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E1D" lockStructure="1"/>
  <bookViews>
    <workbookView xWindow="510" yWindow="1680" windowWidth="20730" windowHeight="8550" tabRatio="786"/>
  </bookViews>
  <sheets>
    <sheet name="ACCEPTED_CODES" sheetId="11" r:id="rId1"/>
    <sheet name="CAPTURE_SITE_INFO" sheetId="2" r:id="rId2"/>
    <sheet name="CAPTURE_DATA" sheetId="1" r:id="rId3"/>
    <sheet name="ROOST_SITE_INFO" sheetId="16" r:id="rId4"/>
    <sheet name="ROOST_COUNT" sheetId="15" r:id="rId5"/>
    <sheet name="ACOUSTIC_SITE_INFO" sheetId="20" r:id="rId6"/>
    <sheet name="ACOUSTIC_SURVEY_RESULTS" sheetId="6" r:id="rId7"/>
    <sheet name="Drop_down_options" sheetId="3" state="hidden" r:id="rId8"/>
    <sheet name="CAPTURE_FINAL" sheetId="8" state="hidden" r:id="rId9"/>
    <sheet name="ROOST_FINAL" sheetId="17" state="hidden" r:id="rId10"/>
    <sheet name="RANKS" sheetId="19" state="hidden" r:id="rId11"/>
    <sheet name="ACOUSTICS_COMBINED" sheetId="21" state="hidden" r:id="rId12"/>
    <sheet name="ACOUSTIC_FORMATTING" sheetId="22" state="hidden" r:id="rId13"/>
    <sheet name="ACOUSTIC_PIVOT_TABLE" sheetId="23" state="hidden" r:id="rId14"/>
    <sheet name="ACOUSTIC_FINAL" sheetId="24" state="hidden" r:id="rId15"/>
    <sheet name="Species_by_Region" sheetId="25" state="hidden" r:id="rId16"/>
    <sheet name="States" sheetId="26" state="hidden" r:id="rId17"/>
    <sheet name="Paperwork Reduction Act info" sheetId="27" r:id="rId18"/>
  </sheets>
  <definedNames>
    <definedName name="A_F">Drop_down_options!$E$35:$E$44</definedName>
    <definedName name="A_M">Drop_down_options!$F$35:$F$40</definedName>
    <definedName name="A_U">Drop_down_options!$L$35:$L$36</definedName>
    <definedName name="Abbr_age">Drop_down_options!$A$34:$A$39</definedName>
    <definedName name="Abbr_sex">Drop_down_options!$B$34:$B$39</definedName>
    <definedName name="Accepted_codes">Species_by_Region!$A$66:$A$122</definedName>
    <definedName name="Accuracy">Drop_down_options!$S$2:$S$8</definedName>
    <definedName name="Acoustic_ID">Drop_down_options!$AD$2:$AD$5</definedName>
    <definedName name="Acoustic_method">Drop_down_options!$R$2:$R$4</definedName>
    <definedName name="Acoustic_site">ACOUSTIC_SITE_INFO!$C$2:$C$501</definedName>
    <definedName name="Adult_Female">Drop_down_options!$E$28:$E$32</definedName>
    <definedName name="Adult_Male">Drop_down_options!$F$28:$F$30</definedName>
    <definedName name="Adult_Unknown">Drop_down_options!$L$28</definedName>
    <definedName name="Age">Drop_down_options!$E$2:$E$4</definedName>
    <definedName name="Age_Sex">Drop_down_options!$E$17:$E$26</definedName>
    <definedName name="Age_Sex_abbr">Drop_down_options!$F$17:$F$26</definedName>
    <definedName name="Alabama">States!$AH$2:$AH$68</definedName>
    <definedName name="Arkansas">States!$AI$2:$AI$76</definedName>
    <definedName name="Band">Drop_down_options!$G$9:$G$10</definedName>
    <definedName name="Band_arm">Drop_down_options!$U$2:$U$4</definedName>
    <definedName name="Band_Info">Drop_down_options!$P$2:$P$18</definedName>
    <definedName name="BAT_ID">RANKS!$F$2:$F$499</definedName>
    <definedName name="Capture_method">Drop_down_options!$Q$2:$Q$11</definedName>
    <definedName name="Colorado">States!$AR$2:$AR$65</definedName>
    <definedName name="Connecticut">States!$L$2:$L$9</definedName>
    <definedName name="Converter">Drop_down_options!$AI$2:$AI$6</definedName>
    <definedName name="Day_vs_Night">Drop_down_options!$Y$2:$Y$3</definedName>
    <definedName name="Decay_state">Drop_down_options!$Z$2:$Z$10</definedName>
    <definedName name="Delaware">States!$M$2:$M$4</definedName>
    <definedName name="District_of_Columbia">States!$N$2</definedName>
    <definedName name="Division_ratio">Drop_down_options!$AL$2:$AL$4</definedName>
    <definedName name="Florida">States!$AJ$2:$AJ$68</definedName>
    <definedName name="Full_or_Zero">Drop_down_options!$AF$2:$AF$3</definedName>
    <definedName name="Georgia">States!$AK$2:$AK$160</definedName>
    <definedName name="Habitat">Drop_down_options!$AB$2:$AB$12</definedName>
    <definedName name="Illinois">States!$Z$2:$Z$103</definedName>
    <definedName name="Indiana">States!$AA$2:$AA$93</definedName>
    <definedName name="Iowa">States!$AB$2:$AB$100</definedName>
    <definedName name="J_F">Drop_down_options!$G$35:$G$38</definedName>
    <definedName name="J_M">Drop_down_options!$H$35:$H$40</definedName>
    <definedName name="J_U">Drop_down_options!$K$35:$K$36</definedName>
    <definedName name="Juvenile_Female">Drop_down_options!$G$28:$G$29</definedName>
    <definedName name="Juvenile_Male">Drop_down_options!$H$28:$H$30</definedName>
    <definedName name="Juvenile_Unknown">Drop_down_options!$K$28</definedName>
    <definedName name="Kansas">States!$AS$2:$AS$106</definedName>
    <definedName name="Kentucky">States!$AL$2:$AL$121</definedName>
    <definedName name="Land_ownership">Drop_down_options!$AC$2:$AC$7</definedName>
    <definedName name="Louisiana">States!$AM$2:$AM$65</definedName>
    <definedName name="Maine">States!$O$2:$O$17</definedName>
    <definedName name="Maryland">States!$P$2:$P$25</definedName>
    <definedName name="Massachusetts">States!$Q$2:$Q$15</definedName>
    <definedName name="Michigan">States!$AC$2:$AC$84</definedName>
    <definedName name="Micro_Orientation">Drop_down_options!$AJ$2:$AJ$6</definedName>
    <definedName name="MicroHabitat">Drop_down_options!$AA$2:$AA$6</definedName>
    <definedName name="Microphone">Drop_down_options!$AH$2:$AH$4</definedName>
    <definedName name="Minnesota">States!$AD$2:$AD$88</definedName>
    <definedName name="Mississippi">States!$AN$2:$AN$83</definedName>
    <definedName name="Missouri">States!$AE$2:$AE$116</definedName>
    <definedName name="Montana">States!$AT$2:$AT$57</definedName>
    <definedName name="Nebraska">States!$AU$2:$AU$94</definedName>
    <definedName name="New_Hampshire">States!$R$2:$R$11</definedName>
    <definedName name="New_Jersey">States!$S$2:$S$22</definedName>
    <definedName name="New_York">States!$T$2:$T$63</definedName>
    <definedName name="North_Carolina">States!$AO$2:$AO$101</definedName>
    <definedName name="North_Dakota">States!$AV$2:$AV$54</definedName>
    <definedName name="Ohio">States!$AF$2:$AF$89</definedName>
    <definedName name="Pennsylvania">States!$U$2:$U$68</definedName>
    <definedName name="Pivot_input">ACOUSTIC_FORMATTING!$A:$C</definedName>
    <definedName name="Project_Name">CAPTURE_SITE_INFO!$L$2:$L$501</definedName>
    <definedName name="Region">Species_by_Region!$A$2:$A$9</definedName>
    <definedName name="Rhode_Island">States!$V$2:$V$6</definedName>
    <definedName name="ROOST_ACCURACY">Drop_down_options!$S$2:$S$9</definedName>
    <definedName name="Roost_ID">ROOST_SITE_INFO!$B$2:$B$501</definedName>
    <definedName name="Roost_location">Drop_down_options!$W$2:$W$3</definedName>
    <definedName name="Roost_type">Drop_down_options!$X$2:$X$18</definedName>
    <definedName name="Roost_use">Drop_down_options!$V$2:$V$4</definedName>
    <definedName name="S_code">Drop_down_options!$AM$2:$AM$41</definedName>
    <definedName name="Sample">Drop_down_options!$AE$2:$AE$6</definedName>
    <definedName name="Sex">Drop_down_options!$G$2:$G$4</definedName>
    <definedName name="Site_ID">CAPTURE_SITE_INFO!$A$2:$A$501</definedName>
    <definedName name="South_Carolina">States!$AP$2:$AP$47</definedName>
    <definedName name="South_Dakota">States!$AW$2:$AW$67</definedName>
    <definedName name="Species">Drop_down_options!$B$2:$B$30</definedName>
    <definedName name="State">States!$B$2:$B$16</definedName>
    <definedName name="Tennessee">States!$AQ$2:$AQ$96</definedName>
    <definedName name="U_F">Drop_down_options!$I$35:$I$38</definedName>
    <definedName name="U_M">Drop_down_options!$J$35:$J$40</definedName>
    <definedName name="U_U">Drop_down_options!$M$35:$M$36</definedName>
    <definedName name="Unknown_Female">Drop_down_options!$I$28:$I$29</definedName>
    <definedName name="Unknown_Male">Drop_down_options!$J$28:$J$30</definedName>
    <definedName name="Unknown_Unknown">Drop_down_options!$M$28</definedName>
    <definedName name="Utah">States!$AX$2:$AX$30</definedName>
    <definedName name="Vermont">States!$W$2:$W$15</definedName>
    <definedName name="Virginia">States!$X$2:$X$134</definedName>
    <definedName name="Weatherproofing">Drop_down_options!$AG$2:$AG$5</definedName>
    <definedName name="West_Virginia">States!$Y$2:$Y$56</definedName>
    <definedName name="Wing_score">Drop_down_options!$O$2:$O$5</definedName>
    <definedName name="Wisconsin">States!$AG$2:$AG$73</definedName>
    <definedName name="Wyoming">States!$AY$2:$AY$24</definedName>
  </definedNames>
  <calcPr calcId="145621"/>
  <pivotCaches>
    <pivotCache cacheId="4" r:id="rId19"/>
  </pivotCaches>
</workbook>
</file>

<file path=xl/calcChain.xml><?xml version="1.0" encoding="utf-8"?>
<calcChain xmlns="http://schemas.openxmlformats.org/spreadsheetml/2006/main">
  <c r="J1" i="11" l="1"/>
  <c r="C1" i="11" l="1"/>
  <c r="L4" i="17" l="1"/>
  <c r="M4" i="17"/>
  <c r="N4" i="17"/>
  <c r="O4" i="17"/>
  <c r="P4" i="17"/>
  <c r="Q4" i="17"/>
  <c r="R4" i="17"/>
  <c r="S4" i="17"/>
  <c r="T4" i="17"/>
  <c r="U4" i="17"/>
  <c r="V4" i="17"/>
  <c r="W4" i="17"/>
  <c r="X4" i="17"/>
  <c r="Y4" i="17"/>
  <c r="Z4" i="17"/>
  <c r="AA4" i="17"/>
  <c r="L5" i="17"/>
  <c r="M5" i="17"/>
  <c r="N5" i="17"/>
  <c r="O5" i="17"/>
  <c r="P5" i="17"/>
  <c r="Q5" i="17"/>
  <c r="R5" i="17"/>
  <c r="S5" i="17"/>
  <c r="T5" i="17"/>
  <c r="U5" i="17"/>
  <c r="V5" i="17"/>
  <c r="W5" i="17"/>
  <c r="X5" i="17"/>
  <c r="Y5" i="17"/>
  <c r="Z5" i="17"/>
  <c r="AA5" i="17"/>
  <c r="L6" i="17"/>
  <c r="M6" i="17"/>
  <c r="N6" i="17"/>
  <c r="O6" i="17"/>
  <c r="P6" i="17"/>
  <c r="Q6" i="17"/>
  <c r="R6" i="17"/>
  <c r="S6" i="17"/>
  <c r="T6" i="17"/>
  <c r="U6" i="17"/>
  <c r="V6" i="17"/>
  <c r="W6" i="17"/>
  <c r="X6" i="17"/>
  <c r="Y6" i="17"/>
  <c r="Z6" i="17"/>
  <c r="AA6" i="17"/>
  <c r="L7" i="17"/>
  <c r="M7" i="17"/>
  <c r="N7" i="17"/>
  <c r="O7" i="17"/>
  <c r="P7" i="17"/>
  <c r="Q7" i="17"/>
  <c r="R7" i="17"/>
  <c r="S7" i="17"/>
  <c r="T7" i="17"/>
  <c r="U7" i="17"/>
  <c r="V7" i="17"/>
  <c r="W7" i="17"/>
  <c r="X7" i="17"/>
  <c r="Y7" i="17"/>
  <c r="Z7" i="17"/>
  <c r="AA7" i="17"/>
  <c r="L8" i="17"/>
  <c r="M8" i="17"/>
  <c r="N8" i="17"/>
  <c r="O8" i="17"/>
  <c r="P8" i="17"/>
  <c r="Q8" i="17"/>
  <c r="R8" i="17"/>
  <c r="S8" i="17"/>
  <c r="T8" i="17"/>
  <c r="U8" i="17"/>
  <c r="V8" i="17"/>
  <c r="W8" i="17"/>
  <c r="X8" i="17"/>
  <c r="Y8" i="17"/>
  <c r="Z8" i="17"/>
  <c r="AA8" i="17"/>
  <c r="L9" i="17"/>
  <c r="M9" i="17"/>
  <c r="N9" i="17"/>
  <c r="O9" i="17"/>
  <c r="P9" i="17"/>
  <c r="Q9" i="17"/>
  <c r="R9" i="17"/>
  <c r="S9" i="17"/>
  <c r="T9" i="17"/>
  <c r="U9" i="17"/>
  <c r="V9" i="17"/>
  <c r="W9" i="17"/>
  <c r="X9" i="17"/>
  <c r="Y9" i="17"/>
  <c r="Z9" i="17"/>
  <c r="AA9" i="17"/>
  <c r="L10" i="17"/>
  <c r="M10" i="17"/>
  <c r="N10" i="17"/>
  <c r="O10" i="17"/>
  <c r="P10" i="17"/>
  <c r="Q10" i="17"/>
  <c r="R10" i="17"/>
  <c r="S10" i="17"/>
  <c r="T10" i="17"/>
  <c r="U10" i="17"/>
  <c r="V10" i="17"/>
  <c r="W10" i="17"/>
  <c r="X10" i="17"/>
  <c r="Y10" i="17"/>
  <c r="Z10" i="17"/>
  <c r="AA10" i="17"/>
  <c r="L11" i="17"/>
  <c r="M11" i="17"/>
  <c r="N11" i="17"/>
  <c r="O11" i="17"/>
  <c r="P11" i="17"/>
  <c r="Q11" i="17"/>
  <c r="R11" i="17"/>
  <c r="S11" i="17"/>
  <c r="T11" i="17"/>
  <c r="U11" i="17"/>
  <c r="V11" i="17"/>
  <c r="W11" i="17"/>
  <c r="X11" i="17"/>
  <c r="Y11" i="17"/>
  <c r="Z11" i="17"/>
  <c r="AA11" i="17"/>
  <c r="L12" i="17"/>
  <c r="M12" i="17"/>
  <c r="N12" i="17"/>
  <c r="O12" i="17"/>
  <c r="P12" i="17"/>
  <c r="Q12" i="17"/>
  <c r="R12" i="17"/>
  <c r="S12" i="17"/>
  <c r="T12" i="17"/>
  <c r="U12" i="17"/>
  <c r="V12" i="17"/>
  <c r="W12" i="17"/>
  <c r="X12" i="17"/>
  <c r="Y12" i="17"/>
  <c r="Z12" i="17"/>
  <c r="AA12" i="17"/>
  <c r="L13" i="17"/>
  <c r="M13" i="17"/>
  <c r="N13" i="17"/>
  <c r="O13" i="17"/>
  <c r="P13" i="17"/>
  <c r="Q13" i="17"/>
  <c r="R13" i="17"/>
  <c r="S13" i="17"/>
  <c r="T13" i="17"/>
  <c r="U13" i="17"/>
  <c r="V13" i="17"/>
  <c r="W13" i="17"/>
  <c r="X13" i="17"/>
  <c r="Y13" i="17"/>
  <c r="Z13" i="17"/>
  <c r="AA13" i="17"/>
  <c r="L14" i="17"/>
  <c r="M14" i="17"/>
  <c r="N14" i="17"/>
  <c r="O14" i="17"/>
  <c r="P14" i="17"/>
  <c r="Q14" i="17"/>
  <c r="R14" i="17"/>
  <c r="S14" i="17"/>
  <c r="T14" i="17"/>
  <c r="U14" i="17"/>
  <c r="V14" i="17"/>
  <c r="W14" i="17"/>
  <c r="X14" i="17"/>
  <c r="Y14" i="17"/>
  <c r="Z14" i="17"/>
  <c r="AA14" i="17"/>
  <c r="L15" i="17"/>
  <c r="M15" i="17"/>
  <c r="N15" i="17"/>
  <c r="O15" i="17"/>
  <c r="P15" i="17"/>
  <c r="Q15" i="17"/>
  <c r="R15" i="17"/>
  <c r="S15" i="17"/>
  <c r="T15" i="17"/>
  <c r="U15" i="17"/>
  <c r="V15" i="17"/>
  <c r="W15" i="17"/>
  <c r="X15" i="17"/>
  <c r="Y15" i="17"/>
  <c r="Z15" i="17"/>
  <c r="AA15" i="17"/>
  <c r="L16" i="17"/>
  <c r="M16" i="17"/>
  <c r="N16" i="17"/>
  <c r="O16" i="17"/>
  <c r="P16" i="17"/>
  <c r="Q16" i="17"/>
  <c r="R16" i="17"/>
  <c r="S16" i="17"/>
  <c r="T16" i="17"/>
  <c r="U16" i="17"/>
  <c r="V16" i="17"/>
  <c r="W16" i="17"/>
  <c r="X16" i="17"/>
  <c r="Y16" i="17"/>
  <c r="Z16" i="17"/>
  <c r="AA16" i="17"/>
  <c r="L17" i="17"/>
  <c r="M17" i="17"/>
  <c r="N17" i="17"/>
  <c r="O17" i="17"/>
  <c r="P17" i="17"/>
  <c r="Q17" i="17"/>
  <c r="R17" i="17"/>
  <c r="S17" i="17"/>
  <c r="T17" i="17"/>
  <c r="U17" i="17"/>
  <c r="V17" i="17"/>
  <c r="W17" i="17"/>
  <c r="X17" i="17"/>
  <c r="Y17" i="17"/>
  <c r="Z17" i="17"/>
  <c r="AA17" i="17"/>
  <c r="L18" i="17"/>
  <c r="M18" i="17"/>
  <c r="N18" i="17"/>
  <c r="O18" i="17"/>
  <c r="P18" i="17"/>
  <c r="Q18" i="17"/>
  <c r="R18" i="17"/>
  <c r="S18" i="17"/>
  <c r="T18" i="17"/>
  <c r="U18" i="17"/>
  <c r="V18" i="17"/>
  <c r="W18" i="17"/>
  <c r="X18" i="17"/>
  <c r="Y18" i="17"/>
  <c r="Z18" i="17"/>
  <c r="AA18" i="17"/>
  <c r="L19" i="17"/>
  <c r="M19" i="17"/>
  <c r="N19" i="17"/>
  <c r="O19" i="17"/>
  <c r="P19" i="17"/>
  <c r="Q19" i="17"/>
  <c r="R19" i="17"/>
  <c r="S19" i="17"/>
  <c r="T19" i="17"/>
  <c r="U19" i="17"/>
  <c r="V19" i="17"/>
  <c r="W19" i="17"/>
  <c r="X19" i="17"/>
  <c r="Y19" i="17"/>
  <c r="Z19" i="17"/>
  <c r="AA19" i="17"/>
  <c r="L20" i="17"/>
  <c r="M20" i="17"/>
  <c r="N20" i="17"/>
  <c r="O20" i="17"/>
  <c r="P20" i="17"/>
  <c r="Q20" i="17"/>
  <c r="R20" i="17"/>
  <c r="S20" i="17"/>
  <c r="T20" i="17"/>
  <c r="U20" i="17"/>
  <c r="V20" i="17"/>
  <c r="W20" i="17"/>
  <c r="X20" i="17"/>
  <c r="Y20" i="17"/>
  <c r="Z20" i="17"/>
  <c r="AA20" i="17"/>
  <c r="L21" i="17"/>
  <c r="M21" i="17"/>
  <c r="N21" i="17"/>
  <c r="O21" i="17"/>
  <c r="P21" i="17"/>
  <c r="Q21" i="17"/>
  <c r="R21" i="17"/>
  <c r="S21" i="17"/>
  <c r="T21" i="17"/>
  <c r="U21" i="17"/>
  <c r="V21" i="17"/>
  <c r="W21" i="17"/>
  <c r="X21" i="17"/>
  <c r="Y21" i="17"/>
  <c r="Z21" i="17"/>
  <c r="AA21" i="17"/>
  <c r="L22" i="17"/>
  <c r="M22" i="17"/>
  <c r="N22" i="17"/>
  <c r="O22" i="17"/>
  <c r="P22" i="17"/>
  <c r="Q22" i="17"/>
  <c r="R22" i="17"/>
  <c r="S22" i="17"/>
  <c r="T22" i="17"/>
  <c r="U22" i="17"/>
  <c r="V22" i="17"/>
  <c r="W22" i="17"/>
  <c r="X22" i="17"/>
  <c r="Y22" i="17"/>
  <c r="Z22" i="17"/>
  <c r="AA22" i="17"/>
  <c r="L23" i="17"/>
  <c r="M23" i="17"/>
  <c r="N23" i="17"/>
  <c r="O23" i="17"/>
  <c r="P23" i="17"/>
  <c r="Q23" i="17"/>
  <c r="R23" i="17"/>
  <c r="S23" i="17"/>
  <c r="T23" i="17"/>
  <c r="U23" i="17"/>
  <c r="V23" i="17"/>
  <c r="W23" i="17"/>
  <c r="X23" i="17"/>
  <c r="Y23" i="17"/>
  <c r="Z23" i="17"/>
  <c r="AA23" i="17"/>
  <c r="L24" i="17"/>
  <c r="M24" i="17"/>
  <c r="N24" i="17"/>
  <c r="O24" i="17"/>
  <c r="P24" i="17"/>
  <c r="Q24" i="17"/>
  <c r="R24" i="17"/>
  <c r="S24" i="17"/>
  <c r="T24" i="17"/>
  <c r="U24" i="17"/>
  <c r="V24" i="17"/>
  <c r="W24" i="17"/>
  <c r="X24" i="17"/>
  <c r="Y24" i="17"/>
  <c r="Z24" i="17"/>
  <c r="AA24" i="17"/>
  <c r="L25" i="17"/>
  <c r="M25" i="17"/>
  <c r="N25" i="17"/>
  <c r="O25" i="17"/>
  <c r="P25" i="17"/>
  <c r="Q25" i="17"/>
  <c r="R25" i="17"/>
  <c r="S25" i="17"/>
  <c r="T25" i="17"/>
  <c r="U25" i="17"/>
  <c r="V25" i="17"/>
  <c r="W25" i="17"/>
  <c r="X25" i="17"/>
  <c r="Y25" i="17"/>
  <c r="Z25" i="17"/>
  <c r="AA25" i="17"/>
  <c r="L26" i="17"/>
  <c r="M26" i="17"/>
  <c r="N26" i="17"/>
  <c r="O26" i="17"/>
  <c r="P26" i="17"/>
  <c r="Q26" i="17"/>
  <c r="R26" i="17"/>
  <c r="S26" i="17"/>
  <c r="T26" i="17"/>
  <c r="U26" i="17"/>
  <c r="V26" i="17"/>
  <c r="W26" i="17"/>
  <c r="X26" i="17"/>
  <c r="Y26" i="17"/>
  <c r="Z26" i="17"/>
  <c r="AA26" i="17"/>
  <c r="L27" i="17"/>
  <c r="M27" i="17"/>
  <c r="N27" i="17"/>
  <c r="O27" i="17"/>
  <c r="P27" i="17"/>
  <c r="Q27" i="17"/>
  <c r="R27" i="17"/>
  <c r="S27" i="17"/>
  <c r="T27" i="17"/>
  <c r="U27" i="17"/>
  <c r="V27" i="17"/>
  <c r="W27" i="17"/>
  <c r="X27" i="17"/>
  <c r="Y27" i="17"/>
  <c r="Z27" i="17"/>
  <c r="AA27" i="17"/>
  <c r="L28" i="17"/>
  <c r="M28" i="17"/>
  <c r="N28" i="17"/>
  <c r="O28" i="17"/>
  <c r="P28" i="17"/>
  <c r="Q28" i="17"/>
  <c r="R28" i="17"/>
  <c r="S28" i="17"/>
  <c r="T28" i="17"/>
  <c r="U28" i="17"/>
  <c r="V28" i="17"/>
  <c r="W28" i="17"/>
  <c r="X28" i="17"/>
  <c r="Y28" i="17"/>
  <c r="Z28" i="17"/>
  <c r="AA28" i="17"/>
  <c r="L29" i="17"/>
  <c r="M29" i="17"/>
  <c r="N29" i="17"/>
  <c r="O29" i="17"/>
  <c r="P29" i="17"/>
  <c r="Q29" i="17"/>
  <c r="R29" i="17"/>
  <c r="S29" i="17"/>
  <c r="T29" i="17"/>
  <c r="U29" i="17"/>
  <c r="V29" i="17"/>
  <c r="W29" i="17"/>
  <c r="X29" i="17"/>
  <c r="Y29" i="17"/>
  <c r="Z29" i="17"/>
  <c r="AA29" i="17"/>
  <c r="L30" i="17"/>
  <c r="M30" i="17"/>
  <c r="N30" i="17"/>
  <c r="O30" i="17"/>
  <c r="P30" i="17"/>
  <c r="Q30" i="17"/>
  <c r="R30" i="17"/>
  <c r="S30" i="17"/>
  <c r="T30" i="17"/>
  <c r="U30" i="17"/>
  <c r="V30" i="17"/>
  <c r="W30" i="17"/>
  <c r="X30" i="17"/>
  <c r="Y30" i="17"/>
  <c r="Z30" i="17"/>
  <c r="AA30" i="17"/>
  <c r="L31" i="17"/>
  <c r="M31" i="17"/>
  <c r="N31" i="17"/>
  <c r="O31" i="17"/>
  <c r="P31" i="17"/>
  <c r="Q31" i="17"/>
  <c r="R31" i="17"/>
  <c r="S31" i="17"/>
  <c r="T31" i="17"/>
  <c r="U31" i="17"/>
  <c r="V31" i="17"/>
  <c r="W31" i="17"/>
  <c r="X31" i="17"/>
  <c r="Y31" i="17"/>
  <c r="Z31" i="17"/>
  <c r="AA31" i="17"/>
  <c r="L32" i="17"/>
  <c r="M32" i="17"/>
  <c r="N32" i="17"/>
  <c r="O32" i="17"/>
  <c r="P32" i="17"/>
  <c r="Q32" i="17"/>
  <c r="R32" i="17"/>
  <c r="S32" i="17"/>
  <c r="T32" i="17"/>
  <c r="U32" i="17"/>
  <c r="V32" i="17"/>
  <c r="W32" i="17"/>
  <c r="X32" i="17"/>
  <c r="Y32" i="17"/>
  <c r="Z32" i="17"/>
  <c r="AA32" i="17"/>
  <c r="L33" i="17"/>
  <c r="M33" i="17"/>
  <c r="N33" i="17"/>
  <c r="O33" i="17"/>
  <c r="P33" i="17"/>
  <c r="Q33" i="17"/>
  <c r="R33" i="17"/>
  <c r="S33" i="17"/>
  <c r="T33" i="17"/>
  <c r="U33" i="17"/>
  <c r="V33" i="17"/>
  <c r="W33" i="17"/>
  <c r="X33" i="17"/>
  <c r="Y33" i="17"/>
  <c r="Z33" i="17"/>
  <c r="AA33" i="17"/>
  <c r="L34" i="17"/>
  <c r="M34" i="17"/>
  <c r="N34" i="17"/>
  <c r="O34" i="17"/>
  <c r="P34" i="17"/>
  <c r="Q34" i="17"/>
  <c r="R34" i="17"/>
  <c r="S34" i="17"/>
  <c r="T34" i="17"/>
  <c r="U34" i="17"/>
  <c r="V34" i="17"/>
  <c r="W34" i="17"/>
  <c r="X34" i="17"/>
  <c r="Y34" i="17"/>
  <c r="Z34" i="17"/>
  <c r="AA34" i="17"/>
  <c r="L35" i="17"/>
  <c r="M35" i="17"/>
  <c r="N35" i="17"/>
  <c r="O35" i="17"/>
  <c r="P35" i="17"/>
  <c r="Q35" i="17"/>
  <c r="R35" i="17"/>
  <c r="S35" i="17"/>
  <c r="T35" i="17"/>
  <c r="U35" i="17"/>
  <c r="V35" i="17"/>
  <c r="W35" i="17"/>
  <c r="X35" i="17"/>
  <c r="Y35" i="17"/>
  <c r="Z35" i="17"/>
  <c r="AA35" i="17"/>
  <c r="L36" i="17"/>
  <c r="M36" i="17"/>
  <c r="N36" i="17"/>
  <c r="O36" i="17"/>
  <c r="P36" i="17"/>
  <c r="Q36" i="17"/>
  <c r="R36" i="17"/>
  <c r="S36" i="17"/>
  <c r="T36" i="17"/>
  <c r="U36" i="17"/>
  <c r="V36" i="17"/>
  <c r="W36" i="17"/>
  <c r="X36" i="17"/>
  <c r="Y36" i="17"/>
  <c r="Z36" i="17"/>
  <c r="AA36" i="17"/>
  <c r="L37" i="17"/>
  <c r="M37" i="17"/>
  <c r="N37" i="17"/>
  <c r="O37" i="17"/>
  <c r="P37" i="17"/>
  <c r="Q37" i="17"/>
  <c r="R37" i="17"/>
  <c r="S37" i="17"/>
  <c r="T37" i="17"/>
  <c r="U37" i="17"/>
  <c r="V37" i="17"/>
  <c r="W37" i="17"/>
  <c r="X37" i="17"/>
  <c r="Y37" i="17"/>
  <c r="Z37" i="17"/>
  <c r="AA37" i="17"/>
  <c r="L38" i="17"/>
  <c r="M38" i="17"/>
  <c r="N38" i="17"/>
  <c r="O38" i="17"/>
  <c r="P38" i="17"/>
  <c r="Q38" i="17"/>
  <c r="R38" i="17"/>
  <c r="S38" i="17"/>
  <c r="T38" i="17"/>
  <c r="U38" i="17"/>
  <c r="V38" i="17"/>
  <c r="W38" i="17"/>
  <c r="X38" i="17"/>
  <c r="Y38" i="17"/>
  <c r="Z38" i="17"/>
  <c r="AA38" i="17"/>
  <c r="L39" i="17"/>
  <c r="M39" i="17"/>
  <c r="N39" i="17"/>
  <c r="O39" i="17"/>
  <c r="P39" i="17"/>
  <c r="Q39" i="17"/>
  <c r="R39" i="17"/>
  <c r="S39" i="17"/>
  <c r="T39" i="17"/>
  <c r="U39" i="17"/>
  <c r="V39" i="17"/>
  <c r="W39" i="17"/>
  <c r="X39" i="17"/>
  <c r="Y39" i="17"/>
  <c r="Z39" i="17"/>
  <c r="AA39" i="17"/>
  <c r="L40" i="17"/>
  <c r="M40" i="17"/>
  <c r="N40" i="17"/>
  <c r="O40" i="17"/>
  <c r="P40" i="17"/>
  <c r="Q40" i="17"/>
  <c r="R40" i="17"/>
  <c r="S40" i="17"/>
  <c r="T40" i="17"/>
  <c r="U40" i="17"/>
  <c r="V40" i="17"/>
  <c r="W40" i="17"/>
  <c r="X40" i="17"/>
  <c r="Y40" i="17"/>
  <c r="Z40" i="17"/>
  <c r="AA40" i="17"/>
  <c r="L41" i="17"/>
  <c r="M41" i="17"/>
  <c r="N41" i="17"/>
  <c r="O41" i="17"/>
  <c r="P41" i="17"/>
  <c r="Q41" i="17"/>
  <c r="R41" i="17"/>
  <c r="S41" i="17"/>
  <c r="T41" i="17"/>
  <c r="U41" i="17"/>
  <c r="V41" i="17"/>
  <c r="W41" i="17"/>
  <c r="X41" i="17"/>
  <c r="Y41" i="17"/>
  <c r="Z41" i="17"/>
  <c r="AA41" i="17"/>
  <c r="L42" i="17"/>
  <c r="M42" i="17"/>
  <c r="N42" i="17"/>
  <c r="O42" i="17"/>
  <c r="P42" i="17"/>
  <c r="Q42" i="17"/>
  <c r="R42" i="17"/>
  <c r="S42" i="17"/>
  <c r="T42" i="17"/>
  <c r="U42" i="17"/>
  <c r="V42" i="17"/>
  <c r="W42" i="17"/>
  <c r="X42" i="17"/>
  <c r="Y42" i="17"/>
  <c r="Z42" i="17"/>
  <c r="AA42" i="17"/>
  <c r="L43" i="17"/>
  <c r="M43" i="17"/>
  <c r="N43" i="17"/>
  <c r="O43" i="17"/>
  <c r="P43" i="17"/>
  <c r="Q43" i="17"/>
  <c r="R43" i="17"/>
  <c r="S43" i="17"/>
  <c r="T43" i="17"/>
  <c r="U43" i="17"/>
  <c r="V43" i="17"/>
  <c r="W43" i="17"/>
  <c r="X43" i="17"/>
  <c r="Y43" i="17"/>
  <c r="Z43" i="17"/>
  <c r="AA43" i="17"/>
  <c r="L44" i="17"/>
  <c r="M44" i="17"/>
  <c r="N44" i="17"/>
  <c r="O44" i="17"/>
  <c r="P44" i="17"/>
  <c r="Q44" i="17"/>
  <c r="R44" i="17"/>
  <c r="S44" i="17"/>
  <c r="T44" i="17"/>
  <c r="U44" i="17"/>
  <c r="V44" i="17"/>
  <c r="W44" i="17"/>
  <c r="X44" i="17"/>
  <c r="Y44" i="17"/>
  <c r="Z44" i="17"/>
  <c r="AA44" i="17"/>
  <c r="L45" i="17"/>
  <c r="M45" i="17"/>
  <c r="N45" i="17"/>
  <c r="O45" i="17"/>
  <c r="P45" i="17"/>
  <c r="Q45" i="17"/>
  <c r="R45" i="17"/>
  <c r="S45" i="17"/>
  <c r="T45" i="17"/>
  <c r="U45" i="17"/>
  <c r="V45" i="17"/>
  <c r="W45" i="17"/>
  <c r="X45" i="17"/>
  <c r="Y45" i="17"/>
  <c r="Z45" i="17"/>
  <c r="AA45" i="17"/>
  <c r="L46" i="17"/>
  <c r="M46" i="17"/>
  <c r="N46" i="17"/>
  <c r="O46" i="17"/>
  <c r="P46" i="17"/>
  <c r="Q46" i="17"/>
  <c r="R46" i="17"/>
  <c r="S46" i="17"/>
  <c r="T46" i="17"/>
  <c r="U46" i="17"/>
  <c r="V46" i="17"/>
  <c r="W46" i="17"/>
  <c r="X46" i="17"/>
  <c r="Y46" i="17"/>
  <c r="Z46" i="17"/>
  <c r="AA46" i="17"/>
  <c r="L47" i="17"/>
  <c r="M47" i="17"/>
  <c r="N47" i="17"/>
  <c r="O47" i="17"/>
  <c r="P47" i="17"/>
  <c r="Q47" i="17"/>
  <c r="R47" i="17"/>
  <c r="S47" i="17"/>
  <c r="T47" i="17"/>
  <c r="U47" i="17"/>
  <c r="V47" i="17"/>
  <c r="W47" i="17"/>
  <c r="X47" i="17"/>
  <c r="Y47" i="17"/>
  <c r="Z47" i="17"/>
  <c r="AA47" i="17"/>
  <c r="L48" i="17"/>
  <c r="M48" i="17"/>
  <c r="N48" i="17"/>
  <c r="O48" i="17"/>
  <c r="P48" i="17"/>
  <c r="Q48" i="17"/>
  <c r="R48" i="17"/>
  <c r="S48" i="17"/>
  <c r="T48" i="17"/>
  <c r="U48" i="17"/>
  <c r="V48" i="17"/>
  <c r="W48" i="17"/>
  <c r="X48" i="17"/>
  <c r="Y48" i="17"/>
  <c r="Z48" i="17"/>
  <c r="AA48" i="17"/>
  <c r="L49" i="17"/>
  <c r="M49" i="17"/>
  <c r="N49" i="17"/>
  <c r="O49" i="17"/>
  <c r="P49" i="17"/>
  <c r="Q49" i="17"/>
  <c r="R49" i="17"/>
  <c r="S49" i="17"/>
  <c r="T49" i="17"/>
  <c r="U49" i="17"/>
  <c r="V49" i="17"/>
  <c r="W49" i="17"/>
  <c r="X49" i="17"/>
  <c r="Y49" i="17"/>
  <c r="Z49" i="17"/>
  <c r="AA49" i="17"/>
  <c r="L50" i="17"/>
  <c r="M50" i="17"/>
  <c r="N50" i="17"/>
  <c r="O50" i="17"/>
  <c r="P50" i="17"/>
  <c r="Q50" i="17"/>
  <c r="R50" i="17"/>
  <c r="S50" i="17"/>
  <c r="T50" i="17"/>
  <c r="U50" i="17"/>
  <c r="V50" i="17"/>
  <c r="W50" i="17"/>
  <c r="X50" i="17"/>
  <c r="Y50" i="17"/>
  <c r="Z50" i="17"/>
  <c r="AA50" i="17"/>
  <c r="L51" i="17"/>
  <c r="M51" i="17"/>
  <c r="N51" i="17"/>
  <c r="O51" i="17"/>
  <c r="P51" i="17"/>
  <c r="Q51" i="17"/>
  <c r="R51" i="17"/>
  <c r="S51" i="17"/>
  <c r="T51" i="17"/>
  <c r="U51" i="17"/>
  <c r="V51" i="17"/>
  <c r="W51" i="17"/>
  <c r="X51" i="17"/>
  <c r="Y51" i="17"/>
  <c r="Z51" i="17"/>
  <c r="AA51" i="17"/>
  <c r="L52" i="17"/>
  <c r="M52" i="17"/>
  <c r="N52" i="17"/>
  <c r="O52" i="17"/>
  <c r="P52" i="17"/>
  <c r="Q52" i="17"/>
  <c r="R52" i="17"/>
  <c r="S52" i="17"/>
  <c r="T52" i="17"/>
  <c r="U52" i="17"/>
  <c r="V52" i="17"/>
  <c r="W52" i="17"/>
  <c r="X52" i="17"/>
  <c r="Y52" i="17"/>
  <c r="Z52" i="17"/>
  <c r="AA52" i="17"/>
  <c r="L53" i="17"/>
  <c r="M53" i="17"/>
  <c r="N53" i="17"/>
  <c r="O53" i="17"/>
  <c r="P53" i="17"/>
  <c r="Q53" i="17"/>
  <c r="R53" i="17"/>
  <c r="S53" i="17"/>
  <c r="T53" i="17"/>
  <c r="U53" i="17"/>
  <c r="V53" i="17"/>
  <c r="W53" i="17"/>
  <c r="X53" i="17"/>
  <c r="Y53" i="17"/>
  <c r="Z53" i="17"/>
  <c r="AA53" i="17"/>
  <c r="L54" i="17"/>
  <c r="M54" i="17"/>
  <c r="N54" i="17"/>
  <c r="O54" i="17"/>
  <c r="P54" i="17"/>
  <c r="Q54" i="17"/>
  <c r="R54" i="17"/>
  <c r="S54" i="17"/>
  <c r="T54" i="17"/>
  <c r="U54" i="17"/>
  <c r="V54" i="17"/>
  <c r="W54" i="17"/>
  <c r="X54" i="17"/>
  <c r="Y54" i="17"/>
  <c r="Z54" i="17"/>
  <c r="AA54" i="17"/>
  <c r="L55" i="17"/>
  <c r="M55" i="17"/>
  <c r="N55" i="17"/>
  <c r="O55" i="17"/>
  <c r="P55" i="17"/>
  <c r="Q55" i="17"/>
  <c r="R55" i="17"/>
  <c r="S55" i="17"/>
  <c r="T55" i="17"/>
  <c r="U55" i="17"/>
  <c r="V55" i="17"/>
  <c r="W55" i="17"/>
  <c r="X55" i="17"/>
  <c r="Y55" i="17"/>
  <c r="Z55" i="17"/>
  <c r="AA55" i="17"/>
  <c r="L56" i="17"/>
  <c r="M56" i="17"/>
  <c r="N56" i="17"/>
  <c r="O56" i="17"/>
  <c r="P56" i="17"/>
  <c r="Q56" i="17"/>
  <c r="R56" i="17"/>
  <c r="S56" i="17"/>
  <c r="T56" i="17"/>
  <c r="U56" i="17"/>
  <c r="V56" i="17"/>
  <c r="W56" i="17"/>
  <c r="X56" i="17"/>
  <c r="Y56" i="17"/>
  <c r="Z56" i="17"/>
  <c r="AA56" i="17"/>
  <c r="L57" i="17"/>
  <c r="M57" i="17"/>
  <c r="N57" i="17"/>
  <c r="O57" i="17"/>
  <c r="P57" i="17"/>
  <c r="Q57" i="17"/>
  <c r="R57" i="17"/>
  <c r="S57" i="17"/>
  <c r="T57" i="17"/>
  <c r="U57" i="17"/>
  <c r="V57" i="17"/>
  <c r="W57" i="17"/>
  <c r="X57" i="17"/>
  <c r="Y57" i="17"/>
  <c r="Z57" i="17"/>
  <c r="AA57" i="17"/>
  <c r="L58" i="17"/>
  <c r="M58" i="17"/>
  <c r="N58" i="17"/>
  <c r="O58" i="17"/>
  <c r="P58" i="17"/>
  <c r="Q58" i="17"/>
  <c r="R58" i="17"/>
  <c r="S58" i="17"/>
  <c r="T58" i="17"/>
  <c r="U58" i="17"/>
  <c r="V58" i="17"/>
  <c r="W58" i="17"/>
  <c r="X58" i="17"/>
  <c r="Y58" i="17"/>
  <c r="Z58" i="17"/>
  <c r="AA58" i="17"/>
  <c r="L59" i="17"/>
  <c r="M59" i="17"/>
  <c r="N59" i="17"/>
  <c r="O59" i="17"/>
  <c r="P59" i="17"/>
  <c r="Q59" i="17"/>
  <c r="R59" i="17"/>
  <c r="S59" i="17"/>
  <c r="T59" i="17"/>
  <c r="U59" i="17"/>
  <c r="V59" i="17"/>
  <c r="W59" i="17"/>
  <c r="X59" i="17"/>
  <c r="Y59" i="17"/>
  <c r="Z59" i="17"/>
  <c r="AA59" i="17"/>
  <c r="L60" i="17"/>
  <c r="M60" i="17"/>
  <c r="N60" i="17"/>
  <c r="O60" i="17"/>
  <c r="P60" i="17"/>
  <c r="Q60" i="17"/>
  <c r="R60" i="17"/>
  <c r="S60" i="17"/>
  <c r="T60" i="17"/>
  <c r="U60" i="17"/>
  <c r="V60" i="17"/>
  <c r="W60" i="17"/>
  <c r="X60" i="17"/>
  <c r="Y60" i="17"/>
  <c r="Z60" i="17"/>
  <c r="AA60" i="17"/>
  <c r="L61" i="17"/>
  <c r="M61" i="17"/>
  <c r="N61" i="17"/>
  <c r="O61" i="17"/>
  <c r="P61" i="17"/>
  <c r="Q61" i="17"/>
  <c r="R61" i="17"/>
  <c r="S61" i="17"/>
  <c r="T61" i="17"/>
  <c r="U61" i="17"/>
  <c r="V61" i="17"/>
  <c r="W61" i="17"/>
  <c r="X61" i="17"/>
  <c r="Y61" i="17"/>
  <c r="Z61" i="17"/>
  <c r="AA61" i="17"/>
  <c r="L62" i="17"/>
  <c r="M62" i="17"/>
  <c r="N62" i="17"/>
  <c r="O62" i="17"/>
  <c r="P62" i="17"/>
  <c r="Q62" i="17"/>
  <c r="R62" i="17"/>
  <c r="S62" i="17"/>
  <c r="T62" i="17"/>
  <c r="U62" i="17"/>
  <c r="V62" i="17"/>
  <c r="W62" i="17"/>
  <c r="X62" i="17"/>
  <c r="Y62" i="17"/>
  <c r="Z62" i="17"/>
  <c r="AA62" i="17"/>
  <c r="L63" i="17"/>
  <c r="M63" i="17"/>
  <c r="N63" i="17"/>
  <c r="O63" i="17"/>
  <c r="P63" i="17"/>
  <c r="Q63" i="17"/>
  <c r="R63" i="17"/>
  <c r="S63" i="17"/>
  <c r="T63" i="17"/>
  <c r="U63" i="17"/>
  <c r="V63" i="17"/>
  <c r="W63" i="17"/>
  <c r="X63" i="17"/>
  <c r="Y63" i="17"/>
  <c r="Z63" i="17"/>
  <c r="AA63" i="17"/>
  <c r="L64" i="17"/>
  <c r="M64" i="17"/>
  <c r="N64" i="17"/>
  <c r="O64" i="17"/>
  <c r="P64" i="17"/>
  <c r="Q64" i="17"/>
  <c r="R64" i="17"/>
  <c r="S64" i="17"/>
  <c r="T64" i="17"/>
  <c r="U64" i="17"/>
  <c r="V64" i="17"/>
  <c r="W64" i="17"/>
  <c r="X64" i="17"/>
  <c r="Y64" i="17"/>
  <c r="Z64" i="17"/>
  <c r="AA64" i="17"/>
  <c r="L65" i="17"/>
  <c r="M65" i="17"/>
  <c r="N65" i="17"/>
  <c r="O65" i="17"/>
  <c r="P65" i="17"/>
  <c r="Q65" i="17"/>
  <c r="R65" i="17"/>
  <c r="S65" i="17"/>
  <c r="T65" i="17"/>
  <c r="U65" i="17"/>
  <c r="V65" i="17"/>
  <c r="W65" i="17"/>
  <c r="X65" i="17"/>
  <c r="Y65" i="17"/>
  <c r="Z65" i="17"/>
  <c r="AA65" i="17"/>
  <c r="L66" i="17"/>
  <c r="M66" i="17"/>
  <c r="N66" i="17"/>
  <c r="O66" i="17"/>
  <c r="P66" i="17"/>
  <c r="Q66" i="17"/>
  <c r="R66" i="17"/>
  <c r="S66" i="17"/>
  <c r="T66" i="17"/>
  <c r="U66" i="17"/>
  <c r="V66" i="17"/>
  <c r="W66" i="17"/>
  <c r="X66" i="17"/>
  <c r="Y66" i="17"/>
  <c r="Z66" i="17"/>
  <c r="AA66" i="17"/>
  <c r="L67" i="17"/>
  <c r="M67" i="17"/>
  <c r="N67" i="17"/>
  <c r="O67" i="17"/>
  <c r="P67" i="17"/>
  <c r="Q67" i="17"/>
  <c r="R67" i="17"/>
  <c r="S67" i="17"/>
  <c r="T67" i="17"/>
  <c r="U67" i="17"/>
  <c r="V67" i="17"/>
  <c r="W67" i="17"/>
  <c r="X67" i="17"/>
  <c r="Y67" i="17"/>
  <c r="Z67" i="17"/>
  <c r="AA67" i="17"/>
  <c r="L68" i="17"/>
  <c r="M68" i="17"/>
  <c r="N68" i="17"/>
  <c r="O68" i="17"/>
  <c r="P68" i="17"/>
  <c r="Q68" i="17"/>
  <c r="R68" i="17"/>
  <c r="S68" i="17"/>
  <c r="T68" i="17"/>
  <c r="U68" i="17"/>
  <c r="V68" i="17"/>
  <c r="W68" i="17"/>
  <c r="X68" i="17"/>
  <c r="Y68" i="17"/>
  <c r="Z68" i="17"/>
  <c r="AA68" i="17"/>
  <c r="L69" i="17"/>
  <c r="M69" i="17"/>
  <c r="N69" i="17"/>
  <c r="O69" i="17"/>
  <c r="P69" i="17"/>
  <c r="Q69" i="17"/>
  <c r="R69" i="17"/>
  <c r="S69" i="17"/>
  <c r="T69" i="17"/>
  <c r="U69" i="17"/>
  <c r="V69" i="17"/>
  <c r="W69" i="17"/>
  <c r="X69" i="17"/>
  <c r="Y69" i="17"/>
  <c r="Z69" i="17"/>
  <c r="AA69" i="17"/>
  <c r="L70" i="17"/>
  <c r="M70" i="17"/>
  <c r="N70" i="17"/>
  <c r="O70" i="17"/>
  <c r="P70" i="17"/>
  <c r="Q70" i="17"/>
  <c r="R70" i="17"/>
  <c r="S70" i="17"/>
  <c r="T70" i="17"/>
  <c r="U70" i="17"/>
  <c r="V70" i="17"/>
  <c r="W70" i="17"/>
  <c r="X70" i="17"/>
  <c r="Y70" i="17"/>
  <c r="Z70" i="17"/>
  <c r="AA70" i="17"/>
  <c r="L71" i="17"/>
  <c r="M71" i="17"/>
  <c r="N71" i="17"/>
  <c r="O71" i="17"/>
  <c r="P71" i="17"/>
  <c r="Q71" i="17"/>
  <c r="R71" i="17"/>
  <c r="S71" i="17"/>
  <c r="T71" i="17"/>
  <c r="U71" i="17"/>
  <c r="V71" i="17"/>
  <c r="W71" i="17"/>
  <c r="X71" i="17"/>
  <c r="Y71" i="17"/>
  <c r="Z71" i="17"/>
  <c r="AA71" i="17"/>
  <c r="L72" i="17"/>
  <c r="M72" i="17"/>
  <c r="N72" i="17"/>
  <c r="O72" i="17"/>
  <c r="P72" i="17"/>
  <c r="Q72" i="17"/>
  <c r="R72" i="17"/>
  <c r="S72" i="17"/>
  <c r="T72" i="17"/>
  <c r="U72" i="17"/>
  <c r="V72" i="17"/>
  <c r="W72" i="17"/>
  <c r="X72" i="17"/>
  <c r="Y72" i="17"/>
  <c r="Z72" i="17"/>
  <c r="AA72" i="17"/>
  <c r="L73" i="17"/>
  <c r="M73" i="17"/>
  <c r="N73" i="17"/>
  <c r="O73" i="17"/>
  <c r="P73" i="17"/>
  <c r="Q73" i="17"/>
  <c r="R73" i="17"/>
  <c r="S73" i="17"/>
  <c r="T73" i="17"/>
  <c r="U73" i="17"/>
  <c r="V73" i="17"/>
  <c r="W73" i="17"/>
  <c r="X73" i="17"/>
  <c r="Y73" i="17"/>
  <c r="Z73" i="17"/>
  <c r="AA73" i="17"/>
  <c r="L74" i="17"/>
  <c r="M74" i="17"/>
  <c r="N74" i="17"/>
  <c r="O74" i="17"/>
  <c r="P74" i="17"/>
  <c r="Q74" i="17"/>
  <c r="R74" i="17"/>
  <c r="S74" i="17"/>
  <c r="T74" i="17"/>
  <c r="U74" i="17"/>
  <c r="V74" i="17"/>
  <c r="W74" i="17"/>
  <c r="X74" i="17"/>
  <c r="Y74" i="17"/>
  <c r="Z74" i="17"/>
  <c r="AA74" i="17"/>
  <c r="L75" i="17"/>
  <c r="M75" i="17"/>
  <c r="N75" i="17"/>
  <c r="O75" i="17"/>
  <c r="P75" i="17"/>
  <c r="Q75" i="17"/>
  <c r="R75" i="17"/>
  <c r="S75" i="17"/>
  <c r="T75" i="17"/>
  <c r="U75" i="17"/>
  <c r="V75" i="17"/>
  <c r="W75" i="17"/>
  <c r="X75" i="17"/>
  <c r="Y75" i="17"/>
  <c r="Z75" i="17"/>
  <c r="AA75" i="17"/>
  <c r="L76" i="17"/>
  <c r="M76" i="17"/>
  <c r="N76" i="17"/>
  <c r="O76" i="17"/>
  <c r="P76" i="17"/>
  <c r="Q76" i="17"/>
  <c r="R76" i="17"/>
  <c r="S76" i="17"/>
  <c r="T76" i="17"/>
  <c r="U76" i="17"/>
  <c r="V76" i="17"/>
  <c r="W76" i="17"/>
  <c r="X76" i="17"/>
  <c r="Y76" i="17"/>
  <c r="Z76" i="17"/>
  <c r="AA76" i="17"/>
  <c r="L77" i="17"/>
  <c r="M77" i="17"/>
  <c r="N77" i="17"/>
  <c r="O77" i="17"/>
  <c r="P77" i="17"/>
  <c r="Q77" i="17"/>
  <c r="R77" i="17"/>
  <c r="S77" i="17"/>
  <c r="T77" i="17"/>
  <c r="U77" i="17"/>
  <c r="V77" i="17"/>
  <c r="W77" i="17"/>
  <c r="X77" i="17"/>
  <c r="Y77" i="17"/>
  <c r="Z77" i="17"/>
  <c r="AA77" i="17"/>
  <c r="L78" i="17"/>
  <c r="M78" i="17"/>
  <c r="N78" i="17"/>
  <c r="O78" i="17"/>
  <c r="P78" i="17"/>
  <c r="Q78" i="17"/>
  <c r="R78" i="17"/>
  <c r="S78" i="17"/>
  <c r="T78" i="17"/>
  <c r="U78" i="17"/>
  <c r="V78" i="17"/>
  <c r="W78" i="17"/>
  <c r="X78" i="17"/>
  <c r="Y78" i="17"/>
  <c r="Z78" i="17"/>
  <c r="AA78" i="17"/>
  <c r="L79" i="17"/>
  <c r="M79" i="17"/>
  <c r="N79" i="17"/>
  <c r="O79" i="17"/>
  <c r="P79" i="17"/>
  <c r="Q79" i="17"/>
  <c r="R79" i="17"/>
  <c r="S79" i="17"/>
  <c r="T79" i="17"/>
  <c r="U79" i="17"/>
  <c r="V79" i="17"/>
  <c r="W79" i="17"/>
  <c r="X79" i="17"/>
  <c r="Y79" i="17"/>
  <c r="Z79" i="17"/>
  <c r="AA79" i="17"/>
  <c r="L80" i="17"/>
  <c r="M80" i="17"/>
  <c r="N80" i="17"/>
  <c r="O80" i="17"/>
  <c r="P80" i="17"/>
  <c r="Q80" i="17"/>
  <c r="R80" i="17"/>
  <c r="S80" i="17"/>
  <c r="T80" i="17"/>
  <c r="U80" i="17"/>
  <c r="V80" i="17"/>
  <c r="W80" i="17"/>
  <c r="X80" i="17"/>
  <c r="Y80" i="17"/>
  <c r="Z80" i="17"/>
  <c r="AA80" i="17"/>
  <c r="L81" i="17"/>
  <c r="M81" i="17"/>
  <c r="N81" i="17"/>
  <c r="O81" i="17"/>
  <c r="P81" i="17"/>
  <c r="Q81" i="17"/>
  <c r="R81" i="17"/>
  <c r="S81" i="17"/>
  <c r="T81" i="17"/>
  <c r="U81" i="17"/>
  <c r="V81" i="17"/>
  <c r="W81" i="17"/>
  <c r="X81" i="17"/>
  <c r="Y81" i="17"/>
  <c r="Z81" i="17"/>
  <c r="AA81" i="17"/>
  <c r="L82" i="17"/>
  <c r="M82" i="17"/>
  <c r="N82" i="17"/>
  <c r="O82" i="17"/>
  <c r="P82" i="17"/>
  <c r="Q82" i="17"/>
  <c r="R82" i="17"/>
  <c r="S82" i="17"/>
  <c r="T82" i="17"/>
  <c r="U82" i="17"/>
  <c r="V82" i="17"/>
  <c r="W82" i="17"/>
  <c r="X82" i="17"/>
  <c r="Y82" i="17"/>
  <c r="Z82" i="17"/>
  <c r="AA82" i="17"/>
  <c r="L83" i="17"/>
  <c r="M83" i="17"/>
  <c r="N83" i="17"/>
  <c r="O83" i="17"/>
  <c r="P83" i="17"/>
  <c r="Q83" i="17"/>
  <c r="R83" i="17"/>
  <c r="S83" i="17"/>
  <c r="T83" i="17"/>
  <c r="U83" i="17"/>
  <c r="V83" i="17"/>
  <c r="W83" i="17"/>
  <c r="X83" i="17"/>
  <c r="Y83" i="17"/>
  <c r="Z83" i="17"/>
  <c r="AA83" i="17"/>
  <c r="L84" i="17"/>
  <c r="M84" i="17"/>
  <c r="N84" i="17"/>
  <c r="O84" i="17"/>
  <c r="P84" i="17"/>
  <c r="Q84" i="17"/>
  <c r="R84" i="17"/>
  <c r="S84" i="17"/>
  <c r="T84" i="17"/>
  <c r="U84" i="17"/>
  <c r="V84" i="17"/>
  <c r="W84" i="17"/>
  <c r="X84" i="17"/>
  <c r="Y84" i="17"/>
  <c r="Z84" i="17"/>
  <c r="AA84" i="17"/>
  <c r="L85" i="17"/>
  <c r="M85" i="17"/>
  <c r="N85" i="17"/>
  <c r="O85" i="17"/>
  <c r="P85" i="17"/>
  <c r="Q85" i="17"/>
  <c r="R85" i="17"/>
  <c r="S85" i="17"/>
  <c r="T85" i="17"/>
  <c r="U85" i="17"/>
  <c r="V85" i="17"/>
  <c r="W85" i="17"/>
  <c r="X85" i="17"/>
  <c r="Y85" i="17"/>
  <c r="Z85" i="17"/>
  <c r="AA85" i="17"/>
  <c r="L86" i="17"/>
  <c r="M86" i="17"/>
  <c r="N86" i="17"/>
  <c r="O86" i="17"/>
  <c r="P86" i="17"/>
  <c r="Q86" i="17"/>
  <c r="R86" i="17"/>
  <c r="S86" i="17"/>
  <c r="T86" i="17"/>
  <c r="U86" i="17"/>
  <c r="V86" i="17"/>
  <c r="W86" i="17"/>
  <c r="X86" i="17"/>
  <c r="Y86" i="17"/>
  <c r="Z86" i="17"/>
  <c r="AA86" i="17"/>
  <c r="L87" i="17"/>
  <c r="M87" i="17"/>
  <c r="N87" i="17"/>
  <c r="O87" i="17"/>
  <c r="P87" i="17"/>
  <c r="Q87" i="17"/>
  <c r="R87" i="17"/>
  <c r="S87" i="17"/>
  <c r="T87" i="17"/>
  <c r="U87" i="17"/>
  <c r="V87" i="17"/>
  <c r="W87" i="17"/>
  <c r="X87" i="17"/>
  <c r="Y87" i="17"/>
  <c r="Z87" i="17"/>
  <c r="AA87" i="17"/>
  <c r="L88" i="17"/>
  <c r="M88" i="17"/>
  <c r="N88" i="17"/>
  <c r="O88" i="17"/>
  <c r="P88" i="17"/>
  <c r="Q88" i="17"/>
  <c r="R88" i="17"/>
  <c r="S88" i="17"/>
  <c r="T88" i="17"/>
  <c r="U88" i="17"/>
  <c r="V88" i="17"/>
  <c r="W88" i="17"/>
  <c r="X88" i="17"/>
  <c r="Y88" i="17"/>
  <c r="Z88" i="17"/>
  <c r="AA88" i="17"/>
  <c r="L89" i="17"/>
  <c r="M89" i="17"/>
  <c r="N89" i="17"/>
  <c r="O89" i="17"/>
  <c r="P89" i="17"/>
  <c r="Q89" i="17"/>
  <c r="R89" i="17"/>
  <c r="S89" i="17"/>
  <c r="T89" i="17"/>
  <c r="U89" i="17"/>
  <c r="V89" i="17"/>
  <c r="W89" i="17"/>
  <c r="X89" i="17"/>
  <c r="Y89" i="17"/>
  <c r="Z89" i="17"/>
  <c r="AA89" i="17"/>
  <c r="L90" i="17"/>
  <c r="M90" i="17"/>
  <c r="N90" i="17"/>
  <c r="O90" i="17"/>
  <c r="P90" i="17"/>
  <c r="Q90" i="17"/>
  <c r="R90" i="17"/>
  <c r="S90" i="17"/>
  <c r="T90" i="17"/>
  <c r="U90" i="17"/>
  <c r="V90" i="17"/>
  <c r="W90" i="17"/>
  <c r="X90" i="17"/>
  <c r="Y90" i="17"/>
  <c r="Z90" i="17"/>
  <c r="AA90" i="17"/>
  <c r="L91" i="17"/>
  <c r="M91" i="17"/>
  <c r="N91" i="17"/>
  <c r="O91" i="17"/>
  <c r="P91" i="17"/>
  <c r="Q91" i="17"/>
  <c r="R91" i="17"/>
  <c r="S91" i="17"/>
  <c r="T91" i="17"/>
  <c r="U91" i="17"/>
  <c r="V91" i="17"/>
  <c r="W91" i="17"/>
  <c r="X91" i="17"/>
  <c r="Y91" i="17"/>
  <c r="Z91" i="17"/>
  <c r="AA91" i="17"/>
  <c r="L92" i="17"/>
  <c r="M92" i="17"/>
  <c r="N92" i="17"/>
  <c r="O92" i="17"/>
  <c r="P92" i="17"/>
  <c r="Q92" i="17"/>
  <c r="R92" i="17"/>
  <c r="S92" i="17"/>
  <c r="T92" i="17"/>
  <c r="U92" i="17"/>
  <c r="V92" i="17"/>
  <c r="W92" i="17"/>
  <c r="X92" i="17"/>
  <c r="Y92" i="17"/>
  <c r="Z92" i="17"/>
  <c r="AA92" i="17"/>
  <c r="L93" i="17"/>
  <c r="M93" i="17"/>
  <c r="N93" i="17"/>
  <c r="O93" i="17"/>
  <c r="P93" i="17"/>
  <c r="Q93" i="17"/>
  <c r="R93" i="17"/>
  <c r="S93" i="17"/>
  <c r="T93" i="17"/>
  <c r="U93" i="17"/>
  <c r="V93" i="17"/>
  <c r="W93" i="17"/>
  <c r="X93" i="17"/>
  <c r="Y93" i="17"/>
  <c r="Z93" i="17"/>
  <c r="AA93" i="17"/>
  <c r="L94" i="17"/>
  <c r="M94" i="17"/>
  <c r="N94" i="17"/>
  <c r="O94" i="17"/>
  <c r="P94" i="17"/>
  <c r="Q94" i="17"/>
  <c r="R94" i="17"/>
  <c r="S94" i="17"/>
  <c r="T94" i="17"/>
  <c r="U94" i="17"/>
  <c r="V94" i="17"/>
  <c r="W94" i="17"/>
  <c r="X94" i="17"/>
  <c r="Y94" i="17"/>
  <c r="Z94" i="17"/>
  <c r="AA94" i="17"/>
  <c r="L95" i="17"/>
  <c r="M95" i="17"/>
  <c r="N95" i="17"/>
  <c r="O95" i="17"/>
  <c r="P95" i="17"/>
  <c r="Q95" i="17"/>
  <c r="R95" i="17"/>
  <c r="S95" i="17"/>
  <c r="T95" i="17"/>
  <c r="U95" i="17"/>
  <c r="V95" i="17"/>
  <c r="W95" i="17"/>
  <c r="X95" i="17"/>
  <c r="Y95" i="17"/>
  <c r="Z95" i="17"/>
  <c r="AA95" i="17"/>
  <c r="L96" i="17"/>
  <c r="M96" i="17"/>
  <c r="N96" i="17"/>
  <c r="O96" i="17"/>
  <c r="P96" i="17"/>
  <c r="Q96" i="17"/>
  <c r="R96" i="17"/>
  <c r="S96" i="17"/>
  <c r="T96" i="17"/>
  <c r="U96" i="17"/>
  <c r="V96" i="17"/>
  <c r="W96" i="17"/>
  <c r="X96" i="17"/>
  <c r="Y96" i="17"/>
  <c r="Z96" i="17"/>
  <c r="AA96" i="17"/>
  <c r="L97" i="17"/>
  <c r="M97" i="17"/>
  <c r="N97" i="17"/>
  <c r="O97" i="17"/>
  <c r="P97" i="17"/>
  <c r="Q97" i="17"/>
  <c r="R97" i="17"/>
  <c r="S97" i="17"/>
  <c r="T97" i="17"/>
  <c r="U97" i="17"/>
  <c r="V97" i="17"/>
  <c r="W97" i="17"/>
  <c r="X97" i="17"/>
  <c r="Y97" i="17"/>
  <c r="Z97" i="17"/>
  <c r="AA97" i="17"/>
  <c r="L98" i="17"/>
  <c r="M98" i="17"/>
  <c r="N98" i="17"/>
  <c r="O98" i="17"/>
  <c r="P98" i="17"/>
  <c r="Q98" i="17"/>
  <c r="R98" i="17"/>
  <c r="S98" i="17"/>
  <c r="T98" i="17"/>
  <c r="U98" i="17"/>
  <c r="V98" i="17"/>
  <c r="W98" i="17"/>
  <c r="X98" i="17"/>
  <c r="Y98" i="17"/>
  <c r="Z98" i="17"/>
  <c r="AA98" i="17"/>
  <c r="L99" i="17"/>
  <c r="M99" i="17"/>
  <c r="N99" i="17"/>
  <c r="O99" i="17"/>
  <c r="P99" i="17"/>
  <c r="Q99" i="17"/>
  <c r="R99" i="17"/>
  <c r="S99" i="17"/>
  <c r="T99" i="17"/>
  <c r="U99" i="17"/>
  <c r="V99" i="17"/>
  <c r="W99" i="17"/>
  <c r="X99" i="17"/>
  <c r="Y99" i="17"/>
  <c r="Z99" i="17"/>
  <c r="AA99" i="17"/>
  <c r="L100" i="17"/>
  <c r="M100" i="17"/>
  <c r="N100" i="17"/>
  <c r="O100" i="17"/>
  <c r="P100" i="17"/>
  <c r="Q100" i="17"/>
  <c r="R100" i="17"/>
  <c r="S100" i="17"/>
  <c r="T100" i="17"/>
  <c r="U100" i="17"/>
  <c r="V100" i="17"/>
  <c r="W100" i="17"/>
  <c r="X100" i="17"/>
  <c r="Y100" i="17"/>
  <c r="Z100" i="17"/>
  <c r="AA100" i="17"/>
  <c r="L101" i="17"/>
  <c r="M101" i="17"/>
  <c r="N101" i="17"/>
  <c r="O101" i="17"/>
  <c r="P101" i="17"/>
  <c r="Q101" i="17"/>
  <c r="R101" i="17"/>
  <c r="S101" i="17"/>
  <c r="T101" i="17"/>
  <c r="U101" i="17"/>
  <c r="V101" i="17"/>
  <c r="W101" i="17"/>
  <c r="X101" i="17"/>
  <c r="Y101" i="17"/>
  <c r="Z101" i="17"/>
  <c r="AA101" i="17"/>
  <c r="L102" i="17"/>
  <c r="M102" i="17"/>
  <c r="N102" i="17"/>
  <c r="O102" i="17"/>
  <c r="P102" i="17"/>
  <c r="Q102" i="17"/>
  <c r="R102" i="17"/>
  <c r="S102" i="17"/>
  <c r="T102" i="17"/>
  <c r="U102" i="17"/>
  <c r="V102" i="17"/>
  <c r="W102" i="17"/>
  <c r="X102" i="17"/>
  <c r="Y102" i="17"/>
  <c r="Z102" i="17"/>
  <c r="AA102" i="17"/>
  <c r="L103" i="17"/>
  <c r="M103" i="17"/>
  <c r="N103" i="17"/>
  <c r="O103" i="17"/>
  <c r="P103" i="17"/>
  <c r="Q103" i="17"/>
  <c r="R103" i="17"/>
  <c r="S103" i="17"/>
  <c r="T103" i="17"/>
  <c r="U103" i="17"/>
  <c r="V103" i="17"/>
  <c r="W103" i="17"/>
  <c r="X103" i="17"/>
  <c r="Y103" i="17"/>
  <c r="Z103" i="17"/>
  <c r="AA103" i="17"/>
  <c r="L104" i="17"/>
  <c r="M104" i="17"/>
  <c r="N104" i="17"/>
  <c r="O104" i="17"/>
  <c r="P104" i="17"/>
  <c r="Q104" i="17"/>
  <c r="R104" i="17"/>
  <c r="S104" i="17"/>
  <c r="T104" i="17"/>
  <c r="U104" i="17"/>
  <c r="V104" i="17"/>
  <c r="W104" i="17"/>
  <c r="X104" i="17"/>
  <c r="Y104" i="17"/>
  <c r="Z104" i="17"/>
  <c r="AA104" i="17"/>
  <c r="L105" i="17"/>
  <c r="M105" i="17"/>
  <c r="N105" i="17"/>
  <c r="O105" i="17"/>
  <c r="P105" i="17"/>
  <c r="Q105" i="17"/>
  <c r="R105" i="17"/>
  <c r="S105" i="17"/>
  <c r="T105" i="17"/>
  <c r="U105" i="17"/>
  <c r="V105" i="17"/>
  <c r="W105" i="17"/>
  <c r="X105" i="17"/>
  <c r="Y105" i="17"/>
  <c r="Z105" i="17"/>
  <c r="AA105" i="17"/>
  <c r="L106" i="17"/>
  <c r="M106" i="17"/>
  <c r="N106" i="17"/>
  <c r="O106" i="17"/>
  <c r="P106" i="17"/>
  <c r="Q106" i="17"/>
  <c r="R106" i="17"/>
  <c r="S106" i="17"/>
  <c r="T106" i="17"/>
  <c r="U106" i="17"/>
  <c r="V106" i="17"/>
  <c r="W106" i="17"/>
  <c r="X106" i="17"/>
  <c r="Y106" i="17"/>
  <c r="Z106" i="17"/>
  <c r="AA106" i="17"/>
  <c r="L107" i="17"/>
  <c r="M107" i="17"/>
  <c r="N107" i="17"/>
  <c r="O107" i="17"/>
  <c r="P107" i="17"/>
  <c r="Q107" i="17"/>
  <c r="R107" i="17"/>
  <c r="S107" i="17"/>
  <c r="T107" i="17"/>
  <c r="U107" i="17"/>
  <c r="V107" i="17"/>
  <c r="W107" i="17"/>
  <c r="X107" i="17"/>
  <c r="Y107" i="17"/>
  <c r="Z107" i="17"/>
  <c r="AA107" i="17"/>
  <c r="L108" i="17"/>
  <c r="M108" i="17"/>
  <c r="N108" i="17"/>
  <c r="O108" i="17"/>
  <c r="P108" i="17"/>
  <c r="Q108" i="17"/>
  <c r="R108" i="17"/>
  <c r="S108" i="17"/>
  <c r="T108" i="17"/>
  <c r="U108" i="17"/>
  <c r="V108" i="17"/>
  <c r="W108" i="17"/>
  <c r="X108" i="17"/>
  <c r="Y108" i="17"/>
  <c r="Z108" i="17"/>
  <c r="AA108" i="17"/>
  <c r="L109" i="17"/>
  <c r="M109" i="17"/>
  <c r="N109" i="17"/>
  <c r="O109" i="17"/>
  <c r="P109" i="17"/>
  <c r="Q109" i="17"/>
  <c r="R109" i="17"/>
  <c r="S109" i="17"/>
  <c r="T109" i="17"/>
  <c r="U109" i="17"/>
  <c r="V109" i="17"/>
  <c r="W109" i="17"/>
  <c r="X109" i="17"/>
  <c r="Y109" i="17"/>
  <c r="Z109" i="17"/>
  <c r="AA109" i="17"/>
  <c r="L110" i="17"/>
  <c r="M110" i="17"/>
  <c r="N110" i="17"/>
  <c r="O110" i="17"/>
  <c r="P110" i="17"/>
  <c r="Q110" i="17"/>
  <c r="R110" i="17"/>
  <c r="S110" i="17"/>
  <c r="T110" i="17"/>
  <c r="U110" i="17"/>
  <c r="V110" i="17"/>
  <c r="W110" i="17"/>
  <c r="X110" i="17"/>
  <c r="Y110" i="17"/>
  <c r="Z110" i="17"/>
  <c r="AA110" i="17"/>
  <c r="L111" i="17"/>
  <c r="M111" i="17"/>
  <c r="N111" i="17"/>
  <c r="O111" i="17"/>
  <c r="P111" i="17"/>
  <c r="Q111" i="17"/>
  <c r="R111" i="17"/>
  <c r="S111" i="17"/>
  <c r="T111" i="17"/>
  <c r="U111" i="17"/>
  <c r="V111" i="17"/>
  <c r="W111" i="17"/>
  <c r="X111" i="17"/>
  <c r="Y111" i="17"/>
  <c r="Z111" i="17"/>
  <c r="AA111" i="17"/>
  <c r="L112" i="17"/>
  <c r="M112" i="17"/>
  <c r="N112" i="17"/>
  <c r="O112" i="17"/>
  <c r="P112" i="17"/>
  <c r="Q112" i="17"/>
  <c r="R112" i="17"/>
  <c r="S112" i="17"/>
  <c r="T112" i="17"/>
  <c r="U112" i="17"/>
  <c r="V112" i="17"/>
  <c r="W112" i="17"/>
  <c r="X112" i="17"/>
  <c r="Y112" i="17"/>
  <c r="Z112" i="17"/>
  <c r="AA112" i="17"/>
  <c r="L113" i="17"/>
  <c r="M113" i="17"/>
  <c r="N113" i="17"/>
  <c r="O113" i="17"/>
  <c r="P113" i="17"/>
  <c r="Q113" i="17"/>
  <c r="R113" i="17"/>
  <c r="S113" i="17"/>
  <c r="T113" i="17"/>
  <c r="U113" i="17"/>
  <c r="V113" i="17"/>
  <c r="W113" i="17"/>
  <c r="X113" i="17"/>
  <c r="Y113" i="17"/>
  <c r="Z113" i="17"/>
  <c r="AA113" i="17"/>
  <c r="L114" i="17"/>
  <c r="M114" i="17"/>
  <c r="N114" i="17"/>
  <c r="O114" i="17"/>
  <c r="P114" i="17"/>
  <c r="Q114" i="17"/>
  <c r="R114" i="17"/>
  <c r="S114" i="17"/>
  <c r="T114" i="17"/>
  <c r="U114" i="17"/>
  <c r="V114" i="17"/>
  <c r="W114" i="17"/>
  <c r="X114" i="17"/>
  <c r="Y114" i="17"/>
  <c r="Z114" i="17"/>
  <c r="AA114" i="17"/>
  <c r="L115" i="17"/>
  <c r="M115" i="17"/>
  <c r="N115" i="17"/>
  <c r="O115" i="17"/>
  <c r="P115" i="17"/>
  <c r="Q115" i="17"/>
  <c r="R115" i="17"/>
  <c r="S115" i="17"/>
  <c r="T115" i="17"/>
  <c r="U115" i="17"/>
  <c r="V115" i="17"/>
  <c r="W115" i="17"/>
  <c r="X115" i="17"/>
  <c r="Y115" i="17"/>
  <c r="Z115" i="17"/>
  <c r="AA115" i="17"/>
  <c r="L116" i="17"/>
  <c r="M116" i="17"/>
  <c r="N116" i="17"/>
  <c r="O116" i="17"/>
  <c r="P116" i="17"/>
  <c r="Q116" i="17"/>
  <c r="R116" i="17"/>
  <c r="S116" i="17"/>
  <c r="T116" i="17"/>
  <c r="U116" i="17"/>
  <c r="V116" i="17"/>
  <c r="W116" i="17"/>
  <c r="X116" i="17"/>
  <c r="Y116" i="17"/>
  <c r="Z116" i="17"/>
  <c r="AA116" i="17"/>
  <c r="L117" i="17"/>
  <c r="M117" i="17"/>
  <c r="N117" i="17"/>
  <c r="O117" i="17"/>
  <c r="P117" i="17"/>
  <c r="Q117" i="17"/>
  <c r="R117" i="17"/>
  <c r="S117" i="17"/>
  <c r="T117" i="17"/>
  <c r="U117" i="17"/>
  <c r="V117" i="17"/>
  <c r="W117" i="17"/>
  <c r="X117" i="17"/>
  <c r="Y117" i="17"/>
  <c r="Z117" i="17"/>
  <c r="AA117" i="17"/>
  <c r="L118" i="17"/>
  <c r="M118" i="17"/>
  <c r="N118" i="17"/>
  <c r="O118" i="17"/>
  <c r="P118" i="17"/>
  <c r="Q118" i="17"/>
  <c r="R118" i="17"/>
  <c r="S118" i="17"/>
  <c r="T118" i="17"/>
  <c r="U118" i="17"/>
  <c r="V118" i="17"/>
  <c r="W118" i="17"/>
  <c r="X118" i="17"/>
  <c r="Y118" i="17"/>
  <c r="Z118" i="17"/>
  <c r="AA118" i="17"/>
  <c r="L119" i="17"/>
  <c r="M119" i="17"/>
  <c r="N119" i="17"/>
  <c r="O119" i="17"/>
  <c r="P119" i="17"/>
  <c r="Q119" i="17"/>
  <c r="R119" i="17"/>
  <c r="S119" i="17"/>
  <c r="T119" i="17"/>
  <c r="U119" i="17"/>
  <c r="V119" i="17"/>
  <c r="W119" i="17"/>
  <c r="X119" i="17"/>
  <c r="Y119" i="17"/>
  <c r="Z119" i="17"/>
  <c r="AA119" i="17"/>
  <c r="L120" i="17"/>
  <c r="M120" i="17"/>
  <c r="N120" i="17"/>
  <c r="O120" i="17"/>
  <c r="P120" i="17"/>
  <c r="Q120" i="17"/>
  <c r="R120" i="17"/>
  <c r="S120" i="17"/>
  <c r="T120" i="17"/>
  <c r="U120" i="17"/>
  <c r="V120" i="17"/>
  <c r="W120" i="17"/>
  <c r="X120" i="17"/>
  <c r="Y120" i="17"/>
  <c r="Z120" i="17"/>
  <c r="AA120" i="17"/>
  <c r="L121" i="17"/>
  <c r="M121" i="17"/>
  <c r="N121" i="17"/>
  <c r="O121" i="17"/>
  <c r="P121" i="17"/>
  <c r="Q121" i="17"/>
  <c r="R121" i="17"/>
  <c r="S121" i="17"/>
  <c r="T121" i="17"/>
  <c r="U121" i="17"/>
  <c r="V121" i="17"/>
  <c r="W121" i="17"/>
  <c r="X121" i="17"/>
  <c r="Y121" i="17"/>
  <c r="Z121" i="17"/>
  <c r="AA121" i="17"/>
  <c r="L122" i="17"/>
  <c r="M122" i="17"/>
  <c r="N122" i="17"/>
  <c r="O122" i="17"/>
  <c r="P122" i="17"/>
  <c r="Q122" i="17"/>
  <c r="R122" i="17"/>
  <c r="S122" i="17"/>
  <c r="T122" i="17"/>
  <c r="U122" i="17"/>
  <c r="V122" i="17"/>
  <c r="W122" i="17"/>
  <c r="X122" i="17"/>
  <c r="Y122" i="17"/>
  <c r="Z122" i="17"/>
  <c r="AA122" i="17"/>
  <c r="L123" i="17"/>
  <c r="M123" i="17"/>
  <c r="N123" i="17"/>
  <c r="O123" i="17"/>
  <c r="P123" i="17"/>
  <c r="Q123" i="17"/>
  <c r="R123" i="17"/>
  <c r="S123" i="17"/>
  <c r="T123" i="17"/>
  <c r="U123" i="17"/>
  <c r="V123" i="17"/>
  <c r="W123" i="17"/>
  <c r="X123" i="17"/>
  <c r="Y123" i="17"/>
  <c r="Z123" i="17"/>
  <c r="AA123" i="17"/>
  <c r="L124" i="17"/>
  <c r="M124" i="17"/>
  <c r="N124" i="17"/>
  <c r="O124" i="17"/>
  <c r="P124" i="17"/>
  <c r="Q124" i="17"/>
  <c r="R124" i="17"/>
  <c r="S124" i="17"/>
  <c r="T124" i="17"/>
  <c r="U124" i="17"/>
  <c r="V124" i="17"/>
  <c r="W124" i="17"/>
  <c r="X124" i="17"/>
  <c r="Y124" i="17"/>
  <c r="Z124" i="17"/>
  <c r="AA124" i="17"/>
  <c r="L125" i="17"/>
  <c r="M125" i="17"/>
  <c r="N125" i="17"/>
  <c r="O125" i="17"/>
  <c r="P125" i="17"/>
  <c r="Q125" i="17"/>
  <c r="R125" i="17"/>
  <c r="S125" i="17"/>
  <c r="T125" i="17"/>
  <c r="U125" i="17"/>
  <c r="V125" i="17"/>
  <c r="W125" i="17"/>
  <c r="X125" i="17"/>
  <c r="Y125" i="17"/>
  <c r="Z125" i="17"/>
  <c r="AA125" i="17"/>
  <c r="L126" i="17"/>
  <c r="M126" i="17"/>
  <c r="N126" i="17"/>
  <c r="O126" i="17"/>
  <c r="P126" i="17"/>
  <c r="Q126" i="17"/>
  <c r="R126" i="17"/>
  <c r="S126" i="17"/>
  <c r="T126" i="17"/>
  <c r="U126" i="17"/>
  <c r="V126" i="17"/>
  <c r="W126" i="17"/>
  <c r="X126" i="17"/>
  <c r="Y126" i="17"/>
  <c r="Z126" i="17"/>
  <c r="AA126" i="17"/>
  <c r="L127" i="17"/>
  <c r="M127" i="17"/>
  <c r="N127" i="17"/>
  <c r="O127" i="17"/>
  <c r="P127" i="17"/>
  <c r="Q127" i="17"/>
  <c r="R127" i="17"/>
  <c r="S127" i="17"/>
  <c r="T127" i="17"/>
  <c r="U127" i="17"/>
  <c r="V127" i="17"/>
  <c r="W127" i="17"/>
  <c r="X127" i="17"/>
  <c r="Y127" i="17"/>
  <c r="Z127" i="17"/>
  <c r="AA127" i="17"/>
  <c r="L128" i="17"/>
  <c r="M128" i="17"/>
  <c r="N128" i="17"/>
  <c r="O128" i="17"/>
  <c r="P128" i="17"/>
  <c r="Q128" i="17"/>
  <c r="R128" i="17"/>
  <c r="S128" i="17"/>
  <c r="T128" i="17"/>
  <c r="U128" i="17"/>
  <c r="V128" i="17"/>
  <c r="W128" i="17"/>
  <c r="X128" i="17"/>
  <c r="Y128" i="17"/>
  <c r="Z128" i="17"/>
  <c r="AA128" i="17"/>
  <c r="L129" i="17"/>
  <c r="M129" i="17"/>
  <c r="N129" i="17"/>
  <c r="O129" i="17"/>
  <c r="P129" i="17"/>
  <c r="Q129" i="17"/>
  <c r="R129" i="17"/>
  <c r="S129" i="17"/>
  <c r="T129" i="17"/>
  <c r="U129" i="17"/>
  <c r="V129" i="17"/>
  <c r="W129" i="17"/>
  <c r="X129" i="17"/>
  <c r="Y129" i="17"/>
  <c r="Z129" i="17"/>
  <c r="AA129" i="17"/>
  <c r="L130" i="17"/>
  <c r="M130" i="17"/>
  <c r="N130" i="17"/>
  <c r="O130" i="17"/>
  <c r="P130" i="17"/>
  <c r="Q130" i="17"/>
  <c r="R130" i="17"/>
  <c r="S130" i="17"/>
  <c r="T130" i="17"/>
  <c r="U130" i="17"/>
  <c r="V130" i="17"/>
  <c r="W130" i="17"/>
  <c r="X130" i="17"/>
  <c r="Y130" i="17"/>
  <c r="Z130" i="17"/>
  <c r="AA130" i="17"/>
  <c r="L131" i="17"/>
  <c r="M131" i="17"/>
  <c r="N131" i="17"/>
  <c r="O131" i="17"/>
  <c r="P131" i="17"/>
  <c r="Q131" i="17"/>
  <c r="R131" i="17"/>
  <c r="S131" i="17"/>
  <c r="T131" i="17"/>
  <c r="U131" i="17"/>
  <c r="V131" i="17"/>
  <c r="W131" i="17"/>
  <c r="X131" i="17"/>
  <c r="Y131" i="17"/>
  <c r="Z131" i="17"/>
  <c r="AA131" i="17"/>
  <c r="L132" i="17"/>
  <c r="M132" i="17"/>
  <c r="N132" i="17"/>
  <c r="O132" i="17"/>
  <c r="P132" i="17"/>
  <c r="Q132" i="17"/>
  <c r="R132" i="17"/>
  <c r="S132" i="17"/>
  <c r="T132" i="17"/>
  <c r="U132" i="17"/>
  <c r="V132" i="17"/>
  <c r="W132" i="17"/>
  <c r="X132" i="17"/>
  <c r="Y132" i="17"/>
  <c r="Z132" i="17"/>
  <c r="AA132" i="17"/>
  <c r="L133" i="17"/>
  <c r="M133" i="17"/>
  <c r="N133" i="17"/>
  <c r="O133" i="17"/>
  <c r="P133" i="17"/>
  <c r="Q133" i="17"/>
  <c r="R133" i="17"/>
  <c r="S133" i="17"/>
  <c r="T133" i="17"/>
  <c r="U133" i="17"/>
  <c r="V133" i="17"/>
  <c r="W133" i="17"/>
  <c r="X133" i="17"/>
  <c r="Y133" i="17"/>
  <c r="Z133" i="17"/>
  <c r="AA133" i="17"/>
  <c r="L134" i="17"/>
  <c r="M134" i="17"/>
  <c r="N134" i="17"/>
  <c r="O134" i="17"/>
  <c r="P134" i="17"/>
  <c r="Q134" i="17"/>
  <c r="R134" i="17"/>
  <c r="S134" i="17"/>
  <c r="T134" i="17"/>
  <c r="U134" i="17"/>
  <c r="V134" i="17"/>
  <c r="W134" i="17"/>
  <c r="X134" i="17"/>
  <c r="Y134" i="17"/>
  <c r="Z134" i="17"/>
  <c r="AA134" i="17"/>
  <c r="L135" i="17"/>
  <c r="M135" i="17"/>
  <c r="N135" i="17"/>
  <c r="O135" i="17"/>
  <c r="P135" i="17"/>
  <c r="Q135" i="17"/>
  <c r="R135" i="17"/>
  <c r="S135" i="17"/>
  <c r="T135" i="17"/>
  <c r="U135" i="17"/>
  <c r="V135" i="17"/>
  <c r="W135" i="17"/>
  <c r="X135" i="17"/>
  <c r="Y135" i="17"/>
  <c r="Z135" i="17"/>
  <c r="AA135" i="17"/>
  <c r="L136" i="17"/>
  <c r="M136" i="17"/>
  <c r="N136" i="17"/>
  <c r="O136" i="17"/>
  <c r="P136" i="17"/>
  <c r="Q136" i="17"/>
  <c r="R136" i="17"/>
  <c r="S136" i="17"/>
  <c r="T136" i="17"/>
  <c r="U136" i="17"/>
  <c r="V136" i="17"/>
  <c r="W136" i="17"/>
  <c r="X136" i="17"/>
  <c r="Y136" i="17"/>
  <c r="Z136" i="17"/>
  <c r="AA136" i="17"/>
  <c r="L137" i="17"/>
  <c r="M137" i="17"/>
  <c r="N137" i="17"/>
  <c r="O137" i="17"/>
  <c r="P137" i="17"/>
  <c r="Q137" i="17"/>
  <c r="R137" i="17"/>
  <c r="S137" i="17"/>
  <c r="T137" i="17"/>
  <c r="U137" i="17"/>
  <c r="V137" i="17"/>
  <c r="W137" i="17"/>
  <c r="X137" i="17"/>
  <c r="Y137" i="17"/>
  <c r="Z137" i="17"/>
  <c r="AA137" i="17"/>
  <c r="L138" i="17"/>
  <c r="M138" i="17"/>
  <c r="N138" i="17"/>
  <c r="O138" i="17"/>
  <c r="P138" i="17"/>
  <c r="Q138" i="17"/>
  <c r="R138" i="17"/>
  <c r="S138" i="17"/>
  <c r="T138" i="17"/>
  <c r="U138" i="17"/>
  <c r="V138" i="17"/>
  <c r="W138" i="17"/>
  <c r="X138" i="17"/>
  <c r="Y138" i="17"/>
  <c r="Z138" i="17"/>
  <c r="AA138" i="17"/>
  <c r="L139" i="17"/>
  <c r="M139" i="17"/>
  <c r="N139" i="17"/>
  <c r="O139" i="17"/>
  <c r="P139" i="17"/>
  <c r="Q139" i="17"/>
  <c r="R139" i="17"/>
  <c r="S139" i="17"/>
  <c r="T139" i="17"/>
  <c r="U139" i="17"/>
  <c r="V139" i="17"/>
  <c r="W139" i="17"/>
  <c r="X139" i="17"/>
  <c r="Y139" i="17"/>
  <c r="Z139" i="17"/>
  <c r="AA139" i="17"/>
  <c r="L140" i="17"/>
  <c r="M140" i="17"/>
  <c r="N140" i="17"/>
  <c r="O140" i="17"/>
  <c r="P140" i="17"/>
  <c r="Q140" i="17"/>
  <c r="R140" i="17"/>
  <c r="S140" i="17"/>
  <c r="T140" i="17"/>
  <c r="U140" i="17"/>
  <c r="V140" i="17"/>
  <c r="W140" i="17"/>
  <c r="X140" i="17"/>
  <c r="Y140" i="17"/>
  <c r="Z140" i="17"/>
  <c r="AA140" i="17"/>
  <c r="L141" i="17"/>
  <c r="M141" i="17"/>
  <c r="N141" i="17"/>
  <c r="O141" i="17"/>
  <c r="P141" i="17"/>
  <c r="Q141" i="17"/>
  <c r="R141" i="17"/>
  <c r="S141" i="17"/>
  <c r="T141" i="17"/>
  <c r="U141" i="17"/>
  <c r="V141" i="17"/>
  <c r="W141" i="17"/>
  <c r="X141" i="17"/>
  <c r="Y141" i="17"/>
  <c r="Z141" i="17"/>
  <c r="AA141" i="17"/>
  <c r="L142" i="17"/>
  <c r="M142" i="17"/>
  <c r="N142" i="17"/>
  <c r="O142" i="17"/>
  <c r="P142" i="17"/>
  <c r="Q142" i="17"/>
  <c r="R142" i="17"/>
  <c r="S142" i="17"/>
  <c r="T142" i="17"/>
  <c r="U142" i="17"/>
  <c r="V142" i="17"/>
  <c r="W142" i="17"/>
  <c r="X142" i="17"/>
  <c r="Y142" i="17"/>
  <c r="Z142" i="17"/>
  <c r="AA142" i="17"/>
  <c r="L143" i="17"/>
  <c r="M143" i="17"/>
  <c r="N143" i="17"/>
  <c r="O143" i="17"/>
  <c r="P143" i="17"/>
  <c r="Q143" i="17"/>
  <c r="R143" i="17"/>
  <c r="S143" i="17"/>
  <c r="T143" i="17"/>
  <c r="U143" i="17"/>
  <c r="V143" i="17"/>
  <c r="W143" i="17"/>
  <c r="X143" i="17"/>
  <c r="Y143" i="17"/>
  <c r="Z143" i="17"/>
  <c r="AA143" i="17"/>
  <c r="L144" i="17"/>
  <c r="M144" i="17"/>
  <c r="N144" i="17"/>
  <c r="O144" i="17"/>
  <c r="P144" i="17"/>
  <c r="Q144" i="17"/>
  <c r="R144" i="17"/>
  <c r="S144" i="17"/>
  <c r="T144" i="17"/>
  <c r="U144" i="17"/>
  <c r="V144" i="17"/>
  <c r="W144" i="17"/>
  <c r="X144" i="17"/>
  <c r="Y144" i="17"/>
  <c r="Z144" i="17"/>
  <c r="AA144" i="17"/>
  <c r="L145" i="17"/>
  <c r="M145" i="17"/>
  <c r="N145" i="17"/>
  <c r="O145" i="17"/>
  <c r="P145" i="17"/>
  <c r="Q145" i="17"/>
  <c r="R145" i="17"/>
  <c r="S145" i="17"/>
  <c r="T145" i="17"/>
  <c r="U145" i="17"/>
  <c r="V145" i="17"/>
  <c r="W145" i="17"/>
  <c r="X145" i="17"/>
  <c r="Y145" i="17"/>
  <c r="Z145" i="17"/>
  <c r="AA145" i="17"/>
  <c r="L146" i="17"/>
  <c r="M146" i="17"/>
  <c r="N146" i="17"/>
  <c r="O146" i="17"/>
  <c r="P146" i="17"/>
  <c r="Q146" i="17"/>
  <c r="R146" i="17"/>
  <c r="S146" i="17"/>
  <c r="T146" i="17"/>
  <c r="U146" i="17"/>
  <c r="V146" i="17"/>
  <c r="W146" i="17"/>
  <c r="X146" i="17"/>
  <c r="Y146" i="17"/>
  <c r="Z146" i="17"/>
  <c r="AA146" i="17"/>
  <c r="L147" i="17"/>
  <c r="M147" i="17"/>
  <c r="N147" i="17"/>
  <c r="O147" i="17"/>
  <c r="P147" i="17"/>
  <c r="Q147" i="17"/>
  <c r="R147" i="17"/>
  <c r="S147" i="17"/>
  <c r="T147" i="17"/>
  <c r="U147" i="17"/>
  <c r="V147" i="17"/>
  <c r="W147" i="17"/>
  <c r="X147" i="17"/>
  <c r="Y147" i="17"/>
  <c r="Z147" i="17"/>
  <c r="AA147" i="17"/>
  <c r="L148" i="17"/>
  <c r="M148" i="17"/>
  <c r="N148" i="17"/>
  <c r="O148" i="17"/>
  <c r="P148" i="17"/>
  <c r="Q148" i="17"/>
  <c r="R148" i="17"/>
  <c r="S148" i="17"/>
  <c r="T148" i="17"/>
  <c r="U148" i="17"/>
  <c r="V148" i="17"/>
  <c r="W148" i="17"/>
  <c r="X148" i="17"/>
  <c r="Y148" i="17"/>
  <c r="Z148" i="17"/>
  <c r="AA148" i="17"/>
  <c r="L149" i="17"/>
  <c r="M149" i="17"/>
  <c r="N149" i="17"/>
  <c r="O149" i="17"/>
  <c r="P149" i="17"/>
  <c r="Q149" i="17"/>
  <c r="R149" i="17"/>
  <c r="S149" i="17"/>
  <c r="T149" i="17"/>
  <c r="U149" i="17"/>
  <c r="V149" i="17"/>
  <c r="W149" i="17"/>
  <c r="X149" i="17"/>
  <c r="Y149" i="17"/>
  <c r="Z149" i="17"/>
  <c r="AA149" i="17"/>
  <c r="L150" i="17"/>
  <c r="M150" i="17"/>
  <c r="N150" i="17"/>
  <c r="O150" i="17"/>
  <c r="P150" i="17"/>
  <c r="Q150" i="17"/>
  <c r="R150" i="17"/>
  <c r="S150" i="17"/>
  <c r="T150" i="17"/>
  <c r="U150" i="17"/>
  <c r="V150" i="17"/>
  <c r="W150" i="17"/>
  <c r="X150" i="17"/>
  <c r="Y150" i="17"/>
  <c r="Z150" i="17"/>
  <c r="AA150" i="17"/>
  <c r="L151" i="17"/>
  <c r="M151" i="17"/>
  <c r="N151" i="17"/>
  <c r="O151" i="17"/>
  <c r="P151" i="17"/>
  <c r="Q151" i="17"/>
  <c r="R151" i="17"/>
  <c r="S151" i="17"/>
  <c r="T151" i="17"/>
  <c r="U151" i="17"/>
  <c r="V151" i="17"/>
  <c r="W151" i="17"/>
  <c r="X151" i="17"/>
  <c r="Y151" i="17"/>
  <c r="Z151" i="17"/>
  <c r="AA151" i="17"/>
  <c r="L152" i="17"/>
  <c r="M152" i="17"/>
  <c r="N152" i="17"/>
  <c r="O152" i="17"/>
  <c r="P152" i="17"/>
  <c r="Q152" i="17"/>
  <c r="R152" i="17"/>
  <c r="S152" i="17"/>
  <c r="T152" i="17"/>
  <c r="U152" i="17"/>
  <c r="V152" i="17"/>
  <c r="W152" i="17"/>
  <c r="X152" i="17"/>
  <c r="Y152" i="17"/>
  <c r="Z152" i="17"/>
  <c r="AA152" i="17"/>
  <c r="L153" i="17"/>
  <c r="M153" i="17"/>
  <c r="N153" i="17"/>
  <c r="O153" i="17"/>
  <c r="P153" i="17"/>
  <c r="Q153" i="17"/>
  <c r="R153" i="17"/>
  <c r="S153" i="17"/>
  <c r="T153" i="17"/>
  <c r="U153" i="17"/>
  <c r="V153" i="17"/>
  <c r="W153" i="17"/>
  <c r="X153" i="17"/>
  <c r="Y153" i="17"/>
  <c r="Z153" i="17"/>
  <c r="AA153" i="17"/>
  <c r="L154" i="17"/>
  <c r="M154" i="17"/>
  <c r="N154" i="17"/>
  <c r="O154" i="17"/>
  <c r="P154" i="17"/>
  <c r="Q154" i="17"/>
  <c r="R154" i="17"/>
  <c r="S154" i="17"/>
  <c r="T154" i="17"/>
  <c r="U154" i="17"/>
  <c r="V154" i="17"/>
  <c r="W154" i="17"/>
  <c r="X154" i="17"/>
  <c r="Y154" i="17"/>
  <c r="Z154" i="17"/>
  <c r="AA154" i="17"/>
  <c r="L155" i="17"/>
  <c r="M155" i="17"/>
  <c r="N155" i="17"/>
  <c r="O155" i="17"/>
  <c r="P155" i="17"/>
  <c r="Q155" i="17"/>
  <c r="R155" i="17"/>
  <c r="S155" i="17"/>
  <c r="T155" i="17"/>
  <c r="U155" i="17"/>
  <c r="V155" i="17"/>
  <c r="W155" i="17"/>
  <c r="X155" i="17"/>
  <c r="Y155" i="17"/>
  <c r="Z155" i="17"/>
  <c r="AA155" i="17"/>
  <c r="L156" i="17"/>
  <c r="M156" i="17"/>
  <c r="N156" i="17"/>
  <c r="O156" i="17"/>
  <c r="P156" i="17"/>
  <c r="Q156" i="17"/>
  <c r="R156" i="17"/>
  <c r="S156" i="17"/>
  <c r="T156" i="17"/>
  <c r="U156" i="17"/>
  <c r="V156" i="17"/>
  <c r="W156" i="17"/>
  <c r="X156" i="17"/>
  <c r="Y156" i="17"/>
  <c r="Z156" i="17"/>
  <c r="AA156" i="17"/>
  <c r="L157" i="17"/>
  <c r="M157" i="17"/>
  <c r="N157" i="17"/>
  <c r="O157" i="17"/>
  <c r="P157" i="17"/>
  <c r="Q157" i="17"/>
  <c r="R157" i="17"/>
  <c r="S157" i="17"/>
  <c r="T157" i="17"/>
  <c r="U157" i="17"/>
  <c r="V157" i="17"/>
  <c r="W157" i="17"/>
  <c r="X157" i="17"/>
  <c r="Y157" i="17"/>
  <c r="Z157" i="17"/>
  <c r="AA157" i="17"/>
  <c r="L158" i="17"/>
  <c r="M158" i="17"/>
  <c r="N158" i="17"/>
  <c r="O158" i="17"/>
  <c r="P158" i="17"/>
  <c r="Q158" i="17"/>
  <c r="R158" i="17"/>
  <c r="S158" i="17"/>
  <c r="T158" i="17"/>
  <c r="U158" i="17"/>
  <c r="V158" i="17"/>
  <c r="W158" i="17"/>
  <c r="X158" i="17"/>
  <c r="Y158" i="17"/>
  <c r="Z158" i="17"/>
  <c r="AA158" i="17"/>
  <c r="L159" i="17"/>
  <c r="M159" i="17"/>
  <c r="N159" i="17"/>
  <c r="O159" i="17"/>
  <c r="P159" i="17"/>
  <c r="Q159" i="17"/>
  <c r="R159" i="17"/>
  <c r="S159" i="17"/>
  <c r="T159" i="17"/>
  <c r="U159" i="17"/>
  <c r="V159" i="17"/>
  <c r="W159" i="17"/>
  <c r="X159" i="17"/>
  <c r="Y159" i="17"/>
  <c r="Z159" i="17"/>
  <c r="AA159" i="17"/>
  <c r="L160" i="17"/>
  <c r="M160" i="17"/>
  <c r="N160" i="17"/>
  <c r="O160" i="17"/>
  <c r="P160" i="17"/>
  <c r="Q160" i="17"/>
  <c r="R160" i="17"/>
  <c r="S160" i="17"/>
  <c r="T160" i="17"/>
  <c r="U160" i="17"/>
  <c r="V160" i="17"/>
  <c r="W160" i="17"/>
  <c r="X160" i="17"/>
  <c r="Y160" i="17"/>
  <c r="Z160" i="17"/>
  <c r="AA160" i="17"/>
  <c r="L161" i="17"/>
  <c r="M161" i="17"/>
  <c r="N161" i="17"/>
  <c r="O161" i="17"/>
  <c r="P161" i="17"/>
  <c r="Q161" i="17"/>
  <c r="R161" i="17"/>
  <c r="S161" i="17"/>
  <c r="T161" i="17"/>
  <c r="U161" i="17"/>
  <c r="V161" i="17"/>
  <c r="W161" i="17"/>
  <c r="X161" i="17"/>
  <c r="Y161" i="17"/>
  <c r="Z161" i="17"/>
  <c r="AA161" i="17"/>
  <c r="L162" i="17"/>
  <c r="M162" i="17"/>
  <c r="N162" i="17"/>
  <c r="O162" i="17"/>
  <c r="P162" i="17"/>
  <c r="Q162" i="17"/>
  <c r="R162" i="17"/>
  <c r="S162" i="17"/>
  <c r="T162" i="17"/>
  <c r="U162" i="17"/>
  <c r="V162" i="17"/>
  <c r="W162" i="17"/>
  <c r="X162" i="17"/>
  <c r="Y162" i="17"/>
  <c r="Z162" i="17"/>
  <c r="AA162" i="17"/>
  <c r="L163" i="17"/>
  <c r="M163" i="17"/>
  <c r="N163" i="17"/>
  <c r="O163" i="17"/>
  <c r="P163" i="17"/>
  <c r="Q163" i="17"/>
  <c r="R163" i="17"/>
  <c r="S163" i="17"/>
  <c r="T163" i="17"/>
  <c r="U163" i="17"/>
  <c r="V163" i="17"/>
  <c r="W163" i="17"/>
  <c r="X163" i="17"/>
  <c r="Y163" i="17"/>
  <c r="Z163" i="17"/>
  <c r="AA163" i="17"/>
  <c r="L164" i="17"/>
  <c r="M164" i="17"/>
  <c r="N164" i="17"/>
  <c r="O164" i="17"/>
  <c r="P164" i="17"/>
  <c r="Q164" i="17"/>
  <c r="R164" i="17"/>
  <c r="S164" i="17"/>
  <c r="T164" i="17"/>
  <c r="U164" i="17"/>
  <c r="V164" i="17"/>
  <c r="W164" i="17"/>
  <c r="X164" i="17"/>
  <c r="Y164" i="17"/>
  <c r="Z164" i="17"/>
  <c r="AA164" i="17"/>
  <c r="L165" i="17"/>
  <c r="M165" i="17"/>
  <c r="N165" i="17"/>
  <c r="O165" i="17"/>
  <c r="P165" i="17"/>
  <c r="Q165" i="17"/>
  <c r="R165" i="17"/>
  <c r="S165" i="17"/>
  <c r="T165" i="17"/>
  <c r="U165" i="17"/>
  <c r="V165" i="17"/>
  <c r="W165" i="17"/>
  <c r="X165" i="17"/>
  <c r="Y165" i="17"/>
  <c r="Z165" i="17"/>
  <c r="AA165" i="17"/>
  <c r="L166" i="17"/>
  <c r="M166" i="17"/>
  <c r="N166" i="17"/>
  <c r="O166" i="17"/>
  <c r="P166" i="17"/>
  <c r="Q166" i="17"/>
  <c r="R166" i="17"/>
  <c r="S166" i="17"/>
  <c r="T166" i="17"/>
  <c r="U166" i="17"/>
  <c r="V166" i="17"/>
  <c r="W166" i="17"/>
  <c r="X166" i="17"/>
  <c r="Y166" i="17"/>
  <c r="Z166" i="17"/>
  <c r="AA166" i="17"/>
  <c r="L167" i="17"/>
  <c r="M167" i="17"/>
  <c r="N167" i="17"/>
  <c r="O167" i="17"/>
  <c r="P167" i="17"/>
  <c r="Q167" i="17"/>
  <c r="R167" i="17"/>
  <c r="S167" i="17"/>
  <c r="T167" i="17"/>
  <c r="U167" i="17"/>
  <c r="V167" i="17"/>
  <c r="W167" i="17"/>
  <c r="X167" i="17"/>
  <c r="Y167" i="17"/>
  <c r="Z167" i="17"/>
  <c r="AA167" i="17"/>
  <c r="L168" i="17"/>
  <c r="M168" i="17"/>
  <c r="N168" i="17"/>
  <c r="O168" i="17"/>
  <c r="P168" i="17"/>
  <c r="Q168" i="17"/>
  <c r="R168" i="17"/>
  <c r="S168" i="17"/>
  <c r="T168" i="17"/>
  <c r="U168" i="17"/>
  <c r="V168" i="17"/>
  <c r="W168" i="17"/>
  <c r="X168" i="17"/>
  <c r="Y168" i="17"/>
  <c r="Z168" i="17"/>
  <c r="AA168" i="17"/>
  <c r="L169" i="17"/>
  <c r="M169" i="17"/>
  <c r="N169" i="17"/>
  <c r="O169" i="17"/>
  <c r="P169" i="17"/>
  <c r="Q169" i="17"/>
  <c r="R169" i="17"/>
  <c r="S169" i="17"/>
  <c r="T169" i="17"/>
  <c r="U169" i="17"/>
  <c r="V169" i="17"/>
  <c r="W169" i="17"/>
  <c r="X169" i="17"/>
  <c r="Y169" i="17"/>
  <c r="Z169" i="17"/>
  <c r="AA169" i="17"/>
  <c r="L170" i="17"/>
  <c r="M170" i="17"/>
  <c r="N170" i="17"/>
  <c r="O170" i="17"/>
  <c r="P170" i="17"/>
  <c r="Q170" i="17"/>
  <c r="R170" i="17"/>
  <c r="S170" i="17"/>
  <c r="T170" i="17"/>
  <c r="U170" i="17"/>
  <c r="V170" i="17"/>
  <c r="W170" i="17"/>
  <c r="X170" i="17"/>
  <c r="Y170" i="17"/>
  <c r="Z170" i="17"/>
  <c r="AA170" i="17"/>
  <c r="L171" i="17"/>
  <c r="M171" i="17"/>
  <c r="N171" i="17"/>
  <c r="O171" i="17"/>
  <c r="P171" i="17"/>
  <c r="Q171" i="17"/>
  <c r="R171" i="17"/>
  <c r="S171" i="17"/>
  <c r="T171" i="17"/>
  <c r="U171" i="17"/>
  <c r="V171" i="17"/>
  <c r="W171" i="17"/>
  <c r="X171" i="17"/>
  <c r="Y171" i="17"/>
  <c r="Z171" i="17"/>
  <c r="AA171" i="17"/>
  <c r="L172" i="17"/>
  <c r="M172" i="17"/>
  <c r="N172" i="17"/>
  <c r="O172" i="17"/>
  <c r="P172" i="17"/>
  <c r="Q172" i="17"/>
  <c r="R172" i="17"/>
  <c r="S172" i="17"/>
  <c r="T172" i="17"/>
  <c r="U172" i="17"/>
  <c r="V172" i="17"/>
  <c r="W172" i="17"/>
  <c r="X172" i="17"/>
  <c r="Y172" i="17"/>
  <c r="Z172" i="17"/>
  <c r="AA172" i="17"/>
  <c r="L173" i="17"/>
  <c r="M173" i="17"/>
  <c r="N173" i="17"/>
  <c r="O173" i="17"/>
  <c r="P173" i="17"/>
  <c r="Q173" i="17"/>
  <c r="R173" i="17"/>
  <c r="S173" i="17"/>
  <c r="T173" i="17"/>
  <c r="U173" i="17"/>
  <c r="V173" i="17"/>
  <c r="W173" i="17"/>
  <c r="X173" i="17"/>
  <c r="Y173" i="17"/>
  <c r="Z173" i="17"/>
  <c r="AA173" i="17"/>
  <c r="L174" i="17"/>
  <c r="M174" i="17"/>
  <c r="N174" i="17"/>
  <c r="O174" i="17"/>
  <c r="P174" i="17"/>
  <c r="Q174" i="17"/>
  <c r="R174" i="17"/>
  <c r="S174" i="17"/>
  <c r="T174" i="17"/>
  <c r="U174" i="17"/>
  <c r="V174" i="17"/>
  <c r="W174" i="17"/>
  <c r="X174" i="17"/>
  <c r="Y174" i="17"/>
  <c r="Z174" i="17"/>
  <c r="AA174" i="17"/>
  <c r="L175" i="17"/>
  <c r="M175" i="17"/>
  <c r="N175" i="17"/>
  <c r="O175" i="17"/>
  <c r="P175" i="17"/>
  <c r="Q175" i="17"/>
  <c r="R175" i="17"/>
  <c r="S175" i="17"/>
  <c r="T175" i="17"/>
  <c r="U175" i="17"/>
  <c r="V175" i="17"/>
  <c r="W175" i="17"/>
  <c r="X175" i="17"/>
  <c r="Y175" i="17"/>
  <c r="Z175" i="17"/>
  <c r="AA175" i="17"/>
  <c r="L176" i="17"/>
  <c r="M176" i="17"/>
  <c r="N176" i="17"/>
  <c r="O176" i="17"/>
  <c r="P176" i="17"/>
  <c r="Q176" i="17"/>
  <c r="R176" i="17"/>
  <c r="S176" i="17"/>
  <c r="T176" i="17"/>
  <c r="U176" i="17"/>
  <c r="V176" i="17"/>
  <c r="W176" i="17"/>
  <c r="X176" i="17"/>
  <c r="Y176" i="17"/>
  <c r="Z176" i="17"/>
  <c r="AA176" i="17"/>
  <c r="L177" i="17"/>
  <c r="M177" i="17"/>
  <c r="N177" i="17"/>
  <c r="O177" i="17"/>
  <c r="P177" i="17"/>
  <c r="Q177" i="17"/>
  <c r="R177" i="17"/>
  <c r="S177" i="17"/>
  <c r="T177" i="17"/>
  <c r="U177" i="17"/>
  <c r="V177" i="17"/>
  <c r="W177" i="17"/>
  <c r="X177" i="17"/>
  <c r="Y177" i="17"/>
  <c r="Z177" i="17"/>
  <c r="AA177" i="17"/>
  <c r="L178" i="17"/>
  <c r="M178" i="17"/>
  <c r="N178" i="17"/>
  <c r="O178" i="17"/>
  <c r="P178" i="17"/>
  <c r="Q178" i="17"/>
  <c r="R178" i="17"/>
  <c r="S178" i="17"/>
  <c r="T178" i="17"/>
  <c r="U178" i="17"/>
  <c r="V178" i="17"/>
  <c r="W178" i="17"/>
  <c r="X178" i="17"/>
  <c r="Y178" i="17"/>
  <c r="Z178" i="17"/>
  <c r="AA178" i="17"/>
  <c r="L179" i="17"/>
  <c r="M179" i="17"/>
  <c r="N179" i="17"/>
  <c r="O179" i="17"/>
  <c r="P179" i="17"/>
  <c r="Q179" i="17"/>
  <c r="R179" i="17"/>
  <c r="S179" i="17"/>
  <c r="T179" i="17"/>
  <c r="U179" i="17"/>
  <c r="V179" i="17"/>
  <c r="W179" i="17"/>
  <c r="X179" i="17"/>
  <c r="Y179" i="17"/>
  <c r="Z179" i="17"/>
  <c r="AA179" i="17"/>
  <c r="L180" i="17"/>
  <c r="M180" i="17"/>
  <c r="N180" i="17"/>
  <c r="O180" i="17"/>
  <c r="P180" i="17"/>
  <c r="Q180" i="17"/>
  <c r="R180" i="17"/>
  <c r="S180" i="17"/>
  <c r="T180" i="17"/>
  <c r="U180" i="17"/>
  <c r="V180" i="17"/>
  <c r="W180" i="17"/>
  <c r="X180" i="17"/>
  <c r="Y180" i="17"/>
  <c r="Z180" i="17"/>
  <c r="AA180" i="17"/>
  <c r="L181" i="17"/>
  <c r="M181" i="17"/>
  <c r="N181" i="17"/>
  <c r="O181" i="17"/>
  <c r="P181" i="17"/>
  <c r="Q181" i="17"/>
  <c r="R181" i="17"/>
  <c r="S181" i="17"/>
  <c r="T181" i="17"/>
  <c r="U181" i="17"/>
  <c r="V181" i="17"/>
  <c r="W181" i="17"/>
  <c r="X181" i="17"/>
  <c r="Y181" i="17"/>
  <c r="Z181" i="17"/>
  <c r="AA181" i="17"/>
  <c r="L182" i="17"/>
  <c r="M182" i="17"/>
  <c r="N182" i="17"/>
  <c r="O182" i="17"/>
  <c r="P182" i="17"/>
  <c r="Q182" i="17"/>
  <c r="R182" i="17"/>
  <c r="S182" i="17"/>
  <c r="T182" i="17"/>
  <c r="U182" i="17"/>
  <c r="V182" i="17"/>
  <c r="W182" i="17"/>
  <c r="X182" i="17"/>
  <c r="Y182" i="17"/>
  <c r="Z182" i="17"/>
  <c r="AA182" i="17"/>
  <c r="L183" i="17"/>
  <c r="M183" i="17"/>
  <c r="N183" i="17"/>
  <c r="O183" i="17"/>
  <c r="P183" i="17"/>
  <c r="Q183" i="17"/>
  <c r="R183" i="17"/>
  <c r="S183" i="17"/>
  <c r="T183" i="17"/>
  <c r="U183" i="17"/>
  <c r="V183" i="17"/>
  <c r="W183" i="17"/>
  <c r="X183" i="17"/>
  <c r="Y183" i="17"/>
  <c r="Z183" i="17"/>
  <c r="AA183" i="17"/>
  <c r="L184" i="17"/>
  <c r="M184" i="17"/>
  <c r="N184" i="17"/>
  <c r="O184" i="17"/>
  <c r="P184" i="17"/>
  <c r="Q184" i="17"/>
  <c r="R184" i="17"/>
  <c r="S184" i="17"/>
  <c r="T184" i="17"/>
  <c r="U184" i="17"/>
  <c r="V184" i="17"/>
  <c r="W184" i="17"/>
  <c r="X184" i="17"/>
  <c r="Y184" i="17"/>
  <c r="Z184" i="17"/>
  <c r="AA184" i="17"/>
  <c r="L185" i="17"/>
  <c r="M185" i="17"/>
  <c r="N185" i="17"/>
  <c r="O185" i="17"/>
  <c r="P185" i="17"/>
  <c r="Q185" i="17"/>
  <c r="R185" i="17"/>
  <c r="S185" i="17"/>
  <c r="T185" i="17"/>
  <c r="U185" i="17"/>
  <c r="V185" i="17"/>
  <c r="W185" i="17"/>
  <c r="X185" i="17"/>
  <c r="Y185" i="17"/>
  <c r="Z185" i="17"/>
  <c r="AA185" i="17"/>
  <c r="L186" i="17"/>
  <c r="M186" i="17"/>
  <c r="N186" i="17"/>
  <c r="O186" i="17"/>
  <c r="P186" i="17"/>
  <c r="Q186" i="17"/>
  <c r="R186" i="17"/>
  <c r="S186" i="17"/>
  <c r="T186" i="17"/>
  <c r="U186" i="17"/>
  <c r="V186" i="17"/>
  <c r="W186" i="17"/>
  <c r="X186" i="17"/>
  <c r="Y186" i="17"/>
  <c r="Z186" i="17"/>
  <c r="AA186" i="17"/>
  <c r="L187" i="17"/>
  <c r="M187" i="17"/>
  <c r="N187" i="17"/>
  <c r="O187" i="17"/>
  <c r="P187" i="17"/>
  <c r="Q187" i="17"/>
  <c r="R187" i="17"/>
  <c r="S187" i="17"/>
  <c r="T187" i="17"/>
  <c r="U187" i="17"/>
  <c r="V187" i="17"/>
  <c r="W187" i="17"/>
  <c r="X187" i="17"/>
  <c r="Y187" i="17"/>
  <c r="Z187" i="17"/>
  <c r="AA187" i="17"/>
  <c r="L188" i="17"/>
  <c r="M188" i="17"/>
  <c r="N188" i="17"/>
  <c r="O188" i="17"/>
  <c r="P188" i="17"/>
  <c r="Q188" i="17"/>
  <c r="R188" i="17"/>
  <c r="S188" i="17"/>
  <c r="T188" i="17"/>
  <c r="U188" i="17"/>
  <c r="V188" i="17"/>
  <c r="W188" i="17"/>
  <c r="X188" i="17"/>
  <c r="Y188" i="17"/>
  <c r="Z188" i="17"/>
  <c r="AA188" i="17"/>
  <c r="L189" i="17"/>
  <c r="M189" i="17"/>
  <c r="N189" i="17"/>
  <c r="O189" i="17"/>
  <c r="P189" i="17"/>
  <c r="Q189" i="17"/>
  <c r="R189" i="17"/>
  <c r="S189" i="17"/>
  <c r="T189" i="17"/>
  <c r="U189" i="17"/>
  <c r="V189" i="17"/>
  <c r="W189" i="17"/>
  <c r="X189" i="17"/>
  <c r="Y189" i="17"/>
  <c r="Z189" i="17"/>
  <c r="AA189" i="17"/>
  <c r="L190" i="17"/>
  <c r="M190" i="17"/>
  <c r="N190" i="17"/>
  <c r="O190" i="17"/>
  <c r="P190" i="17"/>
  <c r="Q190" i="17"/>
  <c r="R190" i="17"/>
  <c r="S190" i="17"/>
  <c r="T190" i="17"/>
  <c r="U190" i="17"/>
  <c r="V190" i="17"/>
  <c r="W190" i="17"/>
  <c r="X190" i="17"/>
  <c r="Y190" i="17"/>
  <c r="Z190" i="17"/>
  <c r="AA190" i="17"/>
  <c r="L191" i="17"/>
  <c r="M191" i="17"/>
  <c r="N191" i="17"/>
  <c r="O191" i="17"/>
  <c r="P191" i="17"/>
  <c r="Q191" i="17"/>
  <c r="R191" i="17"/>
  <c r="S191" i="17"/>
  <c r="T191" i="17"/>
  <c r="U191" i="17"/>
  <c r="V191" i="17"/>
  <c r="W191" i="17"/>
  <c r="X191" i="17"/>
  <c r="Y191" i="17"/>
  <c r="Z191" i="17"/>
  <c r="AA191" i="17"/>
  <c r="L192" i="17"/>
  <c r="M192" i="17"/>
  <c r="N192" i="17"/>
  <c r="O192" i="17"/>
  <c r="P192" i="17"/>
  <c r="Q192" i="17"/>
  <c r="R192" i="17"/>
  <c r="S192" i="17"/>
  <c r="T192" i="17"/>
  <c r="U192" i="17"/>
  <c r="V192" i="17"/>
  <c r="W192" i="17"/>
  <c r="X192" i="17"/>
  <c r="Y192" i="17"/>
  <c r="Z192" i="17"/>
  <c r="AA192" i="17"/>
  <c r="L193" i="17"/>
  <c r="M193" i="17"/>
  <c r="N193" i="17"/>
  <c r="O193" i="17"/>
  <c r="P193" i="17"/>
  <c r="Q193" i="17"/>
  <c r="R193" i="17"/>
  <c r="S193" i="17"/>
  <c r="T193" i="17"/>
  <c r="U193" i="17"/>
  <c r="V193" i="17"/>
  <c r="W193" i="17"/>
  <c r="X193" i="17"/>
  <c r="Y193" i="17"/>
  <c r="Z193" i="17"/>
  <c r="AA193" i="17"/>
  <c r="L194" i="17"/>
  <c r="M194" i="17"/>
  <c r="N194" i="17"/>
  <c r="O194" i="17"/>
  <c r="P194" i="17"/>
  <c r="Q194" i="17"/>
  <c r="R194" i="17"/>
  <c r="S194" i="17"/>
  <c r="T194" i="17"/>
  <c r="U194" i="17"/>
  <c r="V194" i="17"/>
  <c r="W194" i="17"/>
  <c r="X194" i="17"/>
  <c r="Y194" i="17"/>
  <c r="Z194" i="17"/>
  <c r="AA194" i="17"/>
  <c r="L195" i="17"/>
  <c r="M195" i="17"/>
  <c r="N195" i="17"/>
  <c r="O195" i="17"/>
  <c r="P195" i="17"/>
  <c r="Q195" i="17"/>
  <c r="R195" i="17"/>
  <c r="S195" i="17"/>
  <c r="T195" i="17"/>
  <c r="U195" i="17"/>
  <c r="V195" i="17"/>
  <c r="W195" i="17"/>
  <c r="X195" i="17"/>
  <c r="Y195" i="17"/>
  <c r="Z195" i="17"/>
  <c r="AA195" i="17"/>
  <c r="L196" i="17"/>
  <c r="M196" i="17"/>
  <c r="N196" i="17"/>
  <c r="O196" i="17"/>
  <c r="P196" i="17"/>
  <c r="Q196" i="17"/>
  <c r="R196" i="17"/>
  <c r="S196" i="17"/>
  <c r="T196" i="17"/>
  <c r="U196" i="17"/>
  <c r="V196" i="17"/>
  <c r="W196" i="17"/>
  <c r="X196" i="17"/>
  <c r="Y196" i="17"/>
  <c r="Z196" i="17"/>
  <c r="AA196" i="17"/>
  <c r="L197" i="17"/>
  <c r="M197" i="17"/>
  <c r="N197" i="17"/>
  <c r="O197" i="17"/>
  <c r="P197" i="17"/>
  <c r="Q197" i="17"/>
  <c r="R197" i="17"/>
  <c r="S197" i="17"/>
  <c r="T197" i="17"/>
  <c r="U197" i="17"/>
  <c r="V197" i="17"/>
  <c r="W197" i="17"/>
  <c r="X197" i="17"/>
  <c r="Y197" i="17"/>
  <c r="Z197" i="17"/>
  <c r="AA197" i="17"/>
  <c r="L198" i="17"/>
  <c r="M198" i="17"/>
  <c r="N198" i="17"/>
  <c r="O198" i="17"/>
  <c r="P198" i="17"/>
  <c r="Q198" i="17"/>
  <c r="R198" i="17"/>
  <c r="S198" i="17"/>
  <c r="T198" i="17"/>
  <c r="U198" i="17"/>
  <c r="V198" i="17"/>
  <c r="W198" i="17"/>
  <c r="X198" i="17"/>
  <c r="Y198" i="17"/>
  <c r="Z198" i="17"/>
  <c r="AA198" i="17"/>
  <c r="L199" i="17"/>
  <c r="M199" i="17"/>
  <c r="N199" i="17"/>
  <c r="O199" i="17"/>
  <c r="P199" i="17"/>
  <c r="Q199" i="17"/>
  <c r="R199" i="17"/>
  <c r="S199" i="17"/>
  <c r="T199" i="17"/>
  <c r="U199" i="17"/>
  <c r="V199" i="17"/>
  <c r="W199" i="17"/>
  <c r="X199" i="17"/>
  <c r="Y199" i="17"/>
  <c r="Z199" i="17"/>
  <c r="AA199" i="17"/>
  <c r="L200" i="17"/>
  <c r="M200" i="17"/>
  <c r="N200" i="17"/>
  <c r="O200" i="17"/>
  <c r="P200" i="17"/>
  <c r="Q200" i="17"/>
  <c r="R200" i="17"/>
  <c r="S200" i="17"/>
  <c r="T200" i="17"/>
  <c r="U200" i="17"/>
  <c r="V200" i="17"/>
  <c r="W200" i="17"/>
  <c r="X200" i="17"/>
  <c r="Y200" i="17"/>
  <c r="Z200" i="17"/>
  <c r="AA200" i="17"/>
  <c r="L201" i="17"/>
  <c r="M201" i="17"/>
  <c r="N201" i="17"/>
  <c r="O201" i="17"/>
  <c r="P201" i="17"/>
  <c r="Q201" i="17"/>
  <c r="R201" i="17"/>
  <c r="S201" i="17"/>
  <c r="T201" i="17"/>
  <c r="U201" i="17"/>
  <c r="V201" i="17"/>
  <c r="W201" i="17"/>
  <c r="X201" i="17"/>
  <c r="Y201" i="17"/>
  <c r="Z201" i="17"/>
  <c r="AA201" i="17"/>
  <c r="L202" i="17"/>
  <c r="M202" i="17"/>
  <c r="N202" i="17"/>
  <c r="O202" i="17"/>
  <c r="P202" i="17"/>
  <c r="Q202" i="17"/>
  <c r="R202" i="17"/>
  <c r="S202" i="17"/>
  <c r="T202" i="17"/>
  <c r="U202" i="17"/>
  <c r="V202" i="17"/>
  <c r="W202" i="17"/>
  <c r="X202" i="17"/>
  <c r="Y202" i="17"/>
  <c r="Z202" i="17"/>
  <c r="AA202" i="17"/>
  <c r="L203" i="17"/>
  <c r="M203" i="17"/>
  <c r="N203" i="17"/>
  <c r="O203" i="17"/>
  <c r="P203" i="17"/>
  <c r="Q203" i="17"/>
  <c r="R203" i="17"/>
  <c r="S203" i="17"/>
  <c r="T203" i="17"/>
  <c r="U203" i="17"/>
  <c r="V203" i="17"/>
  <c r="W203" i="17"/>
  <c r="X203" i="17"/>
  <c r="Y203" i="17"/>
  <c r="Z203" i="17"/>
  <c r="AA203" i="17"/>
  <c r="L204" i="17"/>
  <c r="M204" i="17"/>
  <c r="N204" i="17"/>
  <c r="O204" i="17"/>
  <c r="P204" i="17"/>
  <c r="Q204" i="17"/>
  <c r="R204" i="17"/>
  <c r="S204" i="17"/>
  <c r="T204" i="17"/>
  <c r="U204" i="17"/>
  <c r="V204" i="17"/>
  <c r="W204" i="17"/>
  <c r="X204" i="17"/>
  <c r="Y204" i="17"/>
  <c r="Z204" i="17"/>
  <c r="AA204" i="17"/>
  <c r="L205" i="17"/>
  <c r="M205" i="17"/>
  <c r="N205" i="17"/>
  <c r="O205" i="17"/>
  <c r="P205" i="17"/>
  <c r="Q205" i="17"/>
  <c r="R205" i="17"/>
  <c r="S205" i="17"/>
  <c r="T205" i="17"/>
  <c r="U205" i="17"/>
  <c r="V205" i="17"/>
  <c r="W205" i="17"/>
  <c r="X205" i="17"/>
  <c r="Y205" i="17"/>
  <c r="Z205" i="17"/>
  <c r="AA205" i="17"/>
  <c r="L206" i="17"/>
  <c r="M206" i="17"/>
  <c r="N206" i="17"/>
  <c r="O206" i="17"/>
  <c r="P206" i="17"/>
  <c r="Q206" i="17"/>
  <c r="R206" i="17"/>
  <c r="S206" i="17"/>
  <c r="T206" i="17"/>
  <c r="U206" i="17"/>
  <c r="V206" i="17"/>
  <c r="W206" i="17"/>
  <c r="X206" i="17"/>
  <c r="Y206" i="17"/>
  <c r="Z206" i="17"/>
  <c r="AA206" i="17"/>
  <c r="L207" i="17"/>
  <c r="M207" i="17"/>
  <c r="N207" i="17"/>
  <c r="O207" i="17"/>
  <c r="P207" i="17"/>
  <c r="Q207" i="17"/>
  <c r="R207" i="17"/>
  <c r="S207" i="17"/>
  <c r="T207" i="17"/>
  <c r="U207" i="17"/>
  <c r="V207" i="17"/>
  <c r="W207" i="17"/>
  <c r="X207" i="17"/>
  <c r="Y207" i="17"/>
  <c r="Z207" i="17"/>
  <c r="AA207" i="17"/>
  <c r="L208" i="17"/>
  <c r="M208" i="17"/>
  <c r="N208" i="17"/>
  <c r="O208" i="17"/>
  <c r="P208" i="17"/>
  <c r="Q208" i="17"/>
  <c r="R208" i="17"/>
  <c r="S208" i="17"/>
  <c r="T208" i="17"/>
  <c r="U208" i="17"/>
  <c r="V208" i="17"/>
  <c r="W208" i="17"/>
  <c r="X208" i="17"/>
  <c r="Y208" i="17"/>
  <c r="Z208" i="17"/>
  <c r="AA208" i="17"/>
  <c r="L209" i="17"/>
  <c r="M209" i="17"/>
  <c r="N209" i="17"/>
  <c r="O209" i="17"/>
  <c r="P209" i="17"/>
  <c r="Q209" i="17"/>
  <c r="R209" i="17"/>
  <c r="S209" i="17"/>
  <c r="T209" i="17"/>
  <c r="U209" i="17"/>
  <c r="V209" i="17"/>
  <c r="W209" i="17"/>
  <c r="X209" i="17"/>
  <c r="Y209" i="17"/>
  <c r="Z209" i="17"/>
  <c r="AA209" i="17"/>
  <c r="L210" i="17"/>
  <c r="M210" i="17"/>
  <c r="N210" i="17"/>
  <c r="O210" i="17"/>
  <c r="P210" i="17"/>
  <c r="Q210" i="17"/>
  <c r="R210" i="17"/>
  <c r="S210" i="17"/>
  <c r="T210" i="17"/>
  <c r="U210" i="17"/>
  <c r="V210" i="17"/>
  <c r="W210" i="17"/>
  <c r="X210" i="17"/>
  <c r="Y210" i="17"/>
  <c r="Z210" i="17"/>
  <c r="AA210" i="17"/>
  <c r="L211" i="17"/>
  <c r="M211" i="17"/>
  <c r="N211" i="17"/>
  <c r="O211" i="17"/>
  <c r="P211" i="17"/>
  <c r="Q211" i="17"/>
  <c r="R211" i="17"/>
  <c r="S211" i="17"/>
  <c r="T211" i="17"/>
  <c r="U211" i="17"/>
  <c r="V211" i="17"/>
  <c r="W211" i="17"/>
  <c r="X211" i="17"/>
  <c r="Y211" i="17"/>
  <c r="Z211" i="17"/>
  <c r="AA211" i="17"/>
  <c r="L212" i="17"/>
  <c r="M212" i="17"/>
  <c r="N212" i="17"/>
  <c r="O212" i="17"/>
  <c r="P212" i="17"/>
  <c r="Q212" i="17"/>
  <c r="R212" i="17"/>
  <c r="S212" i="17"/>
  <c r="T212" i="17"/>
  <c r="U212" i="17"/>
  <c r="V212" i="17"/>
  <c r="W212" i="17"/>
  <c r="X212" i="17"/>
  <c r="Y212" i="17"/>
  <c r="Z212" i="17"/>
  <c r="AA212" i="17"/>
  <c r="L213" i="17"/>
  <c r="M213" i="17"/>
  <c r="N213" i="17"/>
  <c r="O213" i="17"/>
  <c r="P213" i="17"/>
  <c r="Q213" i="17"/>
  <c r="R213" i="17"/>
  <c r="S213" i="17"/>
  <c r="T213" i="17"/>
  <c r="U213" i="17"/>
  <c r="V213" i="17"/>
  <c r="W213" i="17"/>
  <c r="X213" i="17"/>
  <c r="Y213" i="17"/>
  <c r="Z213" i="17"/>
  <c r="AA213" i="17"/>
  <c r="L214" i="17"/>
  <c r="M214" i="17"/>
  <c r="N214" i="17"/>
  <c r="O214" i="17"/>
  <c r="P214" i="17"/>
  <c r="Q214" i="17"/>
  <c r="R214" i="17"/>
  <c r="S214" i="17"/>
  <c r="T214" i="17"/>
  <c r="U214" i="17"/>
  <c r="V214" i="17"/>
  <c r="W214" i="17"/>
  <c r="X214" i="17"/>
  <c r="Y214" i="17"/>
  <c r="Z214" i="17"/>
  <c r="AA214" i="17"/>
  <c r="L215" i="17"/>
  <c r="M215" i="17"/>
  <c r="N215" i="17"/>
  <c r="O215" i="17"/>
  <c r="P215" i="17"/>
  <c r="Q215" i="17"/>
  <c r="R215" i="17"/>
  <c r="S215" i="17"/>
  <c r="T215" i="17"/>
  <c r="U215" i="17"/>
  <c r="V215" i="17"/>
  <c r="W215" i="17"/>
  <c r="X215" i="17"/>
  <c r="Y215" i="17"/>
  <c r="Z215" i="17"/>
  <c r="AA215" i="17"/>
  <c r="L216" i="17"/>
  <c r="M216" i="17"/>
  <c r="N216" i="17"/>
  <c r="O216" i="17"/>
  <c r="P216" i="17"/>
  <c r="Q216" i="17"/>
  <c r="R216" i="17"/>
  <c r="S216" i="17"/>
  <c r="T216" i="17"/>
  <c r="U216" i="17"/>
  <c r="V216" i="17"/>
  <c r="W216" i="17"/>
  <c r="X216" i="17"/>
  <c r="Y216" i="17"/>
  <c r="Z216" i="17"/>
  <c r="AA216" i="17"/>
  <c r="L217" i="17"/>
  <c r="M217" i="17"/>
  <c r="N217" i="17"/>
  <c r="O217" i="17"/>
  <c r="P217" i="17"/>
  <c r="Q217" i="17"/>
  <c r="R217" i="17"/>
  <c r="S217" i="17"/>
  <c r="T217" i="17"/>
  <c r="U217" i="17"/>
  <c r="V217" i="17"/>
  <c r="W217" i="17"/>
  <c r="X217" i="17"/>
  <c r="Y217" i="17"/>
  <c r="Z217" i="17"/>
  <c r="AA217" i="17"/>
  <c r="L218" i="17"/>
  <c r="M218" i="17"/>
  <c r="N218" i="17"/>
  <c r="O218" i="17"/>
  <c r="P218" i="17"/>
  <c r="Q218" i="17"/>
  <c r="R218" i="17"/>
  <c r="S218" i="17"/>
  <c r="T218" i="17"/>
  <c r="U218" i="17"/>
  <c r="V218" i="17"/>
  <c r="W218" i="17"/>
  <c r="X218" i="17"/>
  <c r="Y218" i="17"/>
  <c r="Z218" i="17"/>
  <c r="AA218" i="17"/>
  <c r="L219" i="17"/>
  <c r="M219" i="17"/>
  <c r="N219" i="17"/>
  <c r="O219" i="17"/>
  <c r="P219" i="17"/>
  <c r="Q219" i="17"/>
  <c r="R219" i="17"/>
  <c r="S219" i="17"/>
  <c r="T219" i="17"/>
  <c r="U219" i="17"/>
  <c r="V219" i="17"/>
  <c r="W219" i="17"/>
  <c r="X219" i="17"/>
  <c r="Y219" i="17"/>
  <c r="Z219" i="17"/>
  <c r="AA219" i="17"/>
  <c r="L220" i="17"/>
  <c r="M220" i="17"/>
  <c r="N220" i="17"/>
  <c r="O220" i="17"/>
  <c r="P220" i="17"/>
  <c r="Q220" i="17"/>
  <c r="R220" i="17"/>
  <c r="S220" i="17"/>
  <c r="T220" i="17"/>
  <c r="U220" i="17"/>
  <c r="V220" i="17"/>
  <c r="W220" i="17"/>
  <c r="X220" i="17"/>
  <c r="Y220" i="17"/>
  <c r="Z220" i="17"/>
  <c r="AA220" i="17"/>
  <c r="L221" i="17"/>
  <c r="M221" i="17"/>
  <c r="N221" i="17"/>
  <c r="O221" i="17"/>
  <c r="P221" i="17"/>
  <c r="Q221" i="17"/>
  <c r="R221" i="17"/>
  <c r="S221" i="17"/>
  <c r="T221" i="17"/>
  <c r="U221" i="17"/>
  <c r="V221" i="17"/>
  <c r="W221" i="17"/>
  <c r="X221" i="17"/>
  <c r="Y221" i="17"/>
  <c r="Z221" i="17"/>
  <c r="AA221" i="17"/>
  <c r="L222" i="17"/>
  <c r="M222" i="17"/>
  <c r="N222" i="17"/>
  <c r="O222" i="17"/>
  <c r="P222" i="17"/>
  <c r="Q222" i="17"/>
  <c r="R222" i="17"/>
  <c r="S222" i="17"/>
  <c r="T222" i="17"/>
  <c r="U222" i="17"/>
  <c r="V222" i="17"/>
  <c r="W222" i="17"/>
  <c r="X222" i="17"/>
  <c r="Y222" i="17"/>
  <c r="Z222" i="17"/>
  <c r="AA222" i="17"/>
  <c r="L223" i="17"/>
  <c r="M223" i="17"/>
  <c r="N223" i="17"/>
  <c r="O223" i="17"/>
  <c r="P223" i="17"/>
  <c r="Q223" i="17"/>
  <c r="R223" i="17"/>
  <c r="S223" i="17"/>
  <c r="T223" i="17"/>
  <c r="U223" i="17"/>
  <c r="V223" i="17"/>
  <c r="W223" i="17"/>
  <c r="X223" i="17"/>
  <c r="Y223" i="17"/>
  <c r="Z223" i="17"/>
  <c r="AA223" i="17"/>
  <c r="L224" i="17"/>
  <c r="M224" i="17"/>
  <c r="N224" i="17"/>
  <c r="O224" i="17"/>
  <c r="P224" i="17"/>
  <c r="Q224" i="17"/>
  <c r="R224" i="17"/>
  <c r="S224" i="17"/>
  <c r="T224" i="17"/>
  <c r="U224" i="17"/>
  <c r="V224" i="17"/>
  <c r="W224" i="17"/>
  <c r="X224" i="17"/>
  <c r="Y224" i="17"/>
  <c r="Z224" i="17"/>
  <c r="AA224" i="17"/>
  <c r="L225" i="17"/>
  <c r="M225" i="17"/>
  <c r="N225" i="17"/>
  <c r="O225" i="17"/>
  <c r="P225" i="17"/>
  <c r="Q225" i="17"/>
  <c r="R225" i="17"/>
  <c r="S225" i="17"/>
  <c r="T225" i="17"/>
  <c r="U225" i="17"/>
  <c r="V225" i="17"/>
  <c r="W225" i="17"/>
  <c r="X225" i="17"/>
  <c r="Y225" i="17"/>
  <c r="Z225" i="17"/>
  <c r="AA225" i="17"/>
  <c r="L226" i="17"/>
  <c r="M226" i="17"/>
  <c r="N226" i="17"/>
  <c r="O226" i="17"/>
  <c r="P226" i="17"/>
  <c r="Q226" i="17"/>
  <c r="R226" i="17"/>
  <c r="S226" i="17"/>
  <c r="T226" i="17"/>
  <c r="U226" i="17"/>
  <c r="V226" i="17"/>
  <c r="W226" i="17"/>
  <c r="X226" i="17"/>
  <c r="Y226" i="17"/>
  <c r="Z226" i="17"/>
  <c r="AA226" i="17"/>
  <c r="L227" i="17"/>
  <c r="M227" i="17"/>
  <c r="N227" i="17"/>
  <c r="O227" i="17"/>
  <c r="P227" i="17"/>
  <c r="Q227" i="17"/>
  <c r="R227" i="17"/>
  <c r="S227" i="17"/>
  <c r="T227" i="17"/>
  <c r="U227" i="17"/>
  <c r="V227" i="17"/>
  <c r="W227" i="17"/>
  <c r="X227" i="17"/>
  <c r="Y227" i="17"/>
  <c r="Z227" i="17"/>
  <c r="AA227" i="17"/>
  <c r="L228" i="17"/>
  <c r="M228" i="17"/>
  <c r="N228" i="17"/>
  <c r="O228" i="17"/>
  <c r="P228" i="17"/>
  <c r="Q228" i="17"/>
  <c r="R228" i="17"/>
  <c r="S228" i="17"/>
  <c r="T228" i="17"/>
  <c r="U228" i="17"/>
  <c r="V228" i="17"/>
  <c r="W228" i="17"/>
  <c r="X228" i="17"/>
  <c r="Y228" i="17"/>
  <c r="Z228" i="17"/>
  <c r="AA228" i="17"/>
  <c r="L229" i="17"/>
  <c r="M229" i="17"/>
  <c r="N229" i="17"/>
  <c r="O229" i="17"/>
  <c r="P229" i="17"/>
  <c r="Q229" i="17"/>
  <c r="R229" i="17"/>
  <c r="S229" i="17"/>
  <c r="T229" i="17"/>
  <c r="U229" i="17"/>
  <c r="V229" i="17"/>
  <c r="W229" i="17"/>
  <c r="X229" i="17"/>
  <c r="Y229" i="17"/>
  <c r="Z229" i="17"/>
  <c r="AA229" i="17"/>
  <c r="L230" i="17"/>
  <c r="M230" i="17"/>
  <c r="N230" i="17"/>
  <c r="O230" i="17"/>
  <c r="P230" i="17"/>
  <c r="Q230" i="17"/>
  <c r="R230" i="17"/>
  <c r="S230" i="17"/>
  <c r="T230" i="17"/>
  <c r="U230" i="17"/>
  <c r="V230" i="17"/>
  <c r="W230" i="17"/>
  <c r="X230" i="17"/>
  <c r="Y230" i="17"/>
  <c r="Z230" i="17"/>
  <c r="AA230" i="17"/>
  <c r="L231" i="17"/>
  <c r="M231" i="17"/>
  <c r="N231" i="17"/>
  <c r="O231" i="17"/>
  <c r="P231" i="17"/>
  <c r="Q231" i="17"/>
  <c r="R231" i="17"/>
  <c r="S231" i="17"/>
  <c r="T231" i="17"/>
  <c r="U231" i="17"/>
  <c r="V231" i="17"/>
  <c r="W231" i="17"/>
  <c r="X231" i="17"/>
  <c r="Y231" i="17"/>
  <c r="Z231" i="17"/>
  <c r="AA231" i="17"/>
  <c r="L232" i="17"/>
  <c r="M232" i="17"/>
  <c r="N232" i="17"/>
  <c r="O232" i="17"/>
  <c r="P232" i="17"/>
  <c r="Q232" i="17"/>
  <c r="R232" i="17"/>
  <c r="S232" i="17"/>
  <c r="T232" i="17"/>
  <c r="U232" i="17"/>
  <c r="V232" i="17"/>
  <c r="W232" i="17"/>
  <c r="X232" i="17"/>
  <c r="Y232" i="17"/>
  <c r="Z232" i="17"/>
  <c r="AA232" i="17"/>
  <c r="L233" i="17"/>
  <c r="M233" i="17"/>
  <c r="N233" i="17"/>
  <c r="O233" i="17"/>
  <c r="P233" i="17"/>
  <c r="Q233" i="17"/>
  <c r="R233" i="17"/>
  <c r="S233" i="17"/>
  <c r="T233" i="17"/>
  <c r="U233" i="17"/>
  <c r="V233" i="17"/>
  <c r="W233" i="17"/>
  <c r="X233" i="17"/>
  <c r="Y233" i="17"/>
  <c r="Z233" i="17"/>
  <c r="AA233" i="17"/>
  <c r="L234" i="17"/>
  <c r="M234" i="17"/>
  <c r="N234" i="17"/>
  <c r="O234" i="17"/>
  <c r="P234" i="17"/>
  <c r="Q234" i="17"/>
  <c r="R234" i="17"/>
  <c r="S234" i="17"/>
  <c r="T234" i="17"/>
  <c r="U234" i="17"/>
  <c r="V234" i="17"/>
  <c r="W234" i="17"/>
  <c r="X234" i="17"/>
  <c r="Y234" i="17"/>
  <c r="Z234" i="17"/>
  <c r="AA234" i="17"/>
  <c r="L235" i="17"/>
  <c r="M235" i="17"/>
  <c r="N235" i="17"/>
  <c r="O235" i="17"/>
  <c r="P235" i="17"/>
  <c r="Q235" i="17"/>
  <c r="R235" i="17"/>
  <c r="S235" i="17"/>
  <c r="T235" i="17"/>
  <c r="U235" i="17"/>
  <c r="V235" i="17"/>
  <c r="W235" i="17"/>
  <c r="X235" i="17"/>
  <c r="Y235" i="17"/>
  <c r="Z235" i="17"/>
  <c r="AA235" i="17"/>
  <c r="L236" i="17"/>
  <c r="M236" i="17"/>
  <c r="N236" i="17"/>
  <c r="O236" i="17"/>
  <c r="P236" i="17"/>
  <c r="Q236" i="17"/>
  <c r="R236" i="17"/>
  <c r="S236" i="17"/>
  <c r="T236" i="17"/>
  <c r="U236" i="17"/>
  <c r="V236" i="17"/>
  <c r="W236" i="17"/>
  <c r="X236" i="17"/>
  <c r="Y236" i="17"/>
  <c r="Z236" i="17"/>
  <c r="AA236" i="17"/>
  <c r="L237" i="17"/>
  <c r="M237" i="17"/>
  <c r="N237" i="17"/>
  <c r="O237" i="17"/>
  <c r="P237" i="17"/>
  <c r="Q237" i="17"/>
  <c r="R237" i="17"/>
  <c r="S237" i="17"/>
  <c r="T237" i="17"/>
  <c r="U237" i="17"/>
  <c r="V237" i="17"/>
  <c r="W237" i="17"/>
  <c r="X237" i="17"/>
  <c r="Y237" i="17"/>
  <c r="Z237" i="17"/>
  <c r="AA237" i="17"/>
  <c r="L238" i="17"/>
  <c r="M238" i="17"/>
  <c r="N238" i="17"/>
  <c r="O238" i="17"/>
  <c r="P238" i="17"/>
  <c r="Q238" i="17"/>
  <c r="R238" i="17"/>
  <c r="S238" i="17"/>
  <c r="T238" i="17"/>
  <c r="U238" i="17"/>
  <c r="V238" i="17"/>
  <c r="W238" i="17"/>
  <c r="X238" i="17"/>
  <c r="Y238" i="17"/>
  <c r="Z238" i="17"/>
  <c r="AA238" i="17"/>
  <c r="L239" i="17"/>
  <c r="M239" i="17"/>
  <c r="N239" i="17"/>
  <c r="O239" i="17"/>
  <c r="P239" i="17"/>
  <c r="Q239" i="17"/>
  <c r="R239" i="17"/>
  <c r="S239" i="17"/>
  <c r="T239" i="17"/>
  <c r="U239" i="17"/>
  <c r="V239" i="17"/>
  <c r="W239" i="17"/>
  <c r="X239" i="17"/>
  <c r="Y239" i="17"/>
  <c r="Z239" i="17"/>
  <c r="AA239" i="17"/>
  <c r="L240" i="17"/>
  <c r="M240" i="17"/>
  <c r="N240" i="17"/>
  <c r="O240" i="17"/>
  <c r="P240" i="17"/>
  <c r="Q240" i="17"/>
  <c r="R240" i="17"/>
  <c r="S240" i="17"/>
  <c r="T240" i="17"/>
  <c r="U240" i="17"/>
  <c r="V240" i="17"/>
  <c r="W240" i="17"/>
  <c r="X240" i="17"/>
  <c r="Y240" i="17"/>
  <c r="Z240" i="17"/>
  <c r="AA240" i="17"/>
  <c r="L241" i="17"/>
  <c r="M241" i="17"/>
  <c r="N241" i="17"/>
  <c r="O241" i="17"/>
  <c r="P241" i="17"/>
  <c r="Q241" i="17"/>
  <c r="R241" i="17"/>
  <c r="S241" i="17"/>
  <c r="T241" i="17"/>
  <c r="U241" i="17"/>
  <c r="V241" i="17"/>
  <c r="W241" i="17"/>
  <c r="X241" i="17"/>
  <c r="Y241" i="17"/>
  <c r="Z241" i="17"/>
  <c r="AA241" i="17"/>
  <c r="L242" i="17"/>
  <c r="M242" i="17"/>
  <c r="N242" i="17"/>
  <c r="O242" i="17"/>
  <c r="P242" i="17"/>
  <c r="Q242" i="17"/>
  <c r="R242" i="17"/>
  <c r="S242" i="17"/>
  <c r="T242" i="17"/>
  <c r="U242" i="17"/>
  <c r="V242" i="17"/>
  <c r="W242" i="17"/>
  <c r="X242" i="17"/>
  <c r="Y242" i="17"/>
  <c r="Z242" i="17"/>
  <c r="AA242" i="17"/>
  <c r="L243" i="17"/>
  <c r="M243" i="17"/>
  <c r="N243" i="17"/>
  <c r="O243" i="17"/>
  <c r="P243" i="17"/>
  <c r="Q243" i="17"/>
  <c r="R243" i="17"/>
  <c r="S243" i="17"/>
  <c r="T243" i="17"/>
  <c r="U243" i="17"/>
  <c r="V243" i="17"/>
  <c r="W243" i="17"/>
  <c r="X243" i="17"/>
  <c r="Y243" i="17"/>
  <c r="Z243" i="17"/>
  <c r="AA243" i="17"/>
  <c r="L244" i="17"/>
  <c r="M244" i="17"/>
  <c r="N244" i="17"/>
  <c r="O244" i="17"/>
  <c r="P244" i="17"/>
  <c r="Q244" i="17"/>
  <c r="R244" i="17"/>
  <c r="S244" i="17"/>
  <c r="T244" i="17"/>
  <c r="U244" i="17"/>
  <c r="V244" i="17"/>
  <c r="W244" i="17"/>
  <c r="X244" i="17"/>
  <c r="Y244" i="17"/>
  <c r="Z244" i="17"/>
  <c r="AA244" i="17"/>
  <c r="L245" i="17"/>
  <c r="M245" i="17"/>
  <c r="N245" i="17"/>
  <c r="O245" i="17"/>
  <c r="P245" i="17"/>
  <c r="Q245" i="17"/>
  <c r="R245" i="17"/>
  <c r="S245" i="17"/>
  <c r="T245" i="17"/>
  <c r="U245" i="17"/>
  <c r="V245" i="17"/>
  <c r="W245" i="17"/>
  <c r="X245" i="17"/>
  <c r="Y245" i="17"/>
  <c r="Z245" i="17"/>
  <c r="AA245" i="17"/>
  <c r="L246" i="17"/>
  <c r="M246" i="17"/>
  <c r="N246" i="17"/>
  <c r="O246" i="17"/>
  <c r="P246" i="17"/>
  <c r="Q246" i="17"/>
  <c r="R246" i="17"/>
  <c r="S246" i="17"/>
  <c r="T246" i="17"/>
  <c r="U246" i="17"/>
  <c r="V246" i="17"/>
  <c r="W246" i="17"/>
  <c r="X246" i="17"/>
  <c r="Y246" i="17"/>
  <c r="Z246" i="17"/>
  <c r="AA246" i="17"/>
  <c r="L247" i="17"/>
  <c r="M247" i="17"/>
  <c r="N247" i="17"/>
  <c r="O247" i="17"/>
  <c r="P247" i="17"/>
  <c r="Q247" i="17"/>
  <c r="R247" i="17"/>
  <c r="S247" i="17"/>
  <c r="T247" i="17"/>
  <c r="U247" i="17"/>
  <c r="V247" i="17"/>
  <c r="W247" i="17"/>
  <c r="X247" i="17"/>
  <c r="Y247" i="17"/>
  <c r="Z247" i="17"/>
  <c r="AA247" i="17"/>
  <c r="L248" i="17"/>
  <c r="M248" i="17"/>
  <c r="N248" i="17"/>
  <c r="O248" i="17"/>
  <c r="P248" i="17"/>
  <c r="Q248" i="17"/>
  <c r="R248" i="17"/>
  <c r="S248" i="17"/>
  <c r="T248" i="17"/>
  <c r="U248" i="17"/>
  <c r="V248" i="17"/>
  <c r="W248" i="17"/>
  <c r="X248" i="17"/>
  <c r="Y248" i="17"/>
  <c r="Z248" i="17"/>
  <c r="AA248" i="17"/>
  <c r="L249" i="17"/>
  <c r="M249" i="17"/>
  <c r="N249" i="17"/>
  <c r="O249" i="17"/>
  <c r="P249" i="17"/>
  <c r="Q249" i="17"/>
  <c r="R249" i="17"/>
  <c r="S249" i="17"/>
  <c r="T249" i="17"/>
  <c r="U249" i="17"/>
  <c r="V249" i="17"/>
  <c r="W249" i="17"/>
  <c r="X249" i="17"/>
  <c r="Y249" i="17"/>
  <c r="Z249" i="17"/>
  <c r="AA249" i="17"/>
  <c r="L250" i="17"/>
  <c r="M250" i="17"/>
  <c r="N250" i="17"/>
  <c r="O250" i="17"/>
  <c r="P250" i="17"/>
  <c r="Q250" i="17"/>
  <c r="R250" i="17"/>
  <c r="S250" i="17"/>
  <c r="T250" i="17"/>
  <c r="U250" i="17"/>
  <c r="V250" i="17"/>
  <c r="W250" i="17"/>
  <c r="X250" i="17"/>
  <c r="Y250" i="17"/>
  <c r="Z250" i="17"/>
  <c r="AA250" i="17"/>
  <c r="L251" i="17"/>
  <c r="M251" i="17"/>
  <c r="N251" i="17"/>
  <c r="O251" i="17"/>
  <c r="P251" i="17"/>
  <c r="Q251" i="17"/>
  <c r="R251" i="17"/>
  <c r="S251" i="17"/>
  <c r="T251" i="17"/>
  <c r="U251" i="17"/>
  <c r="V251" i="17"/>
  <c r="W251" i="17"/>
  <c r="X251" i="17"/>
  <c r="Y251" i="17"/>
  <c r="Z251" i="17"/>
  <c r="AA251" i="17"/>
  <c r="L252" i="17"/>
  <c r="M252" i="17"/>
  <c r="N252" i="17"/>
  <c r="O252" i="17"/>
  <c r="P252" i="17"/>
  <c r="Q252" i="17"/>
  <c r="R252" i="17"/>
  <c r="S252" i="17"/>
  <c r="T252" i="17"/>
  <c r="U252" i="17"/>
  <c r="V252" i="17"/>
  <c r="W252" i="17"/>
  <c r="X252" i="17"/>
  <c r="Y252" i="17"/>
  <c r="Z252" i="17"/>
  <c r="AA252" i="17"/>
  <c r="L253" i="17"/>
  <c r="M253" i="17"/>
  <c r="N253" i="17"/>
  <c r="O253" i="17"/>
  <c r="P253" i="17"/>
  <c r="Q253" i="17"/>
  <c r="R253" i="17"/>
  <c r="S253" i="17"/>
  <c r="T253" i="17"/>
  <c r="U253" i="17"/>
  <c r="V253" i="17"/>
  <c r="W253" i="17"/>
  <c r="X253" i="17"/>
  <c r="Y253" i="17"/>
  <c r="Z253" i="17"/>
  <c r="AA253" i="17"/>
  <c r="L254" i="17"/>
  <c r="M254" i="17"/>
  <c r="N254" i="17"/>
  <c r="O254" i="17"/>
  <c r="P254" i="17"/>
  <c r="Q254" i="17"/>
  <c r="R254" i="17"/>
  <c r="S254" i="17"/>
  <c r="T254" i="17"/>
  <c r="U254" i="17"/>
  <c r="V254" i="17"/>
  <c r="W254" i="17"/>
  <c r="X254" i="17"/>
  <c r="Y254" i="17"/>
  <c r="Z254" i="17"/>
  <c r="AA254" i="17"/>
  <c r="L255" i="17"/>
  <c r="M255" i="17"/>
  <c r="N255" i="17"/>
  <c r="O255" i="17"/>
  <c r="P255" i="17"/>
  <c r="Q255" i="17"/>
  <c r="R255" i="17"/>
  <c r="S255" i="17"/>
  <c r="T255" i="17"/>
  <c r="U255" i="17"/>
  <c r="V255" i="17"/>
  <c r="W255" i="17"/>
  <c r="X255" i="17"/>
  <c r="Y255" i="17"/>
  <c r="Z255" i="17"/>
  <c r="AA255" i="17"/>
  <c r="L256" i="17"/>
  <c r="M256" i="17"/>
  <c r="N256" i="17"/>
  <c r="O256" i="17"/>
  <c r="P256" i="17"/>
  <c r="Q256" i="17"/>
  <c r="R256" i="17"/>
  <c r="S256" i="17"/>
  <c r="T256" i="17"/>
  <c r="U256" i="17"/>
  <c r="V256" i="17"/>
  <c r="W256" i="17"/>
  <c r="X256" i="17"/>
  <c r="Y256" i="17"/>
  <c r="Z256" i="17"/>
  <c r="AA256" i="17"/>
  <c r="L257" i="17"/>
  <c r="M257" i="17"/>
  <c r="N257" i="17"/>
  <c r="O257" i="17"/>
  <c r="P257" i="17"/>
  <c r="Q257" i="17"/>
  <c r="R257" i="17"/>
  <c r="S257" i="17"/>
  <c r="T257" i="17"/>
  <c r="U257" i="17"/>
  <c r="V257" i="17"/>
  <c r="W257" i="17"/>
  <c r="X257" i="17"/>
  <c r="Y257" i="17"/>
  <c r="Z257" i="17"/>
  <c r="AA257" i="17"/>
  <c r="L258" i="17"/>
  <c r="M258" i="17"/>
  <c r="N258" i="17"/>
  <c r="O258" i="17"/>
  <c r="P258" i="17"/>
  <c r="Q258" i="17"/>
  <c r="R258" i="17"/>
  <c r="S258" i="17"/>
  <c r="T258" i="17"/>
  <c r="U258" i="17"/>
  <c r="V258" i="17"/>
  <c r="W258" i="17"/>
  <c r="X258" i="17"/>
  <c r="Y258" i="17"/>
  <c r="Z258" i="17"/>
  <c r="AA258" i="17"/>
  <c r="L259" i="17"/>
  <c r="M259" i="17"/>
  <c r="N259" i="17"/>
  <c r="O259" i="17"/>
  <c r="P259" i="17"/>
  <c r="Q259" i="17"/>
  <c r="R259" i="17"/>
  <c r="S259" i="17"/>
  <c r="T259" i="17"/>
  <c r="U259" i="17"/>
  <c r="V259" i="17"/>
  <c r="W259" i="17"/>
  <c r="X259" i="17"/>
  <c r="Y259" i="17"/>
  <c r="Z259" i="17"/>
  <c r="AA259" i="17"/>
  <c r="L260" i="17"/>
  <c r="M260" i="17"/>
  <c r="N260" i="17"/>
  <c r="O260" i="17"/>
  <c r="P260" i="17"/>
  <c r="Q260" i="17"/>
  <c r="R260" i="17"/>
  <c r="S260" i="17"/>
  <c r="T260" i="17"/>
  <c r="U260" i="17"/>
  <c r="V260" i="17"/>
  <c r="W260" i="17"/>
  <c r="X260" i="17"/>
  <c r="Y260" i="17"/>
  <c r="Z260" i="17"/>
  <c r="AA260" i="17"/>
  <c r="L261" i="17"/>
  <c r="M261" i="17"/>
  <c r="N261" i="17"/>
  <c r="O261" i="17"/>
  <c r="P261" i="17"/>
  <c r="Q261" i="17"/>
  <c r="R261" i="17"/>
  <c r="S261" i="17"/>
  <c r="T261" i="17"/>
  <c r="U261" i="17"/>
  <c r="V261" i="17"/>
  <c r="W261" i="17"/>
  <c r="X261" i="17"/>
  <c r="Y261" i="17"/>
  <c r="Z261" i="17"/>
  <c r="AA261" i="17"/>
  <c r="L262" i="17"/>
  <c r="M262" i="17"/>
  <c r="N262" i="17"/>
  <c r="O262" i="17"/>
  <c r="P262" i="17"/>
  <c r="Q262" i="17"/>
  <c r="R262" i="17"/>
  <c r="S262" i="17"/>
  <c r="T262" i="17"/>
  <c r="U262" i="17"/>
  <c r="V262" i="17"/>
  <c r="W262" i="17"/>
  <c r="X262" i="17"/>
  <c r="Y262" i="17"/>
  <c r="Z262" i="17"/>
  <c r="AA262" i="17"/>
  <c r="L263" i="17"/>
  <c r="M263" i="17"/>
  <c r="N263" i="17"/>
  <c r="O263" i="17"/>
  <c r="P263" i="17"/>
  <c r="Q263" i="17"/>
  <c r="R263" i="17"/>
  <c r="S263" i="17"/>
  <c r="T263" i="17"/>
  <c r="U263" i="17"/>
  <c r="V263" i="17"/>
  <c r="W263" i="17"/>
  <c r="X263" i="17"/>
  <c r="Y263" i="17"/>
  <c r="Z263" i="17"/>
  <c r="AA263" i="17"/>
  <c r="L264" i="17"/>
  <c r="M264" i="17"/>
  <c r="N264" i="17"/>
  <c r="O264" i="17"/>
  <c r="P264" i="17"/>
  <c r="Q264" i="17"/>
  <c r="R264" i="17"/>
  <c r="S264" i="17"/>
  <c r="T264" i="17"/>
  <c r="U264" i="17"/>
  <c r="V264" i="17"/>
  <c r="W264" i="17"/>
  <c r="X264" i="17"/>
  <c r="Y264" i="17"/>
  <c r="Z264" i="17"/>
  <c r="AA264" i="17"/>
  <c r="L265" i="17"/>
  <c r="M265" i="17"/>
  <c r="N265" i="17"/>
  <c r="O265" i="17"/>
  <c r="P265" i="17"/>
  <c r="Q265" i="17"/>
  <c r="R265" i="17"/>
  <c r="S265" i="17"/>
  <c r="T265" i="17"/>
  <c r="U265" i="17"/>
  <c r="V265" i="17"/>
  <c r="W265" i="17"/>
  <c r="X265" i="17"/>
  <c r="Y265" i="17"/>
  <c r="Z265" i="17"/>
  <c r="AA265" i="17"/>
  <c r="L266" i="17"/>
  <c r="M266" i="17"/>
  <c r="N266" i="17"/>
  <c r="O266" i="17"/>
  <c r="P266" i="17"/>
  <c r="Q266" i="17"/>
  <c r="R266" i="17"/>
  <c r="S266" i="17"/>
  <c r="T266" i="17"/>
  <c r="U266" i="17"/>
  <c r="V266" i="17"/>
  <c r="W266" i="17"/>
  <c r="X266" i="17"/>
  <c r="Y266" i="17"/>
  <c r="Z266" i="17"/>
  <c r="AA266" i="17"/>
  <c r="L267" i="17"/>
  <c r="M267" i="17"/>
  <c r="N267" i="17"/>
  <c r="O267" i="17"/>
  <c r="P267" i="17"/>
  <c r="Q267" i="17"/>
  <c r="R267" i="17"/>
  <c r="S267" i="17"/>
  <c r="T267" i="17"/>
  <c r="U267" i="17"/>
  <c r="V267" i="17"/>
  <c r="W267" i="17"/>
  <c r="X267" i="17"/>
  <c r="Y267" i="17"/>
  <c r="Z267" i="17"/>
  <c r="AA267" i="17"/>
  <c r="L268" i="17"/>
  <c r="M268" i="17"/>
  <c r="N268" i="17"/>
  <c r="O268" i="17"/>
  <c r="P268" i="17"/>
  <c r="Q268" i="17"/>
  <c r="R268" i="17"/>
  <c r="S268" i="17"/>
  <c r="T268" i="17"/>
  <c r="U268" i="17"/>
  <c r="V268" i="17"/>
  <c r="W268" i="17"/>
  <c r="X268" i="17"/>
  <c r="Y268" i="17"/>
  <c r="Z268" i="17"/>
  <c r="AA268" i="17"/>
  <c r="L269" i="17"/>
  <c r="M269" i="17"/>
  <c r="N269" i="17"/>
  <c r="O269" i="17"/>
  <c r="P269" i="17"/>
  <c r="Q269" i="17"/>
  <c r="R269" i="17"/>
  <c r="S269" i="17"/>
  <c r="T269" i="17"/>
  <c r="U269" i="17"/>
  <c r="V269" i="17"/>
  <c r="W269" i="17"/>
  <c r="X269" i="17"/>
  <c r="Y269" i="17"/>
  <c r="Z269" i="17"/>
  <c r="AA269" i="17"/>
  <c r="L270" i="17"/>
  <c r="M270" i="17"/>
  <c r="N270" i="17"/>
  <c r="O270" i="17"/>
  <c r="P270" i="17"/>
  <c r="Q270" i="17"/>
  <c r="R270" i="17"/>
  <c r="S270" i="17"/>
  <c r="T270" i="17"/>
  <c r="U270" i="17"/>
  <c r="V270" i="17"/>
  <c r="W270" i="17"/>
  <c r="X270" i="17"/>
  <c r="Y270" i="17"/>
  <c r="Z270" i="17"/>
  <c r="AA270" i="17"/>
  <c r="L271" i="17"/>
  <c r="M271" i="17"/>
  <c r="N271" i="17"/>
  <c r="O271" i="17"/>
  <c r="P271" i="17"/>
  <c r="Q271" i="17"/>
  <c r="R271" i="17"/>
  <c r="S271" i="17"/>
  <c r="T271" i="17"/>
  <c r="U271" i="17"/>
  <c r="V271" i="17"/>
  <c r="W271" i="17"/>
  <c r="X271" i="17"/>
  <c r="Y271" i="17"/>
  <c r="Z271" i="17"/>
  <c r="AA271" i="17"/>
  <c r="L272" i="17"/>
  <c r="M272" i="17"/>
  <c r="N272" i="17"/>
  <c r="O272" i="17"/>
  <c r="P272" i="17"/>
  <c r="Q272" i="17"/>
  <c r="R272" i="17"/>
  <c r="S272" i="17"/>
  <c r="T272" i="17"/>
  <c r="U272" i="17"/>
  <c r="V272" i="17"/>
  <c r="W272" i="17"/>
  <c r="X272" i="17"/>
  <c r="Y272" i="17"/>
  <c r="Z272" i="17"/>
  <c r="AA272" i="17"/>
  <c r="L273" i="17"/>
  <c r="M273" i="17"/>
  <c r="N273" i="17"/>
  <c r="O273" i="17"/>
  <c r="P273" i="17"/>
  <c r="Q273" i="17"/>
  <c r="R273" i="17"/>
  <c r="S273" i="17"/>
  <c r="T273" i="17"/>
  <c r="U273" i="17"/>
  <c r="V273" i="17"/>
  <c r="W273" i="17"/>
  <c r="X273" i="17"/>
  <c r="Y273" i="17"/>
  <c r="Z273" i="17"/>
  <c r="AA273" i="17"/>
  <c r="L274" i="17"/>
  <c r="M274" i="17"/>
  <c r="N274" i="17"/>
  <c r="O274" i="17"/>
  <c r="P274" i="17"/>
  <c r="Q274" i="17"/>
  <c r="R274" i="17"/>
  <c r="S274" i="17"/>
  <c r="T274" i="17"/>
  <c r="U274" i="17"/>
  <c r="V274" i="17"/>
  <c r="W274" i="17"/>
  <c r="X274" i="17"/>
  <c r="Y274" i="17"/>
  <c r="Z274" i="17"/>
  <c r="AA274" i="17"/>
  <c r="L275" i="17"/>
  <c r="M275" i="17"/>
  <c r="N275" i="17"/>
  <c r="O275" i="17"/>
  <c r="P275" i="17"/>
  <c r="Q275" i="17"/>
  <c r="R275" i="17"/>
  <c r="S275" i="17"/>
  <c r="T275" i="17"/>
  <c r="U275" i="17"/>
  <c r="V275" i="17"/>
  <c r="W275" i="17"/>
  <c r="X275" i="17"/>
  <c r="Y275" i="17"/>
  <c r="Z275" i="17"/>
  <c r="AA275" i="17"/>
  <c r="L276" i="17"/>
  <c r="M276" i="17"/>
  <c r="N276" i="17"/>
  <c r="O276" i="17"/>
  <c r="P276" i="17"/>
  <c r="Q276" i="17"/>
  <c r="R276" i="17"/>
  <c r="S276" i="17"/>
  <c r="T276" i="17"/>
  <c r="U276" i="17"/>
  <c r="V276" i="17"/>
  <c r="W276" i="17"/>
  <c r="X276" i="17"/>
  <c r="Y276" i="17"/>
  <c r="Z276" i="17"/>
  <c r="AA276" i="17"/>
  <c r="L277" i="17"/>
  <c r="M277" i="17"/>
  <c r="N277" i="17"/>
  <c r="O277" i="17"/>
  <c r="P277" i="17"/>
  <c r="Q277" i="17"/>
  <c r="R277" i="17"/>
  <c r="S277" i="17"/>
  <c r="T277" i="17"/>
  <c r="U277" i="17"/>
  <c r="V277" i="17"/>
  <c r="W277" i="17"/>
  <c r="X277" i="17"/>
  <c r="Y277" i="17"/>
  <c r="Z277" i="17"/>
  <c r="AA277" i="17"/>
  <c r="L278" i="17"/>
  <c r="M278" i="17"/>
  <c r="N278" i="17"/>
  <c r="O278" i="17"/>
  <c r="P278" i="17"/>
  <c r="Q278" i="17"/>
  <c r="R278" i="17"/>
  <c r="S278" i="17"/>
  <c r="T278" i="17"/>
  <c r="U278" i="17"/>
  <c r="V278" i="17"/>
  <c r="W278" i="17"/>
  <c r="X278" i="17"/>
  <c r="Y278" i="17"/>
  <c r="Z278" i="17"/>
  <c r="AA278" i="17"/>
  <c r="L279" i="17"/>
  <c r="M279" i="17"/>
  <c r="N279" i="17"/>
  <c r="O279" i="17"/>
  <c r="P279" i="17"/>
  <c r="Q279" i="17"/>
  <c r="R279" i="17"/>
  <c r="S279" i="17"/>
  <c r="T279" i="17"/>
  <c r="U279" i="17"/>
  <c r="V279" i="17"/>
  <c r="W279" i="17"/>
  <c r="X279" i="17"/>
  <c r="Y279" i="17"/>
  <c r="Z279" i="17"/>
  <c r="AA279" i="17"/>
  <c r="L280" i="17"/>
  <c r="M280" i="17"/>
  <c r="N280" i="17"/>
  <c r="O280" i="17"/>
  <c r="P280" i="17"/>
  <c r="Q280" i="17"/>
  <c r="R280" i="17"/>
  <c r="S280" i="17"/>
  <c r="T280" i="17"/>
  <c r="U280" i="17"/>
  <c r="V280" i="17"/>
  <c r="W280" i="17"/>
  <c r="X280" i="17"/>
  <c r="Y280" i="17"/>
  <c r="Z280" i="17"/>
  <c r="AA280" i="17"/>
  <c r="L281" i="17"/>
  <c r="M281" i="17"/>
  <c r="N281" i="17"/>
  <c r="O281" i="17"/>
  <c r="P281" i="17"/>
  <c r="Q281" i="17"/>
  <c r="R281" i="17"/>
  <c r="S281" i="17"/>
  <c r="T281" i="17"/>
  <c r="U281" i="17"/>
  <c r="V281" i="17"/>
  <c r="W281" i="17"/>
  <c r="X281" i="17"/>
  <c r="Y281" i="17"/>
  <c r="Z281" i="17"/>
  <c r="AA281" i="17"/>
  <c r="L282" i="17"/>
  <c r="M282" i="17"/>
  <c r="N282" i="17"/>
  <c r="O282" i="17"/>
  <c r="P282" i="17"/>
  <c r="Q282" i="17"/>
  <c r="R282" i="17"/>
  <c r="S282" i="17"/>
  <c r="T282" i="17"/>
  <c r="U282" i="17"/>
  <c r="V282" i="17"/>
  <c r="W282" i="17"/>
  <c r="X282" i="17"/>
  <c r="Y282" i="17"/>
  <c r="Z282" i="17"/>
  <c r="AA282" i="17"/>
  <c r="L283" i="17"/>
  <c r="M283" i="17"/>
  <c r="N283" i="17"/>
  <c r="O283" i="17"/>
  <c r="P283" i="17"/>
  <c r="Q283" i="17"/>
  <c r="R283" i="17"/>
  <c r="S283" i="17"/>
  <c r="T283" i="17"/>
  <c r="U283" i="17"/>
  <c r="V283" i="17"/>
  <c r="W283" i="17"/>
  <c r="X283" i="17"/>
  <c r="Y283" i="17"/>
  <c r="Z283" i="17"/>
  <c r="AA283" i="17"/>
  <c r="L284" i="17"/>
  <c r="M284" i="17"/>
  <c r="N284" i="17"/>
  <c r="O284" i="17"/>
  <c r="P284" i="17"/>
  <c r="Q284" i="17"/>
  <c r="R284" i="17"/>
  <c r="S284" i="17"/>
  <c r="T284" i="17"/>
  <c r="U284" i="17"/>
  <c r="V284" i="17"/>
  <c r="W284" i="17"/>
  <c r="X284" i="17"/>
  <c r="Y284" i="17"/>
  <c r="Z284" i="17"/>
  <c r="AA284" i="17"/>
  <c r="L285" i="17"/>
  <c r="M285" i="17"/>
  <c r="N285" i="17"/>
  <c r="O285" i="17"/>
  <c r="P285" i="17"/>
  <c r="Q285" i="17"/>
  <c r="R285" i="17"/>
  <c r="S285" i="17"/>
  <c r="T285" i="17"/>
  <c r="U285" i="17"/>
  <c r="V285" i="17"/>
  <c r="W285" i="17"/>
  <c r="X285" i="17"/>
  <c r="Y285" i="17"/>
  <c r="Z285" i="17"/>
  <c r="AA285" i="17"/>
  <c r="L286" i="17"/>
  <c r="M286" i="17"/>
  <c r="N286" i="17"/>
  <c r="O286" i="17"/>
  <c r="P286" i="17"/>
  <c r="Q286" i="17"/>
  <c r="R286" i="17"/>
  <c r="S286" i="17"/>
  <c r="T286" i="17"/>
  <c r="U286" i="17"/>
  <c r="V286" i="17"/>
  <c r="W286" i="17"/>
  <c r="X286" i="17"/>
  <c r="Y286" i="17"/>
  <c r="Z286" i="17"/>
  <c r="AA286" i="17"/>
  <c r="L287" i="17"/>
  <c r="M287" i="17"/>
  <c r="N287" i="17"/>
  <c r="O287" i="17"/>
  <c r="P287" i="17"/>
  <c r="Q287" i="17"/>
  <c r="R287" i="17"/>
  <c r="S287" i="17"/>
  <c r="T287" i="17"/>
  <c r="U287" i="17"/>
  <c r="V287" i="17"/>
  <c r="W287" i="17"/>
  <c r="X287" i="17"/>
  <c r="Y287" i="17"/>
  <c r="Z287" i="17"/>
  <c r="AA287" i="17"/>
  <c r="L288" i="17"/>
  <c r="M288" i="17"/>
  <c r="N288" i="17"/>
  <c r="O288" i="17"/>
  <c r="P288" i="17"/>
  <c r="Q288" i="17"/>
  <c r="R288" i="17"/>
  <c r="S288" i="17"/>
  <c r="T288" i="17"/>
  <c r="U288" i="17"/>
  <c r="V288" i="17"/>
  <c r="W288" i="17"/>
  <c r="X288" i="17"/>
  <c r="Y288" i="17"/>
  <c r="Z288" i="17"/>
  <c r="AA288" i="17"/>
  <c r="L289" i="17"/>
  <c r="M289" i="17"/>
  <c r="N289" i="17"/>
  <c r="O289" i="17"/>
  <c r="P289" i="17"/>
  <c r="Q289" i="17"/>
  <c r="R289" i="17"/>
  <c r="S289" i="17"/>
  <c r="T289" i="17"/>
  <c r="U289" i="17"/>
  <c r="V289" i="17"/>
  <c r="W289" i="17"/>
  <c r="X289" i="17"/>
  <c r="Y289" i="17"/>
  <c r="Z289" i="17"/>
  <c r="AA289" i="17"/>
  <c r="L290" i="17"/>
  <c r="M290" i="17"/>
  <c r="N290" i="17"/>
  <c r="O290" i="17"/>
  <c r="P290" i="17"/>
  <c r="Q290" i="17"/>
  <c r="R290" i="17"/>
  <c r="S290" i="17"/>
  <c r="T290" i="17"/>
  <c r="U290" i="17"/>
  <c r="V290" i="17"/>
  <c r="W290" i="17"/>
  <c r="X290" i="17"/>
  <c r="Y290" i="17"/>
  <c r="Z290" i="17"/>
  <c r="AA290" i="17"/>
  <c r="L291" i="17"/>
  <c r="M291" i="17"/>
  <c r="N291" i="17"/>
  <c r="O291" i="17"/>
  <c r="P291" i="17"/>
  <c r="Q291" i="17"/>
  <c r="R291" i="17"/>
  <c r="S291" i="17"/>
  <c r="T291" i="17"/>
  <c r="U291" i="17"/>
  <c r="V291" i="17"/>
  <c r="W291" i="17"/>
  <c r="X291" i="17"/>
  <c r="Y291" i="17"/>
  <c r="Z291" i="17"/>
  <c r="AA291" i="17"/>
  <c r="L292" i="17"/>
  <c r="M292" i="17"/>
  <c r="N292" i="17"/>
  <c r="O292" i="17"/>
  <c r="P292" i="17"/>
  <c r="Q292" i="17"/>
  <c r="R292" i="17"/>
  <c r="S292" i="17"/>
  <c r="T292" i="17"/>
  <c r="U292" i="17"/>
  <c r="V292" i="17"/>
  <c r="W292" i="17"/>
  <c r="X292" i="17"/>
  <c r="Y292" i="17"/>
  <c r="Z292" i="17"/>
  <c r="AA292" i="17"/>
  <c r="L293" i="17"/>
  <c r="M293" i="17"/>
  <c r="N293" i="17"/>
  <c r="O293" i="17"/>
  <c r="P293" i="17"/>
  <c r="Q293" i="17"/>
  <c r="R293" i="17"/>
  <c r="S293" i="17"/>
  <c r="T293" i="17"/>
  <c r="U293" i="17"/>
  <c r="V293" i="17"/>
  <c r="W293" i="17"/>
  <c r="X293" i="17"/>
  <c r="Y293" i="17"/>
  <c r="Z293" i="17"/>
  <c r="AA293" i="17"/>
  <c r="L294" i="17"/>
  <c r="M294" i="17"/>
  <c r="N294" i="17"/>
  <c r="O294" i="17"/>
  <c r="P294" i="17"/>
  <c r="Q294" i="17"/>
  <c r="R294" i="17"/>
  <c r="S294" i="17"/>
  <c r="T294" i="17"/>
  <c r="U294" i="17"/>
  <c r="V294" i="17"/>
  <c r="W294" i="17"/>
  <c r="X294" i="17"/>
  <c r="Y294" i="17"/>
  <c r="Z294" i="17"/>
  <c r="AA294" i="17"/>
  <c r="L295" i="17"/>
  <c r="M295" i="17"/>
  <c r="N295" i="17"/>
  <c r="O295" i="17"/>
  <c r="P295" i="17"/>
  <c r="Q295" i="17"/>
  <c r="R295" i="17"/>
  <c r="S295" i="17"/>
  <c r="T295" i="17"/>
  <c r="U295" i="17"/>
  <c r="V295" i="17"/>
  <c r="W295" i="17"/>
  <c r="X295" i="17"/>
  <c r="Y295" i="17"/>
  <c r="Z295" i="17"/>
  <c r="AA295" i="17"/>
  <c r="L296" i="17"/>
  <c r="M296" i="17"/>
  <c r="N296" i="17"/>
  <c r="O296" i="17"/>
  <c r="P296" i="17"/>
  <c r="Q296" i="17"/>
  <c r="R296" i="17"/>
  <c r="S296" i="17"/>
  <c r="T296" i="17"/>
  <c r="U296" i="17"/>
  <c r="V296" i="17"/>
  <c r="W296" i="17"/>
  <c r="X296" i="17"/>
  <c r="Y296" i="17"/>
  <c r="Z296" i="17"/>
  <c r="AA296" i="17"/>
  <c r="L297" i="17"/>
  <c r="M297" i="17"/>
  <c r="N297" i="17"/>
  <c r="O297" i="17"/>
  <c r="P297" i="17"/>
  <c r="Q297" i="17"/>
  <c r="R297" i="17"/>
  <c r="S297" i="17"/>
  <c r="T297" i="17"/>
  <c r="U297" i="17"/>
  <c r="V297" i="17"/>
  <c r="W297" i="17"/>
  <c r="X297" i="17"/>
  <c r="Y297" i="17"/>
  <c r="Z297" i="17"/>
  <c r="AA297" i="17"/>
  <c r="L298" i="17"/>
  <c r="M298" i="17"/>
  <c r="N298" i="17"/>
  <c r="O298" i="17"/>
  <c r="P298" i="17"/>
  <c r="Q298" i="17"/>
  <c r="R298" i="17"/>
  <c r="S298" i="17"/>
  <c r="T298" i="17"/>
  <c r="U298" i="17"/>
  <c r="V298" i="17"/>
  <c r="W298" i="17"/>
  <c r="X298" i="17"/>
  <c r="Y298" i="17"/>
  <c r="Z298" i="17"/>
  <c r="AA298" i="17"/>
  <c r="L299" i="17"/>
  <c r="M299" i="17"/>
  <c r="N299" i="17"/>
  <c r="O299" i="17"/>
  <c r="P299" i="17"/>
  <c r="Q299" i="17"/>
  <c r="R299" i="17"/>
  <c r="S299" i="17"/>
  <c r="T299" i="17"/>
  <c r="U299" i="17"/>
  <c r="V299" i="17"/>
  <c r="W299" i="17"/>
  <c r="X299" i="17"/>
  <c r="Y299" i="17"/>
  <c r="Z299" i="17"/>
  <c r="AA299" i="17"/>
  <c r="L300" i="17"/>
  <c r="M300" i="17"/>
  <c r="N300" i="17"/>
  <c r="O300" i="17"/>
  <c r="P300" i="17"/>
  <c r="Q300" i="17"/>
  <c r="R300" i="17"/>
  <c r="S300" i="17"/>
  <c r="T300" i="17"/>
  <c r="U300" i="17"/>
  <c r="V300" i="17"/>
  <c r="W300" i="17"/>
  <c r="X300" i="17"/>
  <c r="Y300" i="17"/>
  <c r="Z300" i="17"/>
  <c r="AA300" i="17"/>
  <c r="L301" i="17"/>
  <c r="M301" i="17"/>
  <c r="N301" i="17"/>
  <c r="O301" i="17"/>
  <c r="P301" i="17"/>
  <c r="Q301" i="17"/>
  <c r="R301" i="17"/>
  <c r="S301" i="17"/>
  <c r="T301" i="17"/>
  <c r="U301" i="17"/>
  <c r="V301" i="17"/>
  <c r="W301" i="17"/>
  <c r="X301" i="17"/>
  <c r="Y301" i="17"/>
  <c r="Z301" i="17"/>
  <c r="AA301" i="17"/>
  <c r="L302" i="17"/>
  <c r="M302" i="17"/>
  <c r="N302" i="17"/>
  <c r="O302" i="17"/>
  <c r="P302" i="17"/>
  <c r="Q302" i="17"/>
  <c r="R302" i="17"/>
  <c r="S302" i="17"/>
  <c r="T302" i="17"/>
  <c r="U302" i="17"/>
  <c r="V302" i="17"/>
  <c r="W302" i="17"/>
  <c r="X302" i="17"/>
  <c r="Y302" i="17"/>
  <c r="Z302" i="17"/>
  <c r="AA302" i="17"/>
  <c r="L303" i="17"/>
  <c r="M303" i="17"/>
  <c r="N303" i="17"/>
  <c r="O303" i="17"/>
  <c r="P303" i="17"/>
  <c r="Q303" i="17"/>
  <c r="R303" i="17"/>
  <c r="S303" i="17"/>
  <c r="T303" i="17"/>
  <c r="U303" i="17"/>
  <c r="V303" i="17"/>
  <c r="W303" i="17"/>
  <c r="X303" i="17"/>
  <c r="Y303" i="17"/>
  <c r="Z303" i="17"/>
  <c r="AA303" i="17"/>
  <c r="L304" i="17"/>
  <c r="M304" i="17"/>
  <c r="N304" i="17"/>
  <c r="O304" i="17"/>
  <c r="P304" i="17"/>
  <c r="Q304" i="17"/>
  <c r="R304" i="17"/>
  <c r="S304" i="17"/>
  <c r="T304" i="17"/>
  <c r="U304" i="17"/>
  <c r="V304" i="17"/>
  <c r="W304" i="17"/>
  <c r="X304" i="17"/>
  <c r="Y304" i="17"/>
  <c r="Z304" i="17"/>
  <c r="AA304" i="17"/>
  <c r="L305" i="17"/>
  <c r="M305" i="17"/>
  <c r="N305" i="17"/>
  <c r="O305" i="17"/>
  <c r="P305" i="17"/>
  <c r="Q305" i="17"/>
  <c r="R305" i="17"/>
  <c r="S305" i="17"/>
  <c r="T305" i="17"/>
  <c r="U305" i="17"/>
  <c r="V305" i="17"/>
  <c r="W305" i="17"/>
  <c r="X305" i="17"/>
  <c r="Y305" i="17"/>
  <c r="Z305" i="17"/>
  <c r="AA305" i="17"/>
  <c r="L306" i="17"/>
  <c r="M306" i="17"/>
  <c r="N306" i="17"/>
  <c r="O306" i="17"/>
  <c r="P306" i="17"/>
  <c r="Q306" i="17"/>
  <c r="R306" i="17"/>
  <c r="S306" i="17"/>
  <c r="T306" i="17"/>
  <c r="U306" i="17"/>
  <c r="V306" i="17"/>
  <c r="W306" i="17"/>
  <c r="X306" i="17"/>
  <c r="Y306" i="17"/>
  <c r="Z306" i="17"/>
  <c r="AA306" i="17"/>
  <c r="L307" i="17"/>
  <c r="M307" i="17"/>
  <c r="N307" i="17"/>
  <c r="O307" i="17"/>
  <c r="P307" i="17"/>
  <c r="Q307" i="17"/>
  <c r="R307" i="17"/>
  <c r="S307" i="17"/>
  <c r="T307" i="17"/>
  <c r="U307" i="17"/>
  <c r="V307" i="17"/>
  <c r="W307" i="17"/>
  <c r="X307" i="17"/>
  <c r="Y307" i="17"/>
  <c r="Z307" i="17"/>
  <c r="AA307" i="17"/>
  <c r="L308" i="17"/>
  <c r="M308" i="17"/>
  <c r="N308" i="17"/>
  <c r="O308" i="17"/>
  <c r="P308" i="17"/>
  <c r="Q308" i="17"/>
  <c r="R308" i="17"/>
  <c r="S308" i="17"/>
  <c r="T308" i="17"/>
  <c r="U308" i="17"/>
  <c r="V308" i="17"/>
  <c r="W308" i="17"/>
  <c r="X308" i="17"/>
  <c r="Y308" i="17"/>
  <c r="Z308" i="17"/>
  <c r="AA308" i="17"/>
  <c r="L309" i="17"/>
  <c r="M309" i="17"/>
  <c r="N309" i="17"/>
  <c r="O309" i="17"/>
  <c r="P309" i="17"/>
  <c r="Q309" i="17"/>
  <c r="R309" i="17"/>
  <c r="S309" i="17"/>
  <c r="T309" i="17"/>
  <c r="U309" i="17"/>
  <c r="V309" i="17"/>
  <c r="W309" i="17"/>
  <c r="X309" i="17"/>
  <c r="Y309" i="17"/>
  <c r="Z309" i="17"/>
  <c r="AA309" i="17"/>
  <c r="L310" i="17"/>
  <c r="M310" i="17"/>
  <c r="N310" i="17"/>
  <c r="O310" i="17"/>
  <c r="P310" i="17"/>
  <c r="Q310" i="17"/>
  <c r="R310" i="17"/>
  <c r="S310" i="17"/>
  <c r="T310" i="17"/>
  <c r="U310" i="17"/>
  <c r="V310" i="17"/>
  <c r="W310" i="17"/>
  <c r="X310" i="17"/>
  <c r="Y310" i="17"/>
  <c r="Z310" i="17"/>
  <c r="AA310" i="17"/>
  <c r="L311" i="17"/>
  <c r="M311" i="17"/>
  <c r="N311" i="17"/>
  <c r="O311" i="17"/>
  <c r="P311" i="17"/>
  <c r="Q311" i="17"/>
  <c r="R311" i="17"/>
  <c r="S311" i="17"/>
  <c r="T311" i="17"/>
  <c r="U311" i="17"/>
  <c r="V311" i="17"/>
  <c r="W311" i="17"/>
  <c r="X311" i="17"/>
  <c r="Y311" i="17"/>
  <c r="Z311" i="17"/>
  <c r="AA311" i="17"/>
  <c r="L312" i="17"/>
  <c r="M312" i="17"/>
  <c r="N312" i="17"/>
  <c r="O312" i="17"/>
  <c r="P312" i="17"/>
  <c r="Q312" i="17"/>
  <c r="R312" i="17"/>
  <c r="S312" i="17"/>
  <c r="T312" i="17"/>
  <c r="U312" i="17"/>
  <c r="V312" i="17"/>
  <c r="W312" i="17"/>
  <c r="X312" i="17"/>
  <c r="Y312" i="17"/>
  <c r="Z312" i="17"/>
  <c r="AA312" i="17"/>
  <c r="L313" i="17"/>
  <c r="M313" i="17"/>
  <c r="N313" i="17"/>
  <c r="O313" i="17"/>
  <c r="P313" i="17"/>
  <c r="Q313" i="17"/>
  <c r="R313" i="17"/>
  <c r="S313" i="17"/>
  <c r="T313" i="17"/>
  <c r="U313" i="17"/>
  <c r="V313" i="17"/>
  <c r="W313" i="17"/>
  <c r="X313" i="17"/>
  <c r="Y313" i="17"/>
  <c r="Z313" i="17"/>
  <c r="AA313" i="17"/>
  <c r="L314" i="17"/>
  <c r="M314" i="17"/>
  <c r="N314" i="17"/>
  <c r="O314" i="17"/>
  <c r="P314" i="17"/>
  <c r="Q314" i="17"/>
  <c r="R314" i="17"/>
  <c r="S314" i="17"/>
  <c r="T314" i="17"/>
  <c r="U314" i="17"/>
  <c r="V314" i="17"/>
  <c r="W314" i="17"/>
  <c r="X314" i="17"/>
  <c r="Y314" i="17"/>
  <c r="Z314" i="17"/>
  <c r="AA314" i="17"/>
  <c r="L315" i="17"/>
  <c r="M315" i="17"/>
  <c r="N315" i="17"/>
  <c r="O315" i="17"/>
  <c r="P315" i="17"/>
  <c r="Q315" i="17"/>
  <c r="R315" i="17"/>
  <c r="S315" i="17"/>
  <c r="T315" i="17"/>
  <c r="U315" i="17"/>
  <c r="V315" i="17"/>
  <c r="W315" i="17"/>
  <c r="X315" i="17"/>
  <c r="Y315" i="17"/>
  <c r="Z315" i="17"/>
  <c r="AA315" i="17"/>
  <c r="L316" i="17"/>
  <c r="M316" i="17"/>
  <c r="N316" i="17"/>
  <c r="O316" i="17"/>
  <c r="P316" i="17"/>
  <c r="Q316" i="17"/>
  <c r="R316" i="17"/>
  <c r="S316" i="17"/>
  <c r="T316" i="17"/>
  <c r="U316" i="17"/>
  <c r="V316" i="17"/>
  <c r="W316" i="17"/>
  <c r="X316" i="17"/>
  <c r="Y316" i="17"/>
  <c r="Z316" i="17"/>
  <c r="AA316" i="17"/>
  <c r="L317" i="17"/>
  <c r="M317" i="17"/>
  <c r="N317" i="17"/>
  <c r="O317" i="17"/>
  <c r="P317" i="17"/>
  <c r="Q317" i="17"/>
  <c r="R317" i="17"/>
  <c r="S317" i="17"/>
  <c r="T317" i="17"/>
  <c r="U317" i="17"/>
  <c r="V317" i="17"/>
  <c r="W317" i="17"/>
  <c r="X317" i="17"/>
  <c r="Y317" i="17"/>
  <c r="Z317" i="17"/>
  <c r="AA317" i="17"/>
  <c r="L318" i="17"/>
  <c r="M318" i="17"/>
  <c r="N318" i="17"/>
  <c r="O318" i="17"/>
  <c r="P318" i="17"/>
  <c r="Q318" i="17"/>
  <c r="R318" i="17"/>
  <c r="S318" i="17"/>
  <c r="T318" i="17"/>
  <c r="U318" i="17"/>
  <c r="V318" i="17"/>
  <c r="W318" i="17"/>
  <c r="X318" i="17"/>
  <c r="Y318" i="17"/>
  <c r="Z318" i="17"/>
  <c r="AA318" i="17"/>
  <c r="L319" i="17"/>
  <c r="M319" i="17"/>
  <c r="N319" i="17"/>
  <c r="O319" i="17"/>
  <c r="P319" i="17"/>
  <c r="Q319" i="17"/>
  <c r="R319" i="17"/>
  <c r="S319" i="17"/>
  <c r="T319" i="17"/>
  <c r="U319" i="17"/>
  <c r="V319" i="17"/>
  <c r="W319" i="17"/>
  <c r="X319" i="17"/>
  <c r="Y319" i="17"/>
  <c r="Z319" i="17"/>
  <c r="AA319" i="17"/>
  <c r="L320" i="17"/>
  <c r="M320" i="17"/>
  <c r="N320" i="17"/>
  <c r="O320" i="17"/>
  <c r="P320" i="17"/>
  <c r="Q320" i="17"/>
  <c r="R320" i="17"/>
  <c r="S320" i="17"/>
  <c r="T320" i="17"/>
  <c r="U320" i="17"/>
  <c r="V320" i="17"/>
  <c r="W320" i="17"/>
  <c r="X320" i="17"/>
  <c r="Y320" i="17"/>
  <c r="Z320" i="17"/>
  <c r="AA320" i="17"/>
  <c r="L321" i="17"/>
  <c r="M321" i="17"/>
  <c r="N321" i="17"/>
  <c r="O321" i="17"/>
  <c r="P321" i="17"/>
  <c r="Q321" i="17"/>
  <c r="R321" i="17"/>
  <c r="S321" i="17"/>
  <c r="T321" i="17"/>
  <c r="U321" i="17"/>
  <c r="V321" i="17"/>
  <c r="W321" i="17"/>
  <c r="X321" i="17"/>
  <c r="Y321" i="17"/>
  <c r="Z321" i="17"/>
  <c r="AA321" i="17"/>
  <c r="L322" i="17"/>
  <c r="M322" i="17"/>
  <c r="N322" i="17"/>
  <c r="O322" i="17"/>
  <c r="P322" i="17"/>
  <c r="Q322" i="17"/>
  <c r="R322" i="17"/>
  <c r="S322" i="17"/>
  <c r="T322" i="17"/>
  <c r="U322" i="17"/>
  <c r="V322" i="17"/>
  <c r="W322" i="17"/>
  <c r="X322" i="17"/>
  <c r="Y322" i="17"/>
  <c r="Z322" i="17"/>
  <c r="AA322" i="17"/>
  <c r="L323" i="17"/>
  <c r="M323" i="17"/>
  <c r="N323" i="17"/>
  <c r="O323" i="17"/>
  <c r="P323" i="17"/>
  <c r="Q323" i="17"/>
  <c r="R323" i="17"/>
  <c r="S323" i="17"/>
  <c r="T323" i="17"/>
  <c r="U323" i="17"/>
  <c r="V323" i="17"/>
  <c r="W323" i="17"/>
  <c r="X323" i="17"/>
  <c r="Y323" i="17"/>
  <c r="Z323" i="17"/>
  <c r="AA323" i="17"/>
  <c r="L324" i="17"/>
  <c r="M324" i="17"/>
  <c r="N324" i="17"/>
  <c r="O324" i="17"/>
  <c r="P324" i="17"/>
  <c r="Q324" i="17"/>
  <c r="R324" i="17"/>
  <c r="S324" i="17"/>
  <c r="T324" i="17"/>
  <c r="U324" i="17"/>
  <c r="V324" i="17"/>
  <c r="W324" i="17"/>
  <c r="X324" i="17"/>
  <c r="Y324" i="17"/>
  <c r="Z324" i="17"/>
  <c r="AA324" i="17"/>
  <c r="L325" i="17"/>
  <c r="M325" i="17"/>
  <c r="N325" i="17"/>
  <c r="O325" i="17"/>
  <c r="P325" i="17"/>
  <c r="Q325" i="17"/>
  <c r="R325" i="17"/>
  <c r="S325" i="17"/>
  <c r="T325" i="17"/>
  <c r="U325" i="17"/>
  <c r="V325" i="17"/>
  <c r="W325" i="17"/>
  <c r="X325" i="17"/>
  <c r="Y325" i="17"/>
  <c r="Z325" i="17"/>
  <c r="AA325" i="17"/>
  <c r="L326" i="17"/>
  <c r="M326" i="17"/>
  <c r="N326" i="17"/>
  <c r="O326" i="17"/>
  <c r="P326" i="17"/>
  <c r="Q326" i="17"/>
  <c r="R326" i="17"/>
  <c r="S326" i="17"/>
  <c r="T326" i="17"/>
  <c r="U326" i="17"/>
  <c r="V326" i="17"/>
  <c r="W326" i="17"/>
  <c r="X326" i="17"/>
  <c r="Y326" i="17"/>
  <c r="Z326" i="17"/>
  <c r="AA326" i="17"/>
  <c r="L327" i="17"/>
  <c r="M327" i="17"/>
  <c r="N327" i="17"/>
  <c r="O327" i="17"/>
  <c r="P327" i="17"/>
  <c r="Q327" i="17"/>
  <c r="R327" i="17"/>
  <c r="S327" i="17"/>
  <c r="T327" i="17"/>
  <c r="U327" i="17"/>
  <c r="V327" i="17"/>
  <c r="W327" i="17"/>
  <c r="X327" i="17"/>
  <c r="Y327" i="17"/>
  <c r="Z327" i="17"/>
  <c r="AA327" i="17"/>
  <c r="L328" i="17"/>
  <c r="M328" i="17"/>
  <c r="N328" i="17"/>
  <c r="O328" i="17"/>
  <c r="P328" i="17"/>
  <c r="Q328" i="17"/>
  <c r="R328" i="17"/>
  <c r="S328" i="17"/>
  <c r="T328" i="17"/>
  <c r="U328" i="17"/>
  <c r="V328" i="17"/>
  <c r="W328" i="17"/>
  <c r="X328" i="17"/>
  <c r="Y328" i="17"/>
  <c r="Z328" i="17"/>
  <c r="AA328" i="17"/>
  <c r="L329" i="17"/>
  <c r="M329" i="17"/>
  <c r="N329" i="17"/>
  <c r="O329" i="17"/>
  <c r="P329" i="17"/>
  <c r="Q329" i="17"/>
  <c r="R329" i="17"/>
  <c r="S329" i="17"/>
  <c r="T329" i="17"/>
  <c r="U329" i="17"/>
  <c r="V329" i="17"/>
  <c r="W329" i="17"/>
  <c r="X329" i="17"/>
  <c r="Y329" i="17"/>
  <c r="Z329" i="17"/>
  <c r="AA329" i="17"/>
  <c r="L330" i="17"/>
  <c r="M330" i="17"/>
  <c r="N330" i="17"/>
  <c r="O330" i="17"/>
  <c r="P330" i="17"/>
  <c r="Q330" i="17"/>
  <c r="R330" i="17"/>
  <c r="S330" i="17"/>
  <c r="T330" i="17"/>
  <c r="U330" i="17"/>
  <c r="V330" i="17"/>
  <c r="W330" i="17"/>
  <c r="X330" i="17"/>
  <c r="Y330" i="17"/>
  <c r="Z330" i="17"/>
  <c r="AA330" i="17"/>
  <c r="L331" i="17"/>
  <c r="M331" i="17"/>
  <c r="N331" i="17"/>
  <c r="O331" i="17"/>
  <c r="P331" i="17"/>
  <c r="Q331" i="17"/>
  <c r="R331" i="17"/>
  <c r="S331" i="17"/>
  <c r="T331" i="17"/>
  <c r="U331" i="17"/>
  <c r="V331" i="17"/>
  <c r="W331" i="17"/>
  <c r="X331" i="17"/>
  <c r="Y331" i="17"/>
  <c r="Z331" i="17"/>
  <c r="AA331" i="17"/>
  <c r="L332" i="17"/>
  <c r="M332" i="17"/>
  <c r="N332" i="17"/>
  <c r="O332" i="17"/>
  <c r="P332" i="17"/>
  <c r="Q332" i="17"/>
  <c r="R332" i="17"/>
  <c r="S332" i="17"/>
  <c r="T332" i="17"/>
  <c r="U332" i="17"/>
  <c r="V332" i="17"/>
  <c r="W332" i="17"/>
  <c r="X332" i="17"/>
  <c r="Y332" i="17"/>
  <c r="Z332" i="17"/>
  <c r="AA332" i="17"/>
  <c r="L333" i="17"/>
  <c r="M333" i="17"/>
  <c r="N333" i="17"/>
  <c r="O333" i="17"/>
  <c r="P333" i="17"/>
  <c r="Q333" i="17"/>
  <c r="R333" i="17"/>
  <c r="S333" i="17"/>
  <c r="T333" i="17"/>
  <c r="U333" i="17"/>
  <c r="V333" i="17"/>
  <c r="W333" i="17"/>
  <c r="X333" i="17"/>
  <c r="Y333" i="17"/>
  <c r="Z333" i="17"/>
  <c r="AA333" i="17"/>
  <c r="L334" i="17"/>
  <c r="M334" i="17"/>
  <c r="N334" i="17"/>
  <c r="O334" i="17"/>
  <c r="P334" i="17"/>
  <c r="Q334" i="17"/>
  <c r="R334" i="17"/>
  <c r="S334" i="17"/>
  <c r="T334" i="17"/>
  <c r="U334" i="17"/>
  <c r="V334" i="17"/>
  <c r="W334" i="17"/>
  <c r="X334" i="17"/>
  <c r="Y334" i="17"/>
  <c r="Z334" i="17"/>
  <c r="AA334" i="17"/>
  <c r="L335" i="17"/>
  <c r="M335" i="17"/>
  <c r="N335" i="17"/>
  <c r="O335" i="17"/>
  <c r="P335" i="17"/>
  <c r="Q335" i="17"/>
  <c r="R335" i="17"/>
  <c r="S335" i="17"/>
  <c r="T335" i="17"/>
  <c r="U335" i="17"/>
  <c r="V335" i="17"/>
  <c r="W335" i="17"/>
  <c r="X335" i="17"/>
  <c r="Y335" i="17"/>
  <c r="Z335" i="17"/>
  <c r="AA335" i="17"/>
  <c r="L336" i="17"/>
  <c r="M336" i="17"/>
  <c r="N336" i="17"/>
  <c r="O336" i="17"/>
  <c r="P336" i="17"/>
  <c r="Q336" i="17"/>
  <c r="R336" i="17"/>
  <c r="S336" i="17"/>
  <c r="T336" i="17"/>
  <c r="U336" i="17"/>
  <c r="V336" i="17"/>
  <c r="W336" i="17"/>
  <c r="X336" i="17"/>
  <c r="Y336" i="17"/>
  <c r="Z336" i="17"/>
  <c r="AA336" i="17"/>
  <c r="L337" i="17"/>
  <c r="M337" i="17"/>
  <c r="N337" i="17"/>
  <c r="O337" i="17"/>
  <c r="P337" i="17"/>
  <c r="Q337" i="17"/>
  <c r="R337" i="17"/>
  <c r="S337" i="17"/>
  <c r="T337" i="17"/>
  <c r="U337" i="17"/>
  <c r="V337" i="17"/>
  <c r="W337" i="17"/>
  <c r="X337" i="17"/>
  <c r="Y337" i="17"/>
  <c r="Z337" i="17"/>
  <c r="AA337" i="17"/>
  <c r="L338" i="17"/>
  <c r="M338" i="17"/>
  <c r="N338" i="17"/>
  <c r="O338" i="17"/>
  <c r="P338" i="17"/>
  <c r="Q338" i="17"/>
  <c r="R338" i="17"/>
  <c r="S338" i="17"/>
  <c r="T338" i="17"/>
  <c r="U338" i="17"/>
  <c r="V338" i="17"/>
  <c r="W338" i="17"/>
  <c r="X338" i="17"/>
  <c r="Y338" i="17"/>
  <c r="Z338" i="17"/>
  <c r="AA338" i="17"/>
  <c r="L339" i="17"/>
  <c r="M339" i="17"/>
  <c r="N339" i="17"/>
  <c r="O339" i="17"/>
  <c r="P339" i="17"/>
  <c r="Q339" i="17"/>
  <c r="R339" i="17"/>
  <c r="S339" i="17"/>
  <c r="T339" i="17"/>
  <c r="U339" i="17"/>
  <c r="V339" i="17"/>
  <c r="W339" i="17"/>
  <c r="X339" i="17"/>
  <c r="Y339" i="17"/>
  <c r="Z339" i="17"/>
  <c r="AA339" i="17"/>
  <c r="L340" i="17"/>
  <c r="M340" i="17"/>
  <c r="N340" i="17"/>
  <c r="O340" i="17"/>
  <c r="P340" i="17"/>
  <c r="Q340" i="17"/>
  <c r="R340" i="17"/>
  <c r="S340" i="17"/>
  <c r="T340" i="17"/>
  <c r="U340" i="17"/>
  <c r="V340" i="17"/>
  <c r="W340" i="17"/>
  <c r="X340" i="17"/>
  <c r="Y340" i="17"/>
  <c r="Z340" i="17"/>
  <c r="AA340" i="17"/>
  <c r="L341" i="17"/>
  <c r="M341" i="17"/>
  <c r="N341" i="17"/>
  <c r="O341" i="17"/>
  <c r="P341" i="17"/>
  <c r="Q341" i="17"/>
  <c r="R341" i="17"/>
  <c r="S341" i="17"/>
  <c r="T341" i="17"/>
  <c r="U341" i="17"/>
  <c r="V341" i="17"/>
  <c r="W341" i="17"/>
  <c r="X341" i="17"/>
  <c r="Y341" i="17"/>
  <c r="Z341" i="17"/>
  <c r="AA341" i="17"/>
  <c r="L342" i="17"/>
  <c r="M342" i="17"/>
  <c r="N342" i="17"/>
  <c r="O342" i="17"/>
  <c r="P342" i="17"/>
  <c r="Q342" i="17"/>
  <c r="R342" i="17"/>
  <c r="S342" i="17"/>
  <c r="T342" i="17"/>
  <c r="U342" i="17"/>
  <c r="V342" i="17"/>
  <c r="W342" i="17"/>
  <c r="X342" i="17"/>
  <c r="Y342" i="17"/>
  <c r="Z342" i="17"/>
  <c r="AA342" i="17"/>
  <c r="L343" i="17"/>
  <c r="M343" i="17"/>
  <c r="N343" i="17"/>
  <c r="O343" i="17"/>
  <c r="P343" i="17"/>
  <c r="Q343" i="17"/>
  <c r="R343" i="17"/>
  <c r="S343" i="17"/>
  <c r="T343" i="17"/>
  <c r="U343" i="17"/>
  <c r="V343" i="17"/>
  <c r="W343" i="17"/>
  <c r="X343" i="17"/>
  <c r="Y343" i="17"/>
  <c r="Z343" i="17"/>
  <c r="AA343" i="17"/>
  <c r="L344" i="17"/>
  <c r="M344" i="17"/>
  <c r="N344" i="17"/>
  <c r="O344" i="17"/>
  <c r="P344" i="17"/>
  <c r="Q344" i="17"/>
  <c r="R344" i="17"/>
  <c r="S344" i="17"/>
  <c r="T344" i="17"/>
  <c r="U344" i="17"/>
  <c r="V344" i="17"/>
  <c r="W344" i="17"/>
  <c r="X344" i="17"/>
  <c r="Y344" i="17"/>
  <c r="Z344" i="17"/>
  <c r="AA344" i="17"/>
  <c r="L345" i="17"/>
  <c r="M345" i="17"/>
  <c r="N345" i="17"/>
  <c r="O345" i="17"/>
  <c r="P345" i="17"/>
  <c r="Q345" i="17"/>
  <c r="R345" i="17"/>
  <c r="S345" i="17"/>
  <c r="T345" i="17"/>
  <c r="U345" i="17"/>
  <c r="V345" i="17"/>
  <c r="W345" i="17"/>
  <c r="X345" i="17"/>
  <c r="Y345" i="17"/>
  <c r="Z345" i="17"/>
  <c r="AA345" i="17"/>
  <c r="L346" i="17"/>
  <c r="M346" i="17"/>
  <c r="N346" i="17"/>
  <c r="O346" i="17"/>
  <c r="P346" i="17"/>
  <c r="Q346" i="17"/>
  <c r="R346" i="17"/>
  <c r="S346" i="17"/>
  <c r="T346" i="17"/>
  <c r="U346" i="17"/>
  <c r="V346" i="17"/>
  <c r="W346" i="17"/>
  <c r="X346" i="17"/>
  <c r="Y346" i="17"/>
  <c r="Z346" i="17"/>
  <c r="AA346" i="17"/>
  <c r="L347" i="17"/>
  <c r="M347" i="17"/>
  <c r="N347" i="17"/>
  <c r="O347" i="17"/>
  <c r="P347" i="17"/>
  <c r="Q347" i="17"/>
  <c r="R347" i="17"/>
  <c r="S347" i="17"/>
  <c r="T347" i="17"/>
  <c r="U347" i="17"/>
  <c r="V347" i="17"/>
  <c r="W347" i="17"/>
  <c r="X347" i="17"/>
  <c r="Y347" i="17"/>
  <c r="Z347" i="17"/>
  <c r="AA347" i="17"/>
  <c r="L348" i="17"/>
  <c r="M348" i="17"/>
  <c r="N348" i="17"/>
  <c r="O348" i="17"/>
  <c r="P348" i="17"/>
  <c r="Q348" i="17"/>
  <c r="R348" i="17"/>
  <c r="S348" i="17"/>
  <c r="T348" i="17"/>
  <c r="U348" i="17"/>
  <c r="V348" i="17"/>
  <c r="W348" i="17"/>
  <c r="X348" i="17"/>
  <c r="Y348" i="17"/>
  <c r="Z348" i="17"/>
  <c r="AA348" i="17"/>
  <c r="L349" i="17"/>
  <c r="M349" i="17"/>
  <c r="N349" i="17"/>
  <c r="O349" i="17"/>
  <c r="P349" i="17"/>
  <c r="Q349" i="17"/>
  <c r="R349" i="17"/>
  <c r="S349" i="17"/>
  <c r="T349" i="17"/>
  <c r="U349" i="17"/>
  <c r="V349" i="17"/>
  <c r="W349" i="17"/>
  <c r="X349" i="17"/>
  <c r="Y349" i="17"/>
  <c r="Z349" i="17"/>
  <c r="AA349" i="17"/>
  <c r="L350" i="17"/>
  <c r="M350" i="17"/>
  <c r="N350" i="17"/>
  <c r="O350" i="17"/>
  <c r="P350" i="17"/>
  <c r="Q350" i="17"/>
  <c r="R350" i="17"/>
  <c r="S350" i="17"/>
  <c r="T350" i="17"/>
  <c r="U350" i="17"/>
  <c r="V350" i="17"/>
  <c r="W350" i="17"/>
  <c r="X350" i="17"/>
  <c r="Y350" i="17"/>
  <c r="Z350" i="17"/>
  <c r="AA350" i="17"/>
  <c r="L351" i="17"/>
  <c r="M351" i="17"/>
  <c r="N351" i="17"/>
  <c r="O351" i="17"/>
  <c r="P351" i="17"/>
  <c r="Q351" i="17"/>
  <c r="R351" i="17"/>
  <c r="S351" i="17"/>
  <c r="T351" i="17"/>
  <c r="U351" i="17"/>
  <c r="V351" i="17"/>
  <c r="W351" i="17"/>
  <c r="X351" i="17"/>
  <c r="Y351" i="17"/>
  <c r="Z351" i="17"/>
  <c r="AA351" i="17"/>
  <c r="L352" i="17"/>
  <c r="M352" i="17"/>
  <c r="N352" i="17"/>
  <c r="O352" i="17"/>
  <c r="P352" i="17"/>
  <c r="Q352" i="17"/>
  <c r="R352" i="17"/>
  <c r="S352" i="17"/>
  <c r="T352" i="17"/>
  <c r="U352" i="17"/>
  <c r="V352" i="17"/>
  <c r="W352" i="17"/>
  <c r="X352" i="17"/>
  <c r="Y352" i="17"/>
  <c r="Z352" i="17"/>
  <c r="AA352" i="17"/>
  <c r="L353" i="17"/>
  <c r="M353" i="17"/>
  <c r="N353" i="17"/>
  <c r="O353" i="17"/>
  <c r="P353" i="17"/>
  <c r="Q353" i="17"/>
  <c r="R353" i="17"/>
  <c r="S353" i="17"/>
  <c r="T353" i="17"/>
  <c r="U353" i="17"/>
  <c r="V353" i="17"/>
  <c r="W353" i="17"/>
  <c r="X353" i="17"/>
  <c r="Y353" i="17"/>
  <c r="Z353" i="17"/>
  <c r="AA353" i="17"/>
  <c r="L354" i="17"/>
  <c r="M354" i="17"/>
  <c r="N354" i="17"/>
  <c r="O354" i="17"/>
  <c r="P354" i="17"/>
  <c r="Q354" i="17"/>
  <c r="R354" i="17"/>
  <c r="S354" i="17"/>
  <c r="T354" i="17"/>
  <c r="U354" i="17"/>
  <c r="V354" i="17"/>
  <c r="W354" i="17"/>
  <c r="X354" i="17"/>
  <c r="Y354" i="17"/>
  <c r="Z354" i="17"/>
  <c r="AA354" i="17"/>
  <c r="L355" i="17"/>
  <c r="M355" i="17"/>
  <c r="N355" i="17"/>
  <c r="O355" i="17"/>
  <c r="P355" i="17"/>
  <c r="Q355" i="17"/>
  <c r="R355" i="17"/>
  <c r="S355" i="17"/>
  <c r="T355" i="17"/>
  <c r="U355" i="17"/>
  <c r="V355" i="17"/>
  <c r="W355" i="17"/>
  <c r="X355" i="17"/>
  <c r="Y355" i="17"/>
  <c r="Z355" i="17"/>
  <c r="AA355" i="17"/>
  <c r="L356" i="17"/>
  <c r="M356" i="17"/>
  <c r="N356" i="17"/>
  <c r="O356" i="17"/>
  <c r="P356" i="17"/>
  <c r="Q356" i="17"/>
  <c r="R356" i="17"/>
  <c r="S356" i="17"/>
  <c r="T356" i="17"/>
  <c r="U356" i="17"/>
  <c r="V356" i="17"/>
  <c r="W356" i="17"/>
  <c r="X356" i="17"/>
  <c r="Y356" i="17"/>
  <c r="Z356" i="17"/>
  <c r="AA356" i="17"/>
  <c r="L357" i="17"/>
  <c r="M357" i="17"/>
  <c r="N357" i="17"/>
  <c r="O357" i="17"/>
  <c r="P357" i="17"/>
  <c r="Q357" i="17"/>
  <c r="R357" i="17"/>
  <c r="S357" i="17"/>
  <c r="T357" i="17"/>
  <c r="U357" i="17"/>
  <c r="V357" i="17"/>
  <c r="W357" i="17"/>
  <c r="X357" i="17"/>
  <c r="Y357" i="17"/>
  <c r="Z357" i="17"/>
  <c r="AA357" i="17"/>
  <c r="L358" i="17"/>
  <c r="M358" i="17"/>
  <c r="N358" i="17"/>
  <c r="O358" i="17"/>
  <c r="P358" i="17"/>
  <c r="Q358" i="17"/>
  <c r="R358" i="17"/>
  <c r="S358" i="17"/>
  <c r="T358" i="17"/>
  <c r="U358" i="17"/>
  <c r="V358" i="17"/>
  <c r="W358" i="17"/>
  <c r="X358" i="17"/>
  <c r="Y358" i="17"/>
  <c r="Z358" i="17"/>
  <c r="AA358" i="17"/>
  <c r="L359" i="17"/>
  <c r="M359" i="17"/>
  <c r="N359" i="17"/>
  <c r="O359" i="17"/>
  <c r="P359" i="17"/>
  <c r="Q359" i="17"/>
  <c r="R359" i="17"/>
  <c r="S359" i="17"/>
  <c r="T359" i="17"/>
  <c r="U359" i="17"/>
  <c r="V359" i="17"/>
  <c r="W359" i="17"/>
  <c r="X359" i="17"/>
  <c r="Y359" i="17"/>
  <c r="Z359" i="17"/>
  <c r="AA359" i="17"/>
  <c r="L360" i="17"/>
  <c r="M360" i="17"/>
  <c r="N360" i="17"/>
  <c r="O360" i="17"/>
  <c r="P360" i="17"/>
  <c r="Q360" i="17"/>
  <c r="R360" i="17"/>
  <c r="S360" i="17"/>
  <c r="T360" i="17"/>
  <c r="U360" i="17"/>
  <c r="V360" i="17"/>
  <c r="W360" i="17"/>
  <c r="X360" i="17"/>
  <c r="Y360" i="17"/>
  <c r="Z360" i="17"/>
  <c r="AA360" i="17"/>
  <c r="L361" i="17"/>
  <c r="M361" i="17"/>
  <c r="N361" i="17"/>
  <c r="O361" i="17"/>
  <c r="P361" i="17"/>
  <c r="Q361" i="17"/>
  <c r="R361" i="17"/>
  <c r="S361" i="17"/>
  <c r="T361" i="17"/>
  <c r="U361" i="17"/>
  <c r="V361" i="17"/>
  <c r="W361" i="17"/>
  <c r="X361" i="17"/>
  <c r="Y361" i="17"/>
  <c r="Z361" i="17"/>
  <c r="AA361" i="17"/>
  <c r="L362" i="17"/>
  <c r="M362" i="17"/>
  <c r="N362" i="17"/>
  <c r="O362" i="17"/>
  <c r="P362" i="17"/>
  <c r="Q362" i="17"/>
  <c r="R362" i="17"/>
  <c r="S362" i="17"/>
  <c r="T362" i="17"/>
  <c r="U362" i="17"/>
  <c r="V362" i="17"/>
  <c r="W362" i="17"/>
  <c r="X362" i="17"/>
  <c r="Y362" i="17"/>
  <c r="Z362" i="17"/>
  <c r="AA362" i="17"/>
  <c r="L363" i="17"/>
  <c r="M363" i="17"/>
  <c r="N363" i="17"/>
  <c r="O363" i="17"/>
  <c r="P363" i="17"/>
  <c r="Q363" i="17"/>
  <c r="R363" i="17"/>
  <c r="S363" i="17"/>
  <c r="T363" i="17"/>
  <c r="U363" i="17"/>
  <c r="V363" i="17"/>
  <c r="W363" i="17"/>
  <c r="X363" i="17"/>
  <c r="Y363" i="17"/>
  <c r="Z363" i="17"/>
  <c r="AA363" i="17"/>
  <c r="L364" i="17"/>
  <c r="M364" i="17"/>
  <c r="N364" i="17"/>
  <c r="O364" i="17"/>
  <c r="P364" i="17"/>
  <c r="Q364" i="17"/>
  <c r="R364" i="17"/>
  <c r="S364" i="17"/>
  <c r="T364" i="17"/>
  <c r="U364" i="17"/>
  <c r="V364" i="17"/>
  <c r="W364" i="17"/>
  <c r="X364" i="17"/>
  <c r="Y364" i="17"/>
  <c r="Z364" i="17"/>
  <c r="AA364" i="17"/>
  <c r="L365" i="17"/>
  <c r="M365" i="17"/>
  <c r="N365" i="17"/>
  <c r="O365" i="17"/>
  <c r="P365" i="17"/>
  <c r="Q365" i="17"/>
  <c r="R365" i="17"/>
  <c r="S365" i="17"/>
  <c r="T365" i="17"/>
  <c r="U365" i="17"/>
  <c r="V365" i="17"/>
  <c r="W365" i="17"/>
  <c r="X365" i="17"/>
  <c r="Y365" i="17"/>
  <c r="Z365" i="17"/>
  <c r="AA365" i="17"/>
  <c r="L366" i="17"/>
  <c r="M366" i="17"/>
  <c r="N366" i="17"/>
  <c r="O366" i="17"/>
  <c r="P366" i="17"/>
  <c r="Q366" i="17"/>
  <c r="R366" i="17"/>
  <c r="S366" i="17"/>
  <c r="T366" i="17"/>
  <c r="U366" i="17"/>
  <c r="V366" i="17"/>
  <c r="W366" i="17"/>
  <c r="X366" i="17"/>
  <c r="Y366" i="17"/>
  <c r="Z366" i="17"/>
  <c r="AA366" i="17"/>
  <c r="L367" i="17"/>
  <c r="M367" i="17"/>
  <c r="N367" i="17"/>
  <c r="O367" i="17"/>
  <c r="P367" i="17"/>
  <c r="Q367" i="17"/>
  <c r="R367" i="17"/>
  <c r="S367" i="17"/>
  <c r="T367" i="17"/>
  <c r="U367" i="17"/>
  <c r="V367" i="17"/>
  <c r="W367" i="17"/>
  <c r="X367" i="17"/>
  <c r="Y367" i="17"/>
  <c r="Z367" i="17"/>
  <c r="AA367" i="17"/>
  <c r="L368" i="17"/>
  <c r="M368" i="17"/>
  <c r="N368" i="17"/>
  <c r="O368" i="17"/>
  <c r="P368" i="17"/>
  <c r="Q368" i="17"/>
  <c r="R368" i="17"/>
  <c r="S368" i="17"/>
  <c r="T368" i="17"/>
  <c r="U368" i="17"/>
  <c r="V368" i="17"/>
  <c r="W368" i="17"/>
  <c r="X368" i="17"/>
  <c r="Y368" i="17"/>
  <c r="Z368" i="17"/>
  <c r="AA368" i="17"/>
  <c r="L369" i="17"/>
  <c r="M369" i="17"/>
  <c r="N369" i="17"/>
  <c r="O369" i="17"/>
  <c r="P369" i="17"/>
  <c r="Q369" i="17"/>
  <c r="R369" i="17"/>
  <c r="S369" i="17"/>
  <c r="T369" i="17"/>
  <c r="U369" i="17"/>
  <c r="V369" i="17"/>
  <c r="W369" i="17"/>
  <c r="X369" i="17"/>
  <c r="Y369" i="17"/>
  <c r="Z369" i="17"/>
  <c r="AA369" i="17"/>
  <c r="L370" i="17"/>
  <c r="M370" i="17"/>
  <c r="N370" i="17"/>
  <c r="O370" i="17"/>
  <c r="P370" i="17"/>
  <c r="Q370" i="17"/>
  <c r="R370" i="17"/>
  <c r="S370" i="17"/>
  <c r="T370" i="17"/>
  <c r="U370" i="17"/>
  <c r="V370" i="17"/>
  <c r="W370" i="17"/>
  <c r="X370" i="17"/>
  <c r="Y370" i="17"/>
  <c r="Z370" i="17"/>
  <c r="AA370" i="17"/>
  <c r="L371" i="17"/>
  <c r="M371" i="17"/>
  <c r="N371" i="17"/>
  <c r="O371" i="17"/>
  <c r="P371" i="17"/>
  <c r="Q371" i="17"/>
  <c r="R371" i="17"/>
  <c r="S371" i="17"/>
  <c r="T371" i="17"/>
  <c r="U371" i="17"/>
  <c r="V371" i="17"/>
  <c r="W371" i="17"/>
  <c r="X371" i="17"/>
  <c r="Y371" i="17"/>
  <c r="Z371" i="17"/>
  <c r="AA371" i="17"/>
  <c r="L372" i="17"/>
  <c r="M372" i="17"/>
  <c r="N372" i="17"/>
  <c r="O372" i="17"/>
  <c r="P372" i="17"/>
  <c r="Q372" i="17"/>
  <c r="R372" i="17"/>
  <c r="S372" i="17"/>
  <c r="T372" i="17"/>
  <c r="U372" i="17"/>
  <c r="V372" i="17"/>
  <c r="W372" i="17"/>
  <c r="X372" i="17"/>
  <c r="Y372" i="17"/>
  <c r="Z372" i="17"/>
  <c r="AA372" i="17"/>
  <c r="L373" i="17"/>
  <c r="M373" i="17"/>
  <c r="N373" i="17"/>
  <c r="O373" i="17"/>
  <c r="P373" i="17"/>
  <c r="Q373" i="17"/>
  <c r="R373" i="17"/>
  <c r="S373" i="17"/>
  <c r="T373" i="17"/>
  <c r="U373" i="17"/>
  <c r="V373" i="17"/>
  <c r="W373" i="17"/>
  <c r="X373" i="17"/>
  <c r="Y373" i="17"/>
  <c r="Z373" i="17"/>
  <c r="AA373" i="17"/>
  <c r="L374" i="17"/>
  <c r="M374" i="17"/>
  <c r="N374" i="17"/>
  <c r="O374" i="17"/>
  <c r="P374" i="17"/>
  <c r="Q374" i="17"/>
  <c r="R374" i="17"/>
  <c r="S374" i="17"/>
  <c r="T374" i="17"/>
  <c r="U374" i="17"/>
  <c r="V374" i="17"/>
  <c r="W374" i="17"/>
  <c r="X374" i="17"/>
  <c r="Y374" i="17"/>
  <c r="Z374" i="17"/>
  <c r="AA374" i="17"/>
  <c r="L375" i="17"/>
  <c r="M375" i="17"/>
  <c r="N375" i="17"/>
  <c r="O375" i="17"/>
  <c r="P375" i="17"/>
  <c r="Q375" i="17"/>
  <c r="R375" i="17"/>
  <c r="S375" i="17"/>
  <c r="T375" i="17"/>
  <c r="U375" i="17"/>
  <c r="V375" i="17"/>
  <c r="W375" i="17"/>
  <c r="X375" i="17"/>
  <c r="Y375" i="17"/>
  <c r="Z375" i="17"/>
  <c r="AA375" i="17"/>
  <c r="L376" i="17"/>
  <c r="M376" i="17"/>
  <c r="N376" i="17"/>
  <c r="O376" i="17"/>
  <c r="P376" i="17"/>
  <c r="Q376" i="17"/>
  <c r="R376" i="17"/>
  <c r="S376" i="17"/>
  <c r="T376" i="17"/>
  <c r="U376" i="17"/>
  <c r="V376" i="17"/>
  <c r="W376" i="17"/>
  <c r="X376" i="17"/>
  <c r="Y376" i="17"/>
  <c r="Z376" i="17"/>
  <c r="AA376" i="17"/>
  <c r="L377" i="17"/>
  <c r="M377" i="17"/>
  <c r="N377" i="17"/>
  <c r="O377" i="17"/>
  <c r="P377" i="17"/>
  <c r="Q377" i="17"/>
  <c r="R377" i="17"/>
  <c r="S377" i="17"/>
  <c r="T377" i="17"/>
  <c r="U377" i="17"/>
  <c r="V377" i="17"/>
  <c r="W377" i="17"/>
  <c r="X377" i="17"/>
  <c r="Y377" i="17"/>
  <c r="Z377" i="17"/>
  <c r="AA377" i="17"/>
  <c r="L378" i="17"/>
  <c r="M378" i="17"/>
  <c r="N378" i="17"/>
  <c r="O378" i="17"/>
  <c r="P378" i="17"/>
  <c r="Q378" i="17"/>
  <c r="R378" i="17"/>
  <c r="S378" i="17"/>
  <c r="T378" i="17"/>
  <c r="U378" i="17"/>
  <c r="V378" i="17"/>
  <c r="W378" i="17"/>
  <c r="X378" i="17"/>
  <c r="Y378" i="17"/>
  <c r="Z378" i="17"/>
  <c r="AA378" i="17"/>
  <c r="L379" i="17"/>
  <c r="M379" i="17"/>
  <c r="N379" i="17"/>
  <c r="O379" i="17"/>
  <c r="P379" i="17"/>
  <c r="Q379" i="17"/>
  <c r="R379" i="17"/>
  <c r="S379" i="17"/>
  <c r="T379" i="17"/>
  <c r="U379" i="17"/>
  <c r="V379" i="17"/>
  <c r="W379" i="17"/>
  <c r="X379" i="17"/>
  <c r="Y379" i="17"/>
  <c r="Z379" i="17"/>
  <c r="AA379" i="17"/>
  <c r="L380" i="17"/>
  <c r="M380" i="17"/>
  <c r="N380" i="17"/>
  <c r="O380" i="17"/>
  <c r="P380" i="17"/>
  <c r="Q380" i="17"/>
  <c r="R380" i="17"/>
  <c r="S380" i="17"/>
  <c r="T380" i="17"/>
  <c r="U380" i="17"/>
  <c r="V380" i="17"/>
  <c r="W380" i="17"/>
  <c r="X380" i="17"/>
  <c r="Y380" i="17"/>
  <c r="Z380" i="17"/>
  <c r="AA380" i="17"/>
  <c r="L381" i="17"/>
  <c r="M381" i="17"/>
  <c r="N381" i="17"/>
  <c r="O381" i="17"/>
  <c r="P381" i="17"/>
  <c r="Q381" i="17"/>
  <c r="R381" i="17"/>
  <c r="S381" i="17"/>
  <c r="T381" i="17"/>
  <c r="U381" i="17"/>
  <c r="V381" i="17"/>
  <c r="W381" i="17"/>
  <c r="X381" i="17"/>
  <c r="Y381" i="17"/>
  <c r="Z381" i="17"/>
  <c r="AA381" i="17"/>
  <c r="L382" i="17"/>
  <c r="M382" i="17"/>
  <c r="N382" i="17"/>
  <c r="O382" i="17"/>
  <c r="P382" i="17"/>
  <c r="Q382" i="17"/>
  <c r="R382" i="17"/>
  <c r="S382" i="17"/>
  <c r="T382" i="17"/>
  <c r="U382" i="17"/>
  <c r="V382" i="17"/>
  <c r="W382" i="17"/>
  <c r="X382" i="17"/>
  <c r="Y382" i="17"/>
  <c r="Z382" i="17"/>
  <c r="AA382" i="17"/>
  <c r="L383" i="17"/>
  <c r="M383" i="17"/>
  <c r="N383" i="17"/>
  <c r="O383" i="17"/>
  <c r="P383" i="17"/>
  <c r="Q383" i="17"/>
  <c r="R383" i="17"/>
  <c r="S383" i="17"/>
  <c r="T383" i="17"/>
  <c r="U383" i="17"/>
  <c r="V383" i="17"/>
  <c r="W383" i="17"/>
  <c r="X383" i="17"/>
  <c r="Y383" i="17"/>
  <c r="Z383" i="17"/>
  <c r="AA383" i="17"/>
  <c r="L384" i="17"/>
  <c r="M384" i="17"/>
  <c r="N384" i="17"/>
  <c r="O384" i="17"/>
  <c r="P384" i="17"/>
  <c r="Q384" i="17"/>
  <c r="R384" i="17"/>
  <c r="S384" i="17"/>
  <c r="T384" i="17"/>
  <c r="U384" i="17"/>
  <c r="V384" i="17"/>
  <c r="W384" i="17"/>
  <c r="X384" i="17"/>
  <c r="Y384" i="17"/>
  <c r="Z384" i="17"/>
  <c r="AA384" i="17"/>
  <c r="L385" i="17"/>
  <c r="M385" i="17"/>
  <c r="N385" i="17"/>
  <c r="O385" i="17"/>
  <c r="P385" i="17"/>
  <c r="Q385" i="17"/>
  <c r="R385" i="17"/>
  <c r="S385" i="17"/>
  <c r="T385" i="17"/>
  <c r="U385" i="17"/>
  <c r="V385" i="17"/>
  <c r="W385" i="17"/>
  <c r="X385" i="17"/>
  <c r="Y385" i="17"/>
  <c r="Z385" i="17"/>
  <c r="AA385" i="17"/>
  <c r="L386" i="17"/>
  <c r="M386" i="17"/>
  <c r="N386" i="17"/>
  <c r="O386" i="17"/>
  <c r="P386" i="17"/>
  <c r="Q386" i="17"/>
  <c r="R386" i="17"/>
  <c r="S386" i="17"/>
  <c r="T386" i="17"/>
  <c r="U386" i="17"/>
  <c r="V386" i="17"/>
  <c r="W386" i="17"/>
  <c r="X386" i="17"/>
  <c r="Y386" i="17"/>
  <c r="Z386" i="17"/>
  <c r="AA386" i="17"/>
  <c r="L387" i="17"/>
  <c r="M387" i="17"/>
  <c r="N387" i="17"/>
  <c r="O387" i="17"/>
  <c r="P387" i="17"/>
  <c r="Q387" i="17"/>
  <c r="R387" i="17"/>
  <c r="S387" i="17"/>
  <c r="T387" i="17"/>
  <c r="U387" i="17"/>
  <c r="V387" i="17"/>
  <c r="W387" i="17"/>
  <c r="X387" i="17"/>
  <c r="Y387" i="17"/>
  <c r="Z387" i="17"/>
  <c r="AA387" i="17"/>
  <c r="L388" i="17"/>
  <c r="M388" i="17"/>
  <c r="N388" i="17"/>
  <c r="O388" i="17"/>
  <c r="P388" i="17"/>
  <c r="Q388" i="17"/>
  <c r="R388" i="17"/>
  <c r="S388" i="17"/>
  <c r="T388" i="17"/>
  <c r="U388" i="17"/>
  <c r="V388" i="17"/>
  <c r="W388" i="17"/>
  <c r="X388" i="17"/>
  <c r="Y388" i="17"/>
  <c r="Z388" i="17"/>
  <c r="AA388" i="17"/>
  <c r="L389" i="17"/>
  <c r="M389" i="17"/>
  <c r="N389" i="17"/>
  <c r="O389" i="17"/>
  <c r="P389" i="17"/>
  <c r="Q389" i="17"/>
  <c r="R389" i="17"/>
  <c r="S389" i="17"/>
  <c r="T389" i="17"/>
  <c r="U389" i="17"/>
  <c r="V389" i="17"/>
  <c r="W389" i="17"/>
  <c r="X389" i="17"/>
  <c r="Y389" i="17"/>
  <c r="Z389" i="17"/>
  <c r="AA389" i="17"/>
  <c r="L390" i="17"/>
  <c r="M390" i="17"/>
  <c r="N390" i="17"/>
  <c r="O390" i="17"/>
  <c r="P390" i="17"/>
  <c r="Q390" i="17"/>
  <c r="R390" i="17"/>
  <c r="S390" i="17"/>
  <c r="T390" i="17"/>
  <c r="U390" i="17"/>
  <c r="V390" i="17"/>
  <c r="W390" i="17"/>
  <c r="X390" i="17"/>
  <c r="Y390" i="17"/>
  <c r="Z390" i="17"/>
  <c r="AA390" i="17"/>
  <c r="L391" i="17"/>
  <c r="M391" i="17"/>
  <c r="N391" i="17"/>
  <c r="O391" i="17"/>
  <c r="P391" i="17"/>
  <c r="Q391" i="17"/>
  <c r="R391" i="17"/>
  <c r="S391" i="17"/>
  <c r="T391" i="17"/>
  <c r="U391" i="17"/>
  <c r="V391" i="17"/>
  <c r="W391" i="17"/>
  <c r="X391" i="17"/>
  <c r="Y391" i="17"/>
  <c r="Z391" i="17"/>
  <c r="AA391" i="17"/>
  <c r="L392" i="17"/>
  <c r="M392" i="17"/>
  <c r="N392" i="17"/>
  <c r="O392" i="17"/>
  <c r="P392" i="17"/>
  <c r="Q392" i="17"/>
  <c r="R392" i="17"/>
  <c r="S392" i="17"/>
  <c r="T392" i="17"/>
  <c r="U392" i="17"/>
  <c r="V392" i="17"/>
  <c r="W392" i="17"/>
  <c r="X392" i="17"/>
  <c r="Y392" i="17"/>
  <c r="Z392" i="17"/>
  <c r="AA392" i="17"/>
  <c r="L393" i="17"/>
  <c r="M393" i="17"/>
  <c r="N393" i="17"/>
  <c r="O393" i="17"/>
  <c r="P393" i="17"/>
  <c r="Q393" i="17"/>
  <c r="R393" i="17"/>
  <c r="S393" i="17"/>
  <c r="T393" i="17"/>
  <c r="U393" i="17"/>
  <c r="V393" i="17"/>
  <c r="W393" i="17"/>
  <c r="X393" i="17"/>
  <c r="Y393" i="17"/>
  <c r="Z393" i="17"/>
  <c r="AA393" i="17"/>
  <c r="L394" i="17"/>
  <c r="M394" i="17"/>
  <c r="N394" i="17"/>
  <c r="O394" i="17"/>
  <c r="P394" i="17"/>
  <c r="Q394" i="17"/>
  <c r="R394" i="17"/>
  <c r="S394" i="17"/>
  <c r="T394" i="17"/>
  <c r="U394" i="17"/>
  <c r="V394" i="17"/>
  <c r="W394" i="17"/>
  <c r="X394" i="17"/>
  <c r="Y394" i="17"/>
  <c r="Z394" i="17"/>
  <c r="AA394" i="17"/>
  <c r="L395" i="17"/>
  <c r="M395" i="17"/>
  <c r="N395" i="17"/>
  <c r="O395" i="17"/>
  <c r="P395" i="17"/>
  <c r="Q395" i="17"/>
  <c r="R395" i="17"/>
  <c r="S395" i="17"/>
  <c r="T395" i="17"/>
  <c r="U395" i="17"/>
  <c r="V395" i="17"/>
  <c r="W395" i="17"/>
  <c r="X395" i="17"/>
  <c r="Y395" i="17"/>
  <c r="Z395" i="17"/>
  <c r="AA395" i="17"/>
  <c r="L396" i="17"/>
  <c r="M396" i="17"/>
  <c r="N396" i="17"/>
  <c r="O396" i="17"/>
  <c r="P396" i="17"/>
  <c r="Q396" i="17"/>
  <c r="R396" i="17"/>
  <c r="S396" i="17"/>
  <c r="T396" i="17"/>
  <c r="U396" i="17"/>
  <c r="V396" i="17"/>
  <c r="W396" i="17"/>
  <c r="X396" i="17"/>
  <c r="Y396" i="17"/>
  <c r="Z396" i="17"/>
  <c r="AA396" i="17"/>
  <c r="L397" i="17"/>
  <c r="M397" i="17"/>
  <c r="N397" i="17"/>
  <c r="O397" i="17"/>
  <c r="P397" i="17"/>
  <c r="Q397" i="17"/>
  <c r="R397" i="17"/>
  <c r="S397" i="17"/>
  <c r="T397" i="17"/>
  <c r="U397" i="17"/>
  <c r="V397" i="17"/>
  <c r="W397" i="17"/>
  <c r="X397" i="17"/>
  <c r="Y397" i="17"/>
  <c r="Z397" i="17"/>
  <c r="AA397" i="17"/>
  <c r="L398" i="17"/>
  <c r="M398" i="17"/>
  <c r="N398" i="17"/>
  <c r="O398" i="17"/>
  <c r="P398" i="17"/>
  <c r="Q398" i="17"/>
  <c r="R398" i="17"/>
  <c r="S398" i="17"/>
  <c r="T398" i="17"/>
  <c r="U398" i="17"/>
  <c r="V398" i="17"/>
  <c r="W398" i="17"/>
  <c r="X398" i="17"/>
  <c r="Y398" i="17"/>
  <c r="Z398" i="17"/>
  <c r="AA398" i="17"/>
  <c r="L399" i="17"/>
  <c r="M399" i="17"/>
  <c r="N399" i="17"/>
  <c r="O399" i="17"/>
  <c r="P399" i="17"/>
  <c r="Q399" i="17"/>
  <c r="R399" i="17"/>
  <c r="S399" i="17"/>
  <c r="T399" i="17"/>
  <c r="U399" i="17"/>
  <c r="V399" i="17"/>
  <c r="W399" i="17"/>
  <c r="X399" i="17"/>
  <c r="Y399" i="17"/>
  <c r="Z399" i="17"/>
  <c r="AA399" i="17"/>
  <c r="L400" i="17"/>
  <c r="M400" i="17"/>
  <c r="N400" i="17"/>
  <c r="O400" i="17"/>
  <c r="P400" i="17"/>
  <c r="Q400" i="17"/>
  <c r="R400" i="17"/>
  <c r="S400" i="17"/>
  <c r="T400" i="17"/>
  <c r="U400" i="17"/>
  <c r="V400" i="17"/>
  <c r="W400" i="17"/>
  <c r="X400" i="17"/>
  <c r="Y400" i="17"/>
  <c r="Z400" i="17"/>
  <c r="AA400" i="17"/>
  <c r="L401" i="17"/>
  <c r="M401" i="17"/>
  <c r="N401" i="17"/>
  <c r="O401" i="17"/>
  <c r="P401" i="17"/>
  <c r="Q401" i="17"/>
  <c r="R401" i="17"/>
  <c r="S401" i="17"/>
  <c r="T401" i="17"/>
  <c r="U401" i="17"/>
  <c r="V401" i="17"/>
  <c r="W401" i="17"/>
  <c r="X401" i="17"/>
  <c r="Y401" i="17"/>
  <c r="Z401" i="17"/>
  <c r="AA401" i="17"/>
  <c r="L402" i="17"/>
  <c r="M402" i="17"/>
  <c r="N402" i="17"/>
  <c r="O402" i="17"/>
  <c r="P402" i="17"/>
  <c r="Q402" i="17"/>
  <c r="R402" i="17"/>
  <c r="S402" i="17"/>
  <c r="T402" i="17"/>
  <c r="U402" i="17"/>
  <c r="V402" i="17"/>
  <c r="W402" i="17"/>
  <c r="X402" i="17"/>
  <c r="Y402" i="17"/>
  <c r="Z402" i="17"/>
  <c r="AA402" i="17"/>
  <c r="L403" i="17"/>
  <c r="M403" i="17"/>
  <c r="N403" i="17"/>
  <c r="O403" i="17"/>
  <c r="P403" i="17"/>
  <c r="Q403" i="17"/>
  <c r="R403" i="17"/>
  <c r="S403" i="17"/>
  <c r="T403" i="17"/>
  <c r="U403" i="17"/>
  <c r="V403" i="17"/>
  <c r="W403" i="17"/>
  <c r="X403" i="17"/>
  <c r="Y403" i="17"/>
  <c r="Z403" i="17"/>
  <c r="AA403" i="17"/>
  <c r="L404" i="17"/>
  <c r="M404" i="17"/>
  <c r="N404" i="17"/>
  <c r="O404" i="17"/>
  <c r="P404" i="17"/>
  <c r="Q404" i="17"/>
  <c r="R404" i="17"/>
  <c r="S404" i="17"/>
  <c r="T404" i="17"/>
  <c r="U404" i="17"/>
  <c r="V404" i="17"/>
  <c r="W404" i="17"/>
  <c r="X404" i="17"/>
  <c r="Y404" i="17"/>
  <c r="Z404" i="17"/>
  <c r="AA404" i="17"/>
  <c r="L405" i="17"/>
  <c r="M405" i="17"/>
  <c r="N405" i="17"/>
  <c r="O405" i="17"/>
  <c r="P405" i="17"/>
  <c r="Q405" i="17"/>
  <c r="R405" i="17"/>
  <c r="S405" i="17"/>
  <c r="T405" i="17"/>
  <c r="U405" i="17"/>
  <c r="V405" i="17"/>
  <c r="W405" i="17"/>
  <c r="X405" i="17"/>
  <c r="Y405" i="17"/>
  <c r="Z405" i="17"/>
  <c r="AA405" i="17"/>
  <c r="L406" i="17"/>
  <c r="M406" i="17"/>
  <c r="N406" i="17"/>
  <c r="O406" i="17"/>
  <c r="P406" i="17"/>
  <c r="Q406" i="17"/>
  <c r="R406" i="17"/>
  <c r="S406" i="17"/>
  <c r="T406" i="17"/>
  <c r="U406" i="17"/>
  <c r="V406" i="17"/>
  <c r="W406" i="17"/>
  <c r="X406" i="17"/>
  <c r="Y406" i="17"/>
  <c r="Z406" i="17"/>
  <c r="AA406" i="17"/>
  <c r="L407" i="17"/>
  <c r="M407" i="17"/>
  <c r="N407" i="17"/>
  <c r="O407" i="17"/>
  <c r="P407" i="17"/>
  <c r="Q407" i="17"/>
  <c r="R407" i="17"/>
  <c r="S407" i="17"/>
  <c r="T407" i="17"/>
  <c r="U407" i="17"/>
  <c r="V407" i="17"/>
  <c r="W407" i="17"/>
  <c r="X407" i="17"/>
  <c r="Y407" i="17"/>
  <c r="Z407" i="17"/>
  <c r="AA407" i="17"/>
  <c r="L408" i="17"/>
  <c r="M408" i="17"/>
  <c r="N408" i="17"/>
  <c r="O408" i="17"/>
  <c r="P408" i="17"/>
  <c r="Q408" i="17"/>
  <c r="R408" i="17"/>
  <c r="S408" i="17"/>
  <c r="T408" i="17"/>
  <c r="U408" i="17"/>
  <c r="V408" i="17"/>
  <c r="W408" i="17"/>
  <c r="X408" i="17"/>
  <c r="Y408" i="17"/>
  <c r="Z408" i="17"/>
  <c r="AA408" i="17"/>
  <c r="L409" i="17"/>
  <c r="M409" i="17"/>
  <c r="N409" i="17"/>
  <c r="O409" i="17"/>
  <c r="P409" i="17"/>
  <c r="Q409" i="17"/>
  <c r="R409" i="17"/>
  <c r="S409" i="17"/>
  <c r="T409" i="17"/>
  <c r="U409" i="17"/>
  <c r="V409" i="17"/>
  <c r="W409" i="17"/>
  <c r="X409" i="17"/>
  <c r="Y409" i="17"/>
  <c r="Z409" i="17"/>
  <c r="AA409" i="17"/>
  <c r="L410" i="17"/>
  <c r="M410" i="17"/>
  <c r="N410" i="17"/>
  <c r="O410" i="17"/>
  <c r="P410" i="17"/>
  <c r="Q410" i="17"/>
  <c r="R410" i="17"/>
  <c r="S410" i="17"/>
  <c r="T410" i="17"/>
  <c r="U410" i="17"/>
  <c r="V410" i="17"/>
  <c r="W410" i="17"/>
  <c r="X410" i="17"/>
  <c r="Y410" i="17"/>
  <c r="Z410" i="17"/>
  <c r="AA410" i="17"/>
  <c r="L411" i="17"/>
  <c r="M411" i="17"/>
  <c r="N411" i="17"/>
  <c r="O411" i="17"/>
  <c r="P411" i="17"/>
  <c r="Q411" i="17"/>
  <c r="R411" i="17"/>
  <c r="S411" i="17"/>
  <c r="T411" i="17"/>
  <c r="U411" i="17"/>
  <c r="V411" i="17"/>
  <c r="W411" i="17"/>
  <c r="X411" i="17"/>
  <c r="Y411" i="17"/>
  <c r="Z411" i="17"/>
  <c r="AA411" i="17"/>
  <c r="L412" i="17"/>
  <c r="M412" i="17"/>
  <c r="N412" i="17"/>
  <c r="O412" i="17"/>
  <c r="P412" i="17"/>
  <c r="Q412" i="17"/>
  <c r="R412" i="17"/>
  <c r="S412" i="17"/>
  <c r="T412" i="17"/>
  <c r="U412" i="17"/>
  <c r="V412" i="17"/>
  <c r="W412" i="17"/>
  <c r="X412" i="17"/>
  <c r="Y412" i="17"/>
  <c r="Z412" i="17"/>
  <c r="AA412" i="17"/>
  <c r="L413" i="17"/>
  <c r="M413" i="17"/>
  <c r="N413" i="17"/>
  <c r="O413" i="17"/>
  <c r="P413" i="17"/>
  <c r="Q413" i="17"/>
  <c r="R413" i="17"/>
  <c r="S413" i="17"/>
  <c r="T413" i="17"/>
  <c r="U413" i="17"/>
  <c r="V413" i="17"/>
  <c r="W413" i="17"/>
  <c r="X413" i="17"/>
  <c r="Y413" i="17"/>
  <c r="Z413" i="17"/>
  <c r="AA413" i="17"/>
  <c r="L414" i="17"/>
  <c r="M414" i="17"/>
  <c r="N414" i="17"/>
  <c r="O414" i="17"/>
  <c r="P414" i="17"/>
  <c r="Q414" i="17"/>
  <c r="R414" i="17"/>
  <c r="S414" i="17"/>
  <c r="T414" i="17"/>
  <c r="U414" i="17"/>
  <c r="V414" i="17"/>
  <c r="W414" i="17"/>
  <c r="X414" i="17"/>
  <c r="Y414" i="17"/>
  <c r="Z414" i="17"/>
  <c r="AA414" i="17"/>
  <c r="L415" i="17"/>
  <c r="M415" i="17"/>
  <c r="N415" i="17"/>
  <c r="O415" i="17"/>
  <c r="P415" i="17"/>
  <c r="Q415" i="17"/>
  <c r="R415" i="17"/>
  <c r="S415" i="17"/>
  <c r="T415" i="17"/>
  <c r="U415" i="17"/>
  <c r="V415" i="17"/>
  <c r="W415" i="17"/>
  <c r="X415" i="17"/>
  <c r="Y415" i="17"/>
  <c r="Z415" i="17"/>
  <c r="AA415" i="17"/>
  <c r="L416" i="17"/>
  <c r="M416" i="17"/>
  <c r="N416" i="17"/>
  <c r="O416" i="17"/>
  <c r="P416" i="17"/>
  <c r="Q416" i="17"/>
  <c r="R416" i="17"/>
  <c r="S416" i="17"/>
  <c r="T416" i="17"/>
  <c r="U416" i="17"/>
  <c r="V416" i="17"/>
  <c r="W416" i="17"/>
  <c r="X416" i="17"/>
  <c r="Y416" i="17"/>
  <c r="Z416" i="17"/>
  <c r="AA416" i="17"/>
  <c r="L417" i="17"/>
  <c r="M417" i="17"/>
  <c r="N417" i="17"/>
  <c r="O417" i="17"/>
  <c r="P417" i="17"/>
  <c r="Q417" i="17"/>
  <c r="R417" i="17"/>
  <c r="S417" i="17"/>
  <c r="T417" i="17"/>
  <c r="U417" i="17"/>
  <c r="V417" i="17"/>
  <c r="W417" i="17"/>
  <c r="X417" i="17"/>
  <c r="Y417" i="17"/>
  <c r="Z417" i="17"/>
  <c r="AA417" i="17"/>
  <c r="L418" i="17"/>
  <c r="M418" i="17"/>
  <c r="N418" i="17"/>
  <c r="O418" i="17"/>
  <c r="P418" i="17"/>
  <c r="Q418" i="17"/>
  <c r="R418" i="17"/>
  <c r="S418" i="17"/>
  <c r="T418" i="17"/>
  <c r="U418" i="17"/>
  <c r="V418" i="17"/>
  <c r="W418" i="17"/>
  <c r="X418" i="17"/>
  <c r="Y418" i="17"/>
  <c r="Z418" i="17"/>
  <c r="AA418" i="17"/>
  <c r="L419" i="17"/>
  <c r="M419" i="17"/>
  <c r="N419" i="17"/>
  <c r="O419" i="17"/>
  <c r="P419" i="17"/>
  <c r="Q419" i="17"/>
  <c r="R419" i="17"/>
  <c r="S419" i="17"/>
  <c r="T419" i="17"/>
  <c r="U419" i="17"/>
  <c r="V419" i="17"/>
  <c r="W419" i="17"/>
  <c r="X419" i="17"/>
  <c r="Y419" i="17"/>
  <c r="Z419" i="17"/>
  <c r="AA419" i="17"/>
  <c r="L420" i="17"/>
  <c r="M420" i="17"/>
  <c r="N420" i="17"/>
  <c r="O420" i="17"/>
  <c r="P420" i="17"/>
  <c r="Q420" i="17"/>
  <c r="R420" i="17"/>
  <c r="S420" i="17"/>
  <c r="T420" i="17"/>
  <c r="U420" i="17"/>
  <c r="V420" i="17"/>
  <c r="W420" i="17"/>
  <c r="X420" i="17"/>
  <c r="Y420" i="17"/>
  <c r="Z420" i="17"/>
  <c r="AA420" i="17"/>
  <c r="L421" i="17"/>
  <c r="M421" i="17"/>
  <c r="N421" i="17"/>
  <c r="O421" i="17"/>
  <c r="P421" i="17"/>
  <c r="Q421" i="17"/>
  <c r="R421" i="17"/>
  <c r="S421" i="17"/>
  <c r="T421" i="17"/>
  <c r="U421" i="17"/>
  <c r="V421" i="17"/>
  <c r="W421" i="17"/>
  <c r="X421" i="17"/>
  <c r="Y421" i="17"/>
  <c r="Z421" i="17"/>
  <c r="AA421" i="17"/>
  <c r="L422" i="17"/>
  <c r="M422" i="17"/>
  <c r="N422" i="17"/>
  <c r="O422" i="17"/>
  <c r="P422" i="17"/>
  <c r="Q422" i="17"/>
  <c r="R422" i="17"/>
  <c r="S422" i="17"/>
  <c r="T422" i="17"/>
  <c r="U422" i="17"/>
  <c r="V422" i="17"/>
  <c r="W422" i="17"/>
  <c r="X422" i="17"/>
  <c r="Y422" i="17"/>
  <c r="Z422" i="17"/>
  <c r="AA422" i="17"/>
  <c r="L423" i="17"/>
  <c r="M423" i="17"/>
  <c r="N423" i="17"/>
  <c r="O423" i="17"/>
  <c r="P423" i="17"/>
  <c r="Q423" i="17"/>
  <c r="R423" i="17"/>
  <c r="S423" i="17"/>
  <c r="T423" i="17"/>
  <c r="U423" i="17"/>
  <c r="V423" i="17"/>
  <c r="W423" i="17"/>
  <c r="X423" i="17"/>
  <c r="Y423" i="17"/>
  <c r="Z423" i="17"/>
  <c r="AA423" i="17"/>
  <c r="L424" i="17"/>
  <c r="M424" i="17"/>
  <c r="N424" i="17"/>
  <c r="O424" i="17"/>
  <c r="P424" i="17"/>
  <c r="Q424" i="17"/>
  <c r="R424" i="17"/>
  <c r="S424" i="17"/>
  <c r="T424" i="17"/>
  <c r="U424" i="17"/>
  <c r="V424" i="17"/>
  <c r="W424" i="17"/>
  <c r="X424" i="17"/>
  <c r="Y424" i="17"/>
  <c r="Z424" i="17"/>
  <c r="AA424" i="17"/>
  <c r="L425" i="17"/>
  <c r="M425" i="17"/>
  <c r="N425" i="17"/>
  <c r="O425" i="17"/>
  <c r="P425" i="17"/>
  <c r="Q425" i="17"/>
  <c r="R425" i="17"/>
  <c r="S425" i="17"/>
  <c r="T425" i="17"/>
  <c r="U425" i="17"/>
  <c r="V425" i="17"/>
  <c r="W425" i="17"/>
  <c r="X425" i="17"/>
  <c r="Y425" i="17"/>
  <c r="Z425" i="17"/>
  <c r="AA425" i="17"/>
  <c r="L426" i="17"/>
  <c r="M426" i="17"/>
  <c r="N426" i="17"/>
  <c r="O426" i="17"/>
  <c r="P426" i="17"/>
  <c r="Q426" i="17"/>
  <c r="R426" i="17"/>
  <c r="S426" i="17"/>
  <c r="T426" i="17"/>
  <c r="U426" i="17"/>
  <c r="V426" i="17"/>
  <c r="W426" i="17"/>
  <c r="X426" i="17"/>
  <c r="Y426" i="17"/>
  <c r="Z426" i="17"/>
  <c r="AA426" i="17"/>
  <c r="L427" i="17"/>
  <c r="M427" i="17"/>
  <c r="N427" i="17"/>
  <c r="O427" i="17"/>
  <c r="P427" i="17"/>
  <c r="Q427" i="17"/>
  <c r="R427" i="17"/>
  <c r="S427" i="17"/>
  <c r="T427" i="17"/>
  <c r="U427" i="17"/>
  <c r="V427" i="17"/>
  <c r="W427" i="17"/>
  <c r="X427" i="17"/>
  <c r="Y427" i="17"/>
  <c r="Z427" i="17"/>
  <c r="AA427" i="17"/>
  <c r="L428" i="17"/>
  <c r="M428" i="17"/>
  <c r="N428" i="17"/>
  <c r="O428" i="17"/>
  <c r="P428" i="17"/>
  <c r="Q428" i="17"/>
  <c r="R428" i="17"/>
  <c r="S428" i="17"/>
  <c r="T428" i="17"/>
  <c r="U428" i="17"/>
  <c r="V428" i="17"/>
  <c r="W428" i="17"/>
  <c r="X428" i="17"/>
  <c r="Y428" i="17"/>
  <c r="Z428" i="17"/>
  <c r="AA428" i="17"/>
  <c r="L429" i="17"/>
  <c r="M429" i="17"/>
  <c r="N429" i="17"/>
  <c r="O429" i="17"/>
  <c r="P429" i="17"/>
  <c r="Q429" i="17"/>
  <c r="R429" i="17"/>
  <c r="S429" i="17"/>
  <c r="T429" i="17"/>
  <c r="U429" i="17"/>
  <c r="V429" i="17"/>
  <c r="W429" i="17"/>
  <c r="X429" i="17"/>
  <c r="Y429" i="17"/>
  <c r="Z429" i="17"/>
  <c r="AA429" i="17"/>
  <c r="L430" i="17"/>
  <c r="M430" i="17"/>
  <c r="N430" i="17"/>
  <c r="O430" i="17"/>
  <c r="P430" i="17"/>
  <c r="Q430" i="17"/>
  <c r="R430" i="17"/>
  <c r="S430" i="17"/>
  <c r="T430" i="17"/>
  <c r="U430" i="17"/>
  <c r="V430" i="17"/>
  <c r="W430" i="17"/>
  <c r="X430" i="17"/>
  <c r="Y430" i="17"/>
  <c r="Z430" i="17"/>
  <c r="AA430" i="17"/>
  <c r="L431" i="17"/>
  <c r="M431" i="17"/>
  <c r="N431" i="17"/>
  <c r="O431" i="17"/>
  <c r="P431" i="17"/>
  <c r="Q431" i="17"/>
  <c r="R431" i="17"/>
  <c r="S431" i="17"/>
  <c r="T431" i="17"/>
  <c r="U431" i="17"/>
  <c r="V431" i="17"/>
  <c r="W431" i="17"/>
  <c r="X431" i="17"/>
  <c r="Y431" i="17"/>
  <c r="Z431" i="17"/>
  <c r="AA431" i="17"/>
  <c r="L432" i="17"/>
  <c r="M432" i="17"/>
  <c r="N432" i="17"/>
  <c r="O432" i="17"/>
  <c r="P432" i="17"/>
  <c r="Q432" i="17"/>
  <c r="R432" i="17"/>
  <c r="S432" i="17"/>
  <c r="T432" i="17"/>
  <c r="U432" i="17"/>
  <c r="V432" i="17"/>
  <c r="W432" i="17"/>
  <c r="X432" i="17"/>
  <c r="Y432" i="17"/>
  <c r="Z432" i="17"/>
  <c r="AA432" i="17"/>
  <c r="L433" i="17"/>
  <c r="M433" i="17"/>
  <c r="N433" i="17"/>
  <c r="O433" i="17"/>
  <c r="P433" i="17"/>
  <c r="Q433" i="17"/>
  <c r="R433" i="17"/>
  <c r="S433" i="17"/>
  <c r="T433" i="17"/>
  <c r="U433" i="17"/>
  <c r="V433" i="17"/>
  <c r="W433" i="17"/>
  <c r="X433" i="17"/>
  <c r="Y433" i="17"/>
  <c r="Z433" i="17"/>
  <c r="AA433" i="17"/>
  <c r="L434" i="17"/>
  <c r="M434" i="17"/>
  <c r="N434" i="17"/>
  <c r="O434" i="17"/>
  <c r="P434" i="17"/>
  <c r="Q434" i="17"/>
  <c r="R434" i="17"/>
  <c r="S434" i="17"/>
  <c r="T434" i="17"/>
  <c r="U434" i="17"/>
  <c r="V434" i="17"/>
  <c r="W434" i="17"/>
  <c r="X434" i="17"/>
  <c r="Y434" i="17"/>
  <c r="Z434" i="17"/>
  <c r="AA434" i="17"/>
  <c r="L435" i="17"/>
  <c r="M435" i="17"/>
  <c r="N435" i="17"/>
  <c r="O435" i="17"/>
  <c r="P435" i="17"/>
  <c r="Q435" i="17"/>
  <c r="R435" i="17"/>
  <c r="S435" i="17"/>
  <c r="T435" i="17"/>
  <c r="U435" i="17"/>
  <c r="V435" i="17"/>
  <c r="W435" i="17"/>
  <c r="X435" i="17"/>
  <c r="Y435" i="17"/>
  <c r="Z435" i="17"/>
  <c r="AA435" i="17"/>
  <c r="L436" i="17"/>
  <c r="M436" i="17"/>
  <c r="N436" i="17"/>
  <c r="O436" i="17"/>
  <c r="P436" i="17"/>
  <c r="Q436" i="17"/>
  <c r="R436" i="17"/>
  <c r="S436" i="17"/>
  <c r="T436" i="17"/>
  <c r="U436" i="17"/>
  <c r="V436" i="17"/>
  <c r="W436" i="17"/>
  <c r="X436" i="17"/>
  <c r="Y436" i="17"/>
  <c r="Z436" i="17"/>
  <c r="AA436" i="17"/>
  <c r="L437" i="17"/>
  <c r="M437" i="17"/>
  <c r="N437" i="17"/>
  <c r="O437" i="17"/>
  <c r="P437" i="17"/>
  <c r="Q437" i="17"/>
  <c r="R437" i="17"/>
  <c r="S437" i="17"/>
  <c r="T437" i="17"/>
  <c r="U437" i="17"/>
  <c r="V437" i="17"/>
  <c r="W437" i="17"/>
  <c r="X437" i="17"/>
  <c r="Y437" i="17"/>
  <c r="Z437" i="17"/>
  <c r="AA437" i="17"/>
  <c r="L438" i="17"/>
  <c r="M438" i="17"/>
  <c r="N438" i="17"/>
  <c r="O438" i="17"/>
  <c r="P438" i="17"/>
  <c r="Q438" i="17"/>
  <c r="R438" i="17"/>
  <c r="S438" i="17"/>
  <c r="T438" i="17"/>
  <c r="U438" i="17"/>
  <c r="V438" i="17"/>
  <c r="W438" i="17"/>
  <c r="X438" i="17"/>
  <c r="Y438" i="17"/>
  <c r="Z438" i="17"/>
  <c r="AA438" i="17"/>
  <c r="L439" i="17"/>
  <c r="M439" i="17"/>
  <c r="N439" i="17"/>
  <c r="O439" i="17"/>
  <c r="P439" i="17"/>
  <c r="Q439" i="17"/>
  <c r="R439" i="17"/>
  <c r="S439" i="17"/>
  <c r="T439" i="17"/>
  <c r="U439" i="17"/>
  <c r="V439" i="17"/>
  <c r="W439" i="17"/>
  <c r="X439" i="17"/>
  <c r="Y439" i="17"/>
  <c r="Z439" i="17"/>
  <c r="AA439" i="17"/>
  <c r="L440" i="17"/>
  <c r="M440" i="17"/>
  <c r="N440" i="17"/>
  <c r="O440" i="17"/>
  <c r="P440" i="17"/>
  <c r="Q440" i="17"/>
  <c r="R440" i="17"/>
  <c r="S440" i="17"/>
  <c r="T440" i="17"/>
  <c r="U440" i="17"/>
  <c r="V440" i="17"/>
  <c r="W440" i="17"/>
  <c r="X440" i="17"/>
  <c r="Y440" i="17"/>
  <c r="Z440" i="17"/>
  <c r="AA440" i="17"/>
  <c r="L441" i="17"/>
  <c r="M441" i="17"/>
  <c r="N441" i="17"/>
  <c r="O441" i="17"/>
  <c r="P441" i="17"/>
  <c r="Q441" i="17"/>
  <c r="R441" i="17"/>
  <c r="S441" i="17"/>
  <c r="T441" i="17"/>
  <c r="U441" i="17"/>
  <c r="V441" i="17"/>
  <c r="W441" i="17"/>
  <c r="X441" i="17"/>
  <c r="Y441" i="17"/>
  <c r="Z441" i="17"/>
  <c r="AA441" i="17"/>
  <c r="L442" i="17"/>
  <c r="M442" i="17"/>
  <c r="N442" i="17"/>
  <c r="O442" i="17"/>
  <c r="P442" i="17"/>
  <c r="Q442" i="17"/>
  <c r="R442" i="17"/>
  <c r="S442" i="17"/>
  <c r="T442" i="17"/>
  <c r="U442" i="17"/>
  <c r="V442" i="17"/>
  <c r="W442" i="17"/>
  <c r="X442" i="17"/>
  <c r="Y442" i="17"/>
  <c r="Z442" i="17"/>
  <c r="AA442" i="17"/>
  <c r="L443" i="17"/>
  <c r="M443" i="17"/>
  <c r="N443" i="17"/>
  <c r="O443" i="17"/>
  <c r="P443" i="17"/>
  <c r="Q443" i="17"/>
  <c r="R443" i="17"/>
  <c r="S443" i="17"/>
  <c r="T443" i="17"/>
  <c r="U443" i="17"/>
  <c r="V443" i="17"/>
  <c r="W443" i="17"/>
  <c r="X443" i="17"/>
  <c r="Y443" i="17"/>
  <c r="Z443" i="17"/>
  <c r="AA443" i="17"/>
  <c r="L444" i="17"/>
  <c r="M444" i="17"/>
  <c r="N444" i="17"/>
  <c r="O444" i="17"/>
  <c r="P444" i="17"/>
  <c r="Q444" i="17"/>
  <c r="R444" i="17"/>
  <c r="S444" i="17"/>
  <c r="T444" i="17"/>
  <c r="U444" i="17"/>
  <c r="V444" i="17"/>
  <c r="W444" i="17"/>
  <c r="X444" i="17"/>
  <c r="Y444" i="17"/>
  <c r="Z444" i="17"/>
  <c r="AA444" i="17"/>
  <c r="L445" i="17"/>
  <c r="M445" i="17"/>
  <c r="N445" i="17"/>
  <c r="O445" i="17"/>
  <c r="P445" i="17"/>
  <c r="Q445" i="17"/>
  <c r="R445" i="17"/>
  <c r="S445" i="17"/>
  <c r="T445" i="17"/>
  <c r="U445" i="17"/>
  <c r="V445" i="17"/>
  <c r="W445" i="17"/>
  <c r="X445" i="17"/>
  <c r="Y445" i="17"/>
  <c r="Z445" i="17"/>
  <c r="AA445" i="17"/>
  <c r="L446" i="17"/>
  <c r="M446" i="17"/>
  <c r="N446" i="17"/>
  <c r="O446" i="17"/>
  <c r="P446" i="17"/>
  <c r="Q446" i="17"/>
  <c r="R446" i="17"/>
  <c r="S446" i="17"/>
  <c r="T446" i="17"/>
  <c r="U446" i="17"/>
  <c r="V446" i="17"/>
  <c r="W446" i="17"/>
  <c r="X446" i="17"/>
  <c r="Y446" i="17"/>
  <c r="Z446" i="17"/>
  <c r="AA446" i="17"/>
  <c r="L447" i="17"/>
  <c r="M447" i="17"/>
  <c r="N447" i="17"/>
  <c r="O447" i="17"/>
  <c r="P447" i="17"/>
  <c r="Q447" i="17"/>
  <c r="R447" i="17"/>
  <c r="S447" i="17"/>
  <c r="T447" i="17"/>
  <c r="U447" i="17"/>
  <c r="V447" i="17"/>
  <c r="W447" i="17"/>
  <c r="X447" i="17"/>
  <c r="Y447" i="17"/>
  <c r="Z447" i="17"/>
  <c r="AA447" i="17"/>
  <c r="L448" i="17"/>
  <c r="M448" i="17"/>
  <c r="N448" i="17"/>
  <c r="O448" i="17"/>
  <c r="P448" i="17"/>
  <c r="Q448" i="17"/>
  <c r="R448" i="17"/>
  <c r="S448" i="17"/>
  <c r="T448" i="17"/>
  <c r="U448" i="17"/>
  <c r="V448" i="17"/>
  <c r="W448" i="17"/>
  <c r="X448" i="17"/>
  <c r="Y448" i="17"/>
  <c r="Z448" i="17"/>
  <c r="AA448" i="17"/>
  <c r="L449" i="17"/>
  <c r="M449" i="17"/>
  <c r="N449" i="17"/>
  <c r="O449" i="17"/>
  <c r="P449" i="17"/>
  <c r="Q449" i="17"/>
  <c r="R449" i="17"/>
  <c r="S449" i="17"/>
  <c r="T449" i="17"/>
  <c r="U449" i="17"/>
  <c r="V449" i="17"/>
  <c r="W449" i="17"/>
  <c r="X449" i="17"/>
  <c r="Y449" i="17"/>
  <c r="Z449" i="17"/>
  <c r="AA449" i="17"/>
  <c r="L450" i="17"/>
  <c r="M450" i="17"/>
  <c r="N450" i="17"/>
  <c r="O450" i="17"/>
  <c r="P450" i="17"/>
  <c r="Q450" i="17"/>
  <c r="R450" i="17"/>
  <c r="S450" i="17"/>
  <c r="T450" i="17"/>
  <c r="U450" i="17"/>
  <c r="V450" i="17"/>
  <c r="W450" i="17"/>
  <c r="X450" i="17"/>
  <c r="Y450" i="17"/>
  <c r="Z450" i="17"/>
  <c r="AA450" i="17"/>
  <c r="L451" i="17"/>
  <c r="M451" i="17"/>
  <c r="N451" i="17"/>
  <c r="O451" i="17"/>
  <c r="P451" i="17"/>
  <c r="Q451" i="17"/>
  <c r="R451" i="17"/>
  <c r="S451" i="17"/>
  <c r="T451" i="17"/>
  <c r="U451" i="17"/>
  <c r="V451" i="17"/>
  <c r="W451" i="17"/>
  <c r="X451" i="17"/>
  <c r="Y451" i="17"/>
  <c r="Z451" i="17"/>
  <c r="AA451" i="17"/>
  <c r="L452" i="17"/>
  <c r="M452" i="17"/>
  <c r="N452" i="17"/>
  <c r="O452" i="17"/>
  <c r="P452" i="17"/>
  <c r="Q452" i="17"/>
  <c r="R452" i="17"/>
  <c r="S452" i="17"/>
  <c r="T452" i="17"/>
  <c r="U452" i="17"/>
  <c r="V452" i="17"/>
  <c r="W452" i="17"/>
  <c r="X452" i="17"/>
  <c r="Y452" i="17"/>
  <c r="Z452" i="17"/>
  <c r="AA452" i="17"/>
  <c r="L453" i="17"/>
  <c r="M453" i="17"/>
  <c r="N453" i="17"/>
  <c r="O453" i="17"/>
  <c r="P453" i="17"/>
  <c r="Q453" i="17"/>
  <c r="R453" i="17"/>
  <c r="S453" i="17"/>
  <c r="T453" i="17"/>
  <c r="U453" i="17"/>
  <c r="V453" i="17"/>
  <c r="W453" i="17"/>
  <c r="X453" i="17"/>
  <c r="Y453" i="17"/>
  <c r="Z453" i="17"/>
  <c r="AA453" i="17"/>
  <c r="L454" i="17"/>
  <c r="M454" i="17"/>
  <c r="N454" i="17"/>
  <c r="O454" i="17"/>
  <c r="P454" i="17"/>
  <c r="Q454" i="17"/>
  <c r="R454" i="17"/>
  <c r="S454" i="17"/>
  <c r="T454" i="17"/>
  <c r="U454" i="17"/>
  <c r="V454" i="17"/>
  <c r="W454" i="17"/>
  <c r="X454" i="17"/>
  <c r="Y454" i="17"/>
  <c r="Z454" i="17"/>
  <c r="AA454" i="17"/>
  <c r="L455" i="17"/>
  <c r="M455" i="17"/>
  <c r="N455" i="17"/>
  <c r="O455" i="17"/>
  <c r="P455" i="17"/>
  <c r="Q455" i="17"/>
  <c r="R455" i="17"/>
  <c r="S455" i="17"/>
  <c r="T455" i="17"/>
  <c r="U455" i="17"/>
  <c r="V455" i="17"/>
  <c r="W455" i="17"/>
  <c r="X455" i="17"/>
  <c r="Y455" i="17"/>
  <c r="Z455" i="17"/>
  <c r="AA455" i="17"/>
  <c r="L456" i="17"/>
  <c r="M456" i="17"/>
  <c r="N456" i="17"/>
  <c r="O456" i="17"/>
  <c r="P456" i="17"/>
  <c r="Q456" i="17"/>
  <c r="R456" i="17"/>
  <c r="S456" i="17"/>
  <c r="T456" i="17"/>
  <c r="U456" i="17"/>
  <c r="V456" i="17"/>
  <c r="W456" i="17"/>
  <c r="X456" i="17"/>
  <c r="Y456" i="17"/>
  <c r="Z456" i="17"/>
  <c r="AA456" i="17"/>
  <c r="L457" i="17"/>
  <c r="M457" i="17"/>
  <c r="N457" i="17"/>
  <c r="O457" i="17"/>
  <c r="P457" i="17"/>
  <c r="Q457" i="17"/>
  <c r="R457" i="17"/>
  <c r="S457" i="17"/>
  <c r="T457" i="17"/>
  <c r="U457" i="17"/>
  <c r="V457" i="17"/>
  <c r="W457" i="17"/>
  <c r="X457" i="17"/>
  <c r="Y457" i="17"/>
  <c r="Z457" i="17"/>
  <c r="AA457" i="17"/>
  <c r="L458" i="17"/>
  <c r="M458" i="17"/>
  <c r="N458" i="17"/>
  <c r="O458" i="17"/>
  <c r="P458" i="17"/>
  <c r="Q458" i="17"/>
  <c r="R458" i="17"/>
  <c r="S458" i="17"/>
  <c r="T458" i="17"/>
  <c r="U458" i="17"/>
  <c r="V458" i="17"/>
  <c r="W458" i="17"/>
  <c r="X458" i="17"/>
  <c r="Y458" i="17"/>
  <c r="Z458" i="17"/>
  <c r="AA458" i="17"/>
  <c r="L459" i="17"/>
  <c r="M459" i="17"/>
  <c r="N459" i="17"/>
  <c r="O459" i="17"/>
  <c r="P459" i="17"/>
  <c r="Q459" i="17"/>
  <c r="R459" i="17"/>
  <c r="S459" i="17"/>
  <c r="T459" i="17"/>
  <c r="U459" i="17"/>
  <c r="V459" i="17"/>
  <c r="W459" i="17"/>
  <c r="X459" i="17"/>
  <c r="Y459" i="17"/>
  <c r="Z459" i="17"/>
  <c r="AA459" i="17"/>
  <c r="L460" i="17"/>
  <c r="M460" i="17"/>
  <c r="N460" i="17"/>
  <c r="O460" i="17"/>
  <c r="P460" i="17"/>
  <c r="Q460" i="17"/>
  <c r="R460" i="17"/>
  <c r="S460" i="17"/>
  <c r="T460" i="17"/>
  <c r="U460" i="17"/>
  <c r="V460" i="17"/>
  <c r="W460" i="17"/>
  <c r="X460" i="17"/>
  <c r="Y460" i="17"/>
  <c r="Z460" i="17"/>
  <c r="AA460" i="17"/>
  <c r="L461" i="17"/>
  <c r="M461" i="17"/>
  <c r="N461" i="17"/>
  <c r="O461" i="17"/>
  <c r="P461" i="17"/>
  <c r="Q461" i="17"/>
  <c r="R461" i="17"/>
  <c r="S461" i="17"/>
  <c r="T461" i="17"/>
  <c r="U461" i="17"/>
  <c r="V461" i="17"/>
  <c r="W461" i="17"/>
  <c r="X461" i="17"/>
  <c r="Y461" i="17"/>
  <c r="Z461" i="17"/>
  <c r="AA461" i="17"/>
  <c r="L462" i="17"/>
  <c r="M462" i="17"/>
  <c r="N462" i="17"/>
  <c r="O462" i="17"/>
  <c r="P462" i="17"/>
  <c r="Q462" i="17"/>
  <c r="R462" i="17"/>
  <c r="S462" i="17"/>
  <c r="T462" i="17"/>
  <c r="U462" i="17"/>
  <c r="V462" i="17"/>
  <c r="W462" i="17"/>
  <c r="X462" i="17"/>
  <c r="Y462" i="17"/>
  <c r="Z462" i="17"/>
  <c r="AA462" i="17"/>
  <c r="L463" i="17"/>
  <c r="M463" i="17"/>
  <c r="N463" i="17"/>
  <c r="O463" i="17"/>
  <c r="P463" i="17"/>
  <c r="Q463" i="17"/>
  <c r="R463" i="17"/>
  <c r="S463" i="17"/>
  <c r="T463" i="17"/>
  <c r="U463" i="17"/>
  <c r="V463" i="17"/>
  <c r="W463" i="17"/>
  <c r="X463" i="17"/>
  <c r="Y463" i="17"/>
  <c r="Z463" i="17"/>
  <c r="AA463" i="17"/>
  <c r="L464" i="17"/>
  <c r="M464" i="17"/>
  <c r="N464" i="17"/>
  <c r="O464" i="17"/>
  <c r="P464" i="17"/>
  <c r="Q464" i="17"/>
  <c r="R464" i="17"/>
  <c r="S464" i="17"/>
  <c r="T464" i="17"/>
  <c r="U464" i="17"/>
  <c r="V464" i="17"/>
  <c r="W464" i="17"/>
  <c r="X464" i="17"/>
  <c r="Y464" i="17"/>
  <c r="Z464" i="17"/>
  <c r="AA464" i="17"/>
  <c r="L465" i="17"/>
  <c r="M465" i="17"/>
  <c r="N465" i="17"/>
  <c r="O465" i="17"/>
  <c r="P465" i="17"/>
  <c r="Q465" i="17"/>
  <c r="R465" i="17"/>
  <c r="S465" i="17"/>
  <c r="T465" i="17"/>
  <c r="U465" i="17"/>
  <c r="V465" i="17"/>
  <c r="W465" i="17"/>
  <c r="X465" i="17"/>
  <c r="Y465" i="17"/>
  <c r="Z465" i="17"/>
  <c r="AA465" i="17"/>
  <c r="L466" i="17"/>
  <c r="M466" i="17"/>
  <c r="N466" i="17"/>
  <c r="O466" i="17"/>
  <c r="P466" i="17"/>
  <c r="Q466" i="17"/>
  <c r="R466" i="17"/>
  <c r="S466" i="17"/>
  <c r="T466" i="17"/>
  <c r="U466" i="17"/>
  <c r="V466" i="17"/>
  <c r="W466" i="17"/>
  <c r="X466" i="17"/>
  <c r="Y466" i="17"/>
  <c r="Z466" i="17"/>
  <c r="AA466" i="17"/>
  <c r="L467" i="17"/>
  <c r="M467" i="17"/>
  <c r="N467" i="17"/>
  <c r="O467" i="17"/>
  <c r="P467" i="17"/>
  <c r="Q467" i="17"/>
  <c r="R467" i="17"/>
  <c r="S467" i="17"/>
  <c r="T467" i="17"/>
  <c r="U467" i="17"/>
  <c r="V467" i="17"/>
  <c r="W467" i="17"/>
  <c r="X467" i="17"/>
  <c r="Y467" i="17"/>
  <c r="Z467" i="17"/>
  <c r="AA467" i="17"/>
  <c r="L468" i="17"/>
  <c r="M468" i="17"/>
  <c r="N468" i="17"/>
  <c r="O468" i="17"/>
  <c r="P468" i="17"/>
  <c r="Q468" i="17"/>
  <c r="R468" i="17"/>
  <c r="S468" i="17"/>
  <c r="T468" i="17"/>
  <c r="U468" i="17"/>
  <c r="V468" i="17"/>
  <c r="W468" i="17"/>
  <c r="X468" i="17"/>
  <c r="Y468" i="17"/>
  <c r="Z468" i="17"/>
  <c r="AA468" i="17"/>
  <c r="L469" i="17"/>
  <c r="M469" i="17"/>
  <c r="N469" i="17"/>
  <c r="O469" i="17"/>
  <c r="P469" i="17"/>
  <c r="Q469" i="17"/>
  <c r="R469" i="17"/>
  <c r="S469" i="17"/>
  <c r="T469" i="17"/>
  <c r="U469" i="17"/>
  <c r="V469" i="17"/>
  <c r="W469" i="17"/>
  <c r="X469" i="17"/>
  <c r="Y469" i="17"/>
  <c r="Z469" i="17"/>
  <c r="AA469" i="17"/>
  <c r="L470" i="17"/>
  <c r="M470" i="17"/>
  <c r="N470" i="17"/>
  <c r="O470" i="17"/>
  <c r="P470" i="17"/>
  <c r="Q470" i="17"/>
  <c r="R470" i="17"/>
  <c r="S470" i="17"/>
  <c r="T470" i="17"/>
  <c r="U470" i="17"/>
  <c r="V470" i="17"/>
  <c r="W470" i="17"/>
  <c r="X470" i="17"/>
  <c r="Y470" i="17"/>
  <c r="Z470" i="17"/>
  <c r="AA470" i="17"/>
  <c r="L471" i="17"/>
  <c r="M471" i="17"/>
  <c r="N471" i="17"/>
  <c r="O471" i="17"/>
  <c r="P471" i="17"/>
  <c r="Q471" i="17"/>
  <c r="R471" i="17"/>
  <c r="S471" i="17"/>
  <c r="T471" i="17"/>
  <c r="U471" i="17"/>
  <c r="V471" i="17"/>
  <c r="W471" i="17"/>
  <c r="X471" i="17"/>
  <c r="Y471" i="17"/>
  <c r="Z471" i="17"/>
  <c r="AA471" i="17"/>
  <c r="L472" i="17"/>
  <c r="M472" i="17"/>
  <c r="N472" i="17"/>
  <c r="O472" i="17"/>
  <c r="P472" i="17"/>
  <c r="Q472" i="17"/>
  <c r="R472" i="17"/>
  <c r="S472" i="17"/>
  <c r="T472" i="17"/>
  <c r="U472" i="17"/>
  <c r="V472" i="17"/>
  <c r="W472" i="17"/>
  <c r="X472" i="17"/>
  <c r="Y472" i="17"/>
  <c r="Z472" i="17"/>
  <c r="AA472" i="17"/>
  <c r="L473" i="17"/>
  <c r="M473" i="17"/>
  <c r="N473" i="17"/>
  <c r="O473" i="17"/>
  <c r="P473" i="17"/>
  <c r="Q473" i="17"/>
  <c r="R473" i="17"/>
  <c r="S473" i="17"/>
  <c r="T473" i="17"/>
  <c r="U473" i="17"/>
  <c r="V473" i="17"/>
  <c r="W473" i="17"/>
  <c r="X473" i="17"/>
  <c r="Y473" i="17"/>
  <c r="Z473" i="17"/>
  <c r="AA473" i="17"/>
  <c r="L474" i="17"/>
  <c r="M474" i="17"/>
  <c r="N474" i="17"/>
  <c r="O474" i="17"/>
  <c r="P474" i="17"/>
  <c r="Q474" i="17"/>
  <c r="R474" i="17"/>
  <c r="S474" i="17"/>
  <c r="T474" i="17"/>
  <c r="U474" i="17"/>
  <c r="V474" i="17"/>
  <c r="W474" i="17"/>
  <c r="X474" i="17"/>
  <c r="Y474" i="17"/>
  <c r="Z474" i="17"/>
  <c r="AA474" i="17"/>
  <c r="L475" i="17"/>
  <c r="M475" i="17"/>
  <c r="N475" i="17"/>
  <c r="O475" i="17"/>
  <c r="P475" i="17"/>
  <c r="Q475" i="17"/>
  <c r="R475" i="17"/>
  <c r="S475" i="17"/>
  <c r="T475" i="17"/>
  <c r="U475" i="17"/>
  <c r="V475" i="17"/>
  <c r="W475" i="17"/>
  <c r="X475" i="17"/>
  <c r="Y475" i="17"/>
  <c r="Z475" i="17"/>
  <c r="AA475" i="17"/>
  <c r="L476" i="17"/>
  <c r="M476" i="17"/>
  <c r="N476" i="17"/>
  <c r="O476" i="17"/>
  <c r="P476" i="17"/>
  <c r="Q476" i="17"/>
  <c r="R476" i="17"/>
  <c r="S476" i="17"/>
  <c r="T476" i="17"/>
  <c r="U476" i="17"/>
  <c r="V476" i="17"/>
  <c r="W476" i="17"/>
  <c r="X476" i="17"/>
  <c r="Y476" i="17"/>
  <c r="Z476" i="17"/>
  <c r="AA476" i="17"/>
  <c r="L477" i="17"/>
  <c r="M477" i="17"/>
  <c r="N477" i="17"/>
  <c r="O477" i="17"/>
  <c r="P477" i="17"/>
  <c r="Q477" i="17"/>
  <c r="R477" i="17"/>
  <c r="S477" i="17"/>
  <c r="T477" i="17"/>
  <c r="U477" i="17"/>
  <c r="V477" i="17"/>
  <c r="W477" i="17"/>
  <c r="X477" i="17"/>
  <c r="Y477" i="17"/>
  <c r="Z477" i="17"/>
  <c r="AA477" i="17"/>
  <c r="L478" i="17"/>
  <c r="M478" i="17"/>
  <c r="N478" i="17"/>
  <c r="O478" i="17"/>
  <c r="P478" i="17"/>
  <c r="Q478" i="17"/>
  <c r="R478" i="17"/>
  <c r="S478" i="17"/>
  <c r="T478" i="17"/>
  <c r="U478" i="17"/>
  <c r="V478" i="17"/>
  <c r="W478" i="17"/>
  <c r="X478" i="17"/>
  <c r="Y478" i="17"/>
  <c r="Z478" i="17"/>
  <c r="AA478" i="17"/>
  <c r="L479" i="17"/>
  <c r="M479" i="17"/>
  <c r="N479" i="17"/>
  <c r="O479" i="17"/>
  <c r="P479" i="17"/>
  <c r="Q479" i="17"/>
  <c r="R479" i="17"/>
  <c r="S479" i="17"/>
  <c r="T479" i="17"/>
  <c r="U479" i="17"/>
  <c r="V479" i="17"/>
  <c r="W479" i="17"/>
  <c r="X479" i="17"/>
  <c r="Y479" i="17"/>
  <c r="Z479" i="17"/>
  <c r="AA479" i="17"/>
  <c r="L480" i="17"/>
  <c r="M480" i="17"/>
  <c r="N480" i="17"/>
  <c r="O480" i="17"/>
  <c r="P480" i="17"/>
  <c r="Q480" i="17"/>
  <c r="R480" i="17"/>
  <c r="S480" i="17"/>
  <c r="T480" i="17"/>
  <c r="U480" i="17"/>
  <c r="V480" i="17"/>
  <c r="W480" i="17"/>
  <c r="X480" i="17"/>
  <c r="Y480" i="17"/>
  <c r="Z480" i="17"/>
  <c r="AA480" i="17"/>
  <c r="L481" i="17"/>
  <c r="M481" i="17"/>
  <c r="N481" i="17"/>
  <c r="O481" i="17"/>
  <c r="P481" i="17"/>
  <c r="Q481" i="17"/>
  <c r="R481" i="17"/>
  <c r="S481" i="17"/>
  <c r="T481" i="17"/>
  <c r="U481" i="17"/>
  <c r="V481" i="17"/>
  <c r="W481" i="17"/>
  <c r="X481" i="17"/>
  <c r="Y481" i="17"/>
  <c r="Z481" i="17"/>
  <c r="AA481" i="17"/>
  <c r="L482" i="17"/>
  <c r="M482" i="17"/>
  <c r="N482" i="17"/>
  <c r="O482" i="17"/>
  <c r="P482" i="17"/>
  <c r="Q482" i="17"/>
  <c r="R482" i="17"/>
  <c r="S482" i="17"/>
  <c r="T482" i="17"/>
  <c r="U482" i="17"/>
  <c r="V482" i="17"/>
  <c r="W482" i="17"/>
  <c r="X482" i="17"/>
  <c r="Y482" i="17"/>
  <c r="Z482" i="17"/>
  <c r="AA482" i="17"/>
  <c r="L483" i="17"/>
  <c r="M483" i="17"/>
  <c r="N483" i="17"/>
  <c r="O483" i="17"/>
  <c r="P483" i="17"/>
  <c r="Q483" i="17"/>
  <c r="R483" i="17"/>
  <c r="S483" i="17"/>
  <c r="T483" i="17"/>
  <c r="U483" i="17"/>
  <c r="V483" i="17"/>
  <c r="W483" i="17"/>
  <c r="X483" i="17"/>
  <c r="Y483" i="17"/>
  <c r="Z483" i="17"/>
  <c r="AA483" i="17"/>
  <c r="L484" i="17"/>
  <c r="M484" i="17"/>
  <c r="N484" i="17"/>
  <c r="O484" i="17"/>
  <c r="P484" i="17"/>
  <c r="Q484" i="17"/>
  <c r="R484" i="17"/>
  <c r="S484" i="17"/>
  <c r="T484" i="17"/>
  <c r="U484" i="17"/>
  <c r="V484" i="17"/>
  <c r="W484" i="17"/>
  <c r="X484" i="17"/>
  <c r="Y484" i="17"/>
  <c r="Z484" i="17"/>
  <c r="AA484" i="17"/>
  <c r="L485" i="17"/>
  <c r="M485" i="17"/>
  <c r="N485" i="17"/>
  <c r="O485" i="17"/>
  <c r="P485" i="17"/>
  <c r="Q485" i="17"/>
  <c r="R485" i="17"/>
  <c r="S485" i="17"/>
  <c r="T485" i="17"/>
  <c r="U485" i="17"/>
  <c r="V485" i="17"/>
  <c r="W485" i="17"/>
  <c r="X485" i="17"/>
  <c r="Y485" i="17"/>
  <c r="Z485" i="17"/>
  <c r="AA485" i="17"/>
  <c r="L486" i="17"/>
  <c r="M486" i="17"/>
  <c r="N486" i="17"/>
  <c r="O486" i="17"/>
  <c r="P486" i="17"/>
  <c r="Q486" i="17"/>
  <c r="R486" i="17"/>
  <c r="S486" i="17"/>
  <c r="T486" i="17"/>
  <c r="U486" i="17"/>
  <c r="V486" i="17"/>
  <c r="W486" i="17"/>
  <c r="X486" i="17"/>
  <c r="Y486" i="17"/>
  <c r="Z486" i="17"/>
  <c r="AA486" i="17"/>
  <c r="L487" i="17"/>
  <c r="M487" i="17"/>
  <c r="N487" i="17"/>
  <c r="O487" i="17"/>
  <c r="P487" i="17"/>
  <c r="Q487" i="17"/>
  <c r="R487" i="17"/>
  <c r="S487" i="17"/>
  <c r="T487" i="17"/>
  <c r="U487" i="17"/>
  <c r="V487" i="17"/>
  <c r="W487" i="17"/>
  <c r="X487" i="17"/>
  <c r="Y487" i="17"/>
  <c r="Z487" i="17"/>
  <c r="AA487" i="17"/>
  <c r="L488" i="17"/>
  <c r="M488" i="17"/>
  <c r="N488" i="17"/>
  <c r="O488" i="17"/>
  <c r="P488" i="17"/>
  <c r="Q488" i="17"/>
  <c r="R488" i="17"/>
  <c r="S488" i="17"/>
  <c r="T488" i="17"/>
  <c r="U488" i="17"/>
  <c r="V488" i="17"/>
  <c r="W488" i="17"/>
  <c r="X488" i="17"/>
  <c r="Y488" i="17"/>
  <c r="Z488" i="17"/>
  <c r="AA488" i="17"/>
  <c r="L489" i="17"/>
  <c r="M489" i="17"/>
  <c r="N489" i="17"/>
  <c r="O489" i="17"/>
  <c r="P489" i="17"/>
  <c r="Q489" i="17"/>
  <c r="R489" i="17"/>
  <c r="S489" i="17"/>
  <c r="T489" i="17"/>
  <c r="U489" i="17"/>
  <c r="V489" i="17"/>
  <c r="W489" i="17"/>
  <c r="X489" i="17"/>
  <c r="Y489" i="17"/>
  <c r="Z489" i="17"/>
  <c r="AA489" i="17"/>
  <c r="L490" i="17"/>
  <c r="M490" i="17"/>
  <c r="N490" i="17"/>
  <c r="O490" i="17"/>
  <c r="P490" i="17"/>
  <c r="Q490" i="17"/>
  <c r="R490" i="17"/>
  <c r="S490" i="17"/>
  <c r="T490" i="17"/>
  <c r="U490" i="17"/>
  <c r="V490" i="17"/>
  <c r="W490" i="17"/>
  <c r="X490" i="17"/>
  <c r="Y490" i="17"/>
  <c r="Z490" i="17"/>
  <c r="AA490" i="17"/>
  <c r="L491" i="17"/>
  <c r="M491" i="17"/>
  <c r="N491" i="17"/>
  <c r="O491" i="17"/>
  <c r="P491" i="17"/>
  <c r="Q491" i="17"/>
  <c r="R491" i="17"/>
  <c r="S491" i="17"/>
  <c r="T491" i="17"/>
  <c r="U491" i="17"/>
  <c r="V491" i="17"/>
  <c r="W491" i="17"/>
  <c r="X491" i="17"/>
  <c r="Y491" i="17"/>
  <c r="Z491" i="17"/>
  <c r="AA491" i="17"/>
  <c r="L492" i="17"/>
  <c r="M492" i="17"/>
  <c r="N492" i="17"/>
  <c r="O492" i="17"/>
  <c r="P492" i="17"/>
  <c r="Q492" i="17"/>
  <c r="R492" i="17"/>
  <c r="S492" i="17"/>
  <c r="T492" i="17"/>
  <c r="U492" i="17"/>
  <c r="V492" i="17"/>
  <c r="W492" i="17"/>
  <c r="X492" i="17"/>
  <c r="Y492" i="17"/>
  <c r="Z492" i="17"/>
  <c r="AA492" i="17"/>
  <c r="L493" i="17"/>
  <c r="M493" i="17"/>
  <c r="N493" i="17"/>
  <c r="O493" i="17"/>
  <c r="P493" i="17"/>
  <c r="Q493" i="17"/>
  <c r="R493" i="17"/>
  <c r="S493" i="17"/>
  <c r="T493" i="17"/>
  <c r="U493" i="17"/>
  <c r="V493" i="17"/>
  <c r="W493" i="17"/>
  <c r="X493" i="17"/>
  <c r="Y493" i="17"/>
  <c r="Z493" i="17"/>
  <c r="AA493" i="17"/>
  <c r="L494" i="17"/>
  <c r="M494" i="17"/>
  <c r="N494" i="17"/>
  <c r="O494" i="17"/>
  <c r="P494" i="17"/>
  <c r="Q494" i="17"/>
  <c r="R494" i="17"/>
  <c r="S494" i="17"/>
  <c r="T494" i="17"/>
  <c r="U494" i="17"/>
  <c r="V494" i="17"/>
  <c r="W494" i="17"/>
  <c r="X494" i="17"/>
  <c r="Y494" i="17"/>
  <c r="Z494" i="17"/>
  <c r="AA494" i="17"/>
  <c r="L495" i="17"/>
  <c r="M495" i="17"/>
  <c r="N495" i="17"/>
  <c r="O495" i="17"/>
  <c r="P495" i="17"/>
  <c r="Q495" i="17"/>
  <c r="R495" i="17"/>
  <c r="S495" i="17"/>
  <c r="T495" i="17"/>
  <c r="U495" i="17"/>
  <c r="V495" i="17"/>
  <c r="W495" i="17"/>
  <c r="X495" i="17"/>
  <c r="Y495" i="17"/>
  <c r="Z495" i="17"/>
  <c r="AA495" i="17"/>
  <c r="L496" i="17"/>
  <c r="M496" i="17"/>
  <c r="N496" i="17"/>
  <c r="O496" i="17"/>
  <c r="P496" i="17"/>
  <c r="Q496" i="17"/>
  <c r="R496" i="17"/>
  <c r="S496" i="17"/>
  <c r="T496" i="17"/>
  <c r="U496" i="17"/>
  <c r="V496" i="17"/>
  <c r="W496" i="17"/>
  <c r="X496" i="17"/>
  <c r="Y496" i="17"/>
  <c r="Z496" i="17"/>
  <c r="AA496" i="17"/>
  <c r="L497" i="17"/>
  <c r="M497" i="17"/>
  <c r="N497" i="17"/>
  <c r="O497" i="17"/>
  <c r="P497" i="17"/>
  <c r="Q497" i="17"/>
  <c r="R497" i="17"/>
  <c r="S497" i="17"/>
  <c r="T497" i="17"/>
  <c r="U497" i="17"/>
  <c r="V497" i="17"/>
  <c r="W497" i="17"/>
  <c r="X497" i="17"/>
  <c r="Y497" i="17"/>
  <c r="Z497" i="17"/>
  <c r="AA497" i="17"/>
  <c r="L498" i="17"/>
  <c r="M498" i="17"/>
  <c r="N498" i="17"/>
  <c r="O498" i="17"/>
  <c r="P498" i="17"/>
  <c r="Q498" i="17"/>
  <c r="R498" i="17"/>
  <c r="S498" i="17"/>
  <c r="T498" i="17"/>
  <c r="U498" i="17"/>
  <c r="V498" i="17"/>
  <c r="W498" i="17"/>
  <c r="X498" i="17"/>
  <c r="Y498" i="17"/>
  <c r="Z498" i="17"/>
  <c r="AA498" i="17"/>
  <c r="L499" i="17"/>
  <c r="M499" i="17"/>
  <c r="N499" i="17"/>
  <c r="O499" i="17"/>
  <c r="P499" i="17"/>
  <c r="Q499" i="17"/>
  <c r="R499" i="17"/>
  <c r="S499" i="17"/>
  <c r="T499" i="17"/>
  <c r="U499" i="17"/>
  <c r="V499" i="17"/>
  <c r="W499" i="17"/>
  <c r="X499" i="17"/>
  <c r="Y499" i="17"/>
  <c r="Z499" i="17"/>
  <c r="AA499" i="17"/>
  <c r="L500" i="17"/>
  <c r="M500" i="17"/>
  <c r="N500" i="17"/>
  <c r="O500" i="17"/>
  <c r="P500" i="17"/>
  <c r="Q500" i="17"/>
  <c r="R500" i="17"/>
  <c r="S500" i="17"/>
  <c r="T500" i="17"/>
  <c r="U500" i="17"/>
  <c r="V500" i="17"/>
  <c r="W500" i="17"/>
  <c r="X500" i="17"/>
  <c r="Y500" i="17"/>
  <c r="Z500" i="17"/>
  <c r="AA500" i="17"/>
  <c r="L501" i="17"/>
  <c r="M501" i="17"/>
  <c r="N501" i="17"/>
  <c r="O501" i="17"/>
  <c r="P501" i="17"/>
  <c r="Q501" i="17"/>
  <c r="R501" i="17"/>
  <c r="S501" i="17"/>
  <c r="T501" i="17"/>
  <c r="U501" i="17"/>
  <c r="V501" i="17"/>
  <c r="W501" i="17"/>
  <c r="X501" i="17"/>
  <c r="Y501" i="17"/>
  <c r="Z501" i="17"/>
  <c r="AA501" i="17"/>
  <c r="AA3" i="17"/>
  <c r="Z3" i="17"/>
  <c r="Y3" i="17"/>
  <c r="X3" i="17"/>
  <c r="W3" i="17"/>
  <c r="V3" i="17"/>
  <c r="U3" i="17"/>
  <c r="T3" i="17"/>
  <c r="S3" i="17"/>
  <c r="R3" i="17"/>
  <c r="Q3" i="17"/>
  <c r="P3" i="17"/>
  <c r="O3" i="17"/>
  <c r="N3" i="17"/>
  <c r="M3" i="17"/>
  <c r="L3" i="17"/>
  <c r="S5" i="1" l="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4"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4" i="1"/>
  <c r="W32" i="11" l="1"/>
  <c r="V32" i="11"/>
  <c r="U32" i="11"/>
  <c r="W31" i="11"/>
  <c r="V31" i="11"/>
  <c r="U31" i="11"/>
  <c r="W30" i="11"/>
  <c r="V30" i="11"/>
  <c r="U30" i="11"/>
  <c r="W29" i="11"/>
  <c r="V29" i="11"/>
  <c r="U29" i="11"/>
  <c r="W28" i="11"/>
  <c r="V28" i="11"/>
  <c r="U28" i="11"/>
  <c r="W27" i="11"/>
  <c r="V27" i="11"/>
  <c r="U27" i="11"/>
  <c r="W26" i="11"/>
  <c r="V26" i="11"/>
  <c r="U26" i="11"/>
  <c r="W25" i="11"/>
  <c r="V25" i="11"/>
  <c r="U25" i="11"/>
  <c r="C24" i="3" s="1"/>
  <c r="W24" i="11"/>
  <c r="V24" i="11"/>
  <c r="U24" i="11"/>
  <c r="W23" i="11"/>
  <c r="V23" i="11"/>
  <c r="U23" i="11"/>
  <c r="W22" i="11"/>
  <c r="V22" i="11"/>
  <c r="U22" i="11"/>
  <c r="W21" i="11"/>
  <c r="V21" i="11"/>
  <c r="U21" i="11"/>
  <c r="W20" i="11"/>
  <c r="V20" i="11"/>
  <c r="U20" i="11"/>
  <c r="W19" i="11"/>
  <c r="V19" i="11"/>
  <c r="U19" i="11"/>
  <c r="W18" i="11"/>
  <c r="V18" i="11"/>
  <c r="U18" i="11"/>
  <c r="W17" i="11"/>
  <c r="V17" i="11"/>
  <c r="U17" i="11"/>
  <c r="W16" i="11"/>
  <c r="V16" i="11"/>
  <c r="U16" i="11"/>
  <c r="W15" i="11"/>
  <c r="V15" i="11"/>
  <c r="U15" i="11"/>
  <c r="W14" i="11"/>
  <c r="V14" i="11"/>
  <c r="U14" i="11"/>
  <c r="W13" i="11"/>
  <c r="V13" i="11"/>
  <c r="U13" i="11"/>
  <c r="W12" i="11"/>
  <c r="V12" i="11"/>
  <c r="U12" i="11"/>
  <c r="W11" i="11"/>
  <c r="V11" i="11"/>
  <c r="U11" i="11"/>
  <c r="W10" i="11"/>
  <c r="V10" i="11"/>
  <c r="U10" i="11"/>
  <c r="W9" i="11"/>
  <c r="V9" i="11"/>
  <c r="U9" i="11"/>
  <c r="W8" i="11"/>
  <c r="V8" i="11"/>
  <c r="U8" i="11"/>
  <c r="W7" i="11"/>
  <c r="V7" i="11"/>
  <c r="U7" i="11"/>
  <c r="W6" i="11"/>
  <c r="V6" i="11"/>
  <c r="U6" i="11"/>
  <c r="W5" i="11"/>
  <c r="V5" i="11"/>
  <c r="U5" i="11"/>
  <c r="W4" i="11"/>
  <c r="V4" i="11"/>
  <c r="U4" i="11"/>
  <c r="Z32" i="11"/>
  <c r="G32" i="11" s="1"/>
  <c r="C68" i="25"/>
  <c r="B68" i="25" s="1"/>
  <c r="A68" i="25" s="1"/>
  <c r="C69" i="25"/>
  <c r="B69" i="25" s="1"/>
  <c r="A69" i="25" s="1"/>
  <c r="C70" i="25"/>
  <c r="B70" i="25" s="1"/>
  <c r="A70" i="25" s="1"/>
  <c r="C71" i="25"/>
  <c r="B71" i="25" s="1"/>
  <c r="A71" i="25" s="1"/>
  <c r="C72" i="25"/>
  <c r="B72" i="25" s="1"/>
  <c r="A72" i="25" s="1"/>
  <c r="C73" i="25"/>
  <c r="B73" i="25" s="1"/>
  <c r="A73" i="25" s="1"/>
  <c r="C74" i="25"/>
  <c r="B74" i="25" s="1"/>
  <c r="A74" i="25" s="1"/>
  <c r="C75" i="25"/>
  <c r="B75" i="25" s="1"/>
  <c r="A75" i="25" s="1"/>
  <c r="C76" i="25"/>
  <c r="B76" i="25" s="1"/>
  <c r="A76" i="25" s="1"/>
  <c r="C77" i="25"/>
  <c r="B77" i="25" s="1"/>
  <c r="A77" i="25" s="1"/>
  <c r="C78" i="25"/>
  <c r="B78" i="25" s="1"/>
  <c r="A78" i="25" s="1"/>
  <c r="C79" i="25"/>
  <c r="B79" i="25" s="1"/>
  <c r="A79" i="25" s="1"/>
  <c r="C80" i="25"/>
  <c r="B80" i="25" s="1"/>
  <c r="A80" i="25" s="1"/>
  <c r="C81" i="25"/>
  <c r="B81" i="25" s="1"/>
  <c r="A81" i="25" s="1"/>
  <c r="C82" i="25"/>
  <c r="B82" i="25" s="1"/>
  <c r="A82" i="25" s="1"/>
  <c r="C83" i="25"/>
  <c r="B83" i="25" s="1"/>
  <c r="A83" i="25" s="1"/>
  <c r="C84" i="25"/>
  <c r="B84" i="25" s="1"/>
  <c r="A84" i="25" s="1"/>
  <c r="C85" i="25"/>
  <c r="B85" i="25" s="1"/>
  <c r="A85" i="25" s="1"/>
  <c r="C86" i="25"/>
  <c r="B86" i="25" s="1"/>
  <c r="A86" i="25" s="1"/>
  <c r="C87" i="25"/>
  <c r="B87" i="25" s="1"/>
  <c r="A87" i="25" s="1"/>
  <c r="C88" i="25"/>
  <c r="B88" i="25" s="1"/>
  <c r="A88" i="25" s="1"/>
  <c r="C89" i="25"/>
  <c r="B89" i="25" s="1"/>
  <c r="A89" i="25" s="1"/>
  <c r="C90" i="25"/>
  <c r="B90" i="25" s="1"/>
  <c r="A90" i="25" s="1"/>
  <c r="C91" i="25"/>
  <c r="B91" i="25" s="1"/>
  <c r="A91" i="25" s="1"/>
  <c r="C92" i="25"/>
  <c r="B92" i="25" s="1"/>
  <c r="A92" i="25" s="1"/>
  <c r="C93" i="25"/>
  <c r="B93" i="25" s="1"/>
  <c r="A93" i="25" s="1"/>
  <c r="C94" i="25"/>
  <c r="B94" i="25" s="1"/>
  <c r="A94" i="25" s="1"/>
  <c r="C95" i="25"/>
  <c r="B95" i="25" s="1"/>
  <c r="A95" i="25" s="1"/>
  <c r="C96" i="25"/>
  <c r="B96" i="25" s="1"/>
  <c r="A96" i="25" s="1"/>
  <c r="C97" i="25"/>
  <c r="B97" i="25" s="1"/>
  <c r="A97" i="25" s="1"/>
  <c r="C98" i="25"/>
  <c r="B98" i="25" s="1"/>
  <c r="A98" i="25" s="1"/>
  <c r="C99" i="25"/>
  <c r="B99" i="25" s="1"/>
  <c r="A99" i="25" s="1"/>
  <c r="C100" i="25"/>
  <c r="B100" i="25" s="1"/>
  <c r="A100" i="25" s="1"/>
  <c r="C101" i="25"/>
  <c r="B101" i="25" s="1"/>
  <c r="A101" i="25" s="1"/>
  <c r="C102" i="25"/>
  <c r="B102" i="25" s="1"/>
  <c r="A102" i="25" s="1"/>
  <c r="C103" i="25"/>
  <c r="B103" i="25" s="1"/>
  <c r="A103" i="25" s="1"/>
  <c r="C104" i="25"/>
  <c r="B104" i="25" s="1"/>
  <c r="A104" i="25" s="1"/>
  <c r="C105" i="25"/>
  <c r="B105" i="25" s="1"/>
  <c r="A105" i="25" s="1"/>
  <c r="C106" i="25"/>
  <c r="B106" i="25" s="1"/>
  <c r="A106" i="25" s="1"/>
  <c r="C107" i="25"/>
  <c r="B107" i="25" s="1"/>
  <c r="A107" i="25" s="1"/>
  <c r="C108" i="25"/>
  <c r="B108" i="25" s="1"/>
  <c r="A108" i="25" s="1"/>
  <c r="C109" i="25"/>
  <c r="B109" i="25" s="1"/>
  <c r="A109" i="25" s="1"/>
  <c r="C110" i="25"/>
  <c r="B110" i="25" s="1"/>
  <c r="A110" i="25" s="1"/>
  <c r="C111" i="25"/>
  <c r="B111" i="25" s="1"/>
  <c r="A111" i="25" s="1"/>
  <c r="C112" i="25"/>
  <c r="B112" i="25" s="1"/>
  <c r="A112" i="25" s="1"/>
  <c r="C113" i="25"/>
  <c r="B113" i="25" s="1"/>
  <c r="A113" i="25" s="1"/>
  <c r="C114" i="25"/>
  <c r="B114" i="25" s="1"/>
  <c r="A114" i="25" s="1"/>
  <c r="C115" i="25"/>
  <c r="B115" i="25" s="1"/>
  <c r="A115" i="25" s="1"/>
  <c r="C116" i="25"/>
  <c r="B116" i="25" s="1"/>
  <c r="A116" i="25" s="1"/>
  <c r="C117" i="25"/>
  <c r="B117" i="25" s="1"/>
  <c r="A117" i="25" s="1"/>
  <c r="C118" i="25"/>
  <c r="B118" i="25" s="1"/>
  <c r="A118" i="25" s="1"/>
  <c r="C119" i="25"/>
  <c r="B119" i="25" s="1"/>
  <c r="A119" i="25" s="1"/>
  <c r="C120" i="25"/>
  <c r="B120" i="25" s="1"/>
  <c r="A120" i="25" s="1"/>
  <c r="C121" i="25"/>
  <c r="B121" i="25" s="1"/>
  <c r="A121" i="25" s="1"/>
  <c r="C122" i="25"/>
  <c r="B122" i="25" s="1"/>
  <c r="A122" i="25" s="1"/>
  <c r="C123" i="25"/>
  <c r="B123" i="25" s="1"/>
  <c r="A123" i="25" s="1"/>
  <c r="C124" i="25"/>
  <c r="B124" i="25" s="1"/>
  <c r="A124" i="25" s="1"/>
  <c r="X32" i="11" l="1"/>
  <c r="E32" i="11" s="1"/>
  <c r="A31" i="3"/>
  <c r="C31" i="3"/>
  <c r="Y32" i="11"/>
  <c r="F32" i="11" s="1"/>
  <c r="B31" i="3"/>
  <c r="AG4" i="24"/>
  <c r="AH4" i="24"/>
  <c r="AI4" i="24"/>
  <c r="AJ4" i="24"/>
  <c r="AK4" i="24"/>
  <c r="AL4" i="24"/>
  <c r="AM4" i="24"/>
  <c r="AN4" i="24"/>
  <c r="AO4" i="24"/>
  <c r="AP4" i="24"/>
  <c r="AQ4" i="24"/>
  <c r="AR4" i="24"/>
  <c r="AS4" i="24"/>
  <c r="AT4" i="24"/>
  <c r="AU4" i="24"/>
  <c r="AV4" i="24"/>
  <c r="AW4" i="24"/>
  <c r="AX4" i="24"/>
  <c r="AY4" i="24"/>
  <c r="AZ4" i="24"/>
  <c r="BA4" i="24"/>
  <c r="BB4" i="24"/>
  <c r="BC4" i="24"/>
  <c r="BD4" i="24"/>
  <c r="BE4" i="24"/>
  <c r="BF4" i="24"/>
  <c r="BG4" i="24"/>
  <c r="BH4" i="24"/>
  <c r="BI4" i="24"/>
  <c r="BJ4" i="24"/>
  <c r="BK4" i="24"/>
  <c r="BL4" i="24"/>
  <c r="BM4" i="24"/>
  <c r="BN4" i="24"/>
  <c r="BO4" i="24"/>
  <c r="BP4" i="24"/>
  <c r="BQ4" i="24"/>
  <c r="BR4" i="24"/>
  <c r="BS4" i="24"/>
  <c r="AG5" i="24"/>
  <c r="AH5" i="24"/>
  <c r="AI5" i="24"/>
  <c r="AJ5" i="24"/>
  <c r="AK5" i="24"/>
  <c r="AL5" i="24"/>
  <c r="AM5" i="24"/>
  <c r="AN5" i="24"/>
  <c r="AO5" i="24"/>
  <c r="AP5" i="24"/>
  <c r="AQ5" i="24"/>
  <c r="AR5" i="24"/>
  <c r="AS5" i="24"/>
  <c r="AT5" i="24"/>
  <c r="AU5" i="24"/>
  <c r="AV5" i="24"/>
  <c r="AW5" i="24"/>
  <c r="AX5" i="24"/>
  <c r="AY5" i="24"/>
  <c r="AZ5" i="24"/>
  <c r="BA5" i="24"/>
  <c r="BB5" i="24"/>
  <c r="BC5" i="24"/>
  <c r="BD5" i="24"/>
  <c r="BE5" i="24"/>
  <c r="BF5" i="24"/>
  <c r="BG5" i="24"/>
  <c r="BH5" i="24"/>
  <c r="BI5" i="24"/>
  <c r="BJ5" i="24"/>
  <c r="BK5" i="24"/>
  <c r="BL5" i="24"/>
  <c r="BM5" i="24"/>
  <c r="BN5" i="24"/>
  <c r="BO5" i="24"/>
  <c r="BP5" i="24"/>
  <c r="BQ5" i="24"/>
  <c r="BR5" i="24"/>
  <c r="BS5" i="24"/>
  <c r="AG6" i="24"/>
  <c r="AH6" i="24"/>
  <c r="AI6" i="24"/>
  <c r="AJ6" i="24"/>
  <c r="AK6" i="24"/>
  <c r="AL6" i="24"/>
  <c r="AM6" i="24"/>
  <c r="AN6" i="24"/>
  <c r="AO6" i="24"/>
  <c r="AP6" i="24"/>
  <c r="AQ6" i="24"/>
  <c r="AR6" i="24"/>
  <c r="AS6" i="24"/>
  <c r="AT6" i="24"/>
  <c r="AU6" i="24"/>
  <c r="AV6" i="24"/>
  <c r="AW6" i="24"/>
  <c r="AX6" i="24"/>
  <c r="AY6" i="24"/>
  <c r="AZ6" i="24"/>
  <c r="BA6" i="24"/>
  <c r="BB6" i="24"/>
  <c r="BC6" i="24"/>
  <c r="BD6" i="24"/>
  <c r="BE6" i="24"/>
  <c r="BF6" i="24"/>
  <c r="BG6" i="24"/>
  <c r="BH6" i="24"/>
  <c r="BI6" i="24"/>
  <c r="BJ6" i="24"/>
  <c r="BK6" i="24"/>
  <c r="BL6" i="24"/>
  <c r="BM6" i="24"/>
  <c r="BN6" i="24"/>
  <c r="BO6" i="24"/>
  <c r="BP6" i="24"/>
  <c r="BQ6" i="24"/>
  <c r="BR6" i="24"/>
  <c r="BS6" i="24"/>
  <c r="AG7" i="24"/>
  <c r="AH7" i="24"/>
  <c r="AI7" i="24"/>
  <c r="AJ7" i="24"/>
  <c r="AK7" i="24"/>
  <c r="AL7" i="24"/>
  <c r="AM7" i="24"/>
  <c r="AN7" i="24"/>
  <c r="AO7" i="24"/>
  <c r="AP7" i="24"/>
  <c r="AQ7" i="24"/>
  <c r="AR7" i="24"/>
  <c r="AS7" i="24"/>
  <c r="AT7" i="24"/>
  <c r="AU7" i="24"/>
  <c r="AV7" i="24"/>
  <c r="AW7" i="24"/>
  <c r="AX7" i="24"/>
  <c r="AY7" i="24"/>
  <c r="AZ7" i="24"/>
  <c r="BA7" i="24"/>
  <c r="BB7" i="24"/>
  <c r="BC7" i="24"/>
  <c r="BD7" i="24"/>
  <c r="BE7" i="24"/>
  <c r="BF7" i="24"/>
  <c r="BG7" i="24"/>
  <c r="BH7" i="24"/>
  <c r="BI7" i="24"/>
  <c r="BJ7" i="24"/>
  <c r="BK7" i="24"/>
  <c r="BL7" i="24"/>
  <c r="BM7" i="24"/>
  <c r="BN7" i="24"/>
  <c r="BO7" i="24"/>
  <c r="BP7" i="24"/>
  <c r="BQ7" i="24"/>
  <c r="BR7" i="24"/>
  <c r="BS7" i="24"/>
  <c r="AG8" i="24"/>
  <c r="AH8" i="24"/>
  <c r="AI8" i="24"/>
  <c r="AJ8" i="24"/>
  <c r="AK8" i="24"/>
  <c r="AL8" i="24"/>
  <c r="AM8" i="24"/>
  <c r="AN8" i="24"/>
  <c r="AO8" i="24"/>
  <c r="AP8" i="24"/>
  <c r="AQ8" i="24"/>
  <c r="AR8" i="24"/>
  <c r="AS8" i="24"/>
  <c r="AT8" i="24"/>
  <c r="AU8" i="24"/>
  <c r="AV8" i="24"/>
  <c r="AW8" i="24"/>
  <c r="AX8" i="24"/>
  <c r="AY8" i="24"/>
  <c r="AZ8" i="24"/>
  <c r="BA8" i="24"/>
  <c r="BB8" i="24"/>
  <c r="BC8" i="24"/>
  <c r="BD8" i="24"/>
  <c r="BE8" i="24"/>
  <c r="BF8" i="24"/>
  <c r="BG8" i="24"/>
  <c r="BH8" i="24"/>
  <c r="BI8" i="24"/>
  <c r="BJ8" i="24"/>
  <c r="BK8" i="24"/>
  <c r="BL8" i="24"/>
  <c r="BM8" i="24"/>
  <c r="BN8" i="24"/>
  <c r="BO8" i="24"/>
  <c r="BP8" i="24"/>
  <c r="BQ8" i="24"/>
  <c r="BR8" i="24"/>
  <c r="BS8" i="24"/>
  <c r="AG9" i="24"/>
  <c r="AH9" i="24"/>
  <c r="AI9" i="24"/>
  <c r="AJ9" i="24"/>
  <c r="AK9" i="24"/>
  <c r="AL9" i="24"/>
  <c r="AM9" i="24"/>
  <c r="AN9" i="24"/>
  <c r="AO9" i="24"/>
  <c r="AP9" i="24"/>
  <c r="AQ9" i="24"/>
  <c r="AR9" i="24"/>
  <c r="AS9" i="24"/>
  <c r="AT9" i="24"/>
  <c r="AU9" i="24"/>
  <c r="AV9" i="24"/>
  <c r="AW9" i="24"/>
  <c r="AX9" i="24"/>
  <c r="AY9" i="24"/>
  <c r="AZ9" i="24"/>
  <c r="BA9" i="24"/>
  <c r="BB9" i="24"/>
  <c r="BC9" i="24"/>
  <c r="BD9" i="24"/>
  <c r="BE9" i="24"/>
  <c r="BF9" i="24"/>
  <c r="BG9" i="24"/>
  <c r="BH9" i="24"/>
  <c r="BI9" i="24"/>
  <c r="BJ9" i="24"/>
  <c r="BK9" i="24"/>
  <c r="BL9" i="24"/>
  <c r="BM9" i="24"/>
  <c r="BN9" i="24"/>
  <c r="BO9" i="24"/>
  <c r="BP9" i="24"/>
  <c r="BQ9" i="24"/>
  <c r="BR9" i="24"/>
  <c r="BS9" i="24"/>
  <c r="AG10" i="24"/>
  <c r="AH10" i="24"/>
  <c r="AI10" i="24"/>
  <c r="AJ10" i="24"/>
  <c r="AK10" i="24"/>
  <c r="AL10" i="24"/>
  <c r="AM10" i="24"/>
  <c r="AN10" i="24"/>
  <c r="AO10" i="24"/>
  <c r="AP10" i="24"/>
  <c r="AQ10" i="24"/>
  <c r="AR10" i="24"/>
  <c r="AS10" i="24"/>
  <c r="AT10" i="24"/>
  <c r="AU10" i="24"/>
  <c r="AV10" i="24"/>
  <c r="AW10" i="24"/>
  <c r="AX10" i="24"/>
  <c r="AY10" i="24"/>
  <c r="AZ10" i="24"/>
  <c r="BA10" i="24"/>
  <c r="BB10" i="24"/>
  <c r="BC10" i="24"/>
  <c r="BD10" i="24"/>
  <c r="BE10" i="24"/>
  <c r="BF10" i="24"/>
  <c r="BG10" i="24"/>
  <c r="BH10" i="24"/>
  <c r="BI10" i="24"/>
  <c r="BJ10" i="24"/>
  <c r="BK10" i="24"/>
  <c r="BL10" i="24"/>
  <c r="BM10" i="24"/>
  <c r="BN10" i="24"/>
  <c r="BO10" i="24"/>
  <c r="BP10" i="24"/>
  <c r="BQ10" i="24"/>
  <c r="BR10" i="24"/>
  <c r="BS10" i="24"/>
  <c r="AG11" i="24"/>
  <c r="AH11" i="24"/>
  <c r="AI11" i="24"/>
  <c r="AJ11" i="24"/>
  <c r="AK11" i="24"/>
  <c r="AL11" i="24"/>
  <c r="AM11" i="24"/>
  <c r="AN11" i="24"/>
  <c r="AO11" i="24"/>
  <c r="AP11" i="24"/>
  <c r="AQ11" i="24"/>
  <c r="AR11" i="24"/>
  <c r="AS11" i="24"/>
  <c r="AT11" i="24"/>
  <c r="AU11" i="24"/>
  <c r="AV11" i="24"/>
  <c r="AW11" i="24"/>
  <c r="AX11" i="24"/>
  <c r="AY11" i="24"/>
  <c r="AZ11" i="24"/>
  <c r="BA11" i="24"/>
  <c r="BB11" i="24"/>
  <c r="BC11" i="24"/>
  <c r="BD11" i="24"/>
  <c r="BE11" i="24"/>
  <c r="BF11" i="24"/>
  <c r="BG11" i="24"/>
  <c r="BH11" i="24"/>
  <c r="BI11" i="24"/>
  <c r="BJ11" i="24"/>
  <c r="BK11" i="24"/>
  <c r="BL11" i="24"/>
  <c r="BM11" i="24"/>
  <c r="BN11" i="24"/>
  <c r="BO11" i="24"/>
  <c r="BP11" i="24"/>
  <c r="BQ11" i="24"/>
  <c r="BR11" i="24"/>
  <c r="BS11" i="24"/>
  <c r="AG12" i="24"/>
  <c r="AH12" i="24"/>
  <c r="AI12" i="24"/>
  <c r="AJ12" i="24"/>
  <c r="AK12" i="24"/>
  <c r="AL12" i="24"/>
  <c r="AM12" i="24"/>
  <c r="AN12" i="24"/>
  <c r="AO12" i="24"/>
  <c r="AP12" i="24"/>
  <c r="AQ12" i="24"/>
  <c r="AR12" i="24"/>
  <c r="AS12" i="24"/>
  <c r="AT12" i="24"/>
  <c r="AU12" i="24"/>
  <c r="AV12" i="24"/>
  <c r="AW12" i="24"/>
  <c r="AX12" i="24"/>
  <c r="AY12" i="24"/>
  <c r="AZ12" i="24"/>
  <c r="BA12" i="24"/>
  <c r="BB12" i="24"/>
  <c r="BC12" i="24"/>
  <c r="BD12" i="24"/>
  <c r="BE12" i="24"/>
  <c r="BF12" i="24"/>
  <c r="BG12" i="24"/>
  <c r="BH12" i="24"/>
  <c r="BI12" i="24"/>
  <c r="BJ12" i="24"/>
  <c r="BK12" i="24"/>
  <c r="BL12" i="24"/>
  <c r="BM12" i="24"/>
  <c r="BN12" i="24"/>
  <c r="BO12" i="24"/>
  <c r="BP12" i="24"/>
  <c r="BQ12" i="24"/>
  <c r="BR12" i="24"/>
  <c r="BS12" i="24"/>
  <c r="AG13" i="24"/>
  <c r="AH13" i="24"/>
  <c r="AI13" i="24"/>
  <c r="AJ13" i="24"/>
  <c r="AK13" i="24"/>
  <c r="AL13" i="24"/>
  <c r="AM13" i="24"/>
  <c r="AN13" i="24"/>
  <c r="AO13" i="24"/>
  <c r="AP13" i="24"/>
  <c r="AQ13" i="24"/>
  <c r="AR13" i="24"/>
  <c r="AS13" i="24"/>
  <c r="AT13" i="24"/>
  <c r="AU13" i="24"/>
  <c r="AV13" i="24"/>
  <c r="AW13" i="24"/>
  <c r="AX13" i="24"/>
  <c r="AY13" i="24"/>
  <c r="AZ13" i="24"/>
  <c r="BA13" i="24"/>
  <c r="BB13" i="24"/>
  <c r="BC13" i="24"/>
  <c r="BD13" i="24"/>
  <c r="BE13" i="24"/>
  <c r="BF13" i="24"/>
  <c r="BG13" i="24"/>
  <c r="BH13" i="24"/>
  <c r="BI13" i="24"/>
  <c r="BJ13" i="24"/>
  <c r="BK13" i="24"/>
  <c r="BL13" i="24"/>
  <c r="BM13" i="24"/>
  <c r="BN13" i="24"/>
  <c r="BO13" i="24"/>
  <c r="BP13" i="24"/>
  <c r="BQ13" i="24"/>
  <c r="BR13" i="24"/>
  <c r="BS13" i="24"/>
  <c r="AG14" i="24"/>
  <c r="AH14" i="24"/>
  <c r="AI14" i="24"/>
  <c r="AJ14" i="24"/>
  <c r="AK14" i="24"/>
  <c r="AL14" i="24"/>
  <c r="AM14" i="24"/>
  <c r="AN14" i="24"/>
  <c r="AO14" i="24"/>
  <c r="AP14" i="24"/>
  <c r="AQ14" i="24"/>
  <c r="AR14" i="24"/>
  <c r="AS14" i="24"/>
  <c r="AT14" i="24"/>
  <c r="AU14" i="24"/>
  <c r="AV14" i="24"/>
  <c r="AW14" i="24"/>
  <c r="AX14" i="24"/>
  <c r="AY14" i="24"/>
  <c r="AZ14" i="24"/>
  <c r="BA14" i="24"/>
  <c r="BB14" i="24"/>
  <c r="BC14" i="24"/>
  <c r="BD14" i="24"/>
  <c r="BE14" i="24"/>
  <c r="BF14" i="24"/>
  <c r="BG14" i="24"/>
  <c r="BH14" i="24"/>
  <c r="BI14" i="24"/>
  <c r="BJ14" i="24"/>
  <c r="BK14" i="24"/>
  <c r="BL14" i="24"/>
  <c r="BM14" i="24"/>
  <c r="BN14" i="24"/>
  <c r="BO14" i="24"/>
  <c r="BP14" i="24"/>
  <c r="BQ14" i="24"/>
  <c r="BR14" i="24"/>
  <c r="BS14" i="24"/>
  <c r="AG15" i="24"/>
  <c r="AH15" i="24"/>
  <c r="AI15" i="24"/>
  <c r="AJ15" i="24"/>
  <c r="AK15" i="24"/>
  <c r="AL15" i="24"/>
  <c r="AM15" i="24"/>
  <c r="AN15" i="24"/>
  <c r="AO15" i="24"/>
  <c r="AP15" i="24"/>
  <c r="AQ15" i="24"/>
  <c r="AR15" i="24"/>
  <c r="AS15" i="24"/>
  <c r="AT15" i="24"/>
  <c r="AU15" i="24"/>
  <c r="AV15" i="24"/>
  <c r="AW15" i="24"/>
  <c r="AX15" i="24"/>
  <c r="AY15" i="24"/>
  <c r="AZ15" i="24"/>
  <c r="BA15" i="24"/>
  <c r="BB15" i="24"/>
  <c r="BC15" i="24"/>
  <c r="BD15" i="24"/>
  <c r="BE15" i="24"/>
  <c r="BF15" i="24"/>
  <c r="BG15" i="24"/>
  <c r="BH15" i="24"/>
  <c r="BI15" i="24"/>
  <c r="BJ15" i="24"/>
  <c r="BK15" i="24"/>
  <c r="BL15" i="24"/>
  <c r="BM15" i="24"/>
  <c r="BN15" i="24"/>
  <c r="BO15" i="24"/>
  <c r="BP15" i="24"/>
  <c r="BQ15" i="24"/>
  <c r="BR15" i="24"/>
  <c r="BS15" i="24"/>
  <c r="AG16" i="24"/>
  <c r="AH16" i="24"/>
  <c r="AI16" i="24"/>
  <c r="AJ16" i="24"/>
  <c r="AK16" i="24"/>
  <c r="AL16" i="24"/>
  <c r="AM16" i="24"/>
  <c r="AN16" i="24"/>
  <c r="AO16" i="24"/>
  <c r="AP16" i="24"/>
  <c r="AQ16" i="24"/>
  <c r="AR16" i="24"/>
  <c r="AS16" i="24"/>
  <c r="AT16" i="24"/>
  <c r="AU16" i="24"/>
  <c r="AV16" i="24"/>
  <c r="AW16" i="24"/>
  <c r="AX16" i="24"/>
  <c r="AY16" i="24"/>
  <c r="AZ16" i="24"/>
  <c r="BA16" i="24"/>
  <c r="BB16" i="24"/>
  <c r="BC16" i="24"/>
  <c r="BD16" i="24"/>
  <c r="BE16" i="24"/>
  <c r="BF16" i="24"/>
  <c r="BG16" i="24"/>
  <c r="BH16" i="24"/>
  <c r="BI16" i="24"/>
  <c r="BJ16" i="24"/>
  <c r="BK16" i="24"/>
  <c r="BL16" i="24"/>
  <c r="BM16" i="24"/>
  <c r="BN16" i="24"/>
  <c r="BO16" i="24"/>
  <c r="BP16" i="24"/>
  <c r="BQ16" i="24"/>
  <c r="BR16" i="24"/>
  <c r="BS16" i="24"/>
  <c r="AG17" i="24"/>
  <c r="AH17" i="24"/>
  <c r="AI17" i="24"/>
  <c r="AJ17" i="24"/>
  <c r="AK17" i="24"/>
  <c r="AL17" i="24"/>
  <c r="AM17" i="24"/>
  <c r="AN17" i="24"/>
  <c r="AO17" i="24"/>
  <c r="AP17" i="24"/>
  <c r="AQ17" i="24"/>
  <c r="AR17" i="24"/>
  <c r="AS17" i="24"/>
  <c r="AT17" i="24"/>
  <c r="AU17" i="24"/>
  <c r="AV17" i="24"/>
  <c r="AW17" i="24"/>
  <c r="AX17" i="24"/>
  <c r="AY17" i="24"/>
  <c r="AZ17" i="24"/>
  <c r="BA17" i="24"/>
  <c r="BB17" i="24"/>
  <c r="BC17" i="24"/>
  <c r="BD17" i="24"/>
  <c r="BE17" i="24"/>
  <c r="BF17" i="24"/>
  <c r="BG17" i="24"/>
  <c r="BH17" i="24"/>
  <c r="BI17" i="24"/>
  <c r="BJ17" i="24"/>
  <c r="BK17" i="24"/>
  <c r="BL17" i="24"/>
  <c r="BM17" i="24"/>
  <c r="BN17" i="24"/>
  <c r="BO17" i="24"/>
  <c r="BP17" i="24"/>
  <c r="BQ17" i="24"/>
  <c r="BR17" i="24"/>
  <c r="BS17" i="24"/>
  <c r="AG18" i="24"/>
  <c r="AH18" i="24"/>
  <c r="AI18" i="24"/>
  <c r="AJ18" i="24"/>
  <c r="AK18" i="24"/>
  <c r="AL18" i="24"/>
  <c r="AM18" i="24"/>
  <c r="AN18" i="24"/>
  <c r="AO18" i="24"/>
  <c r="AP18" i="24"/>
  <c r="AQ18" i="24"/>
  <c r="AR18" i="24"/>
  <c r="AS18" i="24"/>
  <c r="AT18" i="24"/>
  <c r="AU18" i="24"/>
  <c r="AV18" i="24"/>
  <c r="AW18" i="24"/>
  <c r="AX18" i="24"/>
  <c r="AY18" i="24"/>
  <c r="AZ18" i="24"/>
  <c r="BA18" i="24"/>
  <c r="BB18" i="24"/>
  <c r="BC18" i="24"/>
  <c r="BD18" i="24"/>
  <c r="BE18" i="24"/>
  <c r="BF18" i="24"/>
  <c r="BG18" i="24"/>
  <c r="BH18" i="24"/>
  <c r="BI18" i="24"/>
  <c r="BJ18" i="24"/>
  <c r="BK18" i="24"/>
  <c r="BL18" i="24"/>
  <c r="BM18" i="24"/>
  <c r="BN18" i="24"/>
  <c r="BO18" i="24"/>
  <c r="BP18" i="24"/>
  <c r="BQ18" i="24"/>
  <c r="BR18" i="24"/>
  <c r="BS18" i="24"/>
  <c r="AG19" i="24"/>
  <c r="AH19" i="24"/>
  <c r="AI19" i="24"/>
  <c r="AJ19" i="24"/>
  <c r="AK19" i="24"/>
  <c r="AL19" i="24"/>
  <c r="AM19" i="24"/>
  <c r="AN19" i="24"/>
  <c r="AO19" i="24"/>
  <c r="AP19" i="24"/>
  <c r="AQ19" i="24"/>
  <c r="AR19" i="24"/>
  <c r="AS19" i="24"/>
  <c r="AT19" i="24"/>
  <c r="AU19" i="24"/>
  <c r="AV19" i="24"/>
  <c r="AW19" i="24"/>
  <c r="AX19" i="24"/>
  <c r="AY19" i="24"/>
  <c r="AZ19" i="24"/>
  <c r="BA19" i="24"/>
  <c r="BB19" i="24"/>
  <c r="BC19" i="24"/>
  <c r="BD19" i="24"/>
  <c r="BE19" i="24"/>
  <c r="BF19" i="24"/>
  <c r="BG19" i="24"/>
  <c r="BH19" i="24"/>
  <c r="BI19" i="24"/>
  <c r="BJ19" i="24"/>
  <c r="BK19" i="24"/>
  <c r="BL19" i="24"/>
  <c r="BM19" i="24"/>
  <c r="BN19" i="24"/>
  <c r="BO19" i="24"/>
  <c r="BP19" i="24"/>
  <c r="BQ19" i="24"/>
  <c r="BR19" i="24"/>
  <c r="BS19" i="24"/>
  <c r="AG20" i="24"/>
  <c r="AH20" i="24"/>
  <c r="AI20" i="24"/>
  <c r="AJ20" i="24"/>
  <c r="AK20" i="24"/>
  <c r="AL20" i="24"/>
  <c r="AM20" i="24"/>
  <c r="AN20" i="24"/>
  <c r="AO20" i="24"/>
  <c r="AP20" i="24"/>
  <c r="AQ20" i="24"/>
  <c r="AR20" i="24"/>
  <c r="AS20" i="24"/>
  <c r="AT20" i="24"/>
  <c r="AU20" i="24"/>
  <c r="AV20" i="24"/>
  <c r="AW20" i="24"/>
  <c r="AX20" i="24"/>
  <c r="AY20" i="24"/>
  <c r="AZ20" i="24"/>
  <c r="BA20" i="24"/>
  <c r="BB20" i="24"/>
  <c r="BC20" i="24"/>
  <c r="BD20" i="24"/>
  <c r="BE20" i="24"/>
  <c r="BF20" i="24"/>
  <c r="BG20" i="24"/>
  <c r="BH20" i="24"/>
  <c r="BI20" i="24"/>
  <c r="BJ20" i="24"/>
  <c r="BK20" i="24"/>
  <c r="BL20" i="24"/>
  <c r="BM20" i="24"/>
  <c r="BN20" i="24"/>
  <c r="BO20" i="24"/>
  <c r="BP20" i="24"/>
  <c r="BQ20" i="24"/>
  <c r="BR20" i="24"/>
  <c r="BS20" i="24"/>
  <c r="AG21" i="24"/>
  <c r="AH21" i="24"/>
  <c r="AI21" i="24"/>
  <c r="AJ21" i="24"/>
  <c r="AK21" i="24"/>
  <c r="AL21" i="24"/>
  <c r="AM21" i="24"/>
  <c r="AN21" i="24"/>
  <c r="AO21" i="24"/>
  <c r="AP21" i="24"/>
  <c r="AQ21" i="24"/>
  <c r="AR21" i="24"/>
  <c r="AS21" i="24"/>
  <c r="AT21" i="24"/>
  <c r="AU21" i="24"/>
  <c r="AV21" i="24"/>
  <c r="AW21" i="24"/>
  <c r="AX21" i="24"/>
  <c r="AY21" i="24"/>
  <c r="AZ21" i="24"/>
  <c r="BA21" i="24"/>
  <c r="BB21" i="24"/>
  <c r="BC21" i="24"/>
  <c r="BD21" i="24"/>
  <c r="BE21" i="24"/>
  <c r="BF21" i="24"/>
  <c r="BG21" i="24"/>
  <c r="BH21" i="24"/>
  <c r="BI21" i="24"/>
  <c r="BJ21" i="24"/>
  <c r="BK21" i="24"/>
  <c r="BL21" i="24"/>
  <c r="BM21" i="24"/>
  <c r="BN21" i="24"/>
  <c r="BO21" i="24"/>
  <c r="BP21" i="24"/>
  <c r="BQ21" i="24"/>
  <c r="BR21" i="24"/>
  <c r="BS21" i="24"/>
  <c r="AG22" i="24"/>
  <c r="AH22" i="24"/>
  <c r="AI22" i="24"/>
  <c r="AJ22" i="24"/>
  <c r="AK22" i="24"/>
  <c r="AL22" i="24"/>
  <c r="AM22" i="24"/>
  <c r="AN22" i="24"/>
  <c r="AO22" i="24"/>
  <c r="AP22" i="24"/>
  <c r="AQ22" i="24"/>
  <c r="AR22" i="24"/>
  <c r="AS22" i="24"/>
  <c r="AT22" i="24"/>
  <c r="AU22" i="24"/>
  <c r="AV22" i="24"/>
  <c r="AW22" i="24"/>
  <c r="AX22" i="24"/>
  <c r="AY22" i="24"/>
  <c r="AZ22" i="24"/>
  <c r="BA22" i="24"/>
  <c r="BB22" i="24"/>
  <c r="BC22" i="24"/>
  <c r="BD22" i="24"/>
  <c r="BE22" i="24"/>
  <c r="BF22" i="24"/>
  <c r="BG22" i="24"/>
  <c r="BH22" i="24"/>
  <c r="BI22" i="24"/>
  <c r="BJ22" i="24"/>
  <c r="BK22" i="24"/>
  <c r="BL22" i="24"/>
  <c r="BM22" i="24"/>
  <c r="BN22" i="24"/>
  <c r="BO22" i="24"/>
  <c r="BP22" i="24"/>
  <c r="BQ22" i="24"/>
  <c r="BR22" i="24"/>
  <c r="BS22" i="24"/>
  <c r="AG23" i="24"/>
  <c r="AH23" i="24"/>
  <c r="AI23" i="24"/>
  <c r="AJ23" i="24"/>
  <c r="AK23" i="24"/>
  <c r="AL23" i="24"/>
  <c r="AM23" i="24"/>
  <c r="AN23" i="24"/>
  <c r="AO23" i="24"/>
  <c r="AP23" i="24"/>
  <c r="AQ23" i="24"/>
  <c r="AR23" i="24"/>
  <c r="AS23" i="24"/>
  <c r="AT23" i="24"/>
  <c r="AU23" i="24"/>
  <c r="AV23" i="24"/>
  <c r="AW23" i="24"/>
  <c r="AX23" i="24"/>
  <c r="AY23" i="24"/>
  <c r="AZ23" i="24"/>
  <c r="BA23" i="24"/>
  <c r="BB23" i="24"/>
  <c r="BC23" i="24"/>
  <c r="BD23" i="24"/>
  <c r="BE23" i="24"/>
  <c r="BF23" i="24"/>
  <c r="BG23" i="24"/>
  <c r="BH23" i="24"/>
  <c r="BI23" i="24"/>
  <c r="BJ23" i="24"/>
  <c r="BK23" i="24"/>
  <c r="BL23" i="24"/>
  <c r="BM23" i="24"/>
  <c r="BN23" i="24"/>
  <c r="BO23" i="24"/>
  <c r="BP23" i="24"/>
  <c r="BQ23" i="24"/>
  <c r="BR23" i="24"/>
  <c r="BS23" i="24"/>
  <c r="AG24" i="24"/>
  <c r="AH24" i="24"/>
  <c r="AI24" i="24"/>
  <c r="AJ24" i="24"/>
  <c r="AK24" i="24"/>
  <c r="AL24" i="24"/>
  <c r="AM24" i="24"/>
  <c r="AN24" i="24"/>
  <c r="AO24" i="24"/>
  <c r="AP24" i="24"/>
  <c r="AQ24" i="24"/>
  <c r="AR24" i="24"/>
  <c r="AS24" i="24"/>
  <c r="AT24" i="24"/>
  <c r="AU24" i="24"/>
  <c r="AV24" i="24"/>
  <c r="AW24" i="24"/>
  <c r="AX24" i="24"/>
  <c r="AY24" i="24"/>
  <c r="AZ24" i="24"/>
  <c r="BA24" i="24"/>
  <c r="BB24" i="24"/>
  <c r="BC24" i="24"/>
  <c r="BD24" i="24"/>
  <c r="BE24" i="24"/>
  <c r="BF24" i="24"/>
  <c r="BG24" i="24"/>
  <c r="BH24" i="24"/>
  <c r="BI24" i="24"/>
  <c r="BJ24" i="24"/>
  <c r="BK24" i="24"/>
  <c r="BL24" i="24"/>
  <c r="BM24" i="24"/>
  <c r="BN24" i="24"/>
  <c r="BO24" i="24"/>
  <c r="BP24" i="24"/>
  <c r="BQ24" i="24"/>
  <c r="BR24" i="24"/>
  <c r="BS24" i="24"/>
  <c r="AG25" i="24"/>
  <c r="AH25" i="24"/>
  <c r="AI25" i="24"/>
  <c r="AJ25" i="24"/>
  <c r="AK25" i="24"/>
  <c r="AL25" i="24"/>
  <c r="AM25" i="24"/>
  <c r="AN25" i="24"/>
  <c r="AO25" i="24"/>
  <c r="AP25" i="24"/>
  <c r="AQ25" i="24"/>
  <c r="AR25" i="24"/>
  <c r="AS25" i="24"/>
  <c r="AT25" i="24"/>
  <c r="AU25" i="24"/>
  <c r="AV25" i="24"/>
  <c r="AW25" i="24"/>
  <c r="AX25" i="24"/>
  <c r="AY25" i="24"/>
  <c r="AZ25" i="24"/>
  <c r="BA25" i="24"/>
  <c r="BB25" i="24"/>
  <c r="BC25" i="24"/>
  <c r="BD25" i="24"/>
  <c r="BE25" i="24"/>
  <c r="BF25" i="24"/>
  <c r="BG25" i="24"/>
  <c r="BH25" i="24"/>
  <c r="BI25" i="24"/>
  <c r="BJ25" i="24"/>
  <c r="BK25" i="24"/>
  <c r="BL25" i="24"/>
  <c r="BM25" i="24"/>
  <c r="BN25" i="24"/>
  <c r="BO25" i="24"/>
  <c r="BP25" i="24"/>
  <c r="BQ25" i="24"/>
  <c r="BR25" i="24"/>
  <c r="BS25" i="24"/>
  <c r="AG26" i="24"/>
  <c r="AH26" i="24"/>
  <c r="AI26" i="24"/>
  <c r="AJ26" i="24"/>
  <c r="AK26" i="24"/>
  <c r="AL26" i="24"/>
  <c r="AM26" i="24"/>
  <c r="AN26" i="24"/>
  <c r="AO26" i="24"/>
  <c r="AP26" i="24"/>
  <c r="AQ26" i="24"/>
  <c r="AR26" i="24"/>
  <c r="AS26" i="24"/>
  <c r="AT26" i="24"/>
  <c r="AU26" i="24"/>
  <c r="AV26" i="24"/>
  <c r="AW26" i="24"/>
  <c r="AX26" i="24"/>
  <c r="AY26" i="24"/>
  <c r="AZ26" i="24"/>
  <c r="BA26" i="24"/>
  <c r="BB26" i="24"/>
  <c r="BC26" i="24"/>
  <c r="BD26" i="24"/>
  <c r="BE26" i="24"/>
  <c r="BF26" i="24"/>
  <c r="BG26" i="24"/>
  <c r="BH26" i="24"/>
  <c r="BI26" i="24"/>
  <c r="BJ26" i="24"/>
  <c r="BK26" i="24"/>
  <c r="BL26" i="24"/>
  <c r="BM26" i="24"/>
  <c r="BN26" i="24"/>
  <c r="BO26" i="24"/>
  <c r="BP26" i="24"/>
  <c r="BQ26" i="24"/>
  <c r="BR26" i="24"/>
  <c r="BS26" i="24"/>
  <c r="AG27" i="24"/>
  <c r="AH27" i="24"/>
  <c r="AI27" i="24"/>
  <c r="AJ27" i="24"/>
  <c r="AK27" i="24"/>
  <c r="AL27" i="24"/>
  <c r="AM27" i="24"/>
  <c r="AN27" i="24"/>
  <c r="AO27" i="24"/>
  <c r="AP27" i="24"/>
  <c r="AQ27" i="24"/>
  <c r="AR27" i="24"/>
  <c r="AS27" i="24"/>
  <c r="AT27" i="24"/>
  <c r="AU27" i="24"/>
  <c r="AV27" i="24"/>
  <c r="AW27" i="24"/>
  <c r="AX27" i="24"/>
  <c r="AY27" i="24"/>
  <c r="AZ27" i="24"/>
  <c r="BA27" i="24"/>
  <c r="BB27" i="24"/>
  <c r="BC27" i="24"/>
  <c r="BD27" i="24"/>
  <c r="BE27" i="24"/>
  <c r="BF27" i="24"/>
  <c r="BG27" i="24"/>
  <c r="BH27" i="24"/>
  <c r="BI27" i="24"/>
  <c r="BJ27" i="24"/>
  <c r="BK27" i="24"/>
  <c r="BL27" i="24"/>
  <c r="BM27" i="24"/>
  <c r="BN27" i="24"/>
  <c r="BO27" i="24"/>
  <c r="BP27" i="24"/>
  <c r="BQ27" i="24"/>
  <c r="BR27" i="24"/>
  <c r="BS27" i="24"/>
  <c r="AG28" i="24"/>
  <c r="AH28" i="24"/>
  <c r="AI28" i="24"/>
  <c r="AJ28" i="24"/>
  <c r="AK28" i="24"/>
  <c r="AL28" i="24"/>
  <c r="AM28" i="24"/>
  <c r="AN28" i="24"/>
  <c r="AO28" i="24"/>
  <c r="AP28" i="24"/>
  <c r="AQ28" i="24"/>
  <c r="AR28" i="24"/>
  <c r="AS28" i="24"/>
  <c r="AT28" i="24"/>
  <c r="AU28" i="24"/>
  <c r="AV28" i="24"/>
  <c r="AW28" i="24"/>
  <c r="AX28" i="24"/>
  <c r="AY28" i="24"/>
  <c r="AZ28" i="24"/>
  <c r="BA28" i="24"/>
  <c r="BB28" i="24"/>
  <c r="BC28" i="24"/>
  <c r="BD28" i="24"/>
  <c r="BE28" i="24"/>
  <c r="BF28" i="24"/>
  <c r="BG28" i="24"/>
  <c r="BH28" i="24"/>
  <c r="BI28" i="24"/>
  <c r="BJ28" i="24"/>
  <c r="BK28" i="24"/>
  <c r="BL28" i="24"/>
  <c r="BM28" i="24"/>
  <c r="BN28" i="24"/>
  <c r="BO28" i="24"/>
  <c r="BP28" i="24"/>
  <c r="BQ28" i="24"/>
  <c r="BR28" i="24"/>
  <c r="BS28" i="24"/>
  <c r="AG29" i="24"/>
  <c r="AH29" i="24"/>
  <c r="AI29" i="24"/>
  <c r="AJ29" i="24"/>
  <c r="AK29" i="24"/>
  <c r="AL29" i="24"/>
  <c r="AM29" i="24"/>
  <c r="AN29" i="24"/>
  <c r="AO29" i="24"/>
  <c r="AP29" i="24"/>
  <c r="AQ29" i="24"/>
  <c r="AR29" i="24"/>
  <c r="AS29" i="24"/>
  <c r="AT29" i="24"/>
  <c r="AU29" i="24"/>
  <c r="AV29" i="24"/>
  <c r="AW29" i="24"/>
  <c r="AX29" i="24"/>
  <c r="AY29" i="24"/>
  <c r="AZ29" i="24"/>
  <c r="BA29" i="24"/>
  <c r="BB29" i="24"/>
  <c r="BC29" i="24"/>
  <c r="BD29" i="24"/>
  <c r="BE29" i="24"/>
  <c r="BF29" i="24"/>
  <c r="BG29" i="24"/>
  <c r="BH29" i="24"/>
  <c r="BI29" i="24"/>
  <c r="BJ29" i="24"/>
  <c r="BK29" i="24"/>
  <c r="BL29" i="24"/>
  <c r="BM29" i="24"/>
  <c r="BN29" i="24"/>
  <c r="BO29" i="24"/>
  <c r="BP29" i="24"/>
  <c r="BQ29" i="24"/>
  <c r="BR29" i="24"/>
  <c r="BS29" i="24"/>
  <c r="AG30" i="24"/>
  <c r="AH30" i="24"/>
  <c r="AI30" i="24"/>
  <c r="AJ30" i="24"/>
  <c r="AK30" i="24"/>
  <c r="AL30" i="24"/>
  <c r="AM30" i="24"/>
  <c r="AN30" i="24"/>
  <c r="AO30" i="24"/>
  <c r="AP30" i="24"/>
  <c r="AQ30" i="24"/>
  <c r="AR30" i="24"/>
  <c r="AS30" i="24"/>
  <c r="AT30" i="24"/>
  <c r="AU30" i="24"/>
  <c r="AV30" i="24"/>
  <c r="AW30" i="24"/>
  <c r="AX30" i="24"/>
  <c r="AY30" i="24"/>
  <c r="AZ30" i="24"/>
  <c r="BA30" i="24"/>
  <c r="BB30" i="24"/>
  <c r="BC30" i="24"/>
  <c r="BD30" i="24"/>
  <c r="BE30" i="24"/>
  <c r="BF30" i="24"/>
  <c r="BG30" i="24"/>
  <c r="BH30" i="24"/>
  <c r="BI30" i="24"/>
  <c r="BJ30" i="24"/>
  <c r="BK30" i="24"/>
  <c r="BL30" i="24"/>
  <c r="BM30" i="24"/>
  <c r="BN30" i="24"/>
  <c r="BO30" i="24"/>
  <c r="BP30" i="24"/>
  <c r="BQ30" i="24"/>
  <c r="BR30" i="24"/>
  <c r="BS30" i="24"/>
  <c r="AG31" i="24"/>
  <c r="AH31" i="24"/>
  <c r="AI31" i="24"/>
  <c r="AJ31" i="24"/>
  <c r="AK31" i="24"/>
  <c r="AL31" i="24"/>
  <c r="AM31" i="24"/>
  <c r="AN31" i="24"/>
  <c r="AO31" i="24"/>
  <c r="AP31" i="24"/>
  <c r="AQ31" i="24"/>
  <c r="AR31" i="24"/>
  <c r="AS31" i="24"/>
  <c r="AT31" i="24"/>
  <c r="AU31" i="24"/>
  <c r="AV31" i="24"/>
  <c r="AW31" i="24"/>
  <c r="AX31" i="24"/>
  <c r="AY31" i="24"/>
  <c r="AZ31" i="24"/>
  <c r="BA31" i="24"/>
  <c r="BB31" i="24"/>
  <c r="BC31" i="24"/>
  <c r="BD31" i="24"/>
  <c r="BE31" i="24"/>
  <c r="BF31" i="24"/>
  <c r="BG31" i="24"/>
  <c r="BH31" i="24"/>
  <c r="BI31" i="24"/>
  <c r="BJ31" i="24"/>
  <c r="BK31" i="24"/>
  <c r="BL31" i="24"/>
  <c r="BM31" i="24"/>
  <c r="BN31" i="24"/>
  <c r="BO31" i="24"/>
  <c r="BP31" i="24"/>
  <c r="BQ31" i="24"/>
  <c r="BR31" i="24"/>
  <c r="BS31" i="24"/>
  <c r="AG32" i="24"/>
  <c r="AH32" i="24"/>
  <c r="AI32" i="24"/>
  <c r="AJ32" i="24"/>
  <c r="AK32" i="24"/>
  <c r="AL32" i="24"/>
  <c r="AM32" i="24"/>
  <c r="AN32" i="24"/>
  <c r="AO32" i="24"/>
  <c r="AP32" i="24"/>
  <c r="AQ32" i="24"/>
  <c r="AR32" i="24"/>
  <c r="AS32" i="24"/>
  <c r="AT32" i="24"/>
  <c r="AU32" i="24"/>
  <c r="AV32" i="24"/>
  <c r="AW32" i="24"/>
  <c r="AX32" i="24"/>
  <c r="AY32" i="24"/>
  <c r="AZ32" i="24"/>
  <c r="BA32" i="24"/>
  <c r="BB32" i="24"/>
  <c r="BC32" i="24"/>
  <c r="BD32" i="24"/>
  <c r="BE32" i="24"/>
  <c r="BF32" i="24"/>
  <c r="BG32" i="24"/>
  <c r="BH32" i="24"/>
  <c r="BI32" i="24"/>
  <c r="BJ32" i="24"/>
  <c r="BK32" i="24"/>
  <c r="BL32" i="24"/>
  <c r="BM32" i="24"/>
  <c r="BN32" i="24"/>
  <c r="BO32" i="24"/>
  <c r="BP32" i="24"/>
  <c r="BQ32" i="24"/>
  <c r="BR32" i="24"/>
  <c r="BS32" i="24"/>
  <c r="AG33" i="24"/>
  <c r="AH33" i="24"/>
  <c r="AI33" i="24"/>
  <c r="AJ33" i="24"/>
  <c r="AK33" i="24"/>
  <c r="AL33" i="24"/>
  <c r="AM33" i="24"/>
  <c r="AN33" i="24"/>
  <c r="AO33" i="24"/>
  <c r="AP33" i="24"/>
  <c r="AQ33" i="24"/>
  <c r="AR33" i="24"/>
  <c r="AS33" i="24"/>
  <c r="AT33" i="24"/>
  <c r="AU33" i="24"/>
  <c r="AV33" i="24"/>
  <c r="AW33" i="24"/>
  <c r="AX33" i="24"/>
  <c r="AY33" i="24"/>
  <c r="AZ33" i="24"/>
  <c r="BA33" i="24"/>
  <c r="BB33" i="24"/>
  <c r="BC33" i="24"/>
  <c r="BD33" i="24"/>
  <c r="BE33" i="24"/>
  <c r="BF33" i="24"/>
  <c r="BG33" i="24"/>
  <c r="BH33" i="24"/>
  <c r="BI33" i="24"/>
  <c r="BJ33" i="24"/>
  <c r="BK33" i="24"/>
  <c r="BL33" i="24"/>
  <c r="BM33" i="24"/>
  <c r="BN33" i="24"/>
  <c r="BO33" i="24"/>
  <c r="BP33" i="24"/>
  <c r="BQ33" i="24"/>
  <c r="BR33" i="24"/>
  <c r="BS33" i="24"/>
  <c r="AG34" i="24"/>
  <c r="AH34" i="24"/>
  <c r="AI34" i="24"/>
  <c r="AJ34" i="24"/>
  <c r="AK34" i="24"/>
  <c r="AL34" i="24"/>
  <c r="AM34" i="24"/>
  <c r="AN34" i="24"/>
  <c r="AO34" i="24"/>
  <c r="AP34" i="24"/>
  <c r="AQ34" i="24"/>
  <c r="AR34" i="24"/>
  <c r="AS34" i="24"/>
  <c r="AT34" i="24"/>
  <c r="AU34" i="24"/>
  <c r="AV34" i="24"/>
  <c r="AW34" i="24"/>
  <c r="AX34" i="24"/>
  <c r="AY34" i="24"/>
  <c r="AZ34" i="24"/>
  <c r="BA34" i="24"/>
  <c r="BB34" i="24"/>
  <c r="BC34" i="24"/>
  <c r="BD34" i="24"/>
  <c r="BE34" i="24"/>
  <c r="BF34" i="24"/>
  <c r="BG34" i="24"/>
  <c r="BH34" i="24"/>
  <c r="BI34" i="24"/>
  <c r="BJ34" i="24"/>
  <c r="BK34" i="24"/>
  <c r="BL34" i="24"/>
  <c r="BM34" i="24"/>
  <c r="BN34" i="24"/>
  <c r="BO34" i="24"/>
  <c r="BP34" i="24"/>
  <c r="BQ34" i="24"/>
  <c r="BR34" i="24"/>
  <c r="BS34" i="24"/>
  <c r="AG35" i="24"/>
  <c r="AH35" i="24"/>
  <c r="AI35" i="24"/>
  <c r="AJ35" i="24"/>
  <c r="AK35" i="24"/>
  <c r="AL35" i="24"/>
  <c r="AM35" i="24"/>
  <c r="AN35" i="24"/>
  <c r="AO35" i="24"/>
  <c r="AP35" i="24"/>
  <c r="AQ35" i="24"/>
  <c r="AR35" i="24"/>
  <c r="AS35" i="24"/>
  <c r="AT35" i="24"/>
  <c r="AU35" i="24"/>
  <c r="AV35" i="24"/>
  <c r="AW35" i="24"/>
  <c r="AX35" i="24"/>
  <c r="AY35" i="24"/>
  <c r="AZ35" i="24"/>
  <c r="BA35" i="24"/>
  <c r="BB35" i="24"/>
  <c r="BC35" i="24"/>
  <c r="BD35" i="24"/>
  <c r="BE35" i="24"/>
  <c r="BF35" i="24"/>
  <c r="BG35" i="24"/>
  <c r="BH35" i="24"/>
  <c r="BI35" i="24"/>
  <c r="BJ35" i="24"/>
  <c r="BK35" i="24"/>
  <c r="BL35" i="24"/>
  <c r="BM35" i="24"/>
  <c r="BN35" i="24"/>
  <c r="BO35" i="24"/>
  <c r="BP35" i="24"/>
  <c r="BQ35" i="24"/>
  <c r="BR35" i="24"/>
  <c r="BS35" i="24"/>
  <c r="AG36" i="24"/>
  <c r="AH36" i="24"/>
  <c r="AI36" i="24"/>
  <c r="AJ36" i="24"/>
  <c r="AK36" i="24"/>
  <c r="AL36" i="24"/>
  <c r="AM36" i="24"/>
  <c r="AN36" i="24"/>
  <c r="AO36" i="24"/>
  <c r="AP36" i="24"/>
  <c r="AQ36" i="24"/>
  <c r="AR36" i="24"/>
  <c r="AS36" i="24"/>
  <c r="AT36" i="24"/>
  <c r="AU36" i="24"/>
  <c r="AV36" i="24"/>
  <c r="AW36" i="24"/>
  <c r="AX36" i="24"/>
  <c r="AY36" i="24"/>
  <c r="AZ36" i="24"/>
  <c r="BA36" i="24"/>
  <c r="BB36" i="24"/>
  <c r="BC36" i="24"/>
  <c r="BD36" i="24"/>
  <c r="BE36" i="24"/>
  <c r="BF36" i="24"/>
  <c r="BG36" i="24"/>
  <c r="BH36" i="24"/>
  <c r="BI36" i="24"/>
  <c r="BJ36" i="24"/>
  <c r="BK36" i="24"/>
  <c r="BL36" i="24"/>
  <c r="BM36" i="24"/>
  <c r="BN36" i="24"/>
  <c r="BO36" i="24"/>
  <c r="BP36" i="24"/>
  <c r="BQ36" i="24"/>
  <c r="BR36" i="24"/>
  <c r="BS36" i="24"/>
  <c r="AG37" i="24"/>
  <c r="AH37" i="24"/>
  <c r="AI37" i="24"/>
  <c r="AJ37" i="24"/>
  <c r="AK37" i="24"/>
  <c r="AL37" i="24"/>
  <c r="AM37" i="24"/>
  <c r="AN37" i="24"/>
  <c r="AO37" i="24"/>
  <c r="AP37" i="24"/>
  <c r="AQ37" i="24"/>
  <c r="AR37" i="24"/>
  <c r="AS37" i="24"/>
  <c r="AT37" i="24"/>
  <c r="AU37" i="24"/>
  <c r="AV37" i="24"/>
  <c r="AW37" i="24"/>
  <c r="AX37" i="24"/>
  <c r="AY37" i="24"/>
  <c r="AZ37" i="24"/>
  <c r="BA37" i="24"/>
  <c r="BB37" i="24"/>
  <c r="BC37" i="24"/>
  <c r="BD37" i="24"/>
  <c r="BE37" i="24"/>
  <c r="BF37" i="24"/>
  <c r="BG37" i="24"/>
  <c r="BH37" i="24"/>
  <c r="BI37" i="24"/>
  <c r="BJ37" i="24"/>
  <c r="BK37" i="24"/>
  <c r="BL37" i="24"/>
  <c r="BM37" i="24"/>
  <c r="BN37" i="24"/>
  <c r="BO37" i="24"/>
  <c r="BP37" i="24"/>
  <c r="BQ37" i="24"/>
  <c r="BR37" i="24"/>
  <c r="BS37" i="24"/>
  <c r="AG38" i="24"/>
  <c r="AH38" i="24"/>
  <c r="AI38" i="24"/>
  <c r="AJ38" i="24"/>
  <c r="AK38" i="24"/>
  <c r="AL38" i="24"/>
  <c r="AM38" i="24"/>
  <c r="AN38" i="24"/>
  <c r="AO38" i="24"/>
  <c r="AP38" i="24"/>
  <c r="AQ38" i="24"/>
  <c r="AR38" i="24"/>
  <c r="AS38" i="24"/>
  <c r="AT38" i="24"/>
  <c r="AU38" i="24"/>
  <c r="AV38" i="24"/>
  <c r="AW38" i="24"/>
  <c r="AX38" i="24"/>
  <c r="AY38" i="24"/>
  <c r="AZ38" i="24"/>
  <c r="BA38" i="24"/>
  <c r="BB38" i="24"/>
  <c r="BC38" i="24"/>
  <c r="BD38" i="24"/>
  <c r="BE38" i="24"/>
  <c r="BF38" i="24"/>
  <c r="BG38" i="24"/>
  <c r="BH38" i="24"/>
  <c r="BI38" i="24"/>
  <c r="BJ38" i="24"/>
  <c r="BK38" i="24"/>
  <c r="BL38" i="24"/>
  <c r="BM38" i="24"/>
  <c r="BN38" i="24"/>
  <c r="BO38" i="24"/>
  <c r="BP38" i="24"/>
  <c r="BQ38" i="24"/>
  <c r="BR38" i="24"/>
  <c r="BS38" i="24"/>
  <c r="AG39" i="24"/>
  <c r="AH39" i="24"/>
  <c r="AI39" i="24"/>
  <c r="AJ39" i="24"/>
  <c r="AK39" i="24"/>
  <c r="AL39" i="24"/>
  <c r="AM39" i="24"/>
  <c r="AN39" i="24"/>
  <c r="AO39" i="24"/>
  <c r="AP39" i="24"/>
  <c r="AQ39" i="24"/>
  <c r="AR39" i="24"/>
  <c r="AS39" i="24"/>
  <c r="AT39" i="24"/>
  <c r="AU39" i="24"/>
  <c r="AV39" i="24"/>
  <c r="AW39" i="24"/>
  <c r="AX39" i="24"/>
  <c r="AY39" i="24"/>
  <c r="AZ39" i="24"/>
  <c r="BA39" i="24"/>
  <c r="BB39" i="24"/>
  <c r="BC39" i="24"/>
  <c r="BD39" i="24"/>
  <c r="BE39" i="24"/>
  <c r="BF39" i="24"/>
  <c r="BG39" i="24"/>
  <c r="BH39" i="24"/>
  <c r="BI39" i="24"/>
  <c r="BJ39" i="24"/>
  <c r="BK39" i="24"/>
  <c r="BL39" i="24"/>
  <c r="BM39" i="24"/>
  <c r="BN39" i="24"/>
  <c r="BO39" i="24"/>
  <c r="BP39" i="24"/>
  <c r="BQ39" i="24"/>
  <c r="BR39" i="24"/>
  <c r="BS39" i="24"/>
  <c r="AG40" i="24"/>
  <c r="AH40" i="24"/>
  <c r="AI40" i="24"/>
  <c r="AJ40" i="24"/>
  <c r="AK40" i="24"/>
  <c r="AL40" i="24"/>
  <c r="AM40" i="24"/>
  <c r="AN40" i="24"/>
  <c r="AO40" i="24"/>
  <c r="AP40" i="24"/>
  <c r="AQ40" i="24"/>
  <c r="AR40" i="24"/>
  <c r="AS40" i="24"/>
  <c r="AT40" i="24"/>
  <c r="AU40" i="24"/>
  <c r="AV40" i="24"/>
  <c r="AW40" i="24"/>
  <c r="AX40" i="24"/>
  <c r="AY40" i="24"/>
  <c r="AZ40" i="24"/>
  <c r="BA40" i="24"/>
  <c r="BB40" i="24"/>
  <c r="BC40" i="24"/>
  <c r="BD40" i="24"/>
  <c r="BE40" i="24"/>
  <c r="BF40" i="24"/>
  <c r="BG40" i="24"/>
  <c r="BH40" i="24"/>
  <c r="BI40" i="24"/>
  <c r="BJ40" i="24"/>
  <c r="BK40" i="24"/>
  <c r="BL40" i="24"/>
  <c r="BM40" i="24"/>
  <c r="BN40" i="24"/>
  <c r="BO40" i="24"/>
  <c r="BP40" i="24"/>
  <c r="BQ40" i="24"/>
  <c r="BR40" i="24"/>
  <c r="BS40" i="24"/>
  <c r="AG41" i="24"/>
  <c r="AH41" i="24"/>
  <c r="AI41" i="24"/>
  <c r="AJ41" i="24"/>
  <c r="AK41" i="24"/>
  <c r="AL41" i="24"/>
  <c r="AM41" i="24"/>
  <c r="AN41" i="24"/>
  <c r="AO41" i="24"/>
  <c r="AP41" i="24"/>
  <c r="AQ41" i="24"/>
  <c r="AR41" i="24"/>
  <c r="AS41" i="24"/>
  <c r="AT41" i="24"/>
  <c r="AU41" i="24"/>
  <c r="AV41" i="24"/>
  <c r="AW41" i="24"/>
  <c r="AX41" i="24"/>
  <c r="AY41" i="24"/>
  <c r="AZ41" i="24"/>
  <c r="BA41" i="24"/>
  <c r="BB41" i="24"/>
  <c r="BC41" i="24"/>
  <c r="BD41" i="24"/>
  <c r="BE41" i="24"/>
  <c r="BF41" i="24"/>
  <c r="BG41" i="24"/>
  <c r="BH41" i="24"/>
  <c r="BI41" i="24"/>
  <c r="BJ41" i="24"/>
  <c r="BK41" i="24"/>
  <c r="BL41" i="24"/>
  <c r="BM41" i="24"/>
  <c r="BN41" i="24"/>
  <c r="BO41" i="24"/>
  <c r="BP41" i="24"/>
  <c r="BQ41" i="24"/>
  <c r="BR41" i="24"/>
  <c r="BS41" i="24"/>
  <c r="AG42" i="24"/>
  <c r="AH42" i="24"/>
  <c r="AI42" i="24"/>
  <c r="AJ42" i="24"/>
  <c r="AK42" i="24"/>
  <c r="AL42" i="24"/>
  <c r="AM42" i="24"/>
  <c r="AN42" i="24"/>
  <c r="AO42" i="24"/>
  <c r="AP42" i="24"/>
  <c r="AQ42" i="24"/>
  <c r="AR42" i="24"/>
  <c r="AS42" i="24"/>
  <c r="AT42" i="24"/>
  <c r="AU42" i="24"/>
  <c r="AV42" i="24"/>
  <c r="AW42" i="24"/>
  <c r="AX42" i="24"/>
  <c r="AY42" i="24"/>
  <c r="AZ42" i="24"/>
  <c r="BA42" i="24"/>
  <c r="BB42" i="24"/>
  <c r="BC42" i="24"/>
  <c r="BD42" i="24"/>
  <c r="BE42" i="24"/>
  <c r="BF42" i="24"/>
  <c r="BG42" i="24"/>
  <c r="BH42" i="24"/>
  <c r="BI42" i="24"/>
  <c r="BJ42" i="24"/>
  <c r="BK42" i="24"/>
  <c r="BL42" i="24"/>
  <c r="BM42" i="24"/>
  <c r="BN42" i="24"/>
  <c r="BO42" i="24"/>
  <c r="BP42" i="24"/>
  <c r="BQ42" i="24"/>
  <c r="BR42" i="24"/>
  <c r="BS42" i="24"/>
  <c r="AG43" i="24"/>
  <c r="AH43" i="24"/>
  <c r="AI43" i="24"/>
  <c r="AJ43" i="24"/>
  <c r="AK43" i="24"/>
  <c r="AL43" i="24"/>
  <c r="AM43" i="24"/>
  <c r="AN43" i="24"/>
  <c r="AO43" i="24"/>
  <c r="AP43" i="24"/>
  <c r="AQ43" i="24"/>
  <c r="AR43" i="24"/>
  <c r="AS43" i="24"/>
  <c r="AT43" i="24"/>
  <c r="AU43" i="24"/>
  <c r="AV43" i="24"/>
  <c r="AW43" i="24"/>
  <c r="AX43" i="24"/>
  <c r="AY43" i="24"/>
  <c r="AZ43" i="24"/>
  <c r="BA43" i="24"/>
  <c r="BB43" i="24"/>
  <c r="BC43" i="24"/>
  <c r="BD43" i="24"/>
  <c r="BE43" i="24"/>
  <c r="BF43" i="24"/>
  <c r="BG43" i="24"/>
  <c r="BH43" i="24"/>
  <c r="BI43" i="24"/>
  <c r="BJ43" i="24"/>
  <c r="BK43" i="24"/>
  <c r="BL43" i="24"/>
  <c r="BM43" i="24"/>
  <c r="BN43" i="24"/>
  <c r="BO43" i="24"/>
  <c r="BP43" i="24"/>
  <c r="BQ43" i="24"/>
  <c r="BR43" i="24"/>
  <c r="BS43" i="24"/>
  <c r="AG44" i="24"/>
  <c r="AH44" i="24"/>
  <c r="AI44" i="24"/>
  <c r="AJ44" i="24"/>
  <c r="AK44" i="24"/>
  <c r="AL44" i="24"/>
  <c r="AM44" i="24"/>
  <c r="AN44" i="24"/>
  <c r="AO44" i="24"/>
  <c r="AP44" i="24"/>
  <c r="AQ44" i="24"/>
  <c r="AR44" i="24"/>
  <c r="AS44" i="24"/>
  <c r="AT44" i="24"/>
  <c r="AU44" i="24"/>
  <c r="AV44" i="24"/>
  <c r="AW44" i="24"/>
  <c r="AX44" i="24"/>
  <c r="AY44" i="24"/>
  <c r="AZ44" i="24"/>
  <c r="BA44" i="24"/>
  <c r="BB44" i="24"/>
  <c r="BC44" i="24"/>
  <c r="BD44" i="24"/>
  <c r="BE44" i="24"/>
  <c r="BF44" i="24"/>
  <c r="BG44" i="24"/>
  <c r="BH44" i="24"/>
  <c r="BI44" i="24"/>
  <c r="BJ44" i="24"/>
  <c r="BK44" i="24"/>
  <c r="BL44" i="24"/>
  <c r="BM44" i="24"/>
  <c r="BN44" i="24"/>
  <c r="BO44" i="24"/>
  <c r="BP44" i="24"/>
  <c r="BQ44" i="24"/>
  <c r="BR44" i="24"/>
  <c r="BS44"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BD45" i="24"/>
  <c r="BE45" i="24"/>
  <c r="BF45" i="24"/>
  <c r="BG45" i="24"/>
  <c r="BH45" i="24"/>
  <c r="BI45" i="24"/>
  <c r="BJ45" i="24"/>
  <c r="BK45" i="24"/>
  <c r="BL45" i="24"/>
  <c r="BM45" i="24"/>
  <c r="BN45" i="24"/>
  <c r="BO45" i="24"/>
  <c r="BP45" i="24"/>
  <c r="BQ45" i="24"/>
  <c r="BR45" i="24"/>
  <c r="BS45" i="24"/>
  <c r="AG46" i="24"/>
  <c r="AH46" i="24"/>
  <c r="AI46" i="24"/>
  <c r="AJ46" i="24"/>
  <c r="AK46" i="24"/>
  <c r="AL46" i="24"/>
  <c r="AM46" i="24"/>
  <c r="AN46" i="24"/>
  <c r="AO46" i="24"/>
  <c r="AP46" i="24"/>
  <c r="AQ46" i="24"/>
  <c r="AR46" i="24"/>
  <c r="AS46" i="24"/>
  <c r="AT46" i="24"/>
  <c r="AU46" i="24"/>
  <c r="AV46" i="24"/>
  <c r="AW46" i="24"/>
  <c r="AX46" i="24"/>
  <c r="AY46" i="24"/>
  <c r="AZ46" i="24"/>
  <c r="BA46" i="24"/>
  <c r="BB46" i="24"/>
  <c r="BC46" i="24"/>
  <c r="BD46" i="24"/>
  <c r="BE46" i="24"/>
  <c r="BF46" i="24"/>
  <c r="BG46" i="24"/>
  <c r="BH46" i="24"/>
  <c r="BI46" i="24"/>
  <c r="BJ46" i="24"/>
  <c r="BK46" i="24"/>
  <c r="BL46" i="24"/>
  <c r="BM46" i="24"/>
  <c r="BN46" i="24"/>
  <c r="BO46" i="24"/>
  <c r="BP46" i="24"/>
  <c r="BQ46" i="24"/>
  <c r="BR46" i="24"/>
  <c r="BS46" i="24"/>
  <c r="AG47" i="24"/>
  <c r="AH47" i="24"/>
  <c r="AI47" i="24"/>
  <c r="AJ47" i="24"/>
  <c r="AK47" i="24"/>
  <c r="AL47" i="24"/>
  <c r="AM47" i="24"/>
  <c r="AN47" i="24"/>
  <c r="AO47" i="24"/>
  <c r="AP47" i="24"/>
  <c r="AQ47" i="24"/>
  <c r="AR47" i="24"/>
  <c r="AS47" i="24"/>
  <c r="AT47" i="24"/>
  <c r="AU47" i="24"/>
  <c r="AV47" i="24"/>
  <c r="AW47" i="24"/>
  <c r="AX47" i="24"/>
  <c r="AY47" i="24"/>
  <c r="AZ47" i="24"/>
  <c r="BA47" i="24"/>
  <c r="BB47" i="24"/>
  <c r="BC47" i="24"/>
  <c r="BD47" i="24"/>
  <c r="BE47" i="24"/>
  <c r="BF47" i="24"/>
  <c r="BG47" i="24"/>
  <c r="BH47" i="24"/>
  <c r="BI47" i="24"/>
  <c r="BJ47" i="24"/>
  <c r="BK47" i="24"/>
  <c r="BL47" i="24"/>
  <c r="BM47" i="24"/>
  <c r="BN47" i="24"/>
  <c r="BO47" i="24"/>
  <c r="BP47" i="24"/>
  <c r="BQ47" i="24"/>
  <c r="BR47" i="24"/>
  <c r="BS47" i="24"/>
  <c r="AG48" i="24"/>
  <c r="AH48" i="24"/>
  <c r="AI48" i="24"/>
  <c r="AJ48" i="24"/>
  <c r="AK48" i="24"/>
  <c r="AL48" i="24"/>
  <c r="AM48" i="24"/>
  <c r="AN48" i="24"/>
  <c r="AO48" i="24"/>
  <c r="AP48" i="24"/>
  <c r="AQ48" i="24"/>
  <c r="AR48" i="24"/>
  <c r="AS48" i="24"/>
  <c r="AT48" i="24"/>
  <c r="AU48" i="24"/>
  <c r="AV48" i="24"/>
  <c r="AW48" i="24"/>
  <c r="AX48" i="24"/>
  <c r="AY48" i="24"/>
  <c r="AZ48" i="24"/>
  <c r="BA48" i="24"/>
  <c r="BB48" i="24"/>
  <c r="BC48" i="24"/>
  <c r="BD48" i="24"/>
  <c r="BE48" i="24"/>
  <c r="BF48" i="24"/>
  <c r="BG48" i="24"/>
  <c r="BH48" i="24"/>
  <c r="BI48" i="24"/>
  <c r="BJ48" i="24"/>
  <c r="BK48" i="24"/>
  <c r="BL48" i="24"/>
  <c r="BM48" i="24"/>
  <c r="BN48" i="24"/>
  <c r="BO48" i="24"/>
  <c r="BP48" i="24"/>
  <c r="BQ48" i="24"/>
  <c r="BR48" i="24"/>
  <c r="BS48" i="24"/>
  <c r="AG49" i="24"/>
  <c r="AH49" i="24"/>
  <c r="AI49" i="24"/>
  <c r="AJ49" i="24"/>
  <c r="AK49" i="24"/>
  <c r="AL49" i="24"/>
  <c r="AM49" i="24"/>
  <c r="AN49" i="24"/>
  <c r="AO49" i="24"/>
  <c r="AP49" i="24"/>
  <c r="AQ49" i="24"/>
  <c r="AR49" i="24"/>
  <c r="AS49" i="24"/>
  <c r="AT49" i="24"/>
  <c r="AU49" i="24"/>
  <c r="AV49" i="24"/>
  <c r="AW49" i="24"/>
  <c r="AX49" i="24"/>
  <c r="AY49" i="24"/>
  <c r="AZ49" i="24"/>
  <c r="BA49" i="24"/>
  <c r="BB49" i="24"/>
  <c r="BC49" i="24"/>
  <c r="BD49" i="24"/>
  <c r="BE49" i="24"/>
  <c r="BF49" i="24"/>
  <c r="BG49" i="24"/>
  <c r="BH49" i="24"/>
  <c r="BI49" i="24"/>
  <c r="BJ49" i="24"/>
  <c r="BK49" i="24"/>
  <c r="BL49" i="24"/>
  <c r="BM49" i="24"/>
  <c r="BN49" i="24"/>
  <c r="BO49" i="24"/>
  <c r="BP49" i="24"/>
  <c r="BQ49" i="24"/>
  <c r="BR49" i="24"/>
  <c r="BS49" i="24"/>
  <c r="AG50" i="24"/>
  <c r="AH50" i="24"/>
  <c r="AI50" i="24"/>
  <c r="AJ50" i="24"/>
  <c r="AK50" i="24"/>
  <c r="AL50" i="24"/>
  <c r="AM50" i="24"/>
  <c r="AN50" i="24"/>
  <c r="AO50" i="24"/>
  <c r="AP50" i="24"/>
  <c r="AQ50" i="24"/>
  <c r="AR50" i="24"/>
  <c r="AS50" i="24"/>
  <c r="AT50" i="24"/>
  <c r="AU50" i="24"/>
  <c r="AV50" i="24"/>
  <c r="AW50" i="24"/>
  <c r="AX50" i="24"/>
  <c r="AY50" i="24"/>
  <c r="AZ50" i="24"/>
  <c r="BA50" i="24"/>
  <c r="BB50" i="24"/>
  <c r="BC50" i="24"/>
  <c r="BD50" i="24"/>
  <c r="BE50" i="24"/>
  <c r="BF50" i="24"/>
  <c r="BG50" i="24"/>
  <c r="BH50" i="24"/>
  <c r="BI50" i="24"/>
  <c r="BJ50" i="24"/>
  <c r="BK50" i="24"/>
  <c r="BL50" i="24"/>
  <c r="BM50" i="24"/>
  <c r="BN50" i="24"/>
  <c r="BO50" i="24"/>
  <c r="BP50" i="24"/>
  <c r="BQ50" i="24"/>
  <c r="BR50" i="24"/>
  <c r="BS50" i="24"/>
  <c r="AG51" i="24"/>
  <c r="AH51" i="24"/>
  <c r="AI51" i="24"/>
  <c r="AJ51" i="24"/>
  <c r="AK51" i="24"/>
  <c r="AL51" i="24"/>
  <c r="AM51" i="24"/>
  <c r="AN51" i="24"/>
  <c r="AO51" i="24"/>
  <c r="AP51" i="24"/>
  <c r="AQ51" i="24"/>
  <c r="AR51" i="24"/>
  <c r="AS51" i="24"/>
  <c r="AT51" i="24"/>
  <c r="AU51" i="24"/>
  <c r="AV51" i="24"/>
  <c r="AW51" i="24"/>
  <c r="AX51" i="24"/>
  <c r="AY51" i="24"/>
  <c r="AZ51" i="24"/>
  <c r="BA51" i="24"/>
  <c r="BB51" i="24"/>
  <c r="BC51" i="24"/>
  <c r="BD51" i="24"/>
  <c r="BE51" i="24"/>
  <c r="BF51" i="24"/>
  <c r="BG51" i="24"/>
  <c r="BH51" i="24"/>
  <c r="BI51" i="24"/>
  <c r="BJ51" i="24"/>
  <c r="BK51" i="24"/>
  <c r="BL51" i="24"/>
  <c r="BM51" i="24"/>
  <c r="BN51" i="24"/>
  <c r="BO51" i="24"/>
  <c r="BP51" i="24"/>
  <c r="BQ51" i="24"/>
  <c r="BR51" i="24"/>
  <c r="BS51" i="24"/>
  <c r="AG52" i="24"/>
  <c r="AH52" i="24"/>
  <c r="AI52" i="24"/>
  <c r="AJ52" i="24"/>
  <c r="AK52" i="24"/>
  <c r="AL52" i="24"/>
  <c r="AM52" i="24"/>
  <c r="AN52" i="24"/>
  <c r="AO52" i="24"/>
  <c r="AP52" i="24"/>
  <c r="AQ52" i="24"/>
  <c r="AR52" i="24"/>
  <c r="AS52" i="24"/>
  <c r="AT52" i="24"/>
  <c r="AU52" i="24"/>
  <c r="AV52" i="24"/>
  <c r="AW52" i="24"/>
  <c r="AX52" i="24"/>
  <c r="AY52" i="24"/>
  <c r="AZ52" i="24"/>
  <c r="BA52" i="24"/>
  <c r="BB52" i="24"/>
  <c r="BC52" i="24"/>
  <c r="BD52" i="24"/>
  <c r="BE52" i="24"/>
  <c r="BF52" i="24"/>
  <c r="BG52" i="24"/>
  <c r="BH52" i="24"/>
  <c r="BI52" i="24"/>
  <c r="BJ52" i="24"/>
  <c r="BK52" i="24"/>
  <c r="BL52" i="24"/>
  <c r="BM52" i="24"/>
  <c r="BN52" i="24"/>
  <c r="BO52" i="24"/>
  <c r="BP52" i="24"/>
  <c r="BQ52" i="24"/>
  <c r="BR52" i="24"/>
  <c r="BS52" i="24"/>
  <c r="AG53" i="24"/>
  <c r="AH53" i="24"/>
  <c r="AI53" i="24"/>
  <c r="AJ53" i="24"/>
  <c r="AK53" i="24"/>
  <c r="AL53" i="24"/>
  <c r="AM53" i="24"/>
  <c r="AN53" i="24"/>
  <c r="AO53" i="24"/>
  <c r="AP53" i="24"/>
  <c r="AQ53" i="24"/>
  <c r="AR53" i="24"/>
  <c r="AS53" i="24"/>
  <c r="AT53" i="24"/>
  <c r="AU53" i="24"/>
  <c r="AV53" i="24"/>
  <c r="AW53" i="24"/>
  <c r="AX53" i="24"/>
  <c r="AY53" i="24"/>
  <c r="AZ53" i="24"/>
  <c r="BA53" i="24"/>
  <c r="BB53" i="24"/>
  <c r="BC53" i="24"/>
  <c r="BD53" i="24"/>
  <c r="BE53" i="24"/>
  <c r="BF53" i="24"/>
  <c r="BG53" i="24"/>
  <c r="BH53" i="24"/>
  <c r="BI53" i="24"/>
  <c r="BJ53" i="24"/>
  <c r="BK53" i="24"/>
  <c r="BL53" i="24"/>
  <c r="BM53" i="24"/>
  <c r="BN53" i="24"/>
  <c r="BO53" i="24"/>
  <c r="BP53" i="24"/>
  <c r="BQ53" i="24"/>
  <c r="BR53" i="24"/>
  <c r="BS53" i="24"/>
  <c r="AG54" i="24"/>
  <c r="AH54" i="24"/>
  <c r="AI54" i="24"/>
  <c r="AJ54" i="24"/>
  <c r="AK54" i="24"/>
  <c r="AL54" i="24"/>
  <c r="AM54" i="24"/>
  <c r="AN54" i="24"/>
  <c r="AO54" i="24"/>
  <c r="AP54" i="24"/>
  <c r="AQ54" i="24"/>
  <c r="AR54" i="24"/>
  <c r="AS54" i="24"/>
  <c r="AT54" i="24"/>
  <c r="AU54" i="24"/>
  <c r="AV54" i="24"/>
  <c r="AW54" i="24"/>
  <c r="AX54" i="24"/>
  <c r="AY54" i="24"/>
  <c r="AZ54" i="24"/>
  <c r="BA54" i="24"/>
  <c r="BB54" i="24"/>
  <c r="BC54" i="24"/>
  <c r="BD54" i="24"/>
  <c r="BE54" i="24"/>
  <c r="BF54" i="24"/>
  <c r="BG54" i="24"/>
  <c r="BH54" i="24"/>
  <c r="BI54" i="24"/>
  <c r="BJ54" i="24"/>
  <c r="BK54" i="24"/>
  <c r="BL54" i="24"/>
  <c r="BM54" i="24"/>
  <c r="BN54" i="24"/>
  <c r="BO54" i="24"/>
  <c r="BP54" i="24"/>
  <c r="BQ54" i="24"/>
  <c r="BR54" i="24"/>
  <c r="BS54" i="24"/>
  <c r="AG55" i="24"/>
  <c r="AH55" i="24"/>
  <c r="AI55" i="24"/>
  <c r="AJ55" i="24"/>
  <c r="AK55" i="24"/>
  <c r="AL55" i="24"/>
  <c r="AM55" i="24"/>
  <c r="AN55" i="24"/>
  <c r="AO55" i="24"/>
  <c r="AP55" i="24"/>
  <c r="AQ55" i="24"/>
  <c r="AR55" i="24"/>
  <c r="AS55" i="24"/>
  <c r="AT55" i="24"/>
  <c r="AU55" i="24"/>
  <c r="AV55" i="24"/>
  <c r="AW55" i="24"/>
  <c r="AX55" i="24"/>
  <c r="AY55" i="24"/>
  <c r="AZ55" i="24"/>
  <c r="BA55" i="24"/>
  <c r="BB55" i="24"/>
  <c r="BC55" i="24"/>
  <c r="BD55" i="24"/>
  <c r="BE55" i="24"/>
  <c r="BF55" i="24"/>
  <c r="BG55" i="24"/>
  <c r="BH55" i="24"/>
  <c r="BI55" i="24"/>
  <c r="BJ55" i="24"/>
  <c r="BK55" i="24"/>
  <c r="BL55" i="24"/>
  <c r="BM55" i="24"/>
  <c r="BN55" i="24"/>
  <c r="BO55" i="24"/>
  <c r="BP55" i="24"/>
  <c r="BQ55" i="24"/>
  <c r="BR55" i="24"/>
  <c r="BS55" i="24"/>
  <c r="AG56" i="24"/>
  <c r="AH56" i="24"/>
  <c r="AI56" i="24"/>
  <c r="AJ56" i="24"/>
  <c r="AK56" i="24"/>
  <c r="AL56" i="24"/>
  <c r="AM56" i="24"/>
  <c r="AN56" i="24"/>
  <c r="AO56" i="24"/>
  <c r="AP56" i="24"/>
  <c r="AQ56" i="24"/>
  <c r="AR56" i="24"/>
  <c r="AS56" i="24"/>
  <c r="AT56" i="24"/>
  <c r="AU56" i="24"/>
  <c r="AV56" i="24"/>
  <c r="AW56" i="24"/>
  <c r="AX56" i="24"/>
  <c r="AY56" i="24"/>
  <c r="AZ56" i="24"/>
  <c r="BA56" i="24"/>
  <c r="BB56" i="24"/>
  <c r="BC56" i="24"/>
  <c r="BD56" i="24"/>
  <c r="BE56" i="24"/>
  <c r="BF56" i="24"/>
  <c r="BG56" i="24"/>
  <c r="BH56" i="24"/>
  <c r="BI56" i="24"/>
  <c r="BJ56" i="24"/>
  <c r="BK56" i="24"/>
  <c r="BL56" i="24"/>
  <c r="BM56" i="24"/>
  <c r="BN56" i="24"/>
  <c r="BO56" i="24"/>
  <c r="BP56" i="24"/>
  <c r="BQ56" i="24"/>
  <c r="BR56" i="24"/>
  <c r="BS56" i="24"/>
  <c r="AG57" i="24"/>
  <c r="AH57" i="24"/>
  <c r="AI57" i="24"/>
  <c r="AJ57" i="24"/>
  <c r="AK57" i="24"/>
  <c r="AL57" i="24"/>
  <c r="AM57" i="24"/>
  <c r="AN57" i="24"/>
  <c r="AO57" i="24"/>
  <c r="AP57" i="24"/>
  <c r="AQ57" i="24"/>
  <c r="AR57" i="24"/>
  <c r="AS57" i="24"/>
  <c r="AT57" i="24"/>
  <c r="AU57" i="24"/>
  <c r="AV57" i="24"/>
  <c r="AW57" i="24"/>
  <c r="AX57" i="24"/>
  <c r="AY57" i="24"/>
  <c r="AZ57" i="24"/>
  <c r="BA57" i="24"/>
  <c r="BB57" i="24"/>
  <c r="BC57" i="24"/>
  <c r="BD57" i="24"/>
  <c r="BE57" i="24"/>
  <c r="BF57" i="24"/>
  <c r="BG57" i="24"/>
  <c r="BH57" i="24"/>
  <c r="BI57" i="24"/>
  <c r="BJ57" i="24"/>
  <c r="BK57" i="24"/>
  <c r="BL57" i="24"/>
  <c r="BM57" i="24"/>
  <c r="BN57" i="24"/>
  <c r="BO57" i="24"/>
  <c r="BP57" i="24"/>
  <c r="BQ57" i="24"/>
  <c r="BR57" i="24"/>
  <c r="BS57" i="24"/>
  <c r="AG58" i="24"/>
  <c r="AH58" i="24"/>
  <c r="AI58" i="24"/>
  <c r="AJ58" i="24"/>
  <c r="AK58" i="24"/>
  <c r="AL58" i="24"/>
  <c r="AM58" i="24"/>
  <c r="AN58" i="24"/>
  <c r="AO58" i="24"/>
  <c r="AP58" i="24"/>
  <c r="AQ58" i="24"/>
  <c r="AR58" i="24"/>
  <c r="AS58" i="24"/>
  <c r="AT58" i="24"/>
  <c r="AU58" i="24"/>
  <c r="AV58" i="24"/>
  <c r="AW58" i="24"/>
  <c r="AX58" i="24"/>
  <c r="AY58" i="24"/>
  <c r="AZ58" i="24"/>
  <c r="BA58" i="24"/>
  <c r="BB58" i="24"/>
  <c r="BC58" i="24"/>
  <c r="BD58" i="24"/>
  <c r="BE58" i="24"/>
  <c r="BF58" i="24"/>
  <c r="BG58" i="24"/>
  <c r="BH58" i="24"/>
  <c r="BI58" i="24"/>
  <c r="BJ58" i="24"/>
  <c r="BK58" i="24"/>
  <c r="BL58" i="24"/>
  <c r="BM58" i="24"/>
  <c r="BN58" i="24"/>
  <c r="BO58" i="24"/>
  <c r="BP58" i="24"/>
  <c r="BQ58" i="24"/>
  <c r="BR58" i="24"/>
  <c r="BS58" i="24"/>
  <c r="AG59" i="24"/>
  <c r="AH59" i="24"/>
  <c r="AI59" i="24"/>
  <c r="AJ59" i="24"/>
  <c r="AK59" i="24"/>
  <c r="AL59" i="24"/>
  <c r="AM59" i="24"/>
  <c r="AN59" i="24"/>
  <c r="AO59" i="24"/>
  <c r="AP59" i="24"/>
  <c r="AQ59" i="24"/>
  <c r="AR59" i="24"/>
  <c r="AS59" i="24"/>
  <c r="AT59" i="24"/>
  <c r="AU59" i="24"/>
  <c r="AV59" i="24"/>
  <c r="AW59" i="24"/>
  <c r="AX59" i="24"/>
  <c r="AY59" i="24"/>
  <c r="AZ59" i="24"/>
  <c r="BA59" i="24"/>
  <c r="BB59" i="24"/>
  <c r="BC59" i="24"/>
  <c r="BD59" i="24"/>
  <c r="BE59" i="24"/>
  <c r="BF59" i="24"/>
  <c r="BG59" i="24"/>
  <c r="BH59" i="24"/>
  <c r="BI59" i="24"/>
  <c r="BJ59" i="24"/>
  <c r="BK59" i="24"/>
  <c r="BL59" i="24"/>
  <c r="BM59" i="24"/>
  <c r="BN59" i="24"/>
  <c r="BO59" i="24"/>
  <c r="BP59" i="24"/>
  <c r="BQ59" i="24"/>
  <c r="BR59" i="24"/>
  <c r="BS59" i="24"/>
  <c r="AG60" i="24"/>
  <c r="AH60" i="24"/>
  <c r="AI60" i="24"/>
  <c r="AJ60" i="24"/>
  <c r="AK60" i="24"/>
  <c r="AL60" i="24"/>
  <c r="AM60" i="24"/>
  <c r="AN60" i="24"/>
  <c r="AO60" i="24"/>
  <c r="AP60" i="24"/>
  <c r="AQ60" i="24"/>
  <c r="AR60" i="24"/>
  <c r="AS60" i="24"/>
  <c r="AT60" i="24"/>
  <c r="AU60" i="24"/>
  <c r="AV60" i="24"/>
  <c r="AW60" i="24"/>
  <c r="AX60" i="24"/>
  <c r="AY60" i="24"/>
  <c r="AZ60" i="24"/>
  <c r="BA60" i="24"/>
  <c r="BB60" i="24"/>
  <c r="BC60" i="24"/>
  <c r="BD60" i="24"/>
  <c r="BE60" i="24"/>
  <c r="BF60" i="24"/>
  <c r="BG60" i="24"/>
  <c r="BH60" i="24"/>
  <c r="BI60" i="24"/>
  <c r="BJ60" i="24"/>
  <c r="BK60" i="24"/>
  <c r="BL60" i="24"/>
  <c r="BM60" i="24"/>
  <c r="BN60" i="24"/>
  <c r="BO60" i="24"/>
  <c r="BP60" i="24"/>
  <c r="BQ60" i="24"/>
  <c r="BR60" i="24"/>
  <c r="BS60" i="24"/>
  <c r="AG61" i="24"/>
  <c r="AH61" i="24"/>
  <c r="AI61" i="24"/>
  <c r="AJ61" i="24"/>
  <c r="AK61" i="24"/>
  <c r="AL61" i="24"/>
  <c r="AM61" i="24"/>
  <c r="AN61" i="24"/>
  <c r="AO61" i="24"/>
  <c r="AP61" i="24"/>
  <c r="AQ61" i="24"/>
  <c r="AR61" i="24"/>
  <c r="AS61" i="24"/>
  <c r="AT61" i="24"/>
  <c r="AU61" i="24"/>
  <c r="AV61" i="24"/>
  <c r="AW61" i="24"/>
  <c r="AX61" i="24"/>
  <c r="AY61" i="24"/>
  <c r="AZ61" i="24"/>
  <c r="BA61" i="24"/>
  <c r="BB61" i="24"/>
  <c r="BC61" i="24"/>
  <c r="BD61" i="24"/>
  <c r="BE61" i="24"/>
  <c r="BF61" i="24"/>
  <c r="BG61" i="24"/>
  <c r="BH61" i="24"/>
  <c r="BI61" i="24"/>
  <c r="BJ61" i="24"/>
  <c r="BK61" i="24"/>
  <c r="BL61" i="24"/>
  <c r="BM61" i="24"/>
  <c r="BN61" i="24"/>
  <c r="BO61" i="24"/>
  <c r="BP61" i="24"/>
  <c r="BQ61" i="24"/>
  <c r="BR61" i="24"/>
  <c r="BS61" i="24"/>
  <c r="AG62" i="24"/>
  <c r="AH62" i="24"/>
  <c r="AI62" i="24"/>
  <c r="AJ62" i="24"/>
  <c r="AK62" i="24"/>
  <c r="AL62" i="24"/>
  <c r="AM62" i="24"/>
  <c r="AN62" i="24"/>
  <c r="AO62" i="24"/>
  <c r="AP62" i="24"/>
  <c r="AQ62" i="24"/>
  <c r="AR62" i="24"/>
  <c r="AS62" i="24"/>
  <c r="AT62" i="24"/>
  <c r="AU62" i="24"/>
  <c r="AV62" i="24"/>
  <c r="AW62" i="24"/>
  <c r="AX62" i="24"/>
  <c r="AY62" i="24"/>
  <c r="AZ62" i="24"/>
  <c r="BA62" i="24"/>
  <c r="BB62" i="24"/>
  <c r="BC62" i="24"/>
  <c r="BD62" i="24"/>
  <c r="BE62" i="24"/>
  <c r="BF62" i="24"/>
  <c r="BG62" i="24"/>
  <c r="BH62" i="24"/>
  <c r="BI62" i="24"/>
  <c r="BJ62" i="24"/>
  <c r="BK62" i="24"/>
  <c r="BL62" i="24"/>
  <c r="BM62" i="24"/>
  <c r="BN62" i="24"/>
  <c r="BO62" i="24"/>
  <c r="BP62" i="24"/>
  <c r="BQ62" i="24"/>
  <c r="BR62" i="24"/>
  <c r="BS62" i="24"/>
  <c r="AG63" i="24"/>
  <c r="AH63" i="24"/>
  <c r="AI63" i="24"/>
  <c r="AJ63" i="24"/>
  <c r="AK63" i="24"/>
  <c r="AL63" i="24"/>
  <c r="AM63" i="24"/>
  <c r="AN63" i="24"/>
  <c r="AO63" i="24"/>
  <c r="AP63" i="24"/>
  <c r="AQ63" i="24"/>
  <c r="AR63" i="24"/>
  <c r="AS63" i="24"/>
  <c r="AT63" i="24"/>
  <c r="AU63" i="24"/>
  <c r="AV63" i="24"/>
  <c r="AW63" i="24"/>
  <c r="AX63" i="24"/>
  <c r="AY63" i="24"/>
  <c r="AZ63" i="24"/>
  <c r="BA63" i="24"/>
  <c r="BB63" i="24"/>
  <c r="BC63" i="24"/>
  <c r="BD63" i="24"/>
  <c r="BE63" i="24"/>
  <c r="BF63" i="24"/>
  <c r="BG63" i="24"/>
  <c r="BH63" i="24"/>
  <c r="BI63" i="24"/>
  <c r="BJ63" i="24"/>
  <c r="BK63" i="24"/>
  <c r="BL63" i="24"/>
  <c r="BM63" i="24"/>
  <c r="BN63" i="24"/>
  <c r="BO63" i="24"/>
  <c r="BP63" i="24"/>
  <c r="BQ63" i="24"/>
  <c r="BR63" i="24"/>
  <c r="BS63" i="24"/>
  <c r="AG64" i="24"/>
  <c r="AH64" i="24"/>
  <c r="AI64" i="24"/>
  <c r="AJ64" i="24"/>
  <c r="AK64" i="24"/>
  <c r="AL64" i="24"/>
  <c r="AM64" i="24"/>
  <c r="AN64" i="24"/>
  <c r="AO64" i="24"/>
  <c r="AP64" i="24"/>
  <c r="AQ64" i="24"/>
  <c r="AR64" i="24"/>
  <c r="AS64" i="24"/>
  <c r="AT64" i="24"/>
  <c r="AU64" i="24"/>
  <c r="AV64" i="24"/>
  <c r="AW64" i="24"/>
  <c r="AX64" i="24"/>
  <c r="AY64" i="24"/>
  <c r="AZ64" i="24"/>
  <c r="BA64" i="24"/>
  <c r="BB64" i="24"/>
  <c r="BC64" i="24"/>
  <c r="BD64" i="24"/>
  <c r="BE64" i="24"/>
  <c r="BF64" i="24"/>
  <c r="BG64" i="24"/>
  <c r="BH64" i="24"/>
  <c r="BI64" i="24"/>
  <c r="BJ64" i="24"/>
  <c r="BK64" i="24"/>
  <c r="BL64" i="24"/>
  <c r="BM64" i="24"/>
  <c r="BN64" i="24"/>
  <c r="BO64" i="24"/>
  <c r="BP64" i="24"/>
  <c r="BQ64" i="24"/>
  <c r="BR64" i="24"/>
  <c r="BS64" i="24"/>
  <c r="AG65" i="24"/>
  <c r="AH65" i="24"/>
  <c r="AI65" i="24"/>
  <c r="AJ65" i="24"/>
  <c r="AK65" i="24"/>
  <c r="AL65" i="24"/>
  <c r="AM65" i="24"/>
  <c r="AN65" i="24"/>
  <c r="AO65" i="24"/>
  <c r="AP65" i="24"/>
  <c r="AQ65" i="24"/>
  <c r="AR65" i="24"/>
  <c r="AS65" i="24"/>
  <c r="AT65" i="24"/>
  <c r="AU65" i="24"/>
  <c r="AV65" i="24"/>
  <c r="AW65" i="24"/>
  <c r="AX65" i="24"/>
  <c r="AY65" i="24"/>
  <c r="AZ65" i="24"/>
  <c r="BA65" i="24"/>
  <c r="BB65" i="24"/>
  <c r="BC65" i="24"/>
  <c r="BD65" i="24"/>
  <c r="BE65" i="24"/>
  <c r="BF65" i="24"/>
  <c r="BG65" i="24"/>
  <c r="BH65" i="24"/>
  <c r="BI65" i="24"/>
  <c r="BJ65" i="24"/>
  <c r="BK65" i="24"/>
  <c r="BL65" i="24"/>
  <c r="BM65" i="24"/>
  <c r="BN65" i="24"/>
  <c r="BO65" i="24"/>
  <c r="BP65" i="24"/>
  <c r="BQ65" i="24"/>
  <c r="BR65" i="24"/>
  <c r="BS65" i="24"/>
  <c r="AG66" i="24"/>
  <c r="AH66" i="24"/>
  <c r="AI66" i="24"/>
  <c r="AJ66" i="24"/>
  <c r="AK66" i="24"/>
  <c r="AL66" i="24"/>
  <c r="AM66" i="24"/>
  <c r="AN66" i="24"/>
  <c r="AO66" i="24"/>
  <c r="AP66" i="24"/>
  <c r="AQ66" i="24"/>
  <c r="AR66" i="24"/>
  <c r="AS66" i="24"/>
  <c r="AT66" i="24"/>
  <c r="AU66" i="24"/>
  <c r="AV66" i="24"/>
  <c r="AW66" i="24"/>
  <c r="AX66" i="24"/>
  <c r="AY66" i="24"/>
  <c r="AZ66" i="24"/>
  <c r="BA66" i="24"/>
  <c r="BB66" i="24"/>
  <c r="BC66" i="24"/>
  <c r="BD66" i="24"/>
  <c r="BE66" i="24"/>
  <c r="BF66" i="24"/>
  <c r="BG66" i="24"/>
  <c r="BH66" i="24"/>
  <c r="BI66" i="24"/>
  <c r="BJ66" i="24"/>
  <c r="BK66" i="24"/>
  <c r="BL66" i="24"/>
  <c r="BM66" i="24"/>
  <c r="BN66" i="24"/>
  <c r="BO66" i="24"/>
  <c r="BP66" i="24"/>
  <c r="BQ66" i="24"/>
  <c r="BR66" i="24"/>
  <c r="BS66" i="24"/>
  <c r="AG67" i="24"/>
  <c r="AH67" i="24"/>
  <c r="AI67" i="24"/>
  <c r="AJ67" i="24"/>
  <c r="AK67" i="24"/>
  <c r="AL67" i="24"/>
  <c r="AM67" i="24"/>
  <c r="AN67" i="24"/>
  <c r="AO67" i="24"/>
  <c r="AP67" i="24"/>
  <c r="AQ67" i="24"/>
  <c r="AR67" i="24"/>
  <c r="AS67" i="24"/>
  <c r="AT67" i="24"/>
  <c r="AU67" i="24"/>
  <c r="AV67" i="24"/>
  <c r="AW67" i="24"/>
  <c r="AX67" i="24"/>
  <c r="AY67" i="24"/>
  <c r="AZ67" i="24"/>
  <c r="BA67" i="24"/>
  <c r="BB67" i="24"/>
  <c r="BC67" i="24"/>
  <c r="BD67" i="24"/>
  <c r="BE67" i="24"/>
  <c r="BF67" i="24"/>
  <c r="BG67" i="24"/>
  <c r="BH67" i="24"/>
  <c r="BI67" i="24"/>
  <c r="BJ67" i="24"/>
  <c r="BK67" i="24"/>
  <c r="BL67" i="24"/>
  <c r="BM67" i="24"/>
  <c r="BN67" i="24"/>
  <c r="BO67" i="24"/>
  <c r="BP67" i="24"/>
  <c r="BQ67" i="24"/>
  <c r="BR67" i="24"/>
  <c r="BS67" i="24"/>
  <c r="AG68" i="24"/>
  <c r="AH68" i="24"/>
  <c r="AI68" i="24"/>
  <c r="AJ68" i="24"/>
  <c r="AK68" i="24"/>
  <c r="AL68" i="24"/>
  <c r="AM68" i="24"/>
  <c r="AN68" i="24"/>
  <c r="AO68" i="24"/>
  <c r="AP68" i="24"/>
  <c r="AQ68" i="24"/>
  <c r="AR68" i="24"/>
  <c r="AS68" i="24"/>
  <c r="AT68" i="24"/>
  <c r="AU68" i="24"/>
  <c r="AV68" i="24"/>
  <c r="AW68" i="24"/>
  <c r="AX68" i="24"/>
  <c r="AY68" i="24"/>
  <c r="AZ68" i="24"/>
  <c r="BA68" i="24"/>
  <c r="BB68" i="24"/>
  <c r="BC68" i="24"/>
  <c r="BD68" i="24"/>
  <c r="BE68" i="24"/>
  <c r="BF68" i="24"/>
  <c r="BG68" i="24"/>
  <c r="BH68" i="24"/>
  <c r="BI68" i="24"/>
  <c r="BJ68" i="24"/>
  <c r="BK68" i="24"/>
  <c r="BL68" i="24"/>
  <c r="BM68" i="24"/>
  <c r="BN68" i="24"/>
  <c r="BO68" i="24"/>
  <c r="BP68" i="24"/>
  <c r="BQ68" i="24"/>
  <c r="BR68" i="24"/>
  <c r="BS68" i="24"/>
  <c r="AG69" i="24"/>
  <c r="AH69" i="24"/>
  <c r="AI69" i="24"/>
  <c r="AJ69" i="24"/>
  <c r="AK69" i="24"/>
  <c r="AL69" i="24"/>
  <c r="AM69" i="24"/>
  <c r="AN69" i="24"/>
  <c r="AO69" i="24"/>
  <c r="AP69" i="24"/>
  <c r="AQ69" i="24"/>
  <c r="AR69" i="24"/>
  <c r="AS69" i="24"/>
  <c r="AT69" i="24"/>
  <c r="AU69" i="24"/>
  <c r="AV69" i="24"/>
  <c r="AW69" i="24"/>
  <c r="AX69" i="24"/>
  <c r="AY69" i="24"/>
  <c r="AZ69" i="24"/>
  <c r="BA69" i="24"/>
  <c r="BB69" i="24"/>
  <c r="BC69" i="24"/>
  <c r="BD69" i="24"/>
  <c r="BE69" i="24"/>
  <c r="BF69" i="24"/>
  <c r="BG69" i="24"/>
  <c r="BH69" i="24"/>
  <c r="BI69" i="24"/>
  <c r="BJ69" i="24"/>
  <c r="BK69" i="24"/>
  <c r="BL69" i="24"/>
  <c r="BM69" i="24"/>
  <c r="BN69" i="24"/>
  <c r="BO69" i="24"/>
  <c r="BP69" i="24"/>
  <c r="BQ69" i="24"/>
  <c r="BR69" i="24"/>
  <c r="BS69" i="24"/>
  <c r="AG70" i="24"/>
  <c r="AH70" i="24"/>
  <c r="AI70" i="24"/>
  <c r="AJ70" i="24"/>
  <c r="AK70" i="24"/>
  <c r="AL70" i="24"/>
  <c r="AM70" i="24"/>
  <c r="AN70" i="24"/>
  <c r="AO70" i="24"/>
  <c r="AP70" i="24"/>
  <c r="AQ70" i="24"/>
  <c r="AR70" i="24"/>
  <c r="AS70" i="24"/>
  <c r="AT70" i="24"/>
  <c r="AU70" i="24"/>
  <c r="AV70" i="24"/>
  <c r="AW70" i="24"/>
  <c r="AX70" i="24"/>
  <c r="AY70" i="24"/>
  <c r="AZ70" i="24"/>
  <c r="BA70" i="24"/>
  <c r="BB70" i="24"/>
  <c r="BC70" i="24"/>
  <c r="BD70" i="24"/>
  <c r="BE70" i="24"/>
  <c r="BF70" i="24"/>
  <c r="BG70" i="24"/>
  <c r="BH70" i="24"/>
  <c r="BI70" i="24"/>
  <c r="BJ70" i="24"/>
  <c r="BK70" i="24"/>
  <c r="BL70" i="24"/>
  <c r="BM70" i="24"/>
  <c r="BN70" i="24"/>
  <c r="BO70" i="24"/>
  <c r="BP70" i="24"/>
  <c r="BQ70" i="24"/>
  <c r="BR70" i="24"/>
  <c r="BS70" i="24"/>
  <c r="AG71" i="24"/>
  <c r="AH71" i="24"/>
  <c r="AI71" i="24"/>
  <c r="AJ71" i="24"/>
  <c r="AK71" i="24"/>
  <c r="AL71" i="24"/>
  <c r="AM71" i="24"/>
  <c r="AN71" i="24"/>
  <c r="AO71" i="24"/>
  <c r="AP71" i="24"/>
  <c r="AQ71" i="24"/>
  <c r="AR71" i="24"/>
  <c r="AS71" i="24"/>
  <c r="AT71" i="24"/>
  <c r="AU71" i="24"/>
  <c r="AV71" i="24"/>
  <c r="AW71" i="24"/>
  <c r="AX71" i="24"/>
  <c r="AY71" i="24"/>
  <c r="AZ71" i="24"/>
  <c r="BA71" i="24"/>
  <c r="BB71" i="24"/>
  <c r="BC71" i="24"/>
  <c r="BD71" i="24"/>
  <c r="BE71" i="24"/>
  <c r="BF71" i="24"/>
  <c r="BG71" i="24"/>
  <c r="BH71" i="24"/>
  <c r="BI71" i="24"/>
  <c r="BJ71" i="24"/>
  <c r="BK71" i="24"/>
  <c r="BL71" i="24"/>
  <c r="BM71" i="24"/>
  <c r="BN71" i="24"/>
  <c r="BO71" i="24"/>
  <c r="BP71" i="24"/>
  <c r="BQ71" i="24"/>
  <c r="BR71" i="24"/>
  <c r="BS71" i="24"/>
  <c r="AG72" i="24"/>
  <c r="AH72" i="24"/>
  <c r="AI72" i="24"/>
  <c r="AJ72" i="24"/>
  <c r="AK72" i="24"/>
  <c r="AL72" i="24"/>
  <c r="AM72" i="24"/>
  <c r="AN72" i="24"/>
  <c r="AO72" i="24"/>
  <c r="AP72" i="24"/>
  <c r="AQ72" i="24"/>
  <c r="AR72" i="24"/>
  <c r="AS72" i="24"/>
  <c r="AT72" i="24"/>
  <c r="AU72" i="24"/>
  <c r="AV72" i="24"/>
  <c r="AW72" i="24"/>
  <c r="AX72" i="24"/>
  <c r="AY72" i="24"/>
  <c r="AZ72" i="24"/>
  <c r="BA72" i="24"/>
  <c r="BB72" i="24"/>
  <c r="BC72" i="24"/>
  <c r="BD72" i="24"/>
  <c r="BE72" i="24"/>
  <c r="BF72" i="24"/>
  <c r="BG72" i="24"/>
  <c r="BH72" i="24"/>
  <c r="BI72" i="24"/>
  <c r="BJ72" i="24"/>
  <c r="BK72" i="24"/>
  <c r="BL72" i="24"/>
  <c r="BM72" i="24"/>
  <c r="BN72" i="24"/>
  <c r="BO72" i="24"/>
  <c r="BP72" i="24"/>
  <c r="BQ72" i="24"/>
  <c r="BR72" i="24"/>
  <c r="BS72" i="24"/>
  <c r="AG73" i="24"/>
  <c r="AH73" i="24"/>
  <c r="AI73" i="24"/>
  <c r="AJ73" i="24"/>
  <c r="AK73" i="24"/>
  <c r="AL73" i="24"/>
  <c r="AM73" i="24"/>
  <c r="AN73" i="24"/>
  <c r="AO73" i="24"/>
  <c r="AP73" i="24"/>
  <c r="AQ73" i="24"/>
  <c r="AR73" i="24"/>
  <c r="AS73" i="24"/>
  <c r="AT73" i="24"/>
  <c r="AU73" i="24"/>
  <c r="AV73" i="24"/>
  <c r="AW73" i="24"/>
  <c r="AX73" i="24"/>
  <c r="AY73" i="24"/>
  <c r="AZ73" i="24"/>
  <c r="BA73" i="24"/>
  <c r="BB73" i="24"/>
  <c r="BC73" i="24"/>
  <c r="BD73" i="24"/>
  <c r="BE73" i="24"/>
  <c r="BF73" i="24"/>
  <c r="BG73" i="24"/>
  <c r="BH73" i="24"/>
  <c r="BI73" i="24"/>
  <c r="BJ73" i="24"/>
  <c r="BK73" i="24"/>
  <c r="BL73" i="24"/>
  <c r="BM73" i="24"/>
  <c r="BN73" i="24"/>
  <c r="BO73" i="24"/>
  <c r="BP73" i="24"/>
  <c r="BQ73" i="24"/>
  <c r="BR73" i="24"/>
  <c r="BS73" i="24"/>
  <c r="AG74" i="24"/>
  <c r="AH74" i="24"/>
  <c r="AI74" i="24"/>
  <c r="AJ74" i="24"/>
  <c r="AK74" i="24"/>
  <c r="AL74" i="24"/>
  <c r="AM74" i="24"/>
  <c r="AN74" i="24"/>
  <c r="AO74" i="24"/>
  <c r="AP74" i="24"/>
  <c r="AQ74" i="24"/>
  <c r="AR74" i="24"/>
  <c r="AS74" i="24"/>
  <c r="AT74" i="24"/>
  <c r="AU74" i="24"/>
  <c r="AV74" i="24"/>
  <c r="AW74" i="24"/>
  <c r="AX74" i="24"/>
  <c r="AY74" i="24"/>
  <c r="AZ74" i="24"/>
  <c r="BA74" i="24"/>
  <c r="BB74" i="24"/>
  <c r="BC74" i="24"/>
  <c r="BD74" i="24"/>
  <c r="BE74" i="24"/>
  <c r="BF74" i="24"/>
  <c r="BG74" i="24"/>
  <c r="BH74" i="24"/>
  <c r="BI74" i="24"/>
  <c r="BJ74" i="24"/>
  <c r="BK74" i="24"/>
  <c r="BL74" i="24"/>
  <c r="BM74" i="24"/>
  <c r="BN74" i="24"/>
  <c r="BO74" i="24"/>
  <c r="BP74" i="24"/>
  <c r="BQ74" i="24"/>
  <c r="BR74" i="24"/>
  <c r="BS74" i="24"/>
  <c r="AG75" i="24"/>
  <c r="AH75" i="24"/>
  <c r="AI75" i="24"/>
  <c r="AJ75" i="24"/>
  <c r="AK75" i="24"/>
  <c r="AL75" i="24"/>
  <c r="AM75" i="24"/>
  <c r="AN75" i="24"/>
  <c r="AO75" i="24"/>
  <c r="AP75" i="24"/>
  <c r="AQ75" i="24"/>
  <c r="AR75" i="24"/>
  <c r="AS75" i="24"/>
  <c r="AT75" i="24"/>
  <c r="AU75" i="24"/>
  <c r="AV75" i="24"/>
  <c r="AW75" i="24"/>
  <c r="AX75" i="24"/>
  <c r="AY75" i="24"/>
  <c r="AZ75" i="24"/>
  <c r="BA75" i="24"/>
  <c r="BB75" i="24"/>
  <c r="BC75" i="24"/>
  <c r="BD75" i="24"/>
  <c r="BE75" i="24"/>
  <c r="BF75" i="24"/>
  <c r="BG75" i="24"/>
  <c r="BH75" i="24"/>
  <c r="BI75" i="24"/>
  <c r="BJ75" i="24"/>
  <c r="BK75" i="24"/>
  <c r="BL75" i="24"/>
  <c r="BM75" i="24"/>
  <c r="BN75" i="24"/>
  <c r="BO75" i="24"/>
  <c r="BP75" i="24"/>
  <c r="BQ75" i="24"/>
  <c r="BR75" i="24"/>
  <c r="BS75" i="24"/>
  <c r="AG76" i="24"/>
  <c r="AH76" i="24"/>
  <c r="AI76" i="24"/>
  <c r="AJ76" i="24"/>
  <c r="AK76" i="24"/>
  <c r="AL76" i="24"/>
  <c r="AM76" i="24"/>
  <c r="AN76" i="24"/>
  <c r="AO76" i="24"/>
  <c r="AP76" i="24"/>
  <c r="AQ76" i="24"/>
  <c r="AR76" i="24"/>
  <c r="AS76" i="24"/>
  <c r="AT76" i="24"/>
  <c r="AU76" i="24"/>
  <c r="AV76" i="24"/>
  <c r="AW76" i="24"/>
  <c r="AX76" i="24"/>
  <c r="AY76" i="24"/>
  <c r="AZ76" i="24"/>
  <c r="BA76" i="24"/>
  <c r="BB76" i="24"/>
  <c r="BC76" i="24"/>
  <c r="BD76" i="24"/>
  <c r="BE76" i="24"/>
  <c r="BF76" i="24"/>
  <c r="BG76" i="24"/>
  <c r="BH76" i="24"/>
  <c r="BI76" i="24"/>
  <c r="BJ76" i="24"/>
  <c r="BK76" i="24"/>
  <c r="BL76" i="24"/>
  <c r="BM76" i="24"/>
  <c r="BN76" i="24"/>
  <c r="BO76" i="24"/>
  <c r="BP76" i="24"/>
  <c r="BQ76" i="24"/>
  <c r="BR76" i="24"/>
  <c r="BS76" i="24"/>
  <c r="AG77" i="24"/>
  <c r="AH77" i="24"/>
  <c r="AI77" i="24"/>
  <c r="AJ77" i="24"/>
  <c r="AK77" i="24"/>
  <c r="AL77" i="24"/>
  <c r="AM77" i="24"/>
  <c r="AN77" i="24"/>
  <c r="AO77" i="24"/>
  <c r="AP77" i="24"/>
  <c r="AQ77" i="24"/>
  <c r="AR77" i="24"/>
  <c r="AS77" i="24"/>
  <c r="AT77" i="24"/>
  <c r="AU77" i="24"/>
  <c r="AV77" i="24"/>
  <c r="AW77" i="24"/>
  <c r="AX77" i="24"/>
  <c r="AY77" i="24"/>
  <c r="AZ77" i="24"/>
  <c r="BA77" i="24"/>
  <c r="BB77" i="24"/>
  <c r="BC77" i="24"/>
  <c r="BD77" i="24"/>
  <c r="BE77" i="24"/>
  <c r="BF77" i="24"/>
  <c r="BG77" i="24"/>
  <c r="BH77" i="24"/>
  <c r="BI77" i="24"/>
  <c r="BJ77" i="24"/>
  <c r="BK77" i="24"/>
  <c r="BL77" i="24"/>
  <c r="BM77" i="24"/>
  <c r="BN77" i="24"/>
  <c r="BO77" i="24"/>
  <c r="BP77" i="24"/>
  <c r="BQ77" i="24"/>
  <c r="BR77" i="24"/>
  <c r="BS77" i="24"/>
  <c r="AG78" i="24"/>
  <c r="AH78" i="24"/>
  <c r="AI78" i="24"/>
  <c r="AJ78" i="24"/>
  <c r="AK78" i="24"/>
  <c r="AL78" i="24"/>
  <c r="AM78" i="24"/>
  <c r="AN78" i="24"/>
  <c r="AO78" i="24"/>
  <c r="AP78" i="24"/>
  <c r="AQ78" i="24"/>
  <c r="AR78" i="24"/>
  <c r="AS78" i="24"/>
  <c r="AT78" i="24"/>
  <c r="AU78" i="24"/>
  <c r="AV78" i="24"/>
  <c r="AW78" i="24"/>
  <c r="AX78" i="24"/>
  <c r="AY78" i="24"/>
  <c r="AZ78" i="24"/>
  <c r="BA78" i="24"/>
  <c r="BB78" i="24"/>
  <c r="BC78" i="24"/>
  <c r="BD78" i="24"/>
  <c r="BE78" i="24"/>
  <c r="BF78" i="24"/>
  <c r="BG78" i="24"/>
  <c r="BH78" i="24"/>
  <c r="BI78" i="24"/>
  <c r="BJ78" i="24"/>
  <c r="BK78" i="24"/>
  <c r="BL78" i="24"/>
  <c r="BM78" i="24"/>
  <c r="BN78" i="24"/>
  <c r="BO78" i="24"/>
  <c r="BP78" i="24"/>
  <c r="BQ78" i="24"/>
  <c r="BR78" i="24"/>
  <c r="BS78" i="24"/>
  <c r="AG79" i="24"/>
  <c r="AH79" i="24"/>
  <c r="AI79" i="24"/>
  <c r="AJ79" i="24"/>
  <c r="AK79" i="24"/>
  <c r="AL79" i="24"/>
  <c r="AM79" i="24"/>
  <c r="AN79" i="24"/>
  <c r="AO79" i="24"/>
  <c r="AP79" i="24"/>
  <c r="AQ79" i="24"/>
  <c r="AR79" i="24"/>
  <c r="AS79" i="24"/>
  <c r="AT79" i="24"/>
  <c r="AU79" i="24"/>
  <c r="AV79" i="24"/>
  <c r="AW79" i="24"/>
  <c r="AX79" i="24"/>
  <c r="AY79" i="24"/>
  <c r="AZ79" i="24"/>
  <c r="BA79" i="24"/>
  <c r="BB79" i="24"/>
  <c r="BC79" i="24"/>
  <c r="BD79" i="24"/>
  <c r="BE79" i="24"/>
  <c r="BF79" i="24"/>
  <c r="BG79" i="24"/>
  <c r="BH79" i="24"/>
  <c r="BI79" i="24"/>
  <c r="BJ79" i="24"/>
  <c r="BK79" i="24"/>
  <c r="BL79" i="24"/>
  <c r="BM79" i="24"/>
  <c r="BN79" i="24"/>
  <c r="BO79" i="24"/>
  <c r="BP79" i="24"/>
  <c r="BQ79" i="24"/>
  <c r="BR79" i="24"/>
  <c r="BS79" i="24"/>
  <c r="AG80" i="24"/>
  <c r="AH80" i="24"/>
  <c r="AI80" i="24"/>
  <c r="AJ80" i="24"/>
  <c r="AK80" i="24"/>
  <c r="AL80" i="24"/>
  <c r="AM80" i="24"/>
  <c r="AN80" i="24"/>
  <c r="AO80" i="24"/>
  <c r="AP80" i="24"/>
  <c r="AQ80" i="24"/>
  <c r="AR80" i="24"/>
  <c r="AS80" i="24"/>
  <c r="AT80" i="24"/>
  <c r="AU80" i="24"/>
  <c r="AV80" i="24"/>
  <c r="AW80" i="24"/>
  <c r="AX80" i="24"/>
  <c r="AY80" i="24"/>
  <c r="AZ80" i="24"/>
  <c r="BA80" i="24"/>
  <c r="BB80" i="24"/>
  <c r="BC80" i="24"/>
  <c r="BD80" i="24"/>
  <c r="BE80" i="24"/>
  <c r="BF80" i="24"/>
  <c r="BG80" i="24"/>
  <c r="BH80" i="24"/>
  <c r="BI80" i="24"/>
  <c r="BJ80" i="24"/>
  <c r="BK80" i="24"/>
  <c r="BL80" i="24"/>
  <c r="BM80" i="24"/>
  <c r="BN80" i="24"/>
  <c r="BO80" i="24"/>
  <c r="BP80" i="24"/>
  <c r="BQ80" i="24"/>
  <c r="BR80" i="24"/>
  <c r="BS80" i="24"/>
  <c r="AG81" i="24"/>
  <c r="AH81" i="24"/>
  <c r="AI81" i="24"/>
  <c r="AJ81" i="24"/>
  <c r="AK81" i="24"/>
  <c r="AL81" i="24"/>
  <c r="AM81" i="24"/>
  <c r="AN81" i="24"/>
  <c r="AO81" i="24"/>
  <c r="AP81" i="24"/>
  <c r="AQ81" i="24"/>
  <c r="AR81" i="24"/>
  <c r="AS81" i="24"/>
  <c r="AT81" i="24"/>
  <c r="AU81" i="24"/>
  <c r="AV81" i="24"/>
  <c r="AW81" i="24"/>
  <c r="AX81" i="24"/>
  <c r="AY81" i="24"/>
  <c r="AZ81" i="24"/>
  <c r="BA81" i="24"/>
  <c r="BB81" i="24"/>
  <c r="BC81" i="24"/>
  <c r="BD81" i="24"/>
  <c r="BE81" i="24"/>
  <c r="BF81" i="24"/>
  <c r="BG81" i="24"/>
  <c r="BH81" i="24"/>
  <c r="BI81" i="24"/>
  <c r="BJ81" i="24"/>
  <c r="BK81" i="24"/>
  <c r="BL81" i="24"/>
  <c r="BM81" i="24"/>
  <c r="BN81" i="24"/>
  <c r="BO81" i="24"/>
  <c r="BP81" i="24"/>
  <c r="BQ81" i="24"/>
  <c r="BR81" i="24"/>
  <c r="BS81" i="24"/>
  <c r="AG82" i="24"/>
  <c r="AH82" i="24"/>
  <c r="AI82" i="24"/>
  <c r="AJ82" i="24"/>
  <c r="AK82" i="24"/>
  <c r="AL82" i="24"/>
  <c r="AM82" i="24"/>
  <c r="AN82" i="24"/>
  <c r="AO82" i="24"/>
  <c r="AP82" i="24"/>
  <c r="AQ82" i="24"/>
  <c r="AR82" i="24"/>
  <c r="AS82" i="24"/>
  <c r="AT82" i="24"/>
  <c r="AU82" i="24"/>
  <c r="AV82" i="24"/>
  <c r="AW82" i="24"/>
  <c r="AX82" i="24"/>
  <c r="AY82" i="24"/>
  <c r="AZ82" i="24"/>
  <c r="BA82" i="24"/>
  <c r="BB82" i="24"/>
  <c r="BC82" i="24"/>
  <c r="BD82" i="24"/>
  <c r="BE82" i="24"/>
  <c r="BF82" i="24"/>
  <c r="BG82" i="24"/>
  <c r="BH82" i="24"/>
  <c r="BI82" i="24"/>
  <c r="BJ82" i="24"/>
  <c r="BK82" i="24"/>
  <c r="BL82" i="24"/>
  <c r="BM82" i="24"/>
  <c r="BN82" i="24"/>
  <c r="BO82" i="24"/>
  <c r="BP82" i="24"/>
  <c r="BQ82" i="24"/>
  <c r="BR82" i="24"/>
  <c r="BS82" i="24"/>
  <c r="AG83" i="24"/>
  <c r="AH83" i="24"/>
  <c r="AI83" i="24"/>
  <c r="AJ83" i="24"/>
  <c r="AK83" i="24"/>
  <c r="AL83" i="24"/>
  <c r="AM83" i="24"/>
  <c r="AN83" i="24"/>
  <c r="AO83" i="24"/>
  <c r="AP83" i="24"/>
  <c r="AQ83" i="24"/>
  <c r="AR83" i="24"/>
  <c r="AS83" i="24"/>
  <c r="AT83" i="24"/>
  <c r="AU83" i="24"/>
  <c r="AV83" i="24"/>
  <c r="AW83" i="24"/>
  <c r="AX83" i="24"/>
  <c r="AY83" i="24"/>
  <c r="AZ83" i="24"/>
  <c r="BA83" i="24"/>
  <c r="BB83" i="24"/>
  <c r="BC83" i="24"/>
  <c r="BD83" i="24"/>
  <c r="BE83" i="24"/>
  <c r="BF83" i="24"/>
  <c r="BG83" i="24"/>
  <c r="BH83" i="24"/>
  <c r="BI83" i="24"/>
  <c r="BJ83" i="24"/>
  <c r="BK83" i="24"/>
  <c r="BL83" i="24"/>
  <c r="BM83" i="24"/>
  <c r="BN83" i="24"/>
  <c r="BO83" i="24"/>
  <c r="BP83" i="24"/>
  <c r="BQ83" i="24"/>
  <c r="BR83" i="24"/>
  <c r="BS83" i="24"/>
  <c r="AG84" i="24"/>
  <c r="AH84" i="24"/>
  <c r="AI84" i="24"/>
  <c r="AJ84" i="24"/>
  <c r="AK84" i="24"/>
  <c r="AL84" i="24"/>
  <c r="AM84" i="24"/>
  <c r="AN84" i="24"/>
  <c r="AO84" i="24"/>
  <c r="AP84" i="24"/>
  <c r="AQ84" i="24"/>
  <c r="AR84" i="24"/>
  <c r="AS84" i="24"/>
  <c r="AT84" i="24"/>
  <c r="AU84" i="24"/>
  <c r="AV84" i="24"/>
  <c r="AW84" i="24"/>
  <c r="AX84" i="24"/>
  <c r="AY84" i="24"/>
  <c r="AZ84" i="24"/>
  <c r="BA84" i="24"/>
  <c r="BB84" i="24"/>
  <c r="BC84" i="24"/>
  <c r="BD84" i="24"/>
  <c r="BE84" i="24"/>
  <c r="BF84" i="24"/>
  <c r="BG84" i="24"/>
  <c r="BH84" i="24"/>
  <c r="BI84" i="24"/>
  <c r="BJ84" i="24"/>
  <c r="BK84" i="24"/>
  <c r="BL84" i="24"/>
  <c r="BM84" i="24"/>
  <c r="BN84" i="24"/>
  <c r="BO84" i="24"/>
  <c r="BP84" i="24"/>
  <c r="BQ84" i="24"/>
  <c r="BR84" i="24"/>
  <c r="BS84" i="24"/>
  <c r="AG85" i="24"/>
  <c r="AH85" i="24"/>
  <c r="AI85" i="24"/>
  <c r="AJ85" i="24"/>
  <c r="AK85" i="24"/>
  <c r="AL85" i="24"/>
  <c r="AM85" i="24"/>
  <c r="AN85" i="24"/>
  <c r="AO85" i="24"/>
  <c r="AP85" i="24"/>
  <c r="AQ85" i="24"/>
  <c r="AR85" i="24"/>
  <c r="AS85" i="24"/>
  <c r="AT85" i="24"/>
  <c r="AU85" i="24"/>
  <c r="AV85" i="24"/>
  <c r="AW85" i="24"/>
  <c r="AX85" i="24"/>
  <c r="AY85" i="24"/>
  <c r="AZ85" i="24"/>
  <c r="BA85" i="24"/>
  <c r="BB85" i="24"/>
  <c r="BC85" i="24"/>
  <c r="BD85" i="24"/>
  <c r="BE85" i="24"/>
  <c r="BF85" i="24"/>
  <c r="BG85" i="24"/>
  <c r="BH85" i="24"/>
  <c r="BI85" i="24"/>
  <c r="BJ85" i="24"/>
  <c r="BK85" i="24"/>
  <c r="BL85" i="24"/>
  <c r="BM85" i="24"/>
  <c r="BN85" i="24"/>
  <c r="BO85" i="24"/>
  <c r="BP85" i="24"/>
  <c r="BQ85" i="24"/>
  <c r="BR85" i="24"/>
  <c r="BS85" i="24"/>
  <c r="AG86" i="24"/>
  <c r="AH86" i="24"/>
  <c r="AI86" i="24"/>
  <c r="AJ86" i="24"/>
  <c r="AK86" i="24"/>
  <c r="AL86" i="24"/>
  <c r="AM86" i="24"/>
  <c r="AN86" i="24"/>
  <c r="AO86" i="24"/>
  <c r="AP86" i="24"/>
  <c r="AQ86" i="24"/>
  <c r="AR86" i="24"/>
  <c r="AS86" i="24"/>
  <c r="AT86" i="24"/>
  <c r="AU86" i="24"/>
  <c r="AV86" i="24"/>
  <c r="AW86" i="24"/>
  <c r="AX86" i="24"/>
  <c r="AY86" i="24"/>
  <c r="AZ86" i="24"/>
  <c r="BA86" i="24"/>
  <c r="BB86" i="24"/>
  <c r="BC86" i="24"/>
  <c r="BD86" i="24"/>
  <c r="BE86" i="24"/>
  <c r="BF86" i="24"/>
  <c r="BG86" i="24"/>
  <c r="BH86" i="24"/>
  <c r="BI86" i="24"/>
  <c r="BJ86" i="24"/>
  <c r="BK86" i="24"/>
  <c r="BL86" i="24"/>
  <c r="BM86" i="24"/>
  <c r="BN86" i="24"/>
  <c r="BO86" i="24"/>
  <c r="BP86" i="24"/>
  <c r="BQ86" i="24"/>
  <c r="BR86" i="24"/>
  <c r="BS86" i="24"/>
  <c r="AG87" i="24"/>
  <c r="AH87" i="24"/>
  <c r="AI87" i="24"/>
  <c r="AJ87" i="24"/>
  <c r="AK87" i="24"/>
  <c r="AL87" i="24"/>
  <c r="AM87" i="24"/>
  <c r="AN87" i="24"/>
  <c r="AO87" i="24"/>
  <c r="AP87" i="24"/>
  <c r="AQ87" i="24"/>
  <c r="AR87" i="24"/>
  <c r="AS87" i="24"/>
  <c r="AT87" i="24"/>
  <c r="AU87" i="24"/>
  <c r="AV87" i="24"/>
  <c r="AW87" i="24"/>
  <c r="AX87" i="24"/>
  <c r="AY87" i="24"/>
  <c r="AZ87" i="24"/>
  <c r="BA87" i="24"/>
  <c r="BB87" i="24"/>
  <c r="BC87" i="24"/>
  <c r="BD87" i="24"/>
  <c r="BE87" i="24"/>
  <c r="BF87" i="24"/>
  <c r="BG87" i="24"/>
  <c r="BH87" i="24"/>
  <c r="BI87" i="24"/>
  <c r="BJ87" i="24"/>
  <c r="BK87" i="24"/>
  <c r="BL87" i="24"/>
  <c r="BM87" i="24"/>
  <c r="BN87" i="24"/>
  <c r="BO87" i="24"/>
  <c r="BP87" i="24"/>
  <c r="BQ87" i="24"/>
  <c r="BR87" i="24"/>
  <c r="BS87" i="24"/>
  <c r="AG88" i="24"/>
  <c r="AH88" i="24"/>
  <c r="AI88" i="24"/>
  <c r="AJ88" i="24"/>
  <c r="AK88" i="24"/>
  <c r="AL88" i="24"/>
  <c r="AM88" i="24"/>
  <c r="AN88" i="24"/>
  <c r="AO88" i="24"/>
  <c r="AP88" i="24"/>
  <c r="AQ88" i="24"/>
  <c r="AR88" i="24"/>
  <c r="AS88" i="24"/>
  <c r="AT88" i="24"/>
  <c r="AU88" i="24"/>
  <c r="AV88" i="24"/>
  <c r="AW88" i="24"/>
  <c r="AX88" i="24"/>
  <c r="AY88" i="24"/>
  <c r="AZ88" i="24"/>
  <c r="BA88" i="24"/>
  <c r="BB88" i="24"/>
  <c r="BC88" i="24"/>
  <c r="BD88" i="24"/>
  <c r="BE88" i="24"/>
  <c r="BF88" i="24"/>
  <c r="BG88" i="24"/>
  <c r="BH88" i="24"/>
  <c r="BI88" i="24"/>
  <c r="BJ88" i="24"/>
  <c r="BK88" i="24"/>
  <c r="BL88" i="24"/>
  <c r="BM88" i="24"/>
  <c r="BN88" i="24"/>
  <c r="BO88" i="24"/>
  <c r="BP88" i="24"/>
  <c r="BQ88" i="24"/>
  <c r="BR88" i="24"/>
  <c r="BS88" i="24"/>
  <c r="AG89" i="24"/>
  <c r="AH89" i="24"/>
  <c r="AI89" i="24"/>
  <c r="AJ89" i="24"/>
  <c r="AK89" i="24"/>
  <c r="AL89" i="24"/>
  <c r="AM89" i="24"/>
  <c r="AN89" i="24"/>
  <c r="AO89" i="24"/>
  <c r="AP89" i="24"/>
  <c r="AQ89" i="24"/>
  <c r="AR89" i="24"/>
  <c r="AS89" i="24"/>
  <c r="AT89" i="24"/>
  <c r="AU89" i="24"/>
  <c r="AV89" i="24"/>
  <c r="AW89" i="24"/>
  <c r="AX89" i="24"/>
  <c r="AY89" i="24"/>
  <c r="AZ89" i="24"/>
  <c r="BA89" i="24"/>
  <c r="BB89" i="24"/>
  <c r="BC89" i="24"/>
  <c r="BD89" i="24"/>
  <c r="BE89" i="24"/>
  <c r="BF89" i="24"/>
  <c r="BG89" i="24"/>
  <c r="BH89" i="24"/>
  <c r="BI89" i="24"/>
  <c r="BJ89" i="24"/>
  <c r="BK89" i="24"/>
  <c r="BL89" i="24"/>
  <c r="BM89" i="24"/>
  <c r="BN89" i="24"/>
  <c r="BO89" i="24"/>
  <c r="BP89" i="24"/>
  <c r="BQ89" i="24"/>
  <c r="BR89" i="24"/>
  <c r="BS89" i="24"/>
  <c r="AG90" i="24"/>
  <c r="AH90" i="24"/>
  <c r="AI90" i="24"/>
  <c r="AJ90" i="24"/>
  <c r="AK90" i="24"/>
  <c r="AL90" i="24"/>
  <c r="AM90" i="24"/>
  <c r="AN90" i="24"/>
  <c r="AO90" i="24"/>
  <c r="AP90" i="24"/>
  <c r="AQ90" i="24"/>
  <c r="AR90" i="24"/>
  <c r="AS90" i="24"/>
  <c r="AT90" i="24"/>
  <c r="AU90" i="24"/>
  <c r="AV90" i="24"/>
  <c r="AW90" i="24"/>
  <c r="AX90" i="24"/>
  <c r="AY90" i="24"/>
  <c r="AZ90" i="24"/>
  <c r="BA90" i="24"/>
  <c r="BB90" i="24"/>
  <c r="BC90" i="24"/>
  <c r="BD90" i="24"/>
  <c r="BE90" i="24"/>
  <c r="BF90" i="24"/>
  <c r="BG90" i="24"/>
  <c r="BH90" i="24"/>
  <c r="BI90" i="24"/>
  <c r="BJ90" i="24"/>
  <c r="BK90" i="24"/>
  <c r="BL90" i="24"/>
  <c r="BM90" i="24"/>
  <c r="BN90" i="24"/>
  <c r="BO90" i="24"/>
  <c r="BP90" i="24"/>
  <c r="BQ90" i="24"/>
  <c r="BR90" i="24"/>
  <c r="BS90" i="24"/>
  <c r="AG91" i="24"/>
  <c r="AH91" i="24"/>
  <c r="AI91" i="24"/>
  <c r="AJ91" i="24"/>
  <c r="AK91" i="24"/>
  <c r="AL91" i="24"/>
  <c r="AM91" i="24"/>
  <c r="AN91" i="24"/>
  <c r="AO91" i="24"/>
  <c r="AP91" i="24"/>
  <c r="AQ91" i="24"/>
  <c r="AR91" i="24"/>
  <c r="AS91" i="24"/>
  <c r="AT91" i="24"/>
  <c r="AU91" i="24"/>
  <c r="AV91" i="24"/>
  <c r="AW91" i="24"/>
  <c r="AX91" i="24"/>
  <c r="AY91" i="24"/>
  <c r="AZ91" i="24"/>
  <c r="BA91" i="24"/>
  <c r="BB91" i="24"/>
  <c r="BC91" i="24"/>
  <c r="BD91" i="24"/>
  <c r="BE91" i="24"/>
  <c r="BF91" i="24"/>
  <c r="BG91" i="24"/>
  <c r="BH91" i="24"/>
  <c r="BI91" i="24"/>
  <c r="BJ91" i="24"/>
  <c r="BK91" i="24"/>
  <c r="BL91" i="24"/>
  <c r="BM91" i="24"/>
  <c r="BN91" i="24"/>
  <c r="BO91" i="24"/>
  <c r="BP91" i="24"/>
  <c r="BQ91" i="24"/>
  <c r="BR91" i="24"/>
  <c r="BS91" i="24"/>
  <c r="AG92" i="24"/>
  <c r="AH92" i="24"/>
  <c r="AI92" i="24"/>
  <c r="AJ92" i="24"/>
  <c r="AK92" i="24"/>
  <c r="AL92" i="24"/>
  <c r="AM92" i="24"/>
  <c r="AN92" i="24"/>
  <c r="AO92" i="24"/>
  <c r="AP92" i="24"/>
  <c r="AQ92" i="24"/>
  <c r="AR92" i="24"/>
  <c r="AS92" i="24"/>
  <c r="AT92" i="24"/>
  <c r="AU92" i="24"/>
  <c r="AV92" i="24"/>
  <c r="AW92" i="24"/>
  <c r="AX92" i="24"/>
  <c r="AY92" i="24"/>
  <c r="AZ92" i="24"/>
  <c r="BA92" i="24"/>
  <c r="BB92" i="24"/>
  <c r="BC92" i="24"/>
  <c r="BD92" i="24"/>
  <c r="BE92" i="24"/>
  <c r="BF92" i="24"/>
  <c r="BG92" i="24"/>
  <c r="BH92" i="24"/>
  <c r="BI92" i="24"/>
  <c r="BJ92" i="24"/>
  <c r="BK92" i="24"/>
  <c r="BL92" i="24"/>
  <c r="BM92" i="24"/>
  <c r="BN92" i="24"/>
  <c r="BO92" i="24"/>
  <c r="BP92" i="24"/>
  <c r="BQ92" i="24"/>
  <c r="BR92" i="24"/>
  <c r="BS92" i="24"/>
  <c r="AG93" i="24"/>
  <c r="AH93" i="24"/>
  <c r="AI93" i="24"/>
  <c r="AJ93" i="24"/>
  <c r="AK93" i="24"/>
  <c r="AL93" i="24"/>
  <c r="AM93" i="24"/>
  <c r="AN93" i="24"/>
  <c r="AO93" i="24"/>
  <c r="AP93" i="24"/>
  <c r="AQ93" i="24"/>
  <c r="AR93" i="24"/>
  <c r="AS93" i="24"/>
  <c r="AT93" i="24"/>
  <c r="AU93" i="24"/>
  <c r="AV93" i="24"/>
  <c r="AW93" i="24"/>
  <c r="AX93" i="24"/>
  <c r="AY93" i="24"/>
  <c r="AZ93" i="24"/>
  <c r="BA93" i="24"/>
  <c r="BB93" i="24"/>
  <c r="BC93" i="24"/>
  <c r="BD93" i="24"/>
  <c r="BE93" i="24"/>
  <c r="BF93" i="24"/>
  <c r="BG93" i="24"/>
  <c r="BH93" i="24"/>
  <c r="BI93" i="24"/>
  <c r="BJ93" i="24"/>
  <c r="BK93" i="24"/>
  <c r="BL93" i="24"/>
  <c r="BM93" i="24"/>
  <c r="BN93" i="24"/>
  <c r="BO93" i="24"/>
  <c r="BP93" i="24"/>
  <c r="BQ93" i="24"/>
  <c r="BR93" i="24"/>
  <c r="BS93" i="24"/>
  <c r="AG94" i="24"/>
  <c r="AH94" i="24"/>
  <c r="AI94" i="24"/>
  <c r="AJ94" i="24"/>
  <c r="AK94" i="24"/>
  <c r="AL94" i="24"/>
  <c r="AM94" i="24"/>
  <c r="AN94" i="24"/>
  <c r="AO94" i="24"/>
  <c r="AP94" i="24"/>
  <c r="AQ94" i="24"/>
  <c r="AR94" i="24"/>
  <c r="AS94" i="24"/>
  <c r="AT94" i="24"/>
  <c r="AU94" i="24"/>
  <c r="AV94" i="24"/>
  <c r="AW94" i="24"/>
  <c r="AX94" i="24"/>
  <c r="AY94" i="24"/>
  <c r="AZ94" i="24"/>
  <c r="BA94" i="24"/>
  <c r="BB94" i="24"/>
  <c r="BC94" i="24"/>
  <c r="BD94" i="24"/>
  <c r="BE94" i="24"/>
  <c r="BF94" i="24"/>
  <c r="BG94" i="24"/>
  <c r="BH94" i="24"/>
  <c r="BI94" i="24"/>
  <c r="BJ94" i="24"/>
  <c r="BK94" i="24"/>
  <c r="BL94" i="24"/>
  <c r="BM94" i="24"/>
  <c r="BN94" i="24"/>
  <c r="BO94" i="24"/>
  <c r="BP94" i="24"/>
  <c r="BQ94" i="24"/>
  <c r="BR94" i="24"/>
  <c r="BS94" i="24"/>
  <c r="AG95" i="24"/>
  <c r="AH95" i="24"/>
  <c r="AI95" i="24"/>
  <c r="AJ95" i="24"/>
  <c r="AK95" i="24"/>
  <c r="AL95" i="24"/>
  <c r="AM95" i="24"/>
  <c r="AN95" i="24"/>
  <c r="AO95" i="24"/>
  <c r="AP95" i="24"/>
  <c r="AQ95" i="24"/>
  <c r="AR95" i="24"/>
  <c r="AS95" i="24"/>
  <c r="AT95" i="24"/>
  <c r="AU95" i="24"/>
  <c r="AV95" i="24"/>
  <c r="AW95" i="24"/>
  <c r="AX95" i="24"/>
  <c r="AY95" i="24"/>
  <c r="AZ95" i="24"/>
  <c r="BA95" i="24"/>
  <c r="BB95" i="24"/>
  <c r="BC95" i="24"/>
  <c r="BD95" i="24"/>
  <c r="BE95" i="24"/>
  <c r="BF95" i="24"/>
  <c r="BG95" i="24"/>
  <c r="BH95" i="24"/>
  <c r="BI95" i="24"/>
  <c r="BJ95" i="24"/>
  <c r="BK95" i="24"/>
  <c r="BL95" i="24"/>
  <c r="BM95" i="24"/>
  <c r="BN95" i="24"/>
  <c r="BO95" i="24"/>
  <c r="BP95" i="24"/>
  <c r="BQ95" i="24"/>
  <c r="BR95" i="24"/>
  <c r="BS95" i="24"/>
  <c r="AG96" i="24"/>
  <c r="AH96" i="24"/>
  <c r="AI96" i="24"/>
  <c r="AJ96" i="24"/>
  <c r="AK96" i="24"/>
  <c r="AL96" i="24"/>
  <c r="AM96" i="24"/>
  <c r="AN96" i="24"/>
  <c r="AO96" i="24"/>
  <c r="AP96" i="24"/>
  <c r="AQ96" i="24"/>
  <c r="AR96" i="24"/>
  <c r="AS96" i="24"/>
  <c r="AT96" i="24"/>
  <c r="AU96" i="24"/>
  <c r="AV96" i="24"/>
  <c r="AW96" i="24"/>
  <c r="AX96" i="24"/>
  <c r="AY96" i="24"/>
  <c r="AZ96" i="24"/>
  <c r="BA96" i="24"/>
  <c r="BB96" i="24"/>
  <c r="BC96" i="24"/>
  <c r="BD96" i="24"/>
  <c r="BE96" i="24"/>
  <c r="BF96" i="24"/>
  <c r="BG96" i="24"/>
  <c r="BH96" i="24"/>
  <c r="BI96" i="24"/>
  <c r="BJ96" i="24"/>
  <c r="BK96" i="24"/>
  <c r="BL96" i="24"/>
  <c r="BM96" i="24"/>
  <c r="BN96" i="24"/>
  <c r="BO96" i="24"/>
  <c r="BP96" i="24"/>
  <c r="BQ96" i="24"/>
  <c r="BR96" i="24"/>
  <c r="BS96" i="24"/>
  <c r="AG97" i="24"/>
  <c r="AH97" i="24"/>
  <c r="AI97" i="24"/>
  <c r="AJ97" i="24"/>
  <c r="AK97" i="24"/>
  <c r="AL97" i="24"/>
  <c r="AM97" i="24"/>
  <c r="AN97" i="24"/>
  <c r="AO97" i="24"/>
  <c r="AP97" i="24"/>
  <c r="AQ97" i="24"/>
  <c r="AR97" i="24"/>
  <c r="AS97" i="24"/>
  <c r="AT97" i="24"/>
  <c r="AU97" i="24"/>
  <c r="AV97" i="24"/>
  <c r="AW97" i="24"/>
  <c r="AX97" i="24"/>
  <c r="AY97" i="24"/>
  <c r="AZ97" i="24"/>
  <c r="BA97" i="24"/>
  <c r="BB97" i="24"/>
  <c r="BC97" i="24"/>
  <c r="BD97" i="24"/>
  <c r="BE97" i="24"/>
  <c r="BF97" i="24"/>
  <c r="BG97" i="24"/>
  <c r="BH97" i="24"/>
  <c r="BI97" i="24"/>
  <c r="BJ97" i="24"/>
  <c r="BK97" i="24"/>
  <c r="BL97" i="24"/>
  <c r="BM97" i="24"/>
  <c r="BN97" i="24"/>
  <c r="BO97" i="24"/>
  <c r="BP97" i="24"/>
  <c r="BQ97" i="24"/>
  <c r="BR97" i="24"/>
  <c r="BS97" i="24"/>
  <c r="AG98" i="24"/>
  <c r="AH98" i="24"/>
  <c r="AI98" i="24"/>
  <c r="AJ98" i="24"/>
  <c r="AK98" i="24"/>
  <c r="AL98" i="24"/>
  <c r="AM98" i="24"/>
  <c r="AN98" i="24"/>
  <c r="AO98" i="24"/>
  <c r="AP98" i="24"/>
  <c r="AQ98" i="24"/>
  <c r="AR98" i="24"/>
  <c r="AS98" i="24"/>
  <c r="AT98" i="24"/>
  <c r="AU98" i="24"/>
  <c r="AV98" i="24"/>
  <c r="AW98" i="24"/>
  <c r="AX98" i="24"/>
  <c r="AY98" i="24"/>
  <c r="AZ98" i="24"/>
  <c r="BA98" i="24"/>
  <c r="BB98" i="24"/>
  <c r="BC98" i="24"/>
  <c r="BD98" i="24"/>
  <c r="BE98" i="24"/>
  <c r="BF98" i="24"/>
  <c r="BG98" i="24"/>
  <c r="BH98" i="24"/>
  <c r="BI98" i="24"/>
  <c r="BJ98" i="24"/>
  <c r="BK98" i="24"/>
  <c r="BL98" i="24"/>
  <c r="BM98" i="24"/>
  <c r="BN98" i="24"/>
  <c r="BO98" i="24"/>
  <c r="BP98" i="24"/>
  <c r="BQ98" i="24"/>
  <c r="BR98" i="24"/>
  <c r="BS98" i="24"/>
  <c r="AG99" i="24"/>
  <c r="AH99" i="24"/>
  <c r="AI99" i="24"/>
  <c r="AJ99" i="24"/>
  <c r="AK99" i="24"/>
  <c r="AL99" i="24"/>
  <c r="AM99" i="24"/>
  <c r="AN99" i="24"/>
  <c r="AO99" i="24"/>
  <c r="AP99" i="24"/>
  <c r="AQ99" i="24"/>
  <c r="AR99" i="24"/>
  <c r="AS99" i="24"/>
  <c r="AT99" i="24"/>
  <c r="AU99" i="24"/>
  <c r="AV99" i="24"/>
  <c r="AW99" i="24"/>
  <c r="AX99" i="24"/>
  <c r="AY99" i="24"/>
  <c r="AZ99" i="24"/>
  <c r="BA99" i="24"/>
  <c r="BB99" i="24"/>
  <c r="BC99" i="24"/>
  <c r="BD99" i="24"/>
  <c r="BE99" i="24"/>
  <c r="BF99" i="24"/>
  <c r="BG99" i="24"/>
  <c r="BH99" i="24"/>
  <c r="BI99" i="24"/>
  <c r="BJ99" i="24"/>
  <c r="BK99" i="24"/>
  <c r="BL99" i="24"/>
  <c r="BM99" i="24"/>
  <c r="BN99" i="24"/>
  <c r="BO99" i="24"/>
  <c r="BP99" i="24"/>
  <c r="BQ99" i="24"/>
  <c r="BR99" i="24"/>
  <c r="BS99" i="24"/>
  <c r="AG100" i="24"/>
  <c r="AH100" i="24"/>
  <c r="AI100" i="24"/>
  <c r="AJ100" i="24"/>
  <c r="AK100" i="24"/>
  <c r="AL100" i="24"/>
  <c r="AM100" i="24"/>
  <c r="AN100" i="24"/>
  <c r="AO100" i="24"/>
  <c r="AP100" i="24"/>
  <c r="AQ100" i="24"/>
  <c r="AR100" i="24"/>
  <c r="AS100" i="24"/>
  <c r="AT100" i="24"/>
  <c r="AU100" i="24"/>
  <c r="AV100" i="24"/>
  <c r="AW100" i="24"/>
  <c r="AX100" i="24"/>
  <c r="AY100" i="24"/>
  <c r="AZ100" i="24"/>
  <c r="BA100" i="24"/>
  <c r="BB100" i="24"/>
  <c r="BC100" i="24"/>
  <c r="BD100" i="24"/>
  <c r="BE100" i="24"/>
  <c r="BF100" i="24"/>
  <c r="BG100" i="24"/>
  <c r="BH100" i="24"/>
  <c r="BI100" i="24"/>
  <c r="BJ100" i="24"/>
  <c r="BK100" i="24"/>
  <c r="BL100" i="24"/>
  <c r="BM100" i="24"/>
  <c r="BN100" i="24"/>
  <c r="BO100" i="24"/>
  <c r="BP100" i="24"/>
  <c r="BQ100" i="24"/>
  <c r="BR100" i="24"/>
  <c r="BS100" i="24"/>
  <c r="AG101" i="24"/>
  <c r="AH101" i="24"/>
  <c r="AI101" i="24"/>
  <c r="AJ101" i="24"/>
  <c r="AK101" i="24"/>
  <c r="AL101" i="24"/>
  <c r="AM101" i="24"/>
  <c r="AN101" i="24"/>
  <c r="AO101" i="24"/>
  <c r="AP101" i="24"/>
  <c r="AQ101" i="24"/>
  <c r="AR101" i="24"/>
  <c r="AS101" i="24"/>
  <c r="AT101" i="24"/>
  <c r="AU101" i="24"/>
  <c r="AV101" i="24"/>
  <c r="AW101" i="24"/>
  <c r="AX101" i="24"/>
  <c r="AY101" i="24"/>
  <c r="AZ101" i="24"/>
  <c r="BA101" i="24"/>
  <c r="BB101" i="24"/>
  <c r="BC101" i="24"/>
  <c r="BD101" i="24"/>
  <c r="BE101" i="24"/>
  <c r="BF101" i="24"/>
  <c r="BG101" i="24"/>
  <c r="BH101" i="24"/>
  <c r="BI101" i="24"/>
  <c r="BJ101" i="24"/>
  <c r="BK101" i="24"/>
  <c r="BL101" i="24"/>
  <c r="BM101" i="24"/>
  <c r="BN101" i="24"/>
  <c r="BO101" i="24"/>
  <c r="BP101" i="24"/>
  <c r="BQ101" i="24"/>
  <c r="BR101" i="24"/>
  <c r="BS101" i="24"/>
  <c r="AG102" i="24"/>
  <c r="AH102" i="24"/>
  <c r="AI102" i="24"/>
  <c r="AJ102" i="24"/>
  <c r="AK102" i="24"/>
  <c r="AL102" i="24"/>
  <c r="AM102" i="24"/>
  <c r="AN102" i="24"/>
  <c r="AO102" i="24"/>
  <c r="AP102" i="24"/>
  <c r="AQ102" i="24"/>
  <c r="AR102" i="24"/>
  <c r="AS102" i="24"/>
  <c r="AT102" i="24"/>
  <c r="AU102" i="24"/>
  <c r="AV102" i="24"/>
  <c r="AW102" i="24"/>
  <c r="AX102" i="24"/>
  <c r="AY102" i="24"/>
  <c r="AZ102" i="24"/>
  <c r="BA102" i="24"/>
  <c r="BB102" i="24"/>
  <c r="BC102" i="24"/>
  <c r="BD102" i="24"/>
  <c r="BE102" i="24"/>
  <c r="BF102" i="24"/>
  <c r="BG102" i="24"/>
  <c r="BH102" i="24"/>
  <c r="BI102" i="24"/>
  <c r="BJ102" i="24"/>
  <c r="BK102" i="24"/>
  <c r="BL102" i="24"/>
  <c r="BM102" i="24"/>
  <c r="BN102" i="24"/>
  <c r="BO102" i="24"/>
  <c r="BP102" i="24"/>
  <c r="BQ102" i="24"/>
  <c r="BR102" i="24"/>
  <c r="BS102" i="24"/>
  <c r="AG103" i="24"/>
  <c r="AH103" i="24"/>
  <c r="AI103" i="24"/>
  <c r="AJ103" i="24"/>
  <c r="AK103" i="24"/>
  <c r="AL103" i="24"/>
  <c r="AM103" i="24"/>
  <c r="AN103" i="24"/>
  <c r="AO103" i="24"/>
  <c r="AP103" i="24"/>
  <c r="AQ103" i="24"/>
  <c r="AR103" i="24"/>
  <c r="AS103" i="24"/>
  <c r="AT103" i="24"/>
  <c r="AU103" i="24"/>
  <c r="AV103" i="24"/>
  <c r="AW103" i="24"/>
  <c r="AX103" i="24"/>
  <c r="AY103" i="24"/>
  <c r="AZ103" i="24"/>
  <c r="BA103" i="24"/>
  <c r="BB103" i="24"/>
  <c r="BC103" i="24"/>
  <c r="BD103" i="24"/>
  <c r="BE103" i="24"/>
  <c r="BF103" i="24"/>
  <c r="BG103" i="24"/>
  <c r="BH103" i="24"/>
  <c r="BI103" i="24"/>
  <c r="BJ103" i="24"/>
  <c r="BK103" i="24"/>
  <c r="BL103" i="24"/>
  <c r="BM103" i="24"/>
  <c r="BN103" i="24"/>
  <c r="BO103" i="24"/>
  <c r="BP103" i="24"/>
  <c r="BQ103" i="24"/>
  <c r="BR103" i="24"/>
  <c r="BS103" i="24"/>
  <c r="AG104" i="24"/>
  <c r="AH104" i="24"/>
  <c r="AI104" i="24"/>
  <c r="AJ104" i="24"/>
  <c r="AK104" i="24"/>
  <c r="AL104" i="24"/>
  <c r="AM104" i="24"/>
  <c r="AN104" i="24"/>
  <c r="AO104" i="24"/>
  <c r="AP104" i="24"/>
  <c r="AQ104" i="24"/>
  <c r="AR104" i="24"/>
  <c r="AS104" i="24"/>
  <c r="AT104" i="24"/>
  <c r="AU104" i="24"/>
  <c r="AV104" i="24"/>
  <c r="AW104" i="24"/>
  <c r="AX104" i="24"/>
  <c r="AY104" i="24"/>
  <c r="AZ104" i="24"/>
  <c r="BA104" i="24"/>
  <c r="BB104" i="24"/>
  <c r="BC104" i="24"/>
  <c r="BD104" i="24"/>
  <c r="BE104" i="24"/>
  <c r="BF104" i="24"/>
  <c r="BG104" i="24"/>
  <c r="BH104" i="24"/>
  <c r="BI104" i="24"/>
  <c r="BJ104" i="24"/>
  <c r="BK104" i="24"/>
  <c r="BL104" i="24"/>
  <c r="BM104" i="24"/>
  <c r="BN104" i="24"/>
  <c r="BO104" i="24"/>
  <c r="BP104" i="24"/>
  <c r="BQ104" i="24"/>
  <c r="BR104" i="24"/>
  <c r="BS104" i="24"/>
  <c r="AG105" i="24"/>
  <c r="AH105" i="24"/>
  <c r="AI105" i="24"/>
  <c r="AJ105" i="24"/>
  <c r="AK105" i="24"/>
  <c r="AL105" i="24"/>
  <c r="AM105" i="24"/>
  <c r="AN105" i="24"/>
  <c r="AO105" i="24"/>
  <c r="AP105" i="24"/>
  <c r="AQ105" i="24"/>
  <c r="AR105" i="24"/>
  <c r="AS105" i="24"/>
  <c r="AT105" i="24"/>
  <c r="AU105" i="24"/>
  <c r="AV105" i="24"/>
  <c r="AW105" i="24"/>
  <c r="AX105" i="24"/>
  <c r="AY105" i="24"/>
  <c r="AZ105" i="24"/>
  <c r="BA105" i="24"/>
  <c r="BB105" i="24"/>
  <c r="BC105" i="24"/>
  <c r="BD105" i="24"/>
  <c r="BE105" i="24"/>
  <c r="BF105" i="24"/>
  <c r="BG105" i="24"/>
  <c r="BH105" i="24"/>
  <c r="BI105" i="24"/>
  <c r="BJ105" i="24"/>
  <c r="BK105" i="24"/>
  <c r="BL105" i="24"/>
  <c r="BM105" i="24"/>
  <c r="BN105" i="24"/>
  <c r="BO105" i="24"/>
  <c r="BP105" i="24"/>
  <c r="BQ105" i="24"/>
  <c r="BR105" i="24"/>
  <c r="BS105" i="24"/>
  <c r="AG106" i="24"/>
  <c r="AH106" i="24"/>
  <c r="AI106" i="24"/>
  <c r="AJ106" i="24"/>
  <c r="AK106" i="24"/>
  <c r="AL106" i="24"/>
  <c r="AM106" i="24"/>
  <c r="AN106" i="24"/>
  <c r="AO106" i="24"/>
  <c r="AP106" i="24"/>
  <c r="AQ106" i="24"/>
  <c r="AR106" i="24"/>
  <c r="AS106" i="24"/>
  <c r="AT106" i="24"/>
  <c r="AU106" i="24"/>
  <c r="AV106" i="24"/>
  <c r="AW106" i="24"/>
  <c r="AX106" i="24"/>
  <c r="AY106" i="24"/>
  <c r="AZ106" i="24"/>
  <c r="BA106" i="24"/>
  <c r="BB106" i="24"/>
  <c r="BC106" i="24"/>
  <c r="BD106" i="24"/>
  <c r="BE106" i="24"/>
  <c r="BF106" i="24"/>
  <c r="BG106" i="24"/>
  <c r="BH106" i="24"/>
  <c r="BI106" i="24"/>
  <c r="BJ106" i="24"/>
  <c r="BK106" i="24"/>
  <c r="BL106" i="24"/>
  <c r="BM106" i="24"/>
  <c r="BN106" i="24"/>
  <c r="BO106" i="24"/>
  <c r="BP106" i="24"/>
  <c r="BQ106" i="24"/>
  <c r="BR106" i="24"/>
  <c r="BS106" i="24"/>
  <c r="AG107" i="24"/>
  <c r="AH107" i="24"/>
  <c r="AI107" i="24"/>
  <c r="AJ107" i="24"/>
  <c r="AK107" i="24"/>
  <c r="AL107" i="24"/>
  <c r="AM107" i="24"/>
  <c r="AN107" i="24"/>
  <c r="AO107" i="24"/>
  <c r="AP107" i="24"/>
  <c r="AQ107" i="24"/>
  <c r="AR107" i="24"/>
  <c r="AS107" i="24"/>
  <c r="AT107" i="24"/>
  <c r="AU107" i="24"/>
  <c r="AV107" i="24"/>
  <c r="AW107" i="24"/>
  <c r="AX107" i="24"/>
  <c r="AY107" i="24"/>
  <c r="AZ107" i="24"/>
  <c r="BA107" i="24"/>
  <c r="BB107" i="24"/>
  <c r="BC107" i="24"/>
  <c r="BD107" i="24"/>
  <c r="BE107" i="24"/>
  <c r="BF107" i="24"/>
  <c r="BG107" i="24"/>
  <c r="BH107" i="24"/>
  <c r="BI107" i="24"/>
  <c r="BJ107" i="24"/>
  <c r="BK107" i="24"/>
  <c r="BL107" i="24"/>
  <c r="BM107" i="24"/>
  <c r="BN107" i="24"/>
  <c r="BO107" i="24"/>
  <c r="BP107" i="24"/>
  <c r="BQ107" i="24"/>
  <c r="BR107" i="24"/>
  <c r="BS107" i="24"/>
  <c r="AG108" i="24"/>
  <c r="AH108" i="24"/>
  <c r="AI108" i="24"/>
  <c r="AJ108" i="24"/>
  <c r="AK108" i="24"/>
  <c r="AL108" i="24"/>
  <c r="AM108" i="24"/>
  <c r="AN108" i="24"/>
  <c r="AO108" i="24"/>
  <c r="AP108" i="24"/>
  <c r="AQ108" i="24"/>
  <c r="AR108" i="24"/>
  <c r="AS108" i="24"/>
  <c r="AT108" i="24"/>
  <c r="AU108" i="24"/>
  <c r="AV108" i="24"/>
  <c r="AW108" i="24"/>
  <c r="AX108" i="24"/>
  <c r="AY108" i="24"/>
  <c r="AZ108" i="24"/>
  <c r="BA108" i="24"/>
  <c r="BB108" i="24"/>
  <c r="BC108" i="24"/>
  <c r="BD108" i="24"/>
  <c r="BE108" i="24"/>
  <c r="BF108" i="24"/>
  <c r="BG108" i="24"/>
  <c r="BH108" i="24"/>
  <c r="BI108" i="24"/>
  <c r="BJ108" i="24"/>
  <c r="BK108" i="24"/>
  <c r="BL108" i="24"/>
  <c r="BM108" i="24"/>
  <c r="BN108" i="24"/>
  <c r="BO108" i="24"/>
  <c r="BP108" i="24"/>
  <c r="BQ108" i="24"/>
  <c r="BR108" i="24"/>
  <c r="BS108" i="24"/>
  <c r="AG109" i="24"/>
  <c r="AH109" i="24"/>
  <c r="AI109" i="24"/>
  <c r="AJ109" i="24"/>
  <c r="AK109" i="24"/>
  <c r="AL109" i="24"/>
  <c r="AM109" i="24"/>
  <c r="AN109" i="24"/>
  <c r="AO109" i="24"/>
  <c r="AP109" i="24"/>
  <c r="AQ109" i="24"/>
  <c r="AR109" i="24"/>
  <c r="AS109" i="24"/>
  <c r="AT109" i="24"/>
  <c r="AU109" i="24"/>
  <c r="AV109" i="24"/>
  <c r="AW109" i="24"/>
  <c r="AX109" i="24"/>
  <c r="AY109" i="24"/>
  <c r="AZ109" i="24"/>
  <c r="BA109" i="24"/>
  <c r="BB109" i="24"/>
  <c r="BC109" i="24"/>
  <c r="BD109" i="24"/>
  <c r="BE109" i="24"/>
  <c r="BF109" i="24"/>
  <c r="BG109" i="24"/>
  <c r="BH109" i="24"/>
  <c r="BI109" i="24"/>
  <c r="BJ109" i="24"/>
  <c r="BK109" i="24"/>
  <c r="BL109" i="24"/>
  <c r="BM109" i="24"/>
  <c r="BN109" i="24"/>
  <c r="BO109" i="24"/>
  <c r="BP109" i="24"/>
  <c r="BQ109" i="24"/>
  <c r="BR109" i="24"/>
  <c r="BS109" i="24"/>
  <c r="AG110" i="24"/>
  <c r="AH110" i="24"/>
  <c r="AI110" i="24"/>
  <c r="AJ110" i="24"/>
  <c r="AK110" i="24"/>
  <c r="AL110" i="24"/>
  <c r="AM110" i="24"/>
  <c r="AN110" i="24"/>
  <c r="AO110" i="24"/>
  <c r="AP110" i="24"/>
  <c r="AQ110" i="24"/>
  <c r="AR110" i="24"/>
  <c r="AS110" i="24"/>
  <c r="AT110" i="24"/>
  <c r="AU110" i="24"/>
  <c r="AV110" i="24"/>
  <c r="AW110" i="24"/>
  <c r="AX110" i="24"/>
  <c r="AY110" i="24"/>
  <c r="AZ110" i="24"/>
  <c r="BA110" i="24"/>
  <c r="BB110" i="24"/>
  <c r="BC110" i="24"/>
  <c r="BD110" i="24"/>
  <c r="BE110" i="24"/>
  <c r="BF110" i="24"/>
  <c r="BG110" i="24"/>
  <c r="BH110" i="24"/>
  <c r="BI110" i="24"/>
  <c r="BJ110" i="24"/>
  <c r="BK110" i="24"/>
  <c r="BL110" i="24"/>
  <c r="BM110" i="24"/>
  <c r="BN110" i="24"/>
  <c r="BO110" i="24"/>
  <c r="BP110" i="24"/>
  <c r="BQ110" i="24"/>
  <c r="BR110" i="24"/>
  <c r="BS110" i="24"/>
  <c r="AG111" i="24"/>
  <c r="AH111" i="24"/>
  <c r="AI111" i="24"/>
  <c r="AJ111" i="24"/>
  <c r="AK111" i="24"/>
  <c r="AL111" i="24"/>
  <c r="AM111" i="24"/>
  <c r="AN111" i="24"/>
  <c r="AO111" i="24"/>
  <c r="AP111" i="24"/>
  <c r="AQ111" i="24"/>
  <c r="AR111" i="24"/>
  <c r="AS111" i="24"/>
  <c r="AT111" i="24"/>
  <c r="AU111" i="24"/>
  <c r="AV111" i="24"/>
  <c r="AW111" i="24"/>
  <c r="AX111" i="24"/>
  <c r="AY111" i="24"/>
  <c r="AZ111" i="24"/>
  <c r="BA111" i="24"/>
  <c r="BB111" i="24"/>
  <c r="BC111" i="24"/>
  <c r="BD111" i="24"/>
  <c r="BE111" i="24"/>
  <c r="BF111" i="24"/>
  <c r="BG111" i="24"/>
  <c r="BH111" i="24"/>
  <c r="BI111" i="24"/>
  <c r="BJ111" i="24"/>
  <c r="BK111" i="24"/>
  <c r="BL111" i="24"/>
  <c r="BM111" i="24"/>
  <c r="BN111" i="24"/>
  <c r="BO111" i="24"/>
  <c r="BP111" i="24"/>
  <c r="BQ111" i="24"/>
  <c r="BR111" i="24"/>
  <c r="BS111" i="24"/>
  <c r="AG112" i="24"/>
  <c r="AH112" i="24"/>
  <c r="AI112" i="24"/>
  <c r="AJ112" i="24"/>
  <c r="AK112" i="24"/>
  <c r="AL112" i="24"/>
  <c r="AM112" i="24"/>
  <c r="AN112" i="24"/>
  <c r="AO112" i="24"/>
  <c r="AP112" i="24"/>
  <c r="AQ112" i="24"/>
  <c r="AR112" i="24"/>
  <c r="AS112" i="24"/>
  <c r="AT112" i="24"/>
  <c r="AU112" i="24"/>
  <c r="AV112" i="24"/>
  <c r="AW112" i="24"/>
  <c r="AX112" i="24"/>
  <c r="AY112" i="24"/>
  <c r="AZ112" i="24"/>
  <c r="BA112" i="24"/>
  <c r="BB112" i="24"/>
  <c r="BC112" i="24"/>
  <c r="BD112" i="24"/>
  <c r="BE112" i="24"/>
  <c r="BF112" i="24"/>
  <c r="BG112" i="24"/>
  <c r="BH112" i="24"/>
  <c r="BI112" i="24"/>
  <c r="BJ112" i="24"/>
  <c r="BK112" i="24"/>
  <c r="BL112" i="24"/>
  <c r="BM112" i="24"/>
  <c r="BN112" i="24"/>
  <c r="BO112" i="24"/>
  <c r="BP112" i="24"/>
  <c r="BQ112" i="24"/>
  <c r="BR112" i="24"/>
  <c r="BS112" i="24"/>
  <c r="AG113" i="24"/>
  <c r="AH113" i="24"/>
  <c r="AI113" i="24"/>
  <c r="AJ113" i="24"/>
  <c r="AK113" i="24"/>
  <c r="AL113" i="24"/>
  <c r="AM113" i="24"/>
  <c r="AN113" i="24"/>
  <c r="AO113" i="24"/>
  <c r="AP113" i="24"/>
  <c r="AQ113" i="24"/>
  <c r="AR113" i="24"/>
  <c r="AS113" i="24"/>
  <c r="AT113" i="24"/>
  <c r="AU113" i="24"/>
  <c r="AV113" i="24"/>
  <c r="AW113" i="24"/>
  <c r="AX113" i="24"/>
  <c r="AY113" i="24"/>
  <c r="AZ113" i="24"/>
  <c r="BA113" i="24"/>
  <c r="BB113" i="24"/>
  <c r="BC113" i="24"/>
  <c r="BD113" i="24"/>
  <c r="BE113" i="24"/>
  <c r="BF113" i="24"/>
  <c r="BG113" i="24"/>
  <c r="BH113" i="24"/>
  <c r="BI113" i="24"/>
  <c r="BJ113" i="24"/>
  <c r="BK113" i="24"/>
  <c r="BL113" i="24"/>
  <c r="BM113" i="24"/>
  <c r="BN113" i="24"/>
  <c r="BO113" i="24"/>
  <c r="BP113" i="24"/>
  <c r="BQ113" i="24"/>
  <c r="BR113" i="24"/>
  <c r="BS113" i="24"/>
  <c r="AG114" i="24"/>
  <c r="AH114" i="24"/>
  <c r="AI114" i="24"/>
  <c r="AJ114" i="24"/>
  <c r="AK114" i="24"/>
  <c r="AL114" i="24"/>
  <c r="AM114" i="24"/>
  <c r="AN114" i="24"/>
  <c r="AO114" i="24"/>
  <c r="AP114" i="24"/>
  <c r="AQ114" i="24"/>
  <c r="AR114" i="24"/>
  <c r="AS114" i="24"/>
  <c r="AT114" i="24"/>
  <c r="AU114" i="24"/>
  <c r="AV114" i="24"/>
  <c r="AW114" i="24"/>
  <c r="AX114" i="24"/>
  <c r="AY114" i="24"/>
  <c r="AZ114" i="24"/>
  <c r="BA114" i="24"/>
  <c r="BB114" i="24"/>
  <c r="BC114" i="24"/>
  <c r="BD114" i="24"/>
  <c r="BE114" i="24"/>
  <c r="BF114" i="24"/>
  <c r="BG114" i="24"/>
  <c r="BH114" i="24"/>
  <c r="BI114" i="24"/>
  <c r="BJ114" i="24"/>
  <c r="BK114" i="24"/>
  <c r="BL114" i="24"/>
  <c r="BM114" i="24"/>
  <c r="BN114" i="24"/>
  <c r="BO114" i="24"/>
  <c r="BP114" i="24"/>
  <c r="BQ114" i="24"/>
  <c r="BR114" i="24"/>
  <c r="BS114" i="24"/>
  <c r="AG115" i="24"/>
  <c r="AH115" i="24"/>
  <c r="AI115" i="24"/>
  <c r="AJ115" i="24"/>
  <c r="AK115" i="24"/>
  <c r="AL115" i="24"/>
  <c r="AM115" i="24"/>
  <c r="AN115" i="24"/>
  <c r="AO115" i="24"/>
  <c r="AP115" i="24"/>
  <c r="AQ115" i="24"/>
  <c r="AR115" i="24"/>
  <c r="AS115" i="24"/>
  <c r="AT115" i="24"/>
  <c r="AU115" i="24"/>
  <c r="AV115" i="24"/>
  <c r="AW115" i="24"/>
  <c r="AX115" i="24"/>
  <c r="AY115" i="24"/>
  <c r="AZ115" i="24"/>
  <c r="BA115" i="24"/>
  <c r="BB115" i="24"/>
  <c r="BC115" i="24"/>
  <c r="BD115" i="24"/>
  <c r="BE115" i="24"/>
  <c r="BF115" i="24"/>
  <c r="BG115" i="24"/>
  <c r="BH115" i="24"/>
  <c r="BI115" i="24"/>
  <c r="BJ115" i="24"/>
  <c r="BK115" i="24"/>
  <c r="BL115" i="24"/>
  <c r="BM115" i="24"/>
  <c r="BN115" i="24"/>
  <c r="BO115" i="24"/>
  <c r="BP115" i="24"/>
  <c r="BQ115" i="24"/>
  <c r="BR115" i="24"/>
  <c r="BS115" i="24"/>
  <c r="AG116" i="24"/>
  <c r="AH116" i="24"/>
  <c r="AI116" i="24"/>
  <c r="AJ116" i="24"/>
  <c r="AK116" i="24"/>
  <c r="AL116" i="24"/>
  <c r="AM116" i="24"/>
  <c r="AN116" i="24"/>
  <c r="AO116" i="24"/>
  <c r="AP116" i="24"/>
  <c r="AQ116" i="24"/>
  <c r="AR116" i="24"/>
  <c r="AS116" i="24"/>
  <c r="AT116" i="24"/>
  <c r="AU116" i="24"/>
  <c r="AV116" i="24"/>
  <c r="AW116" i="24"/>
  <c r="AX116" i="24"/>
  <c r="AY116" i="24"/>
  <c r="AZ116" i="24"/>
  <c r="BA116" i="24"/>
  <c r="BB116" i="24"/>
  <c r="BC116" i="24"/>
  <c r="BD116" i="24"/>
  <c r="BE116" i="24"/>
  <c r="BF116" i="24"/>
  <c r="BG116" i="24"/>
  <c r="BH116" i="24"/>
  <c r="BI116" i="24"/>
  <c r="BJ116" i="24"/>
  <c r="BK116" i="24"/>
  <c r="BL116" i="24"/>
  <c r="BM116" i="24"/>
  <c r="BN116" i="24"/>
  <c r="BO116" i="24"/>
  <c r="BP116" i="24"/>
  <c r="BQ116" i="24"/>
  <c r="BR116" i="24"/>
  <c r="BS116" i="24"/>
  <c r="AG117" i="24"/>
  <c r="AH117" i="24"/>
  <c r="AI117" i="24"/>
  <c r="AJ117" i="24"/>
  <c r="AK117" i="24"/>
  <c r="AL117" i="24"/>
  <c r="AM117" i="24"/>
  <c r="AN117" i="24"/>
  <c r="AO117" i="24"/>
  <c r="AP117" i="24"/>
  <c r="AQ117" i="24"/>
  <c r="AR117" i="24"/>
  <c r="AS117" i="24"/>
  <c r="AT117" i="24"/>
  <c r="AU117" i="24"/>
  <c r="AV117" i="24"/>
  <c r="AW117" i="24"/>
  <c r="AX117" i="24"/>
  <c r="AY117" i="24"/>
  <c r="AZ117" i="24"/>
  <c r="BA117" i="24"/>
  <c r="BB117" i="24"/>
  <c r="BC117" i="24"/>
  <c r="BD117" i="24"/>
  <c r="BE117" i="24"/>
  <c r="BF117" i="24"/>
  <c r="BG117" i="24"/>
  <c r="BH117" i="24"/>
  <c r="BI117" i="24"/>
  <c r="BJ117" i="24"/>
  <c r="BK117" i="24"/>
  <c r="BL117" i="24"/>
  <c r="BM117" i="24"/>
  <c r="BN117" i="24"/>
  <c r="BO117" i="24"/>
  <c r="BP117" i="24"/>
  <c r="BQ117" i="24"/>
  <c r="BR117" i="24"/>
  <c r="BS117" i="24"/>
  <c r="AG118" i="24"/>
  <c r="AH118" i="24"/>
  <c r="AI118" i="24"/>
  <c r="AJ118" i="24"/>
  <c r="AK118" i="24"/>
  <c r="AL118" i="24"/>
  <c r="AM118" i="24"/>
  <c r="AN118" i="24"/>
  <c r="AO118" i="24"/>
  <c r="AP118" i="24"/>
  <c r="AQ118" i="24"/>
  <c r="AR118" i="24"/>
  <c r="AS118" i="24"/>
  <c r="AT118" i="24"/>
  <c r="AU118" i="24"/>
  <c r="AV118" i="24"/>
  <c r="AW118" i="24"/>
  <c r="AX118" i="24"/>
  <c r="AY118" i="24"/>
  <c r="AZ118" i="24"/>
  <c r="BA118" i="24"/>
  <c r="BB118" i="24"/>
  <c r="BC118" i="24"/>
  <c r="BD118" i="24"/>
  <c r="BE118" i="24"/>
  <c r="BF118" i="24"/>
  <c r="BG118" i="24"/>
  <c r="BH118" i="24"/>
  <c r="BI118" i="24"/>
  <c r="BJ118" i="24"/>
  <c r="BK118" i="24"/>
  <c r="BL118" i="24"/>
  <c r="BM118" i="24"/>
  <c r="BN118" i="24"/>
  <c r="BO118" i="24"/>
  <c r="BP118" i="24"/>
  <c r="BQ118" i="24"/>
  <c r="BR118" i="24"/>
  <c r="BS118" i="24"/>
  <c r="AG119" i="24"/>
  <c r="AH119" i="24"/>
  <c r="AI119" i="24"/>
  <c r="AJ119" i="24"/>
  <c r="AK119" i="24"/>
  <c r="AL119" i="24"/>
  <c r="AM119" i="24"/>
  <c r="AN119" i="24"/>
  <c r="AO119" i="24"/>
  <c r="AP119" i="24"/>
  <c r="AQ119" i="24"/>
  <c r="AR119" i="24"/>
  <c r="AS119" i="24"/>
  <c r="AT119" i="24"/>
  <c r="AU119" i="24"/>
  <c r="AV119" i="24"/>
  <c r="AW119" i="24"/>
  <c r="AX119" i="24"/>
  <c r="AY119" i="24"/>
  <c r="AZ119" i="24"/>
  <c r="BA119" i="24"/>
  <c r="BB119" i="24"/>
  <c r="BC119" i="24"/>
  <c r="BD119" i="24"/>
  <c r="BE119" i="24"/>
  <c r="BF119" i="24"/>
  <c r="BG119" i="24"/>
  <c r="BH119" i="24"/>
  <c r="BI119" i="24"/>
  <c r="BJ119" i="24"/>
  <c r="BK119" i="24"/>
  <c r="BL119" i="24"/>
  <c r="BM119" i="24"/>
  <c r="BN119" i="24"/>
  <c r="BO119" i="24"/>
  <c r="BP119" i="24"/>
  <c r="BQ119" i="24"/>
  <c r="BR119" i="24"/>
  <c r="BS119" i="24"/>
  <c r="AG120" i="24"/>
  <c r="AH120" i="24"/>
  <c r="AI120" i="24"/>
  <c r="AJ120" i="24"/>
  <c r="AK120" i="24"/>
  <c r="AL120" i="24"/>
  <c r="AM120" i="24"/>
  <c r="AN120" i="24"/>
  <c r="AO120" i="24"/>
  <c r="AP120" i="24"/>
  <c r="AQ120" i="24"/>
  <c r="AR120" i="24"/>
  <c r="AS120" i="24"/>
  <c r="AT120" i="24"/>
  <c r="AU120" i="24"/>
  <c r="AV120" i="24"/>
  <c r="AW120" i="24"/>
  <c r="AX120" i="24"/>
  <c r="AY120" i="24"/>
  <c r="AZ120" i="24"/>
  <c r="BA120" i="24"/>
  <c r="BB120" i="24"/>
  <c r="BC120" i="24"/>
  <c r="BD120" i="24"/>
  <c r="BE120" i="24"/>
  <c r="BF120" i="24"/>
  <c r="BG120" i="24"/>
  <c r="BH120" i="24"/>
  <c r="BI120" i="24"/>
  <c r="BJ120" i="24"/>
  <c r="BK120" i="24"/>
  <c r="BL120" i="24"/>
  <c r="BM120" i="24"/>
  <c r="BN120" i="24"/>
  <c r="BO120" i="24"/>
  <c r="BP120" i="24"/>
  <c r="BQ120" i="24"/>
  <c r="BR120" i="24"/>
  <c r="BS120" i="24"/>
  <c r="AG121" i="24"/>
  <c r="AH121" i="24"/>
  <c r="AI121" i="24"/>
  <c r="AJ121" i="24"/>
  <c r="AK121" i="24"/>
  <c r="AL121" i="24"/>
  <c r="AM121" i="24"/>
  <c r="AN121" i="24"/>
  <c r="AO121" i="24"/>
  <c r="AP121" i="24"/>
  <c r="AQ121" i="24"/>
  <c r="AR121" i="24"/>
  <c r="AS121" i="24"/>
  <c r="AT121" i="24"/>
  <c r="AU121" i="24"/>
  <c r="AV121" i="24"/>
  <c r="AW121" i="24"/>
  <c r="AX121" i="24"/>
  <c r="AY121" i="24"/>
  <c r="AZ121" i="24"/>
  <c r="BA121" i="24"/>
  <c r="BB121" i="24"/>
  <c r="BC121" i="24"/>
  <c r="BD121" i="24"/>
  <c r="BE121" i="24"/>
  <c r="BF121" i="24"/>
  <c r="BG121" i="24"/>
  <c r="BH121" i="24"/>
  <c r="BI121" i="24"/>
  <c r="BJ121" i="24"/>
  <c r="BK121" i="24"/>
  <c r="BL121" i="24"/>
  <c r="BM121" i="24"/>
  <c r="BN121" i="24"/>
  <c r="BO121" i="24"/>
  <c r="BP121" i="24"/>
  <c r="BQ121" i="24"/>
  <c r="BR121" i="24"/>
  <c r="BS121" i="24"/>
  <c r="AG122" i="24"/>
  <c r="AH122" i="24"/>
  <c r="AI122" i="24"/>
  <c r="AJ122" i="24"/>
  <c r="AK122" i="24"/>
  <c r="AL122" i="24"/>
  <c r="AM122" i="24"/>
  <c r="AN122" i="24"/>
  <c r="AO122" i="24"/>
  <c r="AP122" i="24"/>
  <c r="AQ122" i="24"/>
  <c r="AR122" i="24"/>
  <c r="AS122" i="24"/>
  <c r="AT122" i="24"/>
  <c r="AU122" i="24"/>
  <c r="AV122" i="24"/>
  <c r="AW122" i="24"/>
  <c r="AX122" i="24"/>
  <c r="AY122" i="24"/>
  <c r="AZ122" i="24"/>
  <c r="BA122" i="24"/>
  <c r="BB122" i="24"/>
  <c r="BC122" i="24"/>
  <c r="BD122" i="24"/>
  <c r="BE122" i="24"/>
  <c r="BF122" i="24"/>
  <c r="BG122" i="24"/>
  <c r="BH122" i="24"/>
  <c r="BI122" i="24"/>
  <c r="BJ122" i="24"/>
  <c r="BK122" i="24"/>
  <c r="BL122" i="24"/>
  <c r="BM122" i="24"/>
  <c r="BN122" i="24"/>
  <c r="BO122" i="24"/>
  <c r="BP122" i="24"/>
  <c r="BQ122" i="24"/>
  <c r="BR122" i="24"/>
  <c r="BS122" i="24"/>
  <c r="AG123" i="24"/>
  <c r="AH123" i="24"/>
  <c r="AI123" i="24"/>
  <c r="AJ123" i="24"/>
  <c r="AK123" i="24"/>
  <c r="AL123" i="24"/>
  <c r="AM123" i="24"/>
  <c r="AN123" i="24"/>
  <c r="AO123" i="24"/>
  <c r="AP123" i="24"/>
  <c r="AQ123" i="24"/>
  <c r="AR123" i="24"/>
  <c r="AS123" i="24"/>
  <c r="AT123" i="24"/>
  <c r="AU123" i="24"/>
  <c r="AV123" i="24"/>
  <c r="AW123" i="24"/>
  <c r="AX123" i="24"/>
  <c r="AY123" i="24"/>
  <c r="AZ123" i="24"/>
  <c r="BA123" i="24"/>
  <c r="BB123" i="24"/>
  <c r="BC123" i="24"/>
  <c r="BD123" i="24"/>
  <c r="BE123" i="24"/>
  <c r="BF123" i="24"/>
  <c r="BG123" i="24"/>
  <c r="BH123" i="24"/>
  <c r="BI123" i="24"/>
  <c r="BJ123" i="24"/>
  <c r="BK123" i="24"/>
  <c r="BL123" i="24"/>
  <c r="BM123" i="24"/>
  <c r="BN123" i="24"/>
  <c r="BO123" i="24"/>
  <c r="BP123" i="24"/>
  <c r="BQ123" i="24"/>
  <c r="BR123" i="24"/>
  <c r="BS123" i="24"/>
  <c r="AG124" i="24"/>
  <c r="AH124" i="24"/>
  <c r="AI124" i="24"/>
  <c r="AJ124" i="24"/>
  <c r="AK124" i="24"/>
  <c r="AL124" i="24"/>
  <c r="AM124" i="24"/>
  <c r="AN124" i="24"/>
  <c r="AO124" i="24"/>
  <c r="AP124" i="24"/>
  <c r="AQ124" i="24"/>
  <c r="AR124" i="24"/>
  <c r="AS124" i="24"/>
  <c r="AT124" i="24"/>
  <c r="AU124" i="24"/>
  <c r="AV124" i="24"/>
  <c r="AW124" i="24"/>
  <c r="AX124" i="24"/>
  <c r="AY124" i="24"/>
  <c r="AZ124" i="24"/>
  <c r="BA124" i="24"/>
  <c r="BB124" i="24"/>
  <c r="BC124" i="24"/>
  <c r="BD124" i="24"/>
  <c r="BE124" i="24"/>
  <c r="BF124" i="24"/>
  <c r="BG124" i="24"/>
  <c r="BH124" i="24"/>
  <c r="BI124" i="24"/>
  <c r="BJ124" i="24"/>
  <c r="BK124" i="24"/>
  <c r="BL124" i="24"/>
  <c r="BM124" i="24"/>
  <c r="BN124" i="24"/>
  <c r="BO124" i="24"/>
  <c r="BP124" i="24"/>
  <c r="BQ124" i="24"/>
  <c r="BR124" i="24"/>
  <c r="BS124" i="24"/>
  <c r="AG125" i="24"/>
  <c r="AH125" i="24"/>
  <c r="AI125" i="24"/>
  <c r="AJ125" i="24"/>
  <c r="AK125" i="24"/>
  <c r="AL125" i="24"/>
  <c r="AM125" i="24"/>
  <c r="AN125" i="24"/>
  <c r="AO125" i="24"/>
  <c r="AP125" i="24"/>
  <c r="AQ125" i="24"/>
  <c r="AR125" i="24"/>
  <c r="AS125" i="24"/>
  <c r="AT125" i="24"/>
  <c r="AU125" i="24"/>
  <c r="AV125" i="24"/>
  <c r="AW125" i="24"/>
  <c r="AX125" i="24"/>
  <c r="AY125" i="24"/>
  <c r="AZ125" i="24"/>
  <c r="BA125" i="24"/>
  <c r="BB125" i="24"/>
  <c r="BC125" i="24"/>
  <c r="BD125" i="24"/>
  <c r="BE125" i="24"/>
  <c r="BF125" i="24"/>
  <c r="BG125" i="24"/>
  <c r="BH125" i="24"/>
  <c r="BI125" i="24"/>
  <c r="BJ125" i="24"/>
  <c r="BK125" i="24"/>
  <c r="BL125" i="24"/>
  <c r="BM125" i="24"/>
  <c r="BN125" i="24"/>
  <c r="BO125" i="24"/>
  <c r="BP125" i="24"/>
  <c r="BQ125" i="24"/>
  <c r="BR125" i="24"/>
  <c r="BS125" i="24"/>
  <c r="AG126" i="24"/>
  <c r="AH126" i="24"/>
  <c r="AI126" i="24"/>
  <c r="AJ126" i="24"/>
  <c r="AK126" i="24"/>
  <c r="AL126" i="24"/>
  <c r="AM126" i="24"/>
  <c r="AN126" i="24"/>
  <c r="AO126" i="24"/>
  <c r="AP126" i="24"/>
  <c r="AQ126" i="24"/>
  <c r="AR126" i="24"/>
  <c r="AS126" i="24"/>
  <c r="AT126" i="24"/>
  <c r="AU126" i="24"/>
  <c r="AV126" i="24"/>
  <c r="AW126" i="24"/>
  <c r="AX126" i="24"/>
  <c r="AY126" i="24"/>
  <c r="AZ126" i="24"/>
  <c r="BA126" i="24"/>
  <c r="BB126" i="24"/>
  <c r="BC126" i="24"/>
  <c r="BD126" i="24"/>
  <c r="BE126" i="24"/>
  <c r="BF126" i="24"/>
  <c r="BG126" i="24"/>
  <c r="BH126" i="24"/>
  <c r="BI126" i="24"/>
  <c r="BJ126" i="24"/>
  <c r="BK126" i="24"/>
  <c r="BL126" i="24"/>
  <c r="BM126" i="24"/>
  <c r="BN126" i="24"/>
  <c r="BO126" i="24"/>
  <c r="BP126" i="24"/>
  <c r="BQ126" i="24"/>
  <c r="BR126" i="24"/>
  <c r="BS126" i="24"/>
  <c r="AG127" i="24"/>
  <c r="AH127" i="24"/>
  <c r="AI127" i="24"/>
  <c r="AJ127" i="24"/>
  <c r="AK127" i="24"/>
  <c r="AL127" i="24"/>
  <c r="AM127" i="24"/>
  <c r="AN127" i="24"/>
  <c r="AO127" i="24"/>
  <c r="AP127" i="24"/>
  <c r="AQ127" i="24"/>
  <c r="AR127" i="24"/>
  <c r="AS127" i="24"/>
  <c r="AT127" i="24"/>
  <c r="AU127" i="24"/>
  <c r="AV127" i="24"/>
  <c r="AW127" i="24"/>
  <c r="AX127" i="24"/>
  <c r="AY127" i="24"/>
  <c r="AZ127" i="24"/>
  <c r="BA127" i="24"/>
  <c r="BB127" i="24"/>
  <c r="BC127" i="24"/>
  <c r="BD127" i="24"/>
  <c r="BE127" i="24"/>
  <c r="BF127" i="24"/>
  <c r="BG127" i="24"/>
  <c r="BH127" i="24"/>
  <c r="BI127" i="24"/>
  <c r="BJ127" i="24"/>
  <c r="BK127" i="24"/>
  <c r="BL127" i="24"/>
  <c r="BM127" i="24"/>
  <c r="BN127" i="24"/>
  <c r="BO127" i="24"/>
  <c r="BP127" i="24"/>
  <c r="BQ127" i="24"/>
  <c r="BR127" i="24"/>
  <c r="BS127" i="24"/>
  <c r="AG128" i="24"/>
  <c r="AH128" i="24"/>
  <c r="AI128" i="24"/>
  <c r="AJ128" i="24"/>
  <c r="AK128" i="24"/>
  <c r="AL128" i="24"/>
  <c r="AM128" i="24"/>
  <c r="AN128" i="24"/>
  <c r="AO128" i="24"/>
  <c r="AP128" i="24"/>
  <c r="AQ128" i="24"/>
  <c r="AR128" i="24"/>
  <c r="AS128" i="24"/>
  <c r="AT128" i="24"/>
  <c r="AU128" i="24"/>
  <c r="AV128" i="24"/>
  <c r="AW128" i="24"/>
  <c r="AX128" i="24"/>
  <c r="AY128" i="24"/>
  <c r="AZ128" i="24"/>
  <c r="BA128" i="24"/>
  <c r="BB128" i="24"/>
  <c r="BC128" i="24"/>
  <c r="BD128" i="24"/>
  <c r="BE128" i="24"/>
  <c r="BF128" i="24"/>
  <c r="BG128" i="24"/>
  <c r="BH128" i="24"/>
  <c r="BI128" i="24"/>
  <c r="BJ128" i="24"/>
  <c r="BK128" i="24"/>
  <c r="BL128" i="24"/>
  <c r="BM128" i="24"/>
  <c r="BN128" i="24"/>
  <c r="BO128" i="24"/>
  <c r="BP128" i="24"/>
  <c r="BQ128" i="24"/>
  <c r="BR128" i="24"/>
  <c r="BS128" i="24"/>
  <c r="AG129" i="24"/>
  <c r="AH129" i="24"/>
  <c r="AI129" i="24"/>
  <c r="AJ129" i="24"/>
  <c r="AK129" i="24"/>
  <c r="AL129" i="24"/>
  <c r="AM129" i="24"/>
  <c r="AN129" i="24"/>
  <c r="AO129" i="24"/>
  <c r="AP129" i="24"/>
  <c r="AQ129" i="24"/>
  <c r="AR129" i="24"/>
  <c r="AS129" i="24"/>
  <c r="AT129" i="24"/>
  <c r="AU129" i="24"/>
  <c r="AV129" i="24"/>
  <c r="AW129" i="24"/>
  <c r="AX129" i="24"/>
  <c r="AY129" i="24"/>
  <c r="AZ129" i="24"/>
  <c r="BA129" i="24"/>
  <c r="BB129" i="24"/>
  <c r="BC129" i="24"/>
  <c r="BD129" i="24"/>
  <c r="BE129" i="24"/>
  <c r="BF129" i="24"/>
  <c r="BG129" i="24"/>
  <c r="BH129" i="24"/>
  <c r="BI129" i="24"/>
  <c r="BJ129" i="24"/>
  <c r="BK129" i="24"/>
  <c r="BL129" i="24"/>
  <c r="BM129" i="24"/>
  <c r="BN129" i="24"/>
  <c r="BO129" i="24"/>
  <c r="BP129" i="24"/>
  <c r="BQ129" i="24"/>
  <c r="BR129" i="24"/>
  <c r="BS129" i="24"/>
  <c r="AG130" i="24"/>
  <c r="AH130" i="24"/>
  <c r="AI130" i="24"/>
  <c r="AJ130" i="24"/>
  <c r="AK130" i="24"/>
  <c r="AL130" i="24"/>
  <c r="AM130" i="24"/>
  <c r="AN130" i="24"/>
  <c r="AO130" i="24"/>
  <c r="AP130" i="24"/>
  <c r="AQ130" i="24"/>
  <c r="AR130" i="24"/>
  <c r="AS130" i="24"/>
  <c r="AT130" i="24"/>
  <c r="AU130" i="24"/>
  <c r="AV130" i="24"/>
  <c r="AW130" i="24"/>
  <c r="AX130" i="24"/>
  <c r="AY130" i="24"/>
  <c r="AZ130" i="24"/>
  <c r="BA130" i="24"/>
  <c r="BB130" i="24"/>
  <c r="BC130" i="24"/>
  <c r="BD130" i="24"/>
  <c r="BE130" i="24"/>
  <c r="BF130" i="24"/>
  <c r="BG130" i="24"/>
  <c r="BH130" i="24"/>
  <c r="BI130" i="24"/>
  <c r="BJ130" i="24"/>
  <c r="BK130" i="24"/>
  <c r="BL130" i="24"/>
  <c r="BM130" i="24"/>
  <c r="BN130" i="24"/>
  <c r="BO130" i="24"/>
  <c r="BP130" i="24"/>
  <c r="BQ130" i="24"/>
  <c r="BR130" i="24"/>
  <c r="BS130" i="24"/>
  <c r="AG131" i="24"/>
  <c r="AH131" i="24"/>
  <c r="AI131" i="24"/>
  <c r="AJ131" i="24"/>
  <c r="AK131" i="24"/>
  <c r="AL131" i="24"/>
  <c r="AM131" i="24"/>
  <c r="AN131" i="24"/>
  <c r="AO131" i="24"/>
  <c r="AP131" i="24"/>
  <c r="AQ131" i="24"/>
  <c r="AR131" i="24"/>
  <c r="AS131" i="24"/>
  <c r="AT131" i="24"/>
  <c r="AU131" i="24"/>
  <c r="AV131" i="24"/>
  <c r="AW131" i="24"/>
  <c r="AX131" i="24"/>
  <c r="AY131" i="24"/>
  <c r="AZ131" i="24"/>
  <c r="BA131" i="24"/>
  <c r="BB131" i="24"/>
  <c r="BC131" i="24"/>
  <c r="BD131" i="24"/>
  <c r="BE131" i="24"/>
  <c r="BF131" i="24"/>
  <c r="BG131" i="24"/>
  <c r="BH131" i="24"/>
  <c r="BI131" i="24"/>
  <c r="BJ131" i="24"/>
  <c r="BK131" i="24"/>
  <c r="BL131" i="24"/>
  <c r="BM131" i="24"/>
  <c r="BN131" i="24"/>
  <c r="BO131" i="24"/>
  <c r="BP131" i="24"/>
  <c r="BQ131" i="24"/>
  <c r="BR131" i="24"/>
  <c r="BS131" i="24"/>
  <c r="AG132" i="24"/>
  <c r="AH132" i="24"/>
  <c r="AI132" i="24"/>
  <c r="AJ132" i="24"/>
  <c r="AK132" i="24"/>
  <c r="AL132" i="24"/>
  <c r="AM132" i="24"/>
  <c r="AN132" i="24"/>
  <c r="AO132" i="24"/>
  <c r="AP132" i="24"/>
  <c r="AQ132" i="24"/>
  <c r="AR132" i="24"/>
  <c r="AS132" i="24"/>
  <c r="AT132" i="24"/>
  <c r="AU132" i="24"/>
  <c r="AV132" i="24"/>
  <c r="AW132" i="24"/>
  <c r="AX132" i="24"/>
  <c r="AY132" i="24"/>
  <c r="AZ132" i="24"/>
  <c r="BA132" i="24"/>
  <c r="BB132" i="24"/>
  <c r="BC132" i="24"/>
  <c r="BD132" i="24"/>
  <c r="BE132" i="24"/>
  <c r="BF132" i="24"/>
  <c r="BG132" i="24"/>
  <c r="BH132" i="24"/>
  <c r="BI132" i="24"/>
  <c r="BJ132" i="24"/>
  <c r="BK132" i="24"/>
  <c r="BL132" i="24"/>
  <c r="BM132" i="24"/>
  <c r="BN132" i="24"/>
  <c r="BO132" i="24"/>
  <c r="BP132" i="24"/>
  <c r="BQ132" i="24"/>
  <c r="BR132" i="24"/>
  <c r="BS132" i="24"/>
  <c r="AG133" i="24"/>
  <c r="AH133" i="24"/>
  <c r="AI133" i="24"/>
  <c r="AJ133" i="24"/>
  <c r="AK133" i="24"/>
  <c r="AL133" i="24"/>
  <c r="AM133" i="24"/>
  <c r="AN133" i="24"/>
  <c r="AO133" i="24"/>
  <c r="AP133" i="24"/>
  <c r="AQ133" i="24"/>
  <c r="AR133" i="24"/>
  <c r="AS133" i="24"/>
  <c r="AT133" i="24"/>
  <c r="AU133" i="24"/>
  <c r="AV133" i="24"/>
  <c r="AW133" i="24"/>
  <c r="AX133" i="24"/>
  <c r="AY133" i="24"/>
  <c r="AZ133" i="24"/>
  <c r="BA133" i="24"/>
  <c r="BB133" i="24"/>
  <c r="BC133" i="24"/>
  <c r="BD133" i="24"/>
  <c r="BE133" i="24"/>
  <c r="BF133" i="24"/>
  <c r="BG133" i="24"/>
  <c r="BH133" i="24"/>
  <c r="BI133" i="24"/>
  <c r="BJ133" i="24"/>
  <c r="BK133" i="24"/>
  <c r="BL133" i="24"/>
  <c r="BM133" i="24"/>
  <c r="BN133" i="24"/>
  <c r="BO133" i="24"/>
  <c r="BP133" i="24"/>
  <c r="BQ133" i="24"/>
  <c r="BR133" i="24"/>
  <c r="BS133" i="24"/>
  <c r="AG134" i="24"/>
  <c r="AH134" i="24"/>
  <c r="AI134" i="24"/>
  <c r="AJ134" i="24"/>
  <c r="AK134" i="24"/>
  <c r="AL134" i="24"/>
  <c r="AM134" i="24"/>
  <c r="AN134" i="24"/>
  <c r="AO134" i="24"/>
  <c r="AP134" i="24"/>
  <c r="AQ134" i="24"/>
  <c r="AR134" i="24"/>
  <c r="AS134" i="24"/>
  <c r="AT134" i="24"/>
  <c r="AU134" i="24"/>
  <c r="AV134" i="24"/>
  <c r="AW134" i="24"/>
  <c r="AX134" i="24"/>
  <c r="AY134" i="24"/>
  <c r="AZ134" i="24"/>
  <c r="BA134" i="24"/>
  <c r="BB134" i="24"/>
  <c r="BC134" i="24"/>
  <c r="BD134" i="24"/>
  <c r="BE134" i="24"/>
  <c r="BF134" i="24"/>
  <c r="BG134" i="24"/>
  <c r="BH134" i="24"/>
  <c r="BI134" i="24"/>
  <c r="BJ134" i="24"/>
  <c r="BK134" i="24"/>
  <c r="BL134" i="24"/>
  <c r="BM134" i="24"/>
  <c r="BN134" i="24"/>
  <c r="BO134" i="24"/>
  <c r="BP134" i="24"/>
  <c r="BQ134" i="24"/>
  <c r="BR134" i="24"/>
  <c r="BS134" i="24"/>
  <c r="AG135" i="24"/>
  <c r="AH135" i="24"/>
  <c r="AI135" i="24"/>
  <c r="AJ135" i="24"/>
  <c r="AK135" i="24"/>
  <c r="AL135" i="24"/>
  <c r="AM135" i="24"/>
  <c r="AN135" i="24"/>
  <c r="AO135" i="24"/>
  <c r="AP135" i="24"/>
  <c r="AQ135" i="24"/>
  <c r="AR135" i="24"/>
  <c r="AS135" i="24"/>
  <c r="AT135" i="24"/>
  <c r="AU135" i="24"/>
  <c r="AV135" i="24"/>
  <c r="AW135" i="24"/>
  <c r="AX135" i="24"/>
  <c r="AY135" i="24"/>
  <c r="AZ135" i="24"/>
  <c r="BA135" i="24"/>
  <c r="BB135" i="24"/>
  <c r="BC135" i="24"/>
  <c r="BD135" i="24"/>
  <c r="BE135" i="24"/>
  <c r="BF135" i="24"/>
  <c r="BG135" i="24"/>
  <c r="BH135" i="24"/>
  <c r="BI135" i="24"/>
  <c r="BJ135" i="24"/>
  <c r="BK135" i="24"/>
  <c r="BL135" i="24"/>
  <c r="BM135" i="24"/>
  <c r="BN135" i="24"/>
  <c r="BO135" i="24"/>
  <c r="BP135" i="24"/>
  <c r="BQ135" i="24"/>
  <c r="BR135" i="24"/>
  <c r="BS135" i="24"/>
  <c r="AG136" i="24"/>
  <c r="AH136" i="24"/>
  <c r="AI136" i="24"/>
  <c r="AJ136" i="24"/>
  <c r="AK136" i="24"/>
  <c r="AL136" i="24"/>
  <c r="AM136" i="24"/>
  <c r="AN136" i="24"/>
  <c r="AO136" i="24"/>
  <c r="AP136" i="24"/>
  <c r="AQ136" i="24"/>
  <c r="AR136" i="24"/>
  <c r="AS136" i="24"/>
  <c r="AT136" i="24"/>
  <c r="AU136" i="24"/>
  <c r="AV136" i="24"/>
  <c r="AW136" i="24"/>
  <c r="AX136" i="24"/>
  <c r="AY136" i="24"/>
  <c r="AZ136" i="24"/>
  <c r="BA136" i="24"/>
  <c r="BB136" i="24"/>
  <c r="BC136" i="24"/>
  <c r="BD136" i="24"/>
  <c r="BE136" i="24"/>
  <c r="BF136" i="24"/>
  <c r="BG136" i="24"/>
  <c r="BH136" i="24"/>
  <c r="BI136" i="24"/>
  <c r="BJ136" i="24"/>
  <c r="BK136" i="24"/>
  <c r="BL136" i="24"/>
  <c r="BM136" i="24"/>
  <c r="BN136" i="24"/>
  <c r="BO136" i="24"/>
  <c r="BP136" i="24"/>
  <c r="BQ136" i="24"/>
  <c r="BR136" i="24"/>
  <c r="BS136" i="24"/>
  <c r="AG137" i="24"/>
  <c r="AH137" i="24"/>
  <c r="AI137" i="24"/>
  <c r="AJ137" i="24"/>
  <c r="AK137" i="24"/>
  <c r="AL137" i="24"/>
  <c r="AM137" i="24"/>
  <c r="AN137" i="24"/>
  <c r="AO137" i="24"/>
  <c r="AP137" i="24"/>
  <c r="AQ137" i="24"/>
  <c r="AR137" i="24"/>
  <c r="AS137" i="24"/>
  <c r="AT137" i="24"/>
  <c r="AU137" i="24"/>
  <c r="AV137" i="24"/>
  <c r="AW137" i="24"/>
  <c r="AX137" i="24"/>
  <c r="AY137" i="24"/>
  <c r="AZ137" i="24"/>
  <c r="BA137" i="24"/>
  <c r="BB137" i="24"/>
  <c r="BC137" i="24"/>
  <c r="BD137" i="24"/>
  <c r="BE137" i="24"/>
  <c r="BF137" i="24"/>
  <c r="BG137" i="24"/>
  <c r="BH137" i="24"/>
  <c r="BI137" i="24"/>
  <c r="BJ137" i="24"/>
  <c r="BK137" i="24"/>
  <c r="BL137" i="24"/>
  <c r="BM137" i="24"/>
  <c r="BN137" i="24"/>
  <c r="BO137" i="24"/>
  <c r="BP137" i="24"/>
  <c r="BQ137" i="24"/>
  <c r="BR137" i="24"/>
  <c r="BS137" i="24"/>
  <c r="AG138" i="24"/>
  <c r="AH138" i="24"/>
  <c r="AI138" i="24"/>
  <c r="AJ138" i="24"/>
  <c r="AK138" i="24"/>
  <c r="AL138" i="24"/>
  <c r="AM138" i="24"/>
  <c r="AN138" i="24"/>
  <c r="AO138" i="24"/>
  <c r="AP138" i="24"/>
  <c r="AQ138" i="24"/>
  <c r="AR138" i="24"/>
  <c r="AS138" i="24"/>
  <c r="AT138" i="24"/>
  <c r="AU138" i="24"/>
  <c r="AV138" i="24"/>
  <c r="AW138" i="24"/>
  <c r="AX138" i="24"/>
  <c r="AY138" i="24"/>
  <c r="AZ138" i="24"/>
  <c r="BA138" i="24"/>
  <c r="BB138" i="24"/>
  <c r="BC138" i="24"/>
  <c r="BD138" i="24"/>
  <c r="BE138" i="24"/>
  <c r="BF138" i="24"/>
  <c r="BG138" i="24"/>
  <c r="BH138" i="24"/>
  <c r="BI138" i="24"/>
  <c r="BJ138" i="24"/>
  <c r="BK138" i="24"/>
  <c r="BL138" i="24"/>
  <c r="BM138" i="24"/>
  <c r="BN138" i="24"/>
  <c r="BO138" i="24"/>
  <c r="BP138" i="24"/>
  <c r="BQ138" i="24"/>
  <c r="BR138" i="24"/>
  <c r="BS138" i="24"/>
  <c r="AG139" i="24"/>
  <c r="AH139" i="24"/>
  <c r="AI139" i="24"/>
  <c r="AJ139" i="24"/>
  <c r="AK139" i="24"/>
  <c r="AL139" i="24"/>
  <c r="AM139" i="24"/>
  <c r="AN139" i="24"/>
  <c r="AO139" i="24"/>
  <c r="AP139" i="24"/>
  <c r="AQ139" i="24"/>
  <c r="AR139" i="24"/>
  <c r="AS139" i="24"/>
  <c r="AT139" i="24"/>
  <c r="AU139" i="24"/>
  <c r="AV139" i="24"/>
  <c r="AW139" i="24"/>
  <c r="AX139" i="24"/>
  <c r="AY139" i="24"/>
  <c r="AZ139" i="24"/>
  <c r="BA139" i="24"/>
  <c r="BB139" i="24"/>
  <c r="BC139" i="24"/>
  <c r="BD139" i="24"/>
  <c r="BE139" i="24"/>
  <c r="BF139" i="24"/>
  <c r="BG139" i="24"/>
  <c r="BH139" i="24"/>
  <c r="BI139" i="24"/>
  <c r="BJ139" i="24"/>
  <c r="BK139" i="24"/>
  <c r="BL139" i="24"/>
  <c r="BM139" i="24"/>
  <c r="BN139" i="24"/>
  <c r="BO139" i="24"/>
  <c r="BP139" i="24"/>
  <c r="BQ139" i="24"/>
  <c r="BR139" i="24"/>
  <c r="BS139" i="24"/>
  <c r="AG140" i="24"/>
  <c r="AH140" i="24"/>
  <c r="AI140" i="24"/>
  <c r="AJ140" i="24"/>
  <c r="AK140" i="24"/>
  <c r="AL140" i="24"/>
  <c r="AM140" i="24"/>
  <c r="AN140" i="24"/>
  <c r="AO140" i="24"/>
  <c r="AP140" i="24"/>
  <c r="AQ140" i="24"/>
  <c r="AR140" i="24"/>
  <c r="AS140" i="24"/>
  <c r="AT140" i="24"/>
  <c r="AU140" i="24"/>
  <c r="AV140" i="24"/>
  <c r="AW140" i="24"/>
  <c r="AX140" i="24"/>
  <c r="AY140" i="24"/>
  <c r="AZ140" i="24"/>
  <c r="BA140" i="24"/>
  <c r="BB140" i="24"/>
  <c r="BC140" i="24"/>
  <c r="BD140" i="24"/>
  <c r="BE140" i="24"/>
  <c r="BF140" i="24"/>
  <c r="BG140" i="24"/>
  <c r="BH140" i="24"/>
  <c r="BI140" i="24"/>
  <c r="BJ140" i="24"/>
  <c r="BK140" i="24"/>
  <c r="BL140" i="24"/>
  <c r="BM140" i="24"/>
  <c r="BN140" i="24"/>
  <c r="BO140" i="24"/>
  <c r="BP140" i="24"/>
  <c r="BQ140" i="24"/>
  <c r="BR140" i="24"/>
  <c r="BS140" i="24"/>
  <c r="AG141" i="24"/>
  <c r="AH141" i="24"/>
  <c r="AI141" i="24"/>
  <c r="AJ141" i="24"/>
  <c r="AK141" i="24"/>
  <c r="AL141" i="24"/>
  <c r="AM141" i="24"/>
  <c r="AN141" i="24"/>
  <c r="AO141" i="24"/>
  <c r="AP141" i="24"/>
  <c r="AQ141" i="24"/>
  <c r="AR141" i="24"/>
  <c r="AS141" i="24"/>
  <c r="AT141" i="24"/>
  <c r="AU141" i="24"/>
  <c r="AV141" i="24"/>
  <c r="AW141" i="24"/>
  <c r="AX141" i="24"/>
  <c r="AY141" i="24"/>
  <c r="AZ141" i="24"/>
  <c r="BA141" i="24"/>
  <c r="BB141" i="24"/>
  <c r="BC141" i="24"/>
  <c r="BD141" i="24"/>
  <c r="BE141" i="24"/>
  <c r="BF141" i="24"/>
  <c r="BG141" i="24"/>
  <c r="BH141" i="24"/>
  <c r="BI141" i="24"/>
  <c r="BJ141" i="24"/>
  <c r="BK141" i="24"/>
  <c r="BL141" i="24"/>
  <c r="BM141" i="24"/>
  <c r="BN141" i="24"/>
  <c r="BO141" i="24"/>
  <c r="BP141" i="24"/>
  <c r="BQ141" i="24"/>
  <c r="BR141" i="24"/>
  <c r="BS141" i="24"/>
  <c r="AG142" i="24"/>
  <c r="AH142" i="24"/>
  <c r="AI142" i="24"/>
  <c r="AJ142" i="24"/>
  <c r="AK142" i="24"/>
  <c r="AL142" i="24"/>
  <c r="AM142" i="24"/>
  <c r="AN142" i="24"/>
  <c r="AO142" i="24"/>
  <c r="AP142" i="24"/>
  <c r="AQ142" i="24"/>
  <c r="AR142" i="24"/>
  <c r="AS142" i="24"/>
  <c r="AT142" i="24"/>
  <c r="AU142" i="24"/>
  <c r="AV142" i="24"/>
  <c r="AW142" i="24"/>
  <c r="AX142" i="24"/>
  <c r="AY142" i="24"/>
  <c r="AZ142" i="24"/>
  <c r="BA142" i="24"/>
  <c r="BB142" i="24"/>
  <c r="BC142" i="24"/>
  <c r="BD142" i="24"/>
  <c r="BE142" i="24"/>
  <c r="BF142" i="24"/>
  <c r="BG142" i="24"/>
  <c r="BH142" i="24"/>
  <c r="BI142" i="24"/>
  <c r="BJ142" i="24"/>
  <c r="BK142" i="24"/>
  <c r="BL142" i="24"/>
  <c r="BM142" i="24"/>
  <c r="BN142" i="24"/>
  <c r="BO142" i="24"/>
  <c r="BP142" i="24"/>
  <c r="BQ142" i="24"/>
  <c r="BR142" i="24"/>
  <c r="BS142" i="24"/>
  <c r="AG143" i="24"/>
  <c r="AH143" i="24"/>
  <c r="AI143" i="24"/>
  <c r="AJ143" i="24"/>
  <c r="AK143" i="24"/>
  <c r="AL143" i="24"/>
  <c r="AM143" i="24"/>
  <c r="AN143" i="24"/>
  <c r="AO143" i="24"/>
  <c r="AP143" i="24"/>
  <c r="AQ143" i="24"/>
  <c r="AR143" i="24"/>
  <c r="AS143" i="24"/>
  <c r="AT143" i="24"/>
  <c r="AU143" i="24"/>
  <c r="AV143" i="24"/>
  <c r="AW143" i="24"/>
  <c r="AX143" i="24"/>
  <c r="AY143" i="24"/>
  <c r="AZ143" i="24"/>
  <c r="BA143" i="24"/>
  <c r="BB143" i="24"/>
  <c r="BC143" i="24"/>
  <c r="BD143" i="24"/>
  <c r="BE143" i="24"/>
  <c r="BF143" i="24"/>
  <c r="BG143" i="24"/>
  <c r="BH143" i="24"/>
  <c r="BI143" i="24"/>
  <c r="BJ143" i="24"/>
  <c r="BK143" i="24"/>
  <c r="BL143" i="24"/>
  <c r="BM143" i="24"/>
  <c r="BN143" i="24"/>
  <c r="BO143" i="24"/>
  <c r="BP143" i="24"/>
  <c r="BQ143" i="24"/>
  <c r="BR143" i="24"/>
  <c r="BS143" i="24"/>
  <c r="AG144" i="24"/>
  <c r="AH144" i="24"/>
  <c r="AI144" i="24"/>
  <c r="AJ144" i="24"/>
  <c r="AK144" i="24"/>
  <c r="AL144" i="24"/>
  <c r="AM144" i="24"/>
  <c r="AN144" i="24"/>
  <c r="AO144" i="24"/>
  <c r="AP144" i="24"/>
  <c r="AQ144" i="24"/>
  <c r="AR144" i="24"/>
  <c r="AS144" i="24"/>
  <c r="AT144" i="24"/>
  <c r="AU144" i="24"/>
  <c r="AV144" i="24"/>
  <c r="AW144" i="24"/>
  <c r="AX144" i="24"/>
  <c r="AY144" i="24"/>
  <c r="AZ144" i="24"/>
  <c r="BA144" i="24"/>
  <c r="BB144" i="24"/>
  <c r="BC144" i="24"/>
  <c r="BD144" i="24"/>
  <c r="BE144" i="24"/>
  <c r="BF144" i="24"/>
  <c r="BG144" i="24"/>
  <c r="BH144" i="24"/>
  <c r="BI144" i="24"/>
  <c r="BJ144" i="24"/>
  <c r="BK144" i="24"/>
  <c r="BL144" i="24"/>
  <c r="BM144" i="24"/>
  <c r="BN144" i="24"/>
  <c r="BO144" i="24"/>
  <c r="BP144" i="24"/>
  <c r="BQ144" i="24"/>
  <c r="BR144" i="24"/>
  <c r="BS144" i="24"/>
  <c r="AG145" i="24"/>
  <c r="AH145" i="24"/>
  <c r="AI145" i="24"/>
  <c r="AJ145" i="24"/>
  <c r="AK145" i="24"/>
  <c r="AL145" i="24"/>
  <c r="AM145" i="24"/>
  <c r="AN145" i="24"/>
  <c r="AO145" i="24"/>
  <c r="AP145" i="24"/>
  <c r="AQ145" i="24"/>
  <c r="AR145" i="24"/>
  <c r="AS145" i="24"/>
  <c r="AT145" i="24"/>
  <c r="AU145" i="24"/>
  <c r="AV145" i="24"/>
  <c r="AW145" i="24"/>
  <c r="AX145" i="24"/>
  <c r="AY145" i="24"/>
  <c r="AZ145" i="24"/>
  <c r="BA145" i="24"/>
  <c r="BB145" i="24"/>
  <c r="BC145" i="24"/>
  <c r="BD145" i="24"/>
  <c r="BE145" i="24"/>
  <c r="BF145" i="24"/>
  <c r="BG145" i="24"/>
  <c r="BH145" i="24"/>
  <c r="BI145" i="24"/>
  <c r="BJ145" i="24"/>
  <c r="BK145" i="24"/>
  <c r="BL145" i="24"/>
  <c r="BM145" i="24"/>
  <c r="BN145" i="24"/>
  <c r="BO145" i="24"/>
  <c r="BP145" i="24"/>
  <c r="BQ145" i="24"/>
  <c r="BR145" i="24"/>
  <c r="BS145" i="24"/>
  <c r="AG146" i="24"/>
  <c r="AH146" i="24"/>
  <c r="AI146" i="24"/>
  <c r="AJ146" i="24"/>
  <c r="AK146" i="24"/>
  <c r="AL146" i="24"/>
  <c r="AM146" i="24"/>
  <c r="AN146" i="24"/>
  <c r="AO146" i="24"/>
  <c r="AP146" i="24"/>
  <c r="AQ146" i="24"/>
  <c r="AR146" i="24"/>
  <c r="AS146" i="24"/>
  <c r="AT146" i="24"/>
  <c r="AU146" i="24"/>
  <c r="AV146" i="24"/>
  <c r="AW146" i="24"/>
  <c r="AX146" i="24"/>
  <c r="AY146" i="24"/>
  <c r="AZ146" i="24"/>
  <c r="BA146" i="24"/>
  <c r="BB146" i="24"/>
  <c r="BC146" i="24"/>
  <c r="BD146" i="24"/>
  <c r="BE146" i="24"/>
  <c r="BF146" i="24"/>
  <c r="BG146" i="24"/>
  <c r="BH146" i="24"/>
  <c r="BI146" i="24"/>
  <c r="BJ146" i="24"/>
  <c r="BK146" i="24"/>
  <c r="BL146" i="24"/>
  <c r="BM146" i="24"/>
  <c r="BN146" i="24"/>
  <c r="BO146" i="24"/>
  <c r="BP146" i="24"/>
  <c r="BQ146" i="24"/>
  <c r="BR146" i="24"/>
  <c r="BS146" i="24"/>
  <c r="AG147" i="24"/>
  <c r="AH147" i="24"/>
  <c r="AI147" i="24"/>
  <c r="AJ147" i="24"/>
  <c r="AK147" i="24"/>
  <c r="AL147" i="24"/>
  <c r="AM147" i="24"/>
  <c r="AN147" i="24"/>
  <c r="AO147" i="24"/>
  <c r="AP147" i="24"/>
  <c r="AQ147" i="24"/>
  <c r="AR147" i="24"/>
  <c r="AS147" i="24"/>
  <c r="AT147" i="24"/>
  <c r="AU147" i="24"/>
  <c r="AV147" i="24"/>
  <c r="AW147" i="24"/>
  <c r="AX147" i="24"/>
  <c r="AY147" i="24"/>
  <c r="AZ147" i="24"/>
  <c r="BA147" i="24"/>
  <c r="BB147" i="24"/>
  <c r="BC147" i="24"/>
  <c r="BD147" i="24"/>
  <c r="BE147" i="24"/>
  <c r="BF147" i="24"/>
  <c r="BG147" i="24"/>
  <c r="BH147" i="24"/>
  <c r="BI147" i="24"/>
  <c r="BJ147" i="24"/>
  <c r="BK147" i="24"/>
  <c r="BL147" i="24"/>
  <c r="BM147" i="24"/>
  <c r="BN147" i="24"/>
  <c r="BO147" i="24"/>
  <c r="BP147" i="24"/>
  <c r="BQ147" i="24"/>
  <c r="BR147" i="24"/>
  <c r="BS147" i="24"/>
  <c r="AG148" i="24"/>
  <c r="AH148" i="24"/>
  <c r="AI148" i="24"/>
  <c r="AJ148" i="24"/>
  <c r="AK148" i="24"/>
  <c r="AL148" i="24"/>
  <c r="AM148" i="24"/>
  <c r="AN148" i="24"/>
  <c r="AO148" i="24"/>
  <c r="AP148" i="24"/>
  <c r="AQ148" i="24"/>
  <c r="AR148" i="24"/>
  <c r="AS148" i="24"/>
  <c r="AT148" i="24"/>
  <c r="AU148" i="24"/>
  <c r="AV148" i="24"/>
  <c r="AW148" i="24"/>
  <c r="AX148" i="24"/>
  <c r="AY148" i="24"/>
  <c r="AZ148" i="24"/>
  <c r="BA148" i="24"/>
  <c r="BB148" i="24"/>
  <c r="BC148" i="24"/>
  <c r="BD148" i="24"/>
  <c r="BE148" i="24"/>
  <c r="BF148" i="24"/>
  <c r="BG148" i="24"/>
  <c r="BH148" i="24"/>
  <c r="BI148" i="24"/>
  <c r="BJ148" i="24"/>
  <c r="BK148" i="24"/>
  <c r="BL148" i="24"/>
  <c r="BM148" i="24"/>
  <c r="BN148" i="24"/>
  <c r="BO148" i="24"/>
  <c r="BP148" i="24"/>
  <c r="BQ148" i="24"/>
  <c r="BR148" i="24"/>
  <c r="BS148" i="24"/>
  <c r="AG149" i="24"/>
  <c r="AH149" i="24"/>
  <c r="AI149" i="24"/>
  <c r="AJ149" i="24"/>
  <c r="AK149" i="24"/>
  <c r="AL149" i="24"/>
  <c r="AM149" i="24"/>
  <c r="AN149" i="24"/>
  <c r="AO149" i="24"/>
  <c r="AP149" i="24"/>
  <c r="AQ149" i="24"/>
  <c r="AR149" i="24"/>
  <c r="AS149" i="24"/>
  <c r="AT149" i="24"/>
  <c r="AU149" i="24"/>
  <c r="AV149" i="24"/>
  <c r="AW149" i="24"/>
  <c r="AX149" i="24"/>
  <c r="AY149" i="24"/>
  <c r="AZ149" i="24"/>
  <c r="BA149" i="24"/>
  <c r="BB149" i="24"/>
  <c r="BC149" i="24"/>
  <c r="BD149" i="24"/>
  <c r="BE149" i="24"/>
  <c r="BF149" i="24"/>
  <c r="BG149" i="24"/>
  <c r="BH149" i="24"/>
  <c r="BI149" i="24"/>
  <c r="BJ149" i="24"/>
  <c r="BK149" i="24"/>
  <c r="BL149" i="24"/>
  <c r="BM149" i="24"/>
  <c r="BN149" i="24"/>
  <c r="BO149" i="24"/>
  <c r="BP149" i="24"/>
  <c r="BQ149" i="24"/>
  <c r="BR149" i="24"/>
  <c r="BS149" i="24"/>
  <c r="AG150" i="24"/>
  <c r="AH150" i="24"/>
  <c r="AI150" i="24"/>
  <c r="AJ150" i="24"/>
  <c r="AK150" i="24"/>
  <c r="AL150" i="24"/>
  <c r="AM150" i="24"/>
  <c r="AN150" i="24"/>
  <c r="AO150" i="24"/>
  <c r="AP150" i="24"/>
  <c r="AQ150" i="24"/>
  <c r="AR150" i="24"/>
  <c r="AS150" i="24"/>
  <c r="AT150" i="24"/>
  <c r="AU150" i="24"/>
  <c r="AV150" i="24"/>
  <c r="AW150" i="24"/>
  <c r="AX150" i="24"/>
  <c r="AY150" i="24"/>
  <c r="AZ150" i="24"/>
  <c r="BA150" i="24"/>
  <c r="BB150" i="24"/>
  <c r="BC150" i="24"/>
  <c r="BD150" i="24"/>
  <c r="BE150" i="24"/>
  <c r="BF150" i="24"/>
  <c r="BG150" i="24"/>
  <c r="BH150" i="24"/>
  <c r="BI150" i="24"/>
  <c r="BJ150" i="24"/>
  <c r="BK150" i="24"/>
  <c r="BL150" i="24"/>
  <c r="BM150" i="24"/>
  <c r="BN150" i="24"/>
  <c r="BO150" i="24"/>
  <c r="BP150" i="24"/>
  <c r="BQ150" i="24"/>
  <c r="BR150" i="24"/>
  <c r="BS150" i="24"/>
  <c r="AG151" i="24"/>
  <c r="AH151" i="24"/>
  <c r="AI151" i="24"/>
  <c r="AJ151" i="24"/>
  <c r="AK151" i="24"/>
  <c r="AL151" i="24"/>
  <c r="AM151" i="24"/>
  <c r="AN151" i="24"/>
  <c r="AO151" i="24"/>
  <c r="AP151" i="24"/>
  <c r="AQ151" i="24"/>
  <c r="AR151" i="24"/>
  <c r="AS151" i="24"/>
  <c r="AT151" i="24"/>
  <c r="AU151" i="24"/>
  <c r="AV151" i="24"/>
  <c r="AW151" i="24"/>
  <c r="AX151" i="24"/>
  <c r="AY151" i="24"/>
  <c r="AZ151" i="24"/>
  <c r="BA151" i="24"/>
  <c r="BB151" i="24"/>
  <c r="BC151" i="24"/>
  <c r="BD151" i="24"/>
  <c r="BE151" i="24"/>
  <c r="BF151" i="24"/>
  <c r="BG151" i="24"/>
  <c r="BH151" i="24"/>
  <c r="BI151" i="24"/>
  <c r="BJ151" i="24"/>
  <c r="BK151" i="24"/>
  <c r="BL151" i="24"/>
  <c r="BM151" i="24"/>
  <c r="BN151" i="24"/>
  <c r="BO151" i="24"/>
  <c r="BP151" i="24"/>
  <c r="BQ151" i="24"/>
  <c r="BR151" i="24"/>
  <c r="BS151" i="24"/>
  <c r="AG152" i="24"/>
  <c r="AH152" i="24"/>
  <c r="AI152" i="24"/>
  <c r="AJ152" i="24"/>
  <c r="AK152" i="24"/>
  <c r="AL152" i="24"/>
  <c r="AM152" i="24"/>
  <c r="AN152" i="24"/>
  <c r="AO152" i="24"/>
  <c r="AP152" i="24"/>
  <c r="AQ152" i="24"/>
  <c r="AR152" i="24"/>
  <c r="AS152" i="24"/>
  <c r="AT152" i="24"/>
  <c r="AU152" i="24"/>
  <c r="AV152" i="24"/>
  <c r="AW152" i="24"/>
  <c r="AX152" i="24"/>
  <c r="AY152" i="24"/>
  <c r="AZ152" i="24"/>
  <c r="BA152" i="24"/>
  <c r="BB152" i="24"/>
  <c r="BC152" i="24"/>
  <c r="BD152" i="24"/>
  <c r="BE152" i="24"/>
  <c r="BF152" i="24"/>
  <c r="BG152" i="24"/>
  <c r="BH152" i="24"/>
  <c r="BI152" i="24"/>
  <c r="BJ152" i="24"/>
  <c r="BK152" i="24"/>
  <c r="BL152" i="24"/>
  <c r="BM152" i="24"/>
  <c r="BN152" i="24"/>
  <c r="BO152" i="24"/>
  <c r="BP152" i="24"/>
  <c r="BQ152" i="24"/>
  <c r="BR152" i="24"/>
  <c r="BS152" i="24"/>
  <c r="AG153" i="24"/>
  <c r="AH153" i="24"/>
  <c r="AI153" i="24"/>
  <c r="AJ153" i="24"/>
  <c r="AK153" i="24"/>
  <c r="AL153" i="24"/>
  <c r="AM153" i="24"/>
  <c r="AN153" i="24"/>
  <c r="AO153" i="24"/>
  <c r="AP153" i="24"/>
  <c r="AQ153" i="24"/>
  <c r="AR153" i="24"/>
  <c r="AS153" i="24"/>
  <c r="AT153" i="24"/>
  <c r="AU153" i="24"/>
  <c r="AV153" i="24"/>
  <c r="AW153" i="24"/>
  <c r="AX153" i="24"/>
  <c r="AY153" i="24"/>
  <c r="AZ153" i="24"/>
  <c r="BA153" i="24"/>
  <c r="BB153" i="24"/>
  <c r="BC153" i="24"/>
  <c r="BD153" i="24"/>
  <c r="BE153" i="24"/>
  <c r="BF153" i="24"/>
  <c r="BG153" i="24"/>
  <c r="BH153" i="24"/>
  <c r="BI153" i="24"/>
  <c r="BJ153" i="24"/>
  <c r="BK153" i="24"/>
  <c r="BL153" i="24"/>
  <c r="BM153" i="24"/>
  <c r="BN153" i="24"/>
  <c r="BO153" i="24"/>
  <c r="BP153" i="24"/>
  <c r="BQ153" i="24"/>
  <c r="BR153" i="24"/>
  <c r="BS153" i="24"/>
  <c r="AG154" i="24"/>
  <c r="AH154" i="24"/>
  <c r="AI154" i="24"/>
  <c r="AJ154" i="24"/>
  <c r="AK154" i="24"/>
  <c r="AL154" i="24"/>
  <c r="AM154" i="24"/>
  <c r="AN154" i="24"/>
  <c r="AO154" i="24"/>
  <c r="AP154" i="24"/>
  <c r="AQ154" i="24"/>
  <c r="AR154" i="24"/>
  <c r="AS154" i="24"/>
  <c r="AT154" i="24"/>
  <c r="AU154" i="24"/>
  <c r="AV154" i="24"/>
  <c r="AW154" i="24"/>
  <c r="AX154" i="24"/>
  <c r="AY154" i="24"/>
  <c r="AZ154" i="24"/>
  <c r="BA154" i="24"/>
  <c r="BB154" i="24"/>
  <c r="BC154" i="24"/>
  <c r="BD154" i="24"/>
  <c r="BE154" i="24"/>
  <c r="BF154" i="24"/>
  <c r="BG154" i="24"/>
  <c r="BH154" i="24"/>
  <c r="BI154" i="24"/>
  <c r="BJ154" i="24"/>
  <c r="BK154" i="24"/>
  <c r="BL154" i="24"/>
  <c r="BM154" i="24"/>
  <c r="BN154" i="24"/>
  <c r="BO154" i="24"/>
  <c r="BP154" i="24"/>
  <c r="BQ154" i="24"/>
  <c r="BR154" i="24"/>
  <c r="BS154" i="24"/>
  <c r="AG155" i="24"/>
  <c r="AH155" i="24"/>
  <c r="AI155" i="24"/>
  <c r="AJ155" i="24"/>
  <c r="AK155" i="24"/>
  <c r="AL155" i="24"/>
  <c r="AM155" i="24"/>
  <c r="AN155" i="24"/>
  <c r="AO155" i="24"/>
  <c r="AP155" i="24"/>
  <c r="AQ155" i="24"/>
  <c r="AR155" i="24"/>
  <c r="AS155" i="24"/>
  <c r="AT155" i="24"/>
  <c r="AU155" i="24"/>
  <c r="AV155" i="24"/>
  <c r="AW155" i="24"/>
  <c r="AX155" i="24"/>
  <c r="AY155" i="24"/>
  <c r="AZ155" i="24"/>
  <c r="BA155" i="24"/>
  <c r="BB155" i="24"/>
  <c r="BC155" i="24"/>
  <c r="BD155" i="24"/>
  <c r="BE155" i="24"/>
  <c r="BF155" i="24"/>
  <c r="BG155" i="24"/>
  <c r="BH155" i="24"/>
  <c r="BI155" i="24"/>
  <c r="BJ155" i="24"/>
  <c r="BK155" i="24"/>
  <c r="BL155" i="24"/>
  <c r="BM155" i="24"/>
  <c r="BN155" i="24"/>
  <c r="BO155" i="24"/>
  <c r="BP155" i="24"/>
  <c r="BQ155" i="24"/>
  <c r="BR155" i="24"/>
  <c r="BS155" i="24"/>
  <c r="AG156" i="24"/>
  <c r="AH156" i="24"/>
  <c r="AI156" i="24"/>
  <c r="AJ156" i="24"/>
  <c r="AK156" i="24"/>
  <c r="AL156" i="24"/>
  <c r="AM156" i="24"/>
  <c r="AN156" i="24"/>
  <c r="AO156" i="24"/>
  <c r="AP156" i="24"/>
  <c r="AQ156" i="24"/>
  <c r="AR156" i="24"/>
  <c r="AS156" i="24"/>
  <c r="AT156" i="24"/>
  <c r="AU156" i="24"/>
  <c r="AV156" i="24"/>
  <c r="AW156" i="24"/>
  <c r="AX156" i="24"/>
  <c r="AY156" i="24"/>
  <c r="AZ156" i="24"/>
  <c r="BA156" i="24"/>
  <c r="BB156" i="24"/>
  <c r="BC156" i="24"/>
  <c r="BD156" i="24"/>
  <c r="BE156" i="24"/>
  <c r="BF156" i="24"/>
  <c r="BG156" i="24"/>
  <c r="BH156" i="24"/>
  <c r="BI156" i="24"/>
  <c r="BJ156" i="24"/>
  <c r="BK156" i="24"/>
  <c r="BL156" i="24"/>
  <c r="BM156" i="24"/>
  <c r="BN156" i="24"/>
  <c r="BO156" i="24"/>
  <c r="BP156" i="24"/>
  <c r="BQ156" i="24"/>
  <c r="BR156" i="24"/>
  <c r="BS156" i="24"/>
  <c r="AG157" i="24"/>
  <c r="AH157" i="24"/>
  <c r="AI157" i="24"/>
  <c r="AJ157" i="24"/>
  <c r="AK157" i="24"/>
  <c r="AL157" i="24"/>
  <c r="AM157" i="24"/>
  <c r="AN157" i="24"/>
  <c r="AO157" i="24"/>
  <c r="AP157" i="24"/>
  <c r="AQ157" i="24"/>
  <c r="AR157" i="24"/>
  <c r="AS157" i="24"/>
  <c r="AT157" i="24"/>
  <c r="AU157" i="24"/>
  <c r="AV157" i="24"/>
  <c r="AW157" i="24"/>
  <c r="AX157" i="24"/>
  <c r="AY157" i="24"/>
  <c r="AZ157" i="24"/>
  <c r="BA157" i="24"/>
  <c r="BB157" i="24"/>
  <c r="BC157" i="24"/>
  <c r="BD157" i="24"/>
  <c r="BE157" i="24"/>
  <c r="BF157" i="24"/>
  <c r="BG157" i="24"/>
  <c r="BH157" i="24"/>
  <c r="BI157" i="24"/>
  <c r="BJ157" i="24"/>
  <c r="BK157" i="24"/>
  <c r="BL157" i="24"/>
  <c r="BM157" i="24"/>
  <c r="BN157" i="24"/>
  <c r="BO157" i="24"/>
  <c r="BP157" i="24"/>
  <c r="BQ157" i="24"/>
  <c r="BR157" i="24"/>
  <c r="BS157" i="24"/>
  <c r="AG158" i="24"/>
  <c r="AH158" i="24"/>
  <c r="AI158" i="24"/>
  <c r="AJ158" i="24"/>
  <c r="AK158" i="24"/>
  <c r="AL158" i="24"/>
  <c r="AM158" i="24"/>
  <c r="AN158" i="24"/>
  <c r="AO158" i="24"/>
  <c r="AP158" i="24"/>
  <c r="AQ158" i="24"/>
  <c r="AR158" i="24"/>
  <c r="AS158" i="24"/>
  <c r="AT158" i="24"/>
  <c r="AU158" i="24"/>
  <c r="AV158" i="24"/>
  <c r="AW158" i="24"/>
  <c r="AX158" i="24"/>
  <c r="AY158" i="24"/>
  <c r="AZ158" i="24"/>
  <c r="BA158" i="24"/>
  <c r="BB158" i="24"/>
  <c r="BC158" i="24"/>
  <c r="BD158" i="24"/>
  <c r="BE158" i="24"/>
  <c r="BF158" i="24"/>
  <c r="BG158" i="24"/>
  <c r="BH158" i="24"/>
  <c r="BI158" i="24"/>
  <c r="BJ158" i="24"/>
  <c r="BK158" i="24"/>
  <c r="BL158" i="24"/>
  <c r="BM158" i="24"/>
  <c r="BN158" i="24"/>
  <c r="BO158" i="24"/>
  <c r="BP158" i="24"/>
  <c r="BQ158" i="24"/>
  <c r="BR158" i="24"/>
  <c r="BS158" i="24"/>
  <c r="AG159" i="24"/>
  <c r="AH159" i="24"/>
  <c r="AI159" i="24"/>
  <c r="AJ159" i="24"/>
  <c r="AK159" i="24"/>
  <c r="AL159" i="24"/>
  <c r="AM159" i="24"/>
  <c r="AN159" i="24"/>
  <c r="AO159" i="24"/>
  <c r="AP159" i="24"/>
  <c r="AQ159" i="24"/>
  <c r="AR159" i="24"/>
  <c r="AS159" i="24"/>
  <c r="AT159" i="24"/>
  <c r="AU159" i="24"/>
  <c r="AV159" i="24"/>
  <c r="AW159" i="24"/>
  <c r="AX159" i="24"/>
  <c r="AY159" i="24"/>
  <c r="AZ159" i="24"/>
  <c r="BA159" i="24"/>
  <c r="BB159" i="24"/>
  <c r="BC159" i="24"/>
  <c r="BD159" i="24"/>
  <c r="BE159" i="24"/>
  <c r="BF159" i="24"/>
  <c r="BG159" i="24"/>
  <c r="BH159" i="24"/>
  <c r="BI159" i="24"/>
  <c r="BJ159" i="24"/>
  <c r="BK159" i="24"/>
  <c r="BL159" i="24"/>
  <c r="BM159" i="24"/>
  <c r="BN159" i="24"/>
  <c r="BO159" i="24"/>
  <c r="BP159" i="24"/>
  <c r="BQ159" i="24"/>
  <c r="BR159" i="24"/>
  <c r="BS159" i="24"/>
  <c r="AG160" i="24"/>
  <c r="AH160" i="24"/>
  <c r="AI160" i="24"/>
  <c r="AJ160" i="24"/>
  <c r="AK160" i="24"/>
  <c r="AL160" i="24"/>
  <c r="AM160" i="24"/>
  <c r="AN160" i="24"/>
  <c r="AO160" i="24"/>
  <c r="AP160" i="24"/>
  <c r="AQ160" i="24"/>
  <c r="AR160" i="24"/>
  <c r="AS160" i="24"/>
  <c r="AT160" i="24"/>
  <c r="AU160" i="24"/>
  <c r="AV160" i="24"/>
  <c r="AW160" i="24"/>
  <c r="AX160" i="24"/>
  <c r="AY160" i="24"/>
  <c r="AZ160" i="24"/>
  <c r="BA160" i="24"/>
  <c r="BB160" i="24"/>
  <c r="BC160" i="24"/>
  <c r="BD160" i="24"/>
  <c r="BE160" i="24"/>
  <c r="BF160" i="24"/>
  <c r="BG160" i="24"/>
  <c r="BH160" i="24"/>
  <c r="BI160" i="24"/>
  <c r="BJ160" i="24"/>
  <c r="BK160" i="24"/>
  <c r="BL160" i="24"/>
  <c r="BM160" i="24"/>
  <c r="BN160" i="24"/>
  <c r="BO160" i="24"/>
  <c r="BP160" i="24"/>
  <c r="BQ160" i="24"/>
  <c r="BR160" i="24"/>
  <c r="BS160" i="24"/>
  <c r="AG161" i="24"/>
  <c r="AH161" i="24"/>
  <c r="AI161" i="24"/>
  <c r="AJ161" i="24"/>
  <c r="AK161" i="24"/>
  <c r="AL161" i="24"/>
  <c r="AM161" i="24"/>
  <c r="AN161" i="24"/>
  <c r="AO161" i="24"/>
  <c r="AP161" i="24"/>
  <c r="AQ161" i="24"/>
  <c r="AR161" i="24"/>
  <c r="AS161" i="24"/>
  <c r="AT161" i="24"/>
  <c r="AU161" i="24"/>
  <c r="AV161" i="24"/>
  <c r="AW161" i="24"/>
  <c r="AX161" i="24"/>
  <c r="AY161" i="24"/>
  <c r="AZ161" i="24"/>
  <c r="BA161" i="24"/>
  <c r="BB161" i="24"/>
  <c r="BC161" i="24"/>
  <c r="BD161" i="24"/>
  <c r="BE161" i="24"/>
  <c r="BF161" i="24"/>
  <c r="BG161" i="24"/>
  <c r="BH161" i="24"/>
  <c r="BI161" i="24"/>
  <c r="BJ161" i="24"/>
  <c r="BK161" i="24"/>
  <c r="BL161" i="24"/>
  <c r="BM161" i="24"/>
  <c r="BN161" i="24"/>
  <c r="BO161" i="24"/>
  <c r="BP161" i="24"/>
  <c r="BQ161" i="24"/>
  <c r="BR161" i="24"/>
  <c r="BS161" i="24"/>
  <c r="AG162" i="24"/>
  <c r="AH162" i="24"/>
  <c r="AI162" i="24"/>
  <c r="AJ162" i="24"/>
  <c r="AK162" i="24"/>
  <c r="AL162" i="24"/>
  <c r="AM162" i="24"/>
  <c r="AN162" i="24"/>
  <c r="AO162" i="24"/>
  <c r="AP162" i="24"/>
  <c r="AQ162" i="24"/>
  <c r="AR162" i="24"/>
  <c r="AS162" i="24"/>
  <c r="AT162" i="24"/>
  <c r="AU162" i="24"/>
  <c r="AV162" i="24"/>
  <c r="AW162" i="24"/>
  <c r="AX162" i="24"/>
  <c r="AY162" i="24"/>
  <c r="AZ162" i="24"/>
  <c r="BA162" i="24"/>
  <c r="BB162" i="24"/>
  <c r="BC162" i="24"/>
  <c r="BD162" i="24"/>
  <c r="BE162" i="24"/>
  <c r="BF162" i="24"/>
  <c r="BG162" i="24"/>
  <c r="BH162" i="24"/>
  <c r="BI162" i="24"/>
  <c r="BJ162" i="24"/>
  <c r="BK162" i="24"/>
  <c r="BL162" i="24"/>
  <c r="BM162" i="24"/>
  <c r="BN162" i="24"/>
  <c r="BO162" i="24"/>
  <c r="BP162" i="24"/>
  <c r="BQ162" i="24"/>
  <c r="BR162" i="24"/>
  <c r="BS162" i="24"/>
  <c r="AG163" i="24"/>
  <c r="AH163" i="24"/>
  <c r="AI163" i="24"/>
  <c r="AJ163" i="24"/>
  <c r="AK163" i="24"/>
  <c r="AL163" i="24"/>
  <c r="AM163" i="24"/>
  <c r="AN163" i="24"/>
  <c r="AO163" i="24"/>
  <c r="AP163" i="24"/>
  <c r="AQ163" i="24"/>
  <c r="AR163" i="24"/>
  <c r="AS163" i="24"/>
  <c r="AT163" i="24"/>
  <c r="AU163" i="24"/>
  <c r="AV163" i="24"/>
  <c r="AW163" i="24"/>
  <c r="AX163" i="24"/>
  <c r="AY163" i="24"/>
  <c r="AZ163" i="24"/>
  <c r="BA163" i="24"/>
  <c r="BB163" i="24"/>
  <c r="BC163" i="24"/>
  <c r="BD163" i="24"/>
  <c r="BE163" i="24"/>
  <c r="BF163" i="24"/>
  <c r="BG163" i="24"/>
  <c r="BH163" i="24"/>
  <c r="BI163" i="24"/>
  <c r="BJ163" i="24"/>
  <c r="BK163" i="24"/>
  <c r="BL163" i="24"/>
  <c r="BM163" i="24"/>
  <c r="BN163" i="24"/>
  <c r="BO163" i="24"/>
  <c r="BP163" i="24"/>
  <c r="BQ163" i="24"/>
  <c r="BR163" i="24"/>
  <c r="BS163" i="24"/>
  <c r="AG164" i="24"/>
  <c r="AH164" i="24"/>
  <c r="AI164" i="24"/>
  <c r="AJ164" i="24"/>
  <c r="AK164" i="24"/>
  <c r="AL164" i="24"/>
  <c r="AM164" i="24"/>
  <c r="AN164" i="24"/>
  <c r="AO164" i="24"/>
  <c r="AP164" i="24"/>
  <c r="AQ164" i="24"/>
  <c r="AR164" i="24"/>
  <c r="AS164" i="24"/>
  <c r="AT164" i="24"/>
  <c r="AU164" i="24"/>
  <c r="AV164" i="24"/>
  <c r="AW164" i="24"/>
  <c r="AX164" i="24"/>
  <c r="AY164" i="24"/>
  <c r="AZ164" i="24"/>
  <c r="BA164" i="24"/>
  <c r="BB164" i="24"/>
  <c r="BC164" i="24"/>
  <c r="BD164" i="24"/>
  <c r="BE164" i="24"/>
  <c r="BF164" i="24"/>
  <c r="BG164" i="24"/>
  <c r="BH164" i="24"/>
  <c r="BI164" i="24"/>
  <c r="BJ164" i="24"/>
  <c r="BK164" i="24"/>
  <c r="BL164" i="24"/>
  <c r="BM164" i="24"/>
  <c r="BN164" i="24"/>
  <c r="BO164" i="24"/>
  <c r="BP164" i="24"/>
  <c r="BQ164" i="24"/>
  <c r="BR164" i="24"/>
  <c r="BS164" i="24"/>
  <c r="AG165" i="24"/>
  <c r="AH165" i="24"/>
  <c r="AI165" i="24"/>
  <c r="AJ165" i="24"/>
  <c r="AK165" i="24"/>
  <c r="AL165" i="24"/>
  <c r="AM165" i="24"/>
  <c r="AN165" i="24"/>
  <c r="AO165" i="24"/>
  <c r="AP165" i="24"/>
  <c r="AQ165" i="24"/>
  <c r="AR165" i="24"/>
  <c r="AS165" i="24"/>
  <c r="AT165" i="24"/>
  <c r="AU165" i="24"/>
  <c r="AV165" i="24"/>
  <c r="AW165" i="24"/>
  <c r="AX165" i="24"/>
  <c r="AY165" i="24"/>
  <c r="AZ165" i="24"/>
  <c r="BA165" i="24"/>
  <c r="BB165" i="24"/>
  <c r="BC165" i="24"/>
  <c r="BD165" i="24"/>
  <c r="BE165" i="24"/>
  <c r="BF165" i="24"/>
  <c r="BG165" i="24"/>
  <c r="BH165" i="24"/>
  <c r="BI165" i="24"/>
  <c r="BJ165" i="24"/>
  <c r="BK165" i="24"/>
  <c r="BL165" i="24"/>
  <c r="BM165" i="24"/>
  <c r="BN165" i="24"/>
  <c r="BO165" i="24"/>
  <c r="BP165" i="24"/>
  <c r="BQ165" i="24"/>
  <c r="BR165" i="24"/>
  <c r="BS165" i="24"/>
  <c r="AG166" i="24"/>
  <c r="AH166" i="24"/>
  <c r="AI166" i="24"/>
  <c r="AJ166" i="24"/>
  <c r="AK166" i="24"/>
  <c r="AL166" i="24"/>
  <c r="AM166" i="24"/>
  <c r="AN166" i="24"/>
  <c r="AO166" i="24"/>
  <c r="AP166" i="24"/>
  <c r="AQ166" i="24"/>
  <c r="AR166" i="24"/>
  <c r="AS166" i="24"/>
  <c r="AT166" i="24"/>
  <c r="AU166" i="24"/>
  <c r="AV166" i="24"/>
  <c r="AW166" i="24"/>
  <c r="AX166" i="24"/>
  <c r="AY166" i="24"/>
  <c r="AZ166" i="24"/>
  <c r="BA166" i="24"/>
  <c r="BB166" i="24"/>
  <c r="BC166" i="24"/>
  <c r="BD166" i="24"/>
  <c r="BE166" i="24"/>
  <c r="BF166" i="24"/>
  <c r="BG166" i="24"/>
  <c r="BH166" i="24"/>
  <c r="BI166" i="24"/>
  <c r="BJ166" i="24"/>
  <c r="BK166" i="24"/>
  <c r="BL166" i="24"/>
  <c r="BM166" i="24"/>
  <c r="BN166" i="24"/>
  <c r="BO166" i="24"/>
  <c r="BP166" i="24"/>
  <c r="BQ166" i="24"/>
  <c r="BR166" i="24"/>
  <c r="BS166" i="24"/>
  <c r="AG167" i="24"/>
  <c r="AH167" i="24"/>
  <c r="AI167" i="24"/>
  <c r="AJ167" i="24"/>
  <c r="AK167" i="24"/>
  <c r="AL167" i="24"/>
  <c r="AM167" i="24"/>
  <c r="AN167" i="24"/>
  <c r="AO167" i="24"/>
  <c r="AP167" i="24"/>
  <c r="AQ167" i="24"/>
  <c r="AR167" i="24"/>
  <c r="AS167" i="24"/>
  <c r="AT167" i="24"/>
  <c r="AU167" i="24"/>
  <c r="AV167" i="24"/>
  <c r="AW167" i="24"/>
  <c r="AX167" i="24"/>
  <c r="AY167" i="24"/>
  <c r="AZ167" i="24"/>
  <c r="BA167" i="24"/>
  <c r="BB167" i="24"/>
  <c r="BC167" i="24"/>
  <c r="BD167" i="24"/>
  <c r="BE167" i="24"/>
  <c r="BF167" i="24"/>
  <c r="BG167" i="24"/>
  <c r="BH167" i="24"/>
  <c r="BI167" i="24"/>
  <c r="BJ167" i="24"/>
  <c r="BK167" i="24"/>
  <c r="BL167" i="24"/>
  <c r="BM167" i="24"/>
  <c r="BN167" i="24"/>
  <c r="BO167" i="24"/>
  <c r="BP167" i="24"/>
  <c r="BQ167" i="24"/>
  <c r="BR167" i="24"/>
  <c r="BS167" i="24"/>
  <c r="AG168" i="24"/>
  <c r="AH168" i="24"/>
  <c r="AI168" i="24"/>
  <c r="AJ168" i="24"/>
  <c r="AK168" i="24"/>
  <c r="AL168" i="24"/>
  <c r="AM168" i="24"/>
  <c r="AN168" i="24"/>
  <c r="AO168" i="24"/>
  <c r="AP168" i="24"/>
  <c r="AQ168" i="24"/>
  <c r="AR168" i="24"/>
  <c r="AS168" i="24"/>
  <c r="AT168" i="24"/>
  <c r="AU168" i="24"/>
  <c r="AV168" i="24"/>
  <c r="AW168" i="24"/>
  <c r="AX168" i="24"/>
  <c r="AY168" i="24"/>
  <c r="AZ168" i="24"/>
  <c r="BA168" i="24"/>
  <c r="BB168" i="24"/>
  <c r="BC168" i="24"/>
  <c r="BD168" i="24"/>
  <c r="BE168" i="24"/>
  <c r="BF168" i="24"/>
  <c r="BG168" i="24"/>
  <c r="BH168" i="24"/>
  <c r="BI168" i="24"/>
  <c r="BJ168" i="24"/>
  <c r="BK168" i="24"/>
  <c r="BL168" i="24"/>
  <c r="BM168" i="24"/>
  <c r="BN168" i="24"/>
  <c r="BO168" i="24"/>
  <c r="BP168" i="24"/>
  <c r="BQ168" i="24"/>
  <c r="BR168" i="24"/>
  <c r="BS168" i="24"/>
  <c r="AG169" i="24"/>
  <c r="AH169" i="24"/>
  <c r="AI169" i="24"/>
  <c r="AJ169" i="24"/>
  <c r="AK169" i="24"/>
  <c r="AL169" i="24"/>
  <c r="AM169" i="24"/>
  <c r="AN169" i="24"/>
  <c r="AO169" i="24"/>
  <c r="AP169" i="24"/>
  <c r="AQ169" i="24"/>
  <c r="AR169" i="24"/>
  <c r="AS169" i="24"/>
  <c r="AT169" i="24"/>
  <c r="AU169" i="24"/>
  <c r="AV169" i="24"/>
  <c r="AW169" i="24"/>
  <c r="AX169" i="24"/>
  <c r="AY169" i="24"/>
  <c r="AZ169" i="24"/>
  <c r="BA169" i="24"/>
  <c r="BB169" i="24"/>
  <c r="BC169" i="24"/>
  <c r="BD169" i="24"/>
  <c r="BE169" i="24"/>
  <c r="BF169" i="24"/>
  <c r="BG169" i="24"/>
  <c r="BH169" i="24"/>
  <c r="BI169" i="24"/>
  <c r="BJ169" i="24"/>
  <c r="BK169" i="24"/>
  <c r="BL169" i="24"/>
  <c r="BM169" i="24"/>
  <c r="BN169" i="24"/>
  <c r="BO169" i="24"/>
  <c r="BP169" i="24"/>
  <c r="BQ169" i="24"/>
  <c r="BR169" i="24"/>
  <c r="BS169" i="24"/>
  <c r="AG170" i="24"/>
  <c r="AH170" i="24"/>
  <c r="AI170" i="24"/>
  <c r="AJ170" i="24"/>
  <c r="AK170" i="24"/>
  <c r="AL170" i="24"/>
  <c r="AM170" i="24"/>
  <c r="AN170" i="24"/>
  <c r="AO170" i="24"/>
  <c r="AP170" i="24"/>
  <c r="AQ170" i="24"/>
  <c r="AR170" i="24"/>
  <c r="AS170" i="24"/>
  <c r="AT170" i="24"/>
  <c r="AU170" i="24"/>
  <c r="AV170" i="24"/>
  <c r="AW170" i="24"/>
  <c r="AX170" i="24"/>
  <c r="AY170" i="24"/>
  <c r="AZ170" i="24"/>
  <c r="BA170" i="24"/>
  <c r="BB170" i="24"/>
  <c r="BC170" i="24"/>
  <c r="BD170" i="24"/>
  <c r="BE170" i="24"/>
  <c r="BF170" i="24"/>
  <c r="BG170" i="24"/>
  <c r="BH170" i="24"/>
  <c r="BI170" i="24"/>
  <c r="BJ170" i="24"/>
  <c r="BK170" i="24"/>
  <c r="BL170" i="24"/>
  <c r="BM170" i="24"/>
  <c r="BN170" i="24"/>
  <c r="BO170" i="24"/>
  <c r="BP170" i="24"/>
  <c r="BQ170" i="24"/>
  <c r="BR170" i="24"/>
  <c r="BS170" i="24"/>
  <c r="AG171" i="24"/>
  <c r="AH171" i="24"/>
  <c r="AI171" i="24"/>
  <c r="AJ171" i="24"/>
  <c r="AK171" i="24"/>
  <c r="AL171" i="24"/>
  <c r="AM171" i="24"/>
  <c r="AN171" i="24"/>
  <c r="AO171" i="24"/>
  <c r="AP171" i="24"/>
  <c r="AQ171" i="24"/>
  <c r="AR171" i="24"/>
  <c r="AS171" i="24"/>
  <c r="AT171" i="24"/>
  <c r="AU171" i="24"/>
  <c r="AV171" i="24"/>
  <c r="AW171" i="24"/>
  <c r="AX171" i="24"/>
  <c r="AY171" i="24"/>
  <c r="AZ171" i="24"/>
  <c r="BA171" i="24"/>
  <c r="BB171" i="24"/>
  <c r="BC171" i="24"/>
  <c r="BD171" i="24"/>
  <c r="BE171" i="24"/>
  <c r="BF171" i="24"/>
  <c r="BG171" i="24"/>
  <c r="BH171" i="24"/>
  <c r="BI171" i="24"/>
  <c r="BJ171" i="24"/>
  <c r="BK171" i="24"/>
  <c r="BL171" i="24"/>
  <c r="BM171" i="24"/>
  <c r="BN171" i="24"/>
  <c r="BO171" i="24"/>
  <c r="BP171" i="24"/>
  <c r="BQ171" i="24"/>
  <c r="BR171" i="24"/>
  <c r="BS171" i="24"/>
  <c r="AG172" i="24"/>
  <c r="AH172" i="24"/>
  <c r="AI172" i="24"/>
  <c r="AJ172" i="24"/>
  <c r="AK172" i="24"/>
  <c r="AL172" i="24"/>
  <c r="AM172" i="24"/>
  <c r="AN172" i="24"/>
  <c r="AO172" i="24"/>
  <c r="AP172" i="24"/>
  <c r="AQ172" i="24"/>
  <c r="AR172" i="24"/>
  <c r="AS172" i="24"/>
  <c r="AT172" i="24"/>
  <c r="AU172" i="24"/>
  <c r="AV172" i="24"/>
  <c r="AW172" i="24"/>
  <c r="AX172" i="24"/>
  <c r="AY172" i="24"/>
  <c r="AZ172" i="24"/>
  <c r="BA172" i="24"/>
  <c r="BB172" i="24"/>
  <c r="BC172" i="24"/>
  <c r="BD172" i="24"/>
  <c r="BE172" i="24"/>
  <c r="BF172" i="24"/>
  <c r="BG172" i="24"/>
  <c r="BH172" i="24"/>
  <c r="BI172" i="24"/>
  <c r="BJ172" i="24"/>
  <c r="BK172" i="24"/>
  <c r="BL172" i="24"/>
  <c r="BM172" i="24"/>
  <c r="BN172" i="24"/>
  <c r="BO172" i="24"/>
  <c r="BP172" i="24"/>
  <c r="BQ172" i="24"/>
  <c r="BR172" i="24"/>
  <c r="BS172" i="24"/>
  <c r="AG173" i="24"/>
  <c r="AH173" i="24"/>
  <c r="AI173" i="24"/>
  <c r="AJ173" i="24"/>
  <c r="AK173" i="24"/>
  <c r="AL173" i="24"/>
  <c r="AM173" i="24"/>
  <c r="AN173" i="24"/>
  <c r="AO173" i="24"/>
  <c r="AP173" i="24"/>
  <c r="AQ173" i="24"/>
  <c r="AR173" i="24"/>
  <c r="AS173" i="24"/>
  <c r="AT173" i="24"/>
  <c r="AU173" i="24"/>
  <c r="AV173" i="24"/>
  <c r="AW173" i="24"/>
  <c r="AX173" i="24"/>
  <c r="AY173" i="24"/>
  <c r="AZ173" i="24"/>
  <c r="BA173" i="24"/>
  <c r="BB173" i="24"/>
  <c r="BC173" i="24"/>
  <c r="BD173" i="24"/>
  <c r="BE173" i="24"/>
  <c r="BF173" i="24"/>
  <c r="BG173" i="24"/>
  <c r="BH173" i="24"/>
  <c r="BI173" i="24"/>
  <c r="BJ173" i="24"/>
  <c r="BK173" i="24"/>
  <c r="BL173" i="24"/>
  <c r="BM173" i="24"/>
  <c r="BN173" i="24"/>
  <c r="BO173" i="24"/>
  <c r="BP173" i="24"/>
  <c r="BQ173" i="24"/>
  <c r="BR173" i="24"/>
  <c r="BS173" i="24"/>
  <c r="AG174" i="24"/>
  <c r="AH174" i="24"/>
  <c r="AI174" i="24"/>
  <c r="AJ174" i="24"/>
  <c r="AK174" i="24"/>
  <c r="AL174" i="24"/>
  <c r="AM174" i="24"/>
  <c r="AN174" i="24"/>
  <c r="AO174" i="24"/>
  <c r="AP174" i="24"/>
  <c r="AQ174" i="24"/>
  <c r="AR174" i="24"/>
  <c r="AS174" i="24"/>
  <c r="AT174" i="24"/>
  <c r="AU174" i="24"/>
  <c r="AV174" i="24"/>
  <c r="AW174" i="24"/>
  <c r="AX174" i="24"/>
  <c r="AY174" i="24"/>
  <c r="AZ174" i="24"/>
  <c r="BA174" i="24"/>
  <c r="BB174" i="24"/>
  <c r="BC174" i="24"/>
  <c r="BD174" i="24"/>
  <c r="BE174" i="24"/>
  <c r="BF174" i="24"/>
  <c r="BG174" i="24"/>
  <c r="BH174" i="24"/>
  <c r="BI174" i="24"/>
  <c r="BJ174" i="24"/>
  <c r="BK174" i="24"/>
  <c r="BL174" i="24"/>
  <c r="BM174" i="24"/>
  <c r="BN174" i="24"/>
  <c r="BO174" i="24"/>
  <c r="BP174" i="24"/>
  <c r="BQ174" i="24"/>
  <c r="BR174" i="24"/>
  <c r="BS174" i="24"/>
  <c r="AG175" i="24"/>
  <c r="AH175" i="24"/>
  <c r="AI175" i="24"/>
  <c r="AJ175" i="24"/>
  <c r="AK175" i="24"/>
  <c r="AL175" i="24"/>
  <c r="AM175" i="24"/>
  <c r="AN175" i="24"/>
  <c r="AO175" i="24"/>
  <c r="AP175" i="24"/>
  <c r="AQ175" i="24"/>
  <c r="AR175" i="24"/>
  <c r="AS175" i="24"/>
  <c r="AT175" i="24"/>
  <c r="AU175" i="24"/>
  <c r="AV175" i="24"/>
  <c r="AW175" i="24"/>
  <c r="AX175" i="24"/>
  <c r="AY175" i="24"/>
  <c r="AZ175" i="24"/>
  <c r="BA175" i="24"/>
  <c r="BB175" i="24"/>
  <c r="BC175" i="24"/>
  <c r="BD175" i="24"/>
  <c r="BE175" i="24"/>
  <c r="BF175" i="24"/>
  <c r="BG175" i="24"/>
  <c r="BH175" i="24"/>
  <c r="BI175" i="24"/>
  <c r="BJ175" i="24"/>
  <c r="BK175" i="24"/>
  <c r="BL175" i="24"/>
  <c r="BM175" i="24"/>
  <c r="BN175" i="24"/>
  <c r="BO175" i="24"/>
  <c r="BP175" i="24"/>
  <c r="BQ175" i="24"/>
  <c r="BR175" i="24"/>
  <c r="BS175" i="24"/>
  <c r="AG176" i="24"/>
  <c r="AH176" i="24"/>
  <c r="AI176" i="24"/>
  <c r="AJ176" i="24"/>
  <c r="AK176" i="24"/>
  <c r="AL176" i="24"/>
  <c r="AM176" i="24"/>
  <c r="AN176" i="24"/>
  <c r="AO176" i="24"/>
  <c r="AP176" i="24"/>
  <c r="AQ176" i="24"/>
  <c r="AR176" i="24"/>
  <c r="AS176" i="24"/>
  <c r="AT176" i="24"/>
  <c r="AU176" i="24"/>
  <c r="AV176" i="24"/>
  <c r="AW176" i="24"/>
  <c r="AX176" i="24"/>
  <c r="AY176" i="24"/>
  <c r="AZ176" i="24"/>
  <c r="BA176" i="24"/>
  <c r="BB176" i="24"/>
  <c r="BC176" i="24"/>
  <c r="BD176" i="24"/>
  <c r="BE176" i="24"/>
  <c r="BF176" i="24"/>
  <c r="BG176" i="24"/>
  <c r="BH176" i="24"/>
  <c r="BI176" i="24"/>
  <c r="BJ176" i="24"/>
  <c r="BK176" i="24"/>
  <c r="BL176" i="24"/>
  <c r="BM176" i="24"/>
  <c r="BN176" i="24"/>
  <c r="BO176" i="24"/>
  <c r="BP176" i="24"/>
  <c r="BQ176" i="24"/>
  <c r="BR176" i="24"/>
  <c r="BS176" i="24"/>
  <c r="AG177" i="24"/>
  <c r="AH177" i="24"/>
  <c r="AI177" i="24"/>
  <c r="AJ177" i="24"/>
  <c r="AK177" i="24"/>
  <c r="AL177" i="24"/>
  <c r="AM177" i="24"/>
  <c r="AN177" i="24"/>
  <c r="AO177" i="24"/>
  <c r="AP177" i="24"/>
  <c r="AQ177" i="24"/>
  <c r="AR177" i="24"/>
  <c r="AS177" i="24"/>
  <c r="AT177" i="24"/>
  <c r="AU177" i="24"/>
  <c r="AV177" i="24"/>
  <c r="AW177" i="24"/>
  <c r="AX177" i="24"/>
  <c r="AY177" i="24"/>
  <c r="AZ177" i="24"/>
  <c r="BA177" i="24"/>
  <c r="BB177" i="24"/>
  <c r="BC177" i="24"/>
  <c r="BD177" i="24"/>
  <c r="BE177" i="24"/>
  <c r="BF177" i="24"/>
  <c r="BG177" i="24"/>
  <c r="BH177" i="24"/>
  <c r="BI177" i="24"/>
  <c r="BJ177" i="24"/>
  <c r="BK177" i="24"/>
  <c r="BL177" i="24"/>
  <c r="BM177" i="24"/>
  <c r="BN177" i="24"/>
  <c r="BO177" i="24"/>
  <c r="BP177" i="24"/>
  <c r="BQ177" i="24"/>
  <c r="BR177" i="24"/>
  <c r="BS177" i="24"/>
  <c r="AG178" i="24"/>
  <c r="AH178" i="24"/>
  <c r="AI178" i="24"/>
  <c r="AJ178" i="24"/>
  <c r="AK178" i="24"/>
  <c r="AL178" i="24"/>
  <c r="AM178" i="24"/>
  <c r="AN178" i="24"/>
  <c r="AO178" i="24"/>
  <c r="AP178" i="24"/>
  <c r="AQ178" i="24"/>
  <c r="AR178" i="24"/>
  <c r="AS178" i="24"/>
  <c r="AT178" i="24"/>
  <c r="AU178" i="24"/>
  <c r="AV178" i="24"/>
  <c r="AW178" i="24"/>
  <c r="AX178" i="24"/>
  <c r="AY178" i="24"/>
  <c r="AZ178" i="24"/>
  <c r="BA178" i="24"/>
  <c r="BB178" i="24"/>
  <c r="BC178" i="24"/>
  <c r="BD178" i="24"/>
  <c r="BE178" i="24"/>
  <c r="BF178" i="24"/>
  <c r="BG178" i="24"/>
  <c r="BH178" i="24"/>
  <c r="BI178" i="24"/>
  <c r="BJ178" i="24"/>
  <c r="BK178" i="24"/>
  <c r="BL178" i="24"/>
  <c r="BM178" i="24"/>
  <c r="BN178" i="24"/>
  <c r="BO178" i="24"/>
  <c r="BP178" i="24"/>
  <c r="BQ178" i="24"/>
  <c r="BR178" i="24"/>
  <c r="BS178" i="24"/>
  <c r="AG179" i="24"/>
  <c r="AH179" i="24"/>
  <c r="AI179" i="24"/>
  <c r="AJ179" i="24"/>
  <c r="AK179" i="24"/>
  <c r="AL179" i="24"/>
  <c r="AM179" i="24"/>
  <c r="AN179" i="24"/>
  <c r="AO179" i="24"/>
  <c r="AP179" i="24"/>
  <c r="AQ179" i="24"/>
  <c r="AR179" i="24"/>
  <c r="AS179" i="24"/>
  <c r="AT179" i="24"/>
  <c r="AU179" i="24"/>
  <c r="AV179" i="24"/>
  <c r="AW179" i="24"/>
  <c r="AX179" i="24"/>
  <c r="AY179" i="24"/>
  <c r="AZ179" i="24"/>
  <c r="BA179" i="24"/>
  <c r="BB179" i="24"/>
  <c r="BC179" i="24"/>
  <c r="BD179" i="24"/>
  <c r="BE179" i="24"/>
  <c r="BF179" i="24"/>
  <c r="BG179" i="24"/>
  <c r="BH179" i="24"/>
  <c r="BI179" i="24"/>
  <c r="BJ179" i="24"/>
  <c r="BK179" i="24"/>
  <c r="BL179" i="24"/>
  <c r="BM179" i="24"/>
  <c r="BN179" i="24"/>
  <c r="BO179" i="24"/>
  <c r="BP179" i="24"/>
  <c r="BQ179" i="24"/>
  <c r="BR179" i="24"/>
  <c r="BS179" i="24"/>
  <c r="AG180" i="24"/>
  <c r="AH180" i="24"/>
  <c r="AI180" i="24"/>
  <c r="AJ180" i="24"/>
  <c r="AK180" i="24"/>
  <c r="AL180" i="24"/>
  <c r="AM180" i="24"/>
  <c r="AN180" i="24"/>
  <c r="AO180" i="24"/>
  <c r="AP180" i="24"/>
  <c r="AQ180" i="24"/>
  <c r="AR180" i="24"/>
  <c r="AS180" i="24"/>
  <c r="AT180" i="24"/>
  <c r="AU180" i="24"/>
  <c r="AV180" i="24"/>
  <c r="AW180" i="24"/>
  <c r="AX180" i="24"/>
  <c r="AY180" i="24"/>
  <c r="AZ180" i="24"/>
  <c r="BA180" i="24"/>
  <c r="BB180" i="24"/>
  <c r="BC180" i="24"/>
  <c r="BD180" i="24"/>
  <c r="BE180" i="24"/>
  <c r="BF180" i="24"/>
  <c r="BG180" i="24"/>
  <c r="BH180" i="24"/>
  <c r="BI180" i="24"/>
  <c r="BJ180" i="24"/>
  <c r="BK180" i="24"/>
  <c r="BL180" i="24"/>
  <c r="BM180" i="24"/>
  <c r="BN180" i="24"/>
  <c r="BO180" i="24"/>
  <c r="BP180" i="24"/>
  <c r="BQ180" i="24"/>
  <c r="BR180" i="24"/>
  <c r="BS180" i="24"/>
  <c r="AG181" i="24"/>
  <c r="AH181" i="24"/>
  <c r="AI181" i="24"/>
  <c r="AJ181" i="24"/>
  <c r="AK181" i="24"/>
  <c r="AL181" i="24"/>
  <c r="AM181" i="24"/>
  <c r="AN181" i="24"/>
  <c r="AO181" i="24"/>
  <c r="AP181" i="24"/>
  <c r="AQ181" i="24"/>
  <c r="AR181" i="24"/>
  <c r="AS181" i="24"/>
  <c r="AT181" i="24"/>
  <c r="AU181" i="24"/>
  <c r="AV181" i="24"/>
  <c r="AW181" i="24"/>
  <c r="AX181" i="24"/>
  <c r="AY181" i="24"/>
  <c r="AZ181" i="24"/>
  <c r="BA181" i="24"/>
  <c r="BB181" i="24"/>
  <c r="BC181" i="24"/>
  <c r="BD181" i="24"/>
  <c r="BE181" i="24"/>
  <c r="BF181" i="24"/>
  <c r="BG181" i="24"/>
  <c r="BH181" i="24"/>
  <c r="BI181" i="24"/>
  <c r="BJ181" i="24"/>
  <c r="BK181" i="24"/>
  <c r="BL181" i="24"/>
  <c r="BM181" i="24"/>
  <c r="BN181" i="24"/>
  <c r="BO181" i="24"/>
  <c r="BP181" i="24"/>
  <c r="BQ181" i="24"/>
  <c r="BR181" i="24"/>
  <c r="BS181" i="24"/>
  <c r="AG182" i="24"/>
  <c r="AH182" i="24"/>
  <c r="AI182" i="24"/>
  <c r="AJ182" i="24"/>
  <c r="AK182" i="24"/>
  <c r="AL182" i="24"/>
  <c r="AM182" i="24"/>
  <c r="AN182" i="24"/>
  <c r="AO182" i="24"/>
  <c r="AP182" i="24"/>
  <c r="AQ182" i="24"/>
  <c r="AR182" i="24"/>
  <c r="AS182" i="24"/>
  <c r="AT182" i="24"/>
  <c r="AU182" i="24"/>
  <c r="AV182" i="24"/>
  <c r="AW182" i="24"/>
  <c r="AX182" i="24"/>
  <c r="AY182" i="24"/>
  <c r="AZ182" i="24"/>
  <c r="BA182" i="24"/>
  <c r="BB182" i="24"/>
  <c r="BC182" i="24"/>
  <c r="BD182" i="24"/>
  <c r="BE182" i="24"/>
  <c r="BF182" i="24"/>
  <c r="BG182" i="24"/>
  <c r="BH182" i="24"/>
  <c r="BI182" i="24"/>
  <c r="BJ182" i="24"/>
  <c r="BK182" i="24"/>
  <c r="BL182" i="24"/>
  <c r="BM182" i="24"/>
  <c r="BN182" i="24"/>
  <c r="BO182" i="24"/>
  <c r="BP182" i="24"/>
  <c r="BQ182" i="24"/>
  <c r="BR182" i="24"/>
  <c r="BS182" i="24"/>
  <c r="AG183" i="24"/>
  <c r="AH183" i="24"/>
  <c r="AI183" i="24"/>
  <c r="AJ183" i="24"/>
  <c r="AK183" i="24"/>
  <c r="AL183" i="24"/>
  <c r="AM183" i="24"/>
  <c r="AN183" i="24"/>
  <c r="AO183" i="24"/>
  <c r="AP183" i="24"/>
  <c r="AQ183" i="24"/>
  <c r="AR183" i="24"/>
  <c r="AS183" i="24"/>
  <c r="AT183" i="24"/>
  <c r="AU183" i="24"/>
  <c r="AV183" i="24"/>
  <c r="AW183" i="24"/>
  <c r="AX183" i="24"/>
  <c r="AY183" i="24"/>
  <c r="AZ183" i="24"/>
  <c r="BA183" i="24"/>
  <c r="BB183" i="24"/>
  <c r="BC183" i="24"/>
  <c r="BD183" i="24"/>
  <c r="BE183" i="24"/>
  <c r="BF183" i="24"/>
  <c r="BG183" i="24"/>
  <c r="BH183" i="24"/>
  <c r="BI183" i="24"/>
  <c r="BJ183" i="24"/>
  <c r="BK183" i="24"/>
  <c r="BL183" i="24"/>
  <c r="BM183" i="24"/>
  <c r="BN183" i="24"/>
  <c r="BO183" i="24"/>
  <c r="BP183" i="24"/>
  <c r="BQ183" i="24"/>
  <c r="BR183" i="24"/>
  <c r="BS183" i="24"/>
  <c r="AG184" i="24"/>
  <c r="AH184" i="24"/>
  <c r="AI184" i="24"/>
  <c r="AJ184" i="24"/>
  <c r="AK184" i="24"/>
  <c r="AL184" i="24"/>
  <c r="AM184" i="24"/>
  <c r="AN184" i="24"/>
  <c r="AO184" i="24"/>
  <c r="AP184" i="24"/>
  <c r="AQ184" i="24"/>
  <c r="AR184" i="24"/>
  <c r="AS184" i="24"/>
  <c r="AT184" i="24"/>
  <c r="AU184" i="24"/>
  <c r="AV184" i="24"/>
  <c r="AW184" i="24"/>
  <c r="AX184" i="24"/>
  <c r="AY184" i="24"/>
  <c r="AZ184" i="24"/>
  <c r="BA184" i="24"/>
  <c r="BB184" i="24"/>
  <c r="BC184" i="24"/>
  <c r="BD184" i="24"/>
  <c r="BE184" i="24"/>
  <c r="BF184" i="24"/>
  <c r="BG184" i="24"/>
  <c r="BH184" i="24"/>
  <c r="BI184" i="24"/>
  <c r="BJ184" i="24"/>
  <c r="BK184" i="24"/>
  <c r="BL184" i="24"/>
  <c r="BM184" i="24"/>
  <c r="BN184" i="24"/>
  <c r="BO184" i="24"/>
  <c r="BP184" i="24"/>
  <c r="BQ184" i="24"/>
  <c r="BR184" i="24"/>
  <c r="BS184" i="24"/>
  <c r="AG185" i="24"/>
  <c r="AH185" i="24"/>
  <c r="AI185" i="24"/>
  <c r="AJ185" i="24"/>
  <c r="AK185" i="24"/>
  <c r="AL185" i="24"/>
  <c r="AM185" i="24"/>
  <c r="AN185" i="24"/>
  <c r="AO185" i="24"/>
  <c r="AP185" i="24"/>
  <c r="AQ185" i="24"/>
  <c r="AR185" i="24"/>
  <c r="AS185" i="24"/>
  <c r="AT185" i="24"/>
  <c r="AU185" i="24"/>
  <c r="AV185" i="24"/>
  <c r="AW185" i="24"/>
  <c r="AX185" i="24"/>
  <c r="AY185" i="24"/>
  <c r="AZ185" i="24"/>
  <c r="BA185" i="24"/>
  <c r="BB185" i="24"/>
  <c r="BC185" i="24"/>
  <c r="BD185" i="24"/>
  <c r="BE185" i="24"/>
  <c r="BF185" i="24"/>
  <c r="BG185" i="24"/>
  <c r="BH185" i="24"/>
  <c r="BI185" i="24"/>
  <c r="BJ185" i="24"/>
  <c r="BK185" i="24"/>
  <c r="BL185" i="24"/>
  <c r="BM185" i="24"/>
  <c r="BN185" i="24"/>
  <c r="BO185" i="24"/>
  <c r="BP185" i="24"/>
  <c r="BQ185" i="24"/>
  <c r="BR185" i="24"/>
  <c r="BS185" i="24"/>
  <c r="AG186" i="24"/>
  <c r="AH186" i="24"/>
  <c r="AI186" i="24"/>
  <c r="AJ186" i="24"/>
  <c r="AK186" i="24"/>
  <c r="AL186" i="24"/>
  <c r="AM186" i="24"/>
  <c r="AN186" i="24"/>
  <c r="AO186" i="24"/>
  <c r="AP186" i="24"/>
  <c r="AQ186" i="24"/>
  <c r="AR186" i="24"/>
  <c r="AS186" i="24"/>
  <c r="AT186" i="24"/>
  <c r="AU186" i="24"/>
  <c r="AV186" i="24"/>
  <c r="AW186" i="24"/>
  <c r="AX186" i="24"/>
  <c r="AY186" i="24"/>
  <c r="AZ186" i="24"/>
  <c r="BA186" i="24"/>
  <c r="BB186" i="24"/>
  <c r="BC186" i="24"/>
  <c r="BD186" i="24"/>
  <c r="BE186" i="24"/>
  <c r="BF186" i="24"/>
  <c r="BG186" i="24"/>
  <c r="BH186" i="24"/>
  <c r="BI186" i="24"/>
  <c r="BJ186" i="24"/>
  <c r="BK186" i="24"/>
  <c r="BL186" i="24"/>
  <c r="BM186" i="24"/>
  <c r="BN186" i="24"/>
  <c r="BO186" i="24"/>
  <c r="BP186" i="24"/>
  <c r="BQ186" i="24"/>
  <c r="BR186" i="24"/>
  <c r="BS186" i="24"/>
  <c r="AG187" i="24"/>
  <c r="AH187" i="24"/>
  <c r="AI187" i="24"/>
  <c r="AJ187" i="24"/>
  <c r="AK187" i="24"/>
  <c r="AL187" i="24"/>
  <c r="AM187" i="24"/>
  <c r="AN187" i="24"/>
  <c r="AO187" i="24"/>
  <c r="AP187" i="24"/>
  <c r="AQ187" i="24"/>
  <c r="AR187" i="24"/>
  <c r="AS187" i="24"/>
  <c r="AT187" i="24"/>
  <c r="AU187" i="24"/>
  <c r="AV187" i="24"/>
  <c r="AW187" i="24"/>
  <c r="AX187" i="24"/>
  <c r="AY187" i="24"/>
  <c r="AZ187" i="24"/>
  <c r="BA187" i="24"/>
  <c r="BB187" i="24"/>
  <c r="BC187" i="24"/>
  <c r="BD187" i="24"/>
  <c r="BE187" i="24"/>
  <c r="BF187" i="24"/>
  <c r="BG187" i="24"/>
  <c r="BH187" i="24"/>
  <c r="BI187" i="24"/>
  <c r="BJ187" i="24"/>
  <c r="BK187" i="24"/>
  <c r="BL187" i="24"/>
  <c r="BM187" i="24"/>
  <c r="BN187" i="24"/>
  <c r="BO187" i="24"/>
  <c r="BP187" i="24"/>
  <c r="BQ187" i="24"/>
  <c r="BR187" i="24"/>
  <c r="BS187" i="24"/>
  <c r="AG188" i="24"/>
  <c r="AH188" i="24"/>
  <c r="AI188" i="24"/>
  <c r="AJ188" i="24"/>
  <c r="AK188" i="24"/>
  <c r="AL188" i="24"/>
  <c r="AM188" i="24"/>
  <c r="AN188" i="24"/>
  <c r="AO188" i="24"/>
  <c r="AP188" i="24"/>
  <c r="AQ188" i="24"/>
  <c r="AR188" i="24"/>
  <c r="AS188" i="24"/>
  <c r="AT188" i="24"/>
  <c r="AU188" i="24"/>
  <c r="AV188" i="24"/>
  <c r="AW188" i="24"/>
  <c r="AX188" i="24"/>
  <c r="AY188" i="24"/>
  <c r="AZ188" i="24"/>
  <c r="BA188" i="24"/>
  <c r="BB188" i="24"/>
  <c r="BC188" i="24"/>
  <c r="BD188" i="24"/>
  <c r="BE188" i="24"/>
  <c r="BF188" i="24"/>
  <c r="BG188" i="24"/>
  <c r="BH188" i="24"/>
  <c r="BI188" i="24"/>
  <c r="BJ188" i="24"/>
  <c r="BK188" i="24"/>
  <c r="BL188" i="24"/>
  <c r="BM188" i="24"/>
  <c r="BN188" i="24"/>
  <c r="BO188" i="24"/>
  <c r="BP188" i="24"/>
  <c r="BQ188" i="24"/>
  <c r="BR188" i="24"/>
  <c r="BS188" i="24"/>
  <c r="AG189" i="24"/>
  <c r="AH189" i="24"/>
  <c r="AI189" i="24"/>
  <c r="AJ189" i="24"/>
  <c r="AK189" i="24"/>
  <c r="AL189" i="24"/>
  <c r="AM189" i="24"/>
  <c r="AN189" i="24"/>
  <c r="AO189" i="24"/>
  <c r="AP189" i="24"/>
  <c r="AQ189" i="24"/>
  <c r="AR189" i="24"/>
  <c r="AS189" i="24"/>
  <c r="AT189" i="24"/>
  <c r="AU189" i="24"/>
  <c r="AV189" i="24"/>
  <c r="AW189" i="24"/>
  <c r="AX189" i="24"/>
  <c r="AY189" i="24"/>
  <c r="AZ189" i="24"/>
  <c r="BA189" i="24"/>
  <c r="BB189" i="24"/>
  <c r="BC189" i="24"/>
  <c r="BD189" i="24"/>
  <c r="BE189" i="24"/>
  <c r="BF189" i="24"/>
  <c r="BG189" i="24"/>
  <c r="BH189" i="24"/>
  <c r="BI189" i="24"/>
  <c r="BJ189" i="24"/>
  <c r="BK189" i="24"/>
  <c r="BL189" i="24"/>
  <c r="BM189" i="24"/>
  <c r="BN189" i="24"/>
  <c r="BO189" i="24"/>
  <c r="BP189" i="24"/>
  <c r="BQ189" i="24"/>
  <c r="BR189" i="24"/>
  <c r="BS189" i="24"/>
  <c r="AG190" i="24"/>
  <c r="AH190" i="24"/>
  <c r="AI190" i="24"/>
  <c r="AJ190" i="24"/>
  <c r="AK190" i="24"/>
  <c r="AL190" i="24"/>
  <c r="AM190" i="24"/>
  <c r="AN190" i="24"/>
  <c r="AO190" i="24"/>
  <c r="AP190" i="24"/>
  <c r="AQ190" i="24"/>
  <c r="AR190" i="24"/>
  <c r="AS190" i="24"/>
  <c r="AT190" i="24"/>
  <c r="AU190" i="24"/>
  <c r="AV190" i="24"/>
  <c r="AW190" i="24"/>
  <c r="AX190" i="24"/>
  <c r="AY190" i="24"/>
  <c r="AZ190" i="24"/>
  <c r="BA190" i="24"/>
  <c r="BB190" i="24"/>
  <c r="BC190" i="24"/>
  <c r="BD190" i="24"/>
  <c r="BE190" i="24"/>
  <c r="BF190" i="24"/>
  <c r="BG190" i="24"/>
  <c r="BH190" i="24"/>
  <c r="BI190" i="24"/>
  <c r="BJ190" i="24"/>
  <c r="BK190" i="24"/>
  <c r="BL190" i="24"/>
  <c r="BM190" i="24"/>
  <c r="BN190" i="24"/>
  <c r="BO190" i="24"/>
  <c r="BP190" i="24"/>
  <c r="BQ190" i="24"/>
  <c r="BR190" i="24"/>
  <c r="BS190" i="24"/>
  <c r="AG191" i="24"/>
  <c r="AH191" i="24"/>
  <c r="AI191" i="24"/>
  <c r="AJ191" i="24"/>
  <c r="AK191" i="24"/>
  <c r="AL191" i="24"/>
  <c r="AM191" i="24"/>
  <c r="AN191" i="24"/>
  <c r="AO191" i="24"/>
  <c r="AP191" i="24"/>
  <c r="AQ191" i="24"/>
  <c r="AR191" i="24"/>
  <c r="AS191" i="24"/>
  <c r="AT191" i="24"/>
  <c r="AU191" i="24"/>
  <c r="AV191" i="24"/>
  <c r="AW191" i="24"/>
  <c r="AX191" i="24"/>
  <c r="AY191" i="24"/>
  <c r="AZ191" i="24"/>
  <c r="BA191" i="24"/>
  <c r="BB191" i="24"/>
  <c r="BC191" i="24"/>
  <c r="BD191" i="24"/>
  <c r="BE191" i="24"/>
  <c r="BF191" i="24"/>
  <c r="BG191" i="24"/>
  <c r="BH191" i="24"/>
  <c r="BI191" i="24"/>
  <c r="BJ191" i="24"/>
  <c r="BK191" i="24"/>
  <c r="BL191" i="24"/>
  <c r="BM191" i="24"/>
  <c r="BN191" i="24"/>
  <c r="BO191" i="24"/>
  <c r="BP191" i="24"/>
  <c r="BQ191" i="24"/>
  <c r="BR191" i="24"/>
  <c r="BS191" i="24"/>
  <c r="AG192" i="24"/>
  <c r="AH192" i="24"/>
  <c r="AI192" i="24"/>
  <c r="AJ192" i="24"/>
  <c r="AK192" i="24"/>
  <c r="AL192" i="24"/>
  <c r="AM192" i="24"/>
  <c r="AN192" i="24"/>
  <c r="AO192" i="24"/>
  <c r="AP192" i="24"/>
  <c r="AQ192" i="24"/>
  <c r="AR192" i="24"/>
  <c r="AS192" i="24"/>
  <c r="AT192" i="24"/>
  <c r="AU192" i="24"/>
  <c r="AV192" i="24"/>
  <c r="AW192" i="24"/>
  <c r="AX192" i="24"/>
  <c r="AY192" i="24"/>
  <c r="AZ192" i="24"/>
  <c r="BA192" i="24"/>
  <c r="BB192" i="24"/>
  <c r="BC192" i="24"/>
  <c r="BD192" i="24"/>
  <c r="BE192" i="24"/>
  <c r="BF192" i="24"/>
  <c r="BG192" i="24"/>
  <c r="BH192" i="24"/>
  <c r="BI192" i="24"/>
  <c r="BJ192" i="24"/>
  <c r="BK192" i="24"/>
  <c r="BL192" i="24"/>
  <c r="BM192" i="24"/>
  <c r="BN192" i="24"/>
  <c r="BO192" i="24"/>
  <c r="BP192" i="24"/>
  <c r="BQ192" i="24"/>
  <c r="BR192" i="24"/>
  <c r="BS192" i="24"/>
  <c r="AG193" i="24"/>
  <c r="AH193" i="24"/>
  <c r="AI193" i="24"/>
  <c r="AJ193" i="24"/>
  <c r="AK193" i="24"/>
  <c r="AL193" i="24"/>
  <c r="AM193" i="24"/>
  <c r="AN193" i="24"/>
  <c r="AO193" i="24"/>
  <c r="AP193" i="24"/>
  <c r="AQ193" i="24"/>
  <c r="AR193" i="24"/>
  <c r="AS193" i="24"/>
  <c r="AT193" i="24"/>
  <c r="AU193" i="24"/>
  <c r="AV193" i="24"/>
  <c r="AW193" i="24"/>
  <c r="AX193" i="24"/>
  <c r="AY193" i="24"/>
  <c r="AZ193" i="24"/>
  <c r="BA193" i="24"/>
  <c r="BB193" i="24"/>
  <c r="BC193" i="24"/>
  <c r="BD193" i="24"/>
  <c r="BE193" i="24"/>
  <c r="BF193" i="24"/>
  <c r="BG193" i="24"/>
  <c r="BH193" i="24"/>
  <c r="BI193" i="24"/>
  <c r="BJ193" i="24"/>
  <c r="BK193" i="24"/>
  <c r="BL193" i="24"/>
  <c r="BM193" i="24"/>
  <c r="BN193" i="24"/>
  <c r="BO193" i="24"/>
  <c r="BP193" i="24"/>
  <c r="BQ193" i="24"/>
  <c r="BR193" i="24"/>
  <c r="BS193" i="24"/>
  <c r="AG194" i="24"/>
  <c r="AH194" i="24"/>
  <c r="AI194" i="24"/>
  <c r="AJ194" i="24"/>
  <c r="AK194" i="24"/>
  <c r="AL194" i="24"/>
  <c r="AM194" i="24"/>
  <c r="AN194" i="24"/>
  <c r="AO194" i="24"/>
  <c r="AP194" i="24"/>
  <c r="AQ194" i="24"/>
  <c r="AR194" i="24"/>
  <c r="AS194" i="24"/>
  <c r="AT194" i="24"/>
  <c r="AU194" i="24"/>
  <c r="AV194" i="24"/>
  <c r="AW194" i="24"/>
  <c r="AX194" i="24"/>
  <c r="AY194" i="24"/>
  <c r="AZ194" i="24"/>
  <c r="BA194" i="24"/>
  <c r="BB194" i="24"/>
  <c r="BC194" i="24"/>
  <c r="BD194" i="24"/>
  <c r="BE194" i="24"/>
  <c r="BF194" i="24"/>
  <c r="BG194" i="24"/>
  <c r="BH194" i="24"/>
  <c r="BI194" i="24"/>
  <c r="BJ194" i="24"/>
  <c r="BK194" i="24"/>
  <c r="BL194" i="24"/>
  <c r="BM194" i="24"/>
  <c r="BN194" i="24"/>
  <c r="BO194" i="24"/>
  <c r="BP194" i="24"/>
  <c r="BQ194" i="24"/>
  <c r="BR194" i="24"/>
  <c r="BS194" i="24"/>
  <c r="AG195" i="24"/>
  <c r="AH195" i="24"/>
  <c r="AI195" i="24"/>
  <c r="AJ195" i="24"/>
  <c r="AK195" i="24"/>
  <c r="AL195" i="24"/>
  <c r="AM195" i="24"/>
  <c r="AN195" i="24"/>
  <c r="AO195" i="24"/>
  <c r="AP195" i="24"/>
  <c r="AQ195" i="24"/>
  <c r="AR195" i="24"/>
  <c r="AS195" i="24"/>
  <c r="AT195" i="24"/>
  <c r="AU195" i="24"/>
  <c r="AV195" i="24"/>
  <c r="AW195" i="24"/>
  <c r="AX195" i="24"/>
  <c r="AY195" i="24"/>
  <c r="AZ195" i="24"/>
  <c r="BA195" i="24"/>
  <c r="BB195" i="24"/>
  <c r="BC195" i="24"/>
  <c r="BD195" i="24"/>
  <c r="BE195" i="24"/>
  <c r="BF195" i="24"/>
  <c r="BG195" i="24"/>
  <c r="BH195" i="24"/>
  <c r="BI195" i="24"/>
  <c r="BJ195" i="24"/>
  <c r="BK195" i="24"/>
  <c r="BL195" i="24"/>
  <c r="BM195" i="24"/>
  <c r="BN195" i="24"/>
  <c r="BO195" i="24"/>
  <c r="BP195" i="24"/>
  <c r="BQ195" i="24"/>
  <c r="BR195" i="24"/>
  <c r="BS195" i="24"/>
  <c r="AG196" i="24"/>
  <c r="AH196" i="24"/>
  <c r="AI196" i="24"/>
  <c r="AJ196" i="24"/>
  <c r="AK196" i="24"/>
  <c r="AL196" i="24"/>
  <c r="AM196" i="24"/>
  <c r="AN196" i="24"/>
  <c r="AO196" i="24"/>
  <c r="AP196" i="24"/>
  <c r="AQ196" i="24"/>
  <c r="AR196" i="24"/>
  <c r="AS196" i="24"/>
  <c r="AT196" i="24"/>
  <c r="AU196" i="24"/>
  <c r="AV196" i="24"/>
  <c r="AW196" i="24"/>
  <c r="AX196" i="24"/>
  <c r="AY196" i="24"/>
  <c r="AZ196" i="24"/>
  <c r="BA196" i="24"/>
  <c r="BB196" i="24"/>
  <c r="BC196" i="24"/>
  <c r="BD196" i="24"/>
  <c r="BE196" i="24"/>
  <c r="BF196" i="24"/>
  <c r="BG196" i="24"/>
  <c r="BH196" i="24"/>
  <c r="BI196" i="24"/>
  <c r="BJ196" i="24"/>
  <c r="BK196" i="24"/>
  <c r="BL196" i="24"/>
  <c r="BM196" i="24"/>
  <c r="BN196" i="24"/>
  <c r="BO196" i="24"/>
  <c r="BP196" i="24"/>
  <c r="BQ196" i="24"/>
  <c r="BR196" i="24"/>
  <c r="BS196" i="24"/>
  <c r="AG197" i="24"/>
  <c r="AH197" i="24"/>
  <c r="AI197" i="24"/>
  <c r="AJ197" i="24"/>
  <c r="AK197" i="24"/>
  <c r="AL197" i="24"/>
  <c r="AM197" i="24"/>
  <c r="AN197" i="24"/>
  <c r="AO197" i="24"/>
  <c r="AP197" i="24"/>
  <c r="AQ197" i="24"/>
  <c r="AR197" i="24"/>
  <c r="AS197" i="24"/>
  <c r="AT197" i="24"/>
  <c r="AU197" i="24"/>
  <c r="AV197" i="24"/>
  <c r="AW197" i="24"/>
  <c r="AX197" i="24"/>
  <c r="AY197" i="24"/>
  <c r="AZ197" i="24"/>
  <c r="BA197" i="24"/>
  <c r="BB197" i="24"/>
  <c r="BC197" i="24"/>
  <c r="BD197" i="24"/>
  <c r="BE197" i="24"/>
  <c r="BF197" i="24"/>
  <c r="BG197" i="24"/>
  <c r="BH197" i="24"/>
  <c r="BI197" i="24"/>
  <c r="BJ197" i="24"/>
  <c r="BK197" i="24"/>
  <c r="BL197" i="24"/>
  <c r="BM197" i="24"/>
  <c r="BN197" i="24"/>
  <c r="BO197" i="24"/>
  <c r="BP197" i="24"/>
  <c r="BQ197" i="24"/>
  <c r="BR197" i="24"/>
  <c r="BS197" i="24"/>
  <c r="AG198" i="24"/>
  <c r="AH198" i="24"/>
  <c r="AI198" i="24"/>
  <c r="AJ198" i="24"/>
  <c r="AK198" i="24"/>
  <c r="AL198" i="24"/>
  <c r="AM198" i="24"/>
  <c r="AN198" i="24"/>
  <c r="AO198" i="24"/>
  <c r="AP198" i="24"/>
  <c r="AQ198" i="24"/>
  <c r="AR198" i="24"/>
  <c r="AS198" i="24"/>
  <c r="AT198" i="24"/>
  <c r="AU198" i="24"/>
  <c r="AV198" i="24"/>
  <c r="AW198" i="24"/>
  <c r="AX198" i="24"/>
  <c r="AY198" i="24"/>
  <c r="AZ198" i="24"/>
  <c r="BA198" i="24"/>
  <c r="BB198" i="24"/>
  <c r="BC198" i="24"/>
  <c r="BD198" i="24"/>
  <c r="BE198" i="24"/>
  <c r="BF198" i="24"/>
  <c r="BG198" i="24"/>
  <c r="BH198" i="24"/>
  <c r="BI198" i="24"/>
  <c r="BJ198" i="24"/>
  <c r="BK198" i="24"/>
  <c r="BL198" i="24"/>
  <c r="BM198" i="24"/>
  <c r="BN198" i="24"/>
  <c r="BO198" i="24"/>
  <c r="BP198" i="24"/>
  <c r="BQ198" i="24"/>
  <c r="BR198" i="24"/>
  <c r="BS198" i="24"/>
  <c r="AG199" i="24"/>
  <c r="AH199" i="24"/>
  <c r="AI199" i="24"/>
  <c r="AJ199" i="24"/>
  <c r="AK199" i="24"/>
  <c r="AL199" i="24"/>
  <c r="AM199" i="24"/>
  <c r="AN199" i="24"/>
  <c r="AO199" i="24"/>
  <c r="AP199" i="24"/>
  <c r="AQ199" i="24"/>
  <c r="AR199" i="24"/>
  <c r="AS199" i="24"/>
  <c r="AT199" i="24"/>
  <c r="AU199" i="24"/>
  <c r="AV199" i="24"/>
  <c r="AW199" i="24"/>
  <c r="AX199" i="24"/>
  <c r="AY199" i="24"/>
  <c r="AZ199" i="24"/>
  <c r="BA199" i="24"/>
  <c r="BB199" i="24"/>
  <c r="BC199" i="24"/>
  <c r="BD199" i="24"/>
  <c r="BE199" i="24"/>
  <c r="BF199" i="24"/>
  <c r="BG199" i="24"/>
  <c r="BH199" i="24"/>
  <c r="BI199" i="24"/>
  <c r="BJ199" i="24"/>
  <c r="BK199" i="24"/>
  <c r="BL199" i="24"/>
  <c r="BM199" i="24"/>
  <c r="BN199" i="24"/>
  <c r="BO199" i="24"/>
  <c r="BP199" i="24"/>
  <c r="BQ199" i="24"/>
  <c r="BR199" i="24"/>
  <c r="BS199" i="24"/>
  <c r="AG200" i="24"/>
  <c r="AH200" i="24"/>
  <c r="AI200" i="24"/>
  <c r="AJ200" i="24"/>
  <c r="AK200" i="24"/>
  <c r="AL200" i="24"/>
  <c r="AM200" i="24"/>
  <c r="AN200" i="24"/>
  <c r="AO200" i="24"/>
  <c r="AP200" i="24"/>
  <c r="AQ200" i="24"/>
  <c r="AR200" i="24"/>
  <c r="AS200" i="24"/>
  <c r="AT200" i="24"/>
  <c r="AU200" i="24"/>
  <c r="AV200" i="24"/>
  <c r="AW200" i="24"/>
  <c r="AX200" i="24"/>
  <c r="AY200" i="24"/>
  <c r="AZ200" i="24"/>
  <c r="BA200" i="24"/>
  <c r="BB200" i="24"/>
  <c r="BC200" i="24"/>
  <c r="BD200" i="24"/>
  <c r="BE200" i="24"/>
  <c r="BF200" i="24"/>
  <c r="BG200" i="24"/>
  <c r="BH200" i="24"/>
  <c r="BI200" i="24"/>
  <c r="BJ200" i="24"/>
  <c r="BK200" i="24"/>
  <c r="BL200" i="24"/>
  <c r="BM200" i="24"/>
  <c r="BN200" i="24"/>
  <c r="BO200" i="24"/>
  <c r="BP200" i="24"/>
  <c r="BQ200" i="24"/>
  <c r="BR200" i="24"/>
  <c r="BS200" i="24"/>
  <c r="AG201" i="24"/>
  <c r="AH201" i="24"/>
  <c r="AI201" i="24"/>
  <c r="AJ201" i="24"/>
  <c r="AK201" i="24"/>
  <c r="AL201" i="24"/>
  <c r="AM201" i="24"/>
  <c r="AN201" i="24"/>
  <c r="AO201" i="24"/>
  <c r="AP201" i="24"/>
  <c r="AQ201" i="24"/>
  <c r="AR201" i="24"/>
  <c r="AS201" i="24"/>
  <c r="AT201" i="24"/>
  <c r="AU201" i="24"/>
  <c r="AV201" i="24"/>
  <c r="AW201" i="24"/>
  <c r="AX201" i="24"/>
  <c r="AY201" i="24"/>
  <c r="AZ201" i="24"/>
  <c r="BA201" i="24"/>
  <c r="BB201" i="24"/>
  <c r="BC201" i="24"/>
  <c r="BD201" i="24"/>
  <c r="BE201" i="24"/>
  <c r="BF201" i="24"/>
  <c r="BG201" i="24"/>
  <c r="BH201" i="24"/>
  <c r="BI201" i="24"/>
  <c r="BJ201" i="24"/>
  <c r="BK201" i="24"/>
  <c r="BL201" i="24"/>
  <c r="BM201" i="24"/>
  <c r="BN201" i="24"/>
  <c r="BO201" i="24"/>
  <c r="BP201" i="24"/>
  <c r="BQ201" i="24"/>
  <c r="BR201" i="24"/>
  <c r="BS201" i="24"/>
  <c r="AG202" i="24"/>
  <c r="AH202" i="24"/>
  <c r="AI202" i="24"/>
  <c r="AJ202" i="24"/>
  <c r="AK202" i="24"/>
  <c r="AL202" i="24"/>
  <c r="AM202" i="24"/>
  <c r="AN202" i="24"/>
  <c r="AO202" i="24"/>
  <c r="AP202" i="24"/>
  <c r="AQ202" i="24"/>
  <c r="AR202" i="24"/>
  <c r="AS202" i="24"/>
  <c r="AT202" i="24"/>
  <c r="AU202" i="24"/>
  <c r="AV202" i="24"/>
  <c r="AW202" i="24"/>
  <c r="AX202" i="24"/>
  <c r="AY202" i="24"/>
  <c r="AZ202" i="24"/>
  <c r="BA202" i="24"/>
  <c r="BB202" i="24"/>
  <c r="BC202" i="24"/>
  <c r="BD202" i="24"/>
  <c r="BE202" i="24"/>
  <c r="BF202" i="24"/>
  <c r="BG202" i="24"/>
  <c r="BH202" i="24"/>
  <c r="BI202" i="24"/>
  <c r="BJ202" i="24"/>
  <c r="BK202" i="24"/>
  <c r="BL202" i="24"/>
  <c r="BM202" i="24"/>
  <c r="BN202" i="24"/>
  <c r="BO202" i="24"/>
  <c r="BP202" i="24"/>
  <c r="BQ202" i="24"/>
  <c r="BR202" i="24"/>
  <c r="BS202" i="24"/>
  <c r="AG203" i="24"/>
  <c r="AH203" i="24"/>
  <c r="AI203" i="24"/>
  <c r="AJ203" i="24"/>
  <c r="AK203" i="24"/>
  <c r="AL203" i="24"/>
  <c r="AM203" i="24"/>
  <c r="AN203" i="24"/>
  <c r="AO203" i="24"/>
  <c r="AP203" i="24"/>
  <c r="AQ203" i="24"/>
  <c r="AR203" i="24"/>
  <c r="AS203" i="24"/>
  <c r="AT203" i="24"/>
  <c r="AU203" i="24"/>
  <c r="AV203" i="24"/>
  <c r="AW203" i="24"/>
  <c r="AX203" i="24"/>
  <c r="AY203" i="24"/>
  <c r="AZ203" i="24"/>
  <c r="BA203" i="24"/>
  <c r="BB203" i="24"/>
  <c r="BC203" i="24"/>
  <c r="BD203" i="24"/>
  <c r="BE203" i="24"/>
  <c r="BF203" i="24"/>
  <c r="BG203" i="24"/>
  <c r="BH203" i="24"/>
  <c r="BI203" i="24"/>
  <c r="BJ203" i="24"/>
  <c r="BK203" i="24"/>
  <c r="BL203" i="24"/>
  <c r="BM203" i="24"/>
  <c r="BN203" i="24"/>
  <c r="BO203" i="24"/>
  <c r="BP203" i="24"/>
  <c r="BQ203" i="24"/>
  <c r="BR203" i="24"/>
  <c r="BS203" i="24"/>
  <c r="AG204" i="24"/>
  <c r="AH204" i="24"/>
  <c r="AI204" i="24"/>
  <c r="AJ204" i="24"/>
  <c r="AK204" i="24"/>
  <c r="AL204" i="24"/>
  <c r="AM204" i="24"/>
  <c r="AN204" i="24"/>
  <c r="AO204" i="24"/>
  <c r="AP204" i="24"/>
  <c r="AQ204" i="24"/>
  <c r="AR204" i="24"/>
  <c r="AS204" i="24"/>
  <c r="AT204" i="24"/>
  <c r="AU204" i="24"/>
  <c r="AV204" i="24"/>
  <c r="AW204" i="24"/>
  <c r="AX204" i="24"/>
  <c r="AY204" i="24"/>
  <c r="AZ204" i="24"/>
  <c r="BA204" i="24"/>
  <c r="BB204" i="24"/>
  <c r="BC204" i="24"/>
  <c r="BD204" i="24"/>
  <c r="BE204" i="24"/>
  <c r="BF204" i="24"/>
  <c r="BG204" i="24"/>
  <c r="BH204" i="24"/>
  <c r="BI204" i="24"/>
  <c r="BJ204" i="24"/>
  <c r="BK204" i="24"/>
  <c r="BL204" i="24"/>
  <c r="BM204" i="24"/>
  <c r="BN204" i="24"/>
  <c r="BO204" i="24"/>
  <c r="BP204" i="24"/>
  <c r="BQ204" i="24"/>
  <c r="BR204" i="24"/>
  <c r="BS204" i="24"/>
  <c r="AG205" i="24"/>
  <c r="AH205" i="24"/>
  <c r="AI205" i="24"/>
  <c r="AJ205" i="24"/>
  <c r="AK205" i="24"/>
  <c r="AL205" i="24"/>
  <c r="AM205" i="24"/>
  <c r="AN205" i="24"/>
  <c r="AO205" i="24"/>
  <c r="AP205" i="24"/>
  <c r="AQ205" i="24"/>
  <c r="AR205" i="24"/>
  <c r="AS205" i="24"/>
  <c r="AT205" i="24"/>
  <c r="AU205" i="24"/>
  <c r="AV205" i="24"/>
  <c r="AW205" i="24"/>
  <c r="AX205" i="24"/>
  <c r="AY205" i="24"/>
  <c r="AZ205" i="24"/>
  <c r="BA205" i="24"/>
  <c r="BB205" i="24"/>
  <c r="BC205" i="24"/>
  <c r="BD205" i="24"/>
  <c r="BE205" i="24"/>
  <c r="BF205" i="24"/>
  <c r="BG205" i="24"/>
  <c r="BH205" i="24"/>
  <c r="BI205" i="24"/>
  <c r="BJ205" i="24"/>
  <c r="BK205" i="24"/>
  <c r="BL205" i="24"/>
  <c r="BM205" i="24"/>
  <c r="BN205" i="24"/>
  <c r="BO205" i="24"/>
  <c r="BP205" i="24"/>
  <c r="BQ205" i="24"/>
  <c r="BR205" i="24"/>
  <c r="BS205" i="24"/>
  <c r="AG206" i="24"/>
  <c r="AH206" i="24"/>
  <c r="AI206" i="24"/>
  <c r="AJ206" i="24"/>
  <c r="AK206" i="24"/>
  <c r="AL206" i="24"/>
  <c r="AM206" i="24"/>
  <c r="AN206" i="24"/>
  <c r="AO206" i="24"/>
  <c r="AP206" i="24"/>
  <c r="AQ206" i="24"/>
  <c r="AR206" i="24"/>
  <c r="AS206" i="24"/>
  <c r="AT206" i="24"/>
  <c r="AU206" i="24"/>
  <c r="AV206" i="24"/>
  <c r="AW206" i="24"/>
  <c r="AX206" i="24"/>
  <c r="AY206" i="24"/>
  <c r="AZ206" i="24"/>
  <c r="BA206" i="24"/>
  <c r="BB206" i="24"/>
  <c r="BC206" i="24"/>
  <c r="BD206" i="24"/>
  <c r="BE206" i="24"/>
  <c r="BF206" i="24"/>
  <c r="BG206" i="24"/>
  <c r="BH206" i="24"/>
  <c r="BI206" i="24"/>
  <c r="BJ206" i="24"/>
  <c r="BK206" i="24"/>
  <c r="BL206" i="24"/>
  <c r="BM206" i="24"/>
  <c r="BN206" i="24"/>
  <c r="BO206" i="24"/>
  <c r="BP206" i="24"/>
  <c r="BQ206" i="24"/>
  <c r="BR206" i="24"/>
  <c r="BS206" i="24"/>
  <c r="AG207" i="24"/>
  <c r="AH207" i="24"/>
  <c r="AI207" i="24"/>
  <c r="AJ207" i="24"/>
  <c r="AK207" i="24"/>
  <c r="AL207" i="24"/>
  <c r="AM207" i="24"/>
  <c r="AN207" i="24"/>
  <c r="AO207" i="24"/>
  <c r="AP207" i="24"/>
  <c r="AQ207" i="24"/>
  <c r="AR207" i="24"/>
  <c r="AS207" i="24"/>
  <c r="AT207" i="24"/>
  <c r="AU207" i="24"/>
  <c r="AV207" i="24"/>
  <c r="AW207" i="24"/>
  <c r="AX207" i="24"/>
  <c r="AY207" i="24"/>
  <c r="AZ207" i="24"/>
  <c r="BA207" i="24"/>
  <c r="BB207" i="24"/>
  <c r="BC207" i="24"/>
  <c r="BD207" i="24"/>
  <c r="BE207" i="24"/>
  <c r="BF207" i="24"/>
  <c r="BG207" i="24"/>
  <c r="BH207" i="24"/>
  <c r="BI207" i="24"/>
  <c r="BJ207" i="24"/>
  <c r="BK207" i="24"/>
  <c r="BL207" i="24"/>
  <c r="BM207" i="24"/>
  <c r="BN207" i="24"/>
  <c r="BO207" i="24"/>
  <c r="BP207" i="24"/>
  <c r="BQ207" i="24"/>
  <c r="BR207" i="24"/>
  <c r="BS207" i="24"/>
  <c r="AG208" i="24"/>
  <c r="AH208" i="24"/>
  <c r="AI208" i="24"/>
  <c r="AJ208" i="24"/>
  <c r="AK208" i="24"/>
  <c r="AL208" i="24"/>
  <c r="AM208" i="24"/>
  <c r="AN208" i="24"/>
  <c r="AO208" i="24"/>
  <c r="AP208" i="24"/>
  <c r="AQ208" i="24"/>
  <c r="AR208" i="24"/>
  <c r="AS208" i="24"/>
  <c r="AT208" i="24"/>
  <c r="AU208" i="24"/>
  <c r="AV208" i="24"/>
  <c r="AW208" i="24"/>
  <c r="AX208" i="24"/>
  <c r="AY208" i="24"/>
  <c r="AZ208" i="24"/>
  <c r="BA208" i="24"/>
  <c r="BB208" i="24"/>
  <c r="BC208" i="24"/>
  <c r="BD208" i="24"/>
  <c r="BE208" i="24"/>
  <c r="BF208" i="24"/>
  <c r="BG208" i="24"/>
  <c r="BH208" i="24"/>
  <c r="BI208" i="24"/>
  <c r="BJ208" i="24"/>
  <c r="BK208" i="24"/>
  <c r="BL208" i="24"/>
  <c r="BM208" i="24"/>
  <c r="BN208" i="24"/>
  <c r="BO208" i="24"/>
  <c r="BP208" i="24"/>
  <c r="BQ208" i="24"/>
  <c r="BR208" i="24"/>
  <c r="BS208" i="24"/>
  <c r="AG209" i="24"/>
  <c r="AH209" i="24"/>
  <c r="AI209" i="24"/>
  <c r="AJ209" i="24"/>
  <c r="AK209" i="24"/>
  <c r="AL209" i="24"/>
  <c r="AM209" i="24"/>
  <c r="AN209" i="24"/>
  <c r="AO209" i="24"/>
  <c r="AP209" i="24"/>
  <c r="AQ209" i="24"/>
  <c r="AR209" i="24"/>
  <c r="AS209" i="24"/>
  <c r="AT209" i="24"/>
  <c r="AU209" i="24"/>
  <c r="AV209" i="24"/>
  <c r="AW209" i="24"/>
  <c r="AX209" i="24"/>
  <c r="AY209" i="24"/>
  <c r="AZ209" i="24"/>
  <c r="BA209" i="24"/>
  <c r="BB209" i="24"/>
  <c r="BC209" i="24"/>
  <c r="BD209" i="24"/>
  <c r="BE209" i="24"/>
  <c r="BF209" i="24"/>
  <c r="BG209" i="24"/>
  <c r="BH209" i="24"/>
  <c r="BI209" i="24"/>
  <c r="BJ209" i="24"/>
  <c r="BK209" i="24"/>
  <c r="BL209" i="24"/>
  <c r="BM209" i="24"/>
  <c r="BN209" i="24"/>
  <c r="BO209" i="24"/>
  <c r="BP209" i="24"/>
  <c r="BQ209" i="24"/>
  <c r="BR209" i="24"/>
  <c r="BS209" i="24"/>
  <c r="AG210" i="24"/>
  <c r="AH210" i="24"/>
  <c r="AI210" i="24"/>
  <c r="AJ210" i="24"/>
  <c r="AK210" i="24"/>
  <c r="AL210" i="24"/>
  <c r="AM210" i="24"/>
  <c r="AN210" i="24"/>
  <c r="AO210" i="24"/>
  <c r="AP210" i="24"/>
  <c r="AQ210" i="24"/>
  <c r="AR210" i="24"/>
  <c r="AS210" i="24"/>
  <c r="AT210" i="24"/>
  <c r="AU210" i="24"/>
  <c r="AV210" i="24"/>
  <c r="AW210" i="24"/>
  <c r="AX210" i="24"/>
  <c r="AY210" i="24"/>
  <c r="AZ210" i="24"/>
  <c r="BA210" i="24"/>
  <c r="BB210" i="24"/>
  <c r="BC210" i="24"/>
  <c r="BD210" i="24"/>
  <c r="BE210" i="24"/>
  <c r="BF210" i="24"/>
  <c r="BG210" i="24"/>
  <c r="BH210" i="24"/>
  <c r="BI210" i="24"/>
  <c r="BJ210" i="24"/>
  <c r="BK210" i="24"/>
  <c r="BL210" i="24"/>
  <c r="BM210" i="24"/>
  <c r="BN210" i="24"/>
  <c r="BO210" i="24"/>
  <c r="BP210" i="24"/>
  <c r="BQ210" i="24"/>
  <c r="BR210" i="24"/>
  <c r="BS210" i="24"/>
  <c r="AG211" i="24"/>
  <c r="AH211" i="24"/>
  <c r="AI211" i="24"/>
  <c r="AJ211" i="24"/>
  <c r="AK211" i="24"/>
  <c r="AL211" i="24"/>
  <c r="AM211" i="24"/>
  <c r="AN211" i="24"/>
  <c r="AO211" i="24"/>
  <c r="AP211" i="24"/>
  <c r="AQ211" i="24"/>
  <c r="AR211" i="24"/>
  <c r="AS211" i="24"/>
  <c r="AT211" i="24"/>
  <c r="AU211" i="24"/>
  <c r="AV211" i="24"/>
  <c r="AW211" i="24"/>
  <c r="AX211" i="24"/>
  <c r="AY211" i="24"/>
  <c r="AZ211" i="24"/>
  <c r="BA211" i="24"/>
  <c r="BB211" i="24"/>
  <c r="BC211" i="24"/>
  <c r="BD211" i="24"/>
  <c r="BE211" i="24"/>
  <c r="BF211" i="24"/>
  <c r="BG211" i="24"/>
  <c r="BH211" i="24"/>
  <c r="BI211" i="24"/>
  <c r="BJ211" i="24"/>
  <c r="BK211" i="24"/>
  <c r="BL211" i="24"/>
  <c r="BM211" i="24"/>
  <c r="BN211" i="24"/>
  <c r="BO211" i="24"/>
  <c r="BP211" i="24"/>
  <c r="BQ211" i="24"/>
  <c r="BR211" i="24"/>
  <c r="BS211" i="24"/>
  <c r="AG212" i="24"/>
  <c r="AH212" i="24"/>
  <c r="AI212" i="24"/>
  <c r="AJ212" i="24"/>
  <c r="AK212" i="24"/>
  <c r="AL212" i="24"/>
  <c r="AM212" i="24"/>
  <c r="AN212" i="24"/>
  <c r="AO212" i="24"/>
  <c r="AP212" i="24"/>
  <c r="AQ212" i="24"/>
  <c r="AR212" i="24"/>
  <c r="AS212" i="24"/>
  <c r="AT212" i="24"/>
  <c r="AU212" i="24"/>
  <c r="AV212" i="24"/>
  <c r="AW212" i="24"/>
  <c r="AX212" i="24"/>
  <c r="AY212" i="24"/>
  <c r="AZ212" i="24"/>
  <c r="BA212" i="24"/>
  <c r="BB212" i="24"/>
  <c r="BC212" i="24"/>
  <c r="BD212" i="24"/>
  <c r="BE212" i="24"/>
  <c r="BF212" i="24"/>
  <c r="BG212" i="24"/>
  <c r="BH212" i="24"/>
  <c r="BI212" i="24"/>
  <c r="BJ212" i="24"/>
  <c r="BK212" i="24"/>
  <c r="BL212" i="24"/>
  <c r="BM212" i="24"/>
  <c r="BN212" i="24"/>
  <c r="BO212" i="24"/>
  <c r="BP212" i="24"/>
  <c r="BQ212" i="24"/>
  <c r="BR212" i="24"/>
  <c r="BS212" i="24"/>
  <c r="AG213" i="24"/>
  <c r="AH213" i="24"/>
  <c r="AI213" i="24"/>
  <c r="AJ213" i="24"/>
  <c r="AK213" i="24"/>
  <c r="AL213" i="24"/>
  <c r="AM213" i="24"/>
  <c r="AN213" i="24"/>
  <c r="AO213" i="24"/>
  <c r="AP213" i="24"/>
  <c r="AQ213" i="24"/>
  <c r="AR213" i="24"/>
  <c r="AS213" i="24"/>
  <c r="AT213" i="24"/>
  <c r="AU213" i="24"/>
  <c r="AV213" i="24"/>
  <c r="AW213" i="24"/>
  <c r="AX213" i="24"/>
  <c r="AY213" i="24"/>
  <c r="AZ213" i="24"/>
  <c r="BA213" i="24"/>
  <c r="BB213" i="24"/>
  <c r="BC213" i="24"/>
  <c r="BD213" i="24"/>
  <c r="BE213" i="24"/>
  <c r="BF213" i="24"/>
  <c r="BG213" i="24"/>
  <c r="BH213" i="24"/>
  <c r="BI213" i="24"/>
  <c r="BJ213" i="24"/>
  <c r="BK213" i="24"/>
  <c r="BL213" i="24"/>
  <c r="BM213" i="24"/>
  <c r="BN213" i="24"/>
  <c r="BO213" i="24"/>
  <c r="BP213" i="24"/>
  <c r="BQ213" i="24"/>
  <c r="BR213" i="24"/>
  <c r="BS213" i="24"/>
  <c r="AG214" i="24"/>
  <c r="AH214" i="24"/>
  <c r="AI214" i="24"/>
  <c r="AJ214" i="24"/>
  <c r="AK214" i="24"/>
  <c r="AL214" i="24"/>
  <c r="AM214" i="24"/>
  <c r="AN214" i="24"/>
  <c r="AO214" i="24"/>
  <c r="AP214" i="24"/>
  <c r="AQ214" i="24"/>
  <c r="AR214" i="24"/>
  <c r="AS214" i="24"/>
  <c r="AT214" i="24"/>
  <c r="AU214" i="24"/>
  <c r="AV214" i="24"/>
  <c r="AW214" i="24"/>
  <c r="AX214" i="24"/>
  <c r="AY214" i="24"/>
  <c r="AZ214" i="24"/>
  <c r="BA214" i="24"/>
  <c r="BB214" i="24"/>
  <c r="BC214" i="24"/>
  <c r="BD214" i="24"/>
  <c r="BE214" i="24"/>
  <c r="BF214" i="24"/>
  <c r="BG214" i="24"/>
  <c r="BH214" i="24"/>
  <c r="BI214" i="24"/>
  <c r="BJ214" i="24"/>
  <c r="BK214" i="24"/>
  <c r="BL214" i="24"/>
  <c r="BM214" i="24"/>
  <c r="BN214" i="24"/>
  <c r="BO214" i="24"/>
  <c r="BP214" i="24"/>
  <c r="BQ214" i="24"/>
  <c r="BR214" i="24"/>
  <c r="BS214" i="24"/>
  <c r="AG215" i="24"/>
  <c r="AH215" i="24"/>
  <c r="AI215" i="24"/>
  <c r="AJ215" i="24"/>
  <c r="AK215" i="24"/>
  <c r="AL215" i="24"/>
  <c r="AM215" i="24"/>
  <c r="AN215" i="24"/>
  <c r="AO215" i="24"/>
  <c r="AP215" i="24"/>
  <c r="AQ215" i="24"/>
  <c r="AR215" i="24"/>
  <c r="AS215" i="24"/>
  <c r="AT215" i="24"/>
  <c r="AU215" i="24"/>
  <c r="AV215" i="24"/>
  <c r="AW215" i="24"/>
  <c r="AX215" i="24"/>
  <c r="AY215" i="24"/>
  <c r="AZ215" i="24"/>
  <c r="BA215" i="24"/>
  <c r="BB215" i="24"/>
  <c r="BC215" i="24"/>
  <c r="BD215" i="24"/>
  <c r="BE215" i="24"/>
  <c r="BF215" i="24"/>
  <c r="BG215" i="24"/>
  <c r="BH215" i="24"/>
  <c r="BI215" i="24"/>
  <c r="BJ215" i="24"/>
  <c r="BK215" i="24"/>
  <c r="BL215" i="24"/>
  <c r="BM215" i="24"/>
  <c r="BN215" i="24"/>
  <c r="BO215" i="24"/>
  <c r="BP215" i="24"/>
  <c r="BQ215" i="24"/>
  <c r="BR215" i="24"/>
  <c r="BS215" i="24"/>
  <c r="AG216" i="24"/>
  <c r="AH216" i="24"/>
  <c r="AI216" i="24"/>
  <c r="AJ216" i="24"/>
  <c r="AK216" i="24"/>
  <c r="AL216" i="24"/>
  <c r="AM216" i="24"/>
  <c r="AN216" i="24"/>
  <c r="AO216" i="24"/>
  <c r="AP216" i="24"/>
  <c r="AQ216" i="24"/>
  <c r="AR216" i="24"/>
  <c r="AS216" i="24"/>
  <c r="AT216" i="24"/>
  <c r="AU216" i="24"/>
  <c r="AV216" i="24"/>
  <c r="AW216" i="24"/>
  <c r="AX216" i="24"/>
  <c r="AY216" i="24"/>
  <c r="AZ216" i="24"/>
  <c r="BA216" i="24"/>
  <c r="BB216" i="24"/>
  <c r="BC216" i="24"/>
  <c r="BD216" i="24"/>
  <c r="BE216" i="24"/>
  <c r="BF216" i="24"/>
  <c r="BG216" i="24"/>
  <c r="BH216" i="24"/>
  <c r="BI216" i="24"/>
  <c r="BJ216" i="24"/>
  <c r="BK216" i="24"/>
  <c r="BL216" i="24"/>
  <c r="BM216" i="24"/>
  <c r="BN216" i="24"/>
  <c r="BO216" i="24"/>
  <c r="BP216" i="24"/>
  <c r="BQ216" i="24"/>
  <c r="BR216" i="24"/>
  <c r="BS216" i="24"/>
  <c r="AG217" i="24"/>
  <c r="AH217" i="24"/>
  <c r="AI217" i="24"/>
  <c r="AJ217" i="24"/>
  <c r="AK217" i="24"/>
  <c r="AL217" i="24"/>
  <c r="AM217" i="24"/>
  <c r="AN217" i="24"/>
  <c r="AO217" i="24"/>
  <c r="AP217" i="24"/>
  <c r="AQ217" i="24"/>
  <c r="AR217" i="24"/>
  <c r="AS217" i="24"/>
  <c r="AT217" i="24"/>
  <c r="AU217" i="24"/>
  <c r="AV217" i="24"/>
  <c r="AW217" i="24"/>
  <c r="AX217" i="24"/>
  <c r="AY217" i="24"/>
  <c r="AZ217" i="24"/>
  <c r="BA217" i="24"/>
  <c r="BB217" i="24"/>
  <c r="BC217" i="24"/>
  <c r="BD217" i="24"/>
  <c r="BE217" i="24"/>
  <c r="BF217" i="24"/>
  <c r="BG217" i="24"/>
  <c r="BH217" i="24"/>
  <c r="BI217" i="24"/>
  <c r="BJ217" i="24"/>
  <c r="BK217" i="24"/>
  <c r="BL217" i="24"/>
  <c r="BM217" i="24"/>
  <c r="BN217" i="24"/>
  <c r="BO217" i="24"/>
  <c r="BP217" i="24"/>
  <c r="BQ217" i="24"/>
  <c r="BR217" i="24"/>
  <c r="BS217" i="24"/>
  <c r="AG218" i="24"/>
  <c r="AH218" i="24"/>
  <c r="AI218" i="24"/>
  <c r="AJ218" i="24"/>
  <c r="AK218" i="24"/>
  <c r="AL218" i="24"/>
  <c r="AM218" i="24"/>
  <c r="AN218" i="24"/>
  <c r="AO218" i="24"/>
  <c r="AP218" i="24"/>
  <c r="AQ218" i="24"/>
  <c r="AR218" i="24"/>
  <c r="AS218" i="24"/>
  <c r="AT218" i="24"/>
  <c r="AU218" i="24"/>
  <c r="AV218" i="24"/>
  <c r="AW218" i="24"/>
  <c r="AX218" i="24"/>
  <c r="AY218" i="24"/>
  <c r="AZ218" i="24"/>
  <c r="BA218" i="24"/>
  <c r="BB218" i="24"/>
  <c r="BC218" i="24"/>
  <c r="BD218" i="24"/>
  <c r="BE218" i="24"/>
  <c r="BF218" i="24"/>
  <c r="BG218" i="24"/>
  <c r="BH218" i="24"/>
  <c r="BI218" i="24"/>
  <c r="BJ218" i="24"/>
  <c r="BK218" i="24"/>
  <c r="BL218" i="24"/>
  <c r="BM218" i="24"/>
  <c r="BN218" i="24"/>
  <c r="BO218" i="24"/>
  <c r="BP218" i="24"/>
  <c r="BQ218" i="24"/>
  <c r="BR218" i="24"/>
  <c r="BS218" i="24"/>
  <c r="AG219" i="24"/>
  <c r="AH219" i="24"/>
  <c r="AI219" i="24"/>
  <c r="AJ219" i="24"/>
  <c r="AK219" i="24"/>
  <c r="AL219" i="24"/>
  <c r="AM219" i="24"/>
  <c r="AN219" i="24"/>
  <c r="AO219" i="24"/>
  <c r="AP219" i="24"/>
  <c r="AQ219" i="24"/>
  <c r="AR219" i="24"/>
  <c r="AS219" i="24"/>
  <c r="AT219" i="24"/>
  <c r="AU219" i="24"/>
  <c r="AV219" i="24"/>
  <c r="AW219" i="24"/>
  <c r="AX219" i="24"/>
  <c r="AY219" i="24"/>
  <c r="AZ219" i="24"/>
  <c r="BA219" i="24"/>
  <c r="BB219" i="24"/>
  <c r="BC219" i="24"/>
  <c r="BD219" i="24"/>
  <c r="BE219" i="24"/>
  <c r="BF219" i="24"/>
  <c r="BG219" i="24"/>
  <c r="BH219" i="24"/>
  <c r="BI219" i="24"/>
  <c r="BJ219" i="24"/>
  <c r="BK219" i="24"/>
  <c r="BL219" i="24"/>
  <c r="BM219" i="24"/>
  <c r="BN219" i="24"/>
  <c r="BO219" i="24"/>
  <c r="BP219" i="24"/>
  <c r="BQ219" i="24"/>
  <c r="BR219" i="24"/>
  <c r="BS219" i="24"/>
  <c r="AG220" i="24"/>
  <c r="AH220" i="24"/>
  <c r="AI220" i="24"/>
  <c r="AJ220" i="24"/>
  <c r="AK220" i="24"/>
  <c r="AL220" i="24"/>
  <c r="AM220" i="24"/>
  <c r="AN220" i="24"/>
  <c r="AO220" i="24"/>
  <c r="AP220" i="24"/>
  <c r="AQ220" i="24"/>
  <c r="AR220" i="24"/>
  <c r="AS220" i="24"/>
  <c r="AT220" i="24"/>
  <c r="AU220" i="24"/>
  <c r="AV220" i="24"/>
  <c r="AW220" i="24"/>
  <c r="AX220" i="24"/>
  <c r="AY220" i="24"/>
  <c r="AZ220" i="24"/>
  <c r="BA220" i="24"/>
  <c r="BB220" i="24"/>
  <c r="BC220" i="24"/>
  <c r="BD220" i="24"/>
  <c r="BE220" i="24"/>
  <c r="BF220" i="24"/>
  <c r="BG220" i="24"/>
  <c r="BH220" i="24"/>
  <c r="BI220" i="24"/>
  <c r="BJ220" i="24"/>
  <c r="BK220" i="24"/>
  <c r="BL220" i="24"/>
  <c r="BM220" i="24"/>
  <c r="BN220" i="24"/>
  <c r="BO220" i="24"/>
  <c r="BP220" i="24"/>
  <c r="BQ220" i="24"/>
  <c r="BR220" i="24"/>
  <c r="BS220" i="24"/>
  <c r="AG221" i="24"/>
  <c r="AH221" i="24"/>
  <c r="AI221" i="24"/>
  <c r="AJ221" i="24"/>
  <c r="AK221" i="24"/>
  <c r="AL221" i="24"/>
  <c r="AM221" i="24"/>
  <c r="AN221" i="24"/>
  <c r="AO221" i="24"/>
  <c r="AP221" i="24"/>
  <c r="AQ221" i="24"/>
  <c r="AR221" i="24"/>
  <c r="AS221" i="24"/>
  <c r="AT221" i="24"/>
  <c r="AU221" i="24"/>
  <c r="AV221" i="24"/>
  <c r="AW221" i="24"/>
  <c r="AX221" i="24"/>
  <c r="AY221" i="24"/>
  <c r="AZ221" i="24"/>
  <c r="BA221" i="24"/>
  <c r="BB221" i="24"/>
  <c r="BC221" i="24"/>
  <c r="BD221" i="24"/>
  <c r="BE221" i="24"/>
  <c r="BF221" i="24"/>
  <c r="BG221" i="24"/>
  <c r="BH221" i="24"/>
  <c r="BI221" i="24"/>
  <c r="BJ221" i="24"/>
  <c r="BK221" i="24"/>
  <c r="BL221" i="24"/>
  <c r="BM221" i="24"/>
  <c r="BN221" i="24"/>
  <c r="BO221" i="24"/>
  <c r="BP221" i="24"/>
  <c r="BQ221" i="24"/>
  <c r="BR221" i="24"/>
  <c r="BS221" i="24"/>
  <c r="AG222" i="24"/>
  <c r="AH222" i="24"/>
  <c r="AI222" i="24"/>
  <c r="AJ222" i="24"/>
  <c r="AK222" i="24"/>
  <c r="AL222" i="24"/>
  <c r="AM222" i="24"/>
  <c r="AN222" i="24"/>
  <c r="AO222" i="24"/>
  <c r="AP222" i="24"/>
  <c r="AQ222" i="24"/>
  <c r="AR222" i="24"/>
  <c r="AS222" i="24"/>
  <c r="AT222" i="24"/>
  <c r="AU222" i="24"/>
  <c r="AV222" i="24"/>
  <c r="AW222" i="24"/>
  <c r="AX222" i="24"/>
  <c r="AY222" i="24"/>
  <c r="AZ222" i="24"/>
  <c r="BA222" i="24"/>
  <c r="BB222" i="24"/>
  <c r="BC222" i="24"/>
  <c r="BD222" i="24"/>
  <c r="BE222" i="24"/>
  <c r="BF222" i="24"/>
  <c r="BG222" i="24"/>
  <c r="BH222" i="24"/>
  <c r="BI222" i="24"/>
  <c r="BJ222" i="24"/>
  <c r="BK222" i="24"/>
  <c r="BL222" i="24"/>
  <c r="BM222" i="24"/>
  <c r="BN222" i="24"/>
  <c r="BO222" i="24"/>
  <c r="BP222" i="24"/>
  <c r="BQ222" i="24"/>
  <c r="BR222" i="24"/>
  <c r="BS222" i="24"/>
  <c r="AG223" i="24"/>
  <c r="AH223" i="24"/>
  <c r="AI223" i="24"/>
  <c r="AJ223" i="24"/>
  <c r="AK223" i="24"/>
  <c r="AL223" i="24"/>
  <c r="AM223" i="24"/>
  <c r="AN223" i="24"/>
  <c r="AO223" i="24"/>
  <c r="AP223" i="24"/>
  <c r="AQ223" i="24"/>
  <c r="AR223" i="24"/>
  <c r="AS223" i="24"/>
  <c r="AT223" i="24"/>
  <c r="AU223" i="24"/>
  <c r="AV223" i="24"/>
  <c r="AW223" i="24"/>
  <c r="AX223" i="24"/>
  <c r="AY223" i="24"/>
  <c r="AZ223" i="24"/>
  <c r="BA223" i="24"/>
  <c r="BB223" i="24"/>
  <c r="BC223" i="24"/>
  <c r="BD223" i="24"/>
  <c r="BE223" i="24"/>
  <c r="BF223" i="24"/>
  <c r="BG223" i="24"/>
  <c r="BH223" i="24"/>
  <c r="BI223" i="24"/>
  <c r="BJ223" i="24"/>
  <c r="BK223" i="24"/>
  <c r="BL223" i="24"/>
  <c r="BM223" i="24"/>
  <c r="BN223" i="24"/>
  <c r="BO223" i="24"/>
  <c r="BP223" i="24"/>
  <c r="BQ223" i="24"/>
  <c r="BR223" i="24"/>
  <c r="BS223" i="24"/>
  <c r="AG224" i="24"/>
  <c r="AH224" i="24"/>
  <c r="AI224" i="24"/>
  <c r="AJ224" i="24"/>
  <c r="AK224" i="24"/>
  <c r="AL224" i="24"/>
  <c r="AM224" i="24"/>
  <c r="AN224" i="24"/>
  <c r="AO224" i="24"/>
  <c r="AP224" i="24"/>
  <c r="AQ224" i="24"/>
  <c r="AR224" i="24"/>
  <c r="AS224" i="24"/>
  <c r="AT224" i="24"/>
  <c r="AU224" i="24"/>
  <c r="AV224" i="24"/>
  <c r="AW224" i="24"/>
  <c r="AX224" i="24"/>
  <c r="AY224" i="24"/>
  <c r="AZ224" i="24"/>
  <c r="BA224" i="24"/>
  <c r="BB224" i="24"/>
  <c r="BC224" i="24"/>
  <c r="BD224" i="24"/>
  <c r="BE224" i="24"/>
  <c r="BF224" i="24"/>
  <c r="BG224" i="24"/>
  <c r="BH224" i="24"/>
  <c r="BI224" i="24"/>
  <c r="BJ224" i="24"/>
  <c r="BK224" i="24"/>
  <c r="BL224" i="24"/>
  <c r="BM224" i="24"/>
  <c r="BN224" i="24"/>
  <c r="BO224" i="24"/>
  <c r="BP224" i="24"/>
  <c r="BQ224" i="24"/>
  <c r="BR224" i="24"/>
  <c r="BS224" i="24"/>
  <c r="AG225" i="24"/>
  <c r="AH225" i="24"/>
  <c r="AI225" i="24"/>
  <c r="AJ225" i="24"/>
  <c r="AK225" i="24"/>
  <c r="AL225" i="24"/>
  <c r="AM225" i="24"/>
  <c r="AN225" i="24"/>
  <c r="AO225" i="24"/>
  <c r="AP225" i="24"/>
  <c r="AQ225" i="24"/>
  <c r="AR225" i="24"/>
  <c r="AS225" i="24"/>
  <c r="AT225" i="24"/>
  <c r="AU225" i="24"/>
  <c r="AV225" i="24"/>
  <c r="AW225" i="24"/>
  <c r="AX225" i="24"/>
  <c r="AY225" i="24"/>
  <c r="AZ225" i="24"/>
  <c r="BA225" i="24"/>
  <c r="BB225" i="24"/>
  <c r="BC225" i="24"/>
  <c r="BD225" i="24"/>
  <c r="BE225" i="24"/>
  <c r="BF225" i="24"/>
  <c r="BG225" i="24"/>
  <c r="BH225" i="24"/>
  <c r="BI225" i="24"/>
  <c r="BJ225" i="24"/>
  <c r="BK225" i="24"/>
  <c r="BL225" i="24"/>
  <c r="BM225" i="24"/>
  <c r="BN225" i="24"/>
  <c r="BO225" i="24"/>
  <c r="BP225" i="24"/>
  <c r="BQ225" i="24"/>
  <c r="BR225" i="24"/>
  <c r="BS225" i="24"/>
  <c r="AG226" i="24"/>
  <c r="AH226" i="24"/>
  <c r="AI226" i="24"/>
  <c r="AJ226" i="24"/>
  <c r="AK226" i="24"/>
  <c r="AL226" i="24"/>
  <c r="AM226" i="24"/>
  <c r="AN226" i="24"/>
  <c r="AO226" i="24"/>
  <c r="AP226" i="24"/>
  <c r="AQ226" i="24"/>
  <c r="AR226" i="24"/>
  <c r="AS226" i="24"/>
  <c r="AT226" i="24"/>
  <c r="AU226" i="24"/>
  <c r="AV226" i="24"/>
  <c r="AW226" i="24"/>
  <c r="AX226" i="24"/>
  <c r="AY226" i="24"/>
  <c r="AZ226" i="24"/>
  <c r="BA226" i="24"/>
  <c r="BB226" i="24"/>
  <c r="BC226" i="24"/>
  <c r="BD226" i="24"/>
  <c r="BE226" i="24"/>
  <c r="BF226" i="24"/>
  <c r="BG226" i="24"/>
  <c r="BH226" i="24"/>
  <c r="BI226" i="24"/>
  <c r="BJ226" i="24"/>
  <c r="BK226" i="24"/>
  <c r="BL226" i="24"/>
  <c r="BM226" i="24"/>
  <c r="BN226" i="24"/>
  <c r="BO226" i="24"/>
  <c r="BP226" i="24"/>
  <c r="BQ226" i="24"/>
  <c r="BR226" i="24"/>
  <c r="BS226" i="24"/>
  <c r="AG227" i="24"/>
  <c r="AH227" i="24"/>
  <c r="AI227" i="24"/>
  <c r="AJ227" i="24"/>
  <c r="AK227" i="24"/>
  <c r="AL227" i="24"/>
  <c r="AM227" i="24"/>
  <c r="AN227" i="24"/>
  <c r="AO227" i="24"/>
  <c r="AP227" i="24"/>
  <c r="AQ227" i="24"/>
  <c r="AR227" i="24"/>
  <c r="AS227" i="24"/>
  <c r="AT227" i="24"/>
  <c r="AU227" i="24"/>
  <c r="AV227" i="24"/>
  <c r="AW227" i="24"/>
  <c r="AX227" i="24"/>
  <c r="AY227" i="24"/>
  <c r="AZ227" i="24"/>
  <c r="BA227" i="24"/>
  <c r="BB227" i="24"/>
  <c r="BC227" i="24"/>
  <c r="BD227" i="24"/>
  <c r="BE227" i="24"/>
  <c r="BF227" i="24"/>
  <c r="BG227" i="24"/>
  <c r="BH227" i="24"/>
  <c r="BI227" i="24"/>
  <c r="BJ227" i="24"/>
  <c r="BK227" i="24"/>
  <c r="BL227" i="24"/>
  <c r="BM227" i="24"/>
  <c r="BN227" i="24"/>
  <c r="BO227" i="24"/>
  <c r="BP227" i="24"/>
  <c r="BQ227" i="24"/>
  <c r="BR227" i="24"/>
  <c r="BS227" i="24"/>
  <c r="AG228" i="24"/>
  <c r="AH228" i="24"/>
  <c r="AI228" i="24"/>
  <c r="AJ228" i="24"/>
  <c r="AK228" i="24"/>
  <c r="AL228" i="24"/>
  <c r="AM228" i="24"/>
  <c r="AN228" i="24"/>
  <c r="AO228" i="24"/>
  <c r="AP228" i="24"/>
  <c r="AQ228" i="24"/>
  <c r="AR228" i="24"/>
  <c r="AS228" i="24"/>
  <c r="AT228" i="24"/>
  <c r="AU228" i="24"/>
  <c r="AV228" i="24"/>
  <c r="AW228" i="24"/>
  <c r="AX228" i="24"/>
  <c r="AY228" i="24"/>
  <c r="AZ228" i="24"/>
  <c r="BA228" i="24"/>
  <c r="BB228" i="24"/>
  <c r="BC228" i="24"/>
  <c r="BD228" i="24"/>
  <c r="BE228" i="24"/>
  <c r="BF228" i="24"/>
  <c r="BG228" i="24"/>
  <c r="BH228" i="24"/>
  <c r="BI228" i="24"/>
  <c r="BJ228" i="24"/>
  <c r="BK228" i="24"/>
  <c r="BL228" i="24"/>
  <c r="BM228" i="24"/>
  <c r="BN228" i="24"/>
  <c r="BO228" i="24"/>
  <c r="BP228" i="24"/>
  <c r="BQ228" i="24"/>
  <c r="BR228" i="24"/>
  <c r="BS228" i="24"/>
  <c r="AG229" i="24"/>
  <c r="AH229" i="24"/>
  <c r="AI229" i="24"/>
  <c r="AJ229" i="24"/>
  <c r="AK229" i="24"/>
  <c r="AL229" i="24"/>
  <c r="AM229" i="24"/>
  <c r="AN229" i="24"/>
  <c r="AO229" i="24"/>
  <c r="AP229" i="24"/>
  <c r="AQ229" i="24"/>
  <c r="AR229" i="24"/>
  <c r="AS229" i="24"/>
  <c r="AT229" i="24"/>
  <c r="AU229" i="24"/>
  <c r="AV229" i="24"/>
  <c r="AW229" i="24"/>
  <c r="AX229" i="24"/>
  <c r="AY229" i="24"/>
  <c r="AZ229" i="24"/>
  <c r="BA229" i="24"/>
  <c r="BB229" i="24"/>
  <c r="BC229" i="24"/>
  <c r="BD229" i="24"/>
  <c r="BE229" i="24"/>
  <c r="BF229" i="24"/>
  <c r="BG229" i="24"/>
  <c r="BH229" i="24"/>
  <c r="BI229" i="24"/>
  <c r="BJ229" i="24"/>
  <c r="BK229" i="24"/>
  <c r="BL229" i="24"/>
  <c r="BM229" i="24"/>
  <c r="BN229" i="24"/>
  <c r="BO229" i="24"/>
  <c r="BP229" i="24"/>
  <c r="BQ229" i="24"/>
  <c r="BR229" i="24"/>
  <c r="BS229" i="24"/>
  <c r="AG230" i="24"/>
  <c r="AH230" i="24"/>
  <c r="AI230" i="24"/>
  <c r="AJ230" i="24"/>
  <c r="AK230" i="24"/>
  <c r="AL230" i="24"/>
  <c r="AM230" i="24"/>
  <c r="AN230" i="24"/>
  <c r="AO230" i="24"/>
  <c r="AP230" i="24"/>
  <c r="AQ230" i="24"/>
  <c r="AR230" i="24"/>
  <c r="AS230" i="24"/>
  <c r="AT230" i="24"/>
  <c r="AU230" i="24"/>
  <c r="AV230" i="24"/>
  <c r="AW230" i="24"/>
  <c r="AX230" i="24"/>
  <c r="AY230" i="24"/>
  <c r="AZ230" i="24"/>
  <c r="BA230" i="24"/>
  <c r="BB230" i="24"/>
  <c r="BC230" i="24"/>
  <c r="BD230" i="24"/>
  <c r="BE230" i="24"/>
  <c r="BF230" i="24"/>
  <c r="BG230" i="24"/>
  <c r="BH230" i="24"/>
  <c r="BI230" i="24"/>
  <c r="BJ230" i="24"/>
  <c r="BK230" i="24"/>
  <c r="BL230" i="24"/>
  <c r="BM230" i="24"/>
  <c r="BN230" i="24"/>
  <c r="BO230" i="24"/>
  <c r="BP230" i="24"/>
  <c r="BQ230" i="24"/>
  <c r="BR230" i="24"/>
  <c r="BS230" i="24"/>
  <c r="AG231" i="24"/>
  <c r="AH231" i="24"/>
  <c r="AI231" i="24"/>
  <c r="AJ231" i="24"/>
  <c r="AK231" i="24"/>
  <c r="AL231" i="24"/>
  <c r="AM231" i="24"/>
  <c r="AN231" i="24"/>
  <c r="AO231" i="24"/>
  <c r="AP231" i="24"/>
  <c r="AQ231" i="24"/>
  <c r="AR231" i="24"/>
  <c r="AS231" i="24"/>
  <c r="AT231" i="24"/>
  <c r="AU231" i="24"/>
  <c r="AV231" i="24"/>
  <c r="AW231" i="24"/>
  <c r="AX231" i="24"/>
  <c r="AY231" i="24"/>
  <c r="AZ231" i="24"/>
  <c r="BA231" i="24"/>
  <c r="BB231" i="24"/>
  <c r="BC231" i="24"/>
  <c r="BD231" i="24"/>
  <c r="BE231" i="24"/>
  <c r="BF231" i="24"/>
  <c r="BG231" i="24"/>
  <c r="BH231" i="24"/>
  <c r="BI231" i="24"/>
  <c r="BJ231" i="24"/>
  <c r="BK231" i="24"/>
  <c r="BL231" i="24"/>
  <c r="BM231" i="24"/>
  <c r="BN231" i="24"/>
  <c r="BO231" i="24"/>
  <c r="BP231" i="24"/>
  <c r="BQ231" i="24"/>
  <c r="BR231" i="24"/>
  <c r="BS231" i="24"/>
  <c r="AG232" i="24"/>
  <c r="AH232" i="24"/>
  <c r="AI232" i="24"/>
  <c r="AJ232" i="24"/>
  <c r="AK232" i="24"/>
  <c r="AL232" i="24"/>
  <c r="AM232" i="24"/>
  <c r="AN232" i="24"/>
  <c r="AO232" i="24"/>
  <c r="AP232" i="24"/>
  <c r="AQ232" i="24"/>
  <c r="AR232" i="24"/>
  <c r="AS232" i="24"/>
  <c r="AT232" i="24"/>
  <c r="AU232" i="24"/>
  <c r="AV232" i="24"/>
  <c r="AW232" i="24"/>
  <c r="AX232" i="24"/>
  <c r="AY232" i="24"/>
  <c r="AZ232" i="24"/>
  <c r="BA232" i="24"/>
  <c r="BB232" i="24"/>
  <c r="BC232" i="24"/>
  <c r="BD232" i="24"/>
  <c r="BE232" i="24"/>
  <c r="BF232" i="24"/>
  <c r="BG232" i="24"/>
  <c r="BH232" i="24"/>
  <c r="BI232" i="24"/>
  <c r="BJ232" i="24"/>
  <c r="BK232" i="24"/>
  <c r="BL232" i="24"/>
  <c r="BM232" i="24"/>
  <c r="BN232" i="24"/>
  <c r="BO232" i="24"/>
  <c r="BP232" i="24"/>
  <c r="BQ232" i="24"/>
  <c r="BR232" i="24"/>
  <c r="BS232" i="24"/>
  <c r="AG233" i="24"/>
  <c r="AH233" i="24"/>
  <c r="AI233" i="24"/>
  <c r="AJ233" i="24"/>
  <c r="AK233" i="24"/>
  <c r="AL233" i="24"/>
  <c r="AM233" i="24"/>
  <c r="AN233" i="24"/>
  <c r="AO233" i="24"/>
  <c r="AP233" i="24"/>
  <c r="AQ233" i="24"/>
  <c r="AR233" i="24"/>
  <c r="AS233" i="24"/>
  <c r="AT233" i="24"/>
  <c r="AU233" i="24"/>
  <c r="AV233" i="24"/>
  <c r="AW233" i="24"/>
  <c r="AX233" i="24"/>
  <c r="AY233" i="24"/>
  <c r="AZ233" i="24"/>
  <c r="BA233" i="24"/>
  <c r="BB233" i="24"/>
  <c r="BC233" i="24"/>
  <c r="BD233" i="24"/>
  <c r="BE233" i="24"/>
  <c r="BF233" i="24"/>
  <c r="BG233" i="24"/>
  <c r="BH233" i="24"/>
  <c r="BI233" i="24"/>
  <c r="BJ233" i="24"/>
  <c r="BK233" i="24"/>
  <c r="BL233" i="24"/>
  <c r="BM233" i="24"/>
  <c r="BN233" i="24"/>
  <c r="BO233" i="24"/>
  <c r="BP233" i="24"/>
  <c r="BQ233" i="24"/>
  <c r="BR233" i="24"/>
  <c r="BS233" i="24"/>
  <c r="AG234" i="24"/>
  <c r="AH234" i="24"/>
  <c r="AI234" i="24"/>
  <c r="AJ234" i="24"/>
  <c r="AK234" i="24"/>
  <c r="AL234" i="24"/>
  <c r="AM234" i="24"/>
  <c r="AN234" i="24"/>
  <c r="AO234" i="24"/>
  <c r="AP234" i="24"/>
  <c r="AQ234" i="24"/>
  <c r="AR234" i="24"/>
  <c r="AS234" i="24"/>
  <c r="AT234" i="24"/>
  <c r="AU234" i="24"/>
  <c r="AV234" i="24"/>
  <c r="AW234" i="24"/>
  <c r="AX234" i="24"/>
  <c r="AY234" i="24"/>
  <c r="AZ234" i="24"/>
  <c r="BA234" i="24"/>
  <c r="BB234" i="24"/>
  <c r="BC234" i="24"/>
  <c r="BD234" i="24"/>
  <c r="BE234" i="24"/>
  <c r="BF234" i="24"/>
  <c r="BG234" i="24"/>
  <c r="BH234" i="24"/>
  <c r="BI234" i="24"/>
  <c r="BJ234" i="24"/>
  <c r="BK234" i="24"/>
  <c r="BL234" i="24"/>
  <c r="BM234" i="24"/>
  <c r="BN234" i="24"/>
  <c r="BO234" i="24"/>
  <c r="BP234" i="24"/>
  <c r="BQ234" i="24"/>
  <c r="BR234" i="24"/>
  <c r="BS234" i="24"/>
  <c r="AG235" i="24"/>
  <c r="AH235" i="24"/>
  <c r="AI235" i="24"/>
  <c r="AJ235" i="24"/>
  <c r="AK235" i="24"/>
  <c r="AL235" i="24"/>
  <c r="AM235" i="24"/>
  <c r="AN235" i="24"/>
  <c r="AO235" i="24"/>
  <c r="AP235" i="24"/>
  <c r="AQ235" i="24"/>
  <c r="AR235" i="24"/>
  <c r="AS235" i="24"/>
  <c r="AT235" i="24"/>
  <c r="AU235" i="24"/>
  <c r="AV235" i="24"/>
  <c r="AW235" i="24"/>
  <c r="AX235" i="24"/>
  <c r="AY235" i="24"/>
  <c r="AZ235" i="24"/>
  <c r="BA235" i="24"/>
  <c r="BB235" i="24"/>
  <c r="BC235" i="24"/>
  <c r="BD235" i="24"/>
  <c r="BE235" i="24"/>
  <c r="BF235" i="24"/>
  <c r="BG235" i="24"/>
  <c r="BH235" i="24"/>
  <c r="BI235" i="24"/>
  <c r="BJ235" i="24"/>
  <c r="BK235" i="24"/>
  <c r="BL235" i="24"/>
  <c r="BM235" i="24"/>
  <c r="BN235" i="24"/>
  <c r="BO235" i="24"/>
  <c r="BP235" i="24"/>
  <c r="BQ235" i="24"/>
  <c r="BR235" i="24"/>
  <c r="BS235" i="24"/>
  <c r="AG236" i="24"/>
  <c r="AH236" i="24"/>
  <c r="AI236" i="24"/>
  <c r="AJ236" i="24"/>
  <c r="AK236" i="24"/>
  <c r="AL236" i="24"/>
  <c r="AM236" i="24"/>
  <c r="AN236" i="24"/>
  <c r="AO236" i="24"/>
  <c r="AP236" i="24"/>
  <c r="AQ236" i="24"/>
  <c r="AR236" i="24"/>
  <c r="AS236" i="24"/>
  <c r="AT236" i="24"/>
  <c r="AU236" i="24"/>
  <c r="AV236" i="24"/>
  <c r="AW236" i="24"/>
  <c r="AX236" i="24"/>
  <c r="AY236" i="24"/>
  <c r="AZ236" i="24"/>
  <c r="BA236" i="24"/>
  <c r="BB236" i="24"/>
  <c r="BC236" i="24"/>
  <c r="BD236" i="24"/>
  <c r="BE236" i="24"/>
  <c r="BF236" i="24"/>
  <c r="BG236" i="24"/>
  <c r="BH236" i="24"/>
  <c r="BI236" i="24"/>
  <c r="BJ236" i="24"/>
  <c r="BK236" i="24"/>
  <c r="BL236" i="24"/>
  <c r="BM236" i="24"/>
  <c r="BN236" i="24"/>
  <c r="BO236" i="24"/>
  <c r="BP236" i="24"/>
  <c r="BQ236" i="24"/>
  <c r="BR236" i="24"/>
  <c r="BS236" i="24"/>
  <c r="AG237" i="24"/>
  <c r="AH237" i="24"/>
  <c r="AI237" i="24"/>
  <c r="AJ237" i="24"/>
  <c r="AK237" i="24"/>
  <c r="AL237" i="24"/>
  <c r="AM237" i="24"/>
  <c r="AN237" i="24"/>
  <c r="AO237" i="24"/>
  <c r="AP237" i="24"/>
  <c r="AQ237" i="24"/>
  <c r="AR237" i="24"/>
  <c r="AS237" i="24"/>
  <c r="AT237" i="24"/>
  <c r="AU237" i="24"/>
  <c r="AV237" i="24"/>
  <c r="AW237" i="24"/>
  <c r="AX237" i="24"/>
  <c r="AY237" i="24"/>
  <c r="AZ237" i="24"/>
  <c r="BA237" i="24"/>
  <c r="BB237" i="24"/>
  <c r="BC237" i="24"/>
  <c r="BD237" i="24"/>
  <c r="BE237" i="24"/>
  <c r="BF237" i="24"/>
  <c r="BG237" i="24"/>
  <c r="BH237" i="24"/>
  <c r="BI237" i="24"/>
  <c r="BJ237" i="24"/>
  <c r="BK237" i="24"/>
  <c r="BL237" i="24"/>
  <c r="BM237" i="24"/>
  <c r="BN237" i="24"/>
  <c r="BO237" i="24"/>
  <c r="BP237" i="24"/>
  <c r="BQ237" i="24"/>
  <c r="BR237" i="24"/>
  <c r="BS237" i="24"/>
  <c r="AG238" i="24"/>
  <c r="AH238" i="24"/>
  <c r="AI238" i="24"/>
  <c r="AJ238" i="24"/>
  <c r="AK238" i="24"/>
  <c r="AL238" i="24"/>
  <c r="AM238" i="24"/>
  <c r="AN238" i="24"/>
  <c r="AO238" i="24"/>
  <c r="AP238" i="24"/>
  <c r="AQ238" i="24"/>
  <c r="AR238" i="24"/>
  <c r="AS238" i="24"/>
  <c r="AT238" i="24"/>
  <c r="AU238" i="24"/>
  <c r="AV238" i="24"/>
  <c r="AW238" i="24"/>
  <c r="AX238" i="24"/>
  <c r="AY238" i="24"/>
  <c r="AZ238" i="24"/>
  <c r="BA238" i="24"/>
  <c r="BB238" i="24"/>
  <c r="BC238" i="24"/>
  <c r="BD238" i="24"/>
  <c r="BE238" i="24"/>
  <c r="BF238" i="24"/>
  <c r="BG238" i="24"/>
  <c r="BH238" i="24"/>
  <c r="BI238" i="24"/>
  <c r="BJ238" i="24"/>
  <c r="BK238" i="24"/>
  <c r="BL238" i="24"/>
  <c r="BM238" i="24"/>
  <c r="BN238" i="24"/>
  <c r="BO238" i="24"/>
  <c r="BP238" i="24"/>
  <c r="BQ238" i="24"/>
  <c r="BR238" i="24"/>
  <c r="BS238" i="24"/>
  <c r="AG239" i="24"/>
  <c r="AH239" i="24"/>
  <c r="AI239" i="24"/>
  <c r="AJ239" i="24"/>
  <c r="AK239" i="24"/>
  <c r="AL239" i="24"/>
  <c r="AM239" i="24"/>
  <c r="AN239" i="24"/>
  <c r="AO239" i="24"/>
  <c r="AP239" i="24"/>
  <c r="AQ239" i="24"/>
  <c r="AR239" i="24"/>
  <c r="AS239" i="24"/>
  <c r="AT239" i="24"/>
  <c r="AU239" i="24"/>
  <c r="AV239" i="24"/>
  <c r="AW239" i="24"/>
  <c r="AX239" i="24"/>
  <c r="AY239" i="24"/>
  <c r="AZ239" i="24"/>
  <c r="BA239" i="24"/>
  <c r="BB239" i="24"/>
  <c r="BC239" i="24"/>
  <c r="BD239" i="24"/>
  <c r="BE239" i="24"/>
  <c r="BF239" i="24"/>
  <c r="BG239" i="24"/>
  <c r="BH239" i="24"/>
  <c r="BI239" i="24"/>
  <c r="BJ239" i="24"/>
  <c r="BK239" i="24"/>
  <c r="BL239" i="24"/>
  <c r="BM239" i="24"/>
  <c r="BN239" i="24"/>
  <c r="BO239" i="24"/>
  <c r="BP239" i="24"/>
  <c r="BQ239" i="24"/>
  <c r="BR239" i="24"/>
  <c r="BS239" i="24"/>
  <c r="AG240" i="24"/>
  <c r="AH240" i="24"/>
  <c r="AI240" i="24"/>
  <c r="AJ240" i="24"/>
  <c r="AK240" i="24"/>
  <c r="AL240" i="24"/>
  <c r="AM240" i="24"/>
  <c r="AN240" i="24"/>
  <c r="AO240" i="24"/>
  <c r="AP240" i="24"/>
  <c r="AQ240" i="24"/>
  <c r="AR240" i="24"/>
  <c r="AS240" i="24"/>
  <c r="AT240" i="24"/>
  <c r="AU240" i="24"/>
  <c r="AV240" i="24"/>
  <c r="AW240" i="24"/>
  <c r="AX240" i="24"/>
  <c r="AY240" i="24"/>
  <c r="AZ240" i="24"/>
  <c r="BA240" i="24"/>
  <c r="BB240" i="24"/>
  <c r="BC240" i="24"/>
  <c r="BD240" i="24"/>
  <c r="BE240" i="24"/>
  <c r="BF240" i="24"/>
  <c r="BG240" i="24"/>
  <c r="BH240" i="24"/>
  <c r="BI240" i="24"/>
  <c r="BJ240" i="24"/>
  <c r="BK240" i="24"/>
  <c r="BL240" i="24"/>
  <c r="BM240" i="24"/>
  <c r="BN240" i="24"/>
  <c r="BO240" i="24"/>
  <c r="BP240" i="24"/>
  <c r="BQ240" i="24"/>
  <c r="BR240" i="24"/>
  <c r="BS240" i="24"/>
  <c r="AG241" i="24"/>
  <c r="AH241" i="24"/>
  <c r="AI241" i="24"/>
  <c r="AJ241" i="24"/>
  <c r="AK241" i="24"/>
  <c r="AL241" i="24"/>
  <c r="AM241" i="24"/>
  <c r="AN241" i="24"/>
  <c r="AO241" i="24"/>
  <c r="AP241" i="24"/>
  <c r="AQ241" i="24"/>
  <c r="AR241" i="24"/>
  <c r="AS241" i="24"/>
  <c r="AT241" i="24"/>
  <c r="AU241" i="24"/>
  <c r="AV241" i="24"/>
  <c r="AW241" i="24"/>
  <c r="AX241" i="24"/>
  <c r="AY241" i="24"/>
  <c r="AZ241" i="24"/>
  <c r="BA241" i="24"/>
  <c r="BB241" i="24"/>
  <c r="BC241" i="24"/>
  <c r="BD241" i="24"/>
  <c r="BE241" i="24"/>
  <c r="BF241" i="24"/>
  <c r="BG241" i="24"/>
  <c r="BH241" i="24"/>
  <c r="BI241" i="24"/>
  <c r="BJ241" i="24"/>
  <c r="BK241" i="24"/>
  <c r="BL241" i="24"/>
  <c r="BM241" i="24"/>
  <c r="BN241" i="24"/>
  <c r="BO241" i="24"/>
  <c r="BP241" i="24"/>
  <c r="BQ241" i="24"/>
  <c r="BR241" i="24"/>
  <c r="BS241" i="24"/>
  <c r="AG242" i="24"/>
  <c r="AH242" i="24"/>
  <c r="AI242" i="24"/>
  <c r="AJ242" i="24"/>
  <c r="AK242" i="24"/>
  <c r="AL242" i="24"/>
  <c r="AM242" i="24"/>
  <c r="AN242" i="24"/>
  <c r="AO242" i="24"/>
  <c r="AP242" i="24"/>
  <c r="AQ242" i="24"/>
  <c r="AR242" i="24"/>
  <c r="AS242" i="24"/>
  <c r="AT242" i="24"/>
  <c r="AU242" i="24"/>
  <c r="AV242" i="24"/>
  <c r="AW242" i="24"/>
  <c r="AX242" i="24"/>
  <c r="AY242" i="24"/>
  <c r="AZ242" i="24"/>
  <c r="BA242" i="24"/>
  <c r="BB242" i="24"/>
  <c r="BC242" i="24"/>
  <c r="BD242" i="24"/>
  <c r="BE242" i="24"/>
  <c r="BF242" i="24"/>
  <c r="BG242" i="24"/>
  <c r="BH242" i="24"/>
  <c r="BI242" i="24"/>
  <c r="BJ242" i="24"/>
  <c r="BK242" i="24"/>
  <c r="BL242" i="24"/>
  <c r="BM242" i="24"/>
  <c r="BN242" i="24"/>
  <c r="BO242" i="24"/>
  <c r="BP242" i="24"/>
  <c r="BQ242" i="24"/>
  <c r="BR242" i="24"/>
  <c r="BS242" i="24"/>
  <c r="AG243" i="24"/>
  <c r="AH243" i="24"/>
  <c r="AI243" i="24"/>
  <c r="AJ243" i="24"/>
  <c r="AK243" i="24"/>
  <c r="AL243" i="24"/>
  <c r="AM243" i="24"/>
  <c r="AN243" i="24"/>
  <c r="AO243" i="24"/>
  <c r="AP243" i="24"/>
  <c r="AQ243" i="24"/>
  <c r="AR243" i="24"/>
  <c r="AS243" i="24"/>
  <c r="AT243" i="24"/>
  <c r="AU243" i="24"/>
  <c r="AV243" i="24"/>
  <c r="AW243" i="24"/>
  <c r="AX243" i="24"/>
  <c r="AY243" i="24"/>
  <c r="AZ243" i="24"/>
  <c r="BA243" i="24"/>
  <c r="BB243" i="24"/>
  <c r="BC243" i="24"/>
  <c r="BD243" i="24"/>
  <c r="BE243" i="24"/>
  <c r="BF243" i="24"/>
  <c r="BG243" i="24"/>
  <c r="BH243" i="24"/>
  <c r="BI243" i="24"/>
  <c r="BJ243" i="24"/>
  <c r="BK243" i="24"/>
  <c r="BL243" i="24"/>
  <c r="BM243" i="24"/>
  <c r="BN243" i="24"/>
  <c r="BO243" i="24"/>
  <c r="BP243" i="24"/>
  <c r="BQ243" i="24"/>
  <c r="BR243" i="24"/>
  <c r="BS243" i="24"/>
  <c r="AG244" i="24"/>
  <c r="AH244" i="24"/>
  <c r="AI244" i="24"/>
  <c r="AJ244" i="24"/>
  <c r="AK244" i="24"/>
  <c r="AL244" i="24"/>
  <c r="AM244" i="24"/>
  <c r="AN244" i="24"/>
  <c r="AO244" i="24"/>
  <c r="AP244" i="24"/>
  <c r="AQ244" i="24"/>
  <c r="AR244" i="24"/>
  <c r="AS244" i="24"/>
  <c r="AT244" i="24"/>
  <c r="AU244" i="24"/>
  <c r="AV244" i="24"/>
  <c r="AW244" i="24"/>
  <c r="AX244" i="24"/>
  <c r="AY244" i="24"/>
  <c r="AZ244" i="24"/>
  <c r="BA244" i="24"/>
  <c r="BB244" i="24"/>
  <c r="BC244" i="24"/>
  <c r="BD244" i="24"/>
  <c r="BE244" i="24"/>
  <c r="BF244" i="24"/>
  <c r="BG244" i="24"/>
  <c r="BH244" i="24"/>
  <c r="BI244" i="24"/>
  <c r="BJ244" i="24"/>
  <c r="BK244" i="24"/>
  <c r="BL244" i="24"/>
  <c r="BM244" i="24"/>
  <c r="BN244" i="24"/>
  <c r="BO244" i="24"/>
  <c r="BP244" i="24"/>
  <c r="BQ244" i="24"/>
  <c r="BR244" i="24"/>
  <c r="BS244" i="24"/>
  <c r="AG245" i="24"/>
  <c r="AH245" i="24"/>
  <c r="AI245" i="24"/>
  <c r="AJ245" i="24"/>
  <c r="AK245" i="24"/>
  <c r="AL245" i="24"/>
  <c r="AM245" i="24"/>
  <c r="AN245" i="24"/>
  <c r="AO245" i="24"/>
  <c r="AP245" i="24"/>
  <c r="AQ245" i="24"/>
  <c r="AR245" i="24"/>
  <c r="AS245" i="24"/>
  <c r="AT245" i="24"/>
  <c r="AU245" i="24"/>
  <c r="AV245" i="24"/>
  <c r="AW245" i="24"/>
  <c r="AX245" i="24"/>
  <c r="AY245" i="24"/>
  <c r="AZ245" i="24"/>
  <c r="BA245" i="24"/>
  <c r="BB245" i="24"/>
  <c r="BC245" i="24"/>
  <c r="BD245" i="24"/>
  <c r="BE245" i="24"/>
  <c r="BF245" i="24"/>
  <c r="BG245" i="24"/>
  <c r="BH245" i="24"/>
  <c r="BI245" i="24"/>
  <c r="BJ245" i="24"/>
  <c r="BK245" i="24"/>
  <c r="BL245" i="24"/>
  <c r="BM245" i="24"/>
  <c r="BN245" i="24"/>
  <c r="BO245" i="24"/>
  <c r="BP245" i="24"/>
  <c r="BQ245" i="24"/>
  <c r="BR245" i="24"/>
  <c r="BS245" i="24"/>
  <c r="AG246" i="24"/>
  <c r="AH246" i="24"/>
  <c r="AI246" i="24"/>
  <c r="AJ246" i="24"/>
  <c r="AK246" i="24"/>
  <c r="AL246" i="24"/>
  <c r="AM246" i="24"/>
  <c r="AN246" i="24"/>
  <c r="AO246" i="24"/>
  <c r="AP246" i="24"/>
  <c r="AQ246" i="24"/>
  <c r="AR246" i="24"/>
  <c r="AS246" i="24"/>
  <c r="AT246" i="24"/>
  <c r="AU246" i="24"/>
  <c r="AV246" i="24"/>
  <c r="AW246" i="24"/>
  <c r="AX246" i="24"/>
  <c r="AY246" i="24"/>
  <c r="AZ246" i="24"/>
  <c r="BA246" i="24"/>
  <c r="BB246" i="24"/>
  <c r="BC246" i="24"/>
  <c r="BD246" i="24"/>
  <c r="BE246" i="24"/>
  <c r="BF246" i="24"/>
  <c r="BG246" i="24"/>
  <c r="BH246" i="24"/>
  <c r="BI246" i="24"/>
  <c r="BJ246" i="24"/>
  <c r="BK246" i="24"/>
  <c r="BL246" i="24"/>
  <c r="BM246" i="24"/>
  <c r="BN246" i="24"/>
  <c r="BO246" i="24"/>
  <c r="BP246" i="24"/>
  <c r="BQ246" i="24"/>
  <c r="BR246" i="24"/>
  <c r="BS246" i="24"/>
  <c r="AG247" i="24"/>
  <c r="AH247" i="24"/>
  <c r="AI247" i="24"/>
  <c r="AJ247" i="24"/>
  <c r="AK247" i="24"/>
  <c r="AL247" i="24"/>
  <c r="AM247" i="24"/>
  <c r="AN247" i="24"/>
  <c r="AO247" i="24"/>
  <c r="AP247" i="24"/>
  <c r="AQ247" i="24"/>
  <c r="AR247" i="24"/>
  <c r="AS247" i="24"/>
  <c r="AT247" i="24"/>
  <c r="AU247" i="24"/>
  <c r="AV247" i="24"/>
  <c r="AW247" i="24"/>
  <c r="AX247" i="24"/>
  <c r="AY247" i="24"/>
  <c r="AZ247" i="24"/>
  <c r="BA247" i="24"/>
  <c r="BB247" i="24"/>
  <c r="BC247" i="24"/>
  <c r="BD247" i="24"/>
  <c r="BE247" i="24"/>
  <c r="BF247" i="24"/>
  <c r="BG247" i="24"/>
  <c r="BH247" i="24"/>
  <c r="BI247" i="24"/>
  <c r="BJ247" i="24"/>
  <c r="BK247" i="24"/>
  <c r="BL247" i="24"/>
  <c r="BM247" i="24"/>
  <c r="BN247" i="24"/>
  <c r="BO247" i="24"/>
  <c r="BP247" i="24"/>
  <c r="BQ247" i="24"/>
  <c r="BR247" i="24"/>
  <c r="BS247" i="24"/>
  <c r="AG248" i="24"/>
  <c r="AH248" i="24"/>
  <c r="AI248" i="24"/>
  <c r="AJ248" i="24"/>
  <c r="AK248" i="24"/>
  <c r="AL248" i="24"/>
  <c r="AM248" i="24"/>
  <c r="AN248" i="24"/>
  <c r="AO248" i="24"/>
  <c r="AP248" i="24"/>
  <c r="AQ248" i="24"/>
  <c r="AR248" i="24"/>
  <c r="AS248" i="24"/>
  <c r="AT248" i="24"/>
  <c r="AU248" i="24"/>
  <c r="AV248" i="24"/>
  <c r="AW248" i="24"/>
  <c r="AX248" i="24"/>
  <c r="AY248" i="24"/>
  <c r="AZ248" i="24"/>
  <c r="BA248" i="24"/>
  <c r="BB248" i="24"/>
  <c r="BC248" i="24"/>
  <c r="BD248" i="24"/>
  <c r="BE248" i="24"/>
  <c r="BF248" i="24"/>
  <c r="BG248" i="24"/>
  <c r="BH248" i="24"/>
  <c r="BI248" i="24"/>
  <c r="BJ248" i="24"/>
  <c r="BK248" i="24"/>
  <c r="BL248" i="24"/>
  <c r="BM248" i="24"/>
  <c r="BN248" i="24"/>
  <c r="BO248" i="24"/>
  <c r="BP248" i="24"/>
  <c r="BQ248" i="24"/>
  <c r="BR248" i="24"/>
  <c r="BS248" i="24"/>
  <c r="AG249" i="24"/>
  <c r="AH249" i="24"/>
  <c r="AI249" i="24"/>
  <c r="AJ249" i="24"/>
  <c r="AK249" i="24"/>
  <c r="AL249" i="24"/>
  <c r="AM249" i="24"/>
  <c r="AN249" i="24"/>
  <c r="AO249" i="24"/>
  <c r="AP249" i="24"/>
  <c r="AQ249" i="24"/>
  <c r="AR249" i="24"/>
  <c r="AS249" i="24"/>
  <c r="AT249" i="24"/>
  <c r="AU249" i="24"/>
  <c r="AV249" i="24"/>
  <c r="AW249" i="24"/>
  <c r="AX249" i="24"/>
  <c r="AY249" i="24"/>
  <c r="AZ249" i="24"/>
  <c r="BA249" i="24"/>
  <c r="BB249" i="24"/>
  <c r="BC249" i="24"/>
  <c r="BD249" i="24"/>
  <c r="BE249" i="24"/>
  <c r="BF249" i="24"/>
  <c r="BG249" i="24"/>
  <c r="BH249" i="24"/>
  <c r="BI249" i="24"/>
  <c r="BJ249" i="24"/>
  <c r="BK249" i="24"/>
  <c r="BL249" i="24"/>
  <c r="BM249" i="24"/>
  <c r="BN249" i="24"/>
  <c r="BO249" i="24"/>
  <c r="BP249" i="24"/>
  <c r="BQ249" i="24"/>
  <c r="BR249" i="24"/>
  <c r="BS249" i="24"/>
  <c r="AG250" i="24"/>
  <c r="AH250" i="24"/>
  <c r="AI250" i="24"/>
  <c r="AJ250" i="24"/>
  <c r="AK250" i="24"/>
  <c r="AL250" i="24"/>
  <c r="AM250" i="24"/>
  <c r="AN250" i="24"/>
  <c r="AO250" i="24"/>
  <c r="AP250" i="24"/>
  <c r="AQ250" i="24"/>
  <c r="AR250" i="24"/>
  <c r="AS250" i="24"/>
  <c r="AT250" i="24"/>
  <c r="AU250" i="24"/>
  <c r="AV250" i="24"/>
  <c r="AW250" i="24"/>
  <c r="AX250" i="24"/>
  <c r="AY250" i="24"/>
  <c r="AZ250" i="24"/>
  <c r="BA250" i="24"/>
  <c r="BB250" i="24"/>
  <c r="BC250" i="24"/>
  <c r="BD250" i="24"/>
  <c r="BE250" i="24"/>
  <c r="BF250" i="24"/>
  <c r="BG250" i="24"/>
  <c r="BH250" i="24"/>
  <c r="BI250" i="24"/>
  <c r="BJ250" i="24"/>
  <c r="BK250" i="24"/>
  <c r="BL250" i="24"/>
  <c r="BM250" i="24"/>
  <c r="BN250" i="24"/>
  <c r="BO250" i="24"/>
  <c r="BP250" i="24"/>
  <c r="BQ250" i="24"/>
  <c r="BR250" i="24"/>
  <c r="BS250" i="24"/>
  <c r="AG251" i="24"/>
  <c r="AH251" i="24"/>
  <c r="AI251" i="24"/>
  <c r="AJ251" i="24"/>
  <c r="AK251" i="24"/>
  <c r="AL251" i="24"/>
  <c r="AM251" i="24"/>
  <c r="AN251" i="24"/>
  <c r="AO251" i="24"/>
  <c r="AP251" i="24"/>
  <c r="AQ251" i="24"/>
  <c r="AR251" i="24"/>
  <c r="AS251" i="24"/>
  <c r="AT251" i="24"/>
  <c r="AU251" i="24"/>
  <c r="AV251" i="24"/>
  <c r="AW251" i="24"/>
  <c r="AX251" i="24"/>
  <c r="AY251" i="24"/>
  <c r="AZ251" i="24"/>
  <c r="BA251" i="24"/>
  <c r="BB251" i="24"/>
  <c r="BC251" i="24"/>
  <c r="BD251" i="24"/>
  <c r="BE251" i="24"/>
  <c r="BF251" i="24"/>
  <c r="BG251" i="24"/>
  <c r="BH251" i="24"/>
  <c r="BI251" i="24"/>
  <c r="BJ251" i="24"/>
  <c r="BK251" i="24"/>
  <c r="BL251" i="24"/>
  <c r="BM251" i="24"/>
  <c r="BN251" i="24"/>
  <c r="BO251" i="24"/>
  <c r="BP251" i="24"/>
  <c r="BQ251" i="24"/>
  <c r="BR251" i="24"/>
  <c r="BS251" i="24"/>
  <c r="AG252" i="24"/>
  <c r="AH252" i="24"/>
  <c r="AI252" i="24"/>
  <c r="AJ252" i="24"/>
  <c r="AK252" i="24"/>
  <c r="AL252" i="24"/>
  <c r="AM252" i="24"/>
  <c r="AN252" i="24"/>
  <c r="AO252" i="24"/>
  <c r="AP252" i="24"/>
  <c r="AQ252" i="24"/>
  <c r="AR252" i="24"/>
  <c r="AS252" i="24"/>
  <c r="AT252" i="24"/>
  <c r="AU252" i="24"/>
  <c r="AV252" i="24"/>
  <c r="AW252" i="24"/>
  <c r="AX252" i="24"/>
  <c r="AY252" i="24"/>
  <c r="AZ252" i="24"/>
  <c r="BA252" i="24"/>
  <c r="BB252" i="24"/>
  <c r="BC252" i="24"/>
  <c r="BD252" i="24"/>
  <c r="BE252" i="24"/>
  <c r="BF252" i="24"/>
  <c r="BG252" i="24"/>
  <c r="BH252" i="24"/>
  <c r="BI252" i="24"/>
  <c r="BJ252" i="24"/>
  <c r="BK252" i="24"/>
  <c r="BL252" i="24"/>
  <c r="BM252" i="24"/>
  <c r="BN252" i="24"/>
  <c r="BO252" i="24"/>
  <c r="BP252" i="24"/>
  <c r="BQ252" i="24"/>
  <c r="BR252" i="24"/>
  <c r="BS252" i="24"/>
  <c r="AG253" i="24"/>
  <c r="AH253" i="24"/>
  <c r="AI253" i="24"/>
  <c r="AJ253" i="24"/>
  <c r="AK253" i="24"/>
  <c r="AL253" i="24"/>
  <c r="AM253" i="24"/>
  <c r="AN253" i="24"/>
  <c r="AO253" i="24"/>
  <c r="AP253" i="24"/>
  <c r="AQ253" i="24"/>
  <c r="AR253" i="24"/>
  <c r="AS253" i="24"/>
  <c r="AT253" i="24"/>
  <c r="AU253" i="24"/>
  <c r="AV253" i="24"/>
  <c r="AW253" i="24"/>
  <c r="AX253" i="24"/>
  <c r="AY253" i="24"/>
  <c r="AZ253" i="24"/>
  <c r="BA253" i="24"/>
  <c r="BB253" i="24"/>
  <c r="BC253" i="24"/>
  <c r="BD253" i="24"/>
  <c r="BE253" i="24"/>
  <c r="BF253" i="24"/>
  <c r="BG253" i="24"/>
  <c r="BH253" i="24"/>
  <c r="BI253" i="24"/>
  <c r="BJ253" i="24"/>
  <c r="BK253" i="24"/>
  <c r="BL253" i="24"/>
  <c r="BM253" i="24"/>
  <c r="BN253" i="24"/>
  <c r="BO253" i="24"/>
  <c r="BP253" i="24"/>
  <c r="BQ253" i="24"/>
  <c r="BR253" i="24"/>
  <c r="BS253" i="24"/>
  <c r="AG254" i="24"/>
  <c r="AH254" i="24"/>
  <c r="AI254" i="24"/>
  <c r="AJ254" i="24"/>
  <c r="AK254" i="24"/>
  <c r="AL254" i="24"/>
  <c r="AM254" i="24"/>
  <c r="AN254" i="24"/>
  <c r="AO254" i="24"/>
  <c r="AP254" i="24"/>
  <c r="AQ254" i="24"/>
  <c r="AR254" i="24"/>
  <c r="AS254" i="24"/>
  <c r="AT254" i="24"/>
  <c r="AU254" i="24"/>
  <c r="AV254" i="24"/>
  <c r="AW254" i="24"/>
  <c r="AX254" i="24"/>
  <c r="AY254" i="24"/>
  <c r="AZ254" i="24"/>
  <c r="BA254" i="24"/>
  <c r="BB254" i="24"/>
  <c r="BC254" i="24"/>
  <c r="BD254" i="24"/>
  <c r="BE254" i="24"/>
  <c r="BF254" i="24"/>
  <c r="BG254" i="24"/>
  <c r="BH254" i="24"/>
  <c r="BI254" i="24"/>
  <c r="BJ254" i="24"/>
  <c r="BK254" i="24"/>
  <c r="BL254" i="24"/>
  <c r="BM254" i="24"/>
  <c r="BN254" i="24"/>
  <c r="BO254" i="24"/>
  <c r="BP254" i="24"/>
  <c r="BQ254" i="24"/>
  <c r="BR254" i="24"/>
  <c r="BS254" i="24"/>
  <c r="AG255" i="24"/>
  <c r="AH255" i="24"/>
  <c r="AI255" i="24"/>
  <c r="AJ255" i="24"/>
  <c r="AK255" i="24"/>
  <c r="AL255" i="24"/>
  <c r="AM255" i="24"/>
  <c r="AN255" i="24"/>
  <c r="AO255" i="24"/>
  <c r="AP255" i="24"/>
  <c r="AQ255" i="24"/>
  <c r="AR255" i="24"/>
  <c r="AS255" i="24"/>
  <c r="AT255" i="24"/>
  <c r="AU255" i="24"/>
  <c r="AV255" i="24"/>
  <c r="AW255" i="24"/>
  <c r="AX255" i="24"/>
  <c r="AY255" i="24"/>
  <c r="AZ255" i="24"/>
  <c r="BA255" i="24"/>
  <c r="BB255" i="24"/>
  <c r="BC255" i="24"/>
  <c r="BD255" i="24"/>
  <c r="BE255" i="24"/>
  <c r="BF255" i="24"/>
  <c r="BG255" i="24"/>
  <c r="BH255" i="24"/>
  <c r="BI255" i="24"/>
  <c r="BJ255" i="24"/>
  <c r="BK255" i="24"/>
  <c r="BL255" i="24"/>
  <c r="BM255" i="24"/>
  <c r="BN255" i="24"/>
  <c r="BO255" i="24"/>
  <c r="BP255" i="24"/>
  <c r="BQ255" i="24"/>
  <c r="BR255" i="24"/>
  <c r="BS255" i="24"/>
  <c r="AG256" i="24"/>
  <c r="AH256" i="24"/>
  <c r="AI256" i="24"/>
  <c r="AJ256" i="24"/>
  <c r="AK256" i="24"/>
  <c r="AL256" i="24"/>
  <c r="AM256" i="24"/>
  <c r="AN256" i="24"/>
  <c r="AO256" i="24"/>
  <c r="AP256" i="24"/>
  <c r="AQ256" i="24"/>
  <c r="AR256" i="24"/>
  <c r="AS256" i="24"/>
  <c r="AT256" i="24"/>
  <c r="AU256" i="24"/>
  <c r="AV256" i="24"/>
  <c r="AW256" i="24"/>
  <c r="AX256" i="24"/>
  <c r="AY256" i="24"/>
  <c r="AZ256" i="24"/>
  <c r="BA256" i="24"/>
  <c r="BB256" i="24"/>
  <c r="BC256" i="24"/>
  <c r="BD256" i="24"/>
  <c r="BE256" i="24"/>
  <c r="BF256" i="24"/>
  <c r="BG256" i="24"/>
  <c r="BH256" i="24"/>
  <c r="BI256" i="24"/>
  <c r="BJ256" i="24"/>
  <c r="BK256" i="24"/>
  <c r="BL256" i="24"/>
  <c r="BM256" i="24"/>
  <c r="BN256" i="24"/>
  <c r="BO256" i="24"/>
  <c r="BP256" i="24"/>
  <c r="BQ256" i="24"/>
  <c r="BR256" i="24"/>
  <c r="BS256" i="24"/>
  <c r="AG257" i="24"/>
  <c r="AH257" i="24"/>
  <c r="AI257" i="24"/>
  <c r="AJ257" i="24"/>
  <c r="AK257" i="24"/>
  <c r="AL257" i="24"/>
  <c r="AM257" i="24"/>
  <c r="AN257" i="24"/>
  <c r="AO257" i="24"/>
  <c r="AP257" i="24"/>
  <c r="AQ257" i="24"/>
  <c r="AR257" i="24"/>
  <c r="AS257" i="24"/>
  <c r="AT257" i="24"/>
  <c r="AU257" i="24"/>
  <c r="AV257" i="24"/>
  <c r="AW257" i="24"/>
  <c r="AX257" i="24"/>
  <c r="AY257" i="24"/>
  <c r="AZ257" i="24"/>
  <c r="BA257" i="24"/>
  <c r="BB257" i="24"/>
  <c r="BC257" i="24"/>
  <c r="BD257" i="24"/>
  <c r="BE257" i="24"/>
  <c r="BF257" i="24"/>
  <c r="BG257" i="24"/>
  <c r="BH257" i="24"/>
  <c r="BI257" i="24"/>
  <c r="BJ257" i="24"/>
  <c r="BK257" i="24"/>
  <c r="BL257" i="24"/>
  <c r="BM257" i="24"/>
  <c r="BN257" i="24"/>
  <c r="BO257" i="24"/>
  <c r="BP257" i="24"/>
  <c r="BQ257" i="24"/>
  <c r="BR257" i="24"/>
  <c r="BS257" i="24"/>
  <c r="AG258" i="24"/>
  <c r="AH258" i="24"/>
  <c r="AI258" i="24"/>
  <c r="AJ258" i="24"/>
  <c r="AK258" i="24"/>
  <c r="AL258" i="24"/>
  <c r="AM258" i="24"/>
  <c r="AN258" i="24"/>
  <c r="AO258" i="24"/>
  <c r="AP258" i="24"/>
  <c r="AQ258" i="24"/>
  <c r="AR258" i="24"/>
  <c r="AS258" i="24"/>
  <c r="AT258" i="24"/>
  <c r="AU258" i="24"/>
  <c r="AV258" i="24"/>
  <c r="AW258" i="24"/>
  <c r="AX258" i="24"/>
  <c r="AY258" i="24"/>
  <c r="AZ258" i="24"/>
  <c r="BA258" i="24"/>
  <c r="BB258" i="24"/>
  <c r="BC258" i="24"/>
  <c r="BD258" i="24"/>
  <c r="BE258" i="24"/>
  <c r="BF258" i="24"/>
  <c r="BG258" i="24"/>
  <c r="BH258" i="24"/>
  <c r="BI258" i="24"/>
  <c r="BJ258" i="24"/>
  <c r="BK258" i="24"/>
  <c r="BL258" i="24"/>
  <c r="BM258" i="24"/>
  <c r="BN258" i="24"/>
  <c r="BO258" i="24"/>
  <c r="BP258" i="24"/>
  <c r="BQ258" i="24"/>
  <c r="BR258" i="24"/>
  <c r="BS258" i="24"/>
  <c r="AG259" i="24"/>
  <c r="AH259" i="24"/>
  <c r="AI259" i="24"/>
  <c r="AJ259" i="24"/>
  <c r="AK259" i="24"/>
  <c r="AL259" i="24"/>
  <c r="AM259" i="24"/>
  <c r="AN259" i="24"/>
  <c r="AO259" i="24"/>
  <c r="AP259" i="24"/>
  <c r="AQ259" i="24"/>
  <c r="AR259" i="24"/>
  <c r="AS259" i="24"/>
  <c r="AT259" i="24"/>
  <c r="AU259" i="24"/>
  <c r="AV259" i="24"/>
  <c r="AW259" i="24"/>
  <c r="AX259" i="24"/>
  <c r="AY259" i="24"/>
  <c r="AZ259" i="24"/>
  <c r="BA259" i="24"/>
  <c r="BB259" i="24"/>
  <c r="BC259" i="24"/>
  <c r="BD259" i="24"/>
  <c r="BE259" i="24"/>
  <c r="BF259" i="24"/>
  <c r="BG259" i="24"/>
  <c r="BH259" i="24"/>
  <c r="BI259" i="24"/>
  <c r="BJ259" i="24"/>
  <c r="BK259" i="24"/>
  <c r="BL259" i="24"/>
  <c r="BM259" i="24"/>
  <c r="BN259" i="24"/>
  <c r="BO259" i="24"/>
  <c r="BP259" i="24"/>
  <c r="BQ259" i="24"/>
  <c r="BR259" i="24"/>
  <c r="BS259" i="24"/>
  <c r="AG260" i="24"/>
  <c r="AH260" i="24"/>
  <c r="AI260" i="24"/>
  <c r="AJ260" i="24"/>
  <c r="AK260" i="24"/>
  <c r="AL260" i="24"/>
  <c r="AM260" i="24"/>
  <c r="AN260" i="24"/>
  <c r="AO260" i="24"/>
  <c r="AP260" i="24"/>
  <c r="AQ260" i="24"/>
  <c r="AR260" i="24"/>
  <c r="AS260" i="24"/>
  <c r="AT260" i="24"/>
  <c r="AU260" i="24"/>
  <c r="AV260" i="24"/>
  <c r="AW260" i="24"/>
  <c r="AX260" i="24"/>
  <c r="AY260" i="24"/>
  <c r="AZ260" i="24"/>
  <c r="BA260" i="24"/>
  <c r="BB260" i="24"/>
  <c r="BC260" i="24"/>
  <c r="BD260" i="24"/>
  <c r="BE260" i="24"/>
  <c r="BF260" i="24"/>
  <c r="BG260" i="24"/>
  <c r="BH260" i="24"/>
  <c r="BI260" i="24"/>
  <c r="BJ260" i="24"/>
  <c r="BK260" i="24"/>
  <c r="BL260" i="24"/>
  <c r="BM260" i="24"/>
  <c r="BN260" i="24"/>
  <c r="BO260" i="24"/>
  <c r="BP260" i="24"/>
  <c r="BQ260" i="24"/>
  <c r="BR260" i="24"/>
  <c r="BS260" i="24"/>
  <c r="AG261" i="24"/>
  <c r="AH261" i="24"/>
  <c r="AI261" i="24"/>
  <c r="AJ261" i="24"/>
  <c r="AK261" i="24"/>
  <c r="AL261" i="24"/>
  <c r="AM261" i="24"/>
  <c r="AN261" i="24"/>
  <c r="AO261" i="24"/>
  <c r="AP261" i="24"/>
  <c r="AQ261" i="24"/>
  <c r="AR261" i="24"/>
  <c r="AS261" i="24"/>
  <c r="AT261" i="24"/>
  <c r="AU261" i="24"/>
  <c r="AV261" i="24"/>
  <c r="AW261" i="24"/>
  <c r="AX261" i="24"/>
  <c r="AY261" i="24"/>
  <c r="AZ261" i="24"/>
  <c r="BA261" i="24"/>
  <c r="BB261" i="24"/>
  <c r="BC261" i="24"/>
  <c r="BD261" i="24"/>
  <c r="BE261" i="24"/>
  <c r="BF261" i="24"/>
  <c r="BG261" i="24"/>
  <c r="BH261" i="24"/>
  <c r="BI261" i="24"/>
  <c r="BJ261" i="24"/>
  <c r="BK261" i="24"/>
  <c r="BL261" i="24"/>
  <c r="BM261" i="24"/>
  <c r="BN261" i="24"/>
  <c r="BO261" i="24"/>
  <c r="BP261" i="24"/>
  <c r="BQ261" i="24"/>
  <c r="BR261" i="24"/>
  <c r="BS261" i="24"/>
  <c r="AG262" i="24"/>
  <c r="AH262" i="24"/>
  <c r="AI262" i="24"/>
  <c r="AJ262" i="24"/>
  <c r="AK262" i="24"/>
  <c r="AL262" i="24"/>
  <c r="AM262" i="24"/>
  <c r="AN262" i="24"/>
  <c r="AO262" i="24"/>
  <c r="AP262" i="24"/>
  <c r="AQ262" i="24"/>
  <c r="AR262" i="24"/>
  <c r="AS262" i="24"/>
  <c r="AT262" i="24"/>
  <c r="AU262" i="24"/>
  <c r="AV262" i="24"/>
  <c r="AW262" i="24"/>
  <c r="AX262" i="24"/>
  <c r="AY262" i="24"/>
  <c r="AZ262" i="24"/>
  <c r="BA262" i="24"/>
  <c r="BB262" i="24"/>
  <c r="BC262" i="24"/>
  <c r="BD262" i="24"/>
  <c r="BE262" i="24"/>
  <c r="BF262" i="24"/>
  <c r="BG262" i="24"/>
  <c r="BH262" i="24"/>
  <c r="BI262" i="24"/>
  <c r="BJ262" i="24"/>
  <c r="BK262" i="24"/>
  <c r="BL262" i="24"/>
  <c r="BM262" i="24"/>
  <c r="BN262" i="24"/>
  <c r="BO262" i="24"/>
  <c r="BP262" i="24"/>
  <c r="BQ262" i="24"/>
  <c r="BR262" i="24"/>
  <c r="BS262" i="24"/>
  <c r="AG263" i="24"/>
  <c r="AH263" i="24"/>
  <c r="AI263" i="24"/>
  <c r="AJ263" i="24"/>
  <c r="AK263" i="24"/>
  <c r="AL263" i="24"/>
  <c r="AM263" i="24"/>
  <c r="AN263" i="24"/>
  <c r="AO263" i="24"/>
  <c r="AP263" i="24"/>
  <c r="AQ263" i="24"/>
  <c r="AR263" i="24"/>
  <c r="AS263" i="24"/>
  <c r="AT263" i="24"/>
  <c r="AU263" i="24"/>
  <c r="AV263" i="24"/>
  <c r="AW263" i="24"/>
  <c r="AX263" i="24"/>
  <c r="AY263" i="24"/>
  <c r="AZ263" i="24"/>
  <c r="BA263" i="24"/>
  <c r="BB263" i="24"/>
  <c r="BC263" i="24"/>
  <c r="BD263" i="24"/>
  <c r="BE263" i="24"/>
  <c r="BF263" i="24"/>
  <c r="BG263" i="24"/>
  <c r="BH263" i="24"/>
  <c r="BI263" i="24"/>
  <c r="BJ263" i="24"/>
  <c r="BK263" i="24"/>
  <c r="BL263" i="24"/>
  <c r="BM263" i="24"/>
  <c r="BN263" i="24"/>
  <c r="BO263" i="24"/>
  <c r="BP263" i="24"/>
  <c r="BQ263" i="24"/>
  <c r="BR263" i="24"/>
  <c r="BS263" i="24"/>
  <c r="AG264" i="24"/>
  <c r="AH264" i="24"/>
  <c r="AI264" i="24"/>
  <c r="AJ264" i="24"/>
  <c r="AK264" i="24"/>
  <c r="AL264" i="24"/>
  <c r="AM264" i="24"/>
  <c r="AN264" i="24"/>
  <c r="AO264" i="24"/>
  <c r="AP264" i="24"/>
  <c r="AQ264" i="24"/>
  <c r="AR264" i="24"/>
  <c r="AS264" i="24"/>
  <c r="AT264" i="24"/>
  <c r="AU264" i="24"/>
  <c r="AV264" i="24"/>
  <c r="AW264" i="24"/>
  <c r="AX264" i="24"/>
  <c r="AY264" i="24"/>
  <c r="AZ264" i="24"/>
  <c r="BA264" i="24"/>
  <c r="BB264" i="24"/>
  <c r="BC264" i="24"/>
  <c r="BD264" i="24"/>
  <c r="BE264" i="24"/>
  <c r="BF264" i="24"/>
  <c r="BG264" i="24"/>
  <c r="BH264" i="24"/>
  <c r="BI264" i="24"/>
  <c r="BJ264" i="24"/>
  <c r="BK264" i="24"/>
  <c r="BL264" i="24"/>
  <c r="BM264" i="24"/>
  <c r="BN264" i="24"/>
  <c r="BO264" i="24"/>
  <c r="BP264" i="24"/>
  <c r="BQ264" i="24"/>
  <c r="BR264" i="24"/>
  <c r="BS264" i="24"/>
  <c r="AG265" i="24"/>
  <c r="AH265" i="24"/>
  <c r="AI265" i="24"/>
  <c r="AJ265" i="24"/>
  <c r="AK265" i="24"/>
  <c r="AL265" i="24"/>
  <c r="AM265" i="24"/>
  <c r="AN265" i="24"/>
  <c r="AO265" i="24"/>
  <c r="AP265" i="24"/>
  <c r="AQ265" i="24"/>
  <c r="AR265" i="24"/>
  <c r="AS265" i="24"/>
  <c r="AT265" i="24"/>
  <c r="AU265" i="24"/>
  <c r="AV265" i="24"/>
  <c r="AW265" i="24"/>
  <c r="AX265" i="24"/>
  <c r="AY265" i="24"/>
  <c r="AZ265" i="24"/>
  <c r="BA265" i="24"/>
  <c r="BB265" i="24"/>
  <c r="BC265" i="24"/>
  <c r="BD265" i="24"/>
  <c r="BE265" i="24"/>
  <c r="BF265" i="24"/>
  <c r="BG265" i="24"/>
  <c r="BH265" i="24"/>
  <c r="BI265" i="24"/>
  <c r="BJ265" i="24"/>
  <c r="BK265" i="24"/>
  <c r="BL265" i="24"/>
  <c r="BM265" i="24"/>
  <c r="BN265" i="24"/>
  <c r="BO265" i="24"/>
  <c r="BP265" i="24"/>
  <c r="BQ265" i="24"/>
  <c r="BR265" i="24"/>
  <c r="BS265" i="24"/>
  <c r="AG266" i="24"/>
  <c r="AH266" i="24"/>
  <c r="AI266" i="24"/>
  <c r="AJ266" i="24"/>
  <c r="AK266" i="24"/>
  <c r="AL266" i="24"/>
  <c r="AM266" i="24"/>
  <c r="AN266" i="24"/>
  <c r="AO266" i="24"/>
  <c r="AP266" i="24"/>
  <c r="AQ266" i="24"/>
  <c r="AR266" i="24"/>
  <c r="AS266" i="24"/>
  <c r="AT266" i="24"/>
  <c r="AU266" i="24"/>
  <c r="AV266" i="24"/>
  <c r="AW266" i="24"/>
  <c r="AX266" i="24"/>
  <c r="AY266" i="24"/>
  <c r="AZ266" i="24"/>
  <c r="BA266" i="24"/>
  <c r="BB266" i="24"/>
  <c r="BC266" i="24"/>
  <c r="BD266" i="24"/>
  <c r="BE266" i="24"/>
  <c r="BF266" i="24"/>
  <c r="BG266" i="24"/>
  <c r="BH266" i="24"/>
  <c r="BI266" i="24"/>
  <c r="BJ266" i="24"/>
  <c r="BK266" i="24"/>
  <c r="BL266" i="24"/>
  <c r="BM266" i="24"/>
  <c r="BN266" i="24"/>
  <c r="BO266" i="24"/>
  <c r="BP266" i="24"/>
  <c r="BQ266" i="24"/>
  <c r="BR266" i="24"/>
  <c r="BS266" i="24"/>
  <c r="AG267" i="24"/>
  <c r="AH267" i="24"/>
  <c r="AI267" i="24"/>
  <c r="AJ267" i="24"/>
  <c r="AK267" i="24"/>
  <c r="AL267" i="24"/>
  <c r="AM267" i="24"/>
  <c r="AN267" i="24"/>
  <c r="AO267" i="24"/>
  <c r="AP267" i="24"/>
  <c r="AQ267" i="24"/>
  <c r="AR267" i="24"/>
  <c r="AS267" i="24"/>
  <c r="AT267" i="24"/>
  <c r="AU267" i="24"/>
  <c r="AV267" i="24"/>
  <c r="AW267" i="24"/>
  <c r="AX267" i="24"/>
  <c r="AY267" i="24"/>
  <c r="AZ267" i="24"/>
  <c r="BA267" i="24"/>
  <c r="BB267" i="24"/>
  <c r="BC267" i="24"/>
  <c r="BD267" i="24"/>
  <c r="BE267" i="24"/>
  <c r="BF267" i="24"/>
  <c r="BG267" i="24"/>
  <c r="BH267" i="24"/>
  <c r="BI267" i="24"/>
  <c r="BJ267" i="24"/>
  <c r="BK267" i="24"/>
  <c r="BL267" i="24"/>
  <c r="BM267" i="24"/>
  <c r="BN267" i="24"/>
  <c r="BO267" i="24"/>
  <c r="BP267" i="24"/>
  <c r="BQ267" i="24"/>
  <c r="BR267" i="24"/>
  <c r="BS267" i="24"/>
  <c r="AG268" i="24"/>
  <c r="AH268" i="24"/>
  <c r="AI268" i="24"/>
  <c r="AJ268" i="24"/>
  <c r="AK268" i="24"/>
  <c r="AL268" i="24"/>
  <c r="AM268" i="24"/>
  <c r="AN268" i="24"/>
  <c r="AO268" i="24"/>
  <c r="AP268" i="24"/>
  <c r="AQ268" i="24"/>
  <c r="AR268" i="24"/>
  <c r="AS268" i="24"/>
  <c r="AT268" i="24"/>
  <c r="AU268" i="24"/>
  <c r="AV268" i="24"/>
  <c r="AW268" i="24"/>
  <c r="AX268" i="24"/>
  <c r="AY268" i="24"/>
  <c r="AZ268" i="24"/>
  <c r="BA268" i="24"/>
  <c r="BB268" i="24"/>
  <c r="BC268" i="24"/>
  <c r="BD268" i="24"/>
  <c r="BE268" i="24"/>
  <c r="BF268" i="24"/>
  <c r="BG268" i="24"/>
  <c r="BH268" i="24"/>
  <c r="BI268" i="24"/>
  <c r="BJ268" i="24"/>
  <c r="BK268" i="24"/>
  <c r="BL268" i="24"/>
  <c r="BM268" i="24"/>
  <c r="BN268" i="24"/>
  <c r="BO268" i="24"/>
  <c r="BP268" i="24"/>
  <c r="BQ268" i="24"/>
  <c r="BR268" i="24"/>
  <c r="BS268" i="24"/>
  <c r="AG269" i="24"/>
  <c r="AH269" i="24"/>
  <c r="AI269" i="24"/>
  <c r="AJ269" i="24"/>
  <c r="AK269" i="24"/>
  <c r="AL269" i="24"/>
  <c r="AM269" i="24"/>
  <c r="AN269" i="24"/>
  <c r="AO269" i="24"/>
  <c r="AP269" i="24"/>
  <c r="AQ269" i="24"/>
  <c r="AR269" i="24"/>
  <c r="AS269" i="24"/>
  <c r="AT269" i="24"/>
  <c r="AU269" i="24"/>
  <c r="AV269" i="24"/>
  <c r="AW269" i="24"/>
  <c r="AX269" i="24"/>
  <c r="AY269" i="24"/>
  <c r="AZ269" i="24"/>
  <c r="BA269" i="24"/>
  <c r="BB269" i="24"/>
  <c r="BC269" i="24"/>
  <c r="BD269" i="24"/>
  <c r="BE269" i="24"/>
  <c r="BF269" i="24"/>
  <c r="BG269" i="24"/>
  <c r="BH269" i="24"/>
  <c r="BI269" i="24"/>
  <c r="BJ269" i="24"/>
  <c r="BK269" i="24"/>
  <c r="BL269" i="24"/>
  <c r="BM269" i="24"/>
  <c r="BN269" i="24"/>
  <c r="BO269" i="24"/>
  <c r="BP269" i="24"/>
  <c r="BQ269" i="24"/>
  <c r="BR269" i="24"/>
  <c r="BS269" i="24"/>
  <c r="AG270" i="24"/>
  <c r="AH270" i="24"/>
  <c r="AI270" i="24"/>
  <c r="AJ270" i="24"/>
  <c r="AK270" i="24"/>
  <c r="AL270" i="24"/>
  <c r="AM270" i="24"/>
  <c r="AN270" i="24"/>
  <c r="AO270" i="24"/>
  <c r="AP270" i="24"/>
  <c r="AQ270" i="24"/>
  <c r="AR270" i="24"/>
  <c r="AS270" i="24"/>
  <c r="AT270" i="24"/>
  <c r="AU270" i="24"/>
  <c r="AV270" i="24"/>
  <c r="AW270" i="24"/>
  <c r="AX270" i="24"/>
  <c r="AY270" i="24"/>
  <c r="AZ270" i="24"/>
  <c r="BA270" i="24"/>
  <c r="BB270" i="24"/>
  <c r="BC270" i="24"/>
  <c r="BD270" i="24"/>
  <c r="BE270" i="24"/>
  <c r="BF270" i="24"/>
  <c r="BG270" i="24"/>
  <c r="BH270" i="24"/>
  <c r="BI270" i="24"/>
  <c r="BJ270" i="24"/>
  <c r="BK270" i="24"/>
  <c r="BL270" i="24"/>
  <c r="BM270" i="24"/>
  <c r="BN270" i="24"/>
  <c r="BO270" i="24"/>
  <c r="BP270" i="24"/>
  <c r="BQ270" i="24"/>
  <c r="BR270" i="24"/>
  <c r="BS270" i="24"/>
  <c r="AG271" i="24"/>
  <c r="AH271" i="24"/>
  <c r="AI271" i="24"/>
  <c r="AJ271" i="24"/>
  <c r="AK271" i="24"/>
  <c r="AL271" i="24"/>
  <c r="AM271" i="24"/>
  <c r="AN271" i="24"/>
  <c r="AO271" i="24"/>
  <c r="AP271" i="24"/>
  <c r="AQ271" i="24"/>
  <c r="AR271" i="24"/>
  <c r="AS271" i="24"/>
  <c r="AT271" i="24"/>
  <c r="AU271" i="24"/>
  <c r="AV271" i="24"/>
  <c r="AW271" i="24"/>
  <c r="AX271" i="24"/>
  <c r="AY271" i="24"/>
  <c r="AZ271" i="24"/>
  <c r="BA271" i="24"/>
  <c r="BB271" i="24"/>
  <c r="BC271" i="24"/>
  <c r="BD271" i="24"/>
  <c r="BE271" i="24"/>
  <c r="BF271" i="24"/>
  <c r="BG271" i="24"/>
  <c r="BH271" i="24"/>
  <c r="BI271" i="24"/>
  <c r="BJ271" i="24"/>
  <c r="BK271" i="24"/>
  <c r="BL271" i="24"/>
  <c r="BM271" i="24"/>
  <c r="BN271" i="24"/>
  <c r="BO271" i="24"/>
  <c r="BP271" i="24"/>
  <c r="BQ271" i="24"/>
  <c r="BR271" i="24"/>
  <c r="BS271" i="24"/>
  <c r="AG272" i="24"/>
  <c r="AH272" i="24"/>
  <c r="AI272" i="24"/>
  <c r="AJ272" i="24"/>
  <c r="AK272" i="24"/>
  <c r="AL272" i="24"/>
  <c r="AM272" i="24"/>
  <c r="AN272" i="24"/>
  <c r="AO272" i="24"/>
  <c r="AP272" i="24"/>
  <c r="AQ272" i="24"/>
  <c r="AR272" i="24"/>
  <c r="AS272" i="24"/>
  <c r="AT272" i="24"/>
  <c r="AU272" i="24"/>
  <c r="AV272" i="24"/>
  <c r="AW272" i="24"/>
  <c r="AX272" i="24"/>
  <c r="AY272" i="24"/>
  <c r="AZ272" i="24"/>
  <c r="BA272" i="24"/>
  <c r="BB272" i="24"/>
  <c r="BC272" i="24"/>
  <c r="BD272" i="24"/>
  <c r="BE272" i="24"/>
  <c r="BF272" i="24"/>
  <c r="BG272" i="24"/>
  <c r="BH272" i="24"/>
  <c r="BI272" i="24"/>
  <c r="BJ272" i="24"/>
  <c r="BK272" i="24"/>
  <c r="BL272" i="24"/>
  <c r="BM272" i="24"/>
  <c r="BN272" i="24"/>
  <c r="BO272" i="24"/>
  <c r="BP272" i="24"/>
  <c r="BQ272" i="24"/>
  <c r="BR272" i="24"/>
  <c r="BS272" i="24"/>
  <c r="AG273" i="24"/>
  <c r="AH273" i="24"/>
  <c r="AI273" i="24"/>
  <c r="AJ273" i="24"/>
  <c r="AK273" i="24"/>
  <c r="AL273" i="24"/>
  <c r="AM273" i="24"/>
  <c r="AN273" i="24"/>
  <c r="AO273" i="24"/>
  <c r="AP273" i="24"/>
  <c r="AQ273" i="24"/>
  <c r="AR273" i="24"/>
  <c r="AS273" i="24"/>
  <c r="AT273" i="24"/>
  <c r="AU273" i="24"/>
  <c r="AV273" i="24"/>
  <c r="AW273" i="24"/>
  <c r="AX273" i="24"/>
  <c r="AY273" i="24"/>
  <c r="AZ273" i="24"/>
  <c r="BA273" i="24"/>
  <c r="BB273" i="24"/>
  <c r="BC273" i="24"/>
  <c r="BD273" i="24"/>
  <c r="BE273" i="24"/>
  <c r="BF273" i="24"/>
  <c r="BG273" i="24"/>
  <c r="BH273" i="24"/>
  <c r="BI273" i="24"/>
  <c r="BJ273" i="24"/>
  <c r="BK273" i="24"/>
  <c r="BL273" i="24"/>
  <c r="BM273" i="24"/>
  <c r="BN273" i="24"/>
  <c r="BO273" i="24"/>
  <c r="BP273" i="24"/>
  <c r="BQ273" i="24"/>
  <c r="BR273" i="24"/>
  <c r="BS273" i="24"/>
  <c r="AG274" i="24"/>
  <c r="AH274" i="24"/>
  <c r="AI274" i="24"/>
  <c r="AJ274" i="24"/>
  <c r="AK274" i="24"/>
  <c r="AL274" i="24"/>
  <c r="AM274" i="24"/>
  <c r="AN274" i="24"/>
  <c r="AO274" i="24"/>
  <c r="AP274" i="24"/>
  <c r="AQ274" i="24"/>
  <c r="AR274" i="24"/>
  <c r="AS274" i="24"/>
  <c r="AT274" i="24"/>
  <c r="AU274" i="24"/>
  <c r="AV274" i="24"/>
  <c r="AW274" i="24"/>
  <c r="AX274" i="24"/>
  <c r="AY274" i="24"/>
  <c r="AZ274" i="24"/>
  <c r="BA274" i="24"/>
  <c r="BB274" i="24"/>
  <c r="BC274" i="24"/>
  <c r="BD274" i="24"/>
  <c r="BE274" i="24"/>
  <c r="BF274" i="24"/>
  <c r="BG274" i="24"/>
  <c r="BH274" i="24"/>
  <c r="BI274" i="24"/>
  <c r="BJ274" i="24"/>
  <c r="BK274" i="24"/>
  <c r="BL274" i="24"/>
  <c r="BM274" i="24"/>
  <c r="BN274" i="24"/>
  <c r="BO274" i="24"/>
  <c r="BP274" i="24"/>
  <c r="BQ274" i="24"/>
  <c r="BR274" i="24"/>
  <c r="BS274" i="24"/>
  <c r="AG275" i="24"/>
  <c r="AH275" i="24"/>
  <c r="AI275" i="24"/>
  <c r="AJ275" i="24"/>
  <c r="AK275" i="24"/>
  <c r="AL275" i="24"/>
  <c r="AM275" i="24"/>
  <c r="AN275" i="24"/>
  <c r="AO275" i="24"/>
  <c r="AP275" i="24"/>
  <c r="AQ275" i="24"/>
  <c r="AR275" i="24"/>
  <c r="AS275" i="24"/>
  <c r="AT275" i="24"/>
  <c r="AU275" i="24"/>
  <c r="AV275" i="24"/>
  <c r="AW275" i="24"/>
  <c r="AX275" i="24"/>
  <c r="AY275" i="24"/>
  <c r="AZ275" i="24"/>
  <c r="BA275" i="24"/>
  <c r="BB275" i="24"/>
  <c r="BC275" i="24"/>
  <c r="BD275" i="24"/>
  <c r="BE275" i="24"/>
  <c r="BF275" i="24"/>
  <c r="BG275" i="24"/>
  <c r="BH275" i="24"/>
  <c r="BI275" i="24"/>
  <c r="BJ275" i="24"/>
  <c r="BK275" i="24"/>
  <c r="BL275" i="24"/>
  <c r="BM275" i="24"/>
  <c r="BN275" i="24"/>
  <c r="BO275" i="24"/>
  <c r="BP275" i="24"/>
  <c r="BQ275" i="24"/>
  <c r="BR275" i="24"/>
  <c r="BS275" i="24"/>
  <c r="AG276" i="24"/>
  <c r="AH276" i="24"/>
  <c r="AI276" i="24"/>
  <c r="AJ276" i="24"/>
  <c r="AK276" i="24"/>
  <c r="AL276" i="24"/>
  <c r="AM276" i="24"/>
  <c r="AN276" i="24"/>
  <c r="AO276" i="24"/>
  <c r="AP276" i="24"/>
  <c r="AQ276" i="24"/>
  <c r="AR276" i="24"/>
  <c r="AS276" i="24"/>
  <c r="AT276" i="24"/>
  <c r="AU276" i="24"/>
  <c r="AV276" i="24"/>
  <c r="AW276" i="24"/>
  <c r="AX276" i="24"/>
  <c r="AY276" i="24"/>
  <c r="AZ276" i="24"/>
  <c r="BA276" i="24"/>
  <c r="BB276" i="24"/>
  <c r="BC276" i="24"/>
  <c r="BD276" i="24"/>
  <c r="BE276" i="24"/>
  <c r="BF276" i="24"/>
  <c r="BG276" i="24"/>
  <c r="BH276" i="24"/>
  <c r="BI276" i="24"/>
  <c r="BJ276" i="24"/>
  <c r="BK276" i="24"/>
  <c r="BL276" i="24"/>
  <c r="BM276" i="24"/>
  <c r="BN276" i="24"/>
  <c r="BO276" i="24"/>
  <c r="BP276" i="24"/>
  <c r="BQ276" i="24"/>
  <c r="BR276" i="24"/>
  <c r="BS276" i="24"/>
  <c r="AG277" i="24"/>
  <c r="AH277" i="24"/>
  <c r="AI277" i="24"/>
  <c r="AJ277" i="24"/>
  <c r="AK277" i="24"/>
  <c r="AL277" i="24"/>
  <c r="AM277" i="24"/>
  <c r="AN277" i="24"/>
  <c r="AO277" i="24"/>
  <c r="AP277" i="24"/>
  <c r="AQ277" i="24"/>
  <c r="AR277" i="24"/>
  <c r="AS277" i="24"/>
  <c r="AT277" i="24"/>
  <c r="AU277" i="24"/>
  <c r="AV277" i="24"/>
  <c r="AW277" i="24"/>
  <c r="AX277" i="24"/>
  <c r="AY277" i="24"/>
  <c r="AZ277" i="24"/>
  <c r="BA277" i="24"/>
  <c r="BB277" i="24"/>
  <c r="BC277" i="24"/>
  <c r="BD277" i="24"/>
  <c r="BE277" i="24"/>
  <c r="BF277" i="24"/>
  <c r="BG277" i="24"/>
  <c r="BH277" i="24"/>
  <c r="BI277" i="24"/>
  <c r="BJ277" i="24"/>
  <c r="BK277" i="24"/>
  <c r="BL277" i="24"/>
  <c r="BM277" i="24"/>
  <c r="BN277" i="24"/>
  <c r="BO277" i="24"/>
  <c r="BP277" i="24"/>
  <c r="BQ277" i="24"/>
  <c r="BR277" i="24"/>
  <c r="BS277" i="24"/>
  <c r="AG278" i="24"/>
  <c r="AH278" i="24"/>
  <c r="AI278" i="24"/>
  <c r="AJ278" i="24"/>
  <c r="AK278" i="24"/>
  <c r="AL278" i="24"/>
  <c r="AM278" i="24"/>
  <c r="AN278" i="24"/>
  <c r="AO278" i="24"/>
  <c r="AP278" i="24"/>
  <c r="AQ278" i="24"/>
  <c r="AR278" i="24"/>
  <c r="AS278" i="24"/>
  <c r="AT278" i="24"/>
  <c r="AU278" i="24"/>
  <c r="AV278" i="24"/>
  <c r="AW278" i="24"/>
  <c r="AX278" i="24"/>
  <c r="AY278" i="24"/>
  <c r="AZ278" i="24"/>
  <c r="BA278" i="24"/>
  <c r="BB278" i="24"/>
  <c r="BC278" i="24"/>
  <c r="BD278" i="24"/>
  <c r="BE278" i="24"/>
  <c r="BF278" i="24"/>
  <c r="BG278" i="24"/>
  <c r="BH278" i="24"/>
  <c r="BI278" i="24"/>
  <c r="BJ278" i="24"/>
  <c r="BK278" i="24"/>
  <c r="BL278" i="24"/>
  <c r="BM278" i="24"/>
  <c r="BN278" i="24"/>
  <c r="BO278" i="24"/>
  <c r="BP278" i="24"/>
  <c r="BQ278" i="24"/>
  <c r="BR278" i="24"/>
  <c r="BS278" i="24"/>
  <c r="AG279" i="24"/>
  <c r="AH279" i="24"/>
  <c r="AI279" i="24"/>
  <c r="AJ279" i="24"/>
  <c r="AK279" i="24"/>
  <c r="AL279" i="24"/>
  <c r="AM279" i="24"/>
  <c r="AN279" i="24"/>
  <c r="AO279" i="24"/>
  <c r="AP279" i="24"/>
  <c r="AQ279" i="24"/>
  <c r="AR279" i="24"/>
  <c r="AS279" i="24"/>
  <c r="AT279" i="24"/>
  <c r="AU279" i="24"/>
  <c r="AV279" i="24"/>
  <c r="AW279" i="24"/>
  <c r="AX279" i="24"/>
  <c r="AY279" i="24"/>
  <c r="AZ279" i="24"/>
  <c r="BA279" i="24"/>
  <c r="BB279" i="24"/>
  <c r="BC279" i="24"/>
  <c r="BD279" i="24"/>
  <c r="BE279" i="24"/>
  <c r="BF279" i="24"/>
  <c r="BG279" i="24"/>
  <c r="BH279" i="24"/>
  <c r="BI279" i="24"/>
  <c r="BJ279" i="24"/>
  <c r="BK279" i="24"/>
  <c r="BL279" i="24"/>
  <c r="BM279" i="24"/>
  <c r="BN279" i="24"/>
  <c r="BO279" i="24"/>
  <c r="BP279" i="24"/>
  <c r="BQ279" i="24"/>
  <c r="BR279" i="24"/>
  <c r="BS279" i="24"/>
  <c r="AG280" i="24"/>
  <c r="AH280" i="24"/>
  <c r="AI280" i="24"/>
  <c r="AJ280" i="24"/>
  <c r="AK280" i="24"/>
  <c r="AL280" i="24"/>
  <c r="AM280" i="24"/>
  <c r="AN280" i="24"/>
  <c r="AO280" i="24"/>
  <c r="AP280" i="24"/>
  <c r="AQ280" i="24"/>
  <c r="AR280" i="24"/>
  <c r="AS280" i="24"/>
  <c r="AT280" i="24"/>
  <c r="AU280" i="24"/>
  <c r="AV280" i="24"/>
  <c r="AW280" i="24"/>
  <c r="AX280" i="24"/>
  <c r="AY280" i="24"/>
  <c r="AZ280" i="24"/>
  <c r="BA280" i="24"/>
  <c r="BB280" i="24"/>
  <c r="BC280" i="24"/>
  <c r="BD280" i="24"/>
  <c r="BE280" i="24"/>
  <c r="BF280" i="24"/>
  <c r="BG280" i="24"/>
  <c r="BH280" i="24"/>
  <c r="BI280" i="24"/>
  <c r="BJ280" i="24"/>
  <c r="BK280" i="24"/>
  <c r="BL280" i="24"/>
  <c r="BM280" i="24"/>
  <c r="BN280" i="24"/>
  <c r="BO280" i="24"/>
  <c r="BP280" i="24"/>
  <c r="BQ280" i="24"/>
  <c r="BR280" i="24"/>
  <c r="BS280" i="24"/>
  <c r="AG281" i="24"/>
  <c r="AH281" i="24"/>
  <c r="AI281" i="24"/>
  <c r="AJ281" i="24"/>
  <c r="AK281" i="24"/>
  <c r="AL281" i="24"/>
  <c r="AM281" i="24"/>
  <c r="AN281" i="24"/>
  <c r="AO281" i="24"/>
  <c r="AP281" i="24"/>
  <c r="AQ281" i="24"/>
  <c r="AR281" i="24"/>
  <c r="AS281" i="24"/>
  <c r="AT281" i="24"/>
  <c r="AU281" i="24"/>
  <c r="AV281" i="24"/>
  <c r="AW281" i="24"/>
  <c r="AX281" i="24"/>
  <c r="AY281" i="24"/>
  <c r="AZ281" i="24"/>
  <c r="BA281" i="24"/>
  <c r="BB281" i="24"/>
  <c r="BC281" i="24"/>
  <c r="BD281" i="24"/>
  <c r="BE281" i="24"/>
  <c r="BF281" i="24"/>
  <c r="BG281" i="24"/>
  <c r="BH281" i="24"/>
  <c r="BI281" i="24"/>
  <c r="BJ281" i="24"/>
  <c r="BK281" i="24"/>
  <c r="BL281" i="24"/>
  <c r="BM281" i="24"/>
  <c r="BN281" i="24"/>
  <c r="BO281" i="24"/>
  <c r="BP281" i="24"/>
  <c r="BQ281" i="24"/>
  <c r="BR281" i="24"/>
  <c r="BS281" i="24"/>
  <c r="AG282" i="24"/>
  <c r="AH282" i="24"/>
  <c r="AI282" i="24"/>
  <c r="AJ282" i="24"/>
  <c r="AK282" i="24"/>
  <c r="AL282" i="24"/>
  <c r="AM282" i="24"/>
  <c r="AN282" i="24"/>
  <c r="AO282" i="24"/>
  <c r="AP282" i="24"/>
  <c r="AQ282" i="24"/>
  <c r="AR282" i="24"/>
  <c r="AS282" i="24"/>
  <c r="AT282" i="24"/>
  <c r="AU282" i="24"/>
  <c r="AV282" i="24"/>
  <c r="AW282" i="24"/>
  <c r="AX282" i="24"/>
  <c r="AY282" i="24"/>
  <c r="AZ282" i="24"/>
  <c r="BA282" i="24"/>
  <c r="BB282" i="24"/>
  <c r="BC282" i="24"/>
  <c r="BD282" i="24"/>
  <c r="BE282" i="24"/>
  <c r="BF282" i="24"/>
  <c r="BG282" i="24"/>
  <c r="BH282" i="24"/>
  <c r="BI282" i="24"/>
  <c r="BJ282" i="24"/>
  <c r="BK282" i="24"/>
  <c r="BL282" i="24"/>
  <c r="BM282" i="24"/>
  <c r="BN282" i="24"/>
  <c r="BO282" i="24"/>
  <c r="BP282" i="24"/>
  <c r="BQ282" i="24"/>
  <c r="BR282" i="24"/>
  <c r="BS282" i="24"/>
  <c r="AG283" i="24"/>
  <c r="AH283" i="24"/>
  <c r="AI283" i="24"/>
  <c r="AJ283" i="24"/>
  <c r="AK283" i="24"/>
  <c r="AL283" i="24"/>
  <c r="AM283" i="24"/>
  <c r="AN283" i="24"/>
  <c r="AO283" i="24"/>
  <c r="AP283" i="24"/>
  <c r="AQ283" i="24"/>
  <c r="AR283" i="24"/>
  <c r="AS283" i="24"/>
  <c r="AT283" i="24"/>
  <c r="AU283" i="24"/>
  <c r="AV283" i="24"/>
  <c r="AW283" i="24"/>
  <c r="AX283" i="24"/>
  <c r="AY283" i="24"/>
  <c r="AZ283" i="24"/>
  <c r="BA283" i="24"/>
  <c r="BB283" i="24"/>
  <c r="BC283" i="24"/>
  <c r="BD283" i="24"/>
  <c r="BE283" i="24"/>
  <c r="BF283" i="24"/>
  <c r="BG283" i="24"/>
  <c r="BH283" i="24"/>
  <c r="BI283" i="24"/>
  <c r="BJ283" i="24"/>
  <c r="BK283" i="24"/>
  <c r="BL283" i="24"/>
  <c r="BM283" i="24"/>
  <c r="BN283" i="24"/>
  <c r="BO283" i="24"/>
  <c r="BP283" i="24"/>
  <c r="BQ283" i="24"/>
  <c r="BR283" i="24"/>
  <c r="BS283" i="24"/>
  <c r="AG284" i="24"/>
  <c r="AH284" i="24"/>
  <c r="AI284" i="24"/>
  <c r="AJ284" i="24"/>
  <c r="AK284" i="24"/>
  <c r="AL284" i="24"/>
  <c r="AM284" i="24"/>
  <c r="AN284" i="24"/>
  <c r="AO284" i="24"/>
  <c r="AP284" i="24"/>
  <c r="AQ284" i="24"/>
  <c r="AR284" i="24"/>
  <c r="AS284" i="24"/>
  <c r="AT284" i="24"/>
  <c r="AU284" i="24"/>
  <c r="AV284" i="24"/>
  <c r="AW284" i="24"/>
  <c r="AX284" i="24"/>
  <c r="AY284" i="24"/>
  <c r="AZ284" i="24"/>
  <c r="BA284" i="24"/>
  <c r="BB284" i="24"/>
  <c r="BC284" i="24"/>
  <c r="BD284" i="24"/>
  <c r="BE284" i="24"/>
  <c r="BF284" i="24"/>
  <c r="BG284" i="24"/>
  <c r="BH284" i="24"/>
  <c r="BI284" i="24"/>
  <c r="BJ284" i="24"/>
  <c r="BK284" i="24"/>
  <c r="BL284" i="24"/>
  <c r="BM284" i="24"/>
  <c r="BN284" i="24"/>
  <c r="BO284" i="24"/>
  <c r="BP284" i="24"/>
  <c r="BQ284" i="24"/>
  <c r="BR284" i="24"/>
  <c r="BS284" i="24"/>
  <c r="AG285" i="24"/>
  <c r="AH285" i="24"/>
  <c r="AI285" i="24"/>
  <c r="AJ285" i="24"/>
  <c r="AK285" i="24"/>
  <c r="AL285" i="24"/>
  <c r="AM285" i="24"/>
  <c r="AN285" i="24"/>
  <c r="AO285" i="24"/>
  <c r="AP285" i="24"/>
  <c r="AQ285" i="24"/>
  <c r="AR285" i="24"/>
  <c r="AS285" i="24"/>
  <c r="AT285" i="24"/>
  <c r="AU285" i="24"/>
  <c r="AV285" i="24"/>
  <c r="AW285" i="24"/>
  <c r="AX285" i="24"/>
  <c r="AY285" i="24"/>
  <c r="AZ285" i="24"/>
  <c r="BA285" i="24"/>
  <c r="BB285" i="24"/>
  <c r="BC285" i="24"/>
  <c r="BD285" i="24"/>
  <c r="BE285" i="24"/>
  <c r="BF285" i="24"/>
  <c r="BG285" i="24"/>
  <c r="BH285" i="24"/>
  <c r="BI285" i="24"/>
  <c r="BJ285" i="24"/>
  <c r="BK285" i="24"/>
  <c r="BL285" i="24"/>
  <c r="BM285" i="24"/>
  <c r="BN285" i="24"/>
  <c r="BO285" i="24"/>
  <c r="BP285" i="24"/>
  <c r="BQ285" i="24"/>
  <c r="BR285" i="24"/>
  <c r="BS285" i="24"/>
  <c r="AG286" i="24"/>
  <c r="AH286" i="24"/>
  <c r="AI286" i="24"/>
  <c r="AJ286" i="24"/>
  <c r="AK286" i="24"/>
  <c r="AL286" i="24"/>
  <c r="AM286" i="24"/>
  <c r="AN286" i="24"/>
  <c r="AO286" i="24"/>
  <c r="AP286" i="24"/>
  <c r="AQ286" i="24"/>
  <c r="AR286" i="24"/>
  <c r="AS286" i="24"/>
  <c r="AT286" i="24"/>
  <c r="AU286" i="24"/>
  <c r="AV286" i="24"/>
  <c r="AW286" i="24"/>
  <c r="AX286" i="24"/>
  <c r="AY286" i="24"/>
  <c r="AZ286" i="24"/>
  <c r="BA286" i="24"/>
  <c r="BB286" i="24"/>
  <c r="BC286" i="24"/>
  <c r="BD286" i="24"/>
  <c r="BE286" i="24"/>
  <c r="BF286" i="24"/>
  <c r="BG286" i="24"/>
  <c r="BH286" i="24"/>
  <c r="BI286" i="24"/>
  <c r="BJ286" i="24"/>
  <c r="BK286" i="24"/>
  <c r="BL286" i="24"/>
  <c r="BM286" i="24"/>
  <c r="BN286" i="24"/>
  <c r="BO286" i="24"/>
  <c r="BP286" i="24"/>
  <c r="BQ286" i="24"/>
  <c r="BR286" i="24"/>
  <c r="BS286" i="24"/>
  <c r="AG287" i="24"/>
  <c r="AH287" i="24"/>
  <c r="AI287" i="24"/>
  <c r="AJ287" i="24"/>
  <c r="AK287" i="24"/>
  <c r="AL287" i="24"/>
  <c r="AM287" i="24"/>
  <c r="AN287" i="24"/>
  <c r="AO287" i="24"/>
  <c r="AP287" i="24"/>
  <c r="AQ287" i="24"/>
  <c r="AR287" i="24"/>
  <c r="AS287" i="24"/>
  <c r="AT287" i="24"/>
  <c r="AU287" i="24"/>
  <c r="AV287" i="24"/>
  <c r="AW287" i="24"/>
  <c r="AX287" i="24"/>
  <c r="AY287" i="24"/>
  <c r="AZ287" i="24"/>
  <c r="BA287" i="24"/>
  <c r="BB287" i="24"/>
  <c r="BC287" i="24"/>
  <c r="BD287" i="24"/>
  <c r="BE287" i="24"/>
  <c r="BF287" i="24"/>
  <c r="BG287" i="24"/>
  <c r="BH287" i="24"/>
  <c r="BI287" i="24"/>
  <c r="BJ287" i="24"/>
  <c r="BK287" i="24"/>
  <c r="BL287" i="24"/>
  <c r="BM287" i="24"/>
  <c r="BN287" i="24"/>
  <c r="BO287" i="24"/>
  <c r="BP287" i="24"/>
  <c r="BQ287" i="24"/>
  <c r="BR287" i="24"/>
  <c r="BS287" i="24"/>
  <c r="AG288" i="24"/>
  <c r="AH288" i="24"/>
  <c r="AI288" i="24"/>
  <c r="AJ288" i="24"/>
  <c r="AK288" i="24"/>
  <c r="AL288" i="24"/>
  <c r="AM288" i="24"/>
  <c r="AN288" i="24"/>
  <c r="AO288" i="24"/>
  <c r="AP288" i="24"/>
  <c r="AQ288" i="24"/>
  <c r="AR288" i="24"/>
  <c r="AS288" i="24"/>
  <c r="AT288" i="24"/>
  <c r="AU288" i="24"/>
  <c r="AV288" i="24"/>
  <c r="AW288" i="24"/>
  <c r="AX288" i="24"/>
  <c r="AY288" i="24"/>
  <c r="AZ288" i="24"/>
  <c r="BA288" i="24"/>
  <c r="BB288" i="24"/>
  <c r="BC288" i="24"/>
  <c r="BD288" i="24"/>
  <c r="BE288" i="24"/>
  <c r="BF288" i="24"/>
  <c r="BG288" i="24"/>
  <c r="BH288" i="24"/>
  <c r="BI288" i="24"/>
  <c r="BJ288" i="24"/>
  <c r="BK288" i="24"/>
  <c r="BL288" i="24"/>
  <c r="BM288" i="24"/>
  <c r="BN288" i="24"/>
  <c r="BO288" i="24"/>
  <c r="BP288" i="24"/>
  <c r="BQ288" i="24"/>
  <c r="BR288" i="24"/>
  <c r="BS288" i="24"/>
  <c r="AG289" i="24"/>
  <c r="AH289" i="24"/>
  <c r="AI289" i="24"/>
  <c r="AJ289" i="24"/>
  <c r="AK289" i="24"/>
  <c r="AL289" i="24"/>
  <c r="AM289" i="24"/>
  <c r="AN289" i="24"/>
  <c r="AO289" i="24"/>
  <c r="AP289" i="24"/>
  <c r="AQ289" i="24"/>
  <c r="AR289" i="24"/>
  <c r="AS289" i="24"/>
  <c r="AT289" i="24"/>
  <c r="AU289" i="24"/>
  <c r="AV289" i="24"/>
  <c r="AW289" i="24"/>
  <c r="AX289" i="24"/>
  <c r="AY289" i="24"/>
  <c r="AZ289" i="24"/>
  <c r="BA289" i="24"/>
  <c r="BB289" i="24"/>
  <c r="BC289" i="24"/>
  <c r="BD289" i="24"/>
  <c r="BE289" i="24"/>
  <c r="BF289" i="24"/>
  <c r="BG289" i="24"/>
  <c r="BH289" i="24"/>
  <c r="BI289" i="24"/>
  <c r="BJ289" i="24"/>
  <c r="BK289" i="24"/>
  <c r="BL289" i="24"/>
  <c r="BM289" i="24"/>
  <c r="BN289" i="24"/>
  <c r="BO289" i="24"/>
  <c r="BP289" i="24"/>
  <c r="BQ289" i="24"/>
  <c r="BR289" i="24"/>
  <c r="BS289" i="24"/>
  <c r="AG290" i="24"/>
  <c r="AH290" i="24"/>
  <c r="AI290" i="24"/>
  <c r="AJ290" i="24"/>
  <c r="AK290" i="24"/>
  <c r="AL290" i="24"/>
  <c r="AM290" i="24"/>
  <c r="AN290" i="24"/>
  <c r="AO290" i="24"/>
  <c r="AP290" i="24"/>
  <c r="AQ290" i="24"/>
  <c r="AR290" i="24"/>
  <c r="AS290" i="24"/>
  <c r="AT290" i="24"/>
  <c r="AU290" i="24"/>
  <c r="AV290" i="24"/>
  <c r="AW290" i="24"/>
  <c r="AX290" i="24"/>
  <c r="AY290" i="24"/>
  <c r="AZ290" i="24"/>
  <c r="BA290" i="24"/>
  <c r="BB290" i="24"/>
  <c r="BC290" i="24"/>
  <c r="BD290" i="24"/>
  <c r="BE290" i="24"/>
  <c r="BF290" i="24"/>
  <c r="BG290" i="24"/>
  <c r="BH290" i="24"/>
  <c r="BI290" i="24"/>
  <c r="BJ290" i="24"/>
  <c r="BK290" i="24"/>
  <c r="BL290" i="24"/>
  <c r="BM290" i="24"/>
  <c r="BN290" i="24"/>
  <c r="BO290" i="24"/>
  <c r="BP290" i="24"/>
  <c r="BQ290" i="24"/>
  <c r="BR290" i="24"/>
  <c r="BS290" i="24"/>
  <c r="AG291" i="24"/>
  <c r="AH291" i="24"/>
  <c r="AI291" i="24"/>
  <c r="AJ291" i="24"/>
  <c r="AK291" i="24"/>
  <c r="AL291" i="24"/>
  <c r="AM291" i="24"/>
  <c r="AN291" i="24"/>
  <c r="AO291" i="24"/>
  <c r="AP291" i="24"/>
  <c r="AQ291" i="24"/>
  <c r="AR291" i="24"/>
  <c r="AS291" i="24"/>
  <c r="AT291" i="24"/>
  <c r="AU291" i="24"/>
  <c r="AV291" i="24"/>
  <c r="AW291" i="24"/>
  <c r="AX291" i="24"/>
  <c r="AY291" i="24"/>
  <c r="AZ291" i="24"/>
  <c r="BA291" i="24"/>
  <c r="BB291" i="24"/>
  <c r="BC291" i="24"/>
  <c r="BD291" i="24"/>
  <c r="BE291" i="24"/>
  <c r="BF291" i="24"/>
  <c r="BG291" i="24"/>
  <c r="BH291" i="24"/>
  <c r="BI291" i="24"/>
  <c r="BJ291" i="24"/>
  <c r="BK291" i="24"/>
  <c r="BL291" i="24"/>
  <c r="BM291" i="24"/>
  <c r="BN291" i="24"/>
  <c r="BO291" i="24"/>
  <c r="BP291" i="24"/>
  <c r="BQ291" i="24"/>
  <c r="BR291" i="24"/>
  <c r="BS291" i="24"/>
  <c r="AG292" i="24"/>
  <c r="AH292" i="24"/>
  <c r="AI292" i="24"/>
  <c r="AJ292" i="24"/>
  <c r="AK292" i="24"/>
  <c r="AL292" i="24"/>
  <c r="AM292" i="24"/>
  <c r="AN292" i="24"/>
  <c r="AO292" i="24"/>
  <c r="AP292" i="24"/>
  <c r="AQ292" i="24"/>
  <c r="AR292" i="24"/>
  <c r="AS292" i="24"/>
  <c r="AT292" i="24"/>
  <c r="AU292" i="24"/>
  <c r="AV292" i="24"/>
  <c r="AW292" i="24"/>
  <c r="AX292" i="24"/>
  <c r="AY292" i="24"/>
  <c r="AZ292" i="24"/>
  <c r="BA292" i="24"/>
  <c r="BB292" i="24"/>
  <c r="BC292" i="24"/>
  <c r="BD292" i="24"/>
  <c r="BE292" i="24"/>
  <c r="BF292" i="24"/>
  <c r="BG292" i="24"/>
  <c r="BH292" i="24"/>
  <c r="BI292" i="24"/>
  <c r="BJ292" i="24"/>
  <c r="BK292" i="24"/>
  <c r="BL292" i="24"/>
  <c r="BM292" i="24"/>
  <c r="BN292" i="24"/>
  <c r="BO292" i="24"/>
  <c r="BP292" i="24"/>
  <c r="BQ292" i="24"/>
  <c r="BR292" i="24"/>
  <c r="BS292" i="24"/>
  <c r="AG293" i="24"/>
  <c r="AH293" i="24"/>
  <c r="AI293" i="24"/>
  <c r="AJ293" i="24"/>
  <c r="AK293" i="24"/>
  <c r="AL293" i="24"/>
  <c r="AM293" i="24"/>
  <c r="AN293" i="24"/>
  <c r="AO293" i="24"/>
  <c r="AP293" i="24"/>
  <c r="AQ293" i="24"/>
  <c r="AR293" i="24"/>
  <c r="AS293" i="24"/>
  <c r="AT293" i="24"/>
  <c r="AU293" i="24"/>
  <c r="AV293" i="24"/>
  <c r="AW293" i="24"/>
  <c r="AX293" i="24"/>
  <c r="AY293" i="24"/>
  <c r="AZ293" i="24"/>
  <c r="BA293" i="24"/>
  <c r="BB293" i="24"/>
  <c r="BC293" i="24"/>
  <c r="BD293" i="24"/>
  <c r="BE293" i="24"/>
  <c r="BF293" i="24"/>
  <c r="BG293" i="24"/>
  <c r="BH293" i="24"/>
  <c r="BI293" i="24"/>
  <c r="BJ293" i="24"/>
  <c r="BK293" i="24"/>
  <c r="BL293" i="24"/>
  <c r="BM293" i="24"/>
  <c r="BN293" i="24"/>
  <c r="BO293" i="24"/>
  <c r="BP293" i="24"/>
  <c r="BQ293" i="24"/>
  <c r="BR293" i="24"/>
  <c r="BS293" i="24"/>
  <c r="AG294" i="24"/>
  <c r="AH294" i="24"/>
  <c r="AI294" i="24"/>
  <c r="AJ294" i="24"/>
  <c r="AK294" i="24"/>
  <c r="AL294" i="24"/>
  <c r="AM294" i="24"/>
  <c r="AN294" i="24"/>
  <c r="AO294" i="24"/>
  <c r="AP294" i="24"/>
  <c r="AQ294" i="24"/>
  <c r="AR294" i="24"/>
  <c r="AS294" i="24"/>
  <c r="AT294" i="24"/>
  <c r="AU294" i="24"/>
  <c r="AV294" i="24"/>
  <c r="AW294" i="24"/>
  <c r="AX294" i="24"/>
  <c r="AY294" i="24"/>
  <c r="AZ294" i="24"/>
  <c r="BA294" i="24"/>
  <c r="BB294" i="24"/>
  <c r="BC294" i="24"/>
  <c r="BD294" i="24"/>
  <c r="BE294" i="24"/>
  <c r="BF294" i="24"/>
  <c r="BG294" i="24"/>
  <c r="BH294" i="24"/>
  <c r="BI294" i="24"/>
  <c r="BJ294" i="24"/>
  <c r="BK294" i="24"/>
  <c r="BL294" i="24"/>
  <c r="BM294" i="24"/>
  <c r="BN294" i="24"/>
  <c r="BO294" i="24"/>
  <c r="BP294" i="24"/>
  <c r="BQ294" i="24"/>
  <c r="BR294" i="24"/>
  <c r="BS294" i="24"/>
  <c r="AG295" i="24"/>
  <c r="AH295" i="24"/>
  <c r="AI295" i="24"/>
  <c r="AJ295" i="24"/>
  <c r="AK295" i="24"/>
  <c r="AL295" i="24"/>
  <c r="AM295" i="24"/>
  <c r="AN295" i="24"/>
  <c r="AO295" i="24"/>
  <c r="AP295" i="24"/>
  <c r="AQ295" i="24"/>
  <c r="AR295" i="24"/>
  <c r="AS295" i="24"/>
  <c r="AT295" i="24"/>
  <c r="AU295" i="24"/>
  <c r="AV295" i="24"/>
  <c r="AW295" i="24"/>
  <c r="AX295" i="24"/>
  <c r="AY295" i="24"/>
  <c r="AZ295" i="24"/>
  <c r="BA295" i="24"/>
  <c r="BB295" i="24"/>
  <c r="BC295" i="24"/>
  <c r="BD295" i="24"/>
  <c r="BE295" i="24"/>
  <c r="BF295" i="24"/>
  <c r="BG295" i="24"/>
  <c r="BH295" i="24"/>
  <c r="BI295" i="24"/>
  <c r="BJ295" i="24"/>
  <c r="BK295" i="24"/>
  <c r="BL295" i="24"/>
  <c r="BM295" i="24"/>
  <c r="BN295" i="24"/>
  <c r="BO295" i="24"/>
  <c r="BP295" i="24"/>
  <c r="BQ295" i="24"/>
  <c r="BR295" i="24"/>
  <c r="BS295" i="24"/>
  <c r="AG296" i="24"/>
  <c r="AH296" i="24"/>
  <c r="AI296" i="24"/>
  <c r="AJ296" i="24"/>
  <c r="AK296" i="24"/>
  <c r="AL296" i="24"/>
  <c r="AM296" i="24"/>
  <c r="AN296" i="24"/>
  <c r="AO296" i="24"/>
  <c r="AP296" i="24"/>
  <c r="AQ296" i="24"/>
  <c r="AR296" i="24"/>
  <c r="AS296" i="24"/>
  <c r="AT296" i="24"/>
  <c r="AU296" i="24"/>
  <c r="AV296" i="24"/>
  <c r="AW296" i="24"/>
  <c r="AX296" i="24"/>
  <c r="AY296" i="24"/>
  <c r="AZ296" i="24"/>
  <c r="BA296" i="24"/>
  <c r="BB296" i="24"/>
  <c r="BC296" i="24"/>
  <c r="BD296" i="24"/>
  <c r="BE296" i="24"/>
  <c r="BF296" i="24"/>
  <c r="BG296" i="24"/>
  <c r="BH296" i="24"/>
  <c r="BI296" i="24"/>
  <c r="BJ296" i="24"/>
  <c r="BK296" i="24"/>
  <c r="BL296" i="24"/>
  <c r="BM296" i="24"/>
  <c r="BN296" i="24"/>
  <c r="BO296" i="24"/>
  <c r="BP296" i="24"/>
  <c r="BQ296" i="24"/>
  <c r="BR296" i="24"/>
  <c r="BS296" i="24"/>
  <c r="AG297" i="24"/>
  <c r="AH297" i="24"/>
  <c r="AI297" i="24"/>
  <c r="AJ297" i="24"/>
  <c r="AK297" i="24"/>
  <c r="AL297" i="24"/>
  <c r="AM297" i="24"/>
  <c r="AN297" i="24"/>
  <c r="AO297" i="24"/>
  <c r="AP297" i="24"/>
  <c r="AQ297" i="24"/>
  <c r="AR297" i="24"/>
  <c r="AS297" i="24"/>
  <c r="AT297" i="24"/>
  <c r="AU297" i="24"/>
  <c r="AV297" i="24"/>
  <c r="AW297" i="24"/>
  <c r="AX297" i="24"/>
  <c r="AY297" i="24"/>
  <c r="AZ297" i="24"/>
  <c r="BA297" i="24"/>
  <c r="BB297" i="24"/>
  <c r="BC297" i="24"/>
  <c r="BD297" i="24"/>
  <c r="BE297" i="24"/>
  <c r="BF297" i="24"/>
  <c r="BG297" i="24"/>
  <c r="BH297" i="24"/>
  <c r="BI297" i="24"/>
  <c r="BJ297" i="24"/>
  <c r="BK297" i="24"/>
  <c r="BL297" i="24"/>
  <c r="BM297" i="24"/>
  <c r="BN297" i="24"/>
  <c r="BO297" i="24"/>
  <c r="BP297" i="24"/>
  <c r="BQ297" i="24"/>
  <c r="BR297" i="24"/>
  <c r="BS297" i="24"/>
  <c r="AG298" i="24"/>
  <c r="AH298" i="24"/>
  <c r="AI298" i="24"/>
  <c r="AJ298" i="24"/>
  <c r="AK298" i="24"/>
  <c r="AL298" i="24"/>
  <c r="AM298" i="24"/>
  <c r="AN298" i="24"/>
  <c r="AO298" i="24"/>
  <c r="AP298" i="24"/>
  <c r="AQ298" i="24"/>
  <c r="AR298" i="24"/>
  <c r="AS298" i="24"/>
  <c r="AT298" i="24"/>
  <c r="AU298" i="24"/>
  <c r="AV298" i="24"/>
  <c r="AW298" i="24"/>
  <c r="AX298" i="24"/>
  <c r="AY298" i="24"/>
  <c r="AZ298" i="24"/>
  <c r="BA298" i="24"/>
  <c r="BB298" i="24"/>
  <c r="BC298" i="24"/>
  <c r="BD298" i="24"/>
  <c r="BE298" i="24"/>
  <c r="BF298" i="24"/>
  <c r="BG298" i="24"/>
  <c r="BH298" i="24"/>
  <c r="BI298" i="24"/>
  <c r="BJ298" i="24"/>
  <c r="BK298" i="24"/>
  <c r="BL298" i="24"/>
  <c r="BM298" i="24"/>
  <c r="BN298" i="24"/>
  <c r="BO298" i="24"/>
  <c r="BP298" i="24"/>
  <c r="BQ298" i="24"/>
  <c r="BR298" i="24"/>
  <c r="BS298" i="24"/>
  <c r="AG299" i="24"/>
  <c r="AH299" i="24"/>
  <c r="AI299" i="24"/>
  <c r="AJ299" i="24"/>
  <c r="AK299" i="24"/>
  <c r="AL299" i="24"/>
  <c r="AM299" i="24"/>
  <c r="AN299" i="24"/>
  <c r="AO299" i="24"/>
  <c r="AP299" i="24"/>
  <c r="AQ299" i="24"/>
  <c r="AR299" i="24"/>
  <c r="AS299" i="24"/>
  <c r="AT299" i="24"/>
  <c r="AU299" i="24"/>
  <c r="AV299" i="24"/>
  <c r="AW299" i="24"/>
  <c r="AX299" i="24"/>
  <c r="AY299" i="24"/>
  <c r="AZ299" i="24"/>
  <c r="BA299" i="24"/>
  <c r="BB299" i="24"/>
  <c r="BC299" i="24"/>
  <c r="BD299" i="24"/>
  <c r="BE299" i="24"/>
  <c r="BF299" i="24"/>
  <c r="BG299" i="24"/>
  <c r="BH299" i="24"/>
  <c r="BI299" i="24"/>
  <c r="BJ299" i="24"/>
  <c r="BK299" i="24"/>
  <c r="BL299" i="24"/>
  <c r="BM299" i="24"/>
  <c r="BN299" i="24"/>
  <c r="BO299" i="24"/>
  <c r="BP299" i="24"/>
  <c r="BQ299" i="24"/>
  <c r="BR299" i="24"/>
  <c r="BS299" i="24"/>
  <c r="AG300" i="24"/>
  <c r="AH300" i="24"/>
  <c r="AI300" i="24"/>
  <c r="AJ300" i="24"/>
  <c r="AK300" i="24"/>
  <c r="AL300" i="24"/>
  <c r="AM300" i="24"/>
  <c r="AN300" i="24"/>
  <c r="AO300" i="24"/>
  <c r="AP300" i="24"/>
  <c r="AQ300" i="24"/>
  <c r="AR300" i="24"/>
  <c r="AS300" i="24"/>
  <c r="AT300" i="24"/>
  <c r="AU300" i="24"/>
  <c r="AV300" i="24"/>
  <c r="AW300" i="24"/>
  <c r="AX300" i="24"/>
  <c r="AY300" i="24"/>
  <c r="AZ300" i="24"/>
  <c r="BA300" i="24"/>
  <c r="BB300" i="24"/>
  <c r="BC300" i="24"/>
  <c r="BD300" i="24"/>
  <c r="BE300" i="24"/>
  <c r="BF300" i="24"/>
  <c r="BG300" i="24"/>
  <c r="BH300" i="24"/>
  <c r="BI300" i="24"/>
  <c r="BJ300" i="24"/>
  <c r="BK300" i="24"/>
  <c r="BL300" i="24"/>
  <c r="BM300" i="24"/>
  <c r="BN300" i="24"/>
  <c r="BO300" i="24"/>
  <c r="BP300" i="24"/>
  <c r="BQ300" i="24"/>
  <c r="BR300" i="24"/>
  <c r="BS300" i="24"/>
  <c r="AG301" i="24"/>
  <c r="AH301" i="24"/>
  <c r="AI301" i="24"/>
  <c r="AJ301" i="24"/>
  <c r="AK301" i="24"/>
  <c r="AL301" i="24"/>
  <c r="AM301" i="24"/>
  <c r="AN301" i="24"/>
  <c r="AO301" i="24"/>
  <c r="AP301" i="24"/>
  <c r="AQ301" i="24"/>
  <c r="AR301" i="24"/>
  <c r="AS301" i="24"/>
  <c r="AT301" i="24"/>
  <c r="AU301" i="24"/>
  <c r="AV301" i="24"/>
  <c r="AW301" i="24"/>
  <c r="AX301" i="24"/>
  <c r="AY301" i="24"/>
  <c r="AZ301" i="24"/>
  <c r="BA301" i="24"/>
  <c r="BB301" i="24"/>
  <c r="BC301" i="24"/>
  <c r="BD301" i="24"/>
  <c r="BE301" i="24"/>
  <c r="BF301" i="24"/>
  <c r="BG301" i="24"/>
  <c r="BH301" i="24"/>
  <c r="BI301" i="24"/>
  <c r="BJ301" i="24"/>
  <c r="BK301" i="24"/>
  <c r="BL301" i="24"/>
  <c r="BM301" i="24"/>
  <c r="BN301" i="24"/>
  <c r="BO301" i="24"/>
  <c r="BP301" i="24"/>
  <c r="BQ301" i="24"/>
  <c r="BR301" i="24"/>
  <c r="BS301" i="24"/>
  <c r="AG302" i="24"/>
  <c r="AH302" i="24"/>
  <c r="AI302" i="24"/>
  <c r="AJ302" i="24"/>
  <c r="AK302" i="24"/>
  <c r="AL302" i="24"/>
  <c r="AM302" i="24"/>
  <c r="AN302" i="24"/>
  <c r="AO302" i="24"/>
  <c r="AP302" i="24"/>
  <c r="AQ302" i="24"/>
  <c r="AR302" i="24"/>
  <c r="AS302" i="24"/>
  <c r="AT302" i="24"/>
  <c r="AU302" i="24"/>
  <c r="AV302" i="24"/>
  <c r="AW302" i="24"/>
  <c r="AX302" i="24"/>
  <c r="AY302" i="24"/>
  <c r="AZ302" i="24"/>
  <c r="BA302" i="24"/>
  <c r="BB302" i="24"/>
  <c r="BC302" i="24"/>
  <c r="BD302" i="24"/>
  <c r="BE302" i="24"/>
  <c r="BF302" i="24"/>
  <c r="BG302" i="24"/>
  <c r="BH302" i="24"/>
  <c r="BI302" i="24"/>
  <c r="BJ302" i="24"/>
  <c r="BK302" i="24"/>
  <c r="BL302" i="24"/>
  <c r="BM302" i="24"/>
  <c r="BN302" i="24"/>
  <c r="BO302" i="24"/>
  <c r="BP302" i="24"/>
  <c r="BQ302" i="24"/>
  <c r="BR302" i="24"/>
  <c r="BS302" i="24"/>
  <c r="AG303" i="24"/>
  <c r="AH303" i="24"/>
  <c r="AI303" i="24"/>
  <c r="AJ303" i="24"/>
  <c r="AK303" i="24"/>
  <c r="AL303" i="24"/>
  <c r="AM303" i="24"/>
  <c r="AN303" i="24"/>
  <c r="AO303" i="24"/>
  <c r="AP303" i="24"/>
  <c r="AQ303" i="24"/>
  <c r="AR303" i="24"/>
  <c r="AS303" i="24"/>
  <c r="AT303" i="24"/>
  <c r="AU303" i="24"/>
  <c r="AV303" i="24"/>
  <c r="AW303" i="24"/>
  <c r="AX303" i="24"/>
  <c r="AY303" i="24"/>
  <c r="AZ303" i="24"/>
  <c r="BA303" i="24"/>
  <c r="BB303" i="24"/>
  <c r="BC303" i="24"/>
  <c r="BD303" i="24"/>
  <c r="BE303" i="24"/>
  <c r="BF303" i="24"/>
  <c r="BG303" i="24"/>
  <c r="BH303" i="24"/>
  <c r="BI303" i="24"/>
  <c r="BJ303" i="24"/>
  <c r="BK303" i="24"/>
  <c r="BL303" i="24"/>
  <c r="BM303" i="24"/>
  <c r="BN303" i="24"/>
  <c r="BO303" i="24"/>
  <c r="BP303" i="24"/>
  <c r="BQ303" i="24"/>
  <c r="BR303" i="24"/>
  <c r="BS303" i="24"/>
  <c r="AG304" i="24"/>
  <c r="AH304" i="24"/>
  <c r="AI304" i="24"/>
  <c r="AJ304" i="24"/>
  <c r="AK304" i="24"/>
  <c r="AL304" i="24"/>
  <c r="AM304" i="24"/>
  <c r="AN304" i="24"/>
  <c r="AO304" i="24"/>
  <c r="AP304" i="24"/>
  <c r="AQ304" i="24"/>
  <c r="AR304" i="24"/>
  <c r="AS304" i="24"/>
  <c r="AT304" i="24"/>
  <c r="AU304" i="24"/>
  <c r="AV304" i="24"/>
  <c r="AW304" i="24"/>
  <c r="AX304" i="24"/>
  <c r="AY304" i="24"/>
  <c r="AZ304" i="24"/>
  <c r="BA304" i="24"/>
  <c r="BB304" i="24"/>
  <c r="BC304" i="24"/>
  <c r="BD304" i="24"/>
  <c r="BE304" i="24"/>
  <c r="BF304" i="24"/>
  <c r="BG304" i="24"/>
  <c r="BH304" i="24"/>
  <c r="BI304" i="24"/>
  <c r="BJ304" i="24"/>
  <c r="BK304" i="24"/>
  <c r="BL304" i="24"/>
  <c r="BM304" i="24"/>
  <c r="BN304" i="24"/>
  <c r="BO304" i="24"/>
  <c r="BP304" i="24"/>
  <c r="BQ304" i="24"/>
  <c r="BR304" i="24"/>
  <c r="BS304" i="24"/>
  <c r="AG305" i="24"/>
  <c r="AH305" i="24"/>
  <c r="AI305" i="24"/>
  <c r="AJ305" i="24"/>
  <c r="AK305" i="24"/>
  <c r="AL305" i="24"/>
  <c r="AM305" i="24"/>
  <c r="AN305" i="24"/>
  <c r="AO305" i="24"/>
  <c r="AP305" i="24"/>
  <c r="AQ305" i="24"/>
  <c r="AR305" i="24"/>
  <c r="AS305" i="24"/>
  <c r="AT305" i="24"/>
  <c r="AU305" i="24"/>
  <c r="AV305" i="24"/>
  <c r="AW305" i="24"/>
  <c r="AX305" i="24"/>
  <c r="AY305" i="24"/>
  <c r="AZ305" i="24"/>
  <c r="BA305" i="24"/>
  <c r="BB305" i="24"/>
  <c r="BC305" i="24"/>
  <c r="BD305" i="24"/>
  <c r="BE305" i="24"/>
  <c r="BF305" i="24"/>
  <c r="BG305" i="24"/>
  <c r="BH305" i="24"/>
  <c r="BI305" i="24"/>
  <c r="BJ305" i="24"/>
  <c r="BK305" i="24"/>
  <c r="BL305" i="24"/>
  <c r="BM305" i="24"/>
  <c r="BN305" i="24"/>
  <c r="BO305" i="24"/>
  <c r="BP305" i="24"/>
  <c r="BQ305" i="24"/>
  <c r="BR305" i="24"/>
  <c r="BS305" i="24"/>
  <c r="AG306" i="24"/>
  <c r="AH306" i="24"/>
  <c r="AI306" i="24"/>
  <c r="AJ306" i="24"/>
  <c r="AK306" i="24"/>
  <c r="AL306" i="24"/>
  <c r="AM306" i="24"/>
  <c r="AN306" i="24"/>
  <c r="AO306" i="24"/>
  <c r="AP306" i="24"/>
  <c r="AQ306" i="24"/>
  <c r="AR306" i="24"/>
  <c r="AS306" i="24"/>
  <c r="AT306" i="24"/>
  <c r="AU306" i="24"/>
  <c r="AV306" i="24"/>
  <c r="AW306" i="24"/>
  <c r="AX306" i="24"/>
  <c r="AY306" i="24"/>
  <c r="AZ306" i="24"/>
  <c r="BA306" i="24"/>
  <c r="BB306" i="24"/>
  <c r="BC306" i="24"/>
  <c r="BD306" i="24"/>
  <c r="BE306" i="24"/>
  <c r="BF306" i="24"/>
  <c r="BG306" i="24"/>
  <c r="BH306" i="24"/>
  <c r="BI306" i="24"/>
  <c r="BJ306" i="24"/>
  <c r="BK306" i="24"/>
  <c r="BL306" i="24"/>
  <c r="BM306" i="24"/>
  <c r="BN306" i="24"/>
  <c r="BO306" i="24"/>
  <c r="BP306" i="24"/>
  <c r="BQ306" i="24"/>
  <c r="BR306" i="24"/>
  <c r="BS306" i="24"/>
  <c r="AG307" i="24"/>
  <c r="AH307" i="24"/>
  <c r="AI307" i="24"/>
  <c r="AJ307" i="24"/>
  <c r="AK307" i="24"/>
  <c r="AL307" i="24"/>
  <c r="AM307" i="24"/>
  <c r="AN307" i="24"/>
  <c r="AO307" i="24"/>
  <c r="AP307" i="24"/>
  <c r="AQ307" i="24"/>
  <c r="AR307" i="24"/>
  <c r="AS307" i="24"/>
  <c r="AT307" i="24"/>
  <c r="AU307" i="24"/>
  <c r="AV307" i="24"/>
  <c r="AW307" i="24"/>
  <c r="AX307" i="24"/>
  <c r="AY307" i="24"/>
  <c r="AZ307" i="24"/>
  <c r="BA307" i="24"/>
  <c r="BB307" i="24"/>
  <c r="BC307" i="24"/>
  <c r="BD307" i="24"/>
  <c r="BE307" i="24"/>
  <c r="BF307" i="24"/>
  <c r="BG307" i="24"/>
  <c r="BH307" i="24"/>
  <c r="BI307" i="24"/>
  <c r="BJ307" i="24"/>
  <c r="BK307" i="24"/>
  <c r="BL307" i="24"/>
  <c r="BM307" i="24"/>
  <c r="BN307" i="24"/>
  <c r="BO307" i="24"/>
  <c r="BP307" i="24"/>
  <c r="BQ307" i="24"/>
  <c r="BR307" i="24"/>
  <c r="BS307" i="24"/>
  <c r="AG308" i="24"/>
  <c r="AH308" i="24"/>
  <c r="AI308" i="24"/>
  <c r="AJ308" i="24"/>
  <c r="AK308" i="24"/>
  <c r="AL308" i="24"/>
  <c r="AM308" i="24"/>
  <c r="AN308" i="24"/>
  <c r="AO308" i="24"/>
  <c r="AP308" i="24"/>
  <c r="AQ308" i="24"/>
  <c r="AR308" i="24"/>
  <c r="AS308" i="24"/>
  <c r="AT308" i="24"/>
  <c r="AU308" i="24"/>
  <c r="AV308" i="24"/>
  <c r="AW308" i="24"/>
  <c r="AX308" i="24"/>
  <c r="AY308" i="24"/>
  <c r="AZ308" i="24"/>
  <c r="BA308" i="24"/>
  <c r="BB308" i="24"/>
  <c r="BC308" i="24"/>
  <c r="BD308" i="24"/>
  <c r="BE308" i="24"/>
  <c r="BF308" i="24"/>
  <c r="BG308" i="24"/>
  <c r="BH308" i="24"/>
  <c r="BI308" i="24"/>
  <c r="BJ308" i="24"/>
  <c r="BK308" i="24"/>
  <c r="BL308" i="24"/>
  <c r="BM308" i="24"/>
  <c r="BN308" i="24"/>
  <c r="BO308" i="24"/>
  <c r="BP308" i="24"/>
  <c r="BQ308" i="24"/>
  <c r="BR308" i="24"/>
  <c r="BS308" i="24"/>
  <c r="AG309" i="24"/>
  <c r="AH309" i="24"/>
  <c r="AI309" i="24"/>
  <c r="AJ309" i="24"/>
  <c r="AK309" i="24"/>
  <c r="AL309" i="24"/>
  <c r="AM309" i="24"/>
  <c r="AN309" i="24"/>
  <c r="AO309" i="24"/>
  <c r="AP309" i="24"/>
  <c r="AQ309" i="24"/>
  <c r="AR309" i="24"/>
  <c r="AS309" i="24"/>
  <c r="AT309" i="24"/>
  <c r="AU309" i="24"/>
  <c r="AV309" i="24"/>
  <c r="AW309" i="24"/>
  <c r="AX309" i="24"/>
  <c r="AY309" i="24"/>
  <c r="AZ309" i="24"/>
  <c r="BA309" i="24"/>
  <c r="BB309" i="24"/>
  <c r="BC309" i="24"/>
  <c r="BD309" i="24"/>
  <c r="BE309" i="24"/>
  <c r="BF309" i="24"/>
  <c r="BG309" i="24"/>
  <c r="BH309" i="24"/>
  <c r="BI309" i="24"/>
  <c r="BJ309" i="24"/>
  <c r="BK309" i="24"/>
  <c r="BL309" i="24"/>
  <c r="BM309" i="24"/>
  <c r="BN309" i="24"/>
  <c r="BO309" i="24"/>
  <c r="BP309" i="24"/>
  <c r="BQ309" i="24"/>
  <c r="BR309" i="24"/>
  <c r="BS309" i="24"/>
  <c r="AG310" i="24"/>
  <c r="AH310" i="24"/>
  <c r="AI310" i="24"/>
  <c r="AJ310" i="24"/>
  <c r="AK310" i="24"/>
  <c r="AL310" i="24"/>
  <c r="AM310" i="24"/>
  <c r="AN310" i="24"/>
  <c r="AO310" i="24"/>
  <c r="AP310" i="24"/>
  <c r="AQ310" i="24"/>
  <c r="AR310" i="24"/>
  <c r="AS310" i="24"/>
  <c r="AT310" i="24"/>
  <c r="AU310" i="24"/>
  <c r="AV310" i="24"/>
  <c r="AW310" i="24"/>
  <c r="AX310" i="24"/>
  <c r="AY310" i="24"/>
  <c r="AZ310" i="24"/>
  <c r="BA310" i="24"/>
  <c r="BB310" i="24"/>
  <c r="BC310" i="24"/>
  <c r="BD310" i="24"/>
  <c r="BE310" i="24"/>
  <c r="BF310" i="24"/>
  <c r="BG310" i="24"/>
  <c r="BH310" i="24"/>
  <c r="BI310" i="24"/>
  <c r="BJ310" i="24"/>
  <c r="BK310" i="24"/>
  <c r="BL310" i="24"/>
  <c r="BM310" i="24"/>
  <c r="BN310" i="24"/>
  <c r="BO310" i="24"/>
  <c r="BP310" i="24"/>
  <c r="BQ310" i="24"/>
  <c r="BR310" i="24"/>
  <c r="BS310" i="24"/>
  <c r="AG311" i="24"/>
  <c r="AH311" i="24"/>
  <c r="AI311" i="24"/>
  <c r="AJ311" i="24"/>
  <c r="AK311" i="24"/>
  <c r="AL311" i="24"/>
  <c r="AM311" i="24"/>
  <c r="AN311" i="24"/>
  <c r="AO311" i="24"/>
  <c r="AP311" i="24"/>
  <c r="AQ311" i="24"/>
  <c r="AR311" i="24"/>
  <c r="AS311" i="24"/>
  <c r="AT311" i="24"/>
  <c r="AU311" i="24"/>
  <c r="AV311" i="24"/>
  <c r="AW311" i="24"/>
  <c r="AX311" i="24"/>
  <c r="AY311" i="24"/>
  <c r="AZ311" i="24"/>
  <c r="BA311" i="24"/>
  <c r="BB311" i="24"/>
  <c r="BC311" i="24"/>
  <c r="BD311" i="24"/>
  <c r="BE311" i="24"/>
  <c r="BF311" i="24"/>
  <c r="BG311" i="24"/>
  <c r="BH311" i="24"/>
  <c r="BI311" i="24"/>
  <c r="BJ311" i="24"/>
  <c r="BK311" i="24"/>
  <c r="BL311" i="24"/>
  <c r="BM311" i="24"/>
  <c r="BN311" i="24"/>
  <c r="BO311" i="24"/>
  <c r="BP311" i="24"/>
  <c r="BQ311" i="24"/>
  <c r="BR311" i="24"/>
  <c r="BS311" i="24"/>
  <c r="AG312" i="24"/>
  <c r="AH312" i="24"/>
  <c r="AI312" i="24"/>
  <c r="AJ312" i="24"/>
  <c r="AK312" i="24"/>
  <c r="AL312" i="24"/>
  <c r="AM312" i="24"/>
  <c r="AN312" i="24"/>
  <c r="AO312" i="24"/>
  <c r="AP312" i="24"/>
  <c r="AQ312" i="24"/>
  <c r="AR312" i="24"/>
  <c r="AS312" i="24"/>
  <c r="AT312" i="24"/>
  <c r="AU312" i="24"/>
  <c r="AV312" i="24"/>
  <c r="AW312" i="24"/>
  <c r="AX312" i="24"/>
  <c r="AY312" i="24"/>
  <c r="AZ312" i="24"/>
  <c r="BA312" i="24"/>
  <c r="BB312" i="24"/>
  <c r="BC312" i="24"/>
  <c r="BD312" i="24"/>
  <c r="BE312" i="24"/>
  <c r="BF312" i="24"/>
  <c r="BG312" i="24"/>
  <c r="BH312" i="24"/>
  <c r="BI312" i="24"/>
  <c r="BJ312" i="24"/>
  <c r="BK312" i="24"/>
  <c r="BL312" i="24"/>
  <c r="BM312" i="24"/>
  <c r="BN312" i="24"/>
  <c r="BO312" i="24"/>
  <c r="BP312" i="24"/>
  <c r="BQ312" i="24"/>
  <c r="BR312" i="24"/>
  <c r="BS312" i="24"/>
  <c r="AG313" i="24"/>
  <c r="AH313" i="24"/>
  <c r="AI313" i="24"/>
  <c r="AJ313" i="24"/>
  <c r="AK313" i="24"/>
  <c r="AL313" i="24"/>
  <c r="AM313" i="24"/>
  <c r="AN313" i="24"/>
  <c r="AO313" i="24"/>
  <c r="AP313" i="24"/>
  <c r="AQ313" i="24"/>
  <c r="AR313" i="24"/>
  <c r="AS313" i="24"/>
  <c r="AT313" i="24"/>
  <c r="AU313" i="24"/>
  <c r="AV313" i="24"/>
  <c r="AW313" i="24"/>
  <c r="AX313" i="24"/>
  <c r="AY313" i="24"/>
  <c r="AZ313" i="24"/>
  <c r="BA313" i="24"/>
  <c r="BB313" i="24"/>
  <c r="BC313" i="24"/>
  <c r="BD313" i="24"/>
  <c r="BE313" i="24"/>
  <c r="BF313" i="24"/>
  <c r="BG313" i="24"/>
  <c r="BH313" i="24"/>
  <c r="BI313" i="24"/>
  <c r="BJ313" i="24"/>
  <c r="BK313" i="24"/>
  <c r="BL313" i="24"/>
  <c r="BM313" i="24"/>
  <c r="BN313" i="24"/>
  <c r="BO313" i="24"/>
  <c r="BP313" i="24"/>
  <c r="BQ313" i="24"/>
  <c r="BR313" i="24"/>
  <c r="BS313" i="24"/>
  <c r="AG314" i="24"/>
  <c r="AH314" i="24"/>
  <c r="AI314" i="24"/>
  <c r="AJ314" i="24"/>
  <c r="AK314" i="24"/>
  <c r="AL314" i="24"/>
  <c r="AM314" i="24"/>
  <c r="AN314" i="24"/>
  <c r="AO314" i="24"/>
  <c r="AP314" i="24"/>
  <c r="AQ314" i="24"/>
  <c r="AR314" i="24"/>
  <c r="AS314" i="24"/>
  <c r="AT314" i="24"/>
  <c r="AU314" i="24"/>
  <c r="AV314" i="24"/>
  <c r="AW314" i="24"/>
  <c r="AX314" i="24"/>
  <c r="AY314" i="24"/>
  <c r="AZ314" i="24"/>
  <c r="BA314" i="24"/>
  <c r="BB314" i="24"/>
  <c r="BC314" i="24"/>
  <c r="BD314" i="24"/>
  <c r="BE314" i="24"/>
  <c r="BF314" i="24"/>
  <c r="BG314" i="24"/>
  <c r="BH314" i="24"/>
  <c r="BI314" i="24"/>
  <c r="BJ314" i="24"/>
  <c r="BK314" i="24"/>
  <c r="BL314" i="24"/>
  <c r="BM314" i="24"/>
  <c r="BN314" i="24"/>
  <c r="BO314" i="24"/>
  <c r="BP314" i="24"/>
  <c r="BQ314" i="24"/>
  <c r="BR314" i="24"/>
  <c r="BS314" i="24"/>
  <c r="AG315" i="24"/>
  <c r="AH315" i="24"/>
  <c r="AI315" i="24"/>
  <c r="AJ315" i="24"/>
  <c r="AK315" i="24"/>
  <c r="AL315" i="24"/>
  <c r="AM315" i="24"/>
  <c r="AN315" i="24"/>
  <c r="AO315" i="24"/>
  <c r="AP315" i="24"/>
  <c r="AQ315" i="24"/>
  <c r="AR315" i="24"/>
  <c r="AS315" i="24"/>
  <c r="AT315" i="24"/>
  <c r="AU315" i="24"/>
  <c r="AV315" i="24"/>
  <c r="AW315" i="24"/>
  <c r="AX315" i="24"/>
  <c r="AY315" i="24"/>
  <c r="AZ315" i="24"/>
  <c r="BA315" i="24"/>
  <c r="BB315" i="24"/>
  <c r="BC315" i="24"/>
  <c r="BD315" i="24"/>
  <c r="BE315" i="24"/>
  <c r="BF315" i="24"/>
  <c r="BG315" i="24"/>
  <c r="BH315" i="24"/>
  <c r="BI315" i="24"/>
  <c r="BJ315" i="24"/>
  <c r="BK315" i="24"/>
  <c r="BL315" i="24"/>
  <c r="BM315" i="24"/>
  <c r="BN315" i="24"/>
  <c r="BO315" i="24"/>
  <c r="BP315" i="24"/>
  <c r="BQ315" i="24"/>
  <c r="BR315" i="24"/>
  <c r="BS315" i="24"/>
  <c r="AG316" i="24"/>
  <c r="AH316" i="24"/>
  <c r="AI316" i="24"/>
  <c r="AJ316" i="24"/>
  <c r="AK316" i="24"/>
  <c r="AL316" i="24"/>
  <c r="AM316" i="24"/>
  <c r="AN316" i="24"/>
  <c r="AO316" i="24"/>
  <c r="AP316" i="24"/>
  <c r="AQ316" i="24"/>
  <c r="AR316" i="24"/>
  <c r="AS316" i="24"/>
  <c r="AT316" i="24"/>
  <c r="AU316" i="24"/>
  <c r="AV316" i="24"/>
  <c r="AW316" i="24"/>
  <c r="AX316" i="24"/>
  <c r="AY316" i="24"/>
  <c r="AZ316" i="24"/>
  <c r="BA316" i="24"/>
  <c r="BB316" i="24"/>
  <c r="BC316" i="24"/>
  <c r="BD316" i="24"/>
  <c r="BE316" i="24"/>
  <c r="BF316" i="24"/>
  <c r="BG316" i="24"/>
  <c r="BH316" i="24"/>
  <c r="BI316" i="24"/>
  <c r="BJ316" i="24"/>
  <c r="BK316" i="24"/>
  <c r="BL316" i="24"/>
  <c r="BM316" i="24"/>
  <c r="BN316" i="24"/>
  <c r="BO316" i="24"/>
  <c r="BP316" i="24"/>
  <c r="BQ316" i="24"/>
  <c r="BR316" i="24"/>
  <c r="BS316" i="24"/>
  <c r="AG317" i="24"/>
  <c r="AH317" i="24"/>
  <c r="AI317" i="24"/>
  <c r="AJ317" i="24"/>
  <c r="AK317" i="24"/>
  <c r="AL317" i="24"/>
  <c r="AM317" i="24"/>
  <c r="AN317" i="24"/>
  <c r="AO317" i="24"/>
  <c r="AP317" i="24"/>
  <c r="AQ317" i="24"/>
  <c r="AR317" i="24"/>
  <c r="AS317" i="24"/>
  <c r="AT317" i="24"/>
  <c r="AU317" i="24"/>
  <c r="AV317" i="24"/>
  <c r="AW317" i="24"/>
  <c r="AX317" i="24"/>
  <c r="AY317" i="24"/>
  <c r="AZ317" i="24"/>
  <c r="BA317" i="24"/>
  <c r="BB317" i="24"/>
  <c r="BC317" i="24"/>
  <c r="BD317" i="24"/>
  <c r="BE317" i="24"/>
  <c r="BF317" i="24"/>
  <c r="BG317" i="24"/>
  <c r="BH317" i="24"/>
  <c r="BI317" i="24"/>
  <c r="BJ317" i="24"/>
  <c r="BK317" i="24"/>
  <c r="BL317" i="24"/>
  <c r="BM317" i="24"/>
  <c r="BN317" i="24"/>
  <c r="BO317" i="24"/>
  <c r="BP317" i="24"/>
  <c r="BQ317" i="24"/>
  <c r="BR317" i="24"/>
  <c r="BS317" i="24"/>
  <c r="AG318" i="24"/>
  <c r="AH318" i="24"/>
  <c r="AI318" i="24"/>
  <c r="AJ318" i="24"/>
  <c r="AK318" i="24"/>
  <c r="AL318" i="24"/>
  <c r="AM318" i="24"/>
  <c r="AN318" i="24"/>
  <c r="AO318" i="24"/>
  <c r="AP318" i="24"/>
  <c r="AQ318" i="24"/>
  <c r="AR318" i="24"/>
  <c r="AS318" i="24"/>
  <c r="AT318" i="24"/>
  <c r="AU318" i="24"/>
  <c r="AV318" i="24"/>
  <c r="AW318" i="24"/>
  <c r="AX318" i="24"/>
  <c r="AY318" i="24"/>
  <c r="AZ318" i="24"/>
  <c r="BA318" i="24"/>
  <c r="BB318" i="24"/>
  <c r="BC318" i="24"/>
  <c r="BD318" i="24"/>
  <c r="BE318" i="24"/>
  <c r="BF318" i="24"/>
  <c r="BG318" i="24"/>
  <c r="BH318" i="24"/>
  <c r="BI318" i="24"/>
  <c r="BJ318" i="24"/>
  <c r="BK318" i="24"/>
  <c r="BL318" i="24"/>
  <c r="BM318" i="24"/>
  <c r="BN318" i="24"/>
  <c r="BO318" i="24"/>
  <c r="BP318" i="24"/>
  <c r="BQ318" i="24"/>
  <c r="BR318" i="24"/>
  <c r="BS318" i="24"/>
  <c r="AG319" i="24"/>
  <c r="AH319" i="24"/>
  <c r="AI319" i="24"/>
  <c r="AJ319" i="24"/>
  <c r="AK319" i="24"/>
  <c r="AL319" i="24"/>
  <c r="AM319" i="24"/>
  <c r="AN319" i="24"/>
  <c r="AO319" i="24"/>
  <c r="AP319" i="24"/>
  <c r="AQ319" i="24"/>
  <c r="AR319" i="24"/>
  <c r="AS319" i="24"/>
  <c r="AT319" i="24"/>
  <c r="AU319" i="24"/>
  <c r="AV319" i="24"/>
  <c r="AW319" i="24"/>
  <c r="AX319" i="24"/>
  <c r="AY319" i="24"/>
  <c r="AZ319" i="24"/>
  <c r="BA319" i="24"/>
  <c r="BB319" i="24"/>
  <c r="BC319" i="24"/>
  <c r="BD319" i="24"/>
  <c r="BE319" i="24"/>
  <c r="BF319" i="24"/>
  <c r="BG319" i="24"/>
  <c r="BH319" i="24"/>
  <c r="BI319" i="24"/>
  <c r="BJ319" i="24"/>
  <c r="BK319" i="24"/>
  <c r="BL319" i="24"/>
  <c r="BM319" i="24"/>
  <c r="BN319" i="24"/>
  <c r="BO319" i="24"/>
  <c r="BP319" i="24"/>
  <c r="BQ319" i="24"/>
  <c r="BR319" i="24"/>
  <c r="BS319" i="24"/>
  <c r="AG320" i="24"/>
  <c r="AH320" i="24"/>
  <c r="AI320" i="24"/>
  <c r="AJ320" i="24"/>
  <c r="AK320" i="24"/>
  <c r="AL320" i="24"/>
  <c r="AM320" i="24"/>
  <c r="AN320" i="24"/>
  <c r="AO320" i="24"/>
  <c r="AP320" i="24"/>
  <c r="AQ320" i="24"/>
  <c r="AR320" i="24"/>
  <c r="AS320" i="24"/>
  <c r="AT320" i="24"/>
  <c r="AU320" i="24"/>
  <c r="AV320" i="24"/>
  <c r="AW320" i="24"/>
  <c r="AX320" i="24"/>
  <c r="AY320" i="24"/>
  <c r="AZ320" i="24"/>
  <c r="BA320" i="24"/>
  <c r="BB320" i="24"/>
  <c r="BC320" i="24"/>
  <c r="BD320" i="24"/>
  <c r="BE320" i="24"/>
  <c r="BF320" i="24"/>
  <c r="BG320" i="24"/>
  <c r="BH320" i="24"/>
  <c r="BI320" i="24"/>
  <c r="BJ320" i="24"/>
  <c r="BK320" i="24"/>
  <c r="BL320" i="24"/>
  <c r="BM320" i="24"/>
  <c r="BN320" i="24"/>
  <c r="BO320" i="24"/>
  <c r="BP320" i="24"/>
  <c r="BQ320" i="24"/>
  <c r="BR320" i="24"/>
  <c r="BS320" i="24"/>
  <c r="AG321" i="24"/>
  <c r="AH321" i="24"/>
  <c r="AI321" i="24"/>
  <c r="AJ321" i="24"/>
  <c r="AK321" i="24"/>
  <c r="AL321" i="24"/>
  <c r="AM321" i="24"/>
  <c r="AN321" i="24"/>
  <c r="AO321" i="24"/>
  <c r="AP321" i="24"/>
  <c r="AQ321" i="24"/>
  <c r="AR321" i="24"/>
  <c r="AS321" i="24"/>
  <c r="AT321" i="24"/>
  <c r="AU321" i="24"/>
  <c r="AV321" i="24"/>
  <c r="AW321" i="24"/>
  <c r="AX321" i="24"/>
  <c r="AY321" i="24"/>
  <c r="AZ321" i="24"/>
  <c r="BA321" i="24"/>
  <c r="BB321" i="24"/>
  <c r="BC321" i="24"/>
  <c r="BD321" i="24"/>
  <c r="BE321" i="24"/>
  <c r="BF321" i="24"/>
  <c r="BG321" i="24"/>
  <c r="BH321" i="24"/>
  <c r="BI321" i="24"/>
  <c r="BJ321" i="24"/>
  <c r="BK321" i="24"/>
  <c r="BL321" i="24"/>
  <c r="BM321" i="24"/>
  <c r="BN321" i="24"/>
  <c r="BO321" i="24"/>
  <c r="BP321" i="24"/>
  <c r="BQ321" i="24"/>
  <c r="BR321" i="24"/>
  <c r="BS321" i="24"/>
  <c r="AG322" i="24"/>
  <c r="AH322" i="24"/>
  <c r="AI322" i="24"/>
  <c r="AJ322" i="24"/>
  <c r="AK322" i="24"/>
  <c r="AL322" i="24"/>
  <c r="AM322" i="24"/>
  <c r="AN322" i="24"/>
  <c r="AO322" i="24"/>
  <c r="AP322" i="24"/>
  <c r="AQ322" i="24"/>
  <c r="AR322" i="24"/>
  <c r="AS322" i="24"/>
  <c r="AT322" i="24"/>
  <c r="AU322" i="24"/>
  <c r="AV322" i="24"/>
  <c r="AW322" i="24"/>
  <c r="AX322" i="24"/>
  <c r="AY322" i="24"/>
  <c r="AZ322" i="24"/>
  <c r="BA322" i="24"/>
  <c r="BB322" i="24"/>
  <c r="BC322" i="24"/>
  <c r="BD322" i="24"/>
  <c r="BE322" i="24"/>
  <c r="BF322" i="24"/>
  <c r="BG322" i="24"/>
  <c r="BH322" i="24"/>
  <c r="BI322" i="24"/>
  <c r="BJ322" i="24"/>
  <c r="BK322" i="24"/>
  <c r="BL322" i="24"/>
  <c r="BM322" i="24"/>
  <c r="BN322" i="24"/>
  <c r="BO322" i="24"/>
  <c r="BP322" i="24"/>
  <c r="BQ322" i="24"/>
  <c r="BR322" i="24"/>
  <c r="BS322" i="24"/>
  <c r="AG323" i="24"/>
  <c r="AH323" i="24"/>
  <c r="AI323" i="24"/>
  <c r="AJ323" i="24"/>
  <c r="AK323" i="24"/>
  <c r="AL323" i="24"/>
  <c r="AM323" i="24"/>
  <c r="AN323" i="24"/>
  <c r="AO323" i="24"/>
  <c r="AP323" i="24"/>
  <c r="AQ323" i="24"/>
  <c r="AR323" i="24"/>
  <c r="AS323" i="24"/>
  <c r="AT323" i="24"/>
  <c r="AU323" i="24"/>
  <c r="AV323" i="24"/>
  <c r="AW323" i="24"/>
  <c r="AX323" i="24"/>
  <c r="AY323" i="24"/>
  <c r="AZ323" i="24"/>
  <c r="BA323" i="24"/>
  <c r="BB323" i="24"/>
  <c r="BC323" i="24"/>
  <c r="BD323" i="24"/>
  <c r="BE323" i="24"/>
  <c r="BF323" i="24"/>
  <c r="BG323" i="24"/>
  <c r="BH323" i="24"/>
  <c r="BI323" i="24"/>
  <c r="BJ323" i="24"/>
  <c r="BK323" i="24"/>
  <c r="BL323" i="24"/>
  <c r="BM323" i="24"/>
  <c r="BN323" i="24"/>
  <c r="BO323" i="24"/>
  <c r="BP323" i="24"/>
  <c r="BQ323" i="24"/>
  <c r="BR323" i="24"/>
  <c r="BS323" i="24"/>
  <c r="AG324" i="24"/>
  <c r="AH324" i="24"/>
  <c r="AI324" i="24"/>
  <c r="AJ324" i="24"/>
  <c r="AK324" i="24"/>
  <c r="AL324" i="24"/>
  <c r="AM324" i="24"/>
  <c r="AN324" i="24"/>
  <c r="AO324" i="24"/>
  <c r="AP324" i="24"/>
  <c r="AQ324" i="24"/>
  <c r="AR324" i="24"/>
  <c r="AS324" i="24"/>
  <c r="AT324" i="24"/>
  <c r="AU324" i="24"/>
  <c r="AV324" i="24"/>
  <c r="AW324" i="24"/>
  <c r="AX324" i="24"/>
  <c r="AY324" i="24"/>
  <c r="AZ324" i="24"/>
  <c r="BA324" i="24"/>
  <c r="BB324" i="24"/>
  <c r="BC324" i="24"/>
  <c r="BD324" i="24"/>
  <c r="BE324" i="24"/>
  <c r="BF324" i="24"/>
  <c r="BG324" i="24"/>
  <c r="BH324" i="24"/>
  <c r="BI324" i="24"/>
  <c r="BJ324" i="24"/>
  <c r="BK324" i="24"/>
  <c r="BL324" i="24"/>
  <c r="BM324" i="24"/>
  <c r="BN324" i="24"/>
  <c r="BO324" i="24"/>
  <c r="BP324" i="24"/>
  <c r="BQ324" i="24"/>
  <c r="BR324" i="24"/>
  <c r="BS324" i="24"/>
  <c r="AG325" i="24"/>
  <c r="AH325" i="24"/>
  <c r="AI325" i="24"/>
  <c r="AJ325" i="24"/>
  <c r="AK325" i="24"/>
  <c r="AL325" i="24"/>
  <c r="AM325" i="24"/>
  <c r="AN325" i="24"/>
  <c r="AO325" i="24"/>
  <c r="AP325" i="24"/>
  <c r="AQ325" i="24"/>
  <c r="AR325" i="24"/>
  <c r="AS325" i="24"/>
  <c r="AT325" i="24"/>
  <c r="AU325" i="24"/>
  <c r="AV325" i="24"/>
  <c r="AW325" i="24"/>
  <c r="AX325" i="24"/>
  <c r="AY325" i="24"/>
  <c r="AZ325" i="24"/>
  <c r="BA325" i="24"/>
  <c r="BB325" i="24"/>
  <c r="BC325" i="24"/>
  <c r="BD325" i="24"/>
  <c r="BE325" i="24"/>
  <c r="BF325" i="24"/>
  <c r="BG325" i="24"/>
  <c r="BH325" i="24"/>
  <c r="BI325" i="24"/>
  <c r="BJ325" i="24"/>
  <c r="BK325" i="24"/>
  <c r="BL325" i="24"/>
  <c r="BM325" i="24"/>
  <c r="BN325" i="24"/>
  <c r="BO325" i="24"/>
  <c r="BP325" i="24"/>
  <c r="BQ325" i="24"/>
  <c r="BR325" i="24"/>
  <c r="BS325" i="24"/>
  <c r="AG326" i="24"/>
  <c r="AH326" i="24"/>
  <c r="AI326" i="24"/>
  <c r="AJ326" i="24"/>
  <c r="AK326" i="24"/>
  <c r="AL326" i="24"/>
  <c r="AM326" i="24"/>
  <c r="AN326" i="24"/>
  <c r="AO326" i="24"/>
  <c r="AP326" i="24"/>
  <c r="AQ326" i="24"/>
  <c r="AR326" i="24"/>
  <c r="AS326" i="24"/>
  <c r="AT326" i="24"/>
  <c r="AU326" i="24"/>
  <c r="AV326" i="24"/>
  <c r="AW326" i="24"/>
  <c r="AX326" i="24"/>
  <c r="AY326" i="24"/>
  <c r="AZ326" i="24"/>
  <c r="BA326" i="24"/>
  <c r="BB326" i="24"/>
  <c r="BC326" i="24"/>
  <c r="BD326" i="24"/>
  <c r="BE326" i="24"/>
  <c r="BF326" i="24"/>
  <c r="BG326" i="24"/>
  <c r="BH326" i="24"/>
  <c r="BI326" i="24"/>
  <c r="BJ326" i="24"/>
  <c r="BK326" i="24"/>
  <c r="BL326" i="24"/>
  <c r="BM326" i="24"/>
  <c r="BN326" i="24"/>
  <c r="BO326" i="24"/>
  <c r="BP326" i="24"/>
  <c r="BQ326" i="24"/>
  <c r="BR326" i="24"/>
  <c r="BS326" i="24"/>
  <c r="AG327" i="24"/>
  <c r="AH327" i="24"/>
  <c r="AI327" i="24"/>
  <c r="AJ327" i="24"/>
  <c r="AK327" i="24"/>
  <c r="AL327" i="24"/>
  <c r="AM327" i="24"/>
  <c r="AN327" i="24"/>
  <c r="AO327" i="24"/>
  <c r="AP327" i="24"/>
  <c r="AQ327" i="24"/>
  <c r="AR327" i="24"/>
  <c r="AS327" i="24"/>
  <c r="AT327" i="24"/>
  <c r="AU327" i="24"/>
  <c r="AV327" i="24"/>
  <c r="AW327" i="24"/>
  <c r="AX327" i="24"/>
  <c r="AY327" i="24"/>
  <c r="AZ327" i="24"/>
  <c r="BA327" i="24"/>
  <c r="BB327" i="24"/>
  <c r="BC327" i="24"/>
  <c r="BD327" i="24"/>
  <c r="BE327" i="24"/>
  <c r="BF327" i="24"/>
  <c r="BG327" i="24"/>
  <c r="BH327" i="24"/>
  <c r="BI327" i="24"/>
  <c r="BJ327" i="24"/>
  <c r="BK327" i="24"/>
  <c r="BL327" i="24"/>
  <c r="BM327" i="24"/>
  <c r="BN327" i="24"/>
  <c r="BO327" i="24"/>
  <c r="BP327" i="24"/>
  <c r="BQ327" i="24"/>
  <c r="BR327" i="24"/>
  <c r="BS327" i="24"/>
  <c r="AG328" i="24"/>
  <c r="AH328" i="24"/>
  <c r="AI328" i="24"/>
  <c r="AJ328" i="24"/>
  <c r="AK328" i="24"/>
  <c r="AL328" i="24"/>
  <c r="AM328" i="24"/>
  <c r="AN328" i="24"/>
  <c r="AO328" i="24"/>
  <c r="AP328" i="24"/>
  <c r="AQ328" i="24"/>
  <c r="AR328" i="24"/>
  <c r="AS328" i="24"/>
  <c r="AT328" i="24"/>
  <c r="AU328" i="24"/>
  <c r="AV328" i="24"/>
  <c r="AW328" i="24"/>
  <c r="AX328" i="24"/>
  <c r="AY328" i="24"/>
  <c r="AZ328" i="24"/>
  <c r="BA328" i="24"/>
  <c r="BB328" i="24"/>
  <c r="BC328" i="24"/>
  <c r="BD328" i="24"/>
  <c r="BE328" i="24"/>
  <c r="BF328" i="24"/>
  <c r="BG328" i="24"/>
  <c r="BH328" i="24"/>
  <c r="BI328" i="24"/>
  <c r="BJ328" i="24"/>
  <c r="BK328" i="24"/>
  <c r="BL328" i="24"/>
  <c r="BM328" i="24"/>
  <c r="BN328" i="24"/>
  <c r="BO328" i="24"/>
  <c r="BP328" i="24"/>
  <c r="BQ328" i="24"/>
  <c r="BR328" i="24"/>
  <c r="BS328" i="24"/>
  <c r="AG329" i="24"/>
  <c r="AH329" i="24"/>
  <c r="AI329" i="24"/>
  <c r="AJ329" i="24"/>
  <c r="AK329" i="24"/>
  <c r="AL329" i="24"/>
  <c r="AM329" i="24"/>
  <c r="AN329" i="24"/>
  <c r="AO329" i="24"/>
  <c r="AP329" i="24"/>
  <c r="AQ329" i="24"/>
  <c r="AR329" i="24"/>
  <c r="AS329" i="24"/>
  <c r="AT329" i="24"/>
  <c r="AU329" i="24"/>
  <c r="AV329" i="24"/>
  <c r="AW329" i="24"/>
  <c r="AX329" i="24"/>
  <c r="AY329" i="24"/>
  <c r="AZ329" i="24"/>
  <c r="BA329" i="24"/>
  <c r="BB329" i="24"/>
  <c r="BC329" i="24"/>
  <c r="BD329" i="24"/>
  <c r="BE329" i="24"/>
  <c r="BF329" i="24"/>
  <c r="BG329" i="24"/>
  <c r="BH329" i="24"/>
  <c r="BI329" i="24"/>
  <c r="BJ329" i="24"/>
  <c r="BK329" i="24"/>
  <c r="BL329" i="24"/>
  <c r="BM329" i="24"/>
  <c r="BN329" i="24"/>
  <c r="BO329" i="24"/>
  <c r="BP329" i="24"/>
  <c r="BQ329" i="24"/>
  <c r="BR329" i="24"/>
  <c r="BS329" i="24"/>
  <c r="AG330" i="24"/>
  <c r="AH330" i="24"/>
  <c r="AI330" i="24"/>
  <c r="AJ330" i="24"/>
  <c r="AK330" i="24"/>
  <c r="AL330" i="24"/>
  <c r="AM330" i="24"/>
  <c r="AN330" i="24"/>
  <c r="AO330" i="24"/>
  <c r="AP330" i="24"/>
  <c r="AQ330" i="24"/>
  <c r="AR330" i="24"/>
  <c r="AS330" i="24"/>
  <c r="AT330" i="24"/>
  <c r="AU330" i="24"/>
  <c r="AV330" i="24"/>
  <c r="AW330" i="24"/>
  <c r="AX330" i="24"/>
  <c r="AY330" i="24"/>
  <c r="AZ330" i="24"/>
  <c r="BA330" i="24"/>
  <c r="BB330" i="24"/>
  <c r="BC330" i="24"/>
  <c r="BD330" i="24"/>
  <c r="BE330" i="24"/>
  <c r="BF330" i="24"/>
  <c r="BG330" i="24"/>
  <c r="BH330" i="24"/>
  <c r="BI330" i="24"/>
  <c r="BJ330" i="24"/>
  <c r="BK330" i="24"/>
  <c r="BL330" i="24"/>
  <c r="BM330" i="24"/>
  <c r="BN330" i="24"/>
  <c r="BO330" i="24"/>
  <c r="BP330" i="24"/>
  <c r="BQ330" i="24"/>
  <c r="BR330" i="24"/>
  <c r="BS330" i="24"/>
  <c r="AG331" i="24"/>
  <c r="AH331" i="24"/>
  <c r="AI331" i="24"/>
  <c r="AJ331" i="24"/>
  <c r="AK331" i="24"/>
  <c r="AL331" i="24"/>
  <c r="AM331" i="24"/>
  <c r="AN331" i="24"/>
  <c r="AO331" i="24"/>
  <c r="AP331" i="24"/>
  <c r="AQ331" i="24"/>
  <c r="AR331" i="24"/>
  <c r="AS331" i="24"/>
  <c r="AT331" i="24"/>
  <c r="AU331" i="24"/>
  <c r="AV331" i="24"/>
  <c r="AW331" i="24"/>
  <c r="AX331" i="24"/>
  <c r="AY331" i="24"/>
  <c r="AZ331" i="24"/>
  <c r="BA331" i="24"/>
  <c r="BB331" i="24"/>
  <c r="BC331" i="24"/>
  <c r="BD331" i="24"/>
  <c r="BE331" i="24"/>
  <c r="BF331" i="24"/>
  <c r="BG331" i="24"/>
  <c r="BH331" i="24"/>
  <c r="BI331" i="24"/>
  <c r="BJ331" i="24"/>
  <c r="BK331" i="24"/>
  <c r="BL331" i="24"/>
  <c r="BM331" i="24"/>
  <c r="BN331" i="24"/>
  <c r="BO331" i="24"/>
  <c r="BP331" i="24"/>
  <c r="BQ331" i="24"/>
  <c r="BR331" i="24"/>
  <c r="BS331" i="24"/>
  <c r="AG332" i="24"/>
  <c r="AH332" i="24"/>
  <c r="AI332" i="24"/>
  <c r="AJ332" i="24"/>
  <c r="AK332" i="24"/>
  <c r="AL332" i="24"/>
  <c r="AM332" i="24"/>
  <c r="AN332" i="24"/>
  <c r="AO332" i="24"/>
  <c r="AP332" i="24"/>
  <c r="AQ332" i="24"/>
  <c r="AR332" i="24"/>
  <c r="AS332" i="24"/>
  <c r="AT332" i="24"/>
  <c r="AU332" i="24"/>
  <c r="AV332" i="24"/>
  <c r="AW332" i="24"/>
  <c r="AX332" i="24"/>
  <c r="AY332" i="24"/>
  <c r="AZ332" i="24"/>
  <c r="BA332" i="24"/>
  <c r="BB332" i="24"/>
  <c r="BC332" i="24"/>
  <c r="BD332" i="24"/>
  <c r="BE332" i="24"/>
  <c r="BF332" i="24"/>
  <c r="BG332" i="24"/>
  <c r="BH332" i="24"/>
  <c r="BI332" i="24"/>
  <c r="BJ332" i="24"/>
  <c r="BK332" i="24"/>
  <c r="BL332" i="24"/>
  <c r="BM332" i="24"/>
  <c r="BN332" i="24"/>
  <c r="BO332" i="24"/>
  <c r="BP332" i="24"/>
  <c r="BQ332" i="24"/>
  <c r="BR332" i="24"/>
  <c r="BS332" i="24"/>
  <c r="AG333" i="24"/>
  <c r="AH333" i="24"/>
  <c r="AI333" i="24"/>
  <c r="AJ333" i="24"/>
  <c r="AK333" i="24"/>
  <c r="AL333" i="24"/>
  <c r="AM333" i="24"/>
  <c r="AN333" i="24"/>
  <c r="AO333" i="24"/>
  <c r="AP333" i="24"/>
  <c r="AQ333" i="24"/>
  <c r="AR333" i="24"/>
  <c r="AS333" i="24"/>
  <c r="AT333" i="24"/>
  <c r="AU333" i="24"/>
  <c r="AV333" i="24"/>
  <c r="AW333" i="24"/>
  <c r="AX333" i="24"/>
  <c r="AY333" i="24"/>
  <c r="AZ333" i="24"/>
  <c r="BA333" i="24"/>
  <c r="BB333" i="24"/>
  <c r="BC333" i="24"/>
  <c r="BD333" i="24"/>
  <c r="BE333" i="24"/>
  <c r="BF333" i="24"/>
  <c r="BG333" i="24"/>
  <c r="BH333" i="24"/>
  <c r="BI333" i="24"/>
  <c r="BJ333" i="24"/>
  <c r="BK333" i="24"/>
  <c r="BL333" i="24"/>
  <c r="BM333" i="24"/>
  <c r="BN333" i="24"/>
  <c r="BO333" i="24"/>
  <c r="BP333" i="24"/>
  <c r="BQ333" i="24"/>
  <c r="BR333" i="24"/>
  <c r="BS333" i="24"/>
  <c r="AG334" i="24"/>
  <c r="AH334" i="24"/>
  <c r="AI334" i="24"/>
  <c r="AJ334" i="24"/>
  <c r="AK334" i="24"/>
  <c r="AL334" i="24"/>
  <c r="AM334" i="24"/>
  <c r="AN334" i="24"/>
  <c r="AO334" i="24"/>
  <c r="AP334" i="24"/>
  <c r="AQ334" i="24"/>
  <c r="AR334" i="24"/>
  <c r="AS334" i="24"/>
  <c r="AT334" i="24"/>
  <c r="AU334" i="24"/>
  <c r="AV334" i="24"/>
  <c r="AW334" i="24"/>
  <c r="AX334" i="24"/>
  <c r="AY334" i="24"/>
  <c r="AZ334" i="24"/>
  <c r="BA334" i="24"/>
  <c r="BB334" i="24"/>
  <c r="BC334" i="24"/>
  <c r="BD334" i="24"/>
  <c r="BE334" i="24"/>
  <c r="BF334" i="24"/>
  <c r="BG334" i="24"/>
  <c r="BH334" i="24"/>
  <c r="BI334" i="24"/>
  <c r="BJ334" i="24"/>
  <c r="BK334" i="24"/>
  <c r="BL334" i="24"/>
  <c r="BM334" i="24"/>
  <c r="BN334" i="24"/>
  <c r="BO334" i="24"/>
  <c r="BP334" i="24"/>
  <c r="BQ334" i="24"/>
  <c r="BR334" i="24"/>
  <c r="BS334" i="24"/>
  <c r="AG335" i="24"/>
  <c r="AH335" i="24"/>
  <c r="AI335" i="24"/>
  <c r="AJ335" i="24"/>
  <c r="AK335" i="24"/>
  <c r="AL335" i="24"/>
  <c r="AM335" i="24"/>
  <c r="AN335" i="24"/>
  <c r="AO335" i="24"/>
  <c r="AP335" i="24"/>
  <c r="AQ335" i="24"/>
  <c r="AR335" i="24"/>
  <c r="AS335" i="24"/>
  <c r="AT335" i="24"/>
  <c r="AU335" i="24"/>
  <c r="AV335" i="24"/>
  <c r="AW335" i="24"/>
  <c r="AX335" i="24"/>
  <c r="AY335" i="24"/>
  <c r="AZ335" i="24"/>
  <c r="BA335" i="24"/>
  <c r="BB335" i="24"/>
  <c r="BC335" i="24"/>
  <c r="BD335" i="24"/>
  <c r="BE335" i="24"/>
  <c r="BF335" i="24"/>
  <c r="BG335" i="24"/>
  <c r="BH335" i="24"/>
  <c r="BI335" i="24"/>
  <c r="BJ335" i="24"/>
  <c r="BK335" i="24"/>
  <c r="BL335" i="24"/>
  <c r="BM335" i="24"/>
  <c r="BN335" i="24"/>
  <c r="BO335" i="24"/>
  <c r="BP335" i="24"/>
  <c r="BQ335" i="24"/>
  <c r="BR335" i="24"/>
  <c r="BS335" i="24"/>
  <c r="AG336" i="24"/>
  <c r="AH336" i="24"/>
  <c r="AI336" i="24"/>
  <c r="AJ336" i="24"/>
  <c r="AK336" i="24"/>
  <c r="AL336" i="24"/>
  <c r="AM336" i="24"/>
  <c r="AN336" i="24"/>
  <c r="AO336" i="24"/>
  <c r="AP336" i="24"/>
  <c r="AQ336" i="24"/>
  <c r="AR336" i="24"/>
  <c r="AS336" i="24"/>
  <c r="AT336" i="24"/>
  <c r="AU336" i="24"/>
  <c r="AV336" i="24"/>
  <c r="AW336" i="24"/>
  <c r="AX336" i="24"/>
  <c r="AY336" i="24"/>
  <c r="AZ336" i="24"/>
  <c r="BA336" i="24"/>
  <c r="BB336" i="24"/>
  <c r="BC336" i="24"/>
  <c r="BD336" i="24"/>
  <c r="BE336" i="24"/>
  <c r="BF336" i="24"/>
  <c r="BG336" i="24"/>
  <c r="BH336" i="24"/>
  <c r="BI336" i="24"/>
  <c r="BJ336" i="24"/>
  <c r="BK336" i="24"/>
  <c r="BL336" i="24"/>
  <c r="BM336" i="24"/>
  <c r="BN336" i="24"/>
  <c r="BO336" i="24"/>
  <c r="BP336" i="24"/>
  <c r="BQ336" i="24"/>
  <c r="BR336" i="24"/>
  <c r="BS336" i="24"/>
  <c r="AG337" i="24"/>
  <c r="AH337" i="24"/>
  <c r="AI337" i="24"/>
  <c r="AJ337" i="24"/>
  <c r="AK337" i="24"/>
  <c r="AL337" i="24"/>
  <c r="AM337" i="24"/>
  <c r="AN337" i="24"/>
  <c r="AO337" i="24"/>
  <c r="AP337" i="24"/>
  <c r="AQ337" i="24"/>
  <c r="AR337" i="24"/>
  <c r="AS337" i="24"/>
  <c r="AT337" i="24"/>
  <c r="AU337" i="24"/>
  <c r="AV337" i="24"/>
  <c r="AW337" i="24"/>
  <c r="AX337" i="24"/>
  <c r="AY337" i="24"/>
  <c r="AZ337" i="24"/>
  <c r="BA337" i="24"/>
  <c r="BB337" i="24"/>
  <c r="BC337" i="24"/>
  <c r="BD337" i="24"/>
  <c r="BE337" i="24"/>
  <c r="BF337" i="24"/>
  <c r="BG337" i="24"/>
  <c r="BH337" i="24"/>
  <c r="BI337" i="24"/>
  <c r="BJ337" i="24"/>
  <c r="BK337" i="24"/>
  <c r="BL337" i="24"/>
  <c r="BM337" i="24"/>
  <c r="BN337" i="24"/>
  <c r="BO337" i="24"/>
  <c r="BP337" i="24"/>
  <c r="BQ337" i="24"/>
  <c r="BR337" i="24"/>
  <c r="BS337" i="24"/>
  <c r="AG338" i="24"/>
  <c r="AH338" i="24"/>
  <c r="AI338" i="24"/>
  <c r="AJ338" i="24"/>
  <c r="AK338" i="24"/>
  <c r="AL338" i="24"/>
  <c r="AM338" i="24"/>
  <c r="AN338" i="24"/>
  <c r="AO338" i="24"/>
  <c r="AP338" i="24"/>
  <c r="AQ338" i="24"/>
  <c r="AR338" i="24"/>
  <c r="AS338" i="24"/>
  <c r="AT338" i="24"/>
  <c r="AU338" i="24"/>
  <c r="AV338" i="24"/>
  <c r="AW338" i="24"/>
  <c r="AX338" i="24"/>
  <c r="AY338" i="24"/>
  <c r="AZ338" i="24"/>
  <c r="BA338" i="24"/>
  <c r="BB338" i="24"/>
  <c r="BC338" i="24"/>
  <c r="BD338" i="24"/>
  <c r="BE338" i="24"/>
  <c r="BF338" i="24"/>
  <c r="BG338" i="24"/>
  <c r="BH338" i="24"/>
  <c r="BI338" i="24"/>
  <c r="BJ338" i="24"/>
  <c r="BK338" i="24"/>
  <c r="BL338" i="24"/>
  <c r="BM338" i="24"/>
  <c r="BN338" i="24"/>
  <c r="BO338" i="24"/>
  <c r="BP338" i="24"/>
  <c r="BQ338" i="24"/>
  <c r="BR338" i="24"/>
  <c r="BS338" i="24"/>
  <c r="AG339" i="24"/>
  <c r="AH339" i="24"/>
  <c r="AI339" i="24"/>
  <c r="AJ339" i="24"/>
  <c r="AK339" i="24"/>
  <c r="AL339" i="24"/>
  <c r="AM339" i="24"/>
  <c r="AN339" i="24"/>
  <c r="AO339" i="24"/>
  <c r="AP339" i="24"/>
  <c r="AQ339" i="24"/>
  <c r="AR339" i="24"/>
  <c r="AS339" i="24"/>
  <c r="AT339" i="24"/>
  <c r="AU339" i="24"/>
  <c r="AV339" i="24"/>
  <c r="AW339" i="24"/>
  <c r="AX339" i="24"/>
  <c r="AY339" i="24"/>
  <c r="AZ339" i="24"/>
  <c r="BA339" i="24"/>
  <c r="BB339" i="24"/>
  <c r="BC339" i="24"/>
  <c r="BD339" i="24"/>
  <c r="BE339" i="24"/>
  <c r="BF339" i="24"/>
  <c r="BG339" i="24"/>
  <c r="BH339" i="24"/>
  <c r="BI339" i="24"/>
  <c r="BJ339" i="24"/>
  <c r="BK339" i="24"/>
  <c r="BL339" i="24"/>
  <c r="BM339" i="24"/>
  <c r="BN339" i="24"/>
  <c r="BO339" i="24"/>
  <c r="BP339" i="24"/>
  <c r="BQ339" i="24"/>
  <c r="BR339" i="24"/>
  <c r="BS339" i="24"/>
  <c r="AG340" i="24"/>
  <c r="AH340" i="24"/>
  <c r="AI340" i="24"/>
  <c r="AJ340" i="24"/>
  <c r="AK340" i="24"/>
  <c r="AL340" i="24"/>
  <c r="AM340" i="24"/>
  <c r="AN340" i="24"/>
  <c r="AO340" i="24"/>
  <c r="AP340" i="24"/>
  <c r="AQ340" i="24"/>
  <c r="AR340" i="24"/>
  <c r="AS340" i="24"/>
  <c r="AT340" i="24"/>
  <c r="AU340" i="24"/>
  <c r="AV340" i="24"/>
  <c r="AW340" i="24"/>
  <c r="AX340" i="24"/>
  <c r="AY340" i="24"/>
  <c r="AZ340" i="24"/>
  <c r="BA340" i="24"/>
  <c r="BB340" i="24"/>
  <c r="BC340" i="24"/>
  <c r="BD340" i="24"/>
  <c r="BE340" i="24"/>
  <c r="BF340" i="24"/>
  <c r="BG340" i="24"/>
  <c r="BH340" i="24"/>
  <c r="BI340" i="24"/>
  <c r="BJ340" i="24"/>
  <c r="BK340" i="24"/>
  <c r="BL340" i="24"/>
  <c r="BM340" i="24"/>
  <c r="BN340" i="24"/>
  <c r="BO340" i="24"/>
  <c r="BP340" i="24"/>
  <c r="BQ340" i="24"/>
  <c r="BR340" i="24"/>
  <c r="BS340" i="24"/>
  <c r="AG341" i="24"/>
  <c r="AH341" i="24"/>
  <c r="AI341" i="24"/>
  <c r="AJ341" i="24"/>
  <c r="AK341" i="24"/>
  <c r="AL341" i="24"/>
  <c r="AM341" i="24"/>
  <c r="AN341" i="24"/>
  <c r="AO341" i="24"/>
  <c r="AP341" i="24"/>
  <c r="AQ341" i="24"/>
  <c r="AR341" i="24"/>
  <c r="AS341" i="24"/>
  <c r="AT341" i="24"/>
  <c r="AU341" i="24"/>
  <c r="AV341" i="24"/>
  <c r="AW341" i="24"/>
  <c r="AX341" i="24"/>
  <c r="AY341" i="24"/>
  <c r="AZ341" i="24"/>
  <c r="BA341" i="24"/>
  <c r="BB341" i="24"/>
  <c r="BC341" i="24"/>
  <c r="BD341" i="24"/>
  <c r="BE341" i="24"/>
  <c r="BF341" i="24"/>
  <c r="BG341" i="24"/>
  <c r="BH341" i="24"/>
  <c r="BI341" i="24"/>
  <c r="BJ341" i="24"/>
  <c r="BK341" i="24"/>
  <c r="BL341" i="24"/>
  <c r="BM341" i="24"/>
  <c r="BN341" i="24"/>
  <c r="BO341" i="24"/>
  <c r="BP341" i="24"/>
  <c r="BQ341" i="24"/>
  <c r="BR341" i="24"/>
  <c r="BS341" i="24"/>
  <c r="AG342" i="24"/>
  <c r="AH342" i="24"/>
  <c r="AI342" i="24"/>
  <c r="AJ342" i="24"/>
  <c r="AK342" i="24"/>
  <c r="AL342" i="24"/>
  <c r="AM342" i="24"/>
  <c r="AN342" i="24"/>
  <c r="AO342" i="24"/>
  <c r="AP342" i="24"/>
  <c r="AQ342" i="24"/>
  <c r="AR342" i="24"/>
  <c r="AS342" i="24"/>
  <c r="AT342" i="24"/>
  <c r="AU342" i="24"/>
  <c r="AV342" i="24"/>
  <c r="AW342" i="24"/>
  <c r="AX342" i="24"/>
  <c r="AY342" i="24"/>
  <c r="AZ342" i="24"/>
  <c r="BA342" i="24"/>
  <c r="BB342" i="24"/>
  <c r="BC342" i="24"/>
  <c r="BD342" i="24"/>
  <c r="BE342" i="24"/>
  <c r="BF342" i="24"/>
  <c r="BG342" i="24"/>
  <c r="BH342" i="24"/>
  <c r="BI342" i="24"/>
  <c r="BJ342" i="24"/>
  <c r="BK342" i="24"/>
  <c r="BL342" i="24"/>
  <c r="BM342" i="24"/>
  <c r="BN342" i="24"/>
  <c r="BO342" i="24"/>
  <c r="BP342" i="24"/>
  <c r="BQ342" i="24"/>
  <c r="BR342" i="24"/>
  <c r="BS342" i="24"/>
  <c r="AG343" i="24"/>
  <c r="AH343" i="24"/>
  <c r="AI343" i="24"/>
  <c r="AJ343" i="24"/>
  <c r="AK343" i="24"/>
  <c r="AL343" i="24"/>
  <c r="AM343" i="24"/>
  <c r="AN343" i="24"/>
  <c r="AO343" i="24"/>
  <c r="AP343" i="24"/>
  <c r="AQ343" i="24"/>
  <c r="AR343" i="24"/>
  <c r="AS343" i="24"/>
  <c r="AT343" i="24"/>
  <c r="AU343" i="24"/>
  <c r="AV343" i="24"/>
  <c r="AW343" i="24"/>
  <c r="AX343" i="24"/>
  <c r="AY343" i="24"/>
  <c r="AZ343" i="24"/>
  <c r="BA343" i="24"/>
  <c r="BB343" i="24"/>
  <c r="BC343" i="24"/>
  <c r="BD343" i="24"/>
  <c r="BE343" i="24"/>
  <c r="BF343" i="24"/>
  <c r="BG343" i="24"/>
  <c r="BH343" i="24"/>
  <c r="BI343" i="24"/>
  <c r="BJ343" i="24"/>
  <c r="BK343" i="24"/>
  <c r="BL343" i="24"/>
  <c r="BM343" i="24"/>
  <c r="BN343" i="24"/>
  <c r="BO343" i="24"/>
  <c r="BP343" i="24"/>
  <c r="BQ343" i="24"/>
  <c r="BR343" i="24"/>
  <c r="BS343" i="24"/>
  <c r="AG344" i="24"/>
  <c r="AH344" i="24"/>
  <c r="AI344" i="24"/>
  <c r="AJ344" i="24"/>
  <c r="AK344" i="24"/>
  <c r="AL344" i="24"/>
  <c r="AM344" i="24"/>
  <c r="AN344" i="24"/>
  <c r="AO344" i="24"/>
  <c r="AP344" i="24"/>
  <c r="AQ344" i="24"/>
  <c r="AR344" i="24"/>
  <c r="AS344" i="24"/>
  <c r="AT344" i="24"/>
  <c r="AU344" i="24"/>
  <c r="AV344" i="24"/>
  <c r="AW344" i="24"/>
  <c r="AX344" i="24"/>
  <c r="AY344" i="24"/>
  <c r="AZ344" i="24"/>
  <c r="BA344" i="24"/>
  <c r="BB344" i="24"/>
  <c r="BC344" i="24"/>
  <c r="BD344" i="24"/>
  <c r="BE344" i="24"/>
  <c r="BF344" i="24"/>
  <c r="BG344" i="24"/>
  <c r="BH344" i="24"/>
  <c r="BI344" i="24"/>
  <c r="BJ344" i="24"/>
  <c r="BK344" i="24"/>
  <c r="BL344" i="24"/>
  <c r="BM344" i="24"/>
  <c r="BN344" i="24"/>
  <c r="BO344" i="24"/>
  <c r="BP344" i="24"/>
  <c r="BQ344" i="24"/>
  <c r="BR344" i="24"/>
  <c r="BS344" i="24"/>
  <c r="AG345" i="24"/>
  <c r="AH345" i="24"/>
  <c r="AI345" i="24"/>
  <c r="AJ345" i="24"/>
  <c r="AK345" i="24"/>
  <c r="AL345" i="24"/>
  <c r="AM345" i="24"/>
  <c r="AN345" i="24"/>
  <c r="AO345" i="24"/>
  <c r="AP345" i="24"/>
  <c r="AQ345" i="24"/>
  <c r="AR345" i="24"/>
  <c r="AS345" i="24"/>
  <c r="AT345" i="24"/>
  <c r="AU345" i="24"/>
  <c r="AV345" i="24"/>
  <c r="AW345" i="24"/>
  <c r="AX345" i="24"/>
  <c r="AY345" i="24"/>
  <c r="AZ345" i="24"/>
  <c r="BA345" i="24"/>
  <c r="BB345" i="24"/>
  <c r="BC345" i="24"/>
  <c r="BD345" i="24"/>
  <c r="BE345" i="24"/>
  <c r="BF345" i="24"/>
  <c r="BG345" i="24"/>
  <c r="BH345" i="24"/>
  <c r="BI345" i="24"/>
  <c r="BJ345" i="24"/>
  <c r="BK345" i="24"/>
  <c r="BL345" i="24"/>
  <c r="BM345" i="24"/>
  <c r="BN345" i="24"/>
  <c r="BO345" i="24"/>
  <c r="BP345" i="24"/>
  <c r="BQ345" i="24"/>
  <c r="BR345" i="24"/>
  <c r="BS345" i="24"/>
  <c r="AG346" i="24"/>
  <c r="AH346" i="24"/>
  <c r="AI346" i="24"/>
  <c r="AJ346" i="24"/>
  <c r="AK346" i="24"/>
  <c r="AL346" i="24"/>
  <c r="AM346" i="24"/>
  <c r="AN346" i="24"/>
  <c r="AO346" i="24"/>
  <c r="AP346" i="24"/>
  <c r="AQ346" i="24"/>
  <c r="AR346" i="24"/>
  <c r="AS346" i="24"/>
  <c r="AT346" i="24"/>
  <c r="AU346" i="24"/>
  <c r="AV346" i="24"/>
  <c r="AW346" i="24"/>
  <c r="AX346" i="24"/>
  <c r="AY346" i="24"/>
  <c r="AZ346" i="24"/>
  <c r="BA346" i="24"/>
  <c r="BB346" i="24"/>
  <c r="BC346" i="24"/>
  <c r="BD346" i="24"/>
  <c r="BE346" i="24"/>
  <c r="BF346" i="24"/>
  <c r="BG346" i="24"/>
  <c r="BH346" i="24"/>
  <c r="BI346" i="24"/>
  <c r="BJ346" i="24"/>
  <c r="BK346" i="24"/>
  <c r="BL346" i="24"/>
  <c r="BM346" i="24"/>
  <c r="BN346" i="24"/>
  <c r="BO346" i="24"/>
  <c r="BP346" i="24"/>
  <c r="BQ346" i="24"/>
  <c r="BR346" i="24"/>
  <c r="BS346" i="24"/>
  <c r="AG347" i="24"/>
  <c r="AH347" i="24"/>
  <c r="AI347" i="24"/>
  <c r="AJ347" i="24"/>
  <c r="AK347" i="24"/>
  <c r="AL347" i="24"/>
  <c r="AM347" i="24"/>
  <c r="AN347" i="24"/>
  <c r="AO347" i="24"/>
  <c r="AP347" i="24"/>
  <c r="AQ347" i="24"/>
  <c r="AR347" i="24"/>
  <c r="AS347" i="24"/>
  <c r="AT347" i="24"/>
  <c r="AU347" i="24"/>
  <c r="AV347" i="24"/>
  <c r="AW347" i="24"/>
  <c r="AX347" i="24"/>
  <c r="AY347" i="24"/>
  <c r="AZ347" i="24"/>
  <c r="BA347" i="24"/>
  <c r="BB347" i="24"/>
  <c r="BC347" i="24"/>
  <c r="BD347" i="24"/>
  <c r="BE347" i="24"/>
  <c r="BF347" i="24"/>
  <c r="BG347" i="24"/>
  <c r="BH347" i="24"/>
  <c r="BI347" i="24"/>
  <c r="BJ347" i="24"/>
  <c r="BK347" i="24"/>
  <c r="BL347" i="24"/>
  <c r="BM347" i="24"/>
  <c r="BN347" i="24"/>
  <c r="BO347" i="24"/>
  <c r="BP347" i="24"/>
  <c r="BQ347" i="24"/>
  <c r="BR347" i="24"/>
  <c r="BS347" i="24"/>
  <c r="AG348" i="24"/>
  <c r="AH348" i="24"/>
  <c r="AI348" i="24"/>
  <c r="AJ348" i="24"/>
  <c r="AK348" i="24"/>
  <c r="AL348" i="24"/>
  <c r="AM348" i="24"/>
  <c r="AN348" i="24"/>
  <c r="AO348" i="24"/>
  <c r="AP348" i="24"/>
  <c r="AQ348" i="24"/>
  <c r="AR348" i="24"/>
  <c r="AS348" i="24"/>
  <c r="AT348" i="24"/>
  <c r="AU348" i="24"/>
  <c r="AV348" i="24"/>
  <c r="AW348" i="24"/>
  <c r="AX348" i="24"/>
  <c r="AY348" i="24"/>
  <c r="AZ348" i="24"/>
  <c r="BA348" i="24"/>
  <c r="BB348" i="24"/>
  <c r="BC348" i="24"/>
  <c r="BD348" i="24"/>
  <c r="BE348" i="24"/>
  <c r="BF348" i="24"/>
  <c r="BG348" i="24"/>
  <c r="BH348" i="24"/>
  <c r="BI348" i="24"/>
  <c r="BJ348" i="24"/>
  <c r="BK348" i="24"/>
  <c r="BL348" i="24"/>
  <c r="BM348" i="24"/>
  <c r="BN348" i="24"/>
  <c r="BO348" i="24"/>
  <c r="BP348" i="24"/>
  <c r="BQ348" i="24"/>
  <c r="BR348" i="24"/>
  <c r="BS348" i="24"/>
  <c r="AG349" i="24"/>
  <c r="AH349" i="24"/>
  <c r="AI349" i="24"/>
  <c r="AJ349" i="24"/>
  <c r="AK349" i="24"/>
  <c r="AL349" i="24"/>
  <c r="AM349" i="24"/>
  <c r="AN349" i="24"/>
  <c r="AO349" i="24"/>
  <c r="AP349" i="24"/>
  <c r="AQ349" i="24"/>
  <c r="AR349" i="24"/>
  <c r="AS349" i="24"/>
  <c r="AT349" i="24"/>
  <c r="AU349" i="24"/>
  <c r="AV349" i="24"/>
  <c r="AW349" i="24"/>
  <c r="AX349" i="24"/>
  <c r="AY349" i="24"/>
  <c r="AZ349" i="24"/>
  <c r="BA349" i="24"/>
  <c r="BB349" i="24"/>
  <c r="BC349" i="24"/>
  <c r="BD349" i="24"/>
  <c r="BE349" i="24"/>
  <c r="BF349" i="24"/>
  <c r="BG349" i="24"/>
  <c r="BH349" i="24"/>
  <c r="BI349" i="24"/>
  <c r="BJ349" i="24"/>
  <c r="BK349" i="24"/>
  <c r="BL349" i="24"/>
  <c r="BM349" i="24"/>
  <c r="BN349" i="24"/>
  <c r="BO349" i="24"/>
  <c r="BP349" i="24"/>
  <c r="BQ349" i="24"/>
  <c r="BR349" i="24"/>
  <c r="BS349" i="24"/>
  <c r="AG350" i="24"/>
  <c r="AH350" i="24"/>
  <c r="AI350" i="24"/>
  <c r="AJ350" i="24"/>
  <c r="AK350" i="24"/>
  <c r="AL350" i="24"/>
  <c r="AM350" i="24"/>
  <c r="AN350" i="24"/>
  <c r="AO350" i="24"/>
  <c r="AP350" i="24"/>
  <c r="AQ350" i="24"/>
  <c r="AR350" i="24"/>
  <c r="AS350" i="24"/>
  <c r="AT350" i="24"/>
  <c r="AU350" i="24"/>
  <c r="AV350" i="24"/>
  <c r="AW350" i="24"/>
  <c r="AX350" i="24"/>
  <c r="AY350" i="24"/>
  <c r="AZ350" i="24"/>
  <c r="BA350" i="24"/>
  <c r="BB350" i="24"/>
  <c r="BC350" i="24"/>
  <c r="BD350" i="24"/>
  <c r="BE350" i="24"/>
  <c r="BF350" i="24"/>
  <c r="BG350" i="24"/>
  <c r="BH350" i="24"/>
  <c r="BI350" i="24"/>
  <c r="BJ350" i="24"/>
  <c r="BK350" i="24"/>
  <c r="BL350" i="24"/>
  <c r="BM350" i="24"/>
  <c r="BN350" i="24"/>
  <c r="BO350" i="24"/>
  <c r="BP350" i="24"/>
  <c r="BQ350" i="24"/>
  <c r="BR350" i="24"/>
  <c r="BS350" i="24"/>
  <c r="AG351" i="24"/>
  <c r="AH351" i="24"/>
  <c r="AI351" i="24"/>
  <c r="AJ351" i="24"/>
  <c r="AK351" i="24"/>
  <c r="AL351" i="24"/>
  <c r="AM351" i="24"/>
  <c r="AN351" i="24"/>
  <c r="AO351" i="24"/>
  <c r="AP351" i="24"/>
  <c r="AQ351" i="24"/>
  <c r="AR351" i="24"/>
  <c r="AS351" i="24"/>
  <c r="AT351" i="24"/>
  <c r="AU351" i="24"/>
  <c r="AV351" i="24"/>
  <c r="AW351" i="24"/>
  <c r="AX351" i="24"/>
  <c r="AY351" i="24"/>
  <c r="AZ351" i="24"/>
  <c r="BA351" i="24"/>
  <c r="BB351" i="24"/>
  <c r="BC351" i="24"/>
  <c r="BD351" i="24"/>
  <c r="BE351" i="24"/>
  <c r="BF351" i="24"/>
  <c r="BG351" i="24"/>
  <c r="BH351" i="24"/>
  <c r="BI351" i="24"/>
  <c r="BJ351" i="24"/>
  <c r="BK351" i="24"/>
  <c r="BL351" i="24"/>
  <c r="BM351" i="24"/>
  <c r="BN351" i="24"/>
  <c r="BO351" i="24"/>
  <c r="BP351" i="24"/>
  <c r="BQ351" i="24"/>
  <c r="BR351" i="24"/>
  <c r="BS351" i="24"/>
  <c r="AG352" i="24"/>
  <c r="AH352" i="24"/>
  <c r="AI352" i="24"/>
  <c r="AJ352" i="24"/>
  <c r="AK352" i="24"/>
  <c r="AL352" i="24"/>
  <c r="AM352" i="24"/>
  <c r="AN352" i="24"/>
  <c r="AO352" i="24"/>
  <c r="AP352" i="24"/>
  <c r="AQ352" i="24"/>
  <c r="AR352" i="24"/>
  <c r="AS352" i="24"/>
  <c r="AT352" i="24"/>
  <c r="AU352" i="24"/>
  <c r="AV352" i="24"/>
  <c r="AW352" i="24"/>
  <c r="AX352" i="24"/>
  <c r="AY352" i="24"/>
  <c r="AZ352" i="24"/>
  <c r="BA352" i="24"/>
  <c r="BB352" i="24"/>
  <c r="BC352" i="24"/>
  <c r="BD352" i="24"/>
  <c r="BE352" i="24"/>
  <c r="BF352" i="24"/>
  <c r="BG352" i="24"/>
  <c r="BH352" i="24"/>
  <c r="BI352" i="24"/>
  <c r="BJ352" i="24"/>
  <c r="BK352" i="24"/>
  <c r="BL352" i="24"/>
  <c r="BM352" i="24"/>
  <c r="BN352" i="24"/>
  <c r="BO352" i="24"/>
  <c r="BP352" i="24"/>
  <c r="BQ352" i="24"/>
  <c r="BR352" i="24"/>
  <c r="BS352" i="24"/>
  <c r="AG353" i="24"/>
  <c r="AH353" i="24"/>
  <c r="AI353" i="24"/>
  <c r="AJ353" i="24"/>
  <c r="AK353" i="24"/>
  <c r="AL353" i="24"/>
  <c r="AM353" i="24"/>
  <c r="AN353" i="24"/>
  <c r="AO353" i="24"/>
  <c r="AP353" i="24"/>
  <c r="AQ353" i="24"/>
  <c r="AR353" i="24"/>
  <c r="AS353" i="24"/>
  <c r="AT353" i="24"/>
  <c r="AU353" i="24"/>
  <c r="AV353" i="24"/>
  <c r="AW353" i="24"/>
  <c r="AX353" i="24"/>
  <c r="AY353" i="24"/>
  <c r="AZ353" i="24"/>
  <c r="BA353" i="24"/>
  <c r="BB353" i="24"/>
  <c r="BC353" i="24"/>
  <c r="BD353" i="24"/>
  <c r="BE353" i="24"/>
  <c r="BF353" i="24"/>
  <c r="BG353" i="24"/>
  <c r="BH353" i="24"/>
  <c r="BI353" i="24"/>
  <c r="BJ353" i="24"/>
  <c r="BK353" i="24"/>
  <c r="BL353" i="24"/>
  <c r="BM353" i="24"/>
  <c r="BN353" i="24"/>
  <c r="BO353" i="24"/>
  <c r="BP353" i="24"/>
  <c r="BQ353" i="24"/>
  <c r="BR353" i="24"/>
  <c r="BS353" i="24"/>
  <c r="AG354" i="24"/>
  <c r="AH354" i="24"/>
  <c r="AI354" i="24"/>
  <c r="AJ354" i="24"/>
  <c r="AK354" i="24"/>
  <c r="AL354" i="24"/>
  <c r="AM354" i="24"/>
  <c r="AN354" i="24"/>
  <c r="AO354" i="24"/>
  <c r="AP354" i="24"/>
  <c r="AQ354" i="24"/>
  <c r="AR354" i="24"/>
  <c r="AS354" i="24"/>
  <c r="AT354" i="24"/>
  <c r="AU354" i="24"/>
  <c r="AV354" i="24"/>
  <c r="AW354" i="24"/>
  <c r="AX354" i="24"/>
  <c r="AY354" i="24"/>
  <c r="AZ354" i="24"/>
  <c r="BA354" i="24"/>
  <c r="BB354" i="24"/>
  <c r="BC354" i="24"/>
  <c r="BD354" i="24"/>
  <c r="BE354" i="24"/>
  <c r="BF354" i="24"/>
  <c r="BG354" i="24"/>
  <c r="BH354" i="24"/>
  <c r="BI354" i="24"/>
  <c r="BJ354" i="24"/>
  <c r="BK354" i="24"/>
  <c r="BL354" i="24"/>
  <c r="BM354" i="24"/>
  <c r="BN354" i="24"/>
  <c r="BO354" i="24"/>
  <c r="BP354" i="24"/>
  <c r="BQ354" i="24"/>
  <c r="BR354" i="24"/>
  <c r="BS354" i="24"/>
  <c r="AG355" i="24"/>
  <c r="AH355" i="24"/>
  <c r="AI355" i="24"/>
  <c r="AJ355" i="24"/>
  <c r="AK355" i="24"/>
  <c r="AL355" i="24"/>
  <c r="AM355" i="24"/>
  <c r="AN355" i="24"/>
  <c r="AO355" i="24"/>
  <c r="AP355" i="24"/>
  <c r="AQ355" i="24"/>
  <c r="AR355" i="24"/>
  <c r="AS355" i="24"/>
  <c r="AT355" i="24"/>
  <c r="AU355" i="24"/>
  <c r="AV355" i="24"/>
  <c r="AW355" i="24"/>
  <c r="AX355" i="24"/>
  <c r="AY355" i="24"/>
  <c r="AZ355" i="24"/>
  <c r="BA355" i="24"/>
  <c r="BB355" i="24"/>
  <c r="BC355" i="24"/>
  <c r="BD355" i="24"/>
  <c r="BE355" i="24"/>
  <c r="BF355" i="24"/>
  <c r="BG355" i="24"/>
  <c r="BH355" i="24"/>
  <c r="BI355" i="24"/>
  <c r="BJ355" i="24"/>
  <c r="BK355" i="24"/>
  <c r="BL355" i="24"/>
  <c r="BM355" i="24"/>
  <c r="BN355" i="24"/>
  <c r="BO355" i="24"/>
  <c r="BP355" i="24"/>
  <c r="BQ355" i="24"/>
  <c r="BR355" i="24"/>
  <c r="BS355" i="24"/>
  <c r="AG356" i="24"/>
  <c r="AH356" i="24"/>
  <c r="AI356" i="24"/>
  <c r="AJ356" i="24"/>
  <c r="AK356" i="24"/>
  <c r="AL356" i="24"/>
  <c r="AM356" i="24"/>
  <c r="AN356" i="24"/>
  <c r="AO356" i="24"/>
  <c r="AP356" i="24"/>
  <c r="AQ356" i="24"/>
  <c r="AR356" i="24"/>
  <c r="AS356" i="24"/>
  <c r="AT356" i="24"/>
  <c r="AU356" i="24"/>
  <c r="AV356" i="24"/>
  <c r="AW356" i="24"/>
  <c r="AX356" i="24"/>
  <c r="AY356" i="24"/>
  <c r="AZ356" i="24"/>
  <c r="BA356" i="24"/>
  <c r="BB356" i="24"/>
  <c r="BC356" i="24"/>
  <c r="BD356" i="24"/>
  <c r="BE356" i="24"/>
  <c r="BF356" i="24"/>
  <c r="BG356" i="24"/>
  <c r="BH356" i="24"/>
  <c r="BI356" i="24"/>
  <c r="BJ356" i="24"/>
  <c r="BK356" i="24"/>
  <c r="BL356" i="24"/>
  <c r="BM356" i="24"/>
  <c r="BN356" i="24"/>
  <c r="BO356" i="24"/>
  <c r="BP356" i="24"/>
  <c r="BQ356" i="24"/>
  <c r="BR356" i="24"/>
  <c r="BS356" i="24"/>
  <c r="AG357" i="24"/>
  <c r="AH357" i="24"/>
  <c r="AI357" i="24"/>
  <c r="AJ357" i="24"/>
  <c r="AK357" i="24"/>
  <c r="AL357" i="24"/>
  <c r="AM357" i="24"/>
  <c r="AN357" i="24"/>
  <c r="AO357" i="24"/>
  <c r="AP357" i="24"/>
  <c r="AQ357" i="24"/>
  <c r="AR357" i="24"/>
  <c r="AS357" i="24"/>
  <c r="AT357" i="24"/>
  <c r="AU357" i="24"/>
  <c r="AV357" i="24"/>
  <c r="AW357" i="24"/>
  <c r="AX357" i="24"/>
  <c r="AY357" i="24"/>
  <c r="AZ357" i="24"/>
  <c r="BA357" i="24"/>
  <c r="BB357" i="24"/>
  <c r="BC357" i="24"/>
  <c r="BD357" i="24"/>
  <c r="BE357" i="24"/>
  <c r="BF357" i="24"/>
  <c r="BG357" i="24"/>
  <c r="BH357" i="24"/>
  <c r="BI357" i="24"/>
  <c r="BJ357" i="24"/>
  <c r="BK357" i="24"/>
  <c r="BL357" i="24"/>
  <c r="BM357" i="24"/>
  <c r="BN357" i="24"/>
  <c r="BO357" i="24"/>
  <c r="BP357" i="24"/>
  <c r="BQ357" i="24"/>
  <c r="BR357" i="24"/>
  <c r="BS357" i="24"/>
  <c r="AG358" i="24"/>
  <c r="AH358" i="24"/>
  <c r="AI358" i="24"/>
  <c r="AJ358" i="24"/>
  <c r="AK358" i="24"/>
  <c r="AL358" i="24"/>
  <c r="AM358" i="24"/>
  <c r="AN358" i="24"/>
  <c r="AO358" i="24"/>
  <c r="AP358" i="24"/>
  <c r="AQ358" i="24"/>
  <c r="AR358" i="24"/>
  <c r="AS358" i="24"/>
  <c r="AT358" i="24"/>
  <c r="AU358" i="24"/>
  <c r="AV358" i="24"/>
  <c r="AW358" i="24"/>
  <c r="AX358" i="24"/>
  <c r="AY358" i="24"/>
  <c r="AZ358" i="24"/>
  <c r="BA358" i="24"/>
  <c r="BB358" i="24"/>
  <c r="BC358" i="24"/>
  <c r="BD358" i="24"/>
  <c r="BE358" i="24"/>
  <c r="BF358" i="24"/>
  <c r="BG358" i="24"/>
  <c r="BH358" i="24"/>
  <c r="BI358" i="24"/>
  <c r="BJ358" i="24"/>
  <c r="BK358" i="24"/>
  <c r="BL358" i="24"/>
  <c r="BM358" i="24"/>
  <c r="BN358" i="24"/>
  <c r="BO358" i="24"/>
  <c r="BP358" i="24"/>
  <c r="BQ358" i="24"/>
  <c r="BR358" i="24"/>
  <c r="BS358" i="24"/>
  <c r="AG359" i="24"/>
  <c r="AH359" i="24"/>
  <c r="AI359" i="24"/>
  <c r="AJ359" i="24"/>
  <c r="AK359" i="24"/>
  <c r="AL359" i="24"/>
  <c r="AM359" i="24"/>
  <c r="AN359" i="24"/>
  <c r="AO359" i="24"/>
  <c r="AP359" i="24"/>
  <c r="AQ359" i="24"/>
  <c r="AR359" i="24"/>
  <c r="AS359" i="24"/>
  <c r="AT359" i="24"/>
  <c r="AU359" i="24"/>
  <c r="AV359" i="24"/>
  <c r="AW359" i="24"/>
  <c r="AX359" i="24"/>
  <c r="AY359" i="24"/>
  <c r="AZ359" i="24"/>
  <c r="BA359" i="24"/>
  <c r="BB359" i="24"/>
  <c r="BC359" i="24"/>
  <c r="BD359" i="24"/>
  <c r="BE359" i="24"/>
  <c r="BF359" i="24"/>
  <c r="BG359" i="24"/>
  <c r="BH359" i="24"/>
  <c r="BI359" i="24"/>
  <c r="BJ359" i="24"/>
  <c r="BK359" i="24"/>
  <c r="BL359" i="24"/>
  <c r="BM359" i="24"/>
  <c r="BN359" i="24"/>
  <c r="BO359" i="24"/>
  <c r="BP359" i="24"/>
  <c r="BQ359" i="24"/>
  <c r="BR359" i="24"/>
  <c r="BS359" i="24"/>
  <c r="AG360" i="24"/>
  <c r="AH360" i="24"/>
  <c r="AI360" i="24"/>
  <c r="AJ360" i="24"/>
  <c r="AK360" i="24"/>
  <c r="AL360" i="24"/>
  <c r="AM360" i="24"/>
  <c r="AN360" i="24"/>
  <c r="AO360" i="24"/>
  <c r="AP360" i="24"/>
  <c r="AQ360" i="24"/>
  <c r="AR360" i="24"/>
  <c r="AS360" i="24"/>
  <c r="AT360" i="24"/>
  <c r="AU360" i="24"/>
  <c r="AV360" i="24"/>
  <c r="AW360" i="24"/>
  <c r="AX360" i="24"/>
  <c r="AY360" i="24"/>
  <c r="AZ360" i="24"/>
  <c r="BA360" i="24"/>
  <c r="BB360" i="24"/>
  <c r="BC360" i="24"/>
  <c r="BD360" i="24"/>
  <c r="BE360" i="24"/>
  <c r="BF360" i="24"/>
  <c r="BG360" i="24"/>
  <c r="BH360" i="24"/>
  <c r="BI360" i="24"/>
  <c r="BJ360" i="24"/>
  <c r="BK360" i="24"/>
  <c r="BL360" i="24"/>
  <c r="BM360" i="24"/>
  <c r="BN360" i="24"/>
  <c r="BO360" i="24"/>
  <c r="BP360" i="24"/>
  <c r="BQ360" i="24"/>
  <c r="BR360" i="24"/>
  <c r="BS360" i="24"/>
  <c r="AG361" i="24"/>
  <c r="AH361" i="24"/>
  <c r="AI361" i="24"/>
  <c r="AJ361" i="24"/>
  <c r="AK361" i="24"/>
  <c r="AL361" i="24"/>
  <c r="AM361" i="24"/>
  <c r="AN361" i="24"/>
  <c r="AO361" i="24"/>
  <c r="AP361" i="24"/>
  <c r="AQ361" i="24"/>
  <c r="AR361" i="24"/>
  <c r="AS361" i="24"/>
  <c r="AT361" i="24"/>
  <c r="AU361" i="24"/>
  <c r="AV361" i="24"/>
  <c r="AW361" i="24"/>
  <c r="AX361" i="24"/>
  <c r="AY361" i="24"/>
  <c r="AZ361" i="24"/>
  <c r="BA361" i="24"/>
  <c r="BB361" i="24"/>
  <c r="BC361" i="24"/>
  <c r="BD361" i="24"/>
  <c r="BE361" i="24"/>
  <c r="BF361" i="24"/>
  <c r="BG361" i="24"/>
  <c r="BH361" i="24"/>
  <c r="BI361" i="24"/>
  <c r="BJ361" i="24"/>
  <c r="BK361" i="24"/>
  <c r="BL361" i="24"/>
  <c r="BM361" i="24"/>
  <c r="BN361" i="24"/>
  <c r="BO361" i="24"/>
  <c r="BP361" i="24"/>
  <c r="BQ361" i="24"/>
  <c r="BR361" i="24"/>
  <c r="BS361" i="24"/>
  <c r="AG362" i="24"/>
  <c r="AH362" i="24"/>
  <c r="AI362" i="24"/>
  <c r="AJ362" i="24"/>
  <c r="AK362" i="24"/>
  <c r="AL362" i="24"/>
  <c r="AM362" i="24"/>
  <c r="AN362" i="24"/>
  <c r="AO362" i="24"/>
  <c r="AP362" i="24"/>
  <c r="AQ362" i="24"/>
  <c r="AR362" i="24"/>
  <c r="AS362" i="24"/>
  <c r="AT362" i="24"/>
  <c r="AU362" i="24"/>
  <c r="AV362" i="24"/>
  <c r="AW362" i="24"/>
  <c r="AX362" i="24"/>
  <c r="AY362" i="24"/>
  <c r="AZ362" i="24"/>
  <c r="BA362" i="24"/>
  <c r="BB362" i="24"/>
  <c r="BC362" i="24"/>
  <c r="BD362" i="24"/>
  <c r="BE362" i="24"/>
  <c r="BF362" i="24"/>
  <c r="BG362" i="24"/>
  <c r="BH362" i="24"/>
  <c r="BI362" i="24"/>
  <c r="BJ362" i="24"/>
  <c r="BK362" i="24"/>
  <c r="BL362" i="24"/>
  <c r="BM362" i="24"/>
  <c r="BN362" i="24"/>
  <c r="BO362" i="24"/>
  <c r="BP362" i="24"/>
  <c r="BQ362" i="24"/>
  <c r="BR362" i="24"/>
  <c r="BS362" i="24"/>
  <c r="AG363" i="24"/>
  <c r="AH363" i="24"/>
  <c r="AI363" i="24"/>
  <c r="AJ363" i="24"/>
  <c r="AK363" i="24"/>
  <c r="AL363" i="24"/>
  <c r="AM363" i="24"/>
  <c r="AN363" i="24"/>
  <c r="AO363" i="24"/>
  <c r="AP363" i="24"/>
  <c r="AQ363" i="24"/>
  <c r="AR363" i="24"/>
  <c r="AS363" i="24"/>
  <c r="AT363" i="24"/>
  <c r="AU363" i="24"/>
  <c r="AV363" i="24"/>
  <c r="AW363" i="24"/>
  <c r="AX363" i="24"/>
  <c r="AY363" i="24"/>
  <c r="AZ363" i="24"/>
  <c r="BA363" i="24"/>
  <c r="BB363" i="24"/>
  <c r="BC363" i="24"/>
  <c r="BD363" i="24"/>
  <c r="BE363" i="24"/>
  <c r="BF363" i="24"/>
  <c r="BG363" i="24"/>
  <c r="BH363" i="24"/>
  <c r="BI363" i="24"/>
  <c r="BJ363" i="24"/>
  <c r="BK363" i="24"/>
  <c r="BL363" i="24"/>
  <c r="BM363" i="24"/>
  <c r="BN363" i="24"/>
  <c r="BO363" i="24"/>
  <c r="BP363" i="24"/>
  <c r="BQ363" i="24"/>
  <c r="BR363" i="24"/>
  <c r="BS363" i="24"/>
  <c r="AG364" i="24"/>
  <c r="AH364" i="24"/>
  <c r="AI364" i="24"/>
  <c r="AJ364" i="24"/>
  <c r="AK364" i="24"/>
  <c r="AL364" i="24"/>
  <c r="AM364" i="24"/>
  <c r="AN364" i="24"/>
  <c r="AO364" i="24"/>
  <c r="AP364" i="24"/>
  <c r="AQ364" i="24"/>
  <c r="AR364" i="24"/>
  <c r="AS364" i="24"/>
  <c r="AT364" i="24"/>
  <c r="AU364" i="24"/>
  <c r="AV364" i="24"/>
  <c r="AW364" i="24"/>
  <c r="AX364" i="24"/>
  <c r="AY364" i="24"/>
  <c r="AZ364" i="24"/>
  <c r="BA364" i="24"/>
  <c r="BB364" i="24"/>
  <c r="BC364" i="24"/>
  <c r="BD364" i="24"/>
  <c r="BE364" i="24"/>
  <c r="BF364" i="24"/>
  <c r="BG364" i="24"/>
  <c r="BH364" i="24"/>
  <c r="BI364" i="24"/>
  <c r="BJ364" i="24"/>
  <c r="BK364" i="24"/>
  <c r="BL364" i="24"/>
  <c r="BM364" i="24"/>
  <c r="BN364" i="24"/>
  <c r="BO364" i="24"/>
  <c r="BP364" i="24"/>
  <c r="BQ364" i="24"/>
  <c r="BR364" i="24"/>
  <c r="BS364" i="24"/>
  <c r="AG365" i="24"/>
  <c r="AH365" i="24"/>
  <c r="AI365" i="24"/>
  <c r="AJ365" i="24"/>
  <c r="AK365" i="24"/>
  <c r="AL365" i="24"/>
  <c r="AM365" i="24"/>
  <c r="AN365" i="24"/>
  <c r="AO365" i="24"/>
  <c r="AP365" i="24"/>
  <c r="AQ365" i="24"/>
  <c r="AR365" i="24"/>
  <c r="AS365" i="24"/>
  <c r="AT365" i="24"/>
  <c r="AU365" i="24"/>
  <c r="AV365" i="24"/>
  <c r="AW365" i="24"/>
  <c r="AX365" i="24"/>
  <c r="AY365" i="24"/>
  <c r="AZ365" i="24"/>
  <c r="BA365" i="24"/>
  <c r="BB365" i="24"/>
  <c r="BC365" i="24"/>
  <c r="BD365" i="24"/>
  <c r="BE365" i="24"/>
  <c r="BF365" i="24"/>
  <c r="BG365" i="24"/>
  <c r="BH365" i="24"/>
  <c r="BI365" i="24"/>
  <c r="BJ365" i="24"/>
  <c r="BK365" i="24"/>
  <c r="BL365" i="24"/>
  <c r="BM365" i="24"/>
  <c r="BN365" i="24"/>
  <c r="BO365" i="24"/>
  <c r="BP365" i="24"/>
  <c r="BQ365" i="24"/>
  <c r="BR365" i="24"/>
  <c r="BS365" i="24"/>
  <c r="AG366" i="24"/>
  <c r="AH366" i="24"/>
  <c r="AI366" i="24"/>
  <c r="AJ366" i="24"/>
  <c r="AK366" i="24"/>
  <c r="AL366" i="24"/>
  <c r="AM366" i="24"/>
  <c r="AN366" i="24"/>
  <c r="AO366" i="24"/>
  <c r="AP366" i="24"/>
  <c r="AQ366" i="24"/>
  <c r="AR366" i="24"/>
  <c r="AS366" i="24"/>
  <c r="AT366" i="24"/>
  <c r="AU366" i="24"/>
  <c r="AV366" i="24"/>
  <c r="AW366" i="24"/>
  <c r="AX366" i="24"/>
  <c r="AY366" i="24"/>
  <c r="AZ366" i="24"/>
  <c r="BA366" i="24"/>
  <c r="BB366" i="24"/>
  <c r="BC366" i="24"/>
  <c r="BD366" i="24"/>
  <c r="BE366" i="24"/>
  <c r="BF366" i="24"/>
  <c r="BG366" i="24"/>
  <c r="BH366" i="24"/>
  <c r="BI366" i="24"/>
  <c r="BJ366" i="24"/>
  <c r="BK366" i="24"/>
  <c r="BL366" i="24"/>
  <c r="BM366" i="24"/>
  <c r="BN366" i="24"/>
  <c r="BO366" i="24"/>
  <c r="BP366" i="24"/>
  <c r="BQ366" i="24"/>
  <c r="BR366" i="24"/>
  <c r="BS366" i="24"/>
  <c r="AG367" i="24"/>
  <c r="AH367" i="24"/>
  <c r="AI367" i="24"/>
  <c r="AJ367" i="24"/>
  <c r="AK367" i="24"/>
  <c r="AL367" i="24"/>
  <c r="AM367" i="24"/>
  <c r="AN367" i="24"/>
  <c r="AO367" i="24"/>
  <c r="AP367" i="24"/>
  <c r="AQ367" i="24"/>
  <c r="AR367" i="24"/>
  <c r="AS367" i="24"/>
  <c r="AT367" i="24"/>
  <c r="AU367" i="24"/>
  <c r="AV367" i="24"/>
  <c r="AW367" i="24"/>
  <c r="AX367" i="24"/>
  <c r="AY367" i="24"/>
  <c r="AZ367" i="24"/>
  <c r="BA367" i="24"/>
  <c r="BB367" i="24"/>
  <c r="BC367" i="24"/>
  <c r="BD367" i="24"/>
  <c r="BE367" i="24"/>
  <c r="BF367" i="24"/>
  <c r="BG367" i="24"/>
  <c r="BH367" i="24"/>
  <c r="BI367" i="24"/>
  <c r="BJ367" i="24"/>
  <c r="BK367" i="24"/>
  <c r="BL367" i="24"/>
  <c r="BM367" i="24"/>
  <c r="BN367" i="24"/>
  <c r="BO367" i="24"/>
  <c r="BP367" i="24"/>
  <c r="BQ367" i="24"/>
  <c r="BR367" i="24"/>
  <c r="BS367" i="24"/>
  <c r="AG368" i="24"/>
  <c r="AH368" i="24"/>
  <c r="AI368" i="24"/>
  <c r="AJ368" i="24"/>
  <c r="AK368" i="24"/>
  <c r="AL368" i="24"/>
  <c r="AM368" i="24"/>
  <c r="AN368" i="24"/>
  <c r="AO368" i="24"/>
  <c r="AP368" i="24"/>
  <c r="AQ368" i="24"/>
  <c r="AR368" i="24"/>
  <c r="AS368" i="24"/>
  <c r="AT368" i="24"/>
  <c r="AU368" i="24"/>
  <c r="AV368" i="24"/>
  <c r="AW368" i="24"/>
  <c r="AX368" i="24"/>
  <c r="AY368" i="24"/>
  <c r="AZ368" i="24"/>
  <c r="BA368" i="24"/>
  <c r="BB368" i="24"/>
  <c r="BC368" i="24"/>
  <c r="BD368" i="24"/>
  <c r="BE368" i="24"/>
  <c r="BF368" i="24"/>
  <c r="BG368" i="24"/>
  <c r="BH368" i="24"/>
  <c r="BI368" i="24"/>
  <c r="BJ368" i="24"/>
  <c r="BK368" i="24"/>
  <c r="BL368" i="24"/>
  <c r="BM368" i="24"/>
  <c r="BN368" i="24"/>
  <c r="BO368" i="24"/>
  <c r="BP368" i="24"/>
  <c r="BQ368" i="24"/>
  <c r="BR368" i="24"/>
  <c r="BS368" i="24"/>
  <c r="AG369" i="24"/>
  <c r="AH369" i="24"/>
  <c r="AI369" i="24"/>
  <c r="AJ369" i="24"/>
  <c r="AK369" i="24"/>
  <c r="AL369" i="24"/>
  <c r="AM369" i="24"/>
  <c r="AN369" i="24"/>
  <c r="AO369" i="24"/>
  <c r="AP369" i="24"/>
  <c r="AQ369" i="24"/>
  <c r="AR369" i="24"/>
  <c r="AS369" i="24"/>
  <c r="AT369" i="24"/>
  <c r="AU369" i="24"/>
  <c r="AV369" i="24"/>
  <c r="AW369" i="24"/>
  <c r="AX369" i="24"/>
  <c r="AY369" i="24"/>
  <c r="AZ369" i="24"/>
  <c r="BA369" i="24"/>
  <c r="BB369" i="24"/>
  <c r="BC369" i="24"/>
  <c r="BD369" i="24"/>
  <c r="BE369" i="24"/>
  <c r="BF369" i="24"/>
  <c r="BG369" i="24"/>
  <c r="BH369" i="24"/>
  <c r="BI369" i="24"/>
  <c r="BJ369" i="24"/>
  <c r="BK369" i="24"/>
  <c r="BL369" i="24"/>
  <c r="BM369" i="24"/>
  <c r="BN369" i="24"/>
  <c r="BO369" i="24"/>
  <c r="BP369" i="24"/>
  <c r="BQ369" i="24"/>
  <c r="BR369" i="24"/>
  <c r="BS369" i="24"/>
  <c r="AG370" i="24"/>
  <c r="AH370" i="24"/>
  <c r="AI370" i="24"/>
  <c r="AJ370" i="24"/>
  <c r="AK370" i="24"/>
  <c r="AL370" i="24"/>
  <c r="AM370" i="24"/>
  <c r="AN370" i="24"/>
  <c r="AO370" i="24"/>
  <c r="AP370" i="24"/>
  <c r="AQ370" i="24"/>
  <c r="AR370" i="24"/>
  <c r="AS370" i="24"/>
  <c r="AT370" i="24"/>
  <c r="AU370" i="24"/>
  <c r="AV370" i="24"/>
  <c r="AW370" i="24"/>
  <c r="AX370" i="24"/>
  <c r="AY370" i="24"/>
  <c r="AZ370" i="24"/>
  <c r="BA370" i="24"/>
  <c r="BB370" i="24"/>
  <c r="BC370" i="24"/>
  <c r="BD370" i="24"/>
  <c r="BE370" i="24"/>
  <c r="BF370" i="24"/>
  <c r="BG370" i="24"/>
  <c r="BH370" i="24"/>
  <c r="BI370" i="24"/>
  <c r="BJ370" i="24"/>
  <c r="BK370" i="24"/>
  <c r="BL370" i="24"/>
  <c r="BM370" i="24"/>
  <c r="BN370" i="24"/>
  <c r="BO370" i="24"/>
  <c r="BP370" i="24"/>
  <c r="BQ370" i="24"/>
  <c r="BR370" i="24"/>
  <c r="BS370" i="24"/>
  <c r="AG371" i="24"/>
  <c r="AH371" i="24"/>
  <c r="AI371" i="24"/>
  <c r="AJ371" i="24"/>
  <c r="AK371" i="24"/>
  <c r="AL371" i="24"/>
  <c r="AM371" i="24"/>
  <c r="AN371" i="24"/>
  <c r="AO371" i="24"/>
  <c r="AP371" i="24"/>
  <c r="AQ371" i="24"/>
  <c r="AR371" i="24"/>
  <c r="AS371" i="24"/>
  <c r="AT371" i="24"/>
  <c r="AU371" i="24"/>
  <c r="AV371" i="24"/>
  <c r="AW371" i="24"/>
  <c r="AX371" i="24"/>
  <c r="AY371" i="24"/>
  <c r="AZ371" i="24"/>
  <c r="BA371" i="24"/>
  <c r="BB371" i="24"/>
  <c r="BC371" i="24"/>
  <c r="BD371" i="24"/>
  <c r="BE371" i="24"/>
  <c r="BF371" i="24"/>
  <c r="BG371" i="24"/>
  <c r="BH371" i="24"/>
  <c r="BI371" i="24"/>
  <c r="BJ371" i="24"/>
  <c r="BK371" i="24"/>
  <c r="BL371" i="24"/>
  <c r="BM371" i="24"/>
  <c r="BN371" i="24"/>
  <c r="BO371" i="24"/>
  <c r="BP371" i="24"/>
  <c r="BQ371" i="24"/>
  <c r="BR371" i="24"/>
  <c r="BS371" i="24"/>
  <c r="AG372" i="24"/>
  <c r="AH372" i="24"/>
  <c r="AI372" i="24"/>
  <c r="AJ372" i="24"/>
  <c r="AK372" i="24"/>
  <c r="AL372" i="24"/>
  <c r="AM372" i="24"/>
  <c r="AN372" i="24"/>
  <c r="AO372" i="24"/>
  <c r="AP372" i="24"/>
  <c r="AQ372" i="24"/>
  <c r="AR372" i="24"/>
  <c r="AS372" i="24"/>
  <c r="AT372" i="24"/>
  <c r="AU372" i="24"/>
  <c r="AV372" i="24"/>
  <c r="AW372" i="24"/>
  <c r="AX372" i="24"/>
  <c r="AY372" i="24"/>
  <c r="AZ372" i="24"/>
  <c r="BA372" i="24"/>
  <c r="BB372" i="24"/>
  <c r="BC372" i="24"/>
  <c r="BD372" i="24"/>
  <c r="BE372" i="24"/>
  <c r="BF372" i="24"/>
  <c r="BG372" i="24"/>
  <c r="BH372" i="24"/>
  <c r="BI372" i="24"/>
  <c r="BJ372" i="24"/>
  <c r="BK372" i="24"/>
  <c r="BL372" i="24"/>
  <c r="BM372" i="24"/>
  <c r="BN372" i="24"/>
  <c r="BO372" i="24"/>
  <c r="BP372" i="24"/>
  <c r="BQ372" i="24"/>
  <c r="BR372" i="24"/>
  <c r="BS372" i="24"/>
  <c r="AG373" i="24"/>
  <c r="AH373" i="24"/>
  <c r="AI373" i="24"/>
  <c r="AJ373" i="24"/>
  <c r="AK373" i="24"/>
  <c r="AL373" i="24"/>
  <c r="AM373" i="24"/>
  <c r="AN373" i="24"/>
  <c r="AO373" i="24"/>
  <c r="AP373" i="24"/>
  <c r="AQ373" i="24"/>
  <c r="AR373" i="24"/>
  <c r="AS373" i="24"/>
  <c r="AT373" i="24"/>
  <c r="AU373" i="24"/>
  <c r="AV373" i="24"/>
  <c r="AW373" i="24"/>
  <c r="AX373" i="24"/>
  <c r="AY373" i="24"/>
  <c r="AZ373" i="24"/>
  <c r="BA373" i="24"/>
  <c r="BB373" i="24"/>
  <c r="BC373" i="24"/>
  <c r="BD373" i="24"/>
  <c r="BE373" i="24"/>
  <c r="BF373" i="24"/>
  <c r="BG373" i="24"/>
  <c r="BH373" i="24"/>
  <c r="BI373" i="24"/>
  <c r="BJ373" i="24"/>
  <c r="BK373" i="24"/>
  <c r="BL373" i="24"/>
  <c r="BM373" i="24"/>
  <c r="BN373" i="24"/>
  <c r="BO373" i="24"/>
  <c r="BP373" i="24"/>
  <c r="BQ373" i="24"/>
  <c r="BR373" i="24"/>
  <c r="BS373" i="24"/>
  <c r="AG374" i="24"/>
  <c r="AH374" i="24"/>
  <c r="AI374" i="24"/>
  <c r="AJ374" i="24"/>
  <c r="AK374" i="24"/>
  <c r="AL374" i="24"/>
  <c r="AM374" i="24"/>
  <c r="AN374" i="24"/>
  <c r="AO374" i="24"/>
  <c r="AP374" i="24"/>
  <c r="AQ374" i="24"/>
  <c r="AR374" i="24"/>
  <c r="AS374" i="24"/>
  <c r="AT374" i="24"/>
  <c r="AU374" i="24"/>
  <c r="AV374" i="24"/>
  <c r="AW374" i="24"/>
  <c r="AX374" i="24"/>
  <c r="AY374" i="24"/>
  <c r="AZ374" i="24"/>
  <c r="BA374" i="24"/>
  <c r="BB374" i="24"/>
  <c r="BC374" i="24"/>
  <c r="BD374" i="24"/>
  <c r="BE374" i="24"/>
  <c r="BF374" i="24"/>
  <c r="BG374" i="24"/>
  <c r="BH374" i="24"/>
  <c r="BI374" i="24"/>
  <c r="BJ374" i="24"/>
  <c r="BK374" i="24"/>
  <c r="BL374" i="24"/>
  <c r="BM374" i="24"/>
  <c r="BN374" i="24"/>
  <c r="BO374" i="24"/>
  <c r="BP374" i="24"/>
  <c r="BQ374" i="24"/>
  <c r="BR374" i="24"/>
  <c r="BS374" i="24"/>
  <c r="AG375" i="24"/>
  <c r="AH375" i="24"/>
  <c r="AI375" i="24"/>
  <c r="AJ375" i="24"/>
  <c r="AK375" i="24"/>
  <c r="AL375" i="24"/>
  <c r="AM375" i="24"/>
  <c r="AN375" i="24"/>
  <c r="AO375" i="24"/>
  <c r="AP375" i="24"/>
  <c r="AQ375" i="24"/>
  <c r="AR375" i="24"/>
  <c r="AS375" i="24"/>
  <c r="AT375" i="24"/>
  <c r="AU375" i="24"/>
  <c r="AV375" i="24"/>
  <c r="AW375" i="24"/>
  <c r="AX375" i="24"/>
  <c r="AY375" i="24"/>
  <c r="AZ375" i="24"/>
  <c r="BA375" i="24"/>
  <c r="BB375" i="24"/>
  <c r="BC375" i="24"/>
  <c r="BD375" i="24"/>
  <c r="BE375" i="24"/>
  <c r="BF375" i="24"/>
  <c r="BG375" i="24"/>
  <c r="BH375" i="24"/>
  <c r="BI375" i="24"/>
  <c r="BJ375" i="24"/>
  <c r="BK375" i="24"/>
  <c r="BL375" i="24"/>
  <c r="BM375" i="24"/>
  <c r="BN375" i="24"/>
  <c r="BO375" i="24"/>
  <c r="BP375" i="24"/>
  <c r="BQ375" i="24"/>
  <c r="BR375" i="24"/>
  <c r="BS375" i="24"/>
  <c r="AG376" i="24"/>
  <c r="AH376" i="24"/>
  <c r="AI376" i="24"/>
  <c r="AJ376" i="24"/>
  <c r="AK376" i="24"/>
  <c r="AL376" i="24"/>
  <c r="AM376" i="24"/>
  <c r="AN376" i="24"/>
  <c r="AO376" i="24"/>
  <c r="AP376" i="24"/>
  <c r="AQ376" i="24"/>
  <c r="AR376" i="24"/>
  <c r="AS376" i="24"/>
  <c r="AT376" i="24"/>
  <c r="AU376" i="24"/>
  <c r="AV376" i="24"/>
  <c r="AW376" i="24"/>
  <c r="AX376" i="24"/>
  <c r="AY376" i="24"/>
  <c r="AZ376" i="24"/>
  <c r="BA376" i="24"/>
  <c r="BB376" i="24"/>
  <c r="BC376" i="24"/>
  <c r="BD376" i="24"/>
  <c r="BE376" i="24"/>
  <c r="BF376" i="24"/>
  <c r="BG376" i="24"/>
  <c r="BH376" i="24"/>
  <c r="BI376" i="24"/>
  <c r="BJ376" i="24"/>
  <c r="BK376" i="24"/>
  <c r="BL376" i="24"/>
  <c r="BM376" i="24"/>
  <c r="BN376" i="24"/>
  <c r="BO376" i="24"/>
  <c r="BP376" i="24"/>
  <c r="BQ376" i="24"/>
  <c r="BR376" i="24"/>
  <c r="BS376" i="24"/>
  <c r="AG377" i="24"/>
  <c r="AH377" i="24"/>
  <c r="AI377" i="24"/>
  <c r="AJ377" i="24"/>
  <c r="AK377" i="24"/>
  <c r="AL377" i="24"/>
  <c r="AM377" i="24"/>
  <c r="AN377" i="24"/>
  <c r="AO377" i="24"/>
  <c r="AP377" i="24"/>
  <c r="AQ377" i="24"/>
  <c r="AR377" i="24"/>
  <c r="AS377" i="24"/>
  <c r="AT377" i="24"/>
  <c r="AU377" i="24"/>
  <c r="AV377" i="24"/>
  <c r="AW377" i="24"/>
  <c r="AX377" i="24"/>
  <c r="AY377" i="24"/>
  <c r="AZ377" i="24"/>
  <c r="BA377" i="24"/>
  <c r="BB377" i="24"/>
  <c r="BC377" i="24"/>
  <c r="BD377" i="24"/>
  <c r="BE377" i="24"/>
  <c r="BF377" i="24"/>
  <c r="BG377" i="24"/>
  <c r="BH377" i="24"/>
  <c r="BI377" i="24"/>
  <c r="BJ377" i="24"/>
  <c r="BK377" i="24"/>
  <c r="BL377" i="24"/>
  <c r="BM377" i="24"/>
  <c r="BN377" i="24"/>
  <c r="BO377" i="24"/>
  <c r="BP377" i="24"/>
  <c r="BQ377" i="24"/>
  <c r="BR377" i="24"/>
  <c r="BS377" i="24"/>
  <c r="AG378" i="24"/>
  <c r="AH378" i="24"/>
  <c r="AI378" i="24"/>
  <c r="AJ378" i="24"/>
  <c r="AK378" i="24"/>
  <c r="AL378" i="24"/>
  <c r="AM378" i="24"/>
  <c r="AN378" i="24"/>
  <c r="AO378" i="24"/>
  <c r="AP378" i="24"/>
  <c r="AQ378" i="24"/>
  <c r="AR378" i="24"/>
  <c r="AS378" i="24"/>
  <c r="AT378" i="24"/>
  <c r="AU378" i="24"/>
  <c r="AV378" i="24"/>
  <c r="AW378" i="24"/>
  <c r="AX378" i="24"/>
  <c r="AY378" i="24"/>
  <c r="AZ378" i="24"/>
  <c r="BA378" i="24"/>
  <c r="BB378" i="24"/>
  <c r="BC378" i="24"/>
  <c r="BD378" i="24"/>
  <c r="BE378" i="24"/>
  <c r="BF378" i="24"/>
  <c r="BG378" i="24"/>
  <c r="BH378" i="24"/>
  <c r="BI378" i="24"/>
  <c r="BJ378" i="24"/>
  <c r="BK378" i="24"/>
  <c r="BL378" i="24"/>
  <c r="BM378" i="24"/>
  <c r="BN378" i="24"/>
  <c r="BO378" i="24"/>
  <c r="BP378" i="24"/>
  <c r="BQ378" i="24"/>
  <c r="BR378" i="24"/>
  <c r="BS378" i="24"/>
  <c r="AG379" i="24"/>
  <c r="AH379" i="24"/>
  <c r="AI379" i="24"/>
  <c r="AJ379" i="24"/>
  <c r="AK379" i="24"/>
  <c r="AL379" i="24"/>
  <c r="AM379" i="24"/>
  <c r="AN379" i="24"/>
  <c r="AO379" i="24"/>
  <c r="AP379" i="24"/>
  <c r="AQ379" i="24"/>
  <c r="AR379" i="24"/>
  <c r="AS379" i="24"/>
  <c r="AT379" i="24"/>
  <c r="AU379" i="24"/>
  <c r="AV379" i="24"/>
  <c r="AW379" i="24"/>
  <c r="AX379" i="24"/>
  <c r="AY379" i="24"/>
  <c r="AZ379" i="24"/>
  <c r="BA379" i="24"/>
  <c r="BB379" i="24"/>
  <c r="BC379" i="24"/>
  <c r="BD379" i="24"/>
  <c r="BE379" i="24"/>
  <c r="BF379" i="24"/>
  <c r="BG379" i="24"/>
  <c r="BH379" i="24"/>
  <c r="BI379" i="24"/>
  <c r="BJ379" i="24"/>
  <c r="BK379" i="24"/>
  <c r="BL379" i="24"/>
  <c r="BM379" i="24"/>
  <c r="BN379" i="24"/>
  <c r="BO379" i="24"/>
  <c r="BP379" i="24"/>
  <c r="BQ379" i="24"/>
  <c r="BR379" i="24"/>
  <c r="BS379" i="24"/>
  <c r="AG380" i="24"/>
  <c r="AH380" i="24"/>
  <c r="AI380" i="24"/>
  <c r="AJ380" i="24"/>
  <c r="AK380" i="24"/>
  <c r="AL380" i="24"/>
  <c r="AM380" i="24"/>
  <c r="AN380" i="24"/>
  <c r="AO380" i="24"/>
  <c r="AP380" i="24"/>
  <c r="AQ380" i="24"/>
  <c r="AR380" i="24"/>
  <c r="AS380" i="24"/>
  <c r="AT380" i="24"/>
  <c r="AU380" i="24"/>
  <c r="AV380" i="24"/>
  <c r="AW380" i="24"/>
  <c r="AX380" i="24"/>
  <c r="AY380" i="24"/>
  <c r="AZ380" i="24"/>
  <c r="BA380" i="24"/>
  <c r="BB380" i="24"/>
  <c r="BC380" i="24"/>
  <c r="BD380" i="24"/>
  <c r="BE380" i="24"/>
  <c r="BF380" i="24"/>
  <c r="BG380" i="24"/>
  <c r="BH380" i="24"/>
  <c r="BI380" i="24"/>
  <c r="BJ380" i="24"/>
  <c r="BK380" i="24"/>
  <c r="BL380" i="24"/>
  <c r="BM380" i="24"/>
  <c r="BN380" i="24"/>
  <c r="BO380" i="24"/>
  <c r="BP380" i="24"/>
  <c r="BQ380" i="24"/>
  <c r="BR380" i="24"/>
  <c r="BS380" i="24"/>
  <c r="AG381" i="24"/>
  <c r="AH381" i="24"/>
  <c r="AI381" i="24"/>
  <c r="AJ381" i="24"/>
  <c r="AK381" i="24"/>
  <c r="AL381" i="24"/>
  <c r="AM381" i="24"/>
  <c r="AN381" i="24"/>
  <c r="AO381" i="24"/>
  <c r="AP381" i="24"/>
  <c r="AQ381" i="24"/>
  <c r="AR381" i="24"/>
  <c r="AS381" i="24"/>
  <c r="AT381" i="24"/>
  <c r="AU381" i="24"/>
  <c r="AV381" i="24"/>
  <c r="AW381" i="24"/>
  <c r="AX381" i="24"/>
  <c r="AY381" i="24"/>
  <c r="AZ381" i="24"/>
  <c r="BA381" i="24"/>
  <c r="BB381" i="24"/>
  <c r="BC381" i="24"/>
  <c r="BD381" i="24"/>
  <c r="BE381" i="24"/>
  <c r="BF381" i="24"/>
  <c r="BG381" i="24"/>
  <c r="BH381" i="24"/>
  <c r="BI381" i="24"/>
  <c r="BJ381" i="24"/>
  <c r="BK381" i="24"/>
  <c r="BL381" i="24"/>
  <c r="BM381" i="24"/>
  <c r="BN381" i="24"/>
  <c r="BO381" i="24"/>
  <c r="BP381" i="24"/>
  <c r="BQ381" i="24"/>
  <c r="BR381" i="24"/>
  <c r="BS381" i="24"/>
  <c r="AG382" i="24"/>
  <c r="AH382" i="24"/>
  <c r="AI382" i="24"/>
  <c r="AJ382" i="24"/>
  <c r="AK382" i="24"/>
  <c r="AL382" i="24"/>
  <c r="AM382" i="24"/>
  <c r="AN382" i="24"/>
  <c r="AO382" i="24"/>
  <c r="AP382" i="24"/>
  <c r="AQ382" i="24"/>
  <c r="AR382" i="24"/>
  <c r="AS382" i="24"/>
  <c r="AT382" i="24"/>
  <c r="AU382" i="24"/>
  <c r="AV382" i="24"/>
  <c r="AW382" i="24"/>
  <c r="AX382" i="24"/>
  <c r="AY382" i="24"/>
  <c r="AZ382" i="24"/>
  <c r="BA382" i="24"/>
  <c r="BB382" i="24"/>
  <c r="BC382" i="24"/>
  <c r="BD382" i="24"/>
  <c r="BE382" i="24"/>
  <c r="BF382" i="24"/>
  <c r="BG382" i="24"/>
  <c r="BH382" i="24"/>
  <c r="BI382" i="24"/>
  <c r="BJ382" i="24"/>
  <c r="BK382" i="24"/>
  <c r="BL382" i="24"/>
  <c r="BM382" i="24"/>
  <c r="BN382" i="24"/>
  <c r="BO382" i="24"/>
  <c r="BP382" i="24"/>
  <c r="BQ382" i="24"/>
  <c r="BR382" i="24"/>
  <c r="BS382" i="24"/>
  <c r="AG383" i="24"/>
  <c r="AH383" i="24"/>
  <c r="AI383" i="24"/>
  <c r="AJ383" i="24"/>
  <c r="AK383" i="24"/>
  <c r="AL383" i="24"/>
  <c r="AM383" i="24"/>
  <c r="AN383" i="24"/>
  <c r="AO383" i="24"/>
  <c r="AP383" i="24"/>
  <c r="AQ383" i="24"/>
  <c r="AR383" i="24"/>
  <c r="AS383" i="24"/>
  <c r="AT383" i="24"/>
  <c r="AU383" i="24"/>
  <c r="AV383" i="24"/>
  <c r="AW383" i="24"/>
  <c r="AX383" i="24"/>
  <c r="AY383" i="24"/>
  <c r="AZ383" i="24"/>
  <c r="BA383" i="24"/>
  <c r="BB383" i="24"/>
  <c r="BC383" i="24"/>
  <c r="BD383" i="24"/>
  <c r="BE383" i="24"/>
  <c r="BF383" i="24"/>
  <c r="BG383" i="24"/>
  <c r="BH383" i="24"/>
  <c r="BI383" i="24"/>
  <c r="BJ383" i="24"/>
  <c r="BK383" i="24"/>
  <c r="BL383" i="24"/>
  <c r="BM383" i="24"/>
  <c r="BN383" i="24"/>
  <c r="BO383" i="24"/>
  <c r="BP383" i="24"/>
  <c r="BQ383" i="24"/>
  <c r="BR383" i="24"/>
  <c r="BS383" i="24"/>
  <c r="AG384" i="24"/>
  <c r="AH384" i="24"/>
  <c r="AI384" i="24"/>
  <c r="AJ384" i="24"/>
  <c r="AK384" i="24"/>
  <c r="AL384" i="24"/>
  <c r="AM384" i="24"/>
  <c r="AN384" i="24"/>
  <c r="AO384" i="24"/>
  <c r="AP384" i="24"/>
  <c r="AQ384" i="24"/>
  <c r="AR384" i="24"/>
  <c r="AS384" i="24"/>
  <c r="AT384" i="24"/>
  <c r="AU384" i="24"/>
  <c r="AV384" i="24"/>
  <c r="AW384" i="24"/>
  <c r="AX384" i="24"/>
  <c r="AY384" i="24"/>
  <c r="AZ384" i="24"/>
  <c r="BA384" i="24"/>
  <c r="BB384" i="24"/>
  <c r="BC384" i="24"/>
  <c r="BD384" i="24"/>
  <c r="BE384" i="24"/>
  <c r="BF384" i="24"/>
  <c r="BG384" i="24"/>
  <c r="BH384" i="24"/>
  <c r="BI384" i="24"/>
  <c r="BJ384" i="24"/>
  <c r="BK384" i="24"/>
  <c r="BL384" i="24"/>
  <c r="BM384" i="24"/>
  <c r="BN384" i="24"/>
  <c r="BO384" i="24"/>
  <c r="BP384" i="24"/>
  <c r="BQ384" i="24"/>
  <c r="BR384" i="24"/>
  <c r="BS384" i="24"/>
  <c r="AG385" i="24"/>
  <c r="AH385" i="24"/>
  <c r="AI385" i="24"/>
  <c r="AJ385" i="24"/>
  <c r="AK385" i="24"/>
  <c r="AL385" i="24"/>
  <c r="AM385" i="24"/>
  <c r="AN385" i="24"/>
  <c r="AO385" i="24"/>
  <c r="AP385" i="24"/>
  <c r="AQ385" i="24"/>
  <c r="AR385" i="24"/>
  <c r="AS385" i="24"/>
  <c r="AT385" i="24"/>
  <c r="AU385" i="24"/>
  <c r="AV385" i="24"/>
  <c r="AW385" i="24"/>
  <c r="AX385" i="24"/>
  <c r="AY385" i="24"/>
  <c r="AZ385" i="24"/>
  <c r="BA385" i="24"/>
  <c r="BB385" i="24"/>
  <c r="BC385" i="24"/>
  <c r="BD385" i="24"/>
  <c r="BE385" i="24"/>
  <c r="BF385" i="24"/>
  <c r="BG385" i="24"/>
  <c r="BH385" i="24"/>
  <c r="BI385" i="24"/>
  <c r="BJ385" i="24"/>
  <c r="BK385" i="24"/>
  <c r="BL385" i="24"/>
  <c r="BM385" i="24"/>
  <c r="BN385" i="24"/>
  <c r="BO385" i="24"/>
  <c r="BP385" i="24"/>
  <c r="BQ385" i="24"/>
  <c r="BR385" i="24"/>
  <c r="BS385" i="24"/>
  <c r="AG386" i="24"/>
  <c r="AH386" i="24"/>
  <c r="AI386" i="24"/>
  <c r="AJ386" i="24"/>
  <c r="AK386" i="24"/>
  <c r="AL386" i="24"/>
  <c r="AM386" i="24"/>
  <c r="AN386" i="24"/>
  <c r="AO386" i="24"/>
  <c r="AP386" i="24"/>
  <c r="AQ386" i="24"/>
  <c r="AR386" i="24"/>
  <c r="AS386" i="24"/>
  <c r="AT386" i="24"/>
  <c r="AU386" i="24"/>
  <c r="AV386" i="24"/>
  <c r="AW386" i="24"/>
  <c r="AX386" i="24"/>
  <c r="AY386" i="24"/>
  <c r="AZ386" i="24"/>
  <c r="BA386" i="24"/>
  <c r="BB386" i="24"/>
  <c r="BC386" i="24"/>
  <c r="BD386" i="24"/>
  <c r="BE386" i="24"/>
  <c r="BF386" i="24"/>
  <c r="BG386" i="24"/>
  <c r="BH386" i="24"/>
  <c r="BI386" i="24"/>
  <c r="BJ386" i="24"/>
  <c r="BK386" i="24"/>
  <c r="BL386" i="24"/>
  <c r="BM386" i="24"/>
  <c r="BN386" i="24"/>
  <c r="BO386" i="24"/>
  <c r="BP386" i="24"/>
  <c r="BQ386" i="24"/>
  <c r="BR386" i="24"/>
  <c r="BS386" i="24"/>
  <c r="AG387" i="24"/>
  <c r="AH387" i="24"/>
  <c r="AI387" i="24"/>
  <c r="AJ387" i="24"/>
  <c r="AK387" i="24"/>
  <c r="AL387" i="24"/>
  <c r="AM387" i="24"/>
  <c r="AN387" i="24"/>
  <c r="AO387" i="24"/>
  <c r="AP387" i="24"/>
  <c r="AQ387" i="24"/>
  <c r="AR387" i="24"/>
  <c r="AS387" i="24"/>
  <c r="AT387" i="24"/>
  <c r="AU387" i="24"/>
  <c r="AV387" i="24"/>
  <c r="AW387" i="24"/>
  <c r="AX387" i="24"/>
  <c r="AY387" i="24"/>
  <c r="AZ387" i="24"/>
  <c r="BA387" i="24"/>
  <c r="BB387" i="24"/>
  <c r="BC387" i="24"/>
  <c r="BD387" i="24"/>
  <c r="BE387" i="24"/>
  <c r="BF387" i="24"/>
  <c r="BG387" i="24"/>
  <c r="BH387" i="24"/>
  <c r="BI387" i="24"/>
  <c r="BJ387" i="24"/>
  <c r="BK387" i="24"/>
  <c r="BL387" i="24"/>
  <c r="BM387" i="24"/>
  <c r="BN387" i="24"/>
  <c r="BO387" i="24"/>
  <c r="BP387" i="24"/>
  <c r="BQ387" i="24"/>
  <c r="BR387" i="24"/>
  <c r="BS387" i="24"/>
  <c r="AG388" i="24"/>
  <c r="AH388" i="24"/>
  <c r="AI388" i="24"/>
  <c r="AJ388" i="24"/>
  <c r="AK388" i="24"/>
  <c r="AL388" i="24"/>
  <c r="AM388" i="24"/>
  <c r="AN388" i="24"/>
  <c r="AO388" i="24"/>
  <c r="AP388" i="24"/>
  <c r="AQ388" i="24"/>
  <c r="AR388" i="24"/>
  <c r="AS388" i="24"/>
  <c r="AT388" i="24"/>
  <c r="AU388" i="24"/>
  <c r="AV388" i="24"/>
  <c r="AW388" i="24"/>
  <c r="AX388" i="24"/>
  <c r="AY388" i="24"/>
  <c r="AZ388" i="24"/>
  <c r="BA388" i="24"/>
  <c r="BB388" i="24"/>
  <c r="BC388" i="24"/>
  <c r="BD388" i="24"/>
  <c r="BE388" i="24"/>
  <c r="BF388" i="24"/>
  <c r="BG388" i="24"/>
  <c r="BH388" i="24"/>
  <c r="BI388" i="24"/>
  <c r="BJ388" i="24"/>
  <c r="BK388" i="24"/>
  <c r="BL388" i="24"/>
  <c r="BM388" i="24"/>
  <c r="BN388" i="24"/>
  <c r="BO388" i="24"/>
  <c r="BP388" i="24"/>
  <c r="BQ388" i="24"/>
  <c r="BR388" i="24"/>
  <c r="BS388" i="24"/>
  <c r="AG389" i="24"/>
  <c r="AH389" i="24"/>
  <c r="AI389" i="24"/>
  <c r="AJ389" i="24"/>
  <c r="AK389" i="24"/>
  <c r="AL389" i="24"/>
  <c r="AM389" i="24"/>
  <c r="AN389" i="24"/>
  <c r="AO389" i="24"/>
  <c r="AP389" i="24"/>
  <c r="AQ389" i="24"/>
  <c r="AR389" i="24"/>
  <c r="AS389" i="24"/>
  <c r="AT389" i="24"/>
  <c r="AU389" i="24"/>
  <c r="AV389" i="24"/>
  <c r="AW389" i="24"/>
  <c r="AX389" i="24"/>
  <c r="AY389" i="24"/>
  <c r="AZ389" i="24"/>
  <c r="BA389" i="24"/>
  <c r="BB389" i="24"/>
  <c r="BC389" i="24"/>
  <c r="BD389" i="24"/>
  <c r="BE389" i="24"/>
  <c r="BF389" i="24"/>
  <c r="BG389" i="24"/>
  <c r="BH389" i="24"/>
  <c r="BI389" i="24"/>
  <c r="BJ389" i="24"/>
  <c r="BK389" i="24"/>
  <c r="BL389" i="24"/>
  <c r="BM389" i="24"/>
  <c r="BN389" i="24"/>
  <c r="BO389" i="24"/>
  <c r="BP389" i="24"/>
  <c r="BQ389" i="24"/>
  <c r="BR389" i="24"/>
  <c r="BS389" i="24"/>
  <c r="AG390" i="24"/>
  <c r="AH390" i="24"/>
  <c r="AI390" i="24"/>
  <c r="AJ390" i="24"/>
  <c r="AK390" i="24"/>
  <c r="AL390" i="24"/>
  <c r="AM390" i="24"/>
  <c r="AN390" i="24"/>
  <c r="AO390" i="24"/>
  <c r="AP390" i="24"/>
  <c r="AQ390" i="24"/>
  <c r="AR390" i="24"/>
  <c r="AS390" i="24"/>
  <c r="AT390" i="24"/>
  <c r="AU390" i="24"/>
  <c r="AV390" i="24"/>
  <c r="AW390" i="24"/>
  <c r="AX390" i="24"/>
  <c r="AY390" i="24"/>
  <c r="AZ390" i="24"/>
  <c r="BA390" i="24"/>
  <c r="BB390" i="24"/>
  <c r="BC390" i="24"/>
  <c r="BD390" i="24"/>
  <c r="BE390" i="24"/>
  <c r="BF390" i="24"/>
  <c r="BG390" i="24"/>
  <c r="BH390" i="24"/>
  <c r="BI390" i="24"/>
  <c r="BJ390" i="24"/>
  <c r="BK390" i="24"/>
  <c r="BL390" i="24"/>
  <c r="BM390" i="24"/>
  <c r="BN390" i="24"/>
  <c r="BO390" i="24"/>
  <c r="BP390" i="24"/>
  <c r="BQ390" i="24"/>
  <c r="BR390" i="24"/>
  <c r="BS390" i="24"/>
  <c r="AG391" i="24"/>
  <c r="AH391" i="24"/>
  <c r="AI391" i="24"/>
  <c r="AJ391" i="24"/>
  <c r="AK391" i="24"/>
  <c r="AL391" i="24"/>
  <c r="AM391" i="24"/>
  <c r="AN391" i="24"/>
  <c r="AO391" i="24"/>
  <c r="AP391" i="24"/>
  <c r="AQ391" i="24"/>
  <c r="AR391" i="24"/>
  <c r="AS391" i="24"/>
  <c r="AT391" i="24"/>
  <c r="AU391" i="24"/>
  <c r="AV391" i="24"/>
  <c r="AW391" i="24"/>
  <c r="AX391" i="24"/>
  <c r="AY391" i="24"/>
  <c r="AZ391" i="24"/>
  <c r="BA391" i="24"/>
  <c r="BB391" i="24"/>
  <c r="BC391" i="24"/>
  <c r="BD391" i="24"/>
  <c r="BE391" i="24"/>
  <c r="BF391" i="24"/>
  <c r="BG391" i="24"/>
  <c r="BH391" i="24"/>
  <c r="BI391" i="24"/>
  <c r="BJ391" i="24"/>
  <c r="BK391" i="24"/>
  <c r="BL391" i="24"/>
  <c r="BM391" i="24"/>
  <c r="BN391" i="24"/>
  <c r="BO391" i="24"/>
  <c r="BP391" i="24"/>
  <c r="BQ391" i="24"/>
  <c r="BR391" i="24"/>
  <c r="BS391" i="24"/>
  <c r="AG392" i="24"/>
  <c r="AH392" i="24"/>
  <c r="AI392" i="24"/>
  <c r="AJ392" i="24"/>
  <c r="AK392" i="24"/>
  <c r="AL392" i="24"/>
  <c r="AM392" i="24"/>
  <c r="AN392" i="24"/>
  <c r="AO392" i="24"/>
  <c r="AP392" i="24"/>
  <c r="AQ392" i="24"/>
  <c r="AR392" i="24"/>
  <c r="AS392" i="24"/>
  <c r="AT392" i="24"/>
  <c r="AU392" i="24"/>
  <c r="AV392" i="24"/>
  <c r="AW392" i="24"/>
  <c r="AX392" i="24"/>
  <c r="AY392" i="24"/>
  <c r="AZ392" i="24"/>
  <c r="BA392" i="24"/>
  <c r="BB392" i="24"/>
  <c r="BC392" i="24"/>
  <c r="BD392" i="24"/>
  <c r="BE392" i="24"/>
  <c r="BF392" i="24"/>
  <c r="BG392" i="24"/>
  <c r="BH392" i="24"/>
  <c r="BI392" i="24"/>
  <c r="BJ392" i="24"/>
  <c r="BK392" i="24"/>
  <c r="BL392" i="24"/>
  <c r="BM392" i="24"/>
  <c r="BN392" i="24"/>
  <c r="BO392" i="24"/>
  <c r="BP392" i="24"/>
  <c r="BQ392" i="24"/>
  <c r="BR392" i="24"/>
  <c r="BS392" i="24"/>
  <c r="AG393" i="24"/>
  <c r="AH393" i="24"/>
  <c r="AI393" i="24"/>
  <c r="AJ393" i="24"/>
  <c r="AK393" i="24"/>
  <c r="AL393" i="24"/>
  <c r="AM393" i="24"/>
  <c r="AN393" i="24"/>
  <c r="AO393" i="24"/>
  <c r="AP393" i="24"/>
  <c r="AQ393" i="24"/>
  <c r="AR393" i="24"/>
  <c r="AS393" i="24"/>
  <c r="AT393" i="24"/>
  <c r="AU393" i="24"/>
  <c r="AV393" i="24"/>
  <c r="AW393" i="24"/>
  <c r="AX393" i="24"/>
  <c r="AY393" i="24"/>
  <c r="AZ393" i="24"/>
  <c r="BA393" i="24"/>
  <c r="BB393" i="24"/>
  <c r="BC393" i="24"/>
  <c r="BD393" i="24"/>
  <c r="BE393" i="24"/>
  <c r="BF393" i="24"/>
  <c r="BG393" i="24"/>
  <c r="BH393" i="24"/>
  <c r="BI393" i="24"/>
  <c r="BJ393" i="24"/>
  <c r="BK393" i="24"/>
  <c r="BL393" i="24"/>
  <c r="BM393" i="24"/>
  <c r="BN393" i="24"/>
  <c r="BO393" i="24"/>
  <c r="BP393" i="24"/>
  <c r="BQ393" i="24"/>
  <c r="BR393" i="24"/>
  <c r="BS393" i="24"/>
  <c r="AG394" i="24"/>
  <c r="AH394" i="24"/>
  <c r="AI394" i="24"/>
  <c r="AJ394" i="24"/>
  <c r="AK394" i="24"/>
  <c r="AL394" i="24"/>
  <c r="AM394" i="24"/>
  <c r="AN394" i="24"/>
  <c r="AO394" i="24"/>
  <c r="AP394" i="24"/>
  <c r="AQ394" i="24"/>
  <c r="AR394" i="24"/>
  <c r="AS394" i="24"/>
  <c r="AT394" i="24"/>
  <c r="AU394" i="24"/>
  <c r="AV394" i="24"/>
  <c r="AW394" i="24"/>
  <c r="AX394" i="24"/>
  <c r="AY394" i="24"/>
  <c r="AZ394" i="24"/>
  <c r="BA394" i="24"/>
  <c r="BB394" i="24"/>
  <c r="BC394" i="24"/>
  <c r="BD394" i="24"/>
  <c r="BE394" i="24"/>
  <c r="BF394" i="24"/>
  <c r="BG394" i="24"/>
  <c r="BH394" i="24"/>
  <c r="BI394" i="24"/>
  <c r="BJ394" i="24"/>
  <c r="BK394" i="24"/>
  <c r="BL394" i="24"/>
  <c r="BM394" i="24"/>
  <c r="BN394" i="24"/>
  <c r="BO394" i="24"/>
  <c r="BP394" i="24"/>
  <c r="BQ394" i="24"/>
  <c r="BR394" i="24"/>
  <c r="BS394" i="24"/>
  <c r="AG395" i="24"/>
  <c r="AH395" i="24"/>
  <c r="AI395" i="24"/>
  <c r="AJ395" i="24"/>
  <c r="AK395" i="24"/>
  <c r="AL395" i="24"/>
  <c r="AM395" i="24"/>
  <c r="AN395" i="24"/>
  <c r="AO395" i="24"/>
  <c r="AP395" i="24"/>
  <c r="AQ395" i="24"/>
  <c r="AR395" i="24"/>
  <c r="AS395" i="24"/>
  <c r="AT395" i="24"/>
  <c r="AU395" i="24"/>
  <c r="AV395" i="24"/>
  <c r="AW395" i="24"/>
  <c r="AX395" i="24"/>
  <c r="AY395" i="24"/>
  <c r="AZ395" i="24"/>
  <c r="BA395" i="24"/>
  <c r="BB395" i="24"/>
  <c r="BC395" i="24"/>
  <c r="BD395" i="24"/>
  <c r="BE395" i="24"/>
  <c r="BF395" i="24"/>
  <c r="BG395" i="24"/>
  <c r="BH395" i="24"/>
  <c r="BI395" i="24"/>
  <c r="BJ395" i="24"/>
  <c r="BK395" i="24"/>
  <c r="BL395" i="24"/>
  <c r="BM395" i="24"/>
  <c r="BN395" i="24"/>
  <c r="BO395" i="24"/>
  <c r="BP395" i="24"/>
  <c r="BQ395" i="24"/>
  <c r="BR395" i="24"/>
  <c r="BS395" i="24"/>
  <c r="AG396" i="24"/>
  <c r="AH396" i="24"/>
  <c r="AI396" i="24"/>
  <c r="AJ396" i="24"/>
  <c r="AK396" i="24"/>
  <c r="AL396" i="24"/>
  <c r="AM396" i="24"/>
  <c r="AN396" i="24"/>
  <c r="AO396" i="24"/>
  <c r="AP396" i="24"/>
  <c r="AQ396" i="24"/>
  <c r="AR396" i="24"/>
  <c r="AS396" i="24"/>
  <c r="AT396" i="24"/>
  <c r="AU396" i="24"/>
  <c r="AV396" i="24"/>
  <c r="AW396" i="24"/>
  <c r="AX396" i="24"/>
  <c r="AY396" i="24"/>
  <c r="AZ396" i="24"/>
  <c r="BA396" i="24"/>
  <c r="BB396" i="24"/>
  <c r="BC396" i="24"/>
  <c r="BD396" i="24"/>
  <c r="BE396" i="24"/>
  <c r="BF396" i="24"/>
  <c r="BG396" i="24"/>
  <c r="BH396" i="24"/>
  <c r="BI396" i="24"/>
  <c r="BJ396" i="24"/>
  <c r="BK396" i="24"/>
  <c r="BL396" i="24"/>
  <c r="BM396" i="24"/>
  <c r="BN396" i="24"/>
  <c r="BO396" i="24"/>
  <c r="BP396" i="24"/>
  <c r="BQ396" i="24"/>
  <c r="BR396" i="24"/>
  <c r="BS396" i="24"/>
  <c r="AG397" i="24"/>
  <c r="AH397" i="24"/>
  <c r="AI397" i="24"/>
  <c r="AJ397" i="24"/>
  <c r="AK397" i="24"/>
  <c r="AL397" i="24"/>
  <c r="AM397" i="24"/>
  <c r="AN397" i="24"/>
  <c r="AO397" i="24"/>
  <c r="AP397" i="24"/>
  <c r="AQ397" i="24"/>
  <c r="AR397" i="24"/>
  <c r="AS397" i="24"/>
  <c r="AT397" i="24"/>
  <c r="AU397" i="24"/>
  <c r="AV397" i="24"/>
  <c r="AW397" i="24"/>
  <c r="AX397" i="24"/>
  <c r="AY397" i="24"/>
  <c r="AZ397" i="24"/>
  <c r="BA397" i="24"/>
  <c r="BB397" i="24"/>
  <c r="BC397" i="24"/>
  <c r="BD397" i="24"/>
  <c r="BE397" i="24"/>
  <c r="BF397" i="24"/>
  <c r="BG397" i="24"/>
  <c r="BH397" i="24"/>
  <c r="BI397" i="24"/>
  <c r="BJ397" i="24"/>
  <c r="BK397" i="24"/>
  <c r="BL397" i="24"/>
  <c r="BM397" i="24"/>
  <c r="BN397" i="24"/>
  <c r="BO397" i="24"/>
  <c r="BP397" i="24"/>
  <c r="BQ397" i="24"/>
  <c r="BR397" i="24"/>
  <c r="BS397" i="24"/>
  <c r="AG398" i="24"/>
  <c r="AH398" i="24"/>
  <c r="AI398" i="24"/>
  <c r="AJ398" i="24"/>
  <c r="AK398" i="24"/>
  <c r="AL398" i="24"/>
  <c r="AM398" i="24"/>
  <c r="AN398" i="24"/>
  <c r="AO398" i="24"/>
  <c r="AP398" i="24"/>
  <c r="AQ398" i="24"/>
  <c r="AR398" i="24"/>
  <c r="AS398" i="24"/>
  <c r="AT398" i="24"/>
  <c r="AU398" i="24"/>
  <c r="AV398" i="24"/>
  <c r="AW398" i="24"/>
  <c r="AX398" i="24"/>
  <c r="AY398" i="24"/>
  <c r="AZ398" i="24"/>
  <c r="BA398" i="24"/>
  <c r="BB398" i="24"/>
  <c r="BC398" i="24"/>
  <c r="BD398" i="24"/>
  <c r="BE398" i="24"/>
  <c r="BF398" i="24"/>
  <c r="BG398" i="24"/>
  <c r="BH398" i="24"/>
  <c r="BI398" i="24"/>
  <c r="BJ398" i="24"/>
  <c r="BK398" i="24"/>
  <c r="BL398" i="24"/>
  <c r="BM398" i="24"/>
  <c r="BN398" i="24"/>
  <c r="BO398" i="24"/>
  <c r="BP398" i="24"/>
  <c r="BQ398" i="24"/>
  <c r="BR398" i="24"/>
  <c r="BS398" i="24"/>
  <c r="AG399" i="24"/>
  <c r="AH399" i="24"/>
  <c r="AI399" i="24"/>
  <c r="AJ399" i="24"/>
  <c r="AK399" i="24"/>
  <c r="AL399" i="24"/>
  <c r="AM399" i="24"/>
  <c r="AN399" i="24"/>
  <c r="AO399" i="24"/>
  <c r="AP399" i="24"/>
  <c r="AQ399" i="24"/>
  <c r="AR399" i="24"/>
  <c r="AS399" i="24"/>
  <c r="AT399" i="24"/>
  <c r="AU399" i="24"/>
  <c r="AV399" i="24"/>
  <c r="AW399" i="24"/>
  <c r="AX399" i="24"/>
  <c r="AY399" i="24"/>
  <c r="AZ399" i="24"/>
  <c r="BA399" i="24"/>
  <c r="BB399" i="24"/>
  <c r="BC399" i="24"/>
  <c r="BD399" i="24"/>
  <c r="BE399" i="24"/>
  <c r="BF399" i="24"/>
  <c r="BG399" i="24"/>
  <c r="BH399" i="24"/>
  <c r="BI399" i="24"/>
  <c r="BJ399" i="24"/>
  <c r="BK399" i="24"/>
  <c r="BL399" i="24"/>
  <c r="BM399" i="24"/>
  <c r="BN399" i="24"/>
  <c r="BO399" i="24"/>
  <c r="BP399" i="24"/>
  <c r="BQ399" i="24"/>
  <c r="BR399" i="24"/>
  <c r="BS399" i="24"/>
  <c r="AG400" i="24"/>
  <c r="AH400" i="24"/>
  <c r="AI400" i="24"/>
  <c r="AJ400" i="24"/>
  <c r="AK400" i="24"/>
  <c r="AL400" i="24"/>
  <c r="AM400" i="24"/>
  <c r="AN400" i="24"/>
  <c r="AO400" i="24"/>
  <c r="AP400" i="24"/>
  <c r="AQ400" i="24"/>
  <c r="AR400" i="24"/>
  <c r="AS400" i="24"/>
  <c r="AT400" i="24"/>
  <c r="AU400" i="24"/>
  <c r="AV400" i="24"/>
  <c r="AW400" i="24"/>
  <c r="AX400" i="24"/>
  <c r="AY400" i="24"/>
  <c r="AZ400" i="24"/>
  <c r="BA400" i="24"/>
  <c r="BB400" i="24"/>
  <c r="BC400" i="24"/>
  <c r="BD400" i="24"/>
  <c r="BE400" i="24"/>
  <c r="BF400" i="24"/>
  <c r="BG400" i="24"/>
  <c r="BH400" i="24"/>
  <c r="BI400" i="24"/>
  <c r="BJ400" i="24"/>
  <c r="BK400" i="24"/>
  <c r="BL400" i="24"/>
  <c r="BM400" i="24"/>
  <c r="BN400" i="24"/>
  <c r="BO400" i="24"/>
  <c r="BP400" i="24"/>
  <c r="BQ400" i="24"/>
  <c r="BR400" i="24"/>
  <c r="BS400" i="24"/>
  <c r="AG401" i="24"/>
  <c r="AH401" i="24"/>
  <c r="AI401" i="24"/>
  <c r="AJ401" i="24"/>
  <c r="AK401" i="24"/>
  <c r="AL401" i="24"/>
  <c r="AM401" i="24"/>
  <c r="AN401" i="24"/>
  <c r="AO401" i="24"/>
  <c r="AP401" i="24"/>
  <c r="AQ401" i="24"/>
  <c r="AR401" i="24"/>
  <c r="AS401" i="24"/>
  <c r="AT401" i="24"/>
  <c r="AU401" i="24"/>
  <c r="AV401" i="24"/>
  <c r="AW401" i="24"/>
  <c r="AX401" i="24"/>
  <c r="AY401" i="24"/>
  <c r="AZ401" i="24"/>
  <c r="BA401" i="24"/>
  <c r="BB401" i="24"/>
  <c r="BC401" i="24"/>
  <c r="BD401" i="24"/>
  <c r="BE401" i="24"/>
  <c r="BF401" i="24"/>
  <c r="BG401" i="24"/>
  <c r="BH401" i="24"/>
  <c r="BI401" i="24"/>
  <c r="BJ401" i="24"/>
  <c r="BK401" i="24"/>
  <c r="BL401" i="24"/>
  <c r="BM401" i="24"/>
  <c r="BN401" i="24"/>
  <c r="BO401" i="24"/>
  <c r="BP401" i="24"/>
  <c r="BQ401" i="24"/>
  <c r="BR401" i="24"/>
  <c r="BS401" i="24"/>
  <c r="AG402" i="24"/>
  <c r="AH402" i="24"/>
  <c r="AI402" i="24"/>
  <c r="AJ402" i="24"/>
  <c r="AK402" i="24"/>
  <c r="AL402" i="24"/>
  <c r="AM402" i="24"/>
  <c r="AN402" i="24"/>
  <c r="AO402" i="24"/>
  <c r="AP402" i="24"/>
  <c r="AQ402" i="24"/>
  <c r="AR402" i="24"/>
  <c r="AS402" i="24"/>
  <c r="AT402" i="24"/>
  <c r="AU402" i="24"/>
  <c r="AV402" i="24"/>
  <c r="AW402" i="24"/>
  <c r="AX402" i="24"/>
  <c r="AY402" i="24"/>
  <c r="AZ402" i="24"/>
  <c r="BA402" i="24"/>
  <c r="BB402" i="24"/>
  <c r="BC402" i="24"/>
  <c r="BD402" i="24"/>
  <c r="BE402" i="24"/>
  <c r="BF402" i="24"/>
  <c r="BG402" i="24"/>
  <c r="BH402" i="24"/>
  <c r="BI402" i="24"/>
  <c r="BJ402" i="24"/>
  <c r="BK402" i="24"/>
  <c r="BL402" i="24"/>
  <c r="BM402" i="24"/>
  <c r="BN402" i="24"/>
  <c r="BO402" i="24"/>
  <c r="BP402" i="24"/>
  <c r="BQ402" i="24"/>
  <c r="BR402" i="24"/>
  <c r="BS402" i="24"/>
  <c r="AG403" i="24"/>
  <c r="AH403" i="24"/>
  <c r="AI403" i="24"/>
  <c r="AJ403" i="24"/>
  <c r="AK403" i="24"/>
  <c r="AL403" i="24"/>
  <c r="AM403" i="24"/>
  <c r="AN403" i="24"/>
  <c r="AO403" i="24"/>
  <c r="AP403" i="24"/>
  <c r="AQ403" i="24"/>
  <c r="AR403" i="24"/>
  <c r="AS403" i="24"/>
  <c r="AT403" i="24"/>
  <c r="AU403" i="24"/>
  <c r="AV403" i="24"/>
  <c r="AW403" i="24"/>
  <c r="AX403" i="24"/>
  <c r="AY403" i="24"/>
  <c r="AZ403" i="24"/>
  <c r="BA403" i="24"/>
  <c r="BB403" i="24"/>
  <c r="BC403" i="24"/>
  <c r="BD403" i="24"/>
  <c r="BE403" i="24"/>
  <c r="BF403" i="24"/>
  <c r="BG403" i="24"/>
  <c r="BH403" i="24"/>
  <c r="BI403" i="24"/>
  <c r="BJ403" i="24"/>
  <c r="BK403" i="24"/>
  <c r="BL403" i="24"/>
  <c r="BM403" i="24"/>
  <c r="BN403" i="24"/>
  <c r="BO403" i="24"/>
  <c r="BP403" i="24"/>
  <c r="BQ403" i="24"/>
  <c r="BR403" i="24"/>
  <c r="BS403" i="24"/>
  <c r="AG404" i="24"/>
  <c r="AH404" i="24"/>
  <c r="AI404" i="24"/>
  <c r="AJ404" i="24"/>
  <c r="AK404" i="24"/>
  <c r="AL404" i="24"/>
  <c r="AM404" i="24"/>
  <c r="AN404" i="24"/>
  <c r="AO404" i="24"/>
  <c r="AP404" i="24"/>
  <c r="AQ404" i="24"/>
  <c r="AR404" i="24"/>
  <c r="AS404" i="24"/>
  <c r="AT404" i="24"/>
  <c r="AU404" i="24"/>
  <c r="AV404" i="24"/>
  <c r="AW404" i="24"/>
  <c r="AX404" i="24"/>
  <c r="AY404" i="24"/>
  <c r="AZ404" i="24"/>
  <c r="BA404" i="24"/>
  <c r="BB404" i="24"/>
  <c r="BC404" i="24"/>
  <c r="BD404" i="24"/>
  <c r="BE404" i="24"/>
  <c r="BF404" i="24"/>
  <c r="BG404" i="24"/>
  <c r="BH404" i="24"/>
  <c r="BI404" i="24"/>
  <c r="BJ404" i="24"/>
  <c r="BK404" i="24"/>
  <c r="BL404" i="24"/>
  <c r="BM404" i="24"/>
  <c r="BN404" i="24"/>
  <c r="BO404" i="24"/>
  <c r="BP404" i="24"/>
  <c r="BQ404" i="24"/>
  <c r="BR404" i="24"/>
  <c r="BS404" i="24"/>
  <c r="AG405" i="24"/>
  <c r="AH405" i="24"/>
  <c r="AI405" i="24"/>
  <c r="AJ405" i="24"/>
  <c r="AK405" i="24"/>
  <c r="AL405" i="24"/>
  <c r="AM405" i="24"/>
  <c r="AN405" i="24"/>
  <c r="AO405" i="24"/>
  <c r="AP405" i="24"/>
  <c r="AQ405" i="24"/>
  <c r="AR405" i="24"/>
  <c r="AS405" i="24"/>
  <c r="AT405" i="24"/>
  <c r="AU405" i="24"/>
  <c r="AV405" i="24"/>
  <c r="AW405" i="24"/>
  <c r="AX405" i="24"/>
  <c r="AY405" i="24"/>
  <c r="AZ405" i="24"/>
  <c r="BA405" i="24"/>
  <c r="BB405" i="24"/>
  <c r="BC405" i="24"/>
  <c r="BD405" i="24"/>
  <c r="BE405" i="24"/>
  <c r="BF405" i="24"/>
  <c r="BG405" i="24"/>
  <c r="BH405" i="24"/>
  <c r="BI405" i="24"/>
  <c r="BJ405" i="24"/>
  <c r="BK405" i="24"/>
  <c r="BL405" i="24"/>
  <c r="BM405" i="24"/>
  <c r="BN405" i="24"/>
  <c r="BO405" i="24"/>
  <c r="BP405" i="24"/>
  <c r="BQ405" i="24"/>
  <c r="BR405" i="24"/>
  <c r="BS405" i="24"/>
  <c r="AG406" i="24"/>
  <c r="AH406" i="24"/>
  <c r="AI406" i="24"/>
  <c r="AJ406" i="24"/>
  <c r="AK406" i="24"/>
  <c r="AL406" i="24"/>
  <c r="AM406" i="24"/>
  <c r="AN406" i="24"/>
  <c r="AO406" i="24"/>
  <c r="AP406" i="24"/>
  <c r="AQ406" i="24"/>
  <c r="AR406" i="24"/>
  <c r="AS406" i="24"/>
  <c r="AT406" i="24"/>
  <c r="AU406" i="24"/>
  <c r="AV406" i="24"/>
  <c r="AW406" i="24"/>
  <c r="AX406" i="24"/>
  <c r="AY406" i="24"/>
  <c r="AZ406" i="24"/>
  <c r="BA406" i="24"/>
  <c r="BB406" i="24"/>
  <c r="BC406" i="24"/>
  <c r="BD406" i="24"/>
  <c r="BE406" i="24"/>
  <c r="BF406" i="24"/>
  <c r="BG406" i="24"/>
  <c r="BH406" i="24"/>
  <c r="BI406" i="24"/>
  <c r="BJ406" i="24"/>
  <c r="BK406" i="24"/>
  <c r="BL406" i="24"/>
  <c r="BM406" i="24"/>
  <c r="BN406" i="24"/>
  <c r="BO406" i="24"/>
  <c r="BP406" i="24"/>
  <c r="BQ406" i="24"/>
  <c r="BR406" i="24"/>
  <c r="BS406" i="24"/>
  <c r="AG407" i="24"/>
  <c r="AH407" i="24"/>
  <c r="AI407" i="24"/>
  <c r="AJ407" i="24"/>
  <c r="AK407" i="24"/>
  <c r="AL407" i="24"/>
  <c r="AM407" i="24"/>
  <c r="AN407" i="24"/>
  <c r="AO407" i="24"/>
  <c r="AP407" i="24"/>
  <c r="AQ407" i="24"/>
  <c r="AR407" i="24"/>
  <c r="AS407" i="24"/>
  <c r="AT407" i="24"/>
  <c r="AU407" i="24"/>
  <c r="AV407" i="24"/>
  <c r="AW407" i="24"/>
  <c r="AX407" i="24"/>
  <c r="AY407" i="24"/>
  <c r="AZ407" i="24"/>
  <c r="BA407" i="24"/>
  <c r="BB407" i="24"/>
  <c r="BC407" i="24"/>
  <c r="BD407" i="24"/>
  <c r="BE407" i="24"/>
  <c r="BF407" i="24"/>
  <c r="BG407" i="24"/>
  <c r="BH407" i="24"/>
  <c r="BI407" i="24"/>
  <c r="BJ407" i="24"/>
  <c r="BK407" i="24"/>
  <c r="BL407" i="24"/>
  <c r="BM407" i="24"/>
  <c r="BN407" i="24"/>
  <c r="BO407" i="24"/>
  <c r="BP407" i="24"/>
  <c r="BQ407" i="24"/>
  <c r="BR407" i="24"/>
  <c r="BS407" i="24"/>
  <c r="AG408" i="24"/>
  <c r="AH408" i="24"/>
  <c r="AI408" i="24"/>
  <c r="AJ408" i="24"/>
  <c r="AK408" i="24"/>
  <c r="AL408" i="24"/>
  <c r="AM408" i="24"/>
  <c r="AN408" i="24"/>
  <c r="AO408" i="24"/>
  <c r="AP408" i="24"/>
  <c r="AQ408" i="24"/>
  <c r="AR408" i="24"/>
  <c r="AS408" i="24"/>
  <c r="AT408" i="24"/>
  <c r="AU408" i="24"/>
  <c r="AV408" i="24"/>
  <c r="AW408" i="24"/>
  <c r="AX408" i="24"/>
  <c r="AY408" i="24"/>
  <c r="AZ408" i="24"/>
  <c r="BA408" i="24"/>
  <c r="BB408" i="24"/>
  <c r="BC408" i="24"/>
  <c r="BD408" i="24"/>
  <c r="BE408" i="24"/>
  <c r="BF408" i="24"/>
  <c r="BG408" i="24"/>
  <c r="BH408" i="24"/>
  <c r="BI408" i="24"/>
  <c r="BJ408" i="24"/>
  <c r="BK408" i="24"/>
  <c r="BL408" i="24"/>
  <c r="BM408" i="24"/>
  <c r="BN408" i="24"/>
  <c r="BO408" i="24"/>
  <c r="BP408" i="24"/>
  <c r="BQ408" i="24"/>
  <c r="BR408" i="24"/>
  <c r="BS408" i="24"/>
  <c r="AG409" i="24"/>
  <c r="AH409" i="24"/>
  <c r="AI409" i="24"/>
  <c r="AJ409" i="24"/>
  <c r="AK409" i="24"/>
  <c r="AL409" i="24"/>
  <c r="AM409" i="24"/>
  <c r="AN409" i="24"/>
  <c r="AO409" i="24"/>
  <c r="AP409" i="24"/>
  <c r="AQ409" i="24"/>
  <c r="AR409" i="24"/>
  <c r="AS409" i="24"/>
  <c r="AT409" i="24"/>
  <c r="AU409" i="24"/>
  <c r="AV409" i="24"/>
  <c r="AW409" i="24"/>
  <c r="AX409" i="24"/>
  <c r="AY409" i="24"/>
  <c r="AZ409" i="24"/>
  <c r="BA409" i="24"/>
  <c r="BB409" i="24"/>
  <c r="BC409" i="24"/>
  <c r="BD409" i="24"/>
  <c r="BE409" i="24"/>
  <c r="BF409" i="24"/>
  <c r="BG409" i="24"/>
  <c r="BH409" i="24"/>
  <c r="BI409" i="24"/>
  <c r="BJ409" i="24"/>
  <c r="BK409" i="24"/>
  <c r="BL409" i="24"/>
  <c r="BM409" i="24"/>
  <c r="BN409" i="24"/>
  <c r="BO409" i="24"/>
  <c r="BP409" i="24"/>
  <c r="BQ409" i="24"/>
  <c r="BR409" i="24"/>
  <c r="BS409" i="24"/>
  <c r="AG410" i="24"/>
  <c r="AH410" i="24"/>
  <c r="AI410" i="24"/>
  <c r="AJ410" i="24"/>
  <c r="AK410" i="24"/>
  <c r="AL410" i="24"/>
  <c r="AM410" i="24"/>
  <c r="AN410" i="24"/>
  <c r="AO410" i="24"/>
  <c r="AP410" i="24"/>
  <c r="AQ410" i="24"/>
  <c r="AR410" i="24"/>
  <c r="AS410" i="24"/>
  <c r="AT410" i="24"/>
  <c r="AU410" i="24"/>
  <c r="AV410" i="24"/>
  <c r="AW410" i="24"/>
  <c r="AX410" i="24"/>
  <c r="AY410" i="24"/>
  <c r="AZ410" i="24"/>
  <c r="BA410" i="24"/>
  <c r="BB410" i="24"/>
  <c r="BC410" i="24"/>
  <c r="BD410" i="24"/>
  <c r="BE410" i="24"/>
  <c r="BF410" i="24"/>
  <c r="BG410" i="24"/>
  <c r="BH410" i="24"/>
  <c r="BI410" i="24"/>
  <c r="BJ410" i="24"/>
  <c r="BK410" i="24"/>
  <c r="BL410" i="24"/>
  <c r="BM410" i="24"/>
  <c r="BN410" i="24"/>
  <c r="BO410" i="24"/>
  <c r="BP410" i="24"/>
  <c r="BQ410" i="24"/>
  <c r="BR410" i="24"/>
  <c r="BS410" i="24"/>
  <c r="AG411" i="24"/>
  <c r="AH411" i="24"/>
  <c r="AI411" i="24"/>
  <c r="AJ411" i="24"/>
  <c r="AK411" i="24"/>
  <c r="AL411" i="24"/>
  <c r="AM411" i="24"/>
  <c r="AN411" i="24"/>
  <c r="AO411" i="24"/>
  <c r="AP411" i="24"/>
  <c r="AQ411" i="24"/>
  <c r="AR411" i="24"/>
  <c r="AS411" i="24"/>
  <c r="AT411" i="24"/>
  <c r="AU411" i="24"/>
  <c r="AV411" i="24"/>
  <c r="AW411" i="24"/>
  <c r="AX411" i="24"/>
  <c r="AY411" i="24"/>
  <c r="AZ411" i="24"/>
  <c r="BA411" i="24"/>
  <c r="BB411" i="24"/>
  <c r="BC411" i="24"/>
  <c r="BD411" i="24"/>
  <c r="BE411" i="24"/>
  <c r="BF411" i="24"/>
  <c r="BG411" i="24"/>
  <c r="BH411" i="24"/>
  <c r="BI411" i="24"/>
  <c r="BJ411" i="24"/>
  <c r="BK411" i="24"/>
  <c r="BL411" i="24"/>
  <c r="BM411" i="24"/>
  <c r="BN411" i="24"/>
  <c r="BO411" i="24"/>
  <c r="BP411" i="24"/>
  <c r="BQ411" i="24"/>
  <c r="BR411" i="24"/>
  <c r="BS411" i="24"/>
  <c r="AG412" i="24"/>
  <c r="AH412" i="24"/>
  <c r="AI412" i="24"/>
  <c r="AJ412" i="24"/>
  <c r="AK412" i="24"/>
  <c r="AL412" i="24"/>
  <c r="AM412" i="24"/>
  <c r="AN412" i="24"/>
  <c r="AO412" i="24"/>
  <c r="AP412" i="24"/>
  <c r="AQ412" i="24"/>
  <c r="AR412" i="24"/>
  <c r="AS412" i="24"/>
  <c r="AT412" i="24"/>
  <c r="AU412" i="24"/>
  <c r="AV412" i="24"/>
  <c r="AW412" i="24"/>
  <c r="AX412" i="24"/>
  <c r="AY412" i="24"/>
  <c r="AZ412" i="24"/>
  <c r="BA412" i="24"/>
  <c r="BB412" i="24"/>
  <c r="BC412" i="24"/>
  <c r="BD412" i="24"/>
  <c r="BE412" i="24"/>
  <c r="BF412" i="24"/>
  <c r="BG412" i="24"/>
  <c r="BH412" i="24"/>
  <c r="BI412" i="24"/>
  <c r="BJ412" i="24"/>
  <c r="BK412" i="24"/>
  <c r="BL412" i="24"/>
  <c r="BM412" i="24"/>
  <c r="BN412" i="24"/>
  <c r="BO412" i="24"/>
  <c r="BP412" i="24"/>
  <c r="BQ412" i="24"/>
  <c r="BR412" i="24"/>
  <c r="BS412" i="24"/>
  <c r="AG413" i="24"/>
  <c r="AH413" i="24"/>
  <c r="AI413" i="24"/>
  <c r="AJ413" i="24"/>
  <c r="AK413" i="24"/>
  <c r="AL413" i="24"/>
  <c r="AM413" i="24"/>
  <c r="AN413" i="24"/>
  <c r="AO413" i="24"/>
  <c r="AP413" i="24"/>
  <c r="AQ413" i="24"/>
  <c r="AR413" i="24"/>
  <c r="AS413" i="24"/>
  <c r="AT413" i="24"/>
  <c r="AU413" i="24"/>
  <c r="AV413" i="24"/>
  <c r="AW413" i="24"/>
  <c r="AX413" i="24"/>
  <c r="AY413" i="24"/>
  <c r="AZ413" i="24"/>
  <c r="BA413" i="24"/>
  <c r="BB413" i="24"/>
  <c r="BC413" i="24"/>
  <c r="BD413" i="24"/>
  <c r="BE413" i="24"/>
  <c r="BF413" i="24"/>
  <c r="BG413" i="24"/>
  <c r="BH413" i="24"/>
  <c r="BI413" i="24"/>
  <c r="BJ413" i="24"/>
  <c r="BK413" i="24"/>
  <c r="BL413" i="24"/>
  <c r="BM413" i="24"/>
  <c r="BN413" i="24"/>
  <c r="BO413" i="24"/>
  <c r="BP413" i="24"/>
  <c r="BQ413" i="24"/>
  <c r="BR413" i="24"/>
  <c r="BS413" i="24"/>
  <c r="AG414" i="24"/>
  <c r="AH414" i="24"/>
  <c r="AI414" i="24"/>
  <c r="AJ414" i="24"/>
  <c r="AK414" i="24"/>
  <c r="AL414" i="24"/>
  <c r="AM414" i="24"/>
  <c r="AN414" i="24"/>
  <c r="AO414" i="24"/>
  <c r="AP414" i="24"/>
  <c r="AQ414" i="24"/>
  <c r="AR414" i="24"/>
  <c r="AS414" i="24"/>
  <c r="AT414" i="24"/>
  <c r="AU414" i="24"/>
  <c r="AV414" i="24"/>
  <c r="AW414" i="24"/>
  <c r="AX414" i="24"/>
  <c r="AY414" i="24"/>
  <c r="AZ414" i="24"/>
  <c r="BA414" i="24"/>
  <c r="BB414" i="24"/>
  <c r="BC414" i="24"/>
  <c r="BD414" i="24"/>
  <c r="BE414" i="24"/>
  <c r="BF414" i="24"/>
  <c r="BG414" i="24"/>
  <c r="BH414" i="24"/>
  <c r="BI414" i="24"/>
  <c r="BJ414" i="24"/>
  <c r="BK414" i="24"/>
  <c r="BL414" i="24"/>
  <c r="BM414" i="24"/>
  <c r="BN414" i="24"/>
  <c r="BO414" i="24"/>
  <c r="BP414" i="24"/>
  <c r="BQ414" i="24"/>
  <c r="BR414" i="24"/>
  <c r="BS414" i="24"/>
  <c r="AG415" i="24"/>
  <c r="AH415" i="24"/>
  <c r="AI415" i="24"/>
  <c r="AJ415" i="24"/>
  <c r="AK415" i="24"/>
  <c r="AL415" i="24"/>
  <c r="AM415" i="24"/>
  <c r="AN415" i="24"/>
  <c r="AO415" i="24"/>
  <c r="AP415" i="24"/>
  <c r="AQ415" i="24"/>
  <c r="AR415" i="24"/>
  <c r="AS415" i="24"/>
  <c r="AT415" i="24"/>
  <c r="AU415" i="24"/>
  <c r="AV415" i="24"/>
  <c r="AW415" i="24"/>
  <c r="AX415" i="24"/>
  <c r="AY415" i="24"/>
  <c r="AZ415" i="24"/>
  <c r="BA415" i="24"/>
  <c r="BB415" i="24"/>
  <c r="BC415" i="24"/>
  <c r="BD415" i="24"/>
  <c r="BE415" i="24"/>
  <c r="BF415" i="24"/>
  <c r="BG415" i="24"/>
  <c r="BH415" i="24"/>
  <c r="BI415" i="24"/>
  <c r="BJ415" i="24"/>
  <c r="BK415" i="24"/>
  <c r="BL415" i="24"/>
  <c r="BM415" i="24"/>
  <c r="BN415" i="24"/>
  <c r="BO415" i="24"/>
  <c r="BP415" i="24"/>
  <c r="BQ415" i="24"/>
  <c r="BR415" i="24"/>
  <c r="BS415" i="24"/>
  <c r="AG416" i="24"/>
  <c r="AH416" i="24"/>
  <c r="AI416" i="24"/>
  <c r="AJ416" i="24"/>
  <c r="AK416" i="24"/>
  <c r="AL416" i="24"/>
  <c r="AM416" i="24"/>
  <c r="AN416" i="24"/>
  <c r="AO416" i="24"/>
  <c r="AP416" i="24"/>
  <c r="AQ416" i="24"/>
  <c r="AR416" i="24"/>
  <c r="AS416" i="24"/>
  <c r="AT416" i="24"/>
  <c r="AU416" i="24"/>
  <c r="AV416" i="24"/>
  <c r="AW416" i="24"/>
  <c r="AX416" i="24"/>
  <c r="AY416" i="24"/>
  <c r="AZ416" i="24"/>
  <c r="BA416" i="24"/>
  <c r="BB416" i="24"/>
  <c r="BC416" i="24"/>
  <c r="BD416" i="24"/>
  <c r="BE416" i="24"/>
  <c r="BF416" i="24"/>
  <c r="BG416" i="24"/>
  <c r="BH416" i="24"/>
  <c r="BI416" i="24"/>
  <c r="BJ416" i="24"/>
  <c r="BK416" i="24"/>
  <c r="BL416" i="24"/>
  <c r="BM416" i="24"/>
  <c r="BN416" i="24"/>
  <c r="BO416" i="24"/>
  <c r="BP416" i="24"/>
  <c r="BQ416" i="24"/>
  <c r="BR416" i="24"/>
  <c r="BS416" i="24"/>
  <c r="AG417" i="24"/>
  <c r="AH417" i="24"/>
  <c r="AI417" i="24"/>
  <c r="AJ417" i="24"/>
  <c r="AK417" i="24"/>
  <c r="AL417" i="24"/>
  <c r="AM417" i="24"/>
  <c r="AN417" i="24"/>
  <c r="AO417" i="24"/>
  <c r="AP417" i="24"/>
  <c r="AQ417" i="24"/>
  <c r="AR417" i="24"/>
  <c r="AS417" i="24"/>
  <c r="AT417" i="24"/>
  <c r="AU417" i="24"/>
  <c r="AV417" i="24"/>
  <c r="AW417" i="24"/>
  <c r="AX417" i="24"/>
  <c r="AY417" i="24"/>
  <c r="AZ417" i="24"/>
  <c r="BA417" i="24"/>
  <c r="BB417" i="24"/>
  <c r="BC417" i="24"/>
  <c r="BD417" i="24"/>
  <c r="BE417" i="24"/>
  <c r="BF417" i="24"/>
  <c r="BG417" i="24"/>
  <c r="BH417" i="24"/>
  <c r="BI417" i="24"/>
  <c r="BJ417" i="24"/>
  <c r="BK417" i="24"/>
  <c r="BL417" i="24"/>
  <c r="BM417" i="24"/>
  <c r="BN417" i="24"/>
  <c r="BO417" i="24"/>
  <c r="BP417" i="24"/>
  <c r="BQ417" i="24"/>
  <c r="BR417" i="24"/>
  <c r="BS417" i="24"/>
  <c r="AG418" i="24"/>
  <c r="AH418" i="24"/>
  <c r="AI418" i="24"/>
  <c r="AJ418" i="24"/>
  <c r="AK418" i="24"/>
  <c r="AL418" i="24"/>
  <c r="AM418" i="24"/>
  <c r="AN418" i="24"/>
  <c r="AO418" i="24"/>
  <c r="AP418" i="24"/>
  <c r="AQ418" i="24"/>
  <c r="AR418" i="24"/>
  <c r="AS418" i="24"/>
  <c r="AT418" i="24"/>
  <c r="AU418" i="24"/>
  <c r="AV418" i="24"/>
  <c r="AW418" i="24"/>
  <c r="AX418" i="24"/>
  <c r="AY418" i="24"/>
  <c r="AZ418" i="24"/>
  <c r="BA418" i="24"/>
  <c r="BB418" i="24"/>
  <c r="BC418" i="24"/>
  <c r="BD418" i="24"/>
  <c r="BE418" i="24"/>
  <c r="BF418" i="24"/>
  <c r="BG418" i="24"/>
  <c r="BH418" i="24"/>
  <c r="BI418" i="24"/>
  <c r="BJ418" i="24"/>
  <c r="BK418" i="24"/>
  <c r="BL418" i="24"/>
  <c r="BM418" i="24"/>
  <c r="BN418" i="24"/>
  <c r="BO418" i="24"/>
  <c r="BP418" i="24"/>
  <c r="BQ418" i="24"/>
  <c r="BR418" i="24"/>
  <c r="BS418" i="24"/>
  <c r="AG419" i="24"/>
  <c r="AH419" i="24"/>
  <c r="AI419" i="24"/>
  <c r="AJ419" i="24"/>
  <c r="AK419" i="24"/>
  <c r="AL419" i="24"/>
  <c r="AM419" i="24"/>
  <c r="AN419" i="24"/>
  <c r="AO419" i="24"/>
  <c r="AP419" i="24"/>
  <c r="AQ419" i="24"/>
  <c r="AR419" i="24"/>
  <c r="AS419" i="24"/>
  <c r="AT419" i="24"/>
  <c r="AU419" i="24"/>
  <c r="AV419" i="24"/>
  <c r="AW419" i="24"/>
  <c r="AX419" i="24"/>
  <c r="AY419" i="24"/>
  <c r="AZ419" i="24"/>
  <c r="BA419" i="24"/>
  <c r="BB419" i="24"/>
  <c r="BC419" i="24"/>
  <c r="BD419" i="24"/>
  <c r="BE419" i="24"/>
  <c r="BF419" i="24"/>
  <c r="BG419" i="24"/>
  <c r="BH419" i="24"/>
  <c r="BI419" i="24"/>
  <c r="BJ419" i="24"/>
  <c r="BK419" i="24"/>
  <c r="BL419" i="24"/>
  <c r="BM419" i="24"/>
  <c r="BN419" i="24"/>
  <c r="BO419" i="24"/>
  <c r="BP419" i="24"/>
  <c r="BQ419" i="24"/>
  <c r="BR419" i="24"/>
  <c r="BS419" i="24"/>
  <c r="AG420" i="24"/>
  <c r="AH420" i="24"/>
  <c r="AI420" i="24"/>
  <c r="AJ420" i="24"/>
  <c r="AK420" i="24"/>
  <c r="AL420" i="24"/>
  <c r="AM420" i="24"/>
  <c r="AN420" i="24"/>
  <c r="AO420" i="24"/>
  <c r="AP420" i="24"/>
  <c r="AQ420" i="24"/>
  <c r="AR420" i="24"/>
  <c r="AS420" i="24"/>
  <c r="AT420" i="24"/>
  <c r="AU420" i="24"/>
  <c r="AV420" i="24"/>
  <c r="AW420" i="24"/>
  <c r="AX420" i="24"/>
  <c r="AY420" i="24"/>
  <c r="AZ420" i="24"/>
  <c r="BA420" i="24"/>
  <c r="BB420" i="24"/>
  <c r="BC420" i="24"/>
  <c r="BD420" i="24"/>
  <c r="BE420" i="24"/>
  <c r="BF420" i="24"/>
  <c r="BG420" i="24"/>
  <c r="BH420" i="24"/>
  <c r="BI420" i="24"/>
  <c r="BJ420" i="24"/>
  <c r="BK420" i="24"/>
  <c r="BL420" i="24"/>
  <c r="BM420" i="24"/>
  <c r="BN420" i="24"/>
  <c r="BO420" i="24"/>
  <c r="BP420" i="24"/>
  <c r="BQ420" i="24"/>
  <c r="BR420" i="24"/>
  <c r="BS420" i="24"/>
  <c r="AG421" i="24"/>
  <c r="AH421" i="24"/>
  <c r="AI421" i="24"/>
  <c r="AJ421" i="24"/>
  <c r="AK421" i="24"/>
  <c r="AL421" i="24"/>
  <c r="AM421" i="24"/>
  <c r="AN421" i="24"/>
  <c r="AO421" i="24"/>
  <c r="AP421" i="24"/>
  <c r="AQ421" i="24"/>
  <c r="AR421" i="24"/>
  <c r="AS421" i="24"/>
  <c r="AT421" i="24"/>
  <c r="AU421" i="24"/>
  <c r="AV421" i="24"/>
  <c r="AW421" i="24"/>
  <c r="AX421" i="24"/>
  <c r="AY421" i="24"/>
  <c r="AZ421" i="24"/>
  <c r="BA421" i="24"/>
  <c r="BB421" i="24"/>
  <c r="BC421" i="24"/>
  <c r="BD421" i="24"/>
  <c r="BE421" i="24"/>
  <c r="BF421" i="24"/>
  <c r="BG421" i="24"/>
  <c r="BH421" i="24"/>
  <c r="BI421" i="24"/>
  <c r="BJ421" i="24"/>
  <c r="BK421" i="24"/>
  <c r="BL421" i="24"/>
  <c r="BM421" i="24"/>
  <c r="BN421" i="24"/>
  <c r="BO421" i="24"/>
  <c r="BP421" i="24"/>
  <c r="BQ421" i="24"/>
  <c r="BR421" i="24"/>
  <c r="BS421" i="24"/>
  <c r="AG422" i="24"/>
  <c r="AH422" i="24"/>
  <c r="AI422" i="24"/>
  <c r="AJ422" i="24"/>
  <c r="AK422" i="24"/>
  <c r="AL422" i="24"/>
  <c r="AM422" i="24"/>
  <c r="AN422" i="24"/>
  <c r="AO422" i="24"/>
  <c r="AP422" i="24"/>
  <c r="AQ422" i="24"/>
  <c r="AR422" i="24"/>
  <c r="AS422" i="24"/>
  <c r="AT422" i="24"/>
  <c r="AU422" i="24"/>
  <c r="AV422" i="24"/>
  <c r="AW422" i="24"/>
  <c r="AX422" i="24"/>
  <c r="AY422" i="24"/>
  <c r="AZ422" i="24"/>
  <c r="BA422" i="24"/>
  <c r="BB422" i="24"/>
  <c r="BC422" i="24"/>
  <c r="BD422" i="24"/>
  <c r="BE422" i="24"/>
  <c r="BF422" i="24"/>
  <c r="BG422" i="24"/>
  <c r="BH422" i="24"/>
  <c r="BI422" i="24"/>
  <c r="BJ422" i="24"/>
  <c r="BK422" i="24"/>
  <c r="BL422" i="24"/>
  <c r="BM422" i="24"/>
  <c r="BN422" i="24"/>
  <c r="BO422" i="24"/>
  <c r="BP422" i="24"/>
  <c r="BQ422" i="24"/>
  <c r="BR422" i="24"/>
  <c r="BS422" i="24"/>
  <c r="AG423" i="24"/>
  <c r="AH423" i="24"/>
  <c r="AI423" i="24"/>
  <c r="AJ423" i="24"/>
  <c r="AK423" i="24"/>
  <c r="AL423" i="24"/>
  <c r="AM423" i="24"/>
  <c r="AN423" i="24"/>
  <c r="AO423" i="24"/>
  <c r="AP423" i="24"/>
  <c r="AQ423" i="24"/>
  <c r="AR423" i="24"/>
  <c r="AS423" i="24"/>
  <c r="AT423" i="24"/>
  <c r="AU423" i="24"/>
  <c r="AV423" i="24"/>
  <c r="AW423" i="24"/>
  <c r="AX423" i="24"/>
  <c r="AY423" i="24"/>
  <c r="AZ423" i="24"/>
  <c r="BA423" i="24"/>
  <c r="BB423" i="24"/>
  <c r="BC423" i="24"/>
  <c r="BD423" i="24"/>
  <c r="BE423" i="24"/>
  <c r="BF423" i="24"/>
  <c r="BG423" i="24"/>
  <c r="BH423" i="24"/>
  <c r="BI423" i="24"/>
  <c r="BJ423" i="24"/>
  <c r="BK423" i="24"/>
  <c r="BL423" i="24"/>
  <c r="BM423" i="24"/>
  <c r="BN423" i="24"/>
  <c r="BO423" i="24"/>
  <c r="BP423" i="24"/>
  <c r="BQ423" i="24"/>
  <c r="BR423" i="24"/>
  <c r="BS423" i="24"/>
  <c r="AG424" i="24"/>
  <c r="AH424" i="24"/>
  <c r="AI424" i="24"/>
  <c r="AJ424" i="24"/>
  <c r="AK424" i="24"/>
  <c r="AL424" i="24"/>
  <c r="AM424" i="24"/>
  <c r="AN424" i="24"/>
  <c r="AO424" i="24"/>
  <c r="AP424" i="24"/>
  <c r="AQ424" i="24"/>
  <c r="AR424" i="24"/>
  <c r="AS424" i="24"/>
  <c r="AT424" i="24"/>
  <c r="AU424" i="24"/>
  <c r="AV424" i="24"/>
  <c r="AW424" i="24"/>
  <c r="AX424" i="24"/>
  <c r="AY424" i="24"/>
  <c r="AZ424" i="24"/>
  <c r="BA424" i="24"/>
  <c r="BB424" i="24"/>
  <c r="BC424" i="24"/>
  <c r="BD424" i="24"/>
  <c r="BE424" i="24"/>
  <c r="BF424" i="24"/>
  <c r="BG424" i="24"/>
  <c r="BH424" i="24"/>
  <c r="BI424" i="24"/>
  <c r="BJ424" i="24"/>
  <c r="BK424" i="24"/>
  <c r="BL424" i="24"/>
  <c r="BM424" i="24"/>
  <c r="BN424" i="24"/>
  <c r="BO424" i="24"/>
  <c r="BP424" i="24"/>
  <c r="BQ424" i="24"/>
  <c r="BR424" i="24"/>
  <c r="BS424" i="24"/>
  <c r="AG425" i="24"/>
  <c r="AH425" i="24"/>
  <c r="AI425" i="24"/>
  <c r="AJ425" i="24"/>
  <c r="AK425" i="24"/>
  <c r="AL425" i="24"/>
  <c r="AM425" i="24"/>
  <c r="AN425" i="24"/>
  <c r="AO425" i="24"/>
  <c r="AP425" i="24"/>
  <c r="AQ425" i="24"/>
  <c r="AR425" i="24"/>
  <c r="AS425" i="24"/>
  <c r="AT425" i="24"/>
  <c r="AU425" i="24"/>
  <c r="AV425" i="24"/>
  <c r="AW425" i="24"/>
  <c r="AX425" i="24"/>
  <c r="AY425" i="24"/>
  <c r="AZ425" i="24"/>
  <c r="BA425" i="24"/>
  <c r="BB425" i="24"/>
  <c r="BC425" i="24"/>
  <c r="BD425" i="24"/>
  <c r="BE425" i="24"/>
  <c r="BF425" i="24"/>
  <c r="BG425" i="24"/>
  <c r="BH425" i="24"/>
  <c r="BI425" i="24"/>
  <c r="BJ425" i="24"/>
  <c r="BK425" i="24"/>
  <c r="BL425" i="24"/>
  <c r="BM425" i="24"/>
  <c r="BN425" i="24"/>
  <c r="BO425" i="24"/>
  <c r="BP425" i="24"/>
  <c r="BQ425" i="24"/>
  <c r="BR425" i="24"/>
  <c r="BS425" i="24"/>
  <c r="AG426" i="24"/>
  <c r="AH426" i="24"/>
  <c r="AI426" i="24"/>
  <c r="AJ426" i="24"/>
  <c r="AK426" i="24"/>
  <c r="AL426" i="24"/>
  <c r="AM426" i="24"/>
  <c r="AN426" i="24"/>
  <c r="AO426" i="24"/>
  <c r="AP426" i="24"/>
  <c r="AQ426" i="24"/>
  <c r="AR426" i="24"/>
  <c r="AS426" i="24"/>
  <c r="AT426" i="24"/>
  <c r="AU426" i="24"/>
  <c r="AV426" i="24"/>
  <c r="AW426" i="24"/>
  <c r="AX426" i="24"/>
  <c r="AY426" i="24"/>
  <c r="AZ426" i="24"/>
  <c r="BA426" i="24"/>
  <c r="BB426" i="24"/>
  <c r="BC426" i="24"/>
  <c r="BD426" i="24"/>
  <c r="BE426" i="24"/>
  <c r="BF426" i="24"/>
  <c r="BG426" i="24"/>
  <c r="BH426" i="24"/>
  <c r="BI426" i="24"/>
  <c r="BJ426" i="24"/>
  <c r="BK426" i="24"/>
  <c r="BL426" i="24"/>
  <c r="BM426" i="24"/>
  <c r="BN426" i="24"/>
  <c r="BO426" i="24"/>
  <c r="BP426" i="24"/>
  <c r="BQ426" i="24"/>
  <c r="BR426" i="24"/>
  <c r="BS426" i="24"/>
  <c r="AG427" i="24"/>
  <c r="AH427" i="24"/>
  <c r="AI427" i="24"/>
  <c r="AJ427" i="24"/>
  <c r="AK427" i="24"/>
  <c r="AL427" i="24"/>
  <c r="AM427" i="24"/>
  <c r="AN427" i="24"/>
  <c r="AO427" i="24"/>
  <c r="AP427" i="24"/>
  <c r="AQ427" i="24"/>
  <c r="AR427" i="24"/>
  <c r="AS427" i="24"/>
  <c r="AT427" i="24"/>
  <c r="AU427" i="24"/>
  <c r="AV427" i="24"/>
  <c r="AW427" i="24"/>
  <c r="AX427" i="24"/>
  <c r="AY427" i="24"/>
  <c r="AZ427" i="24"/>
  <c r="BA427" i="24"/>
  <c r="BB427" i="24"/>
  <c r="BC427" i="24"/>
  <c r="BD427" i="24"/>
  <c r="BE427" i="24"/>
  <c r="BF427" i="24"/>
  <c r="BG427" i="24"/>
  <c r="BH427" i="24"/>
  <c r="BI427" i="24"/>
  <c r="BJ427" i="24"/>
  <c r="BK427" i="24"/>
  <c r="BL427" i="24"/>
  <c r="BM427" i="24"/>
  <c r="BN427" i="24"/>
  <c r="BO427" i="24"/>
  <c r="BP427" i="24"/>
  <c r="BQ427" i="24"/>
  <c r="BR427" i="24"/>
  <c r="BS427" i="24"/>
  <c r="AG428" i="24"/>
  <c r="AH428" i="24"/>
  <c r="AI428" i="24"/>
  <c r="AJ428" i="24"/>
  <c r="AK428" i="24"/>
  <c r="AL428" i="24"/>
  <c r="AM428" i="24"/>
  <c r="AN428" i="24"/>
  <c r="AO428" i="24"/>
  <c r="AP428" i="24"/>
  <c r="AQ428" i="24"/>
  <c r="AR428" i="24"/>
  <c r="AS428" i="24"/>
  <c r="AT428" i="24"/>
  <c r="AU428" i="24"/>
  <c r="AV428" i="24"/>
  <c r="AW428" i="24"/>
  <c r="AX428" i="24"/>
  <c r="AY428" i="24"/>
  <c r="AZ428" i="24"/>
  <c r="BA428" i="24"/>
  <c r="BB428" i="24"/>
  <c r="BC428" i="24"/>
  <c r="BD428" i="24"/>
  <c r="BE428" i="24"/>
  <c r="BF428" i="24"/>
  <c r="BG428" i="24"/>
  <c r="BH428" i="24"/>
  <c r="BI428" i="24"/>
  <c r="BJ428" i="24"/>
  <c r="BK428" i="24"/>
  <c r="BL428" i="24"/>
  <c r="BM428" i="24"/>
  <c r="BN428" i="24"/>
  <c r="BO428" i="24"/>
  <c r="BP428" i="24"/>
  <c r="BQ428" i="24"/>
  <c r="BR428" i="24"/>
  <c r="BS428" i="24"/>
  <c r="AG429" i="24"/>
  <c r="AH429" i="24"/>
  <c r="AI429" i="24"/>
  <c r="AJ429" i="24"/>
  <c r="AK429" i="24"/>
  <c r="AL429" i="24"/>
  <c r="AM429" i="24"/>
  <c r="AN429" i="24"/>
  <c r="AO429" i="24"/>
  <c r="AP429" i="24"/>
  <c r="AQ429" i="24"/>
  <c r="AR429" i="24"/>
  <c r="AS429" i="24"/>
  <c r="AT429" i="24"/>
  <c r="AU429" i="24"/>
  <c r="AV429" i="24"/>
  <c r="AW429" i="24"/>
  <c r="AX429" i="24"/>
  <c r="AY429" i="24"/>
  <c r="AZ429" i="24"/>
  <c r="BA429" i="24"/>
  <c r="BB429" i="24"/>
  <c r="BC429" i="24"/>
  <c r="BD429" i="24"/>
  <c r="BE429" i="24"/>
  <c r="BF429" i="24"/>
  <c r="BG429" i="24"/>
  <c r="BH429" i="24"/>
  <c r="BI429" i="24"/>
  <c r="BJ429" i="24"/>
  <c r="BK429" i="24"/>
  <c r="BL429" i="24"/>
  <c r="BM429" i="24"/>
  <c r="BN429" i="24"/>
  <c r="BO429" i="24"/>
  <c r="BP429" i="24"/>
  <c r="BQ429" i="24"/>
  <c r="BR429" i="24"/>
  <c r="BS429" i="24"/>
  <c r="AG430" i="24"/>
  <c r="AH430" i="24"/>
  <c r="AI430" i="24"/>
  <c r="AJ430" i="24"/>
  <c r="AK430" i="24"/>
  <c r="AL430" i="24"/>
  <c r="AM430" i="24"/>
  <c r="AN430" i="24"/>
  <c r="AO430" i="24"/>
  <c r="AP430" i="24"/>
  <c r="AQ430" i="24"/>
  <c r="AR430" i="24"/>
  <c r="AS430" i="24"/>
  <c r="AT430" i="24"/>
  <c r="AU430" i="24"/>
  <c r="AV430" i="24"/>
  <c r="AW430" i="24"/>
  <c r="AX430" i="24"/>
  <c r="AY430" i="24"/>
  <c r="AZ430" i="24"/>
  <c r="BA430" i="24"/>
  <c r="BB430" i="24"/>
  <c r="BC430" i="24"/>
  <c r="BD430" i="24"/>
  <c r="BE430" i="24"/>
  <c r="BF430" i="24"/>
  <c r="BG430" i="24"/>
  <c r="BH430" i="24"/>
  <c r="BI430" i="24"/>
  <c r="BJ430" i="24"/>
  <c r="BK430" i="24"/>
  <c r="BL430" i="24"/>
  <c r="BM430" i="24"/>
  <c r="BN430" i="24"/>
  <c r="BO430" i="24"/>
  <c r="BP430" i="24"/>
  <c r="BQ430" i="24"/>
  <c r="BR430" i="24"/>
  <c r="BS430" i="24"/>
  <c r="AG431" i="24"/>
  <c r="AH431" i="24"/>
  <c r="AI431" i="24"/>
  <c r="AJ431" i="24"/>
  <c r="AK431" i="24"/>
  <c r="AL431" i="24"/>
  <c r="AM431" i="24"/>
  <c r="AN431" i="24"/>
  <c r="AO431" i="24"/>
  <c r="AP431" i="24"/>
  <c r="AQ431" i="24"/>
  <c r="AR431" i="24"/>
  <c r="AS431" i="24"/>
  <c r="AT431" i="24"/>
  <c r="AU431" i="24"/>
  <c r="AV431" i="24"/>
  <c r="AW431" i="24"/>
  <c r="AX431" i="24"/>
  <c r="AY431" i="24"/>
  <c r="AZ431" i="24"/>
  <c r="BA431" i="24"/>
  <c r="BB431" i="24"/>
  <c r="BC431" i="24"/>
  <c r="BD431" i="24"/>
  <c r="BE431" i="24"/>
  <c r="BF431" i="24"/>
  <c r="BG431" i="24"/>
  <c r="BH431" i="24"/>
  <c r="BI431" i="24"/>
  <c r="BJ431" i="24"/>
  <c r="BK431" i="24"/>
  <c r="BL431" i="24"/>
  <c r="BM431" i="24"/>
  <c r="BN431" i="24"/>
  <c r="BO431" i="24"/>
  <c r="BP431" i="24"/>
  <c r="BQ431" i="24"/>
  <c r="BR431" i="24"/>
  <c r="BS431" i="24"/>
  <c r="AG432" i="24"/>
  <c r="AH432" i="24"/>
  <c r="AI432" i="24"/>
  <c r="AJ432" i="24"/>
  <c r="AK432" i="24"/>
  <c r="AL432" i="24"/>
  <c r="AM432" i="24"/>
  <c r="AN432" i="24"/>
  <c r="AO432" i="24"/>
  <c r="AP432" i="24"/>
  <c r="AQ432" i="24"/>
  <c r="AR432" i="24"/>
  <c r="AS432" i="24"/>
  <c r="AT432" i="24"/>
  <c r="AU432" i="24"/>
  <c r="AV432" i="24"/>
  <c r="AW432" i="24"/>
  <c r="AX432" i="24"/>
  <c r="AY432" i="24"/>
  <c r="AZ432" i="24"/>
  <c r="BA432" i="24"/>
  <c r="BB432" i="24"/>
  <c r="BC432" i="24"/>
  <c r="BD432" i="24"/>
  <c r="BE432" i="24"/>
  <c r="BF432" i="24"/>
  <c r="BG432" i="24"/>
  <c r="BH432" i="24"/>
  <c r="BI432" i="24"/>
  <c r="BJ432" i="24"/>
  <c r="BK432" i="24"/>
  <c r="BL432" i="24"/>
  <c r="BM432" i="24"/>
  <c r="BN432" i="24"/>
  <c r="BO432" i="24"/>
  <c r="BP432" i="24"/>
  <c r="BQ432" i="24"/>
  <c r="BR432" i="24"/>
  <c r="BS432" i="24"/>
  <c r="AG433" i="24"/>
  <c r="AH433" i="24"/>
  <c r="AI433" i="24"/>
  <c r="AJ433" i="24"/>
  <c r="AK433" i="24"/>
  <c r="AL433" i="24"/>
  <c r="AM433" i="24"/>
  <c r="AN433" i="24"/>
  <c r="AO433" i="24"/>
  <c r="AP433" i="24"/>
  <c r="AQ433" i="24"/>
  <c r="AR433" i="24"/>
  <c r="AS433" i="24"/>
  <c r="AT433" i="24"/>
  <c r="AU433" i="24"/>
  <c r="AV433" i="24"/>
  <c r="AW433" i="24"/>
  <c r="AX433" i="24"/>
  <c r="AY433" i="24"/>
  <c r="AZ433" i="24"/>
  <c r="BA433" i="24"/>
  <c r="BB433" i="24"/>
  <c r="BC433" i="24"/>
  <c r="BD433" i="24"/>
  <c r="BE433" i="24"/>
  <c r="BF433" i="24"/>
  <c r="BG433" i="24"/>
  <c r="BH433" i="24"/>
  <c r="BI433" i="24"/>
  <c r="BJ433" i="24"/>
  <c r="BK433" i="24"/>
  <c r="BL433" i="24"/>
  <c r="BM433" i="24"/>
  <c r="BN433" i="24"/>
  <c r="BO433" i="24"/>
  <c r="BP433" i="24"/>
  <c r="BQ433" i="24"/>
  <c r="BR433" i="24"/>
  <c r="BS433" i="24"/>
  <c r="AG434" i="24"/>
  <c r="AH434" i="24"/>
  <c r="AI434" i="24"/>
  <c r="AJ434" i="24"/>
  <c r="AK434" i="24"/>
  <c r="AL434" i="24"/>
  <c r="AM434" i="24"/>
  <c r="AN434" i="24"/>
  <c r="AO434" i="24"/>
  <c r="AP434" i="24"/>
  <c r="AQ434" i="24"/>
  <c r="AR434" i="24"/>
  <c r="AS434" i="24"/>
  <c r="AT434" i="24"/>
  <c r="AU434" i="24"/>
  <c r="AV434" i="24"/>
  <c r="AW434" i="24"/>
  <c r="AX434" i="24"/>
  <c r="AY434" i="24"/>
  <c r="AZ434" i="24"/>
  <c r="BA434" i="24"/>
  <c r="BB434" i="24"/>
  <c r="BC434" i="24"/>
  <c r="BD434" i="24"/>
  <c r="BE434" i="24"/>
  <c r="BF434" i="24"/>
  <c r="BG434" i="24"/>
  <c r="BH434" i="24"/>
  <c r="BI434" i="24"/>
  <c r="BJ434" i="24"/>
  <c r="BK434" i="24"/>
  <c r="BL434" i="24"/>
  <c r="BM434" i="24"/>
  <c r="BN434" i="24"/>
  <c r="BO434" i="24"/>
  <c r="BP434" i="24"/>
  <c r="BQ434" i="24"/>
  <c r="BR434" i="24"/>
  <c r="BS434" i="24"/>
  <c r="AG435" i="24"/>
  <c r="AH435" i="24"/>
  <c r="AI435" i="24"/>
  <c r="AJ435" i="24"/>
  <c r="AK435" i="24"/>
  <c r="AL435" i="24"/>
  <c r="AM435" i="24"/>
  <c r="AN435" i="24"/>
  <c r="AO435" i="24"/>
  <c r="AP435" i="24"/>
  <c r="AQ435" i="24"/>
  <c r="AR435" i="24"/>
  <c r="AS435" i="24"/>
  <c r="AT435" i="24"/>
  <c r="AU435" i="24"/>
  <c r="AV435" i="24"/>
  <c r="AW435" i="24"/>
  <c r="AX435" i="24"/>
  <c r="AY435" i="24"/>
  <c r="AZ435" i="24"/>
  <c r="BA435" i="24"/>
  <c r="BB435" i="24"/>
  <c r="BC435" i="24"/>
  <c r="BD435" i="24"/>
  <c r="BE435" i="24"/>
  <c r="BF435" i="24"/>
  <c r="BG435" i="24"/>
  <c r="BH435" i="24"/>
  <c r="BI435" i="24"/>
  <c r="BJ435" i="24"/>
  <c r="BK435" i="24"/>
  <c r="BL435" i="24"/>
  <c r="BM435" i="24"/>
  <c r="BN435" i="24"/>
  <c r="BO435" i="24"/>
  <c r="BP435" i="24"/>
  <c r="BQ435" i="24"/>
  <c r="BR435" i="24"/>
  <c r="BS435" i="24"/>
  <c r="AG436" i="24"/>
  <c r="AH436" i="24"/>
  <c r="AI436" i="24"/>
  <c r="AJ436" i="24"/>
  <c r="AK436" i="24"/>
  <c r="AL436" i="24"/>
  <c r="AM436" i="24"/>
  <c r="AN436" i="24"/>
  <c r="AO436" i="24"/>
  <c r="AP436" i="24"/>
  <c r="AQ436" i="24"/>
  <c r="AR436" i="24"/>
  <c r="AS436" i="24"/>
  <c r="AT436" i="24"/>
  <c r="AU436" i="24"/>
  <c r="AV436" i="24"/>
  <c r="AW436" i="24"/>
  <c r="AX436" i="24"/>
  <c r="AY436" i="24"/>
  <c r="AZ436" i="24"/>
  <c r="BA436" i="24"/>
  <c r="BB436" i="24"/>
  <c r="BC436" i="24"/>
  <c r="BD436" i="24"/>
  <c r="BE436" i="24"/>
  <c r="BF436" i="24"/>
  <c r="BG436" i="24"/>
  <c r="BH436" i="24"/>
  <c r="BI436" i="24"/>
  <c r="BJ436" i="24"/>
  <c r="BK436" i="24"/>
  <c r="BL436" i="24"/>
  <c r="BM436" i="24"/>
  <c r="BN436" i="24"/>
  <c r="BO436" i="24"/>
  <c r="BP436" i="24"/>
  <c r="BQ436" i="24"/>
  <c r="BR436" i="24"/>
  <c r="BS436" i="24"/>
  <c r="AG437" i="24"/>
  <c r="AH437" i="24"/>
  <c r="AI437" i="24"/>
  <c r="AJ437" i="24"/>
  <c r="AK437" i="24"/>
  <c r="AL437" i="24"/>
  <c r="AM437" i="24"/>
  <c r="AN437" i="24"/>
  <c r="AO437" i="24"/>
  <c r="AP437" i="24"/>
  <c r="AQ437" i="24"/>
  <c r="AR437" i="24"/>
  <c r="AS437" i="24"/>
  <c r="AT437" i="24"/>
  <c r="AU437" i="24"/>
  <c r="AV437" i="24"/>
  <c r="AW437" i="24"/>
  <c r="AX437" i="24"/>
  <c r="AY437" i="24"/>
  <c r="AZ437" i="24"/>
  <c r="BA437" i="24"/>
  <c r="BB437" i="24"/>
  <c r="BC437" i="24"/>
  <c r="BD437" i="24"/>
  <c r="BE437" i="24"/>
  <c r="BF437" i="24"/>
  <c r="BG437" i="24"/>
  <c r="BH437" i="24"/>
  <c r="BI437" i="24"/>
  <c r="BJ437" i="24"/>
  <c r="BK437" i="24"/>
  <c r="BL437" i="24"/>
  <c r="BM437" i="24"/>
  <c r="BN437" i="24"/>
  <c r="BO437" i="24"/>
  <c r="BP437" i="24"/>
  <c r="BQ437" i="24"/>
  <c r="BR437" i="24"/>
  <c r="BS437" i="24"/>
  <c r="AG438" i="24"/>
  <c r="AH438" i="24"/>
  <c r="AI438" i="24"/>
  <c r="AJ438" i="24"/>
  <c r="AK438" i="24"/>
  <c r="AL438" i="24"/>
  <c r="AM438" i="24"/>
  <c r="AN438" i="24"/>
  <c r="AO438" i="24"/>
  <c r="AP438" i="24"/>
  <c r="AQ438" i="24"/>
  <c r="AR438" i="24"/>
  <c r="AS438" i="24"/>
  <c r="AT438" i="24"/>
  <c r="AU438" i="24"/>
  <c r="AV438" i="24"/>
  <c r="AW438" i="24"/>
  <c r="AX438" i="24"/>
  <c r="AY438" i="24"/>
  <c r="AZ438" i="24"/>
  <c r="BA438" i="24"/>
  <c r="BB438" i="24"/>
  <c r="BC438" i="24"/>
  <c r="BD438" i="24"/>
  <c r="BE438" i="24"/>
  <c r="BF438" i="24"/>
  <c r="BG438" i="24"/>
  <c r="BH438" i="24"/>
  <c r="BI438" i="24"/>
  <c r="BJ438" i="24"/>
  <c r="BK438" i="24"/>
  <c r="BL438" i="24"/>
  <c r="BM438" i="24"/>
  <c r="BN438" i="24"/>
  <c r="BO438" i="24"/>
  <c r="BP438" i="24"/>
  <c r="BQ438" i="24"/>
  <c r="BR438" i="24"/>
  <c r="BS438" i="24"/>
  <c r="AG439" i="24"/>
  <c r="AH439" i="24"/>
  <c r="AI439" i="24"/>
  <c r="AJ439" i="24"/>
  <c r="AK439" i="24"/>
  <c r="AL439" i="24"/>
  <c r="AM439" i="24"/>
  <c r="AN439" i="24"/>
  <c r="AO439" i="24"/>
  <c r="AP439" i="24"/>
  <c r="AQ439" i="24"/>
  <c r="AR439" i="24"/>
  <c r="AS439" i="24"/>
  <c r="AT439" i="24"/>
  <c r="AU439" i="24"/>
  <c r="AV439" i="24"/>
  <c r="AW439" i="24"/>
  <c r="AX439" i="24"/>
  <c r="AY439" i="24"/>
  <c r="AZ439" i="24"/>
  <c r="BA439" i="24"/>
  <c r="BB439" i="24"/>
  <c r="BC439" i="24"/>
  <c r="BD439" i="24"/>
  <c r="BE439" i="24"/>
  <c r="BF439" i="24"/>
  <c r="BG439" i="24"/>
  <c r="BH439" i="24"/>
  <c r="BI439" i="24"/>
  <c r="BJ439" i="24"/>
  <c r="BK439" i="24"/>
  <c r="BL439" i="24"/>
  <c r="BM439" i="24"/>
  <c r="BN439" i="24"/>
  <c r="BO439" i="24"/>
  <c r="BP439" i="24"/>
  <c r="BQ439" i="24"/>
  <c r="BR439" i="24"/>
  <c r="BS439" i="24"/>
  <c r="AG440" i="24"/>
  <c r="AH440" i="24"/>
  <c r="AI440" i="24"/>
  <c r="AJ440" i="24"/>
  <c r="AK440" i="24"/>
  <c r="AL440" i="24"/>
  <c r="AM440" i="24"/>
  <c r="AN440" i="24"/>
  <c r="AO440" i="24"/>
  <c r="AP440" i="24"/>
  <c r="AQ440" i="24"/>
  <c r="AR440" i="24"/>
  <c r="AS440" i="24"/>
  <c r="AT440" i="24"/>
  <c r="AU440" i="24"/>
  <c r="AV440" i="24"/>
  <c r="AW440" i="24"/>
  <c r="AX440" i="24"/>
  <c r="AY440" i="24"/>
  <c r="AZ440" i="24"/>
  <c r="BA440" i="24"/>
  <c r="BB440" i="24"/>
  <c r="BC440" i="24"/>
  <c r="BD440" i="24"/>
  <c r="BE440" i="24"/>
  <c r="BF440" i="24"/>
  <c r="BG440" i="24"/>
  <c r="BH440" i="24"/>
  <c r="BI440" i="24"/>
  <c r="BJ440" i="24"/>
  <c r="BK440" i="24"/>
  <c r="BL440" i="24"/>
  <c r="BM440" i="24"/>
  <c r="BN440" i="24"/>
  <c r="BO440" i="24"/>
  <c r="BP440" i="24"/>
  <c r="BQ440" i="24"/>
  <c r="BR440" i="24"/>
  <c r="BS440" i="24"/>
  <c r="AG441" i="24"/>
  <c r="AH441" i="24"/>
  <c r="AI441" i="24"/>
  <c r="AJ441" i="24"/>
  <c r="AK441" i="24"/>
  <c r="AL441" i="24"/>
  <c r="AM441" i="24"/>
  <c r="AN441" i="24"/>
  <c r="AO441" i="24"/>
  <c r="AP441" i="24"/>
  <c r="AQ441" i="24"/>
  <c r="AR441" i="24"/>
  <c r="AS441" i="24"/>
  <c r="AT441" i="24"/>
  <c r="AU441" i="24"/>
  <c r="AV441" i="24"/>
  <c r="AW441" i="24"/>
  <c r="AX441" i="24"/>
  <c r="AY441" i="24"/>
  <c r="AZ441" i="24"/>
  <c r="BA441" i="24"/>
  <c r="BB441" i="24"/>
  <c r="BC441" i="24"/>
  <c r="BD441" i="24"/>
  <c r="BE441" i="24"/>
  <c r="BF441" i="24"/>
  <c r="BG441" i="24"/>
  <c r="BH441" i="24"/>
  <c r="BI441" i="24"/>
  <c r="BJ441" i="24"/>
  <c r="BK441" i="24"/>
  <c r="BL441" i="24"/>
  <c r="BM441" i="24"/>
  <c r="BN441" i="24"/>
  <c r="BO441" i="24"/>
  <c r="BP441" i="24"/>
  <c r="BQ441" i="24"/>
  <c r="BR441" i="24"/>
  <c r="BS441" i="24"/>
  <c r="AG442" i="24"/>
  <c r="AH442" i="24"/>
  <c r="AI442" i="24"/>
  <c r="AJ442" i="24"/>
  <c r="AK442" i="24"/>
  <c r="AL442" i="24"/>
  <c r="AM442" i="24"/>
  <c r="AN442" i="24"/>
  <c r="AO442" i="24"/>
  <c r="AP442" i="24"/>
  <c r="AQ442" i="24"/>
  <c r="AR442" i="24"/>
  <c r="AS442" i="24"/>
  <c r="AT442" i="24"/>
  <c r="AU442" i="24"/>
  <c r="AV442" i="24"/>
  <c r="AW442" i="24"/>
  <c r="AX442" i="24"/>
  <c r="AY442" i="24"/>
  <c r="AZ442" i="24"/>
  <c r="BA442" i="24"/>
  <c r="BB442" i="24"/>
  <c r="BC442" i="24"/>
  <c r="BD442" i="24"/>
  <c r="BE442" i="24"/>
  <c r="BF442" i="24"/>
  <c r="BG442" i="24"/>
  <c r="BH442" i="24"/>
  <c r="BI442" i="24"/>
  <c r="BJ442" i="24"/>
  <c r="BK442" i="24"/>
  <c r="BL442" i="24"/>
  <c r="BM442" i="24"/>
  <c r="BN442" i="24"/>
  <c r="BO442" i="24"/>
  <c r="BP442" i="24"/>
  <c r="BQ442" i="24"/>
  <c r="BR442" i="24"/>
  <c r="BS442" i="24"/>
  <c r="AG443" i="24"/>
  <c r="AH443" i="24"/>
  <c r="AI443" i="24"/>
  <c r="AJ443" i="24"/>
  <c r="AK443" i="24"/>
  <c r="AL443" i="24"/>
  <c r="AM443" i="24"/>
  <c r="AN443" i="24"/>
  <c r="AO443" i="24"/>
  <c r="AP443" i="24"/>
  <c r="AQ443" i="24"/>
  <c r="AR443" i="24"/>
  <c r="AS443" i="24"/>
  <c r="AT443" i="24"/>
  <c r="AU443" i="24"/>
  <c r="AV443" i="24"/>
  <c r="AW443" i="24"/>
  <c r="AX443" i="24"/>
  <c r="AY443" i="24"/>
  <c r="AZ443" i="24"/>
  <c r="BA443" i="24"/>
  <c r="BB443" i="24"/>
  <c r="BC443" i="24"/>
  <c r="BD443" i="24"/>
  <c r="BE443" i="24"/>
  <c r="BF443" i="24"/>
  <c r="BG443" i="24"/>
  <c r="BH443" i="24"/>
  <c r="BI443" i="24"/>
  <c r="BJ443" i="24"/>
  <c r="BK443" i="24"/>
  <c r="BL443" i="24"/>
  <c r="BM443" i="24"/>
  <c r="BN443" i="24"/>
  <c r="BO443" i="24"/>
  <c r="BP443" i="24"/>
  <c r="BQ443" i="24"/>
  <c r="BR443" i="24"/>
  <c r="BS443" i="24"/>
  <c r="AG444" i="24"/>
  <c r="AH444" i="24"/>
  <c r="AI444" i="24"/>
  <c r="AJ444" i="24"/>
  <c r="AK444" i="24"/>
  <c r="AL444" i="24"/>
  <c r="AM444" i="24"/>
  <c r="AN444" i="24"/>
  <c r="AO444" i="24"/>
  <c r="AP444" i="24"/>
  <c r="AQ444" i="24"/>
  <c r="AR444" i="24"/>
  <c r="AS444" i="24"/>
  <c r="AT444" i="24"/>
  <c r="AU444" i="24"/>
  <c r="AV444" i="24"/>
  <c r="AW444" i="24"/>
  <c r="AX444" i="24"/>
  <c r="AY444" i="24"/>
  <c r="AZ444" i="24"/>
  <c r="BA444" i="24"/>
  <c r="BB444" i="24"/>
  <c r="BC444" i="24"/>
  <c r="BD444" i="24"/>
  <c r="BE444" i="24"/>
  <c r="BF444" i="24"/>
  <c r="BG444" i="24"/>
  <c r="BH444" i="24"/>
  <c r="BI444" i="24"/>
  <c r="BJ444" i="24"/>
  <c r="BK444" i="24"/>
  <c r="BL444" i="24"/>
  <c r="BM444" i="24"/>
  <c r="BN444" i="24"/>
  <c r="BO444" i="24"/>
  <c r="BP444" i="24"/>
  <c r="BQ444" i="24"/>
  <c r="BR444" i="24"/>
  <c r="BS444" i="24"/>
  <c r="AG445" i="24"/>
  <c r="AH445" i="24"/>
  <c r="AI445" i="24"/>
  <c r="AJ445" i="24"/>
  <c r="AK445" i="24"/>
  <c r="AL445" i="24"/>
  <c r="AM445" i="24"/>
  <c r="AN445" i="24"/>
  <c r="AO445" i="24"/>
  <c r="AP445" i="24"/>
  <c r="AQ445" i="24"/>
  <c r="AR445" i="24"/>
  <c r="AS445" i="24"/>
  <c r="AT445" i="24"/>
  <c r="AU445" i="24"/>
  <c r="AV445" i="24"/>
  <c r="AW445" i="24"/>
  <c r="AX445" i="24"/>
  <c r="AY445" i="24"/>
  <c r="AZ445" i="24"/>
  <c r="BA445" i="24"/>
  <c r="BB445" i="24"/>
  <c r="BC445" i="24"/>
  <c r="BD445" i="24"/>
  <c r="BE445" i="24"/>
  <c r="BF445" i="24"/>
  <c r="BG445" i="24"/>
  <c r="BH445" i="24"/>
  <c r="BI445" i="24"/>
  <c r="BJ445" i="24"/>
  <c r="BK445" i="24"/>
  <c r="BL445" i="24"/>
  <c r="BM445" i="24"/>
  <c r="BN445" i="24"/>
  <c r="BO445" i="24"/>
  <c r="BP445" i="24"/>
  <c r="BQ445" i="24"/>
  <c r="BR445" i="24"/>
  <c r="BS445" i="24"/>
  <c r="AG446" i="24"/>
  <c r="AH446" i="24"/>
  <c r="AI446" i="24"/>
  <c r="AJ446" i="24"/>
  <c r="AK446" i="24"/>
  <c r="AL446" i="24"/>
  <c r="AM446" i="24"/>
  <c r="AN446" i="24"/>
  <c r="AO446" i="24"/>
  <c r="AP446" i="24"/>
  <c r="AQ446" i="24"/>
  <c r="AR446" i="24"/>
  <c r="AS446" i="24"/>
  <c r="AT446" i="24"/>
  <c r="AU446" i="24"/>
  <c r="AV446" i="24"/>
  <c r="AW446" i="24"/>
  <c r="AX446" i="24"/>
  <c r="AY446" i="24"/>
  <c r="AZ446" i="24"/>
  <c r="BA446" i="24"/>
  <c r="BB446" i="24"/>
  <c r="BC446" i="24"/>
  <c r="BD446" i="24"/>
  <c r="BE446" i="24"/>
  <c r="BF446" i="24"/>
  <c r="BG446" i="24"/>
  <c r="BH446" i="24"/>
  <c r="BI446" i="24"/>
  <c r="BJ446" i="24"/>
  <c r="BK446" i="24"/>
  <c r="BL446" i="24"/>
  <c r="BM446" i="24"/>
  <c r="BN446" i="24"/>
  <c r="BO446" i="24"/>
  <c r="BP446" i="24"/>
  <c r="BQ446" i="24"/>
  <c r="BR446" i="24"/>
  <c r="BS446" i="24"/>
  <c r="AG447" i="24"/>
  <c r="AH447" i="24"/>
  <c r="AI447" i="24"/>
  <c r="AJ447" i="24"/>
  <c r="AK447" i="24"/>
  <c r="AL447" i="24"/>
  <c r="AM447" i="24"/>
  <c r="AN447" i="24"/>
  <c r="AO447" i="24"/>
  <c r="AP447" i="24"/>
  <c r="AQ447" i="24"/>
  <c r="AR447" i="24"/>
  <c r="AS447" i="24"/>
  <c r="AT447" i="24"/>
  <c r="AU447" i="24"/>
  <c r="AV447" i="24"/>
  <c r="AW447" i="24"/>
  <c r="AX447" i="24"/>
  <c r="AY447" i="24"/>
  <c r="AZ447" i="24"/>
  <c r="BA447" i="24"/>
  <c r="BB447" i="24"/>
  <c r="BC447" i="24"/>
  <c r="BD447" i="24"/>
  <c r="BE447" i="24"/>
  <c r="BF447" i="24"/>
  <c r="BG447" i="24"/>
  <c r="BH447" i="24"/>
  <c r="BI447" i="24"/>
  <c r="BJ447" i="24"/>
  <c r="BK447" i="24"/>
  <c r="BL447" i="24"/>
  <c r="BM447" i="24"/>
  <c r="BN447" i="24"/>
  <c r="BO447" i="24"/>
  <c r="BP447" i="24"/>
  <c r="BQ447" i="24"/>
  <c r="BR447" i="24"/>
  <c r="BS447" i="24"/>
  <c r="AG448" i="24"/>
  <c r="AH448" i="24"/>
  <c r="AI448" i="24"/>
  <c r="AJ448" i="24"/>
  <c r="AK448" i="24"/>
  <c r="AL448" i="24"/>
  <c r="AM448" i="24"/>
  <c r="AN448" i="24"/>
  <c r="AO448" i="24"/>
  <c r="AP448" i="24"/>
  <c r="AQ448" i="24"/>
  <c r="AR448" i="24"/>
  <c r="AS448" i="24"/>
  <c r="AT448" i="24"/>
  <c r="AU448" i="24"/>
  <c r="AV448" i="24"/>
  <c r="AW448" i="24"/>
  <c r="AX448" i="24"/>
  <c r="AY448" i="24"/>
  <c r="AZ448" i="24"/>
  <c r="BA448" i="24"/>
  <c r="BB448" i="24"/>
  <c r="BC448" i="24"/>
  <c r="BD448" i="24"/>
  <c r="BE448" i="24"/>
  <c r="BF448" i="24"/>
  <c r="BG448" i="24"/>
  <c r="BH448" i="24"/>
  <c r="BI448" i="24"/>
  <c r="BJ448" i="24"/>
  <c r="BK448" i="24"/>
  <c r="BL448" i="24"/>
  <c r="BM448" i="24"/>
  <c r="BN448" i="24"/>
  <c r="BO448" i="24"/>
  <c r="BP448" i="24"/>
  <c r="BQ448" i="24"/>
  <c r="BR448" i="24"/>
  <c r="BS448" i="24"/>
  <c r="AG449" i="24"/>
  <c r="AH449" i="24"/>
  <c r="AI449" i="24"/>
  <c r="AJ449" i="24"/>
  <c r="AK449" i="24"/>
  <c r="AL449" i="24"/>
  <c r="AM449" i="24"/>
  <c r="AN449" i="24"/>
  <c r="AO449" i="24"/>
  <c r="AP449" i="24"/>
  <c r="AQ449" i="24"/>
  <c r="AR449" i="24"/>
  <c r="AS449" i="24"/>
  <c r="AT449" i="24"/>
  <c r="AU449" i="24"/>
  <c r="AV449" i="24"/>
  <c r="AW449" i="24"/>
  <c r="AX449" i="24"/>
  <c r="AY449" i="24"/>
  <c r="AZ449" i="24"/>
  <c r="BA449" i="24"/>
  <c r="BB449" i="24"/>
  <c r="BC449" i="24"/>
  <c r="BD449" i="24"/>
  <c r="BE449" i="24"/>
  <c r="BF449" i="24"/>
  <c r="BG449" i="24"/>
  <c r="BH449" i="24"/>
  <c r="BI449" i="24"/>
  <c r="BJ449" i="24"/>
  <c r="BK449" i="24"/>
  <c r="BL449" i="24"/>
  <c r="BM449" i="24"/>
  <c r="BN449" i="24"/>
  <c r="BO449" i="24"/>
  <c r="BP449" i="24"/>
  <c r="BQ449" i="24"/>
  <c r="BR449" i="24"/>
  <c r="BS449" i="24"/>
  <c r="AG450" i="24"/>
  <c r="AH450" i="24"/>
  <c r="AI450" i="24"/>
  <c r="AJ450" i="24"/>
  <c r="AK450" i="24"/>
  <c r="AL450" i="24"/>
  <c r="AM450" i="24"/>
  <c r="AN450" i="24"/>
  <c r="AO450" i="24"/>
  <c r="AP450" i="24"/>
  <c r="AQ450" i="24"/>
  <c r="AR450" i="24"/>
  <c r="AS450" i="24"/>
  <c r="AT450" i="24"/>
  <c r="AU450" i="24"/>
  <c r="AV450" i="24"/>
  <c r="AW450" i="24"/>
  <c r="AX450" i="24"/>
  <c r="AY450" i="24"/>
  <c r="AZ450" i="24"/>
  <c r="BA450" i="24"/>
  <c r="BB450" i="24"/>
  <c r="BC450" i="24"/>
  <c r="BD450" i="24"/>
  <c r="BE450" i="24"/>
  <c r="BF450" i="24"/>
  <c r="BG450" i="24"/>
  <c r="BH450" i="24"/>
  <c r="BI450" i="24"/>
  <c r="BJ450" i="24"/>
  <c r="BK450" i="24"/>
  <c r="BL450" i="24"/>
  <c r="BM450" i="24"/>
  <c r="BN450" i="24"/>
  <c r="BO450" i="24"/>
  <c r="BP450" i="24"/>
  <c r="BQ450" i="24"/>
  <c r="BR450" i="24"/>
  <c r="BS450" i="24"/>
  <c r="AG451" i="24"/>
  <c r="AH451" i="24"/>
  <c r="AI451" i="24"/>
  <c r="AJ451" i="24"/>
  <c r="AK451" i="24"/>
  <c r="AL451" i="24"/>
  <c r="AM451" i="24"/>
  <c r="AN451" i="24"/>
  <c r="AO451" i="24"/>
  <c r="AP451" i="24"/>
  <c r="AQ451" i="24"/>
  <c r="AR451" i="24"/>
  <c r="AS451" i="24"/>
  <c r="AT451" i="24"/>
  <c r="AU451" i="24"/>
  <c r="AV451" i="24"/>
  <c r="AW451" i="24"/>
  <c r="AX451" i="24"/>
  <c r="AY451" i="24"/>
  <c r="AZ451" i="24"/>
  <c r="BA451" i="24"/>
  <c r="BB451" i="24"/>
  <c r="BC451" i="24"/>
  <c r="BD451" i="24"/>
  <c r="BE451" i="24"/>
  <c r="BF451" i="24"/>
  <c r="BG451" i="24"/>
  <c r="BH451" i="24"/>
  <c r="BI451" i="24"/>
  <c r="BJ451" i="24"/>
  <c r="BK451" i="24"/>
  <c r="BL451" i="24"/>
  <c r="BM451" i="24"/>
  <c r="BN451" i="24"/>
  <c r="BO451" i="24"/>
  <c r="BP451" i="24"/>
  <c r="BQ451" i="24"/>
  <c r="BR451" i="24"/>
  <c r="BS451" i="24"/>
  <c r="AG452" i="24"/>
  <c r="AH452" i="24"/>
  <c r="AI452" i="24"/>
  <c r="AJ452" i="24"/>
  <c r="AK452" i="24"/>
  <c r="AL452" i="24"/>
  <c r="AM452" i="24"/>
  <c r="AN452" i="24"/>
  <c r="AO452" i="24"/>
  <c r="AP452" i="24"/>
  <c r="AQ452" i="24"/>
  <c r="AR452" i="24"/>
  <c r="AS452" i="24"/>
  <c r="AT452" i="24"/>
  <c r="AU452" i="24"/>
  <c r="AV452" i="24"/>
  <c r="AW452" i="24"/>
  <c r="AX452" i="24"/>
  <c r="AY452" i="24"/>
  <c r="AZ452" i="24"/>
  <c r="BA452" i="24"/>
  <c r="BB452" i="24"/>
  <c r="BC452" i="24"/>
  <c r="BD452" i="24"/>
  <c r="BE452" i="24"/>
  <c r="BF452" i="24"/>
  <c r="BG452" i="24"/>
  <c r="BH452" i="24"/>
  <c r="BI452" i="24"/>
  <c r="BJ452" i="24"/>
  <c r="BK452" i="24"/>
  <c r="BL452" i="24"/>
  <c r="BM452" i="24"/>
  <c r="BN452" i="24"/>
  <c r="BO452" i="24"/>
  <c r="BP452" i="24"/>
  <c r="BQ452" i="24"/>
  <c r="BR452" i="24"/>
  <c r="BS452" i="24"/>
  <c r="AG453" i="24"/>
  <c r="AH453" i="24"/>
  <c r="AI453" i="24"/>
  <c r="AJ453" i="24"/>
  <c r="AK453" i="24"/>
  <c r="AL453" i="24"/>
  <c r="AM453" i="24"/>
  <c r="AN453" i="24"/>
  <c r="AO453" i="24"/>
  <c r="AP453" i="24"/>
  <c r="AQ453" i="24"/>
  <c r="AR453" i="24"/>
  <c r="AS453" i="24"/>
  <c r="AT453" i="24"/>
  <c r="AU453" i="24"/>
  <c r="AV453" i="24"/>
  <c r="AW453" i="24"/>
  <c r="AX453" i="24"/>
  <c r="AY453" i="24"/>
  <c r="AZ453" i="24"/>
  <c r="BA453" i="24"/>
  <c r="BB453" i="24"/>
  <c r="BC453" i="24"/>
  <c r="BD453" i="24"/>
  <c r="BE453" i="24"/>
  <c r="BF453" i="24"/>
  <c r="BG453" i="24"/>
  <c r="BH453" i="24"/>
  <c r="BI453" i="24"/>
  <c r="BJ453" i="24"/>
  <c r="BK453" i="24"/>
  <c r="BL453" i="24"/>
  <c r="BM453" i="24"/>
  <c r="BN453" i="24"/>
  <c r="BO453" i="24"/>
  <c r="BP453" i="24"/>
  <c r="BQ453" i="24"/>
  <c r="BR453" i="24"/>
  <c r="BS453" i="24"/>
  <c r="AG454" i="24"/>
  <c r="AH454" i="24"/>
  <c r="AI454" i="24"/>
  <c r="AJ454" i="24"/>
  <c r="AK454" i="24"/>
  <c r="AL454" i="24"/>
  <c r="AM454" i="24"/>
  <c r="AN454" i="24"/>
  <c r="AO454" i="24"/>
  <c r="AP454" i="24"/>
  <c r="AQ454" i="24"/>
  <c r="AR454" i="24"/>
  <c r="AS454" i="24"/>
  <c r="AT454" i="24"/>
  <c r="AU454" i="24"/>
  <c r="AV454" i="24"/>
  <c r="AW454" i="24"/>
  <c r="AX454" i="24"/>
  <c r="AY454" i="24"/>
  <c r="AZ454" i="24"/>
  <c r="BA454" i="24"/>
  <c r="BB454" i="24"/>
  <c r="BC454" i="24"/>
  <c r="BD454" i="24"/>
  <c r="BE454" i="24"/>
  <c r="BF454" i="24"/>
  <c r="BG454" i="24"/>
  <c r="BH454" i="24"/>
  <c r="BI454" i="24"/>
  <c r="BJ454" i="24"/>
  <c r="BK454" i="24"/>
  <c r="BL454" i="24"/>
  <c r="BM454" i="24"/>
  <c r="BN454" i="24"/>
  <c r="BO454" i="24"/>
  <c r="BP454" i="24"/>
  <c r="BQ454" i="24"/>
  <c r="BR454" i="24"/>
  <c r="BS454" i="24"/>
  <c r="AG455" i="24"/>
  <c r="AH455" i="24"/>
  <c r="AI455" i="24"/>
  <c r="AJ455" i="24"/>
  <c r="AK455" i="24"/>
  <c r="AL455" i="24"/>
  <c r="AM455" i="24"/>
  <c r="AN455" i="24"/>
  <c r="AO455" i="24"/>
  <c r="AP455" i="24"/>
  <c r="AQ455" i="24"/>
  <c r="AR455" i="24"/>
  <c r="AS455" i="24"/>
  <c r="AT455" i="24"/>
  <c r="AU455" i="24"/>
  <c r="AV455" i="24"/>
  <c r="AW455" i="24"/>
  <c r="AX455" i="24"/>
  <c r="AY455" i="24"/>
  <c r="AZ455" i="24"/>
  <c r="BA455" i="24"/>
  <c r="BB455" i="24"/>
  <c r="BC455" i="24"/>
  <c r="BD455" i="24"/>
  <c r="BE455" i="24"/>
  <c r="BF455" i="24"/>
  <c r="BG455" i="24"/>
  <c r="BH455" i="24"/>
  <c r="BI455" i="24"/>
  <c r="BJ455" i="24"/>
  <c r="BK455" i="24"/>
  <c r="BL455" i="24"/>
  <c r="BM455" i="24"/>
  <c r="BN455" i="24"/>
  <c r="BO455" i="24"/>
  <c r="BP455" i="24"/>
  <c r="BQ455" i="24"/>
  <c r="BR455" i="24"/>
  <c r="BS455" i="24"/>
  <c r="AG456" i="24"/>
  <c r="AH456" i="24"/>
  <c r="AI456" i="24"/>
  <c r="AJ456" i="24"/>
  <c r="AK456" i="24"/>
  <c r="AL456" i="24"/>
  <c r="AM456" i="24"/>
  <c r="AN456" i="24"/>
  <c r="AO456" i="24"/>
  <c r="AP456" i="24"/>
  <c r="AQ456" i="24"/>
  <c r="AR456" i="24"/>
  <c r="AS456" i="24"/>
  <c r="AT456" i="24"/>
  <c r="AU456" i="24"/>
  <c r="AV456" i="24"/>
  <c r="AW456" i="24"/>
  <c r="AX456" i="24"/>
  <c r="AY456" i="24"/>
  <c r="AZ456" i="24"/>
  <c r="BA456" i="24"/>
  <c r="BB456" i="24"/>
  <c r="BC456" i="24"/>
  <c r="BD456" i="24"/>
  <c r="BE456" i="24"/>
  <c r="BF456" i="24"/>
  <c r="BG456" i="24"/>
  <c r="BH456" i="24"/>
  <c r="BI456" i="24"/>
  <c r="BJ456" i="24"/>
  <c r="BK456" i="24"/>
  <c r="BL456" i="24"/>
  <c r="BM456" i="24"/>
  <c r="BN456" i="24"/>
  <c r="BO456" i="24"/>
  <c r="BP456" i="24"/>
  <c r="BQ456" i="24"/>
  <c r="BR456" i="24"/>
  <c r="BS456" i="24"/>
  <c r="AG457" i="24"/>
  <c r="AH457" i="24"/>
  <c r="AI457" i="24"/>
  <c r="AJ457" i="24"/>
  <c r="AK457" i="24"/>
  <c r="AL457" i="24"/>
  <c r="AM457" i="24"/>
  <c r="AN457" i="24"/>
  <c r="AO457" i="24"/>
  <c r="AP457" i="24"/>
  <c r="AQ457" i="24"/>
  <c r="AR457" i="24"/>
  <c r="AS457" i="24"/>
  <c r="AT457" i="24"/>
  <c r="AU457" i="24"/>
  <c r="AV457" i="24"/>
  <c r="AW457" i="24"/>
  <c r="AX457" i="24"/>
  <c r="AY457" i="24"/>
  <c r="AZ457" i="24"/>
  <c r="BA457" i="24"/>
  <c r="BB457" i="24"/>
  <c r="BC457" i="24"/>
  <c r="BD457" i="24"/>
  <c r="BE457" i="24"/>
  <c r="BF457" i="24"/>
  <c r="BG457" i="24"/>
  <c r="BH457" i="24"/>
  <c r="BI457" i="24"/>
  <c r="BJ457" i="24"/>
  <c r="BK457" i="24"/>
  <c r="BL457" i="24"/>
  <c r="BM457" i="24"/>
  <c r="BN457" i="24"/>
  <c r="BO457" i="24"/>
  <c r="BP457" i="24"/>
  <c r="BQ457" i="24"/>
  <c r="BR457" i="24"/>
  <c r="BS457" i="24"/>
  <c r="AG458" i="24"/>
  <c r="AH458" i="24"/>
  <c r="AI458" i="24"/>
  <c r="AJ458" i="24"/>
  <c r="AK458" i="24"/>
  <c r="AL458" i="24"/>
  <c r="AM458" i="24"/>
  <c r="AN458" i="24"/>
  <c r="AO458" i="24"/>
  <c r="AP458" i="24"/>
  <c r="AQ458" i="24"/>
  <c r="AR458" i="24"/>
  <c r="AS458" i="24"/>
  <c r="AT458" i="24"/>
  <c r="AU458" i="24"/>
  <c r="AV458" i="24"/>
  <c r="AW458" i="24"/>
  <c r="AX458" i="24"/>
  <c r="AY458" i="24"/>
  <c r="AZ458" i="24"/>
  <c r="BA458" i="24"/>
  <c r="BB458" i="24"/>
  <c r="BC458" i="24"/>
  <c r="BD458" i="24"/>
  <c r="BE458" i="24"/>
  <c r="BF458" i="24"/>
  <c r="BG458" i="24"/>
  <c r="BH458" i="24"/>
  <c r="BI458" i="24"/>
  <c r="BJ458" i="24"/>
  <c r="BK458" i="24"/>
  <c r="BL458" i="24"/>
  <c r="BM458" i="24"/>
  <c r="BN458" i="24"/>
  <c r="BO458" i="24"/>
  <c r="BP458" i="24"/>
  <c r="BQ458" i="24"/>
  <c r="BR458" i="24"/>
  <c r="BS458" i="24"/>
  <c r="AG459" i="24"/>
  <c r="AH459" i="24"/>
  <c r="AI459" i="24"/>
  <c r="AJ459" i="24"/>
  <c r="AK459" i="24"/>
  <c r="AL459" i="24"/>
  <c r="AM459" i="24"/>
  <c r="AN459" i="24"/>
  <c r="AO459" i="24"/>
  <c r="AP459" i="24"/>
  <c r="AQ459" i="24"/>
  <c r="AR459" i="24"/>
  <c r="AS459" i="24"/>
  <c r="AT459" i="24"/>
  <c r="AU459" i="24"/>
  <c r="AV459" i="24"/>
  <c r="AW459" i="24"/>
  <c r="AX459" i="24"/>
  <c r="AY459" i="24"/>
  <c r="AZ459" i="24"/>
  <c r="BA459" i="24"/>
  <c r="BB459" i="24"/>
  <c r="BC459" i="24"/>
  <c r="BD459" i="24"/>
  <c r="BE459" i="24"/>
  <c r="BF459" i="24"/>
  <c r="BG459" i="24"/>
  <c r="BH459" i="24"/>
  <c r="BI459" i="24"/>
  <c r="BJ459" i="24"/>
  <c r="BK459" i="24"/>
  <c r="BL459" i="24"/>
  <c r="BM459" i="24"/>
  <c r="BN459" i="24"/>
  <c r="BO459" i="24"/>
  <c r="BP459" i="24"/>
  <c r="BQ459" i="24"/>
  <c r="BR459" i="24"/>
  <c r="BS459" i="24"/>
  <c r="AG460" i="24"/>
  <c r="AH460" i="24"/>
  <c r="AI460" i="24"/>
  <c r="AJ460" i="24"/>
  <c r="AK460" i="24"/>
  <c r="AL460" i="24"/>
  <c r="AM460" i="24"/>
  <c r="AN460" i="24"/>
  <c r="AO460" i="24"/>
  <c r="AP460" i="24"/>
  <c r="AQ460" i="24"/>
  <c r="AR460" i="24"/>
  <c r="AS460" i="24"/>
  <c r="AT460" i="24"/>
  <c r="AU460" i="24"/>
  <c r="AV460" i="24"/>
  <c r="AW460" i="24"/>
  <c r="AX460" i="24"/>
  <c r="AY460" i="24"/>
  <c r="AZ460" i="24"/>
  <c r="BA460" i="24"/>
  <c r="BB460" i="24"/>
  <c r="BC460" i="24"/>
  <c r="BD460" i="24"/>
  <c r="BE460" i="24"/>
  <c r="BF460" i="24"/>
  <c r="BG460" i="24"/>
  <c r="BH460" i="24"/>
  <c r="BI460" i="24"/>
  <c r="BJ460" i="24"/>
  <c r="BK460" i="24"/>
  <c r="BL460" i="24"/>
  <c r="BM460" i="24"/>
  <c r="BN460" i="24"/>
  <c r="BO460" i="24"/>
  <c r="BP460" i="24"/>
  <c r="BQ460" i="24"/>
  <c r="BR460" i="24"/>
  <c r="BS460" i="24"/>
  <c r="AG461" i="24"/>
  <c r="AH461" i="24"/>
  <c r="AI461" i="24"/>
  <c r="AJ461" i="24"/>
  <c r="AK461" i="24"/>
  <c r="AL461" i="24"/>
  <c r="AM461" i="24"/>
  <c r="AN461" i="24"/>
  <c r="AO461" i="24"/>
  <c r="AP461" i="24"/>
  <c r="AQ461" i="24"/>
  <c r="AR461" i="24"/>
  <c r="AS461" i="24"/>
  <c r="AT461" i="24"/>
  <c r="AU461" i="24"/>
  <c r="AV461" i="24"/>
  <c r="AW461" i="24"/>
  <c r="AX461" i="24"/>
  <c r="AY461" i="24"/>
  <c r="AZ461" i="24"/>
  <c r="BA461" i="24"/>
  <c r="BB461" i="24"/>
  <c r="BC461" i="24"/>
  <c r="BD461" i="24"/>
  <c r="BE461" i="24"/>
  <c r="BF461" i="24"/>
  <c r="BG461" i="24"/>
  <c r="BH461" i="24"/>
  <c r="BI461" i="24"/>
  <c r="BJ461" i="24"/>
  <c r="BK461" i="24"/>
  <c r="BL461" i="24"/>
  <c r="BM461" i="24"/>
  <c r="BN461" i="24"/>
  <c r="BO461" i="24"/>
  <c r="BP461" i="24"/>
  <c r="BQ461" i="24"/>
  <c r="BR461" i="24"/>
  <c r="BS461" i="24"/>
  <c r="AG462" i="24"/>
  <c r="AH462" i="24"/>
  <c r="AI462" i="24"/>
  <c r="AJ462" i="24"/>
  <c r="AK462" i="24"/>
  <c r="AL462" i="24"/>
  <c r="AM462" i="24"/>
  <c r="AN462" i="24"/>
  <c r="AO462" i="24"/>
  <c r="AP462" i="24"/>
  <c r="AQ462" i="24"/>
  <c r="AR462" i="24"/>
  <c r="AS462" i="24"/>
  <c r="AT462" i="24"/>
  <c r="AU462" i="24"/>
  <c r="AV462" i="24"/>
  <c r="AW462" i="24"/>
  <c r="AX462" i="24"/>
  <c r="AY462" i="24"/>
  <c r="AZ462" i="24"/>
  <c r="BA462" i="24"/>
  <c r="BB462" i="24"/>
  <c r="BC462" i="24"/>
  <c r="BD462" i="24"/>
  <c r="BE462" i="24"/>
  <c r="BF462" i="24"/>
  <c r="BG462" i="24"/>
  <c r="BH462" i="24"/>
  <c r="BI462" i="24"/>
  <c r="BJ462" i="24"/>
  <c r="BK462" i="24"/>
  <c r="BL462" i="24"/>
  <c r="BM462" i="24"/>
  <c r="BN462" i="24"/>
  <c r="BO462" i="24"/>
  <c r="BP462" i="24"/>
  <c r="BQ462" i="24"/>
  <c r="BR462" i="24"/>
  <c r="BS462" i="24"/>
  <c r="AG463" i="24"/>
  <c r="AH463" i="24"/>
  <c r="AI463" i="24"/>
  <c r="AJ463" i="24"/>
  <c r="AK463" i="24"/>
  <c r="AL463" i="24"/>
  <c r="AM463" i="24"/>
  <c r="AN463" i="24"/>
  <c r="AO463" i="24"/>
  <c r="AP463" i="24"/>
  <c r="AQ463" i="24"/>
  <c r="AR463" i="24"/>
  <c r="AS463" i="24"/>
  <c r="AT463" i="24"/>
  <c r="AU463" i="24"/>
  <c r="AV463" i="24"/>
  <c r="AW463" i="24"/>
  <c r="AX463" i="24"/>
  <c r="AY463" i="24"/>
  <c r="AZ463" i="24"/>
  <c r="BA463" i="24"/>
  <c r="BB463" i="24"/>
  <c r="BC463" i="24"/>
  <c r="BD463" i="24"/>
  <c r="BE463" i="24"/>
  <c r="BF463" i="24"/>
  <c r="BG463" i="24"/>
  <c r="BH463" i="24"/>
  <c r="BI463" i="24"/>
  <c r="BJ463" i="24"/>
  <c r="BK463" i="24"/>
  <c r="BL463" i="24"/>
  <c r="BM463" i="24"/>
  <c r="BN463" i="24"/>
  <c r="BO463" i="24"/>
  <c r="BP463" i="24"/>
  <c r="BQ463" i="24"/>
  <c r="BR463" i="24"/>
  <c r="BS463" i="24"/>
  <c r="AG464" i="24"/>
  <c r="AH464" i="24"/>
  <c r="AI464" i="24"/>
  <c r="AJ464" i="24"/>
  <c r="AK464" i="24"/>
  <c r="AL464" i="24"/>
  <c r="AM464" i="24"/>
  <c r="AN464" i="24"/>
  <c r="AO464" i="24"/>
  <c r="AP464" i="24"/>
  <c r="AQ464" i="24"/>
  <c r="AR464" i="24"/>
  <c r="AS464" i="24"/>
  <c r="AT464" i="24"/>
  <c r="AU464" i="24"/>
  <c r="AV464" i="24"/>
  <c r="AW464" i="24"/>
  <c r="AX464" i="24"/>
  <c r="AY464" i="24"/>
  <c r="AZ464" i="24"/>
  <c r="BA464" i="24"/>
  <c r="BB464" i="24"/>
  <c r="BC464" i="24"/>
  <c r="BD464" i="24"/>
  <c r="BE464" i="24"/>
  <c r="BF464" i="24"/>
  <c r="BG464" i="24"/>
  <c r="BH464" i="24"/>
  <c r="BI464" i="24"/>
  <c r="BJ464" i="24"/>
  <c r="BK464" i="24"/>
  <c r="BL464" i="24"/>
  <c r="BM464" i="24"/>
  <c r="BN464" i="24"/>
  <c r="BO464" i="24"/>
  <c r="BP464" i="24"/>
  <c r="BQ464" i="24"/>
  <c r="BR464" i="24"/>
  <c r="BS464" i="24"/>
  <c r="AG465" i="24"/>
  <c r="AH465" i="24"/>
  <c r="AI465" i="24"/>
  <c r="AJ465" i="24"/>
  <c r="AK465" i="24"/>
  <c r="AL465" i="24"/>
  <c r="AM465" i="24"/>
  <c r="AN465" i="24"/>
  <c r="AO465" i="24"/>
  <c r="AP465" i="24"/>
  <c r="AQ465" i="24"/>
  <c r="AR465" i="24"/>
  <c r="AS465" i="24"/>
  <c r="AT465" i="24"/>
  <c r="AU465" i="24"/>
  <c r="AV465" i="24"/>
  <c r="AW465" i="24"/>
  <c r="AX465" i="24"/>
  <c r="AY465" i="24"/>
  <c r="AZ465" i="24"/>
  <c r="BA465" i="24"/>
  <c r="BB465" i="24"/>
  <c r="BC465" i="24"/>
  <c r="BD465" i="24"/>
  <c r="BE465" i="24"/>
  <c r="BF465" i="24"/>
  <c r="BG465" i="24"/>
  <c r="BH465" i="24"/>
  <c r="BI465" i="24"/>
  <c r="BJ465" i="24"/>
  <c r="BK465" i="24"/>
  <c r="BL465" i="24"/>
  <c r="BM465" i="24"/>
  <c r="BN465" i="24"/>
  <c r="BO465" i="24"/>
  <c r="BP465" i="24"/>
  <c r="BQ465" i="24"/>
  <c r="BR465" i="24"/>
  <c r="BS465" i="24"/>
  <c r="AG466" i="24"/>
  <c r="AH466" i="24"/>
  <c r="AI466" i="24"/>
  <c r="AJ466" i="24"/>
  <c r="AK466" i="24"/>
  <c r="AL466" i="24"/>
  <c r="AM466" i="24"/>
  <c r="AN466" i="24"/>
  <c r="AO466" i="24"/>
  <c r="AP466" i="24"/>
  <c r="AQ466" i="24"/>
  <c r="AR466" i="24"/>
  <c r="AS466" i="24"/>
  <c r="AT466" i="24"/>
  <c r="AU466" i="24"/>
  <c r="AV466" i="24"/>
  <c r="AW466" i="24"/>
  <c r="AX466" i="24"/>
  <c r="AY466" i="24"/>
  <c r="AZ466" i="24"/>
  <c r="BA466" i="24"/>
  <c r="BB466" i="24"/>
  <c r="BC466" i="24"/>
  <c r="BD466" i="24"/>
  <c r="BE466" i="24"/>
  <c r="BF466" i="24"/>
  <c r="BG466" i="24"/>
  <c r="BH466" i="24"/>
  <c r="BI466" i="24"/>
  <c r="BJ466" i="24"/>
  <c r="BK466" i="24"/>
  <c r="BL466" i="24"/>
  <c r="BM466" i="24"/>
  <c r="BN466" i="24"/>
  <c r="BO466" i="24"/>
  <c r="BP466" i="24"/>
  <c r="BQ466" i="24"/>
  <c r="BR466" i="24"/>
  <c r="BS466" i="24"/>
  <c r="AG467" i="24"/>
  <c r="AH467" i="24"/>
  <c r="AI467" i="24"/>
  <c r="AJ467" i="24"/>
  <c r="AK467" i="24"/>
  <c r="AL467" i="24"/>
  <c r="AM467" i="24"/>
  <c r="AN467" i="24"/>
  <c r="AO467" i="24"/>
  <c r="AP467" i="24"/>
  <c r="AQ467" i="24"/>
  <c r="AR467" i="24"/>
  <c r="AS467" i="24"/>
  <c r="AT467" i="24"/>
  <c r="AU467" i="24"/>
  <c r="AV467" i="24"/>
  <c r="AW467" i="24"/>
  <c r="AX467" i="24"/>
  <c r="AY467" i="24"/>
  <c r="AZ467" i="24"/>
  <c r="BA467" i="24"/>
  <c r="BB467" i="24"/>
  <c r="BC467" i="24"/>
  <c r="BD467" i="24"/>
  <c r="BE467" i="24"/>
  <c r="BF467" i="24"/>
  <c r="BG467" i="24"/>
  <c r="BH467" i="24"/>
  <c r="BI467" i="24"/>
  <c r="BJ467" i="24"/>
  <c r="BK467" i="24"/>
  <c r="BL467" i="24"/>
  <c r="BM467" i="24"/>
  <c r="BN467" i="24"/>
  <c r="BO467" i="24"/>
  <c r="BP467" i="24"/>
  <c r="BQ467" i="24"/>
  <c r="BR467" i="24"/>
  <c r="BS467" i="24"/>
  <c r="AG468" i="24"/>
  <c r="AH468" i="24"/>
  <c r="AI468" i="24"/>
  <c r="AJ468" i="24"/>
  <c r="AK468" i="24"/>
  <c r="AL468" i="24"/>
  <c r="AM468" i="24"/>
  <c r="AN468" i="24"/>
  <c r="AO468" i="24"/>
  <c r="AP468" i="24"/>
  <c r="AQ468" i="24"/>
  <c r="AR468" i="24"/>
  <c r="AS468" i="24"/>
  <c r="AT468" i="24"/>
  <c r="AU468" i="24"/>
  <c r="AV468" i="24"/>
  <c r="AW468" i="24"/>
  <c r="AX468" i="24"/>
  <c r="AY468" i="24"/>
  <c r="AZ468" i="24"/>
  <c r="BA468" i="24"/>
  <c r="BB468" i="24"/>
  <c r="BC468" i="24"/>
  <c r="BD468" i="24"/>
  <c r="BE468" i="24"/>
  <c r="BF468" i="24"/>
  <c r="BG468" i="24"/>
  <c r="BH468" i="24"/>
  <c r="BI468" i="24"/>
  <c r="BJ468" i="24"/>
  <c r="BK468" i="24"/>
  <c r="BL468" i="24"/>
  <c r="BM468" i="24"/>
  <c r="BN468" i="24"/>
  <c r="BO468" i="24"/>
  <c r="BP468" i="24"/>
  <c r="BQ468" i="24"/>
  <c r="BR468" i="24"/>
  <c r="BS468" i="24"/>
  <c r="AG469" i="24"/>
  <c r="AH469" i="24"/>
  <c r="AI469" i="24"/>
  <c r="AJ469" i="24"/>
  <c r="AK469" i="24"/>
  <c r="AL469" i="24"/>
  <c r="AM469" i="24"/>
  <c r="AN469" i="24"/>
  <c r="AO469" i="24"/>
  <c r="AP469" i="24"/>
  <c r="AQ469" i="24"/>
  <c r="AR469" i="24"/>
  <c r="AS469" i="24"/>
  <c r="AT469" i="24"/>
  <c r="AU469" i="24"/>
  <c r="AV469" i="24"/>
  <c r="AW469" i="24"/>
  <c r="AX469" i="24"/>
  <c r="AY469" i="24"/>
  <c r="AZ469" i="24"/>
  <c r="BA469" i="24"/>
  <c r="BB469" i="24"/>
  <c r="BC469" i="24"/>
  <c r="BD469" i="24"/>
  <c r="BE469" i="24"/>
  <c r="BF469" i="24"/>
  <c r="BG469" i="24"/>
  <c r="BH469" i="24"/>
  <c r="BI469" i="24"/>
  <c r="BJ469" i="24"/>
  <c r="BK469" i="24"/>
  <c r="BL469" i="24"/>
  <c r="BM469" i="24"/>
  <c r="BN469" i="24"/>
  <c r="BO469" i="24"/>
  <c r="BP469" i="24"/>
  <c r="BQ469" i="24"/>
  <c r="BR469" i="24"/>
  <c r="BS469" i="24"/>
  <c r="AG470" i="24"/>
  <c r="AH470" i="24"/>
  <c r="AI470" i="24"/>
  <c r="AJ470" i="24"/>
  <c r="AK470" i="24"/>
  <c r="AL470" i="24"/>
  <c r="AM470" i="24"/>
  <c r="AN470" i="24"/>
  <c r="AO470" i="24"/>
  <c r="AP470" i="24"/>
  <c r="AQ470" i="24"/>
  <c r="AR470" i="24"/>
  <c r="AS470" i="24"/>
  <c r="AT470" i="24"/>
  <c r="AU470" i="24"/>
  <c r="AV470" i="24"/>
  <c r="AW470" i="24"/>
  <c r="AX470" i="24"/>
  <c r="AY470" i="24"/>
  <c r="AZ470" i="24"/>
  <c r="BA470" i="24"/>
  <c r="BB470" i="24"/>
  <c r="BC470" i="24"/>
  <c r="BD470" i="24"/>
  <c r="BE470" i="24"/>
  <c r="BF470" i="24"/>
  <c r="BG470" i="24"/>
  <c r="BH470" i="24"/>
  <c r="BI470" i="24"/>
  <c r="BJ470" i="24"/>
  <c r="BK470" i="24"/>
  <c r="BL470" i="24"/>
  <c r="BM470" i="24"/>
  <c r="BN470" i="24"/>
  <c r="BO470" i="24"/>
  <c r="BP470" i="24"/>
  <c r="BQ470" i="24"/>
  <c r="BR470" i="24"/>
  <c r="BS470" i="24"/>
  <c r="AG471" i="24"/>
  <c r="AH471" i="24"/>
  <c r="AI471" i="24"/>
  <c r="AJ471" i="24"/>
  <c r="AK471" i="24"/>
  <c r="AL471" i="24"/>
  <c r="AM471" i="24"/>
  <c r="AN471" i="24"/>
  <c r="AO471" i="24"/>
  <c r="AP471" i="24"/>
  <c r="AQ471" i="24"/>
  <c r="AR471" i="24"/>
  <c r="AS471" i="24"/>
  <c r="AT471" i="24"/>
  <c r="AU471" i="24"/>
  <c r="AV471" i="24"/>
  <c r="AW471" i="24"/>
  <c r="AX471" i="24"/>
  <c r="AY471" i="24"/>
  <c r="AZ471" i="24"/>
  <c r="BA471" i="24"/>
  <c r="BB471" i="24"/>
  <c r="BC471" i="24"/>
  <c r="BD471" i="24"/>
  <c r="BE471" i="24"/>
  <c r="BF471" i="24"/>
  <c r="BG471" i="24"/>
  <c r="BH471" i="24"/>
  <c r="BI471" i="24"/>
  <c r="BJ471" i="24"/>
  <c r="BK471" i="24"/>
  <c r="BL471" i="24"/>
  <c r="BM471" i="24"/>
  <c r="BN471" i="24"/>
  <c r="BO471" i="24"/>
  <c r="BP471" i="24"/>
  <c r="BQ471" i="24"/>
  <c r="BR471" i="24"/>
  <c r="BS471" i="24"/>
  <c r="AG472" i="24"/>
  <c r="AH472" i="24"/>
  <c r="AI472" i="24"/>
  <c r="AJ472" i="24"/>
  <c r="AK472" i="24"/>
  <c r="AL472" i="24"/>
  <c r="AM472" i="24"/>
  <c r="AN472" i="24"/>
  <c r="AO472" i="24"/>
  <c r="AP472" i="24"/>
  <c r="AQ472" i="24"/>
  <c r="AR472" i="24"/>
  <c r="AS472" i="24"/>
  <c r="AT472" i="24"/>
  <c r="AU472" i="24"/>
  <c r="AV472" i="24"/>
  <c r="AW472" i="24"/>
  <c r="AX472" i="24"/>
  <c r="AY472" i="24"/>
  <c r="AZ472" i="24"/>
  <c r="BA472" i="24"/>
  <c r="BB472" i="24"/>
  <c r="BC472" i="24"/>
  <c r="BD472" i="24"/>
  <c r="BE472" i="24"/>
  <c r="BF472" i="24"/>
  <c r="BG472" i="24"/>
  <c r="BH472" i="24"/>
  <c r="BI472" i="24"/>
  <c r="BJ472" i="24"/>
  <c r="BK472" i="24"/>
  <c r="BL472" i="24"/>
  <c r="BM472" i="24"/>
  <c r="BN472" i="24"/>
  <c r="BO472" i="24"/>
  <c r="BP472" i="24"/>
  <c r="BQ472" i="24"/>
  <c r="BR472" i="24"/>
  <c r="BS472" i="24"/>
  <c r="AG473" i="24"/>
  <c r="AH473" i="24"/>
  <c r="AI473" i="24"/>
  <c r="AJ473" i="24"/>
  <c r="AK473" i="24"/>
  <c r="AL473" i="24"/>
  <c r="AM473" i="24"/>
  <c r="AN473" i="24"/>
  <c r="AO473" i="24"/>
  <c r="AP473" i="24"/>
  <c r="AQ473" i="24"/>
  <c r="AR473" i="24"/>
  <c r="AS473" i="24"/>
  <c r="AT473" i="24"/>
  <c r="AU473" i="24"/>
  <c r="AV473" i="24"/>
  <c r="AW473" i="24"/>
  <c r="AX473" i="24"/>
  <c r="AY473" i="24"/>
  <c r="AZ473" i="24"/>
  <c r="BA473" i="24"/>
  <c r="BB473" i="24"/>
  <c r="BC473" i="24"/>
  <c r="BD473" i="24"/>
  <c r="BE473" i="24"/>
  <c r="BF473" i="24"/>
  <c r="BG473" i="24"/>
  <c r="BH473" i="24"/>
  <c r="BI473" i="24"/>
  <c r="BJ473" i="24"/>
  <c r="BK473" i="24"/>
  <c r="BL473" i="24"/>
  <c r="BM473" i="24"/>
  <c r="BN473" i="24"/>
  <c r="BO473" i="24"/>
  <c r="BP473" i="24"/>
  <c r="BQ473" i="24"/>
  <c r="BR473" i="24"/>
  <c r="BS473" i="24"/>
  <c r="AG474" i="24"/>
  <c r="AH474" i="24"/>
  <c r="AI474" i="24"/>
  <c r="AJ474" i="24"/>
  <c r="AK474" i="24"/>
  <c r="AL474" i="24"/>
  <c r="AM474" i="24"/>
  <c r="AN474" i="24"/>
  <c r="AO474" i="24"/>
  <c r="AP474" i="24"/>
  <c r="AQ474" i="24"/>
  <c r="AR474" i="24"/>
  <c r="AS474" i="24"/>
  <c r="AT474" i="24"/>
  <c r="AU474" i="24"/>
  <c r="AV474" i="24"/>
  <c r="AW474" i="24"/>
  <c r="AX474" i="24"/>
  <c r="AY474" i="24"/>
  <c r="AZ474" i="24"/>
  <c r="BA474" i="24"/>
  <c r="BB474" i="24"/>
  <c r="BC474" i="24"/>
  <c r="BD474" i="24"/>
  <c r="BE474" i="24"/>
  <c r="BF474" i="24"/>
  <c r="BG474" i="24"/>
  <c r="BH474" i="24"/>
  <c r="BI474" i="24"/>
  <c r="BJ474" i="24"/>
  <c r="BK474" i="24"/>
  <c r="BL474" i="24"/>
  <c r="BM474" i="24"/>
  <c r="BN474" i="24"/>
  <c r="BO474" i="24"/>
  <c r="BP474" i="24"/>
  <c r="BQ474" i="24"/>
  <c r="BR474" i="24"/>
  <c r="BS474" i="24"/>
  <c r="AG475" i="24"/>
  <c r="AH475" i="24"/>
  <c r="AI475" i="24"/>
  <c r="AJ475" i="24"/>
  <c r="AK475" i="24"/>
  <c r="AL475" i="24"/>
  <c r="AM475" i="24"/>
  <c r="AN475" i="24"/>
  <c r="AO475" i="24"/>
  <c r="AP475" i="24"/>
  <c r="AQ475" i="24"/>
  <c r="AR475" i="24"/>
  <c r="AS475" i="24"/>
  <c r="AT475" i="24"/>
  <c r="AU475" i="24"/>
  <c r="AV475" i="24"/>
  <c r="AW475" i="24"/>
  <c r="AX475" i="24"/>
  <c r="AY475" i="24"/>
  <c r="AZ475" i="24"/>
  <c r="BA475" i="24"/>
  <c r="BB475" i="24"/>
  <c r="BC475" i="24"/>
  <c r="BD475" i="24"/>
  <c r="BE475" i="24"/>
  <c r="BF475" i="24"/>
  <c r="BG475" i="24"/>
  <c r="BH475" i="24"/>
  <c r="BI475" i="24"/>
  <c r="BJ475" i="24"/>
  <c r="BK475" i="24"/>
  <c r="BL475" i="24"/>
  <c r="BM475" i="24"/>
  <c r="BN475" i="24"/>
  <c r="BO475" i="24"/>
  <c r="BP475" i="24"/>
  <c r="BQ475" i="24"/>
  <c r="BR475" i="24"/>
  <c r="BS475" i="24"/>
  <c r="AG476" i="24"/>
  <c r="AH476" i="24"/>
  <c r="AI476" i="24"/>
  <c r="AJ476" i="24"/>
  <c r="AK476" i="24"/>
  <c r="AL476" i="24"/>
  <c r="AM476" i="24"/>
  <c r="AN476" i="24"/>
  <c r="AO476" i="24"/>
  <c r="AP476" i="24"/>
  <c r="AQ476" i="24"/>
  <c r="AR476" i="24"/>
  <c r="AS476" i="24"/>
  <c r="AT476" i="24"/>
  <c r="AU476" i="24"/>
  <c r="AV476" i="24"/>
  <c r="AW476" i="24"/>
  <c r="AX476" i="24"/>
  <c r="AY476" i="24"/>
  <c r="AZ476" i="24"/>
  <c r="BA476" i="24"/>
  <c r="BB476" i="24"/>
  <c r="BC476" i="24"/>
  <c r="BD476" i="24"/>
  <c r="BE476" i="24"/>
  <c r="BF476" i="24"/>
  <c r="BG476" i="24"/>
  <c r="BH476" i="24"/>
  <c r="BI476" i="24"/>
  <c r="BJ476" i="24"/>
  <c r="BK476" i="24"/>
  <c r="BL476" i="24"/>
  <c r="BM476" i="24"/>
  <c r="BN476" i="24"/>
  <c r="BO476" i="24"/>
  <c r="BP476" i="24"/>
  <c r="BQ476" i="24"/>
  <c r="BR476" i="24"/>
  <c r="BS476" i="24"/>
  <c r="AG477" i="24"/>
  <c r="AH477" i="24"/>
  <c r="AI477" i="24"/>
  <c r="AJ477" i="24"/>
  <c r="AK477" i="24"/>
  <c r="AL477" i="24"/>
  <c r="AM477" i="24"/>
  <c r="AN477" i="24"/>
  <c r="AO477" i="24"/>
  <c r="AP477" i="24"/>
  <c r="AQ477" i="24"/>
  <c r="AR477" i="24"/>
  <c r="AS477" i="24"/>
  <c r="AT477" i="24"/>
  <c r="AU477" i="24"/>
  <c r="AV477" i="24"/>
  <c r="AW477" i="24"/>
  <c r="AX477" i="24"/>
  <c r="AY477" i="24"/>
  <c r="AZ477" i="24"/>
  <c r="BA477" i="24"/>
  <c r="BB477" i="24"/>
  <c r="BC477" i="24"/>
  <c r="BD477" i="24"/>
  <c r="BE477" i="24"/>
  <c r="BF477" i="24"/>
  <c r="BG477" i="24"/>
  <c r="BH477" i="24"/>
  <c r="BI477" i="24"/>
  <c r="BJ477" i="24"/>
  <c r="BK477" i="24"/>
  <c r="BL477" i="24"/>
  <c r="BM477" i="24"/>
  <c r="BN477" i="24"/>
  <c r="BO477" i="24"/>
  <c r="BP477" i="24"/>
  <c r="BQ477" i="24"/>
  <c r="BR477" i="24"/>
  <c r="BS477" i="24"/>
  <c r="AG478" i="24"/>
  <c r="AH478" i="24"/>
  <c r="AI478" i="24"/>
  <c r="AJ478" i="24"/>
  <c r="AK478" i="24"/>
  <c r="AL478" i="24"/>
  <c r="AM478" i="24"/>
  <c r="AN478" i="24"/>
  <c r="AO478" i="24"/>
  <c r="AP478" i="24"/>
  <c r="AQ478" i="24"/>
  <c r="AR478" i="24"/>
  <c r="AS478" i="24"/>
  <c r="AT478" i="24"/>
  <c r="AU478" i="24"/>
  <c r="AV478" i="24"/>
  <c r="AW478" i="24"/>
  <c r="AX478" i="24"/>
  <c r="AY478" i="24"/>
  <c r="AZ478" i="24"/>
  <c r="BA478" i="24"/>
  <c r="BB478" i="24"/>
  <c r="BC478" i="24"/>
  <c r="BD478" i="24"/>
  <c r="BE478" i="24"/>
  <c r="BF478" i="24"/>
  <c r="BG478" i="24"/>
  <c r="BH478" i="24"/>
  <c r="BI478" i="24"/>
  <c r="BJ478" i="24"/>
  <c r="BK478" i="24"/>
  <c r="BL478" i="24"/>
  <c r="BM478" i="24"/>
  <c r="BN478" i="24"/>
  <c r="BO478" i="24"/>
  <c r="BP478" i="24"/>
  <c r="BQ478" i="24"/>
  <c r="BR478" i="24"/>
  <c r="BS478" i="24"/>
  <c r="AG479" i="24"/>
  <c r="AH479" i="24"/>
  <c r="AI479" i="24"/>
  <c r="AJ479" i="24"/>
  <c r="AK479" i="24"/>
  <c r="AL479" i="24"/>
  <c r="AM479" i="24"/>
  <c r="AN479" i="24"/>
  <c r="AO479" i="24"/>
  <c r="AP479" i="24"/>
  <c r="AQ479" i="24"/>
  <c r="AR479" i="24"/>
  <c r="AS479" i="24"/>
  <c r="AT479" i="24"/>
  <c r="AU479" i="24"/>
  <c r="AV479" i="24"/>
  <c r="AW479" i="24"/>
  <c r="AX479" i="24"/>
  <c r="AY479" i="24"/>
  <c r="AZ479" i="24"/>
  <c r="BA479" i="24"/>
  <c r="BB479" i="24"/>
  <c r="BC479" i="24"/>
  <c r="BD479" i="24"/>
  <c r="BE479" i="24"/>
  <c r="BF479" i="24"/>
  <c r="BG479" i="24"/>
  <c r="BH479" i="24"/>
  <c r="BI479" i="24"/>
  <c r="BJ479" i="24"/>
  <c r="BK479" i="24"/>
  <c r="BL479" i="24"/>
  <c r="BM479" i="24"/>
  <c r="BN479" i="24"/>
  <c r="BO479" i="24"/>
  <c r="BP479" i="24"/>
  <c r="BQ479" i="24"/>
  <c r="BR479" i="24"/>
  <c r="BS479" i="24"/>
  <c r="AG480" i="24"/>
  <c r="AH480" i="24"/>
  <c r="AI480" i="24"/>
  <c r="AJ480" i="24"/>
  <c r="AK480" i="24"/>
  <c r="AL480" i="24"/>
  <c r="AM480" i="24"/>
  <c r="AN480" i="24"/>
  <c r="AO480" i="24"/>
  <c r="AP480" i="24"/>
  <c r="AQ480" i="24"/>
  <c r="AR480" i="24"/>
  <c r="AS480" i="24"/>
  <c r="AT480" i="24"/>
  <c r="AU480" i="24"/>
  <c r="AV480" i="24"/>
  <c r="AW480" i="24"/>
  <c r="AX480" i="24"/>
  <c r="AY480" i="24"/>
  <c r="AZ480" i="24"/>
  <c r="BA480" i="24"/>
  <c r="BB480" i="24"/>
  <c r="BC480" i="24"/>
  <c r="BD480" i="24"/>
  <c r="BE480" i="24"/>
  <c r="BF480" i="24"/>
  <c r="BG480" i="24"/>
  <c r="BH480" i="24"/>
  <c r="BI480" i="24"/>
  <c r="BJ480" i="24"/>
  <c r="BK480" i="24"/>
  <c r="BL480" i="24"/>
  <c r="BM480" i="24"/>
  <c r="BN480" i="24"/>
  <c r="BO480" i="24"/>
  <c r="BP480" i="24"/>
  <c r="BQ480" i="24"/>
  <c r="BR480" i="24"/>
  <c r="BS480" i="24"/>
  <c r="AG481" i="24"/>
  <c r="AH481" i="24"/>
  <c r="AI481" i="24"/>
  <c r="AJ481" i="24"/>
  <c r="AK481" i="24"/>
  <c r="AL481" i="24"/>
  <c r="AM481" i="24"/>
  <c r="AN481" i="24"/>
  <c r="AO481" i="24"/>
  <c r="AP481" i="24"/>
  <c r="AQ481" i="24"/>
  <c r="AR481" i="24"/>
  <c r="AS481" i="24"/>
  <c r="AT481" i="24"/>
  <c r="AU481" i="24"/>
  <c r="AV481" i="24"/>
  <c r="AW481" i="24"/>
  <c r="AX481" i="24"/>
  <c r="AY481" i="24"/>
  <c r="AZ481" i="24"/>
  <c r="BA481" i="24"/>
  <c r="BB481" i="24"/>
  <c r="BC481" i="24"/>
  <c r="BD481" i="24"/>
  <c r="BE481" i="24"/>
  <c r="BF481" i="24"/>
  <c r="BG481" i="24"/>
  <c r="BH481" i="24"/>
  <c r="BI481" i="24"/>
  <c r="BJ481" i="24"/>
  <c r="BK481" i="24"/>
  <c r="BL481" i="24"/>
  <c r="BM481" i="24"/>
  <c r="BN481" i="24"/>
  <c r="BO481" i="24"/>
  <c r="BP481" i="24"/>
  <c r="BQ481" i="24"/>
  <c r="BR481" i="24"/>
  <c r="BS481" i="24"/>
  <c r="AG482" i="24"/>
  <c r="AH482" i="24"/>
  <c r="AI482" i="24"/>
  <c r="AJ482" i="24"/>
  <c r="AK482" i="24"/>
  <c r="AL482" i="24"/>
  <c r="AM482" i="24"/>
  <c r="AN482" i="24"/>
  <c r="AO482" i="24"/>
  <c r="AP482" i="24"/>
  <c r="AQ482" i="24"/>
  <c r="AR482" i="24"/>
  <c r="AS482" i="24"/>
  <c r="AT482" i="24"/>
  <c r="AU482" i="24"/>
  <c r="AV482" i="24"/>
  <c r="AW482" i="24"/>
  <c r="AX482" i="24"/>
  <c r="AY482" i="24"/>
  <c r="AZ482" i="24"/>
  <c r="BA482" i="24"/>
  <c r="BB482" i="24"/>
  <c r="BC482" i="24"/>
  <c r="BD482" i="24"/>
  <c r="BE482" i="24"/>
  <c r="BF482" i="24"/>
  <c r="BG482" i="24"/>
  <c r="BH482" i="24"/>
  <c r="BI482" i="24"/>
  <c r="BJ482" i="24"/>
  <c r="BK482" i="24"/>
  <c r="BL482" i="24"/>
  <c r="BM482" i="24"/>
  <c r="BN482" i="24"/>
  <c r="BO482" i="24"/>
  <c r="BP482" i="24"/>
  <c r="BQ482" i="24"/>
  <c r="BR482" i="24"/>
  <c r="BS482" i="24"/>
  <c r="AG483" i="24"/>
  <c r="AH483" i="24"/>
  <c r="AI483" i="24"/>
  <c r="AJ483" i="24"/>
  <c r="AK483" i="24"/>
  <c r="AL483" i="24"/>
  <c r="AM483" i="24"/>
  <c r="AN483" i="24"/>
  <c r="AO483" i="24"/>
  <c r="AP483" i="24"/>
  <c r="AQ483" i="24"/>
  <c r="AR483" i="24"/>
  <c r="AS483" i="24"/>
  <c r="AT483" i="24"/>
  <c r="AU483" i="24"/>
  <c r="AV483" i="24"/>
  <c r="AW483" i="24"/>
  <c r="AX483" i="24"/>
  <c r="AY483" i="24"/>
  <c r="AZ483" i="24"/>
  <c r="BA483" i="24"/>
  <c r="BB483" i="24"/>
  <c r="BC483" i="24"/>
  <c r="BD483" i="24"/>
  <c r="BE483" i="24"/>
  <c r="BF483" i="24"/>
  <c r="BG483" i="24"/>
  <c r="BH483" i="24"/>
  <c r="BI483" i="24"/>
  <c r="BJ483" i="24"/>
  <c r="BK483" i="24"/>
  <c r="BL483" i="24"/>
  <c r="BM483" i="24"/>
  <c r="BN483" i="24"/>
  <c r="BO483" i="24"/>
  <c r="BP483" i="24"/>
  <c r="BQ483" i="24"/>
  <c r="BR483" i="24"/>
  <c r="BS483" i="24"/>
  <c r="AG484" i="24"/>
  <c r="AH484" i="24"/>
  <c r="AI484" i="24"/>
  <c r="AJ484" i="24"/>
  <c r="AK484" i="24"/>
  <c r="AL484" i="24"/>
  <c r="AM484" i="24"/>
  <c r="AN484" i="24"/>
  <c r="AO484" i="24"/>
  <c r="AP484" i="24"/>
  <c r="AQ484" i="24"/>
  <c r="AR484" i="24"/>
  <c r="AS484" i="24"/>
  <c r="AT484" i="24"/>
  <c r="AU484" i="24"/>
  <c r="AV484" i="24"/>
  <c r="AW484" i="24"/>
  <c r="AX484" i="24"/>
  <c r="AY484" i="24"/>
  <c r="AZ484" i="24"/>
  <c r="BA484" i="24"/>
  <c r="BB484" i="24"/>
  <c r="BC484" i="24"/>
  <c r="BD484" i="24"/>
  <c r="BE484" i="24"/>
  <c r="BF484" i="24"/>
  <c r="BG484" i="24"/>
  <c r="BH484" i="24"/>
  <c r="BI484" i="24"/>
  <c r="BJ484" i="24"/>
  <c r="BK484" i="24"/>
  <c r="BL484" i="24"/>
  <c r="BM484" i="24"/>
  <c r="BN484" i="24"/>
  <c r="BO484" i="24"/>
  <c r="BP484" i="24"/>
  <c r="BQ484" i="24"/>
  <c r="BR484" i="24"/>
  <c r="BS484" i="24"/>
  <c r="AG485" i="24"/>
  <c r="AH485" i="24"/>
  <c r="AI485" i="24"/>
  <c r="AJ485" i="24"/>
  <c r="AK485" i="24"/>
  <c r="AL485" i="24"/>
  <c r="AM485" i="24"/>
  <c r="AN485" i="24"/>
  <c r="AO485" i="24"/>
  <c r="AP485" i="24"/>
  <c r="AQ485" i="24"/>
  <c r="AR485" i="24"/>
  <c r="AS485" i="24"/>
  <c r="AT485" i="24"/>
  <c r="AU485" i="24"/>
  <c r="AV485" i="24"/>
  <c r="AW485" i="24"/>
  <c r="AX485" i="24"/>
  <c r="AY485" i="24"/>
  <c r="AZ485" i="24"/>
  <c r="BA485" i="24"/>
  <c r="BB485" i="24"/>
  <c r="BC485" i="24"/>
  <c r="BD485" i="24"/>
  <c r="BE485" i="24"/>
  <c r="BF485" i="24"/>
  <c r="BG485" i="24"/>
  <c r="BH485" i="24"/>
  <c r="BI485" i="24"/>
  <c r="BJ485" i="24"/>
  <c r="BK485" i="24"/>
  <c r="BL485" i="24"/>
  <c r="BM485" i="24"/>
  <c r="BN485" i="24"/>
  <c r="BO485" i="24"/>
  <c r="BP485" i="24"/>
  <c r="BQ485" i="24"/>
  <c r="BR485" i="24"/>
  <c r="BS485" i="24"/>
  <c r="AG486" i="24"/>
  <c r="AH486" i="24"/>
  <c r="AI486" i="24"/>
  <c r="AJ486" i="24"/>
  <c r="AK486" i="24"/>
  <c r="AL486" i="24"/>
  <c r="AM486" i="24"/>
  <c r="AN486" i="24"/>
  <c r="AO486" i="24"/>
  <c r="AP486" i="24"/>
  <c r="AQ486" i="24"/>
  <c r="AR486" i="24"/>
  <c r="AS486" i="24"/>
  <c r="AT486" i="24"/>
  <c r="AU486" i="24"/>
  <c r="AV486" i="24"/>
  <c r="AW486" i="24"/>
  <c r="AX486" i="24"/>
  <c r="AY486" i="24"/>
  <c r="AZ486" i="24"/>
  <c r="BA486" i="24"/>
  <c r="BB486" i="24"/>
  <c r="BC486" i="24"/>
  <c r="BD486" i="24"/>
  <c r="BE486" i="24"/>
  <c r="BF486" i="24"/>
  <c r="BG486" i="24"/>
  <c r="BH486" i="24"/>
  <c r="BI486" i="24"/>
  <c r="BJ486" i="24"/>
  <c r="BK486" i="24"/>
  <c r="BL486" i="24"/>
  <c r="BM486" i="24"/>
  <c r="BN486" i="24"/>
  <c r="BO486" i="24"/>
  <c r="BP486" i="24"/>
  <c r="BQ486" i="24"/>
  <c r="BR486" i="24"/>
  <c r="BS486" i="24"/>
  <c r="AG487" i="24"/>
  <c r="AH487" i="24"/>
  <c r="AI487" i="24"/>
  <c r="AJ487" i="24"/>
  <c r="AK487" i="24"/>
  <c r="AL487" i="24"/>
  <c r="AM487" i="24"/>
  <c r="AN487" i="24"/>
  <c r="AO487" i="24"/>
  <c r="AP487" i="24"/>
  <c r="AQ487" i="24"/>
  <c r="AR487" i="24"/>
  <c r="AS487" i="24"/>
  <c r="AT487" i="24"/>
  <c r="AU487" i="24"/>
  <c r="AV487" i="24"/>
  <c r="AW487" i="24"/>
  <c r="AX487" i="24"/>
  <c r="AY487" i="24"/>
  <c r="AZ487" i="24"/>
  <c r="BA487" i="24"/>
  <c r="BB487" i="24"/>
  <c r="BC487" i="24"/>
  <c r="BD487" i="24"/>
  <c r="BE487" i="24"/>
  <c r="BF487" i="24"/>
  <c r="BG487" i="24"/>
  <c r="BH487" i="24"/>
  <c r="BI487" i="24"/>
  <c r="BJ487" i="24"/>
  <c r="BK487" i="24"/>
  <c r="BL487" i="24"/>
  <c r="BM487" i="24"/>
  <c r="BN487" i="24"/>
  <c r="BO487" i="24"/>
  <c r="BP487" i="24"/>
  <c r="BQ487" i="24"/>
  <c r="BR487" i="24"/>
  <c r="BS487" i="24"/>
  <c r="AG488" i="24"/>
  <c r="AH488" i="24"/>
  <c r="AI488" i="24"/>
  <c r="AJ488" i="24"/>
  <c r="AK488" i="24"/>
  <c r="AL488" i="24"/>
  <c r="AM488" i="24"/>
  <c r="AN488" i="24"/>
  <c r="AO488" i="24"/>
  <c r="AP488" i="24"/>
  <c r="AQ488" i="24"/>
  <c r="AR488" i="24"/>
  <c r="AS488" i="24"/>
  <c r="AT488" i="24"/>
  <c r="AU488" i="24"/>
  <c r="AV488" i="24"/>
  <c r="AW488" i="24"/>
  <c r="AX488" i="24"/>
  <c r="AY488" i="24"/>
  <c r="AZ488" i="24"/>
  <c r="BA488" i="24"/>
  <c r="BB488" i="24"/>
  <c r="BC488" i="24"/>
  <c r="BD488" i="24"/>
  <c r="BE488" i="24"/>
  <c r="BF488" i="24"/>
  <c r="BG488" i="24"/>
  <c r="BH488" i="24"/>
  <c r="BI488" i="24"/>
  <c r="BJ488" i="24"/>
  <c r="BK488" i="24"/>
  <c r="BL488" i="24"/>
  <c r="BM488" i="24"/>
  <c r="BN488" i="24"/>
  <c r="BO488" i="24"/>
  <c r="BP488" i="24"/>
  <c r="BQ488" i="24"/>
  <c r="BR488" i="24"/>
  <c r="BS488" i="24"/>
  <c r="AG489" i="24"/>
  <c r="AH489" i="24"/>
  <c r="AI489" i="24"/>
  <c r="AJ489" i="24"/>
  <c r="AK489" i="24"/>
  <c r="AL489" i="24"/>
  <c r="AM489" i="24"/>
  <c r="AN489" i="24"/>
  <c r="AO489" i="24"/>
  <c r="AP489" i="24"/>
  <c r="AQ489" i="24"/>
  <c r="AR489" i="24"/>
  <c r="AS489" i="24"/>
  <c r="AT489" i="24"/>
  <c r="AU489" i="24"/>
  <c r="AV489" i="24"/>
  <c r="AW489" i="24"/>
  <c r="AX489" i="24"/>
  <c r="AY489" i="24"/>
  <c r="AZ489" i="24"/>
  <c r="BA489" i="24"/>
  <c r="BB489" i="24"/>
  <c r="BC489" i="24"/>
  <c r="BD489" i="24"/>
  <c r="BE489" i="24"/>
  <c r="BF489" i="24"/>
  <c r="BG489" i="24"/>
  <c r="BH489" i="24"/>
  <c r="BI489" i="24"/>
  <c r="BJ489" i="24"/>
  <c r="BK489" i="24"/>
  <c r="BL489" i="24"/>
  <c r="BM489" i="24"/>
  <c r="BN489" i="24"/>
  <c r="BO489" i="24"/>
  <c r="BP489" i="24"/>
  <c r="BQ489" i="24"/>
  <c r="BR489" i="24"/>
  <c r="BS489" i="24"/>
  <c r="AG490" i="24"/>
  <c r="AH490" i="24"/>
  <c r="AI490" i="24"/>
  <c r="AJ490" i="24"/>
  <c r="AK490" i="24"/>
  <c r="AL490" i="24"/>
  <c r="AM490" i="24"/>
  <c r="AN490" i="24"/>
  <c r="AO490" i="24"/>
  <c r="AP490" i="24"/>
  <c r="AQ490" i="24"/>
  <c r="AR490" i="24"/>
  <c r="AS490" i="24"/>
  <c r="AT490" i="24"/>
  <c r="AU490" i="24"/>
  <c r="AV490" i="24"/>
  <c r="AW490" i="24"/>
  <c r="AX490" i="24"/>
  <c r="AY490" i="24"/>
  <c r="AZ490" i="24"/>
  <c r="BA490" i="24"/>
  <c r="BB490" i="24"/>
  <c r="BC490" i="24"/>
  <c r="BD490" i="24"/>
  <c r="BE490" i="24"/>
  <c r="BF490" i="24"/>
  <c r="BG490" i="24"/>
  <c r="BH490" i="24"/>
  <c r="BI490" i="24"/>
  <c r="BJ490" i="24"/>
  <c r="BK490" i="24"/>
  <c r="BL490" i="24"/>
  <c r="BM490" i="24"/>
  <c r="BN490" i="24"/>
  <c r="BO490" i="24"/>
  <c r="BP490" i="24"/>
  <c r="BQ490" i="24"/>
  <c r="BR490" i="24"/>
  <c r="BS490" i="24"/>
  <c r="AG491" i="24"/>
  <c r="AH491" i="24"/>
  <c r="AI491" i="24"/>
  <c r="AJ491" i="24"/>
  <c r="AK491" i="24"/>
  <c r="AL491" i="24"/>
  <c r="AM491" i="24"/>
  <c r="AN491" i="24"/>
  <c r="AO491" i="24"/>
  <c r="AP491" i="24"/>
  <c r="AQ491" i="24"/>
  <c r="AR491" i="24"/>
  <c r="AS491" i="24"/>
  <c r="AT491" i="24"/>
  <c r="AU491" i="24"/>
  <c r="AV491" i="24"/>
  <c r="AW491" i="24"/>
  <c r="AX491" i="24"/>
  <c r="AY491" i="24"/>
  <c r="AZ491" i="24"/>
  <c r="BA491" i="24"/>
  <c r="BB491" i="24"/>
  <c r="BC491" i="24"/>
  <c r="BD491" i="24"/>
  <c r="BE491" i="24"/>
  <c r="BF491" i="24"/>
  <c r="BG491" i="24"/>
  <c r="BH491" i="24"/>
  <c r="BI491" i="24"/>
  <c r="BJ491" i="24"/>
  <c r="BK491" i="24"/>
  <c r="BL491" i="24"/>
  <c r="BM491" i="24"/>
  <c r="BN491" i="24"/>
  <c r="BO491" i="24"/>
  <c r="BP491" i="24"/>
  <c r="BQ491" i="24"/>
  <c r="BR491" i="24"/>
  <c r="BS491" i="24"/>
  <c r="AG492" i="24"/>
  <c r="AH492" i="24"/>
  <c r="AI492" i="24"/>
  <c r="AJ492" i="24"/>
  <c r="AK492" i="24"/>
  <c r="AL492" i="24"/>
  <c r="AM492" i="24"/>
  <c r="AN492" i="24"/>
  <c r="AO492" i="24"/>
  <c r="AP492" i="24"/>
  <c r="AQ492" i="24"/>
  <c r="AR492" i="24"/>
  <c r="AS492" i="24"/>
  <c r="AT492" i="24"/>
  <c r="AU492" i="24"/>
  <c r="AV492" i="24"/>
  <c r="AW492" i="24"/>
  <c r="AX492" i="24"/>
  <c r="AY492" i="24"/>
  <c r="AZ492" i="24"/>
  <c r="BA492" i="24"/>
  <c r="BB492" i="24"/>
  <c r="BC492" i="24"/>
  <c r="BD492" i="24"/>
  <c r="BE492" i="24"/>
  <c r="BF492" i="24"/>
  <c r="BG492" i="24"/>
  <c r="BH492" i="24"/>
  <c r="BI492" i="24"/>
  <c r="BJ492" i="24"/>
  <c r="BK492" i="24"/>
  <c r="BL492" i="24"/>
  <c r="BM492" i="24"/>
  <c r="BN492" i="24"/>
  <c r="BO492" i="24"/>
  <c r="BP492" i="24"/>
  <c r="BQ492" i="24"/>
  <c r="BR492" i="24"/>
  <c r="BS492" i="24"/>
  <c r="AG493" i="24"/>
  <c r="AH493" i="24"/>
  <c r="AI493" i="24"/>
  <c r="AJ493" i="24"/>
  <c r="AK493" i="24"/>
  <c r="AL493" i="24"/>
  <c r="AM493" i="24"/>
  <c r="AN493" i="24"/>
  <c r="AO493" i="24"/>
  <c r="AP493" i="24"/>
  <c r="AQ493" i="24"/>
  <c r="AR493" i="24"/>
  <c r="AS493" i="24"/>
  <c r="AT493" i="24"/>
  <c r="AU493" i="24"/>
  <c r="AV493" i="24"/>
  <c r="AW493" i="24"/>
  <c r="AX493" i="24"/>
  <c r="AY493" i="24"/>
  <c r="AZ493" i="24"/>
  <c r="BA493" i="24"/>
  <c r="BB493" i="24"/>
  <c r="BC493" i="24"/>
  <c r="BD493" i="24"/>
  <c r="BE493" i="24"/>
  <c r="BF493" i="24"/>
  <c r="BG493" i="24"/>
  <c r="BH493" i="24"/>
  <c r="BI493" i="24"/>
  <c r="BJ493" i="24"/>
  <c r="BK493" i="24"/>
  <c r="BL493" i="24"/>
  <c r="BM493" i="24"/>
  <c r="BN493" i="24"/>
  <c r="BO493" i="24"/>
  <c r="BP493" i="24"/>
  <c r="BQ493" i="24"/>
  <c r="BR493" i="24"/>
  <c r="BS493" i="24"/>
  <c r="AG494" i="24"/>
  <c r="AH494" i="24"/>
  <c r="AI494" i="24"/>
  <c r="AJ494" i="24"/>
  <c r="AK494" i="24"/>
  <c r="AL494" i="24"/>
  <c r="AM494" i="24"/>
  <c r="AN494" i="24"/>
  <c r="AO494" i="24"/>
  <c r="AP494" i="24"/>
  <c r="AQ494" i="24"/>
  <c r="AR494" i="24"/>
  <c r="AS494" i="24"/>
  <c r="AT494" i="24"/>
  <c r="AU494" i="24"/>
  <c r="AV494" i="24"/>
  <c r="AW494" i="24"/>
  <c r="AX494" i="24"/>
  <c r="AY494" i="24"/>
  <c r="AZ494" i="24"/>
  <c r="BA494" i="24"/>
  <c r="BB494" i="24"/>
  <c r="BC494" i="24"/>
  <c r="BD494" i="24"/>
  <c r="BE494" i="24"/>
  <c r="BF494" i="24"/>
  <c r="BG494" i="24"/>
  <c r="BH494" i="24"/>
  <c r="BI494" i="24"/>
  <c r="BJ494" i="24"/>
  <c r="BK494" i="24"/>
  <c r="BL494" i="24"/>
  <c r="BM494" i="24"/>
  <c r="BN494" i="24"/>
  <c r="BO494" i="24"/>
  <c r="BP494" i="24"/>
  <c r="BQ494" i="24"/>
  <c r="BR494" i="24"/>
  <c r="BS494" i="24"/>
  <c r="AG495" i="24"/>
  <c r="AH495" i="24"/>
  <c r="AI495" i="24"/>
  <c r="AJ495" i="24"/>
  <c r="AK495" i="24"/>
  <c r="AL495" i="24"/>
  <c r="AM495" i="24"/>
  <c r="AN495" i="24"/>
  <c r="AO495" i="24"/>
  <c r="AP495" i="24"/>
  <c r="AQ495" i="24"/>
  <c r="AR495" i="24"/>
  <c r="AS495" i="24"/>
  <c r="AT495" i="24"/>
  <c r="AU495" i="24"/>
  <c r="AV495" i="24"/>
  <c r="AW495" i="24"/>
  <c r="AX495" i="24"/>
  <c r="AY495" i="24"/>
  <c r="AZ495" i="24"/>
  <c r="BA495" i="24"/>
  <c r="BB495" i="24"/>
  <c r="BC495" i="24"/>
  <c r="BD495" i="24"/>
  <c r="BE495" i="24"/>
  <c r="BF495" i="24"/>
  <c r="BG495" i="24"/>
  <c r="BH495" i="24"/>
  <c r="BI495" i="24"/>
  <c r="BJ495" i="24"/>
  <c r="BK495" i="24"/>
  <c r="BL495" i="24"/>
  <c r="BM495" i="24"/>
  <c r="BN495" i="24"/>
  <c r="BO495" i="24"/>
  <c r="BP495" i="24"/>
  <c r="BQ495" i="24"/>
  <c r="BR495" i="24"/>
  <c r="BS495" i="24"/>
  <c r="AG496" i="24"/>
  <c r="AH496" i="24"/>
  <c r="AI496" i="24"/>
  <c r="AJ496" i="24"/>
  <c r="AK496" i="24"/>
  <c r="AL496" i="24"/>
  <c r="AM496" i="24"/>
  <c r="AN496" i="24"/>
  <c r="AO496" i="24"/>
  <c r="AP496" i="24"/>
  <c r="AQ496" i="24"/>
  <c r="AR496" i="24"/>
  <c r="AS496" i="24"/>
  <c r="AT496" i="24"/>
  <c r="AU496" i="24"/>
  <c r="AV496" i="24"/>
  <c r="AW496" i="24"/>
  <c r="AX496" i="24"/>
  <c r="AY496" i="24"/>
  <c r="AZ496" i="24"/>
  <c r="BA496" i="24"/>
  <c r="BB496" i="24"/>
  <c r="BC496" i="24"/>
  <c r="BD496" i="24"/>
  <c r="BE496" i="24"/>
  <c r="BF496" i="24"/>
  <c r="BG496" i="24"/>
  <c r="BH496" i="24"/>
  <c r="BI496" i="24"/>
  <c r="BJ496" i="24"/>
  <c r="BK496" i="24"/>
  <c r="BL496" i="24"/>
  <c r="BM496" i="24"/>
  <c r="BN496" i="24"/>
  <c r="BO496" i="24"/>
  <c r="BP496" i="24"/>
  <c r="BQ496" i="24"/>
  <c r="BR496" i="24"/>
  <c r="BS496" i="24"/>
  <c r="AG497" i="24"/>
  <c r="AH497" i="24"/>
  <c r="AI497" i="24"/>
  <c r="AJ497" i="24"/>
  <c r="AK497" i="24"/>
  <c r="AL497" i="24"/>
  <c r="AM497" i="24"/>
  <c r="AN497" i="24"/>
  <c r="AO497" i="24"/>
  <c r="AP497" i="24"/>
  <c r="AQ497" i="24"/>
  <c r="AR497" i="24"/>
  <c r="AS497" i="24"/>
  <c r="AT497" i="24"/>
  <c r="AU497" i="24"/>
  <c r="AV497" i="24"/>
  <c r="AW497" i="24"/>
  <c r="AX497" i="24"/>
  <c r="AY497" i="24"/>
  <c r="AZ497" i="24"/>
  <c r="BA497" i="24"/>
  <c r="BB497" i="24"/>
  <c r="BC497" i="24"/>
  <c r="BD497" i="24"/>
  <c r="BE497" i="24"/>
  <c r="BF497" i="24"/>
  <c r="BG497" i="24"/>
  <c r="BH497" i="24"/>
  <c r="BI497" i="24"/>
  <c r="BJ497" i="24"/>
  <c r="BK497" i="24"/>
  <c r="BL497" i="24"/>
  <c r="BM497" i="24"/>
  <c r="BN497" i="24"/>
  <c r="BO497" i="24"/>
  <c r="BP497" i="24"/>
  <c r="BQ497" i="24"/>
  <c r="BR497" i="24"/>
  <c r="BS497" i="24"/>
  <c r="AG498" i="24"/>
  <c r="AH498" i="24"/>
  <c r="AI498" i="24"/>
  <c r="AJ498" i="24"/>
  <c r="AK498" i="24"/>
  <c r="AL498" i="24"/>
  <c r="AM498" i="24"/>
  <c r="AN498" i="24"/>
  <c r="AO498" i="24"/>
  <c r="AP498" i="24"/>
  <c r="AQ498" i="24"/>
  <c r="AR498" i="24"/>
  <c r="AS498" i="24"/>
  <c r="AT498" i="24"/>
  <c r="AU498" i="24"/>
  <c r="AV498" i="24"/>
  <c r="AW498" i="24"/>
  <c r="AX498" i="24"/>
  <c r="AY498" i="24"/>
  <c r="AZ498" i="24"/>
  <c r="BA498" i="24"/>
  <c r="BB498" i="24"/>
  <c r="BC498" i="24"/>
  <c r="BD498" i="24"/>
  <c r="BE498" i="24"/>
  <c r="BF498" i="24"/>
  <c r="BG498" i="24"/>
  <c r="BH498" i="24"/>
  <c r="BI498" i="24"/>
  <c r="BJ498" i="24"/>
  <c r="BK498" i="24"/>
  <c r="BL498" i="24"/>
  <c r="BM498" i="24"/>
  <c r="BN498" i="24"/>
  <c r="BO498" i="24"/>
  <c r="BP498" i="24"/>
  <c r="BQ498" i="24"/>
  <c r="BR498" i="24"/>
  <c r="BS498" i="24"/>
  <c r="AG499" i="24"/>
  <c r="AH499" i="24"/>
  <c r="AI499" i="24"/>
  <c r="AJ499" i="24"/>
  <c r="AK499" i="24"/>
  <c r="AL499" i="24"/>
  <c r="AM499" i="24"/>
  <c r="AN499" i="24"/>
  <c r="AO499" i="24"/>
  <c r="AP499" i="24"/>
  <c r="AQ499" i="24"/>
  <c r="AR499" i="24"/>
  <c r="AS499" i="24"/>
  <c r="AT499" i="24"/>
  <c r="AU499" i="24"/>
  <c r="AV499" i="24"/>
  <c r="AW499" i="24"/>
  <c r="AX499" i="24"/>
  <c r="AY499" i="24"/>
  <c r="AZ499" i="24"/>
  <c r="BA499" i="24"/>
  <c r="BB499" i="24"/>
  <c r="BC499" i="24"/>
  <c r="BD499" i="24"/>
  <c r="BE499" i="24"/>
  <c r="BF499" i="24"/>
  <c r="BG499" i="24"/>
  <c r="BH499" i="24"/>
  <c r="BI499" i="24"/>
  <c r="BJ499" i="24"/>
  <c r="BK499" i="24"/>
  <c r="BL499" i="24"/>
  <c r="BM499" i="24"/>
  <c r="BN499" i="24"/>
  <c r="BO499" i="24"/>
  <c r="BP499" i="24"/>
  <c r="BQ499" i="24"/>
  <c r="BR499" i="24"/>
  <c r="BS499" i="24"/>
  <c r="AG500" i="24"/>
  <c r="AH500" i="24"/>
  <c r="AI500" i="24"/>
  <c r="AJ500" i="24"/>
  <c r="AK500" i="24"/>
  <c r="AL500" i="24"/>
  <c r="AM500" i="24"/>
  <c r="AN500" i="24"/>
  <c r="AO500" i="24"/>
  <c r="AP500" i="24"/>
  <c r="AQ500" i="24"/>
  <c r="AR500" i="24"/>
  <c r="AS500" i="24"/>
  <c r="AT500" i="24"/>
  <c r="AU500" i="24"/>
  <c r="AV500" i="24"/>
  <c r="AW500" i="24"/>
  <c r="AX500" i="24"/>
  <c r="AY500" i="24"/>
  <c r="AZ500" i="24"/>
  <c r="BA500" i="24"/>
  <c r="BB500" i="24"/>
  <c r="BC500" i="24"/>
  <c r="BD500" i="24"/>
  <c r="BE500" i="24"/>
  <c r="BF500" i="24"/>
  <c r="BG500" i="24"/>
  <c r="BH500" i="24"/>
  <c r="BI500" i="24"/>
  <c r="BJ500" i="24"/>
  <c r="BK500" i="24"/>
  <c r="BL500" i="24"/>
  <c r="BM500" i="24"/>
  <c r="BN500" i="24"/>
  <c r="BO500" i="24"/>
  <c r="BP500" i="24"/>
  <c r="BQ500" i="24"/>
  <c r="BR500" i="24"/>
  <c r="BS500" i="24"/>
  <c r="AG501" i="24"/>
  <c r="AH501" i="24"/>
  <c r="AI501" i="24"/>
  <c r="AJ501" i="24"/>
  <c r="AK501" i="24"/>
  <c r="AL501" i="24"/>
  <c r="AM501" i="24"/>
  <c r="AN501" i="24"/>
  <c r="AO501" i="24"/>
  <c r="AP501" i="24"/>
  <c r="AQ501" i="24"/>
  <c r="AR501" i="24"/>
  <c r="AS501" i="24"/>
  <c r="AT501" i="24"/>
  <c r="AU501" i="24"/>
  <c r="AV501" i="24"/>
  <c r="AW501" i="24"/>
  <c r="AX501" i="24"/>
  <c r="AY501" i="24"/>
  <c r="AZ501" i="24"/>
  <c r="BA501" i="24"/>
  <c r="BB501" i="24"/>
  <c r="BC501" i="24"/>
  <c r="BD501" i="24"/>
  <c r="BE501" i="24"/>
  <c r="BF501" i="24"/>
  <c r="BG501" i="24"/>
  <c r="BH501" i="24"/>
  <c r="BI501" i="24"/>
  <c r="BJ501" i="24"/>
  <c r="BK501" i="24"/>
  <c r="BL501" i="24"/>
  <c r="BM501" i="24"/>
  <c r="BN501" i="24"/>
  <c r="BO501" i="24"/>
  <c r="BP501" i="24"/>
  <c r="BQ501" i="24"/>
  <c r="BR501" i="24"/>
  <c r="BS501" i="24"/>
  <c r="C67" i="25" l="1"/>
  <c r="B67" i="25" s="1"/>
  <c r="A67" i="25" s="1"/>
  <c r="I124" i="25"/>
  <c r="I123" i="25"/>
  <c r="I122" i="25"/>
  <c r="I121" i="25"/>
  <c r="I119" i="25"/>
  <c r="I120" i="25"/>
  <c r="I97" i="25"/>
  <c r="I98" i="25"/>
  <c r="I99" i="25"/>
  <c r="I100" i="25"/>
  <c r="I101" i="25"/>
  <c r="I102" i="25"/>
  <c r="I103" i="25"/>
  <c r="I104" i="25"/>
  <c r="I105" i="25"/>
  <c r="I106" i="25"/>
  <c r="I107" i="25"/>
  <c r="I108" i="25"/>
  <c r="I109" i="25"/>
  <c r="I110" i="25"/>
  <c r="I111" i="25"/>
  <c r="I113" i="25"/>
  <c r="I114" i="25"/>
  <c r="I115" i="25"/>
  <c r="I116" i="25"/>
  <c r="I117" i="25"/>
  <c r="I118" i="25"/>
  <c r="I96" i="25"/>
  <c r="H107" i="25" l="1"/>
  <c r="H108" i="25"/>
  <c r="H89" i="25"/>
  <c r="H90" i="25"/>
  <c r="H91" i="25"/>
  <c r="H92" i="25"/>
  <c r="H93" i="25"/>
  <c r="H94" i="25"/>
  <c r="H95" i="25"/>
  <c r="H96" i="25"/>
  <c r="H97" i="25"/>
  <c r="H98" i="25"/>
  <c r="H99" i="25"/>
  <c r="H100" i="25"/>
  <c r="H101" i="25"/>
  <c r="H102" i="25"/>
  <c r="H103" i="25"/>
  <c r="H105" i="25"/>
  <c r="H106" i="25"/>
  <c r="H88" i="25"/>
  <c r="G116" i="25"/>
  <c r="G93" i="25"/>
  <c r="G94" i="25"/>
  <c r="G95" i="25"/>
  <c r="G96" i="25"/>
  <c r="G97" i="25"/>
  <c r="G98" i="25"/>
  <c r="G99" i="25"/>
  <c r="G100" i="25"/>
  <c r="G101" i="25"/>
  <c r="G102" i="25"/>
  <c r="G103" i="25"/>
  <c r="G104" i="25"/>
  <c r="G105" i="25"/>
  <c r="G106" i="25"/>
  <c r="G107" i="25"/>
  <c r="G108" i="25"/>
  <c r="G109" i="25"/>
  <c r="G110" i="25"/>
  <c r="G111" i="25"/>
  <c r="G113" i="25"/>
  <c r="G114" i="25"/>
  <c r="G115" i="25"/>
  <c r="G92" i="25"/>
  <c r="F105" i="25"/>
  <c r="F107" i="25"/>
  <c r="F108" i="25"/>
  <c r="F109" i="25"/>
  <c r="F110" i="25"/>
  <c r="F90" i="25"/>
  <c r="F91" i="25"/>
  <c r="F92" i="25"/>
  <c r="F93" i="25"/>
  <c r="F94" i="25"/>
  <c r="F95" i="25"/>
  <c r="F96" i="25"/>
  <c r="F97" i="25"/>
  <c r="F98" i="25"/>
  <c r="F99" i="25"/>
  <c r="F100" i="25"/>
  <c r="F101" i="25"/>
  <c r="F102" i="25"/>
  <c r="F103" i="25"/>
  <c r="F104" i="25"/>
  <c r="F89" i="25"/>
  <c r="AC28" i="25" l="1"/>
  <c r="AC27" i="25"/>
  <c r="AC26" i="25"/>
  <c r="C48" i="22" l="1"/>
  <c r="C49" i="22"/>
  <c r="C50" i="22"/>
  <c r="C51" i="22"/>
  <c r="C52" i="22"/>
  <c r="C53" i="22"/>
  <c r="C54" i="22"/>
  <c r="C55" i="22"/>
  <c r="C56" i="22"/>
  <c r="C57" i="22"/>
  <c r="C58" i="22"/>
  <c r="C59" i="22"/>
  <c r="C60" i="22"/>
  <c r="C61" i="22"/>
  <c r="C62" i="22"/>
  <c r="C63" i="22"/>
  <c r="C64" i="22"/>
  <c r="C65" i="22"/>
  <c r="C66" i="22"/>
  <c r="C67" i="22"/>
  <c r="C68" i="22"/>
  <c r="C69" i="22"/>
  <c r="C70" i="22"/>
  <c r="C71" i="22"/>
  <c r="C72" i="22"/>
  <c r="C73" i="22"/>
  <c r="C74" i="22"/>
  <c r="C75" i="22"/>
  <c r="C76" i="22"/>
  <c r="C77" i="22"/>
  <c r="C78" i="22"/>
  <c r="C79" i="22"/>
  <c r="C80" i="22"/>
  <c r="C81" i="22"/>
  <c r="C82" i="22"/>
  <c r="C83" i="22"/>
  <c r="C84" i="22"/>
  <c r="C85" i="22"/>
  <c r="C86" i="22"/>
  <c r="C87" i="22"/>
  <c r="C88" i="22"/>
  <c r="C89" i="22"/>
  <c r="C90" i="22"/>
  <c r="C91" i="22"/>
  <c r="C92" i="22"/>
  <c r="C93" i="22"/>
  <c r="C94" i="22"/>
  <c r="C95" i="22"/>
  <c r="C96" i="22"/>
  <c r="C97" i="22"/>
  <c r="C98" i="22"/>
  <c r="C99" i="22"/>
  <c r="C100" i="22"/>
  <c r="C101" i="22"/>
  <c r="C102" i="22"/>
  <c r="C103" i="22"/>
  <c r="C104" i="22"/>
  <c r="C105" i="22"/>
  <c r="C106" i="22"/>
  <c r="C107" i="22"/>
  <c r="C108" i="22"/>
  <c r="C109" i="22"/>
  <c r="C110" i="22"/>
  <c r="C111" i="22"/>
  <c r="C112" i="22"/>
  <c r="C113" i="22"/>
  <c r="C114" i="22"/>
  <c r="C115" i="22"/>
  <c r="C116" i="22"/>
  <c r="C117" i="22"/>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C197" i="22"/>
  <c r="C198" i="22"/>
  <c r="C199" i="22"/>
  <c r="C200" i="22"/>
  <c r="C201" i="22"/>
  <c r="C202" i="22"/>
  <c r="C203" i="22"/>
  <c r="C204" i="22"/>
  <c r="C205" i="22"/>
  <c r="C206" i="22"/>
  <c r="C207" i="22"/>
  <c r="C208" i="22"/>
  <c r="C209" i="22"/>
  <c r="C210" i="22"/>
  <c r="C211" i="22"/>
  <c r="C212" i="22"/>
  <c r="C213" i="22"/>
  <c r="C214" i="22"/>
  <c r="C215" i="22"/>
  <c r="C216" i="22"/>
  <c r="C217" i="22"/>
  <c r="C218" i="22"/>
  <c r="C219" i="22"/>
  <c r="C220" i="22"/>
  <c r="C221" i="22"/>
  <c r="C222" i="22"/>
  <c r="C223" i="22"/>
  <c r="C224" i="22"/>
  <c r="C225" i="22"/>
  <c r="C226" i="22"/>
  <c r="C227" i="22"/>
  <c r="C228" i="22"/>
  <c r="C229" i="22"/>
  <c r="C230" i="22"/>
  <c r="C231" i="22"/>
  <c r="C232" i="22"/>
  <c r="C233" i="22"/>
  <c r="C234" i="22"/>
  <c r="C235" i="22"/>
  <c r="C236" i="22"/>
  <c r="C237" i="22"/>
  <c r="C238" i="22"/>
  <c r="C239" i="22"/>
  <c r="C240" i="22"/>
  <c r="C241" i="22"/>
  <c r="C242" i="22"/>
  <c r="C243" i="22"/>
  <c r="C244" i="22"/>
  <c r="C245" i="22"/>
  <c r="C246" i="22"/>
  <c r="C247" i="22"/>
  <c r="C248" i="22"/>
  <c r="C249" i="22"/>
  <c r="C250" i="22"/>
  <c r="C251" i="22"/>
  <c r="C252" i="22"/>
  <c r="C253" i="22"/>
  <c r="C254" i="22"/>
  <c r="C255" i="22"/>
  <c r="C256" i="22"/>
  <c r="C257" i="22"/>
  <c r="C258" i="22"/>
  <c r="C259" i="22"/>
  <c r="C260" i="22"/>
  <c r="C261" i="22"/>
  <c r="C262" i="22"/>
  <c r="C263" i="22"/>
  <c r="C264" i="22"/>
  <c r="C265" i="22"/>
  <c r="C266" i="22"/>
  <c r="C267" i="22"/>
  <c r="C268" i="22"/>
  <c r="C269" i="22"/>
  <c r="C270" i="22"/>
  <c r="C271" i="22"/>
  <c r="C272" i="22"/>
  <c r="C273" i="22"/>
  <c r="C274" i="22"/>
  <c r="C275" i="22"/>
  <c r="C276" i="22"/>
  <c r="C277" i="22"/>
  <c r="C278" i="22"/>
  <c r="C279" i="22"/>
  <c r="C280" i="22"/>
  <c r="C281" i="22"/>
  <c r="C282" i="22"/>
  <c r="C283" i="22"/>
  <c r="C284" i="22"/>
  <c r="C285" i="22"/>
  <c r="C286" i="22"/>
  <c r="C287" i="22"/>
  <c r="C288" i="22"/>
  <c r="C289" i="22"/>
  <c r="C290" i="22"/>
  <c r="C291" i="22"/>
  <c r="C292" i="22"/>
  <c r="C293" i="22"/>
  <c r="C294" i="22"/>
  <c r="C295" i="22"/>
  <c r="C296" i="22"/>
  <c r="C297" i="22"/>
  <c r="C298" i="22"/>
  <c r="C299" i="22"/>
  <c r="C300" i="22"/>
  <c r="C301" i="22"/>
  <c r="C302" i="22"/>
  <c r="C303" i="22"/>
  <c r="C304" i="22"/>
  <c r="C305" i="22"/>
  <c r="C306" i="22"/>
  <c r="C307" i="22"/>
  <c r="C308" i="22"/>
  <c r="C309" i="22"/>
  <c r="C310" i="22"/>
  <c r="C311" i="22"/>
  <c r="C312" i="22"/>
  <c r="C313" i="22"/>
  <c r="C314" i="22"/>
  <c r="C315" i="22"/>
  <c r="C316" i="22"/>
  <c r="C317" i="22"/>
  <c r="C318" i="22"/>
  <c r="C319" i="22"/>
  <c r="C320" i="22"/>
  <c r="C321" i="22"/>
  <c r="C322" i="22"/>
  <c r="C323" i="22"/>
  <c r="C324" i="22"/>
  <c r="C325" i="22"/>
  <c r="C326" i="22"/>
  <c r="C327" i="22"/>
  <c r="C328" i="22"/>
  <c r="C329" i="22"/>
  <c r="C330" i="22"/>
  <c r="C331" i="22"/>
  <c r="C332" i="22"/>
  <c r="C333" i="22"/>
  <c r="C334" i="22"/>
  <c r="C335" i="22"/>
  <c r="C336" i="22"/>
  <c r="C337" i="22"/>
  <c r="C338" i="22"/>
  <c r="C339" i="22"/>
  <c r="C340" i="22"/>
  <c r="C341" i="22"/>
  <c r="C342" i="22"/>
  <c r="C343" i="22"/>
  <c r="C344" i="22"/>
  <c r="C345" i="22"/>
  <c r="C346" i="22"/>
  <c r="C347" i="22"/>
  <c r="C348" i="22"/>
  <c r="C349" i="22"/>
  <c r="C350" i="22"/>
  <c r="C351" i="22"/>
  <c r="C352" i="22"/>
  <c r="C353" i="22"/>
  <c r="C354" i="22"/>
  <c r="C355" i="22"/>
  <c r="C356" i="22"/>
  <c r="C357" i="22"/>
  <c r="C358" i="22"/>
  <c r="C359" i="22"/>
  <c r="C360" i="22"/>
  <c r="C361" i="22"/>
  <c r="C362" i="22"/>
  <c r="C363" i="22"/>
  <c r="C364" i="22"/>
  <c r="C365" i="22"/>
  <c r="C366" i="22"/>
  <c r="C367" i="22"/>
  <c r="C368" i="22"/>
  <c r="C369" i="22"/>
  <c r="C370" i="22"/>
  <c r="C371" i="22"/>
  <c r="C372" i="22"/>
  <c r="C373" i="22"/>
  <c r="C374" i="22"/>
  <c r="C375" i="22"/>
  <c r="C376" i="22"/>
  <c r="C377" i="22"/>
  <c r="C378" i="22"/>
  <c r="C379" i="22"/>
  <c r="C380" i="22"/>
  <c r="C381" i="22"/>
  <c r="C382" i="22"/>
  <c r="C383" i="22"/>
  <c r="C384" i="22"/>
  <c r="C385" i="22"/>
  <c r="C386" i="22"/>
  <c r="C387" i="22"/>
  <c r="C388" i="22"/>
  <c r="C389" i="22"/>
  <c r="C390" i="22"/>
  <c r="C391" i="22"/>
  <c r="C392" i="22"/>
  <c r="C393" i="22"/>
  <c r="C394" i="22"/>
  <c r="C395" i="22"/>
  <c r="C396" i="22"/>
  <c r="C397" i="22"/>
  <c r="C398" i="22"/>
  <c r="C399" i="22"/>
  <c r="C400" i="22"/>
  <c r="C401" i="22"/>
  <c r="C402" i="22"/>
  <c r="C403" i="22"/>
  <c r="C404" i="22"/>
  <c r="C405" i="22"/>
  <c r="C406" i="22"/>
  <c r="C407" i="22"/>
  <c r="C408" i="22"/>
  <c r="C409" i="22"/>
  <c r="C410" i="22"/>
  <c r="C411" i="22"/>
  <c r="C412" i="22"/>
  <c r="C413" i="22"/>
  <c r="C414" i="22"/>
  <c r="C415" i="22"/>
  <c r="C416" i="22"/>
  <c r="C417" i="22"/>
  <c r="C418" i="22"/>
  <c r="C419" i="22"/>
  <c r="C420" i="22"/>
  <c r="C421" i="22"/>
  <c r="C422" i="22"/>
  <c r="C423" i="22"/>
  <c r="C424" i="22"/>
  <c r="C425" i="22"/>
  <c r="C426" i="22"/>
  <c r="C427" i="22"/>
  <c r="C428" i="22"/>
  <c r="C429" i="22"/>
  <c r="C430" i="22"/>
  <c r="C431" i="22"/>
  <c r="C432" i="22"/>
  <c r="C433" i="22"/>
  <c r="C434" i="22"/>
  <c r="C435" i="22"/>
  <c r="C436" i="22"/>
  <c r="C437" i="22"/>
  <c r="C438" i="22"/>
  <c r="C439" i="22"/>
  <c r="C440" i="22"/>
  <c r="C441" i="22"/>
  <c r="C442" i="22"/>
  <c r="C443" i="22"/>
  <c r="C444" i="22"/>
  <c r="C445" i="22"/>
  <c r="C446" i="22"/>
  <c r="C447" i="22"/>
  <c r="C448" i="22"/>
  <c r="C449" i="22"/>
  <c r="C450" i="22"/>
  <c r="C451" i="22"/>
  <c r="C452" i="22"/>
  <c r="C453" i="22"/>
  <c r="C454" i="22"/>
  <c r="C455" i="22"/>
  <c r="C456" i="22"/>
  <c r="C457" i="22"/>
  <c r="C458" i="22"/>
  <c r="C459" i="22"/>
  <c r="C460" i="22"/>
  <c r="C461" i="22"/>
  <c r="C462" i="22"/>
  <c r="C463" i="22"/>
  <c r="C464" i="22"/>
  <c r="C465" i="22"/>
  <c r="C466" i="22"/>
  <c r="C467" i="22"/>
  <c r="C468" i="22"/>
  <c r="C469" i="22"/>
  <c r="C470" i="22"/>
  <c r="C471" i="22"/>
  <c r="C472" i="22"/>
  <c r="C473" i="22"/>
  <c r="C474" i="22"/>
  <c r="C475" i="22"/>
  <c r="C476" i="22"/>
  <c r="C477" i="22"/>
  <c r="C478" i="22"/>
  <c r="C479" i="22"/>
  <c r="C480" i="22"/>
  <c r="C481" i="22"/>
  <c r="C482" i="22"/>
  <c r="C483" i="22"/>
  <c r="C484" i="22"/>
  <c r="C485" i="22"/>
  <c r="C486" i="22"/>
  <c r="C487" i="22"/>
  <c r="C488" i="22"/>
  <c r="C489" i="22"/>
  <c r="C490" i="22"/>
  <c r="C491" i="22"/>
  <c r="C492" i="22"/>
  <c r="C493" i="22"/>
  <c r="C494" i="22"/>
  <c r="C495" i="22"/>
  <c r="C496" i="22"/>
  <c r="C497" i="22"/>
  <c r="C498" i="22"/>
  <c r="C499" i="22"/>
  <c r="C500" i="22"/>
  <c r="C501" i="22"/>
  <c r="C502" i="22"/>
  <c r="C503" i="22"/>
  <c r="C504" i="22"/>
  <c r="C505" i="22"/>
  <c r="C506" i="22"/>
  <c r="C507" i="22"/>
  <c r="C508" i="22"/>
  <c r="C509" i="22"/>
  <c r="C510" i="22"/>
  <c r="C511" i="22"/>
  <c r="C512" i="22"/>
  <c r="C513" i="22"/>
  <c r="C514" i="22"/>
  <c r="C515" i="22"/>
  <c r="C516" i="22"/>
  <c r="C517" i="22"/>
  <c r="C518" i="22"/>
  <c r="C519" i="22"/>
  <c r="C520" i="22"/>
  <c r="C521" i="22"/>
  <c r="C522" i="22"/>
  <c r="C523" i="22"/>
  <c r="C524" i="22"/>
  <c r="C525" i="22"/>
  <c r="C526" i="22"/>
  <c r="C527" i="22"/>
  <c r="C528" i="22"/>
  <c r="C529" i="22"/>
  <c r="C530" i="22"/>
  <c r="C531" i="22"/>
  <c r="C532" i="22"/>
  <c r="C533" i="22"/>
  <c r="C534" i="22"/>
  <c r="C535" i="22"/>
  <c r="C536" i="22"/>
  <c r="C537" i="22"/>
  <c r="C538" i="22"/>
  <c r="C539" i="22"/>
  <c r="C42" i="22"/>
  <c r="C43" i="22"/>
  <c r="C44" i="22"/>
  <c r="C45" i="22"/>
  <c r="C46" i="22"/>
  <c r="C47" i="22"/>
  <c r="D35" i="26"/>
  <c r="C35" i="26"/>
  <c r="B35" i="26"/>
  <c r="A35" i="26"/>
  <c r="A16" i="26" l="1"/>
  <c r="B16" i="26" s="1"/>
  <c r="A15" i="26"/>
  <c r="B15" i="26" s="1"/>
  <c r="A14" i="26"/>
  <c r="B14" i="26" s="1"/>
  <c r="A13" i="26"/>
  <c r="B13" i="26" s="1"/>
  <c r="A12" i="26"/>
  <c r="B12" i="26" s="1"/>
  <c r="A11" i="26"/>
  <c r="B11" i="26" s="1"/>
  <c r="A10" i="26"/>
  <c r="B10" i="26" s="1"/>
  <c r="A9" i="26"/>
  <c r="B9" i="26" s="1"/>
  <c r="A8" i="26"/>
  <c r="B8" i="26" s="1"/>
  <c r="A7" i="26"/>
  <c r="B7" i="26" s="1"/>
  <c r="A6" i="26"/>
  <c r="B6" i="26" s="1"/>
  <c r="A5" i="26"/>
  <c r="B5" i="26" s="1"/>
  <c r="A4" i="26"/>
  <c r="B4" i="26" s="1"/>
  <c r="A3" i="26"/>
  <c r="B3" i="26" s="1"/>
  <c r="X20" i="25" l="1"/>
  <c r="X19" i="25"/>
  <c r="X18" i="25"/>
  <c r="X17" i="25"/>
  <c r="X16" i="25"/>
  <c r="X15" i="25"/>
  <c r="X14" i="25"/>
  <c r="X13" i="25"/>
  <c r="X12" i="25"/>
  <c r="X11" i="25"/>
  <c r="X10" i="25"/>
  <c r="X9" i="25"/>
  <c r="X8" i="25"/>
  <c r="X7" i="25"/>
  <c r="X6" i="25"/>
  <c r="X5" i="25"/>
  <c r="X4" i="25"/>
  <c r="X2" i="25"/>
  <c r="P21" i="25" l="1"/>
  <c r="P20" i="25"/>
  <c r="P19" i="25"/>
  <c r="P18" i="25"/>
  <c r="P17" i="25"/>
  <c r="P16" i="25"/>
  <c r="P15" i="25"/>
  <c r="P14" i="25"/>
  <c r="P13" i="25"/>
  <c r="P12" i="25"/>
  <c r="P11" i="25"/>
  <c r="P10" i="25"/>
  <c r="P9" i="25"/>
  <c r="P8" i="25"/>
  <c r="P7" i="25"/>
  <c r="P6" i="25"/>
  <c r="P5" i="25"/>
  <c r="P4" i="25"/>
  <c r="P3" i="25"/>
  <c r="P2" i="25"/>
  <c r="B7" i="25" l="1"/>
  <c r="C7" i="25" s="1"/>
  <c r="A64" i="25" s="1"/>
  <c r="B3" i="25"/>
  <c r="C3" i="25" s="1"/>
  <c r="B4" i="25"/>
  <c r="C4" i="25" s="1"/>
  <c r="A55" i="25" s="1"/>
  <c r="B5" i="25"/>
  <c r="C5" i="25" s="1"/>
  <c r="A58" i="25" s="1"/>
  <c r="B6" i="25"/>
  <c r="C6" i="25" s="1"/>
  <c r="A61" i="25" s="1"/>
  <c r="B8" i="25"/>
  <c r="C8" i="25" s="1"/>
  <c r="B9" i="25"/>
  <c r="C9" i="25" s="1"/>
  <c r="B2" i="25"/>
  <c r="C2" i="25" s="1"/>
  <c r="E5" i="25" l="1"/>
  <c r="A56" i="25" s="1"/>
  <c r="E3" i="25"/>
  <c r="E7" i="25"/>
  <c r="A62" i="25" s="1"/>
  <c r="E2" i="25"/>
  <c r="E9" i="25"/>
  <c r="E8" i="25"/>
  <c r="E6" i="25"/>
  <c r="A59" i="25" s="1"/>
  <c r="E4" i="25"/>
  <c r="A53" i="25" s="1"/>
  <c r="D2" i="25"/>
  <c r="D7" i="25"/>
  <c r="A63" i="25" s="1"/>
  <c r="D9" i="25"/>
  <c r="D8" i="25"/>
  <c r="D6" i="25"/>
  <c r="A60" i="25" s="1"/>
  <c r="D5" i="25"/>
  <c r="A57" i="25" s="1"/>
  <c r="D4" i="25"/>
  <c r="A54" i="25" s="1"/>
  <c r="D3" i="25"/>
  <c r="Z9" i="11" l="1"/>
  <c r="G9" i="11" s="1"/>
  <c r="B22" i="3"/>
  <c r="B14" i="3"/>
  <c r="B6" i="3"/>
  <c r="A6" i="3"/>
  <c r="Y10" i="11"/>
  <c r="F10" i="11" s="1"/>
  <c r="D23" i="3"/>
  <c r="Z16" i="11"/>
  <c r="G16" i="11" s="1"/>
  <c r="Z8" i="11"/>
  <c r="G8" i="11" s="1"/>
  <c r="C21" i="3"/>
  <c r="A13" i="3"/>
  <c r="A5" i="3"/>
  <c r="D14" i="3"/>
  <c r="D6" i="3"/>
  <c r="Y21" i="11"/>
  <c r="F21" i="11" s="1"/>
  <c r="Y13" i="11"/>
  <c r="F13" i="11" s="1"/>
  <c r="C20" i="3"/>
  <c r="X13" i="11"/>
  <c r="X5" i="11"/>
  <c r="Y26" i="11"/>
  <c r="F26" i="11" s="1"/>
  <c r="A17" i="3"/>
  <c r="Z6" i="11"/>
  <c r="G6" i="11" s="1"/>
  <c r="Y20" i="11"/>
  <c r="F20" i="11" s="1"/>
  <c r="B11" i="3"/>
  <c r="Y4" i="11"/>
  <c r="F4" i="11" s="1"/>
  <c r="A11" i="3"/>
  <c r="Z12" i="11"/>
  <c r="G12" i="11" s="1"/>
  <c r="A25" i="3"/>
  <c r="D20" i="3"/>
  <c r="Z13" i="11"/>
  <c r="G13" i="11" s="1"/>
  <c r="Y11" i="11"/>
  <c r="F11" i="11" s="1"/>
  <c r="X19" i="11"/>
  <c r="C10" i="3"/>
  <c r="Z20" i="11"/>
  <c r="G20" i="11" s="1"/>
  <c r="D18" i="3"/>
  <c r="D10" i="3"/>
  <c r="Z4" i="11"/>
  <c r="G4" i="11" s="1"/>
  <c r="Y25" i="11"/>
  <c r="F25" i="11" s="1"/>
  <c r="Y17" i="11"/>
  <c r="F17" i="11" s="1"/>
  <c r="B8" i="3"/>
  <c r="Z26" i="11"/>
  <c r="G26" i="11" s="1"/>
  <c r="D17" i="3"/>
  <c r="Z10" i="11"/>
  <c r="G10" i="11" s="1"/>
  <c r="B23" i="3"/>
  <c r="B15" i="3"/>
  <c r="X24" i="11"/>
  <c r="X8" i="11"/>
  <c r="Y8" i="11"/>
  <c r="F8" i="11" s="1"/>
  <c r="X16" i="11"/>
  <c r="B4" i="3"/>
  <c r="Z23" i="11"/>
  <c r="G23" i="11" s="1"/>
  <c r="B17" i="3"/>
  <c r="Z25" i="11"/>
  <c r="G25" i="11" s="1"/>
  <c r="C22" i="3"/>
  <c r="Z17" i="11"/>
  <c r="G17" i="11" s="1"/>
  <c r="D21" i="3"/>
  <c r="X20" i="11"/>
  <c r="Z14" i="11"/>
  <c r="G14" i="11" s="1"/>
  <c r="D5" i="3"/>
  <c r="Y22" i="11"/>
  <c r="F22" i="11" s="1"/>
  <c r="A16" i="3"/>
  <c r="Y6" i="11"/>
  <c r="F6" i="11" s="1"/>
  <c r="X15" i="11"/>
  <c r="C3" i="3"/>
  <c r="B13" i="3"/>
  <c r="A8" i="3"/>
  <c r="B18" i="3"/>
  <c r="X10" i="11"/>
  <c r="A9" i="3"/>
  <c r="C9" i="3"/>
  <c r="D4" i="3"/>
  <c r="Z5" i="11"/>
  <c r="G5" i="11" s="1"/>
  <c r="D8" i="3"/>
  <c r="X25" i="11"/>
  <c r="A24" i="3"/>
  <c r="A4" i="24"/>
  <c r="B4" i="24" s="1"/>
  <c r="A5" i="24"/>
  <c r="A6" i="24"/>
  <c r="A7" i="24"/>
  <c r="A8" i="24"/>
  <c r="K8" i="24" s="1"/>
  <c r="A9" i="24"/>
  <c r="A10" i="24"/>
  <c r="A11" i="24"/>
  <c r="A12" i="24"/>
  <c r="A13" i="24"/>
  <c r="A14" i="24"/>
  <c r="A15" i="24"/>
  <c r="A16" i="24"/>
  <c r="B16" i="24" s="1"/>
  <c r="A17" i="24"/>
  <c r="A18" i="24"/>
  <c r="AC18" i="24" s="1"/>
  <c r="A19" i="24"/>
  <c r="A20" i="24"/>
  <c r="D20" i="24" s="1"/>
  <c r="A21" i="24"/>
  <c r="C21" i="24" s="1"/>
  <c r="B21" i="24"/>
  <c r="A22" i="24"/>
  <c r="G22" i="24" s="1"/>
  <c r="J22" i="24"/>
  <c r="A23" i="24"/>
  <c r="F23" i="24" s="1"/>
  <c r="A24" i="24"/>
  <c r="A25" i="24"/>
  <c r="I25" i="24" s="1"/>
  <c r="A26" i="24"/>
  <c r="B26" i="24" s="1"/>
  <c r="A27" i="24"/>
  <c r="B27" i="24" s="1"/>
  <c r="A28" i="24"/>
  <c r="O28" i="24" s="1"/>
  <c r="A29" i="24"/>
  <c r="G29" i="24" s="1"/>
  <c r="A30" i="24"/>
  <c r="B30" i="24"/>
  <c r="C30" i="24"/>
  <c r="F30" i="24"/>
  <c r="G30" i="24"/>
  <c r="K30" i="24"/>
  <c r="M30" i="24"/>
  <c r="P30" i="24"/>
  <c r="Q30" i="24"/>
  <c r="V30" i="24"/>
  <c r="X30" i="24"/>
  <c r="Y30" i="24"/>
  <c r="Z30" i="24"/>
  <c r="AA30" i="24"/>
  <c r="A31" i="24"/>
  <c r="C31" i="24"/>
  <c r="E31" i="24"/>
  <c r="F31" i="24"/>
  <c r="H31" i="24"/>
  <c r="O31" i="24"/>
  <c r="AC31" i="24"/>
  <c r="AD31" i="24"/>
  <c r="AE31" i="24"/>
  <c r="AF31" i="24"/>
  <c r="A32" i="24"/>
  <c r="A33" i="24"/>
  <c r="C33" i="24"/>
  <c r="E33" i="24"/>
  <c r="F33" i="24"/>
  <c r="G33" i="24"/>
  <c r="I33" i="24"/>
  <c r="M33" i="24"/>
  <c r="O33" i="24"/>
  <c r="P33" i="24"/>
  <c r="S33" i="24"/>
  <c r="T33" i="24"/>
  <c r="U33" i="24"/>
  <c r="Y33" i="24"/>
  <c r="AB33" i="24"/>
  <c r="AC33" i="24"/>
  <c r="AD33" i="24"/>
  <c r="AE33" i="24"/>
  <c r="AF33" i="24"/>
  <c r="A34" i="24"/>
  <c r="A35" i="24"/>
  <c r="B35" i="24"/>
  <c r="C35" i="24"/>
  <c r="F35" i="24"/>
  <c r="G35" i="24"/>
  <c r="I35" i="24"/>
  <c r="L35" i="24"/>
  <c r="M35" i="24"/>
  <c r="Q35" i="24"/>
  <c r="R35" i="24"/>
  <c r="S35" i="24"/>
  <c r="T35" i="24"/>
  <c r="V35" i="24"/>
  <c r="AA35" i="24"/>
  <c r="AB35" i="24"/>
  <c r="AC35" i="24"/>
  <c r="AD35" i="24"/>
  <c r="AE35" i="24"/>
  <c r="A36" i="24"/>
  <c r="B36" i="24"/>
  <c r="L36" i="24"/>
  <c r="M36" i="24"/>
  <c r="A37" i="24"/>
  <c r="D37" i="24"/>
  <c r="E37" i="24"/>
  <c r="G37" i="24"/>
  <c r="H37" i="24"/>
  <c r="J37" i="24"/>
  <c r="Q37" i="24"/>
  <c r="S37" i="24"/>
  <c r="T37" i="24"/>
  <c r="U37" i="24"/>
  <c r="Y37" i="24"/>
  <c r="AB37" i="24"/>
  <c r="AC37" i="24"/>
  <c r="A38" i="24"/>
  <c r="B38" i="24"/>
  <c r="C38" i="24"/>
  <c r="I38" i="24"/>
  <c r="S38" i="24"/>
  <c r="T38" i="24"/>
  <c r="V38" i="24"/>
  <c r="W38" i="24"/>
  <c r="A39" i="24"/>
  <c r="B39" i="24"/>
  <c r="C39" i="24"/>
  <c r="F39" i="24"/>
  <c r="G39" i="24"/>
  <c r="P39" i="24"/>
  <c r="Q39" i="24"/>
  <c r="V39" i="24"/>
  <c r="X39" i="24"/>
  <c r="Y39" i="24"/>
  <c r="A40" i="24"/>
  <c r="B40" i="24"/>
  <c r="C40" i="24"/>
  <c r="D40" i="24"/>
  <c r="N40" i="24"/>
  <c r="Q40" i="24"/>
  <c r="U40" i="24"/>
  <c r="V40" i="24"/>
  <c r="A41" i="24"/>
  <c r="C41" i="24"/>
  <c r="O41" i="24"/>
  <c r="A42" i="24"/>
  <c r="B42" i="24"/>
  <c r="C42" i="24"/>
  <c r="D42" i="24"/>
  <c r="G42" i="24"/>
  <c r="I42" i="24"/>
  <c r="J42" i="24"/>
  <c r="K42" i="24"/>
  <c r="L42" i="24"/>
  <c r="N42" i="24"/>
  <c r="P42" i="24"/>
  <c r="Q42" i="24"/>
  <c r="S42" i="24"/>
  <c r="T42" i="24"/>
  <c r="V42" i="24"/>
  <c r="W42" i="24"/>
  <c r="Y42" i="24"/>
  <c r="Z42" i="24"/>
  <c r="AA42" i="24"/>
  <c r="AD42" i="24"/>
  <c r="AE42" i="24"/>
  <c r="AF42" i="24"/>
  <c r="A43" i="24"/>
  <c r="B43" i="24"/>
  <c r="O43" i="24"/>
  <c r="Q43" i="24"/>
  <c r="A44" i="24"/>
  <c r="B44" i="24"/>
  <c r="D44" i="24"/>
  <c r="F44" i="24"/>
  <c r="J44" i="24"/>
  <c r="L44" i="24"/>
  <c r="M44" i="24"/>
  <c r="U44" i="24"/>
  <c r="V44" i="24"/>
  <c r="X44" i="24"/>
  <c r="Y44" i="24"/>
  <c r="Z44" i="24"/>
  <c r="AE44" i="24"/>
  <c r="A45" i="24"/>
  <c r="B45" i="24"/>
  <c r="D45" i="24"/>
  <c r="J45" i="24"/>
  <c r="K45" i="24"/>
  <c r="A46" i="24"/>
  <c r="K46" i="24"/>
  <c r="L46" i="24"/>
  <c r="Q46" i="24"/>
  <c r="AA46" i="24"/>
  <c r="AB46" i="24"/>
  <c r="AC46" i="24"/>
  <c r="A47" i="24"/>
  <c r="D47" i="24"/>
  <c r="E47" i="24"/>
  <c r="F47" i="24"/>
  <c r="G47" i="24"/>
  <c r="S47" i="24"/>
  <c r="T47" i="24"/>
  <c r="Y47" i="24"/>
  <c r="AB47" i="24"/>
  <c r="AC47" i="24"/>
  <c r="A48" i="24"/>
  <c r="C48" i="24"/>
  <c r="H48" i="24"/>
  <c r="I48" i="24"/>
  <c r="J48" i="24"/>
  <c r="L48" i="24"/>
  <c r="S48" i="24"/>
  <c r="V48" i="24"/>
  <c r="W48" i="24"/>
  <c r="X48" i="24"/>
  <c r="AB48" i="24"/>
  <c r="AE48" i="24"/>
  <c r="A49" i="24"/>
  <c r="O49" i="24"/>
  <c r="A50" i="24"/>
  <c r="A51" i="24"/>
  <c r="B51" i="24" s="1"/>
  <c r="C51" i="24"/>
  <c r="D51" i="24"/>
  <c r="E51" i="24"/>
  <c r="K51" i="24"/>
  <c r="L51" i="24"/>
  <c r="O51" i="24"/>
  <c r="T51" i="24"/>
  <c r="U51" i="24"/>
  <c r="X51" i="24"/>
  <c r="AB51" i="24"/>
  <c r="AC51" i="24"/>
  <c r="AF51" i="24"/>
  <c r="A52" i="24"/>
  <c r="B52" i="24"/>
  <c r="C52" i="24"/>
  <c r="D52" i="24"/>
  <c r="E52" i="24"/>
  <c r="J52" i="24"/>
  <c r="M52" i="24"/>
  <c r="N52" i="24"/>
  <c r="S52" i="24"/>
  <c r="T52" i="24"/>
  <c r="U52" i="24"/>
  <c r="V52" i="24"/>
  <c r="AC52" i="24"/>
  <c r="AD52" i="24"/>
  <c r="AE52" i="24"/>
  <c r="A53" i="24"/>
  <c r="F53" i="24" s="1"/>
  <c r="G53" i="24"/>
  <c r="I53" i="24"/>
  <c r="Q53" i="24"/>
  <c r="R53" i="24"/>
  <c r="S53" i="24"/>
  <c r="Y53" i="24"/>
  <c r="A54" i="24"/>
  <c r="A55" i="24"/>
  <c r="AC55" i="24" s="1"/>
  <c r="C55" i="24"/>
  <c r="D55" i="24"/>
  <c r="M55" i="24"/>
  <c r="N55" i="24"/>
  <c r="P55" i="24"/>
  <c r="A56" i="24"/>
  <c r="B56" i="24"/>
  <c r="I56" i="24"/>
  <c r="J56" i="24"/>
  <c r="K56" i="24"/>
  <c r="L56" i="24"/>
  <c r="O56" i="24"/>
  <c r="T56" i="24"/>
  <c r="V56" i="24"/>
  <c r="W56" i="24"/>
  <c r="Y56" i="24"/>
  <c r="AA56" i="24"/>
  <c r="AF56" i="24"/>
  <c r="A57" i="24"/>
  <c r="C57" i="24"/>
  <c r="D57" i="24"/>
  <c r="E57" i="24"/>
  <c r="F57" i="24"/>
  <c r="G57" i="24"/>
  <c r="J57" i="24"/>
  <c r="L57" i="24"/>
  <c r="M57" i="24"/>
  <c r="N57" i="24"/>
  <c r="O57" i="24"/>
  <c r="Q57" i="24"/>
  <c r="R57" i="24"/>
  <c r="U57" i="24"/>
  <c r="V57" i="24"/>
  <c r="W57" i="24"/>
  <c r="Y57" i="24"/>
  <c r="Z57" i="24"/>
  <c r="AA57" i="24"/>
  <c r="AB57" i="24"/>
  <c r="AE57" i="24"/>
  <c r="A58" i="24"/>
  <c r="D58" i="24"/>
  <c r="F58" i="24"/>
  <c r="H58" i="24"/>
  <c r="I58" i="24"/>
  <c r="J58" i="24"/>
  <c r="O58" i="24"/>
  <c r="P58" i="24"/>
  <c r="Q58" i="24"/>
  <c r="T58" i="24"/>
  <c r="V58" i="24"/>
  <c r="X58" i="24"/>
  <c r="Y58" i="24"/>
  <c r="AB58" i="24"/>
  <c r="AC58" i="24"/>
  <c r="A59" i="24"/>
  <c r="E59" i="24"/>
  <c r="I59" i="24"/>
  <c r="L59" i="24"/>
  <c r="O59" i="24"/>
  <c r="AB59" i="24"/>
  <c r="AC59" i="24"/>
  <c r="AE59" i="24"/>
  <c r="A60" i="24"/>
  <c r="B60" i="24"/>
  <c r="C60" i="24"/>
  <c r="D60" i="24"/>
  <c r="E60" i="24"/>
  <c r="F60" i="24"/>
  <c r="G60" i="24"/>
  <c r="H60" i="24"/>
  <c r="I60" i="24"/>
  <c r="J60" i="24"/>
  <c r="K60" i="24"/>
  <c r="L60" i="24"/>
  <c r="M60" i="24"/>
  <c r="N60" i="24"/>
  <c r="O60" i="24"/>
  <c r="P60" i="24"/>
  <c r="Q60" i="24"/>
  <c r="R60" i="24"/>
  <c r="S60" i="24"/>
  <c r="T60" i="24"/>
  <c r="U60" i="24"/>
  <c r="V60" i="24"/>
  <c r="W60" i="24"/>
  <c r="X60" i="24"/>
  <c r="Y60" i="24"/>
  <c r="Z60" i="24"/>
  <c r="AA60" i="24"/>
  <c r="AB60" i="24"/>
  <c r="AC60" i="24"/>
  <c r="AD60" i="24"/>
  <c r="AE60" i="24"/>
  <c r="AF60" i="24"/>
  <c r="A61" i="24"/>
  <c r="C61" i="24"/>
  <c r="E61" i="24"/>
  <c r="F61" i="24"/>
  <c r="H61" i="24"/>
  <c r="N61" i="24"/>
  <c r="P61" i="24"/>
  <c r="Q61" i="24"/>
  <c r="S61" i="24"/>
  <c r="V61" i="24"/>
  <c r="Z61" i="24"/>
  <c r="AC61" i="24"/>
  <c r="AE61" i="24"/>
  <c r="A62" i="24"/>
  <c r="Z62" i="24"/>
  <c r="AA62" i="24"/>
  <c r="AB62" i="24"/>
  <c r="A63" i="24"/>
  <c r="C63" i="24"/>
  <c r="G63" i="24"/>
  <c r="H63" i="24"/>
  <c r="I63" i="24"/>
  <c r="K63" i="24"/>
  <c r="L63" i="24"/>
  <c r="N63" i="24"/>
  <c r="P63" i="24"/>
  <c r="S63" i="24"/>
  <c r="T63" i="24"/>
  <c r="U63" i="24"/>
  <c r="W63" i="24"/>
  <c r="Y63" i="24"/>
  <c r="AA63" i="24"/>
  <c r="AB63" i="24"/>
  <c r="AD63" i="24"/>
  <c r="AF63" i="24"/>
  <c r="A64" i="24"/>
  <c r="L64" i="24" s="1"/>
  <c r="N64" i="24"/>
  <c r="A65" i="24"/>
  <c r="B65" i="24"/>
  <c r="C65" i="24"/>
  <c r="D65" i="24"/>
  <c r="F65" i="24"/>
  <c r="M65" i="24"/>
  <c r="N65" i="24"/>
  <c r="O65" i="24"/>
  <c r="T65" i="24"/>
  <c r="U65" i="24"/>
  <c r="AA65" i="24"/>
  <c r="AB65" i="24"/>
  <c r="AE65" i="24"/>
  <c r="A66" i="24"/>
  <c r="D66" i="24"/>
  <c r="Y66" i="24"/>
  <c r="Z66" i="24"/>
  <c r="A67" i="24"/>
  <c r="C67" i="24"/>
  <c r="E67" i="24"/>
  <c r="H67" i="24"/>
  <c r="I67" i="24"/>
  <c r="J67" i="24"/>
  <c r="P67" i="24"/>
  <c r="Q67" i="24"/>
  <c r="R67" i="24"/>
  <c r="S67" i="24"/>
  <c r="X67" i="24"/>
  <c r="Z67" i="24"/>
  <c r="AB67" i="24"/>
  <c r="AE67" i="24"/>
  <c r="A68" i="24"/>
  <c r="C68" i="24"/>
  <c r="D68" i="24"/>
  <c r="E68" i="24"/>
  <c r="F68" i="24"/>
  <c r="G68" i="24"/>
  <c r="H68" i="24"/>
  <c r="I68" i="24"/>
  <c r="K68" i="24"/>
  <c r="L68" i="24"/>
  <c r="M68" i="24"/>
  <c r="N68" i="24"/>
  <c r="O68" i="24"/>
  <c r="P68" i="24"/>
  <c r="Q68" i="24"/>
  <c r="S68" i="24"/>
  <c r="T68" i="24"/>
  <c r="U68" i="24"/>
  <c r="V68" i="24"/>
  <c r="W68" i="24"/>
  <c r="X68" i="24"/>
  <c r="Y68" i="24"/>
  <c r="AA68" i="24"/>
  <c r="AB68" i="24"/>
  <c r="AC68" i="24"/>
  <c r="AD68" i="24"/>
  <c r="AE68" i="24"/>
  <c r="AF68" i="24"/>
  <c r="A69" i="24"/>
  <c r="B69" i="24"/>
  <c r="V69" i="24"/>
  <c r="AA69" i="24"/>
  <c r="AC69" i="24"/>
  <c r="A70" i="24"/>
  <c r="B70" i="24"/>
  <c r="D70" i="24"/>
  <c r="E70" i="24"/>
  <c r="H70" i="24"/>
  <c r="K70" i="24"/>
  <c r="L70" i="24"/>
  <c r="M70" i="24"/>
  <c r="P70" i="24"/>
  <c r="Q70" i="24"/>
  <c r="S70" i="24"/>
  <c r="V70" i="24"/>
  <c r="X70" i="24"/>
  <c r="Y70" i="24"/>
  <c r="AB70" i="24"/>
  <c r="AC70" i="24"/>
  <c r="AF70" i="24"/>
  <c r="A71" i="24"/>
  <c r="C71" i="24"/>
  <c r="D71" i="24"/>
  <c r="E71" i="24"/>
  <c r="F71" i="24"/>
  <c r="P71" i="24"/>
  <c r="T71" i="24"/>
  <c r="X71" i="24"/>
  <c r="Y71" i="24"/>
  <c r="AB71" i="24"/>
  <c r="A72" i="24"/>
  <c r="D72" i="24"/>
  <c r="K72" i="24"/>
  <c r="N72" i="24"/>
  <c r="P72" i="24"/>
  <c r="Q72" i="24"/>
  <c r="AB72" i="24"/>
  <c r="AD72" i="24"/>
  <c r="A73" i="24"/>
  <c r="B73" i="24"/>
  <c r="C73" i="24"/>
  <c r="D73" i="24"/>
  <c r="F73" i="24"/>
  <c r="G73" i="24"/>
  <c r="K73" i="24"/>
  <c r="M73" i="24"/>
  <c r="O73" i="24"/>
  <c r="Q73" i="24"/>
  <c r="R73" i="24"/>
  <c r="S73" i="24"/>
  <c r="U73" i="24"/>
  <c r="V73" i="24"/>
  <c r="Z73" i="24"/>
  <c r="AA73" i="24"/>
  <c r="AB73" i="24"/>
  <c r="AC73" i="24"/>
  <c r="AE73" i="24"/>
  <c r="A74" i="24"/>
  <c r="B74" i="24"/>
  <c r="L74" i="24"/>
  <c r="M74" i="24"/>
  <c r="N74" i="24"/>
  <c r="O74" i="24"/>
  <c r="Q74" i="24"/>
  <c r="AB74" i="24"/>
  <c r="AC74" i="24"/>
  <c r="AF74" i="24"/>
  <c r="A75" i="24"/>
  <c r="B75" i="24"/>
  <c r="C75" i="24"/>
  <c r="D75" i="24"/>
  <c r="E75" i="24"/>
  <c r="G75" i="24"/>
  <c r="K75" i="24"/>
  <c r="M75" i="24"/>
  <c r="O75" i="24"/>
  <c r="P75" i="24"/>
  <c r="Q75" i="24"/>
  <c r="U75" i="24"/>
  <c r="W75" i="24"/>
  <c r="X75" i="24"/>
  <c r="Z75" i="24"/>
  <c r="AB75" i="24"/>
  <c r="AF75" i="24"/>
  <c r="A76" i="24"/>
  <c r="B76" i="24"/>
  <c r="C76" i="24"/>
  <c r="D76" i="24"/>
  <c r="E76" i="24"/>
  <c r="F76" i="24"/>
  <c r="G76" i="24"/>
  <c r="H76" i="24"/>
  <c r="I76" i="24"/>
  <c r="J76" i="24"/>
  <c r="K76" i="24"/>
  <c r="L76" i="24"/>
  <c r="M76" i="24"/>
  <c r="N76" i="24"/>
  <c r="O76" i="24"/>
  <c r="P76" i="24"/>
  <c r="Q76" i="24"/>
  <c r="R76" i="24"/>
  <c r="S76" i="24"/>
  <c r="T76" i="24"/>
  <c r="U76" i="24"/>
  <c r="V76" i="24"/>
  <c r="W76" i="24"/>
  <c r="X76" i="24"/>
  <c r="Y76" i="24"/>
  <c r="Z76" i="24"/>
  <c r="AA76" i="24"/>
  <c r="AB76" i="24"/>
  <c r="AC76" i="24"/>
  <c r="AD76" i="24"/>
  <c r="AE76" i="24"/>
  <c r="AF76" i="24"/>
  <c r="A77" i="24"/>
  <c r="B77" i="24"/>
  <c r="C77" i="24"/>
  <c r="F77" i="24"/>
  <c r="H77" i="24"/>
  <c r="I77" i="24"/>
  <c r="K77" i="24"/>
  <c r="M77" i="24"/>
  <c r="O77" i="24"/>
  <c r="P77" i="24"/>
  <c r="Q77" i="24"/>
  <c r="S77" i="24"/>
  <c r="V77" i="24"/>
  <c r="X77" i="24"/>
  <c r="Y77" i="24"/>
  <c r="Z77" i="24"/>
  <c r="AA77" i="24"/>
  <c r="AC77" i="24"/>
  <c r="A78" i="24"/>
  <c r="H78" i="24"/>
  <c r="I78" i="24"/>
  <c r="K78" i="24"/>
  <c r="L78" i="24"/>
  <c r="N78" i="24"/>
  <c r="U78" i="24"/>
  <c r="X78" i="24"/>
  <c r="AA78" i="24"/>
  <c r="AB78" i="24"/>
  <c r="A79" i="24"/>
  <c r="C79" i="24"/>
  <c r="D79" i="24"/>
  <c r="M79" i="24"/>
  <c r="N79" i="24"/>
  <c r="AB79" i="24"/>
  <c r="AC79" i="24"/>
  <c r="AF79" i="24"/>
  <c r="A80" i="24"/>
  <c r="B80" i="24"/>
  <c r="C80" i="24"/>
  <c r="D80" i="24"/>
  <c r="F80" i="24"/>
  <c r="G80" i="24"/>
  <c r="H80" i="24"/>
  <c r="I80" i="24"/>
  <c r="J80" i="24"/>
  <c r="K80" i="24"/>
  <c r="L80" i="24"/>
  <c r="N80" i="24"/>
  <c r="O80" i="24"/>
  <c r="P80" i="24"/>
  <c r="Q80" i="24"/>
  <c r="R80" i="24"/>
  <c r="S80" i="24"/>
  <c r="T80" i="24"/>
  <c r="V80" i="24"/>
  <c r="W80" i="24"/>
  <c r="X80" i="24"/>
  <c r="Y80" i="24"/>
  <c r="Z80" i="24"/>
  <c r="AA80" i="24"/>
  <c r="AB80" i="24"/>
  <c r="AD80" i="24"/>
  <c r="AE80" i="24"/>
  <c r="AF80" i="24"/>
  <c r="A81" i="24"/>
  <c r="B81" i="24"/>
  <c r="I81" i="24"/>
  <c r="K81" i="24"/>
  <c r="M81" i="24"/>
  <c r="Y81" i="24"/>
  <c r="Z81" i="24"/>
  <c r="AB81" i="24"/>
  <c r="AC81" i="24"/>
  <c r="A82" i="24"/>
  <c r="B82" i="24" s="1"/>
  <c r="D82" i="24"/>
  <c r="V82" i="24"/>
  <c r="A83" i="24"/>
  <c r="AA83" i="24"/>
  <c r="A84" i="24"/>
  <c r="B84" i="24" s="1"/>
  <c r="C84" i="24"/>
  <c r="E84" i="24"/>
  <c r="F84" i="24"/>
  <c r="G84" i="24"/>
  <c r="H84" i="24"/>
  <c r="J84" i="24"/>
  <c r="M84" i="24"/>
  <c r="N84" i="24"/>
  <c r="O84" i="24"/>
  <c r="P84" i="24"/>
  <c r="Q84" i="24"/>
  <c r="S84" i="24"/>
  <c r="V84" i="24"/>
  <c r="W84" i="24"/>
  <c r="X84" i="24"/>
  <c r="Y84" i="24"/>
  <c r="Z84" i="24"/>
  <c r="AC84" i="24"/>
  <c r="AE84" i="24"/>
  <c r="AF84" i="24"/>
  <c r="A85" i="24"/>
  <c r="C85" i="24"/>
  <c r="H85" i="24"/>
  <c r="I85" i="24"/>
  <c r="M85" i="24"/>
  <c r="N85" i="24"/>
  <c r="O85" i="24"/>
  <c r="W85" i="24"/>
  <c r="X85" i="24"/>
  <c r="Y85" i="24"/>
  <c r="Z85" i="24"/>
  <c r="A86" i="24"/>
  <c r="B86" i="24"/>
  <c r="C86" i="24"/>
  <c r="E86" i="24"/>
  <c r="F86" i="24"/>
  <c r="H86" i="24"/>
  <c r="I86" i="24"/>
  <c r="J86" i="24"/>
  <c r="K86" i="24"/>
  <c r="L86" i="24"/>
  <c r="N86" i="24"/>
  <c r="P86" i="24"/>
  <c r="Q86" i="24"/>
  <c r="R86" i="24"/>
  <c r="S86" i="24"/>
  <c r="T86" i="24"/>
  <c r="U86" i="24"/>
  <c r="X86" i="24"/>
  <c r="Y86" i="24"/>
  <c r="Z86" i="24"/>
  <c r="AA86" i="24"/>
  <c r="AB86" i="24"/>
  <c r="AC86" i="24"/>
  <c r="AD86" i="24"/>
  <c r="A87" i="24"/>
  <c r="C87" i="24"/>
  <c r="D87" i="24"/>
  <c r="E87" i="24"/>
  <c r="G87" i="24"/>
  <c r="H87" i="24"/>
  <c r="I87" i="24"/>
  <c r="L87" i="24"/>
  <c r="M87" i="24"/>
  <c r="N87" i="24"/>
  <c r="P87" i="24"/>
  <c r="Q87" i="24"/>
  <c r="S87" i="24"/>
  <c r="T87" i="24"/>
  <c r="V87" i="24"/>
  <c r="W87" i="24"/>
  <c r="Y87" i="24"/>
  <c r="Z87" i="24"/>
  <c r="AA87" i="24"/>
  <c r="AB87" i="24"/>
  <c r="AC87" i="24"/>
  <c r="AE87" i="24"/>
  <c r="A88" i="24"/>
  <c r="A89" i="24"/>
  <c r="B89" i="24" s="1"/>
  <c r="C89" i="24"/>
  <c r="D89" i="24"/>
  <c r="E89" i="24"/>
  <c r="I89" i="24"/>
  <c r="J89" i="24"/>
  <c r="M89" i="24"/>
  <c r="R89" i="24"/>
  <c r="S89" i="24"/>
  <c r="T89" i="24"/>
  <c r="U89" i="24"/>
  <c r="X89" i="24"/>
  <c r="AB89" i="24"/>
  <c r="AE89" i="24"/>
  <c r="AF89" i="24"/>
  <c r="A90" i="24"/>
  <c r="B90" i="24"/>
  <c r="C90" i="24"/>
  <c r="D90" i="24"/>
  <c r="F90" i="24"/>
  <c r="G90" i="24"/>
  <c r="H90" i="24"/>
  <c r="I90" i="24"/>
  <c r="J90" i="24"/>
  <c r="K90" i="24"/>
  <c r="L90" i="24"/>
  <c r="N90" i="24"/>
  <c r="O90" i="24"/>
  <c r="P90" i="24"/>
  <c r="Q90" i="24"/>
  <c r="R90" i="24"/>
  <c r="S90" i="24"/>
  <c r="T90" i="24"/>
  <c r="V90" i="24"/>
  <c r="W90" i="24"/>
  <c r="X90" i="24"/>
  <c r="Y90" i="24"/>
  <c r="Z90" i="24"/>
  <c r="AA90" i="24"/>
  <c r="AB90" i="24"/>
  <c r="AD90" i="24"/>
  <c r="AE90" i="24"/>
  <c r="AF90" i="24"/>
  <c r="A91" i="24"/>
  <c r="E91" i="24"/>
  <c r="F91" i="24"/>
  <c r="G91" i="24"/>
  <c r="H91" i="24"/>
  <c r="I91" i="24"/>
  <c r="J91" i="24"/>
  <c r="N91" i="24"/>
  <c r="O91" i="24"/>
  <c r="P91" i="24"/>
  <c r="Q91" i="24"/>
  <c r="R91" i="24"/>
  <c r="S91" i="24"/>
  <c r="W91" i="24"/>
  <c r="X91" i="24"/>
  <c r="Y91" i="24"/>
  <c r="Z91" i="24"/>
  <c r="AA91" i="24"/>
  <c r="AC91" i="24"/>
  <c r="AF91" i="24"/>
  <c r="A92" i="24"/>
  <c r="C92" i="24"/>
  <c r="H92" i="24"/>
  <c r="T92" i="24"/>
  <c r="AA92" i="24"/>
  <c r="AB92" i="24"/>
  <c r="AD92" i="24"/>
  <c r="A93" i="24"/>
  <c r="C93" i="24"/>
  <c r="AC93" i="24"/>
  <c r="A94" i="24"/>
  <c r="J94" i="24"/>
  <c r="K94" i="24"/>
  <c r="L94" i="24"/>
  <c r="A95" i="24"/>
  <c r="B95" i="24" s="1"/>
  <c r="AB95" i="24"/>
  <c r="A96" i="24"/>
  <c r="E96" i="24"/>
  <c r="F96" i="24"/>
  <c r="G96" i="24"/>
  <c r="W96" i="24"/>
  <c r="A97" i="24"/>
  <c r="R97" i="24"/>
  <c r="A98" i="24"/>
  <c r="B98" i="24"/>
  <c r="D98" i="24"/>
  <c r="F98" i="24"/>
  <c r="H98" i="24"/>
  <c r="I98" i="24"/>
  <c r="J98" i="24"/>
  <c r="L98" i="24"/>
  <c r="M98" i="24"/>
  <c r="O98" i="24"/>
  <c r="Q98" i="24"/>
  <c r="R98" i="24"/>
  <c r="T98" i="24"/>
  <c r="U98" i="24"/>
  <c r="V98" i="24"/>
  <c r="X98" i="24"/>
  <c r="Z98" i="24"/>
  <c r="AB98" i="24"/>
  <c r="AC98" i="24"/>
  <c r="AD98" i="24"/>
  <c r="AE98" i="24"/>
  <c r="A99" i="24"/>
  <c r="B99" i="24"/>
  <c r="C99" i="24"/>
  <c r="E99" i="24"/>
  <c r="W99" i="24"/>
  <c r="A100" i="24"/>
  <c r="C100" i="24" s="1"/>
  <c r="D100" i="24"/>
  <c r="I100" i="24"/>
  <c r="J100" i="24"/>
  <c r="S100" i="24"/>
  <c r="V100" i="24"/>
  <c r="X100" i="24"/>
  <c r="Y100" i="24"/>
  <c r="A101" i="24"/>
  <c r="U101" i="24" s="1"/>
  <c r="C101" i="24"/>
  <c r="T101" i="24"/>
  <c r="A102" i="24"/>
  <c r="R102" i="24" s="1"/>
  <c r="A103" i="24"/>
  <c r="R103" i="24"/>
  <c r="S103" i="24"/>
  <c r="A104" i="24"/>
  <c r="Z104" i="24" s="1"/>
  <c r="P104" i="24"/>
  <c r="T104" i="24"/>
  <c r="V104" i="24"/>
  <c r="A105" i="24"/>
  <c r="C105" i="24"/>
  <c r="D105" i="24"/>
  <c r="E105" i="24"/>
  <c r="I105" i="24"/>
  <c r="J105" i="24"/>
  <c r="L105" i="24"/>
  <c r="M105" i="24"/>
  <c r="O105" i="24"/>
  <c r="P105" i="24"/>
  <c r="Q105" i="24"/>
  <c r="U105" i="24"/>
  <c r="W105" i="24"/>
  <c r="X105" i="24"/>
  <c r="Y105" i="24"/>
  <c r="Z105" i="24"/>
  <c r="AA105" i="24"/>
  <c r="AE105" i="24"/>
  <c r="A106" i="24"/>
  <c r="L106" i="24" s="1"/>
  <c r="H106" i="24"/>
  <c r="I106" i="24"/>
  <c r="J106" i="24"/>
  <c r="W106" i="24"/>
  <c r="AB106" i="24"/>
  <c r="AE106" i="24"/>
  <c r="AF106" i="24"/>
  <c r="A107" i="24"/>
  <c r="AC107" i="24"/>
  <c r="A108" i="24"/>
  <c r="B108" i="24"/>
  <c r="H108" i="24"/>
  <c r="K108" i="24"/>
  <c r="S108" i="24"/>
  <c r="T108" i="24"/>
  <c r="V108" i="24"/>
  <c r="AB108" i="24"/>
  <c r="AC108" i="24"/>
  <c r="A109" i="24"/>
  <c r="O109" i="24"/>
  <c r="U109" i="24"/>
  <c r="W109" i="24"/>
  <c r="Y109" i="24"/>
  <c r="AA109" i="24"/>
  <c r="A110" i="24"/>
  <c r="H110" i="24" s="1"/>
  <c r="J110" i="24"/>
  <c r="S110" i="24"/>
  <c r="X110" i="24"/>
  <c r="AB110" i="24"/>
  <c r="A111" i="24"/>
  <c r="B111" i="24"/>
  <c r="G111" i="24"/>
  <c r="I111" i="24"/>
  <c r="L111" i="24"/>
  <c r="R111" i="24"/>
  <c r="S111" i="24"/>
  <c r="T111" i="24"/>
  <c r="U111" i="24"/>
  <c r="V111" i="24"/>
  <c r="AD111" i="24"/>
  <c r="AE111" i="24"/>
  <c r="A112" i="24"/>
  <c r="R112" i="24"/>
  <c r="A113" i="24"/>
  <c r="P113" i="24"/>
  <c r="Q113" i="24"/>
  <c r="S113" i="24"/>
  <c r="AE113" i="24"/>
  <c r="A114" i="24"/>
  <c r="B114" i="24"/>
  <c r="C114" i="24"/>
  <c r="D114" i="24"/>
  <c r="E114" i="24"/>
  <c r="F114" i="24"/>
  <c r="G114" i="24"/>
  <c r="J114" i="24"/>
  <c r="K114" i="24"/>
  <c r="L114" i="24"/>
  <c r="M114" i="24"/>
  <c r="N114" i="24"/>
  <c r="O114" i="24"/>
  <c r="Q114" i="24"/>
  <c r="S114" i="24"/>
  <c r="T114" i="24"/>
  <c r="U114" i="24"/>
  <c r="V114" i="24"/>
  <c r="W114" i="24"/>
  <c r="Y114" i="24"/>
  <c r="Z114" i="24"/>
  <c r="AB114" i="24"/>
  <c r="AC114" i="24"/>
  <c r="AD114" i="24"/>
  <c r="AE114" i="24"/>
  <c r="A115" i="24"/>
  <c r="R115" i="24" s="1"/>
  <c r="U115" i="24"/>
  <c r="A116" i="24"/>
  <c r="A117" i="24"/>
  <c r="F117" i="24"/>
  <c r="G117" i="24"/>
  <c r="I117" i="24"/>
  <c r="K117" i="24"/>
  <c r="AB117" i="24"/>
  <c r="AC117" i="24"/>
  <c r="AD117" i="24"/>
  <c r="A118" i="24"/>
  <c r="K118" i="24" s="1"/>
  <c r="B118" i="24"/>
  <c r="D118" i="24"/>
  <c r="F118" i="24"/>
  <c r="Q118" i="24"/>
  <c r="W118" i="24"/>
  <c r="Y118" i="24"/>
  <c r="Z118" i="24"/>
  <c r="A119" i="24"/>
  <c r="J119" i="24"/>
  <c r="K119" i="24"/>
  <c r="M119" i="24"/>
  <c r="S119" i="24"/>
  <c r="T119" i="24"/>
  <c r="V119" i="24"/>
  <c r="AC119" i="24"/>
  <c r="A120" i="24"/>
  <c r="AC120" i="24"/>
  <c r="A121" i="24"/>
  <c r="E121" i="24" s="1"/>
  <c r="I121" i="24"/>
  <c r="K121" i="24"/>
  <c r="Q121" i="24"/>
  <c r="S121" i="24"/>
  <c r="T121" i="24"/>
  <c r="AC121" i="24"/>
  <c r="AF121" i="24"/>
  <c r="A122" i="24"/>
  <c r="B122" i="24"/>
  <c r="D122" i="24"/>
  <c r="F122" i="24"/>
  <c r="G122" i="24"/>
  <c r="H122" i="24"/>
  <c r="J122" i="24"/>
  <c r="K122" i="24"/>
  <c r="N122" i="24"/>
  <c r="O122" i="24"/>
  <c r="P122" i="24"/>
  <c r="Q122" i="24"/>
  <c r="R122" i="24"/>
  <c r="T122" i="24"/>
  <c r="W122" i="24"/>
  <c r="X122" i="24"/>
  <c r="Y122" i="24"/>
  <c r="Z122" i="24"/>
  <c r="AA122" i="24"/>
  <c r="AB122" i="24"/>
  <c r="AF122" i="24"/>
  <c r="A123" i="24"/>
  <c r="E123" i="24"/>
  <c r="H123" i="24"/>
  <c r="I123" i="24"/>
  <c r="O123" i="24"/>
  <c r="S123" i="24"/>
  <c r="V123" i="24"/>
  <c r="W123" i="24"/>
  <c r="AE123" i="24"/>
  <c r="A124" i="24"/>
  <c r="H124" i="24" s="1"/>
  <c r="B124" i="24"/>
  <c r="C124" i="24"/>
  <c r="I124" i="24"/>
  <c r="J124" i="24"/>
  <c r="K124" i="24"/>
  <c r="N124" i="24"/>
  <c r="R124" i="24"/>
  <c r="S124" i="24"/>
  <c r="U124" i="24"/>
  <c r="X124" i="24"/>
  <c r="Y124" i="24"/>
  <c r="AC124" i="24"/>
  <c r="AD124" i="24"/>
  <c r="A125" i="24"/>
  <c r="G125" i="24" s="1"/>
  <c r="H125" i="24"/>
  <c r="I125" i="24"/>
  <c r="K125" i="24"/>
  <c r="M125" i="24"/>
  <c r="Q125" i="24"/>
  <c r="U125" i="24"/>
  <c r="W125" i="24"/>
  <c r="AB125" i="24"/>
  <c r="AD125" i="24"/>
  <c r="AF125" i="24"/>
  <c r="A126" i="24"/>
  <c r="A127" i="24"/>
  <c r="D127" i="24"/>
  <c r="E127" i="24"/>
  <c r="F127" i="24"/>
  <c r="G127" i="24"/>
  <c r="I127" i="24"/>
  <c r="L127" i="24"/>
  <c r="N127" i="24"/>
  <c r="O127" i="24"/>
  <c r="Q127" i="24"/>
  <c r="R127" i="24"/>
  <c r="S127" i="24"/>
  <c r="U127" i="24"/>
  <c r="Y127" i="24"/>
  <c r="Z127" i="24"/>
  <c r="AA127" i="24"/>
  <c r="AB127" i="24"/>
  <c r="AD127" i="24"/>
  <c r="AE127" i="24"/>
  <c r="A128" i="24"/>
  <c r="T128" i="24" s="1"/>
  <c r="G128" i="24"/>
  <c r="J128" i="24"/>
  <c r="R128" i="24"/>
  <c r="A129" i="24"/>
  <c r="B129" i="24"/>
  <c r="I129" i="24"/>
  <c r="Q129" i="24"/>
  <c r="R129" i="24"/>
  <c r="T129" i="24"/>
  <c r="U129" i="24"/>
  <c r="X129" i="24"/>
  <c r="AE129" i="24"/>
  <c r="A130" i="24"/>
  <c r="J130" i="24"/>
  <c r="K130" i="24"/>
  <c r="Q130" i="24"/>
  <c r="R130" i="24"/>
  <c r="S130" i="24"/>
  <c r="AB130" i="24"/>
  <c r="AC130" i="24"/>
  <c r="AF130" i="24"/>
  <c r="A131" i="24"/>
  <c r="A132" i="24"/>
  <c r="C132" i="24" s="1"/>
  <c r="AD132" i="24"/>
  <c r="A133" i="24"/>
  <c r="T133" i="24" s="1"/>
  <c r="C133" i="24"/>
  <c r="G133" i="24"/>
  <c r="S133" i="24"/>
  <c r="A134" i="24"/>
  <c r="B134" i="24"/>
  <c r="I134" i="24"/>
  <c r="J134" i="24"/>
  <c r="Q134" i="24"/>
  <c r="R134" i="24"/>
  <c r="T134" i="24"/>
  <c r="V134" i="24"/>
  <c r="W134" i="24"/>
  <c r="AE134" i="24"/>
  <c r="A135" i="24"/>
  <c r="B135" i="24"/>
  <c r="D135" i="24"/>
  <c r="E135" i="24"/>
  <c r="F135" i="24"/>
  <c r="I135" i="24"/>
  <c r="N135" i="24"/>
  <c r="O135" i="24"/>
  <c r="R135" i="24"/>
  <c r="S135" i="24"/>
  <c r="T135" i="24"/>
  <c r="V135" i="24"/>
  <c r="Y135" i="24"/>
  <c r="AC135" i="24"/>
  <c r="AD135" i="24"/>
  <c r="AE135" i="24"/>
  <c r="A136" i="24"/>
  <c r="D136" i="24"/>
  <c r="L136" i="24"/>
  <c r="N136" i="24"/>
  <c r="P136" i="24"/>
  <c r="U136" i="24"/>
  <c r="A137" i="24"/>
  <c r="C137" i="24"/>
  <c r="J137" i="24"/>
  <c r="L137" i="24"/>
  <c r="M137" i="24"/>
  <c r="O137" i="24"/>
  <c r="Q137" i="24"/>
  <c r="Y137" i="24"/>
  <c r="AA137" i="24"/>
  <c r="AB137" i="24"/>
  <c r="AE137" i="24"/>
  <c r="A138" i="24"/>
  <c r="C138" i="24" s="1"/>
  <c r="S138" i="24"/>
  <c r="A139" i="24"/>
  <c r="B139" i="24" s="1"/>
  <c r="A140" i="24"/>
  <c r="B140" i="24"/>
  <c r="C140" i="24"/>
  <c r="E140" i="24"/>
  <c r="F140" i="24"/>
  <c r="G140" i="24"/>
  <c r="H140" i="24"/>
  <c r="I140" i="24"/>
  <c r="J140" i="24"/>
  <c r="K140" i="24"/>
  <c r="M140" i="24"/>
  <c r="N140" i="24"/>
  <c r="O140" i="24"/>
  <c r="P140" i="24"/>
  <c r="Q140" i="24"/>
  <c r="R140" i="24"/>
  <c r="S140" i="24"/>
  <c r="U140" i="24"/>
  <c r="V140" i="24"/>
  <c r="W140" i="24"/>
  <c r="X140" i="24"/>
  <c r="Y140" i="24"/>
  <c r="Z140" i="24"/>
  <c r="AA140" i="24"/>
  <c r="AC140" i="24"/>
  <c r="AD140" i="24"/>
  <c r="AE140" i="24"/>
  <c r="AF140" i="24"/>
  <c r="A141" i="24"/>
  <c r="C141" i="24" s="1"/>
  <c r="B141" i="24"/>
  <c r="R141" i="24"/>
  <c r="U141" i="24"/>
  <c r="AC141" i="24"/>
  <c r="AD141" i="24"/>
  <c r="A142" i="24"/>
  <c r="B142" i="24"/>
  <c r="C142" i="24"/>
  <c r="D142" i="24"/>
  <c r="H142" i="24"/>
  <c r="I142" i="24"/>
  <c r="J142" i="24"/>
  <c r="K142" i="24"/>
  <c r="L142" i="24"/>
  <c r="M142" i="24"/>
  <c r="P142" i="24"/>
  <c r="R142" i="24"/>
  <c r="S142" i="24"/>
  <c r="T142" i="24"/>
  <c r="U142" i="24"/>
  <c r="V142" i="24"/>
  <c r="Y142" i="24"/>
  <c r="Z142" i="24"/>
  <c r="AB142" i="24"/>
  <c r="AC142" i="24"/>
  <c r="AD142" i="24"/>
  <c r="AF142" i="24"/>
  <c r="A143" i="24"/>
  <c r="D143" i="24"/>
  <c r="E143" i="24"/>
  <c r="F143" i="24"/>
  <c r="I143" i="24"/>
  <c r="P143" i="24"/>
  <c r="X143" i="24"/>
  <c r="Y143" i="24"/>
  <c r="AF143" i="24"/>
  <c r="A144" i="24"/>
  <c r="C144" i="24" s="1"/>
  <c r="B144" i="24"/>
  <c r="AB144" i="24"/>
  <c r="AD144" i="24"/>
  <c r="A145" i="24"/>
  <c r="C145" i="24"/>
  <c r="D145" i="24"/>
  <c r="G145" i="24"/>
  <c r="I145" i="24"/>
  <c r="J145" i="24"/>
  <c r="K145" i="24"/>
  <c r="N145" i="24"/>
  <c r="R145" i="24"/>
  <c r="S145" i="24"/>
  <c r="T145" i="24"/>
  <c r="U145" i="24"/>
  <c r="V145" i="24"/>
  <c r="W145" i="24"/>
  <c r="AC145" i="24"/>
  <c r="AD145" i="24"/>
  <c r="AE145" i="24"/>
  <c r="A146" i="24"/>
  <c r="D146" i="24"/>
  <c r="F146" i="24"/>
  <c r="G146" i="24"/>
  <c r="I146" i="24"/>
  <c r="V146" i="24"/>
  <c r="W146" i="24"/>
  <c r="AB146" i="24"/>
  <c r="AC146" i="24"/>
  <c r="AD146" i="24"/>
  <c r="A147" i="24"/>
  <c r="C147" i="24"/>
  <c r="D147" i="24"/>
  <c r="E147" i="24"/>
  <c r="G147" i="24"/>
  <c r="H147" i="24"/>
  <c r="K147" i="24"/>
  <c r="M147" i="24"/>
  <c r="O147" i="24"/>
  <c r="P147" i="24"/>
  <c r="Q147" i="24"/>
  <c r="S147" i="24"/>
  <c r="U147" i="24"/>
  <c r="X147" i="24"/>
  <c r="Y147" i="24"/>
  <c r="Z147" i="24"/>
  <c r="AB147" i="24"/>
  <c r="AC147" i="24"/>
  <c r="AF147" i="24"/>
  <c r="A148" i="24"/>
  <c r="C148" i="24"/>
  <c r="D148" i="24"/>
  <c r="E148" i="24"/>
  <c r="F148" i="24"/>
  <c r="G148" i="24"/>
  <c r="I148" i="24"/>
  <c r="K148" i="24"/>
  <c r="L148" i="24"/>
  <c r="M148" i="24"/>
  <c r="N148" i="24"/>
  <c r="O148" i="24"/>
  <c r="P148" i="24"/>
  <c r="S148" i="24"/>
  <c r="T148" i="24"/>
  <c r="U148" i="24"/>
  <c r="V148" i="24"/>
  <c r="W148" i="24"/>
  <c r="X148" i="24"/>
  <c r="Y148" i="24"/>
  <c r="AB148" i="24"/>
  <c r="AC148" i="24"/>
  <c r="AD148" i="24"/>
  <c r="AE148" i="24"/>
  <c r="AF148" i="24"/>
  <c r="A149" i="24"/>
  <c r="A150" i="24"/>
  <c r="V150" i="24" s="1"/>
  <c r="K150" i="24"/>
  <c r="A151" i="24"/>
  <c r="C151" i="24"/>
  <c r="D151" i="24"/>
  <c r="E151" i="24"/>
  <c r="H151" i="24"/>
  <c r="M151" i="24"/>
  <c r="P151" i="24"/>
  <c r="T151" i="24"/>
  <c r="U151" i="24"/>
  <c r="Y151" i="24"/>
  <c r="AA151" i="24"/>
  <c r="AD151" i="24"/>
  <c r="A152" i="24"/>
  <c r="L152" i="24" s="1"/>
  <c r="N152" i="24"/>
  <c r="X152" i="24"/>
  <c r="Y152" i="24"/>
  <c r="A153" i="24"/>
  <c r="L153" i="24"/>
  <c r="O153" i="24"/>
  <c r="R153" i="24"/>
  <c r="T153" i="24"/>
  <c r="U153" i="24"/>
  <c r="A154" i="24"/>
  <c r="AB154" i="24"/>
  <c r="AC154" i="24"/>
  <c r="A155" i="24"/>
  <c r="B155" i="24" s="1"/>
  <c r="L155" i="24"/>
  <c r="M155" i="24"/>
  <c r="P155" i="24"/>
  <c r="AB155" i="24"/>
  <c r="AC155" i="24"/>
  <c r="A156" i="24"/>
  <c r="B156" i="24"/>
  <c r="C156" i="24"/>
  <c r="D156" i="24"/>
  <c r="E156" i="24"/>
  <c r="F156" i="24"/>
  <c r="G156" i="24"/>
  <c r="H156" i="24"/>
  <c r="I156" i="24"/>
  <c r="J156" i="24"/>
  <c r="K156" i="24"/>
  <c r="L156" i="24"/>
  <c r="M156" i="24"/>
  <c r="N156" i="24"/>
  <c r="O156" i="24"/>
  <c r="P156" i="24"/>
  <c r="Q156" i="24"/>
  <c r="R156" i="24"/>
  <c r="S156" i="24"/>
  <c r="T156" i="24"/>
  <c r="U156" i="24"/>
  <c r="V156" i="24"/>
  <c r="W156" i="24"/>
  <c r="X156" i="24"/>
  <c r="Y156" i="24"/>
  <c r="Z156" i="24"/>
  <c r="AA156" i="24"/>
  <c r="AB156" i="24"/>
  <c r="AC156" i="24"/>
  <c r="AD156" i="24"/>
  <c r="AE156" i="24"/>
  <c r="AF156" i="24"/>
  <c r="A157" i="24"/>
  <c r="E157" i="24" s="1"/>
  <c r="Q157" i="24"/>
  <c r="S157" i="24"/>
  <c r="U157" i="24"/>
  <c r="A158" i="24"/>
  <c r="B158" i="24"/>
  <c r="C158" i="24"/>
  <c r="L158" i="24"/>
  <c r="M158" i="24"/>
  <c r="P158" i="24"/>
  <c r="Q158" i="24"/>
  <c r="Y158" i="24"/>
  <c r="Z158" i="24"/>
  <c r="AA158" i="24"/>
  <c r="A159" i="24"/>
  <c r="C159" i="24"/>
  <c r="D159" i="24"/>
  <c r="E159" i="24"/>
  <c r="H159" i="24"/>
  <c r="I159" i="24"/>
  <c r="K159" i="24"/>
  <c r="L159" i="24"/>
  <c r="M159" i="24"/>
  <c r="N159" i="24"/>
  <c r="O159" i="24"/>
  <c r="S159" i="24"/>
  <c r="T159" i="24"/>
  <c r="U159" i="24"/>
  <c r="V159" i="24"/>
  <c r="W159" i="24"/>
  <c r="X159" i="24"/>
  <c r="AA159" i="24"/>
  <c r="AC159" i="24"/>
  <c r="AD159" i="24"/>
  <c r="AE159" i="24"/>
  <c r="AF159" i="24"/>
  <c r="A160" i="24"/>
  <c r="B160" i="24" s="1"/>
  <c r="Q160" i="24"/>
  <c r="S160" i="24"/>
  <c r="X160" i="24"/>
  <c r="A161" i="24"/>
  <c r="V161" i="24"/>
  <c r="Y161" i="24"/>
  <c r="A162" i="24"/>
  <c r="B162" i="24"/>
  <c r="F162" i="24"/>
  <c r="G162" i="24"/>
  <c r="H162" i="24"/>
  <c r="N162" i="24"/>
  <c r="P162" i="24"/>
  <c r="Q162" i="24"/>
  <c r="R162" i="24"/>
  <c r="T162" i="24"/>
  <c r="Z162" i="24"/>
  <c r="AB162" i="24"/>
  <c r="AC162" i="24"/>
  <c r="AD162" i="24"/>
  <c r="AF162" i="24"/>
  <c r="A163" i="24"/>
  <c r="B163" i="24"/>
  <c r="L163" i="24"/>
  <c r="A164" i="24"/>
  <c r="B164" i="24" s="1"/>
  <c r="G164" i="24"/>
  <c r="I164" i="24"/>
  <c r="J164" i="24"/>
  <c r="L164" i="24"/>
  <c r="R164" i="24"/>
  <c r="T164" i="24"/>
  <c r="U164" i="24"/>
  <c r="V164" i="24"/>
  <c r="AC164" i="24"/>
  <c r="AD164" i="24"/>
  <c r="AE164" i="24"/>
  <c r="AF164" i="24"/>
  <c r="A165" i="24"/>
  <c r="C165" i="24" s="1"/>
  <c r="I165" i="24"/>
  <c r="J165" i="24"/>
  <c r="N165" i="24"/>
  <c r="U165" i="24"/>
  <c r="V165" i="24"/>
  <c r="Y165" i="24"/>
  <c r="AF165" i="24"/>
  <c r="A166" i="24"/>
  <c r="A167" i="24"/>
  <c r="D167" i="24"/>
  <c r="G167" i="24"/>
  <c r="U167" i="24"/>
  <c r="V167" i="24"/>
  <c r="AD167" i="24"/>
  <c r="A168" i="24"/>
  <c r="B168" i="24"/>
  <c r="C168" i="24"/>
  <c r="D168" i="24"/>
  <c r="N168" i="24"/>
  <c r="O168" i="24"/>
  <c r="Q168" i="24"/>
  <c r="X168" i="24"/>
  <c r="Z168" i="24"/>
  <c r="AA168" i="24"/>
  <c r="AD168" i="24"/>
  <c r="A169" i="24"/>
  <c r="L169" i="24"/>
  <c r="U169" i="24"/>
  <c r="V169" i="24"/>
  <c r="W169" i="24"/>
  <c r="A170" i="24"/>
  <c r="F170" i="24"/>
  <c r="G170" i="24"/>
  <c r="H170" i="24"/>
  <c r="L170" i="24"/>
  <c r="M170" i="24"/>
  <c r="Q170" i="24"/>
  <c r="T170" i="24"/>
  <c r="V170" i="24"/>
  <c r="W170" i="24"/>
  <c r="X170" i="24"/>
  <c r="AD170" i="24"/>
  <c r="AF170" i="24"/>
  <c r="A171" i="24"/>
  <c r="B171" i="24"/>
  <c r="E171" i="24"/>
  <c r="G171" i="24"/>
  <c r="I171" i="24"/>
  <c r="K171" i="24"/>
  <c r="S171" i="24"/>
  <c r="T171" i="24"/>
  <c r="X171" i="24"/>
  <c r="Y171" i="24"/>
  <c r="Z171" i="24"/>
  <c r="AA171" i="24"/>
  <c r="A172" i="24"/>
  <c r="B172" i="24"/>
  <c r="C172" i="24"/>
  <c r="E172" i="24"/>
  <c r="G172" i="24"/>
  <c r="H172" i="24"/>
  <c r="K172" i="24"/>
  <c r="M172" i="24"/>
  <c r="N172" i="24"/>
  <c r="P172" i="24"/>
  <c r="Q172" i="24"/>
  <c r="R172" i="24"/>
  <c r="V172" i="24"/>
  <c r="W172" i="24"/>
  <c r="Y172" i="24"/>
  <c r="Z172" i="24"/>
  <c r="AA172" i="24"/>
  <c r="AC172" i="24"/>
  <c r="AF172" i="24"/>
  <c r="A173" i="24"/>
  <c r="B173" i="24"/>
  <c r="C173" i="24"/>
  <c r="E173" i="24"/>
  <c r="F173" i="24"/>
  <c r="M173" i="24"/>
  <c r="N173" i="24"/>
  <c r="X173" i="24"/>
  <c r="Y173" i="24"/>
  <c r="AA173" i="24"/>
  <c r="AC173" i="24"/>
  <c r="AD173" i="24"/>
  <c r="A174" i="24"/>
  <c r="B174" i="24"/>
  <c r="C174" i="24"/>
  <c r="D174" i="24"/>
  <c r="E174" i="24"/>
  <c r="F174" i="24"/>
  <c r="H174" i="24"/>
  <c r="I174" i="24"/>
  <c r="J174" i="24"/>
  <c r="K174" i="24"/>
  <c r="L174" i="24"/>
  <c r="M174" i="24"/>
  <c r="N174" i="24"/>
  <c r="P174" i="24"/>
  <c r="Q174" i="24"/>
  <c r="R174" i="24"/>
  <c r="S174" i="24"/>
  <c r="T174" i="24"/>
  <c r="U174" i="24"/>
  <c r="V174" i="24"/>
  <c r="X174" i="24"/>
  <c r="Y174" i="24"/>
  <c r="Z174" i="24"/>
  <c r="AA174" i="24"/>
  <c r="AB174" i="24"/>
  <c r="AC174" i="24"/>
  <c r="AD174" i="24"/>
  <c r="AF174" i="24"/>
  <c r="A175" i="24"/>
  <c r="D175" i="24"/>
  <c r="M175" i="24"/>
  <c r="N175" i="24"/>
  <c r="W175" i="24"/>
  <c r="X175" i="24"/>
  <c r="A176" i="24"/>
  <c r="B176" i="24" s="1"/>
  <c r="C176" i="24"/>
  <c r="F176" i="24"/>
  <c r="G176" i="24"/>
  <c r="H176" i="24"/>
  <c r="I176" i="24"/>
  <c r="L176" i="24"/>
  <c r="P176" i="24"/>
  <c r="Q176" i="24"/>
  <c r="R176" i="24"/>
  <c r="S176" i="24"/>
  <c r="V176" i="24"/>
  <c r="Y176" i="24"/>
  <c r="AA176" i="24"/>
  <c r="AB176" i="24"/>
  <c r="AD176" i="24"/>
  <c r="A177" i="24"/>
  <c r="B177" i="24"/>
  <c r="D177" i="24"/>
  <c r="W177" i="24"/>
  <c r="Z177" i="24"/>
  <c r="AB177" i="24"/>
  <c r="A178" i="24"/>
  <c r="B178" i="24"/>
  <c r="D178" i="24"/>
  <c r="F178" i="24"/>
  <c r="G178" i="24"/>
  <c r="J178" i="24"/>
  <c r="L178" i="24"/>
  <c r="M178" i="24"/>
  <c r="N178" i="24"/>
  <c r="O178" i="24"/>
  <c r="R178" i="24"/>
  <c r="U178" i="24"/>
  <c r="V178" i="24"/>
  <c r="W178" i="24"/>
  <c r="X178" i="24"/>
  <c r="Y178" i="24"/>
  <c r="AB178" i="24"/>
  <c r="AE178" i="24"/>
  <c r="AF178" i="24"/>
  <c r="A179" i="24"/>
  <c r="B179" i="24"/>
  <c r="C179" i="24"/>
  <c r="D179" i="24"/>
  <c r="E179" i="24"/>
  <c r="G179" i="24"/>
  <c r="H179" i="24"/>
  <c r="I179" i="24"/>
  <c r="J179" i="24"/>
  <c r="K179" i="24"/>
  <c r="L179" i="24"/>
  <c r="M179" i="24"/>
  <c r="O179" i="24"/>
  <c r="P179" i="24"/>
  <c r="Q179" i="24"/>
  <c r="R179" i="24"/>
  <c r="S179" i="24"/>
  <c r="T179" i="24"/>
  <c r="U179" i="24"/>
  <c r="W179" i="24"/>
  <c r="X179" i="24"/>
  <c r="Y179" i="24"/>
  <c r="Z179" i="24"/>
  <c r="AA179" i="24"/>
  <c r="AB179" i="24"/>
  <c r="AC179" i="24"/>
  <c r="AE179" i="24"/>
  <c r="AF179" i="24"/>
  <c r="A180" i="24"/>
  <c r="B180" i="24"/>
  <c r="D180" i="24"/>
  <c r="F180" i="24"/>
  <c r="G180" i="24"/>
  <c r="H180" i="24"/>
  <c r="I180" i="24"/>
  <c r="J180" i="24"/>
  <c r="L180" i="24"/>
  <c r="M180" i="24"/>
  <c r="O180" i="24"/>
  <c r="P180" i="24"/>
  <c r="Q180" i="24"/>
  <c r="R180" i="24"/>
  <c r="T180" i="24"/>
  <c r="U180" i="24"/>
  <c r="V180" i="24"/>
  <c r="X180" i="24"/>
  <c r="Y180" i="24"/>
  <c r="Z180" i="24"/>
  <c r="AB180" i="24"/>
  <c r="AC180" i="24"/>
  <c r="AD180" i="24"/>
  <c r="AE180" i="24"/>
  <c r="A181" i="24"/>
  <c r="H181" i="24"/>
  <c r="I181" i="24"/>
  <c r="N181" i="24"/>
  <c r="P181" i="24"/>
  <c r="Q181" i="24"/>
  <c r="Y181" i="24"/>
  <c r="AA181" i="24"/>
  <c r="AC181" i="24"/>
  <c r="AD181" i="24"/>
  <c r="AE181" i="24"/>
  <c r="A182" i="24"/>
  <c r="C182" i="24"/>
  <c r="D182" i="24"/>
  <c r="E182" i="24"/>
  <c r="M182" i="24"/>
  <c r="N182" i="24"/>
  <c r="P182" i="24"/>
  <c r="R182" i="24"/>
  <c r="S182" i="24"/>
  <c r="Y182" i="24"/>
  <c r="AA182" i="24"/>
  <c r="AC182" i="24"/>
  <c r="AD182" i="24"/>
  <c r="A183" i="24"/>
  <c r="H183" i="24" s="1"/>
  <c r="K183" i="24"/>
  <c r="X183" i="24"/>
  <c r="AC183" i="24"/>
  <c r="A184" i="24"/>
  <c r="C184" i="24"/>
  <c r="D184" i="24"/>
  <c r="F184" i="24"/>
  <c r="H184" i="24"/>
  <c r="I184" i="24"/>
  <c r="L184" i="24"/>
  <c r="N184" i="24"/>
  <c r="O184" i="24"/>
  <c r="P184" i="24"/>
  <c r="Q184" i="24"/>
  <c r="S184" i="24"/>
  <c r="W184" i="24"/>
  <c r="X184" i="24"/>
  <c r="Y184" i="24"/>
  <c r="Z184" i="24"/>
  <c r="AA184" i="24"/>
  <c r="AB184" i="24"/>
  <c r="A185" i="24"/>
  <c r="A186" i="24"/>
  <c r="U186" i="24"/>
  <c r="A187" i="24"/>
  <c r="B187" i="24"/>
  <c r="D187" i="24"/>
  <c r="E187" i="24"/>
  <c r="K187" i="24"/>
  <c r="L187" i="24"/>
  <c r="M187" i="24"/>
  <c r="O187" i="24"/>
  <c r="R187" i="24"/>
  <c r="T187" i="24"/>
  <c r="W187" i="24"/>
  <c r="Y187" i="24"/>
  <c r="AA187" i="24"/>
  <c r="AB187" i="24"/>
  <c r="AF187" i="24"/>
  <c r="A188" i="24"/>
  <c r="B188" i="24"/>
  <c r="D188" i="24"/>
  <c r="E188" i="24"/>
  <c r="F188" i="24"/>
  <c r="G188" i="24"/>
  <c r="H188" i="24"/>
  <c r="I188" i="24"/>
  <c r="J188" i="24"/>
  <c r="L188" i="24"/>
  <c r="M188" i="24"/>
  <c r="N188" i="24"/>
  <c r="O188" i="24"/>
  <c r="P188" i="24"/>
  <c r="Q188" i="24"/>
  <c r="R188" i="24"/>
  <c r="T188" i="24"/>
  <c r="U188" i="24"/>
  <c r="V188" i="24"/>
  <c r="W188" i="24"/>
  <c r="X188" i="24"/>
  <c r="Y188" i="24"/>
  <c r="Z188" i="24"/>
  <c r="AB188" i="24"/>
  <c r="AC188" i="24"/>
  <c r="AD188" i="24"/>
  <c r="AE188" i="24"/>
  <c r="AF188" i="24"/>
  <c r="A189" i="24"/>
  <c r="B189" i="24" s="1"/>
  <c r="J189" i="24"/>
  <c r="Y189" i="24"/>
  <c r="AA189" i="24"/>
  <c r="A190" i="24"/>
  <c r="A191" i="24"/>
  <c r="C191" i="24"/>
  <c r="D191" i="24"/>
  <c r="E191" i="24"/>
  <c r="O191" i="24"/>
  <c r="U191" i="24"/>
  <c r="V191" i="24"/>
  <c r="W191" i="24"/>
  <c r="X191" i="24"/>
  <c r="A192" i="24"/>
  <c r="B192" i="24"/>
  <c r="D192" i="24"/>
  <c r="T192" i="24"/>
  <c r="V192" i="24"/>
  <c r="W192" i="24"/>
  <c r="A193" i="24"/>
  <c r="A194" i="24"/>
  <c r="B194" i="24"/>
  <c r="H194" i="24"/>
  <c r="I194" i="24"/>
  <c r="J194" i="24"/>
  <c r="L194" i="24"/>
  <c r="N194" i="24"/>
  <c r="T194" i="24"/>
  <c r="U194" i="24"/>
  <c r="W194" i="24"/>
  <c r="X194" i="24"/>
  <c r="AC194" i="24"/>
  <c r="AD194" i="24"/>
  <c r="AF194" i="24"/>
  <c r="A195" i="24"/>
  <c r="D195" i="24"/>
  <c r="E195" i="24"/>
  <c r="F195" i="24"/>
  <c r="H195" i="24"/>
  <c r="I195" i="24"/>
  <c r="J195" i="24"/>
  <c r="L195" i="24"/>
  <c r="N195" i="24"/>
  <c r="O195" i="24"/>
  <c r="Q195" i="24"/>
  <c r="R195" i="24"/>
  <c r="T195" i="24"/>
  <c r="U195" i="24"/>
  <c r="V195" i="24"/>
  <c r="X195" i="24"/>
  <c r="Z195" i="24"/>
  <c r="AB195" i="24"/>
  <c r="AC195" i="24"/>
  <c r="AD195" i="24"/>
  <c r="AE195" i="24"/>
  <c r="AF195" i="24"/>
  <c r="A196" i="24"/>
  <c r="B196" i="24" s="1"/>
  <c r="D196" i="24"/>
  <c r="G196" i="24"/>
  <c r="H196" i="24"/>
  <c r="I196" i="24"/>
  <c r="J196" i="24"/>
  <c r="M196" i="24"/>
  <c r="Q196" i="24"/>
  <c r="R196" i="24"/>
  <c r="S196" i="24"/>
  <c r="T196" i="24"/>
  <c r="W196" i="24"/>
  <c r="Z196" i="24"/>
  <c r="AB196" i="24"/>
  <c r="AC196" i="24"/>
  <c r="AF196" i="24"/>
  <c r="A197" i="24"/>
  <c r="B197" i="24"/>
  <c r="C197" i="24"/>
  <c r="D197" i="24"/>
  <c r="E197" i="24"/>
  <c r="F197" i="24"/>
  <c r="G197" i="24"/>
  <c r="H197" i="24"/>
  <c r="I197" i="24"/>
  <c r="J197" i="24"/>
  <c r="K197" i="24"/>
  <c r="L197" i="24"/>
  <c r="M197" i="24"/>
  <c r="N197" i="24"/>
  <c r="O197" i="24"/>
  <c r="P197" i="24"/>
  <c r="Q197" i="24"/>
  <c r="R197" i="24"/>
  <c r="S197" i="24"/>
  <c r="T197" i="24"/>
  <c r="U197" i="24"/>
  <c r="V197" i="24"/>
  <c r="W197" i="24"/>
  <c r="X197" i="24"/>
  <c r="Y197" i="24"/>
  <c r="Z197" i="24"/>
  <c r="AA197" i="24"/>
  <c r="AB197" i="24"/>
  <c r="AC197" i="24"/>
  <c r="AD197" i="24"/>
  <c r="AE197" i="24"/>
  <c r="AF197" i="24"/>
  <c r="A198" i="24"/>
  <c r="B198" i="24"/>
  <c r="C198" i="24"/>
  <c r="E198" i="24"/>
  <c r="G198" i="24"/>
  <c r="I198" i="24"/>
  <c r="J198" i="24"/>
  <c r="K198" i="24"/>
  <c r="M198" i="24"/>
  <c r="N198" i="24"/>
  <c r="O198" i="24"/>
  <c r="R198" i="24"/>
  <c r="S198" i="24"/>
  <c r="U198" i="24"/>
  <c r="V198" i="24"/>
  <c r="W198" i="24"/>
  <c r="X198" i="24"/>
  <c r="Y198" i="24"/>
  <c r="AC198" i="24"/>
  <c r="AD198" i="24"/>
  <c r="AE198" i="24"/>
  <c r="AF198" i="24"/>
  <c r="A199" i="24"/>
  <c r="B199" i="24"/>
  <c r="L199" i="24"/>
  <c r="M199" i="24"/>
  <c r="P199" i="24"/>
  <c r="Z199" i="24"/>
  <c r="AA199" i="24"/>
  <c r="AD199" i="24"/>
  <c r="A200" i="24"/>
  <c r="F200" i="24"/>
  <c r="G200" i="24"/>
  <c r="H200" i="24"/>
  <c r="X200" i="24"/>
  <c r="AA200" i="24"/>
  <c r="AC200" i="24"/>
  <c r="A201" i="24"/>
  <c r="B201" i="24"/>
  <c r="C201" i="24"/>
  <c r="F201" i="24"/>
  <c r="H201" i="24"/>
  <c r="O201" i="24"/>
  <c r="Q201" i="24"/>
  <c r="S201" i="24"/>
  <c r="Z201" i="24"/>
  <c r="AA201" i="24"/>
  <c r="AB201" i="24"/>
  <c r="AE201" i="24"/>
  <c r="A202" i="24"/>
  <c r="B202" i="24" s="1"/>
  <c r="A203" i="24"/>
  <c r="B203" i="24"/>
  <c r="F203" i="24"/>
  <c r="I203" i="24"/>
  <c r="J203" i="24"/>
  <c r="L203" i="24"/>
  <c r="M203" i="24"/>
  <c r="N203" i="24"/>
  <c r="T203" i="24"/>
  <c r="U203" i="24"/>
  <c r="V203" i="24"/>
  <c r="W203" i="24"/>
  <c r="X203" i="24"/>
  <c r="Y203" i="24"/>
  <c r="AE203" i="24"/>
  <c r="AF203" i="24"/>
  <c r="A204" i="24"/>
  <c r="B204" i="24"/>
  <c r="C204" i="24"/>
  <c r="D204" i="24"/>
  <c r="E204" i="24"/>
  <c r="H204" i="24"/>
  <c r="I204" i="24"/>
  <c r="K204" i="24"/>
  <c r="L204" i="24"/>
  <c r="M204" i="24"/>
  <c r="O204" i="24"/>
  <c r="Q204" i="24"/>
  <c r="R204" i="24"/>
  <c r="S204" i="24"/>
  <c r="U204" i="24"/>
  <c r="W204" i="24"/>
  <c r="X204" i="24"/>
  <c r="Z204" i="24"/>
  <c r="AA204" i="24"/>
  <c r="AB204" i="24"/>
  <c r="AC204" i="24"/>
  <c r="AF204" i="24"/>
  <c r="A205" i="24"/>
  <c r="B205" i="24"/>
  <c r="C205" i="24"/>
  <c r="D205" i="24"/>
  <c r="E205" i="24"/>
  <c r="F205" i="24"/>
  <c r="G205" i="24"/>
  <c r="J205" i="24"/>
  <c r="K205" i="24"/>
  <c r="L205" i="24"/>
  <c r="M205" i="24"/>
  <c r="N205" i="24"/>
  <c r="O205" i="24"/>
  <c r="Q205" i="24"/>
  <c r="S205" i="24"/>
  <c r="T205" i="24"/>
  <c r="U205" i="24"/>
  <c r="V205" i="24"/>
  <c r="W205" i="24"/>
  <c r="Y205" i="24"/>
  <c r="Z205" i="24"/>
  <c r="AB205" i="24"/>
  <c r="AC205" i="24"/>
  <c r="AD205" i="24"/>
  <c r="AE205" i="24"/>
  <c r="A206" i="24"/>
  <c r="A207" i="24"/>
  <c r="L207" i="24"/>
  <c r="M207" i="24"/>
  <c r="N207" i="24"/>
  <c r="AA207" i="24"/>
  <c r="A208" i="24"/>
  <c r="D208" i="24"/>
  <c r="G208" i="24"/>
  <c r="H208" i="24"/>
  <c r="N208" i="24"/>
  <c r="Q208" i="24"/>
  <c r="X208" i="24"/>
  <c r="AA208" i="24"/>
  <c r="AC208" i="24"/>
  <c r="AD208" i="24"/>
  <c r="AE208" i="24"/>
  <c r="A209" i="24"/>
  <c r="C209" i="24"/>
  <c r="D209" i="24"/>
  <c r="F209" i="24"/>
  <c r="G209" i="24"/>
  <c r="L209" i="24"/>
  <c r="N209" i="24"/>
  <c r="O209" i="24"/>
  <c r="P209" i="24"/>
  <c r="Q209" i="24"/>
  <c r="S209" i="24"/>
  <c r="X209" i="24"/>
  <c r="Y209" i="24"/>
  <c r="Z209" i="24"/>
  <c r="AA209" i="24"/>
  <c r="AE209" i="24"/>
  <c r="AF209" i="24"/>
  <c r="A210" i="24"/>
  <c r="B210" i="24"/>
  <c r="F210" i="24"/>
  <c r="I210" i="24"/>
  <c r="J210" i="24"/>
  <c r="N210" i="24"/>
  <c r="S210" i="24"/>
  <c r="T210" i="24"/>
  <c r="U210" i="24"/>
  <c r="W210" i="24"/>
  <c r="Y210" i="24"/>
  <c r="A211" i="24"/>
  <c r="D211" i="24"/>
  <c r="E211" i="24"/>
  <c r="G211" i="24"/>
  <c r="H211" i="24"/>
  <c r="L211" i="24"/>
  <c r="N211" i="24"/>
  <c r="Q211" i="24"/>
  <c r="R211" i="24"/>
  <c r="T211" i="24"/>
  <c r="V211" i="24"/>
  <c r="Z211" i="24"/>
  <c r="AB211" i="24"/>
  <c r="AC211" i="24"/>
  <c r="AF211" i="24"/>
  <c r="A212" i="24"/>
  <c r="C212" i="24"/>
  <c r="D212" i="24"/>
  <c r="E212" i="24"/>
  <c r="S212" i="24"/>
  <c r="U212" i="24"/>
  <c r="X212" i="24"/>
  <c r="AC212" i="24"/>
  <c r="A213" i="24"/>
  <c r="B213" i="24"/>
  <c r="C213" i="24"/>
  <c r="D213" i="24"/>
  <c r="E213" i="24"/>
  <c r="F213" i="24"/>
  <c r="G213" i="24"/>
  <c r="H213" i="24"/>
  <c r="I213" i="24"/>
  <c r="J213" i="24"/>
  <c r="K213" i="24"/>
  <c r="L213" i="24"/>
  <c r="M213" i="24"/>
  <c r="N213" i="24"/>
  <c r="O213" i="24"/>
  <c r="P213" i="24"/>
  <c r="Q213" i="24"/>
  <c r="R213" i="24"/>
  <c r="S213" i="24"/>
  <c r="T213" i="24"/>
  <c r="U213" i="24"/>
  <c r="V213" i="24"/>
  <c r="W213" i="24"/>
  <c r="X213" i="24"/>
  <c r="Y213" i="24"/>
  <c r="Z213" i="24"/>
  <c r="AA213" i="24"/>
  <c r="AB213" i="24"/>
  <c r="AC213" i="24"/>
  <c r="AD213" i="24"/>
  <c r="AE213" i="24"/>
  <c r="AF213" i="24"/>
  <c r="A214" i="24"/>
  <c r="J214" i="24"/>
  <c r="A215" i="24"/>
  <c r="A216" i="24"/>
  <c r="M216" i="24"/>
  <c r="O216" i="24"/>
  <c r="Q216" i="24"/>
  <c r="AC216" i="24"/>
  <c r="A217" i="24"/>
  <c r="B217" i="24" s="1"/>
  <c r="D217" i="24"/>
  <c r="H217" i="24"/>
  <c r="J217" i="24"/>
  <c r="K217" i="24"/>
  <c r="P217" i="24"/>
  <c r="V217" i="24"/>
  <c r="W217" i="24"/>
  <c r="Y217" i="24"/>
  <c r="Z217" i="24"/>
  <c r="A218" i="24"/>
  <c r="E218" i="24"/>
  <c r="F218" i="24"/>
  <c r="G218" i="24"/>
  <c r="I218" i="24"/>
  <c r="L218" i="24"/>
  <c r="N218" i="24"/>
  <c r="R218" i="24"/>
  <c r="S218" i="24"/>
  <c r="V218" i="24"/>
  <c r="Y218" i="24"/>
  <c r="Z218" i="24"/>
  <c r="AA218" i="24"/>
  <c r="AB218" i="24"/>
  <c r="A219" i="24"/>
  <c r="B219" i="24"/>
  <c r="E219" i="24"/>
  <c r="G219" i="24"/>
  <c r="R219" i="24"/>
  <c r="U219" i="24"/>
  <c r="W219" i="24"/>
  <c r="Z219" i="24"/>
  <c r="A220" i="24"/>
  <c r="C220" i="24"/>
  <c r="D220" i="24"/>
  <c r="G220" i="24"/>
  <c r="H220" i="24"/>
  <c r="J220" i="24"/>
  <c r="K220" i="24"/>
  <c r="P220" i="24"/>
  <c r="Q220" i="24"/>
  <c r="R220" i="24"/>
  <c r="T220" i="24"/>
  <c r="U220" i="24"/>
  <c r="W220" i="24"/>
  <c r="Y220" i="24"/>
  <c r="AB220" i="24"/>
  <c r="AE220" i="24"/>
  <c r="AF220" i="24"/>
  <c r="A221" i="24"/>
  <c r="D221" i="24"/>
  <c r="J221" i="24"/>
  <c r="M221" i="24"/>
  <c r="Z221" i="24"/>
  <c r="AA221" i="24"/>
  <c r="A222" i="24"/>
  <c r="B222" i="24"/>
  <c r="E222" i="24"/>
  <c r="H222" i="24"/>
  <c r="I222" i="24"/>
  <c r="J222" i="24"/>
  <c r="K222" i="24"/>
  <c r="N222" i="24"/>
  <c r="O222" i="24"/>
  <c r="R222" i="24"/>
  <c r="S222" i="24"/>
  <c r="U222" i="24"/>
  <c r="W222" i="24"/>
  <c r="X222" i="24"/>
  <c r="Y222" i="24"/>
  <c r="AC222" i="24"/>
  <c r="AD222" i="24"/>
  <c r="AF222" i="24"/>
  <c r="A223" i="24"/>
  <c r="B223" i="24"/>
  <c r="H223" i="24"/>
  <c r="X223" i="24"/>
  <c r="AB223" i="24"/>
  <c r="A224" i="24"/>
  <c r="I224" i="24"/>
  <c r="S224" i="24"/>
  <c r="T224" i="24"/>
  <c r="A225" i="24"/>
  <c r="F225" i="24"/>
  <c r="V225" i="24"/>
  <c r="X225" i="24"/>
  <c r="AA225" i="24"/>
  <c r="A226" i="24"/>
  <c r="K226" i="24"/>
  <c r="M226" i="24"/>
  <c r="O226" i="24"/>
  <c r="Z226" i="24"/>
  <c r="AB226" i="24"/>
  <c r="AC226" i="24"/>
  <c r="A227" i="24"/>
  <c r="B227" i="24"/>
  <c r="D227" i="24"/>
  <c r="H227" i="24"/>
  <c r="I227" i="24"/>
  <c r="J227" i="24"/>
  <c r="L227" i="24"/>
  <c r="M227" i="24"/>
  <c r="N227" i="24"/>
  <c r="R227" i="24"/>
  <c r="T227" i="24"/>
  <c r="U227" i="24"/>
  <c r="V227" i="24"/>
  <c r="W227" i="24"/>
  <c r="X227" i="24"/>
  <c r="AC227" i="24"/>
  <c r="AD227" i="24"/>
  <c r="AE227" i="24"/>
  <c r="AF227" i="24"/>
  <c r="A228" i="24"/>
  <c r="D228" i="24"/>
  <c r="G228" i="24"/>
  <c r="H228" i="24"/>
  <c r="Q228" i="24"/>
  <c r="R228" i="24"/>
  <c r="S228" i="24"/>
  <c r="T228" i="24"/>
  <c r="AC228" i="24"/>
  <c r="AF228" i="24"/>
  <c r="A229" i="24"/>
  <c r="B229" i="24"/>
  <c r="C229" i="24"/>
  <c r="D229" i="24"/>
  <c r="E229" i="24"/>
  <c r="F229" i="24"/>
  <c r="G229" i="24"/>
  <c r="H229" i="24"/>
  <c r="I229" i="24"/>
  <c r="J229" i="24"/>
  <c r="K229" i="24"/>
  <c r="L229" i="24"/>
  <c r="M229" i="24"/>
  <c r="N229" i="24"/>
  <c r="O229" i="24"/>
  <c r="P229" i="24"/>
  <c r="Q229" i="24"/>
  <c r="R229" i="24"/>
  <c r="S229" i="24"/>
  <c r="T229" i="24"/>
  <c r="U229" i="24"/>
  <c r="V229" i="24"/>
  <c r="W229" i="24"/>
  <c r="X229" i="24"/>
  <c r="Y229" i="24"/>
  <c r="Z229" i="24"/>
  <c r="AA229" i="24"/>
  <c r="AB229" i="24"/>
  <c r="AC229" i="24"/>
  <c r="AD229" i="24"/>
  <c r="AE229" i="24"/>
  <c r="AF229" i="24"/>
  <c r="A230" i="24"/>
  <c r="B230" i="24"/>
  <c r="C230" i="24"/>
  <c r="E230" i="24"/>
  <c r="I230" i="24"/>
  <c r="J230" i="24"/>
  <c r="K230" i="24"/>
  <c r="N230" i="24"/>
  <c r="Q230" i="24"/>
  <c r="R230" i="24"/>
  <c r="T230" i="24"/>
  <c r="U230" i="24"/>
  <c r="X230" i="24"/>
  <c r="Z230" i="24"/>
  <c r="AB230" i="24"/>
  <c r="AC230" i="24"/>
  <c r="A231" i="24"/>
  <c r="A232" i="24"/>
  <c r="B232" i="24" s="1"/>
  <c r="C232" i="24"/>
  <c r="D232" i="24"/>
  <c r="G232" i="24"/>
  <c r="I232" i="24"/>
  <c r="O232" i="24"/>
  <c r="S232" i="24"/>
  <c r="T232" i="24"/>
  <c r="X232" i="24"/>
  <c r="Y232" i="24"/>
  <c r="AE232" i="24"/>
  <c r="A233" i="24"/>
  <c r="B233" i="24"/>
  <c r="K233" i="24"/>
  <c r="L233" i="24"/>
  <c r="Q233" i="24"/>
  <c r="R233" i="24"/>
  <c r="AA233" i="24"/>
  <c r="AB233" i="24"/>
  <c r="AC233" i="24"/>
  <c r="AD233" i="24"/>
  <c r="A234" i="24"/>
  <c r="D234" i="24"/>
  <c r="A235" i="24"/>
  <c r="B235" i="24"/>
  <c r="C235" i="24"/>
  <c r="E235" i="24"/>
  <c r="H235" i="24"/>
  <c r="I235" i="24"/>
  <c r="J235" i="24"/>
  <c r="K235" i="24"/>
  <c r="L235" i="24"/>
  <c r="O235" i="24"/>
  <c r="Q235" i="24"/>
  <c r="R235" i="24"/>
  <c r="S235" i="24"/>
  <c r="T235" i="24"/>
  <c r="U235" i="24"/>
  <c r="X235" i="24"/>
  <c r="Z235" i="24"/>
  <c r="AA235" i="24"/>
  <c r="AB235" i="24"/>
  <c r="AC235" i="24"/>
  <c r="AE235" i="24"/>
  <c r="A236" i="24"/>
  <c r="G236" i="24"/>
  <c r="H236" i="24"/>
  <c r="S236" i="24"/>
  <c r="Y236" i="24"/>
  <c r="Z236" i="24"/>
  <c r="A237" i="24"/>
  <c r="C237" i="24"/>
  <c r="E237" i="24"/>
  <c r="F237" i="24"/>
  <c r="G237" i="24"/>
  <c r="H237" i="24"/>
  <c r="J237" i="24"/>
  <c r="M237" i="24"/>
  <c r="N237" i="24"/>
  <c r="O237" i="24"/>
  <c r="P237" i="24"/>
  <c r="Q237" i="24"/>
  <c r="S237" i="24"/>
  <c r="V237" i="24"/>
  <c r="W237" i="24"/>
  <c r="X237" i="24"/>
  <c r="Y237" i="24"/>
  <c r="Z237" i="24"/>
  <c r="AC237" i="24"/>
  <c r="AE237" i="24"/>
  <c r="AF237" i="24"/>
  <c r="A238" i="24"/>
  <c r="N238" i="24" s="1"/>
  <c r="Q238" i="24"/>
  <c r="A239" i="24"/>
  <c r="C239" i="24"/>
  <c r="K239" i="24"/>
  <c r="L239" i="24"/>
  <c r="N239" i="24"/>
  <c r="Y239" i="24"/>
  <c r="AA239" i="24"/>
  <c r="AB239" i="24"/>
  <c r="A240" i="24"/>
  <c r="B240" i="24"/>
  <c r="C240" i="24"/>
  <c r="G240" i="24"/>
  <c r="I240" i="24"/>
  <c r="J240" i="24"/>
  <c r="K240" i="24"/>
  <c r="L240" i="24"/>
  <c r="N240" i="24"/>
  <c r="P240" i="24"/>
  <c r="S240" i="24"/>
  <c r="T240" i="24"/>
  <c r="V240" i="24"/>
  <c r="W240" i="24"/>
  <c r="Y240" i="24"/>
  <c r="AA240" i="24"/>
  <c r="AB240" i="24"/>
  <c r="AE240" i="24"/>
  <c r="AF240" i="24"/>
  <c r="A241" i="24"/>
  <c r="B241" i="24"/>
  <c r="C241" i="24"/>
  <c r="D241" i="24"/>
  <c r="E241" i="24"/>
  <c r="F241" i="24"/>
  <c r="I241" i="24"/>
  <c r="J241" i="24"/>
  <c r="K241" i="24"/>
  <c r="L241" i="24"/>
  <c r="M241" i="24"/>
  <c r="N241" i="24"/>
  <c r="O241" i="24"/>
  <c r="R241" i="24"/>
  <c r="S241" i="24"/>
  <c r="T241" i="24"/>
  <c r="U241" i="24"/>
  <c r="V241" i="24"/>
  <c r="W241" i="24"/>
  <c r="X241" i="24"/>
  <c r="Z241" i="24"/>
  <c r="AA241" i="24"/>
  <c r="AB241" i="24"/>
  <c r="AC241" i="24"/>
  <c r="AD241" i="24"/>
  <c r="AE241" i="24"/>
  <c r="AF241" i="24"/>
  <c r="A242" i="24"/>
  <c r="B242" i="24"/>
  <c r="C242" i="24"/>
  <c r="E242" i="24"/>
  <c r="H242" i="24"/>
  <c r="K242" i="24"/>
  <c r="M242" i="24"/>
  <c r="O242" i="24"/>
  <c r="P242" i="24"/>
  <c r="R242" i="24"/>
  <c r="S242" i="24"/>
  <c r="X242" i="24"/>
  <c r="Y242" i="24"/>
  <c r="Z242" i="24"/>
  <c r="AC242" i="24"/>
  <c r="AE242" i="24"/>
  <c r="AF242" i="24"/>
  <c r="A243" i="24"/>
  <c r="B243" i="24"/>
  <c r="C243" i="24"/>
  <c r="H243" i="24"/>
  <c r="J243" i="24"/>
  <c r="K243" i="24"/>
  <c r="L243" i="24"/>
  <c r="M243" i="24"/>
  <c r="R243" i="24"/>
  <c r="T243" i="24"/>
  <c r="U243" i="24"/>
  <c r="V243" i="24"/>
  <c r="X243" i="24"/>
  <c r="AB243" i="24"/>
  <c r="AD243" i="24"/>
  <c r="AF243" i="24"/>
  <c r="A244" i="24"/>
  <c r="H244" i="24" s="1"/>
  <c r="I244" i="24"/>
  <c r="AD244" i="24"/>
  <c r="A245" i="24"/>
  <c r="A246" i="24"/>
  <c r="C246" i="24"/>
  <c r="I246" i="24"/>
  <c r="K246" i="24"/>
  <c r="L246" i="24"/>
  <c r="V246" i="24"/>
  <c r="W246" i="24"/>
  <c r="AD246" i="24"/>
  <c r="AE246" i="24"/>
  <c r="A247" i="24"/>
  <c r="V247" i="24"/>
  <c r="W247" i="24"/>
  <c r="A248" i="24"/>
  <c r="B248" i="24"/>
  <c r="C248" i="24"/>
  <c r="J248" i="24"/>
  <c r="W248" i="24"/>
  <c r="A249" i="24"/>
  <c r="C249" i="24"/>
  <c r="D249" i="24"/>
  <c r="E249" i="24"/>
  <c r="N249" i="24"/>
  <c r="P249" i="24"/>
  <c r="S249" i="24"/>
  <c r="U249" i="24"/>
  <c r="AD249" i="24"/>
  <c r="AF249" i="24"/>
  <c r="A250" i="24"/>
  <c r="B250" i="24"/>
  <c r="E250" i="24"/>
  <c r="G250" i="24"/>
  <c r="I250" i="24"/>
  <c r="K250" i="24"/>
  <c r="M250" i="24"/>
  <c r="O250" i="24"/>
  <c r="P250" i="24"/>
  <c r="S250" i="24"/>
  <c r="W250" i="24"/>
  <c r="X250" i="24"/>
  <c r="Y250" i="24"/>
  <c r="Z250" i="24"/>
  <c r="AA250" i="24"/>
  <c r="AE250" i="24"/>
  <c r="A251" i="24"/>
  <c r="C251" i="24"/>
  <c r="D251" i="24"/>
  <c r="F251" i="24"/>
  <c r="Q251" i="24"/>
  <c r="R251" i="24"/>
  <c r="U251" i="24"/>
  <c r="Y251" i="24"/>
  <c r="A252" i="24"/>
  <c r="E252" i="24" s="1"/>
  <c r="F252" i="24"/>
  <c r="V252" i="24"/>
  <c r="AC252" i="24"/>
  <c r="A253" i="24"/>
  <c r="D253" i="24"/>
  <c r="F253" i="24"/>
  <c r="H253" i="24"/>
  <c r="K253" i="24"/>
  <c r="P253" i="24"/>
  <c r="Q253" i="24"/>
  <c r="R253" i="24"/>
  <c r="S253" i="24"/>
  <c r="V253" i="24"/>
  <c r="Z253" i="24"/>
  <c r="AB253" i="24"/>
  <c r="AD253" i="24"/>
  <c r="A254" i="24"/>
  <c r="A255" i="24"/>
  <c r="F255" i="24"/>
  <c r="Q255" i="24"/>
  <c r="R255" i="24"/>
  <c r="A256" i="24"/>
  <c r="D256" i="24"/>
  <c r="I256" i="24"/>
  <c r="J256" i="24"/>
  <c r="U256" i="24"/>
  <c r="W256" i="24"/>
  <c r="Y256" i="24"/>
  <c r="AC256" i="24"/>
  <c r="A257" i="24"/>
  <c r="B257" i="24"/>
  <c r="C257" i="24"/>
  <c r="D257" i="24"/>
  <c r="E257" i="24"/>
  <c r="G257" i="24"/>
  <c r="K257" i="24"/>
  <c r="L257" i="24"/>
  <c r="M257" i="24"/>
  <c r="O257" i="24"/>
  <c r="P257" i="24"/>
  <c r="S257" i="24"/>
  <c r="T257" i="24"/>
  <c r="W257" i="24"/>
  <c r="X257" i="24"/>
  <c r="Y257" i="24"/>
  <c r="AB257" i="24"/>
  <c r="AC257" i="24"/>
  <c r="AE257" i="24"/>
  <c r="AF257" i="24"/>
  <c r="A258" i="24"/>
  <c r="S258" i="24"/>
  <c r="W258" i="24"/>
  <c r="A259" i="24"/>
  <c r="B259" i="24"/>
  <c r="C259" i="24"/>
  <c r="H259" i="24"/>
  <c r="I259" i="24"/>
  <c r="N259" i="24"/>
  <c r="R259" i="24"/>
  <c r="S259" i="24"/>
  <c r="T259" i="24"/>
  <c r="U259" i="24"/>
  <c r="AC259" i="24"/>
  <c r="AD259" i="24"/>
  <c r="A260" i="24"/>
  <c r="E260" i="24" s="1"/>
  <c r="Q260" i="24"/>
  <c r="A261" i="24"/>
  <c r="C261" i="24"/>
  <c r="P261" i="24"/>
  <c r="V261" i="24"/>
  <c r="A262" i="24"/>
  <c r="D262" i="24" s="1"/>
  <c r="C262" i="24"/>
  <c r="N262" i="24"/>
  <c r="O262" i="24"/>
  <c r="S262" i="24"/>
  <c r="A263" i="24"/>
  <c r="B263" i="24" s="1"/>
  <c r="P263" i="24"/>
  <c r="A264" i="24"/>
  <c r="M264" i="24"/>
  <c r="W264" i="24"/>
  <c r="Y264" i="24"/>
  <c r="Z264" i="24"/>
  <c r="AA264" i="24"/>
  <c r="A265" i="24"/>
  <c r="B265" i="24"/>
  <c r="C265" i="24"/>
  <c r="D265" i="24"/>
  <c r="F265" i="24"/>
  <c r="I265" i="24"/>
  <c r="J265" i="24"/>
  <c r="K265" i="24"/>
  <c r="L265" i="24"/>
  <c r="N265" i="24"/>
  <c r="O265" i="24"/>
  <c r="R265" i="24"/>
  <c r="S265" i="24"/>
  <c r="T265" i="24"/>
  <c r="V265" i="24"/>
  <c r="W265" i="24"/>
  <c r="X265" i="24"/>
  <c r="AA265" i="24"/>
  <c r="AB265" i="24"/>
  <c r="AD265" i="24"/>
  <c r="AE265" i="24"/>
  <c r="AF265" i="24"/>
  <c r="A266" i="24"/>
  <c r="C266" i="24"/>
  <c r="E266" i="24"/>
  <c r="G266" i="24"/>
  <c r="H266" i="24"/>
  <c r="P266" i="24"/>
  <c r="Q266" i="24"/>
  <c r="R266" i="24"/>
  <c r="S266" i="24"/>
  <c r="W266" i="24"/>
  <c r="AC266" i="24"/>
  <c r="AE266" i="24"/>
  <c r="A267" i="24"/>
  <c r="M267" i="24"/>
  <c r="AC267" i="24"/>
  <c r="A268" i="24"/>
  <c r="C268" i="24" s="1"/>
  <c r="E268" i="24"/>
  <c r="P268" i="24"/>
  <c r="W268" i="24"/>
  <c r="A269" i="24"/>
  <c r="J269" i="24"/>
  <c r="K269" i="24"/>
  <c r="N269" i="24"/>
  <c r="Q269" i="24"/>
  <c r="Y269" i="24"/>
  <c r="AA269" i="24"/>
  <c r="AB269" i="24"/>
  <c r="AD269" i="24"/>
  <c r="A270" i="24"/>
  <c r="D270" i="24" s="1"/>
  <c r="Q270" i="24"/>
  <c r="A271" i="24"/>
  <c r="D271" i="24"/>
  <c r="I271" i="24"/>
  <c r="Q271" i="24"/>
  <c r="A272" i="24"/>
  <c r="D272" i="24"/>
  <c r="G272" i="24"/>
  <c r="J272" i="24"/>
  <c r="K272" i="24"/>
  <c r="L272" i="24"/>
  <c r="O272" i="24"/>
  <c r="S272" i="24"/>
  <c r="T272" i="24"/>
  <c r="U272" i="24"/>
  <c r="Z272" i="24"/>
  <c r="AB272" i="24"/>
  <c r="AC272" i="24"/>
  <c r="A273" i="24"/>
  <c r="E273" i="24" s="1"/>
  <c r="F273" i="24"/>
  <c r="G273" i="24"/>
  <c r="H273" i="24"/>
  <c r="I273" i="24"/>
  <c r="K273" i="24"/>
  <c r="O273" i="24"/>
  <c r="Q273" i="24"/>
  <c r="S273" i="24"/>
  <c r="T273" i="24"/>
  <c r="W273" i="24"/>
  <c r="X273" i="24"/>
  <c r="AA273" i="24"/>
  <c r="AC273" i="24"/>
  <c r="AF273" i="24"/>
  <c r="A274" i="24"/>
  <c r="O274" i="24"/>
  <c r="R274" i="24"/>
  <c r="AC274" i="24"/>
  <c r="A275" i="24"/>
  <c r="B275" i="24"/>
  <c r="C275" i="24"/>
  <c r="D275" i="24"/>
  <c r="E275" i="24"/>
  <c r="F275" i="24"/>
  <c r="H275" i="24"/>
  <c r="K275" i="24"/>
  <c r="L275" i="24"/>
  <c r="M275" i="24"/>
  <c r="N275" i="24"/>
  <c r="P275" i="24"/>
  <c r="Q275" i="24"/>
  <c r="S275" i="24"/>
  <c r="U275" i="24"/>
  <c r="V275" i="24"/>
  <c r="X275" i="24"/>
  <c r="Y275" i="24"/>
  <c r="Z275" i="24"/>
  <c r="AB275" i="24"/>
  <c r="AC275" i="24"/>
  <c r="AF275" i="24"/>
  <c r="A276" i="24"/>
  <c r="E276" i="24"/>
  <c r="F276" i="24"/>
  <c r="G276" i="24"/>
  <c r="I276" i="24"/>
  <c r="M276" i="24"/>
  <c r="U276" i="24"/>
  <c r="W276" i="24"/>
  <c r="X276" i="24"/>
  <c r="Y276" i="24"/>
  <c r="AC276" i="24"/>
  <c r="AE276" i="24"/>
  <c r="A277" i="24"/>
  <c r="B277" i="24"/>
  <c r="C277" i="24"/>
  <c r="D277" i="24"/>
  <c r="F277" i="24"/>
  <c r="H277" i="24"/>
  <c r="J277" i="24"/>
  <c r="L277" i="24"/>
  <c r="N277" i="24"/>
  <c r="P277" i="24"/>
  <c r="Q277" i="24"/>
  <c r="R277" i="24"/>
  <c r="T277" i="24"/>
  <c r="V277" i="24"/>
  <c r="Y277" i="24"/>
  <c r="Z277" i="24"/>
  <c r="AA277" i="24"/>
  <c r="AB277" i="24"/>
  <c r="AF277" i="24"/>
  <c r="A278" i="24"/>
  <c r="D278" i="24" s="1"/>
  <c r="E278" i="24"/>
  <c r="Q278" i="24"/>
  <c r="V278" i="24"/>
  <c r="A279" i="24"/>
  <c r="N279" i="24"/>
  <c r="Q279" i="24"/>
  <c r="AD279" i="24"/>
  <c r="A280" i="24"/>
  <c r="I280" i="24"/>
  <c r="K280" i="24"/>
  <c r="M280" i="24"/>
  <c r="O280" i="24"/>
  <c r="Y280" i="24"/>
  <c r="Z280" i="24"/>
  <c r="AA280" i="24"/>
  <c r="AB280" i="24"/>
  <c r="A281" i="24"/>
  <c r="B281" i="24"/>
  <c r="C281" i="24"/>
  <c r="D281" i="24"/>
  <c r="E281" i="24"/>
  <c r="F281" i="24"/>
  <c r="G281" i="24"/>
  <c r="H281" i="24"/>
  <c r="I281" i="24"/>
  <c r="J281" i="24"/>
  <c r="K281" i="24"/>
  <c r="L281" i="24"/>
  <c r="M281" i="24"/>
  <c r="N281" i="24"/>
  <c r="O281" i="24"/>
  <c r="P281" i="24"/>
  <c r="Q281" i="24"/>
  <c r="R281" i="24"/>
  <c r="S281" i="24"/>
  <c r="T281" i="24"/>
  <c r="U281" i="24"/>
  <c r="V281" i="24"/>
  <c r="W281" i="24"/>
  <c r="X281" i="24"/>
  <c r="Y281" i="24"/>
  <c r="Z281" i="24"/>
  <c r="AA281" i="24"/>
  <c r="AB281" i="24"/>
  <c r="AC281" i="24"/>
  <c r="AD281" i="24"/>
  <c r="AE281" i="24"/>
  <c r="AF281" i="24"/>
  <c r="A282" i="24"/>
  <c r="E282" i="24" s="1"/>
  <c r="A283" i="24"/>
  <c r="B283" i="24"/>
  <c r="C283" i="24"/>
  <c r="D283" i="24"/>
  <c r="F283" i="24"/>
  <c r="L283" i="24"/>
  <c r="M283" i="24"/>
  <c r="P283" i="24"/>
  <c r="Q283" i="24"/>
  <c r="R283" i="24"/>
  <c r="Y283" i="24"/>
  <c r="Z283" i="24"/>
  <c r="AA283" i="24"/>
  <c r="AB283" i="24"/>
  <c r="AD283" i="24"/>
  <c r="A284" i="24"/>
  <c r="K284" i="24"/>
  <c r="A285" i="24"/>
  <c r="AE285" i="24"/>
  <c r="A286" i="24"/>
  <c r="V286" i="24"/>
  <c r="AD286" i="24"/>
  <c r="A287" i="24"/>
  <c r="A288" i="24"/>
  <c r="J288" i="24"/>
  <c r="L288" i="24"/>
  <c r="U288" i="24"/>
  <c r="Y288" i="24"/>
  <c r="A289" i="24"/>
  <c r="B289" i="24"/>
  <c r="C289" i="24"/>
  <c r="D289" i="24"/>
  <c r="E289" i="24"/>
  <c r="F289" i="24"/>
  <c r="G289" i="24"/>
  <c r="H289" i="24"/>
  <c r="I289" i="24"/>
  <c r="J289" i="24"/>
  <c r="K289" i="24"/>
  <c r="L289" i="24"/>
  <c r="M289" i="24"/>
  <c r="N289" i="24"/>
  <c r="O289" i="24"/>
  <c r="P289" i="24"/>
  <c r="Q289" i="24"/>
  <c r="R289" i="24"/>
  <c r="S289" i="24"/>
  <c r="T289" i="24"/>
  <c r="U289" i="24"/>
  <c r="V289" i="24"/>
  <c r="W289" i="24"/>
  <c r="X289" i="24"/>
  <c r="Y289" i="24"/>
  <c r="Z289" i="24"/>
  <c r="AA289" i="24"/>
  <c r="AB289" i="24"/>
  <c r="AC289" i="24"/>
  <c r="AD289" i="24"/>
  <c r="AE289" i="24"/>
  <c r="AF289" i="24"/>
  <c r="A290" i="24"/>
  <c r="P290" i="24" s="1"/>
  <c r="A291" i="24"/>
  <c r="B291" i="24"/>
  <c r="C291" i="24"/>
  <c r="E291" i="24"/>
  <c r="K291" i="24"/>
  <c r="L291" i="24"/>
  <c r="P291" i="24"/>
  <c r="U291" i="24"/>
  <c r="X291" i="24"/>
  <c r="Y291" i="24"/>
  <c r="AA291" i="24"/>
  <c r="AF291" i="24"/>
  <c r="A292" i="24"/>
  <c r="A293" i="24"/>
  <c r="C293" i="24" s="1"/>
  <c r="AF293" i="24"/>
  <c r="A294" i="24"/>
  <c r="J294" i="24" s="1"/>
  <c r="B294" i="24"/>
  <c r="AD294" i="24"/>
  <c r="A295" i="24"/>
  <c r="AF295" i="24"/>
  <c r="A296" i="24"/>
  <c r="I296" i="24"/>
  <c r="J296" i="24"/>
  <c r="K296" i="24"/>
  <c r="AE296" i="24"/>
  <c r="A297" i="24"/>
  <c r="B297" i="24"/>
  <c r="H297" i="24"/>
  <c r="J297" i="24"/>
  <c r="K297" i="24"/>
  <c r="L297" i="24"/>
  <c r="S297" i="24"/>
  <c r="T297" i="24"/>
  <c r="U297" i="24"/>
  <c r="W297" i="24"/>
  <c r="AC297" i="24"/>
  <c r="AE297" i="24"/>
  <c r="AF297" i="24"/>
  <c r="A298" i="24"/>
  <c r="A299" i="24"/>
  <c r="V299" i="24" s="1"/>
  <c r="U299" i="24"/>
  <c r="A300" i="24"/>
  <c r="C300" i="24"/>
  <c r="L300" i="24"/>
  <c r="M300" i="24"/>
  <c r="U300" i="24"/>
  <c r="A301" i="24"/>
  <c r="N301" i="24"/>
  <c r="A302" i="24"/>
  <c r="C302" i="24"/>
  <c r="I302" i="24"/>
  <c r="J302" i="24"/>
  <c r="V302" i="24"/>
  <c r="W302" i="24"/>
  <c r="AD302" i="24"/>
  <c r="AE302" i="24"/>
  <c r="A303" i="24"/>
  <c r="I303" i="24"/>
  <c r="L303" i="24"/>
  <c r="T303" i="24"/>
  <c r="W303" i="24"/>
  <c r="AD303" i="24"/>
  <c r="AF303" i="24"/>
  <c r="A304" i="24"/>
  <c r="I304" i="24" s="1"/>
  <c r="H304" i="24"/>
  <c r="U304" i="24"/>
  <c r="AB304" i="24"/>
  <c r="A305" i="24"/>
  <c r="B305" i="24"/>
  <c r="C305" i="24"/>
  <c r="D305" i="24"/>
  <c r="E305" i="24"/>
  <c r="F305" i="24"/>
  <c r="G305" i="24"/>
  <c r="H305" i="24"/>
  <c r="I305" i="24"/>
  <c r="J305" i="24"/>
  <c r="K305" i="24"/>
  <c r="L305" i="24"/>
  <c r="M305" i="24"/>
  <c r="N305" i="24"/>
  <c r="O305" i="24"/>
  <c r="P305" i="24"/>
  <c r="Q305" i="24"/>
  <c r="R305" i="24"/>
  <c r="S305" i="24"/>
  <c r="T305" i="24"/>
  <c r="U305" i="24"/>
  <c r="V305" i="24"/>
  <c r="W305" i="24"/>
  <c r="X305" i="24"/>
  <c r="Y305" i="24"/>
  <c r="Z305" i="24"/>
  <c r="AA305" i="24"/>
  <c r="AB305" i="24"/>
  <c r="AC305" i="24"/>
  <c r="AD305" i="24"/>
  <c r="AE305" i="24"/>
  <c r="AF305" i="24"/>
  <c r="A306" i="24"/>
  <c r="B306" i="24"/>
  <c r="C306" i="24"/>
  <c r="E306" i="24"/>
  <c r="M306" i="24"/>
  <c r="Y306" i="24"/>
  <c r="Z306" i="24"/>
  <c r="AC306" i="24"/>
  <c r="AD306" i="24"/>
  <c r="A307" i="24"/>
  <c r="P307" i="24" s="1"/>
  <c r="B307" i="24"/>
  <c r="A308" i="24"/>
  <c r="O308" i="24"/>
  <c r="P308" i="24"/>
  <c r="V308" i="24"/>
  <c r="A309" i="24"/>
  <c r="X309" i="24" s="1"/>
  <c r="V309" i="24"/>
  <c r="A310" i="24"/>
  <c r="U310" i="24" s="1"/>
  <c r="M310" i="24"/>
  <c r="N310" i="24"/>
  <c r="A311" i="24"/>
  <c r="B311" i="24"/>
  <c r="D311" i="24"/>
  <c r="E311" i="24"/>
  <c r="F311" i="24"/>
  <c r="G311" i="24"/>
  <c r="H311" i="24"/>
  <c r="I311" i="24"/>
  <c r="J311" i="24"/>
  <c r="L311" i="24"/>
  <c r="M311" i="24"/>
  <c r="N311" i="24"/>
  <c r="O311" i="24"/>
  <c r="P311" i="24"/>
  <c r="Q311" i="24"/>
  <c r="R311" i="24"/>
  <c r="T311" i="24"/>
  <c r="U311" i="24"/>
  <c r="V311" i="24"/>
  <c r="W311" i="24"/>
  <c r="X311" i="24"/>
  <c r="Y311" i="24"/>
  <c r="Z311" i="24"/>
  <c r="AB311" i="24"/>
  <c r="AC311" i="24"/>
  <c r="AD311" i="24"/>
  <c r="AE311" i="24"/>
  <c r="AF311" i="24"/>
  <c r="A312" i="24"/>
  <c r="B312" i="24" s="1"/>
  <c r="Y312" i="24"/>
  <c r="A313" i="24"/>
  <c r="B313" i="24"/>
  <c r="C313" i="24"/>
  <c r="E313" i="24"/>
  <c r="G313" i="24"/>
  <c r="H313" i="24"/>
  <c r="I313" i="24"/>
  <c r="K313" i="24"/>
  <c r="L313" i="24"/>
  <c r="O313" i="24"/>
  <c r="P313" i="24"/>
  <c r="Q313" i="24"/>
  <c r="R313" i="24"/>
  <c r="S313" i="24"/>
  <c r="U313" i="24"/>
  <c r="X313" i="24"/>
  <c r="Y313" i="24"/>
  <c r="Z313" i="24"/>
  <c r="AA313" i="24"/>
  <c r="AB313" i="24"/>
  <c r="AC313" i="24"/>
  <c r="A314" i="24"/>
  <c r="C314" i="24"/>
  <c r="E314" i="24"/>
  <c r="F314" i="24"/>
  <c r="G314" i="24"/>
  <c r="K314" i="24"/>
  <c r="M314" i="24"/>
  <c r="P314" i="24"/>
  <c r="R314" i="24"/>
  <c r="U314" i="24"/>
  <c r="V314" i="24"/>
  <c r="X314" i="24"/>
  <c r="AA314" i="24"/>
  <c r="AC314" i="24"/>
  <c r="AF314" i="24"/>
  <c r="A315" i="24"/>
  <c r="B315" i="24"/>
  <c r="C315" i="24"/>
  <c r="D315" i="24"/>
  <c r="E315" i="24"/>
  <c r="L315" i="24"/>
  <c r="M315" i="24"/>
  <c r="N315" i="24"/>
  <c r="P315" i="24"/>
  <c r="R315" i="24"/>
  <c r="X315" i="24"/>
  <c r="Y315" i="24"/>
  <c r="AA315" i="24"/>
  <c r="AB315" i="24"/>
  <c r="AC315" i="24"/>
  <c r="A316" i="24"/>
  <c r="D316" i="24"/>
  <c r="E316" i="24"/>
  <c r="F316" i="24"/>
  <c r="G316" i="24"/>
  <c r="H316" i="24"/>
  <c r="K316" i="24"/>
  <c r="M316" i="24"/>
  <c r="N316" i="24"/>
  <c r="O316" i="24"/>
  <c r="P316" i="24"/>
  <c r="Q316" i="24"/>
  <c r="S316" i="24"/>
  <c r="V316" i="24"/>
  <c r="W316" i="24"/>
  <c r="X316" i="24"/>
  <c r="Y316" i="24"/>
  <c r="AA316" i="24"/>
  <c r="AB316" i="24"/>
  <c r="AC316" i="24"/>
  <c r="AF316" i="24"/>
  <c r="A317" i="24"/>
  <c r="B317" i="24"/>
  <c r="C317" i="24"/>
  <c r="F317" i="24"/>
  <c r="H317" i="24"/>
  <c r="L317" i="24"/>
  <c r="O317" i="24"/>
  <c r="Q317" i="24"/>
  <c r="R317" i="24"/>
  <c r="V317" i="24"/>
  <c r="Z317" i="24"/>
  <c r="AA317" i="24"/>
  <c r="AB317" i="24"/>
  <c r="A318" i="24"/>
  <c r="B318" i="24"/>
  <c r="C318" i="24"/>
  <c r="D318" i="24"/>
  <c r="E318" i="24"/>
  <c r="G318" i="24"/>
  <c r="K318" i="24"/>
  <c r="L318" i="24"/>
  <c r="M318" i="24"/>
  <c r="N318" i="24"/>
  <c r="Q318" i="24"/>
  <c r="R318" i="24"/>
  <c r="U318" i="24"/>
  <c r="V318" i="24"/>
  <c r="W318" i="24"/>
  <c r="Z318" i="24"/>
  <c r="AA318" i="24"/>
  <c r="AB318" i="24"/>
  <c r="AE318" i="24"/>
  <c r="A319" i="24"/>
  <c r="L319" i="24"/>
  <c r="M319" i="24"/>
  <c r="N319" i="24"/>
  <c r="O319" i="24"/>
  <c r="Y319" i="24"/>
  <c r="AB319" i="24"/>
  <c r="AF319" i="24"/>
  <c r="A320" i="24"/>
  <c r="B320" i="24"/>
  <c r="C320" i="24"/>
  <c r="D320" i="24"/>
  <c r="E320" i="24"/>
  <c r="G320" i="24"/>
  <c r="H320" i="24"/>
  <c r="I320" i="24"/>
  <c r="J320" i="24"/>
  <c r="K320" i="24"/>
  <c r="L320" i="24"/>
  <c r="M320" i="24"/>
  <c r="O320" i="24"/>
  <c r="P320" i="24"/>
  <c r="Q320" i="24"/>
  <c r="R320" i="24"/>
  <c r="S320" i="24"/>
  <c r="T320" i="24"/>
  <c r="U320" i="24"/>
  <c r="W320" i="24"/>
  <c r="X320" i="24"/>
  <c r="Y320" i="24"/>
  <c r="Z320" i="24"/>
  <c r="AA320" i="24"/>
  <c r="AB320" i="24"/>
  <c r="AC320" i="24"/>
  <c r="AE320" i="24"/>
  <c r="AF320" i="24"/>
  <c r="A321" i="24"/>
  <c r="B321" i="24" s="1"/>
  <c r="G321" i="24"/>
  <c r="Q321" i="24"/>
  <c r="W321" i="24"/>
  <c r="A322" i="24"/>
  <c r="I322" i="24" s="1"/>
  <c r="B322" i="24"/>
  <c r="C322" i="24"/>
  <c r="E322" i="24"/>
  <c r="G322" i="24"/>
  <c r="H322" i="24"/>
  <c r="K322" i="24"/>
  <c r="M322" i="24"/>
  <c r="N322" i="24"/>
  <c r="P322" i="24"/>
  <c r="Q322" i="24"/>
  <c r="R322" i="24"/>
  <c r="V322" i="24"/>
  <c r="W322" i="24"/>
  <c r="Y322" i="24"/>
  <c r="Z322" i="24"/>
  <c r="AA322" i="24"/>
  <c r="AC322" i="24"/>
  <c r="AF322" i="24"/>
  <c r="A323" i="24"/>
  <c r="J323" i="24" s="1"/>
  <c r="B323" i="24"/>
  <c r="C323" i="24"/>
  <c r="D323" i="24"/>
  <c r="E323" i="24"/>
  <c r="F323" i="24"/>
  <c r="I323" i="24"/>
  <c r="K323" i="24"/>
  <c r="L323" i="24"/>
  <c r="M323" i="24"/>
  <c r="N323" i="24"/>
  <c r="P323" i="24"/>
  <c r="R323" i="24"/>
  <c r="S323" i="24"/>
  <c r="U323" i="24"/>
  <c r="V323" i="24"/>
  <c r="X323" i="24"/>
  <c r="Y323" i="24"/>
  <c r="AA323" i="24"/>
  <c r="AB323" i="24"/>
  <c r="AC323" i="24"/>
  <c r="AF323" i="24"/>
  <c r="A324" i="24"/>
  <c r="H324" i="24" s="1"/>
  <c r="C324" i="24"/>
  <c r="D324" i="24"/>
  <c r="E324" i="24"/>
  <c r="F324" i="24"/>
  <c r="G324" i="24"/>
  <c r="M324" i="24"/>
  <c r="N324" i="24"/>
  <c r="O324" i="24"/>
  <c r="P324" i="24"/>
  <c r="Q324" i="24"/>
  <c r="T324" i="24"/>
  <c r="X324" i="24"/>
  <c r="Y324" i="24"/>
  <c r="AA324" i="24"/>
  <c r="AC324" i="24"/>
  <c r="AD324" i="24"/>
  <c r="AF324" i="24"/>
  <c r="A325" i="24"/>
  <c r="C325" i="24"/>
  <c r="D325" i="24"/>
  <c r="Q325" i="24"/>
  <c r="R325" i="24"/>
  <c r="A326" i="24"/>
  <c r="B326" i="24" s="1"/>
  <c r="C326" i="24"/>
  <c r="E326" i="24"/>
  <c r="F326" i="24"/>
  <c r="G326" i="24"/>
  <c r="K326" i="24"/>
  <c r="N326" i="24"/>
  <c r="R326" i="24"/>
  <c r="U326" i="24"/>
  <c r="W326" i="24"/>
  <c r="Y326" i="24"/>
  <c r="AA326" i="24"/>
  <c r="A327" i="24"/>
  <c r="B327" i="24"/>
  <c r="D327" i="24"/>
  <c r="E327" i="24"/>
  <c r="G327" i="24"/>
  <c r="J327" i="24"/>
  <c r="L327" i="24"/>
  <c r="M327" i="24"/>
  <c r="N327" i="24"/>
  <c r="P327" i="24"/>
  <c r="Q327" i="24"/>
  <c r="U327" i="24"/>
  <c r="V327" i="24"/>
  <c r="W327" i="24"/>
  <c r="Y327" i="24"/>
  <c r="Z327" i="24"/>
  <c r="AB327" i="24"/>
  <c r="AE327" i="24"/>
  <c r="AF327" i="24"/>
  <c r="A328" i="24"/>
  <c r="M328" i="24" s="1"/>
  <c r="AA328" i="24"/>
  <c r="A329" i="24"/>
  <c r="H329" i="24" s="1"/>
  <c r="B329" i="24"/>
  <c r="C329" i="24"/>
  <c r="D329" i="24"/>
  <c r="E329" i="24"/>
  <c r="F329" i="24"/>
  <c r="G329" i="24"/>
  <c r="I329" i="24"/>
  <c r="J329" i="24"/>
  <c r="K329" i="24"/>
  <c r="L329" i="24"/>
  <c r="M329" i="24"/>
  <c r="N329" i="24"/>
  <c r="O329" i="24"/>
  <c r="Q329" i="24"/>
  <c r="R329" i="24"/>
  <c r="S329" i="24"/>
  <c r="T329" i="24"/>
  <c r="U329" i="24"/>
  <c r="V329" i="24"/>
  <c r="W329" i="24"/>
  <c r="Y329" i="24"/>
  <c r="Z329" i="24"/>
  <c r="AA329" i="24"/>
  <c r="AB329" i="24"/>
  <c r="AC329" i="24"/>
  <c r="AD329" i="24"/>
  <c r="AE329" i="24"/>
  <c r="A330" i="24"/>
  <c r="B330" i="24"/>
  <c r="E330" i="24"/>
  <c r="I330" i="24"/>
  <c r="K330" i="24"/>
  <c r="N330" i="24"/>
  <c r="O330" i="24"/>
  <c r="P330" i="24"/>
  <c r="W330" i="24"/>
  <c r="X330" i="24"/>
  <c r="Y330" i="24"/>
  <c r="Z330" i="24"/>
  <c r="AA330" i="24"/>
  <c r="A331" i="24"/>
  <c r="C331" i="24" s="1"/>
  <c r="B331" i="24"/>
  <c r="L331" i="24"/>
  <c r="M331" i="24"/>
  <c r="Y331" i="24"/>
  <c r="Z331" i="24"/>
  <c r="A332" i="24"/>
  <c r="C332" i="24" s="1"/>
  <c r="D332" i="24"/>
  <c r="E332" i="24"/>
  <c r="F332" i="24"/>
  <c r="H332" i="24"/>
  <c r="K332" i="24"/>
  <c r="Q332" i="24"/>
  <c r="S332" i="24"/>
  <c r="U332" i="24"/>
  <c r="V332" i="24"/>
  <c r="X332" i="24"/>
  <c r="AB332" i="24"/>
  <c r="AF332" i="24"/>
  <c r="A333" i="24"/>
  <c r="Y333" i="24" s="1"/>
  <c r="A334" i="24"/>
  <c r="C334" i="24"/>
  <c r="D334" i="24"/>
  <c r="E334" i="24"/>
  <c r="F334" i="24"/>
  <c r="I334" i="24"/>
  <c r="J334" i="24"/>
  <c r="L334" i="24"/>
  <c r="M334" i="24"/>
  <c r="N334" i="24"/>
  <c r="O334" i="24"/>
  <c r="Q334" i="24"/>
  <c r="S334" i="24"/>
  <c r="U334" i="24"/>
  <c r="V334" i="24"/>
  <c r="W334" i="24"/>
  <c r="Y334" i="24"/>
  <c r="Z334" i="24"/>
  <c r="AA334" i="24"/>
  <c r="AD334" i="24"/>
  <c r="AE334" i="24"/>
  <c r="A335" i="24"/>
  <c r="Y335" i="24"/>
  <c r="Z335" i="24"/>
  <c r="AC335" i="24"/>
  <c r="AD335" i="24"/>
  <c r="A336" i="24"/>
  <c r="J336" i="24"/>
  <c r="K336" i="24"/>
  <c r="Y336" i="24"/>
  <c r="A337" i="24"/>
  <c r="G337" i="24" s="1"/>
  <c r="B337" i="24"/>
  <c r="C337" i="24"/>
  <c r="D337" i="24"/>
  <c r="E337" i="24"/>
  <c r="F337" i="24"/>
  <c r="I337" i="24"/>
  <c r="J337" i="24"/>
  <c r="K337" i="24"/>
  <c r="L337" i="24"/>
  <c r="M337" i="24"/>
  <c r="N337" i="24"/>
  <c r="Q337" i="24"/>
  <c r="R337" i="24"/>
  <c r="S337" i="24"/>
  <c r="T337" i="24"/>
  <c r="U337" i="24"/>
  <c r="V337" i="24"/>
  <c r="Y337" i="24"/>
  <c r="Z337" i="24"/>
  <c r="AA337" i="24"/>
  <c r="AB337" i="24"/>
  <c r="AC337" i="24"/>
  <c r="AD337" i="24"/>
  <c r="A338" i="24"/>
  <c r="B338" i="24"/>
  <c r="G338" i="24"/>
  <c r="H338" i="24"/>
  <c r="J338" i="24"/>
  <c r="R338" i="24"/>
  <c r="U338" i="24"/>
  <c r="V338" i="24"/>
  <c r="W338" i="24"/>
  <c r="Y338" i="24"/>
  <c r="A339" i="24"/>
  <c r="C339" i="24" s="1"/>
  <c r="B339" i="24"/>
  <c r="M339" i="24"/>
  <c r="N339" i="24"/>
  <c r="P339" i="24"/>
  <c r="AB339" i="24"/>
  <c r="AD339" i="24"/>
  <c r="AF339" i="24"/>
  <c r="A340" i="24"/>
  <c r="C340" i="24"/>
  <c r="F340" i="24"/>
  <c r="L340" i="24"/>
  <c r="M340" i="24"/>
  <c r="N340" i="24"/>
  <c r="O340" i="24"/>
  <c r="P340" i="24"/>
  <c r="X340" i="24"/>
  <c r="Y340" i="24"/>
  <c r="AA340" i="24"/>
  <c r="AF340" i="24"/>
  <c r="A341" i="24"/>
  <c r="L341" i="24"/>
  <c r="A342" i="24"/>
  <c r="B342" i="24"/>
  <c r="C342" i="24"/>
  <c r="E342" i="24"/>
  <c r="K342" i="24"/>
  <c r="O342" i="24"/>
  <c r="Y342" i="24"/>
  <c r="Z342" i="24"/>
  <c r="A343" i="24"/>
  <c r="M343" i="24"/>
  <c r="V343" i="24"/>
  <c r="W343" i="24"/>
  <c r="AF343" i="24"/>
  <c r="A344" i="24"/>
  <c r="C344" i="24" s="1"/>
  <c r="B344" i="24"/>
  <c r="K344" i="24"/>
  <c r="L344" i="24"/>
  <c r="U344" i="24"/>
  <c r="W344" i="24"/>
  <c r="AF344" i="24"/>
  <c r="A345" i="24"/>
  <c r="B345" i="24"/>
  <c r="C345" i="24"/>
  <c r="D345" i="24"/>
  <c r="G345" i="24"/>
  <c r="K345" i="24"/>
  <c r="L345" i="24"/>
  <c r="O345" i="24"/>
  <c r="P345" i="24"/>
  <c r="Q345" i="24"/>
  <c r="W345" i="24"/>
  <c r="X345" i="24"/>
  <c r="Y345" i="24"/>
  <c r="Z345" i="24"/>
  <c r="AA345" i="24"/>
  <c r="A346" i="24"/>
  <c r="B346" i="24"/>
  <c r="E346" i="24"/>
  <c r="F346" i="24"/>
  <c r="G346" i="24"/>
  <c r="K346" i="24"/>
  <c r="N346" i="24"/>
  <c r="O346" i="24"/>
  <c r="P346" i="24"/>
  <c r="Q346" i="24"/>
  <c r="W346" i="24"/>
  <c r="X346" i="24"/>
  <c r="Y346" i="24"/>
  <c r="Z346" i="24"/>
  <c r="AA346" i="24"/>
  <c r="A347" i="24"/>
  <c r="M347" i="24" s="1"/>
  <c r="B347" i="24"/>
  <c r="C347" i="24"/>
  <c r="D347" i="24"/>
  <c r="F347" i="24"/>
  <c r="K347" i="24"/>
  <c r="L347" i="24"/>
  <c r="P347" i="24"/>
  <c r="Q347" i="24"/>
  <c r="U347" i="24"/>
  <c r="V347" i="24"/>
  <c r="Y347" i="24"/>
  <c r="Z347" i="24"/>
  <c r="AA347" i="24"/>
  <c r="A348" i="24"/>
  <c r="C348" i="24"/>
  <c r="D348" i="24"/>
  <c r="E348" i="24"/>
  <c r="L348" i="24"/>
  <c r="M348" i="24"/>
  <c r="X348" i="24"/>
  <c r="AA348" i="24"/>
  <c r="AF348" i="24"/>
  <c r="A349" i="24"/>
  <c r="B349" i="24"/>
  <c r="K349" i="24"/>
  <c r="L349" i="24"/>
  <c r="N349" i="24"/>
  <c r="O349" i="24"/>
  <c r="AF349" i="24"/>
  <c r="A350" i="24"/>
  <c r="C350" i="24"/>
  <c r="L350" i="24"/>
  <c r="M350" i="24"/>
  <c r="V350" i="24"/>
  <c r="A351" i="24"/>
  <c r="L351" i="24"/>
  <c r="W351" i="24"/>
  <c r="A352" i="24"/>
  <c r="K352" i="24"/>
  <c r="U352" i="24"/>
  <c r="AF352" i="24"/>
  <c r="A353" i="24"/>
  <c r="D353" i="24"/>
  <c r="E353" i="24"/>
  <c r="F353" i="24"/>
  <c r="G353" i="24"/>
  <c r="H353" i="24"/>
  <c r="I353" i="24"/>
  <c r="L353" i="24"/>
  <c r="M353" i="24"/>
  <c r="N353" i="24"/>
  <c r="O353" i="24"/>
  <c r="P353" i="24"/>
  <c r="Q353" i="24"/>
  <c r="T353" i="24"/>
  <c r="U353" i="24"/>
  <c r="V353" i="24"/>
  <c r="W353" i="24"/>
  <c r="X353" i="24"/>
  <c r="Y353" i="24"/>
  <c r="AB353" i="24"/>
  <c r="AC353" i="24"/>
  <c r="AD353" i="24"/>
  <c r="AE353" i="24"/>
  <c r="AF353" i="24"/>
  <c r="A354" i="24"/>
  <c r="I354" i="24"/>
  <c r="J354" i="24"/>
  <c r="K354" i="24"/>
  <c r="M354" i="24"/>
  <c r="U354" i="24"/>
  <c r="W354" i="24"/>
  <c r="X354" i="24"/>
  <c r="AF354" i="24"/>
  <c r="A355" i="24"/>
  <c r="B355" i="24"/>
  <c r="D355" i="24"/>
  <c r="E355" i="24"/>
  <c r="F355" i="24"/>
  <c r="H355" i="24"/>
  <c r="J355" i="24"/>
  <c r="K355" i="24"/>
  <c r="M355" i="24"/>
  <c r="N355" i="24"/>
  <c r="P355" i="24"/>
  <c r="Q355" i="24"/>
  <c r="R355" i="24"/>
  <c r="T355" i="24"/>
  <c r="V355" i="24"/>
  <c r="X355" i="24"/>
  <c r="Y355" i="24"/>
  <c r="Z355" i="24"/>
  <c r="AA355" i="24"/>
  <c r="AB355" i="24"/>
  <c r="AF355" i="24"/>
  <c r="A356" i="24"/>
  <c r="C356" i="24"/>
  <c r="A357" i="24"/>
  <c r="B357" i="24" s="1"/>
  <c r="C357" i="24"/>
  <c r="D357" i="24"/>
  <c r="L357" i="24"/>
  <c r="N357" i="24"/>
  <c r="O357" i="24"/>
  <c r="Q357" i="24"/>
  <c r="U357" i="24"/>
  <c r="Z357" i="24"/>
  <c r="AD357" i="24"/>
  <c r="AE357" i="24"/>
  <c r="A358" i="24"/>
  <c r="I358" i="24" s="1"/>
  <c r="B358" i="24"/>
  <c r="D358" i="24"/>
  <c r="E358" i="24"/>
  <c r="F358" i="24"/>
  <c r="G358" i="24"/>
  <c r="H358" i="24"/>
  <c r="J358" i="24"/>
  <c r="L358" i="24"/>
  <c r="M358" i="24"/>
  <c r="N358" i="24"/>
  <c r="O358" i="24"/>
  <c r="P358" i="24"/>
  <c r="Q358" i="24"/>
  <c r="T358" i="24"/>
  <c r="U358" i="24"/>
  <c r="V358" i="24"/>
  <c r="W358" i="24"/>
  <c r="X358" i="24"/>
  <c r="Y358" i="24"/>
  <c r="Z358" i="24"/>
  <c r="AC358" i="24"/>
  <c r="AD358" i="24"/>
  <c r="AE358" i="24"/>
  <c r="AF358" i="24"/>
  <c r="A359" i="24"/>
  <c r="J359" i="24"/>
  <c r="A360" i="24"/>
  <c r="B360" i="24"/>
  <c r="C360" i="24"/>
  <c r="D360" i="24"/>
  <c r="G360" i="24"/>
  <c r="H360" i="24"/>
  <c r="K360" i="24"/>
  <c r="L360" i="24"/>
  <c r="O360" i="24"/>
  <c r="P360" i="24"/>
  <c r="Q360" i="24"/>
  <c r="R360" i="24"/>
  <c r="W360" i="24"/>
  <c r="X360" i="24"/>
  <c r="Y360" i="24"/>
  <c r="Z360" i="24"/>
  <c r="AA360" i="24"/>
  <c r="AB360" i="24"/>
  <c r="A361" i="24"/>
  <c r="B361" i="24"/>
  <c r="C361" i="24"/>
  <c r="E361" i="24"/>
  <c r="F361" i="24"/>
  <c r="G361" i="24"/>
  <c r="I361" i="24"/>
  <c r="J361" i="24"/>
  <c r="K361" i="24"/>
  <c r="M361" i="24"/>
  <c r="N361" i="24"/>
  <c r="O361" i="24"/>
  <c r="P361" i="24"/>
  <c r="R361" i="24"/>
  <c r="S361" i="24"/>
  <c r="U361" i="24"/>
  <c r="V361" i="24"/>
  <c r="W361" i="24"/>
  <c r="X361" i="24"/>
  <c r="Y361" i="24"/>
  <c r="AA361" i="24"/>
  <c r="AC361" i="24"/>
  <c r="AD361" i="24"/>
  <c r="AE361" i="24"/>
  <c r="AF361" i="24"/>
  <c r="A362" i="24"/>
  <c r="B362" i="24"/>
  <c r="C362" i="24"/>
  <c r="D362" i="24"/>
  <c r="E362" i="24"/>
  <c r="F362" i="24"/>
  <c r="H362" i="24"/>
  <c r="I362" i="24"/>
  <c r="J362" i="24"/>
  <c r="K362" i="24"/>
  <c r="L362" i="24"/>
  <c r="M362" i="24"/>
  <c r="N362" i="24"/>
  <c r="P362" i="24"/>
  <c r="Q362" i="24"/>
  <c r="R362" i="24"/>
  <c r="S362" i="24"/>
  <c r="T362" i="24"/>
  <c r="U362" i="24"/>
  <c r="V362" i="24"/>
  <c r="X362" i="24"/>
  <c r="Y362" i="24"/>
  <c r="Z362" i="24"/>
  <c r="AA362" i="24"/>
  <c r="AB362" i="24"/>
  <c r="AC362" i="24"/>
  <c r="AD362" i="24"/>
  <c r="AF362" i="24"/>
  <c r="A363" i="24"/>
  <c r="H363" i="24" s="1"/>
  <c r="Q363" i="24"/>
  <c r="S363" i="24"/>
  <c r="T363" i="24"/>
  <c r="AA363" i="24"/>
  <c r="AB363" i="24"/>
  <c r="AC363" i="24"/>
  <c r="A364" i="24"/>
  <c r="J364" i="24"/>
  <c r="A365" i="24"/>
  <c r="B365" i="24"/>
  <c r="C365" i="24"/>
  <c r="J365" i="24"/>
  <c r="K365" i="24"/>
  <c r="L365" i="24"/>
  <c r="M365" i="24"/>
  <c r="N365" i="24"/>
  <c r="S365" i="24"/>
  <c r="V365" i="24"/>
  <c r="W365" i="24"/>
  <c r="AB365" i="24"/>
  <c r="AC365" i="24"/>
  <c r="AD365" i="24"/>
  <c r="AE365" i="24"/>
  <c r="A366" i="24"/>
  <c r="E366" i="24"/>
  <c r="X366" i="24"/>
  <c r="Y366" i="24"/>
  <c r="A367" i="24"/>
  <c r="B367" i="24"/>
  <c r="C367" i="24"/>
  <c r="I367" i="24"/>
  <c r="K367" i="24"/>
  <c r="L367" i="24"/>
  <c r="M367" i="24"/>
  <c r="O367" i="24"/>
  <c r="T367" i="24"/>
  <c r="W367" i="24"/>
  <c r="X367" i="24"/>
  <c r="AA367" i="24"/>
  <c r="AB367" i="24"/>
  <c r="AF367" i="24"/>
  <c r="A368" i="24"/>
  <c r="H368" i="24" s="1"/>
  <c r="B368" i="24"/>
  <c r="C368" i="24"/>
  <c r="D368" i="24"/>
  <c r="E368" i="24"/>
  <c r="F368" i="24"/>
  <c r="G368" i="24"/>
  <c r="I368" i="24"/>
  <c r="J368" i="24"/>
  <c r="K368" i="24"/>
  <c r="L368" i="24"/>
  <c r="M368" i="24"/>
  <c r="N368" i="24"/>
  <c r="O368" i="24"/>
  <c r="Q368" i="24"/>
  <c r="R368" i="24"/>
  <c r="S368" i="24"/>
  <c r="T368" i="24"/>
  <c r="U368" i="24"/>
  <c r="V368" i="24"/>
  <c r="W368" i="24"/>
  <c r="Y368" i="24"/>
  <c r="Z368" i="24"/>
  <c r="AA368" i="24"/>
  <c r="AB368" i="24"/>
  <c r="AC368" i="24"/>
  <c r="AD368" i="24"/>
  <c r="AE368" i="24"/>
  <c r="A369" i="24"/>
  <c r="B369" i="24"/>
  <c r="M369" i="24"/>
  <c r="A370" i="24"/>
  <c r="B370" i="24" s="1"/>
  <c r="C370" i="24"/>
  <c r="F370" i="24"/>
  <c r="I370" i="24"/>
  <c r="J370" i="24"/>
  <c r="K370" i="24"/>
  <c r="L370" i="24"/>
  <c r="M370" i="24"/>
  <c r="S370" i="24"/>
  <c r="T370" i="24"/>
  <c r="U370" i="24"/>
  <c r="V370" i="24"/>
  <c r="X370" i="24"/>
  <c r="AB370" i="24"/>
  <c r="AC370" i="24"/>
  <c r="AF370" i="24"/>
  <c r="A371" i="24"/>
  <c r="H371" i="24"/>
  <c r="M371" i="24"/>
  <c r="N371" i="24"/>
  <c r="AF371" i="24"/>
  <c r="A372" i="24"/>
  <c r="H372" i="24"/>
  <c r="I372" i="24"/>
  <c r="J372" i="24"/>
  <c r="Q372" i="24"/>
  <c r="R372" i="24"/>
  <c r="S372" i="24"/>
  <c r="Z372" i="24"/>
  <c r="AA372" i="24"/>
  <c r="AB372" i="24"/>
  <c r="A373" i="24"/>
  <c r="B373" i="24" s="1"/>
  <c r="U373" i="24"/>
  <c r="A374" i="24"/>
  <c r="AC374" i="24"/>
  <c r="AF374" i="24"/>
  <c r="A375" i="24"/>
  <c r="B375" i="24"/>
  <c r="E375" i="24"/>
  <c r="K375" i="24"/>
  <c r="L375" i="24"/>
  <c r="O375" i="24"/>
  <c r="X375" i="24"/>
  <c r="Y375" i="24"/>
  <c r="AA375" i="24"/>
  <c r="AE375" i="24"/>
  <c r="A376" i="24"/>
  <c r="B376" i="24" s="1"/>
  <c r="R376" i="24"/>
  <c r="A377" i="24"/>
  <c r="B377" i="24" s="1"/>
  <c r="S377" i="24"/>
  <c r="A378" i="24"/>
  <c r="B378" i="24" s="1"/>
  <c r="C378" i="24"/>
  <c r="D378" i="24"/>
  <c r="M378" i="24"/>
  <c r="U378" i="24"/>
  <c r="V378" i="24"/>
  <c r="AF378" i="24"/>
  <c r="A379" i="24"/>
  <c r="C379" i="24"/>
  <c r="D379" i="24"/>
  <c r="E379" i="24"/>
  <c r="F379" i="24"/>
  <c r="O379" i="24"/>
  <c r="T379" i="24"/>
  <c r="U379" i="24"/>
  <c r="V379" i="24"/>
  <c r="W379" i="24"/>
  <c r="AD379" i="24"/>
  <c r="A380" i="24"/>
  <c r="B380" i="24" s="1"/>
  <c r="C380" i="24"/>
  <c r="D380" i="24"/>
  <c r="F380" i="24"/>
  <c r="G380" i="24"/>
  <c r="H380" i="24"/>
  <c r="J380" i="24"/>
  <c r="L380" i="24"/>
  <c r="N380" i="24"/>
  <c r="O380" i="24"/>
  <c r="P380" i="24"/>
  <c r="Q380" i="24"/>
  <c r="S380" i="24"/>
  <c r="V380" i="24"/>
  <c r="W380" i="24"/>
  <c r="X380" i="24"/>
  <c r="Y380" i="24"/>
  <c r="Z380" i="24"/>
  <c r="AB380" i="24"/>
  <c r="AE380" i="24"/>
  <c r="AF380" i="24"/>
  <c r="A381" i="24"/>
  <c r="F381" i="24"/>
  <c r="Y381" i="24"/>
  <c r="A382" i="24"/>
  <c r="B382" i="24" s="1"/>
  <c r="H382" i="24"/>
  <c r="Z382" i="24"/>
  <c r="A383" i="24"/>
  <c r="D383" i="24"/>
  <c r="K383" i="24"/>
  <c r="T383" i="24"/>
  <c r="U383" i="24"/>
  <c r="AF383" i="24"/>
  <c r="A384" i="24"/>
  <c r="D384" i="24" s="1"/>
  <c r="E384" i="24"/>
  <c r="F384" i="24"/>
  <c r="G384" i="24"/>
  <c r="H384" i="24"/>
  <c r="I384" i="24"/>
  <c r="L384" i="24"/>
  <c r="M384" i="24"/>
  <c r="O384" i="24"/>
  <c r="P384" i="24"/>
  <c r="Q384" i="24"/>
  <c r="T384" i="24"/>
  <c r="U384" i="24"/>
  <c r="V384" i="24"/>
  <c r="W384" i="24"/>
  <c r="Y384" i="24"/>
  <c r="AB384" i="24"/>
  <c r="AC384" i="24"/>
  <c r="AD384" i="24"/>
  <c r="AE384" i="24"/>
  <c r="AF384" i="24"/>
  <c r="A385" i="24"/>
  <c r="V385" i="24"/>
  <c r="A386" i="24"/>
  <c r="B386" i="24"/>
  <c r="H386" i="24"/>
  <c r="S386" i="24"/>
  <c r="T386" i="24"/>
  <c r="Z386" i="24"/>
  <c r="A387" i="24"/>
  <c r="V387" i="24" s="1"/>
  <c r="C387" i="24"/>
  <c r="D387" i="24"/>
  <c r="I387" i="24"/>
  <c r="S387" i="24"/>
  <c r="T387" i="24"/>
  <c r="U387" i="24"/>
  <c r="AA387" i="24"/>
  <c r="AE387" i="24"/>
  <c r="A388" i="24"/>
  <c r="B388" i="24" s="1"/>
  <c r="N388" i="24"/>
  <c r="AD388" i="24"/>
  <c r="A389" i="24"/>
  <c r="C389" i="24" s="1"/>
  <c r="F389" i="24"/>
  <c r="L389" i="24"/>
  <c r="N389" i="24"/>
  <c r="S389" i="24"/>
  <c r="U389" i="24"/>
  <c r="Z389" i="24"/>
  <c r="A390" i="24"/>
  <c r="I390" i="24" s="1"/>
  <c r="B390" i="24"/>
  <c r="D390" i="24"/>
  <c r="E390" i="24"/>
  <c r="F390" i="24"/>
  <c r="G390" i="24"/>
  <c r="H390" i="24"/>
  <c r="L390" i="24"/>
  <c r="M390" i="24"/>
  <c r="N390" i="24"/>
  <c r="O390" i="24"/>
  <c r="P390" i="24"/>
  <c r="Q390" i="24"/>
  <c r="U390" i="24"/>
  <c r="V390" i="24"/>
  <c r="W390" i="24"/>
  <c r="X390" i="24"/>
  <c r="Y390" i="24"/>
  <c r="Z390" i="24"/>
  <c r="AD390" i="24"/>
  <c r="AE390" i="24"/>
  <c r="AF390" i="24"/>
  <c r="A391" i="24"/>
  <c r="A392" i="24"/>
  <c r="B392" i="24"/>
  <c r="N392" i="24"/>
  <c r="S392" i="24"/>
  <c r="A393" i="24"/>
  <c r="R393" i="24"/>
  <c r="A394" i="24"/>
  <c r="M394" i="24"/>
  <c r="AC394" i="24"/>
  <c r="A395" i="24"/>
  <c r="Y395" i="24"/>
  <c r="A396" i="24"/>
  <c r="C396" i="24" s="1"/>
  <c r="D396" i="24"/>
  <c r="E396" i="24"/>
  <c r="I396" i="24"/>
  <c r="K396" i="24"/>
  <c r="L396" i="24"/>
  <c r="M396" i="24"/>
  <c r="N396" i="24"/>
  <c r="T396" i="24"/>
  <c r="U396" i="24"/>
  <c r="V396" i="24"/>
  <c r="W396" i="24"/>
  <c r="Y396" i="24"/>
  <c r="AA396" i="24"/>
  <c r="AD396" i="24"/>
  <c r="A397" i="24"/>
  <c r="F397" i="24"/>
  <c r="G397" i="24"/>
  <c r="Q397" i="24"/>
  <c r="V397" i="24"/>
  <c r="W397" i="24"/>
  <c r="Z397" i="24"/>
  <c r="A398" i="24"/>
  <c r="E398" i="24"/>
  <c r="A399" i="24"/>
  <c r="C399" i="24" s="1"/>
  <c r="G399" i="24"/>
  <c r="H399" i="24"/>
  <c r="K399" i="24"/>
  <c r="N399" i="24"/>
  <c r="P399" i="24"/>
  <c r="W399" i="24"/>
  <c r="X399" i="24"/>
  <c r="Y399" i="24"/>
  <c r="Z399" i="24"/>
  <c r="AF399" i="24"/>
  <c r="A400" i="24"/>
  <c r="B400" i="24" s="1"/>
  <c r="C400" i="24"/>
  <c r="G400" i="24"/>
  <c r="H400" i="24"/>
  <c r="I400" i="24"/>
  <c r="J400" i="24"/>
  <c r="O400" i="24"/>
  <c r="Q400" i="24"/>
  <c r="R400" i="24"/>
  <c r="S400" i="24"/>
  <c r="W400" i="24"/>
  <c r="X400" i="24"/>
  <c r="Z400" i="24"/>
  <c r="AE400" i="24"/>
  <c r="AF400" i="24"/>
  <c r="A401" i="24"/>
  <c r="B401" i="24" s="1"/>
  <c r="C401" i="24"/>
  <c r="D401" i="24"/>
  <c r="E401" i="24"/>
  <c r="F401" i="24"/>
  <c r="H401" i="24"/>
  <c r="J401" i="24"/>
  <c r="K401" i="24"/>
  <c r="M401" i="24"/>
  <c r="N401" i="24"/>
  <c r="P401" i="24"/>
  <c r="Q401" i="24"/>
  <c r="S401" i="24"/>
  <c r="T401" i="24"/>
  <c r="U401" i="24"/>
  <c r="X401" i="24"/>
  <c r="Y401" i="24"/>
  <c r="Z401" i="24"/>
  <c r="AB401" i="24"/>
  <c r="AC401" i="24"/>
  <c r="AD401" i="24"/>
  <c r="AF401" i="24"/>
  <c r="A402" i="24"/>
  <c r="F402" i="24"/>
  <c r="G402" i="24"/>
  <c r="M402" i="24"/>
  <c r="O402" i="24"/>
  <c r="P402" i="24"/>
  <c r="Q402" i="24"/>
  <c r="W402" i="24"/>
  <c r="AA402" i="24"/>
  <c r="AC402" i="24"/>
  <c r="A403" i="24"/>
  <c r="C403" i="24" s="1"/>
  <c r="D403" i="24"/>
  <c r="F403" i="24"/>
  <c r="V403" i="24"/>
  <c r="AA403" i="24"/>
  <c r="AF403" i="24"/>
  <c r="A404" i="24"/>
  <c r="C404" i="24"/>
  <c r="E404" i="24"/>
  <c r="F404" i="24"/>
  <c r="G404" i="24"/>
  <c r="K404" i="24"/>
  <c r="L404" i="24"/>
  <c r="M404" i="24"/>
  <c r="N404" i="24"/>
  <c r="Q404" i="24"/>
  <c r="S404" i="24"/>
  <c r="U404" i="24"/>
  <c r="V404" i="24"/>
  <c r="W404" i="24"/>
  <c r="Y404" i="24"/>
  <c r="AA404" i="24"/>
  <c r="AC404" i="24"/>
  <c r="AE404" i="24"/>
  <c r="A405" i="24"/>
  <c r="B405" i="24"/>
  <c r="D405" i="24"/>
  <c r="F405" i="24"/>
  <c r="G405" i="24"/>
  <c r="H405" i="24"/>
  <c r="J405" i="24"/>
  <c r="L405" i="24"/>
  <c r="N405" i="24"/>
  <c r="O405" i="24"/>
  <c r="P405" i="24"/>
  <c r="Q405" i="24"/>
  <c r="R405" i="24"/>
  <c r="V405" i="24"/>
  <c r="W405" i="24"/>
  <c r="X405" i="24"/>
  <c r="Y405" i="24"/>
  <c r="Z405" i="24"/>
  <c r="AB405" i="24"/>
  <c r="AD405" i="24"/>
  <c r="AF405" i="24"/>
  <c r="A406" i="24"/>
  <c r="C406" i="24"/>
  <c r="D406" i="24"/>
  <c r="E406" i="24"/>
  <c r="G406" i="24"/>
  <c r="I406" i="24"/>
  <c r="M406" i="24"/>
  <c r="O406" i="24"/>
  <c r="Q406" i="24"/>
  <c r="R406" i="24"/>
  <c r="S406" i="24"/>
  <c r="U406" i="24"/>
  <c r="Y406" i="24"/>
  <c r="AA406" i="24"/>
  <c r="AB406" i="24"/>
  <c r="AC406" i="24"/>
  <c r="A407" i="24"/>
  <c r="B407" i="24"/>
  <c r="C407" i="24"/>
  <c r="D407" i="24"/>
  <c r="E407" i="24"/>
  <c r="F407" i="24"/>
  <c r="G407" i="24"/>
  <c r="H407" i="24"/>
  <c r="I407" i="24"/>
  <c r="J407" i="24"/>
  <c r="K407" i="24"/>
  <c r="L407" i="24"/>
  <c r="M407" i="24"/>
  <c r="N407" i="24"/>
  <c r="O407" i="24"/>
  <c r="P407" i="24"/>
  <c r="Q407" i="24"/>
  <c r="R407" i="24"/>
  <c r="S407" i="24"/>
  <c r="T407" i="24"/>
  <c r="U407" i="24"/>
  <c r="V407" i="24"/>
  <c r="W407" i="24"/>
  <c r="X407" i="24"/>
  <c r="Y407" i="24"/>
  <c r="Z407" i="24"/>
  <c r="AA407" i="24"/>
  <c r="AB407" i="24"/>
  <c r="AC407" i="24"/>
  <c r="AD407" i="24"/>
  <c r="AE407" i="24"/>
  <c r="AF407" i="24"/>
  <c r="A408" i="24"/>
  <c r="W408" i="24" s="1"/>
  <c r="K408" i="24"/>
  <c r="U408" i="24"/>
  <c r="AF408" i="24"/>
  <c r="A409" i="24"/>
  <c r="B409" i="24" s="1"/>
  <c r="C409" i="24"/>
  <c r="E409" i="24"/>
  <c r="F409" i="24"/>
  <c r="H409" i="24"/>
  <c r="I409" i="24"/>
  <c r="J409" i="24"/>
  <c r="K409" i="24"/>
  <c r="N409" i="24"/>
  <c r="P409" i="24"/>
  <c r="Q409" i="24"/>
  <c r="R409" i="24"/>
  <c r="S409" i="24"/>
  <c r="T409" i="24"/>
  <c r="U409" i="24"/>
  <c r="Y409" i="24"/>
  <c r="Z409" i="24"/>
  <c r="AA409" i="24"/>
  <c r="AB409" i="24"/>
  <c r="AC409" i="24"/>
  <c r="AD409" i="24"/>
  <c r="A410" i="24"/>
  <c r="C410" i="24" s="1"/>
  <c r="W410" i="24"/>
  <c r="A411" i="24"/>
  <c r="B411" i="24"/>
  <c r="C411" i="24"/>
  <c r="K411" i="24"/>
  <c r="L411" i="24"/>
  <c r="N411" i="24"/>
  <c r="V411" i="24"/>
  <c r="X411" i="24"/>
  <c r="Y411" i="24"/>
  <c r="A412" i="24"/>
  <c r="D412" i="24" s="1"/>
  <c r="L412" i="24"/>
  <c r="M412" i="24"/>
  <c r="A413" i="24"/>
  <c r="B413" i="24"/>
  <c r="L413" i="24"/>
  <c r="N413" i="24"/>
  <c r="O413" i="24"/>
  <c r="W413" i="24"/>
  <c r="X413" i="24"/>
  <c r="Y413" i="24"/>
  <c r="A414" i="24"/>
  <c r="B414" i="24"/>
  <c r="L414" i="24"/>
  <c r="O414" i="24"/>
  <c r="U414" i="24"/>
  <c r="W414" i="24"/>
  <c r="A415" i="24"/>
  <c r="D415" i="24"/>
  <c r="F415" i="24"/>
  <c r="O415" i="24"/>
  <c r="Q415" i="24"/>
  <c r="R415" i="24"/>
  <c r="S415" i="24"/>
  <c r="AB415" i="24"/>
  <c r="AE415" i="24"/>
  <c r="A416" i="24"/>
  <c r="B416" i="24" s="1"/>
  <c r="J416" i="24"/>
  <c r="M416" i="24"/>
  <c r="O416" i="24"/>
  <c r="P416" i="24"/>
  <c r="X416" i="24"/>
  <c r="AF416" i="24"/>
  <c r="A417" i="24"/>
  <c r="C417" i="24"/>
  <c r="D417" i="24"/>
  <c r="E417" i="24"/>
  <c r="F417" i="24"/>
  <c r="J417" i="24"/>
  <c r="L417" i="24"/>
  <c r="M417" i="24"/>
  <c r="N417" i="24"/>
  <c r="P417" i="24"/>
  <c r="Q417" i="24"/>
  <c r="U417" i="24"/>
  <c r="V417" i="24"/>
  <c r="X417" i="24"/>
  <c r="Y417" i="24"/>
  <c r="Z417" i="24"/>
  <c r="AA417" i="24"/>
  <c r="AF417" i="24"/>
  <c r="A418" i="24"/>
  <c r="E418" i="24"/>
  <c r="F418" i="24"/>
  <c r="H418" i="24"/>
  <c r="I418" i="24"/>
  <c r="Q418" i="24"/>
  <c r="S418" i="24"/>
  <c r="U418" i="24"/>
  <c r="AA418" i="24"/>
  <c r="AC418" i="24"/>
  <c r="AD418" i="24"/>
  <c r="A419" i="24"/>
  <c r="B419" i="24"/>
  <c r="D419" i="24"/>
  <c r="F419" i="24"/>
  <c r="H419" i="24"/>
  <c r="I419" i="24"/>
  <c r="J419" i="24"/>
  <c r="K419" i="24"/>
  <c r="L419" i="24"/>
  <c r="P419" i="24"/>
  <c r="Q419" i="24"/>
  <c r="R419" i="24"/>
  <c r="S419" i="24"/>
  <c r="T419" i="24"/>
  <c r="V419" i="24"/>
  <c r="X419" i="24"/>
  <c r="Z419" i="24"/>
  <c r="AA419" i="24"/>
  <c r="AB419" i="24"/>
  <c r="AD419" i="24"/>
  <c r="AF419" i="24"/>
  <c r="A420" i="24"/>
  <c r="C420" i="24" s="1"/>
  <c r="S420" i="24"/>
  <c r="A421" i="24"/>
  <c r="B421" i="24" s="1"/>
  <c r="H421" i="24"/>
  <c r="J421" i="24"/>
  <c r="W421" i="24"/>
  <c r="Y421" i="24"/>
  <c r="AB421" i="24"/>
  <c r="A422" i="24"/>
  <c r="U422" i="24" s="1"/>
  <c r="K422" i="24"/>
  <c r="T422" i="24"/>
  <c r="AE422" i="24"/>
  <c r="A423" i="24"/>
  <c r="B423" i="24"/>
  <c r="D423" i="24"/>
  <c r="E423" i="24"/>
  <c r="F423" i="24"/>
  <c r="G423" i="24"/>
  <c r="H423" i="24"/>
  <c r="I423" i="24"/>
  <c r="J423" i="24"/>
  <c r="L423" i="24"/>
  <c r="M423" i="24"/>
  <c r="N423" i="24"/>
  <c r="O423" i="24"/>
  <c r="P423" i="24"/>
  <c r="Q423" i="24"/>
  <c r="R423" i="24"/>
  <c r="T423" i="24"/>
  <c r="U423" i="24"/>
  <c r="V423" i="24"/>
  <c r="W423" i="24"/>
  <c r="X423" i="24"/>
  <c r="Y423" i="24"/>
  <c r="Z423" i="24"/>
  <c r="AB423" i="24"/>
  <c r="AC423" i="24"/>
  <c r="AD423" i="24"/>
  <c r="AE423" i="24"/>
  <c r="AF423" i="24"/>
  <c r="A424" i="24"/>
  <c r="A425" i="24"/>
  <c r="B425" i="24"/>
  <c r="C425" i="24"/>
  <c r="D425" i="24"/>
  <c r="E425" i="24"/>
  <c r="J425" i="24"/>
  <c r="K425" i="24"/>
  <c r="L425" i="24"/>
  <c r="M425" i="24"/>
  <c r="N425" i="24"/>
  <c r="P425" i="24"/>
  <c r="T425" i="24"/>
  <c r="U425" i="24"/>
  <c r="V425" i="24"/>
  <c r="X425" i="24"/>
  <c r="Y425" i="24"/>
  <c r="Z425" i="24"/>
  <c r="AD425" i="24"/>
  <c r="AF425" i="24"/>
  <c r="A426" i="24"/>
  <c r="E426" i="24" s="1"/>
  <c r="A427" i="24"/>
  <c r="B427" i="24"/>
  <c r="C427" i="24"/>
  <c r="L427" i="24"/>
  <c r="N427" i="24"/>
  <c r="Q427" i="24"/>
  <c r="X427" i="24"/>
  <c r="A428" i="24"/>
  <c r="C428" i="24"/>
  <c r="D428" i="24"/>
  <c r="E428" i="24"/>
  <c r="L428" i="24"/>
  <c r="Q428" i="24"/>
  <c r="W428" i="24"/>
  <c r="AA428" i="24"/>
  <c r="AB428" i="24"/>
  <c r="A429" i="24"/>
  <c r="B429" i="24"/>
  <c r="D429" i="24"/>
  <c r="G429" i="24"/>
  <c r="L429" i="24"/>
  <c r="N429" i="24"/>
  <c r="O429" i="24"/>
  <c r="P429" i="24"/>
  <c r="Q429" i="24"/>
  <c r="W429" i="24"/>
  <c r="Y429" i="24"/>
  <c r="Z429" i="24"/>
  <c r="AB429" i="24"/>
  <c r="A430" i="24"/>
  <c r="E430" i="24"/>
  <c r="G430" i="24"/>
  <c r="J430" i="24"/>
  <c r="K430" i="24"/>
  <c r="L430" i="24"/>
  <c r="T430" i="24"/>
  <c r="U430" i="24"/>
  <c r="W430" i="24"/>
  <c r="Y430" i="24"/>
  <c r="Z430" i="24"/>
  <c r="AB430" i="24"/>
  <c r="A431" i="24"/>
  <c r="B431" i="24"/>
  <c r="C431" i="24"/>
  <c r="F431" i="24"/>
  <c r="G431" i="24"/>
  <c r="I431" i="24"/>
  <c r="J431" i="24"/>
  <c r="K431" i="24"/>
  <c r="L431" i="24"/>
  <c r="O431" i="24"/>
  <c r="Q431" i="24"/>
  <c r="R431" i="24"/>
  <c r="S431" i="24"/>
  <c r="T431" i="24"/>
  <c r="U431" i="24"/>
  <c r="Y431" i="24"/>
  <c r="Z431" i="24"/>
  <c r="AA431" i="24"/>
  <c r="AB431" i="24"/>
  <c r="AC431" i="24"/>
  <c r="AD431" i="24"/>
  <c r="A432" i="24"/>
  <c r="B432" i="24"/>
  <c r="C432" i="24"/>
  <c r="G432" i="24"/>
  <c r="H432" i="24"/>
  <c r="K432" i="24"/>
  <c r="O432" i="24"/>
  <c r="Q432" i="24"/>
  <c r="R432" i="24"/>
  <c r="S432" i="24"/>
  <c r="X432" i="24"/>
  <c r="Y432" i="24"/>
  <c r="AA432" i="24"/>
  <c r="AE432" i="24"/>
  <c r="AF432" i="24"/>
  <c r="A433" i="24"/>
  <c r="B433" i="24" s="1"/>
  <c r="C433" i="24"/>
  <c r="H433" i="24"/>
  <c r="S433" i="24"/>
  <c r="T433" i="24"/>
  <c r="AF433" i="24"/>
  <c r="A434" i="24"/>
  <c r="K434" i="24"/>
  <c r="M434" i="24"/>
  <c r="AF434" i="24"/>
  <c r="A435" i="24"/>
  <c r="K435" i="24"/>
  <c r="V435" i="24"/>
  <c r="A436" i="24"/>
  <c r="C436" i="24" s="1"/>
  <c r="L436" i="24"/>
  <c r="V436" i="24"/>
  <c r="A437" i="24"/>
  <c r="A438" i="24"/>
  <c r="B438" i="24"/>
  <c r="C438" i="24"/>
  <c r="K438" i="24"/>
  <c r="L438" i="24"/>
  <c r="Y438" i="24"/>
  <c r="A439" i="24"/>
  <c r="B439" i="24" s="1"/>
  <c r="C439" i="24"/>
  <c r="D439" i="24"/>
  <c r="E439" i="24"/>
  <c r="F439" i="24"/>
  <c r="G439" i="24"/>
  <c r="I439" i="24"/>
  <c r="J439" i="24"/>
  <c r="L439" i="24"/>
  <c r="M439" i="24"/>
  <c r="N439" i="24"/>
  <c r="O439" i="24"/>
  <c r="Q439" i="24"/>
  <c r="R439" i="24"/>
  <c r="S439" i="24"/>
  <c r="U439" i="24"/>
  <c r="V439" i="24"/>
  <c r="W439" i="24"/>
  <c r="Y439" i="24"/>
  <c r="Z439" i="24"/>
  <c r="AA439" i="24"/>
  <c r="AB439" i="24"/>
  <c r="AD439" i="24"/>
  <c r="AE439" i="24"/>
  <c r="A440" i="24"/>
  <c r="B440" i="24"/>
  <c r="M440" i="24"/>
  <c r="Y440" i="24"/>
  <c r="A441" i="24"/>
  <c r="B441" i="24" s="1"/>
  <c r="C441" i="24"/>
  <c r="D441" i="24"/>
  <c r="E441" i="24"/>
  <c r="F441" i="24"/>
  <c r="I441" i="24"/>
  <c r="J441" i="24"/>
  <c r="K441" i="24"/>
  <c r="M441" i="24"/>
  <c r="N441" i="24"/>
  <c r="P441" i="24"/>
  <c r="R441" i="24"/>
  <c r="S441" i="24"/>
  <c r="T441" i="24"/>
  <c r="U441" i="24"/>
  <c r="X441" i="24"/>
  <c r="Y441" i="24"/>
  <c r="AA441" i="24"/>
  <c r="AB441" i="24"/>
  <c r="AC441" i="24"/>
  <c r="AD441" i="24"/>
  <c r="AF441" i="24"/>
  <c r="A442" i="24"/>
  <c r="C442" i="24"/>
  <c r="E442" i="24"/>
  <c r="F442" i="24"/>
  <c r="G442" i="24"/>
  <c r="H442" i="24"/>
  <c r="K442" i="24"/>
  <c r="M442" i="24"/>
  <c r="N442" i="24"/>
  <c r="O442" i="24"/>
  <c r="P442" i="24"/>
  <c r="Q442" i="24"/>
  <c r="S442" i="24"/>
  <c r="V442" i="24"/>
  <c r="W442" i="24"/>
  <c r="X442" i="24"/>
  <c r="Y442" i="24"/>
  <c r="AA442" i="24"/>
  <c r="AC442" i="24"/>
  <c r="AD442" i="24"/>
  <c r="AF442" i="24"/>
  <c r="A443" i="24"/>
  <c r="C443" i="24" s="1"/>
  <c r="D443" i="24"/>
  <c r="F443" i="24"/>
  <c r="H443" i="24"/>
  <c r="Q443" i="24"/>
  <c r="R443" i="24"/>
  <c r="AA443" i="24"/>
  <c r="A444" i="24"/>
  <c r="Q444" i="24" s="1"/>
  <c r="F444" i="24"/>
  <c r="G444" i="24"/>
  <c r="AC444" i="24"/>
  <c r="AD444" i="24"/>
  <c r="A445" i="24"/>
  <c r="D445" i="24"/>
  <c r="I445" i="24"/>
  <c r="O445" i="24"/>
  <c r="P445" i="24"/>
  <c r="Q445" i="24"/>
  <c r="R445" i="24"/>
  <c r="T445" i="24"/>
  <c r="AD445" i="24"/>
  <c r="AE445" i="24"/>
  <c r="A446" i="24"/>
  <c r="Q446" i="24" s="1"/>
  <c r="D446" i="24"/>
  <c r="I446" i="24"/>
  <c r="J446" i="24"/>
  <c r="K446" i="24"/>
  <c r="L446" i="24"/>
  <c r="U446" i="24"/>
  <c r="W446" i="24"/>
  <c r="Z446" i="24"/>
  <c r="AA446" i="24"/>
  <c r="AB446" i="24"/>
  <c r="A447" i="24"/>
  <c r="B447" i="24" s="1"/>
  <c r="D447" i="24"/>
  <c r="E447" i="24"/>
  <c r="F447" i="24"/>
  <c r="G447" i="24"/>
  <c r="H447" i="24"/>
  <c r="I447" i="24"/>
  <c r="J447" i="24"/>
  <c r="M447" i="24"/>
  <c r="N447" i="24"/>
  <c r="O447" i="24"/>
  <c r="P447" i="24"/>
  <c r="Q447" i="24"/>
  <c r="R447" i="24"/>
  <c r="T447" i="24"/>
  <c r="V447" i="24"/>
  <c r="W447" i="24"/>
  <c r="X447" i="24"/>
  <c r="Y447" i="24"/>
  <c r="Z447" i="24"/>
  <c r="AB447" i="24"/>
  <c r="AC447" i="24"/>
  <c r="AE447" i="24"/>
  <c r="AF447" i="24"/>
  <c r="A448" i="24"/>
  <c r="K448" i="24"/>
  <c r="W448" i="24"/>
  <c r="A449" i="24"/>
  <c r="C449" i="24" s="1"/>
  <c r="N449" i="24"/>
  <c r="P449" i="24"/>
  <c r="AA449" i="24"/>
  <c r="AB449" i="24"/>
  <c r="A450" i="24"/>
  <c r="C450" i="24"/>
  <c r="E450" i="24"/>
  <c r="N450" i="24"/>
  <c r="A451" i="24"/>
  <c r="A452" i="24"/>
  <c r="D452" i="24"/>
  <c r="O452" i="24"/>
  <c r="W452" i="24"/>
  <c r="Y452" i="24"/>
  <c r="AA452" i="24"/>
  <c r="A453" i="24"/>
  <c r="B453" i="24"/>
  <c r="D453" i="24"/>
  <c r="F453" i="24"/>
  <c r="O453" i="24"/>
  <c r="A454" i="24"/>
  <c r="B454" i="24"/>
  <c r="C454" i="24"/>
  <c r="D454" i="24"/>
  <c r="L454" i="24"/>
  <c r="M454" i="24"/>
  <c r="O454" i="24"/>
  <c r="Q454" i="24"/>
  <c r="W454" i="24"/>
  <c r="Y454" i="24"/>
  <c r="Z454" i="24"/>
  <c r="A455" i="24"/>
  <c r="B455" i="24"/>
  <c r="C455" i="24"/>
  <c r="D455" i="24"/>
  <c r="E455" i="24"/>
  <c r="I455" i="24"/>
  <c r="J455" i="24"/>
  <c r="K455" i="24"/>
  <c r="L455" i="24"/>
  <c r="M455" i="24"/>
  <c r="N455" i="24"/>
  <c r="R455" i="24"/>
  <c r="S455" i="24"/>
  <c r="T455" i="24"/>
  <c r="U455" i="24"/>
  <c r="V455" i="24"/>
  <c r="W455" i="24"/>
  <c r="AA455" i="24"/>
  <c r="AB455" i="24"/>
  <c r="AC455" i="24"/>
  <c r="AD455" i="24"/>
  <c r="AE455" i="24"/>
  <c r="A456" i="24"/>
  <c r="C456" i="24"/>
  <c r="E456" i="24"/>
  <c r="H456" i="24"/>
  <c r="I456" i="24"/>
  <c r="K456" i="24"/>
  <c r="O456" i="24"/>
  <c r="P456" i="24"/>
  <c r="Q456" i="24"/>
  <c r="R456" i="24"/>
  <c r="W456" i="24"/>
  <c r="Y456" i="24"/>
  <c r="Z456" i="24"/>
  <c r="AA456" i="24"/>
  <c r="AC456" i="24"/>
  <c r="AE456" i="24"/>
  <c r="A457" i="24"/>
  <c r="B457" i="24"/>
  <c r="C457" i="24"/>
  <c r="M457" i="24"/>
  <c r="N457" i="24"/>
  <c r="Q457" i="24"/>
  <c r="AA457" i="24"/>
  <c r="AD457" i="24"/>
  <c r="AF457" i="24"/>
  <c r="A458" i="24"/>
  <c r="C458" i="24"/>
  <c r="E458" i="24"/>
  <c r="F458" i="24"/>
  <c r="G458" i="24"/>
  <c r="P458" i="24"/>
  <c r="Q458" i="24"/>
  <c r="S458" i="24"/>
  <c r="X458" i="24"/>
  <c r="Y458" i="24"/>
  <c r="AE458" i="24"/>
  <c r="A459" i="24"/>
  <c r="K459" i="24"/>
  <c r="T459" i="24"/>
  <c r="A460" i="24"/>
  <c r="K460" i="24"/>
  <c r="L460" i="24"/>
  <c r="AE460" i="24"/>
  <c r="A461" i="24"/>
  <c r="J461" i="24" s="1"/>
  <c r="L461" i="24"/>
  <c r="AF461" i="24"/>
  <c r="A462" i="24"/>
  <c r="W462" i="24" s="1"/>
  <c r="H462" i="24"/>
  <c r="J462" i="24"/>
  <c r="L462" i="24"/>
  <c r="M462" i="24"/>
  <c r="O462" i="24"/>
  <c r="Y462" i="24"/>
  <c r="Z462" i="24"/>
  <c r="AB462" i="24"/>
  <c r="A463" i="24"/>
  <c r="B463" i="24"/>
  <c r="C463" i="24"/>
  <c r="D463" i="24"/>
  <c r="E463" i="24"/>
  <c r="F463" i="24"/>
  <c r="G463" i="24"/>
  <c r="H463" i="24"/>
  <c r="I463" i="24"/>
  <c r="J463" i="24"/>
  <c r="K463" i="24"/>
  <c r="L463" i="24"/>
  <c r="M463" i="24"/>
  <c r="N463" i="24"/>
  <c r="O463" i="24"/>
  <c r="P463" i="24"/>
  <c r="Q463" i="24"/>
  <c r="R463" i="24"/>
  <c r="S463" i="24"/>
  <c r="T463" i="24"/>
  <c r="U463" i="24"/>
  <c r="V463" i="24"/>
  <c r="W463" i="24"/>
  <c r="X463" i="24"/>
  <c r="Y463" i="24"/>
  <c r="Z463" i="24"/>
  <c r="AA463" i="24"/>
  <c r="AB463" i="24"/>
  <c r="AC463" i="24"/>
  <c r="AD463" i="24"/>
  <c r="AE463" i="24"/>
  <c r="AF463" i="24"/>
  <c r="A464" i="24"/>
  <c r="B464" i="24"/>
  <c r="C464" i="24"/>
  <c r="K464" i="24"/>
  <c r="A465" i="24"/>
  <c r="T465" i="24" s="1"/>
  <c r="B465" i="24"/>
  <c r="C465" i="24"/>
  <c r="AD465" i="24"/>
  <c r="A466" i="24"/>
  <c r="AE466" i="24" s="1"/>
  <c r="C466" i="24"/>
  <c r="D466" i="24"/>
  <c r="P466" i="24"/>
  <c r="S466" i="24"/>
  <c r="A467" i="24"/>
  <c r="B467" i="24"/>
  <c r="F467" i="24"/>
  <c r="G467" i="24"/>
  <c r="I467" i="24"/>
  <c r="J467" i="24"/>
  <c r="K467" i="24"/>
  <c r="L467" i="24"/>
  <c r="P467" i="24"/>
  <c r="R467" i="24"/>
  <c r="S467" i="24"/>
  <c r="T467" i="24"/>
  <c r="V467" i="24"/>
  <c r="W467" i="24"/>
  <c r="AA467" i="24"/>
  <c r="AB467" i="24"/>
  <c r="AD467" i="24"/>
  <c r="AE467" i="24"/>
  <c r="AF467" i="24"/>
  <c r="A468" i="24"/>
  <c r="B468" i="24"/>
  <c r="K468" i="24"/>
  <c r="T468" i="24"/>
  <c r="AC468" i="24"/>
  <c r="A469" i="24"/>
  <c r="D469" i="24"/>
  <c r="A470" i="24"/>
  <c r="B470" i="24"/>
  <c r="C470" i="24"/>
  <c r="D470" i="24"/>
  <c r="K470" i="24"/>
  <c r="L470" i="24"/>
  <c r="M470" i="24"/>
  <c r="O470" i="24"/>
  <c r="T470" i="24"/>
  <c r="U470" i="24"/>
  <c r="W470" i="24"/>
  <c r="AC470" i="24"/>
  <c r="AE470" i="24"/>
  <c r="AF470" i="24"/>
  <c r="A471" i="24"/>
  <c r="O471" i="24" s="1"/>
  <c r="E471" i="24"/>
  <c r="F471" i="24"/>
  <c r="G471" i="24"/>
  <c r="P471" i="24"/>
  <c r="Q471" i="24"/>
  <c r="R471" i="24"/>
  <c r="AA471" i="24"/>
  <c r="AC471" i="24"/>
  <c r="AF471" i="24"/>
  <c r="A472" i="24"/>
  <c r="E472" i="24" s="1"/>
  <c r="J472" i="24"/>
  <c r="AC472" i="24"/>
  <c r="A473" i="24"/>
  <c r="B473" i="24" s="1"/>
  <c r="C473" i="24"/>
  <c r="L473" i="24"/>
  <c r="T473" i="24"/>
  <c r="U473" i="24"/>
  <c r="AC473" i="24"/>
  <c r="AD473" i="24"/>
  <c r="A474" i="24"/>
  <c r="C474" i="24"/>
  <c r="D474" i="24"/>
  <c r="E474" i="24"/>
  <c r="L474" i="24"/>
  <c r="V474" i="24"/>
  <c r="AC474" i="24"/>
  <c r="AD474" i="24"/>
  <c r="AE474" i="24"/>
  <c r="AF474" i="24"/>
  <c r="A475" i="24"/>
  <c r="S475" i="24" s="1"/>
  <c r="G475" i="24"/>
  <c r="I475" i="24"/>
  <c r="J475" i="24"/>
  <c r="K475" i="24"/>
  <c r="N475" i="24"/>
  <c r="V475" i="24"/>
  <c r="X475" i="24"/>
  <c r="Y475" i="24"/>
  <c r="AA475" i="24"/>
  <c r="AE475" i="24"/>
  <c r="A476" i="24"/>
  <c r="B476" i="24"/>
  <c r="C476" i="24"/>
  <c r="D476" i="24"/>
  <c r="E476" i="24"/>
  <c r="F476" i="24"/>
  <c r="G476" i="24"/>
  <c r="I476" i="24"/>
  <c r="J476" i="24"/>
  <c r="K476" i="24"/>
  <c r="L476" i="24"/>
  <c r="M476" i="24"/>
  <c r="N476" i="24"/>
  <c r="O476" i="24"/>
  <c r="Q476" i="24"/>
  <c r="R476" i="24"/>
  <c r="S476" i="24"/>
  <c r="T476" i="24"/>
  <c r="U476" i="24"/>
  <c r="V476" i="24"/>
  <c r="W476" i="24"/>
  <c r="Y476" i="24"/>
  <c r="Z476" i="24"/>
  <c r="AA476" i="24"/>
  <c r="AB476" i="24"/>
  <c r="AC476" i="24"/>
  <c r="AD476" i="24"/>
  <c r="AE476" i="24"/>
  <c r="A477" i="24"/>
  <c r="R477" i="24" s="1"/>
  <c r="A478" i="24"/>
  <c r="C478" i="24"/>
  <c r="K478" i="24"/>
  <c r="L478" i="24"/>
  <c r="T478" i="24"/>
  <c r="U478" i="24"/>
  <c r="AC478" i="24"/>
  <c r="AE478" i="24"/>
  <c r="A479" i="24"/>
  <c r="I479" i="24" s="1"/>
  <c r="B479" i="24"/>
  <c r="C479" i="24"/>
  <c r="L479" i="24"/>
  <c r="N479" i="24"/>
  <c r="W479" i="24"/>
  <c r="X479" i="24"/>
  <c r="A480" i="24"/>
  <c r="B480" i="24" s="1"/>
  <c r="C480" i="24"/>
  <c r="E480" i="24"/>
  <c r="F480" i="24"/>
  <c r="G480" i="24"/>
  <c r="H480" i="24"/>
  <c r="M480" i="24"/>
  <c r="N480" i="24"/>
  <c r="O480" i="24"/>
  <c r="P480" i="24"/>
  <c r="Q480" i="24"/>
  <c r="V480" i="24"/>
  <c r="W480" i="24"/>
  <c r="X480" i="24"/>
  <c r="Y480" i="24"/>
  <c r="Z480" i="24"/>
  <c r="AE480" i="24"/>
  <c r="AF480" i="24"/>
  <c r="A481" i="24"/>
  <c r="A482" i="24"/>
  <c r="C482" i="24" s="1"/>
  <c r="K482" i="24"/>
  <c r="L482" i="24"/>
  <c r="U482" i="24"/>
  <c r="AC482" i="24"/>
  <c r="AD482" i="24"/>
  <c r="A483" i="24"/>
  <c r="H483" i="24" s="1"/>
  <c r="B483" i="24"/>
  <c r="C483" i="24"/>
  <c r="D483" i="24"/>
  <c r="K483" i="24"/>
  <c r="L483" i="24"/>
  <c r="N483" i="24"/>
  <c r="T483" i="24"/>
  <c r="V483" i="24"/>
  <c r="W483" i="24"/>
  <c r="AB483" i="24"/>
  <c r="AD483" i="24"/>
  <c r="AE483" i="24"/>
  <c r="AF483" i="24"/>
  <c r="A484" i="24"/>
  <c r="B484" i="24"/>
  <c r="C484" i="24"/>
  <c r="D484" i="24"/>
  <c r="I484" i="24"/>
  <c r="J484" i="24"/>
  <c r="K484" i="24"/>
  <c r="L484" i="24"/>
  <c r="M484" i="24"/>
  <c r="N484" i="24"/>
  <c r="R484" i="24"/>
  <c r="T484" i="24"/>
  <c r="U484" i="24"/>
  <c r="V484" i="24"/>
  <c r="W484" i="24"/>
  <c r="Y484" i="24"/>
  <c r="AB484" i="24"/>
  <c r="AC484" i="24"/>
  <c r="AE484" i="24"/>
  <c r="A485" i="24"/>
  <c r="D485" i="24"/>
  <c r="E485" i="24"/>
  <c r="G485" i="24"/>
  <c r="H485" i="24"/>
  <c r="M485" i="24"/>
  <c r="N485" i="24"/>
  <c r="O485" i="24"/>
  <c r="P485" i="24"/>
  <c r="Q485" i="24"/>
  <c r="W485" i="24"/>
  <c r="X485" i="24"/>
  <c r="Y485" i="24"/>
  <c r="Z485" i="24"/>
  <c r="AE485" i="24"/>
  <c r="AF485" i="24"/>
  <c r="A486" i="24"/>
  <c r="A487" i="24"/>
  <c r="B487" i="24"/>
  <c r="C487" i="24"/>
  <c r="D487" i="24"/>
  <c r="E487" i="24"/>
  <c r="G487" i="24"/>
  <c r="J487" i="24"/>
  <c r="K487" i="24"/>
  <c r="L487" i="24"/>
  <c r="M487" i="24"/>
  <c r="O487" i="24"/>
  <c r="P487" i="24"/>
  <c r="R487" i="24"/>
  <c r="T487" i="24"/>
  <c r="U487" i="24"/>
  <c r="W487" i="24"/>
  <c r="X487" i="24"/>
  <c r="Y487" i="24"/>
  <c r="AA487" i="24"/>
  <c r="AB487" i="24"/>
  <c r="AE487" i="24"/>
  <c r="AF487" i="24"/>
  <c r="A488" i="24"/>
  <c r="C488" i="24"/>
  <c r="E488" i="24"/>
  <c r="F488" i="24"/>
  <c r="K488" i="24"/>
  <c r="M488" i="24"/>
  <c r="N488" i="24"/>
  <c r="O488" i="24"/>
  <c r="V488" i="24"/>
  <c r="W488" i="24"/>
  <c r="X488" i="24"/>
  <c r="AD488" i="24"/>
  <c r="AE488" i="24"/>
  <c r="AF488" i="24"/>
  <c r="A489" i="24"/>
  <c r="B489" i="24" s="1"/>
  <c r="C489" i="24"/>
  <c r="D489" i="24"/>
  <c r="E489" i="24"/>
  <c r="F489" i="24"/>
  <c r="H489" i="24"/>
  <c r="L489" i="24"/>
  <c r="M489" i="24"/>
  <c r="N489" i="24"/>
  <c r="P489" i="24"/>
  <c r="Q489" i="24"/>
  <c r="U489" i="24"/>
  <c r="V489" i="24"/>
  <c r="X489" i="24"/>
  <c r="Y489" i="24"/>
  <c r="Z489" i="24"/>
  <c r="AD489" i="24"/>
  <c r="AF489" i="24"/>
  <c r="A490" i="24"/>
  <c r="N490" i="24" s="1"/>
  <c r="A491" i="24"/>
  <c r="B491" i="24" s="1"/>
  <c r="K491" i="24"/>
  <c r="T491" i="24"/>
  <c r="AB491" i="24"/>
  <c r="A492" i="24"/>
  <c r="B492" i="24" s="1"/>
  <c r="C492" i="24"/>
  <c r="K492" i="24"/>
  <c r="M492" i="24"/>
  <c r="T492" i="24"/>
  <c r="U492" i="24"/>
  <c r="A493" i="24"/>
  <c r="B493" i="24"/>
  <c r="D493" i="24"/>
  <c r="E493" i="24"/>
  <c r="F493" i="24"/>
  <c r="L493" i="24"/>
  <c r="M493" i="24"/>
  <c r="N493" i="24"/>
  <c r="O493" i="24"/>
  <c r="U493" i="24"/>
  <c r="V493" i="24"/>
  <c r="W493" i="24"/>
  <c r="X493" i="24"/>
  <c r="AD493" i="24"/>
  <c r="AE493" i="24"/>
  <c r="AF493" i="24"/>
  <c r="A494" i="24"/>
  <c r="D494" i="24"/>
  <c r="E494" i="24"/>
  <c r="G494" i="24"/>
  <c r="H494" i="24"/>
  <c r="M494" i="24"/>
  <c r="P494" i="24"/>
  <c r="U494" i="24"/>
  <c r="W494" i="24"/>
  <c r="X494" i="24"/>
  <c r="Z494" i="24"/>
  <c r="AE494" i="24"/>
  <c r="AF494" i="24"/>
  <c r="A495" i="24"/>
  <c r="B495" i="24"/>
  <c r="C495" i="24"/>
  <c r="D495" i="24"/>
  <c r="E495" i="24"/>
  <c r="F495" i="24"/>
  <c r="G495" i="24"/>
  <c r="H495" i="24"/>
  <c r="I495" i="24"/>
  <c r="J495" i="24"/>
  <c r="K495" i="24"/>
  <c r="L495" i="24"/>
  <c r="M495" i="24"/>
  <c r="N495" i="24"/>
  <c r="O495" i="24"/>
  <c r="P495" i="24"/>
  <c r="Q495" i="24"/>
  <c r="R495" i="24"/>
  <c r="S495" i="24"/>
  <c r="T495" i="24"/>
  <c r="U495" i="24"/>
  <c r="V495" i="24"/>
  <c r="W495" i="24"/>
  <c r="X495" i="24"/>
  <c r="Y495" i="24"/>
  <c r="Z495" i="24"/>
  <c r="AA495" i="24"/>
  <c r="AB495" i="24"/>
  <c r="AC495" i="24"/>
  <c r="AD495" i="24"/>
  <c r="AE495" i="24"/>
  <c r="AF495" i="24"/>
  <c r="A496" i="24"/>
  <c r="B496" i="24"/>
  <c r="K496" i="24"/>
  <c r="A497" i="24"/>
  <c r="B497" i="24"/>
  <c r="V497" i="24"/>
  <c r="A498" i="24"/>
  <c r="C498" i="24"/>
  <c r="D498" i="24"/>
  <c r="E498" i="24"/>
  <c r="F498" i="24"/>
  <c r="G498" i="24"/>
  <c r="L498" i="24"/>
  <c r="M498" i="24"/>
  <c r="N498" i="24"/>
  <c r="O498" i="24"/>
  <c r="P498" i="24"/>
  <c r="S498" i="24"/>
  <c r="U498" i="24"/>
  <c r="W498" i="24"/>
  <c r="X498" i="24"/>
  <c r="Y498" i="24"/>
  <c r="AB498" i="24"/>
  <c r="AC498" i="24"/>
  <c r="AE498" i="24"/>
  <c r="AF498" i="24"/>
  <c r="A499" i="24"/>
  <c r="B499" i="24"/>
  <c r="C499" i="24"/>
  <c r="L499" i="24"/>
  <c r="N499" i="24"/>
  <c r="W499" i="24"/>
  <c r="X499" i="24"/>
  <c r="A500" i="24"/>
  <c r="E500" i="24" s="1"/>
  <c r="B500" i="24"/>
  <c r="K500" i="24"/>
  <c r="T500" i="24"/>
  <c r="AB500" i="24"/>
  <c r="AC500" i="24"/>
  <c r="Z19" i="11" l="1"/>
  <c r="G19" i="11" s="1"/>
  <c r="D25" i="3"/>
  <c r="Y7" i="11"/>
  <c r="F7" i="11" s="1"/>
  <c r="A7" i="3"/>
  <c r="A4" i="3"/>
  <c r="C7" i="3"/>
  <c r="X26" i="11"/>
  <c r="E26" i="11" s="1"/>
  <c r="C6" i="3"/>
  <c r="Z7" i="11"/>
  <c r="G7" i="11" s="1"/>
  <c r="B9" i="3"/>
  <c r="C4" i="3"/>
  <c r="D15" i="3"/>
  <c r="X28" i="11"/>
  <c r="E28" i="11" s="1"/>
  <c r="C27" i="3"/>
  <c r="A27" i="3"/>
  <c r="Z30" i="11"/>
  <c r="G30" i="11" s="1"/>
  <c r="D29" i="3"/>
  <c r="Z28" i="11"/>
  <c r="G28" i="11" s="1"/>
  <c r="D27" i="3"/>
  <c r="Y30" i="11"/>
  <c r="F30" i="11" s="1"/>
  <c r="B29" i="3"/>
  <c r="X31" i="11"/>
  <c r="E31" i="11" s="1"/>
  <c r="C30" i="3"/>
  <c r="A30" i="3"/>
  <c r="Z29" i="11"/>
  <c r="G29" i="11" s="1"/>
  <c r="D28" i="3"/>
  <c r="Y29" i="11"/>
  <c r="F29" i="11" s="1"/>
  <c r="B28" i="3"/>
  <c r="Y24" i="11"/>
  <c r="F24" i="11" s="1"/>
  <c r="Y28" i="11"/>
  <c r="F28" i="11" s="1"/>
  <c r="B27" i="3"/>
  <c r="X30" i="11"/>
  <c r="E30" i="11" s="1"/>
  <c r="C29" i="3"/>
  <c r="A29" i="3"/>
  <c r="Y31" i="11"/>
  <c r="F31" i="11" s="1"/>
  <c r="B30" i="3"/>
  <c r="A21" i="3"/>
  <c r="X22" i="11"/>
  <c r="E22" i="11" s="1"/>
  <c r="Y9" i="11"/>
  <c r="F9" i="11" s="1"/>
  <c r="X29" i="11"/>
  <c r="E29" i="11" s="1"/>
  <c r="C28" i="3"/>
  <c r="A28" i="3"/>
  <c r="Z31" i="11"/>
  <c r="G31" i="11" s="1"/>
  <c r="D30" i="3"/>
  <c r="B3" i="3"/>
  <c r="B25" i="3"/>
  <c r="X7" i="11"/>
  <c r="E7" i="11" s="1"/>
  <c r="Y14" i="11"/>
  <c r="F14" i="11" s="1"/>
  <c r="B10" i="3"/>
  <c r="Z18" i="11"/>
  <c r="G18" i="11" s="1"/>
  <c r="A18" i="3"/>
  <c r="D3" i="3"/>
  <c r="D12" i="3"/>
  <c r="C18" i="3"/>
  <c r="C16" i="3"/>
  <c r="X9" i="11"/>
  <c r="E9" i="11" s="1"/>
  <c r="B24" i="3"/>
  <c r="X17" i="11"/>
  <c r="E17" i="11" s="1"/>
  <c r="Y12" i="11"/>
  <c r="F12" i="11" s="1"/>
  <c r="X21" i="11"/>
  <c r="E21" i="11" s="1"/>
  <c r="Y16" i="11"/>
  <c r="F16" i="11" s="1"/>
  <c r="A23" i="3"/>
  <c r="Y19" i="11"/>
  <c r="F19" i="11" s="1"/>
  <c r="C8" i="3"/>
  <c r="C25" i="3"/>
  <c r="X23" i="11"/>
  <c r="E23" i="11" s="1"/>
  <c r="Y23" i="11"/>
  <c r="F23" i="11" s="1"/>
  <c r="Y5" i="11"/>
  <c r="F5" i="11" s="1"/>
  <c r="Y18" i="11"/>
  <c r="F18" i="11" s="1"/>
  <c r="Z21" i="11"/>
  <c r="G21" i="11" s="1"/>
  <c r="C23" i="3"/>
  <c r="X11" i="11"/>
  <c r="E11" i="11" s="1"/>
  <c r="D11" i="3"/>
  <c r="A3" i="3"/>
  <c r="A15" i="3"/>
  <c r="A19" i="3"/>
  <c r="X18" i="11"/>
  <c r="E18" i="11" s="1"/>
  <c r="A22" i="3"/>
  <c r="D24" i="3"/>
  <c r="A20" i="3"/>
  <c r="Z24" i="11"/>
  <c r="G24" i="11" s="1"/>
  <c r="A14" i="3"/>
  <c r="X12" i="11"/>
  <c r="E12" i="11" s="1"/>
  <c r="B21" i="3"/>
  <c r="C14" i="3"/>
  <c r="C11" i="3"/>
  <c r="C17" i="3"/>
  <c r="X14" i="11"/>
  <c r="E14" i="11" s="1"/>
  <c r="B16" i="3"/>
  <c r="X4" i="11"/>
  <c r="D9" i="3"/>
  <c r="C13" i="3"/>
  <c r="C19" i="3"/>
  <c r="Y27" i="11"/>
  <c r="F27" i="11" s="1"/>
  <c r="B26" i="3"/>
  <c r="B5" i="3"/>
  <c r="A12" i="3"/>
  <c r="D7" i="3"/>
  <c r="Y15" i="11"/>
  <c r="F15" i="11" s="1"/>
  <c r="B7" i="3"/>
  <c r="Z15" i="11"/>
  <c r="G15" i="11" s="1"/>
  <c r="B12" i="3"/>
  <c r="Z11" i="11"/>
  <c r="G11" i="11" s="1"/>
  <c r="D16" i="3"/>
  <c r="C12" i="3"/>
  <c r="C5" i="3"/>
  <c r="D13" i="3"/>
  <c r="D22" i="3"/>
  <c r="Z27" i="11"/>
  <c r="G27" i="11" s="1"/>
  <c r="D26" i="3"/>
  <c r="C15" i="3"/>
  <c r="A10" i="3"/>
  <c r="X6" i="11"/>
  <c r="B20" i="3"/>
  <c r="Z22" i="11"/>
  <c r="G22" i="11" s="1"/>
  <c r="D19" i="3"/>
  <c r="B19" i="3"/>
  <c r="X27" i="11"/>
  <c r="E27" i="11" s="1"/>
  <c r="C26" i="3"/>
  <c r="A26" i="3"/>
  <c r="Z21" i="24"/>
  <c r="P26" i="24"/>
  <c r="AA25" i="24"/>
  <c r="S21" i="24"/>
  <c r="AF26" i="24"/>
  <c r="N26" i="24"/>
  <c r="AD26" i="24"/>
  <c r="J26" i="24"/>
  <c r="AA26" i="24"/>
  <c r="I26" i="24"/>
  <c r="J20" i="24"/>
  <c r="Y26" i="24"/>
  <c r="G26" i="24"/>
  <c r="K22" i="24"/>
  <c r="I20" i="24"/>
  <c r="S26" i="24"/>
  <c r="V26" i="24"/>
  <c r="D26" i="24"/>
  <c r="T26" i="24"/>
  <c r="Y4" i="24"/>
  <c r="W4" i="24"/>
  <c r="T4" i="24"/>
  <c r="O4" i="24"/>
  <c r="J4" i="24"/>
  <c r="H4" i="24"/>
  <c r="AC4" i="24"/>
  <c r="G4" i="24"/>
  <c r="F4" i="24"/>
  <c r="V4" i="24"/>
  <c r="AB25" i="24"/>
  <c r="C25" i="24"/>
  <c r="Y25" i="24"/>
  <c r="W25" i="24"/>
  <c r="AC23" i="24"/>
  <c r="D28" i="24"/>
  <c r="U25" i="24"/>
  <c r="Z23" i="24"/>
  <c r="AB18" i="24"/>
  <c r="AF4" i="24"/>
  <c r="Q4" i="24"/>
  <c r="E4" i="24"/>
  <c r="P25" i="24"/>
  <c r="W23" i="24"/>
  <c r="AE4" i="24"/>
  <c r="P4" i="24"/>
  <c r="D4" i="24"/>
  <c r="F27" i="24"/>
  <c r="K25" i="24"/>
  <c r="H23" i="24"/>
  <c r="C27" i="24"/>
  <c r="G23" i="24"/>
  <c r="Z4" i="24"/>
  <c r="N4" i="24"/>
  <c r="AE28" i="24"/>
  <c r="E28" i="24"/>
  <c r="I27" i="24"/>
  <c r="E24" i="24"/>
  <c r="J23" i="24"/>
  <c r="M22" i="24"/>
  <c r="AA21" i="24"/>
  <c r="Z28" i="24"/>
  <c r="AE27" i="24"/>
  <c r="Y23" i="24"/>
  <c r="R21" i="24"/>
  <c r="X28" i="24"/>
  <c r="O21" i="24"/>
  <c r="AB27" i="24"/>
  <c r="V23" i="24"/>
  <c r="AF22" i="24"/>
  <c r="AE21" i="24"/>
  <c r="L21" i="24"/>
  <c r="AD27" i="24"/>
  <c r="S23" i="24"/>
  <c r="X22" i="24"/>
  <c r="AC21" i="24"/>
  <c r="K21" i="24"/>
  <c r="M28" i="24"/>
  <c r="U27" i="24"/>
  <c r="J28" i="24"/>
  <c r="T27" i="24"/>
  <c r="AB26" i="24"/>
  <c r="L26" i="24"/>
  <c r="N23" i="24"/>
  <c r="U22" i="24"/>
  <c r="AB21" i="24"/>
  <c r="E21" i="24"/>
  <c r="X4" i="24"/>
  <c r="M4" i="24"/>
  <c r="E7" i="24"/>
  <c r="AD4" i="24"/>
  <c r="U4" i="24"/>
  <c r="L4" i="24"/>
  <c r="J14" i="24"/>
  <c r="AB4" i="24"/>
  <c r="R4" i="24"/>
  <c r="I4" i="24"/>
  <c r="E10" i="11"/>
  <c r="E19" i="11"/>
  <c r="E25" i="11"/>
  <c r="E5" i="11"/>
  <c r="E24" i="11"/>
  <c r="E20" i="11"/>
  <c r="E8" i="11"/>
  <c r="E13" i="11"/>
  <c r="E16" i="11"/>
  <c r="E15" i="11"/>
  <c r="I451" i="24"/>
  <c r="L451" i="24"/>
  <c r="B451" i="24"/>
  <c r="C451" i="24"/>
  <c r="W424" i="24"/>
  <c r="C424" i="24"/>
  <c r="K424" i="24"/>
  <c r="O424" i="24"/>
  <c r="V420" i="24"/>
  <c r="G393" i="24"/>
  <c r="C393" i="24"/>
  <c r="L393" i="24"/>
  <c r="U393" i="24"/>
  <c r="AD393" i="24"/>
  <c r="D393" i="24"/>
  <c r="M393" i="24"/>
  <c r="V393" i="24"/>
  <c r="AF393" i="24"/>
  <c r="H393" i="24"/>
  <c r="S393" i="24"/>
  <c r="I393" i="24"/>
  <c r="T393" i="24"/>
  <c r="K393" i="24"/>
  <c r="Y393" i="24"/>
  <c r="G385" i="24"/>
  <c r="P385" i="24"/>
  <c r="Y385" i="24"/>
  <c r="H385" i="24"/>
  <c r="Q385" i="24"/>
  <c r="Z385" i="24"/>
  <c r="C385" i="24"/>
  <c r="O385" i="24"/>
  <c r="AC385" i="24"/>
  <c r="E385" i="24"/>
  <c r="R385" i="24"/>
  <c r="AD385" i="24"/>
  <c r="I385" i="24"/>
  <c r="U385" i="24"/>
  <c r="AF385" i="24"/>
  <c r="T376" i="24"/>
  <c r="L374" i="24"/>
  <c r="AD374" i="24"/>
  <c r="M374" i="24"/>
  <c r="AE374" i="24"/>
  <c r="J374" i="24"/>
  <c r="N374" i="24"/>
  <c r="U374" i="24"/>
  <c r="G449" i="24"/>
  <c r="B449" i="24"/>
  <c r="K449" i="24"/>
  <c r="T449" i="24"/>
  <c r="AC449" i="24"/>
  <c r="I449" i="24"/>
  <c r="S449" i="24"/>
  <c r="AD449" i="24"/>
  <c r="J449" i="24"/>
  <c r="U449" i="24"/>
  <c r="AF449" i="24"/>
  <c r="C426" i="24"/>
  <c r="X426" i="24"/>
  <c r="N426" i="24"/>
  <c r="O426" i="24"/>
  <c r="D420" i="24"/>
  <c r="N420" i="24"/>
  <c r="Y420" i="24"/>
  <c r="G420" i="24"/>
  <c r="T420" i="24"/>
  <c r="AE420" i="24"/>
  <c r="I420" i="24"/>
  <c r="U420" i="24"/>
  <c r="L420" i="24"/>
  <c r="W420" i="24"/>
  <c r="B398" i="24"/>
  <c r="J398" i="24"/>
  <c r="AB398" i="24"/>
  <c r="L398" i="24"/>
  <c r="AC398" i="24"/>
  <c r="C398" i="24"/>
  <c r="U398" i="24"/>
  <c r="D398" i="24"/>
  <c r="Z398" i="24"/>
  <c r="I398" i="24"/>
  <c r="Q393" i="24"/>
  <c r="G392" i="24"/>
  <c r="O392" i="24"/>
  <c r="W392" i="24"/>
  <c r="AE392" i="24"/>
  <c r="P392" i="24"/>
  <c r="H392" i="24"/>
  <c r="X392" i="24"/>
  <c r="AF392" i="24"/>
  <c r="E392" i="24"/>
  <c r="Q392" i="24"/>
  <c r="AA392" i="24"/>
  <c r="F392" i="24"/>
  <c r="R392" i="24"/>
  <c r="AB392" i="24"/>
  <c r="J392" i="24"/>
  <c r="T392" i="24"/>
  <c r="AD392" i="24"/>
  <c r="S385" i="24"/>
  <c r="E376" i="24"/>
  <c r="M376" i="24"/>
  <c r="U376" i="24"/>
  <c r="AC376" i="24"/>
  <c r="F376" i="24"/>
  <c r="N376" i="24"/>
  <c r="V376" i="24"/>
  <c r="AD376" i="24"/>
  <c r="D376" i="24"/>
  <c r="P376" i="24"/>
  <c r="Z376" i="24"/>
  <c r="G376" i="24"/>
  <c r="Q376" i="24"/>
  <c r="AA376" i="24"/>
  <c r="I376" i="24"/>
  <c r="S376" i="24"/>
  <c r="AE376" i="24"/>
  <c r="G366" i="24"/>
  <c r="R366" i="24"/>
  <c r="AC366" i="24"/>
  <c r="I366" i="24"/>
  <c r="T366" i="24"/>
  <c r="AD366" i="24"/>
  <c r="B366" i="24"/>
  <c r="O366" i="24"/>
  <c r="AE366" i="24"/>
  <c r="D366" i="24"/>
  <c r="P366" i="24"/>
  <c r="AF366" i="24"/>
  <c r="F366" i="24"/>
  <c r="V366" i="24"/>
  <c r="L356" i="24"/>
  <c r="AA356" i="24"/>
  <c r="M356" i="24"/>
  <c r="AB356" i="24"/>
  <c r="F356" i="24"/>
  <c r="G356" i="24"/>
  <c r="O356" i="24"/>
  <c r="P356" i="24"/>
  <c r="L333" i="24"/>
  <c r="N333" i="24"/>
  <c r="O333" i="24"/>
  <c r="C333" i="24"/>
  <c r="D333" i="24"/>
  <c r="P333" i="24"/>
  <c r="X333" i="24"/>
  <c r="Z333" i="24"/>
  <c r="B333" i="24"/>
  <c r="M497" i="24"/>
  <c r="AF497" i="24"/>
  <c r="N497" i="24"/>
  <c r="J459" i="24"/>
  <c r="V459" i="24"/>
  <c r="AF459" i="24"/>
  <c r="G457" i="24"/>
  <c r="F457" i="24"/>
  <c r="P457" i="24"/>
  <c r="Y457" i="24"/>
  <c r="H457" i="24"/>
  <c r="R457" i="24"/>
  <c r="AB457" i="24"/>
  <c r="I457" i="24"/>
  <c r="S457" i="24"/>
  <c r="AC457" i="24"/>
  <c r="Z451" i="24"/>
  <c r="Z449" i="24"/>
  <c r="M449" i="24"/>
  <c r="Y444" i="24"/>
  <c r="D444" i="24"/>
  <c r="K440" i="24"/>
  <c r="E440" i="24"/>
  <c r="Z440" i="24"/>
  <c r="C440" i="24"/>
  <c r="AA440" i="24"/>
  <c r="G440" i="24"/>
  <c r="AD433" i="24"/>
  <c r="R433" i="24"/>
  <c r="AA426" i="24"/>
  <c r="X421" i="24"/>
  <c r="Q420" i="24"/>
  <c r="H415" i="24"/>
  <c r="P415" i="24"/>
  <c r="X415" i="24"/>
  <c r="AF415" i="24"/>
  <c r="B415" i="24"/>
  <c r="K415" i="24"/>
  <c r="T415" i="24"/>
  <c r="AC415" i="24"/>
  <c r="C415" i="24"/>
  <c r="L415" i="24"/>
  <c r="U415" i="24"/>
  <c r="AD415" i="24"/>
  <c r="E415" i="24"/>
  <c r="N415" i="24"/>
  <c r="W415" i="24"/>
  <c r="X403" i="24"/>
  <c r="X394" i="24"/>
  <c r="Y394" i="24"/>
  <c r="N394" i="24"/>
  <c r="O394" i="24"/>
  <c r="P393" i="24"/>
  <c r="M392" i="24"/>
  <c r="B391" i="24"/>
  <c r="AC391" i="24"/>
  <c r="Q391" i="24"/>
  <c r="N385" i="24"/>
  <c r="O376" i="24"/>
  <c r="W374" i="24"/>
  <c r="E369" i="24"/>
  <c r="W369" i="24"/>
  <c r="J369" i="24"/>
  <c r="AC369" i="24"/>
  <c r="C369" i="24"/>
  <c r="AE369" i="24"/>
  <c r="K369" i="24"/>
  <c r="AF369" i="24"/>
  <c r="N369" i="24"/>
  <c r="W366" i="24"/>
  <c r="C341" i="24"/>
  <c r="X341" i="24"/>
  <c r="D341" i="24"/>
  <c r="Y341" i="24"/>
  <c r="O341" i="24"/>
  <c r="P341" i="24"/>
  <c r="W341" i="24"/>
  <c r="Z341" i="24"/>
  <c r="F341" i="24"/>
  <c r="N341" i="24"/>
  <c r="D490" i="24"/>
  <c r="M490" i="24"/>
  <c r="V490" i="24"/>
  <c r="AE490" i="24"/>
  <c r="G490" i="24"/>
  <c r="Q490" i="24"/>
  <c r="AB490" i="24"/>
  <c r="U497" i="24"/>
  <c r="X490" i="24"/>
  <c r="L490" i="24"/>
  <c r="B469" i="24"/>
  <c r="L469" i="24"/>
  <c r="M469" i="24"/>
  <c r="H499" i="24"/>
  <c r="Q499" i="24"/>
  <c r="Z499" i="24"/>
  <c r="AF479" i="24"/>
  <c r="V479" i="24"/>
  <c r="K479" i="24"/>
  <c r="L497" i="24"/>
  <c r="L457" i="24"/>
  <c r="Y451" i="24"/>
  <c r="M450" i="24"/>
  <c r="X450" i="24"/>
  <c r="Y450" i="24"/>
  <c r="Y449" i="24"/>
  <c r="L449" i="24"/>
  <c r="Y426" i="24"/>
  <c r="F421" i="24"/>
  <c r="P421" i="24"/>
  <c r="Z421" i="24"/>
  <c r="D421" i="24"/>
  <c r="Q421" i="24"/>
  <c r="AD421" i="24"/>
  <c r="G421" i="24"/>
  <c r="R421" i="24"/>
  <c r="AE421" i="24"/>
  <c r="I421" i="24"/>
  <c r="V421" i="24"/>
  <c r="O420" i="24"/>
  <c r="C412" i="24"/>
  <c r="N412" i="24"/>
  <c r="V412" i="24"/>
  <c r="Y412" i="24"/>
  <c r="H403" i="24"/>
  <c r="T403" i="24"/>
  <c r="K403" i="24"/>
  <c r="Y403" i="24"/>
  <c r="L403" i="24"/>
  <c r="Z403" i="24"/>
  <c r="B403" i="24"/>
  <c r="P403" i="24"/>
  <c r="AB403" i="24"/>
  <c r="AC393" i="24"/>
  <c r="N393" i="24"/>
  <c r="AC392" i="24"/>
  <c r="L392" i="24"/>
  <c r="M385" i="24"/>
  <c r="R382" i="24"/>
  <c r="T382" i="24"/>
  <c r="I382" i="24"/>
  <c r="U382" i="24"/>
  <c r="AB382" i="24"/>
  <c r="AF376" i="24"/>
  <c r="L376" i="24"/>
  <c r="V374" i="24"/>
  <c r="C371" i="24"/>
  <c r="E371" i="24"/>
  <c r="P371" i="24"/>
  <c r="AC371" i="24"/>
  <c r="F371" i="24"/>
  <c r="Q371" i="24"/>
  <c r="AE371" i="24"/>
  <c r="D371" i="24"/>
  <c r="V371" i="24"/>
  <c r="G371" i="24"/>
  <c r="W371" i="24"/>
  <c r="K371" i="24"/>
  <c r="Y371" i="24"/>
  <c r="U366" i="24"/>
  <c r="B364" i="24"/>
  <c r="K364" i="24"/>
  <c r="S364" i="24"/>
  <c r="I359" i="24"/>
  <c r="R359" i="24"/>
  <c r="S359" i="24"/>
  <c r="Y356" i="24"/>
  <c r="AF499" i="24"/>
  <c r="V499" i="24"/>
  <c r="K499" i="24"/>
  <c r="I466" i="24"/>
  <c r="T466" i="24"/>
  <c r="AD466" i="24"/>
  <c r="G466" i="24"/>
  <c r="U466" i="24"/>
  <c r="AF466" i="24"/>
  <c r="K466" i="24"/>
  <c r="V466" i="24"/>
  <c r="V465" i="24"/>
  <c r="AE499" i="24"/>
  <c r="T499" i="24"/>
  <c r="J499" i="24"/>
  <c r="D471" i="24"/>
  <c r="L471" i="24"/>
  <c r="T471" i="24"/>
  <c r="AB471" i="24"/>
  <c r="B471" i="24"/>
  <c r="K471" i="24"/>
  <c r="U471" i="24"/>
  <c r="AD471" i="24"/>
  <c r="C471" i="24"/>
  <c r="M471" i="24"/>
  <c r="V471" i="24"/>
  <c r="AE471" i="24"/>
  <c r="J464" i="24"/>
  <c r="M464" i="24"/>
  <c r="AD464" i="24"/>
  <c r="AE464" i="24"/>
  <c r="Z457" i="24"/>
  <c r="V444" i="24"/>
  <c r="G433" i="24"/>
  <c r="E433" i="24"/>
  <c r="N433" i="24"/>
  <c r="X433" i="24"/>
  <c r="D433" i="24"/>
  <c r="P433" i="24"/>
  <c r="Z433" i="24"/>
  <c r="F433" i="24"/>
  <c r="Q433" i="24"/>
  <c r="AA433" i="24"/>
  <c r="AD499" i="24"/>
  <c r="I499" i="24"/>
  <c r="AD479" i="24"/>
  <c r="S479" i="24"/>
  <c r="Y471" i="24"/>
  <c r="N471" i="24"/>
  <c r="AE469" i="24"/>
  <c r="AB466" i="24"/>
  <c r="M466" i="24"/>
  <c r="U460" i="24"/>
  <c r="V460" i="24"/>
  <c r="K458" i="24"/>
  <c r="V458" i="24"/>
  <c r="AF458" i="24"/>
  <c r="H458" i="24"/>
  <c r="U458" i="24"/>
  <c r="I458" i="24"/>
  <c r="W458" i="24"/>
  <c r="X457" i="24"/>
  <c r="K457" i="24"/>
  <c r="J453" i="24"/>
  <c r="N453" i="24"/>
  <c r="P453" i="24"/>
  <c r="X453" i="24"/>
  <c r="X451" i="24"/>
  <c r="X449" i="24"/>
  <c r="H449" i="24"/>
  <c r="B448" i="24"/>
  <c r="T444" i="24"/>
  <c r="X440" i="24"/>
  <c r="AB433" i="24"/>
  <c r="L433" i="24"/>
  <c r="F428" i="24"/>
  <c r="Y428" i="24"/>
  <c r="M428" i="24"/>
  <c r="N428" i="24"/>
  <c r="K427" i="24"/>
  <c r="Z427" i="24"/>
  <c r="D427" i="24"/>
  <c r="Y427" i="24"/>
  <c r="F427" i="24"/>
  <c r="AA427" i="24"/>
  <c r="W426" i="24"/>
  <c r="Y424" i="24"/>
  <c r="T421" i="24"/>
  <c r="AD420" i="24"/>
  <c r="M420" i="24"/>
  <c r="AA416" i="24"/>
  <c r="C416" i="24"/>
  <c r="AA415" i="24"/>
  <c r="M415" i="24"/>
  <c r="R403" i="24"/>
  <c r="T399" i="24"/>
  <c r="D399" i="24"/>
  <c r="T398" i="24"/>
  <c r="J395" i="24"/>
  <c r="K395" i="24"/>
  <c r="L395" i="24"/>
  <c r="X395" i="24"/>
  <c r="Z395" i="24"/>
  <c r="AB393" i="24"/>
  <c r="J393" i="24"/>
  <c r="Z392" i="24"/>
  <c r="K392" i="24"/>
  <c r="AE385" i="24"/>
  <c r="K385" i="24"/>
  <c r="M383" i="24"/>
  <c r="S383" i="24"/>
  <c r="B383" i="24"/>
  <c r="AB383" i="24"/>
  <c r="C383" i="24"/>
  <c r="AC383" i="24"/>
  <c r="J383" i="24"/>
  <c r="AB376" i="24"/>
  <c r="K376" i="24"/>
  <c r="G375" i="24"/>
  <c r="R375" i="24"/>
  <c r="AB375" i="24"/>
  <c r="I375" i="24"/>
  <c r="S375" i="24"/>
  <c r="AC375" i="24"/>
  <c r="C375" i="24"/>
  <c r="P375" i="24"/>
  <c r="AF375" i="24"/>
  <c r="D375" i="24"/>
  <c r="T375" i="24"/>
  <c r="J375" i="24"/>
  <c r="W375" i="24"/>
  <c r="T374" i="24"/>
  <c r="AA371" i="24"/>
  <c r="AD369" i="24"/>
  <c r="N366" i="24"/>
  <c r="X356" i="24"/>
  <c r="S496" i="24"/>
  <c r="M496" i="24"/>
  <c r="C496" i="24"/>
  <c r="E479" i="24"/>
  <c r="M479" i="24"/>
  <c r="U479" i="24"/>
  <c r="AC479" i="24"/>
  <c r="G479" i="24"/>
  <c r="P479" i="24"/>
  <c r="Y479" i="24"/>
  <c r="M465" i="24"/>
  <c r="AF465" i="24"/>
  <c r="D465" i="24"/>
  <c r="X465" i="24"/>
  <c r="E465" i="24"/>
  <c r="AC465" i="24"/>
  <c r="AE479" i="24"/>
  <c r="T479" i="24"/>
  <c r="J479" i="24"/>
  <c r="AC466" i="24"/>
  <c r="N466" i="24"/>
  <c r="U465" i="24"/>
  <c r="T490" i="24"/>
  <c r="AB499" i="24"/>
  <c r="R499" i="24"/>
  <c r="G499" i="24"/>
  <c r="I498" i="24"/>
  <c r="T498" i="24"/>
  <c r="AD498" i="24"/>
  <c r="AD497" i="24"/>
  <c r="E497" i="24"/>
  <c r="AD496" i="24"/>
  <c r="J494" i="24"/>
  <c r="L494" i="24"/>
  <c r="Y494" i="24"/>
  <c r="C494" i="24"/>
  <c r="Q494" i="24"/>
  <c r="AE492" i="24"/>
  <c r="AD490" i="24"/>
  <c r="S490" i="24"/>
  <c r="F490" i="24"/>
  <c r="F487" i="24"/>
  <c r="N487" i="24"/>
  <c r="V487" i="24"/>
  <c r="AD487" i="24"/>
  <c r="H487" i="24"/>
  <c r="Q487" i="24"/>
  <c r="Z487" i="24"/>
  <c r="AB479" i="24"/>
  <c r="R479" i="24"/>
  <c r="H479" i="24"/>
  <c r="T475" i="24"/>
  <c r="C475" i="24"/>
  <c r="H474" i="24"/>
  <c r="N474" i="24"/>
  <c r="M474" i="24"/>
  <c r="U474" i="24"/>
  <c r="X471" i="24"/>
  <c r="J471" i="24"/>
  <c r="AD469" i="24"/>
  <c r="Y466" i="24"/>
  <c r="L466" i="24"/>
  <c r="N465" i="24"/>
  <c r="X462" i="24"/>
  <c r="G462" i="24"/>
  <c r="AD458" i="24"/>
  <c r="O458" i="24"/>
  <c r="V457" i="24"/>
  <c r="J457" i="24"/>
  <c r="C452" i="24"/>
  <c r="P451" i="24"/>
  <c r="V449" i="24"/>
  <c r="F449" i="24"/>
  <c r="T446" i="24"/>
  <c r="B446" i="24"/>
  <c r="Z443" i="24"/>
  <c r="Q440" i="24"/>
  <c r="U438" i="24"/>
  <c r="M438" i="24"/>
  <c r="W438" i="24"/>
  <c r="V434" i="24"/>
  <c r="W434" i="24"/>
  <c r="Y433" i="24"/>
  <c r="K433" i="24"/>
  <c r="E432" i="24"/>
  <c r="P432" i="24"/>
  <c r="Z432" i="24"/>
  <c r="I432" i="24"/>
  <c r="U432" i="24"/>
  <c r="J432" i="24"/>
  <c r="W432" i="24"/>
  <c r="C430" i="24"/>
  <c r="O430" i="24"/>
  <c r="AA430" i="24"/>
  <c r="B430" i="24"/>
  <c r="Q430" i="24"/>
  <c r="AE430" i="24"/>
  <c r="D430" i="24"/>
  <c r="R430" i="24"/>
  <c r="V428" i="24"/>
  <c r="V427" i="24"/>
  <c r="P426" i="24"/>
  <c r="X424" i="24"/>
  <c r="O421" i="24"/>
  <c r="AC420" i="24"/>
  <c r="K420" i="24"/>
  <c r="Z416" i="24"/>
  <c r="Z415" i="24"/>
  <c r="J415" i="24"/>
  <c r="D414" i="24"/>
  <c r="Z414" i="24"/>
  <c r="C414" i="24"/>
  <c r="K414" i="24"/>
  <c r="M414" i="24"/>
  <c r="Q403" i="24"/>
  <c r="Q399" i="24"/>
  <c r="S398" i="24"/>
  <c r="B397" i="24"/>
  <c r="J397" i="24"/>
  <c r="AE397" i="24"/>
  <c r="O397" i="24"/>
  <c r="AF397" i="24"/>
  <c r="H397" i="24"/>
  <c r="I397" i="24"/>
  <c r="R397" i="24"/>
  <c r="AA393" i="24"/>
  <c r="F393" i="24"/>
  <c r="Y392" i="24"/>
  <c r="I392" i="24"/>
  <c r="AA385" i="24"/>
  <c r="J385" i="24"/>
  <c r="Y376" i="24"/>
  <c r="J376" i="24"/>
  <c r="U375" i="24"/>
  <c r="E374" i="24"/>
  <c r="X371" i="24"/>
  <c r="V369" i="24"/>
  <c r="M366" i="24"/>
  <c r="V356" i="24"/>
  <c r="G354" i="24"/>
  <c r="P354" i="24"/>
  <c r="Y354" i="24"/>
  <c r="H354" i="24"/>
  <c r="Q354" i="24"/>
  <c r="Z354" i="24"/>
  <c r="B354" i="24"/>
  <c r="N354" i="24"/>
  <c r="AA354" i="24"/>
  <c r="C354" i="24"/>
  <c r="O354" i="24"/>
  <c r="AC354" i="24"/>
  <c r="E354" i="24"/>
  <c r="R354" i="24"/>
  <c r="AD354" i="24"/>
  <c r="F354" i="24"/>
  <c r="S354" i="24"/>
  <c r="AE354" i="24"/>
  <c r="K490" i="24"/>
  <c r="O466" i="24"/>
  <c r="Z471" i="24"/>
  <c r="C444" i="24"/>
  <c r="E444" i="24"/>
  <c r="S444" i="24"/>
  <c r="I444" i="24"/>
  <c r="AA444" i="24"/>
  <c r="L444" i="24"/>
  <c r="AB444" i="24"/>
  <c r="AC433" i="24"/>
  <c r="M433" i="24"/>
  <c r="K497" i="24"/>
  <c r="F492" i="24"/>
  <c r="D492" i="24"/>
  <c r="AD492" i="24"/>
  <c r="L492" i="24"/>
  <c r="P490" i="24"/>
  <c r="AA479" i="24"/>
  <c r="Q479" i="24"/>
  <c r="F479" i="24"/>
  <c r="W471" i="24"/>
  <c r="I471" i="24"/>
  <c r="V461" i="24"/>
  <c r="W461" i="24"/>
  <c r="AC458" i="24"/>
  <c r="N458" i="24"/>
  <c r="U457" i="24"/>
  <c r="E457" i="24"/>
  <c r="Z453" i="24"/>
  <c r="K443" i="24"/>
  <c r="N443" i="24"/>
  <c r="AB443" i="24"/>
  <c r="I443" i="24"/>
  <c r="AD443" i="24"/>
  <c r="P443" i="24"/>
  <c r="M426" i="24"/>
  <c r="N421" i="24"/>
  <c r="AB420" i="24"/>
  <c r="F420" i="24"/>
  <c r="E416" i="24"/>
  <c r="Q416" i="24"/>
  <c r="AC416" i="24"/>
  <c r="G416" i="24"/>
  <c r="U416" i="24"/>
  <c r="H416" i="24"/>
  <c r="W416" i="24"/>
  <c r="K416" i="24"/>
  <c r="Y416" i="24"/>
  <c r="Y415" i="24"/>
  <c r="I415" i="24"/>
  <c r="N403" i="24"/>
  <c r="E399" i="24"/>
  <c r="M399" i="24"/>
  <c r="U399" i="24"/>
  <c r="AC399" i="24"/>
  <c r="F399" i="24"/>
  <c r="I399" i="24"/>
  <c r="R399" i="24"/>
  <c r="AA399" i="24"/>
  <c r="J399" i="24"/>
  <c r="S399" i="24"/>
  <c r="AB399" i="24"/>
  <c r="B399" i="24"/>
  <c r="L399" i="24"/>
  <c r="V399" i="24"/>
  <c r="AE399" i="24"/>
  <c r="R398" i="24"/>
  <c r="Z393" i="24"/>
  <c r="E393" i="24"/>
  <c r="V392" i="24"/>
  <c r="D392" i="24"/>
  <c r="B389" i="24"/>
  <c r="D389" i="24"/>
  <c r="O389" i="24"/>
  <c r="AB389" i="24"/>
  <c r="E389" i="24"/>
  <c r="Q389" i="24"/>
  <c r="AD389" i="24"/>
  <c r="G389" i="24"/>
  <c r="W389" i="24"/>
  <c r="J389" i="24"/>
  <c r="Y389" i="24"/>
  <c r="M389" i="24"/>
  <c r="AE389" i="24"/>
  <c r="X385" i="24"/>
  <c r="F385" i="24"/>
  <c r="X376" i="24"/>
  <c r="H376" i="24"/>
  <c r="D374" i="24"/>
  <c r="T371" i="24"/>
  <c r="U369" i="24"/>
  <c r="L366" i="24"/>
  <c r="Q356" i="24"/>
  <c r="Y490" i="24"/>
  <c r="T497" i="24"/>
  <c r="W490" i="24"/>
  <c r="U490" i="24"/>
  <c r="I490" i="24"/>
  <c r="S499" i="24"/>
  <c r="AE496" i="24"/>
  <c r="AF490" i="24"/>
  <c r="H490" i="24"/>
  <c r="AA499" i="24"/>
  <c r="P499" i="24"/>
  <c r="F499" i="24"/>
  <c r="AC497" i="24"/>
  <c r="D497" i="24"/>
  <c r="V496" i="24"/>
  <c r="AC492" i="24"/>
  <c r="AD491" i="24"/>
  <c r="AC490" i="24"/>
  <c r="E490" i="24"/>
  <c r="B475" i="24"/>
  <c r="L475" i="24"/>
  <c r="W475" i="24"/>
  <c r="D475" i="24"/>
  <c r="P475" i="24"/>
  <c r="AB475" i="24"/>
  <c r="F475" i="24"/>
  <c r="R475" i="24"/>
  <c r="AD475" i="24"/>
  <c r="V469" i="24"/>
  <c r="X466" i="24"/>
  <c r="F466" i="24"/>
  <c r="L465" i="24"/>
  <c r="V464" i="24"/>
  <c r="B462" i="24"/>
  <c r="E462" i="24"/>
  <c r="Q462" i="24"/>
  <c r="AE462" i="24"/>
  <c r="C462" i="24"/>
  <c r="P462" i="24"/>
  <c r="AF462" i="24"/>
  <c r="D462" i="24"/>
  <c r="S462" i="24"/>
  <c r="V452" i="24"/>
  <c r="M452" i="24"/>
  <c r="E452" i="24"/>
  <c r="N452" i="24"/>
  <c r="N451" i="24"/>
  <c r="W450" i="24"/>
  <c r="R449" i="24"/>
  <c r="E449" i="24"/>
  <c r="C446" i="24"/>
  <c r="M446" i="24"/>
  <c r="Y446" i="24"/>
  <c r="E446" i="24"/>
  <c r="R446" i="24"/>
  <c r="AC446" i="24"/>
  <c r="G446" i="24"/>
  <c r="S446" i="24"/>
  <c r="AE446" i="24"/>
  <c r="O444" i="24"/>
  <c r="Y443" i="24"/>
  <c r="P440" i="24"/>
  <c r="V433" i="24"/>
  <c r="J433" i="24"/>
  <c r="M424" i="24"/>
  <c r="Y499" i="24"/>
  <c r="O499" i="24"/>
  <c r="D499" i="24"/>
  <c r="V498" i="24"/>
  <c r="K498" i="24"/>
  <c r="X497" i="24"/>
  <c r="C497" i="24"/>
  <c r="U496" i="24"/>
  <c r="O494" i="24"/>
  <c r="V492" i="24"/>
  <c r="AA490" i="24"/>
  <c r="O490" i="24"/>
  <c r="C490" i="24"/>
  <c r="AC487" i="24"/>
  <c r="S487" i="24"/>
  <c r="I487" i="24"/>
  <c r="E484" i="24"/>
  <c r="O484" i="24"/>
  <c r="AA484" i="24"/>
  <c r="F484" i="24"/>
  <c r="S484" i="24"/>
  <c r="AD484" i="24"/>
  <c r="Z479" i="24"/>
  <c r="O479" i="24"/>
  <c r="D479" i="24"/>
  <c r="AF475" i="24"/>
  <c r="O475" i="24"/>
  <c r="W474" i="24"/>
  <c r="S471" i="24"/>
  <c r="H471" i="24"/>
  <c r="U469" i="24"/>
  <c r="H467" i="24"/>
  <c r="Q467" i="24"/>
  <c r="Z467" i="24"/>
  <c r="C467" i="24"/>
  <c r="N467" i="24"/>
  <c r="X467" i="24"/>
  <c r="D467" i="24"/>
  <c r="O467" i="24"/>
  <c r="Y467" i="24"/>
  <c r="W466" i="24"/>
  <c r="E466" i="24"/>
  <c r="K465" i="24"/>
  <c r="U464" i="24"/>
  <c r="U462" i="24"/>
  <c r="AA458" i="24"/>
  <c r="M458" i="24"/>
  <c r="T457" i="24"/>
  <c r="D457" i="24"/>
  <c r="H455" i="24"/>
  <c r="P455" i="24"/>
  <c r="X455" i="24"/>
  <c r="AF455" i="24"/>
  <c r="F455" i="24"/>
  <c r="O455" i="24"/>
  <c r="Y455" i="24"/>
  <c r="G455" i="24"/>
  <c r="Q455" i="24"/>
  <c r="Z455" i="24"/>
  <c r="Y453" i="24"/>
  <c r="D451" i="24"/>
  <c r="O450" i="24"/>
  <c r="Q449" i="24"/>
  <c r="D449" i="24"/>
  <c r="O446" i="24"/>
  <c r="B445" i="24"/>
  <c r="H445" i="24"/>
  <c r="Z445" i="24"/>
  <c r="F445" i="24"/>
  <c r="Y445" i="24"/>
  <c r="G445" i="24"/>
  <c r="AB445" i="24"/>
  <c r="N444" i="24"/>
  <c r="S443" i="24"/>
  <c r="O440" i="24"/>
  <c r="B437" i="24"/>
  <c r="L437" i="24"/>
  <c r="W437" i="24"/>
  <c r="B435" i="24"/>
  <c r="U433" i="24"/>
  <c r="I433" i="24"/>
  <c r="AC432" i="24"/>
  <c r="M432" i="24"/>
  <c r="H431" i="24"/>
  <c r="P431" i="24"/>
  <c r="X431" i="24"/>
  <c r="AF431" i="24"/>
  <c r="D431" i="24"/>
  <c r="M431" i="24"/>
  <c r="V431" i="24"/>
  <c r="AE431" i="24"/>
  <c r="E431" i="24"/>
  <c r="N431" i="24"/>
  <c r="W431" i="24"/>
  <c r="M430" i="24"/>
  <c r="O428" i="24"/>
  <c r="P427" i="24"/>
  <c r="F426" i="24"/>
  <c r="B424" i="24"/>
  <c r="AF421" i="24"/>
  <c r="L421" i="24"/>
  <c r="AA420" i="24"/>
  <c r="E420" i="24"/>
  <c r="R416" i="24"/>
  <c r="V415" i="24"/>
  <c r="G415" i="24"/>
  <c r="Y414" i="24"/>
  <c r="W412" i="24"/>
  <c r="J403" i="24"/>
  <c r="AD399" i="24"/>
  <c r="O399" i="24"/>
  <c r="Q398" i="24"/>
  <c r="X397" i="24"/>
  <c r="X393" i="24"/>
  <c r="B393" i="24"/>
  <c r="U392" i="24"/>
  <c r="C392" i="24"/>
  <c r="V389" i="24"/>
  <c r="W385" i="24"/>
  <c r="B385" i="24"/>
  <c r="W383" i="24"/>
  <c r="Z381" i="24"/>
  <c r="G381" i="24"/>
  <c r="S381" i="24"/>
  <c r="W376" i="24"/>
  <c r="C376" i="24"/>
  <c r="M375" i="24"/>
  <c r="B374" i="24"/>
  <c r="O371" i="24"/>
  <c r="S369" i="24"/>
  <c r="G367" i="24"/>
  <c r="P367" i="24"/>
  <c r="Y367" i="24"/>
  <c r="H367" i="24"/>
  <c r="Q367" i="24"/>
  <c r="Z367" i="24"/>
  <c r="D367" i="24"/>
  <c r="R367" i="24"/>
  <c r="AC367" i="24"/>
  <c r="E367" i="24"/>
  <c r="S367" i="24"/>
  <c r="AE367" i="24"/>
  <c r="J367" i="24"/>
  <c r="U367" i="24"/>
  <c r="AB366" i="24"/>
  <c r="J366" i="24"/>
  <c r="D356" i="24"/>
  <c r="V354" i="24"/>
  <c r="B352" i="24"/>
  <c r="AB333" i="24"/>
  <c r="R339" i="24"/>
  <c r="O335" i="24"/>
  <c r="P335" i="24"/>
  <c r="R335" i="24"/>
  <c r="X321" i="24"/>
  <c r="H321" i="24"/>
  <c r="G290" i="24"/>
  <c r="Y290" i="24"/>
  <c r="M290" i="24"/>
  <c r="AF290" i="24"/>
  <c r="B290" i="24"/>
  <c r="W290" i="24"/>
  <c r="C290" i="24"/>
  <c r="Z290" i="24"/>
  <c r="E290" i="24"/>
  <c r="AA290" i="24"/>
  <c r="K290" i="24"/>
  <c r="N290" i="24"/>
  <c r="Q290" i="24"/>
  <c r="F282" i="24"/>
  <c r="P282" i="24"/>
  <c r="AA282" i="24"/>
  <c r="B282" i="24"/>
  <c r="N282" i="24"/>
  <c r="Y282" i="24"/>
  <c r="G282" i="24"/>
  <c r="U282" i="24"/>
  <c r="I282" i="24"/>
  <c r="V282" i="24"/>
  <c r="J282" i="24"/>
  <c r="W282" i="24"/>
  <c r="K282" i="24"/>
  <c r="X282" i="24"/>
  <c r="M282" i="24"/>
  <c r="AC282" i="24"/>
  <c r="C282" i="24"/>
  <c r="R282" i="24"/>
  <c r="AE282" i="24"/>
  <c r="J339" i="24"/>
  <c r="U339" i="24"/>
  <c r="K339" i="24"/>
  <c r="V339" i="24"/>
  <c r="R321" i="24"/>
  <c r="W309" i="24"/>
  <c r="B309" i="24"/>
  <c r="AF309" i="24"/>
  <c r="C309" i="24"/>
  <c r="D309" i="24"/>
  <c r="K309" i="24"/>
  <c r="N309" i="24"/>
  <c r="N307" i="24"/>
  <c r="K307" i="24"/>
  <c r="AA307" i="24"/>
  <c r="D307" i="24"/>
  <c r="Y307" i="24"/>
  <c r="E307" i="24"/>
  <c r="Z307" i="24"/>
  <c r="F307" i="24"/>
  <c r="M307" i="24"/>
  <c r="M299" i="24"/>
  <c r="Y299" i="24"/>
  <c r="B299" i="24"/>
  <c r="C299" i="24"/>
  <c r="K299" i="24"/>
  <c r="L299" i="24"/>
  <c r="AF299" i="24"/>
  <c r="C321" i="24"/>
  <c r="K321" i="24"/>
  <c r="S321" i="24"/>
  <c r="AA321" i="24"/>
  <c r="D321" i="24"/>
  <c r="L321" i="24"/>
  <c r="T321" i="24"/>
  <c r="AB321" i="24"/>
  <c r="E321" i="24"/>
  <c r="M321" i="24"/>
  <c r="U321" i="24"/>
  <c r="AC321" i="24"/>
  <c r="F321" i="24"/>
  <c r="N321" i="24"/>
  <c r="V321" i="24"/>
  <c r="AD321" i="24"/>
  <c r="E312" i="24"/>
  <c r="Z312" i="24"/>
  <c r="D312" i="24"/>
  <c r="K312" i="24"/>
  <c r="W312" i="24"/>
  <c r="X312" i="24"/>
  <c r="G425" i="24"/>
  <c r="I425" i="24"/>
  <c r="R425" i="24"/>
  <c r="AA425" i="24"/>
  <c r="C418" i="24"/>
  <c r="G418" i="24"/>
  <c r="Y418" i="24"/>
  <c r="G417" i="24"/>
  <c r="B417" i="24"/>
  <c r="K417" i="24"/>
  <c r="T417" i="24"/>
  <c r="AC417" i="24"/>
  <c r="L379" i="24"/>
  <c r="X379" i="24"/>
  <c r="M379" i="24"/>
  <c r="AC379" i="24"/>
  <c r="E345" i="24"/>
  <c r="M345" i="24"/>
  <c r="U345" i="24"/>
  <c r="AC345" i="24"/>
  <c r="F345" i="24"/>
  <c r="N345" i="24"/>
  <c r="V345" i="24"/>
  <c r="AD345" i="24"/>
  <c r="AA339" i="24"/>
  <c r="L339" i="24"/>
  <c r="C338" i="24"/>
  <c r="P338" i="24"/>
  <c r="AA338" i="24"/>
  <c r="E338" i="24"/>
  <c r="Q338" i="24"/>
  <c r="AC338" i="24"/>
  <c r="L336" i="24"/>
  <c r="U336" i="24"/>
  <c r="W336" i="24"/>
  <c r="N335" i="24"/>
  <c r="F325" i="24"/>
  <c r="AB325" i="24"/>
  <c r="G325" i="24"/>
  <c r="O325" i="24"/>
  <c r="P325" i="24"/>
  <c r="AF321" i="24"/>
  <c r="P321" i="24"/>
  <c r="F306" i="24"/>
  <c r="O306" i="24"/>
  <c r="X306" i="24"/>
  <c r="G306" i="24"/>
  <c r="Q306" i="24"/>
  <c r="AA306" i="24"/>
  <c r="H306" i="24"/>
  <c r="S306" i="24"/>
  <c r="AE306" i="24"/>
  <c r="I306" i="24"/>
  <c r="U306" i="24"/>
  <c r="AF306" i="24"/>
  <c r="J306" i="24"/>
  <c r="V306" i="24"/>
  <c r="K306" i="24"/>
  <c r="W306" i="24"/>
  <c r="AF282" i="24"/>
  <c r="D279" i="24"/>
  <c r="P279" i="24"/>
  <c r="AB279" i="24"/>
  <c r="G279" i="24"/>
  <c r="V279" i="24"/>
  <c r="B279" i="24"/>
  <c r="R279" i="24"/>
  <c r="F279" i="24"/>
  <c r="W279" i="24"/>
  <c r="H279" i="24"/>
  <c r="X279" i="24"/>
  <c r="J279" i="24"/>
  <c r="Y279" i="24"/>
  <c r="L279" i="24"/>
  <c r="Z279" i="24"/>
  <c r="O279" i="24"/>
  <c r="AF279" i="24"/>
  <c r="E360" i="24"/>
  <c r="M360" i="24"/>
  <c r="U360" i="24"/>
  <c r="AC360" i="24"/>
  <c r="F360" i="24"/>
  <c r="N360" i="24"/>
  <c r="V360" i="24"/>
  <c r="AD360" i="24"/>
  <c r="C349" i="24"/>
  <c r="X349" i="24"/>
  <c r="D349" i="24"/>
  <c r="Y349" i="24"/>
  <c r="N348" i="24"/>
  <c r="O348" i="24"/>
  <c r="AF345" i="24"/>
  <c r="T345" i="24"/>
  <c r="J345" i="24"/>
  <c r="D343" i="24"/>
  <c r="B343" i="24"/>
  <c r="L343" i="24"/>
  <c r="L342" i="24"/>
  <c r="N342" i="24"/>
  <c r="Y339" i="24"/>
  <c r="F339" i="24"/>
  <c r="AF338" i="24"/>
  <c r="N338" i="24"/>
  <c r="F335" i="24"/>
  <c r="AE321" i="24"/>
  <c r="O321" i="24"/>
  <c r="X307" i="24"/>
  <c r="R306" i="24"/>
  <c r="B298" i="24"/>
  <c r="E298" i="24"/>
  <c r="K298" i="24"/>
  <c r="N298" i="24"/>
  <c r="O298" i="24"/>
  <c r="W298" i="24"/>
  <c r="Y298" i="24"/>
  <c r="K285" i="24"/>
  <c r="T285" i="24"/>
  <c r="B285" i="24"/>
  <c r="J285" i="24"/>
  <c r="L285" i="24"/>
  <c r="V285" i="24"/>
  <c r="X285" i="24"/>
  <c r="AD282" i="24"/>
  <c r="I488" i="24"/>
  <c r="B488" i="24"/>
  <c r="U488" i="24"/>
  <c r="J485" i="24"/>
  <c r="F485" i="24"/>
  <c r="V485" i="24"/>
  <c r="S478" i="24"/>
  <c r="B478" i="24"/>
  <c r="E470" i="24"/>
  <c r="X470" i="24"/>
  <c r="B456" i="24"/>
  <c r="G456" i="24"/>
  <c r="S456" i="24"/>
  <c r="K454" i="24"/>
  <c r="E454" i="24"/>
  <c r="AA454" i="24"/>
  <c r="AD447" i="24"/>
  <c r="U447" i="24"/>
  <c r="L447" i="24"/>
  <c r="V441" i="24"/>
  <c r="L441" i="24"/>
  <c r="AC439" i="24"/>
  <c r="T439" i="24"/>
  <c r="K439" i="24"/>
  <c r="F429" i="24"/>
  <c r="X429" i="24"/>
  <c r="AC425" i="24"/>
  <c r="S425" i="24"/>
  <c r="H425" i="24"/>
  <c r="C423" i="24"/>
  <c r="K423" i="24"/>
  <c r="S423" i="24"/>
  <c r="AA423" i="24"/>
  <c r="J422" i="24"/>
  <c r="C419" i="24"/>
  <c r="N419" i="24"/>
  <c r="Y419" i="24"/>
  <c r="P418" i="24"/>
  <c r="AD417" i="24"/>
  <c r="S417" i="24"/>
  <c r="I417" i="24"/>
  <c r="D413" i="24"/>
  <c r="M410" i="24"/>
  <c r="X409" i="24"/>
  <c r="L409" i="24"/>
  <c r="J408" i="24"/>
  <c r="B406" i="24"/>
  <c r="K406" i="24"/>
  <c r="Z406" i="24"/>
  <c r="D404" i="24"/>
  <c r="O404" i="24"/>
  <c r="AB404" i="24"/>
  <c r="C402" i="24"/>
  <c r="E402" i="24"/>
  <c r="Y402" i="24"/>
  <c r="V401" i="24"/>
  <c r="L401" i="24"/>
  <c r="AE396" i="24"/>
  <c r="O396" i="24"/>
  <c r="X384" i="24"/>
  <c r="N384" i="24"/>
  <c r="AF379" i="24"/>
  <c r="N379" i="24"/>
  <c r="AD370" i="24"/>
  <c r="R370" i="24"/>
  <c r="D365" i="24"/>
  <c r="T365" i="24"/>
  <c r="E365" i="24"/>
  <c r="U365" i="24"/>
  <c r="AF360" i="24"/>
  <c r="T360" i="24"/>
  <c r="J360" i="24"/>
  <c r="V357" i="24"/>
  <c r="B353" i="24"/>
  <c r="J353" i="24"/>
  <c r="R353" i="24"/>
  <c r="Z353" i="24"/>
  <c r="C353" i="24"/>
  <c r="K353" i="24"/>
  <c r="S353" i="24"/>
  <c r="AA353" i="24"/>
  <c r="B351" i="24"/>
  <c r="D350" i="24"/>
  <c r="W350" i="24"/>
  <c r="W349" i="24"/>
  <c r="W348" i="24"/>
  <c r="AE345" i="24"/>
  <c r="S345" i="24"/>
  <c r="I345" i="24"/>
  <c r="W342" i="24"/>
  <c r="D340" i="24"/>
  <c r="V340" i="24"/>
  <c r="E340" i="24"/>
  <c r="W340" i="24"/>
  <c r="X339" i="24"/>
  <c r="E339" i="24"/>
  <c r="AE338" i="24"/>
  <c r="M338" i="24"/>
  <c r="E335" i="24"/>
  <c r="F330" i="24"/>
  <c r="Q330" i="24"/>
  <c r="AC330" i="24"/>
  <c r="G330" i="24"/>
  <c r="R330" i="24"/>
  <c r="AD330" i="24"/>
  <c r="H330" i="24"/>
  <c r="S330" i="24"/>
  <c r="AA325" i="24"/>
  <c r="Z321" i="24"/>
  <c r="J321" i="24"/>
  <c r="B319" i="24"/>
  <c r="P319" i="24"/>
  <c r="D319" i="24"/>
  <c r="V319" i="24"/>
  <c r="E319" i="24"/>
  <c r="W319" i="24"/>
  <c r="F319" i="24"/>
  <c r="X319" i="24"/>
  <c r="V307" i="24"/>
  <c r="P306" i="24"/>
  <c r="H288" i="24"/>
  <c r="Q288" i="24"/>
  <c r="Z288" i="24"/>
  <c r="C288" i="24"/>
  <c r="M288" i="24"/>
  <c r="X288" i="24"/>
  <c r="B288" i="24"/>
  <c r="O288" i="24"/>
  <c r="AA288" i="24"/>
  <c r="D288" i="24"/>
  <c r="P288" i="24"/>
  <c r="AB288" i="24"/>
  <c r="E288" i="24"/>
  <c r="R288" i="24"/>
  <c r="AC288" i="24"/>
  <c r="G288" i="24"/>
  <c r="S288" i="24"/>
  <c r="AE288" i="24"/>
  <c r="I288" i="24"/>
  <c r="T288" i="24"/>
  <c r="AF288" i="24"/>
  <c r="K288" i="24"/>
  <c r="W288" i="24"/>
  <c r="S282" i="24"/>
  <c r="K473" i="24"/>
  <c r="C447" i="24"/>
  <c r="K447" i="24"/>
  <c r="S447" i="24"/>
  <c r="AA447" i="24"/>
  <c r="G441" i="24"/>
  <c r="H441" i="24"/>
  <c r="Q441" i="24"/>
  <c r="Z441" i="24"/>
  <c r="H439" i="24"/>
  <c r="P439" i="24"/>
  <c r="X439" i="24"/>
  <c r="AF439" i="24"/>
  <c r="AB425" i="24"/>
  <c r="Q425" i="24"/>
  <c r="F425" i="24"/>
  <c r="AE418" i="24"/>
  <c r="O418" i="24"/>
  <c r="AB417" i="24"/>
  <c r="R417" i="24"/>
  <c r="H417" i="24"/>
  <c r="G409" i="24"/>
  <c r="D409" i="24"/>
  <c r="M409" i="24"/>
  <c r="V409" i="24"/>
  <c r="AF409" i="24"/>
  <c r="G401" i="24"/>
  <c r="I401" i="24"/>
  <c r="R401" i="24"/>
  <c r="AA401" i="24"/>
  <c r="H396" i="24"/>
  <c r="F396" i="24"/>
  <c r="Q396" i="24"/>
  <c r="AB396" i="24"/>
  <c r="S396" i="24"/>
  <c r="G396" i="24"/>
  <c r="AC396" i="24"/>
  <c r="B384" i="24"/>
  <c r="J384" i="24"/>
  <c r="R384" i="24"/>
  <c r="Z384" i="24"/>
  <c r="C384" i="24"/>
  <c r="K384" i="24"/>
  <c r="S384" i="24"/>
  <c r="AA384" i="24"/>
  <c r="AE379" i="24"/>
  <c r="K379" i="24"/>
  <c r="S378" i="24"/>
  <c r="T378" i="24"/>
  <c r="D370" i="24"/>
  <c r="N370" i="24"/>
  <c r="Y370" i="24"/>
  <c r="E370" i="24"/>
  <c r="P370" i="24"/>
  <c r="AA370" i="24"/>
  <c r="I363" i="24"/>
  <c r="K363" i="24"/>
  <c r="AE360" i="24"/>
  <c r="S360" i="24"/>
  <c r="I360" i="24"/>
  <c r="F357" i="24"/>
  <c r="W357" i="24"/>
  <c r="K357" i="24"/>
  <c r="Y357" i="24"/>
  <c r="V349" i="24"/>
  <c r="V348" i="24"/>
  <c r="AB345" i="24"/>
  <c r="R345" i="24"/>
  <c r="H345" i="24"/>
  <c r="U342" i="24"/>
  <c r="T339" i="24"/>
  <c r="D339" i="24"/>
  <c r="Z338" i="24"/>
  <c r="K338" i="24"/>
  <c r="B335" i="24"/>
  <c r="B328" i="24"/>
  <c r="W325" i="24"/>
  <c r="Y321" i="24"/>
  <c r="I321" i="24"/>
  <c r="Z309" i="24"/>
  <c r="Q307" i="24"/>
  <c r="N306" i="24"/>
  <c r="V290" i="24"/>
  <c r="AD287" i="24"/>
  <c r="AE287" i="24"/>
  <c r="O282" i="24"/>
  <c r="G267" i="24"/>
  <c r="E267" i="24"/>
  <c r="N267" i="24"/>
  <c r="X267" i="24"/>
  <c r="D267" i="24"/>
  <c r="P267" i="24"/>
  <c r="Z267" i="24"/>
  <c r="F267" i="24"/>
  <c r="Q267" i="24"/>
  <c r="AA267" i="24"/>
  <c r="C254" i="24"/>
  <c r="G254" i="24"/>
  <c r="AA254" i="24"/>
  <c r="F254" i="24"/>
  <c r="AB254" i="24"/>
  <c r="I254" i="24"/>
  <c r="AC254" i="24"/>
  <c r="O254" i="24"/>
  <c r="V245" i="24"/>
  <c r="D231" i="24"/>
  <c r="Y231" i="24"/>
  <c r="C231" i="24"/>
  <c r="AB231" i="24"/>
  <c r="E231" i="24"/>
  <c r="AC231" i="24"/>
  <c r="N231" i="24"/>
  <c r="P231" i="24"/>
  <c r="S231" i="24"/>
  <c r="T231" i="24"/>
  <c r="I215" i="24"/>
  <c r="AF215" i="24"/>
  <c r="S215" i="24"/>
  <c r="T215" i="24"/>
  <c r="K215" i="24"/>
  <c r="U215" i="24"/>
  <c r="AC215" i="24"/>
  <c r="AD215" i="24"/>
  <c r="F297" i="24"/>
  <c r="N297" i="24"/>
  <c r="V297" i="24"/>
  <c r="AD297" i="24"/>
  <c r="I297" i="24"/>
  <c r="R297" i="24"/>
  <c r="AA297" i="24"/>
  <c r="J295" i="24"/>
  <c r="I295" i="24"/>
  <c r="AE295" i="24"/>
  <c r="D284" i="24"/>
  <c r="AF284" i="24"/>
  <c r="U278" i="24"/>
  <c r="V268" i="24"/>
  <c r="AB267" i="24"/>
  <c r="L267" i="24"/>
  <c r="AD254" i="24"/>
  <c r="X252" i="24"/>
  <c r="Y234" i="24"/>
  <c r="M234" i="24"/>
  <c r="O234" i="24"/>
  <c r="AB234" i="24"/>
  <c r="F278" i="24"/>
  <c r="S278" i="24"/>
  <c r="AE278" i="24"/>
  <c r="C278" i="24"/>
  <c r="O278" i="24"/>
  <c r="AC278" i="24"/>
  <c r="F270" i="24"/>
  <c r="N270" i="24"/>
  <c r="S270" i="24"/>
  <c r="AC270" i="24"/>
  <c r="I268" i="24"/>
  <c r="U268" i="24"/>
  <c r="AE268" i="24"/>
  <c r="F268" i="24"/>
  <c r="Q268" i="24"/>
  <c r="AD268" i="24"/>
  <c r="G268" i="24"/>
  <c r="S268" i="24"/>
  <c r="AF268" i="24"/>
  <c r="Y267" i="24"/>
  <c r="K267" i="24"/>
  <c r="V254" i="24"/>
  <c r="K252" i="24"/>
  <c r="W252" i="24"/>
  <c r="M252" i="24"/>
  <c r="Y252" i="24"/>
  <c r="N252" i="24"/>
  <c r="AA252" i="24"/>
  <c r="C252" i="24"/>
  <c r="P252" i="24"/>
  <c r="AD252" i="24"/>
  <c r="P238" i="24"/>
  <c r="C238" i="24"/>
  <c r="Z238" i="24"/>
  <c r="E238" i="24"/>
  <c r="AA238" i="24"/>
  <c r="F238" i="24"/>
  <c r="AB238" i="24"/>
  <c r="H238" i="24"/>
  <c r="AD238" i="24"/>
  <c r="E236" i="24"/>
  <c r="M236" i="24"/>
  <c r="U236" i="24"/>
  <c r="AC236" i="24"/>
  <c r="B236" i="24"/>
  <c r="K236" i="24"/>
  <c r="T236" i="24"/>
  <c r="AD236" i="24"/>
  <c r="C236" i="24"/>
  <c r="L236" i="24"/>
  <c r="V236" i="24"/>
  <c r="AE236" i="24"/>
  <c r="D236" i="24"/>
  <c r="N236" i="24"/>
  <c r="W236" i="24"/>
  <c r="AF236" i="24"/>
  <c r="F236" i="24"/>
  <c r="O236" i="24"/>
  <c r="X236" i="24"/>
  <c r="N278" i="24"/>
  <c r="T271" i="24"/>
  <c r="G271" i="24"/>
  <c r="AF271" i="24"/>
  <c r="H271" i="24"/>
  <c r="O268" i="24"/>
  <c r="V267" i="24"/>
  <c r="J267" i="24"/>
  <c r="B261" i="24"/>
  <c r="G256" i="24"/>
  <c r="R256" i="24"/>
  <c r="AB256" i="24"/>
  <c r="B256" i="24"/>
  <c r="M256" i="24"/>
  <c r="Z256" i="24"/>
  <c r="C256" i="24"/>
  <c r="O256" i="24"/>
  <c r="AA256" i="24"/>
  <c r="E256" i="24"/>
  <c r="S256" i="24"/>
  <c r="AE256" i="24"/>
  <c r="G255" i="24"/>
  <c r="T255" i="24"/>
  <c r="W255" i="24"/>
  <c r="T254" i="24"/>
  <c r="S252" i="24"/>
  <c r="G251" i="24"/>
  <c r="E251" i="24"/>
  <c r="N251" i="24"/>
  <c r="X251" i="24"/>
  <c r="I251" i="24"/>
  <c r="S251" i="24"/>
  <c r="AC251" i="24"/>
  <c r="J251" i="24"/>
  <c r="T251" i="24"/>
  <c r="AD251" i="24"/>
  <c r="B251" i="24"/>
  <c r="L251" i="24"/>
  <c r="V251" i="24"/>
  <c r="G249" i="24"/>
  <c r="O249" i="24"/>
  <c r="W249" i="24"/>
  <c r="AE249" i="24"/>
  <c r="H249" i="24"/>
  <c r="Q249" i="24"/>
  <c r="Z249" i="24"/>
  <c r="I249" i="24"/>
  <c r="R249" i="24"/>
  <c r="AA249" i="24"/>
  <c r="B249" i="24"/>
  <c r="K249" i="24"/>
  <c r="T249" i="24"/>
  <c r="AC249" i="24"/>
  <c r="R236" i="24"/>
  <c r="G221" i="24"/>
  <c r="O221" i="24"/>
  <c r="W221" i="24"/>
  <c r="AE221" i="24"/>
  <c r="B221" i="24"/>
  <c r="K221" i="24"/>
  <c r="T221" i="24"/>
  <c r="AC221" i="24"/>
  <c r="C221" i="24"/>
  <c r="L221" i="24"/>
  <c r="U221" i="24"/>
  <c r="AD221" i="24"/>
  <c r="E221" i="24"/>
  <c r="Q221" i="24"/>
  <c r="AB221" i="24"/>
  <c r="F221" i="24"/>
  <c r="R221" i="24"/>
  <c r="AF221" i="24"/>
  <c r="H221" i="24"/>
  <c r="S221" i="24"/>
  <c r="I221" i="24"/>
  <c r="V221" i="24"/>
  <c r="I214" i="24"/>
  <c r="U214" i="24"/>
  <c r="AF214" i="24"/>
  <c r="K214" i="24"/>
  <c r="S214" i="24"/>
  <c r="W214" i="24"/>
  <c r="H315" i="24"/>
  <c r="Q315" i="24"/>
  <c r="Z315" i="24"/>
  <c r="J315" i="24"/>
  <c r="T315" i="24"/>
  <c r="AD315" i="24"/>
  <c r="V300" i="24"/>
  <c r="K300" i="24"/>
  <c r="AB297" i="24"/>
  <c r="Q297" i="24"/>
  <c r="G297" i="24"/>
  <c r="W284" i="24"/>
  <c r="E283" i="24"/>
  <c r="N283" i="24"/>
  <c r="X283" i="24"/>
  <c r="I283" i="24"/>
  <c r="S283" i="24"/>
  <c r="AC283" i="24"/>
  <c r="AB278" i="24"/>
  <c r="M278" i="24"/>
  <c r="AE271" i="24"/>
  <c r="AC268" i="24"/>
  <c r="N268" i="24"/>
  <c r="U267" i="24"/>
  <c r="I267" i="24"/>
  <c r="G259" i="24"/>
  <c r="D259" i="24"/>
  <c r="M259" i="24"/>
  <c r="V259" i="24"/>
  <c r="AF259" i="24"/>
  <c r="E259" i="24"/>
  <c r="P259" i="24"/>
  <c r="Z259" i="24"/>
  <c r="F259" i="24"/>
  <c r="Q259" i="24"/>
  <c r="AA259" i="24"/>
  <c r="T256" i="24"/>
  <c r="S254" i="24"/>
  <c r="Q252" i="24"/>
  <c r="AF251" i="24"/>
  <c r="P251" i="24"/>
  <c r="AB249" i="24"/>
  <c r="M249" i="24"/>
  <c r="U248" i="24"/>
  <c r="K248" i="24"/>
  <c r="L248" i="24"/>
  <c r="Y248" i="24"/>
  <c r="Q236" i="24"/>
  <c r="AE231" i="24"/>
  <c r="K223" i="24"/>
  <c r="J223" i="24"/>
  <c r="R223" i="24"/>
  <c r="I223" i="24"/>
  <c r="S223" i="24"/>
  <c r="T223" i="24"/>
  <c r="V223" i="24"/>
  <c r="Y221" i="24"/>
  <c r="D216" i="24"/>
  <c r="N216" i="24"/>
  <c r="X216" i="24"/>
  <c r="K216" i="24"/>
  <c r="V216" i="24"/>
  <c r="L216" i="24"/>
  <c r="W216" i="24"/>
  <c r="C216" i="24"/>
  <c r="S216" i="24"/>
  <c r="AF216" i="24"/>
  <c r="E216" i="24"/>
  <c r="T216" i="24"/>
  <c r="F216" i="24"/>
  <c r="U216" i="24"/>
  <c r="H216" i="24"/>
  <c r="AA216" i="24"/>
  <c r="I216" i="24"/>
  <c r="AB216" i="24"/>
  <c r="J207" i="24"/>
  <c r="T207" i="24"/>
  <c r="AD207" i="24"/>
  <c r="I207" i="24"/>
  <c r="U207" i="24"/>
  <c r="K207" i="24"/>
  <c r="V207" i="24"/>
  <c r="B207" i="24"/>
  <c r="P207" i="24"/>
  <c r="AF207" i="24"/>
  <c r="C207" i="24"/>
  <c r="R207" i="24"/>
  <c r="D207" i="24"/>
  <c r="S207" i="24"/>
  <c r="E207" i="24"/>
  <c r="X207" i="24"/>
  <c r="F207" i="24"/>
  <c r="Y207" i="24"/>
  <c r="V315" i="24"/>
  <c r="K315" i="24"/>
  <c r="AF300" i="24"/>
  <c r="Z297" i="24"/>
  <c r="P297" i="24"/>
  <c r="E297" i="24"/>
  <c r="D291" i="24"/>
  <c r="V291" i="24"/>
  <c r="N291" i="24"/>
  <c r="V284" i="24"/>
  <c r="V283" i="24"/>
  <c r="K283" i="24"/>
  <c r="AA278" i="24"/>
  <c r="L278" i="24"/>
  <c r="C276" i="24"/>
  <c r="Q276" i="24"/>
  <c r="O276" i="24"/>
  <c r="C274" i="24"/>
  <c r="AB273" i="24"/>
  <c r="P273" i="24"/>
  <c r="W271" i="24"/>
  <c r="AA268" i="24"/>
  <c r="M268" i="24"/>
  <c r="T267" i="24"/>
  <c r="H267" i="24"/>
  <c r="AB259" i="24"/>
  <c r="L259" i="24"/>
  <c r="F257" i="24"/>
  <c r="N257" i="24"/>
  <c r="V257" i="24"/>
  <c r="AD257" i="24"/>
  <c r="H257" i="24"/>
  <c r="Q257" i="24"/>
  <c r="Z257" i="24"/>
  <c r="I257" i="24"/>
  <c r="R257" i="24"/>
  <c r="AA257" i="24"/>
  <c r="Q256" i="24"/>
  <c r="Q254" i="24"/>
  <c r="O252" i="24"/>
  <c r="AB251" i="24"/>
  <c r="M251" i="24"/>
  <c r="Y249" i="24"/>
  <c r="L249" i="24"/>
  <c r="P236" i="24"/>
  <c r="AD231" i="24"/>
  <c r="V224" i="24"/>
  <c r="G224" i="24"/>
  <c r="H224" i="24"/>
  <c r="U224" i="24"/>
  <c r="AE224" i="24"/>
  <c r="X221" i="24"/>
  <c r="K206" i="24"/>
  <c r="B206" i="24"/>
  <c r="AC390" i="24"/>
  <c r="T390" i="24"/>
  <c r="J390" i="24"/>
  <c r="AF337" i="24"/>
  <c r="X337" i="24"/>
  <c r="P337" i="24"/>
  <c r="H337" i="24"/>
  <c r="AE332" i="24"/>
  <c r="O332" i="24"/>
  <c r="W324" i="24"/>
  <c r="L324" i="24"/>
  <c r="AE322" i="24"/>
  <c r="U322" i="24"/>
  <c r="J322" i="24"/>
  <c r="K317" i="24"/>
  <c r="Y317" i="24"/>
  <c r="G317" i="24"/>
  <c r="X317" i="24"/>
  <c r="U315" i="24"/>
  <c r="I315" i="24"/>
  <c r="B314" i="24"/>
  <c r="N314" i="24"/>
  <c r="Y314" i="24"/>
  <c r="J314" i="24"/>
  <c r="W314" i="24"/>
  <c r="F313" i="24"/>
  <c r="N313" i="24"/>
  <c r="V313" i="24"/>
  <c r="AD313" i="24"/>
  <c r="D313" i="24"/>
  <c r="M313" i="24"/>
  <c r="W313" i="24"/>
  <c r="AF313" i="24"/>
  <c r="V301" i="24"/>
  <c r="AE300" i="24"/>
  <c r="Y297" i="24"/>
  <c r="O297" i="24"/>
  <c r="D297" i="24"/>
  <c r="N284" i="24"/>
  <c r="U283" i="24"/>
  <c r="J283" i="24"/>
  <c r="Y278" i="24"/>
  <c r="K278" i="24"/>
  <c r="B273" i="24"/>
  <c r="J273" i="24"/>
  <c r="R273" i="24"/>
  <c r="Z273" i="24"/>
  <c r="C273" i="24"/>
  <c r="L273" i="24"/>
  <c r="U273" i="24"/>
  <c r="AD273" i="24"/>
  <c r="D273" i="24"/>
  <c r="M273" i="24"/>
  <c r="V273" i="24"/>
  <c r="AE273" i="24"/>
  <c r="V271" i="24"/>
  <c r="AE270" i="24"/>
  <c r="Y268" i="24"/>
  <c r="K268" i="24"/>
  <c r="AF267" i="24"/>
  <c r="S267" i="24"/>
  <c r="C267" i="24"/>
  <c r="C260" i="24"/>
  <c r="W260" i="24"/>
  <c r="Y259" i="24"/>
  <c r="K259" i="24"/>
  <c r="L256" i="24"/>
  <c r="L254" i="24"/>
  <c r="H252" i="24"/>
  <c r="AA251" i="24"/>
  <c r="K251" i="24"/>
  <c r="X249" i="24"/>
  <c r="J249" i="24"/>
  <c r="AF244" i="24"/>
  <c r="K244" i="24"/>
  <c r="W244" i="24"/>
  <c r="AE244" i="24"/>
  <c r="S238" i="24"/>
  <c r="AB236" i="24"/>
  <c r="J236" i="24"/>
  <c r="Z234" i="24"/>
  <c r="M231" i="24"/>
  <c r="P221" i="24"/>
  <c r="AE216" i="24"/>
  <c r="AC207" i="24"/>
  <c r="AB390" i="24"/>
  <c r="R390" i="24"/>
  <c r="AF368" i="24"/>
  <c r="X368" i="24"/>
  <c r="P368" i="24"/>
  <c r="AB358" i="24"/>
  <c r="R358" i="24"/>
  <c r="AF347" i="24"/>
  <c r="AE337" i="24"/>
  <c r="W337" i="24"/>
  <c r="O337" i="24"/>
  <c r="AC332" i="24"/>
  <c r="M332" i="24"/>
  <c r="AF329" i="24"/>
  <c r="X329" i="24"/>
  <c r="P329" i="24"/>
  <c r="Q326" i="24"/>
  <c r="V324" i="24"/>
  <c r="AD323" i="24"/>
  <c r="T323" i="24"/>
  <c r="AD322" i="24"/>
  <c r="S322" i="24"/>
  <c r="P317" i="24"/>
  <c r="AF315" i="24"/>
  <c r="S315" i="24"/>
  <c r="F315" i="24"/>
  <c r="AE314" i="24"/>
  <c r="O314" i="24"/>
  <c r="AE313" i="24"/>
  <c r="T313" i="24"/>
  <c r="J313" i="24"/>
  <c r="H303" i="24"/>
  <c r="R303" i="24"/>
  <c r="J303" i="24"/>
  <c r="T301" i="24"/>
  <c r="W300" i="24"/>
  <c r="X297" i="24"/>
  <c r="M297" i="24"/>
  <c r="C297" i="24"/>
  <c r="AF296" i="24"/>
  <c r="M291" i="24"/>
  <c r="M284" i="24"/>
  <c r="AF283" i="24"/>
  <c r="T283" i="24"/>
  <c r="H283" i="24"/>
  <c r="W278" i="24"/>
  <c r="G278" i="24"/>
  <c r="P276" i="24"/>
  <c r="Y273" i="24"/>
  <c r="N273" i="24"/>
  <c r="R271" i="24"/>
  <c r="AD270" i="24"/>
  <c r="X268" i="24"/>
  <c r="H268" i="24"/>
  <c r="AD267" i="24"/>
  <c r="R267" i="24"/>
  <c r="B267" i="24"/>
  <c r="E265" i="24"/>
  <c r="M265" i="24"/>
  <c r="U265" i="24"/>
  <c r="AC265" i="24"/>
  <c r="G265" i="24"/>
  <c r="P265" i="24"/>
  <c r="Y265" i="24"/>
  <c r="H265" i="24"/>
  <c r="Q265" i="24"/>
  <c r="Z265" i="24"/>
  <c r="K264" i="24"/>
  <c r="I264" i="24"/>
  <c r="L264" i="24"/>
  <c r="X259" i="24"/>
  <c r="J259" i="24"/>
  <c r="U257" i="24"/>
  <c r="J257" i="24"/>
  <c r="K256" i="24"/>
  <c r="E254" i="24"/>
  <c r="AF252" i="24"/>
  <c r="G252" i="24"/>
  <c r="Z251" i="24"/>
  <c r="H251" i="24"/>
  <c r="V249" i="24"/>
  <c r="F249" i="24"/>
  <c r="AE248" i="24"/>
  <c r="T245" i="24"/>
  <c r="G243" i="24"/>
  <c r="F243" i="24"/>
  <c r="P243" i="24"/>
  <c r="Y243" i="24"/>
  <c r="D243" i="24"/>
  <c r="N243" i="24"/>
  <c r="Z243" i="24"/>
  <c r="E243" i="24"/>
  <c r="Q243" i="24"/>
  <c r="AA243" i="24"/>
  <c r="I243" i="24"/>
  <c r="S243" i="24"/>
  <c r="AC243" i="24"/>
  <c r="R238" i="24"/>
  <c r="AA236" i="24"/>
  <c r="I236" i="24"/>
  <c r="P234" i="24"/>
  <c r="D233" i="24"/>
  <c r="M233" i="24"/>
  <c r="V233" i="24"/>
  <c r="AE233" i="24"/>
  <c r="C233" i="24"/>
  <c r="N233" i="24"/>
  <c r="Y233" i="24"/>
  <c r="E233" i="24"/>
  <c r="O233" i="24"/>
  <c r="Z233" i="24"/>
  <c r="F233" i="24"/>
  <c r="S233" i="24"/>
  <c r="G233" i="24"/>
  <c r="T233" i="24"/>
  <c r="I233" i="24"/>
  <c r="U233" i="24"/>
  <c r="J233" i="24"/>
  <c r="W233" i="24"/>
  <c r="G231" i="24"/>
  <c r="C225" i="24"/>
  <c r="S225" i="24"/>
  <c r="I225" i="24"/>
  <c r="AD225" i="24"/>
  <c r="J225" i="24"/>
  <c r="AF225" i="24"/>
  <c r="H225" i="24"/>
  <c r="K225" i="24"/>
  <c r="Q225" i="24"/>
  <c r="T225" i="24"/>
  <c r="AC223" i="24"/>
  <c r="N221" i="24"/>
  <c r="AD216" i="24"/>
  <c r="J215" i="24"/>
  <c r="AB207" i="24"/>
  <c r="C193" i="24"/>
  <c r="B190" i="24"/>
  <c r="U190" i="24"/>
  <c r="C190" i="24"/>
  <c r="Z190" i="24"/>
  <c r="L190" i="24"/>
  <c r="P190" i="24"/>
  <c r="V190" i="24"/>
  <c r="N185" i="24"/>
  <c r="O185" i="24"/>
  <c r="E199" i="24"/>
  <c r="N199" i="24"/>
  <c r="X199" i="24"/>
  <c r="H199" i="24"/>
  <c r="R199" i="24"/>
  <c r="AB199" i="24"/>
  <c r="I199" i="24"/>
  <c r="S199" i="24"/>
  <c r="AC199" i="24"/>
  <c r="Z189" i="24"/>
  <c r="Y183" i="24"/>
  <c r="I189" i="24"/>
  <c r="S189" i="24"/>
  <c r="AD189" i="24"/>
  <c r="F189" i="24"/>
  <c r="Q189" i="24"/>
  <c r="AC189" i="24"/>
  <c r="E189" i="24"/>
  <c r="R189" i="24"/>
  <c r="G189" i="24"/>
  <c r="U189" i="24"/>
  <c r="H189" i="24"/>
  <c r="W189" i="24"/>
  <c r="F183" i="24"/>
  <c r="P183" i="24"/>
  <c r="AA183" i="24"/>
  <c r="E183" i="24"/>
  <c r="Q183" i="24"/>
  <c r="AD183" i="24"/>
  <c r="C183" i="24"/>
  <c r="O183" i="24"/>
  <c r="AE183" i="24"/>
  <c r="D183" i="24"/>
  <c r="T183" i="24"/>
  <c r="AF183" i="24"/>
  <c r="G183" i="24"/>
  <c r="U183" i="24"/>
  <c r="F219" i="24"/>
  <c r="Q219" i="24"/>
  <c r="AC219" i="24"/>
  <c r="J219" i="24"/>
  <c r="X219" i="24"/>
  <c r="L219" i="24"/>
  <c r="Y219" i="24"/>
  <c r="B212" i="24"/>
  <c r="M212" i="24"/>
  <c r="AA212" i="24"/>
  <c r="I212" i="24"/>
  <c r="Y212" i="24"/>
  <c r="K212" i="24"/>
  <c r="AB212" i="24"/>
  <c r="D200" i="24"/>
  <c r="O200" i="24"/>
  <c r="AE200" i="24"/>
  <c r="K200" i="24"/>
  <c r="Q200" i="24"/>
  <c r="Y199" i="24"/>
  <c r="K199" i="24"/>
  <c r="AA190" i="24"/>
  <c r="X189" i="24"/>
  <c r="W183" i="24"/>
  <c r="G242" i="24"/>
  <c r="Q242" i="24"/>
  <c r="AA242" i="24"/>
  <c r="AF232" i="24"/>
  <c r="R232" i="24"/>
  <c r="P219" i="24"/>
  <c r="T217" i="24"/>
  <c r="R212" i="24"/>
  <c r="G210" i="24"/>
  <c r="R210" i="24"/>
  <c r="AB210" i="24"/>
  <c r="C210" i="24"/>
  <c r="O210" i="24"/>
  <c r="AA210" i="24"/>
  <c r="E210" i="24"/>
  <c r="Q210" i="24"/>
  <c r="AC210" i="24"/>
  <c r="M208" i="24"/>
  <c r="Y208" i="24"/>
  <c r="E208" i="24"/>
  <c r="T208" i="24"/>
  <c r="F208" i="24"/>
  <c r="V208" i="24"/>
  <c r="V200" i="24"/>
  <c r="V199" i="24"/>
  <c r="J199" i="24"/>
  <c r="Y190" i="24"/>
  <c r="P189" i="24"/>
  <c r="V183" i="24"/>
  <c r="F232" i="24"/>
  <c r="P232" i="24"/>
  <c r="AA232" i="24"/>
  <c r="J232" i="24"/>
  <c r="V232" i="24"/>
  <c r="K232" i="24"/>
  <c r="W232" i="24"/>
  <c r="O219" i="24"/>
  <c r="C217" i="24"/>
  <c r="N217" i="24"/>
  <c r="X217" i="24"/>
  <c r="F217" i="24"/>
  <c r="Q217" i="24"/>
  <c r="AD217" i="24"/>
  <c r="G217" i="24"/>
  <c r="S217" i="24"/>
  <c r="AE217" i="24"/>
  <c r="P212" i="24"/>
  <c r="T200" i="24"/>
  <c r="U199" i="24"/>
  <c r="F199" i="24"/>
  <c r="K190" i="24"/>
  <c r="O189" i="24"/>
  <c r="R186" i="24"/>
  <c r="V186" i="24"/>
  <c r="N183" i="24"/>
  <c r="C167" i="24"/>
  <c r="K167" i="24"/>
  <c r="AB167" i="24"/>
  <c r="P167" i="24"/>
  <c r="M167" i="24"/>
  <c r="Q167" i="24"/>
  <c r="T167" i="24"/>
  <c r="F167" i="24"/>
  <c r="Y167" i="24"/>
  <c r="I167" i="24"/>
  <c r="AE167" i="24"/>
  <c r="G275" i="24"/>
  <c r="I275" i="24"/>
  <c r="R275" i="24"/>
  <c r="AA275" i="24"/>
  <c r="W242" i="24"/>
  <c r="J242" i="24"/>
  <c r="AD232" i="24"/>
  <c r="N232" i="24"/>
  <c r="AF219" i="24"/>
  <c r="N219" i="24"/>
  <c r="AF217" i="24"/>
  <c r="O217" i="24"/>
  <c r="O212" i="24"/>
  <c r="AD210" i="24"/>
  <c r="L210" i="24"/>
  <c r="P208" i="24"/>
  <c r="S200" i="24"/>
  <c r="T199" i="24"/>
  <c r="D199" i="24"/>
  <c r="S193" i="24"/>
  <c r="F190" i="24"/>
  <c r="N189" i="24"/>
  <c r="AC185" i="24"/>
  <c r="M183" i="24"/>
  <c r="C292" i="24"/>
  <c r="X292" i="24"/>
  <c r="K277" i="24"/>
  <c r="X277" i="24"/>
  <c r="AD275" i="24"/>
  <c r="T275" i="24"/>
  <c r="J275" i="24"/>
  <c r="B272" i="24"/>
  <c r="I272" i="24"/>
  <c r="W272" i="24"/>
  <c r="B258" i="24"/>
  <c r="E258" i="24"/>
  <c r="B253" i="24"/>
  <c r="I253" i="24"/>
  <c r="AA253" i="24"/>
  <c r="C250" i="24"/>
  <c r="Q250" i="24"/>
  <c r="U242" i="24"/>
  <c r="I242" i="24"/>
  <c r="D240" i="24"/>
  <c r="R240" i="24"/>
  <c r="AD240" i="24"/>
  <c r="AB232" i="24"/>
  <c r="L232" i="24"/>
  <c r="G227" i="24"/>
  <c r="P227" i="24"/>
  <c r="Y227" i="24"/>
  <c r="E227" i="24"/>
  <c r="O227" i="24"/>
  <c r="Z227" i="24"/>
  <c r="F227" i="24"/>
  <c r="Q227" i="24"/>
  <c r="AB227" i="24"/>
  <c r="C222" i="24"/>
  <c r="M222" i="24"/>
  <c r="V222" i="24"/>
  <c r="AE222" i="24"/>
  <c r="F222" i="24"/>
  <c r="P222" i="24"/>
  <c r="Z222" i="24"/>
  <c r="G222" i="24"/>
  <c r="Q222" i="24"/>
  <c r="AA222" i="24"/>
  <c r="AB219" i="24"/>
  <c r="H219" i="24"/>
  <c r="AB217" i="24"/>
  <c r="L217" i="24"/>
  <c r="AF212" i="24"/>
  <c r="G212" i="24"/>
  <c r="Z210" i="24"/>
  <c r="K210" i="24"/>
  <c r="H209" i="24"/>
  <c r="R209" i="24"/>
  <c r="AB209" i="24"/>
  <c r="I209" i="24"/>
  <c r="V209" i="24"/>
  <c r="J209" i="24"/>
  <c r="W209" i="24"/>
  <c r="AF208" i="24"/>
  <c r="O208" i="24"/>
  <c r="G203" i="24"/>
  <c r="R203" i="24"/>
  <c r="AC203" i="24"/>
  <c r="D203" i="24"/>
  <c r="O203" i="24"/>
  <c r="AB203" i="24"/>
  <c r="E203" i="24"/>
  <c r="P203" i="24"/>
  <c r="AD203" i="24"/>
  <c r="I200" i="24"/>
  <c r="AF199" i="24"/>
  <c r="Q199" i="24"/>
  <c r="C199" i="24"/>
  <c r="N193" i="24"/>
  <c r="D190" i="24"/>
  <c r="AF189" i="24"/>
  <c r="K189" i="24"/>
  <c r="Q185" i="24"/>
  <c r="L183" i="24"/>
  <c r="J181" i="24"/>
  <c r="V181" i="24"/>
  <c r="K181" i="24"/>
  <c r="Z181" i="24"/>
  <c r="C181" i="24"/>
  <c r="R181" i="24"/>
  <c r="AF181" i="24"/>
  <c r="E181" i="24"/>
  <c r="S181" i="24"/>
  <c r="G181" i="24"/>
  <c r="U181" i="24"/>
  <c r="I170" i="24"/>
  <c r="R170" i="24"/>
  <c r="AB170" i="24"/>
  <c r="J170" i="24"/>
  <c r="U170" i="24"/>
  <c r="AE170" i="24"/>
  <c r="AA165" i="24"/>
  <c r="O165" i="24"/>
  <c r="W164" i="24"/>
  <c r="M164" i="24"/>
  <c r="W161" i="24"/>
  <c r="AB160" i="24"/>
  <c r="C160" i="24"/>
  <c r="AA157" i="24"/>
  <c r="F157" i="24"/>
  <c r="U155" i="24"/>
  <c r="E155" i="24"/>
  <c r="B153" i="24"/>
  <c r="C153" i="24"/>
  <c r="S153" i="24"/>
  <c r="I153" i="24"/>
  <c r="AB153" i="24"/>
  <c r="E149" i="24"/>
  <c r="AC149" i="24"/>
  <c r="B149" i="24"/>
  <c r="O144" i="24"/>
  <c r="AE141" i="24"/>
  <c r="X138" i="24"/>
  <c r="I138" i="24"/>
  <c r="G130" i="24"/>
  <c r="O130" i="24"/>
  <c r="W130" i="24"/>
  <c r="AE130" i="24"/>
  <c r="C130" i="24"/>
  <c r="L130" i="24"/>
  <c r="U130" i="24"/>
  <c r="AD130" i="24"/>
  <c r="B130" i="24"/>
  <c r="M130" i="24"/>
  <c r="X130" i="24"/>
  <c r="D130" i="24"/>
  <c r="N130" i="24"/>
  <c r="Y130" i="24"/>
  <c r="E130" i="24"/>
  <c r="P130" i="24"/>
  <c r="Z130" i="24"/>
  <c r="AB118" i="24"/>
  <c r="S116" i="24"/>
  <c r="R116" i="24"/>
  <c r="L116" i="24"/>
  <c r="D109" i="24"/>
  <c r="M109" i="24"/>
  <c r="V109" i="24"/>
  <c r="AE109" i="24"/>
  <c r="C109" i="24"/>
  <c r="N109" i="24"/>
  <c r="X109" i="24"/>
  <c r="E109" i="24"/>
  <c r="P109" i="24"/>
  <c r="AB109" i="24"/>
  <c r="F109" i="24"/>
  <c r="Q109" i="24"/>
  <c r="AC109" i="24"/>
  <c r="G109" i="24"/>
  <c r="S109" i="24"/>
  <c r="AD109" i="24"/>
  <c r="H109" i="24"/>
  <c r="T109" i="24"/>
  <c r="AF109" i="24"/>
  <c r="B107" i="24"/>
  <c r="V107" i="24"/>
  <c r="J107" i="24"/>
  <c r="AE107" i="24"/>
  <c r="H107" i="24"/>
  <c r="AD107" i="24"/>
  <c r="I107" i="24"/>
  <c r="K107" i="24"/>
  <c r="M107" i="24"/>
  <c r="K95" i="24"/>
  <c r="H165" i="24"/>
  <c r="Q165" i="24"/>
  <c r="Z165" i="24"/>
  <c r="B165" i="24"/>
  <c r="M165" i="24"/>
  <c r="W165" i="24"/>
  <c r="C164" i="24"/>
  <c r="K164" i="24"/>
  <c r="S164" i="24"/>
  <c r="AA164" i="24"/>
  <c r="H164" i="24"/>
  <c r="Q164" i="24"/>
  <c r="Z164" i="24"/>
  <c r="Y160" i="24"/>
  <c r="W157" i="24"/>
  <c r="T155" i="24"/>
  <c r="L144" i="24"/>
  <c r="W138" i="24"/>
  <c r="E138" i="24"/>
  <c r="AD95" i="24"/>
  <c r="X165" i="24"/>
  <c r="K165" i="24"/>
  <c r="L160" i="24"/>
  <c r="AD160" i="24"/>
  <c r="G160" i="24"/>
  <c r="AE160" i="24"/>
  <c r="B157" i="24"/>
  <c r="I157" i="24"/>
  <c r="Y157" i="24"/>
  <c r="P157" i="24"/>
  <c r="G155" i="24"/>
  <c r="S155" i="24"/>
  <c r="AE155" i="24"/>
  <c r="C155" i="24"/>
  <c r="R155" i="24"/>
  <c r="AF155" i="24"/>
  <c r="L150" i="24"/>
  <c r="K141" i="24"/>
  <c r="W141" i="24"/>
  <c r="E141" i="24"/>
  <c r="S141" i="24"/>
  <c r="AF141" i="24"/>
  <c r="G141" i="24"/>
  <c r="V141" i="24"/>
  <c r="I141" i="24"/>
  <c r="X141" i="24"/>
  <c r="J141" i="24"/>
  <c r="Y141" i="24"/>
  <c r="R139" i="24"/>
  <c r="V138" i="24"/>
  <c r="S102" i="24"/>
  <c r="T102" i="24"/>
  <c r="AF102" i="24"/>
  <c r="E95" i="24"/>
  <c r="N95" i="24"/>
  <c r="W95" i="24"/>
  <c r="F95" i="24"/>
  <c r="Q95" i="24"/>
  <c r="AA95" i="24"/>
  <c r="I95" i="24"/>
  <c r="S95" i="24"/>
  <c r="AC95" i="24"/>
  <c r="C95" i="24"/>
  <c r="R95" i="24"/>
  <c r="AE95" i="24"/>
  <c r="D95" i="24"/>
  <c r="T95" i="24"/>
  <c r="G95" i="24"/>
  <c r="U95" i="24"/>
  <c r="J95" i="24"/>
  <c r="V95" i="24"/>
  <c r="D138" i="24"/>
  <c r="L138" i="24"/>
  <c r="T138" i="24"/>
  <c r="AB138" i="24"/>
  <c r="B138" i="24"/>
  <c r="K138" i="24"/>
  <c r="U138" i="24"/>
  <c r="AD138" i="24"/>
  <c r="F138" i="24"/>
  <c r="P138" i="24"/>
  <c r="Z138" i="24"/>
  <c r="G138" i="24"/>
  <c r="Q138" i="24"/>
  <c r="AA138" i="24"/>
  <c r="H138" i="24"/>
  <c r="R138" i="24"/>
  <c r="AC138" i="24"/>
  <c r="Z95" i="24"/>
  <c r="H144" i="24"/>
  <c r="S144" i="24"/>
  <c r="AE144" i="24"/>
  <c r="K144" i="24"/>
  <c r="Y144" i="24"/>
  <c r="F144" i="24"/>
  <c r="V144" i="24"/>
  <c r="I144" i="24"/>
  <c r="X144" i="24"/>
  <c r="J144" i="24"/>
  <c r="Z144" i="24"/>
  <c r="O138" i="24"/>
  <c r="H133" i="24"/>
  <c r="X133" i="24"/>
  <c r="Q133" i="24"/>
  <c r="K133" i="24"/>
  <c r="AD133" i="24"/>
  <c r="L133" i="24"/>
  <c r="AF133" i="24"/>
  <c r="N133" i="24"/>
  <c r="H128" i="24"/>
  <c r="X128" i="24"/>
  <c r="D128" i="24"/>
  <c r="V128" i="24"/>
  <c r="M128" i="24"/>
  <c r="AF128" i="24"/>
  <c r="N128" i="24"/>
  <c r="Q128" i="24"/>
  <c r="B126" i="24"/>
  <c r="AB126" i="24"/>
  <c r="AD126" i="24"/>
  <c r="I118" i="24"/>
  <c r="R118" i="24"/>
  <c r="AA118" i="24"/>
  <c r="C118" i="24"/>
  <c r="N118" i="24"/>
  <c r="X118" i="24"/>
  <c r="G118" i="24"/>
  <c r="S118" i="24"/>
  <c r="AE118" i="24"/>
  <c r="H118" i="24"/>
  <c r="T118" i="24"/>
  <c r="AF118" i="24"/>
  <c r="J118" i="24"/>
  <c r="V118" i="24"/>
  <c r="F106" i="24"/>
  <c r="N106" i="24"/>
  <c r="V106" i="24"/>
  <c r="AD106" i="24"/>
  <c r="B106" i="24"/>
  <c r="K106" i="24"/>
  <c r="T106" i="24"/>
  <c r="AC106" i="24"/>
  <c r="C106" i="24"/>
  <c r="M106" i="24"/>
  <c r="X106" i="24"/>
  <c r="D106" i="24"/>
  <c r="O106" i="24"/>
  <c r="Y106" i="24"/>
  <c r="E106" i="24"/>
  <c r="P106" i="24"/>
  <c r="Z106" i="24"/>
  <c r="G106" i="24"/>
  <c r="Q106" i="24"/>
  <c r="AA106" i="24"/>
  <c r="H104" i="24"/>
  <c r="AC104" i="24"/>
  <c r="U104" i="24"/>
  <c r="F104" i="24"/>
  <c r="AD104" i="24"/>
  <c r="G104" i="24"/>
  <c r="AE104" i="24"/>
  <c r="J104" i="24"/>
  <c r="L104" i="24"/>
  <c r="M99" i="24"/>
  <c r="O99" i="24"/>
  <c r="J99" i="24"/>
  <c r="K99" i="24"/>
  <c r="U99" i="24"/>
  <c r="V99" i="24"/>
  <c r="O96" i="24"/>
  <c r="AC96" i="24"/>
  <c r="H96" i="24"/>
  <c r="AB96" i="24"/>
  <c r="P96" i="24"/>
  <c r="I96" i="24"/>
  <c r="Q96" i="24"/>
  <c r="R96" i="24"/>
  <c r="T96" i="24"/>
  <c r="Y95" i="24"/>
  <c r="AA177" i="24"/>
  <c r="C177" i="24"/>
  <c r="I175" i="24"/>
  <c r="O175" i="24"/>
  <c r="D172" i="24"/>
  <c r="L172" i="24"/>
  <c r="T172" i="24"/>
  <c r="AB172" i="24"/>
  <c r="F172" i="24"/>
  <c r="O172" i="24"/>
  <c r="X172" i="24"/>
  <c r="D171" i="24"/>
  <c r="Q171" i="24"/>
  <c r="AF171" i="24"/>
  <c r="O171" i="24"/>
  <c r="AC171" i="24"/>
  <c r="AC170" i="24"/>
  <c r="P170" i="24"/>
  <c r="E170" i="24"/>
  <c r="AE165" i="24"/>
  <c r="S165" i="24"/>
  <c r="G165" i="24"/>
  <c r="AB164" i="24"/>
  <c r="P164" i="24"/>
  <c r="F164" i="24"/>
  <c r="M161" i="24"/>
  <c r="O160" i="24"/>
  <c r="N157" i="24"/>
  <c r="AA155" i="24"/>
  <c r="K155" i="24"/>
  <c r="AD153" i="24"/>
  <c r="J153" i="24"/>
  <c r="L151" i="24"/>
  <c r="X151" i="24"/>
  <c r="F151" i="24"/>
  <c r="W151" i="24"/>
  <c r="AA149" i="24"/>
  <c r="T144" i="24"/>
  <c r="K143" i="24"/>
  <c r="W143" i="24"/>
  <c r="H143" i="24"/>
  <c r="V143" i="24"/>
  <c r="M143" i="24"/>
  <c r="AA143" i="24"/>
  <c r="N143" i="24"/>
  <c r="AC143" i="24"/>
  <c r="O143" i="24"/>
  <c r="AE143" i="24"/>
  <c r="O141" i="24"/>
  <c r="AF138" i="24"/>
  <c r="N138" i="24"/>
  <c r="E136" i="24"/>
  <c r="Q136" i="24"/>
  <c r="AF136" i="24"/>
  <c r="O136" i="24"/>
  <c r="AD136" i="24"/>
  <c r="F136" i="24"/>
  <c r="X136" i="24"/>
  <c r="H136" i="24"/>
  <c r="Y136" i="24"/>
  <c r="J136" i="24"/>
  <c r="Z136" i="24"/>
  <c r="AC133" i="24"/>
  <c r="AA130" i="24"/>
  <c r="I130" i="24"/>
  <c r="AE128" i="24"/>
  <c r="P118" i="24"/>
  <c r="F112" i="24"/>
  <c r="U112" i="24"/>
  <c r="T112" i="24"/>
  <c r="AF112" i="24"/>
  <c r="L109" i="24"/>
  <c r="W107" i="24"/>
  <c r="U106" i="24"/>
  <c r="AE99" i="24"/>
  <c r="O95" i="24"/>
  <c r="B83" i="24"/>
  <c r="O83" i="24"/>
  <c r="AB83" i="24"/>
  <c r="C83" i="24"/>
  <c r="R83" i="24"/>
  <c r="D83" i="24"/>
  <c r="U83" i="24"/>
  <c r="E83" i="24"/>
  <c r="W83" i="24"/>
  <c r="H83" i="24"/>
  <c r="AF83" i="24"/>
  <c r="K83" i="24"/>
  <c r="L83" i="24"/>
  <c r="M83" i="24"/>
  <c r="Q83" i="24"/>
  <c r="X83" i="24"/>
  <c r="Z83" i="24"/>
  <c r="H230" i="24"/>
  <c r="S230" i="24"/>
  <c r="AD230" i="24"/>
  <c r="B220" i="24"/>
  <c r="M220" i="24"/>
  <c r="Z220" i="24"/>
  <c r="C218" i="24"/>
  <c r="D218" i="24"/>
  <c r="Q218" i="24"/>
  <c r="AD218" i="24"/>
  <c r="B211" i="24"/>
  <c r="I211" i="24"/>
  <c r="Y211" i="24"/>
  <c r="H205" i="24"/>
  <c r="P205" i="24"/>
  <c r="X205" i="24"/>
  <c r="AF205" i="24"/>
  <c r="G204" i="24"/>
  <c r="P204" i="24"/>
  <c r="Y204" i="24"/>
  <c r="L201" i="24"/>
  <c r="AD201" i="24"/>
  <c r="O192" i="24"/>
  <c r="C192" i="24"/>
  <c r="AA175" i="24"/>
  <c r="O173" i="24"/>
  <c r="P173" i="24"/>
  <c r="AE172" i="24"/>
  <c r="U172" i="24"/>
  <c r="J172" i="24"/>
  <c r="P171" i="24"/>
  <c r="Z170" i="24"/>
  <c r="O170" i="24"/>
  <c r="D170" i="24"/>
  <c r="D166" i="24"/>
  <c r="B166" i="24"/>
  <c r="AA166" i="24"/>
  <c r="AD165" i="24"/>
  <c r="R165" i="24"/>
  <c r="F165" i="24"/>
  <c r="Y164" i="24"/>
  <c r="O164" i="24"/>
  <c r="E164" i="24"/>
  <c r="L161" i="24"/>
  <c r="N160" i="24"/>
  <c r="AF157" i="24"/>
  <c r="J157" i="24"/>
  <c r="X155" i="24"/>
  <c r="J155" i="24"/>
  <c r="AC153" i="24"/>
  <c r="G153" i="24"/>
  <c r="AF151" i="24"/>
  <c r="O151" i="24"/>
  <c r="Q149" i="24"/>
  <c r="R144" i="24"/>
  <c r="T143" i="24"/>
  <c r="N141" i="24"/>
  <c r="AE138" i="24"/>
  <c r="M138" i="24"/>
  <c r="E137" i="24"/>
  <c r="P137" i="24"/>
  <c r="Z137" i="24"/>
  <c r="H137" i="24"/>
  <c r="S137" i="24"/>
  <c r="AF137" i="24"/>
  <c r="D137" i="24"/>
  <c r="R137" i="24"/>
  <c r="G137" i="24"/>
  <c r="U137" i="24"/>
  <c r="I137" i="24"/>
  <c r="W137" i="24"/>
  <c r="AC136" i="24"/>
  <c r="AB133" i="24"/>
  <c r="V130" i="24"/>
  <c r="H130" i="24"/>
  <c r="AC128" i="24"/>
  <c r="AB120" i="24"/>
  <c r="O118" i="24"/>
  <c r="K109" i="24"/>
  <c r="U107" i="24"/>
  <c r="S106" i="24"/>
  <c r="Y99" i="24"/>
  <c r="AF96" i="24"/>
  <c r="M95" i="24"/>
  <c r="N93" i="24"/>
  <c r="D93" i="24"/>
  <c r="M93" i="24"/>
  <c r="L93" i="24"/>
  <c r="Q93" i="24"/>
  <c r="AA93" i="24"/>
  <c r="AB93" i="24"/>
  <c r="AA230" i="24"/>
  <c r="L230" i="24"/>
  <c r="AA220" i="24"/>
  <c r="L220" i="24"/>
  <c r="O218" i="24"/>
  <c r="AD211" i="24"/>
  <c r="P211" i="24"/>
  <c r="AA205" i="24"/>
  <c r="R205" i="24"/>
  <c r="I205" i="24"/>
  <c r="AE204" i="24"/>
  <c r="T204" i="24"/>
  <c r="J204" i="24"/>
  <c r="R201" i="24"/>
  <c r="F198" i="24"/>
  <c r="P198" i="24"/>
  <c r="AA198" i="24"/>
  <c r="G195" i="24"/>
  <c r="P195" i="24"/>
  <c r="Y195" i="24"/>
  <c r="B195" i="24"/>
  <c r="M195" i="24"/>
  <c r="W195" i="24"/>
  <c r="C187" i="24"/>
  <c r="P187" i="24"/>
  <c r="AE187" i="24"/>
  <c r="G187" i="24"/>
  <c r="X187" i="24"/>
  <c r="C180" i="24"/>
  <c r="K180" i="24"/>
  <c r="S180" i="24"/>
  <c r="AA180" i="24"/>
  <c r="E180" i="24"/>
  <c r="N180" i="24"/>
  <c r="W180" i="24"/>
  <c r="AF180" i="24"/>
  <c r="Y175" i="24"/>
  <c r="R173" i="24"/>
  <c r="AD172" i="24"/>
  <c r="S172" i="24"/>
  <c r="I172" i="24"/>
  <c r="M171" i="24"/>
  <c r="Y170" i="24"/>
  <c r="N170" i="24"/>
  <c r="B170" i="24"/>
  <c r="J169" i="24"/>
  <c r="K169" i="24"/>
  <c r="AC165" i="24"/>
  <c r="P165" i="24"/>
  <c r="E165" i="24"/>
  <c r="X164" i="24"/>
  <c r="N164" i="24"/>
  <c r="D164" i="24"/>
  <c r="K163" i="24"/>
  <c r="J161" i="24"/>
  <c r="D160" i="24"/>
  <c r="AD157" i="24"/>
  <c r="G157" i="24"/>
  <c r="W155" i="24"/>
  <c r="I155" i="24"/>
  <c r="Y153" i="24"/>
  <c r="E153" i="24"/>
  <c r="AE151" i="24"/>
  <c r="N151" i="24"/>
  <c r="X150" i="24"/>
  <c r="P149" i="24"/>
  <c r="I147" i="24"/>
  <c r="R147" i="24"/>
  <c r="AA147" i="24"/>
  <c r="J147" i="24"/>
  <c r="T147" i="24"/>
  <c r="AE147" i="24"/>
  <c r="B147" i="24"/>
  <c r="L147" i="24"/>
  <c r="W147" i="24"/>
  <c r="M146" i="24"/>
  <c r="B146" i="24"/>
  <c r="T146" i="24"/>
  <c r="N146" i="24"/>
  <c r="AF146" i="24"/>
  <c r="P146" i="24"/>
  <c r="R146" i="24"/>
  <c r="P144" i="24"/>
  <c r="S143" i="24"/>
  <c r="M141" i="24"/>
  <c r="Y138" i="24"/>
  <c r="J138" i="24"/>
  <c r="X137" i="24"/>
  <c r="V136" i="24"/>
  <c r="U133" i="24"/>
  <c r="Y131" i="24"/>
  <c r="W131" i="24"/>
  <c r="AD131" i="24"/>
  <c r="T130" i="24"/>
  <c r="F130" i="24"/>
  <c r="AB128" i="24"/>
  <c r="AD118" i="24"/>
  <c r="L118" i="24"/>
  <c r="L117" i="24"/>
  <c r="AE117" i="24"/>
  <c r="P117" i="24"/>
  <c r="T117" i="24"/>
  <c r="U117" i="24"/>
  <c r="V117" i="24"/>
  <c r="I109" i="24"/>
  <c r="S107" i="24"/>
  <c r="R106" i="24"/>
  <c r="X99" i="24"/>
  <c r="Z96" i="24"/>
  <c r="L95" i="24"/>
  <c r="P92" i="24"/>
  <c r="AC92" i="24"/>
  <c r="B92" i="24"/>
  <c r="S92" i="24"/>
  <c r="F92" i="24"/>
  <c r="Z92" i="24"/>
  <c r="I92" i="24"/>
  <c r="L92" i="24"/>
  <c r="Q92" i="24"/>
  <c r="R92" i="24"/>
  <c r="B88" i="24"/>
  <c r="AB88" i="24"/>
  <c r="R50" i="24"/>
  <c r="T50" i="24"/>
  <c r="U50" i="24"/>
  <c r="AD50" i="24"/>
  <c r="H50" i="24"/>
  <c r="Q50" i="24"/>
  <c r="AE50" i="24"/>
  <c r="D50" i="24"/>
  <c r="AC82" i="24"/>
  <c r="H69" i="24"/>
  <c r="S69" i="24"/>
  <c r="AF69" i="24"/>
  <c r="E69" i="24"/>
  <c r="R69" i="24"/>
  <c r="F69" i="24"/>
  <c r="W69" i="24"/>
  <c r="I69" i="24"/>
  <c r="X69" i="24"/>
  <c r="K69" i="24"/>
  <c r="Z69" i="24"/>
  <c r="M82" i="24"/>
  <c r="Z82" i="24"/>
  <c r="G82" i="24"/>
  <c r="X82" i="24"/>
  <c r="H82" i="24"/>
  <c r="Y82" i="24"/>
  <c r="L82" i="24"/>
  <c r="AB82" i="24"/>
  <c r="B64" i="24"/>
  <c r="R64" i="24"/>
  <c r="AF64" i="24"/>
  <c r="G64" i="24"/>
  <c r="AA64" i="24"/>
  <c r="C64" i="24"/>
  <c r="Y64" i="24"/>
  <c r="D64" i="24"/>
  <c r="AB64" i="24"/>
  <c r="I64" i="24"/>
  <c r="AD64" i="24"/>
  <c r="R82" i="24"/>
  <c r="Q69" i="24"/>
  <c r="E62" i="24"/>
  <c r="C62" i="24"/>
  <c r="L103" i="24"/>
  <c r="Q82" i="24"/>
  <c r="D81" i="24"/>
  <c r="O81" i="24"/>
  <c r="AA81" i="24"/>
  <c r="E81" i="24"/>
  <c r="R81" i="24"/>
  <c r="F81" i="24"/>
  <c r="S81" i="24"/>
  <c r="G81" i="24"/>
  <c r="V81" i="24"/>
  <c r="L79" i="24"/>
  <c r="X79" i="24"/>
  <c r="E79" i="24"/>
  <c r="V79" i="24"/>
  <c r="F79" i="24"/>
  <c r="W79" i="24"/>
  <c r="G79" i="24"/>
  <c r="Y79" i="24"/>
  <c r="H71" i="24"/>
  <c r="Q71" i="24"/>
  <c r="AA71" i="24"/>
  <c r="G71" i="24"/>
  <c r="S71" i="24"/>
  <c r="AC71" i="24"/>
  <c r="I71" i="24"/>
  <c r="U71" i="24"/>
  <c r="AF71" i="24"/>
  <c r="K71" i="24"/>
  <c r="V71" i="24"/>
  <c r="L71" i="24"/>
  <c r="W71" i="24"/>
  <c r="O69" i="24"/>
  <c r="AE64" i="24"/>
  <c r="B148" i="24"/>
  <c r="J148" i="24"/>
  <c r="R148" i="24"/>
  <c r="Z148" i="24"/>
  <c r="J135" i="24"/>
  <c r="U135" i="24"/>
  <c r="L135" i="24"/>
  <c r="AA135" i="24"/>
  <c r="B127" i="24"/>
  <c r="K127" i="24"/>
  <c r="T127" i="24"/>
  <c r="AC127" i="24"/>
  <c r="C127" i="24"/>
  <c r="M127" i="24"/>
  <c r="W127" i="24"/>
  <c r="V125" i="24"/>
  <c r="E122" i="24"/>
  <c r="M122" i="24"/>
  <c r="U122" i="24"/>
  <c r="AC122" i="24"/>
  <c r="C122" i="24"/>
  <c r="L122" i="24"/>
  <c r="V122" i="24"/>
  <c r="AE122" i="24"/>
  <c r="AE121" i="24"/>
  <c r="P82" i="24"/>
  <c r="W81" i="24"/>
  <c r="S79" i="24"/>
  <c r="B72" i="24"/>
  <c r="O72" i="24"/>
  <c r="Z72" i="24"/>
  <c r="I72" i="24"/>
  <c r="X72" i="24"/>
  <c r="F72" i="24"/>
  <c r="S72" i="24"/>
  <c r="G72" i="24"/>
  <c r="W72" i="24"/>
  <c r="H72" i="24"/>
  <c r="Y72" i="24"/>
  <c r="O71" i="24"/>
  <c r="N69" i="24"/>
  <c r="T64" i="24"/>
  <c r="C125" i="24"/>
  <c r="S125" i="24"/>
  <c r="AE125" i="24"/>
  <c r="L125" i="24"/>
  <c r="AC125" i="24"/>
  <c r="H121" i="24"/>
  <c r="AA121" i="24"/>
  <c r="R121" i="24"/>
  <c r="S115" i="24"/>
  <c r="B115" i="24"/>
  <c r="B110" i="24"/>
  <c r="W110" i="24"/>
  <c r="I110" i="24"/>
  <c r="J85" i="24"/>
  <c r="V85" i="24"/>
  <c r="AF85" i="24"/>
  <c r="E85" i="24"/>
  <c r="P85" i="24"/>
  <c r="AA85" i="24"/>
  <c r="F85" i="24"/>
  <c r="Q85" i="24"/>
  <c r="AC85" i="24"/>
  <c r="G85" i="24"/>
  <c r="R85" i="24"/>
  <c r="AE85" i="24"/>
  <c r="O82" i="24"/>
  <c r="Q81" i="24"/>
  <c r="P79" i="24"/>
  <c r="B78" i="24"/>
  <c r="M78" i="24"/>
  <c r="Z78" i="24"/>
  <c r="C78" i="24"/>
  <c r="Q78" i="24"/>
  <c r="AC78" i="24"/>
  <c r="D78" i="24"/>
  <c r="R78" i="24"/>
  <c r="AF78" i="24"/>
  <c r="E78" i="24"/>
  <c r="S78" i="24"/>
  <c r="H74" i="24"/>
  <c r="W74" i="24"/>
  <c r="D74" i="24"/>
  <c r="R74" i="24"/>
  <c r="E74" i="24"/>
  <c r="V74" i="24"/>
  <c r="F74" i="24"/>
  <c r="X74" i="24"/>
  <c r="AA72" i="24"/>
  <c r="AE71" i="24"/>
  <c r="N71" i="24"/>
  <c r="M69" i="24"/>
  <c r="S64" i="24"/>
  <c r="R194" i="24"/>
  <c r="K191" i="24"/>
  <c r="C188" i="24"/>
  <c r="K188" i="24"/>
  <c r="S188" i="24"/>
  <c r="AA188" i="24"/>
  <c r="G184" i="24"/>
  <c r="R184" i="24"/>
  <c r="AE184" i="24"/>
  <c r="F182" i="24"/>
  <c r="AB182" i="24"/>
  <c r="E178" i="24"/>
  <c r="P178" i="24"/>
  <c r="AC178" i="24"/>
  <c r="L168" i="24"/>
  <c r="D158" i="24"/>
  <c r="AC158" i="24"/>
  <c r="AA148" i="24"/>
  <c r="Q148" i="24"/>
  <c r="H148" i="24"/>
  <c r="B145" i="24"/>
  <c r="M145" i="24"/>
  <c r="Z145" i="24"/>
  <c r="L145" i="24"/>
  <c r="AB145" i="24"/>
  <c r="E142" i="24"/>
  <c r="N142" i="24"/>
  <c r="X142" i="24"/>
  <c r="F142" i="24"/>
  <c r="Q142" i="24"/>
  <c r="AA142" i="24"/>
  <c r="AB135" i="24"/>
  <c r="K135" i="24"/>
  <c r="G129" i="24"/>
  <c r="H129" i="24"/>
  <c r="AC129" i="24"/>
  <c r="J129" i="24"/>
  <c r="V127" i="24"/>
  <c r="J127" i="24"/>
  <c r="T125" i="24"/>
  <c r="AD122" i="24"/>
  <c r="S122" i="24"/>
  <c r="I122" i="24"/>
  <c r="U121" i="24"/>
  <c r="I119" i="24"/>
  <c r="B119" i="24"/>
  <c r="AB119" i="24"/>
  <c r="G119" i="24"/>
  <c r="AE119" i="24"/>
  <c r="H114" i="24"/>
  <c r="P114" i="24"/>
  <c r="X114" i="24"/>
  <c r="AF114" i="24"/>
  <c r="I114" i="24"/>
  <c r="R114" i="24"/>
  <c r="AA114" i="24"/>
  <c r="H105" i="24"/>
  <c r="R105" i="24"/>
  <c r="AB105" i="24"/>
  <c r="G105" i="24"/>
  <c r="S105" i="24"/>
  <c r="AF105" i="24"/>
  <c r="C98" i="24"/>
  <c r="K98" i="24"/>
  <c r="S98" i="24"/>
  <c r="AA98" i="24"/>
  <c r="E98" i="24"/>
  <c r="N98" i="24"/>
  <c r="W98" i="24"/>
  <c r="AF98" i="24"/>
  <c r="G98" i="24"/>
  <c r="P98" i="24"/>
  <c r="Y98" i="24"/>
  <c r="G94" i="24"/>
  <c r="X94" i="24"/>
  <c r="S85" i="24"/>
  <c r="F82" i="24"/>
  <c r="N81" i="24"/>
  <c r="O79" i="24"/>
  <c r="V78" i="24"/>
  <c r="Z74" i="24"/>
  <c r="R72" i="24"/>
  <c r="AD71" i="24"/>
  <c r="M71" i="24"/>
  <c r="AD69" i="24"/>
  <c r="C69" i="24"/>
  <c r="I65" i="24"/>
  <c r="S65" i="24"/>
  <c r="AC65" i="24"/>
  <c r="E65" i="24"/>
  <c r="R65" i="24"/>
  <c r="AD65" i="24"/>
  <c r="J65" i="24"/>
  <c r="V65" i="24"/>
  <c r="K65" i="24"/>
  <c r="W65" i="24"/>
  <c r="L65" i="24"/>
  <c r="Y65" i="24"/>
  <c r="P64" i="24"/>
  <c r="B50" i="24"/>
  <c r="F46" i="24"/>
  <c r="N46" i="24"/>
  <c r="V46" i="24"/>
  <c r="AD46" i="24"/>
  <c r="D46" i="24"/>
  <c r="M46" i="24"/>
  <c r="W46" i="24"/>
  <c r="AF46" i="24"/>
  <c r="E46" i="24"/>
  <c r="O46" i="24"/>
  <c r="X46" i="24"/>
  <c r="G46" i="24"/>
  <c r="P46" i="24"/>
  <c r="Y46" i="24"/>
  <c r="C32" i="24"/>
  <c r="AB32" i="24"/>
  <c r="L32" i="24"/>
  <c r="Q32" i="24"/>
  <c r="X32" i="24"/>
  <c r="Z32" i="24"/>
  <c r="H29" i="24"/>
  <c r="P15" i="24"/>
  <c r="D15" i="24"/>
  <c r="C24" i="24"/>
  <c r="P24" i="24"/>
  <c r="H24" i="24"/>
  <c r="Z24" i="24"/>
  <c r="AA24" i="24"/>
  <c r="AB24" i="24"/>
  <c r="M7" i="24"/>
  <c r="H7" i="24"/>
  <c r="I7" i="24"/>
  <c r="L7" i="24"/>
  <c r="T7" i="24"/>
  <c r="W7" i="24"/>
  <c r="Y7" i="24"/>
  <c r="U29" i="24"/>
  <c r="S29" i="24"/>
  <c r="M6" i="24"/>
  <c r="Z46" i="24"/>
  <c r="J46" i="24"/>
  <c r="E38" i="24"/>
  <c r="M38" i="24"/>
  <c r="U38" i="24"/>
  <c r="AC38" i="24"/>
  <c r="H38" i="24"/>
  <c r="Q38" i="24"/>
  <c r="Z38" i="24"/>
  <c r="D38" i="24"/>
  <c r="O38" i="24"/>
  <c r="Y38" i="24"/>
  <c r="F38" i="24"/>
  <c r="P38" i="24"/>
  <c r="AA38" i="24"/>
  <c r="G38" i="24"/>
  <c r="R38" i="24"/>
  <c r="AB38" i="24"/>
  <c r="AC32" i="24"/>
  <c r="F18" i="24"/>
  <c r="AE18" i="24"/>
  <c r="AD18" i="24"/>
  <c r="C59" i="24"/>
  <c r="S59" i="24"/>
  <c r="B59" i="24"/>
  <c r="T59" i="24"/>
  <c r="H59" i="24"/>
  <c r="AA59" i="24"/>
  <c r="AB49" i="24"/>
  <c r="Q49" i="24"/>
  <c r="AC49" i="24"/>
  <c r="C47" i="24"/>
  <c r="M47" i="24"/>
  <c r="W47" i="24"/>
  <c r="I47" i="24"/>
  <c r="U47" i="24"/>
  <c r="AF47" i="24"/>
  <c r="K47" i="24"/>
  <c r="V47" i="24"/>
  <c r="L47" i="24"/>
  <c r="X47" i="24"/>
  <c r="U46" i="24"/>
  <c r="I46" i="24"/>
  <c r="O45" i="24"/>
  <c r="C45" i="24"/>
  <c r="X45" i="24"/>
  <c r="L45" i="24"/>
  <c r="T45" i="24"/>
  <c r="U45" i="24"/>
  <c r="U41" i="24"/>
  <c r="AF38" i="24"/>
  <c r="N38" i="24"/>
  <c r="P32" i="24"/>
  <c r="E27" i="24"/>
  <c r="O27" i="24"/>
  <c r="AA27" i="24"/>
  <c r="D27" i="24"/>
  <c r="R27" i="24"/>
  <c r="AC27" i="24"/>
  <c r="J27" i="24"/>
  <c r="V27" i="24"/>
  <c r="K27" i="24"/>
  <c r="W27" i="24"/>
  <c r="L27" i="24"/>
  <c r="Y27" i="24"/>
  <c r="AD24" i="24"/>
  <c r="B13" i="24"/>
  <c r="H9" i="24"/>
  <c r="AC89" i="24"/>
  <c r="O89" i="24"/>
  <c r="AD84" i="24"/>
  <c r="U84" i="24"/>
  <c r="K84" i="24"/>
  <c r="Z59" i="24"/>
  <c r="H52" i="24"/>
  <c r="P52" i="24"/>
  <c r="X52" i="24"/>
  <c r="AF52" i="24"/>
  <c r="F52" i="24"/>
  <c r="O52" i="24"/>
  <c r="Y52" i="24"/>
  <c r="G52" i="24"/>
  <c r="Q52" i="24"/>
  <c r="Z52" i="24"/>
  <c r="I52" i="24"/>
  <c r="R52" i="24"/>
  <c r="AA52" i="24"/>
  <c r="B48" i="24"/>
  <c r="K48" i="24"/>
  <c r="T48" i="24"/>
  <c r="AD48" i="24"/>
  <c r="D48" i="24"/>
  <c r="O48" i="24"/>
  <c r="Y48" i="24"/>
  <c r="F48" i="24"/>
  <c r="P48" i="24"/>
  <c r="Z48" i="24"/>
  <c r="G48" i="24"/>
  <c r="Q48" i="24"/>
  <c r="AA48" i="24"/>
  <c r="P47" i="24"/>
  <c r="T46" i="24"/>
  <c r="H46" i="24"/>
  <c r="AE45" i="24"/>
  <c r="AE38" i="24"/>
  <c r="L38" i="24"/>
  <c r="M32" i="24"/>
  <c r="S27" i="24"/>
  <c r="R24" i="24"/>
  <c r="D22" i="24"/>
  <c r="L22" i="24"/>
  <c r="T22" i="24"/>
  <c r="AB22" i="24"/>
  <c r="H22" i="24"/>
  <c r="Q22" i="24"/>
  <c r="Z22" i="24"/>
  <c r="I22" i="24"/>
  <c r="R22" i="24"/>
  <c r="AA22" i="24"/>
  <c r="B22" i="24"/>
  <c r="N22" i="24"/>
  <c r="Y22" i="24"/>
  <c r="C22" i="24"/>
  <c r="O22" i="24"/>
  <c r="AC22" i="24"/>
  <c r="E22" i="24"/>
  <c r="P22" i="24"/>
  <c r="AD22" i="24"/>
  <c r="F22" i="24"/>
  <c r="S22" i="24"/>
  <c r="AE22" i="24"/>
  <c r="K17" i="24"/>
  <c r="B17" i="24"/>
  <c r="Z17" i="24"/>
  <c r="AE17" i="24"/>
  <c r="D17" i="24"/>
  <c r="G17" i="24"/>
  <c r="I17" i="24"/>
  <c r="K89" i="24"/>
  <c r="W89" i="24"/>
  <c r="D84" i="24"/>
  <c r="L84" i="24"/>
  <c r="T84" i="24"/>
  <c r="AB84" i="24"/>
  <c r="R59" i="24"/>
  <c r="AB52" i="24"/>
  <c r="L52" i="24"/>
  <c r="R48" i="24"/>
  <c r="AE47" i="24"/>
  <c r="O47" i="24"/>
  <c r="S46" i="24"/>
  <c r="C46" i="24"/>
  <c r="Z45" i="24"/>
  <c r="AD38" i="24"/>
  <c r="K38" i="24"/>
  <c r="E32" i="24"/>
  <c r="D30" i="24"/>
  <c r="L30" i="24"/>
  <c r="T30" i="24"/>
  <c r="AB30" i="24"/>
  <c r="E30" i="24"/>
  <c r="N30" i="24"/>
  <c r="W30" i="24"/>
  <c r="AF30" i="24"/>
  <c r="H30" i="24"/>
  <c r="R30" i="24"/>
  <c r="AC30" i="24"/>
  <c r="I30" i="24"/>
  <c r="S30" i="24"/>
  <c r="AD30" i="24"/>
  <c r="J30" i="24"/>
  <c r="U30" i="24"/>
  <c r="AE30" i="24"/>
  <c r="N27" i="24"/>
  <c r="N24" i="24"/>
  <c r="W22" i="24"/>
  <c r="D140" i="24"/>
  <c r="L140" i="24"/>
  <c r="T140" i="24"/>
  <c r="AB140" i="24"/>
  <c r="G134" i="24"/>
  <c r="H134" i="24"/>
  <c r="AD134" i="24"/>
  <c r="F108" i="24"/>
  <c r="J108" i="24"/>
  <c r="E90" i="24"/>
  <c r="M90" i="24"/>
  <c r="U90" i="24"/>
  <c r="AC90" i="24"/>
  <c r="AA89" i="24"/>
  <c r="L89" i="24"/>
  <c r="AA84" i="24"/>
  <c r="R84" i="24"/>
  <c r="I84" i="24"/>
  <c r="G77" i="24"/>
  <c r="R77" i="24"/>
  <c r="AD77" i="24"/>
  <c r="L75" i="24"/>
  <c r="Y75" i="24"/>
  <c r="I73" i="24"/>
  <c r="L73" i="24"/>
  <c r="Y73" i="24"/>
  <c r="C70" i="24"/>
  <c r="N70" i="24"/>
  <c r="Z70" i="24"/>
  <c r="F70" i="24"/>
  <c r="U70" i="24"/>
  <c r="O67" i="24"/>
  <c r="AA67" i="24"/>
  <c r="G67" i="24"/>
  <c r="U67" i="24"/>
  <c r="Q59" i="24"/>
  <c r="C56" i="24"/>
  <c r="N56" i="24"/>
  <c r="X56" i="24"/>
  <c r="D56" i="24"/>
  <c r="P56" i="24"/>
  <c r="AB56" i="24"/>
  <c r="F56" i="24"/>
  <c r="R56" i="24"/>
  <c r="AD56" i="24"/>
  <c r="G56" i="24"/>
  <c r="S56" i="24"/>
  <c r="AE56" i="24"/>
  <c r="W52" i="24"/>
  <c r="K52" i="24"/>
  <c r="AF48" i="24"/>
  <c r="N48" i="24"/>
  <c r="AD47" i="24"/>
  <c r="N47" i="24"/>
  <c r="AE46" i="24"/>
  <c r="R46" i="24"/>
  <c r="B46" i="24"/>
  <c r="W45" i="24"/>
  <c r="X38" i="24"/>
  <c r="J38" i="24"/>
  <c r="B32" i="24"/>
  <c r="O30" i="24"/>
  <c r="X29" i="24"/>
  <c r="M27" i="24"/>
  <c r="F24" i="24"/>
  <c r="V22" i="24"/>
  <c r="F16" i="24"/>
  <c r="M20" i="24"/>
  <c r="X20" i="24"/>
  <c r="G61" i="24"/>
  <c r="Y61" i="24"/>
  <c r="G58" i="24"/>
  <c r="R58" i="24"/>
  <c r="AE58" i="24"/>
  <c r="B57" i="24"/>
  <c r="K57" i="24"/>
  <c r="T57" i="24"/>
  <c r="AC57" i="24"/>
  <c r="S51" i="24"/>
  <c r="H33" i="24"/>
  <c r="Q33" i="24"/>
  <c r="AA33" i="24"/>
  <c r="D33" i="24"/>
  <c r="N33" i="24"/>
  <c r="X33" i="24"/>
  <c r="S31" i="24"/>
  <c r="Q31" i="24"/>
  <c r="F28" i="24"/>
  <c r="Y28" i="24"/>
  <c r="Q28" i="24"/>
  <c r="M23" i="24"/>
  <c r="X23" i="24"/>
  <c r="C23" i="24"/>
  <c r="P23" i="24"/>
  <c r="AE23" i="24"/>
  <c r="E23" i="24"/>
  <c r="H11" i="24"/>
  <c r="H53" i="24"/>
  <c r="J51" i="24"/>
  <c r="W51" i="24"/>
  <c r="W33" i="24"/>
  <c r="L33" i="24"/>
  <c r="V31" i="24"/>
  <c r="W28" i="24"/>
  <c r="Q23" i="24"/>
  <c r="I21" i="24"/>
  <c r="T21" i="24"/>
  <c r="H21" i="24"/>
  <c r="U21" i="24"/>
  <c r="J21" i="24"/>
  <c r="X21" i="24"/>
  <c r="D19" i="24"/>
  <c r="J19" i="24"/>
  <c r="D14" i="24"/>
  <c r="B68" i="24"/>
  <c r="J68" i="24"/>
  <c r="R68" i="24"/>
  <c r="Z68" i="24"/>
  <c r="E63" i="24"/>
  <c r="Q63" i="24"/>
  <c r="AC63" i="24"/>
  <c r="AF61" i="24"/>
  <c r="O61" i="24"/>
  <c r="Z58" i="24"/>
  <c r="M58" i="24"/>
  <c r="AD57" i="24"/>
  <c r="S57" i="24"/>
  <c r="I57" i="24"/>
  <c r="Y55" i="24"/>
  <c r="X53" i="24"/>
  <c r="AE51" i="24"/>
  <c r="M51" i="24"/>
  <c r="O44" i="24"/>
  <c r="P44" i="24"/>
  <c r="F42" i="24"/>
  <c r="O42" i="24"/>
  <c r="X42" i="24"/>
  <c r="H42" i="24"/>
  <c r="R42" i="24"/>
  <c r="AB42" i="24"/>
  <c r="B37" i="24"/>
  <c r="P37" i="24"/>
  <c r="AE37" i="24"/>
  <c r="L37" i="24"/>
  <c r="AF37" i="24"/>
  <c r="V33" i="24"/>
  <c r="K33" i="24"/>
  <c r="U31" i="24"/>
  <c r="P28" i="24"/>
  <c r="K26" i="24"/>
  <c r="W26" i="24"/>
  <c r="C26" i="24"/>
  <c r="R26" i="24"/>
  <c r="AE26" i="24"/>
  <c r="L25" i="24"/>
  <c r="N25" i="24"/>
  <c r="AF23" i="24"/>
  <c r="O23" i="24"/>
  <c r="Q21" i="24"/>
  <c r="O10" i="24"/>
  <c r="K35" i="24"/>
  <c r="Y35" i="24"/>
  <c r="L8" i="24"/>
  <c r="E12" i="24"/>
  <c r="C4" i="24"/>
  <c r="AB20" i="24"/>
  <c r="V17" i="24"/>
  <c r="AE9" i="24"/>
  <c r="Z20" i="24"/>
  <c r="U17" i="24"/>
  <c r="D9" i="24"/>
  <c r="Y20" i="24"/>
  <c r="T17" i="24"/>
  <c r="R11" i="24"/>
  <c r="B9" i="24"/>
  <c r="U6" i="24"/>
  <c r="AB12" i="24"/>
  <c r="AC9" i="24"/>
  <c r="V20" i="24"/>
  <c r="Y12" i="24"/>
  <c r="AB9" i="24"/>
  <c r="P20" i="24"/>
  <c r="D18" i="24"/>
  <c r="S17" i="24"/>
  <c r="N15" i="24"/>
  <c r="T12" i="24"/>
  <c r="E10" i="24"/>
  <c r="V9" i="24"/>
  <c r="X7" i="24"/>
  <c r="D7" i="24"/>
  <c r="AA4" i="24"/>
  <c r="S4" i="24"/>
  <c r="K4" i="24"/>
  <c r="O20" i="24"/>
  <c r="R17" i="24"/>
  <c r="I12" i="24"/>
  <c r="K9" i="24"/>
  <c r="J17" i="24"/>
  <c r="B12" i="24"/>
  <c r="J9" i="24"/>
  <c r="V7" i="24"/>
  <c r="C19" i="24"/>
  <c r="C14" i="24"/>
  <c r="Z12" i="24"/>
  <c r="D12" i="24"/>
  <c r="Q11" i="24"/>
  <c r="B10" i="24"/>
  <c r="B8" i="24"/>
  <c r="T6" i="24"/>
  <c r="C5" i="24"/>
  <c r="P11" i="24"/>
  <c r="S6" i="24"/>
  <c r="AD19" i="24"/>
  <c r="AD14" i="24"/>
  <c r="M11" i="24"/>
  <c r="J6" i="24"/>
  <c r="AB19" i="24"/>
  <c r="R18" i="24"/>
  <c r="V16" i="24"/>
  <c r="AB14" i="24"/>
  <c r="R12" i="24"/>
  <c r="E11" i="24"/>
  <c r="AF10" i="24"/>
  <c r="I6" i="24"/>
  <c r="U19" i="24"/>
  <c r="P18" i="24"/>
  <c r="T16" i="24"/>
  <c r="U14" i="24"/>
  <c r="Q12" i="24"/>
  <c r="AB11" i="24"/>
  <c r="D11" i="24"/>
  <c r="AC10" i="24"/>
  <c r="T9" i="24"/>
  <c r="AD6" i="24"/>
  <c r="D6" i="24"/>
  <c r="S19" i="24"/>
  <c r="N18" i="24"/>
  <c r="S16" i="24"/>
  <c r="S14" i="24"/>
  <c r="L12" i="24"/>
  <c r="AA11" i="24"/>
  <c r="C11" i="24"/>
  <c r="G10" i="24"/>
  <c r="S9" i="24"/>
  <c r="AE8" i="24"/>
  <c r="AC6" i="24"/>
  <c r="C6" i="24"/>
  <c r="L19" i="24"/>
  <c r="L18" i="24"/>
  <c r="R16" i="24"/>
  <c r="L14" i="24"/>
  <c r="J12" i="24"/>
  <c r="U11" i="24"/>
  <c r="B11" i="24"/>
  <c r="F10" i="24"/>
  <c r="M9" i="24"/>
  <c r="Z8" i="24"/>
  <c r="U7" i="24"/>
  <c r="V6" i="24"/>
  <c r="B6" i="24"/>
  <c r="AC19" i="24"/>
  <c r="T19" i="24"/>
  <c r="K19" i="24"/>
  <c r="B19" i="24"/>
  <c r="F15" i="24"/>
  <c r="AC14" i="24"/>
  <c r="T14" i="24"/>
  <c r="K14" i="24"/>
  <c r="B14" i="24"/>
  <c r="AA12" i="24"/>
  <c r="S12" i="24"/>
  <c r="K12" i="24"/>
  <c r="C12" i="24"/>
  <c r="AD9" i="24"/>
  <c r="U9" i="24"/>
  <c r="L9" i="24"/>
  <c r="C9" i="24"/>
  <c r="AF8" i="24"/>
  <c r="J8" i="24"/>
  <c r="B5" i="24"/>
  <c r="AA19" i="24"/>
  <c r="R19" i="24"/>
  <c r="I19" i="24"/>
  <c r="AA14" i="24"/>
  <c r="R14" i="24"/>
  <c r="I14" i="24"/>
  <c r="Z19" i="24"/>
  <c r="Q19" i="24"/>
  <c r="G19" i="24"/>
  <c r="X18" i="24"/>
  <c r="J18" i="24"/>
  <c r="P16" i="24"/>
  <c r="Z14" i="24"/>
  <c r="Q14" i="24"/>
  <c r="H14" i="24"/>
  <c r="AF12" i="24"/>
  <c r="X12" i="24"/>
  <c r="P12" i="24"/>
  <c r="H12" i="24"/>
  <c r="AA9" i="24"/>
  <c r="R9" i="24"/>
  <c r="I9" i="24"/>
  <c r="Y8" i="24"/>
  <c r="Y19" i="24"/>
  <c r="O19" i="24"/>
  <c r="F19" i="24"/>
  <c r="V18" i="24"/>
  <c r="I18" i="24"/>
  <c r="I16" i="24"/>
  <c r="AF15" i="24"/>
  <c r="Y14" i="24"/>
  <c r="P14" i="24"/>
  <c r="F14" i="24"/>
  <c r="AE12" i="24"/>
  <c r="W12" i="24"/>
  <c r="O12" i="24"/>
  <c r="G12" i="24"/>
  <c r="Z11" i="24"/>
  <c r="L11" i="24"/>
  <c r="W10" i="24"/>
  <c r="Z9" i="24"/>
  <c r="Q9" i="24"/>
  <c r="G9" i="24"/>
  <c r="P8" i="24"/>
  <c r="W19" i="24"/>
  <c r="N19" i="24"/>
  <c r="E19" i="24"/>
  <c r="U18" i="24"/>
  <c r="G18" i="24"/>
  <c r="AD17" i="24"/>
  <c r="N17" i="24"/>
  <c r="AE16" i="24"/>
  <c r="H16" i="24"/>
  <c r="AE15" i="24"/>
  <c r="X14" i="24"/>
  <c r="N14" i="24"/>
  <c r="E14" i="24"/>
  <c r="AD12" i="24"/>
  <c r="V12" i="24"/>
  <c r="N12" i="24"/>
  <c r="F12" i="24"/>
  <c r="Y11" i="24"/>
  <c r="K11" i="24"/>
  <c r="V10" i="24"/>
  <c r="Y9" i="24"/>
  <c r="O9" i="24"/>
  <c r="F9" i="24"/>
  <c r="O8" i="24"/>
  <c r="AF7" i="24"/>
  <c r="O7" i="24"/>
  <c r="N6" i="24"/>
  <c r="AE19" i="24"/>
  <c r="V19" i="24"/>
  <c r="M19" i="24"/>
  <c r="AF18" i="24"/>
  <c r="T18" i="24"/>
  <c r="AC17" i="24"/>
  <c r="AD16" i="24"/>
  <c r="AF14" i="24"/>
  <c r="V14" i="24"/>
  <c r="M14" i="24"/>
  <c r="AC12" i="24"/>
  <c r="U12" i="24"/>
  <c r="M12" i="24"/>
  <c r="X11" i="24"/>
  <c r="W9" i="24"/>
  <c r="N9" i="24"/>
  <c r="E9" i="24"/>
  <c r="AE7" i="24"/>
  <c r="S486" i="24"/>
  <c r="T477" i="24"/>
  <c r="S472" i="24"/>
  <c r="C461" i="24"/>
  <c r="K461" i="24"/>
  <c r="S461" i="24"/>
  <c r="AA461" i="24"/>
  <c r="E461" i="24"/>
  <c r="M461" i="24"/>
  <c r="U461" i="24"/>
  <c r="AC461" i="24"/>
  <c r="H460" i="24"/>
  <c r="P460" i="24"/>
  <c r="X460" i="24"/>
  <c r="AF460" i="24"/>
  <c r="B460" i="24"/>
  <c r="J460" i="24"/>
  <c r="R460" i="24"/>
  <c r="Z460" i="24"/>
  <c r="E459" i="24"/>
  <c r="M459" i="24"/>
  <c r="U459" i="24"/>
  <c r="AC459" i="24"/>
  <c r="G459" i="24"/>
  <c r="O459" i="24"/>
  <c r="W459" i="24"/>
  <c r="AE459" i="24"/>
  <c r="X448" i="24"/>
  <c r="M448" i="24"/>
  <c r="X437" i="24"/>
  <c r="N437" i="24"/>
  <c r="W436" i="24"/>
  <c r="M436" i="24"/>
  <c r="X435" i="24"/>
  <c r="L435" i="24"/>
  <c r="B434" i="24"/>
  <c r="J434" i="24"/>
  <c r="R434" i="24"/>
  <c r="Z434" i="24"/>
  <c r="D434" i="24"/>
  <c r="L434" i="24"/>
  <c r="T434" i="24"/>
  <c r="AB434" i="24"/>
  <c r="F422" i="24"/>
  <c r="N422" i="24"/>
  <c r="V422" i="24"/>
  <c r="AD422" i="24"/>
  <c r="H422" i="24"/>
  <c r="P422" i="24"/>
  <c r="X422" i="24"/>
  <c r="AF422" i="24"/>
  <c r="X410" i="24"/>
  <c r="N410" i="24"/>
  <c r="D408" i="24"/>
  <c r="L408" i="24"/>
  <c r="T408" i="24"/>
  <c r="AB408" i="24"/>
  <c r="F408" i="24"/>
  <c r="N408" i="24"/>
  <c r="V408" i="24"/>
  <c r="AD408" i="24"/>
  <c r="E395" i="24"/>
  <c r="M395" i="24"/>
  <c r="U395" i="24"/>
  <c r="AC395" i="24"/>
  <c r="F395" i="24"/>
  <c r="N395" i="24"/>
  <c r="V395" i="24"/>
  <c r="AD395" i="24"/>
  <c r="G395" i="24"/>
  <c r="O395" i="24"/>
  <c r="W395" i="24"/>
  <c r="AE395" i="24"/>
  <c r="B394" i="24"/>
  <c r="J394" i="24"/>
  <c r="R394" i="24"/>
  <c r="Z394" i="24"/>
  <c r="C394" i="24"/>
  <c r="K394" i="24"/>
  <c r="S394" i="24"/>
  <c r="AA394" i="24"/>
  <c r="D394" i="24"/>
  <c r="L394" i="24"/>
  <c r="T394" i="24"/>
  <c r="AB394" i="24"/>
  <c r="R391" i="24"/>
  <c r="AE388" i="24"/>
  <c r="O388" i="24"/>
  <c r="U377" i="24"/>
  <c r="AB373" i="24"/>
  <c r="AC477" i="24"/>
  <c r="J477" i="24"/>
  <c r="S500" i="24"/>
  <c r="D448" i="24"/>
  <c r="L448" i="24"/>
  <c r="T448" i="24"/>
  <c r="AB448" i="24"/>
  <c r="F448" i="24"/>
  <c r="N448" i="24"/>
  <c r="V448" i="24"/>
  <c r="AD448" i="24"/>
  <c r="C437" i="24"/>
  <c r="K437" i="24"/>
  <c r="S437" i="24"/>
  <c r="AA437" i="24"/>
  <c r="E437" i="24"/>
  <c r="M437" i="24"/>
  <c r="U437" i="24"/>
  <c r="AC437" i="24"/>
  <c r="H436" i="24"/>
  <c r="P436" i="24"/>
  <c r="X436" i="24"/>
  <c r="AF436" i="24"/>
  <c r="B436" i="24"/>
  <c r="J436" i="24"/>
  <c r="R436" i="24"/>
  <c r="Z436" i="24"/>
  <c r="E435" i="24"/>
  <c r="M435" i="24"/>
  <c r="U435" i="24"/>
  <c r="AC435" i="24"/>
  <c r="G435" i="24"/>
  <c r="O435" i="24"/>
  <c r="W435" i="24"/>
  <c r="AE435" i="24"/>
  <c r="B410" i="24"/>
  <c r="J410" i="24"/>
  <c r="R410" i="24"/>
  <c r="Z410" i="24"/>
  <c r="D410" i="24"/>
  <c r="L410" i="24"/>
  <c r="T410" i="24"/>
  <c r="AB410" i="24"/>
  <c r="F391" i="24"/>
  <c r="N391" i="24"/>
  <c r="V391" i="24"/>
  <c r="AD391" i="24"/>
  <c r="C391" i="24"/>
  <c r="L391" i="24"/>
  <c r="U391" i="24"/>
  <c r="AE391" i="24"/>
  <c r="D391" i="24"/>
  <c r="M391" i="24"/>
  <c r="W391" i="24"/>
  <c r="AF391" i="24"/>
  <c r="E391" i="24"/>
  <c r="O391" i="24"/>
  <c r="X391" i="24"/>
  <c r="E388" i="24"/>
  <c r="M388" i="24"/>
  <c r="U388" i="24"/>
  <c r="AC388" i="24"/>
  <c r="G388" i="24"/>
  <c r="P388" i="24"/>
  <c r="Y388" i="24"/>
  <c r="H388" i="24"/>
  <c r="Q388" i="24"/>
  <c r="Z388" i="24"/>
  <c r="I388" i="24"/>
  <c r="R388" i="24"/>
  <c r="AA388" i="24"/>
  <c r="D377" i="24"/>
  <c r="L377" i="24"/>
  <c r="T377" i="24"/>
  <c r="AB377" i="24"/>
  <c r="C377" i="24"/>
  <c r="M377" i="24"/>
  <c r="V377" i="24"/>
  <c r="AE377" i="24"/>
  <c r="E377" i="24"/>
  <c r="N377" i="24"/>
  <c r="W377" i="24"/>
  <c r="AF377" i="24"/>
  <c r="F377" i="24"/>
  <c r="O377" i="24"/>
  <c r="X377" i="24"/>
  <c r="G377" i="24"/>
  <c r="P377" i="24"/>
  <c r="Y377" i="24"/>
  <c r="H373" i="24"/>
  <c r="P373" i="24"/>
  <c r="X373" i="24"/>
  <c r="AF373" i="24"/>
  <c r="D373" i="24"/>
  <c r="M373" i="24"/>
  <c r="V373" i="24"/>
  <c r="AE373" i="24"/>
  <c r="E373" i="24"/>
  <c r="N373" i="24"/>
  <c r="W373" i="24"/>
  <c r="F373" i="24"/>
  <c r="O373" i="24"/>
  <c r="Y373" i="24"/>
  <c r="G373" i="24"/>
  <c r="Q373" i="24"/>
  <c r="Z373" i="24"/>
  <c r="I373" i="24"/>
  <c r="R373" i="24"/>
  <c r="AA373" i="24"/>
  <c r="G481" i="24"/>
  <c r="O481" i="24"/>
  <c r="W481" i="24"/>
  <c r="AE481" i="24"/>
  <c r="E491" i="24"/>
  <c r="M491" i="24"/>
  <c r="U491" i="24"/>
  <c r="AC491" i="24"/>
  <c r="H468" i="24"/>
  <c r="P468" i="24"/>
  <c r="X468" i="24"/>
  <c r="AF468" i="24"/>
  <c r="AC496" i="24"/>
  <c r="J496" i="24"/>
  <c r="AB478" i="24"/>
  <c r="J478" i="24"/>
  <c r="Z477" i="24"/>
  <c r="H477" i="24"/>
  <c r="C469" i="24"/>
  <c r="K469" i="24"/>
  <c r="S469" i="24"/>
  <c r="AA469" i="24"/>
  <c r="AC464" i="24"/>
  <c r="AD460" i="24"/>
  <c r="AD459" i="24"/>
  <c r="B450" i="24"/>
  <c r="J450" i="24"/>
  <c r="R450" i="24"/>
  <c r="Z450" i="24"/>
  <c r="D450" i="24"/>
  <c r="L450" i="24"/>
  <c r="T450" i="24"/>
  <c r="AB450" i="24"/>
  <c r="AF448" i="24"/>
  <c r="U448" i="24"/>
  <c r="J448" i="24"/>
  <c r="F438" i="24"/>
  <c r="N438" i="24"/>
  <c r="V438" i="24"/>
  <c r="AD438" i="24"/>
  <c r="H438" i="24"/>
  <c r="P438" i="24"/>
  <c r="X438" i="24"/>
  <c r="AF438" i="24"/>
  <c r="AF437" i="24"/>
  <c r="V437" i="24"/>
  <c r="J437" i="24"/>
  <c r="AE436" i="24"/>
  <c r="U436" i="24"/>
  <c r="K436" i="24"/>
  <c r="AF435" i="24"/>
  <c r="T435" i="24"/>
  <c r="J435" i="24"/>
  <c r="AE434" i="24"/>
  <c r="U434" i="24"/>
  <c r="I434" i="24"/>
  <c r="D424" i="24"/>
  <c r="L424" i="24"/>
  <c r="T424" i="24"/>
  <c r="AB424" i="24"/>
  <c r="F424" i="24"/>
  <c r="N424" i="24"/>
  <c r="V424" i="24"/>
  <c r="AD424" i="24"/>
  <c r="AC422" i="24"/>
  <c r="S422" i="24"/>
  <c r="I422" i="24"/>
  <c r="C413" i="24"/>
  <c r="K413" i="24"/>
  <c r="S413" i="24"/>
  <c r="AA413" i="24"/>
  <c r="E413" i="24"/>
  <c r="M413" i="24"/>
  <c r="U413" i="24"/>
  <c r="AC413" i="24"/>
  <c r="H412" i="24"/>
  <c r="P412" i="24"/>
  <c r="X412" i="24"/>
  <c r="AF412" i="24"/>
  <c r="B412" i="24"/>
  <c r="J412" i="24"/>
  <c r="R412" i="24"/>
  <c r="Z412" i="24"/>
  <c r="E411" i="24"/>
  <c r="M411" i="24"/>
  <c r="U411" i="24"/>
  <c r="AC411" i="24"/>
  <c r="G411" i="24"/>
  <c r="O411" i="24"/>
  <c r="W411" i="24"/>
  <c r="AE411" i="24"/>
  <c r="AF410" i="24"/>
  <c r="V410" i="24"/>
  <c r="K410" i="24"/>
  <c r="AE408" i="24"/>
  <c r="S408" i="24"/>
  <c r="I408" i="24"/>
  <c r="AB391" i="24"/>
  <c r="P391" i="24"/>
  <c r="AB388" i="24"/>
  <c r="L388" i="24"/>
  <c r="G386" i="24"/>
  <c r="O386" i="24"/>
  <c r="W386" i="24"/>
  <c r="AE386" i="24"/>
  <c r="C386" i="24"/>
  <c r="L386" i="24"/>
  <c r="U386" i="24"/>
  <c r="AD386" i="24"/>
  <c r="D386" i="24"/>
  <c r="M386" i="24"/>
  <c r="V386" i="24"/>
  <c r="AF386" i="24"/>
  <c r="E386" i="24"/>
  <c r="N386" i="24"/>
  <c r="X386" i="24"/>
  <c r="F386" i="24"/>
  <c r="P386" i="24"/>
  <c r="Y386" i="24"/>
  <c r="H381" i="24"/>
  <c r="P381" i="24"/>
  <c r="X381" i="24"/>
  <c r="AF381" i="24"/>
  <c r="B381" i="24"/>
  <c r="K381" i="24"/>
  <c r="T381" i="24"/>
  <c r="AC381" i="24"/>
  <c r="C381" i="24"/>
  <c r="L381" i="24"/>
  <c r="U381" i="24"/>
  <c r="AD381" i="24"/>
  <c r="D381" i="24"/>
  <c r="M381" i="24"/>
  <c r="V381" i="24"/>
  <c r="AE381" i="24"/>
  <c r="E381" i="24"/>
  <c r="N381" i="24"/>
  <c r="W381" i="24"/>
  <c r="R377" i="24"/>
  <c r="T373" i="24"/>
  <c r="F486" i="24"/>
  <c r="N486" i="24"/>
  <c r="V486" i="24"/>
  <c r="AD486" i="24"/>
  <c r="J481" i="24"/>
  <c r="B482" i="24"/>
  <c r="J482" i="24"/>
  <c r="R482" i="24"/>
  <c r="Z482" i="24"/>
  <c r="AA481" i="24"/>
  <c r="R472" i="24"/>
  <c r="S468" i="24"/>
  <c r="Q486" i="24"/>
  <c r="H486" i="24"/>
  <c r="AB482" i="24"/>
  <c r="S482" i="24"/>
  <c r="Z481" i="24"/>
  <c r="Q481" i="24"/>
  <c r="H481" i="24"/>
  <c r="G473" i="24"/>
  <c r="O473" i="24"/>
  <c r="W473" i="24"/>
  <c r="AE473" i="24"/>
  <c r="H472" i="24"/>
  <c r="AA468" i="24"/>
  <c r="D464" i="24"/>
  <c r="L464" i="24"/>
  <c r="T464" i="24"/>
  <c r="AB464" i="24"/>
  <c r="AE461" i="24"/>
  <c r="Y486" i="24"/>
  <c r="S483" i="24"/>
  <c r="J483" i="24"/>
  <c r="AA482" i="24"/>
  <c r="Q482" i="24"/>
  <c r="Y481" i="24"/>
  <c r="P481" i="24"/>
  <c r="F481" i="24"/>
  <c r="R461" i="24"/>
  <c r="G460" i="24"/>
  <c r="R459" i="24"/>
  <c r="W453" i="24"/>
  <c r="AE438" i="24"/>
  <c r="T438" i="24"/>
  <c r="J438" i="24"/>
  <c r="AE437" i="24"/>
  <c r="T437" i="24"/>
  <c r="I437" i="24"/>
  <c r="AD436" i="24"/>
  <c r="T436" i="24"/>
  <c r="I436" i="24"/>
  <c r="AD435" i="24"/>
  <c r="S435" i="24"/>
  <c r="I435" i="24"/>
  <c r="AD434" i="24"/>
  <c r="S434" i="24"/>
  <c r="H434" i="24"/>
  <c r="B426" i="24"/>
  <c r="J426" i="24"/>
  <c r="R426" i="24"/>
  <c r="Z426" i="24"/>
  <c r="D426" i="24"/>
  <c r="L426" i="24"/>
  <c r="T426" i="24"/>
  <c r="AB426" i="24"/>
  <c r="AF424" i="24"/>
  <c r="U424" i="24"/>
  <c r="J424" i="24"/>
  <c r="AB422" i="24"/>
  <c r="R422" i="24"/>
  <c r="G422" i="24"/>
  <c r="F414" i="24"/>
  <c r="N414" i="24"/>
  <c r="V414" i="24"/>
  <c r="AD414" i="24"/>
  <c r="H414" i="24"/>
  <c r="P414" i="24"/>
  <c r="X414" i="24"/>
  <c r="AF414" i="24"/>
  <c r="AF413" i="24"/>
  <c r="V413" i="24"/>
  <c r="J413" i="24"/>
  <c r="AE412" i="24"/>
  <c r="U412" i="24"/>
  <c r="K412" i="24"/>
  <c r="AF411" i="24"/>
  <c r="T411" i="24"/>
  <c r="J411" i="24"/>
  <c r="AE410" i="24"/>
  <c r="U410" i="24"/>
  <c r="I410" i="24"/>
  <c r="AC408" i="24"/>
  <c r="R408" i="24"/>
  <c r="H408" i="24"/>
  <c r="X402" i="24"/>
  <c r="N402" i="24"/>
  <c r="T395" i="24"/>
  <c r="I395" i="24"/>
  <c r="W394" i="24"/>
  <c r="I394" i="24"/>
  <c r="AA391" i="24"/>
  <c r="K391" i="24"/>
  <c r="X388" i="24"/>
  <c r="K388" i="24"/>
  <c r="B387" i="24"/>
  <c r="J387" i="24"/>
  <c r="R387" i="24"/>
  <c r="Z387" i="24"/>
  <c r="E387" i="24"/>
  <c r="N387" i="24"/>
  <c r="W387" i="24"/>
  <c r="AF387" i="24"/>
  <c r="F387" i="24"/>
  <c r="O387" i="24"/>
  <c r="X387" i="24"/>
  <c r="G387" i="24"/>
  <c r="P387" i="24"/>
  <c r="Y387" i="24"/>
  <c r="H387" i="24"/>
  <c r="Q387" i="24"/>
  <c r="R386" i="24"/>
  <c r="C382" i="24"/>
  <c r="K382" i="24"/>
  <c r="S382" i="24"/>
  <c r="AA382" i="24"/>
  <c r="D382" i="24"/>
  <c r="M382" i="24"/>
  <c r="V382" i="24"/>
  <c r="AE382" i="24"/>
  <c r="E382" i="24"/>
  <c r="N382" i="24"/>
  <c r="W382" i="24"/>
  <c r="AF382" i="24"/>
  <c r="F382" i="24"/>
  <c r="O382" i="24"/>
  <c r="X382" i="24"/>
  <c r="G382" i="24"/>
  <c r="P382" i="24"/>
  <c r="Y382" i="24"/>
  <c r="R381" i="24"/>
  <c r="G378" i="24"/>
  <c r="O378" i="24"/>
  <c r="W378" i="24"/>
  <c r="AE378" i="24"/>
  <c r="E378" i="24"/>
  <c r="N378" i="24"/>
  <c r="X378" i="24"/>
  <c r="F378" i="24"/>
  <c r="P378" i="24"/>
  <c r="Y378" i="24"/>
  <c r="H378" i="24"/>
  <c r="Q378" i="24"/>
  <c r="Z378" i="24"/>
  <c r="I378" i="24"/>
  <c r="R378" i="24"/>
  <c r="AA378" i="24"/>
  <c r="Q377" i="24"/>
  <c r="S373" i="24"/>
  <c r="C477" i="24"/>
  <c r="K477" i="24"/>
  <c r="S477" i="24"/>
  <c r="AA477" i="24"/>
  <c r="R486" i="24"/>
  <c r="Z486" i="24"/>
  <c r="F478" i="24"/>
  <c r="N478" i="24"/>
  <c r="V478" i="24"/>
  <c r="AD478" i="24"/>
  <c r="Q477" i="24"/>
  <c r="AB473" i="24"/>
  <c r="J469" i="24"/>
  <c r="AB492" i="24"/>
  <c r="S492" i="24"/>
  <c r="J492" i="24"/>
  <c r="AA478" i="24"/>
  <c r="I478" i="24"/>
  <c r="Y477" i="24"/>
  <c r="G477" i="24"/>
  <c r="K474" i="24"/>
  <c r="R473" i="24"/>
  <c r="I469" i="24"/>
  <c r="AD461" i="24"/>
  <c r="S460" i="24"/>
  <c r="H452" i="24"/>
  <c r="P452" i="24"/>
  <c r="X452" i="24"/>
  <c r="AF452" i="24"/>
  <c r="B452" i="24"/>
  <c r="J452" i="24"/>
  <c r="R452" i="24"/>
  <c r="Z452" i="24"/>
  <c r="K451" i="24"/>
  <c r="K450" i="24"/>
  <c r="G497" i="24"/>
  <c r="O497" i="24"/>
  <c r="W497" i="24"/>
  <c r="AE497" i="24"/>
  <c r="C493" i="24"/>
  <c r="K493" i="24"/>
  <c r="S493" i="24"/>
  <c r="AA493" i="24"/>
  <c r="I492" i="24"/>
  <c r="R483" i="24"/>
  <c r="N481" i="24"/>
  <c r="Z478" i="24"/>
  <c r="I474" i="24"/>
  <c r="Z473" i="24"/>
  <c r="H473" i="24"/>
  <c r="X472" i="24"/>
  <c r="F472" i="24"/>
  <c r="AB470" i="24"/>
  <c r="Z469" i="24"/>
  <c r="F468" i="24"/>
  <c r="G465" i="24"/>
  <c r="O465" i="24"/>
  <c r="W465" i="24"/>
  <c r="AE465" i="24"/>
  <c r="Q461" i="24"/>
  <c r="AB460" i="24"/>
  <c r="Q459" i="24"/>
  <c r="U454" i="24"/>
  <c r="V453" i="24"/>
  <c r="AE452" i="24"/>
  <c r="U452" i="24"/>
  <c r="K452" i="24"/>
  <c r="AF451" i="24"/>
  <c r="T451" i="24"/>
  <c r="J451" i="24"/>
  <c r="AE450" i="24"/>
  <c r="U450" i="24"/>
  <c r="I450" i="24"/>
  <c r="AC448" i="24"/>
  <c r="W440" i="24"/>
  <c r="AC438" i="24"/>
  <c r="S438" i="24"/>
  <c r="I438" i="24"/>
  <c r="AD437" i="24"/>
  <c r="R437" i="24"/>
  <c r="H437" i="24"/>
  <c r="AC436" i="24"/>
  <c r="S436" i="24"/>
  <c r="G436" i="24"/>
  <c r="AB435" i="24"/>
  <c r="R435" i="24"/>
  <c r="H435" i="24"/>
  <c r="AC434" i="24"/>
  <c r="Q434" i="24"/>
  <c r="G434" i="24"/>
  <c r="C429" i="24"/>
  <c r="K429" i="24"/>
  <c r="S429" i="24"/>
  <c r="AA429" i="24"/>
  <c r="E429" i="24"/>
  <c r="M429" i="24"/>
  <c r="U429" i="24"/>
  <c r="AC429" i="24"/>
  <c r="H428" i="24"/>
  <c r="P428" i="24"/>
  <c r="X428" i="24"/>
  <c r="AF428" i="24"/>
  <c r="B428" i="24"/>
  <c r="J428" i="24"/>
  <c r="R428" i="24"/>
  <c r="Z428" i="24"/>
  <c r="E427" i="24"/>
  <c r="M427" i="24"/>
  <c r="U427" i="24"/>
  <c r="AC427" i="24"/>
  <c r="G427" i="24"/>
  <c r="O427" i="24"/>
  <c r="W427" i="24"/>
  <c r="AE427" i="24"/>
  <c r="AF426" i="24"/>
  <c r="V426" i="24"/>
  <c r="K426" i="24"/>
  <c r="AE424" i="24"/>
  <c r="S424" i="24"/>
  <c r="I424" i="24"/>
  <c r="AA422" i="24"/>
  <c r="Q422" i="24"/>
  <c r="E422" i="24"/>
  <c r="AE414" i="24"/>
  <c r="T414" i="24"/>
  <c r="J414" i="24"/>
  <c r="AE413" i="24"/>
  <c r="T413" i="24"/>
  <c r="I413" i="24"/>
  <c r="AD412" i="24"/>
  <c r="T412" i="24"/>
  <c r="I412" i="24"/>
  <c r="AD411" i="24"/>
  <c r="S411" i="24"/>
  <c r="I411" i="24"/>
  <c r="AD410" i="24"/>
  <c r="S410" i="24"/>
  <c r="H410" i="24"/>
  <c r="AA408" i="24"/>
  <c r="Q408" i="24"/>
  <c r="G408" i="24"/>
  <c r="B402" i="24"/>
  <c r="J402" i="24"/>
  <c r="R402" i="24"/>
  <c r="Z402" i="24"/>
  <c r="D402" i="24"/>
  <c r="L402" i="24"/>
  <c r="T402" i="24"/>
  <c r="AB402" i="24"/>
  <c r="S395" i="24"/>
  <c r="H395" i="24"/>
  <c r="V394" i="24"/>
  <c r="H394" i="24"/>
  <c r="Z391" i="24"/>
  <c r="J391" i="24"/>
  <c r="W388" i="24"/>
  <c r="J388" i="24"/>
  <c r="Q386" i="24"/>
  <c r="Q381" i="24"/>
  <c r="AD377" i="24"/>
  <c r="K377" i="24"/>
  <c r="L373" i="24"/>
  <c r="E364" i="24"/>
  <c r="M364" i="24"/>
  <c r="U364" i="24"/>
  <c r="AC364" i="24"/>
  <c r="D364" i="24"/>
  <c r="N364" i="24"/>
  <c r="W364" i="24"/>
  <c r="AF364" i="24"/>
  <c r="F364" i="24"/>
  <c r="O364" i="24"/>
  <c r="X364" i="24"/>
  <c r="G364" i="24"/>
  <c r="P364" i="24"/>
  <c r="Y364" i="24"/>
  <c r="H364" i="24"/>
  <c r="Q364" i="24"/>
  <c r="Z364" i="24"/>
  <c r="I364" i="24"/>
  <c r="R364" i="24"/>
  <c r="AA364" i="24"/>
  <c r="C364" i="24"/>
  <c r="L364" i="24"/>
  <c r="V364" i="24"/>
  <c r="AE364" i="24"/>
  <c r="F359" i="24"/>
  <c r="N359" i="24"/>
  <c r="V359" i="24"/>
  <c r="AD359" i="24"/>
  <c r="C359" i="24"/>
  <c r="L359" i="24"/>
  <c r="U359" i="24"/>
  <c r="AE359" i="24"/>
  <c r="D359" i="24"/>
  <c r="M359" i="24"/>
  <c r="W359" i="24"/>
  <c r="AF359" i="24"/>
  <c r="E359" i="24"/>
  <c r="O359" i="24"/>
  <c r="X359" i="24"/>
  <c r="G359" i="24"/>
  <c r="P359" i="24"/>
  <c r="Y359" i="24"/>
  <c r="H359" i="24"/>
  <c r="Q359" i="24"/>
  <c r="Z359" i="24"/>
  <c r="B359" i="24"/>
  <c r="K359" i="24"/>
  <c r="T359" i="24"/>
  <c r="AC359" i="24"/>
  <c r="S491" i="24"/>
  <c r="T482" i="24"/>
  <c r="AA500" i="24"/>
  <c r="I500" i="24"/>
  <c r="D496" i="24"/>
  <c r="L496" i="24"/>
  <c r="T496" i="24"/>
  <c r="AB496" i="24"/>
  <c r="S473" i="24"/>
  <c r="Z472" i="24"/>
  <c r="T469" i="24"/>
  <c r="R468" i="24"/>
  <c r="I461" i="24"/>
  <c r="I460" i="24"/>
  <c r="I459" i="24"/>
  <c r="Q500" i="24"/>
  <c r="AA496" i="24"/>
  <c r="R496" i="24"/>
  <c r="I496" i="24"/>
  <c r="R478" i="24"/>
  <c r="P477" i="24"/>
  <c r="T474" i="24"/>
  <c r="I473" i="24"/>
  <c r="Y472" i="24"/>
  <c r="P472" i="24"/>
  <c r="G472" i="24"/>
  <c r="R469" i="24"/>
  <c r="AA464" i="24"/>
  <c r="R464" i="24"/>
  <c r="I464" i="24"/>
  <c r="H461" i="24"/>
  <c r="C453" i="24"/>
  <c r="K453" i="24"/>
  <c r="S453" i="24"/>
  <c r="AA453" i="24"/>
  <c r="E453" i="24"/>
  <c r="M453" i="24"/>
  <c r="U453" i="24"/>
  <c r="AC453" i="24"/>
  <c r="L452" i="24"/>
  <c r="V451" i="24"/>
  <c r="AE448" i="24"/>
  <c r="S448" i="24"/>
  <c r="I448" i="24"/>
  <c r="P482" i="24"/>
  <c r="S470" i="24"/>
  <c r="J470" i="24"/>
  <c r="Y468" i="24"/>
  <c r="AB465" i="24"/>
  <c r="S465" i="24"/>
  <c r="J465" i="24"/>
  <c r="Z464" i="24"/>
  <c r="Q464" i="24"/>
  <c r="H464" i="24"/>
  <c r="F454" i="24"/>
  <c r="N454" i="24"/>
  <c r="V454" i="24"/>
  <c r="AD454" i="24"/>
  <c r="H454" i="24"/>
  <c r="P454" i="24"/>
  <c r="X454" i="24"/>
  <c r="AF454" i="24"/>
  <c r="AF453" i="24"/>
  <c r="H448" i="24"/>
  <c r="D440" i="24"/>
  <c r="L440" i="24"/>
  <c r="T440" i="24"/>
  <c r="AB440" i="24"/>
  <c r="F440" i="24"/>
  <c r="N440" i="24"/>
  <c r="V440" i="24"/>
  <c r="AD440" i="24"/>
  <c r="W500" i="24"/>
  <c r="N500" i="24"/>
  <c r="B498" i="24"/>
  <c r="J498" i="24"/>
  <c r="R498" i="24"/>
  <c r="Z498" i="24"/>
  <c r="AA497" i="24"/>
  <c r="R497" i="24"/>
  <c r="I497" i="24"/>
  <c r="Y496" i="24"/>
  <c r="P496" i="24"/>
  <c r="G496" i="24"/>
  <c r="AC494" i="24"/>
  <c r="T494" i="24"/>
  <c r="K494" i="24"/>
  <c r="B494" i="24"/>
  <c r="AB493" i="24"/>
  <c r="R493" i="24"/>
  <c r="I493" i="24"/>
  <c r="Z492" i="24"/>
  <c r="Q492" i="24"/>
  <c r="G492" i="24"/>
  <c r="X491" i="24"/>
  <c r="O491" i="24"/>
  <c r="F491" i="24"/>
  <c r="AC489" i="24"/>
  <c r="T489" i="24"/>
  <c r="K489" i="24"/>
  <c r="AA488" i="24"/>
  <c r="R488" i="24"/>
  <c r="AF486" i="24"/>
  <c r="W486" i="24"/>
  <c r="M486" i="24"/>
  <c r="D486" i="24"/>
  <c r="AD485" i="24"/>
  <c r="U485" i="24"/>
  <c r="L485" i="24"/>
  <c r="B485" i="24"/>
  <c r="H484" i="24"/>
  <c r="P484" i="24"/>
  <c r="X484" i="24"/>
  <c r="AF484" i="24"/>
  <c r="Z483" i="24"/>
  <c r="Q483" i="24"/>
  <c r="X482" i="24"/>
  <c r="O482" i="24"/>
  <c r="F482" i="24"/>
  <c r="AF481" i="24"/>
  <c r="V481" i="24"/>
  <c r="M481" i="24"/>
  <c r="D481" i="24"/>
  <c r="AD480" i="24"/>
  <c r="U480" i="24"/>
  <c r="K480" i="24"/>
  <c r="Y478" i="24"/>
  <c r="P478" i="24"/>
  <c r="G478" i="24"/>
  <c r="AF477" i="24"/>
  <c r="W477" i="24"/>
  <c r="N477" i="24"/>
  <c r="E477" i="24"/>
  <c r="E475" i="24"/>
  <c r="M475" i="24"/>
  <c r="U475" i="24"/>
  <c r="AC475" i="24"/>
  <c r="AA474" i="24"/>
  <c r="Q474" i="24"/>
  <c r="Y473" i="24"/>
  <c r="P473" i="24"/>
  <c r="F473" i="24"/>
  <c r="AF472" i="24"/>
  <c r="W472" i="24"/>
  <c r="N472" i="24"/>
  <c r="AA470" i="24"/>
  <c r="R470" i="24"/>
  <c r="I470" i="24"/>
  <c r="Y469" i="24"/>
  <c r="P469" i="24"/>
  <c r="G469" i="24"/>
  <c r="W468" i="24"/>
  <c r="N468" i="24"/>
  <c r="E468" i="24"/>
  <c r="B466" i="24"/>
  <c r="J466" i="24"/>
  <c r="R466" i="24"/>
  <c r="Z466" i="24"/>
  <c r="AA465" i="24"/>
  <c r="R465" i="24"/>
  <c r="I465" i="24"/>
  <c r="Y464" i="24"/>
  <c r="P464" i="24"/>
  <c r="G464" i="24"/>
  <c r="AC462" i="24"/>
  <c r="T462" i="24"/>
  <c r="K462" i="24"/>
  <c r="Z461" i="24"/>
  <c r="P461" i="24"/>
  <c r="F461" i="24"/>
  <c r="AA460" i="24"/>
  <c r="O460" i="24"/>
  <c r="E460" i="24"/>
  <c r="Z459" i="24"/>
  <c r="P459" i="24"/>
  <c r="D459" i="24"/>
  <c r="X456" i="24"/>
  <c r="M456" i="24"/>
  <c r="AE454" i="24"/>
  <c r="T454" i="24"/>
  <c r="J454" i="24"/>
  <c r="AE453" i="24"/>
  <c r="T453" i="24"/>
  <c r="I453" i="24"/>
  <c r="AD452" i="24"/>
  <c r="T452" i="24"/>
  <c r="I452" i="24"/>
  <c r="AD451" i="24"/>
  <c r="S451" i="24"/>
  <c r="AD450" i="24"/>
  <c r="S450" i="24"/>
  <c r="H450" i="24"/>
  <c r="AA448" i="24"/>
  <c r="Q448" i="24"/>
  <c r="G448" i="24"/>
  <c r="X445" i="24"/>
  <c r="N445" i="24"/>
  <c r="W444" i="24"/>
  <c r="M444" i="24"/>
  <c r="X443" i="24"/>
  <c r="L443" i="24"/>
  <c r="B443" i="24"/>
  <c r="B442" i="24"/>
  <c r="J442" i="24"/>
  <c r="R442" i="24"/>
  <c r="Z442" i="24"/>
  <c r="D442" i="24"/>
  <c r="L442" i="24"/>
  <c r="T442" i="24"/>
  <c r="AB442" i="24"/>
  <c r="AF440" i="24"/>
  <c r="U440" i="24"/>
  <c r="J440" i="24"/>
  <c r="AB438" i="24"/>
  <c r="R438" i="24"/>
  <c r="G438" i="24"/>
  <c r="AB437" i="24"/>
  <c r="Q437" i="24"/>
  <c r="G437" i="24"/>
  <c r="AB436" i="24"/>
  <c r="Q436" i="24"/>
  <c r="F436" i="24"/>
  <c r="AA435" i="24"/>
  <c r="Q435" i="24"/>
  <c r="F435" i="24"/>
  <c r="AA434" i="24"/>
  <c r="P434" i="24"/>
  <c r="F434" i="24"/>
  <c r="F430" i="24"/>
  <c r="N430" i="24"/>
  <c r="V430" i="24"/>
  <c r="AD430" i="24"/>
  <c r="H430" i="24"/>
  <c r="P430" i="24"/>
  <c r="X430" i="24"/>
  <c r="AF430" i="24"/>
  <c r="AF429" i="24"/>
  <c r="V429" i="24"/>
  <c r="J429" i="24"/>
  <c r="AE428" i="24"/>
  <c r="U428" i="24"/>
  <c r="K428" i="24"/>
  <c r="AF427" i="24"/>
  <c r="T427" i="24"/>
  <c r="J427" i="24"/>
  <c r="AE426" i="24"/>
  <c r="U426" i="24"/>
  <c r="I426" i="24"/>
  <c r="AC424" i="24"/>
  <c r="R424" i="24"/>
  <c r="H424" i="24"/>
  <c r="Z422" i="24"/>
  <c r="O422" i="24"/>
  <c r="D422" i="24"/>
  <c r="X418" i="24"/>
  <c r="N418" i="24"/>
  <c r="D416" i="24"/>
  <c r="L416" i="24"/>
  <c r="T416" i="24"/>
  <c r="AB416" i="24"/>
  <c r="F416" i="24"/>
  <c r="N416" i="24"/>
  <c r="V416" i="24"/>
  <c r="AD416" i="24"/>
  <c r="AC414" i="24"/>
  <c r="S414" i="24"/>
  <c r="I414" i="24"/>
  <c r="AD413" i="24"/>
  <c r="R413" i="24"/>
  <c r="H413" i="24"/>
  <c r="AC412" i="24"/>
  <c r="S412" i="24"/>
  <c r="G412" i="24"/>
  <c r="AB411" i="24"/>
  <c r="R411" i="24"/>
  <c r="H411" i="24"/>
  <c r="AC410" i="24"/>
  <c r="Q410" i="24"/>
  <c r="G410" i="24"/>
  <c r="Z408" i="24"/>
  <c r="P408" i="24"/>
  <c r="E408" i="24"/>
  <c r="W406" i="24"/>
  <c r="L406" i="24"/>
  <c r="C405" i="24"/>
  <c r="K405" i="24"/>
  <c r="S405" i="24"/>
  <c r="AA405" i="24"/>
  <c r="E405" i="24"/>
  <c r="M405" i="24"/>
  <c r="U405" i="24"/>
  <c r="AC405" i="24"/>
  <c r="H404" i="24"/>
  <c r="P404" i="24"/>
  <c r="X404" i="24"/>
  <c r="AF404" i="24"/>
  <c r="B404" i="24"/>
  <c r="J404" i="24"/>
  <c r="R404" i="24"/>
  <c r="Z404" i="24"/>
  <c r="E403" i="24"/>
  <c r="M403" i="24"/>
  <c r="U403" i="24"/>
  <c r="AC403" i="24"/>
  <c r="G403" i="24"/>
  <c r="O403" i="24"/>
  <c r="W403" i="24"/>
  <c r="AE403" i="24"/>
  <c r="AF402" i="24"/>
  <c r="V402" i="24"/>
  <c r="K402" i="24"/>
  <c r="AA400" i="24"/>
  <c r="P400" i="24"/>
  <c r="AA398" i="24"/>
  <c r="M398" i="24"/>
  <c r="AD397" i="24"/>
  <c r="P397" i="24"/>
  <c r="AF395" i="24"/>
  <c r="R395" i="24"/>
  <c r="D395" i="24"/>
  <c r="AF394" i="24"/>
  <c r="U394" i="24"/>
  <c r="G394" i="24"/>
  <c r="Y391" i="24"/>
  <c r="I391" i="24"/>
  <c r="V388" i="24"/>
  <c r="F388" i="24"/>
  <c r="AD387" i="24"/>
  <c r="M387" i="24"/>
  <c r="AC386" i="24"/>
  <c r="K386" i="24"/>
  <c r="F383" i="24"/>
  <c r="N383" i="24"/>
  <c r="V383" i="24"/>
  <c r="AD383" i="24"/>
  <c r="E383" i="24"/>
  <c r="O383" i="24"/>
  <c r="X383" i="24"/>
  <c r="G383" i="24"/>
  <c r="P383" i="24"/>
  <c r="Y383" i="24"/>
  <c r="H383" i="24"/>
  <c r="Q383" i="24"/>
  <c r="Z383" i="24"/>
  <c r="I383" i="24"/>
  <c r="R383" i="24"/>
  <c r="AA383" i="24"/>
  <c r="Q382" i="24"/>
  <c r="O381" i="24"/>
  <c r="AD378" i="24"/>
  <c r="L378" i="24"/>
  <c r="AC377" i="24"/>
  <c r="J377" i="24"/>
  <c r="K373" i="24"/>
  <c r="AD364" i="24"/>
  <c r="AB486" i="24"/>
  <c r="J486" i="24"/>
  <c r="D472" i="24"/>
  <c r="L472" i="24"/>
  <c r="T472" i="24"/>
  <c r="AB472" i="24"/>
  <c r="H500" i="24"/>
  <c r="P500" i="24"/>
  <c r="X500" i="24"/>
  <c r="AF500" i="24"/>
  <c r="AA486" i="24"/>
  <c r="I486" i="24"/>
  <c r="R481" i="24"/>
  <c r="AB477" i="24"/>
  <c r="I477" i="24"/>
  <c r="I472" i="24"/>
  <c r="AB468" i="24"/>
  <c r="J468" i="24"/>
  <c r="R491" i="24"/>
  <c r="I491" i="24"/>
  <c r="J473" i="24"/>
  <c r="Q472" i="24"/>
  <c r="AC469" i="24"/>
  <c r="I468" i="24"/>
  <c r="S464" i="24"/>
  <c r="P486" i="24"/>
  <c r="G486" i="24"/>
  <c r="E483" i="24"/>
  <c r="M483" i="24"/>
  <c r="U483" i="24"/>
  <c r="AC483" i="24"/>
  <c r="B474" i="24"/>
  <c r="J474" i="24"/>
  <c r="R474" i="24"/>
  <c r="Z474" i="24"/>
  <c r="AA473" i="24"/>
  <c r="Q468" i="24"/>
  <c r="E451" i="24"/>
  <c r="M451" i="24"/>
  <c r="U451" i="24"/>
  <c r="AC451" i="24"/>
  <c r="G451" i="24"/>
  <c r="O451" i="24"/>
  <c r="W451" i="24"/>
  <c r="AE451" i="24"/>
  <c r="AF450" i="24"/>
  <c r="V450" i="24"/>
  <c r="Y500" i="24"/>
  <c r="O500" i="24"/>
  <c r="F500" i="24"/>
  <c r="S497" i="24"/>
  <c r="T493" i="24"/>
  <c r="R492" i="24"/>
  <c r="P491" i="24"/>
  <c r="G491" i="24"/>
  <c r="D488" i="24"/>
  <c r="L488" i="24"/>
  <c r="T488" i="24"/>
  <c r="AB488" i="24"/>
  <c r="AA483" i="24"/>
  <c r="G482" i="24"/>
  <c r="Q478" i="24"/>
  <c r="X477" i="24"/>
  <c r="F477" i="24"/>
  <c r="Q469" i="24"/>
  <c r="G461" i="24"/>
  <c r="Q460" i="24"/>
  <c r="AA459" i="24"/>
  <c r="F459" i="24"/>
  <c r="R448" i="24"/>
  <c r="Z497" i="24"/>
  <c r="H497" i="24"/>
  <c r="X496" i="24"/>
  <c r="O496" i="24"/>
  <c r="F496" i="24"/>
  <c r="AB494" i="24"/>
  <c r="S494" i="24"/>
  <c r="Z493" i="24"/>
  <c r="Q493" i="24"/>
  <c r="Y492" i="24"/>
  <c r="W491" i="24"/>
  <c r="D491" i="24"/>
  <c r="G489" i="24"/>
  <c r="O489" i="24"/>
  <c r="W489" i="24"/>
  <c r="AE489" i="24"/>
  <c r="AE486" i="24"/>
  <c r="U486" i="24"/>
  <c r="L486" i="24"/>
  <c r="C486" i="24"/>
  <c r="AC485" i="24"/>
  <c r="T485" i="24"/>
  <c r="D480" i="24"/>
  <c r="L480" i="24"/>
  <c r="T480" i="24"/>
  <c r="AB480" i="24"/>
  <c r="X478" i="24"/>
  <c r="O478" i="24"/>
  <c r="E478" i="24"/>
  <c r="AE477" i="24"/>
  <c r="V477" i="24"/>
  <c r="M477" i="24"/>
  <c r="D477" i="24"/>
  <c r="P474" i="24"/>
  <c r="G474" i="24"/>
  <c r="X473" i="24"/>
  <c r="N473" i="24"/>
  <c r="E473" i="24"/>
  <c r="AE472" i="24"/>
  <c r="V472" i="24"/>
  <c r="M472" i="24"/>
  <c r="C472" i="24"/>
  <c r="Q465" i="24"/>
  <c r="S454" i="24"/>
  <c r="AC452" i="24"/>
  <c r="G452" i="24"/>
  <c r="AB451" i="24"/>
  <c r="H451" i="24"/>
  <c r="Q450" i="24"/>
  <c r="C445" i="24"/>
  <c r="K445" i="24"/>
  <c r="S445" i="24"/>
  <c r="AA445" i="24"/>
  <c r="E445" i="24"/>
  <c r="M445" i="24"/>
  <c r="U445" i="24"/>
  <c r="AC445" i="24"/>
  <c r="H444" i="24"/>
  <c r="P444" i="24"/>
  <c r="X444" i="24"/>
  <c r="AF444" i="24"/>
  <c r="B444" i="24"/>
  <c r="J444" i="24"/>
  <c r="R444" i="24"/>
  <c r="Z444" i="24"/>
  <c r="V443" i="24"/>
  <c r="AE440" i="24"/>
  <c r="S440" i="24"/>
  <c r="I440" i="24"/>
  <c r="AA438" i="24"/>
  <c r="E438" i="24"/>
  <c r="Z437" i="24"/>
  <c r="P437" i="24"/>
  <c r="AA436" i="24"/>
  <c r="O436" i="24"/>
  <c r="E436" i="24"/>
  <c r="Z435" i="24"/>
  <c r="P435" i="24"/>
  <c r="D435" i="24"/>
  <c r="Y434" i="24"/>
  <c r="O434" i="24"/>
  <c r="E434" i="24"/>
  <c r="T429" i="24"/>
  <c r="I427" i="24"/>
  <c r="S426" i="24"/>
  <c r="Y422" i="24"/>
  <c r="M422" i="24"/>
  <c r="C422" i="24"/>
  <c r="B418" i="24"/>
  <c r="J418" i="24"/>
  <c r="R418" i="24"/>
  <c r="Z418" i="24"/>
  <c r="D418" i="24"/>
  <c r="L418" i="24"/>
  <c r="T418" i="24"/>
  <c r="AB418" i="24"/>
  <c r="AB414" i="24"/>
  <c r="G414" i="24"/>
  <c r="AB413" i="24"/>
  <c r="Q413" i="24"/>
  <c r="AB412" i="24"/>
  <c r="Q412" i="24"/>
  <c r="F412" i="24"/>
  <c r="AA411" i="24"/>
  <c r="Q411" i="24"/>
  <c r="F411" i="24"/>
  <c r="AA410" i="24"/>
  <c r="P410" i="24"/>
  <c r="F410" i="24"/>
  <c r="Y408" i="24"/>
  <c r="O408" i="24"/>
  <c r="C408" i="24"/>
  <c r="F406" i="24"/>
  <c r="N406" i="24"/>
  <c r="V406" i="24"/>
  <c r="AD406" i="24"/>
  <c r="H406" i="24"/>
  <c r="P406" i="24"/>
  <c r="X406" i="24"/>
  <c r="AF406" i="24"/>
  <c r="AE402" i="24"/>
  <c r="U402" i="24"/>
  <c r="I402" i="24"/>
  <c r="D400" i="24"/>
  <c r="L400" i="24"/>
  <c r="T400" i="24"/>
  <c r="AB400" i="24"/>
  <c r="E400" i="24"/>
  <c r="M400" i="24"/>
  <c r="U400" i="24"/>
  <c r="AC400" i="24"/>
  <c r="F400" i="24"/>
  <c r="N400" i="24"/>
  <c r="V400" i="24"/>
  <c r="AD400" i="24"/>
  <c r="F398" i="24"/>
  <c r="N398" i="24"/>
  <c r="V398" i="24"/>
  <c r="AD398" i="24"/>
  <c r="G398" i="24"/>
  <c r="O398" i="24"/>
  <c r="W398" i="24"/>
  <c r="AE398" i="24"/>
  <c r="H398" i="24"/>
  <c r="P398" i="24"/>
  <c r="X398" i="24"/>
  <c r="AF398" i="24"/>
  <c r="C397" i="24"/>
  <c r="K397" i="24"/>
  <c r="S397" i="24"/>
  <c r="AA397" i="24"/>
  <c r="D397" i="24"/>
  <c r="L397" i="24"/>
  <c r="T397" i="24"/>
  <c r="AB397" i="24"/>
  <c r="E397" i="24"/>
  <c r="M397" i="24"/>
  <c r="U397" i="24"/>
  <c r="AC397" i="24"/>
  <c r="AB395" i="24"/>
  <c r="Q395" i="24"/>
  <c r="C395" i="24"/>
  <c r="AE394" i="24"/>
  <c r="Q394" i="24"/>
  <c r="F394" i="24"/>
  <c r="T391" i="24"/>
  <c r="H391" i="24"/>
  <c r="T388" i="24"/>
  <c r="D388" i="24"/>
  <c r="AC387" i="24"/>
  <c r="L387" i="24"/>
  <c r="AB386" i="24"/>
  <c r="J386" i="24"/>
  <c r="AD382" i="24"/>
  <c r="L382" i="24"/>
  <c r="AB381" i="24"/>
  <c r="J381" i="24"/>
  <c r="AC378" i="24"/>
  <c r="K378" i="24"/>
  <c r="AA377" i="24"/>
  <c r="I377" i="24"/>
  <c r="AD373" i="24"/>
  <c r="J373" i="24"/>
  <c r="AB364" i="24"/>
  <c r="AB359" i="24"/>
  <c r="AB481" i="24"/>
  <c r="S481" i="24"/>
  <c r="J500" i="24"/>
  <c r="J491" i="24"/>
  <c r="I481" i="24"/>
  <c r="AA472" i="24"/>
  <c r="R500" i="24"/>
  <c r="AA491" i="24"/>
  <c r="I482" i="24"/>
  <c r="T461" i="24"/>
  <c r="T460" i="24"/>
  <c r="S459" i="24"/>
  <c r="Z500" i="24"/>
  <c r="G500" i="24"/>
  <c r="H492" i="24"/>
  <c r="P492" i="24"/>
  <c r="X492" i="24"/>
  <c r="AF492" i="24"/>
  <c r="Z491" i="24"/>
  <c r="Q491" i="24"/>
  <c r="H491" i="24"/>
  <c r="H482" i="24"/>
  <c r="AB469" i="24"/>
  <c r="Z468" i="24"/>
  <c r="G468" i="24"/>
  <c r="AC460" i="24"/>
  <c r="AB459" i="24"/>
  <c r="H459" i="24"/>
  <c r="L453" i="24"/>
  <c r="AB497" i="24"/>
  <c r="J497" i="24"/>
  <c r="Z496" i="24"/>
  <c r="Q496" i="24"/>
  <c r="H496" i="24"/>
  <c r="AC493" i="24"/>
  <c r="J493" i="24"/>
  <c r="AA492" i="24"/>
  <c r="Y491" i="24"/>
  <c r="AC488" i="24"/>
  <c r="S488" i="24"/>
  <c r="J488" i="24"/>
  <c r="X486" i="24"/>
  <c r="O486" i="24"/>
  <c r="E486" i="24"/>
  <c r="I483" i="24"/>
  <c r="Y482" i="24"/>
  <c r="X481" i="24"/>
  <c r="E481" i="24"/>
  <c r="H478" i="24"/>
  <c r="O477" i="24"/>
  <c r="AB474" i="24"/>
  <c r="S474" i="24"/>
  <c r="Q473" i="24"/>
  <c r="O472" i="24"/>
  <c r="F470" i="24"/>
  <c r="N470" i="24"/>
  <c r="V470" i="24"/>
  <c r="AD470" i="24"/>
  <c r="H469" i="24"/>
  <c r="O468" i="24"/>
  <c r="AB461" i="24"/>
  <c r="F460" i="24"/>
  <c r="AE500" i="24"/>
  <c r="V500" i="24"/>
  <c r="M500" i="24"/>
  <c r="D500" i="24"/>
  <c r="Q497" i="24"/>
  <c r="F494" i="24"/>
  <c r="N494" i="24"/>
  <c r="V494" i="24"/>
  <c r="AD494" i="24"/>
  <c r="H493" i="24"/>
  <c r="O492" i="24"/>
  <c r="AF491" i="24"/>
  <c r="N491" i="24"/>
  <c r="AB489" i="24"/>
  <c r="S489" i="24"/>
  <c r="J489" i="24"/>
  <c r="Z488" i="24"/>
  <c r="Q488" i="24"/>
  <c r="H488" i="24"/>
  <c r="C485" i="24"/>
  <c r="K485" i="24"/>
  <c r="S485" i="24"/>
  <c r="AA485" i="24"/>
  <c r="Y483" i="24"/>
  <c r="P483" i="24"/>
  <c r="G483" i="24"/>
  <c r="AF482" i="24"/>
  <c r="W482" i="24"/>
  <c r="N482" i="24"/>
  <c r="E482" i="24"/>
  <c r="AD481" i="24"/>
  <c r="U481" i="24"/>
  <c r="L481" i="24"/>
  <c r="C481" i="24"/>
  <c r="AC480" i="24"/>
  <c r="S480" i="24"/>
  <c r="J480" i="24"/>
  <c r="Y474" i="24"/>
  <c r="Z470" i="24"/>
  <c r="Q470" i="24"/>
  <c r="H470" i="24"/>
  <c r="X469" i="24"/>
  <c r="O469" i="24"/>
  <c r="F469" i="24"/>
  <c r="AE468" i="24"/>
  <c r="V468" i="24"/>
  <c r="M468" i="24"/>
  <c r="D468" i="24"/>
  <c r="Z465" i="24"/>
  <c r="H465" i="24"/>
  <c r="X464" i="24"/>
  <c r="O464" i="24"/>
  <c r="F464" i="24"/>
  <c r="F462" i="24"/>
  <c r="N462" i="24"/>
  <c r="V462" i="24"/>
  <c r="AD462" i="24"/>
  <c r="Y461" i="24"/>
  <c r="O461" i="24"/>
  <c r="D461" i="24"/>
  <c r="Y460" i="24"/>
  <c r="N460" i="24"/>
  <c r="D460" i="24"/>
  <c r="Y459" i="24"/>
  <c r="N459" i="24"/>
  <c r="C459" i="24"/>
  <c r="D456" i="24"/>
  <c r="L456" i="24"/>
  <c r="T456" i="24"/>
  <c r="AB456" i="24"/>
  <c r="F456" i="24"/>
  <c r="N456" i="24"/>
  <c r="V456" i="24"/>
  <c r="AD456" i="24"/>
  <c r="AC454" i="24"/>
  <c r="I454" i="24"/>
  <c r="AD453" i="24"/>
  <c r="R453" i="24"/>
  <c r="H453" i="24"/>
  <c r="S452" i="24"/>
  <c r="R451" i="24"/>
  <c r="AC450" i="24"/>
  <c r="G450" i="24"/>
  <c r="Z448" i="24"/>
  <c r="P448" i="24"/>
  <c r="E448" i="24"/>
  <c r="W445" i="24"/>
  <c r="L445" i="24"/>
  <c r="E443" i="24"/>
  <c r="M443" i="24"/>
  <c r="U443" i="24"/>
  <c r="AC443" i="24"/>
  <c r="G443" i="24"/>
  <c r="O443" i="24"/>
  <c r="W443" i="24"/>
  <c r="AE443" i="24"/>
  <c r="Q438" i="24"/>
  <c r="F437" i="24"/>
  <c r="AE429" i="24"/>
  <c r="I429" i="24"/>
  <c r="AD428" i="24"/>
  <c r="T428" i="24"/>
  <c r="I428" i="24"/>
  <c r="AD427" i="24"/>
  <c r="S427" i="24"/>
  <c r="AD426" i="24"/>
  <c r="H426" i="24"/>
  <c r="AA424" i="24"/>
  <c r="Q424" i="24"/>
  <c r="G424" i="24"/>
  <c r="W418" i="24"/>
  <c r="M418" i="24"/>
  <c r="R414" i="24"/>
  <c r="G413" i="24"/>
  <c r="AD500" i="24"/>
  <c r="U500" i="24"/>
  <c r="L500" i="24"/>
  <c r="C500" i="24"/>
  <c r="E499" i="24"/>
  <c r="M499" i="24"/>
  <c r="U499" i="24"/>
  <c r="AC499" i="24"/>
  <c r="AA498" i="24"/>
  <c r="Q498" i="24"/>
  <c r="H498" i="24"/>
  <c r="Y497" i="24"/>
  <c r="P497" i="24"/>
  <c r="F497" i="24"/>
  <c r="AF496" i="24"/>
  <c r="W496" i="24"/>
  <c r="N496" i="24"/>
  <c r="E496" i="24"/>
  <c r="AA494" i="24"/>
  <c r="R494" i="24"/>
  <c r="I494" i="24"/>
  <c r="Y493" i="24"/>
  <c r="P493" i="24"/>
  <c r="G493" i="24"/>
  <c r="W492" i="24"/>
  <c r="N492" i="24"/>
  <c r="E492" i="24"/>
  <c r="AE491" i="24"/>
  <c r="V491" i="24"/>
  <c r="L491" i="24"/>
  <c r="C491" i="24"/>
  <c r="B490" i="24"/>
  <c r="J490" i="24"/>
  <c r="R490" i="24"/>
  <c r="Z490" i="24"/>
  <c r="AA489" i="24"/>
  <c r="R489" i="24"/>
  <c r="I489" i="24"/>
  <c r="Y488" i="24"/>
  <c r="P488" i="24"/>
  <c r="G488" i="24"/>
  <c r="AC486" i="24"/>
  <c r="T486" i="24"/>
  <c r="K486" i="24"/>
  <c r="B486" i="24"/>
  <c r="AB485" i="24"/>
  <c r="R485" i="24"/>
  <c r="I485" i="24"/>
  <c r="Z484" i="24"/>
  <c r="Q484" i="24"/>
  <c r="G484" i="24"/>
  <c r="X483" i="24"/>
  <c r="O483" i="24"/>
  <c r="F483" i="24"/>
  <c r="AE482" i="24"/>
  <c r="V482" i="24"/>
  <c r="M482" i="24"/>
  <c r="D482" i="24"/>
  <c r="AC481" i="24"/>
  <c r="T481" i="24"/>
  <c r="K481" i="24"/>
  <c r="B481" i="24"/>
  <c r="AA480" i="24"/>
  <c r="R480" i="24"/>
  <c r="I480" i="24"/>
  <c r="AF478" i="24"/>
  <c r="W478" i="24"/>
  <c r="M478" i="24"/>
  <c r="D478" i="24"/>
  <c r="AD477" i="24"/>
  <c r="U477" i="24"/>
  <c r="L477" i="24"/>
  <c r="B477" i="24"/>
  <c r="H476" i="24"/>
  <c r="P476" i="24"/>
  <c r="X476" i="24"/>
  <c r="AF476" i="24"/>
  <c r="Z475" i="24"/>
  <c r="Q475" i="24"/>
  <c r="H475" i="24"/>
  <c r="X474" i="24"/>
  <c r="O474" i="24"/>
  <c r="F474" i="24"/>
  <c r="AF473" i="24"/>
  <c r="V473" i="24"/>
  <c r="M473" i="24"/>
  <c r="D473" i="24"/>
  <c r="AD472" i="24"/>
  <c r="U472" i="24"/>
  <c r="K472" i="24"/>
  <c r="B472" i="24"/>
  <c r="Y470" i="24"/>
  <c r="P470" i="24"/>
  <c r="G470" i="24"/>
  <c r="AF469" i="24"/>
  <c r="W469" i="24"/>
  <c r="N469" i="24"/>
  <c r="E469" i="24"/>
  <c r="AD468" i="24"/>
  <c r="U468" i="24"/>
  <c r="L468" i="24"/>
  <c r="C468" i="24"/>
  <c r="E467" i="24"/>
  <c r="M467" i="24"/>
  <c r="U467" i="24"/>
  <c r="AC467" i="24"/>
  <c r="AA466" i="24"/>
  <c r="Q466" i="24"/>
  <c r="H466" i="24"/>
  <c r="Y465" i="24"/>
  <c r="P465" i="24"/>
  <c r="F465" i="24"/>
  <c r="AF464" i="24"/>
  <c r="W464" i="24"/>
  <c r="N464" i="24"/>
  <c r="E464" i="24"/>
  <c r="AA462" i="24"/>
  <c r="R462" i="24"/>
  <c r="I462" i="24"/>
  <c r="X461" i="24"/>
  <c r="N461" i="24"/>
  <c r="B461" i="24"/>
  <c r="W460" i="24"/>
  <c r="M460" i="24"/>
  <c r="C460" i="24"/>
  <c r="X459" i="24"/>
  <c r="L459" i="24"/>
  <c r="B459" i="24"/>
  <c r="B458" i="24"/>
  <c r="J458" i="24"/>
  <c r="R458" i="24"/>
  <c r="Z458" i="24"/>
  <c r="D458" i="24"/>
  <c r="L458" i="24"/>
  <c r="T458" i="24"/>
  <c r="AB458" i="24"/>
  <c r="AF456" i="24"/>
  <c r="U456" i="24"/>
  <c r="J456" i="24"/>
  <c r="AB454" i="24"/>
  <c r="R454" i="24"/>
  <c r="G454" i="24"/>
  <c r="AB453" i="24"/>
  <c r="Q453" i="24"/>
  <c r="G453" i="24"/>
  <c r="AB452" i="24"/>
  <c r="Q452" i="24"/>
  <c r="F452" i="24"/>
  <c r="AA451" i="24"/>
  <c r="Q451" i="24"/>
  <c r="F451" i="24"/>
  <c r="AA450" i="24"/>
  <c r="P450" i="24"/>
  <c r="F450" i="24"/>
  <c r="Y448" i="24"/>
  <c r="O448" i="24"/>
  <c r="C448" i="24"/>
  <c r="F446" i="24"/>
  <c r="N446" i="24"/>
  <c r="V446" i="24"/>
  <c r="AD446" i="24"/>
  <c r="H446" i="24"/>
  <c r="P446" i="24"/>
  <c r="X446" i="24"/>
  <c r="AF446" i="24"/>
  <c r="AF445" i="24"/>
  <c r="V445" i="24"/>
  <c r="J445" i="24"/>
  <c r="AE444" i="24"/>
  <c r="U444" i="24"/>
  <c r="K444" i="24"/>
  <c r="AF443" i="24"/>
  <c r="T443" i="24"/>
  <c r="J443" i="24"/>
  <c r="AE442" i="24"/>
  <c r="U442" i="24"/>
  <c r="I442" i="24"/>
  <c r="AC440" i="24"/>
  <c r="R440" i="24"/>
  <c r="H440" i="24"/>
  <c r="Z438" i="24"/>
  <c r="O438" i="24"/>
  <c r="D438" i="24"/>
  <c r="Y437" i="24"/>
  <c r="O437" i="24"/>
  <c r="D437" i="24"/>
  <c r="Y436" i="24"/>
  <c r="N436" i="24"/>
  <c r="D436" i="24"/>
  <c r="Y435" i="24"/>
  <c r="N435" i="24"/>
  <c r="C435" i="24"/>
  <c r="X434" i="24"/>
  <c r="N434" i="24"/>
  <c r="C434" i="24"/>
  <c r="D432" i="24"/>
  <c r="L432" i="24"/>
  <c r="T432" i="24"/>
  <c r="AB432" i="24"/>
  <c r="F432" i="24"/>
  <c r="N432" i="24"/>
  <c r="V432" i="24"/>
  <c r="AD432" i="24"/>
  <c r="AC430" i="24"/>
  <c r="S430" i="24"/>
  <c r="I430" i="24"/>
  <c r="AD429" i="24"/>
  <c r="R429" i="24"/>
  <c r="H429" i="24"/>
  <c r="AC428" i="24"/>
  <c r="S428" i="24"/>
  <c r="G428" i="24"/>
  <c r="AB427" i="24"/>
  <c r="R427" i="24"/>
  <c r="H427" i="24"/>
  <c r="AC426" i="24"/>
  <c r="Q426" i="24"/>
  <c r="G426" i="24"/>
  <c r="Z424" i="24"/>
  <c r="P424" i="24"/>
  <c r="E424" i="24"/>
  <c r="W422" i="24"/>
  <c r="L422" i="24"/>
  <c r="B422" i="24"/>
  <c r="C421" i="24"/>
  <c r="K421" i="24"/>
  <c r="S421" i="24"/>
  <c r="AA421" i="24"/>
  <c r="E421" i="24"/>
  <c r="M421" i="24"/>
  <c r="U421" i="24"/>
  <c r="AC421" i="24"/>
  <c r="H420" i="24"/>
  <c r="P420" i="24"/>
  <c r="X420" i="24"/>
  <c r="AF420" i="24"/>
  <c r="B420" i="24"/>
  <c r="J420" i="24"/>
  <c r="R420" i="24"/>
  <c r="Z420" i="24"/>
  <c r="E419" i="24"/>
  <c r="M419" i="24"/>
  <c r="U419" i="24"/>
  <c r="AC419" i="24"/>
  <c r="G419" i="24"/>
  <c r="O419" i="24"/>
  <c r="W419" i="24"/>
  <c r="AE419" i="24"/>
  <c r="AF418" i="24"/>
  <c r="V418" i="24"/>
  <c r="K418" i="24"/>
  <c r="AE416" i="24"/>
  <c r="S416" i="24"/>
  <c r="I416" i="24"/>
  <c r="AA414" i="24"/>
  <c r="Q414" i="24"/>
  <c r="E414" i="24"/>
  <c r="Z413" i="24"/>
  <c r="P413" i="24"/>
  <c r="F413" i="24"/>
  <c r="AA412" i="24"/>
  <c r="O412" i="24"/>
  <c r="E412" i="24"/>
  <c r="Z411" i="24"/>
  <c r="P411" i="24"/>
  <c r="D411" i="24"/>
  <c r="Y410" i="24"/>
  <c r="O410" i="24"/>
  <c r="E410" i="24"/>
  <c r="X408" i="24"/>
  <c r="M408" i="24"/>
  <c r="B408" i="24"/>
  <c r="AE406" i="24"/>
  <c r="T406" i="24"/>
  <c r="J406" i="24"/>
  <c r="AE405" i="24"/>
  <c r="T405" i="24"/>
  <c r="I405" i="24"/>
  <c r="AD404" i="24"/>
  <c r="T404" i="24"/>
  <c r="I404" i="24"/>
  <c r="AD403" i="24"/>
  <c r="S403" i="24"/>
  <c r="I403" i="24"/>
  <c r="AD402" i="24"/>
  <c r="S402" i="24"/>
  <c r="H402" i="24"/>
  <c r="Y400" i="24"/>
  <c r="K400" i="24"/>
  <c r="Y398" i="24"/>
  <c r="K398" i="24"/>
  <c r="Y397" i="24"/>
  <c r="N397" i="24"/>
  <c r="AA395" i="24"/>
  <c r="P395" i="24"/>
  <c r="B395" i="24"/>
  <c r="AD394" i="24"/>
  <c r="P394" i="24"/>
  <c r="E394" i="24"/>
  <c r="S391" i="24"/>
  <c r="G391" i="24"/>
  <c r="AF388" i="24"/>
  <c r="S388" i="24"/>
  <c r="C388" i="24"/>
  <c r="AB387" i="24"/>
  <c r="K387" i="24"/>
  <c r="AA386" i="24"/>
  <c r="I386" i="24"/>
  <c r="AE383" i="24"/>
  <c r="L383" i="24"/>
  <c r="AC382" i="24"/>
  <c r="J382" i="24"/>
  <c r="AA381" i="24"/>
  <c r="I381" i="24"/>
  <c r="AB378" i="24"/>
  <c r="J378" i="24"/>
  <c r="Z377" i="24"/>
  <c r="H377" i="24"/>
  <c r="AC373" i="24"/>
  <c r="C373" i="24"/>
  <c r="T364" i="24"/>
  <c r="AA359" i="24"/>
  <c r="E372" i="24"/>
  <c r="M372" i="24"/>
  <c r="U372" i="24"/>
  <c r="AC372" i="24"/>
  <c r="B363" i="24"/>
  <c r="J363" i="24"/>
  <c r="R363" i="24"/>
  <c r="Z363" i="24"/>
  <c r="W352" i="24"/>
  <c r="L352" i="24"/>
  <c r="X351" i="24"/>
  <c r="N351" i="24"/>
  <c r="Y350" i="24"/>
  <c r="N350" i="24"/>
  <c r="X344" i="24"/>
  <c r="M344" i="24"/>
  <c r="Y343" i="24"/>
  <c r="N343" i="24"/>
  <c r="F336" i="24"/>
  <c r="N336" i="24"/>
  <c r="V336" i="24"/>
  <c r="AD336" i="24"/>
  <c r="E336" i="24"/>
  <c r="O336" i="24"/>
  <c r="X336" i="24"/>
  <c r="G336" i="24"/>
  <c r="Q336" i="24"/>
  <c r="AA336" i="24"/>
  <c r="AA331" i="24"/>
  <c r="P331" i="24"/>
  <c r="AE328" i="24"/>
  <c r="O328" i="24"/>
  <c r="H310" i="24"/>
  <c r="P310" i="24"/>
  <c r="X310" i="24"/>
  <c r="AF310" i="24"/>
  <c r="I310" i="24"/>
  <c r="R310" i="24"/>
  <c r="AA310" i="24"/>
  <c r="E310" i="24"/>
  <c r="O310" i="24"/>
  <c r="Z310" i="24"/>
  <c r="F310" i="24"/>
  <c r="Q310" i="24"/>
  <c r="AB310" i="24"/>
  <c r="G310" i="24"/>
  <c r="S310" i="24"/>
  <c r="AC310" i="24"/>
  <c r="J310" i="24"/>
  <c r="T310" i="24"/>
  <c r="AD310" i="24"/>
  <c r="B308" i="24"/>
  <c r="J308" i="24"/>
  <c r="R308" i="24"/>
  <c r="Z308" i="24"/>
  <c r="E308" i="24"/>
  <c r="N308" i="24"/>
  <c r="W308" i="24"/>
  <c r="AF308" i="24"/>
  <c r="G308" i="24"/>
  <c r="Q308" i="24"/>
  <c r="AB308" i="24"/>
  <c r="H308" i="24"/>
  <c r="S308" i="24"/>
  <c r="AC308" i="24"/>
  <c r="I308" i="24"/>
  <c r="T308" i="24"/>
  <c r="AD308" i="24"/>
  <c r="K308" i="24"/>
  <c r="U308" i="24"/>
  <c r="AE308" i="24"/>
  <c r="AC304" i="24"/>
  <c r="E301" i="24"/>
  <c r="M301" i="24"/>
  <c r="U301" i="24"/>
  <c r="AC301" i="24"/>
  <c r="I301" i="24"/>
  <c r="R301" i="24"/>
  <c r="AA301" i="24"/>
  <c r="D301" i="24"/>
  <c r="O301" i="24"/>
  <c r="Y301" i="24"/>
  <c r="F301" i="24"/>
  <c r="P301" i="24"/>
  <c r="Z301" i="24"/>
  <c r="G301" i="24"/>
  <c r="Q301" i="24"/>
  <c r="AB301" i="24"/>
  <c r="H301" i="24"/>
  <c r="S301" i="24"/>
  <c r="AD301" i="24"/>
  <c r="AF292" i="24"/>
  <c r="C287" i="24"/>
  <c r="K287" i="24"/>
  <c r="S287" i="24"/>
  <c r="AA287" i="24"/>
  <c r="H287" i="24"/>
  <c r="Q287" i="24"/>
  <c r="Z287" i="24"/>
  <c r="D287" i="24"/>
  <c r="N287" i="24"/>
  <c r="X287" i="24"/>
  <c r="E287" i="24"/>
  <c r="O287" i="24"/>
  <c r="Y287" i="24"/>
  <c r="F287" i="24"/>
  <c r="P287" i="24"/>
  <c r="AB287" i="24"/>
  <c r="G287" i="24"/>
  <c r="R287" i="24"/>
  <c r="AC287" i="24"/>
  <c r="B287" i="24"/>
  <c r="M287" i="24"/>
  <c r="W287" i="24"/>
  <c r="H286" i="24"/>
  <c r="P286" i="24"/>
  <c r="X286" i="24"/>
  <c r="AF286" i="24"/>
  <c r="F286" i="24"/>
  <c r="O286" i="24"/>
  <c r="Y286" i="24"/>
  <c r="D286" i="24"/>
  <c r="N286" i="24"/>
  <c r="Z286" i="24"/>
  <c r="E286" i="24"/>
  <c r="Q286" i="24"/>
  <c r="AA286" i="24"/>
  <c r="G286" i="24"/>
  <c r="R286" i="24"/>
  <c r="AB286" i="24"/>
  <c r="I286" i="24"/>
  <c r="S286" i="24"/>
  <c r="AC286" i="24"/>
  <c r="C286" i="24"/>
  <c r="M286" i="24"/>
  <c r="W286" i="24"/>
  <c r="F352" i="24"/>
  <c r="N352" i="24"/>
  <c r="V352" i="24"/>
  <c r="AD352" i="24"/>
  <c r="E352" i="24"/>
  <c r="O352" i="24"/>
  <c r="X352" i="24"/>
  <c r="C351" i="24"/>
  <c r="K351" i="24"/>
  <c r="S351" i="24"/>
  <c r="AA351" i="24"/>
  <c r="D351" i="24"/>
  <c r="M351" i="24"/>
  <c r="V351" i="24"/>
  <c r="AE351" i="24"/>
  <c r="F328" i="24"/>
  <c r="N328" i="24"/>
  <c r="V328" i="24"/>
  <c r="AD328" i="24"/>
  <c r="H328" i="24"/>
  <c r="Q328" i="24"/>
  <c r="Z328" i="24"/>
  <c r="G328" i="24"/>
  <c r="R328" i="24"/>
  <c r="AB328" i="24"/>
  <c r="I328" i="24"/>
  <c r="S328" i="24"/>
  <c r="AC328" i="24"/>
  <c r="E293" i="24"/>
  <c r="M293" i="24"/>
  <c r="U293" i="24"/>
  <c r="AC293" i="24"/>
  <c r="B293" i="24"/>
  <c r="K293" i="24"/>
  <c r="T293" i="24"/>
  <c r="AD293" i="24"/>
  <c r="F293" i="24"/>
  <c r="P293" i="24"/>
  <c r="Z293" i="24"/>
  <c r="G293" i="24"/>
  <c r="Q293" i="24"/>
  <c r="AA293" i="24"/>
  <c r="H293" i="24"/>
  <c r="R293" i="24"/>
  <c r="AB293" i="24"/>
  <c r="I293" i="24"/>
  <c r="S293" i="24"/>
  <c r="AE293" i="24"/>
  <c r="D293" i="24"/>
  <c r="O293" i="24"/>
  <c r="Y293" i="24"/>
  <c r="B292" i="24"/>
  <c r="J292" i="24"/>
  <c r="R292" i="24"/>
  <c r="Z292" i="24"/>
  <c r="I292" i="24"/>
  <c r="S292" i="24"/>
  <c r="AB292" i="24"/>
  <c r="F292" i="24"/>
  <c r="P292" i="24"/>
  <c r="AA292" i="24"/>
  <c r="G292" i="24"/>
  <c r="Q292" i="24"/>
  <c r="AC292" i="24"/>
  <c r="H292" i="24"/>
  <c r="T292" i="24"/>
  <c r="AD292" i="24"/>
  <c r="K292" i="24"/>
  <c r="U292" i="24"/>
  <c r="AE292" i="24"/>
  <c r="E292" i="24"/>
  <c r="O292" i="24"/>
  <c r="Y292" i="24"/>
  <c r="AE352" i="24"/>
  <c r="T352" i="24"/>
  <c r="J352" i="24"/>
  <c r="AF351" i="24"/>
  <c r="U351" i="24"/>
  <c r="J351" i="24"/>
  <c r="H350" i="24"/>
  <c r="P350" i="24"/>
  <c r="X350" i="24"/>
  <c r="AF350" i="24"/>
  <c r="B350" i="24"/>
  <c r="K350" i="24"/>
  <c r="T350" i="24"/>
  <c r="AC350" i="24"/>
  <c r="F344" i="24"/>
  <c r="N344" i="24"/>
  <c r="V344" i="24"/>
  <c r="AD344" i="24"/>
  <c r="H344" i="24"/>
  <c r="Q344" i="24"/>
  <c r="Z344" i="24"/>
  <c r="C343" i="24"/>
  <c r="K343" i="24"/>
  <c r="S343" i="24"/>
  <c r="AA343" i="24"/>
  <c r="F343" i="24"/>
  <c r="O343" i="24"/>
  <c r="X343" i="24"/>
  <c r="G331" i="24"/>
  <c r="O331" i="24"/>
  <c r="W331" i="24"/>
  <c r="AE331" i="24"/>
  <c r="E331" i="24"/>
  <c r="N331" i="24"/>
  <c r="X331" i="24"/>
  <c r="J331" i="24"/>
  <c r="T331" i="24"/>
  <c r="AD331" i="24"/>
  <c r="Y328" i="24"/>
  <c r="L328" i="24"/>
  <c r="F304" i="24"/>
  <c r="N304" i="24"/>
  <c r="V304" i="24"/>
  <c r="AD304" i="24"/>
  <c r="E304" i="24"/>
  <c r="O304" i="24"/>
  <c r="X304" i="24"/>
  <c r="B304" i="24"/>
  <c r="L304" i="24"/>
  <c r="W304" i="24"/>
  <c r="C304" i="24"/>
  <c r="M304" i="24"/>
  <c r="Y304" i="24"/>
  <c r="D304" i="24"/>
  <c r="P304" i="24"/>
  <c r="Z304" i="24"/>
  <c r="G304" i="24"/>
  <c r="Q304" i="24"/>
  <c r="AA304" i="24"/>
  <c r="C295" i="24"/>
  <c r="K295" i="24"/>
  <c r="S295" i="24"/>
  <c r="AA295" i="24"/>
  <c r="F295" i="24"/>
  <c r="O295" i="24"/>
  <c r="X295" i="24"/>
  <c r="D295" i="24"/>
  <c r="N295" i="24"/>
  <c r="Y295" i="24"/>
  <c r="E295" i="24"/>
  <c r="P295" i="24"/>
  <c r="Z295" i="24"/>
  <c r="G295" i="24"/>
  <c r="Q295" i="24"/>
  <c r="AB295" i="24"/>
  <c r="H295" i="24"/>
  <c r="R295" i="24"/>
  <c r="AC295" i="24"/>
  <c r="B295" i="24"/>
  <c r="M295" i="24"/>
  <c r="W295" i="24"/>
  <c r="H294" i="24"/>
  <c r="P294" i="24"/>
  <c r="X294" i="24"/>
  <c r="AF294" i="24"/>
  <c r="D294" i="24"/>
  <c r="M294" i="24"/>
  <c r="V294" i="24"/>
  <c r="AE294" i="24"/>
  <c r="E294" i="24"/>
  <c r="O294" i="24"/>
  <c r="Z294" i="24"/>
  <c r="F294" i="24"/>
  <c r="Q294" i="24"/>
  <c r="AA294" i="24"/>
  <c r="G294" i="24"/>
  <c r="R294" i="24"/>
  <c r="AB294" i="24"/>
  <c r="I294" i="24"/>
  <c r="S294" i="24"/>
  <c r="AC294" i="24"/>
  <c r="C294" i="24"/>
  <c r="N294" i="24"/>
  <c r="Y294" i="24"/>
  <c r="X293" i="24"/>
  <c r="W292" i="24"/>
  <c r="V287" i="24"/>
  <c r="U286" i="24"/>
  <c r="C374" i="24"/>
  <c r="K374" i="24"/>
  <c r="S374" i="24"/>
  <c r="AA374" i="24"/>
  <c r="Y372" i="24"/>
  <c r="P372" i="24"/>
  <c r="G372" i="24"/>
  <c r="D369" i="24"/>
  <c r="L369" i="24"/>
  <c r="T369" i="24"/>
  <c r="AB369" i="24"/>
  <c r="Y363" i="24"/>
  <c r="P363" i="24"/>
  <c r="G363" i="24"/>
  <c r="AC352" i="24"/>
  <c r="S352" i="24"/>
  <c r="I352" i="24"/>
  <c r="AD351" i="24"/>
  <c r="T351" i="24"/>
  <c r="I351" i="24"/>
  <c r="AE350" i="24"/>
  <c r="U350" i="24"/>
  <c r="J350" i="24"/>
  <c r="E349" i="24"/>
  <c r="M349" i="24"/>
  <c r="U349" i="24"/>
  <c r="AC349" i="24"/>
  <c r="I349" i="24"/>
  <c r="R349" i="24"/>
  <c r="AA349" i="24"/>
  <c r="B348" i="24"/>
  <c r="J348" i="24"/>
  <c r="R348" i="24"/>
  <c r="Z348" i="24"/>
  <c r="G348" i="24"/>
  <c r="P348" i="24"/>
  <c r="Y348" i="24"/>
  <c r="AE344" i="24"/>
  <c r="T344" i="24"/>
  <c r="J344" i="24"/>
  <c r="AE343" i="24"/>
  <c r="U343" i="24"/>
  <c r="J343" i="24"/>
  <c r="H342" i="24"/>
  <c r="P342" i="24"/>
  <c r="X342" i="24"/>
  <c r="AF342" i="24"/>
  <c r="D342" i="24"/>
  <c r="M342" i="24"/>
  <c r="V342" i="24"/>
  <c r="AE342" i="24"/>
  <c r="E341" i="24"/>
  <c r="M341" i="24"/>
  <c r="U341" i="24"/>
  <c r="AC341" i="24"/>
  <c r="B341" i="24"/>
  <c r="K341" i="24"/>
  <c r="T341" i="24"/>
  <c r="AD341" i="24"/>
  <c r="AF336" i="24"/>
  <c r="T336" i="24"/>
  <c r="I336" i="24"/>
  <c r="C335" i="24"/>
  <c r="K335" i="24"/>
  <c r="S335" i="24"/>
  <c r="AA335" i="24"/>
  <c r="D335" i="24"/>
  <c r="M335" i="24"/>
  <c r="V335" i="24"/>
  <c r="AE335" i="24"/>
  <c r="G335" i="24"/>
  <c r="Q335" i="24"/>
  <c r="AB335" i="24"/>
  <c r="E333" i="24"/>
  <c r="M333" i="24"/>
  <c r="U333" i="24"/>
  <c r="AC333" i="24"/>
  <c r="I333" i="24"/>
  <c r="R333" i="24"/>
  <c r="AA333" i="24"/>
  <c r="H333" i="24"/>
  <c r="S333" i="24"/>
  <c r="AD333" i="24"/>
  <c r="V331" i="24"/>
  <c r="K331" i="24"/>
  <c r="X328" i="24"/>
  <c r="K328" i="24"/>
  <c r="L310" i="24"/>
  <c r="M308" i="24"/>
  <c r="T304" i="24"/>
  <c r="H302" i="24"/>
  <c r="P302" i="24"/>
  <c r="X302" i="24"/>
  <c r="AF302" i="24"/>
  <c r="B302" i="24"/>
  <c r="K302" i="24"/>
  <c r="T302" i="24"/>
  <c r="AC302" i="24"/>
  <c r="D302" i="24"/>
  <c r="N302" i="24"/>
  <c r="Y302" i="24"/>
  <c r="E302" i="24"/>
  <c r="O302" i="24"/>
  <c r="Z302" i="24"/>
  <c r="F302" i="24"/>
  <c r="Q302" i="24"/>
  <c r="AA302" i="24"/>
  <c r="G302" i="24"/>
  <c r="R302" i="24"/>
  <c r="AB302" i="24"/>
  <c r="L301" i="24"/>
  <c r="F296" i="24"/>
  <c r="N296" i="24"/>
  <c r="V296" i="24"/>
  <c r="AD296" i="24"/>
  <c r="H296" i="24"/>
  <c r="Q296" i="24"/>
  <c r="Z296" i="24"/>
  <c r="C296" i="24"/>
  <c r="M296" i="24"/>
  <c r="X296" i="24"/>
  <c r="D296" i="24"/>
  <c r="O296" i="24"/>
  <c r="Y296" i="24"/>
  <c r="E296" i="24"/>
  <c r="P296" i="24"/>
  <c r="AA296" i="24"/>
  <c r="G296" i="24"/>
  <c r="R296" i="24"/>
  <c r="AB296" i="24"/>
  <c r="B296" i="24"/>
  <c r="L296" i="24"/>
  <c r="W296" i="24"/>
  <c r="AD295" i="24"/>
  <c r="W294" i="24"/>
  <c r="W293" i="24"/>
  <c r="V292" i="24"/>
  <c r="U287" i="24"/>
  <c r="T286" i="24"/>
  <c r="B379" i="24"/>
  <c r="J379" i="24"/>
  <c r="R379" i="24"/>
  <c r="Z379" i="24"/>
  <c r="AB374" i="24"/>
  <c r="R374" i="24"/>
  <c r="I374" i="24"/>
  <c r="X372" i="24"/>
  <c r="O372" i="24"/>
  <c r="F372" i="24"/>
  <c r="AA369" i="24"/>
  <c r="R369" i="24"/>
  <c r="I369" i="24"/>
  <c r="H365" i="24"/>
  <c r="P365" i="24"/>
  <c r="X365" i="24"/>
  <c r="AF365" i="24"/>
  <c r="X363" i="24"/>
  <c r="O363" i="24"/>
  <c r="F363" i="24"/>
  <c r="E357" i="24"/>
  <c r="M357" i="24"/>
  <c r="G357" i="24"/>
  <c r="P357" i="24"/>
  <c r="X357" i="24"/>
  <c r="AF357" i="24"/>
  <c r="B356" i="24"/>
  <c r="J356" i="24"/>
  <c r="R356" i="24"/>
  <c r="Z356" i="24"/>
  <c r="E356" i="24"/>
  <c r="N356" i="24"/>
  <c r="W356" i="24"/>
  <c r="AF356" i="24"/>
  <c r="AB352" i="24"/>
  <c r="R352" i="24"/>
  <c r="H352" i="24"/>
  <c r="AC351" i="24"/>
  <c r="R351" i="24"/>
  <c r="H351" i="24"/>
  <c r="AD350" i="24"/>
  <c r="S350" i="24"/>
  <c r="I350" i="24"/>
  <c r="AE349" i="24"/>
  <c r="T349" i="24"/>
  <c r="J349" i="24"/>
  <c r="AE348" i="24"/>
  <c r="U348" i="24"/>
  <c r="K348" i="24"/>
  <c r="G347" i="24"/>
  <c r="O347" i="24"/>
  <c r="W347" i="24"/>
  <c r="AE347" i="24"/>
  <c r="E347" i="24"/>
  <c r="N347" i="24"/>
  <c r="X347" i="24"/>
  <c r="D346" i="24"/>
  <c r="L346" i="24"/>
  <c r="T346" i="24"/>
  <c r="AB346" i="24"/>
  <c r="C346" i="24"/>
  <c r="M346" i="24"/>
  <c r="V346" i="24"/>
  <c r="AE346" i="24"/>
  <c r="AC344" i="24"/>
  <c r="S344" i="24"/>
  <c r="I344" i="24"/>
  <c r="AD343" i="24"/>
  <c r="T343" i="24"/>
  <c r="I343" i="24"/>
  <c r="AD342" i="24"/>
  <c r="T342" i="24"/>
  <c r="J342" i="24"/>
  <c r="AF341" i="24"/>
  <c r="V341" i="24"/>
  <c r="J341" i="24"/>
  <c r="B340" i="24"/>
  <c r="J340" i="24"/>
  <c r="R340" i="24"/>
  <c r="Z340" i="24"/>
  <c r="I340" i="24"/>
  <c r="S340" i="24"/>
  <c r="AB340" i="24"/>
  <c r="AE336" i="24"/>
  <c r="S336" i="24"/>
  <c r="H336" i="24"/>
  <c r="X335" i="24"/>
  <c r="L335" i="24"/>
  <c r="W333" i="24"/>
  <c r="K333" i="24"/>
  <c r="U331" i="24"/>
  <c r="I331" i="24"/>
  <c r="W328" i="24"/>
  <c r="J328" i="24"/>
  <c r="E325" i="24"/>
  <c r="M325" i="24"/>
  <c r="U325" i="24"/>
  <c r="AC325" i="24"/>
  <c r="B325" i="24"/>
  <c r="K325" i="24"/>
  <c r="T325" i="24"/>
  <c r="AD325" i="24"/>
  <c r="I325" i="24"/>
  <c r="S325" i="24"/>
  <c r="AE325" i="24"/>
  <c r="J325" i="24"/>
  <c r="V325" i="24"/>
  <c r="AF325" i="24"/>
  <c r="F312" i="24"/>
  <c r="N312" i="24"/>
  <c r="V312" i="24"/>
  <c r="AD312" i="24"/>
  <c r="C312" i="24"/>
  <c r="L312" i="24"/>
  <c r="U312" i="24"/>
  <c r="AE312" i="24"/>
  <c r="G312" i="24"/>
  <c r="Q312" i="24"/>
  <c r="AA312" i="24"/>
  <c r="H312" i="24"/>
  <c r="R312" i="24"/>
  <c r="AB312" i="24"/>
  <c r="I312" i="24"/>
  <c r="S312" i="24"/>
  <c r="AC312" i="24"/>
  <c r="J312" i="24"/>
  <c r="T312" i="24"/>
  <c r="AF312" i="24"/>
  <c r="AE310" i="24"/>
  <c r="K310" i="24"/>
  <c r="E309" i="24"/>
  <c r="M309" i="24"/>
  <c r="U309" i="24"/>
  <c r="AC309" i="24"/>
  <c r="G309" i="24"/>
  <c r="P309" i="24"/>
  <c r="Y309" i="24"/>
  <c r="F309" i="24"/>
  <c r="Q309" i="24"/>
  <c r="AA309" i="24"/>
  <c r="H309" i="24"/>
  <c r="R309" i="24"/>
  <c r="AB309" i="24"/>
  <c r="I309" i="24"/>
  <c r="S309" i="24"/>
  <c r="AD309" i="24"/>
  <c r="J309" i="24"/>
  <c r="T309" i="24"/>
  <c r="AE309" i="24"/>
  <c r="L308" i="24"/>
  <c r="S304" i="24"/>
  <c r="U302" i="24"/>
  <c r="AF301" i="24"/>
  <c r="K301" i="24"/>
  <c r="AC296" i="24"/>
  <c r="V295" i="24"/>
  <c r="U294" i="24"/>
  <c r="V293" i="24"/>
  <c r="N292" i="24"/>
  <c r="T287" i="24"/>
  <c r="L286" i="24"/>
  <c r="Z396" i="24"/>
  <c r="R396" i="24"/>
  <c r="J396" i="24"/>
  <c r="B396" i="24"/>
  <c r="AC389" i="24"/>
  <c r="T389" i="24"/>
  <c r="K389" i="24"/>
  <c r="AD380" i="24"/>
  <c r="T380" i="24"/>
  <c r="K380" i="24"/>
  <c r="AB379" i="24"/>
  <c r="S379" i="24"/>
  <c r="I379" i="24"/>
  <c r="F375" i="24"/>
  <c r="N375" i="24"/>
  <c r="V375" i="24"/>
  <c r="AD375" i="24"/>
  <c r="Z374" i="24"/>
  <c r="Q374" i="24"/>
  <c r="H374" i="24"/>
  <c r="AF372" i="24"/>
  <c r="W372" i="24"/>
  <c r="N372" i="24"/>
  <c r="D372" i="24"/>
  <c r="AD371" i="24"/>
  <c r="U371" i="24"/>
  <c r="L371" i="24"/>
  <c r="G370" i="24"/>
  <c r="O370" i="24"/>
  <c r="W370" i="24"/>
  <c r="AE370" i="24"/>
  <c r="Z369" i="24"/>
  <c r="Q369" i="24"/>
  <c r="H369" i="24"/>
  <c r="C366" i="24"/>
  <c r="K366" i="24"/>
  <c r="S366" i="24"/>
  <c r="AA366" i="24"/>
  <c r="AA365" i="24"/>
  <c r="R365" i="24"/>
  <c r="I365" i="24"/>
  <c r="AF363" i="24"/>
  <c r="W363" i="24"/>
  <c r="N363" i="24"/>
  <c r="E363" i="24"/>
  <c r="D361" i="24"/>
  <c r="L361" i="24"/>
  <c r="T361" i="24"/>
  <c r="AB361" i="24"/>
  <c r="AC357" i="24"/>
  <c r="T357" i="24"/>
  <c r="J357" i="24"/>
  <c r="AE356" i="24"/>
  <c r="U356" i="24"/>
  <c r="K356" i="24"/>
  <c r="G355" i="24"/>
  <c r="O355" i="24"/>
  <c r="W355" i="24"/>
  <c r="AE355" i="24"/>
  <c r="C355" i="24"/>
  <c r="L355" i="24"/>
  <c r="U355" i="24"/>
  <c r="AD355" i="24"/>
  <c r="AA352" i="24"/>
  <c r="Q352" i="24"/>
  <c r="G352" i="24"/>
  <c r="AB351" i="24"/>
  <c r="Q351" i="24"/>
  <c r="G351" i="24"/>
  <c r="AB350" i="24"/>
  <c r="R350" i="24"/>
  <c r="G350" i="24"/>
  <c r="AD349" i="24"/>
  <c r="S349" i="24"/>
  <c r="H349" i="24"/>
  <c r="AD348" i="24"/>
  <c r="T348" i="24"/>
  <c r="I348" i="24"/>
  <c r="AD347" i="24"/>
  <c r="T347" i="24"/>
  <c r="J347" i="24"/>
  <c r="AF346" i="24"/>
  <c r="U346" i="24"/>
  <c r="J346" i="24"/>
  <c r="AB344" i="24"/>
  <c r="R344" i="24"/>
  <c r="G344" i="24"/>
  <c r="AC343" i="24"/>
  <c r="R343" i="24"/>
  <c r="H343" i="24"/>
  <c r="AC342" i="24"/>
  <c r="S342" i="24"/>
  <c r="I342" i="24"/>
  <c r="AE341" i="24"/>
  <c r="S341" i="24"/>
  <c r="I341" i="24"/>
  <c r="AE340" i="24"/>
  <c r="U340" i="24"/>
  <c r="K340" i="24"/>
  <c r="G339" i="24"/>
  <c r="O339" i="24"/>
  <c r="W339" i="24"/>
  <c r="AE339" i="24"/>
  <c r="H339" i="24"/>
  <c r="Q339" i="24"/>
  <c r="Z339" i="24"/>
  <c r="D338" i="24"/>
  <c r="L338" i="24"/>
  <c r="T338" i="24"/>
  <c r="AB338" i="24"/>
  <c r="F338" i="24"/>
  <c r="O338" i="24"/>
  <c r="X338" i="24"/>
  <c r="AC336" i="24"/>
  <c r="R336" i="24"/>
  <c r="D336" i="24"/>
  <c r="W335" i="24"/>
  <c r="J335" i="24"/>
  <c r="V333" i="24"/>
  <c r="J333" i="24"/>
  <c r="AA332" i="24"/>
  <c r="N332" i="24"/>
  <c r="AF331" i="24"/>
  <c r="S331" i="24"/>
  <c r="H331" i="24"/>
  <c r="U328" i="24"/>
  <c r="E328" i="24"/>
  <c r="AB326" i="24"/>
  <c r="O326" i="24"/>
  <c r="Z325" i="24"/>
  <c r="N325" i="24"/>
  <c r="P312" i="24"/>
  <c r="Y310" i="24"/>
  <c r="D310" i="24"/>
  <c r="O309" i="24"/>
  <c r="AA308" i="24"/>
  <c r="F308" i="24"/>
  <c r="R304" i="24"/>
  <c r="AC303" i="24"/>
  <c r="S302" i="24"/>
  <c r="AE301" i="24"/>
  <c r="J301" i="24"/>
  <c r="U296" i="24"/>
  <c r="U295" i="24"/>
  <c r="T294" i="24"/>
  <c r="N293" i="24"/>
  <c r="M292" i="24"/>
  <c r="L287" i="24"/>
  <c r="K286" i="24"/>
  <c r="H389" i="24"/>
  <c r="P389" i="24"/>
  <c r="X389" i="24"/>
  <c r="AF389" i="24"/>
  <c r="E380" i="24"/>
  <c r="M380" i="24"/>
  <c r="U380" i="24"/>
  <c r="AC380" i="24"/>
  <c r="AA379" i="24"/>
  <c r="Q379" i="24"/>
  <c r="H379" i="24"/>
  <c r="Y374" i="24"/>
  <c r="P374" i="24"/>
  <c r="G374" i="24"/>
  <c r="AE372" i="24"/>
  <c r="V372" i="24"/>
  <c r="L372" i="24"/>
  <c r="C372" i="24"/>
  <c r="B371" i="24"/>
  <c r="J371" i="24"/>
  <c r="R371" i="24"/>
  <c r="Z371" i="24"/>
  <c r="Y369" i="24"/>
  <c r="P369" i="24"/>
  <c r="G369" i="24"/>
  <c r="Z365" i="24"/>
  <c r="Q365" i="24"/>
  <c r="G365" i="24"/>
  <c r="AE363" i="24"/>
  <c r="V363" i="24"/>
  <c r="M363" i="24"/>
  <c r="D363" i="24"/>
  <c r="AB357" i="24"/>
  <c r="S357" i="24"/>
  <c r="I357" i="24"/>
  <c r="AD356" i="24"/>
  <c r="T356" i="24"/>
  <c r="I356" i="24"/>
  <c r="Z352" i="24"/>
  <c r="P352" i="24"/>
  <c r="D352" i="24"/>
  <c r="Z351" i="24"/>
  <c r="P351" i="24"/>
  <c r="F351" i="24"/>
  <c r="AA350" i="24"/>
  <c r="Q350" i="24"/>
  <c r="F350" i="24"/>
  <c r="AB349" i="24"/>
  <c r="Q349" i="24"/>
  <c r="G349" i="24"/>
  <c r="AC348" i="24"/>
  <c r="S348" i="24"/>
  <c r="H348" i="24"/>
  <c r="AC347" i="24"/>
  <c r="S347" i="24"/>
  <c r="I347" i="24"/>
  <c r="AD346" i="24"/>
  <c r="S346" i="24"/>
  <c r="I346" i="24"/>
  <c r="AA344" i="24"/>
  <c r="P344" i="24"/>
  <c r="E344" i="24"/>
  <c r="AB343" i="24"/>
  <c r="Q343" i="24"/>
  <c r="G343" i="24"/>
  <c r="AB342" i="24"/>
  <c r="R342" i="24"/>
  <c r="G342" i="24"/>
  <c r="AB341" i="24"/>
  <c r="R341" i="24"/>
  <c r="H341" i="24"/>
  <c r="AD340" i="24"/>
  <c r="T340" i="24"/>
  <c r="H340" i="24"/>
  <c r="AB336" i="24"/>
  <c r="P336" i="24"/>
  <c r="C336" i="24"/>
  <c r="U335" i="24"/>
  <c r="I335" i="24"/>
  <c r="AF333" i="24"/>
  <c r="T333" i="24"/>
  <c r="G333" i="24"/>
  <c r="B332" i="24"/>
  <c r="J332" i="24"/>
  <c r="R332" i="24"/>
  <c r="Z332" i="24"/>
  <c r="G332" i="24"/>
  <c r="P332" i="24"/>
  <c r="Y332" i="24"/>
  <c r="I332" i="24"/>
  <c r="T332" i="24"/>
  <c r="AD332" i="24"/>
  <c r="AC331" i="24"/>
  <c r="R331" i="24"/>
  <c r="F331" i="24"/>
  <c r="T328" i="24"/>
  <c r="D328" i="24"/>
  <c r="H326" i="24"/>
  <c r="P326" i="24"/>
  <c r="X326" i="24"/>
  <c r="AF326" i="24"/>
  <c r="D326" i="24"/>
  <c r="M326" i="24"/>
  <c r="V326" i="24"/>
  <c r="AE326" i="24"/>
  <c r="I326" i="24"/>
  <c r="S326" i="24"/>
  <c r="AC326" i="24"/>
  <c r="J326" i="24"/>
  <c r="T326" i="24"/>
  <c r="AD326" i="24"/>
  <c r="Y325" i="24"/>
  <c r="L325" i="24"/>
  <c r="O312" i="24"/>
  <c r="W310" i="24"/>
  <c r="C310" i="24"/>
  <c r="Y308" i="24"/>
  <c r="D308" i="24"/>
  <c r="AF304" i="24"/>
  <c r="K304" i="24"/>
  <c r="C303" i="24"/>
  <c r="K303" i="24"/>
  <c r="S303" i="24"/>
  <c r="AA303" i="24"/>
  <c r="D303" i="24"/>
  <c r="M303" i="24"/>
  <c r="V303" i="24"/>
  <c r="AE303" i="24"/>
  <c r="B303" i="24"/>
  <c r="N303" i="24"/>
  <c r="X303" i="24"/>
  <c r="E303" i="24"/>
  <c r="O303" i="24"/>
  <c r="Y303" i="24"/>
  <c r="F303" i="24"/>
  <c r="P303" i="24"/>
  <c r="Z303" i="24"/>
  <c r="G303" i="24"/>
  <c r="Q303" i="24"/>
  <c r="AB303" i="24"/>
  <c r="M302" i="24"/>
  <c r="X301" i="24"/>
  <c r="C301" i="24"/>
  <c r="D298" i="24"/>
  <c r="L298" i="24"/>
  <c r="T298" i="24"/>
  <c r="AB298" i="24"/>
  <c r="C298" i="24"/>
  <c r="M298" i="24"/>
  <c r="V298" i="24"/>
  <c r="AE298" i="24"/>
  <c r="G298" i="24"/>
  <c r="Q298" i="24"/>
  <c r="AA298" i="24"/>
  <c r="H298" i="24"/>
  <c r="R298" i="24"/>
  <c r="AC298" i="24"/>
  <c r="I298" i="24"/>
  <c r="S298" i="24"/>
  <c r="AD298" i="24"/>
  <c r="J298" i="24"/>
  <c r="U298" i="24"/>
  <c r="AF298" i="24"/>
  <c r="F298" i="24"/>
  <c r="P298" i="24"/>
  <c r="Z298" i="24"/>
  <c r="T296" i="24"/>
  <c r="T295" i="24"/>
  <c r="L294" i="24"/>
  <c r="L293" i="24"/>
  <c r="L292" i="24"/>
  <c r="J287" i="24"/>
  <c r="J286" i="24"/>
  <c r="B284" i="24"/>
  <c r="J284" i="24"/>
  <c r="R284" i="24"/>
  <c r="Z284" i="24"/>
  <c r="C284" i="24"/>
  <c r="L284" i="24"/>
  <c r="U284" i="24"/>
  <c r="AD284" i="24"/>
  <c r="F284" i="24"/>
  <c r="P284" i="24"/>
  <c r="AA284" i="24"/>
  <c r="G284" i="24"/>
  <c r="Q284" i="24"/>
  <c r="AB284" i="24"/>
  <c r="H284" i="24"/>
  <c r="S284" i="24"/>
  <c r="AC284" i="24"/>
  <c r="I284" i="24"/>
  <c r="T284" i="24"/>
  <c r="AE284" i="24"/>
  <c r="E284" i="24"/>
  <c r="O284" i="24"/>
  <c r="Y284" i="24"/>
  <c r="D274" i="24"/>
  <c r="L274" i="24"/>
  <c r="T274" i="24"/>
  <c r="AB274" i="24"/>
  <c r="F274" i="24"/>
  <c r="N274" i="24"/>
  <c r="V274" i="24"/>
  <c r="AD274" i="24"/>
  <c r="G274" i="24"/>
  <c r="Q274" i="24"/>
  <c r="AA274" i="24"/>
  <c r="I274" i="24"/>
  <c r="S274" i="24"/>
  <c r="AE274" i="24"/>
  <c r="H274" i="24"/>
  <c r="W274" i="24"/>
  <c r="J274" i="24"/>
  <c r="X274" i="24"/>
  <c r="K274" i="24"/>
  <c r="Y274" i="24"/>
  <c r="M274" i="24"/>
  <c r="Z274" i="24"/>
  <c r="B274" i="24"/>
  <c r="P274" i="24"/>
  <c r="AF274" i="24"/>
  <c r="E274" i="24"/>
  <c r="U274" i="24"/>
  <c r="AE457" i="24"/>
  <c r="W457" i="24"/>
  <c r="O457" i="24"/>
  <c r="AE449" i="24"/>
  <c r="W449" i="24"/>
  <c r="O449" i="24"/>
  <c r="AE441" i="24"/>
  <c r="W441" i="24"/>
  <c r="O441" i="24"/>
  <c r="AE433" i="24"/>
  <c r="W433" i="24"/>
  <c r="O433" i="24"/>
  <c r="AE425" i="24"/>
  <c r="W425" i="24"/>
  <c r="O425" i="24"/>
  <c r="AE417" i="24"/>
  <c r="W417" i="24"/>
  <c r="O417" i="24"/>
  <c r="AE409" i="24"/>
  <c r="W409" i="24"/>
  <c r="O409" i="24"/>
  <c r="AE401" i="24"/>
  <c r="W401" i="24"/>
  <c r="O401" i="24"/>
  <c r="AF396" i="24"/>
  <c r="X396" i="24"/>
  <c r="P396" i="24"/>
  <c r="AE393" i="24"/>
  <c r="W393" i="24"/>
  <c r="O393" i="24"/>
  <c r="C390" i="24"/>
  <c r="K390" i="24"/>
  <c r="S390" i="24"/>
  <c r="AA390" i="24"/>
  <c r="AA389" i="24"/>
  <c r="R389" i="24"/>
  <c r="I389" i="24"/>
  <c r="D385" i="24"/>
  <c r="L385" i="24"/>
  <c r="T385" i="24"/>
  <c r="AB385" i="24"/>
  <c r="AA380" i="24"/>
  <c r="R380" i="24"/>
  <c r="I380" i="24"/>
  <c r="Y379" i="24"/>
  <c r="P379" i="24"/>
  <c r="G379" i="24"/>
  <c r="Z375" i="24"/>
  <c r="Q375" i="24"/>
  <c r="H375" i="24"/>
  <c r="X374" i="24"/>
  <c r="O374" i="24"/>
  <c r="F374" i="24"/>
  <c r="AD372" i="24"/>
  <c r="T372" i="24"/>
  <c r="K372" i="24"/>
  <c r="B372" i="24"/>
  <c r="AB371" i="24"/>
  <c r="S371" i="24"/>
  <c r="I371" i="24"/>
  <c r="Z370" i="24"/>
  <c r="Q370" i="24"/>
  <c r="H370" i="24"/>
  <c r="X369" i="24"/>
  <c r="O369" i="24"/>
  <c r="F369" i="24"/>
  <c r="F367" i="24"/>
  <c r="N367" i="24"/>
  <c r="V367" i="24"/>
  <c r="AD367" i="24"/>
  <c r="Z366" i="24"/>
  <c r="Q366" i="24"/>
  <c r="H366" i="24"/>
  <c r="Y365" i="24"/>
  <c r="O365" i="24"/>
  <c r="F365" i="24"/>
  <c r="AD363" i="24"/>
  <c r="U363" i="24"/>
  <c r="L363" i="24"/>
  <c r="C363" i="24"/>
  <c r="G362" i="24"/>
  <c r="O362" i="24"/>
  <c r="W362" i="24"/>
  <c r="AE362" i="24"/>
  <c r="Z361" i="24"/>
  <c r="Q361" i="24"/>
  <c r="H361" i="24"/>
  <c r="C358" i="24"/>
  <c r="K358" i="24"/>
  <c r="S358" i="24"/>
  <c r="AA358" i="24"/>
  <c r="AA357" i="24"/>
  <c r="R357" i="24"/>
  <c r="H357" i="24"/>
  <c r="AC356" i="24"/>
  <c r="S356" i="24"/>
  <c r="H356" i="24"/>
  <c r="AC355" i="24"/>
  <c r="S355" i="24"/>
  <c r="I355" i="24"/>
  <c r="Y352" i="24"/>
  <c r="M352" i="24"/>
  <c r="C352" i="24"/>
  <c r="Y351" i="24"/>
  <c r="O351" i="24"/>
  <c r="E351" i="24"/>
  <c r="Z350" i="24"/>
  <c r="O350" i="24"/>
  <c r="E350" i="24"/>
  <c r="Z349" i="24"/>
  <c r="P349" i="24"/>
  <c r="F349" i="24"/>
  <c r="AB348" i="24"/>
  <c r="Q348" i="24"/>
  <c r="F348" i="24"/>
  <c r="AB347" i="24"/>
  <c r="R347" i="24"/>
  <c r="H347" i="24"/>
  <c r="AC346" i="24"/>
  <c r="R346" i="24"/>
  <c r="H346" i="24"/>
  <c r="Y344" i="24"/>
  <c r="O344" i="24"/>
  <c r="D344" i="24"/>
  <c r="Z343" i="24"/>
  <c r="P343" i="24"/>
  <c r="E343" i="24"/>
  <c r="AA342" i="24"/>
  <c r="Q342" i="24"/>
  <c r="F342" i="24"/>
  <c r="AA341" i="24"/>
  <c r="Q341" i="24"/>
  <c r="G341" i="24"/>
  <c r="AC340" i="24"/>
  <c r="Q340" i="24"/>
  <c r="G340" i="24"/>
  <c r="AC339" i="24"/>
  <c r="S339" i="24"/>
  <c r="I339" i="24"/>
  <c r="AD338" i="24"/>
  <c r="S338" i="24"/>
  <c r="I338" i="24"/>
  <c r="Z336" i="24"/>
  <c r="M336" i="24"/>
  <c r="B336" i="24"/>
  <c r="AF335" i="24"/>
  <c r="T335" i="24"/>
  <c r="H335" i="24"/>
  <c r="H334" i="24"/>
  <c r="P334" i="24"/>
  <c r="X334" i="24"/>
  <c r="AF334" i="24"/>
  <c r="B334" i="24"/>
  <c r="K334" i="24"/>
  <c r="T334" i="24"/>
  <c r="AC334" i="24"/>
  <c r="G334" i="24"/>
  <c r="R334" i="24"/>
  <c r="AB334" i="24"/>
  <c r="AE333" i="24"/>
  <c r="Q333" i="24"/>
  <c r="F333" i="24"/>
  <c r="W332" i="24"/>
  <c r="L332" i="24"/>
  <c r="AB331" i="24"/>
  <c r="Q331" i="24"/>
  <c r="D331" i="24"/>
  <c r="AF328" i="24"/>
  <c r="P328" i="24"/>
  <c r="C328" i="24"/>
  <c r="C327" i="24"/>
  <c r="K327" i="24"/>
  <c r="S327" i="24"/>
  <c r="AA327" i="24"/>
  <c r="F327" i="24"/>
  <c r="O327" i="24"/>
  <c r="X327" i="24"/>
  <c r="H327" i="24"/>
  <c r="R327" i="24"/>
  <c r="AC327" i="24"/>
  <c r="I327" i="24"/>
  <c r="T327" i="24"/>
  <c r="AD327" i="24"/>
  <c r="Z326" i="24"/>
  <c r="L326" i="24"/>
  <c r="X325" i="24"/>
  <c r="H325" i="24"/>
  <c r="C319" i="24"/>
  <c r="K319" i="24"/>
  <c r="S319" i="24"/>
  <c r="AA319" i="24"/>
  <c r="H319" i="24"/>
  <c r="Q319" i="24"/>
  <c r="Z319" i="24"/>
  <c r="G319" i="24"/>
  <c r="R319" i="24"/>
  <c r="AC319" i="24"/>
  <c r="I319" i="24"/>
  <c r="T319" i="24"/>
  <c r="AD319" i="24"/>
  <c r="J319" i="24"/>
  <c r="U319" i="24"/>
  <c r="AE319" i="24"/>
  <c r="M312" i="24"/>
  <c r="V310" i="24"/>
  <c r="B310" i="24"/>
  <c r="L309" i="24"/>
  <c r="X308" i="24"/>
  <c r="C308" i="24"/>
  <c r="AE304" i="24"/>
  <c r="J304" i="24"/>
  <c r="U303" i="24"/>
  <c r="L302" i="24"/>
  <c r="W301" i="24"/>
  <c r="B301" i="24"/>
  <c r="B300" i="24"/>
  <c r="J300" i="24"/>
  <c r="R300" i="24"/>
  <c r="Z300" i="24"/>
  <c r="G300" i="24"/>
  <c r="P300" i="24"/>
  <c r="Y300" i="24"/>
  <c r="E300" i="24"/>
  <c r="O300" i="24"/>
  <c r="AA300" i="24"/>
  <c r="F300" i="24"/>
  <c r="Q300" i="24"/>
  <c r="AB300" i="24"/>
  <c r="H300" i="24"/>
  <c r="S300" i="24"/>
  <c r="AC300" i="24"/>
  <c r="I300" i="24"/>
  <c r="T300" i="24"/>
  <c r="AD300" i="24"/>
  <c r="D300" i="24"/>
  <c r="N300" i="24"/>
  <c r="X300" i="24"/>
  <c r="G299" i="24"/>
  <c r="O299" i="24"/>
  <c r="W299" i="24"/>
  <c r="AE299" i="24"/>
  <c r="E299" i="24"/>
  <c r="N299" i="24"/>
  <c r="X299" i="24"/>
  <c r="F299" i="24"/>
  <c r="Q299" i="24"/>
  <c r="AA299" i="24"/>
  <c r="H299" i="24"/>
  <c r="R299" i="24"/>
  <c r="AB299" i="24"/>
  <c r="I299" i="24"/>
  <c r="S299" i="24"/>
  <c r="AC299" i="24"/>
  <c r="J299" i="24"/>
  <c r="T299" i="24"/>
  <c r="AD299" i="24"/>
  <c r="D299" i="24"/>
  <c r="P299" i="24"/>
  <c r="Z299" i="24"/>
  <c r="X298" i="24"/>
  <c r="S296" i="24"/>
  <c r="L295" i="24"/>
  <c r="K294" i="24"/>
  <c r="J293" i="24"/>
  <c r="D292" i="24"/>
  <c r="AF287" i="24"/>
  <c r="I287" i="24"/>
  <c r="AE286" i="24"/>
  <c r="B286" i="24"/>
  <c r="E285" i="24"/>
  <c r="M285" i="24"/>
  <c r="U285" i="24"/>
  <c r="AC285" i="24"/>
  <c r="D285" i="24"/>
  <c r="N285" i="24"/>
  <c r="W285" i="24"/>
  <c r="AF285" i="24"/>
  <c r="F285" i="24"/>
  <c r="P285" i="24"/>
  <c r="Z285" i="24"/>
  <c r="G285" i="24"/>
  <c r="Q285" i="24"/>
  <c r="AA285" i="24"/>
  <c r="H285" i="24"/>
  <c r="R285" i="24"/>
  <c r="AB285" i="24"/>
  <c r="I285" i="24"/>
  <c r="S285" i="24"/>
  <c r="AD285" i="24"/>
  <c r="C285" i="24"/>
  <c r="O285" i="24"/>
  <c r="Y285" i="24"/>
  <c r="X284" i="24"/>
  <c r="F280" i="24"/>
  <c r="N280" i="24"/>
  <c r="V280" i="24"/>
  <c r="AD280" i="24"/>
  <c r="H280" i="24"/>
  <c r="P280" i="24"/>
  <c r="X280" i="24"/>
  <c r="J280" i="24"/>
  <c r="T280" i="24"/>
  <c r="AE280" i="24"/>
  <c r="B280" i="24"/>
  <c r="L280" i="24"/>
  <c r="W280" i="24"/>
  <c r="T270" i="24"/>
  <c r="E269" i="24"/>
  <c r="M269" i="24"/>
  <c r="U269" i="24"/>
  <c r="AC269" i="24"/>
  <c r="G269" i="24"/>
  <c r="O269" i="24"/>
  <c r="W269" i="24"/>
  <c r="AE269" i="24"/>
  <c r="B269" i="24"/>
  <c r="L269" i="24"/>
  <c r="X269" i="24"/>
  <c r="D269" i="24"/>
  <c r="P269" i="24"/>
  <c r="Z269" i="24"/>
  <c r="F264" i="24"/>
  <c r="N264" i="24"/>
  <c r="V264" i="24"/>
  <c r="AD264" i="24"/>
  <c r="H264" i="24"/>
  <c r="P264" i="24"/>
  <c r="X264" i="24"/>
  <c r="AF264" i="24"/>
  <c r="G264" i="24"/>
  <c r="R264" i="24"/>
  <c r="AB264" i="24"/>
  <c r="J264" i="24"/>
  <c r="T264" i="24"/>
  <c r="AE264" i="24"/>
  <c r="R263" i="24"/>
  <c r="V262" i="24"/>
  <c r="X261" i="24"/>
  <c r="D261" i="24"/>
  <c r="X260" i="24"/>
  <c r="G260" i="24"/>
  <c r="X258" i="24"/>
  <c r="I258" i="24"/>
  <c r="C247" i="24"/>
  <c r="K247" i="24"/>
  <c r="S247" i="24"/>
  <c r="AA247" i="24"/>
  <c r="E247" i="24"/>
  <c r="M247" i="24"/>
  <c r="U247" i="24"/>
  <c r="AC247" i="24"/>
  <c r="D247" i="24"/>
  <c r="O247" i="24"/>
  <c r="Y247" i="24"/>
  <c r="F247" i="24"/>
  <c r="P247" i="24"/>
  <c r="Z247" i="24"/>
  <c r="G247" i="24"/>
  <c r="Q247" i="24"/>
  <c r="AB247" i="24"/>
  <c r="H247" i="24"/>
  <c r="R247" i="24"/>
  <c r="AD247" i="24"/>
  <c r="E245" i="24"/>
  <c r="M245" i="24"/>
  <c r="U245" i="24"/>
  <c r="AC245" i="24"/>
  <c r="G245" i="24"/>
  <c r="O245" i="24"/>
  <c r="W245" i="24"/>
  <c r="AE245" i="24"/>
  <c r="C245" i="24"/>
  <c r="N245" i="24"/>
  <c r="Y245" i="24"/>
  <c r="D245" i="24"/>
  <c r="P245" i="24"/>
  <c r="Z245" i="24"/>
  <c r="F245" i="24"/>
  <c r="Q245" i="24"/>
  <c r="AA245" i="24"/>
  <c r="H245" i="24"/>
  <c r="R245" i="24"/>
  <c r="AB245" i="24"/>
  <c r="C263" i="24"/>
  <c r="K263" i="24"/>
  <c r="S263" i="24"/>
  <c r="AA263" i="24"/>
  <c r="E263" i="24"/>
  <c r="M263" i="24"/>
  <c r="U263" i="24"/>
  <c r="AC263" i="24"/>
  <c r="G263" i="24"/>
  <c r="Q263" i="24"/>
  <c r="AB263" i="24"/>
  <c r="I263" i="24"/>
  <c r="T263" i="24"/>
  <c r="AE263" i="24"/>
  <c r="J263" i="24"/>
  <c r="V263" i="24"/>
  <c r="AF263" i="24"/>
  <c r="H270" i="24"/>
  <c r="P270" i="24"/>
  <c r="X270" i="24"/>
  <c r="AF270" i="24"/>
  <c r="B270" i="24"/>
  <c r="J270" i="24"/>
  <c r="R270" i="24"/>
  <c r="Z270" i="24"/>
  <c r="C270" i="24"/>
  <c r="M270" i="24"/>
  <c r="W270" i="24"/>
  <c r="E270" i="24"/>
  <c r="O270" i="24"/>
  <c r="AA270" i="24"/>
  <c r="O263" i="24"/>
  <c r="H262" i="24"/>
  <c r="P262" i="24"/>
  <c r="X262" i="24"/>
  <c r="AF262" i="24"/>
  <c r="B262" i="24"/>
  <c r="J262" i="24"/>
  <c r="R262" i="24"/>
  <c r="Z262" i="24"/>
  <c r="F262" i="24"/>
  <c r="Q262" i="24"/>
  <c r="AB262" i="24"/>
  <c r="I262" i="24"/>
  <c r="T262" i="24"/>
  <c r="AD262" i="24"/>
  <c r="K262" i="24"/>
  <c r="U262" i="24"/>
  <c r="AE262" i="24"/>
  <c r="R261" i="24"/>
  <c r="V260" i="24"/>
  <c r="U258" i="24"/>
  <c r="C255" i="24"/>
  <c r="K255" i="24"/>
  <c r="S255" i="24"/>
  <c r="AA255" i="24"/>
  <c r="E255" i="24"/>
  <c r="M255" i="24"/>
  <c r="U255" i="24"/>
  <c r="AC255" i="24"/>
  <c r="J255" i="24"/>
  <c r="V255" i="24"/>
  <c r="AF255" i="24"/>
  <c r="B255" i="24"/>
  <c r="N255" i="24"/>
  <c r="X255" i="24"/>
  <c r="D255" i="24"/>
  <c r="O255" i="24"/>
  <c r="Y255" i="24"/>
  <c r="T247" i="24"/>
  <c r="S245" i="24"/>
  <c r="AD263" i="24"/>
  <c r="N263" i="24"/>
  <c r="E261" i="24"/>
  <c r="M261" i="24"/>
  <c r="U261" i="24"/>
  <c r="AC261" i="24"/>
  <c r="G261" i="24"/>
  <c r="O261" i="24"/>
  <c r="W261" i="24"/>
  <c r="AE261" i="24"/>
  <c r="F261" i="24"/>
  <c r="Q261" i="24"/>
  <c r="AA261" i="24"/>
  <c r="I261" i="24"/>
  <c r="S261" i="24"/>
  <c r="AD261" i="24"/>
  <c r="J261" i="24"/>
  <c r="T261" i="24"/>
  <c r="AF261" i="24"/>
  <c r="B260" i="24"/>
  <c r="J260" i="24"/>
  <c r="R260" i="24"/>
  <c r="Z260" i="24"/>
  <c r="D260" i="24"/>
  <c r="L260" i="24"/>
  <c r="T260" i="24"/>
  <c r="AB260" i="24"/>
  <c r="F260" i="24"/>
  <c r="P260" i="24"/>
  <c r="AA260" i="24"/>
  <c r="H260" i="24"/>
  <c r="S260" i="24"/>
  <c r="AD260" i="24"/>
  <c r="I260" i="24"/>
  <c r="U260" i="24"/>
  <c r="AE260" i="24"/>
  <c r="D258" i="24"/>
  <c r="L258" i="24"/>
  <c r="T258" i="24"/>
  <c r="AB258" i="24"/>
  <c r="F258" i="24"/>
  <c r="N258" i="24"/>
  <c r="V258" i="24"/>
  <c r="AD258" i="24"/>
  <c r="C258" i="24"/>
  <c r="O258" i="24"/>
  <c r="Y258" i="24"/>
  <c r="G258" i="24"/>
  <c r="Q258" i="24"/>
  <c r="AA258" i="24"/>
  <c r="H258" i="24"/>
  <c r="R258" i="24"/>
  <c r="AC258" i="24"/>
  <c r="N247" i="24"/>
  <c r="L245" i="24"/>
  <c r="B244" i="24"/>
  <c r="J244" i="24"/>
  <c r="R244" i="24"/>
  <c r="Z244" i="24"/>
  <c r="D244" i="24"/>
  <c r="L244" i="24"/>
  <c r="T244" i="24"/>
  <c r="AB244" i="24"/>
  <c r="C244" i="24"/>
  <c r="N244" i="24"/>
  <c r="X244" i="24"/>
  <c r="E244" i="24"/>
  <c r="O244" i="24"/>
  <c r="Y244" i="24"/>
  <c r="F244" i="24"/>
  <c r="P244" i="24"/>
  <c r="AA244" i="24"/>
  <c r="G244" i="24"/>
  <c r="Q244" i="24"/>
  <c r="AC244" i="24"/>
  <c r="G307" i="24"/>
  <c r="O307" i="24"/>
  <c r="W307" i="24"/>
  <c r="AE307" i="24"/>
  <c r="C307" i="24"/>
  <c r="L307" i="24"/>
  <c r="U307" i="24"/>
  <c r="AD307" i="24"/>
  <c r="G291" i="24"/>
  <c r="O291" i="24"/>
  <c r="W291" i="24"/>
  <c r="AE291" i="24"/>
  <c r="H291" i="24"/>
  <c r="Q291" i="24"/>
  <c r="Z291" i="24"/>
  <c r="D290" i="24"/>
  <c r="L290" i="24"/>
  <c r="T290" i="24"/>
  <c r="AB290" i="24"/>
  <c r="F290" i="24"/>
  <c r="O290" i="24"/>
  <c r="X290" i="24"/>
  <c r="U280" i="24"/>
  <c r="G280" i="24"/>
  <c r="C271" i="24"/>
  <c r="K271" i="24"/>
  <c r="S271" i="24"/>
  <c r="AA271" i="24"/>
  <c r="E271" i="24"/>
  <c r="M271" i="24"/>
  <c r="U271" i="24"/>
  <c r="AC271" i="24"/>
  <c r="B271" i="24"/>
  <c r="N271" i="24"/>
  <c r="X271" i="24"/>
  <c r="F271" i="24"/>
  <c r="P271" i="24"/>
  <c r="Z271" i="24"/>
  <c r="AB270" i="24"/>
  <c r="L270" i="24"/>
  <c r="V269" i="24"/>
  <c r="I269" i="24"/>
  <c r="D266" i="24"/>
  <c r="L266" i="24"/>
  <c r="T266" i="24"/>
  <c r="AB266" i="24"/>
  <c r="F266" i="24"/>
  <c r="N266" i="24"/>
  <c r="V266" i="24"/>
  <c r="AD266" i="24"/>
  <c r="J266" i="24"/>
  <c r="U266" i="24"/>
  <c r="AF266" i="24"/>
  <c r="B266" i="24"/>
  <c r="M266" i="24"/>
  <c r="X266" i="24"/>
  <c r="U264" i="24"/>
  <c r="E264" i="24"/>
  <c r="Z263" i="24"/>
  <c r="L263" i="24"/>
  <c r="AC262" i="24"/>
  <c r="M262" i="24"/>
  <c r="N261" i="24"/>
  <c r="O260" i="24"/>
  <c r="P258" i="24"/>
  <c r="AE255" i="24"/>
  <c r="P255" i="24"/>
  <c r="L247" i="24"/>
  <c r="H246" i="24"/>
  <c r="P246" i="24"/>
  <c r="X246" i="24"/>
  <c r="AF246" i="24"/>
  <c r="B246" i="24"/>
  <c r="J246" i="24"/>
  <c r="R246" i="24"/>
  <c r="Z246" i="24"/>
  <c r="D246" i="24"/>
  <c r="N246" i="24"/>
  <c r="Y246" i="24"/>
  <c r="E246" i="24"/>
  <c r="O246" i="24"/>
  <c r="AA246" i="24"/>
  <c r="F246" i="24"/>
  <c r="Q246" i="24"/>
  <c r="AB246" i="24"/>
  <c r="G246" i="24"/>
  <c r="S246" i="24"/>
  <c r="AC246" i="24"/>
  <c r="K245" i="24"/>
  <c r="V244" i="24"/>
  <c r="B239" i="24"/>
  <c r="J239" i="24"/>
  <c r="R239" i="24"/>
  <c r="Z239" i="24"/>
  <c r="D239" i="24"/>
  <c r="M239" i="24"/>
  <c r="V239" i="24"/>
  <c r="AE239" i="24"/>
  <c r="F239" i="24"/>
  <c r="O239" i="24"/>
  <c r="X239" i="24"/>
  <c r="E239" i="24"/>
  <c r="Q239" i="24"/>
  <c r="AC239" i="24"/>
  <c r="G239" i="24"/>
  <c r="S239" i="24"/>
  <c r="AD239" i="24"/>
  <c r="H239" i="24"/>
  <c r="T239" i="24"/>
  <c r="AF239" i="24"/>
  <c r="I239" i="24"/>
  <c r="U239" i="24"/>
  <c r="H318" i="24"/>
  <c r="P318" i="24"/>
  <c r="X318" i="24"/>
  <c r="AF318" i="24"/>
  <c r="F318" i="24"/>
  <c r="O318" i="24"/>
  <c r="Y318" i="24"/>
  <c r="E317" i="24"/>
  <c r="M317" i="24"/>
  <c r="U317" i="24"/>
  <c r="AC317" i="24"/>
  <c r="D317" i="24"/>
  <c r="N317" i="24"/>
  <c r="W317" i="24"/>
  <c r="AF317" i="24"/>
  <c r="B316" i="24"/>
  <c r="J316" i="24"/>
  <c r="R316" i="24"/>
  <c r="Z316" i="24"/>
  <c r="C316" i="24"/>
  <c r="L316" i="24"/>
  <c r="U316" i="24"/>
  <c r="AD316" i="24"/>
  <c r="D314" i="24"/>
  <c r="L314" i="24"/>
  <c r="T314" i="24"/>
  <c r="AB314" i="24"/>
  <c r="H314" i="24"/>
  <c r="Q314" i="24"/>
  <c r="Z314" i="24"/>
  <c r="AF307" i="24"/>
  <c r="T307" i="24"/>
  <c r="J307" i="24"/>
  <c r="AD291" i="24"/>
  <c r="T291" i="24"/>
  <c r="J291" i="24"/>
  <c r="AE290" i="24"/>
  <c r="U290" i="24"/>
  <c r="J290" i="24"/>
  <c r="S280" i="24"/>
  <c r="E280" i="24"/>
  <c r="AD271" i="24"/>
  <c r="O271" i="24"/>
  <c r="Y270" i="24"/>
  <c r="K270" i="24"/>
  <c r="T269" i="24"/>
  <c r="H269" i="24"/>
  <c r="AA266" i="24"/>
  <c r="O266" i="24"/>
  <c r="S264" i="24"/>
  <c r="D264" i="24"/>
  <c r="Y263" i="24"/>
  <c r="H263" i="24"/>
  <c r="AA262" i="24"/>
  <c r="L262" i="24"/>
  <c r="AB261" i="24"/>
  <c r="L261" i="24"/>
  <c r="AF260" i="24"/>
  <c r="N260" i="24"/>
  <c r="AF258" i="24"/>
  <c r="M258" i="24"/>
  <c r="AD255" i="24"/>
  <c r="L255" i="24"/>
  <c r="F248" i="24"/>
  <c r="N248" i="24"/>
  <c r="V248" i="24"/>
  <c r="AD248" i="24"/>
  <c r="H248" i="24"/>
  <c r="P248" i="24"/>
  <c r="X248" i="24"/>
  <c r="AF248" i="24"/>
  <c r="D248" i="24"/>
  <c r="O248" i="24"/>
  <c r="Z248" i="24"/>
  <c r="E248" i="24"/>
  <c r="Q248" i="24"/>
  <c r="AA248" i="24"/>
  <c r="G248" i="24"/>
  <c r="R248" i="24"/>
  <c r="AB248" i="24"/>
  <c r="I248" i="24"/>
  <c r="S248" i="24"/>
  <c r="AC248" i="24"/>
  <c r="AF247" i="24"/>
  <c r="J247" i="24"/>
  <c r="U246" i="24"/>
  <c r="AF245" i="24"/>
  <c r="J245" i="24"/>
  <c r="U244" i="24"/>
  <c r="D330" i="24"/>
  <c r="L330" i="24"/>
  <c r="T330" i="24"/>
  <c r="AB330" i="24"/>
  <c r="C330" i="24"/>
  <c r="M330" i="24"/>
  <c r="V330" i="24"/>
  <c r="AE330" i="24"/>
  <c r="B324" i="24"/>
  <c r="J324" i="24"/>
  <c r="R324" i="24"/>
  <c r="Z324" i="24"/>
  <c r="I324" i="24"/>
  <c r="S324" i="24"/>
  <c r="AB324" i="24"/>
  <c r="AD318" i="24"/>
  <c r="T318" i="24"/>
  <c r="J318" i="24"/>
  <c r="AE317" i="24"/>
  <c r="T317" i="24"/>
  <c r="J317" i="24"/>
  <c r="AC307" i="24"/>
  <c r="S307" i="24"/>
  <c r="I307" i="24"/>
  <c r="AC291" i="24"/>
  <c r="S291" i="24"/>
  <c r="I291" i="24"/>
  <c r="AD290" i="24"/>
  <c r="S290" i="24"/>
  <c r="I290" i="24"/>
  <c r="AF280" i="24"/>
  <c r="R280" i="24"/>
  <c r="D280" i="24"/>
  <c r="B276" i="24"/>
  <c r="J276" i="24"/>
  <c r="R276" i="24"/>
  <c r="Z276" i="24"/>
  <c r="D276" i="24"/>
  <c r="L276" i="24"/>
  <c r="T276" i="24"/>
  <c r="AB276" i="24"/>
  <c r="H276" i="24"/>
  <c r="S276" i="24"/>
  <c r="AD276" i="24"/>
  <c r="K276" i="24"/>
  <c r="V276" i="24"/>
  <c r="AF276" i="24"/>
  <c r="AE272" i="24"/>
  <c r="R272" i="24"/>
  <c r="AB271" i="24"/>
  <c r="L271" i="24"/>
  <c r="V270" i="24"/>
  <c r="I270" i="24"/>
  <c r="S269" i="24"/>
  <c r="F269" i="24"/>
  <c r="Z266" i="24"/>
  <c r="K266" i="24"/>
  <c r="Q264" i="24"/>
  <c r="C264" i="24"/>
  <c r="X263" i="24"/>
  <c r="F263" i="24"/>
  <c r="Y262" i="24"/>
  <c r="G262" i="24"/>
  <c r="Z261" i="24"/>
  <c r="K261" i="24"/>
  <c r="AC260" i="24"/>
  <c r="M260" i="24"/>
  <c r="AE258" i="24"/>
  <c r="K258" i="24"/>
  <c r="AB255" i="24"/>
  <c r="I255" i="24"/>
  <c r="T248" i="24"/>
  <c r="AE247" i="24"/>
  <c r="I247" i="24"/>
  <c r="T246" i="24"/>
  <c r="AD245" i="24"/>
  <c r="I245" i="24"/>
  <c r="S244" i="24"/>
  <c r="W239" i="24"/>
  <c r="D354" i="24"/>
  <c r="L354" i="24"/>
  <c r="T354" i="24"/>
  <c r="AB354" i="24"/>
  <c r="AF330" i="24"/>
  <c r="U330" i="24"/>
  <c r="J330" i="24"/>
  <c r="AE324" i="24"/>
  <c r="U324" i="24"/>
  <c r="K324" i="24"/>
  <c r="G323" i="24"/>
  <c r="O323" i="24"/>
  <c r="W323" i="24"/>
  <c r="AE323" i="24"/>
  <c r="H323" i="24"/>
  <c r="Q323" i="24"/>
  <c r="Z323" i="24"/>
  <c r="D322" i="24"/>
  <c r="L322" i="24"/>
  <c r="T322" i="24"/>
  <c r="AB322" i="24"/>
  <c r="F322" i="24"/>
  <c r="O322" i="24"/>
  <c r="X322" i="24"/>
  <c r="AC318" i="24"/>
  <c r="S318" i="24"/>
  <c r="I318" i="24"/>
  <c r="AD317" i="24"/>
  <c r="S317" i="24"/>
  <c r="I317" i="24"/>
  <c r="AE316" i="24"/>
  <c r="T316" i="24"/>
  <c r="I316" i="24"/>
  <c r="AD314" i="24"/>
  <c r="S314" i="24"/>
  <c r="I314" i="24"/>
  <c r="AB307" i="24"/>
  <c r="R307" i="24"/>
  <c r="H307" i="24"/>
  <c r="AB291" i="24"/>
  <c r="R291" i="24"/>
  <c r="F291" i="24"/>
  <c r="AC290" i="24"/>
  <c r="R290" i="24"/>
  <c r="H290" i="24"/>
  <c r="AC280" i="24"/>
  <c r="Q280" i="24"/>
  <c r="C280" i="24"/>
  <c r="AA276" i="24"/>
  <c r="N276" i="24"/>
  <c r="F272" i="24"/>
  <c r="N272" i="24"/>
  <c r="V272" i="24"/>
  <c r="AD272" i="24"/>
  <c r="H272" i="24"/>
  <c r="P272" i="24"/>
  <c r="X272" i="24"/>
  <c r="AF272" i="24"/>
  <c r="C272" i="24"/>
  <c r="M272" i="24"/>
  <c r="Y272" i="24"/>
  <c r="E272" i="24"/>
  <c r="Q272" i="24"/>
  <c r="AA272" i="24"/>
  <c r="Y271" i="24"/>
  <c r="J271" i="24"/>
  <c r="U270" i="24"/>
  <c r="G270" i="24"/>
  <c r="AF269" i="24"/>
  <c r="R269" i="24"/>
  <c r="C269" i="24"/>
  <c r="Y266" i="24"/>
  <c r="I266" i="24"/>
  <c r="AC264" i="24"/>
  <c r="O264" i="24"/>
  <c r="B264" i="24"/>
  <c r="W263" i="24"/>
  <c r="D263" i="24"/>
  <c r="W262" i="24"/>
  <c r="E262" i="24"/>
  <c r="Y261" i="24"/>
  <c r="H261" i="24"/>
  <c r="Y260" i="24"/>
  <c r="K260" i="24"/>
  <c r="Z258" i="24"/>
  <c r="J258" i="24"/>
  <c r="Z255" i="24"/>
  <c r="H255" i="24"/>
  <c r="M248" i="24"/>
  <c r="X247" i="24"/>
  <c r="B247" i="24"/>
  <c r="M246" i="24"/>
  <c r="X245" i="24"/>
  <c r="B245" i="24"/>
  <c r="M244" i="24"/>
  <c r="P239" i="24"/>
  <c r="H226" i="24"/>
  <c r="P226" i="24"/>
  <c r="X226" i="24"/>
  <c r="AF226" i="24"/>
  <c r="I226" i="24"/>
  <c r="R226" i="24"/>
  <c r="AA226" i="24"/>
  <c r="B226" i="24"/>
  <c r="L226" i="24"/>
  <c r="V226" i="24"/>
  <c r="D226" i="24"/>
  <c r="N226" i="24"/>
  <c r="Y226" i="24"/>
  <c r="C234" i="24"/>
  <c r="K234" i="24"/>
  <c r="S234" i="24"/>
  <c r="AA234" i="24"/>
  <c r="B234" i="24"/>
  <c r="L234" i="24"/>
  <c r="U234" i="24"/>
  <c r="AD234" i="24"/>
  <c r="E234" i="24"/>
  <c r="N234" i="24"/>
  <c r="W234" i="24"/>
  <c r="AF234" i="24"/>
  <c r="H202" i="24"/>
  <c r="P202" i="24"/>
  <c r="X202" i="24"/>
  <c r="AF202" i="24"/>
  <c r="F202" i="24"/>
  <c r="O202" i="24"/>
  <c r="Y202" i="24"/>
  <c r="I202" i="24"/>
  <c r="R202" i="24"/>
  <c r="AA202" i="24"/>
  <c r="D202" i="24"/>
  <c r="Q202" i="24"/>
  <c r="AC202" i="24"/>
  <c r="E202" i="24"/>
  <c r="S202" i="24"/>
  <c r="AD202" i="24"/>
  <c r="G202" i="24"/>
  <c r="T202" i="24"/>
  <c r="AE202" i="24"/>
  <c r="J202" i="24"/>
  <c r="U202" i="24"/>
  <c r="K202" i="24"/>
  <c r="V202" i="24"/>
  <c r="C202" i="24"/>
  <c r="N202" i="24"/>
  <c r="AB202" i="24"/>
  <c r="D206" i="24"/>
  <c r="L206" i="24"/>
  <c r="T206" i="24"/>
  <c r="AB206" i="24"/>
  <c r="F206" i="24"/>
  <c r="O206" i="24"/>
  <c r="X206" i="24"/>
  <c r="H206" i="24"/>
  <c r="Q206" i="24"/>
  <c r="Z206" i="24"/>
  <c r="C206" i="24"/>
  <c r="P206" i="24"/>
  <c r="AC206" i="24"/>
  <c r="E206" i="24"/>
  <c r="R206" i="24"/>
  <c r="AD206" i="24"/>
  <c r="G206" i="24"/>
  <c r="S206" i="24"/>
  <c r="AE206" i="24"/>
  <c r="I206" i="24"/>
  <c r="U206" i="24"/>
  <c r="AF206" i="24"/>
  <c r="J206" i="24"/>
  <c r="V206" i="24"/>
  <c r="X234" i="24"/>
  <c r="J234" i="24"/>
  <c r="F228" i="24"/>
  <c r="N228" i="24"/>
  <c r="V228" i="24"/>
  <c r="AD228" i="24"/>
  <c r="C228" i="24"/>
  <c r="L228" i="24"/>
  <c r="U228" i="24"/>
  <c r="AE228" i="24"/>
  <c r="B228" i="24"/>
  <c r="M228" i="24"/>
  <c r="X228" i="24"/>
  <c r="E228" i="24"/>
  <c r="P228" i="24"/>
  <c r="Z228" i="24"/>
  <c r="W226" i="24"/>
  <c r="J226" i="24"/>
  <c r="B224" i="24"/>
  <c r="J224" i="24"/>
  <c r="R224" i="24"/>
  <c r="Z224" i="24"/>
  <c r="E224" i="24"/>
  <c r="N224" i="24"/>
  <c r="W224" i="24"/>
  <c r="AF224" i="24"/>
  <c r="C224" i="24"/>
  <c r="M224" i="24"/>
  <c r="X224" i="24"/>
  <c r="D224" i="24"/>
  <c r="F224" i="24"/>
  <c r="P224" i="24"/>
  <c r="AA224" i="24"/>
  <c r="AA206" i="24"/>
  <c r="Y254" i="24"/>
  <c r="N254" i="24"/>
  <c r="D254" i="24"/>
  <c r="Y253" i="24"/>
  <c r="N253" i="24"/>
  <c r="C253" i="24"/>
  <c r="D250" i="24"/>
  <c r="L250" i="24"/>
  <c r="T250" i="24"/>
  <c r="AB250" i="24"/>
  <c r="F250" i="24"/>
  <c r="N250" i="24"/>
  <c r="V250" i="24"/>
  <c r="AD250" i="24"/>
  <c r="G238" i="24"/>
  <c r="O238" i="24"/>
  <c r="W238" i="24"/>
  <c r="AE238" i="24"/>
  <c r="B238" i="24"/>
  <c r="K238" i="24"/>
  <c r="T238" i="24"/>
  <c r="AC238" i="24"/>
  <c r="D238" i="24"/>
  <c r="M238" i="24"/>
  <c r="V238" i="24"/>
  <c r="AF238" i="24"/>
  <c r="V234" i="24"/>
  <c r="I234" i="24"/>
  <c r="B231" i="24"/>
  <c r="J231" i="24"/>
  <c r="R231" i="24"/>
  <c r="Z231" i="24"/>
  <c r="F231" i="24"/>
  <c r="O231" i="24"/>
  <c r="X231" i="24"/>
  <c r="H231" i="24"/>
  <c r="Q231" i="24"/>
  <c r="AA231" i="24"/>
  <c r="AB228" i="24"/>
  <c r="O228" i="24"/>
  <c r="U226" i="24"/>
  <c r="G226" i="24"/>
  <c r="AD224" i="24"/>
  <c r="Q224" i="24"/>
  <c r="Y206" i="24"/>
  <c r="Z202" i="24"/>
  <c r="D282" i="24"/>
  <c r="L282" i="24"/>
  <c r="T282" i="24"/>
  <c r="AB282" i="24"/>
  <c r="C279" i="24"/>
  <c r="K279" i="24"/>
  <c r="S279" i="24"/>
  <c r="AA279" i="24"/>
  <c r="E279" i="24"/>
  <c r="M279" i="24"/>
  <c r="U279" i="24"/>
  <c r="AC279" i="24"/>
  <c r="H278" i="24"/>
  <c r="P278" i="24"/>
  <c r="X278" i="24"/>
  <c r="AF278" i="24"/>
  <c r="B278" i="24"/>
  <c r="J278" i="24"/>
  <c r="R278" i="24"/>
  <c r="Z278" i="24"/>
  <c r="E277" i="24"/>
  <c r="M277" i="24"/>
  <c r="U277" i="24"/>
  <c r="AC277" i="24"/>
  <c r="G277" i="24"/>
  <c r="O277" i="24"/>
  <c r="W277" i="24"/>
  <c r="AE277" i="24"/>
  <c r="W254" i="24"/>
  <c r="M254" i="24"/>
  <c r="X253" i="24"/>
  <c r="L253" i="24"/>
  <c r="B252" i="24"/>
  <c r="J252" i="24"/>
  <c r="R252" i="24"/>
  <c r="Z252" i="24"/>
  <c r="D252" i="24"/>
  <c r="L252" i="24"/>
  <c r="T252" i="24"/>
  <c r="AB252" i="24"/>
  <c r="AF250" i="24"/>
  <c r="U250" i="24"/>
  <c r="J250" i="24"/>
  <c r="Y238" i="24"/>
  <c r="L238" i="24"/>
  <c r="T234" i="24"/>
  <c r="H234" i="24"/>
  <c r="W231" i="24"/>
  <c r="L231" i="24"/>
  <c r="AA228" i="24"/>
  <c r="K228" i="24"/>
  <c r="T226" i="24"/>
  <c r="F226" i="24"/>
  <c r="AE225" i="24"/>
  <c r="R225" i="24"/>
  <c r="AC224" i="24"/>
  <c r="O224" i="24"/>
  <c r="G223" i="24"/>
  <c r="O223" i="24"/>
  <c r="W223" i="24"/>
  <c r="AE223" i="24"/>
  <c r="C223" i="24"/>
  <c r="L223" i="24"/>
  <c r="U223" i="24"/>
  <c r="AD223" i="24"/>
  <c r="D223" i="24"/>
  <c r="N223" i="24"/>
  <c r="Y223" i="24"/>
  <c r="E223" i="24"/>
  <c r="P223" i="24"/>
  <c r="Z223" i="24"/>
  <c r="F223" i="24"/>
  <c r="Q223" i="24"/>
  <c r="AA223" i="24"/>
  <c r="W206" i="24"/>
  <c r="W202" i="24"/>
  <c r="H254" i="24"/>
  <c r="P254" i="24"/>
  <c r="X254" i="24"/>
  <c r="AF254" i="24"/>
  <c r="B254" i="24"/>
  <c r="J254" i="24"/>
  <c r="R254" i="24"/>
  <c r="Z254" i="24"/>
  <c r="E253" i="24"/>
  <c r="M253" i="24"/>
  <c r="U253" i="24"/>
  <c r="AC253" i="24"/>
  <c r="G253" i="24"/>
  <c r="O253" i="24"/>
  <c r="W253" i="24"/>
  <c r="AE253" i="24"/>
  <c r="X238" i="24"/>
  <c r="J238" i="24"/>
  <c r="AE234" i="24"/>
  <c r="R234" i="24"/>
  <c r="G234" i="24"/>
  <c r="V231" i="24"/>
  <c r="K231" i="24"/>
  <c r="Y228" i="24"/>
  <c r="J228" i="24"/>
  <c r="AE226" i="24"/>
  <c r="S226" i="24"/>
  <c r="E226" i="24"/>
  <c r="E225" i="24"/>
  <c r="M225" i="24"/>
  <c r="U225" i="24"/>
  <c r="AC225" i="24"/>
  <c r="G225" i="24"/>
  <c r="P225" i="24"/>
  <c r="Y225" i="24"/>
  <c r="B225" i="24"/>
  <c r="L225" i="24"/>
  <c r="W225" i="24"/>
  <c r="D225" i="24"/>
  <c r="O225" i="24"/>
  <c r="Z225" i="24"/>
  <c r="AB224" i="24"/>
  <c r="L224" i="24"/>
  <c r="D214" i="24"/>
  <c r="L214" i="24"/>
  <c r="T214" i="24"/>
  <c r="AB214" i="24"/>
  <c r="C214" i="24"/>
  <c r="M214" i="24"/>
  <c r="V214" i="24"/>
  <c r="AE214" i="24"/>
  <c r="B214" i="24"/>
  <c r="N214" i="24"/>
  <c r="X214" i="24"/>
  <c r="E214" i="24"/>
  <c r="O214" i="24"/>
  <c r="Y214" i="24"/>
  <c r="F214" i="24"/>
  <c r="P214" i="24"/>
  <c r="Z214" i="24"/>
  <c r="G214" i="24"/>
  <c r="Q214" i="24"/>
  <c r="AA214" i="24"/>
  <c r="H214" i="24"/>
  <c r="R214" i="24"/>
  <c r="AC214" i="24"/>
  <c r="N206" i="24"/>
  <c r="M202" i="24"/>
  <c r="F320" i="24"/>
  <c r="N320" i="24"/>
  <c r="V320" i="24"/>
  <c r="AD320" i="24"/>
  <c r="G315" i="24"/>
  <c r="O315" i="24"/>
  <c r="W315" i="24"/>
  <c r="AE315" i="24"/>
  <c r="C311" i="24"/>
  <c r="K311" i="24"/>
  <c r="S311" i="24"/>
  <c r="AA311" i="24"/>
  <c r="D306" i="24"/>
  <c r="L306" i="24"/>
  <c r="T306" i="24"/>
  <c r="AB306" i="24"/>
  <c r="F288" i="24"/>
  <c r="N288" i="24"/>
  <c r="V288" i="24"/>
  <c r="AD288" i="24"/>
  <c r="G283" i="24"/>
  <c r="O283" i="24"/>
  <c r="W283" i="24"/>
  <c r="AE283" i="24"/>
  <c r="Z282" i="24"/>
  <c r="Q282" i="24"/>
  <c r="H282" i="24"/>
  <c r="AE279" i="24"/>
  <c r="T279" i="24"/>
  <c r="I279" i="24"/>
  <c r="AD278" i="24"/>
  <c r="T278" i="24"/>
  <c r="I278" i="24"/>
  <c r="AD277" i="24"/>
  <c r="S277" i="24"/>
  <c r="I277" i="24"/>
  <c r="B268" i="24"/>
  <c r="J268" i="24"/>
  <c r="R268" i="24"/>
  <c r="Z268" i="24"/>
  <c r="D268" i="24"/>
  <c r="L268" i="24"/>
  <c r="T268" i="24"/>
  <c r="AB268" i="24"/>
  <c r="F256" i="24"/>
  <c r="N256" i="24"/>
  <c r="V256" i="24"/>
  <c r="AD256" i="24"/>
  <c r="H256" i="24"/>
  <c r="P256" i="24"/>
  <c r="X256" i="24"/>
  <c r="AF256" i="24"/>
  <c r="AE254" i="24"/>
  <c r="U254" i="24"/>
  <c r="K254" i="24"/>
  <c r="AF253" i="24"/>
  <c r="T253" i="24"/>
  <c r="J253" i="24"/>
  <c r="AE252" i="24"/>
  <c r="U252" i="24"/>
  <c r="I252" i="24"/>
  <c r="AC250" i="24"/>
  <c r="R250" i="24"/>
  <c r="H250" i="24"/>
  <c r="D242" i="24"/>
  <c r="L242" i="24"/>
  <c r="T242" i="24"/>
  <c r="AB242" i="24"/>
  <c r="F242" i="24"/>
  <c r="N242" i="24"/>
  <c r="V242" i="24"/>
  <c r="AD242" i="24"/>
  <c r="E240" i="24"/>
  <c r="M240" i="24"/>
  <c r="U240" i="24"/>
  <c r="AC240" i="24"/>
  <c r="F240" i="24"/>
  <c r="O240" i="24"/>
  <c r="X240" i="24"/>
  <c r="H240" i="24"/>
  <c r="Q240" i="24"/>
  <c r="Z240" i="24"/>
  <c r="U238" i="24"/>
  <c r="I238" i="24"/>
  <c r="D237" i="24"/>
  <c r="L237" i="24"/>
  <c r="T237" i="24"/>
  <c r="AB237" i="24"/>
  <c r="I237" i="24"/>
  <c r="R237" i="24"/>
  <c r="AA237" i="24"/>
  <c r="B237" i="24"/>
  <c r="K237" i="24"/>
  <c r="U237" i="24"/>
  <c r="AD237" i="24"/>
  <c r="F235" i="24"/>
  <c r="N235" i="24"/>
  <c r="V235" i="24"/>
  <c r="AD235" i="24"/>
  <c r="D235" i="24"/>
  <c r="M235" i="24"/>
  <c r="W235" i="24"/>
  <c r="AF235" i="24"/>
  <c r="G235" i="24"/>
  <c r="P235" i="24"/>
  <c r="Y235" i="24"/>
  <c r="AC234" i="24"/>
  <c r="Q234" i="24"/>
  <c r="F234" i="24"/>
  <c r="AF231" i="24"/>
  <c r="U231" i="24"/>
  <c r="I231" i="24"/>
  <c r="G230" i="24"/>
  <c r="O230" i="24"/>
  <c r="W230" i="24"/>
  <c r="AE230" i="24"/>
  <c r="D230" i="24"/>
  <c r="M230" i="24"/>
  <c r="V230" i="24"/>
  <c r="AF230" i="24"/>
  <c r="F230" i="24"/>
  <c r="P230" i="24"/>
  <c r="Y230" i="24"/>
  <c r="W228" i="24"/>
  <c r="I228" i="24"/>
  <c r="AD226" i="24"/>
  <c r="Q226" i="24"/>
  <c r="C226" i="24"/>
  <c r="AB225" i="24"/>
  <c r="N225" i="24"/>
  <c r="Y224" i="24"/>
  <c r="K224" i="24"/>
  <c r="AF223" i="24"/>
  <c r="M223" i="24"/>
  <c r="G215" i="24"/>
  <c r="O215" i="24"/>
  <c r="W215" i="24"/>
  <c r="AE215" i="24"/>
  <c r="E215" i="24"/>
  <c r="N215" i="24"/>
  <c r="X215" i="24"/>
  <c r="B215" i="24"/>
  <c r="L215" i="24"/>
  <c r="V215" i="24"/>
  <c r="C215" i="24"/>
  <c r="M215" i="24"/>
  <c r="Y215" i="24"/>
  <c r="D215" i="24"/>
  <c r="P215" i="24"/>
  <c r="Z215" i="24"/>
  <c r="F215" i="24"/>
  <c r="Q215" i="24"/>
  <c r="AA215" i="24"/>
  <c r="H215" i="24"/>
  <c r="R215" i="24"/>
  <c r="AB215" i="24"/>
  <c r="AD214" i="24"/>
  <c r="M206" i="24"/>
  <c r="L202" i="24"/>
  <c r="U193" i="24"/>
  <c r="C186" i="24"/>
  <c r="K186" i="24"/>
  <c r="S186" i="24"/>
  <c r="AA186" i="24"/>
  <c r="F186" i="24"/>
  <c r="O186" i="24"/>
  <c r="X186" i="24"/>
  <c r="I186" i="24"/>
  <c r="T186" i="24"/>
  <c r="AD186" i="24"/>
  <c r="B186" i="24"/>
  <c r="N186" i="24"/>
  <c r="Z186" i="24"/>
  <c r="D186" i="24"/>
  <c r="P186" i="24"/>
  <c r="AB186" i="24"/>
  <c r="E186" i="24"/>
  <c r="Q186" i="24"/>
  <c r="AC186" i="24"/>
  <c r="H185" i="24"/>
  <c r="P185" i="24"/>
  <c r="X185" i="24"/>
  <c r="AF185" i="24"/>
  <c r="D185" i="24"/>
  <c r="M185" i="24"/>
  <c r="V185" i="24"/>
  <c r="AE185" i="24"/>
  <c r="J185" i="24"/>
  <c r="T185" i="24"/>
  <c r="AD185" i="24"/>
  <c r="G185" i="24"/>
  <c r="S185" i="24"/>
  <c r="I185" i="24"/>
  <c r="U185" i="24"/>
  <c r="K185" i="24"/>
  <c r="W185" i="24"/>
  <c r="C154" i="24"/>
  <c r="K154" i="24"/>
  <c r="S154" i="24"/>
  <c r="AA154" i="24"/>
  <c r="F154" i="24"/>
  <c r="O154" i="24"/>
  <c r="X154" i="24"/>
  <c r="E154" i="24"/>
  <c r="P154" i="24"/>
  <c r="Z154" i="24"/>
  <c r="G154" i="24"/>
  <c r="R154" i="24"/>
  <c r="AD154" i="24"/>
  <c r="H154" i="24"/>
  <c r="T154" i="24"/>
  <c r="AE154" i="24"/>
  <c r="I154" i="24"/>
  <c r="U154" i="24"/>
  <c r="AF154" i="24"/>
  <c r="J154" i="24"/>
  <c r="V154" i="24"/>
  <c r="L154" i="24"/>
  <c r="W154" i="24"/>
  <c r="H193" i="24"/>
  <c r="P193" i="24"/>
  <c r="X193" i="24"/>
  <c r="AF193" i="24"/>
  <c r="B193" i="24"/>
  <c r="K193" i="24"/>
  <c r="T193" i="24"/>
  <c r="AC193" i="24"/>
  <c r="E193" i="24"/>
  <c r="O193" i="24"/>
  <c r="Z193" i="24"/>
  <c r="F193" i="24"/>
  <c r="Q193" i="24"/>
  <c r="AA193" i="24"/>
  <c r="G193" i="24"/>
  <c r="R193" i="24"/>
  <c r="AB193" i="24"/>
  <c r="G166" i="24"/>
  <c r="O166" i="24"/>
  <c r="W166" i="24"/>
  <c r="AE166" i="24"/>
  <c r="C166" i="24"/>
  <c r="L166" i="24"/>
  <c r="U166" i="24"/>
  <c r="AD166" i="24"/>
  <c r="I166" i="24"/>
  <c r="S166" i="24"/>
  <c r="AC166" i="24"/>
  <c r="E166" i="24"/>
  <c r="Q166" i="24"/>
  <c r="AB166" i="24"/>
  <c r="F166" i="24"/>
  <c r="R166" i="24"/>
  <c r="AF166" i="24"/>
  <c r="H166" i="24"/>
  <c r="T166" i="24"/>
  <c r="J166" i="24"/>
  <c r="V166" i="24"/>
  <c r="K166" i="24"/>
  <c r="X166" i="24"/>
  <c r="Y154" i="24"/>
  <c r="AE193" i="24"/>
  <c r="M193" i="24"/>
  <c r="E192" i="24"/>
  <c r="M192" i="24"/>
  <c r="U192" i="24"/>
  <c r="AC192" i="24"/>
  <c r="I192" i="24"/>
  <c r="R192" i="24"/>
  <c r="AA192" i="24"/>
  <c r="F192" i="24"/>
  <c r="P192" i="24"/>
  <c r="Z192" i="24"/>
  <c r="G192" i="24"/>
  <c r="Q192" i="24"/>
  <c r="AB192" i="24"/>
  <c r="H192" i="24"/>
  <c r="S192" i="24"/>
  <c r="AD192" i="24"/>
  <c r="M186" i="24"/>
  <c r="AB185" i="24"/>
  <c r="L185" i="24"/>
  <c r="H177" i="24"/>
  <c r="P177" i="24"/>
  <c r="X177" i="24"/>
  <c r="AF177" i="24"/>
  <c r="F177" i="24"/>
  <c r="O177" i="24"/>
  <c r="Y177" i="24"/>
  <c r="J177" i="24"/>
  <c r="T177" i="24"/>
  <c r="AD177" i="24"/>
  <c r="E177" i="24"/>
  <c r="R177" i="24"/>
  <c r="AC177" i="24"/>
  <c r="G177" i="24"/>
  <c r="S177" i="24"/>
  <c r="AE177" i="24"/>
  <c r="I177" i="24"/>
  <c r="U177" i="24"/>
  <c r="K177" i="24"/>
  <c r="V177" i="24"/>
  <c r="Z166" i="24"/>
  <c r="F163" i="24"/>
  <c r="N163" i="24"/>
  <c r="V163" i="24"/>
  <c r="AD163" i="24"/>
  <c r="E163" i="24"/>
  <c r="O163" i="24"/>
  <c r="X163" i="24"/>
  <c r="C163" i="24"/>
  <c r="M163" i="24"/>
  <c r="Y163" i="24"/>
  <c r="D163" i="24"/>
  <c r="Q163" i="24"/>
  <c r="AB163" i="24"/>
  <c r="G163" i="24"/>
  <c r="R163" i="24"/>
  <c r="AC163" i="24"/>
  <c r="H163" i="24"/>
  <c r="S163" i="24"/>
  <c r="AE163" i="24"/>
  <c r="I163" i="24"/>
  <c r="T163" i="24"/>
  <c r="AF163" i="24"/>
  <c r="J163" i="24"/>
  <c r="U163" i="24"/>
  <c r="Q154" i="24"/>
  <c r="E201" i="24"/>
  <c r="M201" i="24"/>
  <c r="U201" i="24"/>
  <c r="AC201" i="24"/>
  <c r="D201" i="24"/>
  <c r="N201" i="24"/>
  <c r="W201" i="24"/>
  <c r="AF201" i="24"/>
  <c r="G201" i="24"/>
  <c r="P201" i="24"/>
  <c r="Y201" i="24"/>
  <c r="AD193" i="24"/>
  <c r="L193" i="24"/>
  <c r="AF192" i="24"/>
  <c r="N192" i="24"/>
  <c r="B191" i="24"/>
  <c r="J191" i="24"/>
  <c r="R191" i="24"/>
  <c r="Z191" i="24"/>
  <c r="G191" i="24"/>
  <c r="P191" i="24"/>
  <c r="Y191" i="24"/>
  <c r="F191" i="24"/>
  <c r="Q191" i="24"/>
  <c r="AB191" i="24"/>
  <c r="H191" i="24"/>
  <c r="S191" i="24"/>
  <c r="AC191" i="24"/>
  <c r="I191" i="24"/>
  <c r="T191" i="24"/>
  <c r="AD191" i="24"/>
  <c r="AF186" i="24"/>
  <c r="L186" i="24"/>
  <c r="AA185" i="24"/>
  <c r="F185" i="24"/>
  <c r="Q177" i="24"/>
  <c r="Y166" i="24"/>
  <c r="AA163" i="24"/>
  <c r="N154" i="24"/>
  <c r="E152" i="24"/>
  <c r="M152" i="24"/>
  <c r="U152" i="24"/>
  <c r="AC152" i="24"/>
  <c r="B152" i="24"/>
  <c r="K152" i="24"/>
  <c r="T152" i="24"/>
  <c r="AD152" i="24"/>
  <c r="G152" i="24"/>
  <c r="Q152" i="24"/>
  <c r="AA152" i="24"/>
  <c r="D152" i="24"/>
  <c r="P152" i="24"/>
  <c r="AB152" i="24"/>
  <c r="F152" i="24"/>
  <c r="R152" i="24"/>
  <c r="AE152" i="24"/>
  <c r="H152" i="24"/>
  <c r="S152" i="24"/>
  <c r="AF152" i="24"/>
  <c r="I152" i="24"/>
  <c r="V152" i="24"/>
  <c r="J152" i="24"/>
  <c r="W152" i="24"/>
  <c r="C152" i="24"/>
  <c r="O152" i="24"/>
  <c r="Z152" i="24"/>
  <c r="H241" i="24"/>
  <c r="P241" i="24"/>
  <c r="E232" i="24"/>
  <c r="M232" i="24"/>
  <c r="U232" i="24"/>
  <c r="AC232" i="24"/>
  <c r="F220" i="24"/>
  <c r="N220" i="24"/>
  <c r="V220" i="24"/>
  <c r="AD220" i="24"/>
  <c r="E220" i="24"/>
  <c r="O220" i="24"/>
  <c r="X220" i="24"/>
  <c r="C219" i="24"/>
  <c r="K219" i="24"/>
  <c r="S219" i="24"/>
  <c r="AA219" i="24"/>
  <c r="D219" i="24"/>
  <c r="M219" i="24"/>
  <c r="V219" i="24"/>
  <c r="AE219" i="24"/>
  <c r="W218" i="24"/>
  <c r="M218" i="24"/>
  <c r="W212" i="24"/>
  <c r="L212" i="24"/>
  <c r="W211" i="24"/>
  <c r="M211" i="24"/>
  <c r="B208" i="24"/>
  <c r="J208" i="24"/>
  <c r="R208" i="24"/>
  <c r="Z208" i="24"/>
  <c r="I208" i="24"/>
  <c r="S208" i="24"/>
  <c r="AB208" i="24"/>
  <c r="C208" i="24"/>
  <c r="L208" i="24"/>
  <c r="U208" i="24"/>
  <c r="X201" i="24"/>
  <c r="K201" i="24"/>
  <c r="AB200" i="24"/>
  <c r="P200" i="24"/>
  <c r="AA196" i="24"/>
  <c r="P196" i="24"/>
  <c r="Y193" i="24"/>
  <c r="J193" i="24"/>
  <c r="AE192" i="24"/>
  <c r="L192" i="24"/>
  <c r="AF191" i="24"/>
  <c r="N191" i="24"/>
  <c r="Q190" i="24"/>
  <c r="AE186" i="24"/>
  <c r="J186" i="24"/>
  <c r="Z185" i="24"/>
  <c r="E185" i="24"/>
  <c r="N177" i="24"/>
  <c r="P166" i="24"/>
  <c r="Z163" i="24"/>
  <c r="M154" i="24"/>
  <c r="G150" i="24"/>
  <c r="O150" i="24"/>
  <c r="W150" i="24"/>
  <c r="AE150" i="24"/>
  <c r="H150" i="24"/>
  <c r="Q150" i="24"/>
  <c r="Z150" i="24"/>
  <c r="I150" i="24"/>
  <c r="S150" i="24"/>
  <c r="AC150" i="24"/>
  <c r="C150" i="24"/>
  <c r="N150" i="24"/>
  <c r="AA150" i="24"/>
  <c r="D150" i="24"/>
  <c r="P150" i="24"/>
  <c r="AB150" i="24"/>
  <c r="E150" i="24"/>
  <c r="R150" i="24"/>
  <c r="AD150" i="24"/>
  <c r="F150" i="24"/>
  <c r="T150" i="24"/>
  <c r="AF150" i="24"/>
  <c r="J150" i="24"/>
  <c r="U150" i="24"/>
  <c r="B150" i="24"/>
  <c r="M150" i="24"/>
  <c r="Y150" i="24"/>
  <c r="H218" i="24"/>
  <c r="P218" i="24"/>
  <c r="X218" i="24"/>
  <c r="AF218" i="24"/>
  <c r="B218" i="24"/>
  <c r="K218" i="24"/>
  <c r="T218" i="24"/>
  <c r="AC218" i="24"/>
  <c r="F212" i="24"/>
  <c r="N212" i="24"/>
  <c r="V212" i="24"/>
  <c r="AD212" i="24"/>
  <c r="H212" i="24"/>
  <c r="Q212" i="24"/>
  <c r="Z212" i="24"/>
  <c r="C211" i="24"/>
  <c r="K211" i="24"/>
  <c r="S211" i="24"/>
  <c r="AA211" i="24"/>
  <c r="F211" i="24"/>
  <c r="O211" i="24"/>
  <c r="X211" i="24"/>
  <c r="V201" i="24"/>
  <c r="J201" i="24"/>
  <c r="B200" i="24"/>
  <c r="J200" i="24"/>
  <c r="R200" i="24"/>
  <c r="Z200" i="24"/>
  <c r="C200" i="24"/>
  <c r="L200" i="24"/>
  <c r="U200" i="24"/>
  <c r="AD200" i="24"/>
  <c r="E200" i="24"/>
  <c r="N200" i="24"/>
  <c r="W200" i="24"/>
  <c r="AF200" i="24"/>
  <c r="F196" i="24"/>
  <c r="N196" i="24"/>
  <c r="V196" i="24"/>
  <c r="AD196" i="24"/>
  <c r="C196" i="24"/>
  <c r="L196" i="24"/>
  <c r="U196" i="24"/>
  <c r="AE196" i="24"/>
  <c r="E196" i="24"/>
  <c r="O196" i="24"/>
  <c r="X196" i="24"/>
  <c r="W193" i="24"/>
  <c r="I193" i="24"/>
  <c r="Y192" i="24"/>
  <c r="K192" i="24"/>
  <c r="AE191" i="24"/>
  <c r="M191" i="24"/>
  <c r="G190" i="24"/>
  <c r="O190" i="24"/>
  <c r="W190" i="24"/>
  <c r="AE190" i="24"/>
  <c r="E190" i="24"/>
  <c r="N190" i="24"/>
  <c r="X190" i="24"/>
  <c r="H190" i="24"/>
  <c r="R190" i="24"/>
  <c r="AB190" i="24"/>
  <c r="I190" i="24"/>
  <c r="S190" i="24"/>
  <c r="AC190" i="24"/>
  <c r="J190" i="24"/>
  <c r="T190" i="24"/>
  <c r="AD190" i="24"/>
  <c r="Y186" i="24"/>
  <c r="H186" i="24"/>
  <c r="Y185" i="24"/>
  <c r="C185" i="24"/>
  <c r="M177" i="24"/>
  <c r="H169" i="24"/>
  <c r="P169" i="24"/>
  <c r="X169" i="24"/>
  <c r="AF169" i="24"/>
  <c r="I169" i="24"/>
  <c r="R169" i="24"/>
  <c r="AA169" i="24"/>
  <c r="F169" i="24"/>
  <c r="Q169" i="24"/>
  <c r="AB169" i="24"/>
  <c r="B169" i="24"/>
  <c r="M169" i="24"/>
  <c r="Y169" i="24"/>
  <c r="C169" i="24"/>
  <c r="N169" i="24"/>
  <c r="Z169" i="24"/>
  <c r="D169" i="24"/>
  <c r="O169" i="24"/>
  <c r="AC169" i="24"/>
  <c r="E169" i="24"/>
  <c r="S169" i="24"/>
  <c r="AD169" i="24"/>
  <c r="G169" i="24"/>
  <c r="T169" i="24"/>
  <c r="AE169" i="24"/>
  <c r="N166" i="24"/>
  <c r="W163" i="24"/>
  <c r="D154" i="24"/>
  <c r="AE275" i="24"/>
  <c r="W275" i="24"/>
  <c r="O275" i="24"/>
  <c r="AE267" i="24"/>
  <c r="W267" i="24"/>
  <c r="O267" i="24"/>
  <c r="AE259" i="24"/>
  <c r="W259" i="24"/>
  <c r="O259" i="24"/>
  <c r="AE251" i="24"/>
  <c r="W251" i="24"/>
  <c r="O251" i="24"/>
  <c r="AE243" i="24"/>
  <c r="W243" i="24"/>
  <c r="O243" i="24"/>
  <c r="Y241" i="24"/>
  <c r="Q241" i="24"/>
  <c r="G241" i="24"/>
  <c r="H233" i="24"/>
  <c r="P233" i="24"/>
  <c r="X233" i="24"/>
  <c r="AF233" i="24"/>
  <c r="Z232" i="24"/>
  <c r="Q232" i="24"/>
  <c r="H232" i="24"/>
  <c r="AC220" i="24"/>
  <c r="S220" i="24"/>
  <c r="I220" i="24"/>
  <c r="AD219" i="24"/>
  <c r="T219" i="24"/>
  <c r="I219" i="24"/>
  <c r="AE218" i="24"/>
  <c r="U218" i="24"/>
  <c r="J218" i="24"/>
  <c r="E217" i="24"/>
  <c r="M217" i="24"/>
  <c r="U217" i="24"/>
  <c r="AC217" i="24"/>
  <c r="I217" i="24"/>
  <c r="R217" i="24"/>
  <c r="AA217" i="24"/>
  <c r="B216" i="24"/>
  <c r="J216" i="24"/>
  <c r="R216" i="24"/>
  <c r="Z216" i="24"/>
  <c r="G216" i="24"/>
  <c r="P216" i="24"/>
  <c r="Y216" i="24"/>
  <c r="AE212" i="24"/>
  <c r="T212" i="24"/>
  <c r="J212" i="24"/>
  <c r="AE211" i="24"/>
  <c r="U211" i="24"/>
  <c r="J211" i="24"/>
  <c r="H210" i="24"/>
  <c r="P210" i="24"/>
  <c r="X210" i="24"/>
  <c r="AF210" i="24"/>
  <c r="D210" i="24"/>
  <c r="M210" i="24"/>
  <c r="V210" i="24"/>
  <c r="AE210" i="24"/>
  <c r="E209" i="24"/>
  <c r="M209" i="24"/>
  <c r="U209" i="24"/>
  <c r="AC209" i="24"/>
  <c r="B209" i="24"/>
  <c r="K209" i="24"/>
  <c r="T209" i="24"/>
  <c r="AD209" i="24"/>
  <c r="W208" i="24"/>
  <c r="K208" i="24"/>
  <c r="T201" i="24"/>
  <c r="I201" i="24"/>
  <c r="Y200" i="24"/>
  <c r="M200" i="24"/>
  <c r="Y196" i="24"/>
  <c r="K196" i="24"/>
  <c r="C194" i="24"/>
  <c r="K194" i="24"/>
  <c r="S194" i="24"/>
  <c r="AA194" i="24"/>
  <c r="D194" i="24"/>
  <c r="M194" i="24"/>
  <c r="V194" i="24"/>
  <c r="AE194" i="24"/>
  <c r="E194" i="24"/>
  <c r="O194" i="24"/>
  <c r="Y194" i="24"/>
  <c r="F194" i="24"/>
  <c r="P194" i="24"/>
  <c r="Z194" i="24"/>
  <c r="G194" i="24"/>
  <c r="Q194" i="24"/>
  <c r="AB194" i="24"/>
  <c r="V193" i="24"/>
  <c r="D193" i="24"/>
  <c r="X192" i="24"/>
  <c r="J192" i="24"/>
  <c r="AA191" i="24"/>
  <c r="L191" i="24"/>
  <c r="AF190" i="24"/>
  <c r="M190" i="24"/>
  <c r="W186" i="24"/>
  <c r="G186" i="24"/>
  <c r="R185" i="24"/>
  <c r="B185" i="24"/>
  <c r="L177" i="24"/>
  <c r="B175" i="24"/>
  <c r="J175" i="24"/>
  <c r="R175" i="24"/>
  <c r="Z175" i="24"/>
  <c r="C175" i="24"/>
  <c r="L175" i="24"/>
  <c r="U175" i="24"/>
  <c r="AD175" i="24"/>
  <c r="K175" i="24"/>
  <c r="V175" i="24"/>
  <c r="AF175" i="24"/>
  <c r="E175" i="24"/>
  <c r="P175" i="24"/>
  <c r="AB175" i="24"/>
  <c r="F175" i="24"/>
  <c r="Q175" i="24"/>
  <c r="AC175" i="24"/>
  <c r="G175" i="24"/>
  <c r="S175" i="24"/>
  <c r="AE175" i="24"/>
  <c r="H175" i="24"/>
  <c r="T175" i="24"/>
  <c r="M166" i="24"/>
  <c r="P163" i="24"/>
  <c r="H161" i="24"/>
  <c r="P161" i="24"/>
  <c r="X161" i="24"/>
  <c r="AF161" i="24"/>
  <c r="B161" i="24"/>
  <c r="K161" i="24"/>
  <c r="T161" i="24"/>
  <c r="AC161" i="24"/>
  <c r="E161" i="24"/>
  <c r="O161" i="24"/>
  <c r="Z161" i="24"/>
  <c r="C161" i="24"/>
  <c r="N161" i="24"/>
  <c r="AA161" i="24"/>
  <c r="D161" i="24"/>
  <c r="Q161" i="24"/>
  <c r="AB161" i="24"/>
  <c r="F161" i="24"/>
  <c r="R161" i="24"/>
  <c r="AD161" i="24"/>
  <c r="G161" i="24"/>
  <c r="S161" i="24"/>
  <c r="AE161" i="24"/>
  <c r="I161" i="24"/>
  <c r="U161" i="24"/>
  <c r="B154" i="24"/>
  <c r="AE149" i="24"/>
  <c r="R149" i="24"/>
  <c r="T139" i="24"/>
  <c r="AF132" i="24"/>
  <c r="D131" i="24"/>
  <c r="L131" i="24"/>
  <c r="T131" i="24"/>
  <c r="AB131" i="24"/>
  <c r="I131" i="24"/>
  <c r="R131" i="24"/>
  <c r="AA131" i="24"/>
  <c r="F131" i="24"/>
  <c r="P131" i="24"/>
  <c r="Z131" i="24"/>
  <c r="G131" i="24"/>
  <c r="Q131" i="24"/>
  <c r="AC131" i="24"/>
  <c r="C131" i="24"/>
  <c r="S131" i="24"/>
  <c r="AF131" i="24"/>
  <c r="E131" i="24"/>
  <c r="U131" i="24"/>
  <c r="H131" i="24"/>
  <c r="V131" i="24"/>
  <c r="K131" i="24"/>
  <c r="X131" i="24"/>
  <c r="AE126" i="24"/>
  <c r="C120" i="24"/>
  <c r="K120" i="24"/>
  <c r="S120" i="24"/>
  <c r="AA120" i="24"/>
  <c r="E120" i="24"/>
  <c r="N120" i="24"/>
  <c r="W120" i="24"/>
  <c r="AF120" i="24"/>
  <c r="B120" i="24"/>
  <c r="M120" i="24"/>
  <c r="X120" i="24"/>
  <c r="D120" i="24"/>
  <c r="O120" i="24"/>
  <c r="Y120" i="24"/>
  <c r="F120" i="24"/>
  <c r="P120" i="24"/>
  <c r="Z120" i="24"/>
  <c r="L120" i="24"/>
  <c r="AD120" i="24"/>
  <c r="Q120" i="24"/>
  <c r="AE120" i="24"/>
  <c r="R120" i="24"/>
  <c r="G120" i="24"/>
  <c r="U120" i="24"/>
  <c r="F139" i="24"/>
  <c r="N139" i="24"/>
  <c r="V139" i="24"/>
  <c r="AD139" i="24"/>
  <c r="C139" i="24"/>
  <c r="L139" i="24"/>
  <c r="U139" i="24"/>
  <c r="AE139" i="24"/>
  <c r="D139" i="24"/>
  <c r="O139" i="24"/>
  <c r="Y139" i="24"/>
  <c r="E139" i="24"/>
  <c r="P139" i="24"/>
  <c r="Z139" i="24"/>
  <c r="I139" i="24"/>
  <c r="S139" i="24"/>
  <c r="AC139" i="24"/>
  <c r="G132" i="24"/>
  <c r="O132" i="24"/>
  <c r="W132" i="24"/>
  <c r="AE132" i="24"/>
  <c r="B132" i="24"/>
  <c r="K132" i="24"/>
  <c r="T132" i="24"/>
  <c r="AC132" i="24"/>
  <c r="E132" i="24"/>
  <c r="P132" i="24"/>
  <c r="Z132" i="24"/>
  <c r="F132" i="24"/>
  <c r="Q132" i="24"/>
  <c r="AA132" i="24"/>
  <c r="H132" i="24"/>
  <c r="U132" i="24"/>
  <c r="I132" i="24"/>
  <c r="V132" i="24"/>
  <c r="J132" i="24"/>
  <c r="X132" i="24"/>
  <c r="M132" i="24"/>
  <c r="AB132" i="24"/>
  <c r="E126" i="24"/>
  <c r="M126" i="24"/>
  <c r="U126" i="24"/>
  <c r="AC126" i="24"/>
  <c r="H126" i="24"/>
  <c r="Q126" i="24"/>
  <c r="Z126" i="24"/>
  <c r="C126" i="24"/>
  <c r="N126" i="24"/>
  <c r="X126" i="24"/>
  <c r="D126" i="24"/>
  <c r="O126" i="24"/>
  <c r="Y126" i="24"/>
  <c r="F126" i="24"/>
  <c r="S126" i="24"/>
  <c r="AF126" i="24"/>
  <c r="G126" i="24"/>
  <c r="T126" i="24"/>
  <c r="I126" i="24"/>
  <c r="V126" i="24"/>
  <c r="K126" i="24"/>
  <c r="AA126" i="24"/>
  <c r="D149" i="24"/>
  <c r="L149" i="24"/>
  <c r="T149" i="24"/>
  <c r="AB149" i="24"/>
  <c r="F149" i="24"/>
  <c r="O149" i="24"/>
  <c r="X149" i="24"/>
  <c r="I149" i="24"/>
  <c r="S149" i="24"/>
  <c r="AD149" i="24"/>
  <c r="C149" i="24"/>
  <c r="N149" i="24"/>
  <c r="Q139" i="24"/>
  <c r="Y132" i="24"/>
  <c r="E168" i="24"/>
  <c r="M168" i="24"/>
  <c r="U168" i="24"/>
  <c r="AC168" i="24"/>
  <c r="G168" i="24"/>
  <c r="P168" i="24"/>
  <c r="Y168" i="24"/>
  <c r="H168" i="24"/>
  <c r="R168" i="24"/>
  <c r="AB168" i="24"/>
  <c r="G158" i="24"/>
  <c r="O158" i="24"/>
  <c r="W158" i="24"/>
  <c r="AE158" i="24"/>
  <c r="E158" i="24"/>
  <c r="N158" i="24"/>
  <c r="X158" i="24"/>
  <c r="H158" i="24"/>
  <c r="R158" i="24"/>
  <c r="AB158" i="24"/>
  <c r="Z149" i="24"/>
  <c r="M149" i="24"/>
  <c r="AF139" i="24"/>
  <c r="M139" i="24"/>
  <c r="S132" i="24"/>
  <c r="O131" i="24"/>
  <c r="W126" i="24"/>
  <c r="V120" i="24"/>
  <c r="G116" i="24"/>
  <c r="O116" i="24"/>
  <c r="W116" i="24"/>
  <c r="AE116" i="24"/>
  <c r="F116" i="24"/>
  <c r="P116" i="24"/>
  <c r="Y116" i="24"/>
  <c r="C116" i="24"/>
  <c r="M116" i="24"/>
  <c r="X116" i="24"/>
  <c r="D116" i="24"/>
  <c r="N116" i="24"/>
  <c r="Z116" i="24"/>
  <c r="E116" i="24"/>
  <c r="Q116" i="24"/>
  <c r="AA116" i="24"/>
  <c r="B116" i="24"/>
  <c r="T116" i="24"/>
  <c r="H116" i="24"/>
  <c r="U116" i="24"/>
  <c r="I116" i="24"/>
  <c r="V116" i="24"/>
  <c r="J116" i="24"/>
  <c r="AB116" i="24"/>
  <c r="K116" i="24"/>
  <c r="AC116" i="24"/>
  <c r="H103" i="24"/>
  <c r="P103" i="24"/>
  <c r="X103" i="24"/>
  <c r="AF103" i="24"/>
  <c r="G103" i="24"/>
  <c r="Q103" i="24"/>
  <c r="Z103" i="24"/>
  <c r="C103" i="24"/>
  <c r="M103" i="24"/>
  <c r="W103" i="24"/>
  <c r="D103" i="24"/>
  <c r="N103" i="24"/>
  <c r="Y103" i="24"/>
  <c r="E103" i="24"/>
  <c r="O103" i="24"/>
  <c r="AA103" i="24"/>
  <c r="B103" i="24"/>
  <c r="T103" i="24"/>
  <c r="F103" i="24"/>
  <c r="U103" i="24"/>
  <c r="I103" i="24"/>
  <c r="V103" i="24"/>
  <c r="J103" i="24"/>
  <c r="AB103" i="24"/>
  <c r="K103" i="24"/>
  <c r="AC103" i="24"/>
  <c r="B101" i="24"/>
  <c r="J101" i="24"/>
  <c r="R101" i="24"/>
  <c r="Z101" i="24"/>
  <c r="D101" i="24"/>
  <c r="M101" i="24"/>
  <c r="V101" i="24"/>
  <c r="AE101" i="24"/>
  <c r="E101" i="24"/>
  <c r="O101" i="24"/>
  <c r="Y101" i="24"/>
  <c r="F101" i="24"/>
  <c r="P101" i="24"/>
  <c r="AA101" i="24"/>
  <c r="G101" i="24"/>
  <c r="Q101" i="24"/>
  <c r="AB101" i="24"/>
  <c r="I101" i="24"/>
  <c r="X101" i="24"/>
  <c r="K101" i="24"/>
  <c r="AC101" i="24"/>
  <c r="L101" i="24"/>
  <c r="AD101" i="24"/>
  <c r="N101" i="24"/>
  <c r="AF101" i="24"/>
  <c r="S101" i="24"/>
  <c r="H101" i="24"/>
  <c r="W101" i="24"/>
  <c r="G182" i="24"/>
  <c r="O182" i="24"/>
  <c r="W182" i="24"/>
  <c r="AE182" i="24"/>
  <c r="H182" i="24"/>
  <c r="Q182" i="24"/>
  <c r="Z182" i="24"/>
  <c r="B182" i="24"/>
  <c r="L182" i="24"/>
  <c r="V182" i="24"/>
  <c r="D173" i="24"/>
  <c r="L173" i="24"/>
  <c r="T173" i="24"/>
  <c r="AB173" i="24"/>
  <c r="H173" i="24"/>
  <c r="Q173" i="24"/>
  <c r="Z173" i="24"/>
  <c r="J173" i="24"/>
  <c r="U173" i="24"/>
  <c r="AE173" i="24"/>
  <c r="W168" i="24"/>
  <c r="K168" i="24"/>
  <c r="C162" i="24"/>
  <c r="K162" i="24"/>
  <c r="S162" i="24"/>
  <c r="AA162" i="24"/>
  <c r="D162" i="24"/>
  <c r="M162" i="24"/>
  <c r="V162" i="24"/>
  <c r="AE162" i="24"/>
  <c r="E162" i="24"/>
  <c r="O162" i="24"/>
  <c r="Y162" i="24"/>
  <c r="E160" i="24"/>
  <c r="M160" i="24"/>
  <c r="U160" i="24"/>
  <c r="AC160" i="24"/>
  <c r="I160" i="24"/>
  <c r="R160" i="24"/>
  <c r="AA160" i="24"/>
  <c r="F160" i="24"/>
  <c r="P160" i="24"/>
  <c r="Z160" i="24"/>
  <c r="V158" i="24"/>
  <c r="K158" i="24"/>
  <c r="Y149" i="24"/>
  <c r="K149" i="24"/>
  <c r="AB139" i="24"/>
  <c r="K139" i="24"/>
  <c r="R132" i="24"/>
  <c r="N131" i="24"/>
  <c r="R126" i="24"/>
  <c r="T120" i="24"/>
  <c r="F113" i="24"/>
  <c r="N113" i="24"/>
  <c r="V113" i="24"/>
  <c r="AD113" i="24"/>
  <c r="I113" i="24"/>
  <c r="R113" i="24"/>
  <c r="AA113" i="24"/>
  <c r="B113" i="24"/>
  <c r="L113" i="24"/>
  <c r="W113" i="24"/>
  <c r="C113" i="24"/>
  <c r="M113" i="24"/>
  <c r="X113" i="24"/>
  <c r="D113" i="24"/>
  <c r="O113" i="24"/>
  <c r="Y113" i="24"/>
  <c r="E113" i="24"/>
  <c r="T113" i="24"/>
  <c r="G113" i="24"/>
  <c r="U113" i="24"/>
  <c r="H113" i="24"/>
  <c r="Z113" i="24"/>
  <c r="J113" i="24"/>
  <c r="AB113" i="24"/>
  <c r="K113" i="24"/>
  <c r="AC113" i="24"/>
  <c r="E102" i="24"/>
  <c r="M102" i="24"/>
  <c r="U102" i="24"/>
  <c r="AC102" i="24"/>
  <c r="F102" i="24"/>
  <c r="O102" i="24"/>
  <c r="X102" i="24"/>
  <c r="C102" i="24"/>
  <c r="N102" i="24"/>
  <c r="Y102" i="24"/>
  <c r="D102" i="24"/>
  <c r="P102" i="24"/>
  <c r="Z102" i="24"/>
  <c r="G102" i="24"/>
  <c r="Q102" i="24"/>
  <c r="AA102" i="24"/>
  <c r="H102" i="24"/>
  <c r="V102" i="24"/>
  <c r="I102" i="24"/>
  <c r="W102" i="24"/>
  <c r="J102" i="24"/>
  <c r="AB102" i="24"/>
  <c r="K102" i="24"/>
  <c r="AD102" i="24"/>
  <c r="L102" i="24"/>
  <c r="AE102" i="24"/>
  <c r="B102" i="24"/>
  <c r="G207" i="24"/>
  <c r="O207" i="24"/>
  <c r="W207" i="24"/>
  <c r="AE207" i="24"/>
  <c r="C203" i="24"/>
  <c r="K203" i="24"/>
  <c r="S203" i="24"/>
  <c r="AA203" i="24"/>
  <c r="D198" i="24"/>
  <c r="L198" i="24"/>
  <c r="T198" i="24"/>
  <c r="AB198" i="24"/>
  <c r="F187" i="24"/>
  <c r="N187" i="24"/>
  <c r="V187" i="24"/>
  <c r="AD187" i="24"/>
  <c r="H187" i="24"/>
  <c r="Q187" i="24"/>
  <c r="Z187" i="24"/>
  <c r="I187" i="24"/>
  <c r="S187" i="24"/>
  <c r="AC187" i="24"/>
  <c r="X182" i="24"/>
  <c r="K182" i="24"/>
  <c r="Z176" i="24"/>
  <c r="O176" i="24"/>
  <c r="W173" i="24"/>
  <c r="K173" i="24"/>
  <c r="F171" i="24"/>
  <c r="N171" i="24"/>
  <c r="V171" i="24"/>
  <c r="AD171" i="24"/>
  <c r="C171" i="24"/>
  <c r="L171" i="24"/>
  <c r="U171" i="24"/>
  <c r="AE171" i="24"/>
  <c r="H171" i="24"/>
  <c r="R171" i="24"/>
  <c r="AB171" i="24"/>
  <c r="V168" i="24"/>
  <c r="J168" i="24"/>
  <c r="AA167" i="24"/>
  <c r="O167" i="24"/>
  <c r="X162" i="24"/>
  <c r="L162" i="24"/>
  <c r="W160" i="24"/>
  <c r="K160" i="24"/>
  <c r="U158" i="24"/>
  <c r="J158" i="24"/>
  <c r="Z157" i="24"/>
  <c r="O157" i="24"/>
  <c r="Z153" i="24"/>
  <c r="N153" i="24"/>
  <c r="B151" i="24"/>
  <c r="J151" i="24"/>
  <c r="R151" i="24"/>
  <c r="Z151" i="24"/>
  <c r="I151" i="24"/>
  <c r="S151" i="24"/>
  <c r="AB151" i="24"/>
  <c r="G151" i="24"/>
  <c r="Q151" i="24"/>
  <c r="AC151" i="24"/>
  <c r="W149" i="24"/>
  <c r="J149" i="24"/>
  <c r="C146" i="24"/>
  <c r="K146" i="24"/>
  <c r="S146" i="24"/>
  <c r="AA146" i="24"/>
  <c r="H146" i="24"/>
  <c r="Q146" i="24"/>
  <c r="Z146" i="24"/>
  <c r="E146" i="24"/>
  <c r="O146" i="24"/>
  <c r="Y146" i="24"/>
  <c r="J146" i="24"/>
  <c r="U146" i="24"/>
  <c r="AE146" i="24"/>
  <c r="AA139" i="24"/>
  <c r="J139" i="24"/>
  <c r="N132" i="24"/>
  <c r="M131" i="24"/>
  <c r="P126" i="24"/>
  <c r="J120" i="24"/>
  <c r="D115" i="24"/>
  <c r="L115" i="24"/>
  <c r="T115" i="24"/>
  <c r="AB115" i="24"/>
  <c r="E115" i="24"/>
  <c r="N115" i="24"/>
  <c r="W115" i="24"/>
  <c r="AF115" i="24"/>
  <c r="C115" i="24"/>
  <c r="O115" i="24"/>
  <c r="Y115" i="24"/>
  <c r="F115" i="24"/>
  <c r="P115" i="24"/>
  <c r="Z115" i="24"/>
  <c r="G115" i="24"/>
  <c r="Q115" i="24"/>
  <c r="AA115" i="24"/>
  <c r="H115" i="24"/>
  <c r="V115" i="24"/>
  <c r="I115" i="24"/>
  <c r="X115" i="24"/>
  <c r="J115" i="24"/>
  <c r="AC115" i="24"/>
  <c r="K115" i="24"/>
  <c r="AD115" i="24"/>
  <c r="M115" i="24"/>
  <c r="AE115" i="24"/>
  <c r="U182" i="24"/>
  <c r="J182" i="24"/>
  <c r="E176" i="24"/>
  <c r="M176" i="24"/>
  <c r="U176" i="24"/>
  <c r="AC176" i="24"/>
  <c r="D176" i="24"/>
  <c r="N176" i="24"/>
  <c r="W176" i="24"/>
  <c r="AF176" i="24"/>
  <c r="J176" i="24"/>
  <c r="T176" i="24"/>
  <c r="AE176" i="24"/>
  <c r="V173" i="24"/>
  <c r="I173" i="24"/>
  <c r="AF168" i="24"/>
  <c r="T168" i="24"/>
  <c r="I168" i="24"/>
  <c r="B167" i="24"/>
  <c r="J167" i="24"/>
  <c r="R167" i="24"/>
  <c r="Z167" i="24"/>
  <c r="E167" i="24"/>
  <c r="N167" i="24"/>
  <c r="W167" i="24"/>
  <c r="AF167" i="24"/>
  <c r="H167" i="24"/>
  <c r="S167" i="24"/>
  <c r="AC167" i="24"/>
  <c r="W162" i="24"/>
  <c r="J162" i="24"/>
  <c r="V160" i="24"/>
  <c r="J160" i="24"/>
  <c r="AF158" i="24"/>
  <c r="T158" i="24"/>
  <c r="I158" i="24"/>
  <c r="D157" i="24"/>
  <c r="L157" i="24"/>
  <c r="T157" i="24"/>
  <c r="AB157" i="24"/>
  <c r="C157" i="24"/>
  <c r="M157" i="24"/>
  <c r="V157" i="24"/>
  <c r="AE157" i="24"/>
  <c r="H157" i="24"/>
  <c r="R157" i="24"/>
  <c r="AC157" i="24"/>
  <c r="H153" i="24"/>
  <c r="P153" i="24"/>
  <c r="X153" i="24"/>
  <c r="AF153" i="24"/>
  <c r="D153" i="24"/>
  <c r="M153" i="24"/>
  <c r="V153" i="24"/>
  <c r="AE153" i="24"/>
  <c r="F153" i="24"/>
  <c r="Q153" i="24"/>
  <c r="AA153" i="24"/>
  <c r="V149" i="24"/>
  <c r="H149" i="24"/>
  <c r="X139" i="24"/>
  <c r="H139" i="24"/>
  <c r="L132" i="24"/>
  <c r="J131" i="24"/>
  <c r="L126" i="24"/>
  <c r="I120" i="24"/>
  <c r="AF116" i="24"/>
  <c r="C112" i="24"/>
  <c r="K112" i="24"/>
  <c r="S112" i="24"/>
  <c r="AA112" i="24"/>
  <c r="G112" i="24"/>
  <c r="P112" i="24"/>
  <c r="Y112" i="24"/>
  <c r="B112" i="24"/>
  <c r="M112" i="24"/>
  <c r="W112" i="24"/>
  <c r="D112" i="24"/>
  <c r="N112" i="24"/>
  <c r="X112" i="24"/>
  <c r="E112" i="24"/>
  <c r="O112" i="24"/>
  <c r="Z112" i="24"/>
  <c r="H112" i="24"/>
  <c r="V112" i="24"/>
  <c r="I112" i="24"/>
  <c r="AB112" i="24"/>
  <c r="J112" i="24"/>
  <c r="AC112" i="24"/>
  <c r="L112" i="24"/>
  <c r="AD112" i="24"/>
  <c r="Q112" i="24"/>
  <c r="AE112" i="24"/>
  <c r="AE103" i="24"/>
  <c r="C227" i="24"/>
  <c r="K227" i="24"/>
  <c r="S227" i="24"/>
  <c r="AA227" i="24"/>
  <c r="D222" i="24"/>
  <c r="L222" i="24"/>
  <c r="T222" i="24"/>
  <c r="AB222" i="24"/>
  <c r="Z207" i="24"/>
  <c r="Q207" i="24"/>
  <c r="H207" i="24"/>
  <c r="F204" i="24"/>
  <c r="N204" i="24"/>
  <c r="V204" i="24"/>
  <c r="AD204" i="24"/>
  <c r="Z203" i="24"/>
  <c r="Q203" i="24"/>
  <c r="H203" i="24"/>
  <c r="G199" i="24"/>
  <c r="O199" i="24"/>
  <c r="W199" i="24"/>
  <c r="AE199" i="24"/>
  <c r="Z198" i="24"/>
  <c r="Q198" i="24"/>
  <c r="H198" i="24"/>
  <c r="C195" i="24"/>
  <c r="K195" i="24"/>
  <c r="S195" i="24"/>
  <c r="AA195" i="24"/>
  <c r="U187" i="24"/>
  <c r="J187" i="24"/>
  <c r="E184" i="24"/>
  <c r="M184" i="24"/>
  <c r="U184" i="24"/>
  <c r="AC184" i="24"/>
  <c r="B184" i="24"/>
  <c r="K184" i="24"/>
  <c r="T184" i="24"/>
  <c r="AD184" i="24"/>
  <c r="J184" i="24"/>
  <c r="V184" i="24"/>
  <c r="AF184" i="24"/>
  <c r="AF182" i="24"/>
  <c r="T182" i="24"/>
  <c r="I182" i="24"/>
  <c r="D181" i="24"/>
  <c r="L181" i="24"/>
  <c r="T181" i="24"/>
  <c r="AB181" i="24"/>
  <c r="F181" i="24"/>
  <c r="O181" i="24"/>
  <c r="X181" i="24"/>
  <c r="B181" i="24"/>
  <c r="M181" i="24"/>
  <c r="W181" i="24"/>
  <c r="C178" i="24"/>
  <c r="K178" i="24"/>
  <c r="S178" i="24"/>
  <c r="AA178" i="24"/>
  <c r="H178" i="24"/>
  <c r="Q178" i="24"/>
  <c r="Z178" i="24"/>
  <c r="I178" i="24"/>
  <c r="T178" i="24"/>
  <c r="AD178" i="24"/>
  <c r="X176" i="24"/>
  <c r="K176" i="24"/>
  <c r="AF173" i="24"/>
  <c r="S173" i="24"/>
  <c r="G173" i="24"/>
  <c r="W171" i="24"/>
  <c r="J171" i="24"/>
  <c r="AE168" i="24"/>
  <c r="S168" i="24"/>
  <c r="F168" i="24"/>
  <c r="X167" i="24"/>
  <c r="L167" i="24"/>
  <c r="U162" i="24"/>
  <c r="I162" i="24"/>
  <c r="AF160" i="24"/>
  <c r="T160" i="24"/>
  <c r="H160" i="24"/>
  <c r="B159" i="24"/>
  <c r="J159" i="24"/>
  <c r="R159" i="24"/>
  <c r="Z159" i="24"/>
  <c r="G159" i="24"/>
  <c r="P159" i="24"/>
  <c r="Y159" i="24"/>
  <c r="F159" i="24"/>
  <c r="Q159" i="24"/>
  <c r="AB159" i="24"/>
  <c r="AD158" i="24"/>
  <c r="S158" i="24"/>
  <c r="F158" i="24"/>
  <c r="X157" i="24"/>
  <c r="K157" i="24"/>
  <c r="F155" i="24"/>
  <c r="N155" i="24"/>
  <c r="V155" i="24"/>
  <c r="AD155" i="24"/>
  <c r="H155" i="24"/>
  <c r="Q155" i="24"/>
  <c r="Z155" i="24"/>
  <c r="D155" i="24"/>
  <c r="O155" i="24"/>
  <c r="Y155" i="24"/>
  <c r="W153" i="24"/>
  <c r="K153" i="24"/>
  <c r="V151" i="24"/>
  <c r="K151" i="24"/>
  <c r="AF149" i="24"/>
  <c r="U149" i="24"/>
  <c r="G149" i="24"/>
  <c r="X146" i="24"/>
  <c r="L146" i="24"/>
  <c r="W139" i="24"/>
  <c r="G139" i="24"/>
  <c r="D132" i="24"/>
  <c r="AE131" i="24"/>
  <c r="B131" i="24"/>
  <c r="J126" i="24"/>
  <c r="D123" i="24"/>
  <c r="L123" i="24"/>
  <c r="T123" i="24"/>
  <c r="AB123" i="24"/>
  <c r="B123" i="24"/>
  <c r="K123" i="24"/>
  <c r="U123" i="24"/>
  <c r="AD123" i="24"/>
  <c r="F123" i="24"/>
  <c r="P123" i="24"/>
  <c r="Z123" i="24"/>
  <c r="G123" i="24"/>
  <c r="Q123" i="24"/>
  <c r="AA123" i="24"/>
  <c r="J123" i="24"/>
  <c r="X123" i="24"/>
  <c r="M123" i="24"/>
  <c r="Y123" i="24"/>
  <c r="N123" i="24"/>
  <c r="AC123" i="24"/>
  <c r="C123" i="24"/>
  <c r="R123" i="24"/>
  <c r="AF123" i="24"/>
  <c r="H120" i="24"/>
  <c r="AD116" i="24"/>
  <c r="AF113" i="24"/>
  <c r="AD103" i="24"/>
  <c r="F97" i="24"/>
  <c r="N97" i="24"/>
  <c r="V97" i="24"/>
  <c r="AD97" i="24"/>
  <c r="D97" i="24"/>
  <c r="M97" i="24"/>
  <c r="W97" i="24"/>
  <c r="AF97" i="24"/>
  <c r="E97" i="24"/>
  <c r="O97" i="24"/>
  <c r="X97" i="24"/>
  <c r="H97" i="24"/>
  <c r="S97" i="24"/>
  <c r="AE97" i="24"/>
  <c r="I97" i="24"/>
  <c r="T97" i="24"/>
  <c r="J97" i="24"/>
  <c r="U97" i="24"/>
  <c r="G97" i="24"/>
  <c r="AA97" i="24"/>
  <c r="K97" i="24"/>
  <c r="AB97" i="24"/>
  <c r="L97" i="24"/>
  <c r="AC97" i="24"/>
  <c r="P97" i="24"/>
  <c r="Q97" i="24"/>
  <c r="B97" i="24"/>
  <c r="Y97" i="24"/>
  <c r="C97" i="24"/>
  <c r="Z97" i="24"/>
  <c r="C88" i="24"/>
  <c r="K88" i="24"/>
  <c r="S88" i="24"/>
  <c r="AA88" i="24"/>
  <c r="E88" i="24"/>
  <c r="N88" i="24"/>
  <c r="W88" i="24"/>
  <c r="AF88" i="24"/>
  <c r="F88" i="24"/>
  <c r="O88" i="24"/>
  <c r="X88" i="24"/>
  <c r="D88" i="24"/>
  <c r="Q88" i="24"/>
  <c r="AC88" i="24"/>
  <c r="G88" i="24"/>
  <c r="R88" i="24"/>
  <c r="AD88" i="24"/>
  <c r="H88" i="24"/>
  <c r="T88" i="24"/>
  <c r="AE88" i="24"/>
  <c r="I88" i="24"/>
  <c r="U88" i="24"/>
  <c r="J88" i="24"/>
  <c r="V88" i="24"/>
  <c r="H145" i="24"/>
  <c r="P145" i="24"/>
  <c r="X145" i="24"/>
  <c r="AF145" i="24"/>
  <c r="F145" i="24"/>
  <c r="O145" i="24"/>
  <c r="Y145" i="24"/>
  <c r="E144" i="24"/>
  <c r="M144" i="24"/>
  <c r="U144" i="24"/>
  <c r="AC144" i="24"/>
  <c r="D144" i="24"/>
  <c r="N144" i="24"/>
  <c r="W144" i="24"/>
  <c r="AF144" i="24"/>
  <c r="B143" i="24"/>
  <c r="J143" i="24"/>
  <c r="R143" i="24"/>
  <c r="Z143" i="24"/>
  <c r="C143" i="24"/>
  <c r="L143" i="24"/>
  <c r="U143" i="24"/>
  <c r="AD143" i="24"/>
  <c r="D141" i="24"/>
  <c r="L141" i="24"/>
  <c r="T141" i="24"/>
  <c r="AB141" i="24"/>
  <c r="H141" i="24"/>
  <c r="Q141" i="24"/>
  <c r="Z141" i="24"/>
  <c r="C136" i="24"/>
  <c r="K136" i="24"/>
  <c r="S136" i="24"/>
  <c r="AA136" i="24"/>
  <c r="I136" i="24"/>
  <c r="R136" i="24"/>
  <c r="AB136" i="24"/>
  <c r="B136" i="24"/>
  <c r="M136" i="24"/>
  <c r="W136" i="24"/>
  <c r="AF134" i="24"/>
  <c r="S134" i="24"/>
  <c r="B133" i="24"/>
  <c r="J133" i="24"/>
  <c r="R133" i="24"/>
  <c r="Z133" i="24"/>
  <c r="D133" i="24"/>
  <c r="M133" i="24"/>
  <c r="V133" i="24"/>
  <c r="AE133" i="24"/>
  <c r="E133" i="24"/>
  <c r="O133" i="24"/>
  <c r="Y133" i="24"/>
  <c r="F133" i="24"/>
  <c r="P133" i="24"/>
  <c r="AA133" i="24"/>
  <c r="S129" i="24"/>
  <c r="C128" i="24"/>
  <c r="K128" i="24"/>
  <c r="S128" i="24"/>
  <c r="AA128" i="24"/>
  <c r="B128" i="24"/>
  <c r="L128" i="24"/>
  <c r="U128" i="24"/>
  <c r="AD128" i="24"/>
  <c r="E128" i="24"/>
  <c r="O128" i="24"/>
  <c r="Y128" i="24"/>
  <c r="F128" i="24"/>
  <c r="P128" i="24"/>
  <c r="Z128" i="24"/>
  <c r="T124" i="24"/>
  <c r="F121" i="24"/>
  <c r="N121" i="24"/>
  <c r="V121" i="24"/>
  <c r="AD121" i="24"/>
  <c r="G121" i="24"/>
  <c r="P121" i="24"/>
  <c r="Y121" i="24"/>
  <c r="B121" i="24"/>
  <c r="L121" i="24"/>
  <c r="W121" i="24"/>
  <c r="C121" i="24"/>
  <c r="M121" i="24"/>
  <c r="X121" i="24"/>
  <c r="D121" i="24"/>
  <c r="O121" i="24"/>
  <c r="Z121" i="24"/>
  <c r="W119" i="24"/>
  <c r="H111" i="24"/>
  <c r="P111" i="24"/>
  <c r="X111" i="24"/>
  <c r="AF111" i="24"/>
  <c r="E111" i="24"/>
  <c r="N111" i="24"/>
  <c r="W111" i="24"/>
  <c r="C111" i="24"/>
  <c r="M111" i="24"/>
  <c r="Y111" i="24"/>
  <c r="D111" i="24"/>
  <c r="O111" i="24"/>
  <c r="Z111" i="24"/>
  <c r="F111" i="24"/>
  <c r="Q111" i="24"/>
  <c r="AA111" i="24"/>
  <c r="T110" i="24"/>
  <c r="U108" i="24"/>
  <c r="U100" i="24"/>
  <c r="AF94" i="24"/>
  <c r="Z88" i="24"/>
  <c r="E110" i="24"/>
  <c r="M110" i="24"/>
  <c r="U110" i="24"/>
  <c r="AC110" i="24"/>
  <c r="C110" i="24"/>
  <c r="L110" i="24"/>
  <c r="V110" i="24"/>
  <c r="AE110" i="24"/>
  <c r="D110" i="24"/>
  <c r="O110" i="24"/>
  <c r="Y110" i="24"/>
  <c r="F110" i="24"/>
  <c r="P110" i="24"/>
  <c r="Z110" i="24"/>
  <c r="G110" i="24"/>
  <c r="Q110" i="24"/>
  <c r="AA110" i="24"/>
  <c r="G100" i="24"/>
  <c r="O100" i="24"/>
  <c r="W100" i="24"/>
  <c r="AE100" i="24"/>
  <c r="B100" i="24"/>
  <c r="K100" i="24"/>
  <c r="T100" i="24"/>
  <c r="AC100" i="24"/>
  <c r="E100" i="24"/>
  <c r="P100" i="24"/>
  <c r="Z100" i="24"/>
  <c r="F100" i="24"/>
  <c r="Q100" i="24"/>
  <c r="AA100" i="24"/>
  <c r="H100" i="24"/>
  <c r="R100" i="24"/>
  <c r="AB100" i="24"/>
  <c r="E94" i="24"/>
  <c r="M94" i="24"/>
  <c r="U94" i="24"/>
  <c r="AC94" i="24"/>
  <c r="H94" i="24"/>
  <c r="Q94" i="24"/>
  <c r="Z94" i="24"/>
  <c r="I94" i="24"/>
  <c r="R94" i="24"/>
  <c r="AA94" i="24"/>
  <c r="B94" i="24"/>
  <c r="N94" i="24"/>
  <c r="Y94" i="24"/>
  <c r="C94" i="24"/>
  <c r="O94" i="24"/>
  <c r="AB94" i="24"/>
  <c r="D94" i="24"/>
  <c r="P94" i="24"/>
  <c r="AD94" i="24"/>
  <c r="F94" i="24"/>
  <c r="S94" i="24"/>
  <c r="AE94" i="24"/>
  <c r="Y88" i="24"/>
  <c r="E134" i="24"/>
  <c r="M134" i="24"/>
  <c r="U134" i="24"/>
  <c r="AC134" i="24"/>
  <c r="F134" i="24"/>
  <c r="O134" i="24"/>
  <c r="X134" i="24"/>
  <c r="C134" i="24"/>
  <c r="N134" i="24"/>
  <c r="Y134" i="24"/>
  <c r="D134" i="24"/>
  <c r="P134" i="24"/>
  <c r="Z134" i="24"/>
  <c r="F129" i="24"/>
  <c r="N129" i="24"/>
  <c r="V129" i="24"/>
  <c r="AD129" i="24"/>
  <c r="D129" i="24"/>
  <c r="M129" i="24"/>
  <c r="W129" i="24"/>
  <c r="AF129" i="24"/>
  <c r="C129" i="24"/>
  <c r="O129" i="24"/>
  <c r="Y129" i="24"/>
  <c r="E129" i="24"/>
  <c r="P129" i="24"/>
  <c r="Z129" i="24"/>
  <c r="R110" i="24"/>
  <c r="G108" i="24"/>
  <c r="O108" i="24"/>
  <c r="W108" i="24"/>
  <c r="AE108" i="24"/>
  <c r="I108" i="24"/>
  <c r="R108" i="24"/>
  <c r="AA108" i="24"/>
  <c r="C108" i="24"/>
  <c r="M108" i="24"/>
  <c r="X108" i="24"/>
  <c r="D108" i="24"/>
  <c r="N108" i="24"/>
  <c r="Y108" i="24"/>
  <c r="E108" i="24"/>
  <c r="P108" i="24"/>
  <c r="Z108" i="24"/>
  <c r="N100" i="24"/>
  <c r="W94" i="24"/>
  <c r="P88" i="24"/>
  <c r="AB134" i="24"/>
  <c r="L134" i="24"/>
  <c r="AB129" i="24"/>
  <c r="L129" i="24"/>
  <c r="G124" i="24"/>
  <c r="O124" i="24"/>
  <c r="W124" i="24"/>
  <c r="AE124" i="24"/>
  <c r="D124" i="24"/>
  <c r="M124" i="24"/>
  <c r="V124" i="24"/>
  <c r="AF124" i="24"/>
  <c r="E124" i="24"/>
  <c r="P124" i="24"/>
  <c r="Z124" i="24"/>
  <c r="F124" i="24"/>
  <c r="Q124" i="24"/>
  <c r="AA124" i="24"/>
  <c r="H119" i="24"/>
  <c r="P119" i="24"/>
  <c r="X119" i="24"/>
  <c r="AF119" i="24"/>
  <c r="C119" i="24"/>
  <c r="L119" i="24"/>
  <c r="U119" i="24"/>
  <c r="AD119" i="24"/>
  <c r="D119" i="24"/>
  <c r="N119" i="24"/>
  <c r="Y119" i="24"/>
  <c r="E119" i="24"/>
  <c r="O119" i="24"/>
  <c r="Z119" i="24"/>
  <c r="F119" i="24"/>
  <c r="Q119" i="24"/>
  <c r="AA119" i="24"/>
  <c r="B117" i="24"/>
  <c r="J117" i="24"/>
  <c r="R117" i="24"/>
  <c r="Z117" i="24"/>
  <c r="H117" i="24"/>
  <c r="Q117" i="24"/>
  <c r="AA117" i="24"/>
  <c r="C117" i="24"/>
  <c r="M117" i="24"/>
  <c r="W117" i="24"/>
  <c r="D117" i="24"/>
  <c r="N117" i="24"/>
  <c r="X117" i="24"/>
  <c r="E117" i="24"/>
  <c r="O117" i="24"/>
  <c r="Y117" i="24"/>
  <c r="AC111" i="24"/>
  <c r="K111" i="24"/>
  <c r="AF110" i="24"/>
  <c r="N110" i="24"/>
  <c r="AF108" i="24"/>
  <c r="Q108" i="24"/>
  <c r="D107" i="24"/>
  <c r="L107" i="24"/>
  <c r="T107" i="24"/>
  <c r="AB107" i="24"/>
  <c r="G107" i="24"/>
  <c r="P107" i="24"/>
  <c r="Y107" i="24"/>
  <c r="C107" i="24"/>
  <c r="N107" i="24"/>
  <c r="X107" i="24"/>
  <c r="E107" i="24"/>
  <c r="O107" i="24"/>
  <c r="Z107" i="24"/>
  <c r="F107" i="24"/>
  <c r="Q107" i="24"/>
  <c r="AA107" i="24"/>
  <c r="C104" i="24"/>
  <c r="K104" i="24"/>
  <c r="S104" i="24"/>
  <c r="AA104" i="24"/>
  <c r="I104" i="24"/>
  <c r="R104" i="24"/>
  <c r="AB104" i="24"/>
  <c r="B104" i="24"/>
  <c r="M104" i="24"/>
  <c r="W104" i="24"/>
  <c r="D104" i="24"/>
  <c r="N104" i="24"/>
  <c r="X104" i="24"/>
  <c r="E104" i="24"/>
  <c r="O104" i="24"/>
  <c r="Y104" i="24"/>
  <c r="AF100" i="24"/>
  <c r="M100" i="24"/>
  <c r="D99" i="24"/>
  <c r="L99" i="24"/>
  <c r="T99" i="24"/>
  <c r="AB99" i="24"/>
  <c r="I99" i="24"/>
  <c r="R99" i="24"/>
  <c r="AA99" i="24"/>
  <c r="F99" i="24"/>
  <c r="P99" i="24"/>
  <c r="Z99" i="24"/>
  <c r="G99" i="24"/>
  <c r="Q99" i="24"/>
  <c r="AC99" i="24"/>
  <c r="H99" i="24"/>
  <c r="S99" i="24"/>
  <c r="AD99" i="24"/>
  <c r="V94" i="24"/>
  <c r="B93" i="24"/>
  <c r="J93" i="24"/>
  <c r="R93" i="24"/>
  <c r="Z93" i="24"/>
  <c r="F93" i="24"/>
  <c r="O93" i="24"/>
  <c r="X93" i="24"/>
  <c r="G93" i="24"/>
  <c r="P93" i="24"/>
  <c r="Y93" i="24"/>
  <c r="E93" i="24"/>
  <c r="S93" i="24"/>
  <c r="AD93" i="24"/>
  <c r="H93" i="24"/>
  <c r="T93" i="24"/>
  <c r="AE93" i="24"/>
  <c r="I93" i="24"/>
  <c r="U93" i="24"/>
  <c r="AF93" i="24"/>
  <c r="K93" i="24"/>
  <c r="V93" i="24"/>
  <c r="M88" i="24"/>
  <c r="D189" i="24"/>
  <c r="L189" i="24"/>
  <c r="T189" i="24"/>
  <c r="AB189" i="24"/>
  <c r="C189" i="24"/>
  <c r="M189" i="24"/>
  <c r="V189" i="24"/>
  <c r="AE189" i="24"/>
  <c r="B183" i="24"/>
  <c r="J183" i="24"/>
  <c r="R183" i="24"/>
  <c r="Z183" i="24"/>
  <c r="I183" i="24"/>
  <c r="S183" i="24"/>
  <c r="AB183" i="24"/>
  <c r="AA145" i="24"/>
  <c r="Q145" i="24"/>
  <c r="E145" i="24"/>
  <c r="AA144" i="24"/>
  <c r="Q144" i="24"/>
  <c r="G144" i="24"/>
  <c r="AB143" i="24"/>
  <c r="Q143" i="24"/>
  <c r="G143" i="24"/>
  <c r="AA141" i="24"/>
  <c r="P141" i="24"/>
  <c r="F141" i="24"/>
  <c r="AE136" i="24"/>
  <c r="T136" i="24"/>
  <c r="G136" i="24"/>
  <c r="H135" i="24"/>
  <c r="P135" i="24"/>
  <c r="X135" i="24"/>
  <c r="AF135" i="24"/>
  <c r="G135" i="24"/>
  <c r="Q135" i="24"/>
  <c r="Z135" i="24"/>
  <c r="C135" i="24"/>
  <c r="M135" i="24"/>
  <c r="W135" i="24"/>
  <c r="AA134" i="24"/>
  <c r="K134" i="24"/>
  <c r="W133" i="24"/>
  <c r="I133" i="24"/>
  <c r="AA129" i="24"/>
  <c r="K129" i="24"/>
  <c r="W128" i="24"/>
  <c r="I128" i="24"/>
  <c r="B125" i="24"/>
  <c r="J125" i="24"/>
  <c r="R125" i="24"/>
  <c r="Z125" i="24"/>
  <c r="F125" i="24"/>
  <c r="O125" i="24"/>
  <c r="X125" i="24"/>
  <c r="D125" i="24"/>
  <c r="N125" i="24"/>
  <c r="Y125" i="24"/>
  <c r="E125" i="24"/>
  <c r="P125" i="24"/>
  <c r="AA125" i="24"/>
  <c r="AB124" i="24"/>
  <c r="L124" i="24"/>
  <c r="AB121" i="24"/>
  <c r="J121" i="24"/>
  <c r="R119" i="24"/>
  <c r="AF117" i="24"/>
  <c r="S117" i="24"/>
  <c r="AB111" i="24"/>
  <c r="J111" i="24"/>
  <c r="AD110" i="24"/>
  <c r="K110" i="24"/>
  <c r="AD108" i="24"/>
  <c r="L108" i="24"/>
  <c r="AF107" i="24"/>
  <c r="R107" i="24"/>
  <c r="AF104" i="24"/>
  <c r="Q104" i="24"/>
  <c r="AD100" i="24"/>
  <c r="L100" i="24"/>
  <c r="AF99" i="24"/>
  <c r="N99" i="24"/>
  <c r="T94" i="24"/>
  <c r="W93" i="24"/>
  <c r="L88" i="24"/>
  <c r="G54" i="24"/>
  <c r="O54" i="24"/>
  <c r="W54" i="24"/>
  <c r="AE54" i="24"/>
  <c r="D54" i="24"/>
  <c r="M54" i="24"/>
  <c r="V54" i="24"/>
  <c r="AF54" i="24"/>
  <c r="E54" i="24"/>
  <c r="N54" i="24"/>
  <c r="X54" i="24"/>
  <c r="F54" i="24"/>
  <c r="P54" i="24"/>
  <c r="Y54" i="24"/>
  <c r="B54" i="24"/>
  <c r="R54" i="24"/>
  <c r="AD54" i="24"/>
  <c r="C54" i="24"/>
  <c r="S54" i="24"/>
  <c r="H54" i="24"/>
  <c r="T54" i="24"/>
  <c r="I54" i="24"/>
  <c r="U54" i="24"/>
  <c r="J54" i="24"/>
  <c r="Z54" i="24"/>
  <c r="C66" i="24"/>
  <c r="K66" i="24"/>
  <c r="S66" i="24"/>
  <c r="AA66" i="24"/>
  <c r="I66" i="24"/>
  <c r="R66" i="24"/>
  <c r="AB66" i="24"/>
  <c r="B66" i="24"/>
  <c r="L66" i="24"/>
  <c r="U66" i="24"/>
  <c r="AD66" i="24"/>
  <c r="E66" i="24"/>
  <c r="P66" i="24"/>
  <c r="AC66" i="24"/>
  <c r="F66" i="24"/>
  <c r="Q66" i="24"/>
  <c r="AE66" i="24"/>
  <c r="G66" i="24"/>
  <c r="T66" i="24"/>
  <c r="AF66" i="24"/>
  <c r="H66" i="24"/>
  <c r="V66" i="24"/>
  <c r="X66" i="24"/>
  <c r="G62" i="24"/>
  <c r="O62" i="24"/>
  <c r="W62" i="24"/>
  <c r="AE62" i="24"/>
  <c r="B62" i="24"/>
  <c r="K62" i="24"/>
  <c r="T62" i="24"/>
  <c r="AC62" i="24"/>
  <c r="D62" i="24"/>
  <c r="M62" i="24"/>
  <c r="V62" i="24"/>
  <c r="AF62" i="24"/>
  <c r="F62" i="24"/>
  <c r="R62" i="24"/>
  <c r="AD62" i="24"/>
  <c r="H62" i="24"/>
  <c r="S62" i="24"/>
  <c r="I62" i="24"/>
  <c r="U62" i="24"/>
  <c r="J62" i="24"/>
  <c r="X62" i="24"/>
  <c r="AC54" i="24"/>
  <c r="W66" i="24"/>
  <c r="Y62" i="24"/>
  <c r="AB54" i="24"/>
  <c r="O66" i="24"/>
  <c r="Q62" i="24"/>
  <c r="AA54" i="24"/>
  <c r="C96" i="24"/>
  <c r="K96" i="24"/>
  <c r="S96" i="24"/>
  <c r="AA96" i="24"/>
  <c r="B96" i="24"/>
  <c r="L96" i="24"/>
  <c r="U96" i="24"/>
  <c r="AD96" i="24"/>
  <c r="D96" i="24"/>
  <c r="M96" i="24"/>
  <c r="V96" i="24"/>
  <c r="AE96" i="24"/>
  <c r="G92" i="24"/>
  <c r="O92" i="24"/>
  <c r="W92" i="24"/>
  <c r="AE92" i="24"/>
  <c r="D92" i="24"/>
  <c r="M92" i="24"/>
  <c r="V92" i="24"/>
  <c r="AF92" i="24"/>
  <c r="E92" i="24"/>
  <c r="N92" i="24"/>
  <c r="X92" i="24"/>
  <c r="N66" i="24"/>
  <c r="P62" i="24"/>
  <c r="Q54" i="24"/>
  <c r="H49" i="24"/>
  <c r="P49" i="24"/>
  <c r="X49" i="24"/>
  <c r="AF49" i="24"/>
  <c r="C49" i="24"/>
  <c r="L49" i="24"/>
  <c r="U49" i="24"/>
  <c r="AD49" i="24"/>
  <c r="D49" i="24"/>
  <c r="M49" i="24"/>
  <c r="V49" i="24"/>
  <c r="AE49" i="24"/>
  <c r="E49" i="24"/>
  <c r="N49" i="24"/>
  <c r="W49" i="24"/>
  <c r="B49" i="24"/>
  <c r="R49" i="24"/>
  <c r="F49" i="24"/>
  <c r="S49" i="24"/>
  <c r="G49" i="24"/>
  <c r="T49" i="24"/>
  <c r="I49" i="24"/>
  <c r="Y49" i="24"/>
  <c r="J49" i="24"/>
  <c r="Z49" i="24"/>
  <c r="K49" i="24"/>
  <c r="AA49" i="24"/>
  <c r="Y96" i="24"/>
  <c r="N96" i="24"/>
  <c r="Y92" i="24"/>
  <c r="K92" i="24"/>
  <c r="M66" i="24"/>
  <c r="N62" i="24"/>
  <c r="B55" i="24"/>
  <c r="J55" i="24"/>
  <c r="R55" i="24"/>
  <c r="Z55" i="24"/>
  <c r="F55" i="24"/>
  <c r="O55" i="24"/>
  <c r="X55" i="24"/>
  <c r="H55" i="24"/>
  <c r="Q55" i="24"/>
  <c r="AA55" i="24"/>
  <c r="E55" i="24"/>
  <c r="S55" i="24"/>
  <c r="AD55" i="24"/>
  <c r="G55" i="24"/>
  <c r="T55" i="24"/>
  <c r="AE55" i="24"/>
  <c r="I55" i="24"/>
  <c r="U55" i="24"/>
  <c r="AF55" i="24"/>
  <c r="K55" i="24"/>
  <c r="V55" i="24"/>
  <c r="L55" i="24"/>
  <c r="W55" i="24"/>
  <c r="L54" i="24"/>
  <c r="F179" i="24"/>
  <c r="N179" i="24"/>
  <c r="V179" i="24"/>
  <c r="AD179" i="24"/>
  <c r="G174" i="24"/>
  <c r="O174" i="24"/>
  <c r="W174" i="24"/>
  <c r="AE174" i="24"/>
  <c r="C170" i="24"/>
  <c r="K170" i="24"/>
  <c r="S170" i="24"/>
  <c r="AA170" i="24"/>
  <c r="D165" i="24"/>
  <c r="L165" i="24"/>
  <c r="T165" i="24"/>
  <c r="AB165" i="24"/>
  <c r="F147" i="24"/>
  <c r="N147" i="24"/>
  <c r="V147" i="24"/>
  <c r="AD147" i="24"/>
  <c r="G142" i="24"/>
  <c r="O142" i="24"/>
  <c r="W142" i="24"/>
  <c r="AE142" i="24"/>
  <c r="F137" i="24"/>
  <c r="N137" i="24"/>
  <c r="V137" i="24"/>
  <c r="AD137" i="24"/>
  <c r="B137" i="24"/>
  <c r="K137" i="24"/>
  <c r="T137" i="24"/>
  <c r="AC137" i="24"/>
  <c r="F105" i="24"/>
  <c r="N105" i="24"/>
  <c r="V105" i="24"/>
  <c r="AD105" i="24"/>
  <c r="B105" i="24"/>
  <c r="K105" i="24"/>
  <c r="T105" i="24"/>
  <c r="AC105" i="24"/>
  <c r="X96" i="24"/>
  <c r="J96" i="24"/>
  <c r="U92" i="24"/>
  <c r="J92" i="24"/>
  <c r="D91" i="24"/>
  <c r="L91" i="24"/>
  <c r="T91" i="24"/>
  <c r="AB91" i="24"/>
  <c r="B91" i="24"/>
  <c r="K91" i="24"/>
  <c r="U91" i="24"/>
  <c r="AD91" i="24"/>
  <c r="C91" i="24"/>
  <c r="M91" i="24"/>
  <c r="V91" i="24"/>
  <c r="AE91" i="24"/>
  <c r="F89" i="24"/>
  <c r="N89" i="24"/>
  <c r="V89" i="24"/>
  <c r="AD89" i="24"/>
  <c r="G89" i="24"/>
  <c r="P89" i="24"/>
  <c r="Y89" i="24"/>
  <c r="H89" i="24"/>
  <c r="Q89" i="24"/>
  <c r="Z89" i="24"/>
  <c r="J66" i="24"/>
  <c r="L62" i="24"/>
  <c r="AB55" i="24"/>
  <c r="K54" i="24"/>
  <c r="E34" i="24"/>
  <c r="M34" i="24"/>
  <c r="U34" i="24"/>
  <c r="AC34" i="24"/>
  <c r="C34" i="24"/>
  <c r="L34" i="24"/>
  <c r="V34" i="24"/>
  <c r="AE34" i="24"/>
  <c r="F34" i="24"/>
  <c r="P34" i="24"/>
  <c r="Z34" i="24"/>
  <c r="B34" i="24"/>
  <c r="O34" i="24"/>
  <c r="AA34" i="24"/>
  <c r="D34" i="24"/>
  <c r="Q34" i="24"/>
  <c r="AB34" i="24"/>
  <c r="G34" i="24"/>
  <c r="R34" i="24"/>
  <c r="AD34" i="24"/>
  <c r="H34" i="24"/>
  <c r="S34" i="24"/>
  <c r="AF34" i="24"/>
  <c r="I34" i="24"/>
  <c r="T34" i="24"/>
  <c r="H43" i="24"/>
  <c r="P43" i="24"/>
  <c r="X43" i="24"/>
  <c r="AF43" i="24"/>
  <c r="C43" i="24"/>
  <c r="L43" i="24"/>
  <c r="U43" i="24"/>
  <c r="AD43" i="24"/>
  <c r="G43" i="24"/>
  <c r="R43" i="24"/>
  <c r="AB43" i="24"/>
  <c r="I43" i="24"/>
  <c r="S43" i="24"/>
  <c r="AC43" i="24"/>
  <c r="J43" i="24"/>
  <c r="T43" i="24"/>
  <c r="AE43" i="24"/>
  <c r="B41" i="24"/>
  <c r="J41" i="24"/>
  <c r="R41" i="24"/>
  <c r="Z41" i="24"/>
  <c r="H41" i="24"/>
  <c r="Q41" i="24"/>
  <c r="AA41" i="24"/>
  <c r="F41" i="24"/>
  <c r="P41" i="24"/>
  <c r="AB41" i="24"/>
  <c r="G41" i="24"/>
  <c r="S41" i="24"/>
  <c r="AC41" i="24"/>
  <c r="I41" i="24"/>
  <c r="T41" i="24"/>
  <c r="AD41" i="24"/>
  <c r="N43" i="24"/>
  <c r="AF41" i="24"/>
  <c r="N41" i="24"/>
  <c r="Y34" i="24"/>
  <c r="C50" i="24"/>
  <c r="K50" i="24"/>
  <c r="S50" i="24"/>
  <c r="AA50" i="24"/>
  <c r="E50" i="24"/>
  <c r="N50" i="24"/>
  <c r="W50" i="24"/>
  <c r="AF50" i="24"/>
  <c r="F50" i="24"/>
  <c r="O50" i="24"/>
  <c r="X50" i="24"/>
  <c r="G50" i="24"/>
  <c r="P50" i="24"/>
  <c r="Y50" i="24"/>
  <c r="AA43" i="24"/>
  <c r="M43" i="24"/>
  <c r="AE41" i="24"/>
  <c r="M41" i="24"/>
  <c r="G40" i="24"/>
  <c r="O40" i="24"/>
  <c r="W40" i="24"/>
  <c r="AE40" i="24"/>
  <c r="F40" i="24"/>
  <c r="P40" i="24"/>
  <c r="Y40" i="24"/>
  <c r="H40" i="24"/>
  <c r="R40" i="24"/>
  <c r="AB40" i="24"/>
  <c r="I40" i="24"/>
  <c r="S40" i="24"/>
  <c r="AC40" i="24"/>
  <c r="J40" i="24"/>
  <c r="T40" i="24"/>
  <c r="AD40" i="24"/>
  <c r="C36" i="24"/>
  <c r="K36" i="24"/>
  <c r="S36" i="24"/>
  <c r="AA36" i="24"/>
  <c r="G36" i="24"/>
  <c r="P36" i="24"/>
  <c r="Y36" i="24"/>
  <c r="D36" i="24"/>
  <c r="N36" i="24"/>
  <c r="X36" i="24"/>
  <c r="E36" i="24"/>
  <c r="Q36" i="24"/>
  <c r="AC36" i="24"/>
  <c r="F36" i="24"/>
  <c r="R36" i="24"/>
  <c r="AD36" i="24"/>
  <c r="H36" i="24"/>
  <c r="T36" i="24"/>
  <c r="AE36" i="24"/>
  <c r="I36" i="24"/>
  <c r="U36" i="24"/>
  <c r="AF36" i="24"/>
  <c r="J36" i="24"/>
  <c r="V36" i="24"/>
  <c r="X34" i="24"/>
  <c r="D53" i="24"/>
  <c r="L53" i="24"/>
  <c r="T53" i="24"/>
  <c r="AB53" i="24"/>
  <c r="B53" i="24"/>
  <c r="K53" i="24"/>
  <c r="U53" i="24"/>
  <c r="AD53" i="24"/>
  <c r="C53" i="24"/>
  <c r="M53" i="24"/>
  <c r="V53" i="24"/>
  <c r="AE53" i="24"/>
  <c r="E53" i="24"/>
  <c r="N53" i="24"/>
  <c r="W53" i="24"/>
  <c r="AF53" i="24"/>
  <c r="AC50" i="24"/>
  <c r="M50" i="24"/>
  <c r="Z43" i="24"/>
  <c r="K43" i="24"/>
  <c r="Y41" i="24"/>
  <c r="L41" i="24"/>
  <c r="AF40" i="24"/>
  <c r="M40" i="24"/>
  <c r="D39" i="24"/>
  <c r="L39" i="24"/>
  <c r="T39" i="24"/>
  <c r="AB39" i="24"/>
  <c r="E39" i="24"/>
  <c r="N39" i="24"/>
  <c r="W39" i="24"/>
  <c r="AF39" i="24"/>
  <c r="H39" i="24"/>
  <c r="R39" i="24"/>
  <c r="AC39" i="24"/>
  <c r="I39" i="24"/>
  <c r="S39" i="24"/>
  <c r="AD39" i="24"/>
  <c r="J39" i="24"/>
  <c r="U39" i="24"/>
  <c r="AE39" i="24"/>
  <c r="AB36" i="24"/>
  <c r="W34" i="24"/>
  <c r="F83" i="24"/>
  <c r="N83" i="24"/>
  <c r="V83" i="24"/>
  <c r="AD83" i="24"/>
  <c r="G83" i="24"/>
  <c r="P83" i="24"/>
  <c r="Y83" i="24"/>
  <c r="C82" i="24"/>
  <c r="K82" i="24"/>
  <c r="S82" i="24"/>
  <c r="AA82" i="24"/>
  <c r="E82" i="24"/>
  <c r="N82" i="24"/>
  <c r="W82" i="24"/>
  <c r="AF82" i="24"/>
  <c r="B79" i="24"/>
  <c r="J79" i="24"/>
  <c r="R79" i="24"/>
  <c r="Z79" i="24"/>
  <c r="H79" i="24"/>
  <c r="Q79" i="24"/>
  <c r="AA79" i="24"/>
  <c r="F75" i="24"/>
  <c r="N75" i="24"/>
  <c r="V75" i="24"/>
  <c r="AD75" i="24"/>
  <c r="I75" i="24"/>
  <c r="R75" i="24"/>
  <c r="AA75" i="24"/>
  <c r="C74" i="24"/>
  <c r="K74" i="24"/>
  <c r="S74" i="24"/>
  <c r="AA74" i="24"/>
  <c r="G74" i="24"/>
  <c r="P74" i="24"/>
  <c r="Y74" i="24"/>
  <c r="E64" i="24"/>
  <c r="M64" i="24"/>
  <c r="U64" i="24"/>
  <c r="AC64" i="24"/>
  <c r="F64" i="24"/>
  <c r="O64" i="24"/>
  <c r="X64" i="24"/>
  <c r="H64" i="24"/>
  <c r="Q64" i="24"/>
  <c r="Z64" i="24"/>
  <c r="D61" i="24"/>
  <c r="L61" i="24"/>
  <c r="T61" i="24"/>
  <c r="AB61" i="24"/>
  <c r="I61" i="24"/>
  <c r="R61" i="24"/>
  <c r="AA61" i="24"/>
  <c r="B61" i="24"/>
  <c r="K61" i="24"/>
  <c r="U61" i="24"/>
  <c r="AD61" i="24"/>
  <c r="F59" i="24"/>
  <c r="N59" i="24"/>
  <c r="V59" i="24"/>
  <c r="AD59" i="24"/>
  <c r="D59" i="24"/>
  <c r="M59" i="24"/>
  <c r="W59" i="24"/>
  <c r="AF59" i="24"/>
  <c r="G59" i="24"/>
  <c r="P59" i="24"/>
  <c r="Y59" i="24"/>
  <c r="AC53" i="24"/>
  <c r="P53" i="24"/>
  <c r="AB50" i="24"/>
  <c r="L50" i="24"/>
  <c r="Y43" i="24"/>
  <c r="F43" i="24"/>
  <c r="X41" i="24"/>
  <c r="K41" i="24"/>
  <c r="AA40" i="24"/>
  <c r="L40" i="24"/>
  <c r="O39" i="24"/>
  <c r="Z36" i="24"/>
  <c r="N34" i="24"/>
  <c r="B87" i="24"/>
  <c r="J87" i="24"/>
  <c r="R87" i="24"/>
  <c r="F87" i="24"/>
  <c r="O87" i="24"/>
  <c r="X87" i="24"/>
  <c r="AF87" i="24"/>
  <c r="AE83" i="24"/>
  <c r="T83" i="24"/>
  <c r="J83" i="24"/>
  <c r="AE82" i="24"/>
  <c r="U82" i="24"/>
  <c r="J82" i="24"/>
  <c r="H81" i="24"/>
  <c r="P81" i="24"/>
  <c r="X81" i="24"/>
  <c r="AF81" i="24"/>
  <c r="C81" i="24"/>
  <c r="L81" i="24"/>
  <c r="U81" i="24"/>
  <c r="AD81" i="24"/>
  <c r="AE79" i="24"/>
  <c r="U79" i="24"/>
  <c r="K79" i="24"/>
  <c r="G78" i="24"/>
  <c r="O78" i="24"/>
  <c r="W78" i="24"/>
  <c r="AE78" i="24"/>
  <c r="F78" i="24"/>
  <c r="P78" i="24"/>
  <c r="Y78" i="24"/>
  <c r="D77" i="24"/>
  <c r="L77" i="24"/>
  <c r="T77" i="24"/>
  <c r="AB77" i="24"/>
  <c r="E77" i="24"/>
  <c r="N77" i="24"/>
  <c r="W77" i="24"/>
  <c r="AF77" i="24"/>
  <c r="AE75" i="24"/>
  <c r="T75" i="24"/>
  <c r="J75" i="24"/>
  <c r="AE74" i="24"/>
  <c r="U74" i="24"/>
  <c r="J74" i="24"/>
  <c r="H73" i="24"/>
  <c r="P73" i="24"/>
  <c r="X73" i="24"/>
  <c r="AF73" i="24"/>
  <c r="E73" i="24"/>
  <c r="N73" i="24"/>
  <c r="W73" i="24"/>
  <c r="E72" i="24"/>
  <c r="M72" i="24"/>
  <c r="U72" i="24"/>
  <c r="AC72" i="24"/>
  <c r="C72" i="24"/>
  <c r="L72" i="24"/>
  <c r="V72" i="24"/>
  <c r="AE72" i="24"/>
  <c r="G70" i="24"/>
  <c r="O70" i="24"/>
  <c r="W70" i="24"/>
  <c r="AE70" i="24"/>
  <c r="I70" i="24"/>
  <c r="R70" i="24"/>
  <c r="AA70" i="24"/>
  <c r="D69" i="24"/>
  <c r="L69" i="24"/>
  <c r="T69" i="24"/>
  <c r="AB69" i="24"/>
  <c r="G69" i="24"/>
  <c r="P69" i="24"/>
  <c r="Y69" i="24"/>
  <c r="F67" i="24"/>
  <c r="N67" i="24"/>
  <c r="V67" i="24"/>
  <c r="AD67" i="24"/>
  <c r="B67" i="24"/>
  <c r="K67" i="24"/>
  <c r="T67" i="24"/>
  <c r="AC67" i="24"/>
  <c r="D67" i="24"/>
  <c r="M67" i="24"/>
  <c r="W67" i="24"/>
  <c r="AF67" i="24"/>
  <c r="W64" i="24"/>
  <c r="K64" i="24"/>
  <c r="X61" i="24"/>
  <c r="M61" i="24"/>
  <c r="X59" i="24"/>
  <c r="K59" i="24"/>
  <c r="AA53" i="24"/>
  <c r="O53" i="24"/>
  <c r="Z50" i="24"/>
  <c r="J50" i="24"/>
  <c r="F45" i="24"/>
  <c r="N45" i="24"/>
  <c r="V45" i="24"/>
  <c r="AD45" i="24"/>
  <c r="G45" i="24"/>
  <c r="P45" i="24"/>
  <c r="Y45" i="24"/>
  <c r="E45" i="24"/>
  <c r="Q45" i="24"/>
  <c r="AA45" i="24"/>
  <c r="H45" i="24"/>
  <c r="R45" i="24"/>
  <c r="AB45" i="24"/>
  <c r="I45" i="24"/>
  <c r="S45" i="24"/>
  <c r="AC45" i="24"/>
  <c r="W43" i="24"/>
  <c r="E43" i="24"/>
  <c r="W41" i="24"/>
  <c r="E41" i="24"/>
  <c r="Z40" i="24"/>
  <c r="K40" i="24"/>
  <c r="AA39" i="24"/>
  <c r="M39" i="24"/>
  <c r="W36" i="24"/>
  <c r="K34" i="24"/>
  <c r="F29" i="24"/>
  <c r="N29" i="24"/>
  <c r="V29" i="24"/>
  <c r="AD29" i="24"/>
  <c r="B29" i="24"/>
  <c r="K29" i="24"/>
  <c r="T29" i="24"/>
  <c r="AC29" i="24"/>
  <c r="D29" i="24"/>
  <c r="M29" i="24"/>
  <c r="W29" i="24"/>
  <c r="AF29" i="24"/>
  <c r="C29" i="24"/>
  <c r="P29" i="24"/>
  <c r="AA29" i="24"/>
  <c r="E29" i="24"/>
  <c r="Q29" i="24"/>
  <c r="AB29" i="24"/>
  <c r="I29" i="24"/>
  <c r="Y29" i="24"/>
  <c r="J29" i="24"/>
  <c r="Z29" i="24"/>
  <c r="L29" i="24"/>
  <c r="AE29" i="24"/>
  <c r="O29" i="24"/>
  <c r="R29" i="24"/>
  <c r="D13" i="24"/>
  <c r="L13" i="24"/>
  <c r="T13" i="24"/>
  <c r="AB13" i="24"/>
  <c r="H13" i="24"/>
  <c r="Q13" i="24"/>
  <c r="Z13" i="24"/>
  <c r="C13" i="24"/>
  <c r="N13" i="24"/>
  <c r="X13" i="24"/>
  <c r="E13" i="24"/>
  <c r="O13" i="24"/>
  <c r="Y13" i="24"/>
  <c r="F13" i="24"/>
  <c r="P13" i="24"/>
  <c r="AA13" i="24"/>
  <c r="J13" i="24"/>
  <c r="AC13" i="24"/>
  <c r="K13" i="24"/>
  <c r="AD13" i="24"/>
  <c r="M13" i="24"/>
  <c r="AE13" i="24"/>
  <c r="R13" i="24"/>
  <c r="AF13" i="24"/>
  <c r="G13" i="24"/>
  <c r="I13" i="24"/>
  <c r="S13" i="24"/>
  <c r="U13" i="24"/>
  <c r="V13" i="24"/>
  <c r="W13" i="24"/>
  <c r="H127" i="24"/>
  <c r="P127" i="24"/>
  <c r="X127" i="24"/>
  <c r="AF127" i="24"/>
  <c r="E118" i="24"/>
  <c r="M118" i="24"/>
  <c r="U118" i="24"/>
  <c r="AC118" i="24"/>
  <c r="B109" i="24"/>
  <c r="J109" i="24"/>
  <c r="R109" i="24"/>
  <c r="Z109" i="24"/>
  <c r="H95" i="24"/>
  <c r="P95" i="24"/>
  <c r="X95" i="24"/>
  <c r="AF95" i="24"/>
  <c r="AD87" i="24"/>
  <c r="U87" i="24"/>
  <c r="K87" i="24"/>
  <c r="G86" i="24"/>
  <c r="O86" i="24"/>
  <c r="W86" i="24"/>
  <c r="AE86" i="24"/>
  <c r="D86" i="24"/>
  <c r="M86" i="24"/>
  <c r="V86" i="24"/>
  <c r="AF86" i="24"/>
  <c r="D85" i="24"/>
  <c r="L85" i="24"/>
  <c r="T85" i="24"/>
  <c r="AB85" i="24"/>
  <c r="B85" i="24"/>
  <c r="K85" i="24"/>
  <c r="U85" i="24"/>
  <c r="AD85" i="24"/>
  <c r="AC83" i="24"/>
  <c r="S83" i="24"/>
  <c r="I83" i="24"/>
  <c r="AD82" i="24"/>
  <c r="T82" i="24"/>
  <c r="I82" i="24"/>
  <c r="AE81" i="24"/>
  <c r="T81" i="24"/>
  <c r="J81" i="24"/>
  <c r="AD79" i="24"/>
  <c r="T79" i="24"/>
  <c r="I79" i="24"/>
  <c r="AD78" i="24"/>
  <c r="T78" i="24"/>
  <c r="J78" i="24"/>
  <c r="AE77" i="24"/>
  <c r="U77" i="24"/>
  <c r="J77" i="24"/>
  <c r="AC75" i="24"/>
  <c r="S75" i="24"/>
  <c r="H75" i="24"/>
  <c r="AD74" i="24"/>
  <c r="T74" i="24"/>
  <c r="I74" i="24"/>
  <c r="AD73" i="24"/>
  <c r="T73" i="24"/>
  <c r="J73" i="24"/>
  <c r="AF72" i="24"/>
  <c r="T72" i="24"/>
  <c r="J72" i="24"/>
  <c r="AD70" i="24"/>
  <c r="T70" i="24"/>
  <c r="J70" i="24"/>
  <c r="AE69" i="24"/>
  <c r="U69" i="24"/>
  <c r="J69" i="24"/>
  <c r="Y67" i="24"/>
  <c r="L67" i="24"/>
  <c r="V64" i="24"/>
  <c r="J64" i="24"/>
  <c r="B63" i="24"/>
  <c r="J63" i="24"/>
  <c r="R63" i="24"/>
  <c r="Z63" i="24"/>
  <c r="D63" i="24"/>
  <c r="M63" i="24"/>
  <c r="V63" i="24"/>
  <c r="AE63" i="24"/>
  <c r="F63" i="24"/>
  <c r="O63" i="24"/>
  <c r="X63" i="24"/>
  <c r="W61" i="24"/>
  <c r="J61" i="24"/>
  <c r="U59" i="24"/>
  <c r="J59" i="24"/>
  <c r="C58" i="24"/>
  <c r="K58" i="24"/>
  <c r="S58" i="24"/>
  <c r="AA58" i="24"/>
  <c r="B58" i="24"/>
  <c r="L58" i="24"/>
  <c r="U58" i="24"/>
  <c r="AD58" i="24"/>
  <c r="E58" i="24"/>
  <c r="N58" i="24"/>
  <c r="W58" i="24"/>
  <c r="AF58" i="24"/>
  <c r="Z53" i="24"/>
  <c r="J53" i="24"/>
  <c r="F51" i="24"/>
  <c r="N51" i="24"/>
  <c r="V51" i="24"/>
  <c r="AD51" i="24"/>
  <c r="G51" i="24"/>
  <c r="P51" i="24"/>
  <c r="Y51" i="24"/>
  <c r="H51" i="24"/>
  <c r="Q51" i="24"/>
  <c r="Z51" i="24"/>
  <c r="I51" i="24"/>
  <c r="R51" i="24"/>
  <c r="AA51" i="24"/>
  <c r="V50" i="24"/>
  <c r="I50" i="24"/>
  <c r="AF45" i="24"/>
  <c r="M45" i="24"/>
  <c r="C44" i="24"/>
  <c r="K44" i="24"/>
  <c r="S44" i="24"/>
  <c r="AA44" i="24"/>
  <c r="E44" i="24"/>
  <c r="N44" i="24"/>
  <c r="W44" i="24"/>
  <c r="AF44" i="24"/>
  <c r="G44" i="24"/>
  <c r="Q44" i="24"/>
  <c r="AB44" i="24"/>
  <c r="H44" i="24"/>
  <c r="R44" i="24"/>
  <c r="AC44" i="24"/>
  <c r="I44" i="24"/>
  <c r="T44" i="24"/>
  <c r="AD44" i="24"/>
  <c r="V43" i="24"/>
  <c r="D43" i="24"/>
  <c r="V41" i="24"/>
  <c r="D41" i="24"/>
  <c r="X40" i="24"/>
  <c r="E40" i="24"/>
  <c r="Z39" i="24"/>
  <c r="K39" i="24"/>
  <c r="O36" i="24"/>
  <c r="J34" i="24"/>
  <c r="D5" i="24"/>
  <c r="L5" i="24"/>
  <c r="T5" i="24"/>
  <c r="AB5" i="24"/>
  <c r="E5" i="24"/>
  <c r="M5" i="24"/>
  <c r="U5" i="24"/>
  <c r="AC5" i="24"/>
  <c r="F5" i="24"/>
  <c r="P5" i="24"/>
  <c r="Z5" i="24"/>
  <c r="G5" i="24"/>
  <c r="Q5" i="24"/>
  <c r="AA5" i="24"/>
  <c r="H5" i="24"/>
  <c r="V5" i="24"/>
  <c r="I5" i="24"/>
  <c r="W5" i="24"/>
  <c r="J5" i="24"/>
  <c r="X5" i="24"/>
  <c r="K5" i="24"/>
  <c r="AF5" i="24"/>
  <c r="N5" i="24"/>
  <c r="O5" i="24"/>
  <c r="R5" i="24"/>
  <c r="G32" i="24"/>
  <c r="O32" i="24"/>
  <c r="W32" i="24"/>
  <c r="AE32" i="24"/>
  <c r="I32" i="24"/>
  <c r="R32" i="24"/>
  <c r="AA32" i="24"/>
  <c r="D32" i="24"/>
  <c r="N32" i="24"/>
  <c r="Y32" i="24"/>
  <c r="V32" i="24"/>
  <c r="K32" i="24"/>
  <c r="D31" i="24"/>
  <c r="L31" i="24"/>
  <c r="T31" i="24"/>
  <c r="AB31" i="24"/>
  <c r="G31" i="24"/>
  <c r="P31" i="24"/>
  <c r="Y31" i="24"/>
  <c r="I31" i="24"/>
  <c r="R31" i="24"/>
  <c r="B31" i="24"/>
  <c r="N31" i="24"/>
  <c r="Z31" i="24"/>
  <c r="B15" i="24"/>
  <c r="J15" i="24"/>
  <c r="R15" i="24"/>
  <c r="Z15" i="24"/>
  <c r="C15" i="24"/>
  <c r="L15" i="24"/>
  <c r="U15" i="24"/>
  <c r="AD15" i="24"/>
  <c r="E15" i="24"/>
  <c r="O15" i="24"/>
  <c r="Y15" i="24"/>
  <c r="G15" i="24"/>
  <c r="Q15" i="24"/>
  <c r="AB15" i="24"/>
  <c r="H15" i="24"/>
  <c r="V15" i="24"/>
  <c r="I15" i="24"/>
  <c r="W15" i="24"/>
  <c r="K15" i="24"/>
  <c r="X15" i="24"/>
  <c r="M15" i="24"/>
  <c r="AA15" i="24"/>
  <c r="AE5" i="24"/>
  <c r="H65" i="24"/>
  <c r="P65" i="24"/>
  <c r="X65" i="24"/>
  <c r="AF65" i="24"/>
  <c r="E56" i="24"/>
  <c r="M56" i="24"/>
  <c r="U56" i="24"/>
  <c r="AC56" i="24"/>
  <c r="B47" i="24"/>
  <c r="J47" i="24"/>
  <c r="R47" i="24"/>
  <c r="Z47" i="24"/>
  <c r="Z37" i="24"/>
  <c r="O37" i="24"/>
  <c r="H35" i="24"/>
  <c r="P35" i="24"/>
  <c r="X35" i="24"/>
  <c r="AF35" i="24"/>
  <c r="E35" i="24"/>
  <c r="N35" i="24"/>
  <c r="W35" i="24"/>
  <c r="D35" i="24"/>
  <c r="O35" i="24"/>
  <c r="Z35" i="24"/>
  <c r="U32" i="24"/>
  <c r="J32" i="24"/>
  <c r="AA31" i="24"/>
  <c r="M31" i="24"/>
  <c r="C28" i="24"/>
  <c r="K28" i="24"/>
  <c r="S28" i="24"/>
  <c r="AA28" i="24"/>
  <c r="I28" i="24"/>
  <c r="R28" i="24"/>
  <c r="AB28" i="24"/>
  <c r="B28" i="24"/>
  <c r="L28" i="24"/>
  <c r="U28" i="24"/>
  <c r="AD28" i="24"/>
  <c r="G28" i="24"/>
  <c r="T28" i="24"/>
  <c r="AF28" i="24"/>
  <c r="H28" i="24"/>
  <c r="V28" i="24"/>
  <c r="S24" i="24"/>
  <c r="AC15" i="24"/>
  <c r="AD5" i="24"/>
  <c r="F37" i="24"/>
  <c r="N37" i="24"/>
  <c r="V37" i="24"/>
  <c r="AD37" i="24"/>
  <c r="I37" i="24"/>
  <c r="R37" i="24"/>
  <c r="AA37" i="24"/>
  <c r="C37" i="24"/>
  <c r="M37" i="24"/>
  <c r="X37" i="24"/>
  <c r="AF32" i="24"/>
  <c r="T32" i="24"/>
  <c r="H32" i="24"/>
  <c r="X31" i="24"/>
  <c r="K31" i="24"/>
  <c r="G24" i="24"/>
  <c r="O24" i="24"/>
  <c r="W24" i="24"/>
  <c r="AE24" i="24"/>
  <c r="B24" i="24"/>
  <c r="K24" i="24"/>
  <c r="T24" i="24"/>
  <c r="AC24" i="24"/>
  <c r="D24" i="24"/>
  <c r="M24" i="24"/>
  <c r="V24" i="24"/>
  <c r="AF24" i="24"/>
  <c r="I24" i="24"/>
  <c r="U24" i="24"/>
  <c r="J24" i="24"/>
  <c r="X24" i="24"/>
  <c r="L24" i="24"/>
  <c r="Y24" i="24"/>
  <c r="T15" i="24"/>
  <c r="Y5" i="24"/>
  <c r="E80" i="24"/>
  <c r="M80" i="24"/>
  <c r="U80" i="24"/>
  <c r="AC80" i="24"/>
  <c r="B71" i="24"/>
  <c r="J71" i="24"/>
  <c r="R71" i="24"/>
  <c r="Z71" i="24"/>
  <c r="Z65" i="24"/>
  <c r="Q65" i="24"/>
  <c r="G65" i="24"/>
  <c r="H57" i="24"/>
  <c r="P57" i="24"/>
  <c r="X57" i="24"/>
  <c r="AF57" i="24"/>
  <c r="Z56" i="24"/>
  <c r="Q56" i="24"/>
  <c r="H56" i="24"/>
  <c r="E48" i="24"/>
  <c r="M48" i="24"/>
  <c r="U48" i="24"/>
  <c r="AC48" i="24"/>
  <c r="AA47" i="24"/>
  <c r="Q47" i="24"/>
  <c r="H47" i="24"/>
  <c r="W37" i="24"/>
  <c r="K37" i="24"/>
  <c r="U35" i="24"/>
  <c r="J35" i="24"/>
  <c r="AD32" i="24"/>
  <c r="S32" i="24"/>
  <c r="F32" i="24"/>
  <c r="W31" i="24"/>
  <c r="J31" i="24"/>
  <c r="AC28" i="24"/>
  <c r="N28" i="24"/>
  <c r="B25" i="24"/>
  <c r="J25" i="24"/>
  <c r="R25" i="24"/>
  <c r="Z25" i="24"/>
  <c r="D25" i="24"/>
  <c r="M25" i="24"/>
  <c r="V25" i="24"/>
  <c r="AE25" i="24"/>
  <c r="F25" i="24"/>
  <c r="O25" i="24"/>
  <c r="X25" i="24"/>
  <c r="E25" i="24"/>
  <c r="Q25" i="24"/>
  <c r="AC25" i="24"/>
  <c r="G25" i="24"/>
  <c r="S25" i="24"/>
  <c r="AD25" i="24"/>
  <c r="H25" i="24"/>
  <c r="T25" i="24"/>
  <c r="AF25" i="24"/>
  <c r="Q24" i="24"/>
  <c r="C20" i="24"/>
  <c r="K20" i="24"/>
  <c r="S20" i="24"/>
  <c r="AA20" i="24"/>
  <c r="B20" i="24"/>
  <c r="L20" i="24"/>
  <c r="U20" i="24"/>
  <c r="AD20" i="24"/>
  <c r="E20" i="24"/>
  <c r="N20" i="24"/>
  <c r="W20" i="24"/>
  <c r="AF20" i="24"/>
  <c r="F20" i="24"/>
  <c r="Q20" i="24"/>
  <c r="AC20" i="24"/>
  <c r="G20" i="24"/>
  <c r="R20" i="24"/>
  <c r="AE20" i="24"/>
  <c r="H20" i="24"/>
  <c r="T20" i="24"/>
  <c r="S15" i="24"/>
  <c r="S5" i="24"/>
  <c r="E16" i="24"/>
  <c r="M16" i="24"/>
  <c r="U16" i="24"/>
  <c r="AC16" i="24"/>
  <c r="D16" i="24"/>
  <c r="N16" i="24"/>
  <c r="W16" i="24"/>
  <c r="AF16" i="24"/>
  <c r="C16" i="24"/>
  <c r="O16" i="24"/>
  <c r="Y16" i="24"/>
  <c r="G16" i="24"/>
  <c r="Q16" i="24"/>
  <c r="AA16" i="24"/>
  <c r="AB16" i="24"/>
  <c r="L16" i="24"/>
  <c r="C10" i="24"/>
  <c r="K10" i="24"/>
  <c r="S10" i="24"/>
  <c r="AA10" i="24"/>
  <c r="D10" i="24"/>
  <c r="L10" i="24"/>
  <c r="T10" i="24"/>
  <c r="AB10" i="24"/>
  <c r="H10" i="24"/>
  <c r="R10" i="24"/>
  <c r="AD10" i="24"/>
  <c r="I10" i="24"/>
  <c r="U10" i="24"/>
  <c r="AE10" i="24"/>
  <c r="J10" i="24"/>
  <c r="X10" i="24"/>
  <c r="M10" i="24"/>
  <c r="Y10" i="24"/>
  <c r="N10" i="24"/>
  <c r="Z10" i="24"/>
  <c r="H17" i="24"/>
  <c r="P17" i="24"/>
  <c r="X17" i="24"/>
  <c r="AF17" i="24"/>
  <c r="F17" i="24"/>
  <c r="O17" i="24"/>
  <c r="Y17" i="24"/>
  <c r="C17" i="24"/>
  <c r="M17" i="24"/>
  <c r="W17" i="24"/>
  <c r="E17" i="24"/>
  <c r="Q17" i="24"/>
  <c r="AA17" i="24"/>
  <c r="Z16" i="24"/>
  <c r="K16" i="24"/>
  <c r="Q10" i="24"/>
  <c r="E8" i="24"/>
  <c r="M8" i="24"/>
  <c r="U8" i="24"/>
  <c r="AC8" i="24"/>
  <c r="F8" i="24"/>
  <c r="N8" i="24"/>
  <c r="V8" i="24"/>
  <c r="AD8" i="24"/>
  <c r="G8" i="24"/>
  <c r="Q8" i="24"/>
  <c r="AA8" i="24"/>
  <c r="H8" i="24"/>
  <c r="R8" i="24"/>
  <c r="AB8" i="24"/>
  <c r="C8" i="24"/>
  <c r="S8" i="24"/>
  <c r="D8" i="24"/>
  <c r="T8" i="24"/>
  <c r="I8" i="24"/>
  <c r="W8" i="24"/>
  <c r="E42" i="24"/>
  <c r="M42" i="24"/>
  <c r="U42" i="24"/>
  <c r="AC42" i="24"/>
  <c r="E26" i="24"/>
  <c r="M26" i="24"/>
  <c r="U26" i="24"/>
  <c r="AC26" i="24"/>
  <c r="F26" i="24"/>
  <c r="O26" i="24"/>
  <c r="X26" i="24"/>
  <c r="H26" i="24"/>
  <c r="Q26" i="24"/>
  <c r="Z26" i="24"/>
  <c r="D23" i="24"/>
  <c r="L23" i="24"/>
  <c r="T23" i="24"/>
  <c r="AB23" i="24"/>
  <c r="I23" i="24"/>
  <c r="R23" i="24"/>
  <c r="AA23" i="24"/>
  <c r="B23" i="24"/>
  <c r="K23" i="24"/>
  <c r="U23" i="24"/>
  <c r="AD23" i="24"/>
  <c r="F21" i="24"/>
  <c r="N21" i="24"/>
  <c r="V21" i="24"/>
  <c r="AD21" i="24"/>
  <c r="D21" i="24"/>
  <c r="M21" i="24"/>
  <c r="W21" i="24"/>
  <c r="AF21" i="24"/>
  <c r="G21" i="24"/>
  <c r="P21" i="24"/>
  <c r="Y21" i="24"/>
  <c r="C18" i="24"/>
  <c r="K18" i="24"/>
  <c r="S18" i="24"/>
  <c r="AA18" i="24"/>
  <c r="H18" i="24"/>
  <c r="Q18" i="24"/>
  <c r="Z18" i="24"/>
  <c r="B18" i="24"/>
  <c r="M18" i="24"/>
  <c r="W18" i="24"/>
  <c r="E18" i="24"/>
  <c r="O18" i="24"/>
  <c r="Y18" i="24"/>
  <c r="AB17" i="24"/>
  <c r="L17" i="24"/>
  <c r="X16" i="24"/>
  <c r="J16" i="24"/>
  <c r="P10" i="24"/>
  <c r="X8" i="24"/>
  <c r="H27" i="24"/>
  <c r="P27" i="24"/>
  <c r="X27" i="24"/>
  <c r="AF27" i="24"/>
  <c r="G6" i="24"/>
  <c r="O6" i="24"/>
  <c r="W6" i="24"/>
  <c r="AE6" i="24"/>
  <c r="H6" i="24"/>
  <c r="P6" i="24"/>
  <c r="X6" i="24"/>
  <c r="AF6" i="24"/>
  <c r="E6" i="24"/>
  <c r="Q6" i="24"/>
  <c r="AA6" i="24"/>
  <c r="F6" i="24"/>
  <c r="R6" i="24"/>
  <c r="AB6" i="24"/>
  <c r="B7" i="24"/>
  <c r="J7" i="24"/>
  <c r="R7" i="24"/>
  <c r="Z7" i="24"/>
  <c r="C7" i="24"/>
  <c r="K7" i="24"/>
  <c r="S7" i="24"/>
  <c r="AA7" i="24"/>
  <c r="F7" i="24"/>
  <c r="P7" i="24"/>
  <c r="AB7" i="24"/>
  <c r="G7" i="24"/>
  <c r="Q7" i="24"/>
  <c r="AC7" i="24"/>
  <c r="Z6" i="24"/>
  <c r="L6" i="24"/>
  <c r="B33" i="24"/>
  <c r="J33" i="24"/>
  <c r="R33" i="24"/>
  <c r="Z33" i="24"/>
  <c r="Z27" i="24"/>
  <c r="Q27" i="24"/>
  <c r="G27" i="24"/>
  <c r="H19" i="24"/>
  <c r="P19" i="24"/>
  <c r="X19" i="24"/>
  <c r="AF19" i="24"/>
  <c r="F11" i="24"/>
  <c r="N11" i="24"/>
  <c r="V11" i="24"/>
  <c r="AD11" i="24"/>
  <c r="G11" i="24"/>
  <c r="O11" i="24"/>
  <c r="W11" i="24"/>
  <c r="AE11" i="24"/>
  <c r="I11" i="24"/>
  <c r="S11" i="24"/>
  <c r="AC11" i="24"/>
  <c r="J11" i="24"/>
  <c r="T11" i="24"/>
  <c r="AF11" i="24"/>
  <c r="AD7" i="24"/>
  <c r="N7" i="24"/>
  <c r="Y6" i="24"/>
  <c r="K6" i="24"/>
  <c r="G14" i="24"/>
  <c r="O14" i="24"/>
  <c r="W14" i="24"/>
  <c r="AE14" i="24"/>
  <c r="AF9" i="24"/>
  <c r="X9" i="24"/>
  <c r="P9" i="24"/>
  <c r="I13" i="21"/>
  <c r="I14" i="21"/>
  <c r="I15" i="21"/>
  <c r="I16" i="21"/>
  <c r="I17" i="21"/>
  <c r="I18" i="21"/>
  <c r="I19" i="21"/>
  <c r="I20" i="21"/>
  <c r="I21" i="21"/>
  <c r="I22" i="21"/>
  <c r="I23" i="21"/>
  <c r="I24" i="21"/>
  <c r="I25" i="21"/>
  <c r="I26" i="21"/>
  <c r="I27" i="21"/>
  <c r="I28" i="21"/>
  <c r="I29" i="21"/>
  <c r="I30" i="21"/>
  <c r="I31" i="21"/>
  <c r="I32" i="21"/>
  <c r="I33" i="21"/>
  <c r="I34" i="21"/>
  <c r="I35" i="21"/>
  <c r="I36" i="21"/>
  <c r="I37" i="21"/>
  <c r="I38" i="21"/>
  <c r="I39" i="21"/>
  <c r="I40" i="21"/>
  <c r="I41" i="21"/>
  <c r="I42" i="21"/>
  <c r="I43" i="21"/>
  <c r="I44" i="21"/>
  <c r="I45" i="21"/>
  <c r="I46" i="21"/>
  <c r="I47" i="21"/>
  <c r="I48" i="21"/>
  <c r="I49" i="21"/>
  <c r="I50" i="21"/>
  <c r="I51" i="21"/>
  <c r="I52" i="21"/>
  <c r="I53" i="21"/>
  <c r="I54" i="21"/>
  <c r="I55" i="21"/>
  <c r="I56" i="21"/>
  <c r="I57" i="21"/>
  <c r="I58" i="21"/>
  <c r="I59" i="21"/>
  <c r="I60" i="21"/>
  <c r="I61" i="21"/>
  <c r="I62" i="21"/>
  <c r="I63" i="21"/>
  <c r="I64" i="21"/>
  <c r="I65" i="21"/>
  <c r="I66" i="21"/>
  <c r="I67" i="21"/>
  <c r="I68" i="21"/>
  <c r="I69" i="21"/>
  <c r="I70" i="21"/>
  <c r="I71" i="21"/>
  <c r="I72" i="21"/>
  <c r="I73" i="21"/>
  <c r="I74" i="21"/>
  <c r="I75" i="21"/>
  <c r="I76" i="21"/>
  <c r="I77" i="21"/>
  <c r="I78" i="21"/>
  <c r="I79" i="21"/>
  <c r="I80" i="21"/>
  <c r="I81" i="21"/>
  <c r="I82" i="21"/>
  <c r="I83" i="21"/>
  <c r="I84" i="21"/>
  <c r="I85" i="21"/>
  <c r="I86" i="21"/>
  <c r="I87" i="21"/>
  <c r="I88" i="21"/>
  <c r="I89" i="21"/>
  <c r="I90" i="21"/>
  <c r="I91" i="21"/>
  <c r="I92" i="21"/>
  <c r="I93" i="21"/>
  <c r="I94" i="21"/>
  <c r="I95" i="21"/>
  <c r="I96" i="21"/>
  <c r="I97" i="21"/>
  <c r="I98" i="21"/>
  <c r="I99" i="21"/>
  <c r="I100" i="21"/>
  <c r="I101" i="21"/>
  <c r="I102" i="21"/>
  <c r="I103" i="21"/>
  <c r="I104" i="21"/>
  <c r="I105" i="21"/>
  <c r="I106" i="21"/>
  <c r="I107" i="21"/>
  <c r="I108" i="21"/>
  <c r="I109" i="21"/>
  <c r="I110" i="21"/>
  <c r="I111" i="21"/>
  <c r="I112" i="21"/>
  <c r="I113" i="21"/>
  <c r="I114" i="21"/>
  <c r="I115" i="21"/>
  <c r="I116" i="21"/>
  <c r="I117" i="21"/>
  <c r="I118" i="21"/>
  <c r="I119" i="21"/>
  <c r="I120" i="21"/>
  <c r="I121" i="21"/>
  <c r="I122" i="21"/>
  <c r="I123" i="21"/>
  <c r="I124" i="21"/>
  <c r="I125" i="21"/>
  <c r="I126" i="21"/>
  <c r="I127" i="21"/>
  <c r="I128" i="21"/>
  <c r="I129" i="21"/>
  <c r="I130" i="21"/>
  <c r="I131" i="21"/>
  <c r="I132" i="21"/>
  <c r="I133" i="21"/>
  <c r="I134" i="21"/>
  <c r="I135" i="21"/>
  <c r="I136" i="21"/>
  <c r="I137" i="21"/>
  <c r="I138" i="21"/>
  <c r="I139" i="21"/>
  <c r="I140" i="21"/>
  <c r="I141" i="21"/>
  <c r="I142" i="21"/>
  <c r="I143" i="21"/>
  <c r="I144" i="21"/>
  <c r="I145" i="21"/>
  <c r="I146" i="21"/>
  <c r="I147" i="21"/>
  <c r="I148" i="21"/>
  <c r="I149" i="21"/>
  <c r="I150" i="21"/>
  <c r="I151" i="21"/>
  <c r="I152" i="21"/>
  <c r="I153" i="21"/>
  <c r="I154" i="21"/>
  <c r="I155" i="21"/>
  <c r="I156" i="21"/>
  <c r="I157" i="21"/>
  <c r="I158" i="21"/>
  <c r="I159" i="21"/>
  <c r="I160" i="21"/>
  <c r="I161" i="21"/>
  <c r="I162" i="21"/>
  <c r="I163" i="21"/>
  <c r="I164" i="21"/>
  <c r="I165" i="21"/>
  <c r="I166" i="21"/>
  <c r="I167" i="21"/>
  <c r="I168" i="21"/>
  <c r="I169" i="21"/>
  <c r="I170" i="21"/>
  <c r="I171" i="21"/>
  <c r="I172" i="21"/>
  <c r="I173" i="21"/>
  <c r="I174" i="21"/>
  <c r="I175" i="21"/>
  <c r="I176" i="21"/>
  <c r="I177" i="21"/>
  <c r="I178" i="21"/>
  <c r="I179" i="21"/>
  <c r="I180" i="21"/>
  <c r="I181" i="21"/>
  <c r="I182" i="21"/>
  <c r="I183" i="21"/>
  <c r="I184" i="21"/>
  <c r="I185" i="21"/>
  <c r="I186" i="21"/>
  <c r="I187" i="21"/>
  <c r="I188" i="21"/>
  <c r="I189" i="21"/>
  <c r="I190" i="21"/>
  <c r="I191" i="21"/>
  <c r="I192" i="21"/>
  <c r="I193" i="21"/>
  <c r="I194" i="21"/>
  <c r="I195" i="21"/>
  <c r="I196" i="21"/>
  <c r="I197" i="21"/>
  <c r="I198" i="21"/>
  <c r="I199" i="21"/>
  <c r="I200" i="21"/>
  <c r="I201" i="21"/>
  <c r="I202" i="21"/>
  <c r="I203" i="21"/>
  <c r="I204" i="21"/>
  <c r="I205" i="21"/>
  <c r="I206" i="21"/>
  <c r="I207" i="21"/>
  <c r="I208" i="21"/>
  <c r="I209" i="21"/>
  <c r="I210" i="21"/>
  <c r="I211" i="21"/>
  <c r="I212" i="21"/>
  <c r="I213" i="21"/>
  <c r="I214" i="21"/>
  <c r="I215" i="21"/>
  <c r="I216" i="21"/>
  <c r="I217" i="21"/>
  <c r="I218" i="21"/>
  <c r="I219" i="21"/>
  <c r="I220" i="21"/>
  <c r="I221" i="21"/>
  <c r="I222" i="21"/>
  <c r="I223" i="21"/>
  <c r="I224" i="21"/>
  <c r="I225" i="21"/>
  <c r="I226" i="21"/>
  <c r="I227" i="21"/>
  <c r="I228" i="21"/>
  <c r="I229" i="21"/>
  <c r="I230" i="21"/>
  <c r="I231" i="21"/>
  <c r="I232" i="21"/>
  <c r="I233" i="21"/>
  <c r="I234" i="21"/>
  <c r="I235" i="21"/>
  <c r="I236" i="21"/>
  <c r="I237" i="21"/>
  <c r="I238" i="21"/>
  <c r="I239" i="21"/>
  <c r="I240" i="21"/>
  <c r="I241" i="21"/>
  <c r="I242" i="21"/>
  <c r="I243" i="21"/>
  <c r="I244" i="21"/>
  <c r="I245" i="21"/>
  <c r="I246" i="21"/>
  <c r="I247" i="21"/>
  <c r="I248" i="21"/>
  <c r="I249" i="21"/>
  <c r="I250" i="21"/>
  <c r="I251" i="21"/>
  <c r="I252" i="21"/>
  <c r="I253" i="21"/>
  <c r="I254" i="21"/>
  <c r="I255" i="21"/>
  <c r="I256" i="21"/>
  <c r="I257" i="21"/>
  <c r="I258" i="21"/>
  <c r="I259" i="21"/>
  <c r="I260" i="21"/>
  <c r="I261" i="21"/>
  <c r="I262" i="21"/>
  <c r="I263" i="21"/>
  <c r="I264" i="21"/>
  <c r="I265" i="21"/>
  <c r="I266" i="21"/>
  <c r="I267" i="21"/>
  <c r="I268" i="21"/>
  <c r="I269" i="21"/>
  <c r="I270" i="21"/>
  <c r="I271" i="21"/>
  <c r="I272" i="21"/>
  <c r="I273" i="21"/>
  <c r="I274" i="21"/>
  <c r="I275" i="21"/>
  <c r="I276" i="21"/>
  <c r="I277" i="21"/>
  <c r="I278" i="21"/>
  <c r="I279" i="21"/>
  <c r="I280" i="21"/>
  <c r="I281" i="21"/>
  <c r="I282" i="21"/>
  <c r="I283" i="21"/>
  <c r="I284" i="21"/>
  <c r="I285" i="21"/>
  <c r="I286" i="21"/>
  <c r="I287" i="21"/>
  <c r="I288" i="21"/>
  <c r="I289" i="21"/>
  <c r="I290" i="21"/>
  <c r="I291" i="21"/>
  <c r="I292" i="21"/>
  <c r="I293" i="21"/>
  <c r="I294" i="21"/>
  <c r="I295" i="21"/>
  <c r="I296" i="21"/>
  <c r="I297" i="21"/>
  <c r="I298" i="21"/>
  <c r="I299" i="21"/>
  <c r="I300" i="21"/>
  <c r="I301" i="21"/>
  <c r="I302" i="21"/>
  <c r="I303" i="21"/>
  <c r="I304" i="21"/>
  <c r="I305" i="21"/>
  <c r="I306" i="21"/>
  <c r="I307" i="21"/>
  <c r="I308" i="21"/>
  <c r="I309" i="21"/>
  <c r="I310" i="21"/>
  <c r="I311" i="21"/>
  <c r="I312" i="21"/>
  <c r="I313" i="21"/>
  <c r="I314" i="21"/>
  <c r="I315" i="21"/>
  <c r="I316" i="21"/>
  <c r="I317" i="21"/>
  <c r="I318" i="21"/>
  <c r="I319" i="21"/>
  <c r="I320" i="21"/>
  <c r="I321" i="21"/>
  <c r="I322" i="21"/>
  <c r="I323" i="21"/>
  <c r="I324" i="21"/>
  <c r="I325" i="21"/>
  <c r="I326" i="21"/>
  <c r="I327" i="21"/>
  <c r="I328" i="21"/>
  <c r="I329" i="21"/>
  <c r="I330" i="21"/>
  <c r="I331" i="21"/>
  <c r="I332" i="21"/>
  <c r="I333" i="21"/>
  <c r="I334" i="21"/>
  <c r="I335" i="21"/>
  <c r="I336" i="21"/>
  <c r="I337" i="21"/>
  <c r="I338" i="21"/>
  <c r="I339" i="21"/>
  <c r="I340" i="21"/>
  <c r="I341" i="21"/>
  <c r="I342" i="21"/>
  <c r="I343" i="21"/>
  <c r="I344" i="21"/>
  <c r="I345" i="21"/>
  <c r="I346" i="21"/>
  <c r="I347" i="21"/>
  <c r="I348" i="21"/>
  <c r="I349" i="21"/>
  <c r="I350" i="21"/>
  <c r="I351" i="21"/>
  <c r="I352" i="21"/>
  <c r="I353" i="21"/>
  <c r="I354" i="21"/>
  <c r="I355" i="21"/>
  <c r="I356" i="21"/>
  <c r="I357" i="21"/>
  <c r="I358" i="21"/>
  <c r="I359" i="21"/>
  <c r="I360" i="21"/>
  <c r="I361" i="21"/>
  <c r="I362" i="21"/>
  <c r="I363" i="21"/>
  <c r="I364" i="21"/>
  <c r="I365" i="21"/>
  <c r="I366" i="21"/>
  <c r="I367" i="21"/>
  <c r="I368" i="21"/>
  <c r="I369" i="21"/>
  <c r="I370" i="21"/>
  <c r="I371" i="21"/>
  <c r="I372" i="21"/>
  <c r="I373" i="21"/>
  <c r="I374" i="21"/>
  <c r="I375" i="21"/>
  <c r="I376" i="21"/>
  <c r="I377" i="21"/>
  <c r="I378" i="21"/>
  <c r="I379" i="21"/>
  <c r="I380" i="21"/>
  <c r="I381" i="21"/>
  <c r="I382" i="21"/>
  <c r="I383" i="21"/>
  <c r="I384" i="21"/>
  <c r="I385" i="21"/>
  <c r="I386" i="21"/>
  <c r="I387" i="21"/>
  <c r="I388" i="21"/>
  <c r="I389" i="21"/>
  <c r="I390" i="21"/>
  <c r="I391" i="21"/>
  <c r="I392" i="21"/>
  <c r="I393" i="21"/>
  <c r="I394" i="21"/>
  <c r="I395" i="21"/>
  <c r="I396" i="21"/>
  <c r="I397" i="21"/>
  <c r="I398" i="21"/>
  <c r="I399" i="21"/>
  <c r="I400" i="21"/>
  <c r="I401" i="21"/>
  <c r="I402" i="21"/>
  <c r="I403" i="21"/>
  <c r="I404" i="21"/>
  <c r="I405" i="21"/>
  <c r="I406" i="21"/>
  <c r="I407" i="21"/>
  <c r="I408" i="21"/>
  <c r="I409" i="21"/>
  <c r="I410" i="21"/>
  <c r="I411" i="21"/>
  <c r="I412" i="21"/>
  <c r="I413" i="21"/>
  <c r="I414" i="21"/>
  <c r="I415" i="21"/>
  <c r="I416" i="21"/>
  <c r="I417" i="21"/>
  <c r="I418" i="21"/>
  <c r="I419" i="21"/>
  <c r="I420" i="21"/>
  <c r="I421" i="21"/>
  <c r="I422" i="21"/>
  <c r="I423" i="21"/>
  <c r="I424" i="21"/>
  <c r="I425" i="21"/>
  <c r="I426" i="21"/>
  <c r="I427" i="21"/>
  <c r="I428" i="21"/>
  <c r="I429" i="21"/>
  <c r="I430" i="21"/>
  <c r="I431" i="21"/>
  <c r="I432" i="21"/>
  <c r="I433" i="21"/>
  <c r="I434" i="21"/>
  <c r="I435" i="21"/>
  <c r="I436" i="21"/>
  <c r="I437" i="21"/>
  <c r="I438" i="21"/>
  <c r="I439" i="21"/>
  <c r="I440" i="21"/>
  <c r="I441" i="21"/>
  <c r="I442" i="21"/>
  <c r="I443" i="21"/>
  <c r="I444" i="21"/>
  <c r="I445" i="21"/>
  <c r="I446" i="21"/>
  <c r="I447" i="21"/>
  <c r="I448" i="21"/>
  <c r="I449" i="21"/>
  <c r="I450" i="21"/>
  <c r="I451" i="21"/>
  <c r="I452" i="21"/>
  <c r="I453" i="21"/>
  <c r="I454" i="21"/>
  <c r="I455" i="21"/>
  <c r="I456" i="21"/>
  <c r="I457" i="21"/>
  <c r="I458" i="21"/>
  <c r="I459" i="21"/>
  <c r="I460" i="21"/>
  <c r="I461" i="21"/>
  <c r="I462" i="21"/>
  <c r="I463" i="21"/>
  <c r="I464" i="21"/>
  <c r="I465" i="21"/>
  <c r="I466" i="21"/>
  <c r="I467" i="21"/>
  <c r="I468" i="21"/>
  <c r="I469" i="21"/>
  <c r="I470" i="21"/>
  <c r="I471" i="21"/>
  <c r="I472" i="21"/>
  <c r="I473" i="21"/>
  <c r="I474" i="21"/>
  <c r="I475" i="21"/>
  <c r="I476" i="21"/>
  <c r="I477" i="21"/>
  <c r="I478" i="21"/>
  <c r="I479" i="21"/>
  <c r="I480" i="21"/>
  <c r="I481" i="21"/>
  <c r="I482" i="21"/>
  <c r="I483" i="21"/>
  <c r="I484" i="21"/>
  <c r="I485" i="21"/>
  <c r="I486" i="21"/>
  <c r="I487" i="21"/>
  <c r="I488" i="21"/>
  <c r="I489" i="21"/>
  <c r="I490" i="21"/>
  <c r="I491" i="21"/>
  <c r="I492" i="21"/>
  <c r="I493" i="21"/>
  <c r="I494" i="21"/>
  <c r="I495" i="21"/>
  <c r="I496" i="21"/>
  <c r="I497" i="21"/>
  <c r="I498" i="21"/>
  <c r="I499" i="21"/>
  <c r="I500" i="21"/>
  <c r="I501" i="21"/>
  <c r="I4" i="21"/>
  <c r="I5" i="21"/>
  <c r="I6" i="21"/>
  <c r="I7" i="21"/>
  <c r="I8" i="21"/>
  <c r="I9" i="21"/>
  <c r="I10" i="21"/>
  <c r="I11" i="21"/>
  <c r="I12" i="21"/>
  <c r="I3" i="21"/>
  <c r="Q274" i="1" l="1"/>
  <c r="J274" i="1" s="1"/>
  <c r="Q282" i="1"/>
  <c r="J282" i="1" s="1"/>
  <c r="Q290" i="1"/>
  <c r="J290" i="1" s="1"/>
  <c r="Q298" i="1"/>
  <c r="J298" i="1" s="1"/>
  <c r="Q306" i="1"/>
  <c r="J306" i="1" s="1"/>
  <c r="Q314" i="1"/>
  <c r="J314" i="1" s="1"/>
  <c r="Q322" i="1"/>
  <c r="J322" i="1" s="1"/>
  <c r="Q330" i="1"/>
  <c r="J330" i="1" s="1"/>
  <c r="Q338" i="1"/>
  <c r="J338" i="1" s="1"/>
  <c r="Q346" i="1"/>
  <c r="J346" i="1" s="1"/>
  <c r="Q354" i="1"/>
  <c r="J354" i="1" s="1"/>
  <c r="Q362" i="1"/>
  <c r="J362" i="1" s="1"/>
  <c r="Q370" i="1"/>
  <c r="J370" i="1" s="1"/>
  <c r="Q378" i="1"/>
  <c r="J378" i="1" s="1"/>
  <c r="Q386" i="1"/>
  <c r="J386" i="1" s="1"/>
  <c r="Q394" i="1"/>
  <c r="J394" i="1" s="1"/>
  <c r="Q402" i="1"/>
  <c r="J402" i="1" s="1"/>
  <c r="Q410" i="1"/>
  <c r="J410" i="1" s="1"/>
  <c r="Q418" i="1"/>
  <c r="J418" i="1" s="1"/>
  <c r="Q426" i="1"/>
  <c r="J426" i="1" s="1"/>
  <c r="Q434" i="1"/>
  <c r="J434" i="1" s="1"/>
  <c r="Q442" i="1"/>
  <c r="J442" i="1" s="1"/>
  <c r="Q450" i="1"/>
  <c r="J450" i="1" s="1"/>
  <c r="Q458" i="1"/>
  <c r="J458" i="1" s="1"/>
  <c r="Q466" i="1"/>
  <c r="J466" i="1" s="1"/>
  <c r="Q474" i="1"/>
  <c r="J474" i="1" s="1"/>
  <c r="Q482" i="1"/>
  <c r="J482" i="1" s="1"/>
  <c r="Q490" i="1"/>
  <c r="J490" i="1" s="1"/>
  <c r="Q498" i="1"/>
  <c r="J498" i="1" s="1"/>
  <c r="Q267" i="1"/>
  <c r="J267" i="1" s="1"/>
  <c r="Q283" i="1"/>
  <c r="J283" i="1" s="1"/>
  <c r="Q291" i="1"/>
  <c r="J291" i="1" s="1"/>
  <c r="Q299" i="1"/>
  <c r="J299" i="1" s="1"/>
  <c r="Q307" i="1"/>
  <c r="J307" i="1" s="1"/>
  <c r="Q315" i="1"/>
  <c r="J315" i="1" s="1"/>
  <c r="Q323" i="1"/>
  <c r="J323" i="1" s="1"/>
  <c r="Q331" i="1"/>
  <c r="J331" i="1" s="1"/>
  <c r="Q339" i="1"/>
  <c r="J339" i="1" s="1"/>
  <c r="Q347" i="1"/>
  <c r="J347" i="1" s="1"/>
  <c r="Q355" i="1"/>
  <c r="J355" i="1" s="1"/>
  <c r="Q363" i="1"/>
  <c r="J363" i="1" s="1"/>
  <c r="Q371" i="1"/>
  <c r="J371" i="1" s="1"/>
  <c r="Q379" i="1"/>
  <c r="J379" i="1" s="1"/>
  <c r="Q387" i="1"/>
  <c r="J387" i="1" s="1"/>
  <c r="Q395" i="1"/>
  <c r="J395" i="1" s="1"/>
  <c r="Q411" i="1"/>
  <c r="J411" i="1" s="1"/>
  <c r="Q419" i="1"/>
  <c r="J419" i="1" s="1"/>
  <c r="Q427" i="1"/>
  <c r="J427" i="1" s="1"/>
  <c r="Q435" i="1"/>
  <c r="J435" i="1" s="1"/>
  <c r="Q443" i="1"/>
  <c r="J443" i="1" s="1"/>
  <c r="Q451" i="1"/>
  <c r="J451" i="1" s="1"/>
  <c r="Q459" i="1"/>
  <c r="J459" i="1" s="1"/>
  <c r="Q467" i="1"/>
  <c r="J467" i="1" s="1"/>
  <c r="Q475" i="1"/>
  <c r="J475" i="1" s="1"/>
  <c r="Q483" i="1"/>
  <c r="J483" i="1" s="1"/>
  <c r="Q491" i="1"/>
  <c r="J491" i="1" s="1"/>
  <c r="Q499" i="1"/>
  <c r="J499" i="1" s="1"/>
  <c r="Q276" i="1"/>
  <c r="J276" i="1" s="1"/>
  <c r="Q284" i="1"/>
  <c r="J284" i="1" s="1"/>
  <c r="Q292" i="1"/>
  <c r="J292" i="1" s="1"/>
  <c r="Q300" i="1"/>
  <c r="J300" i="1" s="1"/>
  <c r="Q308" i="1"/>
  <c r="J308" i="1" s="1"/>
  <c r="Q316" i="1"/>
  <c r="J316" i="1" s="1"/>
  <c r="Q324" i="1"/>
  <c r="J324" i="1" s="1"/>
  <c r="Q332" i="1"/>
  <c r="J332" i="1" s="1"/>
  <c r="Q348" i="1"/>
  <c r="J348" i="1" s="1"/>
  <c r="Q356" i="1"/>
  <c r="J356" i="1" s="1"/>
  <c r="Q364" i="1"/>
  <c r="J364" i="1" s="1"/>
  <c r="Q380" i="1"/>
  <c r="J380" i="1" s="1"/>
  <c r="Q388" i="1"/>
  <c r="J388" i="1" s="1"/>
  <c r="Q404" i="1"/>
  <c r="J404" i="1" s="1"/>
  <c r="Q420" i="1"/>
  <c r="J420" i="1" s="1"/>
  <c r="Q428" i="1"/>
  <c r="J428" i="1" s="1"/>
  <c r="Q444" i="1"/>
  <c r="J444" i="1" s="1"/>
  <c r="Q460" i="1"/>
  <c r="J460" i="1" s="1"/>
  <c r="Q476" i="1"/>
  <c r="J476" i="1" s="1"/>
  <c r="Q492" i="1"/>
  <c r="J492" i="1" s="1"/>
  <c r="Q500" i="1"/>
  <c r="J500" i="1" s="1"/>
  <c r="Q277" i="1"/>
  <c r="J277" i="1" s="1"/>
  <c r="Q293" i="1"/>
  <c r="J293" i="1" s="1"/>
  <c r="Q301" i="1"/>
  <c r="J301" i="1" s="1"/>
  <c r="Q309" i="1"/>
  <c r="J309" i="1" s="1"/>
  <c r="Q317" i="1"/>
  <c r="J317" i="1" s="1"/>
  <c r="Q333" i="1"/>
  <c r="J333" i="1" s="1"/>
  <c r="Q349" i="1"/>
  <c r="J349" i="1" s="1"/>
  <c r="Q275" i="1"/>
  <c r="J275" i="1" s="1"/>
  <c r="Q403" i="1"/>
  <c r="J403" i="1" s="1"/>
  <c r="Q268" i="1"/>
  <c r="J268" i="1" s="1"/>
  <c r="Q340" i="1"/>
  <c r="J340" i="1" s="1"/>
  <c r="Q372" i="1"/>
  <c r="J372" i="1" s="1"/>
  <c r="Q396" i="1"/>
  <c r="J396" i="1" s="1"/>
  <c r="Q412" i="1"/>
  <c r="J412" i="1" s="1"/>
  <c r="Q436" i="1"/>
  <c r="J436" i="1" s="1"/>
  <c r="Q468" i="1"/>
  <c r="J468" i="1" s="1"/>
  <c r="Q484" i="1"/>
  <c r="J484" i="1" s="1"/>
  <c r="Q269" i="1"/>
  <c r="J269" i="1" s="1"/>
  <c r="Q285" i="1"/>
  <c r="J285" i="1" s="1"/>
  <c r="Q325" i="1"/>
  <c r="J325" i="1" s="1"/>
  <c r="Q357" i="1"/>
  <c r="J357" i="1" s="1"/>
  <c r="Q452" i="1"/>
  <c r="J452" i="1" s="1"/>
  <c r="Q341" i="1"/>
  <c r="J341" i="1" s="1"/>
  <c r="Q278" i="1"/>
  <c r="J278" i="1" s="1"/>
  <c r="Q294" i="1"/>
  <c r="J294" i="1" s="1"/>
  <c r="Q310" i="1"/>
  <c r="J310" i="1" s="1"/>
  <c r="Q326" i="1"/>
  <c r="J326" i="1" s="1"/>
  <c r="Q342" i="1"/>
  <c r="J342" i="1" s="1"/>
  <c r="Q358" i="1"/>
  <c r="J358" i="1" s="1"/>
  <c r="Q369" i="1"/>
  <c r="J369" i="1" s="1"/>
  <c r="Q383" i="1"/>
  <c r="J383" i="1" s="1"/>
  <c r="Q397" i="1"/>
  <c r="J397" i="1" s="1"/>
  <c r="Q408" i="1"/>
  <c r="J408" i="1" s="1"/>
  <c r="Q422" i="1"/>
  <c r="J422" i="1" s="1"/>
  <c r="Q433" i="1"/>
  <c r="J433" i="1" s="1"/>
  <c r="Q447" i="1"/>
  <c r="J447" i="1" s="1"/>
  <c r="Q461" i="1"/>
  <c r="J461" i="1" s="1"/>
  <c r="Q472" i="1"/>
  <c r="J472" i="1" s="1"/>
  <c r="Q486" i="1"/>
  <c r="J486" i="1" s="1"/>
  <c r="Q497" i="1"/>
  <c r="J497" i="1" s="1"/>
  <c r="Q272" i="1"/>
  <c r="J272" i="1" s="1"/>
  <c r="Q279" i="1"/>
  <c r="J279" i="1" s="1"/>
  <c r="Q295" i="1"/>
  <c r="J295" i="1" s="1"/>
  <c r="Q311" i="1"/>
  <c r="J311" i="1" s="1"/>
  <c r="Q327" i="1"/>
  <c r="J327" i="1" s="1"/>
  <c r="Q343" i="1"/>
  <c r="J343" i="1" s="1"/>
  <c r="Q359" i="1"/>
  <c r="J359" i="1" s="1"/>
  <c r="Q373" i="1"/>
  <c r="J373" i="1" s="1"/>
  <c r="Q384" i="1"/>
  <c r="J384" i="1" s="1"/>
  <c r="Q398" i="1"/>
  <c r="J398" i="1" s="1"/>
  <c r="Q409" i="1"/>
  <c r="J409" i="1" s="1"/>
  <c r="Q423" i="1"/>
  <c r="J423" i="1" s="1"/>
  <c r="Q437" i="1"/>
  <c r="J437" i="1" s="1"/>
  <c r="Q448" i="1"/>
  <c r="J448" i="1" s="1"/>
  <c r="Q462" i="1"/>
  <c r="J462" i="1" s="1"/>
  <c r="Q473" i="1"/>
  <c r="J473" i="1" s="1"/>
  <c r="Q487" i="1"/>
  <c r="J487" i="1" s="1"/>
  <c r="Q262" i="1"/>
  <c r="J262" i="1" s="1"/>
  <c r="Q273" i="1"/>
  <c r="J273" i="1" s="1"/>
  <c r="Q280" i="1"/>
  <c r="J280" i="1" s="1"/>
  <c r="Q296" i="1"/>
  <c r="J296" i="1" s="1"/>
  <c r="Q312" i="1"/>
  <c r="J312" i="1" s="1"/>
  <c r="Q328" i="1"/>
  <c r="J328" i="1" s="1"/>
  <c r="Q344" i="1"/>
  <c r="J344" i="1" s="1"/>
  <c r="Q360" i="1"/>
  <c r="J360" i="1" s="1"/>
  <c r="Q374" i="1"/>
  <c r="J374" i="1" s="1"/>
  <c r="Q385" i="1"/>
  <c r="J385" i="1" s="1"/>
  <c r="Q399" i="1"/>
  <c r="J399" i="1" s="1"/>
  <c r="Q413" i="1"/>
  <c r="J413" i="1" s="1"/>
  <c r="Q424" i="1"/>
  <c r="J424" i="1" s="1"/>
  <c r="Q438" i="1"/>
  <c r="J438" i="1" s="1"/>
  <c r="Q449" i="1"/>
  <c r="J449" i="1" s="1"/>
  <c r="Q463" i="1"/>
  <c r="J463" i="1" s="1"/>
  <c r="Q477" i="1"/>
  <c r="J477" i="1" s="1"/>
  <c r="Q488" i="1"/>
  <c r="J488" i="1" s="1"/>
  <c r="Q263" i="1"/>
  <c r="J263" i="1" s="1"/>
  <c r="Q281" i="1"/>
  <c r="J281" i="1" s="1"/>
  <c r="Q297" i="1"/>
  <c r="J297" i="1" s="1"/>
  <c r="Q313" i="1"/>
  <c r="J313" i="1" s="1"/>
  <c r="Q329" i="1"/>
  <c r="J329" i="1" s="1"/>
  <c r="Q345" i="1"/>
  <c r="J345" i="1" s="1"/>
  <c r="Q361" i="1"/>
  <c r="J361" i="1" s="1"/>
  <c r="Q375" i="1"/>
  <c r="J375" i="1" s="1"/>
  <c r="Q389" i="1"/>
  <c r="J389" i="1" s="1"/>
  <c r="Q400" i="1"/>
  <c r="J400" i="1" s="1"/>
  <c r="Q414" i="1"/>
  <c r="J414" i="1" s="1"/>
  <c r="Q425" i="1"/>
  <c r="J425" i="1" s="1"/>
  <c r="Q453" i="1"/>
  <c r="J453" i="1" s="1"/>
  <c r="Q464" i="1"/>
  <c r="J464" i="1" s="1"/>
  <c r="Q478" i="1"/>
  <c r="J478" i="1" s="1"/>
  <c r="Q489" i="1"/>
  <c r="J489" i="1" s="1"/>
  <c r="Q264" i="1"/>
  <c r="J264" i="1" s="1"/>
  <c r="Q286" i="1"/>
  <c r="J286" i="1" s="1"/>
  <c r="Q318" i="1"/>
  <c r="J318" i="1" s="1"/>
  <c r="Q334" i="1"/>
  <c r="J334" i="1" s="1"/>
  <c r="Q350" i="1"/>
  <c r="J350" i="1" s="1"/>
  <c r="Q365" i="1"/>
  <c r="J365" i="1" s="1"/>
  <c r="Q376" i="1"/>
  <c r="J376" i="1" s="1"/>
  <c r="Q401" i="1"/>
  <c r="J401" i="1" s="1"/>
  <c r="Q415" i="1"/>
  <c r="J415" i="1" s="1"/>
  <c r="Q440" i="1"/>
  <c r="J440" i="1" s="1"/>
  <c r="Q454" i="1"/>
  <c r="J454" i="1" s="1"/>
  <c r="Q479" i="1"/>
  <c r="J479" i="1" s="1"/>
  <c r="Q493" i="1"/>
  <c r="J493" i="1" s="1"/>
  <c r="Q287" i="1"/>
  <c r="J287" i="1" s="1"/>
  <c r="Q319" i="1"/>
  <c r="J319" i="1" s="1"/>
  <c r="Q351" i="1"/>
  <c r="J351" i="1" s="1"/>
  <c r="Q366" i="1"/>
  <c r="J366" i="1" s="1"/>
  <c r="Q391" i="1"/>
  <c r="J391" i="1" s="1"/>
  <c r="Q405" i="1"/>
  <c r="J405" i="1" s="1"/>
  <c r="Q430" i="1"/>
  <c r="J430" i="1" s="1"/>
  <c r="Q455" i="1"/>
  <c r="J455" i="1" s="1"/>
  <c r="Q480" i="1"/>
  <c r="J480" i="1" s="1"/>
  <c r="Q266" i="1"/>
  <c r="J266" i="1" s="1"/>
  <c r="Q288" i="1"/>
  <c r="J288" i="1" s="1"/>
  <c r="Q336" i="1"/>
  <c r="J336" i="1" s="1"/>
  <c r="Q352" i="1"/>
  <c r="J352" i="1" s="1"/>
  <c r="Q381" i="1"/>
  <c r="J381" i="1" s="1"/>
  <c r="Q392" i="1"/>
  <c r="J392" i="1" s="1"/>
  <c r="Q417" i="1"/>
  <c r="J417" i="1" s="1"/>
  <c r="Q456" i="1"/>
  <c r="J456" i="1" s="1"/>
  <c r="Q470" i="1"/>
  <c r="J470" i="1" s="1"/>
  <c r="Q270" i="1"/>
  <c r="J270" i="1" s="1"/>
  <c r="Q289" i="1"/>
  <c r="J289" i="1" s="1"/>
  <c r="Q337" i="1"/>
  <c r="J337" i="1" s="1"/>
  <c r="Q382" i="1"/>
  <c r="J382" i="1" s="1"/>
  <c r="Q407" i="1"/>
  <c r="J407" i="1" s="1"/>
  <c r="Q446" i="1"/>
  <c r="J446" i="1" s="1"/>
  <c r="Q485" i="1"/>
  <c r="J485" i="1" s="1"/>
  <c r="Q439" i="1"/>
  <c r="J439" i="1" s="1"/>
  <c r="Q302" i="1"/>
  <c r="J302" i="1" s="1"/>
  <c r="Q390" i="1"/>
  <c r="J390" i="1" s="1"/>
  <c r="Q429" i="1"/>
  <c r="J429" i="1" s="1"/>
  <c r="Q465" i="1"/>
  <c r="J465" i="1" s="1"/>
  <c r="Q265" i="1"/>
  <c r="J265" i="1" s="1"/>
  <c r="Q303" i="1"/>
  <c r="J303" i="1" s="1"/>
  <c r="Q335" i="1"/>
  <c r="J335" i="1" s="1"/>
  <c r="Q377" i="1"/>
  <c r="J377" i="1" s="1"/>
  <c r="Q416" i="1"/>
  <c r="J416" i="1" s="1"/>
  <c r="Q441" i="1"/>
  <c r="J441" i="1" s="1"/>
  <c r="Q469" i="1"/>
  <c r="J469" i="1" s="1"/>
  <c r="Q494" i="1"/>
  <c r="J494" i="1" s="1"/>
  <c r="Q304" i="1"/>
  <c r="J304" i="1" s="1"/>
  <c r="Q367" i="1"/>
  <c r="J367" i="1" s="1"/>
  <c r="Q406" i="1"/>
  <c r="J406" i="1" s="1"/>
  <c r="Q445" i="1"/>
  <c r="J445" i="1" s="1"/>
  <c r="Q481" i="1"/>
  <c r="J481" i="1" s="1"/>
  <c r="Q305" i="1"/>
  <c r="J305" i="1" s="1"/>
  <c r="Q368" i="1"/>
  <c r="J368" i="1" s="1"/>
  <c r="Q421" i="1"/>
  <c r="J421" i="1" s="1"/>
  <c r="Q457" i="1"/>
  <c r="J457" i="1" s="1"/>
  <c r="Q271" i="1"/>
  <c r="J271" i="1" s="1"/>
  <c r="Q320" i="1"/>
  <c r="J320" i="1" s="1"/>
  <c r="Q431" i="1"/>
  <c r="J431" i="1" s="1"/>
  <c r="Q495" i="1"/>
  <c r="J495" i="1" s="1"/>
  <c r="Q321" i="1"/>
  <c r="J321" i="1" s="1"/>
  <c r="Q353" i="1"/>
  <c r="J353" i="1" s="1"/>
  <c r="Q393" i="1"/>
  <c r="J393" i="1" s="1"/>
  <c r="Q432" i="1"/>
  <c r="J432" i="1" s="1"/>
  <c r="Q471" i="1"/>
  <c r="J471" i="1" s="1"/>
  <c r="Q496" i="1"/>
  <c r="J496" i="1" s="1"/>
  <c r="Q56" i="1"/>
  <c r="J56" i="1" s="1"/>
  <c r="Q261" i="1"/>
  <c r="J261" i="1" s="1"/>
  <c r="Q253" i="1"/>
  <c r="J253" i="1" s="1"/>
  <c r="Q245" i="1"/>
  <c r="J245" i="1" s="1"/>
  <c r="Q237" i="1"/>
  <c r="J237" i="1" s="1"/>
  <c r="Q229" i="1"/>
  <c r="J229" i="1" s="1"/>
  <c r="Q221" i="1"/>
  <c r="J221" i="1" s="1"/>
  <c r="Q213" i="1"/>
  <c r="J213" i="1" s="1"/>
  <c r="Q205" i="1"/>
  <c r="J205" i="1" s="1"/>
  <c r="Q197" i="1"/>
  <c r="J197" i="1" s="1"/>
  <c r="Q189" i="1"/>
  <c r="J189" i="1" s="1"/>
  <c r="Q181" i="1"/>
  <c r="J181" i="1" s="1"/>
  <c r="Q173" i="1"/>
  <c r="J173" i="1" s="1"/>
  <c r="Q165" i="1"/>
  <c r="J165" i="1" s="1"/>
  <c r="Q157" i="1"/>
  <c r="J157" i="1" s="1"/>
  <c r="Q149" i="1"/>
  <c r="J149" i="1" s="1"/>
  <c r="Q141" i="1"/>
  <c r="J141" i="1" s="1"/>
  <c r="Q133" i="1"/>
  <c r="J133" i="1" s="1"/>
  <c r="Q125" i="1"/>
  <c r="J125" i="1" s="1"/>
  <c r="Q117" i="1"/>
  <c r="J117" i="1" s="1"/>
  <c r="Q109" i="1"/>
  <c r="J109" i="1" s="1"/>
  <c r="Q101" i="1"/>
  <c r="J101" i="1" s="1"/>
  <c r="Q93" i="1"/>
  <c r="J93" i="1" s="1"/>
  <c r="Q85" i="1"/>
  <c r="J85" i="1" s="1"/>
  <c r="Q77" i="1"/>
  <c r="J77" i="1" s="1"/>
  <c r="Q69" i="1"/>
  <c r="J69" i="1" s="1"/>
  <c r="Q61" i="1"/>
  <c r="J61" i="1" s="1"/>
  <c r="Q50" i="1"/>
  <c r="J50" i="1" s="1"/>
  <c r="Q32" i="1"/>
  <c r="J32" i="1" s="1"/>
  <c r="Q24" i="1"/>
  <c r="J24" i="1" s="1"/>
  <c r="Q16" i="1"/>
  <c r="J16" i="1" s="1"/>
  <c r="Q8" i="1"/>
  <c r="J8" i="1" s="1"/>
  <c r="Q217" i="1"/>
  <c r="J217" i="1" s="1"/>
  <c r="Q169" i="1"/>
  <c r="J169" i="1" s="1"/>
  <c r="Q129" i="1"/>
  <c r="J129" i="1" s="1"/>
  <c r="Q89" i="1"/>
  <c r="J89" i="1" s="1"/>
  <c r="Q57" i="1"/>
  <c r="J57" i="1" s="1"/>
  <c r="Q4" i="1"/>
  <c r="J4" i="1" s="1"/>
  <c r="Q136" i="1"/>
  <c r="J136" i="1" s="1"/>
  <c r="Q96" i="1"/>
  <c r="J96" i="1" s="1"/>
  <c r="Q64" i="1"/>
  <c r="J64" i="1" s="1"/>
  <c r="Q19" i="1"/>
  <c r="J19" i="1" s="1"/>
  <c r="Q55" i="1"/>
  <c r="J55" i="1" s="1"/>
  <c r="Q260" i="1"/>
  <c r="J260" i="1" s="1"/>
  <c r="Q252" i="1"/>
  <c r="J252" i="1" s="1"/>
  <c r="Q244" i="1"/>
  <c r="J244" i="1" s="1"/>
  <c r="Q236" i="1"/>
  <c r="J236" i="1" s="1"/>
  <c r="Q228" i="1"/>
  <c r="J228" i="1" s="1"/>
  <c r="Q220" i="1"/>
  <c r="J220" i="1" s="1"/>
  <c r="Q212" i="1"/>
  <c r="J212" i="1" s="1"/>
  <c r="Q204" i="1"/>
  <c r="J204" i="1" s="1"/>
  <c r="Q196" i="1"/>
  <c r="J196" i="1" s="1"/>
  <c r="Q188" i="1"/>
  <c r="J188" i="1" s="1"/>
  <c r="Q180" i="1"/>
  <c r="J180" i="1" s="1"/>
  <c r="Q172" i="1"/>
  <c r="J172" i="1" s="1"/>
  <c r="Q164" i="1"/>
  <c r="J164" i="1" s="1"/>
  <c r="Q156" i="1"/>
  <c r="J156" i="1" s="1"/>
  <c r="Q148" i="1"/>
  <c r="J148" i="1" s="1"/>
  <c r="Q140" i="1"/>
  <c r="J140" i="1" s="1"/>
  <c r="Q132" i="1"/>
  <c r="J132" i="1" s="1"/>
  <c r="Q124" i="1"/>
  <c r="J124" i="1" s="1"/>
  <c r="Q116" i="1"/>
  <c r="J116" i="1" s="1"/>
  <c r="Q108" i="1"/>
  <c r="J108" i="1" s="1"/>
  <c r="Q100" i="1"/>
  <c r="J100" i="1" s="1"/>
  <c r="Q92" i="1"/>
  <c r="J92" i="1" s="1"/>
  <c r="Q84" i="1"/>
  <c r="J84" i="1" s="1"/>
  <c r="Q76" i="1"/>
  <c r="J76" i="1" s="1"/>
  <c r="Q68" i="1"/>
  <c r="J68" i="1" s="1"/>
  <c r="Q60" i="1"/>
  <c r="J60" i="1" s="1"/>
  <c r="Q49" i="1"/>
  <c r="J49" i="1" s="1"/>
  <c r="Q31" i="1"/>
  <c r="J31" i="1" s="1"/>
  <c r="Q23" i="1"/>
  <c r="J23" i="1" s="1"/>
  <c r="Q15" i="1"/>
  <c r="J15" i="1" s="1"/>
  <c r="Q7" i="1"/>
  <c r="J7" i="1" s="1"/>
  <c r="Q241" i="1"/>
  <c r="J241" i="1" s="1"/>
  <c r="Q161" i="1"/>
  <c r="J161" i="1" s="1"/>
  <c r="Q121" i="1"/>
  <c r="J121" i="1" s="1"/>
  <c r="Q81" i="1"/>
  <c r="J81" i="1" s="1"/>
  <c r="Q20" i="1"/>
  <c r="J20" i="1" s="1"/>
  <c r="Q248" i="1"/>
  <c r="J248" i="1" s="1"/>
  <c r="Q232" i="1"/>
  <c r="J232" i="1" s="1"/>
  <c r="Q208" i="1"/>
  <c r="J208" i="1" s="1"/>
  <c r="Q176" i="1"/>
  <c r="J176" i="1" s="1"/>
  <c r="Q128" i="1"/>
  <c r="J128" i="1" s="1"/>
  <c r="Q80" i="1"/>
  <c r="J80" i="1" s="1"/>
  <c r="Q36" i="1"/>
  <c r="J36" i="1" s="1"/>
  <c r="Q54" i="1"/>
  <c r="J54" i="1" s="1"/>
  <c r="Q259" i="1"/>
  <c r="J259" i="1" s="1"/>
  <c r="Q251" i="1"/>
  <c r="J251" i="1" s="1"/>
  <c r="Q243" i="1"/>
  <c r="J243" i="1" s="1"/>
  <c r="Q235" i="1"/>
  <c r="J235" i="1" s="1"/>
  <c r="Q227" i="1"/>
  <c r="J227" i="1" s="1"/>
  <c r="Q219" i="1"/>
  <c r="J219" i="1" s="1"/>
  <c r="Q211" i="1"/>
  <c r="J211" i="1" s="1"/>
  <c r="Q203" i="1"/>
  <c r="J203" i="1" s="1"/>
  <c r="Q195" i="1"/>
  <c r="J195" i="1" s="1"/>
  <c r="Q187" i="1"/>
  <c r="J187" i="1" s="1"/>
  <c r="Q179" i="1"/>
  <c r="J179" i="1" s="1"/>
  <c r="Q171" i="1"/>
  <c r="J171" i="1" s="1"/>
  <c r="Q163" i="1"/>
  <c r="J163" i="1" s="1"/>
  <c r="Q155" i="1"/>
  <c r="J155" i="1" s="1"/>
  <c r="Q147" i="1"/>
  <c r="J147" i="1" s="1"/>
  <c r="Q139" i="1"/>
  <c r="J139" i="1" s="1"/>
  <c r="Q131" i="1"/>
  <c r="J131" i="1" s="1"/>
  <c r="Q123" i="1"/>
  <c r="J123" i="1" s="1"/>
  <c r="Q115" i="1"/>
  <c r="J115" i="1" s="1"/>
  <c r="Q107" i="1"/>
  <c r="J107" i="1" s="1"/>
  <c r="Q99" i="1"/>
  <c r="J99" i="1" s="1"/>
  <c r="Q91" i="1"/>
  <c r="J91" i="1" s="1"/>
  <c r="Q83" i="1"/>
  <c r="J83" i="1" s="1"/>
  <c r="Q75" i="1"/>
  <c r="J75" i="1" s="1"/>
  <c r="Q67" i="1"/>
  <c r="J67" i="1" s="1"/>
  <c r="Q59" i="1"/>
  <c r="J59" i="1" s="1"/>
  <c r="Q44" i="1"/>
  <c r="J44" i="1" s="1"/>
  <c r="Q30" i="1"/>
  <c r="J30" i="1" s="1"/>
  <c r="Q22" i="1"/>
  <c r="J22" i="1" s="1"/>
  <c r="Q14" i="1"/>
  <c r="J14" i="1" s="1"/>
  <c r="Q6" i="1"/>
  <c r="J6" i="1" s="1"/>
  <c r="Q145" i="1"/>
  <c r="J145" i="1" s="1"/>
  <c r="Q113" i="1"/>
  <c r="J113" i="1" s="1"/>
  <c r="Q73" i="1"/>
  <c r="J73" i="1" s="1"/>
  <c r="Q28" i="1"/>
  <c r="J28" i="1" s="1"/>
  <c r="Q184" i="1"/>
  <c r="J184" i="1" s="1"/>
  <c r="Q152" i="1"/>
  <c r="J152" i="1" s="1"/>
  <c r="Q112" i="1"/>
  <c r="J112" i="1" s="1"/>
  <c r="Q53" i="1"/>
  <c r="J53" i="1" s="1"/>
  <c r="Q48" i="1"/>
  <c r="J48" i="1" s="1"/>
  <c r="Q258" i="1"/>
  <c r="J258" i="1" s="1"/>
  <c r="Q250" i="1"/>
  <c r="J250" i="1" s="1"/>
  <c r="Q242" i="1"/>
  <c r="J242" i="1" s="1"/>
  <c r="Q234" i="1"/>
  <c r="J234" i="1" s="1"/>
  <c r="Q226" i="1"/>
  <c r="J226" i="1" s="1"/>
  <c r="Q218" i="1"/>
  <c r="J218" i="1" s="1"/>
  <c r="Q210" i="1"/>
  <c r="J210" i="1" s="1"/>
  <c r="Q202" i="1"/>
  <c r="J202" i="1" s="1"/>
  <c r="Q194" i="1"/>
  <c r="J194" i="1" s="1"/>
  <c r="Q186" i="1"/>
  <c r="J186" i="1" s="1"/>
  <c r="Q178" i="1"/>
  <c r="J178" i="1" s="1"/>
  <c r="Q170" i="1"/>
  <c r="J170" i="1" s="1"/>
  <c r="Q162" i="1"/>
  <c r="J162" i="1" s="1"/>
  <c r="Q154" i="1"/>
  <c r="J154" i="1" s="1"/>
  <c r="Q146" i="1"/>
  <c r="J146" i="1" s="1"/>
  <c r="Q138" i="1"/>
  <c r="J138" i="1" s="1"/>
  <c r="Q130" i="1"/>
  <c r="J130" i="1" s="1"/>
  <c r="Q122" i="1"/>
  <c r="J122" i="1" s="1"/>
  <c r="Q114" i="1"/>
  <c r="J114" i="1" s="1"/>
  <c r="Q106" i="1"/>
  <c r="J106" i="1" s="1"/>
  <c r="Q98" i="1"/>
  <c r="J98" i="1" s="1"/>
  <c r="Q90" i="1"/>
  <c r="J90" i="1" s="1"/>
  <c r="Q82" i="1"/>
  <c r="J82" i="1" s="1"/>
  <c r="Q74" i="1"/>
  <c r="J74" i="1" s="1"/>
  <c r="Q66" i="1"/>
  <c r="J66" i="1" s="1"/>
  <c r="Q58" i="1"/>
  <c r="J58" i="1" s="1"/>
  <c r="Q43" i="1"/>
  <c r="J43" i="1" s="1"/>
  <c r="Q29" i="1"/>
  <c r="J29" i="1" s="1"/>
  <c r="Q21" i="1"/>
  <c r="J21" i="1" s="1"/>
  <c r="Q13" i="1"/>
  <c r="J13" i="1" s="1"/>
  <c r="Q5" i="1"/>
  <c r="J5" i="1" s="1"/>
  <c r="Q233" i="1"/>
  <c r="J233" i="1" s="1"/>
  <c r="Q153" i="1"/>
  <c r="J153" i="1" s="1"/>
  <c r="Q105" i="1"/>
  <c r="J105" i="1" s="1"/>
  <c r="Q65" i="1"/>
  <c r="J65" i="1" s="1"/>
  <c r="Q12" i="1"/>
  <c r="J12" i="1" s="1"/>
  <c r="Q240" i="1"/>
  <c r="J240" i="1" s="1"/>
  <c r="Q216" i="1"/>
  <c r="J216" i="1" s="1"/>
  <c r="Q200" i="1"/>
  <c r="J200" i="1" s="1"/>
  <c r="Q168" i="1"/>
  <c r="J168" i="1" s="1"/>
  <c r="Q120" i="1"/>
  <c r="J120" i="1" s="1"/>
  <c r="Q72" i="1"/>
  <c r="J72" i="1" s="1"/>
  <c r="Q11" i="1"/>
  <c r="J11" i="1" s="1"/>
  <c r="Q47" i="1"/>
  <c r="J47" i="1" s="1"/>
  <c r="Q257" i="1"/>
  <c r="J257" i="1" s="1"/>
  <c r="Q249" i="1"/>
  <c r="J249" i="1" s="1"/>
  <c r="Q225" i="1"/>
  <c r="J225" i="1" s="1"/>
  <c r="Q209" i="1"/>
  <c r="J209" i="1" s="1"/>
  <c r="Q201" i="1"/>
  <c r="J201" i="1" s="1"/>
  <c r="Q193" i="1"/>
  <c r="J193" i="1" s="1"/>
  <c r="Q185" i="1"/>
  <c r="J185" i="1" s="1"/>
  <c r="Q177" i="1"/>
  <c r="J177" i="1" s="1"/>
  <c r="Q137" i="1"/>
  <c r="J137" i="1" s="1"/>
  <c r="Q97" i="1"/>
  <c r="J97" i="1" s="1"/>
  <c r="Q41" i="1"/>
  <c r="J41" i="1" s="1"/>
  <c r="Q160" i="1"/>
  <c r="J160" i="1" s="1"/>
  <c r="Q104" i="1"/>
  <c r="J104" i="1" s="1"/>
  <c r="Q27" i="1"/>
  <c r="J27" i="1" s="1"/>
  <c r="Q46" i="1"/>
  <c r="J46" i="1" s="1"/>
  <c r="Q256" i="1"/>
  <c r="J256" i="1" s="1"/>
  <c r="Q224" i="1"/>
  <c r="J224" i="1" s="1"/>
  <c r="Q192" i="1"/>
  <c r="J192" i="1" s="1"/>
  <c r="Q144" i="1"/>
  <c r="J144" i="1" s="1"/>
  <c r="Q88" i="1"/>
  <c r="J88" i="1" s="1"/>
  <c r="Q45" i="1"/>
  <c r="J45" i="1" s="1"/>
  <c r="Q255" i="1"/>
  <c r="J255" i="1" s="1"/>
  <c r="Q247" i="1"/>
  <c r="J247" i="1" s="1"/>
  <c r="Q239" i="1"/>
  <c r="J239" i="1" s="1"/>
  <c r="Q231" i="1"/>
  <c r="J231" i="1" s="1"/>
  <c r="Q223" i="1"/>
  <c r="J223" i="1" s="1"/>
  <c r="Q215" i="1"/>
  <c r="J215" i="1" s="1"/>
  <c r="Q207" i="1"/>
  <c r="J207" i="1" s="1"/>
  <c r="Q199" i="1"/>
  <c r="J199" i="1" s="1"/>
  <c r="Q191" i="1"/>
  <c r="J191" i="1" s="1"/>
  <c r="Q183" i="1"/>
  <c r="J183" i="1" s="1"/>
  <c r="Q175" i="1"/>
  <c r="J175" i="1" s="1"/>
  <c r="Q167" i="1"/>
  <c r="J167" i="1" s="1"/>
  <c r="Q159" i="1"/>
  <c r="J159" i="1" s="1"/>
  <c r="Q151" i="1"/>
  <c r="J151" i="1" s="1"/>
  <c r="Q143" i="1"/>
  <c r="J143" i="1" s="1"/>
  <c r="Q135" i="1"/>
  <c r="J135" i="1" s="1"/>
  <c r="Q127" i="1"/>
  <c r="J127" i="1" s="1"/>
  <c r="Q119" i="1"/>
  <c r="J119" i="1" s="1"/>
  <c r="Q111" i="1"/>
  <c r="J111" i="1" s="1"/>
  <c r="Q103" i="1"/>
  <c r="J103" i="1" s="1"/>
  <c r="Q95" i="1"/>
  <c r="J95" i="1" s="1"/>
  <c r="Q87" i="1"/>
  <c r="J87" i="1" s="1"/>
  <c r="Q79" i="1"/>
  <c r="J79" i="1" s="1"/>
  <c r="Q71" i="1"/>
  <c r="J71" i="1" s="1"/>
  <c r="Q63" i="1"/>
  <c r="J63" i="1" s="1"/>
  <c r="Q52" i="1"/>
  <c r="J52" i="1" s="1"/>
  <c r="Q35" i="1"/>
  <c r="J35" i="1" s="1"/>
  <c r="Q26" i="1"/>
  <c r="J26" i="1" s="1"/>
  <c r="Q18" i="1"/>
  <c r="J18" i="1" s="1"/>
  <c r="Q10" i="1"/>
  <c r="J10" i="1" s="1"/>
  <c r="Q198" i="1"/>
  <c r="J198" i="1" s="1"/>
  <c r="Q134" i="1"/>
  <c r="J134" i="1" s="1"/>
  <c r="Q70" i="1"/>
  <c r="J70" i="1" s="1"/>
  <c r="Q246" i="1"/>
  <c r="J246" i="1" s="1"/>
  <c r="Q51" i="1"/>
  <c r="J51" i="1" s="1"/>
  <c r="Q238" i="1"/>
  <c r="J238" i="1" s="1"/>
  <c r="Q174" i="1"/>
  <c r="J174" i="1" s="1"/>
  <c r="Q110" i="1"/>
  <c r="J110" i="1" s="1"/>
  <c r="Q33" i="1"/>
  <c r="J33" i="1" s="1"/>
  <c r="Q166" i="1"/>
  <c r="J166" i="1" s="1"/>
  <c r="Q94" i="1"/>
  <c r="J94" i="1" s="1"/>
  <c r="Q150" i="1"/>
  <c r="J150" i="1" s="1"/>
  <c r="Q206" i="1"/>
  <c r="J206" i="1" s="1"/>
  <c r="Q142" i="1"/>
  <c r="J142" i="1" s="1"/>
  <c r="Q254" i="1"/>
  <c r="J254" i="1" s="1"/>
  <c r="Q190" i="1"/>
  <c r="J190" i="1" s="1"/>
  <c r="Q126" i="1"/>
  <c r="J126" i="1" s="1"/>
  <c r="Q62" i="1"/>
  <c r="J62" i="1" s="1"/>
  <c r="Q182" i="1"/>
  <c r="J182" i="1" s="1"/>
  <c r="Q118" i="1"/>
  <c r="J118" i="1" s="1"/>
  <c r="Q230" i="1"/>
  <c r="J230" i="1" s="1"/>
  <c r="Q102" i="1"/>
  <c r="J102" i="1" s="1"/>
  <c r="Q25" i="1"/>
  <c r="J25" i="1" s="1"/>
  <c r="Q158" i="1"/>
  <c r="J158" i="1" s="1"/>
  <c r="Q17" i="1"/>
  <c r="J17" i="1" s="1"/>
  <c r="Q214" i="1"/>
  <c r="J214" i="1" s="1"/>
  <c r="Q78" i="1"/>
  <c r="J78" i="1" s="1"/>
  <c r="Q222" i="1"/>
  <c r="J222" i="1" s="1"/>
  <c r="Q86" i="1"/>
  <c r="J86" i="1" s="1"/>
  <c r="Q9" i="1"/>
  <c r="J9" i="1" s="1"/>
  <c r="Q42" i="1"/>
  <c r="J42" i="1" s="1"/>
  <c r="Q37" i="1"/>
  <c r="J37" i="1" s="1"/>
  <c r="Q34" i="1"/>
  <c r="J34" i="1" s="1"/>
  <c r="Q38" i="1"/>
  <c r="J38" i="1" s="1"/>
  <c r="Q39" i="1"/>
  <c r="J39" i="1" s="1"/>
  <c r="Q40" i="1"/>
  <c r="J40" i="1" s="1"/>
  <c r="E6" i="11"/>
  <c r="E4" i="11"/>
  <c r="AD4" i="20"/>
  <c r="J4" i="20"/>
  <c r="B4" i="20" s="1"/>
  <c r="C4" i="20" s="1"/>
  <c r="M8" i="8" l="1"/>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172" i="8"/>
  <c r="M173" i="8"/>
  <c r="M174" i="8"/>
  <c r="M175" i="8"/>
  <c r="M176" i="8"/>
  <c r="M177" i="8"/>
  <c r="M178" i="8"/>
  <c r="M179" i="8"/>
  <c r="M180" i="8"/>
  <c r="M181" i="8"/>
  <c r="M182" i="8"/>
  <c r="M183" i="8"/>
  <c r="M184" i="8"/>
  <c r="M185" i="8"/>
  <c r="M186" i="8"/>
  <c r="M187" i="8"/>
  <c r="M188" i="8"/>
  <c r="M189" i="8"/>
  <c r="M190" i="8"/>
  <c r="M191" i="8"/>
  <c r="M192" i="8"/>
  <c r="M193" i="8"/>
  <c r="M194" i="8"/>
  <c r="M195" i="8"/>
  <c r="M196" i="8"/>
  <c r="M197" i="8"/>
  <c r="M198" i="8"/>
  <c r="M199" i="8"/>
  <c r="M200" i="8"/>
  <c r="M201" i="8"/>
  <c r="M202" i="8"/>
  <c r="M203" i="8"/>
  <c r="M204" i="8"/>
  <c r="M205" i="8"/>
  <c r="M206" i="8"/>
  <c r="M207" i="8"/>
  <c r="M208" i="8"/>
  <c r="M209" i="8"/>
  <c r="M210" i="8"/>
  <c r="M211" i="8"/>
  <c r="M212" i="8"/>
  <c r="M213" i="8"/>
  <c r="M214" i="8"/>
  <c r="M215" i="8"/>
  <c r="M216" i="8"/>
  <c r="M217" i="8"/>
  <c r="M218" i="8"/>
  <c r="M219" i="8"/>
  <c r="M220" i="8"/>
  <c r="M221" i="8"/>
  <c r="M222" i="8"/>
  <c r="M223" i="8"/>
  <c r="M224" i="8"/>
  <c r="M225" i="8"/>
  <c r="M226" i="8"/>
  <c r="M227" i="8"/>
  <c r="M228" i="8"/>
  <c r="M229" i="8"/>
  <c r="M230" i="8"/>
  <c r="M231" i="8"/>
  <c r="M232" i="8"/>
  <c r="M233" i="8"/>
  <c r="M234" i="8"/>
  <c r="M235" i="8"/>
  <c r="M236" i="8"/>
  <c r="M237" i="8"/>
  <c r="M238" i="8"/>
  <c r="M239" i="8"/>
  <c r="M240" i="8"/>
  <c r="M241" i="8"/>
  <c r="M242" i="8"/>
  <c r="M243" i="8"/>
  <c r="M244" i="8"/>
  <c r="M245" i="8"/>
  <c r="M246" i="8"/>
  <c r="M247" i="8"/>
  <c r="M248" i="8"/>
  <c r="M249" i="8"/>
  <c r="M250" i="8"/>
  <c r="M251" i="8"/>
  <c r="M252" i="8"/>
  <c r="M253" i="8"/>
  <c r="M254" i="8"/>
  <c r="M255" i="8"/>
  <c r="M256" i="8"/>
  <c r="M257" i="8"/>
  <c r="M258" i="8"/>
  <c r="M259" i="8"/>
  <c r="M260" i="8"/>
  <c r="M261" i="8"/>
  <c r="M262" i="8"/>
  <c r="M263" i="8"/>
  <c r="M264" i="8"/>
  <c r="M265" i="8"/>
  <c r="M266" i="8"/>
  <c r="M267" i="8"/>
  <c r="M268" i="8"/>
  <c r="M269" i="8"/>
  <c r="M270" i="8"/>
  <c r="M271" i="8"/>
  <c r="M272" i="8"/>
  <c r="M273" i="8"/>
  <c r="M274" i="8"/>
  <c r="M275" i="8"/>
  <c r="M276" i="8"/>
  <c r="M277" i="8"/>
  <c r="M278" i="8"/>
  <c r="M279" i="8"/>
  <c r="M280" i="8"/>
  <c r="M281" i="8"/>
  <c r="M282" i="8"/>
  <c r="M283" i="8"/>
  <c r="M284" i="8"/>
  <c r="M285" i="8"/>
  <c r="M286" i="8"/>
  <c r="M287" i="8"/>
  <c r="M288" i="8"/>
  <c r="M289" i="8"/>
  <c r="M290" i="8"/>
  <c r="M291" i="8"/>
  <c r="M292" i="8"/>
  <c r="M293" i="8"/>
  <c r="M294" i="8"/>
  <c r="M295" i="8"/>
  <c r="M296" i="8"/>
  <c r="M297" i="8"/>
  <c r="M298" i="8"/>
  <c r="M299" i="8"/>
  <c r="M300" i="8"/>
  <c r="M301" i="8"/>
  <c r="M302" i="8"/>
  <c r="M303" i="8"/>
  <c r="M304" i="8"/>
  <c r="M305" i="8"/>
  <c r="M306" i="8"/>
  <c r="M307" i="8"/>
  <c r="M308" i="8"/>
  <c r="M309" i="8"/>
  <c r="M310" i="8"/>
  <c r="M311" i="8"/>
  <c r="M312" i="8"/>
  <c r="M313" i="8"/>
  <c r="M314" i="8"/>
  <c r="M315" i="8"/>
  <c r="M316" i="8"/>
  <c r="M317" i="8"/>
  <c r="M318" i="8"/>
  <c r="M319" i="8"/>
  <c r="M320" i="8"/>
  <c r="M321" i="8"/>
  <c r="M322" i="8"/>
  <c r="M323" i="8"/>
  <c r="M324" i="8"/>
  <c r="M325" i="8"/>
  <c r="M326" i="8"/>
  <c r="M327" i="8"/>
  <c r="M328" i="8"/>
  <c r="M329" i="8"/>
  <c r="M330" i="8"/>
  <c r="M331" i="8"/>
  <c r="M332" i="8"/>
  <c r="M333" i="8"/>
  <c r="M334" i="8"/>
  <c r="M335" i="8"/>
  <c r="M336" i="8"/>
  <c r="M337" i="8"/>
  <c r="M338" i="8"/>
  <c r="M339" i="8"/>
  <c r="M340" i="8"/>
  <c r="M341" i="8"/>
  <c r="M342" i="8"/>
  <c r="M343" i="8"/>
  <c r="M344" i="8"/>
  <c r="M345" i="8"/>
  <c r="M346" i="8"/>
  <c r="M347" i="8"/>
  <c r="M348" i="8"/>
  <c r="M349" i="8"/>
  <c r="M350" i="8"/>
  <c r="M351" i="8"/>
  <c r="M352" i="8"/>
  <c r="M353" i="8"/>
  <c r="M354" i="8"/>
  <c r="M355" i="8"/>
  <c r="M356" i="8"/>
  <c r="M357" i="8"/>
  <c r="M358" i="8"/>
  <c r="M359" i="8"/>
  <c r="M360" i="8"/>
  <c r="M361" i="8"/>
  <c r="M362" i="8"/>
  <c r="M363" i="8"/>
  <c r="M364" i="8"/>
  <c r="M365" i="8"/>
  <c r="M366" i="8"/>
  <c r="M367" i="8"/>
  <c r="M368" i="8"/>
  <c r="M369" i="8"/>
  <c r="M370" i="8"/>
  <c r="M371" i="8"/>
  <c r="M372" i="8"/>
  <c r="M373" i="8"/>
  <c r="M374" i="8"/>
  <c r="M375" i="8"/>
  <c r="M376" i="8"/>
  <c r="M377" i="8"/>
  <c r="M378" i="8"/>
  <c r="M379" i="8"/>
  <c r="M380" i="8"/>
  <c r="M381" i="8"/>
  <c r="M382" i="8"/>
  <c r="M383" i="8"/>
  <c r="M384" i="8"/>
  <c r="M385" i="8"/>
  <c r="M386" i="8"/>
  <c r="M387" i="8"/>
  <c r="M388" i="8"/>
  <c r="M389" i="8"/>
  <c r="M390" i="8"/>
  <c r="M391" i="8"/>
  <c r="M392" i="8"/>
  <c r="M393" i="8"/>
  <c r="M394" i="8"/>
  <c r="M395" i="8"/>
  <c r="M396" i="8"/>
  <c r="M397" i="8"/>
  <c r="M398" i="8"/>
  <c r="M399" i="8"/>
  <c r="M400" i="8"/>
  <c r="M401" i="8"/>
  <c r="M402" i="8"/>
  <c r="M403" i="8"/>
  <c r="M404" i="8"/>
  <c r="M405" i="8"/>
  <c r="M406" i="8"/>
  <c r="M407" i="8"/>
  <c r="M408" i="8"/>
  <c r="M409" i="8"/>
  <c r="M410" i="8"/>
  <c r="M411" i="8"/>
  <c r="M412" i="8"/>
  <c r="M413" i="8"/>
  <c r="M414" i="8"/>
  <c r="M415" i="8"/>
  <c r="M416" i="8"/>
  <c r="M417" i="8"/>
  <c r="M418" i="8"/>
  <c r="M419" i="8"/>
  <c r="M420" i="8"/>
  <c r="M421" i="8"/>
  <c r="M422" i="8"/>
  <c r="M423" i="8"/>
  <c r="M424" i="8"/>
  <c r="M425" i="8"/>
  <c r="M426" i="8"/>
  <c r="M427" i="8"/>
  <c r="M428" i="8"/>
  <c r="M429" i="8"/>
  <c r="M430" i="8"/>
  <c r="M431" i="8"/>
  <c r="M432" i="8"/>
  <c r="M433" i="8"/>
  <c r="M434" i="8"/>
  <c r="M435" i="8"/>
  <c r="M436" i="8"/>
  <c r="M437" i="8"/>
  <c r="M438" i="8"/>
  <c r="M439" i="8"/>
  <c r="M440" i="8"/>
  <c r="M441" i="8"/>
  <c r="M442" i="8"/>
  <c r="M443" i="8"/>
  <c r="M444" i="8"/>
  <c r="M445" i="8"/>
  <c r="M446" i="8"/>
  <c r="M447" i="8"/>
  <c r="M448" i="8"/>
  <c r="M449" i="8"/>
  <c r="M450" i="8"/>
  <c r="M451" i="8"/>
  <c r="M452" i="8"/>
  <c r="M453" i="8"/>
  <c r="M454" i="8"/>
  <c r="M455" i="8"/>
  <c r="M456" i="8"/>
  <c r="M457" i="8"/>
  <c r="M458" i="8"/>
  <c r="M459" i="8"/>
  <c r="M460" i="8"/>
  <c r="M461" i="8"/>
  <c r="M462" i="8"/>
  <c r="M463" i="8"/>
  <c r="M464" i="8"/>
  <c r="M465" i="8"/>
  <c r="M466" i="8"/>
  <c r="M467" i="8"/>
  <c r="M468" i="8"/>
  <c r="M469" i="8"/>
  <c r="M470" i="8"/>
  <c r="M471" i="8"/>
  <c r="M472" i="8"/>
  <c r="M473" i="8"/>
  <c r="M474" i="8"/>
  <c r="M475" i="8"/>
  <c r="M476" i="8"/>
  <c r="M477" i="8"/>
  <c r="M478" i="8"/>
  <c r="M479" i="8"/>
  <c r="M480" i="8"/>
  <c r="M481" i="8"/>
  <c r="M482" i="8"/>
  <c r="M483" i="8"/>
  <c r="M484" i="8"/>
  <c r="M485" i="8"/>
  <c r="M486" i="8"/>
  <c r="M487" i="8"/>
  <c r="M488" i="8"/>
  <c r="M489" i="8"/>
  <c r="M490" i="8"/>
  <c r="M491" i="8"/>
  <c r="M492" i="8"/>
  <c r="M493" i="8"/>
  <c r="M494" i="8"/>
  <c r="M495" i="8"/>
  <c r="M496" i="8"/>
  <c r="M497" i="8"/>
  <c r="M498" i="8"/>
  <c r="M499" i="8"/>
  <c r="M500" i="8"/>
  <c r="M4" i="8"/>
  <c r="M5" i="8"/>
  <c r="M6" i="8"/>
  <c r="M7" i="8"/>
  <c r="M3" i="8"/>
  <c r="C4" i="21" l="1"/>
  <c r="D4" i="21" s="1"/>
  <c r="B42" i="22" s="1"/>
  <c r="E4" i="21"/>
  <c r="F4" i="21"/>
  <c r="G4" i="21"/>
  <c r="H4" i="21"/>
  <c r="J4" i="21"/>
  <c r="K4" i="21"/>
  <c r="L4" i="21"/>
  <c r="C5" i="21"/>
  <c r="D5" i="21" s="1"/>
  <c r="B43" i="22" s="1"/>
  <c r="E5" i="21"/>
  <c r="F5" i="21"/>
  <c r="G5" i="21"/>
  <c r="H5" i="21"/>
  <c r="J5" i="21"/>
  <c r="K5" i="21"/>
  <c r="L5" i="21"/>
  <c r="C6" i="21"/>
  <c r="D6" i="21" s="1"/>
  <c r="B44" i="22" s="1"/>
  <c r="E6" i="21"/>
  <c r="F6" i="21"/>
  <c r="G6" i="21"/>
  <c r="H6" i="21"/>
  <c r="J6" i="21"/>
  <c r="K6" i="21"/>
  <c r="L6" i="21"/>
  <c r="C7" i="21"/>
  <c r="D7" i="21" s="1"/>
  <c r="B45" i="22" s="1"/>
  <c r="E7" i="21"/>
  <c r="F7" i="21"/>
  <c r="G7" i="21"/>
  <c r="H7" i="21"/>
  <c r="J7" i="21"/>
  <c r="K7" i="21"/>
  <c r="L7" i="21"/>
  <c r="C8" i="21"/>
  <c r="D8" i="21"/>
  <c r="B46" i="22" s="1"/>
  <c r="E8" i="21"/>
  <c r="F8" i="21"/>
  <c r="G8" i="21"/>
  <c r="H8" i="21"/>
  <c r="J8" i="21"/>
  <c r="K8" i="21"/>
  <c r="L8" i="21"/>
  <c r="C9" i="21"/>
  <c r="D9" i="21" s="1"/>
  <c r="B47" i="22" s="1"/>
  <c r="E9" i="21"/>
  <c r="F9" i="21"/>
  <c r="G9" i="21"/>
  <c r="H9" i="21"/>
  <c r="J9" i="21"/>
  <c r="K9" i="21"/>
  <c r="L9" i="21"/>
  <c r="C10" i="21"/>
  <c r="D10" i="21"/>
  <c r="B48" i="22" s="1"/>
  <c r="E10" i="21"/>
  <c r="F10" i="21"/>
  <c r="G10" i="21"/>
  <c r="H10" i="21"/>
  <c r="J10" i="21"/>
  <c r="K10" i="21"/>
  <c r="L10" i="21"/>
  <c r="C11" i="21"/>
  <c r="D11" i="21" s="1"/>
  <c r="B49" i="22" s="1"/>
  <c r="E11" i="21"/>
  <c r="F11" i="21"/>
  <c r="G11" i="21"/>
  <c r="H11" i="21"/>
  <c r="J11" i="21"/>
  <c r="K11" i="21"/>
  <c r="L11" i="21"/>
  <c r="C12" i="21"/>
  <c r="D12" i="21"/>
  <c r="B50" i="22" s="1"/>
  <c r="E12" i="21"/>
  <c r="F12" i="21"/>
  <c r="G12" i="21"/>
  <c r="H12" i="21"/>
  <c r="J12" i="21"/>
  <c r="K12" i="21"/>
  <c r="L12" i="21"/>
  <c r="C13" i="21"/>
  <c r="D13" i="21" s="1"/>
  <c r="B51" i="22" s="1"/>
  <c r="E13" i="21"/>
  <c r="F13" i="21"/>
  <c r="G13" i="21"/>
  <c r="H13" i="21"/>
  <c r="J13" i="21"/>
  <c r="K13" i="21"/>
  <c r="L13" i="21"/>
  <c r="C14" i="21"/>
  <c r="D14" i="21" s="1"/>
  <c r="B52" i="22" s="1"/>
  <c r="E14" i="21"/>
  <c r="F14" i="21"/>
  <c r="G14" i="21"/>
  <c r="H14" i="21"/>
  <c r="J14" i="21"/>
  <c r="K14" i="21"/>
  <c r="L14" i="21"/>
  <c r="C15" i="21"/>
  <c r="D15" i="21" s="1"/>
  <c r="B53" i="22" s="1"/>
  <c r="E15" i="21"/>
  <c r="F15" i="21"/>
  <c r="G15" i="21"/>
  <c r="H15" i="21"/>
  <c r="J15" i="21"/>
  <c r="K15" i="21"/>
  <c r="L15" i="21"/>
  <c r="C16" i="21"/>
  <c r="D16" i="21" s="1"/>
  <c r="B54" i="22" s="1"/>
  <c r="E16" i="21"/>
  <c r="F16" i="21"/>
  <c r="G16" i="21"/>
  <c r="H16" i="21"/>
  <c r="J16" i="21"/>
  <c r="K16" i="21"/>
  <c r="L16" i="21"/>
  <c r="C17" i="21"/>
  <c r="D17" i="21" s="1"/>
  <c r="B55" i="22" s="1"/>
  <c r="E17" i="21"/>
  <c r="F17" i="21"/>
  <c r="G17" i="21"/>
  <c r="H17" i="21"/>
  <c r="J17" i="21"/>
  <c r="K17" i="21"/>
  <c r="L17" i="21"/>
  <c r="C18" i="21"/>
  <c r="D18" i="21" s="1"/>
  <c r="B56" i="22" s="1"/>
  <c r="E18" i="21"/>
  <c r="F18" i="21"/>
  <c r="G18" i="21"/>
  <c r="H18" i="21"/>
  <c r="J18" i="21"/>
  <c r="K18" i="21"/>
  <c r="L18" i="21"/>
  <c r="C19" i="21"/>
  <c r="D19" i="21" s="1"/>
  <c r="B57" i="22" s="1"/>
  <c r="E19" i="21"/>
  <c r="F19" i="21"/>
  <c r="G19" i="21"/>
  <c r="H19" i="21"/>
  <c r="J19" i="21"/>
  <c r="K19" i="21"/>
  <c r="L19" i="21"/>
  <c r="C20" i="21"/>
  <c r="D20" i="21" s="1"/>
  <c r="B58" i="22" s="1"/>
  <c r="E20" i="21"/>
  <c r="F20" i="21"/>
  <c r="G20" i="21"/>
  <c r="H20" i="21"/>
  <c r="J20" i="21"/>
  <c r="K20" i="21"/>
  <c r="L20" i="21"/>
  <c r="C21" i="21"/>
  <c r="D21" i="21" s="1"/>
  <c r="B59" i="22" s="1"/>
  <c r="E21" i="21"/>
  <c r="F21" i="21"/>
  <c r="G21" i="21"/>
  <c r="H21" i="21"/>
  <c r="J21" i="21"/>
  <c r="K21" i="21"/>
  <c r="L21" i="21"/>
  <c r="C22" i="21"/>
  <c r="D22" i="21" s="1"/>
  <c r="B60" i="22" s="1"/>
  <c r="E22" i="21"/>
  <c r="F22" i="21"/>
  <c r="G22" i="21"/>
  <c r="H22" i="21"/>
  <c r="J22" i="21"/>
  <c r="K22" i="21"/>
  <c r="L22" i="21"/>
  <c r="C23" i="21"/>
  <c r="D23" i="21" s="1"/>
  <c r="B61" i="22" s="1"/>
  <c r="E23" i="21"/>
  <c r="F23" i="21"/>
  <c r="G23" i="21"/>
  <c r="H23" i="21"/>
  <c r="J23" i="21"/>
  <c r="K23" i="21"/>
  <c r="L23" i="21"/>
  <c r="C24" i="21"/>
  <c r="D24" i="21" s="1"/>
  <c r="B62" i="22" s="1"/>
  <c r="E24" i="21"/>
  <c r="F24" i="21"/>
  <c r="G24" i="21"/>
  <c r="H24" i="21"/>
  <c r="J24" i="21"/>
  <c r="K24" i="21"/>
  <c r="L24" i="21"/>
  <c r="C25" i="21"/>
  <c r="D25" i="21" s="1"/>
  <c r="B63" i="22" s="1"/>
  <c r="E25" i="21"/>
  <c r="F25" i="21"/>
  <c r="G25" i="21"/>
  <c r="H25" i="21"/>
  <c r="J25" i="21"/>
  <c r="K25" i="21"/>
  <c r="L25" i="21"/>
  <c r="C26" i="21"/>
  <c r="D26" i="21" s="1"/>
  <c r="B64" i="22" s="1"/>
  <c r="E26" i="21"/>
  <c r="F26" i="21"/>
  <c r="G26" i="21"/>
  <c r="H26" i="21"/>
  <c r="J26" i="21"/>
  <c r="K26" i="21"/>
  <c r="L26" i="21"/>
  <c r="C27" i="21"/>
  <c r="D27" i="21" s="1"/>
  <c r="B65" i="22" s="1"/>
  <c r="E27" i="21"/>
  <c r="F27" i="21"/>
  <c r="G27" i="21"/>
  <c r="H27" i="21"/>
  <c r="J27" i="21"/>
  <c r="K27" i="21"/>
  <c r="L27" i="21"/>
  <c r="C28" i="21"/>
  <c r="D28" i="21" s="1"/>
  <c r="B66" i="22" s="1"/>
  <c r="E28" i="21"/>
  <c r="F28" i="21"/>
  <c r="G28" i="21"/>
  <c r="H28" i="21"/>
  <c r="J28" i="21"/>
  <c r="K28" i="21"/>
  <c r="L28" i="21"/>
  <c r="C29" i="21"/>
  <c r="D29" i="21" s="1"/>
  <c r="B67" i="22" s="1"/>
  <c r="E29" i="21"/>
  <c r="F29" i="21"/>
  <c r="G29" i="21"/>
  <c r="H29" i="21"/>
  <c r="J29" i="21"/>
  <c r="K29" i="21"/>
  <c r="L29" i="21"/>
  <c r="C30" i="21"/>
  <c r="D30" i="21" s="1"/>
  <c r="B68" i="22" s="1"/>
  <c r="E30" i="21"/>
  <c r="F30" i="21"/>
  <c r="G30" i="21"/>
  <c r="H30" i="21"/>
  <c r="J30" i="21"/>
  <c r="K30" i="21"/>
  <c r="L30" i="21"/>
  <c r="C31" i="21"/>
  <c r="D31" i="21" s="1"/>
  <c r="B69" i="22" s="1"/>
  <c r="E31" i="21"/>
  <c r="F31" i="21"/>
  <c r="G31" i="21"/>
  <c r="H31" i="21"/>
  <c r="J31" i="21"/>
  <c r="K31" i="21"/>
  <c r="L31" i="21"/>
  <c r="C32" i="21"/>
  <c r="D32" i="21"/>
  <c r="B70" i="22" s="1"/>
  <c r="E32" i="21"/>
  <c r="F32" i="21"/>
  <c r="G32" i="21"/>
  <c r="H32" i="21"/>
  <c r="J32" i="21"/>
  <c r="K32" i="21"/>
  <c r="L32" i="21"/>
  <c r="C33" i="21"/>
  <c r="D33" i="21" s="1"/>
  <c r="B71" i="22" s="1"/>
  <c r="E33" i="21"/>
  <c r="F33" i="21"/>
  <c r="G33" i="21"/>
  <c r="H33" i="21"/>
  <c r="J33" i="21"/>
  <c r="K33" i="21"/>
  <c r="L33" i="21"/>
  <c r="C34" i="21"/>
  <c r="D34" i="21"/>
  <c r="B72" i="22" s="1"/>
  <c r="E34" i="21"/>
  <c r="F34" i="21"/>
  <c r="G34" i="21"/>
  <c r="H34" i="21"/>
  <c r="J34" i="21"/>
  <c r="K34" i="21"/>
  <c r="L34" i="21"/>
  <c r="C35" i="21"/>
  <c r="D35" i="21" s="1"/>
  <c r="B73" i="22" s="1"/>
  <c r="E35" i="21"/>
  <c r="F35" i="21"/>
  <c r="G35" i="21"/>
  <c r="H35" i="21"/>
  <c r="J35" i="21"/>
  <c r="K35" i="21"/>
  <c r="L35" i="21"/>
  <c r="C36" i="21"/>
  <c r="D36" i="21" s="1"/>
  <c r="B74" i="22" s="1"/>
  <c r="E36" i="21"/>
  <c r="F36" i="21"/>
  <c r="G36" i="21"/>
  <c r="H36" i="21"/>
  <c r="J36" i="21"/>
  <c r="K36" i="21"/>
  <c r="L36" i="21"/>
  <c r="C37" i="21"/>
  <c r="D37" i="21" s="1"/>
  <c r="B75" i="22" s="1"/>
  <c r="E37" i="21"/>
  <c r="F37" i="21"/>
  <c r="G37" i="21"/>
  <c r="H37" i="21"/>
  <c r="J37" i="21"/>
  <c r="K37" i="21"/>
  <c r="L37" i="21"/>
  <c r="C38" i="21"/>
  <c r="D38" i="21"/>
  <c r="B76" i="22" s="1"/>
  <c r="E38" i="21"/>
  <c r="F38" i="21"/>
  <c r="G38" i="21"/>
  <c r="H38" i="21"/>
  <c r="J38" i="21"/>
  <c r="K38" i="21"/>
  <c r="L38" i="21"/>
  <c r="C39" i="21"/>
  <c r="D39" i="21"/>
  <c r="B77" i="22" s="1"/>
  <c r="E39" i="21"/>
  <c r="F39" i="21"/>
  <c r="G39" i="21"/>
  <c r="H39" i="21"/>
  <c r="J39" i="21"/>
  <c r="K39" i="21"/>
  <c r="L39" i="21"/>
  <c r="C40" i="21"/>
  <c r="D40" i="21" s="1"/>
  <c r="B78" i="22" s="1"/>
  <c r="E40" i="21"/>
  <c r="F40" i="21"/>
  <c r="G40" i="21"/>
  <c r="H40" i="21"/>
  <c r="J40" i="21"/>
  <c r="K40" i="21"/>
  <c r="L40" i="21"/>
  <c r="C41" i="21"/>
  <c r="D41" i="21" s="1"/>
  <c r="B79" i="22" s="1"/>
  <c r="E41" i="21"/>
  <c r="F41" i="21"/>
  <c r="G41" i="21"/>
  <c r="H41" i="21"/>
  <c r="J41" i="21"/>
  <c r="K41" i="21"/>
  <c r="L41" i="21"/>
  <c r="C42" i="21"/>
  <c r="D42" i="21" s="1"/>
  <c r="B80" i="22" s="1"/>
  <c r="E42" i="21"/>
  <c r="F42" i="21"/>
  <c r="G42" i="21"/>
  <c r="H42" i="21"/>
  <c r="J42" i="21"/>
  <c r="K42" i="21"/>
  <c r="L42" i="21"/>
  <c r="C43" i="21"/>
  <c r="D43" i="21" s="1"/>
  <c r="B81" i="22" s="1"/>
  <c r="E43" i="21"/>
  <c r="F43" i="21"/>
  <c r="G43" i="21"/>
  <c r="H43" i="21"/>
  <c r="J43" i="21"/>
  <c r="K43" i="21"/>
  <c r="L43" i="21"/>
  <c r="C44" i="21"/>
  <c r="D44" i="21"/>
  <c r="B82" i="22" s="1"/>
  <c r="E44" i="21"/>
  <c r="F44" i="21"/>
  <c r="G44" i="21"/>
  <c r="H44" i="21"/>
  <c r="J44" i="21"/>
  <c r="K44" i="21"/>
  <c r="L44" i="21"/>
  <c r="C45" i="21"/>
  <c r="D45" i="21" s="1"/>
  <c r="B83" i="22" s="1"/>
  <c r="E45" i="21"/>
  <c r="F45" i="21"/>
  <c r="G45" i="21"/>
  <c r="H45" i="21"/>
  <c r="J45" i="21"/>
  <c r="K45" i="21"/>
  <c r="L45" i="21"/>
  <c r="C46" i="21"/>
  <c r="D46" i="21" s="1"/>
  <c r="B84" i="22" s="1"/>
  <c r="E46" i="21"/>
  <c r="F46" i="21"/>
  <c r="G46" i="21"/>
  <c r="H46" i="21"/>
  <c r="J46" i="21"/>
  <c r="K46" i="21"/>
  <c r="L46" i="21"/>
  <c r="C47" i="21"/>
  <c r="D47" i="21" s="1"/>
  <c r="B85" i="22" s="1"/>
  <c r="E47" i="21"/>
  <c r="F47" i="21"/>
  <c r="G47" i="21"/>
  <c r="H47" i="21"/>
  <c r="J47" i="21"/>
  <c r="K47" i="21"/>
  <c r="L47" i="21"/>
  <c r="C48" i="21"/>
  <c r="D48" i="21" s="1"/>
  <c r="B86" i="22" s="1"/>
  <c r="E48" i="21"/>
  <c r="F48" i="21"/>
  <c r="G48" i="21"/>
  <c r="H48" i="21"/>
  <c r="J48" i="21"/>
  <c r="K48" i="21"/>
  <c r="L48" i="21"/>
  <c r="C49" i="21"/>
  <c r="D49" i="21"/>
  <c r="B87" i="22" s="1"/>
  <c r="E49" i="21"/>
  <c r="F49" i="21"/>
  <c r="G49" i="21"/>
  <c r="H49" i="21"/>
  <c r="J49" i="21"/>
  <c r="K49" i="21"/>
  <c r="L49" i="21"/>
  <c r="C50" i="21"/>
  <c r="D50" i="21" s="1"/>
  <c r="B88" i="22" s="1"/>
  <c r="E50" i="21"/>
  <c r="F50" i="21"/>
  <c r="G50" i="21"/>
  <c r="H50" i="21"/>
  <c r="J50" i="21"/>
  <c r="K50" i="21"/>
  <c r="L50" i="21"/>
  <c r="C51" i="21"/>
  <c r="D51" i="21" s="1"/>
  <c r="B89" i="22" s="1"/>
  <c r="E51" i="21"/>
  <c r="F51" i="21"/>
  <c r="G51" i="21"/>
  <c r="H51" i="21"/>
  <c r="J51" i="21"/>
  <c r="K51" i="21"/>
  <c r="L51" i="21"/>
  <c r="C52" i="21"/>
  <c r="D52" i="21" s="1"/>
  <c r="B90" i="22" s="1"/>
  <c r="E52" i="21"/>
  <c r="F52" i="21"/>
  <c r="G52" i="21"/>
  <c r="H52" i="21"/>
  <c r="J52" i="21"/>
  <c r="K52" i="21"/>
  <c r="L52" i="21"/>
  <c r="C53" i="21"/>
  <c r="D53" i="21" s="1"/>
  <c r="B91" i="22" s="1"/>
  <c r="E53" i="21"/>
  <c r="F53" i="21"/>
  <c r="G53" i="21"/>
  <c r="H53" i="21"/>
  <c r="J53" i="21"/>
  <c r="K53" i="21"/>
  <c r="L53" i="21"/>
  <c r="C54" i="21"/>
  <c r="D54" i="21" s="1"/>
  <c r="B92" i="22" s="1"/>
  <c r="E54" i="21"/>
  <c r="F54" i="21"/>
  <c r="G54" i="21"/>
  <c r="H54" i="21"/>
  <c r="J54" i="21"/>
  <c r="K54" i="21"/>
  <c r="L54" i="21"/>
  <c r="C55" i="21"/>
  <c r="D55" i="21" s="1"/>
  <c r="B93" i="22" s="1"/>
  <c r="E55" i="21"/>
  <c r="F55" i="21"/>
  <c r="G55" i="21"/>
  <c r="H55" i="21"/>
  <c r="J55" i="21"/>
  <c r="K55" i="21"/>
  <c r="L55" i="21"/>
  <c r="C56" i="21"/>
  <c r="D56" i="21" s="1"/>
  <c r="B94" i="22" s="1"/>
  <c r="E56" i="21"/>
  <c r="F56" i="21"/>
  <c r="G56" i="21"/>
  <c r="H56" i="21"/>
  <c r="J56" i="21"/>
  <c r="K56" i="21"/>
  <c r="L56" i="21"/>
  <c r="C57" i="21"/>
  <c r="D57" i="21"/>
  <c r="B95" i="22" s="1"/>
  <c r="E57" i="21"/>
  <c r="F57" i="21"/>
  <c r="G57" i="21"/>
  <c r="H57" i="21"/>
  <c r="J57" i="21"/>
  <c r="K57" i="21"/>
  <c r="L57" i="21"/>
  <c r="C58" i="21"/>
  <c r="D58" i="21" s="1"/>
  <c r="B96" i="22" s="1"/>
  <c r="E58" i="21"/>
  <c r="F58" i="21"/>
  <c r="G58" i="21"/>
  <c r="H58" i="21"/>
  <c r="J58" i="21"/>
  <c r="K58" i="21"/>
  <c r="L58" i="21"/>
  <c r="C59" i="21"/>
  <c r="D59" i="21" s="1"/>
  <c r="B97" i="22" s="1"/>
  <c r="E59" i="21"/>
  <c r="F59" i="21"/>
  <c r="G59" i="21"/>
  <c r="H59" i="21"/>
  <c r="J59" i="21"/>
  <c r="K59" i="21"/>
  <c r="L59" i="21"/>
  <c r="C60" i="21"/>
  <c r="D60" i="21" s="1"/>
  <c r="B98" i="22" s="1"/>
  <c r="E60" i="21"/>
  <c r="F60" i="21"/>
  <c r="G60" i="21"/>
  <c r="H60" i="21"/>
  <c r="J60" i="21"/>
  <c r="K60" i="21"/>
  <c r="L60" i="21"/>
  <c r="C61" i="21"/>
  <c r="D61" i="21" s="1"/>
  <c r="B99" i="22" s="1"/>
  <c r="E61" i="21"/>
  <c r="F61" i="21"/>
  <c r="G61" i="21"/>
  <c r="H61" i="21"/>
  <c r="J61" i="21"/>
  <c r="K61" i="21"/>
  <c r="L61" i="21"/>
  <c r="C62" i="21"/>
  <c r="D62" i="21" s="1"/>
  <c r="B100" i="22" s="1"/>
  <c r="E62" i="21"/>
  <c r="F62" i="21"/>
  <c r="G62" i="21"/>
  <c r="H62" i="21"/>
  <c r="J62" i="21"/>
  <c r="K62" i="21"/>
  <c r="L62" i="21"/>
  <c r="C63" i="21"/>
  <c r="D63" i="21"/>
  <c r="B101" i="22" s="1"/>
  <c r="E63" i="21"/>
  <c r="F63" i="21"/>
  <c r="G63" i="21"/>
  <c r="H63" i="21"/>
  <c r="J63" i="21"/>
  <c r="K63" i="21"/>
  <c r="L63" i="21"/>
  <c r="C64" i="21"/>
  <c r="D64" i="21" s="1"/>
  <c r="B102" i="22" s="1"/>
  <c r="E64" i="21"/>
  <c r="F64" i="21"/>
  <c r="G64" i="21"/>
  <c r="H64" i="21"/>
  <c r="J64" i="21"/>
  <c r="K64" i="21"/>
  <c r="L64" i="21"/>
  <c r="C65" i="21"/>
  <c r="D65" i="21" s="1"/>
  <c r="B103" i="22" s="1"/>
  <c r="E65" i="21"/>
  <c r="F65" i="21"/>
  <c r="G65" i="21"/>
  <c r="H65" i="21"/>
  <c r="J65" i="21"/>
  <c r="K65" i="21"/>
  <c r="L65" i="21"/>
  <c r="C66" i="21"/>
  <c r="D66" i="21" s="1"/>
  <c r="B104" i="22" s="1"/>
  <c r="E66" i="21"/>
  <c r="F66" i="21"/>
  <c r="G66" i="21"/>
  <c r="H66" i="21"/>
  <c r="J66" i="21"/>
  <c r="K66" i="21"/>
  <c r="L66" i="21"/>
  <c r="C67" i="21"/>
  <c r="D67" i="21" s="1"/>
  <c r="B105" i="22" s="1"/>
  <c r="E67" i="21"/>
  <c r="F67" i="21"/>
  <c r="G67" i="21"/>
  <c r="H67" i="21"/>
  <c r="J67" i="21"/>
  <c r="K67" i="21"/>
  <c r="L67" i="21"/>
  <c r="C68" i="21"/>
  <c r="D68" i="21" s="1"/>
  <c r="B106" i="22" s="1"/>
  <c r="E68" i="21"/>
  <c r="F68" i="21"/>
  <c r="G68" i="21"/>
  <c r="H68" i="21"/>
  <c r="J68" i="21"/>
  <c r="K68" i="21"/>
  <c r="L68" i="21"/>
  <c r="C69" i="21"/>
  <c r="D69" i="21" s="1"/>
  <c r="B107" i="22" s="1"/>
  <c r="E69" i="21"/>
  <c r="F69" i="21"/>
  <c r="G69" i="21"/>
  <c r="H69" i="21"/>
  <c r="J69" i="21"/>
  <c r="K69" i="21"/>
  <c r="L69" i="21"/>
  <c r="C70" i="21"/>
  <c r="D70" i="21" s="1"/>
  <c r="B108" i="22" s="1"/>
  <c r="E70" i="21"/>
  <c r="F70" i="21"/>
  <c r="G70" i="21"/>
  <c r="H70" i="21"/>
  <c r="J70" i="21"/>
  <c r="K70" i="21"/>
  <c r="L70" i="21"/>
  <c r="C71" i="21"/>
  <c r="D71" i="21" s="1"/>
  <c r="B109" i="22" s="1"/>
  <c r="E71" i="21"/>
  <c r="F71" i="21"/>
  <c r="G71" i="21"/>
  <c r="H71" i="21"/>
  <c r="J71" i="21"/>
  <c r="K71" i="21"/>
  <c r="L71" i="21"/>
  <c r="C72" i="21"/>
  <c r="D72" i="21" s="1"/>
  <c r="B110" i="22" s="1"/>
  <c r="E72" i="21"/>
  <c r="F72" i="21"/>
  <c r="G72" i="21"/>
  <c r="H72" i="21"/>
  <c r="J72" i="21"/>
  <c r="K72" i="21"/>
  <c r="L72" i="21"/>
  <c r="C73" i="21"/>
  <c r="D73" i="21" s="1"/>
  <c r="B111" i="22" s="1"/>
  <c r="E73" i="21"/>
  <c r="F73" i="21"/>
  <c r="G73" i="21"/>
  <c r="H73" i="21"/>
  <c r="J73" i="21"/>
  <c r="K73" i="21"/>
  <c r="L73" i="21"/>
  <c r="C74" i="21"/>
  <c r="D74" i="21" s="1"/>
  <c r="B112" i="22" s="1"/>
  <c r="E74" i="21"/>
  <c r="F74" i="21"/>
  <c r="G74" i="21"/>
  <c r="H74" i="21"/>
  <c r="J74" i="21"/>
  <c r="K74" i="21"/>
  <c r="L74" i="21"/>
  <c r="C75" i="21"/>
  <c r="D75" i="21"/>
  <c r="B113" i="22" s="1"/>
  <c r="E75" i="21"/>
  <c r="F75" i="21"/>
  <c r="G75" i="21"/>
  <c r="H75" i="21"/>
  <c r="J75" i="21"/>
  <c r="K75" i="21"/>
  <c r="L75" i="21"/>
  <c r="C76" i="21"/>
  <c r="D76" i="21"/>
  <c r="B114" i="22" s="1"/>
  <c r="E76" i="21"/>
  <c r="F76" i="21"/>
  <c r="G76" i="21"/>
  <c r="H76" i="21"/>
  <c r="J76" i="21"/>
  <c r="K76" i="21"/>
  <c r="L76" i="21"/>
  <c r="C77" i="21"/>
  <c r="D77" i="21" s="1"/>
  <c r="B115" i="22" s="1"/>
  <c r="E77" i="21"/>
  <c r="F77" i="21"/>
  <c r="G77" i="21"/>
  <c r="H77" i="21"/>
  <c r="J77" i="21"/>
  <c r="K77" i="21"/>
  <c r="L77" i="21"/>
  <c r="C78" i="21"/>
  <c r="D78" i="21" s="1"/>
  <c r="B116" i="22" s="1"/>
  <c r="E78" i="21"/>
  <c r="F78" i="21"/>
  <c r="G78" i="21"/>
  <c r="H78" i="21"/>
  <c r="J78" i="21"/>
  <c r="K78" i="21"/>
  <c r="L78" i="21"/>
  <c r="C79" i="21"/>
  <c r="D79" i="21" s="1"/>
  <c r="B117" i="22" s="1"/>
  <c r="E79" i="21"/>
  <c r="F79" i="21"/>
  <c r="G79" i="21"/>
  <c r="H79" i="21"/>
  <c r="J79" i="21"/>
  <c r="K79" i="21"/>
  <c r="L79" i="21"/>
  <c r="C80" i="21"/>
  <c r="D80" i="21" s="1"/>
  <c r="B118" i="22" s="1"/>
  <c r="E80" i="21"/>
  <c r="F80" i="21"/>
  <c r="G80" i="21"/>
  <c r="H80" i="21"/>
  <c r="J80" i="21"/>
  <c r="K80" i="21"/>
  <c r="L80" i="21"/>
  <c r="C81" i="21"/>
  <c r="D81" i="21" s="1"/>
  <c r="B119" i="22" s="1"/>
  <c r="E81" i="21"/>
  <c r="F81" i="21"/>
  <c r="G81" i="21"/>
  <c r="H81" i="21"/>
  <c r="J81" i="21"/>
  <c r="K81" i="21"/>
  <c r="L81" i="21"/>
  <c r="C82" i="21"/>
  <c r="D82" i="21" s="1"/>
  <c r="B120" i="22" s="1"/>
  <c r="E82" i="21"/>
  <c r="F82" i="21"/>
  <c r="G82" i="21"/>
  <c r="H82" i="21"/>
  <c r="J82" i="21"/>
  <c r="K82" i="21"/>
  <c r="L82" i="21"/>
  <c r="C83" i="21"/>
  <c r="D83" i="21" s="1"/>
  <c r="B121" i="22" s="1"/>
  <c r="E83" i="21"/>
  <c r="F83" i="21"/>
  <c r="G83" i="21"/>
  <c r="H83" i="21"/>
  <c r="J83" i="21"/>
  <c r="K83" i="21"/>
  <c r="L83" i="21"/>
  <c r="C84" i="21"/>
  <c r="D84" i="21" s="1"/>
  <c r="B122" i="22" s="1"/>
  <c r="E84" i="21"/>
  <c r="F84" i="21"/>
  <c r="G84" i="21"/>
  <c r="H84" i="21"/>
  <c r="J84" i="21"/>
  <c r="K84" i="21"/>
  <c r="L84" i="21"/>
  <c r="C85" i="21"/>
  <c r="D85" i="21" s="1"/>
  <c r="B123" i="22" s="1"/>
  <c r="E85" i="21"/>
  <c r="F85" i="21"/>
  <c r="G85" i="21"/>
  <c r="H85" i="21"/>
  <c r="J85" i="21"/>
  <c r="K85" i="21"/>
  <c r="L85" i="21"/>
  <c r="C86" i="21"/>
  <c r="D86" i="21" s="1"/>
  <c r="B124" i="22" s="1"/>
  <c r="E86" i="21"/>
  <c r="F86" i="21"/>
  <c r="G86" i="21"/>
  <c r="H86" i="21"/>
  <c r="J86" i="21"/>
  <c r="K86" i="21"/>
  <c r="L86" i="21"/>
  <c r="C87" i="21"/>
  <c r="D87" i="21" s="1"/>
  <c r="B125" i="22" s="1"/>
  <c r="E87" i="21"/>
  <c r="F87" i="21"/>
  <c r="G87" i="21"/>
  <c r="H87" i="21"/>
  <c r="J87" i="21"/>
  <c r="K87" i="21"/>
  <c r="L87" i="21"/>
  <c r="C88" i="21"/>
  <c r="D88" i="21" s="1"/>
  <c r="B126" i="22" s="1"/>
  <c r="E88" i="21"/>
  <c r="F88" i="21"/>
  <c r="G88" i="21"/>
  <c r="H88" i="21"/>
  <c r="J88" i="21"/>
  <c r="K88" i="21"/>
  <c r="L88" i="21"/>
  <c r="C89" i="21"/>
  <c r="D89" i="21" s="1"/>
  <c r="B127" i="22" s="1"/>
  <c r="E89" i="21"/>
  <c r="F89" i="21"/>
  <c r="G89" i="21"/>
  <c r="H89" i="21"/>
  <c r="J89" i="21"/>
  <c r="K89" i="21"/>
  <c r="L89" i="21"/>
  <c r="C90" i="21"/>
  <c r="D90" i="21" s="1"/>
  <c r="B128" i="22" s="1"/>
  <c r="E90" i="21"/>
  <c r="F90" i="21"/>
  <c r="G90" i="21"/>
  <c r="H90" i="21"/>
  <c r="J90" i="21"/>
  <c r="K90" i="21"/>
  <c r="L90" i="21"/>
  <c r="C91" i="21"/>
  <c r="D91" i="21" s="1"/>
  <c r="B129" i="22" s="1"/>
  <c r="E91" i="21"/>
  <c r="F91" i="21"/>
  <c r="G91" i="21"/>
  <c r="H91" i="21"/>
  <c r="J91" i="21"/>
  <c r="K91" i="21"/>
  <c r="L91" i="21"/>
  <c r="C92" i="21"/>
  <c r="D92" i="21" s="1"/>
  <c r="B130" i="22" s="1"/>
  <c r="E92" i="21"/>
  <c r="F92" i="21"/>
  <c r="G92" i="21"/>
  <c r="H92" i="21"/>
  <c r="J92" i="21"/>
  <c r="K92" i="21"/>
  <c r="L92" i="21"/>
  <c r="C93" i="21"/>
  <c r="D93" i="21"/>
  <c r="B131" i="22" s="1"/>
  <c r="E93" i="21"/>
  <c r="F93" i="21"/>
  <c r="G93" i="21"/>
  <c r="H93" i="21"/>
  <c r="J93" i="21"/>
  <c r="K93" i="21"/>
  <c r="L93" i="21"/>
  <c r="C94" i="21"/>
  <c r="D94" i="21" s="1"/>
  <c r="B132" i="22" s="1"/>
  <c r="E94" i="21"/>
  <c r="F94" i="21"/>
  <c r="G94" i="21"/>
  <c r="H94" i="21"/>
  <c r="J94" i="21"/>
  <c r="K94" i="21"/>
  <c r="L94" i="21"/>
  <c r="C95" i="21"/>
  <c r="D95" i="21" s="1"/>
  <c r="B133" i="22" s="1"/>
  <c r="E95" i="21"/>
  <c r="F95" i="21"/>
  <c r="G95" i="21"/>
  <c r="H95" i="21"/>
  <c r="J95" i="21"/>
  <c r="K95" i="21"/>
  <c r="L95" i="21"/>
  <c r="C96" i="21"/>
  <c r="D96" i="21" s="1"/>
  <c r="B134" i="22" s="1"/>
  <c r="E96" i="21"/>
  <c r="F96" i="21"/>
  <c r="G96" i="21"/>
  <c r="H96" i="21"/>
  <c r="J96" i="21"/>
  <c r="K96" i="21"/>
  <c r="L96" i="21"/>
  <c r="C97" i="21"/>
  <c r="D97" i="21" s="1"/>
  <c r="B135" i="22" s="1"/>
  <c r="E97" i="21"/>
  <c r="F97" i="21"/>
  <c r="G97" i="21"/>
  <c r="H97" i="21"/>
  <c r="J97" i="21"/>
  <c r="K97" i="21"/>
  <c r="L97" i="21"/>
  <c r="C98" i="21"/>
  <c r="D98" i="21" s="1"/>
  <c r="B136" i="22" s="1"/>
  <c r="E98" i="21"/>
  <c r="F98" i="21"/>
  <c r="G98" i="21"/>
  <c r="H98" i="21"/>
  <c r="J98" i="21"/>
  <c r="K98" i="21"/>
  <c r="L98" i="21"/>
  <c r="C99" i="21"/>
  <c r="D99" i="21" s="1"/>
  <c r="B137" i="22" s="1"/>
  <c r="E99" i="21"/>
  <c r="F99" i="21"/>
  <c r="G99" i="21"/>
  <c r="H99" i="21"/>
  <c r="J99" i="21"/>
  <c r="K99" i="21"/>
  <c r="L99" i="21"/>
  <c r="C100" i="21"/>
  <c r="D100" i="21" s="1"/>
  <c r="B138" i="22" s="1"/>
  <c r="E100" i="21"/>
  <c r="F100" i="21"/>
  <c r="G100" i="21"/>
  <c r="H100" i="21"/>
  <c r="J100" i="21"/>
  <c r="K100" i="21"/>
  <c r="L100" i="21"/>
  <c r="C101" i="21"/>
  <c r="D101" i="21"/>
  <c r="B139" i="22" s="1"/>
  <c r="E101" i="21"/>
  <c r="F101" i="21"/>
  <c r="G101" i="21"/>
  <c r="H101" i="21"/>
  <c r="J101" i="21"/>
  <c r="K101" i="21"/>
  <c r="L101" i="21"/>
  <c r="C102" i="21"/>
  <c r="D102" i="21" s="1"/>
  <c r="B140" i="22" s="1"/>
  <c r="E102" i="21"/>
  <c r="F102" i="21"/>
  <c r="G102" i="21"/>
  <c r="H102" i="21"/>
  <c r="J102" i="21"/>
  <c r="K102" i="21"/>
  <c r="L102" i="21"/>
  <c r="C103" i="21"/>
  <c r="D103" i="21" s="1"/>
  <c r="B141" i="22" s="1"/>
  <c r="E103" i="21"/>
  <c r="F103" i="21"/>
  <c r="G103" i="21"/>
  <c r="H103" i="21"/>
  <c r="J103" i="21"/>
  <c r="K103" i="21"/>
  <c r="L103" i="21"/>
  <c r="C104" i="21"/>
  <c r="D104" i="21" s="1"/>
  <c r="B142" i="22" s="1"/>
  <c r="E104" i="21"/>
  <c r="F104" i="21"/>
  <c r="G104" i="21"/>
  <c r="H104" i="21"/>
  <c r="J104" i="21"/>
  <c r="K104" i="21"/>
  <c r="L104" i="21"/>
  <c r="C105" i="21"/>
  <c r="D105" i="21" s="1"/>
  <c r="B143" i="22" s="1"/>
  <c r="E105" i="21"/>
  <c r="F105" i="21"/>
  <c r="G105" i="21"/>
  <c r="H105" i="21"/>
  <c r="J105" i="21"/>
  <c r="K105" i="21"/>
  <c r="L105" i="21"/>
  <c r="C106" i="21"/>
  <c r="D106" i="21" s="1"/>
  <c r="B144" i="22" s="1"/>
  <c r="E106" i="21"/>
  <c r="F106" i="21"/>
  <c r="G106" i="21"/>
  <c r="H106" i="21"/>
  <c r="J106" i="21"/>
  <c r="K106" i="21"/>
  <c r="L106" i="21"/>
  <c r="C107" i="21"/>
  <c r="D107" i="21" s="1"/>
  <c r="B145" i="22" s="1"/>
  <c r="E107" i="21"/>
  <c r="F107" i="21"/>
  <c r="G107" i="21"/>
  <c r="H107" i="21"/>
  <c r="J107" i="21"/>
  <c r="K107" i="21"/>
  <c r="L107" i="21"/>
  <c r="C108" i="21"/>
  <c r="D108" i="21" s="1"/>
  <c r="B146" i="22" s="1"/>
  <c r="E108" i="21"/>
  <c r="F108" i="21"/>
  <c r="G108" i="21"/>
  <c r="H108" i="21"/>
  <c r="J108" i="21"/>
  <c r="K108" i="21"/>
  <c r="L108" i="21"/>
  <c r="C109" i="21"/>
  <c r="D109" i="21" s="1"/>
  <c r="B147" i="22" s="1"/>
  <c r="E109" i="21"/>
  <c r="F109" i="21"/>
  <c r="G109" i="21"/>
  <c r="H109" i="21"/>
  <c r="J109" i="21"/>
  <c r="K109" i="21"/>
  <c r="L109" i="21"/>
  <c r="C110" i="21"/>
  <c r="D110" i="21" s="1"/>
  <c r="B148" i="22" s="1"/>
  <c r="E110" i="21"/>
  <c r="F110" i="21"/>
  <c r="G110" i="21"/>
  <c r="H110" i="21"/>
  <c r="J110" i="21"/>
  <c r="K110" i="21"/>
  <c r="L110" i="21"/>
  <c r="C111" i="21"/>
  <c r="D111" i="21" s="1"/>
  <c r="B149" i="22" s="1"/>
  <c r="E111" i="21"/>
  <c r="F111" i="21"/>
  <c r="G111" i="21"/>
  <c r="H111" i="21"/>
  <c r="J111" i="21"/>
  <c r="K111" i="21"/>
  <c r="L111" i="21"/>
  <c r="C112" i="21"/>
  <c r="D112" i="21" s="1"/>
  <c r="B150" i="22" s="1"/>
  <c r="E112" i="21"/>
  <c r="F112" i="21"/>
  <c r="G112" i="21"/>
  <c r="H112" i="21"/>
  <c r="J112" i="21"/>
  <c r="K112" i="21"/>
  <c r="L112" i="21"/>
  <c r="C113" i="21"/>
  <c r="D113" i="21" s="1"/>
  <c r="B151" i="22" s="1"/>
  <c r="E113" i="21"/>
  <c r="F113" i="21"/>
  <c r="G113" i="21"/>
  <c r="H113" i="21"/>
  <c r="J113" i="21"/>
  <c r="K113" i="21"/>
  <c r="L113" i="21"/>
  <c r="C114" i="21"/>
  <c r="D114" i="21" s="1"/>
  <c r="B152" i="22" s="1"/>
  <c r="E114" i="21"/>
  <c r="F114" i="21"/>
  <c r="G114" i="21"/>
  <c r="H114" i="21"/>
  <c r="J114" i="21"/>
  <c r="K114" i="21"/>
  <c r="L114" i="21"/>
  <c r="C115" i="21"/>
  <c r="D115" i="21" s="1"/>
  <c r="B153" i="22" s="1"/>
  <c r="E115" i="21"/>
  <c r="F115" i="21"/>
  <c r="G115" i="21"/>
  <c r="H115" i="21"/>
  <c r="J115" i="21"/>
  <c r="K115" i="21"/>
  <c r="L115" i="21"/>
  <c r="C116" i="21"/>
  <c r="D116" i="21" s="1"/>
  <c r="B154" i="22" s="1"/>
  <c r="E116" i="21"/>
  <c r="F116" i="21"/>
  <c r="G116" i="21"/>
  <c r="H116" i="21"/>
  <c r="J116" i="21"/>
  <c r="K116" i="21"/>
  <c r="L116" i="21"/>
  <c r="C117" i="21"/>
  <c r="D117" i="21" s="1"/>
  <c r="B155" i="22" s="1"/>
  <c r="E117" i="21"/>
  <c r="F117" i="21"/>
  <c r="G117" i="21"/>
  <c r="H117" i="21"/>
  <c r="J117" i="21"/>
  <c r="K117" i="21"/>
  <c r="L117" i="21"/>
  <c r="C118" i="21"/>
  <c r="D118" i="21" s="1"/>
  <c r="B156" i="22" s="1"/>
  <c r="E118" i="21"/>
  <c r="F118" i="21"/>
  <c r="G118" i="21"/>
  <c r="H118" i="21"/>
  <c r="J118" i="21"/>
  <c r="K118" i="21"/>
  <c r="L118" i="21"/>
  <c r="C119" i="21"/>
  <c r="D119" i="21" s="1"/>
  <c r="B157" i="22" s="1"/>
  <c r="E119" i="21"/>
  <c r="F119" i="21"/>
  <c r="G119" i="21"/>
  <c r="H119" i="21"/>
  <c r="J119" i="21"/>
  <c r="K119" i="21"/>
  <c r="L119" i="21"/>
  <c r="C120" i="21"/>
  <c r="D120" i="21" s="1"/>
  <c r="B158" i="22" s="1"/>
  <c r="E120" i="21"/>
  <c r="F120" i="21"/>
  <c r="G120" i="21"/>
  <c r="H120" i="21"/>
  <c r="J120" i="21"/>
  <c r="K120" i="21"/>
  <c r="L120" i="21"/>
  <c r="C121" i="21"/>
  <c r="D121" i="21" s="1"/>
  <c r="B159" i="22" s="1"/>
  <c r="E121" i="21"/>
  <c r="F121" i="21"/>
  <c r="G121" i="21"/>
  <c r="H121" i="21"/>
  <c r="J121" i="21"/>
  <c r="K121" i="21"/>
  <c r="L121" i="21"/>
  <c r="C122" i="21"/>
  <c r="D122" i="21" s="1"/>
  <c r="B160" i="22" s="1"/>
  <c r="E122" i="21"/>
  <c r="F122" i="21"/>
  <c r="G122" i="21"/>
  <c r="H122" i="21"/>
  <c r="J122" i="21"/>
  <c r="K122" i="21"/>
  <c r="L122" i="21"/>
  <c r="C123" i="21"/>
  <c r="D123" i="21" s="1"/>
  <c r="B161" i="22" s="1"/>
  <c r="E123" i="21"/>
  <c r="F123" i="21"/>
  <c r="G123" i="21"/>
  <c r="H123" i="21"/>
  <c r="J123" i="21"/>
  <c r="K123" i="21"/>
  <c r="L123" i="21"/>
  <c r="C124" i="21"/>
  <c r="D124" i="21" s="1"/>
  <c r="B162" i="22" s="1"/>
  <c r="E124" i="21"/>
  <c r="F124" i="21"/>
  <c r="G124" i="21"/>
  <c r="H124" i="21"/>
  <c r="J124" i="21"/>
  <c r="K124" i="21"/>
  <c r="L124" i="21"/>
  <c r="C125" i="21"/>
  <c r="D125" i="21" s="1"/>
  <c r="B163" i="22" s="1"/>
  <c r="E125" i="21"/>
  <c r="F125" i="21"/>
  <c r="G125" i="21"/>
  <c r="H125" i="21"/>
  <c r="J125" i="21"/>
  <c r="K125" i="21"/>
  <c r="L125" i="21"/>
  <c r="C126" i="21"/>
  <c r="D126" i="21"/>
  <c r="B164" i="22" s="1"/>
  <c r="E126" i="21"/>
  <c r="F126" i="21"/>
  <c r="G126" i="21"/>
  <c r="H126" i="21"/>
  <c r="J126" i="21"/>
  <c r="K126" i="21"/>
  <c r="L126" i="21"/>
  <c r="C127" i="21"/>
  <c r="D127" i="21" s="1"/>
  <c r="B165" i="22" s="1"/>
  <c r="E127" i="21"/>
  <c r="F127" i="21"/>
  <c r="G127" i="21"/>
  <c r="H127" i="21"/>
  <c r="J127" i="21"/>
  <c r="K127" i="21"/>
  <c r="L127" i="21"/>
  <c r="C128" i="21"/>
  <c r="D128" i="21" s="1"/>
  <c r="B166" i="22" s="1"/>
  <c r="E128" i="21"/>
  <c r="F128" i="21"/>
  <c r="G128" i="21"/>
  <c r="H128" i="21"/>
  <c r="J128" i="21"/>
  <c r="K128" i="21"/>
  <c r="L128" i="21"/>
  <c r="C129" i="21"/>
  <c r="D129" i="21" s="1"/>
  <c r="B167" i="22" s="1"/>
  <c r="E129" i="21"/>
  <c r="F129" i="21"/>
  <c r="G129" i="21"/>
  <c r="H129" i="21"/>
  <c r="J129" i="21"/>
  <c r="K129" i="21"/>
  <c r="L129" i="21"/>
  <c r="C130" i="21"/>
  <c r="D130" i="21" s="1"/>
  <c r="B168" i="22" s="1"/>
  <c r="E130" i="21"/>
  <c r="F130" i="21"/>
  <c r="G130" i="21"/>
  <c r="H130" i="21"/>
  <c r="J130" i="21"/>
  <c r="K130" i="21"/>
  <c r="L130" i="21"/>
  <c r="C131" i="21"/>
  <c r="D131" i="21" s="1"/>
  <c r="B169" i="22" s="1"/>
  <c r="E131" i="21"/>
  <c r="F131" i="21"/>
  <c r="G131" i="21"/>
  <c r="H131" i="21"/>
  <c r="J131" i="21"/>
  <c r="K131" i="21"/>
  <c r="L131" i="21"/>
  <c r="C132" i="21"/>
  <c r="D132" i="21" s="1"/>
  <c r="B170" i="22" s="1"/>
  <c r="E132" i="21"/>
  <c r="F132" i="21"/>
  <c r="G132" i="21"/>
  <c r="H132" i="21"/>
  <c r="J132" i="21"/>
  <c r="K132" i="21"/>
  <c r="L132" i="21"/>
  <c r="C133" i="21"/>
  <c r="D133" i="21" s="1"/>
  <c r="B171" i="22" s="1"/>
  <c r="E133" i="21"/>
  <c r="F133" i="21"/>
  <c r="G133" i="21"/>
  <c r="H133" i="21"/>
  <c r="J133" i="21"/>
  <c r="K133" i="21"/>
  <c r="L133" i="21"/>
  <c r="C134" i="21"/>
  <c r="D134" i="21" s="1"/>
  <c r="B172" i="22" s="1"/>
  <c r="E134" i="21"/>
  <c r="F134" i="21"/>
  <c r="G134" i="21"/>
  <c r="H134" i="21"/>
  <c r="J134" i="21"/>
  <c r="K134" i="21"/>
  <c r="L134" i="21"/>
  <c r="C135" i="21"/>
  <c r="D135" i="21" s="1"/>
  <c r="B173" i="22" s="1"/>
  <c r="E135" i="21"/>
  <c r="F135" i="21"/>
  <c r="G135" i="21"/>
  <c r="H135" i="21"/>
  <c r="J135" i="21"/>
  <c r="K135" i="21"/>
  <c r="L135" i="21"/>
  <c r="C136" i="21"/>
  <c r="D136" i="21" s="1"/>
  <c r="B174" i="22" s="1"/>
  <c r="E136" i="21"/>
  <c r="F136" i="21"/>
  <c r="G136" i="21"/>
  <c r="H136" i="21"/>
  <c r="J136" i="21"/>
  <c r="K136" i="21"/>
  <c r="L136" i="21"/>
  <c r="C137" i="21"/>
  <c r="D137" i="21" s="1"/>
  <c r="B175" i="22" s="1"/>
  <c r="E137" i="21"/>
  <c r="F137" i="21"/>
  <c r="G137" i="21"/>
  <c r="H137" i="21"/>
  <c r="J137" i="21"/>
  <c r="K137" i="21"/>
  <c r="L137" i="21"/>
  <c r="C138" i="21"/>
  <c r="D138" i="21" s="1"/>
  <c r="B176" i="22" s="1"/>
  <c r="E138" i="21"/>
  <c r="F138" i="21"/>
  <c r="G138" i="21"/>
  <c r="H138" i="21"/>
  <c r="J138" i="21"/>
  <c r="K138" i="21"/>
  <c r="L138" i="21"/>
  <c r="C139" i="21"/>
  <c r="D139" i="21" s="1"/>
  <c r="B177" i="22" s="1"/>
  <c r="E139" i="21"/>
  <c r="F139" i="21"/>
  <c r="G139" i="21"/>
  <c r="H139" i="21"/>
  <c r="J139" i="21"/>
  <c r="K139" i="21"/>
  <c r="L139" i="21"/>
  <c r="C140" i="21"/>
  <c r="D140" i="21" s="1"/>
  <c r="B178" i="22" s="1"/>
  <c r="E140" i="21"/>
  <c r="F140" i="21"/>
  <c r="G140" i="21"/>
  <c r="H140" i="21"/>
  <c r="J140" i="21"/>
  <c r="K140" i="21"/>
  <c r="L140" i="21"/>
  <c r="C141" i="21"/>
  <c r="D141" i="21" s="1"/>
  <c r="B179" i="22" s="1"/>
  <c r="E141" i="21"/>
  <c r="F141" i="21"/>
  <c r="G141" i="21"/>
  <c r="H141" i="21"/>
  <c r="J141" i="21"/>
  <c r="K141" i="21"/>
  <c r="L141" i="21"/>
  <c r="C142" i="21"/>
  <c r="D142" i="21"/>
  <c r="B180" i="22" s="1"/>
  <c r="E142" i="21"/>
  <c r="F142" i="21"/>
  <c r="G142" i="21"/>
  <c r="H142" i="21"/>
  <c r="J142" i="21"/>
  <c r="K142" i="21"/>
  <c r="L142" i="21"/>
  <c r="C143" i="21"/>
  <c r="D143" i="21" s="1"/>
  <c r="B181" i="22" s="1"/>
  <c r="E143" i="21"/>
  <c r="F143" i="21"/>
  <c r="G143" i="21"/>
  <c r="H143" i="21"/>
  <c r="J143" i="21"/>
  <c r="K143" i="21"/>
  <c r="L143" i="21"/>
  <c r="C144" i="21"/>
  <c r="D144" i="21" s="1"/>
  <c r="B182" i="22" s="1"/>
  <c r="E144" i="21"/>
  <c r="F144" i="21"/>
  <c r="G144" i="21"/>
  <c r="H144" i="21"/>
  <c r="J144" i="21"/>
  <c r="K144" i="21"/>
  <c r="L144" i="21"/>
  <c r="C145" i="21"/>
  <c r="D145" i="21" s="1"/>
  <c r="B183" i="22" s="1"/>
  <c r="E145" i="21"/>
  <c r="F145" i="21"/>
  <c r="G145" i="21"/>
  <c r="H145" i="21"/>
  <c r="J145" i="21"/>
  <c r="K145" i="21"/>
  <c r="L145" i="21"/>
  <c r="C146" i="21"/>
  <c r="D146" i="21" s="1"/>
  <c r="B184" i="22" s="1"/>
  <c r="E146" i="21"/>
  <c r="F146" i="21"/>
  <c r="G146" i="21"/>
  <c r="H146" i="21"/>
  <c r="J146" i="21"/>
  <c r="K146" i="21"/>
  <c r="L146" i="21"/>
  <c r="C147" i="21"/>
  <c r="D147" i="21" s="1"/>
  <c r="B185" i="22" s="1"/>
  <c r="E147" i="21"/>
  <c r="F147" i="21"/>
  <c r="G147" i="21"/>
  <c r="H147" i="21"/>
  <c r="J147" i="21"/>
  <c r="K147" i="21"/>
  <c r="L147" i="21"/>
  <c r="C148" i="21"/>
  <c r="D148" i="21" s="1"/>
  <c r="B186" i="22" s="1"/>
  <c r="E148" i="21"/>
  <c r="F148" i="21"/>
  <c r="G148" i="21"/>
  <c r="H148" i="21"/>
  <c r="J148" i="21"/>
  <c r="K148" i="21"/>
  <c r="L148" i="21"/>
  <c r="C149" i="21"/>
  <c r="D149" i="21" s="1"/>
  <c r="B187" i="22" s="1"/>
  <c r="E149" i="21"/>
  <c r="F149" i="21"/>
  <c r="G149" i="21"/>
  <c r="H149" i="21"/>
  <c r="J149" i="21"/>
  <c r="K149" i="21"/>
  <c r="L149" i="21"/>
  <c r="C150" i="21"/>
  <c r="D150" i="21" s="1"/>
  <c r="B188" i="22" s="1"/>
  <c r="E150" i="21"/>
  <c r="F150" i="21"/>
  <c r="G150" i="21"/>
  <c r="H150" i="21"/>
  <c r="J150" i="21"/>
  <c r="K150" i="21"/>
  <c r="L150" i="21"/>
  <c r="C151" i="21"/>
  <c r="D151" i="21"/>
  <c r="B189" i="22" s="1"/>
  <c r="E151" i="21"/>
  <c r="F151" i="21"/>
  <c r="G151" i="21"/>
  <c r="H151" i="21"/>
  <c r="J151" i="21"/>
  <c r="K151" i="21"/>
  <c r="L151" i="21"/>
  <c r="C152" i="21"/>
  <c r="D152" i="21" s="1"/>
  <c r="B190" i="22" s="1"/>
  <c r="E152" i="21"/>
  <c r="F152" i="21"/>
  <c r="G152" i="21"/>
  <c r="H152" i="21"/>
  <c r="J152" i="21"/>
  <c r="K152" i="21"/>
  <c r="L152" i="21"/>
  <c r="C153" i="21"/>
  <c r="D153" i="21" s="1"/>
  <c r="B191" i="22" s="1"/>
  <c r="E153" i="21"/>
  <c r="F153" i="21"/>
  <c r="G153" i="21"/>
  <c r="H153" i="21"/>
  <c r="J153" i="21"/>
  <c r="K153" i="21"/>
  <c r="L153" i="21"/>
  <c r="C154" i="21"/>
  <c r="D154" i="21"/>
  <c r="B192" i="22" s="1"/>
  <c r="E154" i="21"/>
  <c r="F154" i="21"/>
  <c r="G154" i="21"/>
  <c r="H154" i="21"/>
  <c r="J154" i="21"/>
  <c r="K154" i="21"/>
  <c r="L154" i="21"/>
  <c r="C155" i="21"/>
  <c r="D155" i="21" s="1"/>
  <c r="B193" i="22" s="1"/>
  <c r="E155" i="21"/>
  <c r="F155" i="21"/>
  <c r="G155" i="21"/>
  <c r="H155" i="21"/>
  <c r="J155" i="21"/>
  <c r="K155" i="21"/>
  <c r="L155" i="21"/>
  <c r="C156" i="21"/>
  <c r="D156" i="21" s="1"/>
  <c r="B194" i="22" s="1"/>
  <c r="E156" i="21"/>
  <c r="F156" i="21"/>
  <c r="G156" i="21"/>
  <c r="H156" i="21"/>
  <c r="J156" i="21"/>
  <c r="K156" i="21"/>
  <c r="L156" i="21"/>
  <c r="C157" i="21"/>
  <c r="D157" i="21" s="1"/>
  <c r="B195" i="22" s="1"/>
  <c r="E157" i="21"/>
  <c r="F157" i="21"/>
  <c r="G157" i="21"/>
  <c r="H157" i="21"/>
  <c r="J157" i="21"/>
  <c r="K157" i="21"/>
  <c r="L157" i="21"/>
  <c r="C158" i="21"/>
  <c r="D158" i="21" s="1"/>
  <c r="B196" i="22" s="1"/>
  <c r="E158" i="21"/>
  <c r="F158" i="21"/>
  <c r="G158" i="21"/>
  <c r="H158" i="21"/>
  <c r="J158" i="21"/>
  <c r="K158" i="21"/>
  <c r="L158" i="21"/>
  <c r="C159" i="21"/>
  <c r="D159" i="21" s="1"/>
  <c r="B197" i="22" s="1"/>
  <c r="E159" i="21"/>
  <c r="F159" i="21"/>
  <c r="G159" i="21"/>
  <c r="H159" i="21"/>
  <c r="J159" i="21"/>
  <c r="K159" i="21"/>
  <c r="L159" i="21"/>
  <c r="C160" i="21"/>
  <c r="D160" i="21" s="1"/>
  <c r="B198" i="22" s="1"/>
  <c r="E160" i="21"/>
  <c r="F160" i="21"/>
  <c r="G160" i="21"/>
  <c r="H160" i="21"/>
  <c r="J160" i="21"/>
  <c r="K160" i="21"/>
  <c r="L160" i="21"/>
  <c r="C161" i="21"/>
  <c r="D161" i="21" s="1"/>
  <c r="B199" i="22" s="1"/>
  <c r="E161" i="21"/>
  <c r="F161" i="21"/>
  <c r="G161" i="21"/>
  <c r="H161" i="21"/>
  <c r="J161" i="21"/>
  <c r="K161" i="21"/>
  <c r="L161" i="21"/>
  <c r="C162" i="21"/>
  <c r="D162" i="21" s="1"/>
  <c r="B200" i="22" s="1"/>
  <c r="E162" i="21"/>
  <c r="F162" i="21"/>
  <c r="G162" i="21"/>
  <c r="H162" i="21"/>
  <c r="J162" i="21"/>
  <c r="K162" i="21"/>
  <c r="L162" i="21"/>
  <c r="C163" i="21"/>
  <c r="D163" i="21" s="1"/>
  <c r="B201" i="22" s="1"/>
  <c r="E163" i="21"/>
  <c r="F163" i="21"/>
  <c r="G163" i="21"/>
  <c r="H163" i="21"/>
  <c r="J163" i="21"/>
  <c r="K163" i="21"/>
  <c r="L163" i="21"/>
  <c r="C164" i="21"/>
  <c r="D164" i="21" s="1"/>
  <c r="B202" i="22" s="1"/>
  <c r="E164" i="21"/>
  <c r="F164" i="21"/>
  <c r="G164" i="21"/>
  <c r="H164" i="21"/>
  <c r="J164" i="21"/>
  <c r="K164" i="21"/>
  <c r="L164" i="21"/>
  <c r="C165" i="21"/>
  <c r="D165" i="21" s="1"/>
  <c r="B203" i="22" s="1"/>
  <c r="E165" i="21"/>
  <c r="F165" i="21"/>
  <c r="G165" i="21"/>
  <c r="H165" i="21"/>
  <c r="J165" i="21"/>
  <c r="K165" i="21"/>
  <c r="L165" i="21"/>
  <c r="C166" i="21"/>
  <c r="D166" i="21" s="1"/>
  <c r="B204" i="22" s="1"/>
  <c r="E166" i="21"/>
  <c r="F166" i="21"/>
  <c r="G166" i="21"/>
  <c r="H166" i="21"/>
  <c r="J166" i="21"/>
  <c r="K166" i="21"/>
  <c r="L166" i="21"/>
  <c r="C167" i="21"/>
  <c r="D167" i="21" s="1"/>
  <c r="B205" i="22" s="1"/>
  <c r="E167" i="21"/>
  <c r="F167" i="21"/>
  <c r="G167" i="21"/>
  <c r="H167" i="21"/>
  <c r="J167" i="21"/>
  <c r="K167" i="21"/>
  <c r="L167" i="21"/>
  <c r="C168" i="21"/>
  <c r="D168" i="21" s="1"/>
  <c r="B206" i="22" s="1"/>
  <c r="E168" i="21"/>
  <c r="F168" i="21"/>
  <c r="G168" i="21"/>
  <c r="H168" i="21"/>
  <c r="J168" i="21"/>
  <c r="K168" i="21"/>
  <c r="L168" i="21"/>
  <c r="C169" i="21"/>
  <c r="D169" i="21"/>
  <c r="B207" i="22" s="1"/>
  <c r="E169" i="21"/>
  <c r="F169" i="21"/>
  <c r="G169" i="21"/>
  <c r="H169" i="21"/>
  <c r="J169" i="21"/>
  <c r="K169" i="21"/>
  <c r="L169" i="21"/>
  <c r="C170" i="21"/>
  <c r="D170" i="21" s="1"/>
  <c r="B208" i="22" s="1"/>
  <c r="E170" i="21"/>
  <c r="F170" i="21"/>
  <c r="G170" i="21"/>
  <c r="H170" i="21"/>
  <c r="J170" i="21"/>
  <c r="K170" i="21"/>
  <c r="L170" i="21"/>
  <c r="C171" i="21"/>
  <c r="D171" i="21" s="1"/>
  <c r="B209" i="22" s="1"/>
  <c r="E171" i="21"/>
  <c r="F171" i="21"/>
  <c r="G171" i="21"/>
  <c r="H171" i="21"/>
  <c r="J171" i="21"/>
  <c r="K171" i="21"/>
  <c r="L171" i="21"/>
  <c r="C172" i="21"/>
  <c r="D172" i="21" s="1"/>
  <c r="B210" i="22" s="1"/>
  <c r="E172" i="21"/>
  <c r="F172" i="21"/>
  <c r="G172" i="21"/>
  <c r="H172" i="21"/>
  <c r="J172" i="21"/>
  <c r="K172" i="21"/>
  <c r="L172" i="21"/>
  <c r="C173" i="21"/>
  <c r="D173" i="21" s="1"/>
  <c r="B211" i="22" s="1"/>
  <c r="E173" i="21"/>
  <c r="F173" i="21"/>
  <c r="G173" i="21"/>
  <c r="H173" i="21"/>
  <c r="J173" i="21"/>
  <c r="K173" i="21"/>
  <c r="L173" i="21"/>
  <c r="C174" i="21"/>
  <c r="D174" i="21" s="1"/>
  <c r="B212" i="22" s="1"/>
  <c r="E174" i="21"/>
  <c r="F174" i="21"/>
  <c r="G174" i="21"/>
  <c r="H174" i="21"/>
  <c r="J174" i="21"/>
  <c r="K174" i="21"/>
  <c r="L174" i="21"/>
  <c r="C175" i="21"/>
  <c r="D175" i="21"/>
  <c r="B213" i="22" s="1"/>
  <c r="E175" i="21"/>
  <c r="F175" i="21"/>
  <c r="G175" i="21"/>
  <c r="H175" i="21"/>
  <c r="J175" i="21"/>
  <c r="K175" i="21"/>
  <c r="L175" i="21"/>
  <c r="C176" i="21"/>
  <c r="D176" i="21" s="1"/>
  <c r="B214" i="22" s="1"/>
  <c r="E176" i="21"/>
  <c r="F176" i="21"/>
  <c r="G176" i="21"/>
  <c r="H176" i="21"/>
  <c r="J176" i="21"/>
  <c r="K176" i="21"/>
  <c r="L176" i="21"/>
  <c r="C177" i="21"/>
  <c r="D177" i="21" s="1"/>
  <c r="B215" i="22" s="1"/>
  <c r="E177" i="21"/>
  <c r="F177" i="21"/>
  <c r="G177" i="21"/>
  <c r="H177" i="21"/>
  <c r="J177" i="21"/>
  <c r="K177" i="21"/>
  <c r="L177" i="21"/>
  <c r="C178" i="21"/>
  <c r="D178" i="21" s="1"/>
  <c r="B216" i="22" s="1"/>
  <c r="E178" i="21"/>
  <c r="F178" i="21"/>
  <c r="G178" i="21"/>
  <c r="H178" i="21"/>
  <c r="J178" i="21"/>
  <c r="K178" i="21"/>
  <c r="L178" i="21"/>
  <c r="C179" i="21"/>
  <c r="D179" i="21" s="1"/>
  <c r="B217" i="22" s="1"/>
  <c r="E179" i="21"/>
  <c r="F179" i="21"/>
  <c r="G179" i="21"/>
  <c r="H179" i="21"/>
  <c r="J179" i="21"/>
  <c r="K179" i="21"/>
  <c r="L179" i="21"/>
  <c r="C180" i="21"/>
  <c r="D180" i="21" s="1"/>
  <c r="B218" i="22" s="1"/>
  <c r="E180" i="21"/>
  <c r="F180" i="21"/>
  <c r="G180" i="21"/>
  <c r="H180" i="21"/>
  <c r="J180" i="21"/>
  <c r="K180" i="21"/>
  <c r="L180" i="21"/>
  <c r="C181" i="21"/>
  <c r="D181" i="21" s="1"/>
  <c r="B219" i="22" s="1"/>
  <c r="E181" i="21"/>
  <c r="F181" i="21"/>
  <c r="G181" i="21"/>
  <c r="H181" i="21"/>
  <c r="J181" i="21"/>
  <c r="K181" i="21"/>
  <c r="L181" i="21"/>
  <c r="C182" i="21"/>
  <c r="D182" i="21" s="1"/>
  <c r="B220" i="22" s="1"/>
  <c r="E182" i="21"/>
  <c r="F182" i="21"/>
  <c r="G182" i="21"/>
  <c r="H182" i="21"/>
  <c r="J182" i="21"/>
  <c r="K182" i="21"/>
  <c r="L182" i="21"/>
  <c r="C183" i="21"/>
  <c r="D183" i="21" s="1"/>
  <c r="B221" i="22" s="1"/>
  <c r="E183" i="21"/>
  <c r="F183" i="21"/>
  <c r="G183" i="21"/>
  <c r="H183" i="21"/>
  <c r="J183" i="21"/>
  <c r="K183" i="21"/>
  <c r="L183" i="21"/>
  <c r="C184" i="21"/>
  <c r="D184" i="21" s="1"/>
  <c r="B222" i="22" s="1"/>
  <c r="E184" i="21"/>
  <c r="F184" i="21"/>
  <c r="G184" i="21"/>
  <c r="H184" i="21"/>
  <c r="J184" i="21"/>
  <c r="K184" i="21"/>
  <c r="L184" i="21"/>
  <c r="C185" i="21"/>
  <c r="D185" i="21" s="1"/>
  <c r="B223" i="22" s="1"/>
  <c r="E185" i="21"/>
  <c r="F185" i="21"/>
  <c r="G185" i="21"/>
  <c r="H185" i="21"/>
  <c r="J185" i="21"/>
  <c r="K185" i="21"/>
  <c r="L185" i="21"/>
  <c r="C186" i="21"/>
  <c r="D186" i="21" s="1"/>
  <c r="B224" i="22" s="1"/>
  <c r="E186" i="21"/>
  <c r="F186" i="21"/>
  <c r="G186" i="21"/>
  <c r="H186" i="21"/>
  <c r="J186" i="21"/>
  <c r="K186" i="21"/>
  <c r="L186" i="21"/>
  <c r="C187" i="21"/>
  <c r="D187" i="21" s="1"/>
  <c r="B225" i="22" s="1"/>
  <c r="E187" i="21"/>
  <c r="F187" i="21"/>
  <c r="G187" i="21"/>
  <c r="H187" i="21"/>
  <c r="J187" i="21"/>
  <c r="K187" i="21"/>
  <c r="L187" i="21"/>
  <c r="C188" i="21"/>
  <c r="D188" i="21" s="1"/>
  <c r="B226" i="22" s="1"/>
  <c r="E188" i="21"/>
  <c r="F188" i="21"/>
  <c r="G188" i="21"/>
  <c r="H188" i="21"/>
  <c r="J188" i="21"/>
  <c r="K188" i="21"/>
  <c r="L188" i="21"/>
  <c r="C189" i="21"/>
  <c r="D189" i="21" s="1"/>
  <c r="B227" i="22" s="1"/>
  <c r="E189" i="21"/>
  <c r="F189" i="21"/>
  <c r="G189" i="21"/>
  <c r="H189" i="21"/>
  <c r="J189" i="21"/>
  <c r="K189" i="21"/>
  <c r="L189" i="21"/>
  <c r="C190" i="21"/>
  <c r="D190" i="21" s="1"/>
  <c r="B228" i="22" s="1"/>
  <c r="E190" i="21"/>
  <c r="F190" i="21"/>
  <c r="G190" i="21"/>
  <c r="H190" i="21"/>
  <c r="J190" i="21"/>
  <c r="K190" i="21"/>
  <c r="L190" i="21"/>
  <c r="C191" i="21"/>
  <c r="D191" i="21" s="1"/>
  <c r="B229" i="22" s="1"/>
  <c r="E191" i="21"/>
  <c r="F191" i="21"/>
  <c r="G191" i="21"/>
  <c r="H191" i="21"/>
  <c r="J191" i="21"/>
  <c r="K191" i="21"/>
  <c r="L191" i="21"/>
  <c r="C192" i="21"/>
  <c r="D192" i="21" s="1"/>
  <c r="B230" i="22" s="1"/>
  <c r="E192" i="21"/>
  <c r="F192" i="21"/>
  <c r="G192" i="21"/>
  <c r="H192" i="21"/>
  <c r="J192" i="21"/>
  <c r="K192" i="21"/>
  <c r="L192" i="21"/>
  <c r="C193" i="21"/>
  <c r="D193" i="21" s="1"/>
  <c r="B231" i="22" s="1"/>
  <c r="E193" i="21"/>
  <c r="F193" i="21"/>
  <c r="G193" i="21"/>
  <c r="H193" i="21"/>
  <c r="J193" i="21"/>
  <c r="K193" i="21"/>
  <c r="L193" i="21"/>
  <c r="C194" i="21"/>
  <c r="D194" i="21" s="1"/>
  <c r="B232" i="22" s="1"/>
  <c r="E194" i="21"/>
  <c r="F194" i="21"/>
  <c r="G194" i="21"/>
  <c r="H194" i="21"/>
  <c r="J194" i="21"/>
  <c r="K194" i="21"/>
  <c r="L194" i="21"/>
  <c r="C195" i="21"/>
  <c r="D195" i="21"/>
  <c r="B233" i="22" s="1"/>
  <c r="E195" i="21"/>
  <c r="F195" i="21"/>
  <c r="G195" i="21"/>
  <c r="H195" i="21"/>
  <c r="J195" i="21"/>
  <c r="K195" i="21"/>
  <c r="L195" i="21"/>
  <c r="C196" i="21"/>
  <c r="D196" i="21" s="1"/>
  <c r="B234" i="22" s="1"/>
  <c r="E196" i="21"/>
  <c r="F196" i="21"/>
  <c r="G196" i="21"/>
  <c r="H196" i="21"/>
  <c r="J196" i="21"/>
  <c r="K196" i="21"/>
  <c r="L196" i="21"/>
  <c r="C197" i="21"/>
  <c r="D197" i="21" s="1"/>
  <c r="B235" i="22" s="1"/>
  <c r="E197" i="21"/>
  <c r="F197" i="21"/>
  <c r="G197" i="21"/>
  <c r="H197" i="21"/>
  <c r="J197" i="21"/>
  <c r="K197" i="21"/>
  <c r="L197" i="21"/>
  <c r="C198" i="21"/>
  <c r="D198" i="21" s="1"/>
  <c r="B236" i="22" s="1"/>
  <c r="E198" i="21"/>
  <c r="F198" i="21"/>
  <c r="G198" i="21"/>
  <c r="H198" i="21"/>
  <c r="J198" i="21"/>
  <c r="K198" i="21"/>
  <c r="L198" i="21"/>
  <c r="C199" i="21"/>
  <c r="D199" i="21" s="1"/>
  <c r="B237" i="22" s="1"/>
  <c r="E199" i="21"/>
  <c r="F199" i="21"/>
  <c r="G199" i="21"/>
  <c r="H199" i="21"/>
  <c r="J199" i="21"/>
  <c r="K199" i="21"/>
  <c r="L199" i="21"/>
  <c r="C200" i="21"/>
  <c r="D200" i="21" s="1"/>
  <c r="B238" i="22" s="1"/>
  <c r="E200" i="21"/>
  <c r="F200" i="21"/>
  <c r="G200" i="21"/>
  <c r="H200" i="21"/>
  <c r="J200" i="21"/>
  <c r="K200" i="21"/>
  <c r="L200" i="21"/>
  <c r="C201" i="21"/>
  <c r="D201" i="21" s="1"/>
  <c r="B239" i="22" s="1"/>
  <c r="E201" i="21"/>
  <c r="F201" i="21"/>
  <c r="G201" i="21"/>
  <c r="H201" i="21"/>
  <c r="J201" i="21"/>
  <c r="K201" i="21"/>
  <c r="L201" i="21"/>
  <c r="C202" i="21"/>
  <c r="D202" i="21" s="1"/>
  <c r="B240" i="22" s="1"/>
  <c r="E202" i="21"/>
  <c r="F202" i="21"/>
  <c r="G202" i="21"/>
  <c r="H202" i="21"/>
  <c r="J202" i="21"/>
  <c r="K202" i="21"/>
  <c r="L202" i="21"/>
  <c r="C203" i="21"/>
  <c r="D203" i="21" s="1"/>
  <c r="B241" i="22" s="1"/>
  <c r="E203" i="21"/>
  <c r="F203" i="21"/>
  <c r="G203" i="21"/>
  <c r="H203" i="21"/>
  <c r="J203" i="21"/>
  <c r="K203" i="21"/>
  <c r="L203" i="21"/>
  <c r="C204" i="21"/>
  <c r="D204" i="21" s="1"/>
  <c r="B242" i="22" s="1"/>
  <c r="E204" i="21"/>
  <c r="F204" i="21"/>
  <c r="G204" i="21"/>
  <c r="H204" i="21"/>
  <c r="J204" i="21"/>
  <c r="K204" i="21"/>
  <c r="L204" i="21"/>
  <c r="C205" i="21"/>
  <c r="D205" i="21" s="1"/>
  <c r="B243" i="22" s="1"/>
  <c r="E205" i="21"/>
  <c r="F205" i="21"/>
  <c r="G205" i="21"/>
  <c r="H205" i="21"/>
  <c r="J205" i="21"/>
  <c r="K205" i="21"/>
  <c r="L205" i="21"/>
  <c r="C206" i="21"/>
  <c r="D206" i="21" s="1"/>
  <c r="B244" i="22" s="1"/>
  <c r="E206" i="21"/>
  <c r="F206" i="21"/>
  <c r="G206" i="21"/>
  <c r="H206" i="21"/>
  <c r="J206" i="21"/>
  <c r="K206" i="21"/>
  <c r="L206" i="21"/>
  <c r="C207" i="21"/>
  <c r="D207" i="21" s="1"/>
  <c r="B245" i="22" s="1"/>
  <c r="E207" i="21"/>
  <c r="F207" i="21"/>
  <c r="G207" i="21"/>
  <c r="H207" i="21"/>
  <c r="J207" i="21"/>
  <c r="K207" i="21"/>
  <c r="L207" i="21"/>
  <c r="C208" i="21"/>
  <c r="D208" i="21" s="1"/>
  <c r="B246" i="22" s="1"/>
  <c r="E208" i="21"/>
  <c r="F208" i="21"/>
  <c r="G208" i="21"/>
  <c r="H208" i="21"/>
  <c r="J208" i="21"/>
  <c r="K208" i="21"/>
  <c r="L208" i="21"/>
  <c r="C209" i="21"/>
  <c r="D209" i="21" s="1"/>
  <c r="B247" i="22" s="1"/>
  <c r="E209" i="21"/>
  <c r="F209" i="21"/>
  <c r="G209" i="21"/>
  <c r="H209" i="21"/>
  <c r="J209" i="21"/>
  <c r="K209" i="21"/>
  <c r="L209" i="21"/>
  <c r="C210" i="21"/>
  <c r="D210" i="21" s="1"/>
  <c r="B248" i="22" s="1"/>
  <c r="E210" i="21"/>
  <c r="F210" i="21"/>
  <c r="G210" i="21"/>
  <c r="H210" i="21"/>
  <c r="J210" i="21"/>
  <c r="K210" i="21"/>
  <c r="L210" i="21"/>
  <c r="C211" i="21"/>
  <c r="D211" i="21" s="1"/>
  <c r="B249" i="22" s="1"/>
  <c r="E211" i="21"/>
  <c r="F211" i="21"/>
  <c r="G211" i="21"/>
  <c r="H211" i="21"/>
  <c r="J211" i="21"/>
  <c r="K211" i="21"/>
  <c r="L211" i="21"/>
  <c r="C212" i="21"/>
  <c r="D212" i="21" s="1"/>
  <c r="B250" i="22" s="1"/>
  <c r="E212" i="21"/>
  <c r="F212" i="21"/>
  <c r="G212" i="21"/>
  <c r="H212" i="21"/>
  <c r="J212" i="21"/>
  <c r="K212" i="21"/>
  <c r="L212" i="21"/>
  <c r="C213" i="21"/>
  <c r="D213" i="21"/>
  <c r="B251" i="22" s="1"/>
  <c r="E213" i="21"/>
  <c r="F213" i="21"/>
  <c r="G213" i="21"/>
  <c r="H213" i="21"/>
  <c r="J213" i="21"/>
  <c r="K213" i="21"/>
  <c r="L213" i="21"/>
  <c r="C214" i="21"/>
  <c r="D214" i="21" s="1"/>
  <c r="B252" i="22" s="1"/>
  <c r="E214" i="21"/>
  <c r="F214" i="21"/>
  <c r="G214" i="21"/>
  <c r="H214" i="21"/>
  <c r="J214" i="21"/>
  <c r="K214" i="21"/>
  <c r="L214" i="21"/>
  <c r="C215" i="21"/>
  <c r="D215" i="21" s="1"/>
  <c r="B253" i="22" s="1"/>
  <c r="E215" i="21"/>
  <c r="F215" i="21"/>
  <c r="G215" i="21"/>
  <c r="H215" i="21"/>
  <c r="J215" i="21"/>
  <c r="K215" i="21"/>
  <c r="L215" i="21"/>
  <c r="C216" i="21"/>
  <c r="D216" i="21" s="1"/>
  <c r="B254" i="22" s="1"/>
  <c r="E216" i="21"/>
  <c r="F216" i="21"/>
  <c r="G216" i="21"/>
  <c r="H216" i="21"/>
  <c r="J216" i="21"/>
  <c r="K216" i="21"/>
  <c r="L216" i="21"/>
  <c r="C217" i="21"/>
  <c r="D217" i="21" s="1"/>
  <c r="B255" i="22" s="1"/>
  <c r="E217" i="21"/>
  <c r="F217" i="21"/>
  <c r="G217" i="21"/>
  <c r="H217" i="21"/>
  <c r="J217" i="21"/>
  <c r="K217" i="21"/>
  <c r="L217" i="21"/>
  <c r="C218" i="21"/>
  <c r="D218" i="21" s="1"/>
  <c r="B256" i="22" s="1"/>
  <c r="E218" i="21"/>
  <c r="F218" i="21"/>
  <c r="G218" i="21"/>
  <c r="H218" i="21"/>
  <c r="J218" i="21"/>
  <c r="K218" i="21"/>
  <c r="L218" i="21"/>
  <c r="C219" i="21"/>
  <c r="D219" i="21" s="1"/>
  <c r="B257" i="22" s="1"/>
  <c r="E219" i="21"/>
  <c r="F219" i="21"/>
  <c r="G219" i="21"/>
  <c r="H219" i="21"/>
  <c r="J219" i="21"/>
  <c r="K219" i="21"/>
  <c r="L219" i="21"/>
  <c r="C220" i="21"/>
  <c r="D220" i="21" s="1"/>
  <c r="B258" i="22" s="1"/>
  <c r="E220" i="21"/>
  <c r="F220" i="21"/>
  <c r="G220" i="21"/>
  <c r="H220" i="21"/>
  <c r="J220" i="21"/>
  <c r="K220" i="21"/>
  <c r="L220" i="21"/>
  <c r="C221" i="21"/>
  <c r="D221" i="21" s="1"/>
  <c r="B259" i="22" s="1"/>
  <c r="E221" i="21"/>
  <c r="F221" i="21"/>
  <c r="G221" i="21"/>
  <c r="H221" i="21"/>
  <c r="J221" i="21"/>
  <c r="K221" i="21"/>
  <c r="L221" i="21"/>
  <c r="C222" i="21"/>
  <c r="D222" i="21" s="1"/>
  <c r="B260" i="22" s="1"/>
  <c r="E222" i="21"/>
  <c r="F222" i="21"/>
  <c r="G222" i="21"/>
  <c r="H222" i="21"/>
  <c r="J222" i="21"/>
  <c r="K222" i="21"/>
  <c r="L222" i="21"/>
  <c r="C223" i="21"/>
  <c r="D223" i="21" s="1"/>
  <c r="B261" i="22" s="1"/>
  <c r="E223" i="21"/>
  <c r="F223" i="21"/>
  <c r="G223" i="21"/>
  <c r="H223" i="21"/>
  <c r="J223" i="21"/>
  <c r="K223" i="21"/>
  <c r="L223" i="21"/>
  <c r="C224" i="21"/>
  <c r="D224" i="21" s="1"/>
  <c r="B262" i="22" s="1"/>
  <c r="E224" i="21"/>
  <c r="F224" i="21"/>
  <c r="G224" i="21"/>
  <c r="H224" i="21"/>
  <c r="J224" i="21"/>
  <c r="K224" i="21"/>
  <c r="L224" i="21"/>
  <c r="C225" i="21"/>
  <c r="D225" i="21" s="1"/>
  <c r="B263" i="22" s="1"/>
  <c r="E225" i="21"/>
  <c r="F225" i="21"/>
  <c r="G225" i="21"/>
  <c r="H225" i="21"/>
  <c r="J225" i="21"/>
  <c r="K225" i="21"/>
  <c r="L225" i="21"/>
  <c r="C226" i="21"/>
  <c r="D226" i="21" s="1"/>
  <c r="B264" i="22" s="1"/>
  <c r="E226" i="21"/>
  <c r="F226" i="21"/>
  <c r="G226" i="21"/>
  <c r="H226" i="21"/>
  <c r="J226" i="21"/>
  <c r="K226" i="21"/>
  <c r="L226" i="21"/>
  <c r="C227" i="21"/>
  <c r="D227" i="21" s="1"/>
  <c r="B265" i="22" s="1"/>
  <c r="E227" i="21"/>
  <c r="F227" i="21"/>
  <c r="G227" i="21"/>
  <c r="H227" i="21"/>
  <c r="J227" i="21"/>
  <c r="K227" i="21"/>
  <c r="L227" i="21"/>
  <c r="C228" i="21"/>
  <c r="D228" i="21" s="1"/>
  <c r="B266" i="22" s="1"/>
  <c r="E228" i="21"/>
  <c r="F228" i="21"/>
  <c r="G228" i="21"/>
  <c r="H228" i="21"/>
  <c r="J228" i="21"/>
  <c r="K228" i="21"/>
  <c r="L228" i="21"/>
  <c r="C229" i="21"/>
  <c r="D229" i="21" s="1"/>
  <c r="B267" i="22" s="1"/>
  <c r="E229" i="21"/>
  <c r="F229" i="21"/>
  <c r="G229" i="21"/>
  <c r="H229" i="21"/>
  <c r="J229" i="21"/>
  <c r="K229" i="21"/>
  <c r="L229" i="21"/>
  <c r="C230" i="21"/>
  <c r="D230" i="21" s="1"/>
  <c r="B268" i="22" s="1"/>
  <c r="E230" i="21"/>
  <c r="F230" i="21"/>
  <c r="G230" i="21"/>
  <c r="H230" i="21"/>
  <c r="J230" i="21"/>
  <c r="K230" i="21"/>
  <c r="L230" i="21"/>
  <c r="C231" i="21"/>
  <c r="D231" i="21" s="1"/>
  <c r="B269" i="22" s="1"/>
  <c r="E231" i="21"/>
  <c r="F231" i="21"/>
  <c r="G231" i="21"/>
  <c r="H231" i="21"/>
  <c r="J231" i="21"/>
  <c r="K231" i="21"/>
  <c r="L231" i="21"/>
  <c r="C232" i="21"/>
  <c r="D232" i="21" s="1"/>
  <c r="B270" i="22" s="1"/>
  <c r="E232" i="21"/>
  <c r="F232" i="21"/>
  <c r="G232" i="21"/>
  <c r="H232" i="21"/>
  <c r="J232" i="21"/>
  <c r="K232" i="21"/>
  <c r="L232" i="21"/>
  <c r="C233" i="21"/>
  <c r="D233" i="21" s="1"/>
  <c r="B271" i="22" s="1"/>
  <c r="E233" i="21"/>
  <c r="F233" i="21"/>
  <c r="G233" i="21"/>
  <c r="H233" i="21"/>
  <c r="J233" i="21"/>
  <c r="K233" i="21"/>
  <c r="L233" i="21"/>
  <c r="C234" i="21"/>
  <c r="D234" i="21" s="1"/>
  <c r="B272" i="22" s="1"/>
  <c r="E234" i="21"/>
  <c r="F234" i="21"/>
  <c r="G234" i="21"/>
  <c r="H234" i="21"/>
  <c r="J234" i="21"/>
  <c r="K234" i="21"/>
  <c r="L234" i="21"/>
  <c r="C235" i="21"/>
  <c r="D235" i="21" s="1"/>
  <c r="B273" i="22" s="1"/>
  <c r="E235" i="21"/>
  <c r="F235" i="21"/>
  <c r="G235" i="21"/>
  <c r="H235" i="21"/>
  <c r="J235" i="21"/>
  <c r="K235" i="21"/>
  <c r="L235" i="21"/>
  <c r="C236" i="21"/>
  <c r="D236" i="21" s="1"/>
  <c r="B274" i="22" s="1"/>
  <c r="E236" i="21"/>
  <c r="F236" i="21"/>
  <c r="G236" i="21"/>
  <c r="H236" i="21"/>
  <c r="J236" i="21"/>
  <c r="K236" i="21"/>
  <c r="L236" i="21"/>
  <c r="C237" i="21"/>
  <c r="D237" i="21"/>
  <c r="B275" i="22" s="1"/>
  <c r="E237" i="21"/>
  <c r="F237" i="21"/>
  <c r="G237" i="21"/>
  <c r="H237" i="21"/>
  <c r="J237" i="21"/>
  <c r="K237" i="21"/>
  <c r="L237" i="21"/>
  <c r="C238" i="21"/>
  <c r="D238" i="21" s="1"/>
  <c r="B276" i="22" s="1"/>
  <c r="E238" i="21"/>
  <c r="F238" i="21"/>
  <c r="G238" i="21"/>
  <c r="H238" i="21"/>
  <c r="J238" i="21"/>
  <c r="K238" i="21"/>
  <c r="L238" i="21"/>
  <c r="C239" i="21"/>
  <c r="D239" i="21" s="1"/>
  <c r="B277" i="22" s="1"/>
  <c r="E239" i="21"/>
  <c r="F239" i="21"/>
  <c r="G239" i="21"/>
  <c r="H239" i="21"/>
  <c r="J239" i="21"/>
  <c r="K239" i="21"/>
  <c r="L239" i="21"/>
  <c r="C240" i="21"/>
  <c r="D240" i="21" s="1"/>
  <c r="B278" i="22" s="1"/>
  <c r="E240" i="21"/>
  <c r="F240" i="21"/>
  <c r="G240" i="21"/>
  <c r="H240" i="21"/>
  <c r="J240" i="21"/>
  <c r="K240" i="21"/>
  <c r="L240" i="21"/>
  <c r="C241" i="21"/>
  <c r="D241" i="21" s="1"/>
  <c r="B279" i="22" s="1"/>
  <c r="E241" i="21"/>
  <c r="F241" i="21"/>
  <c r="G241" i="21"/>
  <c r="H241" i="21"/>
  <c r="J241" i="21"/>
  <c r="K241" i="21"/>
  <c r="L241" i="21"/>
  <c r="C242" i="21"/>
  <c r="D242" i="21" s="1"/>
  <c r="B280" i="22" s="1"/>
  <c r="E242" i="21"/>
  <c r="F242" i="21"/>
  <c r="G242" i="21"/>
  <c r="H242" i="21"/>
  <c r="J242" i="21"/>
  <c r="K242" i="21"/>
  <c r="L242" i="21"/>
  <c r="C243" i="21"/>
  <c r="D243" i="21"/>
  <c r="B281" i="22" s="1"/>
  <c r="E243" i="21"/>
  <c r="F243" i="21"/>
  <c r="G243" i="21"/>
  <c r="H243" i="21"/>
  <c r="J243" i="21"/>
  <c r="K243" i="21"/>
  <c r="L243" i="21"/>
  <c r="C244" i="21"/>
  <c r="D244" i="21" s="1"/>
  <c r="B282" i="22" s="1"/>
  <c r="E244" i="21"/>
  <c r="F244" i="21"/>
  <c r="G244" i="21"/>
  <c r="H244" i="21"/>
  <c r="J244" i="21"/>
  <c r="K244" i="21"/>
  <c r="L244" i="21"/>
  <c r="C245" i="21"/>
  <c r="D245" i="21" s="1"/>
  <c r="B283" i="22" s="1"/>
  <c r="E245" i="21"/>
  <c r="F245" i="21"/>
  <c r="G245" i="21"/>
  <c r="H245" i="21"/>
  <c r="J245" i="21"/>
  <c r="K245" i="21"/>
  <c r="L245" i="21"/>
  <c r="C246" i="21"/>
  <c r="D246" i="21" s="1"/>
  <c r="B284" i="22" s="1"/>
  <c r="E246" i="21"/>
  <c r="F246" i="21"/>
  <c r="G246" i="21"/>
  <c r="H246" i="21"/>
  <c r="J246" i="21"/>
  <c r="K246" i="21"/>
  <c r="L246" i="21"/>
  <c r="C247" i="21"/>
  <c r="D247" i="21" s="1"/>
  <c r="B285" i="22" s="1"/>
  <c r="E247" i="21"/>
  <c r="F247" i="21"/>
  <c r="G247" i="21"/>
  <c r="H247" i="21"/>
  <c r="J247" i="21"/>
  <c r="K247" i="21"/>
  <c r="L247" i="21"/>
  <c r="C248" i="21"/>
  <c r="D248" i="21" s="1"/>
  <c r="B286" i="22" s="1"/>
  <c r="E248" i="21"/>
  <c r="F248" i="21"/>
  <c r="G248" i="21"/>
  <c r="H248" i="21"/>
  <c r="J248" i="21"/>
  <c r="K248" i="21"/>
  <c r="L248" i="21"/>
  <c r="C249" i="21"/>
  <c r="D249" i="21" s="1"/>
  <c r="B287" i="22" s="1"/>
  <c r="E249" i="21"/>
  <c r="F249" i="21"/>
  <c r="G249" i="21"/>
  <c r="H249" i="21"/>
  <c r="J249" i="21"/>
  <c r="K249" i="21"/>
  <c r="L249" i="21"/>
  <c r="C250" i="21"/>
  <c r="D250" i="21" s="1"/>
  <c r="B288" i="22" s="1"/>
  <c r="E250" i="21"/>
  <c r="F250" i="21"/>
  <c r="G250" i="21"/>
  <c r="H250" i="21"/>
  <c r="J250" i="21"/>
  <c r="K250" i="21"/>
  <c r="L250" i="21"/>
  <c r="C251" i="21"/>
  <c r="D251" i="21" s="1"/>
  <c r="B289" i="22" s="1"/>
  <c r="E251" i="21"/>
  <c r="F251" i="21"/>
  <c r="G251" i="21"/>
  <c r="H251" i="21"/>
  <c r="J251" i="21"/>
  <c r="K251" i="21"/>
  <c r="L251" i="21"/>
  <c r="C252" i="21"/>
  <c r="D252" i="21" s="1"/>
  <c r="B290" i="22" s="1"/>
  <c r="E252" i="21"/>
  <c r="F252" i="21"/>
  <c r="G252" i="21"/>
  <c r="H252" i="21"/>
  <c r="J252" i="21"/>
  <c r="K252" i="21"/>
  <c r="L252" i="21"/>
  <c r="C253" i="21"/>
  <c r="D253" i="21" s="1"/>
  <c r="B291" i="22" s="1"/>
  <c r="E253" i="21"/>
  <c r="F253" i="21"/>
  <c r="G253" i="21"/>
  <c r="H253" i="21"/>
  <c r="J253" i="21"/>
  <c r="K253" i="21"/>
  <c r="L253" i="21"/>
  <c r="C254" i="21"/>
  <c r="D254" i="21" s="1"/>
  <c r="B292" i="22" s="1"/>
  <c r="E254" i="21"/>
  <c r="F254" i="21"/>
  <c r="G254" i="21"/>
  <c r="H254" i="21"/>
  <c r="J254" i="21"/>
  <c r="K254" i="21"/>
  <c r="L254" i="21"/>
  <c r="C255" i="21"/>
  <c r="D255" i="21" s="1"/>
  <c r="B293" i="22" s="1"/>
  <c r="E255" i="21"/>
  <c r="F255" i="21"/>
  <c r="G255" i="21"/>
  <c r="H255" i="21"/>
  <c r="J255" i="21"/>
  <c r="K255" i="21"/>
  <c r="L255" i="21"/>
  <c r="C256" i="21"/>
  <c r="D256" i="21" s="1"/>
  <c r="B294" i="22" s="1"/>
  <c r="E256" i="21"/>
  <c r="F256" i="21"/>
  <c r="G256" i="21"/>
  <c r="H256" i="21"/>
  <c r="J256" i="21"/>
  <c r="K256" i="21"/>
  <c r="L256" i="21"/>
  <c r="C257" i="21"/>
  <c r="D257" i="21" s="1"/>
  <c r="B295" i="22" s="1"/>
  <c r="E257" i="21"/>
  <c r="F257" i="21"/>
  <c r="G257" i="21"/>
  <c r="H257" i="21"/>
  <c r="J257" i="21"/>
  <c r="K257" i="21"/>
  <c r="L257" i="21"/>
  <c r="C258" i="21"/>
  <c r="D258" i="21" s="1"/>
  <c r="B296" i="22" s="1"/>
  <c r="E258" i="21"/>
  <c r="F258" i="21"/>
  <c r="G258" i="21"/>
  <c r="H258" i="21"/>
  <c r="J258" i="21"/>
  <c r="K258" i="21"/>
  <c r="L258" i="21"/>
  <c r="C259" i="21"/>
  <c r="D259" i="21" s="1"/>
  <c r="B297" i="22" s="1"/>
  <c r="E259" i="21"/>
  <c r="F259" i="21"/>
  <c r="G259" i="21"/>
  <c r="H259" i="21"/>
  <c r="J259" i="21"/>
  <c r="K259" i="21"/>
  <c r="L259" i="21"/>
  <c r="C260" i="21"/>
  <c r="D260" i="21" s="1"/>
  <c r="B298" i="22" s="1"/>
  <c r="E260" i="21"/>
  <c r="F260" i="21"/>
  <c r="G260" i="21"/>
  <c r="H260" i="21"/>
  <c r="J260" i="21"/>
  <c r="K260" i="21"/>
  <c r="L260" i="21"/>
  <c r="C261" i="21"/>
  <c r="D261" i="21" s="1"/>
  <c r="B299" i="22" s="1"/>
  <c r="E261" i="21"/>
  <c r="F261" i="21"/>
  <c r="G261" i="21"/>
  <c r="H261" i="21"/>
  <c r="J261" i="21"/>
  <c r="K261" i="21"/>
  <c r="L261" i="21"/>
  <c r="C262" i="21"/>
  <c r="D262" i="21" s="1"/>
  <c r="B300" i="22" s="1"/>
  <c r="E262" i="21"/>
  <c r="F262" i="21"/>
  <c r="G262" i="21"/>
  <c r="H262" i="21"/>
  <c r="J262" i="21"/>
  <c r="K262" i="21"/>
  <c r="L262" i="21"/>
  <c r="C263" i="21"/>
  <c r="D263" i="21" s="1"/>
  <c r="B301" i="22" s="1"/>
  <c r="E263" i="21"/>
  <c r="F263" i="21"/>
  <c r="G263" i="21"/>
  <c r="H263" i="21"/>
  <c r="J263" i="21"/>
  <c r="K263" i="21"/>
  <c r="L263" i="21"/>
  <c r="C264" i="21"/>
  <c r="D264" i="21" s="1"/>
  <c r="B302" i="22" s="1"/>
  <c r="E264" i="21"/>
  <c r="F264" i="21"/>
  <c r="G264" i="21"/>
  <c r="H264" i="21"/>
  <c r="J264" i="21"/>
  <c r="K264" i="21"/>
  <c r="L264" i="21"/>
  <c r="C265" i="21"/>
  <c r="D265" i="21" s="1"/>
  <c r="B303" i="22" s="1"/>
  <c r="E265" i="21"/>
  <c r="F265" i="21"/>
  <c r="G265" i="21"/>
  <c r="H265" i="21"/>
  <c r="J265" i="21"/>
  <c r="K265" i="21"/>
  <c r="L265" i="21"/>
  <c r="C266" i="21"/>
  <c r="D266" i="21" s="1"/>
  <c r="B304" i="22" s="1"/>
  <c r="E266" i="21"/>
  <c r="F266" i="21"/>
  <c r="G266" i="21"/>
  <c r="H266" i="21"/>
  <c r="J266" i="21"/>
  <c r="K266" i="21"/>
  <c r="L266" i="21"/>
  <c r="C267" i="21"/>
  <c r="D267" i="21" s="1"/>
  <c r="B305" i="22" s="1"/>
  <c r="E267" i="21"/>
  <c r="F267" i="21"/>
  <c r="G267" i="21"/>
  <c r="H267" i="21"/>
  <c r="J267" i="21"/>
  <c r="K267" i="21"/>
  <c r="L267" i="21"/>
  <c r="C268" i="21"/>
  <c r="D268" i="21" s="1"/>
  <c r="B306" i="22" s="1"/>
  <c r="E268" i="21"/>
  <c r="F268" i="21"/>
  <c r="G268" i="21"/>
  <c r="H268" i="21"/>
  <c r="J268" i="21"/>
  <c r="K268" i="21"/>
  <c r="L268" i="21"/>
  <c r="C269" i="21"/>
  <c r="D269" i="21" s="1"/>
  <c r="B307" i="22" s="1"/>
  <c r="E269" i="21"/>
  <c r="F269" i="21"/>
  <c r="G269" i="21"/>
  <c r="H269" i="21"/>
  <c r="J269" i="21"/>
  <c r="K269" i="21"/>
  <c r="L269" i="21"/>
  <c r="C270" i="21"/>
  <c r="D270" i="21" s="1"/>
  <c r="B308" i="22" s="1"/>
  <c r="E270" i="21"/>
  <c r="F270" i="21"/>
  <c r="G270" i="21"/>
  <c r="H270" i="21"/>
  <c r="J270" i="21"/>
  <c r="K270" i="21"/>
  <c r="L270" i="21"/>
  <c r="C271" i="21"/>
  <c r="D271" i="21" s="1"/>
  <c r="B309" i="22" s="1"/>
  <c r="E271" i="21"/>
  <c r="F271" i="21"/>
  <c r="G271" i="21"/>
  <c r="H271" i="21"/>
  <c r="J271" i="21"/>
  <c r="K271" i="21"/>
  <c r="L271" i="21"/>
  <c r="C272" i="21"/>
  <c r="D272" i="21" s="1"/>
  <c r="B310" i="22" s="1"/>
  <c r="E272" i="21"/>
  <c r="F272" i="21"/>
  <c r="G272" i="21"/>
  <c r="H272" i="21"/>
  <c r="J272" i="21"/>
  <c r="K272" i="21"/>
  <c r="L272" i="21"/>
  <c r="C273" i="21"/>
  <c r="D273" i="21"/>
  <c r="B311" i="22" s="1"/>
  <c r="E273" i="21"/>
  <c r="F273" i="21"/>
  <c r="G273" i="21"/>
  <c r="H273" i="21"/>
  <c r="J273" i="21"/>
  <c r="K273" i="21"/>
  <c r="L273" i="21"/>
  <c r="C274" i="21"/>
  <c r="D274" i="21" s="1"/>
  <c r="B312" i="22" s="1"/>
  <c r="E274" i="21"/>
  <c r="F274" i="21"/>
  <c r="G274" i="21"/>
  <c r="H274" i="21"/>
  <c r="J274" i="21"/>
  <c r="K274" i="21"/>
  <c r="L274" i="21"/>
  <c r="C275" i="21"/>
  <c r="D275" i="21" s="1"/>
  <c r="B313" i="22" s="1"/>
  <c r="E275" i="21"/>
  <c r="F275" i="21"/>
  <c r="G275" i="21"/>
  <c r="H275" i="21"/>
  <c r="J275" i="21"/>
  <c r="K275" i="21"/>
  <c r="L275" i="21"/>
  <c r="C276" i="21"/>
  <c r="D276" i="21" s="1"/>
  <c r="B314" i="22" s="1"/>
  <c r="E276" i="21"/>
  <c r="F276" i="21"/>
  <c r="G276" i="21"/>
  <c r="H276" i="21"/>
  <c r="J276" i="21"/>
  <c r="K276" i="21"/>
  <c r="L276" i="21"/>
  <c r="C277" i="21"/>
  <c r="D277" i="21" s="1"/>
  <c r="B315" i="22" s="1"/>
  <c r="E277" i="21"/>
  <c r="F277" i="21"/>
  <c r="G277" i="21"/>
  <c r="H277" i="21"/>
  <c r="J277" i="21"/>
  <c r="K277" i="21"/>
  <c r="L277" i="21"/>
  <c r="C278" i="21"/>
  <c r="D278" i="21" s="1"/>
  <c r="B316" i="22" s="1"/>
  <c r="E278" i="21"/>
  <c r="F278" i="21"/>
  <c r="G278" i="21"/>
  <c r="H278" i="21"/>
  <c r="J278" i="21"/>
  <c r="K278" i="21"/>
  <c r="L278" i="21"/>
  <c r="C279" i="21"/>
  <c r="D279" i="21" s="1"/>
  <c r="B317" i="22" s="1"/>
  <c r="E279" i="21"/>
  <c r="F279" i="21"/>
  <c r="G279" i="21"/>
  <c r="H279" i="21"/>
  <c r="J279" i="21"/>
  <c r="K279" i="21"/>
  <c r="L279" i="21"/>
  <c r="C280" i="21"/>
  <c r="D280" i="21" s="1"/>
  <c r="B318" i="22" s="1"/>
  <c r="E280" i="21"/>
  <c r="F280" i="21"/>
  <c r="G280" i="21"/>
  <c r="H280" i="21"/>
  <c r="J280" i="21"/>
  <c r="K280" i="21"/>
  <c r="L280" i="21"/>
  <c r="C281" i="21"/>
  <c r="D281" i="21" s="1"/>
  <c r="B319" i="22" s="1"/>
  <c r="E281" i="21"/>
  <c r="F281" i="21"/>
  <c r="G281" i="21"/>
  <c r="H281" i="21"/>
  <c r="J281" i="21"/>
  <c r="K281" i="21"/>
  <c r="L281" i="21"/>
  <c r="C282" i="21"/>
  <c r="D282" i="21" s="1"/>
  <c r="B320" i="22" s="1"/>
  <c r="E282" i="21"/>
  <c r="F282" i="21"/>
  <c r="G282" i="21"/>
  <c r="H282" i="21"/>
  <c r="J282" i="21"/>
  <c r="K282" i="21"/>
  <c r="L282" i="21"/>
  <c r="C283" i="21"/>
  <c r="D283" i="21" s="1"/>
  <c r="B321" i="22" s="1"/>
  <c r="E283" i="21"/>
  <c r="F283" i="21"/>
  <c r="G283" i="21"/>
  <c r="H283" i="21"/>
  <c r="J283" i="21"/>
  <c r="K283" i="21"/>
  <c r="L283" i="21"/>
  <c r="C284" i="21"/>
  <c r="D284" i="21" s="1"/>
  <c r="B322" i="22" s="1"/>
  <c r="E284" i="21"/>
  <c r="F284" i="21"/>
  <c r="G284" i="21"/>
  <c r="H284" i="21"/>
  <c r="J284" i="21"/>
  <c r="K284" i="21"/>
  <c r="L284" i="21"/>
  <c r="C285" i="21"/>
  <c r="D285" i="21" s="1"/>
  <c r="B323" i="22" s="1"/>
  <c r="E285" i="21"/>
  <c r="F285" i="21"/>
  <c r="G285" i="21"/>
  <c r="H285" i="21"/>
  <c r="J285" i="21"/>
  <c r="K285" i="21"/>
  <c r="L285" i="21"/>
  <c r="C286" i="21"/>
  <c r="D286" i="21" s="1"/>
  <c r="B324" i="22" s="1"/>
  <c r="E286" i="21"/>
  <c r="F286" i="21"/>
  <c r="G286" i="21"/>
  <c r="H286" i="21"/>
  <c r="J286" i="21"/>
  <c r="K286" i="21"/>
  <c r="L286" i="21"/>
  <c r="C287" i="21"/>
  <c r="D287" i="21" s="1"/>
  <c r="B325" i="22" s="1"/>
  <c r="E287" i="21"/>
  <c r="F287" i="21"/>
  <c r="G287" i="21"/>
  <c r="H287" i="21"/>
  <c r="J287" i="21"/>
  <c r="K287" i="21"/>
  <c r="L287" i="21"/>
  <c r="C288" i="21"/>
  <c r="D288" i="21" s="1"/>
  <c r="B326" i="22" s="1"/>
  <c r="E288" i="21"/>
  <c r="F288" i="21"/>
  <c r="G288" i="21"/>
  <c r="H288" i="21"/>
  <c r="J288" i="21"/>
  <c r="K288" i="21"/>
  <c r="L288" i="21"/>
  <c r="C289" i="21"/>
  <c r="D289" i="21" s="1"/>
  <c r="B327" i="22" s="1"/>
  <c r="E289" i="21"/>
  <c r="F289" i="21"/>
  <c r="G289" i="21"/>
  <c r="H289" i="21"/>
  <c r="J289" i="21"/>
  <c r="K289" i="21"/>
  <c r="L289" i="21"/>
  <c r="C290" i="21"/>
  <c r="D290" i="21" s="1"/>
  <c r="B328" i="22" s="1"/>
  <c r="E290" i="21"/>
  <c r="F290" i="21"/>
  <c r="G290" i="21"/>
  <c r="H290" i="21"/>
  <c r="J290" i="21"/>
  <c r="K290" i="21"/>
  <c r="L290" i="21"/>
  <c r="C291" i="21"/>
  <c r="D291" i="21" s="1"/>
  <c r="B329" i="22" s="1"/>
  <c r="E291" i="21"/>
  <c r="F291" i="21"/>
  <c r="G291" i="21"/>
  <c r="H291" i="21"/>
  <c r="J291" i="21"/>
  <c r="K291" i="21"/>
  <c r="L291" i="21"/>
  <c r="C292" i="21"/>
  <c r="D292" i="21" s="1"/>
  <c r="B330" i="22" s="1"/>
  <c r="E292" i="21"/>
  <c r="F292" i="21"/>
  <c r="G292" i="21"/>
  <c r="H292" i="21"/>
  <c r="J292" i="21"/>
  <c r="K292" i="21"/>
  <c r="L292" i="21"/>
  <c r="C293" i="21"/>
  <c r="D293" i="21" s="1"/>
  <c r="B331" i="22" s="1"/>
  <c r="E293" i="21"/>
  <c r="F293" i="21"/>
  <c r="G293" i="21"/>
  <c r="H293" i="21"/>
  <c r="J293" i="21"/>
  <c r="K293" i="21"/>
  <c r="L293" i="21"/>
  <c r="C294" i="21"/>
  <c r="D294" i="21"/>
  <c r="B332" i="22" s="1"/>
  <c r="E294" i="21"/>
  <c r="F294" i="21"/>
  <c r="G294" i="21"/>
  <c r="H294" i="21"/>
  <c r="J294" i="21"/>
  <c r="K294" i="21"/>
  <c r="L294" i="21"/>
  <c r="C295" i="21"/>
  <c r="D295" i="21" s="1"/>
  <c r="B333" i="22" s="1"/>
  <c r="E295" i="21"/>
  <c r="F295" i="21"/>
  <c r="G295" i="21"/>
  <c r="H295" i="21"/>
  <c r="J295" i="21"/>
  <c r="K295" i="21"/>
  <c r="L295" i="21"/>
  <c r="C296" i="21"/>
  <c r="D296" i="21" s="1"/>
  <c r="B334" i="22" s="1"/>
  <c r="E296" i="21"/>
  <c r="F296" i="21"/>
  <c r="G296" i="21"/>
  <c r="H296" i="21"/>
  <c r="J296" i="21"/>
  <c r="K296" i="21"/>
  <c r="L296" i="21"/>
  <c r="C297" i="21"/>
  <c r="D297" i="21" s="1"/>
  <c r="B335" i="22" s="1"/>
  <c r="E297" i="21"/>
  <c r="F297" i="21"/>
  <c r="G297" i="21"/>
  <c r="H297" i="21"/>
  <c r="J297" i="21"/>
  <c r="K297" i="21"/>
  <c r="L297" i="21"/>
  <c r="C298" i="21"/>
  <c r="D298" i="21" s="1"/>
  <c r="B336" i="22" s="1"/>
  <c r="E298" i="21"/>
  <c r="F298" i="21"/>
  <c r="G298" i="21"/>
  <c r="H298" i="21"/>
  <c r="J298" i="21"/>
  <c r="K298" i="21"/>
  <c r="L298" i="21"/>
  <c r="C299" i="21"/>
  <c r="D299" i="21" s="1"/>
  <c r="B337" i="22" s="1"/>
  <c r="E299" i="21"/>
  <c r="F299" i="21"/>
  <c r="G299" i="21"/>
  <c r="H299" i="21"/>
  <c r="J299" i="21"/>
  <c r="K299" i="21"/>
  <c r="L299" i="21"/>
  <c r="C300" i="21"/>
  <c r="D300" i="21" s="1"/>
  <c r="B338" i="22" s="1"/>
  <c r="E300" i="21"/>
  <c r="F300" i="21"/>
  <c r="G300" i="21"/>
  <c r="H300" i="21"/>
  <c r="J300" i="21"/>
  <c r="K300" i="21"/>
  <c r="L300" i="21"/>
  <c r="C301" i="21"/>
  <c r="D301" i="21" s="1"/>
  <c r="B339" i="22" s="1"/>
  <c r="E301" i="21"/>
  <c r="F301" i="21"/>
  <c r="G301" i="21"/>
  <c r="H301" i="21"/>
  <c r="J301" i="21"/>
  <c r="K301" i="21"/>
  <c r="L301" i="21"/>
  <c r="C302" i="21"/>
  <c r="D302" i="21" s="1"/>
  <c r="B340" i="22" s="1"/>
  <c r="E302" i="21"/>
  <c r="F302" i="21"/>
  <c r="G302" i="21"/>
  <c r="H302" i="21"/>
  <c r="J302" i="21"/>
  <c r="K302" i="21"/>
  <c r="L302" i="21"/>
  <c r="C303" i="21"/>
  <c r="D303" i="21" s="1"/>
  <c r="B341" i="22" s="1"/>
  <c r="E303" i="21"/>
  <c r="F303" i="21"/>
  <c r="G303" i="21"/>
  <c r="H303" i="21"/>
  <c r="J303" i="21"/>
  <c r="K303" i="21"/>
  <c r="L303" i="21"/>
  <c r="C304" i="21"/>
  <c r="D304" i="21" s="1"/>
  <c r="B342" i="22" s="1"/>
  <c r="E304" i="21"/>
  <c r="F304" i="21"/>
  <c r="G304" i="21"/>
  <c r="H304" i="21"/>
  <c r="J304" i="21"/>
  <c r="K304" i="21"/>
  <c r="L304" i="21"/>
  <c r="C305" i="21"/>
  <c r="D305" i="21" s="1"/>
  <c r="B343" i="22" s="1"/>
  <c r="E305" i="21"/>
  <c r="F305" i="21"/>
  <c r="G305" i="21"/>
  <c r="H305" i="21"/>
  <c r="J305" i="21"/>
  <c r="K305" i="21"/>
  <c r="L305" i="21"/>
  <c r="C306" i="21"/>
  <c r="D306" i="21" s="1"/>
  <c r="B344" i="22" s="1"/>
  <c r="E306" i="21"/>
  <c r="F306" i="21"/>
  <c r="G306" i="21"/>
  <c r="H306" i="21"/>
  <c r="J306" i="21"/>
  <c r="K306" i="21"/>
  <c r="L306" i="21"/>
  <c r="C307" i="21"/>
  <c r="D307" i="21" s="1"/>
  <c r="B345" i="22" s="1"/>
  <c r="E307" i="21"/>
  <c r="F307" i="21"/>
  <c r="G307" i="21"/>
  <c r="H307" i="21"/>
  <c r="J307" i="21"/>
  <c r="K307" i="21"/>
  <c r="L307" i="21"/>
  <c r="C308" i="21"/>
  <c r="D308" i="21" s="1"/>
  <c r="B346" i="22" s="1"/>
  <c r="E308" i="21"/>
  <c r="F308" i="21"/>
  <c r="G308" i="21"/>
  <c r="H308" i="21"/>
  <c r="J308" i="21"/>
  <c r="K308" i="21"/>
  <c r="L308" i="21"/>
  <c r="C309" i="21"/>
  <c r="D309" i="21" s="1"/>
  <c r="B347" i="22" s="1"/>
  <c r="E309" i="21"/>
  <c r="F309" i="21"/>
  <c r="G309" i="21"/>
  <c r="H309" i="21"/>
  <c r="J309" i="21"/>
  <c r="K309" i="21"/>
  <c r="L309" i="21"/>
  <c r="C310" i="21"/>
  <c r="D310" i="21" s="1"/>
  <c r="B348" i="22" s="1"/>
  <c r="E310" i="21"/>
  <c r="F310" i="21"/>
  <c r="G310" i="21"/>
  <c r="H310" i="21"/>
  <c r="J310" i="21"/>
  <c r="K310" i="21"/>
  <c r="L310" i="21"/>
  <c r="C311" i="21"/>
  <c r="D311" i="21"/>
  <c r="B349" i="22" s="1"/>
  <c r="E311" i="21"/>
  <c r="F311" i="21"/>
  <c r="G311" i="21"/>
  <c r="H311" i="21"/>
  <c r="J311" i="21"/>
  <c r="K311" i="21"/>
  <c r="L311" i="21"/>
  <c r="C312" i="21"/>
  <c r="D312" i="21" s="1"/>
  <c r="B350" i="22" s="1"/>
  <c r="E312" i="21"/>
  <c r="F312" i="21"/>
  <c r="G312" i="21"/>
  <c r="H312" i="21"/>
  <c r="J312" i="21"/>
  <c r="K312" i="21"/>
  <c r="L312" i="21"/>
  <c r="C313" i="21"/>
  <c r="D313" i="21" s="1"/>
  <c r="B351" i="22" s="1"/>
  <c r="E313" i="21"/>
  <c r="F313" i="21"/>
  <c r="G313" i="21"/>
  <c r="H313" i="21"/>
  <c r="J313" i="21"/>
  <c r="K313" i="21"/>
  <c r="L313" i="21"/>
  <c r="C314" i="21"/>
  <c r="D314" i="21"/>
  <c r="B352" i="22" s="1"/>
  <c r="E314" i="21"/>
  <c r="F314" i="21"/>
  <c r="G314" i="21"/>
  <c r="H314" i="21"/>
  <c r="J314" i="21"/>
  <c r="K314" i="21"/>
  <c r="L314" i="21"/>
  <c r="C315" i="21"/>
  <c r="D315" i="21" s="1"/>
  <c r="B353" i="22" s="1"/>
  <c r="E315" i="21"/>
  <c r="F315" i="21"/>
  <c r="G315" i="21"/>
  <c r="H315" i="21"/>
  <c r="J315" i="21"/>
  <c r="K315" i="21"/>
  <c r="L315" i="21"/>
  <c r="C316" i="21"/>
  <c r="D316" i="21" s="1"/>
  <c r="B354" i="22" s="1"/>
  <c r="E316" i="21"/>
  <c r="F316" i="21"/>
  <c r="G316" i="21"/>
  <c r="H316" i="21"/>
  <c r="J316" i="21"/>
  <c r="K316" i="21"/>
  <c r="L316" i="21"/>
  <c r="C317" i="21"/>
  <c r="D317" i="21" s="1"/>
  <c r="B355" i="22" s="1"/>
  <c r="E317" i="21"/>
  <c r="F317" i="21"/>
  <c r="G317" i="21"/>
  <c r="H317" i="21"/>
  <c r="J317" i="21"/>
  <c r="K317" i="21"/>
  <c r="L317" i="21"/>
  <c r="C318" i="21"/>
  <c r="D318" i="21" s="1"/>
  <c r="B356" i="22" s="1"/>
  <c r="E318" i="21"/>
  <c r="F318" i="21"/>
  <c r="G318" i="21"/>
  <c r="H318" i="21"/>
  <c r="J318" i="21"/>
  <c r="K318" i="21"/>
  <c r="L318" i="21"/>
  <c r="C319" i="21"/>
  <c r="D319" i="21" s="1"/>
  <c r="B357" i="22" s="1"/>
  <c r="E319" i="21"/>
  <c r="F319" i="21"/>
  <c r="G319" i="21"/>
  <c r="H319" i="21"/>
  <c r="J319" i="21"/>
  <c r="K319" i="21"/>
  <c r="L319" i="21"/>
  <c r="C320" i="21"/>
  <c r="D320" i="21" s="1"/>
  <c r="B358" i="22" s="1"/>
  <c r="E320" i="21"/>
  <c r="F320" i="21"/>
  <c r="G320" i="21"/>
  <c r="H320" i="21"/>
  <c r="J320" i="21"/>
  <c r="K320" i="21"/>
  <c r="L320" i="21"/>
  <c r="C321" i="21"/>
  <c r="D321" i="21" s="1"/>
  <c r="B359" i="22" s="1"/>
  <c r="E321" i="21"/>
  <c r="F321" i="21"/>
  <c r="G321" i="21"/>
  <c r="H321" i="21"/>
  <c r="J321" i="21"/>
  <c r="K321" i="21"/>
  <c r="L321" i="21"/>
  <c r="C322" i="21"/>
  <c r="D322" i="21" s="1"/>
  <c r="B360" i="22" s="1"/>
  <c r="E322" i="21"/>
  <c r="F322" i="21"/>
  <c r="G322" i="21"/>
  <c r="H322" i="21"/>
  <c r="J322" i="21"/>
  <c r="K322" i="21"/>
  <c r="L322" i="21"/>
  <c r="C323" i="21"/>
  <c r="D323" i="21" s="1"/>
  <c r="B361" i="22" s="1"/>
  <c r="E323" i="21"/>
  <c r="F323" i="21"/>
  <c r="G323" i="21"/>
  <c r="H323" i="21"/>
  <c r="J323" i="21"/>
  <c r="K323" i="21"/>
  <c r="L323" i="21"/>
  <c r="C324" i="21"/>
  <c r="D324" i="21" s="1"/>
  <c r="B362" i="22" s="1"/>
  <c r="E324" i="21"/>
  <c r="F324" i="21"/>
  <c r="G324" i="21"/>
  <c r="H324" i="21"/>
  <c r="J324" i="21"/>
  <c r="K324" i="21"/>
  <c r="L324" i="21"/>
  <c r="C325" i="21"/>
  <c r="D325" i="21" s="1"/>
  <c r="B363" i="22" s="1"/>
  <c r="E325" i="21"/>
  <c r="F325" i="21"/>
  <c r="G325" i="21"/>
  <c r="H325" i="21"/>
  <c r="J325" i="21"/>
  <c r="K325" i="21"/>
  <c r="L325" i="21"/>
  <c r="C326" i="21"/>
  <c r="D326" i="21" s="1"/>
  <c r="B364" i="22" s="1"/>
  <c r="E326" i="21"/>
  <c r="F326" i="21"/>
  <c r="G326" i="21"/>
  <c r="H326" i="21"/>
  <c r="J326" i="21"/>
  <c r="K326" i="21"/>
  <c r="L326" i="21"/>
  <c r="C327" i="21"/>
  <c r="D327" i="21" s="1"/>
  <c r="B365" i="22" s="1"/>
  <c r="E327" i="21"/>
  <c r="F327" i="21"/>
  <c r="G327" i="21"/>
  <c r="H327" i="21"/>
  <c r="J327" i="21"/>
  <c r="K327" i="21"/>
  <c r="L327" i="21"/>
  <c r="C328" i="21"/>
  <c r="D328" i="21" s="1"/>
  <c r="B366" i="22" s="1"/>
  <c r="E328" i="21"/>
  <c r="F328" i="21"/>
  <c r="G328" i="21"/>
  <c r="H328" i="21"/>
  <c r="J328" i="21"/>
  <c r="K328" i="21"/>
  <c r="L328" i="21"/>
  <c r="C329" i="21"/>
  <c r="D329" i="21" s="1"/>
  <c r="B367" i="22" s="1"/>
  <c r="E329" i="21"/>
  <c r="F329" i="21"/>
  <c r="G329" i="21"/>
  <c r="H329" i="21"/>
  <c r="J329" i="21"/>
  <c r="K329" i="21"/>
  <c r="L329" i="21"/>
  <c r="C330" i="21"/>
  <c r="D330" i="21" s="1"/>
  <c r="B368" i="22" s="1"/>
  <c r="E330" i="21"/>
  <c r="F330" i="21"/>
  <c r="G330" i="21"/>
  <c r="H330" i="21"/>
  <c r="J330" i="21"/>
  <c r="K330" i="21"/>
  <c r="L330" i="21"/>
  <c r="C331" i="21"/>
  <c r="D331" i="21" s="1"/>
  <c r="B369" i="22" s="1"/>
  <c r="E331" i="21"/>
  <c r="F331" i="21"/>
  <c r="G331" i="21"/>
  <c r="H331" i="21"/>
  <c r="J331" i="21"/>
  <c r="K331" i="21"/>
  <c r="L331" i="21"/>
  <c r="C332" i="21"/>
  <c r="D332" i="21" s="1"/>
  <c r="B370" i="22" s="1"/>
  <c r="E332" i="21"/>
  <c r="F332" i="21"/>
  <c r="G332" i="21"/>
  <c r="H332" i="21"/>
  <c r="J332" i="21"/>
  <c r="K332" i="21"/>
  <c r="L332" i="21"/>
  <c r="C333" i="21"/>
  <c r="D333" i="21" s="1"/>
  <c r="B371" i="22" s="1"/>
  <c r="E333" i="21"/>
  <c r="F333" i="21"/>
  <c r="G333" i="21"/>
  <c r="H333" i="21"/>
  <c r="J333" i="21"/>
  <c r="K333" i="21"/>
  <c r="L333" i="21"/>
  <c r="C334" i="21"/>
  <c r="D334" i="21" s="1"/>
  <c r="B372" i="22" s="1"/>
  <c r="E334" i="21"/>
  <c r="F334" i="21"/>
  <c r="G334" i="21"/>
  <c r="H334" i="21"/>
  <c r="J334" i="21"/>
  <c r="K334" i="21"/>
  <c r="L334" i="21"/>
  <c r="C335" i="21"/>
  <c r="D335" i="21" s="1"/>
  <c r="B373" i="22" s="1"/>
  <c r="E335" i="21"/>
  <c r="F335" i="21"/>
  <c r="G335" i="21"/>
  <c r="H335" i="21"/>
  <c r="J335" i="21"/>
  <c r="K335" i="21"/>
  <c r="L335" i="21"/>
  <c r="C336" i="21"/>
  <c r="D336" i="21" s="1"/>
  <c r="B374" i="22" s="1"/>
  <c r="E336" i="21"/>
  <c r="F336" i="21"/>
  <c r="G336" i="21"/>
  <c r="H336" i="21"/>
  <c r="J336" i="21"/>
  <c r="K336" i="21"/>
  <c r="L336" i="21"/>
  <c r="C337" i="21"/>
  <c r="D337" i="21" s="1"/>
  <c r="B375" i="22" s="1"/>
  <c r="E337" i="21"/>
  <c r="F337" i="21"/>
  <c r="G337" i="21"/>
  <c r="H337" i="21"/>
  <c r="J337" i="21"/>
  <c r="K337" i="21"/>
  <c r="L337" i="21"/>
  <c r="C338" i="21"/>
  <c r="D338" i="21" s="1"/>
  <c r="B376" i="22" s="1"/>
  <c r="E338" i="21"/>
  <c r="F338" i="21"/>
  <c r="G338" i="21"/>
  <c r="H338" i="21"/>
  <c r="J338" i="21"/>
  <c r="K338" i="21"/>
  <c r="L338" i="21"/>
  <c r="C339" i="21"/>
  <c r="D339" i="21" s="1"/>
  <c r="B377" i="22" s="1"/>
  <c r="E339" i="21"/>
  <c r="F339" i="21"/>
  <c r="G339" i="21"/>
  <c r="H339" i="21"/>
  <c r="J339" i="21"/>
  <c r="K339" i="21"/>
  <c r="L339" i="21"/>
  <c r="C340" i="21"/>
  <c r="D340" i="21" s="1"/>
  <c r="B378" i="22" s="1"/>
  <c r="E340" i="21"/>
  <c r="F340" i="21"/>
  <c r="G340" i="21"/>
  <c r="H340" i="21"/>
  <c r="J340" i="21"/>
  <c r="K340" i="21"/>
  <c r="L340" i="21"/>
  <c r="C341" i="21"/>
  <c r="D341" i="21" s="1"/>
  <c r="B379" i="22" s="1"/>
  <c r="E341" i="21"/>
  <c r="F341" i="21"/>
  <c r="G341" i="21"/>
  <c r="H341" i="21"/>
  <c r="J341" i="21"/>
  <c r="K341" i="21"/>
  <c r="L341" i="21"/>
  <c r="C342" i="21"/>
  <c r="D342" i="21" s="1"/>
  <c r="B380" i="22" s="1"/>
  <c r="E342" i="21"/>
  <c r="F342" i="21"/>
  <c r="G342" i="21"/>
  <c r="H342" i="21"/>
  <c r="J342" i="21"/>
  <c r="K342" i="21"/>
  <c r="L342" i="21"/>
  <c r="C343" i="21"/>
  <c r="D343" i="21" s="1"/>
  <c r="B381" i="22" s="1"/>
  <c r="E343" i="21"/>
  <c r="F343" i="21"/>
  <c r="G343" i="21"/>
  <c r="H343" i="21"/>
  <c r="J343" i="21"/>
  <c r="K343" i="21"/>
  <c r="L343" i="21"/>
  <c r="C344" i="21"/>
  <c r="D344" i="21" s="1"/>
  <c r="B382" i="22" s="1"/>
  <c r="E344" i="21"/>
  <c r="F344" i="21"/>
  <c r="G344" i="21"/>
  <c r="H344" i="21"/>
  <c r="J344" i="21"/>
  <c r="K344" i="21"/>
  <c r="L344" i="21"/>
  <c r="C345" i="21"/>
  <c r="D345" i="21" s="1"/>
  <c r="B383" i="22" s="1"/>
  <c r="E345" i="21"/>
  <c r="F345" i="21"/>
  <c r="G345" i="21"/>
  <c r="H345" i="21"/>
  <c r="J345" i="21"/>
  <c r="K345" i="21"/>
  <c r="L345" i="21"/>
  <c r="C346" i="21"/>
  <c r="D346" i="21"/>
  <c r="B384" i="22" s="1"/>
  <c r="E346" i="21"/>
  <c r="F346" i="21"/>
  <c r="G346" i="21"/>
  <c r="H346" i="21"/>
  <c r="J346" i="21"/>
  <c r="K346" i="21"/>
  <c r="L346" i="21"/>
  <c r="C347" i="21"/>
  <c r="D347" i="21" s="1"/>
  <c r="B385" i="22" s="1"/>
  <c r="E347" i="21"/>
  <c r="F347" i="21"/>
  <c r="G347" i="21"/>
  <c r="H347" i="21"/>
  <c r="J347" i="21"/>
  <c r="K347" i="21"/>
  <c r="L347" i="21"/>
  <c r="C348" i="21"/>
  <c r="D348" i="21" s="1"/>
  <c r="B386" i="22" s="1"/>
  <c r="E348" i="21"/>
  <c r="F348" i="21"/>
  <c r="G348" i="21"/>
  <c r="H348" i="21"/>
  <c r="J348" i="21"/>
  <c r="K348" i="21"/>
  <c r="L348" i="21"/>
  <c r="C349" i="21"/>
  <c r="D349" i="21" s="1"/>
  <c r="B387" i="22" s="1"/>
  <c r="E349" i="21"/>
  <c r="F349" i="21"/>
  <c r="G349" i="21"/>
  <c r="H349" i="21"/>
  <c r="J349" i="21"/>
  <c r="K349" i="21"/>
  <c r="L349" i="21"/>
  <c r="C350" i="21"/>
  <c r="D350" i="21" s="1"/>
  <c r="B388" i="22" s="1"/>
  <c r="E350" i="21"/>
  <c r="F350" i="21"/>
  <c r="G350" i="21"/>
  <c r="H350" i="21"/>
  <c r="J350" i="21"/>
  <c r="K350" i="21"/>
  <c r="L350" i="21"/>
  <c r="C351" i="21"/>
  <c r="D351" i="21" s="1"/>
  <c r="B389" i="22" s="1"/>
  <c r="E351" i="21"/>
  <c r="F351" i="21"/>
  <c r="G351" i="21"/>
  <c r="H351" i="21"/>
  <c r="J351" i="21"/>
  <c r="K351" i="21"/>
  <c r="L351" i="21"/>
  <c r="C352" i="21"/>
  <c r="D352" i="21" s="1"/>
  <c r="B390" i="22" s="1"/>
  <c r="E352" i="21"/>
  <c r="F352" i="21"/>
  <c r="G352" i="21"/>
  <c r="H352" i="21"/>
  <c r="J352" i="21"/>
  <c r="K352" i="21"/>
  <c r="L352" i="21"/>
  <c r="C353" i="21"/>
  <c r="D353" i="21" s="1"/>
  <c r="B391" i="22" s="1"/>
  <c r="E353" i="21"/>
  <c r="F353" i="21"/>
  <c r="G353" i="21"/>
  <c r="H353" i="21"/>
  <c r="J353" i="21"/>
  <c r="K353" i="21"/>
  <c r="L353" i="21"/>
  <c r="C354" i="21"/>
  <c r="D354" i="21" s="1"/>
  <c r="B392" i="22" s="1"/>
  <c r="E354" i="21"/>
  <c r="F354" i="21"/>
  <c r="G354" i="21"/>
  <c r="H354" i="21"/>
  <c r="J354" i="21"/>
  <c r="K354" i="21"/>
  <c r="L354" i="21"/>
  <c r="C355" i="21"/>
  <c r="D355" i="21" s="1"/>
  <c r="B393" i="22" s="1"/>
  <c r="E355" i="21"/>
  <c r="F355" i="21"/>
  <c r="G355" i="21"/>
  <c r="H355" i="21"/>
  <c r="J355" i="21"/>
  <c r="K355" i="21"/>
  <c r="L355" i="21"/>
  <c r="C356" i="21"/>
  <c r="D356" i="21" s="1"/>
  <c r="B394" i="22" s="1"/>
  <c r="E356" i="21"/>
  <c r="F356" i="21"/>
  <c r="G356" i="21"/>
  <c r="H356" i="21"/>
  <c r="J356" i="21"/>
  <c r="K356" i="21"/>
  <c r="L356" i="21"/>
  <c r="C357" i="21"/>
  <c r="D357" i="21" s="1"/>
  <c r="B395" i="22" s="1"/>
  <c r="E357" i="21"/>
  <c r="F357" i="21"/>
  <c r="G357" i="21"/>
  <c r="H357" i="21"/>
  <c r="J357" i="21"/>
  <c r="K357" i="21"/>
  <c r="L357" i="21"/>
  <c r="C358" i="21"/>
  <c r="D358" i="21" s="1"/>
  <c r="B396" i="22" s="1"/>
  <c r="E358" i="21"/>
  <c r="F358" i="21"/>
  <c r="G358" i="21"/>
  <c r="H358" i="21"/>
  <c r="J358" i="21"/>
  <c r="K358" i="21"/>
  <c r="L358" i="21"/>
  <c r="C359" i="21"/>
  <c r="D359" i="21" s="1"/>
  <c r="B397" i="22" s="1"/>
  <c r="E359" i="21"/>
  <c r="F359" i="21"/>
  <c r="G359" i="21"/>
  <c r="H359" i="21"/>
  <c r="J359" i="21"/>
  <c r="K359" i="21"/>
  <c r="L359" i="21"/>
  <c r="C360" i="21"/>
  <c r="D360" i="21" s="1"/>
  <c r="B398" i="22" s="1"/>
  <c r="E360" i="21"/>
  <c r="F360" i="21"/>
  <c r="G360" i="21"/>
  <c r="H360" i="21"/>
  <c r="J360" i="21"/>
  <c r="K360" i="21"/>
  <c r="L360" i="21"/>
  <c r="C361" i="21"/>
  <c r="D361" i="21" s="1"/>
  <c r="B399" i="22" s="1"/>
  <c r="E361" i="21"/>
  <c r="F361" i="21"/>
  <c r="G361" i="21"/>
  <c r="H361" i="21"/>
  <c r="J361" i="21"/>
  <c r="K361" i="21"/>
  <c r="L361" i="21"/>
  <c r="C362" i="21"/>
  <c r="D362" i="21" s="1"/>
  <c r="B400" i="22" s="1"/>
  <c r="E362" i="21"/>
  <c r="F362" i="21"/>
  <c r="G362" i="21"/>
  <c r="H362" i="21"/>
  <c r="J362" i="21"/>
  <c r="K362" i="21"/>
  <c r="L362" i="21"/>
  <c r="C363" i="21"/>
  <c r="D363" i="21" s="1"/>
  <c r="B401" i="22" s="1"/>
  <c r="E363" i="21"/>
  <c r="F363" i="21"/>
  <c r="G363" i="21"/>
  <c r="H363" i="21"/>
  <c r="J363" i="21"/>
  <c r="K363" i="21"/>
  <c r="L363" i="21"/>
  <c r="C364" i="21"/>
  <c r="D364" i="21" s="1"/>
  <c r="B402" i="22" s="1"/>
  <c r="E364" i="21"/>
  <c r="F364" i="21"/>
  <c r="G364" i="21"/>
  <c r="H364" i="21"/>
  <c r="J364" i="21"/>
  <c r="K364" i="21"/>
  <c r="L364" i="21"/>
  <c r="C365" i="21"/>
  <c r="D365" i="21" s="1"/>
  <c r="B403" i="22" s="1"/>
  <c r="E365" i="21"/>
  <c r="F365" i="21"/>
  <c r="G365" i="21"/>
  <c r="H365" i="21"/>
  <c r="J365" i="21"/>
  <c r="K365" i="21"/>
  <c r="L365" i="21"/>
  <c r="C366" i="21"/>
  <c r="D366" i="21" s="1"/>
  <c r="B404" i="22" s="1"/>
  <c r="E366" i="21"/>
  <c r="F366" i="21"/>
  <c r="G366" i="21"/>
  <c r="H366" i="21"/>
  <c r="J366" i="21"/>
  <c r="K366" i="21"/>
  <c r="L366" i="21"/>
  <c r="C367" i="21"/>
  <c r="D367" i="21" s="1"/>
  <c r="B405" i="22" s="1"/>
  <c r="E367" i="21"/>
  <c r="F367" i="21"/>
  <c r="G367" i="21"/>
  <c r="H367" i="21"/>
  <c r="J367" i="21"/>
  <c r="K367" i="21"/>
  <c r="L367" i="21"/>
  <c r="C368" i="21"/>
  <c r="D368" i="21" s="1"/>
  <c r="B406" i="22" s="1"/>
  <c r="E368" i="21"/>
  <c r="F368" i="21"/>
  <c r="G368" i="21"/>
  <c r="H368" i="21"/>
  <c r="J368" i="21"/>
  <c r="K368" i="21"/>
  <c r="L368" i="21"/>
  <c r="C369" i="21"/>
  <c r="D369" i="21" s="1"/>
  <c r="B407" i="22" s="1"/>
  <c r="E369" i="21"/>
  <c r="F369" i="21"/>
  <c r="G369" i="21"/>
  <c r="H369" i="21"/>
  <c r="J369" i="21"/>
  <c r="K369" i="21"/>
  <c r="L369" i="21"/>
  <c r="C370" i="21"/>
  <c r="D370" i="21" s="1"/>
  <c r="B408" i="22" s="1"/>
  <c r="E370" i="21"/>
  <c r="F370" i="21"/>
  <c r="G370" i="21"/>
  <c r="H370" i="21"/>
  <c r="J370" i="21"/>
  <c r="K370" i="21"/>
  <c r="L370" i="21"/>
  <c r="C371" i="21"/>
  <c r="D371" i="21" s="1"/>
  <c r="B409" i="22" s="1"/>
  <c r="E371" i="21"/>
  <c r="F371" i="21"/>
  <c r="G371" i="21"/>
  <c r="H371" i="21"/>
  <c r="J371" i="21"/>
  <c r="K371" i="21"/>
  <c r="L371" i="21"/>
  <c r="C372" i="21"/>
  <c r="D372" i="21" s="1"/>
  <c r="B410" i="22" s="1"/>
  <c r="E372" i="21"/>
  <c r="F372" i="21"/>
  <c r="G372" i="21"/>
  <c r="H372" i="21"/>
  <c r="J372" i="21"/>
  <c r="K372" i="21"/>
  <c r="L372" i="21"/>
  <c r="C373" i="21"/>
  <c r="D373" i="21" s="1"/>
  <c r="B411" i="22" s="1"/>
  <c r="E373" i="21"/>
  <c r="F373" i="21"/>
  <c r="G373" i="21"/>
  <c r="H373" i="21"/>
  <c r="J373" i="21"/>
  <c r="K373" i="21"/>
  <c r="L373" i="21"/>
  <c r="C374" i="21"/>
  <c r="D374" i="21" s="1"/>
  <c r="B412" i="22" s="1"/>
  <c r="E374" i="21"/>
  <c r="F374" i="21"/>
  <c r="G374" i="21"/>
  <c r="H374" i="21"/>
  <c r="J374" i="21"/>
  <c r="K374" i="21"/>
  <c r="L374" i="21"/>
  <c r="C375" i="21"/>
  <c r="D375" i="21" s="1"/>
  <c r="B413" i="22" s="1"/>
  <c r="E375" i="21"/>
  <c r="F375" i="21"/>
  <c r="G375" i="21"/>
  <c r="H375" i="21"/>
  <c r="J375" i="21"/>
  <c r="K375" i="21"/>
  <c r="L375" i="21"/>
  <c r="C376" i="21"/>
  <c r="D376" i="21" s="1"/>
  <c r="B414" i="22" s="1"/>
  <c r="E376" i="21"/>
  <c r="F376" i="21"/>
  <c r="G376" i="21"/>
  <c r="H376" i="21"/>
  <c r="J376" i="21"/>
  <c r="K376" i="21"/>
  <c r="L376" i="21"/>
  <c r="C377" i="21"/>
  <c r="D377" i="21"/>
  <c r="B415" i="22" s="1"/>
  <c r="E377" i="21"/>
  <c r="F377" i="21"/>
  <c r="G377" i="21"/>
  <c r="H377" i="21"/>
  <c r="J377" i="21"/>
  <c r="K377" i="21"/>
  <c r="L377" i="21"/>
  <c r="C378" i="21"/>
  <c r="D378" i="21" s="1"/>
  <c r="B416" i="22" s="1"/>
  <c r="E378" i="21"/>
  <c r="F378" i="21"/>
  <c r="G378" i="21"/>
  <c r="H378" i="21"/>
  <c r="J378" i="21"/>
  <c r="K378" i="21"/>
  <c r="L378" i="21"/>
  <c r="C379" i="21"/>
  <c r="D379" i="21" s="1"/>
  <c r="B417" i="22" s="1"/>
  <c r="E379" i="21"/>
  <c r="F379" i="21"/>
  <c r="G379" i="21"/>
  <c r="H379" i="21"/>
  <c r="J379" i="21"/>
  <c r="K379" i="21"/>
  <c r="L379" i="21"/>
  <c r="C380" i="21"/>
  <c r="D380" i="21" s="1"/>
  <c r="B418" i="22" s="1"/>
  <c r="E380" i="21"/>
  <c r="F380" i="21"/>
  <c r="G380" i="21"/>
  <c r="H380" i="21"/>
  <c r="J380" i="21"/>
  <c r="K380" i="21"/>
  <c r="L380" i="21"/>
  <c r="C381" i="21"/>
  <c r="D381" i="21" s="1"/>
  <c r="B419" i="22" s="1"/>
  <c r="E381" i="21"/>
  <c r="F381" i="21"/>
  <c r="G381" i="21"/>
  <c r="H381" i="21"/>
  <c r="J381" i="21"/>
  <c r="K381" i="21"/>
  <c r="L381" i="21"/>
  <c r="C382" i="21"/>
  <c r="D382" i="21" s="1"/>
  <c r="B420" i="22" s="1"/>
  <c r="E382" i="21"/>
  <c r="F382" i="21"/>
  <c r="G382" i="21"/>
  <c r="H382" i="21"/>
  <c r="J382" i="21"/>
  <c r="K382" i="21"/>
  <c r="L382" i="21"/>
  <c r="C383" i="21"/>
  <c r="D383" i="21" s="1"/>
  <c r="B421" i="22" s="1"/>
  <c r="E383" i="21"/>
  <c r="F383" i="21"/>
  <c r="G383" i="21"/>
  <c r="H383" i="21"/>
  <c r="J383" i="21"/>
  <c r="K383" i="21"/>
  <c r="L383" i="21"/>
  <c r="C384" i="21"/>
  <c r="D384" i="21" s="1"/>
  <c r="B422" i="22" s="1"/>
  <c r="E384" i="21"/>
  <c r="F384" i="21"/>
  <c r="G384" i="21"/>
  <c r="H384" i="21"/>
  <c r="J384" i="21"/>
  <c r="K384" i="21"/>
  <c r="L384" i="21"/>
  <c r="C385" i="21"/>
  <c r="D385" i="21" s="1"/>
  <c r="B423" i="22" s="1"/>
  <c r="E385" i="21"/>
  <c r="F385" i="21"/>
  <c r="G385" i="21"/>
  <c r="H385" i="21"/>
  <c r="J385" i="21"/>
  <c r="K385" i="21"/>
  <c r="L385" i="21"/>
  <c r="C386" i="21"/>
  <c r="D386" i="21" s="1"/>
  <c r="B424" i="22" s="1"/>
  <c r="E386" i="21"/>
  <c r="F386" i="21"/>
  <c r="G386" i="21"/>
  <c r="H386" i="21"/>
  <c r="J386" i="21"/>
  <c r="K386" i="21"/>
  <c r="L386" i="21"/>
  <c r="C387" i="21"/>
  <c r="D387" i="21" s="1"/>
  <c r="B425" i="22" s="1"/>
  <c r="E387" i="21"/>
  <c r="F387" i="21"/>
  <c r="G387" i="21"/>
  <c r="H387" i="21"/>
  <c r="J387" i="21"/>
  <c r="K387" i="21"/>
  <c r="L387" i="21"/>
  <c r="C388" i="21"/>
  <c r="D388" i="21"/>
  <c r="B426" i="22" s="1"/>
  <c r="E388" i="21"/>
  <c r="F388" i="21"/>
  <c r="G388" i="21"/>
  <c r="H388" i="21"/>
  <c r="J388" i="21"/>
  <c r="K388" i="21"/>
  <c r="L388" i="21"/>
  <c r="C389" i="21"/>
  <c r="D389" i="21" s="1"/>
  <c r="B427" i="22" s="1"/>
  <c r="E389" i="21"/>
  <c r="F389" i="21"/>
  <c r="G389" i="21"/>
  <c r="H389" i="21"/>
  <c r="J389" i="21"/>
  <c r="K389" i="21"/>
  <c r="L389" i="21"/>
  <c r="C390" i="21"/>
  <c r="D390" i="21" s="1"/>
  <c r="B428" i="22" s="1"/>
  <c r="E390" i="21"/>
  <c r="F390" i="21"/>
  <c r="G390" i="21"/>
  <c r="H390" i="21"/>
  <c r="J390" i="21"/>
  <c r="K390" i="21"/>
  <c r="L390" i="21"/>
  <c r="C391" i="21"/>
  <c r="D391" i="21" s="1"/>
  <c r="B429" i="22" s="1"/>
  <c r="E391" i="21"/>
  <c r="F391" i="21"/>
  <c r="G391" i="21"/>
  <c r="H391" i="21"/>
  <c r="J391" i="21"/>
  <c r="K391" i="21"/>
  <c r="L391" i="21"/>
  <c r="C392" i="21"/>
  <c r="D392" i="21" s="1"/>
  <c r="B430" i="22" s="1"/>
  <c r="E392" i="21"/>
  <c r="F392" i="21"/>
  <c r="G392" i="21"/>
  <c r="H392" i="21"/>
  <c r="J392" i="21"/>
  <c r="K392" i="21"/>
  <c r="L392" i="21"/>
  <c r="C393" i="21"/>
  <c r="D393" i="21" s="1"/>
  <c r="B431" i="22" s="1"/>
  <c r="E393" i="21"/>
  <c r="F393" i="21"/>
  <c r="G393" i="21"/>
  <c r="H393" i="21"/>
  <c r="J393" i="21"/>
  <c r="K393" i="21"/>
  <c r="L393" i="21"/>
  <c r="C394" i="21"/>
  <c r="D394" i="21" s="1"/>
  <c r="B432" i="22" s="1"/>
  <c r="E394" i="21"/>
  <c r="F394" i="21"/>
  <c r="G394" i="21"/>
  <c r="H394" i="21"/>
  <c r="J394" i="21"/>
  <c r="K394" i="21"/>
  <c r="L394" i="21"/>
  <c r="C395" i="21"/>
  <c r="D395" i="21" s="1"/>
  <c r="B433" i="22" s="1"/>
  <c r="E395" i="21"/>
  <c r="F395" i="21"/>
  <c r="G395" i="21"/>
  <c r="H395" i="21"/>
  <c r="J395" i="21"/>
  <c r="K395" i="21"/>
  <c r="L395" i="21"/>
  <c r="C396" i="21"/>
  <c r="D396" i="21" s="1"/>
  <c r="B434" i="22" s="1"/>
  <c r="E396" i="21"/>
  <c r="F396" i="21"/>
  <c r="G396" i="21"/>
  <c r="H396" i="21"/>
  <c r="J396" i="21"/>
  <c r="K396" i="21"/>
  <c r="L396" i="21"/>
  <c r="C397" i="21"/>
  <c r="D397" i="21" s="1"/>
  <c r="B435" i="22" s="1"/>
  <c r="E397" i="21"/>
  <c r="F397" i="21"/>
  <c r="G397" i="21"/>
  <c r="H397" i="21"/>
  <c r="J397" i="21"/>
  <c r="K397" i="21"/>
  <c r="L397" i="21"/>
  <c r="C398" i="21"/>
  <c r="D398" i="21" s="1"/>
  <c r="B436" i="22" s="1"/>
  <c r="E398" i="21"/>
  <c r="F398" i="21"/>
  <c r="G398" i="21"/>
  <c r="H398" i="21"/>
  <c r="J398" i="21"/>
  <c r="K398" i="21"/>
  <c r="L398" i="21"/>
  <c r="C399" i="21"/>
  <c r="D399" i="21" s="1"/>
  <c r="B437" i="22" s="1"/>
  <c r="E399" i="21"/>
  <c r="F399" i="21"/>
  <c r="G399" i="21"/>
  <c r="H399" i="21"/>
  <c r="J399" i="21"/>
  <c r="K399" i="21"/>
  <c r="L399" i="21"/>
  <c r="C400" i="21"/>
  <c r="D400" i="21" s="1"/>
  <c r="B438" i="22" s="1"/>
  <c r="E400" i="21"/>
  <c r="F400" i="21"/>
  <c r="G400" i="21"/>
  <c r="H400" i="21"/>
  <c r="J400" i="21"/>
  <c r="K400" i="21"/>
  <c r="L400" i="21"/>
  <c r="C401" i="21"/>
  <c r="D401" i="21" s="1"/>
  <c r="B439" i="22" s="1"/>
  <c r="E401" i="21"/>
  <c r="F401" i="21"/>
  <c r="G401" i="21"/>
  <c r="H401" i="21"/>
  <c r="J401" i="21"/>
  <c r="K401" i="21"/>
  <c r="L401" i="21"/>
  <c r="C402" i="21"/>
  <c r="D402" i="21" s="1"/>
  <c r="B440" i="22" s="1"/>
  <c r="E402" i="21"/>
  <c r="F402" i="21"/>
  <c r="G402" i="21"/>
  <c r="H402" i="21"/>
  <c r="J402" i="21"/>
  <c r="K402" i="21"/>
  <c r="L402" i="21"/>
  <c r="C403" i="21"/>
  <c r="D403" i="21" s="1"/>
  <c r="B441" i="22" s="1"/>
  <c r="E403" i="21"/>
  <c r="F403" i="21"/>
  <c r="G403" i="21"/>
  <c r="H403" i="21"/>
  <c r="J403" i="21"/>
  <c r="K403" i="21"/>
  <c r="L403" i="21"/>
  <c r="C404" i="21"/>
  <c r="D404" i="21"/>
  <c r="B442" i="22" s="1"/>
  <c r="E404" i="21"/>
  <c r="F404" i="21"/>
  <c r="G404" i="21"/>
  <c r="H404" i="21"/>
  <c r="J404" i="21"/>
  <c r="K404" i="21"/>
  <c r="L404" i="21"/>
  <c r="C405" i="21"/>
  <c r="D405" i="21" s="1"/>
  <c r="B443" i="22" s="1"/>
  <c r="E405" i="21"/>
  <c r="F405" i="21"/>
  <c r="G405" i="21"/>
  <c r="H405" i="21"/>
  <c r="J405" i="21"/>
  <c r="K405" i="21"/>
  <c r="L405" i="21"/>
  <c r="C406" i="21"/>
  <c r="D406" i="21" s="1"/>
  <c r="B444" i="22" s="1"/>
  <c r="E406" i="21"/>
  <c r="F406" i="21"/>
  <c r="G406" i="21"/>
  <c r="H406" i="21"/>
  <c r="J406" i="21"/>
  <c r="K406" i="21"/>
  <c r="L406" i="21"/>
  <c r="C407" i="21"/>
  <c r="D407" i="21" s="1"/>
  <c r="B445" i="22" s="1"/>
  <c r="E407" i="21"/>
  <c r="F407" i="21"/>
  <c r="G407" i="21"/>
  <c r="H407" i="21"/>
  <c r="J407" i="21"/>
  <c r="K407" i="21"/>
  <c r="L407" i="21"/>
  <c r="C408" i="21"/>
  <c r="D408" i="21" s="1"/>
  <c r="B446" i="22" s="1"/>
  <c r="E408" i="21"/>
  <c r="F408" i="21"/>
  <c r="G408" i="21"/>
  <c r="H408" i="21"/>
  <c r="J408" i="21"/>
  <c r="K408" i="21"/>
  <c r="L408" i="21"/>
  <c r="C409" i="21"/>
  <c r="D409" i="21" s="1"/>
  <c r="B447" i="22" s="1"/>
  <c r="E409" i="21"/>
  <c r="F409" i="21"/>
  <c r="G409" i="21"/>
  <c r="H409" i="21"/>
  <c r="J409" i="21"/>
  <c r="K409" i="21"/>
  <c r="L409" i="21"/>
  <c r="C410" i="21"/>
  <c r="D410" i="21" s="1"/>
  <c r="B448" i="22" s="1"/>
  <c r="E410" i="21"/>
  <c r="F410" i="21"/>
  <c r="G410" i="21"/>
  <c r="H410" i="21"/>
  <c r="J410" i="21"/>
  <c r="K410" i="21"/>
  <c r="L410" i="21"/>
  <c r="C411" i="21"/>
  <c r="D411" i="21" s="1"/>
  <c r="B449" i="22" s="1"/>
  <c r="E411" i="21"/>
  <c r="F411" i="21"/>
  <c r="G411" i="21"/>
  <c r="H411" i="21"/>
  <c r="J411" i="21"/>
  <c r="K411" i="21"/>
  <c r="L411" i="21"/>
  <c r="C412" i="21"/>
  <c r="D412" i="21" s="1"/>
  <c r="B450" i="22" s="1"/>
  <c r="E412" i="21"/>
  <c r="F412" i="21"/>
  <c r="G412" i="21"/>
  <c r="H412" i="21"/>
  <c r="J412" i="21"/>
  <c r="K412" i="21"/>
  <c r="L412" i="21"/>
  <c r="C413" i="21"/>
  <c r="D413" i="21" s="1"/>
  <c r="B451" i="22" s="1"/>
  <c r="E413" i="21"/>
  <c r="F413" i="21"/>
  <c r="G413" i="21"/>
  <c r="H413" i="21"/>
  <c r="J413" i="21"/>
  <c r="K413" i="21"/>
  <c r="L413" i="21"/>
  <c r="C414" i="21"/>
  <c r="D414" i="21" s="1"/>
  <c r="B452" i="22" s="1"/>
  <c r="E414" i="21"/>
  <c r="F414" i="21"/>
  <c r="G414" i="21"/>
  <c r="H414" i="21"/>
  <c r="J414" i="21"/>
  <c r="K414" i="21"/>
  <c r="L414" i="21"/>
  <c r="C415" i="21"/>
  <c r="D415" i="21" s="1"/>
  <c r="B453" i="22" s="1"/>
  <c r="E415" i="21"/>
  <c r="F415" i="21"/>
  <c r="G415" i="21"/>
  <c r="H415" i="21"/>
  <c r="J415" i="21"/>
  <c r="K415" i="21"/>
  <c r="L415" i="21"/>
  <c r="C416" i="21"/>
  <c r="D416" i="21" s="1"/>
  <c r="B454" i="22" s="1"/>
  <c r="E416" i="21"/>
  <c r="F416" i="21"/>
  <c r="G416" i="21"/>
  <c r="H416" i="21"/>
  <c r="J416" i="21"/>
  <c r="K416" i="21"/>
  <c r="L416" i="21"/>
  <c r="C417" i="21"/>
  <c r="D417" i="21" s="1"/>
  <c r="B455" i="22" s="1"/>
  <c r="E417" i="21"/>
  <c r="F417" i="21"/>
  <c r="G417" i="21"/>
  <c r="H417" i="21"/>
  <c r="J417" i="21"/>
  <c r="K417" i="21"/>
  <c r="L417" i="21"/>
  <c r="C418" i="21"/>
  <c r="D418" i="21" s="1"/>
  <c r="B456" i="22" s="1"/>
  <c r="E418" i="21"/>
  <c r="F418" i="21"/>
  <c r="G418" i="21"/>
  <c r="H418" i="21"/>
  <c r="J418" i="21"/>
  <c r="K418" i="21"/>
  <c r="L418" i="21"/>
  <c r="C419" i="21"/>
  <c r="D419" i="21" s="1"/>
  <c r="B457" i="22" s="1"/>
  <c r="E419" i="21"/>
  <c r="F419" i="21"/>
  <c r="G419" i="21"/>
  <c r="H419" i="21"/>
  <c r="J419" i="21"/>
  <c r="K419" i="21"/>
  <c r="L419" i="21"/>
  <c r="C420" i="21"/>
  <c r="D420" i="21" s="1"/>
  <c r="B458" i="22" s="1"/>
  <c r="E420" i="21"/>
  <c r="F420" i="21"/>
  <c r="G420" i="21"/>
  <c r="H420" i="21"/>
  <c r="J420" i="21"/>
  <c r="K420" i="21"/>
  <c r="L420" i="21"/>
  <c r="C421" i="21"/>
  <c r="D421" i="21" s="1"/>
  <c r="B459" i="22" s="1"/>
  <c r="E421" i="21"/>
  <c r="F421" i="21"/>
  <c r="G421" i="21"/>
  <c r="H421" i="21"/>
  <c r="J421" i="21"/>
  <c r="K421" i="21"/>
  <c r="L421" i="21"/>
  <c r="C422" i="21"/>
  <c r="D422" i="21" s="1"/>
  <c r="B460" i="22" s="1"/>
  <c r="E422" i="21"/>
  <c r="F422" i="21"/>
  <c r="G422" i="21"/>
  <c r="H422" i="21"/>
  <c r="J422" i="21"/>
  <c r="K422" i="21"/>
  <c r="L422" i="21"/>
  <c r="C423" i="21"/>
  <c r="D423" i="21" s="1"/>
  <c r="B461" i="22" s="1"/>
  <c r="E423" i="21"/>
  <c r="F423" i="21"/>
  <c r="G423" i="21"/>
  <c r="H423" i="21"/>
  <c r="J423" i="21"/>
  <c r="K423" i="21"/>
  <c r="L423" i="21"/>
  <c r="C424" i="21"/>
  <c r="D424" i="21" s="1"/>
  <c r="B462" i="22" s="1"/>
  <c r="E424" i="21"/>
  <c r="F424" i="21"/>
  <c r="G424" i="21"/>
  <c r="H424" i="21"/>
  <c r="J424" i="21"/>
  <c r="K424" i="21"/>
  <c r="L424" i="21"/>
  <c r="C425" i="21"/>
  <c r="D425" i="21" s="1"/>
  <c r="B463" i="22" s="1"/>
  <c r="E425" i="21"/>
  <c r="F425" i="21"/>
  <c r="G425" i="21"/>
  <c r="H425" i="21"/>
  <c r="J425" i="21"/>
  <c r="K425" i="21"/>
  <c r="L425" i="21"/>
  <c r="C426" i="21"/>
  <c r="D426" i="21" s="1"/>
  <c r="B464" i="22" s="1"/>
  <c r="E426" i="21"/>
  <c r="F426" i="21"/>
  <c r="G426" i="21"/>
  <c r="H426" i="21"/>
  <c r="J426" i="21"/>
  <c r="K426" i="21"/>
  <c r="L426" i="21"/>
  <c r="C427" i="21"/>
  <c r="D427" i="21" s="1"/>
  <c r="B465" i="22" s="1"/>
  <c r="E427" i="21"/>
  <c r="F427" i="21"/>
  <c r="G427" i="21"/>
  <c r="H427" i="21"/>
  <c r="J427" i="21"/>
  <c r="K427" i="21"/>
  <c r="L427" i="21"/>
  <c r="C428" i="21"/>
  <c r="D428" i="21" s="1"/>
  <c r="B466" i="22" s="1"/>
  <c r="E428" i="21"/>
  <c r="F428" i="21"/>
  <c r="G428" i="21"/>
  <c r="H428" i="21"/>
  <c r="J428" i="21"/>
  <c r="K428" i="21"/>
  <c r="L428" i="21"/>
  <c r="C429" i="21"/>
  <c r="D429" i="21" s="1"/>
  <c r="B467" i="22" s="1"/>
  <c r="E429" i="21"/>
  <c r="F429" i="21"/>
  <c r="G429" i="21"/>
  <c r="H429" i="21"/>
  <c r="J429" i="21"/>
  <c r="K429" i="21"/>
  <c r="L429" i="21"/>
  <c r="C430" i="21"/>
  <c r="D430" i="21" s="1"/>
  <c r="B468" i="22" s="1"/>
  <c r="E430" i="21"/>
  <c r="F430" i="21"/>
  <c r="G430" i="21"/>
  <c r="H430" i="21"/>
  <c r="J430" i="21"/>
  <c r="K430" i="21"/>
  <c r="L430" i="21"/>
  <c r="C431" i="21"/>
  <c r="D431" i="21" s="1"/>
  <c r="B469" i="22" s="1"/>
  <c r="E431" i="21"/>
  <c r="F431" i="21"/>
  <c r="G431" i="21"/>
  <c r="H431" i="21"/>
  <c r="J431" i="21"/>
  <c r="K431" i="21"/>
  <c r="L431" i="21"/>
  <c r="C432" i="21"/>
  <c r="D432" i="21" s="1"/>
  <c r="B470" i="22" s="1"/>
  <c r="E432" i="21"/>
  <c r="F432" i="21"/>
  <c r="G432" i="21"/>
  <c r="H432" i="21"/>
  <c r="J432" i="21"/>
  <c r="K432" i="21"/>
  <c r="L432" i="21"/>
  <c r="C433" i="21"/>
  <c r="D433" i="21"/>
  <c r="B471" i="22" s="1"/>
  <c r="E433" i="21"/>
  <c r="F433" i="21"/>
  <c r="G433" i="21"/>
  <c r="H433" i="21"/>
  <c r="J433" i="21"/>
  <c r="K433" i="21"/>
  <c r="L433" i="21"/>
  <c r="C434" i="21"/>
  <c r="D434" i="21" s="1"/>
  <c r="B472" i="22" s="1"/>
  <c r="E434" i="21"/>
  <c r="F434" i="21"/>
  <c r="G434" i="21"/>
  <c r="H434" i="21"/>
  <c r="J434" i="21"/>
  <c r="K434" i="21"/>
  <c r="L434" i="21"/>
  <c r="C435" i="21"/>
  <c r="D435" i="21" s="1"/>
  <c r="B473" i="22" s="1"/>
  <c r="E435" i="21"/>
  <c r="F435" i="21"/>
  <c r="G435" i="21"/>
  <c r="H435" i="21"/>
  <c r="J435" i="21"/>
  <c r="K435" i="21"/>
  <c r="L435" i="21"/>
  <c r="C436" i="21"/>
  <c r="D436" i="21" s="1"/>
  <c r="B474" i="22" s="1"/>
  <c r="E436" i="21"/>
  <c r="F436" i="21"/>
  <c r="G436" i="21"/>
  <c r="H436" i="21"/>
  <c r="J436" i="21"/>
  <c r="K436" i="21"/>
  <c r="L436" i="21"/>
  <c r="C437" i="21"/>
  <c r="D437" i="21" s="1"/>
  <c r="B475" i="22" s="1"/>
  <c r="E437" i="21"/>
  <c r="F437" i="21"/>
  <c r="G437" i="21"/>
  <c r="H437" i="21"/>
  <c r="J437" i="21"/>
  <c r="K437" i="21"/>
  <c r="L437" i="21"/>
  <c r="C438" i="21"/>
  <c r="D438" i="21" s="1"/>
  <c r="B476" i="22" s="1"/>
  <c r="E438" i="21"/>
  <c r="F438" i="21"/>
  <c r="G438" i="21"/>
  <c r="H438" i="21"/>
  <c r="J438" i="21"/>
  <c r="K438" i="21"/>
  <c r="L438" i="21"/>
  <c r="C439" i="21"/>
  <c r="D439" i="21" s="1"/>
  <c r="B477" i="22" s="1"/>
  <c r="E439" i="21"/>
  <c r="F439" i="21"/>
  <c r="G439" i="21"/>
  <c r="H439" i="21"/>
  <c r="J439" i="21"/>
  <c r="K439" i="21"/>
  <c r="L439" i="21"/>
  <c r="C440" i="21"/>
  <c r="D440" i="21" s="1"/>
  <c r="B478" i="22" s="1"/>
  <c r="E440" i="21"/>
  <c r="F440" i="21"/>
  <c r="G440" i="21"/>
  <c r="H440" i="21"/>
  <c r="J440" i="21"/>
  <c r="K440" i="21"/>
  <c r="L440" i="21"/>
  <c r="C441" i="21"/>
  <c r="D441" i="21" s="1"/>
  <c r="B479" i="22" s="1"/>
  <c r="E441" i="21"/>
  <c r="F441" i="21"/>
  <c r="G441" i="21"/>
  <c r="H441" i="21"/>
  <c r="J441" i="21"/>
  <c r="K441" i="21"/>
  <c r="L441" i="21"/>
  <c r="C442" i="21"/>
  <c r="D442" i="21" s="1"/>
  <c r="B480" i="22" s="1"/>
  <c r="E442" i="21"/>
  <c r="F442" i="21"/>
  <c r="G442" i="21"/>
  <c r="H442" i="21"/>
  <c r="J442" i="21"/>
  <c r="K442" i="21"/>
  <c r="L442" i="21"/>
  <c r="C443" i="21"/>
  <c r="D443" i="21" s="1"/>
  <c r="B481" i="22" s="1"/>
  <c r="E443" i="21"/>
  <c r="F443" i="21"/>
  <c r="G443" i="21"/>
  <c r="H443" i="21"/>
  <c r="J443" i="21"/>
  <c r="K443" i="21"/>
  <c r="L443" i="21"/>
  <c r="C444" i="21"/>
  <c r="D444" i="21" s="1"/>
  <c r="B482" i="22" s="1"/>
  <c r="E444" i="21"/>
  <c r="F444" i="21"/>
  <c r="G444" i="21"/>
  <c r="H444" i="21"/>
  <c r="J444" i="21"/>
  <c r="K444" i="21"/>
  <c r="L444" i="21"/>
  <c r="C445" i="21"/>
  <c r="D445" i="21" s="1"/>
  <c r="B483" i="22" s="1"/>
  <c r="E445" i="21"/>
  <c r="F445" i="21"/>
  <c r="G445" i="21"/>
  <c r="H445" i="21"/>
  <c r="J445" i="21"/>
  <c r="K445" i="21"/>
  <c r="L445" i="21"/>
  <c r="C446" i="21"/>
  <c r="D446" i="21" s="1"/>
  <c r="B484" i="22" s="1"/>
  <c r="E446" i="21"/>
  <c r="F446" i="21"/>
  <c r="G446" i="21"/>
  <c r="H446" i="21"/>
  <c r="J446" i="21"/>
  <c r="K446" i="21"/>
  <c r="L446" i="21"/>
  <c r="C447" i="21"/>
  <c r="D447" i="21" s="1"/>
  <c r="B485" i="22" s="1"/>
  <c r="E447" i="21"/>
  <c r="F447" i="21"/>
  <c r="G447" i="21"/>
  <c r="H447" i="21"/>
  <c r="J447" i="21"/>
  <c r="K447" i="21"/>
  <c r="L447" i="21"/>
  <c r="C448" i="21"/>
  <c r="D448" i="21" s="1"/>
  <c r="B486" i="22" s="1"/>
  <c r="E448" i="21"/>
  <c r="F448" i="21"/>
  <c r="G448" i="21"/>
  <c r="H448" i="21"/>
  <c r="J448" i="21"/>
  <c r="K448" i="21"/>
  <c r="L448" i="21"/>
  <c r="C449" i="21"/>
  <c r="D449" i="21" s="1"/>
  <c r="B487" i="22" s="1"/>
  <c r="E449" i="21"/>
  <c r="F449" i="21"/>
  <c r="G449" i="21"/>
  <c r="H449" i="21"/>
  <c r="J449" i="21"/>
  <c r="K449" i="21"/>
  <c r="L449" i="21"/>
  <c r="C450" i="21"/>
  <c r="D450" i="21"/>
  <c r="B488" i="22" s="1"/>
  <c r="E450" i="21"/>
  <c r="F450" i="21"/>
  <c r="G450" i="21"/>
  <c r="H450" i="21"/>
  <c r="J450" i="21"/>
  <c r="K450" i="21"/>
  <c r="L450" i="21"/>
  <c r="C451" i="21"/>
  <c r="D451" i="21" s="1"/>
  <c r="B489" i="22" s="1"/>
  <c r="E451" i="21"/>
  <c r="F451" i="21"/>
  <c r="G451" i="21"/>
  <c r="H451" i="21"/>
  <c r="J451" i="21"/>
  <c r="K451" i="21"/>
  <c r="L451" i="21"/>
  <c r="C452" i="21"/>
  <c r="D452" i="21" s="1"/>
  <c r="B490" i="22" s="1"/>
  <c r="E452" i="21"/>
  <c r="F452" i="21"/>
  <c r="G452" i="21"/>
  <c r="H452" i="21"/>
  <c r="J452" i="21"/>
  <c r="K452" i="21"/>
  <c r="L452" i="21"/>
  <c r="C453" i="21"/>
  <c r="D453" i="21" s="1"/>
  <c r="B491" i="22" s="1"/>
  <c r="E453" i="21"/>
  <c r="F453" i="21"/>
  <c r="G453" i="21"/>
  <c r="H453" i="21"/>
  <c r="J453" i="21"/>
  <c r="K453" i="21"/>
  <c r="L453" i="21"/>
  <c r="C454" i="21"/>
  <c r="D454" i="21" s="1"/>
  <c r="B492" i="22" s="1"/>
  <c r="E454" i="21"/>
  <c r="F454" i="21"/>
  <c r="G454" i="21"/>
  <c r="H454" i="21"/>
  <c r="J454" i="21"/>
  <c r="K454" i="21"/>
  <c r="L454" i="21"/>
  <c r="C455" i="21"/>
  <c r="D455" i="21" s="1"/>
  <c r="B493" i="22" s="1"/>
  <c r="E455" i="21"/>
  <c r="F455" i="21"/>
  <c r="G455" i="21"/>
  <c r="H455" i="21"/>
  <c r="J455" i="21"/>
  <c r="K455" i="21"/>
  <c r="L455" i="21"/>
  <c r="C456" i="21"/>
  <c r="D456" i="21" s="1"/>
  <c r="B494" i="22" s="1"/>
  <c r="E456" i="21"/>
  <c r="F456" i="21"/>
  <c r="G456" i="21"/>
  <c r="H456" i="21"/>
  <c r="J456" i="21"/>
  <c r="K456" i="21"/>
  <c r="L456" i="21"/>
  <c r="C457" i="21"/>
  <c r="D457" i="21" s="1"/>
  <c r="B495" i="22" s="1"/>
  <c r="E457" i="21"/>
  <c r="F457" i="21"/>
  <c r="G457" i="21"/>
  <c r="H457" i="21"/>
  <c r="J457" i="21"/>
  <c r="K457" i="21"/>
  <c r="L457" i="21"/>
  <c r="C458" i="21"/>
  <c r="D458" i="21" s="1"/>
  <c r="B496" i="22" s="1"/>
  <c r="E458" i="21"/>
  <c r="F458" i="21"/>
  <c r="G458" i="21"/>
  <c r="H458" i="21"/>
  <c r="J458" i="21"/>
  <c r="K458" i="21"/>
  <c r="L458" i="21"/>
  <c r="C459" i="21"/>
  <c r="D459" i="21" s="1"/>
  <c r="B497" i="22" s="1"/>
  <c r="E459" i="21"/>
  <c r="F459" i="21"/>
  <c r="G459" i="21"/>
  <c r="H459" i="21"/>
  <c r="J459" i="21"/>
  <c r="K459" i="21"/>
  <c r="L459" i="21"/>
  <c r="C460" i="21"/>
  <c r="D460" i="21" s="1"/>
  <c r="B498" i="22" s="1"/>
  <c r="E460" i="21"/>
  <c r="F460" i="21"/>
  <c r="G460" i="21"/>
  <c r="H460" i="21"/>
  <c r="J460" i="21"/>
  <c r="K460" i="21"/>
  <c r="L460" i="21"/>
  <c r="C461" i="21"/>
  <c r="D461" i="21" s="1"/>
  <c r="B499" i="22" s="1"/>
  <c r="E461" i="21"/>
  <c r="F461" i="21"/>
  <c r="G461" i="21"/>
  <c r="H461" i="21"/>
  <c r="J461" i="21"/>
  <c r="K461" i="21"/>
  <c r="L461" i="21"/>
  <c r="C462" i="21"/>
  <c r="D462" i="21" s="1"/>
  <c r="B500" i="22" s="1"/>
  <c r="E462" i="21"/>
  <c r="F462" i="21"/>
  <c r="G462" i="21"/>
  <c r="H462" i="21"/>
  <c r="J462" i="21"/>
  <c r="K462" i="21"/>
  <c r="L462" i="21"/>
  <c r="C463" i="21"/>
  <c r="D463" i="21" s="1"/>
  <c r="B501" i="22" s="1"/>
  <c r="E463" i="21"/>
  <c r="F463" i="21"/>
  <c r="G463" i="21"/>
  <c r="H463" i="21"/>
  <c r="J463" i="21"/>
  <c r="K463" i="21"/>
  <c r="L463" i="21"/>
  <c r="C464" i="21"/>
  <c r="D464" i="21" s="1"/>
  <c r="B502" i="22" s="1"/>
  <c r="E464" i="21"/>
  <c r="F464" i="21"/>
  <c r="G464" i="21"/>
  <c r="H464" i="21"/>
  <c r="J464" i="21"/>
  <c r="K464" i="21"/>
  <c r="L464" i="21"/>
  <c r="C465" i="21"/>
  <c r="D465" i="21" s="1"/>
  <c r="B503" i="22" s="1"/>
  <c r="E465" i="21"/>
  <c r="F465" i="21"/>
  <c r="G465" i="21"/>
  <c r="H465" i="21"/>
  <c r="J465" i="21"/>
  <c r="K465" i="21"/>
  <c r="L465" i="21"/>
  <c r="C466" i="21"/>
  <c r="D466" i="21" s="1"/>
  <c r="B504" i="22" s="1"/>
  <c r="E466" i="21"/>
  <c r="F466" i="21"/>
  <c r="G466" i="21"/>
  <c r="H466" i="21"/>
  <c r="J466" i="21"/>
  <c r="K466" i="21"/>
  <c r="L466" i="21"/>
  <c r="C467" i="21"/>
  <c r="D467" i="21" s="1"/>
  <c r="B505" i="22" s="1"/>
  <c r="E467" i="21"/>
  <c r="F467" i="21"/>
  <c r="G467" i="21"/>
  <c r="H467" i="21"/>
  <c r="J467" i="21"/>
  <c r="K467" i="21"/>
  <c r="L467" i="21"/>
  <c r="C468" i="21"/>
  <c r="D468" i="21" s="1"/>
  <c r="B506" i="22" s="1"/>
  <c r="E468" i="21"/>
  <c r="F468" i="21"/>
  <c r="G468" i="21"/>
  <c r="H468" i="21"/>
  <c r="J468" i="21"/>
  <c r="K468" i="21"/>
  <c r="L468" i="21"/>
  <c r="C469" i="21"/>
  <c r="D469" i="21" s="1"/>
  <c r="B507" i="22" s="1"/>
  <c r="E469" i="21"/>
  <c r="F469" i="21"/>
  <c r="G469" i="21"/>
  <c r="H469" i="21"/>
  <c r="J469" i="21"/>
  <c r="K469" i="21"/>
  <c r="L469" i="21"/>
  <c r="C470" i="21"/>
  <c r="D470" i="21" s="1"/>
  <c r="B508" i="22" s="1"/>
  <c r="E470" i="21"/>
  <c r="F470" i="21"/>
  <c r="G470" i="21"/>
  <c r="H470" i="21"/>
  <c r="J470" i="21"/>
  <c r="K470" i="21"/>
  <c r="L470" i="21"/>
  <c r="C471" i="21"/>
  <c r="D471" i="21"/>
  <c r="B509" i="22" s="1"/>
  <c r="E471" i="21"/>
  <c r="F471" i="21"/>
  <c r="G471" i="21"/>
  <c r="H471" i="21"/>
  <c r="J471" i="21"/>
  <c r="K471" i="21"/>
  <c r="L471" i="21"/>
  <c r="C472" i="21"/>
  <c r="D472" i="21" s="1"/>
  <c r="B510" i="22" s="1"/>
  <c r="E472" i="21"/>
  <c r="F472" i="21"/>
  <c r="G472" i="21"/>
  <c r="H472" i="21"/>
  <c r="J472" i="21"/>
  <c r="K472" i="21"/>
  <c r="L472" i="21"/>
  <c r="C473" i="21"/>
  <c r="D473" i="21" s="1"/>
  <c r="B511" i="22" s="1"/>
  <c r="E473" i="21"/>
  <c r="F473" i="21"/>
  <c r="G473" i="21"/>
  <c r="H473" i="21"/>
  <c r="J473" i="21"/>
  <c r="K473" i="21"/>
  <c r="L473" i="21"/>
  <c r="C474" i="21"/>
  <c r="D474" i="21" s="1"/>
  <c r="B512" i="22" s="1"/>
  <c r="E474" i="21"/>
  <c r="F474" i="21"/>
  <c r="G474" i="21"/>
  <c r="H474" i="21"/>
  <c r="J474" i="21"/>
  <c r="K474" i="21"/>
  <c r="L474" i="21"/>
  <c r="C475" i="21"/>
  <c r="D475" i="21" s="1"/>
  <c r="B513" i="22" s="1"/>
  <c r="E475" i="21"/>
  <c r="F475" i="21"/>
  <c r="G475" i="21"/>
  <c r="H475" i="21"/>
  <c r="J475" i="21"/>
  <c r="K475" i="21"/>
  <c r="L475" i="21"/>
  <c r="C476" i="21"/>
  <c r="D476" i="21" s="1"/>
  <c r="B514" i="22" s="1"/>
  <c r="E476" i="21"/>
  <c r="F476" i="21"/>
  <c r="G476" i="21"/>
  <c r="H476" i="21"/>
  <c r="J476" i="21"/>
  <c r="K476" i="21"/>
  <c r="L476" i="21"/>
  <c r="C477" i="21"/>
  <c r="D477" i="21" s="1"/>
  <c r="B515" i="22" s="1"/>
  <c r="E477" i="21"/>
  <c r="F477" i="21"/>
  <c r="G477" i="21"/>
  <c r="H477" i="21"/>
  <c r="J477" i="21"/>
  <c r="K477" i="21"/>
  <c r="L477" i="21"/>
  <c r="C478" i="21"/>
  <c r="D478" i="21" s="1"/>
  <c r="B516" i="22" s="1"/>
  <c r="E478" i="21"/>
  <c r="F478" i="21"/>
  <c r="G478" i="21"/>
  <c r="H478" i="21"/>
  <c r="J478" i="21"/>
  <c r="K478" i="21"/>
  <c r="L478" i="21"/>
  <c r="C479" i="21"/>
  <c r="D479" i="21" s="1"/>
  <c r="B517" i="22" s="1"/>
  <c r="E479" i="21"/>
  <c r="F479" i="21"/>
  <c r="G479" i="21"/>
  <c r="H479" i="21"/>
  <c r="J479" i="21"/>
  <c r="K479" i="21"/>
  <c r="L479" i="21"/>
  <c r="C480" i="21"/>
  <c r="D480" i="21" s="1"/>
  <c r="B518" i="22" s="1"/>
  <c r="E480" i="21"/>
  <c r="F480" i="21"/>
  <c r="G480" i="21"/>
  <c r="H480" i="21"/>
  <c r="J480" i="21"/>
  <c r="K480" i="21"/>
  <c r="L480" i="21"/>
  <c r="C481" i="21"/>
  <c r="D481" i="21" s="1"/>
  <c r="B519" i="22" s="1"/>
  <c r="E481" i="21"/>
  <c r="F481" i="21"/>
  <c r="G481" i="21"/>
  <c r="H481" i="21"/>
  <c r="J481" i="21"/>
  <c r="K481" i="21"/>
  <c r="L481" i="21"/>
  <c r="C482" i="21"/>
  <c r="D482" i="21" s="1"/>
  <c r="B520" i="22" s="1"/>
  <c r="E482" i="21"/>
  <c r="F482" i="21"/>
  <c r="G482" i="21"/>
  <c r="H482" i="21"/>
  <c r="J482" i="21"/>
  <c r="K482" i="21"/>
  <c r="L482" i="21"/>
  <c r="C483" i="21"/>
  <c r="D483" i="21" s="1"/>
  <c r="B521" i="22" s="1"/>
  <c r="E483" i="21"/>
  <c r="F483" i="21"/>
  <c r="G483" i="21"/>
  <c r="H483" i="21"/>
  <c r="J483" i="21"/>
  <c r="K483" i="21"/>
  <c r="L483" i="21"/>
  <c r="C484" i="21"/>
  <c r="D484" i="21" s="1"/>
  <c r="B522" i="22" s="1"/>
  <c r="E484" i="21"/>
  <c r="F484" i="21"/>
  <c r="G484" i="21"/>
  <c r="H484" i="21"/>
  <c r="J484" i="21"/>
  <c r="K484" i="21"/>
  <c r="L484" i="21"/>
  <c r="C485" i="21"/>
  <c r="D485" i="21" s="1"/>
  <c r="B523" i="22" s="1"/>
  <c r="E485" i="21"/>
  <c r="F485" i="21"/>
  <c r="G485" i="21"/>
  <c r="H485" i="21"/>
  <c r="J485" i="21"/>
  <c r="K485" i="21"/>
  <c r="L485" i="21"/>
  <c r="C486" i="21"/>
  <c r="D486" i="21" s="1"/>
  <c r="B524" i="22" s="1"/>
  <c r="E486" i="21"/>
  <c r="F486" i="21"/>
  <c r="G486" i="21"/>
  <c r="H486" i="21"/>
  <c r="J486" i="21"/>
  <c r="K486" i="21"/>
  <c r="L486" i="21"/>
  <c r="C487" i="21"/>
  <c r="D487" i="21" s="1"/>
  <c r="B525" i="22" s="1"/>
  <c r="E487" i="21"/>
  <c r="F487" i="21"/>
  <c r="G487" i="21"/>
  <c r="H487" i="21"/>
  <c r="J487" i="21"/>
  <c r="K487" i="21"/>
  <c r="L487" i="21"/>
  <c r="C488" i="21"/>
  <c r="D488" i="21" s="1"/>
  <c r="B526" i="22" s="1"/>
  <c r="E488" i="21"/>
  <c r="F488" i="21"/>
  <c r="G488" i="21"/>
  <c r="H488" i="21"/>
  <c r="J488" i="21"/>
  <c r="K488" i="21"/>
  <c r="L488" i="21"/>
  <c r="C489" i="21"/>
  <c r="D489" i="21" s="1"/>
  <c r="B527" i="22" s="1"/>
  <c r="E489" i="21"/>
  <c r="F489" i="21"/>
  <c r="G489" i="21"/>
  <c r="H489" i="21"/>
  <c r="J489" i="21"/>
  <c r="K489" i="21"/>
  <c r="L489" i="21"/>
  <c r="C490" i="21"/>
  <c r="D490" i="21" s="1"/>
  <c r="B528" i="22" s="1"/>
  <c r="E490" i="21"/>
  <c r="F490" i="21"/>
  <c r="G490" i="21"/>
  <c r="H490" i="21"/>
  <c r="J490" i="21"/>
  <c r="K490" i="21"/>
  <c r="L490" i="21"/>
  <c r="C491" i="21"/>
  <c r="D491" i="21" s="1"/>
  <c r="B529" i="22" s="1"/>
  <c r="E491" i="21"/>
  <c r="F491" i="21"/>
  <c r="G491" i="21"/>
  <c r="H491" i="21"/>
  <c r="J491" i="21"/>
  <c r="K491" i="21"/>
  <c r="L491" i="21"/>
  <c r="C492" i="21"/>
  <c r="D492" i="21" s="1"/>
  <c r="B530" i="22" s="1"/>
  <c r="E492" i="21"/>
  <c r="F492" i="21"/>
  <c r="G492" i="21"/>
  <c r="H492" i="21"/>
  <c r="J492" i="21"/>
  <c r="K492" i="21"/>
  <c r="L492" i="21"/>
  <c r="C493" i="21"/>
  <c r="D493" i="21" s="1"/>
  <c r="B531" i="22" s="1"/>
  <c r="E493" i="21"/>
  <c r="F493" i="21"/>
  <c r="G493" i="21"/>
  <c r="H493" i="21"/>
  <c r="J493" i="21"/>
  <c r="K493" i="21"/>
  <c r="L493" i="21"/>
  <c r="C494" i="21"/>
  <c r="D494" i="21" s="1"/>
  <c r="B532" i="22" s="1"/>
  <c r="E494" i="21"/>
  <c r="F494" i="21"/>
  <c r="G494" i="21"/>
  <c r="H494" i="21"/>
  <c r="J494" i="21"/>
  <c r="K494" i="21"/>
  <c r="L494" i="21"/>
  <c r="C495" i="21"/>
  <c r="D495" i="21"/>
  <c r="B533" i="22" s="1"/>
  <c r="E495" i="21"/>
  <c r="F495" i="21"/>
  <c r="G495" i="21"/>
  <c r="H495" i="21"/>
  <c r="J495" i="21"/>
  <c r="K495" i="21"/>
  <c r="L495" i="21"/>
  <c r="C496" i="21"/>
  <c r="D496" i="21" s="1"/>
  <c r="B534" i="22" s="1"/>
  <c r="E496" i="21"/>
  <c r="F496" i="21"/>
  <c r="G496" i="21"/>
  <c r="H496" i="21"/>
  <c r="J496" i="21"/>
  <c r="K496" i="21"/>
  <c r="L496" i="21"/>
  <c r="C497" i="21"/>
  <c r="D497" i="21" s="1"/>
  <c r="B535" i="22" s="1"/>
  <c r="E497" i="21"/>
  <c r="F497" i="21"/>
  <c r="G497" i="21"/>
  <c r="H497" i="21"/>
  <c r="J497" i="21"/>
  <c r="K497" i="21"/>
  <c r="L497" i="21"/>
  <c r="C498" i="21"/>
  <c r="D498" i="21" s="1"/>
  <c r="B536" i="22" s="1"/>
  <c r="E498" i="21"/>
  <c r="F498" i="21"/>
  <c r="G498" i="21"/>
  <c r="H498" i="21"/>
  <c r="J498" i="21"/>
  <c r="K498" i="21"/>
  <c r="L498" i="21"/>
  <c r="C499" i="21"/>
  <c r="D499" i="21" s="1"/>
  <c r="B537" i="22" s="1"/>
  <c r="E499" i="21"/>
  <c r="F499" i="21"/>
  <c r="G499" i="21"/>
  <c r="H499" i="21"/>
  <c r="J499" i="21"/>
  <c r="K499" i="21"/>
  <c r="L499" i="21"/>
  <c r="C500" i="21"/>
  <c r="D500" i="21" s="1"/>
  <c r="B538" i="22" s="1"/>
  <c r="E500" i="21"/>
  <c r="F500" i="21"/>
  <c r="G500" i="21"/>
  <c r="H500" i="21"/>
  <c r="J500" i="21"/>
  <c r="K500" i="21"/>
  <c r="L500" i="21"/>
  <c r="C501" i="21"/>
  <c r="D501" i="21" s="1"/>
  <c r="B539" i="22" s="1"/>
  <c r="E501" i="21"/>
  <c r="F501" i="21"/>
  <c r="G501" i="21"/>
  <c r="H501" i="21"/>
  <c r="J501" i="21"/>
  <c r="K501" i="21"/>
  <c r="L501" i="21"/>
  <c r="H3" i="21" l="1"/>
  <c r="A3" i="24" l="1"/>
  <c r="A2" i="24"/>
  <c r="L3" i="21"/>
  <c r="K3" i="21"/>
  <c r="J3" i="21"/>
  <c r="C41" i="22" s="1"/>
  <c r="G3" i="21"/>
  <c r="F3" i="21"/>
  <c r="E3" i="21"/>
  <c r="C3" i="21"/>
  <c r="G501" i="17"/>
  <c r="F501" i="17"/>
  <c r="E501" i="17"/>
  <c r="D501" i="17"/>
  <c r="C501" i="17"/>
  <c r="B501" i="17"/>
  <c r="A501" i="17"/>
  <c r="G500" i="17"/>
  <c r="F500" i="17"/>
  <c r="E500" i="17"/>
  <c r="D500" i="17"/>
  <c r="C500" i="17"/>
  <c r="B500" i="17"/>
  <c r="A500" i="17"/>
  <c r="G499" i="17"/>
  <c r="F499" i="17"/>
  <c r="E499" i="17"/>
  <c r="D499" i="17"/>
  <c r="C499" i="17"/>
  <c r="B499" i="17"/>
  <c r="A499" i="17"/>
  <c r="G498" i="17"/>
  <c r="F498" i="17"/>
  <c r="E498" i="17"/>
  <c r="D498" i="17"/>
  <c r="C498" i="17"/>
  <c r="B498" i="17"/>
  <c r="A498" i="17"/>
  <c r="G497" i="17"/>
  <c r="F497" i="17"/>
  <c r="E497" i="17"/>
  <c r="D497" i="17"/>
  <c r="C497" i="17"/>
  <c r="B497" i="17"/>
  <c r="A497" i="17"/>
  <c r="G496" i="17"/>
  <c r="F496" i="17"/>
  <c r="E496" i="17"/>
  <c r="D496" i="17"/>
  <c r="C496" i="17"/>
  <c r="B496" i="17"/>
  <c r="A496" i="17"/>
  <c r="G495" i="17"/>
  <c r="F495" i="17"/>
  <c r="E495" i="17"/>
  <c r="D495" i="17"/>
  <c r="C495" i="17"/>
  <c r="B495" i="17"/>
  <c r="A495" i="17"/>
  <c r="G494" i="17"/>
  <c r="F494" i="17"/>
  <c r="E494" i="17"/>
  <c r="D494" i="17"/>
  <c r="C494" i="17"/>
  <c r="B494" i="17"/>
  <c r="A494" i="17"/>
  <c r="G493" i="17"/>
  <c r="F493" i="17"/>
  <c r="E493" i="17"/>
  <c r="D493" i="17"/>
  <c r="C493" i="17"/>
  <c r="B493" i="17"/>
  <c r="A493" i="17"/>
  <c r="G492" i="17"/>
  <c r="F492" i="17"/>
  <c r="E492" i="17"/>
  <c r="D492" i="17"/>
  <c r="C492" i="17"/>
  <c r="B492" i="17"/>
  <c r="A492" i="17"/>
  <c r="G491" i="17"/>
  <c r="F491" i="17"/>
  <c r="E491" i="17"/>
  <c r="D491" i="17"/>
  <c r="C491" i="17"/>
  <c r="B491" i="17"/>
  <c r="A491" i="17"/>
  <c r="G490" i="17"/>
  <c r="F490" i="17"/>
  <c r="E490" i="17"/>
  <c r="D490" i="17"/>
  <c r="C490" i="17"/>
  <c r="B490" i="17"/>
  <c r="A490" i="17"/>
  <c r="G489" i="17"/>
  <c r="F489" i="17"/>
  <c r="E489" i="17"/>
  <c r="D489" i="17"/>
  <c r="C489" i="17"/>
  <c r="B489" i="17"/>
  <c r="A489" i="17"/>
  <c r="G488" i="17"/>
  <c r="F488" i="17"/>
  <c r="E488" i="17"/>
  <c r="D488" i="17"/>
  <c r="C488" i="17"/>
  <c r="B488" i="17"/>
  <c r="A488" i="17"/>
  <c r="G487" i="17"/>
  <c r="F487" i="17"/>
  <c r="E487" i="17"/>
  <c r="D487" i="17"/>
  <c r="C487" i="17"/>
  <c r="B487" i="17"/>
  <c r="A487" i="17"/>
  <c r="G486" i="17"/>
  <c r="F486" i="17"/>
  <c r="E486" i="17"/>
  <c r="D486" i="17"/>
  <c r="C486" i="17"/>
  <c r="B486" i="17"/>
  <c r="A486" i="17"/>
  <c r="G485" i="17"/>
  <c r="F485" i="17"/>
  <c r="E485" i="17"/>
  <c r="D485" i="17"/>
  <c r="C485" i="17"/>
  <c r="B485" i="17"/>
  <c r="A485" i="17"/>
  <c r="G484" i="17"/>
  <c r="F484" i="17"/>
  <c r="E484" i="17"/>
  <c r="D484" i="17"/>
  <c r="C484" i="17"/>
  <c r="B484" i="17"/>
  <c r="A484" i="17"/>
  <c r="G483" i="17"/>
  <c r="F483" i="17"/>
  <c r="E483" i="17"/>
  <c r="D483" i="17"/>
  <c r="C483" i="17"/>
  <c r="B483" i="17"/>
  <c r="A483" i="17"/>
  <c r="G482" i="17"/>
  <c r="F482" i="17"/>
  <c r="E482" i="17"/>
  <c r="D482" i="17"/>
  <c r="C482" i="17"/>
  <c r="B482" i="17"/>
  <c r="A482" i="17"/>
  <c r="G481" i="17"/>
  <c r="F481" i="17"/>
  <c r="E481" i="17"/>
  <c r="D481" i="17"/>
  <c r="C481" i="17"/>
  <c r="B481" i="17"/>
  <c r="A481" i="17"/>
  <c r="G480" i="17"/>
  <c r="F480" i="17"/>
  <c r="E480" i="17"/>
  <c r="D480" i="17"/>
  <c r="C480" i="17"/>
  <c r="B480" i="17"/>
  <c r="A480" i="17"/>
  <c r="G479" i="17"/>
  <c r="F479" i="17"/>
  <c r="E479" i="17"/>
  <c r="D479" i="17"/>
  <c r="C479" i="17"/>
  <c r="B479" i="17"/>
  <c r="A479" i="17"/>
  <c r="G478" i="17"/>
  <c r="F478" i="17"/>
  <c r="E478" i="17"/>
  <c r="D478" i="17"/>
  <c r="C478" i="17"/>
  <c r="B478" i="17"/>
  <c r="A478" i="17"/>
  <c r="G477" i="17"/>
  <c r="F477" i="17"/>
  <c r="E477" i="17"/>
  <c r="D477" i="17"/>
  <c r="C477" i="17"/>
  <c r="B477" i="17"/>
  <c r="A477" i="17"/>
  <c r="G476" i="17"/>
  <c r="F476" i="17"/>
  <c r="E476" i="17"/>
  <c r="D476" i="17"/>
  <c r="C476" i="17"/>
  <c r="B476" i="17"/>
  <c r="A476" i="17"/>
  <c r="G475" i="17"/>
  <c r="F475" i="17"/>
  <c r="E475" i="17"/>
  <c r="D475" i="17"/>
  <c r="C475" i="17"/>
  <c r="B475" i="17"/>
  <c r="A475" i="17"/>
  <c r="G474" i="17"/>
  <c r="F474" i="17"/>
  <c r="E474" i="17"/>
  <c r="D474" i="17"/>
  <c r="C474" i="17"/>
  <c r="B474" i="17"/>
  <c r="A474" i="17"/>
  <c r="G473" i="17"/>
  <c r="F473" i="17"/>
  <c r="E473" i="17"/>
  <c r="D473" i="17"/>
  <c r="C473" i="17"/>
  <c r="B473" i="17"/>
  <c r="A473" i="17"/>
  <c r="G472" i="17"/>
  <c r="F472" i="17"/>
  <c r="E472" i="17"/>
  <c r="D472" i="17"/>
  <c r="C472" i="17"/>
  <c r="B472" i="17"/>
  <c r="A472" i="17"/>
  <c r="G471" i="17"/>
  <c r="F471" i="17"/>
  <c r="E471" i="17"/>
  <c r="D471" i="17"/>
  <c r="C471" i="17"/>
  <c r="B471" i="17"/>
  <c r="A471" i="17"/>
  <c r="G470" i="17"/>
  <c r="F470" i="17"/>
  <c r="E470" i="17"/>
  <c r="D470" i="17"/>
  <c r="C470" i="17"/>
  <c r="B470" i="17"/>
  <c r="A470" i="17"/>
  <c r="G469" i="17"/>
  <c r="F469" i="17"/>
  <c r="E469" i="17"/>
  <c r="D469" i="17"/>
  <c r="C469" i="17"/>
  <c r="B469" i="17"/>
  <c r="A469" i="17"/>
  <c r="G468" i="17"/>
  <c r="F468" i="17"/>
  <c r="E468" i="17"/>
  <c r="D468" i="17"/>
  <c r="C468" i="17"/>
  <c r="B468" i="17"/>
  <c r="A468" i="17"/>
  <c r="G467" i="17"/>
  <c r="F467" i="17"/>
  <c r="E467" i="17"/>
  <c r="D467" i="17"/>
  <c r="C467" i="17"/>
  <c r="B467" i="17"/>
  <c r="A467" i="17"/>
  <c r="G466" i="17"/>
  <c r="F466" i="17"/>
  <c r="E466" i="17"/>
  <c r="D466" i="17"/>
  <c r="C466" i="17"/>
  <c r="B466" i="17"/>
  <c r="A466" i="17"/>
  <c r="G465" i="17"/>
  <c r="F465" i="17"/>
  <c r="E465" i="17"/>
  <c r="D465" i="17"/>
  <c r="C465" i="17"/>
  <c r="B465" i="17"/>
  <c r="A465" i="17"/>
  <c r="G464" i="17"/>
  <c r="F464" i="17"/>
  <c r="E464" i="17"/>
  <c r="D464" i="17"/>
  <c r="C464" i="17"/>
  <c r="B464" i="17"/>
  <c r="A464" i="17"/>
  <c r="G463" i="17"/>
  <c r="F463" i="17"/>
  <c r="E463" i="17"/>
  <c r="D463" i="17"/>
  <c r="C463" i="17"/>
  <c r="B463" i="17"/>
  <c r="A463" i="17"/>
  <c r="G462" i="17"/>
  <c r="F462" i="17"/>
  <c r="E462" i="17"/>
  <c r="D462" i="17"/>
  <c r="C462" i="17"/>
  <c r="B462" i="17"/>
  <c r="A462" i="17"/>
  <c r="G461" i="17"/>
  <c r="F461" i="17"/>
  <c r="E461" i="17"/>
  <c r="D461" i="17"/>
  <c r="C461" i="17"/>
  <c r="B461" i="17"/>
  <c r="A461" i="17"/>
  <c r="G460" i="17"/>
  <c r="F460" i="17"/>
  <c r="E460" i="17"/>
  <c r="D460" i="17"/>
  <c r="C460" i="17"/>
  <c r="B460" i="17"/>
  <c r="A460" i="17"/>
  <c r="G459" i="17"/>
  <c r="F459" i="17"/>
  <c r="E459" i="17"/>
  <c r="D459" i="17"/>
  <c r="C459" i="17"/>
  <c r="B459" i="17"/>
  <c r="A459" i="17"/>
  <c r="G458" i="17"/>
  <c r="F458" i="17"/>
  <c r="E458" i="17"/>
  <c r="D458" i="17"/>
  <c r="C458" i="17"/>
  <c r="B458" i="17"/>
  <c r="A458" i="17"/>
  <c r="G457" i="17"/>
  <c r="F457" i="17"/>
  <c r="E457" i="17"/>
  <c r="D457" i="17"/>
  <c r="C457" i="17"/>
  <c r="B457" i="17"/>
  <c r="A457" i="17"/>
  <c r="G456" i="17"/>
  <c r="F456" i="17"/>
  <c r="E456" i="17"/>
  <c r="D456" i="17"/>
  <c r="C456" i="17"/>
  <c r="B456" i="17"/>
  <c r="A456" i="17"/>
  <c r="G455" i="17"/>
  <c r="F455" i="17"/>
  <c r="E455" i="17"/>
  <c r="D455" i="17"/>
  <c r="C455" i="17"/>
  <c r="B455" i="17"/>
  <c r="A455" i="17"/>
  <c r="G454" i="17"/>
  <c r="F454" i="17"/>
  <c r="E454" i="17"/>
  <c r="D454" i="17"/>
  <c r="C454" i="17"/>
  <c r="B454" i="17"/>
  <c r="A454" i="17"/>
  <c r="G453" i="17"/>
  <c r="F453" i="17"/>
  <c r="E453" i="17"/>
  <c r="D453" i="17"/>
  <c r="C453" i="17"/>
  <c r="B453" i="17"/>
  <c r="A453" i="17"/>
  <c r="G452" i="17"/>
  <c r="F452" i="17"/>
  <c r="E452" i="17"/>
  <c r="D452" i="17"/>
  <c r="C452" i="17"/>
  <c r="B452" i="17"/>
  <c r="A452" i="17"/>
  <c r="G451" i="17"/>
  <c r="F451" i="17"/>
  <c r="E451" i="17"/>
  <c r="D451" i="17"/>
  <c r="C451" i="17"/>
  <c r="B451" i="17"/>
  <c r="A451" i="17"/>
  <c r="G450" i="17"/>
  <c r="F450" i="17"/>
  <c r="E450" i="17"/>
  <c r="D450" i="17"/>
  <c r="C450" i="17"/>
  <c r="B450" i="17"/>
  <c r="A450" i="17"/>
  <c r="G449" i="17"/>
  <c r="F449" i="17"/>
  <c r="E449" i="17"/>
  <c r="D449" i="17"/>
  <c r="C449" i="17"/>
  <c r="B449" i="17"/>
  <c r="A449" i="17"/>
  <c r="G448" i="17"/>
  <c r="F448" i="17"/>
  <c r="E448" i="17"/>
  <c r="D448" i="17"/>
  <c r="C448" i="17"/>
  <c r="B448" i="17"/>
  <c r="A448" i="17"/>
  <c r="G447" i="17"/>
  <c r="F447" i="17"/>
  <c r="E447" i="17"/>
  <c r="D447" i="17"/>
  <c r="C447" i="17"/>
  <c r="B447" i="17"/>
  <c r="A447" i="17"/>
  <c r="G446" i="17"/>
  <c r="F446" i="17"/>
  <c r="E446" i="17"/>
  <c r="D446" i="17"/>
  <c r="C446" i="17"/>
  <c r="B446" i="17"/>
  <c r="A446" i="17"/>
  <c r="G445" i="17"/>
  <c r="F445" i="17"/>
  <c r="E445" i="17"/>
  <c r="D445" i="17"/>
  <c r="C445" i="17"/>
  <c r="B445" i="17"/>
  <c r="A445" i="17"/>
  <c r="G444" i="17"/>
  <c r="F444" i="17"/>
  <c r="E444" i="17"/>
  <c r="D444" i="17"/>
  <c r="C444" i="17"/>
  <c r="B444" i="17"/>
  <c r="A444" i="17"/>
  <c r="G443" i="17"/>
  <c r="F443" i="17"/>
  <c r="E443" i="17"/>
  <c r="D443" i="17"/>
  <c r="C443" i="17"/>
  <c r="B443" i="17"/>
  <c r="A443" i="17"/>
  <c r="G442" i="17"/>
  <c r="F442" i="17"/>
  <c r="E442" i="17"/>
  <c r="D442" i="17"/>
  <c r="C442" i="17"/>
  <c r="B442" i="17"/>
  <c r="A442" i="17"/>
  <c r="G441" i="17"/>
  <c r="F441" i="17"/>
  <c r="E441" i="17"/>
  <c r="D441" i="17"/>
  <c r="C441" i="17"/>
  <c r="B441" i="17"/>
  <c r="A441" i="17"/>
  <c r="G440" i="17"/>
  <c r="F440" i="17"/>
  <c r="E440" i="17"/>
  <c r="D440" i="17"/>
  <c r="C440" i="17"/>
  <c r="B440" i="17"/>
  <c r="A440" i="17"/>
  <c r="G439" i="17"/>
  <c r="F439" i="17"/>
  <c r="E439" i="17"/>
  <c r="D439" i="17"/>
  <c r="C439" i="17"/>
  <c r="B439" i="17"/>
  <c r="A439" i="17"/>
  <c r="G438" i="17"/>
  <c r="F438" i="17"/>
  <c r="E438" i="17"/>
  <c r="D438" i="17"/>
  <c r="C438" i="17"/>
  <c r="B438" i="17"/>
  <c r="A438" i="17"/>
  <c r="G437" i="17"/>
  <c r="F437" i="17"/>
  <c r="E437" i="17"/>
  <c r="D437" i="17"/>
  <c r="C437" i="17"/>
  <c r="B437" i="17"/>
  <c r="A437" i="17"/>
  <c r="G436" i="17"/>
  <c r="F436" i="17"/>
  <c r="E436" i="17"/>
  <c r="D436" i="17"/>
  <c r="C436" i="17"/>
  <c r="B436" i="17"/>
  <c r="A436" i="17"/>
  <c r="G435" i="17"/>
  <c r="F435" i="17"/>
  <c r="E435" i="17"/>
  <c r="D435" i="17"/>
  <c r="C435" i="17"/>
  <c r="B435" i="17"/>
  <c r="A435" i="17"/>
  <c r="G434" i="17"/>
  <c r="F434" i="17"/>
  <c r="E434" i="17"/>
  <c r="D434" i="17"/>
  <c r="C434" i="17"/>
  <c r="B434" i="17"/>
  <c r="A434" i="17"/>
  <c r="G433" i="17"/>
  <c r="F433" i="17"/>
  <c r="E433" i="17"/>
  <c r="D433" i="17"/>
  <c r="C433" i="17"/>
  <c r="B433" i="17"/>
  <c r="A433" i="17"/>
  <c r="G432" i="17"/>
  <c r="F432" i="17"/>
  <c r="E432" i="17"/>
  <c r="D432" i="17"/>
  <c r="C432" i="17"/>
  <c r="B432" i="17"/>
  <c r="A432" i="17"/>
  <c r="G431" i="17"/>
  <c r="F431" i="17"/>
  <c r="E431" i="17"/>
  <c r="D431" i="17"/>
  <c r="C431" i="17"/>
  <c r="B431" i="17"/>
  <c r="A431" i="17"/>
  <c r="G430" i="17"/>
  <c r="F430" i="17"/>
  <c r="E430" i="17"/>
  <c r="D430" i="17"/>
  <c r="C430" i="17"/>
  <c r="B430" i="17"/>
  <c r="A430" i="17"/>
  <c r="G429" i="17"/>
  <c r="F429" i="17"/>
  <c r="E429" i="17"/>
  <c r="D429" i="17"/>
  <c r="C429" i="17"/>
  <c r="B429" i="17"/>
  <c r="A429" i="17"/>
  <c r="G428" i="17"/>
  <c r="F428" i="17"/>
  <c r="E428" i="17"/>
  <c r="D428" i="17"/>
  <c r="C428" i="17"/>
  <c r="B428" i="17"/>
  <c r="A428" i="17"/>
  <c r="G427" i="17"/>
  <c r="F427" i="17"/>
  <c r="E427" i="17"/>
  <c r="D427" i="17"/>
  <c r="C427" i="17"/>
  <c r="B427" i="17"/>
  <c r="A427" i="17"/>
  <c r="G426" i="17"/>
  <c r="F426" i="17"/>
  <c r="E426" i="17"/>
  <c r="D426" i="17"/>
  <c r="C426" i="17"/>
  <c r="B426" i="17"/>
  <c r="A426" i="17"/>
  <c r="G425" i="17"/>
  <c r="F425" i="17"/>
  <c r="E425" i="17"/>
  <c r="D425" i="17"/>
  <c r="C425" i="17"/>
  <c r="B425" i="17"/>
  <c r="A425" i="17"/>
  <c r="G424" i="17"/>
  <c r="F424" i="17"/>
  <c r="E424" i="17"/>
  <c r="D424" i="17"/>
  <c r="C424" i="17"/>
  <c r="B424" i="17"/>
  <c r="A424" i="17"/>
  <c r="G423" i="17"/>
  <c r="F423" i="17"/>
  <c r="E423" i="17"/>
  <c r="D423" i="17"/>
  <c r="C423" i="17"/>
  <c r="B423" i="17"/>
  <c r="A423" i="17"/>
  <c r="G422" i="17"/>
  <c r="F422" i="17"/>
  <c r="E422" i="17"/>
  <c r="D422" i="17"/>
  <c r="C422" i="17"/>
  <c r="B422" i="17"/>
  <c r="A422" i="17"/>
  <c r="G421" i="17"/>
  <c r="F421" i="17"/>
  <c r="E421" i="17"/>
  <c r="D421" i="17"/>
  <c r="C421" i="17"/>
  <c r="B421" i="17"/>
  <c r="A421" i="17"/>
  <c r="G420" i="17"/>
  <c r="F420" i="17"/>
  <c r="E420" i="17"/>
  <c r="D420" i="17"/>
  <c r="C420" i="17"/>
  <c r="B420" i="17"/>
  <c r="A420" i="17"/>
  <c r="G419" i="17"/>
  <c r="F419" i="17"/>
  <c r="E419" i="17"/>
  <c r="D419" i="17"/>
  <c r="C419" i="17"/>
  <c r="B419" i="17"/>
  <c r="A419" i="17"/>
  <c r="G418" i="17"/>
  <c r="F418" i="17"/>
  <c r="E418" i="17"/>
  <c r="D418" i="17"/>
  <c r="C418" i="17"/>
  <c r="B418" i="17"/>
  <c r="A418" i="17"/>
  <c r="G417" i="17"/>
  <c r="F417" i="17"/>
  <c r="E417" i="17"/>
  <c r="D417" i="17"/>
  <c r="C417" i="17"/>
  <c r="B417" i="17"/>
  <c r="A417" i="17"/>
  <c r="G416" i="17"/>
  <c r="F416" i="17"/>
  <c r="E416" i="17"/>
  <c r="D416" i="17"/>
  <c r="C416" i="17"/>
  <c r="B416" i="17"/>
  <c r="A416" i="17"/>
  <c r="G415" i="17"/>
  <c r="F415" i="17"/>
  <c r="E415" i="17"/>
  <c r="D415" i="17"/>
  <c r="C415" i="17"/>
  <c r="B415" i="17"/>
  <c r="A415" i="17"/>
  <c r="G414" i="17"/>
  <c r="F414" i="17"/>
  <c r="E414" i="17"/>
  <c r="D414" i="17"/>
  <c r="C414" i="17"/>
  <c r="B414" i="17"/>
  <c r="A414" i="17"/>
  <c r="G413" i="17"/>
  <c r="F413" i="17"/>
  <c r="E413" i="17"/>
  <c r="D413" i="17"/>
  <c r="C413" i="17"/>
  <c r="B413" i="17"/>
  <c r="A413" i="17"/>
  <c r="G412" i="17"/>
  <c r="F412" i="17"/>
  <c r="E412" i="17"/>
  <c r="D412" i="17"/>
  <c r="C412" i="17"/>
  <c r="B412" i="17"/>
  <c r="A412" i="17"/>
  <c r="G411" i="17"/>
  <c r="F411" i="17"/>
  <c r="E411" i="17"/>
  <c r="D411" i="17"/>
  <c r="C411" i="17"/>
  <c r="B411" i="17"/>
  <c r="A411" i="17"/>
  <c r="G410" i="17"/>
  <c r="F410" i="17"/>
  <c r="E410" i="17"/>
  <c r="D410" i="17"/>
  <c r="C410" i="17"/>
  <c r="B410" i="17"/>
  <c r="A410" i="17"/>
  <c r="G409" i="17"/>
  <c r="F409" i="17"/>
  <c r="E409" i="17"/>
  <c r="D409" i="17"/>
  <c r="C409" i="17"/>
  <c r="B409" i="17"/>
  <c r="A409" i="17"/>
  <c r="G408" i="17"/>
  <c r="F408" i="17"/>
  <c r="E408" i="17"/>
  <c r="D408" i="17"/>
  <c r="C408" i="17"/>
  <c r="B408" i="17"/>
  <c r="A408" i="17"/>
  <c r="G407" i="17"/>
  <c r="F407" i="17"/>
  <c r="E407" i="17"/>
  <c r="D407" i="17"/>
  <c r="C407" i="17"/>
  <c r="B407" i="17"/>
  <c r="A407" i="17"/>
  <c r="G406" i="17"/>
  <c r="F406" i="17"/>
  <c r="E406" i="17"/>
  <c r="D406" i="17"/>
  <c r="C406" i="17"/>
  <c r="B406" i="17"/>
  <c r="A406" i="17"/>
  <c r="G405" i="17"/>
  <c r="F405" i="17"/>
  <c r="E405" i="17"/>
  <c r="D405" i="17"/>
  <c r="C405" i="17"/>
  <c r="B405" i="17"/>
  <c r="A405" i="17"/>
  <c r="G404" i="17"/>
  <c r="F404" i="17"/>
  <c r="E404" i="17"/>
  <c r="D404" i="17"/>
  <c r="C404" i="17"/>
  <c r="B404" i="17"/>
  <c r="A404" i="17"/>
  <c r="G403" i="17"/>
  <c r="F403" i="17"/>
  <c r="E403" i="17"/>
  <c r="D403" i="17"/>
  <c r="C403" i="17"/>
  <c r="B403" i="17"/>
  <c r="A403" i="17"/>
  <c r="G402" i="17"/>
  <c r="F402" i="17"/>
  <c r="E402" i="17"/>
  <c r="D402" i="17"/>
  <c r="C402" i="17"/>
  <c r="B402" i="17"/>
  <c r="A402" i="17"/>
  <c r="G401" i="17"/>
  <c r="F401" i="17"/>
  <c r="E401" i="17"/>
  <c r="D401" i="17"/>
  <c r="C401" i="17"/>
  <c r="B401" i="17"/>
  <c r="A401" i="17"/>
  <c r="G400" i="17"/>
  <c r="F400" i="17"/>
  <c r="E400" i="17"/>
  <c r="D400" i="17"/>
  <c r="C400" i="17"/>
  <c r="B400" i="17"/>
  <c r="A400" i="17"/>
  <c r="G399" i="17"/>
  <c r="F399" i="17"/>
  <c r="E399" i="17"/>
  <c r="D399" i="17"/>
  <c r="C399" i="17"/>
  <c r="B399" i="17"/>
  <c r="A399" i="17"/>
  <c r="G398" i="17"/>
  <c r="F398" i="17"/>
  <c r="E398" i="17"/>
  <c r="D398" i="17"/>
  <c r="C398" i="17"/>
  <c r="B398" i="17"/>
  <c r="A398" i="17"/>
  <c r="G397" i="17"/>
  <c r="F397" i="17"/>
  <c r="E397" i="17"/>
  <c r="D397" i="17"/>
  <c r="C397" i="17"/>
  <c r="B397" i="17"/>
  <c r="A397" i="17"/>
  <c r="G396" i="17"/>
  <c r="F396" i="17"/>
  <c r="E396" i="17"/>
  <c r="D396" i="17"/>
  <c r="C396" i="17"/>
  <c r="B396" i="17"/>
  <c r="A396" i="17"/>
  <c r="G395" i="17"/>
  <c r="F395" i="17"/>
  <c r="E395" i="17"/>
  <c r="D395" i="17"/>
  <c r="C395" i="17"/>
  <c r="B395" i="17"/>
  <c r="A395" i="17"/>
  <c r="G394" i="17"/>
  <c r="F394" i="17"/>
  <c r="E394" i="17"/>
  <c r="D394" i="17"/>
  <c r="C394" i="17"/>
  <c r="B394" i="17"/>
  <c r="A394" i="17"/>
  <c r="G393" i="17"/>
  <c r="F393" i="17"/>
  <c r="E393" i="17"/>
  <c r="D393" i="17"/>
  <c r="C393" i="17"/>
  <c r="B393" i="17"/>
  <c r="A393" i="17"/>
  <c r="G392" i="17"/>
  <c r="F392" i="17"/>
  <c r="E392" i="17"/>
  <c r="D392" i="17"/>
  <c r="C392" i="17"/>
  <c r="B392" i="17"/>
  <c r="A392" i="17"/>
  <c r="G391" i="17"/>
  <c r="F391" i="17"/>
  <c r="E391" i="17"/>
  <c r="D391" i="17"/>
  <c r="C391" i="17"/>
  <c r="B391" i="17"/>
  <c r="A391" i="17"/>
  <c r="G390" i="17"/>
  <c r="F390" i="17"/>
  <c r="E390" i="17"/>
  <c r="D390" i="17"/>
  <c r="C390" i="17"/>
  <c r="B390" i="17"/>
  <c r="A390" i="17"/>
  <c r="G389" i="17"/>
  <c r="F389" i="17"/>
  <c r="E389" i="17"/>
  <c r="D389" i="17"/>
  <c r="C389" i="17"/>
  <c r="B389" i="17"/>
  <c r="A389" i="17"/>
  <c r="G388" i="17"/>
  <c r="F388" i="17"/>
  <c r="E388" i="17"/>
  <c r="D388" i="17"/>
  <c r="C388" i="17"/>
  <c r="B388" i="17"/>
  <c r="A388" i="17"/>
  <c r="G387" i="17"/>
  <c r="F387" i="17"/>
  <c r="E387" i="17"/>
  <c r="D387" i="17"/>
  <c r="C387" i="17"/>
  <c r="B387" i="17"/>
  <c r="A387" i="17"/>
  <c r="G386" i="17"/>
  <c r="F386" i="17"/>
  <c r="E386" i="17"/>
  <c r="D386" i="17"/>
  <c r="C386" i="17"/>
  <c r="B386" i="17"/>
  <c r="A386" i="17"/>
  <c r="G385" i="17"/>
  <c r="F385" i="17"/>
  <c r="E385" i="17"/>
  <c r="D385" i="17"/>
  <c r="C385" i="17"/>
  <c r="B385" i="17"/>
  <c r="A385" i="17"/>
  <c r="G384" i="17"/>
  <c r="F384" i="17"/>
  <c r="E384" i="17"/>
  <c r="D384" i="17"/>
  <c r="C384" i="17"/>
  <c r="B384" i="17"/>
  <c r="A384" i="17"/>
  <c r="G383" i="17"/>
  <c r="F383" i="17"/>
  <c r="E383" i="17"/>
  <c r="D383" i="17"/>
  <c r="C383" i="17"/>
  <c r="B383" i="17"/>
  <c r="A383" i="17"/>
  <c r="G382" i="17"/>
  <c r="F382" i="17"/>
  <c r="E382" i="17"/>
  <c r="D382" i="17"/>
  <c r="C382" i="17"/>
  <c r="B382" i="17"/>
  <c r="A382" i="17"/>
  <c r="G381" i="17"/>
  <c r="F381" i="17"/>
  <c r="E381" i="17"/>
  <c r="D381" i="17"/>
  <c r="C381" i="17"/>
  <c r="B381" i="17"/>
  <c r="A381" i="17"/>
  <c r="G380" i="17"/>
  <c r="F380" i="17"/>
  <c r="E380" i="17"/>
  <c r="D380" i="17"/>
  <c r="C380" i="17"/>
  <c r="B380" i="17"/>
  <c r="A380" i="17"/>
  <c r="G379" i="17"/>
  <c r="F379" i="17"/>
  <c r="E379" i="17"/>
  <c r="D379" i="17"/>
  <c r="C379" i="17"/>
  <c r="B379" i="17"/>
  <c r="A379" i="17"/>
  <c r="G378" i="17"/>
  <c r="F378" i="17"/>
  <c r="E378" i="17"/>
  <c r="D378" i="17"/>
  <c r="C378" i="17"/>
  <c r="B378" i="17"/>
  <c r="A378" i="17"/>
  <c r="G377" i="17"/>
  <c r="F377" i="17"/>
  <c r="E377" i="17"/>
  <c r="D377" i="17"/>
  <c r="C377" i="17"/>
  <c r="B377" i="17"/>
  <c r="A377" i="17"/>
  <c r="G376" i="17"/>
  <c r="F376" i="17"/>
  <c r="E376" i="17"/>
  <c r="D376" i="17"/>
  <c r="C376" i="17"/>
  <c r="B376" i="17"/>
  <c r="A376" i="17"/>
  <c r="G375" i="17"/>
  <c r="F375" i="17"/>
  <c r="E375" i="17"/>
  <c r="D375" i="17"/>
  <c r="C375" i="17"/>
  <c r="B375" i="17"/>
  <c r="A375" i="17"/>
  <c r="G374" i="17"/>
  <c r="F374" i="17"/>
  <c r="E374" i="17"/>
  <c r="D374" i="17"/>
  <c r="C374" i="17"/>
  <c r="B374" i="17"/>
  <c r="A374" i="17"/>
  <c r="G373" i="17"/>
  <c r="F373" i="17"/>
  <c r="E373" i="17"/>
  <c r="D373" i="17"/>
  <c r="C373" i="17"/>
  <c r="B373" i="17"/>
  <c r="A373" i="17"/>
  <c r="G372" i="17"/>
  <c r="F372" i="17"/>
  <c r="E372" i="17"/>
  <c r="D372" i="17"/>
  <c r="C372" i="17"/>
  <c r="B372" i="17"/>
  <c r="A372" i="17"/>
  <c r="G371" i="17"/>
  <c r="F371" i="17"/>
  <c r="E371" i="17"/>
  <c r="D371" i="17"/>
  <c r="C371" i="17"/>
  <c r="B371" i="17"/>
  <c r="A371" i="17"/>
  <c r="G370" i="17"/>
  <c r="F370" i="17"/>
  <c r="E370" i="17"/>
  <c r="D370" i="17"/>
  <c r="C370" i="17"/>
  <c r="B370" i="17"/>
  <c r="A370" i="17"/>
  <c r="G369" i="17"/>
  <c r="F369" i="17"/>
  <c r="E369" i="17"/>
  <c r="D369" i="17"/>
  <c r="C369" i="17"/>
  <c r="B369" i="17"/>
  <c r="A369" i="17"/>
  <c r="G368" i="17"/>
  <c r="F368" i="17"/>
  <c r="E368" i="17"/>
  <c r="D368" i="17"/>
  <c r="C368" i="17"/>
  <c r="B368" i="17"/>
  <c r="A368" i="17"/>
  <c r="G367" i="17"/>
  <c r="F367" i="17"/>
  <c r="E367" i="17"/>
  <c r="D367" i="17"/>
  <c r="C367" i="17"/>
  <c r="B367" i="17"/>
  <c r="A367" i="17"/>
  <c r="G366" i="17"/>
  <c r="F366" i="17"/>
  <c r="E366" i="17"/>
  <c r="D366" i="17"/>
  <c r="C366" i="17"/>
  <c r="B366" i="17"/>
  <c r="A366" i="17"/>
  <c r="G365" i="17"/>
  <c r="F365" i="17"/>
  <c r="E365" i="17"/>
  <c r="D365" i="17"/>
  <c r="C365" i="17"/>
  <c r="B365" i="17"/>
  <c r="A365" i="17"/>
  <c r="G364" i="17"/>
  <c r="F364" i="17"/>
  <c r="E364" i="17"/>
  <c r="D364" i="17"/>
  <c r="C364" i="17"/>
  <c r="B364" i="17"/>
  <c r="A364" i="17"/>
  <c r="G363" i="17"/>
  <c r="F363" i="17"/>
  <c r="E363" i="17"/>
  <c r="D363" i="17"/>
  <c r="C363" i="17"/>
  <c r="B363" i="17"/>
  <c r="A363" i="17"/>
  <c r="G362" i="17"/>
  <c r="F362" i="17"/>
  <c r="E362" i="17"/>
  <c r="D362" i="17"/>
  <c r="C362" i="17"/>
  <c r="B362" i="17"/>
  <c r="A362" i="17"/>
  <c r="G361" i="17"/>
  <c r="F361" i="17"/>
  <c r="E361" i="17"/>
  <c r="D361" i="17"/>
  <c r="C361" i="17"/>
  <c r="B361" i="17"/>
  <c r="A361" i="17"/>
  <c r="G360" i="17"/>
  <c r="F360" i="17"/>
  <c r="E360" i="17"/>
  <c r="D360" i="17"/>
  <c r="C360" i="17"/>
  <c r="B360" i="17"/>
  <c r="A360" i="17"/>
  <c r="G359" i="17"/>
  <c r="F359" i="17"/>
  <c r="E359" i="17"/>
  <c r="D359" i="17"/>
  <c r="C359" i="17"/>
  <c r="B359" i="17"/>
  <c r="A359" i="17"/>
  <c r="G358" i="17"/>
  <c r="F358" i="17"/>
  <c r="E358" i="17"/>
  <c r="D358" i="17"/>
  <c r="C358" i="17"/>
  <c r="B358" i="17"/>
  <c r="A358" i="17"/>
  <c r="G357" i="17"/>
  <c r="F357" i="17"/>
  <c r="E357" i="17"/>
  <c r="D357" i="17"/>
  <c r="C357" i="17"/>
  <c r="B357" i="17"/>
  <c r="A357" i="17"/>
  <c r="G356" i="17"/>
  <c r="F356" i="17"/>
  <c r="E356" i="17"/>
  <c r="D356" i="17"/>
  <c r="C356" i="17"/>
  <c r="B356" i="17"/>
  <c r="A356" i="17"/>
  <c r="G355" i="17"/>
  <c r="F355" i="17"/>
  <c r="E355" i="17"/>
  <c r="D355" i="17"/>
  <c r="C355" i="17"/>
  <c r="B355" i="17"/>
  <c r="A355" i="17"/>
  <c r="G354" i="17"/>
  <c r="F354" i="17"/>
  <c r="E354" i="17"/>
  <c r="D354" i="17"/>
  <c r="C354" i="17"/>
  <c r="B354" i="17"/>
  <c r="A354" i="17"/>
  <c r="G353" i="17"/>
  <c r="F353" i="17"/>
  <c r="E353" i="17"/>
  <c r="D353" i="17"/>
  <c r="C353" i="17"/>
  <c r="B353" i="17"/>
  <c r="A353" i="17"/>
  <c r="G352" i="17"/>
  <c r="F352" i="17"/>
  <c r="E352" i="17"/>
  <c r="D352" i="17"/>
  <c r="C352" i="17"/>
  <c r="B352" i="17"/>
  <c r="A352" i="17"/>
  <c r="G351" i="17"/>
  <c r="F351" i="17"/>
  <c r="E351" i="17"/>
  <c r="D351" i="17"/>
  <c r="C351" i="17"/>
  <c r="B351" i="17"/>
  <c r="A351" i="17"/>
  <c r="G350" i="17"/>
  <c r="F350" i="17"/>
  <c r="E350" i="17"/>
  <c r="D350" i="17"/>
  <c r="C350" i="17"/>
  <c r="B350" i="17"/>
  <c r="A350" i="17"/>
  <c r="G349" i="17"/>
  <c r="F349" i="17"/>
  <c r="E349" i="17"/>
  <c r="D349" i="17"/>
  <c r="C349" i="17"/>
  <c r="B349" i="17"/>
  <c r="A349" i="17"/>
  <c r="G348" i="17"/>
  <c r="F348" i="17"/>
  <c r="E348" i="17"/>
  <c r="D348" i="17"/>
  <c r="C348" i="17"/>
  <c r="B348" i="17"/>
  <c r="A348" i="17"/>
  <c r="G347" i="17"/>
  <c r="F347" i="17"/>
  <c r="E347" i="17"/>
  <c r="D347" i="17"/>
  <c r="C347" i="17"/>
  <c r="B347" i="17"/>
  <c r="A347" i="17"/>
  <c r="G346" i="17"/>
  <c r="F346" i="17"/>
  <c r="E346" i="17"/>
  <c r="D346" i="17"/>
  <c r="C346" i="17"/>
  <c r="B346" i="17"/>
  <c r="A346" i="17"/>
  <c r="G345" i="17"/>
  <c r="F345" i="17"/>
  <c r="E345" i="17"/>
  <c r="D345" i="17"/>
  <c r="C345" i="17"/>
  <c r="B345" i="17"/>
  <c r="A345" i="17"/>
  <c r="G344" i="17"/>
  <c r="F344" i="17"/>
  <c r="E344" i="17"/>
  <c r="D344" i="17"/>
  <c r="C344" i="17"/>
  <c r="B344" i="17"/>
  <c r="A344" i="17"/>
  <c r="G343" i="17"/>
  <c r="F343" i="17"/>
  <c r="E343" i="17"/>
  <c r="D343" i="17"/>
  <c r="C343" i="17"/>
  <c r="B343" i="17"/>
  <c r="A343" i="17"/>
  <c r="G342" i="17"/>
  <c r="F342" i="17"/>
  <c r="E342" i="17"/>
  <c r="D342" i="17"/>
  <c r="C342" i="17"/>
  <c r="B342" i="17"/>
  <c r="A342" i="17"/>
  <c r="G341" i="17"/>
  <c r="F341" i="17"/>
  <c r="E341" i="17"/>
  <c r="D341" i="17"/>
  <c r="C341" i="17"/>
  <c r="B341" i="17"/>
  <c r="A341" i="17"/>
  <c r="G340" i="17"/>
  <c r="F340" i="17"/>
  <c r="E340" i="17"/>
  <c r="D340" i="17"/>
  <c r="C340" i="17"/>
  <c r="B340" i="17"/>
  <c r="A340" i="17"/>
  <c r="G339" i="17"/>
  <c r="F339" i="17"/>
  <c r="E339" i="17"/>
  <c r="D339" i="17"/>
  <c r="C339" i="17"/>
  <c r="B339" i="17"/>
  <c r="A339" i="17"/>
  <c r="G338" i="17"/>
  <c r="F338" i="17"/>
  <c r="E338" i="17"/>
  <c r="D338" i="17"/>
  <c r="C338" i="17"/>
  <c r="B338" i="17"/>
  <c r="A338" i="17"/>
  <c r="G337" i="17"/>
  <c r="F337" i="17"/>
  <c r="E337" i="17"/>
  <c r="D337" i="17"/>
  <c r="C337" i="17"/>
  <c r="B337" i="17"/>
  <c r="A337" i="17"/>
  <c r="G336" i="17"/>
  <c r="F336" i="17"/>
  <c r="E336" i="17"/>
  <c r="D336" i="17"/>
  <c r="C336" i="17"/>
  <c r="B336" i="17"/>
  <c r="A336" i="17"/>
  <c r="G335" i="17"/>
  <c r="F335" i="17"/>
  <c r="E335" i="17"/>
  <c r="D335" i="17"/>
  <c r="C335" i="17"/>
  <c r="B335" i="17"/>
  <c r="A335" i="17"/>
  <c r="G334" i="17"/>
  <c r="F334" i="17"/>
  <c r="E334" i="17"/>
  <c r="D334" i="17"/>
  <c r="C334" i="17"/>
  <c r="B334" i="17"/>
  <c r="A334" i="17"/>
  <c r="G333" i="17"/>
  <c r="F333" i="17"/>
  <c r="E333" i="17"/>
  <c r="D333" i="17"/>
  <c r="C333" i="17"/>
  <c r="B333" i="17"/>
  <c r="A333" i="17"/>
  <c r="G332" i="17"/>
  <c r="F332" i="17"/>
  <c r="E332" i="17"/>
  <c r="D332" i="17"/>
  <c r="C332" i="17"/>
  <c r="B332" i="17"/>
  <c r="A332" i="17"/>
  <c r="G331" i="17"/>
  <c r="F331" i="17"/>
  <c r="E331" i="17"/>
  <c r="D331" i="17"/>
  <c r="C331" i="17"/>
  <c r="B331" i="17"/>
  <c r="A331" i="17"/>
  <c r="G330" i="17"/>
  <c r="F330" i="17"/>
  <c r="E330" i="17"/>
  <c r="D330" i="17"/>
  <c r="C330" i="17"/>
  <c r="B330" i="17"/>
  <c r="A330" i="17"/>
  <c r="G329" i="17"/>
  <c r="F329" i="17"/>
  <c r="E329" i="17"/>
  <c r="D329" i="17"/>
  <c r="C329" i="17"/>
  <c r="B329" i="17"/>
  <c r="A329" i="17"/>
  <c r="G328" i="17"/>
  <c r="F328" i="17"/>
  <c r="E328" i="17"/>
  <c r="D328" i="17"/>
  <c r="C328" i="17"/>
  <c r="B328" i="17"/>
  <c r="A328" i="17"/>
  <c r="G327" i="17"/>
  <c r="F327" i="17"/>
  <c r="E327" i="17"/>
  <c r="D327" i="17"/>
  <c r="C327" i="17"/>
  <c r="B327" i="17"/>
  <c r="A327" i="17"/>
  <c r="G326" i="17"/>
  <c r="F326" i="17"/>
  <c r="E326" i="17"/>
  <c r="D326" i="17"/>
  <c r="C326" i="17"/>
  <c r="B326" i="17"/>
  <c r="A326" i="17"/>
  <c r="G325" i="17"/>
  <c r="F325" i="17"/>
  <c r="E325" i="17"/>
  <c r="D325" i="17"/>
  <c r="C325" i="17"/>
  <c r="B325" i="17"/>
  <c r="A325" i="17"/>
  <c r="G324" i="17"/>
  <c r="F324" i="17"/>
  <c r="E324" i="17"/>
  <c r="D324" i="17"/>
  <c r="C324" i="17"/>
  <c r="B324" i="17"/>
  <c r="A324" i="17"/>
  <c r="G323" i="17"/>
  <c r="F323" i="17"/>
  <c r="E323" i="17"/>
  <c r="D323" i="17"/>
  <c r="C323" i="17"/>
  <c r="B323" i="17"/>
  <c r="A323" i="17"/>
  <c r="G322" i="17"/>
  <c r="F322" i="17"/>
  <c r="E322" i="17"/>
  <c r="D322" i="17"/>
  <c r="C322" i="17"/>
  <c r="B322" i="17"/>
  <c r="A322" i="17"/>
  <c r="G321" i="17"/>
  <c r="F321" i="17"/>
  <c r="E321" i="17"/>
  <c r="D321" i="17"/>
  <c r="C321" i="17"/>
  <c r="B321" i="17"/>
  <c r="A321" i="17"/>
  <c r="G320" i="17"/>
  <c r="F320" i="17"/>
  <c r="E320" i="17"/>
  <c r="D320" i="17"/>
  <c r="C320" i="17"/>
  <c r="B320" i="17"/>
  <c r="A320" i="17"/>
  <c r="G319" i="17"/>
  <c r="F319" i="17"/>
  <c r="E319" i="17"/>
  <c r="D319" i="17"/>
  <c r="C319" i="17"/>
  <c r="B319" i="17"/>
  <c r="A319" i="17"/>
  <c r="G318" i="17"/>
  <c r="F318" i="17"/>
  <c r="E318" i="17"/>
  <c r="D318" i="17"/>
  <c r="C318" i="17"/>
  <c r="B318" i="17"/>
  <c r="A318" i="17"/>
  <c r="G317" i="17"/>
  <c r="F317" i="17"/>
  <c r="E317" i="17"/>
  <c r="D317" i="17"/>
  <c r="C317" i="17"/>
  <c r="B317" i="17"/>
  <c r="A317" i="17"/>
  <c r="G316" i="17"/>
  <c r="F316" i="17"/>
  <c r="E316" i="17"/>
  <c r="D316" i="17"/>
  <c r="C316" i="17"/>
  <c r="B316" i="17"/>
  <c r="A316" i="17"/>
  <c r="G315" i="17"/>
  <c r="F315" i="17"/>
  <c r="E315" i="17"/>
  <c r="D315" i="17"/>
  <c r="C315" i="17"/>
  <c r="B315" i="17"/>
  <c r="A315" i="17"/>
  <c r="G314" i="17"/>
  <c r="F314" i="17"/>
  <c r="E314" i="17"/>
  <c r="D314" i="17"/>
  <c r="C314" i="17"/>
  <c r="B314" i="17"/>
  <c r="A314" i="17"/>
  <c r="G313" i="17"/>
  <c r="F313" i="17"/>
  <c r="E313" i="17"/>
  <c r="D313" i="17"/>
  <c r="C313" i="17"/>
  <c r="B313" i="17"/>
  <c r="A313" i="17"/>
  <c r="G312" i="17"/>
  <c r="F312" i="17"/>
  <c r="E312" i="17"/>
  <c r="D312" i="17"/>
  <c r="C312" i="17"/>
  <c r="B312" i="17"/>
  <c r="A312" i="17"/>
  <c r="G311" i="17"/>
  <c r="F311" i="17"/>
  <c r="E311" i="17"/>
  <c r="D311" i="17"/>
  <c r="C311" i="17"/>
  <c r="B311" i="17"/>
  <c r="A311" i="17"/>
  <c r="G310" i="17"/>
  <c r="F310" i="17"/>
  <c r="E310" i="17"/>
  <c r="D310" i="17"/>
  <c r="C310" i="17"/>
  <c r="B310" i="17"/>
  <c r="A310" i="17"/>
  <c r="G309" i="17"/>
  <c r="F309" i="17"/>
  <c r="E309" i="17"/>
  <c r="D309" i="17"/>
  <c r="C309" i="17"/>
  <c r="B309" i="17"/>
  <c r="A309" i="17"/>
  <c r="G308" i="17"/>
  <c r="F308" i="17"/>
  <c r="E308" i="17"/>
  <c r="D308" i="17"/>
  <c r="C308" i="17"/>
  <c r="B308" i="17"/>
  <c r="A308" i="17"/>
  <c r="G307" i="17"/>
  <c r="F307" i="17"/>
  <c r="E307" i="17"/>
  <c r="D307" i="17"/>
  <c r="C307" i="17"/>
  <c r="B307" i="17"/>
  <c r="A307" i="17"/>
  <c r="G306" i="17"/>
  <c r="F306" i="17"/>
  <c r="E306" i="17"/>
  <c r="D306" i="17"/>
  <c r="C306" i="17"/>
  <c r="B306" i="17"/>
  <c r="A306" i="17"/>
  <c r="G305" i="17"/>
  <c r="F305" i="17"/>
  <c r="E305" i="17"/>
  <c r="D305" i="17"/>
  <c r="C305" i="17"/>
  <c r="B305" i="17"/>
  <c r="A305" i="17"/>
  <c r="G304" i="17"/>
  <c r="F304" i="17"/>
  <c r="E304" i="17"/>
  <c r="D304" i="17"/>
  <c r="C304" i="17"/>
  <c r="B304" i="17"/>
  <c r="A304" i="17"/>
  <c r="G303" i="17"/>
  <c r="F303" i="17"/>
  <c r="E303" i="17"/>
  <c r="D303" i="17"/>
  <c r="C303" i="17"/>
  <c r="B303" i="17"/>
  <c r="A303" i="17"/>
  <c r="G302" i="17"/>
  <c r="F302" i="17"/>
  <c r="E302" i="17"/>
  <c r="D302" i="17"/>
  <c r="C302" i="17"/>
  <c r="B302" i="17"/>
  <c r="A302" i="17"/>
  <c r="G301" i="17"/>
  <c r="F301" i="17"/>
  <c r="E301" i="17"/>
  <c r="D301" i="17"/>
  <c r="C301" i="17"/>
  <c r="B301" i="17"/>
  <c r="A301" i="17"/>
  <c r="G300" i="17"/>
  <c r="F300" i="17"/>
  <c r="E300" i="17"/>
  <c r="D300" i="17"/>
  <c r="C300" i="17"/>
  <c r="B300" i="17"/>
  <c r="A300" i="17"/>
  <c r="G299" i="17"/>
  <c r="F299" i="17"/>
  <c r="E299" i="17"/>
  <c r="D299" i="17"/>
  <c r="C299" i="17"/>
  <c r="B299" i="17"/>
  <c r="A299" i="17"/>
  <c r="G298" i="17"/>
  <c r="F298" i="17"/>
  <c r="E298" i="17"/>
  <c r="D298" i="17"/>
  <c r="C298" i="17"/>
  <c r="B298" i="17"/>
  <c r="A298" i="17"/>
  <c r="G297" i="17"/>
  <c r="F297" i="17"/>
  <c r="E297" i="17"/>
  <c r="D297" i="17"/>
  <c r="C297" i="17"/>
  <c r="B297" i="17"/>
  <c r="A297" i="17"/>
  <c r="G296" i="17"/>
  <c r="F296" i="17"/>
  <c r="E296" i="17"/>
  <c r="D296" i="17"/>
  <c r="C296" i="17"/>
  <c r="B296" i="17"/>
  <c r="A296" i="17"/>
  <c r="G295" i="17"/>
  <c r="F295" i="17"/>
  <c r="E295" i="17"/>
  <c r="D295" i="17"/>
  <c r="C295" i="17"/>
  <c r="B295" i="17"/>
  <c r="A295" i="17"/>
  <c r="G294" i="17"/>
  <c r="F294" i="17"/>
  <c r="E294" i="17"/>
  <c r="D294" i="17"/>
  <c r="C294" i="17"/>
  <c r="B294" i="17"/>
  <c r="A294" i="17"/>
  <c r="G293" i="17"/>
  <c r="F293" i="17"/>
  <c r="E293" i="17"/>
  <c r="D293" i="17"/>
  <c r="C293" i="17"/>
  <c r="B293" i="17"/>
  <c r="A293" i="17"/>
  <c r="G292" i="17"/>
  <c r="F292" i="17"/>
  <c r="E292" i="17"/>
  <c r="D292" i="17"/>
  <c r="C292" i="17"/>
  <c r="B292" i="17"/>
  <c r="A292" i="17"/>
  <c r="G291" i="17"/>
  <c r="F291" i="17"/>
  <c r="E291" i="17"/>
  <c r="D291" i="17"/>
  <c r="C291" i="17"/>
  <c r="B291" i="17"/>
  <c r="A291" i="17"/>
  <c r="G290" i="17"/>
  <c r="F290" i="17"/>
  <c r="E290" i="17"/>
  <c r="D290" i="17"/>
  <c r="C290" i="17"/>
  <c r="B290" i="17"/>
  <c r="A290" i="17"/>
  <c r="G289" i="17"/>
  <c r="F289" i="17"/>
  <c r="E289" i="17"/>
  <c r="D289" i="17"/>
  <c r="C289" i="17"/>
  <c r="B289" i="17"/>
  <c r="A289" i="17"/>
  <c r="G288" i="17"/>
  <c r="F288" i="17"/>
  <c r="E288" i="17"/>
  <c r="D288" i="17"/>
  <c r="C288" i="17"/>
  <c r="B288" i="17"/>
  <c r="A288" i="17"/>
  <c r="G287" i="17"/>
  <c r="F287" i="17"/>
  <c r="E287" i="17"/>
  <c r="D287" i="17"/>
  <c r="C287" i="17"/>
  <c r="B287" i="17"/>
  <c r="A287" i="17"/>
  <c r="G286" i="17"/>
  <c r="F286" i="17"/>
  <c r="E286" i="17"/>
  <c r="D286" i="17"/>
  <c r="C286" i="17"/>
  <c r="B286" i="17"/>
  <c r="A286" i="17"/>
  <c r="G285" i="17"/>
  <c r="F285" i="17"/>
  <c r="E285" i="17"/>
  <c r="D285" i="17"/>
  <c r="C285" i="17"/>
  <c r="B285" i="17"/>
  <c r="A285" i="17"/>
  <c r="G284" i="17"/>
  <c r="F284" i="17"/>
  <c r="E284" i="17"/>
  <c r="D284" i="17"/>
  <c r="C284" i="17"/>
  <c r="B284" i="17"/>
  <c r="A284" i="17"/>
  <c r="G283" i="17"/>
  <c r="F283" i="17"/>
  <c r="E283" i="17"/>
  <c r="D283" i="17"/>
  <c r="C283" i="17"/>
  <c r="B283" i="17"/>
  <c r="A283" i="17"/>
  <c r="G282" i="17"/>
  <c r="F282" i="17"/>
  <c r="E282" i="17"/>
  <c r="D282" i="17"/>
  <c r="C282" i="17"/>
  <c r="B282" i="17"/>
  <c r="A282" i="17"/>
  <c r="G281" i="17"/>
  <c r="F281" i="17"/>
  <c r="E281" i="17"/>
  <c r="D281" i="17"/>
  <c r="C281" i="17"/>
  <c r="B281" i="17"/>
  <c r="A281" i="17"/>
  <c r="G280" i="17"/>
  <c r="F280" i="17"/>
  <c r="E280" i="17"/>
  <c r="D280" i="17"/>
  <c r="C280" i="17"/>
  <c r="B280" i="17"/>
  <c r="A280" i="17"/>
  <c r="G279" i="17"/>
  <c r="F279" i="17"/>
  <c r="E279" i="17"/>
  <c r="D279" i="17"/>
  <c r="C279" i="17"/>
  <c r="B279" i="17"/>
  <c r="A279" i="17"/>
  <c r="G278" i="17"/>
  <c r="F278" i="17"/>
  <c r="E278" i="17"/>
  <c r="D278" i="17"/>
  <c r="C278" i="17"/>
  <c r="B278" i="17"/>
  <c r="A278" i="17"/>
  <c r="G277" i="17"/>
  <c r="F277" i="17"/>
  <c r="E277" i="17"/>
  <c r="D277" i="17"/>
  <c r="C277" i="17"/>
  <c r="B277" i="17"/>
  <c r="A277" i="17"/>
  <c r="G276" i="17"/>
  <c r="F276" i="17"/>
  <c r="E276" i="17"/>
  <c r="D276" i="17"/>
  <c r="C276" i="17"/>
  <c r="B276" i="17"/>
  <c r="A276" i="17"/>
  <c r="G275" i="17"/>
  <c r="F275" i="17"/>
  <c r="E275" i="17"/>
  <c r="D275" i="17"/>
  <c r="C275" i="17"/>
  <c r="B275" i="17"/>
  <c r="A275" i="17"/>
  <c r="G274" i="17"/>
  <c r="F274" i="17"/>
  <c r="E274" i="17"/>
  <c r="D274" i="17"/>
  <c r="C274" i="17"/>
  <c r="B274" i="17"/>
  <c r="A274" i="17"/>
  <c r="G273" i="17"/>
  <c r="F273" i="17"/>
  <c r="E273" i="17"/>
  <c r="D273" i="17"/>
  <c r="C273" i="17"/>
  <c r="B273" i="17"/>
  <c r="A273" i="17"/>
  <c r="G272" i="17"/>
  <c r="F272" i="17"/>
  <c r="E272" i="17"/>
  <c r="D272" i="17"/>
  <c r="C272" i="17"/>
  <c r="B272" i="17"/>
  <c r="A272" i="17"/>
  <c r="G271" i="17"/>
  <c r="F271" i="17"/>
  <c r="E271" i="17"/>
  <c r="D271" i="17"/>
  <c r="C271" i="17"/>
  <c r="B271" i="17"/>
  <c r="A271" i="17"/>
  <c r="G270" i="17"/>
  <c r="F270" i="17"/>
  <c r="E270" i="17"/>
  <c r="D270" i="17"/>
  <c r="C270" i="17"/>
  <c r="B270" i="17"/>
  <c r="A270" i="17"/>
  <c r="G269" i="17"/>
  <c r="F269" i="17"/>
  <c r="E269" i="17"/>
  <c r="D269" i="17"/>
  <c r="C269" i="17"/>
  <c r="B269" i="17"/>
  <c r="A269" i="17"/>
  <c r="G268" i="17"/>
  <c r="F268" i="17"/>
  <c r="E268" i="17"/>
  <c r="D268" i="17"/>
  <c r="C268" i="17"/>
  <c r="B268" i="17"/>
  <c r="A268" i="17"/>
  <c r="G267" i="17"/>
  <c r="F267" i="17"/>
  <c r="E267" i="17"/>
  <c r="D267" i="17"/>
  <c r="C267" i="17"/>
  <c r="B267" i="17"/>
  <c r="A267" i="17"/>
  <c r="G266" i="17"/>
  <c r="F266" i="17"/>
  <c r="E266" i="17"/>
  <c r="D266" i="17"/>
  <c r="C266" i="17"/>
  <c r="B266" i="17"/>
  <c r="A266" i="17"/>
  <c r="G265" i="17"/>
  <c r="F265" i="17"/>
  <c r="E265" i="17"/>
  <c r="D265" i="17"/>
  <c r="C265" i="17"/>
  <c r="B265" i="17"/>
  <c r="A265" i="17"/>
  <c r="G264" i="17"/>
  <c r="F264" i="17"/>
  <c r="E264" i="17"/>
  <c r="D264" i="17"/>
  <c r="C264" i="17"/>
  <c r="B264" i="17"/>
  <c r="A264" i="17"/>
  <c r="G263" i="17"/>
  <c r="F263" i="17"/>
  <c r="E263" i="17"/>
  <c r="D263" i="17"/>
  <c r="C263" i="17"/>
  <c r="B263" i="17"/>
  <c r="A263" i="17"/>
  <c r="G262" i="17"/>
  <c r="F262" i="17"/>
  <c r="E262" i="17"/>
  <c r="D262" i="17"/>
  <c r="C262" i="17"/>
  <c r="B262" i="17"/>
  <c r="A262" i="17"/>
  <c r="G261" i="17"/>
  <c r="F261" i="17"/>
  <c r="E261" i="17"/>
  <c r="D261" i="17"/>
  <c r="C261" i="17"/>
  <c r="B261" i="17"/>
  <c r="A261" i="17"/>
  <c r="G260" i="17"/>
  <c r="F260" i="17"/>
  <c r="E260" i="17"/>
  <c r="D260" i="17"/>
  <c r="C260" i="17"/>
  <c r="B260" i="17"/>
  <c r="A260" i="17"/>
  <c r="G259" i="17"/>
  <c r="F259" i="17"/>
  <c r="E259" i="17"/>
  <c r="D259" i="17"/>
  <c r="C259" i="17"/>
  <c r="B259" i="17"/>
  <c r="A259" i="17"/>
  <c r="G258" i="17"/>
  <c r="F258" i="17"/>
  <c r="E258" i="17"/>
  <c r="D258" i="17"/>
  <c r="C258" i="17"/>
  <c r="B258" i="17"/>
  <c r="A258" i="17"/>
  <c r="G257" i="17"/>
  <c r="F257" i="17"/>
  <c r="E257" i="17"/>
  <c r="D257" i="17"/>
  <c r="C257" i="17"/>
  <c r="B257" i="17"/>
  <c r="A257" i="17"/>
  <c r="G256" i="17"/>
  <c r="F256" i="17"/>
  <c r="E256" i="17"/>
  <c r="D256" i="17"/>
  <c r="C256" i="17"/>
  <c r="B256" i="17"/>
  <c r="A256" i="17"/>
  <c r="G255" i="17"/>
  <c r="F255" i="17"/>
  <c r="E255" i="17"/>
  <c r="D255" i="17"/>
  <c r="C255" i="17"/>
  <c r="B255" i="17"/>
  <c r="A255" i="17"/>
  <c r="G254" i="17"/>
  <c r="F254" i="17"/>
  <c r="E254" i="17"/>
  <c r="D254" i="17"/>
  <c r="C254" i="17"/>
  <c r="B254" i="17"/>
  <c r="A254" i="17"/>
  <c r="G253" i="17"/>
  <c r="F253" i="17"/>
  <c r="E253" i="17"/>
  <c r="D253" i="17"/>
  <c r="C253" i="17"/>
  <c r="B253" i="17"/>
  <c r="A253" i="17"/>
  <c r="G252" i="17"/>
  <c r="F252" i="17"/>
  <c r="E252" i="17"/>
  <c r="D252" i="17"/>
  <c r="C252" i="17"/>
  <c r="B252" i="17"/>
  <c r="A252" i="17"/>
  <c r="G251" i="17"/>
  <c r="F251" i="17"/>
  <c r="E251" i="17"/>
  <c r="D251" i="17"/>
  <c r="C251" i="17"/>
  <c r="B251" i="17"/>
  <c r="A251" i="17"/>
  <c r="G250" i="17"/>
  <c r="F250" i="17"/>
  <c r="E250" i="17"/>
  <c r="D250" i="17"/>
  <c r="C250" i="17"/>
  <c r="B250" i="17"/>
  <c r="A250" i="17"/>
  <c r="G249" i="17"/>
  <c r="F249" i="17"/>
  <c r="E249" i="17"/>
  <c r="D249" i="17"/>
  <c r="C249" i="17"/>
  <c r="B249" i="17"/>
  <c r="A249" i="17"/>
  <c r="G248" i="17"/>
  <c r="F248" i="17"/>
  <c r="E248" i="17"/>
  <c r="D248" i="17"/>
  <c r="C248" i="17"/>
  <c r="B248" i="17"/>
  <c r="A248" i="17"/>
  <c r="G247" i="17"/>
  <c r="F247" i="17"/>
  <c r="E247" i="17"/>
  <c r="D247" i="17"/>
  <c r="C247" i="17"/>
  <c r="B247" i="17"/>
  <c r="A247" i="17"/>
  <c r="G246" i="17"/>
  <c r="F246" i="17"/>
  <c r="E246" i="17"/>
  <c r="D246" i="17"/>
  <c r="C246" i="17"/>
  <c r="B246" i="17"/>
  <c r="A246" i="17"/>
  <c r="G245" i="17"/>
  <c r="F245" i="17"/>
  <c r="E245" i="17"/>
  <c r="D245" i="17"/>
  <c r="C245" i="17"/>
  <c r="B245" i="17"/>
  <c r="A245" i="17"/>
  <c r="G244" i="17"/>
  <c r="F244" i="17"/>
  <c r="E244" i="17"/>
  <c r="D244" i="17"/>
  <c r="C244" i="17"/>
  <c r="B244" i="17"/>
  <c r="A244" i="17"/>
  <c r="G243" i="17"/>
  <c r="F243" i="17"/>
  <c r="E243" i="17"/>
  <c r="D243" i="17"/>
  <c r="C243" i="17"/>
  <c r="B243" i="17"/>
  <c r="A243" i="17"/>
  <c r="G242" i="17"/>
  <c r="F242" i="17"/>
  <c r="E242" i="17"/>
  <c r="D242" i="17"/>
  <c r="C242" i="17"/>
  <c r="B242" i="17"/>
  <c r="A242" i="17"/>
  <c r="G241" i="17"/>
  <c r="F241" i="17"/>
  <c r="E241" i="17"/>
  <c r="D241" i="17"/>
  <c r="C241" i="17"/>
  <c r="B241" i="17"/>
  <c r="A241" i="17"/>
  <c r="G240" i="17"/>
  <c r="F240" i="17"/>
  <c r="E240" i="17"/>
  <c r="D240" i="17"/>
  <c r="C240" i="17"/>
  <c r="B240" i="17"/>
  <c r="A240" i="17"/>
  <c r="G239" i="17"/>
  <c r="F239" i="17"/>
  <c r="E239" i="17"/>
  <c r="D239" i="17"/>
  <c r="C239" i="17"/>
  <c r="B239" i="17"/>
  <c r="A239" i="17"/>
  <c r="G238" i="17"/>
  <c r="F238" i="17"/>
  <c r="E238" i="17"/>
  <c r="D238" i="17"/>
  <c r="C238" i="17"/>
  <c r="B238" i="17"/>
  <c r="A238" i="17"/>
  <c r="G237" i="17"/>
  <c r="F237" i="17"/>
  <c r="E237" i="17"/>
  <c r="D237" i="17"/>
  <c r="C237" i="17"/>
  <c r="B237" i="17"/>
  <c r="A237" i="17"/>
  <c r="G236" i="17"/>
  <c r="F236" i="17"/>
  <c r="E236" i="17"/>
  <c r="D236" i="17"/>
  <c r="C236" i="17"/>
  <c r="B236" i="17"/>
  <c r="A236" i="17"/>
  <c r="G235" i="17"/>
  <c r="F235" i="17"/>
  <c r="E235" i="17"/>
  <c r="D235" i="17"/>
  <c r="C235" i="17"/>
  <c r="B235" i="17"/>
  <c r="A235" i="17"/>
  <c r="G234" i="17"/>
  <c r="F234" i="17"/>
  <c r="E234" i="17"/>
  <c r="D234" i="17"/>
  <c r="C234" i="17"/>
  <c r="B234" i="17"/>
  <c r="A234" i="17"/>
  <c r="G233" i="17"/>
  <c r="F233" i="17"/>
  <c r="E233" i="17"/>
  <c r="D233" i="17"/>
  <c r="C233" i="17"/>
  <c r="B233" i="17"/>
  <c r="A233" i="17"/>
  <c r="G232" i="17"/>
  <c r="F232" i="17"/>
  <c r="E232" i="17"/>
  <c r="D232" i="17"/>
  <c r="C232" i="17"/>
  <c r="B232" i="17"/>
  <c r="A232" i="17"/>
  <c r="G231" i="17"/>
  <c r="F231" i="17"/>
  <c r="E231" i="17"/>
  <c r="D231" i="17"/>
  <c r="C231" i="17"/>
  <c r="B231" i="17"/>
  <c r="A231" i="17"/>
  <c r="G230" i="17"/>
  <c r="F230" i="17"/>
  <c r="E230" i="17"/>
  <c r="D230" i="17"/>
  <c r="C230" i="17"/>
  <c r="B230" i="17"/>
  <c r="A230" i="17"/>
  <c r="G229" i="17"/>
  <c r="F229" i="17"/>
  <c r="E229" i="17"/>
  <c r="D229" i="17"/>
  <c r="C229" i="17"/>
  <c r="B229" i="17"/>
  <c r="A229" i="17"/>
  <c r="G228" i="17"/>
  <c r="F228" i="17"/>
  <c r="E228" i="17"/>
  <c r="D228" i="17"/>
  <c r="C228" i="17"/>
  <c r="B228" i="17"/>
  <c r="A228" i="17"/>
  <c r="G227" i="17"/>
  <c r="F227" i="17"/>
  <c r="E227" i="17"/>
  <c r="D227" i="17"/>
  <c r="C227" i="17"/>
  <c r="B227" i="17"/>
  <c r="A227" i="17"/>
  <c r="G226" i="17"/>
  <c r="F226" i="17"/>
  <c r="E226" i="17"/>
  <c r="D226" i="17"/>
  <c r="C226" i="17"/>
  <c r="B226" i="17"/>
  <c r="A226" i="17"/>
  <c r="G225" i="17"/>
  <c r="F225" i="17"/>
  <c r="E225" i="17"/>
  <c r="D225" i="17"/>
  <c r="C225" i="17"/>
  <c r="B225" i="17"/>
  <c r="A225" i="17"/>
  <c r="G224" i="17"/>
  <c r="F224" i="17"/>
  <c r="E224" i="17"/>
  <c r="D224" i="17"/>
  <c r="C224" i="17"/>
  <c r="B224" i="17"/>
  <c r="A224" i="17"/>
  <c r="G223" i="17"/>
  <c r="F223" i="17"/>
  <c r="E223" i="17"/>
  <c r="D223" i="17"/>
  <c r="C223" i="17"/>
  <c r="B223" i="17"/>
  <c r="A223" i="17"/>
  <c r="G222" i="17"/>
  <c r="F222" i="17"/>
  <c r="E222" i="17"/>
  <c r="D222" i="17"/>
  <c r="C222" i="17"/>
  <c r="B222" i="17"/>
  <c r="A222" i="17"/>
  <c r="G221" i="17"/>
  <c r="F221" i="17"/>
  <c r="E221" i="17"/>
  <c r="D221" i="17"/>
  <c r="C221" i="17"/>
  <c r="B221" i="17"/>
  <c r="A221" i="17"/>
  <c r="G220" i="17"/>
  <c r="F220" i="17"/>
  <c r="E220" i="17"/>
  <c r="D220" i="17"/>
  <c r="C220" i="17"/>
  <c r="B220" i="17"/>
  <c r="A220" i="17"/>
  <c r="G219" i="17"/>
  <c r="F219" i="17"/>
  <c r="E219" i="17"/>
  <c r="D219" i="17"/>
  <c r="C219" i="17"/>
  <c r="B219" i="17"/>
  <c r="A219" i="17"/>
  <c r="G218" i="17"/>
  <c r="F218" i="17"/>
  <c r="E218" i="17"/>
  <c r="D218" i="17"/>
  <c r="C218" i="17"/>
  <c r="B218" i="17"/>
  <c r="A218" i="17"/>
  <c r="G217" i="17"/>
  <c r="F217" i="17"/>
  <c r="E217" i="17"/>
  <c r="D217" i="17"/>
  <c r="C217" i="17"/>
  <c r="B217" i="17"/>
  <c r="A217" i="17"/>
  <c r="G216" i="17"/>
  <c r="F216" i="17"/>
  <c r="E216" i="17"/>
  <c r="D216" i="17"/>
  <c r="C216" i="17"/>
  <c r="B216" i="17"/>
  <c r="A216" i="17"/>
  <c r="G215" i="17"/>
  <c r="F215" i="17"/>
  <c r="E215" i="17"/>
  <c r="D215" i="17"/>
  <c r="C215" i="17"/>
  <c r="B215" i="17"/>
  <c r="A215" i="17"/>
  <c r="G214" i="17"/>
  <c r="F214" i="17"/>
  <c r="E214" i="17"/>
  <c r="D214" i="17"/>
  <c r="C214" i="17"/>
  <c r="B214" i="17"/>
  <c r="A214" i="17"/>
  <c r="G213" i="17"/>
  <c r="F213" i="17"/>
  <c r="E213" i="17"/>
  <c r="D213" i="17"/>
  <c r="C213" i="17"/>
  <c r="B213" i="17"/>
  <c r="A213" i="17"/>
  <c r="G212" i="17"/>
  <c r="F212" i="17"/>
  <c r="E212" i="17"/>
  <c r="D212" i="17"/>
  <c r="C212" i="17"/>
  <c r="B212" i="17"/>
  <c r="A212" i="17"/>
  <c r="G211" i="17"/>
  <c r="F211" i="17"/>
  <c r="E211" i="17"/>
  <c r="D211" i="17"/>
  <c r="C211" i="17"/>
  <c r="B211" i="17"/>
  <c r="A211" i="17"/>
  <c r="G210" i="17"/>
  <c r="F210" i="17"/>
  <c r="E210" i="17"/>
  <c r="D210" i="17"/>
  <c r="C210" i="17"/>
  <c r="B210" i="17"/>
  <c r="A210" i="17"/>
  <c r="G209" i="17"/>
  <c r="F209" i="17"/>
  <c r="E209" i="17"/>
  <c r="D209" i="17"/>
  <c r="C209" i="17"/>
  <c r="B209" i="17"/>
  <c r="A209" i="17"/>
  <c r="G208" i="17"/>
  <c r="F208" i="17"/>
  <c r="E208" i="17"/>
  <c r="D208" i="17"/>
  <c r="C208" i="17"/>
  <c r="B208" i="17"/>
  <c r="A208" i="17"/>
  <c r="G207" i="17"/>
  <c r="F207" i="17"/>
  <c r="E207" i="17"/>
  <c r="D207" i="17"/>
  <c r="C207" i="17"/>
  <c r="B207" i="17"/>
  <c r="A207" i="17"/>
  <c r="G206" i="17"/>
  <c r="F206" i="17"/>
  <c r="E206" i="17"/>
  <c r="D206" i="17"/>
  <c r="C206" i="17"/>
  <c r="B206" i="17"/>
  <c r="A206" i="17"/>
  <c r="G205" i="17"/>
  <c r="F205" i="17"/>
  <c r="E205" i="17"/>
  <c r="D205" i="17"/>
  <c r="C205" i="17"/>
  <c r="B205" i="17"/>
  <c r="A205" i="17"/>
  <c r="G204" i="17"/>
  <c r="F204" i="17"/>
  <c r="E204" i="17"/>
  <c r="D204" i="17"/>
  <c r="C204" i="17"/>
  <c r="B204" i="17"/>
  <c r="A204" i="17"/>
  <c r="G203" i="17"/>
  <c r="F203" i="17"/>
  <c r="E203" i="17"/>
  <c r="D203" i="17"/>
  <c r="C203" i="17"/>
  <c r="B203" i="17"/>
  <c r="A203" i="17"/>
  <c r="G202" i="17"/>
  <c r="F202" i="17"/>
  <c r="E202" i="17"/>
  <c r="D202" i="17"/>
  <c r="C202" i="17"/>
  <c r="B202" i="17"/>
  <c r="A202" i="17"/>
  <c r="G201" i="17"/>
  <c r="F201" i="17"/>
  <c r="E201" i="17"/>
  <c r="D201" i="17"/>
  <c r="C201" i="17"/>
  <c r="B201" i="17"/>
  <c r="A201" i="17"/>
  <c r="G200" i="17"/>
  <c r="F200" i="17"/>
  <c r="E200" i="17"/>
  <c r="D200" i="17"/>
  <c r="C200" i="17"/>
  <c r="B200" i="17"/>
  <c r="A200" i="17"/>
  <c r="G199" i="17"/>
  <c r="F199" i="17"/>
  <c r="E199" i="17"/>
  <c r="D199" i="17"/>
  <c r="C199" i="17"/>
  <c r="B199" i="17"/>
  <c r="A199" i="17"/>
  <c r="G198" i="17"/>
  <c r="F198" i="17"/>
  <c r="E198" i="17"/>
  <c r="D198" i="17"/>
  <c r="C198" i="17"/>
  <c r="B198" i="17"/>
  <c r="A198" i="17"/>
  <c r="G197" i="17"/>
  <c r="F197" i="17"/>
  <c r="E197" i="17"/>
  <c r="D197" i="17"/>
  <c r="C197" i="17"/>
  <c r="B197" i="17"/>
  <c r="A197" i="17"/>
  <c r="G196" i="17"/>
  <c r="F196" i="17"/>
  <c r="E196" i="17"/>
  <c r="D196" i="17"/>
  <c r="C196" i="17"/>
  <c r="B196" i="17"/>
  <c r="A196" i="17"/>
  <c r="G195" i="17"/>
  <c r="F195" i="17"/>
  <c r="E195" i="17"/>
  <c r="D195" i="17"/>
  <c r="C195" i="17"/>
  <c r="B195" i="17"/>
  <c r="A195" i="17"/>
  <c r="G194" i="17"/>
  <c r="F194" i="17"/>
  <c r="E194" i="17"/>
  <c r="D194" i="17"/>
  <c r="C194" i="17"/>
  <c r="B194" i="17"/>
  <c r="A194" i="17"/>
  <c r="G193" i="17"/>
  <c r="F193" i="17"/>
  <c r="E193" i="17"/>
  <c r="D193" i="17"/>
  <c r="C193" i="17"/>
  <c r="B193" i="17"/>
  <c r="A193" i="17"/>
  <c r="G192" i="17"/>
  <c r="F192" i="17"/>
  <c r="E192" i="17"/>
  <c r="D192" i="17"/>
  <c r="C192" i="17"/>
  <c r="B192" i="17"/>
  <c r="A192" i="17"/>
  <c r="G191" i="17"/>
  <c r="F191" i="17"/>
  <c r="E191" i="17"/>
  <c r="D191" i="17"/>
  <c r="C191" i="17"/>
  <c r="B191" i="17"/>
  <c r="A191" i="17"/>
  <c r="G190" i="17"/>
  <c r="F190" i="17"/>
  <c r="E190" i="17"/>
  <c r="D190" i="17"/>
  <c r="C190" i="17"/>
  <c r="B190" i="17"/>
  <c r="A190" i="17"/>
  <c r="G189" i="17"/>
  <c r="F189" i="17"/>
  <c r="E189" i="17"/>
  <c r="D189" i="17"/>
  <c r="C189" i="17"/>
  <c r="B189" i="17"/>
  <c r="A189" i="17"/>
  <c r="G188" i="17"/>
  <c r="F188" i="17"/>
  <c r="E188" i="17"/>
  <c r="D188" i="17"/>
  <c r="C188" i="17"/>
  <c r="B188" i="17"/>
  <c r="A188" i="17"/>
  <c r="G187" i="17"/>
  <c r="F187" i="17"/>
  <c r="E187" i="17"/>
  <c r="D187" i="17"/>
  <c r="C187" i="17"/>
  <c r="B187" i="17"/>
  <c r="A187" i="17"/>
  <c r="G186" i="17"/>
  <c r="F186" i="17"/>
  <c r="E186" i="17"/>
  <c r="D186" i="17"/>
  <c r="C186" i="17"/>
  <c r="B186" i="17"/>
  <c r="A186" i="17"/>
  <c r="G185" i="17"/>
  <c r="F185" i="17"/>
  <c r="E185" i="17"/>
  <c r="D185" i="17"/>
  <c r="C185" i="17"/>
  <c r="B185" i="17"/>
  <c r="A185" i="17"/>
  <c r="G184" i="17"/>
  <c r="F184" i="17"/>
  <c r="E184" i="17"/>
  <c r="D184" i="17"/>
  <c r="C184" i="17"/>
  <c r="B184" i="17"/>
  <c r="A184" i="17"/>
  <c r="G183" i="17"/>
  <c r="F183" i="17"/>
  <c r="E183" i="17"/>
  <c r="D183" i="17"/>
  <c r="C183" i="17"/>
  <c r="B183" i="17"/>
  <c r="A183" i="17"/>
  <c r="G182" i="17"/>
  <c r="F182" i="17"/>
  <c r="E182" i="17"/>
  <c r="D182" i="17"/>
  <c r="C182" i="17"/>
  <c r="B182" i="17"/>
  <c r="A182" i="17"/>
  <c r="G181" i="17"/>
  <c r="F181" i="17"/>
  <c r="E181" i="17"/>
  <c r="D181" i="17"/>
  <c r="C181" i="17"/>
  <c r="B181" i="17"/>
  <c r="A181" i="17"/>
  <c r="G180" i="17"/>
  <c r="F180" i="17"/>
  <c r="E180" i="17"/>
  <c r="D180" i="17"/>
  <c r="C180" i="17"/>
  <c r="B180" i="17"/>
  <c r="A180" i="17"/>
  <c r="G179" i="17"/>
  <c r="F179" i="17"/>
  <c r="E179" i="17"/>
  <c r="D179" i="17"/>
  <c r="C179" i="17"/>
  <c r="B179" i="17"/>
  <c r="A179" i="17"/>
  <c r="G178" i="17"/>
  <c r="F178" i="17"/>
  <c r="E178" i="17"/>
  <c r="D178" i="17"/>
  <c r="C178" i="17"/>
  <c r="B178" i="17"/>
  <c r="A178" i="17"/>
  <c r="G177" i="17"/>
  <c r="F177" i="17"/>
  <c r="E177" i="17"/>
  <c r="D177" i="17"/>
  <c r="C177" i="17"/>
  <c r="B177" i="17"/>
  <c r="A177" i="17"/>
  <c r="G176" i="17"/>
  <c r="F176" i="17"/>
  <c r="E176" i="17"/>
  <c r="D176" i="17"/>
  <c r="C176" i="17"/>
  <c r="B176" i="17"/>
  <c r="A176" i="17"/>
  <c r="G175" i="17"/>
  <c r="F175" i="17"/>
  <c r="E175" i="17"/>
  <c r="D175" i="17"/>
  <c r="C175" i="17"/>
  <c r="B175" i="17"/>
  <c r="A175" i="17"/>
  <c r="G174" i="17"/>
  <c r="F174" i="17"/>
  <c r="E174" i="17"/>
  <c r="D174" i="17"/>
  <c r="C174" i="17"/>
  <c r="B174" i="17"/>
  <c r="A174" i="17"/>
  <c r="G173" i="17"/>
  <c r="F173" i="17"/>
  <c r="E173" i="17"/>
  <c r="D173" i="17"/>
  <c r="C173" i="17"/>
  <c r="B173" i="17"/>
  <c r="A173" i="17"/>
  <c r="G172" i="17"/>
  <c r="F172" i="17"/>
  <c r="E172" i="17"/>
  <c r="D172" i="17"/>
  <c r="C172" i="17"/>
  <c r="B172" i="17"/>
  <c r="A172" i="17"/>
  <c r="G171" i="17"/>
  <c r="F171" i="17"/>
  <c r="E171" i="17"/>
  <c r="D171" i="17"/>
  <c r="C171" i="17"/>
  <c r="B171" i="17"/>
  <c r="A171" i="17"/>
  <c r="G170" i="17"/>
  <c r="F170" i="17"/>
  <c r="E170" i="17"/>
  <c r="D170" i="17"/>
  <c r="C170" i="17"/>
  <c r="B170" i="17"/>
  <c r="A170" i="17"/>
  <c r="G169" i="17"/>
  <c r="F169" i="17"/>
  <c r="E169" i="17"/>
  <c r="D169" i="17"/>
  <c r="C169" i="17"/>
  <c r="B169" i="17"/>
  <c r="A169" i="17"/>
  <c r="G168" i="17"/>
  <c r="F168" i="17"/>
  <c r="E168" i="17"/>
  <c r="D168" i="17"/>
  <c r="C168" i="17"/>
  <c r="B168" i="17"/>
  <c r="A168" i="17"/>
  <c r="G167" i="17"/>
  <c r="F167" i="17"/>
  <c r="E167" i="17"/>
  <c r="D167" i="17"/>
  <c r="C167" i="17"/>
  <c r="B167" i="17"/>
  <c r="A167" i="17"/>
  <c r="G166" i="17"/>
  <c r="F166" i="17"/>
  <c r="E166" i="17"/>
  <c r="D166" i="17"/>
  <c r="C166" i="17"/>
  <c r="B166" i="17"/>
  <c r="A166" i="17"/>
  <c r="G165" i="17"/>
  <c r="F165" i="17"/>
  <c r="E165" i="17"/>
  <c r="D165" i="17"/>
  <c r="C165" i="17"/>
  <c r="B165" i="17"/>
  <c r="A165" i="17"/>
  <c r="G164" i="17"/>
  <c r="F164" i="17"/>
  <c r="E164" i="17"/>
  <c r="D164" i="17"/>
  <c r="C164" i="17"/>
  <c r="B164" i="17"/>
  <c r="A164" i="17"/>
  <c r="G163" i="17"/>
  <c r="F163" i="17"/>
  <c r="E163" i="17"/>
  <c r="D163" i="17"/>
  <c r="C163" i="17"/>
  <c r="B163" i="17"/>
  <c r="A163" i="17"/>
  <c r="G162" i="17"/>
  <c r="F162" i="17"/>
  <c r="E162" i="17"/>
  <c r="D162" i="17"/>
  <c r="C162" i="17"/>
  <c r="B162" i="17"/>
  <c r="A162" i="17"/>
  <c r="G161" i="17"/>
  <c r="F161" i="17"/>
  <c r="E161" i="17"/>
  <c r="D161" i="17"/>
  <c r="C161" i="17"/>
  <c r="B161" i="17"/>
  <c r="A161" i="17"/>
  <c r="G160" i="17"/>
  <c r="F160" i="17"/>
  <c r="E160" i="17"/>
  <c r="D160" i="17"/>
  <c r="C160" i="17"/>
  <c r="B160" i="17"/>
  <c r="A160" i="17"/>
  <c r="G159" i="17"/>
  <c r="F159" i="17"/>
  <c r="E159" i="17"/>
  <c r="D159" i="17"/>
  <c r="C159" i="17"/>
  <c r="B159" i="17"/>
  <c r="A159" i="17"/>
  <c r="G158" i="17"/>
  <c r="F158" i="17"/>
  <c r="E158" i="17"/>
  <c r="D158" i="17"/>
  <c r="C158" i="17"/>
  <c r="B158" i="17"/>
  <c r="A158" i="17"/>
  <c r="G157" i="17"/>
  <c r="F157" i="17"/>
  <c r="E157" i="17"/>
  <c r="D157" i="17"/>
  <c r="C157" i="17"/>
  <c r="B157" i="17"/>
  <c r="A157" i="17"/>
  <c r="G156" i="17"/>
  <c r="F156" i="17"/>
  <c r="E156" i="17"/>
  <c r="D156" i="17"/>
  <c r="C156" i="17"/>
  <c r="B156" i="17"/>
  <c r="A156" i="17"/>
  <c r="G155" i="17"/>
  <c r="F155" i="17"/>
  <c r="E155" i="17"/>
  <c r="D155" i="17"/>
  <c r="C155" i="17"/>
  <c r="B155" i="17"/>
  <c r="A155" i="17"/>
  <c r="G154" i="17"/>
  <c r="F154" i="17"/>
  <c r="E154" i="17"/>
  <c r="D154" i="17"/>
  <c r="C154" i="17"/>
  <c r="B154" i="17"/>
  <c r="A154" i="17"/>
  <c r="G153" i="17"/>
  <c r="F153" i="17"/>
  <c r="E153" i="17"/>
  <c r="D153" i="17"/>
  <c r="C153" i="17"/>
  <c r="B153" i="17"/>
  <c r="A153" i="17"/>
  <c r="G152" i="17"/>
  <c r="F152" i="17"/>
  <c r="E152" i="17"/>
  <c r="D152" i="17"/>
  <c r="C152" i="17"/>
  <c r="B152" i="17"/>
  <c r="A152" i="17"/>
  <c r="G151" i="17"/>
  <c r="F151" i="17"/>
  <c r="E151" i="17"/>
  <c r="D151" i="17"/>
  <c r="C151" i="17"/>
  <c r="B151" i="17"/>
  <c r="A151" i="17"/>
  <c r="G150" i="17"/>
  <c r="F150" i="17"/>
  <c r="E150" i="17"/>
  <c r="D150" i="17"/>
  <c r="C150" i="17"/>
  <c r="B150" i="17"/>
  <c r="A150" i="17"/>
  <c r="G149" i="17"/>
  <c r="F149" i="17"/>
  <c r="E149" i="17"/>
  <c r="D149" i="17"/>
  <c r="C149" i="17"/>
  <c r="B149" i="17"/>
  <c r="A149" i="17"/>
  <c r="G148" i="17"/>
  <c r="F148" i="17"/>
  <c r="E148" i="17"/>
  <c r="D148" i="17"/>
  <c r="C148" i="17"/>
  <c r="B148" i="17"/>
  <c r="A148" i="17"/>
  <c r="G147" i="17"/>
  <c r="F147" i="17"/>
  <c r="E147" i="17"/>
  <c r="D147" i="17"/>
  <c r="C147" i="17"/>
  <c r="B147" i="17"/>
  <c r="A147" i="17"/>
  <c r="G146" i="17"/>
  <c r="F146" i="17"/>
  <c r="E146" i="17"/>
  <c r="D146" i="17"/>
  <c r="C146" i="17"/>
  <c r="B146" i="17"/>
  <c r="A146" i="17"/>
  <c r="G145" i="17"/>
  <c r="F145" i="17"/>
  <c r="E145" i="17"/>
  <c r="D145" i="17"/>
  <c r="C145" i="17"/>
  <c r="B145" i="17"/>
  <c r="A145" i="17"/>
  <c r="G144" i="17"/>
  <c r="F144" i="17"/>
  <c r="E144" i="17"/>
  <c r="D144" i="17"/>
  <c r="C144" i="17"/>
  <c r="B144" i="17"/>
  <c r="A144" i="17"/>
  <c r="G143" i="17"/>
  <c r="F143" i="17"/>
  <c r="E143" i="17"/>
  <c r="D143" i="17"/>
  <c r="C143" i="17"/>
  <c r="B143" i="17"/>
  <c r="A143" i="17"/>
  <c r="G142" i="17"/>
  <c r="F142" i="17"/>
  <c r="E142" i="17"/>
  <c r="D142" i="17"/>
  <c r="C142" i="17"/>
  <c r="B142" i="17"/>
  <c r="A142" i="17"/>
  <c r="G141" i="17"/>
  <c r="F141" i="17"/>
  <c r="E141" i="17"/>
  <c r="D141" i="17"/>
  <c r="C141" i="17"/>
  <c r="B141" i="17"/>
  <c r="A141" i="17"/>
  <c r="G140" i="17"/>
  <c r="F140" i="17"/>
  <c r="E140" i="17"/>
  <c r="D140" i="17"/>
  <c r="C140" i="17"/>
  <c r="B140" i="17"/>
  <c r="A140" i="17"/>
  <c r="G139" i="17"/>
  <c r="F139" i="17"/>
  <c r="E139" i="17"/>
  <c r="D139" i="17"/>
  <c r="C139" i="17"/>
  <c r="B139" i="17"/>
  <c r="A139" i="17"/>
  <c r="G138" i="17"/>
  <c r="F138" i="17"/>
  <c r="E138" i="17"/>
  <c r="D138" i="17"/>
  <c r="C138" i="17"/>
  <c r="B138" i="17"/>
  <c r="A138" i="17"/>
  <c r="G137" i="17"/>
  <c r="F137" i="17"/>
  <c r="E137" i="17"/>
  <c r="D137" i="17"/>
  <c r="C137" i="17"/>
  <c r="B137" i="17"/>
  <c r="A137" i="17"/>
  <c r="G136" i="17"/>
  <c r="F136" i="17"/>
  <c r="E136" i="17"/>
  <c r="D136" i="17"/>
  <c r="C136" i="17"/>
  <c r="B136" i="17"/>
  <c r="A136" i="17"/>
  <c r="G135" i="17"/>
  <c r="F135" i="17"/>
  <c r="E135" i="17"/>
  <c r="D135" i="17"/>
  <c r="C135" i="17"/>
  <c r="B135" i="17"/>
  <c r="A135" i="17"/>
  <c r="G134" i="17"/>
  <c r="F134" i="17"/>
  <c r="E134" i="17"/>
  <c r="D134" i="17"/>
  <c r="C134" i="17"/>
  <c r="B134" i="17"/>
  <c r="A134" i="17"/>
  <c r="G133" i="17"/>
  <c r="F133" i="17"/>
  <c r="E133" i="17"/>
  <c r="D133" i="17"/>
  <c r="C133" i="17"/>
  <c r="B133" i="17"/>
  <c r="A133" i="17"/>
  <c r="G132" i="17"/>
  <c r="F132" i="17"/>
  <c r="E132" i="17"/>
  <c r="D132" i="17"/>
  <c r="C132" i="17"/>
  <c r="B132" i="17"/>
  <c r="A132" i="17"/>
  <c r="G131" i="17"/>
  <c r="F131" i="17"/>
  <c r="E131" i="17"/>
  <c r="D131" i="17"/>
  <c r="C131" i="17"/>
  <c r="B131" i="17"/>
  <c r="A131" i="17"/>
  <c r="G130" i="17"/>
  <c r="F130" i="17"/>
  <c r="E130" i="17"/>
  <c r="D130" i="17"/>
  <c r="C130" i="17"/>
  <c r="B130" i="17"/>
  <c r="A130" i="17"/>
  <c r="G129" i="17"/>
  <c r="F129" i="17"/>
  <c r="E129" i="17"/>
  <c r="D129" i="17"/>
  <c r="C129" i="17"/>
  <c r="B129" i="17"/>
  <c r="A129" i="17"/>
  <c r="G128" i="17"/>
  <c r="F128" i="17"/>
  <c r="E128" i="17"/>
  <c r="D128" i="17"/>
  <c r="C128" i="17"/>
  <c r="B128" i="17"/>
  <c r="A128" i="17"/>
  <c r="G127" i="17"/>
  <c r="F127" i="17"/>
  <c r="E127" i="17"/>
  <c r="D127" i="17"/>
  <c r="C127" i="17"/>
  <c r="B127" i="17"/>
  <c r="A127" i="17"/>
  <c r="G126" i="17"/>
  <c r="F126" i="17"/>
  <c r="E126" i="17"/>
  <c r="D126" i="17"/>
  <c r="C126" i="17"/>
  <c r="B126" i="17"/>
  <c r="A126" i="17"/>
  <c r="G125" i="17"/>
  <c r="F125" i="17"/>
  <c r="E125" i="17"/>
  <c r="D125" i="17"/>
  <c r="C125" i="17"/>
  <c r="B125" i="17"/>
  <c r="A125" i="17"/>
  <c r="G124" i="17"/>
  <c r="F124" i="17"/>
  <c r="E124" i="17"/>
  <c r="D124" i="17"/>
  <c r="C124" i="17"/>
  <c r="B124" i="17"/>
  <c r="A124" i="17"/>
  <c r="G123" i="17"/>
  <c r="F123" i="17"/>
  <c r="E123" i="17"/>
  <c r="D123" i="17"/>
  <c r="C123" i="17"/>
  <c r="B123" i="17"/>
  <c r="A123" i="17"/>
  <c r="G122" i="17"/>
  <c r="F122" i="17"/>
  <c r="E122" i="17"/>
  <c r="D122" i="17"/>
  <c r="C122" i="17"/>
  <c r="B122" i="17"/>
  <c r="A122" i="17"/>
  <c r="G121" i="17"/>
  <c r="F121" i="17"/>
  <c r="E121" i="17"/>
  <c r="D121" i="17"/>
  <c r="C121" i="17"/>
  <c r="B121" i="17"/>
  <c r="A121" i="17"/>
  <c r="G120" i="17"/>
  <c r="F120" i="17"/>
  <c r="E120" i="17"/>
  <c r="D120" i="17"/>
  <c r="C120" i="17"/>
  <c r="B120" i="17"/>
  <c r="A120" i="17"/>
  <c r="G119" i="17"/>
  <c r="F119" i="17"/>
  <c r="E119" i="17"/>
  <c r="D119" i="17"/>
  <c r="C119" i="17"/>
  <c r="B119" i="17"/>
  <c r="A119" i="17"/>
  <c r="G118" i="17"/>
  <c r="F118" i="17"/>
  <c r="E118" i="17"/>
  <c r="D118" i="17"/>
  <c r="C118" i="17"/>
  <c r="B118" i="17"/>
  <c r="A118" i="17"/>
  <c r="G117" i="17"/>
  <c r="F117" i="17"/>
  <c r="E117" i="17"/>
  <c r="D117" i="17"/>
  <c r="C117" i="17"/>
  <c r="B117" i="17"/>
  <c r="A117" i="17"/>
  <c r="G116" i="17"/>
  <c r="F116" i="17"/>
  <c r="E116" i="17"/>
  <c r="D116" i="17"/>
  <c r="C116" i="17"/>
  <c r="B116" i="17"/>
  <c r="A116" i="17"/>
  <c r="G115" i="17"/>
  <c r="F115" i="17"/>
  <c r="E115" i="17"/>
  <c r="D115" i="17"/>
  <c r="C115" i="17"/>
  <c r="B115" i="17"/>
  <c r="A115" i="17"/>
  <c r="G114" i="17"/>
  <c r="F114" i="17"/>
  <c r="E114" i="17"/>
  <c r="D114" i="17"/>
  <c r="C114" i="17"/>
  <c r="B114" i="17"/>
  <c r="A114" i="17"/>
  <c r="G113" i="17"/>
  <c r="F113" i="17"/>
  <c r="E113" i="17"/>
  <c r="D113" i="17"/>
  <c r="C113" i="17"/>
  <c r="B113" i="17"/>
  <c r="A113" i="17"/>
  <c r="G112" i="17"/>
  <c r="F112" i="17"/>
  <c r="E112" i="17"/>
  <c r="D112" i="17"/>
  <c r="C112" i="17"/>
  <c r="B112" i="17"/>
  <c r="A112" i="17"/>
  <c r="G111" i="17"/>
  <c r="F111" i="17"/>
  <c r="E111" i="17"/>
  <c r="D111" i="17"/>
  <c r="C111" i="17"/>
  <c r="B111" i="17"/>
  <c r="A111" i="17"/>
  <c r="G110" i="17"/>
  <c r="F110" i="17"/>
  <c r="E110" i="17"/>
  <c r="D110" i="17"/>
  <c r="C110" i="17"/>
  <c r="B110" i="17"/>
  <c r="A110" i="17"/>
  <c r="G109" i="17"/>
  <c r="F109" i="17"/>
  <c r="E109" i="17"/>
  <c r="D109" i="17"/>
  <c r="C109" i="17"/>
  <c r="B109" i="17"/>
  <c r="A109" i="17"/>
  <c r="G108" i="17"/>
  <c r="F108" i="17"/>
  <c r="E108" i="17"/>
  <c r="D108" i="17"/>
  <c r="C108" i="17"/>
  <c r="B108" i="17"/>
  <c r="A108" i="17"/>
  <c r="G107" i="17"/>
  <c r="F107" i="17"/>
  <c r="E107" i="17"/>
  <c r="D107" i="17"/>
  <c r="C107" i="17"/>
  <c r="B107" i="17"/>
  <c r="A107" i="17"/>
  <c r="G106" i="17"/>
  <c r="F106" i="17"/>
  <c r="E106" i="17"/>
  <c r="D106" i="17"/>
  <c r="C106" i="17"/>
  <c r="B106" i="17"/>
  <c r="A106" i="17"/>
  <c r="G105" i="17"/>
  <c r="F105" i="17"/>
  <c r="E105" i="17"/>
  <c r="D105" i="17"/>
  <c r="C105" i="17"/>
  <c r="B105" i="17"/>
  <c r="A105" i="17"/>
  <c r="G104" i="17"/>
  <c r="F104" i="17"/>
  <c r="E104" i="17"/>
  <c r="D104" i="17"/>
  <c r="C104" i="17"/>
  <c r="B104" i="17"/>
  <c r="A104" i="17"/>
  <c r="G103" i="17"/>
  <c r="F103" i="17"/>
  <c r="E103" i="17"/>
  <c r="D103" i="17"/>
  <c r="C103" i="17"/>
  <c r="B103" i="17"/>
  <c r="A103" i="17"/>
  <c r="G102" i="17"/>
  <c r="F102" i="17"/>
  <c r="E102" i="17"/>
  <c r="D102" i="17"/>
  <c r="C102" i="17"/>
  <c r="B102" i="17"/>
  <c r="A102" i="17"/>
  <c r="G101" i="17"/>
  <c r="F101" i="17"/>
  <c r="E101" i="17"/>
  <c r="D101" i="17"/>
  <c r="C101" i="17"/>
  <c r="B101" i="17"/>
  <c r="A101" i="17"/>
  <c r="G100" i="17"/>
  <c r="F100" i="17"/>
  <c r="E100" i="17"/>
  <c r="D100" i="17"/>
  <c r="C100" i="17"/>
  <c r="B100" i="17"/>
  <c r="A100" i="17"/>
  <c r="G99" i="17"/>
  <c r="F99" i="17"/>
  <c r="E99" i="17"/>
  <c r="D99" i="17"/>
  <c r="C99" i="17"/>
  <c r="B99" i="17"/>
  <c r="A99" i="17"/>
  <c r="G98" i="17"/>
  <c r="F98" i="17"/>
  <c r="E98" i="17"/>
  <c r="D98" i="17"/>
  <c r="C98" i="17"/>
  <c r="B98" i="17"/>
  <c r="A98" i="17"/>
  <c r="G97" i="17"/>
  <c r="F97" i="17"/>
  <c r="E97" i="17"/>
  <c r="D97" i="17"/>
  <c r="C97" i="17"/>
  <c r="B97" i="17"/>
  <c r="A97" i="17"/>
  <c r="G96" i="17"/>
  <c r="F96" i="17"/>
  <c r="E96" i="17"/>
  <c r="D96" i="17"/>
  <c r="C96" i="17"/>
  <c r="B96" i="17"/>
  <c r="A96" i="17"/>
  <c r="G95" i="17"/>
  <c r="F95" i="17"/>
  <c r="E95" i="17"/>
  <c r="D95" i="17"/>
  <c r="C95" i="17"/>
  <c r="B95" i="17"/>
  <c r="A95" i="17"/>
  <c r="G94" i="17"/>
  <c r="F94" i="17"/>
  <c r="E94" i="17"/>
  <c r="D94" i="17"/>
  <c r="C94" i="17"/>
  <c r="B94" i="17"/>
  <c r="A94" i="17"/>
  <c r="G93" i="17"/>
  <c r="F93" i="17"/>
  <c r="E93" i="17"/>
  <c r="D93" i="17"/>
  <c r="C93" i="17"/>
  <c r="B93" i="17"/>
  <c r="A93" i="17"/>
  <c r="G92" i="17"/>
  <c r="F92" i="17"/>
  <c r="E92" i="17"/>
  <c r="D92" i="17"/>
  <c r="C92" i="17"/>
  <c r="B92" i="17"/>
  <c r="A92" i="17"/>
  <c r="G91" i="17"/>
  <c r="F91" i="17"/>
  <c r="E91" i="17"/>
  <c r="D91" i="17"/>
  <c r="C91" i="17"/>
  <c r="B91" i="17"/>
  <c r="A91" i="17"/>
  <c r="G90" i="17"/>
  <c r="F90" i="17"/>
  <c r="E90" i="17"/>
  <c r="D90" i="17"/>
  <c r="C90" i="17"/>
  <c r="B90" i="17"/>
  <c r="A90" i="17"/>
  <c r="G89" i="17"/>
  <c r="F89" i="17"/>
  <c r="E89" i="17"/>
  <c r="D89" i="17"/>
  <c r="C89" i="17"/>
  <c r="B89" i="17"/>
  <c r="A89" i="17"/>
  <c r="G88" i="17"/>
  <c r="F88" i="17"/>
  <c r="E88" i="17"/>
  <c r="D88" i="17"/>
  <c r="C88" i="17"/>
  <c r="B88" i="17"/>
  <c r="A88" i="17"/>
  <c r="G87" i="17"/>
  <c r="F87" i="17"/>
  <c r="E87" i="17"/>
  <c r="D87" i="17"/>
  <c r="C87" i="17"/>
  <c r="B87" i="17"/>
  <c r="A87" i="17"/>
  <c r="G86" i="17"/>
  <c r="F86" i="17"/>
  <c r="E86" i="17"/>
  <c r="D86" i="17"/>
  <c r="C86" i="17"/>
  <c r="B86" i="17"/>
  <c r="A86" i="17"/>
  <c r="G85" i="17"/>
  <c r="F85" i="17"/>
  <c r="E85" i="17"/>
  <c r="D85" i="17"/>
  <c r="C85" i="17"/>
  <c r="B85" i="17"/>
  <c r="A85" i="17"/>
  <c r="G84" i="17"/>
  <c r="F84" i="17"/>
  <c r="E84" i="17"/>
  <c r="D84" i="17"/>
  <c r="C84" i="17"/>
  <c r="B84" i="17"/>
  <c r="A84" i="17"/>
  <c r="G83" i="17"/>
  <c r="F83" i="17"/>
  <c r="E83" i="17"/>
  <c r="D83" i="17"/>
  <c r="C83" i="17"/>
  <c r="B83" i="17"/>
  <c r="A83" i="17"/>
  <c r="G82" i="17"/>
  <c r="F82" i="17"/>
  <c r="E82" i="17"/>
  <c r="D82" i="17"/>
  <c r="C82" i="17"/>
  <c r="B82" i="17"/>
  <c r="A82" i="17"/>
  <c r="G81" i="17"/>
  <c r="F81" i="17"/>
  <c r="E81" i="17"/>
  <c r="D81" i="17"/>
  <c r="C81" i="17"/>
  <c r="B81" i="17"/>
  <c r="A81" i="17"/>
  <c r="G80" i="17"/>
  <c r="F80" i="17"/>
  <c r="E80" i="17"/>
  <c r="D80" i="17"/>
  <c r="C80" i="17"/>
  <c r="B80" i="17"/>
  <c r="A80" i="17"/>
  <c r="G79" i="17"/>
  <c r="F79" i="17"/>
  <c r="E79" i="17"/>
  <c r="D79" i="17"/>
  <c r="C79" i="17"/>
  <c r="B79" i="17"/>
  <c r="A79" i="17"/>
  <c r="G78" i="17"/>
  <c r="F78" i="17"/>
  <c r="E78" i="17"/>
  <c r="D78" i="17"/>
  <c r="C78" i="17"/>
  <c r="B78" i="17"/>
  <c r="A78" i="17"/>
  <c r="G77" i="17"/>
  <c r="F77" i="17"/>
  <c r="E77" i="17"/>
  <c r="D77" i="17"/>
  <c r="C77" i="17"/>
  <c r="B77" i="17"/>
  <c r="A77" i="17"/>
  <c r="G76" i="17"/>
  <c r="F76" i="17"/>
  <c r="E76" i="17"/>
  <c r="D76" i="17"/>
  <c r="C76" i="17"/>
  <c r="B76" i="17"/>
  <c r="A76" i="17"/>
  <c r="G75" i="17"/>
  <c r="F75" i="17"/>
  <c r="E75" i="17"/>
  <c r="D75" i="17"/>
  <c r="C75" i="17"/>
  <c r="B75" i="17"/>
  <c r="A75" i="17"/>
  <c r="G74" i="17"/>
  <c r="F74" i="17"/>
  <c r="E74" i="17"/>
  <c r="D74" i="17"/>
  <c r="C74" i="17"/>
  <c r="B74" i="17"/>
  <c r="A74" i="17"/>
  <c r="G73" i="17"/>
  <c r="F73" i="17"/>
  <c r="E73" i="17"/>
  <c r="D73" i="17"/>
  <c r="C73" i="17"/>
  <c r="B73" i="17"/>
  <c r="A73" i="17"/>
  <c r="G72" i="17"/>
  <c r="F72" i="17"/>
  <c r="E72" i="17"/>
  <c r="D72" i="17"/>
  <c r="C72" i="17"/>
  <c r="B72" i="17"/>
  <c r="A72" i="17"/>
  <c r="G71" i="17"/>
  <c r="F71" i="17"/>
  <c r="E71" i="17"/>
  <c r="D71" i="17"/>
  <c r="C71" i="17"/>
  <c r="B71" i="17"/>
  <c r="A71" i="17"/>
  <c r="G70" i="17"/>
  <c r="F70" i="17"/>
  <c r="E70" i="17"/>
  <c r="D70" i="17"/>
  <c r="C70" i="17"/>
  <c r="B70" i="17"/>
  <c r="A70" i="17"/>
  <c r="G69" i="17"/>
  <c r="F69" i="17"/>
  <c r="E69" i="17"/>
  <c r="D69" i="17"/>
  <c r="C69" i="17"/>
  <c r="B69" i="17"/>
  <c r="A69" i="17"/>
  <c r="G68" i="17"/>
  <c r="F68" i="17"/>
  <c r="E68" i="17"/>
  <c r="D68" i="17"/>
  <c r="C68" i="17"/>
  <c r="B68" i="17"/>
  <c r="A68" i="17"/>
  <c r="G67" i="17"/>
  <c r="F67" i="17"/>
  <c r="E67" i="17"/>
  <c r="D67" i="17"/>
  <c r="C67" i="17"/>
  <c r="B67" i="17"/>
  <c r="A67" i="17"/>
  <c r="G66" i="17"/>
  <c r="F66" i="17"/>
  <c r="E66" i="17"/>
  <c r="D66" i="17"/>
  <c r="C66" i="17"/>
  <c r="B66" i="17"/>
  <c r="A66" i="17"/>
  <c r="G65" i="17"/>
  <c r="F65" i="17"/>
  <c r="E65" i="17"/>
  <c r="D65" i="17"/>
  <c r="C65" i="17"/>
  <c r="B65" i="17"/>
  <c r="A65" i="17"/>
  <c r="G64" i="17"/>
  <c r="F64" i="17"/>
  <c r="E64" i="17"/>
  <c r="D64" i="17"/>
  <c r="C64" i="17"/>
  <c r="B64" i="17"/>
  <c r="A64" i="17"/>
  <c r="G63" i="17"/>
  <c r="F63" i="17"/>
  <c r="E63" i="17"/>
  <c r="D63" i="17"/>
  <c r="C63" i="17"/>
  <c r="B63" i="17"/>
  <c r="A63" i="17"/>
  <c r="G62" i="17"/>
  <c r="F62" i="17"/>
  <c r="E62" i="17"/>
  <c r="D62" i="17"/>
  <c r="C62" i="17"/>
  <c r="B62" i="17"/>
  <c r="A62" i="17"/>
  <c r="G61" i="17"/>
  <c r="F61" i="17"/>
  <c r="E61" i="17"/>
  <c r="D61" i="17"/>
  <c r="C61" i="17"/>
  <c r="B61" i="17"/>
  <c r="A61" i="17"/>
  <c r="G60" i="17"/>
  <c r="F60" i="17"/>
  <c r="E60" i="17"/>
  <c r="D60" i="17"/>
  <c r="C60" i="17"/>
  <c r="B60" i="17"/>
  <c r="A60" i="17"/>
  <c r="G59" i="17"/>
  <c r="F59" i="17"/>
  <c r="E59" i="17"/>
  <c r="D59" i="17"/>
  <c r="C59" i="17"/>
  <c r="B59" i="17"/>
  <c r="A59" i="17"/>
  <c r="G58" i="17"/>
  <c r="F58" i="17"/>
  <c r="E58" i="17"/>
  <c r="D58" i="17"/>
  <c r="C58" i="17"/>
  <c r="B58" i="17"/>
  <c r="A58" i="17"/>
  <c r="G57" i="17"/>
  <c r="F57" i="17"/>
  <c r="E57" i="17"/>
  <c r="D57" i="17"/>
  <c r="C57" i="17"/>
  <c r="B57" i="17"/>
  <c r="A57" i="17"/>
  <c r="G56" i="17"/>
  <c r="F56" i="17"/>
  <c r="E56" i="17"/>
  <c r="D56" i="17"/>
  <c r="C56" i="17"/>
  <c r="B56" i="17"/>
  <c r="A56" i="17"/>
  <c r="G55" i="17"/>
  <c r="F55" i="17"/>
  <c r="E55" i="17"/>
  <c r="D55" i="17"/>
  <c r="C55" i="17"/>
  <c r="B55" i="17"/>
  <c r="A55" i="17"/>
  <c r="G54" i="17"/>
  <c r="F54" i="17"/>
  <c r="E54" i="17"/>
  <c r="D54" i="17"/>
  <c r="C54" i="17"/>
  <c r="B54" i="17"/>
  <c r="A54" i="17"/>
  <c r="G53" i="17"/>
  <c r="F53" i="17"/>
  <c r="E53" i="17"/>
  <c r="D53" i="17"/>
  <c r="C53" i="17"/>
  <c r="B53" i="17"/>
  <c r="A53" i="17"/>
  <c r="G52" i="17"/>
  <c r="F52" i="17"/>
  <c r="E52" i="17"/>
  <c r="D52" i="17"/>
  <c r="C52" i="17"/>
  <c r="B52" i="17"/>
  <c r="A52" i="17"/>
  <c r="G51" i="17"/>
  <c r="F51" i="17"/>
  <c r="E51" i="17"/>
  <c r="D51" i="17"/>
  <c r="C51" i="17"/>
  <c r="B51" i="17"/>
  <c r="A51" i="17"/>
  <c r="G50" i="17"/>
  <c r="F50" i="17"/>
  <c r="E50" i="17"/>
  <c r="D50" i="17"/>
  <c r="C50" i="17"/>
  <c r="B50" i="17"/>
  <c r="A50" i="17"/>
  <c r="G49" i="17"/>
  <c r="F49" i="17"/>
  <c r="E49" i="17"/>
  <c r="D49" i="17"/>
  <c r="C49" i="17"/>
  <c r="B49" i="17"/>
  <c r="A49" i="17"/>
  <c r="G48" i="17"/>
  <c r="F48" i="17"/>
  <c r="E48" i="17"/>
  <c r="D48" i="17"/>
  <c r="C48" i="17"/>
  <c r="B48" i="17"/>
  <c r="A48" i="17"/>
  <c r="G47" i="17"/>
  <c r="F47" i="17"/>
  <c r="E47" i="17"/>
  <c r="D47" i="17"/>
  <c r="C47" i="17"/>
  <c r="B47" i="17"/>
  <c r="A47" i="17"/>
  <c r="G46" i="17"/>
  <c r="F46" i="17"/>
  <c r="E46" i="17"/>
  <c r="D46" i="17"/>
  <c r="C46" i="17"/>
  <c r="B46" i="17"/>
  <c r="A46" i="17"/>
  <c r="G45" i="17"/>
  <c r="F45" i="17"/>
  <c r="E45" i="17"/>
  <c r="D45" i="17"/>
  <c r="C45" i="17"/>
  <c r="B45" i="17"/>
  <c r="A45" i="17"/>
  <c r="G44" i="17"/>
  <c r="F44" i="17"/>
  <c r="E44" i="17"/>
  <c r="D44" i="17"/>
  <c r="C44" i="17"/>
  <c r="B44" i="17"/>
  <c r="A44" i="17"/>
  <c r="G43" i="17"/>
  <c r="F43" i="17"/>
  <c r="E43" i="17"/>
  <c r="D43" i="17"/>
  <c r="C43" i="17"/>
  <c r="B43" i="17"/>
  <c r="A43" i="17"/>
  <c r="G42" i="17"/>
  <c r="F42" i="17"/>
  <c r="E42" i="17"/>
  <c r="D42" i="17"/>
  <c r="C42" i="17"/>
  <c r="B42" i="17"/>
  <c r="A42" i="17"/>
  <c r="G41" i="17"/>
  <c r="F41" i="17"/>
  <c r="E41" i="17"/>
  <c r="D41" i="17"/>
  <c r="C41" i="17"/>
  <c r="B41" i="17"/>
  <c r="A41" i="17"/>
  <c r="G40" i="17"/>
  <c r="F40" i="17"/>
  <c r="E40" i="17"/>
  <c r="D40" i="17"/>
  <c r="C40" i="17"/>
  <c r="B40" i="17"/>
  <c r="A40" i="17"/>
  <c r="G39" i="17"/>
  <c r="F39" i="17"/>
  <c r="E39" i="17"/>
  <c r="D39" i="17"/>
  <c r="C39" i="17"/>
  <c r="B39" i="17"/>
  <c r="A39" i="17"/>
  <c r="G38" i="17"/>
  <c r="F38" i="17"/>
  <c r="E38" i="17"/>
  <c r="D38" i="17"/>
  <c r="C38" i="17"/>
  <c r="B38" i="17"/>
  <c r="A38" i="17"/>
  <c r="G37" i="17"/>
  <c r="F37" i="17"/>
  <c r="E37" i="17"/>
  <c r="D37" i="17"/>
  <c r="C37" i="17"/>
  <c r="B37" i="17"/>
  <c r="A37" i="17"/>
  <c r="G36" i="17"/>
  <c r="F36" i="17"/>
  <c r="E36" i="17"/>
  <c r="D36" i="17"/>
  <c r="C36" i="17"/>
  <c r="B36" i="17"/>
  <c r="A36" i="17"/>
  <c r="G35" i="17"/>
  <c r="F35" i="17"/>
  <c r="E35" i="17"/>
  <c r="D35" i="17"/>
  <c r="C35" i="17"/>
  <c r="B35" i="17"/>
  <c r="A35" i="17"/>
  <c r="G34" i="17"/>
  <c r="F34" i="17"/>
  <c r="E34" i="17"/>
  <c r="D34" i="17"/>
  <c r="C34" i="17"/>
  <c r="B34" i="17"/>
  <c r="A34" i="17"/>
  <c r="G33" i="17"/>
  <c r="F33" i="17"/>
  <c r="E33" i="17"/>
  <c r="D33" i="17"/>
  <c r="C33" i="17"/>
  <c r="B33" i="17"/>
  <c r="A33" i="17"/>
  <c r="G32" i="17"/>
  <c r="F32" i="17"/>
  <c r="E32" i="17"/>
  <c r="D32" i="17"/>
  <c r="C32" i="17"/>
  <c r="B32" i="17"/>
  <c r="A32" i="17"/>
  <c r="G31" i="17"/>
  <c r="F31" i="17"/>
  <c r="E31" i="17"/>
  <c r="D31" i="17"/>
  <c r="C31" i="17"/>
  <c r="B31" i="17"/>
  <c r="A31" i="17"/>
  <c r="G30" i="17"/>
  <c r="F30" i="17"/>
  <c r="E30" i="17"/>
  <c r="D30" i="17"/>
  <c r="C30" i="17"/>
  <c r="B30" i="17"/>
  <c r="A30" i="17"/>
  <c r="G29" i="17"/>
  <c r="F29" i="17"/>
  <c r="E29" i="17"/>
  <c r="D29" i="17"/>
  <c r="C29" i="17"/>
  <c r="B29" i="17"/>
  <c r="A29" i="17"/>
  <c r="G28" i="17"/>
  <c r="F28" i="17"/>
  <c r="E28" i="17"/>
  <c r="D28" i="17"/>
  <c r="C28" i="17"/>
  <c r="B28" i="17"/>
  <c r="A28" i="17"/>
  <c r="G27" i="17"/>
  <c r="F27" i="17"/>
  <c r="E27" i="17"/>
  <c r="D27" i="17"/>
  <c r="C27" i="17"/>
  <c r="B27" i="17"/>
  <c r="A27" i="17"/>
  <c r="G26" i="17"/>
  <c r="F26" i="17"/>
  <c r="E26" i="17"/>
  <c r="D26" i="17"/>
  <c r="C26" i="17"/>
  <c r="B26" i="17"/>
  <c r="A26" i="17"/>
  <c r="G25" i="17"/>
  <c r="F25" i="17"/>
  <c r="E25" i="17"/>
  <c r="D25" i="17"/>
  <c r="C25" i="17"/>
  <c r="B25" i="17"/>
  <c r="A25" i="17"/>
  <c r="G24" i="17"/>
  <c r="F24" i="17"/>
  <c r="E24" i="17"/>
  <c r="D24" i="17"/>
  <c r="C24" i="17"/>
  <c r="B24" i="17"/>
  <c r="A24" i="17"/>
  <c r="G23" i="17"/>
  <c r="F23" i="17"/>
  <c r="E23" i="17"/>
  <c r="D23" i="17"/>
  <c r="C23" i="17"/>
  <c r="B23" i="17"/>
  <c r="A23" i="17"/>
  <c r="G22" i="17"/>
  <c r="F22" i="17"/>
  <c r="E22" i="17"/>
  <c r="D22" i="17"/>
  <c r="C22" i="17"/>
  <c r="B22" i="17"/>
  <c r="A22" i="17"/>
  <c r="G21" i="17"/>
  <c r="F21" i="17"/>
  <c r="E21" i="17"/>
  <c r="D21" i="17"/>
  <c r="C21" i="17"/>
  <c r="B21" i="17"/>
  <c r="A21" i="17"/>
  <c r="G20" i="17"/>
  <c r="F20" i="17"/>
  <c r="E20" i="17"/>
  <c r="D20" i="17"/>
  <c r="C20" i="17"/>
  <c r="B20" i="17"/>
  <c r="A20" i="17"/>
  <c r="G19" i="17"/>
  <c r="F19" i="17"/>
  <c r="E19" i="17"/>
  <c r="D19" i="17"/>
  <c r="C19" i="17"/>
  <c r="B19" i="17"/>
  <c r="A19" i="17"/>
  <c r="G18" i="17"/>
  <c r="F18" i="17"/>
  <c r="E18" i="17"/>
  <c r="D18" i="17"/>
  <c r="C18" i="17"/>
  <c r="B18" i="17"/>
  <c r="A18" i="17"/>
  <c r="G17" i="17"/>
  <c r="F17" i="17"/>
  <c r="E17" i="17"/>
  <c r="D17" i="17"/>
  <c r="C17" i="17"/>
  <c r="B17" i="17"/>
  <c r="A17" i="17"/>
  <c r="G16" i="17"/>
  <c r="F16" i="17"/>
  <c r="E16" i="17"/>
  <c r="D16" i="17"/>
  <c r="C16" i="17"/>
  <c r="B16" i="17"/>
  <c r="A16" i="17"/>
  <c r="G15" i="17"/>
  <c r="F15" i="17"/>
  <c r="E15" i="17"/>
  <c r="D15" i="17"/>
  <c r="C15" i="17"/>
  <c r="B15" i="17"/>
  <c r="A15" i="17"/>
  <c r="G14" i="17"/>
  <c r="F14" i="17"/>
  <c r="E14" i="17"/>
  <c r="D14" i="17"/>
  <c r="C14" i="17"/>
  <c r="B14" i="17"/>
  <c r="A14" i="17"/>
  <c r="G13" i="17"/>
  <c r="F13" i="17"/>
  <c r="E13" i="17"/>
  <c r="D13" i="17"/>
  <c r="C13" i="17"/>
  <c r="B13" i="17"/>
  <c r="A13" i="17"/>
  <c r="G12" i="17"/>
  <c r="F12" i="17"/>
  <c r="E12" i="17"/>
  <c r="D12" i="17"/>
  <c r="C12" i="17"/>
  <c r="B12" i="17"/>
  <c r="A12" i="17"/>
  <c r="G11" i="17"/>
  <c r="F11" i="17"/>
  <c r="E11" i="17"/>
  <c r="D11" i="17"/>
  <c r="C11" i="17"/>
  <c r="B11" i="17"/>
  <c r="A11" i="17"/>
  <c r="G10" i="17"/>
  <c r="F10" i="17"/>
  <c r="E10" i="17"/>
  <c r="D10" i="17"/>
  <c r="C10" i="17"/>
  <c r="B10" i="17"/>
  <c r="A10" i="17"/>
  <c r="G9" i="17"/>
  <c r="F9" i="17"/>
  <c r="E9" i="17"/>
  <c r="D9" i="17"/>
  <c r="C9" i="17"/>
  <c r="B9" i="17"/>
  <c r="A9" i="17"/>
  <c r="G8" i="17"/>
  <c r="F8" i="17"/>
  <c r="E8" i="17"/>
  <c r="D8" i="17"/>
  <c r="C8" i="17"/>
  <c r="B8" i="17"/>
  <c r="A8" i="17"/>
  <c r="G7" i="17"/>
  <c r="F7" i="17"/>
  <c r="E7" i="17"/>
  <c r="D7" i="17"/>
  <c r="C7" i="17"/>
  <c r="B7" i="17"/>
  <c r="A7" i="17"/>
  <c r="G6" i="17"/>
  <c r="F6" i="17"/>
  <c r="E6" i="17"/>
  <c r="D6" i="17"/>
  <c r="C6" i="17"/>
  <c r="B6" i="17"/>
  <c r="A6" i="17"/>
  <c r="G5" i="17"/>
  <c r="F5" i="17"/>
  <c r="E5" i="17"/>
  <c r="D5" i="17"/>
  <c r="C5" i="17"/>
  <c r="B5" i="17"/>
  <c r="A5" i="17"/>
  <c r="G4" i="17"/>
  <c r="F4" i="17"/>
  <c r="E4" i="17"/>
  <c r="D4" i="17"/>
  <c r="C4" i="17"/>
  <c r="B4" i="17"/>
  <c r="A4" i="17"/>
  <c r="G3" i="17"/>
  <c r="F3" i="17"/>
  <c r="E3" i="17"/>
  <c r="D3" i="17"/>
  <c r="C3" i="17"/>
  <c r="B3" i="17"/>
  <c r="A3" i="17"/>
  <c r="T501" i="8"/>
  <c r="L501" i="8"/>
  <c r="K501" i="8"/>
  <c r="J501" i="8"/>
  <c r="C501" i="8"/>
  <c r="T500" i="8"/>
  <c r="L500" i="8"/>
  <c r="K500" i="8"/>
  <c r="J500" i="8"/>
  <c r="C500" i="8"/>
  <c r="V499" i="8"/>
  <c r="U499" i="8"/>
  <c r="S499" i="8"/>
  <c r="B499" i="19" s="1"/>
  <c r="D499" i="19" s="1"/>
  <c r="R499" i="8"/>
  <c r="Q499" i="8"/>
  <c r="O499" i="8"/>
  <c r="N499" i="8"/>
  <c r="L499" i="8"/>
  <c r="K499" i="8"/>
  <c r="J499" i="8"/>
  <c r="I499" i="8"/>
  <c r="H499" i="8"/>
  <c r="V498" i="8"/>
  <c r="U498" i="8"/>
  <c r="S498" i="8"/>
  <c r="B498" i="19" s="1"/>
  <c r="D498" i="19" s="1"/>
  <c r="R498" i="8"/>
  <c r="Q498" i="8"/>
  <c r="O498" i="8"/>
  <c r="N498" i="8"/>
  <c r="L498" i="8"/>
  <c r="K498" i="8"/>
  <c r="J498" i="8"/>
  <c r="I498" i="8"/>
  <c r="H498" i="8"/>
  <c r="C498" i="8"/>
  <c r="C498" i="19" s="1"/>
  <c r="V497" i="8"/>
  <c r="U497" i="8"/>
  <c r="S497" i="8"/>
  <c r="B497" i="19" s="1"/>
  <c r="D497" i="19" s="1"/>
  <c r="R497" i="8"/>
  <c r="Q497" i="8"/>
  <c r="O497" i="8"/>
  <c r="N497" i="8"/>
  <c r="L497" i="8"/>
  <c r="K497" i="8"/>
  <c r="J497" i="8"/>
  <c r="I497" i="8"/>
  <c r="H497" i="8"/>
  <c r="V496" i="8"/>
  <c r="U496" i="8"/>
  <c r="S496" i="8"/>
  <c r="B496" i="19" s="1"/>
  <c r="D496" i="19" s="1"/>
  <c r="R496" i="8"/>
  <c r="Q496" i="8"/>
  <c r="O496" i="8"/>
  <c r="N496" i="8"/>
  <c r="L496" i="8"/>
  <c r="K496" i="8"/>
  <c r="J496" i="8"/>
  <c r="I496" i="8"/>
  <c r="H496" i="8"/>
  <c r="V495" i="8"/>
  <c r="U495" i="8"/>
  <c r="S495" i="8"/>
  <c r="R495" i="8"/>
  <c r="Q495" i="8"/>
  <c r="O495" i="8"/>
  <c r="N495" i="8"/>
  <c r="L495" i="8"/>
  <c r="K495" i="8"/>
  <c r="J495" i="8"/>
  <c r="I495" i="8"/>
  <c r="H495" i="8"/>
  <c r="V494" i="8"/>
  <c r="U494" i="8"/>
  <c r="S494" i="8"/>
  <c r="B494" i="19" s="1"/>
  <c r="D494" i="19" s="1"/>
  <c r="R494" i="8"/>
  <c r="Q494" i="8"/>
  <c r="O494" i="8"/>
  <c r="N494" i="8"/>
  <c r="L494" i="8"/>
  <c r="K494" i="8"/>
  <c r="J494" i="8"/>
  <c r="I494" i="8"/>
  <c r="H494" i="8"/>
  <c r="V493" i="8"/>
  <c r="U493" i="8"/>
  <c r="S493" i="8"/>
  <c r="B493" i="19" s="1"/>
  <c r="D493" i="19" s="1"/>
  <c r="R493" i="8"/>
  <c r="Q493" i="8"/>
  <c r="O493" i="8"/>
  <c r="N493" i="8"/>
  <c r="L493" i="8"/>
  <c r="K493" i="8"/>
  <c r="J493" i="8"/>
  <c r="I493" i="8"/>
  <c r="H493" i="8"/>
  <c r="V492" i="8"/>
  <c r="U492" i="8"/>
  <c r="S492" i="8"/>
  <c r="B492" i="19" s="1"/>
  <c r="D492" i="19" s="1"/>
  <c r="R492" i="8"/>
  <c r="Q492" i="8"/>
  <c r="O492" i="8"/>
  <c r="N492" i="8"/>
  <c r="L492" i="8"/>
  <c r="K492" i="8"/>
  <c r="J492" i="8"/>
  <c r="I492" i="8"/>
  <c r="H492" i="8"/>
  <c r="V491" i="8"/>
  <c r="U491" i="8"/>
  <c r="S491" i="8"/>
  <c r="R491" i="8"/>
  <c r="Q491" i="8"/>
  <c r="O491" i="8"/>
  <c r="N491" i="8"/>
  <c r="L491" i="8"/>
  <c r="K491" i="8"/>
  <c r="J491" i="8"/>
  <c r="I491" i="8"/>
  <c r="H491" i="8"/>
  <c r="V490" i="8"/>
  <c r="U490" i="8"/>
  <c r="S490" i="8"/>
  <c r="R490" i="8"/>
  <c r="Q490" i="8"/>
  <c r="O490" i="8"/>
  <c r="N490" i="8"/>
  <c r="L490" i="8"/>
  <c r="K490" i="8"/>
  <c r="J490" i="8"/>
  <c r="I490" i="8"/>
  <c r="H490" i="8"/>
  <c r="V489" i="8"/>
  <c r="U489" i="8"/>
  <c r="S489" i="8"/>
  <c r="B489" i="19" s="1"/>
  <c r="D489" i="19" s="1"/>
  <c r="R489" i="8"/>
  <c r="Q489" i="8"/>
  <c r="O489" i="8"/>
  <c r="N489" i="8"/>
  <c r="L489" i="8"/>
  <c r="K489" i="8"/>
  <c r="J489" i="8"/>
  <c r="I489" i="8"/>
  <c r="H489" i="8"/>
  <c r="V488" i="8"/>
  <c r="U488" i="8"/>
  <c r="S488" i="8"/>
  <c r="B488" i="19" s="1"/>
  <c r="D488" i="19" s="1"/>
  <c r="R488" i="8"/>
  <c r="Q488" i="8"/>
  <c r="O488" i="8"/>
  <c r="N488" i="8"/>
  <c r="L488" i="8"/>
  <c r="K488" i="8"/>
  <c r="J488" i="8"/>
  <c r="I488" i="8"/>
  <c r="H488" i="8"/>
  <c r="V487" i="8"/>
  <c r="U487" i="8"/>
  <c r="S487" i="8"/>
  <c r="R487" i="8"/>
  <c r="Q487" i="8"/>
  <c r="O487" i="8"/>
  <c r="N487" i="8"/>
  <c r="L487" i="8"/>
  <c r="K487" i="8"/>
  <c r="J487" i="8"/>
  <c r="I487" i="8"/>
  <c r="H487" i="8"/>
  <c r="V486" i="8"/>
  <c r="U486" i="8"/>
  <c r="S486" i="8"/>
  <c r="R486" i="8"/>
  <c r="Q486" i="8"/>
  <c r="O486" i="8"/>
  <c r="N486" i="8"/>
  <c r="L486" i="8"/>
  <c r="K486" i="8"/>
  <c r="J486" i="8"/>
  <c r="I486" i="8"/>
  <c r="H486" i="8"/>
  <c r="V485" i="8"/>
  <c r="U485" i="8"/>
  <c r="S485" i="8"/>
  <c r="B485" i="19" s="1"/>
  <c r="D485" i="19" s="1"/>
  <c r="R485" i="8"/>
  <c r="Q485" i="8"/>
  <c r="O485" i="8"/>
  <c r="N485" i="8"/>
  <c r="L485" i="8"/>
  <c r="K485" i="8"/>
  <c r="J485" i="8"/>
  <c r="I485" i="8"/>
  <c r="H485" i="8"/>
  <c r="V484" i="8"/>
  <c r="U484" i="8"/>
  <c r="S484" i="8"/>
  <c r="B484" i="19" s="1"/>
  <c r="D484" i="19" s="1"/>
  <c r="R484" i="8"/>
  <c r="Q484" i="8"/>
  <c r="O484" i="8"/>
  <c r="N484" i="8"/>
  <c r="L484" i="8"/>
  <c r="K484" i="8"/>
  <c r="J484" i="8"/>
  <c r="I484" i="8"/>
  <c r="H484" i="8"/>
  <c r="C484" i="8"/>
  <c r="C484" i="19" s="1"/>
  <c r="V483" i="8"/>
  <c r="U483" i="8"/>
  <c r="S483" i="8"/>
  <c r="R483" i="8"/>
  <c r="Q483" i="8"/>
  <c r="O483" i="8"/>
  <c r="N483" i="8"/>
  <c r="L483" i="8"/>
  <c r="K483" i="8"/>
  <c r="J483" i="8"/>
  <c r="I483" i="8"/>
  <c r="H483" i="8"/>
  <c r="V482" i="8"/>
  <c r="U482" i="8"/>
  <c r="S482" i="8"/>
  <c r="R482" i="8"/>
  <c r="Q482" i="8"/>
  <c r="O482" i="8"/>
  <c r="N482" i="8"/>
  <c r="L482" i="8"/>
  <c r="K482" i="8"/>
  <c r="J482" i="8"/>
  <c r="I482" i="8"/>
  <c r="H482" i="8"/>
  <c r="V481" i="8"/>
  <c r="U481" i="8"/>
  <c r="S481" i="8"/>
  <c r="B481" i="19" s="1"/>
  <c r="D481" i="19" s="1"/>
  <c r="R481" i="8"/>
  <c r="Q481" i="8"/>
  <c r="O481" i="8"/>
  <c r="N481" i="8"/>
  <c r="L481" i="8"/>
  <c r="K481" i="8"/>
  <c r="J481" i="8"/>
  <c r="I481" i="8"/>
  <c r="H481" i="8"/>
  <c r="C481" i="8"/>
  <c r="C481" i="19" s="1"/>
  <c r="V480" i="8"/>
  <c r="U480" i="8"/>
  <c r="S480" i="8"/>
  <c r="B480" i="19" s="1"/>
  <c r="D480" i="19" s="1"/>
  <c r="R480" i="8"/>
  <c r="Q480" i="8"/>
  <c r="O480" i="8"/>
  <c r="N480" i="8"/>
  <c r="L480" i="8"/>
  <c r="K480" i="8"/>
  <c r="J480" i="8"/>
  <c r="I480" i="8"/>
  <c r="H480" i="8"/>
  <c r="V479" i="8"/>
  <c r="U479" i="8"/>
  <c r="S479" i="8"/>
  <c r="R479" i="8"/>
  <c r="Q479" i="8"/>
  <c r="O479" i="8"/>
  <c r="N479" i="8"/>
  <c r="L479" i="8"/>
  <c r="K479" i="8"/>
  <c r="J479" i="8"/>
  <c r="I479" i="8"/>
  <c r="H479" i="8"/>
  <c r="V478" i="8"/>
  <c r="U478" i="8"/>
  <c r="S478" i="8"/>
  <c r="R478" i="8"/>
  <c r="Q478" i="8"/>
  <c r="O478" i="8"/>
  <c r="N478" i="8"/>
  <c r="L478" i="8"/>
  <c r="K478" i="8"/>
  <c r="J478" i="8"/>
  <c r="I478" i="8"/>
  <c r="H478" i="8"/>
  <c r="V477" i="8"/>
  <c r="U477" i="8"/>
  <c r="S477" i="8"/>
  <c r="R477" i="8"/>
  <c r="Q477" i="8"/>
  <c r="O477" i="8"/>
  <c r="N477" i="8"/>
  <c r="L477" i="8"/>
  <c r="K477" i="8"/>
  <c r="J477" i="8"/>
  <c r="I477" i="8"/>
  <c r="H477" i="8"/>
  <c r="V476" i="8"/>
  <c r="U476" i="8"/>
  <c r="S476" i="8"/>
  <c r="B476" i="19" s="1"/>
  <c r="D476" i="19" s="1"/>
  <c r="R476" i="8"/>
  <c r="Q476" i="8"/>
  <c r="O476" i="8"/>
  <c r="N476" i="8"/>
  <c r="L476" i="8"/>
  <c r="K476" i="8"/>
  <c r="J476" i="8"/>
  <c r="I476" i="8"/>
  <c r="H476" i="8"/>
  <c r="V475" i="8"/>
  <c r="U475" i="8"/>
  <c r="S475" i="8"/>
  <c r="R475" i="8"/>
  <c r="Q475" i="8"/>
  <c r="O475" i="8"/>
  <c r="N475" i="8"/>
  <c r="L475" i="8"/>
  <c r="K475" i="8"/>
  <c r="J475" i="8"/>
  <c r="I475" i="8"/>
  <c r="H475" i="8"/>
  <c r="V474" i="8"/>
  <c r="U474" i="8"/>
  <c r="S474" i="8"/>
  <c r="R474" i="8"/>
  <c r="Q474" i="8"/>
  <c r="O474" i="8"/>
  <c r="N474" i="8"/>
  <c r="L474" i="8"/>
  <c r="K474" i="8"/>
  <c r="J474" i="8"/>
  <c r="I474" i="8"/>
  <c r="H474" i="8"/>
  <c r="V473" i="8"/>
  <c r="U473" i="8"/>
  <c r="S473" i="8"/>
  <c r="R473" i="8"/>
  <c r="Q473" i="8"/>
  <c r="O473" i="8"/>
  <c r="N473" i="8"/>
  <c r="L473" i="8"/>
  <c r="K473" i="8"/>
  <c r="J473" i="8"/>
  <c r="I473" i="8"/>
  <c r="H473" i="8"/>
  <c r="V472" i="8"/>
  <c r="U472" i="8"/>
  <c r="S472" i="8"/>
  <c r="B472" i="19" s="1"/>
  <c r="D472" i="19" s="1"/>
  <c r="R472" i="8"/>
  <c r="Q472" i="8"/>
  <c r="O472" i="8"/>
  <c r="N472" i="8"/>
  <c r="L472" i="8"/>
  <c r="K472" i="8"/>
  <c r="J472" i="8"/>
  <c r="I472" i="8"/>
  <c r="H472" i="8"/>
  <c r="V471" i="8"/>
  <c r="U471" i="8"/>
  <c r="S471" i="8"/>
  <c r="R471" i="8"/>
  <c r="Q471" i="8"/>
  <c r="O471" i="8"/>
  <c r="N471" i="8"/>
  <c r="L471" i="8"/>
  <c r="K471" i="8"/>
  <c r="J471" i="8"/>
  <c r="I471" i="8"/>
  <c r="H471" i="8"/>
  <c r="V470" i="8"/>
  <c r="U470" i="8"/>
  <c r="S470" i="8"/>
  <c r="R470" i="8"/>
  <c r="Q470" i="8"/>
  <c r="O470" i="8"/>
  <c r="N470" i="8"/>
  <c r="L470" i="8"/>
  <c r="K470" i="8"/>
  <c r="J470" i="8"/>
  <c r="I470" i="8"/>
  <c r="H470" i="8"/>
  <c r="V469" i="8"/>
  <c r="U469" i="8"/>
  <c r="S469" i="8"/>
  <c r="R469" i="8"/>
  <c r="Q469" i="8"/>
  <c r="O469" i="8"/>
  <c r="N469" i="8"/>
  <c r="L469" i="8"/>
  <c r="K469" i="8"/>
  <c r="J469" i="8"/>
  <c r="I469" i="8"/>
  <c r="H469" i="8"/>
  <c r="V468" i="8"/>
  <c r="U468" i="8"/>
  <c r="S468" i="8"/>
  <c r="B468" i="19" s="1"/>
  <c r="D468" i="19" s="1"/>
  <c r="R468" i="8"/>
  <c r="Q468" i="8"/>
  <c r="O468" i="8"/>
  <c r="N468" i="8"/>
  <c r="L468" i="8"/>
  <c r="K468" i="8"/>
  <c r="J468" i="8"/>
  <c r="I468" i="8"/>
  <c r="H468" i="8"/>
  <c r="V467" i="8"/>
  <c r="U467" i="8"/>
  <c r="S467" i="8"/>
  <c r="R467" i="8"/>
  <c r="Q467" i="8"/>
  <c r="O467" i="8"/>
  <c r="N467" i="8"/>
  <c r="L467" i="8"/>
  <c r="K467" i="8"/>
  <c r="J467" i="8"/>
  <c r="I467" i="8"/>
  <c r="H467" i="8"/>
  <c r="V466" i="8"/>
  <c r="U466" i="8"/>
  <c r="S466" i="8"/>
  <c r="R466" i="8"/>
  <c r="Q466" i="8"/>
  <c r="O466" i="8"/>
  <c r="N466" i="8"/>
  <c r="L466" i="8"/>
  <c r="K466" i="8"/>
  <c r="J466" i="8"/>
  <c r="I466" i="8"/>
  <c r="H466" i="8"/>
  <c r="V465" i="8"/>
  <c r="U465" i="8"/>
  <c r="S465" i="8"/>
  <c r="R465" i="8"/>
  <c r="Q465" i="8"/>
  <c r="O465" i="8"/>
  <c r="N465" i="8"/>
  <c r="L465" i="8"/>
  <c r="K465" i="8"/>
  <c r="J465" i="8"/>
  <c r="I465" i="8"/>
  <c r="H465" i="8"/>
  <c r="V464" i="8"/>
  <c r="U464" i="8"/>
  <c r="S464" i="8"/>
  <c r="B464" i="19" s="1"/>
  <c r="D464" i="19" s="1"/>
  <c r="R464" i="8"/>
  <c r="Q464" i="8"/>
  <c r="O464" i="8"/>
  <c r="N464" i="8"/>
  <c r="L464" i="8"/>
  <c r="K464" i="8"/>
  <c r="J464" i="8"/>
  <c r="I464" i="8"/>
  <c r="H464" i="8"/>
  <c r="C464" i="8"/>
  <c r="C464" i="19" s="1"/>
  <c r="V463" i="8"/>
  <c r="U463" i="8"/>
  <c r="S463" i="8"/>
  <c r="R463" i="8"/>
  <c r="Q463" i="8"/>
  <c r="O463" i="8"/>
  <c r="N463" i="8"/>
  <c r="L463" i="8"/>
  <c r="K463" i="8"/>
  <c r="J463" i="8"/>
  <c r="I463" i="8"/>
  <c r="H463" i="8"/>
  <c r="V462" i="8"/>
  <c r="U462" i="8"/>
  <c r="S462" i="8"/>
  <c r="B462" i="19" s="1"/>
  <c r="D462" i="19" s="1"/>
  <c r="R462" i="8"/>
  <c r="Q462" i="8"/>
  <c r="O462" i="8"/>
  <c r="N462" i="8"/>
  <c r="L462" i="8"/>
  <c r="K462" i="8"/>
  <c r="J462" i="8"/>
  <c r="I462" i="8"/>
  <c r="H462" i="8"/>
  <c r="V461" i="8"/>
  <c r="U461" i="8"/>
  <c r="S461" i="8"/>
  <c r="R461" i="8"/>
  <c r="Q461" i="8"/>
  <c r="O461" i="8"/>
  <c r="N461" i="8"/>
  <c r="L461" i="8"/>
  <c r="K461" i="8"/>
  <c r="J461" i="8"/>
  <c r="I461" i="8"/>
  <c r="H461" i="8"/>
  <c r="V460" i="8"/>
  <c r="U460" i="8"/>
  <c r="S460" i="8"/>
  <c r="R460" i="8"/>
  <c r="Q460" i="8"/>
  <c r="O460" i="8"/>
  <c r="N460" i="8"/>
  <c r="L460" i="8"/>
  <c r="K460" i="8"/>
  <c r="J460" i="8"/>
  <c r="I460" i="8"/>
  <c r="H460" i="8"/>
  <c r="V459" i="8"/>
  <c r="U459" i="8"/>
  <c r="S459" i="8"/>
  <c r="B459" i="19" s="1"/>
  <c r="D459" i="19" s="1"/>
  <c r="R459" i="8"/>
  <c r="Q459" i="8"/>
  <c r="O459" i="8"/>
  <c r="N459" i="8"/>
  <c r="L459" i="8"/>
  <c r="K459" i="8"/>
  <c r="J459" i="8"/>
  <c r="I459" i="8"/>
  <c r="H459" i="8"/>
  <c r="V458" i="8"/>
  <c r="U458" i="8"/>
  <c r="S458" i="8"/>
  <c r="B458" i="19" s="1"/>
  <c r="D458" i="19" s="1"/>
  <c r="R458" i="8"/>
  <c r="Q458" i="8"/>
  <c r="O458" i="8"/>
  <c r="N458" i="8"/>
  <c r="L458" i="8"/>
  <c r="K458" i="8"/>
  <c r="J458" i="8"/>
  <c r="I458" i="8"/>
  <c r="H458" i="8"/>
  <c r="V457" i="8"/>
  <c r="U457" i="8"/>
  <c r="S457" i="8"/>
  <c r="R457" i="8"/>
  <c r="Q457" i="8"/>
  <c r="O457" i="8"/>
  <c r="N457" i="8"/>
  <c r="L457" i="8"/>
  <c r="K457" i="8"/>
  <c r="J457" i="8"/>
  <c r="I457" i="8"/>
  <c r="H457" i="8"/>
  <c r="V456" i="8"/>
  <c r="U456" i="8"/>
  <c r="S456" i="8"/>
  <c r="B456" i="19" s="1"/>
  <c r="D456" i="19" s="1"/>
  <c r="R456" i="8"/>
  <c r="Q456" i="8"/>
  <c r="O456" i="8"/>
  <c r="N456" i="8"/>
  <c r="L456" i="8"/>
  <c r="K456" i="8"/>
  <c r="J456" i="8"/>
  <c r="I456" i="8"/>
  <c r="H456" i="8"/>
  <c r="V455" i="8"/>
  <c r="U455" i="8"/>
  <c r="S455" i="8"/>
  <c r="B455" i="19" s="1"/>
  <c r="D455" i="19" s="1"/>
  <c r="R455" i="8"/>
  <c r="Q455" i="8"/>
  <c r="O455" i="8"/>
  <c r="N455" i="8"/>
  <c r="L455" i="8"/>
  <c r="K455" i="8"/>
  <c r="J455" i="8"/>
  <c r="I455" i="8"/>
  <c r="H455" i="8"/>
  <c r="V454" i="8"/>
  <c r="U454" i="8"/>
  <c r="S454" i="8"/>
  <c r="B454" i="19" s="1"/>
  <c r="D454" i="19" s="1"/>
  <c r="R454" i="8"/>
  <c r="Q454" i="8"/>
  <c r="O454" i="8"/>
  <c r="N454" i="8"/>
  <c r="L454" i="8"/>
  <c r="K454" i="8"/>
  <c r="J454" i="8"/>
  <c r="I454" i="8"/>
  <c r="H454" i="8"/>
  <c r="V453" i="8"/>
  <c r="U453" i="8"/>
  <c r="S453" i="8"/>
  <c r="B453" i="19" s="1"/>
  <c r="D453" i="19" s="1"/>
  <c r="R453" i="8"/>
  <c r="Q453" i="8"/>
  <c r="O453" i="8"/>
  <c r="N453" i="8"/>
  <c r="L453" i="8"/>
  <c r="K453" i="8"/>
  <c r="J453" i="8"/>
  <c r="I453" i="8"/>
  <c r="H453" i="8"/>
  <c r="V452" i="8"/>
  <c r="U452" i="8"/>
  <c r="S452" i="8"/>
  <c r="B452" i="19" s="1"/>
  <c r="D452" i="19" s="1"/>
  <c r="R452" i="8"/>
  <c r="Q452" i="8"/>
  <c r="O452" i="8"/>
  <c r="N452" i="8"/>
  <c r="L452" i="8"/>
  <c r="K452" i="8"/>
  <c r="J452" i="8"/>
  <c r="I452" i="8"/>
  <c r="H452" i="8"/>
  <c r="V451" i="8"/>
  <c r="U451" i="8"/>
  <c r="S451" i="8"/>
  <c r="B451" i="19" s="1"/>
  <c r="D451" i="19" s="1"/>
  <c r="R451" i="8"/>
  <c r="Q451" i="8"/>
  <c r="O451" i="8"/>
  <c r="N451" i="8"/>
  <c r="L451" i="8"/>
  <c r="K451" i="8"/>
  <c r="J451" i="8"/>
  <c r="I451" i="8"/>
  <c r="H451" i="8"/>
  <c r="V450" i="8"/>
  <c r="U450" i="8"/>
  <c r="S450" i="8"/>
  <c r="B450" i="19" s="1"/>
  <c r="D450" i="19" s="1"/>
  <c r="R450" i="8"/>
  <c r="Q450" i="8"/>
  <c r="O450" i="8"/>
  <c r="N450" i="8"/>
  <c r="L450" i="8"/>
  <c r="K450" i="8"/>
  <c r="J450" i="8"/>
  <c r="I450" i="8"/>
  <c r="H450" i="8"/>
  <c r="V449" i="8"/>
  <c r="U449" i="8"/>
  <c r="S449" i="8"/>
  <c r="B449" i="19" s="1"/>
  <c r="D449" i="19" s="1"/>
  <c r="R449" i="8"/>
  <c r="Q449" i="8"/>
  <c r="O449" i="8"/>
  <c r="N449" i="8"/>
  <c r="L449" i="8"/>
  <c r="K449" i="8"/>
  <c r="J449" i="8"/>
  <c r="I449" i="8"/>
  <c r="H449" i="8"/>
  <c r="V448" i="8"/>
  <c r="U448" i="8"/>
  <c r="S448" i="8"/>
  <c r="B448" i="19" s="1"/>
  <c r="D448" i="19" s="1"/>
  <c r="R448" i="8"/>
  <c r="Q448" i="8"/>
  <c r="O448" i="8"/>
  <c r="N448" i="8"/>
  <c r="L448" i="8"/>
  <c r="K448" i="8"/>
  <c r="J448" i="8"/>
  <c r="I448" i="8"/>
  <c r="H448" i="8"/>
  <c r="V447" i="8"/>
  <c r="U447" i="8"/>
  <c r="S447" i="8"/>
  <c r="B447" i="19" s="1"/>
  <c r="D447" i="19" s="1"/>
  <c r="R447" i="8"/>
  <c r="Q447" i="8"/>
  <c r="O447" i="8"/>
  <c r="N447" i="8"/>
  <c r="L447" i="8"/>
  <c r="K447" i="8"/>
  <c r="J447" i="8"/>
  <c r="I447" i="8"/>
  <c r="H447" i="8"/>
  <c r="V446" i="8"/>
  <c r="U446" i="8"/>
  <c r="S446" i="8"/>
  <c r="B446" i="19" s="1"/>
  <c r="D446" i="19" s="1"/>
  <c r="R446" i="8"/>
  <c r="Q446" i="8"/>
  <c r="O446" i="8"/>
  <c r="N446" i="8"/>
  <c r="L446" i="8"/>
  <c r="K446" i="8"/>
  <c r="J446" i="8"/>
  <c r="I446" i="8"/>
  <c r="H446" i="8"/>
  <c r="V445" i="8"/>
  <c r="U445" i="8"/>
  <c r="S445" i="8"/>
  <c r="B445" i="19" s="1"/>
  <c r="D445" i="19" s="1"/>
  <c r="R445" i="8"/>
  <c r="Q445" i="8"/>
  <c r="O445" i="8"/>
  <c r="N445" i="8"/>
  <c r="L445" i="8"/>
  <c r="K445" i="8"/>
  <c r="J445" i="8"/>
  <c r="I445" i="8"/>
  <c r="H445" i="8"/>
  <c r="V444" i="8"/>
  <c r="U444" i="8"/>
  <c r="S444" i="8"/>
  <c r="R444" i="8"/>
  <c r="Q444" i="8"/>
  <c r="O444" i="8"/>
  <c r="N444" i="8"/>
  <c r="L444" i="8"/>
  <c r="K444" i="8"/>
  <c r="J444" i="8"/>
  <c r="I444" i="8"/>
  <c r="H444" i="8"/>
  <c r="V443" i="8"/>
  <c r="U443" i="8"/>
  <c r="S443" i="8"/>
  <c r="B443" i="19" s="1"/>
  <c r="D443" i="19" s="1"/>
  <c r="R443" i="8"/>
  <c r="Q443" i="8"/>
  <c r="O443" i="8"/>
  <c r="N443" i="8"/>
  <c r="L443" i="8"/>
  <c r="K443" i="8"/>
  <c r="J443" i="8"/>
  <c r="I443" i="8"/>
  <c r="H443" i="8"/>
  <c r="V442" i="8"/>
  <c r="U442" i="8"/>
  <c r="S442" i="8"/>
  <c r="B442" i="19" s="1"/>
  <c r="D442" i="19" s="1"/>
  <c r="R442" i="8"/>
  <c r="Q442" i="8"/>
  <c r="O442" i="8"/>
  <c r="N442" i="8"/>
  <c r="L442" i="8"/>
  <c r="K442" i="8"/>
  <c r="J442" i="8"/>
  <c r="I442" i="8"/>
  <c r="H442" i="8"/>
  <c r="V441" i="8"/>
  <c r="U441" i="8"/>
  <c r="S441" i="8"/>
  <c r="R441" i="8"/>
  <c r="Q441" i="8"/>
  <c r="O441" i="8"/>
  <c r="N441" i="8"/>
  <c r="L441" i="8"/>
  <c r="K441" i="8"/>
  <c r="J441" i="8"/>
  <c r="I441" i="8"/>
  <c r="H441" i="8"/>
  <c r="V440" i="8"/>
  <c r="U440" i="8"/>
  <c r="S440" i="8"/>
  <c r="B440" i="19" s="1"/>
  <c r="D440" i="19" s="1"/>
  <c r="R440" i="8"/>
  <c r="Q440" i="8"/>
  <c r="O440" i="8"/>
  <c r="N440" i="8"/>
  <c r="L440" i="8"/>
  <c r="K440" i="8"/>
  <c r="J440" i="8"/>
  <c r="I440" i="8"/>
  <c r="H440" i="8"/>
  <c r="V439" i="8"/>
  <c r="U439" i="8"/>
  <c r="S439" i="8"/>
  <c r="B439" i="19" s="1"/>
  <c r="D439" i="19" s="1"/>
  <c r="R439" i="8"/>
  <c r="Q439" i="8"/>
  <c r="O439" i="8"/>
  <c r="N439" i="8"/>
  <c r="L439" i="8"/>
  <c r="K439" i="8"/>
  <c r="J439" i="8"/>
  <c r="I439" i="8"/>
  <c r="H439" i="8"/>
  <c r="V438" i="8"/>
  <c r="U438" i="8"/>
  <c r="S438" i="8"/>
  <c r="B438" i="19" s="1"/>
  <c r="D438" i="19" s="1"/>
  <c r="R438" i="8"/>
  <c r="Q438" i="8"/>
  <c r="O438" i="8"/>
  <c r="N438" i="8"/>
  <c r="L438" i="8"/>
  <c r="K438" i="8"/>
  <c r="J438" i="8"/>
  <c r="I438" i="8"/>
  <c r="H438" i="8"/>
  <c r="V437" i="8"/>
  <c r="U437" i="8"/>
  <c r="S437" i="8"/>
  <c r="B437" i="19" s="1"/>
  <c r="D437" i="19" s="1"/>
  <c r="R437" i="8"/>
  <c r="Q437" i="8"/>
  <c r="O437" i="8"/>
  <c r="N437" i="8"/>
  <c r="L437" i="8"/>
  <c r="K437" i="8"/>
  <c r="J437" i="8"/>
  <c r="I437" i="8"/>
  <c r="H437" i="8"/>
  <c r="V436" i="8"/>
  <c r="U436" i="8"/>
  <c r="S436" i="8"/>
  <c r="B436" i="19" s="1"/>
  <c r="D436" i="19" s="1"/>
  <c r="R436" i="8"/>
  <c r="Q436" i="8"/>
  <c r="O436" i="8"/>
  <c r="N436" i="8"/>
  <c r="L436" i="8"/>
  <c r="K436" i="8"/>
  <c r="J436" i="8"/>
  <c r="I436" i="8"/>
  <c r="H436" i="8"/>
  <c r="V435" i="8"/>
  <c r="U435" i="8"/>
  <c r="S435" i="8"/>
  <c r="B435" i="19" s="1"/>
  <c r="D435" i="19" s="1"/>
  <c r="R435" i="8"/>
  <c r="Q435" i="8"/>
  <c r="O435" i="8"/>
  <c r="N435" i="8"/>
  <c r="L435" i="8"/>
  <c r="K435" i="8"/>
  <c r="J435" i="8"/>
  <c r="I435" i="8"/>
  <c r="H435" i="8"/>
  <c r="V434" i="8"/>
  <c r="U434" i="8"/>
  <c r="S434" i="8"/>
  <c r="B434" i="19" s="1"/>
  <c r="D434" i="19" s="1"/>
  <c r="R434" i="8"/>
  <c r="Q434" i="8"/>
  <c r="O434" i="8"/>
  <c r="N434" i="8"/>
  <c r="L434" i="8"/>
  <c r="K434" i="8"/>
  <c r="J434" i="8"/>
  <c r="I434" i="8"/>
  <c r="H434" i="8"/>
  <c r="V433" i="8"/>
  <c r="U433" i="8"/>
  <c r="S433" i="8"/>
  <c r="B433" i="19" s="1"/>
  <c r="D433" i="19" s="1"/>
  <c r="R433" i="8"/>
  <c r="Q433" i="8"/>
  <c r="O433" i="8"/>
  <c r="N433" i="8"/>
  <c r="L433" i="8"/>
  <c r="K433" i="8"/>
  <c r="J433" i="8"/>
  <c r="I433" i="8"/>
  <c r="H433" i="8"/>
  <c r="V432" i="8"/>
  <c r="U432" i="8"/>
  <c r="S432" i="8"/>
  <c r="B432" i="19" s="1"/>
  <c r="D432" i="19" s="1"/>
  <c r="R432" i="8"/>
  <c r="Q432" i="8"/>
  <c r="O432" i="8"/>
  <c r="N432" i="8"/>
  <c r="L432" i="8"/>
  <c r="K432" i="8"/>
  <c r="J432" i="8"/>
  <c r="I432" i="8"/>
  <c r="H432" i="8"/>
  <c r="C432" i="8"/>
  <c r="C432" i="19" s="1"/>
  <c r="V431" i="8"/>
  <c r="U431" i="8"/>
  <c r="S431" i="8"/>
  <c r="B431" i="19" s="1"/>
  <c r="D431" i="19" s="1"/>
  <c r="R431" i="8"/>
  <c r="Q431" i="8"/>
  <c r="O431" i="8"/>
  <c r="N431" i="8"/>
  <c r="L431" i="8"/>
  <c r="K431" i="8"/>
  <c r="J431" i="8"/>
  <c r="I431" i="8"/>
  <c r="H431" i="8"/>
  <c r="V430" i="8"/>
  <c r="U430" i="8"/>
  <c r="S430" i="8"/>
  <c r="B430" i="19" s="1"/>
  <c r="D430" i="19" s="1"/>
  <c r="R430" i="8"/>
  <c r="Q430" i="8"/>
  <c r="O430" i="8"/>
  <c r="N430" i="8"/>
  <c r="L430" i="8"/>
  <c r="K430" i="8"/>
  <c r="J430" i="8"/>
  <c r="I430" i="8"/>
  <c r="H430" i="8"/>
  <c r="V429" i="8"/>
  <c r="U429" i="8"/>
  <c r="S429" i="8"/>
  <c r="B429" i="19" s="1"/>
  <c r="D429" i="19" s="1"/>
  <c r="R429" i="8"/>
  <c r="Q429" i="8"/>
  <c r="O429" i="8"/>
  <c r="N429" i="8"/>
  <c r="L429" i="8"/>
  <c r="K429" i="8"/>
  <c r="J429" i="8"/>
  <c r="I429" i="8"/>
  <c r="H429" i="8"/>
  <c r="C429" i="8"/>
  <c r="C429" i="19" s="1"/>
  <c r="V428" i="8"/>
  <c r="U428" i="8"/>
  <c r="S428" i="8"/>
  <c r="R428" i="8"/>
  <c r="Q428" i="8"/>
  <c r="O428" i="8"/>
  <c r="N428" i="8"/>
  <c r="L428" i="8"/>
  <c r="K428" i="8"/>
  <c r="J428" i="8"/>
  <c r="I428" i="8"/>
  <c r="H428" i="8"/>
  <c r="V427" i="8"/>
  <c r="U427" i="8"/>
  <c r="S427" i="8"/>
  <c r="B427" i="19" s="1"/>
  <c r="D427" i="19" s="1"/>
  <c r="R427" i="8"/>
  <c r="Q427" i="8"/>
  <c r="O427" i="8"/>
  <c r="N427" i="8"/>
  <c r="L427" i="8"/>
  <c r="K427" i="8"/>
  <c r="J427" i="8"/>
  <c r="I427" i="8"/>
  <c r="H427" i="8"/>
  <c r="V426" i="8"/>
  <c r="U426" i="8"/>
  <c r="S426" i="8"/>
  <c r="B426" i="19" s="1"/>
  <c r="D426" i="19" s="1"/>
  <c r="R426" i="8"/>
  <c r="Q426" i="8"/>
  <c r="O426" i="8"/>
  <c r="N426" i="8"/>
  <c r="L426" i="8"/>
  <c r="K426" i="8"/>
  <c r="J426" i="8"/>
  <c r="I426" i="8"/>
  <c r="H426" i="8"/>
  <c r="V425" i="8"/>
  <c r="U425" i="8"/>
  <c r="S425" i="8"/>
  <c r="R425" i="8"/>
  <c r="Q425" i="8"/>
  <c r="O425" i="8"/>
  <c r="N425" i="8"/>
  <c r="L425" i="8"/>
  <c r="K425" i="8"/>
  <c r="J425" i="8"/>
  <c r="I425" i="8"/>
  <c r="H425" i="8"/>
  <c r="V424" i="8"/>
  <c r="U424" i="8"/>
  <c r="S424" i="8"/>
  <c r="B424" i="19" s="1"/>
  <c r="D424" i="19" s="1"/>
  <c r="R424" i="8"/>
  <c r="Q424" i="8"/>
  <c r="O424" i="8"/>
  <c r="N424" i="8"/>
  <c r="L424" i="8"/>
  <c r="K424" i="8"/>
  <c r="J424" i="8"/>
  <c r="I424" i="8"/>
  <c r="H424" i="8"/>
  <c r="V423" i="8"/>
  <c r="U423" i="8"/>
  <c r="S423" i="8"/>
  <c r="B423" i="19" s="1"/>
  <c r="D423" i="19" s="1"/>
  <c r="R423" i="8"/>
  <c r="Q423" i="8"/>
  <c r="O423" i="8"/>
  <c r="N423" i="8"/>
  <c r="L423" i="8"/>
  <c r="K423" i="8"/>
  <c r="J423" i="8"/>
  <c r="I423" i="8"/>
  <c r="H423" i="8"/>
  <c r="V422" i="8"/>
  <c r="U422" i="8"/>
  <c r="S422" i="8"/>
  <c r="B422" i="19" s="1"/>
  <c r="D422" i="19" s="1"/>
  <c r="R422" i="8"/>
  <c r="Q422" i="8"/>
  <c r="O422" i="8"/>
  <c r="N422" i="8"/>
  <c r="L422" i="8"/>
  <c r="K422" i="8"/>
  <c r="J422" i="8"/>
  <c r="I422" i="8"/>
  <c r="H422" i="8"/>
  <c r="V421" i="8"/>
  <c r="U421" i="8"/>
  <c r="S421" i="8"/>
  <c r="B421" i="19" s="1"/>
  <c r="D421" i="19" s="1"/>
  <c r="R421" i="8"/>
  <c r="Q421" i="8"/>
  <c r="O421" i="8"/>
  <c r="N421" i="8"/>
  <c r="L421" i="8"/>
  <c r="K421" i="8"/>
  <c r="J421" i="8"/>
  <c r="I421" i="8"/>
  <c r="H421" i="8"/>
  <c r="V420" i="8"/>
  <c r="U420" i="8"/>
  <c r="S420" i="8"/>
  <c r="B420" i="19" s="1"/>
  <c r="D420" i="19" s="1"/>
  <c r="R420" i="8"/>
  <c r="Q420" i="8"/>
  <c r="O420" i="8"/>
  <c r="N420" i="8"/>
  <c r="L420" i="8"/>
  <c r="K420" i="8"/>
  <c r="J420" i="8"/>
  <c r="I420" i="8"/>
  <c r="H420" i="8"/>
  <c r="V419" i="8"/>
  <c r="U419" i="8"/>
  <c r="S419" i="8"/>
  <c r="B419" i="19" s="1"/>
  <c r="D419" i="19" s="1"/>
  <c r="R419" i="8"/>
  <c r="Q419" i="8"/>
  <c r="O419" i="8"/>
  <c r="N419" i="8"/>
  <c r="L419" i="8"/>
  <c r="K419" i="8"/>
  <c r="J419" i="8"/>
  <c r="I419" i="8"/>
  <c r="H419" i="8"/>
  <c r="V418" i="8"/>
  <c r="U418" i="8"/>
  <c r="S418" i="8"/>
  <c r="B418" i="19" s="1"/>
  <c r="D418" i="19" s="1"/>
  <c r="R418" i="8"/>
  <c r="Q418" i="8"/>
  <c r="O418" i="8"/>
  <c r="N418" i="8"/>
  <c r="L418" i="8"/>
  <c r="K418" i="8"/>
  <c r="J418" i="8"/>
  <c r="I418" i="8"/>
  <c r="H418" i="8"/>
  <c r="V417" i="8"/>
  <c r="U417" i="8"/>
  <c r="S417" i="8"/>
  <c r="B417" i="19" s="1"/>
  <c r="D417" i="19" s="1"/>
  <c r="R417" i="8"/>
  <c r="Q417" i="8"/>
  <c r="O417" i="8"/>
  <c r="N417" i="8"/>
  <c r="L417" i="8"/>
  <c r="K417" i="8"/>
  <c r="J417" i="8"/>
  <c r="I417" i="8"/>
  <c r="H417" i="8"/>
  <c r="V416" i="8"/>
  <c r="U416" i="8"/>
  <c r="S416" i="8"/>
  <c r="B416" i="19" s="1"/>
  <c r="D416" i="19" s="1"/>
  <c r="R416" i="8"/>
  <c r="Q416" i="8"/>
  <c r="O416" i="8"/>
  <c r="N416" i="8"/>
  <c r="L416" i="8"/>
  <c r="K416" i="8"/>
  <c r="J416" i="8"/>
  <c r="I416" i="8"/>
  <c r="H416" i="8"/>
  <c r="V415" i="8"/>
  <c r="U415" i="8"/>
  <c r="S415" i="8"/>
  <c r="B415" i="19" s="1"/>
  <c r="D415" i="19" s="1"/>
  <c r="R415" i="8"/>
  <c r="Q415" i="8"/>
  <c r="O415" i="8"/>
  <c r="N415" i="8"/>
  <c r="L415" i="8"/>
  <c r="K415" i="8"/>
  <c r="J415" i="8"/>
  <c r="I415" i="8"/>
  <c r="H415" i="8"/>
  <c r="V414" i="8"/>
  <c r="U414" i="8"/>
  <c r="S414" i="8"/>
  <c r="B414" i="19" s="1"/>
  <c r="D414" i="19" s="1"/>
  <c r="R414" i="8"/>
  <c r="Q414" i="8"/>
  <c r="O414" i="8"/>
  <c r="N414" i="8"/>
  <c r="L414" i="8"/>
  <c r="K414" i="8"/>
  <c r="J414" i="8"/>
  <c r="I414" i="8"/>
  <c r="H414" i="8"/>
  <c r="V413" i="8"/>
  <c r="U413" i="8"/>
  <c r="S413" i="8"/>
  <c r="B413" i="19" s="1"/>
  <c r="D413" i="19" s="1"/>
  <c r="R413" i="8"/>
  <c r="Q413" i="8"/>
  <c r="O413" i="8"/>
  <c r="N413" i="8"/>
  <c r="L413" i="8"/>
  <c r="K413" i="8"/>
  <c r="J413" i="8"/>
  <c r="I413" i="8"/>
  <c r="H413" i="8"/>
  <c r="V412" i="8"/>
  <c r="U412" i="8"/>
  <c r="S412" i="8"/>
  <c r="R412" i="8"/>
  <c r="Q412" i="8"/>
  <c r="O412" i="8"/>
  <c r="N412" i="8"/>
  <c r="L412" i="8"/>
  <c r="K412" i="8"/>
  <c r="J412" i="8"/>
  <c r="I412" i="8"/>
  <c r="H412" i="8"/>
  <c r="V411" i="8"/>
  <c r="U411" i="8"/>
  <c r="S411" i="8"/>
  <c r="B411" i="19" s="1"/>
  <c r="D411" i="19" s="1"/>
  <c r="R411" i="8"/>
  <c r="Q411" i="8"/>
  <c r="O411" i="8"/>
  <c r="N411" i="8"/>
  <c r="L411" i="8"/>
  <c r="K411" i="8"/>
  <c r="J411" i="8"/>
  <c r="I411" i="8"/>
  <c r="H411" i="8"/>
  <c r="V410" i="8"/>
  <c r="U410" i="8"/>
  <c r="S410" i="8"/>
  <c r="B410" i="19" s="1"/>
  <c r="D410" i="19" s="1"/>
  <c r="R410" i="8"/>
  <c r="Q410" i="8"/>
  <c r="O410" i="8"/>
  <c r="N410" i="8"/>
  <c r="L410" i="8"/>
  <c r="K410" i="8"/>
  <c r="J410" i="8"/>
  <c r="I410" i="8"/>
  <c r="H410" i="8"/>
  <c r="V409" i="8"/>
  <c r="U409" i="8"/>
  <c r="S409" i="8"/>
  <c r="R409" i="8"/>
  <c r="Q409" i="8"/>
  <c r="O409" i="8"/>
  <c r="N409" i="8"/>
  <c r="L409" i="8"/>
  <c r="K409" i="8"/>
  <c r="J409" i="8"/>
  <c r="I409" i="8"/>
  <c r="H409" i="8"/>
  <c r="V408" i="8"/>
  <c r="U408" i="8"/>
  <c r="S408" i="8"/>
  <c r="B408" i="19" s="1"/>
  <c r="D408" i="19" s="1"/>
  <c r="R408" i="8"/>
  <c r="Q408" i="8"/>
  <c r="O408" i="8"/>
  <c r="N408" i="8"/>
  <c r="L408" i="8"/>
  <c r="K408" i="8"/>
  <c r="J408" i="8"/>
  <c r="I408" i="8"/>
  <c r="H408" i="8"/>
  <c r="V407" i="8"/>
  <c r="U407" i="8"/>
  <c r="S407" i="8"/>
  <c r="B407" i="19" s="1"/>
  <c r="D407" i="19" s="1"/>
  <c r="R407" i="8"/>
  <c r="Q407" i="8"/>
  <c r="O407" i="8"/>
  <c r="N407" i="8"/>
  <c r="L407" i="8"/>
  <c r="K407" i="8"/>
  <c r="J407" i="8"/>
  <c r="I407" i="8"/>
  <c r="H407" i="8"/>
  <c r="V406" i="8"/>
  <c r="U406" i="8"/>
  <c r="S406" i="8"/>
  <c r="B406" i="19" s="1"/>
  <c r="D406" i="19" s="1"/>
  <c r="R406" i="8"/>
  <c r="Q406" i="8"/>
  <c r="O406" i="8"/>
  <c r="N406" i="8"/>
  <c r="L406" i="8"/>
  <c r="K406" i="8"/>
  <c r="J406" i="8"/>
  <c r="I406" i="8"/>
  <c r="H406" i="8"/>
  <c r="V405" i="8"/>
  <c r="U405" i="8"/>
  <c r="S405" i="8"/>
  <c r="B405" i="19" s="1"/>
  <c r="D405" i="19" s="1"/>
  <c r="R405" i="8"/>
  <c r="Q405" i="8"/>
  <c r="O405" i="8"/>
  <c r="N405" i="8"/>
  <c r="L405" i="8"/>
  <c r="K405" i="8"/>
  <c r="J405" i="8"/>
  <c r="I405" i="8"/>
  <c r="H405" i="8"/>
  <c r="V404" i="8"/>
  <c r="U404" i="8"/>
  <c r="S404" i="8"/>
  <c r="B404" i="19" s="1"/>
  <c r="D404" i="19" s="1"/>
  <c r="R404" i="8"/>
  <c r="Q404" i="8"/>
  <c r="O404" i="8"/>
  <c r="N404" i="8"/>
  <c r="L404" i="8"/>
  <c r="K404" i="8"/>
  <c r="J404" i="8"/>
  <c r="I404" i="8"/>
  <c r="H404" i="8"/>
  <c r="V403" i="8"/>
  <c r="U403" i="8"/>
  <c r="S403" i="8"/>
  <c r="B403" i="19" s="1"/>
  <c r="D403" i="19" s="1"/>
  <c r="R403" i="8"/>
  <c r="Q403" i="8"/>
  <c r="O403" i="8"/>
  <c r="N403" i="8"/>
  <c r="L403" i="8"/>
  <c r="K403" i="8"/>
  <c r="J403" i="8"/>
  <c r="I403" i="8"/>
  <c r="H403" i="8"/>
  <c r="V402" i="8"/>
  <c r="U402" i="8"/>
  <c r="S402" i="8"/>
  <c r="B402" i="19" s="1"/>
  <c r="D402" i="19" s="1"/>
  <c r="R402" i="8"/>
  <c r="Q402" i="8"/>
  <c r="O402" i="8"/>
  <c r="N402" i="8"/>
  <c r="L402" i="8"/>
  <c r="K402" i="8"/>
  <c r="J402" i="8"/>
  <c r="I402" i="8"/>
  <c r="H402" i="8"/>
  <c r="V401" i="8"/>
  <c r="U401" i="8"/>
  <c r="S401" i="8"/>
  <c r="B401" i="19" s="1"/>
  <c r="D401" i="19" s="1"/>
  <c r="R401" i="8"/>
  <c r="Q401" i="8"/>
  <c r="O401" i="8"/>
  <c r="N401" i="8"/>
  <c r="L401" i="8"/>
  <c r="K401" i="8"/>
  <c r="J401" i="8"/>
  <c r="I401" i="8"/>
  <c r="H401" i="8"/>
  <c r="V400" i="8"/>
  <c r="U400" i="8"/>
  <c r="S400" i="8"/>
  <c r="B400" i="19" s="1"/>
  <c r="D400" i="19" s="1"/>
  <c r="R400" i="8"/>
  <c r="Q400" i="8"/>
  <c r="O400" i="8"/>
  <c r="N400" i="8"/>
  <c r="L400" i="8"/>
  <c r="K400" i="8"/>
  <c r="J400" i="8"/>
  <c r="I400" i="8"/>
  <c r="H400" i="8"/>
  <c r="V399" i="8"/>
  <c r="U399" i="8"/>
  <c r="S399" i="8"/>
  <c r="B399" i="19" s="1"/>
  <c r="D399" i="19" s="1"/>
  <c r="R399" i="8"/>
  <c r="Q399" i="8"/>
  <c r="O399" i="8"/>
  <c r="N399" i="8"/>
  <c r="L399" i="8"/>
  <c r="K399" i="8"/>
  <c r="J399" i="8"/>
  <c r="I399" i="8"/>
  <c r="H399" i="8"/>
  <c r="V398" i="8"/>
  <c r="U398" i="8"/>
  <c r="S398" i="8"/>
  <c r="B398" i="19" s="1"/>
  <c r="D398" i="19" s="1"/>
  <c r="R398" i="8"/>
  <c r="Q398" i="8"/>
  <c r="O398" i="8"/>
  <c r="N398" i="8"/>
  <c r="L398" i="8"/>
  <c r="K398" i="8"/>
  <c r="J398" i="8"/>
  <c r="I398" i="8"/>
  <c r="H398" i="8"/>
  <c r="V397" i="8"/>
  <c r="U397" i="8"/>
  <c r="S397" i="8"/>
  <c r="B397" i="19" s="1"/>
  <c r="D397" i="19" s="1"/>
  <c r="R397" i="8"/>
  <c r="Q397" i="8"/>
  <c r="O397" i="8"/>
  <c r="N397" i="8"/>
  <c r="L397" i="8"/>
  <c r="K397" i="8"/>
  <c r="J397" i="8"/>
  <c r="I397" i="8"/>
  <c r="H397" i="8"/>
  <c r="V396" i="8"/>
  <c r="U396" i="8"/>
  <c r="S396" i="8"/>
  <c r="R396" i="8"/>
  <c r="Q396" i="8"/>
  <c r="O396" i="8"/>
  <c r="N396" i="8"/>
  <c r="L396" i="8"/>
  <c r="K396" i="8"/>
  <c r="J396" i="8"/>
  <c r="I396" i="8"/>
  <c r="H396" i="8"/>
  <c r="V395" i="8"/>
  <c r="U395" i="8"/>
  <c r="S395" i="8"/>
  <c r="B395" i="19" s="1"/>
  <c r="D395" i="19" s="1"/>
  <c r="R395" i="8"/>
  <c r="Q395" i="8"/>
  <c r="O395" i="8"/>
  <c r="N395" i="8"/>
  <c r="L395" i="8"/>
  <c r="K395" i="8"/>
  <c r="J395" i="8"/>
  <c r="I395" i="8"/>
  <c r="H395" i="8"/>
  <c r="V394" i="8"/>
  <c r="U394" i="8"/>
  <c r="S394" i="8"/>
  <c r="B394" i="19" s="1"/>
  <c r="D394" i="19" s="1"/>
  <c r="R394" i="8"/>
  <c r="Q394" i="8"/>
  <c r="O394" i="8"/>
  <c r="N394" i="8"/>
  <c r="L394" i="8"/>
  <c r="K394" i="8"/>
  <c r="J394" i="8"/>
  <c r="I394" i="8"/>
  <c r="H394" i="8"/>
  <c r="V393" i="8"/>
  <c r="U393" i="8"/>
  <c r="S393" i="8"/>
  <c r="R393" i="8"/>
  <c r="Q393" i="8"/>
  <c r="O393" i="8"/>
  <c r="N393" i="8"/>
  <c r="L393" i="8"/>
  <c r="K393" i="8"/>
  <c r="J393" i="8"/>
  <c r="I393" i="8"/>
  <c r="H393" i="8"/>
  <c r="V392" i="8"/>
  <c r="U392" i="8"/>
  <c r="S392" i="8"/>
  <c r="B392" i="19" s="1"/>
  <c r="D392" i="19" s="1"/>
  <c r="R392" i="8"/>
  <c r="Q392" i="8"/>
  <c r="O392" i="8"/>
  <c r="N392" i="8"/>
  <c r="L392" i="8"/>
  <c r="K392" i="8"/>
  <c r="J392" i="8"/>
  <c r="I392" i="8"/>
  <c r="H392" i="8"/>
  <c r="V391" i="8"/>
  <c r="U391" i="8"/>
  <c r="S391" i="8"/>
  <c r="B391" i="19" s="1"/>
  <c r="D391" i="19" s="1"/>
  <c r="R391" i="8"/>
  <c r="Q391" i="8"/>
  <c r="O391" i="8"/>
  <c r="N391" i="8"/>
  <c r="L391" i="8"/>
  <c r="K391" i="8"/>
  <c r="J391" i="8"/>
  <c r="I391" i="8"/>
  <c r="H391" i="8"/>
  <c r="V390" i="8"/>
  <c r="U390" i="8"/>
  <c r="S390" i="8"/>
  <c r="B390" i="19" s="1"/>
  <c r="D390" i="19" s="1"/>
  <c r="R390" i="8"/>
  <c r="Q390" i="8"/>
  <c r="O390" i="8"/>
  <c r="N390" i="8"/>
  <c r="L390" i="8"/>
  <c r="K390" i="8"/>
  <c r="J390" i="8"/>
  <c r="I390" i="8"/>
  <c r="H390" i="8"/>
  <c r="V389" i="8"/>
  <c r="U389" i="8"/>
  <c r="S389" i="8"/>
  <c r="B389" i="19" s="1"/>
  <c r="D389" i="19" s="1"/>
  <c r="R389" i="8"/>
  <c r="Q389" i="8"/>
  <c r="O389" i="8"/>
  <c r="N389" i="8"/>
  <c r="L389" i="8"/>
  <c r="K389" i="8"/>
  <c r="J389" i="8"/>
  <c r="I389" i="8"/>
  <c r="H389" i="8"/>
  <c r="V388" i="8"/>
  <c r="U388" i="8"/>
  <c r="S388" i="8"/>
  <c r="B388" i="19" s="1"/>
  <c r="D388" i="19" s="1"/>
  <c r="R388" i="8"/>
  <c r="Q388" i="8"/>
  <c r="O388" i="8"/>
  <c r="N388" i="8"/>
  <c r="L388" i="8"/>
  <c r="K388" i="8"/>
  <c r="J388" i="8"/>
  <c r="I388" i="8"/>
  <c r="H388" i="8"/>
  <c r="V387" i="8"/>
  <c r="U387" i="8"/>
  <c r="S387" i="8"/>
  <c r="B387" i="19" s="1"/>
  <c r="D387" i="19" s="1"/>
  <c r="R387" i="8"/>
  <c r="Q387" i="8"/>
  <c r="O387" i="8"/>
  <c r="N387" i="8"/>
  <c r="L387" i="8"/>
  <c r="K387" i="8"/>
  <c r="J387" i="8"/>
  <c r="I387" i="8"/>
  <c r="H387" i="8"/>
  <c r="V386" i="8"/>
  <c r="U386" i="8"/>
  <c r="S386" i="8"/>
  <c r="B386" i="19" s="1"/>
  <c r="D386" i="19" s="1"/>
  <c r="R386" i="8"/>
  <c r="Q386" i="8"/>
  <c r="O386" i="8"/>
  <c r="N386" i="8"/>
  <c r="L386" i="8"/>
  <c r="K386" i="8"/>
  <c r="J386" i="8"/>
  <c r="I386" i="8"/>
  <c r="H386" i="8"/>
  <c r="V385" i="8"/>
  <c r="U385" i="8"/>
  <c r="S385" i="8"/>
  <c r="B385" i="19" s="1"/>
  <c r="D385" i="19" s="1"/>
  <c r="R385" i="8"/>
  <c r="Q385" i="8"/>
  <c r="O385" i="8"/>
  <c r="N385" i="8"/>
  <c r="L385" i="8"/>
  <c r="K385" i="8"/>
  <c r="J385" i="8"/>
  <c r="I385" i="8"/>
  <c r="H385" i="8"/>
  <c r="V384" i="8"/>
  <c r="U384" i="8"/>
  <c r="S384" i="8"/>
  <c r="B384" i="19" s="1"/>
  <c r="D384" i="19" s="1"/>
  <c r="R384" i="8"/>
  <c r="Q384" i="8"/>
  <c r="O384" i="8"/>
  <c r="N384" i="8"/>
  <c r="L384" i="8"/>
  <c r="K384" i="8"/>
  <c r="J384" i="8"/>
  <c r="I384" i="8"/>
  <c r="H384" i="8"/>
  <c r="V383" i="8"/>
  <c r="U383" i="8"/>
  <c r="S383" i="8"/>
  <c r="B383" i="19" s="1"/>
  <c r="D383" i="19" s="1"/>
  <c r="R383" i="8"/>
  <c r="Q383" i="8"/>
  <c r="O383" i="8"/>
  <c r="N383" i="8"/>
  <c r="L383" i="8"/>
  <c r="K383" i="8"/>
  <c r="J383" i="8"/>
  <c r="I383" i="8"/>
  <c r="H383" i="8"/>
  <c r="V382" i="8"/>
  <c r="U382" i="8"/>
  <c r="S382" i="8"/>
  <c r="B382" i="19" s="1"/>
  <c r="D382" i="19" s="1"/>
  <c r="R382" i="8"/>
  <c r="Q382" i="8"/>
  <c r="O382" i="8"/>
  <c r="N382" i="8"/>
  <c r="L382" i="8"/>
  <c r="K382" i="8"/>
  <c r="J382" i="8"/>
  <c r="I382" i="8"/>
  <c r="H382" i="8"/>
  <c r="V381" i="8"/>
  <c r="U381" i="8"/>
  <c r="S381" i="8"/>
  <c r="B381" i="19" s="1"/>
  <c r="D381" i="19" s="1"/>
  <c r="R381" i="8"/>
  <c r="Q381" i="8"/>
  <c r="O381" i="8"/>
  <c r="N381" i="8"/>
  <c r="L381" i="8"/>
  <c r="K381" i="8"/>
  <c r="J381" i="8"/>
  <c r="I381" i="8"/>
  <c r="H381" i="8"/>
  <c r="V380" i="8"/>
  <c r="U380" i="8"/>
  <c r="S380" i="8"/>
  <c r="R380" i="8"/>
  <c r="Q380" i="8"/>
  <c r="O380" i="8"/>
  <c r="N380" i="8"/>
  <c r="L380" i="8"/>
  <c r="K380" i="8"/>
  <c r="J380" i="8"/>
  <c r="I380" i="8"/>
  <c r="H380" i="8"/>
  <c r="V379" i="8"/>
  <c r="U379" i="8"/>
  <c r="S379" i="8"/>
  <c r="B379" i="19" s="1"/>
  <c r="D379" i="19" s="1"/>
  <c r="R379" i="8"/>
  <c r="Q379" i="8"/>
  <c r="O379" i="8"/>
  <c r="N379" i="8"/>
  <c r="L379" i="8"/>
  <c r="K379" i="8"/>
  <c r="J379" i="8"/>
  <c r="I379" i="8"/>
  <c r="H379" i="8"/>
  <c r="V378" i="8"/>
  <c r="U378" i="8"/>
  <c r="S378" i="8"/>
  <c r="B378" i="19" s="1"/>
  <c r="D378" i="19" s="1"/>
  <c r="R378" i="8"/>
  <c r="Q378" i="8"/>
  <c r="O378" i="8"/>
  <c r="N378" i="8"/>
  <c r="L378" i="8"/>
  <c r="K378" i="8"/>
  <c r="J378" i="8"/>
  <c r="I378" i="8"/>
  <c r="H378" i="8"/>
  <c r="V377" i="8"/>
  <c r="U377" i="8"/>
  <c r="S377" i="8"/>
  <c r="R377" i="8"/>
  <c r="Q377" i="8"/>
  <c r="O377" i="8"/>
  <c r="N377" i="8"/>
  <c r="L377" i="8"/>
  <c r="K377" i="8"/>
  <c r="J377" i="8"/>
  <c r="I377" i="8"/>
  <c r="H377" i="8"/>
  <c r="V376" i="8"/>
  <c r="U376" i="8"/>
  <c r="S376" i="8"/>
  <c r="B376" i="19" s="1"/>
  <c r="D376" i="19" s="1"/>
  <c r="R376" i="8"/>
  <c r="Q376" i="8"/>
  <c r="O376" i="8"/>
  <c r="N376" i="8"/>
  <c r="L376" i="8"/>
  <c r="K376" i="8"/>
  <c r="J376" i="8"/>
  <c r="I376" i="8"/>
  <c r="H376" i="8"/>
  <c r="V375" i="8"/>
  <c r="U375" i="8"/>
  <c r="S375" i="8"/>
  <c r="B375" i="19" s="1"/>
  <c r="D375" i="19" s="1"/>
  <c r="R375" i="8"/>
  <c r="Q375" i="8"/>
  <c r="O375" i="8"/>
  <c r="N375" i="8"/>
  <c r="L375" i="8"/>
  <c r="K375" i="8"/>
  <c r="J375" i="8"/>
  <c r="I375" i="8"/>
  <c r="H375" i="8"/>
  <c r="V374" i="8"/>
  <c r="U374" i="8"/>
  <c r="S374" i="8"/>
  <c r="B374" i="19" s="1"/>
  <c r="D374" i="19" s="1"/>
  <c r="R374" i="8"/>
  <c r="Q374" i="8"/>
  <c r="O374" i="8"/>
  <c r="N374" i="8"/>
  <c r="L374" i="8"/>
  <c r="K374" i="8"/>
  <c r="J374" i="8"/>
  <c r="I374" i="8"/>
  <c r="H374" i="8"/>
  <c r="V373" i="8"/>
  <c r="U373" i="8"/>
  <c r="S373" i="8"/>
  <c r="B373" i="19" s="1"/>
  <c r="D373" i="19" s="1"/>
  <c r="R373" i="8"/>
  <c r="Q373" i="8"/>
  <c r="O373" i="8"/>
  <c r="N373" i="8"/>
  <c r="L373" i="8"/>
  <c r="K373" i="8"/>
  <c r="J373" i="8"/>
  <c r="I373" i="8"/>
  <c r="H373" i="8"/>
  <c r="V372" i="8"/>
  <c r="U372" i="8"/>
  <c r="S372" i="8"/>
  <c r="B372" i="19" s="1"/>
  <c r="D372" i="19" s="1"/>
  <c r="R372" i="8"/>
  <c r="Q372" i="8"/>
  <c r="O372" i="8"/>
  <c r="N372" i="8"/>
  <c r="L372" i="8"/>
  <c r="K372" i="8"/>
  <c r="J372" i="8"/>
  <c r="I372" i="8"/>
  <c r="H372" i="8"/>
  <c r="V371" i="8"/>
  <c r="U371" i="8"/>
  <c r="S371" i="8"/>
  <c r="B371" i="19" s="1"/>
  <c r="D371" i="19" s="1"/>
  <c r="R371" i="8"/>
  <c r="Q371" i="8"/>
  <c r="O371" i="8"/>
  <c r="N371" i="8"/>
  <c r="L371" i="8"/>
  <c r="K371" i="8"/>
  <c r="J371" i="8"/>
  <c r="I371" i="8"/>
  <c r="H371" i="8"/>
  <c r="V370" i="8"/>
  <c r="U370" i="8"/>
  <c r="S370" i="8"/>
  <c r="B370" i="19" s="1"/>
  <c r="D370" i="19" s="1"/>
  <c r="R370" i="8"/>
  <c r="Q370" i="8"/>
  <c r="O370" i="8"/>
  <c r="N370" i="8"/>
  <c r="L370" i="8"/>
  <c r="K370" i="8"/>
  <c r="J370" i="8"/>
  <c r="I370" i="8"/>
  <c r="H370" i="8"/>
  <c r="V369" i="8"/>
  <c r="U369" i="8"/>
  <c r="S369" i="8"/>
  <c r="B369" i="19" s="1"/>
  <c r="D369" i="19" s="1"/>
  <c r="R369" i="8"/>
  <c r="Q369" i="8"/>
  <c r="O369" i="8"/>
  <c r="N369" i="8"/>
  <c r="L369" i="8"/>
  <c r="K369" i="8"/>
  <c r="J369" i="8"/>
  <c r="I369" i="8"/>
  <c r="H369" i="8"/>
  <c r="V368" i="8"/>
  <c r="U368" i="8"/>
  <c r="S368" i="8"/>
  <c r="B368" i="19" s="1"/>
  <c r="D368" i="19" s="1"/>
  <c r="R368" i="8"/>
  <c r="Q368" i="8"/>
  <c r="O368" i="8"/>
  <c r="N368" i="8"/>
  <c r="L368" i="8"/>
  <c r="K368" i="8"/>
  <c r="J368" i="8"/>
  <c r="I368" i="8"/>
  <c r="H368" i="8"/>
  <c r="C368" i="8"/>
  <c r="C368" i="19" s="1"/>
  <c r="V367" i="8"/>
  <c r="U367" i="8"/>
  <c r="S367" i="8"/>
  <c r="B367" i="19" s="1"/>
  <c r="D367" i="19" s="1"/>
  <c r="R367" i="8"/>
  <c r="Q367" i="8"/>
  <c r="O367" i="8"/>
  <c r="N367" i="8"/>
  <c r="L367" i="8"/>
  <c r="K367" i="8"/>
  <c r="J367" i="8"/>
  <c r="I367" i="8"/>
  <c r="H367" i="8"/>
  <c r="V366" i="8"/>
  <c r="U366" i="8"/>
  <c r="S366" i="8"/>
  <c r="B366" i="19" s="1"/>
  <c r="D366" i="19" s="1"/>
  <c r="R366" i="8"/>
  <c r="Q366" i="8"/>
  <c r="O366" i="8"/>
  <c r="N366" i="8"/>
  <c r="L366" i="8"/>
  <c r="K366" i="8"/>
  <c r="J366" i="8"/>
  <c r="I366" i="8"/>
  <c r="H366" i="8"/>
  <c r="V365" i="8"/>
  <c r="U365" i="8"/>
  <c r="S365" i="8"/>
  <c r="B365" i="19" s="1"/>
  <c r="D365" i="19" s="1"/>
  <c r="R365" i="8"/>
  <c r="Q365" i="8"/>
  <c r="O365" i="8"/>
  <c r="N365" i="8"/>
  <c r="L365" i="8"/>
  <c r="K365" i="8"/>
  <c r="J365" i="8"/>
  <c r="I365" i="8"/>
  <c r="H365" i="8"/>
  <c r="C365" i="8"/>
  <c r="C365" i="19" s="1"/>
  <c r="V364" i="8"/>
  <c r="U364" i="8"/>
  <c r="S364" i="8"/>
  <c r="R364" i="8"/>
  <c r="Q364" i="8"/>
  <c r="O364" i="8"/>
  <c r="N364" i="8"/>
  <c r="L364" i="8"/>
  <c r="K364" i="8"/>
  <c r="J364" i="8"/>
  <c r="I364" i="8"/>
  <c r="H364" i="8"/>
  <c r="V363" i="8"/>
  <c r="U363" i="8"/>
  <c r="S363" i="8"/>
  <c r="B363" i="19" s="1"/>
  <c r="D363" i="19" s="1"/>
  <c r="R363" i="8"/>
  <c r="Q363" i="8"/>
  <c r="O363" i="8"/>
  <c r="N363" i="8"/>
  <c r="L363" i="8"/>
  <c r="K363" i="8"/>
  <c r="J363" i="8"/>
  <c r="I363" i="8"/>
  <c r="H363" i="8"/>
  <c r="V362" i="8"/>
  <c r="U362" i="8"/>
  <c r="S362" i="8"/>
  <c r="B362" i="19" s="1"/>
  <c r="D362" i="19" s="1"/>
  <c r="R362" i="8"/>
  <c r="Q362" i="8"/>
  <c r="O362" i="8"/>
  <c r="N362" i="8"/>
  <c r="L362" i="8"/>
  <c r="K362" i="8"/>
  <c r="J362" i="8"/>
  <c r="I362" i="8"/>
  <c r="H362" i="8"/>
  <c r="V361" i="8"/>
  <c r="U361" i="8"/>
  <c r="S361" i="8"/>
  <c r="R361" i="8"/>
  <c r="Q361" i="8"/>
  <c r="O361" i="8"/>
  <c r="N361" i="8"/>
  <c r="L361" i="8"/>
  <c r="K361" i="8"/>
  <c r="J361" i="8"/>
  <c r="I361" i="8"/>
  <c r="H361" i="8"/>
  <c r="V360" i="8"/>
  <c r="U360" i="8"/>
  <c r="S360" i="8"/>
  <c r="B360" i="19" s="1"/>
  <c r="D360" i="19" s="1"/>
  <c r="R360" i="8"/>
  <c r="Q360" i="8"/>
  <c r="O360" i="8"/>
  <c r="N360" i="8"/>
  <c r="L360" i="8"/>
  <c r="K360" i="8"/>
  <c r="J360" i="8"/>
  <c r="I360" i="8"/>
  <c r="H360" i="8"/>
  <c r="V359" i="8"/>
  <c r="U359" i="8"/>
  <c r="S359" i="8"/>
  <c r="B359" i="19" s="1"/>
  <c r="D359" i="19" s="1"/>
  <c r="R359" i="8"/>
  <c r="Q359" i="8"/>
  <c r="O359" i="8"/>
  <c r="N359" i="8"/>
  <c r="L359" i="8"/>
  <c r="K359" i="8"/>
  <c r="J359" i="8"/>
  <c r="I359" i="8"/>
  <c r="H359" i="8"/>
  <c r="V358" i="8"/>
  <c r="U358" i="8"/>
  <c r="S358" i="8"/>
  <c r="B358" i="19" s="1"/>
  <c r="D358" i="19" s="1"/>
  <c r="R358" i="8"/>
  <c r="Q358" i="8"/>
  <c r="O358" i="8"/>
  <c r="N358" i="8"/>
  <c r="L358" i="8"/>
  <c r="K358" i="8"/>
  <c r="J358" i="8"/>
  <c r="I358" i="8"/>
  <c r="H358" i="8"/>
  <c r="V357" i="8"/>
  <c r="U357" i="8"/>
  <c r="S357" i="8"/>
  <c r="B357" i="19" s="1"/>
  <c r="D357" i="19" s="1"/>
  <c r="R357" i="8"/>
  <c r="Q357" i="8"/>
  <c r="O357" i="8"/>
  <c r="N357" i="8"/>
  <c r="L357" i="8"/>
  <c r="K357" i="8"/>
  <c r="J357" i="8"/>
  <c r="I357" i="8"/>
  <c r="H357" i="8"/>
  <c r="V356" i="8"/>
  <c r="U356" i="8"/>
  <c r="S356" i="8"/>
  <c r="B356" i="19" s="1"/>
  <c r="D356" i="19" s="1"/>
  <c r="R356" i="8"/>
  <c r="Q356" i="8"/>
  <c r="O356" i="8"/>
  <c r="N356" i="8"/>
  <c r="L356" i="8"/>
  <c r="K356" i="8"/>
  <c r="J356" i="8"/>
  <c r="I356" i="8"/>
  <c r="H356" i="8"/>
  <c r="V355" i="8"/>
  <c r="U355" i="8"/>
  <c r="S355" i="8"/>
  <c r="B355" i="19" s="1"/>
  <c r="D355" i="19" s="1"/>
  <c r="R355" i="8"/>
  <c r="Q355" i="8"/>
  <c r="O355" i="8"/>
  <c r="N355" i="8"/>
  <c r="L355" i="8"/>
  <c r="K355" i="8"/>
  <c r="J355" i="8"/>
  <c r="I355" i="8"/>
  <c r="H355" i="8"/>
  <c r="V354" i="8"/>
  <c r="U354" i="8"/>
  <c r="S354" i="8"/>
  <c r="B354" i="19" s="1"/>
  <c r="D354" i="19" s="1"/>
  <c r="R354" i="8"/>
  <c r="Q354" i="8"/>
  <c r="O354" i="8"/>
  <c r="N354" i="8"/>
  <c r="L354" i="8"/>
  <c r="K354" i="8"/>
  <c r="J354" i="8"/>
  <c r="I354" i="8"/>
  <c r="H354" i="8"/>
  <c r="V353" i="8"/>
  <c r="U353" i="8"/>
  <c r="S353" i="8"/>
  <c r="B353" i="19" s="1"/>
  <c r="D353" i="19" s="1"/>
  <c r="R353" i="8"/>
  <c r="Q353" i="8"/>
  <c r="O353" i="8"/>
  <c r="N353" i="8"/>
  <c r="L353" i="8"/>
  <c r="K353" i="8"/>
  <c r="J353" i="8"/>
  <c r="I353" i="8"/>
  <c r="H353" i="8"/>
  <c r="V352" i="8"/>
  <c r="U352" i="8"/>
  <c r="S352" i="8"/>
  <c r="B352" i="19" s="1"/>
  <c r="D352" i="19" s="1"/>
  <c r="R352" i="8"/>
  <c r="Q352" i="8"/>
  <c r="O352" i="8"/>
  <c r="N352" i="8"/>
  <c r="L352" i="8"/>
  <c r="K352" i="8"/>
  <c r="J352" i="8"/>
  <c r="I352" i="8"/>
  <c r="H352" i="8"/>
  <c r="V351" i="8"/>
  <c r="U351" i="8"/>
  <c r="S351" i="8"/>
  <c r="B351" i="19" s="1"/>
  <c r="D351" i="19" s="1"/>
  <c r="R351" i="8"/>
  <c r="Q351" i="8"/>
  <c r="O351" i="8"/>
  <c r="N351" i="8"/>
  <c r="L351" i="8"/>
  <c r="K351" i="8"/>
  <c r="J351" i="8"/>
  <c r="I351" i="8"/>
  <c r="H351" i="8"/>
  <c r="V350" i="8"/>
  <c r="U350" i="8"/>
  <c r="S350" i="8"/>
  <c r="B350" i="19" s="1"/>
  <c r="D350" i="19" s="1"/>
  <c r="R350" i="8"/>
  <c r="Q350" i="8"/>
  <c r="O350" i="8"/>
  <c r="N350" i="8"/>
  <c r="L350" i="8"/>
  <c r="K350" i="8"/>
  <c r="J350" i="8"/>
  <c r="I350" i="8"/>
  <c r="H350" i="8"/>
  <c r="V349" i="8"/>
  <c r="U349" i="8"/>
  <c r="S349" i="8"/>
  <c r="B349" i="19" s="1"/>
  <c r="D349" i="19" s="1"/>
  <c r="R349" i="8"/>
  <c r="Q349" i="8"/>
  <c r="O349" i="8"/>
  <c r="N349" i="8"/>
  <c r="L349" i="8"/>
  <c r="K349" i="8"/>
  <c r="J349" i="8"/>
  <c r="I349" i="8"/>
  <c r="H349" i="8"/>
  <c r="V348" i="8"/>
  <c r="U348" i="8"/>
  <c r="S348" i="8"/>
  <c r="R348" i="8"/>
  <c r="Q348" i="8"/>
  <c r="O348" i="8"/>
  <c r="N348" i="8"/>
  <c r="L348" i="8"/>
  <c r="K348" i="8"/>
  <c r="J348" i="8"/>
  <c r="I348" i="8"/>
  <c r="H348" i="8"/>
  <c r="V347" i="8"/>
  <c r="U347" i="8"/>
  <c r="S347" i="8"/>
  <c r="B347" i="19" s="1"/>
  <c r="D347" i="19" s="1"/>
  <c r="R347" i="8"/>
  <c r="Q347" i="8"/>
  <c r="O347" i="8"/>
  <c r="N347" i="8"/>
  <c r="L347" i="8"/>
  <c r="K347" i="8"/>
  <c r="J347" i="8"/>
  <c r="I347" i="8"/>
  <c r="H347" i="8"/>
  <c r="V346" i="8"/>
  <c r="U346" i="8"/>
  <c r="S346" i="8"/>
  <c r="B346" i="19" s="1"/>
  <c r="D346" i="19" s="1"/>
  <c r="R346" i="8"/>
  <c r="Q346" i="8"/>
  <c r="O346" i="8"/>
  <c r="N346" i="8"/>
  <c r="L346" i="8"/>
  <c r="K346" i="8"/>
  <c r="J346" i="8"/>
  <c r="I346" i="8"/>
  <c r="H346" i="8"/>
  <c r="V345" i="8"/>
  <c r="U345" i="8"/>
  <c r="S345" i="8"/>
  <c r="R345" i="8"/>
  <c r="Q345" i="8"/>
  <c r="O345" i="8"/>
  <c r="N345" i="8"/>
  <c r="L345" i="8"/>
  <c r="K345" i="8"/>
  <c r="J345" i="8"/>
  <c r="I345" i="8"/>
  <c r="H345" i="8"/>
  <c r="V344" i="8"/>
  <c r="U344" i="8"/>
  <c r="S344" i="8"/>
  <c r="B344" i="19" s="1"/>
  <c r="D344" i="19" s="1"/>
  <c r="R344" i="8"/>
  <c r="Q344" i="8"/>
  <c r="O344" i="8"/>
  <c r="N344" i="8"/>
  <c r="L344" i="8"/>
  <c r="K344" i="8"/>
  <c r="J344" i="8"/>
  <c r="I344" i="8"/>
  <c r="H344" i="8"/>
  <c r="V343" i="8"/>
  <c r="U343" i="8"/>
  <c r="S343" i="8"/>
  <c r="B343" i="19" s="1"/>
  <c r="D343" i="19" s="1"/>
  <c r="R343" i="8"/>
  <c r="Q343" i="8"/>
  <c r="O343" i="8"/>
  <c r="N343" i="8"/>
  <c r="L343" i="8"/>
  <c r="K343" i="8"/>
  <c r="J343" i="8"/>
  <c r="I343" i="8"/>
  <c r="H343" i="8"/>
  <c r="V342" i="8"/>
  <c r="U342" i="8"/>
  <c r="S342" i="8"/>
  <c r="B342" i="19" s="1"/>
  <c r="D342" i="19" s="1"/>
  <c r="R342" i="8"/>
  <c r="Q342" i="8"/>
  <c r="O342" i="8"/>
  <c r="N342" i="8"/>
  <c r="L342" i="8"/>
  <c r="K342" i="8"/>
  <c r="J342" i="8"/>
  <c r="I342" i="8"/>
  <c r="H342" i="8"/>
  <c r="V341" i="8"/>
  <c r="U341" i="8"/>
  <c r="S341" i="8"/>
  <c r="B341" i="19" s="1"/>
  <c r="D341" i="19" s="1"/>
  <c r="R341" i="8"/>
  <c r="Q341" i="8"/>
  <c r="O341" i="8"/>
  <c r="N341" i="8"/>
  <c r="L341" i="8"/>
  <c r="K341" i="8"/>
  <c r="J341" i="8"/>
  <c r="I341" i="8"/>
  <c r="H341" i="8"/>
  <c r="V340" i="8"/>
  <c r="U340" i="8"/>
  <c r="S340" i="8"/>
  <c r="B340" i="19" s="1"/>
  <c r="D340" i="19" s="1"/>
  <c r="R340" i="8"/>
  <c r="Q340" i="8"/>
  <c r="O340" i="8"/>
  <c r="N340" i="8"/>
  <c r="L340" i="8"/>
  <c r="K340" i="8"/>
  <c r="J340" i="8"/>
  <c r="I340" i="8"/>
  <c r="H340" i="8"/>
  <c r="V339" i="8"/>
  <c r="U339" i="8"/>
  <c r="S339" i="8"/>
  <c r="B339" i="19" s="1"/>
  <c r="D339" i="19" s="1"/>
  <c r="R339" i="8"/>
  <c r="Q339" i="8"/>
  <c r="O339" i="8"/>
  <c r="N339" i="8"/>
  <c r="L339" i="8"/>
  <c r="K339" i="8"/>
  <c r="J339" i="8"/>
  <c r="I339" i="8"/>
  <c r="H339" i="8"/>
  <c r="V338" i="8"/>
  <c r="U338" i="8"/>
  <c r="S338" i="8"/>
  <c r="B338" i="19" s="1"/>
  <c r="D338" i="19" s="1"/>
  <c r="R338" i="8"/>
  <c r="Q338" i="8"/>
  <c r="O338" i="8"/>
  <c r="N338" i="8"/>
  <c r="L338" i="8"/>
  <c r="K338" i="8"/>
  <c r="J338" i="8"/>
  <c r="I338" i="8"/>
  <c r="H338" i="8"/>
  <c r="V337" i="8"/>
  <c r="U337" i="8"/>
  <c r="S337" i="8"/>
  <c r="B337" i="19" s="1"/>
  <c r="D337" i="19" s="1"/>
  <c r="R337" i="8"/>
  <c r="Q337" i="8"/>
  <c r="O337" i="8"/>
  <c r="N337" i="8"/>
  <c r="L337" i="8"/>
  <c r="K337" i="8"/>
  <c r="J337" i="8"/>
  <c r="I337" i="8"/>
  <c r="H337" i="8"/>
  <c r="V336" i="8"/>
  <c r="U336" i="8"/>
  <c r="S336" i="8"/>
  <c r="B336" i="19" s="1"/>
  <c r="D336" i="19" s="1"/>
  <c r="R336" i="8"/>
  <c r="Q336" i="8"/>
  <c r="O336" i="8"/>
  <c r="N336" i="8"/>
  <c r="L336" i="8"/>
  <c r="K336" i="8"/>
  <c r="J336" i="8"/>
  <c r="I336" i="8"/>
  <c r="H336" i="8"/>
  <c r="V335" i="8"/>
  <c r="U335" i="8"/>
  <c r="S335" i="8"/>
  <c r="B335" i="19" s="1"/>
  <c r="D335" i="19" s="1"/>
  <c r="R335" i="8"/>
  <c r="Q335" i="8"/>
  <c r="O335" i="8"/>
  <c r="N335" i="8"/>
  <c r="L335" i="8"/>
  <c r="K335" i="8"/>
  <c r="J335" i="8"/>
  <c r="I335" i="8"/>
  <c r="H335" i="8"/>
  <c r="V334" i="8"/>
  <c r="U334" i="8"/>
  <c r="S334" i="8"/>
  <c r="B334" i="19" s="1"/>
  <c r="D334" i="19" s="1"/>
  <c r="R334" i="8"/>
  <c r="Q334" i="8"/>
  <c r="O334" i="8"/>
  <c r="N334" i="8"/>
  <c r="L334" i="8"/>
  <c r="K334" i="8"/>
  <c r="J334" i="8"/>
  <c r="I334" i="8"/>
  <c r="H334" i="8"/>
  <c r="V333" i="8"/>
  <c r="U333" i="8"/>
  <c r="S333" i="8"/>
  <c r="B333" i="19" s="1"/>
  <c r="D333" i="19" s="1"/>
  <c r="R333" i="8"/>
  <c r="Q333" i="8"/>
  <c r="O333" i="8"/>
  <c r="N333" i="8"/>
  <c r="L333" i="8"/>
  <c r="K333" i="8"/>
  <c r="J333" i="8"/>
  <c r="I333" i="8"/>
  <c r="H333" i="8"/>
  <c r="V332" i="8"/>
  <c r="U332" i="8"/>
  <c r="S332" i="8"/>
  <c r="R332" i="8"/>
  <c r="Q332" i="8"/>
  <c r="O332" i="8"/>
  <c r="N332" i="8"/>
  <c r="L332" i="8"/>
  <c r="K332" i="8"/>
  <c r="J332" i="8"/>
  <c r="I332" i="8"/>
  <c r="H332" i="8"/>
  <c r="V331" i="8"/>
  <c r="U331" i="8"/>
  <c r="S331" i="8"/>
  <c r="B331" i="19" s="1"/>
  <c r="D331" i="19" s="1"/>
  <c r="R331" i="8"/>
  <c r="Q331" i="8"/>
  <c r="O331" i="8"/>
  <c r="N331" i="8"/>
  <c r="L331" i="8"/>
  <c r="K331" i="8"/>
  <c r="J331" i="8"/>
  <c r="I331" i="8"/>
  <c r="H331" i="8"/>
  <c r="V330" i="8"/>
  <c r="U330" i="8"/>
  <c r="S330" i="8"/>
  <c r="B330" i="19" s="1"/>
  <c r="D330" i="19" s="1"/>
  <c r="R330" i="8"/>
  <c r="Q330" i="8"/>
  <c r="O330" i="8"/>
  <c r="N330" i="8"/>
  <c r="L330" i="8"/>
  <c r="K330" i="8"/>
  <c r="J330" i="8"/>
  <c r="I330" i="8"/>
  <c r="H330" i="8"/>
  <c r="V329" i="8"/>
  <c r="U329" i="8"/>
  <c r="S329" i="8"/>
  <c r="R329" i="8"/>
  <c r="Q329" i="8"/>
  <c r="O329" i="8"/>
  <c r="N329" i="8"/>
  <c r="L329" i="8"/>
  <c r="K329" i="8"/>
  <c r="J329" i="8"/>
  <c r="I329" i="8"/>
  <c r="H329" i="8"/>
  <c r="V328" i="8"/>
  <c r="U328" i="8"/>
  <c r="S328" i="8"/>
  <c r="B328" i="19" s="1"/>
  <c r="D328" i="19" s="1"/>
  <c r="R328" i="8"/>
  <c r="Q328" i="8"/>
  <c r="O328" i="8"/>
  <c r="N328" i="8"/>
  <c r="L328" i="8"/>
  <c r="K328" i="8"/>
  <c r="J328" i="8"/>
  <c r="I328" i="8"/>
  <c r="H328" i="8"/>
  <c r="V327" i="8"/>
  <c r="U327" i="8"/>
  <c r="S327" i="8"/>
  <c r="B327" i="19" s="1"/>
  <c r="D327" i="19" s="1"/>
  <c r="R327" i="8"/>
  <c r="Q327" i="8"/>
  <c r="O327" i="8"/>
  <c r="N327" i="8"/>
  <c r="L327" i="8"/>
  <c r="K327" i="8"/>
  <c r="J327" i="8"/>
  <c r="I327" i="8"/>
  <c r="H327" i="8"/>
  <c r="V326" i="8"/>
  <c r="U326" i="8"/>
  <c r="S326" i="8"/>
  <c r="B326" i="19" s="1"/>
  <c r="D326" i="19" s="1"/>
  <c r="R326" i="8"/>
  <c r="Q326" i="8"/>
  <c r="O326" i="8"/>
  <c r="N326" i="8"/>
  <c r="L326" i="8"/>
  <c r="K326" i="8"/>
  <c r="J326" i="8"/>
  <c r="I326" i="8"/>
  <c r="H326" i="8"/>
  <c r="V325" i="8"/>
  <c r="U325" i="8"/>
  <c r="S325" i="8"/>
  <c r="B325" i="19" s="1"/>
  <c r="D325" i="19" s="1"/>
  <c r="R325" i="8"/>
  <c r="Q325" i="8"/>
  <c r="O325" i="8"/>
  <c r="N325" i="8"/>
  <c r="L325" i="8"/>
  <c r="K325" i="8"/>
  <c r="J325" i="8"/>
  <c r="I325" i="8"/>
  <c r="H325" i="8"/>
  <c r="V324" i="8"/>
  <c r="U324" i="8"/>
  <c r="S324" i="8"/>
  <c r="B324" i="19" s="1"/>
  <c r="D324" i="19" s="1"/>
  <c r="R324" i="8"/>
  <c r="Q324" i="8"/>
  <c r="O324" i="8"/>
  <c r="N324" i="8"/>
  <c r="L324" i="8"/>
  <c r="K324" i="8"/>
  <c r="J324" i="8"/>
  <c r="I324" i="8"/>
  <c r="H324" i="8"/>
  <c r="V323" i="8"/>
  <c r="U323" i="8"/>
  <c r="S323" i="8"/>
  <c r="B323" i="19" s="1"/>
  <c r="D323" i="19" s="1"/>
  <c r="R323" i="8"/>
  <c r="Q323" i="8"/>
  <c r="O323" i="8"/>
  <c r="N323" i="8"/>
  <c r="L323" i="8"/>
  <c r="K323" i="8"/>
  <c r="J323" i="8"/>
  <c r="I323" i="8"/>
  <c r="H323" i="8"/>
  <c r="V322" i="8"/>
  <c r="U322" i="8"/>
  <c r="S322" i="8"/>
  <c r="B322" i="19" s="1"/>
  <c r="D322" i="19" s="1"/>
  <c r="R322" i="8"/>
  <c r="Q322" i="8"/>
  <c r="O322" i="8"/>
  <c r="N322" i="8"/>
  <c r="L322" i="8"/>
  <c r="K322" i="8"/>
  <c r="J322" i="8"/>
  <c r="I322" i="8"/>
  <c r="H322" i="8"/>
  <c r="V321" i="8"/>
  <c r="U321" i="8"/>
  <c r="S321" i="8"/>
  <c r="B321" i="19" s="1"/>
  <c r="D321" i="19" s="1"/>
  <c r="R321" i="8"/>
  <c r="Q321" i="8"/>
  <c r="O321" i="8"/>
  <c r="N321" i="8"/>
  <c r="L321" i="8"/>
  <c r="K321" i="8"/>
  <c r="J321" i="8"/>
  <c r="I321" i="8"/>
  <c r="H321" i="8"/>
  <c r="V320" i="8"/>
  <c r="U320" i="8"/>
  <c r="S320" i="8"/>
  <c r="B320" i="19" s="1"/>
  <c r="D320" i="19" s="1"/>
  <c r="R320" i="8"/>
  <c r="Q320" i="8"/>
  <c r="O320" i="8"/>
  <c r="N320" i="8"/>
  <c r="L320" i="8"/>
  <c r="K320" i="8"/>
  <c r="J320" i="8"/>
  <c r="I320" i="8"/>
  <c r="H320" i="8"/>
  <c r="V319" i="8"/>
  <c r="U319" i="8"/>
  <c r="S319" i="8"/>
  <c r="B319" i="19" s="1"/>
  <c r="D319" i="19" s="1"/>
  <c r="R319" i="8"/>
  <c r="Q319" i="8"/>
  <c r="O319" i="8"/>
  <c r="N319" i="8"/>
  <c r="L319" i="8"/>
  <c r="K319" i="8"/>
  <c r="J319" i="8"/>
  <c r="I319" i="8"/>
  <c r="H319" i="8"/>
  <c r="V318" i="8"/>
  <c r="U318" i="8"/>
  <c r="S318" i="8"/>
  <c r="B318" i="19" s="1"/>
  <c r="D318" i="19" s="1"/>
  <c r="R318" i="8"/>
  <c r="Q318" i="8"/>
  <c r="O318" i="8"/>
  <c r="N318" i="8"/>
  <c r="L318" i="8"/>
  <c r="K318" i="8"/>
  <c r="J318" i="8"/>
  <c r="I318" i="8"/>
  <c r="H318" i="8"/>
  <c r="V317" i="8"/>
  <c r="U317" i="8"/>
  <c r="S317" i="8"/>
  <c r="B317" i="19" s="1"/>
  <c r="D317" i="19" s="1"/>
  <c r="R317" i="8"/>
  <c r="Q317" i="8"/>
  <c r="O317" i="8"/>
  <c r="N317" i="8"/>
  <c r="L317" i="8"/>
  <c r="K317" i="8"/>
  <c r="J317" i="8"/>
  <c r="I317" i="8"/>
  <c r="H317" i="8"/>
  <c r="V316" i="8"/>
  <c r="U316" i="8"/>
  <c r="S316" i="8"/>
  <c r="R316" i="8"/>
  <c r="Q316" i="8"/>
  <c r="O316" i="8"/>
  <c r="N316" i="8"/>
  <c r="L316" i="8"/>
  <c r="K316" i="8"/>
  <c r="J316" i="8"/>
  <c r="I316" i="8"/>
  <c r="H316" i="8"/>
  <c r="V315" i="8"/>
  <c r="U315" i="8"/>
  <c r="S315" i="8"/>
  <c r="B315" i="19" s="1"/>
  <c r="D315" i="19" s="1"/>
  <c r="R315" i="8"/>
  <c r="Q315" i="8"/>
  <c r="O315" i="8"/>
  <c r="N315" i="8"/>
  <c r="L315" i="8"/>
  <c r="K315" i="8"/>
  <c r="J315" i="8"/>
  <c r="I315" i="8"/>
  <c r="H315" i="8"/>
  <c r="V314" i="8"/>
  <c r="U314" i="8"/>
  <c r="S314" i="8"/>
  <c r="B314" i="19" s="1"/>
  <c r="D314" i="19" s="1"/>
  <c r="R314" i="8"/>
  <c r="Q314" i="8"/>
  <c r="O314" i="8"/>
  <c r="N314" i="8"/>
  <c r="L314" i="8"/>
  <c r="K314" i="8"/>
  <c r="J314" i="8"/>
  <c r="I314" i="8"/>
  <c r="H314" i="8"/>
  <c r="V313" i="8"/>
  <c r="U313" i="8"/>
  <c r="S313" i="8"/>
  <c r="R313" i="8"/>
  <c r="Q313" i="8"/>
  <c r="O313" i="8"/>
  <c r="N313" i="8"/>
  <c r="L313" i="8"/>
  <c r="K313" i="8"/>
  <c r="J313" i="8"/>
  <c r="I313" i="8"/>
  <c r="H313" i="8"/>
  <c r="V312" i="8"/>
  <c r="U312" i="8"/>
  <c r="S312" i="8"/>
  <c r="B312" i="19" s="1"/>
  <c r="D312" i="19" s="1"/>
  <c r="R312" i="8"/>
  <c r="Q312" i="8"/>
  <c r="O312" i="8"/>
  <c r="N312" i="8"/>
  <c r="L312" i="8"/>
  <c r="K312" i="8"/>
  <c r="J312" i="8"/>
  <c r="I312" i="8"/>
  <c r="H312" i="8"/>
  <c r="V311" i="8"/>
  <c r="U311" i="8"/>
  <c r="S311" i="8"/>
  <c r="B311" i="19" s="1"/>
  <c r="D311" i="19" s="1"/>
  <c r="R311" i="8"/>
  <c r="Q311" i="8"/>
  <c r="O311" i="8"/>
  <c r="N311" i="8"/>
  <c r="L311" i="8"/>
  <c r="K311" i="8"/>
  <c r="J311" i="8"/>
  <c r="I311" i="8"/>
  <c r="H311" i="8"/>
  <c r="V310" i="8"/>
  <c r="U310" i="8"/>
  <c r="S310" i="8"/>
  <c r="B310" i="19" s="1"/>
  <c r="D310" i="19" s="1"/>
  <c r="R310" i="8"/>
  <c r="Q310" i="8"/>
  <c r="O310" i="8"/>
  <c r="N310" i="8"/>
  <c r="L310" i="8"/>
  <c r="K310" i="8"/>
  <c r="J310" i="8"/>
  <c r="I310" i="8"/>
  <c r="H310" i="8"/>
  <c r="V309" i="8"/>
  <c r="U309" i="8"/>
  <c r="S309" i="8"/>
  <c r="B309" i="19" s="1"/>
  <c r="D309" i="19" s="1"/>
  <c r="R309" i="8"/>
  <c r="Q309" i="8"/>
  <c r="O309" i="8"/>
  <c r="N309" i="8"/>
  <c r="L309" i="8"/>
  <c r="K309" i="8"/>
  <c r="J309" i="8"/>
  <c r="I309" i="8"/>
  <c r="H309" i="8"/>
  <c r="V308" i="8"/>
  <c r="U308" i="8"/>
  <c r="S308" i="8"/>
  <c r="B308" i="19" s="1"/>
  <c r="D308" i="19" s="1"/>
  <c r="R308" i="8"/>
  <c r="Q308" i="8"/>
  <c r="O308" i="8"/>
  <c r="N308" i="8"/>
  <c r="L308" i="8"/>
  <c r="K308" i="8"/>
  <c r="J308" i="8"/>
  <c r="I308" i="8"/>
  <c r="H308" i="8"/>
  <c r="V307" i="8"/>
  <c r="U307" i="8"/>
  <c r="S307" i="8"/>
  <c r="B307" i="19" s="1"/>
  <c r="D307" i="19" s="1"/>
  <c r="R307" i="8"/>
  <c r="Q307" i="8"/>
  <c r="O307" i="8"/>
  <c r="N307" i="8"/>
  <c r="L307" i="8"/>
  <c r="K307" i="8"/>
  <c r="J307" i="8"/>
  <c r="I307" i="8"/>
  <c r="H307" i="8"/>
  <c r="V306" i="8"/>
  <c r="U306" i="8"/>
  <c r="S306" i="8"/>
  <c r="B306" i="19" s="1"/>
  <c r="D306" i="19" s="1"/>
  <c r="R306" i="8"/>
  <c r="Q306" i="8"/>
  <c r="O306" i="8"/>
  <c r="N306" i="8"/>
  <c r="L306" i="8"/>
  <c r="K306" i="8"/>
  <c r="J306" i="8"/>
  <c r="I306" i="8"/>
  <c r="H306" i="8"/>
  <c r="V305" i="8"/>
  <c r="U305" i="8"/>
  <c r="S305" i="8"/>
  <c r="B305" i="19" s="1"/>
  <c r="D305" i="19" s="1"/>
  <c r="R305" i="8"/>
  <c r="Q305" i="8"/>
  <c r="O305" i="8"/>
  <c r="N305" i="8"/>
  <c r="L305" i="8"/>
  <c r="K305" i="8"/>
  <c r="J305" i="8"/>
  <c r="I305" i="8"/>
  <c r="H305" i="8"/>
  <c r="V304" i="8"/>
  <c r="U304" i="8"/>
  <c r="S304" i="8"/>
  <c r="B304" i="19" s="1"/>
  <c r="D304" i="19" s="1"/>
  <c r="R304" i="8"/>
  <c r="Q304" i="8"/>
  <c r="O304" i="8"/>
  <c r="N304" i="8"/>
  <c r="L304" i="8"/>
  <c r="K304" i="8"/>
  <c r="J304" i="8"/>
  <c r="I304" i="8"/>
  <c r="H304" i="8"/>
  <c r="V303" i="8"/>
  <c r="U303" i="8"/>
  <c r="S303" i="8"/>
  <c r="B303" i="19" s="1"/>
  <c r="D303" i="19" s="1"/>
  <c r="R303" i="8"/>
  <c r="Q303" i="8"/>
  <c r="O303" i="8"/>
  <c r="N303" i="8"/>
  <c r="L303" i="8"/>
  <c r="K303" i="8"/>
  <c r="J303" i="8"/>
  <c r="I303" i="8"/>
  <c r="H303" i="8"/>
  <c r="V302" i="8"/>
  <c r="U302" i="8"/>
  <c r="S302" i="8"/>
  <c r="B302" i="19" s="1"/>
  <c r="D302" i="19" s="1"/>
  <c r="R302" i="8"/>
  <c r="Q302" i="8"/>
  <c r="O302" i="8"/>
  <c r="N302" i="8"/>
  <c r="L302" i="8"/>
  <c r="K302" i="8"/>
  <c r="J302" i="8"/>
  <c r="I302" i="8"/>
  <c r="H302" i="8"/>
  <c r="V301" i="8"/>
  <c r="U301" i="8"/>
  <c r="S301" i="8"/>
  <c r="B301" i="19" s="1"/>
  <c r="D301" i="19" s="1"/>
  <c r="R301" i="8"/>
  <c r="Q301" i="8"/>
  <c r="O301" i="8"/>
  <c r="N301" i="8"/>
  <c r="L301" i="8"/>
  <c r="K301" i="8"/>
  <c r="J301" i="8"/>
  <c r="I301" i="8"/>
  <c r="H301" i="8"/>
  <c r="V300" i="8"/>
  <c r="U300" i="8"/>
  <c r="S300" i="8"/>
  <c r="R300" i="8"/>
  <c r="Q300" i="8"/>
  <c r="O300" i="8"/>
  <c r="N300" i="8"/>
  <c r="L300" i="8"/>
  <c r="K300" i="8"/>
  <c r="J300" i="8"/>
  <c r="I300" i="8"/>
  <c r="H300" i="8"/>
  <c r="V299" i="8"/>
  <c r="U299" i="8"/>
  <c r="S299" i="8"/>
  <c r="B299" i="19" s="1"/>
  <c r="D299" i="19" s="1"/>
  <c r="R299" i="8"/>
  <c r="Q299" i="8"/>
  <c r="O299" i="8"/>
  <c r="N299" i="8"/>
  <c r="L299" i="8"/>
  <c r="K299" i="8"/>
  <c r="J299" i="8"/>
  <c r="I299" i="8"/>
  <c r="H299" i="8"/>
  <c r="V298" i="8"/>
  <c r="U298" i="8"/>
  <c r="S298" i="8"/>
  <c r="B298" i="19" s="1"/>
  <c r="D298" i="19" s="1"/>
  <c r="R298" i="8"/>
  <c r="Q298" i="8"/>
  <c r="O298" i="8"/>
  <c r="N298" i="8"/>
  <c r="L298" i="8"/>
  <c r="K298" i="8"/>
  <c r="J298" i="8"/>
  <c r="I298" i="8"/>
  <c r="H298" i="8"/>
  <c r="V297" i="8"/>
  <c r="U297" i="8"/>
  <c r="S297" i="8"/>
  <c r="R297" i="8"/>
  <c r="Q297" i="8"/>
  <c r="O297" i="8"/>
  <c r="N297" i="8"/>
  <c r="L297" i="8"/>
  <c r="K297" i="8"/>
  <c r="J297" i="8"/>
  <c r="I297" i="8"/>
  <c r="H297" i="8"/>
  <c r="V296" i="8"/>
  <c r="U296" i="8"/>
  <c r="S296" i="8"/>
  <c r="B296" i="19" s="1"/>
  <c r="D296" i="19" s="1"/>
  <c r="R296" i="8"/>
  <c r="Q296" i="8"/>
  <c r="O296" i="8"/>
  <c r="N296" i="8"/>
  <c r="L296" i="8"/>
  <c r="K296" i="8"/>
  <c r="J296" i="8"/>
  <c r="I296" i="8"/>
  <c r="H296" i="8"/>
  <c r="V295" i="8"/>
  <c r="U295" i="8"/>
  <c r="S295" i="8"/>
  <c r="B295" i="19" s="1"/>
  <c r="D295" i="19" s="1"/>
  <c r="R295" i="8"/>
  <c r="Q295" i="8"/>
  <c r="O295" i="8"/>
  <c r="N295" i="8"/>
  <c r="L295" i="8"/>
  <c r="K295" i="8"/>
  <c r="J295" i="8"/>
  <c r="I295" i="8"/>
  <c r="H295" i="8"/>
  <c r="V294" i="8"/>
  <c r="U294" i="8"/>
  <c r="S294" i="8"/>
  <c r="B294" i="19" s="1"/>
  <c r="D294" i="19" s="1"/>
  <c r="R294" i="8"/>
  <c r="Q294" i="8"/>
  <c r="O294" i="8"/>
  <c r="N294" i="8"/>
  <c r="L294" i="8"/>
  <c r="K294" i="8"/>
  <c r="J294" i="8"/>
  <c r="I294" i="8"/>
  <c r="H294" i="8"/>
  <c r="V293" i="8"/>
  <c r="U293" i="8"/>
  <c r="S293" i="8"/>
  <c r="B293" i="19" s="1"/>
  <c r="D293" i="19" s="1"/>
  <c r="R293" i="8"/>
  <c r="Q293" i="8"/>
  <c r="O293" i="8"/>
  <c r="N293" i="8"/>
  <c r="L293" i="8"/>
  <c r="K293" i="8"/>
  <c r="J293" i="8"/>
  <c r="I293" i="8"/>
  <c r="H293" i="8"/>
  <c r="V292" i="8"/>
  <c r="U292" i="8"/>
  <c r="S292" i="8"/>
  <c r="B292" i="19" s="1"/>
  <c r="D292" i="19" s="1"/>
  <c r="R292" i="8"/>
  <c r="Q292" i="8"/>
  <c r="O292" i="8"/>
  <c r="N292" i="8"/>
  <c r="L292" i="8"/>
  <c r="K292" i="8"/>
  <c r="J292" i="8"/>
  <c r="I292" i="8"/>
  <c r="H292" i="8"/>
  <c r="V291" i="8"/>
  <c r="U291" i="8"/>
  <c r="S291" i="8"/>
  <c r="B291" i="19" s="1"/>
  <c r="D291" i="19" s="1"/>
  <c r="R291" i="8"/>
  <c r="Q291" i="8"/>
  <c r="O291" i="8"/>
  <c r="N291" i="8"/>
  <c r="L291" i="8"/>
  <c r="K291" i="8"/>
  <c r="J291" i="8"/>
  <c r="I291" i="8"/>
  <c r="H291" i="8"/>
  <c r="V290" i="8"/>
  <c r="U290" i="8"/>
  <c r="S290" i="8"/>
  <c r="B290" i="19" s="1"/>
  <c r="D290" i="19" s="1"/>
  <c r="R290" i="8"/>
  <c r="Q290" i="8"/>
  <c r="O290" i="8"/>
  <c r="N290" i="8"/>
  <c r="L290" i="8"/>
  <c r="K290" i="8"/>
  <c r="J290" i="8"/>
  <c r="I290" i="8"/>
  <c r="H290" i="8"/>
  <c r="V289" i="8"/>
  <c r="U289" i="8"/>
  <c r="S289" i="8"/>
  <c r="B289" i="19" s="1"/>
  <c r="D289" i="19" s="1"/>
  <c r="R289" i="8"/>
  <c r="Q289" i="8"/>
  <c r="O289" i="8"/>
  <c r="N289" i="8"/>
  <c r="L289" i="8"/>
  <c r="K289" i="8"/>
  <c r="J289" i="8"/>
  <c r="I289" i="8"/>
  <c r="H289" i="8"/>
  <c r="V288" i="8"/>
  <c r="U288" i="8"/>
  <c r="S288" i="8"/>
  <c r="B288" i="19" s="1"/>
  <c r="D288" i="19" s="1"/>
  <c r="R288" i="8"/>
  <c r="Q288" i="8"/>
  <c r="O288" i="8"/>
  <c r="N288" i="8"/>
  <c r="L288" i="8"/>
  <c r="K288" i="8"/>
  <c r="J288" i="8"/>
  <c r="I288" i="8"/>
  <c r="H288" i="8"/>
  <c r="V287" i="8"/>
  <c r="U287" i="8"/>
  <c r="S287" i="8"/>
  <c r="B287" i="19" s="1"/>
  <c r="D287" i="19" s="1"/>
  <c r="R287" i="8"/>
  <c r="Q287" i="8"/>
  <c r="O287" i="8"/>
  <c r="N287" i="8"/>
  <c r="L287" i="8"/>
  <c r="K287" i="8"/>
  <c r="J287" i="8"/>
  <c r="I287" i="8"/>
  <c r="H287" i="8"/>
  <c r="V286" i="8"/>
  <c r="U286" i="8"/>
  <c r="S286" i="8"/>
  <c r="B286" i="19" s="1"/>
  <c r="D286" i="19" s="1"/>
  <c r="R286" i="8"/>
  <c r="Q286" i="8"/>
  <c r="O286" i="8"/>
  <c r="N286" i="8"/>
  <c r="L286" i="8"/>
  <c r="K286" i="8"/>
  <c r="J286" i="8"/>
  <c r="I286" i="8"/>
  <c r="H286" i="8"/>
  <c r="V285" i="8"/>
  <c r="U285" i="8"/>
  <c r="S285" i="8"/>
  <c r="B285" i="19" s="1"/>
  <c r="D285" i="19" s="1"/>
  <c r="R285" i="8"/>
  <c r="Q285" i="8"/>
  <c r="O285" i="8"/>
  <c r="N285" i="8"/>
  <c r="L285" i="8"/>
  <c r="K285" i="8"/>
  <c r="J285" i="8"/>
  <c r="I285" i="8"/>
  <c r="H285" i="8"/>
  <c r="V284" i="8"/>
  <c r="U284" i="8"/>
  <c r="S284" i="8"/>
  <c r="R284" i="8"/>
  <c r="Q284" i="8"/>
  <c r="O284" i="8"/>
  <c r="N284" i="8"/>
  <c r="L284" i="8"/>
  <c r="K284" i="8"/>
  <c r="J284" i="8"/>
  <c r="I284" i="8"/>
  <c r="H284" i="8"/>
  <c r="V283" i="8"/>
  <c r="U283" i="8"/>
  <c r="S283" i="8"/>
  <c r="B283" i="19" s="1"/>
  <c r="D283" i="19" s="1"/>
  <c r="R283" i="8"/>
  <c r="Q283" i="8"/>
  <c r="O283" i="8"/>
  <c r="N283" i="8"/>
  <c r="L283" i="8"/>
  <c r="K283" i="8"/>
  <c r="J283" i="8"/>
  <c r="I283" i="8"/>
  <c r="H283" i="8"/>
  <c r="V282" i="8"/>
  <c r="U282" i="8"/>
  <c r="S282" i="8"/>
  <c r="B282" i="19" s="1"/>
  <c r="D282" i="19" s="1"/>
  <c r="R282" i="8"/>
  <c r="Q282" i="8"/>
  <c r="O282" i="8"/>
  <c r="N282" i="8"/>
  <c r="L282" i="8"/>
  <c r="K282" i="8"/>
  <c r="J282" i="8"/>
  <c r="I282" i="8"/>
  <c r="H282" i="8"/>
  <c r="V281" i="8"/>
  <c r="U281" i="8"/>
  <c r="S281" i="8"/>
  <c r="R281" i="8"/>
  <c r="Q281" i="8"/>
  <c r="O281" i="8"/>
  <c r="N281" i="8"/>
  <c r="L281" i="8"/>
  <c r="K281" i="8"/>
  <c r="J281" i="8"/>
  <c r="I281" i="8"/>
  <c r="H281" i="8"/>
  <c r="V280" i="8"/>
  <c r="U280" i="8"/>
  <c r="S280" i="8"/>
  <c r="B280" i="19" s="1"/>
  <c r="D280" i="19" s="1"/>
  <c r="R280" i="8"/>
  <c r="Q280" i="8"/>
  <c r="O280" i="8"/>
  <c r="N280" i="8"/>
  <c r="L280" i="8"/>
  <c r="K280" i="8"/>
  <c r="J280" i="8"/>
  <c r="I280" i="8"/>
  <c r="H280" i="8"/>
  <c r="V279" i="8"/>
  <c r="U279" i="8"/>
  <c r="S279" i="8"/>
  <c r="B279" i="19" s="1"/>
  <c r="D279" i="19" s="1"/>
  <c r="R279" i="8"/>
  <c r="Q279" i="8"/>
  <c r="O279" i="8"/>
  <c r="N279" i="8"/>
  <c r="L279" i="8"/>
  <c r="K279" i="8"/>
  <c r="J279" i="8"/>
  <c r="I279" i="8"/>
  <c r="H279" i="8"/>
  <c r="V278" i="8"/>
  <c r="U278" i="8"/>
  <c r="S278" i="8"/>
  <c r="B278" i="19" s="1"/>
  <c r="D278" i="19" s="1"/>
  <c r="R278" i="8"/>
  <c r="Q278" i="8"/>
  <c r="O278" i="8"/>
  <c r="N278" i="8"/>
  <c r="L278" i="8"/>
  <c r="K278" i="8"/>
  <c r="J278" i="8"/>
  <c r="I278" i="8"/>
  <c r="H278" i="8"/>
  <c r="V277" i="8"/>
  <c r="U277" i="8"/>
  <c r="S277" i="8"/>
  <c r="B277" i="19" s="1"/>
  <c r="D277" i="19" s="1"/>
  <c r="R277" i="8"/>
  <c r="Q277" i="8"/>
  <c r="O277" i="8"/>
  <c r="N277" i="8"/>
  <c r="L277" i="8"/>
  <c r="K277" i="8"/>
  <c r="J277" i="8"/>
  <c r="I277" i="8"/>
  <c r="H277" i="8"/>
  <c r="V276" i="8"/>
  <c r="U276" i="8"/>
  <c r="S276" i="8"/>
  <c r="B276" i="19" s="1"/>
  <c r="D276" i="19" s="1"/>
  <c r="R276" i="8"/>
  <c r="Q276" i="8"/>
  <c r="O276" i="8"/>
  <c r="N276" i="8"/>
  <c r="L276" i="8"/>
  <c r="K276" i="8"/>
  <c r="J276" i="8"/>
  <c r="I276" i="8"/>
  <c r="H276" i="8"/>
  <c r="V275" i="8"/>
  <c r="U275" i="8"/>
  <c r="S275" i="8"/>
  <c r="B275" i="19" s="1"/>
  <c r="D275" i="19" s="1"/>
  <c r="R275" i="8"/>
  <c r="Q275" i="8"/>
  <c r="O275" i="8"/>
  <c r="N275" i="8"/>
  <c r="L275" i="8"/>
  <c r="K275" i="8"/>
  <c r="J275" i="8"/>
  <c r="I275" i="8"/>
  <c r="H275" i="8"/>
  <c r="V274" i="8"/>
  <c r="U274" i="8"/>
  <c r="S274" i="8"/>
  <c r="B274" i="19" s="1"/>
  <c r="D274" i="19" s="1"/>
  <c r="R274" i="8"/>
  <c r="Q274" i="8"/>
  <c r="O274" i="8"/>
  <c r="N274" i="8"/>
  <c r="L274" i="8"/>
  <c r="K274" i="8"/>
  <c r="J274" i="8"/>
  <c r="I274" i="8"/>
  <c r="H274" i="8"/>
  <c r="V273" i="8"/>
  <c r="U273" i="8"/>
  <c r="S273" i="8"/>
  <c r="B273" i="19" s="1"/>
  <c r="D273" i="19" s="1"/>
  <c r="R273" i="8"/>
  <c r="Q273" i="8"/>
  <c r="O273" i="8"/>
  <c r="N273" i="8"/>
  <c r="L273" i="8"/>
  <c r="K273" i="8"/>
  <c r="J273" i="8"/>
  <c r="I273" i="8"/>
  <c r="H273" i="8"/>
  <c r="V272" i="8"/>
  <c r="U272" i="8"/>
  <c r="S272" i="8"/>
  <c r="B272" i="19" s="1"/>
  <c r="D272" i="19" s="1"/>
  <c r="R272" i="8"/>
  <c r="Q272" i="8"/>
  <c r="O272" i="8"/>
  <c r="N272" i="8"/>
  <c r="L272" i="8"/>
  <c r="K272" i="8"/>
  <c r="J272" i="8"/>
  <c r="I272" i="8"/>
  <c r="H272" i="8"/>
  <c r="V271" i="8"/>
  <c r="U271" i="8"/>
  <c r="S271" i="8"/>
  <c r="B271" i="19" s="1"/>
  <c r="D271" i="19" s="1"/>
  <c r="R271" i="8"/>
  <c r="Q271" i="8"/>
  <c r="O271" i="8"/>
  <c r="N271" i="8"/>
  <c r="L271" i="8"/>
  <c r="K271" i="8"/>
  <c r="J271" i="8"/>
  <c r="I271" i="8"/>
  <c r="H271" i="8"/>
  <c r="V270" i="8"/>
  <c r="U270" i="8"/>
  <c r="S270" i="8"/>
  <c r="B270" i="19" s="1"/>
  <c r="D270" i="19" s="1"/>
  <c r="R270" i="8"/>
  <c r="Q270" i="8"/>
  <c r="O270" i="8"/>
  <c r="N270" i="8"/>
  <c r="L270" i="8"/>
  <c r="K270" i="8"/>
  <c r="J270" i="8"/>
  <c r="I270" i="8"/>
  <c r="H270" i="8"/>
  <c r="V269" i="8"/>
  <c r="U269" i="8"/>
  <c r="S269" i="8"/>
  <c r="B269" i="19" s="1"/>
  <c r="D269" i="19" s="1"/>
  <c r="R269" i="8"/>
  <c r="Q269" i="8"/>
  <c r="O269" i="8"/>
  <c r="N269" i="8"/>
  <c r="L269" i="8"/>
  <c r="K269" i="8"/>
  <c r="J269" i="8"/>
  <c r="I269" i="8"/>
  <c r="H269" i="8"/>
  <c r="V268" i="8"/>
  <c r="U268" i="8"/>
  <c r="S268" i="8"/>
  <c r="R268" i="8"/>
  <c r="Q268" i="8"/>
  <c r="O268" i="8"/>
  <c r="N268" i="8"/>
  <c r="L268" i="8"/>
  <c r="K268" i="8"/>
  <c r="J268" i="8"/>
  <c r="I268" i="8"/>
  <c r="H268" i="8"/>
  <c r="V267" i="8"/>
  <c r="U267" i="8"/>
  <c r="S267" i="8"/>
  <c r="B267" i="19" s="1"/>
  <c r="D267" i="19" s="1"/>
  <c r="R267" i="8"/>
  <c r="Q267" i="8"/>
  <c r="O267" i="8"/>
  <c r="N267" i="8"/>
  <c r="L267" i="8"/>
  <c r="K267" i="8"/>
  <c r="J267" i="8"/>
  <c r="I267" i="8"/>
  <c r="H267" i="8"/>
  <c r="V266" i="8"/>
  <c r="U266" i="8"/>
  <c r="S266" i="8"/>
  <c r="B266" i="19" s="1"/>
  <c r="D266" i="19" s="1"/>
  <c r="R266" i="8"/>
  <c r="Q266" i="8"/>
  <c r="O266" i="8"/>
  <c r="N266" i="8"/>
  <c r="L266" i="8"/>
  <c r="K266" i="8"/>
  <c r="J266" i="8"/>
  <c r="I266" i="8"/>
  <c r="H266" i="8"/>
  <c r="V265" i="8"/>
  <c r="U265" i="8"/>
  <c r="S265" i="8"/>
  <c r="R265" i="8"/>
  <c r="Q265" i="8"/>
  <c r="O265" i="8"/>
  <c r="N265" i="8"/>
  <c r="L265" i="8"/>
  <c r="K265" i="8"/>
  <c r="J265" i="8"/>
  <c r="I265" i="8"/>
  <c r="H265" i="8"/>
  <c r="V264" i="8"/>
  <c r="U264" i="8"/>
  <c r="S264" i="8"/>
  <c r="B264" i="19" s="1"/>
  <c r="D264" i="19" s="1"/>
  <c r="R264" i="8"/>
  <c r="Q264" i="8"/>
  <c r="O264" i="8"/>
  <c r="N264" i="8"/>
  <c r="L264" i="8"/>
  <c r="K264" i="8"/>
  <c r="J264" i="8"/>
  <c r="I264" i="8"/>
  <c r="H264" i="8"/>
  <c r="V263" i="8"/>
  <c r="U263" i="8"/>
  <c r="S263" i="8"/>
  <c r="B263" i="19" s="1"/>
  <c r="D263" i="19" s="1"/>
  <c r="R263" i="8"/>
  <c r="Q263" i="8"/>
  <c r="O263" i="8"/>
  <c r="N263" i="8"/>
  <c r="L263" i="8"/>
  <c r="K263" i="8"/>
  <c r="J263" i="8"/>
  <c r="I263" i="8"/>
  <c r="H263" i="8"/>
  <c r="V262" i="8"/>
  <c r="U262" i="8"/>
  <c r="S262" i="8"/>
  <c r="B262" i="19" s="1"/>
  <c r="D262" i="19" s="1"/>
  <c r="R262" i="8"/>
  <c r="Q262" i="8"/>
  <c r="O262" i="8"/>
  <c r="N262" i="8"/>
  <c r="L262" i="8"/>
  <c r="K262" i="8"/>
  <c r="J262" i="8"/>
  <c r="I262" i="8"/>
  <c r="H262" i="8"/>
  <c r="V261" i="8"/>
  <c r="U261" i="8"/>
  <c r="S261" i="8"/>
  <c r="B261" i="19" s="1"/>
  <c r="D261" i="19" s="1"/>
  <c r="R261" i="8"/>
  <c r="Q261" i="8"/>
  <c r="O261" i="8"/>
  <c r="N261" i="8"/>
  <c r="L261" i="8"/>
  <c r="K261" i="8"/>
  <c r="J261" i="8"/>
  <c r="I261" i="8"/>
  <c r="H261" i="8"/>
  <c r="V260" i="8"/>
  <c r="U260" i="8"/>
  <c r="S260" i="8"/>
  <c r="B260" i="19" s="1"/>
  <c r="D260" i="19" s="1"/>
  <c r="R260" i="8"/>
  <c r="Q260" i="8"/>
  <c r="O260" i="8"/>
  <c r="N260" i="8"/>
  <c r="L260" i="8"/>
  <c r="K260" i="8"/>
  <c r="J260" i="8"/>
  <c r="I260" i="8"/>
  <c r="H260" i="8"/>
  <c r="V259" i="8"/>
  <c r="U259" i="8"/>
  <c r="S259" i="8"/>
  <c r="B259" i="19" s="1"/>
  <c r="D259" i="19" s="1"/>
  <c r="R259" i="8"/>
  <c r="Q259" i="8"/>
  <c r="O259" i="8"/>
  <c r="N259" i="8"/>
  <c r="L259" i="8"/>
  <c r="K259" i="8"/>
  <c r="J259" i="8"/>
  <c r="I259" i="8"/>
  <c r="H259" i="8"/>
  <c r="V258" i="8"/>
  <c r="U258" i="8"/>
  <c r="S258" i="8"/>
  <c r="B258" i="19" s="1"/>
  <c r="D258" i="19" s="1"/>
  <c r="R258" i="8"/>
  <c r="Q258" i="8"/>
  <c r="O258" i="8"/>
  <c r="N258" i="8"/>
  <c r="L258" i="8"/>
  <c r="K258" i="8"/>
  <c r="J258" i="8"/>
  <c r="I258" i="8"/>
  <c r="H258" i="8"/>
  <c r="V257" i="8"/>
  <c r="U257" i="8"/>
  <c r="S257" i="8"/>
  <c r="B257" i="19" s="1"/>
  <c r="D257" i="19" s="1"/>
  <c r="R257" i="8"/>
  <c r="Q257" i="8"/>
  <c r="O257" i="8"/>
  <c r="N257" i="8"/>
  <c r="L257" i="8"/>
  <c r="K257" i="8"/>
  <c r="J257" i="8"/>
  <c r="I257" i="8"/>
  <c r="H257" i="8"/>
  <c r="V256" i="8"/>
  <c r="U256" i="8"/>
  <c r="S256" i="8"/>
  <c r="B256" i="19" s="1"/>
  <c r="D256" i="19" s="1"/>
  <c r="R256" i="8"/>
  <c r="Q256" i="8"/>
  <c r="O256" i="8"/>
  <c r="N256" i="8"/>
  <c r="L256" i="8"/>
  <c r="K256" i="8"/>
  <c r="J256" i="8"/>
  <c r="I256" i="8"/>
  <c r="H256" i="8"/>
  <c r="V255" i="8"/>
  <c r="U255" i="8"/>
  <c r="S255" i="8"/>
  <c r="B255" i="19" s="1"/>
  <c r="D255" i="19" s="1"/>
  <c r="R255" i="8"/>
  <c r="Q255" i="8"/>
  <c r="O255" i="8"/>
  <c r="N255" i="8"/>
  <c r="L255" i="8"/>
  <c r="K255" i="8"/>
  <c r="J255" i="8"/>
  <c r="I255" i="8"/>
  <c r="H255" i="8"/>
  <c r="V254" i="8"/>
  <c r="U254" i="8"/>
  <c r="S254" i="8"/>
  <c r="B254" i="19" s="1"/>
  <c r="D254" i="19" s="1"/>
  <c r="R254" i="8"/>
  <c r="Q254" i="8"/>
  <c r="O254" i="8"/>
  <c r="N254" i="8"/>
  <c r="L254" i="8"/>
  <c r="K254" i="8"/>
  <c r="J254" i="8"/>
  <c r="I254" i="8"/>
  <c r="H254" i="8"/>
  <c r="V253" i="8"/>
  <c r="U253" i="8"/>
  <c r="S253" i="8"/>
  <c r="B253" i="19" s="1"/>
  <c r="D253" i="19" s="1"/>
  <c r="R253" i="8"/>
  <c r="Q253" i="8"/>
  <c r="O253" i="8"/>
  <c r="N253" i="8"/>
  <c r="L253" i="8"/>
  <c r="K253" i="8"/>
  <c r="J253" i="8"/>
  <c r="I253" i="8"/>
  <c r="H253" i="8"/>
  <c r="V252" i="8"/>
  <c r="U252" i="8"/>
  <c r="S252" i="8"/>
  <c r="R252" i="8"/>
  <c r="Q252" i="8"/>
  <c r="O252" i="8"/>
  <c r="N252" i="8"/>
  <c r="L252" i="8"/>
  <c r="K252" i="8"/>
  <c r="J252" i="8"/>
  <c r="I252" i="8"/>
  <c r="H252" i="8"/>
  <c r="V251" i="8"/>
  <c r="U251" i="8"/>
  <c r="S251" i="8"/>
  <c r="B251" i="19" s="1"/>
  <c r="D251" i="19" s="1"/>
  <c r="R251" i="8"/>
  <c r="Q251" i="8"/>
  <c r="O251" i="8"/>
  <c r="N251" i="8"/>
  <c r="L251" i="8"/>
  <c r="K251" i="8"/>
  <c r="J251" i="8"/>
  <c r="I251" i="8"/>
  <c r="H251" i="8"/>
  <c r="V250" i="8"/>
  <c r="U250" i="8"/>
  <c r="S250" i="8"/>
  <c r="B250" i="19" s="1"/>
  <c r="D250" i="19" s="1"/>
  <c r="R250" i="8"/>
  <c r="Q250" i="8"/>
  <c r="O250" i="8"/>
  <c r="N250" i="8"/>
  <c r="L250" i="8"/>
  <c r="K250" i="8"/>
  <c r="J250" i="8"/>
  <c r="I250" i="8"/>
  <c r="H250" i="8"/>
  <c r="V249" i="8"/>
  <c r="U249" i="8"/>
  <c r="S249" i="8"/>
  <c r="R249" i="8"/>
  <c r="Q249" i="8"/>
  <c r="O249" i="8"/>
  <c r="N249" i="8"/>
  <c r="L249" i="8"/>
  <c r="K249" i="8"/>
  <c r="J249" i="8"/>
  <c r="I249" i="8"/>
  <c r="H249" i="8"/>
  <c r="V248" i="8"/>
  <c r="U248" i="8"/>
  <c r="S248" i="8"/>
  <c r="B248" i="19" s="1"/>
  <c r="D248" i="19" s="1"/>
  <c r="R248" i="8"/>
  <c r="Q248" i="8"/>
  <c r="O248" i="8"/>
  <c r="N248" i="8"/>
  <c r="L248" i="8"/>
  <c r="K248" i="8"/>
  <c r="J248" i="8"/>
  <c r="I248" i="8"/>
  <c r="H248" i="8"/>
  <c r="V247" i="8"/>
  <c r="U247" i="8"/>
  <c r="S247" i="8"/>
  <c r="B247" i="19" s="1"/>
  <c r="D247" i="19" s="1"/>
  <c r="R247" i="8"/>
  <c r="Q247" i="8"/>
  <c r="O247" i="8"/>
  <c r="N247" i="8"/>
  <c r="L247" i="8"/>
  <c r="K247" i="8"/>
  <c r="J247" i="8"/>
  <c r="I247" i="8"/>
  <c r="H247" i="8"/>
  <c r="V246" i="8"/>
  <c r="U246" i="8"/>
  <c r="S246" i="8"/>
  <c r="B246" i="19" s="1"/>
  <c r="D246" i="19" s="1"/>
  <c r="R246" i="8"/>
  <c r="Q246" i="8"/>
  <c r="O246" i="8"/>
  <c r="N246" i="8"/>
  <c r="L246" i="8"/>
  <c r="K246" i="8"/>
  <c r="J246" i="8"/>
  <c r="I246" i="8"/>
  <c r="H246" i="8"/>
  <c r="V245" i="8"/>
  <c r="U245" i="8"/>
  <c r="S245" i="8"/>
  <c r="B245" i="19" s="1"/>
  <c r="D245" i="19" s="1"/>
  <c r="R245" i="8"/>
  <c r="Q245" i="8"/>
  <c r="O245" i="8"/>
  <c r="N245" i="8"/>
  <c r="L245" i="8"/>
  <c r="K245" i="8"/>
  <c r="J245" i="8"/>
  <c r="I245" i="8"/>
  <c r="H245" i="8"/>
  <c r="V244" i="8"/>
  <c r="U244" i="8"/>
  <c r="S244" i="8"/>
  <c r="B244" i="19" s="1"/>
  <c r="D244" i="19" s="1"/>
  <c r="R244" i="8"/>
  <c r="Q244" i="8"/>
  <c r="O244" i="8"/>
  <c r="N244" i="8"/>
  <c r="L244" i="8"/>
  <c r="K244" i="8"/>
  <c r="J244" i="8"/>
  <c r="I244" i="8"/>
  <c r="H244" i="8"/>
  <c r="V243" i="8"/>
  <c r="U243" i="8"/>
  <c r="S243" i="8"/>
  <c r="B243" i="19" s="1"/>
  <c r="D243" i="19" s="1"/>
  <c r="R243" i="8"/>
  <c r="Q243" i="8"/>
  <c r="O243" i="8"/>
  <c r="N243" i="8"/>
  <c r="L243" i="8"/>
  <c r="K243" i="8"/>
  <c r="J243" i="8"/>
  <c r="I243" i="8"/>
  <c r="H243" i="8"/>
  <c r="V242" i="8"/>
  <c r="U242" i="8"/>
  <c r="S242" i="8"/>
  <c r="B242" i="19" s="1"/>
  <c r="D242" i="19" s="1"/>
  <c r="R242" i="8"/>
  <c r="Q242" i="8"/>
  <c r="O242" i="8"/>
  <c r="N242" i="8"/>
  <c r="L242" i="8"/>
  <c r="K242" i="8"/>
  <c r="J242" i="8"/>
  <c r="I242" i="8"/>
  <c r="H242" i="8"/>
  <c r="V241" i="8"/>
  <c r="U241" i="8"/>
  <c r="S241" i="8"/>
  <c r="B241" i="19" s="1"/>
  <c r="D241" i="19" s="1"/>
  <c r="R241" i="8"/>
  <c r="Q241" i="8"/>
  <c r="O241" i="8"/>
  <c r="N241" i="8"/>
  <c r="L241" i="8"/>
  <c r="K241" i="8"/>
  <c r="J241" i="8"/>
  <c r="I241" i="8"/>
  <c r="H241" i="8"/>
  <c r="V240" i="8"/>
  <c r="U240" i="8"/>
  <c r="S240" i="8"/>
  <c r="B240" i="19" s="1"/>
  <c r="D240" i="19" s="1"/>
  <c r="R240" i="8"/>
  <c r="Q240" i="8"/>
  <c r="O240" i="8"/>
  <c r="N240" i="8"/>
  <c r="L240" i="8"/>
  <c r="K240" i="8"/>
  <c r="J240" i="8"/>
  <c r="I240" i="8"/>
  <c r="H240" i="8"/>
  <c r="V239" i="8"/>
  <c r="U239" i="8"/>
  <c r="S239" i="8"/>
  <c r="B239" i="19" s="1"/>
  <c r="D239" i="19" s="1"/>
  <c r="R239" i="8"/>
  <c r="Q239" i="8"/>
  <c r="O239" i="8"/>
  <c r="N239" i="8"/>
  <c r="L239" i="8"/>
  <c r="K239" i="8"/>
  <c r="J239" i="8"/>
  <c r="I239" i="8"/>
  <c r="H239" i="8"/>
  <c r="V238" i="8"/>
  <c r="U238" i="8"/>
  <c r="S238" i="8"/>
  <c r="B238" i="19" s="1"/>
  <c r="D238" i="19" s="1"/>
  <c r="R238" i="8"/>
  <c r="Q238" i="8"/>
  <c r="O238" i="8"/>
  <c r="N238" i="8"/>
  <c r="L238" i="8"/>
  <c r="K238" i="8"/>
  <c r="J238" i="8"/>
  <c r="I238" i="8"/>
  <c r="H238" i="8"/>
  <c r="V237" i="8"/>
  <c r="U237" i="8"/>
  <c r="S237" i="8"/>
  <c r="B237" i="19" s="1"/>
  <c r="D237" i="19" s="1"/>
  <c r="R237" i="8"/>
  <c r="Q237" i="8"/>
  <c r="O237" i="8"/>
  <c r="N237" i="8"/>
  <c r="L237" i="8"/>
  <c r="K237" i="8"/>
  <c r="J237" i="8"/>
  <c r="I237" i="8"/>
  <c r="H237" i="8"/>
  <c r="V236" i="8"/>
  <c r="U236" i="8"/>
  <c r="S236" i="8"/>
  <c r="R236" i="8"/>
  <c r="Q236" i="8"/>
  <c r="O236" i="8"/>
  <c r="N236" i="8"/>
  <c r="L236" i="8"/>
  <c r="K236" i="8"/>
  <c r="J236" i="8"/>
  <c r="I236" i="8"/>
  <c r="H236" i="8"/>
  <c r="V235" i="8"/>
  <c r="U235" i="8"/>
  <c r="S235" i="8"/>
  <c r="B235" i="19" s="1"/>
  <c r="D235" i="19" s="1"/>
  <c r="R235" i="8"/>
  <c r="Q235" i="8"/>
  <c r="O235" i="8"/>
  <c r="N235" i="8"/>
  <c r="L235" i="8"/>
  <c r="K235" i="8"/>
  <c r="J235" i="8"/>
  <c r="I235" i="8"/>
  <c r="H235" i="8"/>
  <c r="V234" i="8"/>
  <c r="U234" i="8"/>
  <c r="S234" i="8"/>
  <c r="B234" i="19" s="1"/>
  <c r="D234" i="19" s="1"/>
  <c r="R234" i="8"/>
  <c r="Q234" i="8"/>
  <c r="O234" i="8"/>
  <c r="N234" i="8"/>
  <c r="L234" i="8"/>
  <c r="K234" i="8"/>
  <c r="J234" i="8"/>
  <c r="I234" i="8"/>
  <c r="H234" i="8"/>
  <c r="V233" i="8"/>
  <c r="U233" i="8"/>
  <c r="S233" i="8"/>
  <c r="R233" i="8"/>
  <c r="Q233" i="8"/>
  <c r="O233" i="8"/>
  <c r="N233" i="8"/>
  <c r="L233" i="8"/>
  <c r="K233" i="8"/>
  <c r="J233" i="8"/>
  <c r="I233" i="8"/>
  <c r="H233" i="8"/>
  <c r="V232" i="8"/>
  <c r="U232" i="8"/>
  <c r="S232" i="8"/>
  <c r="B232" i="19" s="1"/>
  <c r="D232" i="19" s="1"/>
  <c r="R232" i="8"/>
  <c r="Q232" i="8"/>
  <c r="O232" i="8"/>
  <c r="N232" i="8"/>
  <c r="L232" i="8"/>
  <c r="K232" i="8"/>
  <c r="J232" i="8"/>
  <c r="I232" i="8"/>
  <c r="H232" i="8"/>
  <c r="V231" i="8"/>
  <c r="U231" i="8"/>
  <c r="S231" i="8"/>
  <c r="B231" i="19" s="1"/>
  <c r="D231" i="19" s="1"/>
  <c r="R231" i="8"/>
  <c r="Q231" i="8"/>
  <c r="O231" i="8"/>
  <c r="N231" i="8"/>
  <c r="L231" i="8"/>
  <c r="K231" i="8"/>
  <c r="J231" i="8"/>
  <c r="I231" i="8"/>
  <c r="H231" i="8"/>
  <c r="V230" i="8"/>
  <c r="U230" i="8"/>
  <c r="S230" i="8"/>
  <c r="B230" i="19" s="1"/>
  <c r="D230" i="19" s="1"/>
  <c r="R230" i="8"/>
  <c r="Q230" i="8"/>
  <c r="O230" i="8"/>
  <c r="N230" i="8"/>
  <c r="L230" i="8"/>
  <c r="K230" i="8"/>
  <c r="J230" i="8"/>
  <c r="I230" i="8"/>
  <c r="H230" i="8"/>
  <c r="V229" i="8"/>
  <c r="U229" i="8"/>
  <c r="S229" i="8"/>
  <c r="B229" i="19" s="1"/>
  <c r="D229" i="19" s="1"/>
  <c r="R229" i="8"/>
  <c r="Q229" i="8"/>
  <c r="O229" i="8"/>
  <c r="N229" i="8"/>
  <c r="L229" i="8"/>
  <c r="K229" i="8"/>
  <c r="J229" i="8"/>
  <c r="I229" i="8"/>
  <c r="H229" i="8"/>
  <c r="V228" i="8"/>
  <c r="U228" i="8"/>
  <c r="S228" i="8"/>
  <c r="B228" i="19" s="1"/>
  <c r="D228" i="19" s="1"/>
  <c r="R228" i="8"/>
  <c r="Q228" i="8"/>
  <c r="O228" i="8"/>
  <c r="N228" i="8"/>
  <c r="L228" i="8"/>
  <c r="K228" i="8"/>
  <c r="J228" i="8"/>
  <c r="I228" i="8"/>
  <c r="H228" i="8"/>
  <c r="V227" i="8"/>
  <c r="U227" i="8"/>
  <c r="S227" i="8"/>
  <c r="R227" i="8"/>
  <c r="Q227" i="8"/>
  <c r="O227" i="8"/>
  <c r="N227" i="8"/>
  <c r="L227" i="8"/>
  <c r="K227" i="8"/>
  <c r="J227" i="8"/>
  <c r="I227" i="8"/>
  <c r="H227" i="8"/>
  <c r="V226" i="8"/>
  <c r="U226" i="8"/>
  <c r="S226" i="8"/>
  <c r="B226" i="19" s="1"/>
  <c r="D226" i="19" s="1"/>
  <c r="R226" i="8"/>
  <c r="Q226" i="8"/>
  <c r="O226" i="8"/>
  <c r="N226" i="8"/>
  <c r="L226" i="8"/>
  <c r="K226" i="8"/>
  <c r="J226" i="8"/>
  <c r="I226" i="8"/>
  <c r="H226" i="8"/>
  <c r="V225" i="8"/>
  <c r="U225" i="8"/>
  <c r="S225" i="8"/>
  <c r="B225" i="19" s="1"/>
  <c r="D225" i="19" s="1"/>
  <c r="R225" i="8"/>
  <c r="Q225" i="8"/>
  <c r="O225" i="8"/>
  <c r="N225" i="8"/>
  <c r="L225" i="8"/>
  <c r="K225" i="8"/>
  <c r="J225" i="8"/>
  <c r="I225" i="8"/>
  <c r="H225" i="8"/>
  <c r="V224" i="8"/>
  <c r="U224" i="8"/>
  <c r="S224" i="8"/>
  <c r="B224" i="19" s="1"/>
  <c r="D224" i="19" s="1"/>
  <c r="R224" i="8"/>
  <c r="Q224" i="8"/>
  <c r="O224" i="8"/>
  <c r="N224" i="8"/>
  <c r="L224" i="8"/>
  <c r="K224" i="8"/>
  <c r="J224" i="8"/>
  <c r="I224" i="8"/>
  <c r="H224" i="8"/>
  <c r="V223" i="8"/>
  <c r="U223" i="8"/>
  <c r="S223" i="8"/>
  <c r="R223" i="8"/>
  <c r="Q223" i="8"/>
  <c r="O223" i="8"/>
  <c r="N223" i="8"/>
  <c r="L223" i="8"/>
  <c r="K223" i="8"/>
  <c r="J223" i="8"/>
  <c r="I223" i="8"/>
  <c r="H223" i="8"/>
  <c r="V222" i="8"/>
  <c r="U222" i="8"/>
  <c r="S222" i="8"/>
  <c r="R222" i="8"/>
  <c r="Q222" i="8"/>
  <c r="O222" i="8"/>
  <c r="N222" i="8"/>
  <c r="L222" i="8"/>
  <c r="K222" i="8"/>
  <c r="J222" i="8"/>
  <c r="I222" i="8"/>
  <c r="H222" i="8"/>
  <c r="V221" i="8"/>
  <c r="U221" i="8"/>
  <c r="S221" i="8"/>
  <c r="B221" i="19" s="1"/>
  <c r="D221" i="19" s="1"/>
  <c r="R221" i="8"/>
  <c r="Q221" i="8"/>
  <c r="O221" i="8"/>
  <c r="N221" i="8"/>
  <c r="L221" i="8"/>
  <c r="K221" i="8"/>
  <c r="J221" i="8"/>
  <c r="I221" i="8"/>
  <c r="H221" i="8"/>
  <c r="V220" i="8"/>
  <c r="U220" i="8"/>
  <c r="S220" i="8"/>
  <c r="R220" i="8"/>
  <c r="Q220" i="8"/>
  <c r="O220" i="8"/>
  <c r="N220" i="8"/>
  <c r="L220" i="8"/>
  <c r="K220" i="8"/>
  <c r="J220" i="8"/>
  <c r="I220" i="8"/>
  <c r="H220" i="8"/>
  <c r="V219" i="8"/>
  <c r="U219" i="8"/>
  <c r="S219" i="8"/>
  <c r="R219" i="8"/>
  <c r="Q219" i="8"/>
  <c r="O219" i="8"/>
  <c r="N219" i="8"/>
  <c r="L219" i="8"/>
  <c r="K219" i="8"/>
  <c r="J219" i="8"/>
  <c r="I219" i="8"/>
  <c r="H219" i="8"/>
  <c r="V218" i="8"/>
  <c r="U218" i="8"/>
  <c r="S218" i="8"/>
  <c r="R218" i="8"/>
  <c r="Q218" i="8"/>
  <c r="O218" i="8"/>
  <c r="N218" i="8"/>
  <c r="L218" i="8"/>
  <c r="K218" i="8"/>
  <c r="J218" i="8"/>
  <c r="I218" i="8"/>
  <c r="H218" i="8"/>
  <c r="V217" i="8"/>
  <c r="U217" i="8"/>
  <c r="S217" i="8"/>
  <c r="B217" i="19" s="1"/>
  <c r="D217" i="19" s="1"/>
  <c r="R217" i="8"/>
  <c r="Q217" i="8"/>
  <c r="O217" i="8"/>
  <c r="N217" i="8"/>
  <c r="L217" i="8"/>
  <c r="K217" i="8"/>
  <c r="J217" i="8"/>
  <c r="I217" i="8"/>
  <c r="H217" i="8"/>
  <c r="V216" i="8"/>
  <c r="U216" i="8"/>
  <c r="S216" i="8"/>
  <c r="B216" i="19" s="1"/>
  <c r="D216" i="19" s="1"/>
  <c r="R216" i="8"/>
  <c r="Q216" i="8"/>
  <c r="O216" i="8"/>
  <c r="N216" i="8"/>
  <c r="L216" i="8"/>
  <c r="K216" i="8"/>
  <c r="J216" i="8"/>
  <c r="I216" i="8"/>
  <c r="H216" i="8"/>
  <c r="V215" i="8"/>
  <c r="U215" i="8"/>
  <c r="S215" i="8"/>
  <c r="R215" i="8"/>
  <c r="Q215" i="8"/>
  <c r="O215" i="8"/>
  <c r="N215" i="8"/>
  <c r="L215" i="8"/>
  <c r="K215" i="8"/>
  <c r="J215" i="8"/>
  <c r="I215" i="8"/>
  <c r="H215" i="8"/>
  <c r="V214" i="8"/>
  <c r="U214" i="8"/>
  <c r="S214" i="8"/>
  <c r="R214" i="8"/>
  <c r="Q214" i="8"/>
  <c r="O214" i="8"/>
  <c r="N214" i="8"/>
  <c r="L214" i="8"/>
  <c r="K214" i="8"/>
  <c r="J214" i="8"/>
  <c r="I214" i="8"/>
  <c r="H214" i="8"/>
  <c r="V213" i="8"/>
  <c r="U213" i="8"/>
  <c r="S213" i="8"/>
  <c r="B213" i="19" s="1"/>
  <c r="D213" i="19" s="1"/>
  <c r="R213" i="8"/>
  <c r="Q213" i="8"/>
  <c r="O213" i="8"/>
  <c r="N213" i="8"/>
  <c r="L213" i="8"/>
  <c r="K213" i="8"/>
  <c r="J213" i="8"/>
  <c r="I213" i="8"/>
  <c r="H213" i="8"/>
  <c r="V212" i="8"/>
  <c r="U212" i="8"/>
  <c r="S212" i="8"/>
  <c r="B212" i="19" s="1"/>
  <c r="D212" i="19" s="1"/>
  <c r="R212" i="8"/>
  <c r="Q212" i="8"/>
  <c r="O212" i="8"/>
  <c r="N212" i="8"/>
  <c r="L212" i="8"/>
  <c r="K212" i="8"/>
  <c r="J212" i="8"/>
  <c r="I212" i="8"/>
  <c r="H212" i="8"/>
  <c r="V211" i="8"/>
  <c r="U211" i="8"/>
  <c r="S211" i="8"/>
  <c r="R211" i="8"/>
  <c r="Q211" i="8"/>
  <c r="O211" i="8"/>
  <c r="N211" i="8"/>
  <c r="L211" i="8"/>
  <c r="K211" i="8"/>
  <c r="J211" i="8"/>
  <c r="I211" i="8"/>
  <c r="H211" i="8"/>
  <c r="V210" i="8"/>
  <c r="U210" i="8"/>
  <c r="S210" i="8"/>
  <c r="R210" i="8"/>
  <c r="Q210" i="8"/>
  <c r="O210" i="8"/>
  <c r="N210" i="8"/>
  <c r="L210" i="8"/>
  <c r="K210" i="8"/>
  <c r="J210" i="8"/>
  <c r="I210" i="8"/>
  <c r="H210" i="8"/>
  <c r="V209" i="8"/>
  <c r="U209" i="8"/>
  <c r="S209" i="8"/>
  <c r="B209" i="19" s="1"/>
  <c r="D209" i="19" s="1"/>
  <c r="R209" i="8"/>
  <c r="Q209" i="8"/>
  <c r="O209" i="8"/>
  <c r="N209" i="8"/>
  <c r="L209" i="8"/>
  <c r="K209" i="8"/>
  <c r="J209" i="8"/>
  <c r="I209" i="8"/>
  <c r="H209" i="8"/>
  <c r="V208" i="8"/>
  <c r="U208" i="8"/>
  <c r="S208" i="8"/>
  <c r="B208" i="19" s="1"/>
  <c r="D208" i="19" s="1"/>
  <c r="R208" i="8"/>
  <c r="Q208" i="8"/>
  <c r="O208" i="8"/>
  <c r="N208" i="8"/>
  <c r="L208" i="8"/>
  <c r="K208" i="8"/>
  <c r="J208" i="8"/>
  <c r="I208" i="8"/>
  <c r="H208" i="8"/>
  <c r="V207" i="8"/>
  <c r="U207" i="8"/>
  <c r="S207" i="8"/>
  <c r="R207" i="8"/>
  <c r="Q207" i="8"/>
  <c r="O207" i="8"/>
  <c r="N207" i="8"/>
  <c r="L207" i="8"/>
  <c r="K207" i="8"/>
  <c r="J207" i="8"/>
  <c r="I207" i="8"/>
  <c r="H207" i="8"/>
  <c r="V206" i="8"/>
  <c r="U206" i="8"/>
  <c r="S206" i="8"/>
  <c r="R206" i="8"/>
  <c r="Q206" i="8"/>
  <c r="O206" i="8"/>
  <c r="N206" i="8"/>
  <c r="L206" i="8"/>
  <c r="K206" i="8"/>
  <c r="J206" i="8"/>
  <c r="I206" i="8"/>
  <c r="H206" i="8"/>
  <c r="V205" i="8"/>
  <c r="U205" i="8"/>
  <c r="S205" i="8"/>
  <c r="B205" i="19" s="1"/>
  <c r="D205" i="19" s="1"/>
  <c r="R205" i="8"/>
  <c r="Q205" i="8"/>
  <c r="O205" i="8"/>
  <c r="N205" i="8"/>
  <c r="L205" i="8"/>
  <c r="K205" i="8"/>
  <c r="J205" i="8"/>
  <c r="I205" i="8"/>
  <c r="H205" i="8"/>
  <c r="V204" i="8"/>
  <c r="U204" i="8"/>
  <c r="S204" i="8"/>
  <c r="B204" i="19" s="1"/>
  <c r="D204" i="19" s="1"/>
  <c r="R204" i="8"/>
  <c r="Q204" i="8"/>
  <c r="O204" i="8"/>
  <c r="N204" i="8"/>
  <c r="L204" i="8"/>
  <c r="K204" i="8"/>
  <c r="J204" i="8"/>
  <c r="I204" i="8"/>
  <c r="H204" i="8"/>
  <c r="V203" i="8"/>
  <c r="U203" i="8"/>
  <c r="S203" i="8"/>
  <c r="R203" i="8"/>
  <c r="Q203" i="8"/>
  <c r="O203" i="8"/>
  <c r="N203" i="8"/>
  <c r="L203" i="8"/>
  <c r="K203" i="8"/>
  <c r="J203" i="8"/>
  <c r="I203" i="8"/>
  <c r="H203" i="8"/>
  <c r="V202" i="8"/>
  <c r="U202" i="8"/>
  <c r="S202" i="8"/>
  <c r="R202" i="8"/>
  <c r="Q202" i="8"/>
  <c r="O202" i="8"/>
  <c r="N202" i="8"/>
  <c r="L202" i="8"/>
  <c r="K202" i="8"/>
  <c r="J202" i="8"/>
  <c r="I202" i="8"/>
  <c r="H202" i="8"/>
  <c r="V201" i="8"/>
  <c r="U201" i="8"/>
  <c r="S201" i="8"/>
  <c r="R201" i="8"/>
  <c r="Q201" i="8"/>
  <c r="O201" i="8"/>
  <c r="N201" i="8"/>
  <c r="L201" i="8"/>
  <c r="K201" i="8"/>
  <c r="J201" i="8"/>
  <c r="I201" i="8"/>
  <c r="H201" i="8"/>
  <c r="V200" i="8"/>
  <c r="U200" i="8"/>
  <c r="S200" i="8"/>
  <c r="B200" i="19" s="1"/>
  <c r="D200" i="19" s="1"/>
  <c r="R200" i="8"/>
  <c r="Q200" i="8"/>
  <c r="O200" i="8"/>
  <c r="N200" i="8"/>
  <c r="L200" i="8"/>
  <c r="K200" i="8"/>
  <c r="J200" i="8"/>
  <c r="I200" i="8"/>
  <c r="H200" i="8"/>
  <c r="V199" i="8"/>
  <c r="U199" i="8"/>
  <c r="S199" i="8"/>
  <c r="R199" i="8"/>
  <c r="Q199" i="8"/>
  <c r="O199" i="8"/>
  <c r="N199" i="8"/>
  <c r="L199" i="8"/>
  <c r="K199" i="8"/>
  <c r="J199" i="8"/>
  <c r="I199" i="8"/>
  <c r="H199" i="8"/>
  <c r="V198" i="8"/>
  <c r="U198" i="8"/>
  <c r="S198" i="8"/>
  <c r="R198" i="8"/>
  <c r="Q198" i="8"/>
  <c r="O198" i="8"/>
  <c r="N198" i="8"/>
  <c r="L198" i="8"/>
  <c r="K198" i="8"/>
  <c r="J198" i="8"/>
  <c r="I198" i="8"/>
  <c r="H198" i="8"/>
  <c r="V197" i="8"/>
  <c r="U197" i="8"/>
  <c r="S197" i="8"/>
  <c r="B197" i="19" s="1"/>
  <c r="D197" i="19" s="1"/>
  <c r="R197" i="8"/>
  <c r="Q197" i="8"/>
  <c r="O197" i="8"/>
  <c r="N197" i="8"/>
  <c r="L197" i="8"/>
  <c r="K197" i="8"/>
  <c r="J197" i="8"/>
  <c r="I197" i="8"/>
  <c r="H197" i="8"/>
  <c r="V196" i="8"/>
  <c r="U196" i="8"/>
  <c r="S196" i="8"/>
  <c r="B196" i="19" s="1"/>
  <c r="D196" i="19" s="1"/>
  <c r="R196" i="8"/>
  <c r="Q196" i="8"/>
  <c r="O196" i="8"/>
  <c r="N196" i="8"/>
  <c r="L196" i="8"/>
  <c r="K196" i="8"/>
  <c r="J196" i="8"/>
  <c r="I196" i="8"/>
  <c r="H196" i="8"/>
  <c r="C196" i="8"/>
  <c r="C196" i="19" s="1"/>
  <c r="V195" i="8"/>
  <c r="U195" i="8"/>
  <c r="S195" i="8"/>
  <c r="R195" i="8"/>
  <c r="Q195" i="8"/>
  <c r="O195" i="8"/>
  <c r="N195" i="8"/>
  <c r="L195" i="8"/>
  <c r="K195" i="8"/>
  <c r="J195" i="8"/>
  <c r="I195" i="8"/>
  <c r="H195" i="8"/>
  <c r="V194" i="8"/>
  <c r="U194" i="8"/>
  <c r="S194" i="8"/>
  <c r="R194" i="8"/>
  <c r="Q194" i="8"/>
  <c r="O194" i="8"/>
  <c r="N194" i="8"/>
  <c r="L194" i="8"/>
  <c r="K194" i="8"/>
  <c r="J194" i="8"/>
  <c r="I194" i="8"/>
  <c r="H194" i="8"/>
  <c r="V193" i="8"/>
  <c r="U193" i="8"/>
  <c r="S193" i="8"/>
  <c r="B193" i="19" s="1"/>
  <c r="D193" i="19" s="1"/>
  <c r="R193" i="8"/>
  <c r="Q193" i="8"/>
  <c r="O193" i="8"/>
  <c r="N193" i="8"/>
  <c r="L193" i="8"/>
  <c r="K193" i="8"/>
  <c r="J193" i="8"/>
  <c r="I193" i="8"/>
  <c r="H193" i="8"/>
  <c r="V192" i="8"/>
  <c r="U192" i="8"/>
  <c r="S192" i="8"/>
  <c r="B192" i="19" s="1"/>
  <c r="D192" i="19" s="1"/>
  <c r="R192" i="8"/>
  <c r="Q192" i="8"/>
  <c r="O192" i="8"/>
  <c r="N192" i="8"/>
  <c r="L192" i="8"/>
  <c r="K192" i="8"/>
  <c r="J192" i="8"/>
  <c r="I192" i="8"/>
  <c r="H192" i="8"/>
  <c r="V191" i="8"/>
  <c r="U191" i="8"/>
  <c r="S191" i="8"/>
  <c r="R191" i="8"/>
  <c r="Q191" i="8"/>
  <c r="O191" i="8"/>
  <c r="N191" i="8"/>
  <c r="L191" i="8"/>
  <c r="K191" i="8"/>
  <c r="J191" i="8"/>
  <c r="I191" i="8"/>
  <c r="H191" i="8"/>
  <c r="V190" i="8"/>
  <c r="U190" i="8"/>
  <c r="S190" i="8"/>
  <c r="R190" i="8"/>
  <c r="Q190" i="8"/>
  <c r="O190" i="8"/>
  <c r="N190" i="8"/>
  <c r="L190" i="8"/>
  <c r="K190" i="8"/>
  <c r="J190" i="8"/>
  <c r="I190" i="8"/>
  <c r="H190" i="8"/>
  <c r="V189" i="8"/>
  <c r="U189" i="8"/>
  <c r="S189" i="8"/>
  <c r="B189" i="19" s="1"/>
  <c r="D189" i="19" s="1"/>
  <c r="R189" i="8"/>
  <c r="Q189" i="8"/>
  <c r="O189" i="8"/>
  <c r="N189" i="8"/>
  <c r="L189" i="8"/>
  <c r="K189" i="8"/>
  <c r="J189" i="8"/>
  <c r="I189" i="8"/>
  <c r="H189" i="8"/>
  <c r="V188" i="8"/>
  <c r="U188" i="8"/>
  <c r="S188" i="8"/>
  <c r="B188" i="19" s="1"/>
  <c r="D188" i="19" s="1"/>
  <c r="R188" i="8"/>
  <c r="Q188" i="8"/>
  <c r="O188" i="8"/>
  <c r="N188" i="8"/>
  <c r="L188" i="8"/>
  <c r="K188" i="8"/>
  <c r="J188" i="8"/>
  <c r="I188" i="8"/>
  <c r="H188" i="8"/>
  <c r="V187" i="8"/>
  <c r="U187" i="8"/>
  <c r="S187" i="8"/>
  <c r="R187" i="8"/>
  <c r="Q187" i="8"/>
  <c r="O187" i="8"/>
  <c r="N187" i="8"/>
  <c r="L187" i="8"/>
  <c r="K187" i="8"/>
  <c r="J187" i="8"/>
  <c r="I187" i="8"/>
  <c r="H187" i="8"/>
  <c r="V186" i="8"/>
  <c r="U186" i="8"/>
  <c r="S186" i="8"/>
  <c r="R186" i="8"/>
  <c r="Q186" i="8"/>
  <c r="O186" i="8"/>
  <c r="N186" i="8"/>
  <c r="L186" i="8"/>
  <c r="K186" i="8"/>
  <c r="J186" i="8"/>
  <c r="I186" i="8"/>
  <c r="H186" i="8"/>
  <c r="V185" i="8"/>
  <c r="U185" i="8"/>
  <c r="S185" i="8"/>
  <c r="B185" i="19" s="1"/>
  <c r="D185" i="19" s="1"/>
  <c r="R185" i="8"/>
  <c r="Q185" i="8"/>
  <c r="O185" i="8"/>
  <c r="N185" i="8"/>
  <c r="L185" i="8"/>
  <c r="K185" i="8"/>
  <c r="J185" i="8"/>
  <c r="I185" i="8"/>
  <c r="H185" i="8"/>
  <c r="V184" i="8"/>
  <c r="U184" i="8"/>
  <c r="S184" i="8"/>
  <c r="B184" i="19" s="1"/>
  <c r="D184" i="19" s="1"/>
  <c r="R184" i="8"/>
  <c r="Q184" i="8"/>
  <c r="O184" i="8"/>
  <c r="N184" i="8"/>
  <c r="L184" i="8"/>
  <c r="K184" i="8"/>
  <c r="J184" i="8"/>
  <c r="I184" i="8"/>
  <c r="H184" i="8"/>
  <c r="V183" i="8"/>
  <c r="U183" i="8"/>
  <c r="S183" i="8"/>
  <c r="R183" i="8"/>
  <c r="Q183" i="8"/>
  <c r="O183" i="8"/>
  <c r="N183" i="8"/>
  <c r="L183" i="8"/>
  <c r="K183" i="8"/>
  <c r="J183" i="8"/>
  <c r="I183" i="8"/>
  <c r="H183" i="8"/>
  <c r="V182" i="8"/>
  <c r="U182" i="8"/>
  <c r="S182" i="8"/>
  <c r="R182" i="8"/>
  <c r="Q182" i="8"/>
  <c r="O182" i="8"/>
  <c r="N182" i="8"/>
  <c r="L182" i="8"/>
  <c r="K182" i="8"/>
  <c r="J182" i="8"/>
  <c r="I182" i="8"/>
  <c r="H182" i="8"/>
  <c r="V181" i="8"/>
  <c r="U181" i="8"/>
  <c r="S181" i="8"/>
  <c r="B181" i="19" s="1"/>
  <c r="D181" i="19" s="1"/>
  <c r="R181" i="8"/>
  <c r="Q181" i="8"/>
  <c r="O181" i="8"/>
  <c r="N181" i="8"/>
  <c r="L181" i="8"/>
  <c r="K181" i="8"/>
  <c r="J181" i="8"/>
  <c r="I181" i="8"/>
  <c r="H181" i="8"/>
  <c r="V180" i="8"/>
  <c r="U180" i="8"/>
  <c r="S180" i="8"/>
  <c r="B180" i="19" s="1"/>
  <c r="D180" i="19" s="1"/>
  <c r="R180" i="8"/>
  <c r="Q180" i="8"/>
  <c r="O180" i="8"/>
  <c r="N180" i="8"/>
  <c r="L180" i="8"/>
  <c r="K180" i="8"/>
  <c r="J180" i="8"/>
  <c r="I180" i="8"/>
  <c r="H180" i="8"/>
  <c r="V179" i="8"/>
  <c r="U179" i="8"/>
  <c r="S179" i="8"/>
  <c r="R179" i="8"/>
  <c r="Q179" i="8"/>
  <c r="O179" i="8"/>
  <c r="N179" i="8"/>
  <c r="L179" i="8"/>
  <c r="K179" i="8"/>
  <c r="J179" i="8"/>
  <c r="I179" i="8"/>
  <c r="H179" i="8"/>
  <c r="V178" i="8"/>
  <c r="U178" i="8"/>
  <c r="S178" i="8"/>
  <c r="R178" i="8"/>
  <c r="Q178" i="8"/>
  <c r="O178" i="8"/>
  <c r="N178" i="8"/>
  <c r="L178" i="8"/>
  <c r="K178" i="8"/>
  <c r="J178" i="8"/>
  <c r="I178" i="8"/>
  <c r="H178" i="8"/>
  <c r="V177" i="8"/>
  <c r="U177" i="8"/>
  <c r="S177" i="8"/>
  <c r="B177" i="19" s="1"/>
  <c r="D177" i="19" s="1"/>
  <c r="R177" i="8"/>
  <c r="Q177" i="8"/>
  <c r="O177" i="8"/>
  <c r="N177" i="8"/>
  <c r="L177" i="8"/>
  <c r="K177" i="8"/>
  <c r="J177" i="8"/>
  <c r="I177" i="8"/>
  <c r="H177" i="8"/>
  <c r="V176" i="8"/>
  <c r="U176" i="8"/>
  <c r="S176" i="8"/>
  <c r="B176" i="19" s="1"/>
  <c r="D176" i="19" s="1"/>
  <c r="R176" i="8"/>
  <c r="Q176" i="8"/>
  <c r="O176" i="8"/>
  <c r="N176" i="8"/>
  <c r="L176" i="8"/>
  <c r="K176" i="8"/>
  <c r="J176" i="8"/>
  <c r="I176" i="8"/>
  <c r="H176" i="8"/>
  <c r="V175" i="8"/>
  <c r="U175" i="8"/>
  <c r="S175" i="8"/>
  <c r="R175" i="8"/>
  <c r="Q175" i="8"/>
  <c r="O175" i="8"/>
  <c r="N175" i="8"/>
  <c r="L175" i="8"/>
  <c r="K175" i="8"/>
  <c r="J175" i="8"/>
  <c r="I175" i="8"/>
  <c r="H175" i="8"/>
  <c r="V174" i="8"/>
  <c r="U174" i="8"/>
  <c r="S174" i="8"/>
  <c r="R174" i="8"/>
  <c r="Q174" i="8"/>
  <c r="O174" i="8"/>
  <c r="N174" i="8"/>
  <c r="L174" i="8"/>
  <c r="K174" i="8"/>
  <c r="J174" i="8"/>
  <c r="I174" i="8"/>
  <c r="H174" i="8"/>
  <c r="V173" i="8"/>
  <c r="U173" i="8"/>
  <c r="S173" i="8"/>
  <c r="B173" i="19" s="1"/>
  <c r="D173" i="19" s="1"/>
  <c r="R173" i="8"/>
  <c r="Q173" i="8"/>
  <c r="O173" i="8"/>
  <c r="N173" i="8"/>
  <c r="L173" i="8"/>
  <c r="K173" i="8"/>
  <c r="J173" i="8"/>
  <c r="I173" i="8"/>
  <c r="H173" i="8"/>
  <c r="V172" i="8"/>
  <c r="U172" i="8"/>
  <c r="S172" i="8"/>
  <c r="B172" i="19" s="1"/>
  <c r="D172" i="19" s="1"/>
  <c r="R172" i="8"/>
  <c r="Q172" i="8"/>
  <c r="O172" i="8"/>
  <c r="N172" i="8"/>
  <c r="L172" i="8"/>
  <c r="K172" i="8"/>
  <c r="J172" i="8"/>
  <c r="I172" i="8"/>
  <c r="H172" i="8"/>
  <c r="V171" i="8"/>
  <c r="U171" i="8"/>
  <c r="S171" i="8"/>
  <c r="R171" i="8"/>
  <c r="Q171" i="8"/>
  <c r="O171" i="8"/>
  <c r="N171" i="8"/>
  <c r="L171" i="8"/>
  <c r="K171" i="8"/>
  <c r="J171" i="8"/>
  <c r="I171" i="8"/>
  <c r="H171" i="8"/>
  <c r="V170" i="8"/>
  <c r="U170" i="8"/>
  <c r="S170" i="8"/>
  <c r="R170" i="8"/>
  <c r="Q170" i="8"/>
  <c r="O170" i="8"/>
  <c r="N170" i="8"/>
  <c r="L170" i="8"/>
  <c r="K170" i="8"/>
  <c r="J170" i="8"/>
  <c r="I170" i="8"/>
  <c r="H170" i="8"/>
  <c r="V169" i="8"/>
  <c r="U169" i="8"/>
  <c r="S169" i="8"/>
  <c r="B169" i="19" s="1"/>
  <c r="D169" i="19" s="1"/>
  <c r="R169" i="8"/>
  <c r="Q169" i="8"/>
  <c r="O169" i="8"/>
  <c r="N169" i="8"/>
  <c r="L169" i="8"/>
  <c r="K169" i="8"/>
  <c r="J169" i="8"/>
  <c r="I169" i="8"/>
  <c r="H169" i="8"/>
  <c r="V168" i="8"/>
  <c r="U168" i="8"/>
  <c r="S168" i="8"/>
  <c r="B168" i="19" s="1"/>
  <c r="D168" i="19" s="1"/>
  <c r="R168" i="8"/>
  <c r="Q168" i="8"/>
  <c r="O168" i="8"/>
  <c r="N168" i="8"/>
  <c r="L168" i="8"/>
  <c r="K168" i="8"/>
  <c r="J168" i="8"/>
  <c r="I168" i="8"/>
  <c r="H168" i="8"/>
  <c r="V167" i="8"/>
  <c r="U167" i="8"/>
  <c r="S167" i="8"/>
  <c r="R167" i="8"/>
  <c r="Q167" i="8"/>
  <c r="O167" i="8"/>
  <c r="N167" i="8"/>
  <c r="L167" i="8"/>
  <c r="K167" i="8"/>
  <c r="J167" i="8"/>
  <c r="I167" i="8"/>
  <c r="H167" i="8"/>
  <c r="V166" i="8"/>
  <c r="U166" i="8"/>
  <c r="S166" i="8"/>
  <c r="R166" i="8"/>
  <c r="Q166" i="8"/>
  <c r="O166" i="8"/>
  <c r="N166" i="8"/>
  <c r="L166" i="8"/>
  <c r="K166" i="8"/>
  <c r="J166" i="8"/>
  <c r="I166" i="8"/>
  <c r="H166" i="8"/>
  <c r="V165" i="8"/>
  <c r="U165" i="8"/>
  <c r="S165" i="8"/>
  <c r="B165" i="19" s="1"/>
  <c r="D165" i="19" s="1"/>
  <c r="R165" i="8"/>
  <c r="Q165" i="8"/>
  <c r="O165" i="8"/>
  <c r="N165" i="8"/>
  <c r="L165" i="8"/>
  <c r="K165" i="8"/>
  <c r="J165" i="8"/>
  <c r="I165" i="8"/>
  <c r="H165" i="8"/>
  <c r="V164" i="8"/>
  <c r="U164" i="8"/>
  <c r="S164" i="8"/>
  <c r="B164" i="19" s="1"/>
  <c r="D164" i="19" s="1"/>
  <c r="R164" i="8"/>
  <c r="Q164" i="8"/>
  <c r="O164" i="8"/>
  <c r="N164" i="8"/>
  <c r="L164" i="8"/>
  <c r="K164" i="8"/>
  <c r="J164" i="8"/>
  <c r="I164" i="8"/>
  <c r="H164" i="8"/>
  <c r="V163" i="8"/>
  <c r="U163" i="8"/>
  <c r="S163" i="8"/>
  <c r="R163" i="8"/>
  <c r="Q163" i="8"/>
  <c r="O163" i="8"/>
  <c r="N163" i="8"/>
  <c r="L163" i="8"/>
  <c r="K163" i="8"/>
  <c r="J163" i="8"/>
  <c r="I163" i="8"/>
  <c r="H163" i="8"/>
  <c r="V162" i="8"/>
  <c r="U162" i="8"/>
  <c r="S162" i="8"/>
  <c r="R162" i="8"/>
  <c r="Q162" i="8"/>
  <c r="O162" i="8"/>
  <c r="N162" i="8"/>
  <c r="L162" i="8"/>
  <c r="K162" i="8"/>
  <c r="J162" i="8"/>
  <c r="I162" i="8"/>
  <c r="H162" i="8"/>
  <c r="V161" i="8"/>
  <c r="U161" i="8"/>
  <c r="S161" i="8"/>
  <c r="B161" i="19" s="1"/>
  <c r="D161" i="19" s="1"/>
  <c r="R161" i="8"/>
  <c r="Q161" i="8"/>
  <c r="O161" i="8"/>
  <c r="N161" i="8"/>
  <c r="L161" i="8"/>
  <c r="K161" i="8"/>
  <c r="J161" i="8"/>
  <c r="I161" i="8"/>
  <c r="H161" i="8"/>
  <c r="V160" i="8"/>
  <c r="U160" i="8"/>
  <c r="S160" i="8"/>
  <c r="B160" i="19" s="1"/>
  <c r="D160" i="19" s="1"/>
  <c r="R160" i="8"/>
  <c r="Q160" i="8"/>
  <c r="O160" i="8"/>
  <c r="N160" i="8"/>
  <c r="L160" i="8"/>
  <c r="K160" i="8"/>
  <c r="J160" i="8"/>
  <c r="I160" i="8"/>
  <c r="H160" i="8"/>
  <c r="V159" i="8"/>
  <c r="U159" i="8"/>
  <c r="S159" i="8"/>
  <c r="R159" i="8"/>
  <c r="Q159" i="8"/>
  <c r="O159" i="8"/>
  <c r="N159" i="8"/>
  <c r="L159" i="8"/>
  <c r="K159" i="8"/>
  <c r="J159" i="8"/>
  <c r="I159" i="8"/>
  <c r="H159" i="8"/>
  <c r="V158" i="8"/>
  <c r="U158" i="8"/>
  <c r="S158" i="8"/>
  <c r="R158" i="8"/>
  <c r="Q158" i="8"/>
  <c r="O158" i="8"/>
  <c r="N158" i="8"/>
  <c r="L158" i="8"/>
  <c r="K158" i="8"/>
  <c r="J158" i="8"/>
  <c r="I158" i="8"/>
  <c r="H158" i="8"/>
  <c r="V157" i="8"/>
  <c r="U157" i="8"/>
  <c r="S157" i="8"/>
  <c r="B157" i="19" s="1"/>
  <c r="D157" i="19" s="1"/>
  <c r="R157" i="8"/>
  <c r="Q157" i="8"/>
  <c r="O157" i="8"/>
  <c r="N157" i="8"/>
  <c r="L157" i="8"/>
  <c r="K157" i="8"/>
  <c r="J157" i="8"/>
  <c r="I157" i="8"/>
  <c r="H157" i="8"/>
  <c r="V156" i="8"/>
  <c r="U156" i="8"/>
  <c r="S156" i="8"/>
  <c r="B156" i="19" s="1"/>
  <c r="D156" i="19" s="1"/>
  <c r="R156" i="8"/>
  <c r="Q156" i="8"/>
  <c r="O156" i="8"/>
  <c r="N156" i="8"/>
  <c r="L156" i="8"/>
  <c r="K156" i="8"/>
  <c r="J156" i="8"/>
  <c r="I156" i="8"/>
  <c r="H156" i="8"/>
  <c r="V155" i="8"/>
  <c r="U155" i="8"/>
  <c r="S155" i="8"/>
  <c r="R155" i="8"/>
  <c r="Q155" i="8"/>
  <c r="O155" i="8"/>
  <c r="N155" i="8"/>
  <c r="L155" i="8"/>
  <c r="K155" i="8"/>
  <c r="J155" i="8"/>
  <c r="I155" i="8"/>
  <c r="H155" i="8"/>
  <c r="V154" i="8"/>
  <c r="U154" i="8"/>
  <c r="S154" i="8"/>
  <c r="R154" i="8"/>
  <c r="Q154" i="8"/>
  <c r="O154" i="8"/>
  <c r="N154" i="8"/>
  <c r="L154" i="8"/>
  <c r="K154" i="8"/>
  <c r="J154" i="8"/>
  <c r="I154" i="8"/>
  <c r="H154" i="8"/>
  <c r="V153" i="8"/>
  <c r="U153" i="8"/>
  <c r="S153" i="8"/>
  <c r="B153" i="19" s="1"/>
  <c r="D153" i="19" s="1"/>
  <c r="R153" i="8"/>
  <c r="Q153" i="8"/>
  <c r="O153" i="8"/>
  <c r="N153" i="8"/>
  <c r="L153" i="8"/>
  <c r="K153" i="8"/>
  <c r="J153" i="8"/>
  <c r="I153" i="8"/>
  <c r="H153" i="8"/>
  <c r="V152" i="8"/>
  <c r="U152" i="8"/>
  <c r="S152" i="8"/>
  <c r="R152" i="8"/>
  <c r="Q152" i="8"/>
  <c r="O152" i="8"/>
  <c r="N152" i="8"/>
  <c r="L152" i="8"/>
  <c r="K152" i="8"/>
  <c r="J152" i="8"/>
  <c r="I152" i="8"/>
  <c r="H152" i="8"/>
  <c r="V151" i="8"/>
  <c r="U151" i="8"/>
  <c r="S151" i="8"/>
  <c r="R151" i="8"/>
  <c r="Q151" i="8"/>
  <c r="O151" i="8"/>
  <c r="N151" i="8"/>
  <c r="L151" i="8"/>
  <c r="K151" i="8"/>
  <c r="J151" i="8"/>
  <c r="I151" i="8"/>
  <c r="H151" i="8"/>
  <c r="V150" i="8"/>
  <c r="U150" i="8"/>
  <c r="S150" i="8"/>
  <c r="R150" i="8"/>
  <c r="Q150" i="8"/>
  <c r="O150" i="8"/>
  <c r="N150" i="8"/>
  <c r="L150" i="8"/>
  <c r="K150" i="8"/>
  <c r="J150" i="8"/>
  <c r="I150" i="8"/>
  <c r="H150" i="8"/>
  <c r="V149" i="8"/>
  <c r="U149" i="8"/>
  <c r="S149" i="8"/>
  <c r="R149" i="8"/>
  <c r="Q149" i="8"/>
  <c r="O149" i="8"/>
  <c r="N149" i="8"/>
  <c r="L149" i="8"/>
  <c r="K149" i="8"/>
  <c r="J149" i="8"/>
  <c r="I149" i="8"/>
  <c r="H149" i="8"/>
  <c r="V148" i="8"/>
  <c r="U148" i="8"/>
  <c r="S148" i="8"/>
  <c r="B148" i="19" s="1"/>
  <c r="D148" i="19" s="1"/>
  <c r="R148" i="8"/>
  <c r="Q148" i="8"/>
  <c r="O148" i="8"/>
  <c r="N148" i="8"/>
  <c r="L148" i="8"/>
  <c r="K148" i="8"/>
  <c r="J148" i="8"/>
  <c r="I148" i="8"/>
  <c r="H148" i="8"/>
  <c r="V147" i="8"/>
  <c r="U147" i="8"/>
  <c r="S147" i="8"/>
  <c r="R147" i="8"/>
  <c r="Q147" i="8"/>
  <c r="O147" i="8"/>
  <c r="N147" i="8"/>
  <c r="L147" i="8"/>
  <c r="K147" i="8"/>
  <c r="J147" i="8"/>
  <c r="I147" i="8"/>
  <c r="H147" i="8"/>
  <c r="V146" i="8"/>
  <c r="U146" i="8"/>
  <c r="S146" i="8"/>
  <c r="R146" i="8"/>
  <c r="Q146" i="8"/>
  <c r="O146" i="8"/>
  <c r="N146" i="8"/>
  <c r="L146" i="8"/>
  <c r="K146" i="8"/>
  <c r="J146" i="8"/>
  <c r="I146" i="8"/>
  <c r="H146" i="8"/>
  <c r="V145" i="8"/>
  <c r="U145" i="8"/>
  <c r="S145" i="8"/>
  <c r="B145" i="19" s="1"/>
  <c r="D145" i="19" s="1"/>
  <c r="R145" i="8"/>
  <c r="Q145" i="8"/>
  <c r="O145" i="8"/>
  <c r="N145" i="8"/>
  <c r="L145" i="8"/>
  <c r="K145" i="8"/>
  <c r="J145" i="8"/>
  <c r="I145" i="8"/>
  <c r="H145" i="8"/>
  <c r="V144" i="8"/>
  <c r="U144" i="8"/>
  <c r="S144" i="8"/>
  <c r="B144" i="19" s="1"/>
  <c r="D144" i="19" s="1"/>
  <c r="R144" i="8"/>
  <c r="Q144" i="8"/>
  <c r="O144" i="8"/>
  <c r="N144" i="8"/>
  <c r="L144" i="8"/>
  <c r="K144" i="8"/>
  <c r="J144" i="8"/>
  <c r="I144" i="8"/>
  <c r="H144" i="8"/>
  <c r="V143" i="8"/>
  <c r="U143" i="8"/>
  <c r="S143" i="8"/>
  <c r="R143" i="8"/>
  <c r="Q143" i="8"/>
  <c r="O143" i="8"/>
  <c r="N143" i="8"/>
  <c r="L143" i="8"/>
  <c r="K143" i="8"/>
  <c r="J143" i="8"/>
  <c r="I143" i="8"/>
  <c r="H143" i="8"/>
  <c r="V142" i="8"/>
  <c r="U142" i="8"/>
  <c r="S142" i="8"/>
  <c r="R142" i="8"/>
  <c r="Q142" i="8"/>
  <c r="O142" i="8"/>
  <c r="N142" i="8"/>
  <c r="L142" i="8"/>
  <c r="K142" i="8"/>
  <c r="J142" i="8"/>
  <c r="I142" i="8"/>
  <c r="H142" i="8"/>
  <c r="V141" i="8"/>
  <c r="U141" i="8"/>
  <c r="S141" i="8"/>
  <c r="B141" i="19" s="1"/>
  <c r="D141" i="19" s="1"/>
  <c r="R141" i="8"/>
  <c r="Q141" i="8"/>
  <c r="O141" i="8"/>
  <c r="N141" i="8"/>
  <c r="L141" i="8"/>
  <c r="K141" i="8"/>
  <c r="J141" i="8"/>
  <c r="I141" i="8"/>
  <c r="H141" i="8"/>
  <c r="V140" i="8"/>
  <c r="U140" i="8"/>
  <c r="S140" i="8"/>
  <c r="B140" i="19" s="1"/>
  <c r="D140" i="19" s="1"/>
  <c r="R140" i="8"/>
  <c r="Q140" i="8"/>
  <c r="O140" i="8"/>
  <c r="N140" i="8"/>
  <c r="L140" i="8"/>
  <c r="K140" i="8"/>
  <c r="J140" i="8"/>
  <c r="I140" i="8"/>
  <c r="H140" i="8"/>
  <c r="V139" i="8"/>
  <c r="U139" i="8"/>
  <c r="S139" i="8"/>
  <c r="R139" i="8"/>
  <c r="Q139" i="8"/>
  <c r="O139" i="8"/>
  <c r="N139" i="8"/>
  <c r="L139" i="8"/>
  <c r="K139" i="8"/>
  <c r="J139" i="8"/>
  <c r="I139" i="8"/>
  <c r="H139" i="8"/>
  <c r="V138" i="8"/>
  <c r="U138" i="8"/>
  <c r="S138" i="8"/>
  <c r="R138" i="8"/>
  <c r="Q138" i="8"/>
  <c r="O138" i="8"/>
  <c r="N138" i="8"/>
  <c r="L138" i="8"/>
  <c r="K138" i="8"/>
  <c r="J138" i="8"/>
  <c r="I138" i="8"/>
  <c r="H138" i="8"/>
  <c r="V137" i="8"/>
  <c r="U137" i="8"/>
  <c r="S137" i="8"/>
  <c r="B137" i="19" s="1"/>
  <c r="D137" i="19" s="1"/>
  <c r="R137" i="8"/>
  <c r="Q137" i="8"/>
  <c r="O137" i="8"/>
  <c r="N137" i="8"/>
  <c r="L137" i="8"/>
  <c r="K137" i="8"/>
  <c r="J137" i="8"/>
  <c r="I137" i="8"/>
  <c r="H137" i="8"/>
  <c r="V136" i="8"/>
  <c r="U136" i="8"/>
  <c r="S136" i="8"/>
  <c r="R136" i="8"/>
  <c r="Q136" i="8"/>
  <c r="O136" i="8"/>
  <c r="N136" i="8"/>
  <c r="L136" i="8"/>
  <c r="K136" i="8"/>
  <c r="J136" i="8"/>
  <c r="I136" i="8"/>
  <c r="H136" i="8"/>
  <c r="V135" i="8"/>
  <c r="U135" i="8"/>
  <c r="S135" i="8"/>
  <c r="R135" i="8"/>
  <c r="Q135" i="8"/>
  <c r="O135" i="8"/>
  <c r="N135" i="8"/>
  <c r="L135" i="8"/>
  <c r="K135" i="8"/>
  <c r="J135" i="8"/>
  <c r="I135" i="8"/>
  <c r="H135" i="8"/>
  <c r="V134" i="8"/>
  <c r="U134" i="8"/>
  <c r="S134" i="8"/>
  <c r="R134" i="8"/>
  <c r="Q134" i="8"/>
  <c r="O134" i="8"/>
  <c r="N134" i="8"/>
  <c r="L134" i="8"/>
  <c r="K134" i="8"/>
  <c r="J134" i="8"/>
  <c r="I134" i="8"/>
  <c r="H134" i="8"/>
  <c r="V133" i="8"/>
  <c r="U133" i="8"/>
  <c r="S133" i="8"/>
  <c r="R133" i="8"/>
  <c r="Q133" i="8"/>
  <c r="O133" i="8"/>
  <c r="N133" i="8"/>
  <c r="L133" i="8"/>
  <c r="K133" i="8"/>
  <c r="J133" i="8"/>
  <c r="I133" i="8"/>
  <c r="H133" i="8"/>
  <c r="V132" i="8"/>
  <c r="U132" i="8"/>
  <c r="S132" i="8"/>
  <c r="B132" i="19" s="1"/>
  <c r="D132" i="19" s="1"/>
  <c r="R132" i="8"/>
  <c r="Q132" i="8"/>
  <c r="O132" i="8"/>
  <c r="N132" i="8"/>
  <c r="L132" i="8"/>
  <c r="K132" i="8"/>
  <c r="J132" i="8"/>
  <c r="I132" i="8"/>
  <c r="H132" i="8"/>
  <c r="V131" i="8"/>
  <c r="U131" i="8"/>
  <c r="S131" i="8"/>
  <c r="R131" i="8"/>
  <c r="Q131" i="8"/>
  <c r="O131" i="8"/>
  <c r="N131" i="8"/>
  <c r="L131" i="8"/>
  <c r="K131" i="8"/>
  <c r="J131" i="8"/>
  <c r="I131" i="8"/>
  <c r="H131" i="8"/>
  <c r="V130" i="8"/>
  <c r="U130" i="8"/>
  <c r="S130" i="8"/>
  <c r="R130" i="8"/>
  <c r="Q130" i="8"/>
  <c r="O130" i="8"/>
  <c r="N130" i="8"/>
  <c r="L130" i="8"/>
  <c r="K130" i="8"/>
  <c r="J130" i="8"/>
  <c r="I130" i="8"/>
  <c r="H130" i="8"/>
  <c r="V129" i="8"/>
  <c r="U129" i="8"/>
  <c r="S129" i="8"/>
  <c r="B129" i="19" s="1"/>
  <c r="D129" i="19" s="1"/>
  <c r="R129" i="8"/>
  <c r="Q129" i="8"/>
  <c r="O129" i="8"/>
  <c r="N129" i="8"/>
  <c r="L129" i="8"/>
  <c r="K129" i="8"/>
  <c r="J129" i="8"/>
  <c r="I129" i="8"/>
  <c r="H129" i="8"/>
  <c r="V128" i="8"/>
  <c r="U128" i="8"/>
  <c r="S128" i="8"/>
  <c r="B128" i="19" s="1"/>
  <c r="D128" i="19" s="1"/>
  <c r="R128" i="8"/>
  <c r="Q128" i="8"/>
  <c r="O128" i="8"/>
  <c r="N128" i="8"/>
  <c r="L128" i="8"/>
  <c r="K128" i="8"/>
  <c r="J128" i="8"/>
  <c r="I128" i="8"/>
  <c r="H128" i="8"/>
  <c r="V127" i="8"/>
  <c r="U127" i="8"/>
  <c r="S127" i="8"/>
  <c r="R127" i="8"/>
  <c r="Q127" i="8"/>
  <c r="O127" i="8"/>
  <c r="N127" i="8"/>
  <c r="L127" i="8"/>
  <c r="K127" i="8"/>
  <c r="J127" i="8"/>
  <c r="I127" i="8"/>
  <c r="H127" i="8"/>
  <c r="V126" i="8"/>
  <c r="U126" i="8"/>
  <c r="S126" i="8"/>
  <c r="R126" i="8"/>
  <c r="Q126" i="8"/>
  <c r="O126" i="8"/>
  <c r="N126" i="8"/>
  <c r="L126" i="8"/>
  <c r="K126" i="8"/>
  <c r="J126" i="8"/>
  <c r="I126" i="8"/>
  <c r="H126" i="8"/>
  <c r="V125" i="8"/>
  <c r="U125" i="8"/>
  <c r="S125" i="8"/>
  <c r="B125" i="19" s="1"/>
  <c r="D125" i="19" s="1"/>
  <c r="R125" i="8"/>
  <c r="Q125" i="8"/>
  <c r="O125" i="8"/>
  <c r="N125" i="8"/>
  <c r="L125" i="8"/>
  <c r="K125" i="8"/>
  <c r="J125" i="8"/>
  <c r="I125" i="8"/>
  <c r="H125" i="8"/>
  <c r="V124" i="8"/>
  <c r="U124" i="8"/>
  <c r="S124" i="8"/>
  <c r="B124" i="19" s="1"/>
  <c r="D124" i="19" s="1"/>
  <c r="R124" i="8"/>
  <c r="Q124" i="8"/>
  <c r="O124" i="8"/>
  <c r="N124" i="8"/>
  <c r="L124" i="8"/>
  <c r="K124" i="8"/>
  <c r="J124" i="8"/>
  <c r="I124" i="8"/>
  <c r="H124" i="8"/>
  <c r="V123" i="8"/>
  <c r="U123" i="8"/>
  <c r="S123" i="8"/>
  <c r="R123" i="8"/>
  <c r="Q123" i="8"/>
  <c r="O123" i="8"/>
  <c r="N123" i="8"/>
  <c r="L123" i="8"/>
  <c r="K123" i="8"/>
  <c r="J123" i="8"/>
  <c r="I123" i="8"/>
  <c r="H123" i="8"/>
  <c r="V122" i="8"/>
  <c r="U122" i="8"/>
  <c r="S122" i="8"/>
  <c r="R122" i="8"/>
  <c r="Q122" i="8"/>
  <c r="O122" i="8"/>
  <c r="N122" i="8"/>
  <c r="L122" i="8"/>
  <c r="K122" i="8"/>
  <c r="J122" i="8"/>
  <c r="I122" i="8"/>
  <c r="H122" i="8"/>
  <c r="V121" i="8"/>
  <c r="U121" i="8"/>
  <c r="S121" i="8"/>
  <c r="B121" i="19" s="1"/>
  <c r="D121" i="19" s="1"/>
  <c r="R121" i="8"/>
  <c r="Q121" i="8"/>
  <c r="O121" i="8"/>
  <c r="N121" i="8"/>
  <c r="L121" i="8"/>
  <c r="K121" i="8"/>
  <c r="J121" i="8"/>
  <c r="I121" i="8"/>
  <c r="H121" i="8"/>
  <c r="V120" i="8"/>
  <c r="U120" i="8"/>
  <c r="S120" i="8"/>
  <c r="R120" i="8"/>
  <c r="Q120" i="8"/>
  <c r="O120" i="8"/>
  <c r="N120" i="8"/>
  <c r="L120" i="8"/>
  <c r="K120" i="8"/>
  <c r="J120" i="8"/>
  <c r="I120" i="8"/>
  <c r="H120" i="8"/>
  <c r="V119" i="8"/>
  <c r="U119" i="8"/>
  <c r="S119" i="8"/>
  <c r="B119" i="19" s="1"/>
  <c r="D119" i="19" s="1"/>
  <c r="R119" i="8"/>
  <c r="Q119" i="8"/>
  <c r="O119" i="8"/>
  <c r="N119" i="8"/>
  <c r="L119" i="8"/>
  <c r="K119" i="8"/>
  <c r="J119" i="8"/>
  <c r="I119" i="8"/>
  <c r="H119" i="8"/>
  <c r="V118" i="8"/>
  <c r="U118" i="8"/>
  <c r="S118" i="8"/>
  <c r="R118" i="8"/>
  <c r="Q118" i="8"/>
  <c r="O118" i="8"/>
  <c r="N118" i="8"/>
  <c r="L118" i="8"/>
  <c r="K118" i="8"/>
  <c r="J118" i="8"/>
  <c r="I118" i="8"/>
  <c r="H118" i="8"/>
  <c r="V117" i="8"/>
  <c r="U117" i="8"/>
  <c r="S117" i="8"/>
  <c r="R117" i="8"/>
  <c r="Q117" i="8"/>
  <c r="O117" i="8"/>
  <c r="N117" i="8"/>
  <c r="L117" i="8"/>
  <c r="K117" i="8"/>
  <c r="J117" i="8"/>
  <c r="I117" i="8"/>
  <c r="H117" i="8"/>
  <c r="V116" i="8"/>
  <c r="U116" i="8"/>
  <c r="S116" i="8"/>
  <c r="B116" i="19" s="1"/>
  <c r="D116" i="19" s="1"/>
  <c r="R116" i="8"/>
  <c r="Q116" i="8"/>
  <c r="O116" i="8"/>
  <c r="N116" i="8"/>
  <c r="L116" i="8"/>
  <c r="K116" i="8"/>
  <c r="J116" i="8"/>
  <c r="I116" i="8"/>
  <c r="H116" i="8"/>
  <c r="V115" i="8"/>
  <c r="U115" i="8"/>
  <c r="S115" i="8"/>
  <c r="B115" i="19" s="1"/>
  <c r="D115" i="19" s="1"/>
  <c r="R115" i="8"/>
  <c r="Q115" i="8"/>
  <c r="O115" i="8"/>
  <c r="N115" i="8"/>
  <c r="L115" i="8"/>
  <c r="K115" i="8"/>
  <c r="J115" i="8"/>
  <c r="I115" i="8"/>
  <c r="H115" i="8"/>
  <c r="V114" i="8"/>
  <c r="U114" i="8"/>
  <c r="S114" i="8"/>
  <c r="R114" i="8"/>
  <c r="Q114" i="8"/>
  <c r="O114" i="8"/>
  <c r="N114" i="8"/>
  <c r="L114" i="8"/>
  <c r="K114" i="8"/>
  <c r="J114" i="8"/>
  <c r="I114" i="8"/>
  <c r="H114" i="8"/>
  <c r="V113" i="8"/>
  <c r="U113" i="8"/>
  <c r="S113" i="8"/>
  <c r="B113" i="19" s="1"/>
  <c r="D113" i="19" s="1"/>
  <c r="R113" i="8"/>
  <c r="Q113" i="8"/>
  <c r="O113" i="8"/>
  <c r="N113" i="8"/>
  <c r="L113" i="8"/>
  <c r="K113" i="8"/>
  <c r="J113" i="8"/>
  <c r="I113" i="8"/>
  <c r="H113" i="8"/>
  <c r="V112" i="8"/>
  <c r="U112" i="8"/>
  <c r="S112" i="8"/>
  <c r="B112" i="19" s="1"/>
  <c r="D112" i="19" s="1"/>
  <c r="R112" i="8"/>
  <c r="Q112" i="8"/>
  <c r="O112" i="8"/>
  <c r="N112" i="8"/>
  <c r="L112" i="8"/>
  <c r="K112" i="8"/>
  <c r="J112" i="8"/>
  <c r="I112" i="8"/>
  <c r="H112" i="8"/>
  <c r="V111" i="8"/>
  <c r="U111" i="8"/>
  <c r="S111" i="8"/>
  <c r="B111" i="19" s="1"/>
  <c r="D111" i="19" s="1"/>
  <c r="R111" i="8"/>
  <c r="Q111" i="8"/>
  <c r="O111" i="8"/>
  <c r="N111" i="8"/>
  <c r="L111" i="8"/>
  <c r="K111" i="8"/>
  <c r="J111" i="8"/>
  <c r="I111" i="8"/>
  <c r="H111" i="8"/>
  <c r="V110" i="8"/>
  <c r="U110" i="8"/>
  <c r="S110" i="8"/>
  <c r="R110" i="8"/>
  <c r="Q110" i="8"/>
  <c r="O110" i="8"/>
  <c r="N110" i="8"/>
  <c r="L110" i="8"/>
  <c r="K110" i="8"/>
  <c r="J110" i="8"/>
  <c r="I110" i="8"/>
  <c r="H110" i="8"/>
  <c r="V109" i="8"/>
  <c r="U109" i="8"/>
  <c r="S109" i="8"/>
  <c r="B109" i="19" s="1"/>
  <c r="D109" i="19" s="1"/>
  <c r="R109" i="8"/>
  <c r="Q109" i="8"/>
  <c r="O109" i="8"/>
  <c r="N109" i="8"/>
  <c r="L109" i="8"/>
  <c r="K109" i="8"/>
  <c r="J109" i="8"/>
  <c r="I109" i="8"/>
  <c r="H109" i="8"/>
  <c r="V108" i="8"/>
  <c r="U108" i="8"/>
  <c r="S108" i="8"/>
  <c r="B108" i="19" s="1"/>
  <c r="D108" i="19" s="1"/>
  <c r="R108" i="8"/>
  <c r="Q108" i="8"/>
  <c r="O108" i="8"/>
  <c r="N108" i="8"/>
  <c r="L108" i="8"/>
  <c r="K108" i="8"/>
  <c r="J108" i="8"/>
  <c r="I108" i="8"/>
  <c r="H108" i="8"/>
  <c r="V107" i="8"/>
  <c r="U107" i="8"/>
  <c r="S107" i="8"/>
  <c r="B107" i="19" s="1"/>
  <c r="D107" i="19" s="1"/>
  <c r="R107" i="8"/>
  <c r="Q107" i="8"/>
  <c r="O107" i="8"/>
  <c r="N107" i="8"/>
  <c r="L107" i="8"/>
  <c r="K107" i="8"/>
  <c r="J107" i="8"/>
  <c r="I107" i="8"/>
  <c r="H107" i="8"/>
  <c r="V106" i="8"/>
  <c r="U106" i="8"/>
  <c r="S106" i="8"/>
  <c r="R106" i="8"/>
  <c r="Q106" i="8"/>
  <c r="O106" i="8"/>
  <c r="N106" i="8"/>
  <c r="L106" i="8"/>
  <c r="K106" i="8"/>
  <c r="J106" i="8"/>
  <c r="I106" i="8"/>
  <c r="H106" i="8"/>
  <c r="V105" i="8"/>
  <c r="U105" i="8"/>
  <c r="S105" i="8"/>
  <c r="B105" i="19" s="1"/>
  <c r="D105" i="19" s="1"/>
  <c r="R105" i="8"/>
  <c r="Q105" i="8"/>
  <c r="O105" i="8"/>
  <c r="N105" i="8"/>
  <c r="L105" i="8"/>
  <c r="K105" i="8"/>
  <c r="J105" i="8"/>
  <c r="I105" i="8"/>
  <c r="H105" i="8"/>
  <c r="V104" i="8"/>
  <c r="U104" i="8"/>
  <c r="S104" i="8"/>
  <c r="B104" i="19" s="1"/>
  <c r="D104" i="19" s="1"/>
  <c r="R104" i="8"/>
  <c r="Q104" i="8"/>
  <c r="O104" i="8"/>
  <c r="N104" i="8"/>
  <c r="L104" i="8"/>
  <c r="K104" i="8"/>
  <c r="J104" i="8"/>
  <c r="I104" i="8"/>
  <c r="H104" i="8"/>
  <c r="V103" i="8"/>
  <c r="U103" i="8"/>
  <c r="S103" i="8"/>
  <c r="B103" i="19" s="1"/>
  <c r="D103" i="19" s="1"/>
  <c r="R103" i="8"/>
  <c r="Q103" i="8"/>
  <c r="O103" i="8"/>
  <c r="N103" i="8"/>
  <c r="L103" i="8"/>
  <c r="K103" i="8"/>
  <c r="J103" i="8"/>
  <c r="I103" i="8"/>
  <c r="H103" i="8"/>
  <c r="C103" i="8"/>
  <c r="C103" i="19" s="1"/>
  <c r="V102" i="8"/>
  <c r="U102" i="8"/>
  <c r="S102" i="8"/>
  <c r="R102" i="8"/>
  <c r="Q102" i="8"/>
  <c r="O102" i="8"/>
  <c r="N102" i="8"/>
  <c r="L102" i="8"/>
  <c r="K102" i="8"/>
  <c r="J102" i="8"/>
  <c r="I102" i="8"/>
  <c r="H102" i="8"/>
  <c r="V101" i="8"/>
  <c r="U101" i="8"/>
  <c r="S101" i="8"/>
  <c r="B101" i="19" s="1"/>
  <c r="D101" i="19" s="1"/>
  <c r="R101" i="8"/>
  <c r="Q101" i="8"/>
  <c r="O101" i="8"/>
  <c r="N101" i="8"/>
  <c r="L101" i="8"/>
  <c r="K101" i="8"/>
  <c r="J101" i="8"/>
  <c r="I101" i="8"/>
  <c r="H101" i="8"/>
  <c r="V100" i="8"/>
  <c r="U100" i="8"/>
  <c r="S100" i="8"/>
  <c r="B100" i="19" s="1"/>
  <c r="D100" i="19" s="1"/>
  <c r="R100" i="8"/>
  <c r="Q100" i="8"/>
  <c r="O100" i="8"/>
  <c r="N100" i="8"/>
  <c r="L100" i="8"/>
  <c r="K100" i="8"/>
  <c r="J100" i="8"/>
  <c r="I100" i="8"/>
  <c r="H100" i="8"/>
  <c r="C100" i="8"/>
  <c r="C100" i="19" s="1"/>
  <c r="V99" i="8"/>
  <c r="U99" i="8"/>
  <c r="S99" i="8"/>
  <c r="B99" i="19" s="1"/>
  <c r="D99" i="19" s="1"/>
  <c r="R99" i="8"/>
  <c r="Q99" i="8"/>
  <c r="O99" i="8"/>
  <c r="N99" i="8"/>
  <c r="L99" i="8"/>
  <c r="K99" i="8"/>
  <c r="J99" i="8"/>
  <c r="I99" i="8"/>
  <c r="H99" i="8"/>
  <c r="V98" i="8"/>
  <c r="U98" i="8"/>
  <c r="S98" i="8"/>
  <c r="R98" i="8"/>
  <c r="Q98" i="8"/>
  <c r="O98" i="8"/>
  <c r="N98" i="8"/>
  <c r="L98" i="8"/>
  <c r="K98" i="8"/>
  <c r="J98" i="8"/>
  <c r="I98" i="8"/>
  <c r="H98" i="8"/>
  <c r="V97" i="8"/>
  <c r="U97" i="8"/>
  <c r="S97" i="8"/>
  <c r="B97" i="19" s="1"/>
  <c r="D97" i="19" s="1"/>
  <c r="R97" i="8"/>
  <c r="Q97" i="8"/>
  <c r="O97" i="8"/>
  <c r="N97" i="8"/>
  <c r="L97" i="8"/>
  <c r="K97" i="8"/>
  <c r="J97" i="8"/>
  <c r="I97" i="8"/>
  <c r="H97" i="8"/>
  <c r="V96" i="8"/>
  <c r="U96" i="8"/>
  <c r="S96" i="8"/>
  <c r="B96" i="19" s="1"/>
  <c r="D96" i="19" s="1"/>
  <c r="R96" i="8"/>
  <c r="Q96" i="8"/>
  <c r="O96" i="8"/>
  <c r="N96" i="8"/>
  <c r="L96" i="8"/>
  <c r="K96" i="8"/>
  <c r="J96" i="8"/>
  <c r="I96" i="8"/>
  <c r="H96" i="8"/>
  <c r="V95" i="8"/>
  <c r="U95" i="8"/>
  <c r="S95" i="8"/>
  <c r="B95" i="19" s="1"/>
  <c r="D95" i="19" s="1"/>
  <c r="R95" i="8"/>
  <c r="Q95" i="8"/>
  <c r="O95" i="8"/>
  <c r="N95" i="8"/>
  <c r="L95" i="8"/>
  <c r="K95" i="8"/>
  <c r="J95" i="8"/>
  <c r="I95" i="8"/>
  <c r="H95" i="8"/>
  <c r="C95" i="8"/>
  <c r="C95" i="19" s="1"/>
  <c r="V94" i="8"/>
  <c r="U94" i="8"/>
  <c r="S94" i="8"/>
  <c r="R94" i="8"/>
  <c r="Q94" i="8"/>
  <c r="O94" i="8"/>
  <c r="N94" i="8"/>
  <c r="L94" i="8"/>
  <c r="K94" i="8"/>
  <c r="J94" i="8"/>
  <c r="I94" i="8"/>
  <c r="H94" i="8"/>
  <c r="V93" i="8"/>
  <c r="U93" i="8"/>
  <c r="S93" i="8"/>
  <c r="B93" i="19" s="1"/>
  <c r="D93" i="19" s="1"/>
  <c r="R93" i="8"/>
  <c r="Q93" i="8"/>
  <c r="O93" i="8"/>
  <c r="N93" i="8"/>
  <c r="L93" i="8"/>
  <c r="K93" i="8"/>
  <c r="J93" i="8"/>
  <c r="I93" i="8"/>
  <c r="H93" i="8"/>
  <c r="V92" i="8"/>
  <c r="U92" i="8"/>
  <c r="S92" i="8"/>
  <c r="R92" i="8"/>
  <c r="Q92" i="8"/>
  <c r="O92" i="8"/>
  <c r="N92" i="8"/>
  <c r="L92" i="8"/>
  <c r="K92" i="8"/>
  <c r="J92" i="8"/>
  <c r="I92" i="8"/>
  <c r="H92" i="8"/>
  <c r="V91" i="8"/>
  <c r="U91" i="8"/>
  <c r="S91" i="8"/>
  <c r="B91" i="19" s="1"/>
  <c r="D91" i="19" s="1"/>
  <c r="R91" i="8"/>
  <c r="Q91" i="8"/>
  <c r="O91" i="8"/>
  <c r="N91" i="8"/>
  <c r="L91" i="8"/>
  <c r="K91" i="8"/>
  <c r="J91" i="8"/>
  <c r="I91" i="8"/>
  <c r="H91" i="8"/>
  <c r="V90" i="8"/>
  <c r="U90" i="8"/>
  <c r="S90" i="8"/>
  <c r="R90" i="8"/>
  <c r="Q90" i="8"/>
  <c r="O90" i="8"/>
  <c r="N90" i="8"/>
  <c r="L90" i="8"/>
  <c r="K90" i="8"/>
  <c r="J90" i="8"/>
  <c r="I90" i="8"/>
  <c r="H90" i="8"/>
  <c r="V89" i="8"/>
  <c r="U89" i="8"/>
  <c r="S89" i="8"/>
  <c r="B89" i="19" s="1"/>
  <c r="D89" i="19" s="1"/>
  <c r="R89" i="8"/>
  <c r="Q89" i="8"/>
  <c r="O89" i="8"/>
  <c r="N89" i="8"/>
  <c r="L89" i="8"/>
  <c r="K89" i="8"/>
  <c r="J89" i="8"/>
  <c r="I89" i="8"/>
  <c r="H89" i="8"/>
  <c r="V88" i="8"/>
  <c r="U88" i="8"/>
  <c r="S88" i="8"/>
  <c r="B88" i="19" s="1"/>
  <c r="D88" i="19" s="1"/>
  <c r="R88" i="8"/>
  <c r="Q88" i="8"/>
  <c r="O88" i="8"/>
  <c r="N88" i="8"/>
  <c r="L88" i="8"/>
  <c r="K88" i="8"/>
  <c r="J88" i="8"/>
  <c r="I88" i="8"/>
  <c r="H88" i="8"/>
  <c r="V87" i="8"/>
  <c r="U87" i="8"/>
  <c r="S87" i="8"/>
  <c r="B87" i="19" s="1"/>
  <c r="D87" i="19" s="1"/>
  <c r="R87" i="8"/>
  <c r="Q87" i="8"/>
  <c r="O87" i="8"/>
  <c r="N87" i="8"/>
  <c r="L87" i="8"/>
  <c r="K87" i="8"/>
  <c r="J87" i="8"/>
  <c r="I87" i="8"/>
  <c r="H87" i="8"/>
  <c r="V86" i="8"/>
  <c r="U86" i="8"/>
  <c r="S86" i="8"/>
  <c r="B86" i="19" s="1"/>
  <c r="D86" i="19" s="1"/>
  <c r="R86" i="8"/>
  <c r="Q86" i="8"/>
  <c r="O86" i="8"/>
  <c r="N86" i="8"/>
  <c r="L86" i="8"/>
  <c r="K86" i="8"/>
  <c r="J86" i="8"/>
  <c r="I86" i="8"/>
  <c r="H86" i="8"/>
  <c r="V85" i="8"/>
  <c r="U85" i="8"/>
  <c r="S85" i="8"/>
  <c r="B85" i="19" s="1"/>
  <c r="D85" i="19" s="1"/>
  <c r="R85" i="8"/>
  <c r="Q85" i="8"/>
  <c r="O85" i="8"/>
  <c r="N85" i="8"/>
  <c r="L85" i="8"/>
  <c r="K85" i="8"/>
  <c r="J85" i="8"/>
  <c r="I85" i="8"/>
  <c r="H85" i="8"/>
  <c r="V84" i="8"/>
  <c r="U84" i="8"/>
  <c r="S84" i="8"/>
  <c r="B84" i="19" s="1"/>
  <c r="D84" i="19" s="1"/>
  <c r="R84" i="8"/>
  <c r="Q84" i="8"/>
  <c r="O84" i="8"/>
  <c r="N84" i="8"/>
  <c r="L84" i="8"/>
  <c r="K84" i="8"/>
  <c r="J84" i="8"/>
  <c r="I84" i="8"/>
  <c r="H84" i="8"/>
  <c r="V83" i="8"/>
  <c r="U83" i="8"/>
  <c r="S83" i="8"/>
  <c r="B83" i="19" s="1"/>
  <c r="D83" i="19" s="1"/>
  <c r="R83" i="8"/>
  <c r="Q83" i="8"/>
  <c r="O83" i="8"/>
  <c r="N83" i="8"/>
  <c r="L83" i="8"/>
  <c r="K83" i="8"/>
  <c r="J83" i="8"/>
  <c r="I83" i="8"/>
  <c r="H83" i="8"/>
  <c r="V82" i="8"/>
  <c r="U82" i="8"/>
  <c r="S82" i="8"/>
  <c r="B82" i="19" s="1"/>
  <c r="D82" i="19" s="1"/>
  <c r="R82" i="8"/>
  <c r="Q82" i="8"/>
  <c r="O82" i="8"/>
  <c r="N82" i="8"/>
  <c r="L82" i="8"/>
  <c r="K82" i="8"/>
  <c r="J82" i="8"/>
  <c r="I82" i="8"/>
  <c r="H82" i="8"/>
  <c r="V81" i="8"/>
  <c r="U81" i="8"/>
  <c r="S81" i="8"/>
  <c r="B81" i="19" s="1"/>
  <c r="D81" i="19" s="1"/>
  <c r="R81" i="8"/>
  <c r="Q81" i="8"/>
  <c r="O81" i="8"/>
  <c r="N81" i="8"/>
  <c r="L81" i="8"/>
  <c r="K81" i="8"/>
  <c r="J81" i="8"/>
  <c r="I81" i="8"/>
  <c r="H81" i="8"/>
  <c r="V80" i="8"/>
  <c r="U80" i="8"/>
  <c r="S80" i="8"/>
  <c r="B80" i="19" s="1"/>
  <c r="D80" i="19" s="1"/>
  <c r="R80" i="8"/>
  <c r="Q80" i="8"/>
  <c r="O80" i="8"/>
  <c r="N80" i="8"/>
  <c r="L80" i="8"/>
  <c r="K80" i="8"/>
  <c r="J80" i="8"/>
  <c r="I80" i="8"/>
  <c r="H80" i="8"/>
  <c r="V79" i="8"/>
  <c r="U79" i="8"/>
  <c r="S79" i="8"/>
  <c r="B79" i="19" s="1"/>
  <c r="D79" i="19" s="1"/>
  <c r="R79" i="8"/>
  <c r="Q79" i="8"/>
  <c r="O79" i="8"/>
  <c r="N79" i="8"/>
  <c r="L79" i="8"/>
  <c r="K79" i="8"/>
  <c r="J79" i="8"/>
  <c r="I79" i="8"/>
  <c r="H79" i="8"/>
  <c r="V78" i="8"/>
  <c r="U78" i="8"/>
  <c r="S78" i="8"/>
  <c r="B78" i="19" s="1"/>
  <c r="D78" i="19" s="1"/>
  <c r="R78" i="8"/>
  <c r="Q78" i="8"/>
  <c r="O78" i="8"/>
  <c r="N78" i="8"/>
  <c r="L78" i="8"/>
  <c r="K78" i="8"/>
  <c r="J78" i="8"/>
  <c r="I78" i="8"/>
  <c r="H78" i="8"/>
  <c r="V77" i="8"/>
  <c r="U77" i="8"/>
  <c r="S77" i="8"/>
  <c r="B77" i="19" s="1"/>
  <c r="D77" i="19" s="1"/>
  <c r="R77" i="8"/>
  <c r="Q77" i="8"/>
  <c r="O77" i="8"/>
  <c r="N77" i="8"/>
  <c r="L77" i="8"/>
  <c r="K77" i="8"/>
  <c r="J77" i="8"/>
  <c r="I77" i="8"/>
  <c r="H77" i="8"/>
  <c r="V76" i="8"/>
  <c r="U76" i="8"/>
  <c r="S76" i="8"/>
  <c r="B76" i="19" s="1"/>
  <c r="D76" i="19" s="1"/>
  <c r="R76" i="8"/>
  <c r="Q76" i="8"/>
  <c r="O76" i="8"/>
  <c r="N76" i="8"/>
  <c r="L76" i="8"/>
  <c r="K76" i="8"/>
  <c r="J76" i="8"/>
  <c r="I76" i="8"/>
  <c r="H76" i="8"/>
  <c r="V75" i="8"/>
  <c r="U75" i="8"/>
  <c r="S75" i="8"/>
  <c r="B75" i="19" s="1"/>
  <c r="D75" i="19" s="1"/>
  <c r="R75" i="8"/>
  <c r="Q75" i="8"/>
  <c r="O75" i="8"/>
  <c r="N75" i="8"/>
  <c r="L75" i="8"/>
  <c r="K75" i="8"/>
  <c r="J75" i="8"/>
  <c r="I75" i="8"/>
  <c r="H75" i="8"/>
  <c r="V74" i="8"/>
  <c r="U74" i="8"/>
  <c r="S74" i="8"/>
  <c r="B74" i="19" s="1"/>
  <c r="D74" i="19" s="1"/>
  <c r="R74" i="8"/>
  <c r="Q74" i="8"/>
  <c r="O74" i="8"/>
  <c r="N74" i="8"/>
  <c r="L74" i="8"/>
  <c r="K74" i="8"/>
  <c r="J74" i="8"/>
  <c r="I74" i="8"/>
  <c r="H74" i="8"/>
  <c r="V73" i="8"/>
  <c r="U73" i="8"/>
  <c r="S73" i="8"/>
  <c r="B73" i="19" s="1"/>
  <c r="D73" i="19" s="1"/>
  <c r="R73" i="8"/>
  <c r="Q73" i="8"/>
  <c r="O73" i="8"/>
  <c r="N73" i="8"/>
  <c r="L73" i="8"/>
  <c r="K73" i="8"/>
  <c r="J73" i="8"/>
  <c r="I73" i="8"/>
  <c r="H73" i="8"/>
  <c r="V72" i="8"/>
  <c r="U72" i="8"/>
  <c r="S72" i="8"/>
  <c r="B72" i="19" s="1"/>
  <c r="D72" i="19" s="1"/>
  <c r="R72" i="8"/>
  <c r="Q72" i="8"/>
  <c r="O72" i="8"/>
  <c r="N72" i="8"/>
  <c r="L72" i="8"/>
  <c r="K72" i="8"/>
  <c r="J72" i="8"/>
  <c r="I72" i="8"/>
  <c r="H72" i="8"/>
  <c r="V71" i="8"/>
  <c r="U71" i="8"/>
  <c r="S71" i="8"/>
  <c r="B71" i="19" s="1"/>
  <c r="D71" i="19" s="1"/>
  <c r="R71" i="8"/>
  <c r="Q71" i="8"/>
  <c r="O71" i="8"/>
  <c r="N71" i="8"/>
  <c r="L71" i="8"/>
  <c r="K71" i="8"/>
  <c r="J71" i="8"/>
  <c r="I71" i="8"/>
  <c r="H71" i="8"/>
  <c r="V70" i="8"/>
  <c r="U70" i="8"/>
  <c r="S70" i="8"/>
  <c r="B70" i="19" s="1"/>
  <c r="D70" i="19" s="1"/>
  <c r="R70" i="8"/>
  <c r="Q70" i="8"/>
  <c r="O70" i="8"/>
  <c r="N70" i="8"/>
  <c r="L70" i="8"/>
  <c r="K70" i="8"/>
  <c r="J70" i="8"/>
  <c r="I70" i="8"/>
  <c r="H70" i="8"/>
  <c r="V69" i="8"/>
  <c r="U69" i="8"/>
  <c r="S69" i="8"/>
  <c r="B69" i="19" s="1"/>
  <c r="D69" i="19" s="1"/>
  <c r="R69" i="8"/>
  <c r="Q69" i="8"/>
  <c r="O69" i="8"/>
  <c r="N69" i="8"/>
  <c r="L69" i="8"/>
  <c r="K69" i="8"/>
  <c r="J69" i="8"/>
  <c r="I69" i="8"/>
  <c r="H69" i="8"/>
  <c r="V68" i="8"/>
  <c r="U68" i="8"/>
  <c r="S68" i="8"/>
  <c r="B68" i="19" s="1"/>
  <c r="D68" i="19" s="1"/>
  <c r="R68" i="8"/>
  <c r="Q68" i="8"/>
  <c r="O68" i="8"/>
  <c r="N68" i="8"/>
  <c r="L68" i="8"/>
  <c r="K68" i="8"/>
  <c r="J68" i="8"/>
  <c r="I68" i="8"/>
  <c r="H68" i="8"/>
  <c r="V67" i="8"/>
  <c r="U67" i="8"/>
  <c r="S67" i="8"/>
  <c r="B67" i="19" s="1"/>
  <c r="D67" i="19" s="1"/>
  <c r="R67" i="8"/>
  <c r="Q67" i="8"/>
  <c r="O67" i="8"/>
  <c r="N67" i="8"/>
  <c r="L67" i="8"/>
  <c r="K67" i="8"/>
  <c r="J67" i="8"/>
  <c r="I67" i="8"/>
  <c r="H67" i="8"/>
  <c r="V66" i="8"/>
  <c r="U66" i="8"/>
  <c r="S66" i="8"/>
  <c r="B66" i="19" s="1"/>
  <c r="D66" i="19" s="1"/>
  <c r="R66" i="8"/>
  <c r="Q66" i="8"/>
  <c r="O66" i="8"/>
  <c r="N66" i="8"/>
  <c r="L66" i="8"/>
  <c r="K66" i="8"/>
  <c r="J66" i="8"/>
  <c r="I66" i="8"/>
  <c r="H66" i="8"/>
  <c r="V65" i="8"/>
  <c r="U65" i="8"/>
  <c r="S65" i="8"/>
  <c r="B65" i="19" s="1"/>
  <c r="D65" i="19" s="1"/>
  <c r="R65" i="8"/>
  <c r="Q65" i="8"/>
  <c r="O65" i="8"/>
  <c r="N65" i="8"/>
  <c r="L65" i="8"/>
  <c r="K65" i="8"/>
  <c r="J65" i="8"/>
  <c r="I65" i="8"/>
  <c r="H65" i="8"/>
  <c r="V64" i="8"/>
  <c r="U64" i="8"/>
  <c r="S64" i="8"/>
  <c r="B64" i="19" s="1"/>
  <c r="D64" i="19" s="1"/>
  <c r="R64" i="8"/>
  <c r="Q64" i="8"/>
  <c r="O64" i="8"/>
  <c r="N64" i="8"/>
  <c r="L64" i="8"/>
  <c r="K64" i="8"/>
  <c r="J64" i="8"/>
  <c r="I64" i="8"/>
  <c r="H64" i="8"/>
  <c r="V63" i="8"/>
  <c r="U63" i="8"/>
  <c r="S63" i="8"/>
  <c r="B63" i="19" s="1"/>
  <c r="D63" i="19" s="1"/>
  <c r="R63" i="8"/>
  <c r="Q63" i="8"/>
  <c r="O63" i="8"/>
  <c r="N63" i="8"/>
  <c r="L63" i="8"/>
  <c r="K63" i="8"/>
  <c r="J63" i="8"/>
  <c r="I63" i="8"/>
  <c r="H63" i="8"/>
  <c r="V62" i="8"/>
  <c r="U62" i="8"/>
  <c r="S62" i="8"/>
  <c r="B62" i="19" s="1"/>
  <c r="D62" i="19" s="1"/>
  <c r="R62" i="8"/>
  <c r="Q62" i="8"/>
  <c r="O62" i="8"/>
  <c r="N62" i="8"/>
  <c r="L62" i="8"/>
  <c r="K62" i="8"/>
  <c r="J62" i="8"/>
  <c r="I62" i="8"/>
  <c r="H62" i="8"/>
  <c r="V61" i="8"/>
  <c r="U61" i="8"/>
  <c r="S61" i="8"/>
  <c r="B61" i="19" s="1"/>
  <c r="D61" i="19" s="1"/>
  <c r="R61" i="8"/>
  <c r="Q61" i="8"/>
  <c r="O61" i="8"/>
  <c r="N61" i="8"/>
  <c r="L61" i="8"/>
  <c r="K61" i="8"/>
  <c r="J61" i="8"/>
  <c r="I61" i="8"/>
  <c r="H61" i="8"/>
  <c r="V60" i="8"/>
  <c r="U60" i="8"/>
  <c r="S60" i="8"/>
  <c r="B60" i="19" s="1"/>
  <c r="D60" i="19" s="1"/>
  <c r="R60" i="8"/>
  <c r="Q60" i="8"/>
  <c r="O60" i="8"/>
  <c r="N60" i="8"/>
  <c r="L60" i="8"/>
  <c r="K60" i="8"/>
  <c r="J60" i="8"/>
  <c r="I60" i="8"/>
  <c r="H60" i="8"/>
  <c r="V59" i="8"/>
  <c r="U59" i="8"/>
  <c r="S59" i="8"/>
  <c r="B59" i="19" s="1"/>
  <c r="D59" i="19" s="1"/>
  <c r="R59" i="8"/>
  <c r="Q59" i="8"/>
  <c r="O59" i="8"/>
  <c r="N59" i="8"/>
  <c r="L59" i="8"/>
  <c r="K59" i="8"/>
  <c r="J59" i="8"/>
  <c r="I59" i="8"/>
  <c r="H59" i="8"/>
  <c r="V58" i="8"/>
  <c r="U58" i="8"/>
  <c r="S58" i="8"/>
  <c r="B58" i="19" s="1"/>
  <c r="D58" i="19" s="1"/>
  <c r="R58" i="8"/>
  <c r="Q58" i="8"/>
  <c r="O58" i="8"/>
  <c r="N58" i="8"/>
  <c r="L58" i="8"/>
  <c r="K58" i="8"/>
  <c r="J58" i="8"/>
  <c r="I58" i="8"/>
  <c r="H58" i="8"/>
  <c r="V57" i="8"/>
  <c r="U57" i="8"/>
  <c r="S57" i="8"/>
  <c r="B57" i="19" s="1"/>
  <c r="D57" i="19" s="1"/>
  <c r="R57" i="8"/>
  <c r="Q57" i="8"/>
  <c r="O57" i="8"/>
  <c r="N57" i="8"/>
  <c r="L57" i="8"/>
  <c r="K57" i="8"/>
  <c r="J57" i="8"/>
  <c r="I57" i="8"/>
  <c r="H57" i="8"/>
  <c r="V56" i="8"/>
  <c r="U56" i="8"/>
  <c r="S56" i="8"/>
  <c r="B56" i="19" s="1"/>
  <c r="D56" i="19" s="1"/>
  <c r="R56" i="8"/>
  <c r="Q56" i="8"/>
  <c r="O56" i="8"/>
  <c r="N56" i="8"/>
  <c r="L56" i="8"/>
  <c r="K56" i="8"/>
  <c r="J56" i="8"/>
  <c r="I56" i="8"/>
  <c r="H56" i="8"/>
  <c r="V55" i="8"/>
  <c r="U55" i="8"/>
  <c r="S55" i="8"/>
  <c r="B55" i="19" s="1"/>
  <c r="D55" i="19" s="1"/>
  <c r="R55" i="8"/>
  <c r="Q55" i="8"/>
  <c r="O55" i="8"/>
  <c r="N55" i="8"/>
  <c r="L55" i="8"/>
  <c r="K55" i="8"/>
  <c r="J55" i="8"/>
  <c r="I55" i="8"/>
  <c r="H55" i="8"/>
  <c r="V54" i="8"/>
  <c r="U54" i="8"/>
  <c r="S54" i="8"/>
  <c r="B54" i="19" s="1"/>
  <c r="D54" i="19" s="1"/>
  <c r="R54" i="8"/>
  <c r="Q54" i="8"/>
  <c r="O54" i="8"/>
  <c r="N54" i="8"/>
  <c r="L54" i="8"/>
  <c r="K54" i="8"/>
  <c r="J54" i="8"/>
  <c r="I54" i="8"/>
  <c r="H54" i="8"/>
  <c r="V53" i="8"/>
  <c r="U53" i="8"/>
  <c r="S53" i="8"/>
  <c r="B53" i="19" s="1"/>
  <c r="D53" i="19" s="1"/>
  <c r="R53" i="8"/>
  <c r="Q53" i="8"/>
  <c r="O53" i="8"/>
  <c r="N53" i="8"/>
  <c r="L53" i="8"/>
  <c r="K53" i="8"/>
  <c r="J53" i="8"/>
  <c r="I53" i="8"/>
  <c r="H53" i="8"/>
  <c r="V52" i="8"/>
  <c r="U52" i="8"/>
  <c r="S52" i="8"/>
  <c r="B52" i="19" s="1"/>
  <c r="D52" i="19" s="1"/>
  <c r="R52" i="8"/>
  <c r="Q52" i="8"/>
  <c r="O52" i="8"/>
  <c r="N52" i="8"/>
  <c r="L52" i="8"/>
  <c r="K52" i="8"/>
  <c r="J52" i="8"/>
  <c r="I52" i="8"/>
  <c r="H52" i="8"/>
  <c r="V51" i="8"/>
  <c r="U51" i="8"/>
  <c r="S51" i="8"/>
  <c r="B51" i="19" s="1"/>
  <c r="D51" i="19" s="1"/>
  <c r="R51" i="8"/>
  <c r="Q51" i="8"/>
  <c r="O51" i="8"/>
  <c r="N51" i="8"/>
  <c r="L51" i="8"/>
  <c r="K51" i="8"/>
  <c r="J51" i="8"/>
  <c r="I51" i="8"/>
  <c r="H51" i="8"/>
  <c r="V50" i="8"/>
  <c r="U50" i="8"/>
  <c r="S50" i="8"/>
  <c r="B50" i="19" s="1"/>
  <c r="D50" i="19" s="1"/>
  <c r="R50" i="8"/>
  <c r="Q50" i="8"/>
  <c r="O50" i="8"/>
  <c r="N50" i="8"/>
  <c r="L50" i="8"/>
  <c r="K50" i="8"/>
  <c r="J50" i="8"/>
  <c r="I50" i="8"/>
  <c r="H50" i="8"/>
  <c r="V49" i="8"/>
  <c r="U49" i="8"/>
  <c r="S49" i="8"/>
  <c r="B49" i="19" s="1"/>
  <c r="D49" i="19" s="1"/>
  <c r="R49" i="8"/>
  <c r="Q49" i="8"/>
  <c r="O49" i="8"/>
  <c r="N49" i="8"/>
  <c r="L49" i="8"/>
  <c r="K49" i="8"/>
  <c r="J49" i="8"/>
  <c r="I49" i="8"/>
  <c r="H49" i="8"/>
  <c r="V48" i="8"/>
  <c r="U48" i="8"/>
  <c r="S48" i="8"/>
  <c r="B48" i="19" s="1"/>
  <c r="D48" i="19" s="1"/>
  <c r="R48" i="8"/>
  <c r="Q48" i="8"/>
  <c r="O48" i="8"/>
  <c r="N48" i="8"/>
  <c r="L48" i="8"/>
  <c r="K48" i="8"/>
  <c r="J48" i="8"/>
  <c r="I48" i="8"/>
  <c r="H48" i="8"/>
  <c r="V47" i="8"/>
  <c r="U47" i="8"/>
  <c r="S47" i="8"/>
  <c r="B47" i="19" s="1"/>
  <c r="D47" i="19" s="1"/>
  <c r="R47" i="8"/>
  <c r="Q47" i="8"/>
  <c r="O47" i="8"/>
  <c r="N47" i="8"/>
  <c r="L47" i="8"/>
  <c r="K47" i="8"/>
  <c r="J47" i="8"/>
  <c r="I47" i="8"/>
  <c r="H47" i="8"/>
  <c r="V46" i="8"/>
  <c r="U46" i="8"/>
  <c r="S46" i="8"/>
  <c r="B46" i="19" s="1"/>
  <c r="D46" i="19" s="1"/>
  <c r="R46" i="8"/>
  <c r="Q46" i="8"/>
  <c r="O46" i="8"/>
  <c r="N46" i="8"/>
  <c r="L46" i="8"/>
  <c r="K46" i="8"/>
  <c r="J46" i="8"/>
  <c r="I46" i="8"/>
  <c r="H46" i="8"/>
  <c r="V45" i="8"/>
  <c r="U45" i="8"/>
  <c r="S45" i="8"/>
  <c r="B45" i="19" s="1"/>
  <c r="D45" i="19" s="1"/>
  <c r="R45" i="8"/>
  <c r="Q45" i="8"/>
  <c r="O45" i="8"/>
  <c r="N45" i="8"/>
  <c r="L45" i="8"/>
  <c r="K45" i="8"/>
  <c r="J45" i="8"/>
  <c r="I45" i="8"/>
  <c r="H45" i="8"/>
  <c r="V44" i="8"/>
  <c r="U44" i="8"/>
  <c r="S44" i="8"/>
  <c r="B44" i="19" s="1"/>
  <c r="D44" i="19" s="1"/>
  <c r="R44" i="8"/>
  <c r="Q44" i="8"/>
  <c r="O44" i="8"/>
  <c r="N44" i="8"/>
  <c r="L44" i="8"/>
  <c r="K44" i="8"/>
  <c r="J44" i="8"/>
  <c r="I44" i="8"/>
  <c r="H44" i="8"/>
  <c r="V43" i="8"/>
  <c r="U43" i="8"/>
  <c r="S43" i="8"/>
  <c r="B43" i="19" s="1"/>
  <c r="D43" i="19" s="1"/>
  <c r="R43" i="8"/>
  <c r="Q43" i="8"/>
  <c r="O43" i="8"/>
  <c r="N43" i="8"/>
  <c r="L43" i="8"/>
  <c r="K43" i="8"/>
  <c r="J43" i="8"/>
  <c r="I43" i="8"/>
  <c r="H43" i="8"/>
  <c r="V42" i="8"/>
  <c r="U42" i="8"/>
  <c r="S42" i="8"/>
  <c r="B42" i="19" s="1"/>
  <c r="D42" i="19" s="1"/>
  <c r="R42" i="8"/>
  <c r="Q42" i="8"/>
  <c r="O42" i="8"/>
  <c r="N42" i="8"/>
  <c r="L42" i="8"/>
  <c r="K42" i="8"/>
  <c r="J42" i="8"/>
  <c r="I42" i="8"/>
  <c r="H42" i="8"/>
  <c r="V41" i="8"/>
  <c r="U41" i="8"/>
  <c r="S41" i="8"/>
  <c r="B41" i="19" s="1"/>
  <c r="D41" i="19" s="1"/>
  <c r="R41" i="8"/>
  <c r="Q41" i="8"/>
  <c r="O41" i="8"/>
  <c r="N41" i="8"/>
  <c r="L41" i="8"/>
  <c r="K41" i="8"/>
  <c r="J41" i="8"/>
  <c r="I41" i="8"/>
  <c r="H41" i="8"/>
  <c r="V40" i="8"/>
  <c r="U40" i="8"/>
  <c r="S40" i="8"/>
  <c r="B40" i="19" s="1"/>
  <c r="D40" i="19" s="1"/>
  <c r="R40" i="8"/>
  <c r="Q40" i="8"/>
  <c r="O40" i="8"/>
  <c r="N40" i="8"/>
  <c r="L40" i="8"/>
  <c r="K40" i="8"/>
  <c r="J40" i="8"/>
  <c r="I40" i="8"/>
  <c r="H40" i="8"/>
  <c r="V39" i="8"/>
  <c r="U39" i="8"/>
  <c r="S39" i="8"/>
  <c r="B39" i="19" s="1"/>
  <c r="D39" i="19" s="1"/>
  <c r="R39" i="8"/>
  <c r="Q39" i="8"/>
  <c r="O39" i="8"/>
  <c r="N39" i="8"/>
  <c r="L39" i="8"/>
  <c r="K39" i="8"/>
  <c r="J39" i="8"/>
  <c r="I39" i="8"/>
  <c r="H39" i="8"/>
  <c r="V38" i="8"/>
  <c r="U38" i="8"/>
  <c r="S38" i="8"/>
  <c r="B38" i="19" s="1"/>
  <c r="D38" i="19" s="1"/>
  <c r="R38" i="8"/>
  <c r="Q38" i="8"/>
  <c r="O38" i="8"/>
  <c r="N38" i="8"/>
  <c r="L38" i="8"/>
  <c r="K38" i="8"/>
  <c r="J38" i="8"/>
  <c r="I38" i="8"/>
  <c r="H38" i="8"/>
  <c r="V37" i="8"/>
  <c r="U37" i="8"/>
  <c r="S37" i="8"/>
  <c r="B37" i="19" s="1"/>
  <c r="D37" i="19" s="1"/>
  <c r="R37" i="8"/>
  <c r="Q37" i="8"/>
  <c r="O37" i="8"/>
  <c r="N37" i="8"/>
  <c r="L37" i="8"/>
  <c r="K37" i="8"/>
  <c r="J37" i="8"/>
  <c r="I37" i="8"/>
  <c r="H37" i="8"/>
  <c r="V36" i="8"/>
  <c r="U36" i="8"/>
  <c r="S36" i="8"/>
  <c r="B36" i="19" s="1"/>
  <c r="D36" i="19" s="1"/>
  <c r="R36" i="8"/>
  <c r="Q36" i="8"/>
  <c r="O36" i="8"/>
  <c r="N36" i="8"/>
  <c r="L36" i="8"/>
  <c r="K36" i="8"/>
  <c r="J36" i="8"/>
  <c r="I36" i="8"/>
  <c r="H36" i="8"/>
  <c r="V35" i="8"/>
  <c r="U35" i="8"/>
  <c r="S35" i="8"/>
  <c r="B35" i="19" s="1"/>
  <c r="D35" i="19" s="1"/>
  <c r="R35" i="8"/>
  <c r="Q35" i="8"/>
  <c r="O35" i="8"/>
  <c r="N35" i="8"/>
  <c r="L35" i="8"/>
  <c r="K35" i="8"/>
  <c r="J35" i="8"/>
  <c r="I35" i="8"/>
  <c r="H35" i="8"/>
  <c r="V34" i="8"/>
  <c r="U34" i="8"/>
  <c r="S34" i="8"/>
  <c r="B34" i="19" s="1"/>
  <c r="D34" i="19" s="1"/>
  <c r="R34" i="8"/>
  <c r="Q34" i="8"/>
  <c r="O34" i="8"/>
  <c r="N34" i="8"/>
  <c r="L34" i="8"/>
  <c r="K34" i="8"/>
  <c r="J34" i="8"/>
  <c r="I34" i="8"/>
  <c r="H34" i="8"/>
  <c r="V33" i="8"/>
  <c r="U33" i="8"/>
  <c r="S33" i="8"/>
  <c r="B33" i="19" s="1"/>
  <c r="D33" i="19" s="1"/>
  <c r="R33" i="8"/>
  <c r="Q33" i="8"/>
  <c r="O33" i="8"/>
  <c r="N33" i="8"/>
  <c r="L33" i="8"/>
  <c r="K33" i="8"/>
  <c r="J33" i="8"/>
  <c r="I33" i="8"/>
  <c r="H33" i="8"/>
  <c r="V32" i="8"/>
  <c r="U32" i="8"/>
  <c r="S32" i="8"/>
  <c r="B32" i="19" s="1"/>
  <c r="D32" i="19" s="1"/>
  <c r="R32" i="8"/>
  <c r="Q32" i="8"/>
  <c r="O32" i="8"/>
  <c r="N32" i="8"/>
  <c r="L32" i="8"/>
  <c r="K32" i="8"/>
  <c r="J32" i="8"/>
  <c r="I32" i="8"/>
  <c r="H32" i="8"/>
  <c r="V31" i="8"/>
  <c r="U31" i="8"/>
  <c r="S31" i="8"/>
  <c r="B31" i="19" s="1"/>
  <c r="D31" i="19" s="1"/>
  <c r="R31" i="8"/>
  <c r="Q31" i="8"/>
  <c r="O31" i="8"/>
  <c r="N31" i="8"/>
  <c r="L31" i="8"/>
  <c r="K31" i="8"/>
  <c r="J31" i="8"/>
  <c r="I31" i="8"/>
  <c r="H31" i="8"/>
  <c r="V30" i="8"/>
  <c r="U30" i="8"/>
  <c r="S30" i="8"/>
  <c r="B30" i="19" s="1"/>
  <c r="D30" i="19" s="1"/>
  <c r="R30" i="8"/>
  <c r="Q30" i="8"/>
  <c r="O30" i="8"/>
  <c r="N30" i="8"/>
  <c r="L30" i="8"/>
  <c r="K30" i="8"/>
  <c r="J30" i="8"/>
  <c r="I30" i="8"/>
  <c r="H30" i="8"/>
  <c r="V29" i="8"/>
  <c r="U29" i="8"/>
  <c r="S29" i="8"/>
  <c r="B29" i="19" s="1"/>
  <c r="D29" i="19" s="1"/>
  <c r="R29" i="8"/>
  <c r="Q29" i="8"/>
  <c r="O29" i="8"/>
  <c r="N29" i="8"/>
  <c r="L29" i="8"/>
  <c r="K29" i="8"/>
  <c r="J29" i="8"/>
  <c r="I29" i="8"/>
  <c r="H29" i="8"/>
  <c r="V28" i="8"/>
  <c r="U28" i="8"/>
  <c r="S28" i="8"/>
  <c r="B28" i="19" s="1"/>
  <c r="D28" i="19" s="1"/>
  <c r="R28" i="8"/>
  <c r="Q28" i="8"/>
  <c r="O28" i="8"/>
  <c r="N28" i="8"/>
  <c r="L28" i="8"/>
  <c r="K28" i="8"/>
  <c r="J28" i="8"/>
  <c r="I28" i="8"/>
  <c r="H28" i="8"/>
  <c r="V27" i="8"/>
  <c r="U27" i="8"/>
  <c r="S27" i="8"/>
  <c r="B27" i="19" s="1"/>
  <c r="D27" i="19" s="1"/>
  <c r="R27" i="8"/>
  <c r="Q27" i="8"/>
  <c r="O27" i="8"/>
  <c r="N27" i="8"/>
  <c r="L27" i="8"/>
  <c r="K27" i="8"/>
  <c r="J27" i="8"/>
  <c r="I27" i="8"/>
  <c r="H27" i="8"/>
  <c r="V26" i="8"/>
  <c r="U26" i="8"/>
  <c r="S26" i="8"/>
  <c r="B26" i="19" s="1"/>
  <c r="D26" i="19" s="1"/>
  <c r="R26" i="8"/>
  <c r="Q26" i="8"/>
  <c r="O26" i="8"/>
  <c r="N26" i="8"/>
  <c r="L26" i="8"/>
  <c r="K26" i="8"/>
  <c r="J26" i="8"/>
  <c r="I26" i="8"/>
  <c r="H26" i="8"/>
  <c r="V25" i="8"/>
  <c r="U25" i="8"/>
  <c r="S25" i="8"/>
  <c r="B25" i="19" s="1"/>
  <c r="D25" i="19" s="1"/>
  <c r="R25" i="8"/>
  <c r="Q25" i="8"/>
  <c r="O25" i="8"/>
  <c r="N25" i="8"/>
  <c r="L25" i="8"/>
  <c r="K25" i="8"/>
  <c r="J25" i="8"/>
  <c r="I25" i="8"/>
  <c r="H25" i="8"/>
  <c r="V24" i="8"/>
  <c r="U24" i="8"/>
  <c r="S24" i="8"/>
  <c r="B24" i="19" s="1"/>
  <c r="D24" i="19" s="1"/>
  <c r="R24" i="8"/>
  <c r="Q24" i="8"/>
  <c r="O24" i="8"/>
  <c r="N24" i="8"/>
  <c r="L24" i="8"/>
  <c r="K24" i="8"/>
  <c r="J24" i="8"/>
  <c r="I24" i="8"/>
  <c r="H24" i="8"/>
  <c r="V23" i="8"/>
  <c r="U23" i="8"/>
  <c r="S23" i="8"/>
  <c r="B23" i="19" s="1"/>
  <c r="D23" i="19" s="1"/>
  <c r="R23" i="8"/>
  <c r="Q23" i="8"/>
  <c r="O23" i="8"/>
  <c r="N23" i="8"/>
  <c r="L23" i="8"/>
  <c r="K23" i="8"/>
  <c r="J23" i="8"/>
  <c r="I23" i="8"/>
  <c r="H23" i="8"/>
  <c r="V22" i="8"/>
  <c r="U22" i="8"/>
  <c r="S22" i="8"/>
  <c r="B22" i="19" s="1"/>
  <c r="D22" i="19" s="1"/>
  <c r="R22" i="8"/>
  <c r="Q22" i="8"/>
  <c r="O22" i="8"/>
  <c r="N22" i="8"/>
  <c r="L22" i="8"/>
  <c r="K22" i="8"/>
  <c r="J22" i="8"/>
  <c r="I22" i="8"/>
  <c r="H22" i="8"/>
  <c r="V21" i="8"/>
  <c r="U21" i="8"/>
  <c r="S21" i="8"/>
  <c r="B21" i="19" s="1"/>
  <c r="D21" i="19" s="1"/>
  <c r="R21" i="8"/>
  <c r="Q21" i="8"/>
  <c r="O21" i="8"/>
  <c r="N21" i="8"/>
  <c r="L21" i="8"/>
  <c r="K21" i="8"/>
  <c r="J21" i="8"/>
  <c r="I21" i="8"/>
  <c r="H21" i="8"/>
  <c r="V20" i="8"/>
  <c r="U20" i="8"/>
  <c r="S20" i="8"/>
  <c r="B20" i="19" s="1"/>
  <c r="D20" i="19" s="1"/>
  <c r="R20" i="8"/>
  <c r="Q20" i="8"/>
  <c r="O20" i="8"/>
  <c r="N20" i="8"/>
  <c r="L20" i="8"/>
  <c r="K20" i="8"/>
  <c r="J20" i="8"/>
  <c r="I20" i="8"/>
  <c r="H20" i="8"/>
  <c r="V19" i="8"/>
  <c r="U19" i="8"/>
  <c r="S19" i="8"/>
  <c r="B19" i="19" s="1"/>
  <c r="D19" i="19" s="1"/>
  <c r="R19" i="8"/>
  <c r="Q19" i="8"/>
  <c r="O19" i="8"/>
  <c r="N19" i="8"/>
  <c r="L19" i="8"/>
  <c r="K19" i="8"/>
  <c r="J19" i="8"/>
  <c r="I19" i="8"/>
  <c r="H19" i="8"/>
  <c r="V18" i="8"/>
  <c r="U18" i="8"/>
  <c r="S18" i="8"/>
  <c r="B18" i="19" s="1"/>
  <c r="D18" i="19" s="1"/>
  <c r="R18" i="8"/>
  <c r="Q18" i="8"/>
  <c r="O18" i="8"/>
  <c r="N18" i="8"/>
  <c r="L18" i="8"/>
  <c r="K18" i="8"/>
  <c r="J18" i="8"/>
  <c r="I18" i="8"/>
  <c r="H18" i="8"/>
  <c r="V17" i="8"/>
  <c r="U17" i="8"/>
  <c r="S17" i="8"/>
  <c r="B17" i="19" s="1"/>
  <c r="D17" i="19" s="1"/>
  <c r="R17" i="8"/>
  <c r="Q17" i="8"/>
  <c r="O17" i="8"/>
  <c r="N17" i="8"/>
  <c r="L17" i="8"/>
  <c r="K17" i="8"/>
  <c r="J17" i="8"/>
  <c r="I17" i="8"/>
  <c r="H17" i="8"/>
  <c r="V16" i="8"/>
  <c r="U16" i="8"/>
  <c r="S16" i="8"/>
  <c r="B16" i="19" s="1"/>
  <c r="D16" i="19" s="1"/>
  <c r="R16" i="8"/>
  <c r="Q16" i="8"/>
  <c r="O16" i="8"/>
  <c r="N16" i="8"/>
  <c r="L16" i="8"/>
  <c r="K16" i="8"/>
  <c r="J16" i="8"/>
  <c r="I16" i="8"/>
  <c r="H16" i="8"/>
  <c r="V15" i="8"/>
  <c r="U15" i="8"/>
  <c r="S15" i="8"/>
  <c r="B15" i="19" s="1"/>
  <c r="D15" i="19" s="1"/>
  <c r="R15" i="8"/>
  <c r="Q15" i="8"/>
  <c r="O15" i="8"/>
  <c r="N15" i="8"/>
  <c r="L15" i="8"/>
  <c r="K15" i="8"/>
  <c r="J15" i="8"/>
  <c r="I15" i="8"/>
  <c r="H15" i="8"/>
  <c r="V14" i="8"/>
  <c r="U14" i="8"/>
  <c r="S14" i="8"/>
  <c r="B14" i="19" s="1"/>
  <c r="D14" i="19" s="1"/>
  <c r="R14" i="8"/>
  <c r="Q14" i="8"/>
  <c r="O14" i="8"/>
  <c r="N14" i="8"/>
  <c r="L14" i="8"/>
  <c r="K14" i="8"/>
  <c r="J14" i="8"/>
  <c r="I14" i="8"/>
  <c r="H14" i="8"/>
  <c r="V13" i="8"/>
  <c r="U13" i="8"/>
  <c r="S13" i="8"/>
  <c r="B13" i="19" s="1"/>
  <c r="D13" i="19" s="1"/>
  <c r="R13" i="8"/>
  <c r="Q13" i="8"/>
  <c r="O13" i="8"/>
  <c r="N13" i="8"/>
  <c r="L13" i="8"/>
  <c r="K13" i="8"/>
  <c r="J13" i="8"/>
  <c r="I13" i="8"/>
  <c r="H13" i="8"/>
  <c r="V12" i="8"/>
  <c r="U12" i="8"/>
  <c r="S12" i="8"/>
  <c r="B12" i="19" s="1"/>
  <c r="D12" i="19" s="1"/>
  <c r="R12" i="8"/>
  <c r="Q12" i="8"/>
  <c r="O12" i="8"/>
  <c r="N12" i="8"/>
  <c r="L12" i="8"/>
  <c r="K12" i="8"/>
  <c r="J12" i="8"/>
  <c r="I12" i="8"/>
  <c r="H12" i="8"/>
  <c r="V11" i="8"/>
  <c r="U11" i="8"/>
  <c r="S11" i="8"/>
  <c r="B11" i="19" s="1"/>
  <c r="D11" i="19" s="1"/>
  <c r="R11" i="8"/>
  <c r="Q11" i="8"/>
  <c r="O11" i="8"/>
  <c r="N11" i="8"/>
  <c r="L11" i="8"/>
  <c r="K11" i="8"/>
  <c r="J11" i="8"/>
  <c r="I11" i="8"/>
  <c r="H11" i="8"/>
  <c r="V10" i="8"/>
  <c r="U10" i="8"/>
  <c r="S10" i="8"/>
  <c r="B10" i="19" s="1"/>
  <c r="D10" i="19" s="1"/>
  <c r="R10" i="8"/>
  <c r="Q10" i="8"/>
  <c r="O10" i="8"/>
  <c r="N10" i="8"/>
  <c r="L10" i="8"/>
  <c r="K10" i="8"/>
  <c r="J10" i="8"/>
  <c r="I10" i="8"/>
  <c r="H10" i="8"/>
  <c r="V9" i="8"/>
  <c r="U9" i="8"/>
  <c r="S9" i="8"/>
  <c r="B9" i="19" s="1"/>
  <c r="D9" i="19" s="1"/>
  <c r="R9" i="8"/>
  <c r="Q9" i="8"/>
  <c r="O9" i="8"/>
  <c r="N9" i="8"/>
  <c r="L9" i="8"/>
  <c r="K9" i="8"/>
  <c r="J9" i="8"/>
  <c r="I9" i="8"/>
  <c r="H9" i="8"/>
  <c r="V8" i="8"/>
  <c r="U8" i="8"/>
  <c r="S8" i="8"/>
  <c r="B8" i="19" s="1"/>
  <c r="D8" i="19" s="1"/>
  <c r="R8" i="8"/>
  <c r="Q8" i="8"/>
  <c r="O8" i="8"/>
  <c r="N8" i="8"/>
  <c r="L8" i="8"/>
  <c r="K8" i="8"/>
  <c r="J8" i="8"/>
  <c r="I8" i="8"/>
  <c r="H8" i="8"/>
  <c r="V7" i="8"/>
  <c r="U7" i="8"/>
  <c r="S7" i="8"/>
  <c r="B7" i="19" s="1"/>
  <c r="D7" i="19" s="1"/>
  <c r="R7" i="8"/>
  <c r="Q7" i="8"/>
  <c r="O7" i="8"/>
  <c r="N7" i="8"/>
  <c r="L7" i="8"/>
  <c r="K7" i="8"/>
  <c r="J7" i="8"/>
  <c r="I7" i="8"/>
  <c r="H7" i="8"/>
  <c r="V6" i="8"/>
  <c r="U6" i="8"/>
  <c r="S6" i="8"/>
  <c r="B6" i="19" s="1"/>
  <c r="D6" i="19" s="1"/>
  <c r="R6" i="8"/>
  <c r="Q6" i="8"/>
  <c r="O6" i="8"/>
  <c r="N6" i="8"/>
  <c r="L6" i="8"/>
  <c r="K6" i="8"/>
  <c r="J6" i="8"/>
  <c r="I6" i="8"/>
  <c r="H6" i="8"/>
  <c r="V5" i="8"/>
  <c r="U5" i="8"/>
  <c r="S5" i="8"/>
  <c r="B5" i="19" s="1"/>
  <c r="D5" i="19" s="1"/>
  <c r="R5" i="8"/>
  <c r="Q5" i="8"/>
  <c r="O5" i="8"/>
  <c r="N5" i="8"/>
  <c r="L5" i="8"/>
  <c r="K5" i="8"/>
  <c r="J5" i="8"/>
  <c r="I5" i="8"/>
  <c r="H5" i="8"/>
  <c r="V4" i="8"/>
  <c r="U4" i="8"/>
  <c r="S4" i="8"/>
  <c r="B4" i="19" s="1"/>
  <c r="D4" i="19" s="1"/>
  <c r="R4" i="8"/>
  <c r="Q4" i="8"/>
  <c r="O4" i="8"/>
  <c r="N4" i="8"/>
  <c r="L4" i="8"/>
  <c r="K4" i="8"/>
  <c r="J4" i="8"/>
  <c r="I4" i="8"/>
  <c r="H4" i="8"/>
  <c r="V3" i="8"/>
  <c r="U3" i="8"/>
  <c r="S3" i="8"/>
  <c r="B3" i="19" s="1"/>
  <c r="D3" i="19" s="1"/>
  <c r="R3" i="8"/>
  <c r="Q3" i="8"/>
  <c r="O3" i="8"/>
  <c r="N3" i="8"/>
  <c r="L3" i="8"/>
  <c r="K3" i="8"/>
  <c r="J3" i="8"/>
  <c r="I3" i="8"/>
  <c r="H3" i="8"/>
  <c r="AD501" i="20"/>
  <c r="J501" i="20"/>
  <c r="B501" i="20" s="1"/>
  <c r="C501" i="20" s="1"/>
  <c r="A501" i="20"/>
  <c r="AD500" i="20"/>
  <c r="J500" i="20"/>
  <c r="B500" i="20" s="1"/>
  <c r="C500" i="20" s="1"/>
  <c r="A500" i="20"/>
  <c r="AD499" i="20"/>
  <c r="J499" i="20"/>
  <c r="B499" i="20" s="1"/>
  <c r="C499" i="20" s="1"/>
  <c r="A499" i="20"/>
  <c r="AD498" i="20"/>
  <c r="J498" i="20"/>
  <c r="B498" i="20" s="1"/>
  <c r="C498" i="20" s="1"/>
  <c r="A498" i="20"/>
  <c r="AD497" i="20"/>
  <c r="J497" i="20"/>
  <c r="B497" i="20" s="1"/>
  <c r="C497" i="20" s="1"/>
  <c r="A497" i="20"/>
  <c r="AD496" i="20"/>
  <c r="J496" i="20"/>
  <c r="B496" i="20" s="1"/>
  <c r="C496" i="20" s="1"/>
  <c r="A496" i="20"/>
  <c r="AD495" i="20"/>
  <c r="J495" i="20"/>
  <c r="B495" i="20" s="1"/>
  <c r="C495" i="20" s="1"/>
  <c r="A495" i="20"/>
  <c r="AD494" i="20"/>
  <c r="J494" i="20"/>
  <c r="B494" i="20" s="1"/>
  <c r="C494" i="20" s="1"/>
  <c r="A494" i="20"/>
  <c r="AD493" i="20"/>
  <c r="J493" i="20"/>
  <c r="B493" i="20" s="1"/>
  <c r="C493" i="20" s="1"/>
  <c r="A493" i="20"/>
  <c r="AD492" i="20"/>
  <c r="J492" i="20"/>
  <c r="B492" i="20" s="1"/>
  <c r="C492" i="20" s="1"/>
  <c r="A492" i="20"/>
  <c r="AD491" i="20"/>
  <c r="J491" i="20"/>
  <c r="B491" i="20" s="1"/>
  <c r="C491" i="20" s="1"/>
  <c r="A491" i="20"/>
  <c r="AD490" i="20"/>
  <c r="J490" i="20"/>
  <c r="B490" i="20" s="1"/>
  <c r="C490" i="20" s="1"/>
  <c r="A490" i="20"/>
  <c r="AD489" i="20"/>
  <c r="J489" i="20"/>
  <c r="B489" i="20" s="1"/>
  <c r="C489" i="20" s="1"/>
  <c r="A489" i="20"/>
  <c r="AD488" i="20"/>
  <c r="J488" i="20"/>
  <c r="B488" i="20" s="1"/>
  <c r="C488" i="20" s="1"/>
  <c r="A488" i="20"/>
  <c r="AD487" i="20"/>
  <c r="J487" i="20"/>
  <c r="B487" i="20" s="1"/>
  <c r="C487" i="20" s="1"/>
  <c r="A487" i="20"/>
  <c r="AD486" i="20"/>
  <c r="J486" i="20"/>
  <c r="B486" i="20" s="1"/>
  <c r="C486" i="20" s="1"/>
  <c r="A486" i="20"/>
  <c r="AD485" i="20"/>
  <c r="J485" i="20"/>
  <c r="B485" i="20" s="1"/>
  <c r="C485" i="20" s="1"/>
  <c r="A485" i="20"/>
  <c r="AD484" i="20"/>
  <c r="J484" i="20"/>
  <c r="B484" i="20" s="1"/>
  <c r="C484" i="20" s="1"/>
  <c r="A484" i="20"/>
  <c r="AD483" i="20"/>
  <c r="J483" i="20"/>
  <c r="B483" i="20" s="1"/>
  <c r="C483" i="20" s="1"/>
  <c r="A483" i="20"/>
  <c r="AD482" i="20"/>
  <c r="J482" i="20"/>
  <c r="B482" i="20" s="1"/>
  <c r="C482" i="20" s="1"/>
  <c r="A482" i="20"/>
  <c r="AD481" i="20"/>
  <c r="J481" i="20"/>
  <c r="B481" i="20" s="1"/>
  <c r="C481" i="20" s="1"/>
  <c r="A481" i="20"/>
  <c r="AD480" i="20"/>
  <c r="J480" i="20"/>
  <c r="B480" i="20" s="1"/>
  <c r="C480" i="20" s="1"/>
  <c r="A480" i="20"/>
  <c r="AD479" i="20"/>
  <c r="J479" i="20"/>
  <c r="B479" i="20" s="1"/>
  <c r="C479" i="20" s="1"/>
  <c r="A479" i="20"/>
  <c r="AD478" i="20"/>
  <c r="J478" i="20"/>
  <c r="B478" i="20" s="1"/>
  <c r="C478" i="20" s="1"/>
  <c r="A478" i="20"/>
  <c r="AD477" i="20"/>
  <c r="J477" i="20"/>
  <c r="B477" i="20" s="1"/>
  <c r="C477" i="20" s="1"/>
  <c r="A477" i="20"/>
  <c r="AD476" i="20"/>
  <c r="J476" i="20"/>
  <c r="B476" i="20" s="1"/>
  <c r="C476" i="20" s="1"/>
  <c r="A476" i="20"/>
  <c r="AD475" i="20"/>
  <c r="J475" i="20"/>
  <c r="B475" i="20" s="1"/>
  <c r="C475" i="20" s="1"/>
  <c r="A475" i="20"/>
  <c r="AD474" i="20"/>
  <c r="J474" i="20"/>
  <c r="B474" i="20" s="1"/>
  <c r="C474" i="20" s="1"/>
  <c r="A474" i="20"/>
  <c r="AD473" i="20"/>
  <c r="J473" i="20"/>
  <c r="B473" i="20" s="1"/>
  <c r="C473" i="20" s="1"/>
  <c r="A473" i="20"/>
  <c r="AD472" i="20"/>
  <c r="J472" i="20"/>
  <c r="B472" i="20" s="1"/>
  <c r="C472" i="20" s="1"/>
  <c r="A472" i="20"/>
  <c r="AD471" i="20"/>
  <c r="J471" i="20"/>
  <c r="B471" i="20" s="1"/>
  <c r="C471" i="20" s="1"/>
  <c r="A471" i="20"/>
  <c r="AD470" i="20"/>
  <c r="J470" i="20"/>
  <c r="B470" i="20" s="1"/>
  <c r="C470" i="20" s="1"/>
  <c r="A470" i="20"/>
  <c r="AD469" i="20"/>
  <c r="J469" i="20"/>
  <c r="B469" i="20" s="1"/>
  <c r="C469" i="20" s="1"/>
  <c r="A469" i="20"/>
  <c r="AD468" i="20"/>
  <c r="J468" i="20"/>
  <c r="B468" i="20" s="1"/>
  <c r="C468" i="20" s="1"/>
  <c r="A468" i="20"/>
  <c r="AD467" i="20"/>
  <c r="J467" i="20"/>
  <c r="B467" i="20" s="1"/>
  <c r="C467" i="20" s="1"/>
  <c r="A467" i="20"/>
  <c r="AD466" i="20"/>
  <c r="J466" i="20"/>
  <c r="B466" i="20" s="1"/>
  <c r="C466" i="20" s="1"/>
  <c r="A466" i="20"/>
  <c r="AD465" i="20"/>
  <c r="J465" i="20"/>
  <c r="B465" i="20" s="1"/>
  <c r="C465" i="20" s="1"/>
  <c r="A465" i="20"/>
  <c r="AD464" i="20"/>
  <c r="J464" i="20"/>
  <c r="B464" i="20" s="1"/>
  <c r="C464" i="20" s="1"/>
  <c r="A464" i="20"/>
  <c r="AD463" i="20"/>
  <c r="J463" i="20"/>
  <c r="B463" i="20" s="1"/>
  <c r="C463" i="20" s="1"/>
  <c r="A463" i="20"/>
  <c r="AD462" i="20"/>
  <c r="J462" i="20"/>
  <c r="B462" i="20" s="1"/>
  <c r="C462" i="20" s="1"/>
  <c r="A462" i="20"/>
  <c r="AD461" i="20"/>
  <c r="J461" i="20"/>
  <c r="B461" i="20" s="1"/>
  <c r="C461" i="20" s="1"/>
  <c r="A461" i="20"/>
  <c r="AD460" i="20"/>
  <c r="J460" i="20"/>
  <c r="B460" i="20" s="1"/>
  <c r="C460" i="20" s="1"/>
  <c r="A460" i="20"/>
  <c r="AD459" i="20"/>
  <c r="J459" i="20"/>
  <c r="B459" i="20" s="1"/>
  <c r="C459" i="20" s="1"/>
  <c r="A459" i="20"/>
  <c r="AD458" i="20"/>
  <c r="J458" i="20"/>
  <c r="B458" i="20" s="1"/>
  <c r="C458" i="20" s="1"/>
  <c r="A458" i="20"/>
  <c r="AD457" i="20"/>
  <c r="J457" i="20"/>
  <c r="B457" i="20" s="1"/>
  <c r="C457" i="20" s="1"/>
  <c r="A457" i="20"/>
  <c r="AD456" i="20"/>
  <c r="J456" i="20"/>
  <c r="B456" i="20" s="1"/>
  <c r="C456" i="20" s="1"/>
  <c r="A456" i="20"/>
  <c r="AD455" i="20"/>
  <c r="J455" i="20"/>
  <c r="B455" i="20" s="1"/>
  <c r="C455" i="20" s="1"/>
  <c r="A455" i="20"/>
  <c r="AD454" i="20"/>
  <c r="J454" i="20"/>
  <c r="B454" i="20" s="1"/>
  <c r="C454" i="20" s="1"/>
  <c r="A454" i="20"/>
  <c r="AD453" i="20"/>
  <c r="J453" i="20"/>
  <c r="B453" i="20" s="1"/>
  <c r="C453" i="20" s="1"/>
  <c r="A453" i="20"/>
  <c r="AD452" i="20"/>
  <c r="J452" i="20"/>
  <c r="B452" i="20" s="1"/>
  <c r="C452" i="20" s="1"/>
  <c r="A452" i="20"/>
  <c r="AD451" i="20"/>
  <c r="J451" i="20"/>
  <c r="B451" i="20" s="1"/>
  <c r="C451" i="20" s="1"/>
  <c r="A451" i="20"/>
  <c r="AD450" i="20"/>
  <c r="J450" i="20"/>
  <c r="B450" i="20" s="1"/>
  <c r="C450" i="20" s="1"/>
  <c r="A450" i="20"/>
  <c r="AD449" i="20"/>
  <c r="J449" i="20"/>
  <c r="B449" i="20" s="1"/>
  <c r="C449" i="20" s="1"/>
  <c r="A449" i="20"/>
  <c r="AD448" i="20"/>
  <c r="J448" i="20"/>
  <c r="B448" i="20" s="1"/>
  <c r="C448" i="20" s="1"/>
  <c r="A448" i="20"/>
  <c r="AD447" i="20"/>
  <c r="J447" i="20"/>
  <c r="B447" i="20" s="1"/>
  <c r="C447" i="20" s="1"/>
  <c r="A447" i="20"/>
  <c r="AD446" i="20"/>
  <c r="J446" i="20"/>
  <c r="B446" i="20" s="1"/>
  <c r="C446" i="20" s="1"/>
  <c r="A446" i="20"/>
  <c r="AD445" i="20"/>
  <c r="J445" i="20"/>
  <c r="B445" i="20" s="1"/>
  <c r="C445" i="20" s="1"/>
  <c r="A445" i="20"/>
  <c r="AD444" i="20"/>
  <c r="J444" i="20"/>
  <c r="B444" i="20" s="1"/>
  <c r="C444" i="20" s="1"/>
  <c r="A444" i="20"/>
  <c r="AD443" i="20"/>
  <c r="J443" i="20"/>
  <c r="B443" i="20" s="1"/>
  <c r="C443" i="20" s="1"/>
  <c r="A443" i="20"/>
  <c r="AD442" i="20"/>
  <c r="J442" i="20"/>
  <c r="B442" i="20" s="1"/>
  <c r="C442" i="20" s="1"/>
  <c r="A442" i="20"/>
  <c r="AD441" i="20"/>
  <c r="J441" i="20"/>
  <c r="B441" i="20" s="1"/>
  <c r="C441" i="20" s="1"/>
  <c r="A441" i="20"/>
  <c r="AD440" i="20"/>
  <c r="J440" i="20"/>
  <c r="B440" i="20" s="1"/>
  <c r="C440" i="20" s="1"/>
  <c r="A440" i="20"/>
  <c r="AD439" i="20"/>
  <c r="J439" i="20"/>
  <c r="B439" i="20" s="1"/>
  <c r="C439" i="20" s="1"/>
  <c r="A439" i="20"/>
  <c r="AD438" i="20"/>
  <c r="J438" i="20"/>
  <c r="B438" i="20" s="1"/>
  <c r="C438" i="20" s="1"/>
  <c r="A438" i="20"/>
  <c r="AD437" i="20"/>
  <c r="J437" i="20"/>
  <c r="B437" i="20" s="1"/>
  <c r="C437" i="20" s="1"/>
  <c r="A437" i="20"/>
  <c r="AD436" i="20"/>
  <c r="J436" i="20"/>
  <c r="B436" i="20" s="1"/>
  <c r="C436" i="20" s="1"/>
  <c r="A436" i="20"/>
  <c r="AD435" i="20"/>
  <c r="J435" i="20"/>
  <c r="B435" i="20" s="1"/>
  <c r="C435" i="20" s="1"/>
  <c r="A435" i="20"/>
  <c r="AD434" i="20"/>
  <c r="J434" i="20"/>
  <c r="B434" i="20" s="1"/>
  <c r="C434" i="20" s="1"/>
  <c r="A434" i="20"/>
  <c r="AD433" i="20"/>
  <c r="J433" i="20"/>
  <c r="B433" i="20" s="1"/>
  <c r="C433" i="20" s="1"/>
  <c r="A433" i="20"/>
  <c r="AD432" i="20"/>
  <c r="J432" i="20"/>
  <c r="B432" i="20" s="1"/>
  <c r="C432" i="20" s="1"/>
  <c r="A432" i="20"/>
  <c r="AD431" i="20"/>
  <c r="J431" i="20"/>
  <c r="B431" i="20" s="1"/>
  <c r="C431" i="20" s="1"/>
  <c r="A431" i="20"/>
  <c r="AD430" i="20"/>
  <c r="J430" i="20"/>
  <c r="B430" i="20" s="1"/>
  <c r="C430" i="20" s="1"/>
  <c r="A430" i="20"/>
  <c r="AD429" i="20"/>
  <c r="J429" i="20"/>
  <c r="B429" i="20" s="1"/>
  <c r="C429" i="20" s="1"/>
  <c r="A429" i="20"/>
  <c r="AD428" i="20"/>
  <c r="J428" i="20"/>
  <c r="B428" i="20" s="1"/>
  <c r="C428" i="20" s="1"/>
  <c r="A428" i="20"/>
  <c r="AD427" i="20"/>
  <c r="J427" i="20"/>
  <c r="B427" i="20" s="1"/>
  <c r="C427" i="20" s="1"/>
  <c r="A427" i="20"/>
  <c r="AD426" i="20"/>
  <c r="J426" i="20"/>
  <c r="B426" i="20" s="1"/>
  <c r="C426" i="20" s="1"/>
  <c r="A426" i="20"/>
  <c r="AD425" i="20"/>
  <c r="J425" i="20"/>
  <c r="B425" i="20" s="1"/>
  <c r="C425" i="20" s="1"/>
  <c r="A425" i="20"/>
  <c r="AD424" i="20"/>
  <c r="J424" i="20"/>
  <c r="B424" i="20" s="1"/>
  <c r="C424" i="20" s="1"/>
  <c r="A424" i="20"/>
  <c r="AD423" i="20"/>
  <c r="J423" i="20"/>
  <c r="B423" i="20" s="1"/>
  <c r="C423" i="20" s="1"/>
  <c r="A423" i="20"/>
  <c r="AD422" i="20"/>
  <c r="J422" i="20"/>
  <c r="B422" i="20" s="1"/>
  <c r="C422" i="20" s="1"/>
  <c r="A422" i="20"/>
  <c r="AD421" i="20"/>
  <c r="J421" i="20"/>
  <c r="B421" i="20" s="1"/>
  <c r="C421" i="20" s="1"/>
  <c r="A421" i="20"/>
  <c r="AD420" i="20"/>
  <c r="J420" i="20"/>
  <c r="B420" i="20" s="1"/>
  <c r="C420" i="20" s="1"/>
  <c r="A420" i="20"/>
  <c r="AD419" i="20"/>
  <c r="J419" i="20"/>
  <c r="B419" i="20" s="1"/>
  <c r="C419" i="20" s="1"/>
  <c r="A419" i="20"/>
  <c r="AD418" i="20"/>
  <c r="J418" i="20"/>
  <c r="B418" i="20" s="1"/>
  <c r="C418" i="20" s="1"/>
  <c r="A418" i="20"/>
  <c r="AD417" i="20"/>
  <c r="J417" i="20"/>
  <c r="B417" i="20" s="1"/>
  <c r="C417" i="20" s="1"/>
  <c r="A417" i="20"/>
  <c r="AD416" i="20"/>
  <c r="J416" i="20"/>
  <c r="B416" i="20" s="1"/>
  <c r="C416" i="20" s="1"/>
  <c r="A416" i="20"/>
  <c r="AD415" i="20"/>
  <c r="J415" i="20"/>
  <c r="B415" i="20" s="1"/>
  <c r="C415" i="20" s="1"/>
  <c r="A415" i="20"/>
  <c r="AD414" i="20"/>
  <c r="J414" i="20"/>
  <c r="B414" i="20" s="1"/>
  <c r="C414" i="20" s="1"/>
  <c r="A414" i="20"/>
  <c r="AD413" i="20"/>
  <c r="J413" i="20"/>
  <c r="B413" i="20" s="1"/>
  <c r="C413" i="20" s="1"/>
  <c r="A413" i="20"/>
  <c r="AD412" i="20"/>
  <c r="J412" i="20"/>
  <c r="B412" i="20" s="1"/>
  <c r="C412" i="20" s="1"/>
  <c r="A412" i="20"/>
  <c r="AD411" i="20"/>
  <c r="J411" i="20"/>
  <c r="B411" i="20" s="1"/>
  <c r="C411" i="20" s="1"/>
  <c r="A411" i="20"/>
  <c r="AD410" i="20"/>
  <c r="J410" i="20"/>
  <c r="B410" i="20" s="1"/>
  <c r="C410" i="20" s="1"/>
  <c r="A410" i="20"/>
  <c r="AD409" i="20"/>
  <c r="J409" i="20"/>
  <c r="B409" i="20" s="1"/>
  <c r="C409" i="20" s="1"/>
  <c r="A409" i="20"/>
  <c r="AD408" i="20"/>
  <c r="J408" i="20"/>
  <c r="B408" i="20" s="1"/>
  <c r="C408" i="20" s="1"/>
  <c r="A408" i="20"/>
  <c r="AD407" i="20"/>
  <c r="J407" i="20"/>
  <c r="B407" i="20" s="1"/>
  <c r="C407" i="20" s="1"/>
  <c r="A407" i="20"/>
  <c r="AD406" i="20"/>
  <c r="J406" i="20"/>
  <c r="B406" i="20" s="1"/>
  <c r="C406" i="20" s="1"/>
  <c r="A406" i="20"/>
  <c r="AD405" i="20"/>
  <c r="J405" i="20"/>
  <c r="B405" i="20" s="1"/>
  <c r="C405" i="20" s="1"/>
  <c r="A405" i="20"/>
  <c r="AD404" i="20"/>
  <c r="J404" i="20"/>
  <c r="B404" i="20" s="1"/>
  <c r="C404" i="20" s="1"/>
  <c r="A404" i="20"/>
  <c r="AD403" i="20"/>
  <c r="J403" i="20"/>
  <c r="B403" i="20" s="1"/>
  <c r="C403" i="20" s="1"/>
  <c r="A403" i="20"/>
  <c r="AD402" i="20"/>
  <c r="J402" i="20"/>
  <c r="B402" i="20" s="1"/>
  <c r="C402" i="20" s="1"/>
  <c r="A402" i="20"/>
  <c r="AD401" i="20"/>
  <c r="J401" i="20"/>
  <c r="B401" i="20" s="1"/>
  <c r="C401" i="20" s="1"/>
  <c r="A401" i="20"/>
  <c r="AD400" i="20"/>
  <c r="J400" i="20"/>
  <c r="B400" i="20" s="1"/>
  <c r="C400" i="20" s="1"/>
  <c r="A400" i="20"/>
  <c r="AD399" i="20"/>
  <c r="J399" i="20"/>
  <c r="B399" i="20" s="1"/>
  <c r="C399" i="20" s="1"/>
  <c r="A399" i="20"/>
  <c r="AD398" i="20"/>
  <c r="J398" i="20"/>
  <c r="B398" i="20" s="1"/>
  <c r="C398" i="20" s="1"/>
  <c r="A398" i="20"/>
  <c r="AD397" i="20"/>
  <c r="J397" i="20"/>
  <c r="B397" i="20" s="1"/>
  <c r="C397" i="20" s="1"/>
  <c r="A397" i="20"/>
  <c r="AD396" i="20"/>
  <c r="J396" i="20"/>
  <c r="B396" i="20" s="1"/>
  <c r="C396" i="20" s="1"/>
  <c r="A396" i="20"/>
  <c r="AD395" i="20"/>
  <c r="J395" i="20"/>
  <c r="B395" i="20" s="1"/>
  <c r="C395" i="20" s="1"/>
  <c r="A395" i="20"/>
  <c r="AD394" i="20"/>
  <c r="J394" i="20"/>
  <c r="B394" i="20" s="1"/>
  <c r="C394" i="20" s="1"/>
  <c r="A394" i="20"/>
  <c r="AD393" i="20"/>
  <c r="J393" i="20"/>
  <c r="B393" i="20" s="1"/>
  <c r="C393" i="20" s="1"/>
  <c r="A393" i="20"/>
  <c r="AD392" i="20"/>
  <c r="J392" i="20"/>
  <c r="B392" i="20" s="1"/>
  <c r="C392" i="20" s="1"/>
  <c r="A392" i="20"/>
  <c r="AD391" i="20"/>
  <c r="J391" i="20"/>
  <c r="B391" i="20" s="1"/>
  <c r="C391" i="20" s="1"/>
  <c r="A391" i="20"/>
  <c r="AD390" i="20"/>
  <c r="J390" i="20"/>
  <c r="B390" i="20" s="1"/>
  <c r="C390" i="20" s="1"/>
  <c r="A390" i="20"/>
  <c r="AD389" i="20"/>
  <c r="J389" i="20"/>
  <c r="B389" i="20" s="1"/>
  <c r="C389" i="20" s="1"/>
  <c r="A389" i="20"/>
  <c r="AD388" i="20"/>
  <c r="J388" i="20"/>
  <c r="B388" i="20" s="1"/>
  <c r="C388" i="20" s="1"/>
  <c r="A388" i="20"/>
  <c r="AD387" i="20"/>
  <c r="J387" i="20"/>
  <c r="B387" i="20" s="1"/>
  <c r="C387" i="20" s="1"/>
  <c r="A387" i="20"/>
  <c r="AD386" i="20"/>
  <c r="J386" i="20"/>
  <c r="B386" i="20" s="1"/>
  <c r="C386" i="20" s="1"/>
  <c r="A386" i="20"/>
  <c r="AD385" i="20"/>
  <c r="J385" i="20"/>
  <c r="B385" i="20" s="1"/>
  <c r="C385" i="20" s="1"/>
  <c r="A385" i="20"/>
  <c r="AD384" i="20"/>
  <c r="J384" i="20"/>
  <c r="B384" i="20" s="1"/>
  <c r="C384" i="20" s="1"/>
  <c r="A384" i="20"/>
  <c r="AD383" i="20"/>
  <c r="J383" i="20"/>
  <c r="B383" i="20" s="1"/>
  <c r="C383" i="20" s="1"/>
  <c r="A383" i="20"/>
  <c r="AD382" i="20"/>
  <c r="J382" i="20"/>
  <c r="B382" i="20" s="1"/>
  <c r="C382" i="20" s="1"/>
  <c r="A382" i="20"/>
  <c r="AD381" i="20"/>
  <c r="J381" i="20"/>
  <c r="B381" i="20" s="1"/>
  <c r="C381" i="20" s="1"/>
  <c r="A381" i="20"/>
  <c r="AD380" i="20"/>
  <c r="J380" i="20"/>
  <c r="B380" i="20" s="1"/>
  <c r="C380" i="20" s="1"/>
  <c r="A380" i="20"/>
  <c r="AD379" i="20"/>
  <c r="J379" i="20"/>
  <c r="B379" i="20" s="1"/>
  <c r="C379" i="20" s="1"/>
  <c r="A379" i="20"/>
  <c r="AD378" i="20"/>
  <c r="J378" i="20"/>
  <c r="B378" i="20" s="1"/>
  <c r="C378" i="20" s="1"/>
  <c r="A378" i="20"/>
  <c r="AD377" i="20"/>
  <c r="J377" i="20"/>
  <c r="B377" i="20" s="1"/>
  <c r="C377" i="20" s="1"/>
  <c r="A377" i="20"/>
  <c r="AD376" i="20"/>
  <c r="J376" i="20"/>
  <c r="B376" i="20" s="1"/>
  <c r="C376" i="20" s="1"/>
  <c r="A376" i="20"/>
  <c r="AD375" i="20"/>
  <c r="J375" i="20"/>
  <c r="B375" i="20" s="1"/>
  <c r="C375" i="20" s="1"/>
  <c r="A375" i="20"/>
  <c r="AD374" i="20"/>
  <c r="J374" i="20"/>
  <c r="B374" i="20" s="1"/>
  <c r="C374" i="20" s="1"/>
  <c r="A374" i="20"/>
  <c r="AD373" i="20"/>
  <c r="J373" i="20"/>
  <c r="B373" i="20" s="1"/>
  <c r="C373" i="20" s="1"/>
  <c r="A373" i="20"/>
  <c r="AD372" i="20"/>
  <c r="J372" i="20"/>
  <c r="B372" i="20" s="1"/>
  <c r="C372" i="20" s="1"/>
  <c r="A372" i="20"/>
  <c r="AD371" i="20"/>
  <c r="J371" i="20"/>
  <c r="B371" i="20" s="1"/>
  <c r="C371" i="20" s="1"/>
  <c r="A371" i="20"/>
  <c r="AD370" i="20"/>
  <c r="J370" i="20"/>
  <c r="B370" i="20" s="1"/>
  <c r="C370" i="20" s="1"/>
  <c r="A370" i="20"/>
  <c r="AD369" i="20"/>
  <c r="J369" i="20"/>
  <c r="B369" i="20" s="1"/>
  <c r="C369" i="20" s="1"/>
  <c r="A369" i="20"/>
  <c r="AD368" i="20"/>
  <c r="J368" i="20"/>
  <c r="B368" i="20" s="1"/>
  <c r="C368" i="20" s="1"/>
  <c r="A368" i="20"/>
  <c r="AD367" i="20"/>
  <c r="J367" i="20"/>
  <c r="B367" i="20" s="1"/>
  <c r="C367" i="20" s="1"/>
  <c r="A367" i="20"/>
  <c r="AD366" i="20"/>
  <c r="J366" i="20"/>
  <c r="B366" i="20" s="1"/>
  <c r="C366" i="20" s="1"/>
  <c r="A366" i="20"/>
  <c r="AD365" i="20"/>
  <c r="J365" i="20"/>
  <c r="B365" i="20" s="1"/>
  <c r="C365" i="20" s="1"/>
  <c r="A365" i="20"/>
  <c r="AD364" i="20"/>
  <c r="J364" i="20"/>
  <c r="B364" i="20" s="1"/>
  <c r="C364" i="20" s="1"/>
  <c r="A364" i="20"/>
  <c r="AD363" i="20"/>
  <c r="J363" i="20"/>
  <c r="B363" i="20" s="1"/>
  <c r="C363" i="20" s="1"/>
  <c r="A363" i="20"/>
  <c r="AD362" i="20"/>
  <c r="J362" i="20"/>
  <c r="B362" i="20" s="1"/>
  <c r="C362" i="20" s="1"/>
  <c r="A362" i="20"/>
  <c r="AD361" i="20"/>
  <c r="J361" i="20"/>
  <c r="B361" i="20" s="1"/>
  <c r="C361" i="20" s="1"/>
  <c r="A361" i="20"/>
  <c r="AD360" i="20"/>
  <c r="J360" i="20"/>
  <c r="B360" i="20" s="1"/>
  <c r="C360" i="20" s="1"/>
  <c r="A360" i="20"/>
  <c r="AD359" i="20"/>
  <c r="J359" i="20"/>
  <c r="B359" i="20" s="1"/>
  <c r="C359" i="20" s="1"/>
  <c r="A359" i="20"/>
  <c r="AD358" i="20"/>
  <c r="J358" i="20"/>
  <c r="B358" i="20" s="1"/>
  <c r="C358" i="20" s="1"/>
  <c r="A358" i="20"/>
  <c r="AD357" i="20"/>
  <c r="J357" i="20"/>
  <c r="B357" i="20" s="1"/>
  <c r="C357" i="20" s="1"/>
  <c r="A357" i="20"/>
  <c r="AD356" i="20"/>
  <c r="J356" i="20"/>
  <c r="B356" i="20" s="1"/>
  <c r="C356" i="20" s="1"/>
  <c r="A356" i="20"/>
  <c r="AD355" i="20"/>
  <c r="J355" i="20"/>
  <c r="B355" i="20" s="1"/>
  <c r="C355" i="20" s="1"/>
  <c r="A355" i="20"/>
  <c r="AD354" i="20"/>
  <c r="J354" i="20"/>
  <c r="B354" i="20" s="1"/>
  <c r="C354" i="20" s="1"/>
  <c r="A354" i="20"/>
  <c r="AD353" i="20"/>
  <c r="J353" i="20"/>
  <c r="B353" i="20" s="1"/>
  <c r="C353" i="20" s="1"/>
  <c r="A353" i="20"/>
  <c r="AD352" i="20"/>
  <c r="J352" i="20"/>
  <c r="B352" i="20" s="1"/>
  <c r="C352" i="20" s="1"/>
  <c r="A352" i="20"/>
  <c r="AD351" i="20"/>
  <c r="J351" i="20"/>
  <c r="B351" i="20" s="1"/>
  <c r="C351" i="20" s="1"/>
  <c r="A351" i="20"/>
  <c r="AD350" i="20"/>
  <c r="J350" i="20"/>
  <c r="B350" i="20" s="1"/>
  <c r="C350" i="20" s="1"/>
  <c r="A350" i="20"/>
  <c r="AD349" i="20"/>
  <c r="J349" i="20"/>
  <c r="B349" i="20" s="1"/>
  <c r="C349" i="20" s="1"/>
  <c r="A349" i="20"/>
  <c r="AD348" i="20"/>
  <c r="J348" i="20"/>
  <c r="B348" i="20" s="1"/>
  <c r="C348" i="20" s="1"/>
  <c r="A348" i="20"/>
  <c r="AD347" i="20"/>
  <c r="J347" i="20"/>
  <c r="B347" i="20" s="1"/>
  <c r="C347" i="20" s="1"/>
  <c r="A347" i="20"/>
  <c r="AD346" i="20"/>
  <c r="J346" i="20"/>
  <c r="B346" i="20" s="1"/>
  <c r="C346" i="20" s="1"/>
  <c r="A346" i="20"/>
  <c r="AD345" i="20"/>
  <c r="J345" i="20"/>
  <c r="B345" i="20" s="1"/>
  <c r="C345" i="20" s="1"/>
  <c r="A345" i="20"/>
  <c r="AD344" i="20"/>
  <c r="J344" i="20"/>
  <c r="B344" i="20" s="1"/>
  <c r="C344" i="20" s="1"/>
  <c r="A344" i="20"/>
  <c r="AD343" i="20"/>
  <c r="J343" i="20"/>
  <c r="B343" i="20" s="1"/>
  <c r="C343" i="20" s="1"/>
  <c r="A343" i="20"/>
  <c r="AD342" i="20"/>
  <c r="J342" i="20"/>
  <c r="B342" i="20" s="1"/>
  <c r="C342" i="20" s="1"/>
  <c r="A342" i="20"/>
  <c r="AD341" i="20"/>
  <c r="J341" i="20"/>
  <c r="B341" i="20" s="1"/>
  <c r="C341" i="20" s="1"/>
  <c r="A341" i="20"/>
  <c r="AD340" i="20"/>
  <c r="J340" i="20"/>
  <c r="B340" i="20" s="1"/>
  <c r="C340" i="20" s="1"/>
  <c r="A340" i="20"/>
  <c r="AD339" i="20"/>
  <c r="J339" i="20"/>
  <c r="B339" i="20" s="1"/>
  <c r="C339" i="20" s="1"/>
  <c r="A339" i="20"/>
  <c r="AD338" i="20"/>
  <c r="J338" i="20"/>
  <c r="B338" i="20" s="1"/>
  <c r="C338" i="20" s="1"/>
  <c r="A338" i="20"/>
  <c r="AD337" i="20"/>
  <c r="J337" i="20"/>
  <c r="B337" i="20" s="1"/>
  <c r="C337" i="20" s="1"/>
  <c r="A337" i="20"/>
  <c r="AD336" i="20"/>
  <c r="J336" i="20"/>
  <c r="B336" i="20" s="1"/>
  <c r="C336" i="20" s="1"/>
  <c r="A336" i="20"/>
  <c r="AD335" i="20"/>
  <c r="J335" i="20"/>
  <c r="B335" i="20" s="1"/>
  <c r="C335" i="20" s="1"/>
  <c r="A335" i="20"/>
  <c r="AD334" i="20"/>
  <c r="J334" i="20"/>
  <c r="B334" i="20" s="1"/>
  <c r="C334" i="20" s="1"/>
  <c r="A334" i="20"/>
  <c r="AD333" i="20"/>
  <c r="J333" i="20"/>
  <c r="B333" i="20" s="1"/>
  <c r="C333" i="20" s="1"/>
  <c r="A333" i="20"/>
  <c r="AD332" i="20"/>
  <c r="J332" i="20"/>
  <c r="B332" i="20" s="1"/>
  <c r="C332" i="20" s="1"/>
  <c r="A332" i="20"/>
  <c r="AD331" i="20"/>
  <c r="J331" i="20"/>
  <c r="B331" i="20" s="1"/>
  <c r="C331" i="20" s="1"/>
  <c r="A331" i="20"/>
  <c r="AD330" i="20"/>
  <c r="J330" i="20"/>
  <c r="B330" i="20" s="1"/>
  <c r="C330" i="20" s="1"/>
  <c r="A330" i="20"/>
  <c r="AD329" i="20"/>
  <c r="J329" i="20"/>
  <c r="B329" i="20" s="1"/>
  <c r="C329" i="20" s="1"/>
  <c r="A329" i="20"/>
  <c r="AD328" i="20"/>
  <c r="J328" i="20"/>
  <c r="B328" i="20" s="1"/>
  <c r="C328" i="20" s="1"/>
  <c r="A328" i="20"/>
  <c r="AD327" i="20"/>
  <c r="J327" i="20"/>
  <c r="B327" i="20" s="1"/>
  <c r="C327" i="20" s="1"/>
  <c r="A327" i="20"/>
  <c r="AD326" i="20"/>
  <c r="J326" i="20"/>
  <c r="B326" i="20" s="1"/>
  <c r="C326" i="20" s="1"/>
  <c r="A326" i="20"/>
  <c r="AD325" i="20"/>
  <c r="J325" i="20"/>
  <c r="B325" i="20" s="1"/>
  <c r="C325" i="20" s="1"/>
  <c r="A325" i="20"/>
  <c r="AD324" i="20"/>
  <c r="J324" i="20"/>
  <c r="B324" i="20" s="1"/>
  <c r="C324" i="20" s="1"/>
  <c r="A324" i="20"/>
  <c r="AD323" i="20"/>
  <c r="J323" i="20"/>
  <c r="B323" i="20" s="1"/>
  <c r="C323" i="20" s="1"/>
  <c r="A323" i="20"/>
  <c r="AD322" i="20"/>
  <c r="J322" i="20"/>
  <c r="B322" i="20" s="1"/>
  <c r="C322" i="20" s="1"/>
  <c r="A322" i="20"/>
  <c r="AD321" i="20"/>
  <c r="J321" i="20"/>
  <c r="B321" i="20" s="1"/>
  <c r="C321" i="20" s="1"/>
  <c r="A321" i="20"/>
  <c r="AD320" i="20"/>
  <c r="J320" i="20"/>
  <c r="B320" i="20" s="1"/>
  <c r="C320" i="20" s="1"/>
  <c r="A320" i="20"/>
  <c r="AD319" i="20"/>
  <c r="J319" i="20"/>
  <c r="B319" i="20" s="1"/>
  <c r="C319" i="20" s="1"/>
  <c r="A319" i="20"/>
  <c r="AD318" i="20"/>
  <c r="J318" i="20"/>
  <c r="B318" i="20" s="1"/>
  <c r="C318" i="20" s="1"/>
  <c r="A318" i="20"/>
  <c r="AD317" i="20"/>
  <c r="J317" i="20"/>
  <c r="B317" i="20" s="1"/>
  <c r="C317" i="20" s="1"/>
  <c r="A317" i="20"/>
  <c r="AD316" i="20"/>
  <c r="J316" i="20"/>
  <c r="B316" i="20" s="1"/>
  <c r="C316" i="20" s="1"/>
  <c r="A316" i="20"/>
  <c r="AD315" i="20"/>
  <c r="J315" i="20"/>
  <c r="B315" i="20" s="1"/>
  <c r="C315" i="20" s="1"/>
  <c r="A315" i="20"/>
  <c r="AD314" i="20"/>
  <c r="J314" i="20"/>
  <c r="B314" i="20" s="1"/>
  <c r="C314" i="20" s="1"/>
  <c r="A314" i="20"/>
  <c r="AD313" i="20"/>
  <c r="J313" i="20"/>
  <c r="B313" i="20" s="1"/>
  <c r="C313" i="20" s="1"/>
  <c r="A313" i="20"/>
  <c r="AD312" i="20"/>
  <c r="J312" i="20"/>
  <c r="B312" i="20" s="1"/>
  <c r="C312" i="20" s="1"/>
  <c r="A312" i="20"/>
  <c r="AD311" i="20"/>
  <c r="J311" i="20"/>
  <c r="B311" i="20" s="1"/>
  <c r="C311" i="20" s="1"/>
  <c r="A311" i="20"/>
  <c r="AD310" i="20"/>
  <c r="J310" i="20"/>
  <c r="B310" i="20" s="1"/>
  <c r="C310" i="20" s="1"/>
  <c r="A310" i="20"/>
  <c r="AD309" i="20"/>
  <c r="J309" i="20"/>
  <c r="B309" i="20" s="1"/>
  <c r="C309" i="20" s="1"/>
  <c r="A309" i="20"/>
  <c r="AD308" i="20"/>
  <c r="J308" i="20"/>
  <c r="B308" i="20" s="1"/>
  <c r="C308" i="20" s="1"/>
  <c r="A308" i="20"/>
  <c r="AD307" i="20"/>
  <c r="J307" i="20"/>
  <c r="B307" i="20" s="1"/>
  <c r="C307" i="20" s="1"/>
  <c r="A307" i="20"/>
  <c r="AD306" i="20"/>
  <c r="J306" i="20"/>
  <c r="B306" i="20" s="1"/>
  <c r="C306" i="20" s="1"/>
  <c r="A306" i="20"/>
  <c r="AD305" i="20"/>
  <c r="J305" i="20"/>
  <c r="B305" i="20" s="1"/>
  <c r="C305" i="20" s="1"/>
  <c r="A305" i="20"/>
  <c r="AD304" i="20"/>
  <c r="J304" i="20"/>
  <c r="B304" i="20" s="1"/>
  <c r="C304" i="20" s="1"/>
  <c r="A304" i="20"/>
  <c r="AD303" i="20"/>
  <c r="J303" i="20"/>
  <c r="B303" i="20" s="1"/>
  <c r="C303" i="20" s="1"/>
  <c r="A303" i="20"/>
  <c r="AD302" i="20"/>
  <c r="J302" i="20"/>
  <c r="B302" i="20" s="1"/>
  <c r="C302" i="20" s="1"/>
  <c r="A302" i="20"/>
  <c r="AD301" i="20"/>
  <c r="J301" i="20"/>
  <c r="B301" i="20" s="1"/>
  <c r="C301" i="20" s="1"/>
  <c r="A301" i="20"/>
  <c r="AD300" i="20"/>
  <c r="J300" i="20"/>
  <c r="B300" i="20" s="1"/>
  <c r="C300" i="20" s="1"/>
  <c r="A300" i="20"/>
  <c r="AD299" i="20"/>
  <c r="J299" i="20"/>
  <c r="B299" i="20" s="1"/>
  <c r="C299" i="20" s="1"/>
  <c r="A299" i="20"/>
  <c r="AD298" i="20"/>
  <c r="J298" i="20"/>
  <c r="B298" i="20" s="1"/>
  <c r="C298" i="20" s="1"/>
  <c r="A298" i="20"/>
  <c r="AD297" i="20"/>
  <c r="J297" i="20"/>
  <c r="B297" i="20" s="1"/>
  <c r="C297" i="20" s="1"/>
  <c r="A297" i="20"/>
  <c r="AD296" i="20"/>
  <c r="J296" i="20"/>
  <c r="B296" i="20" s="1"/>
  <c r="C296" i="20" s="1"/>
  <c r="A296" i="20"/>
  <c r="AD295" i="20"/>
  <c r="J295" i="20"/>
  <c r="B295" i="20" s="1"/>
  <c r="C295" i="20" s="1"/>
  <c r="A295" i="20"/>
  <c r="AD294" i="20"/>
  <c r="J294" i="20"/>
  <c r="B294" i="20" s="1"/>
  <c r="C294" i="20" s="1"/>
  <c r="A294" i="20"/>
  <c r="AD293" i="20"/>
  <c r="J293" i="20"/>
  <c r="B293" i="20" s="1"/>
  <c r="C293" i="20" s="1"/>
  <c r="A293" i="20"/>
  <c r="AD292" i="20"/>
  <c r="J292" i="20"/>
  <c r="B292" i="20" s="1"/>
  <c r="C292" i="20" s="1"/>
  <c r="A292" i="20"/>
  <c r="AD291" i="20"/>
  <c r="J291" i="20"/>
  <c r="B291" i="20" s="1"/>
  <c r="C291" i="20" s="1"/>
  <c r="A291" i="20"/>
  <c r="AD290" i="20"/>
  <c r="J290" i="20"/>
  <c r="B290" i="20" s="1"/>
  <c r="C290" i="20" s="1"/>
  <c r="A290" i="20"/>
  <c r="AD289" i="20"/>
  <c r="J289" i="20"/>
  <c r="B289" i="20" s="1"/>
  <c r="C289" i="20" s="1"/>
  <c r="A289" i="20"/>
  <c r="AD288" i="20"/>
  <c r="J288" i="20"/>
  <c r="B288" i="20" s="1"/>
  <c r="C288" i="20" s="1"/>
  <c r="A288" i="20"/>
  <c r="AD287" i="20"/>
  <c r="J287" i="20"/>
  <c r="B287" i="20" s="1"/>
  <c r="C287" i="20" s="1"/>
  <c r="A287" i="20"/>
  <c r="AD286" i="20"/>
  <c r="J286" i="20"/>
  <c r="B286" i="20" s="1"/>
  <c r="C286" i="20" s="1"/>
  <c r="A286" i="20"/>
  <c r="AD285" i="20"/>
  <c r="J285" i="20"/>
  <c r="B285" i="20" s="1"/>
  <c r="C285" i="20" s="1"/>
  <c r="A285" i="20"/>
  <c r="AD284" i="20"/>
  <c r="J284" i="20"/>
  <c r="B284" i="20" s="1"/>
  <c r="C284" i="20" s="1"/>
  <c r="A284" i="20"/>
  <c r="AD283" i="20"/>
  <c r="J283" i="20"/>
  <c r="B283" i="20" s="1"/>
  <c r="C283" i="20" s="1"/>
  <c r="A283" i="20"/>
  <c r="AD282" i="20"/>
  <c r="J282" i="20"/>
  <c r="B282" i="20" s="1"/>
  <c r="C282" i="20" s="1"/>
  <c r="A282" i="20"/>
  <c r="AD281" i="20"/>
  <c r="J281" i="20"/>
  <c r="B281" i="20" s="1"/>
  <c r="C281" i="20" s="1"/>
  <c r="A281" i="20"/>
  <c r="AD280" i="20"/>
  <c r="J280" i="20"/>
  <c r="B280" i="20" s="1"/>
  <c r="C280" i="20" s="1"/>
  <c r="A280" i="20"/>
  <c r="AD279" i="20"/>
  <c r="J279" i="20"/>
  <c r="B279" i="20" s="1"/>
  <c r="C279" i="20" s="1"/>
  <c r="A279" i="20"/>
  <c r="AD278" i="20"/>
  <c r="J278" i="20"/>
  <c r="B278" i="20" s="1"/>
  <c r="C278" i="20" s="1"/>
  <c r="A278" i="20"/>
  <c r="AD277" i="20"/>
  <c r="J277" i="20"/>
  <c r="B277" i="20" s="1"/>
  <c r="C277" i="20" s="1"/>
  <c r="A277" i="20"/>
  <c r="AD276" i="20"/>
  <c r="J276" i="20"/>
  <c r="B276" i="20" s="1"/>
  <c r="C276" i="20" s="1"/>
  <c r="A276" i="20"/>
  <c r="AD275" i="20"/>
  <c r="J275" i="20"/>
  <c r="B275" i="20" s="1"/>
  <c r="C275" i="20" s="1"/>
  <c r="A275" i="20"/>
  <c r="AD274" i="20"/>
  <c r="J274" i="20"/>
  <c r="B274" i="20" s="1"/>
  <c r="C274" i="20" s="1"/>
  <c r="A274" i="20"/>
  <c r="AD273" i="20"/>
  <c r="J273" i="20"/>
  <c r="B273" i="20" s="1"/>
  <c r="C273" i="20" s="1"/>
  <c r="A273" i="20"/>
  <c r="AD272" i="20"/>
  <c r="J272" i="20"/>
  <c r="B272" i="20" s="1"/>
  <c r="C272" i="20" s="1"/>
  <c r="A272" i="20"/>
  <c r="AD271" i="20"/>
  <c r="J271" i="20"/>
  <c r="B271" i="20" s="1"/>
  <c r="C271" i="20" s="1"/>
  <c r="A271" i="20"/>
  <c r="AD270" i="20"/>
  <c r="J270" i="20"/>
  <c r="B270" i="20" s="1"/>
  <c r="C270" i="20" s="1"/>
  <c r="A270" i="20"/>
  <c r="AD269" i="20"/>
  <c r="J269" i="20"/>
  <c r="B269" i="20" s="1"/>
  <c r="C269" i="20" s="1"/>
  <c r="A269" i="20"/>
  <c r="AD268" i="20"/>
  <c r="J268" i="20"/>
  <c r="B268" i="20" s="1"/>
  <c r="C268" i="20" s="1"/>
  <c r="A268" i="20"/>
  <c r="AD267" i="20"/>
  <c r="J267" i="20"/>
  <c r="B267" i="20" s="1"/>
  <c r="C267" i="20" s="1"/>
  <c r="A267" i="20"/>
  <c r="AD266" i="20"/>
  <c r="J266" i="20"/>
  <c r="B266" i="20" s="1"/>
  <c r="C266" i="20" s="1"/>
  <c r="A266" i="20"/>
  <c r="AD265" i="20"/>
  <c r="J265" i="20"/>
  <c r="B265" i="20" s="1"/>
  <c r="C265" i="20" s="1"/>
  <c r="A265" i="20"/>
  <c r="AD264" i="20"/>
  <c r="J264" i="20"/>
  <c r="B264" i="20" s="1"/>
  <c r="C264" i="20" s="1"/>
  <c r="A264" i="20"/>
  <c r="AD263" i="20"/>
  <c r="J263" i="20"/>
  <c r="B263" i="20" s="1"/>
  <c r="C263" i="20" s="1"/>
  <c r="A263" i="20"/>
  <c r="AD262" i="20"/>
  <c r="J262" i="20"/>
  <c r="B262" i="20" s="1"/>
  <c r="C262" i="20" s="1"/>
  <c r="A262" i="20"/>
  <c r="AD261" i="20"/>
  <c r="J261" i="20"/>
  <c r="B261" i="20" s="1"/>
  <c r="C261" i="20" s="1"/>
  <c r="A261" i="20"/>
  <c r="AD260" i="20"/>
  <c r="J260" i="20"/>
  <c r="B260" i="20" s="1"/>
  <c r="C260" i="20" s="1"/>
  <c r="A260" i="20"/>
  <c r="AD259" i="20"/>
  <c r="J259" i="20"/>
  <c r="B259" i="20" s="1"/>
  <c r="C259" i="20" s="1"/>
  <c r="A259" i="20"/>
  <c r="AD258" i="20"/>
  <c r="J258" i="20"/>
  <c r="B258" i="20" s="1"/>
  <c r="C258" i="20" s="1"/>
  <c r="A258" i="20"/>
  <c r="AD257" i="20"/>
  <c r="J257" i="20"/>
  <c r="B257" i="20" s="1"/>
  <c r="C257" i="20" s="1"/>
  <c r="A257" i="20"/>
  <c r="AD256" i="20"/>
  <c r="J256" i="20"/>
  <c r="B256" i="20" s="1"/>
  <c r="C256" i="20" s="1"/>
  <c r="A256" i="20"/>
  <c r="AD255" i="20"/>
  <c r="J255" i="20"/>
  <c r="B255" i="20" s="1"/>
  <c r="C255" i="20" s="1"/>
  <c r="A255" i="20"/>
  <c r="AD254" i="20"/>
  <c r="J254" i="20"/>
  <c r="B254" i="20" s="1"/>
  <c r="C254" i="20" s="1"/>
  <c r="A254" i="20"/>
  <c r="AD253" i="20"/>
  <c r="J253" i="20"/>
  <c r="B253" i="20" s="1"/>
  <c r="C253" i="20" s="1"/>
  <c r="A253" i="20"/>
  <c r="AD252" i="20"/>
  <c r="J252" i="20"/>
  <c r="B252" i="20" s="1"/>
  <c r="C252" i="20" s="1"/>
  <c r="A252" i="20"/>
  <c r="AD251" i="20"/>
  <c r="J251" i="20"/>
  <c r="B251" i="20" s="1"/>
  <c r="C251" i="20" s="1"/>
  <c r="A251" i="20"/>
  <c r="AD250" i="20"/>
  <c r="J250" i="20"/>
  <c r="B250" i="20" s="1"/>
  <c r="C250" i="20" s="1"/>
  <c r="A250" i="20"/>
  <c r="AD249" i="20"/>
  <c r="J249" i="20"/>
  <c r="B249" i="20" s="1"/>
  <c r="C249" i="20" s="1"/>
  <c r="A249" i="20"/>
  <c r="AD248" i="20"/>
  <c r="J248" i="20"/>
  <c r="B248" i="20" s="1"/>
  <c r="C248" i="20" s="1"/>
  <c r="A248" i="20"/>
  <c r="AD247" i="20"/>
  <c r="J247" i="20"/>
  <c r="B247" i="20" s="1"/>
  <c r="C247" i="20" s="1"/>
  <c r="A247" i="20"/>
  <c r="AD246" i="20"/>
  <c r="J246" i="20"/>
  <c r="B246" i="20" s="1"/>
  <c r="C246" i="20" s="1"/>
  <c r="A246" i="20"/>
  <c r="AD245" i="20"/>
  <c r="J245" i="20"/>
  <c r="B245" i="20" s="1"/>
  <c r="C245" i="20" s="1"/>
  <c r="A245" i="20"/>
  <c r="AD244" i="20"/>
  <c r="J244" i="20"/>
  <c r="B244" i="20" s="1"/>
  <c r="C244" i="20" s="1"/>
  <c r="A244" i="20"/>
  <c r="AD243" i="20"/>
  <c r="J243" i="20"/>
  <c r="B243" i="20" s="1"/>
  <c r="C243" i="20" s="1"/>
  <c r="A243" i="20"/>
  <c r="AD242" i="20"/>
  <c r="J242" i="20"/>
  <c r="B242" i="20" s="1"/>
  <c r="C242" i="20" s="1"/>
  <c r="A242" i="20"/>
  <c r="AD241" i="20"/>
  <c r="J241" i="20"/>
  <c r="B241" i="20" s="1"/>
  <c r="C241" i="20" s="1"/>
  <c r="A241" i="20"/>
  <c r="AD240" i="20"/>
  <c r="J240" i="20"/>
  <c r="B240" i="20" s="1"/>
  <c r="C240" i="20" s="1"/>
  <c r="A240" i="20"/>
  <c r="AD239" i="20"/>
  <c r="J239" i="20"/>
  <c r="B239" i="20" s="1"/>
  <c r="C239" i="20" s="1"/>
  <c r="A239" i="20"/>
  <c r="AD238" i="20"/>
  <c r="J238" i="20"/>
  <c r="B238" i="20" s="1"/>
  <c r="C238" i="20" s="1"/>
  <c r="A238" i="20"/>
  <c r="AD237" i="20"/>
  <c r="J237" i="20"/>
  <c r="B237" i="20" s="1"/>
  <c r="C237" i="20" s="1"/>
  <c r="A237" i="20"/>
  <c r="AD236" i="20"/>
  <c r="J236" i="20"/>
  <c r="B236" i="20" s="1"/>
  <c r="C236" i="20" s="1"/>
  <c r="A236" i="20"/>
  <c r="AD235" i="20"/>
  <c r="J235" i="20"/>
  <c r="B235" i="20" s="1"/>
  <c r="C235" i="20" s="1"/>
  <c r="A235" i="20"/>
  <c r="AD234" i="20"/>
  <c r="J234" i="20"/>
  <c r="B234" i="20" s="1"/>
  <c r="C234" i="20" s="1"/>
  <c r="A234" i="20"/>
  <c r="AD233" i="20"/>
  <c r="J233" i="20"/>
  <c r="B233" i="20" s="1"/>
  <c r="C233" i="20" s="1"/>
  <c r="A233" i="20"/>
  <c r="AD232" i="20"/>
  <c r="J232" i="20"/>
  <c r="B232" i="20" s="1"/>
  <c r="C232" i="20" s="1"/>
  <c r="A232" i="20"/>
  <c r="AD231" i="20"/>
  <c r="J231" i="20"/>
  <c r="B231" i="20" s="1"/>
  <c r="C231" i="20" s="1"/>
  <c r="A231" i="20"/>
  <c r="AD230" i="20"/>
  <c r="J230" i="20"/>
  <c r="B230" i="20" s="1"/>
  <c r="C230" i="20" s="1"/>
  <c r="A230" i="20"/>
  <c r="AD229" i="20"/>
  <c r="J229" i="20"/>
  <c r="B229" i="20" s="1"/>
  <c r="C229" i="20" s="1"/>
  <c r="A229" i="20"/>
  <c r="AD228" i="20"/>
  <c r="J228" i="20"/>
  <c r="B228" i="20" s="1"/>
  <c r="C228" i="20" s="1"/>
  <c r="A228" i="20"/>
  <c r="AD227" i="20"/>
  <c r="J227" i="20"/>
  <c r="B227" i="20" s="1"/>
  <c r="C227" i="20" s="1"/>
  <c r="A227" i="20"/>
  <c r="AD226" i="20"/>
  <c r="J226" i="20"/>
  <c r="B226" i="20" s="1"/>
  <c r="C226" i="20" s="1"/>
  <c r="A226" i="20"/>
  <c r="AD225" i="20"/>
  <c r="J225" i="20"/>
  <c r="B225" i="20" s="1"/>
  <c r="C225" i="20" s="1"/>
  <c r="A225" i="20"/>
  <c r="AD224" i="20"/>
  <c r="J224" i="20"/>
  <c r="B224" i="20" s="1"/>
  <c r="C224" i="20" s="1"/>
  <c r="A224" i="20"/>
  <c r="AD223" i="20"/>
  <c r="J223" i="20"/>
  <c r="B223" i="20" s="1"/>
  <c r="C223" i="20" s="1"/>
  <c r="A223" i="20"/>
  <c r="AD222" i="20"/>
  <c r="J222" i="20"/>
  <c r="B222" i="20" s="1"/>
  <c r="C222" i="20" s="1"/>
  <c r="A222" i="20"/>
  <c r="AD221" i="20"/>
  <c r="J221" i="20"/>
  <c r="B221" i="20" s="1"/>
  <c r="C221" i="20" s="1"/>
  <c r="A221" i="20"/>
  <c r="AD220" i="20"/>
  <c r="J220" i="20"/>
  <c r="B220" i="20" s="1"/>
  <c r="C220" i="20" s="1"/>
  <c r="A220" i="20"/>
  <c r="AD219" i="20"/>
  <c r="J219" i="20"/>
  <c r="B219" i="20" s="1"/>
  <c r="C219" i="20" s="1"/>
  <c r="A219" i="20"/>
  <c r="AD218" i="20"/>
  <c r="J218" i="20"/>
  <c r="B218" i="20" s="1"/>
  <c r="C218" i="20" s="1"/>
  <c r="A218" i="20"/>
  <c r="AD217" i="20"/>
  <c r="J217" i="20"/>
  <c r="B217" i="20" s="1"/>
  <c r="C217" i="20" s="1"/>
  <c r="A217" i="20"/>
  <c r="AD216" i="20"/>
  <c r="J216" i="20"/>
  <c r="B216" i="20" s="1"/>
  <c r="C216" i="20" s="1"/>
  <c r="A216" i="20"/>
  <c r="AD215" i="20"/>
  <c r="J215" i="20"/>
  <c r="B215" i="20" s="1"/>
  <c r="C215" i="20" s="1"/>
  <c r="A215" i="20"/>
  <c r="AD214" i="20"/>
  <c r="J214" i="20"/>
  <c r="B214" i="20" s="1"/>
  <c r="C214" i="20" s="1"/>
  <c r="A214" i="20"/>
  <c r="AD213" i="20"/>
  <c r="J213" i="20"/>
  <c r="B213" i="20" s="1"/>
  <c r="C213" i="20" s="1"/>
  <c r="A213" i="20"/>
  <c r="AD212" i="20"/>
  <c r="J212" i="20"/>
  <c r="B212" i="20" s="1"/>
  <c r="C212" i="20" s="1"/>
  <c r="A212" i="20"/>
  <c r="AD211" i="20"/>
  <c r="J211" i="20"/>
  <c r="B211" i="20" s="1"/>
  <c r="C211" i="20" s="1"/>
  <c r="A211" i="20"/>
  <c r="AD210" i="20"/>
  <c r="J210" i="20"/>
  <c r="B210" i="20" s="1"/>
  <c r="C210" i="20" s="1"/>
  <c r="A210" i="20"/>
  <c r="AD209" i="20"/>
  <c r="J209" i="20"/>
  <c r="B209" i="20" s="1"/>
  <c r="C209" i="20" s="1"/>
  <c r="A209" i="20"/>
  <c r="AD208" i="20"/>
  <c r="J208" i="20"/>
  <c r="B208" i="20" s="1"/>
  <c r="C208" i="20" s="1"/>
  <c r="A208" i="20"/>
  <c r="AD207" i="20"/>
  <c r="J207" i="20"/>
  <c r="B207" i="20" s="1"/>
  <c r="C207" i="20" s="1"/>
  <c r="A207" i="20"/>
  <c r="AD206" i="20"/>
  <c r="J206" i="20"/>
  <c r="B206" i="20" s="1"/>
  <c r="C206" i="20" s="1"/>
  <c r="A206" i="20"/>
  <c r="AD205" i="20"/>
  <c r="J205" i="20"/>
  <c r="B205" i="20" s="1"/>
  <c r="C205" i="20" s="1"/>
  <c r="A205" i="20"/>
  <c r="AD204" i="20"/>
  <c r="J204" i="20"/>
  <c r="B204" i="20" s="1"/>
  <c r="C204" i="20" s="1"/>
  <c r="A204" i="20"/>
  <c r="AD203" i="20"/>
  <c r="J203" i="20"/>
  <c r="B203" i="20" s="1"/>
  <c r="C203" i="20" s="1"/>
  <c r="A203" i="20"/>
  <c r="AD202" i="20"/>
  <c r="J202" i="20"/>
  <c r="B202" i="20" s="1"/>
  <c r="C202" i="20" s="1"/>
  <c r="A202" i="20"/>
  <c r="AD201" i="20"/>
  <c r="J201" i="20"/>
  <c r="B201" i="20" s="1"/>
  <c r="C201" i="20" s="1"/>
  <c r="A201" i="20"/>
  <c r="AD200" i="20"/>
  <c r="J200" i="20"/>
  <c r="B200" i="20" s="1"/>
  <c r="C200" i="20" s="1"/>
  <c r="A200" i="20"/>
  <c r="AD199" i="20"/>
  <c r="J199" i="20"/>
  <c r="B199" i="20" s="1"/>
  <c r="C199" i="20" s="1"/>
  <c r="A199" i="20"/>
  <c r="AD198" i="20"/>
  <c r="J198" i="20"/>
  <c r="B198" i="20" s="1"/>
  <c r="C198" i="20" s="1"/>
  <c r="A198" i="20"/>
  <c r="AD197" i="20"/>
  <c r="J197" i="20"/>
  <c r="B197" i="20" s="1"/>
  <c r="C197" i="20" s="1"/>
  <c r="A197" i="20"/>
  <c r="AD196" i="20"/>
  <c r="J196" i="20"/>
  <c r="B196" i="20" s="1"/>
  <c r="C196" i="20" s="1"/>
  <c r="A196" i="20"/>
  <c r="AD195" i="20"/>
  <c r="J195" i="20"/>
  <c r="B195" i="20" s="1"/>
  <c r="C195" i="20" s="1"/>
  <c r="A195" i="20"/>
  <c r="AD194" i="20"/>
  <c r="J194" i="20"/>
  <c r="B194" i="20" s="1"/>
  <c r="C194" i="20" s="1"/>
  <c r="A194" i="20"/>
  <c r="AD193" i="20"/>
  <c r="J193" i="20"/>
  <c r="B193" i="20" s="1"/>
  <c r="C193" i="20" s="1"/>
  <c r="A193" i="20"/>
  <c r="AD192" i="20"/>
  <c r="J192" i="20"/>
  <c r="B192" i="20" s="1"/>
  <c r="C192" i="20" s="1"/>
  <c r="A192" i="20"/>
  <c r="AD191" i="20"/>
  <c r="J191" i="20"/>
  <c r="B191" i="20" s="1"/>
  <c r="C191" i="20" s="1"/>
  <c r="A191" i="20"/>
  <c r="AD190" i="20"/>
  <c r="J190" i="20"/>
  <c r="B190" i="20" s="1"/>
  <c r="C190" i="20" s="1"/>
  <c r="A190" i="20"/>
  <c r="AD189" i="20"/>
  <c r="J189" i="20"/>
  <c r="B189" i="20" s="1"/>
  <c r="C189" i="20" s="1"/>
  <c r="A189" i="20"/>
  <c r="AD188" i="20"/>
  <c r="J188" i="20"/>
  <c r="B188" i="20" s="1"/>
  <c r="C188" i="20" s="1"/>
  <c r="A188" i="20"/>
  <c r="AD187" i="20"/>
  <c r="J187" i="20"/>
  <c r="B187" i="20" s="1"/>
  <c r="C187" i="20" s="1"/>
  <c r="A187" i="20"/>
  <c r="AD186" i="20"/>
  <c r="J186" i="20"/>
  <c r="B186" i="20" s="1"/>
  <c r="C186" i="20" s="1"/>
  <c r="A186" i="20"/>
  <c r="AD185" i="20"/>
  <c r="J185" i="20"/>
  <c r="B185" i="20" s="1"/>
  <c r="C185" i="20" s="1"/>
  <c r="A185" i="20"/>
  <c r="AD184" i="20"/>
  <c r="J184" i="20"/>
  <c r="B184" i="20" s="1"/>
  <c r="C184" i="20" s="1"/>
  <c r="A184" i="20"/>
  <c r="AD183" i="20"/>
  <c r="J183" i="20"/>
  <c r="B183" i="20" s="1"/>
  <c r="C183" i="20" s="1"/>
  <c r="A183" i="20"/>
  <c r="AD182" i="20"/>
  <c r="J182" i="20"/>
  <c r="B182" i="20" s="1"/>
  <c r="C182" i="20" s="1"/>
  <c r="A182" i="20"/>
  <c r="AD181" i="20"/>
  <c r="J181" i="20"/>
  <c r="B181" i="20" s="1"/>
  <c r="C181" i="20" s="1"/>
  <c r="A181" i="20"/>
  <c r="AD180" i="20"/>
  <c r="J180" i="20"/>
  <c r="B180" i="20" s="1"/>
  <c r="C180" i="20" s="1"/>
  <c r="A180" i="20"/>
  <c r="AD179" i="20"/>
  <c r="J179" i="20"/>
  <c r="B179" i="20" s="1"/>
  <c r="C179" i="20" s="1"/>
  <c r="A179" i="20"/>
  <c r="AD178" i="20"/>
  <c r="J178" i="20"/>
  <c r="B178" i="20" s="1"/>
  <c r="C178" i="20" s="1"/>
  <c r="A178" i="20"/>
  <c r="AD177" i="20"/>
  <c r="J177" i="20"/>
  <c r="B177" i="20" s="1"/>
  <c r="C177" i="20" s="1"/>
  <c r="A177" i="20"/>
  <c r="AD176" i="20"/>
  <c r="J176" i="20"/>
  <c r="B176" i="20" s="1"/>
  <c r="C176" i="20" s="1"/>
  <c r="A176" i="20"/>
  <c r="AD175" i="20"/>
  <c r="J175" i="20"/>
  <c r="B175" i="20" s="1"/>
  <c r="C175" i="20" s="1"/>
  <c r="A175" i="20"/>
  <c r="AD174" i="20"/>
  <c r="J174" i="20"/>
  <c r="B174" i="20" s="1"/>
  <c r="C174" i="20" s="1"/>
  <c r="A174" i="20"/>
  <c r="AD173" i="20"/>
  <c r="J173" i="20"/>
  <c r="B173" i="20" s="1"/>
  <c r="C173" i="20" s="1"/>
  <c r="A173" i="20"/>
  <c r="AD172" i="20"/>
  <c r="J172" i="20"/>
  <c r="B172" i="20" s="1"/>
  <c r="C172" i="20" s="1"/>
  <c r="A172" i="20"/>
  <c r="AD171" i="20"/>
  <c r="J171" i="20"/>
  <c r="B171" i="20" s="1"/>
  <c r="C171" i="20" s="1"/>
  <c r="A171" i="20"/>
  <c r="AD170" i="20"/>
  <c r="J170" i="20"/>
  <c r="B170" i="20" s="1"/>
  <c r="C170" i="20" s="1"/>
  <c r="A170" i="20"/>
  <c r="AD169" i="20"/>
  <c r="J169" i="20"/>
  <c r="B169" i="20" s="1"/>
  <c r="C169" i="20" s="1"/>
  <c r="A169" i="20"/>
  <c r="AD168" i="20"/>
  <c r="J168" i="20"/>
  <c r="B168" i="20" s="1"/>
  <c r="C168" i="20" s="1"/>
  <c r="A168" i="20"/>
  <c r="AD167" i="20"/>
  <c r="J167" i="20"/>
  <c r="B167" i="20" s="1"/>
  <c r="C167" i="20" s="1"/>
  <c r="A167" i="20"/>
  <c r="AD166" i="20"/>
  <c r="J166" i="20"/>
  <c r="B166" i="20" s="1"/>
  <c r="C166" i="20" s="1"/>
  <c r="A166" i="20"/>
  <c r="AD165" i="20"/>
  <c r="J165" i="20"/>
  <c r="B165" i="20" s="1"/>
  <c r="C165" i="20" s="1"/>
  <c r="A165" i="20"/>
  <c r="AD164" i="20"/>
  <c r="J164" i="20"/>
  <c r="B164" i="20" s="1"/>
  <c r="C164" i="20" s="1"/>
  <c r="A164" i="20"/>
  <c r="AD163" i="20"/>
  <c r="J163" i="20"/>
  <c r="B163" i="20" s="1"/>
  <c r="C163" i="20" s="1"/>
  <c r="A163" i="20"/>
  <c r="AD162" i="20"/>
  <c r="J162" i="20"/>
  <c r="B162" i="20" s="1"/>
  <c r="C162" i="20" s="1"/>
  <c r="A162" i="20"/>
  <c r="AD161" i="20"/>
  <c r="J161" i="20"/>
  <c r="B161" i="20" s="1"/>
  <c r="C161" i="20" s="1"/>
  <c r="A161" i="20"/>
  <c r="AD160" i="20"/>
  <c r="J160" i="20"/>
  <c r="B160" i="20" s="1"/>
  <c r="C160" i="20" s="1"/>
  <c r="A160" i="20"/>
  <c r="AD159" i="20"/>
  <c r="J159" i="20"/>
  <c r="B159" i="20" s="1"/>
  <c r="C159" i="20" s="1"/>
  <c r="A159" i="20"/>
  <c r="AD158" i="20"/>
  <c r="J158" i="20"/>
  <c r="B158" i="20" s="1"/>
  <c r="C158" i="20" s="1"/>
  <c r="A158" i="20"/>
  <c r="AD157" i="20"/>
  <c r="J157" i="20"/>
  <c r="B157" i="20" s="1"/>
  <c r="C157" i="20" s="1"/>
  <c r="A157" i="20"/>
  <c r="AD156" i="20"/>
  <c r="J156" i="20"/>
  <c r="B156" i="20" s="1"/>
  <c r="C156" i="20" s="1"/>
  <c r="A156" i="20"/>
  <c r="AD155" i="20"/>
  <c r="J155" i="20"/>
  <c r="B155" i="20" s="1"/>
  <c r="C155" i="20" s="1"/>
  <c r="A155" i="20"/>
  <c r="AD154" i="20"/>
  <c r="J154" i="20"/>
  <c r="B154" i="20" s="1"/>
  <c r="C154" i="20" s="1"/>
  <c r="A154" i="20"/>
  <c r="AD153" i="20"/>
  <c r="J153" i="20"/>
  <c r="B153" i="20" s="1"/>
  <c r="C153" i="20" s="1"/>
  <c r="A153" i="20"/>
  <c r="AD152" i="20"/>
  <c r="J152" i="20"/>
  <c r="B152" i="20" s="1"/>
  <c r="C152" i="20" s="1"/>
  <c r="A152" i="20"/>
  <c r="AD151" i="20"/>
  <c r="J151" i="20"/>
  <c r="B151" i="20" s="1"/>
  <c r="C151" i="20" s="1"/>
  <c r="A151" i="20"/>
  <c r="AD150" i="20"/>
  <c r="J150" i="20"/>
  <c r="B150" i="20" s="1"/>
  <c r="C150" i="20" s="1"/>
  <c r="A150" i="20"/>
  <c r="AD149" i="20"/>
  <c r="J149" i="20"/>
  <c r="B149" i="20" s="1"/>
  <c r="C149" i="20" s="1"/>
  <c r="A149" i="20"/>
  <c r="AD148" i="20"/>
  <c r="J148" i="20"/>
  <c r="B148" i="20" s="1"/>
  <c r="C148" i="20" s="1"/>
  <c r="A148" i="20"/>
  <c r="AD147" i="20"/>
  <c r="J147" i="20"/>
  <c r="B147" i="20" s="1"/>
  <c r="C147" i="20" s="1"/>
  <c r="A147" i="20"/>
  <c r="AD146" i="20"/>
  <c r="J146" i="20"/>
  <c r="B146" i="20" s="1"/>
  <c r="C146" i="20" s="1"/>
  <c r="A146" i="20"/>
  <c r="AD145" i="20"/>
  <c r="J145" i="20"/>
  <c r="B145" i="20" s="1"/>
  <c r="C145" i="20" s="1"/>
  <c r="A145" i="20"/>
  <c r="AD144" i="20"/>
  <c r="J144" i="20"/>
  <c r="B144" i="20" s="1"/>
  <c r="C144" i="20" s="1"/>
  <c r="A144" i="20"/>
  <c r="AD143" i="20"/>
  <c r="J143" i="20"/>
  <c r="B143" i="20" s="1"/>
  <c r="C143" i="20" s="1"/>
  <c r="A143" i="20"/>
  <c r="AD142" i="20"/>
  <c r="J142" i="20"/>
  <c r="B142" i="20" s="1"/>
  <c r="C142" i="20" s="1"/>
  <c r="A142" i="20"/>
  <c r="AD141" i="20"/>
  <c r="J141" i="20"/>
  <c r="B141" i="20" s="1"/>
  <c r="C141" i="20" s="1"/>
  <c r="A141" i="20"/>
  <c r="AD140" i="20"/>
  <c r="J140" i="20"/>
  <c r="B140" i="20" s="1"/>
  <c r="C140" i="20" s="1"/>
  <c r="A140" i="20"/>
  <c r="AD139" i="20"/>
  <c r="J139" i="20"/>
  <c r="B139" i="20" s="1"/>
  <c r="C139" i="20" s="1"/>
  <c r="A139" i="20"/>
  <c r="AD138" i="20"/>
  <c r="J138" i="20"/>
  <c r="B138" i="20" s="1"/>
  <c r="C138" i="20" s="1"/>
  <c r="A138" i="20"/>
  <c r="AD137" i="20"/>
  <c r="J137" i="20"/>
  <c r="B137" i="20" s="1"/>
  <c r="C137" i="20" s="1"/>
  <c r="A137" i="20"/>
  <c r="AD136" i="20"/>
  <c r="J136" i="20"/>
  <c r="B136" i="20" s="1"/>
  <c r="C136" i="20" s="1"/>
  <c r="A136" i="20"/>
  <c r="AD135" i="20"/>
  <c r="J135" i="20"/>
  <c r="B135" i="20" s="1"/>
  <c r="C135" i="20" s="1"/>
  <c r="A135" i="20"/>
  <c r="AD134" i="20"/>
  <c r="J134" i="20"/>
  <c r="B134" i="20" s="1"/>
  <c r="C134" i="20" s="1"/>
  <c r="A134" i="20"/>
  <c r="AD133" i="20"/>
  <c r="J133" i="20"/>
  <c r="B133" i="20" s="1"/>
  <c r="C133" i="20" s="1"/>
  <c r="A133" i="20"/>
  <c r="AD132" i="20"/>
  <c r="J132" i="20"/>
  <c r="B132" i="20" s="1"/>
  <c r="C132" i="20" s="1"/>
  <c r="A132" i="20"/>
  <c r="AD131" i="20"/>
  <c r="J131" i="20"/>
  <c r="B131" i="20" s="1"/>
  <c r="C131" i="20" s="1"/>
  <c r="A131" i="20"/>
  <c r="AD130" i="20"/>
  <c r="J130" i="20"/>
  <c r="B130" i="20" s="1"/>
  <c r="C130" i="20" s="1"/>
  <c r="A130" i="20"/>
  <c r="AD129" i="20"/>
  <c r="J129" i="20"/>
  <c r="B129" i="20" s="1"/>
  <c r="C129" i="20" s="1"/>
  <c r="A129" i="20"/>
  <c r="AD128" i="20"/>
  <c r="J128" i="20"/>
  <c r="B128" i="20" s="1"/>
  <c r="C128" i="20" s="1"/>
  <c r="A128" i="20"/>
  <c r="AD127" i="20"/>
  <c r="J127" i="20"/>
  <c r="B127" i="20" s="1"/>
  <c r="C127" i="20" s="1"/>
  <c r="A127" i="20"/>
  <c r="AD126" i="20"/>
  <c r="J126" i="20"/>
  <c r="B126" i="20" s="1"/>
  <c r="C126" i="20" s="1"/>
  <c r="A126" i="20"/>
  <c r="AD125" i="20"/>
  <c r="J125" i="20"/>
  <c r="B125" i="20" s="1"/>
  <c r="C125" i="20" s="1"/>
  <c r="A125" i="20"/>
  <c r="AD124" i="20"/>
  <c r="J124" i="20"/>
  <c r="B124" i="20" s="1"/>
  <c r="C124" i="20" s="1"/>
  <c r="A124" i="20"/>
  <c r="AD123" i="20"/>
  <c r="J123" i="20"/>
  <c r="B123" i="20" s="1"/>
  <c r="C123" i="20" s="1"/>
  <c r="A123" i="20"/>
  <c r="AD122" i="20"/>
  <c r="J122" i="20"/>
  <c r="B122" i="20" s="1"/>
  <c r="C122" i="20" s="1"/>
  <c r="A122" i="20"/>
  <c r="AD121" i="20"/>
  <c r="J121" i="20"/>
  <c r="B121" i="20" s="1"/>
  <c r="C121" i="20" s="1"/>
  <c r="A121" i="20"/>
  <c r="AD120" i="20"/>
  <c r="J120" i="20"/>
  <c r="B120" i="20" s="1"/>
  <c r="C120" i="20" s="1"/>
  <c r="A120" i="20"/>
  <c r="AD119" i="20"/>
  <c r="J119" i="20"/>
  <c r="B119" i="20" s="1"/>
  <c r="C119" i="20" s="1"/>
  <c r="A119" i="20"/>
  <c r="AD118" i="20"/>
  <c r="J118" i="20"/>
  <c r="B118" i="20" s="1"/>
  <c r="C118" i="20" s="1"/>
  <c r="A118" i="20"/>
  <c r="AD117" i="20"/>
  <c r="J117" i="20"/>
  <c r="B117" i="20" s="1"/>
  <c r="C117" i="20" s="1"/>
  <c r="A117" i="20"/>
  <c r="AD116" i="20"/>
  <c r="J116" i="20"/>
  <c r="B116" i="20" s="1"/>
  <c r="C116" i="20" s="1"/>
  <c r="A116" i="20"/>
  <c r="AD115" i="20"/>
  <c r="J115" i="20"/>
  <c r="B115" i="20" s="1"/>
  <c r="C115" i="20" s="1"/>
  <c r="A115" i="20"/>
  <c r="AD114" i="20"/>
  <c r="J114" i="20"/>
  <c r="B114" i="20" s="1"/>
  <c r="C114" i="20" s="1"/>
  <c r="A114" i="20"/>
  <c r="AD113" i="20"/>
  <c r="J113" i="20"/>
  <c r="B113" i="20" s="1"/>
  <c r="C113" i="20" s="1"/>
  <c r="A113" i="20"/>
  <c r="AD112" i="20"/>
  <c r="J112" i="20"/>
  <c r="B112" i="20" s="1"/>
  <c r="C112" i="20" s="1"/>
  <c r="A112" i="20"/>
  <c r="AD111" i="20"/>
  <c r="J111" i="20"/>
  <c r="B111" i="20" s="1"/>
  <c r="C111" i="20" s="1"/>
  <c r="A111" i="20"/>
  <c r="AD110" i="20"/>
  <c r="J110" i="20"/>
  <c r="B110" i="20" s="1"/>
  <c r="C110" i="20" s="1"/>
  <c r="A110" i="20"/>
  <c r="AD109" i="20"/>
  <c r="J109" i="20"/>
  <c r="B109" i="20" s="1"/>
  <c r="C109" i="20" s="1"/>
  <c r="A109" i="20"/>
  <c r="AD108" i="20"/>
  <c r="J108" i="20"/>
  <c r="B108" i="20" s="1"/>
  <c r="C108" i="20" s="1"/>
  <c r="A108" i="20"/>
  <c r="AD107" i="20"/>
  <c r="J107" i="20"/>
  <c r="B107" i="20" s="1"/>
  <c r="C107" i="20" s="1"/>
  <c r="A107" i="20"/>
  <c r="AD106" i="20"/>
  <c r="J106" i="20"/>
  <c r="B106" i="20" s="1"/>
  <c r="C106" i="20" s="1"/>
  <c r="A106" i="20"/>
  <c r="AD105" i="20"/>
  <c r="J105" i="20"/>
  <c r="B105" i="20" s="1"/>
  <c r="C105" i="20" s="1"/>
  <c r="A105" i="20"/>
  <c r="AD104" i="20"/>
  <c r="J104" i="20"/>
  <c r="B104" i="20" s="1"/>
  <c r="C104" i="20" s="1"/>
  <c r="A104" i="20"/>
  <c r="AD103" i="20"/>
  <c r="J103" i="20"/>
  <c r="B103" i="20" s="1"/>
  <c r="C103" i="20" s="1"/>
  <c r="A103" i="20"/>
  <c r="AD102" i="20"/>
  <c r="J102" i="20"/>
  <c r="B102" i="20" s="1"/>
  <c r="C102" i="20" s="1"/>
  <c r="A102" i="20"/>
  <c r="AD101" i="20"/>
  <c r="J101" i="20"/>
  <c r="B101" i="20" s="1"/>
  <c r="C101" i="20" s="1"/>
  <c r="A101" i="20"/>
  <c r="AD100" i="20"/>
  <c r="J100" i="20"/>
  <c r="B100" i="20" s="1"/>
  <c r="C100" i="20" s="1"/>
  <c r="A100" i="20"/>
  <c r="AD99" i="20"/>
  <c r="J99" i="20"/>
  <c r="B99" i="20" s="1"/>
  <c r="C99" i="20" s="1"/>
  <c r="A99" i="20"/>
  <c r="AD98" i="20"/>
  <c r="J98" i="20"/>
  <c r="B98" i="20" s="1"/>
  <c r="C98" i="20" s="1"/>
  <c r="A98" i="20"/>
  <c r="AD97" i="20"/>
  <c r="J97" i="20"/>
  <c r="B97" i="20" s="1"/>
  <c r="C97" i="20" s="1"/>
  <c r="A97" i="20"/>
  <c r="AD96" i="20"/>
  <c r="J96" i="20"/>
  <c r="B96" i="20" s="1"/>
  <c r="C96" i="20" s="1"/>
  <c r="A96" i="20"/>
  <c r="AD95" i="20"/>
  <c r="J95" i="20"/>
  <c r="B95" i="20" s="1"/>
  <c r="C95" i="20" s="1"/>
  <c r="A95" i="20"/>
  <c r="AD94" i="20"/>
  <c r="J94" i="20"/>
  <c r="B94" i="20" s="1"/>
  <c r="C94" i="20" s="1"/>
  <c r="A94" i="20"/>
  <c r="AD93" i="20"/>
  <c r="J93" i="20"/>
  <c r="B93" i="20" s="1"/>
  <c r="C93" i="20" s="1"/>
  <c r="A93" i="20"/>
  <c r="AD92" i="20"/>
  <c r="J92" i="20"/>
  <c r="B92" i="20" s="1"/>
  <c r="C92" i="20" s="1"/>
  <c r="A92" i="20"/>
  <c r="AD91" i="20"/>
  <c r="J91" i="20"/>
  <c r="B91" i="20" s="1"/>
  <c r="C91" i="20" s="1"/>
  <c r="A91" i="20"/>
  <c r="AD90" i="20"/>
  <c r="J90" i="20"/>
  <c r="B90" i="20" s="1"/>
  <c r="C90" i="20" s="1"/>
  <c r="A90" i="20"/>
  <c r="AD89" i="20"/>
  <c r="J89" i="20"/>
  <c r="B89" i="20" s="1"/>
  <c r="C89" i="20" s="1"/>
  <c r="A89" i="20"/>
  <c r="AD88" i="20"/>
  <c r="J88" i="20"/>
  <c r="B88" i="20" s="1"/>
  <c r="C88" i="20" s="1"/>
  <c r="A88" i="20"/>
  <c r="AD87" i="20"/>
  <c r="J87" i="20"/>
  <c r="B87" i="20" s="1"/>
  <c r="C87" i="20" s="1"/>
  <c r="A87" i="20"/>
  <c r="AD86" i="20"/>
  <c r="J86" i="20"/>
  <c r="B86" i="20" s="1"/>
  <c r="C86" i="20" s="1"/>
  <c r="A86" i="20"/>
  <c r="AD85" i="20"/>
  <c r="J85" i="20"/>
  <c r="B85" i="20" s="1"/>
  <c r="C85" i="20" s="1"/>
  <c r="A85" i="20"/>
  <c r="AD84" i="20"/>
  <c r="J84" i="20"/>
  <c r="B84" i="20" s="1"/>
  <c r="C84" i="20" s="1"/>
  <c r="A84" i="20"/>
  <c r="AD83" i="20"/>
  <c r="J83" i="20"/>
  <c r="B83" i="20" s="1"/>
  <c r="C83" i="20" s="1"/>
  <c r="A83" i="20"/>
  <c r="AD82" i="20"/>
  <c r="J82" i="20"/>
  <c r="B82" i="20" s="1"/>
  <c r="C82" i="20" s="1"/>
  <c r="A82" i="20"/>
  <c r="AD81" i="20"/>
  <c r="J81" i="20"/>
  <c r="B81" i="20" s="1"/>
  <c r="C81" i="20" s="1"/>
  <c r="A81" i="20"/>
  <c r="AD80" i="20"/>
  <c r="J80" i="20"/>
  <c r="B80" i="20" s="1"/>
  <c r="C80" i="20" s="1"/>
  <c r="A80" i="20"/>
  <c r="AD79" i="20"/>
  <c r="J79" i="20"/>
  <c r="B79" i="20" s="1"/>
  <c r="C79" i="20" s="1"/>
  <c r="A79" i="20"/>
  <c r="AD78" i="20"/>
  <c r="J78" i="20"/>
  <c r="B78" i="20" s="1"/>
  <c r="C78" i="20" s="1"/>
  <c r="A78" i="20"/>
  <c r="AD77" i="20"/>
  <c r="J77" i="20"/>
  <c r="B77" i="20" s="1"/>
  <c r="C77" i="20" s="1"/>
  <c r="A77" i="20"/>
  <c r="AD76" i="20"/>
  <c r="J76" i="20"/>
  <c r="B76" i="20" s="1"/>
  <c r="C76" i="20" s="1"/>
  <c r="A76" i="20"/>
  <c r="AD75" i="20"/>
  <c r="J75" i="20"/>
  <c r="B75" i="20" s="1"/>
  <c r="C75" i="20" s="1"/>
  <c r="A75" i="20"/>
  <c r="AD74" i="20"/>
  <c r="J74" i="20"/>
  <c r="B74" i="20" s="1"/>
  <c r="C74" i="20" s="1"/>
  <c r="A74" i="20"/>
  <c r="AD73" i="20"/>
  <c r="J73" i="20"/>
  <c r="B73" i="20" s="1"/>
  <c r="C73" i="20" s="1"/>
  <c r="A73" i="20"/>
  <c r="AD72" i="20"/>
  <c r="J72" i="20"/>
  <c r="B72" i="20" s="1"/>
  <c r="C72" i="20" s="1"/>
  <c r="A72" i="20"/>
  <c r="AD71" i="20"/>
  <c r="J71" i="20"/>
  <c r="B71" i="20" s="1"/>
  <c r="C71" i="20" s="1"/>
  <c r="A71" i="20"/>
  <c r="AD70" i="20"/>
  <c r="J70" i="20"/>
  <c r="B70" i="20" s="1"/>
  <c r="C70" i="20" s="1"/>
  <c r="A70" i="20"/>
  <c r="AD69" i="20"/>
  <c r="J69" i="20"/>
  <c r="B69" i="20" s="1"/>
  <c r="C69" i="20" s="1"/>
  <c r="A69" i="20"/>
  <c r="AD68" i="20"/>
  <c r="J68" i="20"/>
  <c r="B68" i="20" s="1"/>
  <c r="C68" i="20" s="1"/>
  <c r="A68" i="20"/>
  <c r="AD67" i="20"/>
  <c r="J67" i="20"/>
  <c r="B67" i="20" s="1"/>
  <c r="C67" i="20" s="1"/>
  <c r="A67" i="20"/>
  <c r="AD66" i="20"/>
  <c r="J66" i="20"/>
  <c r="B66" i="20" s="1"/>
  <c r="C66" i="20" s="1"/>
  <c r="A66" i="20"/>
  <c r="AD65" i="20"/>
  <c r="J65" i="20"/>
  <c r="B65" i="20" s="1"/>
  <c r="C65" i="20" s="1"/>
  <c r="A65" i="20"/>
  <c r="AD64" i="20"/>
  <c r="J64" i="20"/>
  <c r="B64" i="20" s="1"/>
  <c r="C64" i="20" s="1"/>
  <c r="A64" i="20"/>
  <c r="AD63" i="20"/>
  <c r="J63" i="20"/>
  <c r="B63" i="20" s="1"/>
  <c r="C63" i="20" s="1"/>
  <c r="A63" i="20"/>
  <c r="AD62" i="20"/>
  <c r="J62" i="20"/>
  <c r="B62" i="20" s="1"/>
  <c r="C62" i="20" s="1"/>
  <c r="A62" i="20"/>
  <c r="AD61" i="20"/>
  <c r="J61" i="20"/>
  <c r="B61" i="20" s="1"/>
  <c r="C61" i="20" s="1"/>
  <c r="A61" i="20"/>
  <c r="AD60" i="20"/>
  <c r="J60" i="20"/>
  <c r="B60" i="20" s="1"/>
  <c r="C60" i="20" s="1"/>
  <c r="A60" i="20"/>
  <c r="AD59" i="20"/>
  <c r="J59" i="20"/>
  <c r="B59" i="20" s="1"/>
  <c r="C59" i="20" s="1"/>
  <c r="A59" i="20"/>
  <c r="AD58" i="20"/>
  <c r="J58" i="20"/>
  <c r="B58" i="20" s="1"/>
  <c r="C58" i="20" s="1"/>
  <c r="A58" i="20"/>
  <c r="AD57" i="20"/>
  <c r="J57" i="20"/>
  <c r="B57" i="20" s="1"/>
  <c r="C57" i="20" s="1"/>
  <c r="A57" i="20"/>
  <c r="AD56" i="20"/>
  <c r="J56" i="20"/>
  <c r="B56" i="20" s="1"/>
  <c r="C56" i="20" s="1"/>
  <c r="A56" i="20"/>
  <c r="AD55" i="20"/>
  <c r="J55" i="20"/>
  <c r="B55" i="20" s="1"/>
  <c r="C55" i="20" s="1"/>
  <c r="A55" i="20"/>
  <c r="AD54" i="20"/>
  <c r="J54" i="20"/>
  <c r="B54" i="20" s="1"/>
  <c r="C54" i="20" s="1"/>
  <c r="A54" i="20"/>
  <c r="AD53" i="20"/>
  <c r="J53" i="20"/>
  <c r="B53" i="20" s="1"/>
  <c r="C53" i="20" s="1"/>
  <c r="A53" i="20"/>
  <c r="AD52" i="20"/>
  <c r="J52" i="20"/>
  <c r="B52" i="20" s="1"/>
  <c r="C52" i="20" s="1"/>
  <c r="A52" i="20"/>
  <c r="AD51" i="20"/>
  <c r="J51" i="20"/>
  <c r="B51" i="20" s="1"/>
  <c r="C51" i="20" s="1"/>
  <c r="A51" i="20"/>
  <c r="AD50" i="20"/>
  <c r="J50" i="20"/>
  <c r="B50" i="20" s="1"/>
  <c r="C50" i="20" s="1"/>
  <c r="A50" i="20"/>
  <c r="AD49" i="20"/>
  <c r="J49" i="20"/>
  <c r="B49" i="20" s="1"/>
  <c r="C49" i="20" s="1"/>
  <c r="A49" i="20"/>
  <c r="AD48" i="20"/>
  <c r="J48" i="20"/>
  <c r="B48" i="20" s="1"/>
  <c r="C48" i="20" s="1"/>
  <c r="A48" i="20"/>
  <c r="AD47" i="20"/>
  <c r="J47" i="20"/>
  <c r="B47" i="20" s="1"/>
  <c r="C47" i="20" s="1"/>
  <c r="A47" i="20"/>
  <c r="AD46" i="20"/>
  <c r="J46" i="20"/>
  <c r="B46" i="20" s="1"/>
  <c r="C46" i="20" s="1"/>
  <c r="A46" i="20"/>
  <c r="AD45" i="20"/>
  <c r="J45" i="20"/>
  <c r="B45" i="20" s="1"/>
  <c r="C45" i="20" s="1"/>
  <c r="A45" i="20"/>
  <c r="AD44" i="20"/>
  <c r="J44" i="20"/>
  <c r="B44" i="20" s="1"/>
  <c r="C44" i="20" s="1"/>
  <c r="A44" i="20"/>
  <c r="AD43" i="20"/>
  <c r="J43" i="20"/>
  <c r="B43" i="20" s="1"/>
  <c r="C43" i="20" s="1"/>
  <c r="A43" i="20"/>
  <c r="AD42" i="20"/>
  <c r="J42" i="20"/>
  <c r="B42" i="20" s="1"/>
  <c r="C42" i="20" s="1"/>
  <c r="A42" i="20"/>
  <c r="AD41" i="20"/>
  <c r="J41" i="20"/>
  <c r="B41" i="20" s="1"/>
  <c r="C41" i="20" s="1"/>
  <c r="A41" i="20"/>
  <c r="AD40" i="20"/>
  <c r="J40" i="20"/>
  <c r="B40" i="20" s="1"/>
  <c r="C40" i="20" s="1"/>
  <c r="A40" i="20"/>
  <c r="AD39" i="20"/>
  <c r="J39" i="20"/>
  <c r="B39" i="20" s="1"/>
  <c r="C39" i="20" s="1"/>
  <c r="A39" i="20"/>
  <c r="AD38" i="20"/>
  <c r="J38" i="20"/>
  <c r="B38" i="20" s="1"/>
  <c r="C38" i="20" s="1"/>
  <c r="A38" i="20"/>
  <c r="AD37" i="20"/>
  <c r="J37" i="20"/>
  <c r="B37" i="20" s="1"/>
  <c r="C37" i="20" s="1"/>
  <c r="A37" i="20"/>
  <c r="AD36" i="20"/>
  <c r="J36" i="20"/>
  <c r="B36" i="20" s="1"/>
  <c r="C36" i="20" s="1"/>
  <c r="A36" i="20"/>
  <c r="AD35" i="20"/>
  <c r="J35" i="20"/>
  <c r="B35" i="20" s="1"/>
  <c r="C35" i="20" s="1"/>
  <c r="A35" i="20"/>
  <c r="AD34" i="20"/>
  <c r="J34" i="20"/>
  <c r="B34" i="20" s="1"/>
  <c r="C34" i="20" s="1"/>
  <c r="A34" i="20"/>
  <c r="AD33" i="20"/>
  <c r="J33" i="20"/>
  <c r="B33" i="20" s="1"/>
  <c r="C33" i="20" s="1"/>
  <c r="A33" i="20"/>
  <c r="AD32" i="20"/>
  <c r="J32" i="20"/>
  <c r="B32" i="20" s="1"/>
  <c r="C32" i="20" s="1"/>
  <c r="A32" i="20"/>
  <c r="AD31" i="20"/>
  <c r="J31" i="20"/>
  <c r="B31" i="20" s="1"/>
  <c r="C31" i="20" s="1"/>
  <c r="A31" i="20"/>
  <c r="AD30" i="20"/>
  <c r="J30" i="20"/>
  <c r="B30" i="20" s="1"/>
  <c r="C30" i="20" s="1"/>
  <c r="A30" i="20"/>
  <c r="AD29" i="20"/>
  <c r="J29" i="20"/>
  <c r="B29" i="20" s="1"/>
  <c r="C29" i="20" s="1"/>
  <c r="A29" i="20"/>
  <c r="AD28" i="20"/>
  <c r="J28" i="20"/>
  <c r="B28" i="20" s="1"/>
  <c r="C28" i="20" s="1"/>
  <c r="A28" i="20"/>
  <c r="AD27" i="20"/>
  <c r="J27" i="20"/>
  <c r="B27" i="20" s="1"/>
  <c r="C27" i="20" s="1"/>
  <c r="A27" i="20"/>
  <c r="AD26" i="20"/>
  <c r="J26" i="20"/>
  <c r="B26" i="20" s="1"/>
  <c r="C26" i="20" s="1"/>
  <c r="A26" i="20"/>
  <c r="AD25" i="20"/>
  <c r="J25" i="20"/>
  <c r="B25" i="20" s="1"/>
  <c r="C25" i="20" s="1"/>
  <c r="A25" i="20"/>
  <c r="AD24" i="20"/>
  <c r="J24" i="20"/>
  <c r="B24" i="20" s="1"/>
  <c r="C24" i="20" s="1"/>
  <c r="A24" i="20"/>
  <c r="AD23" i="20"/>
  <c r="J23" i="20"/>
  <c r="B23" i="20" s="1"/>
  <c r="C23" i="20" s="1"/>
  <c r="A23" i="20"/>
  <c r="AD22" i="20"/>
  <c r="J22" i="20"/>
  <c r="B22" i="20" s="1"/>
  <c r="C22" i="20" s="1"/>
  <c r="A22" i="20"/>
  <c r="AD21" i="20"/>
  <c r="J21" i="20"/>
  <c r="B21" i="20" s="1"/>
  <c r="C21" i="20" s="1"/>
  <c r="A21" i="20"/>
  <c r="AD20" i="20"/>
  <c r="J20" i="20"/>
  <c r="B20" i="20" s="1"/>
  <c r="C20" i="20" s="1"/>
  <c r="A20" i="20"/>
  <c r="AD19" i="20"/>
  <c r="J19" i="20"/>
  <c r="B19" i="20" s="1"/>
  <c r="C19" i="20" s="1"/>
  <c r="A19" i="20"/>
  <c r="AD18" i="20"/>
  <c r="J18" i="20"/>
  <c r="B18" i="20" s="1"/>
  <c r="C18" i="20" s="1"/>
  <c r="A18" i="20"/>
  <c r="AD17" i="20"/>
  <c r="J17" i="20"/>
  <c r="B17" i="20" s="1"/>
  <c r="C17" i="20" s="1"/>
  <c r="A17" i="20"/>
  <c r="AD16" i="20"/>
  <c r="J16" i="20"/>
  <c r="B16" i="20" s="1"/>
  <c r="C16" i="20" s="1"/>
  <c r="A16" i="20"/>
  <c r="AD15" i="20"/>
  <c r="J15" i="20"/>
  <c r="B15" i="20" s="1"/>
  <c r="C15" i="20" s="1"/>
  <c r="A15" i="20"/>
  <c r="AD14" i="20"/>
  <c r="J14" i="20"/>
  <c r="B14" i="20" s="1"/>
  <c r="C14" i="20" s="1"/>
  <c r="A14" i="20"/>
  <c r="AD13" i="20"/>
  <c r="J13" i="20"/>
  <c r="B13" i="20" s="1"/>
  <c r="C13" i="20" s="1"/>
  <c r="A13" i="20"/>
  <c r="AD12" i="20"/>
  <c r="J12" i="20"/>
  <c r="B12" i="20" s="1"/>
  <c r="C12" i="20" s="1"/>
  <c r="A12" i="20"/>
  <c r="AD11" i="20"/>
  <c r="J11" i="20"/>
  <c r="B11" i="20" s="1"/>
  <c r="C11" i="20" s="1"/>
  <c r="A11" i="20"/>
  <c r="AD10" i="20"/>
  <c r="J10" i="20"/>
  <c r="B10" i="20" s="1"/>
  <c r="C10" i="20" s="1"/>
  <c r="A10" i="20"/>
  <c r="AD9" i="20"/>
  <c r="J9" i="20"/>
  <c r="B9" i="20" s="1"/>
  <c r="C9" i="20" s="1"/>
  <c r="A9" i="20"/>
  <c r="AD8" i="20"/>
  <c r="J8" i="20"/>
  <c r="B8" i="20" s="1"/>
  <c r="C8" i="20" s="1"/>
  <c r="A8" i="20"/>
  <c r="AD7" i="20"/>
  <c r="J7" i="20"/>
  <c r="B7" i="20" s="1"/>
  <c r="C7" i="20" s="1"/>
  <c r="A7" i="20"/>
  <c r="AD6" i="20"/>
  <c r="J6" i="20"/>
  <c r="B6" i="20" s="1"/>
  <c r="C6" i="20" s="1"/>
  <c r="A6" i="20"/>
  <c r="AD5" i="20"/>
  <c r="J5" i="20"/>
  <c r="B5" i="20" s="1"/>
  <c r="C5" i="20" s="1"/>
  <c r="A5" i="20"/>
  <c r="A4" i="20"/>
  <c r="AD3" i="20"/>
  <c r="J3" i="20"/>
  <c r="B3" i="20" s="1"/>
  <c r="C3" i="20" s="1"/>
  <c r="A3" i="20"/>
  <c r="A501" i="16"/>
  <c r="B501" i="16" s="1"/>
  <c r="A500" i="16"/>
  <c r="B500" i="16" s="1"/>
  <c r="A499" i="16"/>
  <c r="B499" i="16" s="1"/>
  <c r="A498" i="16"/>
  <c r="B498" i="16" s="1"/>
  <c r="B497" i="16"/>
  <c r="A497" i="16"/>
  <c r="B496" i="16"/>
  <c r="A496" i="16"/>
  <c r="A495" i="16"/>
  <c r="B495" i="16" s="1"/>
  <c r="A494" i="16"/>
  <c r="B494" i="16" s="1"/>
  <c r="A493" i="16"/>
  <c r="B493" i="16" s="1"/>
  <c r="A492" i="16"/>
  <c r="B492" i="16" s="1"/>
  <c r="B491" i="16"/>
  <c r="A491" i="16"/>
  <c r="A490" i="16"/>
  <c r="B490" i="16" s="1"/>
  <c r="A489" i="16"/>
  <c r="B489" i="16" s="1"/>
  <c r="B488" i="16"/>
  <c r="A488" i="16"/>
  <c r="B487" i="16"/>
  <c r="A487" i="16"/>
  <c r="A486" i="16"/>
  <c r="B486" i="16" s="1"/>
  <c r="A485" i="16"/>
  <c r="B485" i="16" s="1"/>
  <c r="A484" i="16"/>
  <c r="B484" i="16" s="1"/>
  <c r="A483" i="16"/>
  <c r="B483" i="16" s="1"/>
  <c r="A482" i="16"/>
  <c r="B482" i="16" s="1"/>
  <c r="A481" i="16"/>
  <c r="B481" i="16" s="1"/>
  <c r="B480" i="16"/>
  <c r="A480" i="16"/>
  <c r="A479" i="16"/>
  <c r="B479" i="16" s="1"/>
  <c r="A478" i="16"/>
  <c r="B478" i="16" s="1"/>
  <c r="B477" i="16"/>
  <c r="A477" i="16"/>
  <c r="A476" i="16"/>
  <c r="B476" i="16" s="1"/>
  <c r="A475" i="16"/>
  <c r="B475" i="16" s="1"/>
  <c r="A474" i="16"/>
  <c r="B474" i="16" s="1"/>
  <c r="A473" i="16"/>
  <c r="B473" i="16" s="1"/>
  <c r="B472" i="16"/>
  <c r="A472" i="16"/>
  <c r="A471" i="16"/>
  <c r="B471" i="16" s="1"/>
  <c r="A470" i="16"/>
  <c r="B470" i="16" s="1"/>
  <c r="A469" i="16"/>
  <c r="B469" i="16" s="1"/>
  <c r="A468" i="16"/>
  <c r="B468" i="16" s="1"/>
  <c r="A467" i="16"/>
  <c r="B467" i="16" s="1"/>
  <c r="A466" i="16"/>
  <c r="B466" i="16" s="1"/>
  <c r="A465" i="16"/>
  <c r="B465" i="16" s="1"/>
  <c r="B464" i="16"/>
  <c r="A464" i="16"/>
  <c r="A463" i="16"/>
  <c r="B463" i="16" s="1"/>
  <c r="A462" i="16"/>
  <c r="B462" i="16" s="1"/>
  <c r="A461" i="16"/>
  <c r="B461" i="16" s="1"/>
  <c r="A460" i="16"/>
  <c r="B460" i="16" s="1"/>
  <c r="B459" i="16"/>
  <c r="A459" i="16"/>
  <c r="A458" i="16"/>
  <c r="B458" i="16" s="1"/>
  <c r="A457" i="16"/>
  <c r="B457" i="16" s="1"/>
  <c r="B456" i="16"/>
  <c r="A456" i="16"/>
  <c r="A455" i="16"/>
  <c r="B455" i="16" s="1"/>
  <c r="A454" i="16"/>
  <c r="B454" i="16" s="1"/>
  <c r="A453" i="16"/>
  <c r="B453" i="16" s="1"/>
  <c r="A452" i="16"/>
  <c r="B452" i="16" s="1"/>
  <c r="A451" i="16"/>
  <c r="B451" i="16" s="1"/>
  <c r="A450" i="16"/>
  <c r="B450" i="16" s="1"/>
  <c r="B449" i="16"/>
  <c r="A449" i="16"/>
  <c r="B448" i="16"/>
  <c r="A448" i="16"/>
  <c r="B447" i="16"/>
  <c r="A447" i="16"/>
  <c r="A446" i="16"/>
  <c r="B446" i="16" s="1"/>
  <c r="B445" i="16"/>
  <c r="A445" i="16"/>
  <c r="A444" i="16"/>
  <c r="B444" i="16" s="1"/>
  <c r="A443" i="16"/>
  <c r="B443" i="16" s="1"/>
  <c r="A442" i="16"/>
  <c r="B442" i="16" s="1"/>
  <c r="B441" i="16"/>
  <c r="A441" i="16"/>
  <c r="A440" i="16"/>
  <c r="B440" i="16" s="1"/>
  <c r="B439" i="16"/>
  <c r="A439" i="16"/>
  <c r="A438" i="16"/>
  <c r="B438" i="16" s="1"/>
  <c r="A437" i="16"/>
  <c r="B437" i="16" s="1"/>
  <c r="B436" i="16"/>
  <c r="A436" i="16"/>
  <c r="A435" i="16"/>
  <c r="B435" i="16" s="1"/>
  <c r="A434" i="16"/>
  <c r="B434" i="16" s="1"/>
  <c r="B433" i="16"/>
  <c r="A433" i="16"/>
  <c r="B432" i="16"/>
  <c r="A432" i="16"/>
  <c r="B431" i="16"/>
  <c r="A431" i="16"/>
  <c r="A430" i="16"/>
  <c r="B430" i="16" s="1"/>
  <c r="A429" i="16"/>
  <c r="B429" i="16" s="1"/>
  <c r="A428" i="16"/>
  <c r="B428" i="16" s="1"/>
  <c r="A427" i="16"/>
  <c r="B427" i="16" s="1"/>
  <c r="A426" i="16"/>
  <c r="B426" i="16" s="1"/>
  <c r="B425" i="16"/>
  <c r="A425" i="16"/>
  <c r="A424" i="16"/>
  <c r="B424" i="16" s="1"/>
  <c r="B423" i="16"/>
  <c r="A423" i="16"/>
  <c r="A422" i="16"/>
  <c r="B422" i="16" s="1"/>
  <c r="A421" i="16"/>
  <c r="B421" i="16" s="1"/>
  <c r="A420" i="16"/>
  <c r="B420" i="16" s="1"/>
  <c r="A419" i="16"/>
  <c r="B419" i="16" s="1"/>
  <c r="A418" i="16"/>
  <c r="B418" i="16" s="1"/>
  <c r="B417" i="16"/>
  <c r="A417" i="16"/>
  <c r="A416" i="16"/>
  <c r="B416" i="16" s="1"/>
  <c r="B415" i="16"/>
  <c r="A415" i="16"/>
  <c r="A414" i="16"/>
  <c r="B414" i="16" s="1"/>
  <c r="A413" i="16"/>
  <c r="B413" i="16" s="1"/>
  <c r="A412" i="16"/>
  <c r="B412" i="16" s="1"/>
  <c r="A411" i="16"/>
  <c r="B411" i="16" s="1"/>
  <c r="A410" i="16"/>
  <c r="B410" i="16" s="1"/>
  <c r="B409" i="16"/>
  <c r="A409" i="16"/>
  <c r="A408" i="16"/>
  <c r="B408" i="16" s="1"/>
  <c r="B407" i="16"/>
  <c r="A407" i="16"/>
  <c r="A406" i="16"/>
  <c r="B406" i="16" s="1"/>
  <c r="A405" i="16"/>
  <c r="B405" i="16" s="1"/>
  <c r="B404" i="16"/>
  <c r="A404" i="16"/>
  <c r="A403" i="16"/>
  <c r="B403" i="16" s="1"/>
  <c r="A402" i="16"/>
  <c r="B402" i="16" s="1"/>
  <c r="B401" i="16"/>
  <c r="A401" i="16"/>
  <c r="A400" i="16"/>
  <c r="B400" i="16" s="1"/>
  <c r="B399" i="16"/>
  <c r="A399" i="16"/>
  <c r="A398" i="16"/>
  <c r="B398" i="16" s="1"/>
  <c r="A397" i="16"/>
  <c r="B397" i="16" s="1"/>
  <c r="A396" i="16"/>
  <c r="B396" i="16" s="1"/>
  <c r="B395" i="16"/>
  <c r="A395" i="16"/>
  <c r="A394" i="16"/>
  <c r="B394" i="16" s="1"/>
  <c r="B393" i="16"/>
  <c r="A393" i="16"/>
  <c r="A392" i="16"/>
  <c r="B392" i="16" s="1"/>
  <c r="B391" i="16"/>
  <c r="A391" i="16"/>
  <c r="A390" i="16"/>
  <c r="B390" i="16" s="1"/>
  <c r="A389" i="16"/>
  <c r="B389" i="16" s="1"/>
  <c r="A388" i="16"/>
  <c r="B388" i="16" s="1"/>
  <c r="A387" i="16"/>
  <c r="B387" i="16" s="1"/>
  <c r="A386" i="16"/>
  <c r="B386" i="16" s="1"/>
  <c r="A385" i="16"/>
  <c r="B385" i="16" s="1"/>
  <c r="B384" i="16"/>
  <c r="A384" i="16"/>
  <c r="B383" i="16"/>
  <c r="A383" i="16"/>
  <c r="A382" i="16"/>
  <c r="B382" i="16" s="1"/>
  <c r="A381" i="16"/>
  <c r="B381" i="16" s="1"/>
  <c r="A380" i="16"/>
  <c r="B380" i="16" s="1"/>
  <c r="A379" i="16"/>
  <c r="B379" i="16" s="1"/>
  <c r="A378" i="16"/>
  <c r="B378" i="16" s="1"/>
  <c r="B377" i="16"/>
  <c r="A377" i="16"/>
  <c r="B376" i="16"/>
  <c r="A376" i="16"/>
  <c r="A375" i="16"/>
  <c r="B375" i="16" s="1"/>
  <c r="A374" i="16"/>
  <c r="B374" i="16" s="1"/>
  <c r="A373" i="16"/>
  <c r="B373" i="16" s="1"/>
  <c r="B372" i="16"/>
  <c r="A372" i="16"/>
  <c r="A371" i="16"/>
  <c r="B371" i="16" s="1"/>
  <c r="A370" i="16"/>
  <c r="B370" i="16" s="1"/>
  <c r="A369" i="16"/>
  <c r="B369" i="16" s="1"/>
  <c r="B368" i="16"/>
  <c r="A368" i="16"/>
  <c r="B367" i="16"/>
  <c r="A367" i="16"/>
  <c r="A366" i="16"/>
  <c r="B366" i="16" s="1"/>
  <c r="A365" i="16"/>
  <c r="B365" i="16" s="1"/>
  <c r="A364" i="16"/>
  <c r="B364" i="16" s="1"/>
  <c r="B363" i="16"/>
  <c r="A363" i="16"/>
  <c r="A362" i="16"/>
  <c r="B362" i="16" s="1"/>
  <c r="B361" i="16"/>
  <c r="A361" i="16"/>
  <c r="B360" i="16"/>
  <c r="A360" i="16"/>
  <c r="A359" i="16"/>
  <c r="B359" i="16" s="1"/>
  <c r="A358" i="16"/>
  <c r="B358" i="16" s="1"/>
  <c r="A357" i="16"/>
  <c r="B357" i="16" s="1"/>
  <c r="A356" i="16"/>
  <c r="B356" i="16" s="1"/>
  <c r="A355" i="16"/>
  <c r="B355" i="16" s="1"/>
  <c r="A354" i="16"/>
  <c r="B354" i="16" s="1"/>
  <c r="A353" i="16"/>
  <c r="B353" i="16" s="1"/>
  <c r="B352" i="16"/>
  <c r="A352" i="16"/>
  <c r="A351" i="16"/>
  <c r="B351" i="16" s="1"/>
  <c r="A350" i="16"/>
  <c r="B350" i="16" s="1"/>
  <c r="B349" i="16"/>
  <c r="A349" i="16"/>
  <c r="A348" i="16"/>
  <c r="B348" i="16" s="1"/>
  <c r="A347" i="16"/>
  <c r="B347" i="16" s="1"/>
  <c r="A346" i="16"/>
  <c r="B346" i="16" s="1"/>
  <c r="A345" i="16"/>
  <c r="B345" i="16" s="1"/>
  <c r="B344" i="16"/>
  <c r="A344" i="16"/>
  <c r="A343" i="16"/>
  <c r="B343" i="16" s="1"/>
  <c r="A342" i="16"/>
  <c r="B342" i="16" s="1"/>
  <c r="A341" i="16"/>
  <c r="B341" i="16" s="1"/>
  <c r="A340" i="16"/>
  <c r="B340" i="16" s="1"/>
  <c r="A339" i="16"/>
  <c r="B339" i="16" s="1"/>
  <c r="A338" i="16"/>
  <c r="B338" i="16" s="1"/>
  <c r="A337" i="16"/>
  <c r="B337" i="16" s="1"/>
  <c r="B336" i="16"/>
  <c r="A336" i="16"/>
  <c r="A335" i="16"/>
  <c r="B335" i="16" s="1"/>
  <c r="A334" i="16"/>
  <c r="B334" i="16" s="1"/>
  <c r="A333" i="16"/>
  <c r="B333" i="16" s="1"/>
  <c r="A332" i="16"/>
  <c r="B332" i="16" s="1"/>
  <c r="A331" i="16"/>
  <c r="B331" i="16" s="1"/>
  <c r="A330" i="16"/>
  <c r="B330" i="16" s="1"/>
  <c r="A329" i="16"/>
  <c r="B329" i="16" s="1"/>
  <c r="B328" i="16"/>
  <c r="A328" i="16"/>
  <c r="A327" i="16"/>
  <c r="B327" i="16" s="1"/>
  <c r="A326" i="16"/>
  <c r="B326" i="16" s="1"/>
  <c r="A325" i="16"/>
  <c r="B325" i="16" s="1"/>
  <c r="A324" i="16"/>
  <c r="B324" i="16" s="1"/>
  <c r="A323" i="16"/>
  <c r="B323" i="16" s="1"/>
  <c r="A322" i="16"/>
  <c r="B322" i="16" s="1"/>
  <c r="B321" i="16"/>
  <c r="A321" i="16"/>
  <c r="A320" i="16"/>
  <c r="B320" i="16" s="1"/>
  <c r="B319" i="16"/>
  <c r="A319" i="16"/>
  <c r="A318" i="16"/>
  <c r="B318" i="16" s="1"/>
  <c r="B317" i="16"/>
  <c r="A317" i="16"/>
  <c r="A316" i="16"/>
  <c r="B316" i="16" s="1"/>
  <c r="A315" i="16"/>
  <c r="B315" i="16" s="1"/>
  <c r="A314" i="16"/>
  <c r="B314" i="16" s="1"/>
  <c r="B313" i="16"/>
  <c r="A313" i="16"/>
  <c r="B312" i="16"/>
  <c r="A312" i="16"/>
  <c r="B311" i="16"/>
  <c r="A311" i="16"/>
  <c r="A310" i="16"/>
  <c r="B310" i="16" s="1"/>
  <c r="A309" i="16"/>
  <c r="B309" i="16" s="1"/>
  <c r="B308" i="16"/>
  <c r="A308" i="16"/>
  <c r="A307" i="16"/>
  <c r="B307" i="16" s="1"/>
  <c r="A306" i="16"/>
  <c r="B306" i="16" s="1"/>
  <c r="B305" i="16"/>
  <c r="A305" i="16"/>
  <c r="A304" i="16"/>
  <c r="B304" i="16" s="1"/>
  <c r="B303" i="16"/>
  <c r="A303" i="16"/>
  <c r="A302" i="16"/>
  <c r="B302" i="16" s="1"/>
  <c r="A301" i="16"/>
  <c r="B301" i="16" s="1"/>
  <c r="A300" i="16"/>
  <c r="B300" i="16" s="1"/>
  <c r="A299" i="16"/>
  <c r="B299" i="16" s="1"/>
  <c r="A298" i="16"/>
  <c r="B298" i="16" s="1"/>
  <c r="B297" i="16"/>
  <c r="A297" i="16"/>
  <c r="B296" i="16"/>
  <c r="A296" i="16"/>
  <c r="B295" i="16"/>
  <c r="A295" i="16"/>
  <c r="A294" i="16"/>
  <c r="B294" i="16" s="1"/>
  <c r="A293" i="16"/>
  <c r="B293" i="16" s="1"/>
  <c r="A292" i="16"/>
  <c r="B292" i="16" s="1"/>
  <c r="A291" i="16"/>
  <c r="B291" i="16" s="1"/>
  <c r="A290" i="16"/>
  <c r="B290" i="16" s="1"/>
  <c r="B289" i="16"/>
  <c r="A289" i="16"/>
  <c r="A288" i="16"/>
  <c r="B288" i="16" s="1"/>
  <c r="B287" i="16"/>
  <c r="A287" i="16"/>
  <c r="A286" i="16"/>
  <c r="B286" i="16" s="1"/>
  <c r="B285" i="16"/>
  <c r="A285" i="16"/>
  <c r="A284" i="16"/>
  <c r="B284" i="16" s="1"/>
  <c r="A283" i="16"/>
  <c r="B283" i="16" s="1"/>
  <c r="A282" i="16"/>
  <c r="B282" i="16" s="1"/>
  <c r="B281" i="16"/>
  <c r="A281" i="16"/>
  <c r="A280" i="16"/>
  <c r="B280" i="16" s="1"/>
  <c r="B279" i="16"/>
  <c r="A279" i="16"/>
  <c r="A278" i="16"/>
  <c r="B278" i="16" s="1"/>
  <c r="A277" i="16"/>
  <c r="B277" i="16" s="1"/>
  <c r="B276" i="16"/>
  <c r="A276" i="16"/>
  <c r="A275" i="16"/>
  <c r="B275" i="16" s="1"/>
  <c r="A274" i="16"/>
  <c r="B274" i="16" s="1"/>
  <c r="B273" i="16"/>
  <c r="A273" i="16"/>
  <c r="A272" i="16"/>
  <c r="B272" i="16" s="1"/>
  <c r="B271" i="16"/>
  <c r="A271" i="16"/>
  <c r="A270" i="16"/>
  <c r="B270" i="16" s="1"/>
  <c r="A269" i="16"/>
  <c r="B269" i="16" s="1"/>
  <c r="A268" i="16"/>
  <c r="B268" i="16" s="1"/>
  <c r="B267" i="16"/>
  <c r="A267" i="16"/>
  <c r="A266" i="16"/>
  <c r="B266" i="16" s="1"/>
  <c r="B265" i="16"/>
  <c r="A265" i="16"/>
  <c r="A264" i="16"/>
  <c r="B264" i="16" s="1"/>
  <c r="B263" i="16"/>
  <c r="A263" i="16"/>
  <c r="A262" i="16"/>
  <c r="B262" i="16" s="1"/>
  <c r="A261" i="16"/>
  <c r="B261" i="16" s="1"/>
  <c r="A260" i="16"/>
  <c r="B260" i="16" s="1"/>
  <c r="A259" i="16"/>
  <c r="B259" i="16" s="1"/>
  <c r="A258" i="16"/>
  <c r="B258" i="16" s="1"/>
  <c r="B257" i="16"/>
  <c r="A257" i="16"/>
  <c r="B256" i="16"/>
  <c r="A256" i="16"/>
  <c r="A255" i="16"/>
  <c r="B255" i="16" s="1"/>
  <c r="A254" i="16"/>
  <c r="B254" i="16" s="1"/>
  <c r="A253" i="16"/>
  <c r="B253" i="16" s="1"/>
  <c r="A252" i="16"/>
  <c r="B252" i="16" s="1"/>
  <c r="A251" i="16"/>
  <c r="B251" i="16" s="1"/>
  <c r="A250" i="16"/>
  <c r="B250" i="16" s="1"/>
  <c r="A249" i="16"/>
  <c r="B249" i="16" s="1"/>
  <c r="B248" i="16"/>
  <c r="A248" i="16"/>
  <c r="B247" i="16"/>
  <c r="A247" i="16"/>
  <c r="A246" i="16"/>
  <c r="B246" i="16" s="1"/>
  <c r="A245" i="16"/>
  <c r="B245" i="16" s="1"/>
  <c r="A244" i="16"/>
  <c r="B244" i="16" s="1"/>
  <c r="A243" i="16"/>
  <c r="B243" i="16" s="1"/>
  <c r="A242" i="16"/>
  <c r="B242" i="16" s="1"/>
  <c r="B241" i="16"/>
  <c r="A241" i="16"/>
  <c r="B240" i="16"/>
  <c r="A240" i="16"/>
  <c r="A239" i="16"/>
  <c r="B239" i="16" s="1"/>
  <c r="A238" i="16"/>
  <c r="B238" i="16" s="1"/>
  <c r="A237" i="16"/>
  <c r="B237" i="16" s="1"/>
  <c r="A236" i="16"/>
  <c r="B236" i="16" s="1"/>
  <c r="B235" i="16"/>
  <c r="A235" i="16"/>
  <c r="A234" i="16"/>
  <c r="B234" i="16" s="1"/>
  <c r="A233" i="16"/>
  <c r="B233" i="16" s="1"/>
  <c r="B232" i="16"/>
  <c r="A232" i="16"/>
  <c r="B231" i="16"/>
  <c r="A231" i="16"/>
  <c r="A230" i="16"/>
  <c r="B230" i="16" s="1"/>
  <c r="A229" i="16"/>
  <c r="B229" i="16" s="1"/>
  <c r="A228" i="16"/>
  <c r="B228" i="16" s="1"/>
  <c r="A227" i="16"/>
  <c r="B227" i="16" s="1"/>
  <c r="A226" i="16"/>
  <c r="B226" i="16" s="1"/>
  <c r="A225" i="16"/>
  <c r="B225" i="16" s="1"/>
  <c r="B224" i="16"/>
  <c r="A224" i="16"/>
  <c r="A223" i="16"/>
  <c r="B223" i="16" s="1"/>
  <c r="A222" i="16"/>
  <c r="B222" i="16" s="1"/>
  <c r="B221" i="16"/>
  <c r="A221" i="16"/>
  <c r="A220" i="16"/>
  <c r="B220" i="16" s="1"/>
  <c r="A219" i="16"/>
  <c r="B219" i="16" s="1"/>
  <c r="A218" i="16"/>
  <c r="B218" i="16" s="1"/>
  <c r="A217" i="16"/>
  <c r="B217" i="16" s="1"/>
  <c r="B216" i="16"/>
  <c r="A216" i="16"/>
  <c r="A215" i="16"/>
  <c r="B215" i="16" s="1"/>
  <c r="A214" i="16"/>
  <c r="B214" i="16" s="1"/>
  <c r="A213" i="16"/>
  <c r="B213" i="16" s="1"/>
  <c r="A212" i="16"/>
  <c r="B212" i="16" s="1"/>
  <c r="A211" i="16"/>
  <c r="B211" i="16" s="1"/>
  <c r="A210" i="16"/>
  <c r="B210" i="16" s="1"/>
  <c r="A209" i="16"/>
  <c r="B209" i="16" s="1"/>
  <c r="B208" i="16"/>
  <c r="A208" i="16"/>
  <c r="A207" i="16"/>
  <c r="B207" i="16" s="1"/>
  <c r="A206" i="16"/>
  <c r="B206" i="16" s="1"/>
  <c r="A205" i="16"/>
  <c r="B205" i="16" s="1"/>
  <c r="A204" i="16"/>
  <c r="B204" i="16" s="1"/>
  <c r="B203" i="16"/>
  <c r="A203" i="16"/>
  <c r="A202" i="16"/>
  <c r="B202" i="16" s="1"/>
  <c r="A201" i="16"/>
  <c r="B201" i="16" s="1"/>
  <c r="B200" i="16"/>
  <c r="A200" i="16"/>
  <c r="A199" i="16"/>
  <c r="B199" i="16" s="1"/>
  <c r="A198" i="16"/>
  <c r="B198" i="16" s="1"/>
  <c r="A197" i="16"/>
  <c r="B197" i="16" s="1"/>
  <c r="A196" i="16"/>
  <c r="B196" i="16" s="1"/>
  <c r="A195" i="16"/>
  <c r="B195" i="16" s="1"/>
  <c r="A194" i="16"/>
  <c r="B194" i="16" s="1"/>
  <c r="B193" i="16"/>
  <c r="A193" i="16"/>
  <c r="B192" i="16"/>
  <c r="A192" i="16"/>
  <c r="B191" i="16"/>
  <c r="A191" i="16"/>
  <c r="A190" i="16"/>
  <c r="B190" i="16" s="1"/>
  <c r="B189" i="16"/>
  <c r="A189" i="16"/>
  <c r="A188" i="16"/>
  <c r="B188" i="16" s="1"/>
  <c r="A187" i="16"/>
  <c r="B187" i="16" s="1"/>
  <c r="A186" i="16"/>
  <c r="B186" i="16" s="1"/>
  <c r="B185" i="16"/>
  <c r="A185" i="16"/>
  <c r="A184" i="16"/>
  <c r="B184" i="16" s="1"/>
  <c r="B183" i="16"/>
  <c r="A183" i="16"/>
  <c r="A182" i="16"/>
  <c r="B182" i="16" s="1"/>
  <c r="A181" i="16"/>
  <c r="B181" i="16" s="1"/>
  <c r="B180" i="16"/>
  <c r="A180" i="16"/>
  <c r="A179" i="16"/>
  <c r="B179" i="16" s="1"/>
  <c r="A178" i="16"/>
  <c r="B178" i="16" s="1"/>
  <c r="B177" i="16"/>
  <c r="A177" i="16"/>
  <c r="B176" i="16"/>
  <c r="A176" i="16"/>
  <c r="B175" i="16"/>
  <c r="A175" i="16"/>
  <c r="A174" i="16"/>
  <c r="B174" i="16" s="1"/>
  <c r="A173" i="16"/>
  <c r="B173" i="16" s="1"/>
  <c r="A172" i="16"/>
  <c r="B172" i="16" s="1"/>
  <c r="A171" i="16"/>
  <c r="B171" i="16" s="1"/>
  <c r="A170" i="16"/>
  <c r="B170" i="16" s="1"/>
  <c r="B169" i="16"/>
  <c r="A169" i="16"/>
  <c r="A168" i="16"/>
  <c r="B168" i="16" s="1"/>
  <c r="B167" i="16"/>
  <c r="A167" i="16"/>
  <c r="A166" i="16"/>
  <c r="B166" i="16" s="1"/>
  <c r="A165" i="16"/>
  <c r="B165" i="16" s="1"/>
  <c r="A164" i="16"/>
  <c r="B164" i="16" s="1"/>
  <c r="A163" i="16"/>
  <c r="B163" i="16" s="1"/>
  <c r="A162" i="16"/>
  <c r="B162" i="16" s="1"/>
  <c r="B161" i="16"/>
  <c r="A161" i="16"/>
  <c r="A160" i="16"/>
  <c r="B160" i="16" s="1"/>
  <c r="B159" i="16"/>
  <c r="A159" i="16"/>
  <c r="A158" i="16"/>
  <c r="B158" i="16" s="1"/>
  <c r="B157" i="16"/>
  <c r="A157" i="16"/>
  <c r="A156" i="16"/>
  <c r="B156" i="16" s="1"/>
  <c r="B155" i="16"/>
  <c r="A155" i="16"/>
  <c r="A154" i="16"/>
  <c r="B154" i="16" s="1"/>
  <c r="A153" i="16"/>
  <c r="B153" i="16" s="1"/>
  <c r="A152" i="16"/>
  <c r="B152" i="16" s="1"/>
  <c r="B151" i="16"/>
  <c r="A151" i="16"/>
  <c r="A150" i="16"/>
  <c r="B150" i="16" s="1"/>
  <c r="A149" i="16"/>
  <c r="B149" i="16" s="1"/>
  <c r="A148" i="16"/>
  <c r="B148" i="16" s="1"/>
  <c r="B147" i="16"/>
  <c r="A147" i="16"/>
  <c r="A146" i="16"/>
  <c r="B146" i="16" s="1"/>
  <c r="A145" i="16"/>
  <c r="B145" i="16" s="1"/>
  <c r="A144" i="16"/>
  <c r="B144" i="16" s="1"/>
  <c r="B143" i="16"/>
  <c r="A143" i="16"/>
  <c r="A142" i="16"/>
  <c r="B142" i="16" s="1"/>
  <c r="A141" i="16"/>
  <c r="B141" i="16" s="1"/>
  <c r="A140" i="16"/>
  <c r="B140" i="16" s="1"/>
  <c r="B139" i="16"/>
  <c r="A139" i="16"/>
  <c r="A138" i="16"/>
  <c r="B138" i="16" s="1"/>
  <c r="A137" i="16"/>
  <c r="B137" i="16" s="1"/>
  <c r="A136" i="16"/>
  <c r="B136" i="16" s="1"/>
  <c r="B135" i="16"/>
  <c r="A135" i="16"/>
  <c r="A134" i="16"/>
  <c r="B134" i="16" s="1"/>
  <c r="A133" i="16"/>
  <c r="B133" i="16" s="1"/>
  <c r="A132" i="16"/>
  <c r="B132" i="16" s="1"/>
  <c r="B131" i="16"/>
  <c r="A131" i="16"/>
  <c r="A130" i="16"/>
  <c r="B130" i="16" s="1"/>
  <c r="A129" i="16"/>
  <c r="B129" i="16" s="1"/>
  <c r="A128" i="16"/>
  <c r="B128" i="16" s="1"/>
  <c r="B127" i="16"/>
  <c r="A127" i="16"/>
  <c r="A126" i="16"/>
  <c r="B126" i="16" s="1"/>
  <c r="A125" i="16"/>
  <c r="B125" i="16" s="1"/>
  <c r="A124" i="16"/>
  <c r="B124" i="16" s="1"/>
  <c r="B123" i="16"/>
  <c r="A123" i="16"/>
  <c r="A122" i="16"/>
  <c r="B122" i="16" s="1"/>
  <c r="A121" i="16"/>
  <c r="B121" i="16" s="1"/>
  <c r="A120" i="16"/>
  <c r="B120" i="16" s="1"/>
  <c r="B119" i="16"/>
  <c r="A119" i="16"/>
  <c r="A118" i="16"/>
  <c r="B118" i="16" s="1"/>
  <c r="A117" i="16"/>
  <c r="B117" i="16" s="1"/>
  <c r="A116" i="16"/>
  <c r="B116" i="16" s="1"/>
  <c r="B115" i="16"/>
  <c r="A115" i="16"/>
  <c r="A114" i="16"/>
  <c r="B114" i="16" s="1"/>
  <c r="A113" i="16"/>
  <c r="B113" i="16" s="1"/>
  <c r="A112" i="16"/>
  <c r="B112" i="16" s="1"/>
  <c r="B111" i="16"/>
  <c r="A111" i="16"/>
  <c r="A110" i="16"/>
  <c r="B110" i="16" s="1"/>
  <c r="A109" i="16"/>
  <c r="B109" i="16" s="1"/>
  <c r="A108" i="16"/>
  <c r="B108" i="16" s="1"/>
  <c r="B107" i="16"/>
  <c r="A107" i="16"/>
  <c r="A106" i="16"/>
  <c r="B106" i="16" s="1"/>
  <c r="A105" i="16"/>
  <c r="B105" i="16" s="1"/>
  <c r="A104" i="16"/>
  <c r="B104" i="16" s="1"/>
  <c r="B103" i="16"/>
  <c r="A103" i="16"/>
  <c r="A102" i="16"/>
  <c r="B102" i="16" s="1"/>
  <c r="A101" i="16"/>
  <c r="B101" i="16" s="1"/>
  <c r="A100" i="16"/>
  <c r="B100" i="16" s="1"/>
  <c r="B99" i="16"/>
  <c r="A99" i="16"/>
  <c r="A98" i="16"/>
  <c r="B98" i="16" s="1"/>
  <c r="A97" i="16"/>
  <c r="B97" i="16" s="1"/>
  <c r="A96" i="16"/>
  <c r="B96" i="16" s="1"/>
  <c r="B95" i="16"/>
  <c r="A95" i="16"/>
  <c r="A94" i="16"/>
  <c r="B94" i="16" s="1"/>
  <c r="A93" i="16"/>
  <c r="B93" i="16" s="1"/>
  <c r="A92" i="16"/>
  <c r="B92" i="16" s="1"/>
  <c r="B91" i="16"/>
  <c r="A91" i="16"/>
  <c r="A90" i="16"/>
  <c r="B90" i="16" s="1"/>
  <c r="A89" i="16"/>
  <c r="B89" i="16" s="1"/>
  <c r="A88" i="16"/>
  <c r="B88" i="16" s="1"/>
  <c r="B87" i="16"/>
  <c r="A87" i="16"/>
  <c r="A86" i="16"/>
  <c r="B86" i="16" s="1"/>
  <c r="A85" i="16"/>
  <c r="B85" i="16" s="1"/>
  <c r="B84" i="16"/>
  <c r="A84" i="16"/>
  <c r="B83" i="16"/>
  <c r="A83" i="16"/>
  <c r="B82" i="16"/>
  <c r="A82" i="16"/>
  <c r="A81" i="16"/>
  <c r="B81" i="16" s="1"/>
  <c r="A80" i="16"/>
  <c r="B80" i="16" s="1"/>
  <c r="A79" i="16"/>
  <c r="B79" i="16" s="1"/>
  <c r="B78" i="16"/>
  <c r="A78" i="16"/>
  <c r="A77" i="16"/>
  <c r="B77" i="16" s="1"/>
  <c r="A76" i="16"/>
  <c r="B76" i="16" s="1"/>
  <c r="B75" i="16"/>
  <c r="A75" i="16"/>
  <c r="B74" i="16"/>
  <c r="A74" i="16"/>
  <c r="A73" i="16"/>
  <c r="B73" i="16" s="1"/>
  <c r="A72" i="16"/>
  <c r="B72" i="16" s="1"/>
  <c r="A71" i="16"/>
  <c r="B71" i="16" s="1"/>
  <c r="A70" i="16"/>
  <c r="B70" i="16" s="1"/>
  <c r="A69" i="16"/>
  <c r="B69" i="16" s="1"/>
  <c r="B68" i="16"/>
  <c r="A68" i="16"/>
  <c r="A67" i="16"/>
  <c r="B67" i="16" s="1"/>
  <c r="B66" i="16"/>
  <c r="A66" i="16"/>
  <c r="A65" i="16"/>
  <c r="B65" i="16" s="1"/>
  <c r="B64" i="16"/>
  <c r="A64" i="16"/>
  <c r="A63" i="16"/>
  <c r="B63" i="16" s="1"/>
  <c r="A62" i="16"/>
  <c r="B62" i="16" s="1"/>
  <c r="A61" i="16"/>
  <c r="B61" i="16" s="1"/>
  <c r="B60" i="16"/>
  <c r="A60" i="16"/>
  <c r="B59" i="16"/>
  <c r="A59" i="16"/>
  <c r="A58" i="16"/>
  <c r="B58" i="16" s="1"/>
  <c r="A57" i="16"/>
  <c r="B57" i="16" s="1"/>
  <c r="A56" i="16"/>
  <c r="B56" i="16" s="1"/>
  <c r="B55" i="16"/>
  <c r="A55" i="16"/>
  <c r="A54" i="16"/>
  <c r="B54" i="16" s="1"/>
  <c r="A53" i="16"/>
  <c r="B53" i="16" s="1"/>
  <c r="B52" i="16"/>
  <c r="A52" i="16"/>
  <c r="B51" i="16"/>
  <c r="A51" i="16"/>
  <c r="B50" i="16"/>
  <c r="A50" i="16"/>
  <c r="A49" i="16"/>
  <c r="B49" i="16" s="1"/>
  <c r="A48" i="16"/>
  <c r="B48" i="16" s="1"/>
  <c r="A47" i="16"/>
  <c r="B47" i="16" s="1"/>
  <c r="B46" i="16"/>
  <c r="A46" i="16"/>
  <c r="A45" i="16"/>
  <c r="B45" i="16" s="1"/>
  <c r="A44" i="16"/>
  <c r="B44" i="16" s="1"/>
  <c r="B43" i="16"/>
  <c r="A43" i="16"/>
  <c r="B42" i="16"/>
  <c r="A42" i="16"/>
  <c r="A41" i="16"/>
  <c r="B41" i="16" s="1"/>
  <c r="A40" i="16"/>
  <c r="B40" i="16" s="1"/>
  <c r="A39" i="16"/>
  <c r="B39" i="16" s="1"/>
  <c r="A38" i="16"/>
  <c r="B38" i="16" s="1"/>
  <c r="A37" i="16"/>
  <c r="B37" i="16" s="1"/>
  <c r="B36" i="16"/>
  <c r="A36" i="16"/>
  <c r="A35" i="16"/>
  <c r="B35" i="16" s="1"/>
  <c r="B34" i="16"/>
  <c r="A34" i="16"/>
  <c r="A33" i="16"/>
  <c r="B33" i="16" s="1"/>
  <c r="B32" i="16"/>
  <c r="A32" i="16"/>
  <c r="A31" i="16"/>
  <c r="B31" i="16" s="1"/>
  <c r="A30" i="16"/>
  <c r="B30" i="16" s="1"/>
  <c r="A29" i="16"/>
  <c r="B29" i="16" s="1"/>
  <c r="B28" i="16"/>
  <c r="A28" i="16"/>
  <c r="B27" i="16"/>
  <c r="A27" i="16"/>
  <c r="A26" i="16"/>
  <c r="B26" i="16" s="1"/>
  <c r="A25" i="16"/>
  <c r="B25" i="16" s="1"/>
  <c r="A24" i="16"/>
  <c r="B24" i="16" s="1"/>
  <c r="B23" i="16"/>
  <c r="A23" i="16"/>
  <c r="A22" i="16"/>
  <c r="B22" i="16" s="1"/>
  <c r="A21" i="16"/>
  <c r="B21" i="16" s="1"/>
  <c r="B20" i="16"/>
  <c r="A20" i="16"/>
  <c r="B19" i="16"/>
  <c r="A19" i="16"/>
  <c r="B18" i="16"/>
  <c r="A18" i="16"/>
  <c r="A17" i="16"/>
  <c r="B17" i="16" s="1"/>
  <c r="A16" i="16"/>
  <c r="B16" i="16" s="1"/>
  <c r="A15" i="16"/>
  <c r="B15" i="16" s="1"/>
  <c r="B14" i="16"/>
  <c r="A14" i="16"/>
  <c r="A13" i="16"/>
  <c r="B13" i="16" s="1"/>
  <c r="A12" i="16"/>
  <c r="B12" i="16" s="1"/>
  <c r="B11" i="16"/>
  <c r="A11" i="16"/>
  <c r="B10" i="16"/>
  <c r="A10" i="16"/>
  <c r="A9" i="16"/>
  <c r="B9" i="16" s="1"/>
  <c r="A8" i="16"/>
  <c r="B8" i="16" s="1"/>
  <c r="A7" i="16"/>
  <c r="B7" i="16" s="1"/>
  <c r="A6" i="16"/>
  <c r="B6" i="16" s="1"/>
  <c r="A5" i="16"/>
  <c r="B5" i="16" s="1"/>
  <c r="A4" i="16"/>
  <c r="B4" i="16" s="1"/>
  <c r="A3" i="16"/>
  <c r="B3" i="16" s="1"/>
  <c r="AC501" i="1"/>
  <c r="S501" i="1"/>
  <c r="Q501" i="1"/>
  <c r="G501" i="1"/>
  <c r="E501" i="1"/>
  <c r="R501" i="1" s="1"/>
  <c r="AC500" i="1"/>
  <c r="P499" i="8" s="1"/>
  <c r="G499" i="8"/>
  <c r="D499" i="8"/>
  <c r="I500" i="1"/>
  <c r="G500" i="1"/>
  <c r="E500" i="1"/>
  <c r="R500" i="1" s="1"/>
  <c r="C500" i="1"/>
  <c r="AC499" i="1"/>
  <c r="P498" i="8" s="1"/>
  <c r="G498" i="8"/>
  <c r="D498" i="8"/>
  <c r="I499" i="1"/>
  <c r="G499" i="1"/>
  <c r="E499" i="1"/>
  <c r="R499" i="1" s="1"/>
  <c r="C499" i="1"/>
  <c r="AC498" i="1"/>
  <c r="P497" i="8" s="1"/>
  <c r="D497" i="8"/>
  <c r="I498" i="1"/>
  <c r="G498" i="1"/>
  <c r="E498" i="1"/>
  <c r="C498" i="1"/>
  <c r="AC497" i="1"/>
  <c r="P496" i="8" s="1"/>
  <c r="G496" i="8"/>
  <c r="I497" i="1"/>
  <c r="G497" i="1"/>
  <c r="E497" i="1"/>
  <c r="C497" i="1"/>
  <c r="AC496" i="1"/>
  <c r="P495" i="8" s="1"/>
  <c r="G495" i="8"/>
  <c r="D495" i="8"/>
  <c r="I496" i="1"/>
  <c r="G496" i="1"/>
  <c r="E496" i="1"/>
  <c r="C496" i="1"/>
  <c r="AC495" i="1"/>
  <c r="P494" i="8" s="1"/>
  <c r="G494" i="8"/>
  <c r="D494" i="8"/>
  <c r="I495" i="1"/>
  <c r="G495" i="1"/>
  <c r="E495" i="1"/>
  <c r="C495" i="1"/>
  <c r="AC494" i="1"/>
  <c r="P493" i="8" s="1"/>
  <c r="D493" i="8"/>
  <c r="I494" i="1"/>
  <c r="G494" i="1"/>
  <c r="E494" i="1"/>
  <c r="C494" i="1"/>
  <c r="AC493" i="1"/>
  <c r="P492" i="8" s="1"/>
  <c r="G492" i="8"/>
  <c r="I493" i="1"/>
  <c r="G493" i="1"/>
  <c r="E493" i="1"/>
  <c r="C493" i="1"/>
  <c r="AC492" i="1"/>
  <c r="P491" i="8" s="1"/>
  <c r="G491" i="8"/>
  <c r="D491" i="8"/>
  <c r="I492" i="1"/>
  <c r="G492" i="1"/>
  <c r="E492" i="1"/>
  <c r="C492" i="1"/>
  <c r="AC491" i="1"/>
  <c r="P490" i="8" s="1"/>
  <c r="G490" i="8"/>
  <c r="D490" i="8"/>
  <c r="I491" i="1"/>
  <c r="G491" i="1"/>
  <c r="E491" i="1"/>
  <c r="C491" i="1"/>
  <c r="AC490" i="1"/>
  <c r="P489" i="8" s="1"/>
  <c r="D489" i="8"/>
  <c r="I490" i="1"/>
  <c r="G490" i="1"/>
  <c r="E490" i="1"/>
  <c r="C490" i="1"/>
  <c r="AC489" i="1"/>
  <c r="P488" i="8" s="1"/>
  <c r="G488" i="8"/>
  <c r="I489" i="1"/>
  <c r="G489" i="1"/>
  <c r="E489" i="1"/>
  <c r="C489" i="1"/>
  <c r="AC488" i="1"/>
  <c r="P487" i="8" s="1"/>
  <c r="G487" i="8"/>
  <c r="D487" i="8"/>
  <c r="I488" i="1"/>
  <c r="G488" i="1"/>
  <c r="E488" i="1"/>
  <c r="C488" i="1"/>
  <c r="AC487" i="1"/>
  <c r="P486" i="8" s="1"/>
  <c r="G486" i="8"/>
  <c r="D486" i="8"/>
  <c r="I487" i="1"/>
  <c r="G487" i="1"/>
  <c r="E487" i="1"/>
  <c r="C487" i="1"/>
  <c r="AC486" i="1"/>
  <c r="P485" i="8" s="1"/>
  <c r="D485" i="8"/>
  <c r="I486" i="1"/>
  <c r="G486" i="1"/>
  <c r="E486" i="1"/>
  <c r="C486" i="1"/>
  <c r="AC485" i="1"/>
  <c r="P484" i="8" s="1"/>
  <c r="G484" i="8"/>
  <c r="I485" i="1"/>
  <c r="G485" i="1"/>
  <c r="E485" i="1"/>
  <c r="C485" i="1"/>
  <c r="AC484" i="1"/>
  <c r="P483" i="8" s="1"/>
  <c r="G483" i="8"/>
  <c r="D483" i="8"/>
  <c r="I484" i="1"/>
  <c r="G484" i="1"/>
  <c r="E484" i="1"/>
  <c r="C484" i="1"/>
  <c r="AC483" i="1"/>
  <c r="P482" i="8" s="1"/>
  <c r="G482" i="8"/>
  <c r="D482" i="8"/>
  <c r="I483" i="1"/>
  <c r="G483" i="1"/>
  <c r="E483" i="1"/>
  <c r="C483" i="1"/>
  <c r="AC482" i="1"/>
  <c r="P481" i="8" s="1"/>
  <c r="D481" i="8"/>
  <c r="I482" i="1"/>
  <c r="G482" i="1"/>
  <c r="E482" i="1"/>
  <c r="C482" i="1"/>
  <c r="AC481" i="1"/>
  <c r="P480" i="8" s="1"/>
  <c r="G480" i="8"/>
  <c r="I481" i="1"/>
  <c r="G481" i="1"/>
  <c r="E481" i="1"/>
  <c r="C481" i="1"/>
  <c r="AC480" i="1"/>
  <c r="P479" i="8" s="1"/>
  <c r="G479" i="8"/>
  <c r="D479" i="8"/>
  <c r="I480" i="1"/>
  <c r="G480" i="1"/>
  <c r="E480" i="1"/>
  <c r="C480" i="1"/>
  <c r="AC479" i="1"/>
  <c r="P478" i="8" s="1"/>
  <c r="G478" i="8"/>
  <c r="D478" i="8"/>
  <c r="I479" i="1"/>
  <c r="G479" i="1"/>
  <c r="E479" i="1"/>
  <c r="C479" i="1"/>
  <c r="AC478" i="1"/>
  <c r="P477" i="8" s="1"/>
  <c r="D477" i="8"/>
  <c r="I478" i="1"/>
  <c r="G478" i="1"/>
  <c r="E478" i="1"/>
  <c r="C478" i="1"/>
  <c r="AC477" i="1"/>
  <c r="P476" i="8" s="1"/>
  <c r="G476" i="8"/>
  <c r="I477" i="1"/>
  <c r="G477" i="1"/>
  <c r="E477" i="1"/>
  <c r="C477" i="1"/>
  <c r="AC476" i="1"/>
  <c r="P475" i="8" s="1"/>
  <c r="G475" i="8"/>
  <c r="D475" i="8"/>
  <c r="I476" i="1"/>
  <c r="G476" i="1"/>
  <c r="E476" i="1"/>
  <c r="C476" i="1"/>
  <c r="AC475" i="1"/>
  <c r="P474" i="8" s="1"/>
  <c r="G474" i="8"/>
  <c r="D474" i="8"/>
  <c r="I475" i="1"/>
  <c r="G475" i="1"/>
  <c r="E475" i="1"/>
  <c r="C475" i="1"/>
  <c r="AC474" i="1"/>
  <c r="P473" i="8" s="1"/>
  <c r="D473" i="8"/>
  <c r="I474" i="1"/>
  <c r="G474" i="1"/>
  <c r="E474" i="1"/>
  <c r="C474" i="1"/>
  <c r="AC473" i="1"/>
  <c r="P472" i="8" s="1"/>
  <c r="G472" i="8"/>
  <c r="I473" i="1"/>
  <c r="G473" i="1"/>
  <c r="E473" i="1"/>
  <c r="C473" i="1"/>
  <c r="AC472" i="1"/>
  <c r="P471" i="8" s="1"/>
  <c r="G471" i="8"/>
  <c r="D471" i="8"/>
  <c r="I472" i="1"/>
  <c r="G472" i="1"/>
  <c r="E472" i="1"/>
  <c r="C472" i="1"/>
  <c r="AC471" i="1"/>
  <c r="P470" i="8" s="1"/>
  <c r="G470" i="8"/>
  <c r="D470" i="8"/>
  <c r="I471" i="1"/>
  <c r="G471" i="1"/>
  <c r="E471" i="1"/>
  <c r="C471" i="1"/>
  <c r="AC470" i="1"/>
  <c r="P469" i="8" s="1"/>
  <c r="D469" i="8"/>
  <c r="I470" i="1"/>
  <c r="G470" i="1"/>
  <c r="E470" i="1"/>
  <c r="C470" i="1"/>
  <c r="AC469" i="1"/>
  <c r="P468" i="8" s="1"/>
  <c r="G468" i="8"/>
  <c r="I469" i="1"/>
  <c r="G469" i="1"/>
  <c r="E469" i="1"/>
  <c r="C469" i="1"/>
  <c r="AC468" i="1"/>
  <c r="P467" i="8" s="1"/>
  <c r="G467" i="8"/>
  <c r="D467" i="8"/>
  <c r="I468" i="1"/>
  <c r="G468" i="1"/>
  <c r="E468" i="1"/>
  <c r="C468" i="1"/>
  <c r="AC467" i="1"/>
  <c r="P466" i="8" s="1"/>
  <c r="G466" i="8"/>
  <c r="D466" i="8"/>
  <c r="I467" i="1"/>
  <c r="G467" i="1"/>
  <c r="E467" i="1"/>
  <c r="C467" i="1"/>
  <c r="AC466" i="1"/>
  <c r="P465" i="8" s="1"/>
  <c r="D465" i="8"/>
  <c r="I466" i="1"/>
  <c r="G466" i="1"/>
  <c r="E466" i="1"/>
  <c r="C466" i="1"/>
  <c r="AC465" i="1"/>
  <c r="P464" i="8" s="1"/>
  <c r="G464" i="8"/>
  <c r="I465" i="1"/>
  <c r="G465" i="1"/>
  <c r="E465" i="1"/>
  <c r="C465" i="1"/>
  <c r="AC464" i="1"/>
  <c r="P463" i="8" s="1"/>
  <c r="G463" i="8"/>
  <c r="D463" i="8"/>
  <c r="I464" i="1"/>
  <c r="G464" i="1"/>
  <c r="E464" i="1"/>
  <c r="C464" i="1"/>
  <c r="AC463" i="1"/>
  <c r="P462" i="8" s="1"/>
  <c r="G462" i="8"/>
  <c r="D462" i="8"/>
  <c r="I463" i="1"/>
  <c r="G463" i="1"/>
  <c r="E463" i="1"/>
  <c r="C463" i="1"/>
  <c r="AC462" i="1"/>
  <c r="P461" i="8" s="1"/>
  <c r="D461" i="8"/>
  <c r="I462" i="1"/>
  <c r="G462" i="1"/>
  <c r="E462" i="1"/>
  <c r="C462" i="1"/>
  <c r="AC461" i="1"/>
  <c r="P460" i="8" s="1"/>
  <c r="G460" i="8"/>
  <c r="I461" i="1"/>
  <c r="G461" i="1"/>
  <c r="E461" i="1"/>
  <c r="C461" i="1"/>
  <c r="AC460" i="1"/>
  <c r="P459" i="8" s="1"/>
  <c r="G459" i="8"/>
  <c r="D459" i="8"/>
  <c r="I460" i="1"/>
  <c r="G460" i="1"/>
  <c r="E460" i="1"/>
  <c r="C460" i="1"/>
  <c r="AC459" i="1"/>
  <c r="P458" i="8" s="1"/>
  <c r="G458" i="8"/>
  <c r="D458" i="8"/>
  <c r="I459" i="1"/>
  <c r="G459" i="1"/>
  <c r="E459" i="1"/>
  <c r="C459" i="1"/>
  <c r="AC458" i="1"/>
  <c r="P457" i="8" s="1"/>
  <c r="G457" i="8"/>
  <c r="D457" i="8"/>
  <c r="I458" i="1"/>
  <c r="G458" i="1"/>
  <c r="E458" i="1"/>
  <c r="C458" i="1"/>
  <c r="AC457" i="1"/>
  <c r="P456" i="8" s="1"/>
  <c r="G456" i="8"/>
  <c r="D456" i="8"/>
  <c r="I457" i="1"/>
  <c r="G457" i="1"/>
  <c r="E457" i="1"/>
  <c r="C457" i="1"/>
  <c r="AC456" i="1"/>
  <c r="P455" i="8" s="1"/>
  <c r="G455" i="8"/>
  <c r="D455" i="8"/>
  <c r="I456" i="1"/>
  <c r="G456" i="1"/>
  <c r="E456" i="1"/>
  <c r="C456" i="1"/>
  <c r="AC455" i="1"/>
  <c r="P454" i="8" s="1"/>
  <c r="G454" i="8"/>
  <c r="D454" i="8"/>
  <c r="I455" i="1"/>
  <c r="G455" i="1"/>
  <c r="E455" i="1"/>
  <c r="C455" i="1"/>
  <c r="AC454" i="1"/>
  <c r="P453" i="8" s="1"/>
  <c r="G453" i="8"/>
  <c r="D453" i="8"/>
  <c r="I454" i="1"/>
  <c r="G454" i="1"/>
  <c r="E454" i="1"/>
  <c r="C454" i="1"/>
  <c r="AC453" i="1"/>
  <c r="P452" i="8" s="1"/>
  <c r="G452" i="8"/>
  <c r="D452" i="8"/>
  <c r="I453" i="1"/>
  <c r="G453" i="1"/>
  <c r="E453" i="1"/>
  <c r="C453" i="1"/>
  <c r="AC452" i="1"/>
  <c r="P451" i="8" s="1"/>
  <c r="G451" i="8"/>
  <c r="D451" i="8"/>
  <c r="I452" i="1"/>
  <c r="G452" i="1"/>
  <c r="E452" i="1"/>
  <c r="C452" i="1"/>
  <c r="AC451" i="1"/>
  <c r="P450" i="8" s="1"/>
  <c r="G450" i="8"/>
  <c r="D450" i="8"/>
  <c r="I451" i="1"/>
  <c r="G451" i="1"/>
  <c r="E451" i="1"/>
  <c r="C451" i="1"/>
  <c r="AC450" i="1"/>
  <c r="P449" i="8" s="1"/>
  <c r="G449" i="8"/>
  <c r="D449" i="8"/>
  <c r="I450" i="1"/>
  <c r="G450" i="1"/>
  <c r="E450" i="1"/>
  <c r="C450" i="1"/>
  <c r="AC449" i="1"/>
  <c r="P448" i="8" s="1"/>
  <c r="G448" i="8"/>
  <c r="D448" i="8"/>
  <c r="I449" i="1"/>
  <c r="G449" i="1"/>
  <c r="E449" i="1"/>
  <c r="C449" i="1"/>
  <c r="AC448" i="1"/>
  <c r="P447" i="8" s="1"/>
  <c r="G447" i="8"/>
  <c r="D447" i="8"/>
  <c r="I448" i="1"/>
  <c r="G448" i="1"/>
  <c r="E448" i="1"/>
  <c r="C448" i="1"/>
  <c r="AC447" i="1"/>
  <c r="P446" i="8" s="1"/>
  <c r="G446" i="8"/>
  <c r="D446" i="8"/>
  <c r="I447" i="1"/>
  <c r="G447" i="1"/>
  <c r="E447" i="1"/>
  <c r="C447" i="1"/>
  <c r="AC446" i="1"/>
  <c r="P445" i="8" s="1"/>
  <c r="G445" i="8"/>
  <c r="D445" i="8"/>
  <c r="I446" i="1"/>
  <c r="G446" i="1"/>
  <c r="E446" i="1"/>
  <c r="C446" i="1"/>
  <c r="AC445" i="1"/>
  <c r="P444" i="8" s="1"/>
  <c r="G444" i="8"/>
  <c r="D444" i="8"/>
  <c r="I445" i="1"/>
  <c r="G445" i="1"/>
  <c r="E445" i="1"/>
  <c r="C445" i="1"/>
  <c r="AC444" i="1"/>
  <c r="P443" i="8" s="1"/>
  <c r="G443" i="8"/>
  <c r="D443" i="8"/>
  <c r="I444" i="1"/>
  <c r="G444" i="1"/>
  <c r="E444" i="1"/>
  <c r="C444" i="1"/>
  <c r="AC443" i="1"/>
  <c r="P442" i="8" s="1"/>
  <c r="G442" i="8"/>
  <c r="D442" i="8"/>
  <c r="I443" i="1"/>
  <c r="G443" i="1"/>
  <c r="E443" i="1"/>
  <c r="C443" i="1"/>
  <c r="AC442" i="1"/>
  <c r="P441" i="8" s="1"/>
  <c r="G441" i="8"/>
  <c r="D441" i="8"/>
  <c r="I442" i="1"/>
  <c r="G442" i="1"/>
  <c r="E442" i="1"/>
  <c r="C442" i="1"/>
  <c r="AC441" i="1"/>
  <c r="P440" i="8" s="1"/>
  <c r="G440" i="8"/>
  <c r="D440" i="8"/>
  <c r="I441" i="1"/>
  <c r="G441" i="1"/>
  <c r="E441" i="1"/>
  <c r="C441" i="1"/>
  <c r="AC440" i="1"/>
  <c r="P439" i="8" s="1"/>
  <c r="G439" i="8"/>
  <c r="D439" i="8"/>
  <c r="I440" i="1"/>
  <c r="G440" i="1"/>
  <c r="E440" i="1"/>
  <c r="C440" i="1"/>
  <c r="AC439" i="1"/>
  <c r="P438" i="8" s="1"/>
  <c r="G438" i="8"/>
  <c r="D438" i="8"/>
  <c r="I439" i="1"/>
  <c r="G439" i="1"/>
  <c r="E439" i="1"/>
  <c r="C439" i="1"/>
  <c r="AC438" i="1"/>
  <c r="P437" i="8" s="1"/>
  <c r="G437" i="8"/>
  <c r="D437" i="8"/>
  <c r="I438" i="1"/>
  <c r="G438" i="1"/>
  <c r="E438" i="1"/>
  <c r="C438" i="1"/>
  <c r="AC437" i="1"/>
  <c r="P436" i="8" s="1"/>
  <c r="G436" i="8"/>
  <c r="D436" i="8"/>
  <c r="I437" i="1"/>
  <c r="G437" i="1"/>
  <c r="E437" i="1"/>
  <c r="C437" i="1"/>
  <c r="AC436" i="1"/>
  <c r="P435" i="8" s="1"/>
  <c r="G435" i="8"/>
  <c r="D435" i="8"/>
  <c r="I436" i="1"/>
  <c r="G436" i="1"/>
  <c r="E436" i="1"/>
  <c r="C436" i="1"/>
  <c r="AC435" i="1"/>
  <c r="P434" i="8" s="1"/>
  <c r="G434" i="8"/>
  <c r="D434" i="8"/>
  <c r="I435" i="1"/>
  <c r="G435" i="1"/>
  <c r="E435" i="1"/>
  <c r="C435" i="1"/>
  <c r="AC434" i="1"/>
  <c r="P433" i="8" s="1"/>
  <c r="G433" i="8"/>
  <c r="D433" i="8"/>
  <c r="I434" i="1"/>
  <c r="G434" i="1"/>
  <c r="E434" i="1"/>
  <c r="C434" i="1"/>
  <c r="AC433" i="1"/>
  <c r="P432" i="8" s="1"/>
  <c r="G432" i="8"/>
  <c r="D432" i="8"/>
  <c r="I433" i="1"/>
  <c r="G433" i="1"/>
  <c r="E433" i="1"/>
  <c r="C433" i="1"/>
  <c r="AC432" i="1"/>
  <c r="P431" i="8" s="1"/>
  <c r="G431" i="8"/>
  <c r="F431" i="8"/>
  <c r="D431" i="8"/>
  <c r="I432" i="1"/>
  <c r="G432" i="1"/>
  <c r="E432" i="1"/>
  <c r="C432" i="1"/>
  <c r="AC431" i="1"/>
  <c r="P430" i="8" s="1"/>
  <c r="G430" i="8"/>
  <c r="F430" i="8"/>
  <c r="D430" i="8"/>
  <c r="I431" i="1"/>
  <c r="G431" i="1"/>
  <c r="E431" i="1"/>
  <c r="C431" i="1"/>
  <c r="AC430" i="1"/>
  <c r="P429" i="8" s="1"/>
  <c r="G429" i="8"/>
  <c r="F429" i="8"/>
  <c r="D429" i="8"/>
  <c r="I430" i="1"/>
  <c r="G430" i="1"/>
  <c r="E430" i="1"/>
  <c r="C430" i="1"/>
  <c r="AC429" i="1"/>
  <c r="P428" i="8" s="1"/>
  <c r="G428" i="8"/>
  <c r="F428" i="8"/>
  <c r="D428" i="8"/>
  <c r="I429" i="1"/>
  <c r="G429" i="1"/>
  <c r="E429" i="1"/>
  <c r="C429" i="1"/>
  <c r="AC428" i="1"/>
  <c r="P427" i="8" s="1"/>
  <c r="G427" i="8"/>
  <c r="F427" i="8"/>
  <c r="D427" i="8"/>
  <c r="I428" i="1"/>
  <c r="G428" i="1"/>
  <c r="E428" i="1"/>
  <c r="C428" i="1"/>
  <c r="AC427" i="1"/>
  <c r="P426" i="8" s="1"/>
  <c r="G426" i="8"/>
  <c r="F426" i="8"/>
  <c r="D426" i="8"/>
  <c r="I427" i="1"/>
  <c r="G427" i="1"/>
  <c r="E427" i="1"/>
  <c r="C427" i="1"/>
  <c r="AC426" i="1"/>
  <c r="P425" i="8" s="1"/>
  <c r="G425" i="8"/>
  <c r="F425" i="8"/>
  <c r="D425" i="8"/>
  <c r="I426" i="1"/>
  <c r="G426" i="1"/>
  <c r="E426" i="1"/>
  <c r="C426" i="1"/>
  <c r="AC425" i="1"/>
  <c r="P424" i="8" s="1"/>
  <c r="G424" i="8"/>
  <c r="F424" i="8"/>
  <c r="D424" i="8"/>
  <c r="I425" i="1"/>
  <c r="G425" i="1"/>
  <c r="E425" i="1"/>
  <c r="C425" i="1"/>
  <c r="AC424" i="1"/>
  <c r="P423" i="8" s="1"/>
  <c r="G423" i="8"/>
  <c r="F423" i="8"/>
  <c r="D423" i="8"/>
  <c r="I424" i="1"/>
  <c r="G424" i="1"/>
  <c r="E424" i="1"/>
  <c r="C424" i="1"/>
  <c r="AC423" i="1"/>
  <c r="P422" i="8" s="1"/>
  <c r="G422" i="8"/>
  <c r="F422" i="8"/>
  <c r="D422" i="8"/>
  <c r="I423" i="1"/>
  <c r="G423" i="1"/>
  <c r="E423" i="1"/>
  <c r="C423" i="1"/>
  <c r="AC422" i="1"/>
  <c r="P421" i="8" s="1"/>
  <c r="G421" i="8"/>
  <c r="F421" i="8"/>
  <c r="D421" i="8"/>
  <c r="I422" i="1"/>
  <c r="G422" i="1"/>
  <c r="E422" i="1"/>
  <c r="C422" i="1"/>
  <c r="AC421" i="1"/>
  <c r="P420" i="8" s="1"/>
  <c r="G420" i="8"/>
  <c r="F420" i="8"/>
  <c r="D420" i="8"/>
  <c r="I421" i="1"/>
  <c r="G421" i="1"/>
  <c r="E421" i="1"/>
  <c r="C421" i="1"/>
  <c r="AC420" i="1"/>
  <c r="P419" i="8" s="1"/>
  <c r="G419" i="8"/>
  <c r="F419" i="8"/>
  <c r="D419" i="8"/>
  <c r="I420" i="1"/>
  <c r="G420" i="1"/>
  <c r="E420" i="1"/>
  <c r="C420" i="1"/>
  <c r="AC419" i="1"/>
  <c r="P418" i="8" s="1"/>
  <c r="G418" i="8"/>
  <c r="F418" i="8"/>
  <c r="D418" i="8"/>
  <c r="I419" i="1"/>
  <c r="G419" i="1"/>
  <c r="E419" i="1"/>
  <c r="C419" i="1"/>
  <c r="AC418" i="1"/>
  <c r="P417" i="8" s="1"/>
  <c r="G417" i="8"/>
  <c r="F417" i="8"/>
  <c r="D417" i="8"/>
  <c r="I418" i="1"/>
  <c r="G418" i="1"/>
  <c r="E418" i="1"/>
  <c r="C418" i="1"/>
  <c r="AC417" i="1"/>
  <c r="P416" i="8" s="1"/>
  <c r="G416" i="8"/>
  <c r="F416" i="8"/>
  <c r="D416" i="8"/>
  <c r="I417" i="1"/>
  <c r="G417" i="1"/>
  <c r="E417" i="1"/>
  <c r="C417" i="1"/>
  <c r="AC416" i="1"/>
  <c r="P415" i="8" s="1"/>
  <c r="G415" i="8"/>
  <c r="F415" i="8"/>
  <c r="D415" i="8"/>
  <c r="I416" i="1"/>
  <c r="G416" i="1"/>
  <c r="E416" i="1"/>
  <c r="C416" i="1"/>
  <c r="AC415" i="1"/>
  <c r="P414" i="8" s="1"/>
  <c r="G414" i="8"/>
  <c r="F414" i="8"/>
  <c r="D414" i="8"/>
  <c r="I415" i="1"/>
  <c r="G415" i="1"/>
  <c r="E415" i="1"/>
  <c r="C415" i="1"/>
  <c r="AC414" i="1"/>
  <c r="P413" i="8" s="1"/>
  <c r="G413" i="8"/>
  <c r="F413" i="8"/>
  <c r="D413" i="8"/>
  <c r="I414" i="1"/>
  <c r="G414" i="1"/>
  <c r="E414" i="1"/>
  <c r="C414" i="1"/>
  <c r="AC413" i="1"/>
  <c r="P412" i="8" s="1"/>
  <c r="G412" i="8"/>
  <c r="F412" i="8"/>
  <c r="D412" i="8"/>
  <c r="I413" i="1"/>
  <c r="G413" i="1"/>
  <c r="E413" i="1"/>
  <c r="C413" i="1"/>
  <c r="AC412" i="1"/>
  <c r="P411" i="8" s="1"/>
  <c r="G411" i="8"/>
  <c r="F411" i="8"/>
  <c r="D411" i="8"/>
  <c r="I412" i="1"/>
  <c r="G412" i="1"/>
  <c r="E412" i="1"/>
  <c r="C412" i="1"/>
  <c r="AC411" i="1"/>
  <c r="P410" i="8" s="1"/>
  <c r="G410" i="8"/>
  <c r="F410" i="8"/>
  <c r="D410" i="8"/>
  <c r="I411" i="1"/>
  <c r="G411" i="1"/>
  <c r="E411" i="1"/>
  <c r="C411" i="1"/>
  <c r="AC410" i="1"/>
  <c r="P409" i="8" s="1"/>
  <c r="G409" i="8"/>
  <c r="F409" i="8"/>
  <c r="D409" i="8"/>
  <c r="I410" i="1"/>
  <c r="G410" i="1"/>
  <c r="E410" i="1"/>
  <c r="C410" i="1"/>
  <c r="AC409" i="1"/>
  <c r="P408" i="8" s="1"/>
  <c r="G408" i="8"/>
  <c r="F408" i="8"/>
  <c r="I409" i="1"/>
  <c r="G409" i="1"/>
  <c r="E409" i="1"/>
  <c r="C409" i="1"/>
  <c r="AC408" i="1"/>
  <c r="P407" i="8" s="1"/>
  <c r="G407" i="8"/>
  <c r="F407" i="8"/>
  <c r="I408" i="1"/>
  <c r="G408" i="1"/>
  <c r="E408" i="1"/>
  <c r="C408" i="1"/>
  <c r="AC407" i="1"/>
  <c r="P406" i="8" s="1"/>
  <c r="G406" i="8"/>
  <c r="F406" i="8"/>
  <c r="I407" i="1"/>
  <c r="G407" i="1"/>
  <c r="E407" i="1"/>
  <c r="C407" i="1"/>
  <c r="AC406" i="1"/>
  <c r="P405" i="8" s="1"/>
  <c r="G405" i="8"/>
  <c r="F405" i="8"/>
  <c r="I406" i="1"/>
  <c r="G406" i="1"/>
  <c r="E406" i="1"/>
  <c r="C406" i="1"/>
  <c r="AC405" i="1"/>
  <c r="P404" i="8" s="1"/>
  <c r="G404" i="8"/>
  <c r="F404" i="8"/>
  <c r="I405" i="1"/>
  <c r="G405" i="1"/>
  <c r="E405" i="1"/>
  <c r="C405" i="1"/>
  <c r="AC404" i="1"/>
  <c r="P403" i="8" s="1"/>
  <c r="G403" i="8"/>
  <c r="F403" i="8"/>
  <c r="I404" i="1"/>
  <c r="G404" i="1"/>
  <c r="E404" i="1"/>
  <c r="C404" i="1"/>
  <c r="AC403" i="1"/>
  <c r="P402" i="8" s="1"/>
  <c r="G402" i="8"/>
  <c r="F402" i="8"/>
  <c r="I403" i="1"/>
  <c r="G403" i="1"/>
  <c r="E403" i="1"/>
  <c r="C403" i="1"/>
  <c r="AC402" i="1"/>
  <c r="P401" i="8" s="1"/>
  <c r="G401" i="8"/>
  <c r="F401" i="8"/>
  <c r="I402" i="1"/>
  <c r="G402" i="1"/>
  <c r="E402" i="1"/>
  <c r="C402" i="1"/>
  <c r="AC401" i="1"/>
  <c r="P400" i="8" s="1"/>
  <c r="G400" i="8"/>
  <c r="F400" i="8"/>
  <c r="I401" i="1"/>
  <c r="G401" i="1"/>
  <c r="E401" i="1"/>
  <c r="C401" i="1"/>
  <c r="AC400" i="1"/>
  <c r="P399" i="8" s="1"/>
  <c r="G399" i="8"/>
  <c r="F399" i="8"/>
  <c r="I400" i="1"/>
  <c r="G400" i="1"/>
  <c r="E400" i="1"/>
  <c r="C400" i="1"/>
  <c r="AC399" i="1"/>
  <c r="P398" i="8" s="1"/>
  <c r="G398" i="8"/>
  <c r="F398" i="8"/>
  <c r="I399" i="1"/>
  <c r="G399" i="1"/>
  <c r="E399" i="1"/>
  <c r="C399" i="1"/>
  <c r="AC398" i="1"/>
  <c r="P397" i="8" s="1"/>
  <c r="G397" i="8"/>
  <c r="F397" i="8"/>
  <c r="I398" i="1"/>
  <c r="G398" i="1"/>
  <c r="E398" i="1"/>
  <c r="C398" i="1"/>
  <c r="AC397" i="1"/>
  <c r="P396" i="8" s="1"/>
  <c r="G396" i="8"/>
  <c r="F396" i="8"/>
  <c r="I397" i="1"/>
  <c r="G397" i="1"/>
  <c r="E397" i="1"/>
  <c r="C397" i="1"/>
  <c r="AC396" i="1"/>
  <c r="P395" i="8" s="1"/>
  <c r="G395" i="8"/>
  <c r="F395" i="8"/>
  <c r="I396" i="1"/>
  <c r="G396" i="1"/>
  <c r="E396" i="1"/>
  <c r="C396" i="1"/>
  <c r="AC395" i="1"/>
  <c r="P394" i="8" s="1"/>
  <c r="G394" i="8"/>
  <c r="F394" i="8"/>
  <c r="I395" i="1"/>
  <c r="G395" i="1"/>
  <c r="E395" i="1"/>
  <c r="C395" i="1"/>
  <c r="AC394" i="1"/>
  <c r="P393" i="8" s="1"/>
  <c r="G393" i="8"/>
  <c r="F393" i="8"/>
  <c r="I394" i="1"/>
  <c r="G394" i="1"/>
  <c r="E394" i="1"/>
  <c r="C394" i="1"/>
  <c r="AC393" i="1"/>
  <c r="P392" i="8" s="1"/>
  <c r="G392" i="8"/>
  <c r="F392" i="8"/>
  <c r="I393" i="1"/>
  <c r="G393" i="1"/>
  <c r="E393" i="1"/>
  <c r="C393" i="1"/>
  <c r="AC392" i="1"/>
  <c r="P391" i="8" s="1"/>
  <c r="G391" i="8"/>
  <c r="F391" i="8"/>
  <c r="I392" i="1"/>
  <c r="G392" i="1"/>
  <c r="E392" i="1"/>
  <c r="C392" i="1"/>
  <c r="AC391" i="1"/>
  <c r="P390" i="8" s="1"/>
  <c r="G390" i="8"/>
  <c r="F390" i="8"/>
  <c r="D390" i="8"/>
  <c r="I391" i="1"/>
  <c r="G391" i="1"/>
  <c r="E391" i="1"/>
  <c r="C391" i="1"/>
  <c r="AC390" i="1"/>
  <c r="P389" i="8" s="1"/>
  <c r="G389" i="8"/>
  <c r="F389" i="8"/>
  <c r="D389" i="8"/>
  <c r="I390" i="1"/>
  <c r="G390" i="1"/>
  <c r="E390" i="1"/>
  <c r="C390" i="1"/>
  <c r="AC389" i="1"/>
  <c r="P388" i="8" s="1"/>
  <c r="G388" i="8"/>
  <c r="F388" i="8"/>
  <c r="D388" i="8"/>
  <c r="I389" i="1"/>
  <c r="G389" i="1"/>
  <c r="E389" i="1"/>
  <c r="C389" i="1"/>
  <c r="AC388" i="1"/>
  <c r="P387" i="8" s="1"/>
  <c r="G387" i="8"/>
  <c r="F387" i="8"/>
  <c r="D387" i="8"/>
  <c r="I388" i="1"/>
  <c r="G388" i="1"/>
  <c r="E388" i="1"/>
  <c r="C388" i="1"/>
  <c r="AC387" i="1"/>
  <c r="P386" i="8" s="1"/>
  <c r="G386" i="8"/>
  <c r="F386" i="8"/>
  <c r="D386" i="8"/>
  <c r="I387" i="1"/>
  <c r="G387" i="1"/>
  <c r="E387" i="1"/>
  <c r="C387" i="1"/>
  <c r="AC386" i="1"/>
  <c r="P385" i="8" s="1"/>
  <c r="G385" i="8"/>
  <c r="F385" i="8"/>
  <c r="D385" i="8"/>
  <c r="I386" i="1"/>
  <c r="G386" i="1"/>
  <c r="E386" i="1"/>
  <c r="C386" i="1"/>
  <c r="AC385" i="1"/>
  <c r="P384" i="8" s="1"/>
  <c r="G384" i="8"/>
  <c r="F384" i="8"/>
  <c r="D384" i="8"/>
  <c r="I385" i="1"/>
  <c r="G385" i="1"/>
  <c r="E385" i="1"/>
  <c r="C385" i="1"/>
  <c r="AC384" i="1"/>
  <c r="P383" i="8" s="1"/>
  <c r="G383" i="8"/>
  <c r="F383" i="8"/>
  <c r="D383" i="8"/>
  <c r="I384" i="1"/>
  <c r="G384" i="1"/>
  <c r="E384" i="1"/>
  <c r="C384" i="1"/>
  <c r="AC383" i="1"/>
  <c r="P382" i="8" s="1"/>
  <c r="G382" i="8"/>
  <c r="F382" i="8"/>
  <c r="D382" i="8"/>
  <c r="I383" i="1"/>
  <c r="G383" i="1"/>
  <c r="E383" i="1"/>
  <c r="C383" i="1"/>
  <c r="AC382" i="1"/>
  <c r="P381" i="8" s="1"/>
  <c r="G381" i="8"/>
  <c r="F381" i="8"/>
  <c r="D381" i="8"/>
  <c r="I382" i="1"/>
  <c r="G382" i="1"/>
  <c r="E382" i="1"/>
  <c r="C382" i="1"/>
  <c r="AC381" i="1"/>
  <c r="P380" i="8" s="1"/>
  <c r="G380" i="8"/>
  <c r="F380" i="8"/>
  <c r="D380" i="8"/>
  <c r="I381" i="1"/>
  <c r="G381" i="1"/>
  <c r="E381" i="1"/>
  <c r="C381" i="1"/>
  <c r="AC380" i="1"/>
  <c r="P379" i="8" s="1"/>
  <c r="G379" i="8"/>
  <c r="F379" i="8"/>
  <c r="D379" i="8"/>
  <c r="I380" i="1"/>
  <c r="G380" i="1"/>
  <c r="E380" i="1"/>
  <c r="C380" i="1"/>
  <c r="AC379" i="1"/>
  <c r="P378" i="8" s="1"/>
  <c r="G378" i="8"/>
  <c r="F378" i="8"/>
  <c r="D378" i="8"/>
  <c r="I379" i="1"/>
  <c r="G379" i="1"/>
  <c r="E379" i="1"/>
  <c r="C379" i="1"/>
  <c r="AC378" i="1"/>
  <c r="P377" i="8" s="1"/>
  <c r="G377" i="8"/>
  <c r="F377" i="8"/>
  <c r="D377" i="8"/>
  <c r="I378" i="1"/>
  <c r="G378" i="1"/>
  <c r="E378" i="1"/>
  <c r="C378" i="1"/>
  <c r="AC377" i="1"/>
  <c r="P376" i="8" s="1"/>
  <c r="G376" i="8"/>
  <c r="F376" i="8"/>
  <c r="D376" i="8"/>
  <c r="I377" i="1"/>
  <c r="G377" i="1"/>
  <c r="E377" i="1"/>
  <c r="C377" i="1"/>
  <c r="AC376" i="1"/>
  <c r="P375" i="8" s="1"/>
  <c r="G375" i="8"/>
  <c r="F375" i="8"/>
  <c r="D375" i="8"/>
  <c r="I376" i="1"/>
  <c r="G376" i="1"/>
  <c r="E376" i="1"/>
  <c r="C376" i="1"/>
  <c r="AC375" i="1"/>
  <c r="P374" i="8" s="1"/>
  <c r="G374" i="8"/>
  <c r="F374" i="8"/>
  <c r="D374" i="8"/>
  <c r="I375" i="1"/>
  <c r="G375" i="1"/>
  <c r="E375" i="1"/>
  <c r="C375" i="1"/>
  <c r="AC374" i="1"/>
  <c r="P373" i="8" s="1"/>
  <c r="G373" i="8"/>
  <c r="F373" i="8"/>
  <c r="D373" i="8"/>
  <c r="I374" i="1"/>
  <c r="G374" i="1"/>
  <c r="E374" i="1"/>
  <c r="C374" i="1"/>
  <c r="AC373" i="1"/>
  <c r="P372" i="8" s="1"/>
  <c r="G372" i="8"/>
  <c r="F372" i="8"/>
  <c r="D372" i="8"/>
  <c r="I373" i="1"/>
  <c r="G373" i="1"/>
  <c r="E373" i="1"/>
  <c r="C373" i="1"/>
  <c r="AC372" i="1"/>
  <c r="P371" i="8" s="1"/>
  <c r="G371" i="8"/>
  <c r="F371" i="8"/>
  <c r="D371" i="8"/>
  <c r="I372" i="1"/>
  <c r="G372" i="1"/>
  <c r="E372" i="1"/>
  <c r="C372" i="1"/>
  <c r="AC371" i="1"/>
  <c r="P370" i="8" s="1"/>
  <c r="G370" i="8"/>
  <c r="F370" i="8"/>
  <c r="D370" i="8"/>
  <c r="I371" i="1"/>
  <c r="G371" i="1"/>
  <c r="E371" i="1"/>
  <c r="C371" i="1"/>
  <c r="AC370" i="1"/>
  <c r="P369" i="8" s="1"/>
  <c r="G369" i="8"/>
  <c r="F369" i="8"/>
  <c r="D369" i="8"/>
  <c r="I370" i="1"/>
  <c r="G370" i="1"/>
  <c r="E370" i="1"/>
  <c r="C370" i="1"/>
  <c r="AC369" i="1"/>
  <c r="P368" i="8" s="1"/>
  <c r="G368" i="8"/>
  <c r="F368" i="8"/>
  <c r="D368" i="8"/>
  <c r="I369" i="1"/>
  <c r="G369" i="1"/>
  <c r="E369" i="1"/>
  <c r="C369" i="1"/>
  <c r="AC368" i="1"/>
  <c r="P367" i="8" s="1"/>
  <c r="G367" i="8"/>
  <c r="F367" i="8"/>
  <c r="D367" i="8"/>
  <c r="I368" i="1"/>
  <c r="G368" i="1"/>
  <c r="E368" i="1"/>
  <c r="C368" i="1"/>
  <c r="AC367" i="1"/>
  <c r="P366" i="8" s="1"/>
  <c r="G366" i="8"/>
  <c r="F366" i="8"/>
  <c r="D366" i="8"/>
  <c r="I367" i="1"/>
  <c r="G367" i="1"/>
  <c r="E367" i="1"/>
  <c r="C367" i="1"/>
  <c r="AC366" i="1"/>
  <c r="P365" i="8" s="1"/>
  <c r="G365" i="8"/>
  <c r="F365" i="8"/>
  <c r="D365" i="8"/>
  <c r="I366" i="1"/>
  <c r="G366" i="1"/>
  <c r="E366" i="1"/>
  <c r="C366" i="1"/>
  <c r="AC365" i="1"/>
  <c r="P364" i="8" s="1"/>
  <c r="G364" i="8"/>
  <c r="F364" i="8"/>
  <c r="D364" i="8"/>
  <c r="I365" i="1"/>
  <c r="G365" i="1"/>
  <c r="E365" i="1"/>
  <c r="C365" i="1"/>
  <c r="AC364" i="1"/>
  <c r="P363" i="8" s="1"/>
  <c r="G363" i="8"/>
  <c r="F363" i="8"/>
  <c r="D363" i="8"/>
  <c r="I364" i="1"/>
  <c r="G364" i="1"/>
  <c r="E364" i="1"/>
  <c r="C364" i="1"/>
  <c r="AC363" i="1"/>
  <c r="P362" i="8" s="1"/>
  <c r="G362" i="8"/>
  <c r="F362" i="8"/>
  <c r="D362" i="8"/>
  <c r="I363" i="1"/>
  <c r="G363" i="1"/>
  <c r="E363" i="1"/>
  <c r="C363" i="1"/>
  <c r="AC362" i="1"/>
  <c r="P361" i="8" s="1"/>
  <c r="G361" i="8"/>
  <c r="F361" i="8"/>
  <c r="D361" i="8"/>
  <c r="I362" i="1"/>
  <c r="G362" i="1"/>
  <c r="E362" i="1"/>
  <c r="C362" i="1"/>
  <c r="AC361" i="1"/>
  <c r="P360" i="8" s="1"/>
  <c r="G360" i="8"/>
  <c r="F360" i="8"/>
  <c r="D360" i="8"/>
  <c r="I361" i="1"/>
  <c r="G361" i="1"/>
  <c r="E361" i="1"/>
  <c r="C361" i="1"/>
  <c r="AC360" i="1"/>
  <c r="P359" i="8" s="1"/>
  <c r="G359" i="8"/>
  <c r="F359" i="8"/>
  <c r="D359" i="8"/>
  <c r="I360" i="1"/>
  <c r="G360" i="1"/>
  <c r="E360" i="1"/>
  <c r="C360" i="1"/>
  <c r="AC359" i="1"/>
  <c r="P358" i="8" s="1"/>
  <c r="G358" i="8"/>
  <c r="D358" i="8"/>
  <c r="I359" i="1"/>
  <c r="G359" i="1"/>
  <c r="E359" i="1"/>
  <c r="C359" i="1"/>
  <c r="AC358" i="1"/>
  <c r="P357" i="8" s="1"/>
  <c r="G357" i="8"/>
  <c r="F357" i="8"/>
  <c r="I358" i="1"/>
  <c r="G358" i="1"/>
  <c r="E358" i="1"/>
  <c r="C358" i="1"/>
  <c r="AC357" i="1"/>
  <c r="P356" i="8" s="1"/>
  <c r="G356" i="8"/>
  <c r="F356" i="8"/>
  <c r="D356" i="8"/>
  <c r="I357" i="1"/>
  <c r="G357" i="1"/>
  <c r="E357" i="1"/>
  <c r="C357" i="1"/>
  <c r="AC356" i="1"/>
  <c r="P355" i="8" s="1"/>
  <c r="G355" i="8"/>
  <c r="F355" i="8"/>
  <c r="D355" i="8"/>
  <c r="I356" i="1"/>
  <c r="G356" i="1"/>
  <c r="E356" i="1"/>
  <c r="C356" i="1"/>
  <c r="AC355" i="1"/>
  <c r="P354" i="8" s="1"/>
  <c r="G354" i="8"/>
  <c r="D354" i="8"/>
  <c r="I355" i="1"/>
  <c r="G355" i="1"/>
  <c r="E355" i="1"/>
  <c r="C355" i="1"/>
  <c r="AC354" i="1"/>
  <c r="P353" i="8" s="1"/>
  <c r="G353" i="8"/>
  <c r="I354" i="1"/>
  <c r="G354" i="1"/>
  <c r="E354" i="1"/>
  <c r="C354" i="1"/>
  <c r="AC353" i="1"/>
  <c r="P352" i="8" s="1"/>
  <c r="G352" i="8"/>
  <c r="F352" i="8"/>
  <c r="I353" i="1"/>
  <c r="G353" i="1"/>
  <c r="E353" i="1"/>
  <c r="C353" i="1"/>
  <c r="AC352" i="1"/>
  <c r="P351" i="8" s="1"/>
  <c r="G351" i="8"/>
  <c r="F351" i="8"/>
  <c r="D351" i="8"/>
  <c r="I352" i="1"/>
  <c r="G352" i="1"/>
  <c r="E352" i="1"/>
  <c r="C352" i="1"/>
  <c r="AC351" i="1"/>
  <c r="P350" i="8" s="1"/>
  <c r="G350" i="8"/>
  <c r="D350" i="8"/>
  <c r="I351" i="1"/>
  <c r="G351" i="1"/>
  <c r="E351" i="1"/>
  <c r="C351" i="1"/>
  <c r="AC350" i="1"/>
  <c r="P349" i="8" s="1"/>
  <c r="G349" i="8"/>
  <c r="I350" i="1"/>
  <c r="G350" i="1"/>
  <c r="E350" i="1"/>
  <c r="C350" i="1"/>
  <c r="AC349" i="1"/>
  <c r="P348" i="8" s="1"/>
  <c r="G348" i="8"/>
  <c r="F348" i="8"/>
  <c r="D348" i="8"/>
  <c r="I349" i="1"/>
  <c r="G349" i="1"/>
  <c r="E349" i="1"/>
  <c r="C349" i="1"/>
  <c r="AC348" i="1"/>
  <c r="P347" i="8" s="1"/>
  <c r="G347" i="8"/>
  <c r="D347" i="8"/>
  <c r="I348" i="1"/>
  <c r="G348" i="1"/>
  <c r="E348" i="1"/>
  <c r="C348" i="1"/>
  <c r="AC347" i="1"/>
  <c r="P346" i="8" s="1"/>
  <c r="G346" i="8"/>
  <c r="D346" i="8"/>
  <c r="I347" i="1"/>
  <c r="G347" i="1"/>
  <c r="E347" i="1"/>
  <c r="C347" i="1"/>
  <c r="AC346" i="1"/>
  <c r="P345" i="8" s="1"/>
  <c r="G345" i="8"/>
  <c r="I346" i="1"/>
  <c r="G346" i="1"/>
  <c r="E346" i="1"/>
  <c r="C346" i="1"/>
  <c r="AC345" i="1"/>
  <c r="P344" i="8" s="1"/>
  <c r="G344" i="8"/>
  <c r="F344" i="8"/>
  <c r="D344" i="8"/>
  <c r="I345" i="1"/>
  <c r="G345" i="1"/>
  <c r="E345" i="1"/>
  <c r="C345" i="1"/>
  <c r="AC344" i="1"/>
  <c r="P343" i="8" s="1"/>
  <c r="G343" i="8"/>
  <c r="D343" i="8"/>
  <c r="I344" i="1"/>
  <c r="G344" i="1"/>
  <c r="E344" i="1"/>
  <c r="C344" i="1"/>
  <c r="AC343" i="1"/>
  <c r="P342" i="8" s="1"/>
  <c r="G342" i="8"/>
  <c r="D342" i="8"/>
  <c r="I343" i="1"/>
  <c r="G343" i="1"/>
  <c r="E343" i="1"/>
  <c r="C343" i="1"/>
  <c r="AC342" i="1"/>
  <c r="P341" i="8" s="1"/>
  <c r="G341" i="8"/>
  <c r="I342" i="1"/>
  <c r="G342" i="1"/>
  <c r="E342" i="1"/>
  <c r="C342" i="1"/>
  <c r="AC341" i="1"/>
  <c r="P340" i="8" s="1"/>
  <c r="G340" i="8"/>
  <c r="F340" i="8"/>
  <c r="D340" i="8"/>
  <c r="I341" i="1"/>
  <c r="G341" i="1"/>
  <c r="E341" i="1"/>
  <c r="C341" i="1"/>
  <c r="AC340" i="1"/>
  <c r="P339" i="8" s="1"/>
  <c r="G339" i="8"/>
  <c r="I340" i="1"/>
  <c r="G340" i="1"/>
  <c r="E340" i="1"/>
  <c r="C340" i="1"/>
  <c r="AC339" i="1"/>
  <c r="P338" i="8" s="1"/>
  <c r="F338" i="8"/>
  <c r="D338" i="8"/>
  <c r="I339" i="1"/>
  <c r="G339" i="1"/>
  <c r="E339" i="1"/>
  <c r="C339" i="1"/>
  <c r="AC338" i="1"/>
  <c r="P337" i="8" s="1"/>
  <c r="G337" i="8"/>
  <c r="I338" i="1"/>
  <c r="G338" i="1"/>
  <c r="E338" i="1"/>
  <c r="C338" i="1"/>
  <c r="AC337" i="1"/>
  <c r="P336" i="8" s="1"/>
  <c r="F336" i="8"/>
  <c r="D336" i="8"/>
  <c r="I337" i="1"/>
  <c r="G337" i="1"/>
  <c r="E337" i="1"/>
  <c r="C337" i="1"/>
  <c r="AC336" i="1"/>
  <c r="P335" i="8" s="1"/>
  <c r="G335" i="8"/>
  <c r="I336" i="1"/>
  <c r="G336" i="1"/>
  <c r="E336" i="1"/>
  <c r="C336" i="1"/>
  <c r="AC335" i="1"/>
  <c r="P334" i="8" s="1"/>
  <c r="F334" i="8"/>
  <c r="D334" i="8"/>
  <c r="I335" i="1"/>
  <c r="G335" i="1"/>
  <c r="E335" i="1"/>
  <c r="C335" i="1"/>
  <c r="AC334" i="1"/>
  <c r="P333" i="8" s="1"/>
  <c r="G333" i="8"/>
  <c r="I334" i="1"/>
  <c r="G334" i="1"/>
  <c r="E334" i="1"/>
  <c r="C334" i="1"/>
  <c r="AC333" i="1"/>
  <c r="P332" i="8" s="1"/>
  <c r="F332" i="8"/>
  <c r="D332" i="8"/>
  <c r="I333" i="1"/>
  <c r="G333" i="1"/>
  <c r="E333" i="1"/>
  <c r="C333" i="1"/>
  <c r="AC332" i="1"/>
  <c r="P331" i="8" s="1"/>
  <c r="G331" i="8"/>
  <c r="I332" i="1"/>
  <c r="G332" i="1"/>
  <c r="E332" i="1"/>
  <c r="C332" i="1"/>
  <c r="AC331" i="1"/>
  <c r="P330" i="8" s="1"/>
  <c r="G330" i="8"/>
  <c r="F330" i="8"/>
  <c r="D330" i="8"/>
  <c r="I331" i="1"/>
  <c r="G331" i="1"/>
  <c r="E331" i="1"/>
  <c r="C331" i="1"/>
  <c r="AC330" i="1"/>
  <c r="P329" i="8" s="1"/>
  <c r="G329" i="8"/>
  <c r="F329" i="8"/>
  <c r="I330" i="1"/>
  <c r="G330" i="1"/>
  <c r="E330" i="1"/>
  <c r="K330" i="1" s="1"/>
  <c r="C330" i="1"/>
  <c r="AC329" i="1"/>
  <c r="P328" i="8" s="1"/>
  <c r="F328" i="8"/>
  <c r="D328" i="8"/>
  <c r="I329" i="1"/>
  <c r="G329" i="1"/>
  <c r="E329" i="1"/>
  <c r="C329" i="1"/>
  <c r="AC328" i="1"/>
  <c r="P327" i="8" s="1"/>
  <c r="G327" i="8"/>
  <c r="D327" i="8"/>
  <c r="I328" i="1"/>
  <c r="G328" i="1"/>
  <c r="E328" i="1"/>
  <c r="C328" i="1"/>
  <c r="AC327" i="1"/>
  <c r="P326" i="8" s="1"/>
  <c r="F326" i="8"/>
  <c r="D326" i="8"/>
  <c r="I327" i="1"/>
  <c r="G327" i="1"/>
  <c r="E327" i="1"/>
  <c r="C327" i="1"/>
  <c r="AC326" i="1"/>
  <c r="P325" i="8" s="1"/>
  <c r="G325" i="8"/>
  <c r="I326" i="1"/>
  <c r="G326" i="1"/>
  <c r="E326" i="1"/>
  <c r="C326" i="1"/>
  <c r="AC325" i="1"/>
  <c r="P324" i="8" s="1"/>
  <c r="F324" i="8"/>
  <c r="D324" i="8"/>
  <c r="I325" i="1"/>
  <c r="G325" i="1"/>
  <c r="E325" i="1"/>
  <c r="C325" i="1"/>
  <c r="AC324" i="1"/>
  <c r="P323" i="8" s="1"/>
  <c r="G323" i="8"/>
  <c r="I324" i="1"/>
  <c r="G324" i="1"/>
  <c r="E324" i="1"/>
  <c r="C324" i="1"/>
  <c r="AC323" i="1"/>
  <c r="P322" i="8" s="1"/>
  <c r="G322" i="8"/>
  <c r="F322" i="8"/>
  <c r="D322" i="8"/>
  <c r="I323" i="1"/>
  <c r="G323" i="1"/>
  <c r="E323" i="1"/>
  <c r="C323" i="1"/>
  <c r="AC322" i="1"/>
  <c r="P321" i="8" s="1"/>
  <c r="G321" i="8"/>
  <c r="F321" i="8"/>
  <c r="I322" i="1"/>
  <c r="G322" i="1"/>
  <c r="E322" i="1"/>
  <c r="C322" i="1"/>
  <c r="AC321" i="1"/>
  <c r="P320" i="8" s="1"/>
  <c r="F320" i="8"/>
  <c r="D320" i="8"/>
  <c r="I321" i="1"/>
  <c r="G321" i="1"/>
  <c r="E321" i="1"/>
  <c r="C321" i="1"/>
  <c r="AC320" i="1"/>
  <c r="P319" i="8" s="1"/>
  <c r="G319" i="8"/>
  <c r="D319" i="8"/>
  <c r="I320" i="1"/>
  <c r="G320" i="1"/>
  <c r="E320" i="1"/>
  <c r="C320" i="1"/>
  <c r="AC319" i="1"/>
  <c r="P318" i="8" s="1"/>
  <c r="F318" i="8"/>
  <c r="D318" i="8"/>
  <c r="I319" i="1"/>
  <c r="G319" i="1"/>
  <c r="E319" i="1"/>
  <c r="C319" i="1"/>
  <c r="AC318" i="1"/>
  <c r="P317" i="8" s="1"/>
  <c r="G317" i="8"/>
  <c r="I318" i="1"/>
  <c r="G318" i="1"/>
  <c r="E318" i="1"/>
  <c r="C318" i="1"/>
  <c r="AC317" i="1"/>
  <c r="P316" i="8" s="1"/>
  <c r="F316" i="8"/>
  <c r="D316" i="8"/>
  <c r="I317" i="1"/>
  <c r="G317" i="1"/>
  <c r="E317" i="1"/>
  <c r="C317" i="1"/>
  <c r="AC316" i="1"/>
  <c r="P315" i="8" s="1"/>
  <c r="G315" i="8"/>
  <c r="I316" i="1"/>
  <c r="G316" i="1"/>
  <c r="E316" i="1"/>
  <c r="C316" i="1"/>
  <c r="AC315" i="1"/>
  <c r="P314" i="8" s="1"/>
  <c r="G314" i="8"/>
  <c r="F314" i="8"/>
  <c r="D314" i="8"/>
  <c r="I315" i="1"/>
  <c r="G315" i="1"/>
  <c r="E315" i="1"/>
  <c r="C315" i="1"/>
  <c r="AC314" i="1"/>
  <c r="P313" i="8" s="1"/>
  <c r="G313" i="8"/>
  <c r="F313" i="8"/>
  <c r="I314" i="1"/>
  <c r="G314" i="1"/>
  <c r="E314" i="1"/>
  <c r="C314" i="1"/>
  <c r="AC313" i="1"/>
  <c r="P312" i="8" s="1"/>
  <c r="G312" i="8"/>
  <c r="F312" i="8"/>
  <c r="D312" i="8"/>
  <c r="I313" i="1"/>
  <c r="G313" i="1"/>
  <c r="E313" i="1"/>
  <c r="C313" i="1"/>
  <c r="AC312" i="1"/>
  <c r="P311" i="8" s="1"/>
  <c r="G311" i="8"/>
  <c r="F311" i="8"/>
  <c r="D311" i="8"/>
  <c r="I312" i="1"/>
  <c r="G312" i="1"/>
  <c r="E312" i="1"/>
  <c r="C312" i="1"/>
  <c r="AC311" i="1"/>
  <c r="P310" i="8" s="1"/>
  <c r="F310" i="8"/>
  <c r="D310" i="8"/>
  <c r="I311" i="1"/>
  <c r="G311" i="1"/>
  <c r="E311" i="1"/>
  <c r="C311" i="1"/>
  <c r="AC310" i="1"/>
  <c r="P309" i="8" s="1"/>
  <c r="G309" i="8"/>
  <c r="D309" i="8"/>
  <c r="I310" i="1"/>
  <c r="G310" i="1"/>
  <c r="E310" i="1"/>
  <c r="C310" i="1"/>
  <c r="AC309" i="1"/>
  <c r="P308" i="8" s="1"/>
  <c r="F308" i="8"/>
  <c r="D308" i="8"/>
  <c r="I309" i="1"/>
  <c r="G309" i="1"/>
  <c r="E309" i="1"/>
  <c r="C309" i="1"/>
  <c r="AC308" i="1"/>
  <c r="P307" i="8" s="1"/>
  <c r="G307" i="8"/>
  <c r="I308" i="1"/>
  <c r="G308" i="1"/>
  <c r="E308" i="1"/>
  <c r="C308" i="1"/>
  <c r="AC307" i="1"/>
  <c r="P306" i="8" s="1"/>
  <c r="G306" i="8"/>
  <c r="F306" i="8"/>
  <c r="D306" i="8"/>
  <c r="I307" i="1"/>
  <c r="G307" i="1"/>
  <c r="E307" i="1"/>
  <c r="C307" i="1"/>
  <c r="AC306" i="1"/>
  <c r="P305" i="8" s="1"/>
  <c r="G305" i="8"/>
  <c r="F305" i="8"/>
  <c r="I306" i="1"/>
  <c r="G306" i="1"/>
  <c r="E306" i="1"/>
  <c r="C306" i="1"/>
  <c r="AC305" i="1"/>
  <c r="P304" i="8" s="1"/>
  <c r="G304" i="8"/>
  <c r="F304" i="8"/>
  <c r="D304" i="8"/>
  <c r="I305" i="1"/>
  <c r="G305" i="1"/>
  <c r="E305" i="1"/>
  <c r="C305" i="1"/>
  <c r="AC304" i="1"/>
  <c r="P303" i="8" s="1"/>
  <c r="G303" i="8"/>
  <c r="F303" i="8"/>
  <c r="D303" i="8"/>
  <c r="I304" i="1"/>
  <c r="G304" i="1"/>
  <c r="E304" i="1"/>
  <c r="C304" i="1"/>
  <c r="AC303" i="1"/>
  <c r="P302" i="8" s="1"/>
  <c r="F302" i="8"/>
  <c r="D302" i="8"/>
  <c r="I303" i="1"/>
  <c r="G303" i="1"/>
  <c r="E303" i="1"/>
  <c r="C303" i="1"/>
  <c r="AC302" i="1"/>
  <c r="P301" i="8" s="1"/>
  <c r="G301" i="8"/>
  <c r="D301" i="8"/>
  <c r="I302" i="1"/>
  <c r="G302" i="1"/>
  <c r="E302" i="1"/>
  <c r="C302" i="1"/>
  <c r="AC301" i="1"/>
  <c r="P300" i="8" s="1"/>
  <c r="F300" i="8"/>
  <c r="D300" i="8"/>
  <c r="I301" i="1"/>
  <c r="G301" i="1"/>
  <c r="E301" i="1"/>
  <c r="C301" i="1"/>
  <c r="AC300" i="1"/>
  <c r="P299" i="8" s="1"/>
  <c r="G299" i="8"/>
  <c r="I300" i="1"/>
  <c r="G300" i="1"/>
  <c r="E300" i="1"/>
  <c r="C300" i="1"/>
  <c r="AC299" i="1"/>
  <c r="P298" i="8" s="1"/>
  <c r="G298" i="8"/>
  <c r="F298" i="8"/>
  <c r="D298" i="8"/>
  <c r="I299" i="1"/>
  <c r="G299" i="1"/>
  <c r="E299" i="1"/>
  <c r="C299" i="1"/>
  <c r="AC298" i="1"/>
  <c r="P297" i="8" s="1"/>
  <c r="G297" i="8"/>
  <c r="F297" i="8"/>
  <c r="I298" i="1"/>
  <c r="G298" i="1"/>
  <c r="E298" i="1"/>
  <c r="C298" i="1"/>
  <c r="AC297" i="1"/>
  <c r="P296" i="8" s="1"/>
  <c r="G296" i="8"/>
  <c r="F296" i="8"/>
  <c r="D296" i="8"/>
  <c r="I297" i="1"/>
  <c r="G297" i="1"/>
  <c r="E297" i="1"/>
  <c r="C297" i="1"/>
  <c r="AC296" i="1"/>
  <c r="P295" i="8" s="1"/>
  <c r="G295" i="8"/>
  <c r="F295" i="8"/>
  <c r="D295" i="8"/>
  <c r="I296" i="1"/>
  <c r="G296" i="1"/>
  <c r="E296" i="1"/>
  <c r="C296" i="1"/>
  <c r="AC295" i="1"/>
  <c r="P294" i="8" s="1"/>
  <c r="G294" i="8"/>
  <c r="F294" i="8"/>
  <c r="D294" i="8"/>
  <c r="I295" i="1"/>
  <c r="G295" i="1"/>
  <c r="E295" i="1"/>
  <c r="C295" i="1"/>
  <c r="AC294" i="1"/>
  <c r="P293" i="8" s="1"/>
  <c r="G293" i="8"/>
  <c r="F293" i="8"/>
  <c r="D293" i="8"/>
  <c r="I294" i="1"/>
  <c r="G294" i="1"/>
  <c r="E294" i="1"/>
  <c r="C294" i="1"/>
  <c r="AC293" i="1"/>
  <c r="P292" i="8" s="1"/>
  <c r="G292" i="8"/>
  <c r="F292" i="8"/>
  <c r="D292" i="8"/>
  <c r="I293" i="1"/>
  <c r="G293" i="1"/>
  <c r="E293" i="1"/>
  <c r="C293" i="1"/>
  <c r="AC292" i="1"/>
  <c r="P291" i="8" s="1"/>
  <c r="G291" i="8"/>
  <c r="F291" i="8"/>
  <c r="D291" i="8"/>
  <c r="I292" i="1"/>
  <c r="G292" i="1"/>
  <c r="E292" i="1"/>
  <c r="C292" i="1"/>
  <c r="AC291" i="1"/>
  <c r="P290" i="8" s="1"/>
  <c r="G290" i="8"/>
  <c r="F290" i="8"/>
  <c r="D290" i="8"/>
  <c r="I291" i="1"/>
  <c r="G291" i="1"/>
  <c r="E291" i="1"/>
  <c r="C291" i="1"/>
  <c r="AC290" i="1"/>
  <c r="P289" i="8" s="1"/>
  <c r="G289" i="8"/>
  <c r="F289" i="8"/>
  <c r="D289" i="8"/>
  <c r="I290" i="1"/>
  <c r="G290" i="1"/>
  <c r="E290" i="1"/>
  <c r="C290" i="1"/>
  <c r="AC289" i="1"/>
  <c r="P288" i="8" s="1"/>
  <c r="G288" i="8"/>
  <c r="F288" i="8"/>
  <c r="D288" i="8"/>
  <c r="I289" i="1"/>
  <c r="G289" i="1"/>
  <c r="E289" i="1"/>
  <c r="C289" i="1"/>
  <c r="AC288" i="1"/>
  <c r="P287" i="8" s="1"/>
  <c r="G287" i="8"/>
  <c r="F287" i="8"/>
  <c r="D287" i="8"/>
  <c r="I288" i="1"/>
  <c r="G288" i="1"/>
  <c r="E288" i="1"/>
  <c r="C288" i="1"/>
  <c r="AC287" i="1"/>
  <c r="P286" i="8" s="1"/>
  <c r="G286" i="8"/>
  <c r="F286" i="8"/>
  <c r="D286" i="8"/>
  <c r="I287" i="1"/>
  <c r="G287" i="1"/>
  <c r="E287" i="1"/>
  <c r="C287" i="1"/>
  <c r="AC286" i="1"/>
  <c r="P285" i="8" s="1"/>
  <c r="G285" i="8"/>
  <c r="F285" i="8"/>
  <c r="D285" i="8"/>
  <c r="I286" i="1"/>
  <c r="G286" i="1"/>
  <c r="E286" i="1"/>
  <c r="C286" i="1"/>
  <c r="AC285" i="1"/>
  <c r="P284" i="8" s="1"/>
  <c r="G284" i="8"/>
  <c r="F284" i="8"/>
  <c r="D284" i="8"/>
  <c r="I285" i="1"/>
  <c r="G285" i="1"/>
  <c r="E285" i="1"/>
  <c r="C285" i="1"/>
  <c r="AC284" i="1"/>
  <c r="P283" i="8" s="1"/>
  <c r="G283" i="8"/>
  <c r="F283" i="8"/>
  <c r="D283" i="8"/>
  <c r="I284" i="1"/>
  <c r="G284" i="1"/>
  <c r="E284" i="1"/>
  <c r="C284" i="1"/>
  <c r="AC283" i="1"/>
  <c r="P282" i="8" s="1"/>
  <c r="G282" i="8"/>
  <c r="F282" i="8"/>
  <c r="D282" i="8"/>
  <c r="I283" i="1"/>
  <c r="G283" i="1"/>
  <c r="E283" i="1"/>
  <c r="C283" i="1"/>
  <c r="AC282" i="1"/>
  <c r="P281" i="8" s="1"/>
  <c r="G281" i="8"/>
  <c r="F281" i="8"/>
  <c r="D281" i="8"/>
  <c r="I282" i="1"/>
  <c r="G282" i="1"/>
  <c r="E282" i="1"/>
  <c r="C282" i="1"/>
  <c r="AC281" i="1"/>
  <c r="P280" i="8" s="1"/>
  <c r="G280" i="8"/>
  <c r="F280" i="8"/>
  <c r="D280" i="8"/>
  <c r="I281" i="1"/>
  <c r="G281" i="1"/>
  <c r="E281" i="1"/>
  <c r="C281" i="1"/>
  <c r="AC280" i="1"/>
  <c r="P279" i="8" s="1"/>
  <c r="G279" i="8"/>
  <c r="F279" i="8"/>
  <c r="D279" i="8"/>
  <c r="I280" i="1"/>
  <c r="G280" i="1"/>
  <c r="E280" i="1"/>
  <c r="C280" i="1"/>
  <c r="AC279" i="1"/>
  <c r="P278" i="8" s="1"/>
  <c r="G278" i="8"/>
  <c r="F278" i="8"/>
  <c r="D278" i="8"/>
  <c r="I279" i="1"/>
  <c r="G279" i="1"/>
  <c r="E279" i="1"/>
  <c r="C279" i="1"/>
  <c r="AC278" i="1"/>
  <c r="P277" i="8" s="1"/>
  <c r="G277" i="8"/>
  <c r="F277" i="8"/>
  <c r="D277" i="8"/>
  <c r="I278" i="1"/>
  <c r="G278" i="1"/>
  <c r="E278" i="1"/>
  <c r="C278" i="1"/>
  <c r="AC277" i="1"/>
  <c r="P276" i="8" s="1"/>
  <c r="G276" i="8"/>
  <c r="F276" i="8"/>
  <c r="D276" i="8"/>
  <c r="I277" i="1"/>
  <c r="G277" i="1"/>
  <c r="E277" i="1"/>
  <c r="C277" i="1"/>
  <c r="AC276" i="1"/>
  <c r="P275" i="8" s="1"/>
  <c r="G275" i="8"/>
  <c r="F275" i="8"/>
  <c r="D275" i="8"/>
  <c r="I276" i="1"/>
  <c r="G276" i="1"/>
  <c r="E276" i="1"/>
  <c r="C276" i="1"/>
  <c r="AC275" i="1"/>
  <c r="P274" i="8" s="1"/>
  <c r="G274" i="8"/>
  <c r="F274" i="8"/>
  <c r="D274" i="8"/>
  <c r="I275" i="1"/>
  <c r="G275" i="1"/>
  <c r="E275" i="1"/>
  <c r="C275" i="1"/>
  <c r="AC274" i="1"/>
  <c r="P273" i="8" s="1"/>
  <c r="G273" i="8"/>
  <c r="F273" i="8"/>
  <c r="D273" i="8"/>
  <c r="I274" i="1"/>
  <c r="G274" i="1"/>
  <c r="E274" i="1"/>
  <c r="C274" i="1"/>
  <c r="AC273" i="1"/>
  <c r="P272" i="8" s="1"/>
  <c r="G272" i="8"/>
  <c r="F272" i="8"/>
  <c r="D272" i="8"/>
  <c r="I273" i="1"/>
  <c r="G273" i="1"/>
  <c r="E273" i="1"/>
  <c r="C273" i="1"/>
  <c r="AC272" i="1"/>
  <c r="P271" i="8" s="1"/>
  <c r="G271" i="8"/>
  <c r="F271" i="8"/>
  <c r="D271" i="8"/>
  <c r="I272" i="1"/>
  <c r="G272" i="1"/>
  <c r="E272" i="1"/>
  <c r="C272" i="1"/>
  <c r="AC271" i="1"/>
  <c r="P270" i="8" s="1"/>
  <c r="G270" i="8"/>
  <c r="F270" i="8"/>
  <c r="D270" i="8"/>
  <c r="I271" i="1"/>
  <c r="G271" i="1"/>
  <c r="E271" i="1"/>
  <c r="R271" i="1" s="1"/>
  <c r="C271" i="1"/>
  <c r="AC270" i="1"/>
  <c r="P269" i="8" s="1"/>
  <c r="G269" i="8"/>
  <c r="F269" i="8"/>
  <c r="D269" i="8"/>
  <c r="I270" i="1"/>
  <c r="G270" i="1"/>
  <c r="E270" i="1"/>
  <c r="R270" i="1" s="1"/>
  <c r="C270" i="1"/>
  <c r="AC269" i="1"/>
  <c r="P268" i="8" s="1"/>
  <c r="G268" i="8"/>
  <c r="F268" i="8"/>
  <c r="D268" i="8"/>
  <c r="I269" i="1"/>
  <c r="G269" i="1"/>
  <c r="E269" i="1"/>
  <c r="R269" i="1" s="1"/>
  <c r="C269" i="1"/>
  <c r="AC268" i="1"/>
  <c r="P267" i="8" s="1"/>
  <c r="G267" i="8"/>
  <c r="F267" i="8"/>
  <c r="D267" i="8"/>
  <c r="I268" i="1"/>
  <c r="G268" i="1"/>
  <c r="E268" i="1"/>
  <c r="C268" i="1"/>
  <c r="AC267" i="1"/>
  <c r="P266" i="8" s="1"/>
  <c r="G266" i="8"/>
  <c r="F266" i="8"/>
  <c r="D266" i="8"/>
  <c r="I267" i="1"/>
  <c r="G267" i="1"/>
  <c r="E267" i="1"/>
  <c r="C267" i="1"/>
  <c r="AC266" i="1"/>
  <c r="P265" i="8" s="1"/>
  <c r="G265" i="8"/>
  <c r="F265" i="8"/>
  <c r="D265" i="8"/>
  <c r="I266" i="1"/>
  <c r="G266" i="1"/>
  <c r="E266" i="1"/>
  <c r="C266" i="1"/>
  <c r="AC265" i="1"/>
  <c r="P264" i="8" s="1"/>
  <c r="G264" i="8"/>
  <c r="F264" i="8"/>
  <c r="D264" i="8"/>
  <c r="I265" i="1"/>
  <c r="G265" i="1"/>
  <c r="E265" i="1"/>
  <c r="C265" i="1"/>
  <c r="AC264" i="1"/>
  <c r="P263" i="8" s="1"/>
  <c r="G263" i="8"/>
  <c r="F263" i="8"/>
  <c r="D263" i="8"/>
  <c r="I264" i="1"/>
  <c r="G264" i="1"/>
  <c r="E264" i="1"/>
  <c r="C264" i="1"/>
  <c r="AC263" i="1"/>
  <c r="P262" i="8" s="1"/>
  <c r="G262" i="8"/>
  <c r="F262" i="8"/>
  <c r="D262" i="8"/>
  <c r="I263" i="1"/>
  <c r="G263" i="1"/>
  <c r="E263" i="1"/>
  <c r="C263" i="1"/>
  <c r="AC262" i="1"/>
  <c r="P261" i="8" s="1"/>
  <c r="G261" i="8"/>
  <c r="F261" i="8"/>
  <c r="D261" i="8"/>
  <c r="I262" i="1"/>
  <c r="G262" i="1"/>
  <c r="E262" i="1"/>
  <c r="C262" i="1"/>
  <c r="AC261" i="1"/>
  <c r="P260" i="8" s="1"/>
  <c r="G260" i="8"/>
  <c r="F260" i="8"/>
  <c r="D260" i="8"/>
  <c r="I261" i="1"/>
  <c r="G261" i="1"/>
  <c r="E261" i="1"/>
  <c r="C261" i="1"/>
  <c r="AC260" i="1"/>
  <c r="P259" i="8" s="1"/>
  <c r="G259" i="8"/>
  <c r="F259" i="8"/>
  <c r="D259" i="8"/>
  <c r="I260" i="1"/>
  <c r="G260" i="1"/>
  <c r="E260" i="1"/>
  <c r="C260" i="1"/>
  <c r="AC259" i="1"/>
  <c r="P258" i="8" s="1"/>
  <c r="G258" i="8"/>
  <c r="F258" i="8"/>
  <c r="D258" i="8"/>
  <c r="I259" i="1"/>
  <c r="G259" i="1"/>
  <c r="E259" i="1"/>
  <c r="C259" i="1"/>
  <c r="AC258" i="1"/>
  <c r="P257" i="8" s="1"/>
  <c r="G257" i="8"/>
  <c r="F257" i="8"/>
  <c r="D257" i="8"/>
  <c r="I258" i="1"/>
  <c r="G258" i="1"/>
  <c r="E258" i="1"/>
  <c r="C258" i="1"/>
  <c r="AC257" i="1"/>
  <c r="P256" i="8" s="1"/>
  <c r="G256" i="8"/>
  <c r="F256" i="8"/>
  <c r="D256" i="8"/>
  <c r="I257" i="1"/>
  <c r="G257" i="1"/>
  <c r="E257" i="1"/>
  <c r="C257" i="1"/>
  <c r="AC256" i="1"/>
  <c r="P255" i="8" s="1"/>
  <c r="G255" i="8"/>
  <c r="F255" i="8"/>
  <c r="D255" i="8"/>
  <c r="I256" i="1"/>
  <c r="G256" i="1"/>
  <c r="E256" i="1"/>
  <c r="C256" i="1"/>
  <c r="AC255" i="1"/>
  <c r="P254" i="8" s="1"/>
  <c r="G254" i="8"/>
  <c r="F254" i="8"/>
  <c r="D254" i="8"/>
  <c r="I255" i="1"/>
  <c r="G255" i="1"/>
  <c r="E255" i="1"/>
  <c r="C255" i="1"/>
  <c r="AC254" i="1"/>
  <c r="P253" i="8" s="1"/>
  <c r="G253" i="8"/>
  <c r="F253" i="8"/>
  <c r="D253" i="8"/>
  <c r="I254" i="1"/>
  <c r="G254" i="1"/>
  <c r="E254" i="1"/>
  <c r="C254" i="1"/>
  <c r="AC253" i="1"/>
  <c r="P252" i="8" s="1"/>
  <c r="G252" i="8"/>
  <c r="F252" i="8"/>
  <c r="D252" i="8"/>
  <c r="I253" i="1"/>
  <c r="G253" i="1"/>
  <c r="E253" i="1"/>
  <c r="C253" i="1"/>
  <c r="AC252" i="1"/>
  <c r="P251" i="8" s="1"/>
  <c r="G251" i="8"/>
  <c r="F251" i="8"/>
  <c r="D251" i="8"/>
  <c r="I252" i="1"/>
  <c r="G252" i="1"/>
  <c r="E252" i="1"/>
  <c r="C252" i="1"/>
  <c r="AC251" i="1"/>
  <c r="P250" i="8" s="1"/>
  <c r="G250" i="8"/>
  <c r="F250" i="8"/>
  <c r="D250" i="8"/>
  <c r="I251" i="1"/>
  <c r="G251" i="1"/>
  <c r="E251" i="1"/>
  <c r="C251" i="1"/>
  <c r="AC250" i="1"/>
  <c r="P249" i="8" s="1"/>
  <c r="G249" i="8"/>
  <c r="F249" i="8"/>
  <c r="D249" i="8"/>
  <c r="I250" i="1"/>
  <c r="G250" i="1"/>
  <c r="E250" i="1"/>
  <c r="C250" i="1"/>
  <c r="AC249" i="1"/>
  <c r="P248" i="8" s="1"/>
  <c r="G248" i="8"/>
  <c r="F248" i="8"/>
  <c r="D248" i="8"/>
  <c r="I249" i="1"/>
  <c r="G249" i="1"/>
  <c r="E249" i="1"/>
  <c r="C249" i="1"/>
  <c r="AC248" i="1"/>
  <c r="P247" i="8" s="1"/>
  <c r="G247" i="8"/>
  <c r="F247" i="8"/>
  <c r="D247" i="8"/>
  <c r="I248" i="1"/>
  <c r="G248" i="1"/>
  <c r="E248" i="1"/>
  <c r="C248" i="1"/>
  <c r="AC247" i="1"/>
  <c r="P246" i="8" s="1"/>
  <c r="G246" i="8"/>
  <c r="F246" i="8"/>
  <c r="D246" i="8"/>
  <c r="I247" i="1"/>
  <c r="G247" i="1"/>
  <c r="E247" i="1"/>
  <c r="C247" i="1"/>
  <c r="AC246" i="1"/>
  <c r="P245" i="8" s="1"/>
  <c r="G245" i="8"/>
  <c r="F245" i="8"/>
  <c r="D245" i="8"/>
  <c r="I246" i="1"/>
  <c r="G246" i="1"/>
  <c r="E246" i="1"/>
  <c r="C246" i="1"/>
  <c r="AC245" i="1"/>
  <c r="P244" i="8" s="1"/>
  <c r="G244" i="8"/>
  <c r="D244" i="8"/>
  <c r="I245" i="1"/>
  <c r="G245" i="1"/>
  <c r="E245" i="1"/>
  <c r="C245" i="1"/>
  <c r="AC244" i="1"/>
  <c r="P243" i="8" s="1"/>
  <c r="G243" i="8"/>
  <c r="F243" i="8"/>
  <c r="D243" i="8"/>
  <c r="I244" i="1"/>
  <c r="G244" i="1"/>
  <c r="E244" i="1"/>
  <c r="C244" i="1"/>
  <c r="AC243" i="1"/>
  <c r="P242" i="8" s="1"/>
  <c r="G242" i="8"/>
  <c r="F242" i="8"/>
  <c r="I243" i="1"/>
  <c r="G243" i="1"/>
  <c r="E243" i="1"/>
  <c r="C243" i="1"/>
  <c r="AC242" i="1"/>
  <c r="P241" i="8" s="1"/>
  <c r="G241" i="8"/>
  <c r="F241" i="8"/>
  <c r="D241" i="8"/>
  <c r="I242" i="1"/>
  <c r="G242" i="1"/>
  <c r="E242" i="1"/>
  <c r="C242" i="1"/>
  <c r="AC241" i="1"/>
  <c r="P240" i="8" s="1"/>
  <c r="G240" i="8"/>
  <c r="F240" i="8"/>
  <c r="D240" i="8"/>
  <c r="I241" i="1"/>
  <c r="G241" i="1"/>
  <c r="E241" i="1"/>
  <c r="C241" i="1"/>
  <c r="AC240" i="1"/>
  <c r="P239" i="8" s="1"/>
  <c r="G239" i="8"/>
  <c r="F239" i="8"/>
  <c r="D239" i="8"/>
  <c r="I240" i="1"/>
  <c r="G240" i="1"/>
  <c r="E240" i="1"/>
  <c r="C240" i="1"/>
  <c r="AC239" i="1"/>
  <c r="P238" i="8" s="1"/>
  <c r="G238" i="8"/>
  <c r="I239" i="1"/>
  <c r="G239" i="1"/>
  <c r="E239" i="1"/>
  <c r="C239" i="1"/>
  <c r="AC238" i="1"/>
  <c r="P237" i="8" s="1"/>
  <c r="F237" i="8"/>
  <c r="I238" i="1"/>
  <c r="G238" i="1"/>
  <c r="E238" i="1"/>
  <c r="C238" i="1"/>
  <c r="AC237" i="1"/>
  <c r="P236" i="8" s="1"/>
  <c r="G236" i="8"/>
  <c r="D236" i="8"/>
  <c r="I237" i="1"/>
  <c r="G237" i="1"/>
  <c r="E237" i="1"/>
  <c r="C237" i="1"/>
  <c r="AC236" i="1"/>
  <c r="P235" i="8" s="1"/>
  <c r="G235" i="8"/>
  <c r="F235" i="8"/>
  <c r="D235" i="8"/>
  <c r="I236" i="1"/>
  <c r="G236" i="1"/>
  <c r="E236" i="1"/>
  <c r="C236" i="1"/>
  <c r="AC235" i="1"/>
  <c r="P234" i="8" s="1"/>
  <c r="G234" i="8"/>
  <c r="F234" i="8"/>
  <c r="I235" i="1"/>
  <c r="G235" i="1"/>
  <c r="E235" i="1"/>
  <c r="C235" i="1"/>
  <c r="AC234" i="1"/>
  <c r="P233" i="8" s="1"/>
  <c r="G233" i="8"/>
  <c r="F233" i="8"/>
  <c r="D233" i="8"/>
  <c r="I234" i="1"/>
  <c r="G234" i="1"/>
  <c r="E234" i="1"/>
  <c r="C234" i="1"/>
  <c r="AC233" i="1"/>
  <c r="P232" i="8" s="1"/>
  <c r="G232" i="8"/>
  <c r="F232" i="8"/>
  <c r="D232" i="8"/>
  <c r="I233" i="1"/>
  <c r="G233" i="1"/>
  <c r="E233" i="1"/>
  <c r="C233" i="1"/>
  <c r="AC232" i="1"/>
  <c r="P231" i="8" s="1"/>
  <c r="F231" i="8"/>
  <c r="D231" i="8"/>
  <c r="I232" i="1"/>
  <c r="G232" i="1"/>
  <c r="E232" i="1"/>
  <c r="C232" i="1"/>
  <c r="AC231" i="1"/>
  <c r="P230" i="8" s="1"/>
  <c r="G230" i="8"/>
  <c r="I231" i="1"/>
  <c r="G231" i="1"/>
  <c r="E231" i="1"/>
  <c r="C231" i="1"/>
  <c r="AC230" i="1"/>
  <c r="P229" i="8" s="1"/>
  <c r="F229" i="8"/>
  <c r="I230" i="1"/>
  <c r="G230" i="1"/>
  <c r="E230" i="1"/>
  <c r="C230" i="1"/>
  <c r="AC229" i="1"/>
  <c r="P228" i="8" s="1"/>
  <c r="G228" i="8"/>
  <c r="D228" i="8"/>
  <c r="I229" i="1"/>
  <c r="G229" i="1"/>
  <c r="E229" i="1"/>
  <c r="C229" i="1"/>
  <c r="AC228" i="1"/>
  <c r="P227" i="8" s="1"/>
  <c r="G227" i="8"/>
  <c r="F227" i="8"/>
  <c r="D227" i="8"/>
  <c r="I228" i="1"/>
  <c r="G228" i="1"/>
  <c r="E228" i="1"/>
  <c r="C228" i="1"/>
  <c r="AC227" i="1"/>
  <c r="P226" i="8" s="1"/>
  <c r="G226" i="8"/>
  <c r="F226" i="8"/>
  <c r="I227" i="1"/>
  <c r="G227" i="1"/>
  <c r="E227" i="1"/>
  <c r="C227" i="1"/>
  <c r="AC226" i="1"/>
  <c r="P225" i="8" s="1"/>
  <c r="G225" i="8"/>
  <c r="F225" i="8"/>
  <c r="D225" i="8"/>
  <c r="I226" i="1"/>
  <c r="G226" i="1"/>
  <c r="E226" i="1"/>
  <c r="C226" i="1"/>
  <c r="AC225" i="1"/>
  <c r="P224" i="8" s="1"/>
  <c r="G224" i="8"/>
  <c r="F224" i="8"/>
  <c r="D224" i="8"/>
  <c r="I225" i="1"/>
  <c r="G225" i="1"/>
  <c r="E225" i="1"/>
  <c r="C225" i="1"/>
  <c r="AC224" i="1"/>
  <c r="P223" i="8" s="1"/>
  <c r="F223" i="8"/>
  <c r="D223" i="8"/>
  <c r="I224" i="1"/>
  <c r="G224" i="1"/>
  <c r="E224" i="1"/>
  <c r="C224" i="1"/>
  <c r="AC223" i="1"/>
  <c r="P222" i="8" s="1"/>
  <c r="G222" i="8"/>
  <c r="I223" i="1"/>
  <c r="G223" i="1"/>
  <c r="E223" i="1"/>
  <c r="C223" i="1"/>
  <c r="AC222" i="1"/>
  <c r="P221" i="8" s="1"/>
  <c r="F221" i="8"/>
  <c r="I222" i="1"/>
  <c r="G222" i="1"/>
  <c r="E222" i="1"/>
  <c r="C222" i="1"/>
  <c r="AC221" i="1"/>
  <c r="P220" i="8" s="1"/>
  <c r="G220" i="8"/>
  <c r="D220" i="8"/>
  <c r="I221" i="1"/>
  <c r="G221" i="1"/>
  <c r="E221" i="1"/>
  <c r="C221" i="1"/>
  <c r="AC220" i="1"/>
  <c r="P219" i="8" s="1"/>
  <c r="G219" i="8"/>
  <c r="F219" i="8"/>
  <c r="D219" i="8"/>
  <c r="I220" i="1"/>
  <c r="G220" i="1"/>
  <c r="E220" i="1"/>
  <c r="C220" i="1"/>
  <c r="AC219" i="1"/>
  <c r="P218" i="8" s="1"/>
  <c r="G218" i="8"/>
  <c r="F218" i="8"/>
  <c r="I219" i="1"/>
  <c r="G219" i="1"/>
  <c r="E219" i="1"/>
  <c r="C219" i="1"/>
  <c r="AC218" i="1"/>
  <c r="P217" i="8" s="1"/>
  <c r="G217" i="8"/>
  <c r="F217" i="8"/>
  <c r="D217" i="8"/>
  <c r="I218" i="1"/>
  <c r="G218" i="1"/>
  <c r="E218" i="1"/>
  <c r="C218" i="1"/>
  <c r="AC217" i="1"/>
  <c r="P216" i="8" s="1"/>
  <c r="G216" i="8"/>
  <c r="F216" i="8"/>
  <c r="D216" i="8"/>
  <c r="I217" i="1"/>
  <c r="G217" i="1"/>
  <c r="E217" i="1"/>
  <c r="C217" i="1"/>
  <c r="AC216" i="1"/>
  <c r="P215" i="8" s="1"/>
  <c r="F215" i="8"/>
  <c r="D215" i="8"/>
  <c r="I216" i="1"/>
  <c r="G216" i="1"/>
  <c r="E216" i="1"/>
  <c r="C216" i="1"/>
  <c r="AC215" i="1"/>
  <c r="P214" i="8" s="1"/>
  <c r="G214" i="8"/>
  <c r="I215" i="1"/>
  <c r="G215" i="1"/>
  <c r="E215" i="1"/>
  <c r="C215" i="1"/>
  <c r="AC214" i="1"/>
  <c r="P213" i="8" s="1"/>
  <c r="F213" i="8"/>
  <c r="I214" i="1"/>
  <c r="G214" i="1"/>
  <c r="E214" i="1"/>
  <c r="C214" i="1"/>
  <c r="AC213" i="1"/>
  <c r="P212" i="8" s="1"/>
  <c r="G212" i="8"/>
  <c r="D212" i="8"/>
  <c r="I213" i="1"/>
  <c r="G213" i="1"/>
  <c r="E213" i="1"/>
  <c r="C213" i="1"/>
  <c r="AC212" i="1"/>
  <c r="P211" i="8" s="1"/>
  <c r="G211" i="8"/>
  <c r="F211" i="8"/>
  <c r="D211" i="8"/>
  <c r="I212" i="1"/>
  <c r="G212" i="1"/>
  <c r="E212" i="1"/>
  <c r="C212" i="1"/>
  <c r="AC211" i="1"/>
  <c r="P210" i="8" s="1"/>
  <c r="G210" i="8"/>
  <c r="F210" i="8"/>
  <c r="I211" i="1"/>
  <c r="G211" i="1"/>
  <c r="E211" i="1"/>
  <c r="C211" i="1"/>
  <c r="AC210" i="1"/>
  <c r="P209" i="8" s="1"/>
  <c r="G209" i="8"/>
  <c r="F209" i="8"/>
  <c r="D209" i="8"/>
  <c r="I210" i="1"/>
  <c r="G210" i="1"/>
  <c r="E210" i="1"/>
  <c r="C210" i="1"/>
  <c r="AC209" i="1"/>
  <c r="P208" i="8" s="1"/>
  <c r="G208" i="8"/>
  <c r="F208" i="8"/>
  <c r="D208" i="8"/>
  <c r="I209" i="1"/>
  <c r="G209" i="1"/>
  <c r="E209" i="1"/>
  <c r="C209" i="1"/>
  <c r="AC208" i="1"/>
  <c r="P207" i="8" s="1"/>
  <c r="F207" i="8"/>
  <c r="D207" i="8"/>
  <c r="I208" i="1"/>
  <c r="G208" i="1"/>
  <c r="E208" i="1"/>
  <c r="C208" i="1"/>
  <c r="AC207" i="1"/>
  <c r="P206" i="8" s="1"/>
  <c r="G206" i="8"/>
  <c r="I207" i="1"/>
  <c r="G207" i="1"/>
  <c r="E207" i="1"/>
  <c r="C207" i="1"/>
  <c r="AC206" i="1"/>
  <c r="P205" i="8" s="1"/>
  <c r="F205" i="8"/>
  <c r="I206" i="1"/>
  <c r="G206" i="1"/>
  <c r="E206" i="1"/>
  <c r="C206" i="1"/>
  <c r="AC205" i="1"/>
  <c r="P204" i="8" s="1"/>
  <c r="G204" i="8"/>
  <c r="D204" i="8"/>
  <c r="I205" i="1"/>
  <c r="G205" i="1"/>
  <c r="E205" i="1"/>
  <c r="C205" i="1"/>
  <c r="AC204" i="1"/>
  <c r="P203" i="8" s="1"/>
  <c r="G203" i="8"/>
  <c r="F203" i="8"/>
  <c r="D203" i="8"/>
  <c r="I204" i="1"/>
  <c r="G204" i="1"/>
  <c r="E204" i="1"/>
  <c r="C204" i="1"/>
  <c r="AC203" i="1"/>
  <c r="P202" i="8" s="1"/>
  <c r="G202" i="8"/>
  <c r="F202" i="8"/>
  <c r="I203" i="1"/>
  <c r="G203" i="1"/>
  <c r="E203" i="1"/>
  <c r="C203" i="1"/>
  <c r="AC202" i="1"/>
  <c r="P201" i="8" s="1"/>
  <c r="G201" i="8"/>
  <c r="F201" i="8"/>
  <c r="D201" i="8"/>
  <c r="I202" i="1"/>
  <c r="G202" i="1"/>
  <c r="E202" i="1"/>
  <c r="C202" i="1"/>
  <c r="AC201" i="1"/>
  <c r="P200" i="8" s="1"/>
  <c r="G200" i="8"/>
  <c r="F200" i="8"/>
  <c r="D200" i="8"/>
  <c r="I201" i="1"/>
  <c r="G201" i="1"/>
  <c r="E201" i="1"/>
  <c r="C201" i="1"/>
  <c r="AC200" i="1"/>
  <c r="P199" i="8" s="1"/>
  <c r="F199" i="8"/>
  <c r="D199" i="8"/>
  <c r="I200" i="1"/>
  <c r="G200" i="1"/>
  <c r="E200" i="1"/>
  <c r="C200" i="1"/>
  <c r="AC199" i="1"/>
  <c r="P198" i="8" s="1"/>
  <c r="G198" i="8"/>
  <c r="I199" i="1"/>
  <c r="G199" i="1"/>
  <c r="E199" i="1"/>
  <c r="C199" i="1"/>
  <c r="AC198" i="1"/>
  <c r="P197" i="8" s="1"/>
  <c r="F197" i="8"/>
  <c r="D197" i="8"/>
  <c r="I198" i="1"/>
  <c r="G198" i="1"/>
  <c r="E198" i="1"/>
  <c r="C198" i="1"/>
  <c r="AC197" i="1"/>
  <c r="P196" i="8" s="1"/>
  <c r="G196" i="8"/>
  <c r="D196" i="8"/>
  <c r="I197" i="1"/>
  <c r="G197" i="1"/>
  <c r="E197" i="1"/>
  <c r="C197" i="1"/>
  <c r="AC196" i="1"/>
  <c r="P195" i="8" s="1"/>
  <c r="G195" i="8"/>
  <c r="F195" i="8"/>
  <c r="D195" i="8"/>
  <c r="I196" i="1"/>
  <c r="G196" i="1"/>
  <c r="E196" i="1"/>
  <c r="C196" i="1"/>
  <c r="AC195" i="1"/>
  <c r="P194" i="8" s="1"/>
  <c r="G194" i="8"/>
  <c r="F194" i="8"/>
  <c r="I195" i="1"/>
  <c r="G195" i="1"/>
  <c r="E195" i="1"/>
  <c r="C195" i="1"/>
  <c r="AC194" i="1"/>
  <c r="P193" i="8" s="1"/>
  <c r="F193" i="8"/>
  <c r="D193" i="8"/>
  <c r="I194" i="1"/>
  <c r="G194" i="1"/>
  <c r="E194" i="1"/>
  <c r="C194" i="1"/>
  <c r="AC193" i="1"/>
  <c r="P192" i="8" s="1"/>
  <c r="G192" i="8"/>
  <c r="F192" i="8"/>
  <c r="D192" i="8"/>
  <c r="I193" i="1"/>
  <c r="G193" i="1"/>
  <c r="E193" i="1"/>
  <c r="C193" i="1"/>
  <c r="AC192" i="1"/>
  <c r="P191" i="8" s="1"/>
  <c r="G191" i="8"/>
  <c r="D191" i="8"/>
  <c r="I192" i="1"/>
  <c r="G192" i="1"/>
  <c r="E192" i="1"/>
  <c r="C192" i="1"/>
  <c r="AC191" i="1"/>
  <c r="P190" i="8" s="1"/>
  <c r="G190" i="8"/>
  <c r="D190" i="8"/>
  <c r="I191" i="1"/>
  <c r="G191" i="1"/>
  <c r="E191" i="1"/>
  <c r="C191" i="1"/>
  <c r="AC190" i="1"/>
  <c r="P189" i="8" s="1"/>
  <c r="F189" i="8"/>
  <c r="D189" i="8"/>
  <c r="I190" i="1"/>
  <c r="G190" i="1"/>
  <c r="E190" i="1"/>
  <c r="C190" i="1"/>
  <c r="AC189" i="1"/>
  <c r="P188" i="8" s="1"/>
  <c r="G188" i="8"/>
  <c r="D188" i="8"/>
  <c r="I189" i="1"/>
  <c r="G189" i="1"/>
  <c r="E189" i="1"/>
  <c r="C189" i="1"/>
  <c r="AC188" i="1"/>
  <c r="P187" i="8" s="1"/>
  <c r="G187" i="8"/>
  <c r="F187" i="8"/>
  <c r="D187" i="8"/>
  <c r="I188" i="1"/>
  <c r="G188" i="1"/>
  <c r="E188" i="1"/>
  <c r="C188" i="1"/>
  <c r="AC187" i="1"/>
  <c r="P186" i="8" s="1"/>
  <c r="G186" i="8"/>
  <c r="F186" i="8"/>
  <c r="I187" i="1"/>
  <c r="G187" i="1"/>
  <c r="E187" i="1"/>
  <c r="C187" i="1"/>
  <c r="AC186" i="1"/>
  <c r="P185" i="8" s="1"/>
  <c r="F185" i="8"/>
  <c r="D185" i="8"/>
  <c r="I186" i="1"/>
  <c r="G186" i="1"/>
  <c r="E186" i="1"/>
  <c r="C186" i="1"/>
  <c r="AC185" i="1"/>
  <c r="P184" i="8" s="1"/>
  <c r="G184" i="8"/>
  <c r="F184" i="8"/>
  <c r="D184" i="8"/>
  <c r="I185" i="1"/>
  <c r="G185" i="1"/>
  <c r="E185" i="1"/>
  <c r="C185" i="1"/>
  <c r="AC184" i="1"/>
  <c r="P183" i="8" s="1"/>
  <c r="G183" i="8"/>
  <c r="D183" i="8"/>
  <c r="I184" i="1"/>
  <c r="G184" i="1"/>
  <c r="E184" i="1"/>
  <c r="C184" i="1"/>
  <c r="AC183" i="1"/>
  <c r="P182" i="8" s="1"/>
  <c r="G182" i="8"/>
  <c r="D182" i="8"/>
  <c r="I183" i="1"/>
  <c r="G183" i="1"/>
  <c r="E183" i="1"/>
  <c r="C183" i="1"/>
  <c r="AC182" i="1"/>
  <c r="P181" i="8" s="1"/>
  <c r="F181" i="8"/>
  <c r="D181" i="8"/>
  <c r="I182" i="1"/>
  <c r="G182" i="1"/>
  <c r="E182" i="1"/>
  <c r="C182" i="1"/>
  <c r="AC181" i="1"/>
  <c r="P180" i="8" s="1"/>
  <c r="G180" i="8"/>
  <c r="D180" i="8"/>
  <c r="I181" i="1"/>
  <c r="G181" i="1"/>
  <c r="E181" i="1"/>
  <c r="C181" i="1"/>
  <c r="AC180" i="1"/>
  <c r="P179" i="8" s="1"/>
  <c r="G179" i="8"/>
  <c r="F179" i="8"/>
  <c r="D179" i="8"/>
  <c r="I180" i="1"/>
  <c r="G180" i="1"/>
  <c r="E180" i="1"/>
  <c r="C180" i="1"/>
  <c r="AC179" i="1"/>
  <c r="P178" i="8" s="1"/>
  <c r="G178" i="8"/>
  <c r="I179" i="1"/>
  <c r="G179" i="1"/>
  <c r="E179" i="1"/>
  <c r="C179" i="1"/>
  <c r="AC178" i="1"/>
  <c r="P177" i="8" s="1"/>
  <c r="F177" i="8"/>
  <c r="D177" i="8"/>
  <c r="I178" i="1"/>
  <c r="G178" i="1"/>
  <c r="E178" i="1"/>
  <c r="C178" i="1"/>
  <c r="AC177" i="1"/>
  <c r="P176" i="8" s="1"/>
  <c r="G176" i="8"/>
  <c r="F176" i="8"/>
  <c r="I177" i="1"/>
  <c r="G177" i="1"/>
  <c r="E177" i="1"/>
  <c r="C177" i="1"/>
  <c r="AC176" i="1"/>
  <c r="P175" i="8" s="1"/>
  <c r="F175" i="8"/>
  <c r="D175" i="8"/>
  <c r="I176" i="1"/>
  <c r="G176" i="1"/>
  <c r="E176" i="1"/>
  <c r="C176" i="1"/>
  <c r="AC175" i="1"/>
  <c r="P174" i="8" s="1"/>
  <c r="G174" i="8"/>
  <c r="I175" i="1"/>
  <c r="G175" i="1"/>
  <c r="E175" i="1"/>
  <c r="C175" i="1"/>
  <c r="AC174" i="1"/>
  <c r="P173" i="8" s="1"/>
  <c r="F173" i="8"/>
  <c r="D173" i="8"/>
  <c r="I174" i="1"/>
  <c r="G174" i="1"/>
  <c r="E174" i="1"/>
  <c r="C174" i="1"/>
  <c r="AC173" i="1"/>
  <c r="P172" i="8" s="1"/>
  <c r="D172" i="8"/>
  <c r="I173" i="1"/>
  <c r="G173" i="1"/>
  <c r="E173" i="1"/>
  <c r="C173" i="1"/>
  <c r="AC172" i="1"/>
  <c r="P171" i="8" s="1"/>
  <c r="D171" i="8"/>
  <c r="I172" i="1"/>
  <c r="G172" i="1"/>
  <c r="E172" i="1"/>
  <c r="C172" i="1"/>
  <c r="AC171" i="1"/>
  <c r="P170" i="8" s="1"/>
  <c r="G170" i="8"/>
  <c r="I171" i="1"/>
  <c r="G171" i="1"/>
  <c r="E171" i="1"/>
  <c r="C171" i="1"/>
  <c r="AC170" i="1"/>
  <c r="P169" i="8" s="1"/>
  <c r="G169" i="8"/>
  <c r="F169" i="8"/>
  <c r="I170" i="1"/>
  <c r="G170" i="1"/>
  <c r="E170" i="1"/>
  <c r="C170" i="1"/>
  <c r="AC169" i="1"/>
  <c r="P168" i="8" s="1"/>
  <c r="G168" i="8"/>
  <c r="F168" i="8"/>
  <c r="I169" i="1"/>
  <c r="G169" i="1"/>
  <c r="E169" i="1"/>
  <c r="C169" i="1"/>
  <c r="AC168" i="1"/>
  <c r="P167" i="8" s="1"/>
  <c r="F167" i="8"/>
  <c r="D167" i="8"/>
  <c r="I168" i="1"/>
  <c r="G168" i="1"/>
  <c r="E168" i="1"/>
  <c r="C168" i="1"/>
  <c r="AC167" i="1"/>
  <c r="P166" i="8" s="1"/>
  <c r="G166" i="8"/>
  <c r="I167" i="1"/>
  <c r="G167" i="1"/>
  <c r="E167" i="1"/>
  <c r="C167" i="1"/>
  <c r="AC166" i="1"/>
  <c r="P165" i="8" s="1"/>
  <c r="F165" i="8"/>
  <c r="D165" i="8"/>
  <c r="I166" i="1"/>
  <c r="G166" i="1"/>
  <c r="E166" i="1"/>
  <c r="C166" i="1"/>
  <c r="AC165" i="1"/>
  <c r="P164" i="8" s="1"/>
  <c r="D164" i="8"/>
  <c r="I165" i="1"/>
  <c r="G165" i="1"/>
  <c r="E165" i="1"/>
  <c r="C165" i="1"/>
  <c r="AC164" i="1"/>
  <c r="P163" i="8" s="1"/>
  <c r="D163" i="8"/>
  <c r="I164" i="1"/>
  <c r="G164" i="1"/>
  <c r="E164" i="1"/>
  <c r="C164" i="1"/>
  <c r="AC163" i="1"/>
  <c r="P162" i="8" s="1"/>
  <c r="G162" i="8"/>
  <c r="I163" i="1"/>
  <c r="G163" i="1"/>
  <c r="E163" i="1"/>
  <c r="C163" i="1"/>
  <c r="AC162" i="1"/>
  <c r="P161" i="8" s="1"/>
  <c r="G161" i="8"/>
  <c r="F161" i="8"/>
  <c r="I162" i="1"/>
  <c r="G162" i="1"/>
  <c r="E162" i="1"/>
  <c r="C162" i="1"/>
  <c r="AC161" i="1"/>
  <c r="P160" i="8" s="1"/>
  <c r="G160" i="8"/>
  <c r="F160" i="8"/>
  <c r="I161" i="1"/>
  <c r="G161" i="1"/>
  <c r="E161" i="1"/>
  <c r="C161" i="1"/>
  <c r="AC160" i="1"/>
  <c r="P159" i="8" s="1"/>
  <c r="F159" i="8"/>
  <c r="D159" i="8"/>
  <c r="I160" i="1"/>
  <c r="G160" i="1"/>
  <c r="E160" i="1"/>
  <c r="C160" i="1"/>
  <c r="AC159" i="1"/>
  <c r="P158" i="8" s="1"/>
  <c r="G158" i="8"/>
  <c r="I159" i="1"/>
  <c r="G159" i="1"/>
  <c r="E159" i="1"/>
  <c r="C159" i="1"/>
  <c r="AC158" i="1"/>
  <c r="P157" i="8" s="1"/>
  <c r="F157" i="8"/>
  <c r="D157" i="8"/>
  <c r="I158" i="1"/>
  <c r="G158" i="1"/>
  <c r="E158" i="1"/>
  <c r="C158" i="1"/>
  <c r="AC157" i="1"/>
  <c r="P156" i="8" s="1"/>
  <c r="I157" i="1"/>
  <c r="G157" i="1"/>
  <c r="E157" i="1"/>
  <c r="C157" i="1"/>
  <c r="AC156" i="1"/>
  <c r="P155" i="8" s="1"/>
  <c r="D155" i="8"/>
  <c r="I156" i="1"/>
  <c r="G156" i="1"/>
  <c r="E156" i="1"/>
  <c r="C156" i="1"/>
  <c r="AC155" i="1"/>
  <c r="P154" i="8" s="1"/>
  <c r="G154" i="8"/>
  <c r="I155" i="1"/>
  <c r="G155" i="1"/>
  <c r="E155" i="1"/>
  <c r="C155" i="1"/>
  <c r="AC154" i="1"/>
  <c r="P153" i="8" s="1"/>
  <c r="G153" i="8"/>
  <c r="F153" i="8"/>
  <c r="I154" i="1"/>
  <c r="G154" i="1"/>
  <c r="E154" i="1"/>
  <c r="C154" i="1"/>
  <c r="AC153" i="1"/>
  <c r="P152" i="8" s="1"/>
  <c r="G152" i="8"/>
  <c r="F152" i="8"/>
  <c r="I153" i="1"/>
  <c r="G153" i="1"/>
  <c r="E153" i="1"/>
  <c r="C153" i="1"/>
  <c r="AC152" i="1"/>
  <c r="P151" i="8" s="1"/>
  <c r="F151" i="8"/>
  <c r="D151" i="8"/>
  <c r="I152" i="1"/>
  <c r="G152" i="1"/>
  <c r="E152" i="1"/>
  <c r="C152" i="1"/>
  <c r="AC151" i="1"/>
  <c r="P150" i="8" s="1"/>
  <c r="G150" i="8"/>
  <c r="F150" i="8"/>
  <c r="D150" i="8"/>
  <c r="I151" i="1"/>
  <c r="G151" i="1"/>
  <c r="E151" i="1"/>
  <c r="C151" i="1"/>
  <c r="AC150" i="1"/>
  <c r="P149" i="8" s="1"/>
  <c r="F149" i="8"/>
  <c r="D149" i="8"/>
  <c r="I150" i="1"/>
  <c r="G150" i="1"/>
  <c r="E150" i="1"/>
  <c r="C150" i="1"/>
  <c r="AC149" i="1"/>
  <c r="P148" i="8" s="1"/>
  <c r="D148" i="8"/>
  <c r="I149" i="1"/>
  <c r="G149" i="1"/>
  <c r="E149" i="1"/>
  <c r="C149" i="1"/>
  <c r="AC148" i="1"/>
  <c r="P147" i="8" s="1"/>
  <c r="I148" i="1"/>
  <c r="G148" i="1"/>
  <c r="E148" i="1"/>
  <c r="C148" i="1"/>
  <c r="AC147" i="1"/>
  <c r="P146" i="8" s="1"/>
  <c r="G146" i="8"/>
  <c r="I147" i="1"/>
  <c r="G147" i="1"/>
  <c r="E147" i="1"/>
  <c r="C147" i="1"/>
  <c r="AC146" i="1"/>
  <c r="P145" i="8" s="1"/>
  <c r="G145" i="8"/>
  <c r="F145" i="8"/>
  <c r="I146" i="1"/>
  <c r="G146" i="1"/>
  <c r="E146" i="1"/>
  <c r="C146" i="1"/>
  <c r="AC145" i="1"/>
  <c r="P144" i="8" s="1"/>
  <c r="F144" i="8"/>
  <c r="I145" i="1"/>
  <c r="G145" i="1"/>
  <c r="E145" i="1"/>
  <c r="C145" i="1"/>
  <c r="AC144" i="1"/>
  <c r="P143" i="8" s="1"/>
  <c r="G143" i="8"/>
  <c r="F143" i="8"/>
  <c r="D143" i="8"/>
  <c r="I144" i="1"/>
  <c r="G144" i="1"/>
  <c r="E144" i="1"/>
  <c r="C144" i="1"/>
  <c r="AC143" i="1"/>
  <c r="P142" i="8" s="1"/>
  <c r="G142" i="8"/>
  <c r="F142" i="8"/>
  <c r="D142" i="8"/>
  <c r="I143" i="1"/>
  <c r="G143" i="1"/>
  <c r="E143" i="1"/>
  <c r="C143" i="1"/>
  <c r="AC142" i="1"/>
  <c r="P141" i="8" s="1"/>
  <c r="F141" i="8"/>
  <c r="D141" i="8"/>
  <c r="I142" i="1"/>
  <c r="G142" i="1"/>
  <c r="E142" i="1"/>
  <c r="C142" i="1"/>
  <c r="AC141" i="1"/>
  <c r="P140" i="8" s="1"/>
  <c r="D140" i="8"/>
  <c r="I141" i="1"/>
  <c r="G141" i="1"/>
  <c r="E141" i="1"/>
  <c r="C141" i="1"/>
  <c r="AC140" i="1"/>
  <c r="P139" i="8" s="1"/>
  <c r="D139" i="8"/>
  <c r="I140" i="1"/>
  <c r="G140" i="1"/>
  <c r="E140" i="1"/>
  <c r="C140" i="1"/>
  <c r="AC139" i="1"/>
  <c r="P138" i="8" s="1"/>
  <c r="G138" i="8"/>
  <c r="I139" i="1"/>
  <c r="G139" i="1"/>
  <c r="E139" i="1"/>
  <c r="C139" i="1"/>
  <c r="AC138" i="1"/>
  <c r="P137" i="8" s="1"/>
  <c r="G137" i="8"/>
  <c r="F137" i="8"/>
  <c r="I138" i="1"/>
  <c r="G138" i="1"/>
  <c r="E138" i="1"/>
  <c r="C138" i="1"/>
  <c r="AC137" i="1"/>
  <c r="P136" i="8" s="1"/>
  <c r="F136" i="8"/>
  <c r="I137" i="1"/>
  <c r="G137" i="1"/>
  <c r="E137" i="1"/>
  <c r="C137" i="1"/>
  <c r="AC136" i="1"/>
  <c r="P135" i="8" s="1"/>
  <c r="G135" i="8"/>
  <c r="F135" i="8"/>
  <c r="D135" i="8"/>
  <c r="I136" i="1"/>
  <c r="G136" i="1"/>
  <c r="E136" i="1"/>
  <c r="C136" i="1"/>
  <c r="AC135" i="1"/>
  <c r="P134" i="8" s="1"/>
  <c r="G134" i="8"/>
  <c r="F134" i="8"/>
  <c r="D134" i="8"/>
  <c r="I135" i="1"/>
  <c r="G135" i="1"/>
  <c r="E135" i="1"/>
  <c r="C135" i="1"/>
  <c r="AC134" i="1"/>
  <c r="P133" i="8" s="1"/>
  <c r="F133" i="8"/>
  <c r="D133" i="8"/>
  <c r="I134" i="1"/>
  <c r="G134" i="1"/>
  <c r="E134" i="1"/>
  <c r="C134" i="1"/>
  <c r="AC133" i="1"/>
  <c r="P132" i="8" s="1"/>
  <c r="D132" i="8"/>
  <c r="I133" i="1"/>
  <c r="G133" i="1"/>
  <c r="E133" i="1"/>
  <c r="C133" i="1"/>
  <c r="AC132" i="1"/>
  <c r="P131" i="8" s="1"/>
  <c r="D131" i="8"/>
  <c r="I132" i="1"/>
  <c r="G132" i="1"/>
  <c r="E132" i="1"/>
  <c r="C132" i="1"/>
  <c r="AC131" i="1"/>
  <c r="P130" i="8" s="1"/>
  <c r="G130" i="8"/>
  <c r="I131" i="1"/>
  <c r="G131" i="1"/>
  <c r="E131" i="1"/>
  <c r="C131" i="1"/>
  <c r="AC130" i="1"/>
  <c r="P129" i="8" s="1"/>
  <c r="G129" i="8"/>
  <c r="F129" i="8"/>
  <c r="I130" i="1"/>
  <c r="G130" i="1"/>
  <c r="E130" i="1"/>
  <c r="C130" i="1"/>
  <c r="AC129" i="1"/>
  <c r="P128" i="8" s="1"/>
  <c r="G128" i="8"/>
  <c r="F128" i="8"/>
  <c r="I129" i="1"/>
  <c r="G129" i="1"/>
  <c r="E129" i="1"/>
  <c r="C129" i="1"/>
  <c r="AC128" i="1"/>
  <c r="P127" i="8" s="1"/>
  <c r="G127" i="8"/>
  <c r="F127" i="8"/>
  <c r="D127" i="8"/>
  <c r="I128" i="1"/>
  <c r="G128" i="1"/>
  <c r="E128" i="1"/>
  <c r="C128" i="1"/>
  <c r="AC127" i="1"/>
  <c r="P126" i="8" s="1"/>
  <c r="G126" i="8"/>
  <c r="D126" i="8"/>
  <c r="I127" i="1"/>
  <c r="G127" i="1"/>
  <c r="E127" i="1"/>
  <c r="C127" i="1"/>
  <c r="AC126" i="1"/>
  <c r="P125" i="8" s="1"/>
  <c r="F125" i="8"/>
  <c r="D125" i="8"/>
  <c r="I126" i="1"/>
  <c r="G126" i="1"/>
  <c r="E126" i="1"/>
  <c r="C126" i="1"/>
  <c r="AC125" i="1"/>
  <c r="P124" i="8" s="1"/>
  <c r="D124" i="8"/>
  <c r="I125" i="1"/>
  <c r="G125" i="1"/>
  <c r="E125" i="1"/>
  <c r="C125" i="1"/>
  <c r="AC124" i="1"/>
  <c r="P123" i="8" s="1"/>
  <c r="D123" i="8"/>
  <c r="I124" i="1"/>
  <c r="G124" i="1"/>
  <c r="E124" i="1"/>
  <c r="C124" i="1"/>
  <c r="AC123" i="1"/>
  <c r="P122" i="8" s="1"/>
  <c r="G122" i="8"/>
  <c r="I123" i="1"/>
  <c r="G123" i="1"/>
  <c r="E123" i="1"/>
  <c r="C123" i="1"/>
  <c r="AC122" i="1"/>
  <c r="P121" i="8" s="1"/>
  <c r="G121" i="8"/>
  <c r="F121" i="8"/>
  <c r="I122" i="1"/>
  <c r="G122" i="1"/>
  <c r="E122" i="1"/>
  <c r="C122" i="1"/>
  <c r="AC121" i="1"/>
  <c r="P120" i="8" s="1"/>
  <c r="G120" i="8"/>
  <c r="F120" i="8"/>
  <c r="I121" i="1"/>
  <c r="G121" i="1"/>
  <c r="E121" i="1"/>
  <c r="C121" i="1"/>
  <c r="AC120" i="1"/>
  <c r="P119" i="8" s="1"/>
  <c r="F119" i="8"/>
  <c r="D119" i="8"/>
  <c r="I120" i="1"/>
  <c r="G120" i="1"/>
  <c r="E120" i="1"/>
  <c r="C120" i="1"/>
  <c r="AC119" i="1"/>
  <c r="P118" i="8" s="1"/>
  <c r="G118" i="8"/>
  <c r="F118" i="8"/>
  <c r="D118" i="8"/>
  <c r="I119" i="1"/>
  <c r="G119" i="1"/>
  <c r="E119" i="1"/>
  <c r="C119" i="1"/>
  <c r="AC118" i="1"/>
  <c r="P117" i="8" s="1"/>
  <c r="F117" i="8"/>
  <c r="D117" i="8"/>
  <c r="I118" i="1"/>
  <c r="G118" i="1"/>
  <c r="E118" i="1"/>
  <c r="C118" i="1"/>
  <c r="AC117" i="1"/>
  <c r="P116" i="8" s="1"/>
  <c r="D116" i="8"/>
  <c r="I117" i="1"/>
  <c r="G117" i="1"/>
  <c r="E117" i="1"/>
  <c r="C117" i="1"/>
  <c r="AC116" i="1"/>
  <c r="P115" i="8" s="1"/>
  <c r="D115" i="8"/>
  <c r="I116" i="1"/>
  <c r="G116" i="1"/>
  <c r="E116" i="1"/>
  <c r="C116" i="1"/>
  <c r="AC115" i="1"/>
  <c r="P114" i="8" s="1"/>
  <c r="G114" i="8"/>
  <c r="I115" i="1"/>
  <c r="G115" i="1"/>
  <c r="E115" i="1"/>
  <c r="C115" i="1"/>
  <c r="AC114" i="1"/>
  <c r="P113" i="8" s="1"/>
  <c r="G113" i="8"/>
  <c r="F113" i="8"/>
  <c r="I114" i="1"/>
  <c r="G114" i="1"/>
  <c r="E114" i="1"/>
  <c r="C114" i="1"/>
  <c r="AC113" i="1"/>
  <c r="P112" i="8" s="1"/>
  <c r="G112" i="8"/>
  <c r="F112" i="8"/>
  <c r="I113" i="1"/>
  <c r="G113" i="1"/>
  <c r="E113" i="1"/>
  <c r="C113" i="1"/>
  <c r="AC112" i="1"/>
  <c r="P111" i="8" s="1"/>
  <c r="G111" i="8"/>
  <c r="F111" i="8"/>
  <c r="D111" i="8"/>
  <c r="I112" i="1"/>
  <c r="G112" i="1"/>
  <c r="E112" i="1"/>
  <c r="C112" i="1"/>
  <c r="AC111" i="1"/>
  <c r="P110" i="8" s="1"/>
  <c r="G110" i="8"/>
  <c r="F110" i="8"/>
  <c r="D110" i="8"/>
  <c r="I111" i="1"/>
  <c r="G111" i="1"/>
  <c r="E111" i="1"/>
  <c r="C111" i="1"/>
  <c r="AC110" i="1"/>
  <c r="P109" i="8" s="1"/>
  <c r="F109" i="8"/>
  <c r="D109" i="8"/>
  <c r="I110" i="1"/>
  <c r="G110" i="1"/>
  <c r="E110" i="1"/>
  <c r="C110" i="1"/>
  <c r="AC109" i="1"/>
  <c r="P108" i="8" s="1"/>
  <c r="D108" i="8"/>
  <c r="I109" i="1"/>
  <c r="G109" i="1"/>
  <c r="E109" i="1"/>
  <c r="C109" i="1"/>
  <c r="AC108" i="1"/>
  <c r="P107" i="8" s="1"/>
  <c r="D107" i="8"/>
  <c r="I108" i="1"/>
  <c r="G108" i="1"/>
  <c r="E108" i="1"/>
  <c r="C108" i="1"/>
  <c r="AC107" i="1"/>
  <c r="P106" i="8" s="1"/>
  <c r="G106" i="8"/>
  <c r="I107" i="1"/>
  <c r="G107" i="1"/>
  <c r="E107" i="1"/>
  <c r="C107" i="1"/>
  <c r="AC106" i="1"/>
  <c r="P105" i="8" s="1"/>
  <c r="G105" i="8"/>
  <c r="F105" i="8"/>
  <c r="I106" i="1"/>
  <c r="G106" i="1"/>
  <c r="E106" i="1"/>
  <c r="C106" i="1"/>
  <c r="AC105" i="1"/>
  <c r="P104" i="8" s="1"/>
  <c r="G104" i="8"/>
  <c r="F104" i="8"/>
  <c r="I105" i="1"/>
  <c r="G105" i="1"/>
  <c r="E105" i="1"/>
  <c r="C105" i="1"/>
  <c r="AC104" i="1"/>
  <c r="P103" i="8" s="1"/>
  <c r="G103" i="8"/>
  <c r="F103" i="8"/>
  <c r="D103" i="8"/>
  <c r="I104" i="1"/>
  <c r="G104" i="1"/>
  <c r="E104" i="1"/>
  <c r="C104" i="1"/>
  <c r="AC103" i="1"/>
  <c r="P102" i="8" s="1"/>
  <c r="G102" i="8"/>
  <c r="F102" i="8"/>
  <c r="D102" i="8"/>
  <c r="I103" i="1"/>
  <c r="G103" i="1"/>
  <c r="E103" i="1"/>
  <c r="C103" i="1"/>
  <c r="AC102" i="1"/>
  <c r="P101" i="8" s="1"/>
  <c r="F101" i="8"/>
  <c r="D101" i="8"/>
  <c r="I102" i="1"/>
  <c r="G102" i="1"/>
  <c r="E102" i="1"/>
  <c r="C102" i="1"/>
  <c r="AC101" i="1"/>
  <c r="P100" i="8" s="1"/>
  <c r="D100" i="8"/>
  <c r="I101" i="1"/>
  <c r="G101" i="1"/>
  <c r="E101" i="1"/>
  <c r="C101" i="1"/>
  <c r="AC100" i="1"/>
  <c r="P99" i="8" s="1"/>
  <c r="D99" i="8"/>
  <c r="I100" i="1"/>
  <c r="G100" i="1"/>
  <c r="E100" i="1"/>
  <c r="C100" i="1"/>
  <c r="AC99" i="1"/>
  <c r="P98" i="8" s="1"/>
  <c r="G98" i="8"/>
  <c r="I99" i="1"/>
  <c r="G99" i="1"/>
  <c r="E99" i="1"/>
  <c r="C99" i="1"/>
  <c r="AC98" i="1"/>
  <c r="P97" i="8" s="1"/>
  <c r="G97" i="8"/>
  <c r="F97" i="8"/>
  <c r="I98" i="1"/>
  <c r="G98" i="1"/>
  <c r="E98" i="1"/>
  <c r="C98" i="1"/>
  <c r="AC97" i="1"/>
  <c r="P96" i="8" s="1"/>
  <c r="G96" i="8"/>
  <c r="F96" i="8"/>
  <c r="I97" i="1"/>
  <c r="G97" i="1"/>
  <c r="E97" i="1"/>
  <c r="C97" i="1"/>
  <c r="AC96" i="1"/>
  <c r="P95" i="8" s="1"/>
  <c r="G95" i="8"/>
  <c r="F95" i="8"/>
  <c r="D95" i="8"/>
  <c r="I96" i="1"/>
  <c r="G96" i="1"/>
  <c r="E96" i="1"/>
  <c r="C96" i="1"/>
  <c r="AC95" i="1"/>
  <c r="P94" i="8" s="1"/>
  <c r="G94" i="8"/>
  <c r="F94" i="8"/>
  <c r="D94" i="8"/>
  <c r="I95" i="1"/>
  <c r="G95" i="1"/>
  <c r="E95" i="1"/>
  <c r="C95" i="1"/>
  <c r="AC94" i="1"/>
  <c r="P93" i="8" s="1"/>
  <c r="F93" i="8"/>
  <c r="D93" i="8"/>
  <c r="I94" i="1"/>
  <c r="G94" i="1"/>
  <c r="E94" i="1"/>
  <c r="C94" i="1"/>
  <c r="AC93" i="1"/>
  <c r="P92" i="8" s="1"/>
  <c r="D92" i="8"/>
  <c r="I93" i="1"/>
  <c r="G93" i="1"/>
  <c r="E93" i="1"/>
  <c r="C93" i="1"/>
  <c r="AC92" i="1"/>
  <c r="P91" i="8" s="1"/>
  <c r="D91" i="8"/>
  <c r="I92" i="1"/>
  <c r="G92" i="1"/>
  <c r="E92" i="1"/>
  <c r="C92" i="1"/>
  <c r="AC91" i="1"/>
  <c r="P90" i="8" s="1"/>
  <c r="G90" i="8"/>
  <c r="I91" i="1"/>
  <c r="G91" i="1"/>
  <c r="E91" i="1"/>
  <c r="C91" i="1"/>
  <c r="AC90" i="1"/>
  <c r="P89" i="8" s="1"/>
  <c r="G89" i="8"/>
  <c r="F89" i="8"/>
  <c r="I90" i="1"/>
  <c r="G90" i="1"/>
  <c r="E90" i="1"/>
  <c r="C90" i="1"/>
  <c r="AC89" i="1"/>
  <c r="P88" i="8" s="1"/>
  <c r="G88" i="8"/>
  <c r="F88" i="8"/>
  <c r="I89" i="1"/>
  <c r="G89" i="1"/>
  <c r="E89" i="1"/>
  <c r="C89" i="1"/>
  <c r="AC88" i="1"/>
  <c r="P87" i="8" s="1"/>
  <c r="G87" i="8"/>
  <c r="F87" i="8"/>
  <c r="I88" i="1"/>
  <c r="G88" i="1"/>
  <c r="E88" i="1"/>
  <c r="C88" i="1"/>
  <c r="AC87" i="1"/>
  <c r="P86" i="8" s="1"/>
  <c r="G86" i="8"/>
  <c r="F86" i="8"/>
  <c r="AJ87" i="1"/>
  <c r="D86" i="8"/>
  <c r="I87" i="1"/>
  <c r="G87" i="1"/>
  <c r="E87" i="1"/>
  <c r="C87" i="1"/>
  <c r="AC86" i="1"/>
  <c r="P85" i="8" s="1"/>
  <c r="G85" i="8"/>
  <c r="F85" i="8"/>
  <c r="D85" i="8"/>
  <c r="I86" i="1"/>
  <c r="G86" i="1"/>
  <c r="E86" i="1"/>
  <c r="C86" i="1"/>
  <c r="AC85" i="1"/>
  <c r="P84" i="8" s="1"/>
  <c r="F84" i="8"/>
  <c r="D84" i="8"/>
  <c r="I85" i="1"/>
  <c r="G85" i="1"/>
  <c r="E85" i="1"/>
  <c r="C85" i="1"/>
  <c r="AC84" i="1"/>
  <c r="P83" i="8" s="1"/>
  <c r="D83" i="8"/>
  <c r="I84" i="1"/>
  <c r="G84" i="1"/>
  <c r="E84" i="1"/>
  <c r="C84" i="1"/>
  <c r="AC83" i="1"/>
  <c r="P82" i="8" s="1"/>
  <c r="D82" i="8"/>
  <c r="I83" i="1"/>
  <c r="G83" i="1"/>
  <c r="E83" i="1"/>
  <c r="C83" i="1"/>
  <c r="AC82" i="1"/>
  <c r="P81" i="8" s="1"/>
  <c r="G81" i="8"/>
  <c r="D81" i="8"/>
  <c r="I82" i="1"/>
  <c r="G82" i="1"/>
  <c r="E82" i="1"/>
  <c r="C82" i="1"/>
  <c r="AC81" i="1"/>
  <c r="P80" i="8" s="1"/>
  <c r="G80" i="8"/>
  <c r="F80" i="8"/>
  <c r="I81" i="1"/>
  <c r="G81" i="1"/>
  <c r="E81" i="1"/>
  <c r="C81" i="1"/>
  <c r="AC80" i="1"/>
  <c r="P79" i="8" s="1"/>
  <c r="G79" i="8"/>
  <c r="F79" i="8"/>
  <c r="I80" i="1"/>
  <c r="G80" i="1"/>
  <c r="E80" i="1"/>
  <c r="C80" i="1"/>
  <c r="AC79" i="1"/>
  <c r="P78" i="8" s="1"/>
  <c r="G78" i="8"/>
  <c r="F78" i="8"/>
  <c r="D78" i="8"/>
  <c r="I79" i="1"/>
  <c r="G79" i="1"/>
  <c r="E79" i="1"/>
  <c r="C79" i="1"/>
  <c r="AC78" i="1"/>
  <c r="P77" i="8" s="1"/>
  <c r="G77" i="8"/>
  <c r="F77" i="8"/>
  <c r="D77" i="8"/>
  <c r="I78" i="1"/>
  <c r="G78" i="1"/>
  <c r="E78" i="1"/>
  <c r="C78" i="1"/>
  <c r="AC77" i="1"/>
  <c r="P76" i="8" s="1"/>
  <c r="G76" i="8"/>
  <c r="F76" i="8"/>
  <c r="D76" i="8"/>
  <c r="I77" i="1"/>
  <c r="G77" i="1"/>
  <c r="E77" i="1"/>
  <c r="C77" i="1"/>
  <c r="AC76" i="1"/>
  <c r="P75" i="8" s="1"/>
  <c r="F75" i="8"/>
  <c r="D75" i="8"/>
  <c r="I76" i="1"/>
  <c r="G76" i="1"/>
  <c r="E76" i="1"/>
  <c r="C76" i="1"/>
  <c r="AC75" i="1"/>
  <c r="P74" i="8" s="1"/>
  <c r="D74" i="8"/>
  <c r="I75" i="1"/>
  <c r="G75" i="1"/>
  <c r="E75" i="1"/>
  <c r="C75" i="1"/>
  <c r="AC74" i="1"/>
  <c r="P73" i="8" s="1"/>
  <c r="G73" i="8"/>
  <c r="D73" i="8"/>
  <c r="I74" i="1"/>
  <c r="G74" i="1"/>
  <c r="E74" i="1"/>
  <c r="C74" i="1"/>
  <c r="AC73" i="1"/>
  <c r="P72" i="8" s="1"/>
  <c r="G72" i="8"/>
  <c r="F72" i="8"/>
  <c r="I73" i="1"/>
  <c r="G73" i="1"/>
  <c r="E73" i="1"/>
  <c r="C73" i="1"/>
  <c r="AC72" i="1"/>
  <c r="P71" i="8" s="1"/>
  <c r="G71" i="8"/>
  <c r="F71" i="8"/>
  <c r="I72" i="1"/>
  <c r="G72" i="1"/>
  <c r="E72" i="1"/>
  <c r="C72" i="1"/>
  <c r="AC71" i="1"/>
  <c r="P70" i="8" s="1"/>
  <c r="G70" i="8"/>
  <c r="F70" i="8"/>
  <c r="D70" i="8"/>
  <c r="I71" i="1"/>
  <c r="G71" i="1"/>
  <c r="E71" i="1"/>
  <c r="C71" i="1"/>
  <c r="AC70" i="1"/>
  <c r="P69" i="8" s="1"/>
  <c r="G69" i="8"/>
  <c r="F69" i="8"/>
  <c r="D69" i="8"/>
  <c r="I70" i="1"/>
  <c r="G70" i="1"/>
  <c r="E70" i="1"/>
  <c r="C70" i="1"/>
  <c r="AC69" i="1"/>
  <c r="P68" i="8" s="1"/>
  <c r="G68" i="8"/>
  <c r="F68" i="8"/>
  <c r="D68" i="8"/>
  <c r="I69" i="1"/>
  <c r="G69" i="1"/>
  <c r="E69" i="1"/>
  <c r="C69" i="1"/>
  <c r="AC68" i="1"/>
  <c r="P67" i="8" s="1"/>
  <c r="F67" i="8"/>
  <c r="D67" i="8"/>
  <c r="I68" i="1"/>
  <c r="G68" i="1"/>
  <c r="E68" i="1"/>
  <c r="C68" i="1"/>
  <c r="AC67" i="1"/>
  <c r="P66" i="8" s="1"/>
  <c r="D66" i="8"/>
  <c r="I67" i="1"/>
  <c r="G67" i="1"/>
  <c r="E67" i="1"/>
  <c r="C67" i="1"/>
  <c r="AC66" i="1"/>
  <c r="P65" i="8" s="1"/>
  <c r="G65" i="8"/>
  <c r="D65" i="8"/>
  <c r="I66" i="1"/>
  <c r="G66" i="1"/>
  <c r="E66" i="1"/>
  <c r="C66" i="1"/>
  <c r="AC65" i="1"/>
  <c r="P64" i="8" s="1"/>
  <c r="G64" i="8"/>
  <c r="F64" i="8"/>
  <c r="I65" i="1"/>
  <c r="G65" i="1"/>
  <c r="E65" i="1"/>
  <c r="C65" i="1"/>
  <c r="AC64" i="1"/>
  <c r="P63" i="8" s="1"/>
  <c r="G63" i="8"/>
  <c r="F63" i="8"/>
  <c r="I64" i="1"/>
  <c r="G64" i="1"/>
  <c r="E64" i="1"/>
  <c r="C64" i="1"/>
  <c r="AC63" i="1"/>
  <c r="P62" i="8" s="1"/>
  <c r="G62" i="8"/>
  <c r="F62" i="8"/>
  <c r="D62" i="8"/>
  <c r="I63" i="1"/>
  <c r="G63" i="1"/>
  <c r="E63" i="1"/>
  <c r="C63" i="1"/>
  <c r="AC62" i="1"/>
  <c r="P61" i="8" s="1"/>
  <c r="G61" i="8"/>
  <c r="F61" i="8"/>
  <c r="D61" i="8"/>
  <c r="I62" i="1"/>
  <c r="G62" i="1"/>
  <c r="E62" i="1"/>
  <c r="C62" i="1"/>
  <c r="AC61" i="1"/>
  <c r="P60" i="8" s="1"/>
  <c r="G60" i="8"/>
  <c r="F60" i="8"/>
  <c r="D60" i="8"/>
  <c r="I61" i="1"/>
  <c r="G61" i="1"/>
  <c r="E61" i="1"/>
  <c r="C61" i="1"/>
  <c r="AC60" i="1"/>
  <c r="P59" i="8" s="1"/>
  <c r="F59" i="8"/>
  <c r="D59" i="8"/>
  <c r="I60" i="1"/>
  <c r="G60" i="1"/>
  <c r="E60" i="1"/>
  <c r="C60" i="1"/>
  <c r="AC59" i="1"/>
  <c r="P58" i="8" s="1"/>
  <c r="I59" i="1"/>
  <c r="G59" i="1"/>
  <c r="E59" i="1"/>
  <c r="AC58" i="1"/>
  <c r="P57" i="8" s="1"/>
  <c r="G57" i="8"/>
  <c r="I58" i="1"/>
  <c r="G58" i="1"/>
  <c r="E58" i="1"/>
  <c r="AC57" i="1"/>
  <c r="P56" i="8" s="1"/>
  <c r="G56" i="8"/>
  <c r="F56" i="8"/>
  <c r="I57" i="1"/>
  <c r="G57" i="1"/>
  <c r="E57" i="1"/>
  <c r="AC56" i="1"/>
  <c r="P55" i="8" s="1"/>
  <c r="G55" i="8"/>
  <c r="F55" i="8"/>
  <c r="I56" i="1"/>
  <c r="G56" i="1"/>
  <c r="E56" i="1"/>
  <c r="AC55" i="1"/>
  <c r="P54" i="8" s="1"/>
  <c r="G54" i="8"/>
  <c r="F54" i="8"/>
  <c r="I55" i="1"/>
  <c r="G55" i="1"/>
  <c r="E55" i="1"/>
  <c r="AC54" i="1"/>
  <c r="P53" i="8" s="1"/>
  <c r="G53" i="8"/>
  <c r="F53" i="8"/>
  <c r="I54" i="1"/>
  <c r="G54" i="1"/>
  <c r="E54" i="1"/>
  <c r="AC53" i="1"/>
  <c r="P52" i="8" s="1"/>
  <c r="G52" i="8"/>
  <c r="F52" i="8"/>
  <c r="I53" i="1"/>
  <c r="G53" i="1"/>
  <c r="E53" i="1"/>
  <c r="AC52" i="1"/>
  <c r="P51" i="8" s="1"/>
  <c r="F51" i="8"/>
  <c r="I52" i="1"/>
  <c r="G52" i="1"/>
  <c r="E52" i="1"/>
  <c r="AC51" i="1"/>
  <c r="P50" i="8" s="1"/>
  <c r="I51" i="1"/>
  <c r="G51" i="1"/>
  <c r="E51" i="1"/>
  <c r="AC50" i="1"/>
  <c r="P49" i="8" s="1"/>
  <c r="G49" i="8"/>
  <c r="I50" i="1"/>
  <c r="G50" i="1"/>
  <c r="E50" i="1"/>
  <c r="AC49" i="1"/>
  <c r="P48" i="8" s="1"/>
  <c r="G48" i="8"/>
  <c r="F48" i="8"/>
  <c r="I49" i="1"/>
  <c r="G49" i="1"/>
  <c r="E49" i="1"/>
  <c r="AC48" i="1"/>
  <c r="P47" i="8" s="1"/>
  <c r="G47" i="8"/>
  <c r="F47" i="8"/>
  <c r="I48" i="1"/>
  <c r="G48" i="1"/>
  <c r="E48" i="1"/>
  <c r="AC47" i="1"/>
  <c r="P46" i="8" s="1"/>
  <c r="G46" i="8"/>
  <c r="F46" i="8"/>
  <c r="I47" i="1"/>
  <c r="G47" i="1"/>
  <c r="E47" i="1"/>
  <c r="AC46" i="1"/>
  <c r="P45" i="8" s="1"/>
  <c r="G45" i="8"/>
  <c r="F45" i="8"/>
  <c r="I46" i="1"/>
  <c r="G46" i="1"/>
  <c r="E46" i="1"/>
  <c r="AC45" i="1"/>
  <c r="P44" i="8" s="1"/>
  <c r="G44" i="8"/>
  <c r="F44" i="8"/>
  <c r="I45" i="1"/>
  <c r="G45" i="1"/>
  <c r="E45" i="1"/>
  <c r="AC44" i="1"/>
  <c r="P43" i="8" s="1"/>
  <c r="F43" i="8"/>
  <c r="I44" i="1"/>
  <c r="G44" i="1"/>
  <c r="E44" i="1"/>
  <c r="AC43" i="1"/>
  <c r="P42" i="8" s="1"/>
  <c r="G42" i="8"/>
  <c r="I43" i="1"/>
  <c r="G43" i="1"/>
  <c r="E43" i="1"/>
  <c r="AC42" i="1"/>
  <c r="P41" i="8" s="1"/>
  <c r="G41" i="8"/>
  <c r="F41" i="8"/>
  <c r="I42" i="1"/>
  <c r="G42" i="1"/>
  <c r="E42" i="1"/>
  <c r="AC41" i="1"/>
  <c r="P40" i="8" s="1"/>
  <c r="G40" i="8"/>
  <c r="F40" i="8"/>
  <c r="I41" i="1"/>
  <c r="G41" i="1"/>
  <c r="E41" i="1"/>
  <c r="AC40" i="1"/>
  <c r="P39" i="8" s="1"/>
  <c r="G39" i="8"/>
  <c r="F39" i="8"/>
  <c r="I40" i="1"/>
  <c r="G40" i="1"/>
  <c r="E40" i="1"/>
  <c r="AC39" i="1"/>
  <c r="P38" i="8" s="1"/>
  <c r="G38" i="8"/>
  <c r="F38" i="8"/>
  <c r="I39" i="1"/>
  <c r="G39" i="1"/>
  <c r="E39" i="1"/>
  <c r="AC38" i="1"/>
  <c r="P37" i="8" s="1"/>
  <c r="G37" i="8"/>
  <c r="F37" i="8"/>
  <c r="I38" i="1"/>
  <c r="G38" i="1"/>
  <c r="E38" i="1"/>
  <c r="AC37" i="1"/>
  <c r="P36" i="8" s="1"/>
  <c r="G36" i="8"/>
  <c r="F36" i="8"/>
  <c r="I37" i="1"/>
  <c r="G37" i="1"/>
  <c r="E37" i="1"/>
  <c r="AC36" i="1"/>
  <c r="P35" i="8" s="1"/>
  <c r="G35" i="8"/>
  <c r="F35" i="8"/>
  <c r="I36" i="1"/>
  <c r="G36" i="1"/>
  <c r="E36" i="1"/>
  <c r="AC35" i="1"/>
  <c r="P34" i="8" s="1"/>
  <c r="G34" i="8"/>
  <c r="F34" i="8"/>
  <c r="I35" i="1"/>
  <c r="G35" i="1"/>
  <c r="E35" i="1"/>
  <c r="AC34" i="1"/>
  <c r="P33" i="8" s="1"/>
  <c r="G33" i="8"/>
  <c r="F33" i="8"/>
  <c r="I34" i="1"/>
  <c r="G34" i="1"/>
  <c r="E34" i="1"/>
  <c r="AC33" i="1"/>
  <c r="P32" i="8" s="1"/>
  <c r="G32" i="8"/>
  <c r="F32" i="8"/>
  <c r="I33" i="1"/>
  <c r="G33" i="1"/>
  <c r="E33" i="1"/>
  <c r="AC32" i="1"/>
  <c r="P31" i="8" s="1"/>
  <c r="G31" i="8"/>
  <c r="F31" i="8"/>
  <c r="I32" i="1"/>
  <c r="G32" i="1"/>
  <c r="E32" i="1"/>
  <c r="AC31" i="1"/>
  <c r="P30" i="8" s="1"/>
  <c r="G30" i="8"/>
  <c r="F30" i="8"/>
  <c r="I31" i="1"/>
  <c r="G31" i="1"/>
  <c r="E31" i="1"/>
  <c r="AC30" i="1"/>
  <c r="P29" i="8" s="1"/>
  <c r="G29" i="8"/>
  <c r="F29" i="8"/>
  <c r="I30" i="1"/>
  <c r="G30" i="1"/>
  <c r="E30" i="1"/>
  <c r="AC29" i="1"/>
  <c r="P28" i="8" s="1"/>
  <c r="G28" i="8"/>
  <c r="F28" i="8"/>
  <c r="I29" i="1"/>
  <c r="G29" i="1"/>
  <c r="E29" i="1"/>
  <c r="AC28" i="1"/>
  <c r="P27" i="8" s="1"/>
  <c r="G27" i="8"/>
  <c r="F27" i="8"/>
  <c r="I28" i="1"/>
  <c r="G28" i="1"/>
  <c r="E28" i="1"/>
  <c r="AC27" i="1"/>
  <c r="P26" i="8" s="1"/>
  <c r="G26" i="8"/>
  <c r="F26" i="8"/>
  <c r="I27" i="1"/>
  <c r="G27" i="1"/>
  <c r="E27" i="1"/>
  <c r="AC26" i="1"/>
  <c r="P25" i="8" s="1"/>
  <c r="G25" i="8"/>
  <c r="F25" i="8"/>
  <c r="I26" i="1"/>
  <c r="G26" i="1"/>
  <c r="E26" i="1"/>
  <c r="AC25" i="1"/>
  <c r="P24" i="8" s="1"/>
  <c r="G24" i="8"/>
  <c r="F24" i="8"/>
  <c r="I25" i="1"/>
  <c r="G25" i="1"/>
  <c r="E25" i="1"/>
  <c r="AC24" i="1"/>
  <c r="P23" i="8" s="1"/>
  <c r="G23" i="8"/>
  <c r="F23" i="8"/>
  <c r="I24" i="1"/>
  <c r="G24" i="1"/>
  <c r="E24" i="1"/>
  <c r="AC23" i="1"/>
  <c r="P22" i="8" s="1"/>
  <c r="F22" i="8"/>
  <c r="I23" i="1"/>
  <c r="G23" i="1"/>
  <c r="E23" i="1"/>
  <c r="AC22" i="1"/>
  <c r="P21" i="8" s="1"/>
  <c r="F21" i="8"/>
  <c r="I22" i="1"/>
  <c r="G22" i="1"/>
  <c r="E22" i="1"/>
  <c r="AC21" i="1"/>
  <c r="P20" i="8" s="1"/>
  <c r="F20" i="8"/>
  <c r="I21" i="1"/>
  <c r="G21" i="1"/>
  <c r="E21" i="1"/>
  <c r="AC20" i="1"/>
  <c r="P19" i="8" s="1"/>
  <c r="F19" i="8"/>
  <c r="I20" i="1"/>
  <c r="G20" i="1"/>
  <c r="E20" i="1"/>
  <c r="AC19" i="1"/>
  <c r="P18" i="8" s="1"/>
  <c r="G18" i="8"/>
  <c r="F18" i="8"/>
  <c r="I19" i="1"/>
  <c r="G19" i="1"/>
  <c r="E19" i="1"/>
  <c r="AC18" i="1"/>
  <c r="P17" i="8" s="1"/>
  <c r="G17" i="8"/>
  <c r="F17" i="8"/>
  <c r="I18" i="1"/>
  <c r="G18" i="1"/>
  <c r="E18" i="1"/>
  <c r="AC17" i="1"/>
  <c r="P16" i="8" s="1"/>
  <c r="G16" i="8"/>
  <c r="F16" i="8"/>
  <c r="I17" i="1"/>
  <c r="G17" i="1"/>
  <c r="E17" i="1"/>
  <c r="AC16" i="1"/>
  <c r="P15" i="8" s="1"/>
  <c r="G15" i="8"/>
  <c r="F15" i="8"/>
  <c r="I16" i="1"/>
  <c r="G16" i="1"/>
  <c r="E16" i="1"/>
  <c r="AC15" i="1"/>
  <c r="P14" i="8" s="1"/>
  <c r="G14" i="8"/>
  <c r="F14" i="8"/>
  <c r="I15" i="1"/>
  <c r="G15" i="1"/>
  <c r="E15" i="1"/>
  <c r="AC14" i="1"/>
  <c r="P13" i="8" s="1"/>
  <c r="G13" i="8"/>
  <c r="F13" i="8"/>
  <c r="I14" i="1"/>
  <c r="G14" i="1"/>
  <c r="E14" i="1"/>
  <c r="AC13" i="1"/>
  <c r="P12" i="8" s="1"/>
  <c r="G12" i="8"/>
  <c r="F12" i="8"/>
  <c r="I13" i="1"/>
  <c r="G13" i="1"/>
  <c r="E13" i="1"/>
  <c r="AC12" i="1"/>
  <c r="P11" i="8" s="1"/>
  <c r="G11" i="8"/>
  <c r="F11" i="8"/>
  <c r="I12" i="1"/>
  <c r="G12" i="1"/>
  <c r="E12" i="1"/>
  <c r="AC11" i="1"/>
  <c r="P10" i="8" s="1"/>
  <c r="G10" i="8"/>
  <c r="F10" i="8"/>
  <c r="I11" i="1"/>
  <c r="G11" i="1"/>
  <c r="E11" i="1"/>
  <c r="AC10" i="1"/>
  <c r="P9" i="8" s="1"/>
  <c r="G9" i="8"/>
  <c r="F9" i="8"/>
  <c r="I10" i="1"/>
  <c r="G10" i="1"/>
  <c r="E10" i="1"/>
  <c r="AC9" i="1"/>
  <c r="P8" i="8" s="1"/>
  <c r="G8" i="8"/>
  <c r="F8" i="8"/>
  <c r="I9" i="1"/>
  <c r="G9" i="1"/>
  <c r="E9" i="1"/>
  <c r="AC8" i="1"/>
  <c r="P7" i="8" s="1"/>
  <c r="G7" i="8"/>
  <c r="F7" i="8"/>
  <c r="I8" i="1"/>
  <c r="G8" i="1"/>
  <c r="E8" i="1"/>
  <c r="AC7" i="1"/>
  <c r="P6" i="8" s="1"/>
  <c r="G6" i="8"/>
  <c r="F6" i="8"/>
  <c r="I7" i="1"/>
  <c r="G7" i="1"/>
  <c r="E7" i="1"/>
  <c r="AC6" i="1"/>
  <c r="P5" i="8" s="1"/>
  <c r="G5" i="8"/>
  <c r="I6" i="1"/>
  <c r="G6" i="1"/>
  <c r="E6" i="1"/>
  <c r="R6" i="1" s="1"/>
  <c r="AC5" i="1"/>
  <c r="P4" i="8" s="1"/>
  <c r="G4" i="8"/>
  <c r="F4" i="8"/>
  <c r="I5" i="1"/>
  <c r="G5" i="1"/>
  <c r="E5" i="1"/>
  <c r="R5" i="1" s="1"/>
  <c r="AC4" i="1"/>
  <c r="P3" i="8" s="1"/>
  <c r="G3" i="8"/>
  <c r="F3" i="8"/>
  <c r="I4" i="1"/>
  <c r="G4" i="1"/>
  <c r="E4" i="1"/>
  <c r="R4" i="1" s="1"/>
  <c r="I501" i="2"/>
  <c r="B501" i="2"/>
  <c r="A501" i="2"/>
  <c r="I500" i="2"/>
  <c r="B500" i="2"/>
  <c r="A500" i="2"/>
  <c r="I499" i="2"/>
  <c r="B499" i="2"/>
  <c r="A499" i="2"/>
  <c r="I498" i="2"/>
  <c r="B498" i="2"/>
  <c r="A498" i="2"/>
  <c r="I497" i="2"/>
  <c r="B497" i="2"/>
  <c r="A497" i="2"/>
  <c r="I496" i="2"/>
  <c r="B496" i="2"/>
  <c r="A496" i="2"/>
  <c r="I495" i="2"/>
  <c r="B495" i="2"/>
  <c r="A495" i="2"/>
  <c r="I494" i="2"/>
  <c r="B494" i="2"/>
  <c r="A494" i="2"/>
  <c r="I493" i="2"/>
  <c r="B493" i="2"/>
  <c r="A493" i="2"/>
  <c r="I492" i="2"/>
  <c r="B492" i="2"/>
  <c r="A492" i="2"/>
  <c r="I491" i="2"/>
  <c r="B491" i="2"/>
  <c r="A491" i="2"/>
  <c r="I490" i="2"/>
  <c r="B490" i="2"/>
  <c r="A490" i="2"/>
  <c r="I489" i="2"/>
  <c r="B489" i="2"/>
  <c r="A489" i="2"/>
  <c r="I488" i="2"/>
  <c r="B488" i="2"/>
  <c r="A488" i="2"/>
  <c r="I487" i="2"/>
  <c r="B487" i="2"/>
  <c r="A487" i="2"/>
  <c r="I486" i="2"/>
  <c r="B486" i="2"/>
  <c r="A486" i="2"/>
  <c r="I485" i="2"/>
  <c r="B485" i="2"/>
  <c r="A485" i="2"/>
  <c r="I484" i="2"/>
  <c r="B484" i="2"/>
  <c r="A484" i="2"/>
  <c r="I483" i="2"/>
  <c r="B483" i="2"/>
  <c r="A483" i="2"/>
  <c r="I482" i="2"/>
  <c r="B482" i="2"/>
  <c r="A482" i="2"/>
  <c r="I481" i="2"/>
  <c r="B481" i="2"/>
  <c r="A481" i="2"/>
  <c r="I480" i="2"/>
  <c r="B480" i="2"/>
  <c r="A480" i="2"/>
  <c r="I479" i="2"/>
  <c r="B479" i="2"/>
  <c r="A479" i="2"/>
  <c r="I478" i="2"/>
  <c r="B478" i="2"/>
  <c r="A478" i="2"/>
  <c r="I477" i="2"/>
  <c r="B477" i="2"/>
  <c r="A477" i="2"/>
  <c r="I476" i="2"/>
  <c r="B476" i="2"/>
  <c r="A476" i="2"/>
  <c r="I475" i="2"/>
  <c r="B475" i="2"/>
  <c r="A475" i="2"/>
  <c r="I474" i="2"/>
  <c r="B474" i="2"/>
  <c r="A474" i="2"/>
  <c r="I473" i="2"/>
  <c r="B473" i="2"/>
  <c r="A473" i="2"/>
  <c r="I472" i="2"/>
  <c r="B472" i="2"/>
  <c r="A472" i="2"/>
  <c r="I471" i="2"/>
  <c r="B471" i="2"/>
  <c r="A471" i="2"/>
  <c r="I470" i="2"/>
  <c r="B470" i="2"/>
  <c r="A470" i="2"/>
  <c r="I469" i="2"/>
  <c r="B469" i="2"/>
  <c r="A469" i="2"/>
  <c r="I468" i="2"/>
  <c r="B468" i="2"/>
  <c r="A468" i="2"/>
  <c r="I467" i="2"/>
  <c r="B467" i="2"/>
  <c r="A467" i="2"/>
  <c r="I466" i="2"/>
  <c r="B466" i="2"/>
  <c r="A466" i="2"/>
  <c r="I465" i="2"/>
  <c r="B465" i="2"/>
  <c r="A465" i="2"/>
  <c r="I464" i="2"/>
  <c r="B464" i="2"/>
  <c r="A464" i="2"/>
  <c r="I463" i="2"/>
  <c r="B463" i="2"/>
  <c r="A463" i="2"/>
  <c r="I462" i="2"/>
  <c r="B462" i="2"/>
  <c r="A462" i="2"/>
  <c r="I461" i="2"/>
  <c r="B461" i="2"/>
  <c r="A461" i="2"/>
  <c r="I460" i="2"/>
  <c r="B460" i="2"/>
  <c r="A460" i="2"/>
  <c r="I459" i="2"/>
  <c r="B459" i="2"/>
  <c r="A459" i="2"/>
  <c r="I458" i="2"/>
  <c r="B458" i="2"/>
  <c r="A458" i="2"/>
  <c r="I457" i="2"/>
  <c r="B457" i="2"/>
  <c r="A457" i="2"/>
  <c r="I456" i="2"/>
  <c r="B456" i="2"/>
  <c r="A456" i="2"/>
  <c r="I455" i="2"/>
  <c r="B455" i="2"/>
  <c r="A455" i="2"/>
  <c r="I454" i="2"/>
  <c r="B454" i="2"/>
  <c r="A454" i="2"/>
  <c r="I453" i="2"/>
  <c r="B453" i="2"/>
  <c r="A453" i="2"/>
  <c r="I452" i="2"/>
  <c r="B452" i="2"/>
  <c r="A452" i="2"/>
  <c r="I451" i="2"/>
  <c r="B451" i="2"/>
  <c r="A451" i="2"/>
  <c r="I450" i="2"/>
  <c r="B450" i="2"/>
  <c r="A450" i="2"/>
  <c r="I449" i="2"/>
  <c r="B449" i="2"/>
  <c r="A449" i="2"/>
  <c r="I448" i="2"/>
  <c r="B448" i="2"/>
  <c r="A448" i="2"/>
  <c r="I447" i="2"/>
  <c r="B447" i="2"/>
  <c r="A447" i="2"/>
  <c r="I446" i="2"/>
  <c r="B446" i="2"/>
  <c r="A446" i="2"/>
  <c r="I445" i="2"/>
  <c r="B445" i="2"/>
  <c r="A445" i="2"/>
  <c r="I444" i="2"/>
  <c r="B444" i="2"/>
  <c r="A444" i="2"/>
  <c r="I443" i="2"/>
  <c r="B443" i="2"/>
  <c r="A443" i="2"/>
  <c r="I442" i="2"/>
  <c r="B442" i="2"/>
  <c r="A442" i="2"/>
  <c r="I441" i="2"/>
  <c r="B441" i="2"/>
  <c r="A441" i="2"/>
  <c r="I440" i="2"/>
  <c r="B440" i="2"/>
  <c r="A440" i="2"/>
  <c r="I439" i="2"/>
  <c r="B439" i="2"/>
  <c r="A439" i="2"/>
  <c r="I438" i="2"/>
  <c r="B438" i="2"/>
  <c r="A438" i="2"/>
  <c r="I437" i="2"/>
  <c r="B437" i="2"/>
  <c r="A437" i="2"/>
  <c r="I436" i="2"/>
  <c r="B436" i="2"/>
  <c r="A436" i="2"/>
  <c r="I435" i="2"/>
  <c r="B435" i="2"/>
  <c r="A435" i="2"/>
  <c r="I434" i="2"/>
  <c r="B434" i="2"/>
  <c r="A434" i="2"/>
  <c r="I433" i="2"/>
  <c r="B433" i="2"/>
  <c r="A433" i="2"/>
  <c r="I432" i="2"/>
  <c r="B432" i="2"/>
  <c r="A432" i="2"/>
  <c r="I431" i="2"/>
  <c r="B431" i="2"/>
  <c r="A431" i="2"/>
  <c r="I430" i="2"/>
  <c r="B430" i="2"/>
  <c r="A430" i="2"/>
  <c r="I429" i="2"/>
  <c r="B429" i="2"/>
  <c r="A429" i="2"/>
  <c r="I428" i="2"/>
  <c r="B428" i="2"/>
  <c r="A428" i="2"/>
  <c r="I427" i="2"/>
  <c r="B427" i="2"/>
  <c r="A427" i="2"/>
  <c r="I426" i="2"/>
  <c r="B426" i="2"/>
  <c r="A426" i="2"/>
  <c r="I425" i="2"/>
  <c r="B425" i="2"/>
  <c r="A425" i="2"/>
  <c r="I424" i="2"/>
  <c r="B424" i="2"/>
  <c r="A424" i="2"/>
  <c r="I423" i="2"/>
  <c r="B423" i="2"/>
  <c r="A423" i="2"/>
  <c r="I422" i="2"/>
  <c r="B422" i="2"/>
  <c r="A422" i="2"/>
  <c r="I421" i="2"/>
  <c r="B421" i="2"/>
  <c r="A421" i="2"/>
  <c r="I420" i="2"/>
  <c r="B420" i="2"/>
  <c r="A420" i="2"/>
  <c r="I419" i="2"/>
  <c r="B419" i="2"/>
  <c r="A419" i="2"/>
  <c r="I418" i="2"/>
  <c r="B418" i="2"/>
  <c r="A418" i="2"/>
  <c r="I417" i="2"/>
  <c r="B417" i="2"/>
  <c r="A417" i="2"/>
  <c r="I416" i="2"/>
  <c r="B416" i="2"/>
  <c r="A416" i="2"/>
  <c r="I415" i="2"/>
  <c r="B415" i="2"/>
  <c r="A415" i="2"/>
  <c r="I414" i="2"/>
  <c r="B414" i="2"/>
  <c r="A414" i="2"/>
  <c r="I413" i="2"/>
  <c r="B413" i="2"/>
  <c r="A413" i="2"/>
  <c r="I412" i="2"/>
  <c r="B412" i="2"/>
  <c r="A412" i="2"/>
  <c r="I411" i="2"/>
  <c r="B411" i="2"/>
  <c r="A411" i="2"/>
  <c r="I410" i="2"/>
  <c r="B410" i="2"/>
  <c r="A410" i="2"/>
  <c r="I409" i="2"/>
  <c r="B409" i="2"/>
  <c r="A409" i="2"/>
  <c r="I408" i="2"/>
  <c r="B408" i="2"/>
  <c r="A408" i="2"/>
  <c r="I407" i="2"/>
  <c r="B407" i="2"/>
  <c r="A407" i="2"/>
  <c r="I406" i="2"/>
  <c r="B406" i="2"/>
  <c r="A406" i="2"/>
  <c r="I405" i="2"/>
  <c r="B405" i="2"/>
  <c r="A405" i="2"/>
  <c r="I404" i="2"/>
  <c r="B404" i="2"/>
  <c r="A404" i="2"/>
  <c r="I403" i="2"/>
  <c r="B403" i="2"/>
  <c r="A403" i="2"/>
  <c r="I402" i="2"/>
  <c r="B402" i="2"/>
  <c r="A402" i="2"/>
  <c r="I401" i="2"/>
  <c r="B401" i="2"/>
  <c r="A401" i="2"/>
  <c r="I400" i="2"/>
  <c r="B400" i="2"/>
  <c r="A400" i="2"/>
  <c r="I399" i="2"/>
  <c r="B399" i="2"/>
  <c r="A399" i="2"/>
  <c r="I398" i="2"/>
  <c r="B398" i="2"/>
  <c r="A398" i="2"/>
  <c r="I397" i="2"/>
  <c r="B397" i="2"/>
  <c r="A397" i="2"/>
  <c r="I396" i="2"/>
  <c r="B396" i="2"/>
  <c r="A396" i="2"/>
  <c r="I395" i="2"/>
  <c r="B395" i="2"/>
  <c r="A395" i="2"/>
  <c r="I394" i="2"/>
  <c r="B394" i="2"/>
  <c r="A394" i="2"/>
  <c r="I393" i="2"/>
  <c r="B393" i="2"/>
  <c r="A393" i="2"/>
  <c r="I392" i="2"/>
  <c r="B392" i="2"/>
  <c r="A392" i="2"/>
  <c r="I391" i="2"/>
  <c r="B391" i="2"/>
  <c r="A391" i="2"/>
  <c r="I390" i="2"/>
  <c r="B390" i="2"/>
  <c r="A390" i="2"/>
  <c r="I389" i="2"/>
  <c r="B389" i="2"/>
  <c r="A389" i="2"/>
  <c r="I388" i="2"/>
  <c r="B388" i="2"/>
  <c r="A388" i="2"/>
  <c r="I387" i="2"/>
  <c r="B387" i="2"/>
  <c r="A387" i="2"/>
  <c r="I386" i="2"/>
  <c r="B386" i="2"/>
  <c r="A386" i="2"/>
  <c r="I385" i="2"/>
  <c r="B385" i="2"/>
  <c r="A385" i="2"/>
  <c r="I384" i="2"/>
  <c r="B384" i="2"/>
  <c r="A384" i="2"/>
  <c r="I383" i="2"/>
  <c r="B383" i="2"/>
  <c r="A383" i="2"/>
  <c r="I382" i="2"/>
  <c r="B382" i="2"/>
  <c r="A382" i="2"/>
  <c r="I381" i="2"/>
  <c r="B381" i="2"/>
  <c r="A381" i="2"/>
  <c r="I380" i="2"/>
  <c r="B380" i="2"/>
  <c r="A380" i="2"/>
  <c r="I379" i="2"/>
  <c r="B379" i="2"/>
  <c r="A379" i="2"/>
  <c r="I378" i="2"/>
  <c r="B378" i="2"/>
  <c r="A378" i="2"/>
  <c r="I377" i="2"/>
  <c r="B377" i="2"/>
  <c r="A377" i="2"/>
  <c r="I376" i="2"/>
  <c r="B376" i="2"/>
  <c r="A376" i="2"/>
  <c r="I375" i="2"/>
  <c r="B375" i="2"/>
  <c r="A375" i="2"/>
  <c r="I374" i="2"/>
  <c r="B374" i="2"/>
  <c r="A374" i="2"/>
  <c r="I373" i="2"/>
  <c r="B373" i="2"/>
  <c r="A373" i="2"/>
  <c r="I372" i="2"/>
  <c r="B372" i="2"/>
  <c r="A372" i="2"/>
  <c r="I371" i="2"/>
  <c r="B371" i="2"/>
  <c r="A371" i="2"/>
  <c r="I370" i="2"/>
  <c r="B370" i="2"/>
  <c r="A370" i="2"/>
  <c r="I369" i="2"/>
  <c r="B369" i="2"/>
  <c r="A369" i="2"/>
  <c r="I368" i="2"/>
  <c r="B368" i="2"/>
  <c r="A368" i="2"/>
  <c r="I367" i="2"/>
  <c r="B367" i="2"/>
  <c r="A367" i="2"/>
  <c r="I366" i="2"/>
  <c r="B366" i="2"/>
  <c r="A366" i="2"/>
  <c r="I365" i="2"/>
  <c r="B365" i="2"/>
  <c r="A365" i="2"/>
  <c r="I364" i="2"/>
  <c r="B364" i="2"/>
  <c r="A364" i="2"/>
  <c r="I363" i="2"/>
  <c r="B363" i="2"/>
  <c r="A363" i="2"/>
  <c r="I362" i="2"/>
  <c r="B362" i="2"/>
  <c r="A362" i="2"/>
  <c r="I361" i="2"/>
  <c r="B361" i="2"/>
  <c r="A361" i="2"/>
  <c r="I360" i="2"/>
  <c r="B360" i="2"/>
  <c r="A360" i="2"/>
  <c r="I359" i="2"/>
  <c r="B359" i="2"/>
  <c r="A359" i="2"/>
  <c r="I358" i="2"/>
  <c r="B358" i="2"/>
  <c r="A358" i="2"/>
  <c r="I357" i="2"/>
  <c r="B357" i="2"/>
  <c r="A357" i="2"/>
  <c r="I356" i="2"/>
  <c r="B356" i="2"/>
  <c r="A356" i="2"/>
  <c r="I355" i="2"/>
  <c r="B355" i="2"/>
  <c r="A355" i="2"/>
  <c r="I354" i="2"/>
  <c r="B354" i="2"/>
  <c r="A354" i="2"/>
  <c r="I353" i="2"/>
  <c r="B353" i="2"/>
  <c r="A353" i="2"/>
  <c r="I352" i="2"/>
  <c r="B352" i="2"/>
  <c r="A352" i="2"/>
  <c r="I351" i="2"/>
  <c r="B351" i="2"/>
  <c r="A351" i="2"/>
  <c r="I350" i="2"/>
  <c r="B350" i="2"/>
  <c r="A350" i="2"/>
  <c r="I349" i="2"/>
  <c r="B349" i="2"/>
  <c r="A349" i="2"/>
  <c r="I348" i="2"/>
  <c r="B348" i="2"/>
  <c r="A348" i="2"/>
  <c r="I347" i="2"/>
  <c r="B347" i="2"/>
  <c r="A347" i="2"/>
  <c r="I346" i="2"/>
  <c r="B346" i="2"/>
  <c r="A346" i="2"/>
  <c r="I345" i="2"/>
  <c r="B345" i="2"/>
  <c r="A345" i="2"/>
  <c r="I344" i="2"/>
  <c r="B344" i="2"/>
  <c r="A344" i="2"/>
  <c r="I343" i="2"/>
  <c r="B343" i="2"/>
  <c r="A343" i="2"/>
  <c r="I342" i="2"/>
  <c r="B342" i="2"/>
  <c r="A342" i="2"/>
  <c r="I341" i="2"/>
  <c r="B341" i="2"/>
  <c r="A341" i="2"/>
  <c r="I340" i="2"/>
  <c r="B340" i="2"/>
  <c r="A340" i="2"/>
  <c r="I339" i="2"/>
  <c r="B339" i="2"/>
  <c r="A339" i="2"/>
  <c r="I338" i="2"/>
  <c r="B338" i="2"/>
  <c r="A338" i="2"/>
  <c r="I337" i="2"/>
  <c r="B337" i="2"/>
  <c r="A337" i="2"/>
  <c r="I336" i="2"/>
  <c r="B336" i="2"/>
  <c r="A336" i="2"/>
  <c r="I335" i="2"/>
  <c r="B335" i="2"/>
  <c r="A335" i="2"/>
  <c r="I334" i="2"/>
  <c r="B334" i="2"/>
  <c r="A334" i="2"/>
  <c r="I333" i="2"/>
  <c r="B333" i="2"/>
  <c r="A333" i="2"/>
  <c r="I332" i="2"/>
  <c r="B332" i="2"/>
  <c r="A332" i="2"/>
  <c r="I331" i="2"/>
  <c r="B331" i="2"/>
  <c r="A331" i="2"/>
  <c r="I330" i="2"/>
  <c r="B330" i="2"/>
  <c r="A330" i="2"/>
  <c r="I329" i="2"/>
  <c r="B329" i="2"/>
  <c r="A329" i="2"/>
  <c r="I328" i="2"/>
  <c r="B328" i="2"/>
  <c r="A328" i="2"/>
  <c r="I327" i="2"/>
  <c r="B327" i="2"/>
  <c r="A327" i="2"/>
  <c r="I326" i="2"/>
  <c r="B326" i="2"/>
  <c r="A326" i="2"/>
  <c r="I325" i="2"/>
  <c r="B325" i="2"/>
  <c r="A325" i="2"/>
  <c r="I324" i="2"/>
  <c r="B324" i="2"/>
  <c r="A324" i="2"/>
  <c r="I323" i="2"/>
  <c r="B323" i="2"/>
  <c r="A323" i="2"/>
  <c r="I322" i="2"/>
  <c r="B322" i="2"/>
  <c r="A322" i="2"/>
  <c r="I321" i="2"/>
  <c r="B321" i="2"/>
  <c r="A321" i="2"/>
  <c r="I320" i="2"/>
  <c r="B320" i="2"/>
  <c r="A320" i="2"/>
  <c r="I319" i="2"/>
  <c r="B319" i="2"/>
  <c r="A319" i="2"/>
  <c r="I318" i="2"/>
  <c r="B318" i="2"/>
  <c r="A318" i="2"/>
  <c r="I317" i="2"/>
  <c r="B317" i="2"/>
  <c r="A317" i="2"/>
  <c r="I316" i="2"/>
  <c r="B316" i="2"/>
  <c r="A316" i="2"/>
  <c r="I315" i="2"/>
  <c r="B315" i="2"/>
  <c r="A315" i="2"/>
  <c r="I314" i="2"/>
  <c r="B314" i="2"/>
  <c r="A314" i="2"/>
  <c r="I313" i="2"/>
  <c r="B313" i="2"/>
  <c r="A313" i="2"/>
  <c r="I312" i="2"/>
  <c r="B312" i="2"/>
  <c r="A312" i="2"/>
  <c r="I311" i="2"/>
  <c r="B311" i="2"/>
  <c r="A311" i="2"/>
  <c r="I310" i="2"/>
  <c r="B310" i="2"/>
  <c r="A310" i="2"/>
  <c r="I309" i="2"/>
  <c r="B309" i="2"/>
  <c r="A309" i="2"/>
  <c r="I308" i="2"/>
  <c r="B308" i="2"/>
  <c r="A308" i="2"/>
  <c r="I307" i="2"/>
  <c r="B307" i="2"/>
  <c r="A307" i="2"/>
  <c r="I306" i="2"/>
  <c r="B306" i="2"/>
  <c r="A306" i="2"/>
  <c r="I305" i="2"/>
  <c r="B305" i="2"/>
  <c r="A305" i="2"/>
  <c r="I304" i="2"/>
  <c r="B304" i="2"/>
  <c r="A304" i="2"/>
  <c r="I303" i="2"/>
  <c r="B303" i="2"/>
  <c r="A303" i="2"/>
  <c r="I302" i="2"/>
  <c r="B302" i="2"/>
  <c r="A302" i="2"/>
  <c r="I301" i="2"/>
  <c r="B301" i="2"/>
  <c r="A301" i="2"/>
  <c r="I300" i="2"/>
  <c r="B300" i="2"/>
  <c r="A300" i="2"/>
  <c r="I299" i="2"/>
  <c r="B299" i="2"/>
  <c r="A299" i="2"/>
  <c r="I298" i="2"/>
  <c r="B298" i="2"/>
  <c r="A298" i="2"/>
  <c r="I297" i="2"/>
  <c r="B297" i="2"/>
  <c r="A297" i="2"/>
  <c r="I296" i="2"/>
  <c r="B296" i="2"/>
  <c r="A296" i="2"/>
  <c r="I295" i="2"/>
  <c r="B295" i="2"/>
  <c r="A295" i="2"/>
  <c r="I294" i="2"/>
  <c r="B294" i="2"/>
  <c r="A294" i="2"/>
  <c r="I293" i="2"/>
  <c r="B293" i="2"/>
  <c r="A293" i="2"/>
  <c r="I292" i="2"/>
  <c r="B292" i="2"/>
  <c r="A292" i="2"/>
  <c r="I291" i="2"/>
  <c r="B291" i="2"/>
  <c r="A291" i="2"/>
  <c r="I290" i="2"/>
  <c r="B290" i="2"/>
  <c r="A290" i="2"/>
  <c r="I289" i="2"/>
  <c r="B289" i="2"/>
  <c r="A289" i="2"/>
  <c r="I288" i="2"/>
  <c r="B288" i="2"/>
  <c r="A288" i="2"/>
  <c r="I287" i="2"/>
  <c r="B287" i="2"/>
  <c r="A287" i="2"/>
  <c r="I286" i="2"/>
  <c r="B286" i="2"/>
  <c r="A286" i="2"/>
  <c r="I285" i="2"/>
  <c r="B285" i="2"/>
  <c r="A285" i="2"/>
  <c r="I284" i="2"/>
  <c r="B284" i="2"/>
  <c r="A284" i="2"/>
  <c r="I283" i="2"/>
  <c r="B283" i="2"/>
  <c r="A283" i="2"/>
  <c r="I282" i="2"/>
  <c r="B282" i="2"/>
  <c r="A282" i="2"/>
  <c r="I281" i="2"/>
  <c r="B281" i="2"/>
  <c r="A281" i="2"/>
  <c r="I280" i="2"/>
  <c r="B280" i="2"/>
  <c r="A280" i="2"/>
  <c r="I279" i="2"/>
  <c r="B279" i="2"/>
  <c r="A279" i="2"/>
  <c r="I278" i="2"/>
  <c r="B278" i="2"/>
  <c r="A278" i="2"/>
  <c r="I277" i="2"/>
  <c r="B277" i="2"/>
  <c r="A277" i="2"/>
  <c r="I276" i="2"/>
  <c r="B276" i="2"/>
  <c r="A276" i="2"/>
  <c r="I275" i="2"/>
  <c r="B275" i="2"/>
  <c r="A275" i="2"/>
  <c r="I274" i="2"/>
  <c r="B274" i="2"/>
  <c r="A274" i="2"/>
  <c r="I273" i="2"/>
  <c r="B273" i="2"/>
  <c r="A273" i="2"/>
  <c r="I272" i="2"/>
  <c r="B272" i="2"/>
  <c r="A272" i="2"/>
  <c r="I271" i="2"/>
  <c r="B271" i="2"/>
  <c r="A271" i="2"/>
  <c r="I270" i="2"/>
  <c r="B270" i="2"/>
  <c r="A270" i="2"/>
  <c r="I269" i="2"/>
  <c r="B269" i="2"/>
  <c r="A269" i="2"/>
  <c r="I268" i="2"/>
  <c r="B268" i="2"/>
  <c r="A268" i="2"/>
  <c r="I267" i="2"/>
  <c r="B267" i="2"/>
  <c r="A267" i="2"/>
  <c r="I266" i="2"/>
  <c r="B266" i="2"/>
  <c r="A266" i="2"/>
  <c r="I265" i="2"/>
  <c r="B265" i="2"/>
  <c r="A265" i="2"/>
  <c r="I264" i="2"/>
  <c r="B264" i="2"/>
  <c r="A264" i="2"/>
  <c r="I263" i="2"/>
  <c r="B263" i="2"/>
  <c r="A263" i="2"/>
  <c r="I262" i="2"/>
  <c r="B262" i="2"/>
  <c r="A262" i="2"/>
  <c r="I261" i="2"/>
  <c r="B261" i="2"/>
  <c r="A261" i="2"/>
  <c r="I260" i="2"/>
  <c r="B260" i="2"/>
  <c r="A260" i="2"/>
  <c r="I259" i="2"/>
  <c r="B259" i="2"/>
  <c r="A259" i="2"/>
  <c r="I258" i="2"/>
  <c r="B258" i="2"/>
  <c r="A258" i="2"/>
  <c r="I257" i="2"/>
  <c r="B257" i="2"/>
  <c r="A257" i="2"/>
  <c r="I256" i="2"/>
  <c r="B256" i="2"/>
  <c r="A256" i="2"/>
  <c r="I255" i="2"/>
  <c r="B255" i="2"/>
  <c r="A255" i="2"/>
  <c r="I254" i="2"/>
  <c r="B254" i="2"/>
  <c r="A254" i="2"/>
  <c r="I253" i="2"/>
  <c r="B253" i="2"/>
  <c r="A253" i="2"/>
  <c r="I252" i="2"/>
  <c r="B252" i="2"/>
  <c r="A252" i="2"/>
  <c r="I251" i="2"/>
  <c r="B251" i="2"/>
  <c r="A251" i="2"/>
  <c r="I250" i="2"/>
  <c r="B250" i="2"/>
  <c r="A250" i="2"/>
  <c r="I249" i="2"/>
  <c r="B249" i="2"/>
  <c r="A249" i="2"/>
  <c r="I248" i="2"/>
  <c r="B248" i="2"/>
  <c r="A248" i="2"/>
  <c r="I247" i="2"/>
  <c r="B247" i="2"/>
  <c r="A247" i="2"/>
  <c r="I246" i="2"/>
  <c r="B246" i="2"/>
  <c r="A246" i="2"/>
  <c r="I245" i="2"/>
  <c r="B245" i="2"/>
  <c r="A245" i="2"/>
  <c r="I244" i="2"/>
  <c r="B244" i="2"/>
  <c r="A244" i="2"/>
  <c r="I243" i="2"/>
  <c r="B243" i="2"/>
  <c r="A243" i="2"/>
  <c r="I242" i="2"/>
  <c r="B242" i="2"/>
  <c r="A242" i="2"/>
  <c r="I241" i="2"/>
  <c r="B241" i="2"/>
  <c r="A241" i="2"/>
  <c r="I240" i="2"/>
  <c r="B240" i="2"/>
  <c r="A240" i="2"/>
  <c r="I239" i="2"/>
  <c r="B239" i="2"/>
  <c r="A239" i="2"/>
  <c r="I238" i="2"/>
  <c r="B238" i="2"/>
  <c r="A238" i="2"/>
  <c r="I237" i="2"/>
  <c r="B237" i="2"/>
  <c r="A237" i="2"/>
  <c r="I236" i="2"/>
  <c r="B236" i="2"/>
  <c r="A236" i="2"/>
  <c r="I235" i="2"/>
  <c r="B235" i="2"/>
  <c r="A235" i="2"/>
  <c r="I234" i="2"/>
  <c r="B234" i="2"/>
  <c r="A234" i="2"/>
  <c r="I233" i="2"/>
  <c r="B233" i="2"/>
  <c r="A233" i="2"/>
  <c r="I232" i="2"/>
  <c r="B232" i="2"/>
  <c r="A232" i="2"/>
  <c r="I231" i="2"/>
  <c r="B231" i="2"/>
  <c r="A231" i="2"/>
  <c r="I230" i="2"/>
  <c r="B230" i="2"/>
  <c r="A230" i="2"/>
  <c r="I229" i="2"/>
  <c r="B229" i="2"/>
  <c r="A229" i="2"/>
  <c r="I228" i="2"/>
  <c r="B228" i="2"/>
  <c r="A228" i="2"/>
  <c r="I227" i="2"/>
  <c r="B227" i="2"/>
  <c r="A227" i="2"/>
  <c r="I226" i="2"/>
  <c r="B226" i="2"/>
  <c r="A226" i="2"/>
  <c r="I225" i="2"/>
  <c r="B225" i="2"/>
  <c r="A225" i="2"/>
  <c r="I224" i="2"/>
  <c r="B224" i="2"/>
  <c r="A224" i="2"/>
  <c r="I223" i="2"/>
  <c r="B223" i="2"/>
  <c r="A223" i="2"/>
  <c r="I222" i="2"/>
  <c r="B222" i="2"/>
  <c r="A222" i="2"/>
  <c r="I221" i="2"/>
  <c r="B221" i="2"/>
  <c r="A221" i="2"/>
  <c r="I220" i="2"/>
  <c r="B220" i="2"/>
  <c r="A220" i="2"/>
  <c r="I219" i="2"/>
  <c r="B219" i="2"/>
  <c r="A219" i="2"/>
  <c r="I218" i="2"/>
  <c r="B218" i="2"/>
  <c r="A218" i="2"/>
  <c r="I217" i="2"/>
  <c r="B217" i="2"/>
  <c r="A217" i="2"/>
  <c r="I216" i="2"/>
  <c r="B216" i="2"/>
  <c r="A216" i="2"/>
  <c r="I215" i="2"/>
  <c r="B215" i="2"/>
  <c r="A215" i="2"/>
  <c r="I214" i="2"/>
  <c r="B214" i="2"/>
  <c r="A214" i="2"/>
  <c r="I213" i="2"/>
  <c r="B213" i="2"/>
  <c r="A213" i="2"/>
  <c r="I212" i="2"/>
  <c r="B212" i="2"/>
  <c r="A212" i="2"/>
  <c r="I211" i="2"/>
  <c r="B211" i="2"/>
  <c r="A211" i="2"/>
  <c r="I210" i="2"/>
  <c r="B210" i="2"/>
  <c r="A210" i="2"/>
  <c r="I209" i="2"/>
  <c r="B209" i="2"/>
  <c r="A209" i="2"/>
  <c r="I208" i="2"/>
  <c r="B208" i="2"/>
  <c r="A208" i="2"/>
  <c r="I207" i="2"/>
  <c r="B207" i="2"/>
  <c r="A207" i="2"/>
  <c r="I206" i="2"/>
  <c r="B206" i="2"/>
  <c r="A206" i="2"/>
  <c r="I205" i="2"/>
  <c r="B205" i="2"/>
  <c r="A205" i="2"/>
  <c r="I204" i="2"/>
  <c r="B204" i="2"/>
  <c r="A204" i="2"/>
  <c r="I203" i="2"/>
  <c r="B203" i="2"/>
  <c r="A203" i="2"/>
  <c r="I202" i="2"/>
  <c r="B202" i="2"/>
  <c r="A202" i="2"/>
  <c r="I201" i="2"/>
  <c r="B201" i="2"/>
  <c r="A201" i="2"/>
  <c r="I200" i="2"/>
  <c r="B200" i="2"/>
  <c r="A200" i="2"/>
  <c r="I199" i="2"/>
  <c r="B199" i="2"/>
  <c r="A199" i="2"/>
  <c r="I198" i="2"/>
  <c r="B198" i="2"/>
  <c r="A198" i="2"/>
  <c r="I197" i="2"/>
  <c r="B197" i="2"/>
  <c r="A197" i="2"/>
  <c r="I196" i="2"/>
  <c r="B196" i="2"/>
  <c r="A196" i="2"/>
  <c r="I195" i="2"/>
  <c r="B195" i="2"/>
  <c r="A195" i="2"/>
  <c r="I194" i="2"/>
  <c r="B194" i="2"/>
  <c r="A194" i="2"/>
  <c r="I193" i="2"/>
  <c r="B193" i="2"/>
  <c r="A193" i="2"/>
  <c r="I192" i="2"/>
  <c r="B192" i="2"/>
  <c r="A192" i="2"/>
  <c r="I191" i="2"/>
  <c r="B191" i="2"/>
  <c r="A191" i="2"/>
  <c r="I190" i="2"/>
  <c r="B190" i="2"/>
  <c r="A190" i="2"/>
  <c r="I189" i="2"/>
  <c r="B189" i="2"/>
  <c r="A189" i="2"/>
  <c r="I188" i="2"/>
  <c r="B188" i="2"/>
  <c r="A188" i="2"/>
  <c r="I187" i="2"/>
  <c r="B187" i="2"/>
  <c r="A187" i="2"/>
  <c r="I186" i="2"/>
  <c r="B186" i="2"/>
  <c r="A186" i="2"/>
  <c r="I185" i="2"/>
  <c r="B185" i="2"/>
  <c r="A185" i="2"/>
  <c r="I184" i="2"/>
  <c r="B184" i="2"/>
  <c r="A184" i="2"/>
  <c r="I183" i="2"/>
  <c r="B183" i="2"/>
  <c r="A183" i="2"/>
  <c r="I182" i="2"/>
  <c r="B182" i="2"/>
  <c r="A182" i="2"/>
  <c r="I181" i="2"/>
  <c r="B181" i="2"/>
  <c r="A181" i="2"/>
  <c r="I180" i="2"/>
  <c r="B180" i="2"/>
  <c r="A180" i="2"/>
  <c r="I179" i="2"/>
  <c r="B179" i="2"/>
  <c r="A179" i="2"/>
  <c r="I178" i="2"/>
  <c r="B178" i="2"/>
  <c r="A178" i="2"/>
  <c r="I177" i="2"/>
  <c r="B177" i="2"/>
  <c r="A177" i="2"/>
  <c r="I176" i="2"/>
  <c r="B176" i="2"/>
  <c r="A176" i="2"/>
  <c r="I175" i="2"/>
  <c r="B175" i="2"/>
  <c r="A175" i="2"/>
  <c r="I174" i="2"/>
  <c r="B174" i="2"/>
  <c r="A174" i="2"/>
  <c r="I173" i="2"/>
  <c r="B173" i="2"/>
  <c r="A173" i="2"/>
  <c r="I172" i="2"/>
  <c r="B172" i="2"/>
  <c r="A172" i="2"/>
  <c r="I171" i="2"/>
  <c r="B171" i="2"/>
  <c r="A171" i="2"/>
  <c r="I170" i="2"/>
  <c r="B170" i="2"/>
  <c r="A170" i="2"/>
  <c r="I169" i="2"/>
  <c r="B169" i="2"/>
  <c r="A169" i="2"/>
  <c r="I168" i="2"/>
  <c r="B168" i="2"/>
  <c r="A168" i="2"/>
  <c r="I167" i="2"/>
  <c r="B167" i="2"/>
  <c r="A167" i="2"/>
  <c r="I166" i="2"/>
  <c r="B166" i="2"/>
  <c r="A166" i="2"/>
  <c r="I165" i="2"/>
  <c r="B165" i="2"/>
  <c r="A165" i="2"/>
  <c r="I164" i="2"/>
  <c r="B164" i="2"/>
  <c r="A164" i="2"/>
  <c r="I163" i="2"/>
  <c r="B163" i="2"/>
  <c r="A163" i="2"/>
  <c r="I162" i="2"/>
  <c r="B162" i="2"/>
  <c r="A162" i="2"/>
  <c r="I161" i="2"/>
  <c r="B161" i="2"/>
  <c r="A161" i="2"/>
  <c r="I160" i="2"/>
  <c r="B160" i="2"/>
  <c r="A160" i="2"/>
  <c r="I159" i="2"/>
  <c r="B159" i="2"/>
  <c r="A159" i="2"/>
  <c r="I158" i="2"/>
  <c r="B158" i="2"/>
  <c r="A158" i="2"/>
  <c r="I157" i="2"/>
  <c r="B157" i="2"/>
  <c r="A157" i="2"/>
  <c r="I156" i="2"/>
  <c r="B156" i="2"/>
  <c r="A156" i="2"/>
  <c r="I155" i="2"/>
  <c r="B155" i="2"/>
  <c r="A155" i="2"/>
  <c r="I154" i="2"/>
  <c r="B154" i="2"/>
  <c r="A154" i="2"/>
  <c r="I153" i="2"/>
  <c r="B153" i="2"/>
  <c r="A153" i="2"/>
  <c r="I152" i="2"/>
  <c r="B152" i="2"/>
  <c r="A152" i="2"/>
  <c r="I151" i="2"/>
  <c r="B151" i="2"/>
  <c r="A151" i="2"/>
  <c r="I150" i="2"/>
  <c r="B150" i="2"/>
  <c r="A150" i="2"/>
  <c r="I149" i="2"/>
  <c r="B149" i="2"/>
  <c r="A149" i="2"/>
  <c r="I148" i="2"/>
  <c r="B148" i="2"/>
  <c r="A148" i="2"/>
  <c r="I147" i="2"/>
  <c r="B147" i="2"/>
  <c r="A147" i="2"/>
  <c r="I146" i="2"/>
  <c r="B146" i="2"/>
  <c r="A146" i="2"/>
  <c r="I145" i="2"/>
  <c r="B145" i="2"/>
  <c r="A145" i="2"/>
  <c r="I144" i="2"/>
  <c r="B144" i="2"/>
  <c r="A144" i="2"/>
  <c r="I143" i="2"/>
  <c r="B143" i="2"/>
  <c r="A143" i="2"/>
  <c r="I142" i="2"/>
  <c r="B142" i="2"/>
  <c r="A142" i="2"/>
  <c r="I141" i="2"/>
  <c r="B141" i="2"/>
  <c r="A141" i="2"/>
  <c r="I140" i="2"/>
  <c r="B140" i="2"/>
  <c r="A140" i="2"/>
  <c r="I139" i="2"/>
  <c r="B139" i="2"/>
  <c r="A139" i="2"/>
  <c r="I138" i="2"/>
  <c r="B138" i="2"/>
  <c r="A138" i="2"/>
  <c r="I137" i="2"/>
  <c r="B137" i="2"/>
  <c r="A137" i="2"/>
  <c r="I136" i="2"/>
  <c r="B136" i="2"/>
  <c r="A136" i="2"/>
  <c r="I135" i="2"/>
  <c r="B135" i="2"/>
  <c r="A135" i="2"/>
  <c r="I134" i="2"/>
  <c r="B134" i="2"/>
  <c r="A134" i="2"/>
  <c r="I133" i="2"/>
  <c r="B133" i="2"/>
  <c r="A133" i="2"/>
  <c r="I132" i="2"/>
  <c r="B132" i="2"/>
  <c r="A132" i="2"/>
  <c r="I131" i="2"/>
  <c r="B131" i="2"/>
  <c r="A131" i="2"/>
  <c r="I130" i="2"/>
  <c r="B130" i="2"/>
  <c r="A130" i="2"/>
  <c r="I129" i="2"/>
  <c r="B129" i="2"/>
  <c r="A129" i="2"/>
  <c r="I128" i="2"/>
  <c r="B128" i="2"/>
  <c r="A128" i="2"/>
  <c r="I127" i="2"/>
  <c r="B127" i="2"/>
  <c r="A127" i="2"/>
  <c r="I126" i="2"/>
  <c r="B126" i="2"/>
  <c r="A126" i="2"/>
  <c r="I125" i="2"/>
  <c r="B125" i="2"/>
  <c r="A125" i="2"/>
  <c r="I124" i="2"/>
  <c r="B124" i="2"/>
  <c r="A124" i="2"/>
  <c r="I123" i="2"/>
  <c r="B123" i="2"/>
  <c r="A123" i="2"/>
  <c r="I122" i="2"/>
  <c r="B122" i="2"/>
  <c r="A122" i="2"/>
  <c r="I121" i="2"/>
  <c r="B121" i="2"/>
  <c r="A121" i="2"/>
  <c r="I120" i="2"/>
  <c r="B120" i="2"/>
  <c r="A120" i="2"/>
  <c r="I119" i="2"/>
  <c r="B119" i="2"/>
  <c r="A119" i="2"/>
  <c r="I118" i="2"/>
  <c r="B118" i="2"/>
  <c r="A118" i="2"/>
  <c r="I117" i="2"/>
  <c r="B117" i="2"/>
  <c r="A117" i="2"/>
  <c r="I116" i="2"/>
  <c r="B116" i="2"/>
  <c r="A116" i="2"/>
  <c r="I115" i="2"/>
  <c r="B115" i="2"/>
  <c r="A115" i="2"/>
  <c r="I114" i="2"/>
  <c r="B114" i="2"/>
  <c r="A114" i="2"/>
  <c r="I113" i="2"/>
  <c r="B113" i="2"/>
  <c r="A113" i="2"/>
  <c r="I112" i="2"/>
  <c r="B112" i="2"/>
  <c r="A112" i="2"/>
  <c r="I111" i="2"/>
  <c r="B111" i="2"/>
  <c r="A111" i="2"/>
  <c r="I110" i="2"/>
  <c r="B110" i="2"/>
  <c r="A110" i="2"/>
  <c r="I109" i="2"/>
  <c r="B109" i="2"/>
  <c r="A109" i="2"/>
  <c r="I108" i="2"/>
  <c r="B108" i="2"/>
  <c r="A108" i="2"/>
  <c r="I107" i="2"/>
  <c r="B107" i="2"/>
  <c r="A107" i="2"/>
  <c r="I106" i="2"/>
  <c r="B106" i="2"/>
  <c r="A106" i="2"/>
  <c r="I105" i="2"/>
  <c r="B105" i="2"/>
  <c r="A105" i="2"/>
  <c r="I104" i="2"/>
  <c r="B104" i="2"/>
  <c r="A104" i="2"/>
  <c r="I103" i="2"/>
  <c r="B103" i="2"/>
  <c r="A103" i="2"/>
  <c r="I102" i="2"/>
  <c r="B102" i="2"/>
  <c r="A102" i="2"/>
  <c r="I101" i="2"/>
  <c r="B101" i="2"/>
  <c r="A101" i="2"/>
  <c r="I100" i="2"/>
  <c r="B100" i="2"/>
  <c r="A100" i="2"/>
  <c r="I99" i="2"/>
  <c r="B99" i="2"/>
  <c r="A99" i="2"/>
  <c r="I98" i="2"/>
  <c r="B98" i="2"/>
  <c r="A98" i="2"/>
  <c r="I97" i="2"/>
  <c r="B97" i="2"/>
  <c r="A97" i="2"/>
  <c r="I96" i="2"/>
  <c r="B96" i="2"/>
  <c r="A96" i="2"/>
  <c r="I95" i="2"/>
  <c r="B95" i="2"/>
  <c r="A95" i="2"/>
  <c r="I94" i="2"/>
  <c r="B94" i="2"/>
  <c r="A94" i="2"/>
  <c r="I93" i="2"/>
  <c r="B93" i="2"/>
  <c r="A93" i="2"/>
  <c r="I92" i="2"/>
  <c r="B92" i="2"/>
  <c r="A92" i="2"/>
  <c r="I91" i="2"/>
  <c r="B91" i="2"/>
  <c r="A91" i="2"/>
  <c r="I90" i="2"/>
  <c r="B90" i="2"/>
  <c r="A90" i="2"/>
  <c r="I89" i="2"/>
  <c r="B89" i="2"/>
  <c r="A89" i="2"/>
  <c r="I88" i="2"/>
  <c r="B88" i="2"/>
  <c r="A88" i="2"/>
  <c r="I87" i="2"/>
  <c r="B87" i="2"/>
  <c r="A87" i="2"/>
  <c r="I86" i="2"/>
  <c r="B86" i="2"/>
  <c r="A86" i="2"/>
  <c r="I85" i="2"/>
  <c r="B85" i="2"/>
  <c r="A85" i="2"/>
  <c r="I84" i="2"/>
  <c r="B84" i="2"/>
  <c r="A84" i="2"/>
  <c r="I83" i="2"/>
  <c r="B83" i="2"/>
  <c r="A83" i="2"/>
  <c r="I82" i="2"/>
  <c r="B82" i="2"/>
  <c r="A82" i="2"/>
  <c r="I81" i="2"/>
  <c r="B81" i="2"/>
  <c r="A81" i="2"/>
  <c r="I80" i="2"/>
  <c r="B80" i="2"/>
  <c r="A80" i="2"/>
  <c r="I79" i="2"/>
  <c r="B79" i="2"/>
  <c r="A79" i="2"/>
  <c r="I78" i="2"/>
  <c r="B78" i="2"/>
  <c r="A78" i="2"/>
  <c r="I77" i="2"/>
  <c r="B77" i="2"/>
  <c r="A77" i="2"/>
  <c r="I76" i="2"/>
  <c r="B76" i="2"/>
  <c r="A76" i="2"/>
  <c r="I75" i="2"/>
  <c r="B75" i="2"/>
  <c r="A75" i="2"/>
  <c r="I74" i="2"/>
  <c r="B74" i="2"/>
  <c r="A74" i="2"/>
  <c r="I73" i="2"/>
  <c r="B73" i="2"/>
  <c r="A73" i="2"/>
  <c r="I72" i="2"/>
  <c r="B72" i="2"/>
  <c r="A72" i="2"/>
  <c r="I71" i="2"/>
  <c r="B71" i="2"/>
  <c r="A71" i="2"/>
  <c r="I70" i="2"/>
  <c r="B70" i="2"/>
  <c r="A70" i="2"/>
  <c r="I69" i="2"/>
  <c r="B69" i="2"/>
  <c r="A69" i="2"/>
  <c r="I68" i="2"/>
  <c r="B68" i="2"/>
  <c r="A68" i="2"/>
  <c r="I67" i="2"/>
  <c r="B67" i="2"/>
  <c r="A67" i="2"/>
  <c r="I66" i="2"/>
  <c r="B66" i="2"/>
  <c r="A66" i="2"/>
  <c r="I65" i="2"/>
  <c r="B65" i="2"/>
  <c r="A65" i="2"/>
  <c r="I64" i="2"/>
  <c r="B64" i="2"/>
  <c r="A64" i="2"/>
  <c r="I63" i="2"/>
  <c r="B63" i="2"/>
  <c r="A63" i="2"/>
  <c r="I62" i="2"/>
  <c r="B62" i="2"/>
  <c r="A62" i="2"/>
  <c r="I61" i="2"/>
  <c r="B61" i="2"/>
  <c r="A61" i="2"/>
  <c r="I60" i="2"/>
  <c r="B60" i="2"/>
  <c r="A60" i="2"/>
  <c r="I59" i="2"/>
  <c r="B59" i="2"/>
  <c r="A59" i="2"/>
  <c r="I58" i="2"/>
  <c r="B58" i="2"/>
  <c r="A58" i="2"/>
  <c r="I57" i="2"/>
  <c r="B57" i="2"/>
  <c r="A57" i="2"/>
  <c r="I56" i="2"/>
  <c r="B56" i="2"/>
  <c r="A56" i="2"/>
  <c r="I55" i="2"/>
  <c r="B55" i="2"/>
  <c r="A55" i="2"/>
  <c r="I54" i="2"/>
  <c r="B54" i="2"/>
  <c r="A54" i="2"/>
  <c r="I53" i="2"/>
  <c r="B53" i="2"/>
  <c r="A53" i="2"/>
  <c r="I52" i="2"/>
  <c r="B52" i="2"/>
  <c r="A52" i="2"/>
  <c r="I51" i="2"/>
  <c r="B51" i="2"/>
  <c r="A51" i="2"/>
  <c r="I50" i="2"/>
  <c r="B50" i="2"/>
  <c r="A50" i="2"/>
  <c r="I49" i="2"/>
  <c r="B49" i="2"/>
  <c r="A49" i="2"/>
  <c r="I48" i="2"/>
  <c r="B48" i="2"/>
  <c r="A48" i="2"/>
  <c r="I47" i="2"/>
  <c r="B47" i="2"/>
  <c r="A47" i="2"/>
  <c r="I46" i="2"/>
  <c r="B46" i="2"/>
  <c r="A46" i="2"/>
  <c r="I45" i="2"/>
  <c r="B45" i="2"/>
  <c r="A45" i="2"/>
  <c r="I44" i="2"/>
  <c r="B44" i="2"/>
  <c r="A44" i="2"/>
  <c r="I43" i="2"/>
  <c r="B43" i="2"/>
  <c r="A43" i="2"/>
  <c r="I42" i="2"/>
  <c r="B42" i="2"/>
  <c r="A42" i="2"/>
  <c r="I41" i="2"/>
  <c r="B41" i="2"/>
  <c r="A41" i="2"/>
  <c r="I40" i="2"/>
  <c r="B40" i="2"/>
  <c r="A40" i="2"/>
  <c r="I39" i="2"/>
  <c r="B39" i="2"/>
  <c r="A39" i="2"/>
  <c r="I38" i="2"/>
  <c r="B38" i="2"/>
  <c r="A38" i="2"/>
  <c r="I37" i="2"/>
  <c r="B37" i="2"/>
  <c r="A37" i="2"/>
  <c r="I36" i="2"/>
  <c r="B36" i="2"/>
  <c r="A36" i="2"/>
  <c r="I35" i="2"/>
  <c r="B35" i="2"/>
  <c r="A35" i="2"/>
  <c r="I34" i="2"/>
  <c r="B34" i="2"/>
  <c r="A34" i="2"/>
  <c r="I33" i="2"/>
  <c r="B33" i="2"/>
  <c r="A33" i="2"/>
  <c r="I32" i="2"/>
  <c r="B32" i="2"/>
  <c r="A32" i="2"/>
  <c r="I31" i="2"/>
  <c r="B31" i="2"/>
  <c r="A31" i="2"/>
  <c r="I30" i="2"/>
  <c r="B30" i="2"/>
  <c r="A30" i="2"/>
  <c r="I29" i="2"/>
  <c r="B29" i="2"/>
  <c r="A29" i="2"/>
  <c r="I28" i="2"/>
  <c r="B28" i="2"/>
  <c r="A28" i="2"/>
  <c r="I27" i="2"/>
  <c r="B27" i="2"/>
  <c r="A27" i="2"/>
  <c r="I26" i="2"/>
  <c r="B26" i="2"/>
  <c r="A26" i="2"/>
  <c r="I25" i="2"/>
  <c r="B25" i="2"/>
  <c r="A25" i="2"/>
  <c r="I24" i="2"/>
  <c r="B24" i="2"/>
  <c r="A24" i="2"/>
  <c r="I23" i="2"/>
  <c r="B23" i="2"/>
  <c r="A23" i="2"/>
  <c r="I22" i="2"/>
  <c r="B22" i="2"/>
  <c r="A22" i="2"/>
  <c r="I21" i="2"/>
  <c r="B21" i="2"/>
  <c r="A21" i="2"/>
  <c r="I20" i="2"/>
  <c r="B20" i="2"/>
  <c r="A20" i="2"/>
  <c r="I19" i="2"/>
  <c r="B19" i="2"/>
  <c r="A19" i="2"/>
  <c r="I18" i="2"/>
  <c r="B18" i="2"/>
  <c r="A18" i="2"/>
  <c r="I17" i="2"/>
  <c r="B17" i="2"/>
  <c r="A17" i="2"/>
  <c r="I16" i="2"/>
  <c r="B16" i="2"/>
  <c r="A16" i="2"/>
  <c r="I15" i="2"/>
  <c r="B15" i="2"/>
  <c r="A15" i="2"/>
  <c r="I14" i="2"/>
  <c r="B14" i="2"/>
  <c r="A14" i="2"/>
  <c r="I13" i="2"/>
  <c r="B13" i="2"/>
  <c r="A13" i="2"/>
  <c r="I12" i="2"/>
  <c r="B12" i="2"/>
  <c r="A12" i="2"/>
  <c r="I11" i="2"/>
  <c r="B11" i="2"/>
  <c r="A11" i="2"/>
  <c r="I10" i="2"/>
  <c r="B10" i="2"/>
  <c r="A10" i="2"/>
  <c r="I9" i="2"/>
  <c r="B9" i="2"/>
  <c r="A9" i="2"/>
  <c r="I8" i="2"/>
  <c r="B8" i="2"/>
  <c r="A8" i="2"/>
  <c r="I7" i="2"/>
  <c r="B7" i="2"/>
  <c r="A7" i="2"/>
  <c r="I6" i="2"/>
  <c r="B6" i="2"/>
  <c r="A6" i="2"/>
  <c r="I5" i="2"/>
  <c r="B5" i="2"/>
  <c r="A5" i="2" s="1"/>
  <c r="I4" i="2"/>
  <c r="B4" i="2"/>
  <c r="A4" i="2" s="1"/>
  <c r="I3" i="2"/>
  <c r="B3" i="2"/>
  <c r="AG3" i="24" l="1"/>
  <c r="AO3" i="24"/>
  <c r="AW3" i="24"/>
  <c r="BE3" i="24"/>
  <c r="BM3" i="24"/>
  <c r="AH3" i="24"/>
  <c r="AP3" i="24"/>
  <c r="AX3" i="24"/>
  <c r="BF3" i="24"/>
  <c r="BN3" i="24"/>
  <c r="AI3" i="24"/>
  <c r="AQ3" i="24"/>
  <c r="AY3" i="24"/>
  <c r="BG3" i="24"/>
  <c r="BO3" i="24"/>
  <c r="AJ3" i="24"/>
  <c r="AR3" i="24"/>
  <c r="AZ3" i="24"/>
  <c r="BH3" i="24"/>
  <c r="BP3" i="24"/>
  <c r="AK3" i="24"/>
  <c r="AS3" i="24"/>
  <c r="BA3" i="24"/>
  <c r="BI3" i="24"/>
  <c r="BQ3" i="24"/>
  <c r="AL3" i="24"/>
  <c r="AT3" i="24"/>
  <c r="BB3" i="24"/>
  <c r="BJ3" i="24"/>
  <c r="BR3" i="24"/>
  <c r="AM3" i="24"/>
  <c r="AU3" i="24"/>
  <c r="BC3" i="24"/>
  <c r="BK3" i="24"/>
  <c r="BS3" i="24"/>
  <c r="AN3" i="24"/>
  <c r="AV3" i="24"/>
  <c r="BD3" i="24"/>
  <c r="BL3" i="24"/>
  <c r="BF2" i="24"/>
  <c r="BO2" i="24"/>
  <c r="BG2" i="24"/>
  <c r="AY2" i="24"/>
  <c r="AQ2" i="24"/>
  <c r="AI2" i="24"/>
  <c r="BM2" i="24"/>
  <c r="BE2" i="24"/>
  <c r="AW2" i="24"/>
  <c r="AO2" i="24"/>
  <c r="AG2" i="24"/>
  <c r="BL2" i="24"/>
  <c r="BD2" i="24"/>
  <c r="AV2" i="24"/>
  <c r="AN2" i="24"/>
  <c r="BI2" i="24"/>
  <c r="AS2" i="24"/>
  <c r="BP2" i="24"/>
  <c r="AZ2" i="24"/>
  <c r="AR2" i="24"/>
  <c r="BN2" i="24"/>
  <c r="AX2" i="24"/>
  <c r="AH2" i="24"/>
  <c r="BS2" i="24"/>
  <c r="BK2" i="24"/>
  <c r="BC2" i="24"/>
  <c r="AU2" i="24"/>
  <c r="AM2" i="24"/>
  <c r="BQ2" i="24"/>
  <c r="BA2" i="24"/>
  <c r="AK2" i="24"/>
  <c r="BH2" i="24"/>
  <c r="AJ2" i="24"/>
  <c r="BR2" i="24"/>
  <c r="BJ2" i="24"/>
  <c r="BB2" i="24"/>
  <c r="AT2" i="24"/>
  <c r="AL2" i="24"/>
  <c r="AP2" i="24"/>
  <c r="AJ80" i="1"/>
  <c r="AJ96" i="1"/>
  <c r="AJ298" i="1"/>
  <c r="AJ314" i="1"/>
  <c r="AJ112" i="1"/>
  <c r="AJ499" i="1"/>
  <c r="AJ242" i="1"/>
  <c r="AJ258" i="1"/>
  <c r="AJ274" i="1"/>
  <c r="AJ290" i="1"/>
  <c r="AJ306" i="1"/>
  <c r="AJ322" i="1"/>
  <c r="AJ266" i="1"/>
  <c r="AJ282" i="1"/>
  <c r="AJ82" i="1"/>
  <c r="AJ98" i="1"/>
  <c r="AJ114" i="1"/>
  <c r="AJ194" i="1"/>
  <c r="AJ210" i="1"/>
  <c r="AJ226" i="1"/>
  <c r="AJ130" i="1"/>
  <c r="AJ146" i="1"/>
  <c r="AJ162" i="1"/>
  <c r="AJ178" i="1"/>
  <c r="AJ234" i="1"/>
  <c r="AJ250" i="1"/>
  <c r="AJ436" i="1"/>
  <c r="AJ437" i="1"/>
  <c r="AJ128" i="1"/>
  <c r="AJ144" i="1"/>
  <c r="AJ176" i="1"/>
  <c r="AJ208" i="1"/>
  <c r="AJ224" i="1"/>
  <c r="AJ240" i="1"/>
  <c r="AJ115" i="1"/>
  <c r="AJ116" i="1"/>
  <c r="AJ118" i="1"/>
  <c r="AJ131" i="1"/>
  <c r="AJ132" i="1"/>
  <c r="AJ134" i="1"/>
  <c r="AJ147" i="1"/>
  <c r="AJ148" i="1"/>
  <c r="AJ150" i="1"/>
  <c r="AJ163" i="1"/>
  <c r="AJ164" i="1"/>
  <c r="AJ166" i="1"/>
  <c r="AJ179" i="1"/>
  <c r="AJ180" i="1"/>
  <c r="AJ182" i="1"/>
  <c r="AJ256" i="1"/>
  <c r="AJ13" i="1"/>
  <c r="AJ14" i="1"/>
  <c r="AJ29" i="1"/>
  <c r="AJ45" i="1"/>
  <c r="AJ46" i="1"/>
  <c r="AJ61" i="1"/>
  <c r="AJ62" i="1"/>
  <c r="AJ78" i="1"/>
  <c r="AJ30" i="1"/>
  <c r="AJ448" i="1"/>
  <c r="AJ10" i="1"/>
  <c r="AJ26" i="1"/>
  <c r="AJ42" i="1"/>
  <c r="AJ90" i="1"/>
  <c r="AJ106" i="1"/>
  <c r="AJ122" i="1"/>
  <c r="AJ138" i="1"/>
  <c r="AJ154" i="1"/>
  <c r="AJ170" i="1"/>
  <c r="AJ186" i="1"/>
  <c r="AJ202" i="1"/>
  <c r="AJ218" i="1"/>
  <c r="AJ340" i="1"/>
  <c r="AJ341" i="1"/>
  <c r="AJ356" i="1"/>
  <c r="AJ357" i="1"/>
  <c r="AJ372" i="1"/>
  <c r="AJ373" i="1"/>
  <c r="AJ388" i="1"/>
  <c r="AJ389" i="1"/>
  <c r="AJ404" i="1"/>
  <c r="AJ405" i="1"/>
  <c r="AJ420" i="1"/>
  <c r="AJ421" i="1"/>
  <c r="AJ464" i="1"/>
  <c r="AJ465" i="1"/>
  <c r="AN4" i="21"/>
  <c r="AP5" i="21"/>
  <c r="AL7" i="21"/>
  <c r="AN8" i="21"/>
  <c r="AP9" i="21"/>
  <c r="AL11" i="21"/>
  <c r="AN12" i="21"/>
  <c r="AP13" i="21"/>
  <c r="AL15" i="21"/>
  <c r="AN16" i="21"/>
  <c r="AP17" i="21"/>
  <c r="AL19" i="21"/>
  <c r="AN20" i="21"/>
  <c r="AP21" i="21"/>
  <c r="AL23" i="21"/>
  <c r="AN24" i="21"/>
  <c r="AP25" i="21"/>
  <c r="AL27" i="21"/>
  <c r="AN28" i="21"/>
  <c r="AP29" i="21"/>
  <c r="AL31" i="21"/>
  <c r="AN32" i="21"/>
  <c r="AP33" i="21"/>
  <c r="AL35" i="21"/>
  <c r="AN36" i="21"/>
  <c r="AP37" i="21"/>
  <c r="AL39" i="21"/>
  <c r="AN40" i="21"/>
  <c r="AP41" i="21"/>
  <c r="AL43" i="21"/>
  <c r="AN44" i="21"/>
  <c r="AP45" i="21"/>
  <c r="AL47" i="21"/>
  <c r="AN48" i="21"/>
  <c r="AP49" i="21"/>
  <c r="AL51" i="21"/>
  <c r="AN52" i="21"/>
  <c r="AP53" i="21"/>
  <c r="AL55" i="21"/>
  <c r="AN56" i="21"/>
  <c r="AP57" i="21"/>
  <c r="AL59" i="21"/>
  <c r="AN60" i="21"/>
  <c r="AP61" i="21"/>
  <c r="AL63" i="21"/>
  <c r="AN64" i="21"/>
  <c r="AP65" i="21"/>
  <c r="AL67" i="21"/>
  <c r="AN68" i="21"/>
  <c r="AP69" i="21"/>
  <c r="AL71" i="21"/>
  <c r="AN72" i="21"/>
  <c r="AP73" i="21"/>
  <c r="AL75" i="21"/>
  <c r="AN76" i="21"/>
  <c r="AP77" i="21"/>
  <c r="AL79" i="21"/>
  <c r="AN80" i="21"/>
  <c r="AP81" i="21"/>
  <c r="AL83" i="21"/>
  <c r="AN84" i="21"/>
  <c r="AP85" i="21"/>
  <c r="AL87" i="21"/>
  <c r="AN88" i="21"/>
  <c r="AP89" i="21"/>
  <c r="AL91" i="21"/>
  <c r="AN92" i="21"/>
  <c r="AP93" i="21"/>
  <c r="AL95" i="21"/>
  <c r="AN96" i="21"/>
  <c r="AP97" i="21"/>
  <c r="AL99" i="21"/>
  <c r="AN100" i="21"/>
  <c r="AP101" i="21"/>
  <c r="AL103" i="21"/>
  <c r="AN104" i="21"/>
  <c r="AP105" i="21"/>
  <c r="AL107" i="21"/>
  <c r="AN108" i="21"/>
  <c r="AP109" i="21"/>
  <c r="AL111" i="21"/>
  <c r="AN112" i="21"/>
  <c r="AP113" i="21"/>
  <c r="AL115" i="21"/>
  <c r="AN116" i="21"/>
  <c r="AO4" i="21"/>
  <c r="AL6" i="21"/>
  <c r="AO7" i="21"/>
  <c r="AL9" i="21"/>
  <c r="AO10" i="21"/>
  <c r="AL12" i="21"/>
  <c r="AO13" i="21"/>
  <c r="AM15" i="21"/>
  <c r="AP16" i="21"/>
  <c r="AM18" i="21"/>
  <c r="AP19" i="21"/>
  <c r="AM21" i="21"/>
  <c r="AP22" i="21"/>
  <c r="AM24" i="21"/>
  <c r="AQ25" i="21"/>
  <c r="AN27" i="21"/>
  <c r="AQ28" i="21"/>
  <c r="AN30" i="21"/>
  <c r="AQ31" i="21"/>
  <c r="AN33" i="21"/>
  <c r="AQ34" i="21"/>
  <c r="AO36" i="21"/>
  <c r="AL38" i="21"/>
  <c r="AO39" i="21"/>
  <c r="AL41" i="21"/>
  <c r="AO42" i="21"/>
  <c r="AL44" i="21"/>
  <c r="AO45" i="21"/>
  <c r="AM47" i="21"/>
  <c r="AP48" i="21"/>
  <c r="AM50" i="21"/>
  <c r="AP51" i="21"/>
  <c r="AM53" i="21"/>
  <c r="AP54" i="21"/>
  <c r="AM56" i="21"/>
  <c r="AQ57" i="21"/>
  <c r="AN59" i="21"/>
  <c r="AQ60" i="21"/>
  <c r="AN62" i="21"/>
  <c r="AQ63" i="21"/>
  <c r="AN65" i="21"/>
  <c r="AQ66" i="21"/>
  <c r="AO68" i="21"/>
  <c r="AL70" i="21"/>
  <c r="AO71" i="21"/>
  <c r="AL73" i="21"/>
  <c r="AO74" i="21"/>
  <c r="AL76" i="21"/>
  <c r="AO77" i="21"/>
  <c r="AM79" i="21"/>
  <c r="AP80" i="21"/>
  <c r="AM82" i="21"/>
  <c r="AP83" i="21"/>
  <c r="AM85" i="21"/>
  <c r="AP86" i="21"/>
  <c r="AM88" i="21"/>
  <c r="AQ89" i="21"/>
  <c r="AN91" i="21"/>
  <c r="AQ92" i="21"/>
  <c r="AN94" i="21"/>
  <c r="AQ95" i="21"/>
  <c r="AN97" i="21"/>
  <c r="AQ98" i="21"/>
  <c r="AO100" i="21"/>
  <c r="AL102" i="21"/>
  <c r="AO103" i="21"/>
  <c r="AL105" i="21"/>
  <c r="AO106" i="21"/>
  <c r="AL108" i="21"/>
  <c r="AO109" i="21"/>
  <c r="AM111" i="21"/>
  <c r="AP112" i="21"/>
  <c r="AM114" i="21"/>
  <c r="AP115" i="21"/>
  <c r="AM117" i="21"/>
  <c r="AO118" i="21"/>
  <c r="AQ119" i="21"/>
  <c r="AM121" i="21"/>
  <c r="AO122" i="21"/>
  <c r="AQ123" i="21"/>
  <c r="AM125" i="21"/>
  <c r="AO126" i="21"/>
  <c r="AQ127" i="21"/>
  <c r="AM129" i="21"/>
  <c r="AO130" i="21"/>
  <c r="AQ131" i="21"/>
  <c r="AM133" i="21"/>
  <c r="AO134" i="21"/>
  <c r="AQ135" i="21"/>
  <c r="AM137" i="21"/>
  <c r="AO138" i="21"/>
  <c r="AQ139" i="21"/>
  <c r="AM141" i="21"/>
  <c r="AO142" i="21"/>
  <c r="AQ143" i="21"/>
  <c r="AM145" i="21"/>
  <c r="AO146" i="21"/>
  <c r="AQ147" i="21"/>
  <c r="AM149" i="21"/>
  <c r="AO150" i="21"/>
  <c r="AQ151" i="21"/>
  <c r="AM153" i="21"/>
  <c r="AO154" i="21"/>
  <c r="AQ155" i="21"/>
  <c r="AM157" i="21"/>
  <c r="AO158" i="21"/>
  <c r="AQ159" i="21"/>
  <c r="AM161" i="21"/>
  <c r="AO162" i="21"/>
  <c r="AQ163" i="21"/>
  <c r="AM165" i="21"/>
  <c r="AO166" i="21"/>
  <c r="AQ167" i="21"/>
  <c r="AM169" i="21"/>
  <c r="AO170" i="21"/>
  <c r="AQ171" i="21"/>
  <c r="AM173" i="21"/>
  <c r="AO174" i="21"/>
  <c r="AQ175" i="21"/>
  <c r="AM177" i="21"/>
  <c r="AO178" i="21"/>
  <c r="AQ179" i="21"/>
  <c r="AM181" i="21"/>
  <c r="AO182" i="21"/>
  <c r="AQ183" i="21"/>
  <c r="AM185" i="21"/>
  <c r="AO186" i="21"/>
  <c r="AQ187" i="21"/>
  <c r="AM189" i="21"/>
  <c r="AO190" i="21"/>
  <c r="AQ191" i="21"/>
  <c r="AM193" i="21"/>
  <c r="AO194" i="21"/>
  <c r="AQ195" i="21"/>
  <c r="AM197" i="21"/>
  <c r="AO198" i="21"/>
  <c r="AQ199" i="21"/>
  <c r="AM201" i="21"/>
  <c r="AO202" i="21"/>
  <c r="AQ203" i="21"/>
  <c r="AM205" i="21"/>
  <c r="AO206" i="21"/>
  <c r="AQ207" i="21"/>
  <c r="AM209" i="21"/>
  <c r="AO210" i="21"/>
  <c r="AQ211" i="21"/>
  <c r="AM213" i="21"/>
  <c r="AO214" i="21"/>
  <c r="AQ215" i="21"/>
  <c r="AM217" i="21"/>
  <c r="AO218" i="21"/>
  <c r="AQ219" i="21"/>
  <c r="AM221" i="21"/>
  <c r="AO222" i="21"/>
  <c r="AQ223" i="21"/>
  <c r="AM225" i="21"/>
  <c r="AO226" i="21"/>
  <c r="AQ227" i="21"/>
  <c r="AM229" i="21"/>
  <c r="AO230" i="21"/>
  <c r="AQ231" i="21"/>
  <c r="AM233" i="21"/>
  <c r="AO234" i="21"/>
  <c r="AQ235" i="21"/>
  <c r="AM237" i="21"/>
  <c r="AO238" i="21"/>
  <c r="AQ239" i="21"/>
  <c r="AM241" i="21"/>
  <c r="AO242" i="21"/>
  <c r="AQ243" i="21"/>
  <c r="AP4" i="21"/>
  <c r="AN6" i="21"/>
  <c r="AL8" i="21"/>
  <c r="AQ9" i="21"/>
  <c r="AO11" i="21"/>
  <c r="AM13" i="21"/>
  <c r="AQ14" i="21"/>
  <c r="AQ16" i="21"/>
  <c r="AO18" i="21"/>
  <c r="AM20" i="21"/>
  <c r="AL22" i="21"/>
  <c r="AP23" i="21"/>
  <c r="AN25" i="21"/>
  <c r="AM27" i="21"/>
  <c r="AL29" i="21"/>
  <c r="AP30" i="21"/>
  <c r="AO32" i="21"/>
  <c r="AM34" i="21"/>
  <c r="AQ35" i="21"/>
  <c r="AO37" i="21"/>
  <c r="AN39" i="21"/>
  <c r="AM41" i="21"/>
  <c r="AQ42" i="21"/>
  <c r="AP44" i="21"/>
  <c r="AN46" i="21"/>
  <c r="AL48" i="21"/>
  <c r="AQ49" i="21"/>
  <c r="AO51" i="21"/>
  <c r="AN53" i="21"/>
  <c r="AM55" i="21"/>
  <c r="AQ56" i="21"/>
  <c r="AO58" i="21"/>
  <c r="AM60" i="21"/>
  <c r="AL62" i="21"/>
  <c r="AP63" i="21"/>
  <c r="AO65" i="21"/>
  <c r="AN67" i="21"/>
  <c r="AL69" i="21"/>
  <c r="AP70" i="21"/>
  <c r="AO72" i="21"/>
  <c r="AM74" i="21"/>
  <c r="AQ75" i="21"/>
  <c r="AQ77" i="21"/>
  <c r="AO79" i="21"/>
  <c r="AM81" i="21"/>
  <c r="AQ82" i="21"/>
  <c r="AP84" i="21"/>
  <c r="AN86" i="21"/>
  <c r="AL88" i="21"/>
  <c r="AL90" i="21"/>
  <c r="AP91" i="21"/>
  <c r="AN93" i="21"/>
  <c r="AM95" i="21"/>
  <c r="AQ96" i="21"/>
  <c r="AO98" i="21"/>
  <c r="AM100" i="21"/>
  <c r="AM102" i="21"/>
  <c r="AQ103" i="21"/>
  <c r="AO105" i="21"/>
  <c r="AN107" i="21"/>
  <c r="AL109" i="21"/>
  <c r="AP110" i="21"/>
  <c r="AO112" i="21"/>
  <c r="AN114" i="21"/>
  <c r="AL116" i="21"/>
  <c r="AP117" i="21"/>
  <c r="AM119" i="21"/>
  <c r="AP120" i="21"/>
  <c r="AM122" i="21"/>
  <c r="AP123" i="21"/>
  <c r="AN125" i="21"/>
  <c r="AQ126" i="21"/>
  <c r="AN128" i="21"/>
  <c r="AQ129" i="21"/>
  <c r="AN131" i="21"/>
  <c r="AQ132" i="21"/>
  <c r="AN134" i="21"/>
  <c r="AL136" i="21"/>
  <c r="AO137" i="21"/>
  <c r="AL139" i="21"/>
  <c r="AO140" i="21"/>
  <c r="AL142" i="21"/>
  <c r="AO143" i="21"/>
  <c r="AL145" i="21"/>
  <c r="AP146" i="21"/>
  <c r="AM148" i="21"/>
  <c r="AP149" i="21"/>
  <c r="AM151" i="21"/>
  <c r="AP152" i="21"/>
  <c r="AM154" i="21"/>
  <c r="AP155" i="21"/>
  <c r="AN157" i="21"/>
  <c r="AQ158" i="21"/>
  <c r="AN160" i="21"/>
  <c r="AQ161" i="21"/>
  <c r="AN163" i="21"/>
  <c r="AQ164" i="21"/>
  <c r="AN166" i="21"/>
  <c r="AL168" i="21"/>
  <c r="AO169" i="21"/>
  <c r="AL171" i="21"/>
  <c r="AO172" i="21"/>
  <c r="AL174" i="21"/>
  <c r="AO175" i="21"/>
  <c r="AL177" i="21"/>
  <c r="AP178" i="21"/>
  <c r="AM180" i="21"/>
  <c r="AP181" i="21"/>
  <c r="AM183" i="21"/>
  <c r="AP184" i="21"/>
  <c r="AM186" i="21"/>
  <c r="AP187" i="21"/>
  <c r="AN189" i="21"/>
  <c r="AQ190" i="21"/>
  <c r="AN192" i="21"/>
  <c r="AQ193" i="21"/>
  <c r="AN195" i="21"/>
  <c r="AQ196" i="21"/>
  <c r="AN198" i="21"/>
  <c r="AL200" i="21"/>
  <c r="AO201" i="21"/>
  <c r="AL203" i="21"/>
  <c r="AO204" i="21"/>
  <c r="AL206" i="21"/>
  <c r="AO207" i="21"/>
  <c r="AL209" i="21"/>
  <c r="AP210" i="21"/>
  <c r="AM212" i="21"/>
  <c r="AP213" i="21"/>
  <c r="AM215" i="21"/>
  <c r="AP216" i="21"/>
  <c r="AM218" i="21"/>
  <c r="AP219" i="21"/>
  <c r="AN221" i="21"/>
  <c r="AQ222" i="21"/>
  <c r="AN224" i="21"/>
  <c r="AQ225" i="21"/>
  <c r="AN227" i="21"/>
  <c r="AQ228" i="21"/>
  <c r="AN230" i="21"/>
  <c r="AL232" i="21"/>
  <c r="AO233" i="21"/>
  <c r="AL235" i="21"/>
  <c r="AO236" i="21"/>
  <c r="AL238" i="21"/>
  <c r="AO239" i="21"/>
  <c r="AL241" i="21"/>
  <c r="AP242" i="21"/>
  <c r="AM244" i="21"/>
  <c r="AO245" i="21"/>
  <c r="AQ246" i="21"/>
  <c r="AM248" i="21"/>
  <c r="AO249" i="21"/>
  <c r="AQ250" i="21"/>
  <c r="AM252" i="21"/>
  <c r="AO253" i="21"/>
  <c r="AQ254" i="21"/>
  <c r="AM256" i="21"/>
  <c r="AO257" i="21"/>
  <c r="AQ258" i="21"/>
  <c r="AM260" i="21"/>
  <c r="AO261" i="21"/>
  <c r="AQ262" i="21"/>
  <c r="AM264" i="21"/>
  <c r="AO265" i="21"/>
  <c r="AQ266" i="21"/>
  <c r="AM268" i="21"/>
  <c r="AO269" i="21"/>
  <c r="AQ270" i="21"/>
  <c r="AM272" i="21"/>
  <c r="AO273" i="21"/>
  <c r="AQ274" i="21"/>
  <c r="AM276" i="21"/>
  <c r="AO277" i="21"/>
  <c r="AQ278" i="21"/>
  <c r="AM280" i="21"/>
  <c r="AO281" i="21"/>
  <c r="AQ282" i="21"/>
  <c r="AM284" i="21"/>
  <c r="AO285" i="21"/>
  <c r="AQ286" i="21"/>
  <c r="AM288" i="21"/>
  <c r="AO289" i="21"/>
  <c r="AQ290" i="21"/>
  <c r="AM292" i="21"/>
  <c r="AO293" i="21"/>
  <c r="AQ294" i="21"/>
  <c r="AM296" i="21"/>
  <c r="AO297" i="21"/>
  <c r="AQ298" i="21"/>
  <c r="AM300" i="21"/>
  <c r="AO301" i="21"/>
  <c r="AQ302" i="21"/>
  <c r="AM304" i="21"/>
  <c r="AO305" i="21"/>
  <c r="AQ306" i="21"/>
  <c r="AM308" i="21"/>
  <c r="AO309" i="21"/>
  <c r="AQ310" i="21"/>
  <c r="AM312" i="21"/>
  <c r="AO313" i="21"/>
  <c r="AQ314" i="21"/>
  <c r="AM316" i="21"/>
  <c r="AO317" i="21"/>
  <c r="AQ318" i="21"/>
  <c r="AM320" i="21"/>
  <c r="AO321" i="21"/>
  <c r="AQ322" i="21"/>
  <c r="AM324" i="21"/>
  <c r="AO325" i="21"/>
  <c r="AQ326" i="21"/>
  <c r="AM328" i="21"/>
  <c r="AO329" i="21"/>
  <c r="AQ330" i="21"/>
  <c r="AM332" i="21"/>
  <c r="AO333" i="21"/>
  <c r="AQ334" i="21"/>
  <c r="AM336" i="21"/>
  <c r="AO337" i="21"/>
  <c r="AQ338" i="21"/>
  <c r="AM340" i="21"/>
  <c r="AO341" i="21"/>
  <c r="AQ342" i="21"/>
  <c r="AM344" i="21"/>
  <c r="AO345" i="21"/>
  <c r="AQ346" i="21"/>
  <c r="AM348" i="21"/>
  <c r="AO349" i="21"/>
  <c r="AQ350" i="21"/>
  <c r="AM352" i="21"/>
  <c r="AO353" i="21"/>
  <c r="AQ354" i="21"/>
  <c r="AM356" i="21"/>
  <c r="AO357" i="21"/>
  <c r="AQ358" i="21"/>
  <c r="AM360" i="21"/>
  <c r="AO361" i="21"/>
  <c r="AQ362" i="21"/>
  <c r="AM364" i="21"/>
  <c r="AO365" i="21"/>
  <c r="AQ366" i="21"/>
  <c r="AM368" i="21"/>
  <c r="AO369" i="21"/>
  <c r="AQ370" i="21"/>
  <c r="AM372" i="21"/>
  <c r="AO373" i="21"/>
  <c r="AQ374" i="21"/>
  <c r="AM376" i="21"/>
  <c r="AO377" i="21"/>
  <c r="AQ378" i="21"/>
  <c r="AM380" i="21"/>
  <c r="AO381" i="21"/>
  <c r="AQ382" i="21"/>
  <c r="AM384" i="21"/>
  <c r="AO385" i="21"/>
  <c r="AQ386" i="21"/>
  <c r="AM388" i="21"/>
  <c r="AO389" i="21"/>
  <c r="AQ390" i="21"/>
  <c r="AM392" i="21"/>
  <c r="AO393" i="21"/>
  <c r="AQ394" i="21"/>
  <c r="AM396" i="21"/>
  <c r="AO397" i="21"/>
  <c r="AQ398" i="21"/>
  <c r="AM400" i="21"/>
  <c r="AO401" i="21"/>
  <c r="AQ402" i="21"/>
  <c r="AM404" i="21"/>
  <c r="AO405" i="21"/>
  <c r="AQ406" i="21"/>
  <c r="AM408" i="21"/>
  <c r="AO409" i="21"/>
  <c r="AQ410" i="21"/>
  <c r="AM412" i="21"/>
  <c r="AO413" i="21"/>
  <c r="AQ414" i="21"/>
  <c r="AM416" i="21"/>
  <c r="AO417" i="21"/>
  <c r="AQ418" i="21"/>
  <c r="AM420" i="21"/>
  <c r="AO421" i="21"/>
  <c r="AQ422" i="21"/>
  <c r="AM424" i="21"/>
  <c r="AO425" i="21"/>
  <c r="AQ426" i="21"/>
  <c r="AM428" i="21"/>
  <c r="AO429" i="21"/>
  <c r="AQ430" i="21"/>
  <c r="AM432" i="21"/>
  <c r="AO433" i="21"/>
  <c r="AQ434" i="21"/>
  <c r="AM436" i="21"/>
  <c r="AO437" i="21"/>
  <c r="AQ438" i="21"/>
  <c r="AM440" i="21"/>
  <c r="AO441" i="21"/>
  <c r="AQ442" i="21"/>
  <c r="AM444" i="21"/>
  <c r="AO445" i="21"/>
  <c r="AQ446" i="21"/>
  <c r="AM448" i="21"/>
  <c r="AO449" i="21"/>
  <c r="AQ450" i="21"/>
  <c r="AM452" i="21"/>
  <c r="AO453" i="21"/>
  <c r="AQ454" i="21"/>
  <c r="AM456" i="21"/>
  <c r="AO457" i="21"/>
  <c r="AQ458" i="21"/>
  <c r="AM460" i="21"/>
  <c r="AO461" i="21"/>
  <c r="AQ462" i="21"/>
  <c r="AM464" i="21"/>
  <c r="AO465" i="21"/>
  <c r="AQ466" i="21"/>
  <c r="AM468" i="21"/>
  <c r="AO469" i="21"/>
  <c r="AQ470" i="21"/>
  <c r="AM472" i="21"/>
  <c r="AO473" i="21"/>
  <c r="AQ474" i="21"/>
  <c r="AM476" i="21"/>
  <c r="AO477" i="21"/>
  <c r="AQ478" i="21"/>
  <c r="AM480" i="21"/>
  <c r="AO481" i="21"/>
  <c r="AQ482" i="21"/>
  <c r="AM484" i="21"/>
  <c r="AO485" i="21"/>
  <c r="AQ486" i="21"/>
  <c r="AM488" i="21"/>
  <c r="AO489" i="21"/>
  <c r="AQ490" i="21"/>
  <c r="AM492" i="21"/>
  <c r="AO493" i="21"/>
  <c r="AQ494" i="21"/>
  <c r="AM496" i="21"/>
  <c r="AO497" i="21"/>
  <c r="AQ498" i="21"/>
  <c r="AM500" i="21"/>
  <c r="AQ4" i="21"/>
  <c r="AP6" i="21"/>
  <c r="AP8" i="21"/>
  <c r="AP10" i="21"/>
  <c r="AP12" i="21"/>
  <c r="AO14" i="21"/>
  <c r="AO16" i="21"/>
  <c r="AP18" i="21"/>
  <c r="AP20" i="21"/>
  <c r="AO22" i="21"/>
  <c r="AP24" i="21"/>
  <c r="AO26" i="21"/>
  <c r="AO28" i="21"/>
  <c r="AO30" i="21"/>
  <c r="AP32" i="21"/>
  <c r="AO34" i="21"/>
  <c r="AP36" i="21"/>
  <c r="AO38" i="21"/>
  <c r="AO40" i="21"/>
  <c r="AN42" i="21"/>
  <c r="AO44" i="21"/>
  <c r="AO46" i="21"/>
  <c r="AO48" i="21"/>
  <c r="AO50" i="21"/>
  <c r="AO52" i="21"/>
  <c r="AN54" i="21"/>
  <c r="AO56" i="21"/>
  <c r="AN58" i="21"/>
  <c r="AO60" i="21"/>
  <c r="AO62" i="21"/>
  <c r="AO64" i="21"/>
  <c r="AN66" i="21"/>
  <c r="AM68" i="21"/>
  <c r="AN70" i="21"/>
  <c r="AM72" i="21"/>
  <c r="AN74" i="21"/>
  <c r="AO76" i="21"/>
  <c r="AN78" i="21"/>
  <c r="AM80" i="21"/>
  <c r="AN82" i="21"/>
  <c r="AM84" i="21"/>
  <c r="AM86" i="21"/>
  <c r="AO88" i="21"/>
  <c r="AN90" i="21"/>
  <c r="AM92" i="21"/>
  <c r="AM94" i="21"/>
  <c r="AM96" i="21"/>
  <c r="AM98" i="21"/>
  <c r="AL100" i="21"/>
  <c r="AN102" i="21"/>
  <c r="AM104" i="21"/>
  <c r="AM106" i="21"/>
  <c r="AM108" i="21"/>
  <c r="AM110" i="21"/>
  <c r="AL112" i="21"/>
  <c r="AL114" i="21"/>
  <c r="AM116" i="21"/>
  <c r="AL118" i="21"/>
  <c r="AP119" i="21"/>
  <c r="AO121" i="21"/>
  <c r="AM123" i="21"/>
  <c r="AQ124" i="21"/>
  <c r="AP126" i="21"/>
  <c r="AO128" i="21"/>
  <c r="AM130" i="21"/>
  <c r="AL132" i="21"/>
  <c r="AP133" i="21"/>
  <c r="AN135" i="21"/>
  <c r="AL137" i="21"/>
  <c r="AQ138" i="21"/>
  <c r="AP140" i="21"/>
  <c r="AN142" i="21"/>
  <c r="AM144" i="21"/>
  <c r="AQ145" i="21"/>
  <c r="AO147" i="21"/>
  <c r="AN149" i="21"/>
  <c r="AL151" i="21"/>
  <c r="AQ152" i="21"/>
  <c r="AP154" i="21"/>
  <c r="AN156" i="21"/>
  <c r="AL158" i="21"/>
  <c r="AP159" i="21"/>
  <c r="AO161" i="21"/>
  <c r="AM163" i="21"/>
  <c r="AL165" i="21"/>
  <c r="AQ166" i="21"/>
  <c r="AO168" i="21"/>
  <c r="AM170" i="21"/>
  <c r="AL172" i="21"/>
  <c r="AP173" i="21"/>
  <c r="AN175" i="21"/>
  <c r="AN177" i="21"/>
  <c r="AL179" i="21"/>
  <c r="AP180" i="21"/>
  <c r="AN182" i="21"/>
  <c r="AM184" i="21"/>
  <c r="AQ185" i="21"/>
  <c r="AO187" i="21"/>
  <c r="AO189" i="21"/>
  <c r="AM191" i="21"/>
  <c r="AQ192" i="21"/>
  <c r="AP194" i="21"/>
  <c r="AN196" i="21"/>
  <c r="AL198" i="21"/>
  <c r="AP199" i="21"/>
  <c r="AP201" i="21"/>
  <c r="AN203" i="21"/>
  <c r="AL205" i="21"/>
  <c r="AQ206" i="21"/>
  <c r="AO208" i="21"/>
  <c r="AM210" i="21"/>
  <c r="AL212" i="21"/>
  <c r="AQ213" i="21"/>
  <c r="AO215" i="21"/>
  <c r="AN217" i="21"/>
  <c r="AL219" i="21"/>
  <c r="AP220" i="21"/>
  <c r="AN222" i="21"/>
  <c r="AM224" i="21"/>
  <c r="AL226" i="21"/>
  <c r="AP227" i="21"/>
  <c r="AO229" i="21"/>
  <c r="AM231" i="21"/>
  <c r="AQ232" i="21"/>
  <c r="AP234" i="21"/>
  <c r="AN236" i="21"/>
  <c r="AM238" i="21"/>
  <c r="AL240" i="21"/>
  <c r="AP241" i="21"/>
  <c r="AN243" i="21"/>
  <c r="AL245" i="21"/>
  <c r="AO246" i="21"/>
  <c r="AL248" i="21"/>
  <c r="AP249" i="21"/>
  <c r="AM251" i="21"/>
  <c r="AP252" i="21"/>
  <c r="AM254" i="21"/>
  <c r="AP255" i="21"/>
  <c r="AM257" i="21"/>
  <c r="AP258" i="21"/>
  <c r="AN260" i="21"/>
  <c r="AQ261" i="21"/>
  <c r="AN263" i="21"/>
  <c r="AQ264" i="21"/>
  <c r="AN266" i="21"/>
  <c r="AQ267" i="21"/>
  <c r="AN269" i="21"/>
  <c r="AL271" i="21"/>
  <c r="AO272" i="21"/>
  <c r="AL274" i="21"/>
  <c r="AO275" i="21"/>
  <c r="AL277" i="21"/>
  <c r="AO278" i="21"/>
  <c r="AL280" i="21"/>
  <c r="AP281" i="21"/>
  <c r="AM283" i="21"/>
  <c r="AP284" i="21"/>
  <c r="AM286" i="21"/>
  <c r="AP287" i="21"/>
  <c r="AM289" i="21"/>
  <c r="AP290" i="21"/>
  <c r="AN292" i="21"/>
  <c r="AQ293" i="21"/>
  <c r="AN295" i="21"/>
  <c r="AQ296" i="21"/>
  <c r="AN298" i="21"/>
  <c r="AQ299" i="21"/>
  <c r="AN301" i="21"/>
  <c r="AL303" i="21"/>
  <c r="AO304" i="21"/>
  <c r="AL306" i="21"/>
  <c r="AO307" i="21"/>
  <c r="AL309" i="21"/>
  <c r="AO310" i="21"/>
  <c r="AL312" i="21"/>
  <c r="AP313" i="21"/>
  <c r="AM315" i="21"/>
  <c r="AP316" i="21"/>
  <c r="AM318" i="21"/>
  <c r="AP319" i="21"/>
  <c r="AM321" i="21"/>
  <c r="AP322" i="21"/>
  <c r="AN324" i="21"/>
  <c r="AQ325" i="21"/>
  <c r="AN327" i="21"/>
  <c r="AQ328" i="21"/>
  <c r="AN330" i="21"/>
  <c r="AQ331" i="21"/>
  <c r="AN333" i="21"/>
  <c r="AL335" i="21"/>
  <c r="AO336" i="21"/>
  <c r="AL338" i="21"/>
  <c r="AO339" i="21"/>
  <c r="AL341" i="21"/>
  <c r="AO342" i="21"/>
  <c r="AL344" i="21"/>
  <c r="AP345" i="21"/>
  <c r="AM347" i="21"/>
  <c r="AP348" i="21"/>
  <c r="AM350" i="21"/>
  <c r="AP351" i="21"/>
  <c r="AM353" i="21"/>
  <c r="AP354" i="21"/>
  <c r="AN356" i="21"/>
  <c r="AQ357" i="21"/>
  <c r="AN359" i="21"/>
  <c r="AQ360" i="21"/>
  <c r="AN362" i="21"/>
  <c r="AQ363" i="21"/>
  <c r="AN365" i="21"/>
  <c r="AL367" i="21"/>
  <c r="AO368" i="21"/>
  <c r="AL370" i="21"/>
  <c r="AO371" i="21"/>
  <c r="AL373" i="21"/>
  <c r="AO374" i="21"/>
  <c r="AL376" i="21"/>
  <c r="AP377" i="21"/>
  <c r="AM379" i="21"/>
  <c r="AP380" i="21"/>
  <c r="AM382" i="21"/>
  <c r="AP383" i="21"/>
  <c r="AM385" i="21"/>
  <c r="AP386" i="21"/>
  <c r="AN388" i="21"/>
  <c r="AQ389" i="21"/>
  <c r="AN391" i="21"/>
  <c r="AQ392" i="21"/>
  <c r="AN394" i="21"/>
  <c r="AQ395" i="21"/>
  <c r="AN397" i="21"/>
  <c r="AL399" i="21"/>
  <c r="AO400" i="21"/>
  <c r="AL402" i="21"/>
  <c r="AO403" i="21"/>
  <c r="AL405" i="21"/>
  <c r="AO406" i="21"/>
  <c r="AL408" i="21"/>
  <c r="AP409" i="21"/>
  <c r="AM411" i="21"/>
  <c r="AP412" i="21"/>
  <c r="AM414" i="21"/>
  <c r="AP415" i="21"/>
  <c r="AM417" i="21"/>
  <c r="AP418" i="21"/>
  <c r="AN420" i="21"/>
  <c r="AQ421" i="21"/>
  <c r="AN423" i="21"/>
  <c r="AQ424" i="21"/>
  <c r="AN426" i="21"/>
  <c r="AQ427" i="21"/>
  <c r="AN429" i="21"/>
  <c r="AL431" i="21"/>
  <c r="AO432" i="21"/>
  <c r="AL434" i="21"/>
  <c r="AO435" i="21"/>
  <c r="AL437" i="21"/>
  <c r="AO438" i="21"/>
  <c r="AL440" i="21"/>
  <c r="AP441" i="21"/>
  <c r="AM443" i="21"/>
  <c r="AP444" i="21"/>
  <c r="AM446" i="21"/>
  <c r="AP447" i="21"/>
  <c r="AM449" i="21"/>
  <c r="AP450" i="21"/>
  <c r="AN452" i="21"/>
  <c r="AQ453" i="21"/>
  <c r="AN455" i="21"/>
  <c r="AQ456" i="21"/>
  <c r="AN458" i="21"/>
  <c r="AQ459" i="21"/>
  <c r="AN461" i="21"/>
  <c r="AL463" i="21"/>
  <c r="AO464" i="21"/>
  <c r="AL466" i="21"/>
  <c r="AO467" i="21"/>
  <c r="AL469" i="21"/>
  <c r="AO470" i="21"/>
  <c r="AL472" i="21"/>
  <c r="AP473" i="21"/>
  <c r="AM475" i="21"/>
  <c r="AP476" i="21"/>
  <c r="AM478" i="21"/>
  <c r="AP479" i="21"/>
  <c r="AM481" i="21"/>
  <c r="AP482" i="21"/>
  <c r="AN484" i="21"/>
  <c r="AQ485" i="21"/>
  <c r="AN487" i="21"/>
  <c r="AQ488" i="21"/>
  <c r="AN490" i="21"/>
  <c r="AQ491" i="21"/>
  <c r="AN493" i="21"/>
  <c r="AL495" i="21"/>
  <c r="AO496" i="21"/>
  <c r="AL498" i="21"/>
  <c r="AL5" i="21"/>
  <c r="AQ6" i="21"/>
  <c r="AQ8" i="21"/>
  <c r="AQ10" i="21"/>
  <c r="AQ12" i="21"/>
  <c r="AP14" i="21"/>
  <c r="AL17" i="21"/>
  <c r="AQ18" i="21"/>
  <c r="AQ20" i="21"/>
  <c r="AQ22" i="21"/>
  <c r="AQ24" i="21"/>
  <c r="AP26" i="21"/>
  <c r="AP28" i="21"/>
  <c r="AQ30" i="21"/>
  <c r="AQ32" i="21"/>
  <c r="AP34" i="21"/>
  <c r="AM5" i="21"/>
  <c r="AM7" i="21"/>
  <c r="AM9" i="21"/>
  <c r="AM11" i="21"/>
  <c r="AL13" i="21"/>
  <c r="AN15" i="21"/>
  <c r="AM17" i="21"/>
  <c r="AM19" i="21"/>
  <c r="AL21" i="21"/>
  <c r="AM23" i="21"/>
  <c r="AL25" i="21"/>
  <c r="AQ26" i="21"/>
  <c r="AM29" i="21"/>
  <c r="AM31" i="21"/>
  <c r="AL33" i="21"/>
  <c r="AM35" i="21"/>
  <c r="AL37" i="21"/>
  <c r="AQ38" i="21"/>
  <c r="AQ40" i="21"/>
  <c r="AM43" i="21"/>
  <c r="AL45" i="21"/>
  <c r="AQ46" i="21"/>
  <c r="AL49" i="21"/>
  <c r="AQ50" i="21"/>
  <c r="AQ52" i="21"/>
  <c r="AQ54" i="21"/>
  <c r="AL57" i="21"/>
  <c r="AQ58" i="21"/>
  <c r="AL61" i="21"/>
  <c r="AQ62" i="21"/>
  <c r="AQ64" i="21"/>
  <c r="AP66" i="21"/>
  <c r="AQ68" i="21"/>
  <c r="AQ70" i="21"/>
  <c r="AQ72" i="21"/>
  <c r="AQ74" i="21"/>
  <c r="AQ76" i="21"/>
  <c r="AP78" i="21"/>
  <c r="AQ80" i="21"/>
  <c r="AP82" i="21"/>
  <c r="AQ84" i="21"/>
  <c r="AQ86" i="21"/>
  <c r="AQ88" i="21"/>
  <c r="AP90" i="21"/>
  <c r="AP92" i="21"/>
  <c r="AP94" i="21"/>
  <c r="AP96" i="21"/>
  <c r="AP98" i="21"/>
  <c r="AQ100" i="21"/>
  <c r="AP102" i="21"/>
  <c r="AP104" i="21"/>
  <c r="AP106" i="21"/>
  <c r="AP108" i="21"/>
  <c r="AO110" i="21"/>
  <c r="AQ112" i="21"/>
  <c r="AP114" i="21"/>
  <c r="AP116" i="21"/>
  <c r="AN118" i="21"/>
  <c r="AM120" i="21"/>
  <c r="AQ121" i="21"/>
  <c r="AO123" i="21"/>
  <c r="AO125" i="21"/>
  <c r="AM127" i="21"/>
  <c r="AQ128" i="21"/>
  <c r="AP130" i="21"/>
  <c r="AN132" i="21"/>
  <c r="AL134" i="21"/>
  <c r="AP135" i="21"/>
  <c r="AP137" i="21"/>
  <c r="AN139" i="21"/>
  <c r="AL141" i="21"/>
  <c r="AQ142" i="21"/>
  <c r="AO144" i="21"/>
  <c r="AM146" i="21"/>
  <c r="AL148" i="21"/>
  <c r="AQ149" i="21"/>
  <c r="AO151" i="21"/>
  <c r="AN153" i="21"/>
  <c r="AL155" i="21"/>
  <c r="AP156" i="21"/>
  <c r="AN158" i="21"/>
  <c r="AM160" i="21"/>
  <c r="AL162" i="21"/>
  <c r="AP163" i="21"/>
  <c r="AO165" i="21"/>
  <c r="AN5" i="21"/>
  <c r="AM8" i="21"/>
  <c r="AP11" i="21"/>
  <c r="AN14" i="21"/>
  <c r="AQ17" i="21"/>
  <c r="AN21" i="21"/>
  <c r="AL24" i="21"/>
  <c r="AP27" i="21"/>
  <c r="AM30" i="21"/>
  <c r="AQ33" i="21"/>
  <c r="AQ36" i="21"/>
  <c r="AP39" i="21"/>
  <c r="AL42" i="21"/>
  <c r="AQ44" i="21"/>
  <c r="AO47" i="21"/>
  <c r="AL50" i="21"/>
  <c r="AP52" i="21"/>
  <c r="AO55" i="21"/>
  <c r="AL58" i="21"/>
  <c r="AP60" i="21"/>
  <c r="AN63" i="21"/>
  <c r="AL66" i="21"/>
  <c r="AP68" i="21"/>
  <c r="AN71" i="21"/>
  <c r="AQ73" i="21"/>
  <c r="AP76" i="21"/>
  <c r="AN79" i="21"/>
  <c r="AQ81" i="21"/>
  <c r="AO84" i="21"/>
  <c r="AN87" i="21"/>
  <c r="AO89" i="21"/>
  <c r="AO92" i="21"/>
  <c r="AN95" i="21"/>
  <c r="AQ97" i="21"/>
  <c r="AP100" i="21"/>
  <c r="AM103" i="21"/>
  <c r="AQ105" i="21"/>
  <c r="AO108" i="21"/>
  <c r="AN111" i="21"/>
  <c r="AO113" i="21"/>
  <c r="AO116" i="21"/>
  <c r="AQ118" i="21"/>
  <c r="AL121" i="21"/>
  <c r="AN123" i="21"/>
  <c r="AQ125" i="21"/>
  <c r="AL128" i="21"/>
  <c r="AN130" i="21"/>
  <c r="AP132" i="21"/>
  <c r="AL135" i="21"/>
  <c r="AN137" i="21"/>
  <c r="AP139" i="21"/>
  <c r="AQ141" i="21"/>
  <c r="AN144" i="21"/>
  <c r="AQ146" i="21"/>
  <c r="AQ148" i="21"/>
  <c r="AN151" i="21"/>
  <c r="AP153" i="21"/>
  <c r="AL156" i="21"/>
  <c r="AM158" i="21"/>
  <c r="AP160" i="21"/>
  <c r="AQ162" i="21"/>
  <c r="AN165" i="21"/>
  <c r="AN167" i="21"/>
  <c r="AN169" i="21"/>
  <c r="AN171" i="21"/>
  <c r="AN173" i="21"/>
  <c r="AM175" i="21"/>
  <c r="AO177" i="21"/>
  <c r="AN179" i="21"/>
  <c r="AN181" i="21"/>
  <c r="AN183" i="21"/>
  <c r="AN185" i="21"/>
  <c r="AM187" i="21"/>
  <c r="AL189" i="21"/>
  <c r="AN191" i="21"/>
  <c r="AN193" i="21"/>
  <c r="AM195" i="21"/>
  <c r="AN197" i="21"/>
  <c r="AM199" i="21"/>
  <c r="AL201" i="21"/>
  <c r="AM203" i="21"/>
  <c r="AN205" i="21"/>
  <c r="AM207" i="21"/>
  <c r="AN209" i="21"/>
  <c r="AM211" i="21"/>
  <c r="AL213" i="21"/>
  <c r="AL215" i="21"/>
  <c r="AL217" i="21"/>
  <c r="AM219" i="21"/>
  <c r="AL221" i="21"/>
  <c r="AM223" i="21"/>
  <c r="AL225" i="21"/>
  <c r="AL227" i="21"/>
  <c r="AL229" i="21"/>
  <c r="AL231" i="21"/>
  <c r="AL233" i="21"/>
  <c r="AM235" i="21"/>
  <c r="AL237" i="21"/>
  <c r="AL239" i="21"/>
  <c r="AQ240" i="21"/>
  <c r="AL243" i="21"/>
  <c r="AQ244" i="21"/>
  <c r="AP246" i="21"/>
  <c r="AO248" i="21"/>
  <c r="AM250" i="21"/>
  <c r="AQ251" i="21"/>
  <c r="AP253" i="21"/>
  <c r="AN255" i="21"/>
  <c r="AL257" i="21"/>
  <c r="AL259" i="21"/>
  <c r="AP260" i="21"/>
  <c r="AN262" i="21"/>
  <c r="AL264" i="21"/>
  <c r="AQ265" i="21"/>
  <c r="AO267" i="21"/>
  <c r="AM269" i="21"/>
  <c r="AM271" i="21"/>
  <c r="AQ272" i="21"/>
  <c r="AO274" i="21"/>
  <c r="AN276" i="21"/>
  <c r="AL278" i="21"/>
  <c r="AP279" i="21"/>
  <c r="AN281" i="21"/>
  <c r="AN283" i="21"/>
  <c r="AL285" i="21"/>
  <c r="AP286" i="21"/>
  <c r="AO288" i="21"/>
  <c r="AM290" i="21"/>
  <c r="AQ291" i="21"/>
  <c r="AP293" i="21"/>
  <c r="AO295" i="21"/>
  <c r="AM297" i="21"/>
  <c r="AL299" i="21"/>
  <c r="AP300" i="21"/>
  <c r="AN302" i="21"/>
  <c r="AL304" i="21"/>
  <c r="AQ305" i="21"/>
  <c r="AP307" i="21"/>
  <c r="AN309" i="21"/>
  <c r="AM311" i="21"/>
  <c r="AQ312" i="21"/>
  <c r="AO314" i="21"/>
  <c r="AN316" i="21"/>
  <c r="AL318" i="21"/>
  <c r="AQ319" i="21"/>
  <c r="AP321" i="21"/>
  <c r="AN323" i="21"/>
  <c r="AL325" i="21"/>
  <c r="AP326" i="21"/>
  <c r="AO328" i="21"/>
  <c r="AM330" i="21"/>
  <c r="AL332" i="21"/>
  <c r="AQ333" i="21"/>
  <c r="AO335" i="21"/>
  <c r="AM337" i="21"/>
  <c r="AL339" i="21"/>
  <c r="AP340" i="21"/>
  <c r="AN342" i="21"/>
  <c r="AN344" i="21"/>
  <c r="AL346" i="21"/>
  <c r="AP347" i="21"/>
  <c r="AN349" i="21"/>
  <c r="AM351" i="21"/>
  <c r="AQ352" i="21"/>
  <c r="AO354" i="21"/>
  <c r="AO356" i="21"/>
  <c r="AM358" i="21"/>
  <c r="AQ359" i="21"/>
  <c r="AP361" i="21"/>
  <c r="AN363" i="21"/>
  <c r="AL365" i="21"/>
  <c r="AP366" i="21"/>
  <c r="AP368" i="21"/>
  <c r="AN370" i="21"/>
  <c r="AL372" i="21"/>
  <c r="AQ373" i="21"/>
  <c r="AO375" i="21"/>
  <c r="AM377" i="21"/>
  <c r="AL379" i="21"/>
  <c r="AQ380" i="21"/>
  <c r="AO382" i="21"/>
  <c r="AN384" i="21"/>
  <c r="AL386" i="21"/>
  <c r="AP387" i="21"/>
  <c r="AN389" i="21"/>
  <c r="AM391" i="21"/>
  <c r="AL393" i="21"/>
  <c r="AP394" i="21"/>
  <c r="AO396" i="21"/>
  <c r="AM398" i="21"/>
  <c r="AQ399" i="21"/>
  <c r="AP401" i="21"/>
  <c r="AN403" i="21"/>
  <c r="AM405" i="21"/>
  <c r="AL407" i="21"/>
  <c r="AP408" i="21"/>
  <c r="AN410" i="21"/>
  <c r="AL412" i="21"/>
  <c r="AQ413" i="21"/>
  <c r="AO415" i="21"/>
  <c r="AN417" i="21"/>
  <c r="AM419" i="21"/>
  <c r="AQ420" i="21"/>
  <c r="AO422" i="21"/>
  <c r="AN424" i="21"/>
  <c r="AL426" i="21"/>
  <c r="AP427" i="21"/>
  <c r="AP429" i="21"/>
  <c r="AN431" i="21"/>
  <c r="AL433" i="21"/>
  <c r="AP434" i="21"/>
  <c r="AO436" i="21"/>
  <c r="AM438" i="21"/>
  <c r="AQ439" i="21"/>
  <c r="AQ441" i="21"/>
  <c r="AO443" i="21"/>
  <c r="AM445" i="21"/>
  <c r="AL447" i="21"/>
  <c r="AP448" i="21"/>
  <c r="AN450" i="21"/>
  <c r="AL452" i="21"/>
  <c r="AL454" i="21"/>
  <c r="AP455" i="21"/>
  <c r="AN457" i="21"/>
  <c r="AM459" i="21"/>
  <c r="AQ460" i="21"/>
  <c r="AO462" i="21"/>
  <c r="AN464" i="21"/>
  <c r="AM466" i="21"/>
  <c r="AQ467" i="21"/>
  <c r="AP469" i="21"/>
  <c r="AN471" i="21"/>
  <c r="AL473" i="21"/>
  <c r="AP474" i="21"/>
  <c r="AO476" i="21"/>
  <c r="AN478" i="21"/>
  <c r="AL480" i="21"/>
  <c r="AQ481" i="21"/>
  <c r="AO483" i="21"/>
  <c r="AM485" i="21"/>
  <c r="AL487" i="21"/>
  <c r="AP488" i="21"/>
  <c r="AO490" i="21"/>
  <c r="AN492" i="21"/>
  <c r="AL494" i="21"/>
  <c r="AP495" i="21"/>
  <c r="AN497" i="21"/>
  <c r="AM499" i="21"/>
  <c r="AP500" i="21"/>
  <c r="AL147" i="21"/>
  <c r="AQ160" i="21"/>
  <c r="AP165" i="21"/>
  <c r="AO167" i="21"/>
  <c r="AO171" i="21"/>
  <c r="AO173" i="21"/>
  <c r="AP177" i="21"/>
  <c r="AO179" i="21"/>
  <c r="AO183" i="21"/>
  <c r="AO185" i="21"/>
  <c r="AN187" i="21"/>
  <c r="AP189" i="21"/>
  <c r="AO193" i="21"/>
  <c r="AO195" i="21"/>
  <c r="AO197" i="21"/>
  <c r="AN199" i="21"/>
  <c r="AN201" i="21"/>
  <c r="AO205" i="21"/>
  <c r="AN207" i="21"/>
  <c r="AO209" i="21"/>
  <c r="AN213" i="21"/>
  <c r="AN215" i="21"/>
  <c r="AO217" i="21"/>
  <c r="AO221" i="21"/>
  <c r="AN223" i="21"/>
  <c r="AM227" i="21"/>
  <c r="AN231" i="21"/>
  <c r="AN233" i="21"/>
  <c r="AN235" i="21"/>
  <c r="AM239" i="21"/>
  <c r="AN241" i="21"/>
  <c r="AM243" i="21"/>
  <c r="AL247" i="21"/>
  <c r="AP248" i="21"/>
  <c r="AN250" i="21"/>
  <c r="AQ253" i="21"/>
  <c r="AO255" i="21"/>
  <c r="AN257" i="21"/>
  <c r="AQ260" i="21"/>
  <c r="AO262" i="21"/>
  <c r="AL266" i="21"/>
  <c r="AP267" i="21"/>
  <c r="AN271" i="21"/>
  <c r="AP274" i="21"/>
  <c r="AO276" i="21"/>
  <c r="AQ279" i="21"/>
  <c r="AO283" i="21"/>
  <c r="AM285" i="21"/>
  <c r="AP288" i="21"/>
  <c r="AN290" i="21"/>
  <c r="AL294" i="21"/>
  <c r="AP295" i="21"/>
  <c r="AN297" i="21"/>
  <c r="AM299" i="21"/>
  <c r="AO302" i="21"/>
  <c r="AN304" i="21"/>
  <c r="AQ307" i="21"/>
  <c r="AP309" i="21"/>
  <c r="AL313" i="21"/>
  <c r="AP314" i="21"/>
  <c r="AN318" i="21"/>
  <c r="AL320" i="21"/>
  <c r="AO323" i="21"/>
  <c r="AM325" i="21"/>
  <c r="AP328" i="21"/>
  <c r="AN332" i="21"/>
  <c r="AO5" i="21"/>
  <c r="AO8" i="21"/>
  <c r="AQ11" i="21"/>
  <c r="AO15" i="21"/>
  <c r="AL18" i="21"/>
  <c r="AO21" i="21"/>
  <c r="AO24" i="21"/>
  <c r="AQ27" i="21"/>
  <c r="AN31" i="21"/>
  <c r="AL34" i="21"/>
  <c r="AM37" i="21"/>
  <c r="AQ39" i="21"/>
  <c r="AM42" i="21"/>
  <c r="AM45" i="21"/>
  <c r="AP47" i="21"/>
  <c r="AN50" i="21"/>
  <c r="AL53" i="21"/>
  <c r="AP55" i="21"/>
  <c r="AM58" i="21"/>
  <c r="AM61" i="21"/>
  <c r="AO63" i="21"/>
  <c r="AM66" i="21"/>
  <c r="AM69" i="21"/>
  <c r="AP71" i="21"/>
  <c r="AL74" i="21"/>
  <c r="AL77" i="21"/>
  <c r="AP79" i="21"/>
  <c r="AL82" i="21"/>
  <c r="AL85" i="21"/>
  <c r="AO87" i="21"/>
  <c r="AM90" i="21"/>
  <c r="AL93" i="21"/>
  <c r="AO95" i="21"/>
  <c r="AL98" i="21"/>
  <c r="AL101" i="21"/>
  <c r="AN103" i="21"/>
  <c r="AL106" i="21"/>
  <c r="AQ108" i="21"/>
  <c r="AO111" i="21"/>
  <c r="AQ113" i="21"/>
  <c r="AQ116" i="21"/>
  <c r="AL119" i="21"/>
  <c r="AN121" i="21"/>
  <c r="AL124" i="21"/>
  <c r="AL126" i="21"/>
  <c r="AM128" i="21"/>
  <c r="AQ130" i="21"/>
  <c r="AL133" i="21"/>
  <c r="AM135" i="21"/>
  <c r="AQ137" i="21"/>
  <c r="AL140" i="21"/>
  <c r="AM142" i="21"/>
  <c r="AP144" i="21"/>
  <c r="AL149" i="21"/>
  <c r="AP151" i="21"/>
  <c r="AQ153" i="21"/>
  <c r="AM156" i="21"/>
  <c r="AP158" i="21"/>
  <c r="AL163" i="21"/>
  <c r="AP169" i="21"/>
  <c r="AP175" i="21"/>
  <c r="AO181" i="21"/>
  <c r="AO191" i="21"/>
  <c r="AO203" i="21"/>
  <c r="AN211" i="21"/>
  <c r="AN219" i="21"/>
  <c r="AN225" i="21"/>
  <c r="AN229" i="21"/>
  <c r="AN237" i="21"/>
  <c r="AM245" i="21"/>
  <c r="AL252" i="21"/>
  <c r="AM259" i="21"/>
  <c r="AN264" i="21"/>
  <c r="AP269" i="21"/>
  <c r="AL273" i="21"/>
  <c r="AM278" i="21"/>
  <c r="AQ281" i="21"/>
  <c r="AL287" i="21"/>
  <c r="AL292" i="21"/>
  <c r="AQ300" i="21"/>
  <c r="AM306" i="21"/>
  <c r="AN311" i="21"/>
  <c r="AO316" i="21"/>
  <c r="AQ321" i="21"/>
  <c r="AL327" i="21"/>
  <c r="AQ5" i="21"/>
  <c r="AN9" i="21"/>
  <c r="AM12" i="21"/>
  <c r="AP15" i="21"/>
  <c r="AN18" i="21"/>
  <c r="AQ21" i="21"/>
  <c r="AM25" i="21"/>
  <c r="AL28" i="21"/>
  <c r="AO31" i="21"/>
  <c r="AN34" i="21"/>
  <c r="AN37" i="21"/>
  <c r="AL40" i="21"/>
  <c r="AP42" i="21"/>
  <c r="AN45" i="21"/>
  <c r="AQ47" i="21"/>
  <c r="AP50" i="21"/>
  <c r="AO53" i="21"/>
  <c r="AQ55" i="21"/>
  <c r="AP58" i="21"/>
  <c r="AN61" i="21"/>
  <c r="AL64" i="21"/>
  <c r="AO66" i="21"/>
  <c r="AN69" i="21"/>
  <c r="AQ71" i="21"/>
  <c r="AP74" i="21"/>
  <c r="AM77" i="21"/>
  <c r="AQ79" i="21"/>
  <c r="AO82" i="21"/>
  <c r="AN85" i="21"/>
  <c r="AP87" i="21"/>
  <c r="AO90" i="21"/>
  <c r="AM93" i="21"/>
  <c r="AP95" i="21"/>
  <c r="AN98" i="21"/>
  <c r="AM101" i="21"/>
  <c r="AP103" i="21"/>
  <c r="AN106" i="21"/>
  <c r="AM109" i="21"/>
  <c r="AP111" i="21"/>
  <c r="AO114" i="21"/>
  <c r="AL117" i="21"/>
  <c r="AN119" i="21"/>
  <c r="AP121" i="21"/>
  <c r="AM124" i="21"/>
  <c r="AM126" i="21"/>
  <c r="AP128" i="21"/>
  <c r="AL131" i="21"/>
  <c r="AN133" i="21"/>
  <c r="AO135" i="21"/>
  <c r="AL138" i="21"/>
  <c r="AM140" i="21"/>
  <c r="AP142" i="21"/>
  <c r="AQ144" i="21"/>
  <c r="AM147" i="21"/>
  <c r="AO149" i="21"/>
  <c r="AL152" i="21"/>
  <c r="AL154" i="21"/>
  <c r="AO156" i="21"/>
  <c r="AL159" i="21"/>
  <c r="AL161" i="21"/>
  <c r="AO163" i="21"/>
  <c r="AQ165" i="21"/>
  <c r="AP167" i="21"/>
  <c r="AQ169" i="21"/>
  <c r="AP171" i="21"/>
  <c r="AQ173" i="21"/>
  <c r="AL176" i="21"/>
  <c r="AQ177" i="21"/>
  <c r="AP179" i="21"/>
  <c r="AQ181" i="21"/>
  <c r="AP183" i="21"/>
  <c r="AP185" i="21"/>
  <c r="AL188" i="21"/>
  <c r="AQ189" i="21"/>
  <c r="AP191" i="21"/>
  <c r="AP193" i="21"/>
  <c r="AP195" i="21"/>
  <c r="AP197" i="21"/>
  <c r="AO199" i="21"/>
  <c r="AQ201" i="21"/>
  <c r="AP203" i="21"/>
  <c r="AP205" i="21"/>
  <c r="AP207" i="21"/>
  <c r="AP209" i="21"/>
  <c r="AO211" i="21"/>
  <c r="AO213" i="21"/>
  <c r="AP215" i="21"/>
  <c r="AP217" i="21"/>
  <c r="AO219" i="21"/>
  <c r="AP221" i="21"/>
  <c r="AO223" i="21"/>
  <c r="AO225" i="21"/>
  <c r="AO227" i="21"/>
  <c r="AP229" i="21"/>
  <c r="AO231" i="21"/>
  <c r="AP233" i="21"/>
  <c r="AO235" i="21"/>
  <c r="AO237" i="21"/>
  <c r="AN239" i="21"/>
  <c r="AO241" i="21"/>
  <c r="AO243" i="21"/>
  <c r="AN245" i="21"/>
  <c r="AM247" i="21"/>
  <c r="AQ248" i="21"/>
  <c r="AO250" i="21"/>
  <c r="AN252" i="21"/>
  <c r="AL254" i="21"/>
  <c r="AQ255" i="21"/>
  <c r="AP257" i="21"/>
  <c r="AN259" i="21"/>
  <c r="AL261" i="21"/>
  <c r="AP262" i="21"/>
  <c r="AO264" i="21"/>
  <c r="AM266" i="21"/>
  <c r="AL268" i="21"/>
  <c r="AQ269" i="21"/>
  <c r="AO271" i="21"/>
  <c r="AM273" i="21"/>
  <c r="AL275" i="21"/>
  <c r="AP276" i="21"/>
  <c r="AN278" i="21"/>
  <c r="AN280" i="21"/>
  <c r="AL282" i="21"/>
  <c r="AP283" i="21"/>
  <c r="AN285" i="21"/>
  <c r="AM287" i="21"/>
  <c r="AQ288" i="21"/>
  <c r="AO290" i="21"/>
  <c r="AO292" i="21"/>
  <c r="AM294" i="21"/>
  <c r="AQ295" i="21"/>
  <c r="AP297" i="21"/>
  <c r="AN299" i="21"/>
  <c r="AL301" i="21"/>
  <c r="AP302" i="21"/>
  <c r="AP304" i="21"/>
  <c r="AN306" i="21"/>
  <c r="AL308" i="21"/>
  <c r="AQ309" i="21"/>
  <c r="AO311" i="21"/>
  <c r="AM313" i="21"/>
  <c r="AL315" i="21"/>
  <c r="AQ316" i="21"/>
  <c r="AO318" i="21"/>
  <c r="AN320" i="21"/>
  <c r="AL322" i="21"/>
  <c r="AP323" i="21"/>
  <c r="AN325" i="21"/>
  <c r="AM327" i="21"/>
  <c r="AL329" i="21"/>
  <c r="AP330" i="21"/>
  <c r="AO332" i="21"/>
  <c r="AM334" i="21"/>
  <c r="AQ335" i="21"/>
  <c r="AP337" i="21"/>
  <c r="AN339" i="21"/>
  <c r="AM341" i="21"/>
  <c r="AL343" i="21"/>
  <c r="AP344" i="21"/>
  <c r="AM6" i="21"/>
  <c r="AN10" i="21"/>
  <c r="AL16" i="21"/>
  <c r="AO20" i="21"/>
  <c r="AM26" i="21"/>
  <c r="AP31" i="21"/>
  <c r="AL36" i="21"/>
  <c r="AP40" i="21"/>
  <c r="AM44" i="21"/>
  <c r="AM49" i="21"/>
  <c r="AQ53" i="21"/>
  <c r="AN57" i="21"/>
  <c r="AQ61" i="21"/>
  <c r="AQ65" i="21"/>
  <c r="AM70" i="21"/>
  <c r="AM75" i="21"/>
  <c r="AO78" i="21"/>
  <c r="AN83" i="21"/>
  <c r="AM87" i="21"/>
  <c r="AO91" i="21"/>
  <c r="AL96" i="21"/>
  <c r="AP99" i="21"/>
  <c r="AO104" i="21"/>
  <c r="AQ107" i="21"/>
  <c r="AL113" i="21"/>
  <c r="AN117" i="21"/>
  <c r="AO120" i="21"/>
  <c r="AO124" i="21"/>
  <c r="AP127" i="21"/>
  <c r="AP131" i="21"/>
  <c r="AM136" i="21"/>
  <c r="AM139" i="21"/>
  <c r="AM143" i="21"/>
  <c r="AN146" i="21"/>
  <c r="AN150" i="21"/>
  <c r="AN154" i="21"/>
  <c r="AP157" i="21"/>
  <c r="AP161" i="21"/>
  <c r="AP164" i="21"/>
  <c r="AP168" i="21"/>
  <c r="AM172" i="21"/>
  <c r="AQ174" i="21"/>
  <c r="AM178" i="21"/>
  <c r="AL181" i="21"/>
  <c r="AO184" i="21"/>
  <c r="AM188" i="21"/>
  <c r="AP190" i="21"/>
  <c r="AM194" i="21"/>
  <c r="AL197" i="21"/>
  <c r="AO200" i="21"/>
  <c r="AL204" i="21"/>
  <c r="AP206" i="21"/>
  <c r="AL210" i="21"/>
  <c r="AQ212" i="21"/>
  <c r="AN216" i="21"/>
  <c r="AL220" i="21"/>
  <c r="AP222" i="21"/>
  <c r="AM226" i="21"/>
  <c r="AP228" i="21"/>
  <c r="AN232" i="21"/>
  <c r="AP235" i="21"/>
  <c r="AP238" i="21"/>
  <c r="AL242" i="21"/>
  <c r="AP244" i="21"/>
  <c r="AP247" i="21"/>
  <c r="AP250" i="21"/>
  <c r="AM253" i="21"/>
  <c r="AN256" i="21"/>
  <c r="AO258" i="21"/>
  <c r="AP261" i="21"/>
  <c r="AP264" i="21"/>
  <c r="AM267" i="21"/>
  <c r="AM270" i="21"/>
  <c r="AP272" i="21"/>
  <c r="AP275" i="21"/>
  <c r="AP278" i="21"/>
  <c r="AL281" i="21"/>
  <c r="AL284" i="21"/>
  <c r="AO286" i="21"/>
  <c r="AP289" i="21"/>
  <c r="AP292" i="21"/>
  <c r="AL295" i="21"/>
  <c r="AL298" i="21"/>
  <c r="AO300" i="21"/>
  <c r="AO303" i="21"/>
  <c r="AO306" i="21"/>
  <c r="AQ308" i="21"/>
  <c r="AQ311" i="21"/>
  <c r="AN314" i="21"/>
  <c r="AN317" i="21"/>
  <c r="AO320" i="21"/>
  <c r="AL323" i="21"/>
  <c r="AL326" i="21"/>
  <c r="AN328" i="21"/>
  <c r="AM331" i="21"/>
  <c r="AP333" i="21"/>
  <c r="AL336" i="21"/>
  <c r="AN338" i="21"/>
  <c r="AO340" i="21"/>
  <c r="AM343" i="21"/>
  <c r="AM345" i="21"/>
  <c r="AN347" i="21"/>
  <c r="AM349" i="21"/>
  <c r="AN351" i="21"/>
  <c r="AN353" i="21"/>
  <c r="AN355" i="21"/>
  <c r="AM357" i="21"/>
  <c r="AM359" i="21"/>
  <c r="AM361" i="21"/>
  <c r="AM363" i="21"/>
  <c r="AM365" i="21"/>
  <c r="AN367" i="21"/>
  <c r="AM369" i="21"/>
  <c r="AM371" i="21"/>
  <c r="AM373" i="21"/>
  <c r="AM375" i="21"/>
  <c r="AL377" i="21"/>
  <c r="AN379" i="21"/>
  <c r="AM381" i="21"/>
  <c r="AM383" i="21"/>
  <c r="AL385" i="21"/>
  <c r="AM387" i="21"/>
  <c r="AL389" i="21"/>
  <c r="AL391" i="21"/>
  <c r="AM393" i="21"/>
  <c r="AM395" i="21"/>
  <c r="AL397" i="21"/>
  <c r="AM399" i="21"/>
  <c r="AL401" i="21"/>
  <c r="AL403" i="21"/>
  <c r="AQ404" i="21"/>
  <c r="AM407" i="21"/>
  <c r="AL409" i="21"/>
  <c r="AL411" i="21"/>
  <c r="AL413" i="21"/>
  <c r="AL415" i="21"/>
  <c r="AQ416" i="21"/>
  <c r="AL419" i="21"/>
  <c r="AL421" i="21"/>
  <c r="AL423" i="21"/>
  <c r="AL425" i="21"/>
  <c r="AL427" i="21"/>
  <c r="AQ428" i="21"/>
  <c r="AP430" i="21"/>
  <c r="AQ432" i="21"/>
  <c r="AL435" i="21"/>
  <c r="AQ436" i="21"/>
  <c r="AL439" i="21"/>
  <c r="AQ440" i="21"/>
  <c r="AP442" i="21"/>
  <c r="AQ444" i="21"/>
  <c r="AP446" i="21"/>
  <c r="AQ448" i="21"/>
  <c r="AL451" i="21"/>
  <c r="AQ452" i="21"/>
  <c r="AP454" i="21"/>
  <c r="AP456" i="21"/>
  <c r="AP458" i="21"/>
  <c r="AP460" i="21"/>
  <c r="AP462" i="21"/>
  <c r="AQ464" i="21"/>
  <c r="AP466" i="21"/>
  <c r="AP468" i="21"/>
  <c r="AP470" i="21"/>
  <c r="AP472" i="21"/>
  <c r="AO474" i="21"/>
  <c r="AQ476" i="21"/>
  <c r="AP478" i="21"/>
  <c r="AP480" i="21"/>
  <c r="AO482" i="21"/>
  <c r="AP484" i="21"/>
  <c r="AO486" i="21"/>
  <c r="AO488" i="21"/>
  <c r="AP490" i="21"/>
  <c r="AP492" i="21"/>
  <c r="AO494" i="21"/>
  <c r="AP496" i="21"/>
  <c r="AO498" i="21"/>
  <c r="AN500" i="21"/>
  <c r="AQ501" i="21"/>
  <c r="AN109" i="21"/>
  <c r="AL129" i="21"/>
  <c r="AN136" i="21"/>
  <c r="AO139" i="21"/>
  <c r="AN147" i="21"/>
  <c r="AP150" i="21"/>
  <c r="AQ154" i="21"/>
  <c r="AM162" i="21"/>
  <c r="AL166" i="21"/>
  <c r="AQ168" i="21"/>
  <c r="AN172" i="21"/>
  <c r="AN178" i="21"/>
  <c r="AL182" i="21"/>
  <c r="AQ184" i="21"/>
  <c r="AN188" i="21"/>
  <c r="AL191" i="21"/>
  <c r="AN194" i="21"/>
  <c r="AP200" i="21"/>
  <c r="AM204" i="21"/>
  <c r="AL207" i="21"/>
  <c r="AN210" i="21"/>
  <c r="AL214" i="21"/>
  <c r="AO216" i="21"/>
  <c r="AL223" i="21"/>
  <c r="AN226" i="21"/>
  <c r="AQ229" i="21"/>
  <c r="AO232" i="21"/>
  <c r="AL236" i="21"/>
  <c r="AQ238" i="21"/>
  <c r="AM242" i="21"/>
  <c r="AQ247" i="21"/>
  <c r="AL251" i="21"/>
  <c r="AN253" i="21"/>
  <c r="AO256" i="21"/>
  <c r="AO259" i="21"/>
  <c r="AL265" i="21"/>
  <c r="AN267" i="21"/>
  <c r="AN270" i="21"/>
  <c r="AN273" i="21"/>
  <c r="AL279" i="21"/>
  <c r="AM281" i="21"/>
  <c r="AN284" i="21"/>
  <c r="AN287" i="21"/>
  <c r="AQ289" i="21"/>
  <c r="AM295" i="21"/>
  <c r="AM298" i="21"/>
  <c r="AM301" i="21"/>
  <c r="AP303" i="21"/>
  <c r="AP306" i="21"/>
  <c r="AN312" i="21"/>
  <c r="AN315" i="21"/>
  <c r="AP317" i="21"/>
  <c r="AP320" i="21"/>
  <c r="AM326" i="21"/>
  <c r="AM329" i="21"/>
  <c r="AN331" i="21"/>
  <c r="AL334" i="21"/>
  <c r="AO338" i="21"/>
  <c r="AQ340" i="21"/>
  <c r="AN343" i="21"/>
  <c r="AN345" i="21"/>
  <c r="AO347" i="21"/>
  <c r="AO351" i="21"/>
  <c r="AP353" i="21"/>
  <c r="AO355" i="21"/>
  <c r="AN357" i="21"/>
  <c r="AN361" i="21"/>
  <c r="AO363" i="21"/>
  <c r="AP365" i="21"/>
  <c r="AO367" i="21"/>
  <c r="AN369" i="21"/>
  <c r="AN373" i="21"/>
  <c r="AN375" i="21"/>
  <c r="AO379" i="21"/>
  <c r="AN381" i="21"/>
  <c r="AN383" i="21"/>
  <c r="AN385" i="21"/>
  <c r="AN387" i="21"/>
  <c r="AO391" i="21"/>
  <c r="AN393" i="21"/>
  <c r="AN395" i="21"/>
  <c r="AN399" i="21"/>
  <c r="AM401" i="21"/>
  <c r="AM403" i="21"/>
  <c r="AN407" i="21"/>
  <c r="AM409" i="21"/>
  <c r="AN411" i="21"/>
  <c r="AM413" i="21"/>
  <c r="AL417" i="21"/>
  <c r="AN419" i="21"/>
  <c r="AM421" i="21"/>
  <c r="AM425" i="21"/>
  <c r="AM427" i="21"/>
  <c r="AL429" i="21"/>
  <c r="AM431" i="21"/>
  <c r="AM435" i="21"/>
  <c r="AM437" i="21"/>
  <c r="AO6" i="21"/>
  <c r="AN11" i="21"/>
  <c r="AM16" i="21"/>
  <c r="AM22" i="21"/>
  <c r="AN26" i="21"/>
  <c r="AL32" i="21"/>
  <c r="AM36" i="21"/>
  <c r="AN41" i="21"/>
  <c r="AQ45" i="21"/>
  <c r="AN49" i="21"/>
  <c r="AL54" i="21"/>
  <c r="AO57" i="21"/>
  <c r="AM62" i="21"/>
  <c r="AM67" i="21"/>
  <c r="AO70" i="21"/>
  <c r="AN75" i="21"/>
  <c r="AQ78" i="21"/>
  <c r="AO83" i="21"/>
  <c r="AQ87" i="21"/>
  <c r="AQ91" i="21"/>
  <c r="AO96" i="21"/>
  <c r="AQ99" i="21"/>
  <c r="AQ104" i="21"/>
  <c r="AM113" i="21"/>
  <c r="AO117" i="21"/>
  <c r="AQ120" i="21"/>
  <c r="AP124" i="21"/>
  <c r="AM132" i="21"/>
  <c r="AN143" i="21"/>
  <c r="AQ157" i="21"/>
  <c r="AL175" i="21"/>
  <c r="AQ197" i="21"/>
  <c r="AM220" i="21"/>
  <c r="AP245" i="21"/>
  <c r="AL262" i="21"/>
  <c r="AQ275" i="21"/>
  <c r="AQ292" i="21"/>
  <c r="AM309" i="21"/>
  <c r="AM323" i="21"/>
  <c r="AN336" i="21"/>
  <c r="AP349" i="21"/>
  <c r="AO359" i="21"/>
  <c r="AN371" i="21"/>
  <c r="AN377" i="21"/>
  <c r="AM389" i="21"/>
  <c r="AM397" i="21"/>
  <c r="AN405" i="21"/>
  <c r="AM415" i="21"/>
  <c r="AM423" i="21"/>
  <c r="AM433" i="21"/>
  <c r="AM439" i="21"/>
  <c r="AL441" i="21"/>
  <c r="AL443" i="21"/>
  <c r="AL445" i="21"/>
  <c r="AM447" i="21"/>
  <c r="AL449" i="21"/>
  <c r="AM451" i="21"/>
  <c r="AL453" i="21"/>
  <c r="AL455" i="21"/>
  <c r="AL457" i="21"/>
  <c r="AL459" i="21"/>
  <c r="AL461" i="21"/>
  <c r="AM463" i="21"/>
  <c r="AL465" i="21"/>
  <c r="AL467" i="21"/>
  <c r="AQ468" i="21"/>
  <c r="AL471" i="21"/>
  <c r="AQ472" i="21"/>
  <c r="AL475" i="21"/>
  <c r="AL477" i="21"/>
  <c r="AL479" i="21"/>
  <c r="AQ480" i="21"/>
  <c r="AL483" i="21"/>
  <c r="AQ484" i="21"/>
  <c r="AP486" i="21"/>
  <c r="AL489" i="21"/>
  <c r="AL491" i="21"/>
  <c r="AQ492" i="21"/>
  <c r="AP494" i="21"/>
  <c r="AQ496" i="21"/>
  <c r="AP498" i="21"/>
  <c r="AO500" i="21"/>
  <c r="AM467" i="21"/>
  <c r="AM473" i="21"/>
  <c r="AM477" i="21"/>
  <c r="AL481" i="21"/>
  <c r="AM487" i="21"/>
  <c r="AM491" i="21"/>
  <c r="AM495" i="21"/>
  <c r="AN7" i="21"/>
  <c r="AO12" i="21"/>
  <c r="AN17" i="21"/>
  <c r="AN22" i="21"/>
  <c r="AO27" i="21"/>
  <c r="AM32" i="21"/>
  <c r="AQ37" i="21"/>
  <c r="AO41" i="21"/>
  <c r="AL46" i="21"/>
  <c r="AO49" i="21"/>
  <c r="AM54" i="21"/>
  <c r="AM59" i="21"/>
  <c r="AP62" i="21"/>
  <c r="AO67" i="21"/>
  <c r="AM71" i="21"/>
  <c r="AO75" i="21"/>
  <c r="AL80" i="21"/>
  <c r="AQ83" i="21"/>
  <c r="AP88" i="21"/>
  <c r="AL92" i="21"/>
  <c r="AL97" i="21"/>
  <c r="AN101" i="21"/>
  <c r="AM105" i="21"/>
  <c r="AQ109" i="21"/>
  <c r="AN113" i="21"/>
  <c r="AQ117" i="21"/>
  <c r="AL122" i="21"/>
  <c r="AL125" i="21"/>
  <c r="AN129" i="21"/>
  <c r="AO132" i="21"/>
  <c r="AO136" i="21"/>
  <c r="AN140" i="21"/>
  <c r="AP143" i="21"/>
  <c r="AP147" i="21"/>
  <c r="AQ150" i="21"/>
  <c r="AM155" i="21"/>
  <c r="AM159" i="21"/>
  <c r="AN162" i="21"/>
  <c r="AM166" i="21"/>
  <c r="AL169" i="21"/>
  <c r="AP172" i="21"/>
  <c r="AM176" i="21"/>
  <c r="AQ178" i="21"/>
  <c r="AM182" i="21"/>
  <c r="AL185" i="21"/>
  <c r="AO188" i="21"/>
  <c r="AL192" i="21"/>
  <c r="AQ194" i="21"/>
  <c r="AM198" i="21"/>
  <c r="AQ200" i="21"/>
  <c r="AN204" i="21"/>
  <c r="AL208" i="21"/>
  <c r="AQ210" i="21"/>
  <c r="AM214" i="21"/>
  <c r="AQ216" i="21"/>
  <c r="AN220" i="21"/>
  <c r="AP223" i="21"/>
  <c r="AP226" i="21"/>
  <c r="AL230" i="21"/>
  <c r="AP232" i="21"/>
  <c r="AM236" i="21"/>
  <c r="AP239" i="21"/>
  <c r="AN242" i="21"/>
  <c r="AQ245" i="21"/>
  <c r="AN248" i="21"/>
  <c r="AN251" i="21"/>
  <c r="AN254" i="21"/>
  <c r="AP256" i="21"/>
  <c r="AP259" i="21"/>
  <c r="AM262" i="21"/>
  <c r="AM265" i="21"/>
  <c r="AN268" i="21"/>
  <c r="AO270" i="21"/>
  <c r="AP273" i="21"/>
  <c r="AL276" i="21"/>
  <c r="AM279" i="21"/>
  <c r="AM282" i="21"/>
  <c r="AO284" i="21"/>
  <c r="AO287" i="21"/>
  <c r="AL290" i="21"/>
  <c r="AL293" i="21"/>
  <c r="AL296" i="21"/>
  <c r="AO298" i="21"/>
  <c r="AP301" i="21"/>
  <c r="AQ303" i="21"/>
  <c r="AL307" i="21"/>
  <c r="AL310" i="21"/>
  <c r="AO312" i="21"/>
  <c r="AO315" i="21"/>
  <c r="AQ317" i="21"/>
  <c r="AQ320" i="21"/>
  <c r="AQ323" i="21"/>
  <c r="AN326" i="21"/>
  <c r="AN329" i="21"/>
  <c r="AO331" i="21"/>
  <c r="AN334" i="21"/>
  <c r="AP336" i="21"/>
  <c r="AP338" i="21"/>
  <c r="AN341" i="21"/>
  <c r="AO343" i="21"/>
  <c r="AQ345" i="21"/>
  <c r="AQ347" i="21"/>
  <c r="AQ349" i="21"/>
  <c r="AQ351" i="21"/>
  <c r="AQ353" i="21"/>
  <c r="AP355" i="21"/>
  <c r="AP357" i="21"/>
  <c r="AP359" i="21"/>
  <c r="AQ361" i="21"/>
  <c r="AP363" i="21"/>
  <c r="AQ365" i="21"/>
  <c r="AP367" i="21"/>
  <c r="AP369" i="21"/>
  <c r="AP371" i="21"/>
  <c r="AP373" i="21"/>
  <c r="AP375" i="21"/>
  <c r="AQ377" i="21"/>
  <c r="AP379" i="21"/>
  <c r="AP381" i="21"/>
  <c r="AO383" i="21"/>
  <c r="AP385" i="21"/>
  <c r="AO387" i="21"/>
  <c r="AP389" i="21"/>
  <c r="AP391" i="21"/>
  <c r="AP393" i="21"/>
  <c r="AO395" i="21"/>
  <c r="AP397" i="21"/>
  <c r="AO399" i="21"/>
  <c r="AN401" i="21"/>
  <c r="AP403" i="21"/>
  <c r="AP405" i="21"/>
  <c r="AO407" i="21"/>
  <c r="AN409" i="21"/>
  <c r="AO411" i="21"/>
  <c r="AN413" i="21"/>
  <c r="AN415" i="21"/>
  <c r="AP417" i="21"/>
  <c r="AO419" i="21"/>
  <c r="AN421" i="21"/>
  <c r="AO423" i="21"/>
  <c r="AN425" i="21"/>
  <c r="AN427" i="21"/>
  <c r="AM429" i="21"/>
  <c r="AO431" i="21"/>
  <c r="AN433" i="21"/>
  <c r="AN435" i="21"/>
  <c r="AN437" i="21"/>
  <c r="AN439" i="21"/>
  <c r="AM441" i="21"/>
  <c r="AN443" i="21"/>
  <c r="AN445" i="21"/>
  <c r="AN447" i="21"/>
  <c r="AN449" i="21"/>
  <c r="AN451" i="21"/>
  <c r="AM453" i="21"/>
  <c r="AM455" i="21"/>
  <c r="AM457" i="21"/>
  <c r="AN459" i="21"/>
  <c r="AM461" i="21"/>
  <c r="AN463" i="21"/>
  <c r="AM465" i="21"/>
  <c r="AM469" i="21"/>
  <c r="AM471" i="21"/>
  <c r="AN475" i="21"/>
  <c r="AM479" i="21"/>
  <c r="AM483" i="21"/>
  <c r="AL485" i="21"/>
  <c r="AM489" i="21"/>
  <c r="AL493" i="21"/>
  <c r="AL497" i="21"/>
  <c r="AP7" i="21"/>
  <c r="AN13" i="21"/>
  <c r="AO17" i="21"/>
  <c r="AN23" i="21"/>
  <c r="AM28" i="21"/>
  <c r="AM33" i="21"/>
  <c r="AM38" i="21"/>
  <c r="AQ41" i="21"/>
  <c r="AM46" i="21"/>
  <c r="AM51" i="21"/>
  <c r="AO54" i="21"/>
  <c r="AO59" i="21"/>
  <c r="AM63" i="21"/>
  <c r="AP67" i="21"/>
  <c r="AL72" i="21"/>
  <c r="AP75" i="21"/>
  <c r="AO80" i="21"/>
  <c r="AL84" i="21"/>
  <c r="AL89" i="21"/>
  <c r="AO93" i="21"/>
  <c r="AM97" i="21"/>
  <c r="AO101" i="21"/>
  <c r="AN105" i="21"/>
  <c r="AL110" i="21"/>
  <c r="AQ114" i="21"/>
  <c r="AM118" i="21"/>
  <c r="AN122" i="21"/>
  <c r="AP125" i="21"/>
  <c r="AO129" i="21"/>
  <c r="AO133" i="21"/>
  <c r="AP136" i="21"/>
  <c r="AQ140" i="21"/>
  <c r="AL144" i="21"/>
  <c r="AN148" i="21"/>
  <c r="AM152" i="21"/>
  <c r="AN155" i="21"/>
  <c r="AN159" i="21"/>
  <c r="AP162" i="21"/>
  <c r="AP166" i="21"/>
  <c r="AL170" i="21"/>
  <c r="AQ172" i="21"/>
  <c r="AN176" i="21"/>
  <c r="AQ7" i="21"/>
  <c r="AN19" i="21"/>
  <c r="AN29" i="21"/>
  <c r="AN38" i="21"/>
  <c r="AP46" i="21"/>
  <c r="AN55" i="21"/>
  <c r="AM64" i="21"/>
  <c r="AP72" i="21"/>
  <c r="AL81" i="21"/>
  <c r="AM89" i="21"/>
  <c r="AO97" i="21"/>
  <c r="AQ106" i="21"/>
  <c r="AM115" i="21"/>
  <c r="AP122" i="21"/>
  <c r="AP129" i="21"/>
  <c r="AQ136" i="21"/>
  <c r="AN145" i="21"/>
  <c r="AN152" i="21"/>
  <c r="AO159" i="21"/>
  <c r="AL167" i="21"/>
  <c r="AL173" i="21"/>
  <c r="AM179" i="21"/>
  <c r="AL184" i="21"/>
  <c r="AQ188" i="21"/>
  <c r="AL194" i="21"/>
  <c r="AL199" i="21"/>
  <c r="AP204" i="21"/>
  <c r="AQ208" i="21"/>
  <c r="AP214" i="21"/>
  <c r="AQ218" i="21"/>
  <c r="AP224" i="21"/>
  <c r="AM230" i="21"/>
  <c r="AN234" i="21"/>
  <c r="AN240" i="21"/>
  <c r="AO244" i="21"/>
  <c r="AN249" i="21"/>
  <c r="AO254" i="21"/>
  <c r="AM258" i="21"/>
  <c r="AM263" i="21"/>
  <c r="AL267" i="21"/>
  <c r="AQ271" i="21"/>
  <c r="AQ276" i="21"/>
  <c r="AP280" i="21"/>
  <c r="AP285" i="21"/>
  <c r="AN289" i="21"/>
  <c r="AN294" i="21"/>
  <c r="AP298" i="21"/>
  <c r="AM303" i="21"/>
  <c r="AN307" i="21"/>
  <c r="AP311" i="21"/>
  <c r="AL316" i="21"/>
  <c r="AL321" i="21"/>
  <c r="AQ324" i="21"/>
  <c r="AQ329" i="21"/>
  <c r="AM333" i="21"/>
  <c r="AN337" i="21"/>
  <c r="AP341" i="21"/>
  <c r="AQ344" i="21"/>
  <c r="AN348" i="21"/>
  <c r="AL351" i="21"/>
  <c r="AN354" i="21"/>
  <c r="AL358" i="21"/>
  <c r="AP360" i="21"/>
  <c r="AN364" i="21"/>
  <c r="AM367" i="21"/>
  <c r="AO370" i="21"/>
  <c r="AL374" i="21"/>
  <c r="AP376" i="21"/>
  <c r="AL380" i="21"/>
  <c r="AL383" i="21"/>
  <c r="AN386" i="21"/>
  <c r="AL390" i="21"/>
  <c r="AO392" i="21"/>
  <c r="AL396" i="21"/>
  <c r="AP398" i="21"/>
  <c r="AN402" i="21"/>
  <c r="AQ405" i="21"/>
  <c r="AO408" i="21"/>
  <c r="AQ411" i="21"/>
  <c r="AP414" i="21"/>
  <c r="AM418" i="21"/>
  <c r="AP421" i="21"/>
  <c r="AO424" i="21"/>
  <c r="AL428" i="21"/>
  <c r="AO430" i="21"/>
  <c r="AM434" i="21"/>
  <c r="AP437" i="21"/>
  <c r="AO440" i="21"/>
  <c r="AQ443" i="21"/>
  <c r="AO446" i="21"/>
  <c r="AL450" i="21"/>
  <c r="AN453" i="21"/>
  <c r="AN456" i="21"/>
  <c r="AP459" i="21"/>
  <c r="AN462" i="21"/>
  <c r="AQ465" i="21"/>
  <c r="AN469" i="21"/>
  <c r="AN472" i="21"/>
  <c r="AP475" i="21"/>
  <c r="AO478" i="21"/>
  <c r="AL482" i="21"/>
  <c r="AN485" i="21"/>
  <c r="AL488" i="21"/>
  <c r="AO491" i="21"/>
  <c r="AN494" i="21"/>
  <c r="AQ497" i="21"/>
  <c r="AL500" i="21"/>
  <c r="AP399" i="21"/>
  <c r="AL406" i="21"/>
  <c r="AN412" i="21"/>
  <c r="AQ415" i="21"/>
  <c r="AL422" i="21"/>
  <c r="AP424" i="21"/>
  <c r="AN428" i="21"/>
  <c r="AN434" i="21"/>
  <c r="AQ437" i="21"/>
  <c r="AP440" i="21"/>
  <c r="AO447" i="21"/>
  <c r="AM450" i="21"/>
  <c r="AP453" i="21"/>
  <c r="AO456" i="21"/>
  <c r="AL460" i="21"/>
  <c r="AO463" i="21"/>
  <c r="AQ469" i="21"/>
  <c r="AO472" i="21"/>
  <c r="AQ475" i="21"/>
  <c r="AN479" i="21"/>
  <c r="AM482" i="21"/>
  <c r="AP485" i="21"/>
  <c r="AP491" i="21"/>
  <c r="AN495" i="21"/>
  <c r="AM498" i="21"/>
  <c r="AQ500" i="21"/>
  <c r="AN444" i="21"/>
  <c r="AO466" i="21"/>
  <c r="AN473" i="21"/>
  <c r="AN482" i="21"/>
  <c r="AL492" i="21"/>
  <c r="AN498" i="21"/>
  <c r="AN406" i="21"/>
  <c r="AP419" i="21"/>
  <c r="AQ425" i="21"/>
  <c r="AL432" i="21"/>
  <c r="AO444" i="21"/>
  <c r="AL448" i="21"/>
  <c r="AN454" i="21"/>
  <c r="AN467" i="21"/>
  <c r="AN476" i="21"/>
  <c r="AP489" i="21"/>
  <c r="AL499" i="21"/>
  <c r="AQ13" i="21"/>
  <c r="AO23" i="21"/>
  <c r="AO33" i="21"/>
  <c r="AN51" i="21"/>
  <c r="AP59" i="21"/>
  <c r="AM76" i="21"/>
  <c r="AO85" i="21"/>
  <c r="AQ101" i="21"/>
  <c r="AP118" i="21"/>
  <c r="AN141" i="21"/>
  <c r="AO155" i="21"/>
  <c r="AN170" i="21"/>
  <c r="AM192" i="21"/>
  <c r="AN212" i="21"/>
  <c r="AM232" i="21"/>
  <c r="AP251" i="21"/>
  <c r="AL269" i="21"/>
  <c r="AO9" i="21"/>
  <c r="AO19" i="21"/>
  <c r="AO29" i="21"/>
  <c r="AP38" i="21"/>
  <c r="AN47" i="21"/>
  <c r="AL56" i="21"/>
  <c r="AP64" i="21"/>
  <c r="AM73" i="21"/>
  <c r="AN81" i="21"/>
  <c r="AN89" i="21"/>
  <c r="AM99" i="21"/>
  <c r="AM107" i="21"/>
  <c r="AN115" i="21"/>
  <c r="AQ122" i="21"/>
  <c r="AL130" i="21"/>
  <c r="AM138" i="21"/>
  <c r="AO145" i="21"/>
  <c r="AO152" i="21"/>
  <c r="AL160" i="21"/>
  <c r="AM167" i="21"/>
  <c r="AM174" i="21"/>
  <c r="AL180" i="21"/>
  <c r="AN184" i="21"/>
  <c r="AL190" i="21"/>
  <c r="AL195" i="21"/>
  <c r="AM200" i="21"/>
  <c r="AQ204" i="21"/>
  <c r="AQ209" i="21"/>
  <c r="AQ214" i="21"/>
  <c r="AO220" i="21"/>
  <c r="AQ224" i="21"/>
  <c r="AP230" i="21"/>
  <c r="AQ234" i="21"/>
  <c r="AO240" i="21"/>
  <c r="AL246" i="21"/>
  <c r="AQ249" i="21"/>
  <c r="AP254" i="21"/>
  <c r="AN258" i="21"/>
  <c r="AO263" i="21"/>
  <c r="AO268" i="21"/>
  <c r="AL272" i="21"/>
  <c r="AM277" i="21"/>
  <c r="AQ280" i="21"/>
  <c r="AQ285" i="21"/>
  <c r="AL291" i="21"/>
  <c r="AO294" i="21"/>
  <c r="AO299" i="21"/>
  <c r="AN303" i="21"/>
  <c r="AN308" i="21"/>
  <c r="AP312" i="21"/>
  <c r="AL317" i="21"/>
  <c r="AN321" i="21"/>
  <c r="AP325" i="21"/>
  <c r="AL330" i="21"/>
  <c r="AO334" i="21"/>
  <c r="AQ337" i="21"/>
  <c r="AQ341" i="21"/>
  <c r="AL345" i="21"/>
  <c r="AO348" i="21"/>
  <c r="AL352" i="21"/>
  <c r="AL355" i="21"/>
  <c r="AN358" i="21"/>
  <c r="AL361" i="21"/>
  <c r="AO364" i="21"/>
  <c r="AQ367" i="21"/>
  <c r="AP370" i="21"/>
  <c r="AM374" i="21"/>
  <c r="AQ376" i="21"/>
  <c r="AN380" i="21"/>
  <c r="AQ383" i="21"/>
  <c r="AO386" i="21"/>
  <c r="AM390" i="21"/>
  <c r="AP392" i="21"/>
  <c r="AN396" i="21"/>
  <c r="AO402" i="21"/>
  <c r="AQ408" i="21"/>
  <c r="AN418" i="21"/>
  <c r="AP431" i="21"/>
  <c r="AL444" i="21"/>
  <c r="AN466" i="21"/>
  <c r="AN488" i="21"/>
  <c r="AP457" i="21"/>
  <c r="AP463" i="21"/>
  <c r="AL476" i="21"/>
  <c r="AN489" i="21"/>
  <c r="AL501" i="21"/>
  <c r="AL410" i="21"/>
  <c r="AN438" i="21"/>
  <c r="AQ457" i="21"/>
  <c r="AQ473" i="21"/>
  <c r="AO492" i="21"/>
  <c r="AQ133" i="21"/>
  <c r="AP186" i="21"/>
  <c r="AQ217" i="21"/>
  <c r="AQ242" i="21"/>
  <c r="AO260" i="21"/>
  <c r="AL10" i="21"/>
  <c r="AQ19" i="21"/>
  <c r="AQ29" i="21"/>
  <c r="AM39" i="21"/>
  <c r="AM48" i="21"/>
  <c r="AP56" i="21"/>
  <c r="AL65" i="21"/>
  <c r="AN73" i="21"/>
  <c r="AO81" i="21"/>
  <c r="AQ90" i="21"/>
  <c r="AN99" i="21"/>
  <c r="AO107" i="21"/>
  <c r="AO115" i="21"/>
  <c r="AL123" i="21"/>
  <c r="AM131" i="21"/>
  <c r="AN138" i="21"/>
  <c r="AP145" i="21"/>
  <c r="AL153" i="21"/>
  <c r="AO160" i="21"/>
  <c r="AM168" i="21"/>
  <c r="AN174" i="21"/>
  <c r="AN180" i="21"/>
  <c r="AL186" i="21"/>
  <c r="AM190" i="21"/>
  <c r="AL196" i="21"/>
  <c r="AN200" i="21"/>
  <c r="AQ205" i="21"/>
  <c r="AL211" i="21"/>
  <c r="AL216" i="21"/>
  <c r="AQ220" i="21"/>
  <c r="AP225" i="21"/>
  <c r="AQ230" i="21"/>
  <c r="AP236" i="21"/>
  <c r="AP240" i="21"/>
  <c r="AM246" i="21"/>
  <c r="AL250" i="21"/>
  <c r="AL255" i="21"/>
  <c r="AQ259" i="21"/>
  <c r="AP263" i="21"/>
  <c r="AP268" i="21"/>
  <c r="AN272" i="21"/>
  <c r="AN277" i="21"/>
  <c r="AN282" i="21"/>
  <c r="AL286" i="21"/>
  <c r="AM291" i="21"/>
  <c r="AP294" i="21"/>
  <c r="AP299" i="21"/>
  <c r="AQ304" i="21"/>
  <c r="AO308" i="21"/>
  <c r="AN313" i="21"/>
  <c r="AM317" i="21"/>
  <c r="AM322" i="21"/>
  <c r="AO326" i="21"/>
  <c r="AO330" i="21"/>
  <c r="AP334" i="21"/>
  <c r="AM338" i="21"/>
  <c r="AL342" i="21"/>
  <c r="AM346" i="21"/>
  <c r="AQ348" i="21"/>
  <c r="AN352" i="21"/>
  <c r="AM355" i="21"/>
  <c r="AO358" i="21"/>
  <c r="AL362" i="21"/>
  <c r="AP364" i="21"/>
  <c r="AL368" i="21"/>
  <c r="AL371" i="21"/>
  <c r="AN374" i="21"/>
  <c r="AL378" i="21"/>
  <c r="AO380" i="21"/>
  <c r="AL384" i="21"/>
  <c r="AL387" i="21"/>
  <c r="AN390" i="21"/>
  <c r="AQ393" i="21"/>
  <c r="AP396" i="21"/>
  <c r="AL400" i="21"/>
  <c r="AP402" i="21"/>
  <c r="AM406" i="21"/>
  <c r="AQ409" i="21"/>
  <c r="AO412" i="21"/>
  <c r="AL416" i="21"/>
  <c r="AO418" i="21"/>
  <c r="AM422" i="21"/>
  <c r="AP425" i="21"/>
  <c r="AO428" i="21"/>
  <c r="AQ431" i="21"/>
  <c r="AO434" i="21"/>
  <c r="AL438" i="21"/>
  <c r="AN441" i="21"/>
  <c r="AQ447" i="21"/>
  <c r="AO450" i="21"/>
  <c r="AM454" i="21"/>
  <c r="AN460" i="21"/>
  <c r="AL470" i="21"/>
  <c r="AO479" i="21"/>
  <c r="AL486" i="21"/>
  <c r="AO495" i="21"/>
  <c r="AQ403" i="21"/>
  <c r="AN416" i="21"/>
  <c r="AN422" i="21"/>
  <c r="AP428" i="21"/>
  <c r="AL442" i="21"/>
  <c r="AO451" i="21"/>
  <c r="AQ463" i="21"/>
  <c r="AM470" i="21"/>
  <c r="AQ479" i="21"/>
  <c r="AM486" i="21"/>
  <c r="AQ495" i="21"/>
  <c r="AQ67" i="21"/>
  <c r="AQ93" i="21"/>
  <c r="AN126" i="21"/>
  <c r="AO148" i="21"/>
  <c r="AL164" i="21"/>
  <c r="AO176" i="21"/>
  <c r="AM202" i="21"/>
  <c r="AL222" i="21"/>
  <c r="AP237" i="21"/>
  <c r="AL256" i="21"/>
  <c r="AM10" i="21"/>
  <c r="AL20" i="21"/>
  <c r="AL30" i="21"/>
  <c r="AM40" i="21"/>
  <c r="AQ48" i="21"/>
  <c r="AM57" i="21"/>
  <c r="AM65" i="21"/>
  <c r="AO73" i="21"/>
  <c r="AM83" i="21"/>
  <c r="AM91" i="21"/>
  <c r="AO99" i="21"/>
  <c r="AP107" i="21"/>
  <c r="AQ115" i="21"/>
  <c r="AN124" i="21"/>
  <c r="AO131" i="21"/>
  <c r="AP138" i="21"/>
  <c r="AL146" i="21"/>
  <c r="AO153" i="21"/>
  <c r="AN161" i="21"/>
  <c r="AN168" i="21"/>
  <c r="AP174" i="21"/>
  <c r="AO180" i="21"/>
  <c r="AN186" i="21"/>
  <c r="AN190" i="21"/>
  <c r="AM196" i="21"/>
  <c r="AL202" i="21"/>
  <c r="AM206" i="21"/>
  <c r="AP211" i="21"/>
  <c r="AM216" i="21"/>
  <c r="AQ221" i="21"/>
  <c r="AQ226" i="21"/>
  <c r="AP231" i="21"/>
  <c r="AQ236" i="21"/>
  <c r="AQ241" i="21"/>
  <c r="AN246" i="21"/>
  <c r="AO251" i="21"/>
  <c r="AM255" i="21"/>
  <c r="AL260" i="21"/>
  <c r="AQ263" i="21"/>
  <c r="AQ268" i="21"/>
  <c r="AQ273" i="21"/>
  <c r="AP277" i="21"/>
  <c r="AO282" i="21"/>
  <c r="AN286" i="21"/>
  <c r="AN291" i="21"/>
  <c r="AN296" i="21"/>
  <c r="AL300" i="21"/>
  <c r="AL305" i="21"/>
  <c r="AP308" i="21"/>
  <c r="AQ313" i="21"/>
  <c r="AP318" i="21"/>
  <c r="AN322" i="21"/>
  <c r="AO327" i="21"/>
  <c r="AL331" i="21"/>
  <c r="AM335" i="21"/>
  <c r="AM339" i="21"/>
  <c r="AM342" i="21"/>
  <c r="AN346" i="21"/>
  <c r="AL349" i="21"/>
  <c r="AO352" i="21"/>
  <c r="AQ355" i="21"/>
  <c r="AP358" i="21"/>
  <c r="AM362" i="21"/>
  <c r="AQ364" i="21"/>
  <c r="AN368" i="21"/>
  <c r="AQ371" i="21"/>
  <c r="AP374" i="21"/>
  <c r="AM378" i="21"/>
  <c r="AL381" i="21"/>
  <c r="AO384" i="21"/>
  <c r="AQ387" i="21"/>
  <c r="AO390" i="21"/>
  <c r="AL394" i="21"/>
  <c r="AQ396" i="21"/>
  <c r="AN400" i="21"/>
  <c r="AQ412" i="21"/>
  <c r="AP435" i="21"/>
  <c r="AO460" i="21"/>
  <c r="AN483" i="21"/>
  <c r="AM501" i="21"/>
  <c r="AN110" i="21"/>
  <c r="AQ180" i="21"/>
  <c r="AN206" i="21"/>
  <c r="AL228" i="21"/>
  <c r="AN247" i="21"/>
  <c r="AN43" i="21"/>
  <c r="AO196" i="21"/>
  <c r="AL14" i="21"/>
  <c r="AP35" i="21"/>
  <c r="AL60" i="21"/>
  <c r="AQ85" i="21"/>
  <c r="AL104" i="21"/>
  <c r="AN127" i="21"/>
  <c r="AP148" i="21"/>
  <c r="AO164" i="21"/>
  <c r="AQ182" i="21"/>
  <c r="AP196" i="21"/>
  <c r="AP208" i="21"/>
  <c r="AL224" i="21"/>
  <c r="AQ237" i="21"/>
  <c r="AM249" i="21"/>
  <c r="AN261" i="21"/>
  <c r="AP271" i="21"/>
  <c r="AO280" i="21"/>
  <c r="AL289" i="21"/>
  <c r="AQ297" i="21"/>
  <c r="AM307" i="21"/>
  <c r="AQ315" i="21"/>
  <c r="AP324" i="21"/>
  <c r="AL333" i="21"/>
  <c r="AN340" i="21"/>
  <c r="AL348" i="21"/>
  <c r="AM354" i="21"/>
  <c r="AO360" i="21"/>
  <c r="AO366" i="21"/>
  <c r="AQ372" i="21"/>
  <c r="AQ379" i="21"/>
  <c r="AM386" i="21"/>
  <c r="AN392" i="21"/>
  <c r="AO398" i="21"/>
  <c r="AP404" i="21"/>
  <c r="AP411" i="21"/>
  <c r="AL418" i="21"/>
  <c r="AL424" i="21"/>
  <c r="AN430" i="21"/>
  <c r="AP436" i="21"/>
  <c r="AP443" i="21"/>
  <c r="AQ449" i="21"/>
  <c r="AL456" i="21"/>
  <c r="AM462" i="21"/>
  <c r="AO468" i="21"/>
  <c r="AO475" i="21"/>
  <c r="AP481" i="21"/>
  <c r="AQ487" i="21"/>
  <c r="AM494" i="21"/>
  <c r="AQ499" i="21"/>
  <c r="AM14" i="21"/>
  <c r="AO43" i="21"/>
  <c r="AO61" i="21"/>
  <c r="AL86" i="21"/>
  <c r="AQ110" i="21"/>
  <c r="AO127" i="21"/>
  <c r="AL150" i="21"/>
  <c r="AP170" i="21"/>
  <c r="AL183" i="21"/>
  <c r="AP198" i="21"/>
  <c r="AO212" i="21"/>
  <c r="AO224" i="21"/>
  <c r="AN238" i="21"/>
  <c r="AO252" i="21"/>
  <c r="AL263" i="21"/>
  <c r="AM274" i="21"/>
  <c r="AP282" i="21"/>
  <c r="AN300" i="21"/>
  <c r="AM310" i="21"/>
  <c r="AL319" i="21"/>
  <c r="AP327" i="21"/>
  <c r="AN335" i="21"/>
  <c r="AP342" i="21"/>
  <c r="AL350" i="21"/>
  <c r="AL356" i="21"/>
  <c r="AO362" i="21"/>
  <c r="AQ368" i="21"/>
  <c r="AL375" i="21"/>
  <c r="AQ381" i="21"/>
  <c r="AL388" i="21"/>
  <c r="AM394" i="21"/>
  <c r="AP400" i="21"/>
  <c r="AP406" i="21"/>
  <c r="AP413" i="21"/>
  <c r="AQ419" i="21"/>
  <c r="AM426" i="21"/>
  <c r="AN432" i="21"/>
  <c r="AP438" i="21"/>
  <c r="AP445" i="21"/>
  <c r="AP451" i="21"/>
  <c r="AL458" i="21"/>
  <c r="AL464" i="21"/>
  <c r="AN470" i="21"/>
  <c r="AN477" i="21"/>
  <c r="AP483" i="21"/>
  <c r="AQ489" i="21"/>
  <c r="AL496" i="21"/>
  <c r="AN501" i="21"/>
  <c r="AP43" i="21"/>
  <c r="AM150" i="21"/>
  <c r="AQ170" i="21"/>
  <c r="AQ198" i="21"/>
  <c r="AP212" i="21"/>
  <c r="AQ252" i="21"/>
  <c r="AN274" i="21"/>
  <c r="AP291" i="21"/>
  <c r="AN310" i="21"/>
  <c r="AQ327" i="21"/>
  <c r="AN350" i="21"/>
  <c r="AL369" i="21"/>
  <c r="AL382" i="21"/>
  <c r="AQ400" i="21"/>
  <c r="AL420" i="21"/>
  <c r="AO439" i="21"/>
  <c r="AM458" i="21"/>
  <c r="AP477" i="21"/>
  <c r="AN496" i="21"/>
  <c r="AO69" i="21"/>
  <c r="AM112" i="21"/>
  <c r="AP134" i="21"/>
  <c r="AL187" i="21"/>
  <c r="AN214" i="21"/>
  <c r="AL253" i="21"/>
  <c r="AM275" i="21"/>
  <c r="AN319" i="21"/>
  <c r="AL328" i="21"/>
  <c r="AQ356" i="21"/>
  <c r="AQ369" i="21"/>
  <c r="AP388" i="21"/>
  <c r="AQ407" i="21"/>
  <c r="AO420" i="21"/>
  <c r="AP439" i="21"/>
  <c r="AO458" i="21"/>
  <c r="AQ477" i="21"/>
  <c r="AM490" i="21"/>
  <c r="AP501" i="21"/>
  <c r="AO25" i="21"/>
  <c r="AQ134" i="21"/>
  <c r="AP176" i="21"/>
  <c r="AP202" i="21"/>
  <c r="AO228" i="21"/>
  <c r="AQ256" i="21"/>
  <c r="AN275" i="21"/>
  <c r="AN293" i="21"/>
  <c r="AM302" i="21"/>
  <c r="AO319" i="21"/>
  <c r="AL337" i="21"/>
  <c r="AP350" i="21"/>
  <c r="AL364" i="21"/>
  <c r="AO376" i="21"/>
  <c r="AQ388" i="21"/>
  <c r="AN408" i="21"/>
  <c r="AQ433" i="21"/>
  <c r="AN446" i="21"/>
  <c r="AO459" i="21"/>
  <c r="AQ471" i="21"/>
  <c r="AL478" i="21"/>
  <c r="AP497" i="21"/>
  <c r="AL52" i="21"/>
  <c r="AO141" i="21"/>
  <c r="AQ202" i="21"/>
  <c r="AP266" i="21"/>
  <c r="AM305" i="21"/>
  <c r="AO346" i="21"/>
  <c r="AN378" i="21"/>
  <c r="AL404" i="21"/>
  <c r="AQ429" i="21"/>
  <c r="AP467" i="21"/>
  <c r="AN499" i="21"/>
  <c r="AL78" i="21"/>
  <c r="AM208" i="21"/>
  <c r="AL258" i="21"/>
  <c r="AM314" i="21"/>
  <c r="AL360" i="21"/>
  <c r="AQ384" i="21"/>
  <c r="AP423" i="21"/>
  <c r="AL468" i="21"/>
  <c r="AM78" i="21"/>
  <c r="AM261" i="21"/>
  <c r="AQ332" i="21"/>
  <c r="AP378" i="21"/>
  <c r="AN436" i="21"/>
  <c r="AN474" i="21"/>
  <c r="AO291" i="21"/>
  <c r="AL68" i="21"/>
  <c r="AM240" i="21"/>
  <c r="AL283" i="21"/>
  <c r="AM319" i="21"/>
  <c r="AP343" i="21"/>
  <c r="AP362" i="21"/>
  <c r="AO388" i="21"/>
  <c r="AP407" i="21"/>
  <c r="AO426" i="21"/>
  <c r="AQ445" i="21"/>
  <c r="AP464" i="21"/>
  <c r="AQ483" i="21"/>
  <c r="AO501" i="21"/>
  <c r="AQ43" i="21"/>
  <c r="AQ156" i="21"/>
  <c r="AP243" i="21"/>
  <c r="AM293" i="21"/>
  <c r="AQ343" i="21"/>
  <c r="AN376" i="21"/>
  <c r="AQ401" i="21"/>
  <c r="AP433" i="21"/>
  <c r="AN465" i="21"/>
  <c r="AM497" i="21"/>
  <c r="AQ69" i="21"/>
  <c r="AM402" i="21"/>
  <c r="AN491" i="21"/>
  <c r="AN77" i="21"/>
  <c r="AO157" i="21"/>
  <c r="AQ233" i="21"/>
  <c r="AO296" i="21"/>
  <c r="AP339" i="21"/>
  <c r="AL359" i="21"/>
  <c r="AQ397" i="21"/>
  <c r="AQ435" i="21"/>
  <c r="AL474" i="21"/>
  <c r="AM164" i="21"/>
  <c r="AP296" i="21"/>
  <c r="AL353" i="21"/>
  <c r="AO410" i="21"/>
  <c r="AN442" i="21"/>
  <c r="AO487" i="21"/>
  <c r="AN208" i="21"/>
  <c r="AP305" i="21"/>
  <c r="AN366" i="21"/>
  <c r="AQ423" i="21"/>
  <c r="AP487" i="21"/>
  <c r="AQ15" i="21"/>
  <c r="AO86" i="21"/>
  <c r="AQ111" i="21"/>
  <c r="AM134" i="21"/>
  <c r="AQ186" i="21"/>
  <c r="AM228" i="21"/>
  <c r="AN265" i="21"/>
  <c r="AQ301" i="21"/>
  <c r="AP335" i="21"/>
  <c r="AP356" i="21"/>
  <c r="AQ375" i="21"/>
  <c r="AO394" i="21"/>
  <c r="AL414" i="21"/>
  <c r="AP432" i="21"/>
  <c r="AQ451" i="21"/>
  <c r="AO471" i="21"/>
  <c r="AL490" i="21"/>
  <c r="AL94" i="21"/>
  <c r="AM171" i="21"/>
  <c r="AN228" i="21"/>
  <c r="AP265" i="21"/>
  <c r="AQ283" i="21"/>
  <c r="AP310" i="21"/>
  <c r="AQ336" i="21"/>
  <c r="AO350" i="21"/>
  <c r="AL363" i="21"/>
  <c r="AL395" i="21"/>
  <c r="AN414" i="21"/>
  <c r="AP426" i="21"/>
  <c r="AL446" i="21"/>
  <c r="AP471" i="21"/>
  <c r="AL484" i="21"/>
  <c r="AQ51" i="21"/>
  <c r="AL157" i="21"/>
  <c r="AP188" i="21"/>
  <c r="AL218" i="21"/>
  <c r="AL244" i="21"/>
  <c r="AO266" i="21"/>
  <c r="AQ284" i="21"/>
  <c r="AL311" i="21"/>
  <c r="AP329" i="21"/>
  <c r="AO344" i="21"/>
  <c r="AL357" i="21"/>
  <c r="AM370" i="21"/>
  <c r="AP382" i="21"/>
  <c r="AP395" i="21"/>
  <c r="AO414" i="21"/>
  <c r="AO427" i="21"/>
  <c r="AN440" i="21"/>
  <c r="AP452" i="21"/>
  <c r="AP465" i="21"/>
  <c r="AO484" i="21"/>
  <c r="AL26" i="21"/>
  <c r="AQ94" i="21"/>
  <c r="AL120" i="21"/>
  <c r="AO192" i="21"/>
  <c r="AN244" i="21"/>
  <c r="AQ287" i="21"/>
  <c r="AL314" i="21"/>
  <c r="AP352" i="21"/>
  <c r="AP384" i="21"/>
  <c r="AO416" i="21"/>
  <c r="AM442" i="21"/>
  <c r="AN480" i="21"/>
  <c r="AN35" i="21"/>
  <c r="AO102" i="21"/>
  <c r="AP141" i="21"/>
  <c r="AP218" i="21"/>
  <c r="AL270" i="21"/>
  <c r="AL324" i="21"/>
  <c r="AM366" i="21"/>
  <c r="AN404" i="21"/>
  <c r="AL430" i="21"/>
  <c r="AO455" i="21"/>
  <c r="AM4" i="21"/>
  <c r="AO35" i="21"/>
  <c r="AQ59" i="21"/>
  <c r="AQ102" i="21"/>
  <c r="AL127" i="21"/>
  <c r="AN164" i="21"/>
  <c r="AM222" i="21"/>
  <c r="AP270" i="21"/>
  <c r="AL297" i="21"/>
  <c r="AL347" i="21"/>
  <c r="AP372" i="21"/>
  <c r="AP410" i="21"/>
  <c r="AQ455" i="21"/>
  <c r="AP499" i="21"/>
  <c r="AQ23" i="21"/>
  <c r="AN202" i="21"/>
  <c r="AL302" i="21"/>
  <c r="AN382" i="21"/>
  <c r="AO452" i="21"/>
  <c r="AO119" i="21"/>
  <c r="AP420" i="21"/>
  <c r="AN218" i="21"/>
  <c r="AO322" i="21"/>
  <c r="AL366" i="21"/>
  <c r="AP390" i="21"/>
  <c r="AP422" i="21"/>
  <c r="AP461" i="21"/>
  <c r="AN486" i="21"/>
  <c r="AL178" i="21"/>
  <c r="AL288" i="21"/>
  <c r="AQ339" i="21"/>
  <c r="AO378" i="21"/>
  <c r="AP416" i="21"/>
  <c r="AQ461" i="21"/>
  <c r="AO499" i="21"/>
  <c r="AM234" i="21"/>
  <c r="AO324" i="21"/>
  <c r="AL392" i="21"/>
  <c r="AM430" i="21"/>
  <c r="AN468" i="21"/>
  <c r="AO94" i="21"/>
  <c r="AQ176" i="21"/>
  <c r="AQ277" i="21"/>
  <c r="AP331" i="21"/>
  <c r="AN372" i="21"/>
  <c r="AM410" i="21"/>
  <c r="AO454" i="21"/>
  <c r="AM493" i="21"/>
  <c r="AM52" i="21"/>
  <c r="AP192" i="21"/>
  <c r="AN279" i="21"/>
  <c r="AP346" i="21"/>
  <c r="AL398" i="21"/>
  <c r="AO448" i="21"/>
  <c r="AP493" i="21"/>
  <c r="AP182" i="21"/>
  <c r="AO279" i="21"/>
  <c r="AL340" i="21"/>
  <c r="AN398" i="21"/>
  <c r="AP449" i="21"/>
  <c r="AQ493" i="21"/>
  <c r="AQ257" i="21"/>
  <c r="AN448" i="21"/>
  <c r="AN120" i="21"/>
  <c r="AL234" i="21"/>
  <c r="AN305" i="21"/>
  <c r="AP332" i="21"/>
  <c r="AQ391" i="21"/>
  <c r="AL436" i="21"/>
  <c r="AM474" i="21"/>
  <c r="AL193" i="21"/>
  <c r="AN288" i="21"/>
  <c r="AL354" i="21"/>
  <c r="AQ385" i="21"/>
  <c r="AQ417" i="21"/>
  <c r="AL462" i="21"/>
  <c r="AL4" i="21"/>
  <c r="AO247" i="21"/>
  <c r="AO372" i="21"/>
  <c r="AO480" i="21"/>
  <c r="AL143" i="21"/>
  <c r="AL249" i="21"/>
  <c r="AP315" i="21"/>
  <c r="AN360" i="21"/>
  <c r="AO404" i="21"/>
  <c r="AO442" i="21"/>
  <c r="AN481" i="21"/>
  <c r="AP3" i="21"/>
  <c r="AO3" i="21"/>
  <c r="AN3" i="21"/>
  <c r="AM3" i="21"/>
  <c r="AQ3" i="21"/>
  <c r="D3" i="21"/>
  <c r="B41" i="22" s="1"/>
  <c r="AJ9" i="1"/>
  <c r="AJ25" i="1"/>
  <c r="AJ41" i="1"/>
  <c r="AJ57" i="1"/>
  <c r="AJ73" i="1"/>
  <c r="AJ345" i="1"/>
  <c r="AJ361" i="1"/>
  <c r="AJ377" i="1"/>
  <c r="AJ393" i="1"/>
  <c r="AJ409" i="1"/>
  <c r="AJ425" i="1"/>
  <c r="AJ441" i="1"/>
  <c r="AJ489" i="1"/>
  <c r="AJ481" i="1"/>
  <c r="AJ484" i="1"/>
  <c r="AJ485" i="1"/>
  <c r="AJ100" i="1"/>
  <c r="AJ102" i="1"/>
  <c r="AJ195" i="1"/>
  <c r="AJ196" i="1"/>
  <c r="AJ198" i="1"/>
  <c r="AJ211" i="1"/>
  <c r="AJ212" i="1"/>
  <c r="AJ214" i="1"/>
  <c r="AJ227" i="1"/>
  <c r="AJ228" i="1"/>
  <c r="AJ230" i="1"/>
  <c r="AJ243" i="1"/>
  <c r="AJ244" i="1"/>
  <c r="AJ246" i="1"/>
  <c r="AJ259" i="1"/>
  <c r="AJ260" i="1"/>
  <c r="AJ262" i="1"/>
  <c r="AJ275" i="1"/>
  <c r="AJ276" i="1"/>
  <c r="AJ278" i="1"/>
  <c r="AJ291" i="1"/>
  <c r="AJ292" i="1"/>
  <c r="AJ294" i="1"/>
  <c r="AJ307" i="1"/>
  <c r="AJ308" i="1"/>
  <c r="AJ310" i="1"/>
  <c r="AJ323" i="1"/>
  <c r="AJ324" i="1"/>
  <c r="AJ326" i="1"/>
  <c r="AJ83" i="1"/>
  <c r="AJ86" i="1"/>
  <c r="AJ99" i="1"/>
  <c r="AJ272" i="1"/>
  <c r="AJ288" i="1"/>
  <c r="AJ304" i="1"/>
  <c r="AJ320" i="1"/>
  <c r="AJ416" i="1"/>
  <c r="AJ432" i="1"/>
  <c r="AJ461" i="1"/>
  <c r="AJ496" i="1"/>
  <c r="AJ84" i="1"/>
  <c r="AJ444" i="1"/>
  <c r="AJ460" i="1"/>
  <c r="AJ500" i="1"/>
  <c r="AJ21" i="1"/>
  <c r="AJ38" i="1"/>
  <c r="AJ53" i="1"/>
  <c r="AJ69" i="1"/>
  <c r="AJ22" i="1"/>
  <c r="AJ37" i="1"/>
  <c r="AJ54" i="1"/>
  <c r="AJ70" i="1"/>
  <c r="AJ17" i="1"/>
  <c r="AJ33" i="1"/>
  <c r="AJ49" i="1"/>
  <c r="AJ65" i="1"/>
  <c r="AJ337" i="1"/>
  <c r="AJ353" i="1"/>
  <c r="AJ369" i="1"/>
  <c r="AJ385" i="1"/>
  <c r="AJ401" i="1"/>
  <c r="AJ417" i="1"/>
  <c r="AJ433" i="1"/>
  <c r="AJ449" i="1"/>
  <c r="AJ480" i="1"/>
  <c r="AJ497" i="1"/>
  <c r="AJ18" i="1"/>
  <c r="AJ34" i="1"/>
  <c r="AJ332" i="1"/>
  <c r="AJ333" i="1"/>
  <c r="AJ348" i="1"/>
  <c r="AJ349" i="1"/>
  <c r="AJ364" i="1"/>
  <c r="AJ365" i="1"/>
  <c r="AJ380" i="1"/>
  <c r="AJ381" i="1"/>
  <c r="AJ396" i="1"/>
  <c r="AJ397" i="1"/>
  <c r="AJ412" i="1"/>
  <c r="AJ413" i="1"/>
  <c r="AJ428" i="1"/>
  <c r="AJ429" i="1"/>
  <c r="AJ456" i="1"/>
  <c r="AJ457" i="1"/>
  <c r="AJ472" i="1"/>
  <c r="AJ473" i="1"/>
  <c r="AJ476" i="1"/>
  <c r="AJ492" i="1"/>
  <c r="AJ493" i="1"/>
  <c r="M500" i="1"/>
  <c r="AJ91" i="1"/>
  <c r="AJ92" i="1"/>
  <c r="AJ94" i="1"/>
  <c r="AJ107" i="1"/>
  <c r="AJ108" i="1"/>
  <c r="AJ110" i="1"/>
  <c r="AJ123" i="1"/>
  <c r="AJ124" i="1"/>
  <c r="AJ126" i="1"/>
  <c r="AJ139" i="1"/>
  <c r="AJ140" i="1"/>
  <c r="AJ142" i="1"/>
  <c r="AJ155" i="1"/>
  <c r="AJ156" i="1"/>
  <c r="AJ158" i="1"/>
  <c r="AJ171" i="1"/>
  <c r="AJ172" i="1"/>
  <c r="AJ174" i="1"/>
  <c r="AJ187" i="1"/>
  <c r="AJ188" i="1"/>
  <c r="AJ190" i="1"/>
  <c r="AJ203" i="1"/>
  <c r="AJ204" i="1"/>
  <c r="AJ206" i="1"/>
  <c r="AJ219" i="1"/>
  <c r="AJ220" i="1"/>
  <c r="AJ222" i="1"/>
  <c r="AJ235" i="1"/>
  <c r="AJ236" i="1"/>
  <c r="AJ238" i="1"/>
  <c r="AJ251" i="1"/>
  <c r="AJ252" i="1"/>
  <c r="AJ254" i="1"/>
  <c r="AJ267" i="1"/>
  <c r="AJ268" i="1"/>
  <c r="AJ270" i="1"/>
  <c r="AJ283" i="1"/>
  <c r="AJ284" i="1"/>
  <c r="AJ286" i="1"/>
  <c r="AJ299" i="1"/>
  <c r="AJ300" i="1"/>
  <c r="AJ302" i="1"/>
  <c r="AJ315" i="1"/>
  <c r="AJ316" i="1"/>
  <c r="AJ318" i="1"/>
  <c r="AJ452" i="1"/>
  <c r="AJ469" i="1"/>
  <c r="AJ88" i="1"/>
  <c r="AJ104" i="1"/>
  <c r="AJ120" i="1"/>
  <c r="AJ136" i="1"/>
  <c r="AJ152" i="1"/>
  <c r="AJ168" i="1"/>
  <c r="AJ184" i="1"/>
  <c r="AJ200" i="1"/>
  <c r="AJ216" i="1"/>
  <c r="AJ232" i="1"/>
  <c r="AJ248" i="1"/>
  <c r="AJ264" i="1"/>
  <c r="AJ280" i="1"/>
  <c r="AJ296" i="1"/>
  <c r="AJ312" i="1"/>
  <c r="AJ328" i="1"/>
  <c r="AJ445" i="1"/>
  <c r="AJ453" i="1"/>
  <c r="AJ488" i="1"/>
  <c r="AJ5" i="1"/>
  <c r="AJ4" i="1"/>
  <c r="M80" i="1"/>
  <c r="AJ498" i="1"/>
  <c r="AJ95" i="1"/>
  <c r="AJ103" i="1"/>
  <c r="AJ111" i="1"/>
  <c r="AJ127" i="1"/>
  <c r="AJ135" i="1"/>
  <c r="AJ143" i="1"/>
  <c r="AJ151" i="1"/>
  <c r="AJ159" i="1"/>
  <c r="AJ167" i="1"/>
  <c r="AJ175" i="1"/>
  <c r="AJ183" i="1"/>
  <c r="AJ191" i="1"/>
  <c r="AJ199" i="1"/>
  <c r="AJ207" i="1"/>
  <c r="AJ215" i="1"/>
  <c r="AJ223" i="1"/>
  <c r="AJ231" i="1"/>
  <c r="AJ239" i="1"/>
  <c r="AJ247" i="1"/>
  <c r="AJ255" i="1"/>
  <c r="AJ263" i="1"/>
  <c r="AJ271" i="1"/>
  <c r="AJ279" i="1"/>
  <c r="AJ287" i="1"/>
  <c r="AJ295" i="1"/>
  <c r="AJ303" i="1"/>
  <c r="AJ311" i="1"/>
  <c r="AJ319" i="1"/>
  <c r="AJ327" i="1"/>
  <c r="AJ440" i="1"/>
  <c r="AJ468" i="1"/>
  <c r="AJ477" i="1"/>
  <c r="B136" i="19"/>
  <c r="D136" i="19" s="1"/>
  <c r="C136" i="8"/>
  <c r="C136" i="19" s="1"/>
  <c r="AJ50" i="1"/>
  <c r="AJ58" i="1"/>
  <c r="AJ66" i="1"/>
  <c r="AJ74" i="1"/>
  <c r="AJ336" i="1"/>
  <c r="AJ344" i="1"/>
  <c r="AJ352" i="1"/>
  <c r="AJ360" i="1"/>
  <c r="AJ368" i="1"/>
  <c r="AJ376" i="1"/>
  <c r="AJ384" i="1"/>
  <c r="AJ392" i="1"/>
  <c r="AJ400" i="1"/>
  <c r="AJ408" i="1"/>
  <c r="AJ424" i="1"/>
  <c r="B133" i="19"/>
  <c r="D133" i="19" s="1"/>
  <c r="C133" i="8"/>
  <c r="C133" i="19" s="1"/>
  <c r="C9" i="8"/>
  <c r="C9" i="19" s="1"/>
  <c r="C269" i="8"/>
  <c r="C269" i="19" s="1"/>
  <c r="C272" i="8"/>
  <c r="C272" i="19" s="1"/>
  <c r="C417" i="8"/>
  <c r="C417" i="19" s="1"/>
  <c r="C420" i="8"/>
  <c r="C420" i="19" s="1"/>
  <c r="C181" i="8"/>
  <c r="C181" i="19" s="1"/>
  <c r="C184" i="8"/>
  <c r="C184" i="19" s="1"/>
  <c r="C241" i="8"/>
  <c r="C241" i="19" s="1"/>
  <c r="C244" i="8"/>
  <c r="C244" i="19" s="1"/>
  <c r="C301" i="8"/>
  <c r="C301" i="19" s="1"/>
  <c r="C304" i="8"/>
  <c r="C304" i="19" s="1"/>
  <c r="C397" i="8"/>
  <c r="C397" i="19" s="1"/>
  <c r="C400" i="8"/>
  <c r="C400" i="19" s="1"/>
  <c r="C472" i="8"/>
  <c r="C472" i="19" s="1"/>
  <c r="C489" i="8"/>
  <c r="C489" i="19" s="1"/>
  <c r="C492" i="8"/>
  <c r="C492" i="19" s="1"/>
  <c r="C208" i="8"/>
  <c r="C208" i="19" s="1"/>
  <c r="C333" i="8"/>
  <c r="C333" i="19" s="1"/>
  <c r="C336" i="8"/>
  <c r="C336" i="19" s="1"/>
  <c r="C385" i="8"/>
  <c r="C385" i="19" s="1"/>
  <c r="C388" i="8"/>
  <c r="C388" i="19" s="1"/>
  <c r="C449" i="8"/>
  <c r="C449" i="19" s="1"/>
  <c r="C452" i="8"/>
  <c r="C452" i="19" s="1"/>
  <c r="C25" i="8"/>
  <c r="C25" i="19" s="1"/>
  <c r="C28" i="8"/>
  <c r="C28" i="19" s="1"/>
  <c r="C41" i="8"/>
  <c r="C41" i="19" s="1"/>
  <c r="C44" i="8"/>
  <c r="C44" i="19" s="1"/>
  <c r="C57" i="8"/>
  <c r="C57" i="19" s="1"/>
  <c r="C60" i="8"/>
  <c r="C60" i="19" s="1"/>
  <c r="C73" i="8"/>
  <c r="C73" i="19" s="1"/>
  <c r="C76" i="8"/>
  <c r="C76" i="19" s="1"/>
  <c r="C89" i="8"/>
  <c r="C89" i="19" s="1"/>
  <c r="C216" i="8"/>
  <c r="C216" i="19" s="1"/>
  <c r="C21" i="8"/>
  <c r="C21" i="19" s="1"/>
  <c r="C24" i="8"/>
  <c r="C24" i="19" s="1"/>
  <c r="C37" i="8"/>
  <c r="C37" i="19" s="1"/>
  <c r="C40" i="8"/>
  <c r="C40" i="19" s="1"/>
  <c r="C53" i="8"/>
  <c r="C53" i="19" s="1"/>
  <c r="C56" i="8"/>
  <c r="C56" i="19" s="1"/>
  <c r="C69" i="8"/>
  <c r="C69" i="19" s="1"/>
  <c r="C72" i="8"/>
  <c r="C72" i="19" s="1"/>
  <c r="C85" i="8"/>
  <c r="C85" i="19" s="1"/>
  <c r="C88" i="8"/>
  <c r="C88" i="19" s="1"/>
  <c r="C109" i="8"/>
  <c r="C109" i="19" s="1"/>
  <c r="C180" i="8"/>
  <c r="C180" i="19" s="1"/>
  <c r="C204" i="8"/>
  <c r="C204" i="19" s="1"/>
  <c r="C257" i="8"/>
  <c r="C257" i="19" s="1"/>
  <c r="C260" i="8"/>
  <c r="C260" i="19" s="1"/>
  <c r="C289" i="8"/>
  <c r="C289" i="19" s="1"/>
  <c r="C292" i="8"/>
  <c r="C292" i="19" s="1"/>
  <c r="C321" i="8"/>
  <c r="C321" i="19" s="1"/>
  <c r="C324" i="8"/>
  <c r="C324" i="19" s="1"/>
  <c r="C353" i="8"/>
  <c r="C353" i="19" s="1"/>
  <c r="C356" i="8"/>
  <c r="C356" i="19" s="1"/>
  <c r="C17" i="8"/>
  <c r="C17" i="19" s="1"/>
  <c r="C20" i="8"/>
  <c r="C20" i="19" s="1"/>
  <c r="C33" i="8"/>
  <c r="C33" i="19" s="1"/>
  <c r="C36" i="8"/>
  <c r="C36" i="19" s="1"/>
  <c r="C49" i="8"/>
  <c r="C49" i="19" s="1"/>
  <c r="C52" i="8"/>
  <c r="C52" i="19" s="1"/>
  <c r="C65" i="8"/>
  <c r="C65" i="19" s="1"/>
  <c r="C68" i="8"/>
  <c r="C68" i="19" s="1"/>
  <c r="C81" i="8"/>
  <c r="C81" i="19" s="1"/>
  <c r="C84" i="8"/>
  <c r="C84" i="19" s="1"/>
  <c r="C285" i="8"/>
  <c r="C285" i="19" s="1"/>
  <c r="C288" i="8"/>
  <c r="C288" i="19" s="1"/>
  <c r="C317" i="8"/>
  <c r="C317" i="19" s="1"/>
  <c r="C320" i="8"/>
  <c r="C320" i="19" s="1"/>
  <c r="C349" i="8"/>
  <c r="C349" i="19" s="1"/>
  <c r="C352" i="8"/>
  <c r="C352" i="19" s="1"/>
  <c r="C381" i="8"/>
  <c r="C381" i="19" s="1"/>
  <c r="C384" i="8"/>
  <c r="C384" i="19" s="1"/>
  <c r="C413" i="8"/>
  <c r="C413" i="19" s="1"/>
  <c r="C416" i="8"/>
  <c r="C416" i="19" s="1"/>
  <c r="C445" i="8"/>
  <c r="C445" i="19" s="1"/>
  <c r="C448" i="8"/>
  <c r="C448" i="19" s="1"/>
  <c r="C96" i="8"/>
  <c r="C96" i="19" s="1"/>
  <c r="C99" i="8"/>
  <c r="C99" i="19" s="1"/>
  <c r="C165" i="8"/>
  <c r="C165" i="19" s="1"/>
  <c r="C168" i="8"/>
  <c r="C168" i="19" s="1"/>
  <c r="C197" i="8"/>
  <c r="C197" i="19" s="1"/>
  <c r="C200" i="8"/>
  <c r="C200" i="19" s="1"/>
  <c r="C476" i="8"/>
  <c r="C476" i="19" s="1"/>
  <c r="C485" i="8"/>
  <c r="C485" i="19" s="1"/>
  <c r="C488" i="8"/>
  <c r="C488" i="19" s="1"/>
  <c r="C497" i="8"/>
  <c r="C497" i="19" s="1"/>
  <c r="C29" i="8"/>
  <c r="C29" i="19" s="1"/>
  <c r="C32" i="8"/>
  <c r="C32" i="19" s="1"/>
  <c r="C45" i="8"/>
  <c r="C45" i="19" s="1"/>
  <c r="C48" i="8"/>
  <c r="C48" i="19" s="1"/>
  <c r="C61" i="8"/>
  <c r="C61" i="19" s="1"/>
  <c r="C64" i="8"/>
  <c r="C64" i="19" s="1"/>
  <c r="C77" i="8"/>
  <c r="C77" i="19" s="1"/>
  <c r="C80" i="8"/>
  <c r="C80" i="19" s="1"/>
  <c r="C185" i="8"/>
  <c r="C185" i="19" s="1"/>
  <c r="C188" i="8"/>
  <c r="C188" i="19" s="1"/>
  <c r="C225" i="8"/>
  <c r="C225" i="19" s="1"/>
  <c r="C228" i="8"/>
  <c r="C228" i="19" s="1"/>
  <c r="C273" i="8"/>
  <c r="C273" i="19" s="1"/>
  <c r="C276" i="8"/>
  <c r="C276" i="19" s="1"/>
  <c r="C305" i="8"/>
  <c r="C305" i="19" s="1"/>
  <c r="C308" i="8"/>
  <c r="C308" i="19" s="1"/>
  <c r="C337" i="8"/>
  <c r="C337" i="19" s="1"/>
  <c r="C340" i="8"/>
  <c r="C340" i="19" s="1"/>
  <c r="C369" i="8"/>
  <c r="C369" i="19" s="1"/>
  <c r="C372" i="8"/>
  <c r="C372" i="19" s="1"/>
  <c r="C401" i="8"/>
  <c r="C401" i="19" s="1"/>
  <c r="C404" i="8"/>
  <c r="C404" i="19" s="1"/>
  <c r="C433" i="8"/>
  <c r="C433" i="19" s="1"/>
  <c r="C436" i="8"/>
  <c r="C436" i="19" s="1"/>
  <c r="K77" i="1"/>
  <c r="AJ77" i="1"/>
  <c r="B149" i="19"/>
  <c r="D149" i="19" s="1"/>
  <c r="C149" i="8"/>
  <c r="C149" i="19" s="1"/>
  <c r="B220" i="19"/>
  <c r="D220" i="19" s="1"/>
  <c r="C220" i="8"/>
  <c r="C220" i="19" s="1"/>
  <c r="B236" i="19"/>
  <c r="D236" i="19" s="1"/>
  <c r="C236" i="8"/>
  <c r="C236" i="19" s="1"/>
  <c r="B284" i="19"/>
  <c r="D284" i="19" s="1"/>
  <c r="C284" i="8"/>
  <c r="C284" i="19" s="1"/>
  <c r="B316" i="19"/>
  <c r="D316" i="19" s="1"/>
  <c r="C316" i="8"/>
  <c r="C316" i="19" s="1"/>
  <c r="B348" i="19"/>
  <c r="D348" i="19" s="1"/>
  <c r="C348" i="8"/>
  <c r="C348" i="19" s="1"/>
  <c r="B380" i="19"/>
  <c r="D380" i="19" s="1"/>
  <c r="C380" i="8"/>
  <c r="C380" i="19" s="1"/>
  <c r="B412" i="19"/>
  <c r="D412" i="19" s="1"/>
  <c r="C412" i="8"/>
  <c r="C412" i="19" s="1"/>
  <c r="B444" i="19"/>
  <c r="D444" i="19" s="1"/>
  <c r="C444" i="8"/>
  <c r="C444" i="19" s="1"/>
  <c r="B92" i="19"/>
  <c r="D92" i="19" s="1"/>
  <c r="C92" i="8"/>
  <c r="C92" i="19" s="1"/>
  <c r="B233" i="19"/>
  <c r="D233" i="19" s="1"/>
  <c r="C233" i="8"/>
  <c r="C233" i="19" s="1"/>
  <c r="B281" i="19"/>
  <c r="D281" i="19" s="1"/>
  <c r="C281" i="8"/>
  <c r="C281" i="19" s="1"/>
  <c r="B313" i="19"/>
  <c r="D313" i="19" s="1"/>
  <c r="C313" i="8"/>
  <c r="C313" i="19" s="1"/>
  <c r="B345" i="19"/>
  <c r="D345" i="19" s="1"/>
  <c r="C345" i="8"/>
  <c r="C345" i="19" s="1"/>
  <c r="B377" i="19"/>
  <c r="D377" i="19" s="1"/>
  <c r="C377" i="8"/>
  <c r="C377" i="19" s="1"/>
  <c r="B409" i="19"/>
  <c r="D409" i="19" s="1"/>
  <c r="C409" i="8"/>
  <c r="C409" i="19" s="1"/>
  <c r="B441" i="19"/>
  <c r="D441" i="19" s="1"/>
  <c r="C441" i="8"/>
  <c r="C441" i="19" s="1"/>
  <c r="AJ7" i="1"/>
  <c r="AJ11" i="1"/>
  <c r="AJ15" i="1"/>
  <c r="AJ19" i="1"/>
  <c r="AJ23" i="1"/>
  <c r="AJ27" i="1"/>
  <c r="AJ31" i="1"/>
  <c r="AJ35" i="1"/>
  <c r="AJ39" i="1"/>
  <c r="AJ43" i="1"/>
  <c r="AJ47" i="1"/>
  <c r="AJ51" i="1"/>
  <c r="AJ55" i="1"/>
  <c r="B252" i="19"/>
  <c r="D252" i="19" s="1"/>
  <c r="C252" i="8"/>
  <c r="C252" i="19" s="1"/>
  <c r="K119" i="1"/>
  <c r="AJ119" i="1"/>
  <c r="B120" i="19"/>
  <c r="D120" i="19" s="1"/>
  <c r="C120" i="8"/>
  <c r="C120" i="19" s="1"/>
  <c r="B249" i="19"/>
  <c r="D249" i="19" s="1"/>
  <c r="C249" i="8"/>
  <c r="C249" i="19" s="1"/>
  <c r="B466" i="19"/>
  <c r="D466" i="19" s="1"/>
  <c r="C466" i="8"/>
  <c r="C466" i="19" s="1"/>
  <c r="AJ8" i="1"/>
  <c r="AJ12" i="1"/>
  <c r="AJ16" i="1"/>
  <c r="B117" i="19"/>
  <c r="D117" i="19" s="1"/>
  <c r="C117" i="8"/>
  <c r="C117" i="19" s="1"/>
  <c r="B268" i="19"/>
  <c r="D268" i="19" s="1"/>
  <c r="C268" i="8"/>
  <c r="C268" i="19" s="1"/>
  <c r="B300" i="19"/>
  <c r="D300" i="19" s="1"/>
  <c r="C300" i="8"/>
  <c r="C300" i="19" s="1"/>
  <c r="B332" i="19"/>
  <c r="D332" i="19" s="1"/>
  <c r="C332" i="8"/>
  <c r="C332" i="19" s="1"/>
  <c r="B364" i="19"/>
  <c r="D364" i="19" s="1"/>
  <c r="C364" i="8"/>
  <c r="C364" i="19" s="1"/>
  <c r="B396" i="19"/>
  <c r="D396" i="19" s="1"/>
  <c r="C396" i="8"/>
  <c r="C396" i="19" s="1"/>
  <c r="B428" i="19"/>
  <c r="D428" i="19" s="1"/>
  <c r="C428" i="8"/>
  <c r="C428" i="19" s="1"/>
  <c r="B460" i="19"/>
  <c r="D460" i="19" s="1"/>
  <c r="C460" i="8"/>
  <c r="C460" i="19" s="1"/>
  <c r="K160" i="1"/>
  <c r="AJ160" i="1"/>
  <c r="K192" i="1"/>
  <c r="AJ192" i="1"/>
  <c r="B152" i="19"/>
  <c r="D152" i="19" s="1"/>
  <c r="C152" i="8"/>
  <c r="C152" i="19" s="1"/>
  <c r="B265" i="19"/>
  <c r="D265" i="19" s="1"/>
  <c r="C265" i="8"/>
  <c r="C265" i="19" s="1"/>
  <c r="B297" i="19"/>
  <c r="D297" i="19" s="1"/>
  <c r="C297" i="8"/>
  <c r="C297" i="19" s="1"/>
  <c r="B329" i="19"/>
  <c r="D329" i="19" s="1"/>
  <c r="C329" i="8"/>
  <c r="C329" i="19" s="1"/>
  <c r="B361" i="19"/>
  <c r="D361" i="19" s="1"/>
  <c r="C361" i="8"/>
  <c r="C361" i="19" s="1"/>
  <c r="B393" i="19"/>
  <c r="D393" i="19" s="1"/>
  <c r="C393" i="8"/>
  <c r="C393" i="19" s="1"/>
  <c r="B425" i="19"/>
  <c r="D425" i="19" s="1"/>
  <c r="C425" i="8"/>
  <c r="C425" i="19" s="1"/>
  <c r="B457" i="19"/>
  <c r="D457" i="19" s="1"/>
  <c r="C457" i="8"/>
  <c r="C457" i="19" s="1"/>
  <c r="C192" i="8"/>
  <c r="C192" i="19" s="1"/>
  <c r="AJ81" i="1"/>
  <c r="AJ85" i="1"/>
  <c r="AJ89" i="1"/>
  <c r="AJ93" i="1"/>
  <c r="AJ97" i="1"/>
  <c r="AJ101" i="1"/>
  <c r="AJ105" i="1"/>
  <c r="AJ109" i="1"/>
  <c r="AJ113" i="1"/>
  <c r="AJ117" i="1"/>
  <c r="AJ121" i="1"/>
  <c r="AJ125" i="1"/>
  <c r="AJ129" i="1"/>
  <c r="AJ133" i="1"/>
  <c r="AJ137" i="1"/>
  <c r="AJ141" i="1"/>
  <c r="AJ145" i="1"/>
  <c r="AJ149" i="1"/>
  <c r="AJ153" i="1"/>
  <c r="AJ157" i="1"/>
  <c r="AJ161" i="1"/>
  <c r="AJ165" i="1"/>
  <c r="AJ169" i="1"/>
  <c r="AJ173" i="1"/>
  <c r="AJ177" i="1"/>
  <c r="AJ181" i="1"/>
  <c r="AJ185" i="1"/>
  <c r="K189" i="1"/>
  <c r="AJ189" i="1"/>
  <c r="AJ193" i="1"/>
  <c r="AJ197" i="1"/>
  <c r="AJ201" i="1"/>
  <c r="AJ205" i="1"/>
  <c r="AJ209" i="1"/>
  <c r="AJ213" i="1"/>
  <c r="AJ217" i="1"/>
  <c r="AJ221" i="1"/>
  <c r="AJ225" i="1"/>
  <c r="AJ229" i="1"/>
  <c r="AJ233" i="1"/>
  <c r="AJ237" i="1"/>
  <c r="AJ241" i="1"/>
  <c r="AJ245" i="1"/>
  <c r="AJ249" i="1"/>
  <c r="AJ253" i="1"/>
  <c r="AJ257" i="1"/>
  <c r="AJ261" i="1"/>
  <c r="AJ265" i="1"/>
  <c r="AJ269" i="1"/>
  <c r="AJ273" i="1"/>
  <c r="AJ277" i="1"/>
  <c r="AJ281" i="1"/>
  <c r="AJ285" i="1"/>
  <c r="AJ289" i="1"/>
  <c r="AJ293" i="1"/>
  <c r="AJ297" i="1"/>
  <c r="AJ301" i="1"/>
  <c r="AJ305" i="1"/>
  <c r="AJ309" i="1"/>
  <c r="AJ313" i="1"/>
  <c r="AJ317" i="1"/>
  <c r="AJ321" i="1"/>
  <c r="AJ325" i="1"/>
  <c r="AJ329" i="1"/>
  <c r="C13" i="8"/>
  <c r="C13" i="19" s="1"/>
  <c r="C93" i="8"/>
  <c r="C93" i="19" s="1"/>
  <c r="C121" i="8"/>
  <c r="C121" i="19" s="1"/>
  <c r="C124" i="8"/>
  <c r="C124" i="19" s="1"/>
  <c r="C153" i="8"/>
  <c r="C153" i="19" s="1"/>
  <c r="C156" i="8"/>
  <c r="C156" i="19" s="1"/>
  <c r="C212" i="8"/>
  <c r="C212" i="19" s="1"/>
  <c r="C221" i="8"/>
  <c r="C221" i="19" s="1"/>
  <c r="C224" i="8"/>
  <c r="C224" i="19" s="1"/>
  <c r="C237" i="8"/>
  <c r="C237" i="19" s="1"/>
  <c r="C240" i="8"/>
  <c r="C240" i="19" s="1"/>
  <c r="C253" i="8"/>
  <c r="C253" i="19" s="1"/>
  <c r="C256" i="8"/>
  <c r="C256" i="19" s="1"/>
  <c r="K498" i="1"/>
  <c r="AJ59" i="1"/>
  <c r="AJ63" i="1"/>
  <c r="AJ67" i="1"/>
  <c r="AJ71" i="1"/>
  <c r="AJ75" i="1"/>
  <c r="AJ79" i="1"/>
  <c r="AJ330" i="1"/>
  <c r="AJ334" i="1"/>
  <c r="AJ338" i="1"/>
  <c r="AJ342" i="1"/>
  <c r="AJ346" i="1"/>
  <c r="AJ350" i="1"/>
  <c r="AJ354" i="1"/>
  <c r="AJ358" i="1"/>
  <c r="AJ362" i="1"/>
  <c r="AJ366" i="1"/>
  <c r="AJ370" i="1"/>
  <c r="AJ374" i="1"/>
  <c r="AJ378" i="1"/>
  <c r="AJ382" i="1"/>
  <c r="AJ386" i="1"/>
  <c r="AJ390" i="1"/>
  <c r="AJ394" i="1"/>
  <c r="AJ398" i="1"/>
  <c r="AJ402" i="1"/>
  <c r="AJ406" i="1"/>
  <c r="AJ410" i="1"/>
  <c r="AJ414" i="1"/>
  <c r="AJ418" i="1"/>
  <c r="AJ422" i="1"/>
  <c r="AJ426" i="1"/>
  <c r="AJ430" i="1"/>
  <c r="AJ434" i="1"/>
  <c r="AJ438" i="1"/>
  <c r="AJ442" i="1"/>
  <c r="AJ446" i="1"/>
  <c r="AJ450" i="1"/>
  <c r="AJ454" i="1"/>
  <c r="AJ458" i="1"/>
  <c r="AJ462" i="1"/>
  <c r="AJ466" i="1"/>
  <c r="AJ470" i="1"/>
  <c r="AJ474" i="1"/>
  <c r="AJ478" i="1"/>
  <c r="AJ482" i="1"/>
  <c r="AJ486" i="1"/>
  <c r="AJ490" i="1"/>
  <c r="AJ494" i="1"/>
  <c r="C480" i="8"/>
  <c r="C480" i="19" s="1"/>
  <c r="C493" i="8"/>
  <c r="C493" i="19" s="1"/>
  <c r="C496" i="8"/>
  <c r="C496" i="19" s="1"/>
  <c r="AJ20" i="1"/>
  <c r="AJ24" i="1"/>
  <c r="AJ28" i="1"/>
  <c r="AJ32" i="1"/>
  <c r="AJ36" i="1"/>
  <c r="AJ40" i="1"/>
  <c r="AJ44" i="1"/>
  <c r="AJ48" i="1"/>
  <c r="AJ52" i="1"/>
  <c r="AJ56" i="1"/>
  <c r="AJ60" i="1"/>
  <c r="AJ64" i="1"/>
  <c r="AJ68" i="1"/>
  <c r="AJ72" i="1"/>
  <c r="AJ76" i="1"/>
  <c r="AJ331" i="1"/>
  <c r="AJ335" i="1"/>
  <c r="AJ339" i="1"/>
  <c r="AJ343" i="1"/>
  <c r="AJ347" i="1"/>
  <c r="AJ351" i="1"/>
  <c r="AJ355" i="1"/>
  <c r="AJ359" i="1"/>
  <c r="AJ363" i="1"/>
  <c r="AJ367" i="1"/>
  <c r="AJ371" i="1"/>
  <c r="AJ375" i="1"/>
  <c r="AJ379" i="1"/>
  <c r="AJ383" i="1"/>
  <c r="AJ387" i="1"/>
  <c r="AJ391" i="1"/>
  <c r="AJ395" i="1"/>
  <c r="AJ399" i="1"/>
  <c r="AJ403" i="1"/>
  <c r="AJ407" i="1"/>
  <c r="AJ411" i="1"/>
  <c r="AJ415" i="1"/>
  <c r="AJ419" i="1"/>
  <c r="AJ423" i="1"/>
  <c r="AJ427" i="1"/>
  <c r="AJ431" i="1"/>
  <c r="AJ435" i="1"/>
  <c r="AJ439" i="1"/>
  <c r="AJ443" i="1"/>
  <c r="AJ447" i="1"/>
  <c r="AJ451" i="1"/>
  <c r="AJ455" i="1"/>
  <c r="AJ459" i="1"/>
  <c r="AJ463" i="1"/>
  <c r="AJ467" i="1"/>
  <c r="AJ471" i="1"/>
  <c r="AJ475" i="1"/>
  <c r="AJ479" i="1"/>
  <c r="AJ483" i="1"/>
  <c r="AJ487" i="1"/>
  <c r="AJ491" i="1"/>
  <c r="AJ495" i="1"/>
  <c r="C91" i="8"/>
  <c r="C91" i="19" s="1"/>
  <c r="C107" i="8"/>
  <c r="C107" i="19" s="1"/>
  <c r="C113" i="8"/>
  <c r="C113" i="19" s="1"/>
  <c r="C116" i="8"/>
  <c r="C116" i="19" s="1"/>
  <c r="C137" i="8"/>
  <c r="C137" i="19" s="1"/>
  <c r="C140" i="8"/>
  <c r="C140" i="19" s="1"/>
  <c r="C169" i="8"/>
  <c r="C169" i="19" s="1"/>
  <c r="C172" i="8"/>
  <c r="C172" i="19" s="1"/>
  <c r="C229" i="8"/>
  <c r="C229" i="19" s="1"/>
  <c r="C232" i="8"/>
  <c r="C232" i="19" s="1"/>
  <c r="C245" i="8"/>
  <c r="C245" i="19" s="1"/>
  <c r="C248" i="8"/>
  <c r="C248" i="19" s="1"/>
  <c r="C261" i="8"/>
  <c r="C261" i="19" s="1"/>
  <c r="C264" i="8"/>
  <c r="C264" i="19" s="1"/>
  <c r="C277" i="8"/>
  <c r="C277" i="19" s="1"/>
  <c r="C280" i="8"/>
  <c r="C280" i="19" s="1"/>
  <c r="C293" i="8"/>
  <c r="C293" i="19" s="1"/>
  <c r="C296" i="8"/>
  <c r="C296" i="19" s="1"/>
  <c r="C309" i="8"/>
  <c r="C309" i="19" s="1"/>
  <c r="C312" i="8"/>
  <c r="C312" i="19" s="1"/>
  <c r="C325" i="8"/>
  <c r="C325" i="19" s="1"/>
  <c r="C328" i="8"/>
  <c r="C328" i="19" s="1"/>
  <c r="C341" i="8"/>
  <c r="C341" i="19" s="1"/>
  <c r="C344" i="8"/>
  <c r="C344" i="19" s="1"/>
  <c r="C357" i="8"/>
  <c r="C357" i="19" s="1"/>
  <c r="C360" i="8"/>
  <c r="C360" i="19" s="1"/>
  <c r="C373" i="8"/>
  <c r="C373" i="19" s="1"/>
  <c r="C376" i="8"/>
  <c r="C376" i="19" s="1"/>
  <c r="C389" i="8"/>
  <c r="C389" i="19" s="1"/>
  <c r="C392" i="8"/>
  <c r="C392" i="19" s="1"/>
  <c r="C405" i="8"/>
  <c r="C405" i="19" s="1"/>
  <c r="C408" i="8"/>
  <c r="C408" i="19" s="1"/>
  <c r="C421" i="8"/>
  <c r="C421" i="19" s="1"/>
  <c r="C424" i="8"/>
  <c r="C424" i="19" s="1"/>
  <c r="C437" i="8"/>
  <c r="C437" i="19" s="1"/>
  <c r="C440" i="8"/>
  <c r="C440" i="19" s="1"/>
  <c r="C453" i="8"/>
  <c r="C453" i="19" s="1"/>
  <c r="C456" i="8"/>
  <c r="C456" i="19" s="1"/>
  <c r="F5" i="8"/>
  <c r="AJ6" i="1"/>
  <c r="M58" i="1"/>
  <c r="M384" i="1"/>
  <c r="E36" i="8"/>
  <c r="E5" i="8"/>
  <c r="E18" i="8"/>
  <c r="E38" i="8"/>
  <c r="E42" i="8"/>
  <c r="E46" i="8"/>
  <c r="E7" i="8"/>
  <c r="E11" i="8"/>
  <c r="E15" i="8"/>
  <c r="E19" i="8"/>
  <c r="E23" i="8"/>
  <c r="E27" i="8"/>
  <c r="E31" i="8"/>
  <c r="E35" i="8"/>
  <c r="E39" i="8"/>
  <c r="E43" i="8"/>
  <c r="E47" i="8"/>
  <c r="E51" i="8"/>
  <c r="E55" i="8"/>
  <c r="E78" i="8"/>
  <c r="M130" i="1"/>
  <c r="E132" i="8"/>
  <c r="E136" i="8"/>
  <c r="E140" i="8"/>
  <c r="E144" i="8"/>
  <c r="E148" i="8"/>
  <c r="E152" i="8"/>
  <c r="E156" i="8"/>
  <c r="E175" i="8"/>
  <c r="E183" i="8"/>
  <c r="E194" i="8"/>
  <c r="E329" i="8"/>
  <c r="E333" i="8"/>
  <c r="E337" i="8"/>
  <c r="E341" i="8"/>
  <c r="E388" i="8"/>
  <c r="E392" i="8"/>
  <c r="E396" i="8"/>
  <c r="E400" i="8"/>
  <c r="E404" i="8"/>
  <c r="E408" i="8"/>
  <c r="E412" i="8"/>
  <c r="E416" i="8"/>
  <c r="E420" i="8"/>
  <c r="E424" i="8"/>
  <c r="E428" i="8"/>
  <c r="E432" i="8"/>
  <c r="E436" i="8"/>
  <c r="E440" i="8"/>
  <c r="E471" i="8"/>
  <c r="E475" i="8"/>
  <c r="E479" i="8"/>
  <c r="E483" i="8"/>
  <c r="E487" i="8"/>
  <c r="E491" i="8"/>
  <c r="E498" i="8"/>
  <c r="E59" i="8"/>
  <c r="E63" i="8"/>
  <c r="E67" i="8"/>
  <c r="E71" i="8"/>
  <c r="E75" i="8"/>
  <c r="E86" i="8"/>
  <c r="E94" i="8"/>
  <c r="E102" i="8"/>
  <c r="E110" i="8"/>
  <c r="E125" i="8"/>
  <c r="E160" i="8"/>
  <c r="E164" i="8"/>
  <c r="E168" i="8"/>
  <c r="E172" i="8"/>
  <c r="E202" i="8"/>
  <c r="E210" i="8"/>
  <c r="E218" i="8"/>
  <c r="E222" i="8"/>
  <c r="E226" i="8"/>
  <c r="E230" i="8"/>
  <c r="E234" i="8"/>
  <c r="E238" i="8"/>
  <c r="E242" i="8"/>
  <c r="E246" i="8"/>
  <c r="E250" i="8"/>
  <c r="E254" i="8"/>
  <c r="E258" i="8"/>
  <c r="E262" i="8"/>
  <c r="E266" i="8"/>
  <c r="E270" i="8"/>
  <c r="E274" i="8"/>
  <c r="E278" i="8"/>
  <c r="E282" i="8"/>
  <c r="E286" i="8"/>
  <c r="E290" i="8"/>
  <c r="E294" i="8"/>
  <c r="E302" i="8"/>
  <c r="E310" i="8"/>
  <c r="E444" i="8"/>
  <c r="E448" i="8"/>
  <c r="E452" i="8"/>
  <c r="E456" i="8"/>
  <c r="E460" i="8"/>
  <c r="E464" i="8"/>
  <c r="E468" i="8"/>
  <c r="E495" i="8"/>
  <c r="E40" i="8"/>
  <c r="E44" i="8"/>
  <c r="E118" i="8"/>
  <c r="E133" i="8"/>
  <c r="E149" i="8"/>
  <c r="E157" i="8"/>
  <c r="E176" i="8"/>
  <c r="E180" i="8"/>
  <c r="E184" i="8"/>
  <c r="E191" i="8"/>
  <c r="E199" i="8"/>
  <c r="E389" i="8"/>
  <c r="E393" i="8"/>
  <c r="E397" i="8"/>
  <c r="E401" i="8"/>
  <c r="E405" i="8"/>
  <c r="E409" i="8"/>
  <c r="E413" i="8"/>
  <c r="E417" i="8"/>
  <c r="E421" i="8"/>
  <c r="E425" i="8"/>
  <c r="E429" i="8"/>
  <c r="E433" i="8"/>
  <c r="E437" i="8"/>
  <c r="E441" i="8"/>
  <c r="E472" i="8"/>
  <c r="E476" i="8"/>
  <c r="E480" i="8"/>
  <c r="E484" i="8"/>
  <c r="E488" i="8"/>
  <c r="E492" i="8"/>
  <c r="E12" i="8"/>
  <c r="E16" i="8"/>
  <c r="E24" i="8"/>
  <c r="E60" i="8"/>
  <c r="E68" i="8"/>
  <c r="E79" i="8"/>
  <c r="E83" i="8"/>
  <c r="E87" i="8"/>
  <c r="E95" i="8"/>
  <c r="E103" i="8"/>
  <c r="E126" i="8"/>
  <c r="E165" i="8"/>
  <c r="E188" i="8"/>
  <c r="L201" i="1"/>
  <c r="E207" i="8"/>
  <c r="E215" i="8"/>
  <c r="E223" i="8"/>
  <c r="E231" i="8"/>
  <c r="E239" i="8"/>
  <c r="E247" i="8"/>
  <c r="E251" i="8"/>
  <c r="E255" i="8"/>
  <c r="E259" i="8"/>
  <c r="E263" i="8"/>
  <c r="E267" i="8"/>
  <c r="E271" i="8"/>
  <c r="E275" i="8"/>
  <c r="E279" i="8"/>
  <c r="E283" i="8"/>
  <c r="E287" i="8"/>
  <c r="E291" i="8"/>
  <c r="E295" i="8"/>
  <c r="E299" i="8"/>
  <c r="E303" i="8"/>
  <c r="E307" i="8"/>
  <c r="E311" i="8"/>
  <c r="E315" i="8"/>
  <c r="E319" i="8"/>
  <c r="E323" i="8"/>
  <c r="E327" i="8"/>
  <c r="E445" i="8"/>
  <c r="E449" i="8"/>
  <c r="E453" i="8"/>
  <c r="E457" i="8"/>
  <c r="E461" i="8"/>
  <c r="E465" i="8"/>
  <c r="E496" i="8"/>
  <c r="E499" i="8"/>
  <c r="E52" i="8"/>
  <c r="E13" i="8"/>
  <c r="E21" i="8"/>
  <c r="E25" i="8"/>
  <c r="E29" i="8"/>
  <c r="E45" i="8"/>
  <c r="E76" i="8"/>
  <c r="E119" i="8"/>
  <c r="E142" i="8"/>
  <c r="E150" i="8"/>
  <c r="E158" i="8"/>
  <c r="E173" i="8"/>
  <c r="E181" i="8"/>
  <c r="E185" i="8"/>
  <c r="E192" i="8"/>
  <c r="E196" i="8"/>
  <c r="E331" i="8"/>
  <c r="E335" i="8"/>
  <c r="E339" i="8"/>
  <c r="E390" i="8"/>
  <c r="E394" i="8"/>
  <c r="E398" i="8"/>
  <c r="E402" i="8"/>
  <c r="E406" i="8"/>
  <c r="E410" i="8"/>
  <c r="E414" i="8"/>
  <c r="E418" i="8"/>
  <c r="E422" i="8"/>
  <c r="E426" i="8"/>
  <c r="E430" i="8"/>
  <c r="E434" i="8"/>
  <c r="E438" i="8"/>
  <c r="E442" i="8"/>
  <c r="E469" i="8"/>
  <c r="E473" i="8"/>
  <c r="E477" i="8"/>
  <c r="E481" i="8"/>
  <c r="E485" i="8"/>
  <c r="E489" i="8"/>
  <c r="E493" i="8"/>
  <c r="E8" i="8"/>
  <c r="E9" i="8"/>
  <c r="E17" i="8"/>
  <c r="E33" i="8"/>
  <c r="E37" i="8"/>
  <c r="E53" i="8"/>
  <c r="E61" i="8"/>
  <c r="E69" i="8"/>
  <c r="E84" i="8"/>
  <c r="E88" i="8"/>
  <c r="E92" i="8"/>
  <c r="E96" i="8"/>
  <c r="E100" i="8"/>
  <c r="E104" i="8"/>
  <c r="E108" i="8"/>
  <c r="E112" i="8"/>
  <c r="E116" i="8"/>
  <c r="E127" i="8"/>
  <c r="E166" i="8"/>
  <c r="E189" i="8"/>
  <c r="E200" i="8"/>
  <c r="E204" i="8"/>
  <c r="E208" i="8"/>
  <c r="E212" i="8"/>
  <c r="E216" i="8"/>
  <c r="E220" i="8"/>
  <c r="E224" i="8"/>
  <c r="E228" i="8"/>
  <c r="E232" i="8"/>
  <c r="E236" i="8"/>
  <c r="E240" i="8"/>
  <c r="E244" i="8"/>
  <c r="E248" i="8"/>
  <c r="E252" i="8"/>
  <c r="E256" i="8"/>
  <c r="E260" i="8"/>
  <c r="E264" i="8"/>
  <c r="E268" i="8"/>
  <c r="E272" i="8"/>
  <c r="E276" i="8"/>
  <c r="E280" i="8"/>
  <c r="E284" i="8"/>
  <c r="E288" i="8"/>
  <c r="E292" i="8"/>
  <c r="E296" i="8"/>
  <c r="E304" i="8"/>
  <c r="E312" i="8"/>
  <c r="E320" i="8"/>
  <c r="E328" i="8"/>
  <c r="E446" i="8"/>
  <c r="E450" i="8"/>
  <c r="E454" i="8"/>
  <c r="E458" i="8"/>
  <c r="E462" i="8"/>
  <c r="E466" i="8"/>
  <c r="E32" i="8"/>
  <c r="E30" i="8"/>
  <c r="E34" i="8"/>
  <c r="E120" i="8"/>
  <c r="E135" i="8"/>
  <c r="E174" i="8"/>
  <c r="E178" i="8"/>
  <c r="E186" i="8"/>
  <c r="E193" i="8"/>
  <c r="E197" i="8"/>
  <c r="E391" i="8"/>
  <c r="E395" i="8"/>
  <c r="E399" i="8"/>
  <c r="E403" i="8"/>
  <c r="E407" i="8"/>
  <c r="E411" i="8"/>
  <c r="E415" i="8"/>
  <c r="E419" i="8"/>
  <c r="E423" i="8"/>
  <c r="E427" i="8"/>
  <c r="E431" i="8"/>
  <c r="E435" i="8"/>
  <c r="E439" i="8"/>
  <c r="E443" i="8"/>
  <c r="E470" i="8"/>
  <c r="E474" i="8"/>
  <c r="E478" i="8"/>
  <c r="E482" i="8"/>
  <c r="E486" i="8"/>
  <c r="E490" i="8"/>
  <c r="E494" i="8"/>
  <c r="E497" i="8"/>
  <c r="E20" i="8"/>
  <c r="E28" i="8"/>
  <c r="E6" i="8"/>
  <c r="E10" i="8"/>
  <c r="E14" i="8"/>
  <c r="E22" i="8"/>
  <c r="E26" i="8"/>
  <c r="E50" i="8"/>
  <c r="E54" i="8"/>
  <c r="E77" i="8"/>
  <c r="E124" i="8"/>
  <c r="E58" i="8"/>
  <c r="E62" i="8"/>
  <c r="E66" i="8"/>
  <c r="E70" i="8"/>
  <c r="E74" i="8"/>
  <c r="E85" i="8"/>
  <c r="E93" i="8"/>
  <c r="E101" i="8"/>
  <c r="E109" i="8"/>
  <c r="E117" i="8"/>
  <c r="E128" i="8"/>
  <c r="E159" i="8"/>
  <c r="E167" i="8"/>
  <c r="E201" i="8"/>
  <c r="E205" i="8"/>
  <c r="E209" i="8"/>
  <c r="E213" i="8"/>
  <c r="E217" i="8"/>
  <c r="E221" i="8"/>
  <c r="E225" i="8"/>
  <c r="E229" i="8"/>
  <c r="E233" i="8"/>
  <c r="E237" i="8"/>
  <c r="E241" i="8"/>
  <c r="E245" i="8"/>
  <c r="E249" i="8"/>
  <c r="E253" i="8"/>
  <c r="E257" i="8"/>
  <c r="E261" i="8"/>
  <c r="E265" i="8"/>
  <c r="E269" i="8"/>
  <c r="E273" i="8"/>
  <c r="E277" i="8"/>
  <c r="E281" i="8"/>
  <c r="E285" i="8"/>
  <c r="E289" i="8"/>
  <c r="E293" i="8"/>
  <c r="E297" i="8"/>
  <c r="E301" i="8"/>
  <c r="E305" i="8"/>
  <c r="E309" i="8"/>
  <c r="E313" i="8"/>
  <c r="E317" i="8"/>
  <c r="E321" i="8"/>
  <c r="E325" i="8"/>
  <c r="E447" i="8"/>
  <c r="E451" i="8"/>
  <c r="E455" i="8"/>
  <c r="E459" i="8"/>
  <c r="E463" i="8"/>
  <c r="E467" i="8"/>
  <c r="K248" i="1"/>
  <c r="K149" i="1"/>
  <c r="M191" i="1"/>
  <c r="K232" i="1"/>
  <c r="K263" i="1"/>
  <c r="K17" i="1"/>
  <c r="K94" i="1"/>
  <c r="K289" i="1"/>
  <c r="K316" i="1"/>
  <c r="M409" i="1"/>
  <c r="K456" i="1"/>
  <c r="K489" i="1"/>
  <c r="M209" i="1"/>
  <c r="K255" i="1"/>
  <c r="L65" i="1"/>
  <c r="K245" i="1"/>
  <c r="M55" i="1"/>
  <c r="M369" i="1"/>
  <c r="K476" i="1"/>
  <c r="K473" i="1"/>
  <c r="L97" i="1"/>
  <c r="L296" i="1"/>
  <c r="L409" i="1"/>
  <c r="K467" i="1"/>
  <c r="K470" i="1"/>
  <c r="M61" i="1"/>
  <c r="K246" i="1"/>
  <c r="K249" i="1"/>
  <c r="M393" i="1"/>
  <c r="L376" i="1"/>
  <c r="M387" i="1"/>
  <c r="M289" i="1"/>
  <c r="K304" i="1"/>
  <c r="M323" i="1"/>
  <c r="K492" i="1"/>
  <c r="L238" i="1"/>
  <c r="M415" i="1"/>
  <c r="K15" i="1"/>
  <c r="K26" i="1"/>
  <c r="K47" i="1"/>
  <c r="M114" i="1"/>
  <c r="M143" i="1"/>
  <c r="M183" i="1"/>
  <c r="K222" i="1"/>
  <c r="K240" i="1"/>
  <c r="M257" i="1"/>
  <c r="K267" i="1"/>
  <c r="L270" i="1"/>
  <c r="L393" i="1"/>
  <c r="M425" i="1"/>
  <c r="K9" i="1"/>
  <c r="L26" i="1"/>
  <c r="K33" i="1"/>
  <c r="K54" i="1"/>
  <c r="L103" i="1"/>
  <c r="K118" i="1"/>
  <c r="K150" i="1"/>
  <c r="K173" i="1"/>
  <c r="L341" i="1"/>
  <c r="L411" i="1"/>
  <c r="K440" i="1"/>
  <c r="M49" i="1"/>
  <c r="M65" i="1"/>
  <c r="L80" i="1"/>
  <c r="K213" i="1"/>
  <c r="L427" i="1"/>
  <c r="M458" i="1"/>
  <c r="M461" i="1"/>
  <c r="M53" i="1"/>
  <c r="M280" i="1"/>
  <c r="L395" i="1"/>
  <c r="M431" i="1"/>
  <c r="M442" i="1"/>
  <c r="K445" i="1"/>
  <c r="K448" i="1"/>
  <c r="K486" i="1"/>
  <c r="K496" i="1"/>
  <c r="M43" i="1"/>
  <c r="L56" i="1"/>
  <c r="L143" i="1"/>
  <c r="M146" i="1"/>
  <c r="K200" i="1"/>
  <c r="M207" i="1"/>
  <c r="L263" i="1"/>
  <c r="K273" i="1"/>
  <c r="M363" i="1"/>
  <c r="L425" i="1"/>
  <c r="K452" i="1"/>
  <c r="K7" i="1"/>
  <c r="K13" i="1"/>
  <c r="M82" i="1"/>
  <c r="M105" i="1"/>
  <c r="K151" i="1"/>
  <c r="L158" i="1"/>
  <c r="K168" i="1"/>
  <c r="M193" i="1"/>
  <c r="L206" i="1"/>
  <c r="L209" i="1"/>
  <c r="K224" i="1"/>
  <c r="K279" i="1"/>
  <c r="K282" i="1"/>
  <c r="M308" i="1"/>
  <c r="M315" i="1"/>
  <c r="M318" i="1"/>
  <c r="M365" i="1"/>
  <c r="M401" i="1"/>
  <c r="M417" i="1"/>
  <c r="K117" i="1"/>
  <c r="K251" i="1"/>
  <c r="K260" i="1"/>
  <c r="K286" i="1"/>
  <c r="M399" i="1"/>
  <c r="L33" i="1"/>
  <c r="L68" i="1"/>
  <c r="L166" i="1"/>
  <c r="L176" i="1"/>
  <c r="L225" i="1"/>
  <c r="L333" i="1"/>
  <c r="L380" i="1"/>
  <c r="K461" i="1"/>
  <c r="K21" i="1"/>
  <c r="K41" i="1"/>
  <c r="K72" i="1"/>
  <c r="M88" i="1"/>
  <c r="M153" i="1"/>
  <c r="M201" i="1"/>
  <c r="M249" i="1"/>
  <c r="L287" i="1"/>
  <c r="M296" i="1"/>
  <c r="M307" i="1"/>
  <c r="K310" i="1"/>
  <c r="M320" i="1"/>
  <c r="M367" i="1"/>
  <c r="L403" i="1"/>
  <c r="L419" i="1"/>
  <c r="L60" i="1"/>
  <c r="L72" i="1"/>
  <c r="M199" i="1"/>
  <c r="K214" i="1"/>
  <c r="L217" i="1"/>
  <c r="M290" i="1"/>
  <c r="M331" i="1"/>
  <c r="M388" i="1"/>
  <c r="M391" i="1"/>
  <c r="M407" i="1"/>
  <c r="M423" i="1"/>
  <c r="M449" i="1"/>
  <c r="L21" i="1"/>
  <c r="L41" i="1"/>
  <c r="L63" i="1"/>
  <c r="M121" i="1"/>
  <c r="M48" i="1"/>
  <c r="K102" i="1"/>
  <c r="L105" i="1"/>
  <c r="K128" i="1"/>
  <c r="O128" i="1" s="1"/>
  <c r="B127" i="8" s="1"/>
  <c r="K181" i="1"/>
  <c r="K184" i="1"/>
  <c r="L193" i="1"/>
  <c r="L214" i="1"/>
  <c r="M217" i="1"/>
  <c r="L230" i="1"/>
  <c r="K253" i="1"/>
  <c r="K256" i="1"/>
  <c r="K265" i="1"/>
  <c r="L401" i="1"/>
  <c r="L417" i="1"/>
  <c r="M433" i="1"/>
  <c r="M36" i="1"/>
  <c r="M54" i="1"/>
  <c r="M34" i="1"/>
  <c r="K45" i="1"/>
  <c r="L53" i="1"/>
  <c r="K60" i="1"/>
  <c r="K62" i="1"/>
  <c r="L87" i="1"/>
  <c r="K104" i="1"/>
  <c r="L110" i="1"/>
  <c r="L121" i="1"/>
  <c r="M129" i="1"/>
  <c r="L153" i="1"/>
  <c r="K165" i="1"/>
  <c r="M167" i="1"/>
  <c r="M177" i="1"/>
  <c r="L185" i="1"/>
  <c r="L190" i="1"/>
  <c r="L198" i="1"/>
  <c r="K206" i="1"/>
  <c r="K216" i="1"/>
  <c r="K229" i="1"/>
  <c r="K237" i="1"/>
  <c r="M247" i="1"/>
  <c r="K262" i="1"/>
  <c r="L272" i="1"/>
  <c r="L280" i="1"/>
  <c r="M306" i="1"/>
  <c r="L314" i="1"/>
  <c r="K320" i="1"/>
  <c r="L325" i="1"/>
  <c r="K328" i="1"/>
  <c r="L331" i="1"/>
  <c r="L337" i="1"/>
  <c r="L384" i="1"/>
  <c r="M397" i="1"/>
  <c r="M405" i="1"/>
  <c r="M413" i="1"/>
  <c r="M421" i="1"/>
  <c r="M429" i="1"/>
  <c r="K441" i="1"/>
  <c r="K449" i="1"/>
  <c r="M477" i="1"/>
  <c r="K293" i="1"/>
  <c r="K296" i="1"/>
  <c r="K298" i="1"/>
  <c r="M304" i="1"/>
  <c r="K312" i="1"/>
  <c r="L323" i="1"/>
  <c r="M350" i="1"/>
  <c r="M356" i="1"/>
  <c r="M359" i="1"/>
  <c r="M374" i="1"/>
  <c r="M376" i="1"/>
  <c r="M382" i="1"/>
  <c r="M395" i="1"/>
  <c r="M403" i="1"/>
  <c r="M411" i="1"/>
  <c r="M419" i="1"/>
  <c r="M427" i="1"/>
  <c r="K436" i="1"/>
  <c r="K63" i="1"/>
  <c r="L119" i="1"/>
  <c r="L151" i="1"/>
  <c r="L160" i="1"/>
  <c r="K176" i="1"/>
  <c r="L222" i="1"/>
  <c r="K230" i="1"/>
  <c r="K238" i="1"/>
  <c r="L265" i="1"/>
  <c r="L286" i="1"/>
  <c r="L335" i="1"/>
  <c r="K133" i="1"/>
  <c r="K197" i="1"/>
  <c r="K258" i="1"/>
  <c r="L273" i="1"/>
  <c r="K284" i="1"/>
  <c r="K291" i="1"/>
  <c r="K302" i="1"/>
  <c r="M467" i="1"/>
  <c r="M27" i="1"/>
  <c r="L36" i="1"/>
  <c r="L54" i="1"/>
  <c r="L78" i="1"/>
  <c r="K95" i="1"/>
  <c r="M97" i="1"/>
  <c r="L128" i="1"/>
  <c r="K136" i="1"/>
  <c r="L142" i="1"/>
  <c r="L144" i="1"/>
  <c r="K174" i="1"/>
  <c r="K182" i="1"/>
  <c r="M184" i="1"/>
  <c r="K205" i="1"/>
  <c r="M215" i="1"/>
  <c r="M225" i="1"/>
  <c r="L233" i="1"/>
  <c r="L241" i="1"/>
  <c r="L246" i="1"/>
  <c r="L256" i="1"/>
  <c r="M263" i="1"/>
  <c r="M273" i="1"/>
  <c r="L279" i="1"/>
  <c r="L289" i="1"/>
  <c r="M310" i="1"/>
  <c r="L339" i="1"/>
  <c r="M345" i="1"/>
  <c r="M348" i="1"/>
  <c r="M357" i="1"/>
  <c r="L372" i="1"/>
  <c r="M380" i="1"/>
  <c r="L391" i="1"/>
  <c r="L399" i="1"/>
  <c r="L407" i="1"/>
  <c r="L415" i="1"/>
  <c r="L423" i="1"/>
  <c r="L431" i="1"/>
  <c r="M445" i="1"/>
  <c r="L47" i="1"/>
  <c r="M78" i="1"/>
  <c r="L89" i="1"/>
  <c r="L95" i="1"/>
  <c r="L112" i="1"/>
  <c r="K126" i="1"/>
  <c r="L136" i="1"/>
  <c r="M144" i="1"/>
  <c r="L161" i="1"/>
  <c r="L169" i="1"/>
  <c r="L174" i="1"/>
  <c r="M223" i="1"/>
  <c r="M233" i="1"/>
  <c r="M241" i="1"/>
  <c r="M256" i="1"/>
  <c r="M266" i="1"/>
  <c r="K322" i="1"/>
  <c r="M454" i="1"/>
  <c r="K499" i="1"/>
  <c r="K11" i="1"/>
  <c r="K19" i="1"/>
  <c r="L34" i="1"/>
  <c r="M42" i="1"/>
  <c r="K53" i="1"/>
  <c r="M57" i="1"/>
  <c r="K70" i="1"/>
  <c r="K87" i="1"/>
  <c r="O87" i="1" s="1"/>
  <c r="B86" i="8" s="1"/>
  <c r="M95" i="1"/>
  <c r="M112" i="1"/>
  <c r="L126" i="1"/>
  <c r="K134" i="1"/>
  <c r="M136" i="1"/>
  <c r="K159" i="1"/>
  <c r="M161" i="1"/>
  <c r="K167" i="1"/>
  <c r="O167" i="1" s="1"/>
  <c r="B166" i="8" s="1"/>
  <c r="M169" i="1"/>
  <c r="L177" i="1"/>
  <c r="K190" i="1"/>
  <c r="K198" i="1"/>
  <c r="K208" i="1"/>
  <c r="K221" i="1"/>
  <c r="M231" i="1"/>
  <c r="M239" i="1"/>
  <c r="L249" i="1"/>
  <c r="K269" i="1"/>
  <c r="K272" i="1"/>
  <c r="M282" i="1"/>
  <c r="M287" i="1"/>
  <c r="M297" i="1"/>
  <c r="K300" i="1"/>
  <c r="K306" i="1"/>
  <c r="K314" i="1"/>
  <c r="L322" i="1"/>
  <c r="M343" i="1"/>
  <c r="M352" i="1"/>
  <c r="M355" i="1"/>
  <c r="M361" i="1"/>
  <c r="M370" i="1"/>
  <c r="M378" i="1"/>
  <c r="M389" i="1"/>
  <c r="L397" i="1"/>
  <c r="L405" i="1"/>
  <c r="L413" i="1"/>
  <c r="L421" i="1"/>
  <c r="L429" i="1"/>
  <c r="M438" i="1"/>
  <c r="K457" i="1"/>
  <c r="K477" i="1"/>
  <c r="K480" i="1"/>
  <c r="L20" i="1"/>
  <c r="L27" i="1"/>
  <c r="M29" i="1"/>
  <c r="K34" i="1"/>
  <c r="L42" i="1"/>
  <c r="M46" i="1"/>
  <c r="L48" i="1"/>
  <c r="M50" i="1"/>
  <c r="L57" i="1"/>
  <c r="L61" i="1"/>
  <c r="L71" i="1"/>
  <c r="M73" i="1"/>
  <c r="K78" i="1"/>
  <c r="K84" i="1"/>
  <c r="L88" i="1"/>
  <c r="M90" i="1"/>
  <c r="M96" i="1"/>
  <c r="K101" i="1"/>
  <c r="K103" i="1"/>
  <c r="K110" i="1"/>
  <c r="L120" i="1"/>
  <c r="M127" i="1"/>
  <c r="L129" i="1"/>
  <c r="M138" i="1"/>
  <c r="L145" i="1"/>
  <c r="D147" i="8"/>
  <c r="K158" i="1"/>
  <c r="F158" i="8"/>
  <c r="L159" i="1"/>
  <c r="M162" i="1"/>
  <c r="D174" i="8"/>
  <c r="G175" i="8"/>
  <c r="M176" i="1"/>
  <c r="L182" i="1"/>
  <c r="F214" i="8"/>
  <c r="L215" i="1"/>
  <c r="D230" i="8"/>
  <c r="D238" i="8"/>
  <c r="K67" i="1"/>
  <c r="G136" i="8"/>
  <c r="M137" i="1"/>
  <c r="E151" i="8"/>
  <c r="K152" i="1"/>
  <c r="F222" i="8"/>
  <c r="L223" i="1"/>
  <c r="G167" i="8"/>
  <c r="M168" i="1"/>
  <c r="F174" i="8"/>
  <c r="L175" i="1"/>
  <c r="G185" i="8"/>
  <c r="M186" i="1"/>
  <c r="E190" i="8"/>
  <c r="K191" i="1"/>
  <c r="G199" i="8"/>
  <c r="M200" i="1"/>
  <c r="D205" i="8"/>
  <c r="F230" i="8"/>
  <c r="L231" i="1"/>
  <c r="F238" i="8"/>
  <c r="L239" i="1"/>
  <c r="F126" i="8"/>
  <c r="L127" i="1"/>
  <c r="G151" i="8"/>
  <c r="M152" i="1"/>
  <c r="D166" i="8"/>
  <c r="F183" i="8"/>
  <c r="L184" i="1"/>
  <c r="F190" i="8"/>
  <c r="L191" i="1"/>
  <c r="G207" i="8"/>
  <c r="M208" i="1"/>
  <c r="D213" i="8"/>
  <c r="G119" i="8"/>
  <c r="M120" i="1"/>
  <c r="G144" i="8"/>
  <c r="M145" i="1"/>
  <c r="M185" i="1"/>
  <c r="M192" i="1"/>
  <c r="D198" i="8"/>
  <c r="G215" i="8"/>
  <c r="M216" i="1"/>
  <c r="D221" i="8"/>
  <c r="M28" i="1"/>
  <c r="K35" i="1"/>
  <c r="M47" i="1"/>
  <c r="M56" i="1"/>
  <c r="K64" i="1"/>
  <c r="M72" i="1"/>
  <c r="K79" i="1"/>
  <c r="M89" i="1"/>
  <c r="L94" i="1"/>
  <c r="L104" i="1"/>
  <c r="M106" i="1"/>
  <c r="K111" i="1"/>
  <c r="E111" i="8"/>
  <c r="K112" i="1"/>
  <c r="M128" i="1"/>
  <c r="L135" i="1"/>
  <c r="L137" i="1"/>
  <c r="E141" i="8"/>
  <c r="K142" i="1"/>
  <c r="D156" i="8"/>
  <c r="M159" i="1"/>
  <c r="G159" i="8"/>
  <c r="M160" i="1"/>
  <c r="K166" i="1"/>
  <c r="O166" i="1" s="1"/>
  <c r="B165" i="8" s="1"/>
  <c r="F166" i="8"/>
  <c r="L167" i="1"/>
  <c r="M170" i="1"/>
  <c r="E198" i="8"/>
  <c r="K199" i="1"/>
  <c r="D206" i="8"/>
  <c r="G223" i="8"/>
  <c r="M224" i="1"/>
  <c r="D229" i="8"/>
  <c r="D237" i="8"/>
  <c r="L28" i="1"/>
  <c r="M81" i="1"/>
  <c r="M104" i="1"/>
  <c r="L111" i="1"/>
  <c r="L113" i="1"/>
  <c r="M154" i="1"/>
  <c r="D158" i="8"/>
  <c r="L168" i="1"/>
  <c r="K175" i="1"/>
  <c r="G177" i="8"/>
  <c r="M178" i="1"/>
  <c r="E182" i="8"/>
  <c r="K183" i="1"/>
  <c r="O183" i="1" s="1"/>
  <c r="B182" i="8" s="1"/>
  <c r="G193" i="8"/>
  <c r="M194" i="1"/>
  <c r="F198" i="8"/>
  <c r="L199" i="1"/>
  <c r="E206" i="8"/>
  <c r="K207" i="1"/>
  <c r="O207" i="1" s="1"/>
  <c r="B206" i="8" s="1"/>
  <c r="D214" i="8"/>
  <c r="G231" i="8"/>
  <c r="M232" i="1"/>
  <c r="L35" i="1"/>
  <c r="M37" i="1"/>
  <c r="K46" i="1"/>
  <c r="K52" i="1"/>
  <c r="K55" i="1"/>
  <c r="L64" i="1"/>
  <c r="K75" i="1"/>
  <c r="L79" i="1"/>
  <c r="K96" i="1"/>
  <c r="K6" i="1"/>
  <c r="K8" i="1"/>
  <c r="K10" i="1"/>
  <c r="K12" i="1"/>
  <c r="K14" i="1"/>
  <c r="K16" i="1"/>
  <c r="K18" i="1"/>
  <c r="K20" i="1"/>
  <c r="L22" i="1"/>
  <c r="K25" i="1"/>
  <c r="K27" i="1"/>
  <c r="M35" i="1"/>
  <c r="K40" i="1"/>
  <c r="L46" i="1"/>
  <c r="L55" i="1"/>
  <c r="M64" i="1"/>
  <c r="K71" i="1"/>
  <c r="M79" i="1"/>
  <c r="K86" i="1"/>
  <c r="K88" i="1"/>
  <c r="L96" i="1"/>
  <c r="M98" i="1"/>
  <c r="M111" i="1"/>
  <c r="M113" i="1"/>
  <c r="K120" i="1"/>
  <c r="M122" i="1"/>
  <c r="K127" i="1"/>
  <c r="O127" i="1" s="1"/>
  <c r="B126" i="8" s="1"/>
  <c r="E134" i="8"/>
  <c r="K135" i="1"/>
  <c r="K143" i="1"/>
  <c r="E143" i="8"/>
  <c r="K144" i="1"/>
  <c r="L152" i="1"/>
  <c r="M175" i="1"/>
  <c r="F182" i="8"/>
  <c r="L183" i="1"/>
  <c r="F191" i="8"/>
  <c r="L192" i="1"/>
  <c r="F206" i="8"/>
  <c r="L207" i="1"/>
  <c r="E214" i="8"/>
  <c r="K215" i="1"/>
  <c r="D222" i="8"/>
  <c r="L247" i="1"/>
  <c r="M250" i="1"/>
  <c r="L254" i="1"/>
  <c r="K259" i="1"/>
  <c r="K261" i="1"/>
  <c r="M264" i="1"/>
  <c r="M271" i="1"/>
  <c r="K280" i="1"/>
  <c r="K287" i="1"/>
  <c r="K290" i="1"/>
  <c r="K292" i="1"/>
  <c r="K294" i="1"/>
  <c r="L297" i="1"/>
  <c r="L303" i="1"/>
  <c r="L305" i="1"/>
  <c r="L307" i="1"/>
  <c r="L311" i="1"/>
  <c r="L313" i="1"/>
  <c r="L315" i="1"/>
  <c r="L319" i="1"/>
  <c r="L321" i="1"/>
  <c r="M347" i="1"/>
  <c r="M354" i="1"/>
  <c r="L356" i="1"/>
  <c r="M360" i="1"/>
  <c r="M371" i="1"/>
  <c r="M373" i="1"/>
  <c r="M386" i="1"/>
  <c r="L388" i="1"/>
  <c r="M392" i="1"/>
  <c r="M394" i="1"/>
  <c r="M396" i="1"/>
  <c r="M398" i="1"/>
  <c r="M400" i="1"/>
  <c r="M402" i="1"/>
  <c r="M404" i="1"/>
  <c r="M406" i="1"/>
  <c r="M408" i="1"/>
  <c r="M410" i="1"/>
  <c r="M412" i="1"/>
  <c r="M414" i="1"/>
  <c r="M416" i="1"/>
  <c r="M418" i="1"/>
  <c r="M420" i="1"/>
  <c r="M422" i="1"/>
  <c r="M424" i="1"/>
  <c r="M426" i="1"/>
  <c r="M428" i="1"/>
  <c r="M430" i="1"/>
  <c r="M432" i="1"/>
  <c r="M437" i="1"/>
  <c r="M453" i="1"/>
  <c r="K460" i="1"/>
  <c r="K479" i="1"/>
  <c r="M483" i="1"/>
  <c r="M493" i="1"/>
  <c r="K266" i="1"/>
  <c r="K268" i="1"/>
  <c r="K270" i="1"/>
  <c r="L294" i="1"/>
  <c r="L299" i="1"/>
  <c r="L317" i="1"/>
  <c r="L329" i="1"/>
  <c r="K275" i="1"/>
  <c r="K277" i="1"/>
  <c r="K463" i="1"/>
  <c r="K482" i="1"/>
  <c r="M484" i="1"/>
  <c r="M489" i="1"/>
  <c r="M496" i="1"/>
  <c r="L200" i="1"/>
  <c r="M202" i="1"/>
  <c r="L208" i="1"/>
  <c r="M210" i="1"/>
  <c r="L216" i="1"/>
  <c r="M218" i="1"/>
  <c r="L224" i="1"/>
  <c r="M226" i="1"/>
  <c r="L232" i="1"/>
  <c r="M234" i="1"/>
  <c r="L240" i="1"/>
  <c r="M242" i="1"/>
  <c r="L248" i="1"/>
  <c r="L255" i="1"/>
  <c r="M258" i="1"/>
  <c r="L262" i="1"/>
  <c r="M265" i="1"/>
  <c r="M272" i="1"/>
  <c r="O278" i="1"/>
  <c r="B277" i="8" s="1"/>
  <c r="M279" i="1"/>
  <c r="K281" i="1"/>
  <c r="K288" i="1"/>
  <c r="K295" i="1"/>
  <c r="M298" i="1"/>
  <c r="M300" i="1"/>
  <c r="M314" i="1"/>
  <c r="M316" i="1"/>
  <c r="M322" i="1"/>
  <c r="K324" i="1"/>
  <c r="M326" i="1"/>
  <c r="M328" i="1"/>
  <c r="M330" i="1"/>
  <c r="K332" i="1"/>
  <c r="K334" i="1"/>
  <c r="K336" i="1"/>
  <c r="K338" i="1"/>
  <c r="K340" i="1"/>
  <c r="K342" i="1"/>
  <c r="M346" i="1"/>
  <c r="M353" i="1"/>
  <c r="M366" i="1"/>
  <c r="L368" i="1"/>
  <c r="M372" i="1"/>
  <c r="M383" i="1"/>
  <c r="M385" i="1"/>
  <c r="M450" i="1"/>
  <c r="K466" i="1"/>
  <c r="M468" i="1"/>
  <c r="M473" i="1"/>
  <c r="M480" i="1"/>
  <c r="M487" i="1"/>
  <c r="M240" i="1"/>
  <c r="M248" i="1"/>
  <c r="M255" i="1"/>
  <c r="K257" i="1"/>
  <c r="K264" i="1"/>
  <c r="K271" i="1"/>
  <c r="K274" i="1"/>
  <c r="K276" i="1"/>
  <c r="K278" i="1"/>
  <c r="L281" i="1"/>
  <c r="L288" i="1"/>
  <c r="L295" i="1"/>
  <c r="M324" i="1"/>
  <c r="M332" i="1"/>
  <c r="M334" i="1"/>
  <c r="M336" i="1"/>
  <c r="M338" i="1"/>
  <c r="M340" i="1"/>
  <c r="M342" i="1"/>
  <c r="M344" i="1"/>
  <c r="M351" i="1"/>
  <c r="M362" i="1"/>
  <c r="L364" i="1"/>
  <c r="M368" i="1"/>
  <c r="M379" i="1"/>
  <c r="M381" i="1"/>
  <c r="M441" i="1"/>
  <c r="M457" i="1"/>
  <c r="K464" i="1"/>
  <c r="K495" i="1"/>
  <c r="M499" i="1"/>
  <c r="K223" i="1"/>
  <c r="O223" i="1" s="1"/>
  <c r="B222" i="8" s="1"/>
  <c r="K231" i="1"/>
  <c r="K239" i="1"/>
  <c r="K247" i="1"/>
  <c r="K250" i="1"/>
  <c r="K252" i="1"/>
  <c r="K254" i="1"/>
  <c r="L257" i="1"/>
  <c r="L264" i="1"/>
  <c r="L271" i="1"/>
  <c r="M274" i="1"/>
  <c r="L278" i="1"/>
  <c r="M281" i="1"/>
  <c r="K283" i="1"/>
  <c r="K285" i="1"/>
  <c r="O287" i="1"/>
  <c r="B286" i="8" s="1"/>
  <c r="M288" i="1"/>
  <c r="M295" i="1"/>
  <c r="K303" i="1"/>
  <c r="K313" i="1"/>
  <c r="M349" i="1"/>
  <c r="M358" i="1"/>
  <c r="L360" i="1"/>
  <c r="M364" i="1"/>
  <c r="M375" i="1"/>
  <c r="M377" i="1"/>
  <c r="M390" i="1"/>
  <c r="L392" i="1"/>
  <c r="L394" i="1"/>
  <c r="L396" i="1"/>
  <c r="L398" i="1"/>
  <c r="L400" i="1"/>
  <c r="L402" i="1"/>
  <c r="L404" i="1"/>
  <c r="L406" i="1"/>
  <c r="L408" i="1"/>
  <c r="L410" i="1"/>
  <c r="L412" i="1"/>
  <c r="L414" i="1"/>
  <c r="L416" i="1"/>
  <c r="L418" i="1"/>
  <c r="L420" i="1"/>
  <c r="L422" i="1"/>
  <c r="L424" i="1"/>
  <c r="L426" i="1"/>
  <c r="L428" i="1"/>
  <c r="L430" i="1"/>
  <c r="L432" i="1"/>
  <c r="K437" i="1"/>
  <c r="K444" i="1"/>
  <c r="M446" i="1"/>
  <c r="K453" i="1"/>
  <c r="M464" i="1"/>
  <c r="M471" i="1"/>
  <c r="K483" i="1"/>
  <c r="K493" i="1"/>
  <c r="AP20" i="8"/>
  <c r="AP28" i="8"/>
  <c r="AP36" i="8"/>
  <c r="AP44" i="8"/>
  <c r="AP52" i="8"/>
  <c r="AP60" i="8"/>
  <c r="AP68" i="8"/>
  <c r="AP76" i="8"/>
  <c r="AP84" i="8"/>
  <c r="AP92" i="8"/>
  <c r="AP100" i="8"/>
  <c r="AP108" i="8"/>
  <c r="AP116" i="8"/>
  <c r="AP124" i="8"/>
  <c r="AP132" i="8"/>
  <c r="AP140" i="8"/>
  <c r="AP148" i="8"/>
  <c r="AP156" i="8"/>
  <c r="AP164" i="8"/>
  <c r="AP172" i="8"/>
  <c r="AP180" i="8"/>
  <c r="AP188" i="8"/>
  <c r="AP196" i="8"/>
  <c r="AP204" i="8"/>
  <c r="AP212" i="8"/>
  <c r="AP220" i="8"/>
  <c r="AP228" i="8"/>
  <c r="AP236" i="8"/>
  <c r="AP244" i="8"/>
  <c r="AP252" i="8"/>
  <c r="AP260" i="8"/>
  <c r="AP268" i="8"/>
  <c r="AP276" i="8"/>
  <c r="AP284" i="8"/>
  <c r="AP292" i="8"/>
  <c r="AP300" i="8"/>
  <c r="AP308" i="8"/>
  <c r="AP316" i="8"/>
  <c r="AP324" i="8"/>
  <c r="AP332" i="8"/>
  <c r="AP340" i="8"/>
  <c r="AP348" i="8"/>
  <c r="AP356" i="8"/>
  <c r="AP364" i="8"/>
  <c r="AP372" i="8"/>
  <c r="AP380" i="8"/>
  <c r="AP388" i="8"/>
  <c r="AP396" i="8"/>
  <c r="AP404" i="8"/>
  <c r="AP412" i="8"/>
  <c r="AP420" i="8"/>
  <c r="AP428" i="8"/>
  <c r="AP436" i="8"/>
  <c r="AP444" i="8"/>
  <c r="AP452" i="8"/>
  <c r="AP460" i="8"/>
  <c r="AP468" i="8"/>
  <c r="AP476" i="8"/>
  <c r="AP484" i="8"/>
  <c r="AP492" i="8"/>
  <c r="AP500" i="8"/>
  <c r="AP12" i="8"/>
  <c r="AP4" i="8"/>
  <c r="AP21" i="8"/>
  <c r="AP37" i="8"/>
  <c r="AP45" i="8"/>
  <c r="AP53" i="8"/>
  <c r="AP61" i="8"/>
  <c r="AP69" i="8"/>
  <c r="AP77" i="8"/>
  <c r="AP85" i="8"/>
  <c r="AP93" i="8"/>
  <c r="AP101" i="8"/>
  <c r="AP109" i="8"/>
  <c r="AP117" i="8"/>
  <c r="AP125" i="8"/>
  <c r="AP141" i="8"/>
  <c r="AP149" i="8"/>
  <c r="AP157" i="8"/>
  <c r="AP165" i="8"/>
  <c r="AP173" i="8"/>
  <c r="AP181" i="8"/>
  <c r="AP197" i="8"/>
  <c r="AP205" i="8"/>
  <c r="AP213" i="8"/>
  <c r="AP29" i="8"/>
  <c r="AP133" i="8"/>
  <c r="AP189" i="8"/>
  <c r="AP22" i="8"/>
  <c r="AP32" i="8"/>
  <c r="AP42" i="8"/>
  <c r="AP54" i="8"/>
  <c r="AP64" i="8"/>
  <c r="AP74" i="8"/>
  <c r="AP86" i="8"/>
  <c r="AP96" i="8"/>
  <c r="AP106" i="8"/>
  <c r="AP118" i="8"/>
  <c r="AP128" i="8"/>
  <c r="AP138" i="8"/>
  <c r="AP150" i="8"/>
  <c r="AP160" i="8"/>
  <c r="AP170" i="8"/>
  <c r="AP182" i="8"/>
  <c r="AP192" i="8"/>
  <c r="AP202" i="8"/>
  <c r="AP214" i="8"/>
  <c r="AP223" i="8"/>
  <c r="AP232" i="8"/>
  <c r="AP241" i="8"/>
  <c r="AP250" i="8"/>
  <c r="AP259" i="8"/>
  <c r="AP269" i="8"/>
  <c r="AP278" i="8"/>
  <c r="AP287" i="8"/>
  <c r="AP296" i="8"/>
  <c r="AP305" i="8"/>
  <c r="AP314" i="8"/>
  <c r="AP323" i="8"/>
  <c r="AP333" i="8"/>
  <c r="AP342" i="8"/>
  <c r="AP351" i="8"/>
  <c r="AP360" i="8"/>
  <c r="AP369" i="8"/>
  <c r="AP378" i="8"/>
  <c r="AP387" i="8"/>
  <c r="AP397" i="8"/>
  <c r="AP406" i="8"/>
  <c r="AP415" i="8"/>
  <c r="AP424" i="8"/>
  <c r="AP433" i="8"/>
  <c r="AP442" i="8"/>
  <c r="AP451" i="8"/>
  <c r="AP461" i="8"/>
  <c r="AP470" i="8"/>
  <c r="AP479" i="8"/>
  <c r="AP488" i="8"/>
  <c r="AP497" i="8"/>
  <c r="AP10" i="8"/>
  <c r="AP19" i="8"/>
  <c r="AP33" i="8"/>
  <c r="AP43" i="8"/>
  <c r="AP55" i="8"/>
  <c r="AP65" i="8"/>
  <c r="AP75" i="8"/>
  <c r="AP87" i="8"/>
  <c r="AP107" i="8"/>
  <c r="AP119" i="8"/>
  <c r="AP129" i="8"/>
  <c r="AP139" i="8"/>
  <c r="AP151" i="8"/>
  <c r="AP171" i="8"/>
  <c r="AP183" i="8"/>
  <c r="AP193" i="8"/>
  <c r="AP215" i="8"/>
  <c r="AP224" i="8"/>
  <c r="AP233" i="8"/>
  <c r="AP242" i="8"/>
  <c r="AP261" i="8"/>
  <c r="AP270" i="8"/>
  <c r="AP279" i="8"/>
  <c r="AP297" i="8"/>
  <c r="AP306" i="8"/>
  <c r="AP315" i="8"/>
  <c r="AP325" i="8"/>
  <c r="AP343" i="8"/>
  <c r="AP352" i="8"/>
  <c r="AP370" i="8"/>
  <c r="AP379" i="8"/>
  <c r="AP389" i="8"/>
  <c r="AP407" i="8"/>
  <c r="AP416" i="8"/>
  <c r="AP434" i="8"/>
  <c r="AP443" i="8"/>
  <c r="AP462" i="8"/>
  <c r="AP471" i="8"/>
  <c r="AP480" i="8"/>
  <c r="AP498" i="8"/>
  <c r="AP11" i="8"/>
  <c r="AP24" i="8"/>
  <c r="AP56" i="8"/>
  <c r="AP66" i="8"/>
  <c r="AP88" i="8"/>
  <c r="AP110" i="8"/>
  <c r="AP120" i="8"/>
  <c r="AP142" i="8"/>
  <c r="AP152" i="8"/>
  <c r="AP174" i="8"/>
  <c r="AP184" i="8"/>
  <c r="AP206" i="8"/>
  <c r="AP216" i="8"/>
  <c r="AP234" i="8"/>
  <c r="AP243" i="8"/>
  <c r="AP262" i="8"/>
  <c r="AP280" i="8"/>
  <c r="AP289" i="8"/>
  <c r="AP317" i="8"/>
  <c r="AP326" i="8"/>
  <c r="AP344" i="8"/>
  <c r="AP353" i="8"/>
  <c r="AP371" i="8"/>
  <c r="AP381" i="8"/>
  <c r="AP399" i="8"/>
  <c r="AP408" i="8"/>
  <c r="AP426" i="8"/>
  <c r="AP435" i="8"/>
  <c r="AP454" i="8"/>
  <c r="AP463" i="8"/>
  <c r="AP490" i="8"/>
  <c r="AP499" i="8"/>
  <c r="AP25" i="8"/>
  <c r="AP57" i="8"/>
  <c r="AP67" i="8"/>
  <c r="AP79" i="8"/>
  <c r="AP111" i="8"/>
  <c r="AP131" i="8"/>
  <c r="AP153" i="8"/>
  <c r="AP185" i="8"/>
  <c r="AP207" i="8"/>
  <c r="AP235" i="8"/>
  <c r="AP263" i="8"/>
  <c r="AP281" i="8"/>
  <c r="AP309" i="8"/>
  <c r="AP327" i="8"/>
  <c r="AP354" i="8"/>
  <c r="AP382" i="8"/>
  <c r="AP391" i="8"/>
  <c r="AP418" i="8"/>
  <c r="AP437" i="8"/>
  <c r="AP464" i="8"/>
  <c r="AP473" i="8"/>
  <c r="AP5" i="8"/>
  <c r="AP26" i="8"/>
  <c r="AP58" i="8"/>
  <c r="AP70" i="8"/>
  <c r="AP80" i="8"/>
  <c r="AP112" i="8"/>
  <c r="AP122" i="8"/>
  <c r="AP154" i="8"/>
  <c r="AP186" i="8"/>
  <c r="AP208" i="8"/>
  <c r="AP237" i="8"/>
  <c r="AP264" i="8"/>
  <c r="AP282" i="8"/>
  <c r="AP310" i="8"/>
  <c r="AP328" i="8"/>
  <c r="AP355" i="8"/>
  <c r="AP374" i="8"/>
  <c r="AP401" i="8"/>
  <c r="AP419" i="8"/>
  <c r="AP447" i="8"/>
  <c r="AP474" i="8"/>
  <c r="AP493" i="8"/>
  <c r="AP27" i="8"/>
  <c r="AP59" i="8"/>
  <c r="AP71" i="8"/>
  <c r="AP103" i="8"/>
  <c r="AP123" i="8"/>
  <c r="AP23" i="8"/>
  <c r="AP97" i="8"/>
  <c r="AP161" i="8"/>
  <c r="AP203" i="8"/>
  <c r="AP251" i="8"/>
  <c r="AP288" i="8"/>
  <c r="AP334" i="8"/>
  <c r="AP361" i="8"/>
  <c r="AP398" i="8"/>
  <c r="AP425" i="8"/>
  <c r="AP453" i="8"/>
  <c r="AP489" i="8"/>
  <c r="AP3" i="8"/>
  <c r="AP34" i="8"/>
  <c r="AP46" i="8"/>
  <c r="AP78" i="8"/>
  <c r="AP98" i="8"/>
  <c r="AP130" i="8"/>
  <c r="AP162" i="8"/>
  <c r="AP194" i="8"/>
  <c r="AP225" i="8"/>
  <c r="AP253" i="8"/>
  <c r="AP271" i="8"/>
  <c r="AP307" i="8"/>
  <c r="AP335" i="8"/>
  <c r="AP362" i="8"/>
  <c r="AP390" i="8"/>
  <c r="AP417" i="8"/>
  <c r="AP445" i="8"/>
  <c r="AP472" i="8"/>
  <c r="AP13" i="8"/>
  <c r="AP47" i="8"/>
  <c r="AP99" i="8"/>
  <c r="AP143" i="8"/>
  <c r="AP175" i="8"/>
  <c r="AP226" i="8"/>
  <c r="AP254" i="8"/>
  <c r="AP290" i="8"/>
  <c r="AP336" i="8"/>
  <c r="AP363" i="8"/>
  <c r="AP409" i="8"/>
  <c r="AP446" i="8"/>
  <c r="AP482" i="8"/>
  <c r="AP38" i="8"/>
  <c r="AP90" i="8"/>
  <c r="AP134" i="8"/>
  <c r="AP176" i="8"/>
  <c r="AP227" i="8"/>
  <c r="AP255" i="8"/>
  <c r="AP301" i="8"/>
  <c r="AP346" i="8"/>
  <c r="AP392" i="8"/>
  <c r="AP429" i="8"/>
  <c r="AP465" i="8"/>
  <c r="AP15" i="8"/>
  <c r="AP49" i="8"/>
  <c r="AP91" i="8"/>
  <c r="AP145" i="8"/>
  <c r="AP298" i="8"/>
  <c r="AP481" i="8"/>
  <c r="AP35" i="8"/>
  <c r="AP89" i="8"/>
  <c r="AP121" i="8"/>
  <c r="AP163" i="8"/>
  <c r="AP195" i="8"/>
  <c r="AP217" i="8"/>
  <c r="AP245" i="8"/>
  <c r="AP272" i="8"/>
  <c r="AP299" i="8"/>
  <c r="AP318" i="8"/>
  <c r="AP345" i="8"/>
  <c r="AP373" i="8"/>
  <c r="AP400" i="8"/>
  <c r="AP427" i="8"/>
  <c r="AP455" i="8"/>
  <c r="AP491" i="8"/>
  <c r="AP14" i="8"/>
  <c r="AP48" i="8"/>
  <c r="AP102" i="8"/>
  <c r="AP144" i="8"/>
  <c r="AP166" i="8"/>
  <c r="AP198" i="8"/>
  <c r="AP218" i="8"/>
  <c r="AP246" i="8"/>
  <c r="AP273" i="8"/>
  <c r="AP291" i="8"/>
  <c r="AP319" i="8"/>
  <c r="AP337" i="8"/>
  <c r="AP365" i="8"/>
  <c r="AP383" i="8"/>
  <c r="AP410" i="8"/>
  <c r="AP438" i="8"/>
  <c r="AP456" i="8"/>
  <c r="AP483" i="8"/>
  <c r="AP6" i="8"/>
  <c r="AP39" i="8"/>
  <c r="AP81" i="8"/>
  <c r="AP113" i="8"/>
  <c r="AP135" i="8"/>
  <c r="AP155" i="8"/>
  <c r="AP30" i="8"/>
  <c r="AP72" i="8"/>
  <c r="AP114" i="8"/>
  <c r="AP158" i="8"/>
  <c r="AP187" i="8"/>
  <c r="AP211" i="8"/>
  <c r="AP239" i="8"/>
  <c r="AP265" i="8"/>
  <c r="AP286" i="8"/>
  <c r="AP312" i="8"/>
  <c r="AP338" i="8"/>
  <c r="AP359" i="8"/>
  <c r="AP385" i="8"/>
  <c r="AP411" i="8"/>
  <c r="AP432" i="8"/>
  <c r="AP458" i="8"/>
  <c r="AP485" i="8"/>
  <c r="AP9" i="8"/>
  <c r="AP31" i="8"/>
  <c r="AP73" i="8"/>
  <c r="AP115" i="8"/>
  <c r="AP159" i="8"/>
  <c r="AP190" i="8"/>
  <c r="AP219" i="8"/>
  <c r="AP240" i="8"/>
  <c r="AP266" i="8"/>
  <c r="AP293" i="8"/>
  <c r="AP313" i="8"/>
  <c r="AP339" i="8"/>
  <c r="AP366" i="8"/>
  <c r="AP386" i="8"/>
  <c r="AP413" i="8"/>
  <c r="AP439" i="8"/>
  <c r="AP459" i="8"/>
  <c r="AP486" i="8"/>
  <c r="AP16" i="8"/>
  <c r="AP40" i="8"/>
  <c r="AP82" i="8"/>
  <c r="AP126" i="8"/>
  <c r="AP167" i="8"/>
  <c r="AP191" i="8"/>
  <c r="AP221" i="8"/>
  <c r="AP247" i="8"/>
  <c r="AP267" i="8"/>
  <c r="AP294" i="8"/>
  <c r="AP320" i="8"/>
  <c r="AP341" i="8"/>
  <c r="AP367" i="8"/>
  <c r="AP393" i="8"/>
  <c r="AP414" i="8"/>
  <c r="AP440" i="8"/>
  <c r="AP466" i="8"/>
  <c r="AP487" i="8"/>
  <c r="AP17" i="8"/>
  <c r="AP41" i="8"/>
  <c r="AP127" i="8"/>
  <c r="AP168" i="8"/>
  <c r="AP199" i="8"/>
  <c r="AP222" i="8"/>
  <c r="AP248" i="8"/>
  <c r="AP274" i="8"/>
  <c r="AP295" i="8"/>
  <c r="AP321" i="8"/>
  <c r="AP347" i="8"/>
  <c r="AP368" i="8"/>
  <c r="AP421" i="8"/>
  <c r="AP467" i="8"/>
  <c r="AP18" i="8"/>
  <c r="AP94" i="8"/>
  <c r="AP136" i="8"/>
  <c r="AP200" i="8"/>
  <c r="AP229" i="8"/>
  <c r="AP275" i="8"/>
  <c r="AP302" i="8"/>
  <c r="AP349" i="8"/>
  <c r="AP375" i="8"/>
  <c r="AP422" i="8"/>
  <c r="AP469" i="8"/>
  <c r="AP495" i="8"/>
  <c r="AP51" i="8"/>
  <c r="AP137" i="8"/>
  <c r="AP201" i="8"/>
  <c r="AP230" i="8"/>
  <c r="AP277" i="8"/>
  <c r="AP303" i="8"/>
  <c r="AP350" i="8"/>
  <c r="AP376" i="8"/>
  <c r="AP423" i="8"/>
  <c r="AP475" i="8"/>
  <c r="AP62" i="8"/>
  <c r="AP146" i="8"/>
  <c r="AP209" i="8"/>
  <c r="AP257" i="8"/>
  <c r="AP304" i="8"/>
  <c r="AP357" i="8"/>
  <c r="AP403" i="8"/>
  <c r="AP450" i="8"/>
  <c r="AP7" i="8"/>
  <c r="AP63" i="8"/>
  <c r="AP147" i="8"/>
  <c r="AP210" i="8"/>
  <c r="AP238" i="8"/>
  <c r="AP285" i="8"/>
  <c r="AP331" i="8"/>
  <c r="AP384" i="8"/>
  <c r="AP405" i="8"/>
  <c r="AP457" i="8"/>
  <c r="AP8" i="8"/>
  <c r="AP83" i="8"/>
  <c r="AP394" i="8"/>
  <c r="AP441" i="8"/>
  <c r="AP494" i="8"/>
  <c r="AP50" i="8"/>
  <c r="AP169" i="8"/>
  <c r="AP249" i="8"/>
  <c r="AP322" i="8"/>
  <c r="AP395" i="8"/>
  <c r="AP448" i="8"/>
  <c r="AP95" i="8"/>
  <c r="AP177" i="8"/>
  <c r="AP256" i="8"/>
  <c r="AP329" i="8"/>
  <c r="AP402" i="8"/>
  <c r="AP449" i="8"/>
  <c r="AP496" i="8"/>
  <c r="AP104" i="8"/>
  <c r="AP178" i="8"/>
  <c r="AP231" i="8"/>
  <c r="AP283" i="8"/>
  <c r="AP330" i="8"/>
  <c r="AP377" i="8"/>
  <c r="AP430" i="8"/>
  <c r="AP477" i="8"/>
  <c r="AP105" i="8"/>
  <c r="AP179" i="8"/>
  <c r="AP258" i="8"/>
  <c r="AP311" i="8"/>
  <c r="AP358" i="8"/>
  <c r="AP431" i="8"/>
  <c r="AP478" i="8"/>
  <c r="AO37" i="8"/>
  <c r="E4" i="8"/>
  <c r="K5" i="1"/>
  <c r="AN113" i="8"/>
  <c r="C6" i="8"/>
  <c r="C6" i="19" s="1"/>
  <c r="C10" i="8"/>
  <c r="C10" i="19" s="1"/>
  <c r="C14" i="8"/>
  <c r="C14" i="19" s="1"/>
  <c r="C18" i="8"/>
  <c r="C18" i="19" s="1"/>
  <c r="C22" i="8"/>
  <c r="C22" i="19" s="1"/>
  <c r="C26" i="8"/>
  <c r="C26" i="19" s="1"/>
  <c r="C30" i="8"/>
  <c r="C30" i="19" s="1"/>
  <c r="C34" i="8"/>
  <c r="C34" i="19" s="1"/>
  <c r="C38" i="8"/>
  <c r="C38" i="19" s="1"/>
  <c r="C42" i="8"/>
  <c r="C42" i="19" s="1"/>
  <c r="C46" i="8"/>
  <c r="C46" i="19" s="1"/>
  <c r="C50" i="8"/>
  <c r="C50" i="19" s="1"/>
  <c r="C54" i="8"/>
  <c r="C54" i="19" s="1"/>
  <c r="C58" i="8"/>
  <c r="C58" i="19" s="1"/>
  <c r="C62" i="8"/>
  <c r="C62" i="19" s="1"/>
  <c r="C66" i="8"/>
  <c r="C66" i="19" s="1"/>
  <c r="C70" i="8"/>
  <c r="C70" i="19" s="1"/>
  <c r="C74" i="8"/>
  <c r="C74" i="19" s="1"/>
  <c r="C78" i="8"/>
  <c r="C78" i="19" s="1"/>
  <c r="C82" i="8"/>
  <c r="C82" i="19" s="1"/>
  <c r="C86" i="8"/>
  <c r="C86" i="19" s="1"/>
  <c r="C97" i="8"/>
  <c r="C97" i="19" s="1"/>
  <c r="B98" i="19"/>
  <c r="D98" i="19" s="1"/>
  <c r="C98" i="8"/>
  <c r="C98" i="19" s="1"/>
  <c r="C104" i="8"/>
  <c r="C104" i="19" s="1"/>
  <c r="C111" i="8"/>
  <c r="C111" i="19" s="1"/>
  <c r="C125" i="8"/>
  <c r="C125" i="19" s="1"/>
  <c r="B126" i="19"/>
  <c r="D126" i="19" s="1"/>
  <c r="C126" i="8"/>
  <c r="C126" i="19" s="1"/>
  <c r="C128" i="8"/>
  <c r="C128" i="19" s="1"/>
  <c r="C141" i="8"/>
  <c r="C141" i="19" s="1"/>
  <c r="B142" i="19"/>
  <c r="D142" i="19" s="1"/>
  <c r="C142" i="8"/>
  <c r="C142" i="19" s="1"/>
  <c r="C144" i="8"/>
  <c r="C144" i="19" s="1"/>
  <c r="C157" i="8"/>
  <c r="C157" i="19" s="1"/>
  <c r="B158" i="19"/>
  <c r="D158" i="19" s="1"/>
  <c r="C158" i="8"/>
  <c r="C158" i="19" s="1"/>
  <c r="C160" i="8"/>
  <c r="C160" i="19" s="1"/>
  <c r="C173" i="8"/>
  <c r="C173" i="19" s="1"/>
  <c r="B174" i="19"/>
  <c r="D174" i="19" s="1"/>
  <c r="C174" i="8"/>
  <c r="C174" i="19" s="1"/>
  <c r="C176" i="8"/>
  <c r="C176" i="19" s="1"/>
  <c r="C189" i="8"/>
  <c r="C189" i="19" s="1"/>
  <c r="B190" i="19"/>
  <c r="D190" i="19" s="1"/>
  <c r="C190" i="8"/>
  <c r="C190" i="19" s="1"/>
  <c r="B211" i="19"/>
  <c r="D211" i="19" s="1"/>
  <c r="C211" i="8"/>
  <c r="C211" i="19" s="1"/>
  <c r="B214" i="19"/>
  <c r="D214" i="19" s="1"/>
  <c r="C214" i="8"/>
  <c r="C214" i="19" s="1"/>
  <c r="B223" i="19"/>
  <c r="D223" i="19" s="1"/>
  <c r="C223" i="8"/>
  <c r="C223" i="19" s="1"/>
  <c r="B94" i="19"/>
  <c r="D94" i="19" s="1"/>
  <c r="C94" i="8"/>
  <c r="C94" i="19" s="1"/>
  <c r="B135" i="19"/>
  <c r="D135" i="19" s="1"/>
  <c r="C135" i="8"/>
  <c r="C135" i="19" s="1"/>
  <c r="B151" i="19"/>
  <c r="D151" i="19" s="1"/>
  <c r="C151" i="8"/>
  <c r="C151" i="19" s="1"/>
  <c r="B167" i="19"/>
  <c r="D167" i="19" s="1"/>
  <c r="C167" i="8"/>
  <c r="C167" i="19" s="1"/>
  <c r="B183" i="19"/>
  <c r="D183" i="19" s="1"/>
  <c r="C183" i="8"/>
  <c r="C183" i="19" s="1"/>
  <c r="B199" i="19"/>
  <c r="D199" i="19" s="1"/>
  <c r="C199" i="8"/>
  <c r="C199" i="19" s="1"/>
  <c r="B202" i="19"/>
  <c r="D202" i="19" s="1"/>
  <c r="C202" i="8"/>
  <c r="C202" i="19" s="1"/>
  <c r="B90" i="19"/>
  <c r="D90" i="19" s="1"/>
  <c r="C90" i="8"/>
  <c r="C90" i="19" s="1"/>
  <c r="B122" i="19"/>
  <c r="D122" i="19" s="1"/>
  <c r="C122" i="8"/>
  <c r="C122" i="19" s="1"/>
  <c r="B138" i="19"/>
  <c r="D138" i="19" s="1"/>
  <c r="C138" i="8"/>
  <c r="C138" i="19" s="1"/>
  <c r="B154" i="19"/>
  <c r="D154" i="19" s="1"/>
  <c r="C154" i="8"/>
  <c r="C154" i="19" s="1"/>
  <c r="B170" i="19"/>
  <c r="D170" i="19" s="1"/>
  <c r="C170" i="8"/>
  <c r="C170" i="19" s="1"/>
  <c r="B186" i="19"/>
  <c r="D186" i="19" s="1"/>
  <c r="C186" i="8"/>
  <c r="C186" i="19" s="1"/>
  <c r="B219" i="19"/>
  <c r="D219" i="19" s="1"/>
  <c r="C219" i="8"/>
  <c r="C219" i="19" s="1"/>
  <c r="B118" i="19"/>
  <c r="D118" i="19" s="1"/>
  <c r="C118" i="8"/>
  <c r="C118" i="19" s="1"/>
  <c r="B131" i="19"/>
  <c r="D131" i="19" s="1"/>
  <c r="C131" i="8"/>
  <c r="C131" i="19" s="1"/>
  <c r="B147" i="19"/>
  <c r="D147" i="19" s="1"/>
  <c r="C147" i="8"/>
  <c r="C147" i="19" s="1"/>
  <c r="B163" i="19"/>
  <c r="D163" i="19" s="1"/>
  <c r="C163" i="8"/>
  <c r="C163" i="19" s="1"/>
  <c r="B179" i="19"/>
  <c r="D179" i="19" s="1"/>
  <c r="C179" i="8"/>
  <c r="C179" i="19" s="1"/>
  <c r="B195" i="19"/>
  <c r="D195" i="19" s="1"/>
  <c r="C195" i="8"/>
  <c r="C195" i="19" s="1"/>
  <c r="B207" i="19"/>
  <c r="D207" i="19" s="1"/>
  <c r="C207" i="8"/>
  <c r="C207" i="19" s="1"/>
  <c r="B210" i="19"/>
  <c r="D210" i="19" s="1"/>
  <c r="C210" i="8"/>
  <c r="C210" i="19" s="1"/>
  <c r="B222" i="19"/>
  <c r="D222" i="19" s="1"/>
  <c r="C222" i="8"/>
  <c r="C222" i="19" s="1"/>
  <c r="C8" i="8"/>
  <c r="C8" i="19" s="1"/>
  <c r="C12" i="8"/>
  <c r="C12" i="19" s="1"/>
  <c r="C16" i="8"/>
  <c r="C16" i="19" s="1"/>
  <c r="B114" i="19"/>
  <c r="D114" i="19" s="1"/>
  <c r="C114" i="8"/>
  <c r="C114" i="19" s="1"/>
  <c r="B134" i="19"/>
  <c r="D134" i="19" s="1"/>
  <c r="C134" i="8"/>
  <c r="C134" i="19" s="1"/>
  <c r="B150" i="19"/>
  <c r="D150" i="19" s="1"/>
  <c r="C150" i="8"/>
  <c r="C150" i="19" s="1"/>
  <c r="B166" i="19"/>
  <c r="D166" i="19" s="1"/>
  <c r="C166" i="8"/>
  <c r="C166" i="19" s="1"/>
  <c r="B182" i="19"/>
  <c r="D182" i="19" s="1"/>
  <c r="C182" i="8"/>
  <c r="C182" i="19" s="1"/>
  <c r="B198" i="19"/>
  <c r="D198" i="19" s="1"/>
  <c r="C198" i="8"/>
  <c r="C198" i="19" s="1"/>
  <c r="B201" i="19"/>
  <c r="D201" i="19" s="1"/>
  <c r="C201" i="8"/>
  <c r="C201" i="19" s="1"/>
  <c r="B110" i="19"/>
  <c r="D110" i="19" s="1"/>
  <c r="C110" i="8"/>
  <c r="C110" i="19" s="1"/>
  <c r="B127" i="19"/>
  <c r="D127" i="19" s="1"/>
  <c r="C127" i="8"/>
  <c r="C127" i="19" s="1"/>
  <c r="B143" i="19"/>
  <c r="D143" i="19" s="1"/>
  <c r="C143" i="8"/>
  <c r="C143" i="19" s="1"/>
  <c r="B159" i="19"/>
  <c r="D159" i="19" s="1"/>
  <c r="C159" i="8"/>
  <c r="C159" i="19" s="1"/>
  <c r="B175" i="19"/>
  <c r="D175" i="19" s="1"/>
  <c r="C175" i="8"/>
  <c r="C175" i="19" s="1"/>
  <c r="B191" i="19"/>
  <c r="D191" i="19" s="1"/>
  <c r="C191" i="8"/>
  <c r="C191" i="19" s="1"/>
  <c r="B215" i="19"/>
  <c r="D215" i="19" s="1"/>
  <c r="C215" i="8"/>
  <c r="C215" i="19" s="1"/>
  <c r="B218" i="19"/>
  <c r="D218" i="19" s="1"/>
  <c r="C218" i="8"/>
  <c r="C218" i="19" s="1"/>
  <c r="C7" i="8"/>
  <c r="C7" i="19" s="1"/>
  <c r="C11" i="8"/>
  <c r="C11" i="19" s="1"/>
  <c r="C15" i="8"/>
  <c r="C15" i="19" s="1"/>
  <c r="C19" i="8"/>
  <c r="C19" i="19" s="1"/>
  <c r="C23" i="8"/>
  <c r="C23" i="19" s="1"/>
  <c r="C27" i="8"/>
  <c r="C27" i="19" s="1"/>
  <c r="C31" i="8"/>
  <c r="C31" i="19" s="1"/>
  <c r="C35" i="8"/>
  <c r="C35" i="19" s="1"/>
  <c r="C39" i="8"/>
  <c r="C39" i="19" s="1"/>
  <c r="C43" i="8"/>
  <c r="C43" i="19" s="1"/>
  <c r="C47" i="8"/>
  <c r="C47" i="19" s="1"/>
  <c r="C51" i="8"/>
  <c r="C51" i="19" s="1"/>
  <c r="C55" i="8"/>
  <c r="C55" i="19" s="1"/>
  <c r="C59" i="8"/>
  <c r="C59" i="19" s="1"/>
  <c r="C63" i="8"/>
  <c r="C63" i="19" s="1"/>
  <c r="C67" i="8"/>
  <c r="C67" i="19" s="1"/>
  <c r="C71" i="8"/>
  <c r="C71" i="19" s="1"/>
  <c r="C75" i="8"/>
  <c r="C75" i="19" s="1"/>
  <c r="C79" i="8"/>
  <c r="C79" i="19" s="1"/>
  <c r="C83" i="8"/>
  <c r="C83" i="19" s="1"/>
  <c r="C87" i="8"/>
  <c r="C87" i="19" s="1"/>
  <c r="C105" i="8"/>
  <c r="C105" i="19" s="1"/>
  <c r="B106" i="19"/>
  <c r="D106" i="19" s="1"/>
  <c r="C106" i="8"/>
  <c r="C106" i="19" s="1"/>
  <c r="C112" i="8"/>
  <c r="C112" i="19" s="1"/>
  <c r="C119" i="8"/>
  <c r="C119" i="19" s="1"/>
  <c r="C129" i="8"/>
  <c r="C129" i="19" s="1"/>
  <c r="B130" i="19"/>
  <c r="D130" i="19" s="1"/>
  <c r="C130" i="8"/>
  <c r="C130" i="19" s="1"/>
  <c r="C132" i="8"/>
  <c r="C132" i="19" s="1"/>
  <c r="C145" i="8"/>
  <c r="C145" i="19" s="1"/>
  <c r="B146" i="19"/>
  <c r="D146" i="19" s="1"/>
  <c r="C146" i="8"/>
  <c r="C146" i="19" s="1"/>
  <c r="C148" i="8"/>
  <c r="C148" i="19" s="1"/>
  <c r="C161" i="8"/>
  <c r="C161" i="19" s="1"/>
  <c r="B162" i="19"/>
  <c r="D162" i="19" s="1"/>
  <c r="C162" i="8"/>
  <c r="C162" i="19" s="1"/>
  <c r="C164" i="8"/>
  <c r="C164" i="19" s="1"/>
  <c r="C177" i="8"/>
  <c r="C177" i="19" s="1"/>
  <c r="B178" i="19"/>
  <c r="D178" i="19" s="1"/>
  <c r="C178" i="8"/>
  <c r="C178" i="19" s="1"/>
  <c r="C193" i="8"/>
  <c r="C193" i="19" s="1"/>
  <c r="B194" i="19"/>
  <c r="D194" i="19" s="1"/>
  <c r="C194" i="8"/>
  <c r="C194" i="19" s="1"/>
  <c r="B203" i="19"/>
  <c r="D203" i="19" s="1"/>
  <c r="C203" i="8"/>
  <c r="C203" i="19" s="1"/>
  <c r="B206" i="19"/>
  <c r="D206" i="19" s="1"/>
  <c r="C206" i="8"/>
  <c r="C206" i="19" s="1"/>
  <c r="B227" i="19"/>
  <c r="D227" i="19" s="1"/>
  <c r="C227" i="8"/>
  <c r="C227" i="19" s="1"/>
  <c r="C101" i="8"/>
  <c r="C101" i="19" s="1"/>
  <c r="B102" i="19"/>
  <c r="D102" i="19" s="1"/>
  <c r="C102" i="8"/>
  <c r="C102" i="19" s="1"/>
  <c r="C108" i="8"/>
  <c r="C108" i="19" s="1"/>
  <c r="C115" i="8"/>
  <c r="C115" i="19" s="1"/>
  <c r="B123" i="19"/>
  <c r="D123" i="19" s="1"/>
  <c r="C123" i="8"/>
  <c r="C123" i="19" s="1"/>
  <c r="B139" i="19"/>
  <c r="D139" i="19" s="1"/>
  <c r="C139" i="8"/>
  <c r="C139" i="19" s="1"/>
  <c r="B155" i="19"/>
  <c r="D155" i="19" s="1"/>
  <c r="C155" i="8"/>
  <c r="C155" i="19" s="1"/>
  <c r="B171" i="19"/>
  <c r="D171" i="19" s="1"/>
  <c r="C171" i="8"/>
  <c r="C171" i="19" s="1"/>
  <c r="B187" i="19"/>
  <c r="D187" i="19" s="1"/>
  <c r="C187" i="8"/>
  <c r="C187" i="19" s="1"/>
  <c r="B490" i="19"/>
  <c r="D490" i="19" s="1"/>
  <c r="C490" i="8"/>
  <c r="C490" i="19" s="1"/>
  <c r="C205" i="8"/>
  <c r="C205" i="19" s="1"/>
  <c r="C209" i="8"/>
  <c r="C209" i="19" s="1"/>
  <c r="C213" i="8"/>
  <c r="C213" i="19" s="1"/>
  <c r="C217" i="8"/>
  <c r="C217" i="19" s="1"/>
  <c r="B465" i="19"/>
  <c r="D465" i="19" s="1"/>
  <c r="C465" i="8"/>
  <c r="C465" i="19" s="1"/>
  <c r="C471" i="8"/>
  <c r="C471" i="19" s="1"/>
  <c r="B471" i="19"/>
  <c r="D471" i="19" s="1"/>
  <c r="B474" i="19"/>
  <c r="D474" i="19" s="1"/>
  <c r="C474" i="8"/>
  <c r="C474" i="19" s="1"/>
  <c r="C477" i="8"/>
  <c r="C477" i="19" s="1"/>
  <c r="B477" i="19"/>
  <c r="D477" i="19" s="1"/>
  <c r="B483" i="19"/>
  <c r="D483" i="19" s="1"/>
  <c r="C483" i="8"/>
  <c r="C483" i="19" s="1"/>
  <c r="B486" i="19"/>
  <c r="D486" i="19" s="1"/>
  <c r="C486" i="8"/>
  <c r="C486" i="19" s="1"/>
  <c r="C461" i="8"/>
  <c r="C461" i="19" s="1"/>
  <c r="B461" i="19"/>
  <c r="D461" i="19" s="1"/>
  <c r="C479" i="8"/>
  <c r="C479" i="19" s="1"/>
  <c r="B479" i="19"/>
  <c r="D479" i="19" s="1"/>
  <c r="C495" i="8"/>
  <c r="C495" i="19" s="1"/>
  <c r="B495" i="19"/>
  <c r="D495" i="19" s="1"/>
  <c r="B467" i="19"/>
  <c r="D467" i="19" s="1"/>
  <c r="C467" i="8"/>
  <c r="C467" i="19" s="1"/>
  <c r="B470" i="19"/>
  <c r="D470" i="19" s="1"/>
  <c r="C470" i="8"/>
  <c r="C470" i="19" s="1"/>
  <c r="B473" i="19"/>
  <c r="D473" i="19" s="1"/>
  <c r="C473" i="8"/>
  <c r="C473" i="19" s="1"/>
  <c r="B482" i="19"/>
  <c r="D482" i="19" s="1"/>
  <c r="C482" i="8"/>
  <c r="C482" i="19" s="1"/>
  <c r="C231" i="8"/>
  <c r="C231" i="19" s="1"/>
  <c r="C235" i="8"/>
  <c r="C235" i="19" s="1"/>
  <c r="C239" i="8"/>
  <c r="C239" i="19" s="1"/>
  <c r="C243" i="8"/>
  <c r="C243" i="19" s="1"/>
  <c r="C247" i="8"/>
  <c r="C247" i="19" s="1"/>
  <c r="C251" i="8"/>
  <c r="C251" i="19" s="1"/>
  <c r="C255" i="8"/>
  <c r="C255" i="19" s="1"/>
  <c r="C259" i="8"/>
  <c r="C259" i="19" s="1"/>
  <c r="C263" i="8"/>
  <c r="C263" i="19" s="1"/>
  <c r="C267" i="8"/>
  <c r="C267" i="19" s="1"/>
  <c r="C271" i="8"/>
  <c r="C271" i="19" s="1"/>
  <c r="C275" i="8"/>
  <c r="C275" i="19" s="1"/>
  <c r="C279" i="8"/>
  <c r="C279" i="19" s="1"/>
  <c r="C283" i="8"/>
  <c r="C283" i="19" s="1"/>
  <c r="C287" i="8"/>
  <c r="C287" i="19" s="1"/>
  <c r="C291" i="8"/>
  <c r="C291" i="19" s="1"/>
  <c r="C295" i="8"/>
  <c r="C295" i="19" s="1"/>
  <c r="C299" i="8"/>
  <c r="C299" i="19" s="1"/>
  <c r="C303" i="8"/>
  <c r="C303" i="19" s="1"/>
  <c r="C307" i="8"/>
  <c r="C307" i="19" s="1"/>
  <c r="C311" i="8"/>
  <c r="C311" i="19" s="1"/>
  <c r="C315" i="8"/>
  <c r="C315" i="19" s="1"/>
  <c r="C319" i="8"/>
  <c r="C319" i="19" s="1"/>
  <c r="C323" i="8"/>
  <c r="C323" i="19" s="1"/>
  <c r="C327" i="8"/>
  <c r="C327" i="19" s="1"/>
  <c r="C331" i="8"/>
  <c r="C331" i="19" s="1"/>
  <c r="C335" i="8"/>
  <c r="C335" i="19" s="1"/>
  <c r="C339" i="8"/>
  <c r="C339" i="19" s="1"/>
  <c r="C343" i="8"/>
  <c r="C343" i="19" s="1"/>
  <c r="C347" i="8"/>
  <c r="C347" i="19" s="1"/>
  <c r="C351" i="8"/>
  <c r="C351" i="19" s="1"/>
  <c r="C355" i="8"/>
  <c r="C355" i="19" s="1"/>
  <c r="C359" i="8"/>
  <c r="C359" i="19" s="1"/>
  <c r="C363" i="8"/>
  <c r="C363" i="19" s="1"/>
  <c r="C367" i="8"/>
  <c r="C367" i="19" s="1"/>
  <c r="C371" i="8"/>
  <c r="C371" i="19" s="1"/>
  <c r="C375" i="8"/>
  <c r="C375" i="19" s="1"/>
  <c r="C379" i="8"/>
  <c r="C379" i="19" s="1"/>
  <c r="C383" i="8"/>
  <c r="C383" i="19" s="1"/>
  <c r="C387" i="8"/>
  <c r="C387" i="19" s="1"/>
  <c r="C391" i="8"/>
  <c r="C391" i="19" s="1"/>
  <c r="C395" i="8"/>
  <c r="C395" i="19" s="1"/>
  <c r="C399" i="8"/>
  <c r="C399" i="19" s="1"/>
  <c r="C403" i="8"/>
  <c r="C403" i="19" s="1"/>
  <c r="C407" i="8"/>
  <c r="C407" i="19" s="1"/>
  <c r="C411" i="8"/>
  <c r="C411" i="19" s="1"/>
  <c r="C415" i="8"/>
  <c r="C415" i="19" s="1"/>
  <c r="C419" i="8"/>
  <c r="C419" i="19" s="1"/>
  <c r="C423" i="8"/>
  <c r="C423" i="19" s="1"/>
  <c r="C427" i="8"/>
  <c r="C427" i="19" s="1"/>
  <c r="C431" i="8"/>
  <c r="C431" i="19" s="1"/>
  <c r="C435" i="8"/>
  <c r="C435" i="19" s="1"/>
  <c r="C439" i="8"/>
  <c r="C439" i="19" s="1"/>
  <c r="C443" i="8"/>
  <c r="C443" i="19" s="1"/>
  <c r="C447" i="8"/>
  <c r="C447" i="19" s="1"/>
  <c r="C451" i="8"/>
  <c r="C451" i="19" s="1"/>
  <c r="C455" i="8"/>
  <c r="C455" i="19" s="1"/>
  <c r="C459" i="8"/>
  <c r="C459" i="19" s="1"/>
  <c r="C491" i="8"/>
  <c r="C491" i="19" s="1"/>
  <c r="B491" i="19"/>
  <c r="D491" i="19" s="1"/>
  <c r="C462" i="8"/>
  <c r="C462" i="19" s="1"/>
  <c r="C463" i="8"/>
  <c r="C463" i="19" s="1"/>
  <c r="B463" i="19"/>
  <c r="D463" i="19" s="1"/>
  <c r="B475" i="19"/>
  <c r="D475" i="19" s="1"/>
  <c r="C475" i="8"/>
  <c r="C475" i="19" s="1"/>
  <c r="B478" i="19"/>
  <c r="D478" i="19" s="1"/>
  <c r="C478" i="8"/>
  <c r="C478" i="19" s="1"/>
  <c r="C226" i="8"/>
  <c r="C226" i="19" s="1"/>
  <c r="C230" i="8"/>
  <c r="C230" i="19" s="1"/>
  <c r="C234" i="8"/>
  <c r="C234" i="19" s="1"/>
  <c r="C238" i="8"/>
  <c r="C238" i="19" s="1"/>
  <c r="C242" i="8"/>
  <c r="C242" i="19" s="1"/>
  <c r="C246" i="8"/>
  <c r="C246" i="19" s="1"/>
  <c r="C250" i="8"/>
  <c r="C250" i="19" s="1"/>
  <c r="C254" i="8"/>
  <c r="C254" i="19" s="1"/>
  <c r="C258" i="8"/>
  <c r="C258" i="19" s="1"/>
  <c r="C262" i="8"/>
  <c r="C262" i="19" s="1"/>
  <c r="C266" i="8"/>
  <c r="C266" i="19" s="1"/>
  <c r="C270" i="8"/>
  <c r="C270" i="19" s="1"/>
  <c r="C274" i="8"/>
  <c r="C274" i="19" s="1"/>
  <c r="C278" i="8"/>
  <c r="C278" i="19" s="1"/>
  <c r="C282" i="8"/>
  <c r="C282" i="19" s="1"/>
  <c r="C286" i="8"/>
  <c r="C286" i="19" s="1"/>
  <c r="C290" i="8"/>
  <c r="C290" i="19" s="1"/>
  <c r="C294" i="8"/>
  <c r="C294" i="19" s="1"/>
  <c r="C298" i="8"/>
  <c r="C298" i="19" s="1"/>
  <c r="C302" i="8"/>
  <c r="C302" i="19" s="1"/>
  <c r="C306" i="8"/>
  <c r="C306" i="19" s="1"/>
  <c r="C310" i="8"/>
  <c r="C310" i="19" s="1"/>
  <c r="C314" i="8"/>
  <c r="C314" i="19" s="1"/>
  <c r="C318" i="8"/>
  <c r="C318" i="19" s="1"/>
  <c r="C322" i="8"/>
  <c r="C322" i="19" s="1"/>
  <c r="C326" i="8"/>
  <c r="C326" i="19" s="1"/>
  <c r="C330" i="8"/>
  <c r="C330" i="19" s="1"/>
  <c r="C334" i="8"/>
  <c r="C334" i="19" s="1"/>
  <c r="C338" i="8"/>
  <c r="C338" i="19" s="1"/>
  <c r="C342" i="8"/>
  <c r="C342" i="19" s="1"/>
  <c r="C346" i="8"/>
  <c r="C346" i="19" s="1"/>
  <c r="C350" i="8"/>
  <c r="C350" i="19" s="1"/>
  <c r="C354" i="8"/>
  <c r="C354" i="19" s="1"/>
  <c r="C358" i="8"/>
  <c r="C358" i="19" s="1"/>
  <c r="C362" i="8"/>
  <c r="C362" i="19" s="1"/>
  <c r="C366" i="8"/>
  <c r="C366" i="19" s="1"/>
  <c r="C370" i="8"/>
  <c r="C370" i="19" s="1"/>
  <c r="C374" i="8"/>
  <c r="C374" i="19" s="1"/>
  <c r="C378" i="8"/>
  <c r="C378" i="19" s="1"/>
  <c r="C382" i="8"/>
  <c r="C382" i="19" s="1"/>
  <c r="C386" i="8"/>
  <c r="C386" i="19" s="1"/>
  <c r="C390" i="8"/>
  <c r="C390" i="19" s="1"/>
  <c r="C394" i="8"/>
  <c r="C394" i="19" s="1"/>
  <c r="C398" i="8"/>
  <c r="C398" i="19" s="1"/>
  <c r="C402" i="8"/>
  <c r="C402" i="19" s="1"/>
  <c r="C406" i="8"/>
  <c r="C406" i="19" s="1"/>
  <c r="C410" i="8"/>
  <c r="C410" i="19" s="1"/>
  <c r="C414" i="8"/>
  <c r="C414" i="19" s="1"/>
  <c r="C418" i="8"/>
  <c r="C418" i="19" s="1"/>
  <c r="C422" i="8"/>
  <c r="C422" i="19" s="1"/>
  <c r="C426" i="8"/>
  <c r="C426" i="19" s="1"/>
  <c r="C430" i="8"/>
  <c r="C430" i="19" s="1"/>
  <c r="C434" i="8"/>
  <c r="C434" i="19" s="1"/>
  <c r="C438" i="8"/>
  <c r="C438" i="19" s="1"/>
  <c r="C442" i="8"/>
  <c r="C442" i="19" s="1"/>
  <c r="C446" i="8"/>
  <c r="C446" i="19" s="1"/>
  <c r="C450" i="8"/>
  <c r="C450" i="19" s="1"/>
  <c r="C454" i="8"/>
  <c r="C454" i="19" s="1"/>
  <c r="C458" i="8"/>
  <c r="C458" i="19" s="1"/>
  <c r="C468" i="8"/>
  <c r="C468" i="19" s="1"/>
  <c r="C469" i="8"/>
  <c r="C469" i="19" s="1"/>
  <c r="B469" i="19"/>
  <c r="D469" i="19" s="1"/>
  <c r="B487" i="19"/>
  <c r="D487" i="19" s="1"/>
  <c r="C487" i="8"/>
  <c r="C487" i="19" s="1"/>
  <c r="C494" i="8"/>
  <c r="C494" i="19" s="1"/>
  <c r="C499" i="8"/>
  <c r="C499" i="19" s="1"/>
  <c r="V4" i="21"/>
  <c r="AF4" i="21"/>
  <c r="Z5" i="21"/>
  <c r="S6" i="21"/>
  <c r="AA6" i="21"/>
  <c r="AI6" i="21"/>
  <c r="S7" i="21"/>
  <c r="AD7" i="21"/>
  <c r="Q8" i="21"/>
  <c r="Z8" i="21"/>
  <c r="AI8" i="21"/>
  <c r="S10" i="21"/>
  <c r="AG10" i="21"/>
  <c r="Z11" i="21"/>
  <c r="N12" i="21"/>
  <c r="X12" i="21"/>
  <c r="AI12" i="21"/>
  <c r="U13" i="21"/>
  <c r="AD13" i="21"/>
  <c r="O14" i="21"/>
  <c r="W14" i="21"/>
  <c r="AE14" i="21"/>
  <c r="N15" i="21"/>
  <c r="Z15" i="21"/>
  <c r="P16" i="21"/>
  <c r="Z16" i="21"/>
  <c r="AJ16" i="21"/>
  <c r="U17" i="21"/>
  <c r="V18" i="21"/>
  <c r="N19" i="21"/>
  <c r="AA20" i="21"/>
  <c r="P21" i="21"/>
  <c r="AA21" i="21"/>
  <c r="P22" i="21"/>
  <c r="X22" i="21"/>
  <c r="AF22" i="21"/>
  <c r="AF23" i="21"/>
  <c r="O25" i="21"/>
  <c r="X25" i="21"/>
  <c r="AG25" i="21"/>
  <c r="Y26" i="21"/>
  <c r="P27" i="21"/>
  <c r="Z27" i="21"/>
  <c r="Q28" i="21"/>
  <c r="AD28" i="21"/>
  <c r="Z29" i="21"/>
  <c r="W30" i="21"/>
  <c r="X31" i="21"/>
  <c r="T32" i="21"/>
  <c r="AB32" i="21"/>
  <c r="AJ32" i="21"/>
  <c r="Y35" i="21"/>
  <c r="V36" i="21"/>
  <c r="AG36" i="21"/>
  <c r="T37" i="21"/>
  <c r="AD37" i="21"/>
  <c r="O38" i="21"/>
  <c r="AK38" i="21"/>
  <c r="S39" i="21"/>
  <c r="AK39" i="21"/>
  <c r="O40" i="21"/>
  <c r="W40" i="21"/>
  <c r="AE40" i="21"/>
  <c r="R41" i="21"/>
  <c r="M4" i="21"/>
  <c r="W4" i="21"/>
  <c r="AG4" i="21"/>
  <c r="Y4" i="21"/>
  <c r="V5" i="21"/>
  <c r="T6" i="21"/>
  <c r="AC6" i="21"/>
  <c r="N7" i="21"/>
  <c r="Z7" i="21"/>
  <c r="AK7" i="21"/>
  <c r="P8" i="21"/>
  <c r="AA8" i="21"/>
  <c r="AK8" i="21"/>
  <c r="AB9" i="21"/>
  <c r="AB10" i="21"/>
  <c r="N11" i="21"/>
  <c r="W12" i="21"/>
  <c r="AJ12" i="21"/>
  <c r="M13" i="21"/>
  <c r="X13" i="21"/>
  <c r="AH13" i="21"/>
  <c r="T14" i="21"/>
  <c r="AC14" i="21"/>
  <c r="O15" i="21"/>
  <c r="AD15" i="21"/>
  <c r="U16" i="21"/>
  <c r="AG16" i="21"/>
  <c r="U18" i="21"/>
  <c r="O19" i="21"/>
  <c r="AE20" i="21"/>
  <c r="U21" i="21"/>
  <c r="AH21" i="21"/>
  <c r="M22" i="21"/>
  <c r="V22" i="21"/>
  <c r="AE22" i="21"/>
  <c r="R25" i="21"/>
  <c r="AC25" i="21"/>
  <c r="U26" i="21"/>
  <c r="Q27" i="21"/>
  <c r="AD27" i="21"/>
  <c r="Y28" i="21"/>
  <c r="V29" i="21"/>
  <c r="AJ29" i="21"/>
  <c r="Y30" i="21"/>
  <c r="AA31" i="21"/>
  <c r="N32" i="21"/>
  <c r="W32" i="21"/>
  <c r="AF32" i="21"/>
  <c r="AK33" i="21"/>
  <c r="AK34" i="21"/>
  <c r="X35" i="21"/>
  <c r="W36" i="21"/>
  <c r="AI36" i="21"/>
  <c r="O37" i="21"/>
  <c r="Y37" i="21"/>
  <c r="AI37" i="21"/>
  <c r="AG38" i="21"/>
  <c r="V39" i="21"/>
  <c r="R40" i="21"/>
  <c r="AA40" i="21"/>
  <c r="AJ40" i="21"/>
  <c r="N41" i="21"/>
  <c r="AK41" i="21"/>
  <c r="S42" i="21"/>
  <c r="AK42" i="21"/>
  <c r="O43" i="21"/>
  <c r="AD43" i="21"/>
  <c r="V44" i="21"/>
  <c r="AH44" i="21"/>
  <c r="V45" i="21"/>
  <c r="AF46" i="21"/>
  <c r="N48" i="21"/>
  <c r="V48" i="21"/>
  <c r="AD48" i="21"/>
  <c r="M49" i="21"/>
  <c r="V49" i="21"/>
  <c r="AE49" i="21"/>
  <c r="R51" i="21"/>
  <c r="AC51" i="21"/>
  <c r="R52" i="21"/>
  <c r="AD52" i="21"/>
  <c r="AD53" i="21"/>
  <c r="T54" i="21"/>
  <c r="AB54" i="21"/>
  <c r="AJ54" i="21"/>
  <c r="U55" i="21"/>
  <c r="AE55" i="21"/>
  <c r="U56" i="21"/>
  <c r="AI56" i="21"/>
  <c r="M57" i="21"/>
  <c r="V57" i="21"/>
  <c r="AE57" i="21"/>
  <c r="T58" i="21"/>
  <c r="AH58" i="21"/>
  <c r="R59" i="21"/>
  <c r="AH59" i="21"/>
  <c r="X60" i="21"/>
  <c r="AH61" i="21"/>
  <c r="P62" i="21"/>
  <c r="X62" i="21"/>
  <c r="AF62" i="21"/>
  <c r="V63" i="21"/>
  <c r="W64" i="21"/>
  <c r="O65" i="21"/>
  <c r="Y65" i="21"/>
  <c r="AJ65" i="21"/>
  <c r="O66" i="21"/>
  <c r="AA66" i="21"/>
  <c r="V69" i="21"/>
  <c r="O70" i="21"/>
  <c r="W70" i="21"/>
  <c r="AE70" i="21"/>
  <c r="Q71" i="21"/>
  <c r="AJ71" i="21"/>
  <c r="T72" i="21"/>
  <c r="AE72" i="21"/>
  <c r="T73" i="21"/>
  <c r="AE73" i="21"/>
  <c r="P74" i="21"/>
  <c r="AJ74" i="21"/>
  <c r="S75" i="21"/>
  <c r="AB75" i="21"/>
  <c r="AK75" i="21"/>
  <c r="M76" i="21"/>
  <c r="AH76" i="21"/>
  <c r="P77" i="21"/>
  <c r="X77" i="21"/>
  <c r="AF77" i="21"/>
  <c r="U79" i="21"/>
  <c r="W80" i="21"/>
  <c r="AG80" i="21"/>
  <c r="V81" i="21"/>
  <c r="AJ81" i="21"/>
  <c r="S82" i="21"/>
  <c r="AI82" i="21"/>
  <c r="N83" i="21"/>
  <c r="W83" i="21"/>
  <c r="N4" i="21"/>
  <c r="AB4" i="21"/>
  <c r="Y5" i="21"/>
  <c r="U6" i="21"/>
  <c r="AD6" i="21"/>
  <c r="O7" i="21"/>
  <c r="AA7" i="21"/>
  <c r="R8" i="21"/>
  <c r="AB8" i="21"/>
  <c r="AC10" i="21"/>
  <c r="O11" i="21"/>
  <c r="M12" i="21"/>
  <c r="Y12" i="21"/>
  <c r="AK12" i="21"/>
  <c r="N13" i="21"/>
  <c r="Y13" i="21"/>
  <c r="AI13" i="21"/>
  <c r="U14" i="21"/>
  <c r="AD14" i="21"/>
  <c r="P15" i="21"/>
  <c r="AE15" i="21"/>
  <c r="W16" i="21"/>
  <c r="AH16" i="21"/>
  <c r="P17" i="21"/>
  <c r="AB18" i="21"/>
  <c r="AB19" i="21"/>
  <c r="V21" i="21"/>
  <c r="AI21" i="21"/>
  <c r="N22" i="21"/>
  <c r="W22" i="21"/>
  <c r="AG22" i="21"/>
  <c r="T25" i="21"/>
  <c r="AD25" i="21"/>
  <c r="W26" i="21"/>
  <c r="T27" i="21"/>
  <c r="AE27" i="21"/>
  <c r="Z28" i="21"/>
  <c r="O4" i="21"/>
  <c r="AC4" i="21"/>
  <c r="AA5" i="21"/>
  <c r="M6" i="21"/>
  <c r="V6" i="21"/>
  <c r="AE6" i="21"/>
  <c r="P7" i="21"/>
  <c r="AB7" i="21"/>
  <c r="S8" i="21"/>
  <c r="AC8" i="21"/>
  <c r="AD10" i="21"/>
  <c r="P11" i="21"/>
  <c r="O12" i="21"/>
  <c r="AA12" i="21"/>
  <c r="AJ4" i="21"/>
  <c r="AB5" i="21"/>
  <c r="P6" i="21"/>
  <c r="AF6" i="21"/>
  <c r="AF7" i="21"/>
  <c r="O8" i="21"/>
  <c r="AG8" i="21"/>
  <c r="AE12" i="21"/>
  <c r="P13" i="21"/>
  <c r="AB13" i="21"/>
  <c r="S14" i="21"/>
  <c r="AG14" i="21"/>
  <c r="AA15" i="21"/>
  <c r="M16" i="21"/>
  <c r="AB16" i="21"/>
  <c r="AE18" i="21"/>
  <c r="N20" i="21"/>
  <c r="R21" i="21"/>
  <c r="AK21" i="21"/>
  <c r="S22" i="21"/>
  <c r="AD22" i="21"/>
  <c r="N25" i="21"/>
  <c r="AB25" i="21"/>
  <c r="AF26" i="21"/>
  <c r="O27" i="21"/>
  <c r="AG27" i="21"/>
  <c r="R28" i="21"/>
  <c r="AK28" i="21"/>
  <c r="X29" i="21"/>
  <c r="S32" i="21"/>
  <c r="AD32" i="21"/>
  <c r="AH35" i="21"/>
  <c r="O36" i="21"/>
  <c r="AC36" i="21"/>
  <c r="W37" i="21"/>
  <c r="AH37" i="21"/>
  <c r="Z39" i="21"/>
  <c r="V40" i="21"/>
  <c r="AG40" i="21"/>
  <c r="AI41" i="21"/>
  <c r="W42" i="21"/>
  <c r="U43" i="21"/>
  <c r="Q44" i="21"/>
  <c r="AE44" i="21"/>
  <c r="P48" i="21"/>
  <c r="Y48" i="21"/>
  <c r="AH48" i="21"/>
  <c r="T49" i="21"/>
  <c r="AD49" i="21"/>
  <c r="V51" i="21"/>
  <c r="AH51" i="21"/>
  <c r="M52" i="21"/>
  <c r="AA52" i="21"/>
  <c r="AF53" i="21"/>
  <c r="M54" i="21"/>
  <c r="V54" i="21"/>
  <c r="AE54" i="21"/>
  <c r="P55" i="21"/>
  <c r="AC55" i="21"/>
  <c r="X56" i="21"/>
  <c r="AK56" i="21"/>
  <c r="P57" i="21"/>
  <c r="Z57" i="21"/>
  <c r="AK57" i="21"/>
  <c r="N58" i="21"/>
  <c r="AE58" i="21"/>
  <c r="S59" i="21"/>
  <c r="T61" i="21"/>
  <c r="U62" i="21"/>
  <c r="AD62" i="21"/>
  <c r="AD63" i="21"/>
  <c r="Y64" i="21"/>
  <c r="U65" i="21"/>
  <c r="AF65" i="21"/>
  <c r="Z66" i="21"/>
  <c r="AC69" i="21"/>
  <c r="T70" i="21"/>
  <c r="AC70" i="21"/>
  <c r="S71" i="21"/>
  <c r="X72" i="21"/>
  <c r="AJ72" i="21"/>
  <c r="N73" i="21"/>
  <c r="AC73" i="21"/>
  <c r="U75" i="21"/>
  <c r="AE75" i="21"/>
  <c r="AB76" i="21"/>
  <c r="N77" i="21"/>
  <c r="W77" i="21"/>
  <c r="AG77" i="21"/>
  <c r="AB79" i="21"/>
  <c r="Q80" i="21"/>
  <c r="AD80" i="21"/>
  <c r="U81" i="21"/>
  <c r="AK81" i="21"/>
  <c r="X82" i="21"/>
  <c r="S83" i="21"/>
  <c r="AC83" i="21"/>
  <c r="U84" i="21"/>
  <c r="R85" i="21"/>
  <c r="Z85" i="21"/>
  <c r="AH85" i="21"/>
  <c r="W86" i="21"/>
  <c r="R88" i="21"/>
  <c r="AG88" i="21"/>
  <c r="M89" i="21"/>
  <c r="Y89" i="21"/>
  <c r="AK89" i="21"/>
  <c r="R90" i="21"/>
  <c r="AH90" i="21"/>
  <c r="M91" i="21"/>
  <c r="V91" i="21"/>
  <c r="AE91" i="21"/>
  <c r="V92" i="21"/>
  <c r="T93" i="21"/>
  <c r="AB93" i="21"/>
  <c r="AJ93" i="21"/>
  <c r="V94" i="21"/>
  <c r="AH94" i="21"/>
  <c r="M95" i="21"/>
  <c r="AI95" i="21"/>
  <c r="AD97" i="21"/>
  <c r="N98" i="21"/>
  <c r="Z98" i="21"/>
  <c r="O99" i="21"/>
  <c r="X99" i="21"/>
  <c r="AG99" i="21"/>
  <c r="Q101" i="21"/>
  <c r="Y101" i="21"/>
  <c r="AG101" i="21"/>
  <c r="AB102" i="21"/>
  <c r="P4" i="21"/>
  <c r="AK4" i="21"/>
  <c r="AH5" i="21"/>
  <c r="Q6" i="21"/>
  <c r="AG6" i="21"/>
  <c r="M7" i="21"/>
  <c r="AH7" i="21"/>
  <c r="T8" i="21"/>
  <c r="AH8" i="21"/>
  <c r="M10" i="21"/>
  <c r="P12" i="21"/>
  <c r="AF12" i="21"/>
  <c r="Q13" i="21"/>
  <c r="AC13" i="21"/>
  <c r="V14" i="21"/>
  <c r="AH14" i="21"/>
  <c r="AF15" i="21"/>
  <c r="O16" i="21"/>
  <c r="AE16" i="21"/>
  <c r="AJ18" i="21"/>
  <c r="O20" i="21"/>
  <c r="X21" i="21"/>
  <c r="T22" i="21"/>
  <c r="AH22" i="21"/>
  <c r="S23" i="21"/>
  <c r="P25" i="21"/>
  <c r="AE25" i="21"/>
  <c r="N26" i="21"/>
  <c r="AG26" i="21"/>
  <c r="U27" i="21"/>
  <c r="AH27" i="21"/>
  <c r="S28" i="21"/>
  <c r="AA29" i="21"/>
  <c r="M31" i="21"/>
  <c r="U32" i="21"/>
  <c r="AE32" i="21"/>
  <c r="M35" i="21"/>
  <c r="AK35" i="21"/>
  <c r="Q36" i="21"/>
  <c r="AD36" i="21"/>
  <c r="X37" i="21"/>
  <c r="AJ37" i="21"/>
  <c r="M38" i="21"/>
  <c r="AB39" i="21"/>
  <c r="M40" i="21"/>
  <c r="X40" i="21"/>
  <c r="AH40" i="21"/>
  <c r="Y42" i="21"/>
  <c r="W43" i="21"/>
  <c r="S44" i="21"/>
  <c r="AG44" i="21"/>
  <c r="X45" i="21"/>
  <c r="Q48" i="21"/>
  <c r="Z48" i="21"/>
  <c r="AI48" i="21"/>
  <c r="U49" i="21"/>
  <c r="AF49" i="21"/>
  <c r="W51" i="21"/>
  <c r="AJ51" i="21"/>
  <c r="N52" i="21"/>
  <c r="AB52" i="21"/>
  <c r="Q4" i="21"/>
  <c r="AI5" i="21"/>
  <c r="R6" i="21"/>
  <c r="AH6" i="21"/>
  <c r="R7" i="21"/>
  <c r="AI7" i="21"/>
  <c r="U8" i="21"/>
  <c r="AJ8" i="21"/>
  <c r="N10" i="21"/>
  <c r="Q12" i="21"/>
  <c r="AG12" i="21"/>
  <c r="R13" i="21"/>
  <c r="AF13" i="21"/>
  <c r="X14" i="21"/>
  <c r="AI14" i="21"/>
  <c r="M15" i="21"/>
  <c r="AH15" i="21"/>
  <c r="Q16" i="21"/>
  <c r="AF16" i="21"/>
  <c r="AK18" i="21"/>
  <c r="AD20" i="21"/>
  <c r="Y21" i="21"/>
  <c r="U22" i="21"/>
  <c r="AI22" i="21"/>
  <c r="T23" i="21"/>
  <c r="Q25" i="21"/>
  <c r="AF25" i="21"/>
  <c r="O26" i="21"/>
  <c r="AH26" i="21"/>
  <c r="V27" i="21"/>
  <c r="AJ27" i="21"/>
  <c r="U28" i="21"/>
  <c r="AB29" i="21"/>
  <c r="N31" i="21"/>
  <c r="V32" i="21"/>
  <c r="AG32" i="21"/>
  <c r="M34" i="21"/>
  <c r="N35" i="21"/>
  <c r="R36" i="21"/>
  <c r="AE36" i="21"/>
  <c r="N37" i="21"/>
  <c r="Z37" i="21"/>
  <c r="Q38" i="21"/>
  <c r="AC39" i="21"/>
  <c r="N40" i="21"/>
  <c r="Y40" i="21"/>
  <c r="AI40" i="21"/>
  <c r="P41" i="21"/>
  <c r="AA42" i="21"/>
  <c r="X43" i="21"/>
  <c r="U44" i="21"/>
  <c r="AI44" i="21"/>
  <c r="AI45" i="21"/>
  <c r="P47" i="21"/>
  <c r="R48" i="21"/>
  <c r="AA48" i="21"/>
  <c r="AJ48" i="21"/>
  <c r="W49" i="21"/>
  <c r="AH49" i="21"/>
  <c r="M51" i="21"/>
  <c r="Y51" i="21"/>
  <c r="AK51" i="21"/>
  <c r="O52" i="21"/>
  <c r="AE52" i="21"/>
  <c r="N53" i="21"/>
  <c r="AH53" i="21"/>
  <c r="O54" i="21"/>
  <c r="X54" i="21"/>
  <c r="AG54" i="21"/>
  <c r="T55" i="21"/>
  <c r="T4" i="21"/>
  <c r="AJ5" i="21"/>
  <c r="W6" i="21"/>
  <c r="AJ6" i="21"/>
  <c r="U7" i="21"/>
  <c r="AJ7" i="21"/>
  <c r="W8" i="21"/>
  <c r="T10" i="21"/>
  <c r="AE11" i="21"/>
  <c r="S12" i="21"/>
  <c r="S13" i="21"/>
  <c r="AG13" i="21"/>
  <c r="M14" i="21"/>
  <c r="Y14" i="21"/>
  <c r="AJ14" i="21"/>
  <c r="R15" i="21"/>
  <c r="AI15" i="21"/>
  <c r="R16" i="21"/>
  <c r="AI16" i="21"/>
  <c r="Z21" i="21"/>
  <c r="Y22" i="21"/>
  <c r="AJ22" i="21"/>
  <c r="Z23" i="21"/>
  <c r="U25" i="21"/>
  <c r="AH25" i="21"/>
  <c r="R26" i="21"/>
  <c r="W27" i="21"/>
  <c r="AA28" i="21"/>
  <c r="O29" i="21"/>
  <c r="AD29" i="21"/>
  <c r="T31" i="21"/>
  <c r="M32" i="21"/>
  <c r="X32" i="21"/>
  <c r="AH32" i="21"/>
  <c r="Q5" i="21"/>
  <c r="Z6" i="21"/>
  <c r="W7" i="21"/>
  <c r="Y8" i="21"/>
  <c r="U10" i="21"/>
  <c r="AB14" i="21"/>
  <c r="V15" i="21"/>
  <c r="X16" i="21"/>
  <c r="S18" i="21"/>
  <c r="M21" i="21"/>
  <c r="O22" i="21"/>
  <c r="W25" i="21"/>
  <c r="AA26" i="21"/>
  <c r="Y27" i="21"/>
  <c r="AG28" i="21"/>
  <c r="AG29" i="21"/>
  <c r="Q32" i="21"/>
  <c r="S34" i="21"/>
  <c r="W35" i="21"/>
  <c r="T36" i="21"/>
  <c r="AB37" i="21"/>
  <c r="M39" i="21"/>
  <c r="AB40" i="21"/>
  <c r="M42" i="21"/>
  <c r="AF43" i="21"/>
  <c r="Y44" i="21"/>
  <c r="AB48" i="21"/>
  <c r="X49" i="21"/>
  <c r="N51" i="21"/>
  <c r="AE51" i="21"/>
  <c r="U52" i="21"/>
  <c r="S54" i="21"/>
  <c r="AF54" i="21"/>
  <c r="AA55" i="21"/>
  <c r="Z56" i="21"/>
  <c r="T57" i="21"/>
  <c r="AF57" i="21"/>
  <c r="AB58" i="21"/>
  <c r="Q59" i="21"/>
  <c r="V61" i="21"/>
  <c r="N62" i="21"/>
  <c r="Y62" i="21"/>
  <c r="AI62" i="21"/>
  <c r="U64" i="21"/>
  <c r="V65" i="21"/>
  <c r="AH65" i="21"/>
  <c r="R66" i="21"/>
  <c r="AH66" i="21"/>
  <c r="AD67" i="21"/>
  <c r="U69" i="21"/>
  <c r="S70" i="21"/>
  <c r="AD70" i="21"/>
  <c r="AB71" i="21"/>
  <c r="Q72" i="21"/>
  <c r="AF72" i="21"/>
  <c r="AB73" i="21"/>
  <c r="R74" i="21"/>
  <c r="M75" i="21"/>
  <c r="X75" i="21"/>
  <c r="AJ75" i="21"/>
  <c r="R76" i="21"/>
  <c r="V77" i="21"/>
  <c r="AH77" i="21"/>
  <c r="X80" i="21"/>
  <c r="S81" i="21"/>
  <c r="AI81" i="21"/>
  <c r="Z82" i="21"/>
  <c r="V83" i="21"/>
  <c r="AG83" i="21"/>
  <c r="AK84" i="21"/>
  <c r="Q85" i="21"/>
  <c r="AA85" i="21"/>
  <c r="AJ85" i="21"/>
  <c r="AD86" i="21"/>
  <c r="AC87" i="21"/>
  <c r="AE88" i="21"/>
  <c r="AA89" i="21"/>
  <c r="Y90" i="21"/>
  <c r="S91" i="21"/>
  <c r="AC91" i="21"/>
  <c r="X92" i="21"/>
  <c r="M93" i="21"/>
  <c r="V93" i="21"/>
  <c r="AE93" i="21"/>
  <c r="P94" i="21"/>
  <c r="AD94" i="21"/>
  <c r="AJ95" i="21"/>
  <c r="S97" i="21"/>
  <c r="AK97" i="21"/>
  <c r="S98" i="21"/>
  <c r="AH98" i="21"/>
  <c r="M99" i="21"/>
  <c r="W99" i="21"/>
  <c r="AI99" i="21"/>
  <c r="U101" i="21"/>
  <c r="AD101" i="21"/>
  <c r="T102" i="21"/>
  <c r="Z103" i="21"/>
  <c r="AB104" i="21"/>
  <c r="M105" i="21"/>
  <c r="R106" i="21"/>
  <c r="AH106" i="21"/>
  <c r="O107" i="21"/>
  <c r="X107" i="21"/>
  <c r="AG107" i="21"/>
  <c r="S108" i="21"/>
  <c r="AA108" i="21"/>
  <c r="AI108" i="21"/>
  <c r="W109" i="21"/>
  <c r="O111" i="21"/>
  <c r="W111" i="21"/>
  <c r="AE111" i="21"/>
  <c r="N112" i="21"/>
  <c r="AF112" i="21"/>
  <c r="N114" i="21"/>
  <c r="W114" i="21"/>
  <c r="AF114" i="21"/>
  <c r="AA116" i="21"/>
  <c r="Q117" i="21"/>
  <c r="AE117" i="21"/>
  <c r="AI118" i="21"/>
  <c r="Q119" i="21"/>
  <c r="Y119" i="21"/>
  <c r="AG119" i="21"/>
  <c r="P120" i="21"/>
  <c r="AC120" i="21"/>
  <c r="AF121" i="21"/>
  <c r="N122" i="21"/>
  <c r="X122" i="21"/>
  <c r="AH122" i="21"/>
  <c r="N123" i="21"/>
  <c r="Z123" i="21"/>
  <c r="AK123" i="21"/>
  <c r="AF125" i="21"/>
  <c r="Y126" i="21"/>
  <c r="S127" i="21"/>
  <c r="AA127" i="21"/>
  <c r="AI127" i="21"/>
  <c r="X129" i="21"/>
  <c r="M130" i="21"/>
  <c r="Y130" i="21"/>
  <c r="R131" i="21"/>
  <c r="AC131" i="21"/>
  <c r="Q132" i="21"/>
  <c r="Z132" i="21"/>
  <c r="AI132" i="21"/>
  <c r="AG134" i="21"/>
  <c r="P135" i="21"/>
  <c r="X135" i="21"/>
  <c r="AF135" i="21"/>
  <c r="AA136" i="21"/>
  <c r="S137" i="21"/>
  <c r="AK137" i="21"/>
  <c r="M139" i="21"/>
  <c r="Z139" i="21"/>
  <c r="U4" i="21"/>
  <c r="R5" i="21"/>
  <c r="AB6" i="21"/>
  <c r="X7" i="21"/>
  <c r="AE8" i="21"/>
  <c r="W10" i="21"/>
  <c r="U12" i="21"/>
  <c r="T13" i="21"/>
  <c r="AF14" i="21"/>
  <c r="W15" i="21"/>
  <c r="Y16" i="21"/>
  <c r="T18" i="21"/>
  <c r="N21" i="21"/>
  <c r="Q22" i="21"/>
  <c r="Y25" i="21"/>
  <c r="AC26" i="21"/>
  <c r="AC27" i="21"/>
  <c r="AH28" i="21"/>
  <c r="AI29" i="21"/>
  <c r="Y31" i="21"/>
  <c r="R32" i="21"/>
  <c r="X34" i="21"/>
  <c r="AB35" i="21"/>
  <c r="U36" i="21"/>
  <c r="AE37" i="21"/>
  <c r="N39" i="21"/>
  <c r="AC40" i="21"/>
  <c r="U41" i="21"/>
  <c r="P42" i="21"/>
  <c r="M43" i="21"/>
  <c r="AJ43" i="21"/>
  <c r="Z44" i="21"/>
  <c r="M48" i="21"/>
  <c r="AC48" i="21"/>
  <c r="Z49" i="21"/>
  <c r="P51" i="21"/>
  <c r="AF51" i="21"/>
  <c r="V52" i="21"/>
  <c r="O53" i="21"/>
  <c r="U54" i="21"/>
  <c r="AH54" i="21"/>
  <c r="M55" i="21"/>
  <c r="AB55" i="21"/>
  <c r="AA56" i="21"/>
  <c r="U57" i="21"/>
  <c r="AG57" i="21"/>
  <c r="AC58" i="21"/>
  <c r="T59" i="21"/>
  <c r="AD61" i="21"/>
  <c r="O62" i="21"/>
  <c r="Z62" i="21"/>
  <c r="AJ62" i="21"/>
  <c r="M63" i="21"/>
  <c r="X64" i="21"/>
  <c r="W65" i="21"/>
  <c r="S66" i="21"/>
  <c r="AI66" i="21"/>
  <c r="AE67" i="21"/>
  <c r="X69" i="21"/>
  <c r="U70" i="21"/>
  <c r="AF70" i="21"/>
  <c r="AC71" i="21"/>
  <c r="R72" i="21"/>
  <c r="AG72" i="21"/>
  <c r="M73" i="21"/>
  <c r="AD73" i="21"/>
  <c r="S74" i="21"/>
  <c r="N75" i="21"/>
  <c r="Y75" i="21"/>
  <c r="T76" i="21"/>
  <c r="X4" i="21"/>
  <c r="AK5" i="21"/>
  <c r="AK6" i="21"/>
  <c r="AE7" i="21"/>
  <c r="AF8" i="21"/>
  <c r="AE10" i="21"/>
  <c r="V12" i="21"/>
  <c r="V13" i="21"/>
  <c r="N14" i="21"/>
  <c r="AK14" i="21"/>
  <c r="X15" i="21"/>
  <c r="AA16" i="21"/>
  <c r="AD18" i="21"/>
  <c r="Q21" i="21"/>
  <c r="R22" i="21"/>
  <c r="Z25" i="21"/>
  <c r="AE26" i="21"/>
  <c r="AF27" i="21"/>
  <c r="AJ28" i="21"/>
  <c r="AF31" i="21"/>
  <c r="Y32" i="21"/>
  <c r="R33" i="21"/>
  <c r="Z34" i="21"/>
  <c r="AF35" i="21"/>
  <c r="Y36" i="21"/>
  <c r="P37" i="21"/>
  <c r="AF37" i="21"/>
  <c r="U38" i="21"/>
  <c r="Q39" i="21"/>
  <c r="P40" i="21"/>
  <c r="AD40" i="21"/>
  <c r="Z41" i="21"/>
  <c r="R42" i="21"/>
  <c r="N43" i="21"/>
  <c r="AB44" i="21"/>
  <c r="O48" i="21"/>
  <c r="AE48" i="21"/>
  <c r="AA49" i="21"/>
  <c r="U50" i="21"/>
  <c r="Q51" i="21"/>
  <c r="W52" i="21"/>
  <c r="R53" i="21"/>
  <c r="W54" i="21"/>
  <c r="AI54" i="21"/>
  <c r="N55" i="21"/>
  <c r="AD55" i="21"/>
  <c r="AB56" i="21"/>
  <c r="W57" i="21"/>
  <c r="AH57" i="21"/>
  <c r="M58" i="21"/>
  <c r="AJ58" i="21"/>
  <c r="Z59" i="21"/>
  <c r="AG61" i="21"/>
  <c r="Q62" i="21"/>
  <c r="AA62" i="21"/>
  <c r="AK62" i="21"/>
  <c r="U63" i="21"/>
  <c r="AC64" i="21"/>
  <c r="X65" i="21"/>
  <c r="U66" i="21"/>
  <c r="AJ66" i="21"/>
  <c r="AD68" i="21"/>
  <c r="Y69" i="21"/>
  <c r="V70" i="21"/>
  <c r="AG70" i="21"/>
  <c r="AG71" i="21"/>
  <c r="V72" i="21"/>
  <c r="AH72" i="21"/>
  <c r="O73" i="21"/>
  <c r="AD4" i="21"/>
  <c r="X6" i="21"/>
  <c r="AD12" i="21"/>
  <c r="AK13" i="21"/>
  <c r="AD19" i="21"/>
  <c r="O28" i="21"/>
  <c r="M30" i="21"/>
  <c r="O32" i="21"/>
  <c r="X33" i="21"/>
  <c r="U35" i="21"/>
  <c r="AH36" i="21"/>
  <c r="AG37" i="21"/>
  <c r="AB38" i="21"/>
  <c r="AB42" i="21"/>
  <c r="Z43" i="21"/>
  <c r="AD44" i="21"/>
  <c r="AB47" i="21"/>
  <c r="AF48" i="21"/>
  <c r="P49" i="21"/>
  <c r="Y50" i="21"/>
  <c r="AB51" i="21"/>
  <c r="AG52" i="21"/>
  <c r="AI53" i="21"/>
  <c r="AA54" i="21"/>
  <c r="AJ55" i="21"/>
  <c r="T56" i="21"/>
  <c r="O57" i="21"/>
  <c r="AJ57" i="21"/>
  <c r="V58" i="21"/>
  <c r="AA59" i="21"/>
  <c r="AJ60" i="21"/>
  <c r="S62" i="21"/>
  <c r="AH62" i="21"/>
  <c r="M64" i="21"/>
  <c r="AC65" i="21"/>
  <c r="Q66" i="21"/>
  <c r="AD69" i="21"/>
  <c r="P70" i="21"/>
  <c r="AH70" i="21"/>
  <c r="T71" i="21"/>
  <c r="Y72" i="21"/>
  <c r="AJ73" i="21"/>
  <c r="AH74" i="21"/>
  <c r="W75" i="21"/>
  <c r="AJ76" i="21"/>
  <c r="S77" i="21"/>
  <c r="AD77" i="21"/>
  <c r="Z80" i="21"/>
  <c r="AB81" i="21"/>
  <c r="P82" i="21"/>
  <c r="U83" i="21"/>
  <c r="AI83" i="21"/>
  <c r="T84" i="21"/>
  <c r="V85" i="21"/>
  <c r="AF85" i="21"/>
  <c r="AB86" i="21"/>
  <c r="Z87" i="21"/>
  <c r="AF88" i="21"/>
  <c r="N89" i="21"/>
  <c r="AC89" i="21"/>
  <c r="N90" i="21"/>
  <c r="AG90" i="21"/>
  <c r="O91" i="21"/>
  <c r="AA91" i="21"/>
  <c r="Z92" i="21"/>
  <c r="O93" i="21"/>
  <c r="Y93" i="21"/>
  <c r="AI93" i="21"/>
  <c r="M94" i="21"/>
  <c r="AB94" i="21"/>
  <c r="AH95" i="21"/>
  <c r="T97" i="21"/>
  <c r="Y98" i="21"/>
  <c r="T99" i="21"/>
  <c r="AE99" i="21"/>
  <c r="T101" i="21"/>
  <c r="AE101" i="21"/>
  <c r="AE102" i="21"/>
  <c r="Q104" i="21"/>
  <c r="AG106" i="21"/>
  <c r="P107" i="21"/>
  <c r="AA107" i="21"/>
  <c r="AK107" i="21"/>
  <c r="N108" i="21"/>
  <c r="X108" i="21"/>
  <c r="AG108" i="21"/>
  <c r="X109" i="21"/>
  <c r="V110" i="21"/>
  <c r="R111" i="21"/>
  <c r="AA111" i="21"/>
  <c r="AJ111" i="21"/>
  <c r="AB112" i="21"/>
  <c r="O114" i="21"/>
  <c r="Y114" i="21"/>
  <c r="AJ114" i="21"/>
  <c r="V115" i="21"/>
  <c r="T116" i="21"/>
  <c r="P117" i="21"/>
  <c r="AF117" i="21"/>
  <c r="M118" i="21"/>
  <c r="U119" i="21"/>
  <c r="AD119" i="21"/>
  <c r="O120" i="21"/>
  <c r="AE120" i="21"/>
  <c r="T122" i="21"/>
  <c r="AE122" i="21"/>
  <c r="Y123" i="21"/>
  <c r="M126" i="21"/>
  <c r="AG126" i="21"/>
  <c r="O127" i="21"/>
  <c r="X127" i="21"/>
  <c r="AG127" i="21"/>
  <c r="AE129" i="21"/>
  <c r="O130" i="21"/>
  <c r="AF130" i="21"/>
  <c r="M131" i="21"/>
  <c r="Y131" i="21"/>
  <c r="AJ131" i="21"/>
  <c r="P132" i="21"/>
  <c r="AA132" i="21"/>
  <c r="U133" i="21"/>
  <c r="M134" i="21"/>
  <c r="M135" i="21"/>
  <c r="V135" i="21"/>
  <c r="AE135" i="21"/>
  <c r="AD136" i="21"/>
  <c r="W137" i="21"/>
  <c r="X138" i="21"/>
  <c r="V139" i="21"/>
  <c r="S140" i="21"/>
  <c r="AG140" i="21"/>
  <c r="T143" i="21"/>
  <c r="AB143" i="21"/>
  <c r="AJ143" i="21"/>
  <c r="T144" i="21"/>
  <c r="AC144" i="21"/>
  <c r="AE145" i="21"/>
  <c r="AF146" i="21"/>
  <c r="AE147" i="21"/>
  <c r="R148" i="21"/>
  <c r="AD148" i="21"/>
  <c r="O149" i="21"/>
  <c r="X149" i="21"/>
  <c r="AG149" i="21"/>
  <c r="AI150" i="21"/>
  <c r="Q151" i="21"/>
  <c r="Y151" i="21"/>
  <c r="AG151" i="21"/>
  <c r="S152" i="21"/>
  <c r="AF152" i="21"/>
  <c r="T153" i="21"/>
  <c r="AC153" i="21"/>
  <c r="Q154" i="21"/>
  <c r="AF156" i="21"/>
  <c r="O157" i="21"/>
  <c r="AA157" i="21"/>
  <c r="Q158" i="21"/>
  <c r="Z158" i="21"/>
  <c r="AI158" i="21"/>
  <c r="S159" i="21"/>
  <c r="AA159" i="21"/>
  <c r="AI159" i="21"/>
  <c r="T160" i="21"/>
  <c r="AD160" i="21"/>
  <c r="AI161" i="21"/>
  <c r="AB162" i="21"/>
  <c r="O163" i="21"/>
  <c r="AK163" i="21"/>
  <c r="T164" i="21"/>
  <c r="AJ164" i="21"/>
  <c r="O165" i="21"/>
  <c r="Y165" i="21"/>
  <c r="AJ165" i="21"/>
  <c r="P166" i="21"/>
  <c r="AB166" i="21"/>
  <c r="R167" i="21"/>
  <c r="Z167" i="21"/>
  <c r="AH167" i="21"/>
  <c r="X168" i="21"/>
  <c r="M169" i="21"/>
  <c r="X169" i="21"/>
  <c r="AH169" i="21"/>
  <c r="T170" i="21"/>
  <c r="AC170" i="21"/>
  <c r="AB171" i="21"/>
  <c r="Z172" i="21"/>
  <c r="AB173" i="21"/>
  <c r="T174" i="21"/>
  <c r="AD174" i="21"/>
  <c r="P175" i="21"/>
  <c r="X175" i="21"/>
  <c r="AF175" i="21"/>
  <c r="V176" i="21"/>
  <c r="U177" i="21"/>
  <c r="AG177" i="21"/>
  <c r="AB178" i="21"/>
  <c r="W179" i="21"/>
  <c r="AK179" i="21"/>
  <c r="AJ180" i="21"/>
  <c r="T182" i="21"/>
  <c r="S183" i="21"/>
  <c r="AA183" i="21"/>
  <c r="AI183" i="21"/>
  <c r="S184" i="21"/>
  <c r="AB184" i="21"/>
  <c r="AK184" i="21"/>
  <c r="M186" i="21"/>
  <c r="AE186" i="21"/>
  <c r="Y187" i="21"/>
  <c r="Q188" i="21"/>
  <c r="AA188" i="21"/>
  <c r="N189" i="21"/>
  <c r="W189" i="21"/>
  <c r="AF189" i="21"/>
  <c r="Q191" i="21"/>
  <c r="Y191" i="21"/>
  <c r="AG191" i="21"/>
  <c r="U192" i="21"/>
  <c r="AJ192" i="21"/>
  <c r="P193" i="21"/>
  <c r="Y193" i="21"/>
  <c r="AH193" i="21"/>
  <c r="AB194" i="21"/>
  <c r="AG195" i="21"/>
  <c r="V196" i="21"/>
  <c r="AG196" i="21"/>
  <c r="X197" i="21"/>
  <c r="AJ197" i="21"/>
  <c r="N198" i="21"/>
  <c r="X198" i="21"/>
  <c r="AE4" i="21"/>
  <c r="Y6" i="21"/>
  <c r="AK10" i="21"/>
  <c r="S16" i="21"/>
  <c r="AE19" i="21"/>
  <c r="Z22" i="21"/>
  <c r="M25" i="21"/>
  <c r="AB28" i="21"/>
  <c r="S30" i="21"/>
  <c r="P32" i="21"/>
  <c r="AC33" i="21"/>
  <c r="AJ36" i="21"/>
  <c r="AC38" i="21"/>
  <c r="Q40" i="21"/>
  <c r="AC42" i="21"/>
  <c r="AC43" i="21"/>
  <c r="AK44" i="21"/>
  <c r="AC47" i="21"/>
  <c r="AG48" i="21"/>
  <c r="R49" i="21"/>
  <c r="AB50" i="21"/>
  <c r="AD51" i="21"/>
  <c r="AH52" i="21"/>
  <c r="AC54" i="21"/>
  <c r="O55" i="21"/>
  <c r="AK55" i="21"/>
  <c r="AC56" i="21"/>
  <c r="Q57" i="21"/>
  <c r="W58" i="21"/>
  <c r="AB59" i="21"/>
  <c r="U61" i="21"/>
  <c r="T62" i="21"/>
  <c r="O64" i="21"/>
  <c r="AD65" i="21"/>
  <c r="W66" i="21"/>
  <c r="Z67" i="21"/>
  <c r="AF69" i="21"/>
  <c r="Q70" i="21"/>
  <c r="AI70" i="21"/>
  <c r="U71" i="21"/>
  <c r="Z72" i="21"/>
  <c r="AK73" i="21"/>
  <c r="AI74" i="21"/>
  <c r="AA75" i="21"/>
  <c r="AK76" i="21"/>
  <c r="T77" i="21"/>
  <c r="AE77" i="21"/>
  <c r="AB78" i="21"/>
  <c r="N80" i="21"/>
  <c r="AB80" i="21"/>
  <c r="AC81" i="21"/>
  <c r="R82" i="21"/>
  <c r="X83" i="21"/>
  <c r="AJ83" i="21"/>
  <c r="V84" i="21"/>
  <c r="M85" i="21"/>
  <c r="W85" i="21"/>
  <c r="AG85" i="21"/>
  <c r="AC86" i="21"/>
  <c r="AK87" i="21"/>
  <c r="O89" i="21"/>
  <c r="AD89" i="21"/>
  <c r="P90" i="21"/>
  <c r="AI90" i="21"/>
  <c r="P91" i="21"/>
  <c r="AB91" i="21"/>
  <c r="AH92" i="21"/>
  <c r="P93" i="21"/>
  <c r="Z93" i="21"/>
  <c r="AK93" i="21"/>
  <c r="N94" i="21"/>
  <c r="AC94" i="21"/>
  <c r="U97" i="21"/>
  <c r="AA98" i="21"/>
  <c r="U99" i="21"/>
  <c r="AF99" i="21"/>
  <c r="V101" i="21"/>
  <c r="AF101" i="21"/>
  <c r="AF102" i="21"/>
  <c r="V104" i="21"/>
  <c r="Q107" i="21"/>
  <c r="AB107" i="21"/>
  <c r="O108" i="21"/>
  <c r="Y108" i="21"/>
  <c r="AH108" i="21"/>
  <c r="Y109" i="21"/>
  <c r="AH110" i="21"/>
  <c r="S111" i="21"/>
  <c r="AB111" i="21"/>
  <c r="AK111" i="21"/>
  <c r="M112" i="21"/>
  <c r="AI112" i="21"/>
  <c r="P114" i="21"/>
  <c r="Z114" i="21"/>
  <c r="AK114" i="21"/>
  <c r="AE115" i="21"/>
  <c r="X116" i="21"/>
  <c r="U117" i="21"/>
  <c r="AG117" i="21"/>
  <c r="N118" i="21"/>
  <c r="M119" i="21"/>
  <c r="V119" i="21"/>
  <c r="AE119" i="21"/>
  <c r="S120" i="21"/>
  <c r="AF120" i="21"/>
  <c r="M121" i="21"/>
  <c r="U122" i="21"/>
  <c r="AF122" i="21"/>
  <c r="M8" i="21"/>
  <c r="AF11" i="21"/>
  <c r="AK16" i="21"/>
  <c r="AA22" i="21"/>
  <c r="V25" i="21"/>
  <c r="M27" i="21"/>
  <c r="Q29" i="21"/>
  <c r="AD30" i="21"/>
  <c r="Z32" i="21"/>
  <c r="AJ33" i="21"/>
  <c r="S40" i="21"/>
  <c r="AE42" i="21"/>
  <c r="AE43" i="21"/>
  <c r="AK48" i="21"/>
  <c r="S49" i="21"/>
  <c r="AE50" i="21"/>
  <c r="AJ52" i="21"/>
  <c r="N54" i="21"/>
  <c r="AD54" i="21"/>
  <c r="S55" i="21"/>
  <c r="AF56" i="21"/>
  <c r="R57" i="21"/>
  <c r="Z58" i="21"/>
  <c r="AE59" i="21"/>
  <c r="V62" i="21"/>
  <c r="P64" i="21"/>
  <c r="M65" i="21"/>
  <c r="AE65" i="21"/>
  <c r="Y66" i="21"/>
  <c r="AB67" i="21"/>
  <c r="AG69" i="21"/>
  <c r="R70" i="21"/>
  <c r="AJ70" i="21"/>
  <c r="AI71" i="21"/>
  <c r="AB72" i="21"/>
  <c r="S73" i="21"/>
  <c r="AC75" i="21"/>
  <c r="U77" i="21"/>
  <c r="AI77" i="21"/>
  <c r="O80" i="21"/>
  <c r="AE80" i="21"/>
  <c r="M81" i="21"/>
  <c r="AD81" i="21"/>
  <c r="T82" i="21"/>
  <c r="Y83" i="21"/>
  <c r="AK83" i="21"/>
  <c r="Z84" i="21"/>
  <c r="N85" i="21"/>
  <c r="X85" i="21"/>
  <c r="AI85" i="21"/>
  <c r="AJ86" i="21"/>
  <c r="P88" i="21"/>
  <c r="Q89" i="21"/>
  <c r="AG89" i="21"/>
  <c r="Q90" i="21"/>
  <c r="AJ90" i="21"/>
  <c r="Q91" i="21"/>
  <c r="AD91" i="21"/>
  <c r="AI92" i="21"/>
  <c r="Q93" i="21"/>
  <c r="AA93" i="21"/>
  <c r="O94" i="21"/>
  <c r="AF94" i="21"/>
  <c r="O95" i="21"/>
  <c r="V97" i="21"/>
  <c r="AB98" i="21"/>
  <c r="V99" i="21"/>
  <c r="AJ99" i="21"/>
  <c r="M100" i="21"/>
  <c r="M101" i="21"/>
  <c r="W101" i="21"/>
  <c r="AH101" i="21"/>
  <c r="W104" i="21"/>
  <c r="S106" i="21"/>
  <c r="S107" i="21"/>
  <c r="AC107" i="21"/>
  <c r="P108" i="21"/>
  <c r="Z108" i="21"/>
  <c r="AJ108" i="21"/>
  <c r="AB109" i="21"/>
  <c r="T111" i="21"/>
  <c r="AC111" i="21"/>
  <c r="O112" i="21"/>
  <c r="AJ112" i="21"/>
  <c r="Q114" i="21"/>
  <c r="AB114" i="21"/>
  <c r="AH115" i="21"/>
  <c r="Z116" i="21"/>
  <c r="V117" i="21"/>
  <c r="AJ117" i="21"/>
  <c r="V118" i="21"/>
  <c r="N119" i="21"/>
  <c r="W119" i="21"/>
  <c r="AF119" i="21"/>
  <c r="U120" i="21"/>
  <c r="AI120" i="21"/>
  <c r="P121" i="21"/>
  <c r="V122" i="21"/>
  <c r="AG122" i="21"/>
  <c r="O123" i="21"/>
  <c r="AB123" i="21"/>
  <c r="P126" i="21"/>
  <c r="Q127" i="21"/>
  <c r="Z127" i="21"/>
  <c r="AJ127" i="21"/>
  <c r="AG129" i="21"/>
  <c r="U130" i="21"/>
  <c r="AH130" i="21"/>
  <c r="O131" i="21"/>
  <c r="AA131" i="21"/>
  <c r="S132" i="21"/>
  <c r="AD132" i="21"/>
  <c r="AC133" i="21"/>
  <c r="U134" i="21"/>
  <c r="O135" i="21"/>
  <c r="Y135" i="21"/>
  <c r="AH135" i="21"/>
  <c r="AC137" i="21"/>
  <c r="Y139" i="21"/>
  <c r="X140" i="21"/>
  <c r="AI140" i="21"/>
  <c r="AD141" i="21"/>
  <c r="N143" i="21"/>
  <c r="V143" i="21"/>
  <c r="AD143" i="21"/>
  <c r="M5" i="21"/>
  <c r="X8" i="21"/>
  <c r="P14" i="21"/>
  <c r="AB22" i="21"/>
  <c r="AJ25" i="21"/>
  <c r="N27" i="21"/>
  <c r="R29" i="21"/>
  <c r="AA32" i="21"/>
  <c r="Q37" i="21"/>
  <c r="X39" i="21"/>
  <c r="T40" i="21"/>
  <c r="AA41" i="21"/>
  <c r="AJ42" i="21"/>
  <c r="S48" i="21"/>
  <c r="AB49" i="21"/>
  <c r="AK52" i="21"/>
  <c r="P54" i="21"/>
  <c r="AK54" i="21"/>
  <c r="V55" i="21"/>
  <c r="AH56" i="21"/>
  <c r="X57" i="21"/>
  <c r="AK58" i="21"/>
  <c r="AG59" i="21"/>
  <c r="W62" i="21"/>
  <c r="T64" i="21"/>
  <c r="N65" i="21"/>
  <c r="AG65" i="21"/>
  <c r="AB66" i="21"/>
  <c r="AH69" i="21"/>
  <c r="X70" i="21"/>
  <c r="AK70" i="21"/>
  <c r="AK71" i="21"/>
  <c r="AD72" i="21"/>
  <c r="U73" i="21"/>
  <c r="O75" i="21"/>
  <c r="AD75" i="21"/>
  <c r="Y77" i="21"/>
  <c r="AJ77" i="21"/>
  <c r="T79" i="21"/>
  <c r="P80" i="21"/>
  <c r="AF80" i="21"/>
  <c r="N81" i="21"/>
  <c r="AE81" i="21"/>
  <c r="AA82" i="21"/>
  <c r="M83" i="21"/>
  <c r="AA83" i="21"/>
  <c r="AB84" i="21"/>
  <c r="O85" i="21"/>
  <c r="Y85" i="21"/>
  <c r="AK85" i="21"/>
  <c r="M86" i="21"/>
  <c r="AK86" i="21"/>
  <c r="T88" i="21"/>
  <c r="S89" i="21"/>
  <c r="AI89" i="21"/>
  <c r="V90" i="21"/>
  <c r="N5" i="21"/>
  <c r="Q14" i="21"/>
  <c r="U15" i="21"/>
  <c r="AB21" i="21"/>
  <c r="AC22" i="21"/>
  <c r="AK25" i="21"/>
  <c r="X27" i="21"/>
  <c r="S29" i="21"/>
  <c r="AC32" i="21"/>
  <c r="AE34" i="21"/>
  <c r="M36" i="21"/>
  <c r="R37" i="21"/>
  <c r="T29" i="21"/>
  <c r="AK32" i="21"/>
  <c r="Z36" i="21"/>
  <c r="AF40" i="21"/>
  <c r="Q43" i="21"/>
  <c r="W46" i="21"/>
  <c r="V53" i="21"/>
  <c r="Z54" i="21"/>
  <c r="AF55" i="21"/>
  <c r="AC62" i="21"/>
  <c r="AF64" i="21"/>
  <c r="N70" i="21"/>
  <c r="M71" i="21"/>
  <c r="AB74" i="21"/>
  <c r="AG75" i="21"/>
  <c r="AC77" i="21"/>
  <c r="AK79" i="21"/>
  <c r="P83" i="21"/>
  <c r="P85" i="21"/>
  <c r="X86" i="21"/>
  <c r="AD88" i="21"/>
  <c r="AB89" i="21"/>
  <c r="AB90" i="21"/>
  <c r="X91" i="21"/>
  <c r="N93" i="21"/>
  <c r="AF93" i="21"/>
  <c r="R94" i="21"/>
  <c r="N96" i="21"/>
  <c r="AG97" i="21"/>
  <c r="AF98" i="21"/>
  <c r="S99" i="21"/>
  <c r="Z101" i="21"/>
  <c r="X106" i="21"/>
  <c r="T107" i="21"/>
  <c r="AI107" i="21"/>
  <c r="T108" i="21"/>
  <c r="AF108" i="21"/>
  <c r="N109" i="21"/>
  <c r="X111" i="21"/>
  <c r="W112" i="21"/>
  <c r="R114" i="21"/>
  <c r="AG114" i="21"/>
  <c r="P116" i="21"/>
  <c r="AJ116" i="21"/>
  <c r="Y117" i="21"/>
  <c r="Y118" i="21"/>
  <c r="R119" i="21"/>
  <c r="AH119" i="21"/>
  <c r="M120" i="21"/>
  <c r="AK120" i="21"/>
  <c r="AG121" i="21"/>
  <c r="Y122" i="21"/>
  <c r="AG123" i="21"/>
  <c r="AE125" i="21"/>
  <c r="AH126" i="21"/>
  <c r="T127" i="21"/>
  <c r="AE127" i="21"/>
  <c r="AD130" i="21"/>
  <c r="N131" i="21"/>
  <c r="AE131" i="21"/>
  <c r="N132" i="21"/>
  <c r="AB132" i="21"/>
  <c r="N135" i="21"/>
  <c r="AA135" i="21"/>
  <c r="AK136" i="21"/>
  <c r="AF137" i="21"/>
  <c r="Q139" i="21"/>
  <c r="Z140" i="21"/>
  <c r="W143" i="21"/>
  <c r="AG143" i="21"/>
  <c r="S144" i="21"/>
  <c r="AD144" i="21"/>
  <c r="M146" i="21"/>
  <c r="N147" i="21"/>
  <c r="O148" i="21"/>
  <c r="Z148" i="21"/>
  <c r="P149" i="21"/>
  <c r="AA149" i="21"/>
  <c r="AK149" i="21"/>
  <c r="T150" i="21"/>
  <c r="N151" i="21"/>
  <c r="W151" i="21"/>
  <c r="AF151" i="21"/>
  <c r="W152" i="21"/>
  <c r="AJ152" i="21"/>
  <c r="P153" i="21"/>
  <c r="Z153" i="21"/>
  <c r="AJ153" i="21"/>
  <c r="M154" i="21"/>
  <c r="O156" i="21"/>
  <c r="AH156" i="21"/>
  <c r="S157" i="21"/>
  <c r="AG157" i="21"/>
  <c r="M158" i="21"/>
  <c r="X158" i="21"/>
  <c r="AH158" i="21"/>
  <c r="U159" i="21"/>
  <c r="AD159" i="21"/>
  <c r="O160" i="21"/>
  <c r="AA160" i="21"/>
  <c r="AJ161" i="21"/>
  <c r="AK162" i="21"/>
  <c r="Y163" i="21"/>
  <c r="AE164" i="21"/>
  <c r="M165" i="21"/>
  <c r="X165" i="21"/>
  <c r="R166" i="21"/>
  <c r="AI166" i="21"/>
  <c r="N167" i="21"/>
  <c r="W167" i="21"/>
  <c r="AF167" i="21"/>
  <c r="Z168" i="21"/>
  <c r="P169" i="21"/>
  <c r="AA169" i="21"/>
  <c r="P170" i="21"/>
  <c r="Z170" i="21"/>
  <c r="AK170" i="21"/>
  <c r="AK171" i="21"/>
  <c r="AD172" i="21"/>
  <c r="P173" i="21"/>
  <c r="AI173" i="21"/>
  <c r="P174" i="21"/>
  <c r="AA174" i="21"/>
  <c r="Q175" i="21"/>
  <c r="Z175" i="21"/>
  <c r="AI175" i="21"/>
  <c r="AH176" i="21"/>
  <c r="S177" i="21"/>
  <c r="AE177" i="21"/>
  <c r="AE178" i="21"/>
  <c r="N179" i="21"/>
  <c r="AD179" i="21"/>
  <c r="X180" i="21"/>
  <c r="T183" i="21"/>
  <c r="AC183" i="21"/>
  <c r="N184" i="21"/>
  <c r="X184" i="21"/>
  <c r="AI184" i="21"/>
  <c r="AF186" i="21"/>
  <c r="AH187" i="21"/>
  <c r="V188" i="21"/>
  <c r="AG188" i="21"/>
  <c r="U189" i="21"/>
  <c r="AE189" i="21"/>
  <c r="S191" i="21"/>
  <c r="AB191" i="21"/>
  <c r="AK191" i="21"/>
  <c r="P192" i="21"/>
  <c r="AH192" i="21"/>
  <c r="O193" i="21"/>
  <c r="Z193" i="21"/>
  <c r="AJ193" i="21"/>
  <c r="M194" i="21"/>
  <c r="AK194" i="21"/>
  <c r="U195" i="21"/>
  <c r="P196" i="21"/>
  <c r="AE196" i="21"/>
  <c r="Y197" i="21"/>
  <c r="R198" i="21"/>
  <c r="AB198" i="21"/>
  <c r="AK198" i="21"/>
  <c r="M199" i="21"/>
  <c r="U199" i="21"/>
  <c r="AC199" i="21"/>
  <c r="AK199" i="21"/>
  <c r="V200" i="21"/>
  <c r="AF200" i="21"/>
  <c r="X201" i="21"/>
  <c r="AI201" i="21"/>
  <c r="AB202" i="21"/>
  <c r="AG204" i="21"/>
  <c r="U205" i="21"/>
  <c r="AE205" i="21"/>
  <c r="U206" i="21"/>
  <c r="AH206" i="21"/>
  <c r="T207" i="21"/>
  <c r="AB207" i="21"/>
  <c r="AJ207" i="21"/>
  <c r="U208" i="21"/>
  <c r="AE208" i="21"/>
  <c r="AI209" i="21"/>
  <c r="T210" i="21"/>
  <c r="Z13" i="21"/>
  <c r="AJ15" i="21"/>
  <c r="AF21" i="21"/>
  <c r="AE29" i="21"/>
  <c r="V33" i="21"/>
  <c r="AA36" i="21"/>
  <c r="AD39" i="21"/>
  <c r="AK40" i="21"/>
  <c r="T43" i="21"/>
  <c r="AC46" i="21"/>
  <c r="T51" i="21"/>
  <c r="W53" i="21"/>
  <c r="AI55" i="21"/>
  <c r="O58" i="21"/>
  <c r="W60" i="21"/>
  <c r="AE62" i="21"/>
  <c r="AG64" i="21"/>
  <c r="M69" i="21"/>
  <c r="Y70" i="21"/>
  <c r="N72" i="21"/>
  <c r="AF74" i="21"/>
  <c r="AI75" i="21"/>
  <c r="M77" i="21"/>
  <c r="AK77" i="21"/>
  <c r="R80" i="21"/>
  <c r="Q83" i="21"/>
  <c r="S85" i="21"/>
  <c r="AJ89" i="21"/>
  <c r="Y91" i="21"/>
  <c r="M92" i="21"/>
  <c r="R93" i="21"/>
  <c r="AG93" i="21"/>
  <c r="T94" i="21"/>
  <c r="R96" i="21"/>
  <c r="AI98" i="21"/>
  <c r="Y99" i="21"/>
  <c r="AA101" i="21"/>
  <c r="O102" i="21"/>
  <c r="O104" i="21"/>
  <c r="N105" i="21"/>
  <c r="AB106" i="21"/>
  <c r="U107" i="21"/>
  <c r="AJ107" i="21"/>
  <c r="U108" i="21"/>
  <c r="AK108" i="21"/>
  <c r="O109" i="21"/>
  <c r="Y111" i="21"/>
  <c r="X112" i="21"/>
  <c r="T114" i="21"/>
  <c r="AH114" i="21"/>
  <c r="Q116" i="21"/>
  <c r="AB117" i="21"/>
  <c r="Z118" i="21"/>
  <c r="S119" i="21"/>
  <c r="AI119" i="21"/>
  <c r="N120" i="21"/>
  <c r="AH121" i="21"/>
  <c r="Z122" i="21"/>
  <c r="Q123" i="21"/>
  <c r="AH123" i="21"/>
  <c r="U127" i="21"/>
  <c r="AF127" i="21"/>
  <c r="AE130" i="21"/>
  <c r="Q131" i="21"/>
  <c r="AG131" i="21"/>
  <c r="O132" i="21"/>
  <c r="AE132" i="21"/>
  <c r="Q135" i="21"/>
  <c r="AB135" i="21"/>
  <c r="U139" i="21"/>
  <c r="AA140" i="21"/>
  <c r="V9" i="21"/>
  <c r="AA13" i="21"/>
  <c r="AG21" i="21"/>
  <c r="S37" i="21"/>
  <c r="AI39" i="21"/>
  <c r="AB41" i="21"/>
  <c r="AD46" i="21"/>
  <c r="N49" i="21"/>
  <c r="U51" i="21"/>
  <c r="X53" i="21"/>
  <c r="N57" i="21"/>
  <c r="U58" i="21"/>
  <c r="AG60" i="21"/>
  <c r="AG62" i="21"/>
  <c r="AH64" i="21"/>
  <c r="N69" i="21"/>
  <c r="Z70" i="21"/>
  <c r="O72" i="21"/>
  <c r="V73" i="21"/>
  <c r="O77" i="21"/>
  <c r="T80" i="21"/>
  <c r="O81" i="21"/>
  <c r="AB82" i="21"/>
  <c r="T83" i="21"/>
  <c r="R84" i="21"/>
  <c r="T85" i="21"/>
  <c r="AF91" i="21"/>
  <c r="N92" i="21"/>
  <c r="S93" i="21"/>
  <c r="AH93" i="21"/>
  <c r="W94" i="21"/>
  <c r="AG96" i="21"/>
  <c r="P98" i="21"/>
  <c r="AJ98" i="21"/>
  <c r="AA99" i="21"/>
  <c r="N101" i="21"/>
  <c r="AB101" i="21"/>
  <c r="P102" i="21"/>
  <c r="P104" i="21"/>
  <c r="Y105" i="21"/>
  <c r="AF106" i="21"/>
  <c r="V107" i="21"/>
  <c r="V108" i="21"/>
  <c r="P109" i="21"/>
  <c r="M111" i="21"/>
  <c r="Z111" i="21"/>
  <c r="AA112" i="21"/>
  <c r="U114" i="21"/>
  <c r="R116" i="21"/>
  <c r="AC117" i="21"/>
  <c r="AH118" i="21"/>
  <c r="T119" i="21"/>
  <c r="AJ119" i="21"/>
  <c r="V120" i="21"/>
  <c r="AC122" i="21"/>
  <c r="R123" i="21"/>
  <c r="AI123" i="21"/>
  <c r="N126" i="21"/>
  <c r="V127" i="21"/>
  <c r="AH127" i="21"/>
  <c r="M129" i="21"/>
  <c r="AG130" i="21"/>
  <c r="T131" i="21"/>
  <c r="AH131" i="21"/>
  <c r="R132" i="21"/>
  <c r="AF132" i="21"/>
  <c r="N134" i="21"/>
  <c r="R135" i="21"/>
  <c r="AC135" i="21"/>
  <c r="W139" i="21"/>
  <c r="O140" i="21"/>
  <c r="AB140" i="21"/>
  <c r="AB141" i="21"/>
  <c r="O143" i="21"/>
  <c r="Y143" i="21"/>
  <c r="AI143" i="21"/>
  <c r="V144" i="21"/>
  <c r="AF144" i="21"/>
  <c r="T146" i="21"/>
  <c r="U147" i="21"/>
  <c r="Q148" i="21"/>
  <c r="AE148" i="21"/>
  <c r="S149" i="21"/>
  <c r="AC149" i="21"/>
  <c r="AC150" i="21"/>
  <c r="P151" i="21"/>
  <c r="Z151" i="21"/>
  <c r="AI151" i="21"/>
  <c r="Z152" i="21"/>
  <c r="R153" i="21"/>
  <c r="AB153" i="21"/>
  <c r="AB154" i="21"/>
  <c r="Q156" i="21"/>
  <c r="W157" i="21"/>
  <c r="AJ157" i="21"/>
  <c r="P158" i="21"/>
  <c r="AA158" i="21"/>
  <c r="AK158" i="21"/>
  <c r="N159" i="21"/>
  <c r="W159" i="21"/>
  <c r="AF159" i="21"/>
  <c r="R160" i="21"/>
  <c r="AE160" i="21"/>
  <c r="N162" i="21"/>
  <c r="AB163" i="21"/>
  <c r="P164" i="21"/>
  <c r="AG164" i="21"/>
  <c r="P165" i="21"/>
  <c r="AC165" i="21"/>
  <c r="X166" i="21"/>
  <c r="AK166" i="21"/>
  <c r="P167" i="21"/>
  <c r="Y167" i="21"/>
  <c r="AI167" i="21"/>
  <c r="AI168" i="21"/>
  <c r="R169" i="21"/>
  <c r="AE169" i="21"/>
  <c r="R170" i="21"/>
  <c r="AD170" i="21"/>
  <c r="N172" i="21"/>
  <c r="U173" i="21"/>
  <c r="R174" i="21"/>
  <c r="AF174" i="21"/>
  <c r="S175" i="21"/>
  <c r="AB175" i="21"/>
  <c r="AK175" i="21"/>
  <c r="M176" i="21"/>
  <c r="W177" i="21"/>
  <c r="AI177" i="21"/>
  <c r="Q178" i="21"/>
  <c r="Q179" i="21"/>
  <c r="AI179" i="21"/>
  <c r="AH180" i="21"/>
  <c r="U182" i="21"/>
  <c r="M183" i="21"/>
  <c r="V183" i="21"/>
  <c r="AE183" i="21"/>
  <c r="P184" i="21"/>
  <c r="AA184" i="21"/>
  <c r="T186" i="21"/>
  <c r="X188" i="21"/>
  <c r="AI188" i="21"/>
  <c r="M189" i="21"/>
  <c r="X189" i="21"/>
  <c r="AI189" i="21"/>
  <c r="U191" i="21"/>
  <c r="AD191" i="21"/>
  <c r="S192" i="21"/>
  <c r="AK192" i="21"/>
  <c r="R193" i="21"/>
  <c r="AB193" i="21"/>
  <c r="T194" i="21"/>
  <c r="AD195" i="21"/>
  <c r="S196" i="21"/>
  <c r="AH196" i="21"/>
  <c r="O197" i="21"/>
  <c r="AB197" i="21"/>
  <c r="T198" i="21"/>
  <c r="AD198" i="21"/>
  <c r="O199" i="21"/>
  <c r="W199" i="21"/>
  <c r="AE199" i="21"/>
  <c r="N200" i="21"/>
  <c r="X200" i="21"/>
  <c r="AI200" i="21"/>
  <c r="O201" i="21"/>
  <c r="Z201" i="21"/>
  <c r="AK201" i="21"/>
  <c r="AD202" i="21"/>
  <c r="M205" i="21"/>
  <c r="W205" i="21"/>
  <c r="AG205" i="21"/>
  <c r="Y206" i="21"/>
  <c r="AJ206" i="21"/>
  <c r="N207" i="21"/>
  <c r="V207" i="21"/>
  <c r="AD207" i="21"/>
  <c r="M208" i="21"/>
  <c r="W208" i="21"/>
  <c r="N6" i="21"/>
  <c r="Z9" i="21"/>
  <c r="AJ13" i="21"/>
  <c r="AJ21" i="21"/>
  <c r="T26" i="21"/>
  <c r="V37" i="21"/>
  <c r="AC41" i="21"/>
  <c r="M44" i="21"/>
  <c r="O49" i="21"/>
  <c r="Z51" i="21"/>
  <c r="AG53" i="21"/>
  <c r="M56" i="21"/>
  <c r="Y57" i="21"/>
  <c r="N66" i="21"/>
  <c r="P69" i="21"/>
  <c r="AA70" i="21"/>
  <c r="P72" i="21"/>
  <c r="W73" i="21"/>
  <c r="P75" i="21"/>
  <c r="Q77" i="21"/>
  <c r="V80" i="21"/>
  <c r="T81" i="21"/>
  <c r="AF82" i="21"/>
  <c r="AB83" i="21"/>
  <c r="AH84" i="21"/>
  <c r="U85" i="21"/>
  <c r="AG91" i="21"/>
  <c r="T92" i="21"/>
  <c r="U93" i="21"/>
  <c r="X94" i="21"/>
  <c r="T95" i="21"/>
  <c r="AH96" i="21"/>
  <c r="Q98" i="21"/>
  <c r="AB99" i="21"/>
  <c r="O101" i="21"/>
  <c r="AC101" i="21"/>
  <c r="R102" i="21"/>
  <c r="Y104" i="21"/>
  <c r="AC105" i="21"/>
  <c r="W107" i="21"/>
  <c r="W108" i="21"/>
  <c r="V109" i="21"/>
  <c r="N111" i="21"/>
  <c r="AD111" i="21"/>
  <c r="AK112" i="21"/>
  <c r="V114" i="21"/>
  <c r="S116" i="21"/>
  <c r="M117" i="21"/>
  <c r="AK117" i="21"/>
  <c r="AJ118" i="21"/>
  <c r="X119" i="21"/>
  <c r="AK119" i="21"/>
  <c r="W120" i="21"/>
  <c r="M122" i="21"/>
  <c r="AD122" i="21"/>
  <c r="S123" i="21"/>
  <c r="AJ123" i="21"/>
  <c r="U126" i="21"/>
  <c r="W127" i="21"/>
  <c r="AK127" i="21"/>
  <c r="O129" i="21"/>
  <c r="N130" i="21"/>
  <c r="U131" i="21"/>
  <c r="O6" i="21"/>
  <c r="AJ31" i="21"/>
  <c r="AA37" i="21"/>
  <c r="N44" i="21"/>
  <c r="T48" i="21"/>
  <c r="AC49" i="21"/>
  <c r="P56" i="21"/>
  <c r="AB57" i="21"/>
  <c r="P65" i="21"/>
  <c r="AD66" i="21"/>
  <c r="T69" i="21"/>
  <c r="AB70" i="21"/>
  <c r="W72" i="21"/>
  <c r="AA73" i="21"/>
  <c r="Q75" i="21"/>
  <c r="N76" i="21"/>
  <c r="R77" i="21"/>
  <c r="Y80" i="21"/>
  <c r="W81" i="21"/>
  <c r="AH82" i="21"/>
  <c r="AD83" i="21"/>
  <c r="AJ84" i="21"/>
  <c r="AB85" i="21"/>
  <c r="R87" i="21"/>
  <c r="N91" i="21"/>
  <c r="AI91" i="21"/>
  <c r="AJ92" i="21"/>
  <c r="W93" i="21"/>
  <c r="Z94" i="21"/>
  <c r="W95" i="21"/>
  <c r="O97" i="21"/>
  <c r="R98" i="21"/>
  <c r="AC99" i="21"/>
  <c r="N100" i="21"/>
  <c r="P101" i="21"/>
  <c r="AI101" i="21"/>
  <c r="R14" i="21"/>
  <c r="AK22" i="21"/>
  <c r="O35" i="21"/>
  <c r="O44" i="21"/>
  <c r="U48" i="21"/>
  <c r="AI49" i="21"/>
  <c r="Q54" i="21"/>
  <c r="R56" i="21"/>
  <c r="AC57" i="21"/>
  <c r="R18" i="21"/>
  <c r="Z40" i="21"/>
  <c r="W48" i="21"/>
  <c r="Y52" i="21"/>
  <c r="S56" i="21"/>
  <c r="Q65" i="21"/>
  <c r="Y79" i="21"/>
  <c r="O86" i="21"/>
  <c r="W89" i="21"/>
  <c r="AJ91" i="21"/>
  <c r="AC93" i="21"/>
  <c r="X98" i="21"/>
  <c r="X101" i="21"/>
  <c r="AF104" i="21"/>
  <c r="V106" i="21"/>
  <c r="AF107" i="21"/>
  <c r="AE108" i="21"/>
  <c r="AK109" i="21"/>
  <c r="AH111" i="21"/>
  <c r="U115" i="21"/>
  <c r="O117" i="21"/>
  <c r="W121" i="21"/>
  <c r="AJ122" i="21"/>
  <c r="AF126" i="21"/>
  <c r="AC127" i="21"/>
  <c r="W129" i="21"/>
  <c r="AI131" i="21"/>
  <c r="X132" i="21"/>
  <c r="M133" i="21"/>
  <c r="AD135" i="21"/>
  <c r="U136" i="21"/>
  <c r="AH139" i="21"/>
  <c r="AH140" i="21"/>
  <c r="AF142" i="21"/>
  <c r="X143" i="21"/>
  <c r="O144" i="21"/>
  <c r="AB144" i="21"/>
  <c r="N148" i="21"/>
  <c r="AF148" i="21"/>
  <c r="Y149" i="21"/>
  <c r="AK150" i="21"/>
  <c r="V151" i="21"/>
  <c r="AJ151" i="21"/>
  <c r="P152" i="21"/>
  <c r="AI152" i="21"/>
  <c r="S153" i="21"/>
  <c r="AG153" i="21"/>
  <c r="V156" i="21"/>
  <c r="N157" i="21"/>
  <c r="AF157" i="21"/>
  <c r="R158" i="21"/>
  <c r="AD158" i="21"/>
  <c r="V159" i="21"/>
  <c r="AH159" i="21"/>
  <c r="M160" i="21"/>
  <c r="AC160" i="21"/>
  <c r="O161" i="21"/>
  <c r="Z162" i="21"/>
  <c r="AA163" i="21"/>
  <c r="V164" i="21"/>
  <c r="AA165" i="21"/>
  <c r="AD166" i="21"/>
  <c r="O167" i="21"/>
  <c r="AB167" i="21"/>
  <c r="AB168" i="21"/>
  <c r="U169" i="21"/>
  <c r="AJ169" i="21"/>
  <c r="Q170" i="21"/>
  <c r="AF170" i="21"/>
  <c r="Q171" i="21"/>
  <c r="AE172" i="21"/>
  <c r="Y173" i="21"/>
  <c r="M174" i="21"/>
  <c r="AC174" i="21"/>
  <c r="W175" i="21"/>
  <c r="AJ175" i="21"/>
  <c r="W176" i="21"/>
  <c r="Q177" i="21"/>
  <c r="AH177" i="21"/>
  <c r="T178" i="21"/>
  <c r="AG179" i="21"/>
  <c r="AD182" i="21"/>
  <c r="R183" i="21"/>
  <c r="AF183" i="21"/>
  <c r="W184" i="21"/>
  <c r="V186" i="21"/>
  <c r="U187" i="21"/>
  <c r="W188" i="21"/>
  <c r="S189" i="21"/>
  <c r="AG189" i="21"/>
  <c r="M191" i="21"/>
  <c r="X191" i="21"/>
  <c r="AJ191" i="21"/>
  <c r="X192" i="21"/>
  <c r="X193" i="21"/>
  <c r="AC194" i="21"/>
  <c r="T195" i="21"/>
  <c r="W196" i="21"/>
  <c r="W197" i="21"/>
  <c r="Y198" i="21"/>
  <c r="AJ198" i="21"/>
  <c r="P199" i="21"/>
  <c r="Z199" i="21"/>
  <c r="AJ199" i="21"/>
  <c r="M200" i="21"/>
  <c r="AA200" i="21"/>
  <c r="Y201" i="21"/>
  <c r="AE204" i="21"/>
  <c r="V205" i="21"/>
  <c r="AJ205" i="21"/>
  <c r="R206" i="21"/>
  <c r="AI206" i="21"/>
  <c r="O207" i="21"/>
  <c r="Y207" i="21"/>
  <c r="AI207" i="21"/>
  <c r="N208" i="21"/>
  <c r="AB208" i="21"/>
  <c r="AH209" i="21"/>
  <c r="W210" i="21"/>
  <c r="AH210" i="21"/>
  <c r="AE211" i="21"/>
  <c r="T212" i="21"/>
  <c r="Q213" i="21"/>
  <c r="AA213" i="21"/>
  <c r="AJ213" i="21"/>
  <c r="N214" i="21"/>
  <c r="AK214" i="21"/>
  <c r="R215" i="21"/>
  <c r="Z215" i="21"/>
  <c r="AH215" i="21"/>
  <c r="R216" i="21"/>
  <c r="AC216" i="21"/>
  <c r="U217" i="21"/>
  <c r="AF218" i="21"/>
  <c r="M219" i="21"/>
  <c r="AB219" i="21"/>
  <c r="X220" i="21"/>
  <c r="AI220" i="21"/>
  <c r="M221" i="21"/>
  <c r="V221" i="21"/>
  <c r="AE221" i="21"/>
  <c r="M223" i="21"/>
  <c r="U223" i="21"/>
  <c r="AC223" i="21"/>
  <c r="AK223" i="21"/>
  <c r="Z224" i="21"/>
  <c r="V226" i="21"/>
  <c r="X228" i="21"/>
  <c r="O229" i="21"/>
  <c r="X229" i="21"/>
  <c r="AG229" i="21"/>
  <c r="AA230" i="21"/>
  <c r="S231" i="21"/>
  <c r="AA231" i="21"/>
  <c r="AI231" i="21"/>
  <c r="Z233" i="21"/>
  <c r="W234" i="21"/>
  <c r="AH234" i="21"/>
  <c r="M235" i="21"/>
  <c r="AI235" i="21"/>
  <c r="AG236" i="21"/>
  <c r="O237" i="21"/>
  <c r="X237" i="21"/>
  <c r="AG237" i="21"/>
  <c r="T238" i="21"/>
  <c r="AD238" i="21"/>
  <c r="Q239" i="21"/>
  <c r="Y239" i="21"/>
  <c r="AG239" i="21"/>
  <c r="V240" i="21"/>
  <c r="U241" i="21"/>
  <c r="AG241" i="21"/>
  <c r="X242" i="21"/>
  <c r="Q243" i="21"/>
  <c r="AD243" i="21"/>
  <c r="AG244" i="21"/>
  <c r="M245" i="21"/>
  <c r="V245" i="21"/>
  <c r="AE245" i="21"/>
  <c r="R247" i="21"/>
  <c r="Z247" i="21"/>
  <c r="AH247" i="21"/>
  <c r="T248" i="21"/>
  <c r="AE248" i="21"/>
  <c r="AG249" i="21"/>
  <c r="W251" i="21"/>
  <c r="T252" i="21"/>
  <c r="AG252" i="21"/>
  <c r="T253" i="21"/>
  <c r="AC253" i="21"/>
  <c r="N254" i="21"/>
  <c r="AJ254" i="21"/>
  <c r="R255" i="21"/>
  <c r="Z255" i="21"/>
  <c r="AH255" i="21"/>
  <c r="T256" i="21"/>
  <c r="AH256" i="21"/>
  <c r="O257" i="21"/>
  <c r="AI257" i="21"/>
  <c r="W258" i="21"/>
  <c r="AE259" i="21"/>
  <c r="R260" i="21"/>
  <c r="AF260" i="21"/>
  <c r="U261" i="21"/>
  <c r="AD261" i="21"/>
  <c r="S262" i="21"/>
  <c r="AK262" i="21"/>
  <c r="P263" i="21"/>
  <c r="X263" i="21"/>
  <c r="AF263" i="21"/>
  <c r="U264" i="21"/>
  <c r="O265" i="21"/>
  <c r="AH265" i="21"/>
  <c r="P266" i="21"/>
  <c r="AB266" i="21"/>
  <c r="Q267" i="21"/>
  <c r="AH267" i="21"/>
  <c r="P268" i="21"/>
  <c r="Y268" i="21"/>
  <c r="AH268" i="21"/>
  <c r="AB269" i="21"/>
  <c r="T271" i="21"/>
  <c r="AB271" i="21"/>
  <c r="AJ271" i="21"/>
  <c r="AD272" i="21"/>
  <c r="AB273" i="21"/>
  <c r="U275" i="21"/>
  <c r="AE275" i="21"/>
  <c r="V276" i="21"/>
  <c r="AH276" i="21"/>
  <c r="O277" i="21"/>
  <c r="AG277" i="21"/>
  <c r="AC278" i="21"/>
  <c r="P279" i="21"/>
  <c r="X279" i="21"/>
  <c r="AF279" i="21"/>
  <c r="O280" i="21"/>
  <c r="W280" i="21"/>
  <c r="AE280" i="21"/>
  <c r="N281" i="21"/>
  <c r="W281" i="21"/>
  <c r="AF281" i="21"/>
  <c r="Z282" i="21"/>
  <c r="AG283" i="21"/>
  <c r="Y284" i="21"/>
  <c r="V285" i="21"/>
  <c r="AF285" i="21"/>
  <c r="P288" i="21"/>
  <c r="X288" i="21"/>
  <c r="AF288" i="21"/>
  <c r="O289" i="21"/>
  <c r="X289" i="21"/>
  <c r="AH289" i="21"/>
  <c r="AF291" i="21"/>
  <c r="T292" i="21"/>
  <c r="AG292" i="21"/>
  <c r="O293" i="21"/>
  <c r="Z293" i="21"/>
  <c r="O294" i="21"/>
  <c r="AB12" i="21"/>
  <c r="N28" i="21"/>
  <c r="N36" i="21"/>
  <c r="X48" i="21"/>
  <c r="AJ56" i="21"/>
  <c r="M62" i="21"/>
  <c r="T65" i="21"/>
  <c r="M70" i="21"/>
  <c r="AI73" i="21"/>
  <c r="U76" i="21"/>
  <c r="AA79" i="21"/>
  <c r="V86" i="21"/>
  <c r="X90" i="21"/>
  <c r="AK91" i="21"/>
  <c r="AD93" i="21"/>
  <c r="Y95" i="21"/>
  <c r="AD98" i="21"/>
  <c r="AJ101" i="21"/>
  <c r="AG104" i="21"/>
  <c r="AI111" i="21"/>
  <c r="M114" i="21"/>
  <c r="W117" i="21"/>
  <c r="O119" i="21"/>
  <c r="X121" i="21"/>
  <c r="AD127" i="21"/>
  <c r="AF129" i="21"/>
  <c r="Y132" i="21"/>
  <c r="V133" i="21"/>
  <c r="AG135" i="21"/>
  <c r="AB136" i="21"/>
  <c r="AD138" i="21"/>
  <c r="AI139" i="21"/>
  <c r="AJ140" i="21"/>
  <c r="Z143" i="21"/>
  <c r="P144" i="21"/>
  <c r="AE144" i="21"/>
  <c r="R145" i="21"/>
  <c r="P148" i="21"/>
  <c r="AG148" i="21"/>
  <c r="M149" i="21"/>
  <c r="AB149" i="21"/>
  <c r="X151" i="21"/>
  <c r="AK151" i="21"/>
  <c r="R152" i="21"/>
  <c r="AK152" i="21"/>
  <c r="U153" i="21"/>
  <c r="AH153" i="21"/>
  <c r="R154" i="21"/>
  <c r="W156" i="21"/>
  <c r="P157" i="21"/>
  <c r="AI157" i="21"/>
  <c r="S158" i="21"/>
  <c r="AF158" i="21"/>
  <c r="X159" i="21"/>
  <c r="AJ159" i="21"/>
  <c r="N160" i="21"/>
  <c r="AF160" i="21"/>
  <c r="X161" i="21"/>
  <c r="AC162" i="21"/>
  <c r="AC163" i="21"/>
  <c r="X164" i="21"/>
  <c r="AD165" i="21"/>
  <c r="AG166" i="21"/>
  <c r="Q167" i="21"/>
  <c r="AC167" i="21"/>
  <c r="AK168" i="21"/>
  <c r="W169" i="21"/>
  <c r="U170" i="21"/>
  <c r="AG170" i="21"/>
  <c r="Z171" i="21"/>
  <c r="AD173" i="21"/>
  <c r="N174" i="21"/>
  <c r="AG174" i="21"/>
  <c r="M175" i="21"/>
  <c r="Y175" i="21"/>
  <c r="X176" i="21"/>
  <c r="R177" i="21"/>
  <c r="AJ177" i="21"/>
  <c r="W178" i="21"/>
  <c r="M179" i="21"/>
  <c r="AJ179" i="21"/>
  <c r="U181" i="21"/>
  <c r="AF182" i="21"/>
  <c r="U183" i="21"/>
  <c r="AG183" i="21"/>
  <c r="Z184" i="21"/>
  <c r="W186" i="21"/>
  <c r="AD187" i="21"/>
  <c r="Y188" i="21"/>
  <c r="T189" i="21"/>
  <c r="AJ189" i="21"/>
  <c r="N191" i="21"/>
  <c r="Z191" i="21"/>
  <c r="Z192" i="21"/>
  <c r="AA193" i="21"/>
  <c r="AD194" i="21"/>
  <c r="AC195" i="21"/>
  <c r="X196" i="21"/>
  <c r="AA197" i="21"/>
  <c r="Z198" i="21"/>
  <c r="Q199" i="21"/>
  <c r="AA199" i="21"/>
  <c r="O200" i="21"/>
  <c r="AC200" i="21"/>
  <c r="AA201" i="21"/>
  <c r="AF204" i="21"/>
  <c r="X205" i="21"/>
  <c r="S206" i="21"/>
  <c r="AK206" i="21"/>
  <c r="P207" i="21"/>
  <c r="Z207" i="21"/>
  <c r="AK207" i="21"/>
  <c r="O208" i="21"/>
  <c r="AC208" i="21"/>
  <c r="AJ209" i="21"/>
  <c r="X210" i="21"/>
  <c r="AJ210" i="21"/>
  <c r="M211" i="21"/>
  <c r="AJ211" i="21"/>
  <c r="Z212" i="21"/>
  <c r="R54" i="21"/>
  <c r="R62" i="21"/>
  <c r="Z65" i="21"/>
  <c r="AC76" i="21"/>
  <c r="AJ79" i="21"/>
  <c r="AJ82" i="21"/>
  <c r="V88" i="21"/>
  <c r="Z90" i="21"/>
  <c r="Z95" i="21"/>
  <c r="Z100" i="21"/>
  <c r="AK101" i="21"/>
  <c r="AH104" i="21"/>
  <c r="P111" i="21"/>
  <c r="X114" i="21"/>
  <c r="AB116" i="21"/>
  <c r="X117" i="21"/>
  <c r="P119" i="21"/>
  <c r="Y121" i="21"/>
  <c r="M127" i="21"/>
  <c r="AG132" i="21"/>
  <c r="AD133" i="21"/>
  <c r="AI135" i="21"/>
  <c r="P140" i="21"/>
  <c r="M143" i="21"/>
  <c r="AA143" i="21"/>
  <c r="R144" i="21"/>
  <c r="AH144" i="21"/>
  <c r="AC145" i="21"/>
  <c r="M147" i="21"/>
  <c r="T148" i="21"/>
  <c r="AH148" i="21"/>
  <c r="N149" i="21"/>
  <c r="AD149" i="21"/>
  <c r="M151" i="21"/>
  <c r="AA151" i="21"/>
  <c r="U152" i="21"/>
  <c r="W153" i="21"/>
  <c r="AI153" i="21"/>
  <c r="AC154" i="21"/>
  <c r="Y156" i="21"/>
  <c r="Q157" i="21"/>
  <c r="AK157" i="21"/>
  <c r="T158" i="21"/>
  <c r="AG158" i="21"/>
  <c r="M159" i="21"/>
  <c r="Y159" i="21"/>
  <c r="AK159" i="21"/>
  <c r="P160" i="21"/>
  <c r="AH160" i="21"/>
  <c r="Y161" i="21"/>
  <c r="AD163" i="21"/>
  <c r="AA164" i="21"/>
  <c r="N165" i="21"/>
  <c r="AE165" i="21"/>
  <c r="N166" i="21"/>
  <c r="AJ166" i="21"/>
  <c r="S167" i="21"/>
  <c r="AD167" i="21"/>
  <c r="Y169" i="21"/>
  <c r="V170" i="21"/>
  <c r="AH170" i="21"/>
  <c r="AE173" i="21"/>
  <c r="Q174" i="21"/>
  <c r="AH174" i="21"/>
  <c r="N175" i="21"/>
  <c r="AA175" i="21"/>
  <c r="AE176" i="21"/>
  <c r="T177" i="21"/>
  <c r="AK177" i="21"/>
  <c r="Z178" i="21"/>
  <c r="O179" i="21"/>
  <c r="AD181" i="21"/>
  <c r="W183" i="21"/>
  <c r="AH183" i="21"/>
  <c r="M184" i="21"/>
  <c r="AC184" i="21"/>
  <c r="AC186" i="21"/>
  <c r="Z188" i="21"/>
  <c r="V189" i="21"/>
  <c r="AK189" i="21"/>
  <c r="O191" i="21"/>
  <c r="AA191" i="21"/>
  <c r="AA192" i="21"/>
  <c r="M193" i="21"/>
  <c r="AC193" i="21"/>
  <c r="AE194" i="21"/>
  <c r="AE195" i="21"/>
  <c r="Y196" i="21"/>
  <c r="AD197" i="21"/>
  <c r="M198" i="21"/>
  <c r="AA198" i="21"/>
  <c r="R199" i="21"/>
  <c r="AB199" i="21"/>
  <c r="P200" i="21"/>
  <c r="AD200" i="21"/>
  <c r="AB201" i="21"/>
  <c r="Y205" i="21"/>
  <c r="X206" i="21"/>
  <c r="Q207" i="21"/>
  <c r="AA207" i="21"/>
  <c r="P208" i="21"/>
  <c r="AD208" i="21"/>
  <c r="AK209" i="21"/>
  <c r="Y210" i="21"/>
  <c r="O211" i="21"/>
  <c r="AK211" i="21"/>
  <c r="AA212" i="21"/>
  <c r="X38" i="21"/>
  <c r="AJ49" i="21"/>
  <c r="Y54" i="21"/>
  <c r="AD57" i="21"/>
  <c r="AB62" i="21"/>
  <c r="AG66" i="21"/>
  <c r="T74" i="21"/>
  <c r="AD76" i="21"/>
  <c r="AH80" i="21"/>
  <c r="AC85" i="21"/>
  <c r="W88" i="21"/>
  <c r="AA90" i="21"/>
  <c r="AE95" i="21"/>
  <c r="N99" i="21"/>
  <c r="AA100" i="21"/>
  <c r="AJ104" i="21"/>
  <c r="M107" i="21"/>
  <c r="M108" i="21"/>
  <c r="Q111" i="21"/>
  <c r="AC114" i="21"/>
  <c r="AE116" i="21"/>
  <c r="Z119" i="21"/>
  <c r="X120" i="21"/>
  <c r="AD125" i="21"/>
  <c r="N127" i="21"/>
  <c r="AH132" i="21"/>
  <c r="AE133" i="21"/>
  <c r="S135" i="21"/>
  <c r="AJ135" i="21"/>
  <c r="M137" i="21"/>
  <c r="N139" i="21"/>
  <c r="Q140" i="21"/>
  <c r="P143" i="21"/>
  <c r="AC143" i="21"/>
  <c r="U144" i="21"/>
  <c r="AI144" i="21"/>
  <c r="AJ145" i="21"/>
  <c r="O147" i="21"/>
  <c r="V148" i="21"/>
  <c r="AI148" i="21"/>
  <c r="Q149" i="21"/>
  <c r="AE149" i="21"/>
  <c r="R150" i="21"/>
  <c r="O151" i="21"/>
  <c r="AB151" i="21"/>
  <c r="X152" i="21"/>
  <c r="X153" i="21"/>
  <c r="AK153" i="21"/>
  <c r="AD154" i="21"/>
  <c r="AE156" i="21"/>
  <c r="U157" i="21"/>
  <c r="U158" i="21"/>
  <c r="AJ158" i="21"/>
  <c r="O159" i="21"/>
  <c r="Z159" i="21"/>
  <c r="U160" i="21"/>
  <c r="AI160" i="21"/>
  <c r="Z161" i="21"/>
  <c r="AD164" i="21"/>
  <c r="Q165" i="21"/>
  <c r="AF165" i="21"/>
  <c r="Q166" i="21"/>
  <c r="T167" i="21"/>
  <c r="AE167" i="21"/>
  <c r="Z169" i="21"/>
  <c r="W170" i="21"/>
  <c r="AJ170" i="21"/>
  <c r="O172" i="21"/>
  <c r="AF173" i="21"/>
  <c r="U174" i="21"/>
  <c r="AI174" i="21"/>
  <c r="O175" i="21"/>
  <c r="AC175" i="21"/>
  <c r="AF176" i="21"/>
  <c r="Y177" i="21"/>
  <c r="AD178" i="21"/>
  <c r="T179" i="21"/>
  <c r="X183" i="21"/>
  <c r="AJ183" i="21"/>
  <c r="O184" i="21"/>
  <c r="AD184" i="21"/>
  <c r="AD186" i="21"/>
  <c r="N188" i="21"/>
  <c r="AD188" i="21"/>
  <c r="V7" i="21"/>
  <c r="Z14" i="21"/>
  <c r="AI23" i="21"/>
  <c r="AA38" i="21"/>
  <c r="AK49" i="21"/>
  <c r="AK66" i="21"/>
  <c r="AJ80" i="21"/>
  <c r="O83" i="21"/>
  <c r="AD85" i="21"/>
  <c r="Z88" i="21"/>
  <c r="AA97" i="21"/>
  <c r="P99" i="21"/>
  <c r="AB100" i="21"/>
  <c r="AC102" i="21"/>
  <c r="N107" i="21"/>
  <c r="R108" i="21"/>
  <c r="M109" i="21"/>
  <c r="U111" i="21"/>
  <c r="P112" i="21"/>
  <c r="AD114" i="21"/>
  <c r="AF116" i="21"/>
  <c r="AA119" i="21"/>
  <c r="AA120" i="21"/>
  <c r="O122" i="21"/>
  <c r="U123" i="21"/>
  <c r="P127" i="21"/>
  <c r="P130" i="21"/>
  <c r="V131" i="21"/>
  <c r="AJ132" i="21"/>
  <c r="T135" i="21"/>
  <c r="AK135" i="21"/>
  <c r="T137" i="21"/>
  <c r="O139" i="21"/>
  <c r="R140" i="21"/>
  <c r="Q143" i="21"/>
  <c r="AE143" i="21"/>
  <c r="AA14" i="21"/>
  <c r="AI32" i="21"/>
  <c r="W44" i="21"/>
  <c r="W55" i="21"/>
  <c r="U40" i="21"/>
  <c r="O59" i="21"/>
  <c r="T75" i="21"/>
  <c r="AE85" i="21"/>
  <c r="U91" i="21"/>
  <c r="AK94" i="21"/>
  <c r="AD99" i="21"/>
  <c r="AE107" i="21"/>
  <c r="AJ109" i="21"/>
  <c r="AB120" i="21"/>
  <c r="AA123" i="21"/>
  <c r="Y127" i="21"/>
  <c r="X130" i="21"/>
  <c r="W135" i="21"/>
  <c r="AE137" i="21"/>
  <c r="AF143" i="21"/>
  <c r="X144" i="21"/>
  <c r="N146" i="21"/>
  <c r="W148" i="21"/>
  <c r="T151" i="21"/>
  <c r="N152" i="21"/>
  <c r="O153" i="21"/>
  <c r="AI156" i="21"/>
  <c r="AB159" i="21"/>
  <c r="V160" i="21"/>
  <c r="AK161" i="21"/>
  <c r="M167" i="21"/>
  <c r="Q169" i="21"/>
  <c r="N170" i="21"/>
  <c r="S173" i="21"/>
  <c r="Y174" i="21"/>
  <c r="T175" i="21"/>
  <c r="AA177" i="21"/>
  <c r="AC182" i="21"/>
  <c r="AB183" i="21"/>
  <c r="T184" i="21"/>
  <c r="P188" i="21"/>
  <c r="AD189" i="21"/>
  <c r="T191" i="21"/>
  <c r="AE193" i="21"/>
  <c r="U194" i="21"/>
  <c r="AI197" i="21"/>
  <c r="V198" i="21"/>
  <c r="AD199" i="21"/>
  <c r="AH200" i="21"/>
  <c r="U201" i="21"/>
  <c r="AD203" i="21"/>
  <c r="T205" i="21"/>
  <c r="N206" i="21"/>
  <c r="W207" i="21"/>
  <c r="Z208" i="21"/>
  <c r="T209" i="21"/>
  <c r="Z210" i="21"/>
  <c r="AI212" i="21"/>
  <c r="S213" i="21"/>
  <c r="AC213" i="21"/>
  <c r="AB214" i="21"/>
  <c r="O215" i="21"/>
  <c r="X215" i="21"/>
  <c r="AG215" i="21"/>
  <c r="U216" i="21"/>
  <c r="AF216" i="21"/>
  <c r="AJ217" i="21"/>
  <c r="AB218" i="21"/>
  <c r="AC219" i="21"/>
  <c r="N220" i="21"/>
  <c r="AA220" i="21"/>
  <c r="S221" i="21"/>
  <c r="AC221" i="21"/>
  <c r="N223" i="21"/>
  <c r="W223" i="21"/>
  <c r="AF223" i="21"/>
  <c r="R224" i="21"/>
  <c r="AH224" i="21"/>
  <c r="N226" i="21"/>
  <c r="AJ226" i="21"/>
  <c r="AA228" i="21"/>
  <c r="T229" i="21"/>
  <c r="AD229" i="21"/>
  <c r="Z230" i="21"/>
  <c r="U231" i="21"/>
  <c r="AD231" i="21"/>
  <c r="AC232" i="21"/>
  <c r="S233" i="21"/>
  <c r="X234" i="21"/>
  <c r="V235" i="21"/>
  <c r="S236" i="21"/>
  <c r="V237" i="21"/>
  <c r="AF237" i="21"/>
  <c r="V238" i="21"/>
  <c r="AI238" i="21"/>
  <c r="M239" i="21"/>
  <c r="V239" i="21"/>
  <c r="AE239" i="21"/>
  <c r="W240" i="21"/>
  <c r="M241" i="21"/>
  <c r="Z241" i="21"/>
  <c r="AK241" i="21"/>
  <c r="R242" i="21"/>
  <c r="AH242" i="21"/>
  <c r="O243" i="21"/>
  <c r="AE243" i="21"/>
  <c r="N244" i="21"/>
  <c r="AJ244" i="21"/>
  <c r="Q245" i="21"/>
  <c r="AB245" i="21"/>
  <c r="AH246" i="21"/>
  <c r="S247" i="21"/>
  <c r="AB247" i="21"/>
  <c r="AK247" i="21"/>
  <c r="M248" i="21"/>
  <c r="Z248" i="21"/>
  <c r="AE249" i="21"/>
  <c r="AB251" i="21"/>
  <c r="Z252" i="21"/>
  <c r="Q253" i="21"/>
  <c r="AB253" i="21"/>
  <c r="T254" i="21"/>
  <c r="M255" i="21"/>
  <c r="V255" i="21"/>
  <c r="AE255" i="21"/>
  <c r="R256" i="21"/>
  <c r="AK256" i="21"/>
  <c r="T257" i="21"/>
  <c r="AG258" i="21"/>
  <c r="V259" i="21"/>
  <c r="N260" i="21"/>
  <c r="AD260" i="21"/>
  <c r="V261" i="21"/>
  <c r="AF261" i="21"/>
  <c r="AB262" i="21"/>
  <c r="M263" i="21"/>
  <c r="V263" i="21"/>
  <c r="AE263" i="21"/>
  <c r="AD264" i="21"/>
  <c r="S265" i="21"/>
  <c r="W266" i="21"/>
  <c r="AH266" i="21"/>
  <c r="O267" i="21"/>
  <c r="AI267" i="21"/>
  <c r="R268" i="21"/>
  <c r="AB268" i="21"/>
  <c r="S269" i="21"/>
  <c r="R271" i="21"/>
  <c r="AA271" i="21"/>
  <c r="AK271" i="21"/>
  <c r="R272" i="21"/>
  <c r="AK272" i="21"/>
  <c r="Q275" i="21"/>
  <c r="AC275" i="21"/>
  <c r="W276" i="21"/>
  <c r="AJ276" i="21"/>
  <c r="T277" i="21"/>
  <c r="M279" i="21"/>
  <c r="V279" i="21"/>
  <c r="AE279" i="21"/>
  <c r="Q280" i="21"/>
  <c r="Z280" i="21"/>
  <c r="AI280" i="21"/>
  <c r="U281" i="21"/>
  <c r="AE281" i="21"/>
  <c r="AI282" i="21"/>
  <c r="N284" i="21"/>
  <c r="AH284" i="21"/>
  <c r="Q285" i="21"/>
  <c r="AB285" i="21"/>
  <c r="U287" i="21"/>
  <c r="R288" i="21"/>
  <c r="AA288" i="21"/>
  <c r="AJ288" i="21"/>
  <c r="V289" i="21"/>
  <c r="AF289" i="21"/>
  <c r="M291" i="21"/>
  <c r="W292" i="21"/>
  <c r="W293" i="21"/>
  <c r="AI293" i="21"/>
  <c r="N294" i="21"/>
  <c r="X294" i="21"/>
  <c r="AG294" i="21"/>
  <c r="T296" i="21"/>
  <c r="AB296" i="21"/>
  <c r="AJ296" i="21"/>
  <c r="U297" i="21"/>
  <c r="AE297" i="21"/>
  <c r="R298" i="21"/>
  <c r="AA298" i="21"/>
  <c r="AJ298" i="21"/>
  <c r="AD300" i="21"/>
  <c r="Q301" i="21"/>
  <c r="AI301" i="21"/>
  <c r="O302" i="21"/>
  <c r="Y302" i="21"/>
  <c r="AJ302" i="21"/>
  <c r="M303" i="21"/>
  <c r="V303" i="21"/>
  <c r="AF303" i="21"/>
  <c r="P304" i="21"/>
  <c r="X304" i="21"/>
  <c r="AF304" i="21"/>
  <c r="O305" i="21"/>
  <c r="AA305" i="21"/>
  <c r="Q306" i="21"/>
  <c r="AA306" i="21"/>
  <c r="AK306" i="21"/>
  <c r="AE308" i="21"/>
  <c r="V309" i="21"/>
  <c r="AH309" i="21"/>
  <c r="N310" i="21"/>
  <c r="Y310" i="21"/>
  <c r="P311" i="21"/>
  <c r="Z311" i="21"/>
  <c r="AJ311" i="21"/>
  <c r="M312" i="21"/>
  <c r="U312" i="21"/>
  <c r="AC312" i="21"/>
  <c r="AK312" i="21"/>
  <c r="T52" i="21"/>
  <c r="AJ59" i="21"/>
  <c r="V75" i="21"/>
  <c r="W91" i="21"/>
  <c r="AK99" i="21"/>
  <c r="AJ120" i="21"/>
  <c r="AD123" i="21"/>
  <c r="AB127" i="21"/>
  <c r="Z135" i="21"/>
  <c r="M142" i="21"/>
  <c r="AH143" i="21"/>
  <c r="Z144" i="21"/>
  <c r="AD146" i="21"/>
  <c r="X148" i="21"/>
  <c r="T149" i="21"/>
  <c r="S150" i="21"/>
  <c r="U151" i="21"/>
  <c r="O152" i="21"/>
  <c r="Q153" i="21"/>
  <c r="AC159" i="21"/>
  <c r="W160" i="21"/>
  <c r="P162" i="21"/>
  <c r="T165" i="21"/>
  <c r="S166" i="21"/>
  <c r="U167" i="21"/>
  <c r="T169" i="21"/>
  <c r="O170" i="21"/>
  <c r="W173" i="21"/>
  <c r="Z174" i="21"/>
  <c r="U175" i="21"/>
  <c r="AB177" i="21"/>
  <c r="P180" i="21"/>
  <c r="AD183" i="21"/>
  <c r="U184" i="21"/>
  <c r="N186" i="21"/>
  <c r="R188" i="21"/>
  <c r="O189" i="21"/>
  <c r="V191" i="21"/>
  <c r="AF193" i="21"/>
  <c r="V194" i="21"/>
  <c r="N196" i="21"/>
  <c r="N197" i="21"/>
  <c r="AK197" i="21"/>
  <c r="AC198" i="21"/>
  <c r="AF199" i="21"/>
  <c r="AJ200" i="21"/>
  <c r="AE201" i="21"/>
  <c r="N204" i="21"/>
  <c r="AA205" i="21"/>
  <c r="P206" i="21"/>
  <c r="X207" i="21"/>
  <c r="AF208" i="21"/>
  <c r="U209" i="21"/>
  <c r="AB210" i="21"/>
  <c r="AJ212" i="21"/>
  <c r="T213" i="21"/>
  <c r="AD213" i="21"/>
  <c r="AD214" i="21"/>
  <c r="P215" i="21"/>
  <c r="Y215" i="21"/>
  <c r="AI215" i="21"/>
  <c r="V216" i="21"/>
  <c r="AH216" i="21"/>
  <c r="M217" i="21"/>
  <c r="AK217" i="21"/>
  <c r="AE218" i="21"/>
  <c r="O219" i="21"/>
  <c r="AD219" i="21"/>
  <c r="P220" i="21"/>
  <c r="AB220" i="21"/>
  <c r="T221" i="21"/>
  <c r="AD221" i="21"/>
  <c r="O223" i="21"/>
  <c r="X223" i="21"/>
  <c r="AG223" i="21"/>
  <c r="T224" i="21"/>
  <c r="AK224" i="21"/>
  <c r="O226" i="21"/>
  <c r="AB228" i="21"/>
  <c r="U229" i="21"/>
  <c r="AE229" i="21"/>
  <c r="AB230" i="21"/>
  <c r="M231" i="21"/>
  <c r="V231" i="21"/>
  <c r="AE231" i="21"/>
  <c r="AE232" i="21"/>
  <c r="W233" i="21"/>
  <c r="Y234" i="21"/>
  <c r="W235" i="21"/>
  <c r="V236" i="21"/>
  <c r="M237" i="21"/>
  <c r="W237" i="21"/>
  <c r="AI237" i="21"/>
  <c r="X238" i="21"/>
  <c r="AJ238" i="21"/>
  <c r="N239" i="21"/>
  <c r="W239" i="21"/>
  <c r="AF239" i="21"/>
  <c r="X240" i="21"/>
  <c r="O241" i="21"/>
  <c r="AA241" i="21"/>
  <c r="T242" i="21"/>
  <c r="T243" i="21"/>
  <c r="AG243" i="21"/>
  <c r="P244" i="21"/>
  <c r="S245" i="21"/>
  <c r="AC245" i="21"/>
  <c r="T247" i="21"/>
  <c r="AC247" i="21"/>
  <c r="N248" i="21"/>
  <c r="AB248" i="21"/>
  <c r="AH249" i="21"/>
  <c r="M251" i="21"/>
  <c r="AC251" i="21"/>
  <c r="N252" i="21"/>
  <c r="AA252" i="21"/>
  <c r="S253" i="21"/>
  <c r="AD253" i="21"/>
  <c r="V254" i="21"/>
  <c r="N255" i="21"/>
  <c r="W255" i="21"/>
  <c r="AF255" i="21"/>
  <c r="V256" i="21"/>
  <c r="W257" i="21"/>
  <c r="N258" i="21"/>
  <c r="AF75" i="21"/>
  <c r="AA81" i="21"/>
  <c r="N86" i="21"/>
  <c r="AD105" i="21"/>
  <c r="AB108" i="21"/>
  <c r="V111" i="21"/>
  <c r="AE114" i="21"/>
  <c r="W131" i="21"/>
  <c r="AD139" i="21"/>
  <c r="AC142" i="21"/>
  <c r="AK143" i="21"/>
  <c r="AA144" i="21"/>
  <c r="AE146" i="21"/>
  <c r="Y148" i="21"/>
  <c r="U149" i="21"/>
  <c r="U150" i="21"/>
  <c r="AC151" i="21"/>
  <c r="AA152" i="21"/>
  <c r="Y153" i="21"/>
  <c r="N158" i="21"/>
  <c r="AE159" i="21"/>
  <c r="X160" i="21"/>
  <c r="Q162" i="21"/>
  <c r="O164" i="21"/>
  <c r="U165" i="21"/>
  <c r="Y166" i="21"/>
  <c r="V167" i="21"/>
  <c r="M168" i="21"/>
  <c r="AC169" i="21"/>
  <c r="X170" i="21"/>
  <c r="Q172" i="21"/>
  <c r="AJ174" i="21"/>
  <c r="V175" i="21"/>
  <c r="U176" i="21"/>
  <c r="AC177" i="21"/>
  <c r="Z180" i="21"/>
  <c r="N183" i="21"/>
  <c r="AK183" i="21"/>
  <c r="V184" i="21"/>
  <c r="U186" i="21"/>
  <c r="T188" i="21"/>
  <c r="P189" i="21"/>
  <c r="W191" i="21"/>
  <c r="AG193" i="21"/>
  <c r="O196" i="21"/>
  <c r="P197" i="21"/>
  <c r="AF198" i="21"/>
  <c r="N199" i="21"/>
  <c r="AG199" i="21"/>
  <c r="R200" i="21"/>
  <c r="AG201" i="21"/>
  <c r="O204" i="21"/>
  <c r="AC205" i="21"/>
  <c r="Q206" i="21"/>
  <c r="AC207" i="21"/>
  <c r="AH208" i="21"/>
  <c r="AB209" i="21"/>
  <c r="AE210" i="21"/>
  <c r="Q212" i="21"/>
  <c r="U213" i="21"/>
  <c r="AE213" i="21"/>
  <c r="AI214" i="21"/>
  <c r="Q215" i="21"/>
  <c r="AA215" i="21"/>
  <c r="AJ215" i="21"/>
  <c r="W216" i="21"/>
  <c r="AJ216" i="21"/>
  <c r="S217" i="21"/>
  <c r="AG218" i="21"/>
  <c r="Q219" i="21"/>
  <c r="AG219" i="21"/>
  <c r="Q220" i="21"/>
  <c r="AF220" i="21"/>
  <c r="U221" i="21"/>
  <c r="AF221" i="21"/>
  <c r="P223" i="21"/>
  <c r="Y223" i="21"/>
  <c r="AH223" i="21"/>
  <c r="V224" i="21"/>
  <c r="W226" i="21"/>
  <c r="S227" i="21"/>
  <c r="N228" i="21"/>
  <c r="AD228" i="21"/>
  <c r="V229" i="21"/>
  <c r="AF229" i="21"/>
  <c r="AC230" i="21"/>
  <c r="N231" i="21"/>
  <c r="W231" i="21"/>
  <c r="AF231" i="21"/>
  <c r="AF232" i="21"/>
  <c r="AA233" i="21"/>
  <c r="N234" i="21"/>
  <c r="Z234" i="21"/>
  <c r="Y235" i="21"/>
  <c r="X236" i="21"/>
  <c r="N237" i="21"/>
  <c r="Y237" i="21"/>
  <c r="AJ237" i="21"/>
  <c r="M238" i="21"/>
  <c r="Z238" i="21"/>
  <c r="AK238" i="21"/>
  <c r="O239" i="21"/>
  <c r="X239" i="21"/>
  <c r="AH239" i="21"/>
  <c r="AE240" i="21"/>
  <c r="Q241" i="21"/>
  <c r="AB241" i="21"/>
  <c r="W242" i="21"/>
  <c r="U243" i="21"/>
  <c r="AI243" i="21"/>
  <c r="V244" i="21"/>
  <c r="T245" i="21"/>
  <c r="AD245" i="21"/>
  <c r="U247" i="21"/>
  <c r="AD247" i="21"/>
  <c r="O248" i="21"/>
  <c r="AD248" i="21"/>
  <c r="AI249" i="21"/>
  <c r="O251" i="21"/>
  <c r="AD251" i="21"/>
  <c r="P252" i="21"/>
  <c r="AB252" i="21"/>
  <c r="U253" i="21"/>
  <c r="AE253" i="21"/>
  <c r="AA254" i="21"/>
  <c r="O255" i="21"/>
  <c r="X255" i="21"/>
  <c r="AG255" i="21"/>
  <c r="W256" i="21"/>
  <c r="AC97" i="21"/>
  <c r="AC108" i="21"/>
  <c r="AF111" i="21"/>
  <c r="V126" i="21"/>
  <c r="Z131" i="21"/>
  <c r="S136" i="21"/>
  <c r="AE139" i="21"/>
  <c r="AD142" i="21"/>
  <c r="AJ144" i="21"/>
  <c r="AA148" i="21"/>
  <c r="V149" i="21"/>
  <c r="AD150" i="21"/>
  <c r="AD151" i="21"/>
  <c r="AB152" i="21"/>
  <c r="AA153" i="21"/>
  <c r="AE154" i="21"/>
  <c r="X157" i="21"/>
  <c r="V158" i="21"/>
  <c r="AG159" i="21"/>
  <c r="Z160" i="21"/>
  <c r="Y162" i="21"/>
  <c r="R164" i="21"/>
  <c r="V165" i="21"/>
  <c r="Z166" i="21"/>
  <c r="X167" i="21"/>
  <c r="N168" i="21"/>
  <c r="AF169" i="21"/>
  <c r="Y170" i="21"/>
  <c r="S172" i="21"/>
  <c r="AD175" i="21"/>
  <c r="AJ176" i="21"/>
  <c r="O183" i="21"/>
  <c r="AE184" i="21"/>
  <c r="AE188" i="21"/>
  <c r="Q189" i="21"/>
  <c r="AC191" i="21"/>
  <c r="O192" i="21"/>
  <c r="Q193" i="21"/>
  <c r="AI193" i="21"/>
  <c r="Q196" i="21"/>
  <c r="Q197" i="21"/>
  <c r="AG198" i="21"/>
  <c r="S199" i="21"/>
  <c r="AH199" i="21"/>
  <c r="T200" i="21"/>
  <c r="AH201" i="21"/>
  <c r="AD205" i="21"/>
  <c r="Z206" i="21"/>
  <c r="AE207" i="21"/>
  <c r="AJ208" i="21"/>
  <c r="AF210" i="21"/>
  <c r="T211" i="21"/>
  <c r="R212" i="21"/>
  <c r="V213" i="21"/>
  <c r="AF213" i="21"/>
  <c r="AJ214" i="21"/>
  <c r="S215" i="21"/>
  <c r="AB215" i="21"/>
  <c r="AK215" i="21"/>
  <c r="M216" i="21"/>
  <c r="X216" i="21"/>
  <c r="AK216" i="21"/>
  <c r="T217" i="21"/>
  <c r="P218" i="21"/>
  <c r="S219" i="21"/>
  <c r="AI219" i="21"/>
  <c r="R220" i="21"/>
  <c r="AG220" i="21"/>
  <c r="W221" i="21"/>
  <c r="AG221" i="21"/>
  <c r="Q223" i="21"/>
  <c r="X55" i="21"/>
  <c r="AE83" i="21"/>
  <c r="T89" i="21"/>
  <c r="AE97" i="21"/>
  <c r="R101" i="21"/>
  <c r="T106" i="21"/>
  <c r="AD108" i="21"/>
  <c r="AG111" i="21"/>
  <c r="AB119" i="21"/>
  <c r="P122" i="21"/>
  <c r="X126" i="21"/>
  <c r="U129" i="21"/>
  <c r="AD131" i="21"/>
  <c r="V134" i="21"/>
  <c r="T136" i="21"/>
  <c r="AG139" i="21"/>
  <c r="AK144" i="21"/>
  <c r="AD147" i="21"/>
  <c r="AJ148" i="21"/>
  <c r="W149" i="21"/>
  <c r="AJ150" i="21"/>
  <c r="AE151" i="21"/>
  <c r="AD152" i="21"/>
  <c r="AE153" i="21"/>
  <c r="Y157" i="21"/>
  <c r="Y158" i="21"/>
  <c r="P159" i="21"/>
  <c r="AJ160" i="21"/>
  <c r="AF164" i="21"/>
  <c r="W165" i="21"/>
  <c r="AA77" i="21"/>
  <c r="AD102" i="21"/>
  <c r="Y107" i="21"/>
  <c r="AF109" i="21"/>
  <c r="V112" i="21"/>
  <c r="W122" i="21"/>
  <c r="V130" i="21"/>
  <c r="V132" i="21"/>
  <c r="U137" i="21"/>
  <c r="Y140" i="21"/>
  <c r="S143" i="21"/>
  <c r="N144" i="21"/>
  <c r="AH147" i="21"/>
  <c r="AI149" i="21"/>
  <c r="R151" i="21"/>
  <c r="P156" i="21"/>
  <c r="AD157" i="21"/>
  <c r="AC158" i="21"/>
  <c r="R159" i="21"/>
  <c r="R163" i="21"/>
  <c r="AI165" i="21"/>
  <c r="AJ167" i="21"/>
  <c r="N173" i="21"/>
  <c r="V174" i="21"/>
  <c r="AH175" i="21"/>
  <c r="O177" i="21"/>
  <c r="R178" i="21"/>
  <c r="AA179" i="21"/>
  <c r="M182" i="21"/>
  <c r="Y183" i="21"/>
  <c r="AJ184" i="21"/>
  <c r="O187" i="21"/>
  <c r="AJ188" i="21"/>
  <c r="AB189" i="21"/>
  <c r="P191" i="21"/>
  <c r="AH191" i="21"/>
  <c r="AD192" i="21"/>
  <c r="U193" i="21"/>
  <c r="N195" i="21"/>
  <c r="AF196" i="21"/>
  <c r="AF197" i="21"/>
  <c r="S198" i="21"/>
  <c r="X199" i="21"/>
  <c r="Z200" i="21"/>
  <c r="R201" i="21"/>
  <c r="Z202" i="21"/>
  <c r="P205" i="21"/>
  <c r="AD206" i="21"/>
  <c r="S207" i="21"/>
  <c r="AH207" i="21"/>
  <c r="V208" i="21"/>
  <c r="R209" i="21"/>
  <c r="Q210" i="21"/>
  <c r="AB211" i="21"/>
  <c r="AG212" i="21"/>
  <c r="O213" i="21"/>
  <c r="Y213" i="21"/>
  <c r="AK213" i="21"/>
  <c r="T214" i="21"/>
  <c r="M215" i="21"/>
  <c r="V215" i="21"/>
  <c r="AE215" i="21"/>
  <c r="P216" i="21"/>
  <c r="AD216" i="21"/>
  <c r="AC217" i="21"/>
  <c r="T218" i="21"/>
  <c r="W219" i="21"/>
  <c r="AB77" i="21"/>
  <c r="T91" i="21"/>
  <c r="AJ94" i="21"/>
  <c r="Q99" i="21"/>
  <c r="AD107" i="21"/>
  <c r="AG109" i="21"/>
  <c r="N117" i="21"/>
  <c r="W123" i="21"/>
  <c r="R127" i="21"/>
  <c r="W130" i="21"/>
  <c r="W132" i="21"/>
  <c r="U135" i="21"/>
  <c r="AB137" i="21"/>
  <c r="AE140" i="21"/>
  <c r="U143" i="21"/>
  <c r="W144" i="21"/>
  <c r="AJ149" i="21"/>
  <c r="S151" i="21"/>
  <c r="M153" i="21"/>
  <c r="AG156" i="21"/>
  <c r="T159" i="21"/>
  <c r="V89" i="21"/>
  <c r="AH152" i="21"/>
  <c r="S163" i="21"/>
  <c r="O169" i="21"/>
  <c r="X172" i="21"/>
  <c r="Z177" i="21"/>
  <c r="AC189" i="21"/>
  <c r="AB192" i="21"/>
  <c r="S197" i="21"/>
  <c r="AI198" i="21"/>
  <c r="AJ201" i="21"/>
  <c r="AI205" i="21"/>
  <c r="U207" i="21"/>
  <c r="AK208" i="21"/>
  <c r="AI213" i="21"/>
  <c r="T215" i="21"/>
  <c r="R218" i="21"/>
  <c r="AA219" i="21"/>
  <c r="Z220" i="21"/>
  <c r="P221" i="21"/>
  <c r="AK221" i="21"/>
  <c r="T223" i="21"/>
  <c r="AJ223" i="21"/>
  <c r="P224" i="21"/>
  <c r="W225" i="21"/>
  <c r="U227" i="21"/>
  <c r="T228" i="21"/>
  <c r="M229" i="21"/>
  <c r="AB229" i="21"/>
  <c r="P230" i="21"/>
  <c r="Y231" i="21"/>
  <c r="O233" i="21"/>
  <c r="O234" i="21"/>
  <c r="AG234" i="21"/>
  <c r="AG235" i="21"/>
  <c r="AB237" i="21"/>
  <c r="AB238" i="21"/>
  <c r="AB239" i="21"/>
  <c r="AE241" i="21"/>
  <c r="Q242" i="21"/>
  <c r="AJ243" i="21"/>
  <c r="AH244" i="21"/>
  <c r="W245" i="21"/>
  <c r="AK245" i="21"/>
  <c r="N247" i="21"/>
  <c r="AA247" i="21"/>
  <c r="AF248" i="21"/>
  <c r="U249" i="21"/>
  <c r="AK251" i="21"/>
  <c r="AF252" i="21"/>
  <c r="O253" i="21"/>
  <c r="AG253" i="21"/>
  <c r="P254" i="21"/>
  <c r="S255" i="21"/>
  <c r="AI255" i="21"/>
  <c r="O256" i="21"/>
  <c r="AJ257" i="21"/>
  <c r="AH258" i="21"/>
  <c r="AD259" i="21"/>
  <c r="T260" i="21"/>
  <c r="P261" i="21"/>
  <c r="AB261" i="21"/>
  <c r="AA262" i="21"/>
  <c r="N263" i="21"/>
  <c r="Y263" i="21"/>
  <c r="AI263" i="21"/>
  <c r="O264" i="21"/>
  <c r="AK265" i="21"/>
  <c r="V266" i="21"/>
  <c r="AK266" i="21"/>
  <c r="U267" i="21"/>
  <c r="W268" i="21"/>
  <c r="AI268" i="21"/>
  <c r="M269" i="21"/>
  <c r="AK269" i="21"/>
  <c r="U271" i="21"/>
  <c r="AE271" i="21"/>
  <c r="AC272" i="21"/>
  <c r="AE273" i="21"/>
  <c r="O275" i="21"/>
  <c r="AD275" i="21"/>
  <c r="AA276" i="21"/>
  <c r="AJ277" i="21"/>
  <c r="T279" i="21"/>
  <c r="AD279" i="21"/>
  <c r="S280" i="21"/>
  <c r="AC280" i="21"/>
  <c r="R281" i="21"/>
  <c r="AC281" i="21"/>
  <c r="AJ282" i="21"/>
  <c r="Q284" i="21"/>
  <c r="X285" i="21"/>
  <c r="AJ285" i="21"/>
  <c r="AD286" i="21"/>
  <c r="Q288" i="21"/>
  <c r="AB288" i="21"/>
  <c r="N289" i="21"/>
  <c r="AA289" i="21"/>
  <c r="AE291" i="21"/>
  <c r="V292" i="21"/>
  <c r="Y293" i="21"/>
  <c r="T294" i="21"/>
  <c r="AD294" i="21"/>
  <c r="S296" i="21"/>
  <c r="AC296" i="21"/>
  <c r="N297" i="21"/>
  <c r="Z297" i="21"/>
  <c r="AK297" i="21"/>
  <c r="P298" i="21"/>
  <c r="Z298" i="21"/>
  <c r="AK298" i="21"/>
  <c r="M299" i="21"/>
  <c r="AG300" i="21"/>
  <c r="Y301" i="21"/>
  <c r="V302" i="21"/>
  <c r="AG302" i="21"/>
  <c r="X303" i="21"/>
  <c r="AH303" i="21"/>
  <c r="T304" i="21"/>
  <c r="AC304" i="21"/>
  <c r="N305" i="21"/>
  <c r="AD305" i="21"/>
  <c r="U306" i="21"/>
  <c r="AG306" i="21"/>
  <c r="AC308" i="21"/>
  <c r="T309" i="21"/>
  <c r="P310" i="21"/>
  <c r="AE310" i="21"/>
  <c r="V311" i="21"/>
  <c r="AH311" i="21"/>
  <c r="V312" i="21"/>
  <c r="AE312" i="21"/>
  <c r="O313" i="21"/>
  <c r="AE313" i="21"/>
  <c r="M314" i="21"/>
  <c r="AA314" i="21"/>
  <c r="P315" i="21"/>
  <c r="X315" i="21"/>
  <c r="AF315" i="21"/>
  <c r="O316" i="21"/>
  <c r="AC316" i="21"/>
  <c r="AJ317" i="21"/>
  <c r="R318" i="21"/>
  <c r="AB318" i="21"/>
  <c r="AK318" i="21"/>
  <c r="M319" i="21"/>
  <c r="AD319" i="21"/>
  <c r="S320" i="21"/>
  <c r="AI320" i="21"/>
  <c r="O321" i="21"/>
  <c r="Y321" i="21"/>
  <c r="AK321" i="21"/>
  <c r="S322" i="21"/>
  <c r="AI322" i="21"/>
  <c r="O323" i="21"/>
  <c r="W323" i="21"/>
  <c r="AE323" i="21"/>
  <c r="P324" i="21"/>
  <c r="AF324" i="21"/>
  <c r="Q325" i="21"/>
  <c r="AA325" i="21"/>
  <c r="AK325" i="21"/>
  <c r="N326" i="21"/>
  <c r="Z77" i="21"/>
  <c r="V140" i="21"/>
  <c r="Q159" i="21"/>
  <c r="AA167" i="21"/>
  <c r="AG169" i="21"/>
  <c r="AB172" i="21"/>
  <c r="R175" i="21"/>
  <c r="O188" i="21"/>
  <c r="AI192" i="21"/>
  <c r="R194" i="21"/>
  <c r="U197" i="21"/>
  <c r="AF207" i="21"/>
  <c r="M213" i="21"/>
  <c r="U215" i="21"/>
  <c r="Y218" i="21"/>
  <c r="AK219" i="21"/>
  <c r="AH220" i="21"/>
  <c r="Q221" i="21"/>
  <c r="V223" i="21"/>
  <c r="W224" i="21"/>
  <c r="AH225" i="21"/>
  <c r="V227" i="21"/>
  <c r="Y228" i="21"/>
  <c r="N229" i="21"/>
  <c r="AC229" i="21"/>
  <c r="R230" i="21"/>
  <c r="Z231" i="21"/>
  <c r="Q233" i="21"/>
  <c r="P234" i="21"/>
  <c r="AJ234" i="21"/>
  <c r="AJ235" i="21"/>
  <c r="AC237" i="21"/>
  <c r="AC238" i="21"/>
  <c r="P239" i="21"/>
  <c r="AC239" i="21"/>
  <c r="AH241" i="21"/>
  <c r="Z242" i="21"/>
  <c r="M243" i="21"/>
  <c r="AK243" i="21"/>
  <c r="AI244" i="21"/>
  <c r="X245" i="21"/>
  <c r="O247" i="21"/>
  <c r="AE247" i="21"/>
  <c r="AH248" i="21"/>
  <c r="W249" i="21"/>
  <c r="Q251" i="21"/>
  <c r="AH252" i="21"/>
  <c r="P253" i="21"/>
  <c r="AI253" i="21"/>
  <c r="AD254" i="21"/>
  <c r="T255" i="21"/>
  <c r="AJ255" i="21"/>
  <c r="P256" i="21"/>
  <c r="AK257" i="21"/>
  <c r="AJ258" i="21"/>
  <c r="AG259" i="21"/>
  <c r="X260" i="21"/>
  <c r="Q261" i="21"/>
  <c r="AC261" i="21"/>
  <c r="AC262" i="21"/>
  <c r="O263" i="21"/>
  <c r="Z263" i="21"/>
  <c r="AJ263" i="21"/>
  <c r="R264" i="21"/>
  <c r="Q265" i="21"/>
  <c r="X266" i="21"/>
  <c r="W267" i="21"/>
  <c r="X268" i="21"/>
  <c r="AJ268" i="21"/>
  <c r="P269" i="21"/>
  <c r="V271" i="21"/>
  <c r="AF271" i="21"/>
  <c r="AH272" i="21"/>
  <c r="S275" i="21"/>
  <c r="AG275" i="21"/>
  <c r="N276" i="21"/>
  <c r="AB276" i="21"/>
  <c r="AK277" i="21"/>
  <c r="U279" i="21"/>
  <c r="AG279" i="21"/>
  <c r="T280" i="21"/>
  <c r="AD280" i="21"/>
  <c r="T132" i="21"/>
  <c r="AG147" i="21"/>
  <c r="AF153" i="21"/>
  <c r="AG167" i="21"/>
  <c r="AI169" i="21"/>
  <c r="O173" i="21"/>
  <c r="AE175" i="21"/>
  <c r="P178" i="21"/>
  <c r="V182" i="21"/>
  <c r="R184" i="21"/>
  <c r="AF188" i="21"/>
  <c r="AG197" i="21"/>
  <c r="U200" i="21"/>
  <c r="AC202" i="21"/>
  <c r="AA206" i="21"/>
  <c r="AG207" i="21"/>
  <c r="S209" i="21"/>
  <c r="U211" i="21"/>
  <c r="N213" i="21"/>
  <c r="W215" i="21"/>
  <c r="N216" i="21"/>
  <c r="AJ220" i="21"/>
  <c r="X221" i="21"/>
  <c r="V222" i="21"/>
  <c r="Z223" i="21"/>
  <c r="AB224" i="21"/>
  <c r="AC227" i="21"/>
  <c r="AF228" i="21"/>
  <c r="P229" i="21"/>
  <c r="AI229" i="21"/>
  <c r="S230" i="21"/>
  <c r="O231" i="21"/>
  <c r="AB231" i="21"/>
  <c r="R233" i="21"/>
  <c r="Q234" i="21"/>
  <c r="P237" i="21"/>
  <c r="AD237" i="21"/>
  <c r="N238" i="21"/>
  <c r="AF238" i="21"/>
  <c r="R239" i="21"/>
  <c r="AD239" i="21"/>
  <c r="M240" i="21"/>
  <c r="R241" i="21"/>
  <c r="AI241" i="21"/>
  <c r="AB242" i="21"/>
  <c r="N243" i="21"/>
  <c r="Y245" i="21"/>
  <c r="P247" i="21"/>
  <c r="AF247" i="21"/>
  <c r="AJ248" i="21"/>
  <c r="Y249" i="21"/>
  <c r="S251" i="21"/>
  <c r="AI252" i="21"/>
  <c r="V253" i="21"/>
  <c r="AJ253" i="21"/>
  <c r="AH254" i="21"/>
  <c r="U255" i="21"/>
  <c r="AK255" i="21"/>
  <c r="Z256" i="21"/>
  <c r="M257" i="21"/>
  <c r="O258" i="21"/>
  <c r="AK259" i="21"/>
  <c r="Y260" i="21"/>
  <c r="S261" i="21"/>
  <c r="AE261" i="21"/>
  <c r="AH262" i="21"/>
  <c r="Q263" i="21"/>
  <c r="AA263" i="21"/>
  <c r="AK263" i="21"/>
  <c r="T264" i="21"/>
  <c r="R265" i="21"/>
  <c r="M266" i="21"/>
  <c r="Y266" i="21"/>
  <c r="Z267" i="21"/>
  <c r="N268" i="21"/>
  <c r="Z268" i="21"/>
  <c r="T269" i="21"/>
  <c r="M271" i="21"/>
  <c r="W271" i="21"/>
  <c r="AG271" i="21"/>
  <c r="AJ272" i="21"/>
  <c r="W274" i="21"/>
  <c r="T275" i="21"/>
  <c r="AH275" i="21"/>
  <c r="P276" i="21"/>
  <c r="AE276" i="21"/>
  <c r="Q277" i="21"/>
  <c r="W279" i="21"/>
  <c r="AH279" i="21"/>
  <c r="U280" i="21"/>
  <c r="AF280" i="21"/>
  <c r="T281" i="21"/>
  <c r="AH281" i="21"/>
  <c r="U283" i="21"/>
  <c r="W284" i="21"/>
  <c r="N285" i="21"/>
  <c r="Z285" i="21"/>
  <c r="AD287" i="21"/>
  <c r="T288" i="21"/>
  <c r="AD288" i="21"/>
  <c r="R289" i="21"/>
  <c r="AC289" i="21"/>
  <c r="AC292" i="21"/>
  <c r="N293" i="21"/>
  <c r="AE293" i="21"/>
  <c r="V294" i="21"/>
  <c r="AF294" i="21"/>
  <c r="S101" i="21"/>
  <c r="AH116" i="21"/>
  <c r="Q122" i="21"/>
  <c r="AK167" i="21"/>
  <c r="AG175" i="21"/>
  <c r="AG178" i="21"/>
  <c r="AF184" i="21"/>
  <c r="AH188" i="21"/>
  <c r="R191" i="21"/>
  <c r="S193" i="21"/>
  <c r="M195" i="21"/>
  <c r="T199" i="21"/>
  <c r="W200" i="21"/>
  <c r="AB206" i="21"/>
  <c r="O210" i="21"/>
  <c r="V211" i="21"/>
  <c r="P213" i="21"/>
  <c r="S214" i="21"/>
  <c r="AC215" i="21"/>
  <c r="O216" i="21"/>
  <c r="Y221" i="21"/>
  <c r="AH222" i="21"/>
  <c r="AA223" i="21"/>
  <c r="AC224" i="21"/>
  <c r="X226" i="21"/>
  <c r="AE227" i="21"/>
  <c r="AH228" i="21"/>
  <c r="Q229" i="21"/>
  <c r="AJ229" i="21"/>
  <c r="V230" i="21"/>
  <c r="P231" i="21"/>
  <c r="AC231" i="21"/>
  <c r="R232" i="21"/>
  <c r="AB233" i="21"/>
  <c r="T234" i="21"/>
  <c r="Q237" i="21"/>
  <c r="AE237" i="21"/>
  <c r="P238" i="21"/>
  <c r="AH238" i="21"/>
  <c r="S239" i="21"/>
  <c r="AI239" i="21"/>
  <c r="N240" i="21"/>
  <c r="S241" i="21"/>
  <c r="AJ241" i="21"/>
  <c r="AD242" i="21"/>
  <c r="V243" i="21"/>
  <c r="AA245" i="21"/>
  <c r="T246" i="21"/>
  <c r="Q247" i="21"/>
  <c r="AG247" i="21"/>
  <c r="P248" i="21"/>
  <c r="AK248" i="21"/>
  <c r="T251" i="21"/>
  <c r="Q252" i="21"/>
  <c r="AJ252" i="21"/>
  <c r="W253" i="21"/>
  <c r="AK253" i="21"/>
  <c r="AI254" i="21"/>
  <c r="Y255" i="21"/>
  <c r="AB256" i="21"/>
  <c r="Q257" i="21"/>
  <c r="R258" i="21"/>
  <c r="O259" i="21"/>
  <c r="AA260" i="21"/>
  <c r="T261" i="21"/>
  <c r="AG261" i="21"/>
  <c r="N262" i="21"/>
  <c r="AJ262" i="21"/>
  <c r="R263" i="21"/>
  <c r="AB263" i="21"/>
  <c r="V264" i="21"/>
  <c r="W265" i="21"/>
  <c r="N266" i="21"/>
  <c r="AC266" i="21"/>
  <c r="AA267" i="21"/>
  <c r="O268" i="21"/>
  <c r="AA268" i="21"/>
  <c r="U269" i="21"/>
  <c r="M270" i="21"/>
  <c r="N271" i="21"/>
  <c r="X271" i="21"/>
  <c r="AH271" i="21"/>
  <c r="O272" i="21"/>
  <c r="X274" i="21"/>
  <c r="V275" i="21"/>
  <c r="AI275" i="21"/>
  <c r="Q276" i="21"/>
  <c r="AF276" i="21"/>
  <c r="S277" i="21"/>
  <c r="N279" i="21"/>
  <c r="Y279" i="21"/>
  <c r="AI279" i="21"/>
  <c r="V280" i="21"/>
  <c r="AG280" i="21"/>
  <c r="V281" i="21"/>
  <c r="AI281" i="21"/>
  <c r="M282" i="21"/>
  <c r="W283" i="21"/>
  <c r="Z284" i="21"/>
  <c r="O285" i="21"/>
  <c r="AA285" i="21"/>
  <c r="U288" i="21"/>
  <c r="AE288" i="21"/>
  <c r="S289" i="21"/>
  <c r="AD289" i="21"/>
  <c r="N291" i="21"/>
  <c r="AD292" i="21"/>
  <c r="P293" i="21"/>
  <c r="AF293" i="21"/>
  <c r="W294" i="21"/>
  <c r="AI294" i="21"/>
  <c r="T295" i="21"/>
  <c r="AF83" i="21"/>
  <c r="X93" i="21"/>
  <c r="R143" i="21"/>
  <c r="AB155" i="21"/>
  <c r="AG165" i="21"/>
  <c r="M170" i="21"/>
  <c r="P183" i="21"/>
  <c r="AH184" i="21"/>
  <c r="AE191" i="21"/>
  <c r="T193" i="21"/>
  <c r="P198" i="21"/>
  <c r="V199" i="21"/>
  <c r="AE200" i="21"/>
  <c r="N205" i="21"/>
  <c r="AG206" i="21"/>
  <c r="P210" i="21"/>
  <c r="AC211" i="21"/>
  <c r="W213" i="21"/>
  <c r="U214" i="21"/>
  <c r="AD215" i="21"/>
  <c r="T216" i="21"/>
  <c r="Z217" i="21"/>
  <c r="AA221" i="21"/>
  <c r="AB223" i="21"/>
  <c r="AD224" i="21"/>
  <c r="Y226" i="21"/>
  <c r="AG227" i="21"/>
  <c r="AI228" i="21"/>
  <c r="S229" i="21"/>
  <c r="AK229" i="21"/>
  <c r="AH230" i="21"/>
  <c r="Q231" i="21"/>
  <c r="AG231" i="21"/>
  <c r="U232" i="21"/>
  <c r="AC233" i="21"/>
  <c r="V234" i="21"/>
  <c r="AD236" i="21"/>
  <c r="S237" i="21"/>
  <c r="AK237" i="21"/>
  <c r="R238" i="21"/>
  <c r="T239" i="21"/>
  <c r="AJ239" i="21"/>
  <c r="U240" i="21"/>
  <c r="T241" i="21"/>
  <c r="AE242" i="21"/>
  <c r="W243" i="21"/>
  <c r="AD126" i="21"/>
  <c r="AF149" i="21"/>
  <c r="AB157" i="21"/>
  <c r="O168" i="21"/>
  <c r="AB170" i="21"/>
  <c r="X174" i="21"/>
  <c r="V179" i="21"/>
  <c r="Q183" i="21"/>
  <c r="AF191" i="21"/>
  <c r="W193" i="21"/>
  <c r="Z196" i="21"/>
  <c r="Q198" i="21"/>
  <c r="Y199" i="21"/>
  <c r="P201" i="21"/>
  <c r="O205" i="21"/>
  <c r="R208" i="21"/>
  <c r="R210" i="21"/>
  <c r="S212" i="21"/>
  <c r="X213" i="21"/>
  <c r="AF215" i="21"/>
  <c r="Z216" i="21"/>
  <c r="AB217" i="21"/>
  <c r="T220" i="21"/>
  <c r="AB221" i="21"/>
  <c r="AD223" i="21"/>
  <c r="AF224" i="21"/>
  <c r="AF226" i="21"/>
  <c r="Q228" i="21"/>
  <c r="W229" i="21"/>
  <c r="AJ230" i="21"/>
  <c r="R231" i="21"/>
  <c r="AH231" i="21"/>
  <c r="V232" i="21"/>
  <c r="AH233" i="21"/>
  <c r="AB234" i="21"/>
  <c r="N235" i="21"/>
  <c r="AH236" i="21"/>
  <c r="T237" i="21"/>
  <c r="S238" i="21"/>
  <c r="U239" i="21"/>
  <c r="AK239" i="21"/>
  <c r="AF240" i="21"/>
  <c r="W241" i="21"/>
  <c r="AG242" i="21"/>
  <c r="Y243" i="21"/>
  <c r="X244" i="21"/>
  <c r="O245" i="21"/>
  <c r="AG245" i="21"/>
  <c r="AD246" i="21"/>
  <c r="W247" i="21"/>
  <c r="AJ247" i="21"/>
  <c r="V248" i="21"/>
  <c r="AA251" i="21"/>
  <c r="V252" i="21"/>
  <c r="Y253" i="21"/>
  <c r="AB255" i="21"/>
  <c r="AD256" i="21"/>
  <c r="AA257" i="21"/>
  <c r="X258" i="21"/>
  <c r="T259" i="21"/>
  <c r="AH260" i="21"/>
  <c r="M261" i="21"/>
  <c r="X261" i="21"/>
  <c r="AJ261" i="21"/>
  <c r="R262" i="21"/>
  <c r="T263" i="21"/>
  <c r="M144" i="21"/>
  <c r="AA166" i="21"/>
  <c r="W168" i="21"/>
  <c r="AE170" i="21"/>
  <c r="Y179" i="21"/>
  <c r="Z183" i="21"/>
  <c r="Y189" i="21"/>
  <c r="AI191" i="21"/>
  <c r="AK193" i="21"/>
  <c r="AB196" i="21"/>
  <c r="U198" i="21"/>
  <c r="AI199" i="21"/>
  <c r="Q201" i="21"/>
  <c r="Q205" i="21"/>
  <c r="M207" i="21"/>
  <c r="T208" i="21"/>
  <c r="AG210" i="21"/>
  <c r="AB212" i="21"/>
  <c r="AB213" i="21"/>
  <c r="AB216" i="21"/>
  <c r="AI217" i="21"/>
  <c r="T219" i="21"/>
  <c r="V220" i="21"/>
  <c r="N221" i="21"/>
  <c r="AI221" i="21"/>
  <c r="R223" i="21"/>
  <c r="AE223" i="21"/>
  <c r="M224" i="21"/>
  <c r="AG226" i="21"/>
  <c r="R228" i="21"/>
  <c r="Y229" i="21"/>
  <c r="AK230" i="21"/>
  <c r="T231" i="21"/>
  <c r="AJ231" i="21"/>
  <c r="AJ233" i="21"/>
  <c r="AE234" i="21"/>
  <c r="U235" i="21"/>
  <c r="U237" i="21"/>
  <c r="U238" i="21"/>
  <c r="Z239" i="21"/>
  <c r="AH240" i="21"/>
  <c r="Y241" i="21"/>
  <c r="N242" i="21"/>
  <c r="AA243" i="21"/>
  <c r="Y244" i="21"/>
  <c r="P245" i="21"/>
  <c r="AI245" i="21"/>
  <c r="X247" i="21"/>
  <c r="W248" i="21"/>
  <c r="M249" i="21"/>
  <c r="R250" i="21"/>
  <c r="AG251" i="21"/>
  <c r="X252" i="21"/>
  <c r="M253" i="21"/>
  <c r="AA253" i="21"/>
  <c r="P255" i="21"/>
  <c r="AC255" i="21"/>
  <c r="AF256" i="21"/>
  <c r="AE257" i="21"/>
  <c r="AD258" i="21"/>
  <c r="U259" i="21"/>
  <c r="Q260" i="21"/>
  <c r="AI260" i="21"/>
  <c r="N261" i="21"/>
  <c r="Y261" i="21"/>
  <c r="AK261" i="21"/>
  <c r="V262" i="21"/>
  <c r="U263" i="21"/>
  <c r="AG263" i="21"/>
  <c r="AE64" i="21"/>
  <c r="T98" i="21"/>
  <c r="AC119" i="21"/>
  <c r="AH151" i="21"/>
  <c r="AB158" i="21"/>
  <c r="M163" i="21"/>
  <c r="M177" i="21"/>
  <c r="AB179" i="21"/>
  <c r="AA189" i="21"/>
  <c r="R192" i="21"/>
  <c r="AI196" i="21"/>
  <c r="AH198" i="21"/>
  <c r="S201" i="21"/>
  <c r="AF205" i="21"/>
  <c r="R207" i="21"/>
  <c r="X208" i="21"/>
  <c r="AH212" i="21"/>
  <c r="AG213" i="21"/>
  <c r="N215" i="21"/>
  <c r="AE216" i="21"/>
  <c r="Q218" i="21"/>
  <c r="V219" i="21"/>
  <c r="Y220" i="21"/>
  <c r="O221" i="21"/>
  <c r="AJ221" i="21"/>
  <c r="S223" i="21"/>
  <c r="AI223" i="21"/>
  <c r="O224" i="21"/>
  <c r="AH226" i="21"/>
  <c r="S228" i="21"/>
  <c r="AA229" i="21"/>
  <c r="N230" i="21"/>
  <c r="X231" i="21"/>
  <c r="AK231" i="21"/>
  <c r="AK233" i="21"/>
  <c r="AF234" i="21"/>
  <c r="AE235" i="21"/>
  <c r="AA237" i="21"/>
  <c r="AA238" i="21"/>
  <c r="AA239" i="21"/>
  <c r="AJ240" i="21"/>
  <c r="AC241" i="21"/>
  <c r="P242" i="21"/>
  <c r="AB243" i="21"/>
  <c r="Z244" i="21"/>
  <c r="U245" i="21"/>
  <c r="AJ245" i="21"/>
  <c r="M247" i="21"/>
  <c r="V246" i="21"/>
  <c r="X248" i="21"/>
  <c r="AI251" i="21"/>
  <c r="V258" i="21"/>
  <c r="AB265" i="21"/>
  <c r="AE266" i="21"/>
  <c r="AG267" i="21"/>
  <c r="AE268" i="21"/>
  <c r="AD269" i="21"/>
  <c r="AD271" i="21"/>
  <c r="AB272" i="21"/>
  <c r="N275" i="21"/>
  <c r="AB278" i="21"/>
  <c r="AA279" i="21"/>
  <c r="M280" i="21"/>
  <c r="AH280" i="21"/>
  <c r="S281" i="21"/>
  <c r="AI284" i="21"/>
  <c r="AE285" i="21"/>
  <c r="AC286" i="21"/>
  <c r="W288" i="21"/>
  <c r="W289" i="21"/>
  <c r="T290" i="21"/>
  <c r="W291" i="21"/>
  <c r="Y292" i="21"/>
  <c r="V293" i="21"/>
  <c r="AB294" i="21"/>
  <c r="O296" i="21"/>
  <c r="Y296" i="21"/>
  <c r="AI296" i="21"/>
  <c r="M297" i="21"/>
  <c r="AA297" i="21"/>
  <c r="T298" i="21"/>
  <c r="AF298" i="21"/>
  <c r="W300" i="21"/>
  <c r="X301" i="21"/>
  <c r="X302" i="21"/>
  <c r="Q303" i="21"/>
  <c r="AB303" i="21"/>
  <c r="R304" i="21"/>
  <c r="AB304" i="21"/>
  <c r="R305" i="21"/>
  <c r="AH305" i="21"/>
  <c r="O306" i="21"/>
  <c r="AB306" i="21"/>
  <c r="V308" i="21"/>
  <c r="W309" i="21"/>
  <c r="V310" i="21"/>
  <c r="AJ310" i="21"/>
  <c r="R311" i="21"/>
  <c r="AF311" i="21"/>
  <c r="T312" i="21"/>
  <c r="AF312" i="21"/>
  <c r="W313" i="21"/>
  <c r="U314" i="21"/>
  <c r="AJ314" i="21"/>
  <c r="O315" i="21"/>
  <c r="Y315" i="21"/>
  <c r="AH315" i="21"/>
  <c r="V316" i="21"/>
  <c r="AK316" i="21"/>
  <c r="AH317" i="21"/>
  <c r="Q318" i="21"/>
  <c r="AC318" i="21"/>
  <c r="S319" i="21"/>
  <c r="AF320" i="21"/>
  <c r="M321" i="21"/>
  <c r="X321" i="21"/>
  <c r="U322" i="21"/>
  <c r="S323" i="21"/>
  <c r="AB323" i="21"/>
  <c r="AK323" i="21"/>
  <c r="O324" i="21"/>
  <c r="AK324" i="21"/>
  <c r="S325" i="21"/>
  <c r="AF325" i="21"/>
  <c r="T326" i="21"/>
  <c r="AC326" i="21"/>
  <c r="R327" i="21"/>
  <c r="AD327" i="21"/>
  <c r="O328" i="21"/>
  <c r="AB328" i="21"/>
  <c r="AF329" i="21"/>
  <c r="AG330" i="21"/>
  <c r="N331" i="21"/>
  <c r="V331" i="21"/>
  <c r="AD331" i="21"/>
  <c r="AF332" i="21"/>
  <c r="AG333" i="21"/>
  <c r="N334" i="21"/>
  <c r="X334" i="21"/>
  <c r="AH334" i="21"/>
  <c r="N335" i="21"/>
  <c r="Z335" i="21"/>
  <c r="AK335" i="21"/>
  <c r="V336" i="21"/>
  <c r="AE337" i="21"/>
  <c r="M339" i="21"/>
  <c r="U339" i="21"/>
  <c r="AC339" i="21"/>
  <c r="AK339" i="21"/>
  <c r="S340" i="21"/>
  <c r="T341" i="21"/>
  <c r="W342" i="21"/>
  <c r="O343" i="21"/>
  <c r="Z343" i="21"/>
  <c r="AJ343" i="21"/>
  <c r="O344" i="21"/>
  <c r="X344" i="21"/>
  <c r="AG344" i="21"/>
  <c r="AF346" i="21"/>
  <c r="P347" i="21"/>
  <c r="X347" i="21"/>
  <c r="AF347" i="21"/>
  <c r="U348" i="21"/>
  <c r="M351" i="21"/>
  <c r="Z351" i="21"/>
  <c r="V352" i="21"/>
  <c r="AH352" i="21"/>
  <c r="Q353" i="21"/>
  <c r="AJ353" i="21"/>
  <c r="AK354" i="21"/>
  <c r="R355" i="21"/>
  <c r="Z355" i="21"/>
  <c r="AH355" i="21"/>
  <c r="R356" i="21"/>
  <c r="AA356" i="21"/>
  <c r="AJ356" i="21"/>
  <c r="R357" i="21"/>
  <c r="AJ357" i="21"/>
  <c r="V358" i="21"/>
  <c r="O360" i="21"/>
  <c r="Y360" i="21"/>
  <c r="AI360" i="21"/>
  <c r="U361" i="21"/>
  <c r="AD361" i="21"/>
  <c r="U362" i="21"/>
  <c r="S363" i="21"/>
  <c r="AA363" i="21"/>
  <c r="AI363" i="21"/>
  <c r="Z364" i="21"/>
  <c r="R365" i="21"/>
  <c r="AA365" i="21"/>
  <c r="AJ365" i="21"/>
  <c r="R366" i="21"/>
  <c r="S368" i="21"/>
  <c r="AF368" i="21"/>
  <c r="Y369" i="21"/>
  <c r="R370" i="21"/>
  <c r="AA370" i="21"/>
  <c r="AJ370" i="21"/>
  <c r="T371" i="21"/>
  <c r="AB371" i="21"/>
  <c r="AJ371" i="21"/>
  <c r="U372" i="21"/>
  <c r="AE372" i="21"/>
  <c r="Y373" i="21"/>
  <c r="AK373" i="21"/>
  <c r="AD374" i="21"/>
  <c r="AK375" i="21"/>
  <c r="AE376" i="21"/>
  <c r="N377" i="21"/>
  <c r="X377" i="21"/>
  <c r="AI377" i="21"/>
  <c r="P378" i="21"/>
  <c r="AB378" i="21"/>
  <c r="S379" i="21"/>
  <c r="AA379" i="21"/>
  <c r="AI379" i="21"/>
  <c r="U380" i="21"/>
  <c r="AF380" i="21"/>
  <c r="U381" i="21"/>
  <c r="AF381" i="21"/>
  <c r="Q382" i="21"/>
  <c r="Z382" i="21"/>
  <c r="AJ382" i="21"/>
  <c r="N383" i="21"/>
  <c r="AC383" i="21"/>
  <c r="N384" i="21"/>
  <c r="AE384" i="21"/>
  <c r="W385" i="21"/>
  <c r="AI385" i="21"/>
  <c r="M386" i="21"/>
  <c r="X386" i="21"/>
  <c r="AH386" i="21"/>
  <c r="S387" i="21"/>
  <c r="AA387" i="21"/>
  <c r="AI387" i="21"/>
  <c r="V388" i="21"/>
  <c r="AJ388" i="21"/>
  <c r="Q389" i="21"/>
  <c r="W390" i="21"/>
  <c r="R391" i="21"/>
  <c r="AA391" i="21"/>
  <c r="AJ391" i="21"/>
  <c r="N392" i="21"/>
  <c r="W393" i="21"/>
  <c r="Q394" i="21"/>
  <c r="AF394" i="21"/>
  <c r="T395" i="21"/>
  <c r="AB395" i="21"/>
  <c r="AJ395" i="21"/>
  <c r="AH397" i="21"/>
  <c r="P398" i="21"/>
  <c r="Z398" i="21"/>
  <c r="Y399" i="21"/>
  <c r="Z400" i="21"/>
  <c r="M401" i="21"/>
  <c r="AB401" i="21"/>
  <c r="Y402" i="21"/>
  <c r="U404" i="21"/>
  <c r="AD404" i="21"/>
  <c r="Z405" i="21"/>
  <c r="N406" i="21"/>
  <c r="V406" i="21"/>
  <c r="AD406" i="21"/>
  <c r="O407" i="21"/>
  <c r="AF407" i="21"/>
  <c r="W408" i="21"/>
  <c r="T409" i="21"/>
  <c r="V410" i="21"/>
  <c r="S411" i="21"/>
  <c r="P412" i="21"/>
  <c r="Y412" i="21"/>
  <c r="AI412" i="21"/>
  <c r="V413" i="21"/>
  <c r="AI413" i="21"/>
  <c r="M414" i="21"/>
  <c r="U414" i="21"/>
  <c r="AC414" i="21"/>
  <c r="R252" i="21"/>
  <c r="AF258" i="21"/>
  <c r="O261" i="21"/>
  <c r="AC265" i="21"/>
  <c r="AF266" i="21"/>
  <c r="AJ267" i="21"/>
  <c r="AF268" i="21"/>
  <c r="AE269" i="21"/>
  <c r="O271" i="21"/>
  <c r="AI271" i="21"/>
  <c r="W275" i="21"/>
  <c r="R276" i="21"/>
  <c r="U277" i="21"/>
  <c r="AD278" i="21"/>
  <c r="AB279" i="21"/>
  <c r="N280" i="21"/>
  <c r="AJ280" i="21"/>
  <c r="X281" i="21"/>
  <c r="AF283" i="21"/>
  <c r="AG285" i="21"/>
  <c r="Y288" i="21"/>
  <c r="Z289" i="21"/>
  <c r="U290" i="21"/>
  <c r="AD291" i="21"/>
  <c r="AE292" i="21"/>
  <c r="X293" i="21"/>
  <c r="M294" i="21"/>
  <c r="AC294" i="21"/>
  <c r="U295" i="21"/>
  <c r="P296" i="21"/>
  <c r="Z296" i="21"/>
  <c r="AK296" i="21"/>
  <c r="O297" i="21"/>
  <c r="AB297" i="21"/>
  <c r="U298" i="21"/>
  <c r="AG298" i="21"/>
  <c r="AE300" i="21"/>
  <c r="Z301" i="21"/>
  <c r="M302" i="21"/>
  <c r="AA302" i="21"/>
  <c r="R303" i="21"/>
  <c r="AC303" i="21"/>
  <c r="S304" i="21"/>
  <c r="AD304" i="21"/>
  <c r="U305" i="21"/>
  <c r="AI305" i="21"/>
  <c r="P306" i="21"/>
  <c r="AE306" i="21"/>
  <c r="AD308" i="21"/>
  <c r="X309" i="21"/>
  <c r="W310" i="21"/>
  <c r="S311" i="21"/>
  <c r="AG311" i="21"/>
  <c r="W312" i="21"/>
  <c r="AG312" i="21"/>
  <c r="X313" i="21"/>
  <c r="V314" i="21"/>
  <c r="AK314" i="21"/>
  <c r="Q315" i="21"/>
  <c r="Z315" i="21"/>
  <c r="AI315" i="21"/>
  <c r="W316" i="21"/>
  <c r="AI317" i="21"/>
  <c r="T318" i="21"/>
  <c r="AD318" i="21"/>
  <c r="W319" i="21"/>
  <c r="AG320" i="21"/>
  <c r="N321" i="21"/>
  <c r="AB321" i="21"/>
  <c r="Z322" i="21"/>
  <c r="T323" i="21"/>
  <c r="AC323" i="21"/>
  <c r="T324" i="21"/>
  <c r="T325" i="21"/>
  <c r="AG325" i="21"/>
  <c r="U326" i="21"/>
  <c r="AD326" i="21"/>
  <c r="S327" i="21"/>
  <c r="AH327" i="21"/>
  <c r="P328" i="21"/>
  <c r="AH328" i="21"/>
  <c r="AH330" i="21"/>
  <c r="O331" i="21"/>
  <c r="W331" i="21"/>
  <c r="AE331" i="21"/>
  <c r="AH333" i="21"/>
  <c r="O334" i="21"/>
  <c r="Y334" i="21"/>
  <c r="AJ334" i="21"/>
  <c r="O335" i="21"/>
  <c r="AA335" i="21"/>
  <c r="AA336" i="21"/>
  <c r="N339" i="21"/>
  <c r="V339" i="21"/>
  <c r="AD339" i="21"/>
  <c r="U340" i="21"/>
  <c r="U341" i="21"/>
  <c r="X342" i="21"/>
  <c r="Q343" i="21"/>
  <c r="AA343" i="21"/>
  <c r="P344" i="21"/>
  <c r="Y344" i="21"/>
  <c r="AH344" i="21"/>
  <c r="Q347" i="21"/>
  <c r="Y347" i="21"/>
  <c r="AG347" i="21"/>
  <c r="AA348" i="21"/>
  <c r="S349" i="21"/>
  <c r="N351" i="21"/>
  <c r="AD351" i="21"/>
  <c r="X352" i="21"/>
  <c r="AI352" i="21"/>
  <c r="S353" i="21"/>
  <c r="AK353" i="21"/>
  <c r="S355" i="21"/>
  <c r="AA355" i="21"/>
  <c r="AI355" i="21"/>
  <c r="S356" i="21"/>
  <c r="AB356" i="21"/>
  <c r="AK356" i="21"/>
  <c r="S357" i="21"/>
  <c r="AK357" i="21"/>
  <c r="AC358" i="21"/>
  <c r="P360" i="21"/>
  <c r="Z360" i="21"/>
  <c r="AJ360" i="21"/>
  <c r="M361" i="21"/>
  <c r="V247" i="21"/>
  <c r="Y252" i="21"/>
  <c r="M254" i="21"/>
  <c r="M256" i="21"/>
  <c r="S259" i="21"/>
  <c r="W261" i="21"/>
  <c r="S263" i="21"/>
  <c r="AJ265" i="21"/>
  <c r="AG266" i="21"/>
  <c r="AG268" i="21"/>
  <c r="AI269" i="21"/>
  <c r="P271" i="21"/>
  <c r="M273" i="21"/>
  <c r="Y275" i="21"/>
  <c r="S276" i="21"/>
  <c r="AB277" i="21"/>
  <c r="AC279" i="21"/>
  <c r="P280" i="21"/>
  <c r="AK280" i="21"/>
  <c r="Z281" i="21"/>
  <c r="AH285" i="21"/>
  <c r="Z288" i="21"/>
  <c r="AB289" i="21"/>
  <c r="AC290" i="21"/>
  <c r="AH292" i="21"/>
  <c r="AA293" i="21"/>
  <c r="P294" i="21"/>
  <c r="AE294" i="21"/>
  <c r="AC295" i="21"/>
  <c r="Q296" i="21"/>
  <c r="AA296" i="21"/>
  <c r="P297" i="21"/>
  <c r="AD297" i="21"/>
  <c r="W298" i="21"/>
  <c r="AH298" i="21"/>
  <c r="AE301" i="21"/>
  <c r="N302" i="21"/>
  <c r="AB302" i="21"/>
  <c r="S303" i="21"/>
  <c r="AD303" i="21"/>
  <c r="U304" i="21"/>
  <c r="AE304" i="21"/>
  <c r="V305" i="21"/>
  <c r="AJ305" i="21"/>
  <c r="R306" i="21"/>
  <c r="AF306" i="21"/>
  <c r="R307" i="21"/>
  <c r="Y309" i="21"/>
  <c r="X310" i="21"/>
  <c r="U311" i="21"/>
  <c r="AI311" i="21"/>
  <c r="N312" i="21"/>
  <c r="X312" i="21"/>
  <c r="AH312" i="21"/>
  <c r="Y313" i="21"/>
  <c r="Z314" i="21"/>
  <c r="R315" i="21"/>
  <c r="AA315" i="21"/>
  <c r="AJ315" i="21"/>
  <c r="X316" i="21"/>
  <c r="AK317" i="21"/>
  <c r="U318" i="21"/>
  <c r="AE318" i="21"/>
  <c r="AA319" i="21"/>
  <c r="Q320" i="21"/>
  <c r="AH320" i="21"/>
  <c r="P321" i="21"/>
  <c r="AC321" i="21"/>
  <c r="AB322" i="21"/>
  <c r="U323" i="21"/>
  <c r="AD323" i="21"/>
  <c r="U324" i="21"/>
  <c r="U325" i="21"/>
  <c r="AH325" i="21"/>
  <c r="V326" i="21"/>
  <c r="AE326" i="21"/>
  <c r="T327" i="21"/>
  <c r="AJ327" i="21"/>
  <c r="Q328" i="21"/>
  <c r="AI328" i="21"/>
  <c r="S330" i="21"/>
  <c r="P331" i="21"/>
  <c r="X331" i="21"/>
  <c r="AF331" i="21"/>
  <c r="S333" i="21"/>
  <c r="P334" i="21"/>
  <c r="Z334" i="21"/>
  <c r="Q335" i="21"/>
  <c r="AB335" i="21"/>
  <c r="AB336" i="21"/>
  <c r="M337" i="21"/>
  <c r="O339" i="21"/>
  <c r="W339" i="21"/>
  <c r="AE339" i="21"/>
  <c r="AB340" i="21"/>
  <c r="W341" i="21"/>
  <c r="M342" i="21"/>
  <c r="Y342" i="21"/>
  <c r="R343" i="21"/>
  <c r="AC343" i="21"/>
  <c r="Q344" i="21"/>
  <c r="Z344" i="21"/>
  <c r="AI344" i="21"/>
  <c r="M346" i="21"/>
  <c r="R347" i="21"/>
  <c r="Z347" i="21"/>
  <c r="AH347" i="21"/>
  <c r="AB348" i="21"/>
  <c r="U349" i="21"/>
  <c r="O351" i="21"/>
  <c r="AE351" i="21"/>
  <c r="Y247" i="21"/>
  <c r="T249" i="21"/>
  <c r="AK254" i="21"/>
  <c r="AC256" i="21"/>
  <c r="AA259" i="21"/>
  <c r="AA261" i="21"/>
  <c r="W263" i="21"/>
  <c r="AE264" i="21"/>
  <c r="O266" i="21"/>
  <c r="Q268" i="21"/>
  <c r="Q271" i="21"/>
  <c r="Q273" i="21"/>
  <c r="Z275" i="21"/>
  <c r="Y276" i="21"/>
  <c r="AC277" i="21"/>
  <c r="O279" i="21"/>
  <c r="AJ279" i="21"/>
  <c r="R280" i="21"/>
  <c r="AA281" i="21"/>
  <c r="P285" i="21"/>
  <c r="AI285" i="21"/>
  <c r="M288" i="21"/>
  <c r="AC288" i="21"/>
  <c r="AE289" i="21"/>
  <c r="AE290" i="21"/>
  <c r="AG293" i="21"/>
  <c r="Q294" i="21"/>
  <c r="AJ294" i="21"/>
  <c r="AD295" i="21"/>
  <c r="R296" i="21"/>
  <c r="AD296" i="21"/>
  <c r="R297" i="21"/>
  <c r="AF297" i="21"/>
  <c r="X298" i="21"/>
  <c r="AI298" i="21"/>
  <c r="AG301" i="21"/>
  <c r="P302" i="21"/>
  <c r="AD302" i="21"/>
  <c r="T303" i="21"/>
  <c r="AG303" i="21"/>
  <c r="V304" i="21"/>
  <c r="AG304" i="21"/>
  <c r="W305" i="21"/>
  <c r="S306" i="21"/>
  <c r="AH306" i="21"/>
  <c r="AD309" i="21"/>
  <c r="AA310" i="21"/>
  <c r="X311" i="21"/>
  <c r="AK311" i="21"/>
  <c r="O312" i="21"/>
  <c r="Y312" i="21"/>
  <c r="AI312" i="21"/>
  <c r="AC313" i="21"/>
  <c r="AB314" i="21"/>
  <c r="S315" i="21"/>
  <c r="AB315" i="21"/>
  <c r="AK315" i="21"/>
  <c r="M316" i="21"/>
  <c r="AB316" i="21"/>
  <c r="V318" i="21"/>
  <c r="AF318" i="21"/>
  <c r="AB319" i="21"/>
  <c r="R320" i="21"/>
  <c r="Q321" i="21"/>
  <c r="AD321" i="21"/>
  <c r="AC322" i="21"/>
  <c r="M323" i="21"/>
  <c r="V323" i="21"/>
  <c r="AF323" i="21"/>
  <c r="W324" i="21"/>
  <c r="X325" i="21"/>
  <c r="AI325" i="21"/>
  <c r="M326" i="21"/>
  <c r="W326" i="21"/>
  <c r="AF326" i="21"/>
  <c r="V327" i="21"/>
  <c r="AK327" i="21"/>
  <c r="R328" i="21"/>
  <c r="AJ328" i="21"/>
  <c r="T330" i="21"/>
  <c r="Q331" i="21"/>
  <c r="Y331" i="21"/>
  <c r="AG331" i="21"/>
  <c r="T333" i="21"/>
  <c r="Q334" i="21"/>
  <c r="AC334" i="21"/>
  <c r="AI247" i="21"/>
  <c r="AI261" i="21"/>
  <c r="AC263" i="21"/>
  <c r="AF264" i="21"/>
  <c r="R266" i="21"/>
  <c r="S268" i="21"/>
  <c r="N270" i="21"/>
  <c r="S271" i="21"/>
  <c r="AC273" i="21"/>
  <c r="AB275" i="21"/>
  <c r="Z276" i="21"/>
  <c r="AD277" i="21"/>
  <c r="Q279" i="21"/>
  <c r="AK279" i="21"/>
  <c r="X280" i="21"/>
  <c r="AB281" i="21"/>
  <c r="O282" i="21"/>
  <c r="O284" i="21"/>
  <c r="R285" i="21"/>
  <c r="N288" i="21"/>
  <c r="AG288" i="21"/>
  <c r="M289" i="21"/>
  <c r="AG250" i="21"/>
  <c r="N253" i="21"/>
  <c r="Q255" i="21"/>
  <c r="S260" i="21"/>
  <c r="AD263" i="21"/>
  <c r="AB260" i="21"/>
  <c r="AK264" i="21"/>
  <c r="AD267" i="21"/>
  <c r="AA270" i="21"/>
  <c r="T272" i="21"/>
  <c r="R279" i="21"/>
  <c r="AB280" i="21"/>
  <c r="W285" i="21"/>
  <c r="V288" i="21"/>
  <c r="AI289" i="21"/>
  <c r="R293" i="21"/>
  <c r="Y294" i="21"/>
  <c r="M296" i="21"/>
  <c r="AG296" i="21"/>
  <c r="W297" i="21"/>
  <c r="O298" i="21"/>
  <c r="V300" i="21"/>
  <c r="AI302" i="21"/>
  <c r="Z303" i="21"/>
  <c r="N304" i="21"/>
  <c r="AI304" i="21"/>
  <c r="Z305" i="21"/>
  <c r="X306" i="21"/>
  <c r="M308" i="21"/>
  <c r="AF309" i="21"/>
  <c r="AD310" i="21"/>
  <c r="Y311" i="21"/>
  <c r="AD312" i="21"/>
  <c r="P313" i="21"/>
  <c r="R314" i="21"/>
  <c r="AD315" i="21"/>
  <c r="N316" i="21"/>
  <c r="T317" i="21"/>
  <c r="P318" i="21"/>
  <c r="AJ321" i="21"/>
  <c r="Z323" i="21"/>
  <c r="P325" i="21"/>
  <c r="Y326" i="21"/>
  <c r="AA331" i="21"/>
  <c r="AE334" i="21"/>
  <c r="S335" i="21"/>
  <c r="AJ335" i="21"/>
  <c r="AJ336" i="21"/>
  <c r="AD337" i="21"/>
  <c r="R339" i="21"/>
  <c r="AF339" i="21"/>
  <c r="AE341" i="21"/>
  <c r="U342" i="21"/>
  <c r="Y343" i="21"/>
  <c r="AA344" i="21"/>
  <c r="T346" i="21"/>
  <c r="N347" i="21"/>
  <c r="AB347" i="21"/>
  <c r="AJ348" i="21"/>
  <c r="Q351" i="21"/>
  <c r="Y352" i="21"/>
  <c r="AC353" i="21"/>
  <c r="V355" i="21"/>
  <c r="AF355" i="21"/>
  <c r="V356" i="21"/>
  <c r="AH356" i="21"/>
  <c r="T357" i="21"/>
  <c r="AA360" i="21"/>
  <c r="Q361" i="21"/>
  <c r="AB361" i="21"/>
  <c r="AA362" i="21"/>
  <c r="M363" i="21"/>
  <c r="V363" i="21"/>
  <c r="AE363" i="21"/>
  <c r="U364" i="21"/>
  <c r="AK364" i="21"/>
  <c r="S365" i="21"/>
  <c r="AC365" i="21"/>
  <c r="AC366" i="21"/>
  <c r="N368" i="21"/>
  <c r="Z368" i="21"/>
  <c r="X369" i="21"/>
  <c r="T370" i="21"/>
  <c r="AD370" i="21"/>
  <c r="P371" i="21"/>
  <c r="Y371" i="21"/>
  <c r="AH371" i="21"/>
  <c r="V372" i="21"/>
  <c r="AH372" i="21"/>
  <c r="P373" i="21"/>
  <c r="AE373" i="21"/>
  <c r="R374" i="21"/>
  <c r="U375" i="21"/>
  <c r="X376" i="21"/>
  <c r="O377" i="21"/>
  <c r="AA377" i="21"/>
  <c r="U378" i="21"/>
  <c r="AK378" i="21"/>
  <c r="Q379" i="21"/>
  <c r="Z379" i="21"/>
  <c r="AJ379" i="21"/>
  <c r="X380" i="21"/>
  <c r="Q381" i="21"/>
  <c r="AC381" i="21"/>
  <c r="R382" i="21"/>
  <c r="AC382" i="21"/>
  <c r="U383" i="21"/>
  <c r="Z384" i="21"/>
  <c r="V385" i="21"/>
  <c r="AK385" i="21"/>
  <c r="P386" i="21"/>
  <c r="AA386" i="21"/>
  <c r="P387" i="21"/>
  <c r="Y387" i="21"/>
  <c r="AH387" i="21"/>
  <c r="X388" i="21"/>
  <c r="AB389" i="21"/>
  <c r="Q390" i="21"/>
  <c r="AH390" i="21"/>
  <c r="Q391" i="21"/>
  <c r="AB391" i="21"/>
  <c r="AA392" i="21"/>
  <c r="Z394" i="21"/>
  <c r="R395" i="21"/>
  <c r="AA395" i="21"/>
  <c r="AK395" i="21"/>
  <c r="M396" i="21"/>
  <c r="O397" i="21"/>
  <c r="W398" i="21"/>
  <c r="AH398" i="21"/>
  <c r="U399" i="21"/>
  <c r="AA400" i="21"/>
  <c r="P401" i="21"/>
  <c r="AE401" i="21"/>
  <c r="O402" i="21"/>
  <c r="AJ402" i="21"/>
  <c r="S404" i="21"/>
  <c r="AC404" i="21"/>
  <c r="AH405" i="21"/>
  <c r="Q406" i="21"/>
  <c r="Z406" i="21"/>
  <c r="AI406" i="21"/>
  <c r="AC407" i="21"/>
  <c r="Z408" i="21"/>
  <c r="W409" i="21"/>
  <c r="N410" i="21"/>
  <c r="AD410" i="21"/>
  <c r="P411" i="21"/>
  <c r="AH411" i="21"/>
  <c r="O412" i="21"/>
  <c r="AA412" i="21"/>
  <c r="AK412" i="21"/>
  <c r="N413" i="21"/>
  <c r="AB413" i="21"/>
  <c r="S414" i="21"/>
  <c r="AB414" i="21"/>
  <c r="AK414" i="21"/>
  <c r="N415" i="21"/>
  <c r="AC415" i="21"/>
  <c r="U416" i="21"/>
  <c r="AH416" i="21"/>
  <c r="N417" i="21"/>
  <c r="AE418" i="21"/>
  <c r="S419" i="21"/>
  <c r="AG419" i="21"/>
  <c r="U420" i="21"/>
  <c r="AD420" i="21"/>
  <c r="U248" i="21"/>
  <c r="T268" i="21"/>
  <c r="AC270" i="21"/>
  <c r="U272" i="21"/>
  <c r="AI276" i="21"/>
  <c r="S279" i="21"/>
  <c r="W282" i="21"/>
  <c r="Y285" i="21"/>
  <c r="AH288" i="21"/>
  <c r="AJ289" i="21"/>
  <c r="M292" i="21"/>
  <c r="AH293" i="21"/>
  <c r="AA294" i="21"/>
  <c r="N296" i="21"/>
  <c r="AH296" i="21"/>
  <c r="X297" i="21"/>
  <c r="Q298" i="21"/>
  <c r="AK302" i="21"/>
  <c r="AA303" i="21"/>
  <c r="O304" i="21"/>
  <c r="AJ304" i="21"/>
  <c r="AE305" i="21"/>
  <c r="Y306" i="21"/>
  <c r="T308" i="21"/>
  <c r="AG309" i="21"/>
  <c r="AF310" i="21"/>
  <c r="AA311" i="21"/>
  <c r="P312" i="21"/>
  <c r="AJ312" i="21"/>
  <c r="U313" i="21"/>
  <c r="S314" i="21"/>
  <c r="M315" i="21"/>
  <c r="AE315" i="21"/>
  <c r="P316" i="21"/>
  <c r="U317" i="21"/>
  <c r="W318" i="21"/>
  <c r="T320" i="21"/>
  <c r="T321" i="21"/>
  <c r="AA323" i="21"/>
  <c r="N324" i="21"/>
  <c r="R325" i="21"/>
  <c r="Z326" i="21"/>
  <c r="N327" i="21"/>
  <c r="AB331" i="21"/>
  <c r="AF334" i="21"/>
  <c r="U335" i="21"/>
  <c r="S339" i="21"/>
  <c r="AG339" i="21"/>
  <c r="AF341" i="21"/>
  <c r="V342" i="21"/>
  <c r="AD343" i="21"/>
  <c r="AB344" i="21"/>
  <c r="U346" i="21"/>
  <c r="O347" i="21"/>
  <c r="AC347" i="21"/>
  <c r="AK348" i="21"/>
  <c r="U351" i="21"/>
  <c r="Z352" i="21"/>
  <c r="AD353" i="21"/>
  <c r="M355" i="21"/>
  <c r="W355" i="21"/>
  <c r="AG355" i="21"/>
  <c r="W356" i="21"/>
  <c r="AI356" i="21"/>
  <c r="U357" i="21"/>
  <c r="M358" i="21"/>
  <c r="N360" i="21"/>
  <c r="AD360" i="21"/>
  <c r="S361" i="21"/>
  <c r="AC361" i="21"/>
  <c r="AB362" i="21"/>
  <c r="N363" i="21"/>
  <c r="W363" i="21"/>
  <c r="AF363" i="21"/>
  <c r="X364" i="21"/>
  <c r="T365" i="21"/>
  <c r="AE365" i="21"/>
  <c r="AK366" i="21"/>
  <c r="O368" i="21"/>
  <c r="AB368" i="21"/>
  <c r="AA369" i="21"/>
  <c r="U370" i="21"/>
  <c r="AF370" i="21"/>
  <c r="Q371" i="21"/>
  <c r="Z371" i="21"/>
  <c r="AI371" i="21"/>
  <c r="W372" i="21"/>
  <c r="AI372" i="21"/>
  <c r="Q373" i="21"/>
  <c r="AH373" i="21"/>
  <c r="T374" i="21"/>
  <c r="AD375" i="21"/>
  <c r="AG376" i="21"/>
  <c r="P377" i="21"/>
  <c r="AC377" i="21"/>
  <c r="Y378" i="21"/>
  <c r="R379" i="21"/>
  <c r="AB379" i="21"/>
  <c r="AK379" i="21"/>
  <c r="M380" i="21"/>
  <c r="Z380" i="21"/>
  <c r="R381" i="21"/>
  <c r="AE381" i="21"/>
  <c r="T382" i="21"/>
  <c r="AD382" i="21"/>
  <c r="W383" i="21"/>
  <c r="AD384" i="21"/>
  <c r="X385" i="21"/>
  <c r="Q386" i="21"/>
  <c r="AC386" i="21"/>
  <c r="Q387" i="21"/>
  <c r="Z387" i="21"/>
  <c r="AJ387" i="21"/>
  <c r="AA388" i="21"/>
  <c r="AE389" i="21"/>
  <c r="R390" i="21"/>
  <c r="AJ390" i="21"/>
  <c r="S391" i="21"/>
  <c r="AC391" i="21"/>
  <c r="AH392" i="21"/>
  <c r="M394" i="21"/>
  <c r="AB394" i="21"/>
  <c r="S395" i="21"/>
  <c r="AC395" i="21"/>
  <c r="U396" i="21"/>
  <c r="W397" i="21"/>
  <c r="M398" i="21"/>
  <c r="X398" i="21"/>
  <c r="AJ398" i="21"/>
  <c r="Z399" i="21"/>
  <c r="AB400" i="21"/>
  <c r="S401" i="21"/>
  <c r="AI401" i="21"/>
  <c r="Q402" i="21"/>
  <c r="AK402" i="21"/>
  <c r="T404" i="21"/>
  <c r="AE404" i="21"/>
  <c r="AJ405" i="21"/>
  <c r="R406" i="21"/>
  <c r="AA406" i="21"/>
  <c r="AJ406" i="21"/>
  <c r="N407" i="21"/>
  <c r="AJ407" i="21"/>
  <c r="AG408" i="21"/>
  <c r="X409" i="21"/>
  <c r="Q410" i="21"/>
  <c r="AE410" i="21"/>
  <c r="Q411" i="21"/>
  <c r="AJ411" i="21"/>
  <c r="Q412" i="21"/>
  <c r="AB412" i="21"/>
  <c r="P413" i="21"/>
  <c r="AC413" i="21"/>
  <c r="T414" i="21"/>
  <c r="AD414" i="21"/>
  <c r="P415" i="21"/>
  <c r="AD415" i="21"/>
  <c r="W416" i="21"/>
  <c r="AI416" i="21"/>
  <c r="P417" i="21"/>
  <c r="AG418" i="21"/>
  <c r="T419" i="21"/>
  <c r="AH419" i="21"/>
  <c r="M420" i="21"/>
  <c r="V420" i="21"/>
  <c r="AE420" i="21"/>
  <c r="AA255" i="21"/>
  <c r="Z265" i="21"/>
  <c r="V268" i="21"/>
  <c r="AD270" i="21"/>
  <c r="Z279" i="21"/>
  <c r="M281" i="21"/>
  <c r="X282" i="21"/>
  <c r="AI288" i="21"/>
  <c r="AK289" i="21"/>
  <c r="N292" i="21"/>
  <c r="AJ293" i="21"/>
  <c r="AK294" i="21"/>
  <c r="U296" i="21"/>
  <c r="AH297" i="21"/>
  <c r="S298" i="21"/>
  <c r="O301" i="21"/>
  <c r="Q302" i="21"/>
  <c r="AI303" i="21"/>
  <c r="Q304" i="21"/>
  <c r="AK304" i="21"/>
  <c r="AF305" i="21"/>
  <c r="Z306" i="21"/>
  <c r="U308" i="21"/>
  <c r="AG310" i="21"/>
  <c r="AB311" i="21"/>
  <c r="Q312" i="21"/>
  <c r="AD313" i="21"/>
  <c r="T314" i="21"/>
  <c r="N315" i="21"/>
  <c r="AG315" i="21"/>
  <c r="T316" i="21"/>
  <c r="Y317" i="21"/>
  <c r="X318" i="21"/>
  <c r="X320" i="21"/>
  <c r="U321" i="21"/>
  <c r="N322" i="21"/>
  <c r="N323" i="21"/>
  <c r="AG323" i="21"/>
  <c r="AB324" i="21"/>
  <c r="Y325" i="21"/>
  <c r="AB326" i="21"/>
  <c r="O327" i="21"/>
  <c r="V329" i="21"/>
  <c r="M331" i="21"/>
  <c r="AC331" i="21"/>
  <c r="V332" i="21"/>
  <c r="M334" i="21"/>
  <c r="AG334" i="21"/>
  <c r="W335" i="21"/>
  <c r="U338" i="21"/>
  <c r="T339" i="21"/>
  <c r="AH339" i="21"/>
  <c r="AD340" i="21"/>
  <c r="AD342" i="21"/>
  <c r="M343" i="21"/>
  <c r="AE343" i="21"/>
  <c r="N344" i="21"/>
  <c r="AD344" i="21"/>
  <c r="S345" i="21"/>
  <c r="V346" i="21"/>
  <c r="S347" i="21"/>
  <c r="AD347" i="21"/>
  <c r="V351" i="21"/>
  <c r="AA352" i="21"/>
  <c r="N355" i="21"/>
  <c r="X355" i="21"/>
  <c r="AJ355" i="21"/>
  <c r="M356" i="21"/>
  <c r="X356" i="21"/>
  <c r="AA357" i="21"/>
  <c r="T358" i="21"/>
  <c r="Q360" i="21"/>
  <c r="AE360" i="21"/>
  <c r="T361" i="21"/>
  <c r="AE361" i="21"/>
  <c r="AC362" i="21"/>
  <c r="O363" i="21"/>
  <c r="X363" i="21"/>
  <c r="AG363" i="21"/>
  <c r="AA364" i="21"/>
  <c r="U365" i="21"/>
  <c r="AF365" i="21"/>
  <c r="P368" i="21"/>
  <c r="AE368" i="21"/>
  <c r="AB369" i="21"/>
  <c r="V370" i="21"/>
  <c r="AG370" i="21"/>
  <c r="R371" i="21"/>
  <c r="AA371" i="21"/>
  <c r="AK371" i="21"/>
  <c r="M372" i="21"/>
  <c r="X372" i="21"/>
  <c r="AJ372" i="21"/>
  <c r="R373" i="21"/>
  <c r="AI373" i="21"/>
  <c r="AC374" i="21"/>
  <c r="AH376" i="21"/>
  <c r="Q377" i="21"/>
  <c r="AD377" i="21"/>
  <c r="Z378" i="21"/>
  <c r="T379" i="21"/>
  <c r="AC379" i="21"/>
  <c r="N380" i="21"/>
  <c r="AB380" i="21"/>
  <c r="T381" i="21"/>
  <c r="AG381" i="21"/>
  <c r="U382" i="21"/>
  <c r="AE382" i="21"/>
  <c r="AA383" i="21"/>
  <c r="AF384" i="21"/>
  <c r="M385" i="21"/>
  <c r="Y385" i="21"/>
  <c r="R386" i="21"/>
  <c r="AD386" i="21"/>
  <c r="R387" i="21"/>
  <c r="AB387" i="21"/>
  <c r="AK387" i="21"/>
  <c r="M388" i="21"/>
  <c r="AC388" i="21"/>
  <c r="AF389" i="21"/>
  <c r="U390" i="21"/>
  <c r="T391" i="21"/>
  <c r="AD391" i="21"/>
  <c r="N394" i="21"/>
  <c r="AD394" i="21"/>
  <c r="U395" i="21"/>
  <c r="AD395" i="21"/>
  <c r="W396" i="21"/>
  <c r="X397" i="21"/>
  <c r="AD255" i="21"/>
  <c r="P262" i="21"/>
  <c r="T266" i="21"/>
  <c r="AD268" i="21"/>
  <c r="O281" i="21"/>
  <c r="AH282" i="21"/>
  <c r="T286" i="21"/>
  <c r="AK288" i="21"/>
  <c r="O292" i="21"/>
  <c r="V296" i="21"/>
  <c r="AI297" i="21"/>
  <c r="Y298" i="21"/>
  <c r="P301" i="21"/>
  <c r="S302" i="21"/>
  <c r="AJ303" i="21"/>
  <c r="W304" i="21"/>
  <c r="AI306" i="21"/>
  <c r="AI310" i="21"/>
  <c r="AD311" i="21"/>
  <c r="R312" i="21"/>
  <c r="AF313" i="21"/>
  <c r="AC314" i="21"/>
  <c r="T315" i="21"/>
  <c r="U316" i="21"/>
  <c r="Z317" i="21"/>
  <c r="Y318" i="21"/>
  <c r="N319" i="21"/>
  <c r="Z320" i="21"/>
  <c r="V321" i="21"/>
  <c r="R322" i="21"/>
  <c r="P323" i="21"/>
  <c r="AH323" i="21"/>
  <c r="AC324" i="21"/>
  <c r="Z325" i="21"/>
  <c r="O326" i="21"/>
  <c r="AG326" i="21"/>
  <c r="Z327" i="21"/>
  <c r="X328" i="21"/>
  <c r="U330" i="21"/>
  <c r="R331" i="21"/>
  <c r="AH331" i="21"/>
  <c r="U333" i="21"/>
  <c r="T334" i="21"/>
  <c r="Y335" i="21"/>
  <c r="R336" i="21"/>
  <c r="AD338" i="21"/>
  <c r="X339" i="21"/>
  <c r="AI339" i="21"/>
  <c r="AK340" i="21"/>
  <c r="AE342" i="21"/>
  <c r="N343" i="21"/>
  <c r="AG343" i="21"/>
  <c r="R344" i="21"/>
  <c r="AE344" i="21"/>
  <c r="U345" i="21"/>
  <c r="AC346" i="21"/>
  <c r="T347" i="21"/>
  <c r="AE347" i="21"/>
  <c r="R348" i="21"/>
  <c r="AB349" i="21"/>
  <c r="W351" i="21"/>
  <c r="O352" i="21"/>
  <c r="AB352" i="21"/>
  <c r="O355" i="21"/>
  <c r="Y355" i="21"/>
  <c r="AK355" i="21"/>
  <c r="N356" i="21"/>
  <c r="Z356" i="21"/>
  <c r="AB357" i="21"/>
  <c r="U358" i="21"/>
  <c r="R360" i="21"/>
  <c r="AF360" i="21"/>
  <c r="V361" i="21"/>
  <c r="AF361" i="21"/>
  <c r="AD362" i="21"/>
  <c r="P363" i="21"/>
  <c r="Y363" i="21"/>
  <c r="AH363" i="21"/>
  <c r="AB364" i="21"/>
  <c r="W365" i="21"/>
  <c r="AG365" i="21"/>
  <c r="Q368" i="21"/>
  <c r="AG368" i="21"/>
  <c r="O369" i="21"/>
  <c r="AD369" i="21"/>
  <c r="M370" i="21"/>
  <c r="X370" i="21"/>
  <c r="AH370" i="21"/>
  <c r="S371" i="21"/>
  <c r="AC371" i="21"/>
  <c r="N372" i="21"/>
  <c r="Z372" i="21"/>
  <c r="S373" i="21"/>
  <c r="AJ373" i="21"/>
  <c r="AJ374" i="21"/>
  <c r="T377" i="21"/>
  <c r="AE377" i="21"/>
  <c r="AA378" i="21"/>
  <c r="U379" i="21"/>
  <c r="AD379" i="21"/>
  <c r="O380" i="21"/>
  <c r="AD380" i="21"/>
  <c r="W381" i="21"/>
  <c r="AH381" i="21"/>
  <c r="V382" i="21"/>
  <c r="AF382" i="21"/>
  <c r="AB383" i="21"/>
  <c r="O384" i="21"/>
  <c r="AG384" i="21"/>
  <c r="N385" i="21"/>
  <c r="AB385" i="21"/>
  <c r="T386" i="21"/>
  <c r="AF386" i="21"/>
  <c r="T387" i="21"/>
  <c r="AC387" i="21"/>
  <c r="N388" i="21"/>
  <c r="AD388" i="21"/>
  <c r="O389" i="21"/>
  <c r="AI389" i="21"/>
  <c r="X390" i="21"/>
  <c r="U391" i="21"/>
  <c r="AE391" i="21"/>
  <c r="P394" i="21"/>
  <c r="AH394" i="21"/>
  <c r="M395" i="21"/>
  <c r="V395" i="21"/>
  <c r="AE395" i="21"/>
  <c r="Z396" i="21"/>
  <c r="V251" i="21"/>
  <c r="Z262" i="21"/>
  <c r="U266" i="21"/>
  <c r="Y271" i="21"/>
  <c r="P281" i="21"/>
  <c r="U284" i="21"/>
  <c r="U286" i="21"/>
  <c r="U292" i="21"/>
  <c r="W296" i="21"/>
  <c r="AJ297" i="21"/>
  <c r="AB298" i="21"/>
  <c r="V301" i="21"/>
  <c r="U302" i="21"/>
  <c r="N303" i="21"/>
  <c r="AK303" i="21"/>
  <c r="Y304" i="21"/>
  <c r="AJ306" i="21"/>
  <c r="N309" i="21"/>
  <c r="M310" i="21"/>
  <c r="S312" i="21"/>
  <c r="AK313" i="21"/>
  <c r="AD314" i="21"/>
  <c r="U315" i="21"/>
  <c r="AD316" i="21"/>
  <c r="Z318" i="21"/>
  <c r="O319" i="21"/>
  <c r="AB320" i="21"/>
  <c r="W321" i="21"/>
  <c r="T322" i="21"/>
  <c r="Q323" i="21"/>
  <c r="AI323" i="21"/>
  <c r="AD324" i="21"/>
  <c r="AB325" i="21"/>
  <c r="P326" i="21"/>
  <c r="AH326" i="21"/>
  <c r="AA327" i="21"/>
  <c r="Y328" i="21"/>
  <c r="V330" i="21"/>
  <c r="S331" i="21"/>
  <c r="AI331" i="21"/>
  <c r="X333" i="21"/>
  <c r="U334" i="21"/>
  <c r="AD335" i="21"/>
  <c r="S336" i="21"/>
  <c r="T337" i="21"/>
  <c r="Y339" i="21"/>
  <c r="AJ339" i="21"/>
  <c r="AF342" i="21"/>
  <c r="T343" i="21"/>
  <c r="AH343" i="21"/>
  <c r="S344" i="21"/>
  <c r="N245" i="21"/>
  <c r="AD266" i="21"/>
  <c r="Z271" i="21"/>
  <c r="M275" i="21"/>
  <c r="M278" i="21"/>
  <c r="AD281" i="21"/>
  <c r="AD284" i="21"/>
  <c r="P289" i="21"/>
  <c r="X296" i="21"/>
  <c r="AC298" i="21"/>
  <c r="M300" i="21"/>
  <c r="AH301" i="21"/>
  <c r="W302" i="21"/>
  <c r="P303" i="21"/>
  <c r="Z304" i="21"/>
  <c r="M305" i="21"/>
  <c r="O309" i="21"/>
  <c r="O310" i="21"/>
  <c r="M311" i="21"/>
  <c r="Z312" i="21"/>
  <c r="AH314" i="21"/>
  <c r="V315" i="21"/>
  <c r="AE316" i="21"/>
  <c r="M318" i="21"/>
  <c r="AG318" i="21"/>
  <c r="AC319" i="21"/>
  <c r="AE321" i="21"/>
  <c r="AD322" i="21"/>
  <c r="R323" i="21"/>
  <c r="AJ323" i="21"/>
  <c r="AE324" i="21"/>
  <c r="AC325" i="21"/>
  <c r="Q326" i="21"/>
  <c r="AJ326" i="21"/>
  <c r="AB327" i="21"/>
  <c r="Z328" i="21"/>
  <c r="AC330" i="21"/>
  <c r="T331" i="21"/>
  <c r="AJ331" i="21"/>
  <c r="AC333" i="21"/>
  <c r="V334" i="21"/>
  <c r="AG335" i="21"/>
  <c r="T336" i="21"/>
  <c r="U337" i="21"/>
  <c r="Z339" i="21"/>
  <c r="N342" i="21"/>
  <c r="AG342" i="21"/>
  <c r="U343" i="21"/>
  <c r="AI343" i="21"/>
  <c r="T344" i="21"/>
  <c r="AJ344" i="21"/>
  <c r="AD345" i="21"/>
  <c r="V347" i="21"/>
  <c r="AF245" i="21"/>
  <c r="X253" i="21"/>
  <c r="Y257" i="21"/>
  <c r="AH263" i="21"/>
  <c r="N267" i="21"/>
  <c r="AC269" i="21"/>
  <c r="AC271" i="21"/>
  <c r="AK275" i="21"/>
  <c r="Q278" i="21"/>
  <c r="Y280" i="21"/>
  <c r="AJ281" i="21"/>
  <c r="AG284" i="21"/>
  <c r="O288" i="21"/>
  <c r="T289" i="21"/>
  <c r="U291" i="21"/>
  <c r="S294" i="21"/>
  <c r="AE296" i="21"/>
  <c r="S297" i="21"/>
  <c r="AE298" i="21"/>
  <c r="N300" i="21"/>
  <c r="AE302" i="21"/>
  <c r="U303" i="21"/>
  <c r="AA304" i="21"/>
  <c r="P305" i="21"/>
  <c r="M306" i="21"/>
  <c r="P309" i="21"/>
  <c r="Q310" i="21"/>
  <c r="N311" i="21"/>
  <c r="AA312" i="21"/>
  <c r="AF253" i="21"/>
  <c r="AH257" i="21"/>
  <c r="R267" i="21"/>
  <c r="S272" i="21"/>
  <c r="AA280" i="21"/>
  <c r="AK281" i="21"/>
  <c r="S285" i="21"/>
  <c r="S288" i="21"/>
  <c r="U289" i="21"/>
  <c r="V291" i="21"/>
  <c r="Q293" i="21"/>
  <c r="U294" i="21"/>
  <c r="AF296" i="21"/>
  <c r="V297" i="21"/>
  <c r="M298" i="21"/>
  <c r="U300" i="21"/>
  <c r="AF302" i="21"/>
  <c r="Y303" i="21"/>
  <c r="M304" i="21"/>
  <c r="AH304" i="21"/>
  <c r="X305" i="21"/>
  <c r="W306" i="21"/>
  <c r="AE309" i="21"/>
  <c r="U310" i="21"/>
  <c r="Q311" i="21"/>
  <c r="AB312" i="21"/>
  <c r="N313" i="21"/>
  <c r="N314" i="21"/>
  <c r="AC315" i="21"/>
  <c r="AJ316" i="21"/>
  <c r="O318" i="21"/>
  <c r="AI314" i="21"/>
  <c r="AH318" i="21"/>
  <c r="AF321" i="21"/>
  <c r="AK326" i="21"/>
  <c r="W334" i="21"/>
  <c r="AH342" i="21"/>
  <c r="W344" i="21"/>
  <c r="S352" i="21"/>
  <c r="AB353" i="21"/>
  <c r="T355" i="21"/>
  <c r="AD356" i="21"/>
  <c r="AE357" i="21"/>
  <c r="T360" i="21"/>
  <c r="AG361" i="21"/>
  <c r="AJ362" i="21"/>
  <c r="Z363" i="21"/>
  <c r="O364" i="21"/>
  <c r="AB365" i="21"/>
  <c r="AB366" i="21"/>
  <c r="Y368" i="21"/>
  <c r="U369" i="21"/>
  <c r="Q370" i="21"/>
  <c r="W371" i="21"/>
  <c r="AC372" i="21"/>
  <c r="Z373" i="21"/>
  <c r="AG377" i="21"/>
  <c r="AH378" i="21"/>
  <c r="V379" i="21"/>
  <c r="W380" i="21"/>
  <c r="P381" i="21"/>
  <c r="Y382" i="21"/>
  <c r="S383" i="21"/>
  <c r="V384" i="21"/>
  <c r="P385" i="21"/>
  <c r="AI386" i="21"/>
  <c r="V387" i="21"/>
  <c r="AE388" i="21"/>
  <c r="AG391" i="21"/>
  <c r="O393" i="21"/>
  <c r="Y394" i="21"/>
  <c r="P395" i="21"/>
  <c r="AH395" i="21"/>
  <c r="N398" i="21"/>
  <c r="AD398" i="21"/>
  <c r="AJ400" i="21"/>
  <c r="W401" i="21"/>
  <c r="N404" i="21"/>
  <c r="AA404" i="21"/>
  <c r="X406" i="21"/>
  <c r="AK406" i="21"/>
  <c r="V407" i="21"/>
  <c r="O408" i="21"/>
  <c r="AE409" i="21"/>
  <c r="U410" i="21"/>
  <c r="U412" i="21"/>
  <c r="AG412" i="21"/>
  <c r="R413" i="21"/>
  <c r="AJ413" i="21"/>
  <c r="Q414" i="21"/>
  <c r="AE414" i="21"/>
  <c r="X415" i="21"/>
  <c r="AA416" i="21"/>
  <c r="AB419" i="21"/>
  <c r="W420" i="21"/>
  <c r="AI420" i="21"/>
  <c r="M421" i="21"/>
  <c r="X421" i="21"/>
  <c r="AI421" i="21"/>
  <c r="T422" i="21"/>
  <c r="AB422" i="21"/>
  <c r="AJ422" i="21"/>
  <c r="AE423" i="21"/>
  <c r="O424" i="21"/>
  <c r="Z424" i="21"/>
  <c r="AJ424" i="21"/>
  <c r="P425" i="21"/>
  <c r="AG425" i="21"/>
  <c r="O426" i="21"/>
  <c r="N427" i="21"/>
  <c r="AI427" i="21"/>
  <c r="P428" i="21"/>
  <c r="Y428" i="21"/>
  <c r="AI428" i="21"/>
  <c r="M430" i="21"/>
  <c r="U430" i="21"/>
  <c r="AC430" i="21"/>
  <c r="AK430" i="21"/>
  <c r="AD431" i="21"/>
  <c r="U432" i="21"/>
  <c r="P433" i="21"/>
  <c r="Z433" i="21"/>
  <c r="Q434" i="21"/>
  <c r="AG434" i="21"/>
  <c r="O435" i="21"/>
  <c r="AA435" i="21"/>
  <c r="AD436" i="21"/>
  <c r="U437" i="21"/>
  <c r="Q438" i="21"/>
  <c r="Y438" i="21"/>
  <c r="AG438" i="21"/>
  <c r="AJ439" i="21"/>
  <c r="U440" i="21"/>
  <c r="X441" i="21"/>
  <c r="T442" i="21"/>
  <c r="AD442" i="21"/>
  <c r="R443" i="21"/>
  <c r="AA443" i="21"/>
  <c r="AJ443" i="21"/>
  <c r="O444" i="21"/>
  <c r="AC444" i="21"/>
  <c r="AD445" i="21"/>
  <c r="N446" i="21"/>
  <c r="V446" i="21"/>
  <c r="AD446" i="21"/>
  <c r="P447" i="21"/>
  <c r="AB447" i="21"/>
  <c r="Q449" i="21"/>
  <c r="AE449" i="21"/>
  <c r="M450" i="21"/>
  <c r="AE450" i="21"/>
  <c r="N452" i="21"/>
  <c r="AA452" i="21"/>
  <c r="AD453" i="21"/>
  <c r="P454" i="21"/>
  <c r="X454" i="21"/>
  <c r="AF454" i="21"/>
  <c r="O455" i="21"/>
  <c r="X455" i="21"/>
  <c r="AH455" i="21"/>
  <c r="X456" i="21"/>
  <c r="AJ456" i="21"/>
  <c r="P457" i="21"/>
  <c r="AD457" i="21"/>
  <c r="AD458" i="21"/>
  <c r="P459" i="21"/>
  <c r="Z459" i="21"/>
  <c r="AJ459" i="21"/>
  <c r="M460" i="21"/>
  <c r="V460" i="21"/>
  <c r="AE460" i="21"/>
  <c r="T461" i="21"/>
  <c r="AG461" i="21"/>
  <c r="T462" i="21"/>
  <c r="AB462" i="21"/>
  <c r="AJ462" i="21"/>
  <c r="AF463" i="21"/>
  <c r="P464" i="21"/>
  <c r="Y464" i="21"/>
  <c r="AH464" i="21"/>
  <c r="Q466" i="21"/>
  <c r="AD466" i="21"/>
  <c r="Z467" i="21"/>
  <c r="S469" i="21"/>
  <c r="AB469" i="21"/>
  <c r="AK469" i="21"/>
  <c r="M470" i="21"/>
  <c r="U470" i="21"/>
  <c r="AC470" i="21"/>
  <c r="AK470" i="21"/>
  <c r="V471" i="21"/>
  <c r="AF471" i="21"/>
  <c r="AG472" i="21"/>
  <c r="Q473" i="21"/>
  <c r="AD473" i="21"/>
  <c r="S474" i="21"/>
  <c r="T475" i="21"/>
  <c r="AJ475" i="21"/>
  <c r="Q476" i="21"/>
  <c r="AC476" i="21"/>
  <c r="R477" i="21"/>
  <c r="AD477" i="21"/>
  <c r="R478" i="21"/>
  <c r="Z478" i="21"/>
  <c r="AH478" i="21"/>
  <c r="S479" i="21"/>
  <c r="AH479" i="21"/>
  <c r="M480" i="21"/>
  <c r="X480" i="21"/>
  <c r="AJ318" i="21"/>
  <c r="AG321" i="21"/>
  <c r="U331" i="21"/>
  <c r="AD334" i="21"/>
  <c r="V337" i="21"/>
  <c r="AF344" i="21"/>
  <c r="M347" i="21"/>
  <c r="S348" i="21"/>
  <c r="Y351" i="21"/>
  <c r="AE352" i="21"/>
  <c r="S354" i="21"/>
  <c r="U355" i="21"/>
  <c r="AE356" i="21"/>
  <c r="V360" i="21"/>
  <c r="N361" i="21"/>
  <c r="AI361" i="21"/>
  <c r="AK362" i="21"/>
  <c r="AB363" i="21"/>
  <c r="P364" i="21"/>
  <c r="M365" i="21"/>
  <c r="AH365" i="21"/>
  <c r="AH368" i="21"/>
  <c r="AG369" i="21"/>
  <c r="S370" i="21"/>
  <c r="X371" i="21"/>
  <c r="AD372" i="21"/>
  <c r="AA373" i="21"/>
  <c r="S375" i="21"/>
  <c r="AJ377" i="21"/>
  <c r="AI378" i="21"/>
  <c r="W379" i="21"/>
  <c r="AE380" i="21"/>
  <c r="X381" i="21"/>
  <c r="AB382" i="21"/>
  <c r="T383" i="21"/>
  <c r="X384" i="21"/>
  <c r="S385" i="21"/>
  <c r="AJ386" i="21"/>
  <c r="W387" i="21"/>
  <c r="AH388" i="21"/>
  <c r="M391" i="21"/>
  <c r="AH391" i="21"/>
  <c r="AC393" i="21"/>
  <c r="AI394" i="21"/>
  <c r="Q395" i="21"/>
  <c r="AI395" i="21"/>
  <c r="M397" i="21"/>
  <c r="O398" i="21"/>
  <c r="AE398" i="21"/>
  <c r="N399" i="21"/>
  <c r="Y401" i="21"/>
  <c r="N402" i="21"/>
  <c r="O404" i="21"/>
  <c r="AB404" i="21"/>
  <c r="M406" i="21"/>
  <c r="Y406" i="21"/>
  <c r="X407" i="21"/>
  <c r="U408" i="21"/>
  <c r="AF409" i="21"/>
  <c r="Y410" i="21"/>
  <c r="V412" i="21"/>
  <c r="AJ412" i="21"/>
  <c r="S413" i="21"/>
  <c r="AK413" i="21"/>
  <c r="R414" i="21"/>
  <c r="AF414" i="21"/>
  <c r="AB415" i="21"/>
  <c r="M416" i="21"/>
  <c r="AB416" i="21"/>
  <c r="M418" i="21"/>
  <c r="AD419" i="21"/>
  <c r="X420" i="21"/>
  <c r="AJ420" i="21"/>
  <c r="N421" i="21"/>
  <c r="Z421" i="21"/>
  <c r="AJ421" i="21"/>
  <c r="M422" i="21"/>
  <c r="U422" i="21"/>
  <c r="AC422" i="21"/>
  <c r="AK422" i="21"/>
  <c r="AF423" i="21"/>
  <c r="Q424" i="21"/>
  <c r="AA424" i="21"/>
  <c r="AK424" i="21"/>
  <c r="Q425" i="21"/>
  <c r="AJ425" i="21"/>
  <c r="V426" i="21"/>
  <c r="T427" i="21"/>
  <c r="Q428" i="21"/>
  <c r="AA428" i="21"/>
  <c r="AJ428" i="21"/>
  <c r="T429" i="21"/>
  <c r="N430" i="21"/>
  <c r="V430" i="21"/>
  <c r="AD430" i="21"/>
  <c r="M431" i="21"/>
  <c r="AE431" i="21"/>
  <c r="Q433" i="21"/>
  <c r="AC433" i="21"/>
  <c r="R434" i="21"/>
  <c r="AH434" i="21"/>
  <c r="Q435" i="21"/>
  <c r="AB435" i="21"/>
  <c r="V437" i="21"/>
  <c r="R438" i="21"/>
  <c r="Z438" i="21"/>
  <c r="AH438" i="21"/>
  <c r="AK439" i="21"/>
  <c r="AB440" i="21"/>
  <c r="U442" i="21"/>
  <c r="AE442" i="21"/>
  <c r="S443" i="21"/>
  <c r="AB443" i="21"/>
  <c r="Q444" i="21"/>
  <c r="AD444" i="21"/>
  <c r="M445" i="21"/>
  <c r="AF445" i="21"/>
  <c r="O446" i="21"/>
  <c r="W446" i="21"/>
  <c r="AE446" i="21"/>
  <c r="R447" i="21"/>
  <c r="AC447" i="21"/>
  <c r="T449" i="21"/>
  <c r="AF449" i="21"/>
  <c r="N450" i="21"/>
  <c r="AG450" i="21"/>
  <c r="P452" i="21"/>
  <c r="AB452" i="21"/>
  <c r="Q454" i="21"/>
  <c r="Y454" i="21"/>
  <c r="AG454" i="21"/>
  <c r="P455" i="21"/>
  <c r="Z455" i="21"/>
  <c r="AI455" i="21"/>
  <c r="Z456" i="21"/>
  <c r="AK456" i="21"/>
  <c r="R457" i="21"/>
  <c r="AE457" i="21"/>
  <c r="M458" i="21"/>
  <c r="AE458" i="21"/>
  <c r="Q459" i="21"/>
  <c r="AA459" i="21"/>
  <c r="N460" i="21"/>
  <c r="W460" i="21"/>
  <c r="AF460" i="21"/>
  <c r="U461" i="21"/>
  <c r="AI461" i="21"/>
  <c r="M462" i="21"/>
  <c r="U462" i="21"/>
  <c r="AC462" i="21"/>
  <c r="AK462" i="21"/>
  <c r="N463" i="21"/>
  <c r="AI463" i="21"/>
  <c r="Q464" i="21"/>
  <c r="Z464" i="21"/>
  <c r="AI464" i="21"/>
  <c r="S466" i="21"/>
  <c r="AE466" i="21"/>
  <c r="N467" i="21"/>
  <c r="AB467" i="21"/>
  <c r="T469" i="21"/>
  <c r="AC469" i="21"/>
  <c r="N470" i="21"/>
  <c r="V470" i="21"/>
  <c r="AD470" i="21"/>
  <c r="M471" i="21"/>
  <c r="W471" i="21"/>
  <c r="AH471" i="21"/>
  <c r="W315" i="21"/>
  <c r="AH322" i="21"/>
  <c r="M325" i="21"/>
  <c r="AC327" i="21"/>
  <c r="Z331" i="21"/>
  <c r="AC337" i="21"/>
  <c r="U347" i="21"/>
  <c r="T348" i="21"/>
  <c r="AG351" i="21"/>
  <c r="AG352" i="21"/>
  <c r="U354" i="21"/>
  <c r="AB355" i="21"/>
  <c r="AF356" i="21"/>
  <c r="W360" i="21"/>
  <c r="O361" i="21"/>
  <c r="AJ361" i="21"/>
  <c r="AC363" i="21"/>
  <c r="R364" i="21"/>
  <c r="O365" i="21"/>
  <c r="AI365" i="21"/>
  <c r="M367" i="21"/>
  <c r="AI368" i="21"/>
  <c r="AI369" i="21"/>
  <c r="Y370" i="21"/>
  <c r="AD371" i="21"/>
  <c r="AF372" i="21"/>
  <c r="AB373" i="21"/>
  <c r="T375" i="21"/>
  <c r="M377" i="21"/>
  <c r="AJ378" i="21"/>
  <c r="X379" i="21"/>
  <c r="AH380" i="21"/>
  <c r="Y381" i="21"/>
  <c r="M382" i="21"/>
  <c r="AG382" i="21"/>
  <c r="AD383" i="21"/>
  <c r="AI384" i="21"/>
  <c r="U385" i="21"/>
  <c r="N386" i="21"/>
  <c r="X387" i="21"/>
  <c r="N391" i="21"/>
  <c r="AI391" i="21"/>
  <c r="AJ393" i="21"/>
  <c r="AK394" i="21"/>
  <c r="W395" i="21"/>
  <c r="Y397" i="21"/>
  <c r="Q398" i="21"/>
  <c r="AF398" i="21"/>
  <c r="AH399" i="21"/>
  <c r="AC401" i="21"/>
  <c r="S402" i="21"/>
  <c r="Q403" i="21"/>
  <c r="P404" i="21"/>
  <c r="AF404" i="21"/>
  <c r="N405" i="21"/>
  <c r="O406" i="21"/>
  <c r="AB406" i="21"/>
  <c r="Z407" i="21"/>
  <c r="AH408" i="21"/>
  <c r="AG409" i="21"/>
  <c r="AB410" i="21"/>
  <c r="R411" i="21"/>
  <c r="W412" i="21"/>
  <c r="U413" i="21"/>
  <c r="V414" i="21"/>
  <c r="AG414" i="21"/>
  <c r="AE415" i="21"/>
  <c r="O416" i="21"/>
  <c r="AC416" i="21"/>
  <c r="W417" i="21"/>
  <c r="T418" i="21"/>
  <c r="AF419" i="21"/>
  <c r="N420" i="21"/>
  <c r="Y420" i="21"/>
  <c r="AK420" i="21"/>
  <c r="P421" i="21"/>
  <c r="AA421" i="21"/>
  <c r="AK421" i="21"/>
  <c r="N422" i="21"/>
  <c r="V422" i="21"/>
  <c r="AD422" i="21"/>
  <c r="M423" i="21"/>
  <c r="AH423" i="21"/>
  <c r="R424" i="21"/>
  <c r="AB424" i="21"/>
  <c r="R425" i="21"/>
  <c r="W426" i="21"/>
  <c r="V427" i="21"/>
  <c r="S428" i="21"/>
  <c r="AB428" i="21"/>
  <c r="AK428" i="21"/>
  <c r="V429" i="21"/>
  <c r="O430" i="21"/>
  <c r="W430" i="21"/>
  <c r="AE430" i="21"/>
  <c r="S431" i="21"/>
  <c r="AK431" i="21"/>
  <c r="T433" i="21"/>
  <c r="AD433" i="21"/>
  <c r="U434" i="21"/>
  <c r="AI434" i="21"/>
  <c r="R435" i="21"/>
  <c r="AD435" i="21"/>
  <c r="X437" i="21"/>
  <c r="S438" i="21"/>
  <c r="AA438" i="21"/>
  <c r="AI438" i="21"/>
  <c r="AC440" i="21"/>
  <c r="V442" i="21"/>
  <c r="AG442" i="21"/>
  <c r="T443" i="21"/>
  <c r="AD443" i="21"/>
  <c r="S444" i="21"/>
  <c r="AG444" i="21"/>
  <c r="Q445" i="21"/>
  <c r="AI445" i="21"/>
  <c r="P446" i="21"/>
  <c r="X446" i="21"/>
  <c r="AF446" i="21"/>
  <c r="S447" i="21"/>
  <c r="AD447" i="21"/>
  <c r="U449" i="21"/>
  <c r="AJ449" i="21"/>
  <c r="O450" i="21"/>
  <c r="AK450" i="21"/>
  <c r="Q452" i="21"/>
  <c r="AC452" i="21"/>
  <c r="R454" i="21"/>
  <c r="Z454" i="21"/>
  <c r="AH454" i="21"/>
  <c r="R455" i="21"/>
  <c r="AA455" i="21"/>
  <c r="AJ455" i="21"/>
  <c r="O456" i="21"/>
  <c r="AA456" i="21"/>
  <c r="T457" i="21"/>
  <c r="AH457" i="21"/>
  <c r="N458" i="21"/>
  <c r="AG458" i="21"/>
  <c r="R459" i="21"/>
  <c r="AD459" i="21"/>
  <c r="O460" i="21"/>
  <c r="X460" i="21"/>
  <c r="AG460" i="21"/>
  <c r="X461" i="21"/>
  <c r="AJ461" i="21"/>
  <c r="N462" i="21"/>
  <c r="V462" i="21"/>
  <c r="AD462" i="21"/>
  <c r="O463" i="21"/>
  <c r="R464" i="21"/>
  <c r="AA464" i="21"/>
  <c r="AJ464" i="21"/>
  <c r="O465" i="21"/>
  <c r="AK319" i="21"/>
  <c r="AK322" i="21"/>
  <c r="AJ325" i="21"/>
  <c r="AK331" i="21"/>
  <c r="R335" i="21"/>
  <c r="M341" i="21"/>
  <c r="V343" i="21"/>
  <c r="W347" i="21"/>
  <c r="AC348" i="21"/>
  <c r="AH351" i="21"/>
  <c r="AJ352" i="21"/>
  <c r="AB354" i="21"/>
  <c r="AC355" i="21"/>
  <c r="O356" i="21"/>
  <c r="X360" i="21"/>
  <c r="P361" i="21"/>
  <c r="AK361" i="21"/>
  <c r="AD363" i="21"/>
  <c r="S364" i="21"/>
  <c r="P365" i="21"/>
  <c r="AK365" i="21"/>
  <c r="AJ369" i="21"/>
  <c r="Z370" i="21"/>
  <c r="M371" i="21"/>
  <c r="AE371" i="21"/>
  <c r="O372" i="21"/>
  <c r="O376" i="21"/>
  <c r="U377" i="21"/>
  <c r="Y379" i="21"/>
  <c r="AI380" i="21"/>
  <c r="Z381" i="21"/>
  <c r="N382" i="21"/>
  <c r="AH382" i="21"/>
  <c r="AG383" i="21"/>
  <c r="AD385" i="21"/>
  <c r="U386" i="21"/>
  <c r="AD387" i="21"/>
  <c r="O390" i="21"/>
  <c r="O391" i="21"/>
  <c r="AK391" i="21"/>
  <c r="X395" i="21"/>
  <c r="AA397" i="21"/>
  <c r="T398" i="21"/>
  <c r="AG398" i="21"/>
  <c r="AJ399" i="21"/>
  <c r="AD401" i="21"/>
  <c r="V402" i="21"/>
  <c r="X403" i="21"/>
  <c r="Q404" i="21"/>
  <c r="AG404" i="21"/>
  <c r="U405" i="21"/>
  <c r="P406" i="21"/>
  <c r="AC406" i="21"/>
  <c r="AB407" i="21"/>
  <c r="AJ408" i="21"/>
  <c r="AH409" i="21"/>
  <c r="AC410" i="21"/>
  <c r="X411" i="21"/>
  <c r="X412" i="21"/>
  <c r="X413" i="21"/>
  <c r="W414" i="21"/>
  <c r="AH414" i="21"/>
  <c r="AF415" i="21"/>
  <c r="Q416" i="21"/>
  <c r="AG416" i="21"/>
  <c r="X417" i="21"/>
  <c r="U418" i="21"/>
  <c r="P419" i="21"/>
  <c r="AJ419" i="21"/>
  <c r="O420" i="21"/>
  <c r="AA420" i="21"/>
  <c r="R421" i="21"/>
  <c r="AB421" i="21"/>
  <c r="O422" i="21"/>
  <c r="W422" i="21"/>
  <c r="AE422" i="21"/>
  <c r="T423" i="21"/>
  <c r="S424" i="21"/>
  <c r="AC424" i="21"/>
  <c r="W425" i="21"/>
  <c r="AA426" i="21"/>
  <c r="X427" i="21"/>
  <c r="T428" i="21"/>
  <c r="AC428" i="21"/>
  <c r="AC429" i="21"/>
  <c r="P430" i="21"/>
  <c r="X430" i="21"/>
  <c r="AF430" i="21"/>
  <c r="T431" i="21"/>
  <c r="U433" i="21"/>
  <c r="AE433" i="21"/>
  <c r="W434" i="21"/>
  <c r="AJ434" i="21"/>
  <c r="S435" i="21"/>
  <c r="AE435" i="21"/>
  <c r="AC437" i="21"/>
  <c r="T438" i="21"/>
  <c r="AB438" i="21"/>
  <c r="AJ438" i="21"/>
  <c r="AE440" i="21"/>
  <c r="M442" i="21"/>
  <c r="W442" i="21"/>
  <c r="AH442" i="21"/>
  <c r="V443" i="21"/>
  <c r="AE443" i="21"/>
  <c r="T444" i="21"/>
  <c r="AJ444" i="21"/>
  <c r="S445" i="21"/>
  <c r="Q446" i="21"/>
  <c r="Y446" i="21"/>
  <c r="AG446" i="21"/>
  <c r="T447" i="21"/>
  <c r="AF447" i="21"/>
  <c r="AB448" i="21"/>
  <c r="V449" i="21"/>
  <c r="S450" i="21"/>
  <c r="S452" i="21"/>
  <c r="AD452" i="21"/>
  <c r="S454" i="21"/>
  <c r="AA454" i="21"/>
  <c r="AI454" i="21"/>
  <c r="S455" i="21"/>
  <c r="AB455" i="21"/>
  <c r="AK455" i="21"/>
  <c r="Q456" i="21"/>
  <c r="AB456" i="21"/>
  <c r="U457" i="21"/>
  <c r="AK457" i="21"/>
  <c r="R458" i="21"/>
  <c r="T459" i="21"/>
  <c r="AE459" i="21"/>
  <c r="P460" i="21"/>
  <c r="Y460" i="21"/>
  <c r="AI460" i="21"/>
  <c r="Z461" i="21"/>
  <c r="AK461" i="21"/>
  <c r="O462" i="21"/>
  <c r="W462" i="21"/>
  <c r="AE462" i="21"/>
  <c r="P463" i="21"/>
  <c r="S464" i="21"/>
  <c r="AB464" i="21"/>
  <c r="AK464" i="21"/>
  <c r="AA328" i="21"/>
  <c r="AH335" i="21"/>
  <c r="P339" i="21"/>
  <c r="AC341" i="21"/>
  <c r="W343" i="21"/>
  <c r="AB345" i="21"/>
  <c r="AA347" i="21"/>
  <c r="AD348" i="21"/>
  <c r="AI351" i="21"/>
  <c r="AD354" i="21"/>
  <c r="AD355" i="21"/>
  <c r="P356" i="21"/>
  <c r="AD358" i="21"/>
  <c r="AG360" i="21"/>
  <c r="W361" i="21"/>
  <c r="Q363" i="21"/>
  <c r="AJ363" i="21"/>
  <c r="AD364" i="21"/>
  <c r="Q365" i="21"/>
  <c r="AK369" i="21"/>
  <c r="AB370" i="21"/>
  <c r="N371" i="21"/>
  <c r="AF371" i="21"/>
  <c r="P372" i="21"/>
  <c r="P376" i="21"/>
  <c r="V377" i="21"/>
  <c r="Q378" i="21"/>
  <c r="M379" i="21"/>
  <c r="AE379" i="21"/>
  <c r="AK380" i="21"/>
  <c r="AA381" i="21"/>
  <c r="O382" i="21"/>
  <c r="AK382" i="21"/>
  <c r="AJ383" i="21"/>
  <c r="AE385" i="21"/>
  <c r="V386" i="21"/>
  <c r="M387" i="21"/>
  <c r="AE387" i="21"/>
  <c r="O388" i="21"/>
  <c r="P389" i="21"/>
  <c r="Z390" i="21"/>
  <c r="V391" i="21"/>
  <c r="Y395" i="21"/>
  <c r="AJ397" i="21"/>
  <c r="U398" i="21"/>
  <c r="AK399" i="21"/>
  <c r="AK401" i="21"/>
  <c r="AA402" i="21"/>
  <c r="AA403" i="21"/>
  <c r="V404" i="21"/>
  <c r="AI404" i="21"/>
  <c r="V405" i="21"/>
  <c r="S406" i="21"/>
  <c r="AE406" i="21"/>
  <c r="AK407" i="21"/>
  <c r="AG410" i="21"/>
  <c r="Z411" i="21"/>
  <c r="M412" i="21"/>
  <c r="AC412" i="21"/>
  <c r="Z413" i="21"/>
  <c r="X414" i="21"/>
  <c r="AI414" i="21"/>
  <c r="R415" i="21"/>
  <c r="AJ415" i="21"/>
  <c r="AF316" i="21"/>
  <c r="X323" i="21"/>
  <c r="AF333" i="21"/>
  <c r="AI335" i="21"/>
  <c r="Q339" i="21"/>
  <c r="AK345" i="21"/>
  <c r="AI347" i="21"/>
  <c r="AE349" i="21"/>
  <c r="P352" i="21"/>
  <c r="T353" i="21"/>
  <c r="AE355" i="21"/>
  <c r="T356" i="21"/>
  <c r="AE358" i="21"/>
  <c r="AH360" i="21"/>
  <c r="X361" i="21"/>
  <c r="R362" i="21"/>
  <c r="R363" i="21"/>
  <c r="AK363" i="21"/>
  <c r="AH364" i="21"/>
  <c r="X365" i="21"/>
  <c r="V368" i="21"/>
  <c r="P369" i="21"/>
  <c r="AC370" i="21"/>
  <c r="O371" i="21"/>
  <c r="AG371" i="21"/>
  <c r="R372" i="21"/>
  <c r="V376" i="21"/>
  <c r="W377" i="21"/>
  <c r="R378" i="21"/>
  <c r="N379" i="21"/>
  <c r="AF379" i="21"/>
  <c r="P380" i="21"/>
  <c r="AI381" i="21"/>
  <c r="P382" i="21"/>
  <c r="AK383" i="21"/>
  <c r="AF385" i="21"/>
  <c r="Y386" i="21"/>
  <c r="N387" i="21"/>
  <c r="AF387" i="21"/>
  <c r="R388" i="21"/>
  <c r="S389" i="21"/>
  <c r="AD390" i="21"/>
  <c r="W391" i="21"/>
  <c r="S394" i="21"/>
  <c r="Z395" i="21"/>
  <c r="V398" i="21"/>
  <c r="O400" i="21"/>
  <c r="N401" i="21"/>
  <c r="AB402" i="21"/>
  <c r="AH403" i="21"/>
  <c r="W404" i="21"/>
  <c r="AJ404" i="21"/>
  <c r="AF405" i="21"/>
  <c r="T406" i="21"/>
  <c r="AF406" i="21"/>
  <c r="AJ410" i="21"/>
  <c r="AA411" i="21"/>
  <c r="N412" i="21"/>
  <c r="AD412" i="21"/>
  <c r="AA413" i="21"/>
  <c r="N414" i="21"/>
  <c r="Y414" i="21"/>
  <c r="AJ414" i="21"/>
  <c r="T415" i="21"/>
  <c r="S416" i="21"/>
  <c r="AK416" i="21"/>
  <c r="AG417" i="21"/>
  <c r="W418" i="21"/>
  <c r="V419" i="21"/>
  <c r="Q420" i="21"/>
  <c r="AC420" i="21"/>
  <c r="T421" i="21"/>
  <c r="AD421" i="21"/>
  <c r="Q422" i="21"/>
  <c r="Y422" i="21"/>
  <c r="AG422" i="21"/>
  <c r="V423" i="21"/>
  <c r="M313" i="21"/>
  <c r="Y323" i="21"/>
  <c r="R326" i="21"/>
  <c r="AD330" i="21"/>
  <c r="AD336" i="21"/>
  <c r="AA339" i="21"/>
  <c r="O342" i="21"/>
  <c r="AJ347" i="21"/>
  <c r="AK349" i="21"/>
  <c r="Q352" i="21"/>
  <c r="U353" i="21"/>
  <c r="P355" i="21"/>
  <c r="U356" i="21"/>
  <c r="Y361" i="21"/>
  <c r="S362" i="21"/>
  <c r="T363" i="21"/>
  <c r="AI364" i="21"/>
  <c r="Y365" i="21"/>
  <c r="T366" i="21"/>
  <c r="W368" i="21"/>
  <c r="Q369" i="21"/>
  <c r="N370" i="21"/>
  <c r="AI370" i="21"/>
  <c r="U371" i="21"/>
  <c r="T372" i="21"/>
  <c r="Q374" i="21"/>
  <c r="W376" i="21"/>
  <c r="Y377" i="21"/>
  <c r="S378" i="21"/>
  <c r="O379" i="21"/>
  <c r="AG379" i="21"/>
  <c r="S380" i="21"/>
  <c r="M381" i="21"/>
  <c r="AJ381" i="21"/>
  <c r="W382" i="21"/>
  <c r="N318" i="21"/>
  <c r="X326" i="21"/>
  <c r="AE336" i="21"/>
  <c r="AB339" i="21"/>
  <c r="P342" i="21"/>
  <c r="V344" i="21"/>
  <c r="AD346" i="21"/>
  <c r="AK347" i="21"/>
  <c r="R352" i="21"/>
  <c r="AA353" i="21"/>
  <c r="Q355" i="21"/>
  <c r="AC356" i="21"/>
  <c r="AC357" i="21"/>
  <c r="AA361" i="21"/>
  <c r="T362" i="21"/>
  <c r="U363" i="21"/>
  <c r="AJ364" i="21"/>
  <c r="Z365" i="21"/>
  <c r="U366" i="21"/>
  <c r="X368" i="21"/>
  <c r="S369" i="21"/>
  <c r="P370" i="21"/>
  <c r="AK370" i="21"/>
  <c r="V371" i="21"/>
  <c r="AA372" i="21"/>
  <c r="U373" i="21"/>
  <c r="AK374" i="21"/>
  <c r="AF377" i="21"/>
  <c r="AD378" i="21"/>
  <c r="P379" i="21"/>
  <c r="AH379" i="21"/>
  <c r="V380" i="21"/>
  <c r="O381" i="21"/>
  <c r="X382" i="21"/>
  <c r="R383" i="21"/>
  <c r="T384" i="21"/>
  <c r="O385" i="21"/>
  <c r="AG386" i="21"/>
  <c r="U387" i="21"/>
  <c r="Q384" i="21"/>
  <c r="Y391" i="21"/>
  <c r="N395" i="21"/>
  <c r="M404" i="21"/>
  <c r="U406" i="21"/>
  <c r="N409" i="21"/>
  <c r="AH413" i="21"/>
  <c r="U415" i="21"/>
  <c r="AJ416" i="21"/>
  <c r="AD418" i="21"/>
  <c r="Z422" i="21"/>
  <c r="T424" i="21"/>
  <c r="Y427" i="21"/>
  <c r="U428" i="21"/>
  <c r="Q430" i="21"/>
  <c r="AG430" i="21"/>
  <c r="T432" i="21"/>
  <c r="Y433" i="21"/>
  <c r="O434" i="21"/>
  <c r="T437" i="21"/>
  <c r="O438" i="21"/>
  <c r="AE438" i="21"/>
  <c r="X439" i="21"/>
  <c r="Z442" i="21"/>
  <c r="O443" i="21"/>
  <c r="AG443" i="21"/>
  <c r="X444" i="21"/>
  <c r="T445" i="21"/>
  <c r="R446" i="21"/>
  <c r="AH446" i="21"/>
  <c r="U447" i="21"/>
  <c r="AF452" i="21"/>
  <c r="AB454" i="21"/>
  <c r="AC455" i="21"/>
  <c r="R456" i="21"/>
  <c r="AC458" i="21"/>
  <c r="Y459" i="21"/>
  <c r="AD460" i="21"/>
  <c r="S461" i="21"/>
  <c r="Z462" i="21"/>
  <c r="M464" i="21"/>
  <c r="AF464" i="21"/>
  <c r="AC466" i="21"/>
  <c r="P467" i="21"/>
  <c r="AJ468" i="21"/>
  <c r="V469" i="21"/>
  <c r="AH469" i="21"/>
  <c r="X470" i="21"/>
  <c r="AH470" i="21"/>
  <c r="X471" i="21"/>
  <c r="Z472" i="21"/>
  <c r="P473" i="21"/>
  <c r="AF473" i="21"/>
  <c r="Y474" i="21"/>
  <c r="X475" i="21"/>
  <c r="M476" i="21"/>
  <c r="X476" i="21"/>
  <c r="AJ476" i="21"/>
  <c r="Q477" i="21"/>
  <c r="AG477" i="21"/>
  <c r="U478" i="21"/>
  <c r="AD478" i="21"/>
  <c r="O479" i="21"/>
  <c r="AE479" i="21"/>
  <c r="O480" i="21"/>
  <c r="Z480" i="21"/>
  <c r="AJ480" i="21"/>
  <c r="M481" i="21"/>
  <c r="V481" i="21"/>
  <c r="AE481" i="21"/>
  <c r="U482" i="21"/>
  <c r="AF483" i="21"/>
  <c r="W484" i="21"/>
  <c r="U485" i="21"/>
  <c r="AF485" i="21"/>
  <c r="Q486" i="21"/>
  <c r="Y486" i="21"/>
  <c r="AG486" i="21"/>
  <c r="V487" i="21"/>
  <c r="P489" i="21"/>
  <c r="Y489" i="21"/>
  <c r="AI489" i="21"/>
  <c r="AD490" i="21"/>
  <c r="T491" i="21"/>
  <c r="AB491" i="21"/>
  <c r="AJ491" i="21"/>
  <c r="X492" i="21"/>
  <c r="AE493" i="21"/>
  <c r="U494" i="21"/>
  <c r="N495" i="21"/>
  <c r="AG495" i="21"/>
  <c r="P496" i="21"/>
  <c r="Z496" i="21"/>
  <c r="AJ496" i="21"/>
  <c r="M497" i="21"/>
  <c r="V497" i="21"/>
  <c r="AE497" i="21"/>
  <c r="X498" i="21"/>
  <c r="R499" i="21"/>
  <c r="Z499" i="21"/>
  <c r="AH499" i="21"/>
  <c r="AD500" i="21"/>
  <c r="P501" i="21"/>
  <c r="Y501" i="21"/>
  <c r="AH501" i="21"/>
  <c r="T388" i="21"/>
  <c r="Z391" i="21"/>
  <c r="O395" i="21"/>
  <c r="T401" i="21"/>
  <c r="X404" i="21"/>
  <c r="W406" i="21"/>
  <c r="V409" i="21"/>
  <c r="S412" i="21"/>
  <c r="V415" i="21"/>
  <c r="AI418" i="21"/>
  <c r="P420" i="21"/>
  <c r="AA422" i="21"/>
  <c r="U423" i="21"/>
  <c r="U424" i="21"/>
  <c r="AF427" i="21"/>
  <c r="V428" i="21"/>
  <c r="R430" i="21"/>
  <c r="AH430" i="21"/>
  <c r="U431" i="21"/>
  <c r="AF433" i="21"/>
  <c r="Y434" i="21"/>
  <c r="T435" i="21"/>
  <c r="T436" i="21"/>
  <c r="AD437" i="21"/>
  <c r="P438" i="21"/>
  <c r="AF438" i="21"/>
  <c r="AB439" i="21"/>
  <c r="AA442" i="21"/>
  <c r="P443" i="21"/>
  <c r="AH443" i="21"/>
  <c r="AA444" i="21"/>
  <c r="V445" i="21"/>
  <c r="S446" i="21"/>
  <c r="AI446" i="21"/>
  <c r="W447" i="21"/>
  <c r="AI452" i="21"/>
  <c r="M454" i="21"/>
  <c r="AC454" i="21"/>
  <c r="AD455" i="21"/>
  <c r="S456" i="21"/>
  <c r="AF459" i="21"/>
  <c r="Q460" i="21"/>
  <c r="AJ460" i="21"/>
  <c r="AA461" i="21"/>
  <c r="AA462" i="21"/>
  <c r="O464" i="21"/>
  <c r="AG464" i="21"/>
  <c r="AI466" i="21"/>
  <c r="Q467" i="21"/>
  <c r="X469" i="21"/>
  <c r="AI469" i="21"/>
  <c r="O470" i="21"/>
  <c r="Y470" i="21"/>
  <c r="AI470" i="21"/>
  <c r="Z471" i="21"/>
  <c r="AA472" i="21"/>
  <c r="R473" i="21"/>
  <c r="AJ473" i="21"/>
  <c r="AD474" i="21"/>
  <c r="AA475" i="21"/>
  <c r="N476" i="21"/>
  <c r="Y476" i="21"/>
  <c r="S477" i="21"/>
  <c r="AH477" i="21"/>
  <c r="M478" i="21"/>
  <c r="V478" i="21"/>
  <c r="AE478" i="21"/>
  <c r="P479" i="21"/>
  <c r="AI479" i="21"/>
  <c r="P480" i="21"/>
  <c r="AA480" i="21"/>
  <c r="N481" i="21"/>
  <c r="W481" i="21"/>
  <c r="AF481" i="21"/>
  <c r="Z482" i="21"/>
  <c r="Y484" i="21"/>
  <c r="V485" i="21"/>
  <c r="AG485" i="21"/>
  <c r="R486" i="21"/>
  <c r="Z486" i="21"/>
  <c r="AH486" i="21"/>
  <c r="W487" i="21"/>
  <c r="X488" i="21"/>
  <c r="Q489" i="21"/>
  <c r="AA489" i="21"/>
  <c r="AJ489" i="21"/>
  <c r="N490" i="21"/>
  <c r="AF490" i="21"/>
  <c r="M491" i="21"/>
  <c r="U491" i="21"/>
  <c r="AC491" i="21"/>
  <c r="AK491" i="21"/>
  <c r="Z492" i="21"/>
  <c r="O493" i="21"/>
  <c r="AG493" i="21"/>
  <c r="V494" i="21"/>
  <c r="R495" i="21"/>
  <c r="AJ495" i="21"/>
  <c r="Q496" i="21"/>
  <c r="AA496" i="21"/>
  <c r="N497" i="21"/>
  <c r="W497" i="21"/>
  <c r="AF497" i="21"/>
  <c r="AB498" i="21"/>
  <c r="S499" i="21"/>
  <c r="AA499" i="21"/>
  <c r="AI499" i="21"/>
  <c r="AI500" i="21"/>
  <c r="Q501" i="21"/>
  <c r="Z501" i="21"/>
  <c r="AI501" i="21"/>
  <c r="AG385" i="21"/>
  <c r="W388" i="21"/>
  <c r="V392" i="21"/>
  <c r="AF395" i="21"/>
  <c r="Y398" i="21"/>
  <c r="V401" i="21"/>
  <c r="Y404" i="21"/>
  <c r="AG406" i="21"/>
  <c r="S410" i="21"/>
  <c r="T412" i="21"/>
  <c r="O414" i="21"/>
  <c r="R419" i="21"/>
  <c r="S420" i="21"/>
  <c r="S421" i="21"/>
  <c r="AF422" i="21"/>
  <c r="W423" i="21"/>
  <c r="W424" i="21"/>
  <c r="AG427" i="21"/>
  <c r="W428" i="21"/>
  <c r="S430" i="21"/>
  <c r="AI430" i="21"/>
  <c r="V431" i="21"/>
  <c r="M433" i="21"/>
  <c r="AG433" i="21"/>
  <c r="Z434" i="21"/>
  <c r="V435" i="21"/>
  <c r="U436" i="21"/>
  <c r="AF437" i="21"/>
  <c r="U438" i="21"/>
  <c r="AK438" i="21"/>
  <c r="AC442" i="21"/>
  <c r="Q443" i="21"/>
  <c r="AI443" i="21"/>
  <c r="AB444" i="21"/>
  <c r="AB445" i="21"/>
  <c r="T446" i="21"/>
  <c r="AJ446" i="21"/>
  <c r="Z447" i="21"/>
  <c r="M449" i="21"/>
  <c r="Z451" i="21"/>
  <c r="AJ452" i="21"/>
  <c r="N454" i="21"/>
  <c r="AD454" i="21"/>
  <c r="M455" i="21"/>
  <c r="AE455" i="21"/>
  <c r="T456" i="21"/>
  <c r="AG459" i="21"/>
  <c r="S460" i="21"/>
  <c r="AK460" i="21"/>
  <c r="AB461" i="21"/>
  <c r="P462" i="21"/>
  <c r="AF462" i="21"/>
  <c r="U463" i="21"/>
  <c r="T464" i="21"/>
  <c r="M466" i="21"/>
  <c r="AK466" i="21"/>
  <c r="V467" i="21"/>
  <c r="M469" i="21"/>
  <c r="Y469" i="21"/>
  <c r="AJ469" i="21"/>
  <c r="P470" i="21"/>
  <c r="Z470" i="21"/>
  <c r="AJ470" i="21"/>
  <c r="N471" i="21"/>
  <c r="AA471" i="21"/>
  <c r="AJ472" i="21"/>
  <c r="T473" i="21"/>
  <c r="AK473" i="21"/>
  <c r="AE474" i="21"/>
  <c r="AF475" i="21"/>
  <c r="O476" i="21"/>
  <c r="AA476" i="21"/>
  <c r="U477" i="21"/>
  <c r="AI477" i="21"/>
  <c r="N478" i="21"/>
  <c r="W478" i="21"/>
  <c r="AF478" i="21"/>
  <c r="V479" i="21"/>
  <c r="AK479" i="21"/>
  <c r="Q480" i="21"/>
  <c r="AC480" i="21"/>
  <c r="O481" i="21"/>
  <c r="X481" i="21"/>
  <c r="AG481" i="21"/>
  <c r="AA482" i="21"/>
  <c r="AE484" i="21"/>
  <c r="M485" i="21"/>
  <c r="X485" i="21"/>
  <c r="AH485" i="21"/>
  <c r="S486" i="21"/>
  <c r="AA486" i="21"/>
  <c r="AI486" i="21"/>
  <c r="Y487" i="21"/>
  <c r="AH488" i="21"/>
  <c r="S489" i="21"/>
  <c r="AB489" i="21"/>
  <c r="AK489" i="21"/>
  <c r="S490" i="21"/>
  <c r="AH490" i="21"/>
  <c r="N491" i="21"/>
  <c r="V491" i="21"/>
  <c r="AD491" i="21"/>
  <c r="M492" i="21"/>
  <c r="AC492" i="21"/>
  <c r="S493" i="21"/>
  <c r="AK493" i="21"/>
  <c r="AD494" i="21"/>
  <c r="U495" i="21"/>
  <c r="R496" i="21"/>
  <c r="AD496" i="21"/>
  <c r="O497" i="21"/>
  <c r="X497" i="21"/>
  <c r="AG497" i="21"/>
  <c r="AC498" i="21"/>
  <c r="T499" i="21"/>
  <c r="AB499" i="21"/>
  <c r="AJ499" i="21"/>
  <c r="AJ500" i="21"/>
  <c r="R501" i="21"/>
  <c r="AA501" i="21"/>
  <c r="AJ501" i="21"/>
  <c r="X389" i="21"/>
  <c r="Y392" i="21"/>
  <c r="AG395" i="21"/>
  <c r="AC398" i="21"/>
  <c r="AK404" i="21"/>
  <c r="AH406" i="21"/>
  <c r="T410" i="21"/>
  <c r="AE412" i="21"/>
  <c r="P414" i="21"/>
  <c r="Z417" i="21"/>
  <c r="X419" i="21"/>
  <c r="T420" i="21"/>
  <c r="U421" i="21"/>
  <c r="AH422" i="21"/>
  <c r="AD423" i="21"/>
  <c r="Y424" i="21"/>
  <c r="O425" i="21"/>
  <c r="M426" i="21"/>
  <c r="AH427" i="21"/>
  <c r="X428" i="21"/>
  <c r="T430" i="21"/>
  <c r="AJ430" i="21"/>
  <c r="AB431" i="21"/>
  <c r="N433" i="21"/>
  <c r="AH433" i="21"/>
  <c r="AA434" i="21"/>
  <c r="X435" i="21"/>
  <c r="V436" i="21"/>
  <c r="AG437" i="21"/>
  <c r="V438" i="21"/>
  <c r="M440" i="21"/>
  <c r="N442" i="21"/>
  <c r="AI442" i="21"/>
  <c r="W443" i="21"/>
  <c r="AK444" i="21"/>
  <c r="AC445" i="21"/>
  <c r="U446" i="21"/>
  <c r="AK446" i="21"/>
  <c r="AA447" i="21"/>
  <c r="N449" i="21"/>
  <c r="AK452" i="21"/>
  <c r="O454" i="21"/>
  <c r="AE454" i="21"/>
  <c r="N455" i="21"/>
  <c r="AF455" i="21"/>
  <c r="U456" i="21"/>
  <c r="M457" i="21"/>
  <c r="N459" i="21"/>
  <c r="AH459" i="21"/>
  <c r="T460" i="21"/>
  <c r="AC461" i="21"/>
  <c r="Q462" i="21"/>
  <c r="AG462" i="21"/>
  <c r="Z463" i="21"/>
  <c r="U464" i="21"/>
  <c r="T466" i="21"/>
  <c r="X467" i="21"/>
  <c r="Q468" i="21"/>
  <c r="N469" i="21"/>
  <c r="Z469" i="21"/>
  <c r="Q470" i="21"/>
  <c r="AA470" i="21"/>
  <c r="O471" i="21"/>
  <c r="AC471" i="21"/>
  <c r="AK472" i="21"/>
  <c r="W473" i="21"/>
  <c r="AK474" i="21"/>
  <c r="AG475" i="21"/>
  <c r="P476" i="21"/>
  <c r="AD476" i="21"/>
  <c r="X477" i="21"/>
  <c r="AJ477" i="21"/>
  <c r="O478" i="21"/>
  <c r="X478" i="21"/>
  <c r="AG478" i="21"/>
  <c r="W479" i="21"/>
  <c r="R480" i="21"/>
  <c r="AE480" i="21"/>
  <c r="P481" i="21"/>
  <c r="Y481" i="21"/>
  <c r="AH481" i="21"/>
  <c r="AB482" i="21"/>
  <c r="AF484" i="21"/>
  <c r="N485" i="21"/>
  <c r="Y485" i="21"/>
  <c r="AI485" i="21"/>
  <c r="T486" i="21"/>
  <c r="AB486" i="21"/>
  <c r="AJ486" i="21"/>
  <c r="AC487" i="21"/>
  <c r="T489" i="21"/>
  <c r="AC489" i="21"/>
  <c r="T490" i="21"/>
  <c r="AJ490" i="21"/>
  <c r="O491" i="21"/>
  <c r="W491" i="21"/>
  <c r="AE491" i="21"/>
  <c r="N492" i="21"/>
  <c r="AF492" i="21"/>
  <c r="T493" i="21"/>
  <c r="AE494" i="21"/>
  <c r="V495" i="21"/>
  <c r="T496" i="21"/>
  <c r="AE496" i="21"/>
  <c r="P497" i="21"/>
  <c r="Y497" i="21"/>
  <c r="AI497" i="21"/>
  <c r="AD498" i="21"/>
  <c r="M499" i="21"/>
  <c r="U499" i="21"/>
  <c r="AC499" i="21"/>
  <c r="AK499" i="21"/>
  <c r="P500" i="21"/>
  <c r="S501" i="21"/>
  <c r="AB501" i="21"/>
  <c r="AK501" i="21"/>
  <c r="Z386" i="21"/>
  <c r="Z389" i="21"/>
  <c r="P407" i="21"/>
  <c r="AF412" i="21"/>
  <c r="Z414" i="21"/>
  <c r="AH417" i="21"/>
  <c r="Z419" i="21"/>
  <c r="AB420" i="21"/>
  <c r="V421" i="21"/>
  <c r="P422" i="21"/>
  <c r="AI422" i="21"/>
  <c r="AE424" i="21"/>
  <c r="Y425" i="21"/>
  <c r="AG426" i="21"/>
  <c r="AD428" i="21"/>
  <c r="AD429" i="21"/>
  <c r="Y430" i="21"/>
  <c r="AC431" i="21"/>
  <c r="O433" i="21"/>
  <c r="AJ433" i="21"/>
  <c r="AD434" i="21"/>
  <c r="Z435" i="21"/>
  <c r="AB436" i="21"/>
  <c r="W438" i="21"/>
  <c r="Q440" i="21"/>
  <c r="O442" i="21"/>
  <c r="AJ442" i="21"/>
  <c r="X443" i="21"/>
  <c r="Z446" i="21"/>
  <c r="AI447" i="21"/>
  <c r="W449" i="21"/>
  <c r="V450" i="21"/>
  <c r="T452" i="21"/>
  <c r="R453" i="21"/>
  <c r="T454" i="21"/>
  <c r="AJ454" i="21"/>
  <c r="T455" i="21"/>
  <c r="AC456" i="21"/>
  <c r="V457" i="21"/>
  <c r="O459" i="21"/>
  <c r="AI459" i="21"/>
  <c r="U460" i="21"/>
  <c r="AD461" i="21"/>
  <c r="R462" i="21"/>
  <c r="AH462" i="21"/>
  <c r="AA463" i="21"/>
  <c r="W464" i="21"/>
  <c r="U466" i="21"/>
  <c r="Y467" i="21"/>
  <c r="S468" i="21"/>
  <c r="P469" i="21"/>
  <c r="AA469" i="21"/>
  <c r="R470" i="21"/>
  <c r="AB470" i="21"/>
  <c r="P471" i="21"/>
  <c r="AD471" i="21"/>
  <c r="O472" i="21"/>
  <c r="Y473" i="21"/>
  <c r="AH475" i="21"/>
  <c r="T476" i="21"/>
  <c r="AE476" i="21"/>
  <c r="Y477" i="21"/>
  <c r="AK477" i="21"/>
  <c r="P478" i="21"/>
  <c r="Y478" i="21"/>
  <c r="AI478" i="21"/>
  <c r="X479" i="21"/>
  <c r="T480" i="21"/>
  <c r="AF480" i="21"/>
  <c r="Q481" i="21"/>
  <c r="Z481" i="21"/>
  <c r="AJ481" i="21"/>
  <c r="N482" i="21"/>
  <c r="AC482" i="21"/>
  <c r="S483" i="21"/>
  <c r="N484" i="21"/>
  <c r="AG484" i="21"/>
  <c r="P485" i="21"/>
  <c r="Z485" i="21"/>
  <c r="AJ485" i="21"/>
  <c r="M486" i="21"/>
  <c r="U486" i="21"/>
  <c r="AC486" i="21"/>
  <c r="AK486" i="21"/>
  <c r="AG487" i="21"/>
  <c r="U489" i="21"/>
  <c r="AD489" i="21"/>
  <c r="U490" i="21"/>
  <c r="P491" i="21"/>
  <c r="X491" i="21"/>
  <c r="AF491" i="21"/>
  <c r="O492" i="21"/>
  <c r="AH492" i="21"/>
  <c r="U493" i="21"/>
  <c r="W495" i="21"/>
  <c r="V496" i="21"/>
  <c r="AF496" i="21"/>
  <c r="Q497" i="21"/>
  <c r="AA497" i="21"/>
  <c r="AJ497" i="21"/>
  <c r="N498" i="21"/>
  <c r="AG498" i="21"/>
  <c r="N499" i="21"/>
  <c r="V499" i="21"/>
  <c r="AD499" i="21"/>
  <c r="R500" i="21"/>
  <c r="T501" i="21"/>
  <c r="AC501" i="21"/>
  <c r="AF390" i="21"/>
  <c r="V394" i="21"/>
  <c r="AF396" i="21"/>
  <c r="AC402" i="21"/>
  <c r="R407" i="21"/>
  <c r="AA414" i="21"/>
  <c r="R416" i="21"/>
  <c r="AF420" i="21"/>
  <c r="AC421" i="21"/>
  <c r="R422" i="21"/>
  <c r="AG424" i="21"/>
  <c r="Z425" i="21"/>
  <c r="AI426" i="21"/>
  <c r="M428" i="21"/>
  <c r="AE428" i="21"/>
  <c r="AH429" i="21"/>
  <c r="Z430" i="21"/>
  <c r="V433" i="21"/>
  <c r="AG435" i="21"/>
  <c r="X438" i="21"/>
  <c r="S440" i="21"/>
  <c r="Q442" i="21"/>
  <c r="Y443" i="21"/>
  <c r="AA446" i="21"/>
  <c r="AJ447" i="21"/>
  <c r="Z449" i="21"/>
  <c r="Y450" i="21"/>
  <c r="U452" i="21"/>
  <c r="Y453" i="21"/>
  <c r="U454" i="21"/>
  <c r="AK454" i="21"/>
  <c r="U455" i="21"/>
  <c r="AE456" i="21"/>
  <c r="Y457" i="21"/>
  <c r="T458" i="21"/>
  <c r="V459" i="21"/>
  <c r="AA460" i="21"/>
  <c r="N461" i="21"/>
  <c r="S462" i="21"/>
  <c r="AI462" i="21"/>
  <c r="AD463" i="21"/>
  <c r="X464" i="21"/>
  <c r="V466" i="21"/>
  <c r="AE467" i="21"/>
  <c r="X468" i="21"/>
  <c r="Q469" i="21"/>
  <c r="AD469" i="21"/>
  <c r="S470" i="21"/>
  <c r="AE470" i="21"/>
  <c r="R471" i="21"/>
  <c r="AE471" i="21"/>
  <c r="P472" i="21"/>
  <c r="Z473" i="21"/>
  <c r="O475" i="21"/>
  <c r="U476" i="21"/>
  <c r="AF476" i="21"/>
  <c r="Z477" i="21"/>
  <c r="Q478" i="21"/>
  <c r="AA478" i="21"/>
  <c r="AJ478" i="21"/>
  <c r="Z479" i="21"/>
  <c r="U480" i="21"/>
  <c r="AG480" i="21"/>
  <c r="R481" i="21"/>
  <c r="AB481" i="21"/>
  <c r="AK481" i="21"/>
  <c r="Q482" i="21"/>
  <c r="AD482" i="21"/>
  <c r="T483" i="21"/>
  <c r="S484" i="21"/>
  <c r="AI484" i="21"/>
  <c r="Q485" i="21"/>
  <c r="AA485" i="21"/>
  <c r="N486" i="21"/>
  <c r="V486" i="21"/>
  <c r="AD486" i="21"/>
  <c r="M487" i="21"/>
  <c r="AI487" i="21"/>
  <c r="M489" i="21"/>
  <c r="V489" i="21"/>
  <c r="AE489" i="21"/>
  <c r="V490" i="21"/>
  <c r="Q491" i="21"/>
  <c r="Y491" i="21"/>
  <c r="AG491" i="21"/>
  <c r="R492" i="21"/>
  <c r="AJ492" i="21"/>
  <c r="X493" i="21"/>
  <c r="AA495" i="21"/>
  <c r="W496" i="21"/>
  <c r="AG496" i="21"/>
  <c r="S497" i="21"/>
  <c r="AB497" i="21"/>
  <c r="AK497" i="21"/>
  <c r="S498" i="21"/>
  <c r="AJ498" i="21"/>
  <c r="O499" i="21"/>
  <c r="W499" i="21"/>
  <c r="AE499" i="21"/>
  <c r="U500" i="21"/>
  <c r="U501" i="21"/>
  <c r="AE501" i="21"/>
  <c r="O387" i="21"/>
  <c r="AG390" i="21"/>
  <c r="X394" i="21"/>
  <c r="AK396" i="21"/>
  <c r="Q400" i="21"/>
  <c r="AG402" i="21"/>
  <c r="AB411" i="21"/>
  <c r="M413" i="21"/>
  <c r="Y416" i="21"/>
  <c r="AG420" i="21"/>
  <c r="AF421" i="21"/>
  <c r="S422" i="21"/>
  <c r="AH424" i="21"/>
  <c r="AB425" i="21"/>
  <c r="AK426" i="21"/>
  <c r="N428" i="21"/>
  <c r="AF428" i="21"/>
  <c r="AA430" i="21"/>
  <c r="W433" i="21"/>
  <c r="AI435" i="21"/>
  <c r="M437" i="21"/>
  <c r="M438" i="21"/>
  <c r="AC438" i="21"/>
  <c r="T439" i="21"/>
  <c r="AF440" i="21"/>
  <c r="R442" i="21"/>
  <c r="Z443" i="21"/>
  <c r="AB446" i="21"/>
  <c r="AK447" i="21"/>
  <c r="AC449" i="21"/>
  <c r="AB450" i="21"/>
  <c r="W452" i="21"/>
  <c r="AA453" i="21"/>
  <c r="V454" i="21"/>
  <c r="V455" i="21"/>
  <c r="AG456" i="21"/>
  <c r="AB457" i="21"/>
  <c r="V458" i="21"/>
  <c r="W459" i="21"/>
  <c r="AB460" i="21"/>
  <c r="Q461" i="21"/>
  <c r="X462" i="21"/>
  <c r="AC464" i="21"/>
  <c r="AB465" i="21"/>
  <c r="Z466" i="21"/>
  <c r="AG467" i="21"/>
  <c r="AD468" i="21"/>
  <c r="R469" i="21"/>
  <c r="AF469" i="21"/>
  <c r="T470" i="21"/>
  <c r="AF470" i="21"/>
  <c r="T471" i="21"/>
  <c r="AI471" i="21"/>
  <c r="S472" i="21"/>
  <c r="AB473" i="21"/>
  <c r="V475" i="21"/>
  <c r="V476" i="21"/>
  <c r="AG476" i="21"/>
  <c r="N477" i="21"/>
  <c r="AA477" i="21"/>
  <c r="S478" i="21"/>
  <c r="AG387" i="21"/>
  <c r="X400" i="21"/>
  <c r="AD411" i="21"/>
  <c r="AF413" i="21"/>
  <c r="Z416" i="21"/>
  <c r="V418" i="21"/>
  <c r="AH421" i="21"/>
  <c r="X422" i="21"/>
  <c r="M424" i="21"/>
  <c r="AI424" i="21"/>
  <c r="AD425" i="21"/>
  <c r="O428" i="21"/>
  <c r="AG428" i="21"/>
  <c r="AB430" i="21"/>
  <c r="O432" i="21"/>
  <c r="X433" i="21"/>
  <c r="N434" i="21"/>
  <c r="AJ435" i="21"/>
  <c r="N437" i="21"/>
  <c r="N438" i="21"/>
  <c r="AD438" i="21"/>
  <c r="U439" i="21"/>
  <c r="AK440" i="21"/>
  <c r="Y442" i="21"/>
  <c r="N443" i="21"/>
  <c r="AF443" i="21"/>
  <c r="U444" i="21"/>
  <c r="M446" i="21"/>
  <c r="AC446" i="21"/>
  <c r="N447" i="21"/>
  <c r="AD449" i="21"/>
  <c r="AD450" i="21"/>
  <c r="Y452" i="21"/>
  <c r="AB453" i="21"/>
  <c r="W454" i="21"/>
  <c r="W455" i="21"/>
  <c r="AI456" i="21"/>
  <c r="AC457" i="21"/>
  <c r="AA458" i="21"/>
  <c r="X459" i="21"/>
  <c r="AC460" i="21"/>
  <c r="R461" i="21"/>
  <c r="Y462" i="21"/>
  <c r="AE464" i="21"/>
  <c r="AC465" i="21"/>
  <c r="AB466" i="21"/>
  <c r="O467" i="21"/>
  <c r="AI467" i="21"/>
  <c r="AF468" i="21"/>
  <c r="U469" i="21"/>
  <c r="AG469" i="21"/>
  <c r="W470" i="21"/>
  <c r="AG470" i="21"/>
  <c r="U471" i="21"/>
  <c r="AJ471" i="21"/>
  <c r="Y472" i="21"/>
  <c r="N473" i="21"/>
  <c r="AC473" i="21"/>
  <c r="T474" i="21"/>
  <c r="W475" i="21"/>
  <c r="W476" i="21"/>
  <c r="AI476" i="21"/>
  <c r="P477" i="21"/>
  <c r="AB477" i="21"/>
  <c r="T478" i="21"/>
  <c r="AC478" i="21"/>
  <c r="AD479" i="21"/>
  <c r="S482" i="21"/>
  <c r="O489" i="21"/>
  <c r="AC490" i="21"/>
  <c r="AH491" i="21"/>
  <c r="AE495" i="21"/>
  <c r="U498" i="21"/>
  <c r="AF499" i="21"/>
  <c r="O501" i="21"/>
  <c r="AB478" i="21"/>
  <c r="T481" i="21"/>
  <c r="AI482" i="21"/>
  <c r="O486" i="21"/>
  <c r="W489" i="21"/>
  <c r="AI491" i="21"/>
  <c r="AB493" i="21"/>
  <c r="N496" i="21"/>
  <c r="T497" i="21"/>
  <c r="AK498" i="21"/>
  <c r="AG499" i="21"/>
  <c r="W501" i="21"/>
  <c r="AK478" i="21"/>
  <c r="U481" i="21"/>
  <c r="AK482" i="21"/>
  <c r="R485" i="21"/>
  <c r="P486" i="21"/>
  <c r="N487" i="21"/>
  <c r="X489" i="21"/>
  <c r="AC493" i="21"/>
  <c r="O496" i="21"/>
  <c r="U497" i="21"/>
  <c r="X501" i="21"/>
  <c r="W480" i="21"/>
  <c r="AC481" i="21"/>
  <c r="X483" i="21"/>
  <c r="T485" i="21"/>
  <c r="W486" i="21"/>
  <c r="S487" i="21"/>
  <c r="AF489" i="21"/>
  <c r="X496" i="21"/>
  <c r="AC497" i="21"/>
  <c r="AF501" i="21"/>
  <c r="Y480" i="21"/>
  <c r="AD481" i="21"/>
  <c r="AE483" i="21"/>
  <c r="AC485" i="21"/>
  <c r="X486" i="21"/>
  <c r="AJ487" i="21"/>
  <c r="AG489" i="21"/>
  <c r="R491" i="21"/>
  <c r="M494" i="21"/>
  <c r="Y496" i="21"/>
  <c r="AD497" i="21"/>
  <c r="P499" i="21"/>
  <c r="Z500" i="21"/>
  <c r="AG501" i="21"/>
  <c r="M479" i="21"/>
  <c r="AH480" i="21"/>
  <c r="U484" i="21"/>
  <c r="AD485" i="21"/>
  <c r="AE486" i="21"/>
  <c r="S491" i="21"/>
  <c r="V492" i="21"/>
  <c r="AH496" i="21"/>
  <c r="Q499" i="21"/>
  <c r="AA500" i="21"/>
  <c r="N479" i="21"/>
  <c r="AI480" i="21"/>
  <c r="V484" i="21"/>
  <c r="AF486" i="21"/>
  <c r="Z491" i="21"/>
  <c r="W492" i="21"/>
  <c r="M495" i="21"/>
  <c r="AI496" i="21"/>
  <c r="X499" i="21"/>
  <c r="AB479" i="21"/>
  <c r="R482" i="21"/>
  <c r="N489" i="21"/>
  <c r="Z490" i="21"/>
  <c r="AA491" i="21"/>
  <c r="AK492" i="21"/>
  <c r="AD495" i="21"/>
  <c r="T498" i="21"/>
  <c r="Y499" i="21"/>
  <c r="M501" i="21"/>
  <c r="O495" i="21"/>
  <c r="R428" i="21"/>
  <c r="N488" i="21"/>
  <c r="M436" i="21"/>
  <c r="O417" i="21"/>
  <c r="P397" i="21"/>
  <c r="M369" i="21"/>
  <c r="N301" i="21"/>
  <c r="Q281" i="21"/>
  <c r="R404" i="21"/>
  <c r="T250" i="21"/>
  <c r="R221" i="21"/>
  <c r="M157" i="21"/>
  <c r="R217" i="21"/>
  <c r="R107" i="21"/>
  <c r="S114" i="21"/>
  <c r="S57" i="21"/>
  <c r="Q106" i="21"/>
  <c r="P73" i="21"/>
  <c r="U9" i="21"/>
  <c r="AD493" i="21"/>
  <c r="AG490" i="21"/>
  <c r="AH484" i="21"/>
  <c r="AG483" i="21"/>
  <c r="AI475" i="21"/>
  <c r="AG468" i="21"/>
  <c r="X453" i="21"/>
  <c r="V453" i="21"/>
  <c r="M488" i="21"/>
  <c r="M451" i="21"/>
  <c r="W451" i="21"/>
  <c r="AD448" i="21"/>
  <c r="AI448" i="21"/>
  <c r="AI441" i="21"/>
  <c r="P441" i="21"/>
  <c r="W465" i="21"/>
  <c r="V465" i="21"/>
  <c r="P495" i="21"/>
  <c r="AA493" i="21"/>
  <c r="AI492" i="21"/>
  <c r="AC472" i="21"/>
  <c r="AB468" i="21"/>
  <c r="T463" i="21"/>
  <c r="AB463" i="21"/>
  <c r="AK441" i="21"/>
  <c r="AH440" i="21"/>
  <c r="Z432" i="21"/>
  <c r="AK432" i="21"/>
  <c r="Q498" i="21"/>
  <c r="AI493" i="21"/>
  <c r="R490" i="21"/>
  <c r="AD484" i="21"/>
  <c r="X472" i="21"/>
  <c r="R467" i="21"/>
  <c r="AI458" i="21"/>
  <c r="Z450" i="21"/>
  <c r="N445" i="21"/>
  <c r="AD439" i="21"/>
  <c r="AK495" i="21"/>
  <c r="Y493" i="21"/>
  <c r="AB484" i="21"/>
  <c r="AG479" i="21"/>
  <c r="U465" i="21"/>
  <c r="R451" i="21"/>
  <c r="R441" i="21"/>
  <c r="Y500" i="21"/>
  <c r="AA488" i="21"/>
  <c r="AH483" i="21"/>
  <c r="M468" i="21"/>
  <c r="AH448" i="21"/>
  <c r="N439" i="21"/>
  <c r="M439" i="21"/>
  <c r="AG429" i="21"/>
  <c r="AB429" i="21"/>
  <c r="AG494" i="21"/>
  <c r="AB492" i="21"/>
  <c r="AG482" i="21"/>
  <c r="AE472" i="21"/>
  <c r="X466" i="21"/>
  <c r="AA466" i="21"/>
  <c r="R463" i="21"/>
  <c r="X457" i="21"/>
  <c r="AF457" i="21"/>
  <c r="U450" i="21"/>
  <c r="AE448" i="21"/>
  <c r="AI440" i="21"/>
  <c r="Q437" i="21"/>
  <c r="AB437" i="21"/>
  <c r="AK419" i="21"/>
  <c r="AB417" i="21"/>
  <c r="AI415" i="21"/>
  <c r="AA408" i="21"/>
  <c r="AD400" i="21"/>
  <c r="AD393" i="21"/>
  <c r="T390" i="21"/>
  <c r="AG389" i="21"/>
  <c r="Z359" i="21"/>
  <c r="AK359" i="21"/>
  <c r="O359" i="21"/>
  <c r="P350" i="21"/>
  <c r="AB350" i="21"/>
  <c r="AK427" i="21"/>
  <c r="Y423" i="21"/>
  <c r="X418" i="21"/>
  <c r="Y417" i="21"/>
  <c r="AC409" i="21"/>
  <c r="P403" i="21"/>
  <c r="M399" i="21"/>
  <c r="O396" i="21"/>
  <c r="AA393" i="21"/>
  <c r="AG392" i="21"/>
  <c r="AF367" i="21"/>
  <c r="AI367" i="21"/>
  <c r="N367" i="21"/>
  <c r="U400" i="21"/>
  <c r="Y400" i="21"/>
  <c r="AI396" i="21"/>
  <c r="AE375" i="21"/>
  <c r="X426" i="21"/>
  <c r="AA417" i="21"/>
  <c r="U403" i="21"/>
  <c r="Z393" i="21"/>
  <c r="AB393" i="21"/>
  <c r="AG375" i="21"/>
  <c r="AI375" i="21"/>
  <c r="W485" i="21"/>
  <c r="Z476" i="21"/>
  <c r="AH461" i="21"/>
  <c r="AH456" i="21"/>
  <c r="AH447" i="21"/>
  <c r="AH435" i="21"/>
  <c r="AI433" i="21"/>
  <c r="V417" i="21"/>
  <c r="Q413" i="21"/>
  <c r="O410" i="21"/>
  <c r="W407" i="21"/>
  <c r="W402" i="21"/>
  <c r="S399" i="21"/>
  <c r="AE394" i="21"/>
  <c r="AG393" i="21"/>
  <c r="Y389" i="21"/>
  <c r="P384" i="21"/>
  <c r="AB384" i="21"/>
  <c r="AA366" i="21"/>
  <c r="X366" i="21"/>
  <c r="Z366" i="21"/>
  <c r="X434" i="21"/>
  <c r="AB427" i="21"/>
  <c r="AC411" i="21"/>
  <c r="Q409" i="21"/>
  <c r="S407" i="21"/>
  <c r="AF403" i="21"/>
  <c r="AH402" i="21"/>
  <c r="AF397" i="21"/>
  <c r="AE392" i="21"/>
  <c r="AJ389" i="21"/>
  <c r="Q376" i="21"/>
  <c r="AB376" i="21"/>
  <c r="W359" i="21"/>
  <c r="S481" i="21"/>
  <c r="AB476" i="21"/>
  <c r="M461" i="21"/>
  <c r="M443" i="21"/>
  <c r="AF435" i="21"/>
  <c r="R433" i="21"/>
  <c r="AD424" i="21"/>
  <c r="O423" i="21"/>
  <c r="AD417" i="21"/>
  <c r="M410" i="21"/>
  <c r="AE407" i="21"/>
  <c r="P396" i="21"/>
  <c r="AD392" i="21"/>
  <c r="U388" i="21"/>
  <c r="V383" i="21"/>
  <c r="Z383" i="21"/>
  <c r="U374" i="21"/>
  <c r="AF349" i="21"/>
  <c r="X346" i="21"/>
  <c r="AE340" i="21"/>
  <c r="W337" i="21"/>
  <c r="W330" i="21"/>
  <c r="Y329" i="21"/>
  <c r="AE317" i="21"/>
  <c r="AE354" i="21"/>
  <c r="AH345" i="21"/>
  <c r="X338" i="21"/>
  <c r="S358" i="21"/>
  <c r="AC349" i="21"/>
  <c r="T345" i="21"/>
  <c r="W332" i="21"/>
  <c r="V307" i="21"/>
  <c r="X307" i="21"/>
  <c r="Z307" i="21"/>
  <c r="AF299" i="21"/>
  <c r="AH299" i="21"/>
  <c r="T299" i="21"/>
  <c r="Y332" i="21"/>
  <c r="Z329" i="21"/>
  <c r="O373" i="21"/>
  <c r="AK368" i="21"/>
  <c r="Q362" i="21"/>
  <c r="AJ354" i="21"/>
  <c r="X351" i="21"/>
  <c r="Z348" i="21"/>
  <c r="S342" i="21"/>
  <c r="AA340" i="21"/>
  <c r="AE332" i="21"/>
  <c r="M328" i="21"/>
  <c r="P319" i="21"/>
  <c r="R319" i="21"/>
  <c r="AH377" i="21"/>
  <c r="AE364" i="21"/>
  <c r="AC360" i="21"/>
  <c r="P357" i="21"/>
  <c r="O353" i="21"/>
  <c r="AI349" i="21"/>
  <c r="AA346" i="21"/>
  <c r="AF343" i="21"/>
  <c r="AA337" i="21"/>
  <c r="V335" i="21"/>
  <c r="T329" i="21"/>
  <c r="R317" i="21"/>
  <c r="AI313" i="21"/>
  <c r="O378" i="21"/>
  <c r="R369" i="21"/>
  <c r="AK351" i="21"/>
  <c r="AF348" i="21"/>
  <c r="AG345" i="21"/>
  <c r="Z341" i="21"/>
  <c r="R338" i="21"/>
  <c r="O336" i="21"/>
  <c r="Q329" i="21"/>
  <c r="Q327" i="21"/>
  <c r="R324" i="21"/>
  <c r="O322" i="21"/>
  <c r="Q322" i="21"/>
  <c r="N320" i="21"/>
  <c r="AI319" i="21"/>
  <c r="AH428" i="21"/>
  <c r="AF391" i="21"/>
  <c r="S382" i="21"/>
  <c r="AA380" i="21"/>
  <c r="AE370" i="21"/>
  <c r="N365" i="21"/>
  <c r="AF362" i="21"/>
  <c r="AB360" i="21"/>
  <c r="W357" i="21"/>
  <c r="X354" i="21"/>
  <c r="T352" i="21"/>
  <c r="AK343" i="21"/>
  <c r="Y341" i="21"/>
  <c r="Z338" i="21"/>
  <c r="W336" i="21"/>
  <c r="Y330" i="21"/>
  <c r="W325" i="21"/>
  <c r="AJ320" i="21"/>
  <c r="Y316" i="21"/>
  <c r="AA316" i="21"/>
  <c r="X314" i="21"/>
  <c r="V313" i="21"/>
  <c r="V299" i="21"/>
  <c r="S283" i="21"/>
  <c r="AA274" i="21"/>
  <c r="Z274" i="21"/>
  <c r="AE287" i="21"/>
  <c r="S295" i="21"/>
  <c r="T283" i="21"/>
  <c r="AK274" i="21"/>
  <c r="AG273" i="21"/>
  <c r="AJ273" i="21"/>
  <c r="AK250" i="21"/>
  <c r="Z250" i="21"/>
  <c r="AK309" i="21"/>
  <c r="AA295" i="21"/>
  <c r="T291" i="21"/>
  <c r="AA286" i="21"/>
  <c r="Z273" i="21"/>
  <c r="AK300" i="21"/>
  <c r="AB291" i="21"/>
  <c r="R287" i="21"/>
  <c r="V278" i="21"/>
  <c r="R310" i="21"/>
  <c r="Y305" i="21"/>
  <c r="R300" i="21"/>
  <c r="AK293" i="21"/>
  <c r="AH290" i="21"/>
  <c r="AG286" i="21"/>
  <c r="P283" i="21"/>
  <c r="AH277" i="21"/>
  <c r="AF277" i="21"/>
  <c r="AK273" i="21"/>
  <c r="AE272" i="21"/>
  <c r="AI272" i="21"/>
  <c r="N269" i="21"/>
  <c r="Q269" i="21"/>
  <c r="AA264" i="21"/>
  <c r="AJ264" i="21"/>
  <c r="Q254" i="21"/>
  <c r="AC254" i="21"/>
  <c r="AA321" i="21"/>
  <c r="T310" i="21"/>
  <c r="AB301" i="21"/>
  <c r="AG297" i="21"/>
  <c r="T293" i="21"/>
  <c r="AK284" i="21"/>
  <c r="R282" i="21"/>
  <c r="AI273" i="21"/>
  <c r="P267" i="21"/>
  <c r="AC267" i="21"/>
  <c r="AD265" i="21"/>
  <c r="AC264" i="21"/>
  <c r="AB259" i="21"/>
  <c r="AC258" i="21"/>
  <c r="T258" i="21"/>
  <c r="X257" i="21"/>
  <c r="O246" i="21"/>
  <c r="N246" i="21"/>
  <c r="X246" i="21"/>
  <c r="N494" i="21"/>
  <c r="N483" i="21"/>
  <c r="U350" i="21"/>
  <c r="R412" i="21"/>
  <c r="N411" i="21"/>
  <c r="M375" i="21"/>
  <c r="N352" i="21"/>
  <c r="R420" i="21"/>
  <c r="S318" i="21"/>
  <c r="T367" i="21"/>
  <c r="O242" i="21"/>
  <c r="R213" i="21"/>
  <c r="R136" i="21"/>
  <c r="P204" i="21"/>
  <c r="S124" i="21"/>
  <c r="R99" i="21"/>
  <c r="N178" i="21"/>
  <c r="P81" i="21"/>
  <c r="Q55" i="21"/>
  <c r="AH495" i="21"/>
  <c r="V483" i="21"/>
  <c r="U468" i="21"/>
  <c r="AG453" i="21"/>
  <c r="AF453" i="21"/>
  <c r="U488" i="21"/>
  <c r="U451" i="21"/>
  <c r="AF451" i="21"/>
  <c r="Y441" i="21"/>
  <c r="AG488" i="21"/>
  <c r="AF465" i="21"/>
  <c r="AE465" i="21"/>
  <c r="W441" i="21"/>
  <c r="X495" i="21"/>
  <c r="R493" i="21"/>
  <c r="R487" i="21"/>
  <c r="AC474" i="21"/>
  <c r="P468" i="21"/>
  <c r="AC463" i="21"/>
  <c r="AK463" i="21"/>
  <c r="V441" i="21"/>
  <c r="AH439" i="21"/>
  <c r="AI432" i="21"/>
  <c r="M432" i="21"/>
  <c r="Z493" i="21"/>
  <c r="P484" i="21"/>
  <c r="M482" i="21"/>
  <c r="AA467" i="21"/>
  <c r="X463" i="21"/>
  <c r="AJ453" i="21"/>
  <c r="R450" i="21"/>
  <c r="AI450" i="21"/>
  <c r="P445" i="21"/>
  <c r="X445" i="21"/>
  <c r="R439" i="21"/>
  <c r="AH498" i="21"/>
  <c r="AB495" i="21"/>
  <c r="P493" i="21"/>
  <c r="O484" i="21"/>
  <c r="AD475" i="21"/>
  <c r="M473" i="21"/>
  <c r="AH472" i="21"/>
  <c r="AJ463" i="21"/>
  <c r="AG500" i="21"/>
  <c r="Q488" i="21"/>
  <c r="N474" i="21"/>
  <c r="R468" i="21"/>
  <c r="V468" i="21"/>
  <c r="S448" i="21"/>
  <c r="W439" i="21"/>
  <c r="V439" i="21"/>
  <c r="O436" i="21"/>
  <c r="Q436" i="21"/>
  <c r="AC432" i="21"/>
  <c r="N429" i="21"/>
  <c r="N501" i="21"/>
  <c r="AF498" i="21"/>
  <c r="AB496" i="21"/>
  <c r="X494" i="21"/>
  <c r="P492" i="21"/>
  <c r="AB487" i="21"/>
  <c r="T482" i="21"/>
  <c r="T477" i="21"/>
  <c r="Y475" i="21"/>
  <c r="R472" i="21"/>
  <c r="AF466" i="21"/>
  <c r="AJ466" i="21"/>
  <c r="AJ458" i="21"/>
  <c r="AG457" i="21"/>
  <c r="S449" i="21"/>
  <c r="R449" i="21"/>
  <c r="R448" i="21"/>
  <c r="N444" i="21"/>
  <c r="M444" i="21"/>
  <c r="T440" i="21"/>
  <c r="Z437" i="21"/>
  <c r="AK437" i="21"/>
  <c r="O461" i="21"/>
  <c r="R452" i="21"/>
  <c r="M435" i="21"/>
  <c r="AF431" i="21"/>
  <c r="AE425" i="21"/>
  <c r="O419" i="21"/>
  <c r="Q417" i="21"/>
  <c r="R410" i="21"/>
  <c r="Q408" i="21"/>
  <c r="Q393" i="21"/>
  <c r="AC390" i="21"/>
  <c r="U389" i="21"/>
  <c r="AI359" i="21"/>
  <c r="T359" i="21"/>
  <c r="Y359" i="21"/>
  <c r="Y350" i="21"/>
  <c r="AK350" i="21"/>
  <c r="N350" i="21"/>
  <c r="Q431" i="21"/>
  <c r="O427" i="21"/>
  <c r="AG423" i="21"/>
  <c r="AF418" i="21"/>
  <c r="AK409" i="21"/>
  <c r="P399" i="21"/>
  <c r="V399" i="21"/>
  <c r="X396" i="21"/>
  <c r="N393" i="21"/>
  <c r="W367" i="21"/>
  <c r="P408" i="21"/>
  <c r="Q405" i="21"/>
  <c r="AC400" i="21"/>
  <c r="AH400" i="21"/>
  <c r="Q397" i="21"/>
  <c r="V396" i="21"/>
  <c r="S374" i="21"/>
  <c r="N374" i="21"/>
  <c r="P374" i="21"/>
  <c r="AF426" i="21"/>
  <c r="AI417" i="21"/>
  <c r="AC403" i="21"/>
  <c r="AH393" i="21"/>
  <c r="AK393" i="21"/>
  <c r="AE485" i="21"/>
  <c r="AH476" i="21"/>
  <c r="Y461" i="21"/>
  <c r="Y456" i="21"/>
  <c r="X447" i="21"/>
  <c r="Y435" i="21"/>
  <c r="AE426" i="21"/>
  <c r="AA419" i="21"/>
  <c r="N416" i="21"/>
  <c r="AK415" i="21"/>
  <c r="Y413" i="21"/>
  <c r="R401" i="21"/>
  <c r="Q401" i="21"/>
  <c r="AG397" i="21"/>
  <c r="V393" i="21"/>
  <c r="Q388" i="21"/>
  <c r="S388" i="21"/>
  <c r="Y384" i="21"/>
  <c r="AI366" i="21"/>
  <c r="AG366" i="21"/>
  <c r="AJ366" i="21"/>
  <c r="AF434" i="21"/>
  <c r="R427" i="21"/>
  <c r="M425" i="21"/>
  <c r="AB418" i="21"/>
  <c r="AK411" i="21"/>
  <c r="AA407" i="21"/>
  <c r="T403" i="21"/>
  <c r="T397" i="21"/>
  <c r="S392" i="21"/>
  <c r="T389" i="21"/>
  <c r="Z376" i="21"/>
  <c r="AA481" i="21"/>
  <c r="S476" i="21"/>
  <c r="N464" i="21"/>
  <c r="R460" i="21"/>
  <c r="AF456" i="21"/>
  <c r="AE452" i="21"/>
  <c r="U443" i="21"/>
  <c r="W435" i="21"/>
  <c r="AC426" i="21"/>
  <c r="O421" i="21"/>
  <c r="AI419" i="21"/>
  <c r="R417" i="21"/>
  <c r="AD413" i="21"/>
  <c r="U407" i="21"/>
  <c r="AE402" i="21"/>
  <c r="AB399" i="21"/>
  <c r="R392" i="21"/>
  <c r="AE383" i="21"/>
  <c r="AI383" i="21"/>
  <c r="U367" i="21"/>
  <c r="AF354" i="21"/>
  <c r="W349" i="21"/>
  <c r="V340" i="21"/>
  <c r="M336" i="21"/>
  <c r="O333" i="21"/>
  <c r="AE330" i="21"/>
  <c r="O329" i="21"/>
  <c r="N338" i="21"/>
  <c r="AA358" i="21"/>
  <c r="T349" i="21"/>
  <c r="N341" i="21"/>
  <c r="AF338" i="21"/>
  <c r="AG329" i="21"/>
  <c r="AE307" i="21"/>
  <c r="AG307" i="21"/>
  <c r="AJ307" i="21"/>
  <c r="AC299" i="21"/>
  <c r="AG332" i="21"/>
  <c r="AH329" i="21"/>
  <c r="R385" i="21"/>
  <c r="P427" i="21"/>
  <c r="Q472" i="21"/>
  <c r="M373" i="21"/>
  <c r="M378" i="21"/>
  <c r="M405" i="21"/>
  <c r="O341" i="21"/>
  <c r="N418" i="21"/>
  <c r="M407" i="21"/>
  <c r="M284" i="21"/>
  <c r="M349" i="21"/>
  <c r="R245" i="21"/>
  <c r="S210" i="21"/>
  <c r="P228" i="21"/>
  <c r="N180" i="21"/>
  <c r="M287" i="21"/>
  <c r="R91" i="21"/>
  <c r="N164" i="21"/>
  <c r="M197" i="21"/>
  <c r="Q47" i="21"/>
  <c r="AK500" i="21"/>
  <c r="Y495" i="21"/>
  <c r="O490" i="21"/>
  <c r="AI488" i="21"/>
  <c r="Q484" i="21"/>
  <c r="M475" i="21"/>
  <c r="S475" i="21"/>
  <c r="AD465" i="21"/>
  <c r="AC488" i="21"/>
  <c r="AC451" i="21"/>
  <c r="O448" i="21"/>
  <c r="M448" i="21"/>
  <c r="Q441" i="21"/>
  <c r="AH441" i="21"/>
  <c r="V488" i="21"/>
  <c r="AF495" i="21"/>
  <c r="Q492" i="21"/>
  <c r="Z487" i="21"/>
  <c r="R474" i="21"/>
  <c r="M472" i="21"/>
  <c r="AK453" i="21"/>
  <c r="N440" i="21"/>
  <c r="R440" i="21"/>
  <c r="S439" i="21"/>
  <c r="W432" i="21"/>
  <c r="AF500" i="21"/>
  <c r="AC495" i="21"/>
  <c r="Q493" i="21"/>
  <c r="AD488" i="21"/>
  <c r="V482" i="21"/>
  <c r="AE475" i="21"/>
  <c r="AA468" i="21"/>
  <c r="AJ467" i="21"/>
  <c r="P458" i="21"/>
  <c r="S458" i="21"/>
  <c r="T453" i="21"/>
  <c r="AA450" i="21"/>
  <c r="Y445" i="21"/>
  <c r="AG445" i="21"/>
  <c r="AK436" i="21"/>
  <c r="Y498" i="21"/>
  <c r="S495" i="21"/>
  <c r="AB488" i="21"/>
  <c r="R479" i="21"/>
  <c r="P475" i="21"/>
  <c r="V473" i="21"/>
  <c r="U472" i="21"/>
  <c r="W463" i="21"/>
  <c r="W450" i="21"/>
  <c r="W440" i="21"/>
  <c r="M483" i="21"/>
  <c r="R483" i="21"/>
  <c r="W474" i="21"/>
  <c r="Z468" i="21"/>
  <c r="AE468" i="21"/>
  <c r="AE441" i="21"/>
  <c r="AF439" i="21"/>
  <c r="AE439" i="21"/>
  <c r="X436" i="21"/>
  <c r="AA436" i="21"/>
  <c r="O429" i="21"/>
  <c r="Z429" i="21"/>
  <c r="U429" i="21"/>
  <c r="V501" i="21"/>
  <c r="V498" i="21"/>
  <c r="S496" i="21"/>
  <c r="O494" i="21"/>
  <c r="AI490" i="21"/>
  <c r="Q487" i="21"/>
  <c r="AC477" i="21"/>
  <c r="N475" i="21"/>
  <c r="AI468" i="21"/>
  <c r="N466" i="21"/>
  <c r="U458" i="21"/>
  <c r="AC453" i="21"/>
  <c r="AA449" i="21"/>
  <c r="AB449" i="21"/>
  <c r="W444" i="21"/>
  <c r="V444" i="21"/>
  <c r="AI437" i="21"/>
  <c r="P437" i="21"/>
  <c r="W461" i="21"/>
  <c r="Z452" i="21"/>
  <c r="U435" i="21"/>
  <c r="W431" i="21"/>
  <c r="T425" i="21"/>
  <c r="W419" i="21"/>
  <c r="Q415" i="21"/>
  <c r="Z410" i="21"/>
  <c r="AB403" i="21"/>
  <c r="AA399" i="21"/>
  <c r="AC359" i="21"/>
  <c r="AH359" i="21"/>
  <c r="AH350" i="21"/>
  <c r="T350" i="21"/>
  <c r="W350" i="21"/>
  <c r="Y431" i="21"/>
  <c r="W427" i="21"/>
  <c r="S409" i="21"/>
  <c r="AI408" i="21"/>
  <c r="X399" i="21"/>
  <c r="AE399" i="21"/>
  <c r="AH396" i="21"/>
  <c r="M392" i="21"/>
  <c r="Q392" i="21"/>
  <c r="O367" i="21"/>
  <c r="R367" i="21"/>
  <c r="AG367" i="21"/>
  <c r="X408" i="21"/>
  <c r="Y405" i="21"/>
  <c r="AK400" i="21"/>
  <c r="Z397" i="21"/>
  <c r="AA374" i="21"/>
  <c r="W374" i="21"/>
  <c r="Y374" i="21"/>
  <c r="AK403" i="21"/>
  <c r="P375" i="21"/>
  <c r="O375" i="21"/>
  <c r="R375" i="21"/>
  <c r="P461" i="21"/>
  <c r="P456" i="21"/>
  <c r="O447" i="21"/>
  <c r="P435" i="21"/>
  <c r="AJ431" i="21"/>
  <c r="U426" i="21"/>
  <c r="Q419" i="21"/>
  <c r="V416" i="21"/>
  <c r="Z415" i="21"/>
  <c r="AG413" i="21"/>
  <c r="AD409" i="21"/>
  <c r="AD405" i="21"/>
  <c r="Z401" i="21"/>
  <c r="AA401" i="21"/>
  <c r="U397" i="21"/>
  <c r="R394" i="21"/>
  <c r="AF392" i="21"/>
  <c r="Y388" i="21"/>
  <c r="AB388" i="21"/>
  <c r="AH384" i="21"/>
  <c r="AF376" i="21"/>
  <c r="M366" i="21"/>
  <c r="U425" i="21"/>
  <c r="Q418" i="21"/>
  <c r="O411" i="21"/>
  <c r="AC408" i="21"/>
  <c r="AI407" i="21"/>
  <c r="P402" i="21"/>
  <c r="AG400" i="21"/>
  <c r="N389" i="21"/>
  <c r="AC389" i="21"/>
  <c r="AI376" i="21"/>
  <c r="T376" i="21"/>
  <c r="AI481" i="21"/>
  <c r="AK471" i="21"/>
  <c r="V464" i="21"/>
  <c r="Z460" i="21"/>
  <c r="W456" i="21"/>
  <c r="V452" i="21"/>
  <c r="AC443" i="21"/>
  <c r="N435" i="21"/>
  <c r="AH431" i="21"/>
  <c r="S426" i="21"/>
  <c r="P424" i="21"/>
  <c r="W421" i="21"/>
  <c r="Y419" i="21"/>
  <c r="T413" i="21"/>
  <c r="Z409" i="21"/>
  <c r="U402" i="21"/>
  <c r="Q399" i="21"/>
  <c r="AG394" i="21"/>
  <c r="AK390" i="21"/>
  <c r="W384" i="21"/>
  <c r="AD366" i="21"/>
  <c r="AF358" i="21"/>
  <c r="V354" i="21"/>
  <c r="Q348" i="21"/>
  <c r="AE345" i="21"/>
  <c r="U336" i="21"/>
  <c r="W333" i="21"/>
  <c r="N317" i="21"/>
  <c r="P317" i="21"/>
  <c r="N349" i="21"/>
  <c r="Q340" i="21"/>
  <c r="AJ332" i="21"/>
  <c r="AI358" i="21"/>
  <c r="O346" i="21"/>
  <c r="V341" i="21"/>
  <c r="V338" i="21"/>
  <c r="W329" i="21"/>
  <c r="S299" i="21"/>
  <c r="O299" i="21"/>
  <c r="Q299" i="21"/>
  <c r="Z385" i="21"/>
  <c r="AG378" i="21"/>
  <c r="AF369" i="21"/>
  <c r="AF364" i="21"/>
  <c r="AB358" i="21"/>
  <c r="R354" i="21"/>
  <c r="AK346" i="21"/>
  <c r="AI342" i="21"/>
  <c r="Z336" i="21"/>
  <c r="AC328" i="21"/>
  <c r="AF319" i="21"/>
  <c r="AH319" i="21"/>
  <c r="AA398" i="21"/>
  <c r="AC385" i="21"/>
  <c r="T380" i="21"/>
  <c r="AE369" i="21"/>
  <c r="AJ358" i="21"/>
  <c r="AI354" i="21"/>
  <c r="AF352" i="21"/>
  <c r="Q349" i="21"/>
  <c r="Z340" i="21"/>
  <c r="AA334" i="21"/>
  <c r="T332" i="21"/>
  <c r="AG328" i="21"/>
  <c r="R313" i="21"/>
  <c r="T313" i="21"/>
  <c r="AE378" i="21"/>
  <c r="AH369" i="21"/>
  <c r="X362" i="21"/>
  <c r="X357" i="21"/>
  <c r="W353" i="21"/>
  <c r="S351" i="21"/>
  <c r="N348" i="21"/>
  <c r="O345" i="21"/>
  <c r="AI337" i="21"/>
  <c r="X335" i="21"/>
  <c r="S332" i="21"/>
  <c r="AF328" i="21"/>
  <c r="AG327" i="21"/>
  <c r="AH324" i="21"/>
  <c r="M408" i="21"/>
  <c r="M500" i="21"/>
  <c r="O409" i="21"/>
  <c r="P448" i="21"/>
  <c r="N403" i="21"/>
  <c r="M393" i="21"/>
  <c r="M340" i="21"/>
  <c r="N359" i="21"/>
  <c r="M345" i="21"/>
  <c r="M233" i="21"/>
  <c r="M214" i="21"/>
  <c r="Q208" i="21"/>
  <c r="N171" i="21"/>
  <c r="X113" i="21"/>
  <c r="R261" i="21"/>
  <c r="M206" i="21"/>
  <c r="M128" i="21"/>
  <c r="M173" i="21"/>
  <c r="S72" i="21"/>
  <c r="AB500" i="21"/>
  <c r="W490" i="21"/>
  <c r="Y488" i="21"/>
  <c r="AA484" i="21"/>
  <c r="U475" i="21"/>
  <c r="AB475" i="21"/>
  <c r="O453" i="21"/>
  <c r="Q453" i="21"/>
  <c r="AK488" i="21"/>
  <c r="AK451" i="21"/>
  <c r="S451" i="21"/>
  <c r="X448" i="21"/>
  <c r="W448" i="21"/>
  <c r="Z441" i="21"/>
  <c r="S465" i="21"/>
  <c r="P465" i="21"/>
  <c r="AH500" i="21"/>
  <c r="Y492" i="21"/>
  <c r="AF488" i="21"/>
  <c r="AH487" i="21"/>
  <c r="N472" i="21"/>
  <c r="W472" i="21"/>
  <c r="Z465" i="21"/>
  <c r="M463" i="21"/>
  <c r="U453" i="21"/>
  <c r="V440" i="21"/>
  <c r="AA440" i="21"/>
  <c r="N432" i="21"/>
  <c r="R432" i="21"/>
  <c r="AF432" i="21"/>
  <c r="W500" i="21"/>
  <c r="T495" i="21"/>
  <c r="S488" i="21"/>
  <c r="AB483" i="21"/>
  <c r="AE482" i="21"/>
  <c r="R475" i="21"/>
  <c r="O468" i="21"/>
  <c r="T467" i="21"/>
  <c r="X458" i="21"/>
  <c r="AB458" i="21"/>
  <c r="AI451" i="21"/>
  <c r="AJ450" i="21"/>
  <c r="AK448" i="21"/>
  <c r="AH445" i="21"/>
  <c r="S436" i="21"/>
  <c r="P498" i="21"/>
  <c r="AJ494" i="21"/>
  <c r="AD492" i="21"/>
  <c r="R488" i="21"/>
  <c r="Z483" i="21"/>
  <c r="AA479" i="21"/>
  <c r="AE473" i="21"/>
  <c r="AK468" i="21"/>
  <c r="AJ448" i="21"/>
  <c r="AC439" i="21"/>
  <c r="U483" i="21"/>
  <c r="AA483" i="21"/>
  <c r="AG474" i="21"/>
  <c r="AH468" i="21"/>
  <c r="O441" i="21"/>
  <c r="AG436" i="21"/>
  <c r="AJ436" i="21"/>
  <c r="W429" i="21"/>
  <c r="AJ429" i="21"/>
  <c r="AF429" i="21"/>
  <c r="AD501" i="21"/>
  <c r="M498" i="21"/>
  <c r="X490" i="21"/>
  <c r="AK484" i="21"/>
  <c r="AF479" i="21"/>
  <c r="AJ474" i="21"/>
  <c r="W468" i="21"/>
  <c r="O466" i="21"/>
  <c r="W466" i="21"/>
  <c r="S457" i="21"/>
  <c r="Q457" i="21"/>
  <c r="P453" i="21"/>
  <c r="AI449" i="21"/>
  <c r="AK449" i="21"/>
  <c r="AK445" i="21"/>
  <c r="AF444" i="21"/>
  <c r="AE444" i="21"/>
  <c r="AA439" i="21"/>
  <c r="Y437" i="21"/>
  <c r="AE461" i="21"/>
  <c r="AH452" i="21"/>
  <c r="AC435" i="21"/>
  <c r="AJ427" i="21"/>
  <c r="AJ423" i="21"/>
  <c r="AE419" i="21"/>
  <c r="Y415" i="21"/>
  <c r="AF411" i="21"/>
  <c r="AH410" i="21"/>
  <c r="AD407" i="21"/>
  <c r="R403" i="21"/>
  <c r="AB392" i="21"/>
  <c r="M390" i="21"/>
  <c r="P359" i="21"/>
  <c r="R359" i="21"/>
  <c r="AC350" i="21"/>
  <c r="AF350" i="21"/>
  <c r="AG431" i="21"/>
  <c r="AE427" i="21"/>
  <c r="S423" i="21"/>
  <c r="R418" i="21"/>
  <c r="AA409" i="21"/>
  <c r="Y408" i="21"/>
  <c r="AF399" i="21"/>
  <c r="U392" i="21"/>
  <c r="Z392" i="21"/>
  <c r="Y367" i="21"/>
  <c r="AA367" i="21"/>
  <c r="AF408" i="21"/>
  <c r="AG405" i="21"/>
  <c r="N400" i="21"/>
  <c r="AI399" i="21"/>
  <c r="AI397" i="21"/>
  <c r="AI374" i="21"/>
  <c r="AF374" i="21"/>
  <c r="AH374" i="21"/>
  <c r="R426" i="21"/>
  <c r="M417" i="21"/>
  <c r="O403" i="21"/>
  <c r="P393" i="21"/>
  <c r="X375" i="21"/>
  <c r="Y375" i="21"/>
  <c r="AA375" i="21"/>
  <c r="N480" i="21"/>
  <c r="Q471" i="21"/>
  <c r="M459" i="21"/>
  <c r="P442" i="21"/>
  <c r="AA431" i="21"/>
  <c r="AH425" i="21"/>
  <c r="AD416" i="21"/>
  <c r="O415" i="21"/>
  <c r="R409" i="21"/>
  <c r="T405" i="21"/>
  <c r="AH401" i="21"/>
  <c r="AJ401" i="21"/>
  <c r="AA394" i="21"/>
  <c r="T392" i="21"/>
  <c r="AG388" i="21"/>
  <c r="AK388" i="21"/>
  <c r="AC375" i="21"/>
  <c r="N366" i="21"/>
  <c r="P366" i="21"/>
  <c r="V366" i="21"/>
  <c r="AD426" i="21"/>
  <c r="AC425" i="21"/>
  <c r="W411" i="21"/>
  <c r="S408" i="21"/>
  <c r="X402" i="21"/>
  <c r="T400" i="21"/>
  <c r="AD396" i="21"/>
  <c r="V389" i="21"/>
  <c r="AD376" i="21"/>
  <c r="AH489" i="21"/>
  <c r="AB471" i="21"/>
  <c r="AD464" i="21"/>
  <c r="AH460" i="21"/>
  <c r="M456" i="21"/>
  <c r="M452" i="21"/>
  <c r="AK443" i="21"/>
  <c r="X431" i="21"/>
  <c r="X424" i="21"/>
  <c r="AE421" i="21"/>
  <c r="N419" i="21"/>
  <c r="AE416" i="21"/>
  <c r="P409" i="21"/>
  <c r="AB405" i="21"/>
  <c r="AF401" i="21"/>
  <c r="U394" i="21"/>
  <c r="Y390" i="21"/>
  <c r="P383" i="21"/>
  <c r="O383" i="21"/>
  <c r="U359" i="21"/>
  <c r="W358" i="21"/>
  <c r="R353" i="21"/>
  <c r="Y348" i="21"/>
  <c r="V345" i="21"/>
  <c r="AH338" i="21"/>
  <c r="AC336" i="21"/>
  <c r="AE333" i="21"/>
  <c r="P330" i="21"/>
  <c r="V317" i="21"/>
  <c r="X317" i="21"/>
  <c r="V349" i="21"/>
  <c r="Y340" i="21"/>
  <c r="X332" i="21"/>
  <c r="W346" i="21"/>
  <c r="AD341" i="21"/>
  <c r="R337" i="21"/>
  <c r="S307" i="21"/>
  <c r="N307" i="21"/>
  <c r="P307" i="21"/>
  <c r="AA299" i="21"/>
  <c r="X299" i="21"/>
  <c r="Z299" i="21"/>
  <c r="O338" i="21"/>
  <c r="R332" i="21"/>
  <c r="S329" i="21"/>
  <c r="AH385" i="21"/>
  <c r="X378" i="21"/>
  <c r="W369" i="21"/>
  <c r="W364" i="21"/>
  <c r="R358" i="21"/>
  <c r="AJ349" i="21"/>
  <c r="AB346" i="21"/>
  <c r="AC338" i="21"/>
  <c r="Q336" i="21"/>
  <c r="AB330" i="21"/>
  <c r="AK328" i="21"/>
  <c r="AI398" i="21"/>
  <c r="T385" i="21"/>
  <c r="AF373" i="21"/>
  <c r="V369" i="21"/>
  <c r="AH362" i="21"/>
  <c r="Z358" i="21"/>
  <c r="Z354" i="21"/>
  <c r="W352" i="21"/>
  <c r="AI345" i="21"/>
  <c r="AC342" i="21"/>
  <c r="P340" i="21"/>
  <c r="AH336" i="21"/>
  <c r="AI334" i="21"/>
  <c r="AK330" i="21"/>
  <c r="W328" i="21"/>
  <c r="AA320" i="21"/>
  <c r="M474" i="21"/>
  <c r="N426" i="21"/>
  <c r="N396" i="21"/>
  <c r="M335" i="21"/>
  <c r="N431" i="21"/>
  <c r="N376" i="21"/>
  <c r="M338" i="21"/>
  <c r="N358" i="21"/>
  <c r="S326" i="21"/>
  <c r="M225" i="21"/>
  <c r="T307" i="21"/>
  <c r="M230" i="21"/>
  <c r="U299" i="21"/>
  <c r="M103" i="21"/>
  <c r="N224" i="21"/>
  <c r="M203" i="21"/>
  <c r="M123" i="21"/>
  <c r="N156" i="21"/>
  <c r="M66" i="21"/>
  <c r="S500" i="21"/>
  <c r="AF494" i="21"/>
  <c r="AE490" i="21"/>
  <c r="AK487" i="21"/>
  <c r="AJ484" i="21"/>
  <c r="AC475" i="21"/>
  <c r="W453" i="21"/>
  <c r="Z453" i="21"/>
  <c r="AA451" i="21"/>
  <c r="O488" i="21"/>
  <c r="T451" i="21"/>
  <c r="AB451" i="21"/>
  <c r="AG448" i="21"/>
  <c r="AF448" i="21"/>
  <c r="AJ441" i="21"/>
  <c r="S494" i="21"/>
  <c r="AA465" i="21"/>
  <c r="Y465" i="21"/>
  <c r="X500" i="21"/>
  <c r="AG492" i="21"/>
  <c r="T488" i="21"/>
  <c r="V472" i="21"/>
  <c r="AF472" i="21"/>
  <c r="Q463" i="21"/>
  <c r="V463" i="21"/>
  <c r="AJ451" i="21"/>
  <c r="AD440" i="21"/>
  <c r="AJ440" i="21"/>
  <c r="V432" i="21"/>
  <c r="AA432" i="21"/>
  <c r="N500" i="21"/>
  <c r="AK494" i="21"/>
  <c r="AE492" i="21"/>
  <c r="O483" i="21"/>
  <c r="M467" i="21"/>
  <c r="AD467" i="21"/>
  <c r="AF458" i="21"/>
  <c r="AK458" i="21"/>
  <c r="V451" i="21"/>
  <c r="T450" i="21"/>
  <c r="U448" i="21"/>
  <c r="AG441" i="21"/>
  <c r="AG432" i="21"/>
  <c r="M496" i="21"/>
  <c r="Z494" i="21"/>
  <c r="T492" i="21"/>
  <c r="AJ482" i="21"/>
  <c r="AJ479" i="21"/>
  <c r="AA474" i="21"/>
  <c r="Y468" i="21"/>
  <c r="W458" i="21"/>
  <c r="T448" i="21"/>
  <c r="AE436" i="21"/>
  <c r="AH494" i="21"/>
  <c r="AC483" i="21"/>
  <c r="AJ483" i="21"/>
  <c r="AJ465" i="21"/>
  <c r="Q439" i="21"/>
  <c r="P439" i="21"/>
  <c r="N436" i="21"/>
  <c r="AE429" i="21"/>
  <c r="P429" i="21"/>
  <c r="R497" i="21"/>
  <c r="AI495" i="21"/>
  <c r="AF493" i="21"/>
  <c r="M490" i="21"/>
  <c r="X484" i="21"/>
  <c r="U479" i="21"/>
  <c r="M477" i="21"/>
  <c r="V474" i="21"/>
  <c r="Y466" i="21"/>
  <c r="AG466" i="21"/>
  <c r="AA457" i="21"/>
  <c r="Z457" i="21"/>
  <c r="O449" i="21"/>
  <c r="U445" i="21"/>
  <c r="O437" i="21"/>
  <c r="R437" i="21"/>
  <c r="AH437" i="21"/>
  <c r="AK435" i="21"/>
  <c r="Z427" i="21"/>
  <c r="X423" i="21"/>
  <c r="AG415" i="21"/>
  <c r="T411" i="21"/>
  <c r="T407" i="21"/>
  <c r="AC397" i="21"/>
  <c r="S390" i="21"/>
  <c r="V390" i="21"/>
  <c r="X359" i="21"/>
  <c r="AA359" i="21"/>
  <c r="M359" i="21"/>
  <c r="S350" i="21"/>
  <c r="Q350" i="21"/>
  <c r="AA423" i="21"/>
  <c r="Z418" i="21"/>
  <c r="AI409" i="21"/>
  <c r="AI405" i="21"/>
  <c r="Q396" i="21"/>
  <c r="R396" i="21"/>
  <c r="AC392" i="21"/>
  <c r="AI392" i="21"/>
  <c r="AH367" i="21"/>
  <c r="AJ367" i="21"/>
  <c r="M434" i="21"/>
  <c r="N425" i="21"/>
  <c r="P392" i="21"/>
  <c r="N468" i="21"/>
  <c r="S429" i="21"/>
  <c r="M364" i="21"/>
  <c r="M332" i="21"/>
  <c r="M327" i="21"/>
  <c r="N346" i="21"/>
  <c r="N256" i="21"/>
  <c r="O276" i="21"/>
  <c r="R229" i="21"/>
  <c r="N251" i="21"/>
  <c r="M209" i="21"/>
  <c r="O218" i="21"/>
  <c r="M152" i="21"/>
  <c r="N104" i="21"/>
  <c r="O116" i="21"/>
  <c r="Q45" i="21"/>
  <c r="O498" i="21"/>
  <c r="W494" i="21"/>
  <c r="AA487" i="21"/>
  <c r="T484" i="21"/>
  <c r="AK475" i="21"/>
  <c r="AH474" i="21"/>
  <c r="AE453" i="21"/>
  <c r="AI453" i="21"/>
  <c r="AC448" i="21"/>
  <c r="W488" i="21"/>
  <c r="AD451" i="21"/>
  <c r="T441" i="21"/>
  <c r="AA494" i="21"/>
  <c r="AI465" i="21"/>
  <c r="AH465" i="21"/>
  <c r="Y451" i="21"/>
  <c r="O500" i="21"/>
  <c r="AC494" i="21"/>
  <c r="P487" i="21"/>
  <c r="AD472" i="21"/>
  <c r="Y463" i="21"/>
  <c r="AE463" i="21"/>
  <c r="X451" i="21"/>
  <c r="O440" i="21"/>
  <c r="AD432" i="21"/>
  <c r="AJ432" i="21"/>
  <c r="P432" i="21"/>
  <c r="AB494" i="21"/>
  <c r="U492" i="21"/>
  <c r="AE487" i="21"/>
  <c r="P482" i="21"/>
  <c r="O482" i="21"/>
  <c r="AB474" i="21"/>
  <c r="U467" i="21"/>
  <c r="O458" i="21"/>
  <c r="P450" i="21"/>
  <c r="AC450" i="21"/>
  <c r="O445" i="21"/>
  <c r="R445" i="21"/>
  <c r="U441" i="21"/>
  <c r="U496" i="21"/>
  <c r="Q494" i="21"/>
  <c r="AK490" i="21"/>
  <c r="AD487" i="21"/>
  <c r="W482" i="21"/>
  <c r="T479" i="21"/>
  <c r="S473" i="21"/>
  <c r="O473" i="21"/>
  <c r="AH467" i="21"/>
  <c r="AH453" i="21"/>
  <c r="AE432" i="21"/>
  <c r="Y494" i="21"/>
  <c r="AK483" i="21"/>
  <c r="P474" i="21"/>
  <c r="Q474" i="21"/>
  <c r="T468" i="21"/>
  <c r="T465" i="21"/>
  <c r="Y439" i="21"/>
  <c r="Z439" i="21"/>
  <c r="R436" i="21"/>
  <c r="P436" i="21"/>
  <c r="W436" i="21"/>
  <c r="AA429" i="21"/>
  <c r="M429" i="21"/>
  <c r="Z497" i="21"/>
  <c r="Z495" i="21"/>
  <c r="W493" i="21"/>
  <c r="AJ488" i="21"/>
  <c r="M484" i="21"/>
  <c r="O477" i="21"/>
  <c r="V477" i="21"/>
  <c r="AH473" i="21"/>
  <c r="AF467" i="21"/>
  <c r="AH466" i="21"/>
  <c r="AG465" i="21"/>
  <c r="AI457" i="21"/>
  <c r="AJ457" i="21"/>
  <c r="AE451" i="21"/>
  <c r="P449" i="21"/>
  <c r="X449" i="21"/>
  <c r="R444" i="21"/>
  <c r="P444" i="21"/>
  <c r="W437" i="21"/>
  <c r="AA437" i="21"/>
  <c r="N456" i="21"/>
  <c r="Q447" i="21"/>
  <c r="AK434" i="21"/>
  <c r="M419" i="21"/>
  <c r="AJ418" i="21"/>
  <c r="P410" i="21"/>
  <c r="AJ409" i="21"/>
  <c r="AK405" i="21"/>
  <c r="AD402" i="21"/>
  <c r="AA390" i="21"/>
  <c r="AE390" i="21"/>
  <c r="AF359" i="21"/>
  <c r="AJ359" i="21"/>
  <c r="V359" i="21"/>
  <c r="AA350" i="21"/>
  <c r="Z350" i="21"/>
  <c r="M350" i="21"/>
  <c r="O350" i="21"/>
  <c r="M427" i="21"/>
  <c r="AJ426" i="21"/>
  <c r="AI423" i="21"/>
  <c r="AH418" i="21"/>
  <c r="X405" i="21"/>
  <c r="O487" i="21"/>
  <c r="M441" i="21"/>
  <c r="O439" i="21"/>
  <c r="N423" i="21"/>
  <c r="O399" i="21"/>
  <c r="M389" i="21"/>
  <c r="M322" i="21"/>
  <c r="R321" i="21"/>
  <c r="P320" i="21"/>
  <c r="R253" i="21"/>
  <c r="M222" i="21"/>
  <c r="M192" i="21"/>
  <c r="N219" i="21"/>
  <c r="Q108" i="21"/>
  <c r="M138" i="21"/>
  <c r="N140" i="21"/>
  <c r="R75" i="21"/>
  <c r="N78" i="21"/>
  <c r="M68" i="21"/>
  <c r="AE498" i="21"/>
  <c r="V493" i="21"/>
  <c r="Y490" i="21"/>
  <c r="Z484" i="21"/>
  <c r="Z475" i="21"/>
  <c r="AB472" i="21"/>
  <c r="N453" i="21"/>
  <c r="M453" i="21"/>
  <c r="AB441" i="21"/>
  <c r="N451" i="21"/>
  <c r="V448" i="21"/>
  <c r="Z448" i="21"/>
  <c r="AA441" i="21"/>
  <c r="N465" i="21"/>
  <c r="M465" i="21"/>
  <c r="AA448" i="21"/>
  <c r="R498" i="21"/>
  <c r="AJ493" i="21"/>
  <c r="AA492" i="21"/>
  <c r="AF487" i="21"/>
  <c r="Q483" i="21"/>
  <c r="T472" i="21"/>
  <c r="S463" i="21"/>
  <c r="Y448" i="21"/>
  <c r="Y440" i="21"/>
  <c r="AG440" i="21"/>
  <c r="Q432" i="21"/>
  <c r="AB432" i="21"/>
  <c r="AH432" i="21"/>
  <c r="Z498" i="21"/>
  <c r="AB490" i="21"/>
  <c r="AF482" i="21"/>
  <c r="AH482" i="21"/>
  <c r="AI472" i="21"/>
  <c r="AK467" i="21"/>
  <c r="X465" i="21"/>
  <c r="Z458" i="21"/>
  <c r="AH458" i="21"/>
  <c r="AF450" i="21"/>
  <c r="Q450" i="21"/>
  <c r="AE445" i="21"/>
  <c r="AJ445" i="21"/>
  <c r="Z440" i="21"/>
  <c r="V500" i="21"/>
  <c r="AK496" i="21"/>
  <c r="AH493" i="21"/>
  <c r="P490" i="21"/>
  <c r="Y479" i="21"/>
  <c r="AI473" i="21"/>
  <c r="AG473" i="21"/>
  <c r="AK465" i="21"/>
  <c r="AH451" i="21"/>
  <c r="AF441" i="21"/>
  <c r="Q500" i="21"/>
  <c r="Y483" i="21"/>
  <c r="AF474" i="21"/>
  <c r="AI474" i="21"/>
  <c r="Q451" i="21"/>
  <c r="AH436" i="21"/>
  <c r="AI436" i="21"/>
  <c r="Y429" i="21"/>
  <c r="R429" i="21"/>
  <c r="AI429" i="21"/>
  <c r="T500" i="21"/>
  <c r="P488" i="21"/>
  <c r="W483" i="21"/>
  <c r="AE477" i="21"/>
  <c r="P466" i="21"/>
  <c r="R466" i="21"/>
  <c r="AH463" i="21"/>
  <c r="O457" i="21"/>
  <c r="W457" i="21"/>
  <c r="AH450" i="21"/>
  <c r="AH449" i="21"/>
  <c r="AH444" i="21"/>
  <c r="AI444" i="21"/>
  <c r="N441" i="21"/>
  <c r="S437" i="21"/>
  <c r="X432" i="21"/>
  <c r="AD456" i="21"/>
  <c r="AG447" i="21"/>
  <c r="S434" i="21"/>
  <c r="Q426" i="21"/>
  <c r="AC419" i="21"/>
  <c r="AA415" i="21"/>
  <c r="AF410" i="21"/>
  <c r="AK408" i="21"/>
  <c r="P405" i="21"/>
  <c r="R489" i="21"/>
  <c r="N337" i="21"/>
  <c r="R83" i="21"/>
  <c r="AC441" i="21"/>
  <c r="X487" i="21"/>
  <c r="X440" i="21"/>
  <c r="X482" i="21"/>
  <c r="T487" i="21"/>
  <c r="AI439" i="21"/>
  <c r="AH497" i="21"/>
  <c r="S467" i="21"/>
  <c r="Z444" i="21"/>
  <c r="AB434" i="21"/>
  <c r="T402" i="21"/>
  <c r="S359" i="21"/>
  <c r="V350" i="21"/>
  <c r="T399" i="21"/>
  <c r="Q367" i="21"/>
  <c r="O405" i="21"/>
  <c r="AF400" i="21"/>
  <c r="S397" i="21"/>
  <c r="M374" i="21"/>
  <c r="AE367" i="21"/>
  <c r="AC417" i="21"/>
  <c r="AI393" i="21"/>
  <c r="AD480" i="21"/>
  <c r="AC459" i="21"/>
  <c r="AF442" i="21"/>
  <c r="S418" i="21"/>
  <c r="W413" i="21"/>
  <c r="AE408" i="21"/>
  <c r="O401" i="21"/>
  <c r="T396" i="21"/>
  <c r="AB390" i="21"/>
  <c r="U384" i="21"/>
  <c r="AH366" i="21"/>
  <c r="Z431" i="21"/>
  <c r="AC405" i="21"/>
  <c r="AD399" i="21"/>
  <c r="AA376" i="21"/>
  <c r="AK485" i="21"/>
  <c r="O469" i="21"/>
  <c r="AE447" i="21"/>
  <c r="T434" i="21"/>
  <c r="V425" i="21"/>
  <c r="Q421" i="21"/>
  <c r="AH415" i="21"/>
  <c r="AB408" i="21"/>
  <c r="AE393" i="21"/>
  <c r="AF383" i="21"/>
  <c r="V357" i="21"/>
  <c r="P338" i="21"/>
  <c r="AA332" i="21"/>
  <c r="AJ329" i="21"/>
  <c r="AH337" i="21"/>
  <c r="AF307" i="21"/>
  <c r="R299" i="21"/>
  <c r="AH332" i="21"/>
  <c r="Q380" i="21"/>
  <c r="M368" i="21"/>
  <c r="P351" i="21"/>
  <c r="AJ345" i="21"/>
  <c r="R340" i="21"/>
  <c r="R333" i="21"/>
  <c r="N328" i="21"/>
  <c r="O386" i="21"/>
  <c r="AC380" i="21"/>
  <c r="Y372" i="21"/>
  <c r="Y362" i="21"/>
  <c r="Y357" i="21"/>
  <c r="AC351" i="21"/>
  <c r="R346" i="21"/>
  <c r="AA341" i="21"/>
  <c r="Y336" i="21"/>
  <c r="Q333" i="21"/>
  <c r="W327" i="21"/>
  <c r="Q313" i="21"/>
  <c r="AJ313" i="21"/>
  <c r="AD373" i="21"/>
  <c r="AG362" i="21"/>
  <c r="AC352" i="21"/>
  <c r="W348" i="21"/>
  <c r="AB342" i="21"/>
  <c r="AJ338" i="21"/>
  <c r="P335" i="21"/>
  <c r="Z330" i="21"/>
  <c r="AF327" i="21"/>
  <c r="Z324" i="21"/>
  <c r="M320" i="21"/>
  <c r="W320" i="21"/>
  <c r="AD299" i="21"/>
  <c r="Z412" i="21"/>
  <c r="AI382" i="21"/>
  <c r="AC378" i="21"/>
  <c r="AB372" i="21"/>
  <c r="AJ368" i="21"/>
  <c r="T364" i="21"/>
  <c r="M357" i="21"/>
  <c r="R351" i="21"/>
  <c r="U344" i="21"/>
  <c r="AI338" i="21"/>
  <c r="N336" i="21"/>
  <c r="Y333" i="21"/>
  <c r="AB329" i="21"/>
  <c r="V325" i="21"/>
  <c r="AJ322" i="21"/>
  <c r="M317" i="21"/>
  <c r="S316" i="21"/>
  <c r="AF314" i="21"/>
  <c r="X308" i="21"/>
  <c r="AH308" i="21"/>
  <c r="S308" i="21"/>
  <c r="N290" i="21"/>
  <c r="AH286" i="21"/>
  <c r="S274" i="21"/>
  <c r="AJ274" i="21"/>
  <c r="P300" i="21"/>
  <c r="AI291" i="21"/>
  <c r="AB286" i="21"/>
  <c r="Q282" i="21"/>
  <c r="X278" i="21"/>
  <c r="AJ278" i="21"/>
  <c r="W270" i="21"/>
  <c r="AI270" i="21"/>
  <c r="Y250" i="21"/>
  <c r="U309" i="21"/>
  <c r="AJ295" i="21"/>
  <c r="AJ290" i="21"/>
  <c r="M301" i="21"/>
  <c r="Z295" i="21"/>
  <c r="AJ287" i="21"/>
  <c r="AF284" i="21"/>
  <c r="AF274" i="21"/>
  <c r="AH310" i="21"/>
  <c r="P295" i="21"/>
  <c r="Z291" i="21"/>
  <c r="Q287" i="21"/>
  <c r="Z283" i="21"/>
  <c r="P277" i="21"/>
  <c r="Y272" i="21"/>
  <c r="AF272" i="21"/>
  <c r="Z269" i="21"/>
  <c r="AG269" i="21"/>
  <c r="S264" i="21"/>
  <c r="P264" i="21"/>
  <c r="AG254" i="21"/>
  <c r="AF254" i="21"/>
  <c r="AE311" i="21"/>
  <c r="V306" i="21"/>
  <c r="Y297" i="21"/>
  <c r="AJ292" i="21"/>
  <c r="X290" i="21"/>
  <c r="N286" i="21"/>
  <c r="Y283" i="21"/>
  <c r="T267" i="21"/>
  <c r="AG265" i="21"/>
  <c r="AF259" i="21"/>
  <c r="N259" i="21"/>
  <c r="AB258" i="21"/>
  <c r="P257" i="21"/>
  <c r="U257" i="21"/>
  <c r="AE246" i="21"/>
  <c r="P246" i="21"/>
  <c r="U246" i="21"/>
  <c r="AK310" i="21"/>
  <c r="AC306" i="21"/>
  <c r="AH300" i="21"/>
  <c r="AC297" i="21"/>
  <c r="AH294" i="21"/>
  <c r="Q292" i="21"/>
  <c r="M290" i="21"/>
  <c r="N287" i="21"/>
  <c r="AJ284" i="21"/>
  <c r="AA282" i="21"/>
  <c r="M274" i="21"/>
  <c r="V269" i="21"/>
  <c r="W262" i="21"/>
  <c r="AD262" i="21"/>
  <c r="AF249" i="21"/>
  <c r="R249" i="21"/>
  <c r="AC236" i="21"/>
  <c r="AG232" i="21"/>
  <c r="AF227" i="21"/>
  <c r="Q225" i="21"/>
  <c r="AA202" i="21"/>
  <c r="W202" i="21"/>
  <c r="Y202" i="21"/>
  <c r="V190" i="21"/>
  <c r="Y190" i="21"/>
  <c r="AA190" i="21"/>
  <c r="N185" i="21"/>
  <c r="O185" i="21"/>
  <c r="Q185" i="21"/>
  <c r="AB185" i="21"/>
  <c r="AJ222" i="21"/>
  <c r="W203" i="21"/>
  <c r="Z203" i="21"/>
  <c r="AC244" i="21"/>
  <c r="AG240" i="21"/>
  <c r="T236" i="21"/>
  <c r="S226" i="21"/>
  <c r="AI225" i="21"/>
  <c r="AK204" i="21"/>
  <c r="S204" i="21"/>
  <c r="AG276" i="21"/>
  <c r="AI266" i="21"/>
  <c r="AC252" i="21"/>
  <c r="Q248" i="21"/>
  <c r="Z243" i="21"/>
  <c r="AA234" i="21"/>
  <c r="Y233" i="21"/>
  <c r="U225" i="21"/>
  <c r="AC220" i="21"/>
  <c r="N212" i="21"/>
  <c r="P212" i="21"/>
  <c r="O195" i="21"/>
  <c r="R195" i="21"/>
  <c r="S235" i="21"/>
  <c r="Q230" i="21"/>
  <c r="AD226" i="21"/>
  <c r="S218" i="21"/>
  <c r="N218" i="21"/>
  <c r="X214" i="21"/>
  <c r="Z214" i="21"/>
  <c r="W209" i="21"/>
  <c r="Y209" i="21"/>
  <c r="T202" i="21"/>
  <c r="V181" i="21"/>
  <c r="X181" i="21"/>
  <c r="AA181" i="21"/>
  <c r="M276" i="21"/>
  <c r="O260" i="21"/>
  <c r="S256" i="21"/>
  <c r="R251" i="21"/>
  <c r="S242" i="21"/>
  <c r="Q235" i="21"/>
  <c r="AF230" i="21"/>
  <c r="AE228" i="21"/>
  <c r="AA224" i="21"/>
  <c r="AF219" i="21"/>
  <c r="N217" i="21"/>
  <c r="P217" i="21"/>
  <c r="AG211" i="21"/>
  <c r="AI211" i="21"/>
  <c r="AK202" i="21"/>
  <c r="AG281" i="21"/>
  <c r="M268" i="21"/>
  <c r="AG260" i="21"/>
  <c r="Q244" i="21"/>
  <c r="V241" i="21"/>
  <c r="Z240" i="21"/>
  <c r="AG238" i="21"/>
  <c r="M232" i="21"/>
  <c r="W227" i="21"/>
  <c r="S220" i="21"/>
  <c r="Z209" i="21"/>
  <c r="V195" i="21"/>
  <c r="Y155" i="21"/>
  <c r="AA155" i="21"/>
  <c r="AE141" i="21"/>
  <c r="AG141" i="21"/>
  <c r="T128" i="21"/>
  <c r="S125" i="21"/>
  <c r="AA194" i="21"/>
  <c r="W182" i="21"/>
  <c r="AG176" i="21"/>
  <c r="N161" i="21"/>
  <c r="W161" i="21"/>
  <c r="AD145" i="21"/>
  <c r="AG145" i="21"/>
  <c r="AI145" i="21"/>
  <c r="AG142" i="21"/>
  <c r="AI142" i="21"/>
  <c r="AI138" i="21"/>
  <c r="AJ138" i="21"/>
  <c r="AB113" i="21"/>
  <c r="U113" i="21"/>
  <c r="V187" i="21"/>
  <c r="AK180" i="21"/>
  <c r="W128" i="21"/>
  <c r="Z128" i="21"/>
  <c r="AK128" i="21"/>
  <c r="P187" i="21"/>
  <c r="AG180" i="21"/>
  <c r="R168" i="21"/>
  <c r="AI162" i="21"/>
  <c r="AG162" i="21"/>
  <c r="AI154" i="21"/>
  <c r="AG154" i="21"/>
  <c r="AI146" i="21"/>
  <c r="AH146" i="21"/>
  <c r="AB145" i="21"/>
  <c r="AD210" i="21"/>
  <c r="Z194" i="21"/>
  <c r="T187" i="21"/>
  <c r="AF180" i="21"/>
  <c r="AH179" i="21"/>
  <c r="P163" i="21"/>
  <c r="Q163" i="21"/>
  <c r="S161" i="21"/>
  <c r="AF147" i="21"/>
  <c r="AJ147" i="21"/>
  <c r="AA145" i="21"/>
  <c r="W134" i="21"/>
  <c r="Z134" i="21"/>
  <c r="AK134" i="21"/>
  <c r="AI216" i="21"/>
  <c r="AI208" i="21"/>
  <c r="AH205" i="21"/>
  <c r="AH194" i="21"/>
  <c r="AC188" i="21"/>
  <c r="AE179" i="21"/>
  <c r="X173" i="21"/>
  <c r="O451" i="21"/>
  <c r="P260" i="21"/>
  <c r="P86" i="21"/>
  <c r="W498" i="21"/>
  <c r="AI494" i="21"/>
  <c r="AD483" i="21"/>
  <c r="Y482" i="21"/>
  <c r="W445" i="21"/>
  <c r="Q479" i="21"/>
  <c r="P494" i="21"/>
  <c r="Z436" i="21"/>
  <c r="Q495" i="21"/>
  <c r="Y444" i="21"/>
  <c r="AB426" i="21"/>
  <c r="AB396" i="21"/>
  <c r="AB359" i="21"/>
  <c r="AE350" i="21"/>
  <c r="P418" i="21"/>
  <c r="AC399" i="21"/>
  <c r="AK392" i="21"/>
  <c r="Z367" i="21"/>
  <c r="W405" i="21"/>
  <c r="AB397" i="21"/>
  <c r="V374" i="21"/>
  <c r="AK417" i="21"/>
  <c r="Q375" i="21"/>
  <c r="AK459" i="21"/>
  <c r="AD427" i="21"/>
  <c r="AE413" i="21"/>
  <c r="T408" i="21"/>
  <c r="X401" i="21"/>
  <c r="O394" i="21"/>
  <c r="P390" i="21"/>
  <c r="AC384" i="21"/>
  <c r="AC367" i="21"/>
  <c r="P431" i="21"/>
  <c r="AB423" i="21"/>
  <c r="S405" i="21"/>
  <c r="R399" i="21"/>
  <c r="R389" i="21"/>
  <c r="AJ376" i="21"/>
  <c r="AB485" i="21"/>
  <c r="W469" i="21"/>
  <c r="AB459" i="21"/>
  <c r="V447" i="21"/>
  <c r="AK433" i="21"/>
  <c r="N424" i="21"/>
  <c r="Y421" i="21"/>
  <c r="W415" i="21"/>
  <c r="R408" i="21"/>
  <c r="AE400" i="21"/>
  <c r="T393" i="21"/>
  <c r="V375" i="21"/>
  <c r="AD357" i="21"/>
  <c r="O332" i="21"/>
  <c r="O317" i="21"/>
  <c r="R345" i="21"/>
  <c r="X329" i="21"/>
  <c r="N299" i="21"/>
  <c r="AB299" i="21"/>
  <c r="Y380" i="21"/>
  <c r="U368" i="21"/>
  <c r="AI357" i="21"/>
  <c r="AF351" i="21"/>
  <c r="AA345" i="21"/>
  <c r="T338" i="21"/>
  <c r="V328" i="21"/>
  <c r="Z319" i="21"/>
  <c r="W386" i="21"/>
  <c r="AF378" i="21"/>
  <c r="AG372" i="21"/>
  <c r="P362" i="21"/>
  <c r="T351" i="21"/>
  <c r="Y345" i="21"/>
  <c r="R341" i="21"/>
  <c r="P336" i="21"/>
  <c r="AD332" i="21"/>
  <c r="Z313" i="21"/>
  <c r="N362" i="21"/>
  <c r="AH354" i="21"/>
  <c r="AK352" i="21"/>
  <c r="R342" i="21"/>
  <c r="AA338" i="21"/>
  <c r="AF335" i="21"/>
  <c r="N330" i="21"/>
  <c r="P322" i="21"/>
  <c r="U320" i="21"/>
  <c r="AE320" i="21"/>
  <c r="AH404" i="21"/>
  <c r="AK386" i="21"/>
  <c r="T378" i="21"/>
  <c r="S372" i="21"/>
  <c r="AA368" i="21"/>
  <c r="S360" i="21"/>
  <c r="Q356" i="21"/>
  <c r="AE353" i="21"/>
  <c r="AH346" i="21"/>
  <c r="AC344" i="21"/>
  <c r="AH341" i="21"/>
  <c r="Q338" i="21"/>
  <c r="M333" i="21"/>
  <c r="P329" i="21"/>
  <c r="AD325" i="21"/>
  <c r="V322" i="21"/>
  <c r="Q316" i="21"/>
  <c r="AI316" i="21"/>
  <c r="AF308" i="21"/>
  <c r="AB308" i="21"/>
  <c r="V290" i="21"/>
  <c r="AI274" i="21"/>
  <c r="T274" i="21"/>
  <c r="X300" i="21"/>
  <c r="S286" i="21"/>
  <c r="Y282" i="21"/>
  <c r="AG278" i="21"/>
  <c r="V274" i="21"/>
  <c r="P273" i="21"/>
  <c r="AE270" i="21"/>
  <c r="M250" i="21"/>
  <c r="AJ250" i="21"/>
  <c r="AC309" i="21"/>
  <c r="R295" i="21"/>
  <c r="AA290" i="21"/>
  <c r="AE284" i="21"/>
  <c r="Z278" i="21"/>
  <c r="U301" i="21"/>
  <c r="Q295" i="21"/>
  <c r="AA287" i="21"/>
  <c r="R274" i="21"/>
  <c r="AD301" i="21"/>
  <c r="M293" i="21"/>
  <c r="Q291" i="21"/>
  <c r="M277" i="21"/>
  <c r="Y277" i="21"/>
  <c r="AG272" i="21"/>
  <c r="AH269" i="21"/>
  <c r="AI264" i="21"/>
  <c r="AB264" i="21"/>
  <c r="AD306" i="21"/>
  <c r="AA292" i="21"/>
  <c r="O290" i="21"/>
  <c r="M285" i="21"/>
  <c r="O283" i="21"/>
  <c r="AD274" i="21"/>
  <c r="Y269" i="21"/>
  <c r="P265" i="21"/>
  <c r="Y259" i="21"/>
  <c r="M258" i="21"/>
  <c r="AF257" i="21"/>
  <c r="AG257" i="21"/>
  <c r="AA246" i="21"/>
  <c r="AF246" i="21"/>
  <c r="AH321" i="21"/>
  <c r="AB310" i="21"/>
  <c r="T306" i="21"/>
  <c r="R400" i="21"/>
  <c r="M187" i="21"/>
  <c r="S80" i="21"/>
  <c r="N493" i="21"/>
  <c r="S432" i="21"/>
  <c r="O474" i="21"/>
  <c r="AA445" i="21"/>
  <c r="AC479" i="21"/>
  <c r="P483" i="21"/>
  <c r="Y436" i="21"/>
  <c r="M493" i="21"/>
  <c r="R465" i="21"/>
  <c r="AD441" i="21"/>
  <c r="U419" i="21"/>
  <c r="AI390" i="21"/>
  <c r="AE359" i="21"/>
  <c r="X350" i="21"/>
  <c r="O392" i="21"/>
  <c r="S367" i="21"/>
  <c r="AE405" i="21"/>
  <c r="P400" i="21"/>
  <c r="AK397" i="21"/>
  <c r="AE374" i="21"/>
  <c r="P426" i="21"/>
  <c r="M403" i="21"/>
  <c r="S393" i="21"/>
  <c r="Z375" i="21"/>
  <c r="R476" i="21"/>
  <c r="S427" i="21"/>
  <c r="AF417" i="21"/>
  <c r="AH407" i="21"/>
  <c r="AG401" i="21"/>
  <c r="W394" i="21"/>
  <c r="AK389" i="21"/>
  <c r="AK384" i="21"/>
  <c r="S366" i="21"/>
  <c r="Q366" i="21"/>
  <c r="P423" i="21"/>
  <c r="AB409" i="21"/>
  <c r="AA389" i="21"/>
  <c r="S376" i="21"/>
  <c r="S485" i="21"/>
  <c r="AE469" i="21"/>
  <c r="S459" i="21"/>
  <c r="M447" i="21"/>
  <c r="AB433" i="21"/>
  <c r="V424" i="21"/>
  <c r="AG421" i="21"/>
  <c r="M415" i="21"/>
  <c r="S400" i="21"/>
  <c r="M383" i="21"/>
  <c r="AG346" i="21"/>
  <c r="AF337" i="21"/>
  <c r="O330" i="21"/>
  <c r="W317" i="21"/>
  <c r="Z345" i="21"/>
  <c r="N329" i="21"/>
  <c r="AC345" i="21"/>
  <c r="AI332" i="21"/>
  <c r="O307" i="21"/>
  <c r="W299" i="21"/>
  <c r="AK299" i="21"/>
  <c r="R329" i="21"/>
  <c r="AG380" i="21"/>
  <c r="AC368" i="21"/>
  <c r="Z357" i="21"/>
  <c r="AA349" i="21"/>
  <c r="Q345" i="21"/>
  <c r="AK337" i="21"/>
  <c r="U332" i="21"/>
  <c r="AD328" i="21"/>
  <c r="AE386" i="21"/>
  <c r="V378" i="21"/>
  <c r="M360" i="21"/>
  <c r="Q354" i="21"/>
  <c r="P345" i="21"/>
  <c r="AI340" i="21"/>
  <c r="AA330" i="21"/>
  <c r="X324" i="21"/>
  <c r="AH313" i="21"/>
  <c r="AC307" i="21"/>
  <c r="Z369" i="21"/>
  <c r="Y354" i="21"/>
  <c r="AB351" i="21"/>
  <c r="AI346" i="21"/>
  <c r="Y327" i="21"/>
  <c r="S324" i="21"/>
  <c r="X322" i="21"/>
  <c r="AC320" i="21"/>
  <c r="Z428" i="21"/>
  <c r="Z404" i="21"/>
  <c r="AB386" i="21"/>
  <c r="AK381" i="21"/>
  <c r="AK377" i="21"/>
  <c r="O370" i="21"/>
  <c r="R368" i="21"/>
  <c r="V362" i="21"/>
  <c r="Y356" i="21"/>
  <c r="V353" i="21"/>
  <c r="AG349" i="21"/>
  <c r="Y346" i="21"/>
  <c r="AK344" i="21"/>
  <c r="P341" i="21"/>
  <c r="AC335" i="21"/>
  <c r="AG316" i="21"/>
  <c r="Q314" i="21"/>
  <c r="Q308" i="21"/>
  <c r="AK308" i="21"/>
  <c r="AD290" i="21"/>
  <c r="AA283" i="21"/>
  <c r="AC274" i="21"/>
  <c r="AF300" i="21"/>
  <c r="AK290" i="21"/>
  <c r="AG282" i="21"/>
  <c r="P278" i="21"/>
  <c r="N273" i="21"/>
  <c r="Y273" i="21"/>
  <c r="S270" i="21"/>
  <c r="U250" i="21"/>
  <c r="P250" i="21"/>
  <c r="P292" i="21"/>
  <c r="R290" i="21"/>
  <c r="V284" i="21"/>
  <c r="AG274" i="21"/>
  <c r="AC301" i="21"/>
  <c r="AK291" i="21"/>
  <c r="AB283" i="21"/>
  <c r="T301" i="21"/>
  <c r="U293" i="21"/>
  <c r="X286" i="21"/>
  <c r="AC282" i="21"/>
  <c r="V277" i="21"/>
  <c r="AI277" i="21"/>
  <c r="P272" i="21"/>
  <c r="AA269" i="21"/>
  <c r="R254" i="21"/>
  <c r="AD250" i="21"/>
  <c r="S301" i="21"/>
  <c r="R292" i="21"/>
  <c r="U285" i="21"/>
  <c r="N274" i="21"/>
  <c r="X267" i="21"/>
  <c r="M267" i="21"/>
  <c r="X265" i="21"/>
  <c r="M265" i="21"/>
  <c r="R259" i="21"/>
  <c r="AJ259" i="21"/>
  <c r="U258" i="21"/>
  <c r="AE258" i="21"/>
  <c r="Q246" i="21"/>
  <c r="AK246" i="21"/>
  <c r="Z321" i="21"/>
  <c r="S310" i="21"/>
  <c r="AK305" i="21"/>
  <c r="AC302" i="21"/>
  <c r="O300" i="21"/>
  <c r="AG291" i="21"/>
  <c r="Y289" i="21"/>
  <c r="AE286" i="21"/>
  <c r="R284" i="21"/>
  <c r="AF278" i="21"/>
  <c r="S273" i="21"/>
  <c r="Y267" i="21"/>
  <c r="U262" i="21"/>
  <c r="N249" i="21"/>
  <c r="O249" i="21"/>
  <c r="O236" i="21"/>
  <c r="S232" i="21"/>
  <c r="R227" i="21"/>
  <c r="AA222" i="21"/>
  <c r="S190" i="21"/>
  <c r="AD185" i="21"/>
  <c r="AG185" i="21"/>
  <c r="AI185" i="21"/>
  <c r="T185" i="21"/>
  <c r="N222" i="21"/>
  <c r="O244" i="21"/>
  <c r="S240" i="21"/>
  <c r="X235" i="21"/>
  <c r="AD232" i="21"/>
  <c r="AI226" i="21"/>
  <c r="AI222" i="21"/>
  <c r="X225" i="21"/>
  <c r="Y222" i="21"/>
  <c r="Z204" i="21"/>
  <c r="P275" i="21"/>
  <c r="AJ260" i="21"/>
  <c r="O252" i="21"/>
  <c r="AG248" i="21"/>
  <c r="T244" i="21"/>
  <c r="AB236" i="21"/>
  <c r="AB232" i="21"/>
  <c r="Q227" i="21"/>
  <c r="X224" i="21"/>
  <c r="O220" i="21"/>
  <c r="AH217" i="21"/>
  <c r="AD212" i="21"/>
  <c r="AF212" i="21"/>
  <c r="AH195" i="21"/>
  <c r="AJ195" i="21"/>
  <c r="R240" i="21"/>
  <c r="V233" i="21"/>
  <c r="Z232" i="21"/>
  <c r="AG230" i="21"/>
  <c r="AI218" i="21"/>
  <c r="AD218" i="21"/>
  <c r="S181" i="21"/>
  <c r="AC276" i="21"/>
  <c r="AE260" i="21"/>
  <c r="AI256" i="21"/>
  <c r="AH251" i="21"/>
  <c r="AI242" i="21"/>
  <c r="P240" i="21"/>
  <c r="AG233" i="21"/>
  <c r="M228" i="21"/>
  <c r="AJ227" i="21"/>
  <c r="S225" i="21"/>
  <c r="R219" i="21"/>
  <c r="AD217" i="21"/>
  <c r="AF217" i="21"/>
  <c r="P211" i="21"/>
  <c r="R211" i="21"/>
  <c r="AC268" i="21"/>
  <c r="U251" i="21"/>
  <c r="AC243" i="21"/>
  <c r="Q465" i="21"/>
  <c r="Q216" i="21"/>
  <c r="Q490" i="21"/>
  <c r="AE488" i="21"/>
  <c r="Y432" i="21"/>
  <c r="AC467" i="21"/>
  <c r="AA473" i="21"/>
  <c r="X474" i="21"/>
  <c r="AF436" i="21"/>
  <c r="Z488" i="21"/>
  <c r="AE437" i="21"/>
  <c r="Y418" i="21"/>
  <c r="AG350" i="21"/>
  <c r="AJ417" i="21"/>
  <c r="Y396" i="21"/>
  <c r="X392" i="21"/>
  <c r="AB367" i="21"/>
  <c r="W399" i="21"/>
  <c r="X393" i="21"/>
  <c r="Z426" i="21"/>
  <c r="W403" i="21"/>
  <c r="AF375" i="21"/>
  <c r="AJ375" i="21"/>
  <c r="Y471" i="21"/>
  <c r="AG452" i="21"/>
  <c r="AE434" i="21"/>
  <c r="X425" i="21"/>
  <c r="AI411" i="21"/>
  <c r="AI400" i="21"/>
  <c r="AJ394" i="21"/>
  <c r="R384" i="21"/>
  <c r="W366" i="21"/>
  <c r="AE366" i="21"/>
  <c r="T426" i="21"/>
  <c r="AE417" i="21"/>
  <c r="Q407" i="21"/>
  <c r="AF402" i="21"/>
  <c r="S396" i="21"/>
  <c r="M376" i="21"/>
  <c r="AK480" i="21"/>
  <c r="Q455" i="21"/>
  <c r="AK442" i="21"/>
  <c r="O431" i="21"/>
  <c r="AF424" i="21"/>
  <c r="AK418" i="21"/>
  <c r="AG411" i="21"/>
  <c r="R405" i="21"/>
  <c r="AE397" i="21"/>
  <c r="N390" i="21"/>
  <c r="Y383" i="21"/>
  <c r="AD350" i="21"/>
  <c r="Z353" i="21"/>
  <c r="AK336" i="21"/>
  <c r="X330" i="21"/>
  <c r="AF317" i="21"/>
  <c r="AG340" i="21"/>
  <c r="AA307" i="21"/>
  <c r="Y307" i="21"/>
  <c r="AG299" i="21"/>
  <c r="W338" i="21"/>
  <c r="AA329" i="21"/>
  <c r="N378" i="21"/>
  <c r="N364" i="21"/>
  <c r="Q357" i="21"/>
  <c r="R349" i="21"/>
  <c r="AA342" i="21"/>
  <c r="AB337" i="21"/>
  <c r="R330" i="21"/>
  <c r="AG317" i="21"/>
  <c r="R377" i="21"/>
  <c r="U360" i="21"/>
  <c r="Z349" i="21"/>
  <c r="P343" i="21"/>
  <c r="AK338" i="21"/>
  <c r="AE335" i="21"/>
  <c r="Q330" i="21"/>
  <c r="AA322" i="21"/>
  <c r="AE299" i="21"/>
  <c r="AH358" i="21"/>
  <c r="P354" i="21"/>
  <c r="Z346" i="21"/>
  <c r="AI341" i="21"/>
  <c r="Y337" i="21"/>
  <c r="AJ333" i="21"/>
  <c r="AC329" i="21"/>
  <c r="AA324" i="21"/>
  <c r="AF322" i="21"/>
  <c r="AK320" i="21"/>
  <c r="U319" i="21"/>
  <c r="AK398" i="21"/>
  <c r="S386" i="21"/>
  <c r="AB381" i="21"/>
  <c r="AB377" i="21"/>
  <c r="W370" i="21"/>
  <c r="V365" i="21"/>
  <c r="M362" i="21"/>
  <c r="AG358" i="21"/>
  <c r="AG356" i="21"/>
  <c r="M353" i="21"/>
  <c r="X349" i="21"/>
  <c r="P346" i="21"/>
  <c r="AB343" i="21"/>
  <c r="AG337" i="21"/>
  <c r="T335" i="21"/>
  <c r="AB332" i="21"/>
  <c r="AE328" i="21"/>
  <c r="O325" i="21"/>
  <c r="Y320" i="21"/>
  <c r="O314" i="21"/>
  <c r="Y314" i="21"/>
  <c r="N308" i="21"/>
  <c r="Z308" i="21"/>
  <c r="U307" i="21"/>
  <c r="AI283" i="21"/>
  <c r="P274" i="21"/>
  <c r="AB290" i="21"/>
  <c r="AE283" i="21"/>
  <c r="O278" i="21"/>
  <c r="Y278" i="21"/>
  <c r="V273" i="21"/>
  <c r="AH273" i="21"/>
  <c r="P270" i="21"/>
  <c r="AB270" i="21"/>
  <c r="AC250" i="21"/>
  <c r="AF301" i="21"/>
  <c r="X292" i="21"/>
  <c r="AK287" i="21"/>
  <c r="U274" i="21"/>
  <c r="AK301" i="21"/>
  <c r="R291" i="21"/>
  <c r="AI286" i="21"/>
  <c r="Q283" i="21"/>
  <c r="W273" i="21"/>
  <c r="AB309" i="21"/>
  <c r="AJ300" i="21"/>
  <c r="AC293" i="21"/>
  <c r="Y290" i="21"/>
  <c r="O286" i="21"/>
  <c r="S282" i="21"/>
  <c r="AE277" i="21"/>
  <c r="M272" i="21"/>
  <c r="Z272" i="21"/>
  <c r="W269" i="21"/>
  <c r="AJ269" i="21"/>
  <c r="M264" i="21"/>
  <c r="O254" i="21"/>
  <c r="AB254" i="21"/>
  <c r="AC310" i="21"/>
  <c r="AC305" i="21"/>
  <c r="AG295" i="21"/>
  <c r="AH287" i="21"/>
  <c r="AC285" i="21"/>
  <c r="AB282" i="21"/>
  <c r="T273" i="21"/>
  <c r="AF267" i="21"/>
  <c r="V267" i="21"/>
  <c r="AF265" i="21"/>
  <c r="Y265" i="21"/>
  <c r="Z259" i="21"/>
  <c r="Q259" i="21"/>
  <c r="AK258" i="21"/>
  <c r="R257" i="21"/>
  <c r="Y246" i="21"/>
  <c r="R246" i="21"/>
  <c r="M246" i="21"/>
  <c r="AI318" i="21"/>
  <c r="AB305" i="21"/>
  <c r="T302" i="21"/>
  <c r="N298" i="21"/>
  <c r="M402" i="21"/>
  <c r="R237" i="21"/>
  <c r="R484" i="21"/>
  <c r="AG463" i="21"/>
  <c r="AI498" i="21"/>
  <c r="AE500" i="21"/>
  <c r="X473" i="21"/>
  <c r="Z474" i="21"/>
  <c r="Q429" i="21"/>
  <c r="AI483" i="21"/>
  <c r="N457" i="21"/>
  <c r="AJ437" i="21"/>
  <c r="S415" i="21"/>
  <c r="AI350" i="21"/>
  <c r="U427" i="21"/>
  <c r="M409" i="21"/>
  <c r="AG396" i="21"/>
  <c r="AK367" i="21"/>
  <c r="AI403" i="21"/>
  <c r="N397" i="21"/>
  <c r="AJ392" i="21"/>
  <c r="O374" i="21"/>
  <c r="AH426" i="21"/>
  <c r="AE403" i="21"/>
  <c r="AD367" i="21"/>
  <c r="AG471" i="21"/>
  <c r="X452" i="21"/>
  <c r="V434" i="21"/>
  <c r="P416" i="21"/>
  <c r="Y411" i="21"/>
  <c r="AG403" i="21"/>
  <c r="V400" i="21"/>
  <c r="T394" i="21"/>
  <c r="P388" i="21"/>
  <c r="AA384" i="21"/>
  <c r="AF366" i="21"/>
  <c r="S425" i="21"/>
  <c r="T417" i="21"/>
  <c r="Y407" i="21"/>
  <c r="AF393" i="21"/>
  <c r="U376" i="21"/>
  <c r="AB375" i="21"/>
  <c r="AB480" i="21"/>
  <c r="Y455" i="21"/>
  <c r="AB442" i="21"/>
  <c r="AA418" i="21"/>
  <c r="V411" i="21"/>
  <c r="R397" i="21"/>
  <c r="AH389" i="21"/>
  <c r="AH383" i="21"/>
  <c r="O362" i="21"/>
  <c r="AH353" i="21"/>
  <c r="AG341" i="21"/>
  <c r="N333" i="21"/>
  <c r="AF330" i="21"/>
  <c r="AC354" i="21"/>
  <c r="AI307" i="21"/>
  <c r="AH307" i="21"/>
  <c r="AE338" i="21"/>
  <c r="AI329" i="21"/>
  <c r="AA354" i="21"/>
  <c r="AK341" i="21"/>
  <c r="S337" i="21"/>
  <c r="X319" i="21"/>
  <c r="S317" i="21"/>
  <c r="N381" i="21"/>
  <c r="Z377" i="21"/>
  <c r="AD368" i="21"/>
  <c r="AK360" i="21"/>
  <c r="AG353" i="21"/>
  <c r="AH348" i="21"/>
  <c r="X343" i="21"/>
  <c r="AB338" i="21"/>
  <c r="S334" i="21"/>
  <c r="AJ319" i="21"/>
  <c r="S313" i="21"/>
  <c r="W378" i="21"/>
  <c r="Q364" i="21"/>
  <c r="Y358" i="21"/>
  <c r="AF353" i="21"/>
  <c r="AH349" i="21"/>
  <c r="Q346" i="21"/>
  <c r="Q341" i="21"/>
  <c r="P337" i="21"/>
  <c r="Z333" i="21"/>
  <c r="Q324" i="21"/>
  <c r="AI324" i="21"/>
  <c r="V320" i="21"/>
  <c r="AH420" i="21"/>
  <c r="AB398" i="21"/>
  <c r="AJ385" i="21"/>
  <c r="S381" i="21"/>
  <c r="S377" i="21"/>
  <c r="AD365" i="21"/>
  <c r="R361" i="21"/>
  <c r="X358" i="21"/>
  <c r="O349" i="21"/>
  <c r="AF345" i="21"/>
  <c r="S343" i="21"/>
  <c r="AF340" i="21"/>
  <c r="X337" i="21"/>
  <c r="AK334" i="21"/>
  <c r="P332" i="21"/>
  <c r="S328" i="21"/>
  <c r="AE325" i="21"/>
  <c r="AE319" i="21"/>
  <c r="R316" i="21"/>
  <c r="W314" i="21"/>
  <c r="AG314" i="21"/>
  <c r="W308" i="21"/>
  <c r="AI308" i="21"/>
  <c r="O295" i="21"/>
  <c r="AF287" i="21"/>
  <c r="Y274" i="21"/>
  <c r="AK295" i="21"/>
  <c r="S290" i="21"/>
  <c r="N282" i="21"/>
  <c r="W278" i="21"/>
  <c r="AH278" i="21"/>
  <c r="AD273" i="21"/>
  <c r="Y270" i="21"/>
  <c r="AK270" i="21"/>
  <c r="N250" i="21"/>
  <c r="Q250" i="21"/>
  <c r="W301" i="21"/>
  <c r="AF292" i="21"/>
  <c r="AB287" i="21"/>
  <c r="AC283" i="21"/>
  <c r="M354" i="21"/>
  <c r="M201" i="21"/>
  <c r="AC484" i="21"/>
  <c r="N448" i="21"/>
  <c r="AA498" i="21"/>
  <c r="R494" i="21"/>
  <c r="Q458" i="21"/>
  <c r="AC496" i="21"/>
  <c r="W467" i="21"/>
  <c r="AC468" i="21"/>
  <c r="AK429" i="21"/>
  <c r="W477" i="21"/>
  <c r="P451" i="21"/>
  <c r="AC436" i="21"/>
  <c r="X410" i="21"/>
  <c r="AC427" i="21"/>
  <c r="U409" i="21"/>
  <c r="P367" i="21"/>
  <c r="N408" i="21"/>
  <c r="Y403" i="21"/>
  <c r="V397" i="21"/>
  <c r="W392" i="21"/>
  <c r="X374" i="21"/>
  <c r="N375" i="21"/>
  <c r="AG359" i="21"/>
  <c r="O452" i="21"/>
  <c r="S433" i="21"/>
  <c r="AC423" i="21"/>
  <c r="X416" i="21"/>
  <c r="AK410" i="21"/>
  <c r="V403" i="21"/>
  <c r="AC394" i="21"/>
  <c r="Z388" i="21"/>
  <c r="AJ384" i="21"/>
  <c r="AD359" i="21"/>
  <c r="AA425" i="21"/>
  <c r="M411" i="21"/>
  <c r="AG407" i="21"/>
  <c r="R402" i="21"/>
  <c r="U393" i="21"/>
  <c r="AC376" i="21"/>
  <c r="Z374" i="21"/>
  <c r="S480" i="21"/>
  <c r="AF461" i="21"/>
  <c r="AG455" i="21"/>
  <c r="S442" i="21"/>
  <c r="AA427" i="21"/>
  <c r="AK423" i="21"/>
  <c r="O418" i="21"/>
  <c r="AI410" i="21"/>
  <c r="AD403" i="21"/>
  <c r="W389" i="21"/>
  <c r="W362" i="21"/>
  <c r="X341" i="21"/>
  <c r="V333" i="21"/>
  <c r="O354" i="21"/>
  <c r="T354" i="21"/>
  <c r="AC340" i="21"/>
  <c r="P299" i="21"/>
  <c r="AG373" i="21"/>
  <c r="AI362" i="21"/>
  <c r="AI353" i="21"/>
  <c r="AI348" i="21"/>
  <c r="AB341" i="21"/>
  <c r="AI336" i="21"/>
  <c r="AE329" i="21"/>
  <c r="Q319" i="21"/>
  <c r="AD307" i="21"/>
  <c r="V381" i="21"/>
  <c r="T368" i="21"/>
  <c r="Q358" i="21"/>
  <c r="X353" i="21"/>
  <c r="X348" i="21"/>
  <c r="S338" i="21"/>
  <c r="AD329" i="21"/>
  <c r="V319" i="21"/>
  <c r="AA313" i="21"/>
  <c r="Y364" i="21"/>
  <c r="P358" i="21"/>
  <c r="N353" i="21"/>
  <c r="Y349" i="21"/>
  <c r="AH340" i="21"/>
  <c r="P333" i="21"/>
  <c r="T328" i="21"/>
  <c r="Y324" i="21"/>
  <c r="Y322" i="21"/>
  <c r="AD320" i="21"/>
  <c r="AB317" i="21"/>
  <c r="Z420" i="21"/>
  <c r="R398" i="21"/>
  <c r="AA385" i="21"/>
  <c r="AJ380" i="21"/>
  <c r="AC373" i="21"/>
  <c r="Z361" i="21"/>
  <c r="O358" i="21"/>
  <c r="AD352" i="21"/>
  <c r="AE348" i="21"/>
  <c r="W345" i="21"/>
  <c r="AJ342" i="21"/>
  <c r="W340" i="21"/>
  <c r="O337" i="21"/>
  <c r="AB334" i="21"/>
  <c r="AI330" i="21"/>
  <c r="AE327" i="21"/>
  <c r="T319" i="21"/>
  <c r="Z316" i="21"/>
  <c r="AE314" i="21"/>
  <c r="AG308" i="21"/>
  <c r="R308" i="21"/>
  <c r="W295" i="21"/>
  <c r="V287" i="21"/>
  <c r="N283" i="21"/>
  <c r="AH274" i="21"/>
  <c r="O287" i="21"/>
  <c r="AB295" i="21"/>
  <c r="AC287" i="21"/>
  <c r="V282" i="21"/>
  <c r="AE278" i="21"/>
  <c r="R273" i="21"/>
  <c r="AH270" i="21"/>
  <c r="S250" i="21"/>
  <c r="X250" i="21"/>
  <c r="AB250" i="21"/>
  <c r="S287" i="21"/>
  <c r="R283" i="21"/>
  <c r="S300" i="21"/>
  <c r="AI290" i="21"/>
  <c r="P286" i="21"/>
  <c r="AE282" i="21"/>
  <c r="V270" i="21"/>
  <c r="Q305" i="21"/>
  <c r="AB292" i="21"/>
  <c r="M329" i="21"/>
  <c r="N211" i="21"/>
  <c r="Q475" i="21"/>
  <c r="Q448" i="21"/>
  <c r="T494" i="21"/>
  <c r="Y458" i="21"/>
  <c r="S453" i="21"/>
  <c r="AG451" i="21"/>
  <c r="X429" i="21"/>
  <c r="AF477" i="21"/>
  <c r="Y449" i="21"/>
  <c r="V456" i="21"/>
  <c r="Y409" i="21"/>
  <c r="AJ350" i="21"/>
  <c r="Y426" i="21"/>
  <c r="AJ403" i="21"/>
  <c r="AA396" i="21"/>
  <c r="X367" i="21"/>
  <c r="V408" i="21"/>
  <c r="M400" i="21"/>
  <c r="AD397" i="21"/>
  <c r="AG374" i="21"/>
  <c r="S417" i="21"/>
  <c r="R393" i="21"/>
  <c r="W375" i="21"/>
  <c r="O485" i="21"/>
  <c r="AA433" i="21"/>
  <c r="R423" i="21"/>
  <c r="AF416" i="21"/>
  <c r="AA410" i="21"/>
  <c r="AI402" i="21"/>
  <c r="AG399" i="21"/>
  <c r="AI388" i="21"/>
  <c r="S384" i="21"/>
  <c r="O366" i="21"/>
  <c r="P434" i="21"/>
  <c r="AI425" i="21"/>
  <c r="U411" i="21"/>
  <c r="Z402" i="21"/>
  <c r="AK376" i="21"/>
  <c r="V367" i="21"/>
  <c r="AK476" i="21"/>
  <c r="V461" i="21"/>
  <c r="Q427" i="21"/>
  <c r="Z423" i="21"/>
  <c r="W410" i="21"/>
  <c r="S403" i="21"/>
  <c r="AC396" i="21"/>
  <c r="AF388" i="21"/>
  <c r="Q383" i="21"/>
  <c r="AE362" i="21"/>
  <c r="AD333" i="21"/>
  <c r="AK329" i="21"/>
  <c r="W354" i="21"/>
  <c r="AG338" i="21"/>
  <c r="T340" i="21"/>
  <c r="M307" i="21"/>
  <c r="Q307" i="21"/>
  <c r="Y299" i="21"/>
  <c r="Q332" i="21"/>
  <c r="AK307" i="21"/>
  <c r="X373" i="21"/>
  <c r="Z362" i="21"/>
  <c r="Y353" i="21"/>
  <c r="P348" i="21"/>
  <c r="S341" i="21"/>
  <c r="U329" i="21"/>
  <c r="Y319" i="21"/>
  <c r="S398" i="21"/>
  <c r="AD381" i="21"/>
  <c r="W373" i="21"/>
  <c r="O348" i="21"/>
  <c r="T342" i="21"/>
  <c r="AJ337" i="21"/>
  <c r="AK333" i="21"/>
  <c r="N373" i="21"/>
  <c r="AG364" i="21"/>
  <c r="AG357" i="21"/>
  <c r="M352" i="21"/>
  <c r="P349" i="21"/>
  <c r="X345" i="21"/>
  <c r="X340" i="21"/>
  <c r="AG336" i="21"/>
  <c r="AC332" i="21"/>
  <c r="P327" i="21"/>
  <c r="AG324" i="21"/>
  <c r="W322" i="21"/>
  <c r="AG322" i="21"/>
  <c r="Q317" i="21"/>
  <c r="P391" i="21"/>
  <c r="Q385" i="21"/>
  <c r="R380" i="21"/>
  <c r="T373" i="21"/>
  <c r="AC369" i="21"/>
  <c r="AH361" i="21"/>
  <c r="AG354" i="21"/>
  <c r="AJ351" i="21"/>
  <c r="V348" i="21"/>
  <c r="N345" i="21"/>
  <c r="Z342" i="21"/>
  <c r="N340" i="21"/>
  <c r="R334" i="21"/>
  <c r="M330" i="21"/>
  <c r="U327" i="21"/>
  <c r="AJ324" i="21"/>
  <c r="AH316" i="21"/>
  <c r="AG313" i="21"/>
  <c r="O308" i="21"/>
  <c r="AA308" i="21"/>
  <c r="AE295" i="21"/>
  <c r="M324" i="21"/>
  <c r="T133" i="21"/>
  <c r="U474" i="21"/>
  <c r="S441" i="21"/>
  <c r="S492" i="21"/>
  <c r="P440" i="21"/>
  <c r="U487" i="21"/>
  <c r="X450" i="21"/>
  <c r="AA490" i="21"/>
  <c r="Z445" i="21"/>
  <c r="AG439" i="21"/>
  <c r="AC500" i="21"/>
  <c r="U473" i="21"/>
  <c r="AG449" i="21"/>
  <c r="Y447" i="21"/>
  <c r="AA405" i="21"/>
  <c r="Q359" i="21"/>
  <c r="R350" i="21"/>
  <c r="Q423" i="21"/>
  <c r="Z403" i="21"/>
  <c r="AJ396" i="21"/>
  <c r="AD408" i="21"/>
  <c r="W400" i="21"/>
  <c r="U417" i="21"/>
  <c r="Y393" i="21"/>
  <c r="AH375" i="21"/>
  <c r="V480" i="21"/>
  <c r="U459" i="21"/>
  <c r="X442" i="21"/>
  <c r="R431" i="21"/>
  <c r="AC418" i="21"/>
  <c r="O413" i="21"/>
  <c r="AE396" i="21"/>
  <c r="M384" i="21"/>
  <c r="AB374" i="21"/>
  <c r="Y366" i="21"/>
  <c r="AI431" i="21"/>
  <c r="AK425" i="21"/>
  <c r="AE411" i="21"/>
  <c r="AD389" i="21"/>
  <c r="R376" i="21"/>
  <c r="Z489" i="21"/>
  <c r="S471" i="21"/>
  <c r="AC434" i="21"/>
  <c r="AF425" i="21"/>
  <c r="T416" i="21"/>
  <c r="U401" i="21"/>
  <c r="X383" i="21"/>
  <c r="Y376" i="21"/>
  <c r="N357" i="21"/>
  <c r="AG348" i="21"/>
  <c r="Y338" i="21"/>
  <c r="AK332" i="21"/>
  <c r="AD317" i="21"/>
  <c r="AD349" i="21"/>
  <c r="N332" i="21"/>
  <c r="AE346" i="21"/>
  <c r="Z337" i="21"/>
  <c r="W307" i="21"/>
  <c r="AI299" i="21"/>
  <c r="AJ299" i="21"/>
  <c r="Z332" i="21"/>
  <c r="N369" i="21"/>
  <c r="AK358" i="21"/>
  <c r="P353" i="21"/>
  <c r="S346" i="21"/>
  <c r="AJ340" i="21"/>
  <c r="AB333" i="21"/>
  <c r="U328" i="21"/>
  <c r="AG319" i="21"/>
  <c r="Q372" i="21"/>
  <c r="V364" i="21"/>
  <c r="AH357" i="21"/>
  <c r="AJ346" i="21"/>
  <c r="AJ341" i="21"/>
  <c r="Q337" i="21"/>
  <c r="AA333" i="21"/>
  <c r="AI327" i="21"/>
  <c r="AC317" i="21"/>
  <c r="AB313" i="21"/>
  <c r="V373" i="21"/>
  <c r="O357" i="21"/>
  <c r="U352" i="21"/>
  <c r="AK342" i="21"/>
  <c r="O340" i="21"/>
  <c r="X336" i="21"/>
  <c r="AJ330" i="21"/>
  <c r="X327" i="21"/>
  <c r="AE322" i="21"/>
  <c r="O320" i="21"/>
  <c r="AB307" i="21"/>
  <c r="AH412" i="21"/>
  <c r="X391" i="21"/>
  <c r="AA382" i="21"/>
  <c r="AK372" i="21"/>
  <c r="T369" i="21"/>
  <c r="AC364" i="21"/>
  <c r="AF357" i="21"/>
  <c r="N354" i="21"/>
  <c r="AA351" i="21"/>
  <c r="M348" i="21"/>
  <c r="M344" i="21"/>
  <c r="Q342" i="21"/>
  <c r="AF336" i="21"/>
  <c r="AI333" i="21"/>
  <c r="N325" i="21"/>
  <c r="V324" i="21"/>
  <c r="AA317" i="21"/>
  <c r="P314" i="21"/>
  <c r="AD283" i="21"/>
  <c r="AK286" i="21"/>
  <c r="X273" i="21"/>
  <c r="O250" i="21"/>
  <c r="Q286" i="21"/>
  <c r="AH295" i="21"/>
  <c r="Z287" i="21"/>
  <c r="Z277" i="21"/>
  <c r="Q272" i="21"/>
  <c r="R269" i="21"/>
  <c r="Y254" i="21"/>
  <c r="W311" i="21"/>
  <c r="AH302" i="21"/>
  <c r="AD293" i="21"/>
  <c r="W286" i="21"/>
  <c r="AA277" i="21"/>
  <c r="AK267" i="21"/>
  <c r="U265" i="21"/>
  <c r="AI259" i="21"/>
  <c r="Q258" i="21"/>
  <c r="AC257" i="21"/>
  <c r="AJ246" i="21"/>
  <c r="AA326" i="21"/>
  <c r="R301" i="21"/>
  <c r="AF295" i="21"/>
  <c r="W290" i="21"/>
  <c r="V286" i="21"/>
  <c r="X283" i="21"/>
  <c r="AB274" i="21"/>
  <c r="AG262" i="21"/>
  <c r="AI262" i="21"/>
  <c r="V249" i="21"/>
  <c r="Q249" i="21"/>
  <c r="U236" i="21"/>
  <c r="AA232" i="21"/>
  <c r="S202" i="21"/>
  <c r="O202" i="21"/>
  <c r="AE190" i="21"/>
  <c r="P190" i="21"/>
  <c r="AB190" i="21"/>
  <c r="W185" i="21"/>
  <c r="AC185" i="21"/>
  <c r="AF203" i="21"/>
  <c r="Q203" i="21"/>
  <c r="W244" i="21"/>
  <c r="AH235" i="21"/>
  <c r="N225" i="21"/>
  <c r="AE222" i="21"/>
  <c r="AI204" i="21"/>
  <c r="AA266" i="21"/>
  <c r="W252" i="21"/>
  <c r="AA248" i="21"/>
  <c r="R243" i="21"/>
  <c r="R236" i="21"/>
  <c r="AC234" i="21"/>
  <c r="Z228" i="21"/>
  <c r="AK212" i="21"/>
  <c r="X195" i="21"/>
  <c r="P233" i="21"/>
  <c r="AE225" i="21"/>
  <c r="U218" i="21"/>
  <c r="P214" i="21"/>
  <c r="N209" i="21"/>
  <c r="AF209" i="21"/>
  <c r="N181" i="21"/>
  <c r="AI181" i="21"/>
  <c r="X251" i="21"/>
  <c r="R244" i="21"/>
  <c r="AJ236" i="21"/>
  <c r="X232" i="21"/>
  <c r="W228" i="21"/>
  <c r="Q224" i="21"/>
  <c r="S222" i="21"/>
  <c r="X218" i="21"/>
  <c r="AA211" i="21"/>
  <c r="AJ275" i="21"/>
  <c r="AF242" i="21"/>
  <c r="AK240" i="21"/>
  <c r="R234" i="21"/>
  <c r="T230" i="21"/>
  <c r="P226" i="21"/>
  <c r="R222" i="21"/>
  <c r="U190" i="21"/>
  <c r="Z141" i="21"/>
  <c r="AF141" i="21"/>
  <c r="X125" i="21"/>
  <c r="AJ125" i="21"/>
  <c r="AI194" i="21"/>
  <c r="AA176" i="21"/>
  <c r="T161" i="21"/>
  <c r="W155" i="21"/>
  <c r="O145" i="21"/>
  <c r="Z145" i="21"/>
  <c r="R142" i="21"/>
  <c r="Y138" i="21"/>
  <c r="T138" i="21"/>
  <c r="O113" i="21"/>
  <c r="AK113" i="21"/>
  <c r="S186" i="21"/>
  <c r="W180" i="21"/>
  <c r="AE171" i="21"/>
  <c r="Y128" i="21"/>
  <c r="AH128" i="21"/>
  <c r="S128" i="21"/>
  <c r="AF124" i="21"/>
  <c r="Q124" i="21"/>
  <c r="AF187" i="21"/>
  <c r="W171" i="21"/>
  <c r="AC168" i="21"/>
  <c r="S154" i="21"/>
  <c r="X154" i="21"/>
  <c r="Q146" i="21"/>
  <c r="U196" i="21"/>
  <c r="N192" i="21"/>
  <c r="R182" i="21"/>
  <c r="Z179" i="21"/>
  <c r="M172" i="21"/>
  <c r="AA172" i="21"/>
  <c r="AJ162" i="21"/>
  <c r="O150" i="21"/>
  <c r="X150" i="21"/>
  <c r="X147" i="21"/>
  <c r="S147" i="21"/>
  <c r="V142" i="21"/>
  <c r="P134" i="21"/>
  <c r="AA134" i="21"/>
  <c r="V125" i="21"/>
  <c r="M210" i="21"/>
  <c r="Z205" i="21"/>
  <c r="P194" i="21"/>
  <c r="AB187" i="21"/>
  <c r="AC176" i="21"/>
  <c r="AF168" i="21"/>
  <c r="V163" i="21"/>
  <c r="AE155" i="21"/>
  <c r="AD124" i="21"/>
  <c r="AB110" i="21"/>
  <c r="U110" i="21"/>
  <c r="AE206" i="21"/>
  <c r="AH197" i="21"/>
  <c r="AG192" i="21"/>
  <c r="P186" i="21"/>
  <c r="S178" i="21"/>
  <c r="AA173" i="21"/>
  <c r="AD171" i="21"/>
  <c r="AK164" i="21"/>
  <c r="AH163" i="21"/>
  <c r="U156" i="21"/>
  <c r="AG136" i="21"/>
  <c r="AF136" i="21"/>
  <c r="AI136" i="21"/>
  <c r="Z245" i="21"/>
  <c r="AH221" i="21"/>
  <c r="T206" i="21"/>
  <c r="AB200" i="21"/>
  <c r="T197" i="21"/>
  <c r="N193" i="21"/>
  <c r="Z189" i="21"/>
  <c r="Z187" i="21"/>
  <c r="AG184" i="21"/>
  <c r="Q180" i="21"/>
  <c r="V177" i="21"/>
  <c r="Z176" i="21"/>
  <c r="AC171" i="21"/>
  <c r="W164" i="21"/>
  <c r="P161" i="21"/>
  <c r="AK142" i="21"/>
  <c r="AD137" i="21"/>
  <c r="AH137" i="21"/>
  <c r="AJ137" i="21"/>
  <c r="W133" i="21"/>
  <c r="Y133" i="21"/>
  <c r="AK133" i="21"/>
  <c r="S129" i="21"/>
  <c r="M125" i="21"/>
  <c r="Y115" i="21"/>
  <c r="U103" i="21"/>
  <c r="O118" i="21"/>
  <c r="Z105" i="21"/>
  <c r="Y100" i="21"/>
  <c r="AK96" i="21"/>
  <c r="AE96" i="21"/>
  <c r="AC115" i="21"/>
  <c r="AF96" i="21"/>
  <c r="AD118" i="21"/>
  <c r="S103" i="21"/>
  <c r="V100" i="21"/>
  <c r="W87" i="21"/>
  <c r="AI87" i="21"/>
  <c r="AE174" i="21"/>
  <c r="AH165" i="21"/>
  <c r="V157" i="21"/>
  <c r="AF131" i="21"/>
  <c r="AB121" i="21"/>
  <c r="AH120" i="21"/>
  <c r="AA115" i="21"/>
  <c r="AH157" i="21"/>
  <c r="AC140" i="21"/>
  <c r="AJ126" i="21"/>
  <c r="AA121" i="21"/>
  <c r="AK116" i="21"/>
  <c r="AC106" i="21"/>
  <c r="AI106" i="21"/>
  <c r="AI104" i="21"/>
  <c r="AH100" i="21"/>
  <c r="Q92" i="21"/>
  <c r="AC92" i="21"/>
  <c r="AK174" i="21"/>
  <c r="AB169" i="21"/>
  <c r="O158" i="21"/>
  <c r="V153" i="21"/>
  <c r="AH149" i="21"/>
  <c r="U132" i="21"/>
  <c r="Q130" i="21"/>
  <c r="AK122" i="21"/>
  <c r="AD120" i="21"/>
  <c r="S112" i="21"/>
  <c r="P100" i="21"/>
  <c r="X95" i="21"/>
  <c r="AC88" i="21"/>
  <c r="AF84" i="21"/>
  <c r="AI84" i="21"/>
  <c r="AE79" i="21"/>
  <c r="AH79" i="21"/>
  <c r="AC67" i="21"/>
  <c r="AG67" i="21"/>
  <c r="AJ67" i="21"/>
  <c r="R78" i="21"/>
  <c r="M78" i="21"/>
  <c r="O68" i="21"/>
  <c r="Q68" i="21"/>
  <c r="AB68" i="21"/>
  <c r="O90" i="21"/>
  <c r="AG86" i="21"/>
  <c r="AI86" i="21"/>
  <c r="AK74" i="21"/>
  <c r="V67" i="21"/>
  <c r="S63" i="21"/>
  <c r="AF63" i="21"/>
  <c r="AE76" i="21"/>
  <c r="AG76" i="21"/>
  <c r="N71" i="21"/>
  <c r="P71" i="21"/>
  <c r="AB60" i="21"/>
  <c r="T60" i="21"/>
  <c r="AK60" i="21"/>
  <c r="S94" i="21"/>
  <c r="X89" i="21"/>
  <c r="Y88" i="21"/>
  <c r="AJ78" i="21"/>
  <c r="U94" i="21"/>
  <c r="X88" i="21"/>
  <c r="AC82" i="21"/>
  <c r="AE82" i="21"/>
  <c r="AF78" i="21"/>
  <c r="AK68" i="21"/>
  <c r="Q50" i="21"/>
  <c r="Z46" i="21"/>
  <c r="X46" i="21"/>
  <c r="S46" i="21"/>
  <c r="AK24" i="21"/>
  <c r="AC24" i="21"/>
  <c r="AI24" i="21"/>
  <c r="X47" i="21"/>
  <c r="N64" i="21"/>
  <c r="X58" i="21"/>
  <c r="AA58" i="21"/>
  <c r="Z47" i="21"/>
  <c r="N45" i="21"/>
  <c r="R45" i="21"/>
  <c r="AH81" i="21"/>
  <c r="AH73" i="21"/>
  <c r="AB69" i="21"/>
  <c r="U59" i="21"/>
  <c r="X59" i="21"/>
  <c r="U46" i="21"/>
  <c r="AG30" i="21"/>
  <c r="P30" i="21"/>
  <c r="V30" i="21"/>
  <c r="AG73" i="21"/>
  <c r="AF66" i="21"/>
  <c r="Y59" i="21"/>
  <c r="P53" i="21"/>
  <c r="Z99" i="21"/>
  <c r="AF81" i="21"/>
  <c r="Z69" i="21"/>
  <c r="W59" i="21"/>
  <c r="O56" i="21"/>
  <c r="P46" i="21"/>
  <c r="AH34" i="21"/>
  <c r="Q34" i="21"/>
  <c r="W34" i="21"/>
  <c r="AF33" i="21"/>
  <c r="AE33" i="21"/>
  <c r="W23" i="21"/>
  <c r="AB23" i="21"/>
  <c r="W31" i="21"/>
  <c r="AB31" i="21"/>
  <c r="AK20" i="21"/>
  <c r="AJ20" i="21"/>
  <c r="AH19" i="21"/>
  <c r="Y41" i="21"/>
  <c r="X41" i="21"/>
  <c r="W38" i="21"/>
  <c r="AA35" i="21"/>
  <c r="M11" i="21"/>
  <c r="AB11" i="21"/>
  <c r="AH11" i="21"/>
  <c r="Z52" i="21"/>
  <c r="X42" i="21"/>
  <c r="W41" i="21"/>
  <c r="AG31" i="21"/>
  <c r="AA9" i="21"/>
  <c r="X9" i="21"/>
  <c r="AC9" i="21"/>
  <c r="U20" i="21"/>
  <c r="R55" i="21"/>
  <c r="AG39" i="21"/>
  <c r="AD31" i="21"/>
  <c r="AD26" i="21"/>
  <c r="AK26" i="21"/>
  <c r="P308" i="21"/>
  <c r="AD282" i="21"/>
  <c r="AA273" i="21"/>
  <c r="AF282" i="21"/>
  <c r="Z290" i="21"/>
  <c r="Y295" i="21"/>
  <c r="V272" i="21"/>
  <c r="AF269" i="21"/>
  <c r="W264" i="21"/>
  <c r="AJ309" i="21"/>
  <c r="AI300" i="21"/>
  <c r="AH291" i="21"/>
  <c r="AK285" i="21"/>
  <c r="AE267" i="21"/>
  <c r="AI265" i="21"/>
  <c r="N257" i="21"/>
  <c r="Z254" i="21"/>
  <c r="AB246" i="21"/>
  <c r="AA318" i="21"/>
  <c r="S305" i="21"/>
  <c r="V295" i="21"/>
  <c r="AI292" i="21"/>
  <c r="Q289" i="21"/>
  <c r="M286" i="21"/>
  <c r="M283" i="21"/>
  <c r="AF273" i="21"/>
  <c r="AA265" i="21"/>
  <c r="AC259" i="21"/>
  <c r="AD249" i="21"/>
  <c r="AA249" i="21"/>
  <c r="AK236" i="21"/>
  <c r="AI232" i="21"/>
  <c r="AK225" i="21"/>
  <c r="AI202" i="21"/>
  <c r="X202" i="21"/>
  <c r="AH190" i="21"/>
  <c r="AK190" i="21"/>
  <c r="AF185" i="21"/>
  <c r="Z185" i="21"/>
  <c r="AI203" i="21"/>
  <c r="AE244" i="21"/>
  <c r="M226" i="21"/>
  <c r="V225" i="21"/>
  <c r="Q222" i="21"/>
  <c r="AB203" i="21"/>
  <c r="AE252" i="21"/>
  <c r="AI248" i="21"/>
  <c r="AH243" i="21"/>
  <c r="AK234" i="21"/>
  <c r="AB227" i="21"/>
  <c r="AF222" i="21"/>
  <c r="AJ219" i="21"/>
  <c r="V212" i="21"/>
  <c r="AD211" i="21"/>
  <c r="AF195" i="21"/>
  <c r="AA195" i="21"/>
  <c r="AA236" i="21"/>
  <c r="X233" i="21"/>
  <c r="Y230" i="21"/>
  <c r="T225" i="21"/>
  <c r="AC218" i="21"/>
  <c r="AF214" i="21"/>
  <c r="V209" i="21"/>
  <c r="W181" i="21"/>
  <c r="U276" i="21"/>
  <c r="Q256" i="21"/>
  <c r="AF251" i="21"/>
  <c r="AA242" i="21"/>
  <c r="Z236" i="21"/>
  <c r="N232" i="21"/>
  <c r="Y224" i="21"/>
  <c r="P219" i="21"/>
  <c r="V217" i="21"/>
  <c r="Q217" i="21"/>
  <c r="Q211" i="21"/>
  <c r="W195" i="21"/>
  <c r="AA275" i="21"/>
  <c r="V260" i="21"/>
  <c r="AC248" i="21"/>
  <c r="V242" i="21"/>
  <c r="O240" i="21"/>
  <c r="AI236" i="21"/>
  <c r="AA217" i="21"/>
  <c r="U185" i="21"/>
  <c r="Q155" i="21"/>
  <c r="AH141" i="21"/>
  <c r="AE138" i="21"/>
  <c r="AG125" i="21"/>
  <c r="AB125" i="21"/>
  <c r="AI180" i="21"/>
  <c r="AI176" i="21"/>
  <c r="AC161" i="21"/>
  <c r="N145" i="21"/>
  <c r="X145" i="21"/>
  <c r="P142" i="21"/>
  <c r="AA142" i="21"/>
  <c r="AH138" i="21"/>
  <c r="AC138" i="21"/>
  <c r="W113" i="21"/>
  <c r="R113" i="21"/>
  <c r="AG113" i="21"/>
  <c r="AA186" i="21"/>
  <c r="AE180" i="21"/>
  <c r="AG128" i="21"/>
  <c r="AB128" i="21"/>
  <c r="O124" i="21"/>
  <c r="Z124" i="21"/>
  <c r="Q168" i="21"/>
  <c r="O162" i="21"/>
  <c r="AA154" i="21"/>
  <c r="O146" i="21"/>
  <c r="Z146" i="21"/>
  <c r="W138" i="21"/>
  <c r="AC196" i="21"/>
  <c r="U172" i="21"/>
  <c r="AJ172" i="21"/>
  <c r="N163" i="21"/>
  <c r="W162" i="21"/>
  <c r="W150" i="21"/>
  <c r="AG150" i="21"/>
  <c r="AB147" i="21"/>
  <c r="Y134" i="21"/>
  <c r="AJ134" i="21"/>
  <c r="AE124" i="21"/>
  <c r="AE197" i="21"/>
  <c r="S187" i="21"/>
  <c r="AD180" i="21"/>
  <c r="R176" i="21"/>
  <c r="U168" i="21"/>
  <c r="M166" i="21"/>
  <c r="AH162" i="21"/>
  <c r="S155" i="21"/>
  <c r="W146" i="21"/>
  <c r="U138" i="21"/>
  <c r="O110" i="21"/>
  <c r="N110" i="21"/>
  <c r="AG110" i="21"/>
  <c r="AA178" i="21"/>
  <c r="AB176" i="21"/>
  <c r="AJ173" i="21"/>
  <c r="S171" i="21"/>
  <c r="Q164" i="21"/>
  <c r="U163" i="21"/>
  <c r="AC156" i="21"/>
  <c r="T156" i="21"/>
  <c r="AA150" i="21"/>
  <c r="T142" i="21"/>
  <c r="AH261" i="21"/>
  <c r="Z221" i="21"/>
  <c r="AI210" i="21"/>
  <c r="AK205" i="21"/>
  <c r="S200" i="21"/>
  <c r="AJ196" i="21"/>
  <c r="V193" i="21"/>
  <c r="AH189" i="21"/>
  <c r="Q187" i="21"/>
  <c r="AD177" i="21"/>
  <c r="N176" i="21"/>
  <c r="R171" i="21"/>
  <c r="AE163" i="21"/>
  <c r="Z150" i="21"/>
  <c r="S142" i="21"/>
  <c r="AC136" i="21"/>
  <c r="AF133" i="21"/>
  <c r="AI133" i="21"/>
  <c r="N129" i="21"/>
  <c r="Q129" i="21"/>
  <c r="AB129" i="21"/>
  <c r="V124" i="21"/>
  <c r="AG115" i="21"/>
  <c r="P103" i="21"/>
  <c r="AG103" i="21"/>
  <c r="W118" i="21"/>
  <c r="AD115" i="21"/>
  <c r="AH105" i="21"/>
  <c r="AK103" i="21"/>
  <c r="AG100" i="21"/>
  <c r="S96" i="21"/>
  <c r="P96" i="21"/>
  <c r="S115" i="21"/>
  <c r="Y308" i="21"/>
  <c r="Q274" i="21"/>
  <c r="O270" i="21"/>
  <c r="M309" i="21"/>
  <c r="U282" i="21"/>
  <c r="Q290" i="21"/>
  <c r="AE250" i="21"/>
  <c r="AK292" i="21"/>
  <c r="AC284" i="21"/>
  <c r="N277" i="21"/>
  <c r="AH264" i="21"/>
  <c r="S254" i="21"/>
  <c r="AA309" i="21"/>
  <c r="Z300" i="21"/>
  <c r="Y291" i="21"/>
  <c r="AB284" i="21"/>
  <c r="AA272" i="21"/>
  <c r="S258" i="21"/>
  <c r="V257" i="21"/>
  <c r="S246" i="21"/>
  <c r="O303" i="21"/>
  <c r="Y300" i="21"/>
  <c r="M295" i="21"/>
  <c r="Z292" i="21"/>
  <c r="AG289" i="21"/>
  <c r="AK282" i="21"/>
  <c r="T262" i="21"/>
  <c r="Y258" i="21"/>
  <c r="AK249" i="21"/>
  <c r="W236" i="21"/>
  <c r="AA225" i="21"/>
  <c r="M202" i="21"/>
  <c r="AG202" i="21"/>
  <c r="M190" i="21"/>
  <c r="Q190" i="21"/>
  <c r="T190" i="21"/>
  <c r="AJ225" i="21"/>
  <c r="N203" i="21"/>
  <c r="R203" i="21"/>
  <c r="AF236" i="21"/>
  <c r="T232" i="21"/>
  <c r="U226" i="21"/>
  <c r="AD225" i="21"/>
  <c r="AG222" i="21"/>
  <c r="R204" i="21"/>
  <c r="Z260" i="21"/>
  <c r="AJ242" i="21"/>
  <c r="AD235" i="21"/>
  <c r="AI233" i="21"/>
  <c r="U222" i="21"/>
  <c r="Y219" i="21"/>
  <c r="AC209" i="21"/>
  <c r="S195" i="21"/>
  <c r="Q236" i="21"/>
  <c r="AF233" i="21"/>
  <c r="AK218" i="21"/>
  <c r="Q214" i="21"/>
  <c r="AD209" i="21"/>
  <c r="Q209" i="21"/>
  <c r="R181" i="21"/>
  <c r="AF181" i="21"/>
  <c r="Q181" i="21"/>
  <c r="AK276" i="21"/>
  <c r="Y256" i="21"/>
  <c r="P236" i="21"/>
  <c r="Y227" i="21"/>
  <c r="AG224" i="21"/>
  <c r="X219" i="21"/>
  <c r="Y217" i="21"/>
  <c r="Y211" i="21"/>
  <c r="AA209" i="21"/>
  <c r="AD190" i="21"/>
  <c r="R275" i="21"/>
  <c r="AE256" i="21"/>
  <c r="R248" i="21"/>
  <c r="N241" i="21"/>
  <c r="O238" i="21"/>
  <c r="Y236" i="21"/>
  <c r="AE233" i="21"/>
  <c r="AG228" i="21"/>
  <c r="AB225" i="21"/>
  <c r="AD220" i="21"/>
  <c r="V204" i="21"/>
  <c r="P155" i="21"/>
  <c r="Z155" i="21"/>
  <c r="O141" i="21"/>
  <c r="P125" i="21"/>
  <c r="AK125" i="21"/>
  <c r="Y180" i="21"/>
  <c r="V145" i="21"/>
  <c r="O142" i="21"/>
  <c r="Y142" i="21"/>
  <c r="AJ142" i="21"/>
  <c r="AE113" i="21"/>
  <c r="AI186" i="21"/>
  <c r="O171" i="21"/>
  <c r="P128" i="21"/>
  <c r="M124" i="21"/>
  <c r="X124" i="21"/>
  <c r="AI124" i="21"/>
  <c r="AK182" i="21"/>
  <c r="Y168" i="21"/>
  <c r="S162" i="21"/>
  <c r="X162" i="21"/>
  <c r="P154" i="21"/>
  <c r="X146" i="21"/>
  <c r="AJ146" i="21"/>
  <c r="AE128" i="21"/>
  <c r="AK196" i="21"/>
  <c r="AC187" i="21"/>
  <c r="T180" i="21"/>
  <c r="AJ178" i="21"/>
  <c r="AC172" i="21"/>
  <c r="AI171" i="21"/>
  <c r="W163" i="21"/>
  <c r="AE150" i="21"/>
  <c r="P150" i="21"/>
  <c r="Q147" i="21"/>
  <c r="AK147" i="21"/>
  <c r="U141" i="21"/>
  <c r="AH134" i="21"/>
  <c r="S134" i="21"/>
  <c r="AA208" i="21"/>
  <c r="V197" i="21"/>
  <c r="AE192" i="21"/>
  <c r="AJ186" i="21"/>
  <c r="S180" i="21"/>
  <c r="AK173" i="21"/>
  <c r="O166" i="21"/>
  <c r="V166" i="21"/>
  <c r="U162" i="21"/>
  <c r="AJ136" i="21"/>
  <c r="W110" i="21"/>
  <c r="Z110" i="21"/>
  <c r="S110" i="21"/>
  <c r="N201" i="21"/>
  <c r="AJ187" i="21"/>
  <c r="AH182" i="21"/>
  <c r="AI178" i="21"/>
  <c r="O176" i="21"/>
  <c r="T173" i="21"/>
  <c r="Z164" i="21"/>
  <c r="AF162" i="21"/>
  <c r="AK156" i="21"/>
  <c r="AD156" i="21"/>
  <c r="AK141" i="21"/>
  <c r="M136" i="21"/>
  <c r="O136" i="21"/>
  <c r="AD134" i="21"/>
  <c r="Z261" i="21"/>
  <c r="AH237" i="21"/>
  <c r="AA210" i="21"/>
  <c r="AB205" i="21"/>
  <c r="O198" i="21"/>
  <c r="AA196" i="21"/>
  <c r="AD193" i="21"/>
  <c r="AC179" i="21"/>
  <c r="AG173" i="21"/>
  <c r="T163" i="21"/>
  <c r="X156" i="21"/>
  <c r="AJ141" i="21"/>
  <c r="O137" i="21"/>
  <c r="Q137" i="21"/>
  <c r="X134" i="21"/>
  <c r="V129" i="21"/>
  <c r="Z129" i="21"/>
  <c r="AK129" i="21"/>
  <c r="AH113" i="21"/>
  <c r="X103" i="21"/>
  <c r="AE118" i="21"/>
  <c r="T115" i="21"/>
  <c r="Y103" i="21"/>
  <c r="AA96" i="21"/>
  <c r="Z96" i="21"/>
  <c r="O96" i="21"/>
  <c r="AE121" i="21"/>
  <c r="X139" i="21"/>
  <c r="AC126" i="21"/>
  <c r="Z112" i="21"/>
  <c r="AA109" i="21"/>
  <c r="Y102" i="21"/>
  <c r="W102" i="21"/>
  <c r="AJ87" i="21"/>
  <c r="AG87" i="21"/>
  <c r="N169" i="21"/>
  <c r="Q160" i="21"/>
  <c r="AE152" i="21"/>
  <c r="W140" i="21"/>
  <c r="V123" i="21"/>
  <c r="Q120" i="21"/>
  <c r="AA117" i="21"/>
  <c r="AI105" i="21"/>
  <c r="AI100" i="21"/>
  <c r="Q152" i="21"/>
  <c r="AK139" i="21"/>
  <c r="R126" i="21"/>
  <c r="V116" i="21"/>
  <c r="T112" i="21"/>
  <c r="O106" i="21"/>
  <c r="Z106" i="21"/>
  <c r="M104" i="21"/>
  <c r="AE104" i="21"/>
  <c r="AG92" i="21"/>
  <c r="U92" i="21"/>
  <c r="S174" i="21"/>
  <c r="AK165" i="21"/>
  <c r="AE158" i="21"/>
  <c r="AD140" i="21"/>
  <c r="AK132" i="21"/>
  <c r="AI126" i="21"/>
  <c r="R122" i="21"/>
  <c r="AK118" i="21"/>
  <c r="W116" i="21"/>
  <c r="AC109" i="21"/>
  <c r="V96" i="21"/>
  <c r="AG95" i="21"/>
  <c r="X97" i="21"/>
  <c r="S88" i="21"/>
  <c r="O84" i="21"/>
  <c r="Q84" i="21"/>
  <c r="N79" i="21"/>
  <c r="P79" i="21"/>
  <c r="AE78" i="21"/>
  <c r="N67" i="21"/>
  <c r="P67" i="21"/>
  <c r="AH78" i="21"/>
  <c r="AC78" i="21"/>
  <c r="AG68" i="21"/>
  <c r="AJ68" i="21"/>
  <c r="AB97" i="21"/>
  <c r="AE90" i="21"/>
  <c r="R86" i="21"/>
  <c r="V74" i="21"/>
  <c r="Y74" i="21"/>
  <c r="Y63" i="21"/>
  <c r="Z63" i="21"/>
  <c r="AK63" i="21"/>
  <c r="AI79" i="21"/>
  <c r="P76" i="21"/>
  <c r="S76" i="21"/>
  <c r="AD71" i="21"/>
  <c r="AF71" i="21"/>
  <c r="AA60" i="21"/>
  <c r="P60" i="21"/>
  <c r="U98" i="21"/>
  <c r="Y97" i="21"/>
  <c r="AI94" i="21"/>
  <c r="AF86" i="21"/>
  <c r="V98" i="21"/>
  <c r="AD90" i="21"/>
  <c r="AJ308" i="21"/>
  <c r="W287" i="21"/>
  <c r="Q270" i="21"/>
  <c r="AC300" i="21"/>
  <c r="X270" i="21"/>
  <c r="Y286" i="21"/>
  <c r="Z310" i="21"/>
  <c r="S292" i="21"/>
  <c r="T284" i="21"/>
  <c r="W277" i="21"/>
  <c r="N272" i="21"/>
  <c r="O269" i="21"/>
  <c r="N264" i="21"/>
  <c r="R309" i="21"/>
  <c r="Q300" i="21"/>
  <c r="P291" i="21"/>
  <c r="S284" i="21"/>
  <c r="AG270" i="21"/>
  <c r="N265" i="21"/>
  <c r="P259" i="21"/>
  <c r="AA258" i="21"/>
  <c r="AD257" i="21"/>
  <c r="W250" i="21"/>
  <c r="AC246" i="21"/>
  <c r="AC311" i="21"/>
  <c r="W303" i="21"/>
  <c r="V298" i="21"/>
  <c r="R294" i="21"/>
  <c r="AD285" i="21"/>
  <c r="P282" i="21"/>
  <c r="X272" i="21"/>
  <c r="Z264" i="21"/>
  <c r="P249" i="21"/>
  <c r="AB249" i="21"/>
  <c r="AE236" i="21"/>
  <c r="P227" i="21"/>
  <c r="AK222" i="21"/>
  <c r="V202" i="21"/>
  <c r="AF190" i="21"/>
  <c r="Z190" i="21"/>
  <c r="AC190" i="21"/>
  <c r="X185" i="21"/>
  <c r="R185" i="21"/>
  <c r="Z225" i="21"/>
  <c r="AG203" i="21"/>
  <c r="AA203" i="21"/>
  <c r="Q240" i="21"/>
  <c r="P235" i="21"/>
  <c r="AC226" i="21"/>
  <c r="P225" i="21"/>
  <c r="AA204" i="21"/>
  <c r="X276" i="21"/>
  <c r="AJ256" i="21"/>
  <c r="AJ251" i="21"/>
  <c r="AF244" i="21"/>
  <c r="Y242" i="21"/>
  <c r="T235" i="21"/>
  <c r="AE226" i="21"/>
  <c r="M220" i="21"/>
  <c r="Z218" i="21"/>
  <c r="O212" i="21"/>
  <c r="Y195" i="21"/>
  <c r="AB195" i="21"/>
  <c r="AK232" i="21"/>
  <c r="AK227" i="21"/>
  <c r="AD222" i="21"/>
  <c r="V218" i="21"/>
  <c r="Y214" i="21"/>
  <c r="AG209" i="21"/>
  <c r="Z181" i="21"/>
  <c r="AJ181" i="21"/>
  <c r="M260" i="21"/>
  <c r="AG256" i="21"/>
  <c r="Z251" i="21"/>
  <c r="M242" i="21"/>
  <c r="U230" i="21"/>
  <c r="N227" i="21"/>
  <c r="O217" i="21"/>
  <c r="AG217" i="21"/>
  <c r="AE185" i="21"/>
  <c r="U268" i="21"/>
  <c r="U256" i="21"/>
  <c r="AD241" i="21"/>
  <c r="W238" i="21"/>
  <c r="N236" i="21"/>
  <c r="T233" i="21"/>
  <c r="V228" i="21"/>
  <c r="R225" i="21"/>
  <c r="V214" i="21"/>
  <c r="AK203" i="21"/>
  <c r="X155" i="21"/>
  <c r="AI155" i="21"/>
  <c r="M141" i="21"/>
  <c r="X141" i="21"/>
  <c r="R125" i="21"/>
  <c r="Y125" i="21"/>
  <c r="T125" i="21"/>
  <c r="AG187" i="21"/>
  <c r="Q176" i="21"/>
  <c r="M161" i="21"/>
  <c r="P145" i="21"/>
  <c r="W142" i="21"/>
  <c r="AH142" i="21"/>
  <c r="AC141" i="21"/>
  <c r="Q138" i="21"/>
  <c r="P113" i="21"/>
  <c r="S113" i="21"/>
  <c r="M113" i="21"/>
  <c r="P171" i="21"/>
  <c r="Y171" i="21"/>
  <c r="N128" i="21"/>
  <c r="AI128" i="21"/>
  <c r="U124" i="21"/>
  <c r="AG124" i="21"/>
  <c r="AB182" i="21"/>
  <c r="AG168" i="21"/>
  <c r="AA162" i="21"/>
  <c r="N154" i="21"/>
  <c r="Y154" i="21"/>
  <c r="AG146" i="21"/>
  <c r="R146" i="21"/>
  <c r="W125" i="21"/>
  <c r="AJ194" i="21"/>
  <c r="AK186" i="21"/>
  <c r="P179" i="21"/>
  <c r="Y178" i="21"/>
  <c r="AK172" i="21"/>
  <c r="U171" i="21"/>
  <c r="AG163" i="21"/>
  <c r="AG161" i="21"/>
  <c r="M150" i="21"/>
  <c r="Y150" i="21"/>
  <c r="Z147" i="21"/>
  <c r="T147" i="21"/>
  <c r="AB134" i="21"/>
  <c r="AA216" i="21"/>
  <c r="S208" i="21"/>
  <c r="AF201" i="21"/>
  <c r="V192" i="21"/>
  <c r="Z186" i="21"/>
  <c r="AI172" i="21"/>
  <c r="W166" i="21"/>
  <c r="AF166" i="21"/>
  <c r="V154" i="21"/>
  <c r="U145" i="21"/>
  <c r="AF134" i="21"/>
  <c r="AE110" i="21"/>
  <c r="AJ110" i="21"/>
  <c r="AC110" i="21"/>
  <c r="M110" i="21"/>
  <c r="V201" i="21"/>
  <c r="AG194" i="21"/>
  <c r="AA187" i="21"/>
  <c r="Y182" i="21"/>
  <c r="R173" i="21"/>
  <c r="AC173" i="21"/>
  <c r="AE168" i="21"/>
  <c r="AI164" i="21"/>
  <c r="T162" i="21"/>
  <c r="R156" i="21"/>
  <c r="W147" i="21"/>
  <c r="S141" i="21"/>
  <c r="V136" i="21"/>
  <c r="X136" i="21"/>
  <c r="V128" i="21"/>
  <c r="Z237" i="21"/>
  <c r="AG216" i="21"/>
  <c r="S205" i="21"/>
  <c r="W198" i="21"/>
  <c r="R196" i="21"/>
  <c r="AG186" i="21"/>
  <c r="AG182" i="21"/>
  <c r="S179" i="21"/>
  <c r="P177" i="21"/>
  <c r="V173" i="21"/>
  <c r="AD168" i="21"/>
  <c r="V147" i="21"/>
  <c r="Q141" i="21"/>
  <c r="X137" i="21"/>
  <c r="Z137" i="21"/>
  <c r="R133" i="21"/>
  <c r="O133" i="21"/>
  <c r="Q133" i="21"/>
  <c r="AD129" i="21"/>
  <c r="AI129" i="21"/>
  <c r="T129" i="21"/>
  <c r="P115" i="21"/>
  <c r="AF103" i="21"/>
  <c r="N121" i="21"/>
  <c r="P105" i="21"/>
  <c r="O105" i="21"/>
  <c r="O100" i="21"/>
  <c r="T100" i="21"/>
  <c r="AI96" i="21"/>
  <c r="Y96" i="21"/>
  <c r="U121" i="21"/>
  <c r="W105" i="21"/>
  <c r="AF139" i="21"/>
  <c r="T126" i="21"/>
  <c r="AB115" i="21"/>
  <c r="AH112" i="21"/>
  <c r="AI109" i="21"/>
  <c r="AG102" i="21"/>
  <c r="N278" i="21"/>
  <c r="Z270" i="21"/>
  <c r="T300" i="21"/>
  <c r="AF250" i="21"/>
  <c r="P284" i="21"/>
  <c r="S309" i="21"/>
  <c r="AJ291" i="21"/>
  <c r="AK283" i="21"/>
  <c r="W272" i="21"/>
  <c r="X269" i="21"/>
  <c r="X264" i="21"/>
  <c r="U254" i="21"/>
  <c r="N306" i="21"/>
  <c r="Q297" i="21"/>
  <c r="AG290" i="21"/>
  <c r="AJ283" i="21"/>
  <c r="T270" i="21"/>
  <c r="V265" i="21"/>
  <c r="X259" i="21"/>
  <c r="AI258" i="21"/>
  <c r="W246" i="21"/>
  <c r="T311" i="21"/>
  <c r="AE303" i="21"/>
  <c r="AD298" i="21"/>
  <c r="Z294" i="21"/>
  <c r="X291" i="21"/>
  <c r="T285" i="21"/>
  <c r="S278" i="21"/>
  <c r="AF270" i="21"/>
  <c r="O262" i="21"/>
  <c r="AF262" i="21"/>
  <c r="Z257" i="21"/>
  <c r="X249" i="21"/>
  <c r="S249" i="21"/>
  <c r="X227" i="21"/>
  <c r="P222" i="21"/>
  <c r="AE202" i="21"/>
  <c r="P202" i="21"/>
  <c r="N190" i="21"/>
  <c r="AI190" i="21"/>
  <c r="AA185" i="21"/>
  <c r="O225" i="21"/>
  <c r="O203" i="21"/>
  <c r="AJ203" i="21"/>
  <c r="Y240" i="21"/>
  <c r="AF235" i="21"/>
  <c r="AK226" i="21"/>
  <c r="AF225" i="21"/>
  <c r="M204" i="21"/>
  <c r="AJ204" i="21"/>
  <c r="X275" i="21"/>
  <c r="X256" i="21"/>
  <c r="Y251" i="21"/>
  <c r="P243" i="21"/>
  <c r="S234" i="21"/>
  <c r="P232" i="21"/>
  <c r="T226" i="21"/>
  <c r="U220" i="21"/>
  <c r="AC214" i="21"/>
  <c r="W212" i="21"/>
  <c r="Y204" i="21"/>
  <c r="AK195" i="21"/>
  <c r="AC235" i="21"/>
  <c r="O232" i="21"/>
  <c r="AA227" i="21"/>
  <c r="T222" i="21"/>
  <c r="O214" i="21"/>
  <c r="AG214" i="21"/>
  <c r="O209" i="21"/>
  <c r="AH181" i="21"/>
  <c r="O181" i="21"/>
  <c r="AB181" i="21"/>
  <c r="U260" i="21"/>
  <c r="U242" i="21"/>
  <c r="AB235" i="21"/>
  <c r="U228" i="21"/>
  <c r="S224" i="21"/>
  <c r="Z219" i="21"/>
  <c r="W217" i="21"/>
  <c r="Z211" i="21"/>
  <c r="W204" i="21"/>
  <c r="AK268" i="21"/>
  <c r="AA244" i="21"/>
  <c r="P241" i="21"/>
  <c r="AE238" i="21"/>
  <c r="AK235" i="21"/>
  <c r="AH232" i="21"/>
  <c r="AI227" i="21"/>
  <c r="AE224" i="21"/>
  <c r="AE219" i="21"/>
  <c r="S203" i="21"/>
  <c r="AF155" i="21"/>
  <c r="V141" i="21"/>
  <c r="Z125" i="21"/>
  <c r="AI125" i="21"/>
  <c r="AC125" i="21"/>
  <c r="W187" i="21"/>
  <c r="P176" i="21"/>
  <c r="AA171" i="21"/>
  <c r="AF161" i="21"/>
  <c r="M145" i="21"/>
  <c r="Y145" i="21"/>
  <c r="AE142" i="21"/>
  <c r="S138" i="21"/>
  <c r="Z138" i="21"/>
  <c r="N113" i="21"/>
  <c r="Z113" i="21"/>
  <c r="AC113" i="21"/>
  <c r="Y113" i="21"/>
  <c r="M180" i="21"/>
  <c r="X171" i="21"/>
  <c r="AH171" i="21"/>
  <c r="AF128" i="21"/>
  <c r="AC124" i="21"/>
  <c r="R124" i="21"/>
  <c r="S182" i="21"/>
  <c r="AH161" i="21"/>
  <c r="W154" i="21"/>
  <c r="AH154" i="21"/>
  <c r="AB146" i="21"/>
  <c r="Q194" i="21"/>
  <c r="AB186" i="21"/>
  <c r="X179" i="21"/>
  <c r="O178" i="21"/>
  <c r="P172" i="21"/>
  <c r="AH168" i="21"/>
  <c r="AG155" i="21"/>
  <c r="V150" i="21"/>
  <c r="AH150" i="21"/>
  <c r="AI147" i="21"/>
  <c r="AC147" i="21"/>
  <c r="V138" i="21"/>
  <c r="Q134" i="21"/>
  <c r="T134" i="21"/>
  <c r="S216" i="21"/>
  <c r="W201" i="21"/>
  <c r="AD196" i="21"/>
  <c r="M188" i="21"/>
  <c r="Q186" i="21"/>
  <c r="U179" i="21"/>
  <c r="W172" i="21"/>
  <c r="AE166" i="21"/>
  <c r="AE161" i="21"/>
  <c r="Q110" i="21"/>
  <c r="Y110" i="21"/>
  <c r="AD201" i="21"/>
  <c r="X194" i="21"/>
  <c r="R187" i="21"/>
  <c r="P182" i="21"/>
  <c r="M178" i="21"/>
  <c r="Z173" i="21"/>
  <c r="S168" i="21"/>
  <c r="AA156" i="21"/>
  <c r="AD155" i="21"/>
  <c r="R286" i="21"/>
  <c r="S291" i="21"/>
  <c r="R278" i="21"/>
  <c r="AA250" i="21"/>
  <c r="AB300" i="21"/>
  <c r="X284" i="21"/>
  <c r="AG305" i="21"/>
  <c r="P290" i="21"/>
  <c r="AK278" i="21"/>
  <c r="AE274" i="21"/>
  <c r="Q264" i="21"/>
  <c r="W254" i="21"/>
  <c r="AI321" i="21"/>
  <c r="T305" i="21"/>
  <c r="X295" i="21"/>
  <c r="Y287" i="21"/>
  <c r="AI278" i="21"/>
  <c r="AH259" i="21"/>
  <c r="P258" i="21"/>
  <c r="AB257" i="21"/>
  <c r="AG246" i="21"/>
  <c r="AI246" i="21"/>
  <c r="AI309" i="21"/>
  <c r="O291" i="21"/>
  <c r="AG287" i="21"/>
  <c r="AA284" i="21"/>
  <c r="R270" i="21"/>
  <c r="AE262" i="21"/>
  <c r="AC249" i="21"/>
  <c r="Q232" i="21"/>
  <c r="AH202" i="21"/>
  <c r="X190" i="21"/>
  <c r="V185" i="21"/>
  <c r="P185" i="21"/>
  <c r="AJ185" i="21"/>
  <c r="Z222" i="21"/>
  <c r="Y203" i="21"/>
  <c r="M244" i="21"/>
  <c r="AD227" i="21"/>
  <c r="Y225" i="21"/>
  <c r="U204" i="21"/>
  <c r="AB204" i="21"/>
  <c r="AF275" i="21"/>
  <c r="M252" i="21"/>
  <c r="Y248" i="21"/>
  <c r="X243" i="21"/>
  <c r="AD240" i="21"/>
  <c r="AI234" i="21"/>
  <c r="AI230" i="21"/>
  <c r="AK220" i="21"/>
  <c r="M212" i="21"/>
  <c r="AE212" i="21"/>
  <c r="V203" i="21"/>
  <c r="Q195" i="21"/>
  <c r="AD244" i="21"/>
  <c r="N233" i="21"/>
  <c r="O230" i="21"/>
  <c r="O227" i="21"/>
  <c r="AA218" i="21"/>
  <c r="W214" i="21"/>
  <c r="AE209" i="21"/>
  <c r="X204" i="21"/>
  <c r="AG181" i="21"/>
  <c r="AK181" i="21"/>
  <c r="AC260" i="21"/>
  <c r="AA256" i="21"/>
  <c r="AC242" i="21"/>
  <c r="AC228" i="21"/>
  <c r="AB226" i="21"/>
  <c r="AI224" i="21"/>
  <c r="AH219" i="21"/>
  <c r="AE217" i="21"/>
  <c r="AA214" i="21"/>
  <c r="AH211" i="21"/>
  <c r="Y281" i="21"/>
  <c r="AJ266" i="21"/>
  <c r="AD252" i="21"/>
  <c r="X241" i="21"/>
  <c r="AA235" i="21"/>
  <c r="W232" i="21"/>
  <c r="M227" i="21"/>
  <c r="U224" i="21"/>
  <c r="U219" i="21"/>
  <c r="Y212" i="21"/>
  <c r="AJ202" i="21"/>
  <c r="R155" i="21"/>
  <c r="P141" i="21"/>
  <c r="AH125" i="21"/>
  <c r="N187" i="21"/>
  <c r="Y176" i="21"/>
  <c r="V161" i="21"/>
  <c r="W145" i="21"/>
  <c r="AH145" i="21"/>
  <c r="Q142" i="21"/>
  <c r="AA138" i="21"/>
  <c r="R138" i="21"/>
  <c r="V113" i="21"/>
  <c r="AJ113" i="21"/>
  <c r="AI113" i="21"/>
  <c r="U180" i="21"/>
  <c r="AF171" i="21"/>
  <c r="R128" i="21"/>
  <c r="AK124" i="21"/>
  <c r="P124" i="21"/>
  <c r="AA124" i="21"/>
  <c r="AA168" i="21"/>
  <c r="M162" i="21"/>
  <c r="U161" i="21"/>
  <c r="AF154" i="21"/>
  <c r="P146" i="21"/>
  <c r="AK146" i="21"/>
  <c r="V210" i="21"/>
  <c r="R186" i="21"/>
  <c r="AF179" i="21"/>
  <c r="Y172" i="21"/>
  <c r="V168" i="21"/>
  <c r="Z163" i="21"/>
  <c r="T155" i="21"/>
  <c r="AF150" i="21"/>
  <c r="O134" i="21"/>
  <c r="AI134" i="21"/>
  <c r="AC134" i="21"/>
  <c r="AK210" i="21"/>
  <c r="AF206" i="21"/>
  <c r="Q200" i="21"/>
  <c r="T196" i="21"/>
  <c r="U188" i="21"/>
  <c r="AI182" i="21"/>
  <c r="AH178" i="21"/>
  <c r="AG171" i="21"/>
  <c r="R161" i="21"/>
  <c r="AB150" i="21"/>
  <c r="U142" i="21"/>
  <c r="AC128" i="21"/>
  <c r="P110" i="21"/>
  <c r="AA110" i="21"/>
  <c r="T110" i="21"/>
  <c r="AI110" i="21"/>
  <c r="O194" i="21"/>
  <c r="U178" i="21"/>
  <c r="AH173" i="21"/>
  <c r="AG172" i="21"/>
  <c r="M164" i="21"/>
  <c r="S164" i="21"/>
  <c r="Z286" i="21"/>
  <c r="AA291" i="21"/>
  <c r="AA278" i="21"/>
  <c r="AI250" i="21"/>
  <c r="AC291" i="21"/>
  <c r="U278" i="21"/>
  <c r="O274" i="21"/>
  <c r="AJ270" i="21"/>
  <c r="Y264" i="21"/>
  <c r="AE254" i="21"/>
  <c r="S321" i="21"/>
  <c r="R302" i="21"/>
  <c r="N295" i="21"/>
  <c r="P287" i="21"/>
  <c r="T278" i="21"/>
  <c r="S267" i="21"/>
  <c r="T265" i="21"/>
  <c r="M259" i="21"/>
  <c r="Z258" i="21"/>
  <c r="Z309" i="21"/>
  <c r="AJ301" i="21"/>
  <c r="AB293" i="21"/>
  <c r="X287" i="21"/>
  <c r="X277" i="21"/>
  <c r="Q262" i="21"/>
  <c r="M262" i="21"/>
  <c r="X254" i="21"/>
  <c r="Z249" i="21"/>
  <c r="Y232" i="21"/>
  <c r="Z227" i="21"/>
  <c r="AH204" i="21"/>
  <c r="N202" i="21"/>
  <c r="O190" i="21"/>
  <c r="AG190" i="21"/>
  <c r="R190" i="21"/>
  <c r="Y185" i="21"/>
  <c r="S185" i="21"/>
  <c r="P203" i="21"/>
  <c r="AH203" i="21"/>
  <c r="U244" i="21"/>
  <c r="AA240" i="21"/>
  <c r="R235" i="21"/>
  <c r="T227" i="21"/>
  <c r="X222" i="21"/>
  <c r="O222" i="21"/>
  <c r="AC204" i="21"/>
  <c r="T204" i="21"/>
  <c r="U252" i="21"/>
  <c r="AF243" i="21"/>
  <c r="T240" i="21"/>
  <c r="M234" i="21"/>
  <c r="X230" i="21"/>
  <c r="AG225" i="21"/>
  <c r="W220" i="21"/>
  <c r="U212" i="21"/>
  <c r="U202" i="21"/>
  <c r="Z195" i="21"/>
  <c r="S244" i="21"/>
  <c r="AD233" i="21"/>
  <c r="W230" i="21"/>
  <c r="AE214" i="21"/>
  <c r="R214" i="21"/>
  <c r="P209" i="21"/>
  <c r="M181" i="21"/>
  <c r="P181" i="21"/>
  <c r="T181" i="21"/>
  <c r="AK260" i="21"/>
  <c r="AK242" i="21"/>
  <c r="U233" i="21"/>
  <c r="AK228" i="21"/>
  <c r="Q226" i="21"/>
  <c r="X211" i="21"/>
  <c r="T203" i="21"/>
  <c r="AD276" i="21"/>
  <c r="Z266" i="21"/>
  <c r="S252" i="21"/>
  <c r="S243" i="21"/>
  <c r="AF241" i="21"/>
  <c r="Q238" i="21"/>
  <c r="O235" i="21"/>
  <c r="AH218" i="21"/>
  <c r="Q202" i="21"/>
  <c r="O155" i="21"/>
  <c r="AJ155" i="21"/>
  <c r="N141" i="21"/>
  <c r="Y141" i="21"/>
  <c r="Q125" i="21"/>
  <c r="T124" i="21"/>
  <c r="O182" i="21"/>
  <c r="AD161" i="21"/>
  <c r="AF145" i="21"/>
  <c r="N142" i="21"/>
  <c r="Z142" i="21"/>
  <c r="AB138" i="21"/>
  <c r="AD113" i="21"/>
  <c r="Q113" i="21"/>
  <c r="T113" i="21"/>
  <c r="AC180" i="21"/>
  <c r="M171" i="21"/>
  <c r="V155" i="21"/>
  <c r="O128" i="21"/>
  <c r="AA128" i="21"/>
  <c r="N124" i="21"/>
  <c r="Y124" i="21"/>
  <c r="AJ124" i="21"/>
  <c r="V180" i="21"/>
  <c r="AJ168" i="21"/>
  <c r="V162" i="21"/>
  <c r="AK155" i="21"/>
  <c r="S146" i="21"/>
  <c r="Y146" i="21"/>
  <c r="AB142" i="21"/>
  <c r="N210" i="21"/>
  <c r="AF192" i="21"/>
  <c r="AJ182" i="21"/>
  <c r="AD176" i="21"/>
  <c r="AH172" i="21"/>
  <c r="X163" i="21"/>
  <c r="AI163" i="21"/>
  <c r="Q150" i="21"/>
  <c r="R147" i="21"/>
  <c r="AC146" i="21"/>
  <c r="AE134" i="21"/>
  <c r="AC210" i="21"/>
  <c r="V206" i="21"/>
  <c r="Y200" i="21"/>
  <c r="AK188" i="21"/>
  <c r="Z182" i="21"/>
  <c r="V283" i="21"/>
  <c r="T287" i="21"/>
  <c r="O273" i="21"/>
  <c r="AH250" i="21"/>
  <c r="AJ286" i="21"/>
  <c r="AI295" i="21"/>
  <c r="T282" i="21"/>
  <c r="AA300" i="21"/>
  <c r="AI287" i="21"/>
  <c r="R277" i="21"/>
  <c r="U273" i="21"/>
  <c r="U270" i="21"/>
  <c r="AG264" i="21"/>
  <c r="O311" i="21"/>
  <c r="Z302" i="21"/>
  <c r="AF286" i="21"/>
  <c r="AB267" i="21"/>
  <c r="AE265" i="21"/>
  <c r="W259" i="21"/>
  <c r="S257" i="21"/>
  <c r="Z246" i="21"/>
  <c r="AI326" i="21"/>
  <c r="Q309" i="21"/>
  <c r="AA301" i="21"/>
  <c r="T297" i="21"/>
  <c r="S293" i="21"/>
  <c r="AF290" i="21"/>
  <c r="AH283" i="21"/>
  <c r="Y262" i="21"/>
  <c r="X262" i="21"/>
  <c r="V250" i="21"/>
  <c r="AJ249" i="21"/>
  <c r="M236" i="21"/>
  <c r="AH227" i="21"/>
  <c r="AE203" i="21"/>
  <c r="AF202" i="21"/>
  <c r="W190" i="21"/>
  <c r="AJ190" i="21"/>
  <c r="M185" i="21"/>
  <c r="AH185" i="21"/>
  <c r="AK185" i="21"/>
  <c r="X203" i="21"/>
  <c r="AK244" i="21"/>
  <c r="AI240" i="21"/>
  <c r="Z235" i="21"/>
  <c r="AA226" i="21"/>
  <c r="AC203" i="21"/>
  <c r="W222" i="21"/>
  <c r="Q204" i="21"/>
  <c r="AD204" i="21"/>
  <c r="S266" i="21"/>
  <c r="AK252" i="21"/>
  <c r="S248" i="21"/>
  <c r="U234" i="21"/>
  <c r="AJ228" i="21"/>
  <c r="AJ224" i="21"/>
  <c r="AE220" i="21"/>
  <c r="AC212" i="21"/>
  <c r="X212" i="21"/>
  <c r="P195" i="21"/>
  <c r="AI195" i="21"/>
  <c r="AC240" i="21"/>
  <c r="AE230" i="21"/>
  <c r="R226" i="21"/>
  <c r="M218" i="21"/>
  <c r="AH214" i="21"/>
  <c r="X209" i="21"/>
  <c r="U203" i="21"/>
  <c r="AE181" i="21"/>
  <c r="Y181" i="21"/>
  <c r="AC181" i="21"/>
  <c r="W260" i="21"/>
  <c r="P251" i="21"/>
  <c r="AB244" i="21"/>
  <c r="AB240" i="21"/>
  <c r="AJ232" i="21"/>
  <c r="O228" i="21"/>
  <c r="AC225" i="21"/>
  <c r="AC222" i="21"/>
  <c r="AJ218" i="21"/>
  <c r="X217" i="21"/>
  <c r="AF211" i="21"/>
  <c r="S211" i="21"/>
  <c r="R202" i="21"/>
  <c r="T276" i="21"/>
  <c r="Q266" i="21"/>
  <c r="AE251" i="21"/>
  <c r="Y238" i="21"/>
  <c r="AD234" i="21"/>
  <c r="AD230" i="21"/>
  <c r="Z226" i="21"/>
  <c r="AB222" i="21"/>
  <c r="W218" i="21"/>
  <c r="W211" i="21"/>
  <c r="AH155" i="21"/>
  <c r="R141" i="21"/>
  <c r="W141" i="21"/>
  <c r="AI141" i="21"/>
  <c r="O125" i="21"/>
  <c r="AA125" i="21"/>
  <c r="S194" i="21"/>
  <c r="AE182" i="21"/>
  <c r="S176" i="21"/>
  <c r="Q145" i="21"/>
  <c r="X142" i="21"/>
  <c r="P138" i="21"/>
  <c r="AK138" i="21"/>
  <c r="AA113" i="21"/>
  <c r="AF113" i="21"/>
  <c r="AE187" i="21"/>
  <c r="O180" i="21"/>
  <c r="V171" i="21"/>
  <c r="Q128" i="21"/>
  <c r="X128" i="21"/>
  <c r="AJ128" i="21"/>
  <c r="W124" i="21"/>
  <c r="AH124" i="21"/>
  <c r="X187" i="21"/>
  <c r="AJ171" i="21"/>
  <c r="T168" i="21"/>
  <c r="AE162" i="21"/>
  <c r="U155" i="21"/>
  <c r="O154" i="21"/>
  <c r="AA146" i="21"/>
  <c r="AA141" i="21"/>
  <c r="M196" i="21"/>
  <c r="W192" i="21"/>
  <c r="AA182" i="21"/>
  <c r="R179" i="21"/>
  <c r="T176" i="21"/>
  <c r="R172" i="21"/>
  <c r="AF163" i="21"/>
  <c r="Z154" i="21"/>
  <c r="N150" i="21"/>
  <c r="P147" i="21"/>
  <c r="AA147" i="21"/>
  <c r="R134" i="21"/>
  <c r="AD128" i="21"/>
  <c r="U210" i="21"/>
  <c r="R205" i="21"/>
  <c r="AG200" i="21"/>
  <c r="T166" i="21"/>
  <c r="AD110" i="21"/>
  <c r="AH186" i="21"/>
  <c r="V172" i="21"/>
  <c r="M156" i="21"/>
  <c r="N136" i="21"/>
  <c r="AB124" i="21"/>
  <c r="Z229" i="21"/>
  <c r="T192" i="21"/>
  <c r="Q184" i="21"/>
  <c r="V178" i="21"/>
  <c r="T172" i="21"/>
  <c r="AK145" i="21"/>
  <c r="P137" i="21"/>
  <c r="S133" i="21"/>
  <c r="AA129" i="21"/>
  <c r="AE103" i="21"/>
  <c r="AF118" i="21"/>
  <c r="Q105" i="21"/>
  <c r="U100" i="21"/>
  <c r="U118" i="21"/>
  <c r="S130" i="21"/>
  <c r="T118" i="21"/>
  <c r="Z109" i="21"/>
  <c r="AJ102" i="21"/>
  <c r="AE87" i="21"/>
  <c r="AA87" i="21"/>
  <c r="O174" i="21"/>
  <c r="M148" i="21"/>
  <c r="P131" i="21"/>
  <c r="AE123" i="21"/>
  <c r="AG120" i="21"/>
  <c r="Z117" i="21"/>
  <c r="O115" i="21"/>
  <c r="R157" i="21"/>
  <c r="AK140" i="21"/>
  <c r="X123" i="21"/>
  <c r="U116" i="21"/>
  <c r="AD112" i="21"/>
  <c r="AE106" i="21"/>
  <c r="S104" i="21"/>
  <c r="T104" i="21"/>
  <c r="O92" i="21"/>
  <c r="AB174" i="21"/>
  <c r="S165" i="21"/>
  <c r="T157" i="21"/>
  <c r="AJ139" i="21"/>
  <c r="AJ130" i="21"/>
  <c r="AB122" i="21"/>
  <c r="Q118" i="21"/>
  <c r="X104" i="21"/>
  <c r="V95" i="21"/>
  <c r="S95" i="21"/>
  <c r="P97" i="21"/>
  <c r="AI88" i="21"/>
  <c r="P84" i="21"/>
  <c r="AF79" i="21"/>
  <c r="M67" i="21"/>
  <c r="Q78" i="21"/>
  <c r="AI78" i="21"/>
  <c r="X68" i="21"/>
  <c r="AC68" i="21"/>
  <c r="AC90" i="21"/>
  <c r="W78" i="21"/>
  <c r="W74" i="21"/>
  <c r="Q63" i="21"/>
  <c r="N63" i="21"/>
  <c r="AI76" i="21"/>
  <c r="AE71" i="21"/>
  <c r="V68" i="21"/>
  <c r="AD60" i="21"/>
  <c r="M98" i="21"/>
  <c r="Q94" i="21"/>
  <c r="T90" i="21"/>
  <c r="O88" i="21"/>
  <c r="AI114" i="21"/>
  <c r="T86" i="21"/>
  <c r="AD82" i="21"/>
  <c r="AE61" i="21"/>
  <c r="M50" i="21"/>
  <c r="AK50" i="21"/>
  <c r="M46" i="21"/>
  <c r="AJ46" i="21"/>
  <c r="W24" i="21"/>
  <c r="AG47" i="21"/>
  <c r="Y47" i="21"/>
  <c r="Y58" i="21"/>
  <c r="X50" i="21"/>
  <c r="R61" i="21"/>
  <c r="AE45" i="21"/>
  <c r="R81" i="21"/>
  <c r="AK72" i="21"/>
  <c r="V66" i="21"/>
  <c r="AA61" i="21"/>
  <c r="AA69" i="21"/>
  <c r="AJ61" i="21"/>
  <c r="AB53" i="21"/>
  <c r="AE53" i="21"/>
  <c r="AH91" i="21"/>
  <c r="AI80" i="21"/>
  <c r="AI72" i="21"/>
  <c r="AK65" i="21"/>
  <c r="M61" i="21"/>
  <c r="Y53" i="21"/>
  <c r="N34" i="21"/>
  <c r="AA34" i="21"/>
  <c r="AF34" i="21"/>
  <c r="M33" i="21"/>
  <c r="T33" i="21"/>
  <c r="R23" i="21"/>
  <c r="AC23" i="21"/>
  <c r="Z31" i="21"/>
  <c r="M20" i="21"/>
  <c r="AI19" i="21"/>
  <c r="S17" i="21"/>
  <c r="W17" i="21"/>
  <c r="R17" i="21"/>
  <c r="V41" i="21"/>
  <c r="AH38" i="21"/>
  <c r="AC35" i="21"/>
  <c r="U11" i="21"/>
  <c r="T11" i="21"/>
  <c r="P52" i="21"/>
  <c r="V42" i="21"/>
  <c r="AI42" i="21"/>
  <c r="Y39" i="21"/>
  <c r="V35" i="21"/>
  <c r="AI9" i="21"/>
  <c r="R9" i="21"/>
  <c r="P43" i="21"/>
  <c r="AF41" i="21"/>
  <c r="M28" i="21"/>
  <c r="Q26" i="21"/>
  <c r="AA57" i="21"/>
  <c r="AA51" i="21"/>
  <c r="X44" i="21"/>
  <c r="P35" i="21"/>
  <c r="N29" i="21"/>
  <c r="AI28" i="21"/>
  <c r="P18" i="21"/>
  <c r="O18" i="21"/>
  <c r="AA18" i="21"/>
  <c r="P10" i="21"/>
  <c r="Q10" i="21"/>
  <c r="Y49" i="21"/>
  <c r="AB36" i="21"/>
  <c r="AF5" i="21"/>
  <c r="U5" i="21"/>
  <c r="R12" i="21"/>
  <c r="AC16" i="21"/>
  <c r="AH4" i="21"/>
  <c r="Y194" i="21"/>
  <c r="AC166" i="21"/>
  <c r="T141" i="21"/>
  <c r="Y186" i="21"/>
  <c r="AJ156" i="21"/>
  <c r="T145" i="21"/>
  <c r="W136" i="21"/>
  <c r="AC206" i="21"/>
  <c r="AC197" i="21"/>
  <c r="R189" i="21"/>
  <c r="Y184" i="21"/>
  <c r="N177" i="21"/>
  <c r="AA161" i="21"/>
  <c r="S145" i="21"/>
  <c r="Y137" i="21"/>
  <c r="N133" i="21"/>
  <c r="AB133" i="21"/>
  <c r="AJ129" i="21"/>
  <c r="Q115" i="21"/>
  <c r="AB105" i="21"/>
  <c r="AF100" i="21"/>
  <c r="T96" i="21"/>
  <c r="AA130" i="21"/>
  <c r="R115" i="21"/>
  <c r="AH109" i="21"/>
  <c r="S102" i="21"/>
  <c r="AJ100" i="21"/>
  <c r="P87" i="21"/>
  <c r="W174" i="21"/>
  <c r="Y160" i="21"/>
  <c r="U148" i="21"/>
  <c r="X131" i="21"/>
  <c r="S122" i="21"/>
  <c r="AH117" i="21"/>
  <c r="AE112" i="21"/>
  <c r="Z104" i="21"/>
  <c r="Z157" i="21"/>
  <c r="AB139" i="21"/>
  <c r="AF123" i="21"/>
  <c r="AC116" i="21"/>
  <c r="AA104" i="21"/>
  <c r="W92" i="21"/>
  <c r="S92" i="21"/>
  <c r="S170" i="21"/>
  <c r="AK160" i="21"/>
  <c r="N153" i="21"/>
  <c r="AB148" i="21"/>
  <c r="AA139" i="21"/>
  <c r="Z130" i="21"/>
  <c r="AC112" i="21"/>
  <c r="AB103" i="21"/>
  <c r="AD95" i="21"/>
  <c r="AC95" i="21"/>
  <c r="AF97" i="21"/>
  <c r="X84" i="21"/>
  <c r="V79" i="21"/>
  <c r="U67" i="21"/>
  <c r="Y67" i="21"/>
  <c r="Y78" i="21"/>
  <c r="AK90" i="21"/>
  <c r="Z86" i="21"/>
  <c r="M74" i="21"/>
  <c r="AE74" i="21"/>
  <c r="AG63" i="21"/>
  <c r="R63" i="21"/>
  <c r="W63" i="21"/>
  <c r="X76" i="21"/>
  <c r="T67" i="21"/>
  <c r="M60" i="21"/>
  <c r="AC98" i="21"/>
  <c r="Y94" i="21"/>
  <c r="P89" i="21"/>
  <c r="U86" i="21"/>
  <c r="Z74" i="21"/>
  <c r="AA114" i="21"/>
  <c r="S90" i="21"/>
  <c r="AC84" i="21"/>
  <c r="AC79" i="21"/>
  <c r="Y71" i="21"/>
  <c r="P61" i="21"/>
  <c r="W50" i="21"/>
  <c r="S50" i="21"/>
  <c r="V46" i="21"/>
  <c r="Q46" i="21"/>
  <c r="S24" i="21"/>
  <c r="O24" i="21"/>
  <c r="X24" i="21"/>
  <c r="AI47" i="21"/>
  <c r="AG58" i="21"/>
  <c r="W45" i="21"/>
  <c r="AK80" i="21"/>
  <c r="AC72" i="21"/>
  <c r="S65" i="21"/>
  <c r="Q61" i="21"/>
  <c r="P59" i="21"/>
  <c r="AH45" i="21"/>
  <c r="Q30" i="21"/>
  <c r="T30" i="21"/>
  <c r="AG81" i="21"/>
  <c r="R69" i="21"/>
  <c r="Z61" i="21"/>
  <c r="AH50" i="21"/>
  <c r="R24" i="21"/>
  <c r="Z91" i="21"/>
  <c r="AA80" i="21"/>
  <c r="AA72" i="21"/>
  <c r="AB65" i="21"/>
  <c r="AI59" i="21"/>
  <c r="W56" i="21"/>
  <c r="AG50" i="21"/>
  <c r="V34" i="21"/>
  <c r="AJ34" i="21"/>
  <c r="N33" i="21"/>
  <c r="AA33" i="21"/>
  <c r="U33" i="21"/>
  <c r="AA23" i="21"/>
  <c r="V23" i="21"/>
  <c r="AI31" i="21"/>
  <c r="S20" i="21"/>
  <c r="X20" i="21"/>
  <c r="R19" i="21"/>
  <c r="AA17" i="21"/>
  <c r="AF17" i="21"/>
  <c r="AH17" i="21"/>
  <c r="AE41" i="21"/>
  <c r="S35" i="21"/>
  <c r="AH31" i="21"/>
  <c r="AC11" i="21"/>
  <c r="AD11" i="21"/>
  <c r="X52" i="21"/>
  <c r="AD42" i="21"/>
  <c r="AH39" i="21"/>
  <c r="U31" i="21"/>
  <c r="P9" i="21"/>
  <c r="AE9" i="21"/>
  <c r="Y43" i="21"/>
  <c r="T41" i="21"/>
  <c r="R31" i="21"/>
  <c r="V28" i="21"/>
  <c r="Z26" i="21"/>
  <c r="S19" i="21"/>
  <c r="AI51" i="21"/>
  <c r="AF44" i="21"/>
  <c r="AG43" i="21"/>
  <c r="AF39" i="21"/>
  <c r="W29" i="21"/>
  <c r="W28" i="21"/>
  <c r="X18" i="21"/>
  <c r="Y18" i="21"/>
  <c r="P36" i="21"/>
  <c r="O21" i="21"/>
  <c r="X10" i="21"/>
  <c r="Z10" i="21"/>
  <c r="AG49" i="21"/>
  <c r="S36" i="21"/>
  <c r="V10" i="21"/>
  <c r="N16" i="21"/>
  <c r="Z12" i="21"/>
  <c r="AD5" i="21"/>
  <c r="T16" i="21"/>
  <c r="AC7" i="21"/>
  <c r="AK187" i="21"/>
  <c r="Y164" i="21"/>
  <c r="O206" i="21"/>
  <c r="AB180" i="21"/>
  <c r="U164" i="21"/>
  <c r="S156" i="21"/>
  <c r="AG138" i="21"/>
  <c r="AH136" i="21"/>
  <c r="AH253" i="21"/>
  <c r="Y216" i="21"/>
  <c r="AB188" i="21"/>
  <c r="X182" i="21"/>
  <c r="X177" i="21"/>
  <c r="P168" i="21"/>
  <c r="AC155" i="21"/>
  <c r="AF138" i="21"/>
  <c r="AI137" i="21"/>
  <c r="X133" i="21"/>
  <c r="AC129" i="21"/>
  <c r="AA103" i="21"/>
  <c r="V121" i="21"/>
  <c r="X105" i="21"/>
  <c r="W100" i="21"/>
  <c r="AJ96" i="21"/>
  <c r="AJ103" i="21"/>
  <c r="AI130" i="21"/>
  <c r="Q112" i="21"/>
  <c r="S109" i="21"/>
  <c r="AA102" i="21"/>
  <c r="AD96" i="21"/>
  <c r="X87" i="21"/>
  <c r="Q87" i="21"/>
  <c r="AG160" i="21"/>
  <c r="AC148" i="21"/>
  <c r="AA122" i="21"/>
  <c r="R120" i="21"/>
  <c r="S117" i="21"/>
  <c r="U112" i="21"/>
  <c r="AH103" i="21"/>
  <c r="S139" i="21"/>
  <c r="N116" i="21"/>
  <c r="AD109" i="21"/>
  <c r="N106" i="21"/>
  <c r="AC103" i="21"/>
  <c r="AE92" i="21"/>
  <c r="AA170" i="21"/>
  <c r="AB160" i="21"/>
  <c r="AD153" i="21"/>
  <c r="S148" i="21"/>
  <c r="R139" i="21"/>
  <c r="AI121" i="21"/>
  <c r="AD117" i="21"/>
  <c r="O103" i="21"/>
  <c r="U95" i="21"/>
  <c r="M88" i="21"/>
  <c r="AD79" i="21"/>
  <c r="R79" i="21"/>
  <c r="AK67" i="21"/>
  <c r="AH67" i="21"/>
  <c r="AG78" i="21"/>
  <c r="U78" i="21"/>
  <c r="P68" i="21"/>
  <c r="W90" i="21"/>
  <c r="AH86" i="21"/>
  <c r="U74" i="21"/>
  <c r="Q74" i="21"/>
  <c r="AA63" i="21"/>
  <c r="AF76" i="21"/>
  <c r="X71" i="21"/>
  <c r="U60" i="21"/>
  <c r="AE60" i="21"/>
  <c r="AK98" i="21"/>
  <c r="AG94" i="21"/>
  <c r="AF89" i="21"/>
  <c r="AD84" i="21"/>
  <c r="AG98" i="21"/>
  <c r="M84" i="21"/>
  <c r="O82" i="21"/>
  <c r="M79" i="21"/>
  <c r="S68" i="21"/>
  <c r="X61" i="21"/>
  <c r="AF50" i="21"/>
  <c r="AC50" i="21"/>
  <c r="AE46" i="21"/>
  <c r="AB46" i="21"/>
  <c r="AB24" i="21"/>
  <c r="AJ24" i="21"/>
  <c r="T47" i="21"/>
  <c r="O69" i="21"/>
  <c r="AC61" i="21"/>
  <c r="AA47" i="21"/>
  <c r="M45" i="21"/>
  <c r="O45" i="21"/>
  <c r="S45" i="21"/>
  <c r="AC80" i="21"/>
  <c r="U72" i="21"/>
  <c r="AA65" i="21"/>
  <c r="M59" i="21"/>
  <c r="AF59" i="21"/>
  <c r="R30" i="21"/>
  <c r="AA30" i="21"/>
  <c r="AE30" i="21"/>
  <c r="Y81" i="21"/>
  <c r="P66" i="21"/>
  <c r="N61" i="21"/>
  <c r="Z53" i="21"/>
  <c r="R50" i="21"/>
  <c r="R65" i="21"/>
  <c r="AE56" i="21"/>
  <c r="O50" i="21"/>
  <c r="AD34" i="21"/>
  <c r="O34" i="21"/>
  <c r="U34" i="21"/>
  <c r="W33" i="21"/>
  <c r="O33" i="21"/>
  <c r="AH33" i="21"/>
  <c r="AJ23" i="21"/>
  <c r="AK23" i="21"/>
  <c r="P23" i="21"/>
  <c r="AB20" i="21"/>
  <c r="M19" i="21"/>
  <c r="AA19" i="21"/>
  <c r="AI17" i="21"/>
  <c r="T17" i="21"/>
  <c r="N38" i="21"/>
  <c r="AI35" i="21"/>
  <c r="V31" i="21"/>
  <c r="AK11" i="21"/>
  <c r="AF52" i="21"/>
  <c r="AJ41" i="21"/>
  <c r="R39" i="21"/>
  <c r="N9" i="21"/>
  <c r="Y9" i="21"/>
  <c r="T9" i="21"/>
  <c r="AH55" i="21"/>
  <c r="AH43" i="21"/>
  <c r="U39" i="21"/>
  <c r="P28" i="21"/>
  <c r="AE28" i="21"/>
  <c r="AI26" i="21"/>
  <c r="Z17" i="21"/>
  <c r="AG55" i="21"/>
  <c r="V43" i="21"/>
  <c r="T39" i="21"/>
  <c r="AC31" i="21"/>
  <c r="AF29" i="21"/>
  <c r="AJ26" i="21"/>
  <c r="AF18" i="21"/>
  <c r="AH18" i="21"/>
  <c r="M18" i="21"/>
  <c r="X36" i="21"/>
  <c r="W21" i="21"/>
  <c r="AF10" i="21"/>
  <c r="AI10" i="21"/>
  <c r="AK27" i="21"/>
  <c r="O5" i="21"/>
  <c r="Q15" i="21"/>
  <c r="V16" i="21"/>
  <c r="AH12" i="21"/>
  <c r="T5" i="21"/>
  <c r="AK15" i="21"/>
  <c r="AC12" i="21"/>
  <c r="T7" i="21"/>
  <c r="S4" i="21"/>
  <c r="Q182" i="21"/>
  <c r="AJ163" i="21"/>
  <c r="U125" i="21"/>
  <c r="W206" i="21"/>
  <c r="R180" i="21"/>
  <c r="AC164" i="21"/>
  <c r="AB156" i="21"/>
  <c r="O138" i="21"/>
  <c r="Z253" i="21"/>
  <c r="AC201" i="21"/>
  <c r="AF194" i="21"/>
  <c r="S188" i="21"/>
  <c r="N182" i="21"/>
  <c r="AF177" i="21"/>
  <c r="AH166" i="21"/>
  <c r="M155" i="21"/>
  <c r="N138" i="21"/>
  <c r="AG133" i="21"/>
  <c r="P129" i="21"/>
  <c r="N103" i="21"/>
  <c r="AD121" i="21"/>
  <c r="AF105" i="21"/>
  <c r="AE100" i="21"/>
  <c r="M96" i="21"/>
  <c r="O126" i="21"/>
  <c r="W103" i="21"/>
  <c r="Y112" i="21"/>
  <c r="AI102" i="21"/>
  <c r="N87" i="21"/>
  <c r="AF87" i="21"/>
  <c r="AB87" i="21"/>
  <c r="V169" i="21"/>
  <c r="AK148" i="21"/>
  <c r="AC130" i="21"/>
  <c r="AI122" i="21"/>
  <c r="Z120" i="21"/>
  <c r="AI117" i="21"/>
  <c r="R103" i="21"/>
  <c r="Y152" i="21"/>
  <c r="AK130" i="21"/>
  <c r="AJ121" i="21"/>
  <c r="AD116" i="21"/>
  <c r="T109" i="21"/>
  <c r="Y106" i="21"/>
  <c r="U104" i="21"/>
  <c r="Q103" i="21"/>
  <c r="AF92" i="21"/>
  <c r="AI170" i="21"/>
  <c r="S160" i="21"/>
  <c r="Q144" i="21"/>
  <c r="M132" i="21"/>
  <c r="Z126" i="21"/>
  <c r="Z121" i="21"/>
  <c r="T117" i="21"/>
  <c r="Q109" i="21"/>
  <c r="AK102" i="21"/>
  <c r="P95" i="21"/>
  <c r="R97" i="21"/>
  <c r="U88" i="21"/>
  <c r="Y84" i="21"/>
  <c r="Z79" i="21"/>
  <c r="W67" i="21"/>
  <c r="AK78" i="21"/>
  <c r="Y68" i="21"/>
  <c r="X78" i="21"/>
  <c r="AC74" i="21"/>
  <c r="AG74" i="21"/>
  <c r="O63" i="21"/>
  <c r="AJ63" i="21"/>
  <c r="S79" i="21"/>
  <c r="AA74" i="21"/>
  <c r="R60" i="21"/>
  <c r="O60" i="21"/>
  <c r="V60" i="21"/>
  <c r="O98" i="21"/>
  <c r="R89" i="21"/>
  <c r="N84" i="21"/>
  <c r="AA71" i="21"/>
  <c r="AI97" i="21"/>
  <c r="AE89" i="21"/>
  <c r="M82" i="21"/>
  <c r="W82" i="21"/>
  <c r="P78" i="21"/>
  <c r="AI67" i="21"/>
  <c r="AF61" i="21"/>
  <c r="Q24" i="21"/>
  <c r="P24" i="21"/>
  <c r="O47" i="21"/>
  <c r="AD47" i="21"/>
  <c r="W69" i="21"/>
  <c r="S61" i="21"/>
  <c r="S58" i="21"/>
  <c r="AA46" i="21"/>
  <c r="U45" i="21"/>
  <c r="Z45" i="21"/>
  <c r="AF45" i="21"/>
  <c r="U80" i="21"/>
  <c r="M72" i="21"/>
  <c r="AI65" i="21"/>
  <c r="AC59" i="21"/>
  <c r="Z30" i="21"/>
  <c r="AJ30" i="21"/>
  <c r="Q81" i="21"/>
  <c r="X66" i="21"/>
  <c r="M53" i="21"/>
  <c r="AJ53" i="21"/>
  <c r="AK47" i="21"/>
  <c r="AH107" i="21"/>
  <c r="AH83" i="21"/>
  <c r="AH75" i="21"/>
  <c r="AI69" i="21"/>
  <c r="AI64" i="21"/>
  <c r="AD58" i="21"/>
  <c r="AB34" i="21"/>
  <c r="AG34" i="21"/>
  <c r="AB33" i="21"/>
  <c r="AK30" i="21"/>
  <c r="U23" i="21"/>
  <c r="X23" i="21"/>
  <c r="AD23" i="21"/>
  <c r="S31" i="21"/>
  <c r="T20" i="21"/>
  <c r="U19" i="21"/>
  <c r="AJ19" i="21"/>
  <c r="O17" i="21"/>
  <c r="AJ17" i="21"/>
  <c r="O41" i="21"/>
  <c r="AF38" i="21"/>
  <c r="R11" i="21"/>
  <c r="Q11" i="21"/>
  <c r="O42" i="21"/>
  <c r="O39" i="21"/>
  <c r="AA39" i="21"/>
  <c r="W20" i="21"/>
  <c r="W9" i="21"/>
  <c r="AH9" i="21"/>
  <c r="AJ9" i="21"/>
  <c r="Z55" i="21"/>
  <c r="R43" i="21"/>
  <c r="AE38" i="21"/>
  <c r="X28" i="21"/>
  <c r="Y55" i="21"/>
  <c r="O51" i="21"/>
  <c r="R44" i="21"/>
  <c r="AF42" i="21"/>
  <c r="P31" i="21"/>
  <c r="X26" i="21"/>
  <c r="AC18" i="21"/>
  <c r="AF36" i="21"/>
  <c r="AE21" i="21"/>
  <c r="M37" i="21"/>
  <c r="AB27" i="21"/>
  <c r="W5" i="21"/>
  <c r="Y15" i="21"/>
  <c r="AD16" i="21"/>
  <c r="S25" i="21"/>
  <c r="AB15" i="21"/>
  <c r="T12" i="21"/>
  <c r="AA4" i="21"/>
  <c r="X178" i="21"/>
  <c r="X110" i="21"/>
  <c r="R197" i="21"/>
  <c r="AC178" i="21"/>
  <c r="AB164" i="21"/>
  <c r="N155" i="21"/>
  <c r="Q136" i="21"/>
  <c r="P136" i="21"/>
  <c r="AH213" i="21"/>
  <c r="T201" i="21"/>
  <c r="W194" i="21"/>
  <c r="U166" i="21"/>
  <c r="AJ154" i="21"/>
  <c r="N137" i="21"/>
  <c r="R137" i="21"/>
  <c r="Y129" i="21"/>
  <c r="U128" i="21"/>
  <c r="V103" i="21"/>
  <c r="U96" i="21"/>
  <c r="W126" i="21"/>
  <c r="AK100" i="21"/>
  <c r="AG112" i="21"/>
  <c r="AJ105" i="21"/>
  <c r="M102" i="21"/>
  <c r="V87" i="21"/>
  <c r="S87" i="21"/>
  <c r="AD169" i="21"/>
  <c r="AF140" i="21"/>
  <c r="T130" i="21"/>
  <c r="AE109" i="21"/>
  <c r="Z102" i="21"/>
  <c r="AG152" i="21"/>
  <c r="AB130" i="21"/>
  <c r="R121" i="21"/>
  <c r="M106" i="21"/>
  <c r="P106" i="21"/>
  <c r="AC104" i="21"/>
  <c r="Y92" i="21"/>
  <c r="W158" i="21"/>
  <c r="AC152" i="21"/>
  <c r="Y144" i="21"/>
  <c r="AC132" i="21"/>
  <c r="Q126" i="21"/>
  <c r="Q121" i="21"/>
  <c r="AG116" i="21"/>
  <c r="U102" i="21"/>
  <c r="AF95" i="21"/>
  <c r="Q95" i="21"/>
  <c r="Z97" i="21"/>
  <c r="AK88" i="21"/>
  <c r="AG84" i="21"/>
  <c r="O79" i="21"/>
  <c r="AF67" i="21"/>
  <c r="R67" i="21"/>
  <c r="Z78" i="21"/>
  <c r="R68" i="21"/>
  <c r="AI68" i="21"/>
  <c r="AB88" i="21"/>
  <c r="S86" i="21"/>
  <c r="N74" i="21"/>
  <c r="X63" i="21"/>
  <c r="AB63" i="21"/>
  <c r="Q76" i="21"/>
  <c r="V71" i="21"/>
  <c r="R71" i="21"/>
  <c r="Z60" i="21"/>
  <c r="AF60" i="21"/>
  <c r="W98" i="21"/>
  <c r="AA94" i="21"/>
  <c r="Z89" i="21"/>
  <c r="AG79" i="21"/>
  <c r="U68" i="21"/>
  <c r="W97" i="21"/>
  <c r="U89" i="21"/>
  <c r="U82" i="21"/>
  <c r="Q67" i="21"/>
  <c r="P50" i="21"/>
  <c r="AH47" i="21"/>
  <c r="N46" i="21"/>
  <c r="Y45" i="21"/>
  <c r="AA24" i="21"/>
  <c r="AF24" i="21"/>
  <c r="W47" i="21"/>
  <c r="AE69" i="21"/>
  <c r="P58" i="21"/>
  <c r="AI58" i="21"/>
  <c r="AC45" i="21"/>
  <c r="AJ45" i="21"/>
  <c r="M80" i="21"/>
  <c r="AK69" i="21"/>
  <c r="AK64" i="21"/>
  <c r="AK59" i="21"/>
  <c r="AI50" i="21"/>
  <c r="AH30" i="21"/>
  <c r="N30" i="21"/>
  <c r="U30" i="21"/>
  <c r="U53" i="21"/>
  <c r="Q53" i="21"/>
  <c r="S47" i="21"/>
  <c r="Z107" i="21"/>
  <c r="Z83" i="21"/>
  <c r="Z75" i="21"/>
  <c r="Q69" i="21"/>
  <c r="Z64" i="21"/>
  <c r="R58" i="21"/>
  <c r="Q56" i="21"/>
  <c r="AJ47" i="21"/>
  <c r="P34" i="21"/>
  <c r="AI34" i="21"/>
  <c r="P33" i="21"/>
  <c r="M24" i="21"/>
  <c r="AE23" i="21"/>
  <c r="O31" i="21"/>
  <c r="AK31" i="21"/>
  <c r="AC20" i="21"/>
  <c r="AC19" i="21"/>
  <c r="T19" i="21"/>
  <c r="M17" i="21"/>
  <c r="X17" i="21"/>
  <c r="Q41" i="21"/>
  <c r="AH41" i="21"/>
  <c r="Q35" i="21"/>
  <c r="Y20" i="21"/>
  <c r="AA11" i="21"/>
  <c r="AG11" i="21"/>
  <c r="Q52" i="21"/>
  <c r="AG42" i="21"/>
  <c r="W39" i="21"/>
  <c r="AJ39" i="21"/>
  <c r="AF9" i="21"/>
  <c r="S43" i="21"/>
  <c r="AB43" i="21"/>
  <c r="T38" i="21"/>
  <c r="AF28" i="21"/>
  <c r="P26" i="21"/>
  <c r="S26" i="21"/>
  <c r="Y11" i="21"/>
  <c r="X51" i="21"/>
  <c r="AA44" i="21"/>
  <c r="T42" i="21"/>
  <c r="AD38" i="21"/>
  <c r="M29" i="21"/>
  <c r="P29" i="21"/>
  <c r="AF20" i="21"/>
  <c r="N18" i="21"/>
  <c r="Q18" i="21"/>
  <c r="Y17" i="21"/>
  <c r="O10" i="21"/>
  <c r="R10" i="21"/>
  <c r="U37" i="21"/>
  <c r="R27" i="21"/>
  <c r="AE5" i="21"/>
  <c r="AG15" i="21"/>
  <c r="Q7" i="21"/>
  <c r="AA25" i="21"/>
  <c r="S15" i="21"/>
  <c r="N8" i="21"/>
  <c r="AC5" i="21"/>
  <c r="AI4" i="21"/>
  <c r="Z156" i="21"/>
  <c r="AF110" i="21"/>
  <c r="Z197" i="21"/>
  <c r="AK178" i="21"/>
  <c r="AK154" i="21"/>
  <c r="Y136" i="21"/>
  <c r="Z136" i="21"/>
  <c r="AH245" i="21"/>
  <c r="Z213" i="21"/>
  <c r="AK200" i="21"/>
  <c r="N194" i="21"/>
  <c r="AI187" i="21"/>
  <c r="AA180" i="21"/>
  <c r="AK176" i="21"/>
  <c r="AH164" i="21"/>
  <c r="T154" i="21"/>
  <c r="V137" i="21"/>
  <c r="AA137" i="21"/>
  <c r="P133" i="21"/>
  <c r="AH129" i="21"/>
  <c r="AD103" i="21"/>
  <c r="O121" i="21"/>
  <c r="R105" i="21"/>
  <c r="Q100" i="21"/>
  <c r="AC96" i="21"/>
  <c r="AE126" i="21"/>
  <c r="X100" i="21"/>
  <c r="AC121" i="21"/>
  <c r="R112" i="21"/>
  <c r="V105" i="21"/>
  <c r="AH102" i="21"/>
  <c r="AD87" i="21"/>
  <c r="U87" i="21"/>
  <c r="AE157" i="21"/>
  <c r="AK126" i="21"/>
  <c r="AK121" i="21"/>
  <c r="AC118" i="21"/>
  <c r="AI116" i="21"/>
  <c r="U109" i="21"/>
  <c r="S100" i="21"/>
  <c r="R130" i="21"/>
  <c r="AB118" i="21"/>
  <c r="AJ115" i="21"/>
  <c r="U106" i="21"/>
  <c r="AJ106" i="21"/>
  <c r="AK104" i="21"/>
  <c r="V102" i="21"/>
  <c r="P92" i="21"/>
  <c r="AK169" i="21"/>
  <c r="T152" i="21"/>
  <c r="AG144" i="21"/>
  <c r="AK131" i="21"/>
  <c r="AI115" i="21"/>
  <c r="AA106" i="21"/>
  <c r="AC100" i="21"/>
  <c r="R95" i="21"/>
  <c r="AA95" i="21"/>
  <c r="AH97" i="21"/>
  <c r="W84" i="21"/>
  <c r="W79" i="21"/>
  <c r="O78" i="21"/>
  <c r="AA67" i="21"/>
  <c r="Z68" i="21"/>
  <c r="Q97" i="21"/>
  <c r="Q88" i="21"/>
  <c r="AA86" i="21"/>
  <c r="AD74" i="21"/>
  <c r="AH63" i="21"/>
  <c r="T63" i="21"/>
  <c r="V78" i="21"/>
  <c r="Y76" i="21"/>
  <c r="Z71" i="21"/>
  <c r="AH60" i="21"/>
  <c r="AC60" i="21"/>
  <c r="AE98" i="21"/>
  <c r="AH89" i="21"/>
  <c r="Q79" i="21"/>
  <c r="S67" i="21"/>
  <c r="M97" i="21"/>
  <c r="AH88" i="21"/>
  <c r="AK82" i="21"/>
  <c r="Q82" i="21"/>
  <c r="V76" i="21"/>
  <c r="AE63" i="21"/>
  <c r="N50" i="21"/>
  <c r="Z50" i="21"/>
  <c r="R46" i="21"/>
  <c r="AI46" i="21"/>
  <c r="N24" i="21"/>
  <c r="AE47" i="21"/>
  <c r="U47" i="21"/>
  <c r="AF58" i="21"/>
  <c r="AG24" i="21"/>
  <c r="AK45" i="21"/>
  <c r="P45" i="21"/>
  <c r="Z24" i="21"/>
  <c r="S69" i="21"/>
  <c r="AB64" i="21"/>
  <c r="N59" i="21"/>
  <c r="T50" i="21"/>
  <c r="AB30" i="21"/>
  <c r="AF30" i="21"/>
  <c r="Y73" i="21"/>
  <c r="AJ64" i="21"/>
  <c r="AC53" i="21"/>
  <c r="AA53" i="21"/>
  <c r="AK46" i="21"/>
  <c r="AF73" i="21"/>
  <c r="Q64" i="21"/>
  <c r="N56" i="21"/>
  <c r="Y56" i="21"/>
  <c r="R47" i="21"/>
  <c r="Y34" i="21"/>
  <c r="AC34" i="21"/>
  <c r="Q33" i="21"/>
  <c r="Z33" i="21"/>
  <c r="S33" i="21"/>
  <c r="Q23" i="21"/>
  <c r="N23" i="21"/>
  <c r="AE31" i="21"/>
  <c r="R20" i="21"/>
  <c r="V20" i="21"/>
  <c r="AK19" i="21"/>
  <c r="AF19" i="21"/>
  <c r="V17" i="21"/>
  <c r="AG17" i="21"/>
  <c r="AG41" i="21"/>
  <c r="P38" i="21"/>
  <c r="Z35" i="21"/>
  <c r="AJ11" i="21"/>
  <c r="V11" i="21"/>
  <c r="AI52" i="21"/>
  <c r="AE39" i="21"/>
  <c r="AJ38" i="21"/>
  <c r="X19" i="21"/>
  <c r="M9" i="21"/>
  <c r="AA43" i="21"/>
  <c r="AK43" i="21"/>
  <c r="M26" i="21"/>
  <c r="AB26" i="21"/>
  <c r="AC52" i="21"/>
  <c r="AG51" i="21"/>
  <c r="AJ44" i="21"/>
  <c r="S38" i="21"/>
  <c r="U29" i="21"/>
  <c r="Y29" i="21"/>
  <c r="P20" i="21"/>
  <c r="W18" i="21"/>
  <c r="Z18" i="21"/>
  <c r="S27" i="21"/>
  <c r="T21" i="21"/>
  <c r="Y10" i="21"/>
  <c r="AA10" i="21"/>
  <c r="AC37" i="21"/>
  <c r="Y7" i="21"/>
  <c r="AI25" i="21"/>
  <c r="O13" i="21"/>
  <c r="V8" i="21"/>
  <c r="S5" i="21"/>
  <c r="T171" i="21"/>
  <c r="AK110" i="21"/>
  <c r="Q192" i="21"/>
  <c r="AB161" i="21"/>
  <c r="U154" i="21"/>
  <c r="AE136" i="21"/>
  <c r="AG208" i="21"/>
  <c r="AE198" i="21"/>
  <c r="X186" i="21"/>
  <c r="AD162" i="21"/>
  <c r="AG137" i="21"/>
  <c r="Z133" i="21"/>
  <c r="AA133" i="21"/>
  <c r="X115" i="21"/>
  <c r="P118" i="21"/>
  <c r="AA105" i="21"/>
  <c r="AD100" i="21"/>
  <c r="Q96" i="21"/>
  <c r="P139" i="21"/>
  <c r="T121" i="21"/>
  <c r="AI103" i="21"/>
  <c r="N102" i="21"/>
  <c r="Y87" i="21"/>
  <c r="T87" i="21"/>
  <c r="R165" i="21"/>
  <c r="AC139" i="21"/>
  <c r="AB126" i="21"/>
  <c r="S121" i="21"/>
  <c r="S118" i="21"/>
  <c r="Y116" i="21"/>
  <c r="AD106" i="21"/>
  <c r="M140" i="21"/>
  <c r="AA126" i="21"/>
  <c r="R118" i="21"/>
  <c r="Z115" i="21"/>
  <c r="AK106" i="21"/>
  <c r="AG105" i="21"/>
  <c r="R104" i="21"/>
  <c r="R100" i="21"/>
  <c r="R92" i="21"/>
  <c r="AA92" i="21"/>
  <c r="S169" i="21"/>
  <c r="R149" i="21"/>
  <c r="AB131" i="21"/>
  <c r="AC123" i="21"/>
  <c r="T120" i="21"/>
  <c r="W115" i="21"/>
  <c r="AE105" i="21"/>
  <c r="AB95" i="21"/>
  <c r="AK95" i="21"/>
  <c r="AE84" i="21"/>
  <c r="S84" i="21"/>
  <c r="AF68" i="21"/>
  <c r="O67" i="21"/>
  <c r="AD78" i="21"/>
  <c r="S78" i="21"/>
  <c r="AH68" i="21"/>
  <c r="AA68" i="21"/>
  <c r="M90" i="21"/>
  <c r="Q86" i="21"/>
  <c r="W68" i="21"/>
  <c r="P63" i="21"/>
  <c r="AC63" i="21"/>
  <c r="O76" i="21"/>
  <c r="O71" i="21"/>
  <c r="AH71" i="21"/>
  <c r="S60" i="21"/>
  <c r="N60" i="21"/>
  <c r="AJ97" i="21"/>
  <c r="T78" i="21"/>
  <c r="N88" i="21"/>
  <c r="N82" i="21"/>
  <c r="Y82" i="21"/>
  <c r="O61" i="21"/>
  <c r="V50" i="21"/>
  <c r="AJ50" i="21"/>
  <c r="AH46" i="21"/>
  <c r="O46" i="21"/>
  <c r="V24" i="21"/>
  <c r="T24" i="21"/>
  <c r="U24" i="21"/>
  <c r="AF47" i="21"/>
  <c r="V64" i="21"/>
  <c r="T45" i="21"/>
  <c r="AA45" i="21"/>
  <c r="Z73" i="21"/>
  <c r="S64" i="21"/>
  <c r="V59" i="21"/>
  <c r="O30" i="21"/>
  <c r="AI30" i="21"/>
  <c r="Q73" i="21"/>
  <c r="AA64" i="21"/>
  <c r="AK53" i="21"/>
  <c r="T46" i="21"/>
  <c r="AH99" i="21"/>
  <c r="X81" i="21"/>
  <c r="X73" i="21"/>
  <c r="AC66" i="21"/>
  <c r="AI61" i="21"/>
  <c r="V56" i="21"/>
  <c r="AG56" i="21"/>
  <c r="AG46" i="21"/>
  <c r="Y33" i="21"/>
  <c r="AI33" i="21"/>
  <c r="AD33" i="21"/>
  <c r="Y23" i="21"/>
  <c r="M23" i="21"/>
  <c r="Z20" i="21"/>
  <c r="AG20" i="21"/>
  <c r="Q19" i="21"/>
  <c r="AE17" i="21"/>
  <c r="Q17" i="21"/>
  <c r="R38" i="21"/>
  <c r="Y38" i="21"/>
  <c r="AJ35" i="21"/>
  <c r="Y19" i="21"/>
  <c r="S11" i="21"/>
  <c r="W11" i="21"/>
  <c r="Q42" i="21"/>
  <c r="V38" i="21"/>
  <c r="AC17" i="21"/>
  <c r="O9" i="21"/>
  <c r="Q9" i="21"/>
  <c r="V19" i="21"/>
  <c r="AI43" i="21"/>
  <c r="AH42" i="21"/>
  <c r="Y147" i="21"/>
  <c r="R110" i="21"/>
  <c r="Y192" i="21"/>
  <c r="Q173" i="21"/>
  <c r="Q161" i="21"/>
  <c r="V146" i="21"/>
  <c r="N125" i="21"/>
  <c r="AH229" i="21"/>
  <c r="Y208" i="21"/>
  <c r="AC192" i="21"/>
  <c r="O186" i="21"/>
  <c r="AF178" i="21"/>
  <c r="AF172" i="21"/>
  <c r="R162" i="21"/>
  <c r="U146" i="21"/>
  <c r="AH133" i="21"/>
  <c r="AJ133" i="21"/>
  <c r="R129" i="21"/>
  <c r="AF115" i="21"/>
  <c r="T103" i="21"/>
  <c r="X118" i="21"/>
  <c r="AK105" i="21"/>
  <c r="AB96" i="21"/>
  <c r="AG118" i="21"/>
  <c r="R109" i="21"/>
  <c r="Q102" i="21"/>
  <c r="X102" i="21"/>
  <c r="O87" i="21"/>
  <c r="M87" i="21"/>
  <c r="AH87" i="21"/>
  <c r="Z165" i="21"/>
  <c r="V152" i="21"/>
  <c r="T139" i="21"/>
  <c r="S126" i="21"/>
  <c r="Y120" i="21"/>
  <c r="R117" i="21"/>
  <c r="AK115" i="21"/>
  <c r="U105" i="21"/>
  <c r="X96" i="21"/>
  <c r="U140" i="21"/>
  <c r="P123" i="21"/>
  <c r="M116" i="21"/>
  <c r="N115" i="21"/>
  <c r="W106" i="21"/>
  <c r="T105" i="21"/>
  <c r="AD104" i="21"/>
  <c r="W96" i="21"/>
  <c r="AB92" i="21"/>
  <c r="AK92" i="21"/>
  <c r="AB165" i="21"/>
  <c r="AC157" i="21"/>
  <c r="Z149" i="21"/>
  <c r="T140" i="21"/>
  <c r="S131" i="21"/>
  <c r="T123" i="21"/>
  <c r="AA118" i="21"/>
  <c r="M115" i="21"/>
  <c r="S105" i="21"/>
  <c r="N95" i="21"/>
  <c r="AD92" i="21"/>
  <c r="AA88" i="21"/>
  <c r="AA84" i="21"/>
  <c r="X79" i="21"/>
  <c r="N68" i="21"/>
  <c r="X67" i="21"/>
  <c r="AE68" i="21"/>
  <c r="AA78" i="21"/>
  <c r="T68" i="21"/>
  <c r="U90" i="21"/>
  <c r="Y86" i="21"/>
  <c r="O74" i="21"/>
  <c r="AI63" i="21"/>
  <c r="W76" i="21"/>
  <c r="AA76" i="21"/>
  <c r="W71" i="21"/>
  <c r="AI60" i="21"/>
  <c r="Q60" i="21"/>
  <c r="Y60" i="21"/>
  <c r="N97" i="21"/>
  <c r="AF90" i="21"/>
  <c r="AJ88" i="21"/>
  <c r="Z76" i="21"/>
  <c r="AE94" i="21"/>
  <c r="AE86" i="21"/>
  <c r="V82" i="21"/>
  <c r="AG82" i="21"/>
  <c r="X74" i="21"/>
  <c r="W61" i="21"/>
  <c r="AD50" i="21"/>
  <c r="AA50" i="21"/>
  <c r="Y46" i="21"/>
  <c r="AD24" i="21"/>
  <c r="AE24" i="21"/>
  <c r="AH24" i="21"/>
  <c r="N47" i="21"/>
  <c r="M47" i="21"/>
  <c r="AD64" i="21"/>
  <c r="Q58" i="21"/>
  <c r="AB61" i="21"/>
  <c r="AD45" i="21"/>
  <c r="Z81" i="21"/>
  <c r="R73" i="21"/>
  <c r="AE66" i="21"/>
  <c r="AK61" i="21"/>
  <c r="AD59" i="21"/>
  <c r="V47" i="21"/>
  <c r="X30" i="21"/>
  <c r="AC30" i="21"/>
  <c r="Y24" i="21"/>
  <c r="AJ69" i="21"/>
  <c r="R64" i="21"/>
  <c r="S53" i="21"/>
  <c r="T53" i="21"/>
  <c r="AG45" i="21"/>
  <c r="T66" i="21"/>
  <c r="Y61" i="21"/>
  <c r="AD56" i="21"/>
  <c r="AB45" i="21"/>
  <c r="R34" i="21"/>
  <c r="T34" i="21"/>
  <c r="AG33" i="21"/>
  <c r="AG23" i="21"/>
  <c r="AH23" i="21"/>
  <c r="O23" i="21"/>
  <c r="Q31" i="21"/>
  <c r="AH20" i="21"/>
  <c r="Z19" i="21"/>
  <c r="W19" i="21"/>
  <c r="N17" i="21"/>
  <c r="AD17" i="21"/>
  <c r="M41" i="21"/>
  <c r="Z38" i="21"/>
  <c r="AI38" i="21"/>
  <c r="T35" i="21"/>
  <c r="AK17" i="21"/>
  <c r="AI11" i="21"/>
  <c r="N42" i="21"/>
  <c r="Z42" i="21"/>
  <c r="P39" i="21"/>
  <c r="AG35" i="21"/>
  <c r="S9" i="21"/>
  <c r="AG9" i="21"/>
  <c r="AD9" i="21"/>
  <c r="AB17" i="21"/>
  <c r="AI20" i="21"/>
  <c r="T44" i="21"/>
  <c r="AH29" i="21"/>
  <c r="X11" i="21"/>
  <c r="AJ10" i="21"/>
  <c r="W13" i="21"/>
  <c r="U42" i="21"/>
  <c r="Q20" i="21"/>
  <c r="AC44" i="21"/>
  <c r="AK9" i="21"/>
  <c r="Q49" i="21"/>
  <c r="AG5" i="21"/>
  <c r="AE13" i="21"/>
  <c r="AE35" i="21"/>
  <c r="AD41" i="21"/>
  <c r="AG19" i="21"/>
  <c r="AA27" i="21"/>
  <c r="AK37" i="21"/>
  <c r="AC15" i="21"/>
  <c r="AD8" i="21"/>
  <c r="R35" i="21"/>
  <c r="AI57" i="21"/>
  <c r="S41" i="21"/>
  <c r="P19" i="21"/>
  <c r="AI27" i="21"/>
  <c r="AK36" i="21"/>
  <c r="T15" i="21"/>
  <c r="T28" i="21"/>
  <c r="S52" i="21"/>
  <c r="AG18" i="21"/>
  <c r="AC21" i="21"/>
  <c r="AD21" i="21"/>
  <c r="AG7" i="21"/>
  <c r="R4" i="21"/>
  <c r="AC28" i="21"/>
  <c r="S51" i="21"/>
  <c r="AD35" i="21"/>
  <c r="S21" i="21"/>
  <c r="Z4" i="21"/>
  <c r="V26" i="21"/>
  <c r="AC29" i="21"/>
  <c r="AI18" i="21"/>
  <c r="AH10" i="21"/>
  <c r="P5" i="21"/>
  <c r="P44" i="21"/>
  <c r="AK29" i="21"/>
  <c r="X5" i="21"/>
  <c r="AL3" i="21"/>
  <c r="AJ3" i="21"/>
  <c r="AK3" i="21"/>
  <c r="AD3" i="21"/>
  <c r="AG3" i="21"/>
  <c r="AI3" i="21"/>
  <c r="AH3" i="21"/>
  <c r="AE3" i="21"/>
  <c r="AF3" i="21"/>
  <c r="AA3" i="21"/>
  <c r="AC3" i="21"/>
  <c r="AB3" i="21"/>
  <c r="G19" i="8"/>
  <c r="M20" i="1"/>
  <c r="E48" i="8"/>
  <c r="K49" i="1"/>
  <c r="G66" i="8"/>
  <c r="M67" i="1"/>
  <c r="K68" i="1"/>
  <c r="O68" i="1" s="1"/>
  <c r="B67" i="8" s="1"/>
  <c r="F73" i="8"/>
  <c r="L74" i="1"/>
  <c r="E80" i="8"/>
  <c r="K81" i="1"/>
  <c r="L85" i="1"/>
  <c r="D90" i="8"/>
  <c r="E99" i="8"/>
  <c r="K100" i="1"/>
  <c r="D106" i="8"/>
  <c r="E115" i="8"/>
  <c r="K116" i="1"/>
  <c r="D122" i="8"/>
  <c r="E131" i="8"/>
  <c r="K132" i="1"/>
  <c r="D138" i="8"/>
  <c r="E147" i="8"/>
  <c r="K148" i="1"/>
  <c r="D154" i="8"/>
  <c r="E163" i="8"/>
  <c r="K164" i="1"/>
  <c r="E170" i="8"/>
  <c r="K171" i="1"/>
  <c r="F172" i="8"/>
  <c r="L173" i="1"/>
  <c r="E195" i="8"/>
  <c r="K196" i="1"/>
  <c r="F220" i="8"/>
  <c r="L221" i="1"/>
  <c r="D226" i="8"/>
  <c r="G237" i="8"/>
  <c r="M238" i="1"/>
  <c r="F58" i="8"/>
  <c r="L59" i="1"/>
  <c r="E65" i="8"/>
  <c r="K66" i="1"/>
  <c r="D72" i="8"/>
  <c r="E82" i="8"/>
  <c r="K83" i="1"/>
  <c r="D88" i="8"/>
  <c r="E90" i="8"/>
  <c r="K91" i="1"/>
  <c r="F92" i="8"/>
  <c r="L93" i="1"/>
  <c r="D97" i="8"/>
  <c r="F99" i="8"/>
  <c r="L100" i="1"/>
  <c r="D104" i="8"/>
  <c r="E106" i="8"/>
  <c r="K107" i="1"/>
  <c r="F108" i="8"/>
  <c r="L109" i="1"/>
  <c r="D113" i="8"/>
  <c r="F115" i="8"/>
  <c r="L116" i="1"/>
  <c r="D120" i="8"/>
  <c r="E122" i="8"/>
  <c r="K123" i="1"/>
  <c r="F124" i="8"/>
  <c r="L125" i="1"/>
  <c r="D129" i="8"/>
  <c r="F131" i="8"/>
  <c r="L132" i="1"/>
  <c r="D136" i="8"/>
  <c r="E138" i="8"/>
  <c r="K139" i="1"/>
  <c r="F140" i="8"/>
  <c r="L141" i="1"/>
  <c r="D145" i="8"/>
  <c r="F147" i="8"/>
  <c r="L148" i="1"/>
  <c r="D152" i="8"/>
  <c r="E154" i="8"/>
  <c r="K155" i="1"/>
  <c r="F156" i="8"/>
  <c r="L157" i="1"/>
  <c r="D161" i="8"/>
  <c r="F163" i="8"/>
  <c r="L164" i="1"/>
  <c r="D168" i="8"/>
  <c r="F170" i="8"/>
  <c r="L171" i="1"/>
  <c r="G172" i="8"/>
  <c r="M173" i="1"/>
  <c r="E177" i="8"/>
  <c r="K178" i="1"/>
  <c r="G181" i="8"/>
  <c r="M182" i="1"/>
  <c r="E203" i="8"/>
  <c r="K204" i="1"/>
  <c r="F228" i="8"/>
  <c r="L229" i="1"/>
  <c r="D234" i="8"/>
  <c r="G58" i="8"/>
  <c r="M59" i="1"/>
  <c r="F65" i="8"/>
  <c r="L66" i="1"/>
  <c r="E72" i="8"/>
  <c r="K73" i="1"/>
  <c r="D79" i="8"/>
  <c r="F82" i="8"/>
  <c r="L83" i="1"/>
  <c r="F90" i="8"/>
  <c r="L91" i="1"/>
  <c r="G92" i="8"/>
  <c r="M93" i="1"/>
  <c r="E97" i="8"/>
  <c r="K98" i="1"/>
  <c r="G99" i="8"/>
  <c r="M100" i="1"/>
  <c r="F106" i="8"/>
  <c r="L107" i="1"/>
  <c r="G108" i="8"/>
  <c r="M109" i="1"/>
  <c r="E113" i="8"/>
  <c r="K114" i="1"/>
  <c r="G115" i="8"/>
  <c r="M116" i="1"/>
  <c r="F122" i="8"/>
  <c r="L123" i="1"/>
  <c r="G124" i="8"/>
  <c r="M125" i="1"/>
  <c r="E129" i="8"/>
  <c r="K130" i="1"/>
  <c r="G131" i="8"/>
  <c r="M132" i="1"/>
  <c r="F138" i="8"/>
  <c r="L139" i="1"/>
  <c r="G140" i="8"/>
  <c r="M141" i="1"/>
  <c r="E145" i="8"/>
  <c r="K146" i="1"/>
  <c r="G147" i="8"/>
  <c r="M148" i="1"/>
  <c r="F154" i="8"/>
  <c r="L155" i="1"/>
  <c r="G156" i="8"/>
  <c r="M157" i="1"/>
  <c r="E161" i="8"/>
  <c r="K162" i="1"/>
  <c r="G163" i="8"/>
  <c r="M164" i="1"/>
  <c r="D178" i="8"/>
  <c r="G189" i="8"/>
  <c r="M190" i="1"/>
  <c r="E211" i="8"/>
  <c r="K212" i="1"/>
  <c r="F236" i="8"/>
  <c r="L237" i="1"/>
  <c r="D242" i="8"/>
  <c r="G43" i="8"/>
  <c r="M44" i="1"/>
  <c r="E57" i="8"/>
  <c r="K58" i="1"/>
  <c r="D64" i="8"/>
  <c r="G75" i="8"/>
  <c r="M76" i="1"/>
  <c r="G82" i="8"/>
  <c r="M83" i="1"/>
  <c r="G101" i="8"/>
  <c r="M102" i="1"/>
  <c r="G117" i="8"/>
  <c r="M118" i="1"/>
  <c r="G133" i="8"/>
  <c r="M134" i="1"/>
  <c r="G149" i="8"/>
  <c r="M150" i="1"/>
  <c r="G165" i="8"/>
  <c r="M166" i="1"/>
  <c r="E171" i="8"/>
  <c r="K172" i="1"/>
  <c r="F180" i="8"/>
  <c r="L181" i="1"/>
  <c r="D186" i="8"/>
  <c r="G197" i="8"/>
  <c r="M198" i="1"/>
  <c r="E219" i="8"/>
  <c r="K220" i="1"/>
  <c r="F244" i="8"/>
  <c r="L245" i="1"/>
  <c r="G51" i="8"/>
  <c r="M52" i="1"/>
  <c r="L6" i="1"/>
  <c r="M7" i="1"/>
  <c r="M8" i="1"/>
  <c r="M11" i="1"/>
  <c r="M13" i="1"/>
  <c r="M14" i="1"/>
  <c r="M16" i="1"/>
  <c r="M17" i="1"/>
  <c r="M18" i="1"/>
  <c r="M19" i="1"/>
  <c r="M5" i="1"/>
  <c r="K24" i="1"/>
  <c r="M25" i="1"/>
  <c r="K31" i="1"/>
  <c r="L32" i="1"/>
  <c r="M33" i="1"/>
  <c r="K39" i="1"/>
  <c r="L40" i="1"/>
  <c r="M41" i="1"/>
  <c r="F42" i="8"/>
  <c r="L43" i="1"/>
  <c r="L45" i="1"/>
  <c r="L49" i="1"/>
  <c r="G50" i="8"/>
  <c r="M51" i="1"/>
  <c r="K56" i="1"/>
  <c r="F57" i="8"/>
  <c r="L58" i="1"/>
  <c r="E64" i="8"/>
  <c r="K65" i="1"/>
  <c r="O65" i="1" s="1"/>
  <c r="B64" i="8" s="1"/>
  <c r="L70" i="1"/>
  <c r="M71" i="1"/>
  <c r="D71" i="8"/>
  <c r="M74" i="1"/>
  <c r="L77" i="1"/>
  <c r="L81" i="1"/>
  <c r="G84" i="8"/>
  <c r="M85" i="1"/>
  <c r="M87" i="1"/>
  <c r="D87" i="8"/>
  <c r="E91" i="8"/>
  <c r="K92" i="1"/>
  <c r="D98" i="8"/>
  <c r="E107" i="8"/>
  <c r="K108" i="1"/>
  <c r="D114" i="8"/>
  <c r="E123" i="8"/>
  <c r="K124" i="1"/>
  <c r="D130" i="8"/>
  <c r="E139" i="8"/>
  <c r="K140" i="1"/>
  <c r="D146" i="8"/>
  <c r="E155" i="8"/>
  <c r="K156" i="1"/>
  <c r="D162" i="8"/>
  <c r="F171" i="8"/>
  <c r="L172" i="1"/>
  <c r="D176" i="8"/>
  <c r="F178" i="8"/>
  <c r="L179" i="1"/>
  <c r="F188" i="8"/>
  <c r="L189" i="1"/>
  <c r="D194" i="8"/>
  <c r="G205" i="8"/>
  <c r="M206" i="1"/>
  <c r="E227" i="8"/>
  <c r="K228" i="1"/>
  <c r="L25" i="1"/>
  <c r="M26" i="1"/>
  <c r="F50" i="8"/>
  <c r="L51" i="1"/>
  <c r="G22" i="8"/>
  <c r="M23" i="1"/>
  <c r="L24" i="1"/>
  <c r="K30" i="1"/>
  <c r="L31" i="1"/>
  <c r="M32" i="1"/>
  <c r="K38" i="1"/>
  <c r="L39" i="1"/>
  <c r="M40" i="1"/>
  <c r="E41" i="8"/>
  <c r="K42" i="1"/>
  <c r="K44" i="1"/>
  <c r="M45" i="1"/>
  <c r="E49" i="8"/>
  <c r="K50" i="1"/>
  <c r="L52" i="1"/>
  <c r="K59" i="1"/>
  <c r="G67" i="8"/>
  <c r="M68" i="1"/>
  <c r="K69" i="1"/>
  <c r="M70" i="1"/>
  <c r="F74" i="8"/>
  <c r="L75" i="1"/>
  <c r="M77" i="1"/>
  <c r="E81" i="8"/>
  <c r="K82" i="1"/>
  <c r="L86" i="1"/>
  <c r="D89" i="8"/>
  <c r="F91" i="8"/>
  <c r="L92" i="1"/>
  <c r="D96" i="8"/>
  <c r="E98" i="8"/>
  <c r="K99" i="1"/>
  <c r="F100" i="8"/>
  <c r="L101" i="1"/>
  <c r="M103" i="1"/>
  <c r="D105" i="8"/>
  <c r="F107" i="8"/>
  <c r="L108" i="1"/>
  <c r="D112" i="8"/>
  <c r="E114" i="8"/>
  <c r="K115" i="1"/>
  <c r="F116" i="8"/>
  <c r="L117" i="1"/>
  <c r="M119" i="1"/>
  <c r="D121" i="8"/>
  <c r="F123" i="8"/>
  <c r="L124" i="1"/>
  <c r="D128" i="8"/>
  <c r="E130" i="8"/>
  <c r="K131" i="1"/>
  <c r="F132" i="8"/>
  <c r="L133" i="1"/>
  <c r="M135" i="1"/>
  <c r="D137" i="8"/>
  <c r="F139" i="8"/>
  <c r="L140" i="1"/>
  <c r="D144" i="8"/>
  <c r="E146" i="8"/>
  <c r="K147" i="1"/>
  <c r="F148" i="8"/>
  <c r="L149" i="1"/>
  <c r="M151" i="1"/>
  <c r="D153" i="8"/>
  <c r="F155" i="8"/>
  <c r="L156" i="1"/>
  <c r="D160" i="8"/>
  <c r="E162" i="8"/>
  <c r="K163" i="1"/>
  <c r="F164" i="8"/>
  <c r="L165" i="1"/>
  <c r="D169" i="8"/>
  <c r="G171" i="8"/>
  <c r="M172" i="1"/>
  <c r="F196" i="8"/>
  <c r="L197" i="1"/>
  <c r="D202" i="8"/>
  <c r="G213" i="8"/>
  <c r="M214" i="1"/>
  <c r="E235" i="8"/>
  <c r="K236" i="1"/>
  <c r="M6" i="1"/>
  <c r="M10" i="1"/>
  <c r="M12" i="1"/>
  <c r="M15" i="1"/>
  <c r="G21" i="8"/>
  <c r="M22" i="1"/>
  <c r="K23" i="1"/>
  <c r="M24" i="1"/>
  <c r="K37" i="1"/>
  <c r="L38" i="1"/>
  <c r="M39" i="1"/>
  <c r="L44" i="1"/>
  <c r="E56" i="8"/>
  <c r="K57" i="1"/>
  <c r="L69" i="1"/>
  <c r="L73" i="1"/>
  <c r="G74" i="8"/>
  <c r="M75" i="1"/>
  <c r="K76" i="1"/>
  <c r="K80" i="1"/>
  <c r="F81" i="8"/>
  <c r="L82" i="1"/>
  <c r="F83" i="8"/>
  <c r="L84" i="1"/>
  <c r="M86" i="1"/>
  <c r="F98" i="8"/>
  <c r="L99" i="1"/>
  <c r="E105" i="8"/>
  <c r="K106" i="1"/>
  <c r="G107" i="8"/>
  <c r="M108" i="1"/>
  <c r="K109" i="1"/>
  <c r="O109" i="1" s="1"/>
  <c r="B108" i="8" s="1"/>
  <c r="E121" i="8"/>
  <c r="K122" i="1"/>
  <c r="G123" i="8"/>
  <c r="M124" i="1"/>
  <c r="K125" i="1"/>
  <c r="E137" i="8"/>
  <c r="K138" i="1"/>
  <c r="G148" i="8"/>
  <c r="M149" i="1"/>
  <c r="E153" i="8"/>
  <c r="K154" i="1"/>
  <c r="G155" i="8"/>
  <c r="M156" i="1"/>
  <c r="K157" i="1"/>
  <c r="O157" i="1" s="1"/>
  <c r="B156" i="8" s="1"/>
  <c r="F162" i="8"/>
  <c r="L163" i="1"/>
  <c r="G164" i="8"/>
  <c r="M165" i="1"/>
  <c r="E169" i="8"/>
  <c r="K170" i="1"/>
  <c r="G173" i="8"/>
  <c r="M174" i="1"/>
  <c r="E179" i="8"/>
  <c r="K180" i="1"/>
  <c r="F204" i="8"/>
  <c r="L205" i="1"/>
  <c r="D210" i="8"/>
  <c r="G221" i="8"/>
  <c r="M222" i="1"/>
  <c r="E243" i="8"/>
  <c r="K244" i="1"/>
  <c r="L7" i="1"/>
  <c r="L8" i="1"/>
  <c r="L9" i="1"/>
  <c r="L10" i="1"/>
  <c r="L11" i="1"/>
  <c r="L12" i="1"/>
  <c r="L13" i="1"/>
  <c r="L14" i="1"/>
  <c r="L15" i="1"/>
  <c r="L16" i="1"/>
  <c r="L17" i="1"/>
  <c r="L18" i="1"/>
  <c r="L19" i="1"/>
  <c r="L5" i="1"/>
  <c r="M9" i="1"/>
  <c r="K32" i="1"/>
  <c r="K29" i="1"/>
  <c r="L30" i="1"/>
  <c r="M31" i="1"/>
  <c r="K48" i="1"/>
  <c r="F49" i="8"/>
  <c r="L50" i="1"/>
  <c r="L62" i="1"/>
  <c r="M63" i="1"/>
  <c r="D63" i="8"/>
  <c r="M66" i="1"/>
  <c r="E89" i="8"/>
  <c r="K90" i="1"/>
  <c r="G91" i="8"/>
  <c r="M92" i="1"/>
  <c r="K93" i="1"/>
  <c r="O93" i="1" s="1"/>
  <c r="B92" i="8" s="1"/>
  <c r="G100" i="8"/>
  <c r="M101" i="1"/>
  <c r="F114" i="8"/>
  <c r="L115" i="1"/>
  <c r="G116" i="8"/>
  <c r="M117" i="1"/>
  <c r="F130" i="8"/>
  <c r="L131" i="1"/>
  <c r="G132" i="8"/>
  <c r="M133" i="1"/>
  <c r="G139" i="8"/>
  <c r="M140" i="1"/>
  <c r="K141" i="1"/>
  <c r="O141" i="1" s="1"/>
  <c r="B140" i="8" s="1"/>
  <c r="F146" i="8"/>
  <c r="L147" i="1"/>
  <c r="G20" i="8"/>
  <c r="M21" i="1"/>
  <c r="K22" i="1"/>
  <c r="L23" i="1"/>
  <c r="K28" i="1"/>
  <c r="L29" i="1"/>
  <c r="M30" i="1"/>
  <c r="K36" i="1"/>
  <c r="L37" i="1"/>
  <c r="M38" i="1"/>
  <c r="K43" i="1"/>
  <c r="K51" i="1"/>
  <c r="G59" i="8"/>
  <c r="M60" i="1"/>
  <c r="K61" i="1"/>
  <c r="O61" i="1" s="1"/>
  <c r="B60" i="8" s="1"/>
  <c r="M62" i="1"/>
  <c r="F66" i="8"/>
  <c r="L67" i="1"/>
  <c r="M69" i="1"/>
  <c r="E73" i="8"/>
  <c r="K74" i="1"/>
  <c r="L76" i="1"/>
  <c r="D80" i="8"/>
  <c r="G83" i="8"/>
  <c r="M84" i="1"/>
  <c r="K85" i="1"/>
  <c r="G93" i="8"/>
  <c r="M94" i="1"/>
  <c r="L102" i="1"/>
  <c r="G109" i="8"/>
  <c r="M110" i="1"/>
  <c r="L118" i="1"/>
  <c r="G125" i="8"/>
  <c r="M126" i="1"/>
  <c r="L134" i="1"/>
  <c r="G141" i="8"/>
  <c r="M142" i="1"/>
  <c r="L150" i="1"/>
  <c r="G157" i="8"/>
  <c r="M158" i="1"/>
  <c r="D170" i="8"/>
  <c r="E187" i="8"/>
  <c r="K188" i="1"/>
  <c r="F212" i="8"/>
  <c r="L213" i="1"/>
  <c r="D218" i="8"/>
  <c r="G229" i="8"/>
  <c r="M230" i="1"/>
  <c r="E298" i="8"/>
  <c r="K299" i="1"/>
  <c r="F301" i="8"/>
  <c r="L302" i="1"/>
  <c r="L304" i="1"/>
  <c r="E308" i="8"/>
  <c r="K309" i="1"/>
  <c r="D315" i="8"/>
  <c r="G316" i="8"/>
  <c r="M317" i="1"/>
  <c r="O320" i="1"/>
  <c r="B319" i="8" s="1"/>
  <c r="K326" i="1"/>
  <c r="E326" i="8"/>
  <c r="K327" i="1"/>
  <c r="E332" i="8"/>
  <c r="K333" i="1"/>
  <c r="N333" i="1" s="1"/>
  <c r="F339" i="8"/>
  <c r="L340" i="1"/>
  <c r="F345" i="8"/>
  <c r="L346" i="1"/>
  <c r="F347" i="8"/>
  <c r="L348" i="1"/>
  <c r="D352" i="8"/>
  <c r="F358" i="8"/>
  <c r="L359" i="1"/>
  <c r="D297" i="8"/>
  <c r="D317" i="8"/>
  <c r="G318" i="8"/>
  <c r="M319" i="1"/>
  <c r="D323" i="8"/>
  <c r="G324" i="8"/>
  <c r="M325" i="1"/>
  <c r="E334" i="8"/>
  <c r="K335" i="1"/>
  <c r="F341" i="8"/>
  <c r="L342" i="1"/>
  <c r="F343" i="8"/>
  <c r="L344" i="1"/>
  <c r="F354" i="8"/>
  <c r="L355" i="1"/>
  <c r="E300" i="8"/>
  <c r="K301" i="1"/>
  <c r="D307" i="8"/>
  <c r="G308" i="8"/>
  <c r="M309" i="1"/>
  <c r="F315" i="8"/>
  <c r="L316" i="1"/>
  <c r="D325" i="8"/>
  <c r="G326" i="8"/>
  <c r="M327" i="1"/>
  <c r="D331" i="8"/>
  <c r="G332" i="8"/>
  <c r="M333" i="1"/>
  <c r="E336" i="8"/>
  <c r="K337" i="1"/>
  <c r="N337" i="1" s="1"/>
  <c r="D357" i="8"/>
  <c r="F317" i="8"/>
  <c r="L318" i="1"/>
  <c r="F323" i="8"/>
  <c r="L324" i="1"/>
  <c r="D333" i="8"/>
  <c r="G334" i="8"/>
  <c r="M335" i="1"/>
  <c r="E338" i="8"/>
  <c r="K339" i="1"/>
  <c r="F350" i="8"/>
  <c r="L351" i="1"/>
  <c r="D353" i="8"/>
  <c r="M246" i="1"/>
  <c r="L253" i="1"/>
  <c r="M254" i="1"/>
  <c r="L261" i="1"/>
  <c r="M262" i="1"/>
  <c r="L269" i="1"/>
  <c r="M270" i="1"/>
  <c r="L277" i="1"/>
  <c r="M278" i="1"/>
  <c r="L285" i="1"/>
  <c r="M286" i="1"/>
  <c r="L293" i="1"/>
  <c r="M294" i="1"/>
  <c r="D299" i="8"/>
  <c r="G300" i="8"/>
  <c r="M301" i="1"/>
  <c r="L306" i="1"/>
  <c r="F307" i="8"/>
  <c r="L308" i="1"/>
  <c r="E314" i="8"/>
  <c r="K315" i="1"/>
  <c r="N315" i="1" s="1"/>
  <c r="G320" i="8"/>
  <c r="M321" i="1"/>
  <c r="F325" i="8"/>
  <c r="L326" i="1"/>
  <c r="F331" i="8"/>
  <c r="L332" i="1"/>
  <c r="D335" i="8"/>
  <c r="G336" i="8"/>
  <c r="M337" i="1"/>
  <c r="E340" i="8"/>
  <c r="K341" i="1"/>
  <c r="N341" i="1" s="1"/>
  <c r="F346" i="8"/>
  <c r="L347" i="1"/>
  <c r="K179" i="1"/>
  <c r="L180" i="1"/>
  <c r="M181" i="1"/>
  <c r="K187" i="1"/>
  <c r="L188" i="1"/>
  <c r="M189" i="1"/>
  <c r="K195" i="1"/>
  <c r="L196" i="1"/>
  <c r="M197" i="1"/>
  <c r="K203" i="1"/>
  <c r="L204" i="1"/>
  <c r="M205" i="1"/>
  <c r="K211" i="1"/>
  <c r="L212" i="1"/>
  <c r="M213" i="1"/>
  <c r="K219" i="1"/>
  <c r="L220" i="1"/>
  <c r="M221" i="1"/>
  <c r="K227" i="1"/>
  <c r="L228" i="1"/>
  <c r="M229" i="1"/>
  <c r="K235" i="1"/>
  <c r="L236" i="1"/>
  <c r="M237" i="1"/>
  <c r="K243" i="1"/>
  <c r="L244" i="1"/>
  <c r="M245" i="1"/>
  <c r="L252" i="1"/>
  <c r="M253" i="1"/>
  <c r="L260" i="1"/>
  <c r="M261" i="1"/>
  <c r="L268" i="1"/>
  <c r="M269" i="1"/>
  <c r="L276" i="1"/>
  <c r="M277" i="1"/>
  <c r="L284" i="1"/>
  <c r="M285" i="1"/>
  <c r="L292" i="1"/>
  <c r="M293" i="1"/>
  <c r="M299" i="1"/>
  <c r="M302" i="1"/>
  <c r="K305" i="1"/>
  <c r="L309" i="1"/>
  <c r="G310" i="8"/>
  <c r="M311" i="1"/>
  <c r="M313" i="1"/>
  <c r="D313" i="8"/>
  <c r="O314" i="1"/>
  <c r="B313" i="8" s="1"/>
  <c r="F319" i="8"/>
  <c r="L320" i="1"/>
  <c r="E322" i="8"/>
  <c r="K323" i="1"/>
  <c r="L327" i="1"/>
  <c r="G328" i="8"/>
  <c r="M329" i="1"/>
  <c r="L330" i="1"/>
  <c r="N330" i="1" s="1"/>
  <c r="F333" i="8"/>
  <c r="L334" i="1"/>
  <c r="D337" i="8"/>
  <c r="G338" i="8"/>
  <c r="M339" i="1"/>
  <c r="F342" i="8"/>
  <c r="L343" i="1"/>
  <c r="D349" i="8"/>
  <c r="F353" i="8"/>
  <c r="L354" i="1"/>
  <c r="M180" i="1"/>
  <c r="K186" i="1"/>
  <c r="L187" i="1"/>
  <c r="M188" i="1"/>
  <c r="K194" i="1"/>
  <c r="L195" i="1"/>
  <c r="M196" i="1"/>
  <c r="K202" i="1"/>
  <c r="L203" i="1"/>
  <c r="M204" i="1"/>
  <c r="K210" i="1"/>
  <c r="L211" i="1"/>
  <c r="M212" i="1"/>
  <c r="K218" i="1"/>
  <c r="L219" i="1"/>
  <c r="M220" i="1"/>
  <c r="K226" i="1"/>
  <c r="L227" i="1"/>
  <c r="M228" i="1"/>
  <c r="K234" i="1"/>
  <c r="L235" i="1"/>
  <c r="M236" i="1"/>
  <c r="K242" i="1"/>
  <c r="L243" i="1"/>
  <c r="M244" i="1"/>
  <c r="L251" i="1"/>
  <c r="M252" i="1"/>
  <c r="L259" i="1"/>
  <c r="M260" i="1"/>
  <c r="O265" i="1"/>
  <c r="B264" i="8" s="1"/>
  <c r="L267" i="1"/>
  <c r="M268" i="1"/>
  <c r="O273" i="1"/>
  <c r="B272" i="8" s="1"/>
  <c r="L275" i="1"/>
  <c r="M276" i="1"/>
  <c r="O281" i="1"/>
  <c r="B280" i="8" s="1"/>
  <c r="L283" i="1"/>
  <c r="M284" i="1"/>
  <c r="L291" i="1"/>
  <c r="M292" i="1"/>
  <c r="L298" i="1"/>
  <c r="F299" i="8"/>
  <c r="L300" i="1"/>
  <c r="O304" i="1"/>
  <c r="B303" i="8" s="1"/>
  <c r="E306" i="8"/>
  <c r="K307" i="1"/>
  <c r="N307" i="1" s="1"/>
  <c r="F309" i="8"/>
  <c r="L310" i="1"/>
  <c r="L312" i="1"/>
  <c r="E316" i="8"/>
  <c r="K317" i="1"/>
  <c r="K321" i="1"/>
  <c r="D321" i="8"/>
  <c r="O322" i="1"/>
  <c r="B321" i="8" s="1"/>
  <c r="F327" i="8"/>
  <c r="L328" i="1"/>
  <c r="E330" i="8"/>
  <c r="K331" i="1"/>
  <c r="N331" i="1" s="1"/>
  <c r="F335" i="8"/>
  <c r="L336" i="1"/>
  <c r="D339" i="8"/>
  <c r="O340" i="1"/>
  <c r="B339" i="8" s="1"/>
  <c r="D345" i="8"/>
  <c r="K89" i="1"/>
  <c r="L90" i="1"/>
  <c r="M91" i="1"/>
  <c r="K97" i="1"/>
  <c r="L98" i="1"/>
  <c r="M99" i="1"/>
  <c r="K105" i="1"/>
  <c r="L106" i="1"/>
  <c r="M107" i="1"/>
  <c r="K113" i="1"/>
  <c r="L114" i="1"/>
  <c r="M115" i="1"/>
  <c r="K121" i="1"/>
  <c r="L122" i="1"/>
  <c r="M123" i="1"/>
  <c r="K129" i="1"/>
  <c r="L130" i="1"/>
  <c r="M131" i="1"/>
  <c r="K137" i="1"/>
  <c r="L138" i="1"/>
  <c r="M139" i="1"/>
  <c r="K145" i="1"/>
  <c r="O145" i="1" s="1"/>
  <c r="B144" i="8" s="1"/>
  <c r="L146" i="1"/>
  <c r="M147" i="1"/>
  <c r="K153" i="1"/>
  <c r="L154" i="1"/>
  <c r="M155" i="1"/>
  <c r="K161" i="1"/>
  <c r="O161" i="1" s="1"/>
  <c r="B160" i="8" s="1"/>
  <c r="L162" i="1"/>
  <c r="M163" i="1"/>
  <c r="K169" i="1"/>
  <c r="L170" i="1"/>
  <c r="M171" i="1"/>
  <c r="K177" i="1"/>
  <c r="L178" i="1"/>
  <c r="M179" i="1"/>
  <c r="K185" i="1"/>
  <c r="L186" i="1"/>
  <c r="M187" i="1"/>
  <c r="K193" i="1"/>
  <c r="L194" i="1"/>
  <c r="M195" i="1"/>
  <c r="K201" i="1"/>
  <c r="L202" i="1"/>
  <c r="M203" i="1"/>
  <c r="K209" i="1"/>
  <c r="L210" i="1"/>
  <c r="M211" i="1"/>
  <c r="K217" i="1"/>
  <c r="L218" i="1"/>
  <c r="M219" i="1"/>
  <c r="K225" i="1"/>
  <c r="L226" i="1"/>
  <c r="M227" i="1"/>
  <c r="K233" i="1"/>
  <c r="L234" i="1"/>
  <c r="M235" i="1"/>
  <c r="K241" i="1"/>
  <c r="L242" i="1"/>
  <c r="M243" i="1"/>
  <c r="L250" i="1"/>
  <c r="M251" i="1"/>
  <c r="L258" i="1"/>
  <c r="M259" i="1"/>
  <c r="L266" i="1"/>
  <c r="M267" i="1"/>
  <c r="L274" i="1"/>
  <c r="M275" i="1"/>
  <c r="L282" i="1"/>
  <c r="M283" i="1"/>
  <c r="O288" i="1"/>
  <c r="B287" i="8" s="1"/>
  <c r="L290" i="1"/>
  <c r="M291" i="1"/>
  <c r="K297" i="1"/>
  <c r="N297" i="1" s="1"/>
  <c r="L301" i="1"/>
  <c r="G302" i="8"/>
  <c r="M303" i="1"/>
  <c r="M305" i="1"/>
  <c r="D305" i="8"/>
  <c r="K308" i="1"/>
  <c r="K311" i="1"/>
  <c r="M312" i="1"/>
  <c r="K318" i="1"/>
  <c r="E318" i="8"/>
  <c r="K319" i="1"/>
  <c r="E324" i="8"/>
  <c r="K325" i="1"/>
  <c r="N325" i="1" s="1"/>
  <c r="K329" i="1"/>
  <c r="N329" i="1" s="1"/>
  <c r="D329" i="8"/>
  <c r="F337" i="8"/>
  <c r="L338" i="1"/>
  <c r="D341" i="8"/>
  <c r="O342" i="1"/>
  <c r="B341" i="8" s="1"/>
  <c r="F349" i="8"/>
  <c r="L350" i="1"/>
  <c r="D392" i="8"/>
  <c r="D400" i="8"/>
  <c r="O401" i="1"/>
  <c r="B400" i="8" s="1"/>
  <c r="D408" i="8"/>
  <c r="E345" i="8"/>
  <c r="K346" i="1"/>
  <c r="E349" i="8"/>
  <c r="K350" i="1"/>
  <c r="L352" i="1"/>
  <c r="E353" i="8"/>
  <c r="K354" i="1"/>
  <c r="E357" i="8"/>
  <c r="K358" i="1"/>
  <c r="E361" i="8"/>
  <c r="K362" i="1"/>
  <c r="E365" i="8"/>
  <c r="K366" i="1"/>
  <c r="E369" i="8"/>
  <c r="K370" i="1"/>
  <c r="E373" i="8"/>
  <c r="K374" i="1"/>
  <c r="E377" i="8"/>
  <c r="K378" i="1"/>
  <c r="E381" i="8"/>
  <c r="K382" i="1"/>
  <c r="E385" i="8"/>
  <c r="K386" i="1"/>
  <c r="D397" i="8"/>
  <c r="D405" i="8"/>
  <c r="D394" i="8"/>
  <c r="D402" i="8"/>
  <c r="E344" i="8"/>
  <c r="K345" i="1"/>
  <c r="E348" i="8"/>
  <c r="K349" i="1"/>
  <c r="E352" i="8"/>
  <c r="K353" i="1"/>
  <c r="E356" i="8"/>
  <c r="K357" i="1"/>
  <c r="E360" i="8"/>
  <c r="K361" i="1"/>
  <c r="L363" i="1"/>
  <c r="E364" i="8"/>
  <c r="K365" i="1"/>
  <c r="L367" i="1"/>
  <c r="E368" i="8"/>
  <c r="K369" i="1"/>
  <c r="L371" i="1"/>
  <c r="E372" i="8"/>
  <c r="K373" i="1"/>
  <c r="L375" i="1"/>
  <c r="E376" i="8"/>
  <c r="K377" i="1"/>
  <c r="L379" i="1"/>
  <c r="E380" i="8"/>
  <c r="K381" i="1"/>
  <c r="L383" i="1"/>
  <c r="E384" i="8"/>
  <c r="K385" i="1"/>
  <c r="L387" i="1"/>
  <c r="D391" i="8"/>
  <c r="D399" i="8"/>
  <c r="O400" i="1"/>
  <c r="B399" i="8" s="1"/>
  <c r="D407" i="8"/>
  <c r="O408" i="1"/>
  <c r="B407" i="8" s="1"/>
  <c r="O382" i="1"/>
  <c r="B381" i="8" s="1"/>
  <c r="D396" i="8"/>
  <c r="D404" i="8"/>
  <c r="E343" i="8"/>
  <c r="K344" i="1"/>
  <c r="E347" i="8"/>
  <c r="K348" i="1"/>
  <c r="E351" i="8"/>
  <c r="K352" i="1"/>
  <c r="E355" i="8"/>
  <c r="K356" i="1"/>
  <c r="L358" i="1"/>
  <c r="E359" i="8"/>
  <c r="K360" i="1"/>
  <c r="L362" i="1"/>
  <c r="E363" i="8"/>
  <c r="K364" i="1"/>
  <c r="N364" i="1" s="1"/>
  <c r="L366" i="1"/>
  <c r="E367" i="8"/>
  <c r="K368" i="1"/>
  <c r="N368" i="1" s="1"/>
  <c r="L370" i="1"/>
  <c r="E371" i="8"/>
  <c r="K372" i="1"/>
  <c r="N372" i="1" s="1"/>
  <c r="L374" i="1"/>
  <c r="E375" i="8"/>
  <c r="K376" i="1"/>
  <c r="L378" i="1"/>
  <c r="E379" i="8"/>
  <c r="K380" i="1"/>
  <c r="L382" i="1"/>
  <c r="E383" i="8"/>
  <c r="K384" i="1"/>
  <c r="L386" i="1"/>
  <c r="E387" i="8"/>
  <c r="K388" i="1"/>
  <c r="N388" i="1" s="1"/>
  <c r="L390" i="1"/>
  <c r="D393" i="8"/>
  <c r="D401" i="8"/>
  <c r="O373" i="1"/>
  <c r="B372" i="8" s="1"/>
  <c r="D398" i="8"/>
  <c r="D406" i="8"/>
  <c r="M341" i="1"/>
  <c r="E342" i="8"/>
  <c r="K343" i="1"/>
  <c r="L345" i="1"/>
  <c r="E346" i="8"/>
  <c r="K347" i="1"/>
  <c r="L349" i="1"/>
  <c r="E350" i="8"/>
  <c r="K351" i="1"/>
  <c r="L353" i="1"/>
  <c r="E354" i="8"/>
  <c r="K355" i="1"/>
  <c r="L357" i="1"/>
  <c r="E358" i="8"/>
  <c r="K359" i="1"/>
  <c r="L361" i="1"/>
  <c r="E362" i="8"/>
  <c r="K363" i="1"/>
  <c r="N363" i="1" s="1"/>
  <c r="L365" i="1"/>
  <c r="E366" i="8"/>
  <c r="K367" i="1"/>
  <c r="N367" i="1" s="1"/>
  <c r="L369" i="1"/>
  <c r="E370" i="8"/>
  <c r="K371" i="1"/>
  <c r="N371" i="1" s="1"/>
  <c r="L373" i="1"/>
  <c r="E374" i="8"/>
  <c r="K375" i="1"/>
  <c r="L377" i="1"/>
  <c r="E378" i="8"/>
  <c r="K379" i="1"/>
  <c r="N379" i="1" s="1"/>
  <c r="L381" i="1"/>
  <c r="E382" i="8"/>
  <c r="K383" i="1"/>
  <c r="N383" i="1" s="1"/>
  <c r="L385" i="1"/>
  <c r="E386" i="8"/>
  <c r="K387" i="1"/>
  <c r="N387" i="1" s="1"/>
  <c r="L389" i="1"/>
  <c r="D395" i="8"/>
  <c r="D403" i="8"/>
  <c r="F435" i="8"/>
  <c r="L436" i="1"/>
  <c r="F439" i="8"/>
  <c r="L440" i="1"/>
  <c r="F443" i="8"/>
  <c r="L444" i="1"/>
  <c r="F447" i="8"/>
  <c r="L448" i="1"/>
  <c r="F451" i="8"/>
  <c r="L452" i="1"/>
  <c r="F455" i="8"/>
  <c r="L456" i="1"/>
  <c r="F462" i="8"/>
  <c r="L463" i="1"/>
  <c r="F465" i="8"/>
  <c r="L466" i="1"/>
  <c r="K474" i="1"/>
  <c r="F478" i="8"/>
  <c r="L479" i="1"/>
  <c r="L482" i="1"/>
  <c r="F481" i="8"/>
  <c r="K490" i="1"/>
  <c r="F494" i="8"/>
  <c r="L495" i="1"/>
  <c r="F497" i="8"/>
  <c r="L498" i="1"/>
  <c r="D464" i="8"/>
  <c r="G465" i="8"/>
  <c r="M466" i="1"/>
  <c r="F468" i="8"/>
  <c r="L469" i="1"/>
  <c r="D480" i="8"/>
  <c r="G481" i="8"/>
  <c r="M482" i="1"/>
  <c r="F484" i="8"/>
  <c r="L485" i="1"/>
  <c r="D496" i="8"/>
  <c r="G497" i="8"/>
  <c r="M498" i="1"/>
  <c r="F434" i="8"/>
  <c r="L435" i="1"/>
  <c r="F438" i="8"/>
  <c r="L439" i="1"/>
  <c r="F442" i="8"/>
  <c r="L443" i="1"/>
  <c r="F446" i="8"/>
  <c r="L447" i="1"/>
  <c r="F450" i="8"/>
  <c r="L451" i="1"/>
  <c r="F454" i="8"/>
  <c r="L455" i="1"/>
  <c r="F458" i="8"/>
  <c r="L459" i="1"/>
  <c r="F461" i="8"/>
  <c r="L462" i="1"/>
  <c r="F474" i="8"/>
  <c r="L475" i="1"/>
  <c r="F477" i="8"/>
  <c r="L478" i="1"/>
  <c r="F490" i="8"/>
  <c r="L491" i="1"/>
  <c r="F493" i="8"/>
  <c r="L494" i="1"/>
  <c r="D460" i="8"/>
  <c r="G461" i="8"/>
  <c r="M462" i="1"/>
  <c r="F464" i="8"/>
  <c r="L465" i="1"/>
  <c r="D476" i="8"/>
  <c r="G477" i="8"/>
  <c r="M478" i="1"/>
  <c r="F480" i="8"/>
  <c r="L481" i="1"/>
  <c r="D492" i="8"/>
  <c r="G493" i="8"/>
  <c r="M494" i="1"/>
  <c r="F496" i="8"/>
  <c r="L497" i="1"/>
  <c r="F433" i="8"/>
  <c r="L434" i="1"/>
  <c r="M436" i="1"/>
  <c r="F437" i="8"/>
  <c r="L438" i="1"/>
  <c r="M440" i="1"/>
  <c r="F441" i="8"/>
  <c r="L442" i="1"/>
  <c r="M444" i="1"/>
  <c r="F445" i="8"/>
  <c r="L446" i="1"/>
  <c r="O447" i="1"/>
  <c r="B446" i="8" s="1"/>
  <c r="M448" i="1"/>
  <c r="F449" i="8"/>
  <c r="L450" i="1"/>
  <c r="M452" i="1"/>
  <c r="F453" i="8"/>
  <c r="L454" i="1"/>
  <c r="M456" i="1"/>
  <c r="F457" i="8"/>
  <c r="L458" i="1"/>
  <c r="M460" i="1"/>
  <c r="M463" i="1"/>
  <c r="K469" i="1"/>
  <c r="F470" i="8"/>
  <c r="L471" i="1"/>
  <c r="F473" i="8"/>
  <c r="L474" i="1"/>
  <c r="M476" i="1"/>
  <c r="M479" i="1"/>
  <c r="K485" i="1"/>
  <c r="F486" i="8"/>
  <c r="L487" i="1"/>
  <c r="F489" i="8"/>
  <c r="L490" i="1"/>
  <c r="M492" i="1"/>
  <c r="M495" i="1"/>
  <c r="F432" i="8"/>
  <c r="L433" i="1"/>
  <c r="K435" i="1"/>
  <c r="N435" i="1" s="1"/>
  <c r="K439" i="1"/>
  <c r="K443" i="1"/>
  <c r="K447" i="1"/>
  <c r="K451" i="1"/>
  <c r="K455" i="1"/>
  <c r="K459" i="1"/>
  <c r="F460" i="8"/>
  <c r="L461" i="1"/>
  <c r="O462" i="1"/>
  <c r="B461" i="8" s="1"/>
  <c r="M469" i="1"/>
  <c r="K472" i="1"/>
  <c r="D472" i="8"/>
  <c r="G473" i="8"/>
  <c r="M474" i="1"/>
  <c r="K475" i="1"/>
  <c r="N475" i="1" s="1"/>
  <c r="F476" i="8"/>
  <c r="L477" i="1"/>
  <c r="M485" i="1"/>
  <c r="K488" i="1"/>
  <c r="D488" i="8"/>
  <c r="G489" i="8"/>
  <c r="M490" i="1"/>
  <c r="K491" i="1"/>
  <c r="F492" i="8"/>
  <c r="L493" i="1"/>
  <c r="O411" i="1"/>
  <c r="B410" i="8" s="1"/>
  <c r="O419" i="1"/>
  <c r="B418" i="8" s="1"/>
  <c r="O427" i="1"/>
  <c r="B426" i="8" s="1"/>
  <c r="K434" i="1"/>
  <c r="M435" i="1"/>
  <c r="F436" i="8"/>
  <c r="L437" i="1"/>
  <c r="M439" i="1"/>
  <c r="F440" i="8"/>
  <c r="L441" i="1"/>
  <c r="M443" i="1"/>
  <c r="F444" i="8"/>
  <c r="L445" i="1"/>
  <c r="M447" i="1"/>
  <c r="F448" i="8"/>
  <c r="L449" i="1"/>
  <c r="M451" i="1"/>
  <c r="L453" i="1"/>
  <c r="F452" i="8"/>
  <c r="M455" i="1"/>
  <c r="F456" i="8"/>
  <c r="L457" i="1"/>
  <c r="M459" i="1"/>
  <c r="K462" i="1"/>
  <c r="K465" i="1"/>
  <c r="F466" i="8"/>
  <c r="L467" i="1"/>
  <c r="F469" i="8"/>
  <c r="L470" i="1"/>
  <c r="M472" i="1"/>
  <c r="M475" i="1"/>
  <c r="K478" i="1"/>
  <c r="K481" i="1"/>
  <c r="N481" i="1" s="1"/>
  <c r="F482" i="8"/>
  <c r="L483" i="1"/>
  <c r="F485" i="8"/>
  <c r="L486" i="1"/>
  <c r="M488" i="1"/>
  <c r="M491" i="1"/>
  <c r="K494" i="1"/>
  <c r="K497" i="1"/>
  <c r="F498" i="8"/>
  <c r="L499" i="1"/>
  <c r="K389" i="1"/>
  <c r="K390" i="1"/>
  <c r="K391" i="1"/>
  <c r="K392" i="1"/>
  <c r="N392" i="1" s="1"/>
  <c r="K393" i="1"/>
  <c r="N393" i="1" s="1"/>
  <c r="K394" i="1"/>
  <c r="K395" i="1"/>
  <c r="K396" i="1"/>
  <c r="N396" i="1" s="1"/>
  <c r="K397" i="1"/>
  <c r="N397" i="1" s="1"/>
  <c r="K398" i="1"/>
  <c r="K399" i="1"/>
  <c r="N399" i="1" s="1"/>
  <c r="K400" i="1"/>
  <c r="N400" i="1" s="1"/>
  <c r="K401" i="1"/>
  <c r="N401" i="1" s="1"/>
  <c r="K402" i="1"/>
  <c r="N402" i="1" s="1"/>
  <c r="K403" i="1"/>
  <c r="K404" i="1"/>
  <c r="N404" i="1" s="1"/>
  <c r="K405" i="1"/>
  <c r="K406" i="1"/>
  <c r="K407" i="1"/>
  <c r="N407" i="1" s="1"/>
  <c r="K408" i="1"/>
  <c r="N408" i="1" s="1"/>
  <c r="K409" i="1"/>
  <c r="N409" i="1" s="1"/>
  <c r="K410" i="1"/>
  <c r="K411" i="1"/>
  <c r="N411" i="1" s="1"/>
  <c r="K412" i="1"/>
  <c r="N412" i="1" s="1"/>
  <c r="K413" i="1"/>
  <c r="K414" i="1"/>
  <c r="K415" i="1"/>
  <c r="N415" i="1" s="1"/>
  <c r="K416" i="1"/>
  <c r="N416" i="1" s="1"/>
  <c r="K417" i="1"/>
  <c r="N417" i="1" s="1"/>
  <c r="K418" i="1"/>
  <c r="N418" i="1" s="1"/>
  <c r="K419" i="1"/>
  <c r="N419" i="1" s="1"/>
  <c r="K420" i="1"/>
  <c r="N420" i="1" s="1"/>
  <c r="K421" i="1"/>
  <c r="K422" i="1"/>
  <c r="K423" i="1"/>
  <c r="N423" i="1" s="1"/>
  <c r="K424" i="1"/>
  <c r="N424" i="1" s="1"/>
  <c r="K425" i="1"/>
  <c r="N425" i="1" s="1"/>
  <c r="K426" i="1"/>
  <c r="K427" i="1"/>
  <c r="N427" i="1" s="1"/>
  <c r="K428" i="1"/>
  <c r="N428" i="1" s="1"/>
  <c r="K429" i="1"/>
  <c r="N429" i="1" s="1"/>
  <c r="K430" i="1"/>
  <c r="K431" i="1"/>
  <c r="N431" i="1" s="1"/>
  <c r="K432" i="1"/>
  <c r="N432" i="1" s="1"/>
  <c r="K433" i="1"/>
  <c r="M434" i="1"/>
  <c r="K438" i="1"/>
  <c r="K442" i="1"/>
  <c r="K446" i="1"/>
  <c r="K450" i="1"/>
  <c r="K454" i="1"/>
  <c r="K458" i="1"/>
  <c r="N458" i="1" s="1"/>
  <c r="M465" i="1"/>
  <c r="K468" i="1"/>
  <c r="D468" i="8"/>
  <c r="G469" i="8"/>
  <c r="M470" i="1"/>
  <c r="K471" i="1"/>
  <c r="F472" i="8"/>
  <c r="L473" i="1"/>
  <c r="M481" i="1"/>
  <c r="K484" i="1"/>
  <c r="D484" i="8"/>
  <c r="G485" i="8"/>
  <c r="M486" i="1"/>
  <c r="K487" i="1"/>
  <c r="F488" i="8"/>
  <c r="L489" i="1"/>
  <c r="M497" i="1"/>
  <c r="K500" i="1"/>
  <c r="F459" i="8"/>
  <c r="L460" i="1"/>
  <c r="F463" i="8"/>
  <c r="L464" i="1"/>
  <c r="F467" i="8"/>
  <c r="L468" i="1"/>
  <c r="F471" i="8"/>
  <c r="L472" i="1"/>
  <c r="F475" i="8"/>
  <c r="L476" i="1"/>
  <c r="F479" i="8"/>
  <c r="L480" i="1"/>
  <c r="F483" i="8"/>
  <c r="L484" i="1"/>
  <c r="F487" i="8"/>
  <c r="L488" i="1"/>
  <c r="F491" i="8"/>
  <c r="L492" i="1"/>
  <c r="F495" i="8"/>
  <c r="L496" i="1"/>
  <c r="F499" i="8"/>
  <c r="L500" i="1"/>
  <c r="L4" i="1"/>
  <c r="A73" i="19"/>
  <c r="A56" i="19"/>
  <c r="M4" i="1"/>
  <c r="K4" i="1"/>
  <c r="E3" i="8"/>
  <c r="AI85" i="1"/>
  <c r="P85" i="1" s="1"/>
  <c r="AB20" i="8"/>
  <c r="AI15" i="1"/>
  <c r="P15" i="1" s="1"/>
  <c r="AI58" i="1"/>
  <c r="P58" i="1" s="1"/>
  <c r="AI97" i="1"/>
  <c r="P97" i="1" s="1"/>
  <c r="AI134" i="1"/>
  <c r="P134" i="1" s="1"/>
  <c r="AI172" i="1"/>
  <c r="P172" i="1" s="1"/>
  <c r="AI209" i="1"/>
  <c r="P209" i="1" s="1"/>
  <c r="AI253" i="1"/>
  <c r="P253" i="1" s="1"/>
  <c r="AI293" i="1"/>
  <c r="P293" i="1" s="1"/>
  <c r="AI341" i="1"/>
  <c r="P341" i="1" s="1"/>
  <c r="AI381" i="1"/>
  <c r="P381" i="1" s="1"/>
  <c r="AI463" i="1"/>
  <c r="P463" i="1" s="1"/>
  <c r="Y19" i="8"/>
  <c r="AJ22" i="8"/>
  <c r="AF25" i="8"/>
  <c r="X33" i="8"/>
  <c r="AA46" i="8"/>
  <c r="AI126" i="1"/>
  <c r="P126" i="1" s="1"/>
  <c r="AI199" i="1"/>
  <c r="P199" i="1" s="1"/>
  <c r="AI284" i="1"/>
  <c r="P284" i="1" s="1"/>
  <c r="AI372" i="1"/>
  <c r="P372" i="1" s="1"/>
  <c r="AG5" i="8"/>
  <c r="AO23" i="8"/>
  <c r="X31" i="8"/>
  <c r="AI23" i="1"/>
  <c r="P23" i="1" s="1"/>
  <c r="AI65" i="1"/>
  <c r="P65" i="1" s="1"/>
  <c r="AI104" i="1"/>
  <c r="P104" i="1" s="1"/>
  <c r="AI141" i="1"/>
  <c r="P141" i="1" s="1"/>
  <c r="AI179" i="1"/>
  <c r="P179" i="1" s="1"/>
  <c r="AI219" i="1"/>
  <c r="P219" i="1" s="1"/>
  <c r="AI260" i="1"/>
  <c r="P260" i="1" s="1"/>
  <c r="AI301" i="1"/>
  <c r="P301" i="1" s="1"/>
  <c r="AI351" i="1"/>
  <c r="P351" i="1" s="1"/>
  <c r="AI389" i="1"/>
  <c r="P389" i="1" s="1"/>
  <c r="AI478" i="1"/>
  <c r="P478" i="1" s="1"/>
  <c r="AB4" i="8"/>
  <c r="Y7" i="8"/>
  <c r="AJ10" i="8"/>
  <c r="AG13" i="8"/>
  <c r="AB16" i="8"/>
  <c r="AO19" i="8"/>
  <c r="AG30" i="8"/>
  <c r="AA43" i="8"/>
  <c r="AH51" i="8"/>
  <c r="AJ66" i="8"/>
  <c r="AI27" i="1"/>
  <c r="P27" i="1" s="1"/>
  <c r="AI106" i="1"/>
  <c r="P106" i="1" s="1"/>
  <c r="AI262" i="1"/>
  <c r="P262" i="1" s="1"/>
  <c r="X35" i="8"/>
  <c r="AI47" i="1"/>
  <c r="P47" i="1" s="1"/>
  <c r="AI181" i="1"/>
  <c r="P181" i="1" s="1"/>
  <c r="AI353" i="1"/>
  <c r="P353" i="1" s="1"/>
  <c r="AH40" i="8"/>
  <c r="AI35" i="1"/>
  <c r="P35" i="1" s="1"/>
  <c r="AI75" i="1"/>
  <c r="P75" i="1" s="1"/>
  <c r="AI114" i="1"/>
  <c r="P114" i="1" s="1"/>
  <c r="AI151" i="1"/>
  <c r="P151" i="1" s="1"/>
  <c r="AI189" i="1"/>
  <c r="P189" i="1" s="1"/>
  <c r="AI229" i="1"/>
  <c r="P229" i="1" s="1"/>
  <c r="AI270" i="1"/>
  <c r="P270" i="1" s="1"/>
  <c r="AI313" i="1"/>
  <c r="P313" i="1" s="1"/>
  <c r="AI360" i="1"/>
  <c r="P360" i="1" s="1"/>
  <c r="AI402" i="1"/>
  <c r="P402" i="1" s="1"/>
  <c r="Z3" i="8"/>
  <c r="Y6" i="8"/>
  <c r="Y15" i="8"/>
  <c r="AJ18" i="8"/>
  <c r="AG21" i="8"/>
  <c r="AA24" i="8"/>
  <c r="AG32" i="8"/>
  <c r="Y45" i="8"/>
  <c r="W59" i="8"/>
  <c r="AI143" i="1"/>
  <c r="P143" i="1" s="1"/>
  <c r="AI221" i="1"/>
  <c r="P221" i="1" s="1"/>
  <c r="AI305" i="1"/>
  <c r="P305" i="1" s="1"/>
  <c r="AH76" i="8"/>
  <c r="AI37" i="1"/>
  <c r="P37" i="1" s="1"/>
  <c r="AI77" i="1"/>
  <c r="P77" i="1" s="1"/>
  <c r="AI118" i="1"/>
  <c r="P118" i="1" s="1"/>
  <c r="AI155" i="1"/>
  <c r="P155" i="1" s="1"/>
  <c r="AI191" i="1"/>
  <c r="P191" i="1" s="1"/>
  <c r="AI231" i="1"/>
  <c r="P231" i="1" s="1"/>
  <c r="AI274" i="1"/>
  <c r="P274" i="1" s="1"/>
  <c r="AI321" i="1"/>
  <c r="P321" i="1" s="1"/>
  <c r="AI362" i="1"/>
  <c r="P362" i="1" s="1"/>
  <c r="AI410" i="1"/>
  <c r="P410" i="1" s="1"/>
  <c r="AJ6" i="8"/>
  <c r="AG9" i="8"/>
  <c r="AB12" i="8"/>
  <c r="AO15" i="8"/>
  <c r="X29" i="8"/>
  <c r="X37" i="8"/>
  <c r="AG42" i="8"/>
  <c r="Y50" i="8"/>
  <c r="W63" i="8"/>
  <c r="AI67" i="1"/>
  <c r="P67" i="1" s="1"/>
  <c r="AI398" i="1"/>
  <c r="P398" i="1" s="1"/>
  <c r="AI491" i="1"/>
  <c r="P491" i="1" s="1"/>
  <c r="AO7" i="8"/>
  <c r="X27" i="8"/>
  <c r="AB48" i="8"/>
  <c r="W55" i="8"/>
  <c r="A3" i="2"/>
  <c r="AI45" i="1"/>
  <c r="P45" i="1" s="1"/>
  <c r="AI83" i="1"/>
  <c r="P83" i="1" s="1"/>
  <c r="AI124" i="1"/>
  <c r="P124" i="1" s="1"/>
  <c r="AI162" i="1"/>
  <c r="P162" i="1" s="1"/>
  <c r="AI197" i="1"/>
  <c r="P197" i="1" s="1"/>
  <c r="AI239" i="1"/>
  <c r="P239" i="1" s="1"/>
  <c r="AI282" i="1"/>
  <c r="P282" i="1" s="1"/>
  <c r="AI323" i="1"/>
  <c r="P323" i="1" s="1"/>
  <c r="AI368" i="1"/>
  <c r="P368" i="1" s="1"/>
  <c r="AI419" i="1"/>
  <c r="P419" i="1" s="1"/>
  <c r="Y23" i="8"/>
  <c r="AI26" i="8"/>
  <c r="AG34" i="8"/>
  <c r="AN39" i="8"/>
  <c r="AE47" i="8"/>
  <c r="AI163" i="1"/>
  <c r="P163" i="1" s="1"/>
  <c r="AI431" i="1"/>
  <c r="P431" i="1" s="1"/>
  <c r="AG17" i="8"/>
  <c r="AI5" i="1"/>
  <c r="P5" i="1" s="1"/>
  <c r="AI243" i="1"/>
  <c r="P243" i="1" s="1"/>
  <c r="AI331" i="1"/>
  <c r="P331" i="1" s="1"/>
  <c r="Y11" i="8"/>
  <c r="AJ14" i="8"/>
  <c r="AD44" i="8"/>
  <c r="AI13" i="1"/>
  <c r="P13" i="1" s="1"/>
  <c r="AI54" i="1"/>
  <c r="P54" i="1" s="1"/>
  <c r="AI95" i="1"/>
  <c r="P95" i="1" s="1"/>
  <c r="AI132" i="1"/>
  <c r="P132" i="1" s="1"/>
  <c r="AI170" i="1"/>
  <c r="P170" i="1" s="1"/>
  <c r="AI207" i="1"/>
  <c r="P207" i="1" s="1"/>
  <c r="AI251" i="1"/>
  <c r="P251" i="1" s="1"/>
  <c r="AI291" i="1"/>
  <c r="P291" i="1" s="1"/>
  <c r="AI333" i="1"/>
  <c r="P333" i="1" s="1"/>
  <c r="AI379" i="1"/>
  <c r="P379" i="1" s="1"/>
  <c r="AI447" i="1"/>
  <c r="P447" i="1" s="1"/>
  <c r="AB8" i="8"/>
  <c r="AO11" i="8"/>
  <c r="AG28" i="8"/>
  <c r="AG36" i="8"/>
  <c r="AK41" i="8"/>
  <c r="Z49" i="8"/>
  <c r="AJ83" i="8"/>
  <c r="AI12" i="1"/>
  <c r="P12" i="1" s="1"/>
  <c r="AI22" i="1"/>
  <c r="P22" i="1" s="1"/>
  <c r="AI32" i="1"/>
  <c r="P32" i="1" s="1"/>
  <c r="AI44" i="1"/>
  <c r="P44" i="1" s="1"/>
  <c r="AI53" i="1"/>
  <c r="P53" i="1" s="1"/>
  <c r="AI62" i="1"/>
  <c r="P62" i="1" s="1"/>
  <c r="AI74" i="1"/>
  <c r="P74" i="1" s="1"/>
  <c r="AI82" i="1"/>
  <c r="P82" i="1" s="1"/>
  <c r="AI92" i="1"/>
  <c r="P92" i="1" s="1"/>
  <c r="AI113" i="1"/>
  <c r="P113" i="1" s="1"/>
  <c r="AI131" i="1"/>
  <c r="P131" i="1" s="1"/>
  <c r="AI140" i="1"/>
  <c r="P140" i="1" s="1"/>
  <c r="AI150" i="1"/>
  <c r="P150" i="1" s="1"/>
  <c r="AI161" i="1"/>
  <c r="P161" i="1" s="1"/>
  <c r="AI169" i="1"/>
  <c r="P169" i="1" s="1"/>
  <c r="AI178" i="1"/>
  <c r="P178" i="1" s="1"/>
  <c r="AI186" i="1"/>
  <c r="P186" i="1" s="1"/>
  <c r="AI196" i="1"/>
  <c r="P196" i="1" s="1"/>
  <c r="AI206" i="1"/>
  <c r="P206" i="1" s="1"/>
  <c r="AI216" i="1"/>
  <c r="P216" i="1" s="1"/>
  <c r="AI228" i="1"/>
  <c r="P228" i="1" s="1"/>
  <c r="AI238" i="1"/>
  <c r="P238" i="1" s="1"/>
  <c r="AI248" i="1"/>
  <c r="P248" i="1" s="1"/>
  <c r="AI259" i="1"/>
  <c r="P259" i="1" s="1"/>
  <c r="AI269" i="1"/>
  <c r="P269" i="1" s="1"/>
  <c r="AI279" i="1"/>
  <c r="P279" i="1" s="1"/>
  <c r="AI290" i="1"/>
  <c r="P290" i="1" s="1"/>
  <c r="AI300" i="1"/>
  <c r="P300" i="1" s="1"/>
  <c r="AI310" i="1"/>
  <c r="P310" i="1" s="1"/>
  <c r="AI320" i="1"/>
  <c r="P320" i="1" s="1"/>
  <c r="AI330" i="1"/>
  <c r="P330" i="1" s="1"/>
  <c r="AI340" i="1"/>
  <c r="P340" i="1" s="1"/>
  <c r="AI359" i="1"/>
  <c r="P359" i="1" s="1"/>
  <c r="AI367" i="1"/>
  <c r="P367" i="1" s="1"/>
  <c r="AI388" i="1"/>
  <c r="P388" i="1" s="1"/>
  <c r="AI397" i="1"/>
  <c r="P397" i="1" s="1"/>
  <c r="AI409" i="1"/>
  <c r="P409" i="1" s="1"/>
  <c r="AI418" i="1"/>
  <c r="P418" i="1" s="1"/>
  <c r="AI427" i="1"/>
  <c r="P427" i="1" s="1"/>
  <c r="AI446" i="1"/>
  <c r="P446" i="1" s="1"/>
  <c r="AI462" i="1"/>
  <c r="P462" i="1" s="1"/>
  <c r="AI476" i="1"/>
  <c r="P476" i="1" s="1"/>
  <c r="AI490" i="1"/>
  <c r="P490" i="1" s="1"/>
  <c r="AL3" i="8"/>
  <c r="Z4" i="8"/>
  <c r="AC5" i="8"/>
  <c r="AH6" i="8"/>
  <c r="AK7" i="8"/>
  <c r="Z8" i="8"/>
  <c r="AC9" i="8"/>
  <c r="AH10" i="8"/>
  <c r="AK11" i="8"/>
  <c r="Z12" i="8"/>
  <c r="AC13" i="8"/>
  <c r="AH14" i="8"/>
  <c r="AK15" i="8"/>
  <c r="Z16" i="8"/>
  <c r="AC17" i="8"/>
  <c r="AH18" i="8"/>
  <c r="AK19" i="8"/>
  <c r="Z20" i="8"/>
  <c r="AC21" i="8"/>
  <c r="AH22" i="8"/>
  <c r="AK23" i="8"/>
  <c r="Y24" i="8"/>
  <c r="AO24" i="8"/>
  <c r="AB25" i="8"/>
  <c r="AG26" i="8"/>
  <c r="AO27" i="8"/>
  <c r="AF28" i="8"/>
  <c r="AO29" i="8"/>
  <c r="AF30" i="8"/>
  <c r="AO31" i="8"/>
  <c r="AF32" i="8"/>
  <c r="AO33" i="8"/>
  <c r="AF34" i="8"/>
  <c r="AO35" i="8"/>
  <c r="AF36" i="8"/>
  <c r="AO38" i="8"/>
  <c r="AG39" i="8"/>
  <c r="Z40" i="8"/>
  <c r="AC41" i="8"/>
  <c r="AE42" i="8"/>
  <c r="Z43" i="8"/>
  <c r="AC44" i="8"/>
  <c r="W45" i="8"/>
  <c r="AA48" i="8"/>
  <c r="Y49" i="8"/>
  <c r="W50" i="8"/>
  <c r="W51" i="8"/>
  <c r="AJ52" i="8"/>
  <c r="AJ56" i="8"/>
  <c r="AJ60" i="8"/>
  <c r="Z69" i="8"/>
  <c r="Z86" i="8"/>
  <c r="AB93" i="8"/>
  <c r="AH100" i="8"/>
  <c r="AM501" i="8"/>
  <c r="AE501" i="8"/>
  <c r="W501" i="8"/>
  <c r="AN500" i="8"/>
  <c r="AF500" i="8"/>
  <c r="X500" i="8"/>
  <c r="AO499" i="8"/>
  <c r="AG499" i="8"/>
  <c r="Y499" i="8"/>
  <c r="AO498" i="8"/>
  <c r="AG498" i="8"/>
  <c r="Y498" i="8"/>
  <c r="AO497" i="8"/>
  <c r="AG497" i="8"/>
  <c r="Y497" i="8"/>
  <c r="AO496" i="8"/>
  <c r="AG496" i="8"/>
  <c r="Y496" i="8"/>
  <c r="AO495" i="8"/>
  <c r="AG495" i="8"/>
  <c r="Y495" i="8"/>
  <c r="AO494" i="8"/>
  <c r="AG494" i="8"/>
  <c r="Y494" i="8"/>
  <c r="AO493" i="8"/>
  <c r="AG493" i="8"/>
  <c r="Y493" i="8"/>
  <c r="AO492" i="8"/>
  <c r="AG492" i="8"/>
  <c r="Y492" i="8"/>
  <c r="AO491" i="8"/>
  <c r="AG491" i="8"/>
  <c r="Y491" i="8"/>
  <c r="AO490" i="8"/>
  <c r="AG490" i="8"/>
  <c r="Y490" i="8"/>
  <c r="AO489" i="8"/>
  <c r="AG489" i="8"/>
  <c r="Y489" i="8"/>
  <c r="AO488" i="8"/>
  <c r="AG488" i="8"/>
  <c r="Y488" i="8"/>
  <c r="AO487" i="8"/>
  <c r="AG487" i="8"/>
  <c r="Y487" i="8"/>
  <c r="AO486" i="8"/>
  <c r="AG486" i="8"/>
  <c r="Y486" i="8"/>
  <c r="AO485" i="8"/>
  <c r="AG485" i="8"/>
  <c r="Y485" i="8"/>
  <c r="AO484" i="8"/>
  <c r="AG484" i="8"/>
  <c r="Y484" i="8"/>
  <c r="AO483" i="8"/>
  <c r="AG483" i="8"/>
  <c r="Y483" i="8"/>
  <c r="AH482" i="8"/>
  <c r="Z482" i="8"/>
  <c r="AH481" i="8"/>
  <c r="Z481" i="8"/>
  <c r="AH480" i="8"/>
  <c r="Z480" i="8"/>
  <c r="AH479" i="8"/>
  <c r="Z479" i="8"/>
  <c r="AH478" i="8"/>
  <c r="Z478" i="8"/>
  <c r="AH477" i="8"/>
  <c r="Z477" i="8"/>
  <c r="AH476" i="8"/>
  <c r="Z476" i="8"/>
  <c r="AH475" i="8"/>
  <c r="Z475" i="8"/>
  <c r="AL501" i="8"/>
  <c r="AD501" i="8"/>
  <c r="AM500" i="8"/>
  <c r="AE500" i="8"/>
  <c r="W500" i="8"/>
  <c r="AN499" i="8"/>
  <c r="AF499" i="8"/>
  <c r="X499" i="8"/>
  <c r="AN498" i="8"/>
  <c r="AF498" i="8"/>
  <c r="X498" i="8"/>
  <c r="AN497" i="8"/>
  <c r="AF497" i="8"/>
  <c r="X497" i="8"/>
  <c r="AN496" i="8"/>
  <c r="AF496" i="8"/>
  <c r="X496" i="8"/>
  <c r="AN495" i="8"/>
  <c r="AF495" i="8"/>
  <c r="X495" i="8"/>
  <c r="AN494" i="8"/>
  <c r="AF494" i="8"/>
  <c r="X494" i="8"/>
  <c r="AN493" i="8"/>
  <c r="AF493" i="8"/>
  <c r="X493" i="8"/>
  <c r="AN492" i="8"/>
  <c r="AF492" i="8"/>
  <c r="X492" i="8"/>
  <c r="AN491" i="8"/>
  <c r="AF491" i="8"/>
  <c r="X491" i="8"/>
  <c r="AN490" i="8"/>
  <c r="AF490" i="8"/>
  <c r="X490" i="8"/>
  <c r="AN489" i="8"/>
  <c r="AF489" i="8"/>
  <c r="X489" i="8"/>
  <c r="AN488" i="8"/>
  <c r="AF488" i="8"/>
  <c r="X488" i="8"/>
  <c r="AN487" i="8"/>
  <c r="AF487" i="8"/>
  <c r="X487" i="8"/>
  <c r="AN486" i="8"/>
  <c r="AF486" i="8"/>
  <c r="X486" i="8"/>
  <c r="AN485" i="8"/>
  <c r="AF485" i="8"/>
  <c r="X485" i="8"/>
  <c r="AN484" i="8"/>
  <c r="AF484" i="8"/>
  <c r="X484" i="8"/>
  <c r="AN483" i="8"/>
  <c r="AF483" i="8"/>
  <c r="X483" i="8"/>
  <c r="AO482" i="8"/>
  <c r="AG482" i="8"/>
  <c r="Y482" i="8"/>
  <c r="AO481" i="8"/>
  <c r="AG481" i="8"/>
  <c r="Y481" i="8"/>
  <c r="AO480" i="8"/>
  <c r="AG480" i="8"/>
  <c r="Y480" i="8"/>
  <c r="AO479" i="8"/>
  <c r="AG479" i="8"/>
  <c r="Y479" i="8"/>
  <c r="AO478" i="8"/>
  <c r="AG478" i="8"/>
  <c r="Y478" i="8"/>
  <c r="AO477" i="8"/>
  <c r="AG477" i="8"/>
  <c r="Y477" i="8"/>
  <c r="AO476" i="8"/>
  <c r="AG476" i="8"/>
  <c r="Y476" i="8"/>
  <c r="AO475" i="8"/>
  <c r="AG475" i="8"/>
  <c r="Y475" i="8"/>
  <c r="AO474" i="8"/>
  <c r="AG474" i="8"/>
  <c r="Y474" i="8"/>
  <c r="AK501" i="8"/>
  <c r="AC501" i="8"/>
  <c r="AL500" i="8"/>
  <c r="AD500" i="8"/>
  <c r="AM499" i="8"/>
  <c r="AE499" i="8"/>
  <c r="W499" i="8"/>
  <c r="AM498" i="8"/>
  <c r="AE498" i="8"/>
  <c r="W498" i="8"/>
  <c r="AM497" i="8"/>
  <c r="AE497" i="8"/>
  <c r="W497" i="8"/>
  <c r="AM496" i="8"/>
  <c r="AE496" i="8"/>
  <c r="W496" i="8"/>
  <c r="AM495" i="8"/>
  <c r="AE495" i="8"/>
  <c r="W495" i="8"/>
  <c r="AM494" i="8"/>
  <c r="AE494" i="8"/>
  <c r="W494" i="8"/>
  <c r="AM493" i="8"/>
  <c r="AE493" i="8"/>
  <c r="W493" i="8"/>
  <c r="AM492" i="8"/>
  <c r="AE492" i="8"/>
  <c r="W492" i="8"/>
  <c r="AM491" i="8"/>
  <c r="AE491" i="8"/>
  <c r="W491" i="8"/>
  <c r="AM490" i="8"/>
  <c r="AE490" i="8"/>
  <c r="W490" i="8"/>
  <c r="AM489" i="8"/>
  <c r="AE489" i="8"/>
  <c r="W489" i="8"/>
  <c r="AM488" i="8"/>
  <c r="AE488" i="8"/>
  <c r="W488" i="8"/>
  <c r="AM487" i="8"/>
  <c r="AE487" i="8"/>
  <c r="W487" i="8"/>
  <c r="AM486" i="8"/>
  <c r="AE486" i="8"/>
  <c r="W486" i="8"/>
  <c r="AM485" i="8"/>
  <c r="AE485" i="8"/>
  <c r="W485" i="8"/>
  <c r="AM484" i="8"/>
  <c r="AE484" i="8"/>
  <c r="W484" i="8"/>
  <c r="AM483" i="8"/>
  <c r="AE483" i="8"/>
  <c r="W483" i="8"/>
  <c r="AN482" i="8"/>
  <c r="AF482" i="8"/>
  <c r="X482" i="8"/>
  <c r="AN481" i="8"/>
  <c r="AF481" i="8"/>
  <c r="X481" i="8"/>
  <c r="AN480" i="8"/>
  <c r="AF480" i="8"/>
  <c r="X480" i="8"/>
  <c r="AN479" i="8"/>
  <c r="AF479" i="8"/>
  <c r="X479" i="8"/>
  <c r="AN478" i="8"/>
  <c r="AF478" i="8"/>
  <c r="X478" i="8"/>
  <c r="AN477" i="8"/>
  <c r="AF477" i="8"/>
  <c r="X477" i="8"/>
  <c r="AN476" i="8"/>
  <c r="AF476" i="8"/>
  <c r="AJ501" i="8"/>
  <c r="AB501" i="8"/>
  <c r="AK500" i="8"/>
  <c r="AC500" i="8"/>
  <c r="AL499" i="8"/>
  <c r="AD499" i="8"/>
  <c r="AL498" i="8"/>
  <c r="AD498" i="8"/>
  <c r="AL497" i="8"/>
  <c r="AD497" i="8"/>
  <c r="AL496" i="8"/>
  <c r="AD496" i="8"/>
  <c r="AL495" i="8"/>
  <c r="AD495" i="8"/>
  <c r="AL494" i="8"/>
  <c r="AD494" i="8"/>
  <c r="AL493" i="8"/>
  <c r="AD493" i="8"/>
  <c r="AL492" i="8"/>
  <c r="AD492" i="8"/>
  <c r="AL491" i="8"/>
  <c r="AD491" i="8"/>
  <c r="AL490" i="8"/>
  <c r="AD490" i="8"/>
  <c r="AL489" i="8"/>
  <c r="AD489" i="8"/>
  <c r="AL488" i="8"/>
  <c r="AD488" i="8"/>
  <c r="AL487" i="8"/>
  <c r="AD487" i="8"/>
  <c r="AL486" i="8"/>
  <c r="AD486" i="8"/>
  <c r="AL485" i="8"/>
  <c r="AD485" i="8"/>
  <c r="AL484" i="8"/>
  <c r="AD484" i="8"/>
  <c r="AL483" i="8"/>
  <c r="AD483" i="8"/>
  <c r="AM482" i="8"/>
  <c r="AE482" i="8"/>
  <c r="W482" i="8"/>
  <c r="AM481" i="8"/>
  <c r="AE481" i="8"/>
  <c r="W481" i="8"/>
  <c r="AM480" i="8"/>
  <c r="AE480" i="8"/>
  <c r="W480" i="8"/>
  <c r="AM479" i="8"/>
  <c r="AE479" i="8"/>
  <c r="W479" i="8"/>
  <c r="AM478" i="8"/>
  <c r="AE478" i="8"/>
  <c r="W478" i="8"/>
  <c r="AM477" i="8"/>
  <c r="AE477" i="8"/>
  <c r="W477" i="8"/>
  <c r="AM476" i="8"/>
  <c r="AE476" i="8"/>
  <c r="W476" i="8"/>
  <c r="AM475" i="8"/>
  <c r="AE475" i="8"/>
  <c r="W475" i="8"/>
  <c r="AM474" i="8"/>
  <c r="AE474" i="8"/>
  <c r="W474" i="8"/>
  <c r="AN473" i="8"/>
  <c r="AF473" i="8"/>
  <c r="X473" i="8"/>
  <c r="AN472" i="8"/>
  <c r="AF472" i="8"/>
  <c r="X472" i="8"/>
  <c r="AN471" i="8"/>
  <c r="AF471" i="8"/>
  <c r="X471" i="8"/>
  <c r="AN470" i="8"/>
  <c r="AF470" i="8"/>
  <c r="X470" i="8"/>
  <c r="AN469" i="8"/>
  <c r="AF469" i="8"/>
  <c r="X469" i="8"/>
  <c r="AN468" i="8"/>
  <c r="AF468" i="8"/>
  <c r="X468" i="8"/>
  <c r="AN467" i="8"/>
  <c r="AI501" i="8"/>
  <c r="AA501" i="8"/>
  <c r="AJ500" i="8"/>
  <c r="AB500" i="8"/>
  <c r="AK499" i="8"/>
  <c r="AC499" i="8"/>
  <c r="AK498" i="8"/>
  <c r="AC498" i="8"/>
  <c r="AK497" i="8"/>
  <c r="AC497" i="8"/>
  <c r="AK496" i="8"/>
  <c r="AC496" i="8"/>
  <c r="AK495" i="8"/>
  <c r="AC495" i="8"/>
  <c r="AK494" i="8"/>
  <c r="AC494" i="8"/>
  <c r="AK493" i="8"/>
  <c r="AC493" i="8"/>
  <c r="AK492" i="8"/>
  <c r="AC492" i="8"/>
  <c r="AK491" i="8"/>
  <c r="AC491" i="8"/>
  <c r="AK490" i="8"/>
  <c r="AC490" i="8"/>
  <c r="AK489" i="8"/>
  <c r="AC489" i="8"/>
  <c r="AK488" i="8"/>
  <c r="AC488" i="8"/>
  <c r="AK487" i="8"/>
  <c r="AC487" i="8"/>
  <c r="AK486" i="8"/>
  <c r="AC486" i="8"/>
  <c r="AK485" i="8"/>
  <c r="AC485" i="8"/>
  <c r="AK484" i="8"/>
  <c r="AC484" i="8"/>
  <c r="AK483" i="8"/>
  <c r="AC483" i="8"/>
  <c r="AL482" i="8"/>
  <c r="AD482" i="8"/>
  <c r="AL481" i="8"/>
  <c r="AD481" i="8"/>
  <c r="AL480" i="8"/>
  <c r="AD480" i="8"/>
  <c r="AL479" i="8"/>
  <c r="AD479" i="8"/>
  <c r="AL478" i="8"/>
  <c r="AD478" i="8"/>
  <c r="AP501" i="8"/>
  <c r="AH501" i="8"/>
  <c r="Z501" i="8"/>
  <c r="AI500" i="8"/>
  <c r="AA500" i="8"/>
  <c r="AJ499" i="8"/>
  <c r="AB499" i="8"/>
  <c r="AJ498" i="8"/>
  <c r="AB498" i="8"/>
  <c r="AN501" i="8"/>
  <c r="AF501" i="8"/>
  <c r="X501" i="8"/>
  <c r="AO500" i="8"/>
  <c r="AG500" i="8"/>
  <c r="Y500" i="8"/>
  <c r="AH499" i="8"/>
  <c r="Z499" i="8"/>
  <c r="AH498" i="8"/>
  <c r="Z498" i="8"/>
  <c r="AH497" i="8"/>
  <c r="Z497" i="8"/>
  <c r="AH496" i="8"/>
  <c r="Z496" i="8"/>
  <c r="AH495" i="8"/>
  <c r="Z495" i="8"/>
  <c r="AH494" i="8"/>
  <c r="Z494" i="8"/>
  <c r="AH493" i="8"/>
  <c r="Z493" i="8"/>
  <c r="AH492" i="8"/>
  <c r="Z492" i="8"/>
  <c r="AH491" i="8"/>
  <c r="Z491" i="8"/>
  <c r="AH490" i="8"/>
  <c r="Z490" i="8"/>
  <c r="AH489" i="8"/>
  <c r="Z489" i="8"/>
  <c r="AH488" i="8"/>
  <c r="Z488" i="8"/>
  <c r="AH487" i="8"/>
  <c r="Z487" i="8"/>
  <c r="AH486" i="8"/>
  <c r="Z486" i="8"/>
  <c r="AH485" i="8"/>
  <c r="Z485" i="8"/>
  <c r="AH484" i="8"/>
  <c r="Z484" i="8"/>
  <c r="AH483" i="8"/>
  <c r="Z483" i="8"/>
  <c r="AI482" i="8"/>
  <c r="AA482" i="8"/>
  <c r="AI481" i="8"/>
  <c r="AA481" i="8"/>
  <c r="AI480" i="8"/>
  <c r="AA480" i="8"/>
  <c r="AI479" i="8"/>
  <c r="AA479" i="8"/>
  <c r="AI478" i="8"/>
  <c r="AA478" i="8"/>
  <c r="AI477" i="8"/>
  <c r="AA477" i="8"/>
  <c r="AI476" i="8"/>
  <c r="AA476" i="8"/>
  <c r="AI475" i="8"/>
  <c r="AA475" i="8"/>
  <c r="AI474" i="8"/>
  <c r="AA474" i="8"/>
  <c r="AJ473" i="8"/>
  <c r="AB473" i="8"/>
  <c r="AJ472" i="8"/>
  <c r="AB472" i="8"/>
  <c r="AJ471" i="8"/>
  <c r="AB471" i="8"/>
  <c r="AJ470" i="8"/>
  <c r="AB470" i="8"/>
  <c r="AJ469" i="8"/>
  <c r="AB476" i="8"/>
  <c r="AK475" i="8"/>
  <c r="AF474" i="8"/>
  <c r="AH473" i="8"/>
  <c r="W473" i="8"/>
  <c r="AL472" i="8"/>
  <c r="AA472" i="8"/>
  <c r="AE471" i="8"/>
  <c r="AI470" i="8"/>
  <c r="Y470" i="8"/>
  <c r="AM469" i="8"/>
  <c r="AC469" i="8"/>
  <c r="AI468" i="8"/>
  <c r="Z468" i="8"/>
  <c r="AO467" i="8"/>
  <c r="AF467" i="8"/>
  <c r="X467" i="8"/>
  <c r="AN466" i="8"/>
  <c r="AF466" i="8"/>
  <c r="X466" i="8"/>
  <c r="AN465" i="8"/>
  <c r="AF465" i="8"/>
  <c r="X465" i="8"/>
  <c r="AN464" i="8"/>
  <c r="AF464" i="8"/>
  <c r="X464" i="8"/>
  <c r="AN463" i="8"/>
  <c r="AF463" i="8"/>
  <c r="X463" i="8"/>
  <c r="AN462" i="8"/>
  <c r="AF462" i="8"/>
  <c r="X462" i="8"/>
  <c r="AN461" i="8"/>
  <c r="AF461" i="8"/>
  <c r="X461" i="8"/>
  <c r="AN460" i="8"/>
  <c r="AF460" i="8"/>
  <c r="X460" i="8"/>
  <c r="AN459" i="8"/>
  <c r="AF459" i="8"/>
  <c r="X459" i="8"/>
  <c r="AN458" i="8"/>
  <c r="AF458" i="8"/>
  <c r="X458" i="8"/>
  <c r="AN457" i="8"/>
  <c r="AF457" i="8"/>
  <c r="X457" i="8"/>
  <c r="AN456" i="8"/>
  <c r="AF456" i="8"/>
  <c r="X456" i="8"/>
  <c r="AN455" i="8"/>
  <c r="AF455" i="8"/>
  <c r="X455" i="8"/>
  <c r="AN454" i="8"/>
  <c r="AF454" i="8"/>
  <c r="X454" i="8"/>
  <c r="AN453" i="8"/>
  <c r="AF453" i="8"/>
  <c r="X453" i="8"/>
  <c r="AN452" i="8"/>
  <c r="AF452" i="8"/>
  <c r="X452" i="8"/>
  <c r="AN451" i="8"/>
  <c r="AF451" i="8"/>
  <c r="X451" i="8"/>
  <c r="AO450" i="8"/>
  <c r="AG450" i="8"/>
  <c r="Y450" i="8"/>
  <c r="AO449" i="8"/>
  <c r="AG449" i="8"/>
  <c r="Y449" i="8"/>
  <c r="AO448" i="8"/>
  <c r="AG448" i="8"/>
  <c r="Y448" i="8"/>
  <c r="AO447" i="8"/>
  <c r="AG447" i="8"/>
  <c r="Y447" i="8"/>
  <c r="AO446" i="8"/>
  <c r="AG446" i="8"/>
  <c r="Y446" i="8"/>
  <c r="AO445" i="8"/>
  <c r="AG445" i="8"/>
  <c r="Y445" i="8"/>
  <c r="AO444" i="8"/>
  <c r="AJ497" i="8"/>
  <c r="AJ496" i="8"/>
  <c r="AJ495" i="8"/>
  <c r="AJ494" i="8"/>
  <c r="AJ493" i="8"/>
  <c r="AJ492" i="8"/>
  <c r="AJ491" i="8"/>
  <c r="AJ490" i="8"/>
  <c r="AJ489" i="8"/>
  <c r="AJ488" i="8"/>
  <c r="AJ487" i="8"/>
  <c r="AJ486" i="8"/>
  <c r="AJ485" i="8"/>
  <c r="AJ484" i="8"/>
  <c r="AJ483" i="8"/>
  <c r="AK482" i="8"/>
  <c r="AK481" i="8"/>
  <c r="AK480" i="8"/>
  <c r="AK479" i="8"/>
  <c r="AK478" i="8"/>
  <c r="AL477" i="8"/>
  <c r="X476" i="8"/>
  <c r="AJ475" i="8"/>
  <c r="AD474" i="8"/>
  <c r="AG473" i="8"/>
  <c r="AK472" i="8"/>
  <c r="Z472" i="8"/>
  <c r="AO471" i="8"/>
  <c r="AD471" i="8"/>
  <c r="AH470" i="8"/>
  <c r="W470" i="8"/>
  <c r="AL469" i="8"/>
  <c r="AB469" i="8"/>
  <c r="AI496" i="8"/>
  <c r="AB495" i="8"/>
  <c r="AA494" i="8"/>
  <c r="AI488" i="8"/>
  <c r="AB487" i="8"/>
  <c r="AA486" i="8"/>
  <c r="AJ480" i="8"/>
  <c r="AC479" i="8"/>
  <c r="AB478" i="8"/>
  <c r="AC477" i="8"/>
  <c r="AJ476" i="8"/>
  <c r="AL475" i="8"/>
  <c r="AB474" i="8"/>
  <c r="AO473" i="8"/>
  <c r="AA473" i="8"/>
  <c r="AO472" i="8"/>
  <c r="Y472" i="8"/>
  <c r="AK471" i="8"/>
  <c r="W471" i="8"/>
  <c r="AL470" i="8"/>
  <c r="AH469" i="8"/>
  <c r="AK468" i="8"/>
  <c r="AA468" i="8"/>
  <c r="AM467" i="8"/>
  <c r="AD467" i="8"/>
  <c r="AJ466" i="8"/>
  <c r="AA466" i="8"/>
  <c r="AG465" i="8"/>
  <c r="W465" i="8"/>
  <c r="AL464" i="8"/>
  <c r="AC464" i="8"/>
  <c r="AI463" i="8"/>
  <c r="Z463" i="8"/>
  <c r="AO462" i="8"/>
  <c r="AE462" i="8"/>
  <c r="AK461" i="8"/>
  <c r="AB461" i="8"/>
  <c r="AH460" i="8"/>
  <c r="Y460" i="8"/>
  <c r="AM459" i="8"/>
  <c r="AD459" i="8"/>
  <c r="AJ458" i="8"/>
  <c r="AA458" i="8"/>
  <c r="AG457" i="8"/>
  <c r="W457" i="8"/>
  <c r="AL456" i="8"/>
  <c r="AC456" i="8"/>
  <c r="AI455" i="8"/>
  <c r="Z455" i="8"/>
  <c r="AO454" i="8"/>
  <c r="AE454" i="8"/>
  <c r="AK453" i="8"/>
  <c r="AB453" i="8"/>
  <c r="AH452" i="8"/>
  <c r="Y452" i="8"/>
  <c r="AM451" i="8"/>
  <c r="AD451" i="8"/>
  <c r="AK450" i="8"/>
  <c r="AB450" i="8"/>
  <c r="AH449" i="8"/>
  <c r="X449" i="8"/>
  <c r="AM448" i="8"/>
  <c r="AD448" i="8"/>
  <c r="AJ447" i="8"/>
  <c r="AA447" i="8"/>
  <c r="AF446" i="8"/>
  <c r="W446" i="8"/>
  <c r="AL445" i="8"/>
  <c r="AC445" i="8"/>
  <c r="AI444" i="8"/>
  <c r="AA444" i="8"/>
  <c r="AI443" i="8"/>
  <c r="AA443" i="8"/>
  <c r="AI442" i="8"/>
  <c r="AA442" i="8"/>
  <c r="AJ441" i="8"/>
  <c r="AB441" i="8"/>
  <c r="AJ440" i="8"/>
  <c r="AB440" i="8"/>
  <c r="AJ439" i="8"/>
  <c r="AB439" i="8"/>
  <c r="AJ438" i="8"/>
  <c r="AB438" i="8"/>
  <c r="AJ437" i="8"/>
  <c r="AB437" i="8"/>
  <c r="AJ436" i="8"/>
  <c r="AB436" i="8"/>
  <c r="AJ435" i="8"/>
  <c r="AB435" i="8"/>
  <c r="AJ434" i="8"/>
  <c r="AB434" i="8"/>
  <c r="AJ433" i="8"/>
  <c r="AB433" i="8"/>
  <c r="AJ432" i="8"/>
  <c r="AB432" i="8"/>
  <c r="AJ431" i="8"/>
  <c r="AB431" i="8"/>
  <c r="AJ430" i="8"/>
  <c r="AB430" i="8"/>
  <c r="AJ429" i="8"/>
  <c r="AB429" i="8"/>
  <c r="AJ428" i="8"/>
  <c r="AB428" i="8"/>
  <c r="AJ427" i="8"/>
  <c r="AB427" i="8"/>
  <c r="AJ426" i="8"/>
  <c r="AB426" i="8"/>
  <c r="AJ425" i="8"/>
  <c r="AB425" i="8"/>
  <c r="AJ424" i="8"/>
  <c r="AB424" i="8"/>
  <c r="AJ423" i="8"/>
  <c r="AB423" i="8"/>
  <c r="AJ422" i="8"/>
  <c r="AB422" i="8"/>
  <c r="AI497" i="8"/>
  <c r="AB496" i="8"/>
  <c r="AA495" i="8"/>
  <c r="AI489" i="8"/>
  <c r="AB488" i="8"/>
  <c r="AA487" i="8"/>
  <c r="AJ481" i="8"/>
  <c r="AC480" i="8"/>
  <c r="AB479" i="8"/>
  <c r="AB477" i="8"/>
  <c r="AD476" i="8"/>
  <c r="AF475" i="8"/>
  <c r="Z474" i="8"/>
  <c r="AM473" i="8"/>
  <c r="Z473" i="8"/>
  <c r="AM472" i="8"/>
  <c r="W472" i="8"/>
  <c r="AI471" i="8"/>
  <c r="AK470" i="8"/>
  <c r="AG469" i="8"/>
  <c r="AJ468" i="8"/>
  <c r="Y468" i="8"/>
  <c r="AL467" i="8"/>
  <c r="AC467" i="8"/>
  <c r="AI466" i="8"/>
  <c r="Z466" i="8"/>
  <c r="AO465" i="8"/>
  <c r="AE465" i="8"/>
  <c r="AK464" i="8"/>
  <c r="AB464" i="8"/>
  <c r="AH463" i="8"/>
  <c r="Y463" i="8"/>
  <c r="AM462" i="8"/>
  <c r="AD462" i="8"/>
  <c r="AJ461" i="8"/>
  <c r="AA461" i="8"/>
  <c r="AG460" i="8"/>
  <c r="W460" i="8"/>
  <c r="AL459" i="8"/>
  <c r="AC459" i="8"/>
  <c r="AI458" i="8"/>
  <c r="Z458" i="8"/>
  <c r="AO457" i="8"/>
  <c r="AE457" i="8"/>
  <c r="AK456" i="8"/>
  <c r="AB456" i="8"/>
  <c r="AH455" i="8"/>
  <c r="Y455" i="8"/>
  <c r="AM454" i="8"/>
  <c r="AD454" i="8"/>
  <c r="AJ453" i="8"/>
  <c r="AA453" i="8"/>
  <c r="AG452" i="8"/>
  <c r="W452" i="8"/>
  <c r="AL451" i="8"/>
  <c r="AC451" i="8"/>
  <c r="AJ450" i="8"/>
  <c r="AA450" i="8"/>
  <c r="AF449" i="8"/>
  <c r="W449" i="8"/>
  <c r="AL448" i="8"/>
  <c r="AC448" i="8"/>
  <c r="AI447" i="8"/>
  <c r="Z447" i="8"/>
  <c r="AN446" i="8"/>
  <c r="AE446" i="8"/>
  <c r="AK445" i="8"/>
  <c r="AB445" i="8"/>
  <c r="AH444" i="8"/>
  <c r="Z444" i="8"/>
  <c r="AH443" i="8"/>
  <c r="Z443" i="8"/>
  <c r="AH442" i="8"/>
  <c r="Z442" i="8"/>
  <c r="AI441" i="8"/>
  <c r="AA441" i="8"/>
  <c r="AI440" i="8"/>
  <c r="AB497" i="8"/>
  <c r="AA496" i="8"/>
  <c r="AI490" i="8"/>
  <c r="AB489" i="8"/>
  <c r="AA488" i="8"/>
  <c r="AJ482" i="8"/>
  <c r="AC481" i="8"/>
  <c r="AB480" i="8"/>
  <c r="AC476" i="8"/>
  <c r="AD475" i="8"/>
  <c r="AN474" i="8"/>
  <c r="X474" i="8"/>
  <c r="AL473" i="8"/>
  <c r="Y473" i="8"/>
  <c r="AI472" i="8"/>
  <c r="AH471" i="8"/>
  <c r="AG470" i="8"/>
  <c r="AE469" i="8"/>
  <c r="AH468" i="8"/>
  <c r="W468" i="8"/>
  <c r="AK467" i="8"/>
  <c r="AB467" i="8"/>
  <c r="AH466" i="8"/>
  <c r="Y466" i="8"/>
  <c r="AM465" i="8"/>
  <c r="AD465" i="8"/>
  <c r="AJ464" i="8"/>
  <c r="AA464" i="8"/>
  <c r="AG463" i="8"/>
  <c r="W463" i="8"/>
  <c r="AL462" i="8"/>
  <c r="AC462" i="8"/>
  <c r="AI461" i="8"/>
  <c r="Z461" i="8"/>
  <c r="AO460" i="8"/>
  <c r="AE460" i="8"/>
  <c r="AK459" i="8"/>
  <c r="AB459" i="8"/>
  <c r="AH458" i="8"/>
  <c r="Y458" i="8"/>
  <c r="AM457" i="8"/>
  <c r="AD457" i="8"/>
  <c r="AJ456" i="8"/>
  <c r="AA456" i="8"/>
  <c r="AG455" i="8"/>
  <c r="W455" i="8"/>
  <c r="AL454" i="8"/>
  <c r="AC454" i="8"/>
  <c r="AI453" i="8"/>
  <c r="Z453" i="8"/>
  <c r="AO452" i="8"/>
  <c r="AE452" i="8"/>
  <c r="AK451" i="8"/>
  <c r="AB451" i="8"/>
  <c r="AI450" i="8"/>
  <c r="Z450" i="8"/>
  <c r="AN449" i="8"/>
  <c r="AE449" i="8"/>
  <c r="AK448" i="8"/>
  <c r="AB448" i="8"/>
  <c r="AH447" i="8"/>
  <c r="X447" i="8"/>
  <c r="AM446" i="8"/>
  <c r="AD446" i="8"/>
  <c r="AJ445" i="8"/>
  <c r="AA445" i="8"/>
  <c r="AG444" i="8"/>
  <c r="Y444" i="8"/>
  <c r="AO443" i="8"/>
  <c r="AG443" i="8"/>
  <c r="Y443" i="8"/>
  <c r="AI498" i="8"/>
  <c r="AA497" i="8"/>
  <c r="AI491" i="8"/>
  <c r="AB490" i="8"/>
  <c r="AA489" i="8"/>
  <c r="AI483" i="8"/>
  <c r="AC482" i="8"/>
  <c r="AB481" i="8"/>
  <c r="AC475" i="8"/>
  <c r="AL474" i="8"/>
  <c r="AK473" i="8"/>
  <c r="AH472" i="8"/>
  <c r="AG471" i="8"/>
  <c r="AE470" i="8"/>
  <c r="AD469" i="8"/>
  <c r="AG468" i="8"/>
  <c r="AJ467" i="8"/>
  <c r="AA467" i="8"/>
  <c r="AG466" i="8"/>
  <c r="W466" i="8"/>
  <c r="AL465" i="8"/>
  <c r="AC465" i="8"/>
  <c r="AI464" i="8"/>
  <c r="Z464" i="8"/>
  <c r="AO463" i="8"/>
  <c r="AE463" i="8"/>
  <c r="AK462" i="8"/>
  <c r="AB462" i="8"/>
  <c r="AH461" i="8"/>
  <c r="Y461" i="8"/>
  <c r="AM460" i="8"/>
  <c r="AD460" i="8"/>
  <c r="AJ459" i="8"/>
  <c r="AA459" i="8"/>
  <c r="AG458" i="8"/>
  <c r="W458" i="8"/>
  <c r="AL457" i="8"/>
  <c r="AC457" i="8"/>
  <c r="AI456" i="8"/>
  <c r="Z456" i="8"/>
  <c r="AO455" i="8"/>
  <c r="AE455" i="8"/>
  <c r="AK454" i="8"/>
  <c r="AB454" i="8"/>
  <c r="AH453" i="8"/>
  <c r="Y453" i="8"/>
  <c r="AM452" i="8"/>
  <c r="AD452" i="8"/>
  <c r="AJ451" i="8"/>
  <c r="AA451" i="8"/>
  <c r="AH450" i="8"/>
  <c r="X450" i="8"/>
  <c r="AM449" i="8"/>
  <c r="AD449" i="8"/>
  <c r="AJ448" i="8"/>
  <c r="AA448" i="8"/>
  <c r="AF447" i="8"/>
  <c r="W447" i="8"/>
  <c r="AL446" i="8"/>
  <c r="AC446" i="8"/>
  <c r="AI445" i="8"/>
  <c r="Z445" i="8"/>
  <c r="AN444" i="8"/>
  <c r="AF444" i="8"/>
  <c r="X444" i="8"/>
  <c r="AN443" i="8"/>
  <c r="AF443" i="8"/>
  <c r="X443" i="8"/>
  <c r="AN442" i="8"/>
  <c r="AF442" i="8"/>
  <c r="X442" i="8"/>
  <c r="AO441" i="8"/>
  <c r="AG441" i="8"/>
  <c r="Y441" i="8"/>
  <c r="AO440" i="8"/>
  <c r="AG440" i="8"/>
  <c r="Y440" i="8"/>
  <c r="AO439" i="8"/>
  <c r="AG439" i="8"/>
  <c r="Y439" i="8"/>
  <c r="AO438" i="8"/>
  <c r="AA498" i="8"/>
  <c r="AI492" i="8"/>
  <c r="AB491" i="8"/>
  <c r="AA490" i="8"/>
  <c r="AI484" i="8"/>
  <c r="AB483" i="8"/>
  <c r="AB482" i="8"/>
  <c r="AB475" i="8"/>
  <c r="AI487" i="8"/>
  <c r="AA483" i="8"/>
  <c r="AJ474" i="8"/>
  <c r="AI473" i="8"/>
  <c r="AA470" i="8"/>
  <c r="AK469" i="8"/>
  <c r="AC468" i="8"/>
  <c r="AH467" i="8"/>
  <c r="AC466" i="8"/>
  <c r="AI465" i="8"/>
  <c r="AD464" i="8"/>
  <c r="AL463" i="8"/>
  <c r="AA462" i="8"/>
  <c r="W461" i="8"/>
  <c r="AI460" i="8"/>
  <c r="Y459" i="8"/>
  <c r="AL458" i="8"/>
  <c r="Z457" i="8"/>
  <c r="AM456" i="8"/>
  <c r="AC455" i="8"/>
  <c r="AJ454" i="8"/>
  <c r="AG453" i="8"/>
  <c r="Z452" i="8"/>
  <c r="AH451" i="8"/>
  <c r="AD450" i="8"/>
  <c r="AK449" i="8"/>
  <c r="AE448" i="8"/>
  <c r="AN447" i="8"/>
  <c r="AB446" i="8"/>
  <c r="W445" i="8"/>
  <c r="AJ444" i="8"/>
  <c r="AC443" i="8"/>
  <c r="AM442" i="8"/>
  <c r="AB442" i="8"/>
  <c r="AN441" i="8"/>
  <c r="AC441" i="8"/>
  <c r="AD440" i="8"/>
  <c r="AH439" i="8"/>
  <c r="W439" i="8"/>
  <c r="AL438" i="8"/>
  <c r="AC438" i="8"/>
  <c r="AI437" i="8"/>
  <c r="Z437" i="8"/>
  <c r="AG436" i="8"/>
  <c r="X436" i="8"/>
  <c r="AN435" i="8"/>
  <c r="AE435" i="8"/>
  <c r="AL434" i="8"/>
  <c r="AC434" i="8"/>
  <c r="AI433" i="8"/>
  <c r="Z433" i="8"/>
  <c r="AG432" i="8"/>
  <c r="X432" i="8"/>
  <c r="AN431" i="8"/>
  <c r="AE431" i="8"/>
  <c r="AL430" i="8"/>
  <c r="AC430" i="8"/>
  <c r="AI429" i="8"/>
  <c r="Z429" i="8"/>
  <c r="AG428" i="8"/>
  <c r="X428" i="8"/>
  <c r="AN427" i="8"/>
  <c r="AE427" i="8"/>
  <c r="AL426" i="8"/>
  <c r="AC426" i="8"/>
  <c r="AI425" i="8"/>
  <c r="Z425" i="8"/>
  <c r="AG424" i="8"/>
  <c r="X424" i="8"/>
  <c r="AN423" i="8"/>
  <c r="AE423" i="8"/>
  <c r="AL422" i="8"/>
  <c r="AC422" i="8"/>
  <c r="AJ421" i="8"/>
  <c r="AB421" i="8"/>
  <c r="AJ420" i="8"/>
  <c r="AB420" i="8"/>
  <c r="AJ419" i="8"/>
  <c r="AB419" i="8"/>
  <c r="AJ418" i="8"/>
  <c r="AB418" i="8"/>
  <c r="AJ417" i="8"/>
  <c r="AB417" i="8"/>
  <c r="AJ416" i="8"/>
  <c r="AB416" i="8"/>
  <c r="AJ415" i="8"/>
  <c r="AB415" i="8"/>
  <c r="AJ414" i="8"/>
  <c r="AB414" i="8"/>
  <c r="AJ413" i="8"/>
  <c r="AB413" i="8"/>
  <c r="AJ412" i="8"/>
  <c r="AB412" i="8"/>
  <c r="AJ411" i="8"/>
  <c r="AB411" i="8"/>
  <c r="AJ410" i="8"/>
  <c r="AB410" i="8"/>
  <c r="AJ409" i="8"/>
  <c r="AB409" i="8"/>
  <c r="AJ408" i="8"/>
  <c r="AB492" i="8"/>
  <c r="AJ479" i="8"/>
  <c r="AN475" i="8"/>
  <c r="AH474" i="8"/>
  <c r="AE473" i="8"/>
  <c r="AG472" i="8"/>
  <c r="AM471" i="8"/>
  <c r="Z470" i="8"/>
  <c r="AI469" i="8"/>
  <c r="AB468" i="8"/>
  <c r="AG467" i="8"/>
  <c r="AB466" i="8"/>
  <c r="AH465" i="8"/>
  <c r="Y464" i="8"/>
  <c r="AK463" i="8"/>
  <c r="Z462" i="8"/>
  <c r="AO461" i="8"/>
  <c r="AC460" i="8"/>
  <c r="W459" i="8"/>
  <c r="AK458" i="8"/>
  <c r="Y457" i="8"/>
  <c r="AH456" i="8"/>
  <c r="AB455" i="8"/>
  <c r="AI454" i="8"/>
  <c r="AE453" i="8"/>
  <c r="AL452" i="8"/>
  <c r="AG451" i="8"/>
  <c r="AC450" i="8"/>
  <c r="AJ449" i="8"/>
  <c r="Z448" i="8"/>
  <c r="AI493" i="8"/>
  <c r="AA492" i="8"/>
  <c r="AB484" i="8"/>
  <c r="X475" i="8"/>
  <c r="AC474" i="8"/>
  <c r="AD473" i="8"/>
  <c r="AE472" i="8"/>
  <c r="AL471" i="8"/>
  <c r="AA469" i="8"/>
  <c r="AE467" i="8"/>
  <c r="AO466" i="8"/>
  <c r="AB465" i="8"/>
  <c r="W464" i="8"/>
  <c r="AJ463" i="8"/>
  <c r="Y462" i="8"/>
  <c r="AM461" i="8"/>
  <c r="AB460" i="8"/>
  <c r="AO459" i="8"/>
  <c r="AE458" i="8"/>
  <c r="AK457" i="8"/>
  <c r="AG456" i="8"/>
  <c r="AA455" i="8"/>
  <c r="AH454" i="8"/>
  <c r="AD453" i="8"/>
  <c r="AK452" i="8"/>
  <c r="AE451" i="8"/>
  <c r="W450" i="8"/>
  <c r="AI449" i="8"/>
  <c r="X448" i="8"/>
  <c r="AL447" i="8"/>
  <c r="Z446" i="8"/>
  <c r="AM445" i="8"/>
  <c r="AD444" i="8"/>
  <c r="AM443" i="8"/>
  <c r="W443" i="8"/>
  <c r="AK442" i="8"/>
  <c r="W442" i="8"/>
  <c r="AL441" i="8"/>
  <c r="X441" i="8"/>
  <c r="AM440" i="8"/>
  <c r="AA440" i="8"/>
  <c r="AE439" i="8"/>
  <c r="AI438" i="8"/>
  <c r="Z438" i="8"/>
  <c r="AG437" i="8"/>
  <c r="X437" i="8"/>
  <c r="AN436" i="8"/>
  <c r="AE436" i="8"/>
  <c r="AL435" i="8"/>
  <c r="AC435" i="8"/>
  <c r="AI434" i="8"/>
  <c r="Z434" i="8"/>
  <c r="AG433" i="8"/>
  <c r="X433" i="8"/>
  <c r="AN432" i="8"/>
  <c r="AE432" i="8"/>
  <c r="AL431" i="8"/>
  <c r="AC431" i="8"/>
  <c r="AI430" i="8"/>
  <c r="Z430" i="8"/>
  <c r="AG429" i="8"/>
  <c r="X429" i="8"/>
  <c r="AN428" i="8"/>
  <c r="AE428" i="8"/>
  <c r="AL427" i="8"/>
  <c r="AC427" i="8"/>
  <c r="AI426" i="8"/>
  <c r="Z426" i="8"/>
  <c r="AG425" i="8"/>
  <c r="X425" i="8"/>
  <c r="AN424" i="8"/>
  <c r="AE424" i="8"/>
  <c r="AL423" i="8"/>
  <c r="AC423" i="8"/>
  <c r="AI422" i="8"/>
  <c r="Z422" i="8"/>
  <c r="AB485" i="8"/>
  <c r="AC478" i="8"/>
  <c r="AA471" i="8"/>
  <c r="AO470" i="8"/>
  <c r="Y465" i="8"/>
  <c r="AG464" i="8"/>
  <c r="AC463" i="8"/>
  <c r="AJ462" i="8"/>
  <c r="AB458" i="8"/>
  <c r="AB457" i="8"/>
  <c r="AE456" i="8"/>
  <c r="AM455" i="8"/>
  <c r="W453" i="8"/>
  <c r="AB452" i="8"/>
  <c r="AI451" i="8"/>
  <c r="AN450" i="8"/>
  <c r="AC447" i="8"/>
  <c r="AI446" i="8"/>
  <c r="AN445" i="8"/>
  <c r="W444" i="8"/>
  <c r="AE443" i="8"/>
  <c r="AL442" i="8"/>
  <c r="AE441" i="8"/>
  <c r="AN440" i="8"/>
  <c r="X440" i="8"/>
  <c r="AL439" i="8"/>
  <c r="X439" i="8"/>
  <c r="AK438" i="8"/>
  <c r="X438" i="8"/>
  <c r="AM437" i="8"/>
  <c r="AA437" i="8"/>
  <c r="AM436" i="8"/>
  <c r="AA436" i="8"/>
  <c r="AD435" i="8"/>
  <c r="AG434" i="8"/>
  <c r="AK433" i="8"/>
  <c r="W433" i="8"/>
  <c r="AK432" i="8"/>
  <c r="Y432" i="8"/>
  <c r="AM431" i="8"/>
  <c r="Z431" i="8"/>
  <c r="AE430" i="8"/>
  <c r="AF429" i="8"/>
  <c r="AH428" i="8"/>
  <c r="AI427" i="8"/>
  <c r="X427" i="8"/>
  <c r="AN426" i="8"/>
  <c r="AA426" i="8"/>
  <c r="AO425" i="8"/>
  <c r="AD425" i="8"/>
  <c r="AD424" i="8"/>
  <c r="AG423" i="8"/>
  <c r="AK422" i="8"/>
  <c r="X422" i="8"/>
  <c r="AM421" i="8"/>
  <c r="AD421" i="8"/>
  <c r="AK420" i="8"/>
  <c r="AA420" i="8"/>
  <c r="AH419" i="8"/>
  <c r="Y419" i="8"/>
  <c r="AO418" i="8"/>
  <c r="AF418" i="8"/>
  <c r="W418" i="8"/>
  <c r="AM417" i="8"/>
  <c r="AD417" i="8"/>
  <c r="AK416" i="8"/>
  <c r="AA416" i="8"/>
  <c r="AH415" i="8"/>
  <c r="Y415" i="8"/>
  <c r="AO414" i="8"/>
  <c r="AF414" i="8"/>
  <c r="W414" i="8"/>
  <c r="AM413" i="8"/>
  <c r="AD413" i="8"/>
  <c r="AK412" i="8"/>
  <c r="AA412" i="8"/>
  <c r="AH411" i="8"/>
  <c r="Y411" i="8"/>
  <c r="AO410" i="8"/>
  <c r="AF410" i="8"/>
  <c r="W410" i="8"/>
  <c r="AM409" i="8"/>
  <c r="AD409" i="8"/>
  <c r="AK408" i="8"/>
  <c r="AB408" i="8"/>
  <c r="AJ407" i="8"/>
  <c r="AB407" i="8"/>
  <c r="AJ406" i="8"/>
  <c r="AB406" i="8"/>
  <c r="AJ405" i="8"/>
  <c r="AB405" i="8"/>
  <c r="AJ404" i="8"/>
  <c r="AB404" i="8"/>
  <c r="AJ403" i="8"/>
  <c r="AB403" i="8"/>
  <c r="AJ402" i="8"/>
  <c r="AB402" i="8"/>
  <c r="AJ401" i="8"/>
  <c r="AB401" i="8"/>
  <c r="AJ400" i="8"/>
  <c r="AB400" i="8"/>
  <c r="AJ399" i="8"/>
  <c r="AB399" i="8"/>
  <c r="AJ398" i="8"/>
  <c r="AB398" i="8"/>
  <c r="AJ397" i="8"/>
  <c r="AB397" i="8"/>
  <c r="AJ396" i="8"/>
  <c r="AB396" i="8"/>
  <c r="AJ395" i="8"/>
  <c r="AB395" i="8"/>
  <c r="AK394" i="8"/>
  <c r="AC394" i="8"/>
  <c r="AK393" i="8"/>
  <c r="AC393" i="8"/>
  <c r="AK392" i="8"/>
  <c r="AC392" i="8"/>
  <c r="AK391" i="8"/>
  <c r="AC391" i="8"/>
  <c r="AK390" i="8"/>
  <c r="AC390" i="8"/>
  <c r="AK389" i="8"/>
  <c r="AC389" i="8"/>
  <c r="AK388" i="8"/>
  <c r="AC388" i="8"/>
  <c r="AK387" i="8"/>
  <c r="AC387" i="8"/>
  <c r="AK386" i="8"/>
  <c r="AC386" i="8"/>
  <c r="AK385" i="8"/>
  <c r="AC385" i="8"/>
  <c r="AK384" i="8"/>
  <c r="AC384" i="8"/>
  <c r="AK383" i="8"/>
  <c r="AC383" i="8"/>
  <c r="AK382" i="8"/>
  <c r="AC382" i="8"/>
  <c r="AK381" i="8"/>
  <c r="AC381" i="8"/>
  <c r="AK380" i="8"/>
  <c r="AC380" i="8"/>
  <c r="AK379" i="8"/>
  <c r="AC379" i="8"/>
  <c r="AK378" i="8"/>
  <c r="AC378" i="8"/>
  <c r="AK377" i="8"/>
  <c r="AC377" i="8"/>
  <c r="AK376" i="8"/>
  <c r="AC376" i="8"/>
  <c r="AK375" i="8"/>
  <c r="AC375" i="8"/>
  <c r="AK374" i="8"/>
  <c r="AC374" i="8"/>
  <c r="AK373" i="8"/>
  <c r="AC373" i="8"/>
  <c r="AL372" i="8"/>
  <c r="AD372" i="8"/>
  <c r="AL371" i="8"/>
  <c r="AD371" i="8"/>
  <c r="AL370" i="8"/>
  <c r="AD370" i="8"/>
  <c r="AL369" i="8"/>
  <c r="AD369" i="8"/>
  <c r="AL368" i="8"/>
  <c r="AD368" i="8"/>
  <c r="AL367" i="8"/>
  <c r="AI486" i="8"/>
  <c r="AA485" i="8"/>
  <c r="AD472" i="8"/>
  <c r="Z471" i="8"/>
  <c r="AM470" i="8"/>
  <c r="AO469" i="8"/>
  <c r="AO468" i="8"/>
  <c r="AE464" i="8"/>
  <c r="AB463" i="8"/>
  <c r="AI462" i="8"/>
  <c r="AL461" i="8"/>
  <c r="AA457" i="8"/>
  <c r="AD456" i="8"/>
  <c r="AL455" i="8"/>
  <c r="AA452" i="8"/>
  <c r="Z451" i="8"/>
  <c r="AM450" i="8"/>
  <c r="AL449" i="8"/>
  <c r="AB447" i="8"/>
  <c r="AH446" i="8"/>
  <c r="AH445" i="8"/>
  <c r="AD443" i="8"/>
  <c r="AJ442" i="8"/>
  <c r="AD441" i="8"/>
  <c r="AL440" i="8"/>
  <c r="W440" i="8"/>
  <c r="AK439" i="8"/>
  <c r="AH438" i="8"/>
  <c r="W438" i="8"/>
  <c r="AL437" i="8"/>
  <c r="Y437" i="8"/>
  <c r="AL436" i="8"/>
  <c r="Z436" i="8"/>
  <c r="AO435" i="8"/>
  <c r="AA435" i="8"/>
  <c r="AF434" i="8"/>
  <c r="AH433" i="8"/>
  <c r="AI432" i="8"/>
  <c r="W432" i="8"/>
  <c r="AK431" i="8"/>
  <c r="Y431" i="8"/>
  <c r="AO430" i="8"/>
  <c r="AD430" i="8"/>
  <c r="AE429" i="8"/>
  <c r="AF428" i="8"/>
  <c r="AH427" i="8"/>
  <c r="W427" i="8"/>
  <c r="AM426" i="8"/>
  <c r="Y426" i="8"/>
  <c r="AN425" i="8"/>
  <c r="AC425" i="8"/>
  <c r="AO424" i="8"/>
  <c r="AC424" i="8"/>
  <c r="AF423" i="8"/>
  <c r="AH422" i="8"/>
  <c r="W422" i="8"/>
  <c r="AL421" i="8"/>
  <c r="AC421" i="8"/>
  <c r="AI420" i="8"/>
  <c r="Z420" i="8"/>
  <c r="AG419" i="8"/>
  <c r="X419" i="8"/>
  <c r="AN418" i="8"/>
  <c r="AE418" i="8"/>
  <c r="AL417" i="8"/>
  <c r="AC417" i="8"/>
  <c r="AI416" i="8"/>
  <c r="Z416" i="8"/>
  <c r="AG415" i="8"/>
  <c r="X415" i="8"/>
  <c r="AN414" i="8"/>
  <c r="AE414" i="8"/>
  <c r="AL413" i="8"/>
  <c r="AC413" i="8"/>
  <c r="AI412" i="8"/>
  <c r="Z412" i="8"/>
  <c r="AG411" i="8"/>
  <c r="X411" i="8"/>
  <c r="AN410" i="8"/>
  <c r="AE410" i="8"/>
  <c r="AL409" i="8"/>
  <c r="AB493" i="8"/>
  <c r="AB486" i="8"/>
  <c r="AC472" i="8"/>
  <c r="Y471" i="8"/>
  <c r="AD470" i="8"/>
  <c r="Z469" i="8"/>
  <c r="AM468" i="8"/>
  <c r="AA463" i="8"/>
  <c r="AH462" i="8"/>
  <c r="AG461" i="8"/>
  <c r="AL460" i="8"/>
  <c r="Y456" i="8"/>
  <c r="AK455" i="8"/>
  <c r="AG454" i="8"/>
  <c r="Y451" i="8"/>
  <c r="AL450" i="8"/>
  <c r="AC449" i="8"/>
  <c r="AA446" i="8"/>
  <c r="AF445" i="8"/>
  <c r="AM444" i="8"/>
  <c r="AB443" i="8"/>
  <c r="AG442" i="8"/>
  <c r="Z441" i="8"/>
  <c r="AK440" i="8"/>
  <c r="AI439" i="8"/>
  <c r="AG438" i="8"/>
  <c r="AK437" i="8"/>
  <c r="W437" i="8"/>
  <c r="AK436" i="8"/>
  <c r="Y436" i="8"/>
  <c r="AM435" i="8"/>
  <c r="Z435" i="8"/>
  <c r="AE434" i="8"/>
  <c r="AF433" i="8"/>
  <c r="AH432" i="8"/>
  <c r="AI431" i="8"/>
  <c r="X431" i="8"/>
  <c r="AN430" i="8"/>
  <c r="AA430" i="8"/>
  <c r="AO429" i="8"/>
  <c r="AD429" i="8"/>
  <c r="AD428" i="8"/>
  <c r="AG427" i="8"/>
  <c r="AK426" i="8"/>
  <c r="X426" i="8"/>
  <c r="AM425" i="8"/>
  <c r="AA425" i="8"/>
  <c r="AM424" i="8"/>
  <c r="AA424" i="8"/>
  <c r="AD423" i="8"/>
  <c r="AG422" i="8"/>
  <c r="AK421" i="8"/>
  <c r="AA421" i="8"/>
  <c r="AH420" i="8"/>
  <c r="Y420" i="8"/>
  <c r="AO419" i="8"/>
  <c r="AF419" i="8"/>
  <c r="W419" i="8"/>
  <c r="AM418" i="8"/>
  <c r="AD418" i="8"/>
  <c r="AK417" i="8"/>
  <c r="AA417" i="8"/>
  <c r="AH416" i="8"/>
  <c r="Y416" i="8"/>
  <c r="AO415" i="8"/>
  <c r="AF415" i="8"/>
  <c r="W415" i="8"/>
  <c r="AM414" i="8"/>
  <c r="AD414" i="8"/>
  <c r="AK413" i="8"/>
  <c r="AA413" i="8"/>
  <c r="AH412" i="8"/>
  <c r="Y412" i="8"/>
  <c r="AO411" i="8"/>
  <c r="AF411" i="8"/>
  <c r="W411" i="8"/>
  <c r="AM410" i="8"/>
  <c r="AD410" i="8"/>
  <c r="AK409" i="8"/>
  <c r="AA409" i="8"/>
  <c r="AH408" i="8"/>
  <c r="Z408" i="8"/>
  <c r="AH407" i="8"/>
  <c r="Z407" i="8"/>
  <c r="AH406" i="8"/>
  <c r="Z406" i="8"/>
  <c r="AH405" i="8"/>
  <c r="Z405" i="8"/>
  <c r="AH404" i="8"/>
  <c r="Z404" i="8"/>
  <c r="AH403" i="8"/>
  <c r="Z403" i="8"/>
  <c r="AH402" i="8"/>
  <c r="Z402" i="8"/>
  <c r="AH401" i="8"/>
  <c r="Z401" i="8"/>
  <c r="AH400" i="8"/>
  <c r="Z400" i="8"/>
  <c r="AH399" i="8"/>
  <c r="Z399" i="8"/>
  <c r="AH398" i="8"/>
  <c r="Z398" i="8"/>
  <c r="AH397" i="8"/>
  <c r="Z397" i="8"/>
  <c r="AH396" i="8"/>
  <c r="Z396" i="8"/>
  <c r="AH395" i="8"/>
  <c r="Z395" i="8"/>
  <c r="AI394" i="8"/>
  <c r="AA394" i="8"/>
  <c r="AI393" i="8"/>
  <c r="AA393" i="8"/>
  <c r="AI392" i="8"/>
  <c r="AA392" i="8"/>
  <c r="AI391" i="8"/>
  <c r="AA391" i="8"/>
  <c r="AI390" i="8"/>
  <c r="AA390" i="8"/>
  <c r="AI389" i="8"/>
  <c r="AA389" i="8"/>
  <c r="AI388" i="8"/>
  <c r="AA388" i="8"/>
  <c r="AI387" i="8"/>
  <c r="AA387" i="8"/>
  <c r="AI386" i="8"/>
  <c r="AA386" i="8"/>
  <c r="AI385" i="8"/>
  <c r="AA385" i="8"/>
  <c r="AI384" i="8"/>
  <c r="AA384" i="8"/>
  <c r="AI383" i="8"/>
  <c r="AA383" i="8"/>
  <c r="AI382" i="8"/>
  <c r="AA382" i="8"/>
  <c r="AI381" i="8"/>
  <c r="AA381" i="8"/>
  <c r="AI380" i="8"/>
  <c r="AA380" i="8"/>
  <c r="AI379" i="8"/>
  <c r="AA379" i="8"/>
  <c r="AI378" i="8"/>
  <c r="AA378" i="8"/>
  <c r="AI377" i="8"/>
  <c r="AA377" i="8"/>
  <c r="AI376" i="8"/>
  <c r="AA376" i="8"/>
  <c r="AI375" i="8"/>
  <c r="AA375" i="8"/>
  <c r="AI374" i="8"/>
  <c r="AA374" i="8"/>
  <c r="AI373" i="8"/>
  <c r="AA493" i="8"/>
  <c r="AC470" i="8"/>
  <c r="Y469" i="8"/>
  <c r="AL468" i="8"/>
  <c r="AI467" i="8"/>
  <c r="AM466" i="8"/>
  <c r="AG462" i="8"/>
  <c r="AE461" i="8"/>
  <c r="AK460" i="8"/>
  <c r="AI459" i="8"/>
  <c r="W456" i="8"/>
  <c r="AJ455" i="8"/>
  <c r="AA454" i="8"/>
  <c r="W451" i="8"/>
  <c r="Y501" i="8"/>
  <c r="Z500" i="8"/>
  <c r="AI495" i="8"/>
  <c r="AI485" i="8"/>
  <c r="AJ478" i="8"/>
  <c r="AD477" i="8"/>
  <c r="AC471" i="8"/>
  <c r="AD466" i="8"/>
  <c r="Z465" i="8"/>
  <c r="AH464" i="8"/>
  <c r="AD463" i="8"/>
  <c r="Z459" i="8"/>
  <c r="AC458" i="8"/>
  <c r="AH457" i="8"/>
  <c r="AO456" i="8"/>
  <c r="AC453" i="8"/>
  <c r="AC452" i="8"/>
  <c r="AO451" i="8"/>
  <c r="W448" i="8"/>
  <c r="AK476" i="8"/>
  <c r="AK465" i="8"/>
  <c r="AM464" i="8"/>
  <c r="AC461" i="8"/>
  <c r="AJ452" i="8"/>
  <c r="AN448" i="8"/>
  <c r="AM447" i="8"/>
  <c r="AK446" i="8"/>
  <c r="AD445" i="8"/>
  <c r="AE444" i="8"/>
  <c r="AK443" i="8"/>
  <c r="AD442" i="8"/>
  <c r="AM441" i="8"/>
  <c r="Z439" i="8"/>
  <c r="AF438" i="8"/>
  <c r="AD436" i="8"/>
  <c r="AI435" i="8"/>
  <c r="AD434" i="8"/>
  <c r="AA433" i="8"/>
  <c r="AL432" i="8"/>
  <c r="AA431" i="8"/>
  <c r="AH430" i="8"/>
  <c r="AA429" i="8"/>
  <c r="AM428" i="8"/>
  <c r="W428" i="8"/>
  <c r="AK427" i="8"/>
  <c r="AD426" i="8"/>
  <c r="AH425" i="8"/>
  <c r="W424" i="8"/>
  <c r="AI423" i="8"/>
  <c r="AE422" i="8"/>
  <c r="AO421" i="8"/>
  <c r="Y421" i="8"/>
  <c r="AO420" i="8"/>
  <c r="AC420" i="8"/>
  <c r="AM419" i="8"/>
  <c r="Z419" i="8"/>
  <c r="AI418" i="8"/>
  <c r="AH417" i="8"/>
  <c r="AL416" i="8"/>
  <c r="AI415" i="8"/>
  <c r="AC414" i="8"/>
  <c r="AE413" i="8"/>
  <c r="AE412" i="8"/>
  <c r="AC411" i="8"/>
  <c r="AL410" i="8"/>
  <c r="Y410" i="8"/>
  <c r="AN409" i="8"/>
  <c r="Y409" i="8"/>
  <c r="AO408" i="8"/>
  <c r="AD408" i="8"/>
  <c r="AG407" i="8"/>
  <c r="W407" i="8"/>
  <c r="AL406" i="8"/>
  <c r="AA406" i="8"/>
  <c r="AO405" i="8"/>
  <c r="AE405" i="8"/>
  <c r="AI404" i="8"/>
  <c r="X404" i="8"/>
  <c r="AM403" i="8"/>
  <c r="AC403" i="8"/>
  <c r="AF402" i="8"/>
  <c r="AK401" i="8"/>
  <c r="Y401" i="8"/>
  <c r="AN400" i="8"/>
  <c r="AD400" i="8"/>
  <c r="AG399" i="8"/>
  <c r="W399" i="8"/>
  <c r="AL398" i="8"/>
  <c r="AA398" i="8"/>
  <c r="AO397" i="8"/>
  <c r="AE397" i="8"/>
  <c r="AI396" i="8"/>
  <c r="X396" i="8"/>
  <c r="AM395" i="8"/>
  <c r="AC395" i="8"/>
  <c r="AG394" i="8"/>
  <c r="W394" i="8"/>
  <c r="AM393" i="8"/>
  <c r="AB393" i="8"/>
  <c r="AG392" i="8"/>
  <c r="W392" i="8"/>
  <c r="AM391" i="8"/>
  <c r="AB391" i="8"/>
  <c r="AG390" i="8"/>
  <c r="W390" i="8"/>
  <c r="AM389" i="8"/>
  <c r="AB389" i="8"/>
  <c r="AG388" i="8"/>
  <c r="W388" i="8"/>
  <c r="AM387" i="8"/>
  <c r="AB387" i="8"/>
  <c r="AG386" i="8"/>
  <c r="W386" i="8"/>
  <c r="AM385" i="8"/>
  <c r="AB385" i="8"/>
  <c r="AG384" i="8"/>
  <c r="W384" i="8"/>
  <c r="AM383" i="8"/>
  <c r="AB383" i="8"/>
  <c r="AG382" i="8"/>
  <c r="W382" i="8"/>
  <c r="AM381" i="8"/>
  <c r="AB381" i="8"/>
  <c r="AG380" i="8"/>
  <c r="W380" i="8"/>
  <c r="AM379" i="8"/>
  <c r="AB379" i="8"/>
  <c r="AG378" i="8"/>
  <c r="W378" i="8"/>
  <c r="AM377" i="8"/>
  <c r="AB377" i="8"/>
  <c r="AG376" i="8"/>
  <c r="W376" i="8"/>
  <c r="AM375" i="8"/>
  <c r="AB375" i="8"/>
  <c r="AG374" i="8"/>
  <c r="W374" i="8"/>
  <c r="AM373" i="8"/>
  <c r="AB373" i="8"/>
  <c r="AJ372" i="8"/>
  <c r="AA372" i="8"/>
  <c r="AH371" i="8"/>
  <c r="Y371" i="8"/>
  <c r="AO370" i="8"/>
  <c r="AF370" i="8"/>
  <c r="W370" i="8"/>
  <c r="AM369" i="8"/>
  <c r="AC369" i="8"/>
  <c r="AJ368" i="8"/>
  <c r="AA368" i="8"/>
  <c r="AH367" i="8"/>
  <c r="Z367" i="8"/>
  <c r="AH366" i="8"/>
  <c r="Z366" i="8"/>
  <c r="AH365" i="8"/>
  <c r="Z365" i="8"/>
  <c r="AH364" i="8"/>
  <c r="Z364" i="8"/>
  <c r="AH363" i="8"/>
  <c r="Z363" i="8"/>
  <c r="AH362" i="8"/>
  <c r="Z362" i="8"/>
  <c r="AH361" i="8"/>
  <c r="Z361" i="8"/>
  <c r="AH360" i="8"/>
  <c r="Z360" i="8"/>
  <c r="AH359" i="8"/>
  <c r="Z359" i="8"/>
  <c r="AH358" i="8"/>
  <c r="Z358" i="8"/>
  <c r="AH357" i="8"/>
  <c r="Z357" i="8"/>
  <c r="AH356" i="8"/>
  <c r="Z356" i="8"/>
  <c r="AH355" i="8"/>
  <c r="Z355" i="8"/>
  <c r="AI494" i="8"/>
  <c r="AK477" i="8"/>
  <c r="AK474" i="8"/>
  <c r="AL466" i="8"/>
  <c r="AJ465" i="8"/>
  <c r="AO453" i="8"/>
  <c r="AI452" i="8"/>
  <c r="AB449" i="8"/>
  <c r="AI448" i="8"/>
  <c r="AK447" i="8"/>
  <c r="AJ446" i="8"/>
  <c r="X445" i="8"/>
  <c r="AC444" i="8"/>
  <c r="AJ443" i="8"/>
  <c r="AC442" i="8"/>
  <c r="AK441" i="8"/>
  <c r="AH440" i="8"/>
  <c r="AE438" i="8"/>
  <c r="AO437" i="8"/>
  <c r="AC436" i="8"/>
  <c r="AH435" i="8"/>
  <c r="AA434" i="8"/>
  <c r="AO433" i="8"/>
  <c r="Y433" i="8"/>
  <c r="AF432" i="8"/>
  <c r="W431" i="8"/>
  <c r="AG430" i="8"/>
  <c r="Y429" i="8"/>
  <c r="AL428" i="8"/>
  <c r="AF427" i="8"/>
  <c r="W426" i="8"/>
  <c r="AF425" i="8"/>
  <c r="AL424" i="8"/>
  <c r="AH423" i="8"/>
  <c r="AD422" i="8"/>
  <c r="AN421" i="8"/>
  <c r="X421" i="8"/>
  <c r="AN420" i="8"/>
  <c r="X420" i="8"/>
  <c r="AL419" i="8"/>
  <c r="AH418" i="8"/>
  <c r="AG417" i="8"/>
  <c r="AG416" i="8"/>
  <c r="AE415" i="8"/>
  <c r="AA414" i="8"/>
  <c r="Z413" i="8"/>
  <c r="AD412" i="8"/>
  <c r="AN411" i="8"/>
  <c r="AA411" i="8"/>
  <c r="AK410" i="8"/>
  <c r="X410" i="8"/>
  <c r="AI409" i="8"/>
  <c r="X409" i="8"/>
  <c r="AN408" i="8"/>
  <c r="AC408" i="8"/>
  <c r="AF407" i="8"/>
  <c r="AK406" i="8"/>
  <c r="Y406" i="8"/>
  <c r="AN405" i="8"/>
  <c r="AD405" i="8"/>
  <c r="AG404" i="8"/>
  <c r="W404" i="8"/>
  <c r="AL403" i="8"/>
  <c r="AA403" i="8"/>
  <c r="AO402" i="8"/>
  <c r="AE402" i="8"/>
  <c r="AI401" i="8"/>
  <c r="X401" i="8"/>
  <c r="AM400" i="8"/>
  <c r="AC400" i="8"/>
  <c r="AF399" i="8"/>
  <c r="AK398" i="8"/>
  <c r="Y398" i="8"/>
  <c r="AB494" i="8"/>
  <c r="AJ477" i="8"/>
  <c r="Z467" i="8"/>
  <c r="AK466" i="8"/>
  <c r="AA465" i="8"/>
  <c r="W462" i="8"/>
  <c r="AJ457" i="8"/>
  <c r="Z454" i="8"/>
  <c r="AM453" i="8"/>
  <c r="AA449" i="8"/>
  <c r="AH448" i="8"/>
  <c r="AE447" i="8"/>
  <c r="X446" i="8"/>
  <c r="AB444" i="8"/>
  <c r="Y442" i="8"/>
  <c r="AH441" i="8"/>
  <c r="AF440" i="8"/>
  <c r="AN439" i="8"/>
  <c r="AD438" i="8"/>
  <c r="AN437" i="8"/>
  <c r="W436" i="8"/>
  <c r="AG435" i="8"/>
  <c r="Y434" i="8"/>
  <c r="AN433" i="8"/>
  <c r="AD432" i="8"/>
  <c r="AF430" i="8"/>
  <c r="AN429" i="8"/>
  <c r="W429" i="8"/>
  <c r="AK428" i="8"/>
  <c r="AD427" i="8"/>
  <c r="AE425" i="8"/>
  <c r="AK424" i="8"/>
  <c r="AA423" i="8"/>
  <c r="AA422" i="8"/>
  <c r="AI421" i="8"/>
  <c r="W421" i="8"/>
  <c r="AM420" i="8"/>
  <c r="W420" i="8"/>
  <c r="AK419" i="8"/>
  <c r="AG418" i="8"/>
  <c r="AF417" i="8"/>
  <c r="AF416" i="8"/>
  <c r="AD415" i="8"/>
  <c r="Z414" i="8"/>
  <c r="AO413" i="8"/>
  <c r="Y413" i="8"/>
  <c r="AO412" i="8"/>
  <c r="AC412" i="8"/>
  <c r="AM411" i="8"/>
  <c r="Z411" i="8"/>
  <c r="AI410" i="8"/>
  <c r="AH409" i="8"/>
  <c r="W409" i="8"/>
  <c r="AM408" i="8"/>
  <c r="AA408" i="8"/>
  <c r="AO407" i="8"/>
  <c r="AE407" i="8"/>
  <c r="AI406" i="8"/>
  <c r="X406" i="8"/>
  <c r="AM405" i="8"/>
  <c r="AC405" i="8"/>
  <c r="AF404" i="8"/>
  <c r="AK403" i="8"/>
  <c r="Y403" i="8"/>
  <c r="AN402" i="8"/>
  <c r="AD402" i="8"/>
  <c r="AG401" i="8"/>
  <c r="W401" i="8"/>
  <c r="AL400" i="8"/>
  <c r="AA400" i="8"/>
  <c r="AO399" i="8"/>
  <c r="AE399" i="8"/>
  <c r="AI398" i="8"/>
  <c r="X398" i="8"/>
  <c r="AM397" i="8"/>
  <c r="AC397" i="8"/>
  <c r="AF396" i="8"/>
  <c r="AK395" i="8"/>
  <c r="Y395" i="8"/>
  <c r="AO394" i="8"/>
  <c r="AE394" i="8"/>
  <c r="AJ393" i="8"/>
  <c r="Y393" i="8"/>
  <c r="AO392" i="8"/>
  <c r="AE392" i="8"/>
  <c r="AJ391" i="8"/>
  <c r="Y391" i="8"/>
  <c r="AO390" i="8"/>
  <c r="AE390" i="8"/>
  <c r="AJ389" i="8"/>
  <c r="Y389" i="8"/>
  <c r="AO388" i="8"/>
  <c r="AE388" i="8"/>
  <c r="AJ387" i="8"/>
  <c r="Y387" i="8"/>
  <c r="AO386" i="8"/>
  <c r="AE386" i="8"/>
  <c r="AJ385" i="8"/>
  <c r="Y385" i="8"/>
  <c r="AO384" i="8"/>
  <c r="AE384" i="8"/>
  <c r="AJ383" i="8"/>
  <c r="Y383" i="8"/>
  <c r="AO382" i="8"/>
  <c r="AE382" i="8"/>
  <c r="AJ381" i="8"/>
  <c r="Y381" i="8"/>
  <c r="AO380" i="8"/>
  <c r="AE380" i="8"/>
  <c r="AJ379" i="8"/>
  <c r="Y379" i="8"/>
  <c r="AO378" i="8"/>
  <c r="AE378" i="8"/>
  <c r="AJ377" i="8"/>
  <c r="Y377" i="8"/>
  <c r="AO376" i="8"/>
  <c r="AE376" i="8"/>
  <c r="AJ375" i="8"/>
  <c r="Y375" i="8"/>
  <c r="AO374" i="8"/>
  <c r="AE374" i="8"/>
  <c r="AJ373" i="8"/>
  <c r="Z373" i="8"/>
  <c r="AI499" i="8"/>
  <c r="AA491" i="8"/>
  <c r="AA484" i="8"/>
  <c r="AE466" i="8"/>
  <c r="W454" i="8"/>
  <c r="AM439" i="8"/>
  <c r="AH434" i="8"/>
  <c r="AL433" i="8"/>
  <c r="AO432" i="8"/>
  <c r="Z428" i="8"/>
  <c r="AM427" i="8"/>
  <c r="AO426" i="8"/>
  <c r="W423" i="8"/>
  <c r="AM422" i="8"/>
  <c r="AG421" i="8"/>
  <c r="AA418" i="8"/>
  <c r="W417" i="8"/>
  <c r="AM416" i="8"/>
  <c r="Z415" i="8"/>
  <c r="AH414" i="8"/>
  <c r="AN413" i="8"/>
  <c r="X412" i="8"/>
  <c r="AI411" i="8"/>
  <c r="AH410" i="8"/>
  <c r="AF408" i="8"/>
  <c r="AA407" i="8"/>
  <c r="AN406" i="8"/>
  <c r="AF405" i="8"/>
  <c r="AC404" i="8"/>
  <c r="AN403" i="8"/>
  <c r="AG402" i="8"/>
  <c r="AD401" i="8"/>
  <c r="AK400" i="8"/>
  <c r="AI399" i="8"/>
  <c r="AD398" i="8"/>
  <c r="AL397" i="8"/>
  <c r="X397" i="8"/>
  <c r="AM396" i="8"/>
  <c r="Y396" i="8"/>
  <c r="AL395" i="8"/>
  <c r="W395" i="8"/>
  <c r="AL394" i="8"/>
  <c r="X394" i="8"/>
  <c r="AL393" i="8"/>
  <c r="W393" i="8"/>
  <c r="AL392" i="8"/>
  <c r="X392" i="8"/>
  <c r="AL391" i="8"/>
  <c r="W391" i="8"/>
  <c r="AL390" i="8"/>
  <c r="X390" i="8"/>
  <c r="AL389" i="8"/>
  <c r="W389" i="8"/>
  <c r="AL388" i="8"/>
  <c r="X388" i="8"/>
  <c r="AL387" i="8"/>
  <c r="W387" i="8"/>
  <c r="AL386" i="8"/>
  <c r="X386" i="8"/>
  <c r="AL385" i="8"/>
  <c r="W385" i="8"/>
  <c r="AL384" i="8"/>
  <c r="X384" i="8"/>
  <c r="AL383" i="8"/>
  <c r="W383" i="8"/>
  <c r="AL382" i="8"/>
  <c r="X382" i="8"/>
  <c r="AL381" i="8"/>
  <c r="W381" i="8"/>
  <c r="AL380" i="8"/>
  <c r="X380" i="8"/>
  <c r="AL379" i="8"/>
  <c r="W379" i="8"/>
  <c r="AL378" i="8"/>
  <c r="X378" i="8"/>
  <c r="AL377" i="8"/>
  <c r="W377" i="8"/>
  <c r="AL376" i="8"/>
  <c r="X376" i="8"/>
  <c r="AL375" i="8"/>
  <c r="W375" i="8"/>
  <c r="AL374" i="8"/>
  <c r="X374" i="8"/>
  <c r="AL373" i="8"/>
  <c r="X373" i="8"/>
  <c r="AN372" i="8"/>
  <c r="AC372" i="8"/>
  <c r="AI371" i="8"/>
  <c r="X371" i="8"/>
  <c r="AM370" i="8"/>
  <c r="AB370" i="8"/>
  <c r="AG369" i="8"/>
  <c r="W369" i="8"/>
  <c r="AM368" i="8"/>
  <c r="AB368" i="8"/>
  <c r="AG367" i="8"/>
  <c r="X367" i="8"/>
  <c r="AM366" i="8"/>
  <c r="AD366" i="8"/>
  <c r="AJ365" i="8"/>
  <c r="AA365" i="8"/>
  <c r="AO364" i="8"/>
  <c r="AF364" i="8"/>
  <c r="W364" i="8"/>
  <c r="AL363" i="8"/>
  <c r="AC363" i="8"/>
  <c r="AI362" i="8"/>
  <c r="Y362" i="8"/>
  <c r="AN361" i="8"/>
  <c r="AE361" i="8"/>
  <c r="AK360" i="8"/>
  <c r="AB360" i="8"/>
  <c r="AG359" i="8"/>
  <c r="X359" i="8"/>
  <c r="AM358" i="8"/>
  <c r="AD358" i="8"/>
  <c r="AJ357" i="8"/>
  <c r="AA357" i="8"/>
  <c r="AO356" i="8"/>
  <c r="AF356" i="8"/>
  <c r="W356" i="8"/>
  <c r="AL355" i="8"/>
  <c r="AC355" i="8"/>
  <c r="AJ354" i="8"/>
  <c r="AB354" i="8"/>
  <c r="AJ353" i="8"/>
  <c r="AB353" i="8"/>
  <c r="AK352" i="8"/>
  <c r="AC352" i="8"/>
  <c r="AK351" i="8"/>
  <c r="AC351" i="8"/>
  <c r="AK350" i="8"/>
  <c r="AC350" i="8"/>
  <c r="AK349" i="8"/>
  <c r="AC349" i="8"/>
  <c r="AK348" i="8"/>
  <c r="AC348" i="8"/>
  <c r="AK347" i="8"/>
  <c r="AC347" i="8"/>
  <c r="AK346" i="8"/>
  <c r="AC346" i="8"/>
  <c r="AK345" i="8"/>
  <c r="AC345" i="8"/>
  <c r="AK344" i="8"/>
  <c r="AC344" i="8"/>
  <c r="AK343" i="8"/>
  <c r="AC343" i="8"/>
  <c r="AK342" i="8"/>
  <c r="AC342" i="8"/>
  <c r="AK341" i="8"/>
  <c r="AC341" i="8"/>
  <c r="AK340" i="8"/>
  <c r="AC340" i="8"/>
  <c r="AK339" i="8"/>
  <c r="AC339" i="8"/>
  <c r="AK338" i="8"/>
  <c r="AC338" i="8"/>
  <c r="AK337" i="8"/>
  <c r="AC337" i="8"/>
  <c r="AK336" i="8"/>
  <c r="AC336" i="8"/>
  <c r="AK335" i="8"/>
  <c r="AC335" i="8"/>
  <c r="AK334" i="8"/>
  <c r="AC334" i="8"/>
  <c r="AK333" i="8"/>
  <c r="AC333" i="8"/>
  <c r="AK332" i="8"/>
  <c r="AC332" i="8"/>
  <c r="AL331" i="8"/>
  <c r="AD331" i="8"/>
  <c r="AL330" i="8"/>
  <c r="AD330" i="8"/>
  <c r="AL329" i="8"/>
  <c r="AD329" i="8"/>
  <c r="AL328" i="8"/>
  <c r="AD328" i="8"/>
  <c r="AL327" i="8"/>
  <c r="AD327" i="8"/>
  <c r="AL326" i="8"/>
  <c r="AD326" i="8"/>
  <c r="AL325" i="8"/>
  <c r="AD325" i="8"/>
  <c r="AL324" i="8"/>
  <c r="AD324" i="8"/>
  <c r="AL323" i="8"/>
  <c r="AD323" i="8"/>
  <c r="AL322" i="8"/>
  <c r="AD322" i="8"/>
  <c r="AL321" i="8"/>
  <c r="AD321" i="8"/>
  <c r="AL320" i="8"/>
  <c r="AD320" i="8"/>
  <c r="AL319" i="8"/>
  <c r="AD319" i="8"/>
  <c r="AL318" i="8"/>
  <c r="AD318" i="8"/>
  <c r="AL317" i="8"/>
  <c r="AD317" i="8"/>
  <c r="AL316" i="8"/>
  <c r="AD316" i="8"/>
  <c r="AL315" i="8"/>
  <c r="AD315" i="8"/>
  <c r="AL314" i="8"/>
  <c r="AD314" i="8"/>
  <c r="AL313" i="8"/>
  <c r="AD313" i="8"/>
  <c r="AL312" i="8"/>
  <c r="AD312" i="8"/>
  <c r="AL311" i="8"/>
  <c r="AD311" i="8"/>
  <c r="AL310" i="8"/>
  <c r="AD310" i="8"/>
  <c r="AL309" i="8"/>
  <c r="AD309" i="8"/>
  <c r="AL308" i="8"/>
  <c r="AD308" i="8"/>
  <c r="AL307" i="8"/>
  <c r="AD307" i="8"/>
  <c r="AL306" i="8"/>
  <c r="AD306" i="8"/>
  <c r="AL305" i="8"/>
  <c r="AD305" i="8"/>
  <c r="AL304" i="8"/>
  <c r="AD304" i="8"/>
  <c r="AL303" i="8"/>
  <c r="AD303" i="8"/>
  <c r="AL302" i="8"/>
  <c r="AD302" i="8"/>
  <c r="AL301" i="8"/>
  <c r="AD301" i="8"/>
  <c r="AL300" i="8"/>
  <c r="AD300" i="8"/>
  <c r="AL299" i="8"/>
  <c r="AD299" i="8"/>
  <c r="AL298" i="8"/>
  <c r="AD298" i="8"/>
  <c r="AL297" i="8"/>
  <c r="AD297" i="8"/>
  <c r="AL296" i="8"/>
  <c r="AD296" i="8"/>
  <c r="AL295" i="8"/>
  <c r="AD295" i="8"/>
  <c r="AL294" i="8"/>
  <c r="AD294" i="8"/>
  <c r="AL293" i="8"/>
  <c r="AD293" i="8"/>
  <c r="AL292" i="8"/>
  <c r="AD292" i="8"/>
  <c r="AL291" i="8"/>
  <c r="AD291" i="8"/>
  <c r="AL290" i="8"/>
  <c r="AD290" i="8"/>
  <c r="AL289" i="8"/>
  <c r="AD289" i="8"/>
  <c r="AL288" i="8"/>
  <c r="AD288" i="8"/>
  <c r="AL287" i="8"/>
  <c r="AD287" i="8"/>
  <c r="AL286" i="8"/>
  <c r="AD286" i="8"/>
  <c r="AL285" i="8"/>
  <c r="AD285" i="8"/>
  <c r="AL284" i="8"/>
  <c r="AL476" i="8"/>
  <c r="AO464" i="8"/>
  <c r="AI457" i="8"/>
  <c r="Z449" i="8"/>
  <c r="AL444" i="8"/>
  <c r="AE440" i="8"/>
  <c r="AF439" i="8"/>
  <c r="X434" i="8"/>
  <c r="AE433" i="8"/>
  <c r="AM432" i="8"/>
  <c r="AO431" i="8"/>
  <c r="Y428" i="8"/>
  <c r="AA427" i="8"/>
  <c r="AH426" i="8"/>
  <c r="AL425" i="8"/>
  <c r="AI424" i="8"/>
  <c r="AF422" i="8"/>
  <c r="AF421" i="8"/>
  <c r="AL420" i="8"/>
  <c r="Z418" i="8"/>
  <c r="AO417" i="8"/>
  <c r="AE416" i="8"/>
  <c r="AG414" i="8"/>
  <c r="AI413" i="8"/>
  <c r="W412" i="8"/>
  <c r="AE411" i="8"/>
  <c r="AG410" i="8"/>
  <c r="AE408" i="8"/>
  <c r="AN407" i="8"/>
  <c r="Y407" i="8"/>
  <c r="AM406" i="8"/>
  <c r="AA405" i="8"/>
  <c r="AO404" i="8"/>
  <c r="AA404" i="8"/>
  <c r="AI403" i="8"/>
  <c r="AC402" i="8"/>
  <c r="AC401" i="8"/>
  <c r="AI400" i="8"/>
  <c r="AD399" i="8"/>
  <c r="AC398" i="8"/>
  <c r="AK397" i="8"/>
  <c r="W397" i="8"/>
  <c r="AL396" i="8"/>
  <c r="W396" i="8"/>
  <c r="AI395" i="8"/>
  <c r="AJ394" i="8"/>
  <c r="AH393" i="8"/>
  <c r="AJ392" i="8"/>
  <c r="AH391" i="8"/>
  <c r="AJ390" i="8"/>
  <c r="AH389" i="8"/>
  <c r="AJ388" i="8"/>
  <c r="AH387" i="8"/>
  <c r="AJ386" i="8"/>
  <c r="AH385" i="8"/>
  <c r="AJ384" i="8"/>
  <c r="AH383" i="8"/>
  <c r="AJ382" i="8"/>
  <c r="AH381" i="8"/>
  <c r="AJ380" i="8"/>
  <c r="AH379" i="8"/>
  <c r="AJ378" i="8"/>
  <c r="AH377" i="8"/>
  <c r="AJ376" i="8"/>
  <c r="AH375" i="8"/>
  <c r="AJ374" i="8"/>
  <c r="AH373" i="8"/>
  <c r="W373" i="8"/>
  <c r="AM372" i="8"/>
  <c r="AB372" i="8"/>
  <c r="AG371" i="8"/>
  <c r="W371" i="8"/>
  <c r="AK370" i="8"/>
  <c r="AA370" i="8"/>
  <c r="AF369" i="8"/>
  <c r="AK368" i="8"/>
  <c r="Z368" i="8"/>
  <c r="AF367" i="8"/>
  <c r="W367" i="8"/>
  <c r="AL366" i="8"/>
  <c r="AC366" i="8"/>
  <c r="AI365" i="8"/>
  <c r="Y365" i="8"/>
  <c r="AN364" i="8"/>
  <c r="AE364" i="8"/>
  <c r="AK363" i="8"/>
  <c r="AB363" i="8"/>
  <c r="Y467" i="8"/>
  <c r="AO458" i="8"/>
  <c r="AD455" i="8"/>
  <c r="AK444" i="8"/>
  <c r="AC440" i="8"/>
  <c r="AD439" i="8"/>
  <c r="AN438" i="8"/>
  <c r="AH437" i="8"/>
  <c r="W434" i="8"/>
  <c r="AD433" i="8"/>
  <c r="AC432" i="8"/>
  <c r="AH431" i="8"/>
  <c r="AM430" i="8"/>
  <c r="Z427" i="8"/>
  <c r="AG426" i="8"/>
  <c r="AK425" i="8"/>
  <c r="AH424" i="8"/>
  <c r="AO423" i="8"/>
  <c r="Y422" i="8"/>
  <c r="AE421" i="8"/>
  <c r="AG420" i="8"/>
  <c r="AN419" i="8"/>
  <c r="Y418" i="8"/>
  <c r="AN417" i="8"/>
  <c r="AD416" i="8"/>
  <c r="AN415" i="8"/>
  <c r="Y414" i="8"/>
  <c r="AH413" i="8"/>
  <c r="AD411" i="8"/>
  <c r="AC410" i="8"/>
  <c r="AO409" i="8"/>
  <c r="Y408" i="8"/>
  <c r="AM407" i="8"/>
  <c r="X407" i="8"/>
  <c r="AG406" i="8"/>
  <c r="Y405" i="8"/>
  <c r="AN404" i="8"/>
  <c r="Y404" i="8"/>
  <c r="AG403" i="8"/>
  <c r="AA402" i="8"/>
  <c r="AO401" i="8"/>
  <c r="AA401" i="8"/>
  <c r="AG400" i="8"/>
  <c r="AC399" i="8"/>
  <c r="AO398" i="8"/>
  <c r="W398" i="8"/>
  <c r="AI397" i="8"/>
  <c r="AK396" i="8"/>
  <c r="AG395" i="8"/>
  <c r="AH394" i="8"/>
  <c r="AG393" i="8"/>
  <c r="AH392" i="8"/>
  <c r="AG391" i="8"/>
  <c r="AH390" i="8"/>
  <c r="AG389" i="8"/>
  <c r="AH388" i="8"/>
  <c r="AG387" i="8"/>
  <c r="AH386" i="8"/>
  <c r="AG385" i="8"/>
  <c r="AH384" i="8"/>
  <c r="AG383" i="8"/>
  <c r="AH382" i="8"/>
  <c r="AG381" i="8"/>
  <c r="AH380" i="8"/>
  <c r="AG379" i="8"/>
  <c r="AH378" i="8"/>
  <c r="AG377" i="8"/>
  <c r="AH376" i="8"/>
  <c r="AG375" i="8"/>
  <c r="AH374" i="8"/>
  <c r="AG373" i="8"/>
  <c r="AK372" i="8"/>
  <c r="Z372" i="8"/>
  <c r="AF371" i="8"/>
  <c r="AJ370" i="8"/>
  <c r="Z370" i="8"/>
  <c r="AO369" i="8"/>
  <c r="AE369" i="8"/>
  <c r="AI368" i="8"/>
  <c r="Y368" i="8"/>
  <c r="AO367" i="8"/>
  <c r="AE367" i="8"/>
  <c r="AK366" i="8"/>
  <c r="AB366" i="8"/>
  <c r="AG365" i="8"/>
  <c r="X365" i="8"/>
  <c r="AM364" i="8"/>
  <c r="AD364" i="8"/>
  <c r="AJ363" i="8"/>
  <c r="AA363" i="8"/>
  <c r="AO362" i="8"/>
  <c r="AF362" i="8"/>
  <c r="W362" i="8"/>
  <c r="AL361" i="8"/>
  <c r="AC361" i="8"/>
  <c r="AI360" i="8"/>
  <c r="Y360" i="8"/>
  <c r="AA499" i="8"/>
  <c r="W467" i="8"/>
  <c r="AH459" i="8"/>
  <c r="AM458" i="8"/>
  <c r="AF450" i="8"/>
  <c r="AD447" i="8"/>
  <c r="AF441" i="8"/>
  <c r="Z440" i="8"/>
  <c r="AC439" i="8"/>
  <c r="AM438" i="8"/>
  <c r="AF437" i="8"/>
  <c r="AO436" i="8"/>
  <c r="AK435" i="8"/>
  <c r="AC433" i="8"/>
  <c r="AA432" i="8"/>
  <c r="AG431" i="8"/>
  <c r="AK430" i="8"/>
  <c r="AM429" i="8"/>
  <c r="Y427" i="8"/>
  <c r="AF426" i="8"/>
  <c r="Y425" i="8"/>
  <c r="AF424" i="8"/>
  <c r="AM423" i="8"/>
  <c r="Z421" i="8"/>
  <c r="AF420" i="8"/>
  <c r="AI419" i="8"/>
  <c r="X418" i="8"/>
  <c r="AI417" i="8"/>
  <c r="AC416" i="8"/>
  <c r="AM415" i="8"/>
  <c r="X414" i="8"/>
  <c r="AG413" i="8"/>
  <c r="AN412" i="8"/>
  <c r="AA410" i="8"/>
  <c r="AG409" i="8"/>
  <c r="X408" i="8"/>
  <c r="AL407" i="8"/>
  <c r="AF406" i="8"/>
  <c r="X405" i="8"/>
  <c r="AM404" i="8"/>
  <c r="AF403" i="8"/>
  <c r="Y402" i="8"/>
  <c r="AN401" i="8"/>
  <c r="AF400" i="8"/>
  <c r="AA399" i="8"/>
  <c r="AN398" i="8"/>
  <c r="AG397" i="8"/>
  <c r="AG396" i="8"/>
  <c r="AF395" i="8"/>
  <c r="AF394" i="8"/>
  <c r="AF393" i="8"/>
  <c r="AF392" i="8"/>
  <c r="AF391" i="8"/>
  <c r="AF390" i="8"/>
  <c r="AF389" i="8"/>
  <c r="AF388" i="8"/>
  <c r="AF387" i="8"/>
  <c r="AF386" i="8"/>
  <c r="AF385" i="8"/>
  <c r="AF384" i="8"/>
  <c r="AF383" i="8"/>
  <c r="AF382" i="8"/>
  <c r="AF381" i="8"/>
  <c r="AF380" i="8"/>
  <c r="AF379" i="8"/>
  <c r="AF378" i="8"/>
  <c r="AF377" i="8"/>
  <c r="AF376" i="8"/>
  <c r="AF375" i="8"/>
  <c r="AF374" i="8"/>
  <c r="AE468" i="8"/>
  <c r="AJ460" i="8"/>
  <c r="AG459" i="8"/>
  <c r="AD458" i="8"/>
  <c r="AO501" i="8"/>
  <c r="AH500" i="8"/>
  <c r="AD468" i="8"/>
  <c r="AA460" i="8"/>
  <c r="AE459" i="8"/>
  <c r="AL453" i="8"/>
  <c r="AE442" i="8"/>
  <c r="Y438" i="8"/>
  <c r="AD437" i="8"/>
  <c r="AH436" i="8"/>
  <c r="Y435" i="8"/>
  <c r="AN434" i="8"/>
  <c r="AD431" i="8"/>
  <c r="X430" i="8"/>
  <c r="AK429" i="8"/>
  <c r="AI428" i="8"/>
  <c r="Y424" i="8"/>
  <c r="Z423" i="8"/>
  <c r="AD420" i="8"/>
  <c r="AD419" i="8"/>
  <c r="AL418" i="8"/>
  <c r="Z417" i="8"/>
  <c r="W416" i="8"/>
  <c r="AK415" i="8"/>
  <c r="AL414" i="8"/>
  <c r="X413" i="8"/>
  <c r="AL412" i="8"/>
  <c r="AE409" i="8"/>
  <c r="AL408" i="8"/>
  <c r="AI407" i="8"/>
  <c r="AD406" i="8"/>
  <c r="AK405" i="8"/>
  <c r="AK404" i="8"/>
  <c r="AD403" i="8"/>
  <c r="AL402" i="8"/>
  <c r="W402" i="8"/>
  <c r="AL401" i="8"/>
  <c r="Y400" i="8"/>
  <c r="AM399" i="8"/>
  <c r="X399" i="8"/>
  <c r="AG398" i="8"/>
  <c r="AD397" i="8"/>
  <c r="AD396" i="8"/>
  <c r="AD395" i="8"/>
  <c r="AB394" i="8"/>
  <c r="AD393" i="8"/>
  <c r="AB392" i="8"/>
  <c r="AD391" i="8"/>
  <c r="AB390" i="8"/>
  <c r="AD389" i="8"/>
  <c r="AB388" i="8"/>
  <c r="AD387" i="8"/>
  <c r="AB386" i="8"/>
  <c r="AD385" i="8"/>
  <c r="AB384" i="8"/>
  <c r="AD383" i="8"/>
  <c r="AB382" i="8"/>
  <c r="AD381" i="8"/>
  <c r="AB380" i="8"/>
  <c r="AD379" i="8"/>
  <c r="AB378" i="8"/>
  <c r="AD377" i="8"/>
  <c r="AB376" i="8"/>
  <c r="W469" i="8"/>
  <c r="AD461" i="8"/>
  <c r="Y454" i="8"/>
  <c r="AL443" i="8"/>
  <c r="W435" i="8"/>
  <c r="AK434" i="8"/>
  <c r="AM433" i="8"/>
  <c r="AC429" i="8"/>
  <c r="AA428" i="8"/>
  <c r="AO427" i="8"/>
  <c r="X423" i="8"/>
  <c r="AN422" i="8"/>
  <c r="AH421" i="8"/>
  <c r="AA419" i="8"/>
  <c r="AC418" i="8"/>
  <c r="X417" i="8"/>
  <c r="AN416" i="8"/>
  <c r="AA415" i="8"/>
  <c r="AI414" i="8"/>
  <c r="AF412" i="8"/>
  <c r="AK411" i="8"/>
  <c r="Z409" i="8"/>
  <c r="AG408" i="8"/>
  <c r="AC407" i="8"/>
  <c r="AO406" i="8"/>
  <c r="W406" i="8"/>
  <c r="AG405" i="8"/>
  <c r="AD404" i="8"/>
  <c r="AO403" i="8"/>
  <c r="W403" i="8"/>
  <c r="AI402" i="8"/>
  <c r="AE401" i="8"/>
  <c r="AO400" i="8"/>
  <c r="W400" i="8"/>
  <c r="AK399" i="8"/>
  <c r="AE398" i="8"/>
  <c r="AN397" i="8"/>
  <c r="Y397" i="8"/>
  <c r="AN396" i="8"/>
  <c r="AA396" i="8"/>
  <c r="AN395" i="8"/>
  <c r="X395" i="8"/>
  <c r="AM394" i="8"/>
  <c r="Y394" i="8"/>
  <c r="AN393" i="8"/>
  <c r="X393" i="8"/>
  <c r="AM392" i="8"/>
  <c r="Y392" i="8"/>
  <c r="AN391" i="8"/>
  <c r="X391" i="8"/>
  <c r="AM390" i="8"/>
  <c r="Y390" i="8"/>
  <c r="AN389" i="8"/>
  <c r="X389" i="8"/>
  <c r="AM388" i="8"/>
  <c r="Y388" i="8"/>
  <c r="AN387" i="8"/>
  <c r="X387" i="8"/>
  <c r="AM386" i="8"/>
  <c r="Y386" i="8"/>
  <c r="AN385" i="8"/>
  <c r="X385" i="8"/>
  <c r="AM384" i="8"/>
  <c r="Y384" i="8"/>
  <c r="AN383" i="8"/>
  <c r="X383" i="8"/>
  <c r="AM382" i="8"/>
  <c r="Y382" i="8"/>
  <c r="AN381" i="8"/>
  <c r="X381" i="8"/>
  <c r="AM380" i="8"/>
  <c r="Y380" i="8"/>
  <c r="AN379" i="8"/>
  <c r="X379" i="8"/>
  <c r="AM378" i="8"/>
  <c r="Y378" i="8"/>
  <c r="AN377" i="8"/>
  <c r="X377" i="8"/>
  <c r="AC473" i="8"/>
  <c r="AE450" i="8"/>
  <c r="W441" i="8"/>
  <c r="X435" i="8"/>
  <c r="AH429" i="8"/>
  <c r="AE426" i="8"/>
  <c r="Y423" i="8"/>
  <c r="Y417" i="8"/>
  <c r="AC406" i="8"/>
  <c r="AM402" i="8"/>
  <c r="AF401" i="8"/>
  <c r="AF397" i="8"/>
  <c r="AC396" i="8"/>
  <c r="AN390" i="8"/>
  <c r="AE389" i="8"/>
  <c r="Z388" i="8"/>
  <c r="AN382" i="8"/>
  <c r="AE381" i="8"/>
  <c r="Z380" i="8"/>
  <c r="X375" i="8"/>
  <c r="AD374" i="8"/>
  <c r="AG372" i="8"/>
  <c r="AC371" i="8"/>
  <c r="X370" i="8"/>
  <c r="AI369" i="8"/>
  <c r="AF368" i="8"/>
  <c r="AB367" i="8"/>
  <c r="AN366" i="8"/>
  <c r="X366" i="8"/>
  <c r="AM365" i="8"/>
  <c r="W365" i="8"/>
  <c r="AI364" i="8"/>
  <c r="AF363" i="8"/>
  <c r="AE362" i="8"/>
  <c r="AF361" i="8"/>
  <c r="AG360" i="8"/>
  <c r="AK359" i="8"/>
  <c r="AA359" i="8"/>
  <c r="AN358" i="8"/>
  <c r="AC358" i="8"/>
  <c r="AG357" i="8"/>
  <c r="W357" i="8"/>
  <c r="AK356" i="8"/>
  <c r="AA356" i="8"/>
  <c r="AN355" i="8"/>
  <c r="AD355" i="8"/>
  <c r="AI354" i="8"/>
  <c r="Z354" i="8"/>
  <c r="AG353" i="8"/>
  <c r="X353" i="8"/>
  <c r="AO352" i="8"/>
  <c r="AF352" i="8"/>
  <c r="W352" i="8"/>
  <c r="AM351" i="8"/>
  <c r="AD351" i="8"/>
  <c r="AJ350" i="8"/>
  <c r="AA350" i="8"/>
  <c r="AH349" i="8"/>
  <c r="Y349" i="8"/>
  <c r="AO348" i="8"/>
  <c r="AF348" i="8"/>
  <c r="W348" i="8"/>
  <c r="AM347" i="8"/>
  <c r="AD347" i="8"/>
  <c r="AJ346" i="8"/>
  <c r="AA346" i="8"/>
  <c r="AH345" i="8"/>
  <c r="Y345" i="8"/>
  <c r="AO344" i="8"/>
  <c r="AF344" i="8"/>
  <c r="W344" i="8"/>
  <c r="AM343" i="8"/>
  <c r="AD343" i="8"/>
  <c r="AJ342" i="8"/>
  <c r="AA342" i="8"/>
  <c r="AH341" i="8"/>
  <c r="Y341" i="8"/>
  <c r="AO340" i="8"/>
  <c r="AF340" i="8"/>
  <c r="W340" i="8"/>
  <c r="AM339" i="8"/>
  <c r="AD339" i="8"/>
  <c r="AJ338" i="8"/>
  <c r="AA338" i="8"/>
  <c r="AH337" i="8"/>
  <c r="Y337" i="8"/>
  <c r="AO336" i="8"/>
  <c r="AF336" i="8"/>
  <c r="W336" i="8"/>
  <c r="AM335" i="8"/>
  <c r="AD335" i="8"/>
  <c r="AJ334" i="8"/>
  <c r="AA334" i="8"/>
  <c r="AH333" i="8"/>
  <c r="Y333" i="8"/>
  <c r="AO332" i="8"/>
  <c r="AF332" i="8"/>
  <c r="W332" i="8"/>
  <c r="AN331" i="8"/>
  <c r="AE331" i="8"/>
  <c r="AK330" i="8"/>
  <c r="AB330" i="8"/>
  <c r="AI329" i="8"/>
  <c r="Z329" i="8"/>
  <c r="AG328" i="8"/>
  <c r="X328" i="8"/>
  <c r="AN327" i="8"/>
  <c r="AE327" i="8"/>
  <c r="AK326" i="8"/>
  <c r="AB326" i="8"/>
  <c r="AI325" i="8"/>
  <c r="Z325" i="8"/>
  <c r="AG324" i="8"/>
  <c r="X324" i="8"/>
  <c r="AN323" i="8"/>
  <c r="AE323" i="8"/>
  <c r="AK322" i="8"/>
  <c r="AB322" i="8"/>
  <c r="AI321" i="8"/>
  <c r="Z321" i="8"/>
  <c r="AG320" i="8"/>
  <c r="X320" i="8"/>
  <c r="AN319" i="8"/>
  <c r="AE319" i="8"/>
  <c r="AK318" i="8"/>
  <c r="AB318" i="8"/>
  <c r="AI317" i="8"/>
  <c r="Z317" i="8"/>
  <c r="AG316" i="8"/>
  <c r="X316" i="8"/>
  <c r="AN315" i="8"/>
  <c r="AE315" i="8"/>
  <c r="AK314" i="8"/>
  <c r="AB314" i="8"/>
  <c r="AI313" i="8"/>
  <c r="Z313" i="8"/>
  <c r="AG312" i="8"/>
  <c r="X312" i="8"/>
  <c r="AN311" i="8"/>
  <c r="AE311" i="8"/>
  <c r="AK310" i="8"/>
  <c r="AB310" i="8"/>
  <c r="AI309" i="8"/>
  <c r="Z309" i="8"/>
  <c r="AG308" i="8"/>
  <c r="X308" i="8"/>
  <c r="AN307" i="8"/>
  <c r="AE307" i="8"/>
  <c r="AK306" i="8"/>
  <c r="AB306" i="8"/>
  <c r="AI305" i="8"/>
  <c r="Z305" i="8"/>
  <c r="AG304" i="8"/>
  <c r="X304" i="8"/>
  <c r="AN303" i="8"/>
  <c r="AE303" i="8"/>
  <c r="AK302" i="8"/>
  <c r="AB302" i="8"/>
  <c r="AI301" i="8"/>
  <c r="Z301" i="8"/>
  <c r="AG300" i="8"/>
  <c r="X300" i="8"/>
  <c r="AN299" i="8"/>
  <c r="AE299" i="8"/>
  <c r="AK298" i="8"/>
  <c r="AB298" i="8"/>
  <c r="AI297" i="8"/>
  <c r="Z297" i="8"/>
  <c r="AG296" i="8"/>
  <c r="X296" i="8"/>
  <c r="AN295" i="8"/>
  <c r="AE295" i="8"/>
  <c r="AK294" i="8"/>
  <c r="AB294" i="8"/>
  <c r="AI293" i="8"/>
  <c r="Z293" i="8"/>
  <c r="AG292" i="8"/>
  <c r="X292" i="8"/>
  <c r="AN291" i="8"/>
  <c r="AE291" i="8"/>
  <c r="AK290" i="8"/>
  <c r="AB290" i="8"/>
  <c r="AI289" i="8"/>
  <c r="Z289" i="8"/>
  <c r="AG288" i="8"/>
  <c r="X288" i="8"/>
  <c r="AN287" i="8"/>
  <c r="AE287" i="8"/>
  <c r="AK286" i="8"/>
  <c r="AB286" i="8"/>
  <c r="AI285" i="8"/>
  <c r="Z285" i="8"/>
  <c r="AG284" i="8"/>
  <c r="Y284" i="8"/>
  <c r="AO283" i="8"/>
  <c r="AG283" i="8"/>
  <c r="Y283" i="8"/>
  <c r="AO282" i="8"/>
  <c r="AG282" i="8"/>
  <c r="Y282" i="8"/>
  <c r="AO281" i="8"/>
  <c r="AG281" i="8"/>
  <c r="Y281" i="8"/>
  <c r="AO280" i="8"/>
  <c r="AG280" i="8"/>
  <c r="Y280" i="8"/>
  <c r="AO279" i="8"/>
  <c r="AG279" i="8"/>
  <c r="Y279" i="8"/>
  <c r="AO278" i="8"/>
  <c r="AG278" i="8"/>
  <c r="Y278" i="8"/>
  <c r="AO277" i="8"/>
  <c r="AG277" i="8"/>
  <c r="Y277" i="8"/>
  <c r="AO276" i="8"/>
  <c r="AG276" i="8"/>
  <c r="Y276" i="8"/>
  <c r="AO275" i="8"/>
  <c r="AG275" i="8"/>
  <c r="Y275" i="8"/>
  <c r="AO274" i="8"/>
  <c r="AG274" i="8"/>
  <c r="Y274" i="8"/>
  <c r="AO273" i="8"/>
  <c r="AG273" i="8"/>
  <c r="Y273" i="8"/>
  <c r="AO272" i="8"/>
  <c r="AG272" i="8"/>
  <c r="Y272" i="8"/>
  <c r="AO271" i="8"/>
  <c r="AG271" i="8"/>
  <c r="Y271" i="8"/>
  <c r="AO270" i="8"/>
  <c r="AG270" i="8"/>
  <c r="Y270" i="8"/>
  <c r="AO269" i="8"/>
  <c r="AG269" i="8"/>
  <c r="Y269" i="8"/>
  <c r="AO268" i="8"/>
  <c r="AG268" i="8"/>
  <c r="Y268" i="8"/>
  <c r="AO267" i="8"/>
  <c r="AG267" i="8"/>
  <c r="Y267" i="8"/>
  <c r="AO266" i="8"/>
  <c r="AG266" i="8"/>
  <c r="Y266" i="8"/>
  <c r="AO265" i="8"/>
  <c r="AG265" i="8"/>
  <c r="Y265" i="8"/>
  <c r="AO264" i="8"/>
  <c r="AG264" i="8"/>
  <c r="Y264" i="8"/>
  <c r="AO263" i="8"/>
  <c r="AG263" i="8"/>
  <c r="Y263" i="8"/>
  <c r="AO262" i="8"/>
  <c r="AG262" i="8"/>
  <c r="Y262" i="8"/>
  <c r="AO261" i="8"/>
  <c r="AG261" i="8"/>
  <c r="Y261" i="8"/>
  <c r="AO260" i="8"/>
  <c r="AG260" i="8"/>
  <c r="Y260" i="8"/>
  <c r="AO259" i="8"/>
  <c r="AG259" i="8"/>
  <c r="Y259" i="8"/>
  <c r="AO258" i="8"/>
  <c r="AG258" i="8"/>
  <c r="Y258" i="8"/>
  <c r="AO257" i="8"/>
  <c r="AG257" i="8"/>
  <c r="Y257" i="8"/>
  <c r="AO256" i="8"/>
  <c r="AG256" i="8"/>
  <c r="Y256" i="8"/>
  <c r="AO255" i="8"/>
  <c r="AG255" i="8"/>
  <c r="Y255" i="8"/>
  <c r="AH254" i="8"/>
  <c r="Z254" i="8"/>
  <c r="AH253" i="8"/>
  <c r="Z253" i="8"/>
  <c r="AH252" i="8"/>
  <c r="Z252" i="8"/>
  <c r="AH251" i="8"/>
  <c r="Z251" i="8"/>
  <c r="AH250" i="8"/>
  <c r="Z250" i="8"/>
  <c r="AH249" i="8"/>
  <c r="Z249" i="8"/>
  <c r="AH248" i="8"/>
  <c r="Z248" i="8"/>
  <c r="AH247" i="8"/>
  <c r="Z247" i="8"/>
  <c r="AH246" i="8"/>
  <c r="Z246" i="8"/>
  <c r="AM463" i="8"/>
  <c r="AF448" i="8"/>
  <c r="AA439" i="8"/>
  <c r="AI436" i="8"/>
  <c r="Y430" i="8"/>
  <c r="AK414" i="8"/>
  <c r="AK407" i="8"/>
  <c r="AK402" i="8"/>
  <c r="AA397" i="8"/>
  <c r="AO391" i="8"/>
  <c r="AD390" i="8"/>
  <c r="Z389" i="8"/>
  <c r="AO383" i="8"/>
  <c r="AD382" i="8"/>
  <c r="Z381" i="8"/>
  <c r="AB374" i="8"/>
  <c r="AO373" i="8"/>
  <c r="AF372" i="8"/>
  <c r="AB371" i="8"/>
  <c r="AN370" i="8"/>
  <c r="AH369" i="8"/>
  <c r="AE368" i="8"/>
  <c r="AN367" i="8"/>
  <c r="AA367" i="8"/>
  <c r="AJ366" i="8"/>
  <c r="W366" i="8"/>
  <c r="AL365" i="8"/>
  <c r="AG364" i="8"/>
  <c r="AE363" i="8"/>
  <c r="AD362" i="8"/>
  <c r="AD361" i="8"/>
  <c r="AF360" i="8"/>
  <c r="AJ359" i="8"/>
  <c r="Y359" i="8"/>
  <c r="AL358" i="8"/>
  <c r="AB358" i="8"/>
  <c r="AF357" i="8"/>
  <c r="AJ356" i="8"/>
  <c r="Y356" i="8"/>
  <c r="AM355" i="8"/>
  <c r="AB355" i="8"/>
  <c r="AH354" i="8"/>
  <c r="Y354" i="8"/>
  <c r="AO353" i="8"/>
  <c r="AF353" i="8"/>
  <c r="W353" i="8"/>
  <c r="AN352" i="8"/>
  <c r="AE352" i="8"/>
  <c r="AL351" i="8"/>
  <c r="AB351" i="8"/>
  <c r="AI350" i="8"/>
  <c r="Z350" i="8"/>
  <c r="AG349" i="8"/>
  <c r="X349" i="8"/>
  <c r="AN348" i="8"/>
  <c r="AE348" i="8"/>
  <c r="AL347" i="8"/>
  <c r="AB347" i="8"/>
  <c r="AI346" i="8"/>
  <c r="Z346" i="8"/>
  <c r="AG345" i="8"/>
  <c r="X345" i="8"/>
  <c r="AN344" i="8"/>
  <c r="AE344" i="8"/>
  <c r="AL343" i="8"/>
  <c r="AB343" i="8"/>
  <c r="AI342" i="8"/>
  <c r="Z342" i="8"/>
  <c r="AG341" i="8"/>
  <c r="X341" i="8"/>
  <c r="AN340" i="8"/>
  <c r="AE340" i="8"/>
  <c r="AL339" i="8"/>
  <c r="AB339" i="8"/>
  <c r="AI338" i="8"/>
  <c r="Z338" i="8"/>
  <c r="AG337" i="8"/>
  <c r="X337" i="8"/>
  <c r="AN336" i="8"/>
  <c r="AE336" i="8"/>
  <c r="AL335" i="8"/>
  <c r="AB335" i="8"/>
  <c r="AI334" i="8"/>
  <c r="Z334" i="8"/>
  <c r="AG333" i="8"/>
  <c r="X333" i="8"/>
  <c r="AN332" i="8"/>
  <c r="AE332" i="8"/>
  <c r="AM331" i="8"/>
  <c r="AC331" i="8"/>
  <c r="AJ330" i="8"/>
  <c r="AA330" i="8"/>
  <c r="AH329" i="8"/>
  <c r="Y329" i="8"/>
  <c r="AO328" i="8"/>
  <c r="AF328" i="8"/>
  <c r="W328" i="8"/>
  <c r="AM327" i="8"/>
  <c r="AC327" i="8"/>
  <c r="AJ326" i="8"/>
  <c r="AA326" i="8"/>
  <c r="AH325" i="8"/>
  <c r="Y325" i="8"/>
  <c r="AO324" i="8"/>
  <c r="AF324" i="8"/>
  <c r="W324" i="8"/>
  <c r="AM323" i="8"/>
  <c r="AC323" i="8"/>
  <c r="AJ322" i="8"/>
  <c r="AA322" i="8"/>
  <c r="AH321" i="8"/>
  <c r="AF436" i="8"/>
  <c r="W430" i="8"/>
  <c r="Z424" i="8"/>
  <c r="AK418" i="8"/>
  <c r="AL411" i="8"/>
  <c r="AD407" i="8"/>
  <c r="AE403" i="8"/>
  <c r="X402" i="8"/>
  <c r="AM398" i="8"/>
  <c r="AN392" i="8"/>
  <c r="AE391" i="8"/>
  <c r="Z390" i="8"/>
  <c r="AN384" i="8"/>
  <c r="AE383" i="8"/>
  <c r="Z382" i="8"/>
  <c r="AN376" i="8"/>
  <c r="Z374" i="8"/>
  <c r="AN373" i="8"/>
  <c r="AE372" i="8"/>
  <c r="AO371" i="8"/>
  <c r="AA371" i="8"/>
  <c r="AI370" i="8"/>
  <c r="AB369" i="8"/>
  <c r="AC368" i="8"/>
  <c r="AM367" i="8"/>
  <c r="Y367" i="8"/>
  <c r="AI366" i="8"/>
  <c r="AK365" i="8"/>
  <c r="AC364" i="8"/>
  <c r="AD363" i="8"/>
  <c r="AN362" i="8"/>
  <c r="AC362" i="8"/>
  <c r="AO361" i="8"/>
  <c r="AB361" i="8"/>
  <c r="AE360" i="8"/>
  <c r="AI359" i="8"/>
  <c r="W359" i="8"/>
  <c r="AK358" i="8"/>
  <c r="AA358" i="8"/>
  <c r="AO357" i="8"/>
  <c r="AE357" i="8"/>
  <c r="AI356" i="8"/>
  <c r="X356" i="8"/>
  <c r="AK355" i="8"/>
  <c r="AA355" i="8"/>
  <c r="AG354" i="8"/>
  <c r="X354" i="8"/>
  <c r="AN353" i="8"/>
  <c r="AE353" i="8"/>
  <c r="AM352" i="8"/>
  <c r="AD352" i="8"/>
  <c r="AJ351" i="8"/>
  <c r="AA351" i="8"/>
  <c r="AH350" i="8"/>
  <c r="Y350" i="8"/>
  <c r="AO349" i="8"/>
  <c r="AF349" i="8"/>
  <c r="W349" i="8"/>
  <c r="AM348" i="8"/>
  <c r="AD348" i="8"/>
  <c r="AJ347" i="8"/>
  <c r="AA347" i="8"/>
  <c r="AH346" i="8"/>
  <c r="Y346" i="8"/>
  <c r="AO345" i="8"/>
  <c r="AF345" i="8"/>
  <c r="W345" i="8"/>
  <c r="AM344" i="8"/>
  <c r="AD344" i="8"/>
  <c r="AJ343" i="8"/>
  <c r="AA343" i="8"/>
  <c r="AH342" i="8"/>
  <c r="Y342" i="8"/>
  <c r="AO341" i="8"/>
  <c r="AF341" i="8"/>
  <c r="W341" i="8"/>
  <c r="AM340" i="8"/>
  <c r="AD340" i="8"/>
  <c r="AJ339" i="8"/>
  <c r="AA339" i="8"/>
  <c r="AH338" i="8"/>
  <c r="Y338" i="8"/>
  <c r="AO337" i="8"/>
  <c r="AF337" i="8"/>
  <c r="W337" i="8"/>
  <c r="AM336" i="8"/>
  <c r="AD336" i="8"/>
  <c r="AJ335" i="8"/>
  <c r="AA335" i="8"/>
  <c r="AH334" i="8"/>
  <c r="Y334" i="8"/>
  <c r="AO333" i="8"/>
  <c r="AF333" i="8"/>
  <c r="W333" i="8"/>
  <c r="AM332" i="8"/>
  <c r="AD332" i="8"/>
  <c r="AK331" i="8"/>
  <c r="AB331" i="8"/>
  <c r="AI330" i="8"/>
  <c r="Z330" i="8"/>
  <c r="AG329" i="8"/>
  <c r="X329" i="8"/>
  <c r="AN328" i="8"/>
  <c r="AE328" i="8"/>
  <c r="AK327" i="8"/>
  <c r="AB327" i="8"/>
  <c r="AI326" i="8"/>
  <c r="Z326" i="8"/>
  <c r="AG325" i="8"/>
  <c r="X325" i="8"/>
  <c r="AN324" i="8"/>
  <c r="AE324" i="8"/>
  <c r="AK323" i="8"/>
  <c r="AB323" i="8"/>
  <c r="AI322" i="8"/>
  <c r="Z322" i="8"/>
  <c r="AG321" i="8"/>
  <c r="X321" i="8"/>
  <c r="AN320" i="8"/>
  <c r="AE320" i="8"/>
  <c r="AK319" i="8"/>
  <c r="AB319" i="8"/>
  <c r="AI318" i="8"/>
  <c r="Z318" i="8"/>
  <c r="AG317" i="8"/>
  <c r="X317" i="8"/>
  <c r="AN316" i="8"/>
  <c r="AE316" i="8"/>
  <c r="AO442" i="8"/>
  <c r="AE437" i="8"/>
  <c r="AE419" i="8"/>
  <c r="AL415" i="8"/>
  <c r="AI408" i="8"/>
  <c r="X403" i="8"/>
  <c r="AN399" i="8"/>
  <c r="AF398" i="8"/>
  <c r="AO393" i="8"/>
  <c r="AD392" i="8"/>
  <c r="Z391" i="8"/>
  <c r="AO385" i="8"/>
  <c r="AD384" i="8"/>
  <c r="Z383" i="8"/>
  <c r="AO377" i="8"/>
  <c r="AM376" i="8"/>
  <c r="AO375" i="8"/>
  <c r="Y374" i="8"/>
  <c r="AF373" i="8"/>
  <c r="Y372" i="8"/>
  <c r="AN371" i="8"/>
  <c r="Z371" i="8"/>
  <c r="AH370" i="8"/>
  <c r="AA369" i="8"/>
  <c r="X368" i="8"/>
  <c r="AK367" i="8"/>
  <c r="AG366" i="8"/>
  <c r="AF365" i="8"/>
  <c r="AB364" i="8"/>
  <c r="AO363" i="8"/>
  <c r="Y363" i="8"/>
  <c r="AM362" i="8"/>
  <c r="AB362" i="8"/>
  <c r="AM361" i="8"/>
  <c r="AA361" i="8"/>
  <c r="AO360" i="8"/>
  <c r="AD360" i="8"/>
  <c r="AF359" i="8"/>
  <c r="AJ358" i="8"/>
  <c r="Y358" i="8"/>
  <c r="AN357" i="8"/>
  <c r="AD357" i="8"/>
  <c r="AC437" i="8"/>
  <c r="AF431" i="8"/>
  <c r="AC419" i="8"/>
  <c r="AC415" i="8"/>
  <c r="AM412" i="8"/>
  <c r="AF409" i="8"/>
  <c r="W408" i="8"/>
  <c r="AL404" i="8"/>
  <c r="AL399" i="8"/>
  <c r="AN394" i="8"/>
  <c r="AE393" i="8"/>
  <c r="Z392" i="8"/>
  <c r="AN386" i="8"/>
  <c r="AE385" i="8"/>
  <c r="Z384" i="8"/>
  <c r="AN378" i="8"/>
  <c r="AE377" i="8"/>
  <c r="AD376" i="8"/>
  <c r="AN375" i="8"/>
  <c r="AE373" i="8"/>
  <c r="X372" i="8"/>
  <c r="AM371" i="8"/>
  <c r="AG370" i="8"/>
  <c r="Z369" i="8"/>
  <c r="AO368" i="8"/>
  <c r="W368" i="8"/>
  <c r="AJ367" i="8"/>
  <c r="AF366" i="8"/>
  <c r="AE365" i="8"/>
  <c r="AA364" i="8"/>
  <c r="AN363" i="8"/>
  <c r="X363" i="8"/>
  <c r="AL362" i="8"/>
  <c r="AA362" i="8"/>
  <c r="AK361" i="8"/>
  <c r="Y361" i="8"/>
  <c r="AN360" i="8"/>
  <c r="AC360" i="8"/>
  <c r="AO359" i="8"/>
  <c r="AE359" i="8"/>
  <c r="AI358" i="8"/>
  <c r="X358" i="8"/>
  <c r="AM357" i="8"/>
  <c r="AC357" i="8"/>
  <c r="AE356" i="8"/>
  <c r="AG501" i="8"/>
  <c r="AO434" i="8"/>
  <c r="AO428" i="8"/>
  <c r="W425" i="8"/>
  <c r="AO422" i="8"/>
  <c r="AO416" i="8"/>
  <c r="AG412" i="8"/>
  <c r="AC409" i="8"/>
  <c r="AL405" i="8"/>
  <c r="AE404" i="8"/>
  <c r="AE400" i="8"/>
  <c r="Y399" i="8"/>
  <c r="AO395" i="8"/>
  <c r="AD394" i="8"/>
  <c r="Z393" i="8"/>
  <c r="AO387" i="8"/>
  <c r="AD386" i="8"/>
  <c r="Z385" i="8"/>
  <c r="AO379" i="8"/>
  <c r="AD378" i="8"/>
  <c r="Z377" i="8"/>
  <c r="Z376" i="8"/>
  <c r="AE375" i="8"/>
  <c r="AD373" i="8"/>
  <c r="AO372" i="8"/>
  <c r="W372" i="8"/>
  <c r="AK371" i="8"/>
  <c r="AE370" i="8"/>
  <c r="AN369" i="8"/>
  <c r="Y369" i="8"/>
  <c r="AN368" i="8"/>
  <c r="AI367" i="8"/>
  <c r="AE366" i="8"/>
  <c r="AD365" i="8"/>
  <c r="AL364" i="8"/>
  <c r="Y364" i="8"/>
  <c r="AM363" i="8"/>
  <c r="W363" i="8"/>
  <c r="AK362" i="8"/>
  <c r="X362" i="8"/>
  <c r="AJ361" i="8"/>
  <c r="X361" i="8"/>
  <c r="AM360" i="8"/>
  <c r="AA360" i="8"/>
  <c r="AN359" i="8"/>
  <c r="AD359" i="8"/>
  <c r="AG358" i="8"/>
  <c r="W358" i="8"/>
  <c r="AL357" i="8"/>
  <c r="AB357" i="8"/>
  <c r="AN356" i="8"/>
  <c r="AD356" i="8"/>
  <c r="AG355" i="8"/>
  <c r="W355" i="8"/>
  <c r="AM354" i="8"/>
  <c r="AD354" i="8"/>
  <c r="AK353" i="8"/>
  <c r="AA353" i="8"/>
  <c r="AI352" i="8"/>
  <c r="Z352" i="8"/>
  <c r="AG351" i="8"/>
  <c r="X351" i="8"/>
  <c r="AN350" i="8"/>
  <c r="AE350" i="8"/>
  <c r="AL349" i="8"/>
  <c r="AB349" i="8"/>
  <c r="AI348" i="8"/>
  <c r="Z348" i="8"/>
  <c r="AG347" i="8"/>
  <c r="X347" i="8"/>
  <c r="AN346" i="8"/>
  <c r="AE346" i="8"/>
  <c r="AL345" i="8"/>
  <c r="AB345" i="8"/>
  <c r="AI344" i="8"/>
  <c r="Z344" i="8"/>
  <c r="AG343" i="8"/>
  <c r="X343" i="8"/>
  <c r="AN342" i="8"/>
  <c r="AE342" i="8"/>
  <c r="AL341" i="8"/>
  <c r="AB341" i="8"/>
  <c r="AF435" i="8"/>
  <c r="Z432" i="8"/>
  <c r="AL429" i="8"/>
  <c r="AK423" i="8"/>
  <c r="AE417" i="8"/>
  <c r="W413" i="8"/>
  <c r="Z410" i="8"/>
  <c r="AE406" i="8"/>
  <c r="W405" i="8"/>
  <c r="AM401" i="8"/>
  <c r="AE396" i="8"/>
  <c r="AA395" i="8"/>
  <c r="AO389" i="8"/>
  <c r="AD388" i="8"/>
  <c r="Z387" i="8"/>
  <c r="AO381" i="8"/>
  <c r="AD380" i="8"/>
  <c r="Z379" i="8"/>
  <c r="Z375" i="8"/>
  <c r="AM374" i="8"/>
  <c r="Y373" i="8"/>
  <c r="AH372" i="8"/>
  <c r="AE371" i="8"/>
  <c r="Y370" i="8"/>
  <c r="AJ369" i="8"/>
  <c r="AG368" i="8"/>
  <c r="AC367" i="8"/>
  <c r="AO366" i="8"/>
  <c r="Y366" i="8"/>
  <c r="AN365" i="8"/>
  <c r="AB365" i="8"/>
  <c r="AJ364" i="8"/>
  <c r="AG363" i="8"/>
  <c r="AG362" i="8"/>
  <c r="AG361" i="8"/>
  <c r="AJ360" i="8"/>
  <c r="W360" i="8"/>
  <c r="AL359" i="8"/>
  <c r="AB359" i="8"/>
  <c r="AO358" i="8"/>
  <c r="AE358" i="8"/>
  <c r="AI357" i="8"/>
  <c r="X357" i="8"/>
  <c r="AL356" i="8"/>
  <c r="AB356" i="8"/>
  <c r="AO355" i="8"/>
  <c r="AE355" i="8"/>
  <c r="AK354" i="8"/>
  <c r="AA354" i="8"/>
  <c r="AH353" i="8"/>
  <c r="Y353" i="8"/>
  <c r="AG352" i="8"/>
  <c r="X352" i="8"/>
  <c r="AN351" i="8"/>
  <c r="AE351" i="8"/>
  <c r="AL350" i="8"/>
  <c r="AB350" i="8"/>
  <c r="AI349" i="8"/>
  <c r="Z349" i="8"/>
  <c r="AG348" i="8"/>
  <c r="X348" i="8"/>
  <c r="AN347" i="8"/>
  <c r="AE347" i="8"/>
  <c r="AL346" i="8"/>
  <c r="AB346" i="8"/>
  <c r="AI345" i="8"/>
  <c r="Z345" i="8"/>
  <c r="AG344" i="8"/>
  <c r="X344" i="8"/>
  <c r="AN343" i="8"/>
  <c r="AE343" i="8"/>
  <c r="AL342" i="8"/>
  <c r="AB342" i="8"/>
  <c r="AI341" i="8"/>
  <c r="Z341" i="8"/>
  <c r="AG340" i="8"/>
  <c r="X340" i="8"/>
  <c r="AN339" i="8"/>
  <c r="AE339" i="8"/>
  <c r="AL338" i="8"/>
  <c r="AB338" i="8"/>
  <c r="AI337" i="8"/>
  <c r="Z337" i="8"/>
  <c r="AG336" i="8"/>
  <c r="X336" i="8"/>
  <c r="AN335" i="8"/>
  <c r="AE335" i="8"/>
  <c r="AL334" i="8"/>
  <c r="AB334" i="8"/>
  <c r="AI333" i="8"/>
  <c r="Z333" i="8"/>
  <c r="AG332" i="8"/>
  <c r="X332" i="8"/>
  <c r="AO331" i="8"/>
  <c r="AF331" i="8"/>
  <c r="W331" i="8"/>
  <c r="AM330" i="8"/>
  <c r="AC330" i="8"/>
  <c r="AJ329" i="8"/>
  <c r="AA329" i="8"/>
  <c r="AH328" i="8"/>
  <c r="Y328" i="8"/>
  <c r="AO327" i="8"/>
  <c r="AF327" i="8"/>
  <c r="W327" i="8"/>
  <c r="AM326" i="8"/>
  <c r="AC326" i="8"/>
  <c r="AJ325" i="8"/>
  <c r="AA325" i="8"/>
  <c r="AH324" i="8"/>
  <c r="Y324" i="8"/>
  <c r="AO323" i="8"/>
  <c r="AF323" i="8"/>
  <c r="W323" i="8"/>
  <c r="AM322" i="8"/>
  <c r="AC322" i="8"/>
  <c r="AJ321" i="8"/>
  <c r="AA321" i="8"/>
  <c r="AH320" i="8"/>
  <c r="Y320" i="8"/>
  <c r="AO319" i="8"/>
  <c r="AF319" i="8"/>
  <c r="W319" i="8"/>
  <c r="AM318" i="8"/>
  <c r="AC318" i="8"/>
  <c r="AJ317" i="8"/>
  <c r="AA317" i="8"/>
  <c r="AH316" i="8"/>
  <c r="Y316" i="8"/>
  <c r="AO315" i="8"/>
  <c r="AF315" i="8"/>
  <c r="W315" i="8"/>
  <c r="AM314" i="8"/>
  <c r="AC314" i="8"/>
  <c r="AJ313" i="8"/>
  <c r="AA313" i="8"/>
  <c r="AH312" i="8"/>
  <c r="Y312" i="8"/>
  <c r="AO311" i="8"/>
  <c r="AF311" i="8"/>
  <c r="W311" i="8"/>
  <c r="AM310" i="8"/>
  <c r="AC310" i="8"/>
  <c r="AJ309" i="8"/>
  <c r="AA309" i="8"/>
  <c r="AH308" i="8"/>
  <c r="Y308" i="8"/>
  <c r="AO307" i="8"/>
  <c r="AF307" i="8"/>
  <c r="W307" i="8"/>
  <c r="AM306" i="8"/>
  <c r="AC306" i="8"/>
  <c r="AJ305" i="8"/>
  <c r="AA305" i="8"/>
  <c r="AH304" i="8"/>
  <c r="Y304" i="8"/>
  <c r="AO303" i="8"/>
  <c r="AF303" i="8"/>
  <c r="W303" i="8"/>
  <c r="AM302" i="8"/>
  <c r="AC302" i="8"/>
  <c r="AJ301" i="8"/>
  <c r="AA301" i="8"/>
  <c r="AH300" i="8"/>
  <c r="AE445" i="8"/>
  <c r="AE420" i="8"/>
  <c r="AN388" i="8"/>
  <c r="AE379" i="8"/>
  <c r="AN374" i="8"/>
  <c r="AM359" i="8"/>
  <c r="AJ355" i="8"/>
  <c r="AC353" i="8"/>
  <c r="AJ352" i="8"/>
  <c r="AF350" i="8"/>
  <c r="AN349" i="8"/>
  <c r="Z347" i="8"/>
  <c r="AO346" i="8"/>
  <c r="AA345" i="8"/>
  <c r="AB344" i="8"/>
  <c r="AI343" i="8"/>
  <c r="X342" i="8"/>
  <c r="AJ341" i="8"/>
  <c r="AL340" i="8"/>
  <c r="AG339" i="8"/>
  <c r="AE338" i="8"/>
  <c r="AN337" i="8"/>
  <c r="AB336" i="8"/>
  <c r="X335" i="8"/>
  <c r="AN334" i="8"/>
  <c r="AE333" i="8"/>
  <c r="AL332" i="8"/>
  <c r="AH331" i="8"/>
  <c r="AE330" i="8"/>
  <c r="AO329" i="8"/>
  <c r="W329" i="8"/>
  <c r="AI328" i="8"/>
  <c r="Y327" i="8"/>
  <c r="AN326" i="8"/>
  <c r="AF325" i="8"/>
  <c r="Z324" i="8"/>
  <c r="AH323" i="8"/>
  <c r="AE322" i="8"/>
  <c r="AO321" i="8"/>
  <c r="Y321" i="8"/>
  <c r="AK320" i="8"/>
  <c r="W320" i="8"/>
  <c r="AI319" i="8"/>
  <c r="AH318" i="8"/>
  <c r="AH317" i="8"/>
  <c r="AF316" i="8"/>
  <c r="AG315" i="8"/>
  <c r="AH314" i="8"/>
  <c r="W314" i="8"/>
  <c r="AM313" i="8"/>
  <c r="Y313" i="8"/>
  <c r="AN312" i="8"/>
  <c r="AB312" i="8"/>
  <c r="AB311" i="8"/>
  <c r="AF310" i="8"/>
  <c r="AH309" i="8"/>
  <c r="W309" i="8"/>
  <c r="AK308" i="8"/>
  <c r="Z308" i="8"/>
  <c r="AK307" i="8"/>
  <c r="Z307" i="8"/>
  <c r="AO306" i="8"/>
  <c r="AA306" i="8"/>
  <c r="AF305" i="8"/>
  <c r="AI304" i="8"/>
  <c r="AI303" i="8"/>
  <c r="X303" i="8"/>
  <c r="AJ302" i="8"/>
  <c r="Y302" i="8"/>
  <c r="AO301" i="8"/>
  <c r="AC301" i="8"/>
  <c r="AE300" i="8"/>
  <c r="AI299" i="8"/>
  <c r="Y299" i="8"/>
  <c r="AO298" i="8"/>
  <c r="AE298" i="8"/>
  <c r="AJ297" i="8"/>
  <c r="Y297" i="8"/>
  <c r="AN296" i="8"/>
  <c r="AC296" i="8"/>
  <c r="AH295" i="8"/>
  <c r="X295" i="8"/>
  <c r="AN294" i="8"/>
  <c r="AC294" i="8"/>
  <c r="AH293" i="8"/>
  <c r="X293" i="8"/>
  <c r="AM292" i="8"/>
  <c r="AB292" i="8"/>
  <c r="AG291" i="8"/>
  <c r="W291" i="8"/>
  <c r="AM290" i="8"/>
  <c r="AA290" i="8"/>
  <c r="AG289" i="8"/>
  <c r="W289" i="8"/>
  <c r="AK288" i="8"/>
  <c r="AA288" i="8"/>
  <c r="AF287" i="8"/>
  <c r="AJ286" i="8"/>
  <c r="Z286" i="8"/>
  <c r="AF285" i="8"/>
  <c r="AJ284" i="8"/>
  <c r="AA284" i="8"/>
  <c r="AF283" i="8"/>
  <c r="W283" i="8"/>
  <c r="AL282" i="8"/>
  <c r="AC282" i="8"/>
  <c r="AI281" i="8"/>
  <c r="Z281" i="8"/>
  <c r="AN280" i="8"/>
  <c r="AE280" i="8"/>
  <c r="AK279" i="8"/>
  <c r="AB279" i="8"/>
  <c r="AH278" i="8"/>
  <c r="X278" i="8"/>
  <c r="AM277" i="8"/>
  <c r="AD277" i="8"/>
  <c r="AJ276" i="8"/>
  <c r="AA276" i="8"/>
  <c r="AF275" i="8"/>
  <c r="W275" i="8"/>
  <c r="AL274" i="8"/>
  <c r="AC274" i="8"/>
  <c r="AI273" i="8"/>
  <c r="Z273" i="8"/>
  <c r="AN272" i="8"/>
  <c r="AE272" i="8"/>
  <c r="AK271" i="8"/>
  <c r="AB271" i="8"/>
  <c r="AH270" i="8"/>
  <c r="X270" i="8"/>
  <c r="AM269" i="8"/>
  <c r="AD269" i="8"/>
  <c r="AJ268" i="8"/>
  <c r="AA268" i="8"/>
  <c r="AF267" i="8"/>
  <c r="W267" i="8"/>
  <c r="AL266" i="8"/>
  <c r="AC266" i="8"/>
  <c r="AI265" i="8"/>
  <c r="Z265" i="8"/>
  <c r="AN264" i="8"/>
  <c r="AE264" i="8"/>
  <c r="AK263" i="8"/>
  <c r="AB263" i="8"/>
  <c r="AH262" i="8"/>
  <c r="X262" i="8"/>
  <c r="AM261" i="8"/>
  <c r="AD261" i="8"/>
  <c r="AJ260" i="8"/>
  <c r="AA260" i="8"/>
  <c r="AF259" i="8"/>
  <c r="W259" i="8"/>
  <c r="AL258" i="8"/>
  <c r="AC258" i="8"/>
  <c r="AI257" i="8"/>
  <c r="Z257" i="8"/>
  <c r="AN256" i="8"/>
  <c r="AE256" i="8"/>
  <c r="AK255" i="8"/>
  <c r="AB255" i="8"/>
  <c r="AI254" i="8"/>
  <c r="Y254" i="8"/>
  <c r="AN253" i="8"/>
  <c r="AE253" i="8"/>
  <c r="AK252" i="8"/>
  <c r="AB252" i="8"/>
  <c r="AG251" i="8"/>
  <c r="X251" i="8"/>
  <c r="AM250" i="8"/>
  <c r="AD250" i="8"/>
  <c r="AJ249" i="8"/>
  <c r="AA249" i="8"/>
  <c r="AO248" i="8"/>
  <c r="AF248" i="8"/>
  <c r="W248" i="8"/>
  <c r="AL247" i="8"/>
  <c r="AC247" i="8"/>
  <c r="AI246" i="8"/>
  <c r="Y246" i="8"/>
  <c r="AN245" i="8"/>
  <c r="AF245" i="8"/>
  <c r="X245" i="8"/>
  <c r="AN244" i="8"/>
  <c r="AF244" i="8"/>
  <c r="X244" i="8"/>
  <c r="AN243" i="8"/>
  <c r="AF243" i="8"/>
  <c r="X243" i="8"/>
  <c r="AN242" i="8"/>
  <c r="AF242" i="8"/>
  <c r="X242" i="8"/>
  <c r="AN241" i="8"/>
  <c r="AF241" i="8"/>
  <c r="X241" i="8"/>
  <c r="AN240" i="8"/>
  <c r="AF240" i="8"/>
  <c r="X240" i="8"/>
  <c r="AN239" i="8"/>
  <c r="AF239" i="8"/>
  <c r="X239" i="8"/>
  <c r="AN238" i="8"/>
  <c r="AF238" i="8"/>
  <c r="X238" i="8"/>
  <c r="AN237" i="8"/>
  <c r="AF237" i="8"/>
  <c r="X237" i="8"/>
  <c r="AN236" i="8"/>
  <c r="AF236" i="8"/>
  <c r="X236" i="8"/>
  <c r="AN235" i="8"/>
  <c r="AF235" i="8"/>
  <c r="X235" i="8"/>
  <c r="AN234" i="8"/>
  <c r="AF234" i="8"/>
  <c r="X234" i="8"/>
  <c r="AN233" i="8"/>
  <c r="AF233" i="8"/>
  <c r="X233" i="8"/>
  <c r="AN232" i="8"/>
  <c r="AF232" i="8"/>
  <c r="X232" i="8"/>
  <c r="AN231" i="8"/>
  <c r="AF231" i="8"/>
  <c r="X231" i="8"/>
  <c r="AN230" i="8"/>
  <c r="AF230" i="8"/>
  <c r="X230" i="8"/>
  <c r="AN229" i="8"/>
  <c r="AF229" i="8"/>
  <c r="X229" i="8"/>
  <c r="AN228" i="8"/>
  <c r="AF228" i="8"/>
  <c r="X228" i="8"/>
  <c r="AN227" i="8"/>
  <c r="AF227" i="8"/>
  <c r="X227" i="8"/>
  <c r="AN226" i="8"/>
  <c r="AF226" i="8"/>
  <c r="X226" i="8"/>
  <c r="AN225" i="8"/>
  <c r="AF225" i="8"/>
  <c r="X225" i="8"/>
  <c r="AN224" i="8"/>
  <c r="AF224" i="8"/>
  <c r="X224" i="8"/>
  <c r="AN223" i="8"/>
  <c r="AF223" i="8"/>
  <c r="X223" i="8"/>
  <c r="AN222" i="8"/>
  <c r="AF222" i="8"/>
  <c r="X222" i="8"/>
  <c r="AN221" i="8"/>
  <c r="AF221" i="8"/>
  <c r="X221" i="8"/>
  <c r="AN220" i="8"/>
  <c r="AF220" i="8"/>
  <c r="X220" i="8"/>
  <c r="AN219" i="8"/>
  <c r="AF219" i="8"/>
  <c r="X219" i="8"/>
  <c r="AN218" i="8"/>
  <c r="AF218" i="8"/>
  <c r="X218" i="8"/>
  <c r="AN217" i="8"/>
  <c r="AF217" i="8"/>
  <c r="X217" i="8"/>
  <c r="AN216" i="8"/>
  <c r="AF216" i="8"/>
  <c r="X216" i="8"/>
  <c r="AN215" i="8"/>
  <c r="X416" i="8"/>
  <c r="AK369" i="8"/>
  <c r="AA366" i="8"/>
  <c r="AC359" i="8"/>
  <c r="AM356" i="8"/>
  <c r="AI355" i="8"/>
  <c r="AO354" i="8"/>
  <c r="Z353" i="8"/>
  <c r="AH352" i="8"/>
  <c r="AO351" i="8"/>
  <c r="AD350" i="8"/>
  <c r="AM349" i="8"/>
  <c r="Y347" i="8"/>
  <c r="AM346" i="8"/>
  <c r="AA344" i="8"/>
  <c r="AH343" i="8"/>
  <c r="W342" i="8"/>
  <c r="AE341" i="8"/>
  <c r="AJ340" i="8"/>
  <c r="AF339" i="8"/>
  <c r="AD338" i="8"/>
  <c r="AM337" i="8"/>
  <c r="AA336" i="8"/>
  <c r="AO335" i="8"/>
  <c r="W335" i="8"/>
  <c r="AM334" i="8"/>
  <c r="AD333" i="8"/>
  <c r="AJ332" i="8"/>
  <c r="AG331" i="8"/>
  <c r="Y330" i="8"/>
  <c r="AN329" i="8"/>
  <c r="AC328" i="8"/>
  <c r="X327" i="8"/>
  <c r="AH326" i="8"/>
  <c r="AE325" i="8"/>
  <c r="AM324" i="8"/>
  <c r="AG323" i="8"/>
  <c r="Y322" i="8"/>
  <c r="AN321" i="8"/>
  <c r="W321" i="8"/>
  <c r="AJ320" i="8"/>
  <c r="AH319" i="8"/>
  <c r="AG318" i="8"/>
  <c r="AF317" i="8"/>
  <c r="AC316" i="8"/>
  <c r="AC315" i="8"/>
  <c r="AG314" i="8"/>
  <c r="AK313" i="8"/>
  <c r="X313" i="8"/>
  <c r="AM312" i="8"/>
  <c r="AA312" i="8"/>
  <c r="AM311" i="8"/>
  <c r="AA311" i="8"/>
  <c r="AE310" i="8"/>
  <c r="AG309" i="8"/>
  <c r="AJ308" i="8"/>
  <c r="W308" i="8"/>
  <c r="AJ307" i="8"/>
  <c r="Y307" i="8"/>
  <c r="AN306" i="8"/>
  <c r="Z306" i="8"/>
  <c r="AE305" i="8"/>
  <c r="AF304" i="8"/>
  <c r="AH303" i="8"/>
  <c r="AI302" i="8"/>
  <c r="X302" i="8"/>
  <c r="AN301" i="8"/>
  <c r="AB301" i="8"/>
  <c r="AO300" i="8"/>
  <c r="AC300" i="8"/>
  <c r="AH299" i="8"/>
  <c r="X299" i="8"/>
  <c r="AN298" i="8"/>
  <c r="AC298" i="8"/>
  <c r="AH297" i="8"/>
  <c r="X297" i="8"/>
  <c r="AM296" i="8"/>
  <c r="AB296" i="8"/>
  <c r="AG295" i="8"/>
  <c r="W295" i="8"/>
  <c r="AM294" i="8"/>
  <c r="AA294" i="8"/>
  <c r="AG293" i="8"/>
  <c r="W293" i="8"/>
  <c r="AK292" i="8"/>
  <c r="AA292" i="8"/>
  <c r="AF291" i="8"/>
  <c r="AJ290" i="8"/>
  <c r="Z290" i="8"/>
  <c r="AF289" i="8"/>
  <c r="AJ288" i="8"/>
  <c r="Z288" i="8"/>
  <c r="AO287" i="8"/>
  <c r="AC287" i="8"/>
  <c r="AI286" i="8"/>
  <c r="Y286" i="8"/>
  <c r="AO285" i="8"/>
  <c r="AE285" i="8"/>
  <c r="AI284" i="8"/>
  <c r="Z284" i="8"/>
  <c r="AN283" i="8"/>
  <c r="AE283" i="8"/>
  <c r="AK282" i="8"/>
  <c r="AB282" i="8"/>
  <c r="AH281" i="8"/>
  <c r="X281" i="8"/>
  <c r="AM280" i="8"/>
  <c r="AD280" i="8"/>
  <c r="AJ279" i="8"/>
  <c r="AA279" i="8"/>
  <c r="AF278" i="8"/>
  <c r="W278" i="8"/>
  <c r="AL277" i="8"/>
  <c r="AC277" i="8"/>
  <c r="AI276" i="8"/>
  <c r="Z276" i="8"/>
  <c r="AN275" i="8"/>
  <c r="AE275" i="8"/>
  <c r="AK274" i="8"/>
  <c r="AB274" i="8"/>
  <c r="AH273" i="8"/>
  <c r="X273" i="8"/>
  <c r="AM272" i="8"/>
  <c r="AD272" i="8"/>
  <c r="AJ271" i="8"/>
  <c r="AA271" i="8"/>
  <c r="AF270" i="8"/>
  <c r="W270" i="8"/>
  <c r="AL269" i="8"/>
  <c r="AC269" i="8"/>
  <c r="AI268" i="8"/>
  <c r="Z268" i="8"/>
  <c r="AN267" i="8"/>
  <c r="AE267" i="8"/>
  <c r="AK266" i="8"/>
  <c r="AB266" i="8"/>
  <c r="AH265" i="8"/>
  <c r="X265" i="8"/>
  <c r="AM264" i="8"/>
  <c r="AD264" i="8"/>
  <c r="AJ263" i="8"/>
  <c r="AA263" i="8"/>
  <c r="AF262" i="8"/>
  <c r="W262" i="8"/>
  <c r="AL261" i="8"/>
  <c r="AC261" i="8"/>
  <c r="AI260" i="8"/>
  <c r="Z260" i="8"/>
  <c r="AE395" i="8"/>
  <c r="Z386" i="8"/>
  <c r="AI372" i="8"/>
  <c r="X369" i="8"/>
  <c r="AI363" i="8"/>
  <c r="AL360" i="8"/>
  <c r="AG356" i="8"/>
  <c r="AF355" i="8"/>
  <c r="AN354" i="8"/>
  <c r="AB352" i="8"/>
  <c r="AI351" i="8"/>
  <c r="X350" i="8"/>
  <c r="AJ349" i="8"/>
  <c r="AL348" i="8"/>
  <c r="W347" i="8"/>
  <c r="AG346" i="8"/>
  <c r="Y344" i="8"/>
  <c r="AF343" i="8"/>
  <c r="AD341" i="8"/>
  <c r="AI340" i="8"/>
  <c r="Z339" i="8"/>
  <c r="X338" i="8"/>
  <c r="AL337" i="8"/>
  <c r="Z336" i="8"/>
  <c r="AI335" i="8"/>
  <c r="AG334" i="8"/>
  <c r="AB333" i="8"/>
  <c r="AI332" i="8"/>
  <c r="AA331" i="8"/>
  <c r="X330" i="8"/>
  <c r="AM329" i="8"/>
  <c r="AB328" i="8"/>
  <c r="AJ327" i="8"/>
  <c r="AG326" i="8"/>
  <c r="AC325" i="8"/>
  <c r="AK324" i="8"/>
  <c r="AA323" i="8"/>
  <c r="X322" i="8"/>
  <c r="AM321" i="8"/>
  <c r="AI320" i="8"/>
  <c r="AG319" i="8"/>
  <c r="AF318" i="8"/>
  <c r="AE317" i="8"/>
  <c r="AB316" i="8"/>
  <c r="AB315" i="8"/>
  <c r="AF314" i="8"/>
  <c r="AH313" i="8"/>
  <c r="W313" i="8"/>
  <c r="AK312" i="8"/>
  <c r="Z312" i="8"/>
  <c r="AK311" i="8"/>
  <c r="Z311" i="8"/>
  <c r="AO310" i="8"/>
  <c r="AA310" i="8"/>
  <c r="AF309" i="8"/>
  <c r="AI308" i="8"/>
  <c r="AI307" i="8"/>
  <c r="X307" i="8"/>
  <c r="AJ306" i="8"/>
  <c r="Y306" i="8"/>
  <c r="AO305" i="8"/>
  <c r="AC305" i="8"/>
  <c r="AE304" i="8"/>
  <c r="AG303" i="8"/>
  <c r="AH302" i="8"/>
  <c r="W302" i="8"/>
  <c r="AM301" i="8"/>
  <c r="Y301" i="8"/>
  <c r="AN300" i="8"/>
  <c r="AB300" i="8"/>
  <c r="AG299" i="8"/>
  <c r="W299" i="8"/>
  <c r="AM298" i="8"/>
  <c r="AA298" i="8"/>
  <c r="AG297" i="8"/>
  <c r="W297" i="8"/>
  <c r="AK296" i="8"/>
  <c r="AA296" i="8"/>
  <c r="AF295" i="8"/>
  <c r="AJ294" i="8"/>
  <c r="Z294" i="8"/>
  <c r="AF293" i="8"/>
  <c r="AJ292" i="8"/>
  <c r="Z292" i="8"/>
  <c r="AO291" i="8"/>
  <c r="AC291" i="8"/>
  <c r="AI290" i="8"/>
  <c r="Y290" i="8"/>
  <c r="AO289" i="8"/>
  <c r="AE289" i="8"/>
  <c r="AI288" i="8"/>
  <c r="Y288" i="8"/>
  <c r="AM287" i="8"/>
  <c r="AB287" i="8"/>
  <c r="AH286" i="8"/>
  <c r="X286" i="8"/>
  <c r="AN285" i="8"/>
  <c r="AC285" i="8"/>
  <c r="AH284" i="8"/>
  <c r="X284" i="8"/>
  <c r="AM283" i="8"/>
  <c r="AD283" i="8"/>
  <c r="AJ282" i="8"/>
  <c r="AA282" i="8"/>
  <c r="AF281" i="8"/>
  <c r="W281" i="8"/>
  <c r="AL280" i="8"/>
  <c r="AC280" i="8"/>
  <c r="AI279" i="8"/>
  <c r="Z279" i="8"/>
  <c r="AN278" i="8"/>
  <c r="AE278" i="8"/>
  <c r="AK277" i="8"/>
  <c r="AB277" i="8"/>
  <c r="AH276" i="8"/>
  <c r="X276" i="8"/>
  <c r="AM275" i="8"/>
  <c r="AD275" i="8"/>
  <c r="AJ274" i="8"/>
  <c r="AA274" i="8"/>
  <c r="AF273" i="8"/>
  <c r="W273" i="8"/>
  <c r="AL272" i="8"/>
  <c r="AC272" i="8"/>
  <c r="AI271" i="8"/>
  <c r="Z271" i="8"/>
  <c r="AN270" i="8"/>
  <c r="AE270" i="8"/>
  <c r="AK269" i="8"/>
  <c r="AB269" i="8"/>
  <c r="AH268" i="8"/>
  <c r="X268" i="8"/>
  <c r="AM267" i="8"/>
  <c r="AD267" i="8"/>
  <c r="AJ266" i="8"/>
  <c r="AA266" i="8"/>
  <c r="AF265" i="8"/>
  <c r="W265" i="8"/>
  <c r="AL264" i="8"/>
  <c r="AC264" i="8"/>
  <c r="AI263" i="8"/>
  <c r="Z263" i="8"/>
  <c r="AN262" i="8"/>
  <c r="AE262" i="8"/>
  <c r="AK261" i="8"/>
  <c r="AB261" i="8"/>
  <c r="AH260" i="8"/>
  <c r="X260" i="8"/>
  <c r="Z460" i="8"/>
  <c r="AN380" i="8"/>
  <c r="AD375" i="8"/>
  <c r="X360" i="8"/>
  <c r="AK357" i="8"/>
  <c r="AC356" i="8"/>
  <c r="Y355" i="8"/>
  <c r="AL354" i="8"/>
  <c r="AA352" i="8"/>
  <c r="AH351" i="8"/>
  <c r="W350" i="8"/>
  <c r="AE349" i="8"/>
  <c r="AJ348" i="8"/>
  <c r="AF346" i="8"/>
  <c r="AN345" i="8"/>
  <c r="Z343" i="8"/>
  <c r="AO342" i="8"/>
  <c r="AA341" i="8"/>
  <c r="AH340" i="8"/>
  <c r="Y339" i="8"/>
  <c r="AO338" i="8"/>
  <c r="W338" i="8"/>
  <c r="AJ337" i="8"/>
  <c r="Y336" i="8"/>
  <c r="AH335" i="8"/>
  <c r="AF334" i="8"/>
  <c r="AA333" i="8"/>
  <c r="AH332" i="8"/>
  <c r="Z331" i="8"/>
  <c r="AO330" i="8"/>
  <c r="W330" i="8"/>
  <c r="AK329" i="8"/>
  <c r="AA328" i="8"/>
  <c r="AI327" i="8"/>
  <c r="AF326" i="8"/>
  <c r="AB325" i="8"/>
  <c r="AJ324" i="8"/>
  <c r="Z323" i="8"/>
  <c r="AO322" i="8"/>
  <c r="W322" i="8"/>
  <c r="AK321" i="8"/>
  <c r="AF320" i="8"/>
  <c r="AC319" i="8"/>
  <c r="AE318" i="8"/>
  <c r="AC317" i="8"/>
  <c r="AO316" i="8"/>
  <c r="AA316" i="8"/>
  <c r="AM315" i="8"/>
  <c r="AA315" i="8"/>
  <c r="AE314" i="8"/>
  <c r="AG313" i="8"/>
  <c r="AJ312" i="8"/>
  <c r="W312" i="8"/>
  <c r="AJ311" i="8"/>
  <c r="Y311" i="8"/>
  <c r="AN310" i="8"/>
  <c r="Z310" i="8"/>
  <c r="AE309" i="8"/>
  <c r="AF308" i="8"/>
  <c r="AH307" i="8"/>
  <c r="AI306" i="8"/>
  <c r="X306" i="8"/>
  <c r="AN305" i="8"/>
  <c r="AB305" i="8"/>
  <c r="AO304" i="8"/>
  <c r="AC304" i="8"/>
  <c r="AC303" i="8"/>
  <c r="AG302" i="8"/>
  <c r="AK301" i="8"/>
  <c r="X301" i="8"/>
  <c r="AM300" i="8"/>
  <c r="AA300" i="8"/>
  <c r="AF299" i="8"/>
  <c r="AJ298" i="8"/>
  <c r="Z298" i="8"/>
  <c r="AF297" i="8"/>
  <c r="AJ296" i="8"/>
  <c r="Z296" i="8"/>
  <c r="AO295" i="8"/>
  <c r="AC295" i="8"/>
  <c r="AI294" i="8"/>
  <c r="Y294" i="8"/>
  <c r="AO293" i="8"/>
  <c r="AE293" i="8"/>
  <c r="AI292" i="8"/>
  <c r="Y292" i="8"/>
  <c r="AM291" i="8"/>
  <c r="AB291" i="8"/>
  <c r="AH290" i="8"/>
  <c r="X290" i="8"/>
  <c r="AN289" i="8"/>
  <c r="AC289" i="8"/>
  <c r="AH288" i="8"/>
  <c r="W288" i="8"/>
  <c r="AK287" i="8"/>
  <c r="AA287" i="8"/>
  <c r="AG286" i="8"/>
  <c r="W286" i="8"/>
  <c r="AM285" i="8"/>
  <c r="AB285" i="8"/>
  <c r="AF284" i="8"/>
  <c r="W284" i="8"/>
  <c r="AL283" i="8"/>
  <c r="AC283" i="8"/>
  <c r="AI282" i="8"/>
  <c r="Z282" i="8"/>
  <c r="AN281" i="8"/>
  <c r="AE281" i="8"/>
  <c r="AK280" i="8"/>
  <c r="AB280" i="8"/>
  <c r="AH279" i="8"/>
  <c r="X279" i="8"/>
  <c r="AM278" i="8"/>
  <c r="AD278" i="8"/>
  <c r="AJ277" i="8"/>
  <c r="AA277" i="8"/>
  <c r="AF276" i="8"/>
  <c r="W276" i="8"/>
  <c r="AL275" i="8"/>
  <c r="AC275" i="8"/>
  <c r="AI274" i="8"/>
  <c r="Z274" i="8"/>
  <c r="AN273" i="8"/>
  <c r="AE273" i="8"/>
  <c r="AK272" i="8"/>
  <c r="AB272" i="8"/>
  <c r="AH271" i="8"/>
  <c r="X271" i="8"/>
  <c r="AM270" i="8"/>
  <c r="AD270" i="8"/>
  <c r="AJ269" i="8"/>
  <c r="AA269" i="8"/>
  <c r="AF268" i="8"/>
  <c r="W268" i="8"/>
  <c r="AL267" i="8"/>
  <c r="AC267" i="8"/>
  <c r="AI266" i="8"/>
  <c r="Z266" i="8"/>
  <c r="AN265" i="8"/>
  <c r="AE265" i="8"/>
  <c r="AK264" i="8"/>
  <c r="AB264" i="8"/>
  <c r="AH263" i="8"/>
  <c r="X263" i="8"/>
  <c r="AM262" i="8"/>
  <c r="AD262" i="8"/>
  <c r="AJ261" i="8"/>
  <c r="AA261" i="8"/>
  <c r="AF260" i="8"/>
  <c r="W260" i="8"/>
  <c r="AL259" i="8"/>
  <c r="AC259" i="8"/>
  <c r="AI258" i="8"/>
  <c r="Z258" i="8"/>
  <c r="AN257" i="8"/>
  <c r="AE257" i="8"/>
  <c r="AK256" i="8"/>
  <c r="AB256" i="8"/>
  <c r="AH255" i="8"/>
  <c r="X255" i="8"/>
  <c r="AN254" i="8"/>
  <c r="AE254" i="8"/>
  <c r="AK253" i="8"/>
  <c r="X400" i="8"/>
  <c r="AC370" i="8"/>
  <c r="AD367" i="8"/>
  <c r="AK364" i="8"/>
  <c r="AI361" i="8"/>
  <c r="Y357" i="8"/>
  <c r="X355" i="8"/>
  <c r="AF354" i="8"/>
  <c r="AM353" i="8"/>
  <c r="Y352" i="8"/>
  <c r="AF351" i="8"/>
  <c r="AD349" i="8"/>
  <c r="AH348" i="8"/>
  <c r="AO347" i="8"/>
  <c r="AD346" i="8"/>
  <c r="AM345" i="8"/>
  <c r="Y343" i="8"/>
  <c r="AM342" i="8"/>
  <c r="AB340" i="8"/>
  <c r="X339" i="8"/>
  <c r="AN338" i="8"/>
  <c r="AE337" i="8"/>
  <c r="AL336" i="8"/>
  <c r="AG335" i="8"/>
  <c r="AE334" i="8"/>
  <c r="AN333" i="8"/>
  <c r="AB332" i="8"/>
  <c r="Y331" i="8"/>
  <c r="AN330" i="8"/>
  <c r="AF329" i="8"/>
  <c r="Z328" i="8"/>
  <c r="AH327" i="8"/>
  <c r="AE326" i="8"/>
  <c r="AO325" i="8"/>
  <c r="W325" i="8"/>
  <c r="AI324" i="8"/>
  <c r="Y323" i="8"/>
  <c r="AN322" i="8"/>
  <c r="AF321" i="8"/>
  <c r="AC320" i="8"/>
  <c r="AA319" i="8"/>
  <c r="AA318" i="8"/>
  <c r="AO317" i="8"/>
  <c r="AB317" i="8"/>
  <c r="AM316" i="8"/>
  <c r="Z316" i="8"/>
  <c r="AK315" i="8"/>
  <c r="Z315" i="8"/>
  <c r="AO314" i="8"/>
  <c r="AA314" i="8"/>
  <c r="AF313" i="8"/>
  <c r="AI312" i="8"/>
  <c r="AI311" i="8"/>
  <c r="X311" i="8"/>
  <c r="AJ310" i="8"/>
  <c r="Y310" i="8"/>
  <c r="AO309" i="8"/>
  <c r="AC309" i="8"/>
  <c r="AE308" i="8"/>
  <c r="AG307" i="8"/>
  <c r="AH306" i="8"/>
  <c r="W306" i="8"/>
  <c r="AM305" i="8"/>
  <c r="Y305" i="8"/>
  <c r="AN304" i="8"/>
  <c r="AB304" i="8"/>
  <c r="AB303" i="8"/>
  <c r="AF302" i="8"/>
  <c r="AH301" i="8"/>
  <c r="W301" i="8"/>
  <c r="AK300" i="8"/>
  <c r="AA438" i="8"/>
  <c r="AO396" i="8"/>
  <c r="AE387" i="8"/>
  <c r="Z378" i="8"/>
  <c r="AA373" i="8"/>
  <c r="X364" i="8"/>
  <c r="W361" i="8"/>
  <c r="AE354" i="8"/>
  <c r="AL353" i="8"/>
  <c r="Z351" i="8"/>
  <c r="AO350" i="8"/>
  <c r="AA349" i="8"/>
  <c r="AB348" i="8"/>
  <c r="AI347" i="8"/>
  <c r="X346" i="8"/>
  <c r="AJ345" i="8"/>
  <c r="AL344" i="8"/>
  <c r="W343" i="8"/>
  <c r="AG342" i="8"/>
  <c r="AA340" i="8"/>
  <c r="AO339" i="8"/>
  <c r="W339" i="8"/>
  <c r="AM338" i="8"/>
  <c r="AD337" i="8"/>
  <c r="AJ336" i="8"/>
  <c r="AF335" i="8"/>
  <c r="AD334" i="8"/>
  <c r="AM333" i="8"/>
  <c r="AA332" i="8"/>
  <c r="X331" i="8"/>
  <c r="AH330" i="8"/>
  <c r="AE329" i="8"/>
  <c r="AM328" i="8"/>
  <c r="AG327" i="8"/>
  <c r="Y326" i="8"/>
  <c r="AN325" i="8"/>
  <c r="AC324" i="8"/>
  <c r="X323" i="8"/>
  <c r="AH322" i="8"/>
  <c r="AE321" i="8"/>
  <c r="AB320" i="8"/>
  <c r="Z319" i="8"/>
  <c r="AO318" i="8"/>
  <c r="Y318" i="8"/>
  <c r="AN317" i="8"/>
  <c r="Y317" i="8"/>
  <c r="AK316" i="8"/>
  <c r="W316" i="8"/>
  <c r="AJ315" i="8"/>
  <c r="Y315" i="8"/>
  <c r="AN314" i="8"/>
  <c r="Z314" i="8"/>
  <c r="AE313" i="8"/>
  <c r="AF312" i="8"/>
  <c r="AH311" i="8"/>
  <c r="AI310" i="8"/>
  <c r="X310" i="8"/>
  <c r="AN309" i="8"/>
  <c r="AB309" i="8"/>
  <c r="AO308" i="8"/>
  <c r="AC308" i="8"/>
  <c r="AC307" i="8"/>
  <c r="AG306" i="8"/>
  <c r="AK305" i="8"/>
  <c r="X305" i="8"/>
  <c r="AM304" i="8"/>
  <c r="AA304" i="8"/>
  <c r="AM303" i="8"/>
  <c r="AA303" i="8"/>
  <c r="AE302" i="8"/>
  <c r="AG301" i="8"/>
  <c r="AJ300" i="8"/>
  <c r="Y300" i="8"/>
  <c r="AM299" i="8"/>
  <c r="AB299" i="8"/>
  <c r="AH298" i="8"/>
  <c r="X298" i="8"/>
  <c r="AN297" i="8"/>
  <c r="AC297" i="8"/>
  <c r="AH296" i="8"/>
  <c r="W296" i="8"/>
  <c r="AK295" i="8"/>
  <c r="AA295" i="8"/>
  <c r="AG294" i="8"/>
  <c r="W294" i="8"/>
  <c r="AM293" i="8"/>
  <c r="AB293" i="8"/>
  <c r="AF292" i="8"/>
  <c r="AJ291" i="8"/>
  <c r="Z291" i="8"/>
  <c r="AF290" i="8"/>
  <c r="AK289" i="8"/>
  <c r="AA289" i="8"/>
  <c r="AO288" i="8"/>
  <c r="AE288" i="8"/>
  <c r="AI287" i="8"/>
  <c r="Y287" i="8"/>
  <c r="AO286" i="8"/>
  <c r="AE286" i="8"/>
  <c r="AJ285" i="8"/>
  <c r="Y285" i="8"/>
  <c r="AN284" i="8"/>
  <c r="AD284" i="8"/>
  <c r="AJ283" i="8"/>
  <c r="AA283" i="8"/>
  <c r="AF282" i="8"/>
  <c r="W282" i="8"/>
  <c r="AL281" i="8"/>
  <c r="AC281" i="8"/>
  <c r="AI280" i="8"/>
  <c r="Z280" i="8"/>
  <c r="AN279" i="8"/>
  <c r="AE279" i="8"/>
  <c r="AK278" i="8"/>
  <c r="AB278" i="8"/>
  <c r="AH277" i="8"/>
  <c r="X277" i="8"/>
  <c r="AM276" i="8"/>
  <c r="AD276" i="8"/>
  <c r="AJ275" i="8"/>
  <c r="AA275" i="8"/>
  <c r="AF274" i="8"/>
  <c r="W274" i="8"/>
  <c r="AL273" i="8"/>
  <c r="AC273" i="8"/>
  <c r="AI272" i="8"/>
  <c r="Z272" i="8"/>
  <c r="AN271" i="8"/>
  <c r="AE271" i="8"/>
  <c r="AK270" i="8"/>
  <c r="AB270" i="8"/>
  <c r="AH269" i="8"/>
  <c r="X269" i="8"/>
  <c r="AM268" i="8"/>
  <c r="AD268" i="8"/>
  <c r="AJ267" i="8"/>
  <c r="AA267" i="8"/>
  <c r="AF266" i="8"/>
  <c r="W266" i="8"/>
  <c r="AL265" i="8"/>
  <c r="AC265" i="8"/>
  <c r="AI264" i="8"/>
  <c r="Z264" i="8"/>
  <c r="AN263" i="8"/>
  <c r="AE263" i="8"/>
  <c r="AK262" i="8"/>
  <c r="AB262" i="8"/>
  <c r="AH261" i="8"/>
  <c r="X261" i="8"/>
  <c r="AM260" i="8"/>
  <c r="AD260" i="8"/>
  <c r="AJ259" i="8"/>
  <c r="AA259" i="8"/>
  <c r="AF258" i="8"/>
  <c r="W258" i="8"/>
  <c r="AL257" i="8"/>
  <c r="AC257" i="8"/>
  <c r="AM434" i="8"/>
  <c r="AF413" i="8"/>
  <c r="Y376" i="8"/>
  <c r="AO365" i="8"/>
  <c r="AF358" i="8"/>
  <c r="AC428" i="8"/>
  <c r="AI405" i="8"/>
  <c r="Z394" i="8"/>
  <c r="AJ371" i="8"/>
  <c r="AH368" i="8"/>
  <c r="AC365" i="8"/>
  <c r="AJ362" i="8"/>
  <c r="W354" i="8"/>
  <c r="AD353" i="8"/>
  <c r="AL352" i="8"/>
  <c r="W351" i="8"/>
  <c r="AG350" i="8"/>
  <c r="Y348" i="8"/>
  <c r="AF347" i="8"/>
  <c r="AD345" i="8"/>
  <c r="AH344" i="8"/>
  <c r="AO343" i="8"/>
  <c r="AD342" i="8"/>
  <c r="AM341" i="8"/>
  <c r="Y340" i="8"/>
  <c r="AH339" i="8"/>
  <c r="AF338" i="8"/>
  <c r="AA337" i="8"/>
  <c r="AH336" i="8"/>
  <c r="Y335" i="8"/>
  <c r="AO334" i="8"/>
  <c r="W334" i="8"/>
  <c r="AJ333" i="8"/>
  <c r="Y332" i="8"/>
  <c r="AI331" i="8"/>
  <c r="AF330" i="8"/>
  <c r="AB329" i="8"/>
  <c r="AJ328" i="8"/>
  <c r="Z327" i="8"/>
  <c r="AO326" i="8"/>
  <c r="W326" i="8"/>
  <c r="AK325" i="8"/>
  <c r="AA324" i="8"/>
  <c r="AI323" i="8"/>
  <c r="AF322" i="8"/>
  <c r="AB321" i="8"/>
  <c r="AM320" i="8"/>
  <c r="Z320" i="8"/>
  <c r="AJ319" i="8"/>
  <c r="X319" i="8"/>
  <c r="AJ318" i="8"/>
  <c r="W318" i="8"/>
  <c r="AK317" i="8"/>
  <c r="AI316" i="8"/>
  <c r="AH315" i="8"/>
  <c r="AI314" i="8"/>
  <c r="X314" i="8"/>
  <c r="AN313" i="8"/>
  <c r="AB313" i="8"/>
  <c r="AO312" i="8"/>
  <c r="AC312" i="8"/>
  <c r="AC311" i="8"/>
  <c r="AG310" i="8"/>
  <c r="AK309" i="8"/>
  <c r="X309" i="8"/>
  <c r="AM308" i="8"/>
  <c r="AA308" i="8"/>
  <c r="AM307" i="8"/>
  <c r="AA307" i="8"/>
  <c r="AE306" i="8"/>
  <c r="AG305" i="8"/>
  <c r="AJ304" i="8"/>
  <c r="W304" i="8"/>
  <c r="AJ303" i="8"/>
  <c r="Y303" i="8"/>
  <c r="AN302" i="8"/>
  <c r="Z302" i="8"/>
  <c r="AE301" i="8"/>
  <c r="AF300" i="8"/>
  <c r="AJ299" i="8"/>
  <c r="Z299" i="8"/>
  <c r="AF298" i="8"/>
  <c r="AK297" i="8"/>
  <c r="AA297" i="8"/>
  <c r="AO296" i="8"/>
  <c r="AE296" i="8"/>
  <c r="AI295" i="8"/>
  <c r="Y295" i="8"/>
  <c r="AO294" i="8"/>
  <c r="AE294" i="8"/>
  <c r="AJ293" i="8"/>
  <c r="Y293" i="8"/>
  <c r="AN292" i="8"/>
  <c r="AC292" i="8"/>
  <c r="AH291" i="8"/>
  <c r="X291" i="8"/>
  <c r="AN290" i="8"/>
  <c r="AC290" i="8"/>
  <c r="AH289" i="8"/>
  <c r="X289" i="8"/>
  <c r="AM288" i="8"/>
  <c r="AB288" i="8"/>
  <c r="AG287" i="8"/>
  <c r="W287" i="8"/>
  <c r="AM286" i="8"/>
  <c r="AA286" i="8"/>
  <c r="AG285" i="8"/>
  <c r="W285" i="8"/>
  <c r="AK284" i="8"/>
  <c r="AB284" i="8"/>
  <c r="AH283" i="8"/>
  <c r="X283" i="8"/>
  <c r="AM282" i="8"/>
  <c r="AD282" i="8"/>
  <c r="AJ281" i="8"/>
  <c r="AA281" i="8"/>
  <c r="AF280" i="8"/>
  <c r="W280" i="8"/>
  <c r="AL279" i="8"/>
  <c r="AC279" i="8"/>
  <c r="AI278" i="8"/>
  <c r="Z278" i="8"/>
  <c r="AN277" i="8"/>
  <c r="AE277" i="8"/>
  <c r="AK276" i="8"/>
  <c r="AB276" i="8"/>
  <c r="AH275" i="8"/>
  <c r="X275" i="8"/>
  <c r="AM274" i="8"/>
  <c r="AD274" i="8"/>
  <c r="AJ273" i="8"/>
  <c r="AA273" i="8"/>
  <c r="AF272" i="8"/>
  <c r="W272" i="8"/>
  <c r="AL271" i="8"/>
  <c r="AC271" i="8"/>
  <c r="AI270" i="8"/>
  <c r="Z270" i="8"/>
  <c r="AN269" i="8"/>
  <c r="AE269" i="8"/>
  <c r="AK268" i="8"/>
  <c r="AB268" i="8"/>
  <c r="AH267" i="8"/>
  <c r="X267" i="8"/>
  <c r="AM266" i="8"/>
  <c r="AD266" i="8"/>
  <c r="AJ265" i="8"/>
  <c r="AA265" i="8"/>
  <c r="AF264" i="8"/>
  <c r="W264" i="8"/>
  <c r="AL263" i="8"/>
  <c r="AC263" i="8"/>
  <c r="AI262" i="8"/>
  <c r="Z262" i="8"/>
  <c r="AN261" i="8"/>
  <c r="AE261" i="8"/>
  <c r="AK260" i="8"/>
  <c r="AB260" i="8"/>
  <c r="AH259" i="8"/>
  <c r="X259" i="8"/>
  <c r="AM258" i="8"/>
  <c r="AD258" i="8"/>
  <c r="AJ257" i="8"/>
  <c r="AA257" i="8"/>
  <c r="AF256" i="8"/>
  <c r="W256" i="8"/>
  <c r="AL255" i="8"/>
  <c r="AC255" i="8"/>
  <c r="AJ254" i="8"/>
  <c r="AA254" i="8"/>
  <c r="AO253" i="8"/>
  <c r="AF253" i="8"/>
  <c r="W253" i="8"/>
  <c r="AL252" i="8"/>
  <c r="AC252" i="8"/>
  <c r="AI251" i="8"/>
  <c r="Y251" i="8"/>
  <c r="AN250" i="8"/>
  <c r="AE250" i="8"/>
  <c r="AK249" i="8"/>
  <c r="AB249" i="8"/>
  <c r="AG248" i="8"/>
  <c r="X248" i="8"/>
  <c r="AM247" i="8"/>
  <c r="AD247" i="8"/>
  <c r="AJ246" i="8"/>
  <c r="AA246" i="8"/>
  <c r="AO245" i="8"/>
  <c r="AI353" i="8"/>
  <c r="AA348" i="8"/>
  <c r="Z335" i="8"/>
  <c r="Z332" i="8"/>
  <c r="AC321" i="8"/>
  <c r="W317" i="8"/>
  <c r="AJ314" i="8"/>
  <c r="Z303" i="8"/>
  <c r="AI300" i="8"/>
  <c r="AK299" i="8"/>
  <c r="AG298" i="8"/>
  <c r="AM297" i="8"/>
  <c r="AF296" i="8"/>
  <c r="AB295" i="8"/>
  <c r="AF294" i="8"/>
  <c r="AC293" i="8"/>
  <c r="AE292" i="8"/>
  <c r="AA291" i="8"/>
  <c r="AE290" i="8"/>
  <c r="AB289" i="8"/>
  <c r="AC288" i="8"/>
  <c r="X287" i="8"/>
  <c r="AC286" i="8"/>
  <c r="X285" i="8"/>
  <c r="AC284" i="8"/>
  <c r="Z283" i="8"/>
  <c r="X282" i="8"/>
  <c r="AB281" i="8"/>
  <c r="X280" i="8"/>
  <c r="AD279" i="8"/>
  <c r="AC278" i="8"/>
  <c r="AF277" i="8"/>
  <c r="AL276" i="8"/>
  <c r="AI275" i="8"/>
  <c r="AH274" i="8"/>
  <c r="AK273" i="8"/>
  <c r="AH272" i="8"/>
  <c r="AM271" i="8"/>
  <c r="AL270" i="8"/>
  <c r="AD259" i="8"/>
  <c r="AK258" i="8"/>
  <c r="AD257" i="8"/>
  <c r="AM256" i="8"/>
  <c r="Z256" i="8"/>
  <c r="AM255" i="8"/>
  <c r="W255" i="8"/>
  <c r="AL254" i="8"/>
  <c r="W254" i="8"/>
  <c r="AI253" i="8"/>
  <c r="AI252" i="8"/>
  <c r="W252" i="8"/>
  <c r="AL251" i="8"/>
  <c r="AA251" i="8"/>
  <c r="AK250" i="8"/>
  <c r="Y250" i="8"/>
  <c r="AN249" i="8"/>
  <c r="AC249" i="8"/>
  <c r="AN248" i="8"/>
  <c r="AC248" i="8"/>
  <c r="AO247" i="8"/>
  <c r="AB247" i="8"/>
  <c r="AE246" i="8"/>
  <c r="AG245" i="8"/>
  <c r="W245" i="8"/>
  <c r="AL244" i="8"/>
  <c r="AC244" i="8"/>
  <c r="AI243" i="8"/>
  <c r="Z243" i="8"/>
  <c r="AO242" i="8"/>
  <c r="AE242" i="8"/>
  <c r="AK241" i="8"/>
  <c r="AB241" i="8"/>
  <c r="AH240" i="8"/>
  <c r="Y240" i="8"/>
  <c r="AM239" i="8"/>
  <c r="AD239" i="8"/>
  <c r="AJ238" i="8"/>
  <c r="AA238" i="8"/>
  <c r="AG237" i="8"/>
  <c r="W237" i="8"/>
  <c r="AL236" i="8"/>
  <c r="AC236" i="8"/>
  <c r="AI235" i="8"/>
  <c r="Z235" i="8"/>
  <c r="AO234" i="8"/>
  <c r="AE234" i="8"/>
  <c r="AK233" i="8"/>
  <c r="AB233" i="8"/>
  <c r="AH232" i="8"/>
  <c r="Y232" i="8"/>
  <c r="AM231" i="8"/>
  <c r="AD231" i="8"/>
  <c r="AJ230" i="8"/>
  <c r="AA230" i="8"/>
  <c r="AG229" i="8"/>
  <c r="W229" i="8"/>
  <c r="AL228" i="8"/>
  <c r="AC228" i="8"/>
  <c r="AI227" i="8"/>
  <c r="Z227" i="8"/>
  <c r="AO226" i="8"/>
  <c r="AE226" i="8"/>
  <c r="AK225" i="8"/>
  <c r="AB225" i="8"/>
  <c r="AH224" i="8"/>
  <c r="Y224" i="8"/>
  <c r="AM223" i="8"/>
  <c r="AD223" i="8"/>
  <c r="AJ222" i="8"/>
  <c r="AA222" i="8"/>
  <c r="AG221" i="8"/>
  <c r="W221" i="8"/>
  <c r="AL220" i="8"/>
  <c r="AC220" i="8"/>
  <c r="AI219" i="8"/>
  <c r="Z219" i="8"/>
  <c r="AO218" i="8"/>
  <c r="AE218" i="8"/>
  <c r="AK217" i="8"/>
  <c r="AB217" i="8"/>
  <c r="AH216" i="8"/>
  <c r="Y216" i="8"/>
  <c r="AM215" i="8"/>
  <c r="AE215" i="8"/>
  <c r="W215" i="8"/>
  <c r="AM214" i="8"/>
  <c r="AE214" i="8"/>
  <c r="W214" i="8"/>
  <c r="AM213" i="8"/>
  <c r="AE213" i="8"/>
  <c r="W213" i="8"/>
  <c r="AM212" i="8"/>
  <c r="AE212" i="8"/>
  <c r="W212" i="8"/>
  <c r="AM211" i="8"/>
  <c r="AE211" i="8"/>
  <c r="W211" i="8"/>
  <c r="AM210" i="8"/>
  <c r="AE210" i="8"/>
  <c r="W210" i="8"/>
  <c r="AM209" i="8"/>
  <c r="AE209" i="8"/>
  <c r="W209" i="8"/>
  <c r="AM208" i="8"/>
  <c r="AE208" i="8"/>
  <c r="W208" i="8"/>
  <c r="AM207" i="8"/>
  <c r="AE207" i="8"/>
  <c r="W207" i="8"/>
  <c r="AM206" i="8"/>
  <c r="AE206" i="8"/>
  <c r="W206" i="8"/>
  <c r="AM205" i="8"/>
  <c r="AE205" i="8"/>
  <c r="W205" i="8"/>
  <c r="AM204" i="8"/>
  <c r="AE204" i="8"/>
  <c r="W204" i="8"/>
  <c r="AM203" i="8"/>
  <c r="AE203" i="8"/>
  <c r="W203" i="8"/>
  <c r="AM202" i="8"/>
  <c r="AE202" i="8"/>
  <c r="W202" i="8"/>
  <c r="AM201" i="8"/>
  <c r="AE201" i="8"/>
  <c r="W201" i="8"/>
  <c r="AM200" i="8"/>
  <c r="AE200" i="8"/>
  <c r="W200" i="8"/>
  <c r="AM199" i="8"/>
  <c r="AE199" i="8"/>
  <c r="W199" i="8"/>
  <c r="AM198" i="8"/>
  <c r="AE198" i="8"/>
  <c r="W198" i="8"/>
  <c r="AM197" i="8"/>
  <c r="AE197" i="8"/>
  <c r="W197" i="8"/>
  <c r="AM196" i="8"/>
  <c r="AE196" i="8"/>
  <c r="W196" i="8"/>
  <c r="AN195" i="8"/>
  <c r="AF195" i="8"/>
  <c r="X195" i="8"/>
  <c r="AN194" i="8"/>
  <c r="AF194" i="8"/>
  <c r="X194" i="8"/>
  <c r="AN193" i="8"/>
  <c r="AF193" i="8"/>
  <c r="X193" i="8"/>
  <c r="AN192" i="8"/>
  <c r="AF192" i="8"/>
  <c r="X192" i="8"/>
  <c r="AN191" i="8"/>
  <c r="AF191" i="8"/>
  <c r="X191" i="8"/>
  <c r="AN190" i="8"/>
  <c r="AF190" i="8"/>
  <c r="X190" i="8"/>
  <c r="AN189" i="8"/>
  <c r="AF189" i="8"/>
  <c r="X189" i="8"/>
  <c r="AN188" i="8"/>
  <c r="AF188" i="8"/>
  <c r="X188" i="8"/>
  <c r="AN187" i="8"/>
  <c r="AF187" i="8"/>
  <c r="X187" i="8"/>
  <c r="AN186" i="8"/>
  <c r="AF186" i="8"/>
  <c r="X186" i="8"/>
  <c r="AN185" i="8"/>
  <c r="AF185" i="8"/>
  <c r="X185" i="8"/>
  <c r="AN184" i="8"/>
  <c r="AF184" i="8"/>
  <c r="X184" i="8"/>
  <c r="AN183" i="8"/>
  <c r="AF183" i="8"/>
  <c r="X183" i="8"/>
  <c r="AN182" i="8"/>
  <c r="AF182" i="8"/>
  <c r="X182" i="8"/>
  <c r="AN181" i="8"/>
  <c r="AF181" i="8"/>
  <c r="X181" i="8"/>
  <c r="AN180" i="8"/>
  <c r="AF180" i="8"/>
  <c r="X180" i="8"/>
  <c r="AN179" i="8"/>
  <c r="AF179" i="8"/>
  <c r="X179" i="8"/>
  <c r="AN178" i="8"/>
  <c r="AF178" i="8"/>
  <c r="X178" i="8"/>
  <c r="AN177" i="8"/>
  <c r="AF177" i="8"/>
  <c r="X177" i="8"/>
  <c r="AN176" i="8"/>
  <c r="AF176" i="8"/>
  <c r="X176" i="8"/>
  <c r="AN175" i="8"/>
  <c r="AF175" i="8"/>
  <c r="X175" i="8"/>
  <c r="AO174" i="8"/>
  <c r="AG174" i="8"/>
  <c r="Y174" i="8"/>
  <c r="AO173" i="8"/>
  <c r="AG173" i="8"/>
  <c r="Y173" i="8"/>
  <c r="AO172" i="8"/>
  <c r="AG172" i="8"/>
  <c r="Y172" i="8"/>
  <c r="AO171" i="8"/>
  <c r="AG171" i="8"/>
  <c r="Y171" i="8"/>
  <c r="AO170" i="8"/>
  <c r="AG170" i="8"/>
  <c r="Y170" i="8"/>
  <c r="AO169" i="8"/>
  <c r="AG169" i="8"/>
  <c r="Y169" i="8"/>
  <c r="AG338" i="8"/>
  <c r="AA327" i="8"/>
  <c r="AB324" i="8"/>
  <c r="AN318" i="8"/>
  <c r="Y314" i="8"/>
  <c r="AG311" i="8"/>
  <c r="AB307" i="8"/>
  <c r="AK304" i="8"/>
  <c r="Z300" i="8"/>
  <c r="AC299" i="8"/>
  <c r="Y298" i="8"/>
  <c r="AE297" i="8"/>
  <c r="Y296" i="8"/>
  <c r="Z295" i="8"/>
  <c r="X294" i="8"/>
  <c r="AA293" i="8"/>
  <c r="W292" i="8"/>
  <c r="Y291" i="8"/>
  <c r="W290" i="8"/>
  <c r="Y289" i="8"/>
  <c r="W279" i="8"/>
  <c r="AA278" i="8"/>
  <c r="Z277" i="8"/>
  <c r="AE276" i="8"/>
  <c r="AB275" i="8"/>
  <c r="AE274" i="8"/>
  <c r="AD273" i="8"/>
  <c r="AA272" i="8"/>
  <c r="AF271" i="8"/>
  <c r="AJ270" i="8"/>
  <c r="AI269" i="8"/>
  <c r="AN268" i="8"/>
  <c r="AK267" i="8"/>
  <c r="AN266" i="8"/>
  <c r="AM265" i="8"/>
  <c r="AJ264" i="8"/>
  <c r="AB259" i="8"/>
  <c r="AJ258" i="8"/>
  <c r="AB257" i="8"/>
  <c r="AL256" i="8"/>
  <c r="X256" i="8"/>
  <c r="AJ255" i="8"/>
  <c r="AK254" i="8"/>
  <c r="AG253" i="8"/>
  <c r="AG252" i="8"/>
  <c r="AK251" i="8"/>
  <c r="W251" i="8"/>
  <c r="AJ250" i="8"/>
  <c r="X250" i="8"/>
  <c r="AM249" i="8"/>
  <c r="Y249" i="8"/>
  <c r="AM248" i="8"/>
  <c r="AB248" i="8"/>
  <c r="AN247" i="8"/>
  <c r="AA247" i="8"/>
  <c r="AO246" i="8"/>
  <c r="AD246" i="8"/>
  <c r="AE245" i="8"/>
  <c r="AK244" i="8"/>
  <c r="AB244" i="8"/>
  <c r="AH243" i="8"/>
  <c r="Y243" i="8"/>
  <c r="AM242" i="8"/>
  <c r="AD242" i="8"/>
  <c r="AJ241" i="8"/>
  <c r="AA241" i="8"/>
  <c r="AG240" i="8"/>
  <c r="W240" i="8"/>
  <c r="AL239" i="8"/>
  <c r="AC239" i="8"/>
  <c r="AI238" i="8"/>
  <c r="Z238" i="8"/>
  <c r="AO237" i="8"/>
  <c r="AE237" i="8"/>
  <c r="AK236" i="8"/>
  <c r="AB236" i="8"/>
  <c r="AH235" i="8"/>
  <c r="Y235" i="8"/>
  <c r="AM234" i="8"/>
  <c r="AD234" i="8"/>
  <c r="AJ233" i="8"/>
  <c r="AA233" i="8"/>
  <c r="AG232" i="8"/>
  <c r="W232" i="8"/>
  <c r="AL231" i="8"/>
  <c r="AC231" i="8"/>
  <c r="AI230" i="8"/>
  <c r="Z230" i="8"/>
  <c r="AO229" i="8"/>
  <c r="AE229" i="8"/>
  <c r="AK228" i="8"/>
  <c r="AB228" i="8"/>
  <c r="AH227" i="8"/>
  <c r="Y227" i="8"/>
  <c r="AM226" i="8"/>
  <c r="AD226" i="8"/>
  <c r="AJ225" i="8"/>
  <c r="AA225" i="8"/>
  <c r="AG224" i="8"/>
  <c r="W224" i="8"/>
  <c r="AL223" i="8"/>
  <c r="AC223" i="8"/>
  <c r="AI222" i="8"/>
  <c r="Z222" i="8"/>
  <c r="AO221" i="8"/>
  <c r="AE221" i="8"/>
  <c r="AK220" i="8"/>
  <c r="AB220" i="8"/>
  <c r="AH219" i="8"/>
  <c r="Y219" i="8"/>
  <c r="AM218" i="8"/>
  <c r="AD218" i="8"/>
  <c r="AJ217" i="8"/>
  <c r="AA217" i="8"/>
  <c r="AG216" i="8"/>
  <c r="W216" i="8"/>
  <c r="AL215" i="8"/>
  <c r="AD215" i="8"/>
  <c r="AL214" i="8"/>
  <c r="AD214" i="8"/>
  <c r="AL213" i="8"/>
  <c r="AD213" i="8"/>
  <c r="AL212" i="8"/>
  <c r="AD212" i="8"/>
  <c r="AL211" i="8"/>
  <c r="AD211" i="8"/>
  <c r="AL210" i="8"/>
  <c r="AD210" i="8"/>
  <c r="AL209" i="8"/>
  <c r="AD209" i="8"/>
  <c r="AL208" i="8"/>
  <c r="AD208" i="8"/>
  <c r="AL207" i="8"/>
  <c r="AD207" i="8"/>
  <c r="AL206" i="8"/>
  <c r="AD206" i="8"/>
  <c r="AL205" i="8"/>
  <c r="AD205" i="8"/>
  <c r="AL204" i="8"/>
  <c r="AD204" i="8"/>
  <c r="AL203" i="8"/>
  <c r="AD203" i="8"/>
  <c r="AL202" i="8"/>
  <c r="AD202" i="8"/>
  <c r="AL201" i="8"/>
  <c r="AD201" i="8"/>
  <c r="AL200" i="8"/>
  <c r="AD200" i="8"/>
  <c r="AL199" i="8"/>
  <c r="AD199" i="8"/>
  <c r="AL198" i="8"/>
  <c r="AD198" i="8"/>
  <c r="AL197" i="8"/>
  <c r="AD197" i="8"/>
  <c r="AL196" i="8"/>
  <c r="AD196" i="8"/>
  <c r="AM195" i="8"/>
  <c r="AE195" i="8"/>
  <c r="Y351" i="8"/>
  <c r="W346" i="8"/>
  <c r="AN341" i="8"/>
  <c r="AG330" i="8"/>
  <c r="X318" i="8"/>
  <c r="AI315" i="8"/>
  <c r="AN308" i="8"/>
  <c r="Z304" i="8"/>
  <c r="W300" i="8"/>
  <c r="AA299" i="8"/>
  <c r="W298" i="8"/>
  <c r="AB297" i="8"/>
  <c r="W277" i="8"/>
  <c r="AC276" i="8"/>
  <c r="Z275" i="8"/>
  <c r="X274" i="8"/>
  <c r="AB273" i="8"/>
  <c r="X272" i="8"/>
  <c r="AD271" i="8"/>
  <c r="AC270" i="8"/>
  <c r="AF269" i="8"/>
  <c r="AL268" i="8"/>
  <c r="AI267" i="8"/>
  <c r="AH266" i="8"/>
  <c r="AK265" i="8"/>
  <c r="AH264" i="8"/>
  <c r="AM263" i="8"/>
  <c r="AL262" i="8"/>
  <c r="Z259" i="8"/>
  <c r="AH258" i="8"/>
  <c r="X257" i="8"/>
  <c r="AJ256" i="8"/>
  <c r="AI255" i="8"/>
  <c r="AG254" i="8"/>
  <c r="AD253" i="8"/>
  <c r="AF252" i="8"/>
  <c r="AJ251" i="8"/>
  <c r="AI250" i="8"/>
  <c r="W250" i="8"/>
  <c r="AL249" i="8"/>
  <c r="X249" i="8"/>
  <c r="AL248" i="8"/>
  <c r="AA248" i="8"/>
  <c r="AK247" i="8"/>
  <c r="Y247" i="8"/>
  <c r="AN246" i="8"/>
  <c r="AC246" i="8"/>
  <c r="AM245" i="8"/>
  <c r="AD245" i="8"/>
  <c r="AJ244" i="8"/>
  <c r="AA244" i="8"/>
  <c r="AG243" i="8"/>
  <c r="W243" i="8"/>
  <c r="AL242" i="8"/>
  <c r="AC242" i="8"/>
  <c r="AI241" i="8"/>
  <c r="Z241" i="8"/>
  <c r="AO240" i="8"/>
  <c r="AE240" i="8"/>
  <c r="AK239" i="8"/>
  <c r="AB239" i="8"/>
  <c r="AH238" i="8"/>
  <c r="Y238" i="8"/>
  <c r="AM237" i="8"/>
  <c r="AD237" i="8"/>
  <c r="AJ236" i="8"/>
  <c r="AA236" i="8"/>
  <c r="AG235" i="8"/>
  <c r="W235" i="8"/>
  <c r="AL234" i="8"/>
  <c r="AC234" i="8"/>
  <c r="AI233" i="8"/>
  <c r="Z233" i="8"/>
  <c r="AO232" i="8"/>
  <c r="AE232" i="8"/>
  <c r="AK231" i="8"/>
  <c r="AB231" i="8"/>
  <c r="AH230" i="8"/>
  <c r="Y230" i="8"/>
  <c r="AM229" i="8"/>
  <c r="AD229" i="8"/>
  <c r="AJ228" i="8"/>
  <c r="AA228" i="8"/>
  <c r="AG227" i="8"/>
  <c r="W227" i="8"/>
  <c r="AL226" i="8"/>
  <c r="AC226" i="8"/>
  <c r="AI225" i="8"/>
  <c r="Z225" i="8"/>
  <c r="AO224" i="8"/>
  <c r="AE224" i="8"/>
  <c r="AK223" i="8"/>
  <c r="AB223" i="8"/>
  <c r="AH222" i="8"/>
  <c r="Y222" i="8"/>
  <c r="AM221" i="8"/>
  <c r="AD221" i="8"/>
  <c r="AJ220" i="8"/>
  <c r="AA220" i="8"/>
  <c r="AG219" i="8"/>
  <c r="W219" i="8"/>
  <c r="AL218" i="8"/>
  <c r="AC218" i="8"/>
  <c r="AI217" i="8"/>
  <c r="Z217" i="8"/>
  <c r="AO216" i="8"/>
  <c r="AE216" i="8"/>
  <c r="AK215" i="8"/>
  <c r="AC215" i="8"/>
  <c r="AK214" i="8"/>
  <c r="AC214" i="8"/>
  <c r="AK213" i="8"/>
  <c r="AC213" i="8"/>
  <c r="AK212" i="8"/>
  <c r="AC212" i="8"/>
  <c r="AK211" i="8"/>
  <c r="AC211" i="8"/>
  <c r="AK210" i="8"/>
  <c r="AC210" i="8"/>
  <c r="AK209" i="8"/>
  <c r="AC209" i="8"/>
  <c r="AK208" i="8"/>
  <c r="AC208" i="8"/>
  <c r="AK207" i="8"/>
  <c r="AC207" i="8"/>
  <c r="AK206" i="8"/>
  <c r="AC206" i="8"/>
  <c r="AK205" i="8"/>
  <c r="AC205" i="8"/>
  <c r="AK204" i="8"/>
  <c r="AC204" i="8"/>
  <c r="AK203" i="8"/>
  <c r="AC203" i="8"/>
  <c r="AK202" i="8"/>
  <c r="AC202" i="8"/>
  <c r="AK201" i="8"/>
  <c r="AC201" i="8"/>
  <c r="AK200" i="8"/>
  <c r="AC200" i="8"/>
  <c r="AK199" i="8"/>
  <c r="AC199" i="8"/>
  <c r="AK198" i="8"/>
  <c r="AC354" i="8"/>
  <c r="AI336" i="8"/>
  <c r="AL333" i="8"/>
  <c r="AG322" i="8"/>
  <c r="AM319" i="8"/>
  <c r="X315" i="8"/>
  <c r="AB308" i="8"/>
  <c r="AH305" i="8"/>
  <c r="AF301" i="8"/>
  <c r="W271" i="8"/>
  <c r="AA270" i="8"/>
  <c r="Z269" i="8"/>
  <c r="AE268" i="8"/>
  <c r="AB267" i="8"/>
  <c r="AE266" i="8"/>
  <c r="AD265" i="8"/>
  <c r="AA264" i="8"/>
  <c r="AF263" i="8"/>
  <c r="AJ262" i="8"/>
  <c r="AI261" i="8"/>
  <c r="AN260" i="8"/>
  <c r="AN259" i="8"/>
  <c r="AE258" i="8"/>
  <c r="W257" i="8"/>
  <c r="AI256" i="8"/>
  <c r="AF255" i="8"/>
  <c r="AF254" i="8"/>
  <c r="AC253" i="8"/>
  <c r="AE252" i="8"/>
  <c r="AF251" i="8"/>
  <c r="AG250" i="8"/>
  <c r="AI249" i="8"/>
  <c r="W249" i="8"/>
  <c r="AK248" i="8"/>
  <c r="Y248" i="8"/>
  <c r="AJ247" i="8"/>
  <c r="X247" i="8"/>
  <c r="AM246" i="8"/>
  <c r="AB246" i="8"/>
  <c r="AL245" i="8"/>
  <c r="AC245" i="8"/>
  <c r="AI244" i="8"/>
  <c r="Z244" i="8"/>
  <c r="AO243" i="8"/>
  <c r="AE243" i="8"/>
  <c r="AK242" i="8"/>
  <c r="AB242" i="8"/>
  <c r="AH241" i="8"/>
  <c r="Y241" i="8"/>
  <c r="AM240" i="8"/>
  <c r="AD240" i="8"/>
  <c r="AJ239" i="8"/>
  <c r="AA239" i="8"/>
  <c r="AG238" i="8"/>
  <c r="W238" i="8"/>
  <c r="AL237" i="8"/>
  <c r="AC237" i="8"/>
  <c r="AI236" i="8"/>
  <c r="Z236" i="8"/>
  <c r="AO235" i="8"/>
  <c r="AE235" i="8"/>
  <c r="AK234" i="8"/>
  <c r="AB234" i="8"/>
  <c r="AH233" i="8"/>
  <c r="Y233" i="8"/>
  <c r="AM232" i="8"/>
  <c r="AD232" i="8"/>
  <c r="AJ231" i="8"/>
  <c r="AA231" i="8"/>
  <c r="AG230" i="8"/>
  <c r="W230" i="8"/>
  <c r="AL229" i="8"/>
  <c r="AC229" i="8"/>
  <c r="AI228" i="8"/>
  <c r="Z228" i="8"/>
  <c r="AO227" i="8"/>
  <c r="AE227" i="8"/>
  <c r="AK226" i="8"/>
  <c r="AB226" i="8"/>
  <c r="AH225" i="8"/>
  <c r="Y225" i="8"/>
  <c r="AM224" i="8"/>
  <c r="AD224" i="8"/>
  <c r="AJ223" i="8"/>
  <c r="AA223" i="8"/>
  <c r="AG222" i="8"/>
  <c r="W222" i="8"/>
  <c r="AL221" i="8"/>
  <c r="AC221" i="8"/>
  <c r="AI220" i="8"/>
  <c r="Z220" i="8"/>
  <c r="AO219" i="8"/>
  <c r="AE219" i="8"/>
  <c r="AK218" i="8"/>
  <c r="AB218" i="8"/>
  <c r="AH217" i="8"/>
  <c r="Y217" i="8"/>
  <c r="AM216" i="8"/>
  <c r="AD216" i="8"/>
  <c r="AJ215" i="8"/>
  <c r="AB215" i="8"/>
  <c r="AJ214" i="8"/>
  <c r="AB214" i="8"/>
  <c r="AJ213" i="8"/>
  <c r="AB213" i="8"/>
  <c r="AJ212" i="8"/>
  <c r="AB212" i="8"/>
  <c r="AJ211" i="8"/>
  <c r="AB211" i="8"/>
  <c r="AJ210" i="8"/>
  <c r="AB210" i="8"/>
  <c r="AJ209" i="8"/>
  <c r="AB209" i="8"/>
  <c r="AJ208" i="8"/>
  <c r="AB208" i="8"/>
  <c r="AJ207" i="8"/>
  <c r="AB207" i="8"/>
  <c r="AJ206" i="8"/>
  <c r="AB206" i="8"/>
  <c r="AJ205" i="8"/>
  <c r="AB205" i="8"/>
  <c r="AJ204" i="8"/>
  <c r="AB204" i="8"/>
  <c r="AJ203" i="8"/>
  <c r="AB203" i="8"/>
  <c r="AJ202" i="8"/>
  <c r="AB202" i="8"/>
  <c r="AJ201" i="8"/>
  <c r="AB201" i="8"/>
  <c r="AJ200" i="8"/>
  <c r="AB200" i="8"/>
  <c r="AJ199" i="8"/>
  <c r="AB199" i="8"/>
  <c r="AJ344" i="8"/>
  <c r="AI339" i="8"/>
  <c r="AK328" i="8"/>
  <c r="AM325" i="8"/>
  <c r="Y319" i="8"/>
  <c r="AE312" i="8"/>
  <c r="AM309" i="8"/>
  <c r="W305" i="8"/>
  <c r="W269" i="8"/>
  <c r="AC268" i="8"/>
  <c r="Z267" i="8"/>
  <c r="X266" i="8"/>
  <c r="AB265" i="8"/>
  <c r="X264" i="8"/>
  <c r="AD263" i="8"/>
  <c r="AC262" i="8"/>
  <c r="AF261" i="8"/>
  <c r="AL260" i="8"/>
  <c r="AM259" i="8"/>
  <c r="AB258" i="8"/>
  <c r="AM257" i="8"/>
  <c r="AH256" i="8"/>
  <c r="AE255" i="8"/>
  <c r="AD254" i="8"/>
  <c r="AB253" i="8"/>
  <c r="AO252" i="8"/>
  <c r="AD252" i="8"/>
  <c r="AE251" i="8"/>
  <c r="AF250" i="8"/>
  <c r="AG249" i="8"/>
  <c r="AJ248" i="8"/>
  <c r="AI247" i="8"/>
  <c r="W247" i="8"/>
  <c r="AL246" i="8"/>
  <c r="X246" i="8"/>
  <c r="AK245" i="8"/>
  <c r="AB245" i="8"/>
  <c r="AH244" i="8"/>
  <c r="Y244" i="8"/>
  <c r="AM243" i="8"/>
  <c r="AD243" i="8"/>
  <c r="AJ242" i="8"/>
  <c r="AA242" i="8"/>
  <c r="AG241" i="8"/>
  <c r="W241" i="8"/>
  <c r="AL240" i="8"/>
  <c r="AC240" i="8"/>
  <c r="AI239" i="8"/>
  <c r="Z239" i="8"/>
  <c r="AO238" i="8"/>
  <c r="AE238" i="8"/>
  <c r="AK237" i="8"/>
  <c r="AH347" i="8"/>
  <c r="AF342" i="8"/>
  <c r="AJ331" i="8"/>
  <c r="AO320" i="8"/>
  <c r="AJ316" i="8"/>
  <c r="Y309" i="8"/>
  <c r="AO302" i="8"/>
  <c r="AJ287" i="8"/>
  <c r="AK285" i="8"/>
  <c r="AO284" i="8"/>
  <c r="AK283" i="8"/>
  <c r="AN282" i="8"/>
  <c r="AM281" i="8"/>
  <c r="AJ280" i="8"/>
  <c r="W263" i="8"/>
  <c r="AA262" i="8"/>
  <c r="Z261" i="8"/>
  <c r="AE260" i="8"/>
  <c r="AK259" i="8"/>
  <c r="AA258" i="8"/>
  <c r="AK257" i="8"/>
  <c r="AD256" i="8"/>
  <c r="AD255" i="8"/>
  <c r="AC254" i="8"/>
  <c r="AM253" i="8"/>
  <c r="AA253" i="8"/>
  <c r="AN252" i="8"/>
  <c r="AA252" i="8"/>
  <c r="AO251" i="8"/>
  <c r="AD251" i="8"/>
  <c r="AC250" i="8"/>
  <c r="AF249" i="8"/>
  <c r="AI248" i="8"/>
  <c r="AG247" i="8"/>
  <c r="AK246" i="8"/>
  <c r="W246" i="8"/>
  <c r="AJ245" i="8"/>
  <c r="AA245" i="8"/>
  <c r="AG244" i="8"/>
  <c r="W244" i="8"/>
  <c r="AL243" i="8"/>
  <c r="AC243" i="8"/>
  <c r="AI242" i="8"/>
  <c r="Z242" i="8"/>
  <c r="AO241" i="8"/>
  <c r="AE241" i="8"/>
  <c r="AK240" i="8"/>
  <c r="AB240" i="8"/>
  <c r="AH239" i="8"/>
  <c r="Y239" i="8"/>
  <c r="AM238" i="8"/>
  <c r="AD238" i="8"/>
  <c r="AJ237" i="8"/>
  <c r="AA237" i="8"/>
  <c r="AG236" i="8"/>
  <c r="W236" i="8"/>
  <c r="AL235" i="8"/>
  <c r="AC235" i="8"/>
  <c r="AI234" i="8"/>
  <c r="Z234" i="8"/>
  <c r="AO233" i="8"/>
  <c r="AE233" i="8"/>
  <c r="AK232" i="8"/>
  <c r="AB232" i="8"/>
  <c r="AH231" i="8"/>
  <c r="Y231" i="8"/>
  <c r="AM230" i="8"/>
  <c r="AD230" i="8"/>
  <c r="AJ229" i="8"/>
  <c r="AA229" i="8"/>
  <c r="AG228" i="8"/>
  <c r="W228" i="8"/>
  <c r="AL227" i="8"/>
  <c r="AC227" i="8"/>
  <c r="AI226" i="8"/>
  <c r="Z226" i="8"/>
  <c r="AO225" i="8"/>
  <c r="AE225" i="8"/>
  <c r="AK224" i="8"/>
  <c r="AB224" i="8"/>
  <c r="AH223" i="8"/>
  <c r="Y223" i="8"/>
  <c r="AM222" i="8"/>
  <c r="AD222" i="8"/>
  <c r="AJ221" i="8"/>
  <c r="AA221" i="8"/>
  <c r="AG220" i="8"/>
  <c r="W220" i="8"/>
  <c r="AL219" i="8"/>
  <c r="AC219" i="8"/>
  <c r="AI218" i="8"/>
  <c r="Z218" i="8"/>
  <c r="AO217" i="8"/>
  <c r="AE217" i="8"/>
  <c r="AK216" i="8"/>
  <c r="AB216" i="8"/>
  <c r="AH215" i="8"/>
  <c r="Z215" i="8"/>
  <c r="AH214" i="8"/>
  <c r="Z214" i="8"/>
  <c r="AH213" i="8"/>
  <c r="Z213" i="8"/>
  <c r="AH212" i="8"/>
  <c r="Z212" i="8"/>
  <c r="AH211" i="8"/>
  <c r="Z211" i="8"/>
  <c r="AH210" i="8"/>
  <c r="Z210" i="8"/>
  <c r="AH209" i="8"/>
  <c r="Z209" i="8"/>
  <c r="AH208" i="8"/>
  <c r="Z208" i="8"/>
  <c r="AH207" i="8"/>
  <c r="Z207" i="8"/>
  <c r="AH206" i="8"/>
  <c r="Z206" i="8"/>
  <c r="AH205" i="8"/>
  <c r="Z205" i="8"/>
  <c r="AH204" i="8"/>
  <c r="Z204" i="8"/>
  <c r="AH203" i="8"/>
  <c r="Z203" i="8"/>
  <c r="AH202" i="8"/>
  <c r="Z202" i="8"/>
  <c r="AH201" i="8"/>
  <c r="Z201" i="8"/>
  <c r="AH200" i="8"/>
  <c r="Z200" i="8"/>
  <c r="AH199" i="8"/>
  <c r="Z199" i="8"/>
  <c r="AH198" i="8"/>
  <c r="Z198" i="8"/>
  <c r="AH197" i="8"/>
  <c r="Z197" i="8"/>
  <c r="AH196" i="8"/>
  <c r="Z196" i="8"/>
  <c r="AI195" i="8"/>
  <c r="AA195" i="8"/>
  <c r="AI194" i="8"/>
  <c r="AA194" i="8"/>
  <c r="AI193" i="8"/>
  <c r="AB337" i="8"/>
  <c r="AM350" i="8"/>
  <c r="AE345" i="8"/>
  <c r="Z340" i="8"/>
  <c r="AC329" i="8"/>
  <c r="X326" i="8"/>
  <c r="AM317" i="8"/>
  <c r="AC313" i="8"/>
  <c r="W310" i="8"/>
  <c r="AK303" i="8"/>
  <c r="AO299" i="8"/>
  <c r="AI298" i="8"/>
  <c r="AO297" i="8"/>
  <c r="AI296" i="8"/>
  <c r="AJ295" i="8"/>
  <c r="AH294" i="8"/>
  <c r="AK293" i="8"/>
  <c r="AH292" i="8"/>
  <c r="AI291" i="8"/>
  <c r="AG290" i="8"/>
  <c r="AJ289" i="8"/>
  <c r="AF288" i="8"/>
  <c r="Z287" i="8"/>
  <c r="AF286" i="8"/>
  <c r="AA285" i="8"/>
  <c r="AE284" i="8"/>
  <c r="AB283" i="8"/>
  <c r="AE282" i="8"/>
  <c r="AD281" i="8"/>
  <c r="AA280" i="8"/>
  <c r="AF279" i="8"/>
  <c r="AJ278" i="8"/>
  <c r="AI277" i="8"/>
  <c r="AN276" i="8"/>
  <c r="AK275" i="8"/>
  <c r="AN274" i="8"/>
  <c r="AM273" i="8"/>
  <c r="AJ272" i="8"/>
  <c r="AE259" i="8"/>
  <c r="AN258" i="8"/>
  <c r="AF257" i="8"/>
  <c r="AA256" i="8"/>
  <c r="AN255" i="8"/>
  <c r="Z255" i="8"/>
  <c r="AM254" i="8"/>
  <c r="X254" i="8"/>
  <c r="AJ253" i="8"/>
  <c r="X253" i="8"/>
  <c r="AJ252" i="8"/>
  <c r="X252" i="8"/>
  <c r="AM251" i="8"/>
  <c r="AB251" i="8"/>
  <c r="AL250" i="8"/>
  <c r="AA250" i="8"/>
  <c r="AO249" i="8"/>
  <c r="AD249" i="8"/>
  <c r="AD248" i="8"/>
  <c r="AE247" i="8"/>
  <c r="AF246" i="8"/>
  <c r="AH245" i="8"/>
  <c r="Y245" i="8"/>
  <c r="AM244" i="8"/>
  <c r="AD244" i="8"/>
  <c r="AJ243" i="8"/>
  <c r="AA243" i="8"/>
  <c r="AG242" i="8"/>
  <c r="W242" i="8"/>
  <c r="AL241" i="8"/>
  <c r="AC241" i="8"/>
  <c r="AI240" i="8"/>
  <c r="Z240" i="8"/>
  <c r="AO239" i="8"/>
  <c r="AE239" i="8"/>
  <c r="AK238" i="8"/>
  <c r="AB238" i="8"/>
  <c r="AH237" i="8"/>
  <c r="Y237" i="8"/>
  <c r="AM236" i="8"/>
  <c r="AD236" i="8"/>
  <c r="AJ235" i="8"/>
  <c r="AA235" i="8"/>
  <c r="AG234" i="8"/>
  <c r="W234" i="8"/>
  <c r="AL233" i="8"/>
  <c r="AC233" i="8"/>
  <c r="AI232" i="8"/>
  <c r="Z232" i="8"/>
  <c r="AO231" i="8"/>
  <c r="AE231" i="8"/>
  <c r="AK230" i="8"/>
  <c r="AB230" i="8"/>
  <c r="AH229" i="8"/>
  <c r="Y229" i="8"/>
  <c r="AM228" i="8"/>
  <c r="AD228" i="8"/>
  <c r="AJ227" i="8"/>
  <c r="AA227" i="8"/>
  <c r="AG226" i="8"/>
  <c r="W226" i="8"/>
  <c r="AL225" i="8"/>
  <c r="AC225" i="8"/>
  <c r="AI224" i="8"/>
  <c r="Z224" i="8"/>
  <c r="AO223" i="8"/>
  <c r="AE223" i="8"/>
  <c r="AK222" i="8"/>
  <c r="AB222" i="8"/>
  <c r="AH221" i="8"/>
  <c r="Y221" i="8"/>
  <c r="AM220" i="8"/>
  <c r="AD220" i="8"/>
  <c r="AJ219" i="8"/>
  <c r="AA219" i="8"/>
  <c r="AG218" i="8"/>
  <c r="W218" i="8"/>
  <c r="AL217" i="8"/>
  <c r="AC217" i="8"/>
  <c r="AI216" i="8"/>
  <c r="Z216" i="8"/>
  <c r="AO215" i="8"/>
  <c r="AF215" i="8"/>
  <c r="X215" i="8"/>
  <c r="AN214" i="8"/>
  <c r="AF214" i="8"/>
  <c r="X214" i="8"/>
  <c r="AN213" i="8"/>
  <c r="AF213" i="8"/>
  <c r="X213" i="8"/>
  <c r="AN212" i="8"/>
  <c r="AF212" i="8"/>
  <c r="X212" i="8"/>
  <c r="AN211" i="8"/>
  <c r="AF211" i="8"/>
  <c r="X211" i="8"/>
  <c r="AN210" i="8"/>
  <c r="AF210" i="8"/>
  <c r="X210" i="8"/>
  <c r="AN209" i="8"/>
  <c r="AF209" i="8"/>
  <c r="X209" i="8"/>
  <c r="AN208" i="8"/>
  <c r="AF208" i="8"/>
  <c r="X208" i="8"/>
  <c r="AN207" i="8"/>
  <c r="AF207" i="8"/>
  <c r="X207" i="8"/>
  <c r="AN206" i="8"/>
  <c r="AF206" i="8"/>
  <c r="X206" i="8"/>
  <c r="AN205" i="8"/>
  <c r="AF205" i="8"/>
  <c r="X205" i="8"/>
  <c r="AN204" i="8"/>
  <c r="AF204" i="8"/>
  <c r="X204" i="8"/>
  <c r="AN203" i="8"/>
  <c r="AF203" i="8"/>
  <c r="X203" i="8"/>
  <c r="AN202" i="8"/>
  <c r="AF202" i="8"/>
  <c r="X202" i="8"/>
  <c r="AN201" i="8"/>
  <c r="AF201" i="8"/>
  <c r="X201" i="8"/>
  <c r="AN200" i="8"/>
  <c r="AF200" i="8"/>
  <c r="X200" i="8"/>
  <c r="AN199" i="8"/>
  <c r="AF199" i="8"/>
  <c r="X199" i="8"/>
  <c r="AN198" i="8"/>
  <c r="AF198" i="8"/>
  <c r="X198" i="8"/>
  <c r="AN197" i="8"/>
  <c r="AF197" i="8"/>
  <c r="X197" i="8"/>
  <c r="AN196" i="8"/>
  <c r="AF196" i="8"/>
  <c r="X196" i="8"/>
  <c r="AO195" i="8"/>
  <c r="AG195" i="8"/>
  <c r="Y195" i="8"/>
  <c r="AO194" i="8"/>
  <c r="AG194" i="8"/>
  <c r="Y194" i="8"/>
  <c r="AO193" i="8"/>
  <c r="AG193" i="8"/>
  <c r="Y193" i="8"/>
  <c r="AO192" i="8"/>
  <c r="AG192" i="8"/>
  <c r="Y192" i="8"/>
  <c r="AO191" i="8"/>
  <c r="AG191" i="8"/>
  <c r="Y191" i="8"/>
  <c r="AO190" i="8"/>
  <c r="AG190" i="8"/>
  <c r="Y190" i="8"/>
  <c r="AO189" i="8"/>
  <c r="AG189" i="8"/>
  <c r="Y189" i="8"/>
  <c r="AO188" i="8"/>
  <c r="AG188" i="8"/>
  <c r="Y188" i="8"/>
  <c r="AO187" i="8"/>
  <c r="AG187" i="8"/>
  <c r="Y187" i="8"/>
  <c r="AO186" i="8"/>
  <c r="AG186" i="8"/>
  <c r="Y186" i="8"/>
  <c r="AO185" i="8"/>
  <c r="AG185" i="8"/>
  <c r="Y185" i="8"/>
  <c r="AO184" i="8"/>
  <c r="AG184" i="8"/>
  <c r="Y184" i="8"/>
  <c r="AO183" i="8"/>
  <c r="AG183" i="8"/>
  <c r="AH310" i="8"/>
  <c r="AO290" i="8"/>
  <c r="AH282" i="8"/>
  <c r="AN251" i="8"/>
  <c r="AI245" i="8"/>
  <c r="AM241" i="8"/>
  <c r="AO236" i="8"/>
  <c r="AM235" i="8"/>
  <c r="AJ234" i="8"/>
  <c r="W217" i="8"/>
  <c r="AA216" i="8"/>
  <c r="AA215" i="8"/>
  <c r="AG214" i="8"/>
  <c r="AI213" i="8"/>
  <c r="AO212" i="8"/>
  <c r="Y208" i="8"/>
  <c r="AA207" i="8"/>
  <c r="AG206" i="8"/>
  <c r="AI205" i="8"/>
  <c r="AO204" i="8"/>
  <c r="Y200" i="8"/>
  <c r="AA199" i="8"/>
  <c r="AI198" i="8"/>
  <c r="AB197" i="8"/>
  <c r="AK196" i="8"/>
  <c r="AH195" i="8"/>
  <c r="AE194" i="8"/>
  <c r="AE193" i="8"/>
  <c r="AI192" i="8"/>
  <c r="W192" i="8"/>
  <c r="AK191" i="8"/>
  <c r="AA191" i="8"/>
  <c r="AM190" i="8"/>
  <c r="AC190" i="8"/>
  <c r="AE189" i="8"/>
  <c r="AI188" i="8"/>
  <c r="W188" i="8"/>
  <c r="AK187" i="8"/>
  <c r="AA187" i="8"/>
  <c r="AM186" i="8"/>
  <c r="AC186" i="8"/>
  <c r="AE185" i="8"/>
  <c r="AI184" i="8"/>
  <c r="W184" i="8"/>
  <c r="AK183" i="8"/>
  <c r="AA183" i="8"/>
  <c r="AG182" i="8"/>
  <c r="W182" i="8"/>
  <c r="AL181" i="8"/>
  <c r="AC181" i="8"/>
  <c r="AI180" i="8"/>
  <c r="Z180" i="8"/>
  <c r="AO179" i="8"/>
  <c r="AE179" i="8"/>
  <c r="AK178" i="8"/>
  <c r="AB178" i="8"/>
  <c r="AH177" i="8"/>
  <c r="Y177" i="8"/>
  <c r="AM176" i="8"/>
  <c r="AD176" i="8"/>
  <c r="AJ175" i="8"/>
  <c r="AA175" i="8"/>
  <c r="AH174" i="8"/>
  <c r="X174" i="8"/>
  <c r="AM173" i="8"/>
  <c r="AD173" i="8"/>
  <c r="AJ172" i="8"/>
  <c r="AA172" i="8"/>
  <c r="AF171" i="8"/>
  <c r="W171" i="8"/>
  <c r="AL170" i="8"/>
  <c r="AC170" i="8"/>
  <c r="AI169" i="8"/>
  <c r="Z169" i="8"/>
  <c r="AO168" i="8"/>
  <c r="AG168" i="8"/>
  <c r="Y168" i="8"/>
  <c r="AO167" i="8"/>
  <c r="AG167" i="8"/>
  <c r="Y167" i="8"/>
  <c r="AO166" i="8"/>
  <c r="AG166" i="8"/>
  <c r="Y166" i="8"/>
  <c r="AO165" i="8"/>
  <c r="AG165" i="8"/>
  <c r="Y165" i="8"/>
  <c r="AO164" i="8"/>
  <c r="AG164" i="8"/>
  <c r="Y164" i="8"/>
  <c r="AO163" i="8"/>
  <c r="AG163" i="8"/>
  <c r="Y163" i="8"/>
  <c r="AO162" i="8"/>
  <c r="AG162" i="8"/>
  <c r="Y162" i="8"/>
  <c r="AO161" i="8"/>
  <c r="AG161" i="8"/>
  <c r="Y161" i="8"/>
  <c r="AO160" i="8"/>
  <c r="AG160" i="8"/>
  <c r="Y160" i="8"/>
  <c r="AO159" i="8"/>
  <c r="AG159" i="8"/>
  <c r="Y159" i="8"/>
  <c r="AO158" i="8"/>
  <c r="AG158" i="8"/>
  <c r="Y158" i="8"/>
  <c r="AO157" i="8"/>
  <c r="AG157" i="8"/>
  <c r="Y157" i="8"/>
  <c r="AO156" i="8"/>
  <c r="AG156" i="8"/>
  <c r="Y156" i="8"/>
  <c r="AO155" i="8"/>
  <c r="AG155" i="8"/>
  <c r="Y155" i="8"/>
  <c r="AO154" i="8"/>
  <c r="AG154" i="8"/>
  <c r="Y154" i="8"/>
  <c r="AO153" i="8"/>
  <c r="AG153" i="8"/>
  <c r="Y153" i="8"/>
  <c r="AO152" i="8"/>
  <c r="AG152" i="8"/>
  <c r="Y152" i="8"/>
  <c r="AH151" i="8"/>
  <c r="Z151" i="8"/>
  <c r="AH150" i="8"/>
  <c r="Z150" i="8"/>
  <c r="AH149" i="8"/>
  <c r="Z149" i="8"/>
  <c r="AH148" i="8"/>
  <c r="Z148" i="8"/>
  <c r="AH147" i="8"/>
  <c r="Z147" i="8"/>
  <c r="AH146" i="8"/>
  <c r="Z146" i="8"/>
  <c r="AH145" i="8"/>
  <c r="Z145" i="8"/>
  <c r="AH144" i="8"/>
  <c r="Z144" i="8"/>
  <c r="AH143" i="8"/>
  <c r="Z143" i="8"/>
  <c r="AH142" i="8"/>
  <c r="Z142" i="8"/>
  <c r="AH141" i="8"/>
  <c r="Z141" i="8"/>
  <c r="AH140" i="8"/>
  <c r="Z140" i="8"/>
  <c r="AH139" i="8"/>
  <c r="Z139" i="8"/>
  <c r="AH138" i="8"/>
  <c r="Z138" i="8"/>
  <c r="AH137" i="8"/>
  <c r="Z137" i="8"/>
  <c r="AH136" i="8"/>
  <c r="Z136" i="8"/>
  <c r="AH135" i="8"/>
  <c r="Z135" i="8"/>
  <c r="AH134" i="8"/>
  <c r="Z134" i="8"/>
  <c r="AH133" i="8"/>
  <c r="Z133" i="8"/>
  <c r="AH132" i="8"/>
  <c r="Z132" i="8"/>
  <c r="AH131" i="8"/>
  <c r="Z131" i="8"/>
  <c r="AH130" i="8"/>
  <c r="Z130" i="8"/>
  <c r="AH129" i="8"/>
  <c r="Z129" i="8"/>
  <c r="AH128" i="8"/>
  <c r="Z128" i="8"/>
  <c r="AH127" i="8"/>
  <c r="Z127" i="8"/>
  <c r="AH126" i="8"/>
  <c r="Z126" i="8"/>
  <c r="AH125" i="8"/>
  <c r="Z125" i="8"/>
  <c r="AH124" i="8"/>
  <c r="Z124" i="8"/>
  <c r="AH123" i="8"/>
  <c r="Z123" i="8"/>
  <c r="AH122" i="8"/>
  <c r="Z122" i="8"/>
  <c r="AH121" i="8"/>
  <c r="Z121" i="8"/>
  <c r="AH120" i="8"/>
  <c r="Z120" i="8"/>
  <c r="AH119" i="8"/>
  <c r="Z119" i="8"/>
  <c r="AH118" i="8"/>
  <c r="Z118" i="8"/>
  <c r="AH117" i="8"/>
  <c r="Z117" i="8"/>
  <c r="AH116" i="8"/>
  <c r="Z116" i="8"/>
  <c r="AH115" i="8"/>
  <c r="Z115" i="8"/>
  <c r="AH114" i="8"/>
  <c r="Z114" i="8"/>
  <c r="AH113" i="8"/>
  <c r="Z113" i="8"/>
  <c r="AH112" i="8"/>
  <c r="Z112" i="8"/>
  <c r="AH111" i="8"/>
  <c r="Z111" i="8"/>
  <c r="AH110" i="8"/>
  <c r="Z110" i="8"/>
  <c r="AH109" i="8"/>
  <c r="Z109" i="8"/>
  <c r="AJ323" i="8"/>
  <c r="AF306" i="8"/>
  <c r="AN293" i="8"/>
  <c r="AH285" i="8"/>
  <c r="X258" i="8"/>
  <c r="AA255" i="8"/>
  <c r="AC251" i="8"/>
  <c r="AE248" i="8"/>
  <c r="Z245" i="8"/>
  <c r="AD241" i="8"/>
  <c r="AI237" i="8"/>
  <c r="AH236" i="8"/>
  <c r="AK235" i="8"/>
  <c r="AH234" i="8"/>
  <c r="AM233" i="8"/>
  <c r="AL232" i="8"/>
  <c r="Y215" i="8"/>
  <c r="AA214" i="8"/>
  <c r="AG213" i="8"/>
  <c r="AI212" i="8"/>
  <c r="AO211" i="8"/>
  <c r="Y207" i="8"/>
  <c r="AA206" i="8"/>
  <c r="AG205" i="8"/>
  <c r="AI204" i="8"/>
  <c r="AO203" i="8"/>
  <c r="Y199" i="8"/>
  <c r="AG198" i="8"/>
  <c r="AA197" i="8"/>
  <c r="AJ196" i="8"/>
  <c r="AD195" i="8"/>
  <c r="AD194" i="8"/>
  <c r="AD193" i="8"/>
  <c r="AH192" i="8"/>
  <c r="AJ191" i="8"/>
  <c r="Z191" i="8"/>
  <c r="AL190" i="8"/>
  <c r="AB190" i="8"/>
  <c r="AD189" i="8"/>
  <c r="AH188" i="8"/>
  <c r="AJ187" i="8"/>
  <c r="Z187" i="8"/>
  <c r="AL186" i="8"/>
  <c r="AB186" i="8"/>
  <c r="AD185" i="8"/>
  <c r="AH184" i="8"/>
  <c r="AJ183" i="8"/>
  <c r="Z183" i="8"/>
  <c r="AO182" i="8"/>
  <c r="AE182" i="8"/>
  <c r="AK181" i="8"/>
  <c r="AB181" i="8"/>
  <c r="AH180" i="8"/>
  <c r="Y180" i="8"/>
  <c r="AM179" i="8"/>
  <c r="AD179" i="8"/>
  <c r="AJ178" i="8"/>
  <c r="AA178" i="8"/>
  <c r="AG177" i="8"/>
  <c r="W177" i="8"/>
  <c r="AL176" i="8"/>
  <c r="AC176" i="8"/>
  <c r="AI175" i="8"/>
  <c r="Z175" i="8"/>
  <c r="AF174" i="8"/>
  <c r="W174" i="8"/>
  <c r="AL173" i="8"/>
  <c r="AC173" i="8"/>
  <c r="AI172" i="8"/>
  <c r="Z172" i="8"/>
  <c r="AN171" i="8"/>
  <c r="AE171" i="8"/>
  <c r="AK170" i="8"/>
  <c r="AB170" i="8"/>
  <c r="AH169" i="8"/>
  <c r="X169" i="8"/>
  <c r="AN168" i="8"/>
  <c r="AF168" i="8"/>
  <c r="X168" i="8"/>
  <c r="AN167" i="8"/>
  <c r="AF167" i="8"/>
  <c r="X167" i="8"/>
  <c r="AN166" i="8"/>
  <c r="AF166" i="8"/>
  <c r="X166" i="8"/>
  <c r="AN165" i="8"/>
  <c r="AF165" i="8"/>
  <c r="X165" i="8"/>
  <c r="AN164" i="8"/>
  <c r="AF164" i="8"/>
  <c r="X164" i="8"/>
  <c r="AN163" i="8"/>
  <c r="AF163" i="8"/>
  <c r="X163" i="8"/>
  <c r="AN162" i="8"/>
  <c r="AF162" i="8"/>
  <c r="X162" i="8"/>
  <c r="AN161" i="8"/>
  <c r="AF161" i="8"/>
  <c r="X161" i="8"/>
  <c r="AN160" i="8"/>
  <c r="AF160" i="8"/>
  <c r="X160" i="8"/>
  <c r="AN159" i="8"/>
  <c r="AF159" i="8"/>
  <c r="X159" i="8"/>
  <c r="AN158" i="8"/>
  <c r="AF158" i="8"/>
  <c r="X158" i="8"/>
  <c r="AN157" i="8"/>
  <c r="AF157" i="8"/>
  <c r="X157" i="8"/>
  <c r="AN156" i="8"/>
  <c r="AF156" i="8"/>
  <c r="X156" i="8"/>
  <c r="AN155" i="8"/>
  <c r="AF155" i="8"/>
  <c r="X155" i="8"/>
  <c r="AN154" i="8"/>
  <c r="AF154" i="8"/>
  <c r="X154" i="8"/>
  <c r="AN153" i="8"/>
  <c r="AF153" i="8"/>
  <c r="X153" i="8"/>
  <c r="AN152" i="8"/>
  <c r="AF152" i="8"/>
  <c r="X152" i="8"/>
  <c r="AO151" i="8"/>
  <c r="AG151" i="8"/>
  <c r="Y151" i="8"/>
  <c r="AO150" i="8"/>
  <c r="AG150" i="8"/>
  <c r="Y150" i="8"/>
  <c r="AO149" i="8"/>
  <c r="AG149" i="8"/>
  <c r="Y149" i="8"/>
  <c r="AO148" i="8"/>
  <c r="AG148" i="8"/>
  <c r="Y148" i="8"/>
  <c r="AO147" i="8"/>
  <c r="AG147" i="8"/>
  <c r="Y147" i="8"/>
  <c r="AO146" i="8"/>
  <c r="AG146" i="8"/>
  <c r="Y146" i="8"/>
  <c r="AO145" i="8"/>
  <c r="AG145" i="8"/>
  <c r="Y145" i="8"/>
  <c r="AO144" i="8"/>
  <c r="AG144" i="8"/>
  <c r="Y144" i="8"/>
  <c r="AO143" i="8"/>
  <c r="AG143" i="8"/>
  <c r="Y143" i="8"/>
  <c r="AO142" i="8"/>
  <c r="AG142" i="8"/>
  <c r="AA302" i="8"/>
  <c r="AN288" i="8"/>
  <c r="AH280" i="8"/>
  <c r="W261" i="8"/>
  <c r="AM252" i="8"/>
  <c r="AH242" i="8"/>
  <c r="AB237" i="8"/>
  <c r="AE236" i="8"/>
  <c r="AD235" i="8"/>
  <c r="AA234" i="8"/>
  <c r="AG233" i="8"/>
  <c r="AJ232" i="8"/>
  <c r="AI231" i="8"/>
  <c r="AO230" i="8"/>
  <c r="AK229" i="8"/>
  <c r="AO228" i="8"/>
  <c r="AM227" i="8"/>
  <c r="AJ226" i="8"/>
  <c r="Y214" i="8"/>
  <c r="AA213" i="8"/>
  <c r="AG212" i="8"/>
  <c r="AI211" i="8"/>
  <c r="AO210" i="8"/>
  <c r="Y206" i="8"/>
  <c r="AA205" i="8"/>
  <c r="AG204" i="8"/>
  <c r="AI203" i="8"/>
  <c r="AO202" i="8"/>
  <c r="AC198" i="8"/>
  <c r="AO197" i="8"/>
  <c r="Y197" i="8"/>
  <c r="AI196" i="8"/>
  <c r="AC195" i="8"/>
  <c r="AC194" i="8"/>
  <c r="AC193" i="8"/>
  <c r="AE192" i="8"/>
  <c r="AI191" i="8"/>
  <c r="W191" i="8"/>
  <c r="AK190" i="8"/>
  <c r="AA190" i="8"/>
  <c r="AM189" i="8"/>
  <c r="AC189" i="8"/>
  <c r="AE188" i="8"/>
  <c r="AI187" i="8"/>
  <c r="W187" i="8"/>
  <c r="AK186" i="8"/>
  <c r="AA186" i="8"/>
  <c r="AM185" i="8"/>
  <c r="AC185" i="8"/>
  <c r="AE184" i="8"/>
  <c r="AI183" i="8"/>
  <c r="Y183" i="8"/>
  <c r="AM182" i="8"/>
  <c r="AD182" i="8"/>
  <c r="AJ181" i="8"/>
  <c r="AA181" i="8"/>
  <c r="AG180" i="8"/>
  <c r="W180" i="8"/>
  <c r="AL179" i="8"/>
  <c r="AC179" i="8"/>
  <c r="AI178" i="8"/>
  <c r="Z178" i="8"/>
  <c r="AO177" i="8"/>
  <c r="AE177" i="8"/>
  <c r="AK176" i="8"/>
  <c r="AB176" i="8"/>
  <c r="AH175" i="8"/>
  <c r="Y175" i="8"/>
  <c r="AN174" i="8"/>
  <c r="AE174" i="8"/>
  <c r="AK173" i="8"/>
  <c r="AB173" i="8"/>
  <c r="AH172" i="8"/>
  <c r="X172" i="8"/>
  <c r="AM171" i="8"/>
  <c r="AD171" i="8"/>
  <c r="AJ170" i="8"/>
  <c r="AA170" i="8"/>
  <c r="AF169" i="8"/>
  <c r="W169" i="8"/>
  <c r="AM168" i="8"/>
  <c r="AE168" i="8"/>
  <c r="W168" i="8"/>
  <c r="AM167" i="8"/>
  <c r="AE167" i="8"/>
  <c r="W167" i="8"/>
  <c r="AM166" i="8"/>
  <c r="AE166" i="8"/>
  <c r="W166" i="8"/>
  <c r="AM165" i="8"/>
  <c r="AE165" i="8"/>
  <c r="W165" i="8"/>
  <c r="AM164" i="8"/>
  <c r="AE164" i="8"/>
  <c r="W164" i="8"/>
  <c r="AM163" i="8"/>
  <c r="AE163" i="8"/>
  <c r="W163" i="8"/>
  <c r="AM162" i="8"/>
  <c r="AE162" i="8"/>
  <c r="W162" i="8"/>
  <c r="AM161" i="8"/>
  <c r="AE161" i="8"/>
  <c r="W161" i="8"/>
  <c r="AM160" i="8"/>
  <c r="AE160" i="8"/>
  <c r="W160" i="8"/>
  <c r="AM159" i="8"/>
  <c r="AE159" i="8"/>
  <c r="W159" i="8"/>
  <c r="AM158" i="8"/>
  <c r="AE158" i="8"/>
  <c r="W158" i="8"/>
  <c r="AM157" i="8"/>
  <c r="AE157" i="8"/>
  <c r="W157" i="8"/>
  <c r="AM156" i="8"/>
  <c r="AE156" i="8"/>
  <c r="W156" i="8"/>
  <c r="AM155" i="8"/>
  <c r="AE155" i="8"/>
  <c r="W155" i="8"/>
  <c r="AM154" i="8"/>
  <c r="AE154" i="8"/>
  <c r="W154" i="8"/>
  <c r="AM153" i="8"/>
  <c r="AE153" i="8"/>
  <c r="W153" i="8"/>
  <c r="AM152" i="8"/>
  <c r="AE152" i="8"/>
  <c r="W152" i="8"/>
  <c r="AN151" i="8"/>
  <c r="AF151" i="8"/>
  <c r="X151" i="8"/>
  <c r="AN150" i="8"/>
  <c r="AF150" i="8"/>
  <c r="X150" i="8"/>
  <c r="AN149" i="8"/>
  <c r="AF149" i="8"/>
  <c r="X149" i="8"/>
  <c r="AN148" i="8"/>
  <c r="AF148" i="8"/>
  <c r="X148" i="8"/>
  <c r="AN147" i="8"/>
  <c r="AF147" i="8"/>
  <c r="X147" i="8"/>
  <c r="AN146" i="8"/>
  <c r="AF146" i="8"/>
  <c r="X146" i="8"/>
  <c r="AN145" i="8"/>
  <c r="AF145" i="8"/>
  <c r="X145" i="8"/>
  <c r="AN144" i="8"/>
  <c r="AF144" i="8"/>
  <c r="X144" i="8"/>
  <c r="AN143" i="8"/>
  <c r="AF143" i="8"/>
  <c r="X143" i="8"/>
  <c r="AN142" i="8"/>
  <c r="AF142" i="8"/>
  <c r="X142" i="8"/>
  <c r="AN141" i="8"/>
  <c r="AF141" i="8"/>
  <c r="X141" i="8"/>
  <c r="AN140" i="8"/>
  <c r="X334" i="8"/>
  <c r="AO313" i="8"/>
  <c r="AK291" i="8"/>
  <c r="AI283" i="8"/>
  <c r="AC256" i="8"/>
  <c r="Y252" i="8"/>
  <c r="AG246" i="8"/>
  <c r="Y242" i="8"/>
  <c r="AL238" i="8"/>
  <c r="Z237" i="8"/>
  <c r="Y236" i="8"/>
  <c r="AB235" i="8"/>
  <c r="Y234" i="8"/>
  <c r="AD233" i="8"/>
  <c r="AC232" i="8"/>
  <c r="AG231" i="8"/>
  <c r="AL230" i="8"/>
  <c r="AI229" i="8"/>
  <c r="AH228" i="8"/>
  <c r="AK227" i="8"/>
  <c r="AH226" i="8"/>
  <c r="AM225" i="8"/>
  <c r="AL224" i="8"/>
  <c r="Y213" i="8"/>
  <c r="AA212" i="8"/>
  <c r="AG211" i="8"/>
  <c r="AI210" i="8"/>
  <c r="AO209" i="8"/>
  <c r="Y205" i="8"/>
  <c r="AA204" i="8"/>
  <c r="AG203" i="8"/>
  <c r="AI202" i="8"/>
  <c r="AO201" i="8"/>
  <c r="AB198" i="8"/>
  <c r="AK197" i="8"/>
  <c r="AG196" i="8"/>
  <c r="AB195" i="8"/>
  <c r="AM194" i="8"/>
  <c r="AB194" i="8"/>
  <c r="AM193" i="8"/>
  <c r="AB193" i="8"/>
  <c r="AD192" i="8"/>
  <c r="AH191" i="8"/>
  <c r="AJ190" i="8"/>
  <c r="Z190" i="8"/>
  <c r="AL189" i="8"/>
  <c r="AB189" i="8"/>
  <c r="AD188" i="8"/>
  <c r="AH187" i="8"/>
  <c r="AJ186" i="8"/>
  <c r="Z186" i="8"/>
  <c r="AL185" i="8"/>
  <c r="AB185" i="8"/>
  <c r="AD184" i="8"/>
  <c r="AH183" i="8"/>
  <c r="W183" i="8"/>
  <c r="AL182" i="8"/>
  <c r="AC182" i="8"/>
  <c r="AI181" i="8"/>
  <c r="Z181" i="8"/>
  <c r="AO180" i="8"/>
  <c r="AE180" i="8"/>
  <c r="AK179" i="8"/>
  <c r="AB179" i="8"/>
  <c r="AH178" i="8"/>
  <c r="Y178" i="8"/>
  <c r="AM177" i="8"/>
  <c r="AD177" i="8"/>
  <c r="AJ176" i="8"/>
  <c r="AA176" i="8"/>
  <c r="AG175" i="8"/>
  <c r="W175" i="8"/>
  <c r="AM174" i="8"/>
  <c r="AD174" i="8"/>
  <c r="AJ173" i="8"/>
  <c r="AA173" i="8"/>
  <c r="AF172" i="8"/>
  <c r="W172" i="8"/>
  <c r="AL171" i="8"/>
  <c r="AC171" i="8"/>
  <c r="AI170" i="8"/>
  <c r="Z170" i="8"/>
  <c r="AN169" i="8"/>
  <c r="AE169" i="8"/>
  <c r="AL168" i="8"/>
  <c r="AD168" i="8"/>
  <c r="AL167" i="8"/>
  <c r="AD167" i="8"/>
  <c r="AL166" i="8"/>
  <c r="AD166" i="8"/>
  <c r="AL165" i="8"/>
  <c r="AD165" i="8"/>
  <c r="AL164" i="8"/>
  <c r="AD164" i="8"/>
  <c r="AL163" i="8"/>
  <c r="AD163" i="8"/>
  <c r="AL162" i="8"/>
  <c r="AD162" i="8"/>
  <c r="AL161" i="8"/>
  <c r="AD161" i="8"/>
  <c r="AL160" i="8"/>
  <c r="AD160" i="8"/>
  <c r="AL159" i="8"/>
  <c r="AD159" i="8"/>
  <c r="AL158" i="8"/>
  <c r="AD158" i="8"/>
  <c r="AL157" i="8"/>
  <c r="AD157" i="8"/>
  <c r="AL156" i="8"/>
  <c r="AD156" i="8"/>
  <c r="AL155" i="8"/>
  <c r="AD155" i="8"/>
  <c r="AL154" i="8"/>
  <c r="AD154" i="8"/>
  <c r="AL153" i="8"/>
  <c r="AD153" i="8"/>
  <c r="AL152" i="8"/>
  <c r="AD152" i="8"/>
  <c r="AM151" i="8"/>
  <c r="AE151" i="8"/>
  <c r="W151" i="8"/>
  <c r="AM150" i="8"/>
  <c r="AE150" i="8"/>
  <c r="W150" i="8"/>
  <c r="AM149" i="8"/>
  <c r="AE149" i="8"/>
  <c r="W149" i="8"/>
  <c r="AM148" i="8"/>
  <c r="AE148" i="8"/>
  <c r="W148" i="8"/>
  <c r="AM147" i="8"/>
  <c r="AE147" i="8"/>
  <c r="W147" i="8"/>
  <c r="AM146" i="8"/>
  <c r="AE146" i="8"/>
  <c r="W146" i="8"/>
  <c r="AM145" i="8"/>
  <c r="AE145" i="8"/>
  <c r="W145" i="8"/>
  <c r="AM144" i="8"/>
  <c r="AE144" i="8"/>
  <c r="W144" i="8"/>
  <c r="AM143" i="8"/>
  <c r="AE143" i="8"/>
  <c r="W143" i="8"/>
  <c r="AM142" i="8"/>
  <c r="AE142" i="8"/>
  <c r="W142" i="8"/>
  <c r="AM141" i="8"/>
  <c r="AE141" i="8"/>
  <c r="W141" i="8"/>
  <c r="AM140" i="8"/>
  <c r="AE140" i="8"/>
  <c r="W140" i="8"/>
  <c r="AM139" i="8"/>
  <c r="AE139" i="8"/>
  <c r="W139" i="8"/>
  <c r="AM138" i="8"/>
  <c r="AE138" i="8"/>
  <c r="W138" i="8"/>
  <c r="AM137" i="8"/>
  <c r="AE137" i="8"/>
  <c r="W137" i="8"/>
  <c r="AM136" i="8"/>
  <c r="AE136" i="8"/>
  <c r="W136" i="8"/>
  <c r="AM135" i="8"/>
  <c r="AE135" i="8"/>
  <c r="W135" i="8"/>
  <c r="AM134" i="8"/>
  <c r="AE134" i="8"/>
  <c r="W134" i="8"/>
  <c r="AM133" i="8"/>
  <c r="AE133" i="8"/>
  <c r="W133" i="8"/>
  <c r="AM132" i="8"/>
  <c r="AE132" i="8"/>
  <c r="W132" i="8"/>
  <c r="AM131" i="8"/>
  <c r="AE131" i="8"/>
  <c r="W131" i="8"/>
  <c r="AM130" i="8"/>
  <c r="AE130" i="8"/>
  <c r="W130" i="8"/>
  <c r="AN286" i="8"/>
  <c r="AL278" i="8"/>
  <c r="AI259" i="8"/>
  <c r="AL253" i="8"/>
  <c r="AE249" i="8"/>
  <c r="AK243" i="8"/>
  <c r="AC238" i="8"/>
  <c r="W233" i="8"/>
  <c r="AA232" i="8"/>
  <c r="Z231" i="8"/>
  <c r="AE230" i="8"/>
  <c r="AB229" i="8"/>
  <c r="AE228" i="8"/>
  <c r="AD227" i="8"/>
  <c r="AA226" i="8"/>
  <c r="AG225" i="8"/>
  <c r="AJ224" i="8"/>
  <c r="AI223" i="8"/>
  <c r="AO222" i="8"/>
  <c r="AK221" i="8"/>
  <c r="AO220" i="8"/>
  <c r="AM219" i="8"/>
  <c r="AJ218" i="8"/>
  <c r="Y212" i="8"/>
  <c r="AA211" i="8"/>
  <c r="AG210" i="8"/>
  <c r="AI209" i="8"/>
  <c r="AO208" i="8"/>
  <c r="Y204" i="8"/>
  <c r="AA203" i="8"/>
  <c r="AG202" i="8"/>
  <c r="AI201" i="8"/>
  <c r="AO200" i="8"/>
  <c r="AA198" i="8"/>
  <c r="AJ197" i="8"/>
  <c r="AC196" i="8"/>
  <c r="Z195" i="8"/>
  <c r="AL194" i="8"/>
  <c r="Z194" i="8"/>
  <c r="AL193" i="8"/>
  <c r="AA193" i="8"/>
  <c r="AM192" i="8"/>
  <c r="AC192" i="8"/>
  <c r="AE191" i="8"/>
  <c r="AI190" i="8"/>
  <c r="W190" i="8"/>
  <c r="AK189" i="8"/>
  <c r="AA189" i="8"/>
  <c r="AM188" i="8"/>
  <c r="AC188" i="8"/>
  <c r="AE187" i="8"/>
  <c r="AI186" i="8"/>
  <c r="W186" i="8"/>
  <c r="AK185" i="8"/>
  <c r="AA185" i="8"/>
  <c r="AM184" i="8"/>
  <c r="AC184" i="8"/>
  <c r="AE183" i="8"/>
  <c r="AK182" i="8"/>
  <c r="AB182" i="8"/>
  <c r="AH181" i="8"/>
  <c r="Y181" i="8"/>
  <c r="AM180" i="8"/>
  <c r="AD180" i="8"/>
  <c r="AM289" i="8"/>
  <c r="AK281" i="8"/>
  <c r="Y253" i="8"/>
  <c r="AB243" i="8"/>
  <c r="AG239" i="8"/>
  <c r="W231" i="8"/>
  <c r="AC230" i="8"/>
  <c r="Z229" i="8"/>
  <c r="Y228" i="8"/>
  <c r="AB227" i="8"/>
  <c r="Y226" i="8"/>
  <c r="AD225" i="8"/>
  <c r="AC224" i="8"/>
  <c r="AG223" i="8"/>
  <c r="AL222" i="8"/>
  <c r="AI221" i="8"/>
  <c r="AH220" i="8"/>
  <c r="AK219" i="8"/>
  <c r="AH218" i="8"/>
  <c r="AM217" i="8"/>
  <c r="AL216" i="8"/>
  <c r="Y211" i="8"/>
  <c r="AA210" i="8"/>
  <c r="AG209" i="8"/>
  <c r="AI208" i="8"/>
  <c r="AO207" i="8"/>
  <c r="Y203" i="8"/>
  <c r="AA202" i="8"/>
  <c r="AG201" i="8"/>
  <c r="AI200" i="8"/>
  <c r="AO199" i="8"/>
  <c r="Y198" i="8"/>
  <c r="AI197" i="8"/>
  <c r="AB196" i="8"/>
  <c r="AL195" i="8"/>
  <c r="W195" i="8"/>
  <c r="AK194" i="8"/>
  <c r="W194" i="8"/>
  <c r="AK193" i="8"/>
  <c r="Z193" i="8"/>
  <c r="AL192" i="8"/>
  <c r="AB192" i="8"/>
  <c r="AD191" i="8"/>
  <c r="AH190" i="8"/>
  <c r="AJ189" i="8"/>
  <c r="Z189" i="8"/>
  <c r="AL188" i="8"/>
  <c r="AB188" i="8"/>
  <c r="AD187" i="8"/>
  <c r="AH186" i="8"/>
  <c r="AJ185" i="8"/>
  <c r="Z185" i="8"/>
  <c r="AL184" i="8"/>
  <c r="AB184" i="8"/>
  <c r="AD183" i="8"/>
  <c r="AJ182" i="8"/>
  <c r="AA182" i="8"/>
  <c r="AG181" i="8"/>
  <c r="W181" i="8"/>
  <c r="AL180" i="8"/>
  <c r="AC180" i="8"/>
  <c r="AI179" i="8"/>
  <c r="Z179" i="8"/>
  <c r="AO178" i="8"/>
  <c r="AE178" i="8"/>
  <c r="AK177" i="8"/>
  <c r="AB177" i="8"/>
  <c r="AH176" i="8"/>
  <c r="Y176" i="8"/>
  <c r="AM175" i="8"/>
  <c r="AD175" i="8"/>
  <c r="AK174" i="8"/>
  <c r="AB174" i="8"/>
  <c r="AH173" i="8"/>
  <c r="X173" i="8"/>
  <c r="AM172" i="8"/>
  <c r="AD172" i="8"/>
  <c r="AJ171" i="8"/>
  <c r="AA171" i="8"/>
  <c r="AF170" i="8"/>
  <c r="W170" i="8"/>
  <c r="AL169" i="8"/>
  <c r="AC169" i="8"/>
  <c r="AJ168" i="8"/>
  <c r="AB168" i="8"/>
  <c r="AJ167" i="8"/>
  <c r="AB167" i="8"/>
  <c r="AJ166" i="8"/>
  <c r="AB166" i="8"/>
  <c r="AJ165" i="8"/>
  <c r="AB165" i="8"/>
  <c r="AJ164" i="8"/>
  <c r="AB164" i="8"/>
  <c r="AJ163" i="8"/>
  <c r="AB163" i="8"/>
  <c r="AJ162" i="8"/>
  <c r="AB162" i="8"/>
  <c r="AJ161" i="8"/>
  <c r="AB161" i="8"/>
  <c r="AJ160" i="8"/>
  <c r="AB160" i="8"/>
  <c r="AJ159" i="8"/>
  <c r="AB159" i="8"/>
  <c r="AJ158" i="8"/>
  <c r="AB158" i="8"/>
  <c r="AJ157" i="8"/>
  <c r="AB157" i="8"/>
  <c r="AJ156" i="8"/>
  <c r="AB156" i="8"/>
  <c r="AJ155" i="8"/>
  <c r="AB155" i="8"/>
  <c r="AJ154" i="8"/>
  <c r="AB154" i="8"/>
  <c r="AJ153" i="8"/>
  <c r="AB153" i="8"/>
  <c r="AJ152" i="8"/>
  <c r="AB152" i="8"/>
  <c r="AK151" i="8"/>
  <c r="AC151" i="8"/>
  <c r="AK150" i="8"/>
  <c r="AC150" i="8"/>
  <c r="AK149" i="8"/>
  <c r="AC149" i="8"/>
  <c r="AK148" i="8"/>
  <c r="AC148" i="8"/>
  <c r="AK147" i="8"/>
  <c r="AC147" i="8"/>
  <c r="AK146" i="8"/>
  <c r="AC146" i="8"/>
  <c r="AK145" i="8"/>
  <c r="AC145" i="8"/>
  <c r="AK144" i="8"/>
  <c r="AC144" i="8"/>
  <c r="AK143" i="8"/>
  <c r="AA320" i="8"/>
  <c r="AO292" i="8"/>
  <c r="AM284" i="8"/>
  <c r="AM295" i="8"/>
  <c r="AH287" i="8"/>
  <c r="AM279" i="8"/>
  <c r="AC260" i="8"/>
  <c r="AB254" i="8"/>
  <c r="AB250" i="8"/>
  <c r="AE244" i="8"/>
  <c r="AA240" i="8"/>
  <c r="W223" i="8"/>
  <c r="AC222" i="8"/>
  <c r="Z221" i="8"/>
  <c r="Y220" i="8"/>
  <c r="AB219" i="8"/>
  <c r="Y218" i="8"/>
  <c r="AD217" i="8"/>
  <c r="AC216" i="8"/>
  <c r="AG215" i="8"/>
  <c r="AI214" i="8"/>
  <c r="AO213" i="8"/>
  <c r="Y209" i="8"/>
  <c r="AA208" i="8"/>
  <c r="AG207" i="8"/>
  <c r="AI206" i="8"/>
  <c r="AO205" i="8"/>
  <c r="Y201" i="8"/>
  <c r="AA200" i="8"/>
  <c r="AG199" i="8"/>
  <c r="AJ198" i="8"/>
  <c r="AC197" i="8"/>
  <c r="AO196" i="8"/>
  <c r="Y196" i="8"/>
  <c r="AJ195" i="8"/>
  <c r="AH194" i="8"/>
  <c r="AH193" i="8"/>
  <c r="AJ192" i="8"/>
  <c r="Z192" i="8"/>
  <c r="AL191" i="8"/>
  <c r="AB191" i="8"/>
  <c r="AD190" i="8"/>
  <c r="AH189" i="8"/>
  <c r="AJ188" i="8"/>
  <c r="Z188" i="8"/>
  <c r="AL187" i="8"/>
  <c r="AB187" i="8"/>
  <c r="AD186" i="8"/>
  <c r="AH185" i="8"/>
  <c r="AJ184" i="8"/>
  <c r="Z184" i="8"/>
  <c r="AL183" i="8"/>
  <c r="AB183" i="8"/>
  <c r="AH182" i="8"/>
  <c r="Y182" i="8"/>
  <c r="AM181" i="8"/>
  <c r="AD181" i="8"/>
  <c r="AJ180" i="8"/>
  <c r="AA180" i="8"/>
  <c r="AG179" i="8"/>
  <c r="W179" i="8"/>
  <c r="AL178" i="8"/>
  <c r="AC178" i="8"/>
  <c r="AI177" i="8"/>
  <c r="Z177" i="8"/>
  <c r="AO176" i="8"/>
  <c r="AE176" i="8"/>
  <c r="AK175" i="8"/>
  <c r="AB175" i="8"/>
  <c r="AI174" i="8"/>
  <c r="Z174" i="8"/>
  <c r="AN173" i="8"/>
  <c r="AE173" i="8"/>
  <c r="AK172" i="8"/>
  <c r="AB172" i="8"/>
  <c r="AH171" i="8"/>
  <c r="X171" i="8"/>
  <c r="AM170" i="8"/>
  <c r="AD170" i="8"/>
  <c r="AJ169" i="8"/>
  <c r="AA169" i="8"/>
  <c r="AH168" i="8"/>
  <c r="Z168" i="8"/>
  <c r="AH167" i="8"/>
  <c r="Z167" i="8"/>
  <c r="AH166" i="8"/>
  <c r="Z166" i="8"/>
  <c r="AH165" i="8"/>
  <c r="Z165" i="8"/>
  <c r="AH164" i="8"/>
  <c r="Z164" i="8"/>
  <c r="AH163" i="8"/>
  <c r="Z163" i="8"/>
  <c r="AH162" i="8"/>
  <c r="Z162" i="8"/>
  <c r="AH161" i="8"/>
  <c r="Z161" i="8"/>
  <c r="AH160" i="8"/>
  <c r="Z160" i="8"/>
  <c r="AH159" i="8"/>
  <c r="Z159" i="8"/>
  <c r="AH158" i="8"/>
  <c r="Z158" i="8"/>
  <c r="AH157" i="8"/>
  <c r="Z157" i="8"/>
  <c r="AH156" i="8"/>
  <c r="Z156" i="8"/>
  <c r="AH155" i="8"/>
  <c r="Z155" i="8"/>
  <c r="AH154" i="8"/>
  <c r="Z154" i="8"/>
  <c r="AH153" i="8"/>
  <c r="Z153" i="8"/>
  <c r="AH152" i="8"/>
  <c r="Z152" i="8"/>
  <c r="AI151" i="8"/>
  <c r="AA151" i="8"/>
  <c r="AI150" i="8"/>
  <c r="AA150" i="8"/>
  <c r="AI149" i="8"/>
  <c r="AA149" i="8"/>
  <c r="AI148" i="8"/>
  <c r="AA148" i="8"/>
  <c r="AI147" i="8"/>
  <c r="AA147" i="8"/>
  <c r="AI146" i="8"/>
  <c r="AA146" i="8"/>
  <c r="AI145" i="8"/>
  <c r="AA145" i="8"/>
  <c r="AI144" i="8"/>
  <c r="AA144" i="8"/>
  <c r="AI143" i="8"/>
  <c r="AA143" i="8"/>
  <c r="AI142" i="8"/>
  <c r="AA142" i="8"/>
  <c r="AI141" i="8"/>
  <c r="AA141" i="8"/>
  <c r="AI140" i="8"/>
  <c r="AA140" i="8"/>
  <c r="AI139" i="8"/>
  <c r="AA139" i="8"/>
  <c r="AI138" i="8"/>
  <c r="AA138" i="8"/>
  <c r="AI137" i="8"/>
  <c r="AA137" i="8"/>
  <c r="AI136" i="8"/>
  <c r="AA136" i="8"/>
  <c r="AI135" i="8"/>
  <c r="AA135" i="8"/>
  <c r="AI134" i="8"/>
  <c r="AA134" i="8"/>
  <c r="AI133" i="8"/>
  <c r="AA133" i="8"/>
  <c r="AI132" i="8"/>
  <c r="AA132" i="8"/>
  <c r="AI131" i="8"/>
  <c r="AA131" i="8"/>
  <c r="AI130" i="8"/>
  <c r="AA130" i="8"/>
  <c r="AI129" i="8"/>
  <c r="AA129" i="8"/>
  <c r="AI128" i="8"/>
  <c r="AA128" i="8"/>
  <c r="AI127" i="8"/>
  <c r="AA127" i="8"/>
  <c r="AI126" i="8"/>
  <c r="AA126" i="8"/>
  <c r="AI125" i="8"/>
  <c r="AA125" i="8"/>
  <c r="AI124" i="8"/>
  <c r="AA124" i="8"/>
  <c r="AI123" i="8"/>
  <c r="AA123" i="8"/>
  <c r="AI122" i="8"/>
  <c r="AA122" i="8"/>
  <c r="AI121" i="8"/>
  <c r="AA121" i="8"/>
  <c r="AI120" i="8"/>
  <c r="AA120" i="8"/>
  <c r="AI119" i="8"/>
  <c r="AA119" i="8"/>
  <c r="AI118" i="8"/>
  <c r="AA118" i="8"/>
  <c r="AI117" i="8"/>
  <c r="AA117" i="8"/>
  <c r="AI116" i="8"/>
  <c r="AA116" i="8"/>
  <c r="AI115" i="8"/>
  <c r="AA115" i="8"/>
  <c r="AI114" i="8"/>
  <c r="AA114" i="8"/>
  <c r="AI113" i="8"/>
  <c r="AA113" i="8"/>
  <c r="AI112" i="8"/>
  <c r="AA112" i="8"/>
  <c r="AI111" i="8"/>
  <c r="AA111" i="8"/>
  <c r="AI110" i="8"/>
  <c r="AA110" i="8"/>
  <c r="AI109" i="8"/>
  <c r="AA109" i="8"/>
  <c r="AI108" i="8"/>
  <c r="AA108" i="8"/>
  <c r="AI107" i="8"/>
  <c r="AA107" i="8"/>
  <c r="AI106" i="8"/>
  <c r="AA106" i="8"/>
  <c r="AJ240" i="8"/>
  <c r="Z223" i="8"/>
  <c r="AI215" i="8"/>
  <c r="AG208" i="8"/>
  <c r="AA201" i="8"/>
  <c r="AJ193" i="8"/>
  <c r="W189" i="8"/>
  <c r="AI182" i="8"/>
  <c r="W173" i="8"/>
  <c r="AC172" i="8"/>
  <c r="Z171" i="8"/>
  <c r="X170" i="8"/>
  <c r="AB169" i="8"/>
  <c r="AA168" i="8"/>
  <c r="AA167" i="8"/>
  <c r="AA166" i="8"/>
  <c r="AA165" i="8"/>
  <c r="AA164" i="8"/>
  <c r="AA163" i="8"/>
  <c r="AA162" i="8"/>
  <c r="AA161" i="8"/>
  <c r="AA160" i="8"/>
  <c r="AA159" i="8"/>
  <c r="AA158" i="8"/>
  <c r="AA157" i="8"/>
  <c r="AA156" i="8"/>
  <c r="AA155" i="8"/>
  <c r="AA154" i="8"/>
  <c r="AA153" i="8"/>
  <c r="AA152" i="8"/>
  <c r="AB151" i="8"/>
  <c r="AB150" i="8"/>
  <c r="AB149" i="8"/>
  <c r="AB148" i="8"/>
  <c r="AB147" i="8"/>
  <c r="AB146" i="8"/>
  <c r="AB145" i="8"/>
  <c r="AB144" i="8"/>
  <c r="AC143" i="8"/>
  <c r="AJ142" i="8"/>
  <c r="AB141" i="8"/>
  <c r="AK140" i="8"/>
  <c r="X140" i="8"/>
  <c r="AK139" i="8"/>
  <c r="X139" i="8"/>
  <c r="AK138" i="8"/>
  <c r="X138" i="8"/>
  <c r="AK137" i="8"/>
  <c r="X137" i="8"/>
  <c r="AK136" i="8"/>
  <c r="X136" i="8"/>
  <c r="AK135" i="8"/>
  <c r="X135" i="8"/>
  <c r="AK134" i="8"/>
  <c r="X134" i="8"/>
  <c r="AK133" i="8"/>
  <c r="X133" i="8"/>
  <c r="AK132" i="8"/>
  <c r="X132" i="8"/>
  <c r="AK131" i="8"/>
  <c r="X131" i="8"/>
  <c r="AK130" i="8"/>
  <c r="X130" i="8"/>
  <c r="AL129" i="8"/>
  <c r="AB129" i="8"/>
  <c r="AO128" i="8"/>
  <c r="AE128" i="8"/>
  <c r="AJ127" i="8"/>
  <c r="X127" i="8"/>
  <c r="AM126" i="8"/>
  <c r="AC126" i="8"/>
  <c r="AF125" i="8"/>
  <c r="AK124" i="8"/>
  <c r="Y124" i="8"/>
  <c r="AN123" i="8"/>
  <c r="AD123" i="8"/>
  <c r="AG122" i="8"/>
  <c r="W122" i="8"/>
  <c r="AL121" i="8"/>
  <c r="AB121" i="8"/>
  <c r="AO120" i="8"/>
  <c r="AE120" i="8"/>
  <c r="AJ119" i="8"/>
  <c r="X119" i="8"/>
  <c r="AM118" i="8"/>
  <c r="AC118" i="8"/>
  <c r="AF117" i="8"/>
  <c r="AK116" i="8"/>
  <c r="Y116" i="8"/>
  <c r="AN115" i="8"/>
  <c r="AD115" i="8"/>
  <c r="AG114" i="8"/>
  <c r="W114" i="8"/>
  <c r="AL113" i="8"/>
  <c r="AB113" i="8"/>
  <c r="AO112" i="8"/>
  <c r="AE112" i="8"/>
  <c r="AJ111" i="8"/>
  <c r="X111" i="8"/>
  <c r="AM110" i="8"/>
  <c r="AC110" i="8"/>
  <c r="AF109" i="8"/>
  <c r="AL108" i="8"/>
  <c r="AC108" i="8"/>
  <c r="AJ107" i="8"/>
  <c r="Z107" i="8"/>
  <c r="AG106" i="8"/>
  <c r="X106" i="8"/>
  <c r="AN105" i="8"/>
  <c r="AF105" i="8"/>
  <c r="X105" i="8"/>
  <c r="AN104" i="8"/>
  <c r="AF104" i="8"/>
  <c r="X104" i="8"/>
  <c r="AN103" i="8"/>
  <c r="AF103" i="8"/>
  <c r="X103" i="8"/>
  <c r="AN102" i="8"/>
  <c r="AF102" i="8"/>
  <c r="X102" i="8"/>
  <c r="AN101" i="8"/>
  <c r="AF101" i="8"/>
  <c r="X101" i="8"/>
  <c r="AN100" i="8"/>
  <c r="AF100" i="8"/>
  <c r="X100" i="8"/>
  <c r="AN99" i="8"/>
  <c r="AF99" i="8"/>
  <c r="X99" i="8"/>
  <c r="AN98" i="8"/>
  <c r="AF98" i="8"/>
  <c r="X98" i="8"/>
  <c r="AN97" i="8"/>
  <c r="AF97" i="8"/>
  <c r="X97" i="8"/>
  <c r="AN96" i="8"/>
  <c r="AF96" i="8"/>
  <c r="X96" i="8"/>
  <c r="AN95" i="8"/>
  <c r="AF95" i="8"/>
  <c r="X95" i="8"/>
  <c r="AN94" i="8"/>
  <c r="AF94" i="8"/>
  <c r="X94" i="8"/>
  <c r="AN93" i="8"/>
  <c r="AF93" i="8"/>
  <c r="X93" i="8"/>
  <c r="AN92" i="8"/>
  <c r="AF92" i="8"/>
  <c r="X92" i="8"/>
  <c r="AN91" i="8"/>
  <c r="AF91" i="8"/>
  <c r="X91" i="8"/>
  <c r="AN90" i="8"/>
  <c r="AF90" i="8"/>
  <c r="X90" i="8"/>
  <c r="AN89" i="8"/>
  <c r="AF89" i="8"/>
  <c r="X89" i="8"/>
  <c r="AN88" i="8"/>
  <c r="AF88" i="8"/>
  <c r="X88" i="8"/>
  <c r="AN87" i="8"/>
  <c r="AF87" i="8"/>
  <c r="X87" i="8"/>
  <c r="AN86" i="8"/>
  <c r="AF86" i="8"/>
  <c r="X86" i="8"/>
  <c r="AN85" i="8"/>
  <c r="AF85" i="8"/>
  <c r="X85" i="8"/>
  <c r="AN84" i="8"/>
  <c r="AF84" i="8"/>
  <c r="X84" i="8"/>
  <c r="AN83" i="8"/>
  <c r="AF83" i="8"/>
  <c r="X83" i="8"/>
  <c r="AN82" i="8"/>
  <c r="AF82" i="8"/>
  <c r="X82" i="8"/>
  <c r="AN81" i="8"/>
  <c r="AF81" i="8"/>
  <c r="X81" i="8"/>
  <c r="AN80" i="8"/>
  <c r="AF80" i="8"/>
  <c r="X80" i="8"/>
  <c r="AN79" i="8"/>
  <c r="AF79" i="8"/>
  <c r="X79" i="8"/>
  <c r="AN78" i="8"/>
  <c r="AF78" i="8"/>
  <c r="X78" i="8"/>
  <c r="AN77" i="8"/>
  <c r="AF77" i="8"/>
  <c r="X77" i="8"/>
  <c r="AN76" i="8"/>
  <c r="AF76" i="8"/>
  <c r="X76" i="8"/>
  <c r="AN75" i="8"/>
  <c r="AF75" i="8"/>
  <c r="X75" i="8"/>
  <c r="AN74" i="8"/>
  <c r="AF74" i="8"/>
  <c r="X74" i="8"/>
  <c r="AN73" i="8"/>
  <c r="AF73" i="8"/>
  <c r="X73" i="8"/>
  <c r="AN72" i="8"/>
  <c r="AF72" i="8"/>
  <c r="X72" i="8"/>
  <c r="AN71" i="8"/>
  <c r="AF71" i="8"/>
  <c r="X71" i="8"/>
  <c r="AN70" i="8"/>
  <c r="AF70" i="8"/>
  <c r="X70" i="8"/>
  <c r="AN69" i="8"/>
  <c r="AF69" i="8"/>
  <c r="X69" i="8"/>
  <c r="AN68" i="8"/>
  <c r="AF68" i="8"/>
  <c r="X68" i="8"/>
  <c r="AN67" i="8"/>
  <c r="AF67" i="8"/>
  <c r="X67" i="8"/>
  <c r="AN66" i="8"/>
  <c r="AF66" i="8"/>
  <c r="X66" i="8"/>
  <c r="AN65" i="8"/>
  <c r="AF65" i="8"/>
  <c r="X65" i="8"/>
  <c r="AN64" i="8"/>
  <c r="AF64" i="8"/>
  <c r="X64" i="8"/>
  <c r="AN63" i="8"/>
  <c r="AF63" i="8"/>
  <c r="X63" i="8"/>
  <c r="AN62" i="8"/>
  <c r="AF62" i="8"/>
  <c r="X62" i="8"/>
  <c r="AN61" i="8"/>
  <c r="AF61" i="8"/>
  <c r="X61" i="8"/>
  <c r="AN60" i="8"/>
  <c r="AF60" i="8"/>
  <c r="X60" i="8"/>
  <c r="AN59" i="8"/>
  <c r="AF59" i="8"/>
  <c r="X59" i="8"/>
  <c r="AN58" i="8"/>
  <c r="AF58" i="8"/>
  <c r="X58" i="8"/>
  <c r="AN57" i="8"/>
  <c r="AF57" i="8"/>
  <c r="X57" i="8"/>
  <c r="AN56" i="8"/>
  <c r="AF56" i="8"/>
  <c r="X56" i="8"/>
  <c r="AN55" i="8"/>
  <c r="AF55" i="8"/>
  <c r="X55" i="8"/>
  <c r="AN54" i="8"/>
  <c r="AF54" i="8"/>
  <c r="X54" i="8"/>
  <c r="AN53" i="8"/>
  <c r="AF53" i="8"/>
  <c r="X53" i="8"/>
  <c r="AN52" i="8"/>
  <c r="AF52" i="8"/>
  <c r="X52" i="8"/>
  <c r="AN51" i="8"/>
  <c r="AF51" i="8"/>
  <c r="X51" i="8"/>
  <c r="AN50" i="8"/>
  <c r="AF50" i="8"/>
  <c r="X50" i="8"/>
  <c r="AN49" i="8"/>
  <c r="AF49" i="8"/>
  <c r="X49" i="8"/>
  <c r="AN48" i="8"/>
  <c r="AF48" i="8"/>
  <c r="X48" i="8"/>
  <c r="AN47" i="8"/>
  <c r="AF47" i="8"/>
  <c r="X47" i="8"/>
  <c r="AN46" i="8"/>
  <c r="AF46" i="8"/>
  <c r="X46" i="8"/>
  <c r="AN45" i="8"/>
  <c r="AF45" i="8"/>
  <c r="X45" i="8"/>
  <c r="AN44" i="8"/>
  <c r="AF44" i="8"/>
  <c r="X44" i="8"/>
  <c r="AN43" i="8"/>
  <c r="AF43" i="8"/>
  <c r="X43" i="8"/>
  <c r="AN42" i="8"/>
  <c r="AF42" i="8"/>
  <c r="X42" i="8"/>
  <c r="AN41" i="8"/>
  <c r="AF41" i="8"/>
  <c r="X41" i="8"/>
  <c r="AN40" i="8"/>
  <c r="AF40" i="8"/>
  <c r="X40" i="8"/>
  <c r="AA218" i="8"/>
  <c r="AA196" i="8"/>
  <c r="W193" i="8"/>
  <c r="AE186" i="8"/>
  <c r="Z182" i="8"/>
  <c r="AB143" i="8"/>
  <c r="AD142" i="8"/>
  <c r="AO141" i="8"/>
  <c r="Y141" i="8"/>
  <c r="AJ140" i="8"/>
  <c r="AJ139" i="8"/>
  <c r="AJ138" i="8"/>
  <c r="AJ137" i="8"/>
  <c r="AJ136" i="8"/>
  <c r="AJ135" i="8"/>
  <c r="AJ134" i="8"/>
  <c r="AJ133" i="8"/>
  <c r="AJ132" i="8"/>
  <c r="AJ131" i="8"/>
  <c r="AJ130" i="8"/>
  <c r="AK129" i="8"/>
  <c r="Y129" i="8"/>
  <c r="AN128" i="8"/>
  <c r="AD128" i="8"/>
  <c r="AG127" i="8"/>
  <c r="W127" i="8"/>
  <c r="AL126" i="8"/>
  <c r="AB126" i="8"/>
  <c r="AO125" i="8"/>
  <c r="AE125" i="8"/>
  <c r="AJ124" i="8"/>
  <c r="X124" i="8"/>
  <c r="AM123" i="8"/>
  <c r="AC123" i="8"/>
  <c r="AF122" i="8"/>
  <c r="AK121" i="8"/>
  <c r="Y121" i="8"/>
  <c r="AN120" i="8"/>
  <c r="AD120" i="8"/>
  <c r="AG119" i="8"/>
  <c r="W119" i="8"/>
  <c r="AL118" i="8"/>
  <c r="AB118" i="8"/>
  <c r="AO117" i="8"/>
  <c r="AE117" i="8"/>
  <c r="AJ116" i="8"/>
  <c r="X116" i="8"/>
  <c r="AM115" i="8"/>
  <c r="AC115" i="8"/>
  <c r="AF114" i="8"/>
  <c r="AK113" i="8"/>
  <c r="Y113" i="8"/>
  <c r="AN112" i="8"/>
  <c r="AD112" i="8"/>
  <c r="AG111" i="8"/>
  <c r="W111" i="8"/>
  <c r="AL110" i="8"/>
  <c r="AB110" i="8"/>
  <c r="AO109" i="8"/>
  <c r="AE109" i="8"/>
  <c r="AK108" i="8"/>
  <c r="AB108" i="8"/>
  <c r="AH107" i="8"/>
  <c r="Y107" i="8"/>
  <c r="AO106" i="8"/>
  <c r="AF106" i="8"/>
  <c r="W106" i="8"/>
  <c r="AM105" i="8"/>
  <c r="AE105" i="8"/>
  <c r="W105" i="8"/>
  <c r="AM104" i="8"/>
  <c r="AE104" i="8"/>
  <c r="W104" i="8"/>
  <c r="AM103" i="8"/>
  <c r="AE103" i="8"/>
  <c r="W103" i="8"/>
  <c r="AM102" i="8"/>
  <c r="AE102" i="8"/>
  <c r="W102" i="8"/>
  <c r="AM101" i="8"/>
  <c r="AE101" i="8"/>
  <c r="W101" i="8"/>
  <c r="AM100" i="8"/>
  <c r="AE100" i="8"/>
  <c r="W100" i="8"/>
  <c r="AM99" i="8"/>
  <c r="AE99" i="8"/>
  <c r="W99" i="8"/>
  <c r="AM98" i="8"/>
  <c r="AE98" i="8"/>
  <c r="W98" i="8"/>
  <c r="AM97" i="8"/>
  <c r="AE97" i="8"/>
  <c r="W97" i="8"/>
  <c r="AM96" i="8"/>
  <c r="AE96" i="8"/>
  <c r="W96" i="8"/>
  <c r="AM95" i="8"/>
  <c r="AE95" i="8"/>
  <c r="W95" i="8"/>
  <c r="AM94" i="8"/>
  <c r="AE94" i="8"/>
  <c r="W94" i="8"/>
  <c r="AM93" i="8"/>
  <c r="AE93" i="8"/>
  <c r="W93" i="8"/>
  <c r="AM92" i="8"/>
  <c r="AE92" i="8"/>
  <c r="W92" i="8"/>
  <c r="AM91" i="8"/>
  <c r="AE91" i="8"/>
  <c r="W91" i="8"/>
  <c r="AM90" i="8"/>
  <c r="AE90" i="8"/>
  <c r="W90" i="8"/>
  <c r="AM89" i="8"/>
  <c r="AE89" i="8"/>
  <c r="W89" i="8"/>
  <c r="AM88" i="8"/>
  <c r="AE88" i="8"/>
  <c r="W88" i="8"/>
  <c r="AM87" i="8"/>
  <c r="AE87" i="8"/>
  <c r="W87" i="8"/>
  <c r="AM86" i="8"/>
  <c r="AE86" i="8"/>
  <c r="W86" i="8"/>
  <c r="AM85" i="8"/>
  <c r="AE85" i="8"/>
  <c r="W85" i="8"/>
  <c r="AM84" i="8"/>
  <c r="AE84" i="8"/>
  <c r="W84" i="8"/>
  <c r="AM83" i="8"/>
  <c r="AE83" i="8"/>
  <c r="W83" i="8"/>
  <c r="AM82" i="8"/>
  <c r="AE82" i="8"/>
  <c r="W82" i="8"/>
  <c r="AM81" i="8"/>
  <c r="AE81" i="8"/>
  <c r="W81" i="8"/>
  <c r="AM80" i="8"/>
  <c r="AE80" i="8"/>
  <c r="W80" i="8"/>
  <c r="AM79" i="8"/>
  <c r="AE79" i="8"/>
  <c r="W79" i="8"/>
  <c r="AM78" i="8"/>
  <c r="AE78" i="8"/>
  <c r="W78" i="8"/>
  <c r="AM77" i="8"/>
  <c r="AE77" i="8"/>
  <c r="W77" i="8"/>
  <c r="AM76" i="8"/>
  <c r="AE76" i="8"/>
  <c r="W76" i="8"/>
  <c r="AM75" i="8"/>
  <c r="AE75" i="8"/>
  <c r="W75" i="8"/>
  <c r="AM74" i="8"/>
  <c r="AE74" i="8"/>
  <c r="W74" i="8"/>
  <c r="AM73" i="8"/>
  <c r="AE73" i="8"/>
  <c r="W73" i="8"/>
  <c r="AM72" i="8"/>
  <c r="AE72" i="8"/>
  <c r="W72" i="8"/>
  <c r="AM71" i="8"/>
  <c r="AF247" i="8"/>
  <c r="AB221" i="8"/>
  <c r="AO206" i="8"/>
  <c r="AI199" i="8"/>
  <c r="AE190" i="8"/>
  <c r="AM183" i="8"/>
  <c r="AJ179" i="8"/>
  <c r="AC142" i="8"/>
  <c r="AL141" i="8"/>
  <c r="AG140" i="8"/>
  <c r="AG139" i="8"/>
  <c r="AG138" i="8"/>
  <c r="AG137" i="8"/>
  <c r="AG136" i="8"/>
  <c r="AG135" i="8"/>
  <c r="AG134" i="8"/>
  <c r="AG133" i="8"/>
  <c r="AG132" i="8"/>
  <c r="AG131" i="8"/>
  <c r="AG130" i="8"/>
  <c r="AJ129" i="8"/>
  <c r="X129" i="8"/>
  <c r="AM128" i="8"/>
  <c r="AC128" i="8"/>
  <c r="AF127" i="8"/>
  <c r="AK126" i="8"/>
  <c r="Y126" i="8"/>
  <c r="AN125" i="8"/>
  <c r="AD125" i="8"/>
  <c r="AG124" i="8"/>
  <c r="W124" i="8"/>
  <c r="AL123" i="8"/>
  <c r="AB123" i="8"/>
  <c r="AO122" i="8"/>
  <c r="AE122" i="8"/>
  <c r="AJ121" i="8"/>
  <c r="X121" i="8"/>
  <c r="AM120" i="8"/>
  <c r="AC120" i="8"/>
  <c r="AF119" i="8"/>
  <c r="AK118" i="8"/>
  <c r="Y118" i="8"/>
  <c r="AN117" i="8"/>
  <c r="AD117" i="8"/>
  <c r="AG116" i="8"/>
  <c r="W116" i="8"/>
  <c r="AL115" i="8"/>
  <c r="AB115" i="8"/>
  <c r="AO114" i="8"/>
  <c r="AE114" i="8"/>
  <c r="AJ113" i="8"/>
  <c r="X113" i="8"/>
  <c r="AM112" i="8"/>
  <c r="AC112" i="8"/>
  <c r="AF111" i="8"/>
  <c r="AK110" i="8"/>
  <c r="Y110" i="8"/>
  <c r="AN109" i="8"/>
  <c r="AD109" i="8"/>
  <c r="AJ108" i="8"/>
  <c r="Z108" i="8"/>
  <c r="AG107" i="8"/>
  <c r="X107" i="8"/>
  <c r="AN106" i="8"/>
  <c r="AE106" i="8"/>
  <c r="AL105" i="8"/>
  <c r="AD105" i="8"/>
  <c r="AL104" i="8"/>
  <c r="AD104" i="8"/>
  <c r="AL103" i="8"/>
  <c r="AD103" i="8"/>
  <c r="AL102" i="8"/>
  <c r="AD102" i="8"/>
  <c r="AL101" i="8"/>
  <c r="AD101" i="8"/>
  <c r="AL100" i="8"/>
  <c r="AD100" i="8"/>
  <c r="AL99" i="8"/>
  <c r="AD99" i="8"/>
  <c r="AL98" i="8"/>
  <c r="AD98" i="8"/>
  <c r="AL97" i="8"/>
  <c r="AD97" i="8"/>
  <c r="AL96" i="8"/>
  <c r="AD96" i="8"/>
  <c r="AL95" i="8"/>
  <c r="AD95" i="8"/>
  <c r="AL94" i="8"/>
  <c r="AD94" i="8"/>
  <c r="AL93" i="8"/>
  <c r="AD93" i="8"/>
  <c r="AL92" i="8"/>
  <c r="AD92" i="8"/>
  <c r="AL91" i="8"/>
  <c r="AD91" i="8"/>
  <c r="AL90" i="8"/>
  <c r="AD90" i="8"/>
  <c r="AL89" i="8"/>
  <c r="AD89" i="8"/>
  <c r="AL88" i="8"/>
  <c r="AD88" i="8"/>
  <c r="AL87" i="8"/>
  <c r="AD87" i="8"/>
  <c r="AL86" i="8"/>
  <c r="AD86" i="8"/>
  <c r="AL85" i="8"/>
  <c r="AD85" i="8"/>
  <c r="AL84" i="8"/>
  <c r="AD84" i="8"/>
  <c r="AL83" i="8"/>
  <c r="AD83" i="8"/>
  <c r="AL82" i="8"/>
  <c r="AD82" i="8"/>
  <c r="AL81" i="8"/>
  <c r="AD81" i="8"/>
  <c r="AL80" i="8"/>
  <c r="AD80" i="8"/>
  <c r="AL79" i="8"/>
  <c r="AD79" i="8"/>
  <c r="AL78" i="8"/>
  <c r="AD78" i="8"/>
  <c r="AL77" i="8"/>
  <c r="AD77" i="8"/>
  <c r="AL76" i="8"/>
  <c r="AD76" i="8"/>
  <c r="AL75" i="8"/>
  <c r="AD75" i="8"/>
  <c r="AL74" i="8"/>
  <c r="AD74" i="8"/>
  <c r="AL73" i="8"/>
  <c r="AD73" i="8"/>
  <c r="AL72" i="8"/>
  <c r="AD72" i="8"/>
  <c r="AL71" i="8"/>
  <c r="AD71" i="8"/>
  <c r="AL70" i="8"/>
  <c r="AD70" i="8"/>
  <c r="AL69" i="8"/>
  <c r="AD69" i="8"/>
  <c r="AL68" i="8"/>
  <c r="AD68" i="8"/>
  <c r="AL67" i="8"/>
  <c r="AD67" i="8"/>
  <c r="AL66" i="8"/>
  <c r="AD66" i="8"/>
  <c r="AL65" i="8"/>
  <c r="AD65" i="8"/>
  <c r="AL64" i="8"/>
  <c r="AD64" i="8"/>
  <c r="AL63" i="8"/>
  <c r="AD63" i="8"/>
  <c r="AL62" i="8"/>
  <c r="AD62" i="8"/>
  <c r="AL61" i="8"/>
  <c r="AD61" i="8"/>
  <c r="AL60" i="8"/>
  <c r="AD60" i="8"/>
  <c r="AL59" i="8"/>
  <c r="AD59" i="8"/>
  <c r="AL58" i="8"/>
  <c r="AD58" i="8"/>
  <c r="AL57" i="8"/>
  <c r="AD57" i="8"/>
  <c r="AL56" i="8"/>
  <c r="AD56" i="8"/>
  <c r="AL55" i="8"/>
  <c r="AD55" i="8"/>
  <c r="AL54" i="8"/>
  <c r="AD54" i="8"/>
  <c r="AL53" i="8"/>
  <c r="AD53" i="8"/>
  <c r="AL52" i="8"/>
  <c r="AD52" i="8"/>
  <c r="AA224" i="8"/>
  <c r="AJ216" i="8"/>
  <c r="AA209" i="8"/>
  <c r="Y202" i="8"/>
  <c r="AJ194" i="8"/>
  <c r="AM187" i="8"/>
  <c r="AC183" i="8"/>
  <c r="AH179" i="8"/>
  <c r="AM178" i="8"/>
  <c r="AL177" i="8"/>
  <c r="AB142" i="8"/>
  <c r="AK141" i="8"/>
  <c r="AF140" i="8"/>
  <c r="AF139" i="8"/>
  <c r="AF138" i="8"/>
  <c r="AF137" i="8"/>
  <c r="AF136" i="8"/>
  <c r="AF135" i="8"/>
  <c r="AF134" i="8"/>
  <c r="AF133" i="8"/>
  <c r="AF132" i="8"/>
  <c r="AF131" i="8"/>
  <c r="AF130" i="8"/>
  <c r="AG129" i="8"/>
  <c r="W129" i="8"/>
  <c r="AL128" i="8"/>
  <c r="AB128" i="8"/>
  <c r="AO127" i="8"/>
  <c r="AE127" i="8"/>
  <c r="AJ126" i="8"/>
  <c r="X126" i="8"/>
  <c r="AM125" i="8"/>
  <c r="AC125" i="8"/>
  <c r="AF124" i="8"/>
  <c r="AK123" i="8"/>
  <c r="Y123" i="8"/>
  <c r="AN122" i="8"/>
  <c r="AD122" i="8"/>
  <c r="AG121" i="8"/>
  <c r="W121" i="8"/>
  <c r="AL120" i="8"/>
  <c r="AB120" i="8"/>
  <c r="AO119" i="8"/>
  <c r="AE119" i="8"/>
  <c r="AJ118" i="8"/>
  <c r="X118" i="8"/>
  <c r="AM117" i="8"/>
  <c r="AC117" i="8"/>
  <c r="AF116" i="8"/>
  <c r="AK115" i="8"/>
  <c r="Y115" i="8"/>
  <c r="AN114" i="8"/>
  <c r="AD114" i="8"/>
  <c r="AG113" i="8"/>
  <c r="W113" i="8"/>
  <c r="AL112" i="8"/>
  <c r="AB112" i="8"/>
  <c r="AO111" i="8"/>
  <c r="AE111" i="8"/>
  <c r="AJ110" i="8"/>
  <c r="X110" i="8"/>
  <c r="AM109" i="8"/>
  <c r="AC109" i="8"/>
  <c r="AH108" i="8"/>
  <c r="Y108" i="8"/>
  <c r="AO107" i="8"/>
  <c r="AF107" i="8"/>
  <c r="W107" i="8"/>
  <c r="AM106" i="8"/>
  <c r="AD106" i="8"/>
  <c r="AK105" i="8"/>
  <c r="AC105" i="8"/>
  <c r="AK104" i="8"/>
  <c r="AC104" i="8"/>
  <c r="AK103" i="8"/>
  <c r="AC103" i="8"/>
  <c r="AK102" i="8"/>
  <c r="AC102" i="8"/>
  <c r="AK101" i="8"/>
  <c r="AC101" i="8"/>
  <c r="AK100" i="8"/>
  <c r="AC100" i="8"/>
  <c r="AK99" i="8"/>
  <c r="AC99" i="8"/>
  <c r="AK98" i="8"/>
  <c r="AC98" i="8"/>
  <c r="AK97" i="8"/>
  <c r="AC97" i="8"/>
  <c r="AK96" i="8"/>
  <c r="AC96" i="8"/>
  <c r="AK95" i="8"/>
  <c r="AC95" i="8"/>
  <c r="AK94" i="8"/>
  <c r="AC94" i="8"/>
  <c r="AK93" i="8"/>
  <c r="AC93" i="8"/>
  <c r="AK92" i="8"/>
  <c r="AC92" i="8"/>
  <c r="AK91" i="8"/>
  <c r="AC91" i="8"/>
  <c r="AK90" i="8"/>
  <c r="AC90" i="8"/>
  <c r="AK89" i="8"/>
  <c r="AC89" i="8"/>
  <c r="AK88" i="8"/>
  <c r="AC88" i="8"/>
  <c r="AK87" i="8"/>
  <c r="AC87" i="8"/>
  <c r="AK86" i="8"/>
  <c r="AC86" i="8"/>
  <c r="AK85" i="8"/>
  <c r="AC85" i="8"/>
  <c r="AK84" i="8"/>
  <c r="AC84" i="8"/>
  <c r="AK83" i="8"/>
  <c r="AC83" i="8"/>
  <c r="AK82" i="8"/>
  <c r="AC82" i="8"/>
  <c r="AK81" i="8"/>
  <c r="AC81" i="8"/>
  <c r="AK80" i="8"/>
  <c r="AC80" i="8"/>
  <c r="AK79" i="8"/>
  <c r="AC79" i="8"/>
  <c r="AK78" i="8"/>
  <c r="AC78" i="8"/>
  <c r="AK77" i="8"/>
  <c r="AC77" i="8"/>
  <c r="AK76" i="8"/>
  <c r="AC76" i="8"/>
  <c r="AK75" i="8"/>
  <c r="AC75" i="8"/>
  <c r="AK74" i="8"/>
  <c r="AC74" i="8"/>
  <c r="AK73" i="8"/>
  <c r="AC73" i="8"/>
  <c r="AK72" i="8"/>
  <c r="AC72" i="8"/>
  <c r="AK71" i="8"/>
  <c r="AC71" i="8"/>
  <c r="AK70" i="8"/>
  <c r="AC70" i="8"/>
  <c r="AK69" i="8"/>
  <c r="AC69" i="8"/>
  <c r="AK68" i="8"/>
  <c r="AC68" i="8"/>
  <c r="AK67" i="8"/>
  <c r="AC67" i="8"/>
  <c r="AK66" i="8"/>
  <c r="AC66" i="8"/>
  <c r="AK65" i="8"/>
  <c r="AC65" i="8"/>
  <c r="AK64" i="8"/>
  <c r="AC64" i="8"/>
  <c r="AK63" i="8"/>
  <c r="AC63" i="8"/>
  <c r="AK62" i="8"/>
  <c r="AC62" i="8"/>
  <c r="AK61" i="8"/>
  <c r="AC61" i="8"/>
  <c r="AK60" i="8"/>
  <c r="AC60" i="8"/>
  <c r="AK59" i="8"/>
  <c r="AC59" i="8"/>
  <c r="AK58" i="8"/>
  <c r="AC58" i="8"/>
  <c r="AK57" i="8"/>
  <c r="AC57" i="8"/>
  <c r="AK56" i="8"/>
  <c r="AC56" i="8"/>
  <c r="AK55" i="8"/>
  <c r="AC55" i="8"/>
  <c r="AK54" i="8"/>
  <c r="AC54" i="8"/>
  <c r="AK53" i="8"/>
  <c r="AC53" i="8"/>
  <c r="AK52" i="8"/>
  <c r="AC52" i="8"/>
  <c r="AK51" i="8"/>
  <c r="AC51" i="8"/>
  <c r="AK50" i="8"/>
  <c r="AC50" i="8"/>
  <c r="AK49" i="8"/>
  <c r="AC49" i="8"/>
  <c r="AK48" i="8"/>
  <c r="AC48" i="8"/>
  <c r="AK47" i="8"/>
  <c r="AC47" i="8"/>
  <c r="AO254" i="8"/>
  <c r="AD219" i="8"/>
  <c r="AG197" i="8"/>
  <c r="AM191" i="8"/>
  <c r="AC187" i="8"/>
  <c r="AK184" i="8"/>
  <c r="AK180" i="8"/>
  <c r="AA179" i="8"/>
  <c r="AG178" i="8"/>
  <c r="AJ177" i="8"/>
  <c r="AI176" i="8"/>
  <c r="AO175" i="8"/>
  <c r="AL174" i="8"/>
  <c r="Y142" i="8"/>
  <c r="AJ141" i="8"/>
  <c r="AD140" i="8"/>
  <c r="AD139" i="8"/>
  <c r="AD138" i="8"/>
  <c r="AD137" i="8"/>
  <c r="AD136" i="8"/>
  <c r="AD135" i="8"/>
  <c r="AD134" i="8"/>
  <c r="AD133" i="8"/>
  <c r="AD132" i="8"/>
  <c r="AD131" i="8"/>
  <c r="AD130" i="8"/>
  <c r="AF129" i="8"/>
  <c r="AK128" i="8"/>
  <c r="Y128" i="8"/>
  <c r="AN127" i="8"/>
  <c r="AD127" i="8"/>
  <c r="AG126" i="8"/>
  <c r="W126" i="8"/>
  <c r="AL125" i="8"/>
  <c r="AB125" i="8"/>
  <c r="AO124" i="8"/>
  <c r="AE124" i="8"/>
  <c r="AJ123" i="8"/>
  <c r="X123" i="8"/>
  <c r="AM122" i="8"/>
  <c r="AC122" i="8"/>
  <c r="AF121" i="8"/>
  <c r="AK120" i="8"/>
  <c r="Y120" i="8"/>
  <c r="AN119" i="8"/>
  <c r="AD119" i="8"/>
  <c r="AG118" i="8"/>
  <c r="W118" i="8"/>
  <c r="AL117" i="8"/>
  <c r="AB117" i="8"/>
  <c r="AO116" i="8"/>
  <c r="AE116" i="8"/>
  <c r="AJ115" i="8"/>
  <c r="X115" i="8"/>
  <c r="AM114" i="8"/>
  <c r="AC114" i="8"/>
  <c r="AF113" i="8"/>
  <c r="AK112" i="8"/>
  <c r="Y112" i="8"/>
  <c r="AN111" i="8"/>
  <c r="AD111" i="8"/>
  <c r="AG110" i="8"/>
  <c r="W110" i="8"/>
  <c r="AL109" i="8"/>
  <c r="AB109" i="8"/>
  <c r="AG108" i="8"/>
  <c r="X108" i="8"/>
  <c r="AN107" i="8"/>
  <c r="AE107" i="8"/>
  <c r="AL106" i="8"/>
  <c r="AO250" i="8"/>
  <c r="W239" i="8"/>
  <c r="AE222" i="8"/>
  <c r="AO214" i="8"/>
  <c r="AI207" i="8"/>
  <c r="AG200" i="8"/>
  <c r="AC191" i="8"/>
  <c r="AK188" i="8"/>
  <c r="AA184" i="8"/>
  <c r="AB180" i="8"/>
  <c r="Y179" i="8"/>
  <c r="AD178" i="8"/>
  <c r="AC177" i="8"/>
  <c r="AG176" i="8"/>
  <c r="AL175" i="8"/>
  <c r="AJ174" i="8"/>
  <c r="AI173" i="8"/>
  <c r="AN172" i="8"/>
  <c r="AK171" i="8"/>
  <c r="AN170" i="8"/>
  <c r="AM169" i="8"/>
  <c r="AK168" i="8"/>
  <c r="AK167" i="8"/>
  <c r="AK166" i="8"/>
  <c r="AK165" i="8"/>
  <c r="AK164" i="8"/>
  <c r="AK163" i="8"/>
  <c r="AK162" i="8"/>
  <c r="AK161" i="8"/>
  <c r="AK160" i="8"/>
  <c r="AK159" i="8"/>
  <c r="AK158" i="8"/>
  <c r="AK157" i="8"/>
  <c r="AK156" i="8"/>
  <c r="AK155" i="8"/>
  <c r="AK154" i="8"/>
  <c r="AK153" i="8"/>
  <c r="AK152" i="8"/>
  <c r="AL151" i="8"/>
  <c r="AL150" i="8"/>
  <c r="AL149" i="8"/>
  <c r="AL148" i="8"/>
  <c r="AL147" i="8"/>
  <c r="AL146" i="8"/>
  <c r="AL145" i="8"/>
  <c r="AL144" i="8"/>
  <c r="AL143" i="8"/>
  <c r="AG141" i="8"/>
  <c r="AC140" i="8"/>
  <c r="AO139" i="8"/>
  <c r="AC139" i="8"/>
  <c r="AO138" i="8"/>
  <c r="AC138" i="8"/>
  <c r="AO137" i="8"/>
  <c r="AC137" i="8"/>
  <c r="AO136" i="8"/>
  <c r="AC136" i="8"/>
  <c r="AO135" i="8"/>
  <c r="AC135" i="8"/>
  <c r="AO134" i="8"/>
  <c r="AC134" i="8"/>
  <c r="AO133" i="8"/>
  <c r="AC133" i="8"/>
  <c r="AO132" i="8"/>
  <c r="AC132" i="8"/>
  <c r="AO131" i="8"/>
  <c r="AC131" i="8"/>
  <c r="AO130" i="8"/>
  <c r="AC130" i="8"/>
  <c r="AO129" i="8"/>
  <c r="AE129" i="8"/>
  <c r="AJ128" i="8"/>
  <c r="X128" i="8"/>
  <c r="AM127" i="8"/>
  <c r="AC127" i="8"/>
  <c r="AF126" i="8"/>
  <c r="AK125" i="8"/>
  <c r="Y125" i="8"/>
  <c r="AN124" i="8"/>
  <c r="AD124" i="8"/>
  <c r="AG123" i="8"/>
  <c r="W123" i="8"/>
  <c r="AL122" i="8"/>
  <c r="AB122" i="8"/>
  <c r="AO121" i="8"/>
  <c r="AE121" i="8"/>
  <c r="AJ120" i="8"/>
  <c r="X120" i="8"/>
  <c r="AM119" i="8"/>
  <c r="AC119" i="8"/>
  <c r="AF118" i="8"/>
  <c r="AK117" i="8"/>
  <c r="Y117" i="8"/>
  <c r="AN116" i="8"/>
  <c r="AD116" i="8"/>
  <c r="AG115" i="8"/>
  <c r="W115" i="8"/>
  <c r="AL114" i="8"/>
  <c r="AB114" i="8"/>
  <c r="AO113" i="8"/>
  <c r="AE113" i="8"/>
  <c r="AJ112" i="8"/>
  <c r="X112" i="8"/>
  <c r="AM111" i="8"/>
  <c r="AC111" i="8"/>
  <c r="AF110" i="8"/>
  <c r="AK109" i="8"/>
  <c r="Y109" i="8"/>
  <c r="AO108" i="8"/>
  <c r="AF108" i="8"/>
  <c r="W108" i="8"/>
  <c r="AM107" i="8"/>
  <c r="AD107" i="8"/>
  <c r="AK106" i="8"/>
  <c r="AB106" i="8"/>
  <c r="AI105" i="8"/>
  <c r="AA105" i="8"/>
  <c r="AI104" i="8"/>
  <c r="AA104" i="8"/>
  <c r="AI103" i="8"/>
  <c r="AA103" i="8"/>
  <c r="AI102" i="8"/>
  <c r="AA102" i="8"/>
  <c r="AI101" i="8"/>
  <c r="AA101" i="8"/>
  <c r="AI100" i="8"/>
  <c r="AA100" i="8"/>
  <c r="AI99" i="8"/>
  <c r="AA99" i="8"/>
  <c r="AI98" i="8"/>
  <c r="AA98" i="8"/>
  <c r="AI97" i="8"/>
  <c r="AA97" i="8"/>
  <c r="AI96" i="8"/>
  <c r="AA96" i="8"/>
  <c r="AI95" i="8"/>
  <c r="AA95" i="8"/>
  <c r="AI94" i="8"/>
  <c r="AA94" i="8"/>
  <c r="AI93" i="8"/>
  <c r="AA93" i="8"/>
  <c r="AI92" i="8"/>
  <c r="AA92" i="8"/>
  <c r="AI91" i="8"/>
  <c r="AA91" i="8"/>
  <c r="AI90" i="8"/>
  <c r="AA90" i="8"/>
  <c r="AI89" i="8"/>
  <c r="AA89" i="8"/>
  <c r="AI88" i="8"/>
  <c r="AA88" i="8"/>
  <c r="AI87" i="8"/>
  <c r="AA87" i="8"/>
  <c r="AI86" i="8"/>
  <c r="AA86" i="8"/>
  <c r="AI85" i="8"/>
  <c r="AA85" i="8"/>
  <c r="AI84" i="8"/>
  <c r="AA84" i="8"/>
  <c r="AI83" i="8"/>
  <c r="AA83" i="8"/>
  <c r="AI82" i="8"/>
  <c r="AA82" i="8"/>
  <c r="AI81" i="8"/>
  <c r="AA81" i="8"/>
  <c r="AI80" i="8"/>
  <c r="AA80" i="8"/>
  <c r="AI79" i="8"/>
  <c r="AA79" i="8"/>
  <c r="AI78" i="8"/>
  <c r="AA78" i="8"/>
  <c r="AI77" i="8"/>
  <c r="AA77" i="8"/>
  <c r="AI76" i="8"/>
  <c r="AA76" i="8"/>
  <c r="AI75" i="8"/>
  <c r="AA75" i="8"/>
  <c r="AI74" i="8"/>
  <c r="AA74" i="8"/>
  <c r="AI73" i="8"/>
  <c r="AA73" i="8"/>
  <c r="AI72" i="8"/>
  <c r="AA72" i="8"/>
  <c r="AI71" i="8"/>
  <c r="AA71" i="8"/>
  <c r="AI70" i="8"/>
  <c r="AA70" i="8"/>
  <c r="AI69" i="8"/>
  <c r="AA69" i="8"/>
  <c r="AI68" i="8"/>
  <c r="AA68" i="8"/>
  <c r="AI67" i="8"/>
  <c r="AA67" i="8"/>
  <c r="AI66" i="8"/>
  <c r="AA66" i="8"/>
  <c r="AI65" i="8"/>
  <c r="AA65" i="8"/>
  <c r="AI64" i="8"/>
  <c r="AA64" i="8"/>
  <c r="AI63" i="8"/>
  <c r="AA63" i="8"/>
  <c r="AI62" i="8"/>
  <c r="AA62" i="8"/>
  <c r="AI61" i="8"/>
  <c r="AA61" i="8"/>
  <c r="AI60" i="8"/>
  <c r="AA60" i="8"/>
  <c r="AI59" i="8"/>
  <c r="AA59" i="8"/>
  <c r="AI58" i="8"/>
  <c r="AA58" i="8"/>
  <c r="AI57" i="8"/>
  <c r="AA57" i="8"/>
  <c r="AI56" i="8"/>
  <c r="AA56" i="8"/>
  <c r="AI55" i="8"/>
  <c r="AA55" i="8"/>
  <c r="AI54" i="8"/>
  <c r="AA54" i="8"/>
  <c r="AI53" i="8"/>
  <c r="AA53" i="8"/>
  <c r="AI52" i="8"/>
  <c r="AA52" i="8"/>
  <c r="AI51" i="8"/>
  <c r="AA51" i="8"/>
  <c r="AI50" i="8"/>
  <c r="AA50" i="8"/>
  <c r="AI49" i="8"/>
  <c r="AA49" i="8"/>
  <c r="AI48" i="8"/>
  <c r="W225" i="8"/>
  <c r="AG217" i="8"/>
  <c r="Y210" i="8"/>
  <c r="AK195" i="8"/>
  <c r="AK192" i="8"/>
  <c r="AA188" i="8"/>
  <c r="AI185" i="8"/>
  <c r="AO181" i="8"/>
  <c r="W178" i="8"/>
  <c r="AA177" i="8"/>
  <c r="Z176" i="8"/>
  <c r="AH257" i="8"/>
  <c r="AO244" i="8"/>
  <c r="AE220" i="8"/>
  <c r="AO198" i="8"/>
  <c r="AA192" i="8"/>
  <c r="AI189" i="8"/>
  <c r="W185" i="8"/>
  <c r="AE181" i="8"/>
  <c r="W176" i="8"/>
  <c r="AC175" i="8"/>
  <c r="AA174" i="8"/>
  <c r="Z173" i="8"/>
  <c r="AE172" i="8"/>
  <c r="AB171" i="8"/>
  <c r="AE170" i="8"/>
  <c r="AD169" i="8"/>
  <c r="AC168" i="8"/>
  <c r="AC167" i="8"/>
  <c r="AC166" i="8"/>
  <c r="AC165" i="8"/>
  <c r="AC164" i="8"/>
  <c r="AC163" i="8"/>
  <c r="AC162" i="8"/>
  <c r="AC161" i="8"/>
  <c r="AC160" i="8"/>
  <c r="AC159" i="8"/>
  <c r="AC158" i="8"/>
  <c r="AC157" i="8"/>
  <c r="AC156" i="8"/>
  <c r="AC155" i="8"/>
  <c r="AC154" i="8"/>
  <c r="AC153" i="8"/>
  <c r="AC152" i="8"/>
  <c r="AD151" i="8"/>
  <c r="AD150" i="8"/>
  <c r="AD149" i="8"/>
  <c r="AD148" i="8"/>
  <c r="AD147" i="8"/>
  <c r="AD146" i="8"/>
  <c r="AD145" i="8"/>
  <c r="AD144" i="8"/>
  <c r="AD143" i="8"/>
  <c r="AK142" i="8"/>
  <c r="AC141" i="8"/>
  <c r="AL140" i="8"/>
  <c r="Y140" i="8"/>
  <c r="AL139" i="8"/>
  <c r="Y139" i="8"/>
  <c r="AL138" i="8"/>
  <c r="Y138" i="8"/>
  <c r="AL137" i="8"/>
  <c r="Y137" i="8"/>
  <c r="AL136" i="8"/>
  <c r="Y136" i="8"/>
  <c r="AL135" i="8"/>
  <c r="Y135" i="8"/>
  <c r="AL134" i="8"/>
  <c r="Y134" i="8"/>
  <c r="AL133" i="8"/>
  <c r="Y133" i="8"/>
  <c r="AL132" i="8"/>
  <c r="Y132" i="8"/>
  <c r="AL131" i="8"/>
  <c r="Y131" i="8"/>
  <c r="AL130" i="8"/>
  <c r="Y130" i="8"/>
  <c r="AM129" i="8"/>
  <c r="AC129" i="8"/>
  <c r="AF128" i="8"/>
  <c r="AK127" i="8"/>
  <c r="Y127" i="8"/>
  <c r="AN126" i="8"/>
  <c r="AD126" i="8"/>
  <c r="AG125" i="8"/>
  <c r="W125" i="8"/>
  <c r="AL124" i="8"/>
  <c r="AB124" i="8"/>
  <c r="AO123" i="8"/>
  <c r="AE123" i="8"/>
  <c r="AJ122" i="8"/>
  <c r="X122" i="8"/>
  <c r="AM121" i="8"/>
  <c r="AC121" i="8"/>
  <c r="AF120" i="8"/>
  <c r="AK119" i="8"/>
  <c r="Y119" i="8"/>
  <c r="AN118" i="8"/>
  <c r="AD118" i="8"/>
  <c r="AG117" i="8"/>
  <c r="W117" i="8"/>
  <c r="AL116" i="8"/>
  <c r="AB116" i="8"/>
  <c r="AO115" i="8"/>
  <c r="AE115" i="8"/>
  <c r="AJ114" i="8"/>
  <c r="X114" i="8"/>
  <c r="AM113" i="8"/>
  <c r="AC113" i="8"/>
  <c r="AF112" i="8"/>
  <c r="AK111" i="8"/>
  <c r="Y111" i="8"/>
  <c r="AN110" i="8"/>
  <c r="AD110" i="8"/>
  <c r="AG109" i="8"/>
  <c r="W109" i="8"/>
  <c r="AM108" i="8"/>
  <c r="AD108" i="8"/>
  <c r="AK107" i="8"/>
  <c r="AB107" i="8"/>
  <c r="AH106" i="8"/>
  <c r="Y106" i="8"/>
  <c r="AO105" i="8"/>
  <c r="AG105" i="8"/>
  <c r="Y105" i="8"/>
  <c r="AO104" i="8"/>
  <c r="AG104" i="8"/>
  <c r="Y104" i="8"/>
  <c r="AO103" i="8"/>
  <c r="AG103" i="8"/>
  <c r="Y103" i="8"/>
  <c r="AO102" i="8"/>
  <c r="AG102" i="8"/>
  <c r="Y102" i="8"/>
  <c r="AO101" i="8"/>
  <c r="AG101" i="8"/>
  <c r="Y101" i="8"/>
  <c r="AO100" i="8"/>
  <c r="AG100" i="8"/>
  <c r="Y100" i="8"/>
  <c r="AO99" i="8"/>
  <c r="AG99" i="8"/>
  <c r="Y99" i="8"/>
  <c r="AO98" i="8"/>
  <c r="AG98" i="8"/>
  <c r="Y98" i="8"/>
  <c r="AO97" i="8"/>
  <c r="AG97" i="8"/>
  <c r="Y97" i="8"/>
  <c r="AO96" i="8"/>
  <c r="AG96" i="8"/>
  <c r="Y96" i="8"/>
  <c r="AO95" i="8"/>
  <c r="AG95" i="8"/>
  <c r="Y95" i="8"/>
  <c r="AO94" i="8"/>
  <c r="AG94" i="8"/>
  <c r="Y94" i="8"/>
  <c r="AO93" i="8"/>
  <c r="AG93" i="8"/>
  <c r="Y93" i="8"/>
  <c r="AO92" i="8"/>
  <c r="AG92" i="8"/>
  <c r="Y92" i="8"/>
  <c r="AO91" i="8"/>
  <c r="AG91" i="8"/>
  <c r="Y91" i="8"/>
  <c r="AO90" i="8"/>
  <c r="AG90" i="8"/>
  <c r="Y90" i="8"/>
  <c r="AO89" i="8"/>
  <c r="AG89" i="8"/>
  <c r="Y89" i="8"/>
  <c r="AO88" i="8"/>
  <c r="AG88" i="8"/>
  <c r="Y88" i="8"/>
  <c r="AO87" i="8"/>
  <c r="AG87" i="8"/>
  <c r="Y87" i="8"/>
  <c r="AO86" i="8"/>
  <c r="AG86" i="8"/>
  <c r="Y86" i="8"/>
  <c r="AO85" i="8"/>
  <c r="AG85" i="8"/>
  <c r="Y85" i="8"/>
  <c r="AO84" i="8"/>
  <c r="AG84" i="8"/>
  <c r="Y84" i="8"/>
  <c r="AO83" i="8"/>
  <c r="AG83" i="8"/>
  <c r="Y83" i="8"/>
  <c r="AO82" i="8"/>
  <c r="AG82" i="8"/>
  <c r="Y82" i="8"/>
  <c r="AO81" i="8"/>
  <c r="AG81" i="8"/>
  <c r="Y81" i="8"/>
  <c r="AO80" i="8"/>
  <c r="AG80" i="8"/>
  <c r="Y80" i="8"/>
  <c r="AO79" i="8"/>
  <c r="AG79" i="8"/>
  <c r="Y79" i="8"/>
  <c r="AO78" i="8"/>
  <c r="AG78" i="8"/>
  <c r="Y78" i="8"/>
  <c r="AO77" i="8"/>
  <c r="AG77" i="8"/>
  <c r="Y77" i="8"/>
  <c r="AO76" i="8"/>
  <c r="AG76" i="8"/>
  <c r="Y76" i="8"/>
  <c r="AO75" i="8"/>
  <c r="AG75" i="8"/>
  <c r="Y75" i="8"/>
  <c r="AO74" i="8"/>
  <c r="AG74" i="8"/>
  <c r="Y74" i="8"/>
  <c r="AO73" i="8"/>
  <c r="AG73" i="8"/>
  <c r="Y73" i="8"/>
  <c r="AO72" i="8"/>
  <c r="AG72" i="8"/>
  <c r="Y72" i="8"/>
  <c r="AO71" i="8"/>
  <c r="AG71" i="8"/>
  <c r="Y71" i="8"/>
  <c r="AO70" i="8"/>
  <c r="AG70" i="8"/>
  <c r="Y70" i="8"/>
  <c r="AO69" i="8"/>
  <c r="AG69" i="8"/>
  <c r="Y69" i="8"/>
  <c r="AO68" i="8"/>
  <c r="AG68" i="8"/>
  <c r="Y68" i="8"/>
  <c r="AO67" i="8"/>
  <c r="AG67" i="8"/>
  <c r="Y67" i="8"/>
  <c r="AO66" i="8"/>
  <c r="AG66" i="8"/>
  <c r="Y66" i="8"/>
  <c r="AO65" i="8"/>
  <c r="AG65" i="8"/>
  <c r="Y65" i="8"/>
  <c r="AO64" i="8"/>
  <c r="AG64" i="8"/>
  <c r="Y64" i="8"/>
  <c r="AO63" i="8"/>
  <c r="AG63" i="8"/>
  <c r="Y63" i="8"/>
  <c r="AO62" i="8"/>
  <c r="AG62" i="8"/>
  <c r="Y62" i="8"/>
  <c r="AO61" i="8"/>
  <c r="AG61" i="8"/>
  <c r="Y61" i="8"/>
  <c r="AO60" i="8"/>
  <c r="AG60" i="8"/>
  <c r="Y60" i="8"/>
  <c r="AO59" i="8"/>
  <c r="AG59" i="8"/>
  <c r="Y59" i="8"/>
  <c r="AO58" i="8"/>
  <c r="AG58" i="8"/>
  <c r="Y58" i="8"/>
  <c r="AO57" i="8"/>
  <c r="AG57" i="8"/>
  <c r="Y57" i="8"/>
  <c r="AO56" i="8"/>
  <c r="AG56" i="8"/>
  <c r="Y56" i="8"/>
  <c r="AO55" i="8"/>
  <c r="AG55" i="8"/>
  <c r="Y55" i="8"/>
  <c r="AO54" i="8"/>
  <c r="AG54" i="8"/>
  <c r="Y54" i="8"/>
  <c r="AO53" i="8"/>
  <c r="AG53" i="8"/>
  <c r="Y53" i="8"/>
  <c r="AO52" i="8"/>
  <c r="AH170" i="8"/>
  <c r="AI162" i="8"/>
  <c r="AI154" i="8"/>
  <c r="AJ146" i="8"/>
  <c r="AN137" i="8"/>
  <c r="AN133" i="8"/>
  <c r="AN129" i="8"/>
  <c r="AJ125" i="8"/>
  <c r="AD121" i="8"/>
  <c r="X117" i="8"/>
  <c r="AK114" i="8"/>
  <c r="AO110" i="8"/>
  <c r="AJ106" i="8"/>
  <c r="AJ105" i="8"/>
  <c r="Z100" i="8"/>
  <c r="AB99" i="8"/>
  <c r="AH98" i="8"/>
  <c r="AJ97" i="8"/>
  <c r="Z92" i="8"/>
  <c r="AB91" i="8"/>
  <c r="AH90" i="8"/>
  <c r="AJ89" i="8"/>
  <c r="Z84" i="8"/>
  <c r="AB83" i="8"/>
  <c r="AH82" i="8"/>
  <c r="AJ81" i="8"/>
  <c r="Z76" i="8"/>
  <c r="AB75" i="8"/>
  <c r="AH74" i="8"/>
  <c r="AJ73" i="8"/>
  <c r="AE70" i="8"/>
  <c r="AE68" i="8"/>
  <c r="AE66" i="8"/>
  <c r="AE64" i="8"/>
  <c r="AE62" i="8"/>
  <c r="AE60" i="8"/>
  <c r="AE58" i="8"/>
  <c r="AE56" i="8"/>
  <c r="AE54" i="8"/>
  <c r="AG52" i="8"/>
  <c r="AG51" i="8"/>
  <c r="AH50" i="8"/>
  <c r="AJ49" i="8"/>
  <c r="W49" i="8"/>
  <c r="AL48" i="8"/>
  <c r="Z48" i="8"/>
  <c r="AO47" i="8"/>
  <c r="AD47" i="8"/>
  <c r="AI46" i="8"/>
  <c r="Z46" i="8"/>
  <c r="AO45" i="8"/>
  <c r="AE45" i="8"/>
  <c r="AK44" i="8"/>
  <c r="AB44" i="8"/>
  <c r="AH43" i="8"/>
  <c r="Y43" i="8"/>
  <c r="AM42" i="8"/>
  <c r="AD42" i="8"/>
  <c r="AJ41" i="8"/>
  <c r="AA41" i="8"/>
  <c r="AG40" i="8"/>
  <c r="W40" i="8"/>
  <c r="AM39" i="8"/>
  <c r="AE39" i="8"/>
  <c r="W39" i="8"/>
  <c r="AM38" i="8"/>
  <c r="AE38" i="8"/>
  <c r="W38" i="8"/>
  <c r="AM37" i="8"/>
  <c r="AE37" i="8"/>
  <c r="W37" i="8"/>
  <c r="AM36" i="8"/>
  <c r="AE36" i="8"/>
  <c r="W36" i="8"/>
  <c r="AM35" i="8"/>
  <c r="AE35" i="8"/>
  <c r="W35" i="8"/>
  <c r="AM34" i="8"/>
  <c r="AE34" i="8"/>
  <c r="W34" i="8"/>
  <c r="AM33" i="8"/>
  <c r="AE33" i="8"/>
  <c r="W33" i="8"/>
  <c r="AM32" i="8"/>
  <c r="AE32" i="8"/>
  <c r="W32" i="8"/>
  <c r="AM31" i="8"/>
  <c r="AE31" i="8"/>
  <c r="W31" i="8"/>
  <c r="AM30" i="8"/>
  <c r="AE30" i="8"/>
  <c r="W30" i="8"/>
  <c r="AM29" i="8"/>
  <c r="AE29" i="8"/>
  <c r="W29" i="8"/>
  <c r="AM28" i="8"/>
  <c r="AE28" i="8"/>
  <c r="W28" i="8"/>
  <c r="AM27" i="8"/>
  <c r="AE27" i="8"/>
  <c r="W27" i="8"/>
  <c r="AM26" i="8"/>
  <c r="AE26" i="8"/>
  <c r="W26" i="8"/>
  <c r="AM25" i="8"/>
  <c r="AE25" i="8"/>
  <c r="W25" i="8"/>
  <c r="AM24" i="8"/>
  <c r="AE24" i="8"/>
  <c r="W24" i="8"/>
  <c r="AN23" i="8"/>
  <c r="AF23" i="8"/>
  <c r="X23" i="8"/>
  <c r="AN22" i="8"/>
  <c r="AF22" i="8"/>
  <c r="X22" i="8"/>
  <c r="AN21" i="8"/>
  <c r="AF21" i="8"/>
  <c r="X21" i="8"/>
  <c r="AN20" i="8"/>
  <c r="AF20" i="8"/>
  <c r="X20" i="8"/>
  <c r="AN19" i="8"/>
  <c r="AF19" i="8"/>
  <c r="X19" i="8"/>
  <c r="AN18" i="8"/>
  <c r="AF18" i="8"/>
  <c r="X18" i="8"/>
  <c r="AN17" i="8"/>
  <c r="AF17" i="8"/>
  <c r="X17" i="8"/>
  <c r="AN16" i="8"/>
  <c r="AF16" i="8"/>
  <c r="X16" i="8"/>
  <c r="AN15" i="8"/>
  <c r="AF15" i="8"/>
  <c r="X15" i="8"/>
  <c r="AN14" i="8"/>
  <c r="AF14" i="8"/>
  <c r="X14" i="8"/>
  <c r="AN13" i="8"/>
  <c r="AF13" i="8"/>
  <c r="X13" i="8"/>
  <c r="AN12" i="8"/>
  <c r="AF12" i="8"/>
  <c r="X12" i="8"/>
  <c r="AN11" i="8"/>
  <c r="AF11" i="8"/>
  <c r="X11" i="8"/>
  <c r="AN10" i="8"/>
  <c r="AF10" i="8"/>
  <c r="X10" i="8"/>
  <c r="AN9" i="8"/>
  <c r="AF9" i="8"/>
  <c r="X9" i="8"/>
  <c r="AN8" i="8"/>
  <c r="AF8" i="8"/>
  <c r="X8" i="8"/>
  <c r="AN7" i="8"/>
  <c r="AF7" i="8"/>
  <c r="X7" i="8"/>
  <c r="AN6" i="8"/>
  <c r="AF6" i="8"/>
  <c r="X6" i="8"/>
  <c r="AN5" i="8"/>
  <c r="AF5" i="8"/>
  <c r="C5" i="8" s="1"/>
  <c r="C5" i="19" s="1"/>
  <c r="X5" i="8"/>
  <c r="AN4" i="8"/>
  <c r="AF4" i="8"/>
  <c r="C4" i="8" s="1"/>
  <c r="C4" i="19" s="1"/>
  <c r="X4" i="8"/>
  <c r="AO3" i="8"/>
  <c r="AG3" i="8"/>
  <c r="Y3" i="8"/>
  <c r="AI496" i="1"/>
  <c r="P496" i="1" s="1"/>
  <c r="AI489" i="1"/>
  <c r="P489" i="1" s="1"/>
  <c r="AI482" i="1"/>
  <c r="P482" i="1" s="1"/>
  <c r="AI467" i="1"/>
  <c r="P467" i="1" s="1"/>
  <c r="AI460" i="1"/>
  <c r="P460" i="1" s="1"/>
  <c r="AI453" i="1"/>
  <c r="P453" i="1" s="1"/>
  <c r="AI445" i="1"/>
  <c r="P445" i="1" s="1"/>
  <c r="AI438" i="1"/>
  <c r="P438" i="1" s="1"/>
  <c r="AI430" i="1"/>
  <c r="P430" i="1" s="1"/>
  <c r="AI415" i="1"/>
  <c r="P415" i="1" s="1"/>
  <c r="AI408" i="1"/>
  <c r="P408" i="1" s="1"/>
  <c r="AI400" i="1"/>
  <c r="P400" i="1" s="1"/>
  <c r="AI392" i="1"/>
  <c r="P392" i="1" s="1"/>
  <c r="AI385" i="1"/>
  <c r="P385" i="1" s="1"/>
  <c r="AI378" i="1"/>
  <c r="P378" i="1" s="1"/>
  <c r="AI371" i="1"/>
  <c r="P371" i="1" s="1"/>
  <c r="AI363" i="1"/>
  <c r="P363" i="1" s="1"/>
  <c r="AI357" i="1"/>
  <c r="P357" i="1" s="1"/>
  <c r="AI350" i="1"/>
  <c r="P350" i="1" s="1"/>
  <c r="AI343" i="1"/>
  <c r="P343" i="1" s="1"/>
  <c r="AI335" i="1"/>
  <c r="P335" i="1" s="1"/>
  <c r="AI327" i="1"/>
  <c r="P327" i="1" s="1"/>
  <c r="AI319" i="1"/>
  <c r="P319" i="1" s="1"/>
  <c r="AI311" i="1"/>
  <c r="P311" i="1" s="1"/>
  <c r="AI304" i="1"/>
  <c r="P304" i="1" s="1"/>
  <c r="AI296" i="1"/>
  <c r="P296" i="1" s="1"/>
  <c r="AI288" i="1"/>
  <c r="P288" i="1" s="1"/>
  <c r="AI281" i="1"/>
  <c r="P281" i="1" s="1"/>
  <c r="AI273" i="1"/>
  <c r="P273" i="1" s="1"/>
  <c r="AI265" i="1"/>
  <c r="P265" i="1" s="1"/>
  <c r="AI258" i="1"/>
  <c r="P258" i="1" s="1"/>
  <c r="AI250" i="1"/>
  <c r="P250" i="1" s="1"/>
  <c r="AI242" i="1"/>
  <c r="P242" i="1" s="1"/>
  <c r="AI234" i="1"/>
  <c r="P234" i="1" s="1"/>
  <c r="AI226" i="1"/>
  <c r="P226" i="1" s="1"/>
  <c r="AI218" i="1"/>
  <c r="P218" i="1" s="1"/>
  <c r="AI211" i="1"/>
  <c r="P211" i="1" s="1"/>
  <c r="AI203" i="1"/>
  <c r="P203" i="1" s="1"/>
  <c r="AI195" i="1"/>
  <c r="P195" i="1" s="1"/>
  <c r="AI188" i="1"/>
  <c r="P188" i="1" s="1"/>
  <c r="AI180" i="1"/>
  <c r="P180" i="1" s="1"/>
  <c r="AI174" i="1"/>
  <c r="P174" i="1" s="1"/>
  <c r="AI167" i="1"/>
  <c r="P167" i="1" s="1"/>
  <c r="AI160" i="1"/>
  <c r="P160" i="1" s="1"/>
  <c r="AI153" i="1"/>
  <c r="P153" i="1" s="1"/>
  <c r="AI145" i="1"/>
  <c r="P145" i="1" s="1"/>
  <c r="AI137" i="1"/>
  <c r="P137" i="1" s="1"/>
  <c r="AI116" i="1"/>
  <c r="P116" i="1" s="1"/>
  <c r="AI108" i="1"/>
  <c r="P108" i="1" s="1"/>
  <c r="AI101" i="1"/>
  <c r="P101" i="1" s="1"/>
  <c r="AI94" i="1"/>
  <c r="P94" i="1" s="1"/>
  <c r="AI87" i="1"/>
  <c r="P87" i="1" s="1"/>
  <c r="AI79" i="1"/>
  <c r="P79" i="1" s="1"/>
  <c r="AI72" i="1"/>
  <c r="P72" i="1" s="1"/>
  <c r="AI64" i="1"/>
  <c r="P64" i="1" s="1"/>
  <c r="AI57" i="1"/>
  <c r="P57" i="1" s="1"/>
  <c r="AI50" i="1"/>
  <c r="P50" i="1" s="1"/>
  <c r="AI42" i="1"/>
  <c r="P42" i="1" s="1"/>
  <c r="AI34" i="1"/>
  <c r="P34" i="1" s="1"/>
  <c r="AI26" i="1"/>
  <c r="P26" i="1" s="1"/>
  <c r="AI18" i="1"/>
  <c r="P18" i="1" s="1"/>
  <c r="AI10" i="1"/>
  <c r="P10" i="1" s="1"/>
  <c r="AF173" i="8"/>
  <c r="AI165" i="8"/>
  <c r="AI157" i="8"/>
  <c r="AJ149" i="8"/>
  <c r="AD141" i="8"/>
  <c r="AB137" i="8"/>
  <c r="AB133" i="8"/>
  <c r="AD129" i="8"/>
  <c r="X125" i="8"/>
  <c r="AK122" i="8"/>
  <c r="AO118" i="8"/>
  <c r="Y114" i="8"/>
  <c r="AE110" i="8"/>
  <c r="AC106" i="8"/>
  <c r="AH105" i="8"/>
  <c r="AJ104" i="8"/>
  <c r="Z99" i="8"/>
  <c r="AB98" i="8"/>
  <c r="AH97" i="8"/>
  <c r="AJ96" i="8"/>
  <c r="Z91" i="8"/>
  <c r="AB90" i="8"/>
  <c r="AH89" i="8"/>
  <c r="AJ88" i="8"/>
  <c r="Z83" i="8"/>
  <c r="AB82" i="8"/>
  <c r="AH81" i="8"/>
  <c r="AJ80" i="8"/>
  <c r="Z75" i="8"/>
  <c r="AB74" i="8"/>
  <c r="AH73" i="8"/>
  <c r="AJ72" i="8"/>
  <c r="AB70" i="8"/>
  <c r="AM69" i="8"/>
  <c r="AB68" i="8"/>
  <c r="AM67" i="8"/>
  <c r="AB66" i="8"/>
  <c r="AM65" i="8"/>
  <c r="AB64" i="8"/>
  <c r="AM63" i="8"/>
  <c r="AB62" i="8"/>
  <c r="AM61" i="8"/>
  <c r="AB60" i="8"/>
  <c r="AM59" i="8"/>
  <c r="AB58" i="8"/>
  <c r="AM57" i="8"/>
  <c r="AB56" i="8"/>
  <c r="AM55" i="8"/>
  <c r="AB54" i="8"/>
  <c r="AM53" i="8"/>
  <c r="AE52" i="8"/>
  <c r="AE51" i="8"/>
  <c r="AG50" i="8"/>
  <c r="AH49" i="8"/>
  <c r="AJ48" i="8"/>
  <c r="Y48" i="8"/>
  <c r="AM47" i="8"/>
  <c r="AB47" i="8"/>
  <c r="AH46" i="8"/>
  <c r="Y46" i="8"/>
  <c r="AM45" i="8"/>
  <c r="AD45" i="8"/>
  <c r="AJ44" i="8"/>
  <c r="AA44" i="8"/>
  <c r="AG43" i="8"/>
  <c r="W43" i="8"/>
  <c r="AL42" i="8"/>
  <c r="AC42" i="8"/>
  <c r="AI41" i="8"/>
  <c r="Z41" i="8"/>
  <c r="AO40" i="8"/>
  <c r="AE40" i="8"/>
  <c r="AL39" i="8"/>
  <c r="AD39" i="8"/>
  <c r="AL38" i="8"/>
  <c r="AD38" i="8"/>
  <c r="AL37" i="8"/>
  <c r="AD37" i="8"/>
  <c r="AL36" i="8"/>
  <c r="AD36" i="8"/>
  <c r="AL35" i="8"/>
  <c r="AD35" i="8"/>
  <c r="AL34" i="8"/>
  <c r="AD34" i="8"/>
  <c r="AL33" i="8"/>
  <c r="AD33" i="8"/>
  <c r="AL32" i="8"/>
  <c r="AD32" i="8"/>
  <c r="AL31" i="8"/>
  <c r="AD31" i="8"/>
  <c r="AL30" i="8"/>
  <c r="AD30" i="8"/>
  <c r="AL29" i="8"/>
  <c r="AD29" i="8"/>
  <c r="AL28" i="8"/>
  <c r="AD28" i="8"/>
  <c r="AL27" i="8"/>
  <c r="AD27" i="8"/>
  <c r="AL26" i="8"/>
  <c r="AD26" i="8"/>
  <c r="AL25" i="8"/>
  <c r="AD25" i="8"/>
  <c r="AL24" i="8"/>
  <c r="AD24" i="8"/>
  <c r="AM23" i="8"/>
  <c r="AE23" i="8"/>
  <c r="W23" i="8"/>
  <c r="AM22" i="8"/>
  <c r="AE22" i="8"/>
  <c r="W22" i="8"/>
  <c r="AM21" i="8"/>
  <c r="AE21" i="8"/>
  <c r="W21" i="8"/>
  <c r="AM20" i="8"/>
  <c r="AE20" i="8"/>
  <c r="W20" i="8"/>
  <c r="AM19" i="8"/>
  <c r="AE19" i="8"/>
  <c r="W19" i="8"/>
  <c r="AM18" i="8"/>
  <c r="AE18" i="8"/>
  <c r="W18" i="8"/>
  <c r="AM17" i="8"/>
  <c r="AE17" i="8"/>
  <c r="W17" i="8"/>
  <c r="AM16" i="8"/>
  <c r="AE16" i="8"/>
  <c r="W16" i="8"/>
  <c r="AM15" i="8"/>
  <c r="AE15" i="8"/>
  <c r="W15" i="8"/>
  <c r="AM14" i="8"/>
  <c r="AE14" i="8"/>
  <c r="W14" i="8"/>
  <c r="AM13" i="8"/>
  <c r="AE13" i="8"/>
  <c r="W13" i="8"/>
  <c r="AM12" i="8"/>
  <c r="AE12" i="8"/>
  <c r="W12" i="8"/>
  <c r="AM11" i="8"/>
  <c r="AE11" i="8"/>
  <c r="W11" i="8"/>
  <c r="AM10" i="8"/>
  <c r="AE10" i="8"/>
  <c r="W10" i="8"/>
  <c r="AM9" i="8"/>
  <c r="AE9" i="8"/>
  <c r="W9" i="8"/>
  <c r="AM8" i="8"/>
  <c r="AE8" i="8"/>
  <c r="W8" i="8"/>
  <c r="AM7" i="8"/>
  <c r="AE7" i="8"/>
  <c r="W7" i="8"/>
  <c r="AM6" i="8"/>
  <c r="AE6" i="8"/>
  <c r="W6" i="8"/>
  <c r="AM5" i="8"/>
  <c r="AE5" i="8"/>
  <c r="W5" i="8"/>
  <c r="AM4" i="8"/>
  <c r="AE4" i="8"/>
  <c r="W4" i="8"/>
  <c r="AN3" i="8"/>
  <c r="AF3" i="8"/>
  <c r="C3" i="8" s="1"/>
  <c r="C3" i="19" s="1"/>
  <c r="X3" i="8"/>
  <c r="AI495" i="1"/>
  <c r="P495" i="1" s="1"/>
  <c r="AI481" i="1"/>
  <c r="P481" i="1" s="1"/>
  <c r="AI474" i="1"/>
  <c r="P474" i="1" s="1"/>
  <c r="AI466" i="1"/>
  <c r="P466" i="1" s="1"/>
  <c r="AI459" i="1"/>
  <c r="P459" i="1" s="1"/>
  <c r="AI452" i="1"/>
  <c r="P452" i="1" s="1"/>
  <c r="AI444" i="1"/>
  <c r="P444" i="1" s="1"/>
  <c r="AI437" i="1"/>
  <c r="P437" i="1" s="1"/>
  <c r="AI429" i="1"/>
  <c r="P429" i="1" s="1"/>
  <c r="AI422" i="1"/>
  <c r="P422" i="1" s="1"/>
  <c r="AI414" i="1"/>
  <c r="P414" i="1" s="1"/>
  <c r="AI407" i="1"/>
  <c r="P407" i="1" s="1"/>
  <c r="AI399" i="1"/>
  <c r="P399" i="1" s="1"/>
  <c r="AI391" i="1"/>
  <c r="P391" i="1" s="1"/>
  <c r="AI384" i="1"/>
  <c r="P384" i="1" s="1"/>
  <c r="AI377" i="1"/>
  <c r="P377" i="1" s="1"/>
  <c r="AI370" i="1"/>
  <c r="P370" i="1" s="1"/>
  <c r="AI356" i="1"/>
  <c r="P356" i="1" s="1"/>
  <c r="AI349" i="1"/>
  <c r="P349" i="1" s="1"/>
  <c r="AI342" i="1"/>
  <c r="P342" i="1" s="1"/>
  <c r="AI334" i="1"/>
  <c r="P334" i="1" s="1"/>
  <c r="AI326" i="1"/>
  <c r="P326" i="1" s="1"/>
  <c r="AI318" i="1"/>
  <c r="P318" i="1" s="1"/>
  <c r="AI303" i="1"/>
  <c r="P303" i="1" s="1"/>
  <c r="AI295" i="1"/>
  <c r="P295" i="1" s="1"/>
  <c r="AI287" i="1"/>
  <c r="P287" i="1" s="1"/>
  <c r="AI280" i="1"/>
  <c r="P280" i="1" s="1"/>
  <c r="AI272" i="1"/>
  <c r="P272" i="1" s="1"/>
  <c r="AI264" i="1"/>
  <c r="P264" i="1" s="1"/>
  <c r="AI257" i="1"/>
  <c r="P257" i="1" s="1"/>
  <c r="AI249" i="1"/>
  <c r="P249" i="1" s="1"/>
  <c r="AI241" i="1"/>
  <c r="P241" i="1" s="1"/>
  <c r="AI233" i="1"/>
  <c r="P233" i="1" s="1"/>
  <c r="AI225" i="1"/>
  <c r="P225" i="1" s="1"/>
  <c r="AI217" i="1"/>
  <c r="P217" i="1" s="1"/>
  <c r="AI210" i="1"/>
  <c r="P210" i="1" s="1"/>
  <c r="AI202" i="1"/>
  <c r="P202" i="1" s="1"/>
  <c r="AI187" i="1"/>
  <c r="P187" i="1" s="1"/>
  <c r="AI173" i="1"/>
  <c r="P173" i="1" s="1"/>
  <c r="AI166" i="1"/>
  <c r="P166" i="1" s="1"/>
  <c r="AI159" i="1"/>
  <c r="P159" i="1" s="1"/>
  <c r="AI152" i="1"/>
  <c r="P152" i="1" s="1"/>
  <c r="AI144" i="1"/>
  <c r="P144" i="1" s="1"/>
  <c r="AI136" i="1"/>
  <c r="P136" i="1" s="1"/>
  <c r="AI130" i="1"/>
  <c r="P130" i="1" s="1"/>
  <c r="AI123" i="1"/>
  <c r="P123" i="1" s="1"/>
  <c r="AI115" i="1"/>
  <c r="P115" i="1" s="1"/>
  <c r="AI107" i="1"/>
  <c r="P107" i="1" s="1"/>
  <c r="AI100" i="1"/>
  <c r="P100" i="1" s="1"/>
  <c r="AI93" i="1"/>
  <c r="P93" i="1" s="1"/>
  <c r="AI86" i="1"/>
  <c r="P86" i="1" s="1"/>
  <c r="AI71" i="1"/>
  <c r="P71" i="1" s="1"/>
  <c r="AI63" i="1"/>
  <c r="P63" i="1" s="1"/>
  <c r="AI56" i="1"/>
  <c r="P56" i="1" s="1"/>
  <c r="AI49" i="1"/>
  <c r="P49" i="1" s="1"/>
  <c r="AI41" i="1"/>
  <c r="P41" i="1" s="1"/>
  <c r="AI33" i="1"/>
  <c r="P33" i="1" s="1"/>
  <c r="AI25" i="1"/>
  <c r="P25" i="1" s="1"/>
  <c r="AI17" i="1"/>
  <c r="P17" i="1" s="1"/>
  <c r="AI9" i="1"/>
  <c r="P9" i="1" s="1"/>
  <c r="AI168" i="8"/>
  <c r="AI160" i="8"/>
  <c r="AI152" i="8"/>
  <c r="AJ144" i="8"/>
  <c r="AN138" i="8"/>
  <c r="AN134" i="8"/>
  <c r="AN130" i="8"/>
  <c r="AO126" i="8"/>
  <c r="Y122" i="8"/>
  <c r="AE118" i="8"/>
  <c r="AL111" i="8"/>
  <c r="AL107" i="8"/>
  <c r="Z106" i="8"/>
  <c r="AB105" i="8"/>
  <c r="AH104" i="8"/>
  <c r="AJ103" i="8"/>
  <c r="Z98" i="8"/>
  <c r="AB97" i="8"/>
  <c r="AH96" i="8"/>
  <c r="AJ95" i="8"/>
  <c r="Z90" i="8"/>
  <c r="AB89" i="8"/>
  <c r="AH88" i="8"/>
  <c r="AJ87" i="8"/>
  <c r="Z82" i="8"/>
  <c r="AB81" i="8"/>
  <c r="AH80" i="8"/>
  <c r="AJ79" i="8"/>
  <c r="Z74" i="8"/>
  <c r="AB73" i="8"/>
  <c r="AH72" i="8"/>
  <c r="AJ71" i="8"/>
  <c r="Z70" i="8"/>
  <c r="AJ69" i="8"/>
  <c r="Z68" i="8"/>
  <c r="AJ67" i="8"/>
  <c r="Z66" i="8"/>
  <c r="AJ65" i="8"/>
  <c r="Z64" i="8"/>
  <c r="AJ63" i="8"/>
  <c r="Z62" i="8"/>
  <c r="AJ61" i="8"/>
  <c r="Z60" i="8"/>
  <c r="AJ59" i="8"/>
  <c r="Z58" i="8"/>
  <c r="AJ57" i="8"/>
  <c r="Z56" i="8"/>
  <c r="AJ55" i="8"/>
  <c r="Z54" i="8"/>
  <c r="AJ53" i="8"/>
  <c r="AB52" i="8"/>
  <c r="AD51" i="8"/>
  <c r="AE50" i="8"/>
  <c r="AG49" i="8"/>
  <c r="AH48" i="8"/>
  <c r="W48" i="8"/>
  <c r="AL47" i="8"/>
  <c r="AA47" i="8"/>
  <c r="AG46" i="8"/>
  <c r="W46" i="8"/>
  <c r="AL45" i="8"/>
  <c r="AC45" i="8"/>
  <c r="AI44" i="8"/>
  <c r="Z44" i="8"/>
  <c r="AO43" i="8"/>
  <c r="AE43" i="8"/>
  <c r="AK42" i="8"/>
  <c r="AB42" i="8"/>
  <c r="AH41" i="8"/>
  <c r="Y41" i="8"/>
  <c r="AM40" i="8"/>
  <c r="AD40" i="8"/>
  <c r="AK39" i="8"/>
  <c r="AC39" i="8"/>
  <c r="AK38" i="8"/>
  <c r="AC38" i="8"/>
  <c r="AK37" i="8"/>
  <c r="AC37" i="8"/>
  <c r="AK36" i="8"/>
  <c r="AC36" i="8"/>
  <c r="AK35" i="8"/>
  <c r="AC35" i="8"/>
  <c r="AK34" i="8"/>
  <c r="AC34" i="8"/>
  <c r="AK33" i="8"/>
  <c r="AC33" i="8"/>
  <c r="AK32" i="8"/>
  <c r="AC32" i="8"/>
  <c r="AK31" i="8"/>
  <c r="AC31" i="8"/>
  <c r="AK30" i="8"/>
  <c r="AC30" i="8"/>
  <c r="AK29" i="8"/>
  <c r="AC29" i="8"/>
  <c r="AK28" i="8"/>
  <c r="AC28" i="8"/>
  <c r="AK27" i="8"/>
  <c r="AC27" i="8"/>
  <c r="AK26" i="8"/>
  <c r="AC26" i="8"/>
  <c r="AK25" i="8"/>
  <c r="AC25" i="8"/>
  <c r="AK24" i="8"/>
  <c r="AC24" i="8"/>
  <c r="AL23" i="8"/>
  <c r="AD23" i="8"/>
  <c r="AL22" i="8"/>
  <c r="AD22" i="8"/>
  <c r="AL21" i="8"/>
  <c r="AD21" i="8"/>
  <c r="AL20" i="8"/>
  <c r="AD20" i="8"/>
  <c r="AL19" i="8"/>
  <c r="AD19" i="8"/>
  <c r="AL18" i="8"/>
  <c r="AD18" i="8"/>
  <c r="AL17" i="8"/>
  <c r="AD17" i="8"/>
  <c r="AL16" i="8"/>
  <c r="AD16" i="8"/>
  <c r="AL15" i="8"/>
  <c r="AD15" i="8"/>
  <c r="AL14" i="8"/>
  <c r="AD14" i="8"/>
  <c r="AL13" i="8"/>
  <c r="AD13" i="8"/>
  <c r="AL12" i="8"/>
  <c r="AD12" i="8"/>
  <c r="AL11" i="8"/>
  <c r="AD11" i="8"/>
  <c r="AL10" i="8"/>
  <c r="AD10" i="8"/>
  <c r="AL9" i="8"/>
  <c r="AD9" i="8"/>
  <c r="AL8" i="8"/>
  <c r="AD8" i="8"/>
  <c r="AL7" i="8"/>
  <c r="AD7" i="8"/>
  <c r="AL6" i="8"/>
  <c r="AD6" i="8"/>
  <c r="AL5" i="8"/>
  <c r="AD5" i="8"/>
  <c r="AL4" i="8"/>
  <c r="AD4" i="8"/>
  <c r="AM3" i="8"/>
  <c r="AE3" i="8"/>
  <c r="W3" i="8"/>
  <c r="AI488" i="1"/>
  <c r="P488" i="1" s="1"/>
  <c r="AI480" i="1"/>
  <c r="P480" i="1" s="1"/>
  <c r="AI473" i="1"/>
  <c r="P473" i="1" s="1"/>
  <c r="AI465" i="1"/>
  <c r="P465" i="1" s="1"/>
  <c r="AI458" i="1"/>
  <c r="P458" i="1" s="1"/>
  <c r="AI451" i="1"/>
  <c r="P451" i="1" s="1"/>
  <c r="AI443" i="1"/>
  <c r="P443" i="1" s="1"/>
  <c r="AI436" i="1"/>
  <c r="P436" i="1" s="1"/>
  <c r="AI428" i="1"/>
  <c r="P428" i="1" s="1"/>
  <c r="AI171" i="8"/>
  <c r="AI163" i="8"/>
  <c r="AI155" i="8"/>
  <c r="AJ147" i="8"/>
  <c r="AB138" i="8"/>
  <c r="AB134" i="8"/>
  <c r="AB130" i="8"/>
  <c r="AE126" i="8"/>
  <c r="AL119" i="8"/>
  <c r="AF115" i="8"/>
  <c r="AB111" i="8"/>
  <c r="AC107" i="8"/>
  <c r="Z105" i="8"/>
  <c r="AB104" i="8"/>
  <c r="AH103" i="8"/>
  <c r="AJ102" i="8"/>
  <c r="Z97" i="8"/>
  <c r="AB96" i="8"/>
  <c r="AH95" i="8"/>
  <c r="AJ94" i="8"/>
  <c r="Z89" i="8"/>
  <c r="AB88" i="8"/>
  <c r="AH87" i="8"/>
  <c r="AJ86" i="8"/>
  <c r="Z81" i="8"/>
  <c r="AB80" i="8"/>
  <c r="AH79" i="8"/>
  <c r="AJ78" i="8"/>
  <c r="Z73" i="8"/>
  <c r="AB72" i="8"/>
  <c r="AH71" i="8"/>
  <c r="W70" i="8"/>
  <c r="AH69" i="8"/>
  <c r="W68" i="8"/>
  <c r="AH67" i="8"/>
  <c r="W66" i="8"/>
  <c r="AH65" i="8"/>
  <c r="W64" i="8"/>
  <c r="AH63" i="8"/>
  <c r="W62" i="8"/>
  <c r="AH61" i="8"/>
  <c r="W60" i="8"/>
  <c r="AH59" i="8"/>
  <c r="W58" i="8"/>
  <c r="AH57" i="8"/>
  <c r="W56" i="8"/>
  <c r="AH55" i="8"/>
  <c r="W54" i="8"/>
  <c r="AH53" i="8"/>
  <c r="Z52" i="8"/>
  <c r="AO51" i="8"/>
  <c r="AB51" i="8"/>
  <c r="AD50" i="8"/>
  <c r="AE49" i="8"/>
  <c r="AG48" i="8"/>
  <c r="AJ47" i="8"/>
  <c r="Z47" i="8"/>
  <c r="AO46" i="8"/>
  <c r="AE46" i="8"/>
  <c r="AK45" i="8"/>
  <c r="AB45" i="8"/>
  <c r="AH44" i="8"/>
  <c r="Y44" i="8"/>
  <c r="AM43" i="8"/>
  <c r="AD43" i="8"/>
  <c r="AJ42" i="8"/>
  <c r="AA42" i="8"/>
  <c r="AG41" i="8"/>
  <c r="W41" i="8"/>
  <c r="AL40" i="8"/>
  <c r="AC40" i="8"/>
  <c r="AJ39" i="8"/>
  <c r="AB39" i="8"/>
  <c r="AJ38" i="8"/>
  <c r="AB38" i="8"/>
  <c r="AJ37" i="8"/>
  <c r="AB37" i="8"/>
  <c r="AJ36" i="8"/>
  <c r="AB36" i="8"/>
  <c r="AJ35" i="8"/>
  <c r="AB35" i="8"/>
  <c r="AJ34" i="8"/>
  <c r="AB34" i="8"/>
  <c r="AJ33" i="8"/>
  <c r="AB33" i="8"/>
  <c r="AJ32" i="8"/>
  <c r="AB32" i="8"/>
  <c r="AJ31" i="8"/>
  <c r="AB31" i="8"/>
  <c r="AJ30" i="8"/>
  <c r="AB30" i="8"/>
  <c r="AJ29" i="8"/>
  <c r="AB29" i="8"/>
  <c r="AJ28" i="8"/>
  <c r="AB28" i="8"/>
  <c r="AJ27" i="8"/>
  <c r="AB27" i="8"/>
  <c r="AC174" i="8"/>
  <c r="AI166" i="8"/>
  <c r="AI158" i="8"/>
  <c r="AJ150" i="8"/>
  <c r="AL142" i="8"/>
  <c r="AN139" i="8"/>
  <c r="AN135" i="8"/>
  <c r="AN131" i="8"/>
  <c r="AL127" i="8"/>
  <c r="AF123" i="8"/>
  <c r="AB119" i="8"/>
  <c r="AG112" i="8"/>
  <c r="AN108" i="8"/>
  <c r="Z104" i="8"/>
  <c r="AB103" i="8"/>
  <c r="AH102" i="8"/>
  <c r="AJ101" i="8"/>
  <c r="Z96" i="8"/>
  <c r="AB95" i="8"/>
  <c r="AH94" i="8"/>
  <c r="AJ93" i="8"/>
  <c r="Z88" i="8"/>
  <c r="AB87" i="8"/>
  <c r="AH86" i="8"/>
  <c r="AJ85" i="8"/>
  <c r="Z80" i="8"/>
  <c r="AB79" i="8"/>
  <c r="AH78" i="8"/>
  <c r="AJ77" i="8"/>
  <c r="Z72" i="8"/>
  <c r="AE71" i="8"/>
  <c r="AE69" i="8"/>
  <c r="AE67" i="8"/>
  <c r="AE65" i="8"/>
  <c r="AE63" i="8"/>
  <c r="AE61" i="8"/>
  <c r="AE59" i="8"/>
  <c r="AE57" i="8"/>
  <c r="AE55" i="8"/>
  <c r="AE53" i="8"/>
  <c r="Y52" i="8"/>
  <c r="AM51" i="8"/>
  <c r="Z51" i="8"/>
  <c r="AO50" i="8"/>
  <c r="AB50" i="8"/>
  <c r="AD49" i="8"/>
  <c r="AE48" i="8"/>
  <c r="AI47" i="8"/>
  <c r="Y47" i="8"/>
  <c r="AM46" i="8"/>
  <c r="AD46" i="8"/>
  <c r="AJ45" i="8"/>
  <c r="AA45" i="8"/>
  <c r="AG44" i="8"/>
  <c r="W44" i="8"/>
  <c r="AL43" i="8"/>
  <c r="AC43" i="8"/>
  <c r="AI42" i="8"/>
  <c r="Z42" i="8"/>
  <c r="AO41" i="8"/>
  <c r="AE41" i="8"/>
  <c r="AK40" i="8"/>
  <c r="AB40" i="8"/>
  <c r="AI39" i="8"/>
  <c r="AA39" i="8"/>
  <c r="AI38" i="8"/>
  <c r="AA38" i="8"/>
  <c r="AI37" i="8"/>
  <c r="AA37" i="8"/>
  <c r="AK169" i="8"/>
  <c r="AI161" i="8"/>
  <c r="AI153" i="8"/>
  <c r="AJ145" i="8"/>
  <c r="AB139" i="8"/>
  <c r="AB135" i="8"/>
  <c r="AB131" i="8"/>
  <c r="AB127" i="8"/>
  <c r="AG120" i="8"/>
  <c r="AM116" i="8"/>
  <c r="W112" i="8"/>
  <c r="AE108" i="8"/>
  <c r="Z103" i="8"/>
  <c r="AB102" i="8"/>
  <c r="AH101" i="8"/>
  <c r="AJ100" i="8"/>
  <c r="Z95" i="8"/>
  <c r="AB94" i="8"/>
  <c r="AH93" i="8"/>
  <c r="AJ92" i="8"/>
  <c r="Z87" i="8"/>
  <c r="AB86" i="8"/>
  <c r="AH85" i="8"/>
  <c r="AJ84" i="8"/>
  <c r="Z79" i="8"/>
  <c r="AB78" i="8"/>
  <c r="AH77" i="8"/>
  <c r="AJ76" i="8"/>
  <c r="AB71" i="8"/>
  <c r="AM70" i="8"/>
  <c r="AB69" i="8"/>
  <c r="AM68" i="8"/>
  <c r="AB67" i="8"/>
  <c r="AM66" i="8"/>
  <c r="AB65" i="8"/>
  <c r="AM64" i="8"/>
  <c r="AB63" i="8"/>
  <c r="AM62" i="8"/>
  <c r="AB61" i="8"/>
  <c r="AM60" i="8"/>
  <c r="AB59" i="8"/>
  <c r="AM58" i="8"/>
  <c r="AB57" i="8"/>
  <c r="AM56" i="8"/>
  <c r="AB55" i="8"/>
  <c r="AM54" i="8"/>
  <c r="AB53" i="8"/>
  <c r="AM52" i="8"/>
  <c r="W52" i="8"/>
  <c r="AL51" i="8"/>
  <c r="Y51" i="8"/>
  <c r="AM50" i="8"/>
  <c r="Z50" i="8"/>
  <c r="AO49" i="8"/>
  <c r="AB49" i="8"/>
  <c r="AD48" i="8"/>
  <c r="AH47" i="8"/>
  <c r="W47" i="8"/>
  <c r="AL46" i="8"/>
  <c r="AC46" i="8"/>
  <c r="AI45" i="8"/>
  <c r="Z45" i="8"/>
  <c r="AO44" i="8"/>
  <c r="AE44" i="8"/>
  <c r="AK43" i="8"/>
  <c r="AB43" i="8"/>
  <c r="AH42" i="8"/>
  <c r="Y42" i="8"/>
  <c r="AM41" i="8"/>
  <c r="AD41" i="8"/>
  <c r="AJ40" i="8"/>
  <c r="AA40" i="8"/>
  <c r="AH39" i="8"/>
  <c r="Z39" i="8"/>
  <c r="AH38" i="8"/>
  <c r="Z38" i="8"/>
  <c r="AH37" i="8"/>
  <c r="Z37" i="8"/>
  <c r="AH36" i="8"/>
  <c r="Z36" i="8"/>
  <c r="AH35" i="8"/>
  <c r="Z35" i="8"/>
  <c r="AH34" i="8"/>
  <c r="Z34" i="8"/>
  <c r="AH33" i="8"/>
  <c r="Z33" i="8"/>
  <c r="AH32" i="8"/>
  <c r="Z32" i="8"/>
  <c r="AH31" i="8"/>
  <c r="Z31" i="8"/>
  <c r="AH30" i="8"/>
  <c r="Z30" i="8"/>
  <c r="AH29" i="8"/>
  <c r="Z29" i="8"/>
  <c r="AH28" i="8"/>
  <c r="Z28" i="8"/>
  <c r="AH27" i="8"/>
  <c r="Z27" i="8"/>
  <c r="AH26" i="8"/>
  <c r="Z26" i="8"/>
  <c r="AH25" i="8"/>
  <c r="Z25" i="8"/>
  <c r="AH24" i="8"/>
  <c r="Z24" i="8"/>
  <c r="AI23" i="8"/>
  <c r="AA23" i="8"/>
  <c r="AI22" i="8"/>
  <c r="AA22" i="8"/>
  <c r="AI21" i="8"/>
  <c r="AA21" i="8"/>
  <c r="AI20" i="8"/>
  <c r="AA20" i="8"/>
  <c r="AI19" i="8"/>
  <c r="AA19" i="8"/>
  <c r="AI18" i="8"/>
  <c r="AA18" i="8"/>
  <c r="AI17" i="8"/>
  <c r="AA17" i="8"/>
  <c r="AI16" i="8"/>
  <c r="AA16" i="8"/>
  <c r="AI15" i="8"/>
  <c r="AA15" i="8"/>
  <c r="AI14" i="8"/>
  <c r="AA14" i="8"/>
  <c r="AI13" i="8"/>
  <c r="AA13" i="8"/>
  <c r="AI12" i="8"/>
  <c r="AA12" i="8"/>
  <c r="AI11" i="8"/>
  <c r="AA11" i="8"/>
  <c r="AI10" i="8"/>
  <c r="AA10" i="8"/>
  <c r="AI9" i="8"/>
  <c r="AA9" i="8"/>
  <c r="AI8" i="8"/>
  <c r="AA8" i="8"/>
  <c r="AI7" i="8"/>
  <c r="AA7" i="8"/>
  <c r="AI6" i="8"/>
  <c r="AA6" i="8"/>
  <c r="AI5" i="8"/>
  <c r="AA5" i="8"/>
  <c r="AI4" i="8"/>
  <c r="AA4" i="8"/>
  <c r="AJ3" i="8"/>
  <c r="AB3" i="8"/>
  <c r="AI499" i="1"/>
  <c r="P499" i="1" s="1"/>
  <c r="AI492" i="1"/>
  <c r="P492" i="1" s="1"/>
  <c r="AI485" i="1"/>
  <c r="P485" i="1" s="1"/>
  <c r="AI477" i="1"/>
  <c r="P477" i="1" s="1"/>
  <c r="AI470" i="1"/>
  <c r="P470" i="1" s="1"/>
  <c r="AI456" i="1"/>
  <c r="P456" i="1" s="1"/>
  <c r="AI448" i="1"/>
  <c r="P448" i="1" s="1"/>
  <c r="AI441" i="1"/>
  <c r="P441" i="1" s="1"/>
  <c r="AI433" i="1"/>
  <c r="P433" i="1" s="1"/>
  <c r="AI425" i="1"/>
  <c r="P425" i="1" s="1"/>
  <c r="AL172" i="8"/>
  <c r="AI164" i="8"/>
  <c r="AI156" i="8"/>
  <c r="AJ148" i="8"/>
  <c r="AO140" i="8"/>
  <c r="AN136" i="8"/>
  <c r="AN132" i="8"/>
  <c r="AG128" i="8"/>
  <c r="AM124" i="8"/>
  <c r="W120" i="8"/>
  <c r="AC116" i="8"/>
  <c r="AE175" i="8"/>
  <c r="AI167" i="8"/>
  <c r="AI159" i="8"/>
  <c r="AJ151" i="8"/>
  <c r="AJ143" i="8"/>
  <c r="AB140" i="8"/>
  <c r="AB136" i="8"/>
  <c r="AB132" i="8"/>
  <c r="W128" i="8"/>
  <c r="AC124" i="8"/>
  <c r="AN121" i="8"/>
  <c r="AJ117" i="8"/>
  <c r="AD113" i="8"/>
  <c r="X109" i="8"/>
  <c r="Z101" i="8"/>
  <c r="AB100" i="8"/>
  <c r="AH99" i="8"/>
  <c r="AJ98" i="8"/>
  <c r="Z93" i="8"/>
  <c r="AB92" i="8"/>
  <c r="AH91" i="8"/>
  <c r="AJ90" i="8"/>
  <c r="Z85" i="8"/>
  <c r="AB84" i="8"/>
  <c r="AH83" i="8"/>
  <c r="AJ82" i="8"/>
  <c r="Z77" i="8"/>
  <c r="AB76" i="8"/>
  <c r="AH75" i="8"/>
  <c r="AJ74" i="8"/>
  <c r="W71" i="8"/>
  <c r="AH70" i="8"/>
  <c r="W69" i="8"/>
  <c r="AH68" i="8"/>
  <c r="W67" i="8"/>
  <c r="AH66" i="8"/>
  <c r="W65" i="8"/>
  <c r="AH64" i="8"/>
  <c r="AI4" i="1"/>
  <c r="P4" i="1" s="1"/>
  <c r="AI14" i="1"/>
  <c r="P14" i="1" s="1"/>
  <c r="AI24" i="1"/>
  <c r="P24" i="1" s="1"/>
  <c r="AI36" i="1"/>
  <c r="P36" i="1" s="1"/>
  <c r="AI46" i="1"/>
  <c r="P46" i="1" s="1"/>
  <c r="AI55" i="1"/>
  <c r="P55" i="1" s="1"/>
  <c r="AI66" i="1"/>
  <c r="P66" i="1" s="1"/>
  <c r="AI76" i="1"/>
  <c r="P76" i="1" s="1"/>
  <c r="AI84" i="1"/>
  <c r="P84" i="1" s="1"/>
  <c r="AI96" i="1"/>
  <c r="P96" i="1" s="1"/>
  <c r="AI105" i="1"/>
  <c r="P105" i="1" s="1"/>
  <c r="AI117" i="1"/>
  <c r="P117" i="1" s="1"/>
  <c r="AI125" i="1"/>
  <c r="P125" i="1" s="1"/>
  <c r="AI133" i="1"/>
  <c r="P133" i="1" s="1"/>
  <c r="AI142" i="1"/>
  <c r="P142" i="1" s="1"/>
  <c r="AI154" i="1"/>
  <c r="P154" i="1" s="1"/>
  <c r="AI171" i="1"/>
  <c r="P171" i="1" s="1"/>
  <c r="AI190" i="1"/>
  <c r="P190" i="1" s="1"/>
  <c r="AI198" i="1"/>
  <c r="P198" i="1" s="1"/>
  <c r="AI208" i="1"/>
  <c r="P208" i="1" s="1"/>
  <c r="AI220" i="1"/>
  <c r="P220" i="1" s="1"/>
  <c r="AI230" i="1"/>
  <c r="P230" i="1" s="1"/>
  <c r="AI240" i="1"/>
  <c r="P240" i="1" s="1"/>
  <c r="AI252" i="1"/>
  <c r="P252" i="1" s="1"/>
  <c r="AI261" i="1"/>
  <c r="P261" i="1" s="1"/>
  <c r="AI271" i="1"/>
  <c r="P271" i="1" s="1"/>
  <c r="AI283" i="1"/>
  <c r="P283" i="1" s="1"/>
  <c r="AI292" i="1"/>
  <c r="P292" i="1" s="1"/>
  <c r="AI302" i="1"/>
  <c r="P302" i="1" s="1"/>
  <c r="AI312" i="1"/>
  <c r="P312" i="1" s="1"/>
  <c r="AI322" i="1"/>
  <c r="P322" i="1" s="1"/>
  <c r="AI332" i="1"/>
  <c r="P332" i="1" s="1"/>
  <c r="AI344" i="1"/>
  <c r="P344" i="1" s="1"/>
  <c r="AI352" i="1"/>
  <c r="P352" i="1" s="1"/>
  <c r="AI361" i="1"/>
  <c r="P361" i="1" s="1"/>
  <c r="AI369" i="1"/>
  <c r="P369" i="1" s="1"/>
  <c r="AI380" i="1"/>
  <c r="P380" i="1" s="1"/>
  <c r="AI390" i="1"/>
  <c r="P390" i="1" s="1"/>
  <c r="AI401" i="1"/>
  <c r="P401" i="1" s="1"/>
  <c r="AI420" i="1"/>
  <c r="P420" i="1" s="1"/>
  <c r="AI432" i="1"/>
  <c r="P432" i="1" s="1"/>
  <c r="AI449" i="1"/>
  <c r="P449" i="1" s="1"/>
  <c r="AI464" i="1"/>
  <c r="P464" i="1" s="1"/>
  <c r="AI479" i="1"/>
  <c r="P479" i="1" s="1"/>
  <c r="AI493" i="1"/>
  <c r="P493" i="1" s="1"/>
  <c r="AA3" i="8"/>
  <c r="AC4" i="8"/>
  <c r="AH5" i="8"/>
  <c r="AK6" i="8"/>
  <c r="Z7" i="8"/>
  <c r="AC8" i="8"/>
  <c r="AH9" i="8"/>
  <c r="AK10" i="8"/>
  <c r="Z11" i="8"/>
  <c r="AC12" i="8"/>
  <c r="AH13" i="8"/>
  <c r="AK14" i="8"/>
  <c r="Z15" i="8"/>
  <c r="AC16" i="8"/>
  <c r="AH17" i="8"/>
  <c r="AK18" i="8"/>
  <c r="Z19" i="8"/>
  <c r="AC20" i="8"/>
  <c r="AH21" i="8"/>
  <c r="AK22" i="8"/>
  <c r="Z23" i="8"/>
  <c r="AB24" i="8"/>
  <c r="AG25" i="8"/>
  <c r="AJ26" i="8"/>
  <c r="Y27" i="8"/>
  <c r="AI28" i="8"/>
  <c r="Y29" i="8"/>
  <c r="AI30" i="8"/>
  <c r="Y31" i="8"/>
  <c r="AI32" i="8"/>
  <c r="Y33" i="8"/>
  <c r="AI34" i="8"/>
  <c r="Y35" i="8"/>
  <c r="AI36" i="8"/>
  <c r="Y37" i="8"/>
  <c r="AO39" i="8"/>
  <c r="AI40" i="8"/>
  <c r="AL41" i="8"/>
  <c r="AO42" i="8"/>
  <c r="AI43" i="8"/>
  <c r="AL44" i="8"/>
  <c r="AG45" i="8"/>
  <c r="AB46" i="8"/>
  <c r="AG47" i="8"/>
  <c r="AM48" i="8"/>
  <c r="AL49" i="8"/>
  <c r="AJ50" i="8"/>
  <c r="AJ51" i="8"/>
  <c r="Z55" i="8"/>
  <c r="Z59" i="8"/>
  <c r="Z63" i="8"/>
  <c r="Z71" i="8"/>
  <c r="Z102" i="8"/>
  <c r="AI411" i="1"/>
  <c r="P411" i="1" s="1"/>
  <c r="AI421" i="1"/>
  <c r="P421" i="1" s="1"/>
  <c r="AI434" i="1"/>
  <c r="P434" i="1" s="1"/>
  <c r="AI450" i="1"/>
  <c r="P450" i="1" s="1"/>
  <c r="AI468" i="1"/>
  <c r="P468" i="1" s="1"/>
  <c r="AI483" i="1"/>
  <c r="P483" i="1" s="1"/>
  <c r="AI494" i="1"/>
  <c r="P494" i="1" s="1"/>
  <c r="AC3" i="8"/>
  <c r="AG4" i="8"/>
  <c r="AJ5" i="8"/>
  <c r="AO6" i="8"/>
  <c r="AB7" i="8"/>
  <c r="AG8" i="8"/>
  <c r="AJ9" i="8"/>
  <c r="Y10" i="8"/>
  <c r="AO10" i="8"/>
  <c r="AB11" i="8"/>
  <c r="AG12" i="8"/>
  <c r="AJ13" i="8"/>
  <c r="Y14" i="8"/>
  <c r="AO14" i="8"/>
  <c r="AB15" i="8"/>
  <c r="AG16" i="8"/>
  <c r="AJ17" i="8"/>
  <c r="Y18" i="8"/>
  <c r="AO18" i="8"/>
  <c r="AB19" i="8"/>
  <c r="AG20" i="8"/>
  <c r="AJ21" i="8"/>
  <c r="Y22" i="8"/>
  <c r="AO22" i="8"/>
  <c r="AB23" i="8"/>
  <c r="AF24" i="8"/>
  <c r="AI25" i="8"/>
  <c r="X26" i="8"/>
  <c r="AN26" i="8"/>
  <c r="AA27" i="8"/>
  <c r="AN28" i="8"/>
  <c r="AA29" i="8"/>
  <c r="AN30" i="8"/>
  <c r="AA31" i="8"/>
  <c r="AN32" i="8"/>
  <c r="AA33" i="8"/>
  <c r="AN34" i="8"/>
  <c r="AA35" i="8"/>
  <c r="AN36" i="8"/>
  <c r="AF37" i="8"/>
  <c r="X38" i="8"/>
  <c r="AJ43" i="8"/>
  <c r="AM44" i="8"/>
  <c r="AH45" i="8"/>
  <c r="AJ46" i="8"/>
  <c r="AO48" i="8"/>
  <c r="AM49" i="8"/>
  <c r="AL50" i="8"/>
  <c r="AH54" i="8"/>
  <c r="AH58" i="8"/>
  <c r="AH62" i="8"/>
  <c r="AJ68" i="8"/>
  <c r="Z78" i="8"/>
  <c r="AB85" i="8"/>
  <c r="AH92" i="8"/>
  <c r="AJ99" i="8"/>
  <c r="AI6" i="1"/>
  <c r="P6" i="1" s="1"/>
  <c r="AI16" i="1"/>
  <c r="P16" i="1" s="1"/>
  <c r="AI28" i="1"/>
  <c r="P28" i="1" s="1"/>
  <c r="AI38" i="1"/>
  <c r="P38" i="1" s="1"/>
  <c r="AI48" i="1"/>
  <c r="P48" i="1" s="1"/>
  <c r="AI68" i="1"/>
  <c r="P68" i="1" s="1"/>
  <c r="AI78" i="1"/>
  <c r="P78" i="1" s="1"/>
  <c r="AI88" i="1"/>
  <c r="P88" i="1" s="1"/>
  <c r="AI98" i="1"/>
  <c r="P98" i="1" s="1"/>
  <c r="AI109" i="1"/>
  <c r="P109" i="1" s="1"/>
  <c r="AI119" i="1"/>
  <c r="P119" i="1" s="1"/>
  <c r="AI127" i="1"/>
  <c r="P127" i="1" s="1"/>
  <c r="AI135" i="1"/>
  <c r="P135" i="1" s="1"/>
  <c r="AI146" i="1"/>
  <c r="P146" i="1" s="1"/>
  <c r="AI164" i="1"/>
  <c r="P164" i="1" s="1"/>
  <c r="AI182" i="1"/>
  <c r="P182" i="1" s="1"/>
  <c r="AI192" i="1"/>
  <c r="P192" i="1" s="1"/>
  <c r="AI200" i="1"/>
  <c r="P200" i="1" s="1"/>
  <c r="AI212" i="1"/>
  <c r="P212" i="1" s="1"/>
  <c r="AI222" i="1"/>
  <c r="P222" i="1" s="1"/>
  <c r="AI232" i="1"/>
  <c r="P232" i="1" s="1"/>
  <c r="AI244" i="1"/>
  <c r="P244" i="1" s="1"/>
  <c r="AI254" i="1"/>
  <c r="P254" i="1" s="1"/>
  <c r="AI263" i="1"/>
  <c r="P263" i="1" s="1"/>
  <c r="AI275" i="1"/>
  <c r="P275" i="1" s="1"/>
  <c r="AI285" i="1"/>
  <c r="P285" i="1" s="1"/>
  <c r="AI294" i="1"/>
  <c r="P294" i="1" s="1"/>
  <c r="AI306" i="1"/>
  <c r="P306" i="1" s="1"/>
  <c r="AI314" i="1"/>
  <c r="P314" i="1" s="1"/>
  <c r="AI324" i="1"/>
  <c r="P324" i="1" s="1"/>
  <c r="AI336" i="1"/>
  <c r="P336" i="1" s="1"/>
  <c r="AI345" i="1"/>
  <c r="P345" i="1" s="1"/>
  <c r="AI354" i="1"/>
  <c r="P354" i="1" s="1"/>
  <c r="AI373" i="1"/>
  <c r="P373" i="1" s="1"/>
  <c r="AI382" i="1"/>
  <c r="P382" i="1" s="1"/>
  <c r="AI393" i="1"/>
  <c r="P393" i="1" s="1"/>
  <c r="AI403" i="1"/>
  <c r="P403" i="1" s="1"/>
  <c r="AI412" i="1"/>
  <c r="P412" i="1" s="1"/>
  <c r="AI435" i="1"/>
  <c r="P435" i="1" s="1"/>
  <c r="AI454" i="1"/>
  <c r="P454" i="1" s="1"/>
  <c r="AI469" i="1"/>
  <c r="P469" i="1" s="1"/>
  <c r="AI484" i="1"/>
  <c r="P484" i="1" s="1"/>
  <c r="AD3" i="8"/>
  <c r="AH4" i="8"/>
  <c r="AK5" i="8"/>
  <c r="Z6" i="8"/>
  <c r="AC7" i="8"/>
  <c r="AH8" i="8"/>
  <c r="AK9" i="8"/>
  <c r="Z10" i="8"/>
  <c r="AC11" i="8"/>
  <c r="AH12" i="8"/>
  <c r="AK13" i="8"/>
  <c r="Z14" i="8"/>
  <c r="AC15" i="8"/>
  <c r="AH16" i="8"/>
  <c r="AK17" i="8"/>
  <c r="Z18" i="8"/>
  <c r="AC19" i="8"/>
  <c r="AH20" i="8"/>
  <c r="AK21" i="8"/>
  <c r="Z22" i="8"/>
  <c r="AC23" i="8"/>
  <c r="AG24" i="8"/>
  <c r="AJ25" i="8"/>
  <c r="Y26" i="8"/>
  <c r="AO26" i="8"/>
  <c r="AF27" i="8"/>
  <c r="AO28" i="8"/>
  <c r="AF29" i="8"/>
  <c r="AO30" i="8"/>
  <c r="AF31" i="8"/>
  <c r="AO32" i="8"/>
  <c r="AF33" i="8"/>
  <c r="AO34" i="8"/>
  <c r="AF35" i="8"/>
  <c r="AO36" i="8"/>
  <c r="AG37" i="8"/>
  <c r="Y38" i="8"/>
  <c r="AK46" i="8"/>
  <c r="AJ54" i="8"/>
  <c r="AJ58" i="8"/>
  <c r="AJ62" i="8"/>
  <c r="Z65" i="8"/>
  <c r="AJ75" i="8"/>
  <c r="AI7" i="1"/>
  <c r="P7" i="1" s="1"/>
  <c r="AI19" i="1"/>
  <c r="P19" i="1" s="1"/>
  <c r="AI29" i="1"/>
  <c r="P29" i="1" s="1"/>
  <c r="AI39" i="1"/>
  <c r="P39" i="1" s="1"/>
  <c r="AI59" i="1"/>
  <c r="P59" i="1" s="1"/>
  <c r="AI69" i="1"/>
  <c r="P69" i="1" s="1"/>
  <c r="AI89" i="1"/>
  <c r="P89" i="1" s="1"/>
  <c r="AI99" i="1"/>
  <c r="P99" i="1" s="1"/>
  <c r="AI110" i="1"/>
  <c r="P110" i="1" s="1"/>
  <c r="AI120" i="1"/>
  <c r="P120" i="1" s="1"/>
  <c r="AI128" i="1"/>
  <c r="P128" i="1" s="1"/>
  <c r="AI147" i="1"/>
  <c r="P147" i="1" s="1"/>
  <c r="AI156" i="1"/>
  <c r="P156" i="1" s="1"/>
  <c r="AI165" i="1"/>
  <c r="P165" i="1" s="1"/>
  <c r="AI175" i="1"/>
  <c r="P175" i="1" s="1"/>
  <c r="AI183" i="1"/>
  <c r="P183" i="1" s="1"/>
  <c r="AI193" i="1"/>
  <c r="P193" i="1" s="1"/>
  <c r="AI201" i="1"/>
  <c r="P201" i="1" s="1"/>
  <c r="AI213" i="1"/>
  <c r="P213" i="1" s="1"/>
  <c r="AI223" i="1"/>
  <c r="P223" i="1" s="1"/>
  <c r="AI235" i="1"/>
  <c r="P235" i="1" s="1"/>
  <c r="AI245" i="1"/>
  <c r="P245" i="1" s="1"/>
  <c r="AI255" i="1"/>
  <c r="P255" i="1" s="1"/>
  <c r="AI266" i="1"/>
  <c r="P266" i="1" s="1"/>
  <c r="AI276" i="1"/>
  <c r="P276" i="1" s="1"/>
  <c r="AI286" i="1"/>
  <c r="P286" i="1" s="1"/>
  <c r="AI297" i="1"/>
  <c r="P297" i="1" s="1"/>
  <c r="AI307" i="1"/>
  <c r="P307" i="1" s="1"/>
  <c r="AI315" i="1"/>
  <c r="P315" i="1" s="1"/>
  <c r="AI325" i="1"/>
  <c r="P325" i="1" s="1"/>
  <c r="AI337" i="1"/>
  <c r="P337" i="1" s="1"/>
  <c r="AI346" i="1"/>
  <c r="P346" i="1" s="1"/>
  <c r="AI355" i="1"/>
  <c r="P355" i="1" s="1"/>
  <c r="AI364" i="1"/>
  <c r="P364" i="1" s="1"/>
  <c r="AI374" i="1"/>
  <c r="P374" i="1" s="1"/>
  <c r="AI383" i="1"/>
  <c r="P383" i="1" s="1"/>
  <c r="AI394" i="1"/>
  <c r="P394" i="1" s="1"/>
  <c r="AI404" i="1"/>
  <c r="P404" i="1" s="1"/>
  <c r="AI413" i="1"/>
  <c r="P413" i="1" s="1"/>
  <c r="AI423" i="1"/>
  <c r="P423" i="1" s="1"/>
  <c r="AI439" i="1"/>
  <c r="P439" i="1" s="1"/>
  <c r="AI455" i="1"/>
  <c r="P455" i="1" s="1"/>
  <c r="AI471" i="1"/>
  <c r="P471" i="1" s="1"/>
  <c r="AI486" i="1"/>
  <c r="P486" i="1" s="1"/>
  <c r="AI497" i="1"/>
  <c r="P497" i="1" s="1"/>
  <c r="AH3" i="8"/>
  <c r="AJ4" i="8"/>
  <c r="Y5" i="8"/>
  <c r="AO5" i="8"/>
  <c r="AB6" i="8"/>
  <c r="AG7" i="8"/>
  <c r="AJ8" i="8"/>
  <c r="Y9" i="8"/>
  <c r="AO9" i="8"/>
  <c r="AB10" i="8"/>
  <c r="AG11" i="8"/>
  <c r="AJ12" i="8"/>
  <c r="Y13" i="8"/>
  <c r="AO13" i="8"/>
  <c r="AB14" i="8"/>
  <c r="AG15" i="8"/>
  <c r="AJ16" i="8"/>
  <c r="Y17" i="8"/>
  <c r="AO17" i="8"/>
  <c r="AB18" i="8"/>
  <c r="AG19" i="8"/>
  <c r="AJ20" i="8"/>
  <c r="Y21" i="8"/>
  <c r="AO21" i="8"/>
  <c r="AB22" i="8"/>
  <c r="AG23" i="8"/>
  <c r="AI24" i="8"/>
  <c r="X25" i="8"/>
  <c r="AN25" i="8"/>
  <c r="AA26" i="8"/>
  <c r="AG27" i="8"/>
  <c r="X28" i="8"/>
  <c r="AG29" i="8"/>
  <c r="X30" i="8"/>
  <c r="AG31" i="8"/>
  <c r="X32" i="8"/>
  <c r="AG33" i="8"/>
  <c r="X34" i="8"/>
  <c r="AG35" i="8"/>
  <c r="X36" i="8"/>
  <c r="AN37" i="8"/>
  <c r="AF38" i="8"/>
  <c r="X39" i="8"/>
  <c r="W53" i="8"/>
  <c r="W57" i="8"/>
  <c r="W61" i="8"/>
  <c r="AJ70" i="8"/>
  <c r="Z94" i="8"/>
  <c r="AB101" i="8"/>
  <c r="AI8" i="1"/>
  <c r="P8" i="1" s="1"/>
  <c r="AI30" i="1"/>
  <c r="P30" i="1" s="1"/>
  <c r="AI40" i="1"/>
  <c r="P40" i="1" s="1"/>
  <c r="AI51" i="1"/>
  <c r="P51" i="1" s="1"/>
  <c r="AI60" i="1"/>
  <c r="P60" i="1" s="1"/>
  <c r="AI70" i="1"/>
  <c r="P70" i="1" s="1"/>
  <c r="AI80" i="1"/>
  <c r="P80" i="1" s="1"/>
  <c r="AI90" i="1"/>
  <c r="P90" i="1" s="1"/>
  <c r="AI102" i="1"/>
  <c r="P102" i="1" s="1"/>
  <c r="AI111" i="1"/>
  <c r="P111" i="1" s="1"/>
  <c r="AI121" i="1"/>
  <c r="P121" i="1" s="1"/>
  <c r="AI129" i="1"/>
  <c r="P129" i="1" s="1"/>
  <c r="AI138" i="1"/>
  <c r="P138" i="1" s="1"/>
  <c r="AI148" i="1"/>
  <c r="P148" i="1" s="1"/>
  <c r="AI157" i="1"/>
  <c r="P157" i="1" s="1"/>
  <c r="AI176" i="1"/>
  <c r="P176" i="1" s="1"/>
  <c r="AI184" i="1"/>
  <c r="P184" i="1" s="1"/>
  <c r="AI194" i="1"/>
  <c r="P194" i="1" s="1"/>
  <c r="AI204" i="1"/>
  <c r="P204" i="1" s="1"/>
  <c r="AI214" i="1"/>
  <c r="P214" i="1" s="1"/>
  <c r="AI224" i="1"/>
  <c r="P224" i="1" s="1"/>
  <c r="AI236" i="1"/>
  <c r="P236" i="1" s="1"/>
  <c r="AI246" i="1"/>
  <c r="P246" i="1" s="1"/>
  <c r="AI256" i="1"/>
  <c r="P256" i="1" s="1"/>
  <c r="AI267" i="1"/>
  <c r="P267" i="1" s="1"/>
  <c r="AI277" i="1"/>
  <c r="P277" i="1" s="1"/>
  <c r="AI298" i="1"/>
  <c r="P298" i="1" s="1"/>
  <c r="AI308" i="1"/>
  <c r="P308" i="1" s="1"/>
  <c r="AI316" i="1"/>
  <c r="P316" i="1" s="1"/>
  <c r="AI328" i="1"/>
  <c r="P328" i="1" s="1"/>
  <c r="AI338" i="1"/>
  <c r="P338" i="1" s="1"/>
  <c r="AI347" i="1"/>
  <c r="P347" i="1" s="1"/>
  <c r="AI358" i="1"/>
  <c r="P358" i="1" s="1"/>
  <c r="AI365" i="1"/>
  <c r="P365" i="1" s="1"/>
  <c r="AI375" i="1"/>
  <c r="P375" i="1" s="1"/>
  <c r="AI386" i="1"/>
  <c r="P386" i="1" s="1"/>
  <c r="AI395" i="1"/>
  <c r="P395" i="1" s="1"/>
  <c r="AI405" i="1"/>
  <c r="P405" i="1" s="1"/>
  <c r="AI416" i="1"/>
  <c r="P416" i="1" s="1"/>
  <c r="AI424" i="1"/>
  <c r="P424" i="1" s="1"/>
  <c r="AI440" i="1"/>
  <c r="P440" i="1" s="1"/>
  <c r="AI457" i="1"/>
  <c r="P457" i="1" s="1"/>
  <c r="AI472" i="1"/>
  <c r="P472" i="1" s="1"/>
  <c r="AI487" i="1"/>
  <c r="P487" i="1" s="1"/>
  <c r="AI498" i="1"/>
  <c r="P498" i="1" s="1"/>
  <c r="AI3" i="8"/>
  <c r="AK4" i="8"/>
  <c r="Z5" i="8"/>
  <c r="AC6" i="8"/>
  <c r="AH7" i="8"/>
  <c r="AK8" i="8"/>
  <c r="Z9" i="8"/>
  <c r="AC10" i="8"/>
  <c r="AH11" i="8"/>
  <c r="AK12" i="8"/>
  <c r="Z13" i="8"/>
  <c r="AC14" i="8"/>
  <c r="AH15" i="8"/>
  <c r="AK16" i="8"/>
  <c r="Z17" i="8"/>
  <c r="AC18" i="8"/>
  <c r="AH19" i="8"/>
  <c r="AK20" i="8"/>
  <c r="Z21" i="8"/>
  <c r="AC22" i="8"/>
  <c r="AH23" i="8"/>
  <c r="AJ24" i="8"/>
  <c r="Y25" i="8"/>
  <c r="AO25" i="8"/>
  <c r="AB26" i="8"/>
  <c r="AI27" i="8"/>
  <c r="Y28" i="8"/>
  <c r="AI29" i="8"/>
  <c r="Y30" i="8"/>
  <c r="AI31" i="8"/>
  <c r="Y32" i="8"/>
  <c r="AI33" i="8"/>
  <c r="Y34" i="8"/>
  <c r="AI35" i="8"/>
  <c r="Y36" i="8"/>
  <c r="AG38" i="8"/>
  <c r="Y39" i="8"/>
  <c r="Z53" i="8"/>
  <c r="Z57" i="8"/>
  <c r="Z61" i="8"/>
  <c r="Z67" i="8"/>
  <c r="AB77" i="8"/>
  <c r="AH84" i="8"/>
  <c r="AJ91" i="8"/>
  <c r="AI20" i="1"/>
  <c r="P20" i="1" s="1"/>
  <c r="AI11" i="1"/>
  <c r="P11" i="1" s="1"/>
  <c r="AI21" i="1"/>
  <c r="P21" i="1" s="1"/>
  <c r="AI31" i="1"/>
  <c r="P31" i="1" s="1"/>
  <c r="AI43" i="1"/>
  <c r="P43" i="1" s="1"/>
  <c r="AI52" i="1"/>
  <c r="P52" i="1" s="1"/>
  <c r="AI61" i="1"/>
  <c r="P61" i="1" s="1"/>
  <c r="AI73" i="1"/>
  <c r="P73" i="1" s="1"/>
  <c r="AI81" i="1"/>
  <c r="P81" i="1" s="1"/>
  <c r="AI91" i="1"/>
  <c r="P91" i="1" s="1"/>
  <c r="AI103" i="1"/>
  <c r="P103" i="1" s="1"/>
  <c r="AI112" i="1"/>
  <c r="P112" i="1" s="1"/>
  <c r="AI122" i="1"/>
  <c r="P122" i="1" s="1"/>
  <c r="AI139" i="1"/>
  <c r="P139" i="1" s="1"/>
  <c r="AI149" i="1"/>
  <c r="P149" i="1" s="1"/>
  <c r="AI158" i="1"/>
  <c r="P158" i="1" s="1"/>
  <c r="AI168" i="1"/>
  <c r="P168" i="1" s="1"/>
  <c r="AI177" i="1"/>
  <c r="P177" i="1" s="1"/>
  <c r="AI185" i="1"/>
  <c r="P185" i="1" s="1"/>
  <c r="AI205" i="1"/>
  <c r="P205" i="1" s="1"/>
  <c r="AI215" i="1"/>
  <c r="P215" i="1" s="1"/>
  <c r="AI227" i="1"/>
  <c r="P227" i="1" s="1"/>
  <c r="AI237" i="1"/>
  <c r="P237" i="1" s="1"/>
  <c r="AI247" i="1"/>
  <c r="P247" i="1" s="1"/>
  <c r="AI268" i="1"/>
  <c r="P268" i="1" s="1"/>
  <c r="AI278" i="1"/>
  <c r="P278" i="1" s="1"/>
  <c r="AI289" i="1"/>
  <c r="P289" i="1" s="1"/>
  <c r="AI299" i="1"/>
  <c r="P299" i="1" s="1"/>
  <c r="AI309" i="1"/>
  <c r="P309" i="1" s="1"/>
  <c r="AI317" i="1"/>
  <c r="P317" i="1" s="1"/>
  <c r="AI329" i="1"/>
  <c r="P329" i="1" s="1"/>
  <c r="AI339" i="1"/>
  <c r="P339" i="1" s="1"/>
  <c r="AI348" i="1"/>
  <c r="P348" i="1" s="1"/>
  <c r="AI366" i="1"/>
  <c r="P366" i="1" s="1"/>
  <c r="AI376" i="1"/>
  <c r="P376" i="1" s="1"/>
  <c r="AI387" i="1"/>
  <c r="P387" i="1" s="1"/>
  <c r="AI396" i="1"/>
  <c r="P396" i="1" s="1"/>
  <c r="AI406" i="1"/>
  <c r="P406" i="1" s="1"/>
  <c r="AI417" i="1"/>
  <c r="P417" i="1" s="1"/>
  <c r="AI426" i="1"/>
  <c r="P426" i="1" s="1"/>
  <c r="AI442" i="1"/>
  <c r="P442" i="1" s="1"/>
  <c r="AI461" i="1"/>
  <c r="P461" i="1" s="1"/>
  <c r="AI475" i="1"/>
  <c r="P475" i="1" s="1"/>
  <c r="AI500" i="1"/>
  <c r="P500" i="1" s="1"/>
  <c r="AI501" i="1"/>
  <c r="AK3" i="8"/>
  <c r="Y4" i="8"/>
  <c r="AO4" i="8"/>
  <c r="AB5" i="8"/>
  <c r="AG6" i="8"/>
  <c r="AJ7" i="8"/>
  <c r="Y8" i="8"/>
  <c r="AO8" i="8"/>
  <c r="AB9" i="8"/>
  <c r="AG10" i="8"/>
  <c r="AJ11" i="8"/>
  <c r="Y12" i="8"/>
  <c r="AO12" i="8"/>
  <c r="AB13" i="8"/>
  <c r="AG14" i="8"/>
  <c r="AJ15" i="8"/>
  <c r="Y16" i="8"/>
  <c r="AO16" i="8"/>
  <c r="AB17" i="8"/>
  <c r="AG18" i="8"/>
  <c r="AJ19" i="8"/>
  <c r="Y20" i="8"/>
  <c r="AO20" i="8"/>
  <c r="AB21" i="8"/>
  <c r="AG22" i="8"/>
  <c r="AJ23" i="8"/>
  <c r="X24" i="8"/>
  <c r="AN24" i="8"/>
  <c r="AA25" i="8"/>
  <c r="AF26" i="8"/>
  <c r="AN27" i="8"/>
  <c r="AA28" i="8"/>
  <c r="AN29" i="8"/>
  <c r="AA30" i="8"/>
  <c r="AN31" i="8"/>
  <c r="AA32" i="8"/>
  <c r="AN33" i="8"/>
  <c r="AA34" i="8"/>
  <c r="AN35" i="8"/>
  <c r="AA36" i="8"/>
  <c r="AN38" i="8"/>
  <c r="AF39" i="8"/>
  <c r="Y40" i="8"/>
  <c r="AB41" i="8"/>
  <c r="W42" i="8"/>
  <c r="AH52" i="8"/>
  <c r="AH56" i="8"/>
  <c r="AH60" i="8"/>
  <c r="AJ64" i="8"/>
  <c r="AJ109" i="8"/>
  <c r="T3" i="21"/>
  <c r="S3" i="21"/>
  <c r="R3" i="21"/>
  <c r="Z3" i="21"/>
  <c r="Q3" i="21"/>
  <c r="Y3" i="21"/>
  <c r="P3" i="21"/>
  <c r="W3" i="21"/>
  <c r="N3" i="21"/>
  <c r="U3" i="21"/>
  <c r="X3" i="21"/>
  <c r="V3" i="21"/>
  <c r="O3" i="21"/>
  <c r="M3" i="21"/>
  <c r="A90" i="19"/>
  <c r="A114" i="19"/>
  <c r="A201" i="19"/>
  <c r="A4" i="19"/>
  <c r="A11" i="19"/>
  <c r="A24" i="19"/>
  <c r="A37" i="19"/>
  <c r="A80" i="19"/>
  <c r="A87" i="19"/>
  <c r="A111" i="19"/>
  <c r="A118" i="19"/>
  <c r="A8" i="19"/>
  <c r="A41" i="19"/>
  <c r="A44" i="19"/>
  <c r="A57" i="19"/>
  <c r="A60" i="19"/>
  <c r="A182" i="19"/>
  <c r="A192" i="19"/>
  <c r="A236" i="19"/>
  <c r="A12" i="19"/>
  <c r="A25" i="19"/>
  <c r="A28" i="19"/>
  <c r="A38" i="19"/>
  <c r="A50" i="19"/>
  <c r="A54" i="19"/>
  <c r="A64" i="19"/>
  <c r="A81" i="19"/>
  <c r="A95" i="19"/>
  <c r="A145" i="19"/>
  <c r="A152" i="19"/>
  <c r="A159" i="19"/>
  <c r="A209" i="19"/>
  <c r="A216" i="19"/>
  <c r="A223" i="19"/>
  <c r="A249" i="19"/>
  <c r="A18" i="19"/>
  <c r="A22" i="19"/>
  <c r="A34" i="19"/>
  <c r="A51" i="19"/>
  <c r="A92" i="19"/>
  <c r="A99" i="19"/>
  <c r="A102" i="19"/>
  <c r="A116" i="19"/>
  <c r="A135" i="19"/>
  <c r="A6" i="19"/>
  <c r="A19" i="19"/>
  <c r="A32" i="19"/>
  <c r="A35" i="19"/>
  <c r="A65" i="19"/>
  <c r="A75" i="19"/>
  <c r="A109" i="19"/>
  <c r="A123" i="19"/>
  <c r="A126" i="19"/>
  <c r="A9" i="19"/>
  <c r="A58" i="19"/>
  <c r="A62" i="19"/>
  <c r="A428" i="19"/>
  <c r="A420" i="19"/>
  <c r="A479" i="19"/>
  <c r="A471" i="19"/>
  <c r="A463" i="19"/>
  <c r="A455" i="19"/>
  <c r="A447" i="19"/>
  <c r="A439" i="19"/>
  <c r="A429" i="19"/>
  <c r="A349" i="19"/>
  <c r="A352" i="19"/>
  <c r="A344" i="19"/>
  <c r="A336" i="19"/>
  <c r="A328" i="19"/>
  <c r="A320" i="19"/>
  <c r="A312" i="19"/>
  <c r="A304" i="19"/>
  <c r="A296" i="19"/>
  <c r="A288" i="19"/>
  <c r="A280" i="19"/>
  <c r="A478" i="19"/>
  <c r="A470" i="19"/>
  <c r="A462" i="19"/>
  <c r="A409" i="19"/>
  <c r="A393" i="19"/>
  <c r="A361" i="19"/>
  <c r="A353" i="19"/>
  <c r="A345" i="19"/>
  <c r="A337" i="19"/>
  <c r="A329" i="19"/>
  <c r="A321" i="19"/>
  <c r="A313" i="19"/>
  <c r="A305" i="19"/>
  <c r="A289" i="19"/>
  <c r="A272" i="19"/>
  <c r="A273" i="19"/>
  <c r="A230" i="19"/>
  <c r="A195" i="19"/>
  <c r="A131" i="19"/>
  <c r="A243" i="19"/>
  <c r="A219" i="19"/>
  <c r="A155" i="19"/>
  <c r="A91" i="19"/>
  <c r="A256" i="19"/>
  <c r="A224" i="19"/>
  <c r="A205" i="19"/>
  <c r="A141" i="19"/>
  <c r="A297" i="19"/>
  <c r="A281" i="19"/>
  <c r="A235" i="19"/>
  <c r="A203" i="19"/>
  <c r="A165" i="19"/>
  <c r="A266" i="19"/>
  <c r="A264" i="19"/>
  <c r="A213" i="19"/>
  <c r="A149" i="19"/>
  <c r="A248" i="19"/>
  <c r="A240" i="19"/>
  <c r="A125" i="19"/>
  <c r="A121" i="19"/>
  <c r="A83" i="19"/>
  <c r="A189" i="19"/>
  <c r="A137" i="19"/>
  <c r="A132" i="19"/>
  <c r="A127" i="19"/>
  <c r="A120" i="19"/>
  <c r="A113" i="19"/>
  <c r="A101" i="19"/>
  <c r="A94" i="19"/>
  <c r="A48" i="19"/>
  <c r="A16" i="19"/>
  <c r="A199" i="19"/>
  <c r="A17" i="19"/>
  <c r="A211" i="19"/>
  <c r="A208" i="19"/>
  <c r="A166" i="19"/>
  <c r="A147" i="19"/>
  <c r="A144" i="19"/>
  <c r="A139" i="19"/>
  <c r="A108" i="19"/>
  <c r="A70" i="19"/>
  <c r="A59" i="19"/>
  <c r="A46" i="19"/>
  <c r="A33" i="19"/>
  <c r="A29" i="19"/>
  <c r="A27" i="19"/>
  <c r="A14" i="19"/>
  <c r="A7" i="19"/>
  <c r="A78" i="19"/>
  <c r="A43" i="19"/>
  <c r="A180" i="19"/>
  <c r="A72" i="19"/>
  <c r="A42" i="19"/>
  <c r="A40" i="19"/>
  <c r="A5" i="19"/>
  <c r="A30" i="19"/>
  <c r="A185" i="19"/>
  <c r="A163" i="19"/>
  <c r="A67" i="19"/>
  <c r="A53" i="19"/>
  <c r="A21" i="19"/>
  <c r="A3" i="19"/>
  <c r="A246" i="19"/>
  <c r="A196" i="19"/>
  <c r="A49" i="19"/>
  <c r="A13" i="19"/>
  <c r="A238" i="19"/>
  <c r="A128" i="19"/>
  <c r="A104" i="19"/>
  <c r="A173" i="19"/>
  <c r="A85" i="19"/>
  <c r="A215" i="19"/>
  <c r="A151" i="19"/>
  <c r="A45" i="19"/>
  <c r="A10" i="19"/>
  <c r="A26" i="19"/>
  <c r="A36" i="19"/>
  <c r="A97" i="19"/>
  <c r="A140" i="19"/>
  <c r="A204" i="19"/>
  <c r="A130" i="19"/>
  <c r="A184" i="19"/>
  <c r="A31" i="19"/>
  <c r="A68" i="19"/>
  <c r="A106" i="19"/>
  <c r="A142" i="19"/>
  <c r="A148" i="19"/>
  <c r="A150" i="19"/>
  <c r="A156" i="19"/>
  <c r="A164" i="19"/>
  <c r="A167" i="19"/>
  <c r="A206" i="19"/>
  <c r="A212" i="19"/>
  <c r="A214" i="19"/>
  <c r="A220" i="19"/>
  <c r="A228" i="19"/>
  <c r="A245" i="19"/>
  <c r="A251" i="19"/>
  <c r="A254" i="19"/>
  <c r="A311" i="19"/>
  <c r="A327" i="19"/>
  <c r="A343" i="19"/>
  <c r="A359" i="19"/>
  <c r="A362" i="19"/>
  <c r="A365" i="19"/>
  <c r="A379" i="19"/>
  <c r="A395" i="19"/>
  <c r="A411" i="19"/>
  <c r="A432" i="19"/>
  <c r="A443" i="19"/>
  <c r="A460" i="19"/>
  <c r="A473" i="19"/>
  <c r="A477" i="19"/>
  <c r="A490" i="19"/>
  <c r="A493" i="19"/>
  <c r="A496" i="19"/>
  <c r="A178" i="19"/>
  <c r="A301" i="19"/>
  <c r="A39" i="19"/>
  <c r="A69" i="19"/>
  <c r="A71" i="19"/>
  <c r="A107" i="19"/>
  <c r="A162" i="19"/>
  <c r="A179" i="19"/>
  <c r="A232" i="19"/>
  <c r="A302" i="19"/>
  <c r="A314" i="19"/>
  <c r="A318" i="19"/>
  <c r="A330" i="19"/>
  <c r="A334" i="19"/>
  <c r="A346" i="19"/>
  <c r="A350" i="19"/>
  <c r="A363" i="19"/>
  <c r="A369" i="19"/>
  <c r="A376" i="19"/>
  <c r="A380" i="19"/>
  <c r="A383" i="19"/>
  <c r="A386" i="19"/>
  <c r="A389" i="19"/>
  <c r="A392" i="19"/>
  <c r="A396" i="19"/>
  <c r="A399" i="19"/>
  <c r="A402" i="19"/>
  <c r="A405" i="19"/>
  <c r="A408" i="19"/>
  <c r="A412" i="19"/>
  <c r="A415" i="19"/>
  <c r="A418" i="19"/>
  <c r="A437" i="19"/>
  <c r="A457" i="19"/>
  <c r="A461" i="19"/>
  <c r="A474" i="19"/>
  <c r="A480" i="19"/>
  <c r="A487" i="19"/>
  <c r="A491" i="19"/>
  <c r="A66" i="19"/>
  <c r="A133" i="19"/>
  <c r="A146" i="19"/>
  <c r="A160" i="19"/>
  <c r="A168" i="19"/>
  <c r="A171" i="19"/>
  <c r="A176" i="19"/>
  <c r="A210" i="19"/>
  <c r="A252" i="19"/>
  <c r="A299" i="19"/>
  <c r="A20" i="19"/>
  <c r="A52" i="19"/>
  <c r="A265" i="19"/>
  <c r="A15" i="19"/>
  <c r="A47" i="19"/>
  <c r="A76" i="19"/>
  <c r="A88" i="19"/>
  <c r="A93" i="19"/>
  <c r="A100" i="19"/>
  <c r="A112" i="19"/>
  <c r="A119" i="19"/>
  <c r="A143" i="19"/>
  <c r="A157" i="19"/>
  <c r="A190" i="19"/>
  <c r="A193" i="19"/>
  <c r="A207" i="19"/>
  <c r="A221" i="19"/>
  <c r="A227" i="19"/>
  <c r="A233" i="19"/>
  <c r="A244" i="19"/>
  <c r="A255" i="19"/>
  <c r="A261" i="19"/>
  <c r="A170" i="19"/>
  <c r="A61" i="19"/>
  <c r="A74" i="19"/>
  <c r="A84" i="19"/>
  <c r="A96" i="19"/>
  <c r="A98" i="19"/>
  <c r="A115" i="19"/>
  <c r="A117" i="19"/>
  <c r="A122" i="19"/>
  <c r="A124" i="19"/>
  <c r="A134" i="19"/>
  <c r="A136" i="19"/>
  <c r="A177" i="19"/>
  <c r="A188" i="19"/>
  <c r="A191" i="19"/>
  <c r="A194" i="19"/>
  <c r="A239" i="19"/>
  <c r="A241" i="19"/>
  <c r="A267" i="19"/>
  <c r="A283" i="19"/>
  <c r="A287" i="19"/>
  <c r="A187" i="19"/>
  <c r="A226" i="19"/>
  <c r="A23" i="19"/>
  <c r="A55" i="19"/>
  <c r="A63" i="19"/>
  <c r="A77" i="19"/>
  <c r="A79" i="19"/>
  <c r="A86" i="19"/>
  <c r="A89" i="19"/>
  <c r="A103" i="19"/>
  <c r="A105" i="19"/>
  <c r="A110" i="19"/>
  <c r="A158" i="19"/>
  <c r="A161" i="19"/>
  <c r="A172" i="19"/>
  <c r="A174" i="19"/>
  <c r="A186" i="19"/>
  <c r="A197" i="19"/>
  <c r="A222" i="19"/>
  <c r="A231" i="19"/>
  <c r="A247" i="19"/>
  <c r="A250" i="19"/>
  <c r="A181" i="19"/>
  <c r="A257" i="19"/>
  <c r="A82" i="19"/>
  <c r="A129" i="19"/>
  <c r="A153" i="19"/>
  <c r="A169" i="19"/>
  <c r="A175" i="19"/>
  <c r="A183" i="19"/>
  <c r="A198" i="19"/>
  <c r="A200" i="19"/>
  <c r="A217" i="19"/>
  <c r="A225" i="19"/>
  <c r="A253" i="19"/>
  <c r="A259" i="19"/>
  <c r="A268" i="19"/>
  <c r="A138" i="19"/>
  <c r="A202" i="19"/>
  <c r="A234" i="19"/>
  <c r="A271" i="19"/>
  <c r="A293" i="19"/>
  <c r="A298" i="19"/>
  <c r="A308" i="19"/>
  <c r="A317" i="19"/>
  <c r="A324" i="19"/>
  <c r="A333" i="19"/>
  <c r="A340" i="19"/>
  <c r="A356" i="19"/>
  <c r="A366" i="19"/>
  <c r="A382" i="19"/>
  <c r="A385" i="19"/>
  <c r="A398" i="19"/>
  <c r="A401" i="19"/>
  <c r="A414" i="19"/>
  <c r="A417" i="19"/>
  <c r="A427" i="19"/>
  <c r="A433" i="19"/>
  <c r="A436" i="19"/>
  <c r="A450" i="19"/>
  <c r="A456" i="19"/>
  <c r="A467" i="19"/>
  <c r="A484" i="19"/>
  <c r="A494" i="19"/>
  <c r="A154" i="19"/>
  <c r="A218" i="19"/>
  <c r="A242" i="19"/>
  <c r="A315" i="19"/>
  <c r="A331" i="19"/>
  <c r="A347" i="19"/>
  <c r="A367" i="19"/>
  <c r="A370" i="19"/>
  <c r="A373" i="19"/>
  <c r="A421" i="19"/>
  <c r="A424" i="19"/>
  <c r="A430" i="19"/>
  <c r="A434" i="19"/>
  <c r="A440" i="19"/>
  <c r="A451" i="19"/>
  <c r="A454" i="19"/>
  <c r="A468" i="19"/>
  <c r="A481" i="19"/>
  <c r="A229" i="19"/>
  <c r="A274" i="19"/>
  <c r="A278" i="19"/>
  <c r="A284" i="19"/>
  <c r="A290" i="19"/>
  <c r="A294" i="19"/>
  <c r="A300" i="19"/>
  <c r="A303" i="19"/>
  <c r="A319" i="19"/>
  <c r="A335" i="19"/>
  <c r="A275" i="19"/>
  <c r="A237" i="19"/>
  <c r="A260" i="19"/>
  <c r="A263" i="19"/>
  <c r="A270" i="19"/>
  <c r="A279" i="19"/>
  <c r="A285" i="19"/>
  <c r="A258" i="19"/>
  <c r="A276" i="19"/>
  <c r="A497" i="19"/>
  <c r="A498" i="19"/>
  <c r="A351" i="19"/>
  <c r="A360" i="19"/>
  <c r="A364" i="19"/>
  <c r="A374" i="19"/>
  <c r="A387" i="19"/>
  <c r="A403" i="19"/>
  <c r="A419" i="19"/>
  <c r="A431" i="19"/>
  <c r="A438" i="19"/>
  <c r="A441" i="19"/>
  <c r="A444" i="19"/>
  <c r="A458" i="19"/>
  <c r="A464" i="19"/>
  <c r="A475" i="19"/>
  <c r="A492" i="19"/>
  <c r="A291" i="19"/>
  <c r="A309" i="19"/>
  <c r="A316" i="19"/>
  <c r="A325" i="19"/>
  <c r="A332" i="19"/>
  <c r="A341" i="19"/>
  <c r="A348" i="19"/>
  <c r="A357" i="19"/>
  <c r="A371" i="19"/>
  <c r="A377" i="19"/>
  <c r="A390" i="19"/>
  <c r="A406" i="19"/>
  <c r="A435" i="19"/>
  <c r="A445" i="19"/>
  <c r="A452" i="19"/>
  <c r="A465" i="19"/>
  <c r="A469" i="19"/>
  <c r="A482" i="19"/>
  <c r="A485" i="19"/>
  <c r="A488" i="19"/>
  <c r="A495" i="19"/>
  <c r="A499" i="19"/>
  <c r="A262" i="19"/>
  <c r="A269" i="19"/>
  <c r="A295" i="19"/>
  <c r="A306" i="19"/>
  <c r="A310" i="19"/>
  <c r="A322" i="19"/>
  <c r="A326" i="19"/>
  <c r="A338" i="19"/>
  <c r="A342" i="19"/>
  <c r="A354" i="19"/>
  <c r="A358" i="19"/>
  <c r="A375" i="19"/>
  <c r="A378" i="19"/>
  <c r="A381" i="19"/>
  <c r="A384" i="19"/>
  <c r="A388" i="19"/>
  <c r="A391" i="19"/>
  <c r="A394" i="19"/>
  <c r="A397" i="19"/>
  <c r="A400" i="19"/>
  <c r="A404" i="19"/>
  <c r="A407" i="19"/>
  <c r="A410" i="19"/>
  <c r="A413" i="19"/>
  <c r="A416" i="19"/>
  <c r="A422" i="19"/>
  <c r="A425" i="19"/>
  <c r="A442" i="19"/>
  <c r="A448" i="19"/>
  <c r="A459" i="19"/>
  <c r="A476" i="19"/>
  <c r="A486" i="19"/>
  <c r="A489" i="19"/>
  <c r="A277" i="19"/>
  <c r="A282" i="19"/>
  <c r="A286" i="19"/>
  <c r="A292" i="19"/>
  <c r="A307" i="19"/>
  <c r="A323" i="19"/>
  <c r="A339" i="19"/>
  <c r="A355" i="19"/>
  <c r="A368" i="19"/>
  <c r="A372" i="19"/>
  <c r="A423" i="19"/>
  <c r="A426" i="19"/>
  <c r="A446" i="19"/>
  <c r="A449" i="19"/>
  <c r="A453" i="19"/>
  <c r="A466" i="19"/>
  <c r="A472" i="19"/>
  <c r="A483" i="19"/>
  <c r="O176" i="1" l="1"/>
  <c r="B175" i="8" s="1"/>
  <c r="T175" i="8" s="1"/>
  <c r="O113" i="1"/>
  <c r="B112" i="8" s="1"/>
  <c r="O78" i="1"/>
  <c r="B77" i="8" s="1"/>
  <c r="O120" i="1"/>
  <c r="B119" i="8" s="1"/>
  <c r="T119" i="8" s="1"/>
  <c r="O79" i="1"/>
  <c r="B78" i="8" s="1"/>
  <c r="T78" i="8" s="1"/>
  <c r="O103" i="1"/>
  <c r="B102" i="8" s="1"/>
  <c r="O89" i="1"/>
  <c r="B88" i="8" s="1"/>
  <c r="O374" i="1"/>
  <c r="B373" i="8" s="1"/>
  <c r="O392" i="1"/>
  <c r="B391" i="8" s="1"/>
  <c r="O234" i="1"/>
  <c r="B233" i="8" s="1"/>
  <c r="O218" i="1"/>
  <c r="B217" i="8" s="1"/>
  <c r="O202" i="1"/>
  <c r="B201" i="8" s="1"/>
  <c r="O186" i="1"/>
  <c r="B185" i="8" s="1"/>
  <c r="O274" i="1"/>
  <c r="B273" i="8" s="1"/>
  <c r="O235" i="1"/>
  <c r="B234" i="8" s="1"/>
  <c r="O219" i="1"/>
  <c r="B218" i="8" s="1"/>
  <c r="O203" i="1"/>
  <c r="B202" i="8" s="1"/>
  <c r="O187" i="1"/>
  <c r="B186" i="8" s="1"/>
  <c r="O291" i="1"/>
  <c r="B290" i="8" s="1"/>
  <c r="O188" i="1"/>
  <c r="B187" i="8" s="1"/>
  <c r="O98" i="1"/>
  <c r="B97" i="8" s="1"/>
  <c r="O178" i="1"/>
  <c r="B177" i="8" s="1"/>
  <c r="O139" i="1"/>
  <c r="B138" i="8" s="1"/>
  <c r="O196" i="1"/>
  <c r="B195" i="8" s="1"/>
  <c r="O460" i="1"/>
  <c r="B459" i="8" s="1"/>
  <c r="T459" i="8" s="1"/>
  <c r="O302" i="1"/>
  <c r="B301" i="8" s="1"/>
  <c r="T301" i="8" s="1"/>
  <c r="O295" i="1"/>
  <c r="B294" i="8" s="1"/>
  <c r="O444" i="1"/>
  <c r="B443" i="8" s="1"/>
  <c r="O229" i="1"/>
  <c r="B228" i="8" s="1"/>
  <c r="T228" i="8" s="1"/>
  <c r="O253" i="1"/>
  <c r="B252" i="8" s="1"/>
  <c r="O213" i="1"/>
  <c r="O173" i="1"/>
  <c r="B172" i="8" s="1"/>
  <c r="O448" i="1"/>
  <c r="B447" i="8" s="1"/>
  <c r="O149" i="1"/>
  <c r="B148" i="8" s="1"/>
  <c r="O192" i="1"/>
  <c r="O77" i="1"/>
  <c r="B76" i="8" s="1"/>
  <c r="O434" i="1"/>
  <c r="B433" i="8" s="1"/>
  <c r="O455" i="1"/>
  <c r="B454" i="8" s="1"/>
  <c r="O357" i="1"/>
  <c r="B356" i="8" s="1"/>
  <c r="O330" i="1"/>
  <c r="B329" i="8" s="1"/>
  <c r="O290" i="1"/>
  <c r="B289" i="8" s="1"/>
  <c r="O170" i="1"/>
  <c r="B169" i="8" s="1"/>
  <c r="O82" i="1"/>
  <c r="B81" i="8" s="1"/>
  <c r="O156" i="1"/>
  <c r="B155" i="8" s="1"/>
  <c r="O73" i="1"/>
  <c r="B72" i="8" s="1"/>
  <c r="O458" i="1"/>
  <c r="B457" i="8" s="1"/>
  <c r="O477" i="1"/>
  <c r="B476" i="8" s="1"/>
  <c r="O385" i="1"/>
  <c r="B384" i="8" s="1"/>
  <c r="O362" i="1"/>
  <c r="B361" i="8" s="1"/>
  <c r="N321" i="1"/>
  <c r="N317" i="1"/>
  <c r="O300" i="1"/>
  <c r="B299" i="8" s="1"/>
  <c r="O239" i="1"/>
  <c r="O345" i="1"/>
  <c r="B344" i="8" s="1"/>
  <c r="O325" i="1"/>
  <c r="B324" i="8" s="1"/>
  <c r="O367" i="1"/>
  <c r="O92" i="1"/>
  <c r="B91" i="8" s="1"/>
  <c r="O172" i="1"/>
  <c r="B171" i="8" s="1"/>
  <c r="O159" i="1"/>
  <c r="B158" i="8" s="1"/>
  <c r="O168" i="1"/>
  <c r="B167" i="8" s="1"/>
  <c r="O224" i="1"/>
  <c r="B223" i="8" s="1"/>
  <c r="T223" i="8" s="1"/>
  <c r="O255" i="1"/>
  <c r="O174" i="1"/>
  <c r="B173" i="8" s="1"/>
  <c r="O117" i="1"/>
  <c r="B116" i="8" s="1"/>
  <c r="O74" i="1"/>
  <c r="B73" i="8" s="1"/>
  <c r="O126" i="1"/>
  <c r="O147" i="1"/>
  <c r="B146" i="8" s="1"/>
  <c r="O489" i="1"/>
  <c r="B488" i="8" s="1"/>
  <c r="O366" i="1"/>
  <c r="B365" i="8" s="1"/>
  <c r="O315" i="1"/>
  <c r="B314" i="8" s="1"/>
  <c r="O124" i="1"/>
  <c r="B123" i="8" s="1"/>
  <c r="O303" i="1"/>
  <c r="B302" i="8" s="1"/>
  <c r="O490" i="1"/>
  <c r="B489" i="8" s="1"/>
  <c r="O481" i="1"/>
  <c r="B480" i="8" s="1"/>
  <c r="O81" i="1"/>
  <c r="B80" i="8" s="1"/>
  <c r="O179" i="1"/>
  <c r="B178" i="8" s="1"/>
  <c r="O88" i="1"/>
  <c r="B87" i="8" s="1"/>
  <c r="T87" i="8" s="1"/>
  <c r="O143" i="1"/>
  <c r="B142" i="8" s="1"/>
  <c r="O451" i="1"/>
  <c r="B450" i="8" s="1"/>
  <c r="O443" i="1"/>
  <c r="B442" i="8" s="1"/>
  <c r="O435" i="1"/>
  <c r="B434" i="8" s="1"/>
  <c r="O306" i="1"/>
  <c r="B305" i="8" s="1"/>
  <c r="T305" i="8" s="1"/>
  <c r="O155" i="1"/>
  <c r="B154" i="8" s="1"/>
  <c r="O64" i="1"/>
  <c r="O158" i="1"/>
  <c r="O246" i="1"/>
  <c r="O461" i="1"/>
  <c r="B460" i="8" s="1"/>
  <c r="O370" i="1"/>
  <c r="B369" i="8" s="1"/>
  <c r="O267" i="1"/>
  <c r="B266" i="8" s="1"/>
  <c r="O354" i="1"/>
  <c r="B353" i="8" s="1"/>
  <c r="O334" i="1"/>
  <c r="N335" i="1"/>
  <c r="O316" i="1"/>
  <c r="B315" i="8" s="1"/>
  <c r="O90" i="1"/>
  <c r="B89" i="8" s="1"/>
  <c r="O125" i="1"/>
  <c r="B124" i="8" s="1"/>
  <c r="O106" i="1"/>
  <c r="B105" i="8" s="1"/>
  <c r="O99" i="1"/>
  <c r="B98" i="8" s="1"/>
  <c r="O69" i="1"/>
  <c r="B68" i="8" s="1"/>
  <c r="O284" i="1"/>
  <c r="B283" i="8" s="1"/>
  <c r="O456" i="1"/>
  <c r="B455" i="8" s="1"/>
  <c r="O71" i="1"/>
  <c r="B70" i="8" s="1"/>
  <c r="O152" i="1"/>
  <c r="O101" i="1"/>
  <c r="B100" i="8" s="1"/>
  <c r="O70" i="1"/>
  <c r="B69" i="8" s="1"/>
  <c r="O216" i="1"/>
  <c r="B215" i="8" s="1"/>
  <c r="T215" i="8" s="1"/>
  <c r="O104" i="1"/>
  <c r="B103" i="8" s="1"/>
  <c r="O214" i="1"/>
  <c r="O150" i="1"/>
  <c r="B149" i="8" s="1"/>
  <c r="O248" i="1"/>
  <c r="B247" i="8" s="1"/>
  <c r="N413" i="1"/>
  <c r="O289" i="1"/>
  <c r="B288" i="8" s="1"/>
  <c r="O228" i="1"/>
  <c r="B227" i="8" s="1"/>
  <c r="O220" i="1"/>
  <c r="B219" i="8" s="1"/>
  <c r="O123" i="1"/>
  <c r="B122" i="8" s="1"/>
  <c r="O83" i="1"/>
  <c r="B82" i="8" s="1"/>
  <c r="O148" i="1"/>
  <c r="B147" i="8" s="1"/>
  <c r="O116" i="1"/>
  <c r="B115" i="8" s="1"/>
  <c r="O328" i="1"/>
  <c r="B327" i="8" s="1"/>
  <c r="O221" i="1"/>
  <c r="B220" i="8" s="1"/>
  <c r="O206" i="1"/>
  <c r="O165" i="1"/>
  <c r="B164" i="8" s="1"/>
  <c r="O118" i="1"/>
  <c r="B117" i="8" s="1"/>
  <c r="O245" i="1"/>
  <c r="B244" i="8" s="1"/>
  <c r="O189" i="1"/>
  <c r="B188" i="8" s="1"/>
  <c r="O160" i="1"/>
  <c r="B159" i="8" s="1"/>
  <c r="N384" i="1"/>
  <c r="O338" i="1"/>
  <c r="B337" i="8" s="1"/>
  <c r="O266" i="1"/>
  <c r="B265" i="8" s="1"/>
  <c r="O283" i="1"/>
  <c r="B282" i="8" s="1"/>
  <c r="O298" i="1"/>
  <c r="B297" i="8" s="1"/>
  <c r="O154" i="1"/>
  <c r="B153" i="8" s="1"/>
  <c r="O131" i="1"/>
  <c r="B130" i="8" s="1"/>
  <c r="O254" i="1"/>
  <c r="O449" i="1"/>
  <c r="B448" i="8" s="1"/>
  <c r="O199" i="1"/>
  <c r="B198" i="8" s="1"/>
  <c r="T198" i="8" s="1"/>
  <c r="O208" i="1"/>
  <c r="O136" i="1"/>
  <c r="O258" i="1"/>
  <c r="B257" i="8" s="1"/>
  <c r="T257" i="8" s="1"/>
  <c r="O279" i="1"/>
  <c r="B278" i="8" s="1"/>
  <c r="O102" i="1"/>
  <c r="B101" i="8" s="1"/>
  <c r="O72" i="1"/>
  <c r="O94" i="1"/>
  <c r="B93" i="8" s="1"/>
  <c r="N395" i="1"/>
  <c r="O494" i="1"/>
  <c r="B493" i="8" s="1"/>
  <c r="O473" i="1"/>
  <c r="B472" i="8" s="1"/>
  <c r="O301" i="1"/>
  <c r="B300" i="8" s="1"/>
  <c r="O242" i="1"/>
  <c r="B241" i="8" s="1"/>
  <c r="O226" i="1"/>
  <c r="B225" i="8" s="1"/>
  <c r="O210" i="1"/>
  <c r="B209" i="8" s="1"/>
  <c r="O194" i="1"/>
  <c r="B193" i="8" s="1"/>
  <c r="O243" i="1"/>
  <c r="B242" i="8" s="1"/>
  <c r="O227" i="1"/>
  <c r="B226" i="8" s="1"/>
  <c r="O211" i="1"/>
  <c r="B210" i="8" s="1"/>
  <c r="O195" i="1"/>
  <c r="B194" i="8" s="1"/>
  <c r="O122" i="1"/>
  <c r="B121" i="8" s="1"/>
  <c r="O76" i="1"/>
  <c r="B75" i="8" s="1"/>
  <c r="O212" i="1"/>
  <c r="B211" i="8" s="1"/>
  <c r="O162" i="1"/>
  <c r="B161" i="8" s="1"/>
  <c r="O204" i="1"/>
  <c r="B203" i="8" s="1"/>
  <c r="O107" i="1"/>
  <c r="B106" i="8" s="1"/>
  <c r="O171" i="1"/>
  <c r="B170" i="8" s="1"/>
  <c r="O252" i="1"/>
  <c r="B251" i="8" s="1"/>
  <c r="T251" i="8" s="1"/>
  <c r="O257" i="1"/>
  <c r="B256" i="8" s="1"/>
  <c r="O440" i="1"/>
  <c r="O96" i="1"/>
  <c r="B95" i="8" s="1"/>
  <c r="O198" i="1"/>
  <c r="O134" i="1"/>
  <c r="O62" i="1"/>
  <c r="B61" i="8" s="1"/>
  <c r="O386" i="1"/>
  <c r="B385" i="8" s="1"/>
  <c r="O324" i="1"/>
  <c r="B323" i="8" s="1"/>
  <c r="O163" i="1"/>
  <c r="B162" i="8" s="1"/>
  <c r="O146" i="1"/>
  <c r="B145" i="8" s="1"/>
  <c r="O250" i="1"/>
  <c r="B249" i="8" s="1"/>
  <c r="O263" i="1"/>
  <c r="O215" i="1"/>
  <c r="O86" i="1"/>
  <c r="B85" i="8" s="1"/>
  <c r="O175" i="1"/>
  <c r="O191" i="1"/>
  <c r="O190" i="1"/>
  <c r="B189" i="8" s="1"/>
  <c r="T189" i="8" s="1"/>
  <c r="O205" i="1"/>
  <c r="B204" i="8" s="1"/>
  <c r="O197" i="1"/>
  <c r="B196" i="8" s="1"/>
  <c r="O238" i="1"/>
  <c r="O60" i="1"/>
  <c r="O184" i="1"/>
  <c r="B183" i="8" s="1"/>
  <c r="O260" i="1"/>
  <c r="B259" i="8" s="1"/>
  <c r="O151" i="1"/>
  <c r="O200" i="1"/>
  <c r="O249" i="1"/>
  <c r="B248" i="8" s="1"/>
  <c r="T248" i="8" s="1"/>
  <c r="O119" i="1"/>
  <c r="B118" i="8" s="1"/>
  <c r="N380" i="1"/>
  <c r="O312" i="1"/>
  <c r="B311" i="8" s="1"/>
  <c r="O244" i="1"/>
  <c r="B243" i="8" s="1"/>
  <c r="O180" i="1"/>
  <c r="B179" i="8" s="1"/>
  <c r="O115" i="1"/>
  <c r="B114" i="8" s="1"/>
  <c r="O140" i="1"/>
  <c r="B139" i="8" s="1"/>
  <c r="O108" i="1"/>
  <c r="B107" i="8" s="1"/>
  <c r="O130" i="1"/>
  <c r="B129" i="8" s="1"/>
  <c r="O91" i="1"/>
  <c r="B90" i="8" s="1"/>
  <c r="O66" i="1"/>
  <c r="B65" i="8" s="1"/>
  <c r="O164" i="1"/>
  <c r="B163" i="8" s="1"/>
  <c r="O132" i="1"/>
  <c r="B131" i="8" s="1"/>
  <c r="O100" i="1"/>
  <c r="B99" i="8" s="1"/>
  <c r="O247" i="1"/>
  <c r="B246" i="8" s="1"/>
  <c r="O476" i="1"/>
  <c r="B475" i="8" s="1"/>
  <c r="O261" i="1"/>
  <c r="B260" i="8" s="1"/>
  <c r="O75" i="1"/>
  <c r="B74" i="8" s="1"/>
  <c r="O111" i="1"/>
  <c r="B110" i="8" s="1"/>
  <c r="O67" i="1"/>
  <c r="B66" i="8" s="1"/>
  <c r="O452" i="1"/>
  <c r="B451" i="8" s="1"/>
  <c r="O181" i="1"/>
  <c r="B180" i="8" s="1"/>
  <c r="O251" i="1"/>
  <c r="B250" i="8" s="1"/>
  <c r="O240" i="1"/>
  <c r="O232" i="1"/>
  <c r="O369" i="1"/>
  <c r="B368" i="8" s="1"/>
  <c r="O138" i="1"/>
  <c r="B137" i="8" s="1"/>
  <c r="O236" i="1"/>
  <c r="O114" i="1"/>
  <c r="B113" i="8" s="1"/>
  <c r="O259" i="1"/>
  <c r="B258" i="8" s="1"/>
  <c r="O135" i="1"/>
  <c r="B134" i="8" s="1"/>
  <c r="O142" i="1"/>
  <c r="O110" i="1"/>
  <c r="O84" i="1"/>
  <c r="O182" i="1"/>
  <c r="B181" i="8" s="1"/>
  <c r="T181" i="8" s="1"/>
  <c r="O95" i="1"/>
  <c r="O133" i="1"/>
  <c r="B132" i="8" s="1"/>
  <c r="O63" i="1"/>
  <c r="B62" i="8" s="1"/>
  <c r="O237" i="1"/>
  <c r="O256" i="1"/>
  <c r="O222" i="1"/>
  <c r="O381" i="1"/>
  <c r="B380" i="8" s="1"/>
  <c r="O479" i="1"/>
  <c r="B478" i="8" s="1"/>
  <c r="O294" i="1"/>
  <c r="O361" i="1"/>
  <c r="B360" i="8" s="1"/>
  <c r="T360" i="8" s="1"/>
  <c r="O326" i="1"/>
  <c r="B325" i="8" s="1"/>
  <c r="O437" i="1"/>
  <c r="B436" i="8" s="1"/>
  <c r="O393" i="1"/>
  <c r="B392" i="8" s="1"/>
  <c r="O305" i="1"/>
  <c r="B304" i="8" s="1"/>
  <c r="O469" i="1"/>
  <c r="B468" i="8" s="1"/>
  <c r="O500" i="1"/>
  <c r="B499" i="8" s="1"/>
  <c r="O450" i="1"/>
  <c r="B449" i="8" s="1"/>
  <c r="O426" i="1"/>
  <c r="B425" i="8" s="1"/>
  <c r="O418" i="1"/>
  <c r="B417" i="8" s="1"/>
  <c r="O410" i="1"/>
  <c r="B409" i="8" s="1"/>
  <c r="O402" i="1"/>
  <c r="B401" i="8" s="1"/>
  <c r="O268" i="1"/>
  <c r="O492" i="1"/>
  <c r="B491" i="8" s="1"/>
  <c r="O397" i="1"/>
  <c r="B396" i="8" s="1"/>
  <c r="O341" i="1"/>
  <c r="B340" i="8" s="1"/>
  <c r="O406" i="1"/>
  <c r="B405" i="8" s="1"/>
  <c r="O280" i="1"/>
  <c r="B279" i="8" s="1"/>
  <c r="O351" i="1"/>
  <c r="B350" i="8" s="1"/>
  <c r="O339" i="1"/>
  <c r="B338" i="8" s="1"/>
  <c r="O491" i="1"/>
  <c r="B490" i="8" s="1"/>
  <c r="O317" i="1"/>
  <c r="B316" i="8" s="1"/>
  <c r="O475" i="1"/>
  <c r="B474" i="8" s="1"/>
  <c r="O470" i="1"/>
  <c r="B469" i="8" s="1"/>
  <c r="O356" i="1"/>
  <c r="B355" i="8" s="1"/>
  <c r="O299" i="1"/>
  <c r="B298" i="8" s="1"/>
  <c r="O441" i="1"/>
  <c r="O293" i="1"/>
  <c r="B292" i="8" s="1"/>
  <c r="O439" i="1"/>
  <c r="B438" i="8" s="1"/>
  <c r="O471" i="1"/>
  <c r="B470" i="8" s="1"/>
  <c r="O429" i="1"/>
  <c r="B428" i="8" s="1"/>
  <c r="T428" i="8" s="1"/>
  <c r="O421" i="1"/>
  <c r="B420" i="8" s="1"/>
  <c r="O413" i="1"/>
  <c r="O399" i="1"/>
  <c r="B398" i="8" s="1"/>
  <c r="O365" i="1"/>
  <c r="B364" i="8" s="1"/>
  <c r="O405" i="1"/>
  <c r="B404" i="8" s="1"/>
  <c r="O309" i="1"/>
  <c r="B308" i="8" s="1"/>
  <c r="N231" i="1"/>
  <c r="O231" i="1"/>
  <c r="B230" i="8" s="1"/>
  <c r="O323" i="1"/>
  <c r="B322" i="8" s="1"/>
  <c r="O485" i="1"/>
  <c r="B484" i="8" s="1"/>
  <c r="O428" i="1"/>
  <c r="B427" i="8" s="1"/>
  <c r="O420" i="1"/>
  <c r="O412" i="1"/>
  <c r="B411" i="8" s="1"/>
  <c r="O488" i="1"/>
  <c r="B487" i="8" s="1"/>
  <c r="O472" i="1"/>
  <c r="B471" i="8" s="1"/>
  <c r="O465" i="1"/>
  <c r="B464" i="8" s="1"/>
  <c r="O395" i="1"/>
  <c r="B394" i="8" s="1"/>
  <c r="O264" i="1"/>
  <c r="B263" i="8" s="1"/>
  <c r="O318" i="1"/>
  <c r="B317" i="8" s="1"/>
  <c r="O349" i="1"/>
  <c r="B348" i="8" s="1"/>
  <c r="N57" i="1"/>
  <c r="O307" i="1"/>
  <c r="B306" i="8" s="1"/>
  <c r="O313" i="1"/>
  <c r="O364" i="1"/>
  <c r="B363" i="8" s="1"/>
  <c r="O276" i="1"/>
  <c r="O343" i="1"/>
  <c r="O498" i="1"/>
  <c r="B497" i="8" s="1"/>
  <c r="O375" i="1"/>
  <c r="B374" i="8" s="1"/>
  <c r="O310" i="1"/>
  <c r="O376" i="1"/>
  <c r="B375" i="8" s="1"/>
  <c r="O344" i="1"/>
  <c r="O445" i="1"/>
  <c r="B444" i="8" s="1"/>
  <c r="O355" i="1"/>
  <c r="B354" i="8" s="1"/>
  <c r="N225" i="1"/>
  <c r="O225" i="1"/>
  <c r="N80" i="1"/>
  <c r="O80" i="1"/>
  <c r="B79" i="8" s="1"/>
  <c r="O457" i="1"/>
  <c r="O484" i="1"/>
  <c r="O433" i="1"/>
  <c r="B432" i="8" s="1"/>
  <c r="O425" i="1"/>
  <c r="B424" i="8" s="1"/>
  <c r="O417" i="1"/>
  <c r="O390" i="1"/>
  <c r="B389" i="8" s="1"/>
  <c r="O336" i="1"/>
  <c r="B335" i="8" s="1"/>
  <c r="O347" i="1"/>
  <c r="B346" i="8" s="1"/>
  <c r="N22" i="1"/>
  <c r="N56" i="1"/>
  <c r="O321" i="1"/>
  <c r="B320" i="8" s="1"/>
  <c r="O297" i="1"/>
  <c r="B296" i="8" s="1"/>
  <c r="O483" i="1"/>
  <c r="B482" i="8" s="1"/>
  <c r="O482" i="1"/>
  <c r="B481" i="8" s="1"/>
  <c r="O337" i="1"/>
  <c r="B336" i="8" s="1"/>
  <c r="O277" i="1"/>
  <c r="B276" i="8" s="1"/>
  <c r="O486" i="1"/>
  <c r="B485" i="8" s="1"/>
  <c r="N112" i="1"/>
  <c r="O112" i="1"/>
  <c r="O466" i="1"/>
  <c r="B465" i="8" s="1"/>
  <c r="O389" i="1"/>
  <c r="B388" i="8" s="1"/>
  <c r="N193" i="1"/>
  <c r="O193" i="1"/>
  <c r="B192" i="8" s="1"/>
  <c r="N97" i="1"/>
  <c r="O97" i="1"/>
  <c r="B96" i="8" s="1"/>
  <c r="O496" i="1"/>
  <c r="B495" i="8" s="1"/>
  <c r="O442" i="1"/>
  <c r="B441" i="8" s="1"/>
  <c r="O474" i="1"/>
  <c r="B473" i="8" s="1"/>
  <c r="O468" i="1"/>
  <c r="B467" i="8" s="1"/>
  <c r="O432" i="1"/>
  <c r="B431" i="8" s="1"/>
  <c r="O424" i="1"/>
  <c r="B423" i="8" s="1"/>
  <c r="O416" i="1"/>
  <c r="B415" i="8" s="1"/>
  <c r="O493" i="1"/>
  <c r="B492" i="8" s="1"/>
  <c r="O497" i="1"/>
  <c r="B496" i="8" s="1"/>
  <c r="O404" i="1"/>
  <c r="B403" i="8" s="1"/>
  <c r="O377" i="1"/>
  <c r="B376" i="8" s="1"/>
  <c r="O394" i="1"/>
  <c r="B393" i="8" s="1"/>
  <c r="O398" i="1"/>
  <c r="B397" i="8" s="1"/>
  <c r="O296" i="1"/>
  <c r="O350" i="1"/>
  <c r="B349" i="8" s="1"/>
  <c r="O282" i="1"/>
  <c r="B281" i="8" s="1"/>
  <c r="O332" i="1"/>
  <c r="B331" i="8" s="1"/>
  <c r="N6" i="1"/>
  <c r="O319" i="1"/>
  <c r="B318" i="8" s="1"/>
  <c r="O285" i="1"/>
  <c r="B284" i="8" s="1"/>
  <c r="O379" i="1"/>
  <c r="B378" i="8" s="1"/>
  <c r="O380" i="1"/>
  <c r="B379" i="8" s="1"/>
  <c r="O335" i="1"/>
  <c r="B334" i="8" s="1"/>
  <c r="O384" i="1"/>
  <c r="B383" i="8" s="1"/>
  <c r="O331" i="1"/>
  <c r="B330" i="8" s="1"/>
  <c r="O262" i="1"/>
  <c r="B261" i="8" s="1"/>
  <c r="O372" i="1"/>
  <c r="B371" i="8" s="1"/>
  <c r="O463" i="1"/>
  <c r="B462" i="8" s="1"/>
  <c r="O368" i="1"/>
  <c r="B367" i="8" s="1"/>
  <c r="O286" i="1"/>
  <c r="B285" i="8" s="1"/>
  <c r="N241" i="1"/>
  <c r="O241" i="1"/>
  <c r="N85" i="1"/>
  <c r="O85" i="1"/>
  <c r="B84" i="8" s="1"/>
  <c r="N48" i="1"/>
  <c r="N42" i="1"/>
  <c r="O388" i="1"/>
  <c r="B387" i="8" s="1"/>
  <c r="O495" i="1"/>
  <c r="B494" i="8" s="1"/>
  <c r="O480" i="1"/>
  <c r="N144" i="1"/>
  <c r="O144" i="1"/>
  <c r="O431" i="1"/>
  <c r="B430" i="8" s="1"/>
  <c r="O423" i="1"/>
  <c r="O415" i="1"/>
  <c r="B414" i="8" s="1"/>
  <c r="O478" i="1"/>
  <c r="B477" i="8" s="1"/>
  <c r="O407" i="1"/>
  <c r="B406" i="8" s="1"/>
  <c r="O409" i="1"/>
  <c r="B408" i="8" s="1"/>
  <c r="O272" i="1"/>
  <c r="N233" i="1"/>
  <c r="O233" i="1"/>
  <c r="B232" i="8" s="1"/>
  <c r="N217" i="1"/>
  <c r="O217" i="1"/>
  <c r="B216" i="8" s="1"/>
  <c r="N201" i="1"/>
  <c r="O201" i="1"/>
  <c r="B200" i="8" s="1"/>
  <c r="N185" i="1"/>
  <c r="O185" i="1"/>
  <c r="B184" i="8" s="1"/>
  <c r="N169" i="1"/>
  <c r="O169" i="1"/>
  <c r="B168" i="8" s="1"/>
  <c r="N153" i="1"/>
  <c r="O153" i="1"/>
  <c r="B152" i="8" s="1"/>
  <c r="N137" i="1"/>
  <c r="O137" i="1"/>
  <c r="B136" i="8" s="1"/>
  <c r="N121" i="1"/>
  <c r="O121" i="1"/>
  <c r="B120" i="8" s="1"/>
  <c r="N105" i="1"/>
  <c r="O105" i="1"/>
  <c r="B104" i="8" s="1"/>
  <c r="O275" i="1"/>
  <c r="B274" i="8" s="1"/>
  <c r="O371" i="1"/>
  <c r="B370" i="8" s="1"/>
  <c r="O436" i="1"/>
  <c r="B435" i="8" s="1"/>
  <c r="O363" i="1"/>
  <c r="B362" i="8" s="1"/>
  <c r="O333" i="1"/>
  <c r="B332" i="8" s="1"/>
  <c r="O329" i="1"/>
  <c r="B328" i="8" s="1"/>
  <c r="O348" i="1"/>
  <c r="B347" i="8" s="1"/>
  <c r="N230" i="1"/>
  <c r="O230" i="1"/>
  <c r="B229" i="8" s="1"/>
  <c r="O464" i="1"/>
  <c r="N209" i="1"/>
  <c r="O209" i="1"/>
  <c r="B208" i="8" s="1"/>
  <c r="N177" i="1"/>
  <c r="O177" i="1"/>
  <c r="B176" i="8" s="1"/>
  <c r="N129" i="1"/>
  <c r="O129" i="1"/>
  <c r="B128" i="8" s="1"/>
  <c r="O454" i="1"/>
  <c r="B453" i="8" s="1"/>
  <c r="O446" i="1"/>
  <c r="O438" i="1"/>
  <c r="B437" i="8" s="1"/>
  <c r="O430" i="1"/>
  <c r="O422" i="1"/>
  <c r="B421" i="8" s="1"/>
  <c r="O414" i="1"/>
  <c r="B413" i="8" s="1"/>
  <c r="O396" i="1"/>
  <c r="O378" i="1"/>
  <c r="B377" i="8" s="1"/>
  <c r="O403" i="1"/>
  <c r="B402" i="8" s="1"/>
  <c r="O346" i="1"/>
  <c r="B345" i="8" s="1"/>
  <c r="O358" i="1"/>
  <c r="B357" i="8" s="1"/>
  <c r="O308" i="1"/>
  <c r="B307" i="8" s="1"/>
  <c r="O353" i="1"/>
  <c r="B352" i="8" s="1"/>
  <c r="N36" i="1"/>
  <c r="O311" i="1"/>
  <c r="B310" i="8" s="1"/>
  <c r="O292" i="1"/>
  <c r="O453" i="1"/>
  <c r="O360" i="1"/>
  <c r="B359" i="8" s="1"/>
  <c r="O359" i="1"/>
  <c r="B358" i="8" s="1"/>
  <c r="O352" i="1"/>
  <c r="B351" i="8" s="1"/>
  <c r="O467" i="1"/>
  <c r="B466" i="8" s="1"/>
  <c r="O327" i="1"/>
  <c r="B326" i="8" s="1"/>
  <c r="O487" i="1"/>
  <c r="B486" i="8" s="1"/>
  <c r="O383" i="1"/>
  <c r="B382" i="8" s="1"/>
  <c r="O387" i="1"/>
  <c r="O391" i="1"/>
  <c r="B390" i="8" s="1"/>
  <c r="O499" i="1"/>
  <c r="B498" i="8" s="1"/>
  <c r="O459" i="1"/>
  <c r="O271" i="1"/>
  <c r="B270" i="8" s="1"/>
  <c r="O270" i="1"/>
  <c r="B269" i="8" s="1"/>
  <c r="O269" i="1"/>
  <c r="B268" i="8" s="1"/>
  <c r="T278" i="8"/>
  <c r="A9" i="21"/>
  <c r="A47" i="22" s="1"/>
  <c r="N351" i="1"/>
  <c r="N158" i="1"/>
  <c r="N296" i="1"/>
  <c r="N343" i="1"/>
  <c r="N61" i="1"/>
  <c r="N311" i="1"/>
  <c r="N89" i="1"/>
  <c r="N430" i="1"/>
  <c r="N414" i="1"/>
  <c r="N398" i="1"/>
  <c r="N239" i="1"/>
  <c r="N103" i="1"/>
  <c r="N391" i="1"/>
  <c r="N376" i="1"/>
  <c r="T165" i="8"/>
  <c r="T222" i="8"/>
  <c r="N421" i="1"/>
  <c r="N161" i="1"/>
  <c r="N113" i="1"/>
  <c r="T127" i="8"/>
  <c r="N323" i="1"/>
  <c r="N403" i="1"/>
  <c r="N426" i="1"/>
  <c r="N410" i="1"/>
  <c r="N394" i="1"/>
  <c r="N360" i="1"/>
  <c r="N308" i="1"/>
  <c r="N305" i="1"/>
  <c r="N339" i="1"/>
  <c r="N287" i="1"/>
  <c r="N74" i="1"/>
  <c r="N157" i="1"/>
  <c r="N141" i="1"/>
  <c r="N93" i="1"/>
  <c r="N59" i="1"/>
  <c r="N32" i="1"/>
  <c r="N27" i="1"/>
  <c r="N348" i="1"/>
  <c r="N223" i="1"/>
  <c r="N125" i="1"/>
  <c r="N451" i="1"/>
  <c r="N51" i="1"/>
  <c r="N450" i="1"/>
  <c r="N390" i="1"/>
  <c r="N190" i="1"/>
  <c r="N442" i="1"/>
  <c r="N459" i="1"/>
  <c r="N471" i="1"/>
  <c r="N350" i="1"/>
  <c r="A193" i="21"/>
  <c r="A272" i="21"/>
  <c r="A59" i="21"/>
  <c r="A194" i="21"/>
  <c r="A169" i="21"/>
  <c r="A49" i="21"/>
  <c r="A154" i="21"/>
  <c r="A381" i="21"/>
  <c r="A318" i="21"/>
  <c r="A16" i="21"/>
  <c r="A8" i="21"/>
  <c r="A336" i="21"/>
  <c r="A306" i="21"/>
  <c r="A257" i="21"/>
  <c r="A425" i="21"/>
  <c r="A183" i="21"/>
  <c r="A232" i="21"/>
  <c r="A332" i="21"/>
  <c r="A133" i="21"/>
  <c r="A56" i="21"/>
  <c r="A357" i="21"/>
  <c r="A333" i="21"/>
  <c r="A155" i="21"/>
  <c r="A211" i="21"/>
  <c r="A74" i="21"/>
  <c r="A298" i="21"/>
  <c r="A358" i="21"/>
  <c r="A395" i="21"/>
  <c r="A36" i="21"/>
  <c r="A177" i="21"/>
  <c r="A457" i="21"/>
  <c r="A88" i="21"/>
  <c r="A345" i="21"/>
  <c r="A182" i="21"/>
  <c r="A116" i="21"/>
  <c r="A163" i="21"/>
  <c r="A282" i="21"/>
  <c r="A465" i="21"/>
  <c r="A366" i="21"/>
  <c r="A279" i="21"/>
  <c r="A271" i="21"/>
  <c r="A18" i="21"/>
  <c r="A128" i="21"/>
  <c r="A482" i="21"/>
  <c r="A315" i="21"/>
  <c r="A136" i="21"/>
  <c r="A61" i="21"/>
  <c r="A203" i="21"/>
  <c r="A493" i="21"/>
  <c r="A218" i="21"/>
  <c r="A441" i="21"/>
  <c r="A396" i="21"/>
  <c r="A459" i="21"/>
  <c r="A454" i="21"/>
  <c r="A371" i="21"/>
  <c r="A388" i="21"/>
  <c r="A347" i="21"/>
  <c r="A372" i="21"/>
  <c r="A23" i="21"/>
  <c r="A187" i="21"/>
  <c r="A233" i="21"/>
  <c r="A373" i="21"/>
  <c r="A365" i="21"/>
  <c r="A481" i="21"/>
  <c r="A199" i="21"/>
  <c r="A160" i="21"/>
  <c r="A153" i="21"/>
  <c r="A236" i="21"/>
  <c r="A42" i="21"/>
  <c r="A64" i="21"/>
  <c r="A349" i="21"/>
  <c r="A429" i="21"/>
  <c r="A442" i="21"/>
  <c r="A323" i="21"/>
  <c r="A296" i="21"/>
  <c r="A263" i="21"/>
  <c r="A95" i="21"/>
  <c r="A113" i="21"/>
  <c r="A264" i="21"/>
  <c r="A364" i="21"/>
  <c r="A6" i="21"/>
  <c r="A125" i="21"/>
  <c r="A241" i="21"/>
  <c r="A337" i="21"/>
  <c r="A424" i="21"/>
  <c r="A50" i="21"/>
  <c r="A369" i="21"/>
  <c r="A340" i="21"/>
  <c r="A201" i="21"/>
  <c r="A390" i="21"/>
  <c r="A287" i="21"/>
  <c r="A3" i="21"/>
  <c r="A110" i="21"/>
  <c r="A209" i="21"/>
  <c r="A185" i="21"/>
  <c r="A219" i="21"/>
  <c r="A164" i="21"/>
  <c r="A483" i="21"/>
  <c r="A488" i="21"/>
  <c r="A447" i="21"/>
  <c r="A498" i="21"/>
  <c r="A484" i="21"/>
  <c r="A412" i="21"/>
  <c r="A386" i="21"/>
  <c r="A430" i="21"/>
  <c r="A398" i="21"/>
  <c r="A368" i="21"/>
  <c r="A321" i="21"/>
  <c r="A334" i="21"/>
  <c r="A221" i="21"/>
  <c r="A235" i="21"/>
  <c r="A293" i="21"/>
  <c r="A248" i="21"/>
  <c r="A260" i="21"/>
  <c r="A188" i="21"/>
  <c r="A175" i="21"/>
  <c r="A208" i="21"/>
  <c r="A157" i="21"/>
  <c r="A91" i="21"/>
  <c r="A66" i="21"/>
  <c r="A126" i="21"/>
  <c r="A184" i="21"/>
  <c r="A198" i="21"/>
  <c r="A55" i="21"/>
  <c r="A123" i="21"/>
  <c r="A112" i="21"/>
  <c r="A37" i="21"/>
  <c r="A26" i="21"/>
  <c r="A83" i="21"/>
  <c r="A19" i="21"/>
  <c r="A15" i="21"/>
  <c r="A97" i="21"/>
  <c r="A63" i="21"/>
  <c r="A67" i="21"/>
  <c r="A277" i="21"/>
  <c r="A145" i="21"/>
  <c r="A250" i="21"/>
  <c r="A308" i="21"/>
  <c r="A423" i="21"/>
  <c r="A156" i="21"/>
  <c r="A426" i="21"/>
  <c r="A374" i="21"/>
  <c r="A501" i="21"/>
  <c r="A178" i="21"/>
  <c r="A494" i="21"/>
  <c r="A439" i="21"/>
  <c r="A477" i="21"/>
  <c r="A428" i="21"/>
  <c r="A491" i="21"/>
  <c r="A478" i="21"/>
  <c r="A370" i="21"/>
  <c r="A427" i="21"/>
  <c r="A404" i="21"/>
  <c r="A300" i="21"/>
  <c r="A385" i="21"/>
  <c r="A327" i="21"/>
  <c r="A302" i="21"/>
  <c r="A240" i="21"/>
  <c r="A326" i="21"/>
  <c r="A234" i="21"/>
  <c r="A86" i="21"/>
  <c r="A310" i="21"/>
  <c r="A284" i="21"/>
  <c r="A223" i="21"/>
  <c r="A165" i="21"/>
  <c r="A111" i="21"/>
  <c r="A172" i="21"/>
  <c r="A131" i="21"/>
  <c r="A96" i="21"/>
  <c r="A81" i="21"/>
  <c r="A62" i="21"/>
  <c r="A31" i="21"/>
  <c r="A77" i="21"/>
  <c r="A73" i="21"/>
  <c r="A46" i="21"/>
  <c r="A137" i="21"/>
  <c r="A34" i="21"/>
  <c r="A210" i="21"/>
  <c r="A142" i="21"/>
  <c r="A202" i="21"/>
  <c r="A278" i="21"/>
  <c r="A71" i="21"/>
  <c r="A192" i="21"/>
  <c r="A397" i="21"/>
  <c r="A453" i="21"/>
  <c r="A419" i="21"/>
  <c r="A359" i="21"/>
  <c r="A348" i="21"/>
  <c r="A418" i="21"/>
  <c r="A338" i="21"/>
  <c r="A269" i="21"/>
  <c r="A320" i="21"/>
  <c r="A438" i="21"/>
  <c r="A469" i="21"/>
  <c r="A449" i="21"/>
  <c r="A462" i="21"/>
  <c r="A420" i="21"/>
  <c r="A405" i="21"/>
  <c r="A391" i="21"/>
  <c r="A402" i="21"/>
  <c r="A446" i="21"/>
  <c r="A267" i="21"/>
  <c r="A417" i="21"/>
  <c r="A253" i="21"/>
  <c r="A384" i="21"/>
  <c r="A205" i="21"/>
  <c r="A247" i="21"/>
  <c r="A168" i="21"/>
  <c r="A252" i="21"/>
  <c r="A152" i="21"/>
  <c r="A149" i="21"/>
  <c r="A281" i="21"/>
  <c r="A207" i="21"/>
  <c r="A72" i="21"/>
  <c r="A167" i="21"/>
  <c r="A65" i="21"/>
  <c r="A108" i="21"/>
  <c r="A90" i="21"/>
  <c r="A14" i="21"/>
  <c r="A53" i="21"/>
  <c r="A40" i="21"/>
  <c r="A58" i="21"/>
  <c r="A22" i="21"/>
  <c r="A48" i="21"/>
  <c r="A12" i="21"/>
  <c r="A217" i="21"/>
  <c r="A212" i="21"/>
  <c r="A78" i="21"/>
  <c r="A251" i="21"/>
  <c r="A307" i="21"/>
  <c r="A389" i="21"/>
  <c r="A180" i="21"/>
  <c r="A352" i="21"/>
  <c r="A367" i="21"/>
  <c r="A301" i="21"/>
  <c r="A489" i="21"/>
  <c r="A487" i="21"/>
  <c r="A437" i="21"/>
  <c r="A467" i="21"/>
  <c r="A463" i="21"/>
  <c r="A356" i="21"/>
  <c r="A380" i="21"/>
  <c r="A344" i="21"/>
  <c r="A292" i="21"/>
  <c r="A316" i="21"/>
  <c r="A291" i="21"/>
  <c r="A262" i="21"/>
  <c r="A243" i="21"/>
  <c r="A238" i="21"/>
  <c r="A195" i="21"/>
  <c r="A173" i="21"/>
  <c r="A255" i="21"/>
  <c r="A197" i="21"/>
  <c r="A226" i="21"/>
  <c r="A99" i="21"/>
  <c r="A76" i="21"/>
  <c r="A44" i="21"/>
  <c r="A130" i="21"/>
  <c r="A101" i="21"/>
  <c r="A120" i="21"/>
  <c r="A151" i="21"/>
  <c r="A147" i="21"/>
  <c r="A135" i="21"/>
  <c r="A109" i="21"/>
  <c r="A143" i="21"/>
  <c r="A94" i="21"/>
  <c r="A39" i="21"/>
  <c r="A21" i="21"/>
  <c r="A122" i="21"/>
  <c r="A51" i="21"/>
  <c r="A52" i="21"/>
  <c r="A13" i="21"/>
  <c r="A17" i="21"/>
  <c r="A115" i="21"/>
  <c r="A87" i="21"/>
  <c r="A138" i="21"/>
  <c r="A38" i="21"/>
  <c r="A141" i="21"/>
  <c r="A79" i="21"/>
  <c r="A129" i="21"/>
  <c r="A325" i="21"/>
  <c r="A408" i="21"/>
  <c r="A329" i="21"/>
  <c r="A161" i="21"/>
  <c r="A468" i="21"/>
  <c r="A500" i="21"/>
  <c r="A224" i="21"/>
  <c r="A466" i="21"/>
  <c r="A474" i="21"/>
  <c r="A486" i="21"/>
  <c r="A492" i="21"/>
  <c r="A433" i="21"/>
  <c r="A414" i="21"/>
  <c r="A387" i="21"/>
  <c r="A422" i="21"/>
  <c r="A470" i="21"/>
  <c r="A450" i="21"/>
  <c r="A421" i="21"/>
  <c r="A314" i="21"/>
  <c r="A303" i="21"/>
  <c r="A394" i="21"/>
  <c r="A322" i="21"/>
  <c r="A407" i="21"/>
  <c r="A410" i="21"/>
  <c r="A312" i="21"/>
  <c r="A339" i="21"/>
  <c r="A383" i="21"/>
  <c r="A215" i="21"/>
  <c r="A266" i="21"/>
  <c r="A285" i="21"/>
  <c r="A216" i="21"/>
  <c r="A305" i="21"/>
  <c r="A237" i="21"/>
  <c r="A158" i="21"/>
  <c r="A258" i="21"/>
  <c r="A196" i="21"/>
  <c r="A170" i="21"/>
  <c r="A214" i="21"/>
  <c r="A148" i="21"/>
  <c r="A92" i="21"/>
  <c r="A118" i="21"/>
  <c r="A89" i="21"/>
  <c r="A35" i="21"/>
  <c r="A98" i="21"/>
  <c r="A68" i="21"/>
  <c r="A82" i="21"/>
  <c r="A60" i="21"/>
  <c r="A102" i="21"/>
  <c r="A33" i="21"/>
  <c r="A124" i="21"/>
  <c r="A295" i="21"/>
  <c r="A121" i="21"/>
  <c r="A265" i="21"/>
  <c r="A181" i="21"/>
  <c r="A354" i="21"/>
  <c r="A283" i="21"/>
  <c r="A353" i="21"/>
  <c r="A375" i="21"/>
  <c r="A378" i="21"/>
  <c r="A362" i="21"/>
  <c r="A290" i="21"/>
  <c r="A328" i="21"/>
  <c r="A140" i="21"/>
  <c r="A376" i="21"/>
  <c r="A400" i="21"/>
  <c r="A171" i="21"/>
  <c r="A403" i="21"/>
  <c r="A317" i="21"/>
  <c r="A464" i="21"/>
  <c r="A393" i="21"/>
  <c r="A411" i="21"/>
  <c r="A246" i="21"/>
  <c r="A445" i="21"/>
  <c r="A496" i="21"/>
  <c r="A473" i="21"/>
  <c r="A443" i="21"/>
  <c r="A461" i="21"/>
  <c r="A455" i="21"/>
  <c r="A490" i="21"/>
  <c r="A495" i="21"/>
  <c r="A458" i="21"/>
  <c r="A460" i="21"/>
  <c r="A399" i="21"/>
  <c r="A361" i="21"/>
  <c r="A313" i="21"/>
  <c r="A343" i="21"/>
  <c r="A360" i="21"/>
  <c r="A324" i="21"/>
  <c r="A413" i="21"/>
  <c r="A406" i="21"/>
  <c r="A392" i="21"/>
  <c r="A335" i="21"/>
  <c r="A230" i="21"/>
  <c r="A242" i="21"/>
  <c r="A228" i="21"/>
  <c r="A239" i="21"/>
  <c r="A204" i="21"/>
  <c r="A186" i="21"/>
  <c r="A139" i="21"/>
  <c r="A127" i="21"/>
  <c r="A174" i="21"/>
  <c r="A28" i="21"/>
  <c r="A159" i="21"/>
  <c r="A57" i="21"/>
  <c r="A105" i="21"/>
  <c r="A93" i="21"/>
  <c r="A119" i="21"/>
  <c r="A54" i="21"/>
  <c r="A80" i="21"/>
  <c r="A189" i="21"/>
  <c r="A20" i="21"/>
  <c r="A41" i="21"/>
  <c r="A24" i="21"/>
  <c r="A106" i="21"/>
  <c r="A45" i="21"/>
  <c r="A222" i="21"/>
  <c r="A274" i="21"/>
  <c r="A273" i="21"/>
  <c r="A330" i="21"/>
  <c r="A259" i="21"/>
  <c r="A286" i="21"/>
  <c r="A451" i="21"/>
  <c r="A256" i="21"/>
  <c r="A436" i="21"/>
  <c r="A431" i="21"/>
  <c r="A472" i="21"/>
  <c r="A350" i="21"/>
  <c r="A434" i="21"/>
  <c r="A499" i="21"/>
  <c r="A485" i="21"/>
  <c r="A471" i="21"/>
  <c r="A497" i="21"/>
  <c r="A379" i="21"/>
  <c r="A355" i="21"/>
  <c r="A363" i="21"/>
  <c r="A270" i="21"/>
  <c r="A351" i="21"/>
  <c r="A280" i="21"/>
  <c r="A331" i="21"/>
  <c r="A275" i="21"/>
  <c r="A261" i="21"/>
  <c r="A268" i="21"/>
  <c r="A276" i="21"/>
  <c r="A229" i="21"/>
  <c r="A297" i="21"/>
  <c r="A289" i="21"/>
  <c r="A206" i="21"/>
  <c r="A146" i="21"/>
  <c r="A107" i="21"/>
  <c r="A191" i="21"/>
  <c r="A254" i="21"/>
  <c r="A100" i="21"/>
  <c r="A162" i="21"/>
  <c r="A134" i="21"/>
  <c r="A75" i="21"/>
  <c r="A114" i="21"/>
  <c r="A4" i="21"/>
  <c r="A47" i="21"/>
  <c r="A30" i="21"/>
  <c r="A84" i="21"/>
  <c r="A103" i="21"/>
  <c r="A29" i="21"/>
  <c r="A150" i="21"/>
  <c r="A190" i="21"/>
  <c r="A227" i="21"/>
  <c r="A176" i="21"/>
  <c r="A225" i="21"/>
  <c r="A448" i="21"/>
  <c r="A249" i="21"/>
  <c r="A299" i="21"/>
  <c r="A456" i="21"/>
  <c r="A104" i="21"/>
  <c r="A346" i="21"/>
  <c r="A480" i="21"/>
  <c r="A432" i="21"/>
  <c r="A435" i="21"/>
  <c r="A475" i="21"/>
  <c r="A440" i="21"/>
  <c r="A341" i="21"/>
  <c r="A416" i="21"/>
  <c r="A444" i="21"/>
  <c r="A479" i="21"/>
  <c r="A476" i="21"/>
  <c r="A409" i="21"/>
  <c r="A401" i="21"/>
  <c r="A382" i="21"/>
  <c r="A452" i="21"/>
  <c r="A311" i="21"/>
  <c r="A342" i="21"/>
  <c r="A245" i="21"/>
  <c r="A309" i="21"/>
  <c r="A319" i="21"/>
  <c r="A415" i="21"/>
  <c r="A304" i="21"/>
  <c r="A288" i="21"/>
  <c r="A377" i="21"/>
  <c r="A213" i="21"/>
  <c r="A117" i="21"/>
  <c r="A144" i="21"/>
  <c r="A231" i="21"/>
  <c r="A294" i="21"/>
  <c r="A244" i="21"/>
  <c r="A220" i="21"/>
  <c r="A166" i="21"/>
  <c r="A200" i="21"/>
  <c r="A69" i="21"/>
  <c r="A179" i="21"/>
  <c r="A132" i="21"/>
  <c r="A70" i="21"/>
  <c r="A5" i="21"/>
  <c r="A27" i="21"/>
  <c r="A85" i="21"/>
  <c r="A43" i="21"/>
  <c r="A10" i="21"/>
  <c r="A25" i="21"/>
  <c r="A32" i="21"/>
  <c r="A11" i="21"/>
  <c r="A7" i="21"/>
  <c r="T286" i="8"/>
  <c r="T182" i="8"/>
  <c r="N386" i="1"/>
  <c r="N303" i="1"/>
  <c r="N254" i="1"/>
  <c r="N264" i="1"/>
  <c r="N120" i="1"/>
  <c r="N88" i="1"/>
  <c r="N207" i="1"/>
  <c r="N272" i="1"/>
  <c r="N176" i="1"/>
  <c r="N462" i="1"/>
  <c r="N318" i="1"/>
  <c r="N43" i="1"/>
  <c r="N270" i="1"/>
  <c r="N198" i="1"/>
  <c r="N370" i="1"/>
  <c r="N319" i="1"/>
  <c r="N347" i="1"/>
  <c r="N356" i="1"/>
  <c r="N299" i="1"/>
  <c r="N24" i="1"/>
  <c r="N68" i="1"/>
  <c r="N263" i="1"/>
  <c r="N422" i="1"/>
  <c r="N406" i="1"/>
  <c r="N377" i="1"/>
  <c r="N353" i="1"/>
  <c r="N44" i="1"/>
  <c r="N108" i="1"/>
  <c r="N143" i="1"/>
  <c r="N104" i="1"/>
  <c r="N405" i="1"/>
  <c r="N145" i="1"/>
  <c r="N434" i="1"/>
  <c r="N385" i="1"/>
  <c r="N378" i="1"/>
  <c r="N362" i="1"/>
  <c r="N327" i="1"/>
  <c r="N309" i="1"/>
  <c r="N65" i="1"/>
  <c r="N81" i="1"/>
  <c r="N28" i="1"/>
  <c r="N361" i="1"/>
  <c r="N345" i="1"/>
  <c r="N71" i="1"/>
  <c r="N78" i="1"/>
  <c r="N87" i="1"/>
  <c r="K4" i="17"/>
  <c r="K3" i="17"/>
  <c r="K18" i="17"/>
  <c r="K26" i="17"/>
  <c r="K34" i="17"/>
  <c r="K42" i="17"/>
  <c r="K50" i="17"/>
  <c r="K58" i="17"/>
  <c r="K66" i="17"/>
  <c r="K74" i="17"/>
  <c r="K82" i="17"/>
  <c r="K90" i="17"/>
  <c r="K98" i="17"/>
  <c r="K106" i="17"/>
  <c r="K114" i="17"/>
  <c r="K122" i="17"/>
  <c r="K130" i="17"/>
  <c r="K138" i="17"/>
  <c r="K146" i="17"/>
  <c r="K154" i="17"/>
  <c r="K162" i="17"/>
  <c r="K170" i="17"/>
  <c r="K178" i="17"/>
  <c r="K19" i="17"/>
  <c r="K27" i="17"/>
  <c r="K35" i="17"/>
  <c r="K43" i="17"/>
  <c r="K51" i="17"/>
  <c r="K59" i="17"/>
  <c r="K67" i="17"/>
  <c r="K75" i="17"/>
  <c r="K83" i="17"/>
  <c r="K91" i="17"/>
  <c r="K99" i="17"/>
  <c r="K107" i="17"/>
  <c r="K115" i="17"/>
  <c r="K123" i="17"/>
  <c r="K131" i="17"/>
  <c r="K139" i="17"/>
  <c r="K147" i="17"/>
  <c r="K155" i="17"/>
  <c r="K163" i="17"/>
  <c r="K171" i="17"/>
  <c r="K179" i="17"/>
  <c r="K187" i="17"/>
  <c r="K195" i="17"/>
  <c r="K203" i="17"/>
  <c r="K211" i="17"/>
  <c r="K219" i="17"/>
  <c r="K227" i="17"/>
  <c r="K235" i="17"/>
  <c r="K243" i="17"/>
  <c r="K251" i="17"/>
  <c r="K259" i="17"/>
  <c r="K267" i="17"/>
  <c r="K275" i="17"/>
  <c r="K283" i="17"/>
  <c r="K291" i="17"/>
  <c r="K299" i="17"/>
  <c r="K307" i="17"/>
  <c r="K315" i="17"/>
  <c r="K323" i="17"/>
  <c r="K331" i="17"/>
  <c r="K339" i="17"/>
  <c r="K347" i="17"/>
  <c r="K355" i="17"/>
  <c r="K363" i="17"/>
  <c r="K371" i="17"/>
  <c r="K379" i="17"/>
  <c r="K387" i="17"/>
  <c r="K395" i="17"/>
  <c r="K403" i="17"/>
  <c r="K411" i="17"/>
  <c r="K419" i="17"/>
  <c r="K427" i="17"/>
  <c r="K435" i="17"/>
  <c r="K443" i="17"/>
  <c r="K451" i="17"/>
  <c r="K459" i="17"/>
  <c r="K20" i="17"/>
  <c r="K28" i="17"/>
  <c r="K36" i="17"/>
  <c r="K44" i="17"/>
  <c r="K52" i="17"/>
  <c r="K60" i="17"/>
  <c r="K68" i="17"/>
  <c r="K76" i="17"/>
  <c r="K84" i="17"/>
  <c r="K92" i="17"/>
  <c r="K100" i="17"/>
  <c r="K108" i="17"/>
  <c r="K116" i="17"/>
  <c r="K124" i="17"/>
  <c r="K132" i="17"/>
  <c r="K140" i="17"/>
  <c r="K148" i="17"/>
  <c r="K156" i="17"/>
  <c r="K164" i="17"/>
  <c r="K172" i="17"/>
  <c r="K180" i="17"/>
  <c r="K188" i="17"/>
  <c r="K196" i="17"/>
  <c r="K204" i="17"/>
  <c r="K212" i="17"/>
  <c r="K220" i="17"/>
  <c r="K228" i="17"/>
  <c r="K236" i="17"/>
  <c r="K244" i="17"/>
  <c r="K252" i="17"/>
  <c r="K260" i="17"/>
  <c r="K268" i="17"/>
  <c r="K276" i="17"/>
  <c r="K284" i="17"/>
  <c r="K292" i="17"/>
  <c r="K300" i="17"/>
  <c r="K308" i="17"/>
  <c r="K316" i="17"/>
  <c r="K324" i="17"/>
  <c r="K332" i="17"/>
  <c r="K340" i="17"/>
  <c r="K348" i="17"/>
  <c r="K356" i="17"/>
  <c r="K364" i="17"/>
  <c r="K372" i="17"/>
  <c r="K380" i="17"/>
  <c r="K388" i="17"/>
  <c r="K396" i="17"/>
  <c r="K404" i="17"/>
  <c r="K412" i="17"/>
  <c r="K420" i="17"/>
  <c r="K428" i="17"/>
  <c r="K436" i="17"/>
  <c r="K444" i="17"/>
  <c r="K452" i="17"/>
  <c r="K460" i="17"/>
  <c r="K468" i="17"/>
  <c r="K476" i="17"/>
  <c r="K484" i="17"/>
  <c r="K492" i="17"/>
  <c r="K500" i="17"/>
  <c r="K11" i="17"/>
  <c r="K477" i="17"/>
  <c r="K485" i="17"/>
  <c r="K71" i="17"/>
  <c r="K175" i="17"/>
  <c r="K199" i="17"/>
  <c r="K223" i="17"/>
  <c r="K247" i="17"/>
  <c r="K263" i="17"/>
  <c r="K295" i="17"/>
  <c r="K311" i="17"/>
  <c r="K335" i="17"/>
  <c r="K359" i="17"/>
  <c r="K375" i="17"/>
  <c r="K407" i="17"/>
  <c r="K431" i="17"/>
  <c r="K455" i="17"/>
  <c r="K479" i="17"/>
  <c r="K21" i="17"/>
  <c r="K29" i="17"/>
  <c r="K37" i="17"/>
  <c r="K45" i="17"/>
  <c r="K53" i="17"/>
  <c r="K61" i="17"/>
  <c r="K69" i="17"/>
  <c r="K77" i="17"/>
  <c r="K85" i="17"/>
  <c r="K93" i="17"/>
  <c r="K101" i="17"/>
  <c r="K109" i="17"/>
  <c r="K117" i="17"/>
  <c r="K125" i="17"/>
  <c r="K133" i="17"/>
  <c r="K141" i="17"/>
  <c r="K149" i="17"/>
  <c r="K157" i="17"/>
  <c r="K165" i="17"/>
  <c r="K173" i="17"/>
  <c r="K181" i="17"/>
  <c r="K189" i="17"/>
  <c r="K197" i="17"/>
  <c r="K205" i="17"/>
  <c r="K213" i="17"/>
  <c r="K221" i="17"/>
  <c r="K229" i="17"/>
  <c r="K237" i="17"/>
  <c r="K245" i="17"/>
  <c r="K253" i="17"/>
  <c r="K261" i="17"/>
  <c r="K269" i="17"/>
  <c r="K277" i="17"/>
  <c r="K285" i="17"/>
  <c r="K293" i="17"/>
  <c r="K301" i="17"/>
  <c r="K309" i="17"/>
  <c r="K317" i="17"/>
  <c r="K325" i="17"/>
  <c r="K333" i="17"/>
  <c r="K341" i="17"/>
  <c r="K349" i="17"/>
  <c r="K357" i="17"/>
  <c r="K365" i="17"/>
  <c r="K373" i="17"/>
  <c r="K381" i="17"/>
  <c r="K389" i="17"/>
  <c r="K397" i="17"/>
  <c r="K405" i="17"/>
  <c r="K413" i="17"/>
  <c r="K421" i="17"/>
  <c r="K429" i="17"/>
  <c r="K437" i="17"/>
  <c r="K445" i="17"/>
  <c r="K453" i="17"/>
  <c r="K461" i="17"/>
  <c r="K469" i="17"/>
  <c r="K493" i="17"/>
  <c r="K12" i="17"/>
  <c r="K23" i="17"/>
  <c r="K87" i="17"/>
  <c r="K103" i="17"/>
  <c r="K119" i="17"/>
  <c r="K135" i="17"/>
  <c r="K151" i="17"/>
  <c r="K159" i="17"/>
  <c r="K183" i="17"/>
  <c r="K207" i="17"/>
  <c r="K231" i="17"/>
  <c r="K255" i="17"/>
  <c r="K271" i="17"/>
  <c r="K287" i="17"/>
  <c r="K319" i="17"/>
  <c r="K343" i="17"/>
  <c r="K367" i="17"/>
  <c r="K383" i="17"/>
  <c r="K399" i="17"/>
  <c r="K423" i="17"/>
  <c r="K447" i="17"/>
  <c r="K471" i="17"/>
  <c r="K22" i="17"/>
  <c r="K30" i="17"/>
  <c r="K38" i="17"/>
  <c r="K46" i="17"/>
  <c r="K54" i="17"/>
  <c r="K62" i="17"/>
  <c r="K70" i="17"/>
  <c r="K78" i="17"/>
  <c r="K86" i="17"/>
  <c r="K94" i="17"/>
  <c r="K102" i="17"/>
  <c r="K110" i="17"/>
  <c r="K118" i="17"/>
  <c r="K126" i="17"/>
  <c r="K134" i="17"/>
  <c r="K142" i="17"/>
  <c r="K150" i="17"/>
  <c r="K158" i="17"/>
  <c r="K166" i="17"/>
  <c r="K174" i="17"/>
  <c r="K182" i="17"/>
  <c r="K190" i="17"/>
  <c r="K198" i="17"/>
  <c r="K206" i="17"/>
  <c r="K214" i="17"/>
  <c r="K222" i="17"/>
  <c r="K230" i="17"/>
  <c r="K238" i="17"/>
  <c r="K246" i="17"/>
  <c r="K254" i="17"/>
  <c r="K262" i="17"/>
  <c r="K270" i="17"/>
  <c r="K278" i="17"/>
  <c r="K286" i="17"/>
  <c r="K294" i="17"/>
  <c r="K302" i="17"/>
  <c r="K310" i="17"/>
  <c r="K318" i="17"/>
  <c r="K326" i="17"/>
  <c r="K334" i="17"/>
  <c r="K342" i="17"/>
  <c r="K350" i="17"/>
  <c r="K358" i="17"/>
  <c r="K366" i="17"/>
  <c r="K374" i="17"/>
  <c r="K382" i="17"/>
  <c r="K390" i="17"/>
  <c r="K398" i="17"/>
  <c r="K406" i="17"/>
  <c r="K414" i="17"/>
  <c r="K422" i="17"/>
  <c r="K430" i="17"/>
  <c r="K438" i="17"/>
  <c r="K446" i="17"/>
  <c r="K454" i="17"/>
  <c r="K462" i="17"/>
  <c r="K470" i="17"/>
  <c r="K478" i="17"/>
  <c r="K486" i="17"/>
  <c r="K494" i="17"/>
  <c r="K5" i="17"/>
  <c r="K13" i="17"/>
  <c r="K15" i="17"/>
  <c r="K31" i="17"/>
  <c r="K39" i="17"/>
  <c r="K47" i="17"/>
  <c r="K55" i="17"/>
  <c r="K63" i="17"/>
  <c r="K79" i="17"/>
  <c r="K95" i="17"/>
  <c r="K111" i="17"/>
  <c r="K127" i="17"/>
  <c r="K143" i="17"/>
  <c r="K167" i="17"/>
  <c r="K191" i="17"/>
  <c r="K215" i="17"/>
  <c r="K239" i="17"/>
  <c r="K279" i="17"/>
  <c r="K303" i="17"/>
  <c r="K327" i="17"/>
  <c r="K351" i="17"/>
  <c r="K391" i="17"/>
  <c r="K415" i="17"/>
  <c r="K439" i="17"/>
  <c r="K463" i="17"/>
  <c r="K16" i="17"/>
  <c r="K48" i="17"/>
  <c r="K80" i="17"/>
  <c r="K112" i="17"/>
  <c r="K144" i="17"/>
  <c r="K176" i="17"/>
  <c r="K200" i="17"/>
  <c r="K218" i="17"/>
  <c r="K241" i="17"/>
  <c r="K264" i="17"/>
  <c r="K282" i="17"/>
  <c r="K305" i="17"/>
  <c r="K328" i="17"/>
  <c r="K346" i="17"/>
  <c r="K369" i="17"/>
  <c r="K392" i="17"/>
  <c r="K410" i="17"/>
  <c r="K433" i="17"/>
  <c r="K456" i="17"/>
  <c r="K473" i="17"/>
  <c r="K488" i="17"/>
  <c r="K499" i="17"/>
  <c r="K17" i="17"/>
  <c r="K81" i="17"/>
  <c r="K113" i="17"/>
  <c r="K145" i="17"/>
  <c r="K177" i="17"/>
  <c r="K201" i="17"/>
  <c r="K224" i="17"/>
  <c r="K242" i="17"/>
  <c r="K265" i="17"/>
  <c r="K288" i="17"/>
  <c r="K306" i="17"/>
  <c r="K352" i="17"/>
  <c r="K370" i="17"/>
  <c r="K393" i="17"/>
  <c r="K416" i="17"/>
  <c r="K434" i="17"/>
  <c r="K457" i="17"/>
  <c r="K474" i="17"/>
  <c r="K489" i="17"/>
  <c r="K24" i="17"/>
  <c r="K56" i="17"/>
  <c r="K88" i="17"/>
  <c r="K120" i="17"/>
  <c r="K152" i="17"/>
  <c r="K184" i="17"/>
  <c r="K225" i="17"/>
  <c r="K248" i="17"/>
  <c r="K266" i="17"/>
  <c r="K289" i="17"/>
  <c r="K330" i="17"/>
  <c r="K376" i="17"/>
  <c r="K417" i="17"/>
  <c r="K458" i="17"/>
  <c r="K490" i="17"/>
  <c r="K25" i="17"/>
  <c r="K89" i="17"/>
  <c r="K121" i="17"/>
  <c r="K153" i="17"/>
  <c r="K208" i="17"/>
  <c r="K226" i="17"/>
  <c r="K272" i="17"/>
  <c r="K290" i="17"/>
  <c r="K336" i="17"/>
  <c r="K354" i="17"/>
  <c r="K400" i="17"/>
  <c r="K418" i="17"/>
  <c r="K464" i="17"/>
  <c r="K491" i="17"/>
  <c r="K32" i="17"/>
  <c r="K96" i="17"/>
  <c r="K128" i="17"/>
  <c r="K160" i="17"/>
  <c r="K209" i="17"/>
  <c r="K250" i="17"/>
  <c r="K296" i="17"/>
  <c r="K337" i="17"/>
  <c r="K401" i="17"/>
  <c r="K442" i="17"/>
  <c r="K481" i="17"/>
  <c r="K8" i="17"/>
  <c r="K97" i="17"/>
  <c r="K129" i="17"/>
  <c r="K210" i="17"/>
  <c r="K49" i="17"/>
  <c r="K329" i="17"/>
  <c r="K202" i="17"/>
  <c r="K312" i="17"/>
  <c r="K353" i="17"/>
  <c r="K394" i="17"/>
  <c r="K440" i="17"/>
  <c r="K475" i="17"/>
  <c r="K6" i="17"/>
  <c r="K57" i="17"/>
  <c r="K185" i="17"/>
  <c r="K249" i="17"/>
  <c r="K313" i="17"/>
  <c r="K377" i="17"/>
  <c r="K441" i="17"/>
  <c r="K480" i="17"/>
  <c r="K64" i="17"/>
  <c r="K186" i="17"/>
  <c r="K273" i="17"/>
  <c r="K360" i="17"/>
  <c r="K465" i="17"/>
  <c r="K65" i="17"/>
  <c r="K161" i="17"/>
  <c r="K7" i="17"/>
  <c r="K232" i="17"/>
  <c r="K314" i="17"/>
  <c r="K378" i="17"/>
  <c r="K424" i="17"/>
  <c r="K495" i="17"/>
  <c r="K33" i="17"/>
  <c r="K192" i="17"/>
  <c r="K40" i="17"/>
  <c r="K168" i="17"/>
  <c r="K240" i="17"/>
  <c r="K298" i="17"/>
  <c r="K361" i="17"/>
  <c r="K409" i="17"/>
  <c r="K467" i="17"/>
  <c r="K41" i="17"/>
  <c r="K169" i="17"/>
  <c r="K256" i="17"/>
  <c r="K304" i="17"/>
  <c r="K362" i="17"/>
  <c r="K425" i="17"/>
  <c r="K472" i="17"/>
  <c r="K9" i="17"/>
  <c r="K72" i="17"/>
  <c r="K193" i="17"/>
  <c r="K257" i="17"/>
  <c r="K320" i="17"/>
  <c r="K368" i="17"/>
  <c r="K426" i="17"/>
  <c r="K482" i="17"/>
  <c r="K10" i="17"/>
  <c r="K73" i="17"/>
  <c r="K194" i="17"/>
  <c r="K258" i="17"/>
  <c r="K321" i="17"/>
  <c r="K384" i="17"/>
  <c r="K432" i="17"/>
  <c r="K483" i="17"/>
  <c r="K14" i="17"/>
  <c r="K104" i="17"/>
  <c r="K216" i="17"/>
  <c r="K274" i="17"/>
  <c r="K322" i="17"/>
  <c r="K385" i="17"/>
  <c r="K448" i="17"/>
  <c r="K487" i="17"/>
  <c r="K105" i="17"/>
  <c r="K217" i="17"/>
  <c r="K280" i="17"/>
  <c r="K338" i="17"/>
  <c r="K386" i="17"/>
  <c r="K449" i="17"/>
  <c r="K496" i="17"/>
  <c r="K136" i="17"/>
  <c r="K233" i="17"/>
  <c r="K281" i="17"/>
  <c r="K344" i="17"/>
  <c r="K402" i="17"/>
  <c r="K450" i="17"/>
  <c r="K497" i="17"/>
  <c r="K137" i="17"/>
  <c r="K234" i="17"/>
  <c r="K297" i="17"/>
  <c r="K345" i="17"/>
  <c r="K408" i="17"/>
  <c r="K466" i="17"/>
  <c r="K498" i="17"/>
  <c r="A400" i="8"/>
  <c r="N494" i="1"/>
  <c r="N491" i="1"/>
  <c r="N443" i="1"/>
  <c r="N359" i="1"/>
  <c r="N369" i="1"/>
  <c r="N354" i="1"/>
  <c r="N183" i="1"/>
  <c r="N199" i="1"/>
  <c r="N159" i="1"/>
  <c r="N126" i="1"/>
  <c r="N140" i="1"/>
  <c r="N288" i="1"/>
  <c r="N215" i="1"/>
  <c r="N142" i="1"/>
  <c r="N326" i="1"/>
  <c r="N69" i="1"/>
  <c r="N127" i="1"/>
  <c r="N167" i="1"/>
  <c r="N182" i="1"/>
  <c r="N95" i="1"/>
  <c r="N60" i="1"/>
  <c r="N487" i="1"/>
  <c r="N109" i="1"/>
  <c r="N91" i="1"/>
  <c r="N66" i="1"/>
  <c r="N132" i="1"/>
  <c r="N49" i="1"/>
  <c r="N271" i="1"/>
  <c r="N20" i="1"/>
  <c r="N174" i="1"/>
  <c r="N63" i="1"/>
  <c r="N4" i="1"/>
  <c r="A356" i="8"/>
  <c r="A379" i="8"/>
  <c r="A383" i="8"/>
  <c r="A387" i="8"/>
  <c r="A391" i="8"/>
  <c r="A456" i="8"/>
  <c r="N468" i="1"/>
  <c r="N374" i="1"/>
  <c r="N358" i="1"/>
  <c r="N188" i="1"/>
  <c r="N244" i="1"/>
  <c r="N180" i="1"/>
  <c r="N99" i="1"/>
  <c r="N228" i="1"/>
  <c r="N156" i="1"/>
  <c r="N124" i="1"/>
  <c r="N92" i="1"/>
  <c r="N31" i="1"/>
  <c r="N114" i="1"/>
  <c r="N453" i="1"/>
  <c r="N274" i="1"/>
  <c r="N466" i="1"/>
  <c r="N334" i="1"/>
  <c r="N480" i="1"/>
  <c r="N312" i="1"/>
  <c r="N461" i="1"/>
  <c r="N452" i="1"/>
  <c r="N445" i="1"/>
  <c r="N267" i="1"/>
  <c r="N304" i="1"/>
  <c r="N467" i="1"/>
  <c r="N245" i="1"/>
  <c r="N289" i="1"/>
  <c r="N433" i="1"/>
  <c r="N497" i="1"/>
  <c r="N472" i="1"/>
  <c r="N447" i="1"/>
  <c r="N344" i="1"/>
  <c r="N381" i="1"/>
  <c r="N90" i="1"/>
  <c r="N82" i="1"/>
  <c r="N50" i="1"/>
  <c r="N38" i="1"/>
  <c r="N98" i="1"/>
  <c r="N155" i="1"/>
  <c r="N164" i="1"/>
  <c r="N100" i="1"/>
  <c r="N285" i="1"/>
  <c r="N332" i="1"/>
  <c r="N482" i="1"/>
  <c r="N277" i="1"/>
  <c r="N96" i="1"/>
  <c r="N35" i="1"/>
  <c r="N152" i="1"/>
  <c r="N101" i="1"/>
  <c r="N477" i="1"/>
  <c r="N70" i="1"/>
  <c r="N19" i="1"/>
  <c r="N302" i="1"/>
  <c r="N133" i="1"/>
  <c r="N320" i="1"/>
  <c r="N117" i="1"/>
  <c r="N440" i="1"/>
  <c r="N54" i="1"/>
  <c r="N26" i="1"/>
  <c r="N94" i="1"/>
  <c r="N189" i="1"/>
  <c r="N160" i="1"/>
  <c r="N490" i="1"/>
  <c r="N357" i="1"/>
  <c r="N138" i="1"/>
  <c r="N131" i="1"/>
  <c r="N493" i="1"/>
  <c r="N444" i="1"/>
  <c r="N283" i="1"/>
  <c r="N495" i="1"/>
  <c r="N275" i="1"/>
  <c r="N40" i="1"/>
  <c r="N18" i="1"/>
  <c r="N221" i="1"/>
  <c r="N11" i="1"/>
  <c r="N291" i="1"/>
  <c r="N298" i="1"/>
  <c r="N449" i="1"/>
  <c r="N237" i="1"/>
  <c r="N45" i="1"/>
  <c r="N102" i="1"/>
  <c r="N214" i="1"/>
  <c r="N33" i="1"/>
  <c r="N240" i="1"/>
  <c r="N15" i="1"/>
  <c r="N249" i="1"/>
  <c r="N255" i="1"/>
  <c r="N17" i="1"/>
  <c r="N454" i="1"/>
  <c r="N478" i="1"/>
  <c r="N465" i="1"/>
  <c r="N439" i="1"/>
  <c r="N234" i="1"/>
  <c r="N218" i="1"/>
  <c r="N202" i="1"/>
  <c r="N186" i="1"/>
  <c r="N235" i="1"/>
  <c r="N219" i="1"/>
  <c r="N203" i="1"/>
  <c r="N187" i="1"/>
  <c r="N37" i="1"/>
  <c r="N220" i="1"/>
  <c r="N172" i="1"/>
  <c r="N73" i="1"/>
  <c r="N178" i="1"/>
  <c r="N139" i="1"/>
  <c r="N196" i="1"/>
  <c r="N483" i="1"/>
  <c r="N437" i="1"/>
  <c r="N252" i="1"/>
  <c r="N257" i="1"/>
  <c r="N295" i="1"/>
  <c r="N294" i="1"/>
  <c r="N16" i="1"/>
  <c r="N75" i="1"/>
  <c r="N79" i="1"/>
  <c r="N34" i="1"/>
  <c r="N457" i="1"/>
  <c r="N208" i="1"/>
  <c r="N499" i="1"/>
  <c r="N284" i="1"/>
  <c r="N436" i="1"/>
  <c r="N229" i="1"/>
  <c r="N310" i="1"/>
  <c r="N282" i="1"/>
  <c r="N273" i="1"/>
  <c r="N213" i="1"/>
  <c r="N222" i="1"/>
  <c r="N246" i="1"/>
  <c r="N500" i="1"/>
  <c r="N382" i="1"/>
  <c r="N366" i="1"/>
  <c r="N301" i="1"/>
  <c r="N170" i="1"/>
  <c r="N106" i="1"/>
  <c r="N163" i="1"/>
  <c r="N39" i="1"/>
  <c r="N250" i="1"/>
  <c r="N464" i="1"/>
  <c r="N342" i="1"/>
  <c r="N463" i="1"/>
  <c r="N292" i="1"/>
  <c r="N86" i="1"/>
  <c r="N14" i="1"/>
  <c r="N314" i="1"/>
  <c r="N269" i="1"/>
  <c r="N134" i="1"/>
  <c r="N136" i="1"/>
  <c r="N293" i="1"/>
  <c r="N441" i="1"/>
  <c r="N216" i="1"/>
  <c r="N184" i="1"/>
  <c r="N72" i="1"/>
  <c r="N279" i="1"/>
  <c r="N168" i="1"/>
  <c r="N173" i="1"/>
  <c r="N9" i="1"/>
  <c r="N473" i="1"/>
  <c r="N489" i="1"/>
  <c r="N232" i="1"/>
  <c r="N119" i="1"/>
  <c r="N446" i="1"/>
  <c r="N389" i="1"/>
  <c r="N355" i="1"/>
  <c r="N352" i="1"/>
  <c r="N365" i="1"/>
  <c r="N115" i="1"/>
  <c r="N30" i="1"/>
  <c r="N58" i="1"/>
  <c r="N212" i="1"/>
  <c r="N162" i="1"/>
  <c r="N123" i="1"/>
  <c r="N83" i="1"/>
  <c r="N148" i="1"/>
  <c r="N116" i="1"/>
  <c r="N5" i="1"/>
  <c r="N313" i="1"/>
  <c r="N247" i="1"/>
  <c r="N340" i="1"/>
  <c r="N324" i="1"/>
  <c r="N281" i="1"/>
  <c r="N268" i="1"/>
  <c r="N479" i="1"/>
  <c r="N290" i="1"/>
  <c r="N261" i="1"/>
  <c r="N12" i="1"/>
  <c r="N55" i="1"/>
  <c r="N111" i="1"/>
  <c r="N64" i="1"/>
  <c r="N191" i="1"/>
  <c r="N306" i="1"/>
  <c r="N53" i="1"/>
  <c r="N258" i="1"/>
  <c r="N206" i="1"/>
  <c r="N165" i="1"/>
  <c r="N265" i="1"/>
  <c r="N181" i="1"/>
  <c r="N41" i="1"/>
  <c r="N286" i="1"/>
  <c r="N224" i="1"/>
  <c r="N496" i="1"/>
  <c r="N150" i="1"/>
  <c r="N476" i="1"/>
  <c r="N456" i="1"/>
  <c r="N484" i="1"/>
  <c r="N375" i="1"/>
  <c r="N349" i="1"/>
  <c r="N29" i="1"/>
  <c r="N154" i="1"/>
  <c r="N236" i="1"/>
  <c r="N146" i="1"/>
  <c r="N278" i="1"/>
  <c r="N338" i="1"/>
  <c r="N266" i="1"/>
  <c r="N259" i="1"/>
  <c r="N135" i="1"/>
  <c r="N10" i="1"/>
  <c r="N52" i="1"/>
  <c r="N67" i="1"/>
  <c r="N300" i="1"/>
  <c r="N322" i="1"/>
  <c r="N205" i="1"/>
  <c r="N262" i="1"/>
  <c r="N256" i="1"/>
  <c r="N21" i="1"/>
  <c r="N260" i="1"/>
  <c r="N151" i="1"/>
  <c r="N13" i="1"/>
  <c r="N486" i="1"/>
  <c r="N118" i="1"/>
  <c r="N492" i="1"/>
  <c r="N149" i="1"/>
  <c r="N498" i="1"/>
  <c r="N438" i="1"/>
  <c r="N488" i="1"/>
  <c r="N455" i="1"/>
  <c r="N485" i="1"/>
  <c r="N469" i="1"/>
  <c r="N474" i="1"/>
  <c r="N373" i="1"/>
  <c r="N346" i="1"/>
  <c r="N242" i="1"/>
  <c r="N226" i="1"/>
  <c r="N210" i="1"/>
  <c r="N194" i="1"/>
  <c r="N243" i="1"/>
  <c r="N227" i="1"/>
  <c r="N211" i="1"/>
  <c r="N195" i="1"/>
  <c r="N179" i="1"/>
  <c r="N122" i="1"/>
  <c r="N76" i="1"/>
  <c r="N23" i="1"/>
  <c r="N147" i="1"/>
  <c r="N130" i="1"/>
  <c r="N204" i="1"/>
  <c r="N107" i="1"/>
  <c r="N171" i="1"/>
  <c r="N276" i="1"/>
  <c r="N336" i="1"/>
  <c r="N460" i="1"/>
  <c r="N280" i="1"/>
  <c r="N25" i="1"/>
  <c r="N8" i="1"/>
  <c r="N46" i="1"/>
  <c r="N175" i="1"/>
  <c r="N166" i="1"/>
  <c r="N110" i="1"/>
  <c r="N84" i="1"/>
  <c r="N197" i="1"/>
  <c r="N238" i="1"/>
  <c r="N328" i="1"/>
  <c r="N62" i="1"/>
  <c r="N253" i="1"/>
  <c r="N128" i="1"/>
  <c r="N251" i="1"/>
  <c r="N7" i="1"/>
  <c r="N200" i="1"/>
  <c r="N448" i="1"/>
  <c r="N47" i="1"/>
  <c r="N470" i="1"/>
  <c r="N316" i="1"/>
  <c r="N248" i="1"/>
  <c r="N192" i="1"/>
  <c r="N77" i="1"/>
  <c r="T166" i="8"/>
  <c r="T86" i="8"/>
  <c r="T303" i="8"/>
  <c r="T472" i="8"/>
  <c r="T446" i="8"/>
  <c r="T339" i="8"/>
  <c r="T80" i="8"/>
  <c r="T280" i="8"/>
  <c r="A343" i="8"/>
  <c r="A488" i="8"/>
  <c r="A357" i="8"/>
  <c r="A362" i="8"/>
  <c r="A445" i="8"/>
  <c r="A466" i="8"/>
  <c r="A475" i="8"/>
  <c r="A217" i="8"/>
  <c r="A324" i="8"/>
  <c r="A361" i="8"/>
  <c r="A425" i="8"/>
  <c r="A450" i="8"/>
  <c r="A303" i="8"/>
  <c r="A314" i="8"/>
  <c r="A480" i="8"/>
  <c r="A346" i="8"/>
  <c r="A307" i="8"/>
  <c r="A308" i="8"/>
  <c r="A63" i="8"/>
  <c r="A238" i="8"/>
  <c r="A249" i="8"/>
  <c r="A277" i="8"/>
  <c r="A318" i="8"/>
  <c r="A331" i="8"/>
  <c r="A264" i="8"/>
  <c r="A360" i="8"/>
  <c r="A349" i="8"/>
  <c r="A399" i="8"/>
  <c r="A367" i="8"/>
  <c r="A378" i="8"/>
  <c r="A382" i="8"/>
  <c r="A386" i="8"/>
  <c r="A390" i="8"/>
  <c r="A394" i="8"/>
  <c r="A422" i="8"/>
  <c r="A418" i="8"/>
  <c r="A458" i="8"/>
  <c r="A433" i="8"/>
  <c r="A463" i="8"/>
  <c r="A472" i="8"/>
  <c r="A498" i="8"/>
  <c r="A55" i="8"/>
  <c r="A90" i="8"/>
  <c r="A453" i="8"/>
  <c r="A330" i="8"/>
  <c r="A416" i="8"/>
  <c r="A371" i="8"/>
  <c r="A230" i="8"/>
  <c r="A35" i="8"/>
  <c r="A395" i="8"/>
  <c r="A103" i="8"/>
  <c r="A79" i="8"/>
  <c r="A138" i="8"/>
  <c r="A188" i="8"/>
  <c r="A315" i="8"/>
  <c r="A407" i="8"/>
  <c r="A447" i="8"/>
  <c r="A95" i="8"/>
  <c r="A137" i="8"/>
  <c r="A185" i="8"/>
  <c r="A429" i="8"/>
  <c r="A440" i="8"/>
  <c r="A455" i="8"/>
  <c r="A204" i="8"/>
  <c r="A220" i="8"/>
  <c r="A295" i="8"/>
  <c r="A335" i="8"/>
  <c r="A342" i="8"/>
  <c r="A446" i="8"/>
  <c r="A449" i="8"/>
  <c r="A328" i="8"/>
  <c r="A375" i="8"/>
  <c r="A363" i="8"/>
  <c r="A338" i="8"/>
  <c r="A282" i="8"/>
  <c r="A415" i="8"/>
  <c r="A194" i="8"/>
  <c r="A412" i="8"/>
  <c r="A473" i="8"/>
  <c r="A434" i="8"/>
  <c r="A144" i="8"/>
  <c r="A159" i="8"/>
  <c r="A167" i="8"/>
  <c r="A184" i="8"/>
  <c r="A208" i="8"/>
  <c r="A296" i="8"/>
  <c r="A355" i="8"/>
  <c r="A444" i="8"/>
  <c r="A441" i="8"/>
  <c r="A454" i="8"/>
  <c r="A471" i="8"/>
  <c r="A21" i="8"/>
  <c r="A171" i="8"/>
  <c r="A365" i="8"/>
  <c r="A172" i="8"/>
  <c r="A209" i="8"/>
  <c r="A316" i="8"/>
  <c r="A489" i="8"/>
  <c r="A161" i="8"/>
  <c r="A340" i="8"/>
  <c r="A481" i="8"/>
  <c r="A59" i="8"/>
  <c r="A321" i="8"/>
  <c r="A298" i="8"/>
  <c r="A436" i="8"/>
  <c r="A448" i="8"/>
  <c r="A86" i="8"/>
  <c r="A280" i="8"/>
  <c r="A302" i="8"/>
  <c r="A13" i="8"/>
  <c r="A5" i="8"/>
  <c r="A107" i="8"/>
  <c r="A78" i="8"/>
  <c r="A153" i="8"/>
  <c r="A186" i="8"/>
  <c r="A250" i="8"/>
  <c r="A187" i="8"/>
  <c r="A317" i="8"/>
  <c r="A286" i="8"/>
  <c r="A290" i="8"/>
  <c r="A262" i="8"/>
  <c r="A271" i="8"/>
  <c r="A319" i="8"/>
  <c r="A333" i="8"/>
  <c r="A347" i="8"/>
  <c r="A288" i="8"/>
  <c r="A352" i="8"/>
  <c r="A410" i="8"/>
  <c r="A428" i="8"/>
  <c r="A424" i="8"/>
  <c r="A465" i="8"/>
  <c r="A482" i="8"/>
  <c r="A229" i="8"/>
  <c r="A237" i="8"/>
  <c r="A320" i="8"/>
  <c r="A402" i="8"/>
  <c r="A484" i="8"/>
  <c r="A102" i="8"/>
  <c r="A108" i="8"/>
  <c r="A154" i="8"/>
  <c r="A162" i="8"/>
  <c r="A261" i="8"/>
  <c r="A323" i="8"/>
  <c r="A457" i="8"/>
  <c r="A46" i="8"/>
  <c r="A94" i="8"/>
  <c r="A179" i="8"/>
  <c r="A243" i="8"/>
  <c r="A123" i="8"/>
  <c r="A253" i="8"/>
  <c r="A268" i="8"/>
  <c r="A291" i="8"/>
  <c r="A345" i="8"/>
  <c r="A67" i="8"/>
  <c r="A113" i="8"/>
  <c r="A116" i="8"/>
  <c r="A129" i="8"/>
  <c r="A146" i="8"/>
  <c r="A195" i="8"/>
  <c r="A160" i="8"/>
  <c r="A117" i="8"/>
  <c r="A126" i="8"/>
  <c r="A22" i="8"/>
  <c r="A119" i="8"/>
  <c r="A45" i="8"/>
  <c r="A115" i="8"/>
  <c r="A89" i="8"/>
  <c r="A105" i="8"/>
  <c r="A170" i="8"/>
  <c r="A142" i="8"/>
  <c r="A150" i="8"/>
  <c r="A193" i="8"/>
  <c r="A173" i="8"/>
  <c r="A192" i="8"/>
  <c r="A202" i="8"/>
  <c r="A210" i="8"/>
  <c r="A218" i="8"/>
  <c r="A222" i="8"/>
  <c r="A275" i="8"/>
  <c r="A190" i="8"/>
  <c r="A206" i="8"/>
  <c r="A214" i="8"/>
  <c r="A221" i="8"/>
  <c r="A334" i="8"/>
  <c r="A299" i="8"/>
  <c r="A269" i="8"/>
  <c r="A284" i="8"/>
  <c r="A281" i="8"/>
  <c r="A297" i="8"/>
  <c r="A216" i="8"/>
  <c r="A224" i="8"/>
  <c r="A232" i="8"/>
  <c r="A240" i="8"/>
  <c r="A279" i="8"/>
  <c r="A358" i="8"/>
  <c r="A359" i="8"/>
  <c r="A292" i="8"/>
  <c r="A366" i="8"/>
  <c r="A420" i="8"/>
  <c r="A381" i="8"/>
  <c r="A385" i="8"/>
  <c r="A389" i="8"/>
  <c r="A393" i="8"/>
  <c r="A414" i="8"/>
  <c r="A413" i="8"/>
  <c r="A417" i="8"/>
  <c r="A421" i="8"/>
  <c r="A432" i="8"/>
  <c r="A443" i="8"/>
  <c r="A452" i="8"/>
  <c r="A470" i="8"/>
  <c r="A477" i="8"/>
  <c r="A479" i="8"/>
  <c r="A487" i="8"/>
  <c r="A495" i="8"/>
  <c r="A51" i="8"/>
  <c r="A130" i="8"/>
  <c r="A219" i="8"/>
  <c r="A118" i="8"/>
  <c r="A91" i="8"/>
  <c r="A99" i="8"/>
  <c r="A56" i="8"/>
  <c r="A133" i="8"/>
  <c r="A155" i="8"/>
  <c r="A163" i="8"/>
  <c r="A156" i="8"/>
  <c r="A177" i="8"/>
  <c r="A174" i="8"/>
  <c r="A178" i="8"/>
  <c r="A337" i="8"/>
  <c r="A247" i="8"/>
  <c r="A273" i="8"/>
  <c r="A181" i="8"/>
  <c r="A189" i="8"/>
  <c r="A197" i="8"/>
  <c r="A205" i="8"/>
  <c r="A213" i="8"/>
  <c r="A272" i="8"/>
  <c r="A283" i="8"/>
  <c r="A274" i="8"/>
  <c r="A339" i="8"/>
  <c r="A285" i="8"/>
  <c r="A327" i="8"/>
  <c r="A251" i="8"/>
  <c r="A289" i="8"/>
  <c r="A293" i="8"/>
  <c r="A311" i="8"/>
  <c r="A336" i="8"/>
  <c r="A350" i="8"/>
  <c r="A351" i="8"/>
  <c r="A372" i="8"/>
  <c r="A354" i="8"/>
  <c r="A294" i="8"/>
  <c r="A312" i="8"/>
  <c r="A326" i="8"/>
  <c r="A344" i="8"/>
  <c r="A469" i="8"/>
  <c r="A430" i="8"/>
  <c r="A368" i="8"/>
  <c r="A384" i="8"/>
  <c r="A392" i="8"/>
  <c r="A411" i="8"/>
  <c r="A426" i="8"/>
  <c r="A397" i="8"/>
  <c r="A438" i="8"/>
  <c r="A437" i="8"/>
  <c r="A423" i="8"/>
  <c r="A427" i="8"/>
  <c r="A435" i="8"/>
  <c r="A439" i="8"/>
  <c r="A467" i="8"/>
  <c r="A476" i="8"/>
  <c r="A478" i="8"/>
  <c r="A486" i="8"/>
  <c r="A485" i="8"/>
  <c r="A266" i="8"/>
  <c r="A84" i="8"/>
  <c r="A377" i="8"/>
  <c r="A100" i="8"/>
  <c r="A128" i="8"/>
  <c r="A97" i="8"/>
  <c r="A76" i="8"/>
  <c r="A112" i="8"/>
  <c r="A252" i="8"/>
  <c r="A348" i="8"/>
  <c r="A92" i="8"/>
  <c r="A134" i="8"/>
  <c r="T313" i="8"/>
  <c r="T206" i="8"/>
  <c r="T272" i="8"/>
  <c r="T321" i="8"/>
  <c r="A468" i="8"/>
  <c r="A313" i="8"/>
  <c r="A239" i="8"/>
  <c r="A270" i="8"/>
  <c r="A431" i="8"/>
  <c r="A147" i="8"/>
  <c r="A37" i="8"/>
  <c r="A96" i="8"/>
  <c r="A132" i="8"/>
  <c r="A136" i="8"/>
  <c r="A109" i="8"/>
  <c r="A140" i="8"/>
  <c r="A40" i="8"/>
  <c r="A104" i="8"/>
  <c r="A36" i="8"/>
  <c r="A28" i="8"/>
  <c r="A43" i="8"/>
  <c r="A33" i="8"/>
  <c r="A32" i="8"/>
  <c r="A25" i="8"/>
  <c r="A49" i="8"/>
  <c r="A329" i="8"/>
  <c r="A164" i="8"/>
  <c r="A212" i="8"/>
  <c r="A200" i="8"/>
  <c r="A39" i="8"/>
  <c r="A20" i="8"/>
  <c r="A65" i="8"/>
  <c r="A403" i="8"/>
  <c r="A145" i="8"/>
  <c r="A169" i="8"/>
  <c r="A41" i="8"/>
  <c r="A474" i="8"/>
  <c r="A12" i="8"/>
  <c r="A15" i="8"/>
  <c r="A61" i="8"/>
  <c r="A93" i="8"/>
  <c r="A24" i="8"/>
  <c r="A57" i="8"/>
  <c r="A121" i="8"/>
  <c r="F473" i="19"/>
  <c r="F493" i="19"/>
  <c r="F498" i="19"/>
  <c r="H261" i="17"/>
  <c r="A203" i="8"/>
  <c r="A211" i="8"/>
  <c r="A248" i="8"/>
  <c r="A148" i="8"/>
  <c r="H123" i="17"/>
  <c r="A53" i="8"/>
  <c r="A69" i="8"/>
  <c r="A3" i="8"/>
  <c r="A27" i="8"/>
  <c r="A125" i="8"/>
  <c r="A122" i="8"/>
  <c r="A124" i="8"/>
  <c r="A85" i="8"/>
  <c r="A110" i="8"/>
  <c r="A42" i="8"/>
  <c r="A50" i="8"/>
  <c r="A58" i="8"/>
  <c r="A66" i="8"/>
  <c r="A98" i="8"/>
  <c r="A106" i="8"/>
  <c r="A114" i="8"/>
  <c r="A131" i="8"/>
  <c r="A135" i="8"/>
  <c r="A139" i="8"/>
  <c r="A151" i="8"/>
  <c r="A141" i="8"/>
  <c r="A157" i="8"/>
  <c r="A158" i="8"/>
  <c r="A166" i="8"/>
  <c r="A242" i="8"/>
  <c r="A236" i="8"/>
  <c r="A183" i="8"/>
  <c r="A207" i="8"/>
  <c r="A241" i="8"/>
  <c r="A245" i="8"/>
  <c r="A254" i="8"/>
  <c r="A256" i="8"/>
  <c r="A305" i="8"/>
  <c r="A310" i="8"/>
  <c r="J305" i="17"/>
  <c r="A30" i="8"/>
  <c r="A34" i="8"/>
  <c r="A38" i="8"/>
  <c r="A29" i="8"/>
  <c r="I64" i="17"/>
  <c r="I99" i="17"/>
  <c r="H196" i="17"/>
  <c r="H186" i="17"/>
  <c r="J494" i="17"/>
  <c r="I236" i="17"/>
  <c r="A168" i="8"/>
  <c r="I3" i="17"/>
  <c r="J82" i="17"/>
  <c r="I88" i="17"/>
  <c r="A101" i="8"/>
  <c r="A201" i="8"/>
  <c r="J3" i="17"/>
  <c r="H3" i="17"/>
  <c r="I328" i="17"/>
  <c r="I139" i="17"/>
  <c r="I325" i="17"/>
  <c r="A127" i="8"/>
  <c r="A165" i="8"/>
  <c r="J61" i="17"/>
  <c r="H12" i="17"/>
  <c r="I184" i="17"/>
  <c r="J158" i="17"/>
  <c r="H361" i="17"/>
  <c r="A77" i="8"/>
  <c r="A14" i="8"/>
  <c r="A143" i="8"/>
  <c r="A149" i="8"/>
  <c r="A199" i="8"/>
  <c r="A341" i="8"/>
  <c r="I11" i="17"/>
  <c r="I28" i="17"/>
  <c r="I94" i="17"/>
  <c r="J346" i="17"/>
  <c r="J280" i="17"/>
  <c r="A258" i="8"/>
  <c r="H64" i="17"/>
  <c r="J175" i="17"/>
  <c r="I386" i="17"/>
  <c r="H14" i="17"/>
  <c r="A191" i="8"/>
  <c r="I13" i="17"/>
  <c r="J490" i="17"/>
  <c r="J42" i="17"/>
  <c r="H111" i="17"/>
  <c r="J226" i="17"/>
  <c r="H125" i="17"/>
  <c r="J30" i="17"/>
  <c r="H139" i="17"/>
  <c r="I27" i="17"/>
  <c r="H56" i="17"/>
  <c r="I48" i="17"/>
  <c r="H138" i="17"/>
  <c r="J48" i="17"/>
  <c r="I226" i="17"/>
  <c r="I4" i="17"/>
  <c r="J45" i="17"/>
  <c r="J114" i="17"/>
  <c r="J36" i="17"/>
  <c r="I153" i="17"/>
  <c r="I314" i="17"/>
  <c r="J185" i="17"/>
  <c r="I264" i="17"/>
  <c r="H158" i="17"/>
  <c r="I91" i="17"/>
  <c r="I196" i="17"/>
  <c r="I21" i="17"/>
  <c r="H109" i="17"/>
  <c r="I279" i="17"/>
  <c r="H301" i="17"/>
  <c r="I228" i="17"/>
  <c r="I138" i="17"/>
  <c r="J208" i="17"/>
  <c r="I319" i="17"/>
  <c r="H41" i="17"/>
  <c r="J170" i="17"/>
  <c r="I478" i="17"/>
  <c r="J91" i="17"/>
  <c r="I360" i="17"/>
  <c r="I500" i="17"/>
  <c r="I6" i="17"/>
  <c r="H134" i="17"/>
  <c r="J38" i="17"/>
  <c r="H155" i="17"/>
  <c r="H60" i="17"/>
  <c r="H160" i="17"/>
  <c r="J19" i="17"/>
  <c r="J52" i="17"/>
  <c r="J54" i="17"/>
  <c r="J78" i="17"/>
  <c r="J49" i="17"/>
  <c r="H126" i="17"/>
  <c r="H38" i="17"/>
  <c r="I181" i="17"/>
  <c r="J315" i="17"/>
  <c r="J187" i="17"/>
  <c r="H140" i="17"/>
  <c r="I295" i="17"/>
  <c r="I156" i="17"/>
  <c r="J348" i="17"/>
  <c r="H98" i="17"/>
  <c r="H208" i="17"/>
  <c r="I42" i="17"/>
  <c r="J293" i="17"/>
  <c r="J314" i="17"/>
  <c r="H229" i="17"/>
  <c r="I335" i="17"/>
  <c r="J322" i="17"/>
  <c r="H53" i="17"/>
  <c r="I225" i="17"/>
  <c r="J287" i="17"/>
  <c r="J107" i="17"/>
  <c r="H163" i="17"/>
  <c r="J67" i="17"/>
  <c r="J53" i="17"/>
  <c r="H188" i="17"/>
  <c r="I31" i="17"/>
  <c r="J27" i="17"/>
  <c r="I62" i="17"/>
  <c r="I187" i="17"/>
  <c r="J62" i="17"/>
  <c r="J96" i="17"/>
  <c r="I17" i="17"/>
  <c r="H50" i="17"/>
  <c r="J225" i="17"/>
  <c r="J41" i="17"/>
  <c r="J88" i="17"/>
  <c r="J182" i="17"/>
  <c r="I188" i="17"/>
  <c r="H68" i="17"/>
  <c r="I52" i="17"/>
  <c r="I237" i="17"/>
  <c r="J313" i="17"/>
  <c r="J330" i="17"/>
  <c r="I260" i="17"/>
  <c r="I146" i="17"/>
  <c r="I242" i="17"/>
  <c r="I394" i="17"/>
  <c r="I372" i="17"/>
  <c r="H57" i="17"/>
  <c r="J278" i="17"/>
  <c r="H299" i="17"/>
  <c r="J111" i="17"/>
  <c r="I363" i="17"/>
  <c r="I14" i="17"/>
  <c r="I202" i="17"/>
  <c r="J10" i="17"/>
  <c r="J34" i="17"/>
  <c r="H62" i="17"/>
  <c r="I170" i="17"/>
  <c r="H32" i="17"/>
  <c r="J63" i="17"/>
  <c r="I8" i="17"/>
  <c r="J64" i="17"/>
  <c r="H4" i="17"/>
  <c r="J110" i="17"/>
  <c r="I20" i="17"/>
  <c r="I73" i="17"/>
  <c r="J9" i="17"/>
  <c r="J50" i="17"/>
  <c r="I92" i="17"/>
  <c r="J138" i="17"/>
  <c r="H219" i="17"/>
  <c r="I175" i="17"/>
  <c r="J70" i="17"/>
  <c r="J174" i="17"/>
  <c r="J122" i="17"/>
  <c r="I195" i="17"/>
  <c r="I102" i="17"/>
  <c r="I244" i="17"/>
  <c r="I58" i="17"/>
  <c r="H153" i="17"/>
  <c r="J329" i="17"/>
  <c r="J269" i="17"/>
  <c r="I151" i="17"/>
  <c r="H472" i="17"/>
  <c r="I77" i="17"/>
  <c r="H341" i="17"/>
  <c r="J212" i="17"/>
  <c r="H212" i="17"/>
  <c r="I38" i="17"/>
  <c r="H103" i="17"/>
  <c r="J6" i="17"/>
  <c r="I43" i="17"/>
  <c r="J11" i="17"/>
  <c r="J35" i="17"/>
  <c r="H72" i="17"/>
  <c r="I16" i="17"/>
  <c r="H96" i="17"/>
  <c r="J32" i="17"/>
  <c r="I186" i="17"/>
  <c r="J29" i="17"/>
  <c r="H79" i="17"/>
  <c r="J17" i="17"/>
  <c r="H70" i="17"/>
  <c r="J120" i="17"/>
  <c r="I234" i="17"/>
  <c r="I150" i="17"/>
  <c r="I273" i="17"/>
  <c r="I200" i="17"/>
  <c r="I97" i="17"/>
  <c r="J207" i="17"/>
  <c r="J126" i="17"/>
  <c r="H215" i="17"/>
  <c r="J152" i="17"/>
  <c r="I167" i="17"/>
  <c r="J388" i="17"/>
  <c r="J331" i="17"/>
  <c r="J321" i="17"/>
  <c r="J189" i="17"/>
  <c r="I304" i="17"/>
  <c r="J242" i="17"/>
  <c r="H7" i="17"/>
  <c r="I101" i="17"/>
  <c r="H443" i="17"/>
  <c r="I495" i="17"/>
  <c r="H117" i="17"/>
  <c r="J22" i="17"/>
  <c r="J92" i="17"/>
  <c r="I15" i="17"/>
  <c r="I47" i="17"/>
  <c r="H104" i="17"/>
  <c r="J15" i="17"/>
  <c r="J43" i="17"/>
  <c r="J75" i="17"/>
  <c r="J106" i="17"/>
  <c r="H44" i="17"/>
  <c r="J218" i="17"/>
  <c r="I89" i="17"/>
  <c r="J20" i="17"/>
  <c r="I127" i="17"/>
  <c r="J283" i="17"/>
  <c r="J169" i="17"/>
  <c r="I212" i="17"/>
  <c r="J214" i="17"/>
  <c r="H147" i="17"/>
  <c r="J238" i="17"/>
  <c r="H92" i="17"/>
  <c r="H243" i="17"/>
  <c r="J333" i="17"/>
  <c r="H277" i="17"/>
  <c r="H13" i="17"/>
  <c r="I109" i="17"/>
  <c r="H422" i="17"/>
  <c r="I367" i="17"/>
  <c r="H431" i="17"/>
  <c r="I46" i="17"/>
  <c r="H26" i="17"/>
  <c r="J124" i="17"/>
  <c r="J26" i="17"/>
  <c r="H48" i="17"/>
  <c r="H107" i="17"/>
  <c r="H16" i="17"/>
  <c r="J47" i="17"/>
  <c r="H108" i="17"/>
  <c r="I49" i="17"/>
  <c r="I289" i="17"/>
  <c r="I44" i="17"/>
  <c r="I100" i="17"/>
  <c r="I301" i="17"/>
  <c r="J171" i="17"/>
  <c r="J134" i="17"/>
  <c r="H213" i="17"/>
  <c r="I108" i="17"/>
  <c r="I224" i="17"/>
  <c r="J90" i="17"/>
  <c r="H152" i="17"/>
  <c r="J68" i="17"/>
  <c r="H176" i="17"/>
  <c r="J98" i="17"/>
  <c r="I245" i="17"/>
  <c r="H227" i="17"/>
  <c r="J338" i="17"/>
  <c r="J205" i="17"/>
  <c r="I308" i="17"/>
  <c r="H35" i="17"/>
  <c r="H166" i="17"/>
  <c r="H440" i="17"/>
  <c r="I393" i="17"/>
  <c r="H343" i="17"/>
  <c r="I391" i="17"/>
  <c r="H281" i="17"/>
  <c r="I465" i="17"/>
  <c r="J119" i="17"/>
  <c r="I70" i="17"/>
  <c r="H34" i="17"/>
  <c r="H128" i="17"/>
  <c r="J18" i="17"/>
  <c r="H93" i="17"/>
  <c r="I321" i="17"/>
  <c r="J31" i="17"/>
  <c r="I54" i="17"/>
  <c r="H154" i="17"/>
  <c r="H36" i="17"/>
  <c r="H114" i="17"/>
  <c r="J118" i="17"/>
  <c r="I137" i="17"/>
  <c r="I266" i="17"/>
  <c r="J150" i="17"/>
  <c r="I145" i="17"/>
  <c r="I241" i="17"/>
  <c r="H80" i="17"/>
  <c r="J213" i="17"/>
  <c r="I239" i="17"/>
  <c r="I53" i="17"/>
  <c r="H113" i="17"/>
  <c r="J246" i="17"/>
  <c r="H285" i="17"/>
  <c r="I333" i="17"/>
  <c r="H319" i="17"/>
  <c r="J168" i="17"/>
  <c r="J253" i="17"/>
  <c r="H379" i="17"/>
  <c r="H309" i="17"/>
  <c r="H37" i="17"/>
  <c r="I152" i="17"/>
  <c r="I380" i="17"/>
  <c r="H415" i="17"/>
  <c r="I310" i="17"/>
  <c r="J476" i="17"/>
  <c r="I496" i="17"/>
  <c r="H467" i="17"/>
  <c r="I449" i="17"/>
  <c r="I104" i="17"/>
  <c r="H198" i="17"/>
  <c r="J364" i="17"/>
  <c r="J115" i="17"/>
  <c r="H475" i="17"/>
  <c r="J483" i="17"/>
  <c r="H462" i="17"/>
  <c r="J44" i="17"/>
  <c r="I78" i="17"/>
  <c r="I141" i="17"/>
  <c r="I85" i="17"/>
  <c r="H55" i="17"/>
  <c r="H27" i="17"/>
  <c r="J394" i="17"/>
  <c r="J274" i="17"/>
  <c r="I290" i="17"/>
  <c r="I249" i="17"/>
  <c r="J342" i="17"/>
  <c r="I240" i="17"/>
  <c r="J355" i="17"/>
  <c r="J410" i="17"/>
  <c r="J258" i="17"/>
  <c r="H327" i="17"/>
  <c r="I311" i="17"/>
  <c r="I199" i="17"/>
  <c r="J142" i="17"/>
  <c r="H106" i="17"/>
  <c r="H77" i="17"/>
  <c r="I216" i="17"/>
  <c r="J163" i="17"/>
  <c r="J130" i="17"/>
  <c r="I87" i="17"/>
  <c r="I231" i="17"/>
  <c r="H157" i="17"/>
  <c r="H130" i="17"/>
  <c r="J108" i="17"/>
  <c r="H87" i="17"/>
  <c r="I63" i="17"/>
  <c r="I317" i="17"/>
  <c r="J217" i="17"/>
  <c r="J190" i="17"/>
  <c r="J104" i="17"/>
  <c r="I76" i="17"/>
  <c r="I263" i="17"/>
  <c r="J204" i="17"/>
  <c r="H129" i="17"/>
  <c r="J201" i="17"/>
  <c r="J144" i="17"/>
  <c r="I118" i="17"/>
  <c r="J267" i="17"/>
  <c r="J199" i="17"/>
  <c r="I165" i="17"/>
  <c r="I124" i="17"/>
  <c r="I95" i="17"/>
  <c r="I82" i="17"/>
  <c r="H46" i="17"/>
  <c r="I203" i="17"/>
  <c r="H360" i="17"/>
  <c r="H479" i="17"/>
  <c r="I347" i="17"/>
  <c r="H175" i="17"/>
  <c r="J461" i="17"/>
  <c r="J438" i="17"/>
  <c r="H454" i="17"/>
  <c r="I262" i="17"/>
  <c r="J501" i="17"/>
  <c r="J391" i="17"/>
  <c r="J256" i="17"/>
  <c r="I166" i="17"/>
  <c r="J469" i="17"/>
  <c r="I369" i="17"/>
  <c r="I440" i="17"/>
  <c r="I388" i="17"/>
  <c r="H231" i="17"/>
  <c r="I144" i="17"/>
  <c r="I80" i="17"/>
  <c r="H51" i="17"/>
  <c r="H17" i="17"/>
  <c r="J370" i="17"/>
  <c r="J290" i="17"/>
  <c r="H235" i="17"/>
  <c r="J340" i="17"/>
  <c r="I276" i="17"/>
  <c r="H194" i="17"/>
  <c r="J396" i="17"/>
  <c r="J317" i="17"/>
  <c r="I253" i="17"/>
  <c r="J354" i="17"/>
  <c r="I354" i="17"/>
  <c r="J350" i="17"/>
  <c r="H148" i="17"/>
  <c r="I37" i="17"/>
  <c r="I10" i="17"/>
  <c r="J179" i="17"/>
  <c r="I131" i="17"/>
  <c r="H74" i="17"/>
  <c r="H142" i="17"/>
  <c r="H119" i="17"/>
  <c r="H91" i="17"/>
  <c r="I68" i="17"/>
  <c r="J299" i="17"/>
  <c r="H211" i="17"/>
  <c r="I173" i="17"/>
  <c r="I122" i="17"/>
  <c r="I90" i="17"/>
  <c r="J270" i="17"/>
  <c r="I207" i="17"/>
  <c r="H156" i="17"/>
  <c r="J318" i="17"/>
  <c r="I220" i="17"/>
  <c r="J154" i="17"/>
  <c r="I282" i="17"/>
  <c r="I197" i="17"/>
  <c r="I113" i="17"/>
  <c r="I81" i="17"/>
  <c r="H90" i="17"/>
  <c r="I51" i="17"/>
  <c r="H30" i="17"/>
  <c r="J12" i="17"/>
  <c r="H172" i="17"/>
  <c r="H66" i="17"/>
  <c r="I41" i="17"/>
  <c r="I25" i="17"/>
  <c r="I9" i="17"/>
  <c r="H89" i="17"/>
  <c r="J16" i="17"/>
  <c r="H159" i="17"/>
  <c r="J86" i="17"/>
  <c r="J56" i="17"/>
  <c r="I24" i="17"/>
  <c r="H346" i="17"/>
  <c r="I422" i="17"/>
  <c r="I246" i="17"/>
  <c r="H442" i="17"/>
  <c r="H481" i="17"/>
  <c r="J383" i="17"/>
  <c r="H233" i="17"/>
  <c r="H316" i="17"/>
  <c r="I411" i="17"/>
  <c r="H191" i="17"/>
  <c r="J437" i="17"/>
  <c r="I476" i="17"/>
  <c r="J377" i="17"/>
  <c r="J232" i="17"/>
  <c r="J133" i="17"/>
  <c r="J451" i="17"/>
  <c r="I444" i="17"/>
  <c r="H359" i="17"/>
  <c r="J379" i="17"/>
  <c r="J307" i="17"/>
  <c r="J202" i="17"/>
  <c r="I117" i="17"/>
  <c r="H75" i="17"/>
  <c r="H39" i="17"/>
  <c r="H9" i="17"/>
  <c r="H395" i="17"/>
  <c r="I322" i="17"/>
  <c r="J192" i="17"/>
  <c r="I162" i="17"/>
  <c r="H287" i="17"/>
  <c r="J234" i="17"/>
  <c r="J334" i="17"/>
  <c r="H269" i="17"/>
  <c r="I332" i="17"/>
  <c r="J196" i="17"/>
  <c r="H127" i="17"/>
  <c r="H95" i="17"/>
  <c r="I316" i="17"/>
  <c r="I158" i="17"/>
  <c r="I119" i="17"/>
  <c r="I402" i="17"/>
  <c r="I163" i="17"/>
  <c r="J140" i="17"/>
  <c r="H84" i="17"/>
  <c r="I60" i="17"/>
  <c r="J277" i="17"/>
  <c r="J206" i="17"/>
  <c r="I161" i="17"/>
  <c r="I115" i="17"/>
  <c r="I79" i="17"/>
  <c r="H253" i="17"/>
  <c r="I191" i="17"/>
  <c r="H145" i="17"/>
  <c r="I300" i="17"/>
  <c r="I172" i="17"/>
  <c r="H247" i="17"/>
  <c r="J183" i="17"/>
  <c r="I148" i="17"/>
  <c r="J74" i="17"/>
  <c r="J25" i="17"/>
  <c r="H6" i="17"/>
  <c r="H118" i="17"/>
  <c r="H82" i="17"/>
  <c r="H58" i="17"/>
  <c r="J37" i="17"/>
  <c r="J21" i="17"/>
  <c r="J5" i="17"/>
  <c r="J72" i="17"/>
  <c r="J40" i="17"/>
  <c r="J8" i="17"/>
  <c r="H143" i="17"/>
  <c r="H76" i="17"/>
  <c r="I22" i="17"/>
  <c r="J51" i="17"/>
  <c r="H83" i="17"/>
  <c r="H150" i="17"/>
  <c r="H10" i="17"/>
  <c r="H42" i="17"/>
  <c r="H94" i="17"/>
  <c r="I258" i="17"/>
  <c r="I19" i="17"/>
  <c r="I35" i="17"/>
  <c r="H52" i="17"/>
  <c r="I75" i="17"/>
  <c r="H133" i="17"/>
  <c r="J7" i="17"/>
  <c r="J23" i="17"/>
  <c r="J39" i="17"/>
  <c r="J55" i="17"/>
  <c r="H85" i="17"/>
  <c r="I32" i="17"/>
  <c r="I72" i="17"/>
  <c r="J132" i="17"/>
  <c r="H20" i="17"/>
  <c r="I57" i="17"/>
  <c r="H115" i="17"/>
  <c r="I12" i="17"/>
  <c r="J57" i="17"/>
  <c r="H22" i="17"/>
  <c r="J58" i="17"/>
  <c r="H121" i="17"/>
  <c r="J243" i="17"/>
  <c r="I114" i="17"/>
  <c r="H200" i="17"/>
  <c r="J286" i="17"/>
  <c r="H161" i="17"/>
  <c r="J219" i="17"/>
  <c r="J73" i="17"/>
  <c r="J191" i="17"/>
  <c r="I256" i="17"/>
  <c r="H102" i="17"/>
  <c r="H136" i="17"/>
  <c r="I179" i="17"/>
  <c r="I105" i="17"/>
  <c r="I180" i="17"/>
  <c r="I29" i="17"/>
  <c r="I74" i="17"/>
  <c r="I192" i="17"/>
  <c r="H295" i="17"/>
  <c r="H251" i="17"/>
  <c r="H333" i="17"/>
  <c r="I356" i="17"/>
  <c r="J339" i="17"/>
  <c r="H170" i="17"/>
  <c r="I210" i="17"/>
  <c r="I271" i="17"/>
  <c r="J352" i="17"/>
  <c r="H325" i="17"/>
  <c r="H19" i="17"/>
  <c r="H59" i="17"/>
  <c r="I112" i="17"/>
  <c r="J372" i="17"/>
  <c r="I399" i="17"/>
  <c r="J304" i="17"/>
  <c r="I368" i="17"/>
  <c r="H171" i="17"/>
  <c r="H236" i="17"/>
  <c r="J14" i="17"/>
  <c r="J46" i="17"/>
  <c r="I103" i="17"/>
  <c r="H86" i="17"/>
  <c r="H144" i="17"/>
  <c r="H8" i="17"/>
  <c r="H24" i="17"/>
  <c r="H40" i="17"/>
  <c r="I56" i="17"/>
  <c r="I86" i="17"/>
  <c r="J257" i="17"/>
  <c r="J148" i="17"/>
  <c r="J24" i="17"/>
  <c r="J13" i="17"/>
  <c r="I33" i="17"/>
  <c r="J65" i="17"/>
  <c r="H97" i="17"/>
  <c r="J4" i="17"/>
  <c r="J28" i="17"/>
  <c r="I59" i="17"/>
  <c r="H122" i="17"/>
  <c r="I110" i="17"/>
  <c r="J167" i="17"/>
  <c r="J245" i="17"/>
  <c r="I121" i="17"/>
  <c r="J160" i="17"/>
  <c r="I168" i="17"/>
  <c r="H221" i="17"/>
  <c r="I83" i="17"/>
  <c r="I126" i="17"/>
  <c r="I298" i="17"/>
  <c r="I71" i="17"/>
  <c r="H141" i="17"/>
  <c r="H180" i="17"/>
  <c r="I305" i="17"/>
  <c r="H192" i="17"/>
  <c r="I284" i="17"/>
  <c r="H78" i="17"/>
  <c r="J297" i="17"/>
  <c r="J266" i="17"/>
  <c r="J349" i="17"/>
  <c r="J357" i="17"/>
  <c r="J273" i="17"/>
  <c r="J356" i="17"/>
  <c r="J173" i="17"/>
  <c r="I217" i="17"/>
  <c r="I274" i="17"/>
  <c r="I359" i="17"/>
  <c r="I248" i="17"/>
  <c r="J341" i="17"/>
  <c r="H21" i="17"/>
  <c r="H61" i="17"/>
  <c r="I257" i="17"/>
  <c r="J404" i="17"/>
  <c r="H427" i="17"/>
  <c r="H407" i="17"/>
  <c r="I418" i="17"/>
  <c r="J328" i="17"/>
  <c r="I389" i="17"/>
  <c r="I270" i="17"/>
  <c r="H268" i="17"/>
  <c r="I30" i="17"/>
  <c r="J59" i="17"/>
  <c r="J100" i="17"/>
  <c r="I171" i="17"/>
  <c r="H18" i="17"/>
  <c r="I7" i="17"/>
  <c r="I23" i="17"/>
  <c r="I39" i="17"/>
  <c r="H54" i="17"/>
  <c r="H149" i="17"/>
  <c r="J60" i="17"/>
  <c r="I107" i="17"/>
  <c r="I296" i="17"/>
  <c r="I40" i="17"/>
  <c r="H204" i="17"/>
  <c r="H28" i="17"/>
  <c r="I65" i="17"/>
  <c r="I36" i="17"/>
  <c r="J69" i="17"/>
  <c r="H100" i="17"/>
  <c r="J33" i="17"/>
  <c r="J66" i="17"/>
  <c r="J128" i="17"/>
  <c r="H168" i="17"/>
  <c r="I204" i="17"/>
  <c r="J344" i="17"/>
  <c r="J172" i="17"/>
  <c r="I129" i="17"/>
  <c r="I205" i="17"/>
  <c r="I330" i="17"/>
  <c r="J76" i="17"/>
  <c r="H105" i="17"/>
  <c r="H146" i="17"/>
  <c r="I194" i="17"/>
  <c r="I312" i="17"/>
  <c r="J195" i="17"/>
  <c r="J302" i="17"/>
  <c r="J84" i="17"/>
  <c r="H124" i="17"/>
  <c r="I232" i="17"/>
  <c r="J309" i="17"/>
  <c r="H355" i="17"/>
  <c r="J176" i="17"/>
  <c r="I292" i="17"/>
  <c r="I378" i="17"/>
  <c r="I255" i="17"/>
  <c r="J371" i="17"/>
  <c r="H33" i="17"/>
  <c r="H71" i="17"/>
  <c r="J499" i="17"/>
  <c r="J457" i="17"/>
  <c r="H409" i="17"/>
  <c r="I185" i="17"/>
  <c r="H419" i="17"/>
  <c r="I286" i="17"/>
  <c r="H292" i="17"/>
  <c r="H444" i="17"/>
  <c r="H206" i="17"/>
  <c r="J294" i="17"/>
  <c r="J420" i="17"/>
  <c r="H291" i="17"/>
  <c r="H391" i="17"/>
  <c r="I375" i="17"/>
  <c r="J459" i="17"/>
  <c r="J155" i="17"/>
  <c r="J216" i="17"/>
  <c r="H313" i="17"/>
  <c r="I384" i="17"/>
  <c r="H464" i="17"/>
  <c r="I238" i="17"/>
  <c r="H220" i="17"/>
  <c r="H406" i="17"/>
  <c r="I435" i="17"/>
  <c r="H328" i="17"/>
  <c r="I479" i="17"/>
  <c r="I189" i="17"/>
  <c r="I501" i="17"/>
  <c r="J89" i="17"/>
  <c r="J424" i="17"/>
  <c r="J373" i="17"/>
  <c r="H413" i="17"/>
  <c r="H365" i="17"/>
  <c r="J295" i="17"/>
  <c r="J439" i="17"/>
  <c r="J419" i="17"/>
  <c r="I329" i="17"/>
  <c r="J275" i="17"/>
  <c r="I120" i="17"/>
  <c r="H67" i="17"/>
  <c r="H49" i="17"/>
  <c r="H29" i="17"/>
  <c r="H11" i="17"/>
  <c r="J378" i="17"/>
  <c r="H293" i="17"/>
  <c r="I261" i="17"/>
  <c r="I229" i="17"/>
  <c r="I370" i="17"/>
  <c r="I324" i="17"/>
  <c r="I303" i="17"/>
  <c r="I272" i="17"/>
  <c r="J247" i="17"/>
  <c r="J221" i="17"/>
  <c r="J200" i="17"/>
  <c r="H178" i="17"/>
  <c r="I159" i="17"/>
  <c r="I135" i="17"/>
  <c r="I340" i="17"/>
  <c r="J285" i="17"/>
  <c r="I247" i="17"/>
  <c r="I338" i="17"/>
  <c r="J402" i="17"/>
  <c r="J298" i="17"/>
  <c r="I348" i="17"/>
  <c r="J237" i="17"/>
  <c r="I183" i="17"/>
  <c r="H120" i="17"/>
  <c r="J102" i="17"/>
  <c r="I61" i="17"/>
  <c r="I26" i="17"/>
  <c r="I268" i="17"/>
  <c r="I233" i="17"/>
  <c r="J193" i="17"/>
  <c r="J162" i="17"/>
  <c r="J136" i="17"/>
  <c r="J80" i="17"/>
  <c r="I280" i="17"/>
  <c r="J211" i="17"/>
  <c r="H162" i="17"/>
  <c r="I417" i="17"/>
  <c r="H239" i="17"/>
  <c r="J112" i="17"/>
  <c r="I142" i="17"/>
  <c r="J177" i="17"/>
  <c r="J209" i="17"/>
  <c r="H245" i="17"/>
  <c r="I45" i="17"/>
  <c r="H88" i="17"/>
  <c r="H110" i="17"/>
  <c r="H132" i="17"/>
  <c r="I176" i="17"/>
  <c r="J233" i="17"/>
  <c r="H387" i="17"/>
  <c r="J325" i="17"/>
  <c r="H403" i="17"/>
  <c r="H317" i="17"/>
  <c r="J386" i="17"/>
  <c r="I337" i="17"/>
  <c r="I221" i="17"/>
  <c r="J254" i="17"/>
  <c r="J289" i="17"/>
  <c r="J423" i="17"/>
  <c r="I154" i="17"/>
  <c r="H223" i="17"/>
  <c r="I288" i="17"/>
  <c r="I320" i="17"/>
  <c r="I362" i="17"/>
  <c r="H495" i="17"/>
  <c r="J262" i="17"/>
  <c r="J306" i="17"/>
  <c r="J362" i="17"/>
  <c r="H23" i="17"/>
  <c r="H43" i="17"/>
  <c r="H65" i="17"/>
  <c r="I96" i="17"/>
  <c r="I128" i="17"/>
  <c r="H174" i="17"/>
  <c r="I410" i="17"/>
  <c r="I432" i="17"/>
  <c r="J390" i="17"/>
  <c r="H331" i="17"/>
  <c r="H383" i="17"/>
  <c r="J400" i="17"/>
  <c r="J85" i="17"/>
  <c r="J135" i="17"/>
  <c r="J492" i="17"/>
  <c r="I336" i="17"/>
  <c r="J413" i="17"/>
  <c r="I214" i="17"/>
  <c r="H246" i="17"/>
  <c r="H376" i="17"/>
  <c r="I67" i="17"/>
  <c r="I106" i="17"/>
  <c r="I132" i="17"/>
  <c r="J166" i="17"/>
  <c r="J198" i="17"/>
  <c r="J265" i="17"/>
  <c r="J416" i="17"/>
  <c r="I134" i="17"/>
  <c r="I155" i="17"/>
  <c r="H184" i="17"/>
  <c r="J203" i="17"/>
  <c r="J188" i="17"/>
  <c r="I327" i="17"/>
  <c r="I111" i="17"/>
  <c r="I140" i="17"/>
  <c r="I213" i="17"/>
  <c r="I285" i="17"/>
  <c r="I55" i="17"/>
  <c r="J94" i="17"/>
  <c r="H112" i="17"/>
  <c r="H131" i="17"/>
  <c r="J156" i="17"/>
  <c r="I178" i="17"/>
  <c r="I269" i="17"/>
  <c r="I84" i="17"/>
  <c r="I116" i="17"/>
  <c r="I147" i="17"/>
  <c r="I215" i="17"/>
  <c r="I5" i="17"/>
  <c r="I69" i="17"/>
  <c r="H137" i="17"/>
  <c r="J180" i="17"/>
  <c r="J239" i="17"/>
  <c r="J281" i="17"/>
  <c r="H411" i="17"/>
  <c r="J282" i="17"/>
  <c r="H339" i="17"/>
  <c r="J222" i="17"/>
  <c r="H259" i="17"/>
  <c r="J301" i="17"/>
  <c r="I130" i="17"/>
  <c r="J184" i="17"/>
  <c r="H202" i="17"/>
  <c r="J227" i="17"/>
  <c r="H255" i="17"/>
  <c r="H363" i="17"/>
  <c r="J230" i="17"/>
  <c r="I364" i="17"/>
  <c r="H5" i="17"/>
  <c r="H25" i="17"/>
  <c r="H45" i="17"/>
  <c r="H69" i="17"/>
  <c r="H182" i="17"/>
  <c r="I250" i="17"/>
  <c r="J323" i="17"/>
  <c r="J447" i="17"/>
  <c r="H424" i="17"/>
  <c r="J335" i="17"/>
  <c r="H389" i="17"/>
  <c r="J458" i="17"/>
  <c r="J415" i="17"/>
  <c r="J87" i="17"/>
  <c r="J143" i="17"/>
  <c r="J264" i="17"/>
  <c r="J345" i="17"/>
  <c r="I494" i="17"/>
  <c r="J417" i="17"/>
  <c r="J466" i="17"/>
  <c r="I222" i="17"/>
  <c r="I334" i="17"/>
  <c r="J470" i="17"/>
  <c r="H262" i="17"/>
  <c r="H390" i="17"/>
  <c r="J139" i="17"/>
  <c r="J240" i="17"/>
  <c r="J440" i="17"/>
  <c r="I365" i="17"/>
  <c r="J433" i="17"/>
  <c r="H199" i="17"/>
  <c r="I299" i="17"/>
  <c r="I395" i="17"/>
  <c r="H490" i="17"/>
  <c r="H298" i="17"/>
  <c r="H420" i="17"/>
  <c r="I133" i="17"/>
  <c r="I160" i="17"/>
  <c r="J194" i="17"/>
  <c r="I265" i="17"/>
  <c r="I351" i="17"/>
  <c r="H439" i="17"/>
  <c r="J496" i="17"/>
  <c r="I412" i="17"/>
  <c r="J271" i="17"/>
  <c r="J327" i="17"/>
  <c r="H357" i="17"/>
  <c r="H381" i="17"/>
  <c r="H405" i="17"/>
  <c r="I436" i="17"/>
  <c r="I361" i="17"/>
  <c r="I385" i="17"/>
  <c r="J83" i="17"/>
  <c r="J105" i="17"/>
  <c r="J131" i="17"/>
  <c r="J153" i="17"/>
  <c r="J228" i="17"/>
  <c r="J276" i="17"/>
  <c r="J324" i="17"/>
  <c r="J361" i="17"/>
  <c r="H416" i="17"/>
  <c r="H478" i="17"/>
  <c r="I462" i="17"/>
  <c r="H500" i="17"/>
  <c r="I357" i="17"/>
  <c r="I381" i="17"/>
  <c r="I408" i="17"/>
  <c r="H455" i="17"/>
  <c r="I488" i="17"/>
  <c r="I464" i="17"/>
  <c r="H492" i="17"/>
  <c r="H187" i="17"/>
  <c r="I211" i="17"/>
  <c r="I259" i="17"/>
  <c r="I307" i="17"/>
  <c r="I355" i="17"/>
  <c r="I382" i="17"/>
  <c r="I406" i="17"/>
  <c r="J450" i="17"/>
  <c r="I492" i="17"/>
  <c r="H476" i="17"/>
  <c r="H501" i="17"/>
  <c r="H232" i="17"/>
  <c r="H260" i="17"/>
  <c r="H284" i="17"/>
  <c r="H314" i="17"/>
  <c r="H344" i="17"/>
  <c r="H374" i="17"/>
  <c r="H404" i="17"/>
  <c r="H428" i="17"/>
  <c r="H460" i="17"/>
  <c r="H491" i="17"/>
  <c r="I490" i="17"/>
  <c r="I433" i="17"/>
  <c r="I463" i="17"/>
  <c r="I487" i="17"/>
  <c r="H193" i="17"/>
  <c r="I219" i="17"/>
  <c r="I267" i="17"/>
  <c r="I315" i="17"/>
  <c r="I339" i="17"/>
  <c r="I387" i="17"/>
  <c r="I414" i="17"/>
  <c r="H456" i="17"/>
  <c r="J456" i="17"/>
  <c r="H480" i="17"/>
  <c r="H216" i="17"/>
  <c r="H240" i="17"/>
  <c r="H264" i="17"/>
  <c r="H294" i="17"/>
  <c r="H324" i="17"/>
  <c r="H348" i="17"/>
  <c r="H378" i="17"/>
  <c r="H410" i="17"/>
  <c r="H441" i="17"/>
  <c r="H470" i="17"/>
  <c r="J463" i="17"/>
  <c r="J495" i="17"/>
  <c r="I437" i="17"/>
  <c r="I467" i="17"/>
  <c r="I499" i="17"/>
  <c r="J260" i="17"/>
  <c r="J312" i="17"/>
  <c r="J337" i="17"/>
  <c r="J385" i="17"/>
  <c r="H429" i="17"/>
  <c r="H493" i="17"/>
  <c r="H499" i="17"/>
  <c r="J478" i="17"/>
  <c r="I344" i="17"/>
  <c r="I392" i="17"/>
  <c r="J441" i="17"/>
  <c r="H463" i="17"/>
  <c r="H173" i="17"/>
  <c r="H195" i="17"/>
  <c r="I243" i="17"/>
  <c r="I291" i="17"/>
  <c r="I318" i="17"/>
  <c r="I342" i="17"/>
  <c r="I366" i="17"/>
  <c r="I390" i="17"/>
  <c r="J418" i="17"/>
  <c r="H459" i="17"/>
  <c r="H218" i="17"/>
  <c r="H244" i="17"/>
  <c r="H266" i="17"/>
  <c r="H296" i="17"/>
  <c r="H326" i="17"/>
  <c r="H356" i="17"/>
  <c r="H388" i="17"/>
  <c r="H412" i="17"/>
  <c r="H473" i="17"/>
  <c r="I466" i="17"/>
  <c r="I415" i="17"/>
  <c r="I439" i="17"/>
  <c r="I471" i="17"/>
  <c r="H189" i="17"/>
  <c r="H167" i="17"/>
  <c r="I470" i="17"/>
  <c r="I442" i="17"/>
  <c r="H426" i="17"/>
  <c r="I405" i="17"/>
  <c r="I341" i="17"/>
  <c r="H445" i="17"/>
  <c r="I472" i="17"/>
  <c r="J369" i="17"/>
  <c r="H329" i="17"/>
  <c r="J308" i="17"/>
  <c r="J288" i="17"/>
  <c r="H265" i="17"/>
  <c r="J244" i="17"/>
  <c r="J224" i="17"/>
  <c r="I201" i="17"/>
  <c r="I182" i="17"/>
  <c r="J159" i="17"/>
  <c r="J137" i="17"/>
  <c r="J117" i="17"/>
  <c r="J95" i="17"/>
  <c r="I480" i="17"/>
  <c r="J443" i="17"/>
  <c r="I409" i="17"/>
  <c r="J389" i="17"/>
  <c r="J368" i="17"/>
  <c r="I452" i="17"/>
  <c r="H414" i="17"/>
  <c r="H393" i="17"/>
  <c r="H373" i="17"/>
  <c r="H323" i="17"/>
  <c r="J279" i="17"/>
  <c r="J382" i="17"/>
  <c r="H458" i="17"/>
  <c r="J403" i="17"/>
  <c r="J465" i="17"/>
  <c r="H432" i="17"/>
  <c r="J310" i="17"/>
  <c r="I277" i="17"/>
  <c r="I497" i="17"/>
  <c r="I125" i="17"/>
  <c r="I149" i="17"/>
  <c r="J178" i="17"/>
  <c r="J223" i="17"/>
  <c r="J255" i="17"/>
  <c r="I293" i="17"/>
  <c r="J326" i="17"/>
  <c r="I396" i="17"/>
  <c r="H471" i="17"/>
  <c r="I458" i="17"/>
  <c r="J303" i="17"/>
  <c r="H345" i="17"/>
  <c r="H367" i="17"/>
  <c r="H397" i="17"/>
  <c r="I377" i="17"/>
  <c r="I401" i="17"/>
  <c r="J435" i="17"/>
  <c r="J474" i="17"/>
  <c r="J99" i="17"/>
  <c r="J121" i="17"/>
  <c r="J147" i="17"/>
  <c r="I169" i="17"/>
  <c r="H217" i="17"/>
  <c r="J292" i="17"/>
  <c r="J351" i="17"/>
  <c r="J393" i="17"/>
  <c r="J460" i="17"/>
  <c r="J448" i="17"/>
  <c r="H485" i="17"/>
  <c r="I349" i="17"/>
  <c r="I373" i="17"/>
  <c r="I397" i="17"/>
  <c r="J421" i="17"/>
  <c r="J445" i="17"/>
  <c r="J481" i="17"/>
  <c r="H446" i="17"/>
  <c r="H486" i="17"/>
  <c r="H177" i="17"/>
  <c r="H203" i="17"/>
  <c r="I251" i="17"/>
  <c r="I275" i="17"/>
  <c r="I323" i="17"/>
  <c r="I371" i="17"/>
  <c r="J426" i="17"/>
  <c r="I486" i="17"/>
  <c r="J468" i="17"/>
  <c r="H224" i="17"/>
  <c r="H248" i="17"/>
  <c r="H276" i="17"/>
  <c r="H300" i="17"/>
  <c r="H332" i="17"/>
  <c r="H362" i="17"/>
  <c r="H392" i="17"/>
  <c r="J422" i="17"/>
  <c r="H452" i="17"/>
  <c r="H477" i="17"/>
  <c r="J471" i="17"/>
  <c r="I421" i="17"/>
  <c r="I451" i="17"/>
  <c r="I481" i="17"/>
  <c r="I404" i="17"/>
  <c r="I460" i="17"/>
  <c r="J311" i="17"/>
  <c r="H349" i="17"/>
  <c r="H375" i="17"/>
  <c r="J428" i="17"/>
  <c r="I383" i="17"/>
  <c r="J405" i="17"/>
  <c r="J493" i="17"/>
  <c r="J101" i="17"/>
  <c r="J123" i="17"/>
  <c r="J149" i="17"/>
  <c r="I198" i="17"/>
  <c r="J248" i="17"/>
  <c r="J272" i="17"/>
  <c r="J296" i="17"/>
  <c r="J320" i="17"/>
  <c r="J353" i="17"/>
  <c r="J401" i="17"/>
  <c r="H474" i="17"/>
  <c r="H453" i="17"/>
  <c r="J497" i="17"/>
  <c r="I376" i="17"/>
  <c r="J425" i="17"/>
  <c r="J449" i="17"/>
  <c r="J484" i="17"/>
  <c r="J488" i="17"/>
  <c r="H179" i="17"/>
  <c r="H205" i="17"/>
  <c r="I227" i="17"/>
  <c r="I254" i="17"/>
  <c r="I278" i="17"/>
  <c r="I302" i="17"/>
  <c r="I326" i="17"/>
  <c r="I350" i="17"/>
  <c r="I374" i="17"/>
  <c r="I398" i="17"/>
  <c r="J442" i="17"/>
  <c r="J472" i="17"/>
  <c r="H494" i="17"/>
  <c r="H228" i="17"/>
  <c r="H250" i="17"/>
  <c r="H278" i="17"/>
  <c r="H310" i="17"/>
  <c r="H340" i="17"/>
  <c r="H364" i="17"/>
  <c r="H394" i="17"/>
  <c r="H425" i="17"/>
  <c r="J454" i="17"/>
  <c r="H487" i="17"/>
  <c r="I423" i="17"/>
  <c r="I453" i="17"/>
  <c r="I483" i="17"/>
  <c r="J263" i="17"/>
  <c r="H101" i="17"/>
  <c r="H116" i="17"/>
  <c r="H135" i="17"/>
  <c r="H151" i="17"/>
  <c r="H164" i="17"/>
  <c r="J210" i="17"/>
  <c r="J250" i="17"/>
  <c r="J71" i="17"/>
  <c r="I98" i="17"/>
  <c r="I123" i="17"/>
  <c r="J146" i="17"/>
  <c r="I164" i="17"/>
  <c r="J231" i="17"/>
  <c r="J251" i="17"/>
  <c r="I18" i="17"/>
  <c r="I34" i="17"/>
  <c r="I50" i="17"/>
  <c r="I66" i="17"/>
  <c r="H81" i="17"/>
  <c r="H99" i="17"/>
  <c r="J116" i="17"/>
  <c r="J164" i="17"/>
  <c r="I208" i="17"/>
  <c r="H279" i="17"/>
  <c r="H311" i="17"/>
  <c r="J347" i="17"/>
  <c r="I252" i="17"/>
  <c r="I353" i="17"/>
  <c r="H447" i="17"/>
  <c r="I343" i="17"/>
  <c r="I426" i="17"/>
  <c r="J241" i="17"/>
  <c r="H271" i="17"/>
  <c r="H303" i="17"/>
  <c r="H335" i="17"/>
  <c r="J380" i="17"/>
  <c r="I143" i="17"/>
  <c r="J165" i="17"/>
  <c r="J181" i="17"/>
  <c r="J197" i="17"/>
  <c r="J215" i="17"/>
  <c r="J259" i="17"/>
  <c r="I287" i="17"/>
  <c r="I306" i="17"/>
  <c r="J336" i="17"/>
  <c r="H371" i="17"/>
  <c r="I223" i="17"/>
  <c r="J249" i="17"/>
  <c r="J363" i="17"/>
  <c r="H15" i="17"/>
  <c r="H31" i="17"/>
  <c r="H47" i="17"/>
  <c r="H63" i="17"/>
  <c r="H190" i="17"/>
  <c r="J229" i="17"/>
  <c r="I297" i="17"/>
  <c r="I346" i="17"/>
  <c r="J412" i="17"/>
  <c r="J411" i="17"/>
  <c r="J358" i="17"/>
  <c r="H267" i="17"/>
  <c r="J319" i="17"/>
  <c r="H351" i="17"/>
  <c r="H377" i="17"/>
  <c r="H399" i="17"/>
  <c r="H435" i="17"/>
  <c r="J489" i="17"/>
  <c r="J384" i="17"/>
  <c r="I407" i="17"/>
  <c r="J444" i="17"/>
  <c r="J79" i="17"/>
  <c r="J103" i="17"/>
  <c r="J127" i="17"/>
  <c r="J151" i="17"/>
  <c r="H249" i="17"/>
  <c r="H297" i="17"/>
  <c r="J359" i="17"/>
  <c r="J409" i="17"/>
  <c r="H468" i="17"/>
  <c r="J477" i="17"/>
  <c r="I454" i="17"/>
  <c r="I352" i="17"/>
  <c r="I400" i="17"/>
  <c r="J429" i="17"/>
  <c r="J453" i="17"/>
  <c r="J485" i="17"/>
  <c r="J455" i="17"/>
  <c r="J491" i="17"/>
  <c r="H183" i="17"/>
  <c r="H207" i="17"/>
  <c r="I235" i="17"/>
  <c r="I283" i="17"/>
  <c r="I331" i="17"/>
  <c r="I379" i="17"/>
  <c r="I403" i="17"/>
  <c r="I446" i="17"/>
  <c r="H497" i="17"/>
  <c r="H230" i="17"/>
  <c r="H252" i="17"/>
  <c r="H282" i="17"/>
  <c r="H312" i="17"/>
  <c r="H342" i="17"/>
  <c r="H372" i="17"/>
  <c r="H396" i="17"/>
  <c r="H457" i="17"/>
  <c r="J487" i="17"/>
  <c r="I431" i="17"/>
  <c r="I455" i="17"/>
  <c r="I485" i="17"/>
  <c r="H73" i="17"/>
  <c r="I493" i="17"/>
  <c r="A31" i="8"/>
  <c r="A409" i="8"/>
  <c r="A401" i="8"/>
  <c r="H209" i="17"/>
  <c r="I230" i="17"/>
  <c r="I294" i="17"/>
  <c r="I358" i="17"/>
  <c r="J434" i="17"/>
  <c r="J482" i="17"/>
  <c r="H483" i="17"/>
  <c r="H214" i="17"/>
  <c r="H234" i="17"/>
  <c r="H256" i="17"/>
  <c r="H280" i="17"/>
  <c r="H308" i="17"/>
  <c r="H330" i="17"/>
  <c r="H358" i="17"/>
  <c r="H380" i="17"/>
  <c r="H408" i="17"/>
  <c r="H436" i="17"/>
  <c r="H488" i="17"/>
  <c r="I474" i="17"/>
  <c r="I419" i="17"/>
  <c r="I447" i="17"/>
  <c r="I469" i="17"/>
  <c r="A10" i="8"/>
  <c r="A18" i="8"/>
  <c r="A73" i="8"/>
  <c r="A81" i="8"/>
  <c r="A182" i="8"/>
  <c r="A300" i="8"/>
  <c r="A301" i="8"/>
  <c r="A364" i="8"/>
  <c r="A306" i="8"/>
  <c r="A460" i="8"/>
  <c r="A494" i="8"/>
  <c r="A120" i="8"/>
  <c r="A44" i="8"/>
  <c r="A52" i="8"/>
  <c r="A60" i="8"/>
  <c r="A68" i="8"/>
  <c r="A152" i="8"/>
  <c r="A309" i="8"/>
  <c r="A325" i="8"/>
  <c r="A227" i="8"/>
  <c r="A235" i="8"/>
  <c r="A370" i="8"/>
  <c r="A374" i="8"/>
  <c r="A497" i="8"/>
  <c r="A8" i="8"/>
  <c r="A16" i="8"/>
  <c r="A47" i="8"/>
  <c r="A71" i="8"/>
  <c r="A87" i="8"/>
  <c r="A215" i="8"/>
  <c r="A180" i="8"/>
  <c r="A259" i="8"/>
  <c r="A353" i="8"/>
  <c r="A408" i="8"/>
  <c r="A492" i="8"/>
  <c r="A11" i="8"/>
  <c r="A19" i="8"/>
  <c r="A74" i="8"/>
  <c r="A82" i="8"/>
  <c r="A175" i="8"/>
  <c r="A267" i="8"/>
  <c r="A225" i="8"/>
  <c r="A233" i="8"/>
  <c r="A461" i="8"/>
  <c r="A6" i="8"/>
  <c r="A198" i="8"/>
  <c r="A228" i="8"/>
  <c r="A244" i="8"/>
  <c r="A332" i="8"/>
  <c r="A322" i="8"/>
  <c r="A419" i="8"/>
  <c r="A464" i="8"/>
  <c r="A490" i="8"/>
  <c r="J235" i="17"/>
  <c r="J261" i="17"/>
  <c r="I281" i="17"/>
  <c r="I309" i="17"/>
  <c r="I345" i="17"/>
  <c r="J431" i="17"/>
  <c r="J387" i="17"/>
  <c r="H421" i="17"/>
  <c r="H448" i="17"/>
  <c r="J366" i="17"/>
  <c r="J398" i="17"/>
  <c r="I428" i="17"/>
  <c r="H275" i="17"/>
  <c r="H307" i="17"/>
  <c r="H337" i="17"/>
  <c r="H353" i="17"/>
  <c r="H369" i="17"/>
  <c r="H385" i="17"/>
  <c r="H401" i="17"/>
  <c r="I424" i="17"/>
  <c r="H451" i="17"/>
  <c r="J360" i="17"/>
  <c r="J376" i="17"/>
  <c r="J392" i="17"/>
  <c r="J408" i="17"/>
  <c r="J452" i="17"/>
  <c r="J77" i="17"/>
  <c r="J93" i="17"/>
  <c r="J109" i="17"/>
  <c r="J125" i="17"/>
  <c r="J141" i="17"/>
  <c r="J157" i="17"/>
  <c r="I174" i="17"/>
  <c r="I190" i="17"/>
  <c r="I206" i="17"/>
  <c r="J220" i="17"/>
  <c r="J236" i="17"/>
  <c r="J252" i="17"/>
  <c r="J268" i="17"/>
  <c r="J284" i="17"/>
  <c r="J300" i="17"/>
  <c r="J316" i="17"/>
  <c r="J332" i="17"/>
  <c r="J367" i="17"/>
  <c r="J399" i="17"/>
  <c r="I420" i="17"/>
  <c r="H496" i="17"/>
  <c r="J498" i="17"/>
  <c r="H461" i="17"/>
  <c r="I484" i="17"/>
  <c r="H418" i="17"/>
  <c r="H434" i="17"/>
  <c r="H450" i="17"/>
  <c r="J475" i="17"/>
  <c r="I434" i="17"/>
  <c r="I450" i="17"/>
  <c r="H482" i="17"/>
  <c r="H165" i="17"/>
  <c r="H181" i="17"/>
  <c r="H197" i="17"/>
  <c r="I430" i="17"/>
  <c r="J464" i="17"/>
  <c r="H465" i="17"/>
  <c r="J500" i="17"/>
  <c r="H222" i="17"/>
  <c r="H238" i="17"/>
  <c r="H254" i="17"/>
  <c r="H270" i="17"/>
  <c r="H286" i="17"/>
  <c r="H302" i="17"/>
  <c r="H318" i="17"/>
  <c r="H334" i="17"/>
  <c r="H350" i="17"/>
  <c r="H366" i="17"/>
  <c r="H382" i="17"/>
  <c r="H398" i="17"/>
  <c r="J414" i="17"/>
  <c r="J430" i="17"/>
  <c r="J446" i="17"/>
  <c r="J462" i="17"/>
  <c r="J480" i="17"/>
  <c r="I498" i="17"/>
  <c r="I425" i="17"/>
  <c r="I441" i="17"/>
  <c r="I457" i="17"/>
  <c r="I473" i="17"/>
  <c r="I489" i="17"/>
  <c r="A26" i="8"/>
  <c r="A9" i="8"/>
  <c r="A17" i="8"/>
  <c r="A48" i="8"/>
  <c r="A64" i="8"/>
  <c r="A72" i="8"/>
  <c r="A80" i="8"/>
  <c r="A88" i="8"/>
  <c r="A111" i="8"/>
  <c r="A260" i="8"/>
  <c r="A223" i="8"/>
  <c r="A231" i="8"/>
  <c r="A376" i="8"/>
  <c r="A380" i="8"/>
  <c r="A388" i="8"/>
  <c r="A404" i="8"/>
  <c r="A442" i="8"/>
  <c r="A451" i="8"/>
  <c r="A459" i="8"/>
  <c r="A493" i="8"/>
  <c r="H272" i="17"/>
  <c r="H288" i="17"/>
  <c r="H304" i="17"/>
  <c r="H320" i="17"/>
  <c r="H336" i="17"/>
  <c r="H352" i="17"/>
  <c r="H368" i="17"/>
  <c r="H384" i="17"/>
  <c r="H400" i="17"/>
  <c r="H417" i="17"/>
  <c r="H433" i="17"/>
  <c r="H449" i="17"/>
  <c r="H498" i="17"/>
  <c r="J479" i="17"/>
  <c r="I427" i="17"/>
  <c r="I443" i="17"/>
  <c r="I459" i="17"/>
  <c r="I475" i="17"/>
  <c r="I491" i="17"/>
  <c r="A4" i="8"/>
  <c r="A75" i="8"/>
  <c r="A83" i="8"/>
  <c r="A196" i="8"/>
  <c r="A257" i="8"/>
  <c r="A176" i="8"/>
  <c r="A304" i="8"/>
  <c r="A255" i="8"/>
  <c r="A287" i="8"/>
  <c r="A265" i="8"/>
  <c r="A226" i="8"/>
  <c r="A234" i="8"/>
  <c r="A278" i="8"/>
  <c r="A369" i="8"/>
  <c r="A406" i="8"/>
  <c r="A396" i="8"/>
  <c r="A462" i="8"/>
  <c r="A496" i="8"/>
  <c r="I93" i="17"/>
  <c r="I136" i="17"/>
  <c r="I157" i="17"/>
  <c r="J186" i="17"/>
  <c r="I218" i="17"/>
  <c r="H237" i="17"/>
  <c r="H263" i="17"/>
  <c r="J291" i="17"/>
  <c r="I313" i="17"/>
  <c r="H347" i="17"/>
  <c r="I416" i="17"/>
  <c r="I468" i="17"/>
  <c r="J395" i="17"/>
  <c r="H423" i="17"/>
  <c r="J432" i="17"/>
  <c r="J374" i="17"/>
  <c r="J406" i="17"/>
  <c r="I448" i="17"/>
  <c r="H283" i="17"/>
  <c r="H315" i="17"/>
  <c r="J427" i="17"/>
  <c r="I456" i="17"/>
  <c r="J365" i="17"/>
  <c r="J381" i="17"/>
  <c r="J397" i="17"/>
  <c r="J436" i="17"/>
  <c r="J81" i="17"/>
  <c r="J97" i="17"/>
  <c r="J113" i="17"/>
  <c r="J129" i="17"/>
  <c r="J145" i="17"/>
  <c r="J161" i="17"/>
  <c r="I177" i="17"/>
  <c r="I193" i="17"/>
  <c r="I209" i="17"/>
  <c r="H225" i="17"/>
  <c r="H241" i="17"/>
  <c r="H257" i="17"/>
  <c r="H273" i="17"/>
  <c r="H289" i="17"/>
  <c r="H305" i="17"/>
  <c r="H321" i="17"/>
  <c r="J343" i="17"/>
  <c r="J375" i="17"/>
  <c r="J407" i="17"/>
  <c r="H430" i="17"/>
  <c r="H489" i="17"/>
  <c r="J473" i="17"/>
  <c r="H437" i="17"/>
  <c r="H438" i="17"/>
  <c r="H169" i="17"/>
  <c r="H185" i="17"/>
  <c r="H201" i="17"/>
  <c r="I438" i="17"/>
  <c r="J467" i="17"/>
  <c r="H469" i="17"/>
  <c r="J486" i="17"/>
  <c r="H210" i="17"/>
  <c r="H226" i="17"/>
  <c r="H242" i="17"/>
  <c r="H258" i="17"/>
  <c r="H274" i="17"/>
  <c r="H290" i="17"/>
  <c r="H306" i="17"/>
  <c r="H322" i="17"/>
  <c r="H338" i="17"/>
  <c r="H354" i="17"/>
  <c r="H370" i="17"/>
  <c r="H386" i="17"/>
  <c r="H402" i="17"/>
  <c r="H466" i="17"/>
  <c r="H484" i="17"/>
  <c r="K501" i="17"/>
  <c r="I482" i="17"/>
  <c r="I413" i="17"/>
  <c r="I429" i="17"/>
  <c r="I445" i="17"/>
  <c r="I461" i="17"/>
  <c r="I477" i="17"/>
  <c r="A7" i="8"/>
  <c r="A23" i="8"/>
  <c r="A54" i="8"/>
  <c r="A62" i="8"/>
  <c r="A70" i="8"/>
  <c r="A246" i="8"/>
  <c r="A263" i="8"/>
  <c r="A276" i="8"/>
  <c r="A405" i="8"/>
  <c r="A373" i="8"/>
  <c r="A398" i="8"/>
  <c r="A483" i="8"/>
  <c r="A491" i="8"/>
  <c r="A499" i="8"/>
  <c r="F466" i="19"/>
  <c r="F441" i="19"/>
  <c r="F251" i="19"/>
  <c r="F75" i="19"/>
  <c r="F303" i="19"/>
  <c r="F3" i="19"/>
  <c r="F4" i="19"/>
  <c r="F265" i="19"/>
  <c r="F153" i="19"/>
  <c r="F417" i="19"/>
  <c r="F343" i="19"/>
  <c r="F263" i="19"/>
  <c r="F453" i="19"/>
  <c r="F349" i="19"/>
  <c r="F476" i="19"/>
  <c r="F404" i="19"/>
  <c r="F277" i="19"/>
  <c r="F276" i="19"/>
  <c r="F279" i="19"/>
  <c r="F435" i="19"/>
  <c r="F332" i="19"/>
  <c r="F457" i="19"/>
  <c r="F399" i="19"/>
  <c r="F318" i="19"/>
  <c r="F269" i="19"/>
  <c r="F176" i="19"/>
  <c r="F248" i="19"/>
  <c r="F159" i="19"/>
  <c r="F64" i="19"/>
  <c r="F242" i="19"/>
  <c r="F125" i="19"/>
  <c r="F62" i="19"/>
  <c r="F208" i="19"/>
  <c r="F94" i="19"/>
  <c r="F300" i="19"/>
  <c r="F134" i="19"/>
  <c r="F438" i="19"/>
  <c r="F397" i="19"/>
  <c r="F364" i="19"/>
  <c r="F233" i="19"/>
  <c r="F179" i="19"/>
  <c r="F433" i="19"/>
  <c r="F328" i="19"/>
  <c r="F213" i="19"/>
  <c r="F107" i="19"/>
  <c r="F37" i="19"/>
  <c r="F105" i="19"/>
  <c r="F22" i="19"/>
  <c r="F43" i="19"/>
  <c r="F30" i="19"/>
  <c r="F148" i="19"/>
  <c r="F95" i="19"/>
  <c r="F84" i="19"/>
  <c r="F267" i="19"/>
  <c r="F225" i="19"/>
  <c r="F231" i="19"/>
  <c r="F338" i="19"/>
  <c r="F479" i="19"/>
  <c r="F337" i="19"/>
  <c r="F464" i="19"/>
  <c r="F127" i="19"/>
  <c r="F7" i="19"/>
  <c r="F23" i="19"/>
  <c r="F146" i="19"/>
  <c r="F26" i="19"/>
  <c r="F42" i="19"/>
  <c r="F12" i="19"/>
  <c r="F395" i="19"/>
  <c r="F420" i="19"/>
  <c r="F402" i="19"/>
  <c r="F268" i="19"/>
  <c r="F458" i="19"/>
  <c r="F215" i="19"/>
  <c r="F145" i="19"/>
  <c r="F471" i="19"/>
  <c r="F45" i="19"/>
  <c r="F454" i="19"/>
  <c r="F487" i="19"/>
  <c r="F414" i="19"/>
  <c r="F389" i="19"/>
  <c r="F339" i="19"/>
  <c r="F446" i="19"/>
  <c r="F342" i="19"/>
  <c r="F465" i="19"/>
  <c r="F388" i="19"/>
  <c r="F259" i="19"/>
  <c r="F336" i="19"/>
  <c r="F275" i="19"/>
  <c r="F431" i="19"/>
  <c r="F316" i="19"/>
  <c r="F451" i="19"/>
  <c r="F386" i="19"/>
  <c r="F309" i="19"/>
  <c r="F260" i="19"/>
  <c r="F170" i="19"/>
  <c r="F232" i="19"/>
  <c r="F111" i="19"/>
  <c r="F56" i="19"/>
  <c r="F240" i="19"/>
  <c r="F123" i="19"/>
  <c r="F171" i="19"/>
  <c r="F194" i="19"/>
  <c r="F89" i="19"/>
  <c r="F253" i="19"/>
  <c r="F67" i="19"/>
  <c r="F419" i="19"/>
  <c r="F393" i="19"/>
  <c r="F351" i="19"/>
  <c r="F180" i="19"/>
  <c r="F497" i="19"/>
  <c r="F412" i="19"/>
  <c r="F312" i="19"/>
  <c r="F207" i="19"/>
  <c r="F69" i="19"/>
  <c r="F27" i="19"/>
  <c r="F129" i="19"/>
  <c r="F54" i="19"/>
  <c r="F73" i="19"/>
  <c r="F34" i="19"/>
  <c r="F167" i="19"/>
  <c r="F102" i="19"/>
  <c r="F122" i="19"/>
  <c r="F166" i="19"/>
  <c r="F257" i="19"/>
  <c r="F274" i="19"/>
  <c r="F346" i="19"/>
  <c r="F281" i="19"/>
  <c r="F345" i="19"/>
  <c r="F472" i="19"/>
  <c r="F124" i="19"/>
  <c r="F136" i="19"/>
  <c r="F19" i="19"/>
  <c r="F96" i="19"/>
  <c r="F13" i="19"/>
  <c r="F9" i="19"/>
  <c r="F5" i="19"/>
  <c r="F270" i="19"/>
  <c r="F238" i="19"/>
  <c r="F139" i="19"/>
  <c r="F101" i="19"/>
  <c r="F370" i="19"/>
  <c r="F174" i="19"/>
  <c r="F206" i="19"/>
  <c r="F456" i="19"/>
  <c r="F25" i="19"/>
  <c r="F477" i="19"/>
  <c r="F496" i="19"/>
  <c r="F333" i="19"/>
  <c r="F459" i="19"/>
  <c r="F375" i="19"/>
  <c r="F286" i="19"/>
  <c r="F320" i="19"/>
  <c r="F230" i="19"/>
  <c r="F425" i="19"/>
  <c r="F243" i="19"/>
  <c r="F437" i="19"/>
  <c r="F383" i="19"/>
  <c r="F299" i="19"/>
  <c r="F254" i="19"/>
  <c r="F154" i="19"/>
  <c r="F223" i="19"/>
  <c r="F106" i="19"/>
  <c r="F24" i="19"/>
  <c r="F195" i="19"/>
  <c r="F118" i="19"/>
  <c r="F262" i="19"/>
  <c r="F191" i="19"/>
  <c r="F77" i="19"/>
  <c r="F211" i="19"/>
  <c r="F492" i="19"/>
  <c r="F416" i="19"/>
  <c r="F390" i="19"/>
  <c r="F347" i="19"/>
  <c r="F163" i="19"/>
  <c r="F494" i="19"/>
  <c r="F396" i="19"/>
  <c r="F255" i="19"/>
  <c r="F168" i="19"/>
  <c r="F32" i="19"/>
  <c r="F11" i="19"/>
  <c r="F239" i="19"/>
  <c r="F68" i="19"/>
  <c r="F181" i="19"/>
  <c r="F47" i="19"/>
  <c r="F209" i="19"/>
  <c r="F114" i="19"/>
  <c r="F126" i="19"/>
  <c r="F204" i="19"/>
  <c r="F92" i="19"/>
  <c r="F273" i="19"/>
  <c r="F354" i="19"/>
  <c r="F289" i="19"/>
  <c r="F353" i="19"/>
  <c r="F480" i="19"/>
  <c r="F110" i="19"/>
  <c r="F117" i="19"/>
  <c r="F250" i="19"/>
  <c r="F82" i="19"/>
  <c r="F237" i="19"/>
  <c r="F119" i="19"/>
  <c r="F202" i="19"/>
  <c r="F369" i="19"/>
  <c r="F325" i="19"/>
  <c r="F135" i="19"/>
  <c r="F400" i="19"/>
  <c r="F143" i="19"/>
  <c r="F49" i="19"/>
  <c r="F329" i="19"/>
  <c r="F29" i="19"/>
  <c r="F392" i="19"/>
  <c r="F411" i="19"/>
  <c r="F447" i="19"/>
  <c r="F408" i="19"/>
  <c r="F382" i="19"/>
  <c r="F323" i="19"/>
  <c r="F489" i="19"/>
  <c r="F407" i="19"/>
  <c r="F326" i="19"/>
  <c r="F445" i="19"/>
  <c r="F365" i="19"/>
  <c r="F280" i="19"/>
  <c r="F304" i="19"/>
  <c r="F482" i="19"/>
  <c r="F422" i="19"/>
  <c r="F219" i="19"/>
  <c r="F434" i="19"/>
  <c r="F367" i="19"/>
  <c r="F294" i="19"/>
  <c r="F226" i="19"/>
  <c r="F130" i="19"/>
  <c r="F198" i="19"/>
  <c r="F104" i="19"/>
  <c r="F227" i="19"/>
  <c r="F192" i="19"/>
  <c r="F116" i="19"/>
  <c r="F256" i="19"/>
  <c r="F158" i="19"/>
  <c r="F48" i="19"/>
  <c r="F177" i="19"/>
  <c r="F488" i="19"/>
  <c r="F413" i="19"/>
  <c r="F387" i="19"/>
  <c r="F335" i="19"/>
  <c r="F108" i="19"/>
  <c r="F491" i="19"/>
  <c r="F380" i="19"/>
  <c r="F252" i="19"/>
  <c r="F165" i="19"/>
  <c r="F185" i="19"/>
  <c r="F46" i="19"/>
  <c r="F14" i="19"/>
  <c r="F164" i="19"/>
  <c r="F44" i="19"/>
  <c r="F60" i="19"/>
  <c r="F212" i="19"/>
  <c r="F121" i="19"/>
  <c r="F241" i="19"/>
  <c r="F236" i="19"/>
  <c r="F156" i="19"/>
  <c r="F290" i="19"/>
  <c r="F362" i="19"/>
  <c r="F297" i="19"/>
  <c r="F350" i="19"/>
  <c r="F421" i="19"/>
  <c r="F76" i="19"/>
  <c r="F103" i="19"/>
  <c r="F224" i="19"/>
  <c r="F65" i="19"/>
  <c r="F193" i="19"/>
  <c r="F112" i="19"/>
  <c r="F115" i="19"/>
  <c r="F355" i="19"/>
  <c r="F285" i="19"/>
  <c r="F184" i="19"/>
  <c r="F222" i="19"/>
  <c r="F302" i="19"/>
  <c r="F98" i="19"/>
  <c r="F190" i="19"/>
  <c r="F35" i="19"/>
  <c r="F467" i="19"/>
  <c r="F340" i="19"/>
  <c r="F385" i="19"/>
  <c r="F308" i="19"/>
  <c r="F293" i="19"/>
  <c r="F379" i="19"/>
  <c r="F311" i="19"/>
  <c r="F486" i="19"/>
  <c r="F391" i="19"/>
  <c r="F317" i="19"/>
  <c r="F442" i="19"/>
  <c r="F361" i="19"/>
  <c r="F271" i="19"/>
  <c r="F301" i="19"/>
  <c r="F469" i="19"/>
  <c r="F374" i="19"/>
  <c r="F155" i="19"/>
  <c r="F428" i="19"/>
  <c r="F357" i="19"/>
  <c r="F272" i="19"/>
  <c r="F218" i="19"/>
  <c r="F83" i="19"/>
  <c r="F187" i="19"/>
  <c r="F90" i="19"/>
  <c r="F188" i="19"/>
  <c r="F189" i="19"/>
  <c r="F99" i="19"/>
  <c r="F245" i="19"/>
  <c r="F144" i="19"/>
  <c r="F16" i="19"/>
  <c r="F172" i="19"/>
  <c r="F481" i="19"/>
  <c r="F409" i="19"/>
  <c r="F384" i="19"/>
  <c r="F331" i="19"/>
  <c r="F72" i="19"/>
  <c r="F478" i="19"/>
  <c r="F366" i="19"/>
  <c r="F246" i="19"/>
  <c r="F157" i="19"/>
  <c r="F131" i="19"/>
  <c r="F152" i="19"/>
  <c r="F50" i="19"/>
  <c r="F186" i="19"/>
  <c r="F79" i="19"/>
  <c r="F71" i="19"/>
  <c r="F18" i="19"/>
  <c r="F128" i="19"/>
  <c r="F249" i="19"/>
  <c r="F282" i="19"/>
  <c r="F220" i="19"/>
  <c r="F306" i="19"/>
  <c r="F394" i="19"/>
  <c r="F305" i="19"/>
  <c r="F430" i="19"/>
  <c r="F429" i="19"/>
  <c r="F66" i="19"/>
  <c r="F100" i="19"/>
  <c r="F217" i="19"/>
  <c r="F55" i="19"/>
  <c r="F183" i="19"/>
  <c r="F88" i="19"/>
  <c r="F91" i="19"/>
  <c r="F278" i="19"/>
  <c r="F468" i="19"/>
  <c r="F162" i="19"/>
  <c r="F21" i="19"/>
  <c r="F444" i="19"/>
  <c r="F28" i="19"/>
  <c r="F196" i="19"/>
  <c r="F10" i="19"/>
  <c r="F356" i="19"/>
  <c r="F450" i="19"/>
  <c r="F436" i="19"/>
  <c r="F427" i="19"/>
  <c r="F449" i="19"/>
  <c r="F424" i="19"/>
  <c r="F443" i="19"/>
  <c r="F401" i="19"/>
  <c r="F376" i="19"/>
  <c r="F307" i="19"/>
  <c r="F483" i="19"/>
  <c r="F378" i="19"/>
  <c r="F310" i="19"/>
  <c r="F439" i="19"/>
  <c r="F352" i="19"/>
  <c r="F264" i="19"/>
  <c r="F295" i="19"/>
  <c r="F455" i="19"/>
  <c r="F371" i="19"/>
  <c r="F495" i="19"/>
  <c r="F418" i="19"/>
  <c r="F341" i="19"/>
  <c r="F235" i="19"/>
  <c r="F201" i="19"/>
  <c r="F258" i="19"/>
  <c r="F175" i="19"/>
  <c r="F87" i="19"/>
  <c r="F288" i="19"/>
  <c r="F178" i="19"/>
  <c r="F97" i="19"/>
  <c r="F234" i="19"/>
  <c r="F120" i="19"/>
  <c r="F266" i="19"/>
  <c r="F169" i="19"/>
  <c r="F475" i="19"/>
  <c r="F406" i="19"/>
  <c r="F381" i="19"/>
  <c r="F319" i="19"/>
  <c r="F70" i="19"/>
  <c r="F474" i="19"/>
  <c r="F363" i="19"/>
  <c r="F229" i="19"/>
  <c r="F151" i="19"/>
  <c r="F205" i="19"/>
  <c r="F216" i="19"/>
  <c r="F197" i="19"/>
  <c r="F31" i="19"/>
  <c r="F8" i="19"/>
  <c r="F109" i="19"/>
  <c r="F200" i="19"/>
  <c r="F133" i="19"/>
  <c r="F150" i="19"/>
  <c r="F298" i="19"/>
  <c r="F244" i="19"/>
  <c r="F314" i="19"/>
  <c r="F410" i="19"/>
  <c r="F313" i="19"/>
  <c r="F440" i="19"/>
  <c r="F63" i="19"/>
  <c r="F36" i="19"/>
  <c r="F93" i="19"/>
  <c r="F210" i="19"/>
  <c r="F51" i="19"/>
  <c r="F61" i="19"/>
  <c r="F81" i="19"/>
  <c r="F74" i="19"/>
  <c r="F423" i="19"/>
  <c r="F358" i="19"/>
  <c r="F348" i="19"/>
  <c r="F78" i="19"/>
  <c r="F147" i="19"/>
  <c r="F344" i="19"/>
  <c r="F41" i="19"/>
  <c r="F330" i="19"/>
  <c r="F20" i="19"/>
  <c r="F490" i="19"/>
  <c r="F324" i="19"/>
  <c r="F327" i="19"/>
  <c r="F460" i="19"/>
  <c r="F405" i="19"/>
  <c r="F287" i="19"/>
  <c r="F484" i="19"/>
  <c r="F373" i="19"/>
  <c r="F283" i="19"/>
  <c r="F426" i="19"/>
  <c r="F398" i="19"/>
  <c r="F359" i="19"/>
  <c r="F296" i="19"/>
  <c r="F470" i="19"/>
  <c r="F372" i="19"/>
  <c r="F292" i="19"/>
  <c r="F432" i="19"/>
  <c r="F499" i="19"/>
  <c r="F261" i="19"/>
  <c r="F291" i="19"/>
  <c r="F452" i="19"/>
  <c r="F368" i="19"/>
  <c r="F485" i="19"/>
  <c r="F415" i="19"/>
  <c r="F334" i="19"/>
  <c r="F203" i="19"/>
  <c r="F199" i="19"/>
  <c r="F182" i="19"/>
  <c r="F173" i="19"/>
  <c r="F80" i="19"/>
  <c r="F284" i="19"/>
  <c r="F137" i="19"/>
  <c r="F85" i="19"/>
  <c r="F228" i="19"/>
  <c r="F113" i="19"/>
  <c r="F53" i="19"/>
  <c r="F161" i="19"/>
  <c r="F462" i="19"/>
  <c r="F403" i="19"/>
  <c r="F377" i="19"/>
  <c r="F315" i="19"/>
  <c r="F40" i="19"/>
  <c r="F461" i="19"/>
  <c r="F360" i="19"/>
  <c r="F221" i="19"/>
  <c r="F149" i="19"/>
  <c r="F141" i="19"/>
  <c r="F86" i="19"/>
  <c r="F247" i="19"/>
  <c r="F6" i="19"/>
  <c r="F15" i="19"/>
  <c r="F140" i="19"/>
  <c r="F17" i="19"/>
  <c r="F138" i="19"/>
  <c r="F214" i="19"/>
  <c r="F142" i="19"/>
  <c r="F132" i="19"/>
  <c r="F322" i="19"/>
  <c r="F463" i="19"/>
  <c r="F321" i="19"/>
  <c r="F448" i="19"/>
  <c r="F59" i="19"/>
  <c r="F33" i="19"/>
  <c r="F52" i="19"/>
  <c r="F160" i="19"/>
  <c r="F39" i="19"/>
  <c r="F58" i="19"/>
  <c r="F38" i="19"/>
  <c r="F57" i="19"/>
  <c r="B386" i="8" l="1"/>
  <c r="T386" i="8" s="1"/>
  <c r="B452" i="8"/>
  <c r="T452" i="8" s="1"/>
  <c r="B422" i="8"/>
  <c r="T422" i="8" s="1"/>
  <c r="B275" i="8"/>
  <c r="T275" i="8" s="1"/>
  <c r="B293" i="8"/>
  <c r="T293" i="8" s="1"/>
  <c r="B94" i="8"/>
  <c r="T94" i="8" s="1"/>
  <c r="B235" i="8"/>
  <c r="T235" i="8" s="1"/>
  <c r="B207" i="8"/>
  <c r="T207" i="8" s="1"/>
  <c r="B205" i="8"/>
  <c r="T205" i="8" s="1"/>
  <c r="B366" i="8"/>
  <c r="T366" i="8" s="1"/>
  <c r="B291" i="8"/>
  <c r="T291" i="8" s="1"/>
  <c r="B111" i="8"/>
  <c r="T111" i="8" s="1"/>
  <c r="B59" i="8"/>
  <c r="T59" i="8" s="1"/>
  <c r="B214" i="8"/>
  <c r="T214" i="8" s="1"/>
  <c r="B133" i="8"/>
  <c r="T133" i="8" s="1"/>
  <c r="B212" i="8"/>
  <c r="T212" i="8" s="1"/>
  <c r="B395" i="8"/>
  <c r="T395" i="8" s="1"/>
  <c r="B143" i="8"/>
  <c r="T143" i="8" s="1"/>
  <c r="B483" i="8"/>
  <c r="T483" i="8" s="1"/>
  <c r="B343" i="8"/>
  <c r="T343" i="8" s="1"/>
  <c r="B312" i="8"/>
  <c r="T312" i="8" s="1"/>
  <c r="B83" i="8"/>
  <c r="T83" i="8" s="1"/>
  <c r="B237" i="8"/>
  <c r="T237" i="8" s="1"/>
  <c r="B262" i="8"/>
  <c r="T262" i="8" s="1"/>
  <c r="B197" i="8"/>
  <c r="T197" i="8" s="1"/>
  <c r="B151" i="8"/>
  <c r="T151" i="8" s="1"/>
  <c r="B245" i="8"/>
  <c r="T245" i="8" s="1"/>
  <c r="B254" i="8"/>
  <c r="T254" i="8" s="1"/>
  <c r="B271" i="8"/>
  <c r="T271" i="8" s="1"/>
  <c r="B240" i="8"/>
  <c r="T240" i="8" s="1"/>
  <c r="B456" i="8"/>
  <c r="T456" i="8" s="1"/>
  <c r="B267" i="8"/>
  <c r="T267" i="8" s="1"/>
  <c r="B221" i="8"/>
  <c r="T221" i="8" s="1"/>
  <c r="B109" i="8"/>
  <c r="T109" i="8" s="1"/>
  <c r="B231" i="8"/>
  <c r="T231" i="8" s="1"/>
  <c r="B71" i="8"/>
  <c r="T71" i="8" s="1"/>
  <c r="B253" i="8"/>
  <c r="T253" i="8" s="1"/>
  <c r="B157" i="8"/>
  <c r="T157" i="8" s="1"/>
  <c r="B238" i="8"/>
  <c r="T238" i="8" s="1"/>
  <c r="B479" i="8"/>
  <c r="T479" i="8" s="1"/>
  <c r="B309" i="8"/>
  <c r="T309" i="8" s="1"/>
  <c r="B255" i="8"/>
  <c r="T255" i="8" s="1"/>
  <c r="B141" i="8"/>
  <c r="T141" i="8" s="1"/>
  <c r="B239" i="8"/>
  <c r="T239" i="8" s="1"/>
  <c r="B439" i="8"/>
  <c r="T439" i="8" s="1"/>
  <c r="B63" i="8"/>
  <c r="T63" i="8" s="1"/>
  <c r="B458" i="8"/>
  <c r="T458" i="8" s="1"/>
  <c r="B429" i="8"/>
  <c r="T429" i="8" s="1"/>
  <c r="B295" i="8"/>
  <c r="T295" i="8" s="1"/>
  <c r="B419" i="8"/>
  <c r="T419" i="8" s="1"/>
  <c r="B440" i="8"/>
  <c r="T440" i="8" s="1"/>
  <c r="B236" i="8"/>
  <c r="T236" i="8" s="1"/>
  <c r="B199" i="8"/>
  <c r="T199" i="8" s="1"/>
  <c r="B213" i="8"/>
  <c r="T213" i="8" s="1"/>
  <c r="B333" i="8"/>
  <c r="T333" i="8" s="1"/>
  <c r="B191" i="8"/>
  <c r="T191" i="8" s="1"/>
  <c r="B224" i="8"/>
  <c r="T224" i="8" s="1"/>
  <c r="B150" i="8"/>
  <c r="T150" i="8" s="1"/>
  <c r="B190" i="8"/>
  <c r="T190" i="8" s="1"/>
  <c r="B125" i="8"/>
  <c r="T125" i="8" s="1"/>
  <c r="B445" i="8"/>
  <c r="T445" i="8" s="1"/>
  <c r="B463" i="8"/>
  <c r="T463" i="8" s="1"/>
  <c r="B416" i="8"/>
  <c r="T416" i="8" s="1"/>
  <c r="B342" i="8"/>
  <c r="T342" i="8" s="1"/>
  <c r="B412" i="8"/>
  <c r="T412" i="8" s="1"/>
  <c r="B174" i="8"/>
  <c r="T174" i="8" s="1"/>
  <c r="B135" i="8"/>
  <c r="T135" i="8" s="1"/>
  <c r="B9" i="21"/>
  <c r="B11" i="21"/>
  <c r="A49" i="22"/>
  <c r="B70" i="21"/>
  <c r="A108" i="22"/>
  <c r="B294" i="21"/>
  <c r="A332" i="22"/>
  <c r="B415" i="21"/>
  <c r="A453" i="22"/>
  <c r="B401" i="21"/>
  <c r="A439" i="22"/>
  <c r="B475" i="21"/>
  <c r="A513" i="22"/>
  <c r="B249" i="21"/>
  <c r="A287" i="22"/>
  <c r="B103" i="21"/>
  <c r="A141" i="22"/>
  <c r="B162" i="21"/>
  <c r="A200" i="22"/>
  <c r="B297" i="21"/>
  <c r="A335" i="22"/>
  <c r="B351" i="21"/>
  <c r="A389" i="22"/>
  <c r="B499" i="21"/>
  <c r="A537" i="22"/>
  <c r="B286" i="21"/>
  <c r="A324" i="22"/>
  <c r="B24" i="21"/>
  <c r="A62" i="22"/>
  <c r="B105" i="21"/>
  <c r="A143" i="22"/>
  <c r="B204" i="21"/>
  <c r="A242" i="22"/>
  <c r="B413" i="21"/>
  <c r="A451" i="22"/>
  <c r="B458" i="21"/>
  <c r="A496" i="22"/>
  <c r="B445" i="21"/>
  <c r="A483" i="22"/>
  <c r="B400" i="21"/>
  <c r="A438" i="22"/>
  <c r="B353" i="21"/>
  <c r="A391" i="22"/>
  <c r="B33" i="21"/>
  <c r="A71" i="22"/>
  <c r="B118" i="21"/>
  <c r="A156" i="22"/>
  <c r="B237" i="21"/>
  <c r="A275" i="22"/>
  <c r="B312" i="21"/>
  <c r="A350" i="22"/>
  <c r="B450" i="21"/>
  <c r="A488" i="22"/>
  <c r="B474" i="21"/>
  <c r="A512" i="22"/>
  <c r="B325" i="21"/>
  <c r="A363" i="22"/>
  <c r="B17" i="21"/>
  <c r="A55" i="22"/>
  <c r="B143" i="21"/>
  <c r="A181" i="22"/>
  <c r="B44" i="21"/>
  <c r="A82" i="22"/>
  <c r="B238" i="21"/>
  <c r="A276" i="22"/>
  <c r="B356" i="21"/>
  <c r="A394" i="22"/>
  <c r="B352" i="21"/>
  <c r="A390" i="22"/>
  <c r="B12" i="21"/>
  <c r="A50" i="22"/>
  <c r="B108" i="21"/>
  <c r="A146" i="22"/>
  <c r="B252" i="21"/>
  <c r="A290" i="22"/>
  <c r="B446" i="21"/>
  <c r="A484" i="22"/>
  <c r="B438" i="21"/>
  <c r="A476" i="22"/>
  <c r="B453" i="21"/>
  <c r="A491" i="22"/>
  <c r="B34" i="21"/>
  <c r="A72" i="22"/>
  <c r="B81" i="21"/>
  <c r="A119" i="22"/>
  <c r="B310" i="21"/>
  <c r="A348" i="22"/>
  <c r="B300" i="21"/>
  <c r="A338" i="22"/>
  <c r="B439" i="21"/>
  <c r="A477" i="22"/>
  <c r="B308" i="21"/>
  <c r="A346" i="22"/>
  <c r="B19" i="21"/>
  <c r="A57" i="22"/>
  <c r="B184" i="21"/>
  <c r="A222" i="22"/>
  <c r="B260" i="21"/>
  <c r="A298" i="22"/>
  <c r="B398" i="21"/>
  <c r="A436" i="22"/>
  <c r="B483" i="21"/>
  <c r="A521" i="22"/>
  <c r="B390" i="21"/>
  <c r="A428" i="22"/>
  <c r="B125" i="21"/>
  <c r="A163" i="22"/>
  <c r="B323" i="21"/>
  <c r="A361" i="22"/>
  <c r="B160" i="21"/>
  <c r="A198" i="22"/>
  <c r="B372" i="21"/>
  <c r="A410" i="22"/>
  <c r="B218" i="21"/>
  <c r="A256" i="22"/>
  <c r="B18" i="21"/>
  <c r="A56" i="22"/>
  <c r="B182" i="21"/>
  <c r="A220" i="22"/>
  <c r="B298" i="21"/>
  <c r="A336" i="22"/>
  <c r="B332" i="21"/>
  <c r="A370" i="22"/>
  <c r="B16" i="21"/>
  <c r="A54" i="22"/>
  <c r="B272" i="21"/>
  <c r="A310" i="22"/>
  <c r="B32" i="21"/>
  <c r="A70" i="22"/>
  <c r="B132" i="21"/>
  <c r="A170" i="22"/>
  <c r="B231" i="21"/>
  <c r="A269" i="22"/>
  <c r="B319" i="21"/>
  <c r="A357" i="22"/>
  <c r="B409" i="21"/>
  <c r="A447" i="22"/>
  <c r="B435" i="21"/>
  <c r="A473" i="22"/>
  <c r="B448" i="21"/>
  <c r="A486" i="22"/>
  <c r="B84" i="21"/>
  <c r="A122" i="22"/>
  <c r="B100" i="21"/>
  <c r="A138" i="22"/>
  <c r="B229" i="21"/>
  <c r="A267" i="22"/>
  <c r="B270" i="21"/>
  <c r="A308" i="22"/>
  <c r="B434" i="21"/>
  <c r="A472" i="22"/>
  <c r="B259" i="21"/>
  <c r="A297" i="22"/>
  <c r="B41" i="21"/>
  <c r="A79" i="22"/>
  <c r="B57" i="21"/>
  <c r="A95" i="22"/>
  <c r="B239" i="21"/>
  <c r="A277" i="22"/>
  <c r="B324" i="21"/>
  <c r="A362" i="22"/>
  <c r="B495" i="21"/>
  <c r="A533" i="22"/>
  <c r="B246" i="21"/>
  <c r="A284" i="22"/>
  <c r="B376" i="21"/>
  <c r="A414" i="22"/>
  <c r="B283" i="21"/>
  <c r="A321" i="22"/>
  <c r="B102" i="21"/>
  <c r="A140" i="22"/>
  <c r="B92" i="21"/>
  <c r="A130" i="22"/>
  <c r="B305" i="21"/>
  <c r="A343" i="22"/>
  <c r="B410" i="21"/>
  <c r="A448" i="22"/>
  <c r="B470" i="21"/>
  <c r="A508" i="22"/>
  <c r="B466" i="21"/>
  <c r="A504" i="22"/>
  <c r="B129" i="21"/>
  <c r="A167" i="22"/>
  <c r="B13" i="21"/>
  <c r="A51" i="22"/>
  <c r="B109" i="21"/>
  <c r="A147" i="22"/>
  <c r="B76" i="21"/>
  <c r="A114" i="22"/>
  <c r="B243" i="21"/>
  <c r="A281" i="22"/>
  <c r="B463" i="21"/>
  <c r="A501" i="22"/>
  <c r="B180" i="21"/>
  <c r="A218" i="22"/>
  <c r="B48" i="21"/>
  <c r="A86" i="22"/>
  <c r="B65" i="21"/>
  <c r="A103" i="22"/>
  <c r="B168" i="21"/>
  <c r="A206" i="22"/>
  <c r="B402" i="21"/>
  <c r="A440" i="22"/>
  <c r="B320" i="21"/>
  <c r="A358" i="22"/>
  <c r="B397" i="21"/>
  <c r="A435" i="22"/>
  <c r="B96" i="21"/>
  <c r="A134" i="22"/>
  <c r="B86" i="21"/>
  <c r="A124" i="22"/>
  <c r="B404" i="21"/>
  <c r="A442" i="22"/>
  <c r="B494" i="21"/>
  <c r="A532" i="22"/>
  <c r="B250" i="21"/>
  <c r="A288" i="22"/>
  <c r="B83" i="21"/>
  <c r="A121" i="22"/>
  <c r="B126" i="21"/>
  <c r="A164" i="22"/>
  <c r="B248" i="21"/>
  <c r="A286" i="22"/>
  <c r="B430" i="21"/>
  <c r="A468" i="22"/>
  <c r="B164" i="21"/>
  <c r="A202" i="22"/>
  <c r="B201" i="21"/>
  <c r="A239" i="22"/>
  <c r="B6" i="21"/>
  <c r="A44" i="22"/>
  <c r="B442" i="21"/>
  <c r="A480" i="22"/>
  <c r="B199" i="21"/>
  <c r="A237" i="22"/>
  <c r="B347" i="21"/>
  <c r="A385" i="22"/>
  <c r="B493" i="21"/>
  <c r="A531" i="22"/>
  <c r="B271" i="21"/>
  <c r="A309" i="22"/>
  <c r="B345" i="21"/>
  <c r="A383" i="22"/>
  <c r="B74" i="21"/>
  <c r="A112" i="22"/>
  <c r="B232" i="21"/>
  <c r="A270" i="22"/>
  <c r="B318" i="21"/>
  <c r="A356" i="22"/>
  <c r="B193" i="21"/>
  <c r="A231" i="22"/>
  <c r="B25" i="21"/>
  <c r="A63" i="22"/>
  <c r="B179" i="21"/>
  <c r="A217" i="22"/>
  <c r="B144" i="21"/>
  <c r="A182" i="22"/>
  <c r="B309" i="21"/>
  <c r="A347" i="22"/>
  <c r="B476" i="21"/>
  <c r="A514" i="22"/>
  <c r="B432" i="21"/>
  <c r="A470" i="22"/>
  <c r="B225" i="21"/>
  <c r="A263" i="22"/>
  <c r="B30" i="21"/>
  <c r="A68" i="22"/>
  <c r="B254" i="21"/>
  <c r="A292" i="22"/>
  <c r="B276" i="21"/>
  <c r="A314" i="22"/>
  <c r="B363" i="21"/>
  <c r="A401" i="22"/>
  <c r="B350" i="21"/>
  <c r="A388" i="22"/>
  <c r="B330" i="21"/>
  <c r="A368" i="22"/>
  <c r="B20" i="21"/>
  <c r="A58" i="22"/>
  <c r="B159" i="21"/>
  <c r="A197" i="22"/>
  <c r="B228" i="21"/>
  <c r="A266" i="22"/>
  <c r="B360" i="21"/>
  <c r="A398" i="22"/>
  <c r="B490" i="21"/>
  <c r="A528" i="22"/>
  <c r="B411" i="21"/>
  <c r="A449" i="22"/>
  <c r="B140" i="21"/>
  <c r="A178" i="22"/>
  <c r="B354" i="21"/>
  <c r="A392" i="22"/>
  <c r="B60" i="21"/>
  <c r="A98" i="22"/>
  <c r="B148" i="21"/>
  <c r="A186" i="22"/>
  <c r="B216" i="21"/>
  <c r="A254" i="22"/>
  <c r="B407" i="21"/>
  <c r="A445" i="22"/>
  <c r="B422" i="21"/>
  <c r="A460" i="22"/>
  <c r="B224" i="21"/>
  <c r="A262" i="22"/>
  <c r="B79" i="21"/>
  <c r="A117" i="22"/>
  <c r="B52" i="21"/>
  <c r="A90" i="22"/>
  <c r="B135" i="21"/>
  <c r="A173" i="22"/>
  <c r="B99" i="21"/>
  <c r="A137" i="22"/>
  <c r="B262" i="21"/>
  <c r="A300" i="22"/>
  <c r="B467" i="21"/>
  <c r="A505" i="22"/>
  <c r="B389" i="21"/>
  <c r="A427" i="22"/>
  <c r="B22" i="21"/>
  <c r="A60" i="22"/>
  <c r="B167" i="21"/>
  <c r="A205" i="22"/>
  <c r="B247" i="21"/>
  <c r="A285" i="22"/>
  <c r="B391" i="21"/>
  <c r="A429" i="22"/>
  <c r="B269" i="21"/>
  <c r="A307" i="22"/>
  <c r="B192" i="21"/>
  <c r="A230" i="22"/>
  <c r="B137" i="21"/>
  <c r="A175" i="22"/>
  <c r="B131" i="21"/>
  <c r="A169" i="22"/>
  <c r="B234" i="21"/>
  <c r="A272" i="22"/>
  <c r="B427" i="21"/>
  <c r="A465" i="22"/>
  <c r="B178" i="21"/>
  <c r="A216" i="22"/>
  <c r="B145" i="21"/>
  <c r="A183" i="22"/>
  <c r="B26" i="21"/>
  <c r="A64" i="22"/>
  <c r="B66" i="21"/>
  <c r="A104" i="22"/>
  <c r="B293" i="21"/>
  <c r="A331" i="22"/>
  <c r="B386" i="21"/>
  <c r="A424" i="22"/>
  <c r="B219" i="21"/>
  <c r="A257" i="22"/>
  <c r="B340" i="21"/>
  <c r="A378" i="22"/>
  <c r="B364" i="21"/>
  <c r="A402" i="22"/>
  <c r="B429" i="21"/>
  <c r="A467" i="22"/>
  <c r="B481" i="21"/>
  <c r="A519" i="22"/>
  <c r="B388" i="21"/>
  <c r="A426" i="22"/>
  <c r="B203" i="21"/>
  <c r="A241" i="22"/>
  <c r="B279" i="21"/>
  <c r="A317" i="22"/>
  <c r="B88" i="21"/>
  <c r="A126" i="22"/>
  <c r="B211" i="21"/>
  <c r="A249" i="22"/>
  <c r="B183" i="21"/>
  <c r="A221" i="22"/>
  <c r="B381" i="21"/>
  <c r="A419" i="22"/>
  <c r="B10" i="21"/>
  <c r="A48" i="22"/>
  <c r="B69" i="21"/>
  <c r="A107" i="22"/>
  <c r="B117" i="21"/>
  <c r="A155" i="22"/>
  <c r="B245" i="21"/>
  <c r="A283" i="22"/>
  <c r="B479" i="21"/>
  <c r="A517" i="22"/>
  <c r="B480" i="21"/>
  <c r="A518" i="22"/>
  <c r="B176" i="21"/>
  <c r="A214" i="22"/>
  <c r="B47" i="21"/>
  <c r="A85" i="22"/>
  <c r="B191" i="21"/>
  <c r="A229" i="22"/>
  <c r="B268" i="21"/>
  <c r="A306" i="22"/>
  <c r="B355" i="21"/>
  <c r="A393" i="22"/>
  <c r="B472" i="21"/>
  <c r="A510" i="22"/>
  <c r="B273" i="21"/>
  <c r="A311" i="22"/>
  <c r="B189" i="21"/>
  <c r="A227" i="22"/>
  <c r="B28" i="21"/>
  <c r="A66" i="22"/>
  <c r="B242" i="21"/>
  <c r="A280" i="22"/>
  <c r="B343" i="21"/>
  <c r="A381" i="22"/>
  <c r="B455" i="21"/>
  <c r="A493" i="22"/>
  <c r="B393" i="21"/>
  <c r="A431" i="22"/>
  <c r="B328" i="21"/>
  <c r="A366" i="22"/>
  <c r="B181" i="21"/>
  <c r="A219" i="22"/>
  <c r="B82" i="21"/>
  <c r="A120" i="22"/>
  <c r="B214" i="21"/>
  <c r="A252" i="22"/>
  <c r="B285" i="21"/>
  <c r="A323" i="22"/>
  <c r="B322" i="21"/>
  <c r="A360" i="22"/>
  <c r="B387" i="21"/>
  <c r="A425" i="22"/>
  <c r="B500" i="21"/>
  <c r="A538" i="22"/>
  <c r="B141" i="21"/>
  <c r="A179" i="22"/>
  <c r="B51" i="21"/>
  <c r="A89" i="22"/>
  <c r="B147" i="21"/>
  <c r="A185" i="22"/>
  <c r="B226" i="21"/>
  <c r="A264" i="22"/>
  <c r="B291" i="21"/>
  <c r="A329" i="22"/>
  <c r="B437" i="21"/>
  <c r="A475" i="22"/>
  <c r="B307" i="21"/>
  <c r="A345" i="22"/>
  <c r="B58" i="21"/>
  <c r="A96" i="22"/>
  <c r="B72" i="21"/>
  <c r="A110" i="22"/>
  <c r="B205" i="21"/>
  <c r="A243" i="22"/>
  <c r="B405" i="21"/>
  <c r="A443" i="22"/>
  <c r="B338" i="21"/>
  <c r="A376" i="22"/>
  <c r="B71" i="21"/>
  <c r="A109" i="22"/>
  <c r="B46" i="21"/>
  <c r="A84" i="22"/>
  <c r="B172" i="21"/>
  <c r="A210" i="22"/>
  <c r="B326" i="21"/>
  <c r="A364" i="22"/>
  <c r="B370" i="21"/>
  <c r="A408" i="22"/>
  <c r="B501" i="21"/>
  <c r="A539" i="22"/>
  <c r="B277" i="21"/>
  <c r="A315" i="22"/>
  <c r="B37" i="21"/>
  <c r="A75" i="22"/>
  <c r="B91" i="21"/>
  <c r="A129" i="22"/>
  <c r="B235" i="21"/>
  <c r="A273" i="22"/>
  <c r="B412" i="21"/>
  <c r="A450" i="22"/>
  <c r="B185" i="21"/>
  <c r="A223" i="22"/>
  <c r="B369" i="21"/>
  <c r="A407" i="22"/>
  <c r="B264" i="21"/>
  <c r="A302" i="22"/>
  <c r="B349" i="21"/>
  <c r="A387" i="22"/>
  <c r="B365" i="21"/>
  <c r="A403" i="22"/>
  <c r="B371" i="21"/>
  <c r="A409" i="22"/>
  <c r="B61" i="21"/>
  <c r="A99" i="22"/>
  <c r="B366" i="21"/>
  <c r="A404" i="22"/>
  <c r="B457" i="21"/>
  <c r="A495" i="22"/>
  <c r="B155" i="21"/>
  <c r="A193" i="22"/>
  <c r="B425" i="21"/>
  <c r="A463" i="22"/>
  <c r="B154" i="21"/>
  <c r="A192" i="22"/>
  <c r="B43" i="21"/>
  <c r="A81" i="22"/>
  <c r="B200" i="21"/>
  <c r="A238" i="22"/>
  <c r="B342" i="21"/>
  <c r="A380" i="22"/>
  <c r="B444" i="21"/>
  <c r="A482" i="22"/>
  <c r="B346" i="21"/>
  <c r="A384" i="22"/>
  <c r="B227" i="21"/>
  <c r="A265" i="22"/>
  <c r="B4" i="21"/>
  <c r="A42" i="22"/>
  <c r="B107" i="21"/>
  <c r="A145" i="22"/>
  <c r="B261" i="21"/>
  <c r="A299" i="22"/>
  <c r="B379" i="21"/>
  <c r="A417" i="22"/>
  <c r="B431" i="21"/>
  <c r="A469" i="22"/>
  <c r="B274" i="21"/>
  <c r="A312" i="22"/>
  <c r="B80" i="21"/>
  <c r="A118" i="22"/>
  <c r="B174" i="21"/>
  <c r="A212" i="22"/>
  <c r="B230" i="21"/>
  <c r="A268" i="22"/>
  <c r="B313" i="21"/>
  <c r="A351" i="22"/>
  <c r="B461" i="21"/>
  <c r="A499" i="22"/>
  <c r="B464" i="21"/>
  <c r="A502" i="22"/>
  <c r="B290" i="21"/>
  <c r="A328" i="22"/>
  <c r="B265" i="21"/>
  <c r="A303" i="22"/>
  <c r="B68" i="21"/>
  <c r="A106" i="22"/>
  <c r="B170" i="21"/>
  <c r="A208" i="22"/>
  <c r="B266" i="21"/>
  <c r="A304" i="22"/>
  <c r="B394" i="21"/>
  <c r="A432" i="22"/>
  <c r="B414" i="21"/>
  <c r="A452" i="22"/>
  <c r="B468" i="21"/>
  <c r="A506" i="22"/>
  <c r="B38" i="21"/>
  <c r="A76" i="22"/>
  <c r="B122" i="21"/>
  <c r="A160" i="22"/>
  <c r="B151" i="21"/>
  <c r="A189" i="22"/>
  <c r="B197" i="21"/>
  <c r="A235" i="22"/>
  <c r="B316" i="21"/>
  <c r="A354" i="22"/>
  <c r="B487" i="21"/>
  <c r="A525" i="22"/>
  <c r="B251" i="21"/>
  <c r="A289" i="22"/>
  <c r="B40" i="21"/>
  <c r="A78" i="22"/>
  <c r="B207" i="21"/>
  <c r="A245" i="22"/>
  <c r="B384" i="21"/>
  <c r="A422" i="22"/>
  <c r="B420" i="21"/>
  <c r="A458" i="22"/>
  <c r="B418" i="21"/>
  <c r="A456" i="22"/>
  <c r="B278" i="21"/>
  <c r="A316" i="22"/>
  <c r="B73" i="21"/>
  <c r="A111" i="22"/>
  <c r="B111" i="21"/>
  <c r="A149" i="22"/>
  <c r="B240" i="21"/>
  <c r="A278" i="22"/>
  <c r="B478" i="21"/>
  <c r="A516" i="22"/>
  <c r="B374" i="21"/>
  <c r="A412" i="22"/>
  <c r="B67" i="21"/>
  <c r="A105" i="22"/>
  <c r="B112" i="21"/>
  <c r="A150" i="22"/>
  <c r="B157" i="21"/>
  <c r="A195" i="22"/>
  <c r="B221" i="21"/>
  <c r="A259" i="22"/>
  <c r="B484" i="21"/>
  <c r="A522" i="22"/>
  <c r="B209" i="21"/>
  <c r="A247" i="22"/>
  <c r="B50" i="21"/>
  <c r="A88" i="22"/>
  <c r="B113" i="21"/>
  <c r="A151" i="22"/>
  <c r="B64" i="21"/>
  <c r="A102" i="22"/>
  <c r="B373" i="21"/>
  <c r="A411" i="22"/>
  <c r="B454" i="21"/>
  <c r="A492" i="22"/>
  <c r="B136" i="21"/>
  <c r="A174" i="22"/>
  <c r="B465" i="21"/>
  <c r="A503" i="22"/>
  <c r="B177" i="21"/>
  <c r="A215" i="22"/>
  <c r="B333" i="21"/>
  <c r="A371" i="22"/>
  <c r="B257" i="21"/>
  <c r="A295" i="22"/>
  <c r="B49" i="21"/>
  <c r="A87" i="22"/>
  <c r="B213" i="21"/>
  <c r="A251" i="22"/>
  <c r="B85" i="21"/>
  <c r="A123" i="22"/>
  <c r="B166" i="21"/>
  <c r="A204" i="22"/>
  <c r="B377" i="21"/>
  <c r="A415" i="22"/>
  <c r="B311" i="21"/>
  <c r="A349" i="22"/>
  <c r="B416" i="21"/>
  <c r="A454" i="22"/>
  <c r="B104" i="21"/>
  <c r="A142" i="22"/>
  <c r="B190" i="21"/>
  <c r="A228" i="22"/>
  <c r="B114" i="21"/>
  <c r="A152" i="22"/>
  <c r="B146" i="21"/>
  <c r="A184" i="22"/>
  <c r="B275" i="21"/>
  <c r="A313" i="22"/>
  <c r="B497" i="21"/>
  <c r="A535" i="22"/>
  <c r="B436" i="21"/>
  <c r="A474" i="22"/>
  <c r="B222" i="21"/>
  <c r="A260" i="22"/>
  <c r="B54" i="21"/>
  <c r="A92" i="22"/>
  <c r="B127" i="21"/>
  <c r="A165" i="22"/>
  <c r="B335" i="21"/>
  <c r="A373" i="22"/>
  <c r="B361" i="21"/>
  <c r="A399" i="22"/>
  <c r="B443" i="21"/>
  <c r="A481" i="22"/>
  <c r="B317" i="21"/>
  <c r="A355" i="22"/>
  <c r="B362" i="21"/>
  <c r="A400" i="22"/>
  <c r="B121" i="21"/>
  <c r="A159" i="22"/>
  <c r="B98" i="21"/>
  <c r="A136" i="22"/>
  <c r="B196" i="21"/>
  <c r="A234" i="22"/>
  <c r="B215" i="21"/>
  <c r="A253" i="22"/>
  <c r="B303" i="21"/>
  <c r="A341" i="22"/>
  <c r="B433" i="21"/>
  <c r="A471" i="22"/>
  <c r="B161" i="21"/>
  <c r="A199" i="22"/>
  <c r="B138" i="21"/>
  <c r="A176" i="22"/>
  <c r="B21" i="21"/>
  <c r="A59" i="22"/>
  <c r="B120" i="21"/>
  <c r="A158" i="22"/>
  <c r="B255" i="21"/>
  <c r="A293" i="22"/>
  <c r="B292" i="21"/>
  <c r="A330" i="22"/>
  <c r="B489" i="21"/>
  <c r="A527" i="22"/>
  <c r="B78" i="21"/>
  <c r="A116" i="22"/>
  <c r="B53" i="21"/>
  <c r="A91" i="22"/>
  <c r="B281" i="21"/>
  <c r="A319" i="22"/>
  <c r="B253" i="21"/>
  <c r="A291" i="22"/>
  <c r="B462" i="21"/>
  <c r="A500" i="22"/>
  <c r="B348" i="21"/>
  <c r="A386" i="22"/>
  <c r="B202" i="21"/>
  <c r="A240" i="22"/>
  <c r="B77" i="21"/>
  <c r="A115" i="22"/>
  <c r="B165" i="21"/>
  <c r="A203" i="22"/>
  <c r="B302" i="21"/>
  <c r="A340" i="22"/>
  <c r="B491" i="21"/>
  <c r="A529" i="22"/>
  <c r="B426" i="21"/>
  <c r="A464" i="22"/>
  <c r="B63" i="21"/>
  <c r="A101" i="22"/>
  <c r="B123" i="21"/>
  <c r="A161" i="22"/>
  <c r="B208" i="21"/>
  <c r="A246" i="22"/>
  <c r="B334" i="21"/>
  <c r="A372" i="22"/>
  <c r="B498" i="21"/>
  <c r="A536" i="22"/>
  <c r="B110" i="21"/>
  <c r="A148" i="22"/>
  <c r="B424" i="21"/>
  <c r="A462" i="22"/>
  <c r="B95" i="21"/>
  <c r="A133" i="22"/>
  <c r="B42" i="21"/>
  <c r="A80" i="22"/>
  <c r="B233" i="21"/>
  <c r="A271" i="22"/>
  <c r="B459" i="21"/>
  <c r="A497" i="22"/>
  <c r="B315" i="21"/>
  <c r="A353" i="22"/>
  <c r="B282" i="21"/>
  <c r="A320" i="22"/>
  <c r="B36" i="21"/>
  <c r="A74" i="22"/>
  <c r="B357" i="21"/>
  <c r="A395" i="22"/>
  <c r="B306" i="21"/>
  <c r="A344" i="22"/>
  <c r="B169" i="21"/>
  <c r="A207" i="22"/>
  <c r="B27" i="21"/>
  <c r="A65" i="22"/>
  <c r="B220" i="21"/>
  <c r="A258" i="22"/>
  <c r="B288" i="21"/>
  <c r="A326" i="22"/>
  <c r="B452" i="21"/>
  <c r="A490" i="22"/>
  <c r="B341" i="21"/>
  <c r="A379" i="22"/>
  <c r="B456" i="21"/>
  <c r="A494" i="22"/>
  <c r="B150" i="21"/>
  <c r="A188" i="22"/>
  <c r="B75" i="21"/>
  <c r="A113" i="22"/>
  <c r="B206" i="21"/>
  <c r="A244" i="22"/>
  <c r="B331" i="21"/>
  <c r="A369" i="22"/>
  <c r="B471" i="21"/>
  <c r="A509" i="22"/>
  <c r="B256" i="21"/>
  <c r="A294" i="22"/>
  <c r="B45" i="21"/>
  <c r="A83" i="22"/>
  <c r="B139" i="21"/>
  <c r="A177" i="22"/>
  <c r="B392" i="21"/>
  <c r="A430" i="22"/>
  <c r="B399" i="21"/>
  <c r="A437" i="22"/>
  <c r="B473" i="21"/>
  <c r="A511" i="22"/>
  <c r="B403" i="21"/>
  <c r="A441" i="22"/>
  <c r="B378" i="21"/>
  <c r="A416" i="22"/>
  <c r="B295" i="21"/>
  <c r="A333" i="22"/>
  <c r="B35" i="21"/>
  <c r="A73" i="22"/>
  <c r="B258" i="21"/>
  <c r="A296" i="22"/>
  <c r="B383" i="21"/>
  <c r="A421" i="22"/>
  <c r="B314" i="21"/>
  <c r="A352" i="22"/>
  <c r="B492" i="21"/>
  <c r="A530" i="22"/>
  <c r="B329" i="21"/>
  <c r="A367" i="22"/>
  <c r="B87" i="21"/>
  <c r="A125" i="22"/>
  <c r="B39" i="21"/>
  <c r="A77" i="22"/>
  <c r="B101" i="21"/>
  <c r="A139" i="22"/>
  <c r="B173" i="21"/>
  <c r="A211" i="22"/>
  <c r="B344" i="21"/>
  <c r="A382" i="22"/>
  <c r="B301" i="21"/>
  <c r="A339" i="22"/>
  <c r="B212" i="21"/>
  <c r="A250" i="22"/>
  <c r="B14" i="21"/>
  <c r="A52" i="22"/>
  <c r="B149" i="21"/>
  <c r="A187" i="22"/>
  <c r="B417" i="21"/>
  <c r="A455" i="22"/>
  <c r="B449" i="21"/>
  <c r="A487" i="22"/>
  <c r="B359" i="21"/>
  <c r="A397" i="22"/>
  <c r="B142" i="21"/>
  <c r="A180" i="22"/>
  <c r="B31" i="21"/>
  <c r="A69" i="22"/>
  <c r="B223" i="21"/>
  <c r="A261" i="22"/>
  <c r="B327" i="21"/>
  <c r="A365" i="22"/>
  <c r="B428" i="21"/>
  <c r="A466" i="22"/>
  <c r="B156" i="21"/>
  <c r="A194" i="22"/>
  <c r="B97" i="21"/>
  <c r="A135" i="22"/>
  <c r="B55" i="21"/>
  <c r="A93" i="22"/>
  <c r="B175" i="21"/>
  <c r="A213" i="22"/>
  <c r="B321" i="21"/>
  <c r="A359" i="22"/>
  <c r="B447" i="21"/>
  <c r="A485" i="22"/>
  <c r="B3" i="21"/>
  <c r="A41" i="22"/>
  <c r="B337" i="21"/>
  <c r="A375" i="22"/>
  <c r="B263" i="21"/>
  <c r="A301" i="22"/>
  <c r="B236" i="21"/>
  <c r="A274" i="22"/>
  <c r="B187" i="21"/>
  <c r="A225" i="22"/>
  <c r="B396" i="21"/>
  <c r="A434" i="22"/>
  <c r="B482" i="21"/>
  <c r="A520" i="22"/>
  <c r="B163" i="21"/>
  <c r="A201" i="22"/>
  <c r="B395" i="21"/>
  <c r="A433" i="22"/>
  <c r="B56" i="21"/>
  <c r="A94" i="22"/>
  <c r="B336" i="21"/>
  <c r="A374" i="22"/>
  <c r="B194" i="21"/>
  <c r="A232" i="22"/>
  <c r="B119" i="21"/>
  <c r="A157" i="22"/>
  <c r="B7" i="21"/>
  <c r="A45" i="22"/>
  <c r="B5" i="21"/>
  <c r="A43" i="22"/>
  <c r="B244" i="21"/>
  <c r="A282" i="22"/>
  <c r="B304" i="21"/>
  <c r="A342" i="22"/>
  <c r="B382" i="21"/>
  <c r="A420" i="22"/>
  <c r="B440" i="21"/>
  <c r="A478" i="22"/>
  <c r="B299" i="21"/>
  <c r="A337" i="22"/>
  <c r="B29" i="21"/>
  <c r="A67" i="22"/>
  <c r="B134" i="21"/>
  <c r="A172" i="22"/>
  <c r="B289" i="21"/>
  <c r="A327" i="22"/>
  <c r="B280" i="21"/>
  <c r="A318" i="22"/>
  <c r="B485" i="21"/>
  <c r="A523" i="22"/>
  <c r="B451" i="21"/>
  <c r="A489" i="22"/>
  <c r="B106" i="21"/>
  <c r="A144" i="22"/>
  <c r="B93" i="21"/>
  <c r="A131" i="22"/>
  <c r="B186" i="21"/>
  <c r="A224" i="22"/>
  <c r="B406" i="21"/>
  <c r="A444" i="22"/>
  <c r="B460" i="21"/>
  <c r="A498" i="22"/>
  <c r="B496" i="21"/>
  <c r="A534" i="22"/>
  <c r="B171" i="21"/>
  <c r="A209" i="22"/>
  <c r="B375" i="21"/>
  <c r="A413" i="22"/>
  <c r="B124" i="21"/>
  <c r="A162" i="22"/>
  <c r="B89" i="21"/>
  <c r="A127" i="22"/>
  <c r="B158" i="21"/>
  <c r="A196" i="22"/>
  <c r="B339" i="21"/>
  <c r="A377" i="22"/>
  <c r="B421" i="21"/>
  <c r="A459" i="22"/>
  <c r="B486" i="21"/>
  <c r="A524" i="22"/>
  <c r="B408" i="21"/>
  <c r="A446" i="22"/>
  <c r="B115" i="21"/>
  <c r="A153" i="22"/>
  <c r="B94" i="21"/>
  <c r="A132" i="22"/>
  <c r="B130" i="21"/>
  <c r="A168" i="22"/>
  <c r="B195" i="21"/>
  <c r="A233" i="22"/>
  <c r="B380" i="21"/>
  <c r="A418" i="22"/>
  <c r="B367" i="21"/>
  <c r="A405" i="22"/>
  <c r="B217" i="21"/>
  <c r="A255" i="22"/>
  <c r="B90" i="21"/>
  <c r="A128" i="22"/>
  <c r="B152" i="21"/>
  <c r="A190" i="22"/>
  <c r="B267" i="21"/>
  <c r="A305" i="22"/>
  <c r="B469" i="21"/>
  <c r="A507" i="22"/>
  <c r="B419" i="21"/>
  <c r="A457" i="22"/>
  <c r="B210" i="21"/>
  <c r="A248" i="22"/>
  <c r="B62" i="21"/>
  <c r="A100" i="22"/>
  <c r="B284" i="21"/>
  <c r="A322" i="22"/>
  <c r="B385" i="21"/>
  <c r="A423" i="22"/>
  <c r="B477" i="21"/>
  <c r="A515" i="22"/>
  <c r="B423" i="21"/>
  <c r="A461" i="22"/>
  <c r="B15" i="21"/>
  <c r="A53" i="22"/>
  <c r="B198" i="21"/>
  <c r="A236" i="22"/>
  <c r="B188" i="21"/>
  <c r="A226" i="22"/>
  <c r="B368" i="21"/>
  <c r="A406" i="22"/>
  <c r="B488" i="21"/>
  <c r="A526" i="22"/>
  <c r="B287" i="21"/>
  <c r="A325" i="22"/>
  <c r="B241" i="21"/>
  <c r="A279" i="22"/>
  <c r="B296" i="21"/>
  <c r="A334" i="22"/>
  <c r="B153" i="21"/>
  <c r="A191" i="22"/>
  <c r="B23" i="21"/>
  <c r="A61" i="22"/>
  <c r="B441" i="21"/>
  <c r="A479" i="22"/>
  <c r="B128" i="21"/>
  <c r="A166" i="22"/>
  <c r="B116" i="21"/>
  <c r="A154" i="22"/>
  <c r="B358" i="21"/>
  <c r="A396" i="22"/>
  <c r="B133" i="21"/>
  <c r="A171" i="22"/>
  <c r="B8" i="21"/>
  <c r="A46" i="22"/>
  <c r="B59" i="21"/>
  <c r="A97" i="22"/>
  <c r="T67" i="8"/>
  <c r="T427" i="8"/>
  <c r="T95" i="8"/>
  <c r="T263" i="8"/>
  <c r="T279" i="8"/>
  <c r="T134" i="8"/>
  <c r="T247" i="8"/>
  <c r="T285" i="8"/>
  <c r="T269" i="8"/>
  <c r="T126" i="8"/>
  <c r="T420" i="8"/>
  <c r="T142" i="8"/>
  <c r="T62" i="8"/>
  <c r="T118" i="8"/>
  <c r="T183" i="8"/>
  <c r="T261" i="8"/>
  <c r="T158" i="8"/>
  <c r="T110" i="8"/>
  <c r="T484" i="8"/>
  <c r="T436" i="8"/>
  <c r="T277" i="8"/>
  <c r="T77" i="8"/>
  <c r="T188" i="8"/>
  <c r="T319" i="8"/>
  <c r="T103" i="8"/>
  <c r="T159" i="8"/>
  <c r="T270" i="8"/>
  <c r="T147" i="8"/>
  <c r="T466" i="8"/>
  <c r="T196" i="8"/>
  <c r="T65" i="8"/>
  <c r="T192" i="8"/>
  <c r="T298" i="8"/>
  <c r="T294" i="8"/>
  <c r="T102" i="8"/>
  <c r="T465" i="8"/>
  <c r="T288" i="8"/>
  <c r="T302" i="8"/>
  <c r="T314" i="8"/>
  <c r="T430" i="8"/>
  <c r="T354" i="8"/>
  <c r="T373" i="8"/>
  <c r="T219" i="8"/>
  <c r="T70" i="8"/>
  <c r="T404" i="8"/>
  <c r="T167" i="8"/>
  <c r="T424" i="8"/>
  <c r="T411" i="8"/>
  <c r="T93" i="8"/>
  <c r="T164" i="8"/>
  <c r="T64" i="8"/>
  <c r="T229" i="8"/>
  <c r="T374" i="8"/>
  <c r="T287" i="8"/>
  <c r="T398" i="8"/>
  <c r="T497" i="8"/>
  <c r="T66" i="8"/>
  <c r="T252" i="8"/>
  <c r="T220" i="8"/>
  <c r="T421" i="8"/>
  <c r="T435" i="8"/>
  <c r="T381" i="8"/>
  <c r="T230" i="8"/>
  <c r="T264" i="8"/>
  <c r="T173" i="8"/>
  <c r="T403" i="8"/>
  <c r="T359" i="8"/>
  <c r="T268" i="8"/>
  <c r="T378" i="8"/>
  <c r="T149" i="8"/>
  <c r="T256" i="8"/>
  <c r="T246" i="8"/>
  <c r="T327" i="8"/>
  <c r="T432" i="8"/>
  <c r="T244" i="8"/>
  <c r="T438" i="8"/>
  <c r="T180" i="8"/>
  <c r="T131" i="8"/>
  <c r="T208" i="8"/>
  <c r="T453" i="8"/>
  <c r="T473" i="8"/>
  <c r="T85" i="8"/>
  <c r="T259" i="8"/>
  <c r="T172" i="8"/>
  <c r="T204" i="8"/>
  <c r="T260" i="8"/>
  <c r="T451" i="8"/>
  <c r="T414" i="8"/>
  <c r="T413" i="8"/>
  <c r="T300" i="8"/>
  <c r="T101" i="8"/>
  <c r="T482" i="8"/>
  <c r="T361" i="8"/>
  <c r="T478" i="8"/>
  <c r="T68" i="8"/>
  <c r="T491" i="8"/>
  <c r="T211" i="8"/>
  <c r="T447" i="8"/>
  <c r="T494" i="8"/>
  <c r="T227" i="8"/>
  <c r="T243" i="8"/>
  <c r="T284" i="8"/>
  <c r="T364" i="8"/>
  <c r="T203" i="8"/>
  <c r="T69" i="8"/>
  <c r="T485" i="8"/>
  <c r="T81" i="8"/>
  <c r="T99" i="8"/>
  <c r="T163" i="8"/>
  <c r="T195" i="8"/>
  <c r="T184" i="8"/>
  <c r="T391" i="8"/>
  <c r="T476" i="8"/>
  <c r="T457" i="8"/>
  <c r="T122" i="8"/>
  <c r="T347" i="8"/>
  <c r="T372" i="8"/>
  <c r="T433" i="8"/>
  <c r="T332" i="8"/>
  <c r="T266" i="8"/>
  <c r="T376" i="8"/>
  <c r="T338" i="8"/>
  <c r="T461" i="8"/>
  <c r="T169" i="8"/>
  <c r="T346" i="8"/>
  <c r="T283" i="8"/>
  <c r="T318" i="8"/>
  <c r="T357" i="8"/>
  <c r="T241" i="8"/>
  <c r="T402" i="8"/>
  <c r="T498" i="8"/>
  <c r="T112" i="8"/>
  <c r="T331" i="8"/>
  <c r="T311" i="8"/>
  <c r="T480" i="8"/>
  <c r="T415" i="8"/>
  <c r="T136" i="8"/>
  <c r="T92" i="8"/>
  <c r="T383" i="8"/>
  <c r="T455" i="8"/>
  <c r="T475" i="8"/>
  <c r="T226" i="8"/>
  <c r="T82" i="8"/>
  <c r="T200" i="8"/>
  <c r="T365" i="8"/>
  <c r="T471" i="8"/>
  <c r="T469" i="8"/>
  <c r="T154" i="8"/>
  <c r="T185" i="8"/>
  <c r="T400" i="8"/>
  <c r="T406" i="8"/>
  <c r="T488" i="8"/>
  <c r="T344" i="8"/>
  <c r="T358" i="8"/>
  <c r="T337" i="8"/>
  <c r="T306" i="8"/>
  <c r="T377" i="8"/>
  <c r="T308" i="8"/>
  <c r="T202" i="8"/>
  <c r="T250" i="8"/>
  <c r="T367" i="8"/>
  <c r="T437" i="8"/>
  <c r="T106" i="8"/>
  <c r="T281" i="8"/>
  <c r="T495" i="8"/>
  <c r="T79" i="8"/>
  <c r="T98" i="8"/>
  <c r="T121" i="8"/>
  <c r="T340" i="8"/>
  <c r="T389" i="8"/>
  <c r="T496" i="8"/>
  <c r="T423" i="8"/>
  <c r="T168" i="8"/>
  <c r="T315" i="8"/>
  <c r="T115" i="8"/>
  <c r="T216" i="8"/>
  <c r="T296" i="8"/>
  <c r="T396" i="8"/>
  <c r="T499" i="8"/>
  <c r="T324" i="8"/>
  <c r="T201" i="8"/>
  <c r="T410" i="8"/>
  <c r="T61" i="8"/>
  <c r="T170" i="8"/>
  <c r="T117" i="8"/>
  <c r="T290" i="8"/>
  <c r="T401" i="8"/>
  <c r="T76" i="8"/>
  <c r="T390" i="8"/>
  <c r="T138" i="8"/>
  <c r="T178" i="8"/>
  <c r="T130" i="8"/>
  <c r="T140" i="8"/>
  <c r="T481" i="8"/>
  <c r="T431" i="8"/>
  <c r="T348" i="8"/>
  <c r="T234" i="8"/>
  <c r="T232" i="8"/>
  <c r="T368" i="8"/>
  <c r="T409" i="8"/>
  <c r="T468" i="8"/>
  <c r="T116" i="8"/>
  <c r="T96" i="8"/>
  <c r="T352" i="8"/>
  <c r="T217" i="8"/>
  <c r="T418" i="8"/>
  <c r="T97" i="8"/>
  <c r="T399" i="8"/>
  <c r="T128" i="8"/>
  <c r="T375" i="8"/>
  <c r="T329" i="8"/>
  <c r="T380" i="8"/>
  <c r="T470" i="8"/>
  <c r="T91" i="8"/>
  <c r="T72" i="8"/>
  <c r="T274" i="8"/>
  <c r="T462" i="8"/>
  <c r="T477" i="8"/>
  <c r="T162" i="8"/>
  <c r="T323" i="8"/>
  <c r="T467" i="8"/>
  <c r="T258" i="8"/>
  <c r="T107" i="8"/>
  <c r="T187" i="8"/>
  <c r="T417" i="8"/>
  <c r="T105" i="8"/>
  <c r="T317" i="8"/>
  <c r="T233" i="8"/>
  <c r="T426" i="8"/>
  <c r="T129" i="8"/>
  <c r="T307" i="8"/>
  <c r="T434" i="8"/>
  <c r="T334" i="8"/>
  <c r="T137" i="8"/>
  <c r="T350" i="8"/>
  <c r="T123" i="8"/>
  <c r="T363" i="8"/>
  <c r="T384" i="8"/>
  <c r="T100" i="8"/>
  <c r="T177" i="8"/>
  <c r="T371" i="8"/>
  <c r="T385" i="8"/>
  <c r="T179" i="8"/>
  <c r="T370" i="8"/>
  <c r="T73" i="8"/>
  <c r="T299" i="8"/>
  <c r="T139" i="8"/>
  <c r="T353" i="8"/>
  <c r="T341" i="8"/>
  <c r="T425" i="8"/>
  <c r="T489" i="8"/>
  <c r="T148" i="8"/>
  <c r="T124" i="8"/>
  <c r="T325" i="8"/>
  <c r="T249" i="8"/>
  <c r="T310" i="8"/>
  <c r="T444" i="8"/>
  <c r="T161" i="8"/>
  <c r="T114" i="8"/>
  <c r="T442" i="8"/>
  <c r="T88" i="8"/>
  <c r="T176" i="8"/>
  <c r="T156" i="8"/>
  <c r="T408" i="8"/>
  <c r="T448" i="8"/>
  <c r="T155" i="8"/>
  <c r="T276" i="8"/>
  <c r="T443" i="8"/>
  <c r="T132" i="8"/>
  <c r="T326" i="8"/>
  <c r="T160" i="8"/>
  <c r="T60" i="8"/>
  <c r="T193" i="8"/>
  <c r="T474" i="8"/>
  <c r="T486" i="8"/>
  <c r="T330" i="8"/>
  <c r="T75" i="8"/>
  <c r="T320" i="8"/>
  <c r="T186" i="8"/>
  <c r="T265" i="8"/>
  <c r="T493" i="8"/>
  <c r="T242" i="8"/>
  <c r="T144" i="8"/>
  <c r="T282" i="8"/>
  <c r="T441" i="8"/>
  <c r="T218" i="8"/>
  <c r="T362" i="8"/>
  <c r="T349" i="8"/>
  <c r="T369" i="8"/>
  <c r="T492" i="8"/>
  <c r="T171" i="8"/>
  <c r="T146" i="8"/>
  <c r="T273" i="8"/>
  <c r="T450" i="8"/>
  <c r="T120" i="8"/>
  <c r="T194" i="8"/>
  <c r="T336" i="8"/>
  <c r="T345" i="8"/>
  <c r="T316" i="8"/>
  <c r="T89" i="8"/>
  <c r="T210" i="8"/>
  <c r="T297" i="8"/>
  <c r="T209" i="8"/>
  <c r="T356" i="8"/>
  <c r="T113" i="8"/>
  <c r="T392" i="8"/>
  <c r="T153" i="8"/>
  <c r="T289" i="8"/>
  <c r="T490" i="8"/>
  <c r="T460" i="8"/>
  <c r="T449" i="8"/>
  <c r="T90" i="8"/>
  <c r="T335" i="8"/>
  <c r="T328" i="8"/>
  <c r="T393" i="8"/>
  <c r="T487" i="8"/>
  <c r="T379" i="8"/>
  <c r="T322" i="8"/>
  <c r="T74" i="8"/>
  <c r="T152" i="8"/>
  <c r="T84" i="8"/>
  <c r="T394" i="8"/>
  <c r="T108" i="8"/>
  <c r="T407" i="8"/>
  <c r="T355" i="8"/>
  <c r="T225" i="8"/>
  <c r="T382" i="8"/>
  <c r="T397" i="8"/>
  <c r="T388" i="8"/>
  <c r="T145" i="8"/>
  <c r="T292" i="8"/>
  <c r="T351" i="8"/>
  <c r="T304" i="8"/>
  <c r="T464" i="8"/>
  <c r="T454" i="8"/>
  <c r="T104" i="8"/>
  <c r="T387" i="8"/>
  <c r="T405" i="8"/>
  <c r="AE3" i="24" l="1"/>
  <c r="V3" i="24"/>
  <c r="C3" i="24"/>
  <c r="W3" i="24"/>
  <c r="E3" i="24"/>
  <c r="K3" i="24"/>
  <c r="T3" i="24"/>
  <c r="I3" i="24"/>
  <c r="Y3" i="24"/>
  <c r="N3" i="24"/>
  <c r="S3" i="24"/>
  <c r="AA3" i="24"/>
  <c r="P3" i="24"/>
  <c r="AB3" i="24"/>
  <c r="AC3" i="24"/>
  <c r="AD3" i="24"/>
  <c r="R3" i="24"/>
  <c r="Q3" i="24"/>
  <c r="M3" i="24"/>
  <c r="B3" i="24"/>
  <c r="O3" i="24"/>
  <c r="H3" i="24"/>
  <c r="U3" i="24"/>
  <c r="X3" i="24"/>
  <c r="G3" i="24"/>
  <c r="AF3" i="24"/>
  <c r="D3" i="24"/>
  <c r="Z3" i="24"/>
  <c r="J3" i="24"/>
  <c r="L3" i="24"/>
  <c r="F3" i="24"/>
  <c r="C37" i="1" l="1"/>
  <c r="D36" i="8"/>
  <c r="D17" i="8"/>
  <c r="C41" i="1"/>
  <c r="D9" i="8"/>
  <c r="C32" i="1"/>
  <c r="D31" i="8"/>
  <c r="C53" i="1"/>
  <c r="D52" i="8"/>
  <c r="C18" i="1"/>
  <c r="D3" i="8"/>
  <c r="C33" i="1"/>
  <c r="D32" i="8"/>
  <c r="D6" i="8"/>
  <c r="D13" i="8"/>
  <c r="D27" i="8"/>
  <c r="C7" i="1"/>
  <c r="C27" i="1"/>
  <c r="C36" i="1"/>
  <c r="C35" i="1"/>
  <c r="D34" i="8"/>
  <c r="C28" i="1"/>
  <c r="C45" i="1"/>
  <c r="C17" i="1"/>
  <c r="C15" i="1"/>
  <c r="C12" i="1"/>
  <c r="D11" i="8"/>
  <c r="C50" i="1"/>
  <c r="C57" i="1"/>
  <c r="D21" i="8"/>
  <c r="D4" i="8"/>
  <c r="C40" i="1"/>
  <c r="D39" i="8"/>
  <c r="D30" i="8"/>
  <c r="C58" i="1"/>
  <c r="C48" i="1"/>
  <c r="D47" i="8"/>
  <c r="C14" i="1"/>
  <c r="C5" i="1"/>
  <c r="C19" i="1"/>
  <c r="C13" i="1"/>
  <c r="D12" i="8"/>
  <c r="C20" i="1"/>
  <c r="D19" i="8"/>
  <c r="C42" i="1"/>
  <c r="C26" i="1"/>
  <c r="D25" i="8"/>
  <c r="C9" i="1"/>
  <c r="C55" i="1"/>
  <c r="D54" i="8"/>
  <c r="C8" i="1"/>
  <c r="D7" i="8"/>
  <c r="C22" i="1"/>
  <c r="C34" i="1"/>
  <c r="C16" i="1"/>
  <c r="C39" i="1"/>
  <c r="C51" i="1"/>
  <c r="C44" i="1"/>
  <c r="D43" i="8"/>
  <c r="C54" i="1"/>
  <c r="D53" i="8"/>
  <c r="C4" i="1"/>
  <c r="C11" i="1"/>
  <c r="D10" i="8"/>
  <c r="C59" i="1"/>
  <c r="D58" i="8"/>
  <c r="C6" i="1"/>
  <c r="D5" i="8"/>
  <c r="C47" i="1"/>
  <c r="C56" i="1"/>
  <c r="D55" i="8"/>
  <c r="C21" i="1"/>
  <c r="D20" i="8"/>
  <c r="C38" i="1"/>
  <c r="C24" i="1"/>
  <c r="C46" i="1"/>
  <c r="D45" i="8"/>
  <c r="C23" i="1"/>
  <c r="D22" i="8"/>
  <c r="C52" i="1"/>
  <c r="D51" i="8"/>
  <c r="C43" i="1"/>
  <c r="D42" i="8"/>
  <c r="C29" i="1"/>
  <c r="C49" i="1"/>
  <c r="D48" i="8"/>
  <c r="C25" i="1"/>
  <c r="C30" i="1"/>
  <c r="D29" i="8"/>
  <c r="C31" i="1"/>
  <c r="D26" i="8"/>
  <c r="C10" i="1"/>
  <c r="O47" i="1" l="1"/>
  <c r="O27" i="1"/>
  <c r="O57" i="1"/>
  <c r="O16" i="1"/>
  <c r="O9" i="1"/>
  <c r="O34" i="1"/>
  <c r="O17" i="1"/>
  <c r="O24" i="1"/>
  <c r="O19" i="1"/>
  <c r="O41" i="1"/>
  <c r="O50" i="1"/>
  <c r="O38" i="1"/>
  <c r="O29" i="1"/>
  <c r="O51" i="1"/>
  <c r="O45" i="1"/>
  <c r="O25" i="1"/>
  <c r="O42" i="1"/>
  <c r="O39" i="1"/>
  <c r="O15" i="1"/>
  <c r="O36" i="1"/>
  <c r="O58" i="1"/>
  <c r="D18" i="8"/>
  <c r="D33" i="8"/>
  <c r="D28" i="8"/>
  <c r="D46" i="8"/>
  <c r="D14" i="8"/>
  <c r="D24" i="8"/>
  <c r="D15" i="8"/>
  <c r="D16" i="8"/>
  <c r="D23" i="8"/>
  <c r="D49" i="8"/>
  <c r="D38" i="8"/>
  <c r="D35" i="8"/>
  <c r="D57" i="8"/>
  <c r="D50" i="8"/>
  <c r="D56" i="8"/>
  <c r="D41" i="8"/>
  <c r="D8" i="8"/>
  <c r="D40" i="8"/>
  <c r="D37" i="8"/>
  <c r="D44" i="8"/>
  <c r="B44" i="8" l="1"/>
  <c r="T44" i="8" s="1"/>
  <c r="B24" i="8"/>
  <c r="T24" i="8" s="1"/>
  <c r="B23" i="8"/>
  <c r="T23" i="8" s="1"/>
  <c r="B16" i="8"/>
  <c r="T16" i="8" s="1"/>
  <c r="B50" i="8"/>
  <c r="T50" i="8" s="1"/>
  <c r="B33" i="8"/>
  <c r="T33" i="8" s="1"/>
  <c r="B57" i="8"/>
  <c r="T57" i="8" s="1"/>
  <c r="B28" i="8"/>
  <c r="T28" i="8" s="1"/>
  <c r="B8" i="8"/>
  <c r="T8" i="8" s="1"/>
  <c r="B35" i="8"/>
  <c r="T35" i="8" s="1"/>
  <c r="B37" i="8"/>
  <c r="T37" i="8" s="1"/>
  <c r="B15" i="8"/>
  <c r="T15" i="8" s="1"/>
  <c r="B14" i="8"/>
  <c r="T14" i="8" s="1"/>
  <c r="B49" i="8"/>
  <c r="T49" i="8" s="1"/>
  <c r="B56" i="8"/>
  <c r="T56" i="8" s="1"/>
  <c r="B38" i="8"/>
  <c r="T38" i="8" s="1"/>
  <c r="B40" i="8"/>
  <c r="T40" i="8" s="1"/>
  <c r="B26" i="8"/>
  <c r="T26" i="8" s="1"/>
  <c r="B41" i="8"/>
  <c r="T41" i="8" s="1"/>
  <c r="B18" i="8"/>
  <c r="T18" i="8" s="1"/>
  <c r="B46" i="8"/>
  <c r="T46" i="8" s="1"/>
  <c r="O26" i="1"/>
  <c r="O43" i="1"/>
  <c r="O55" i="1"/>
  <c r="O54" i="1"/>
  <c r="O28" i="1"/>
  <c r="O48" i="1"/>
  <c r="O18" i="1"/>
  <c r="O44" i="1"/>
  <c r="O22" i="1"/>
  <c r="O59" i="1"/>
  <c r="O8" i="1"/>
  <c r="O56" i="1"/>
  <c r="O14" i="1"/>
  <c r="O11" i="1"/>
  <c r="O40" i="1"/>
  <c r="O31" i="1"/>
  <c r="O46" i="1"/>
  <c r="O23" i="1"/>
  <c r="O30" i="1"/>
  <c r="O49" i="1"/>
  <c r="O33" i="1"/>
  <c r="O32" i="1"/>
  <c r="O37" i="1"/>
  <c r="O7" i="1"/>
  <c r="O52" i="1"/>
  <c r="O13" i="1"/>
  <c r="O35" i="1"/>
  <c r="O21" i="1"/>
  <c r="O10" i="1"/>
  <c r="O20" i="1"/>
  <c r="O12" i="1"/>
  <c r="O53" i="1"/>
  <c r="O6" i="1"/>
  <c r="B5" i="8" s="1"/>
  <c r="O5" i="1"/>
  <c r="B4" i="8" s="1"/>
  <c r="O4" i="1"/>
  <c r="B3" i="8" s="1"/>
  <c r="B10" i="8" l="1"/>
  <c r="T10" i="8" s="1"/>
  <c r="B13" i="8"/>
  <c r="T13" i="8" s="1"/>
  <c r="B48" i="8"/>
  <c r="T48" i="8" s="1"/>
  <c r="B53" i="8"/>
  <c r="T53" i="8" s="1"/>
  <c r="B34" i="8"/>
  <c r="T34" i="8" s="1"/>
  <c r="B7" i="8"/>
  <c r="T7" i="8" s="1"/>
  <c r="B22" i="8"/>
  <c r="T22" i="8" s="1"/>
  <c r="B42" i="8"/>
  <c r="T42" i="8" s="1"/>
  <c r="B25" i="8"/>
  <c r="T25" i="8" s="1"/>
  <c r="B19" i="8"/>
  <c r="T19" i="8" s="1"/>
  <c r="B32" i="8"/>
  <c r="T32" i="8" s="1"/>
  <c r="B43" i="8"/>
  <c r="T43" i="8" s="1"/>
  <c r="B31" i="8"/>
  <c r="T31" i="8" s="1"/>
  <c r="B47" i="8"/>
  <c r="T47" i="8" s="1"/>
  <c r="B9" i="8"/>
  <c r="T9" i="8" s="1"/>
  <c r="B27" i="8"/>
  <c r="T27" i="8" s="1"/>
  <c r="B20" i="8"/>
  <c r="T20" i="8" s="1"/>
  <c r="B55" i="8"/>
  <c r="T55" i="8" s="1"/>
  <c r="B29" i="8"/>
  <c r="T29" i="8" s="1"/>
  <c r="B54" i="8"/>
  <c r="T54" i="8" s="1"/>
  <c r="B12" i="8"/>
  <c r="T12" i="8" s="1"/>
  <c r="B58" i="8"/>
  <c r="T58" i="8" s="1"/>
  <c r="B51" i="8"/>
  <c r="T51" i="8" s="1"/>
  <c r="B45" i="8"/>
  <c r="T45" i="8" s="1"/>
  <c r="B21" i="8"/>
  <c r="T21" i="8" s="1"/>
  <c r="B52" i="8"/>
  <c r="T52" i="8" s="1"/>
  <c r="B6" i="8"/>
  <c r="T6" i="8" s="1"/>
  <c r="B30" i="8"/>
  <c r="T30" i="8" s="1"/>
  <c r="B11" i="8"/>
  <c r="T11" i="8" s="1"/>
  <c r="B36" i="8"/>
  <c r="T36" i="8" s="1"/>
  <c r="B39" i="8"/>
  <c r="T39" i="8" s="1"/>
  <c r="B17" i="8"/>
  <c r="T17" i="8" s="1"/>
  <c r="T3" i="8"/>
  <c r="T4" i="8"/>
  <c r="T5" i="8"/>
</calcChain>
</file>

<file path=xl/sharedStrings.xml><?xml version="1.0" encoding="utf-8"?>
<sst xmlns="http://schemas.openxmlformats.org/spreadsheetml/2006/main" count="4439" uniqueCount="2156">
  <si>
    <t>AGE</t>
  </si>
  <si>
    <t>SEX</t>
  </si>
  <si>
    <t>Wing_score</t>
  </si>
  <si>
    <t>LAT</t>
  </si>
  <si>
    <t>LONG</t>
  </si>
  <si>
    <t>Month</t>
  </si>
  <si>
    <t>Day</t>
  </si>
  <si>
    <t>Year</t>
  </si>
  <si>
    <t>Type</t>
  </si>
  <si>
    <t>County</t>
  </si>
  <si>
    <t>Corynorhinus rafinesquii</t>
  </si>
  <si>
    <t>Eptesicus fuscus</t>
  </si>
  <si>
    <t>Lasiurus borealis</t>
  </si>
  <si>
    <t>Lasiurus cinereus</t>
  </si>
  <si>
    <t>Lasionycteris noctivagans</t>
  </si>
  <si>
    <t>Lasiurus seminolus</t>
  </si>
  <si>
    <t>Myotis austroriparius</t>
  </si>
  <si>
    <t>Myotis grisescens</t>
  </si>
  <si>
    <t>Myotis leibii</t>
  </si>
  <si>
    <t>Myotis lucifugus</t>
  </si>
  <si>
    <t>Myotis septentrionalis</t>
  </si>
  <si>
    <t>Myotis sodalis</t>
  </si>
  <si>
    <t>Nycticeius humeralis</t>
  </si>
  <si>
    <t>Perimyotis subflavus</t>
  </si>
  <si>
    <t>Unknown</t>
  </si>
  <si>
    <t>Comments</t>
  </si>
  <si>
    <t>Adult</t>
  </si>
  <si>
    <t>Juvenile</t>
  </si>
  <si>
    <t>Female</t>
  </si>
  <si>
    <t>Male</t>
  </si>
  <si>
    <t>Lactating</t>
  </si>
  <si>
    <t>Pregnant</t>
  </si>
  <si>
    <t>Post-lactating</t>
  </si>
  <si>
    <t>Non-reproductive</t>
  </si>
  <si>
    <t>Testes-descended</t>
  </si>
  <si>
    <t>Species</t>
  </si>
  <si>
    <t>Age</t>
  </si>
  <si>
    <t>Sex</t>
  </si>
  <si>
    <t>Incidental</t>
  </si>
  <si>
    <t>State</t>
  </si>
  <si>
    <t>Demographic Information</t>
  </si>
  <si>
    <t>Bands/Markers</t>
  </si>
  <si>
    <t>DAY</t>
  </si>
  <si>
    <t>MONTH</t>
  </si>
  <si>
    <t>YEAR</t>
  </si>
  <si>
    <t>Date</t>
  </si>
  <si>
    <t>Band colors</t>
  </si>
  <si>
    <t>Silver (aka metal)</t>
  </si>
  <si>
    <t>Green</t>
  </si>
  <si>
    <t>Orange</t>
  </si>
  <si>
    <t>Yellow</t>
  </si>
  <si>
    <t>Blue</t>
  </si>
  <si>
    <t>Red</t>
  </si>
  <si>
    <t>Grey</t>
  </si>
  <si>
    <t>Black</t>
  </si>
  <si>
    <t>White</t>
  </si>
  <si>
    <t>Light blue</t>
  </si>
  <si>
    <t>Roost_use</t>
  </si>
  <si>
    <t>Yes</t>
  </si>
  <si>
    <t>No</t>
  </si>
  <si>
    <t>Indiana</t>
  </si>
  <si>
    <t>Ohio</t>
  </si>
  <si>
    <t>Adams</t>
  </si>
  <si>
    <t>Allen</t>
  </si>
  <si>
    <t>Boone</t>
  </si>
  <si>
    <t>Calhoun</t>
  </si>
  <si>
    <t>Carroll</t>
  </si>
  <si>
    <t>Butler</t>
  </si>
  <si>
    <t>Buchanan</t>
  </si>
  <si>
    <t>Clay</t>
  </si>
  <si>
    <t>Buena Vista</t>
  </si>
  <si>
    <t>Columbia</t>
  </si>
  <si>
    <t>Clinton</t>
  </si>
  <si>
    <t>Crawford</t>
  </si>
  <si>
    <t>Camden</t>
  </si>
  <si>
    <t>Cumberland</t>
  </si>
  <si>
    <t>Delaware</t>
  </si>
  <si>
    <t>Clarke</t>
  </si>
  <si>
    <t>Fayette</t>
  </si>
  <si>
    <t>Forest</t>
  </si>
  <si>
    <t>Floyd</t>
  </si>
  <si>
    <t>Erie</t>
  </si>
  <si>
    <t>Grant</t>
  </si>
  <si>
    <t>Fairfield</t>
  </si>
  <si>
    <t>Franklin</t>
  </si>
  <si>
    <t>Fulton</t>
  </si>
  <si>
    <t>Genesee</t>
  </si>
  <si>
    <t>Jackson</t>
  </si>
  <si>
    <t>Greene</t>
  </si>
  <si>
    <t>Jefferson</t>
  </si>
  <si>
    <t>Hamilton</t>
  </si>
  <si>
    <t>Hancock</t>
  </si>
  <si>
    <t>Harrison</t>
  </si>
  <si>
    <t>Henry</t>
  </si>
  <si>
    <t>Howard</t>
  </si>
  <si>
    <t>Lincoln</t>
  </si>
  <si>
    <t>Highland</t>
  </si>
  <si>
    <t>Kent</t>
  </si>
  <si>
    <t>Knox</t>
  </si>
  <si>
    <t>Monroe</t>
  </si>
  <si>
    <t>Marshall</t>
  </si>
  <si>
    <t>Lawrence</t>
  </si>
  <si>
    <t>Oneida</t>
  </si>
  <si>
    <t>Logan</t>
  </si>
  <si>
    <t>Livingston</t>
  </si>
  <si>
    <t>Madison</t>
  </si>
  <si>
    <t>Marion</t>
  </si>
  <si>
    <t>Lee</t>
  </si>
  <si>
    <t>Mason</t>
  </si>
  <si>
    <t>Montgomery</t>
  </si>
  <si>
    <t>Mercer</t>
  </si>
  <si>
    <t>Morgan</t>
  </si>
  <si>
    <t>Lewis</t>
  </si>
  <si>
    <t>Louisa</t>
  </si>
  <si>
    <t>Taylor</t>
  </si>
  <si>
    <t>Perry</t>
  </si>
  <si>
    <t>Pike</t>
  </si>
  <si>
    <t>Pulaski</t>
  </si>
  <si>
    <t>Putnam</t>
  </si>
  <si>
    <t>Washington</t>
  </si>
  <si>
    <t>Randolph</t>
  </si>
  <si>
    <t>Otsego</t>
  </si>
  <si>
    <t>Scott</t>
  </si>
  <si>
    <t>Wood</t>
  </si>
  <si>
    <t>Page</t>
  </si>
  <si>
    <t>Seneca</t>
  </si>
  <si>
    <t>Plymouth</t>
  </si>
  <si>
    <t>Steuben</t>
  </si>
  <si>
    <t>Pocahontas</t>
  </si>
  <si>
    <t>Sullivan</t>
  </si>
  <si>
    <t>Union</t>
  </si>
  <si>
    <t>Wayne</t>
  </si>
  <si>
    <t>Warren</t>
  </si>
  <si>
    <t>Schuyler</t>
  </si>
  <si>
    <t>Tazewell</t>
  </si>
  <si>
    <t>Webster</t>
  </si>
  <si>
    <t>Roost_location</t>
  </si>
  <si>
    <t>Triangulated</t>
  </si>
  <si>
    <t>Canopy Closure (%)</t>
  </si>
  <si>
    <t>Species_Codes</t>
  </si>
  <si>
    <t>CORA</t>
  </si>
  <si>
    <t>EPFU</t>
  </si>
  <si>
    <t>LANO</t>
  </si>
  <si>
    <t>LABO</t>
  </si>
  <si>
    <t>LACI</t>
  </si>
  <si>
    <t>LASE</t>
  </si>
  <si>
    <t>MYAU</t>
  </si>
  <si>
    <t>MYGR</t>
  </si>
  <si>
    <t>MYLE</t>
  </si>
  <si>
    <t>MYLU</t>
  </si>
  <si>
    <t>MYSE</t>
  </si>
  <si>
    <t>MYSO</t>
  </si>
  <si>
    <t>NYHU</t>
  </si>
  <si>
    <t>PESU</t>
  </si>
  <si>
    <t>UNKN</t>
  </si>
  <si>
    <t>Common_names</t>
  </si>
  <si>
    <t>Rafinesque's big-eared bat</t>
  </si>
  <si>
    <t>Big brown bat</t>
  </si>
  <si>
    <t>Silver-haired bat</t>
  </si>
  <si>
    <t>Eastern red bat</t>
  </si>
  <si>
    <t>Hoary bat</t>
  </si>
  <si>
    <t xml:space="preserve">Seminole bat </t>
  </si>
  <si>
    <t>Southeastern myotis</t>
  </si>
  <si>
    <t>Gray bat</t>
  </si>
  <si>
    <t>Eastern small-footed bat</t>
  </si>
  <si>
    <t>Little brown bat</t>
  </si>
  <si>
    <t>Northern long-eared bat</t>
  </si>
  <si>
    <t>Indiana bat</t>
  </si>
  <si>
    <t>Evening bat</t>
  </si>
  <si>
    <t>Tri-colored bat</t>
  </si>
  <si>
    <t xml:space="preserve">Unknown Myotis </t>
  </si>
  <si>
    <t xml:space="preserve">Unknown Lasiurine </t>
  </si>
  <si>
    <t>UNMY</t>
  </si>
  <si>
    <t>UNLA</t>
  </si>
  <si>
    <t>Unknown Myotis</t>
  </si>
  <si>
    <t>Unknown Lasiurine</t>
  </si>
  <si>
    <t>Site</t>
  </si>
  <si>
    <t>Summer - Mist-net</t>
  </si>
  <si>
    <t>Summer - Harp trap</t>
  </si>
  <si>
    <t>Summer - Acoustic</t>
  </si>
  <si>
    <t>Band_Info</t>
  </si>
  <si>
    <t>Metal-Orange</t>
  </si>
  <si>
    <t>Metal-Yellow</t>
  </si>
  <si>
    <t>Metal-Blue</t>
  </si>
  <si>
    <t>Metal-Light blue</t>
  </si>
  <si>
    <t>Metal-Red</t>
  </si>
  <si>
    <t>Metal-Black</t>
  </si>
  <si>
    <t>Metal-White</t>
  </si>
  <si>
    <t>Plastic-Silver</t>
  </si>
  <si>
    <t>Plastic-Green</t>
  </si>
  <si>
    <t>Metal-Silver</t>
  </si>
  <si>
    <t>Metal-Green</t>
  </si>
  <si>
    <t>Plastic-Orange</t>
  </si>
  <si>
    <t>Plastic-Yellow</t>
  </si>
  <si>
    <t>Plastic-Blue</t>
  </si>
  <si>
    <t>Plastic-Light blue</t>
  </si>
  <si>
    <t>Plastic-Red</t>
  </si>
  <si>
    <t>Plastic-White</t>
  </si>
  <si>
    <t>Band_ID</t>
  </si>
  <si>
    <t>Roost Type</t>
  </si>
  <si>
    <t>Site_ID (this needs to be here for Vlookup)</t>
  </si>
  <si>
    <t>REPRO_STAT</t>
  </si>
  <si>
    <t>RFA_MM</t>
  </si>
  <si>
    <t>WING_SCORE</t>
  </si>
  <si>
    <t>BAND_COLOR</t>
  </si>
  <si>
    <t>BAND_NUMBR</t>
  </si>
  <si>
    <t>BAND_ID</t>
  </si>
  <si>
    <t>PIT_TAG</t>
  </si>
  <si>
    <t>RADIO_FREQ</t>
  </si>
  <si>
    <t>CAP_TIME</t>
  </si>
  <si>
    <t>COMMENTS</t>
  </si>
  <si>
    <t>SITE</t>
  </si>
  <si>
    <t>Project Name</t>
  </si>
  <si>
    <t>Site Name</t>
  </si>
  <si>
    <t>SITE_NAME</t>
  </si>
  <si>
    <t>STATE</t>
  </si>
  <si>
    <t>COUNTY</t>
  </si>
  <si>
    <t>TYPE</t>
  </si>
  <si>
    <t>EFFORT</t>
  </si>
  <si>
    <t>SURVEYOR</t>
  </si>
  <si>
    <t>EMAIL</t>
  </si>
  <si>
    <t>PROJECT</t>
  </si>
  <si>
    <t>Roost_type</t>
  </si>
  <si>
    <t>Tree - live</t>
  </si>
  <si>
    <t>Tree - dead</t>
  </si>
  <si>
    <t>Bat box - Standard</t>
  </si>
  <si>
    <t>Bat box - Rocket type</t>
  </si>
  <si>
    <t>Bat box - Condo</t>
  </si>
  <si>
    <t>Cave</t>
  </si>
  <si>
    <t>Mine</t>
  </si>
  <si>
    <t>PERMIT_NUM</t>
  </si>
  <si>
    <t>Habitat_type</t>
  </si>
  <si>
    <t>Other</t>
  </si>
  <si>
    <t>Creek/riparian</t>
  </si>
  <si>
    <t>Bottomland forest</t>
  </si>
  <si>
    <t>Upland forest</t>
  </si>
  <si>
    <t>Pond</t>
  </si>
  <si>
    <t>HABITAT</t>
  </si>
  <si>
    <t>Band Arm</t>
  </si>
  <si>
    <t>BAND_ARM</t>
  </si>
  <si>
    <t>Band_arm</t>
  </si>
  <si>
    <t>Left</t>
  </si>
  <si>
    <t>Right</t>
  </si>
  <si>
    <t>Both</t>
  </si>
  <si>
    <t>Reproductive status</t>
  </si>
  <si>
    <t>Right forearm measurement (mm)</t>
  </si>
  <si>
    <t>Species code</t>
  </si>
  <si>
    <t>Scientific name</t>
  </si>
  <si>
    <t>Wing score</t>
  </si>
  <si>
    <t>Pit tag number</t>
  </si>
  <si>
    <t>Radio frequency</t>
  </si>
  <si>
    <t>Talus slope</t>
  </si>
  <si>
    <t>Wind turbine mortality</t>
  </si>
  <si>
    <t>Decay_state</t>
  </si>
  <si>
    <t>Day_vs_Night</t>
  </si>
  <si>
    <t>Night</t>
  </si>
  <si>
    <t>Location accuracy</t>
  </si>
  <si>
    <t>Ownership</t>
  </si>
  <si>
    <t>Land_ownership</t>
  </si>
  <si>
    <t>Private</t>
  </si>
  <si>
    <t>Federal</t>
  </si>
  <si>
    <t>City</t>
  </si>
  <si>
    <t>Artificial bark</t>
  </si>
  <si>
    <t>MicroHabitat</t>
  </si>
  <si>
    <t>Exfoliating bark</t>
  </si>
  <si>
    <t>Crevice/crack</t>
  </si>
  <si>
    <t>Cavity</t>
  </si>
  <si>
    <t>Canopy/cluster of leaves</t>
  </si>
  <si>
    <t>Fast_data_age</t>
  </si>
  <si>
    <t>Fast_data_sex</t>
  </si>
  <si>
    <t>F</t>
  </si>
  <si>
    <t>M</t>
  </si>
  <si>
    <t>U</t>
  </si>
  <si>
    <t>Fast_data_repro</t>
  </si>
  <si>
    <t>L</t>
  </si>
  <si>
    <t>P</t>
  </si>
  <si>
    <t>PL</t>
  </si>
  <si>
    <t>TD</t>
  </si>
  <si>
    <t>Post-Lactating</t>
  </si>
  <si>
    <t>a</t>
  </si>
  <si>
    <t>j</t>
  </si>
  <si>
    <t>l</t>
  </si>
  <si>
    <t>J</t>
  </si>
  <si>
    <t>A</t>
  </si>
  <si>
    <t>m</t>
  </si>
  <si>
    <t>p</t>
  </si>
  <si>
    <t>n</t>
  </si>
  <si>
    <t>Drop-down data entry</t>
  </si>
  <si>
    <t>N</t>
  </si>
  <si>
    <t>Abbr_sex</t>
  </si>
  <si>
    <t>td</t>
  </si>
  <si>
    <t>f</t>
  </si>
  <si>
    <t>pl</t>
  </si>
  <si>
    <t>u</t>
  </si>
  <si>
    <t>Abbr_age</t>
  </si>
  <si>
    <t>NOBATS</t>
  </si>
  <si>
    <t>No bats captured</t>
  </si>
  <si>
    <t>SPARS</t>
  </si>
  <si>
    <t>Gender</t>
  </si>
  <si>
    <t>Code</t>
  </si>
  <si>
    <t>Status</t>
  </si>
  <si>
    <t>Common name</t>
  </si>
  <si>
    <t>SITE_ID</t>
  </si>
  <si>
    <t>SN</t>
  </si>
  <si>
    <t>S</t>
  </si>
  <si>
    <t>RS</t>
  </si>
  <si>
    <t>X</t>
  </si>
  <si>
    <t>Reprod_Status</t>
  </si>
  <si>
    <t>COUNT</t>
  </si>
  <si>
    <t>DATE</t>
  </si>
  <si>
    <t>ROOST_ID</t>
  </si>
  <si>
    <t>ACCURACY</t>
  </si>
  <si>
    <t>OWNERSHIP</t>
  </si>
  <si>
    <t>ROOST_TYPE</t>
  </si>
  <si>
    <t>DAY_NIGHT</t>
  </si>
  <si>
    <t>TREE_SP</t>
  </si>
  <si>
    <t>DECAYSTATE</t>
  </si>
  <si>
    <t>MICRO_HAB</t>
  </si>
  <si>
    <r>
      <rPr>
        <b/>
        <sz val="12"/>
        <color rgb="FFFFFF00"/>
        <rFont val="Times New Roman"/>
        <family val="1"/>
      </rPr>
      <t>_</t>
    </r>
    <r>
      <rPr>
        <b/>
        <sz val="12"/>
        <color theme="1"/>
        <rFont val="Times New Roman"/>
        <family val="1"/>
      </rPr>
      <t>Age</t>
    </r>
  </si>
  <si>
    <t>BAT_SP</t>
  </si>
  <si>
    <t>Summer - Mist-net and Harp Trap</t>
  </si>
  <si>
    <t>Roost_ID</t>
  </si>
  <si>
    <t>Age/Sex</t>
  </si>
  <si>
    <t>BAT_ID</t>
  </si>
  <si>
    <t>Roost_Project_ID</t>
  </si>
  <si>
    <t>USED</t>
  </si>
  <si>
    <t>DBH_CM</t>
  </si>
  <si>
    <t>TREE_HT_M</t>
  </si>
  <si>
    <t>CANOPY_CL</t>
  </si>
  <si>
    <t>CAP_SP</t>
  </si>
  <si>
    <t>CAP_AGE</t>
  </si>
  <si>
    <t>CAP_SEX</t>
  </si>
  <si>
    <t>CAP_RS</t>
  </si>
  <si>
    <t>No bats</t>
  </si>
  <si>
    <t>Acoustic_ID</t>
  </si>
  <si>
    <t>BCID</t>
  </si>
  <si>
    <t>EchoClass</t>
  </si>
  <si>
    <t>Kaleidoscope</t>
  </si>
  <si>
    <t>Number of calls ID'ed for that species</t>
  </si>
  <si>
    <t>Sample taken</t>
  </si>
  <si>
    <t>Sample</t>
  </si>
  <si>
    <t>Guano</t>
  </si>
  <si>
    <t>Hair</t>
  </si>
  <si>
    <t>Wing punch</t>
  </si>
  <si>
    <t>Multiple</t>
  </si>
  <si>
    <t>SAMPLE</t>
  </si>
  <si>
    <t>S_COMMENTS</t>
  </si>
  <si>
    <t>MASS_G</t>
  </si>
  <si>
    <t>NET_HT</t>
  </si>
  <si>
    <t>Height in net (m)</t>
  </si>
  <si>
    <t>Weight (g)</t>
  </si>
  <si>
    <t>825208415643-2015</t>
  </si>
  <si>
    <t>RANK</t>
  </si>
  <si>
    <t>FREQ</t>
  </si>
  <si>
    <t>DIGITS</t>
  </si>
  <si>
    <t>ORDER</t>
  </si>
  <si>
    <t>FREQ_PROJECT</t>
  </si>
  <si>
    <t>Other - Mist-net</t>
  </si>
  <si>
    <t>GPS</t>
  </si>
  <si>
    <t>Other - Stationary acoustic</t>
  </si>
  <si>
    <t>Positional accuracy</t>
  </si>
  <si>
    <t>Accuracy</t>
  </si>
  <si>
    <t>Capture method</t>
  </si>
  <si>
    <t>Acoustic method</t>
  </si>
  <si>
    <t>STOP_TIME</t>
  </si>
  <si>
    <t>START_TIME</t>
  </si>
  <si>
    <t>Bat species</t>
  </si>
  <si>
    <t>ROOST_HT</t>
  </si>
  <si>
    <t>Acoustic_site</t>
  </si>
  <si>
    <t>Were calls collected in Full Spectrum or Zero Crossing?</t>
  </si>
  <si>
    <t>Ful_or_Zero</t>
  </si>
  <si>
    <t>Full spectrum</t>
  </si>
  <si>
    <t>Zero cross</t>
  </si>
  <si>
    <t>Weatherproofing</t>
  </si>
  <si>
    <t>None</t>
  </si>
  <si>
    <t>If calls were converted from Full Spectrum to Zero Cross, what program was used?</t>
  </si>
  <si>
    <t>Microphone</t>
  </si>
  <si>
    <t>Directional</t>
  </si>
  <si>
    <t>Omnidirectional</t>
  </si>
  <si>
    <t>SPECIES</t>
  </si>
  <si>
    <t>PROGRAM</t>
  </si>
  <si>
    <t>VERSION</t>
  </si>
  <si>
    <t>CONFIRMED</t>
  </si>
  <si>
    <t>IDed_BY</t>
  </si>
  <si>
    <t>CALLS_Ided</t>
  </si>
  <si>
    <t>END_TIME</t>
  </si>
  <si>
    <t>MIC_MODEL</t>
  </si>
  <si>
    <t>WTHRPROOF</t>
  </si>
  <si>
    <t>MIC_HT</t>
  </si>
  <si>
    <t>DIR_OMNI</t>
  </si>
  <si>
    <t>FULL_ZERO</t>
  </si>
  <si>
    <t>CONVERTER</t>
  </si>
  <si>
    <t>Program used?</t>
  </si>
  <si>
    <t>GPS with 3'-20' accuracy</t>
  </si>
  <si>
    <t>GPS with accuracy &gt;20'</t>
  </si>
  <si>
    <t>Digitized based on good location on USGS topo or aerial photo</t>
  </si>
  <si>
    <t>Digitized based on approximate location on topo or aerial photo</t>
  </si>
  <si>
    <t>Point is somewhere in this township</t>
  </si>
  <si>
    <t>Unknown spatial source or accuracy</t>
  </si>
  <si>
    <t>GPS with submeter accuracy</t>
  </si>
  <si>
    <t>Converter</t>
  </si>
  <si>
    <t>Kaleidoscope Pro</t>
  </si>
  <si>
    <t>AnaBat Converter</t>
  </si>
  <si>
    <t>ZCANT</t>
  </si>
  <si>
    <t>CODE</t>
  </si>
  <si>
    <t>SITE_COMBINED</t>
  </si>
  <si>
    <t>Site_ID</t>
  </si>
  <si>
    <t>FAKE PROJECT</t>
  </si>
  <si>
    <t>FAKE SITE</t>
  </si>
  <si>
    <t>DUMMY DATA TO GET FORMATTING CORRECT</t>
  </si>
  <si>
    <t xml:space="preserve">Triangulated </t>
  </si>
  <si>
    <t>I-Bat</t>
  </si>
  <si>
    <t>Keith Lott</t>
  </si>
  <si>
    <t>ODNR0001</t>
  </si>
  <si>
    <t>OH8675309</t>
  </si>
  <si>
    <t>Metal-Silver-ODNR0001</t>
  </si>
  <si>
    <t>DUMMY DATA</t>
  </si>
  <si>
    <t xml:space="preserve">DUMMY SITE </t>
  </si>
  <si>
    <t>DUMMY PROJECT</t>
  </si>
  <si>
    <t>DUMMY SITE</t>
  </si>
  <si>
    <t>TE-01</t>
  </si>
  <si>
    <t>Abbreviated data entry</t>
  </si>
  <si>
    <t>151.001-FAKE SITE</t>
  </si>
  <si>
    <t>C_COMMENT</t>
  </si>
  <si>
    <t>Comment</t>
  </si>
  <si>
    <t>151.XXX</t>
  </si>
  <si>
    <t>DUMMY_DATA_1</t>
  </si>
  <si>
    <t>ADULT</t>
  </si>
  <si>
    <t>FEMALE</t>
  </si>
  <si>
    <t>POST-LACATING</t>
  </si>
  <si>
    <t>FEDERAL</t>
  </si>
  <si>
    <t>TREE</t>
  </si>
  <si>
    <t>Quercus fakii</t>
  </si>
  <si>
    <t>Crack</t>
  </si>
  <si>
    <t>Fake project</t>
  </si>
  <si>
    <t>Fake site</t>
  </si>
  <si>
    <t>iBat</t>
  </si>
  <si>
    <t>iBat mic</t>
  </si>
  <si>
    <t>keith lott@fws.gov</t>
  </si>
  <si>
    <t>Fake project site Fake 5/15/2016</t>
  </si>
  <si>
    <t>Micro_Orientation</t>
  </si>
  <si>
    <t>0 (parallel with ground)</t>
  </si>
  <si>
    <t>90 (straight up)</t>
  </si>
  <si>
    <t>45 (angled upward)</t>
  </si>
  <si>
    <t>Division_ratio</t>
  </si>
  <si>
    <t>270 (pointed straight at ground)</t>
  </si>
  <si>
    <t>315 (angled downward)</t>
  </si>
  <si>
    <t>SENSITVTY</t>
  </si>
  <si>
    <t>D_RATIO</t>
  </si>
  <si>
    <t>Cave/Mine - Mist-net</t>
  </si>
  <si>
    <t>Cave/Mine - Harp trap</t>
  </si>
  <si>
    <t>Cave/Mine - Mist-net and Harp Trap</t>
  </si>
  <si>
    <t>Cave/Mine - Acoustic</t>
  </si>
  <si>
    <t>Cave entrance</t>
  </si>
  <si>
    <t>Mine portal</t>
  </si>
  <si>
    <t>Bridge</t>
  </si>
  <si>
    <t>Structure</t>
  </si>
  <si>
    <t>PVC tube</t>
  </si>
  <si>
    <t>Refector plate</t>
  </si>
  <si>
    <t>Permittee Name</t>
  </si>
  <si>
    <t>Federal Permit Number</t>
  </si>
  <si>
    <t>Habitat Type or Feature being Surveyed</t>
  </si>
  <si>
    <r>
      <t xml:space="preserve">Bands/Markers </t>
    </r>
    <r>
      <rPr>
        <sz val="12"/>
        <color theme="1"/>
        <rFont val="Times New Roman"/>
        <family val="1"/>
      </rPr>
      <t>(type/color)</t>
    </r>
  </si>
  <si>
    <t>Roost ID</t>
  </si>
  <si>
    <t>Roost Height (m) (if known)</t>
  </si>
  <si>
    <r>
      <t xml:space="preserve">LAT
</t>
    </r>
    <r>
      <rPr>
        <sz val="12"/>
        <color theme="1"/>
        <rFont val="Times New Roman"/>
        <family val="1"/>
      </rPr>
      <t>(decimal degree)</t>
    </r>
  </si>
  <si>
    <r>
      <t xml:space="preserve">LONG
</t>
    </r>
    <r>
      <rPr>
        <sz val="12"/>
        <color theme="1"/>
        <rFont val="Times New Roman"/>
        <family val="1"/>
      </rPr>
      <t>(decimal degree)</t>
    </r>
  </si>
  <si>
    <r>
      <t xml:space="preserve">Start Time
</t>
    </r>
    <r>
      <rPr>
        <sz val="12"/>
        <color theme="1"/>
        <rFont val="Times New Roman"/>
        <family val="1"/>
      </rPr>
      <t>(military)</t>
    </r>
  </si>
  <si>
    <r>
      <t xml:space="preserve">End Time
</t>
    </r>
    <r>
      <rPr>
        <sz val="12"/>
        <color theme="1"/>
        <rFont val="Times New Roman"/>
        <family val="1"/>
      </rPr>
      <t>(military)</t>
    </r>
  </si>
  <si>
    <r>
      <t xml:space="preserve">Start Time </t>
    </r>
    <r>
      <rPr>
        <sz val="12"/>
        <color theme="1"/>
        <rFont val="Times New Roman"/>
        <family val="1"/>
      </rPr>
      <t>(military)</t>
    </r>
  </si>
  <si>
    <r>
      <t xml:space="preserve">End Time </t>
    </r>
    <r>
      <rPr>
        <sz val="12"/>
        <color theme="1"/>
        <rFont val="Times New Roman"/>
        <family val="1"/>
      </rPr>
      <t>(military)</t>
    </r>
  </si>
  <si>
    <t>Day Roost vs. Night Roost</t>
  </si>
  <si>
    <r>
      <t xml:space="preserve">Tree Species
</t>
    </r>
    <r>
      <rPr>
        <sz val="12"/>
        <color theme="0"/>
        <rFont val="Times New Roman"/>
        <family val="1"/>
      </rPr>
      <t>(full scientific name)</t>
    </r>
  </si>
  <si>
    <t>DBH
(cm)</t>
  </si>
  <si>
    <t>Decay State
(1-9)</t>
  </si>
  <si>
    <t>Tree Height
(m)</t>
  </si>
  <si>
    <t>Exfoliating
Bark
(%)</t>
  </si>
  <si>
    <r>
      <t xml:space="preserve">Bat ID
</t>
    </r>
    <r>
      <rPr>
        <sz val="12"/>
        <color theme="1"/>
        <rFont val="Times New Roman"/>
        <family val="1"/>
      </rPr>
      <t xml:space="preserve">(if applicable) </t>
    </r>
  </si>
  <si>
    <r>
      <t>Used by this bat the night of this count?</t>
    </r>
    <r>
      <rPr>
        <sz val="12"/>
        <color theme="1"/>
        <rFont val="Times New Roman"/>
        <family val="1"/>
      </rPr>
      <t xml:space="preserve"> (if applicable)</t>
    </r>
  </si>
  <si>
    <r>
      <t>Roost</t>
    </r>
    <r>
      <rPr>
        <b/>
        <sz val="12"/>
        <color rgb="FFFFFF00"/>
        <rFont val="Times New Roman"/>
        <family val="1"/>
      </rPr>
      <t>_</t>
    </r>
    <r>
      <rPr>
        <b/>
        <sz val="12"/>
        <color theme="1"/>
        <rFont val="Times New Roman"/>
        <family val="1"/>
      </rPr>
      <t xml:space="preserve">ID
</t>
    </r>
    <r>
      <rPr>
        <sz val="12"/>
        <color theme="1"/>
        <rFont val="Times New Roman"/>
        <family val="1"/>
      </rPr>
      <t>(use drop-down menu)</t>
    </r>
  </si>
  <si>
    <t>Total
Emergence Count</t>
  </si>
  <si>
    <t>Positional Accuracy</t>
  </si>
  <si>
    <t>Site ID</t>
  </si>
  <si>
    <t>Survey
Type</t>
  </si>
  <si>
    <t>Detector
Brand</t>
  </si>
  <si>
    <t>Detector
Model</t>
  </si>
  <si>
    <t>Microphone
Brand &amp;
Model</t>
  </si>
  <si>
    <t>Weatherproofing type</t>
  </si>
  <si>
    <t>Microphone
Height (m)</t>
  </si>
  <si>
    <r>
      <t>Horizontal Orientation of Directional Microphone</t>
    </r>
    <r>
      <rPr>
        <sz val="12"/>
        <color theme="0"/>
        <rFont val="Times New Roman"/>
        <family val="1"/>
      </rPr>
      <t xml:space="preserve">
(1-360 degrees)</t>
    </r>
  </si>
  <si>
    <r>
      <t>Vertical Orientation of Directional Microphone</t>
    </r>
    <r>
      <rPr>
        <sz val="12"/>
        <color theme="0"/>
        <rFont val="Times New Roman"/>
        <family val="1"/>
      </rPr>
      <t xml:space="preserve"> (approx. degrees)</t>
    </r>
  </si>
  <si>
    <t>Sensitivity Setting</t>
  </si>
  <si>
    <r>
      <t xml:space="preserve">Audio
Division
</t>
    </r>
    <r>
      <rPr>
        <sz val="12"/>
        <color theme="0"/>
        <rFont val="Times New Roman"/>
        <family val="1"/>
      </rPr>
      <t>(if applicable)</t>
    </r>
  </si>
  <si>
    <r>
      <t xml:space="preserve">Data
Division
</t>
    </r>
    <r>
      <rPr>
        <sz val="12"/>
        <color theme="0"/>
        <rFont val="Times New Roman"/>
        <family val="1"/>
      </rPr>
      <t>(if applicable)</t>
    </r>
  </si>
  <si>
    <t>Name of Person who Selected Acoustic Site</t>
  </si>
  <si>
    <t>Name of Person who Deployed Detector</t>
  </si>
  <si>
    <t>Email Address of Primary Surveyor</t>
  </si>
  <si>
    <t>Bat ID
Software
Program
Used</t>
  </si>
  <si>
    <t>Software
Version
Used</t>
  </si>
  <si>
    <r>
      <t xml:space="preserve">Number of Calls Confirmed through Qualitative ID
</t>
    </r>
    <r>
      <rPr>
        <sz val="12"/>
        <color theme="0"/>
        <rFont val="Times New Roman"/>
        <family val="1"/>
      </rPr>
      <t>(if conducted)</t>
    </r>
  </si>
  <si>
    <r>
      <t xml:space="preserve">Name of Individual who Conducted Qualitative ID
</t>
    </r>
    <r>
      <rPr>
        <sz val="12"/>
        <color theme="0"/>
        <rFont val="Times New Roman"/>
        <family val="1"/>
      </rPr>
      <t>(if conducted)</t>
    </r>
  </si>
  <si>
    <t>D_BRAND</t>
  </si>
  <si>
    <t>D_MODEL</t>
  </si>
  <si>
    <t>iBat Pro</t>
  </si>
  <si>
    <t>V_ORIENT</t>
  </si>
  <si>
    <t>H_ORIENT</t>
  </si>
  <si>
    <t>AUDIO_D</t>
  </si>
  <si>
    <t>DEPLOYEDBY</t>
  </si>
  <si>
    <t>I-Bat Pro</t>
  </si>
  <si>
    <t>Metal-Silver-ODNR000X</t>
  </si>
  <si>
    <t>EXFOL_BARK</t>
  </si>
  <si>
    <r>
      <t xml:space="preserve">Project name 
</t>
    </r>
    <r>
      <rPr>
        <sz val="12"/>
        <color theme="1"/>
        <rFont val="Times New Roman"/>
        <family val="1"/>
      </rPr>
      <t>(use drop-down menu)</t>
    </r>
  </si>
  <si>
    <t xml:space="preserve">Capture time 
(military time)         </t>
  </si>
  <si>
    <t>Site
 (use drop-down menu)</t>
  </si>
  <si>
    <t>Utility pole</t>
  </si>
  <si>
    <t>Adult_Female</t>
  </si>
  <si>
    <t>Adult_Male</t>
  </si>
  <si>
    <t>Juvenile_Female</t>
  </si>
  <si>
    <t>Juvenile_Male</t>
  </si>
  <si>
    <t>Age_Sex</t>
  </si>
  <si>
    <t>Age_Sex_abbr</t>
  </si>
  <si>
    <t>Abbr is used in abbreviated section of Capture Data</t>
  </si>
  <si>
    <t>Unknown_Female</t>
  </si>
  <si>
    <t>Unknown_Male</t>
  </si>
  <si>
    <t>Juvenile_Unknown</t>
  </si>
  <si>
    <t>Adult_Unknown</t>
  </si>
  <si>
    <t>Unknown_Unknown</t>
  </si>
  <si>
    <t>A_F</t>
  </si>
  <si>
    <t>A_M</t>
  </si>
  <si>
    <t>J_F</t>
  </si>
  <si>
    <t>J_M</t>
  </si>
  <si>
    <t>U_F</t>
  </si>
  <si>
    <t>U_M</t>
  </si>
  <si>
    <t>J_U</t>
  </si>
  <si>
    <t>A_U</t>
  </si>
  <si>
    <t>U_U</t>
  </si>
  <si>
    <t>_</t>
  </si>
  <si>
    <t>Email address for Individual who Monitored this site.</t>
  </si>
  <si>
    <t>New band or recapture</t>
  </si>
  <si>
    <t>Band</t>
  </si>
  <si>
    <t>New</t>
  </si>
  <si>
    <t>Recapture</t>
  </si>
  <si>
    <t>BAND</t>
  </si>
  <si>
    <t>myse</t>
  </si>
  <si>
    <t>myso</t>
  </si>
  <si>
    <t>cora</t>
  </si>
  <si>
    <t>epfu</t>
  </si>
  <si>
    <t>lano</t>
  </si>
  <si>
    <t>labo</t>
  </si>
  <si>
    <t>laci</t>
  </si>
  <si>
    <t>lase</t>
  </si>
  <si>
    <t>myau</t>
  </si>
  <si>
    <t>mygr</t>
  </si>
  <si>
    <t>myle</t>
  </si>
  <si>
    <t>mylu</t>
  </si>
  <si>
    <t>nyhu</t>
  </si>
  <si>
    <t>pesu</t>
  </si>
  <si>
    <t>unkn</t>
  </si>
  <si>
    <t>unmy</t>
  </si>
  <si>
    <t>unla</t>
  </si>
  <si>
    <t>nobats</t>
  </si>
  <si>
    <t>S_code</t>
  </si>
  <si>
    <t>Age code</t>
  </si>
  <si>
    <t xml:space="preserve">Gender code </t>
  </si>
  <si>
    <t xml:space="preserve">Male reproductive status options </t>
  </si>
  <si>
    <t xml:space="preserve">Species Codes </t>
  </si>
  <si>
    <t>Female reproductive status options</t>
  </si>
  <si>
    <r>
      <t>Number of Net sets/Trap Nights for this Date at this Site
 (</t>
    </r>
    <r>
      <rPr>
        <sz val="12"/>
        <color theme="0"/>
        <rFont val="Times New Roman"/>
        <family val="1"/>
      </rPr>
      <t>level of nightly survey effort</t>
    </r>
    <r>
      <rPr>
        <b/>
        <sz val="12"/>
        <color theme="0"/>
        <rFont val="Times New Roman"/>
        <family val="1"/>
      </rPr>
      <t>)</t>
    </r>
  </si>
  <si>
    <t>Private residence</t>
  </si>
  <si>
    <t>Public building</t>
  </si>
  <si>
    <t>Auxiliary structure (barn, garage, shed, etc.)</t>
  </si>
  <si>
    <t>Other human occupied structure</t>
  </si>
  <si>
    <t>Other human unoccupied structure</t>
  </si>
  <si>
    <t>Keith Lott@fws.gov</t>
  </si>
  <si>
    <t>Rock outcrop</t>
  </si>
  <si>
    <t>Data entry is required in cells of this color</t>
  </si>
  <si>
    <t>Data entry in cells of this color should be completed if the information is available</t>
  </si>
  <si>
    <t>825208415643-2m-2015</t>
  </si>
  <si>
    <r>
      <t xml:space="preserve">Maximum Likelihood Estimation
</t>
    </r>
    <r>
      <rPr>
        <sz val="12"/>
        <color theme="0"/>
        <rFont val="Times New Roman"/>
        <family val="1"/>
      </rPr>
      <t xml:space="preserve">(MLE)  </t>
    </r>
    <r>
      <rPr>
        <b/>
        <i/>
        <sz val="12"/>
        <color theme="0"/>
        <rFont val="Times New Roman"/>
        <family val="1"/>
      </rPr>
      <t>P</t>
    </r>
    <r>
      <rPr>
        <b/>
        <sz val="12"/>
        <color theme="0"/>
        <rFont val="Times New Roman"/>
        <family val="1"/>
      </rPr>
      <t>-value</t>
    </r>
  </si>
  <si>
    <t>MLE_PVALUE</t>
  </si>
  <si>
    <t>Sum of CONFIRMED</t>
  </si>
  <si>
    <t>Connecticut</t>
  </si>
  <si>
    <t>District_of_Columbia</t>
  </si>
  <si>
    <t>Maine</t>
  </si>
  <si>
    <t>Maryland</t>
  </si>
  <si>
    <t>Massachusetts</t>
  </si>
  <si>
    <t>New York</t>
  </si>
  <si>
    <t>Pennsylvania</t>
  </si>
  <si>
    <t>Vermont</t>
  </si>
  <si>
    <t>Virginia</t>
  </si>
  <si>
    <t>West_Virginia</t>
  </si>
  <si>
    <t>Androscoggin</t>
  </si>
  <si>
    <t>Allegany</t>
  </si>
  <si>
    <t>Barnstable</t>
  </si>
  <si>
    <t>Belknap</t>
  </si>
  <si>
    <t>Atlantic</t>
  </si>
  <si>
    <t>Albany</t>
  </si>
  <si>
    <t>Bristol</t>
  </si>
  <si>
    <t>Addison</t>
  </si>
  <si>
    <t>Accomack</t>
  </si>
  <si>
    <t>Barbour</t>
  </si>
  <si>
    <t>Hartford</t>
  </si>
  <si>
    <t>New Castle</t>
  </si>
  <si>
    <t>Aroostook</t>
  </si>
  <si>
    <t>Anne Arundel</t>
  </si>
  <si>
    <t>Berkshire</t>
  </si>
  <si>
    <t>Bergen</t>
  </si>
  <si>
    <t>Allegheny</t>
  </si>
  <si>
    <t>Bennington</t>
  </si>
  <si>
    <t>Albemarle</t>
  </si>
  <si>
    <t>Berkeley</t>
  </si>
  <si>
    <t>Litchfield</t>
  </si>
  <si>
    <t>Sussex</t>
  </si>
  <si>
    <t>Baltimore County</t>
  </si>
  <si>
    <t>Cheshire</t>
  </si>
  <si>
    <t>Burlington</t>
  </si>
  <si>
    <t>Bronx</t>
  </si>
  <si>
    <t>Armstrong</t>
  </si>
  <si>
    <t>Newport</t>
  </si>
  <si>
    <t>Caledonia</t>
  </si>
  <si>
    <t>Alleghany</t>
  </si>
  <si>
    <t>Middlesex</t>
  </si>
  <si>
    <t>Calvert</t>
  </si>
  <si>
    <t>Dukes</t>
  </si>
  <si>
    <t>Coos</t>
  </si>
  <si>
    <t>Broome</t>
  </si>
  <si>
    <t>Beaver</t>
  </si>
  <si>
    <t>Providence</t>
  </si>
  <si>
    <t>Chittenden</t>
  </si>
  <si>
    <t>Amelia</t>
  </si>
  <si>
    <t>Braxton</t>
  </si>
  <si>
    <t>New Haven</t>
  </si>
  <si>
    <t>Caroline</t>
  </si>
  <si>
    <t>Essex</t>
  </si>
  <si>
    <t>Grafton</t>
  </si>
  <si>
    <t>Cape May</t>
  </si>
  <si>
    <t>Cattaraugus</t>
  </si>
  <si>
    <t>Bedford</t>
  </si>
  <si>
    <t>Amherst</t>
  </si>
  <si>
    <t>Brooke</t>
  </si>
  <si>
    <t>New London</t>
  </si>
  <si>
    <t>Kennebec</t>
  </si>
  <si>
    <t>Hillsborough</t>
  </si>
  <si>
    <t>Cayuga</t>
  </si>
  <si>
    <t>Berks</t>
  </si>
  <si>
    <t>Appomattox</t>
  </si>
  <si>
    <t>Cabell</t>
  </si>
  <si>
    <t>Tolland</t>
  </si>
  <si>
    <t>Cecil</t>
  </si>
  <si>
    <t>Hampden</t>
  </si>
  <si>
    <t>Merrimack</t>
  </si>
  <si>
    <t>Chautauqua</t>
  </si>
  <si>
    <t>Blair</t>
  </si>
  <si>
    <t>Grand Isle</t>
  </si>
  <si>
    <t>Arlington</t>
  </si>
  <si>
    <t>Windham</t>
  </si>
  <si>
    <t>Charles</t>
  </si>
  <si>
    <t>Hampshire</t>
  </si>
  <si>
    <t>Rockingham</t>
  </si>
  <si>
    <t>Gloucester</t>
  </si>
  <si>
    <t>Chemung</t>
  </si>
  <si>
    <t>Bradford</t>
  </si>
  <si>
    <t>Lamoille</t>
  </si>
  <si>
    <t>Augusta</t>
  </si>
  <si>
    <t>Oxford</t>
  </si>
  <si>
    <t>Dorchester</t>
  </si>
  <si>
    <t>Strafford</t>
  </si>
  <si>
    <t>Hudson</t>
  </si>
  <si>
    <t>Chenango</t>
  </si>
  <si>
    <t>Bucks</t>
  </si>
  <si>
    <t>Bath</t>
  </si>
  <si>
    <t>Doddridge</t>
  </si>
  <si>
    <t>Penobscot</t>
  </si>
  <si>
    <t>Frederick</t>
  </si>
  <si>
    <t>Nantucket</t>
  </si>
  <si>
    <t>Hunterdon</t>
  </si>
  <si>
    <t>Orleans</t>
  </si>
  <si>
    <t>Bedford County</t>
  </si>
  <si>
    <t>Piscataquis</t>
  </si>
  <si>
    <t>Garrett</t>
  </si>
  <si>
    <t>Norfolk</t>
  </si>
  <si>
    <t>Cambria</t>
  </si>
  <si>
    <t>Rutland</t>
  </si>
  <si>
    <t>Bland</t>
  </si>
  <si>
    <t>Gilmer</t>
  </si>
  <si>
    <t>Sagadahoc</t>
  </si>
  <si>
    <t>Harford</t>
  </si>
  <si>
    <t>Cortland</t>
  </si>
  <si>
    <t>Cameron</t>
  </si>
  <si>
    <t>Botetourt</t>
  </si>
  <si>
    <t>Somerset</t>
  </si>
  <si>
    <t>Suffolk</t>
  </si>
  <si>
    <t>Monmouth</t>
  </si>
  <si>
    <t>Carbon</t>
  </si>
  <si>
    <t>Brunswick</t>
  </si>
  <si>
    <t>Greenbrier</t>
  </si>
  <si>
    <t>Waldo</t>
  </si>
  <si>
    <t>Worcester</t>
  </si>
  <si>
    <t>Morris</t>
  </si>
  <si>
    <t>Dutchess</t>
  </si>
  <si>
    <t>Centre</t>
  </si>
  <si>
    <t>Windsor</t>
  </si>
  <si>
    <t>Ocean</t>
  </si>
  <si>
    <t>Chester</t>
  </si>
  <si>
    <t>Buckingham</t>
  </si>
  <si>
    <t>York</t>
  </si>
  <si>
    <t>Prince George's</t>
  </si>
  <si>
    <t>Passaic</t>
  </si>
  <si>
    <t>Clarion</t>
  </si>
  <si>
    <t>Campbell</t>
  </si>
  <si>
    <t>Hardy</t>
  </si>
  <si>
    <t>Queen Anne's</t>
  </si>
  <si>
    <t>Salem</t>
  </si>
  <si>
    <t>Clearfield</t>
  </si>
  <si>
    <t>St. Mary's</t>
  </si>
  <si>
    <t>Charles City</t>
  </si>
  <si>
    <t>Talbot</t>
  </si>
  <si>
    <t>Charlotte</t>
  </si>
  <si>
    <t>Kanawha</t>
  </si>
  <si>
    <t>Chesterfield</t>
  </si>
  <si>
    <t>Wicomico</t>
  </si>
  <si>
    <t>Herkimer</t>
  </si>
  <si>
    <t>Dauphin</t>
  </si>
  <si>
    <t>Craig</t>
  </si>
  <si>
    <t>Baltimore City</t>
  </si>
  <si>
    <t>Kings</t>
  </si>
  <si>
    <t>Elk</t>
  </si>
  <si>
    <t>Culpeper</t>
  </si>
  <si>
    <t>McDowell</t>
  </si>
  <si>
    <t>Dickenson</t>
  </si>
  <si>
    <t>Dinwiddie</t>
  </si>
  <si>
    <t>Fairfax County</t>
  </si>
  <si>
    <t>Mineral</t>
  </si>
  <si>
    <t>Nassau</t>
  </si>
  <si>
    <t>Fauquier</t>
  </si>
  <si>
    <t>Mingo</t>
  </si>
  <si>
    <t>Huntingdon</t>
  </si>
  <si>
    <t>Monongalia</t>
  </si>
  <si>
    <t>Niagara</t>
  </si>
  <si>
    <t>Fluvanna</t>
  </si>
  <si>
    <t>Franklin County</t>
  </si>
  <si>
    <t>Onondaga</t>
  </si>
  <si>
    <t>Juniata</t>
  </si>
  <si>
    <t>Nicholas</t>
  </si>
  <si>
    <t>Ontario</t>
  </si>
  <si>
    <t>Lackawanna</t>
  </si>
  <si>
    <t>Giles</t>
  </si>
  <si>
    <t>Lancaster</t>
  </si>
  <si>
    <t>Pendleton</t>
  </si>
  <si>
    <t>Goochland</t>
  </si>
  <si>
    <t>Pleasants</t>
  </si>
  <si>
    <t>Oswego</t>
  </si>
  <si>
    <t>Lebanon</t>
  </si>
  <si>
    <t>Grayson</t>
  </si>
  <si>
    <t>Lehigh</t>
  </si>
  <si>
    <t>Preston</t>
  </si>
  <si>
    <t>Luzerne</t>
  </si>
  <si>
    <t>Greensville</t>
  </si>
  <si>
    <t>Queens</t>
  </si>
  <si>
    <t>Lycoming</t>
  </si>
  <si>
    <t>Halifax</t>
  </si>
  <si>
    <t>Raleigh</t>
  </si>
  <si>
    <t>Rensselaer</t>
  </si>
  <si>
    <t>McKean</t>
  </si>
  <si>
    <t>Hanover</t>
  </si>
  <si>
    <t>Richmond</t>
  </si>
  <si>
    <t>Henrico</t>
  </si>
  <si>
    <t>Ritchie</t>
  </si>
  <si>
    <t>Rockland</t>
  </si>
  <si>
    <t>Mifflin</t>
  </si>
  <si>
    <t>Roane</t>
  </si>
  <si>
    <t>St. Lawrence</t>
  </si>
  <si>
    <t>Summers</t>
  </si>
  <si>
    <t>Saratoga</t>
  </si>
  <si>
    <t>Isle of Wight</t>
  </si>
  <si>
    <t>Schenectady</t>
  </si>
  <si>
    <t>Montour</t>
  </si>
  <si>
    <t>James City</t>
  </si>
  <si>
    <t>Tucker</t>
  </si>
  <si>
    <t>Schoharie</t>
  </si>
  <si>
    <t>Northampton</t>
  </si>
  <si>
    <t>King and Queen</t>
  </si>
  <si>
    <t>Tyler</t>
  </si>
  <si>
    <t>Northumberland</t>
  </si>
  <si>
    <t>King George</t>
  </si>
  <si>
    <t>Upshur</t>
  </si>
  <si>
    <t>King William</t>
  </si>
  <si>
    <t>Philadelphia</t>
  </si>
  <si>
    <t>Wetzel</t>
  </si>
  <si>
    <t>Potter</t>
  </si>
  <si>
    <t>Loudoun</t>
  </si>
  <si>
    <t>Wirt</t>
  </si>
  <si>
    <t>Tioga</t>
  </si>
  <si>
    <t>Schuylkill</t>
  </si>
  <si>
    <t>Tompkins</t>
  </si>
  <si>
    <t>Snyder</t>
  </si>
  <si>
    <t>Lunenburg</t>
  </si>
  <si>
    <t>Wyoming</t>
  </si>
  <si>
    <t>Ulster</t>
  </si>
  <si>
    <t>Mathews</t>
  </si>
  <si>
    <t>Susquehanna</t>
  </si>
  <si>
    <t>Mecklenburg</t>
  </si>
  <si>
    <t>Westchester</t>
  </si>
  <si>
    <t>Venango</t>
  </si>
  <si>
    <t>Nelson</t>
  </si>
  <si>
    <t>Yates</t>
  </si>
  <si>
    <t>New Kent</t>
  </si>
  <si>
    <t>Westmoreland</t>
  </si>
  <si>
    <t>Nottoway</t>
  </si>
  <si>
    <t>Patrick</t>
  </si>
  <si>
    <t>Pittsylvania</t>
  </si>
  <si>
    <t>Powhatan</t>
  </si>
  <si>
    <t>Prince Edward</t>
  </si>
  <si>
    <t>Prince George</t>
  </si>
  <si>
    <t>Prince William</t>
  </si>
  <si>
    <t>Rappahannock</t>
  </si>
  <si>
    <t>Richmond County</t>
  </si>
  <si>
    <t>Roanoke County</t>
  </si>
  <si>
    <t>Rockbridge</t>
  </si>
  <si>
    <t>Russell</t>
  </si>
  <si>
    <t>Shenandoah</t>
  </si>
  <si>
    <t>Smyth</t>
  </si>
  <si>
    <t>Southampton</t>
  </si>
  <si>
    <t>Spotsylvania</t>
  </si>
  <si>
    <t>Stafford</t>
  </si>
  <si>
    <t>Surry</t>
  </si>
  <si>
    <t>Wise</t>
  </si>
  <si>
    <t>Wythe</t>
  </si>
  <si>
    <t>Alexandria</t>
  </si>
  <si>
    <t>Charlottesville</t>
  </si>
  <si>
    <t>Chesapeake</t>
  </si>
  <si>
    <t>Colonial Heights</t>
  </si>
  <si>
    <t>Covington</t>
  </si>
  <si>
    <t>Danville</t>
  </si>
  <si>
    <t>Emporia</t>
  </si>
  <si>
    <t>Fairfax City</t>
  </si>
  <si>
    <t>Falls Church</t>
  </si>
  <si>
    <t>Franklin City</t>
  </si>
  <si>
    <t>Fredericksburg</t>
  </si>
  <si>
    <t>Galax</t>
  </si>
  <si>
    <t>Hampton</t>
  </si>
  <si>
    <t>Harrisonburg</t>
  </si>
  <si>
    <t>Hopewell</t>
  </si>
  <si>
    <t>Lexington</t>
  </si>
  <si>
    <t>Lynchburg</t>
  </si>
  <si>
    <t>Manassas</t>
  </si>
  <si>
    <t>Manassas Park</t>
  </si>
  <si>
    <t>Martinsville</t>
  </si>
  <si>
    <t>Newport News</t>
  </si>
  <si>
    <t>Norton</t>
  </si>
  <si>
    <t>Petersburg</t>
  </si>
  <si>
    <t>Poquoson</t>
  </si>
  <si>
    <t>Portsmouth</t>
  </si>
  <si>
    <t>Radford</t>
  </si>
  <si>
    <t>Richmond City</t>
  </si>
  <si>
    <t>Roanoke City</t>
  </si>
  <si>
    <t>Staunton</t>
  </si>
  <si>
    <t>Virginia Beach</t>
  </si>
  <si>
    <t>Waynesboro</t>
  </si>
  <si>
    <t>Williamsburg</t>
  </si>
  <si>
    <t>Winchester</t>
  </si>
  <si>
    <t>New_York</t>
  </si>
  <si>
    <t>New_Jersey</t>
  </si>
  <si>
    <t>New_Hampshire</t>
  </si>
  <si>
    <t>Rhode_Island</t>
  </si>
  <si>
    <t>COVI</t>
  </si>
  <si>
    <t>Corynorhinus townsendii virginianus</t>
  </si>
  <si>
    <t>Virginia big-eared bat</t>
  </si>
  <si>
    <t>covi</t>
  </si>
  <si>
    <t>LAIN</t>
  </si>
  <si>
    <t>Lasiurus intermedius</t>
  </si>
  <si>
    <t>Northern yellow bat</t>
  </si>
  <si>
    <t>lain</t>
  </si>
  <si>
    <t>Region</t>
  </si>
  <si>
    <t>Region_states</t>
  </si>
  <si>
    <t>Region_1</t>
  </si>
  <si>
    <t>Region_2</t>
  </si>
  <si>
    <t>Region_3</t>
  </si>
  <si>
    <t>Region_4</t>
  </si>
  <si>
    <t>Region_5</t>
  </si>
  <si>
    <t>Region_6</t>
  </si>
  <si>
    <t>Region_7</t>
  </si>
  <si>
    <t>Region_8</t>
  </si>
  <si>
    <t>Region_species_names</t>
  </si>
  <si>
    <t>Region_scientific_names</t>
  </si>
  <si>
    <t>Region_species_codes</t>
  </si>
  <si>
    <t>COTO</t>
  </si>
  <si>
    <t>COIN</t>
  </si>
  <si>
    <t>TABR</t>
  </si>
  <si>
    <t>Corynorhinus townsendii</t>
  </si>
  <si>
    <t>Corynorhinus townsendii ingens</t>
  </si>
  <si>
    <t>Tadarida brasiliensis</t>
  </si>
  <si>
    <t>Townsend's big-eared bat</t>
  </si>
  <si>
    <t>Ozark big-eared bat</t>
  </si>
  <si>
    <t>Brazilian free-tailed bat</t>
  </si>
  <si>
    <t>EUFL</t>
  </si>
  <si>
    <t>Eumops floridanus</t>
  </si>
  <si>
    <t>Florida bonneted bat</t>
  </si>
  <si>
    <t>Mexican free-tailed bat</t>
  </si>
  <si>
    <t>R5 Species_Codes</t>
  </si>
  <si>
    <t>R5 Species</t>
  </si>
  <si>
    <t>R5_Common_names</t>
  </si>
  <si>
    <t>R5_Species_Codes</t>
  </si>
  <si>
    <t>R3_Species_Codes</t>
  </si>
  <si>
    <t>R3_Species</t>
  </si>
  <si>
    <t>R3_Common_names</t>
  </si>
  <si>
    <t>R4_Species_Codes</t>
  </si>
  <si>
    <t>R4_Species</t>
  </si>
  <si>
    <t>R4_Common_names</t>
  </si>
  <si>
    <t>MOMO</t>
  </si>
  <si>
    <t>Molossumus molossus</t>
  </si>
  <si>
    <t>Velvety free-tailed bat</t>
  </si>
  <si>
    <t>Molossus molossus</t>
  </si>
  <si>
    <t>Accepted_codes</t>
  </si>
  <si>
    <t>Illinois</t>
  </si>
  <si>
    <t>Iowa</t>
  </si>
  <si>
    <t>Michigan</t>
  </si>
  <si>
    <t>Minnesota</t>
  </si>
  <si>
    <t>Missouri</t>
  </si>
  <si>
    <t>Wisconsin</t>
  </si>
  <si>
    <t>Adair</t>
  </si>
  <si>
    <t>Alcona</t>
  </si>
  <si>
    <t>Aitkin</t>
  </si>
  <si>
    <t>Alexander</t>
  </si>
  <si>
    <t>Alger</t>
  </si>
  <si>
    <t>Anoka</t>
  </si>
  <si>
    <t>Andrew</t>
  </si>
  <si>
    <t>Ashland</t>
  </si>
  <si>
    <t>Bond</t>
  </si>
  <si>
    <t>Bartholomew</t>
  </si>
  <si>
    <t>Allamakee</t>
  </si>
  <si>
    <t>Allegan</t>
  </si>
  <si>
    <t>Becker</t>
  </si>
  <si>
    <t>Atchison</t>
  </si>
  <si>
    <t>Barron</t>
  </si>
  <si>
    <t>Benton</t>
  </si>
  <si>
    <t>Appanoose</t>
  </si>
  <si>
    <t>Alpena</t>
  </si>
  <si>
    <t>Beltrami</t>
  </si>
  <si>
    <t>Audrain</t>
  </si>
  <si>
    <t>Ashtabula</t>
  </si>
  <si>
    <t>Bayfield</t>
  </si>
  <si>
    <t>Brown</t>
  </si>
  <si>
    <t>Blackford</t>
  </si>
  <si>
    <t>Audubon</t>
  </si>
  <si>
    <t>Antrim</t>
  </si>
  <si>
    <t>Barry</t>
  </si>
  <si>
    <t>Athens</t>
  </si>
  <si>
    <t>Bureau</t>
  </si>
  <si>
    <t>Arenac</t>
  </si>
  <si>
    <t>Big Stone</t>
  </si>
  <si>
    <t>Barton</t>
  </si>
  <si>
    <t>Auglaize</t>
  </si>
  <si>
    <t>Buffalo</t>
  </si>
  <si>
    <t>Black Hawk</t>
  </si>
  <si>
    <t>Baraga</t>
  </si>
  <si>
    <t>Blue Earth</t>
  </si>
  <si>
    <t>Bates</t>
  </si>
  <si>
    <t>Belmont</t>
  </si>
  <si>
    <t>Burnett</t>
  </si>
  <si>
    <t>Calumet</t>
  </si>
  <si>
    <t>Cass</t>
  </si>
  <si>
    <t>Bremer</t>
  </si>
  <si>
    <t>Bay</t>
  </si>
  <si>
    <t>Carlton</t>
  </si>
  <si>
    <t>Bollinger</t>
  </si>
  <si>
    <t>Chippewa</t>
  </si>
  <si>
    <t>Champaign</t>
  </si>
  <si>
    <t>Clark</t>
  </si>
  <si>
    <t>Benzie</t>
  </si>
  <si>
    <t>Carver</t>
  </si>
  <si>
    <t>Christian</t>
  </si>
  <si>
    <t>Berrien</t>
  </si>
  <si>
    <t>Branch</t>
  </si>
  <si>
    <t>Chisago</t>
  </si>
  <si>
    <t>Caldwell</t>
  </si>
  <si>
    <t>Clermont</t>
  </si>
  <si>
    <t>Dane</t>
  </si>
  <si>
    <t>Daviess</t>
  </si>
  <si>
    <t>Callaway</t>
  </si>
  <si>
    <t>Dodge</t>
  </si>
  <si>
    <t>Coles</t>
  </si>
  <si>
    <t>De Kalb</t>
  </si>
  <si>
    <t>Charlevoix</t>
  </si>
  <si>
    <t>Clearwater</t>
  </si>
  <si>
    <t>Columbiana</t>
  </si>
  <si>
    <t>Door</t>
  </si>
  <si>
    <t>Cook</t>
  </si>
  <si>
    <t>Dearborn</t>
  </si>
  <si>
    <t>Cedar</t>
  </si>
  <si>
    <t>Cheboygan</t>
  </si>
  <si>
    <t>Cape Girardeau</t>
  </si>
  <si>
    <t>Coshocton</t>
  </si>
  <si>
    <t>Douglas</t>
  </si>
  <si>
    <t>Decatur</t>
  </si>
  <si>
    <t>Cerro Gordo</t>
  </si>
  <si>
    <t>Cottonwood</t>
  </si>
  <si>
    <t>Dunn</t>
  </si>
  <si>
    <t>Cherokee</t>
  </si>
  <si>
    <t>Clare</t>
  </si>
  <si>
    <t>Crow Wing</t>
  </si>
  <si>
    <t>Carter</t>
  </si>
  <si>
    <t>Cuyahoga</t>
  </si>
  <si>
    <t>Eau Claire</t>
  </si>
  <si>
    <t>Dubois</t>
  </si>
  <si>
    <t>Chickasaw</t>
  </si>
  <si>
    <t>Dakota</t>
  </si>
  <si>
    <t>Darke</t>
  </si>
  <si>
    <t>Florence</t>
  </si>
  <si>
    <t>De Witt</t>
  </si>
  <si>
    <t>Elkhart</t>
  </si>
  <si>
    <t>Defiance</t>
  </si>
  <si>
    <t>Fond Du Lac</t>
  </si>
  <si>
    <t>Delta</t>
  </si>
  <si>
    <t>Chariton</t>
  </si>
  <si>
    <t>Du Page</t>
  </si>
  <si>
    <t>Clayton</t>
  </si>
  <si>
    <t>Dickinson</t>
  </si>
  <si>
    <t>Faribault</t>
  </si>
  <si>
    <t>Edgar</t>
  </si>
  <si>
    <t>Fountain</t>
  </si>
  <si>
    <t>Eaton</t>
  </si>
  <si>
    <t>Fillmore</t>
  </si>
  <si>
    <t>Edwards</t>
  </si>
  <si>
    <t>Emmet</t>
  </si>
  <si>
    <t>Freeborn</t>
  </si>
  <si>
    <t>Green Lake</t>
  </si>
  <si>
    <t>Effingham</t>
  </si>
  <si>
    <t>Dallas</t>
  </si>
  <si>
    <t>Goodhue</t>
  </si>
  <si>
    <t>Gibson</t>
  </si>
  <si>
    <t>Davis</t>
  </si>
  <si>
    <t>Gladwin</t>
  </si>
  <si>
    <t>Cole</t>
  </si>
  <si>
    <t>Iron</t>
  </si>
  <si>
    <t>Ford</t>
  </si>
  <si>
    <t>Gogebic</t>
  </si>
  <si>
    <t>Hennepin</t>
  </si>
  <si>
    <t>Cooper</t>
  </si>
  <si>
    <t>Gallia</t>
  </si>
  <si>
    <t>Grand Traverse</t>
  </si>
  <si>
    <t>Houston</t>
  </si>
  <si>
    <t>Geauga</t>
  </si>
  <si>
    <t>Des Moines</t>
  </si>
  <si>
    <t>Gratiot</t>
  </si>
  <si>
    <t>Hubbard</t>
  </si>
  <si>
    <t>Dade</t>
  </si>
  <si>
    <t>Juneau</t>
  </si>
  <si>
    <t>Gallatin</t>
  </si>
  <si>
    <t>Hillsdale</t>
  </si>
  <si>
    <t>Isanti</t>
  </si>
  <si>
    <t>Guernsey</t>
  </si>
  <si>
    <t>Kenosha</t>
  </si>
  <si>
    <t>Dubuque</t>
  </si>
  <si>
    <t>Houghton</t>
  </si>
  <si>
    <t>Itasca</t>
  </si>
  <si>
    <t>Kewaunee</t>
  </si>
  <si>
    <t>Grundy</t>
  </si>
  <si>
    <t>Hendricks</t>
  </si>
  <si>
    <t>Huron</t>
  </si>
  <si>
    <t>La Crosse</t>
  </si>
  <si>
    <t>Ingham</t>
  </si>
  <si>
    <t>Kanabec</t>
  </si>
  <si>
    <t>Dent</t>
  </si>
  <si>
    <t>Hardin</t>
  </si>
  <si>
    <t>Lafayette</t>
  </si>
  <si>
    <t>Ionia</t>
  </si>
  <si>
    <t>Kandiyohi</t>
  </si>
  <si>
    <t>Langlade</t>
  </si>
  <si>
    <t>Huntington</t>
  </si>
  <si>
    <t>Iosco</t>
  </si>
  <si>
    <t>Kittson</t>
  </si>
  <si>
    <t>Dunklin</t>
  </si>
  <si>
    <t>Henderson</t>
  </si>
  <si>
    <t>Fremont</t>
  </si>
  <si>
    <t>Koochiching</t>
  </si>
  <si>
    <t>Manitowoc</t>
  </si>
  <si>
    <t>Jasper</t>
  </si>
  <si>
    <t>Isabella</t>
  </si>
  <si>
    <t>Lac Qui Parle</t>
  </si>
  <si>
    <t>Gasconade</t>
  </si>
  <si>
    <t>Hocking</t>
  </si>
  <si>
    <t>Marathon</t>
  </si>
  <si>
    <t>Iroquois</t>
  </si>
  <si>
    <t>Jay</t>
  </si>
  <si>
    <t>Lake</t>
  </si>
  <si>
    <t>Gentry</t>
  </si>
  <si>
    <t>Holmes</t>
  </si>
  <si>
    <t>Marinette</t>
  </si>
  <si>
    <t>Guthrie</t>
  </si>
  <si>
    <t>Kalamazoo</t>
  </si>
  <si>
    <t>Lake of the Woods</t>
  </si>
  <si>
    <t>Marquette</t>
  </si>
  <si>
    <t>Jennings</t>
  </si>
  <si>
    <t>Kalkaska</t>
  </si>
  <si>
    <t>Le Sueur</t>
  </si>
  <si>
    <t>Menominee</t>
  </si>
  <si>
    <t>Johnson</t>
  </si>
  <si>
    <t>Milwaukee</t>
  </si>
  <si>
    <t>Jersey</t>
  </si>
  <si>
    <t>Keweenaw</t>
  </si>
  <si>
    <t>Lyon</t>
  </si>
  <si>
    <t>Jo Daviess</t>
  </si>
  <si>
    <t>Kosciusko</t>
  </si>
  <si>
    <t>Mahnomen</t>
  </si>
  <si>
    <t>Hickory</t>
  </si>
  <si>
    <t>Oconto</t>
  </si>
  <si>
    <t>La Porte</t>
  </si>
  <si>
    <t>Lapeer</t>
  </si>
  <si>
    <t>Holt</t>
  </si>
  <si>
    <t>Kane</t>
  </si>
  <si>
    <t>Lagrange</t>
  </si>
  <si>
    <t>Leelanau</t>
  </si>
  <si>
    <t>Martin</t>
  </si>
  <si>
    <t>Licking</t>
  </si>
  <si>
    <t>Outagamie</t>
  </si>
  <si>
    <t>Kankakee</t>
  </si>
  <si>
    <t>Humboldt</t>
  </si>
  <si>
    <t>Lenawee</t>
  </si>
  <si>
    <t>McLeod</t>
  </si>
  <si>
    <t>Howell</t>
  </si>
  <si>
    <t>Ozaukee</t>
  </si>
  <si>
    <t>Kendall</t>
  </si>
  <si>
    <t>Ida</t>
  </si>
  <si>
    <t>Meeker</t>
  </si>
  <si>
    <t>Lorain</t>
  </si>
  <si>
    <t>Pepin</t>
  </si>
  <si>
    <t>Luce</t>
  </si>
  <si>
    <t>Mille Lacs</t>
  </si>
  <si>
    <t>Lucas</t>
  </si>
  <si>
    <t>Pierce</t>
  </si>
  <si>
    <t>La Salle</t>
  </si>
  <si>
    <t>Mackinac</t>
  </si>
  <si>
    <t>Morrison</t>
  </si>
  <si>
    <t>Polk</t>
  </si>
  <si>
    <t>Macomb</t>
  </si>
  <si>
    <t>Mower</t>
  </si>
  <si>
    <t>Mahoning</t>
  </si>
  <si>
    <t>Portage</t>
  </si>
  <si>
    <t>Manistee</t>
  </si>
  <si>
    <t>Murray</t>
  </si>
  <si>
    <t>Price</t>
  </si>
  <si>
    <t>Miami</t>
  </si>
  <si>
    <t>Nicollet</t>
  </si>
  <si>
    <t>Medina</t>
  </si>
  <si>
    <t>Racine</t>
  </si>
  <si>
    <t>Jones</t>
  </si>
  <si>
    <t>Nobles</t>
  </si>
  <si>
    <t>Laclede</t>
  </si>
  <si>
    <t>Meigs</t>
  </si>
  <si>
    <t>Richland</t>
  </si>
  <si>
    <t>Keokuk</t>
  </si>
  <si>
    <t>Mecosta</t>
  </si>
  <si>
    <t>Norman</t>
  </si>
  <si>
    <t>Rock</t>
  </si>
  <si>
    <t>Macon</t>
  </si>
  <si>
    <t>Kossuth</t>
  </si>
  <si>
    <t>Olmsted</t>
  </si>
  <si>
    <t>Rusk</t>
  </si>
  <si>
    <t>Macoupin</t>
  </si>
  <si>
    <t>Newton</t>
  </si>
  <si>
    <t>Midland</t>
  </si>
  <si>
    <t>Otter Tail</t>
  </si>
  <si>
    <t>Sauk</t>
  </si>
  <si>
    <t>Noble</t>
  </si>
  <si>
    <t>Linn</t>
  </si>
  <si>
    <t>Missaukee</t>
  </si>
  <si>
    <t>Pennington</t>
  </si>
  <si>
    <t>Sawyer</t>
  </si>
  <si>
    <t>Pine</t>
  </si>
  <si>
    <t>Shawano</t>
  </si>
  <si>
    <t>Montcalm</t>
  </si>
  <si>
    <t>Pipestone</t>
  </si>
  <si>
    <t>Morrow</t>
  </si>
  <si>
    <t>Sheboygan</t>
  </si>
  <si>
    <t>Owen</t>
  </si>
  <si>
    <t>Montmorency</t>
  </si>
  <si>
    <t>Muskingum</t>
  </si>
  <si>
    <t>St. Croix</t>
  </si>
  <si>
    <t>Massac</t>
  </si>
  <si>
    <t>Parke</t>
  </si>
  <si>
    <t>Muskegon</t>
  </si>
  <si>
    <t>Pope</t>
  </si>
  <si>
    <t>McDonough</t>
  </si>
  <si>
    <t>Mahaska</t>
  </si>
  <si>
    <t>Newaygo</t>
  </si>
  <si>
    <t>Ramsey</t>
  </si>
  <si>
    <t>Maries</t>
  </si>
  <si>
    <t>Ottawa</t>
  </si>
  <si>
    <t>Trempealeau</t>
  </si>
  <si>
    <t>McHenry</t>
  </si>
  <si>
    <t>Oakland</t>
  </si>
  <si>
    <t>Red Lake</t>
  </si>
  <si>
    <t>Paulding</t>
  </si>
  <si>
    <t>Vernon</t>
  </si>
  <si>
    <t>McLean</t>
  </si>
  <si>
    <t>Porter</t>
  </si>
  <si>
    <t>Oceana</t>
  </si>
  <si>
    <t>Redwood</t>
  </si>
  <si>
    <t>McDonald</t>
  </si>
  <si>
    <t>Vilas</t>
  </si>
  <si>
    <t>Menard</t>
  </si>
  <si>
    <t>Posey</t>
  </si>
  <si>
    <t>Mills</t>
  </si>
  <si>
    <t>Ogemaw</t>
  </si>
  <si>
    <t>Renville</t>
  </si>
  <si>
    <t>Pickaway</t>
  </si>
  <si>
    <t>Walworth</t>
  </si>
  <si>
    <t>Mitchell</t>
  </si>
  <si>
    <t>Ontonagon</t>
  </si>
  <si>
    <t>Rice</t>
  </si>
  <si>
    <t>Miller</t>
  </si>
  <si>
    <t>Washburn</t>
  </si>
  <si>
    <t>Monona</t>
  </si>
  <si>
    <t>Osceola</t>
  </si>
  <si>
    <t>Mississippi</t>
  </si>
  <si>
    <t>Oscoda</t>
  </si>
  <si>
    <t>Roseau</t>
  </si>
  <si>
    <t>Moniteau</t>
  </si>
  <si>
    <t>Preble</t>
  </si>
  <si>
    <t>Waukesha</t>
  </si>
  <si>
    <t>Ripley</t>
  </si>
  <si>
    <t>Waupaca</t>
  </si>
  <si>
    <t>Moultrie</t>
  </si>
  <si>
    <t>Rush</t>
  </si>
  <si>
    <t>Muscatine</t>
  </si>
  <si>
    <t>Sherburne</t>
  </si>
  <si>
    <t>Waushara</t>
  </si>
  <si>
    <t>Ogle</t>
  </si>
  <si>
    <t>O'Brien</t>
  </si>
  <si>
    <t>Presque Isle</t>
  </si>
  <si>
    <t>Sibley</t>
  </si>
  <si>
    <t>Ross</t>
  </si>
  <si>
    <t>Winnebago</t>
  </si>
  <si>
    <t>Peoria</t>
  </si>
  <si>
    <t>Shelby</t>
  </si>
  <si>
    <t>Roscommon</t>
  </si>
  <si>
    <t>St. Louis</t>
  </si>
  <si>
    <t>New Madrid</t>
  </si>
  <si>
    <t>Sandusky</t>
  </si>
  <si>
    <t>Spencer</t>
  </si>
  <si>
    <t>Saginaw</t>
  </si>
  <si>
    <t>Stearns</t>
  </si>
  <si>
    <t>Scioto</t>
  </si>
  <si>
    <t>Piatt</t>
  </si>
  <si>
    <t>St. Joseph</t>
  </si>
  <si>
    <t>Palo Alto</t>
  </si>
  <si>
    <t>Sanilac</t>
  </si>
  <si>
    <t>Steele</t>
  </si>
  <si>
    <t>Nodaway</t>
  </si>
  <si>
    <t>Starke</t>
  </si>
  <si>
    <t>Schoolcraft</t>
  </si>
  <si>
    <t>Stevens</t>
  </si>
  <si>
    <t>Oregon</t>
  </si>
  <si>
    <t>Shiawassee</t>
  </si>
  <si>
    <t>Swift</t>
  </si>
  <si>
    <t>Osage</t>
  </si>
  <si>
    <t>Stark</t>
  </si>
  <si>
    <t>St. Clair</t>
  </si>
  <si>
    <t>Todd</t>
  </si>
  <si>
    <t>Ozark</t>
  </si>
  <si>
    <t>Summit</t>
  </si>
  <si>
    <t>Switzerland</t>
  </si>
  <si>
    <t>Pottawattamie</t>
  </si>
  <si>
    <t>Traverse</t>
  </si>
  <si>
    <t>Pemiscot</t>
  </si>
  <si>
    <t>Trumbull</t>
  </si>
  <si>
    <t>Tippecanoe</t>
  </si>
  <si>
    <t>Poweshiek</t>
  </si>
  <si>
    <t>Tuscola</t>
  </si>
  <si>
    <t>Wabasha</t>
  </si>
  <si>
    <t>Tuscarawas</t>
  </si>
  <si>
    <t>Tipton</t>
  </si>
  <si>
    <t>Ringgold</t>
  </si>
  <si>
    <t>Van Buren</t>
  </si>
  <si>
    <t>Wadena</t>
  </si>
  <si>
    <t>Pettis</t>
  </si>
  <si>
    <t>Rock Island</t>
  </si>
  <si>
    <t>Sac</t>
  </si>
  <si>
    <t>Washtenaw</t>
  </si>
  <si>
    <t>Waseca</t>
  </si>
  <si>
    <t>Phelps</t>
  </si>
  <si>
    <t>Van Wert</t>
  </si>
  <si>
    <t>Saline</t>
  </si>
  <si>
    <t>Vanderburgh</t>
  </si>
  <si>
    <t>Vinton</t>
  </si>
  <si>
    <t>Sangamon</t>
  </si>
  <si>
    <t>Vermillion</t>
  </si>
  <si>
    <t>Wexford</t>
  </si>
  <si>
    <t>Watonwan</t>
  </si>
  <si>
    <t>Platte</t>
  </si>
  <si>
    <t>Vigo</t>
  </si>
  <si>
    <t>Sioux</t>
  </si>
  <si>
    <t>Wilkin</t>
  </si>
  <si>
    <t>Wabash</t>
  </si>
  <si>
    <t>Story</t>
  </si>
  <si>
    <t>Winona</t>
  </si>
  <si>
    <t>Tama</t>
  </si>
  <si>
    <t>Wright</t>
  </si>
  <si>
    <t>Williams</t>
  </si>
  <si>
    <t>Warrick</t>
  </si>
  <si>
    <t>Yellow Medicine</t>
  </si>
  <si>
    <t>Ralls</t>
  </si>
  <si>
    <t>Wyandot</t>
  </si>
  <si>
    <t>Stephenson</t>
  </si>
  <si>
    <t>Ray</t>
  </si>
  <si>
    <t>Wells</t>
  </si>
  <si>
    <t>Wapello</t>
  </si>
  <si>
    <t>Reynolds</t>
  </si>
  <si>
    <t>Vermilion</t>
  </si>
  <si>
    <t>Whitley</t>
  </si>
  <si>
    <t>Scotland</t>
  </si>
  <si>
    <t>Winneshiek</t>
  </si>
  <si>
    <t>Shannon</t>
  </si>
  <si>
    <t>Woodbury</t>
  </si>
  <si>
    <t>Whiteside</t>
  </si>
  <si>
    <t>Worth</t>
  </si>
  <si>
    <t>St. Charles</t>
  </si>
  <si>
    <t>Will</t>
  </si>
  <si>
    <t>Williamson</t>
  </si>
  <si>
    <t>St. Francois</t>
  </si>
  <si>
    <t>Woodford</t>
  </si>
  <si>
    <t>St. Louis City</t>
  </si>
  <si>
    <t>Ste. Genevieve</t>
  </si>
  <si>
    <t>Stoddard</t>
  </si>
  <si>
    <t>Stone</t>
  </si>
  <si>
    <t>Taney</t>
  </si>
  <si>
    <t>Texas</t>
  </si>
  <si>
    <t>Alabama</t>
  </si>
  <si>
    <t>Arkansas</t>
  </si>
  <si>
    <t>Florida</t>
  </si>
  <si>
    <t>Georgia</t>
  </si>
  <si>
    <t>Kentucky</t>
  </si>
  <si>
    <t>Louisiana</t>
  </si>
  <si>
    <t>North_Carolina</t>
  </si>
  <si>
    <t>South_Carolina</t>
  </si>
  <si>
    <t>Tennessee</t>
  </si>
  <si>
    <t>North Carolina</t>
  </si>
  <si>
    <t>South Carolina</t>
  </si>
  <si>
    <t>Autauga</t>
  </si>
  <si>
    <t>Alachua</t>
  </si>
  <si>
    <t>Appling</t>
  </si>
  <si>
    <t>Acadia</t>
  </si>
  <si>
    <t>Alamance</t>
  </si>
  <si>
    <t>Abbeville</t>
  </si>
  <si>
    <t>Anderson</t>
  </si>
  <si>
    <t>Baldwin</t>
  </si>
  <si>
    <t>Ashley</t>
  </si>
  <si>
    <t>Baker</t>
  </si>
  <si>
    <t>Atkinson</t>
  </si>
  <si>
    <t>Alcorn</t>
  </si>
  <si>
    <t>Aiken</t>
  </si>
  <si>
    <t>Baxter</t>
  </si>
  <si>
    <t>Bacon</t>
  </si>
  <si>
    <t>Ascension</t>
  </si>
  <si>
    <t>Amite</t>
  </si>
  <si>
    <t>Allendale</t>
  </si>
  <si>
    <t>Bibb</t>
  </si>
  <si>
    <t>Ballard</t>
  </si>
  <si>
    <t>Assumption</t>
  </si>
  <si>
    <t>Attala</t>
  </si>
  <si>
    <t>Anson</t>
  </si>
  <si>
    <t>Bledsoe</t>
  </si>
  <si>
    <t>Blount</t>
  </si>
  <si>
    <t>Brevard</t>
  </si>
  <si>
    <t>Barren</t>
  </si>
  <si>
    <t>Avoyelles</t>
  </si>
  <si>
    <t>Ashe</t>
  </si>
  <si>
    <t>Bamberg</t>
  </si>
  <si>
    <t>Bullock</t>
  </si>
  <si>
    <t>Bradley</t>
  </si>
  <si>
    <t>Broward</t>
  </si>
  <si>
    <t>Banks</t>
  </si>
  <si>
    <t>Beauregard</t>
  </si>
  <si>
    <t>Bolivar</t>
  </si>
  <si>
    <t>Avery</t>
  </si>
  <si>
    <t>Barnwell</t>
  </si>
  <si>
    <t>Barrow</t>
  </si>
  <si>
    <t>Bell</t>
  </si>
  <si>
    <t>Bienville</t>
  </si>
  <si>
    <t>Beaufort</t>
  </si>
  <si>
    <t>Bartow</t>
  </si>
  <si>
    <t>Bossier</t>
  </si>
  <si>
    <t>Bertie</t>
  </si>
  <si>
    <t>Cannon</t>
  </si>
  <si>
    <t>Chambers</t>
  </si>
  <si>
    <t>Chicot</t>
  </si>
  <si>
    <t>Citrus</t>
  </si>
  <si>
    <t>Ben Hill</t>
  </si>
  <si>
    <t>Bourbon</t>
  </si>
  <si>
    <t>Caddo</t>
  </si>
  <si>
    <t>Bladen</t>
  </si>
  <si>
    <t>Boyd</t>
  </si>
  <si>
    <t>Calcasieu</t>
  </si>
  <si>
    <t>Choctaw</t>
  </si>
  <si>
    <t>Charleston</t>
  </si>
  <si>
    <t>Chilton</t>
  </si>
  <si>
    <t>Collier</t>
  </si>
  <si>
    <t>Boyle</t>
  </si>
  <si>
    <t>Claiborne</t>
  </si>
  <si>
    <t>Buncombe</t>
  </si>
  <si>
    <t>Cheatham</t>
  </si>
  <si>
    <t>Cleburne</t>
  </si>
  <si>
    <t>Bleckley</t>
  </si>
  <si>
    <t>Bracken</t>
  </si>
  <si>
    <t>Burke</t>
  </si>
  <si>
    <t>Cleveland</t>
  </si>
  <si>
    <t>DeSoto</t>
  </si>
  <si>
    <t>Brantley</t>
  </si>
  <si>
    <t>Breathitt</t>
  </si>
  <si>
    <t>Catahoula</t>
  </si>
  <si>
    <t>Cabarrus</t>
  </si>
  <si>
    <t>Dixie</t>
  </si>
  <si>
    <t>Brooks</t>
  </si>
  <si>
    <t>Breckinridge</t>
  </si>
  <si>
    <t>Coahoma</t>
  </si>
  <si>
    <t>Clarendon</t>
  </si>
  <si>
    <t>Conway</t>
  </si>
  <si>
    <t>Duval</t>
  </si>
  <si>
    <t>Bryan</t>
  </si>
  <si>
    <t>Bullitt</t>
  </si>
  <si>
    <t>Concordia</t>
  </si>
  <si>
    <t>Copiah</t>
  </si>
  <si>
    <t>Colleton</t>
  </si>
  <si>
    <t>Cocke</t>
  </si>
  <si>
    <t>Coffee</t>
  </si>
  <si>
    <t>Craighead</t>
  </si>
  <si>
    <t>Escambia</t>
  </si>
  <si>
    <t>Bulloch</t>
  </si>
  <si>
    <t>De Soto</t>
  </si>
  <si>
    <t>Carteret</t>
  </si>
  <si>
    <t>Darlington</t>
  </si>
  <si>
    <t>Colbert</t>
  </si>
  <si>
    <t>Flagler</t>
  </si>
  <si>
    <t>East Baton Rouge</t>
  </si>
  <si>
    <t>Caswell</t>
  </si>
  <si>
    <t>Dillon</t>
  </si>
  <si>
    <t>Crockett</t>
  </si>
  <si>
    <t>Conecuh</t>
  </si>
  <si>
    <t>Crittenden</t>
  </si>
  <si>
    <t>Butts</t>
  </si>
  <si>
    <t>Calloway</t>
  </si>
  <si>
    <t>East Carroll</t>
  </si>
  <si>
    <t>Forrest</t>
  </si>
  <si>
    <t>Catawba</t>
  </si>
  <si>
    <t>Coosa</t>
  </si>
  <si>
    <t>Cross</t>
  </si>
  <si>
    <t>Gadsden</t>
  </si>
  <si>
    <t>East Feliciana</t>
  </si>
  <si>
    <t>Chatham</t>
  </si>
  <si>
    <t>Edgefield</t>
  </si>
  <si>
    <t>Davidson</t>
  </si>
  <si>
    <t>Gilchrist</t>
  </si>
  <si>
    <t>Carlisle</t>
  </si>
  <si>
    <t>Evangeline</t>
  </si>
  <si>
    <t>George</t>
  </si>
  <si>
    <t>Crenshaw</t>
  </si>
  <si>
    <t>Desha</t>
  </si>
  <si>
    <t>Glades</t>
  </si>
  <si>
    <t>Candler</t>
  </si>
  <si>
    <t>Chowan</t>
  </si>
  <si>
    <t>DeKalb</t>
  </si>
  <si>
    <t>Cullman</t>
  </si>
  <si>
    <t>Drew</t>
  </si>
  <si>
    <t>Gulf</t>
  </si>
  <si>
    <t>Grenada</t>
  </si>
  <si>
    <t>Georgetown</t>
  </si>
  <si>
    <t>Dickson</t>
  </si>
  <si>
    <t>Dale</t>
  </si>
  <si>
    <t>Faulkner</t>
  </si>
  <si>
    <t>Catoosa</t>
  </si>
  <si>
    <t>Casey</t>
  </si>
  <si>
    <t>Iberia</t>
  </si>
  <si>
    <t>Greenville</t>
  </si>
  <si>
    <t>Dyer</t>
  </si>
  <si>
    <t>Hardee</t>
  </si>
  <si>
    <t>Charlton</t>
  </si>
  <si>
    <t>Iberville</t>
  </si>
  <si>
    <t>Columbus</t>
  </si>
  <si>
    <t>Greenwood</t>
  </si>
  <si>
    <t>Hendry</t>
  </si>
  <si>
    <t>Hinds</t>
  </si>
  <si>
    <t>Craven</t>
  </si>
  <si>
    <t>Fentress</t>
  </si>
  <si>
    <t>Elmore</t>
  </si>
  <si>
    <t>Garland</t>
  </si>
  <si>
    <t>Hernando</t>
  </si>
  <si>
    <t>Chattahoochee</t>
  </si>
  <si>
    <t>Horry</t>
  </si>
  <si>
    <t>Highlands</t>
  </si>
  <si>
    <t>Chattooga</t>
  </si>
  <si>
    <t>Jefferson Davis</t>
  </si>
  <si>
    <t>Humphreys</t>
  </si>
  <si>
    <t>Currituck</t>
  </si>
  <si>
    <t>Etowah</t>
  </si>
  <si>
    <t>Issaquena</t>
  </si>
  <si>
    <t>Dare</t>
  </si>
  <si>
    <t>Kershaw</t>
  </si>
  <si>
    <t>Hempstead</t>
  </si>
  <si>
    <t>Lafourche</t>
  </si>
  <si>
    <t>Itawamba</t>
  </si>
  <si>
    <t>Grainger</t>
  </si>
  <si>
    <t>Hot Spring</t>
  </si>
  <si>
    <t>Indian River</t>
  </si>
  <si>
    <t>Davie</t>
  </si>
  <si>
    <t>Laurens</t>
  </si>
  <si>
    <t>Geneva</t>
  </si>
  <si>
    <t>Edmonson</t>
  </si>
  <si>
    <t>Duplin</t>
  </si>
  <si>
    <t>Independence</t>
  </si>
  <si>
    <t>Clinch</t>
  </si>
  <si>
    <t>Elliott</t>
  </si>
  <si>
    <t>Durham</t>
  </si>
  <si>
    <t>Hamblen</t>
  </si>
  <si>
    <t>Hale</t>
  </si>
  <si>
    <t>Izard</t>
  </si>
  <si>
    <t>Cobb</t>
  </si>
  <si>
    <t>Estill</t>
  </si>
  <si>
    <t>Edgecombe</t>
  </si>
  <si>
    <t>McCormick</t>
  </si>
  <si>
    <t>Morehouse</t>
  </si>
  <si>
    <t>Forsyth</t>
  </si>
  <si>
    <t>Colquitt</t>
  </si>
  <si>
    <t>Fleming</t>
  </si>
  <si>
    <t>Natchitoches</t>
  </si>
  <si>
    <t>Kemper</t>
  </si>
  <si>
    <t>Marlboro</t>
  </si>
  <si>
    <t>Hardeman</t>
  </si>
  <si>
    <t>Leon</t>
  </si>
  <si>
    <t>Gaston</t>
  </si>
  <si>
    <t>Newberry</t>
  </si>
  <si>
    <t>Levy</t>
  </si>
  <si>
    <t>Ouachita</t>
  </si>
  <si>
    <t>Lamar</t>
  </si>
  <si>
    <t>Gates</t>
  </si>
  <si>
    <t>Oconee</t>
  </si>
  <si>
    <t>Hawkins</t>
  </si>
  <si>
    <t>Liberty</t>
  </si>
  <si>
    <t>Coweta</t>
  </si>
  <si>
    <t>Plaquemines</t>
  </si>
  <si>
    <t>Lauderdale</t>
  </si>
  <si>
    <t>Graham</t>
  </si>
  <si>
    <t>Orangeburg</t>
  </si>
  <si>
    <t>Haywood</t>
  </si>
  <si>
    <t>Pointe Coupee</t>
  </si>
  <si>
    <t>Granville</t>
  </si>
  <si>
    <t>Pickens</t>
  </si>
  <si>
    <t>Manatee</t>
  </si>
  <si>
    <t>Crisp</t>
  </si>
  <si>
    <t>Garrard</t>
  </si>
  <si>
    <t>Rapides</t>
  </si>
  <si>
    <t>Leake</t>
  </si>
  <si>
    <t>Little River</t>
  </si>
  <si>
    <t>Red River</t>
  </si>
  <si>
    <t>Guilford</t>
  </si>
  <si>
    <t>Saluda</t>
  </si>
  <si>
    <t>Hickman</t>
  </si>
  <si>
    <t>Limestone</t>
  </si>
  <si>
    <t>Dawson</t>
  </si>
  <si>
    <t>Graves</t>
  </si>
  <si>
    <t>Leflore</t>
  </si>
  <si>
    <t>Spartanburg</t>
  </si>
  <si>
    <t>Lowndes</t>
  </si>
  <si>
    <t>Lonoke</t>
  </si>
  <si>
    <t>Miami-Dade</t>
  </si>
  <si>
    <t>Sabine</t>
  </si>
  <si>
    <t>Harnett</t>
  </si>
  <si>
    <t>Sumter</t>
  </si>
  <si>
    <t>St. Bernard</t>
  </si>
  <si>
    <t>Greenup</t>
  </si>
  <si>
    <t>Marengo</t>
  </si>
  <si>
    <t>Okaloosa</t>
  </si>
  <si>
    <t>Dooly</t>
  </si>
  <si>
    <t>St. Helena</t>
  </si>
  <si>
    <t>Hertford</t>
  </si>
  <si>
    <t>Okeechobee</t>
  </si>
  <si>
    <t>Dougherty</t>
  </si>
  <si>
    <t>St. James</t>
  </si>
  <si>
    <t>Hoke</t>
  </si>
  <si>
    <t>Harlan</t>
  </si>
  <si>
    <t>St. John the Baptist</t>
  </si>
  <si>
    <t>Hyde</t>
  </si>
  <si>
    <t>Mobile</t>
  </si>
  <si>
    <t>Early</t>
  </si>
  <si>
    <t>St. Landry</t>
  </si>
  <si>
    <t>Iredell</t>
  </si>
  <si>
    <t>Nevada</t>
  </si>
  <si>
    <t>Palm Beach</t>
  </si>
  <si>
    <t>Echols</t>
  </si>
  <si>
    <t>Hart</t>
  </si>
  <si>
    <t>St. Martin</t>
  </si>
  <si>
    <t>Neshoba</t>
  </si>
  <si>
    <t>Pasco</t>
  </si>
  <si>
    <t>St. Mary</t>
  </si>
  <si>
    <t>Johnston</t>
  </si>
  <si>
    <t>Pinellas</t>
  </si>
  <si>
    <t>Elbert</t>
  </si>
  <si>
    <t>St. Tammany</t>
  </si>
  <si>
    <t>Noxubee</t>
  </si>
  <si>
    <t>Emanuel</t>
  </si>
  <si>
    <t>Tangipahoa</t>
  </si>
  <si>
    <t>Oktibbeha</t>
  </si>
  <si>
    <t>Loudon</t>
  </si>
  <si>
    <t>Phillips</t>
  </si>
  <si>
    <t>Evans</t>
  </si>
  <si>
    <t>Hopkins</t>
  </si>
  <si>
    <t>Tensas</t>
  </si>
  <si>
    <t>Panola</t>
  </si>
  <si>
    <t>Lenoir</t>
  </si>
  <si>
    <t>McMinn</t>
  </si>
  <si>
    <t>St. Johns</t>
  </si>
  <si>
    <t>Fannin</t>
  </si>
  <si>
    <t>Terrebonne</t>
  </si>
  <si>
    <t>Pearl River</t>
  </si>
  <si>
    <t>McNairy</t>
  </si>
  <si>
    <t>Poinsett</t>
  </si>
  <si>
    <t>St. Lucie</t>
  </si>
  <si>
    <t>Santa Rosa</t>
  </si>
  <si>
    <t>Jessamine</t>
  </si>
  <si>
    <t>Sarasota</t>
  </si>
  <si>
    <t>Pontotoc</t>
  </si>
  <si>
    <t>Prairie</t>
  </si>
  <si>
    <t>Seminole</t>
  </si>
  <si>
    <t>Kenton</t>
  </si>
  <si>
    <t>Prentiss</t>
  </si>
  <si>
    <t>Knott</t>
  </si>
  <si>
    <t>Quitman</t>
  </si>
  <si>
    <t>Maury</t>
  </si>
  <si>
    <t>Talladega</t>
  </si>
  <si>
    <t>Suwannee</t>
  </si>
  <si>
    <t>West Baton Rouge</t>
  </si>
  <si>
    <t>Rankin</t>
  </si>
  <si>
    <t>Tallapoosa</t>
  </si>
  <si>
    <t>St. Francis</t>
  </si>
  <si>
    <t>Glascock</t>
  </si>
  <si>
    <t>Larue</t>
  </si>
  <si>
    <t>West Carroll</t>
  </si>
  <si>
    <t>Tuscaloosa</t>
  </si>
  <si>
    <t>Glynn</t>
  </si>
  <si>
    <t>Laurel</t>
  </si>
  <si>
    <t>West Feliciana</t>
  </si>
  <si>
    <t>Sharkey</t>
  </si>
  <si>
    <t>Moore</t>
  </si>
  <si>
    <t>Walker</t>
  </si>
  <si>
    <t>Volusia</t>
  </si>
  <si>
    <t>Gordon</t>
  </si>
  <si>
    <t>Winn</t>
  </si>
  <si>
    <t>Simpson</t>
  </si>
  <si>
    <t>Nash</t>
  </si>
  <si>
    <t>Searcy</t>
  </si>
  <si>
    <t>Wakulla</t>
  </si>
  <si>
    <t>Grady</t>
  </si>
  <si>
    <t>Smith</t>
  </si>
  <si>
    <t>New Hanover</t>
  </si>
  <si>
    <t>Wilcox</t>
  </si>
  <si>
    <t>Sebastian</t>
  </si>
  <si>
    <t>Walton</t>
  </si>
  <si>
    <t>Leslie</t>
  </si>
  <si>
    <t>Obion</t>
  </si>
  <si>
    <t>Winston</t>
  </si>
  <si>
    <t>Sevier</t>
  </si>
  <si>
    <t>Gwinnett</t>
  </si>
  <si>
    <t>Letcher</t>
  </si>
  <si>
    <t>Sunflower</t>
  </si>
  <si>
    <t>Onslow</t>
  </si>
  <si>
    <t>Overton</t>
  </si>
  <si>
    <t>Sharp</t>
  </si>
  <si>
    <t>Habersham</t>
  </si>
  <si>
    <t>Tallahatchie</t>
  </si>
  <si>
    <t>Hall</t>
  </si>
  <si>
    <t>Tate</t>
  </si>
  <si>
    <t>Pamlico</t>
  </si>
  <si>
    <t>Pickett</t>
  </si>
  <si>
    <t>Tippah</t>
  </si>
  <si>
    <t>Pasquotank</t>
  </si>
  <si>
    <t>Haralson</t>
  </si>
  <si>
    <t>Tishomingo</t>
  </si>
  <si>
    <t>Pender</t>
  </si>
  <si>
    <t>Harris</t>
  </si>
  <si>
    <t>Tunica</t>
  </si>
  <si>
    <t>Perquimans</t>
  </si>
  <si>
    <t>Rhea</t>
  </si>
  <si>
    <t>McCracken</t>
  </si>
  <si>
    <t>Person</t>
  </si>
  <si>
    <t>Woodruff</t>
  </si>
  <si>
    <t>Heard</t>
  </si>
  <si>
    <t>McCreary</t>
  </si>
  <si>
    <t>Walthall</t>
  </si>
  <si>
    <t>Pitt</t>
  </si>
  <si>
    <t>Robertson</t>
  </si>
  <si>
    <t>Yell</t>
  </si>
  <si>
    <t>Rutherford</t>
  </si>
  <si>
    <t>Irwin</t>
  </si>
  <si>
    <t>Magoffin</t>
  </si>
  <si>
    <t>Sequatchie</t>
  </si>
  <si>
    <t>Robeson</t>
  </si>
  <si>
    <t>Wilkinson</t>
  </si>
  <si>
    <t>Jeff Davis</t>
  </si>
  <si>
    <t>Rowan</t>
  </si>
  <si>
    <t>Yalobusha</t>
  </si>
  <si>
    <t>Stewart</t>
  </si>
  <si>
    <t>Jenkins</t>
  </si>
  <si>
    <t>Meade</t>
  </si>
  <si>
    <t>Yazoo</t>
  </si>
  <si>
    <t>Sampson</t>
  </si>
  <si>
    <t>Menifee</t>
  </si>
  <si>
    <t>Sumner</t>
  </si>
  <si>
    <t>Stanly</t>
  </si>
  <si>
    <t>Metcalfe</t>
  </si>
  <si>
    <t>Stokes</t>
  </si>
  <si>
    <t>Trousdale</t>
  </si>
  <si>
    <t>Lanier</t>
  </si>
  <si>
    <t>Unicoi</t>
  </si>
  <si>
    <t>Swain</t>
  </si>
  <si>
    <t>Transylvania</t>
  </si>
  <si>
    <t>Muhlenberg</t>
  </si>
  <si>
    <t>Tyrrell</t>
  </si>
  <si>
    <t>Long</t>
  </si>
  <si>
    <t>Vance</t>
  </si>
  <si>
    <t>Wake</t>
  </si>
  <si>
    <t>Weakley</t>
  </si>
  <si>
    <t>Lumpkin</t>
  </si>
  <si>
    <t>Oldham</t>
  </si>
  <si>
    <t>McDuffie</t>
  </si>
  <si>
    <t>McIntosh</t>
  </si>
  <si>
    <t>Owsley</t>
  </si>
  <si>
    <t>Watauga</t>
  </si>
  <si>
    <t>Wilson</t>
  </si>
  <si>
    <t>Wilkes</t>
  </si>
  <si>
    <t>Meriwether</t>
  </si>
  <si>
    <t>Powell</t>
  </si>
  <si>
    <t>Yadkin</t>
  </si>
  <si>
    <t>Yancey</t>
  </si>
  <si>
    <t>Rockcastle</t>
  </si>
  <si>
    <t>Muscogee</t>
  </si>
  <si>
    <t>Oglethorpe</t>
  </si>
  <si>
    <t>Peach</t>
  </si>
  <si>
    <t>Trigg</t>
  </si>
  <si>
    <t>Trimble</t>
  </si>
  <si>
    <t>Rabun</t>
  </si>
  <si>
    <t>Wolfe</t>
  </si>
  <si>
    <t>Rockdale</t>
  </si>
  <si>
    <t>Schley</t>
  </si>
  <si>
    <t>Screven</t>
  </si>
  <si>
    <t>Spalding</t>
  </si>
  <si>
    <t>Stephens</t>
  </si>
  <si>
    <t>Taliaferro</t>
  </si>
  <si>
    <t>Tattnall</t>
  </si>
  <si>
    <t>Telfair</t>
  </si>
  <si>
    <t>Terrell</t>
  </si>
  <si>
    <t>Thomas</t>
  </si>
  <si>
    <t>Tift</t>
  </si>
  <si>
    <t>Toombs</t>
  </si>
  <si>
    <t>Towns</t>
  </si>
  <si>
    <t>Treutlen</t>
  </si>
  <si>
    <t>Troup</t>
  </si>
  <si>
    <t>Turner</t>
  </si>
  <si>
    <t>Twiggs</t>
  </si>
  <si>
    <t>Upson</t>
  </si>
  <si>
    <t>Ware</t>
  </si>
  <si>
    <t>Wheeler</t>
  </si>
  <si>
    <t>Whitfield</t>
  </si>
  <si>
    <t>LAT_1_min</t>
  </si>
  <si>
    <t>LAT_1_max</t>
  </si>
  <si>
    <t>LAT_min</t>
  </si>
  <si>
    <t>LAT_max</t>
  </si>
  <si>
    <t>LONG_min</t>
  </si>
  <si>
    <t>LONG_max</t>
  </si>
  <si>
    <t>LONG_1_min</t>
  </si>
  <si>
    <t>LONG_1_max</t>
  </si>
  <si>
    <t>LAT_2_min</t>
  </si>
  <si>
    <t>LONG_2_min</t>
  </si>
  <si>
    <t>LAT_2_max</t>
  </si>
  <si>
    <t>LONG_2_max</t>
  </si>
  <si>
    <t>LAT_3_min</t>
  </si>
  <si>
    <t>LONG_3_min</t>
  </si>
  <si>
    <t>LAT_3_max</t>
  </si>
  <si>
    <t>LONG_3_max</t>
  </si>
  <si>
    <t>LAT_4_min</t>
  </si>
  <si>
    <t>LONG_4_min</t>
  </si>
  <si>
    <t>LAT_4_max</t>
  </si>
  <si>
    <t>LONG_4_max</t>
  </si>
  <si>
    <t>LAT_5_min</t>
  </si>
  <si>
    <t>LONG_5_min</t>
  </si>
  <si>
    <t>LAT_5_max</t>
  </si>
  <si>
    <t>LONG_5_max</t>
  </si>
  <si>
    <t>LAT_6_min</t>
  </si>
  <si>
    <t>LONG_6_min</t>
  </si>
  <si>
    <t>LAT_6_max</t>
  </si>
  <si>
    <t>LONG_6_max</t>
  </si>
  <si>
    <t>LAT_7_min</t>
  </si>
  <si>
    <t>LONG_7_min</t>
  </si>
  <si>
    <t>LAT_7_max</t>
  </si>
  <si>
    <t>LONG_7_max</t>
  </si>
  <si>
    <t>LAT_8_min</t>
  </si>
  <si>
    <t>LAT_8_max</t>
  </si>
  <si>
    <t>LONG_8_min</t>
  </si>
  <si>
    <t>LONG_8_max</t>
  </si>
  <si>
    <t>Sonobat</t>
  </si>
  <si>
    <t>Hemispherical</t>
  </si>
  <si>
    <t>Directional, Omnidirectional, or Hemispherical Microphone</t>
  </si>
  <si>
    <t>R1_Species_Codes</t>
  </si>
  <si>
    <t>R1_Species</t>
  </si>
  <si>
    <t>R1_Common_names</t>
  </si>
  <si>
    <t>R2_Species_Codes</t>
  </si>
  <si>
    <t>R2_Species</t>
  </si>
  <si>
    <t>R2_Common_names</t>
  </si>
  <si>
    <t>R6_Species_Codes</t>
  </si>
  <si>
    <t>R6_Species</t>
  </si>
  <si>
    <t>R6_Common_names</t>
  </si>
  <si>
    <t>Myotis californicus</t>
  </si>
  <si>
    <t>California myotis</t>
  </si>
  <si>
    <t>Western small-footed myotis</t>
  </si>
  <si>
    <t>Myotis ciliolabrum</t>
  </si>
  <si>
    <t>Long-eared myotis</t>
  </si>
  <si>
    <t>Myotis evotis</t>
  </si>
  <si>
    <t>Myotis thysanodes</t>
  </si>
  <si>
    <t>Long-legged myotis</t>
  </si>
  <si>
    <t>Myotis volans</t>
  </si>
  <si>
    <t>Yuma myotis</t>
  </si>
  <si>
    <t>Myotis yumanensis</t>
  </si>
  <si>
    <t>Western red bat</t>
  </si>
  <si>
    <t>Canyon bat</t>
  </si>
  <si>
    <t>Parastrellus hesperus</t>
  </si>
  <si>
    <t>Spotted bat</t>
  </si>
  <si>
    <t>Euderma maculatum</t>
  </si>
  <si>
    <t>Allen's big-eared bat</t>
  </si>
  <si>
    <t>Idionycteris phyllotis</t>
  </si>
  <si>
    <t>Pallid bat</t>
  </si>
  <si>
    <t>Antrozous pallidus</t>
  </si>
  <si>
    <t>Cave myotis</t>
  </si>
  <si>
    <t>Myotis velifer</t>
  </si>
  <si>
    <t>Big free-tailed bat</t>
  </si>
  <si>
    <t>Nyctinomops macrotis</t>
  </si>
  <si>
    <t>MYCA</t>
  </si>
  <si>
    <t>MYCI</t>
  </si>
  <si>
    <t>MYEV</t>
  </si>
  <si>
    <t>MYTH</t>
  </si>
  <si>
    <t>MYVO</t>
  </si>
  <si>
    <t>MYYU</t>
  </si>
  <si>
    <t>PAHE</t>
  </si>
  <si>
    <t>EUMA</t>
  </si>
  <si>
    <t>INPH</t>
  </si>
  <si>
    <t>ANPA</t>
  </si>
  <si>
    <t>MYVE</t>
  </si>
  <si>
    <t>NYMA</t>
  </si>
  <si>
    <t>LABL</t>
  </si>
  <si>
    <t>Lasiurus blossevillii</t>
  </si>
  <si>
    <t>Field edge</t>
  </si>
  <si>
    <t>Open field</t>
  </si>
  <si>
    <t>Region_1_codes</t>
  </si>
  <si>
    <t>Region_2_codes</t>
  </si>
  <si>
    <t>Region_3_codes</t>
  </si>
  <si>
    <t>Region_4_codes</t>
  </si>
  <si>
    <t>Region_5_codes</t>
  </si>
  <si>
    <t>Region_6_codes</t>
  </si>
  <si>
    <t>Region_7_codes</t>
  </si>
  <si>
    <t>Region_8_codes</t>
  </si>
  <si>
    <t>Colorado</t>
  </si>
  <si>
    <t>Kansas</t>
  </si>
  <si>
    <t>Montana</t>
  </si>
  <si>
    <t>Nebraska</t>
  </si>
  <si>
    <t>Utah</t>
  </si>
  <si>
    <t>North_Dakota</t>
  </si>
  <si>
    <t>South_Dakota</t>
  </si>
  <si>
    <t>Alamosa</t>
  </si>
  <si>
    <t>Arapahoe</t>
  </si>
  <si>
    <t>Archuleta</t>
  </si>
  <si>
    <t>Baca</t>
  </si>
  <si>
    <t>Bent</t>
  </si>
  <si>
    <t>Boulder</t>
  </si>
  <si>
    <t>Broomfield</t>
  </si>
  <si>
    <t>Chaffee</t>
  </si>
  <si>
    <t>Cheyenne</t>
  </si>
  <si>
    <t>Clear Creek</t>
  </si>
  <si>
    <t>Conejos</t>
  </si>
  <si>
    <t>Costilla</t>
  </si>
  <si>
    <t>Crowley</t>
  </si>
  <si>
    <t>Custer</t>
  </si>
  <si>
    <t>Denver</t>
  </si>
  <si>
    <t>Dolores</t>
  </si>
  <si>
    <t>Eagle</t>
  </si>
  <si>
    <t>El Paso</t>
  </si>
  <si>
    <t>Garfield</t>
  </si>
  <si>
    <t>Gilpin</t>
  </si>
  <si>
    <t>Grand</t>
  </si>
  <si>
    <t>Gunnison</t>
  </si>
  <si>
    <t>Hinsdale</t>
  </si>
  <si>
    <t>Huerfano</t>
  </si>
  <si>
    <t>Kiowa</t>
  </si>
  <si>
    <t>Kit Carson</t>
  </si>
  <si>
    <t>La Plata</t>
  </si>
  <si>
    <t>Larimer</t>
  </si>
  <si>
    <t>Las Animas</t>
  </si>
  <si>
    <t>Mesa</t>
  </si>
  <si>
    <t>Moffat</t>
  </si>
  <si>
    <t>Montezuma</t>
  </si>
  <si>
    <t>Montrose</t>
  </si>
  <si>
    <t>Otero</t>
  </si>
  <si>
    <t>Ouray</t>
  </si>
  <si>
    <t>Park</t>
  </si>
  <si>
    <t>Pitkin</t>
  </si>
  <si>
    <t>Prowers</t>
  </si>
  <si>
    <t>Pueblo</t>
  </si>
  <si>
    <t>Rio Blanco</t>
  </si>
  <si>
    <t>Rio Grande</t>
  </si>
  <si>
    <t>Routt</t>
  </si>
  <si>
    <t>Saguache</t>
  </si>
  <si>
    <t>San Juan</t>
  </si>
  <si>
    <t>San Miguel</t>
  </si>
  <si>
    <t>Sedgwick</t>
  </si>
  <si>
    <t>Teller</t>
  </si>
  <si>
    <t>Weld</t>
  </si>
  <si>
    <t>Yuma</t>
  </si>
  <si>
    <t>Barber</t>
  </si>
  <si>
    <t>Chase</t>
  </si>
  <si>
    <t>Cloud</t>
  </si>
  <si>
    <t>Coffey</t>
  </si>
  <si>
    <t>Comanche</t>
  </si>
  <si>
    <t>Cowley</t>
  </si>
  <si>
    <t>Doniphan</t>
  </si>
  <si>
    <t>Ellis</t>
  </si>
  <si>
    <t>Ellsworth</t>
  </si>
  <si>
    <t>Finney</t>
  </si>
  <si>
    <t>Geary</t>
  </si>
  <si>
    <t>Gove</t>
  </si>
  <si>
    <t>Gray</t>
  </si>
  <si>
    <t>Greeley</t>
  </si>
  <si>
    <t>Harper</t>
  </si>
  <si>
    <t>Harvey</t>
  </si>
  <si>
    <t>Haskell</t>
  </si>
  <si>
    <t>Hodgeman</t>
  </si>
  <si>
    <t>Jewell</t>
  </si>
  <si>
    <t>Kearny</t>
  </si>
  <si>
    <t>Kingman</t>
  </si>
  <si>
    <t>Labette</t>
  </si>
  <si>
    <t>Lane</t>
  </si>
  <si>
    <t>Leavenworth</t>
  </si>
  <si>
    <t>McPherson</t>
  </si>
  <si>
    <t>Morton</t>
  </si>
  <si>
    <t>Nemaha</t>
  </si>
  <si>
    <t>Neosho</t>
  </si>
  <si>
    <t>Ness</t>
  </si>
  <si>
    <t>Osborne</t>
  </si>
  <si>
    <t>Pawnee</t>
  </si>
  <si>
    <t>Pottawatomie</t>
  </si>
  <si>
    <t>Pratt</t>
  </si>
  <si>
    <t>Rawlins</t>
  </si>
  <si>
    <t>Reno</t>
  </si>
  <si>
    <t>Republic</t>
  </si>
  <si>
    <t>Riley</t>
  </si>
  <si>
    <t>Rooks</t>
  </si>
  <si>
    <t>Seward</t>
  </si>
  <si>
    <t>Shawnee</t>
  </si>
  <si>
    <t>Sheridan</t>
  </si>
  <si>
    <t>Sherman</t>
  </si>
  <si>
    <t>Stanton</t>
  </si>
  <si>
    <t>Trego</t>
  </si>
  <si>
    <t>Wabaunsee</t>
  </si>
  <si>
    <t>Wallace</t>
  </si>
  <si>
    <t>Wichita</t>
  </si>
  <si>
    <t>Woodson</t>
  </si>
  <si>
    <t>Wyandotte</t>
  </si>
  <si>
    <t>Beaverhead</t>
  </si>
  <si>
    <t>Big Horn</t>
  </si>
  <si>
    <t>Blaine</t>
  </si>
  <si>
    <t>Broadwater</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</si>
  <si>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</si>
  <si>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</si>
  <si>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</si>
  <si>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</si>
  <si>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</si>
  <si>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</si>
  <si>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</si>
  <si>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</si>
  <si>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</si>
  <si>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</si>
  <si>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</si>
  <si>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</si>
  <si>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</si>
  <si>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</si>
  <si>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</si>
  <si>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</si>
  <si>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</si>
  <si>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</si>
  <si>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</si>
  <si>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</si>
  <si>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</si>
  <si>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</si>
  <si>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</si>
  <si>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</si>
  <si>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</si>
  <si>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</si>
  <si>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</si>
  <si>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Teton</t>
  </si>
  <si>
    <t>Toole</t>
  </si>
  <si>
    <t>Treasure</t>
  </si>
  <si>
    <t>Valley</t>
  </si>
  <si>
    <t>Wheatland</t>
  </si>
  <si>
    <t>Wibaux</t>
  </si>
  <si>
    <t>Yellowstone</t>
  </si>
  <si>
    <t>Antelope</t>
  </si>
  <si>
    <t>Arthur</t>
  </si>
  <si>
    <t>Banner</t>
  </si>
  <si>
    <t>Box Butte</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</si>
  <si>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</si>
  <si>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</si>
  <si>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</si>
  <si>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</si>
  <si>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</si>
  <si>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</si>
  <si>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</si>
  <si>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</si>
  <si>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</si>
  <si>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</si>
  <si>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</si>
  <si>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</si>
  <si>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</si>
  <si>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</si>
  <si>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</si>
  <si>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</si>
  <si>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</si>
  <si>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</si>
  <si>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</si>
  <si>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</si>
  <si>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Loup</t>
  </si>
  <si>
    <t>Merrick</t>
  </si>
  <si>
    <t>Morrill</t>
  </si>
  <si>
    <t>Nance</t>
  </si>
  <si>
    <t>Nuckolls</t>
  </si>
  <si>
    <t>Otoe</t>
  </si>
  <si>
    <t>Perkins</t>
  </si>
  <si>
    <t>Red Willow</t>
  </si>
  <si>
    <t>Richardson</t>
  </si>
  <si>
    <t>Sarpy</t>
  </si>
  <si>
    <t>Saunders</t>
  </si>
  <si>
    <t>Scotts Bluff</t>
  </si>
  <si>
    <t>Thayer</t>
  </si>
  <si>
    <t>Thurston</t>
  </si>
  <si>
    <t>Barnes</t>
  </si>
  <si>
    <t>Benson</t>
  </si>
  <si>
    <t>Billings</t>
  </si>
  <si>
    <t>Bottineau</t>
  </si>
  <si>
    <t>Bowman</t>
  </si>
  <si>
    <t>Burleigh</t>
  </si>
  <si>
    <t>Cavalier</t>
  </si>
  <si>
    <t>Dickey</t>
  </si>
  <si>
    <t>Divide</t>
  </si>
  <si>
    <t>Eddy</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</si>
  <si>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</si>
  <si>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</si>
  <si>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</si>
  <si>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</si>
  <si>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</si>
  <si>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</si>
  <si>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</si>
  <si>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</si>
  <si>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</si>
  <si>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</si>
  <si>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</si>
  <si>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</si>
  <si>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</si>
  <si>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</si>
  <si>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</si>
  <si>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</si>
  <si>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</si>
  <si>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</si>
  <si>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</si>
  <si>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</si>
  <si>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Aurora</t>
  </si>
  <si>
    <t>Beadle</t>
  </si>
  <si>
    <t>Bennett</t>
  </si>
  <si>
    <t>Bon Homme</t>
  </si>
  <si>
    <t>Brookings</t>
  </si>
  <si>
    <t>Brule</t>
  </si>
  <si>
    <t>Butte</t>
  </si>
  <si>
    <t>Charles Mix</t>
  </si>
  <si>
    <t>Codington</t>
  </si>
  <si>
    <t>Corson</t>
  </si>
  <si>
    <t>Davison</t>
  </si>
  <si>
    <t>Dewey</t>
  </si>
  <si>
    <t>Edmunds</t>
  </si>
  <si>
    <t>Fall River</t>
  </si>
  <si>
    <t>Faulk</t>
  </si>
  <si>
    <t>Gregory</t>
  </si>
  <si>
    <t>Haakon</t>
  </si>
  <si>
    <t>Hamlin</t>
  </si>
  <si>
    <t>Hand</t>
  </si>
  <si>
    <t>Hanson</t>
  </si>
  <si>
    <t>Harding</t>
  </si>
  <si>
    <t>Hughes</t>
  </si>
  <si>
    <t>Hutchinson</t>
  </si>
  <si>
    <t>Jerauld</t>
  </si>
  <si>
    <t>Kingsbury</t>
  </si>
  <si>
    <t>Lyman</t>
  </si>
  <si>
    <t>McCook</t>
  </si>
  <si>
    <t>Mellette</t>
  </si>
  <si>
    <t>Miner</t>
  </si>
  <si>
    <t>Minnehaha</t>
  </si>
  <si>
    <t>Moody</t>
  </si>
  <si>
    <t>Roberts</t>
  </si>
  <si>
    <t>Sanborn</t>
  </si>
  <si>
    <t>Oglala Lakota</t>
  </si>
  <si>
    <t>Spink</t>
  </si>
  <si>
    <t>Stanley</t>
  </si>
  <si>
    <t>Sully</t>
  </si>
  <si>
    <t>Tripp</t>
  </si>
  <si>
    <t>Yankton</t>
  </si>
  <si>
    <t>Ziebach</t>
  </si>
  <si>
    <t>Box Elder</t>
  </si>
  <si>
    <t>Cache</t>
  </si>
  <si>
    <t>Daggett</t>
  </si>
  <si>
    <t>Duchesne</t>
  </si>
  <si>
    <t>Emery</t>
  </si>
  <si>
    <t>Juab</t>
  </si>
  <si>
    <t>Millard</t>
  </si>
  <si>
    <t>Piute</t>
  </si>
  <si>
    <t>Rich</t>
  </si>
  <si>
    <t>Salt Lake</t>
  </si>
  <si>
    <t>Sanpete</t>
  </si>
  <si>
    <t>Tooele</t>
  </si>
  <si>
    <t>Uintah</t>
  </si>
  <si>
    <t>Wasatch</t>
  </si>
  <si>
    <t>Weber</t>
  </si>
  <si>
    <t>Converse</t>
  </si>
  <si>
    <t>Crook</t>
  </si>
  <si>
    <t>Goshen</t>
  </si>
  <si>
    <t>Hot Springs</t>
  </si>
  <si>
    <t>Laramie</t>
  </si>
  <si>
    <t>Natrona</t>
  </si>
  <si>
    <t>Niobrara</t>
  </si>
  <si>
    <t>Sublette</t>
  </si>
  <si>
    <t>Sweetwater</t>
  </si>
  <si>
    <t>Uinta</t>
  </si>
  <si>
    <t>Washakie</t>
  </si>
  <si>
    <t>Weston</t>
  </si>
  <si>
    <t>Site
(use drop-down menu)</t>
  </si>
  <si>
    <r>
      <t xml:space="preserve">Band ID
</t>
    </r>
    <r>
      <rPr>
        <sz val="12"/>
        <color theme="1"/>
        <rFont val="Times New Roman"/>
        <family val="1"/>
      </rPr>
      <t>(prefix and number)</t>
    </r>
  </si>
  <si>
    <t>MYLU_MYSO</t>
  </si>
  <si>
    <t>M. lucifugus or M. sodalis</t>
  </si>
  <si>
    <t>Little brown or Indiana bat</t>
  </si>
  <si>
    <t>mylu_myso</t>
  </si>
  <si>
    <t>Fringed myotis</t>
  </si>
  <si>
    <t>MYPA</t>
  </si>
  <si>
    <t>Myotis t. pahasapensis</t>
  </si>
  <si>
    <t>Black Hills fringed myotis</t>
  </si>
  <si>
    <t>mypa</t>
  </si>
  <si>
    <t>MYSO_A_F_X</t>
  </si>
  <si>
    <t>SPARCS</t>
  </si>
  <si>
    <t>Fast data is used in A,S,RC (hidden) in Capture Datasheet</t>
  </si>
  <si>
    <t>Form_number</t>
  </si>
  <si>
    <t>FWS Form 3-202-55b</t>
  </si>
  <si>
    <t>FWS Form 3-202-55c</t>
  </si>
  <si>
    <t>FWS Form 3-202-55d</t>
  </si>
  <si>
    <t>FWS Form 3-202-55e</t>
  </si>
  <si>
    <t>Form_Region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</si>
</sst>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1" x14ac:knownFonts="1">
    <font>
      <sz val="11"/>
      <color theme="1"/>
      <name val="Calibri"/>
      <family val="2"/>
      <scheme val="minor"/>
    </font>
    <font>
      <sz val="12"/>
      <color theme="1"/>
      <name val="Times New Roman"/>
      <family val="1"/>
    </font>
    <font>
      <b/>
      <sz val="12"/>
      <color theme="1"/>
      <name val="Times New Roman"/>
      <family val="1"/>
    </font>
    <font>
      <i/>
      <sz val="12"/>
      <name val="Times New Roman"/>
      <family val="1"/>
    </font>
    <font>
      <b/>
      <u/>
      <sz val="11"/>
      <color theme="1"/>
      <name val="Calibri"/>
      <family val="2"/>
      <scheme val="minor"/>
    </font>
    <font>
      <b/>
      <u/>
      <sz val="12"/>
      <color theme="1"/>
      <name val="Times New Roman"/>
      <family val="1"/>
    </font>
    <font>
      <i/>
      <sz val="12"/>
      <color theme="1"/>
      <name val="Times New Roman"/>
      <family val="1"/>
    </font>
    <font>
      <b/>
      <sz val="12"/>
      <color theme="0"/>
      <name val="Times New Roman"/>
      <family val="1"/>
    </font>
    <font>
      <b/>
      <i/>
      <u/>
      <sz val="12"/>
      <name val="Times New Roman"/>
      <family val="1"/>
    </font>
    <font>
      <u/>
      <sz val="11"/>
      <color theme="10"/>
      <name val="Calibri"/>
      <family val="2"/>
      <scheme val="minor"/>
    </font>
    <font>
      <b/>
      <sz val="12"/>
      <name val="Times New Roman"/>
      <family val="1"/>
    </font>
    <font>
      <b/>
      <u/>
      <sz val="12"/>
      <name val="Times New Roman"/>
      <family val="1"/>
    </font>
    <font>
      <sz val="11"/>
      <name val="Calibri"/>
      <family val="2"/>
      <scheme val="minor"/>
    </font>
    <font>
      <i/>
      <sz val="11"/>
      <color theme="1"/>
      <name val="Calibri"/>
      <family val="2"/>
      <scheme val="minor"/>
    </font>
    <font>
      <i/>
      <sz val="11"/>
      <color theme="1"/>
      <name val="Times New Roman"/>
      <family val="1"/>
    </font>
    <font>
      <sz val="11"/>
      <color theme="1"/>
      <name val="Times New Roman"/>
      <family val="1"/>
    </font>
    <font>
      <u/>
      <sz val="11"/>
      <color theme="10"/>
      <name val="Times New Roman"/>
      <family val="1"/>
    </font>
    <font>
      <sz val="12"/>
      <name val="Times New Roman"/>
      <family val="1"/>
    </font>
    <font>
      <b/>
      <i/>
      <sz val="12"/>
      <name val="Times New Roman"/>
      <family val="1"/>
    </font>
    <font>
      <b/>
      <sz val="12"/>
      <color rgb="FFFFFF00"/>
      <name val="Times New Roman"/>
      <family val="1"/>
    </font>
    <font>
      <b/>
      <sz val="16"/>
      <color theme="1"/>
      <name val="Times New Roman"/>
      <family val="1"/>
    </font>
    <font>
      <sz val="12"/>
      <color theme="0"/>
      <name val="Times New Roman"/>
      <family val="1"/>
    </font>
    <font>
      <sz val="11"/>
      <name val="Times New Roman"/>
      <family val="1"/>
    </font>
    <font>
      <b/>
      <sz val="14"/>
      <color theme="0"/>
      <name val="Times New Roman"/>
      <family val="1"/>
    </font>
    <font>
      <u/>
      <sz val="12"/>
      <color theme="10"/>
      <name val="Times New Roman"/>
      <family val="1"/>
    </font>
    <font>
      <b/>
      <i/>
      <sz val="12"/>
      <color theme="0"/>
      <name val="Times New Roman"/>
      <family val="1"/>
    </font>
    <font>
      <u/>
      <sz val="12"/>
      <color theme="1"/>
      <name val="Times New Roman"/>
      <family val="1"/>
    </font>
    <font>
      <b/>
      <sz val="48"/>
      <color theme="1"/>
      <name val="Times New Roman"/>
      <family val="1"/>
    </font>
    <font>
      <u/>
      <sz val="12"/>
      <name val="Times New Roman"/>
      <family val="1"/>
    </font>
    <font>
      <i/>
      <sz val="11"/>
      <name val="Times New Roman"/>
      <family val="1"/>
    </font>
    <font>
      <sz val="11"/>
      <color theme="0"/>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0066CC"/>
        <bgColor indexed="64"/>
      </patternFill>
    </fill>
    <fill>
      <patternFill patternType="solid">
        <fgColor rgb="FF663300"/>
        <bgColor indexed="64"/>
      </patternFill>
    </fill>
    <fill>
      <patternFill patternType="solid">
        <fgColor rgb="FF00CCFF"/>
        <bgColor indexed="64"/>
      </patternFill>
    </fill>
    <fill>
      <patternFill patternType="solid">
        <fgColor theme="0"/>
        <bgColor indexed="64"/>
      </patternFill>
    </fill>
    <fill>
      <patternFill patternType="solid">
        <fgColor rgb="FF0070C0"/>
        <bgColor indexed="64"/>
      </patternFill>
    </fill>
    <fill>
      <patternFill patternType="solid">
        <fgColor theme="4" tint="0.39997558519241921"/>
        <bgColor indexed="64"/>
      </patternFill>
    </fill>
    <fill>
      <patternFill patternType="solid">
        <fgColor rgb="FFFFCC66"/>
        <bgColor indexed="64"/>
      </patternFill>
    </fill>
    <fill>
      <patternFill patternType="solid">
        <fgColor rgb="FF00B050"/>
        <bgColor indexed="64"/>
      </patternFill>
    </fill>
    <fill>
      <patternFill patternType="solid">
        <fgColor rgb="FF99FF3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39997558519241921"/>
        <bgColor indexed="64"/>
      </patternFill>
    </fill>
  </fills>
  <borders count="6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medium">
        <color indexed="64"/>
      </left>
      <right style="medium">
        <color indexed="64"/>
      </right>
      <top style="thin">
        <color theme="0"/>
      </top>
      <bottom/>
      <diagonal/>
    </border>
    <border>
      <left/>
      <right style="medium">
        <color indexed="64"/>
      </right>
      <top style="thin">
        <color theme="0"/>
      </top>
      <bottom/>
      <diagonal/>
    </border>
    <border>
      <left/>
      <right style="medium">
        <color indexed="64"/>
      </right>
      <top style="thin">
        <color theme="0"/>
      </top>
      <bottom style="thin">
        <color theme="0"/>
      </bottom>
      <diagonal/>
    </border>
    <border>
      <left style="thin">
        <color theme="0"/>
      </left>
      <right/>
      <top style="medium">
        <color indexed="64"/>
      </top>
      <bottom style="medium">
        <color indexed="64"/>
      </bottom>
      <diagonal/>
    </border>
    <border>
      <left style="medium">
        <color indexed="64"/>
      </left>
      <right/>
      <top style="thin">
        <color theme="0"/>
      </top>
      <bottom style="thin">
        <color theme="0"/>
      </bottom>
      <diagonal/>
    </border>
    <border>
      <left style="thin">
        <color theme="0"/>
      </left>
      <right style="thin">
        <color theme="0"/>
      </right>
      <top/>
      <bottom/>
      <diagonal/>
    </border>
    <border>
      <left/>
      <right style="thin">
        <color indexed="64"/>
      </right>
      <top style="thin">
        <color indexed="64"/>
      </top>
      <bottom style="medium">
        <color indexed="64"/>
      </bottom>
      <diagonal/>
    </border>
    <border>
      <left style="thin">
        <color theme="0"/>
      </left>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theme="0"/>
      </top>
      <bottom/>
      <diagonal/>
    </border>
  </borders>
  <cellStyleXfs count="2">
    <xf numFmtId="0" fontId="0" fillId="0" borderId="0"/>
    <xf numFmtId="0" fontId="9" fillId="0" borderId="0" applyNumberFormat="0" applyFill="0" applyBorder="0" applyAlignment="0" applyProtection="0"/>
  </cellStyleXfs>
  <cellXfs count="368">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6" fillId="0" borderId="0" xfId="0" applyFont="1"/>
    <xf numFmtId="0" fontId="8" fillId="0" borderId="0" xfId="0" applyFont="1"/>
    <xf numFmtId="0" fontId="0" fillId="0" borderId="0" xfId="0"/>
    <xf numFmtId="0" fontId="6" fillId="0" borderId="0" xfId="0" applyFont="1" applyFill="1"/>
    <xf numFmtId="0" fontId="0" fillId="0" borderId="0" xfId="0" applyFill="1"/>
    <xf numFmtId="0" fontId="0" fillId="6" borderId="0" xfId="0" applyFill="1"/>
    <xf numFmtId="0" fontId="11" fillId="3" borderId="2" xfId="0" applyFont="1" applyFill="1" applyBorder="1"/>
    <xf numFmtId="0" fontId="0" fillId="0" borderId="0" xfId="0" applyFont="1" applyFill="1"/>
    <xf numFmtId="0" fontId="0" fillId="0" borderId="0" xfId="0" applyFont="1"/>
    <xf numFmtId="0" fontId="2" fillId="2" borderId="1" xfId="0" applyFont="1" applyFill="1" applyBorder="1" applyAlignment="1">
      <alignment horizontal="center" vertical="center"/>
    </xf>
    <xf numFmtId="0" fontId="1" fillId="0" borderId="0" xfId="0" applyFont="1" applyFill="1"/>
    <xf numFmtId="164" fontId="1" fillId="0" borderId="0" xfId="0" applyNumberFormat="1" applyFont="1"/>
    <xf numFmtId="0" fontId="4" fillId="0" borderId="0" xfId="0" applyFont="1" applyFill="1"/>
    <xf numFmtId="0" fontId="0" fillId="0" borderId="0" xfId="0" applyAlignment="1">
      <alignment horizontal="left"/>
    </xf>
    <xf numFmtId="0" fontId="13" fillId="0" borderId="0" xfId="0" applyFont="1"/>
    <xf numFmtId="0" fontId="0" fillId="7" borderId="0" xfId="0" applyFill="1"/>
    <xf numFmtId="0" fontId="15" fillId="0" borderId="0" xfId="0" applyFont="1"/>
    <xf numFmtId="0" fontId="15" fillId="0" borderId="0" xfId="0" applyFont="1" applyAlignment="1">
      <alignment horizontal="center" vertical="center"/>
    </xf>
    <xf numFmtId="0" fontId="15" fillId="6" borderId="0" xfId="0" applyFont="1" applyFill="1"/>
    <xf numFmtId="0" fontId="11" fillId="3" borderId="15" xfId="0" applyFont="1" applyFill="1" applyBorder="1"/>
    <xf numFmtId="0" fontId="0" fillId="0" borderId="0" xfId="0" applyBorder="1"/>
    <xf numFmtId="0" fontId="11" fillId="0" borderId="0" xfId="0" applyFont="1"/>
    <xf numFmtId="0" fontId="1" fillId="0" borderId="0" xfId="0" applyFont="1" applyFill="1" applyBorder="1"/>
    <xf numFmtId="0" fontId="0" fillId="6" borderId="0" xfId="0" applyFill="1" applyProtection="1">
      <protection locked="0"/>
    </xf>
    <xf numFmtId="0" fontId="1" fillId="6" borderId="0" xfId="0" applyFont="1" applyFill="1" applyProtection="1">
      <protection locked="0"/>
    </xf>
    <xf numFmtId="0" fontId="0" fillId="0" borderId="0" xfId="0" applyProtection="1">
      <protection locked="0"/>
    </xf>
    <xf numFmtId="0" fontId="0" fillId="0" borderId="0" xfId="0" pivotButton="1"/>
    <xf numFmtId="0" fontId="0" fillId="0" borderId="0" xfId="0" applyNumberFormat="1"/>
    <xf numFmtId="0" fontId="1" fillId="3" borderId="15" xfId="0" applyFont="1" applyFill="1" applyBorder="1" applyAlignment="1">
      <alignment vertical="center"/>
    </xf>
    <xf numFmtId="0" fontId="12" fillId="0" borderId="0" xfId="0" applyFont="1" applyFill="1"/>
    <xf numFmtId="0" fontId="0" fillId="0" borderId="0" xfId="0" applyAlignment="1">
      <alignment horizontal="center" vertical="center"/>
    </xf>
    <xf numFmtId="0" fontId="20" fillId="3" borderId="5" xfId="0" applyFont="1" applyFill="1" applyBorder="1" applyAlignment="1">
      <alignment horizontal="center" vertical="center"/>
    </xf>
    <xf numFmtId="0" fontId="1" fillId="0" borderId="0" xfId="0" applyFont="1" applyAlignment="1">
      <alignment horizontal="right"/>
    </xf>
    <xf numFmtId="164" fontId="1" fillId="0" borderId="16" xfId="0" applyNumberFormat="1" applyFont="1" applyBorder="1" applyProtection="1">
      <protection locked="0"/>
    </xf>
    <xf numFmtId="0" fontId="15" fillId="0" borderId="16" xfId="0" applyFont="1" applyFill="1" applyBorder="1" applyProtection="1">
      <protection locked="0"/>
    </xf>
    <xf numFmtId="0" fontId="15" fillId="6" borderId="16" xfId="0" applyFont="1" applyFill="1" applyBorder="1" applyProtection="1">
      <protection locked="0"/>
    </xf>
    <xf numFmtId="0" fontId="0" fillId="6" borderId="16" xfId="0" applyFont="1" applyFill="1" applyBorder="1" applyProtection="1">
      <protection locked="0"/>
    </xf>
    <xf numFmtId="0" fontId="6" fillId="15" borderId="16" xfId="0" applyFont="1" applyFill="1" applyBorder="1" applyProtection="1">
      <protection locked="0"/>
    </xf>
    <xf numFmtId="0" fontId="1" fillId="0" borderId="16" xfId="0" applyFont="1" applyFill="1" applyBorder="1" applyAlignment="1" applyProtection="1">
      <alignment horizontal="right"/>
      <protection locked="0"/>
    </xf>
    <xf numFmtId="0" fontId="1" fillId="0" borderId="16" xfId="0" applyFont="1" applyFill="1" applyBorder="1" applyProtection="1">
      <protection locked="0"/>
    </xf>
    <xf numFmtId="0" fontId="1" fillId="6" borderId="16" xfId="0" applyFont="1" applyFill="1" applyBorder="1" applyProtection="1">
      <protection locked="0"/>
    </xf>
    <xf numFmtId="0" fontId="1" fillId="0" borderId="16" xfId="0" applyFont="1" applyBorder="1" applyProtection="1">
      <protection locked="0"/>
    </xf>
    <xf numFmtId="0" fontId="15" fillId="0" borderId="16" xfId="0" applyFont="1" applyBorder="1" applyProtection="1">
      <protection locked="0"/>
    </xf>
    <xf numFmtId="0" fontId="1" fillId="0" borderId="16" xfId="0" applyFont="1" applyBorder="1" applyAlignment="1" applyProtection="1">
      <alignment horizontal="right"/>
      <protection locked="0"/>
    </xf>
    <xf numFmtId="164" fontId="15" fillId="0" borderId="0" xfId="0" applyNumberFormat="1" applyFont="1" applyFill="1"/>
    <xf numFmtId="0" fontId="15" fillId="0" borderId="0" xfId="0" applyNumberFormat="1" applyFont="1"/>
    <xf numFmtId="164" fontId="15" fillId="0" borderId="0" xfId="0" applyNumberFormat="1" applyFont="1"/>
    <xf numFmtId="0" fontId="1" fillId="0" borderId="0" xfId="0" applyFont="1" applyFill="1" applyBorder="1" applyAlignment="1">
      <alignment horizontal="left" wrapText="1"/>
    </xf>
    <xf numFmtId="0" fontId="1" fillId="0" borderId="0" xfId="0" applyNumberFormat="1" applyFont="1" applyFill="1" applyBorder="1" applyAlignment="1">
      <alignment horizontal="left" wrapText="1"/>
    </xf>
    <xf numFmtId="0" fontId="1" fillId="0" borderId="0" xfId="0" applyFont="1" applyFill="1" applyBorder="1" applyAlignment="1">
      <alignment horizontal="left"/>
    </xf>
    <xf numFmtId="164" fontId="1" fillId="0" borderId="0" xfId="0" applyNumberFormat="1" applyFont="1" applyFill="1" applyBorder="1" applyAlignment="1">
      <alignment horizontal="left" wrapText="1"/>
    </xf>
    <xf numFmtId="0" fontId="0" fillId="0" borderId="0" xfId="0"/>
    <xf numFmtId="0" fontId="17" fillId="0" borderId="0" xfId="0" applyFont="1" applyFill="1" applyBorder="1" applyAlignment="1">
      <alignment horizontal="left"/>
    </xf>
    <xf numFmtId="0" fontId="17" fillId="0" borderId="0" xfId="0" applyFont="1" applyFill="1" applyBorder="1" applyAlignment="1">
      <alignment horizontal="left" wrapText="1"/>
    </xf>
    <xf numFmtId="0" fontId="2" fillId="14" borderId="1" xfId="0" applyFont="1" applyFill="1" applyBorder="1" applyAlignment="1">
      <alignment horizontal="center"/>
    </xf>
    <xf numFmtId="0" fontId="2" fillId="14" borderId="3" xfId="0" applyFont="1" applyFill="1" applyBorder="1" applyAlignment="1">
      <alignment horizontal="center"/>
    </xf>
    <xf numFmtId="0" fontId="15" fillId="15" borderId="16" xfId="0" applyFont="1" applyFill="1" applyBorder="1" applyProtection="1">
      <protection locked="0"/>
    </xf>
    <xf numFmtId="0" fontId="15" fillId="0" borderId="16" xfId="0" applyNumberFormat="1" applyFont="1" applyFill="1" applyBorder="1" applyProtection="1">
      <protection locked="0"/>
    </xf>
    <xf numFmtId="164" fontId="15" fillId="0" borderId="16" xfId="0" applyNumberFormat="1" applyFont="1" applyFill="1" applyBorder="1" applyProtection="1">
      <protection locked="0"/>
    </xf>
    <xf numFmtId="0" fontId="15" fillId="0" borderId="16" xfId="0" applyFont="1" applyFill="1" applyBorder="1" applyAlignment="1" applyProtection="1">
      <alignment horizontal="center" vertical="center"/>
      <protection locked="0"/>
    </xf>
    <xf numFmtId="0" fontId="16" fillId="0" borderId="16" xfId="1" applyFont="1" applyFill="1" applyBorder="1" applyProtection="1">
      <protection locked="0"/>
    </xf>
    <xf numFmtId="0" fontId="0" fillId="0" borderId="16" xfId="0" applyBorder="1" applyProtection="1">
      <protection locked="0"/>
    </xf>
    <xf numFmtId="0" fontId="15" fillId="0" borderId="16" xfId="0" applyFont="1" applyBorder="1" applyAlignment="1" applyProtection="1">
      <alignment horizontal="center" vertical="center"/>
      <protection locked="0"/>
    </xf>
    <xf numFmtId="0" fontId="16" fillId="0" borderId="16" xfId="1" applyFont="1" applyBorder="1" applyProtection="1">
      <protection locked="0"/>
    </xf>
    <xf numFmtId="0" fontId="15" fillId="0" borderId="16" xfId="0" applyNumberFormat="1" applyFont="1" applyBorder="1" applyProtection="1">
      <protection locked="0"/>
    </xf>
    <xf numFmtId="0" fontId="1" fillId="0" borderId="16" xfId="0" applyFont="1" applyFill="1" applyBorder="1" applyAlignment="1" applyProtection="1">
      <alignment horizontal="right" vertical="center" wrapText="1"/>
      <protection locked="0"/>
    </xf>
    <xf numFmtId="0" fontId="15" fillId="0" borderId="16" xfId="0" applyFont="1" applyFill="1" applyBorder="1" applyAlignment="1" applyProtection="1">
      <alignment vertical="center" wrapText="1"/>
      <protection locked="0"/>
    </xf>
    <xf numFmtId="0" fontId="14" fillId="0" borderId="16" xfId="0" applyFont="1" applyFill="1" applyBorder="1" applyProtection="1">
      <protection locked="0"/>
    </xf>
    <xf numFmtId="0" fontId="15" fillId="0" borderId="16" xfId="0" applyFont="1" applyBorder="1" applyAlignment="1" applyProtection="1">
      <alignment vertical="center" wrapText="1"/>
      <protection locked="0"/>
    </xf>
    <xf numFmtId="0" fontId="14" fillId="0" borderId="16" xfId="0" applyFont="1" applyBorder="1" applyProtection="1">
      <protection locked="0"/>
    </xf>
    <xf numFmtId="14" fontId="1" fillId="0" borderId="16" xfId="0" applyNumberFormat="1" applyFont="1" applyBorder="1" applyProtection="1">
      <protection locked="0"/>
    </xf>
    <xf numFmtId="164" fontId="15" fillId="0" borderId="16" xfId="0" applyNumberFormat="1" applyFont="1" applyBorder="1" applyProtection="1">
      <protection locked="0"/>
    </xf>
    <xf numFmtId="0" fontId="1" fillId="0" borderId="34" xfId="0" applyFont="1" applyBorder="1" applyProtection="1">
      <protection locked="0"/>
    </xf>
    <xf numFmtId="0" fontId="1" fillId="0" borderId="34" xfId="0" applyFont="1" applyFill="1" applyBorder="1" applyProtection="1">
      <protection locked="0"/>
    </xf>
    <xf numFmtId="14" fontId="1" fillId="0" borderId="34" xfId="0" applyNumberFormat="1" applyFont="1" applyFill="1" applyBorder="1" applyProtection="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1" fillId="3" borderId="0" xfId="0" applyFont="1" applyFill="1" applyBorder="1"/>
    <xf numFmtId="0" fontId="7" fillId="6" borderId="20"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xf>
    <xf numFmtId="0" fontId="7" fillId="6" borderId="4" xfId="0" applyFont="1" applyFill="1" applyBorder="1" applyAlignment="1">
      <alignment horizontal="center" vertical="center" wrapText="1"/>
    </xf>
    <xf numFmtId="0" fontId="1" fillId="3" borderId="0" xfId="0" applyFont="1" applyFill="1" applyBorder="1" applyAlignment="1">
      <alignment vertical="center"/>
    </xf>
    <xf numFmtId="0" fontId="7" fillId="6" borderId="20" xfId="0" applyFont="1" applyFill="1" applyBorder="1" applyAlignment="1">
      <alignment horizontal="center" vertical="center"/>
    </xf>
    <xf numFmtId="0" fontId="7" fillId="6" borderId="4" xfId="0" applyFont="1" applyFill="1" applyBorder="1" applyAlignment="1">
      <alignment horizontal="center" vertical="center"/>
    </xf>
    <xf numFmtId="164" fontId="7" fillId="6" borderId="5" xfId="0" applyNumberFormat="1" applyFont="1" applyFill="1" applyBorder="1" applyAlignment="1">
      <alignment horizontal="center" vertical="center" wrapText="1"/>
    </xf>
    <xf numFmtId="0" fontId="9" fillId="0" borderId="16" xfId="1" applyFill="1" applyBorder="1" applyProtection="1">
      <protection locked="0"/>
    </xf>
    <xf numFmtId="0" fontId="9" fillId="0" borderId="16" xfId="1" applyBorder="1" applyProtection="1">
      <protection locked="0"/>
    </xf>
    <xf numFmtId="0" fontId="17" fillId="0" borderId="0" xfId="0" applyFont="1" applyFill="1" applyBorder="1" applyAlignment="1">
      <alignment horizontal="right" wrapText="1"/>
    </xf>
    <xf numFmtId="0" fontId="1" fillId="0" borderId="0" xfId="0" applyFont="1" applyFill="1" applyBorder="1" applyAlignment="1">
      <alignment horizontal="right" wrapText="1"/>
    </xf>
    <xf numFmtId="0" fontId="1" fillId="0" borderId="0" xfId="0" applyNumberFormat="1" applyFont="1" applyFill="1" applyBorder="1" applyAlignment="1">
      <alignment horizontal="right" wrapText="1"/>
    </xf>
    <xf numFmtId="0" fontId="1" fillId="0" borderId="0" xfId="0" applyFont="1" applyFill="1" applyBorder="1" applyAlignment="1">
      <alignment horizontal="right"/>
    </xf>
    <xf numFmtId="164" fontId="1" fillId="0" borderId="0" xfId="0" applyNumberFormat="1" applyFont="1" applyFill="1" applyBorder="1" applyAlignment="1">
      <alignment horizontal="right" wrapText="1"/>
    </xf>
    <xf numFmtId="0" fontId="17" fillId="0" borderId="0" xfId="0" applyFont="1" applyFill="1" applyBorder="1" applyAlignment="1">
      <alignment horizontal="right"/>
    </xf>
    <xf numFmtId="14" fontId="1" fillId="0" borderId="0" xfId="0" applyNumberFormat="1" applyFont="1" applyFill="1" applyBorder="1" applyAlignment="1">
      <alignment horizontal="right"/>
    </xf>
    <xf numFmtId="0" fontId="14" fillId="15" borderId="16" xfId="0" applyFont="1" applyFill="1" applyBorder="1" applyProtection="1">
      <protection locked="0"/>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xf>
    <xf numFmtId="0" fontId="20" fillId="2" borderId="16"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5" fillId="0" borderId="0" xfId="0" applyFont="1"/>
    <xf numFmtId="0" fontId="15" fillId="0" borderId="16" xfId="0" applyFont="1" applyBorder="1" applyProtection="1">
      <protection locked="0"/>
    </xf>
    <xf numFmtId="0" fontId="7" fillId="6" borderId="5" xfId="0" applyFont="1" applyFill="1" applyBorder="1" applyAlignment="1">
      <alignment horizontal="center" vertical="center"/>
    </xf>
    <xf numFmtId="0" fontId="15" fillId="0" borderId="0" xfId="0" applyFont="1"/>
    <xf numFmtId="0" fontId="15" fillId="0" borderId="16" xfId="0" applyFont="1" applyBorder="1" applyProtection="1">
      <protection locked="0"/>
    </xf>
    <xf numFmtId="0" fontId="7" fillId="6" borderId="5" xfId="0" applyFont="1" applyFill="1" applyBorder="1" applyAlignment="1">
      <alignment horizontal="center" vertical="center" wrapText="1"/>
    </xf>
    <xf numFmtId="0" fontId="15" fillId="0" borderId="0" xfId="0" applyFont="1"/>
    <xf numFmtId="0" fontId="15" fillId="0" borderId="16" xfId="0" applyFont="1" applyBorder="1" applyProtection="1">
      <protection locked="0"/>
    </xf>
    <xf numFmtId="0" fontId="7" fillId="6" borderId="5" xfId="0" applyFont="1" applyFill="1" applyBorder="1" applyAlignment="1">
      <alignment horizontal="center" vertical="center" wrapText="1"/>
    </xf>
    <xf numFmtId="0" fontId="15" fillId="0" borderId="0" xfId="0" applyFont="1"/>
    <xf numFmtId="0" fontId="15" fillId="0" borderId="16" xfId="0" applyFont="1" applyBorder="1" applyProtection="1">
      <protection locked="0"/>
    </xf>
    <xf numFmtId="0" fontId="7" fillId="6" borderId="20" xfId="0" applyFont="1" applyFill="1" applyBorder="1" applyAlignment="1">
      <alignment horizontal="center" vertical="center" wrapText="1"/>
    </xf>
    <xf numFmtId="0" fontId="15" fillId="0" borderId="0" xfId="0" applyFont="1" applyAlignment="1">
      <alignment horizontal="right"/>
    </xf>
    <xf numFmtId="0" fontId="22" fillId="0" borderId="0" xfId="0" applyFont="1" applyFill="1" applyBorder="1" applyAlignment="1">
      <alignment horizontal="right"/>
    </xf>
    <xf numFmtId="164" fontId="15" fillId="0" borderId="0" xfId="0" applyNumberFormat="1" applyFont="1" applyAlignment="1">
      <alignment horizontal="right"/>
    </xf>
    <xf numFmtId="0" fontId="15" fillId="0" borderId="0" xfId="0" applyFont="1" applyFill="1" applyAlignment="1">
      <alignment horizontal="right"/>
    </xf>
    <xf numFmtId="0" fontId="17" fillId="0" borderId="0" xfId="0" applyFont="1" applyFill="1" applyBorder="1" applyAlignment="1">
      <alignment horizontal="left" vertical="top"/>
    </xf>
    <xf numFmtId="0" fontId="17" fillId="0" borderId="0" xfId="0" applyFont="1" applyFill="1" applyBorder="1" applyAlignment="1">
      <alignment horizontal="left" vertical="top" wrapText="1"/>
    </xf>
    <xf numFmtId="14" fontId="17" fillId="0" borderId="0" xfId="0" applyNumberFormat="1" applyFont="1" applyFill="1" applyBorder="1" applyAlignment="1">
      <alignment horizontal="left" vertical="top"/>
    </xf>
    <xf numFmtId="0" fontId="17" fillId="0" borderId="0" xfId="0" applyNumberFormat="1" applyFont="1" applyFill="1" applyBorder="1" applyAlignment="1">
      <alignment horizontal="left" vertical="top"/>
    </xf>
    <xf numFmtId="0" fontId="1" fillId="3" borderId="35" xfId="0" applyFont="1" applyFill="1" applyBorder="1" applyAlignment="1">
      <alignmen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xf>
    <xf numFmtId="164" fontId="2" fillId="2" borderId="2"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0" fontId="14" fillId="15" borderId="34" xfId="0" applyFont="1" applyFill="1" applyBorder="1" applyProtection="1">
      <protection locked="0"/>
    </xf>
    <xf numFmtId="0" fontId="15" fillId="0" borderId="34" xfId="0" applyFont="1" applyFill="1" applyBorder="1" applyAlignment="1" applyProtection="1">
      <alignment horizontal="center" vertical="center"/>
      <protection locked="0"/>
    </xf>
    <xf numFmtId="0" fontId="15" fillId="0" borderId="34" xfId="0" applyFont="1" applyFill="1" applyBorder="1" applyProtection="1">
      <protection locked="0"/>
    </xf>
    <xf numFmtId="0" fontId="15" fillId="0" borderId="34" xfId="0" applyFont="1" applyBorder="1" applyProtection="1">
      <protection locked="0"/>
    </xf>
    <xf numFmtId="0" fontId="10" fillId="3" borderId="2" xfId="0" applyFont="1" applyFill="1" applyBorder="1" applyAlignment="1">
      <alignment horizontal="center" vertical="center" wrapText="1"/>
    </xf>
    <xf numFmtId="0" fontId="0" fillId="0" borderId="37" xfId="0" applyBorder="1"/>
    <xf numFmtId="0" fontId="0" fillId="0" borderId="0" xfId="0" applyFont="1" applyBorder="1"/>
    <xf numFmtId="0" fontId="0" fillId="0" borderId="39" xfId="0" applyBorder="1"/>
    <xf numFmtId="0" fontId="0" fillId="0" borderId="38"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47" xfId="0" applyBorder="1"/>
    <xf numFmtId="0" fontId="0" fillId="0" borderId="53" xfId="0" applyFont="1" applyBorder="1" applyAlignment="1">
      <alignment vertical="top" wrapText="1"/>
    </xf>
    <xf numFmtId="0" fontId="0" fillId="0" borderId="54" xfId="0" applyBorder="1"/>
    <xf numFmtId="0" fontId="0" fillId="0" borderId="48" xfId="0" applyBorder="1"/>
    <xf numFmtId="0" fontId="0" fillId="0" borderId="46" xfId="0" applyBorder="1"/>
    <xf numFmtId="0" fontId="0" fillId="0" borderId="55" xfId="0" applyBorder="1"/>
    <xf numFmtId="14" fontId="1" fillId="0" borderId="0" xfId="0" applyNumberFormat="1" applyFont="1"/>
    <xf numFmtId="0" fontId="24" fillId="0" borderId="0" xfId="1" applyFont="1"/>
    <xf numFmtId="0" fontId="1" fillId="0" borderId="0" xfId="0" applyFont="1" applyAlignment="1">
      <alignment horizontal="left" vertical="top"/>
    </xf>
    <xf numFmtId="14" fontId="1" fillId="0" borderId="0" xfId="0" applyNumberFormat="1" applyFont="1" applyAlignment="1">
      <alignment horizontal="left" vertical="top"/>
    </xf>
    <xf numFmtId="0" fontId="1" fillId="0" borderId="0" xfId="0" applyNumberFormat="1" applyFont="1" applyAlignment="1">
      <alignment horizontal="left" vertical="top"/>
    </xf>
    <xf numFmtId="0" fontId="17" fillId="0" borderId="0" xfId="0" applyFont="1" applyFill="1" applyBorder="1" applyAlignment="1"/>
    <xf numFmtId="0" fontId="17" fillId="0" borderId="0" xfId="0" applyNumberFormat="1" applyFont="1" applyFill="1" applyBorder="1" applyAlignment="1"/>
    <xf numFmtId="164" fontId="17" fillId="0" borderId="0" xfId="0" applyNumberFormat="1" applyFont="1" applyFill="1" applyBorder="1" applyAlignment="1"/>
    <xf numFmtId="0" fontId="17" fillId="0" borderId="0" xfId="0" applyFont="1" applyFill="1" applyBorder="1" applyAlignment="1">
      <alignment wrapText="1"/>
    </xf>
    <xf numFmtId="14" fontId="17" fillId="0" borderId="0" xfId="0" applyNumberFormat="1" applyFont="1" applyFill="1" applyBorder="1" applyAlignment="1"/>
    <xf numFmtId="0" fontId="24" fillId="0" borderId="0" xfId="1" applyFont="1" applyFill="1" applyBorder="1" applyAlignment="1"/>
    <xf numFmtId="0" fontId="1" fillId="0" borderId="0" xfId="0" applyNumberFormat="1" applyFont="1"/>
    <xf numFmtId="0" fontId="1" fillId="0" borderId="0" xfId="0" applyFont="1" applyAlignment="1">
      <alignment horizontal="left"/>
    </xf>
    <xf numFmtId="0" fontId="0" fillId="0" borderId="57" xfId="0" applyBorder="1"/>
    <xf numFmtId="0" fontId="0" fillId="0" borderId="43" xfId="0" applyFont="1" applyBorder="1"/>
    <xf numFmtId="0" fontId="3" fillId="0" borderId="0" xfId="0" applyFont="1" applyFill="1"/>
    <xf numFmtId="0" fontId="1" fillId="0" borderId="34" xfId="0" applyFont="1" applyFill="1" applyBorder="1" applyAlignment="1" applyProtection="1">
      <alignment horizontal="right"/>
      <protection locked="0"/>
    </xf>
    <xf numFmtId="0" fontId="1" fillId="6" borderId="34" xfId="0" applyFont="1" applyFill="1" applyBorder="1" applyProtection="1">
      <protection locked="0"/>
    </xf>
    <xf numFmtId="0" fontId="20" fillId="3" borderId="23" xfId="0" applyFont="1" applyFill="1" applyBorder="1" applyAlignment="1">
      <alignment horizontal="center" vertical="center"/>
    </xf>
    <xf numFmtId="0" fontId="2" fillId="3" borderId="9" xfId="0" applyFont="1" applyFill="1" applyBorder="1" applyAlignment="1">
      <alignment horizontal="center" vertical="center" wrapText="1"/>
    </xf>
    <xf numFmtId="0" fontId="15" fillId="6" borderId="34" xfId="0" applyFont="1" applyFill="1" applyBorder="1" applyProtection="1">
      <protection locked="0"/>
    </xf>
    <xf numFmtId="0" fontId="0" fillId="6" borderId="34" xfId="0" applyFont="1" applyFill="1" applyBorder="1" applyProtection="1">
      <protection locked="0"/>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164" fontId="1" fillId="0" borderId="34" xfId="0" applyNumberFormat="1" applyFont="1" applyBorder="1" applyProtection="1">
      <protection locked="0"/>
    </xf>
    <xf numFmtId="0" fontId="2" fillId="2" borderId="3"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0" fillId="0" borderId="0" xfId="0" applyAlignment="1">
      <alignment vertical="center"/>
    </xf>
    <xf numFmtId="0" fontId="10" fillId="3" borderId="36" xfId="0" applyFont="1" applyFill="1" applyBorder="1" applyAlignment="1">
      <alignment horizontal="center" vertical="center" wrapText="1"/>
    </xf>
    <xf numFmtId="0" fontId="7" fillId="5" borderId="61" xfId="0" applyFont="1" applyFill="1" applyBorder="1" applyAlignment="1">
      <alignment horizontal="center" vertical="center" wrapText="1"/>
    </xf>
    <xf numFmtId="0" fontId="1" fillId="15" borderId="34" xfId="0" applyFont="1" applyFill="1" applyBorder="1" applyAlignment="1" applyProtection="1">
      <alignment horizontal="right"/>
      <protection locked="0"/>
    </xf>
    <xf numFmtId="0" fontId="1" fillId="15" borderId="16" xfId="0" applyFont="1" applyFill="1" applyBorder="1" applyAlignment="1" applyProtection="1">
      <alignment horizontal="right"/>
      <protection locked="0"/>
    </xf>
    <xf numFmtId="0" fontId="1" fillId="15" borderId="16" xfId="0" applyFont="1" applyFill="1" applyBorder="1" applyAlignment="1" applyProtection="1">
      <alignment horizontal="right" vertical="center" wrapText="1"/>
      <protection locked="0"/>
    </xf>
    <xf numFmtId="0" fontId="0" fillId="0" borderId="0" xfId="0"/>
    <xf numFmtId="49" fontId="0" fillId="0" borderId="0" xfId="0" applyNumberFormat="1"/>
    <xf numFmtId="0" fontId="0" fillId="0" borderId="0" xfId="0"/>
    <xf numFmtId="0" fontId="0" fillId="0" borderId="0" xfId="0"/>
    <xf numFmtId="49" fontId="0" fillId="0" borderId="0" xfId="0" applyNumberFormat="1"/>
    <xf numFmtId="49" fontId="4" fillId="0" borderId="0" xfId="0" applyNumberFormat="1" applyFont="1"/>
    <xf numFmtId="0" fontId="3" fillId="0" borderId="0" xfId="0" applyFont="1" applyFill="1" applyAlignment="1">
      <alignment vertical="center" wrapText="1"/>
    </xf>
    <xf numFmtId="0" fontId="3" fillId="0" borderId="0" xfId="0" applyFont="1" applyAlignment="1">
      <alignment horizontal="center"/>
    </xf>
    <xf numFmtId="0" fontId="0" fillId="0" borderId="43" xfId="0" applyNumberFormat="1" applyBorder="1"/>
    <xf numFmtId="0" fontId="0" fillId="0" borderId="0" xfId="0" applyNumberFormat="1" applyBorder="1"/>
    <xf numFmtId="0" fontId="0" fillId="0" borderId="62" xfId="0" applyBorder="1"/>
    <xf numFmtId="0" fontId="0" fillId="0" borderId="45" xfId="0" applyFill="1" applyBorder="1"/>
    <xf numFmtId="0" fontId="1" fillId="0" borderId="0" xfId="0" applyNumberFormat="1" applyFont="1" applyFill="1" applyBorder="1"/>
    <xf numFmtId="0" fontId="2" fillId="2" borderId="1" xfId="0" applyNumberFormat="1" applyFont="1" applyFill="1" applyBorder="1" applyAlignment="1">
      <alignment horizontal="center" vertical="center" wrapText="1"/>
    </xf>
    <xf numFmtId="0" fontId="18" fillId="2" borderId="2"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1" fillId="0" borderId="45" xfId="0" applyNumberFormat="1" applyFont="1" applyFill="1" applyBorder="1"/>
    <xf numFmtId="0" fontId="1" fillId="0" borderId="41" xfId="0" applyNumberFormat="1" applyFont="1" applyFill="1" applyBorder="1"/>
    <xf numFmtId="0" fontId="1" fillId="0" borderId="39" xfId="0" applyNumberFormat="1" applyFont="1" applyFill="1" applyBorder="1"/>
    <xf numFmtId="0" fontId="1" fillId="0" borderId="43" xfId="0" applyNumberFormat="1" applyFont="1" applyFill="1" applyBorder="1"/>
    <xf numFmtId="0" fontId="1" fillId="13" borderId="16" xfId="0" applyFont="1" applyFill="1" applyBorder="1" applyAlignment="1">
      <alignment horizontal="center"/>
    </xf>
    <xf numFmtId="0" fontId="1" fillId="13" borderId="16" xfId="0" applyFont="1" applyFill="1" applyBorder="1"/>
    <xf numFmtId="0" fontId="1" fillId="13" borderId="34" xfId="0" applyFont="1" applyFill="1" applyBorder="1" applyAlignment="1">
      <alignment horizontal="center"/>
    </xf>
    <xf numFmtId="0" fontId="1" fillId="13" borderId="34" xfId="0" applyFont="1" applyFill="1" applyBorder="1"/>
    <xf numFmtId="0" fontId="1" fillId="0" borderId="55" xfId="0" applyFont="1" applyFill="1" applyBorder="1"/>
    <xf numFmtId="0" fontId="1" fillId="10" borderId="16" xfId="0" applyFont="1" applyFill="1" applyBorder="1" applyAlignment="1">
      <alignment horizontal="center"/>
    </xf>
    <xf numFmtId="0" fontId="1" fillId="10" borderId="16" xfId="0" applyFont="1" applyFill="1" applyBorder="1"/>
    <xf numFmtId="0" fontId="1" fillId="10" borderId="34" xfId="0" applyFont="1" applyFill="1" applyBorder="1" applyAlignment="1">
      <alignment horizontal="center"/>
    </xf>
    <xf numFmtId="0" fontId="17" fillId="10" borderId="34" xfId="0" applyFont="1" applyFill="1" applyBorder="1"/>
    <xf numFmtId="0" fontId="2" fillId="3" borderId="1" xfId="0" applyFont="1" applyFill="1" applyBorder="1" applyAlignment="1">
      <alignment horizontal="center" wrapText="1"/>
    </xf>
    <xf numFmtId="0" fontId="0" fillId="0" borderId="55" xfId="0" applyFill="1" applyBorder="1"/>
    <xf numFmtId="0" fontId="0" fillId="0" borderId="57" xfId="0" applyFont="1" applyFill="1" applyBorder="1"/>
    <xf numFmtId="0" fontId="1" fillId="9" borderId="16" xfId="0" applyFont="1" applyFill="1" applyBorder="1" applyAlignment="1">
      <alignment horizontal="center"/>
    </xf>
    <xf numFmtId="0" fontId="1" fillId="9" borderId="16" xfId="0" applyFont="1" applyFill="1" applyBorder="1"/>
    <xf numFmtId="0" fontId="1" fillId="9" borderId="34" xfId="0" applyFont="1" applyFill="1" applyBorder="1" applyAlignment="1">
      <alignment horizontal="center"/>
    </xf>
    <xf numFmtId="0" fontId="1" fillId="9" borderId="34" xfId="0" applyFont="1" applyFill="1" applyBorder="1"/>
    <xf numFmtId="0" fontId="7" fillId="8" borderId="8" xfId="0" applyFont="1" applyFill="1" applyBorder="1" applyAlignment="1">
      <alignment horizontal="center"/>
    </xf>
    <xf numFmtId="0" fontId="7" fillId="8" borderId="18" xfId="0" applyFont="1" applyFill="1" applyBorder="1" applyAlignment="1">
      <alignment horizontal="center"/>
    </xf>
    <xf numFmtId="0" fontId="1" fillId="12" borderId="16" xfId="0" applyFont="1" applyFill="1" applyBorder="1" applyAlignment="1">
      <alignment horizontal="center"/>
    </xf>
    <xf numFmtId="0" fontId="1" fillId="12" borderId="16" xfId="0" applyFont="1" applyFill="1" applyBorder="1"/>
    <xf numFmtId="0" fontId="1" fillId="12" borderId="34" xfId="0" applyFont="1" applyFill="1" applyBorder="1" applyAlignment="1">
      <alignment horizontal="center"/>
    </xf>
    <xf numFmtId="0" fontId="1" fillId="12" borderId="34" xfId="0" applyFont="1" applyFill="1" applyBorder="1"/>
    <xf numFmtId="0" fontId="7" fillId="11" borderId="8" xfId="0" applyFont="1" applyFill="1" applyBorder="1" applyAlignment="1">
      <alignment horizontal="center"/>
    </xf>
    <xf numFmtId="0" fontId="7" fillId="11" borderId="18" xfId="0" applyFont="1" applyFill="1" applyBorder="1" applyAlignment="1">
      <alignment horizontal="center"/>
    </xf>
    <xf numFmtId="0" fontId="26" fillId="0" borderId="0" xfId="0" applyFont="1"/>
    <xf numFmtId="0" fontId="28" fillId="0" borderId="0" xfId="0" applyFont="1"/>
    <xf numFmtId="0" fontId="3" fillId="0" borderId="0" xfId="0" applyFont="1" applyAlignment="1">
      <alignment vertical="center" wrapText="1"/>
    </xf>
    <xf numFmtId="0" fontId="12" fillId="0" borderId="0" xfId="0" applyFont="1" applyBorder="1"/>
    <xf numFmtId="0" fontId="12" fillId="0" borderId="43" xfId="0" applyFont="1" applyBorder="1"/>
    <xf numFmtId="0" fontId="12" fillId="0" borderId="47" xfId="0" applyFont="1" applyBorder="1"/>
    <xf numFmtId="0" fontId="12" fillId="0" borderId="37" xfId="0" applyFont="1" applyBorder="1"/>
    <xf numFmtId="0" fontId="6" fillId="0" borderId="0" xfId="0" applyNumberFormat="1" applyFont="1" applyFill="1" applyBorder="1"/>
    <xf numFmtId="0" fontId="6" fillId="0" borderId="45" xfId="0" applyNumberFormat="1" applyFont="1" applyFill="1" applyBorder="1"/>
    <xf numFmtId="0" fontId="6" fillId="0" borderId="39" xfId="0" applyNumberFormat="1" applyFont="1" applyFill="1" applyBorder="1"/>
    <xf numFmtId="0" fontId="6" fillId="0" borderId="41" xfId="0" applyNumberFormat="1" applyFont="1" applyFill="1" applyBorder="1"/>
    <xf numFmtId="0" fontId="0" fillId="0" borderId="0" xfId="0"/>
    <xf numFmtId="0" fontId="0" fillId="0" borderId="0" xfId="0"/>
    <xf numFmtId="0" fontId="4" fillId="0" borderId="0" xfId="0" applyFont="1"/>
    <xf numFmtId="49" fontId="0" fillId="0" borderId="0" xfId="0" applyNumberFormat="1"/>
    <xf numFmtId="49" fontId="0" fillId="0" borderId="0" xfId="0" applyNumberFormat="1" applyFont="1"/>
    <xf numFmtId="0" fontId="0" fillId="0" borderId="0" xfId="0"/>
    <xf numFmtId="49" fontId="0" fillId="0" borderId="0" xfId="0" applyNumberFormat="1"/>
    <xf numFmtId="49" fontId="0" fillId="0" borderId="0" xfId="0" applyNumberFormat="1" applyFont="1"/>
    <xf numFmtId="49" fontId="4" fillId="0" borderId="0" xfId="0" applyNumberFormat="1" applyFont="1"/>
    <xf numFmtId="0" fontId="0" fillId="0" borderId="0" xfId="0"/>
    <xf numFmtId="0" fontId="0" fillId="0" borderId="0" xfId="0"/>
    <xf numFmtId="0" fontId="3" fillId="0" borderId="0" xfId="0" applyFont="1" applyFill="1" applyAlignment="1">
      <alignment wrapText="1"/>
    </xf>
    <xf numFmtId="0" fontId="1" fillId="0" borderId="0" xfId="0" applyFont="1" applyFill="1" applyBorder="1" applyAlignment="1">
      <alignment vertical="center"/>
    </xf>
    <xf numFmtId="0" fontId="14" fillId="0" borderId="0" xfId="0" applyFont="1"/>
    <xf numFmtId="0" fontId="15" fillId="17" borderId="0" xfId="0" applyFont="1" applyFill="1" applyBorder="1" applyAlignment="1">
      <alignment vertical="center"/>
    </xf>
    <xf numFmtId="0" fontId="15" fillId="0" borderId="0" xfId="0" applyFont="1" applyFill="1" applyBorder="1" applyAlignment="1">
      <alignment vertical="center"/>
    </xf>
    <xf numFmtId="0" fontId="29" fillId="17" borderId="0" xfId="0" applyFont="1" applyFill="1" applyBorder="1" applyAlignment="1">
      <alignment vertical="center"/>
    </xf>
    <xf numFmtId="0" fontId="29" fillId="17" borderId="0" xfId="0" applyFont="1" applyFill="1" applyBorder="1" applyAlignment="1">
      <alignment vertical="center" wrapText="1"/>
    </xf>
    <xf numFmtId="0" fontId="15" fillId="10" borderId="0" xfId="0" applyFont="1" applyFill="1" applyBorder="1" applyAlignment="1">
      <alignment vertical="center"/>
    </xf>
    <xf numFmtId="0" fontId="29" fillId="10" borderId="0" xfId="0" applyFont="1" applyFill="1" applyBorder="1" applyAlignment="1">
      <alignment vertical="center"/>
    </xf>
    <xf numFmtId="0" fontId="29" fillId="10" borderId="0" xfId="0" applyFont="1" applyFill="1" applyBorder="1" applyAlignment="1">
      <alignment vertical="center" wrapText="1"/>
    </xf>
    <xf numFmtId="0" fontId="15" fillId="14" borderId="0" xfId="0" applyFont="1" applyFill="1" applyBorder="1" applyAlignment="1">
      <alignment vertical="center"/>
    </xf>
    <xf numFmtId="0" fontId="29" fillId="14" borderId="0" xfId="0" applyFont="1" applyFill="1" applyBorder="1" applyAlignment="1">
      <alignment vertical="center"/>
    </xf>
    <xf numFmtId="0" fontId="29" fillId="14" borderId="0" xfId="0" applyFont="1" applyFill="1" applyBorder="1" applyAlignment="1">
      <alignment vertical="center" wrapText="1"/>
    </xf>
    <xf numFmtId="0" fontId="15" fillId="18" borderId="0" xfId="0" applyFont="1" applyFill="1"/>
    <xf numFmtId="0" fontId="14" fillId="18" borderId="0" xfId="0" applyFont="1" applyFill="1"/>
    <xf numFmtId="0" fontId="29" fillId="18" borderId="0" xfId="0" applyFont="1" applyFill="1" applyAlignment="1">
      <alignment wrapText="1"/>
    </xf>
    <xf numFmtId="0" fontId="29" fillId="18" borderId="0" xfId="0" applyFont="1" applyFill="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0" fontId="6" fillId="15" borderId="34" xfId="0" applyFont="1" applyFill="1" applyBorder="1" applyProtection="1">
      <protection locked="0"/>
    </xf>
    <xf numFmtId="0" fontId="15" fillId="0" borderId="0" xfId="0" applyFont="1" applyFill="1"/>
    <xf numFmtId="0" fontId="15" fillId="0" borderId="0" xfId="0" applyFont="1" applyAlignment="1"/>
    <xf numFmtId="0" fontId="1" fillId="0" borderId="0" xfId="0" applyFont="1" applyFill="1" applyBorder="1" applyAlignment="1"/>
    <xf numFmtId="0" fontId="0" fillId="0" borderId="0" xfId="0"/>
    <xf numFmtId="0" fontId="15" fillId="18" borderId="0" xfId="0" applyFont="1" applyFill="1" applyBorder="1" applyAlignment="1">
      <alignment vertical="center"/>
    </xf>
    <xf numFmtId="0" fontId="14" fillId="18" borderId="0" xfId="0" applyFont="1" applyFill="1" applyBorder="1" applyAlignment="1">
      <alignment vertical="center"/>
    </xf>
    <xf numFmtId="0" fontId="12" fillId="0" borderId="42" xfId="0" applyFont="1" applyBorder="1"/>
    <xf numFmtId="0" fontId="30" fillId="0" borderId="43" xfId="0" applyFont="1" applyBorder="1"/>
    <xf numFmtId="0" fontId="30" fillId="0" borderId="0" xfId="0" applyFont="1" applyBorder="1"/>
    <xf numFmtId="0" fontId="30" fillId="0" borderId="47" xfId="0" applyFont="1" applyBorder="1"/>
    <xf numFmtId="0" fontId="30" fillId="0" borderId="37" xfId="0" applyFont="1" applyBorder="1"/>
    <xf numFmtId="0" fontId="1" fillId="0" borderId="0" xfId="0" applyFont="1" applyBorder="1"/>
    <xf numFmtId="0" fontId="27" fillId="0" borderId="57" xfId="0" applyNumberFormat="1" applyFont="1" applyBorder="1" applyAlignment="1">
      <alignment horizontal="center" vertical="center"/>
    </xf>
    <xf numFmtId="0" fontId="27" fillId="0" borderId="0" xfId="0" applyNumberFormat="1" applyFont="1" applyBorder="1" applyAlignment="1">
      <alignment horizontal="center" vertical="center"/>
    </xf>
    <xf numFmtId="0" fontId="27" fillId="0" borderId="38" xfId="0" applyNumberFormat="1" applyFont="1" applyBorder="1" applyAlignment="1">
      <alignment horizontal="center" vertical="center"/>
    </xf>
    <xf numFmtId="0" fontId="7" fillId="8" borderId="6" xfId="0" applyFont="1" applyFill="1" applyBorder="1" applyAlignment="1">
      <alignment horizontal="center"/>
    </xf>
    <xf numFmtId="0" fontId="7" fillId="8" borderId="17" xfId="0" applyFont="1" applyFill="1" applyBorder="1" applyAlignment="1">
      <alignment horizontal="center"/>
    </xf>
    <xf numFmtId="0" fontId="7" fillId="11" borderId="6" xfId="0" applyFont="1" applyFill="1" applyBorder="1" applyAlignment="1">
      <alignment horizontal="center"/>
    </xf>
    <xf numFmtId="0" fontId="7" fillId="11" borderId="17" xfId="0" applyFont="1" applyFill="1" applyBorder="1" applyAlignment="1">
      <alignment horizontal="center"/>
    </xf>
    <xf numFmtId="0" fontId="1" fillId="15" borderId="27" xfId="0" applyFont="1" applyFill="1" applyBorder="1" applyAlignment="1">
      <alignment horizontal="center" vertical="center"/>
    </xf>
    <xf numFmtId="0" fontId="1" fillId="15" borderId="28" xfId="0" applyFont="1" applyFill="1" applyBorder="1" applyAlignment="1">
      <alignment horizontal="center" vertical="center"/>
    </xf>
    <xf numFmtId="0" fontId="1" fillId="15" borderId="29" xfId="0" applyFont="1" applyFill="1" applyBorder="1" applyAlignment="1">
      <alignment horizontal="center" vertical="center"/>
    </xf>
    <xf numFmtId="0" fontId="1" fillId="15" borderId="30" xfId="0" applyFont="1" applyFill="1" applyBorder="1" applyAlignment="1">
      <alignment horizontal="center" vertical="center"/>
    </xf>
    <xf numFmtId="0" fontId="1" fillId="16" borderId="27" xfId="0" applyFont="1" applyFill="1" applyBorder="1" applyAlignment="1">
      <alignment horizontal="center" vertical="center" wrapText="1"/>
    </xf>
    <xf numFmtId="0" fontId="1" fillId="16" borderId="28" xfId="0" applyFont="1" applyFill="1" applyBorder="1" applyAlignment="1">
      <alignment horizontal="center" vertical="center" wrapText="1"/>
    </xf>
    <xf numFmtId="0" fontId="1" fillId="16" borderId="29" xfId="0" applyFont="1" applyFill="1" applyBorder="1" applyAlignment="1">
      <alignment horizontal="center" vertical="center" wrapText="1"/>
    </xf>
    <xf numFmtId="0" fontId="1" fillId="16" borderId="30" xfId="0" applyFont="1" applyFill="1" applyBorder="1" applyAlignment="1">
      <alignment horizontal="center" vertical="center" wrapText="1"/>
    </xf>
    <xf numFmtId="0" fontId="1" fillId="16" borderId="31" xfId="0" applyFont="1" applyFill="1" applyBorder="1" applyAlignment="1">
      <alignment horizontal="center" vertical="center" wrapText="1"/>
    </xf>
    <xf numFmtId="0" fontId="1" fillId="16" borderId="32"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20" fillId="2" borderId="23"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33" xfId="0" applyFont="1" applyFill="1" applyBorder="1" applyAlignment="1">
      <alignment horizontal="center" vertical="center"/>
    </xf>
    <xf numFmtId="0" fontId="23" fillId="5" borderId="24" xfId="0" applyFont="1" applyFill="1" applyBorder="1" applyAlignment="1">
      <alignment horizontal="center" vertical="center" wrapText="1"/>
    </xf>
    <xf numFmtId="0" fontId="23" fillId="5" borderId="25" xfId="0" applyFont="1" applyFill="1" applyBorder="1" applyAlignment="1">
      <alignment horizontal="center" vertical="center" wrapText="1"/>
    </xf>
    <xf numFmtId="0" fontId="23" fillId="5" borderId="5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8" xfId="0" applyFont="1" applyFill="1" applyBorder="1" applyAlignment="1">
      <alignment horizontal="center" vertical="center" wrapText="1"/>
    </xf>
    <xf numFmtId="164" fontId="7" fillId="4" borderId="24" xfId="0" applyNumberFormat="1" applyFont="1" applyFill="1" applyBorder="1" applyAlignment="1">
      <alignment horizontal="center" vertical="center" wrapText="1"/>
    </xf>
    <xf numFmtId="164" fontId="7" fillId="4" borderId="25" xfId="0" applyNumberFormat="1" applyFont="1" applyFill="1" applyBorder="1" applyAlignment="1">
      <alignment horizontal="center" vertical="center" wrapText="1"/>
    </xf>
    <xf numFmtId="164" fontId="7" fillId="4" borderId="58"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0" fillId="3" borderId="26"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17"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22" xfId="0" applyFont="1" applyFill="1" applyBorder="1" applyAlignment="1">
      <alignment horizontal="center" vertical="center"/>
    </xf>
    <xf numFmtId="0" fontId="6" fillId="7" borderId="0" xfId="0" applyFont="1" applyFill="1" applyAlignment="1">
      <alignment horizontal="center"/>
    </xf>
    <xf numFmtId="0" fontId="1" fillId="7" borderId="0" xfId="0" applyFont="1" applyFill="1" applyAlignment="1">
      <alignment horizontal="center"/>
    </xf>
  </cellXfs>
  <cellStyles count="2">
    <cellStyle name="Hyperlink" xfId="1" builtinId="8"/>
    <cellStyle name="Normal" xfId="0" builtinId="0"/>
  </cellStyles>
  <dxfs count="15">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dxf>
    <dxf>
      <fill>
        <patternFill>
          <bgColor theme="9" tint="0.39994506668294322"/>
        </patternFill>
      </fill>
    </dxf>
    <dxf>
      <fill>
        <patternFill>
          <bgColor theme="6" tint="0.59996337778862885"/>
        </patternFill>
      </fill>
    </dxf>
    <dxf>
      <border>
        <left style="thin">
          <color auto="1"/>
        </left>
        <right style="thin">
          <color auto="1"/>
        </right>
        <top style="thin">
          <color auto="1"/>
        </top>
        <bottom style="thin">
          <color auto="1"/>
        </bottom>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1" tint="0.34998626667073579"/>
        </patternFill>
      </fill>
    </dxf>
    <dxf>
      <fill>
        <patternFill>
          <bgColor rgb="FFFF0066"/>
        </patternFill>
      </fill>
    </dxf>
    <dxf>
      <fill>
        <patternFill>
          <bgColor theme="9" tint="0.39994506668294322"/>
        </patternFill>
      </fill>
    </dxf>
    <dxf>
      <fill>
        <patternFill>
          <bgColor theme="9" tint="0.39994506668294322"/>
        </patternFill>
      </fill>
    </dxf>
    <dxf>
      <fill>
        <patternFill>
          <bgColor theme="2" tint="-9.9948118533890809E-2"/>
        </patternFill>
      </fill>
    </dxf>
    <dxf>
      <fill>
        <patternFill>
          <bgColor theme="1" tint="0.34998626667073579"/>
        </patternFill>
      </fill>
    </dxf>
    <dxf>
      <fill>
        <patternFill>
          <bgColor theme="1" tint="0.34998626667073579"/>
        </patternFill>
      </fill>
    </dxf>
    <dxf>
      <fill>
        <patternFill>
          <bgColor theme="9" tint="0.39994506668294322"/>
        </patternFill>
      </fill>
      <border>
        <left style="thin">
          <color auto="1"/>
        </left>
        <right style="thin">
          <color auto="1"/>
        </right>
        <top style="thin">
          <color auto="1"/>
        </top>
        <bottom style="thin">
          <color auto="1"/>
        </bottom>
      </border>
    </dxf>
    <dxf>
      <fill>
        <patternFill>
          <bgColor rgb="FFFFFF99"/>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00CCFF"/>
      <color rgb="FFFFCC66"/>
      <color rgb="FFFFFF99"/>
      <color rgb="FF0066CC"/>
      <color rgb="FF663300"/>
      <color rgb="FFFF0066"/>
      <color rgb="FFFFFF66"/>
      <color rgb="FFCCFF66"/>
      <color rgb="FF993366"/>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1362074</xdr:colOff>
      <xdr:row>0</xdr:row>
      <xdr:rowOff>38100</xdr:rowOff>
    </xdr:from>
    <xdr:to>
      <xdr:col>1</xdr:col>
      <xdr:colOff>2228849</xdr:colOff>
      <xdr:row>1</xdr:row>
      <xdr:rowOff>494439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1674" y="38100"/>
          <a:ext cx="866775" cy="10373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581024</xdr:colOff>
      <xdr:row>0</xdr:row>
      <xdr:rowOff>171449</xdr:rowOff>
    </xdr:from>
    <xdr:ext cx="9229725" cy="10253704"/>
    <xdr:sp macro="" textlink="">
      <xdr:nvSpPr>
        <xdr:cNvPr id="2" name="TextBox 1"/>
        <xdr:cNvSpPr txBox="1"/>
      </xdr:nvSpPr>
      <xdr:spPr>
        <a:xfrm>
          <a:off x="581024" y="171449"/>
          <a:ext cx="9229725" cy="10253704"/>
        </a:xfrm>
        <a:prstGeom prst="rect">
          <a:avLst/>
        </a:prstGeom>
        <a:solidFill>
          <a:schemeClr val="bg1">
            <a:lumMod val="95000"/>
          </a:schemeClr>
        </a:solid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chemeClr val="tx1"/>
              </a:solidFill>
              <a:effectLst/>
              <a:latin typeface="+mn-lt"/>
              <a:ea typeface="+mn-ea"/>
              <a:cs typeface="+mn-cs"/>
            </a:rPr>
            <a:t>In accordance with the Paperwork Reduction Act of 1995 (44 U.S.C. 3501, et seq.) and the Privacy Act of 1974 (5 U.S.C. 552a), please be advised:</a:t>
          </a:r>
        </a:p>
        <a:p>
          <a:r>
            <a:rPr lang="en-US" sz="1100">
              <a:solidFill>
                <a:schemeClr val="tx1"/>
              </a:solidFill>
              <a:effectLst/>
              <a:latin typeface="+mn-lt"/>
              <a:ea typeface="+mn-ea"/>
              <a:cs typeface="+mn-cs"/>
            </a:rPr>
            <a:t> </a:t>
          </a:r>
        </a:p>
        <a:p>
          <a:pPr lvl="0"/>
          <a:r>
            <a:rPr lang="en-US" sz="1100">
              <a:solidFill>
                <a:schemeClr val="tx1"/>
              </a:solidFill>
              <a:effectLst/>
              <a:latin typeface="+mn-lt"/>
              <a:ea typeface="+mn-ea"/>
              <a:cs typeface="+mn-cs"/>
            </a:rPr>
            <a:t>The gathering of information on fish and wildlife is authorized by:</a:t>
          </a:r>
        </a:p>
        <a:p>
          <a:r>
            <a:rPr lang="en-US" sz="1100">
              <a:solidFill>
                <a:schemeClr val="tx1"/>
              </a:solidFill>
              <a:effectLst/>
              <a:latin typeface="+mn-lt"/>
              <a:ea typeface="+mn-ea"/>
              <a:cs typeface="+mn-cs"/>
            </a:rPr>
            <a:t>(Authorizing statutes can be found at: </a:t>
          </a:r>
          <a:r>
            <a:rPr lang="en-US" sz="1100" u="sng">
              <a:solidFill>
                <a:schemeClr val="tx1"/>
              </a:solidFill>
              <a:effectLst/>
              <a:latin typeface="+mn-lt"/>
              <a:ea typeface="+mn-ea"/>
              <a:cs typeface="+mn-cs"/>
              <a:hlinkClick xmlns:r="http://schemas.openxmlformats.org/officeDocument/2006/relationships" r:id=""/>
            </a:rPr>
            <a:t>http://www.gpoaccess.gov/cfr/index.html</a:t>
          </a:r>
          <a:r>
            <a:rPr lang="en-US" sz="1100">
              <a:solidFill>
                <a:schemeClr val="tx1"/>
              </a:solidFill>
              <a:effectLst/>
              <a:latin typeface="+mn-lt"/>
              <a:ea typeface="+mn-ea"/>
              <a:cs typeface="+mn-cs"/>
            </a:rPr>
            <a:t> and </a:t>
          </a:r>
          <a:r>
            <a:rPr lang="en-US" sz="1100" u="sng">
              <a:solidFill>
                <a:schemeClr val="tx1"/>
              </a:solidFill>
              <a:effectLst/>
              <a:latin typeface="+mn-lt"/>
              <a:ea typeface="+mn-ea"/>
              <a:cs typeface="+mn-cs"/>
              <a:hlinkClick xmlns:r="http://schemas.openxmlformats.org/officeDocument/2006/relationships" r:id=""/>
            </a:rPr>
            <a:t>http://www.fws.gov/permits/ltr/ltr.html</a:t>
          </a:r>
          <a:r>
            <a:rPr lang="en-US" sz="1100">
              <a:solidFill>
                <a:schemeClr val="tx1"/>
              </a:solidFill>
              <a:effectLst/>
              <a:latin typeface="+mn-lt"/>
              <a:ea typeface="+mn-ea"/>
              <a:cs typeface="+mn-cs"/>
            </a:rPr>
            <a:t>.)</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	a.</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Endangered Species Act of 1973 (16 U.S.C. 1531-1544), 50CFR 17;</a:t>
          </a:r>
        </a:p>
        <a:p>
          <a:r>
            <a:rPr lang="en-US" sz="1100">
              <a:solidFill>
                <a:schemeClr val="tx1"/>
              </a:solidFill>
              <a:effectLst/>
              <a:latin typeface="+mn-lt"/>
              <a:ea typeface="+mn-ea"/>
              <a:cs typeface="+mn-cs"/>
            </a:rPr>
            <a:t>	b.</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Lacey Act: Injurious Wildlife (18 U.S.C. 42), 50 CFR 16;</a:t>
          </a:r>
        </a:p>
        <a:p>
          <a:r>
            <a:rPr lang="en-US" sz="1100">
              <a:solidFill>
                <a:schemeClr val="tx1"/>
              </a:solidFill>
              <a:effectLst/>
              <a:latin typeface="+mn-lt"/>
              <a:ea typeface="+mn-ea"/>
              <a:cs typeface="+mn-cs"/>
            </a:rPr>
            <a:t>	c.</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Convention on International Trade in Endangered Species of Wild Fauna and Flora (TIAS 8249), http://www.cites.org/, 50 CFR 23;</a:t>
          </a:r>
        </a:p>
        <a:p>
          <a:r>
            <a:rPr lang="en-US" sz="1100">
              <a:solidFill>
                <a:schemeClr val="tx1"/>
              </a:solidFill>
              <a:effectLst/>
              <a:latin typeface="+mn-lt"/>
              <a:ea typeface="+mn-ea"/>
              <a:cs typeface="+mn-cs"/>
            </a:rPr>
            <a:t>	d.</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General Provisions, 50 CFR 10;</a:t>
          </a:r>
        </a:p>
        <a:p>
          <a:r>
            <a:rPr lang="en-US" sz="1100">
              <a:solidFill>
                <a:schemeClr val="tx1"/>
              </a:solidFill>
              <a:effectLst/>
              <a:latin typeface="+mn-lt"/>
              <a:ea typeface="+mn-ea"/>
              <a:cs typeface="+mn-cs"/>
            </a:rPr>
            <a:t>	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General Permit Procedures, 50 CFR 13; and</a:t>
          </a:r>
        </a:p>
        <a:p>
          <a:r>
            <a:rPr lang="en-US" sz="1100">
              <a:solidFill>
                <a:schemeClr val="tx1"/>
              </a:solidFill>
              <a:effectLst/>
              <a:latin typeface="+mn-lt"/>
              <a:ea typeface="+mn-ea"/>
              <a:cs typeface="+mn-cs"/>
            </a:rPr>
            <a:t>	f.</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Wildlife Provisions (Import/export/transport), 50 CFR 14.</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2.</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Information requested in this form is purely voluntary. However, submission of requested information is required as a condition of permits authorized under the above laws. Failure to provide all requested information may be sufficient cause for the U.S. Fish and Wildlife Service to deny a permit request. We may not conduct or sponsor and you are not required to respond to a collection of information unless it displays a currently valid OMB control number.</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3.</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Certain applications for permits authorized under the Endangered Species Act of 1973 (16 U.S.C. 1539) and the Marine Mammal Protection Act of 1972 (16 U.S.C. 1374) will be published in the Federal Register as required by the two laws.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4.</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Disclosures outside the Department of the Interior may be made without the consent of an individual under the routine uses listed below, if the disclosure is compatible with the purposes for which the record was collected. (Ref. 68 FR 52611, September 4, 2003)</a:t>
          </a:r>
        </a:p>
        <a:p>
          <a:r>
            <a:rPr lang="en-US" sz="1100">
              <a:solidFill>
                <a:schemeClr val="tx1"/>
              </a:solidFill>
              <a:effectLst/>
              <a:latin typeface="+mn-lt"/>
              <a:ea typeface="+mn-ea"/>
              <a:cs typeface="+mn-cs"/>
            </a:rPr>
            <a:t> </a:t>
          </a:r>
        </a:p>
        <a:p>
          <a:pPr lvl="0"/>
          <a:r>
            <a:rPr lang="en-US" sz="1100">
              <a:solidFill>
                <a:schemeClr val="tx1"/>
              </a:solidFill>
              <a:effectLst/>
              <a:latin typeface="+mn-lt"/>
              <a:ea typeface="+mn-ea"/>
              <a:cs typeface="+mn-cs"/>
            </a:rPr>
            <a:t>	a. Routine disclosure to subject matter experts, and Federal, tribal, State, local, and foreign agencies, for the purpose of obtaining advice 	    relevant </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to making a decision on an application for a permit or when necessary to accomplish a FWS function related to this system of 	    records.</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b. Routine disclosure to the public as a result of publishing Federal Register notices announcing the receipt of permit applications for public 	    comment or notice of the decision on a permit application.</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c. Routine disclosure to Federal, tribal, State, local, or foreign wildlife and plant agencies for the exchange of information on permits granted or 	    denied to assure compliance with all applicable permitting requirements.</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d.</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Routine disclosure to Captive-bred Wildlife registrants under the Endangered Species Act for the exchange of authorized species, and to 	    share information on the captive breeding of these species.</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e. Routine disclosure to the Department of Justice, or a court, adjudicative, or other administrative body or to a party in litigation before a 	    court or adjudicative or administrative body, under certain circumstances.</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f. Routine disclosure to the appropriate Federal, tribal, State, local, or foreign governmental agency responsible for investigating, prosecuting, 	   enforcing, or implementing statutes, rules, or licenses, when we become aware of a violation or potential violation of such statutes, rules, or 	   licenses, or when we need to monitor activities associated with a permit or regulated use.</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g. Routine disclosure to a congressional office in response to an inquiry to the office by the individual to whom the record pertains.</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h. Routine disclosure to the Government Accountability Office or Congress when the information is required for the evaluation of the permit 	    programs.</a:t>
          </a: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j. Routine disclosure to provide addresses obtained from the Internal Revenue Service to debt collection agencies for purposes of locating a 	   debtor to collect or compromise a Federal claim against the debtor or to consumer reporting agencies to prepare a commercial credit report 	   for use by the FWS.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5.</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For individuals, personal information such as home address and telephone number, financial data, and personal identifiers (social security number, birth date, etc.) will be removed prior to any release of the application.</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6.</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public reporting burden on the applicant for information collection varies depending on the activity for which a permit is requested. The relevant burden for an Enhancement of Survival permit application is 2.5 hours. This burden estimate includes time for reviewing instructions, gathering and maintaining data and completing and reviewing the form. You may direct comments regarding the burden estimate or any other aspect of the form to the Service Information Clearance Officer, U.S. Fish and Wildlife Service, MS: BPHC, 5275 Leesburg Pike, Falls Church, VA  22041-3803. </a:t>
          </a:r>
        </a:p>
        <a:p>
          <a:endParaRPr lang="en-US"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Keith Lott" refreshedDate="42762.384965046294" createdVersion="4" refreshedVersion="4" minRefreshableVersion="3" recordCount="539">
  <cacheSource type="worksheet">
    <worksheetSource name="=(Pivot_input)"/>
  </cacheSource>
  <cacheFields count="3">
    <cacheField name="SITE_ID" numFmtId="0">
      <sharedItems containsBlank="1" count="6">
        <s v="825208415643-2015"/>
        <s v=""/>
        <m/>
        <s v="772656301656-20m-2016" u="1"/>
        <s v="00-0m-0" u="1"/>
        <s v="832362430809-2m-2016" u="1"/>
      </sharedItems>
    </cacheField>
    <cacheField name="SPECIES" numFmtId="0">
      <sharedItems containsBlank="1" count="41">
        <s v="ANPA"/>
        <s v="COIN"/>
        <s v="CORA"/>
        <s v="COTO"/>
        <s v="COVI"/>
        <s v="EPFU"/>
        <s v="EUFL"/>
        <s v="EUMA"/>
        <s v="INPH"/>
        <s v="LABL"/>
        <s v="LABO"/>
        <s v="LACI"/>
        <s v="LAIN"/>
        <s v="LANO"/>
        <s v="LASE"/>
        <s v="MOMO"/>
        <s v="MYAU"/>
        <s v="MYCA"/>
        <s v="MYCI"/>
        <s v="MYEV"/>
        <s v="MYGR"/>
        <s v="MYLE"/>
        <s v="MYLU"/>
        <s v="MYLU_MYSO"/>
        <s v="MYSE"/>
        <s v="MYSO"/>
        <s v="MYTH"/>
        <s v="MYVE"/>
        <s v="MYVO"/>
        <s v="MYYU"/>
        <s v="NOBATS"/>
        <s v="NYHU"/>
        <s v="NYMA"/>
        <s v="PAHE"/>
        <s v="PESU"/>
        <s v="TABR"/>
        <s v="UNKN"/>
        <s v="UNLA"/>
        <s v="UNMY"/>
        <s v=""/>
        <m/>
      </sharedItems>
    </cacheField>
    <cacheField name="CONFIRMED" numFmtId="0">
      <sharedItems containsBlank="1" containsMixedTypes="1" containsNumber="1" containsInteger="1" minValue="1" maxValue="3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39">
  <r>
    <x v="0"/>
    <x v="0"/>
    <n v="1"/>
  </r>
  <r>
    <x v="0"/>
    <x v="1"/>
    <n v="2"/>
  </r>
  <r>
    <x v="0"/>
    <x v="2"/>
    <n v="3"/>
  </r>
  <r>
    <x v="0"/>
    <x v="3"/>
    <n v="4"/>
  </r>
  <r>
    <x v="0"/>
    <x v="4"/>
    <n v="5"/>
  </r>
  <r>
    <x v="0"/>
    <x v="5"/>
    <n v="6"/>
  </r>
  <r>
    <x v="0"/>
    <x v="6"/>
    <n v="7"/>
  </r>
  <r>
    <x v="0"/>
    <x v="7"/>
    <n v="8"/>
  </r>
  <r>
    <x v="0"/>
    <x v="8"/>
    <n v="9"/>
  </r>
  <r>
    <x v="0"/>
    <x v="9"/>
    <n v="10"/>
  </r>
  <r>
    <x v="0"/>
    <x v="10"/>
    <n v="11"/>
  </r>
  <r>
    <x v="0"/>
    <x v="11"/>
    <n v="12"/>
  </r>
  <r>
    <x v="0"/>
    <x v="12"/>
    <n v="13"/>
  </r>
  <r>
    <x v="0"/>
    <x v="13"/>
    <n v="14"/>
  </r>
  <r>
    <x v="0"/>
    <x v="14"/>
    <n v="15"/>
  </r>
  <r>
    <x v="0"/>
    <x v="15"/>
    <n v="16"/>
  </r>
  <r>
    <x v="0"/>
    <x v="16"/>
    <n v="17"/>
  </r>
  <r>
    <x v="0"/>
    <x v="17"/>
    <n v="18"/>
  </r>
  <r>
    <x v="0"/>
    <x v="18"/>
    <n v="19"/>
  </r>
  <r>
    <x v="0"/>
    <x v="19"/>
    <n v="20"/>
  </r>
  <r>
    <x v="0"/>
    <x v="20"/>
    <n v="21"/>
  </r>
  <r>
    <x v="0"/>
    <x v="21"/>
    <n v="22"/>
  </r>
  <r>
    <x v="0"/>
    <x v="22"/>
    <n v="23"/>
  </r>
  <r>
    <x v="0"/>
    <x v="23"/>
    <n v="24"/>
  </r>
  <r>
    <x v="0"/>
    <x v="24"/>
    <n v="25"/>
  </r>
  <r>
    <x v="0"/>
    <x v="25"/>
    <n v="26"/>
  </r>
  <r>
    <x v="0"/>
    <x v="26"/>
    <n v="27"/>
  </r>
  <r>
    <x v="0"/>
    <x v="27"/>
    <n v="28"/>
  </r>
  <r>
    <x v="0"/>
    <x v="28"/>
    <n v="29"/>
  </r>
  <r>
    <x v="0"/>
    <x v="29"/>
    <n v="30"/>
  </r>
  <r>
    <x v="0"/>
    <x v="30"/>
    <n v="31"/>
  </r>
  <r>
    <x v="0"/>
    <x v="31"/>
    <n v="32"/>
  </r>
  <r>
    <x v="0"/>
    <x v="32"/>
    <n v="33"/>
  </r>
  <r>
    <x v="0"/>
    <x v="33"/>
    <n v="34"/>
  </r>
  <r>
    <x v="0"/>
    <x v="34"/>
    <n v="35"/>
  </r>
  <r>
    <x v="0"/>
    <x v="35"/>
    <n v="36"/>
  </r>
  <r>
    <x v="0"/>
    <x v="36"/>
    <n v="37"/>
  </r>
  <r>
    <x v="0"/>
    <x v="37"/>
    <n v="38"/>
  </r>
  <r>
    <x v="0"/>
    <x v="38"/>
    <n v="39"/>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1"/>
    <x v="39"/>
    <s v=""/>
  </r>
  <r>
    <x v="2"/>
    <x v="4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missingCaption="0" updatedVersion="4" minRefreshableVersion="3" showDrill="0" showDataTips="0" useAutoFormatting="1" rowGrandTotals="0" colGrandTotals="0" itemPrintTitles="1" createdVersion="4" indent="0" showHeaders="0" outline="1" outlineData="1" multipleFieldFilters="0">
  <location ref="B2:AO4" firstHeaderRow="1" firstDataRow="2" firstDataCol="1"/>
  <pivotFields count="3">
    <pivotField axis="axisRow" showAll="0">
      <items count="7">
        <item h="1" m="1" x="4"/>
        <item x="0"/>
        <item h="1" x="2"/>
        <item m="1" x="3"/>
        <item h="1" x="1"/>
        <item m="1" x="5"/>
        <item t="default"/>
      </items>
    </pivotField>
    <pivotField axis="axisCol" showAll="0" sortType="ascending">
      <items count="42">
        <item x="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40"/>
        <item t="default"/>
      </items>
    </pivotField>
    <pivotField dataField="1" showAll="0"/>
  </pivotFields>
  <rowFields count="1">
    <field x="0"/>
  </rowFields>
  <rowItems count="1">
    <i>
      <x v="1"/>
    </i>
  </rowItems>
  <colFields count="1">
    <field x="1"/>
  </colFields>
  <colItems count="39">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colItems>
  <dataFields count="1">
    <dataField name="Sum of CONFIRMED" fld="2"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Keith_Lott@fws.gov"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Keith_Lott@fw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3300"/>
  </sheetPr>
  <dimension ref="A1:AQ65"/>
  <sheetViews>
    <sheetView tabSelected="1" workbookViewId="0">
      <selection activeCell="K10" sqref="K10"/>
    </sheetView>
  </sheetViews>
  <sheetFormatPr defaultRowHeight="15" x14ac:dyDescent="0.25"/>
  <cols>
    <col min="1" max="1" width="9.140625" style="25"/>
    <col min="2" max="2" width="35" style="25" customWidth="1"/>
    <col min="3" max="3" width="32" style="158" bestFit="1" customWidth="1"/>
    <col min="4" max="4" width="3.42578125" style="25" customWidth="1"/>
    <col min="5" max="5" width="24" style="220" customWidth="1"/>
    <col min="6" max="6" width="35.28515625" style="220" customWidth="1"/>
    <col min="7" max="7" width="27.5703125" style="220" customWidth="1"/>
    <col min="8" max="9" width="9.140625" style="25"/>
    <col min="10" max="10" width="19.140625" style="25" bestFit="1" customWidth="1"/>
    <col min="11" max="21" width="9.140625" style="25"/>
    <col min="22" max="22" width="30.28515625" style="25" bestFit="1" customWidth="1"/>
    <col min="23" max="27" width="9.140625" style="25"/>
    <col min="28" max="28" width="12.7109375" style="25" bestFit="1" customWidth="1"/>
    <col min="29" max="29" width="19.140625" style="25" bestFit="1" customWidth="1"/>
    <col min="30" max="16384" width="9.140625" style="25"/>
  </cols>
  <sheetData>
    <row r="1" spans="1:43" ht="45.75" customHeight="1" x14ac:dyDescent="0.25">
      <c r="A1" s="159"/>
      <c r="B1" s="165"/>
      <c r="C1" s="316" t="str">
        <f>CONCATENATE("USFWS Region ",R2," 2016 v.4")</f>
        <v>USFWS Region 4 2016 v.4</v>
      </c>
      <c r="D1" s="317"/>
      <c r="E1" s="317"/>
      <c r="F1" s="317"/>
      <c r="G1" s="318"/>
      <c r="H1" s="191"/>
      <c r="I1" s="164"/>
      <c r="J1" s="315" t="str">
        <f>VLOOKUP(R2,AB3:AC10,2)</f>
        <v>FWS Form 3-202-55c</v>
      </c>
      <c r="K1" s="164"/>
      <c r="L1" s="164"/>
      <c r="M1" s="164"/>
      <c r="N1" s="164"/>
      <c r="O1" s="259"/>
      <c r="P1" s="259"/>
      <c r="R1" s="25" t="s">
        <v>873</v>
      </c>
      <c r="S1" s="259"/>
      <c r="T1" s="259"/>
      <c r="U1" s="259"/>
      <c r="V1" s="259"/>
      <c r="W1" s="259"/>
      <c r="X1" s="259"/>
      <c r="Y1" s="258"/>
      <c r="Z1" s="258"/>
      <c r="AA1" s="258"/>
      <c r="AB1" s="258"/>
      <c r="AC1" s="258"/>
    </row>
    <row r="2" spans="1:43" ht="42" customHeight="1" thickBot="1" x14ac:dyDescent="0.3">
      <c r="A2" s="162"/>
      <c r="B2" s="166"/>
      <c r="C2" s="316"/>
      <c r="D2" s="317"/>
      <c r="E2" s="317"/>
      <c r="F2" s="317"/>
      <c r="G2" s="318"/>
      <c r="H2" s="166"/>
      <c r="I2" s="164"/>
      <c r="J2" s="164"/>
      <c r="K2" s="164"/>
      <c r="L2" s="164"/>
      <c r="M2" s="164"/>
      <c r="N2" s="164"/>
      <c r="O2" s="259"/>
      <c r="P2" s="259"/>
      <c r="Q2" s="259"/>
      <c r="R2" s="259">
        <v>4</v>
      </c>
      <c r="T2" s="311"/>
      <c r="U2" s="311"/>
      <c r="V2" s="311"/>
      <c r="W2" s="311"/>
      <c r="X2" s="311"/>
      <c r="Y2" s="312"/>
      <c r="Z2" s="312"/>
      <c r="AA2" s="312"/>
      <c r="AB2" s="312" t="s">
        <v>2155</v>
      </c>
      <c r="AC2" s="312" t="s">
        <v>2150</v>
      </c>
      <c r="AD2" s="258"/>
      <c r="AE2" s="258"/>
      <c r="AF2" s="258"/>
    </row>
    <row r="3" spans="1:43" ht="32.25" customHeight="1" thickBot="1" x14ac:dyDescent="0.3">
      <c r="A3" s="169"/>
      <c r="B3" s="323" t="s">
        <v>575</v>
      </c>
      <c r="C3" s="324"/>
      <c r="D3" s="168"/>
      <c r="E3" s="224" t="s">
        <v>565</v>
      </c>
      <c r="F3" s="225" t="s">
        <v>35</v>
      </c>
      <c r="G3" s="226" t="s">
        <v>301</v>
      </c>
      <c r="H3" s="174"/>
      <c r="I3" s="164"/>
      <c r="J3" s="164"/>
      <c r="K3" s="164"/>
      <c r="L3" s="164"/>
      <c r="M3" s="164"/>
      <c r="N3" s="164"/>
      <c r="O3" s="259"/>
      <c r="P3" s="259"/>
      <c r="Q3" s="259"/>
      <c r="R3" s="259"/>
      <c r="S3" s="259"/>
      <c r="T3" s="311"/>
      <c r="U3" s="311"/>
      <c r="V3" s="311"/>
      <c r="W3" s="311"/>
      <c r="X3" s="311"/>
      <c r="Y3" s="312"/>
      <c r="Z3" s="312"/>
      <c r="AA3" s="312"/>
      <c r="AB3" s="312">
        <v>1</v>
      </c>
      <c r="AC3" s="312"/>
      <c r="AD3" s="258"/>
      <c r="AE3" s="258"/>
      <c r="AF3" s="258"/>
    </row>
    <row r="4" spans="1:43" ht="16.5" customHeight="1" thickBot="1" x14ac:dyDescent="0.3">
      <c r="A4" s="169"/>
      <c r="B4" s="325"/>
      <c r="C4" s="326"/>
      <c r="D4" s="174"/>
      <c r="E4" s="223" t="str">
        <f>IF(X4="","",X4)</f>
        <v>CORA</v>
      </c>
      <c r="F4" s="262" t="str">
        <f t="shared" ref="F4:G4" si="0">IF(Y4="","",Y4)</f>
        <v>Corynorhinus rafinesquii</v>
      </c>
      <c r="G4" s="223" t="str">
        <f t="shared" si="0"/>
        <v>Rafinesque's big-eared bat</v>
      </c>
      <c r="H4" s="161"/>
      <c r="I4" s="164"/>
      <c r="J4" s="164"/>
      <c r="K4" s="164"/>
      <c r="L4" s="164"/>
      <c r="M4" s="164"/>
      <c r="N4" s="164"/>
      <c r="O4" s="259"/>
      <c r="P4" s="259"/>
      <c r="Q4" s="259"/>
      <c r="R4" s="259"/>
      <c r="S4" s="259"/>
      <c r="T4" s="311"/>
      <c r="U4" s="311" t="str">
        <f>VLOOKUP((CONCATENATE("Region_",$R$2,"_codes")),Species_by_Region!$A$53:$AD$64,2,FALSE)</f>
        <v>CORA</v>
      </c>
      <c r="V4" s="311" t="str">
        <f>VLOOKUP((CONCATENATE("Region_",$R$2,"_SN")),Species_by_Region!$A$53:$AD$64,2,FALSE)</f>
        <v>Corynorhinus rafinesquii</v>
      </c>
      <c r="W4" s="311" t="str">
        <f>VLOOKUP((CONCATENATE("Region_",$R$2,"_Species")),Species_by_Region!$A$53:$AD$64,2,FALSE)</f>
        <v>Rafinesque's big-eared bat</v>
      </c>
      <c r="X4" s="311" t="str">
        <f t="shared" ref="X4:X24" si="1">IF(U4=0,"",U4)</f>
        <v>CORA</v>
      </c>
      <c r="Y4" s="312" t="str">
        <f t="shared" ref="Y4:Z19" si="2">IF(V4=0,"",V4)</f>
        <v>Corynorhinus rafinesquii</v>
      </c>
      <c r="Z4" s="312" t="str">
        <f t="shared" si="2"/>
        <v>Rafinesque's big-eared bat</v>
      </c>
      <c r="AA4" s="312"/>
      <c r="AB4" s="312">
        <v>2</v>
      </c>
      <c r="AC4" s="312"/>
      <c r="AD4" s="258"/>
      <c r="AE4" s="258"/>
      <c r="AF4" s="258"/>
    </row>
    <row r="5" spans="1:43" ht="16.5" customHeight="1" x14ac:dyDescent="0.25">
      <c r="A5" s="169"/>
      <c r="B5" s="327" t="s">
        <v>576</v>
      </c>
      <c r="C5" s="328"/>
      <c r="D5" s="174"/>
      <c r="E5" s="223" t="str">
        <f t="shared" ref="E5:E26" si="3">IF(X5="","",X5)</f>
        <v>COTO</v>
      </c>
      <c r="F5" s="262" t="str">
        <f t="shared" ref="F5:F26" si="4">IF(Y5="","",Y5)</f>
        <v>Corynorhinus townsendii</v>
      </c>
      <c r="G5" s="223" t="str">
        <f t="shared" ref="G5:G26" si="5">IF(Z5="","",Z5)</f>
        <v>Townsend's big-eared bat</v>
      </c>
      <c r="H5" s="161"/>
      <c r="I5" s="164"/>
      <c r="J5" s="164"/>
      <c r="K5" s="164"/>
      <c r="L5" s="164"/>
      <c r="M5" s="164"/>
      <c r="N5" s="164"/>
      <c r="O5" s="259"/>
      <c r="P5" s="259"/>
      <c r="Q5" s="259"/>
      <c r="R5" s="259"/>
      <c r="S5" s="259"/>
      <c r="T5" s="311"/>
      <c r="U5" s="311" t="str">
        <f>VLOOKUP((CONCATENATE("Region_",$R$2,"_codes")),Species_by_Region!$A$53:$AD$64,3,FALSE)</f>
        <v>COTO</v>
      </c>
      <c r="V5" s="311" t="str">
        <f>VLOOKUP((CONCATENATE("Region_",$R$2,"_SN")),Species_by_Region!$A$53:$AD$64,3,FALSE)</f>
        <v>Corynorhinus townsendii</v>
      </c>
      <c r="W5" s="311" t="str">
        <f>VLOOKUP((CONCATENATE("Region_",$R$2,"_Species")),Species_by_Region!$A$53:$AD$64,3,FALSE)</f>
        <v>Townsend's big-eared bat</v>
      </c>
      <c r="X5" s="311" t="str">
        <f t="shared" si="1"/>
        <v>COTO</v>
      </c>
      <c r="Y5" s="312" t="str">
        <f t="shared" si="2"/>
        <v>Corynorhinus townsendii</v>
      </c>
      <c r="Z5" s="312" t="str">
        <f t="shared" si="2"/>
        <v>Townsend's big-eared bat</v>
      </c>
      <c r="AA5" s="312"/>
      <c r="AB5" s="312">
        <v>3</v>
      </c>
      <c r="AC5" s="312" t="s">
        <v>2151</v>
      </c>
      <c r="AD5" s="258"/>
      <c r="AE5" s="258"/>
      <c r="AF5" s="258"/>
    </row>
    <row r="6" spans="1:43" ht="15.75" x14ac:dyDescent="0.25">
      <c r="A6" s="169"/>
      <c r="B6" s="329"/>
      <c r="C6" s="330"/>
      <c r="D6" s="174"/>
      <c r="E6" s="223" t="str">
        <f t="shared" si="3"/>
        <v>COIN</v>
      </c>
      <c r="F6" s="262" t="str">
        <f t="shared" si="4"/>
        <v>Corynorhinus townsendii ingens</v>
      </c>
      <c r="G6" s="223" t="str">
        <f t="shared" si="5"/>
        <v>Ozark big-eared bat</v>
      </c>
      <c r="H6" s="161"/>
      <c r="I6" s="164"/>
      <c r="J6" s="164"/>
      <c r="K6" s="164"/>
      <c r="L6" s="164"/>
      <c r="M6" s="164"/>
      <c r="N6" s="164"/>
      <c r="O6" s="259"/>
      <c r="P6" s="259"/>
      <c r="Q6" s="259"/>
      <c r="R6" s="259"/>
      <c r="S6" s="259"/>
      <c r="T6" s="311"/>
      <c r="U6" s="311" t="str">
        <f>VLOOKUP((CONCATENATE("Region_",$R$2,"_codes")),Species_by_Region!$A$53:$AD$64,4,FALSE)</f>
        <v>COIN</v>
      </c>
      <c r="V6" s="311" t="str">
        <f>VLOOKUP((CONCATENATE("Region_",$R$2,"_SN")),Species_by_Region!$A$53:$AD$64,4,FALSE)</f>
        <v>Corynorhinus townsendii ingens</v>
      </c>
      <c r="W6" s="311" t="str">
        <f>VLOOKUP((CONCATENATE("Region_",$R$2,"_Species")),Species_by_Region!$A$53:$AD$64,4,FALSE)</f>
        <v>Ozark big-eared bat</v>
      </c>
      <c r="X6" s="311" t="str">
        <f t="shared" si="1"/>
        <v>COIN</v>
      </c>
      <c r="Y6" s="312" t="str">
        <f t="shared" si="2"/>
        <v>Corynorhinus townsendii ingens</v>
      </c>
      <c r="Z6" s="312" t="str">
        <f t="shared" si="2"/>
        <v>Ozark big-eared bat</v>
      </c>
      <c r="AA6" s="312"/>
      <c r="AB6" s="312">
        <v>4</v>
      </c>
      <c r="AC6" s="312" t="s">
        <v>2152</v>
      </c>
      <c r="AD6" s="258"/>
      <c r="AE6" s="258"/>
      <c r="AF6" s="258"/>
    </row>
    <row r="7" spans="1:43" ht="16.5" thickBot="1" x14ac:dyDescent="0.3">
      <c r="A7" s="170"/>
      <c r="B7" s="331"/>
      <c r="C7" s="332"/>
      <c r="D7" s="174"/>
      <c r="E7" s="223" t="str">
        <f t="shared" si="3"/>
        <v>EPFU</v>
      </c>
      <c r="F7" s="262" t="str">
        <f t="shared" si="4"/>
        <v>Eptesicus fuscus</v>
      </c>
      <c r="G7" s="223" t="str">
        <f t="shared" si="5"/>
        <v>Big brown bat</v>
      </c>
      <c r="H7" s="161"/>
      <c r="I7" s="164"/>
      <c r="J7" s="164"/>
      <c r="K7" s="164"/>
      <c r="L7" s="164"/>
      <c r="M7" s="164"/>
      <c r="N7" s="164"/>
      <c r="O7" s="259"/>
      <c r="P7" s="259"/>
      <c r="Q7" s="259"/>
      <c r="R7" s="259"/>
      <c r="S7" s="259"/>
      <c r="T7" s="311"/>
      <c r="U7" s="311" t="str">
        <f>VLOOKUP((CONCATENATE("Region_",$R$2,"_codes")),Species_by_Region!$A$53:$AD$64,5,FALSE)</f>
        <v>EPFU</v>
      </c>
      <c r="V7" s="311" t="str">
        <f>VLOOKUP((CONCATENATE("Region_",$R$2,"_SN")),Species_by_Region!$A$53:$AD$64,5,FALSE)</f>
        <v>Eptesicus fuscus</v>
      </c>
      <c r="W7" s="311" t="str">
        <f>VLOOKUP((CONCATENATE("Region_",$R$2,"_Species")),Species_by_Region!$A$53:$AD$64,5,FALSE)</f>
        <v>Big brown bat</v>
      </c>
      <c r="X7" s="311" t="str">
        <f t="shared" si="1"/>
        <v>EPFU</v>
      </c>
      <c r="Y7" s="312" t="str">
        <f t="shared" si="2"/>
        <v>Eptesicus fuscus</v>
      </c>
      <c r="Z7" s="312" t="str">
        <f t="shared" si="2"/>
        <v>Big brown bat</v>
      </c>
      <c r="AA7" s="312"/>
      <c r="AB7" s="312">
        <v>5</v>
      </c>
      <c r="AC7" s="312" t="s">
        <v>2153</v>
      </c>
      <c r="AD7" s="258"/>
      <c r="AE7" s="258"/>
      <c r="AF7" s="258"/>
    </row>
    <row r="8" spans="1:43" ht="16.5" thickBot="1" x14ac:dyDescent="0.3">
      <c r="A8" s="161"/>
      <c r="B8" s="171"/>
      <c r="C8" s="173"/>
      <c r="D8" s="166"/>
      <c r="E8" s="223" t="str">
        <f t="shared" si="3"/>
        <v>EUFL</v>
      </c>
      <c r="F8" s="262" t="str">
        <f t="shared" si="4"/>
        <v>Eumops floridanus</v>
      </c>
      <c r="G8" s="223" t="str">
        <f t="shared" si="5"/>
        <v>Florida bonneted bat</v>
      </c>
      <c r="H8" s="161"/>
      <c r="I8" s="164"/>
      <c r="J8" s="164"/>
      <c r="K8" s="164"/>
      <c r="L8" s="164"/>
      <c r="M8" s="164"/>
      <c r="N8" s="164"/>
      <c r="O8" s="259"/>
      <c r="P8" s="259"/>
      <c r="Q8" s="259"/>
      <c r="R8" s="259"/>
      <c r="S8" s="259"/>
      <c r="T8" s="311"/>
      <c r="U8" s="311" t="str">
        <f>VLOOKUP((CONCATENATE("Region_",$R$2,"_codes")),Species_by_Region!$A$53:$AD$64,6,FALSE)</f>
        <v>EUFL</v>
      </c>
      <c r="V8" s="311" t="str">
        <f>VLOOKUP((CONCATENATE("Region_",$R$2,"_SN")),Species_by_Region!$A$53:$AD$64,6,FALSE)</f>
        <v>Eumops floridanus</v>
      </c>
      <c r="W8" s="311" t="str">
        <f>VLOOKUP((CONCATENATE("Region_",$R$2,"_Species")),Species_by_Region!$A$53:$AD$64,6,FALSE)</f>
        <v>Florida bonneted bat</v>
      </c>
      <c r="X8" s="311" t="str">
        <f t="shared" si="1"/>
        <v>EUFL</v>
      </c>
      <c r="Y8" s="312" t="str">
        <f t="shared" si="2"/>
        <v>Eumops floridanus</v>
      </c>
      <c r="Z8" s="312" t="str">
        <f t="shared" si="2"/>
        <v>Florida bonneted bat</v>
      </c>
      <c r="AA8" s="313"/>
      <c r="AB8" s="313">
        <v>6</v>
      </c>
      <c r="AC8" s="312" t="s">
        <v>2154</v>
      </c>
      <c r="AD8" s="260"/>
      <c r="AE8" s="260"/>
      <c r="AF8" s="260"/>
      <c r="AG8" s="172"/>
      <c r="AH8" s="172"/>
      <c r="AI8" s="172"/>
      <c r="AJ8" s="172"/>
      <c r="AK8" s="172"/>
      <c r="AL8" s="172"/>
      <c r="AM8" s="172"/>
      <c r="AN8" s="172"/>
      <c r="AO8" s="172"/>
      <c r="AP8" s="172"/>
      <c r="AQ8" s="175"/>
    </row>
    <row r="9" spans="1:43" ht="16.5" thickBot="1" x14ac:dyDescent="0.3">
      <c r="B9" s="59" t="s">
        <v>562</v>
      </c>
      <c r="C9" s="60" t="s">
        <v>36</v>
      </c>
      <c r="D9" s="221"/>
      <c r="E9" s="223" t="str">
        <f t="shared" si="3"/>
        <v>LABO</v>
      </c>
      <c r="F9" s="262" t="str">
        <f t="shared" si="4"/>
        <v>Lasiurus borealis</v>
      </c>
      <c r="G9" s="223" t="str">
        <f t="shared" si="5"/>
        <v>Eastern red bat</v>
      </c>
      <c r="H9" s="161"/>
      <c r="I9" s="164"/>
      <c r="J9" s="164"/>
      <c r="K9" s="164"/>
      <c r="L9" s="164"/>
      <c r="M9" s="164"/>
      <c r="N9" s="164"/>
      <c r="O9" s="259"/>
      <c r="P9" s="259"/>
      <c r="Q9" s="259"/>
      <c r="R9" s="259"/>
      <c r="S9" s="259"/>
      <c r="T9" s="311"/>
      <c r="U9" s="311" t="str">
        <f>VLOOKUP((CONCATENATE("Region_",$R$2,"_codes")),Species_by_Region!$A$53:$AD$64,7,FALSE)</f>
        <v>LABO</v>
      </c>
      <c r="V9" s="311" t="str">
        <f>VLOOKUP((CONCATENATE("Region_",$R$2,"_SN")),Species_by_Region!$A$53:$AD$64,7,FALSE)</f>
        <v>Lasiurus borealis</v>
      </c>
      <c r="W9" s="311" t="str">
        <f>VLOOKUP((CONCATENATE("Region_",$R$2,"_Species")),Species_by_Region!$A$53:$AD$64,7,FALSE)</f>
        <v>Eastern red bat</v>
      </c>
      <c r="X9" s="311" t="str">
        <f t="shared" si="1"/>
        <v>LABO</v>
      </c>
      <c r="Y9" s="312" t="str">
        <f t="shared" si="2"/>
        <v>Lasiurus borealis</v>
      </c>
      <c r="Z9" s="312" t="str">
        <f t="shared" si="2"/>
        <v>Eastern red bat</v>
      </c>
      <c r="AA9" s="312"/>
      <c r="AB9" s="312">
        <v>7</v>
      </c>
      <c r="AC9" s="312"/>
      <c r="AD9" s="258"/>
      <c r="AE9" s="258"/>
      <c r="AF9" s="258"/>
      <c r="AQ9" s="160"/>
    </row>
    <row r="10" spans="1:43" ht="15.75" x14ac:dyDescent="0.25">
      <c r="A10" s="172"/>
      <c r="B10" s="233" t="s">
        <v>283</v>
      </c>
      <c r="C10" s="234" t="s">
        <v>26</v>
      </c>
      <c r="D10" s="172"/>
      <c r="E10" s="223" t="str">
        <f t="shared" si="3"/>
        <v>LACI</v>
      </c>
      <c r="F10" s="262" t="str">
        <f t="shared" si="4"/>
        <v>Lasiurus cinereus</v>
      </c>
      <c r="G10" s="223" t="str">
        <f t="shared" si="5"/>
        <v>Hoary bat</v>
      </c>
      <c r="H10" s="161"/>
      <c r="I10" s="164"/>
      <c r="J10" s="164"/>
      <c r="K10" s="164"/>
      <c r="L10" s="164"/>
      <c r="M10" s="164"/>
      <c r="N10" s="164"/>
      <c r="O10" s="259"/>
      <c r="P10" s="259"/>
      <c r="Q10" s="259"/>
      <c r="R10" s="259"/>
      <c r="S10" s="259"/>
      <c r="T10" s="311"/>
      <c r="U10" s="311" t="str">
        <f>VLOOKUP((CONCATENATE("Region_",$R$2,"_codes")),Species_by_Region!$A$53:$AD$64,8,FALSE)</f>
        <v>LACI</v>
      </c>
      <c r="V10" s="311" t="str">
        <f>VLOOKUP((CONCATENATE("Region_",$R$2,"_SN")),Species_by_Region!$A$53:$AD$64,8,FALSE)</f>
        <v>Lasiurus cinereus</v>
      </c>
      <c r="W10" s="311" t="str">
        <f>VLOOKUP((CONCATENATE("Region_",$R$2,"_Species")),Species_by_Region!$A$53:$AD$64,8,FALSE)</f>
        <v>Hoary bat</v>
      </c>
      <c r="X10" s="311" t="str">
        <f t="shared" si="1"/>
        <v>LACI</v>
      </c>
      <c r="Y10" s="312" t="str">
        <f t="shared" si="2"/>
        <v>Lasiurus cinereus</v>
      </c>
      <c r="Z10" s="312" t="str">
        <f t="shared" si="2"/>
        <v>Hoary bat</v>
      </c>
      <c r="AA10" s="312"/>
      <c r="AB10" s="312">
        <v>8</v>
      </c>
      <c r="AC10" s="312"/>
      <c r="AD10" s="258"/>
      <c r="AE10" s="258"/>
      <c r="AF10" s="258"/>
      <c r="AQ10" s="160"/>
    </row>
    <row r="11" spans="1:43" ht="15.75" x14ac:dyDescent="0.25">
      <c r="A11" s="172"/>
      <c r="B11" s="231" t="s">
        <v>282</v>
      </c>
      <c r="C11" s="232" t="s">
        <v>27</v>
      </c>
      <c r="D11" s="161"/>
      <c r="E11" s="223" t="str">
        <f t="shared" si="3"/>
        <v>LAIN</v>
      </c>
      <c r="F11" s="262" t="str">
        <f t="shared" si="4"/>
        <v>Lasiurus intermedius</v>
      </c>
      <c r="G11" s="223" t="str">
        <f t="shared" si="5"/>
        <v>Northern yellow bat</v>
      </c>
      <c r="H11" s="161"/>
      <c r="I11" s="164"/>
      <c r="J11" s="164"/>
      <c r="K11" s="164"/>
      <c r="L11" s="164"/>
      <c r="M11" s="164"/>
      <c r="N11" s="164"/>
      <c r="O11" s="259"/>
      <c r="P11" s="259"/>
      <c r="Q11" s="259"/>
      <c r="R11" s="259"/>
      <c r="S11" s="259"/>
      <c r="T11" s="311"/>
      <c r="U11" s="311" t="str">
        <f>VLOOKUP((CONCATENATE("Region_",$R$2,"_codes")),Species_by_Region!$A$53:$AD$64,9,FALSE)</f>
        <v>LAIN</v>
      </c>
      <c r="V11" s="311" t="str">
        <f>VLOOKUP((CONCATENATE("Region_",$R$2,"_SN")),Species_by_Region!$A$53:$AD$64,9,FALSE)</f>
        <v>Lasiurus intermedius</v>
      </c>
      <c r="W11" s="311" t="str">
        <f>VLOOKUP((CONCATENATE("Region_",$R$2,"_Species")),Species_by_Region!$A$53:$AD$64,9,FALSE)</f>
        <v>Northern yellow bat</v>
      </c>
      <c r="X11" s="311" t="str">
        <f t="shared" si="1"/>
        <v>LAIN</v>
      </c>
      <c r="Y11" s="312" t="str">
        <f t="shared" si="2"/>
        <v>Lasiurus intermedius</v>
      </c>
      <c r="Z11" s="312" t="str">
        <f t="shared" si="2"/>
        <v>Northern yellow bat</v>
      </c>
      <c r="AA11" s="312"/>
      <c r="AB11" s="312"/>
      <c r="AC11" s="312"/>
      <c r="AD11" s="258"/>
      <c r="AE11" s="258"/>
      <c r="AF11" s="258"/>
      <c r="AQ11" s="160"/>
    </row>
    <row r="12" spans="1:43" ht="15.75" x14ac:dyDescent="0.25">
      <c r="A12" s="172"/>
      <c r="B12" s="231" t="s">
        <v>272</v>
      </c>
      <c r="C12" s="232" t="s">
        <v>24</v>
      </c>
      <c r="E12" s="223" t="str">
        <f t="shared" si="3"/>
        <v>LANO</v>
      </c>
      <c r="F12" s="262" t="str">
        <f t="shared" si="4"/>
        <v>Lasionycteris noctivagans</v>
      </c>
      <c r="G12" s="223" t="str">
        <f t="shared" si="5"/>
        <v>Silver-haired bat</v>
      </c>
      <c r="H12" s="161"/>
      <c r="I12" s="164"/>
      <c r="J12" s="164"/>
      <c r="K12" s="164"/>
      <c r="L12" s="164"/>
      <c r="M12" s="164"/>
      <c r="N12" s="164"/>
      <c r="O12" s="259"/>
      <c r="P12" s="259"/>
      <c r="Q12" s="259"/>
      <c r="R12" s="259"/>
      <c r="S12" s="259"/>
      <c r="T12" s="311"/>
      <c r="U12" s="311" t="str">
        <f>VLOOKUP((CONCATENATE("Region_",$R$2,"_codes")),Species_by_Region!$A$53:$AD$64,10,FALSE)</f>
        <v>LANO</v>
      </c>
      <c r="V12" s="311" t="str">
        <f>VLOOKUP((CONCATENATE("Region_",$R$2,"_SN")),Species_by_Region!$A$53:$AD$64,10,FALSE)</f>
        <v>Lasionycteris noctivagans</v>
      </c>
      <c r="W12" s="311" t="str">
        <f>VLOOKUP((CONCATENATE("Region_",$R$2,"_Species")),Species_by_Region!$A$53:$AD$64,10,FALSE)</f>
        <v>Silver-haired bat</v>
      </c>
      <c r="X12" s="311" t="str">
        <f t="shared" si="1"/>
        <v>LANO</v>
      </c>
      <c r="Y12" s="312" t="str">
        <f t="shared" si="2"/>
        <v>Lasionycteris noctivagans</v>
      </c>
      <c r="Z12" s="312" t="str">
        <f t="shared" si="2"/>
        <v>Silver-haired bat</v>
      </c>
      <c r="AA12" s="312"/>
      <c r="AB12" s="312"/>
      <c r="AC12" s="312"/>
      <c r="AD12" s="258"/>
      <c r="AE12" s="258"/>
      <c r="AF12" s="258"/>
      <c r="AQ12" s="160"/>
    </row>
    <row r="13" spans="1:43" ht="16.5" thickBot="1" x14ac:dyDescent="0.3">
      <c r="A13" s="162"/>
      <c r="B13" s="235"/>
      <c r="C13" s="27"/>
      <c r="D13" s="166"/>
      <c r="E13" s="223" t="str">
        <f t="shared" si="3"/>
        <v>LASE</v>
      </c>
      <c r="F13" s="262" t="str">
        <f t="shared" si="4"/>
        <v>Lasiurus seminolus</v>
      </c>
      <c r="G13" s="223" t="str">
        <f t="shared" si="5"/>
        <v xml:space="preserve">Seminole bat </v>
      </c>
      <c r="H13" s="161"/>
      <c r="I13" s="164"/>
      <c r="J13" s="164"/>
      <c r="K13" s="164"/>
      <c r="L13" s="164"/>
      <c r="M13" s="164"/>
      <c r="N13" s="164"/>
      <c r="O13" s="259"/>
      <c r="P13" s="259"/>
      <c r="Q13" s="259"/>
      <c r="R13" s="259"/>
      <c r="S13" s="259"/>
      <c r="T13" s="311"/>
      <c r="U13" s="311" t="str">
        <f>VLOOKUP((CONCATENATE("Region_",$R$2,"_codes")),Species_by_Region!$A$53:$AD$64,11,FALSE)</f>
        <v>LASE</v>
      </c>
      <c r="V13" s="311" t="str">
        <f>VLOOKUP((CONCATENATE("Region_",$R$2,"_SN")),Species_by_Region!$A$53:$AD$64,11,FALSE)</f>
        <v>Lasiurus seminolus</v>
      </c>
      <c r="W13" s="311" t="str">
        <f>VLOOKUP((CONCATENATE("Region_",$R$2,"_Species")),Species_by_Region!$A$53:$AD$64,11,FALSE)</f>
        <v xml:space="preserve">Seminole bat </v>
      </c>
      <c r="X13" s="311" t="str">
        <f t="shared" si="1"/>
        <v>LASE</v>
      </c>
      <c r="Y13" s="312" t="str">
        <f t="shared" si="2"/>
        <v>Lasiurus seminolus</v>
      </c>
      <c r="Z13" s="312" t="str">
        <f t="shared" si="2"/>
        <v xml:space="preserve">Seminole bat </v>
      </c>
      <c r="AA13" s="312"/>
      <c r="AB13" s="312"/>
      <c r="AC13" s="312"/>
      <c r="AD13" s="258"/>
      <c r="AE13" s="258"/>
      <c r="AF13" s="258"/>
      <c r="AQ13" s="160"/>
    </row>
    <row r="14" spans="1:43" ht="16.5" thickBot="1" x14ac:dyDescent="0.3">
      <c r="A14" s="161"/>
      <c r="B14" s="240" t="s">
        <v>563</v>
      </c>
      <c r="C14" s="145" t="s">
        <v>298</v>
      </c>
      <c r="D14" s="161"/>
      <c r="E14" s="223" t="str">
        <f t="shared" si="3"/>
        <v>MOMO</v>
      </c>
      <c r="F14" s="262" t="str">
        <f t="shared" si="4"/>
        <v>Molossumus molossus</v>
      </c>
      <c r="G14" s="223" t="str">
        <f t="shared" si="5"/>
        <v>Velvety free-tailed bat</v>
      </c>
      <c r="H14" s="161"/>
      <c r="I14" s="164"/>
      <c r="J14" s="164"/>
      <c r="K14" s="164"/>
      <c r="L14" s="164"/>
      <c r="M14" s="164"/>
      <c r="N14" s="164"/>
      <c r="O14" s="259"/>
      <c r="P14" s="259"/>
      <c r="Q14" s="259"/>
      <c r="R14" s="259"/>
      <c r="S14" s="259"/>
      <c r="T14" s="311"/>
      <c r="U14" s="311" t="str">
        <f>VLOOKUP((CONCATENATE("Region_",$R$2,"_codes")),Species_by_Region!$A$53:$AD$64,12,FALSE)</f>
        <v>MOMO</v>
      </c>
      <c r="V14" s="311" t="str">
        <f>VLOOKUP((CONCATENATE("Region_",$R$2,"_SN")),Species_by_Region!$A$53:$AD$64,12,FALSE)</f>
        <v>Molossumus molossus</v>
      </c>
      <c r="W14" s="311" t="str">
        <f>VLOOKUP((CONCATENATE("Region_",$R$2,"_Species")),Species_by_Region!$A$53:$AD$64,12,FALSE)</f>
        <v>Velvety free-tailed bat</v>
      </c>
      <c r="X14" s="311" t="str">
        <f t="shared" si="1"/>
        <v>MOMO</v>
      </c>
      <c r="Y14" s="312" t="str">
        <f t="shared" si="2"/>
        <v>Molossumus molossus</v>
      </c>
      <c r="Z14" s="312" t="str">
        <f t="shared" si="2"/>
        <v>Velvety free-tailed bat</v>
      </c>
      <c r="AA14" s="312"/>
      <c r="AB14" s="312"/>
      <c r="AC14" s="312"/>
      <c r="AD14" s="258"/>
      <c r="AE14" s="258"/>
      <c r="AF14" s="258"/>
      <c r="AQ14" s="160"/>
    </row>
    <row r="15" spans="1:43" ht="15.75" x14ac:dyDescent="0.25">
      <c r="B15" s="238" t="s">
        <v>271</v>
      </c>
      <c r="C15" s="239" t="s">
        <v>29</v>
      </c>
      <c r="D15" s="161"/>
      <c r="E15" s="223" t="str">
        <f t="shared" si="3"/>
        <v>MYAU</v>
      </c>
      <c r="F15" s="262" t="str">
        <f t="shared" si="4"/>
        <v>Myotis austroriparius</v>
      </c>
      <c r="G15" s="223" t="str">
        <f t="shared" si="5"/>
        <v>Southeastern myotis</v>
      </c>
      <c r="H15" s="161"/>
      <c r="I15" s="164"/>
      <c r="J15" s="164"/>
      <c r="K15" s="164"/>
      <c r="L15" s="164"/>
      <c r="M15" s="164"/>
      <c r="N15" s="164"/>
      <c r="O15" s="259"/>
      <c r="P15" s="259"/>
      <c r="Q15" s="259"/>
      <c r="R15" s="259"/>
      <c r="S15" s="259"/>
      <c r="T15" s="311"/>
      <c r="U15" s="311" t="str">
        <f>VLOOKUP((CONCATENATE("Region_",$R$2,"_codes")),Species_by_Region!$A$53:$AD$64,13,FALSE)</f>
        <v>MYAU</v>
      </c>
      <c r="V15" s="311" t="str">
        <f>VLOOKUP((CONCATENATE("Region_",$R$2,"_SN")),Species_by_Region!$A$53:$AD$64,13,FALSE)</f>
        <v>Myotis austroriparius</v>
      </c>
      <c r="W15" s="311" t="str">
        <f>VLOOKUP((CONCATENATE("Region_",$R$2,"_Species")),Species_by_Region!$A$53:$AD$64,13,FALSE)</f>
        <v>Southeastern myotis</v>
      </c>
      <c r="X15" s="311" t="str">
        <f t="shared" si="1"/>
        <v>MYAU</v>
      </c>
      <c r="Y15" s="312" t="str">
        <f t="shared" si="2"/>
        <v>Myotis austroriparius</v>
      </c>
      <c r="Z15" s="312" t="str">
        <f t="shared" si="2"/>
        <v>Southeastern myotis</v>
      </c>
      <c r="AA15" s="312"/>
      <c r="AB15" s="312"/>
      <c r="AC15" s="312"/>
      <c r="AD15" s="258"/>
      <c r="AE15" s="258"/>
      <c r="AF15" s="258"/>
      <c r="AQ15" s="160"/>
    </row>
    <row r="16" spans="1:43" ht="15.75" x14ac:dyDescent="0.25">
      <c r="A16" s="172"/>
      <c r="B16" s="236" t="s">
        <v>270</v>
      </c>
      <c r="C16" s="237" t="s">
        <v>28</v>
      </c>
      <c r="D16" s="161"/>
      <c r="E16" s="223" t="str">
        <f t="shared" si="3"/>
        <v>MYGR</v>
      </c>
      <c r="F16" s="262" t="str">
        <f t="shared" si="4"/>
        <v>Myotis grisescens</v>
      </c>
      <c r="G16" s="223" t="str">
        <f t="shared" si="5"/>
        <v>Gray bat</v>
      </c>
      <c r="H16" s="161"/>
      <c r="I16" s="164"/>
      <c r="J16" s="164"/>
      <c r="K16" s="164"/>
      <c r="L16" s="164"/>
      <c r="M16" s="164"/>
      <c r="N16" s="164"/>
      <c r="O16" s="259"/>
      <c r="P16" s="259"/>
      <c r="Q16" s="259"/>
      <c r="R16" s="259"/>
      <c r="S16" s="259"/>
      <c r="T16" s="311"/>
      <c r="U16" s="311" t="str">
        <f>VLOOKUP((CONCATENATE("Region_",$R$2,"_codes")),Species_by_Region!$A$53:$AD$64,14,FALSE)</f>
        <v>MYGR</v>
      </c>
      <c r="V16" s="311" t="str">
        <f>VLOOKUP((CONCATENATE("Region_",$R$2,"_SN")),Species_by_Region!$A$53:$AD$64,14,FALSE)</f>
        <v>Myotis grisescens</v>
      </c>
      <c r="W16" s="311" t="str">
        <f>VLOOKUP((CONCATENATE("Region_",$R$2,"_Species")),Species_by_Region!$A$53:$AD$64,14,FALSE)</f>
        <v>Gray bat</v>
      </c>
      <c r="X16" s="311" t="str">
        <f t="shared" si="1"/>
        <v>MYGR</v>
      </c>
      <c r="Y16" s="312" t="str">
        <f t="shared" si="2"/>
        <v>Myotis grisescens</v>
      </c>
      <c r="Z16" s="312" t="str">
        <f t="shared" si="2"/>
        <v>Gray bat</v>
      </c>
      <c r="AA16" s="312"/>
      <c r="AB16" s="312"/>
      <c r="AC16" s="312"/>
      <c r="AD16" s="258"/>
      <c r="AE16" s="258"/>
      <c r="AF16" s="258"/>
      <c r="AQ16" s="160"/>
    </row>
    <row r="17" spans="1:43" ht="15.75" x14ac:dyDescent="0.25">
      <c r="A17" s="172"/>
      <c r="B17" s="236" t="s">
        <v>272</v>
      </c>
      <c r="C17" s="237" t="s">
        <v>24</v>
      </c>
      <c r="D17" s="161"/>
      <c r="E17" s="223" t="str">
        <f t="shared" si="3"/>
        <v>MYLE</v>
      </c>
      <c r="F17" s="262" t="str">
        <f t="shared" si="4"/>
        <v>Myotis leibii</v>
      </c>
      <c r="G17" s="223" t="str">
        <f t="shared" si="5"/>
        <v>Eastern small-footed bat</v>
      </c>
      <c r="H17" s="161"/>
      <c r="I17" s="164"/>
      <c r="J17" s="164"/>
      <c r="K17" s="164"/>
      <c r="L17" s="164"/>
      <c r="M17" s="164"/>
      <c r="N17" s="164"/>
      <c r="O17" s="259"/>
      <c r="P17" s="259"/>
      <c r="Q17" s="259"/>
      <c r="R17" s="259"/>
      <c r="S17" s="259"/>
      <c r="T17" s="311"/>
      <c r="U17" s="311" t="str">
        <f>VLOOKUP((CONCATENATE("Region_",$R$2,"_codes")),Species_by_Region!$A$53:$AD$64,15,FALSE)</f>
        <v>MYLE</v>
      </c>
      <c r="V17" s="311" t="str">
        <f>VLOOKUP((CONCATENATE("Region_",$R$2,"_SN")),Species_by_Region!$A$53:$AD$64,15,FALSE)</f>
        <v>Myotis leibii</v>
      </c>
      <c r="W17" s="311" t="str">
        <f>VLOOKUP((CONCATENATE("Region_",$R$2,"_Species")),Species_by_Region!$A$53:$AD$64,15,FALSE)</f>
        <v>Eastern small-footed bat</v>
      </c>
      <c r="X17" s="311" t="str">
        <f t="shared" si="1"/>
        <v>MYLE</v>
      </c>
      <c r="Y17" s="312" t="str">
        <f t="shared" si="2"/>
        <v>Myotis leibii</v>
      </c>
      <c r="Z17" s="312" t="str">
        <f t="shared" si="2"/>
        <v>Eastern small-footed bat</v>
      </c>
      <c r="AA17" s="312"/>
      <c r="AB17" s="312"/>
      <c r="AC17" s="312"/>
      <c r="AD17" s="258"/>
      <c r="AE17" s="258"/>
      <c r="AF17" s="258"/>
      <c r="AQ17" s="160"/>
    </row>
    <row r="18" spans="1:43" ht="16.5" thickBot="1" x14ac:dyDescent="0.3">
      <c r="A18" s="162"/>
      <c r="B18" s="241"/>
      <c r="C18" s="242"/>
      <c r="D18" s="166"/>
      <c r="E18" s="223" t="str">
        <f t="shared" si="3"/>
        <v>MYLU</v>
      </c>
      <c r="F18" s="262" t="str">
        <f t="shared" si="4"/>
        <v>Myotis lucifugus</v>
      </c>
      <c r="G18" s="223" t="str">
        <f t="shared" si="5"/>
        <v>Little brown bat</v>
      </c>
      <c r="H18" s="161"/>
      <c r="I18" s="164"/>
      <c r="J18" s="164"/>
      <c r="K18" s="164"/>
      <c r="L18" s="164"/>
      <c r="M18" s="164"/>
      <c r="N18" s="164"/>
      <c r="O18" s="259"/>
      <c r="P18" s="259"/>
      <c r="Q18" s="259"/>
      <c r="R18" s="259"/>
      <c r="S18" s="259"/>
      <c r="T18" s="311"/>
      <c r="U18" s="311" t="str">
        <f>VLOOKUP((CONCATENATE("Region_",$R$2,"_codes")),Species_by_Region!$A$53:$AD$64,16,FALSE)</f>
        <v>MYLU</v>
      </c>
      <c r="V18" s="311" t="str">
        <f>VLOOKUP((CONCATENATE("Region_",$R$2,"_SN")),Species_by_Region!$A$53:$AD$64,16,FALSE)</f>
        <v>Myotis lucifugus</v>
      </c>
      <c r="W18" s="311" t="str">
        <f>VLOOKUP((CONCATENATE("Region_",$R$2,"_Species")),Species_by_Region!$A$53:$AD$64,16,FALSE)</f>
        <v>Little brown bat</v>
      </c>
      <c r="X18" s="311" t="str">
        <f t="shared" si="1"/>
        <v>MYLU</v>
      </c>
      <c r="Y18" s="312" t="str">
        <f t="shared" si="2"/>
        <v>Myotis lucifugus</v>
      </c>
      <c r="Z18" s="312" t="str">
        <f t="shared" si="2"/>
        <v>Little brown bat</v>
      </c>
      <c r="AA18" s="312"/>
      <c r="AB18" s="312"/>
      <c r="AC18" s="312"/>
      <c r="AD18" s="258"/>
      <c r="AE18" s="258"/>
      <c r="AF18" s="258"/>
      <c r="AQ18" s="160"/>
    </row>
    <row r="19" spans="1:43" ht="15.75" x14ac:dyDescent="0.25">
      <c r="B19" s="319" t="s">
        <v>564</v>
      </c>
      <c r="C19" s="320"/>
      <c r="D19" s="161"/>
      <c r="E19" s="223" t="str">
        <f t="shared" si="3"/>
        <v>MYSE</v>
      </c>
      <c r="F19" s="262" t="str">
        <f t="shared" si="4"/>
        <v>Myotis septentrionalis</v>
      </c>
      <c r="G19" s="223" t="str">
        <f>IF(Z19="","",Z19)</f>
        <v>Northern long-eared bat</v>
      </c>
      <c r="H19" s="161"/>
      <c r="I19" s="164"/>
      <c r="J19" s="164"/>
      <c r="K19" s="164"/>
      <c r="L19" s="164"/>
      <c r="M19" s="164"/>
      <c r="N19" s="164"/>
      <c r="O19" s="259"/>
      <c r="P19" s="259"/>
      <c r="Q19" s="259"/>
      <c r="R19" s="259"/>
      <c r="S19" s="259"/>
      <c r="T19" s="311"/>
      <c r="U19" s="311" t="str">
        <f>VLOOKUP((CONCATENATE("Region_",$R$2,"_codes")),Species_by_Region!$A$53:$AD$64,17,FALSE)</f>
        <v>MYSE</v>
      </c>
      <c r="V19" s="311" t="str">
        <f>VLOOKUP((CONCATENATE("Region_",$R$2,"_SN")),Species_by_Region!$A$53:$AD$64,17,FALSE)</f>
        <v>Myotis septentrionalis</v>
      </c>
      <c r="W19" s="311" t="str">
        <f>VLOOKUP((CONCATENATE("Region_",$R$2,"_Species")),Species_by_Region!$A$53:$AD$64,17,FALSE)</f>
        <v>Northern long-eared bat</v>
      </c>
      <c r="X19" s="311" t="str">
        <f t="shared" si="1"/>
        <v>MYSE</v>
      </c>
      <c r="Y19" s="312" t="str">
        <f t="shared" si="2"/>
        <v>Myotis septentrionalis</v>
      </c>
      <c r="Z19" s="312" t="str">
        <f t="shared" si="2"/>
        <v>Northern long-eared bat</v>
      </c>
      <c r="AA19" s="312"/>
      <c r="AB19" s="312"/>
      <c r="AC19" s="312"/>
      <c r="AD19" s="258"/>
      <c r="AE19" s="258"/>
      <c r="AF19" s="258"/>
      <c r="AQ19" s="160"/>
    </row>
    <row r="20" spans="1:43" ht="16.5" thickBot="1" x14ac:dyDescent="0.3">
      <c r="A20" s="161"/>
      <c r="B20" s="247" t="s">
        <v>299</v>
      </c>
      <c r="C20" s="248" t="s">
        <v>300</v>
      </c>
      <c r="D20" s="161"/>
      <c r="E20" s="223" t="str">
        <f t="shared" si="3"/>
        <v>MYSO</v>
      </c>
      <c r="F20" s="262" t="str">
        <f t="shared" si="4"/>
        <v>Myotis sodalis</v>
      </c>
      <c r="G20" s="223" t="str">
        <f t="shared" si="5"/>
        <v>Indiana bat</v>
      </c>
      <c r="H20" s="161"/>
      <c r="I20" s="164"/>
      <c r="J20" s="164"/>
      <c r="K20" s="164"/>
      <c r="L20" s="164"/>
      <c r="M20" s="164"/>
      <c r="N20" s="164"/>
      <c r="O20" s="259"/>
      <c r="P20" s="259"/>
      <c r="Q20" s="259"/>
      <c r="R20" s="259"/>
      <c r="S20" s="259"/>
      <c r="T20" s="311"/>
      <c r="U20" s="311" t="str">
        <f>VLOOKUP((CONCATENATE("Region_",$R$2,"_codes")),Species_by_Region!$A$53:$AD$64,18,FALSE)</f>
        <v>MYSO</v>
      </c>
      <c r="V20" s="311" t="str">
        <f>VLOOKUP((CONCATENATE("Region_",$R$2,"_SN")),Species_by_Region!$A$53:$AD$64,18,FALSE)</f>
        <v>Myotis sodalis</v>
      </c>
      <c r="W20" s="311" t="str">
        <f>VLOOKUP((CONCATENATE("Region_",$R$2,"_Species")),Species_by_Region!$A$53:$AD$64,18,FALSE)</f>
        <v>Indiana bat</v>
      </c>
      <c r="X20" s="311" t="str">
        <f t="shared" si="1"/>
        <v>MYSO</v>
      </c>
      <c r="Y20" s="312" t="str">
        <f t="shared" ref="Y20:Z26" si="6">IF(V20=0,"",V20)</f>
        <v>Myotis sodalis</v>
      </c>
      <c r="Z20" s="312" t="str">
        <f t="shared" si="6"/>
        <v>Indiana bat</v>
      </c>
      <c r="AA20" s="312"/>
      <c r="AB20" s="312"/>
      <c r="AC20" s="312"/>
      <c r="AD20" s="258"/>
      <c r="AE20" s="258"/>
      <c r="AF20" s="258"/>
      <c r="AQ20" s="160"/>
    </row>
    <row r="21" spans="1:43" ht="15.75" x14ac:dyDescent="0.25">
      <c r="A21" s="161"/>
      <c r="B21" s="245" t="s">
        <v>288</v>
      </c>
      <c r="C21" s="246" t="s">
        <v>33</v>
      </c>
      <c r="D21" s="157"/>
      <c r="E21" s="223" t="str">
        <f t="shared" si="3"/>
        <v>NYHU</v>
      </c>
      <c r="F21" s="262" t="str">
        <f t="shared" si="4"/>
        <v>Nycticeius humeralis</v>
      </c>
      <c r="G21" s="223" t="str">
        <f t="shared" si="5"/>
        <v>Evening bat</v>
      </c>
      <c r="H21" s="161"/>
      <c r="I21" s="164"/>
      <c r="J21" s="164"/>
      <c r="K21" s="164"/>
      <c r="L21" s="164"/>
      <c r="M21" s="164"/>
      <c r="N21" s="164"/>
      <c r="O21" s="259"/>
      <c r="P21" s="259"/>
      <c r="Q21" s="259"/>
      <c r="R21" s="259"/>
      <c r="S21" s="259"/>
      <c r="T21" s="311"/>
      <c r="U21" s="311" t="str">
        <f>VLOOKUP((CONCATENATE("Region_",$R$2,"_codes")),Species_by_Region!$A$53:$AD$64,19,FALSE)</f>
        <v>NYHU</v>
      </c>
      <c r="V21" s="311" t="str">
        <f>VLOOKUP((CONCATENATE("Region_",$R$2,"_SN")),Species_by_Region!$A$53:$AD$64,19,FALSE)</f>
        <v>Nycticeius humeralis</v>
      </c>
      <c r="W21" s="311" t="str">
        <f>VLOOKUP((CONCATENATE("Region_",$R$2,"_Species")),Species_by_Region!$A$53:$AD$64,19,FALSE)</f>
        <v>Evening bat</v>
      </c>
      <c r="X21" s="311" t="str">
        <f t="shared" si="1"/>
        <v>NYHU</v>
      </c>
      <c r="Y21" s="312" t="str">
        <f t="shared" si="6"/>
        <v>Nycticeius humeralis</v>
      </c>
      <c r="Z21" s="312" t="str">
        <f t="shared" si="6"/>
        <v>Evening bat</v>
      </c>
      <c r="AA21" s="312"/>
      <c r="AB21" s="312"/>
      <c r="AC21" s="312"/>
      <c r="AD21" s="258"/>
      <c r="AE21" s="258"/>
      <c r="AF21" s="258"/>
      <c r="AQ21" s="160"/>
    </row>
    <row r="22" spans="1:43" ht="15.75" x14ac:dyDescent="0.25">
      <c r="B22" s="243" t="s">
        <v>277</v>
      </c>
      <c r="C22" s="244" t="s">
        <v>34</v>
      </c>
      <c r="E22" s="223" t="str">
        <f t="shared" si="3"/>
        <v>PESU</v>
      </c>
      <c r="F22" s="262" t="str">
        <f t="shared" si="4"/>
        <v>Perimyotis subflavus</v>
      </c>
      <c r="G22" s="223" t="str">
        <f t="shared" si="5"/>
        <v>Tri-colored bat</v>
      </c>
      <c r="H22" s="161"/>
      <c r="I22" s="164"/>
      <c r="J22" s="164"/>
      <c r="K22" s="164"/>
      <c r="L22" s="164"/>
      <c r="M22" s="164"/>
      <c r="N22" s="164"/>
      <c r="O22" s="259"/>
      <c r="P22" s="259"/>
      <c r="Q22" s="259"/>
      <c r="R22" s="259"/>
      <c r="S22" s="259"/>
      <c r="T22" s="311"/>
      <c r="U22" s="311" t="str">
        <f>VLOOKUP((CONCATENATE("Region_",$R$2,"_codes")),Species_by_Region!$A$53:$AD$64,20,FALSE)</f>
        <v>PESU</v>
      </c>
      <c r="V22" s="311" t="str">
        <f>VLOOKUP((CONCATENATE("Region_",$R$2,"_SN")),Species_by_Region!$A$53:$AD$64,20,FALSE)</f>
        <v>Perimyotis subflavus</v>
      </c>
      <c r="W22" s="311" t="str">
        <f>VLOOKUP((CONCATENATE("Region_",$R$2,"_Species")),Species_by_Region!$A$53:$AD$64,20,FALSE)</f>
        <v>Tri-colored bat</v>
      </c>
      <c r="X22" s="311" t="str">
        <f t="shared" si="1"/>
        <v>PESU</v>
      </c>
      <c r="Y22" s="312" t="str">
        <f t="shared" si="6"/>
        <v>Perimyotis subflavus</v>
      </c>
      <c r="Z22" s="312" t="str">
        <f t="shared" si="6"/>
        <v>Tri-colored bat</v>
      </c>
      <c r="AA22" s="312"/>
      <c r="AB22" s="312"/>
      <c r="AC22" s="312"/>
      <c r="AD22" s="258"/>
      <c r="AE22" s="258"/>
      <c r="AF22" s="258"/>
      <c r="AQ22" s="160"/>
    </row>
    <row r="23" spans="1:43" ht="15.75" x14ac:dyDescent="0.25">
      <c r="A23" s="161"/>
      <c r="B23" s="243" t="s">
        <v>272</v>
      </c>
      <c r="C23" s="244" t="s">
        <v>24</v>
      </c>
      <c r="D23" s="161"/>
      <c r="E23" s="223" t="str">
        <f t="shared" si="3"/>
        <v>TABR</v>
      </c>
      <c r="F23" s="262" t="str">
        <f t="shared" si="4"/>
        <v>Tadarida brasiliensis</v>
      </c>
      <c r="G23" s="223" t="str">
        <f t="shared" si="5"/>
        <v>Brazilian free-tailed bat</v>
      </c>
      <c r="H23" s="161"/>
      <c r="I23" s="164"/>
      <c r="J23" s="164"/>
      <c r="K23" s="164"/>
      <c r="L23" s="164"/>
      <c r="M23" s="164"/>
      <c r="N23" s="164"/>
      <c r="O23" s="259"/>
      <c r="P23" s="259"/>
      <c r="Q23" s="259"/>
      <c r="R23" s="259"/>
      <c r="S23" s="259"/>
      <c r="T23" s="311"/>
      <c r="U23" s="311" t="str">
        <f>VLOOKUP((CONCATENATE("Region_",$R$2,"_codes")),Species_by_Region!$A$53:$AD$64,21,FALSE)</f>
        <v>TABR</v>
      </c>
      <c r="V23" s="311" t="str">
        <f>VLOOKUP((CONCATENATE("Region_",$R$2,"_SN")),Species_by_Region!$A$53:$AD$64,21,FALSE)</f>
        <v>Tadarida brasiliensis</v>
      </c>
      <c r="W23" s="311" t="str">
        <f>VLOOKUP((CONCATENATE("Region_",$R$2,"_Species")),Species_by_Region!$A$53:$AD$64,21,FALSE)</f>
        <v>Brazilian free-tailed bat</v>
      </c>
      <c r="X23" s="311" t="str">
        <f t="shared" si="1"/>
        <v>TABR</v>
      </c>
      <c r="Y23" s="312" t="str">
        <f t="shared" si="6"/>
        <v>Tadarida brasiliensis</v>
      </c>
      <c r="Z23" s="312" t="str">
        <f t="shared" si="6"/>
        <v>Brazilian free-tailed bat</v>
      </c>
      <c r="AA23" s="312"/>
      <c r="AB23" s="312"/>
      <c r="AC23" s="312"/>
      <c r="AD23" s="258"/>
      <c r="AE23" s="258"/>
      <c r="AF23" s="258"/>
      <c r="AQ23" s="160"/>
    </row>
    <row r="24" spans="1:43" ht="16.5" thickBot="1" x14ac:dyDescent="0.3">
      <c r="C24" s="191"/>
      <c r="D24" s="222"/>
      <c r="E24" s="227" t="str">
        <f t="shared" si="3"/>
        <v>MYLU_MYSO</v>
      </c>
      <c r="F24" s="263" t="str">
        <f t="shared" si="4"/>
        <v>M. lucifugus or M. sodalis</v>
      </c>
      <c r="G24" s="230" t="str">
        <f t="shared" si="5"/>
        <v>Little brown or Indiana bat</v>
      </c>
      <c r="H24" s="161"/>
      <c r="I24" s="164"/>
      <c r="J24" s="164"/>
      <c r="K24" s="164"/>
      <c r="L24" s="164"/>
      <c r="M24" s="164"/>
      <c r="N24" s="164"/>
      <c r="O24" s="259"/>
      <c r="P24" s="259"/>
      <c r="Q24" s="259"/>
      <c r="R24" s="259"/>
      <c r="S24" s="259"/>
      <c r="T24" s="311"/>
      <c r="U24" s="311" t="str">
        <f>VLOOKUP((CONCATENATE("Region_",$R$2,"_codes")),Species_by_Region!$A$53:$AD$64,22,FALSE)</f>
        <v>MYLU_MYSO</v>
      </c>
      <c r="V24" s="311" t="str">
        <f>VLOOKUP((CONCATENATE("Region_",$R$2,"_SN")),Species_by_Region!$A$53:$AD$64,22,FALSE)</f>
        <v>M. lucifugus or M. sodalis</v>
      </c>
      <c r="W24" s="311" t="str">
        <f>VLOOKUP((CONCATENATE("Region_",$R$2,"_Species")),Species_by_Region!$A$53:$AD$64,22,FALSE)</f>
        <v>Little brown or Indiana bat</v>
      </c>
      <c r="X24" s="311" t="str">
        <f t="shared" si="1"/>
        <v>MYLU_MYSO</v>
      </c>
      <c r="Y24" s="312" t="str">
        <f t="shared" si="6"/>
        <v>M. lucifugus or M. sodalis</v>
      </c>
      <c r="Z24" s="312" t="str">
        <f t="shared" si="6"/>
        <v>Little brown or Indiana bat</v>
      </c>
      <c r="AA24" s="312"/>
      <c r="AB24" s="312"/>
      <c r="AC24" s="312"/>
      <c r="AD24" s="258"/>
      <c r="AE24" s="258"/>
      <c r="AF24" s="258"/>
      <c r="AQ24" s="160"/>
    </row>
    <row r="25" spans="1:43" ht="15.75" x14ac:dyDescent="0.25">
      <c r="A25" s="172"/>
      <c r="B25" s="321" t="s">
        <v>566</v>
      </c>
      <c r="C25" s="322"/>
      <c r="D25" s="162"/>
      <c r="E25" s="229" t="str">
        <f t="shared" si="3"/>
        <v>UNKN</v>
      </c>
      <c r="F25" s="264" t="str">
        <f t="shared" si="4"/>
        <v>Unknown</v>
      </c>
      <c r="G25" s="229" t="str">
        <f t="shared" si="5"/>
        <v>Unknown</v>
      </c>
      <c r="H25" s="157"/>
      <c r="I25" s="164"/>
      <c r="J25" s="164"/>
      <c r="K25" s="164"/>
      <c r="L25" s="164"/>
      <c r="M25" s="164"/>
      <c r="N25" s="164"/>
      <c r="O25" s="259"/>
      <c r="P25" s="259"/>
      <c r="Q25" s="259"/>
      <c r="R25" s="259"/>
      <c r="S25" s="259"/>
      <c r="T25" s="311"/>
      <c r="U25" s="311" t="str">
        <f>VLOOKUP((CONCATENATE("Region_",$R$2,"_codes")),Species_by_Region!$A$53:$AD$64,23,FALSE)</f>
        <v>UNKN</v>
      </c>
      <c r="V25" s="311" t="str">
        <f>VLOOKUP((CONCATENATE("Region_",$R$2,"_SN")),Species_by_Region!$A$53:$AD$64,23,FALSE)</f>
        <v>Unknown</v>
      </c>
      <c r="W25" s="311" t="str">
        <f>VLOOKUP((CONCATENATE("Region_",$R$2,"_Species")),Species_by_Region!$A$53:$AD$64,23,FALSE)</f>
        <v>Unknown</v>
      </c>
      <c r="X25" s="311" t="str">
        <f t="shared" ref="X25:X26" si="7">IF(U25=0,"",U25)</f>
        <v>UNKN</v>
      </c>
      <c r="Y25" s="312" t="str">
        <f t="shared" si="6"/>
        <v>Unknown</v>
      </c>
      <c r="Z25" s="312" t="str">
        <f t="shared" si="6"/>
        <v>Unknown</v>
      </c>
      <c r="AA25" s="312"/>
      <c r="AB25" s="312"/>
      <c r="AC25" s="312"/>
      <c r="AD25" s="258"/>
      <c r="AE25" s="258"/>
      <c r="AF25" s="258"/>
      <c r="AQ25" s="160"/>
    </row>
    <row r="26" spans="1:43" ht="16.5" thickBot="1" x14ac:dyDescent="0.3">
      <c r="A26" s="161"/>
      <c r="B26" s="253" t="s">
        <v>299</v>
      </c>
      <c r="C26" s="254" t="s">
        <v>300</v>
      </c>
      <c r="D26" s="161"/>
      <c r="E26" s="230" t="str">
        <f t="shared" si="3"/>
        <v>UNMY</v>
      </c>
      <c r="F26" s="265" t="str">
        <f t="shared" si="4"/>
        <v xml:space="preserve">Unknown Myotis </v>
      </c>
      <c r="G26" s="228" t="str">
        <f t="shared" si="5"/>
        <v>Unknown Myotis</v>
      </c>
      <c r="H26" s="161"/>
      <c r="I26" s="164"/>
      <c r="J26" s="164"/>
      <c r="K26" s="164"/>
      <c r="L26" s="164"/>
      <c r="M26" s="164"/>
      <c r="N26" s="164"/>
      <c r="O26" s="259"/>
      <c r="P26" s="259"/>
      <c r="Q26" s="259"/>
      <c r="R26" s="259"/>
      <c r="S26" s="259"/>
      <c r="T26" s="311"/>
      <c r="U26" s="311" t="str">
        <f>VLOOKUP((CONCATENATE("Region_",$R$2,"_codes")),Species_by_Region!$A$53:$AD$64,24,FALSE)</f>
        <v>UNMY</v>
      </c>
      <c r="V26" s="311" t="str">
        <f>VLOOKUP((CONCATENATE("Region_",$R$2,"_SN")),Species_by_Region!$A$53:$AD$64,24,FALSE)</f>
        <v xml:space="preserve">Unknown Myotis </v>
      </c>
      <c r="W26" s="311" t="str">
        <f>VLOOKUP((CONCATENATE("Region_",$R$2,"_Species")),Species_by_Region!$A$53:$AD$64,24,FALSE)</f>
        <v>Unknown Myotis</v>
      </c>
      <c r="X26" s="311" t="str">
        <f t="shared" si="7"/>
        <v>UNMY</v>
      </c>
      <c r="Y26" s="312" t="str">
        <f t="shared" si="6"/>
        <v xml:space="preserve">Unknown Myotis </v>
      </c>
      <c r="Z26" s="312" t="str">
        <f t="shared" si="6"/>
        <v>Unknown Myotis</v>
      </c>
      <c r="AA26" s="312"/>
      <c r="AB26" s="312"/>
      <c r="AC26" s="312"/>
      <c r="AD26" s="258"/>
      <c r="AE26" s="258"/>
      <c r="AF26" s="258"/>
      <c r="AQ26" s="160"/>
    </row>
    <row r="27" spans="1:43" ht="15.75" customHeight="1" x14ac:dyDescent="0.25">
      <c r="A27" s="161"/>
      <c r="B27" s="251" t="s">
        <v>288</v>
      </c>
      <c r="C27" s="252" t="s">
        <v>33</v>
      </c>
      <c r="D27" s="162"/>
      <c r="E27" s="230" t="str">
        <f t="shared" ref="E27" si="8">IF(X27="","",X27)</f>
        <v>UNLA</v>
      </c>
      <c r="F27" s="265" t="str">
        <f t="shared" ref="F27" si="9">IF(Y27="","",Y27)</f>
        <v xml:space="preserve">Unknown Lasiurine </v>
      </c>
      <c r="G27" s="228" t="str">
        <f t="shared" ref="G27" si="10">IF(Z27="","",Z27)</f>
        <v>Unknown Lasiurine</v>
      </c>
      <c r="H27" s="161"/>
      <c r="I27" s="164"/>
      <c r="J27" s="164"/>
      <c r="K27" s="164"/>
      <c r="L27" s="164"/>
      <c r="M27" s="164"/>
      <c r="N27" s="164"/>
      <c r="O27" s="259"/>
      <c r="P27" s="259"/>
      <c r="Q27" s="259"/>
      <c r="R27" s="259"/>
      <c r="S27" s="259"/>
      <c r="T27" s="311"/>
      <c r="U27" s="311" t="str">
        <f>VLOOKUP((CONCATENATE("Region_",$R$2,"_codes")),Species_by_Region!$A$53:$AD$64,25,FALSE)</f>
        <v>UNLA</v>
      </c>
      <c r="V27" s="311" t="str">
        <f>VLOOKUP((CONCATENATE("Region_",$R$2,"_SN")),Species_by_Region!$A$53:$AD$64,25,FALSE)</f>
        <v xml:space="preserve">Unknown Lasiurine </v>
      </c>
      <c r="W27" s="311" t="str">
        <f>VLOOKUP((CONCATENATE("Region_",$R$2,"_Species")),Species_by_Region!$A$53:$AD$64,25,FALSE)</f>
        <v>Unknown Lasiurine</v>
      </c>
      <c r="X27" s="311" t="str">
        <f t="shared" ref="X27" si="11">IF(U27=0,"",U27)</f>
        <v>UNLA</v>
      </c>
      <c r="Y27" s="312" t="str">
        <f t="shared" ref="Y27" si="12">IF(V27=0,"",V27)</f>
        <v xml:space="preserve">Unknown Lasiurine </v>
      </c>
      <c r="Z27" s="312" t="str">
        <f t="shared" ref="Z27" si="13">IF(W27=0,"",W27)</f>
        <v>Unknown Lasiurine</v>
      </c>
      <c r="AA27" s="312"/>
      <c r="AB27" s="312"/>
      <c r="AC27" s="312"/>
      <c r="AD27" s="258"/>
      <c r="AE27" s="258"/>
      <c r="AF27" s="258"/>
      <c r="AQ27" s="160"/>
    </row>
    <row r="28" spans="1:43" ht="15.75" x14ac:dyDescent="0.25">
      <c r="A28" s="161"/>
      <c r="B28" s="249" t="s">
        <v>274</v>
      </c>
      <c r="C28" s="250" t="s">
        <v>30</v>
      </c>
      <c r="D28" s="159"/>
      <c r="E28" s="230" t="str">
        <f t="shared" ref="E28:E31" si="14">IF(X28="","",X28)</f>
        <v>NOBATS</v>
      </c>
      <c r="F28" s="265" t="str">
        <f t="shared" ref="F28:F31" si="15">IF(Y28="","",Y28)</f>
        <v>No bats</v>
      </c>
      <c r="G28" s="228" t="str">
        <f t="shared" ref="G28:G31" si="16">IF(Z28="","",Z28)</f>
        <v>No bats</v>
      </c>
      <c r="H28" s="157"/>
      <c r="I28" s="164"/>
      <c r="J28" s="164"/>
      <c r="K28" s="164"/>
      <c r="L28" s="164"/>
      <c r="M28" s="164"/>
      <c r="N28" s="164"/>
      <c r="O28" s="259"/>
      <c r="P28" s="259"/>
      <c r="Q28" s="259"/>
      <c r="R28" s="259"/>
      <c r="S28" s="259"/>
      <c r="T28" s="311"/>
      <c r="U28" s="311" t="str">
        <f>VLOOKUP((CONCATENATE("Region_",$R$2,"_codes")),Species_by_Region!$A$53:$AD$64,26,FALSE)</f>
        <v>NOBATS</v>
      </c>
      <c r="V28" s="311" t="str">
        <f>VLOOKUP((CONCATENATE("Region_",$R$2,"_SN")),Species_by_Region!$A$53:$AD$64,26,FALSE)</f>
        <v>No bats</v>
      </c>
      <c r="W28" s="311" t="str">
        <f>VLOOKUP((CONCATENATE("Region_",$R$2,"_Species")),Species_by_Region!$A$53:$AD$64,26,FALSE)</f>
        <v>No bats</v>
      </c>
      <c r="X28" s="311" t="str">
        <f t="shared" ref="X28:X31" si="17">IF(U28=0,"",U28)</f>
        <v>NOBATS</v>
      </c>
      <c r="Y28" s="312" t="str">
        <f t="shared" ref="Y28:Y31" si="18">IF(V28=0,"",V28)</f>
        <v>No bats</v>
      </c>
      <c r="Z28" s="312" t="str">
        <f t="shared" ref="Z28:Z31" si="19">IF(W28=0,"",W28)</f>
        <v>No bats</v>
      </c>
      <c r="AA28" s="312"/>
      <c r="AB28" s="312"/>
      <c r="AC28" s="312"/>
      <c r="AD28" s="258"/>
      <c r="AE28" s="258"/>
      <c r="AF28" s="258"/>
      <c r="AQ28" s="160"/>
    </row>
    <row r="29" spans="1:43" ht="15.75" customHeight="1" x14ac:dyDescent="0.25">
      <c r="B29" s="249" t="s">
        <v>275</v>
      </c>
      <c r="C29" s="250" t="s">
        <v>31</v>
      </c>
      <c r="D29" s="159"/>
      <c r="E29" s="230" t="str">
        <f t="shared" si="14"/>
        <v/>
      </c>
      <c r="F29" s="265" t="str">
        <f t="shared" si="15"/>
        <v/>
      </c>
      <c r="G29" s="228" t="str">
        <f t="shared" si="16"/>
        <v/>
      </c>
      <c r="H29" s="161"/>
      <c r="I29" s="164"/>
      <c r="J29" s="164"/>
      <c r="K29" s="164"/>
      <c r="L29" s="164"/>
      <c r="M29" s="164"/>
      <c r="N29" s="164"/>
      <c r="O29" s="259"/>
      <c r="P29" s="259"/>
      <c r="Q29" s="259"/>
      <c r="R29" s="259"/>
      <c r="S29" s="259"/>
      <c r="T29" s="311"/>
      <c r="U29" s="311">
        <f>VLOOKUP((CONCATENATE("Region_",$R$2,"_codes")),Species_by_Region!$A$53:$AD$64,27,FALSE)</f>
        <v>0</v>
      </c>
      <c r="V29" s="311">
        <f>VLOOKUP((CONCATENATE("Region_",$R$2,"_SN")),Species_by_Region!$A$53:$AD$64,27,FALSE)</f>
        <v>0</v>
      </c>
      <c r="W29" s="311">
        <f>VLOOKUP((CONCATENATE("Region_",$R$2,"_Species")),Species_by_Region!$A$53:$AD$64,27,FALSE)</f>
        <v>0</v>
      </c>
      <c r="X29" s="311" t="str">
        <f t="shared" si="17"/>
        <v/>
      </c>
      <c r="Y29" s="312" t="str">
        <f t="shared" si="18"/>
        <v/>
      </c>
      <c r="Z29" s="312" t="str">
        <f t="shared" si="19"/>
        <v/>
      </c>
      <c r="AA29" s="312"/>
      <c r="AB29" s="312"/>
      <c r="AC29" s="312"/>
      <c r="AD29" s="258"/>
      <c r="AE29" s="258"/>
      <c r="AF29" s="258"/>
      <c r="AQ29" s="160"/>
    </row>
    <row r="30" spans="1:43" ht="15.75" x14ac:dyDescent="0.25">
      <c r="A30" s="161"/>
      <c r="B30" s="249" t="s">
        <v>276</v>
      </c>
      <c r="C30" s="250" t="s">
        <v>32</v>
      </c>
      <c r="E30" s="230" t="str">
        <f t="shared" si="14"/>
        <v/>
      </c>
      <c r="F30" s="265" t="str">
        <f t="shared" si="15"/>
        <v/>
      </c>
      <c r="G30" s="228" t="str">
        <f t="shared" si="16"/>
        <v/>
      </c>
      <c r="H30" s="157"/>
      <c r="I30" s="164"/>
      <c r="J30" s="164"/>
      <c r="K30" s="164"/>
      <c r="L30" s="164"/>
      <c r="M30" s="164"/>
      <c r="N30" s="164"/>
      <c r="O30" s="259"/>
      <c r="P30" s="259"/>
      <c r="Q30" s="259"/>
      <c r="R30" s="259"/>
      <c r="S30" s="259"/>
      <c r="T30" s="311"/>
      <c r="U30" s="311">
        <f>VLOOKUP((CONCATENATE("Region_",$R$2,"_codes")),Species_by_Region!$A$53:$AD$64,28,FALSE)</f>
        <v>0</v>
      </c>
      <c r="V30" s="311">
        <f>VLOOKUP((CONCATENATE("Region_",$R$2,"_SN")),Species_by_Region!$A$53:$AD$64,28,FALSE)</f>
        <v>0</v>
      </c>
      <c r="W30" s="311">
        <f>VLOOKUP((CONCATENATE("Region_",$R$2,"_Species")),Species_by_Region!$A$53:$AD$64,28,FALSE)</f>
        <v>0</v>
      </c>
      <c r="X30" s="311" t="str">
        <f t="shared" si="17"/>
        <v/>
      </c>
      <c r="Y30" s="312" t="str">
        <f t="shared" si="18"/>
        <v/>
      </c>
      <c r="Z30" s="312" t="str">
        <f t="shared" si="19"/>
        <v/>
      </c>
      <c r="AA30" s="312"/>
      <c r="AB30" s="312"/>
      <c r="AC30" s="312"/>
      <c r="AD30" s="258"/>
      <c r="AE30" s="258"/>
      <c r="AF30" s="258"/>
      <c r="AQ30" s="160"/>
    </row>
    <row r="31" spans="1:43" ht="15.75" x14ac:dyDescent="0.25">
      <c r="A31" s="176"/>
      <c r="B31" s="249" t="s">
        <v>272</v>
      </c>
      <c r="C31" s="250" t="s">
        <v>24</v>
      </c>
      <c r="D31" s="175"/>
      <c r="E31" s="230" t="str">
        <f t="shared" si="14"/>
        <v/>
      </c>
      <c r="F31" s="265" t="str">
        <f t="shared" si="15"/>
        <v/>
      </c>
      <c r="G31" s="228" t="str">
        <f t="shared" si="16"/>
        <v/>
      </c>
      <c r="H31" s="161"/>
      <c r="I31" s="164"/>
      <c r="J31" s="164"/>
      <c r="K31" s="164"/>
      <c r="L31" s="164"/>
      <c r="M31" s="164"/>
      <c r="N31" s="164"/>
      <c r="O31" s="259"/>
      <c r="P31" s="259"/>
      <c r="Q31" s="259"/>
      <c r="R31" s="259"/>
      <c r="S31" s="259"/>
      <c r="T31" s="311"/>
      <c r="U31" s="311">
        <f>VLOOKUP((CONCATENATE("Region_",$R$2,"_codes")),Species_by_Region!$A$53:$AD$64,29,FALSE)</f>
        <v>0</v>
      </c>
      <c r="V31" s="311">
        <f>VLOOKUP((CONCATENATE("Region_",$R$2,"_SN")),Species_by_Region!$A$53:$AD$64,29,FALSE)</f>
        <v>0</v>
      </c>
      <c r="W31" s="311">
        <f>VLOOKUP((CONCATENATE("Region_",$R$2,"_Species")),Species_by_Region!$A$53:$AD$64,29,FALSE)</f>
        <v>0</v>
      </c>
      <c r="X31" s="311" t="str">
        <f t="shared" si="17"/>
        <v/>
      </c>
      <c r="Y31" s="312" t="str">
        <f t="shared" si="18"/>
        <v/>
      </c>
      <c r="Z31" s="312" t="str">
        <f t="shared" si="19"/>
        <v/>
      </c>
      <c r="AA31" s="314"/>
      <c r="AB31" s="314"/>
      <c r="AC31" s="314"/>
      <c r="AD31" s="261"/>
      <c r="AE31" s="261"/>
      <c r="AF31" s="261"/>
      <c r="AG31" s="157"/>
      <c r="AH31" s="157"/>
      <c r="AI31" s="157"/>
      <c r="AJ31" s="157"/>
      <c r="AK31" s="157"/>
      <c r="AL31" s="157"/>
      <c r="AM31" s="157"/>
      <c r="AN31" s="157"/>
      <c r="AO31" s="157"/>
      <c r="AP31" s="157"/>
      <c r="AQ31" s="159"/>
    </row>
    <row r="32" spans="1:43" ht="15.75" x14ac:dyDescent="0.25">
      <c r="A32" s="167"/>
      <c r="B32" s="177"/>
      <c r="D32" s="176"/>
      <c r="E32" s="230" t="str">
        <f t="shared" ref="E32" si="20">IF(X32="","",X32)</f>
        <v/>
      </c>
      <c r="F32" s="265" t="str">
        <f t="shared" ref="F32" si="21">IF(Y32="","",Y32)</f>
        <v/>
      </c>
      <c r="G32" s="228" t="str">
        <f t="shared" ref="G32" si="22">IF(Z32="","",Z32)</f>
        <v/>
      </c>
      <c r="H32" s="172"/>
      <c r="I32" s="164"/>
      <c r="J32" s="164"/>
      <c r="K32" s="164"/>
      <c r="L32" s="164"/>
      <c r="M32" s="164"/>
      <c r="N32" s="164"/>
      <c r="O32" s="259"/>
      <c r="P32" s="259"/>
      <c r="Q32" s="259"/>
      <c r="R32" s="259"/>
      <c r="S32" s="259"/>
      <c r="T32" s="311"/>
      <c r="U32" s="311">
        <f>VLOOKUP((CONCATENATE("Region_",$R$2,"_codes")),Species_by_Region!$A$53:$AD$64,30,FALSE)</f>
        <v>0</v>
      </c>
      <c r="V32" s="311">
        <f>VLOOKUP((CONCATENATE("Region_",$R$2,"_SN")),Species_by_Region!$A$53:$AD$64,30,FALSE)</f>
        <v>0</v>
      </c>
      <c r="W32" s="311">
        <f>VLOOKUP((CONCATENATE("Region_",$R$2,"_Species")),Species_by_Region!$A$53:$AD$64,30,FALSE)</f>
        <v>0</v>
      </c>
      <c r="X32" s="311" t="str">
        <f t="shared" ref="X32" si="23">IF(U32=0,"",U32)</f>
        <v/>
      </c>
      <c r="Y32" s="312" t="str">
        <f t="shared" ref="Y32" si="24">IF(V32=0,"",V32)</f>
        <v/>
      </c>
      <c r="Z32" s="312" t="str">
        <f t="shared" ref="Z32" si="25">IF(W32=0,"",W32)</f>
        <v/>
      </c>
      <c r="AA32" s="314"/>
      <c r="AB32" s="312"/>
      <c r="AC32" s="312"/>
      <c r="AD32" s="258"/>
      <c r="AE32" s="258"/>
      <c r="AF32" s="258"/>
    </row>
    <row r="33" spans="1:32" x14ac:dyDescent="0.25">
      <c r="A33" s="164"/>
      <c r="B33" s="164"/>
      <c r="C33" s="192"/>
      <c r="D33" s="164"/>
      <c r="E33" s="219"/>
      <c r="F33" s="219"/>
      <c r="G33" s="219"/>
      <c r="H33" s="164"/>
      <c r="I33" s="164"/>
      <c r="J33" s="164"/>
      <c r="K33" s="164"/>
      <c r="L33" s="164"/>
      <c r="M33" s="164"/>
      <c r="N33" s="164"/>
      <c r="O33" s="164"/>
      <c r="P33" s="259"/>
      <c r="Q33" s="259"/>
      <c r="R33" s="259"/>
      <c r="S33" s="259"/>
      <c r="T33" s="311"/>
      <c r="U33" s="311"/>
      <c r="V33" s="311"/>
      <c r="W33" s="311"/>
      <c r="X33" s="311"/>
      <c r="Y33" s="312"/>
      <c r="Z33" s="312"/>
      <c r="AA33" s="312"/>
      <c r="AB33" s="312"/>
      <c r="AC33" s="312"/>
      <c r="AD33" s="258"/>
      <c r="AE33" s="258"/>
      <c r="AF33" s="258"/>
    </row>
    <row r="34" spans="1:32" x14ac:dyDescent="0.25">
      <c r="A34" s="164"/>
      <c r="B34" s="164"/>
      <c r="C34" s="192"/>
      <c r="D34" s="164"/>
      <c r="E34" s="219"/>
      <c r="F34" s="219"/>
      <c r="G34" s="219"/>
      <c r="H34" s="164"/>
      <c r="I34" s="164"/>
      <c r="J34" s="164"/>
      <c r="K34" s="164"/>
      <c r="L34" s="164"/>
      <c r="M34" s="164"/>
      <c r="N34" s="164"/>
      <c r="O34" s="164"/>
      <c r="P34" s="259"/>
      <c r="Q34" s="259"/>
      <c r="R34" s="259"/>
      <c r="S34" s="259"/>
      <c r="T34" s="311"/>
      <c r="U34" s="311"/>
      <c r="V34" s="311"/>
      <c r="W34" s="311"/>
      <c r="X34" s="311"/>
      <c r="Y34" s="312"/>
      <c r="Z34" s="312"/>
      <c r="AA34" s="312"/>
      <c r="AB34" s="312"/>
      <c r="AC34" s="312"/>
      <c r="AD34" s="258"/>
      <c r="AE34" s="258"/>
      <c r="AF34" s="258"/>
    </row>
    <row r="35" spans="1:32" x14ac:dyDescent="0.25">
      <c r="A35" s="164"/>
      <c r="B35" s="164"/>
      <c r="C35" s="192"/>
      <c r="D35" s="164"/>
      <c r="E35" s="219"/>
      <c r="F35" s="219"/>
      <c r="G35" s="219"/>
      <c r="H35" s="164"/>
      <c r="I35" s="164"/>
      <c r="J35" s="164"/>
      <c r="K35" s="164"/>
      <c r="L35" s="164"/>
      <c r="M35" s="164"/>
      <c r="N35" s="164"/>
      <c r="O35" s="164"/>
      <c r="P35" s="259"/>
      <c r="Q35" s="259"/>
      <c r="R35" s="259"/>
      <c r="S35" s="259"/>
      <c r="T35" s="311"/>
      <c r="U35" s="311"/>
      <c r="V35" s="311"/>
      <c r="W35" s="311"/>
      <c r="X35" s="311"/>
      <c r="Y35" s="312"/>
      <c r="Z35" s="312"/>
      <c r="AA35" s="312"/>
      <c r="AB35" s="312"/>
      <c r="AC35" s="312"/>
      <c r="AD35" s="258"/>
      <c r="AE35" s="258"/>
      <c r="AF35" s="258"/>
    </row>
    <row r="36" spans="1:32" x14ac:dyDescent="0.25">
      <c r="A36" s="164"/>
      <c r="B36" s="164"/>
      <c r="C36" s="192"/>
      <c r="D36" s="164"/>
      <c r="E36" s="219"/>
      <c r="F36" s="219"/>
      <c r="G36" s="219"/>
      <c r="H36" s="164"/>
      <c r="I36" s="164"/>
      <c r="J36" s="164"/>
      <c r="K36" s="164"/>
      <c r="L36" s="164"/>
      <c r="M36" s="164"/>
      <c r="N36" s="164"/>
      <c r="O36" s="164"/>
      <c r="P36" s="259"/>
      <c r="Q36" s="259"/>
      <c r="R36" s="259"/>
      <c r="S36" s="259"/>
      <c r="T36" s="311"/>
      <c r="U36" s="311"/>
      <c r="V36" s="311"/>
      <c r="W36" s="311"/>
      <c r="X36" s="311"/>
      <c r="Y36" s="312"/>
      <c r="Z36" s="312"/>
      <c r="AA36" s="312"/>
      <c r="AB36" s="312"/>
      <c r="AC36" s="312"/>
      <c r="AD36" s="258"/>
      <c r="AE36" s="258"/>
      <c r="AF36" s="258"/>
    </row>
    <row r="37" spans="1:32" x14ac:dyDescent="0.25">
      <c r="A37" s="164"/>
      <c r="B37" s="164"/>
      <c r="C37" s="192"/>
      <c r="D37" s="164"/>
      <c r="E37" s="219"/>
      <c r="F37" s="219"/>
      <c r="G37" s="219"/>
      <c r="H37" s="164"/>
      <c r="I37" s="164"/>
      <c r="J37" s="164"/>
      <c r="K37" s="164"/>
      <c r="L37" s="164"/>
      <c r="M37" s="164"/>
      <c r="N37" s="164"/>
      <c r="O37" s="164"/>
      <c r="P37" s="259"/>
      <c r="Q37" s="259"/>
      <c r="R37" s="259"/>
      <c r="S37" s="259"/>
      <c r="T37" s="311"/>
      <c r="U37" s="311"/>
      <c r="V37" s="311"/>
      <c r="W37" s="311"/>
      <c r="X37" s="311"/>
      <c r="Y37" s="312"/>
      <c r="Z37" s="312"/>
      <c r="AA37" s="312"/>
      <c r="AB37" s="312"/>
      <c r="AC37" s="312"/>
      <c r="AD37" s="258"/>
      <c r="AE37" s="258"/>
      <c r="AF37" s="258"/>
    </row>
    <row r="38" spans="1:32" x14ac:dyDescent="0.25">
      <c r="A38" s="164"/>
      <c r="B38" s="164"/>
      <c r="C38" s="192"/>
      <c r="D38" s="164"/>
      <c r="E38" s="219"/>
      <c r="F38" s="219"/>
      <c r="G38" s="219"/>
      <c r="H38" s="164"/>
      <c r="I38" s="164"/>
      <c r="J38" s="164"/>
      <c r="K38" s="164"/>
      <c r="L38" s="164"/>
      <c r="M38" s="164"/>
      <c r="N38" s="164"/>
      <c r="O38" s="164"/>
      <c r="P38" s="259"/>
      <c r="Q38" s="259"/>
      <c r="R38" s="259"/>
      <c r="S38" s="259"/>
      <c r="T38" s="311"/>
      <c r="U38" s="311"/>
      <c r="V38" s="311"/>
      <c r="W38" s="311"/>
      <c r="X38" s="311"/>
      <c r="Y38" s="312"/>
      <c r="Z38" s="312"/>
      <c r="AA38" s="312"/>
      <c r="AB38" s="312"/>
      <c r="AC38" s="312"/>
      <c r="AD38" s="258"/>
      <c r="AE38" s="258"/>
      <c r="AF38" s="258"/>
    </row>
    <row r="39" spans="1:32" x14ac:dyDescent="0.25">
      <c r="A39" s="164"/>
      <c r="B39" s="164"/>
      <c r="C39" s="192"/>
      <c r="D39" s="164"/>
      <c r="E39" s="219"/>
      <c r="F39" s="219"/>
      <c r="G39" s="219"/>
      <c r="H39" s="164"/>
      <c r="I39" s="164"/>
      <c r="J39" s="164"/>
      <c r="K39" s="164"/>
      <c r="L39" s="164"/>
      <c r="M39" s="164"/>
      <c r="N39" s="164"/>
      <c r="O39" s="164"/>
      <c r="P39" s="259"/>
      <c r="Q39" s="259"/>
      <c r="R39" s="259"/>
      <c r="S39" s="259"/>
      <c r="T39" s="311"/>
      <c r="U39" s="311"/>
      <c r="V39" s="311"/>
      <c r="W39" s="311"/>
      <c r="X39" s="311"/>
      <c r="Y39" s="312"/>
      <c r="Z39" s="312"/>
      <c r="AA39" s="312"/>
      <c r="AB39" s="312"/>
      <c r="AC39" s="312"/>
      <c r="AD39" s="258"/>
      <c r="AE39" s="258"/>
      <c r="AF39" s="258"/>
    </row>
    <row r="40" spans="1:32" x14ac:dyDescent="0.25">
      <c r="A40" s="164"/>
      <c r="B40" s="164"/>
      <c r="C40" s="192"/>
      <c r="D40" s="164"/>
      <c r="E40" s="219"/>
      <c r="F40" s="219"/>
      <c r="G40" s="219"/>
      <c r="H40" s="164"/>
      <c r="I40" s="164"/>
      <c r="J40" s="164"/>
      <c r="K40" s="164"/>
      <c r="L40" s="164"/>
      <c r="M40" s="164"/>
      <c r="N40" s="164"/>
      <c r="O40" s="164"/>
      <c r="P40" s="259"/>
      <c r="Q40" s="259"/>
      <c r="R40" s="259"/>
      <c r="S40" s="259"/>
      <c r="T40" s="311"/>
      <c r="U40" s="311"/>
      <c r="V40" s="311"/>
      <c r="W40" s="311"/>
      <c r="X40" s="311"/>
      <c r="Y40" s="312"/>
      <c r="Z40" s="312"/>
      <c r="AA40" s="312"/>
      <c r="AB40" s="312"/>
      <c r="AC40" s="312"/>
      <c r="AD40" s="258"/>
      <c r="AE40" s="258"/>
      <c r="AF40" s="258"/>
    </row>
    <row r="41" spans="1:32" x14ac:dyDescent="0.25">
      <c r="A41" s="164"/>
      <c r="B41" s="164"/>
      <c r="C41" s="192"/>
      <c r="D41" s="164"/>
      <c r="E41" s="219"/>
      <c r="F41" s="219"/>
      <c r="G41" s="219"/>
      <c r="H41" s="164"/>
      <c r="I41" s="164"/>
      <c r="J41" s="164"/>
      <c r="K41" s="164"/>
      <c r="L41" s="164"/>
      <c r="M41" s="164"/>
      <c r="N41" s="164"/>
      <c r="O41" s="164"/>
      <c r="P41" s="259"/>
      <c r="Q41" s="259"/>
      <c r="R41" s="259"/>
      <c r="S41" s="259"/>
      <c r="T41" s="311"/>
      <c r="U41" s="311"/>
      <c r="V41" s="311"/>
      <c r="W41" s="311"/>
      <c r="X41" s="311"/>
      <c r="Y41" s="312"/>
      <c r="Z41" s="312"/>
      <c r="AA41" s="312"/>
      <c r="AB41" s="312"/>
      <c r="AC41" s="312"/>
    </row>
    <row r="42" spans="1:32" x14ac:dyDescent="0.25">
      <c r="A42" s="164"/>
      <c r="B42" s="164"/>
      <c r="C42" s="192"/>
      <c r="D42" s="164"/>
      <c r="E42" s="219"/>
      <c r="F42" s="219"/>
      <c r="G42" s="219"/>
      <c r="H42" s="164"/>
      <c r="I42" s="164"/>
      <c r="J42" s="164"/>
      <c r="K42" s="164"/>
      <c r="L42" s="164"/>
      <c r="M42" s="164"/>
      <c r="N42" s="164"/>
      <c r="O42" s="164"/>
      <c r="P42" s="259"/>
      <c r="Q42" s="259"/>
      <c r="R42" s="259"/>
      <c r="S42" s="259"/>
      <c r="T42" s="311"/>
      <c r="U42" s="311"/>
      <c r="V42" s="311"/>
      <c r="W42" s="311"/>
      <c r="X42" s="311"/>
      <c r="Y42" s="312"/>
      <c r="Z42" s="312"/>
      <c r="AA42" s="312"/>
      <c r="AB42" s="312"/>
      <c r="AC42" s="312"/>
    </row>
    <row r="43" spans="1:32" x14ac:dyDescent="0.25">
      <c r="A43" s="164"/>
      <c r="B43" s="164"/>
      <c r="C43" s="192"/>
      <c r="D43" s="164"/>
      <c r="E43" s="219"/>
      <c r="F43" s="219"/>
      <c r="G43" s="219"/>
      <c r="H43" s="164"/>
      <c r="I43" s="164"/>
      <c r="J43" s="164"/>
      <c r="K43" s="164"/>
      <c r="L43" s="164"/>
      <c r="M43" s="164"/>
      <c r="N43" s="164"/>
      <c r="O43" s="164"/>
      <c r="P43" s="259"/>
      <c r="Q43" s="259"/>
      <c r="R43" s="259"/>
      <c r="S43" s="259"/>
      <c r="T43" s="259"/>
      <c r="U43" s="259"/>
      <c r="V43" s="259"/>
      <c r="W43" s="259"/>
      <c r="X43" s="259"/>
      <c r="Y43" s="258"/>
      <c r="Z43" s="258"/>
      <c r="AA43" s="258"/>
      <c r="AB43" s="258"/>
    </row>
    <row r="44" spans="1:32" x14ac:dyDescent="0.25">
      <c r="A44" s="164"/>
      <c r="B44" s="164"/>
      <c r="C44" s="192"/>
      <c r="D44" s="164"/>
      <c r="E44" s="219"/>
      <c r="F44" s="219"/>
      <c r="G44" s="219"/>
      <c r="H44" s="164"/>
      <c r="I44" s="164"/>
      <c r="J44" s="164"/>
      <c r="K44" s="164"/>
      <c r="L44" s="164"/>
      <c r="M44" s="164"/>
      <c r="N44" s="164"/>
      <c r="O44" s="164"/>
      <c r="P44" s="259"/>
      <c r="Q44" s="259"/>
      <c r="R44" s="259"/>
      <c r="S44" s="259"/>
      <c r="T44" s="259"/>
      <c r="U44" s="259"/>
      <c r="V44" s="259"/>
      <c r="W44" s="259"/>
      <c r="X44" s="259"/>
      <c r="Y44" s="258"/>
      <c r="Z44" s="258"/>
      <c r="AA44" s="258"/>
      <c r="AB44" s="258"/>
    </row>
    <row r="45" spans="1:32" x14ac:dyDescent="0.25">
      <c r="I45" s="163"/>
      <c r="J45" s="163"/>
      <c r="K45" s="163"/>
      <c r="L45" s="163"/>
      <c r="M45" s="163"/>
      <c r="N45" s="163"/>
      <c r="O45" s="163"/>
      <c r="P45" s="310"/>
      <c r="Q45" s="310"/>
      <c r="R45" s="310"/>
      <c r="S45" s="310"/>
      <c r="T45" s="310"/>
      <c r="U45" s="310"/>
      <c r="V45" s="310"/>
      <c r="W45" s="310"/>
      <c r="X45" s="310"/>
      <c r="Y45" s="258"/>
      <c r="Z45" s="258"/>
      <c r="AA45" s="258"/>
      <c r="AB45" s="258"/>
    </row>
    <row r="46" spans="1:32" x14ac:dyDescent="0.25">
      <c r="I46" s="164"/>
      <c r="J46" s="164"/>
      <c r="K46" s="164"/>
      <c r="L46" s="164"/>
      <c r="M46" s="164"/>
      <c r="N46" s="164"/>
      <c r="O46" s="164"/>
      <c r="P46" s="259"/>
      <c r="Q46" s="259"/>
      <c r="R46" s="259"/>
      <c r="S46" s="259"/>
      <c r="T46" s="259"/>
      <c r="U46" s="259"/>
      <c r="V46" s="259"/>
      <c r="W46" s="259"/>
      <c r="X46" s="259"/>
      <c r="Y46" s="258"/>
      <c r="Z46" s="258"/>
      <c r="AA46" s="258"/>
      <c r="AB46" s="258"/>
    </row>
    <row r="47" spans="1:32" x14ac:dyDescent="0.25">
      <c r="I47" s="164"/>
      <c r="J47" s="164"/>
      <c r="K47" s="164"/>
      <c r="L47" s="164"/>
      <c r="M47" s="164"/>
      <c r="N47" s="164"/>
      <c r="O47" s="164"/>
      <c r="P47" s="259"/>
      <c r="Q47" s="259"/>
      <c r="R47" s="259"/>
      <c r="S47" s="259"/>
      <c r="T47" s="259"/>
      <c r="U47" s="259"/>
      <c r="V47" s="259"/>
      <c r="W47" s="259"/>
      <c r="X47" s="259"/>
      <c r="Y47" s="258"/>
      <c r="Z47" s="258"/>
      <c r="AA47" s="258"/>
      <c r="AB47" s="258"/>
    </row>
    <row r="48" spans="1:32" x14ac:dyDescent="0.25">
      <c r="I48" s="164"/>
      <c r="J48" s="164"/>
      <c r="K48" s="164"/>
      <c r="L48" s="164"/>
      <c r="M48" s="164"/>
      <c r="N48" s="164"/>
      <c r="O48" s="164"/>
      <c r="P48" s="164"/>
      <c r="Q48" s="164"/>
      <c r="R48" s="164"/>
      <c r="S48" s="164"/>
      <c r="T48" s="164"/>
      <c r="U48" s="164"/>
      <c r="V48" s="164"/>
      <c r="W48" s="164"/>
      <c r="X48" s="164"/>
    </row>
    <row r="49" spans="9:24" x14ac:dyDescent="0.25">
      <c r="I49" s="164"/>
      <c r="J49" s="164"/>
      <c r="K49" s="164"/>
      <c r="L49" s="164"/>
      <c r="M49" s="164"/>
      <c r="N49" s="164"/>
      <c r="O49" s="164"/>
      <c r="P49" s="164"/>
      <c r="Q49" s="164"/>
      <c r="R49" s="164"/>
      <c r="S49" s="164"/>
      <c r="T49" s="164"/>
      <c r="U49" s="164"/>
      <c r="V49" s="164"/>
      <c r="W49" s="164"/>
      <c r="X49" s="164"/>
    </row>
    <row r="50" spans="9:24" x14ac:dyDescent="0.25">
      <c r="I50" s="164"/>
      <c r="J50" s="164"/>
      <c r="K50" s="164"/>
      <c r="L50" s="164"/>
      <c r="M50" s="164"/>
      <c r="N50" s="164"/>
      <c r="O50" s="164"/>
      <c r="P50" s="164"/>
      <c r="Q50" s="164"/>
      <c r="R50" s="164"/>
      <c r="S50" s="164"/>
      <c r="T50" s="164"/>
      <c r="U50" s="164"/>
      <c r="V50" s="164"/>
      <c r="W50" s="164"/>
      <c r="X50" s="164"/>
    </row>
    <row r="51" spans="9:24" x14ac:dyDescent="0.25">
      <c r="I51" s="164"/>
      <c r="J51" s="164"/>
      <c r="K51" s="164"/>
      <c r="L51" s="164"/>
      <c r="M51" s="164"/>
      <c r="N51" s="164"/>
      <c r="O51" s="164"/>
      <c r="P51" s="164"/>
      <c r="Q51" s="164"/>
      <c r="R51" s="164"/>
      <c r="S51" s="164"/>
      <c r="T51" s="164"/>
      <c r="U51" s="164"/>
      <c r="V51" s="164"/>
      <c r="W51" s="164"/>
      <c r="X51" s="164"/>
    </row>
    <row r="52" spans="9:24" x14ac:dyDescent="0.25">
      <c r="I52" s="164"/>
      <c r="J52" s="164"/>
      <c r="K52" s="164"/>
      <c r="L52" s="164"/>
      <c r="M52" s="164"/>
      <c r="N52" s="164"/>
      <c r="O52" s="164"/>
      <c r="P52" s="164"/>
      <c r="Q52" s="164"/>
      <c r="R52" s="164"/>
      <c r="S52" s="164"/>
      <c r="T52" s="164"/>
      <c r="U52" s="164"/>
      <c r="V52" s="164"/>
      <c r="W52" s="164"/>
      <c r="X52" s="164"/>
    </row>
    <row r="53" spans="9:24" x14ac:dyDescent="0.25">
      <c r="I53" s="164"/>
      <c r="J53" s="164"/>
      <c r="K53" s="164"/>
      <c r="L53" s="164"/>
      <c r="M53" s="164"/>
      <c r="N53" s="164"/>
      <c r="O53" s="164"/>
      <c r="P53" s="164"/>
      <c r="Q53" s="164"/>
      <c r="R53" s="164"/>
      <c r="S53" s="164"/>
      <c r="T53" s="164"/>
      <c r="U53" s="164"/>
      <c r="V53" s="164"/>
      <c r="W53" s="164"/>
      <c r="X53" s="164"/>
    </row>
    <row r="54" spans="9:24" x14ac:dyDescent="0.25">
      <c r="I54" s="164"/>
      <c r="J54" s="164"/>
      <c r="K54" s="164"/>
      <c r="L54" s="164"/>
      <c r="M54" s="164"/>
      <c r="N54" s="164"/>
      <c r="O54" s="164"/>
      <c r="P54" s="164"/>
      <c r="Q54" s="164"/>
      <c r="R54" s="164"/>
      <c r="S54" s="164"/>
      <c r="T54" s="164"/>
      <c r="U54" s="164"/>
      <c r="V54" s="164"/>
      <c r="W54" s="164"/>
      <c r="X54" s="164"/>
    </row>
    <row r="55" spans="9:24" x14ac:dyDescent="0.25">
      <c r="I55" s="164"/>
      <c r="J55" s="164"/>
      <c r="K55" s="164"/>
      <c r="L55" s="164"/>
      <c r="M55" s="164"/>
      <c r="N55" s="164"/>
      <c r="O55" s="164"/>
      <c r="P55" s="164"/>
      <c r="Q55" s="164"/>
      <c r="R55" s="164"/>
      <c r="S55" s="164"/>
      <c r="T55" s="164"/>
      <c r="U55" s="164"/>
      <c r="V55" s="164"/>
      <c r="W55" s="164"/>
      <c r="X55" s="164"/>
    </row>
    <row r="56" spans="9:24" x14ac:dyDescent="0.25">
      <c r="I56" s="164"/>
      <c r="J56" s="164"/>
      <c r="K56" s="164"/>
      <c r="L56" s="164"/>
      <c r="M56" s="164"/>
      <c r="N56" s="164"/>
      <c r="O56" s="164"/>
      <c r="P56" s="164"/>
      <c r="Q56" s="164"/>
      <c r="R56" s="164"/>
      <c r="S56" s="164"/>
      <c r="T56" s="164"/>
      <c r="U56" s="164"/>
      <c r="V56" s="164"/>
      <c r="W56" s="164"/>
      <c r="X56" s="164"/>
    </row>
    <row r="57" spans="9:24" x14ac:dyDescent="0.25">
      <c r="I57" s="164"/>
      <c r="J57" s="164"/>
      <c r="K57" s="164"/>
      <c r="L57" s="164"/>
      <c r="M57" s="164"/>
      <c r="N57" s="164"/>
      <c r="O57" s="164"/>
      <c r="P57" s="164"/>
      <c r="Q57" s="164"/>
      <c r="R57" s="164"/>
      <c r="S57" s="164"/>
      <c r="T57" s="164"/>
      <c r="U57" s="164"/>
      <c r="V57" s="164"/>
      <c r="W57" s="164"/>
      <c r="X57" s="164"/>
    </row>
    <row r="58" spans="9:24" x14ac:dyDescent="0.25">
      <c r="I58" s="164"/>
      <c r="J58" s="164"/>
      <c r="K58" s="164"/>
      <c r="L58" s="164"/>
      <c r="M58" s="164"/>
      <c r="N58" s="164"/>
      <c r="O58" s="164"/>
      <c r="P58" s="164"/>
      <c r="Q58" s="164"/>
      <c r="R58" s="164"/>
      <c r="S58" s="164"/>
      <c r="T58" s="164"/>
      <c r="U58" s="164"/>
      <c r="V58" s="164"/>
      <c r="W58" s="164"/>
      <c r="X58" s="164"/>
    </row>
    <row r="59" spans="9:24" x14ac:dyDescent="0.25">
      <c r="I59" s="164"/>
      <c r="J59" s="164"/>
      <c r="K59" s="164"/>
      <c r="L59" s="164"/>
      <c r="M59" s="164"/>
      <c r="N59" s="164"/>
      <c r="O59" s="164"/>
      <c r="P59" s="164"/>
      <c r="Q59" s="164"/>
      <c r="R59" s="164"/>
      <c r="S59" s="164"/>
      <c r="T59" s="164"/>
      <c r="U59" s="164"/>
      <c r="V59" s="164"/>
      <c r="W59" s="164"/>
      <c r="X59" s="164"/>
    </row>
    <row r="60" spans="9:24" x14ac:dyDescent="0.25">
      <c r="I60" s="164"/>
      <c r="J60" s="164"/>
      <c r="K60" s="164"/>
      <c r="L60" s="164"/>
      <c r="M60" s="164"/>
      <c r="N60" s="164"/>
      <c r="O60" s="164"/>
      <c r="P60" s="164"/>
      <c r="Q60" s="164"/>
      <c r="R60" s="164"/>
      <c r="S60" s="164"/>
      <c r="T60" s="164"/>
      <c r="U60" s="164"/>
      <c r="V60" s="164"/>
      <c r="W60" s="164"/>
      <c r="X60" s="164"/>
    </row>
    <row r="61" spans="9:24" x14ac:dyDescent="0.25">
      <c r="I61" s="164"/>
      <c r="J61" s="164"/>
      <c r="K61" s="164"/>
      <c r="L61" s="164"/>
      <c r="M61" s="164"/>
      <c r="N61" s="164"/>
      <c r="O61" s="164"/>
      <c r="P61" s="164"/>
      <c r="Q61" s="164"/>
      <c r="R61" s="164"/>
      <c r="S61" s="164"/>
      <c r="T61" s="164"/>
      <c r="U61" s="164"/>
      <c r="V61" s="164"/>
      <c r="W61" s="164"/>
      <c r="X61" s="164"/>
    </row>
    <row r="62" spans="9:24" x14ac:dyDescent="0.25">
      <c r="I62" s="164"/>
      <c r="J62" s="164"/>
      <c r="K62" s="164"/>
      <c r="L62" s="164"/>
      <c r="M62" s="164"/>
      <c r="N62" s="164"/>
      <c r="O62" s="164"/>
      <c r="P62" s="164"/>
      <c r="Q62" s="164"/>
      <c r="R62" s="164"/>
      <c r="S62" s="164"/>
      <c r="T62" s="164"/>
      <c r="U62" s="164"/>
      <c r="V62" s="164"/>
      <c r="W62" s="164"/>
      <c r="X62" s="164"/>
    </row>
    <row r="63" spans="9:24" x14ac:dyDescent="0.25">
      <c r="I63" s="164"/>
      <c r="J63" s="164"/>
      <c r="K63" s="164"/>
      <c r="L63" s="164"/>
      <c r="M63" s="164"/>
      <c r="N63" s="164"/>
      <c r="O63" s="164"/>
      <c r="P63" s="164"/>
      <c r="Q63" s="164"/>
      <c r="R63" s="164"/>
      <c r="S63" s="164"/>
      <c r="T63" s="164"/>
      <c r="U63" s="164"/>
      <c r="V63" s="164"/>
      <c r="W63" s="164"/>
      <c r="X63" s="164"/>
    </row>
    <row r="64" spans="9:24" x14ac:dyDescent="0.25">
      <c r="I64" s="164"/>
      <c r="J64" s="164"/>
      <c r="K64" s="164"/>
      <c r="L64" s="164"/>
      <c r="M64" s="164"/>
      <c r="N64" s="164"/>
      <c r="O64" s="164"/>
      <c r="P64" s="164"/>
      <c r="Q64" s="164"/>
      <c r="R64" s="164"/>
      <c r="S64" s="164"/>
      <c r="T64" s="164"/>
      <c r="U64" s="164"/>
      <c r="V64" s="164"/>
      <c r="W64" s="164"/>
      <c r="X64" s="164"/>
    </row>
    <row r="65" spans="9:24" x14ac:dyDescent="0.25">
      <c r="I65" s="164"/>
      <c r="J65" s="164"/>
      <c r="K65" s="164"/>
      <c r="L65" s="164"/>
      <c r="M65" s="164"/>
      <c r="N65" s="164"/>
      <c r="O65" s="164"/>
      <c r="P65" s="164"/>
      <c r="Q65" s="164"/>
      <c r="R65" s="164"/>
      <c r="S65" s="164"/>
      <c r="T65" s="164"/>
      <c r="U65" s="164"/>
      <c r="V65" s="164"/>
      <c r="W65" s="164"/>
      <c r="X65" s="164"/>
    </row>
  </sheetData>
  <sheetProtection password="EE1D" sheet="1" objects="1" scenarios="1"/>
  <mergeCells count="5">
    <mergeCell ref="C1:G2"/>
    <mergeCell ref="B19:C19"/>
    <mergeCell ref="B25:C25"/>
    <mergeCell ref="B3:C4"/>
    <mergeCell ref="B5:C7"/>
  </mergeCells>
  <conditionalFormatting sqref="E4:G32">
    <cfRule type="expression" dxfId="14" priority="24">
      <formula>X4&lt;&gt;""</formula>
    </cfRule>
  </conditionalFormatting>
  <dataValidations count="1">
    <dataValidation type="list" allowBlank="1" showInputMessage="1" showErrorMessage="1" sqref="R2">
      <formula1>Region</formula1>
    </dataValidation>
  </dataValidations>
  <pageMargins left="0.7" right="0.7" top="0.75" bottom="0.75" header="0.3" footer="0.3"/>
  <pageSetup orientation="portrait" r:id="rId1"/>
  <ignoredErrors>
    <ignoredError sqref="E4:G18 E20:G31 E19:F19" evalErro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A501"/>
  <sheetViews>
    <sheetView workbookViewId="0">
      <selection activeCell="A3" sqref="A3"/>
    </sheetView>
  </sheetViews>
  <sheetFormatPr defaultRowHeight="15.75" x14ac:dyDescent="0.25"/>
  <cols>
    <col min="1" max="1" width="22.7109375" style="180" bestFit="1" customWidth="1"/>
    <col min="2" max="2" width="32.85546875" style="180" bestFit="1" customWidth="1"/>
    <col min="3" max="3" width="9" style="180" bestFit="1" customWidth="1"/>
    <col min="4" max="4" width="9.140625" style="180"/>
    <col min="5" max="5" width="10.140625" style="181" bestFit="1" customWidth="1"/>
    <col min="6" max="6" width="13.7109375" style="181" bestFit="1" customWidth="1"/>
    <col min="7" max="7" width="13.7109375" style="182" customWidth="1"/>
    <col min="8" max="9" width="9.140625" style="181"/>
    <col min="10" max="10" width="17" style="181" bestFit="1" customWidth="1"/>
    <col min="11" max="11" width="23.28515625" style="181" bestFit="1" customWidth="1"/>
    <col min="12" max="12" width="9" style="182" bestFit="1" customWidth="1"/>
    <col min="13" max="13" width="10.7109375" style="180" bestFit="1" customWidth="1"/>
    <col min="14" max="14" width="18.28515625" style="180" bestFit="1" customWidth="1"/>
    <col min="15" max="15" width="24.140625" style="180" bestFit="1" customWidth="1"/>
    <col min="16" max="16" width="14.28515625" style="180" bestFit="1" customWidth="1"/>
    <col min="17" max="17" width="15.140625" style="180" bestFit="1" customWidth="1"/>
    <col min="18" max="18" width="13.85546875" style="180" bestFit="1" customWidth="1"/>
    <col min="19" max="19" width="15" style="180" bestFit="1" customWidth="1"/>
    <col min="20" max="20" width="10.28515625" style="180" bestFit="1" customWidth="1"/>
    <col min="21" max="21" width="15.42578125" style="180" bestFit="1" customWidth="1"/>
    <col min="22" max="22" width="13.5703125" style="180" bestFit="1" customWidth="1"/>
    <col min="23" max="23" width="14.85546875" style="180" bestFit="1" customWidth="1"/>
    <col min="24" max="24" width="14.5703125" style="180" bestFit="1" customWidth="1"/>
    <col min="25" max="25" width="14.28515625" style="180" bestFit="1" customWidth="1"/>
    <col min="26" max="26" width="25" style="182" bestFit="1" customWidth="1"/>
    <col min="27" max="27" width="22.140625" style="180" bestFit="1" customWidth="1"/>
    <col min="28" max="16384" width="9.140625" style="180"/>
  </cols>
  <sheetData>
    <row r="1" spans="1:27" x14ac:dyDescent="0.25">
      <c r="A1" s="126" t="s">
        <v>323</v>
      </c>
      <c r="B1" s="126" t="s">
        <v>310</v>
      </c>
      <c r="C1" s="127" t="s">
        <v>325</v>
      </c>
      <c r="D1" s="126" t="s">
        <v>308</v>
      </c>
      <c r="E1" s="128" t="s">
        <v>309</v>
      </c>
      <c r="F1" s="128" t="s">
        <v>319</v>
      </c>
      <c r="G1" s="129" t="s">
        <v>423</v>
      </c>
      <c r="H1" s="128" t="s">
        <v>0</v>
      </c>
      <c r="I1" s="128" t="s">
        <v>1</v>
      </c>
      <c r="J1" s="128" t="s">
        <v>201</v>
      </c>
      <c r="K1" s="128" t="s">
        <v>206</v>
      </c>
      <c r="L1" s="129" t="s">
        <v>3</v>
      </c>
      <c r="M1" s="126" t="s">
        <v>4</v>
      </c>
      <c r="N1" s="126" t="s">
        <v>311</v>
      </c>
      <c r="O1" s="126" t="s">
        <v>221</v>
      </c>
      <c r="P1" s="126" t="s">
        <v>312</v>
      </c>
      <c r="Q1" s="126" t="s">
        <v>313</v>
      </c>
      <c r="R1" s="126" t="s">
        <v>314</v>
      </c>
      <c r="S1" s="126" t="s">
        <v>315</v>
      </c>
      <c r="T1" s="126" t="s">
        <v>326</v>
      </c>
      <c r="U1" s="126" t="s">
        <v>316</v>
      </c>
      <c r="V1" s="126" t="s">
        <v>327</v>
      </c>
      <c r="W1" s="126" t="s">
        <v>367</v>
      </c>
      <c r="X1" s="126" t="s">
        <v>510</v>
      </c>
      <c r="Y1" s="126" t="s">
        <v>328</v>
      </c>
      <c r="Z1" s="129" t="s">
        <v>317</v>
      </c>
      <c r="AA1" s="129" t="s">
        <v>210</v>
      </c>
    </row>
    <row r="2" spans="1:27" x14ac:dyDescent="0.25">
      <c r="A2" s="126" t="s">
        <v>425</v>
      </c>
      <c r="B2" s="126" t="s">
        <v>426</v>
      </c>
      <c r="C2" s="127" t="s">
        <v>58</v>
      </c>
      <c r="D2" s="126">
        <v>30</v>
      </c>
      <c r="E2" s="128">
        <v>42505</v>
      </c>
      <c r="F2" s="128" t="s">
        <v>21</v>
      </c>
      <c r="G2" s="129" t="s">
        <v>416</v>
      </c>
      <c r="H2" s="128" t="s">
        <v>427</v>
      </c>
      <c r="I2" s="128" t="s">
        <v>428</v>
      </c>
      <c r="J2" s="128" t="s">
        <v>429</v>
      </c>
      <c r="K2" s="128" t="s">
        <v>509</v>
      </c>
      <c r="L2" s="180">
        <v>41.56729</v>
      </c>
      <c r="M2" s="126">
        <v>-82.455100000000002</v>
      </c>
      <c r="N2" s="129" t="s">
        <v>399</v>
      </c>
      <c r="O2" s="126" t="s">
        <v>418</v>
      </c>
      <c r="P2" s="126" t="s">
        <v>430</v>
      </c>
      <c r="Q2" s="126" t="s">
        <v>431</v>
      </c>
      <c r="R2" s="126" t="s">
        <v>42</v>
      </c>
      <c r="S2" s="126" t="s">
        <v>432</v>
      </c>
      <c r="T2" s="126">
        <v>20</v>
      </c>
      <c r="U2" s="126">
        <v>1</v>
      </c>
      <c r="V2" s="126">
        <v>30</v>
      </c>
      <c r="W2" s="126">
        <v>10</v>
      </c>
      <c r="X2" s="126">
        <v>10</v>
      </c>
      <c r="Y2" s="126">
        <v>6</v>
      </c>
      <c r="Z2" s="129" t="s">
        <v>433</v>
      </c>
      <c r="AA2" s="129" t="s">
        <v>416</v>
      </c>
    </row>
    <row r="3" spans="1:27" x14ac:dyDescent="0.25">
      <c r="A3" s="180" t="str">
        <f>IF(ROOST_COUNT!B2=0,"",ROOST_COUNT!B2)</f>
        <v/>
      </c>
      <c r="B3" s="180" t="str">
        <f>IF(ROOST_COUNT!D2=0,"",ROOST_COUNT!D2)</f>
        <v/>
      </c>
      <c r="C3" s="180" t="str">
        <f>IF(ROOST_COUNT!C2=0,"",ROOST_COUNT!C2)</f>
        <v/>
      </c>
      <c r="D3" s="180" t="str">
        <f>IF(ROOST_COUNT!E2=0,"",ROOST_COUNT!E2)</f>
        <v/>
      </c>
      <c r="E3" s="181" t="str">
        <f>IF(ROOST_COUNT!F2=0,"",ROOST_COUNT!F2)</f>
        <v/>
      </c>
      <c r="F3" s="181" t="str">
        <f>IF(ROOST_COUNT!A2=0,"",ROOST_COUNT!A2)</f>
        <v/>
      </c>
      <c r="G3" s="182" t="str">
        <f>IF(ROOST_COUNT!G2=0,"",ROOST_COUNT!G2)</f>
        <v/>
      </c>
      <c r="H3" s="181" t="str">
        <f>IFERROR(VLOOKUP($A3,CAPTURE_DATA!$P$4:$T$500,3,FALSE),"")</f>
        <v/>
      </c>
      <c r="I3" s="181" t="str">
        <f>IFERROR(VLOOKUP($A3,CAPTURE_DATA!$P$4:$T$500,4,FALSE),"")</f>
        <v/>
      </c>
      <c r="J3" s="181" t="str">
        <f>IFERROR(VLOOKUP($A3,CAPTURE_DATA!$P$4:$T$500,5,FALSE),"")</f>
        <v/>
      </c>
      <c r="K3" s="181" t="str">
        <f>IFERROR(VLOOKUP($A3,CAPTURE_DATA!$P$4:$AC$500,14,FALSE),"")</f>
        <v/>
      </c>
      <c r="L3" s="182" t="str">
        <f>IF($B3="","",(IFERROR(VLOOKUP($B3,ROOST_SITE_INFO!$B$3:$S$501,3,FALSE),"")))</f>
        <v/>
      </c>
      <c r="M3" s="182" t="str">
        <f>IF($B3="","",(IFERROR(VLOOKUP($B3,ROOST_SITE_INFO!$B$3:$S$501,4,FALSE),"")))</f>
        <v/>
      </c>
      <c r="N3" s="182" t="str">
        <f>IF($B3="","",(IFERROR(VLOOKUP($B3,ROOST_SITE_INFO!$B$3:$S$501,5,FALSE),"")))</f>
        <v/>
      </c>
      <c r="O3" s="182" t="str">
        <f>IF($B3="","",(IFERROR(VLOOKUP($B3,ROOST_SITE_INFO!$B$3:$S$501,6,FALSE),"")))</f>
        <v/>
      </c>
      <c r="P3" s="182" t="str">
        <f>IF($B3="","",(IFERROR(VLOOKUP($B3,ROOST_SITE_INFO!$B$3:$S$501,7,FALSE),"")))</f>
        <v/>
      </c>
      <c r="Q3" s="182" t="str">
        <f>IF($B3="","",(IFERROR(VLOOKUP($B3,ROOST_SITE_INFO!$B$3:$S$501,8,FALSE),"")))</f>
        <v/>
      </c>
      <c r="R3" s="182" t="str">
        <f>IF($B3="","",(IFERROR(VLOOKUP($B3,ROOST_SITE_INFO!$B$3:$S$501,9,FALSE),"")))</f>
        <v/>
      </c>
      <c r="S3" s="182" t="str">
        <f>IF($B3="","",(IFERROR(VLOOKUP($B3,ROOST_SITE_INFO!$B$3:$S$501,10,FALSE),"")))</f>
        <v/>
      </c>
      <c r="T3" s="182" t="str">
        <f>IF($B3="","",(IFERROR(VLOOKUP($B3,ROOST_SITE_INFO!$B$3:$S$501,11,FALSE),"")))</f>
        <v/>
      </c>
      <c r="U3" s="182" t="str">
        <f>IF($B3="","",(IFERROR(VLOOKUP($B3,ROOST_SITE_INFO!$B$3:$S$501,12,FALSE),"")))</f>
        <v/>
      </c>
      <c r="V3" s="182" t="str">
        <f>IF($B3="","",(IFERROR(VLOOKUP($B3,ROOST_SITE_INFO!$B$3:$S$501,13,FALSE),"")))</f>
        <v/>
      </c>
      <c r="W3" s="182" t="str">
        <f>IF($B3="","",(IFERROR(VLOOKUP($B3,ROOST_SITE_INFO!$B$3:$S$501,14,FALSE),"")))</f>
        <v/>
      </c>
      <c r="X3" s="182" t="str">
        <f>IF($B3="","",(IFERROR(VLOOKUP($B3,ROOST_SITE_INFO!$B$3:$S$501,15,FALSE),"")))</f>
        <v/>
      </c>
      <c r="Y3" s="182" t="str">
        <f>IF($B3="","",(IFERROR(VLOOKUP($B3,ROOST_SITE_INFO!$B$3:$S$501,16,FALSE),"")))</f>
        <v/>
      </c>
      <c r="Z3" s="182" t="str">
        <f>IF($B3="","",(IFERROR(VLOOKUP($B3,ROOST_SITE_INFO!$B$3:$S$501,17,FALSE),"")))</f>
        <v/>
      </c>
      <c r="AA3" s="182" t="str">
        <f>IF($B3="","",(IFERROR(VLOOKUP($B3,ROOST_SITE_INFO!$B$3:$S$501,18,FALSE),"")))</f>
        <v/>
      </c>
    </row>
    <row r="4" spans="1:27" x14ac:dyDescent="0.25">
      <c r="A4" s="180" t="str">
        <f>IF(ROOST_COUNT!B3=0,"",ROOST_COUNT!B3)</f>
        <v/>
      </c>
      <c r="B4" s="180" t="str">
        <f>IF(ROOST_COUNT!D3=0,"",ROOST_COUNT!D3)</f>
        <v/>
      </c>
      <c r="C4" s="180" t="str">
        <f>IF(ROOST_COUNT!C3=0,"",ROOST_COUNT!C3)</f>
        <v/>
      </c>
      <c r="D4" s="180" t="str">
        <f>IF(ROOST_COUNT!E3=0,"",ROOST_COUNT!E3)</f>
        <v/>
      </c>
      <c r="E4" s="181" t="str">
        <f>IF(ROOST_COUNT!F3=0,"",ROOST_COUNT!F3)</f>
        <v/>
      </c>
      <c r="F4" s="181" t="str">
        <f>IF(ROOST_COUNT!A3=0,"",ROOST_COUNT!A3)</f>
        <v/>
      </c>
      <c r="G4" s="182" t="str">
        <f>IF(ROOST_COUNT!G3=0,"",ROOST_COUNT!G3)</f>
        <v/>
      </c>
      <c r="H4" s="181" t="str">
        <f>IFERROR(VLOOKUP($A4,CAPTURE_DATA!$P$4:$T$500,3,FALSE),"")</f>
        <v/>
      </c>
      <c r="I4" s="181" t="str">
        <f>IFERROR(VLOOKUP($A4,CAPTURE_DATA!$P$4:$T$500,4,FALSE),"")</f>
        <v/>
      </c>
      <c r="J4" s="181" t="str">
        <f>IFERROR(VLOOKUP($A4,CAPTURE_DATA!$P$4:$T$500,5,FALSE),"")</f>
        <v/>
      </c>
      <c r="K4" s="181" t="str">
        <f>IFERROR(VLOOKUP($A4,CAPTURE_DATA!$P$4:$AC$500,14,FALSE),"")</f>
        <v/>
      </c>
      <c r="L4" s="182" t="str">
        <f>IF($B4="","",(IFERROR(VLOOKUP($B4,ROOST_SITE_INFO!$B$3:$S$501,3,FALSE),"")))</f>
        <v/>
      </c>
      <c r="M4" s="182" t="str">
        <f>IF($B4="","",(IFERROR(VLOOKUP($B4,ROOST_SITE_INFO!$B$3:$S$501,4,FALSE),"")))</f>
        <v/>
      </c>
      <c r="N4" s="182" t="str">
        <f>IF($B4="","",(IFERROR(VLOOKUP($B4,ROOST_SITE_INFO!$B$3:$S$501,5,FALSE),"")))</f>
        <v/>
      </c>
      <c r="O4" s="182" t="str">
        <f>IF($B4="","",(IFERROR(VLOOKUP($B4,ROOST_SITE_INFO!$B$3:$S$501,6,FALSE),"")))</f>
        <v/>
      </c>
      <c r="P4" s="182" t="str">
        <f>IF($B4="","",(IFERROR(VLOOKUP($B4,ROOST_SITE_INFO!$B$3:$S$501,7,FALSE),"")))</f>
        <v/>
      </c>
      <c r="Q4" s="182" t="str">
        <f>IF($B4="","",(IFERROR(VLOOKUP($B4,ROOST_SITE_INFO!$B$3:$S$501,8,FALSE),"")))</f>
        <v/>
      </c>
      <c r="R4" s="182" t="str">
        <f>IF($B4="","",(IFERROR(VLOOKUP($B4,ROOST_SITE_INFO!$B$3:$S$501,9,FALSE),"")))</f>
        <v/>
      </c>
      <c r="S4" s="182" t="str">
        <f>IF($B4="","",(IFERROR(VLOOKUP($B4,ROOST_SITE_INFO!$B$3:$S$501,10,FALSE),"")))</f>
        <v/>
      </c>
      <c r="T4" s="182" t="str">
        <f>IF($B4="","",(IFERROR(VLOOKUP($B4,ROOST_SITE_INFO!$B$3:$S$501,11,FALSE),"")))</f>
        <v/>
      </c>
      <c r="U4" s="182" t="str">
        <f>IF($B4="","",(IFERROR(VLOOKUP($B4,ROOST_SITE_INFO!$B$3:$S$501,12,FALSE),"")))</f>
        <v/>
      </c>
      <c r="V4" s="182" t="str">
        <f>IF($B4="","",(IFERROR(VLOOKUP($B4,ROOST_SITE_INFO!$B$3:$S$501,13,FALSE),"")))</f>
        <v/>
      </c>
      <c r="W4" s="182" t="str">
        <f>IF($B4="","",(IFERROR(VLOOKUP($B4,ROOST_SITE_INFO!$B$3:$S$501,14,FALSE),"")))</f>
        <v/>
      </c>
      <c r="X4" s="182" t="str">
        <f>IF($B4="","",(IFERROR(VLOOKUP($B4,ROOST_SITE_INFO!$B$3:$S$501,15,FALSE),"")))</f>
        <v/>
      </c>
      <c r="Y4" s="182" t="str">
        <f>IF($B4="","",(IFERROR(VLOOKUP($B4,ROOST_SITE_INFO!$B$3:$S$501,16,FALSE),"")))</f>
        <v/>
      </c>
      <c r="Z4" s="182" t="str">
        <f>IF($B4="","",(IFERROR(VLOOKUP($B4,ROOST_SITE_INFO!$B$3:$S$501,17,FALSE),"")))</f>
        <v/>
      </c>
      <c r="AA4" s="182" t="str">
        <f>IF($B4="","",(IFERROR(VLOOKUP($B4,ROOST_SITE_INFO!$B$3:$S$501,18,FALSE),"")))</f>
        <v/>
      </c>
    </row>
    <row r="5" spans="1:27" x14ac:dyDescent="0.25">
      <c r="A5" s="180" t="str">
        <f>IF(ROOST_COUNT!B4=0,"",ROOST_COUNT!B4)</f>
        <v/>
      </c>
      <c r="B5" s="180" t="str">
        <f>IF(ROOST_COUNT!D4=0,"",ROOST_COUNT!D4)</f>
        <v/>
      </c>
      <c r="C5" s="180" t="str">
        <f>IF(ROOST_COUNT!C4=0,"",ROOST_COUNT!C4)</f>
        <v/>
      </c>
      <c r="D5" s="180" t="str">
        <f>IF(ROOST_COUNT!E4=0,"",ROOST_COUNT!E4)</f>
        <v/>
      </c>
      <c r="E5" s="181" t="str">
        <f>IF(ROOST_COUNT!F4=0,"",ROOST_COUNT!F4)</f>
        <v/>
      </c>
      <c r="F5" s="181" t="str">
        <f>IF(ROOST_COUNT!A4=0,"",ROOST_COUNT!A4)</f>
        <v/>
      </c>
      <c r="G5" s="182" t="str">
        <f>IF(ROOST_COUNT!G4=0,"",ROOST_COUNT!G4)</f>
        <v/>
      </c>
      <c r="H5" s="181" t="str">
        <f>IFERROR(VLOOKUP($A5,CAPTURE_DATA!$P$4:$T$500,3,FALSE),"")</f>
        <v/>
      </c>
      <c r="I5" s="181" t="str">
        <f>IFERROR(VLOOKUP($A5,CAPTURE_DATA!$P$4:$T$500,4,FALSE),"")</f>
        <v/>
      </c>
      <c r="J5" s="181" t="str">
        <f>IFERROR(VLOOKUP($A5,CAPTURE_DATA!$P$4:$T$500,5,FALSE),"")</f>
        <v/>
      </c>
      <c r="K5" s="181" t="str">
        <f>IFERROR(VLOOKUP($A5,CAPTURE_DATA!$P$4:$AC$500,14,FALSE),"")</f>
        <v/>
      </c>
      <c r="L5" s="182" t="str">
        <f>IF($B5="","",(IFERROR(VLOOKUP($B5,ROOST_SITE_INFO!$B$3:$S$501,3,FALSE),"")))</f>
        <v/>
      </c>
      <c r="M5" s="182" t="str">
        <f>IF($B5="","",(IFERROR(VLOOKUP($B5,ROOST_SITE_INFO!$B$3:$S$501,4,FALSE),"")))</f>
        <v/>
      </c>
      <c r="N5" s="182" t="str">
        <f>IF($B5="","",(IFERROR(VLOOKUP($B5,ROOST_SITE_INFO!$B$3:$S$501,5,FALSE),"")))</f>
        <v/>
      </c>
      <c r="O5" s="182" t="str">
        <f>IF($B5="","",(IFERROR(VLOOKUP($B5,ROOST_SITE_INFO!$B$3:$S$501,6,FALSE),"")))</f>
        <v/>
      </c>
      <c r="P5" s="182" t="str">
        <f>IF($B5="","",(IFERROR(VLOOKUP($B5,ROOST_SITE_INFO!$B$3:$S$501,7,FALSE),"")))</f>
        <v/>
      </c>
      <c r="Q5" s="182" t="str">
        <f>IF($B5="","",(IFERROR(VLOOKUP($B5,ROOST_SITE_INFO!$B$3:$S$501,8,FALSE),"")))</f>
        <v/>
      </c>
      <c r="R5" s="182" t="str">
        <f>IF($B5="","",(IFERROR(VLOOKUP($B5,ROOST_SITE_INFO!$B$3:$S$501,9,FALSE),"")))</f>
        <v/>
      </c>
      <c r="S5" s="182" t="str">
        <f>IF($B5="","",(IFERROR(VLOOKUP($B5,ROOST_SITE_INFO!$B$3:$S$501,10,FALSE),"")))</f>
        <v/>
      </c>
      <c r="T5" s="182" t="str">
        <f>IF($B5="","",(IFERROR(VLOOKUP($B5,ROOST_SITE_INFO!$B$3:$S$501,11,FALSE),"")))</f>
        <v/>
      </c>
      <c r="U5" s="182" t="str">
        <f>IF($B5="","",(IFERROR(VLOOKUP($B5,ROOST_SITE_INFO!$B$3:$S$501,12,FALSE),"")))</f>
        <v/>
      </c>
      <c r="V5" s="182" t="str">
        <f>IF($B5="","",(IFERROR(VLOOKUP($B5,ROOST_SITE_INFO!$B$3:$S$501,13,FALSE),"")))</f>
        <v/>
      </c>
      <c r="W5" s="182" t="str">
        <f>IF($B5="","",(IFERROR(VLOOKUP($B5,ROOST_SITE_INFO!$B$3:$S$501,14,FALSE),"")))</f>
        <v/>
      </c>
      <c r="X5" s="182" t="str">
        <f>IF($B5="","",(IFERROR(VLOOKUP($B5,ROOST_SITE_INFO!$B$3:$S$501,15,FALSE),"")))</f>
        <v/>
      </c>
      <c r="Y5" s="182" t="str">
        <f>IF($B5="","",(IFERROR(VLOOKUP($B5,ROOST_SITE_INFO!$B$3:$S$501,16,FALSE),"")))</f>
        <v/>
      </c>
      <c r="Z5" s="182" t="str">
        <f>IF($B5="","",(IFERROR(VLOOKUP($B5,ROOST_SITE_INFO!$B$3:$S$501,17,FALSE),"")))</f>
        <v/>
      </c>
      <c r="AA5" s="182" t="str">
        <f>IF($B5="","",(IFERROR(VLOOKUP($B5,ROOST_SITE_INFO!$B$3:$S$501,18,FALSE),"")))</f>
        <v/>
      </c>
    </row>
    <row r="6" spans="1:27" x14ac:dyDescent="0.25">
      <c r="A6" s="180" t="str">
        <f>IF(ROOST_COUNT!B5=0,"",ROOST_COUNT!B5)</f>
        <v/>
      </c>
      <c r="B6" s="180" t="str">
        <f>IF(ROOST_COUNT!D5=0,"",ROOST_COUNT!D5)</f>
        <v/>
      </c>
      <c r="C6" s="180" t="str">
        <f>IF(ROOST_COUNT!C5=0,"",ROOST_COUNT!C5)</f>
        <v/>
      </c>
      <c r="D6" s="180" t="str">
        <f>IF(ROOST_COUNT!E5=0,"",ROOST_COUNT!E5)</f>
        <v/>
      </c>
      <c r="E6" s="181" t="str">
        <f>IF(ROOST_COUNT!F5=0,"",ROOST_COUNT!F5)</f>
        <v/>
      </c>
      <c r="F6" s="181" t="str">
        <f>IF(ROOST_COUNT!A5=0,"",ROOST_COUNT!A5)</f>
        <v/>
      </c>
      <c r="G6" s="182" t="str">
        <f>IF(ROOST_COUNT!G5=0,"",ROOST_COUNT!G5)</f>
        <v/>
      </c>
      <c r="H6" s="181" t="str">
        <f>IFERROR(VLOOKUP($A6,CAPTURE_DATA!$P$4:$T$500,3,FALSE),"")</f>
        <v/>
      </c>
      <c r="I6" s="181" t="str">
        <f>IFERROR(VLOOKUP($A6,CAPTURE_DATA!$P$4:$T$500,4,FALSE),"")</f>
        <v/>
      </c>
      <c r="J6" s="181" t="str">
        <f>IFERROR(VLOOKUP($A6,CAPTURE_DATA!$P$4:$T$500,5,FALSE),"")</f>
        <v/>
      </c>
      <c r="K6" s="181" t="str">
        <f>IFERROR(VLOOKUP($A6,CAPTURE_DATA!$P$4:$AC$500,14,FALSE),"")</f>
        <v/>
      </c>
      <c r="L6" s="182" t="str">
        <f>IF($B6="","",(IFERROR(VLOOKUP($B6,ROOST_SITE_INFO!$B$3:$S$501,3,FALSE),"")))</f>
        <v/>
      </c>
      <c r="M6" s="182" t="str">
        <f>IF($B6="","",(IFERROR(VLOOKUP($B6,ROOST_SITE_INFO!$B$3:$S$501,4,FALSE),"")))</f>
        <v/>
      </c>
      <c r="N6" s="182" t="str">
        <f>IF($B6="","",(IFERROR(VLOOKUP($B6,ROOST_SITE_INFO!$B$3:$S$501,5,FALSE),"")))</f>
        <v/>
      </c>
      <c r="O6" s="182" t="str">
        <f>IF($B6="","",(IFERROR(VLOOKUP($B6,ROOST_SITE_INFO!$B$3:$S$501,6,FALSE),"")))</f>
        <v/>
      </c>
      <c r="P6" s="182" t="str">
        <f>IF($B6="","",(IFERROR(VLOOKUP($B6,ROOST_SITE_INFO!$B$3:$S$501,7,FALSE),"")))</f>
        <v/>
      </c>
      <c r="Q6" s="182" t="str">
        <f>IF($B6="","",(IFERROR(VLOOKUP($B6,ROOST_SITE_INFO!$B$3:$S$501,8,FALSE),"")))</f>
        <v/>
      </c>
      <c r="R6" s="182" t="str">
        <f>IF($B6="","",(IFERROR(VLOOKUP($B6,ROOST_SITE_INFO!$B$3:$S$501,9,FALSE),"")))</f>
        <v/>
      </c>
      <c r="S6" s="182" t="str">
        <f>IF($B6="","",(IFERROR(VLOOKUP($B6,ROOST_SITE_INFO!$B$3:$S$501,10,FALSE),"")))</f>
        <v/>
      </c>
      <c r="T6" s="182" t="str">
        <f>IF($B6="","",(IFERROR(VLOOKUP($B6,ROOST_SITE_INFO!$B$3:$S$501,11,FALSE),"")))</f>
        <v/>
      </c>
      <c r="U6" s="182" t="str">
        <f>IF($B6="","",(IFERROR(VLOOKUP($B6,ROOST_SITE_INFO!$B$3:$S$501,12,FALSE),"")))</f>
        <v/>
      </c>
      <c r="V6" s="182" t="str">
        <f>IF($B6="","",(IFERROR(VLOOKUP($B6,ROOST_SITE_INFO!$B$3:$S$501,13,FALSE),"")))</f>
        <v/>
      </c>
      <c r="W6" s="182" t="str">
        <f>IF($B6="","",(IFERROR(VLOOKUP($B6,ROOST_SITE_INFO!$B$3:$S$501,14,FALSE),"")))</f>
        <v/>
      </c>
      <c r="X6" s="182" t="str">
        <f>IF($B6="","",(IFERROR(VLOOKUP($B6,ROOST_SITE_INFO!$B$3:$S$501,15,FALSE),"")))</f>
        <v/>
      </c>
      <c r="Y6" s="182" t="str">
        <f>IF($B6="","",(IFERROR(VLOOKUP($B6,ROOST_SITE_INFO!$B$3:$S$501,16,FALSE),"")))</f>
        <v/>
      </c>
      <c r="Z6" s="182" t="str">
        <f>IF($B6="","",(IFERROR(VLOOKUP($B6,ROOST_SITE_INFO!$B$3:$S$501,17,FALSE),"")))</f>
        <v/>
      </c>
      <c r="AA6" s="182" t="str">
        <f>IF($B6="","",(IFERROR(VLOOKUP($B6,ROOST_SITE_INFO!$B$3:$S$501,18,FALSE),"")))</f>
        <v/>
      </c>
    </row>
    <row r="7" spans="1:27" x14ac:dyDescent="0.25">
      <c r="A7" s="180" t="str">
        <f>IF(ROOST_COUNT!B6=0,"",ROOST_COUNT!B6)</f>
        <v/>
      </c>
      <c r="B7" s="180" t="str">
        <f>IF(ROOST_COUNT!D6=0,"",ROOST_COUNT!D6)</f>
        <v/>
      </c>
      <c r="C7" s="180" t="str">
        <f>IF(ROOST_COUNT!C6=0,"",ROOST_COUNT!C6)</f>
        <v/>
      </c>
      <c r="D7" s="180" t="str">
        <f>IF(ROOST_COUNT!E6=0,"",ROOST_COUNT!E6)</f>
        <v/>
      </c>
      <c r="E7" s="181" t="str">
        <f>IF(ROOST_COUNT!F6=0,"",ROOST_COUNT!F6)</f>
        <v/>
      </c>
      <c r="F7" s="181" t="str">
        <f>IF(ROOST_COUNT!A6=0,"",ROOST_COUNT!A6)</f>
        <v/>
      </c>
      <c r="G7" s="182" t="str">
        <f>IF(ROOST_COUNT!G6=0,"",ROOST_COUNT!G6)</f>
        <v/>
      </c>
      <c r="H7" s="181" t="str">
        <f>IFERROR(VLOOKUP($A7,CAPTURE_DATA!$P$4:$T$500,3,FALSE),"")</f>
        <v/>
      </c>
      <c r="I7" s="181" t="str">
        <f>IFERROR(VLOOKUP($A7,CAPTURE_DATA!$P$4:$T$500,4,FALSE),"")</f>
        <v/>
      </c>
      <c r="J7" s="181" t="str">
        <f>IFERROR(VLOOKUP($A7,CAPTURE_DATA!$P$4:$T$500,5,FALSE),"")</f>
        <v/>
      </c>
      <c r="K7" s="181" t="str">
        <f>IFERROR(VLOOKUP($A7,CAPTURE_DATA!$P$4:$AC$500,14,FALSE),"")</f>
        <v/>
      </c>
      <c r="L7" s="182" t="str">
        <f>IF($B7="","",(IFERROR(VLOOKUP($B7,ROOST_SITE_INFO!$B$3:$S$501,3,FALSE),"")))</f>
        <v/>
      </c>
      <c r="M7" s="182" t="str">
        <f>IF($B7="","",(IFERROR(VLOOKUP($B7,ROOST_SITE_INFO!$B$3:$S$501,4,FALSE),"")))</f>
        <v/>
      </c>
      <c r="N7" s="182" t="str">
        <f>IF($B7="","",(IFERROR(VLOOKUP($B7,ROOST_SITE_INFO!$B$3:$S$501,5,FALSE),"")))</f>
        <v/>
      </c>
      <c r="O7" s="182" t="str">
        <f>IF($B7="","",(IFERROR(VLOOKUP($B7,ROOST_SITE_INFO!$B$3:$S$501,6,FALSE),"")))</f>
        <v/>
      </c>
      <c r="P7" s="182" t="str">
        <f>IF($B7="","",(IFERROR(VLOOKUP($B7,ROOST_SITE_INFO!$B$3:$S$501,7,FALSE),"")))</f>
        <v/>
      </c>
      <c r="Q7" s="182" t="str">
        <f>IF($B7="","",(IFERROR(VLOOKUP($B7,ROOST_SITE_INFO!$B$3:$S$501,8,FALSE),"")))</f>
        <v/>
      </c>
      <c r="R7" s="182" t="str">
        <f>IF($B7="","",(IFERROR(VLOOKUP($B7,ROOST_SITE_INFO!$B$3:$S$501,9,FALSE),"")))</f>
        <v/>
      </c>
      <c r="S7" s="182" t="str">
        <f>IF($B7="","",(IFERROR(VLOOKUP($B7,ROOST_SITE_INFO!$B$3:$S$501,10,FALSE),"")))</f>
        <v/>
      </c>
      <c r="T7" s="182" t="str">
        <f>IF($B7="","",(IFERROR(VLOOKUP($B7,ROOST_SITE_INFO!$B$3:$S$501,11,FALSE),"")))</f>
        <v/>
      </c>
      <c r="U7" s="182" t="str">
        <f>IF($B7="","",(IFERROR(VLOOKUP($B7,ROOST_SITE_INFO!$B$3:$S$501,12,FALSE),"")))</f>
        <v/>
      </c>
      <c r="V7" s="182" t="str">
        <f>IF($B7="","",(IFERROR(VLOOKUP($B7,ROOST_SITE_INFO!$B$3:$S$501,13,FALSE),"")))</f>
        <v/>
      </c>
      <c r="W7" s="182" t="str">
        <f>IF($B7="","",(IFERROR(VLOOKUP($B7,ROOST_SITE_INFO!$B$3:$S$501,14,FALSE),"")))</f>
        <v/>
      </c>
      <c r="X7" s="182" t="str">
        <f>IF($B7="","",(IFERROR(VLOOKUP($B7,ROOST_SITE_INFO!$B$3:$S$501,15,FALSE),"")))</f>
        <v/>
      </c>
      <c r="Y7" s="182" t="str">
        <f>IF($B7="","",(IFERROR(VLOOKUP($B7,ROOST_SITE_INFO!$B$3:$S$501,16,FALSE),"")))</f>
        <v/>
      </c>
      <c r="Z7" s="182" t="str">
        <f>IF($B7="","",(IFERROR(VLOOKUP($B7,ROOST_SITE_INFO!$B$3:$S$501,17,FALSE),"")))</f>
        <v/>
      </c>
      <c r="AA7" s="182" t="str">
        <f>IF($B7="","",(IFERROR(VLOOKUP($B7,ROOST_SITE_INFO!$B$3:$S$501,18,FALSE),"")))</f>
        <v/>
      </c>
    </row>
    <row r="8" spans="1:27" x14ac:dyDescent="0.25">
      <c r="A8" s="180" t="str">
        <f>IF(ROOST_COUNT!B7=0,"",ROOST_COUNT!B7)</f>
        <v/>
      </c>
      <c r="B8" s="180" t="str">
        <f>IF(ROOST_COUNT!D7=0,"",ROOST_COUNT!D7)</f>
        <v/>
      </c>
      <c r="C8" s="180" t="str">
        <f>IF(ROOST_COUNT!C7=0,"",ROOST_COUNT!C7)</f>
        <v/>
      </c>
      <c r="D8" s="180" t="str">
        <f>IF(ROOST_COUNT!E7=0,"",ROOST_COUNT!E7)</f>
        <v/>
      </c>
      <c r="E8" s="181" t="str">
        <f>IF(ROOST_COUNT!F7=0,"",ROOST_COUNT!F7)</f>
        <v/>
      </c>
      <c r="F8" s="181" t="str">
        <f>IF(ROOST_COUNT!A7=0,"",ROOST_COUNT!A7)</f>
        <v/>
      </c>
      <c r="G8" s="182" t="str">
        <f>IF(ROOST_COUNT!G7=0,"",ROOST_COUNT!G7)</f>
        <v/>
      </c>
      <c r="H8" s="181" t="str">
        <f>IFERROR(VLOOKUP($A8,CAPTURE_DATA!$P$4:$T$500,3,FALSE),"")</f>
        <v/>
      </c>
      <c r="I8" s="181" t="str">
        <f>IFERROR(VLOOKUP($A8,CAPTURE_DATA!$P$4:$T$500,4,FALSE),"")</f>
        <v/>
      </c>
      <c r="J8" s="181" t="str">
        <f>IFERROR(VLOOKUP($A8,CAPTURE_DATA!$P$4:$T$500,5,FALSE),"")</f>
        <v/>
      </c>
      <c r="K8" s="181" t="str">
        <f>IFERROR(VLOOKUP($A8,CAPTURE_DATA!$P$4:$AC$500,14,FALSE),"")</f>
        <v/>
      </c>
      <c r="L8" s="182" t="str">
        <f>IF($B8="","",(IFERROR(VLOOKUP($B8,ROOST_SITE_INFO!$B$3:$S$501,3,FALSE),"")))</f>
        <v/>
      </c>
      <c r="M8" s="182" t="str">
        <f>IF($B8="","",(IFERROR(VLOOKUP($B8,ROOST_SITE_INFO!$B$3:$S$501,4,FALSE),"")))</f>
        <v/>
      </c>
      <c r="N8" s="182" t="str">
        <f>IF($B8="","",(IFERROR(VLOOKUP($B8,ROOST_SITE_INFO!$B$3:$S$501,5,FALSE),"")))</f>
        <v/>
      </c>
      <c r="O8" s="182" t="str">
        <f>IF($B8="","",(IFERROR(VLOOKUP($B8,ROOST_SITE_INFO!$B$3:$S$501,6,FALSE),"")))</f>
        <v/>
      </c>
      <c r="P8" s="182" t="str">
        <f>IF($B8="","",(IFERROR(VLOOKUP($B8,ROOST_SITE_INFO!$B$3:$S$501,7,FALSE),"")))</f>
        <v/>
      </c>
      <c r="Q8" s="182" t="str">
        <f>IF($B8="","",(IFERROR(VLOOKUP($B8,ROOST_SITE_INFO!$B$3:$S$501,8,FALSE),"")))</f>
        <v/>
      </c>
      <c r="R8" s="182" t="str">
        <f>IF($B8="","",(IFERROR(VLOOKUP($B8,ROOST_SITE_INFO!$B$3:$S$501,9,FALSE),"")))</f>
        <v/>
      </c>
      <c r="S8" s="182" t="str">
        <f>IF($B8="","",(IFERROR(VLOOKUP($B8,ROOST_SITE_INFO!$B$3:$S$501,10,FALSE),"")))</f>
        <v/>
      </c>
      <c r="T8" s="182" t="str">
        <f>IF($B8="","",(IFERROR(VLOOKUP($B8,ROOST_SITE_INFO!$B$3:$S$501,11,FALSE),"")))</f>
        <v/>
      </c>
      <c r="U8" s="182" t="str">
        <f>IF($B8="","",(IFERROR(VLOOKUP($B8,ROOST_SITE_INFO!$B$3:$S$501,12,FALSE),"")))</f>
        <v/>
      </c>
      <c r="V8" s="182" t="str">
        <f>IF($B8="","",(IFERROR(VLOOKUP($B8,ROOST_SITE_INFO!$B$3:$S$501,13,FALSE),"")))</f>
        <v/>
      </c>
      <c r="W8" s="182" t="str">
        <f>IF($B8="","",(IFERROR(VLOOKUP($B8,ROOST_SITE_INFO!$B$3:$S$501,14,FALSE),"")))</f>
        <v/>
      </c>
      <c r="X8" s="182" t="str">
        <f>IF($B8="","",(IFERROR(VLOOKUP($B8,ROOST_SITE_INFO!$B$3:$S$501,15,FALSE),"")))</f>
        <v/>
      </c>
      <c r="Y8" s="182" t="str">
        <f>IF($B8="","",(IFERROR(VLOOKUP($B8,ROOST_SITE_INFO!$B$3:$S$501,16,FALSE),"")))</f>
        <v/>
      </c>
      <c r="Z8" s="182" t="str">
        <f>IF($B8="","",(IFERROR(VLOOKUP($B8,ROOST_SITE_INFO!$B$3:$S$501,17,FALSE),"")))</f>
        <v/>
      </c>
      <c r="AA8" s="182" t="str">
        <f>IF($B8="","",(IFERROR(VLOOKUP($B8,ROOST_SITE_INFO!$B$3:$S$501,18,FALSE),"")))</f>
        <v/>
      </c>
    </row>
    <row r="9" spans="1:27" x14ac:dyDescent="0.25">
      <c r="A9" s="180" t="str">
        <f>IF(ROOST_COUNT!B8=0,"",ROOST_COUNT!B8)</f>
        <v/>
      </c>
      <c r="B9" s="180" t="str">
        <f>IF(ROOST_COUNT!D8=0,"",ROOST_COUNT!D8)</f>
        <v/>
      </c>
      <c r="C9" s="180" t="str">
        <f>IF(ROOST_COUNT!C8=0,"",ROOST_COUNT!C8)</f>
        <v/>
      </c>
      <c r="D9" s="180" t="str">
        <f>IF(ROOST_COUNT!E8=0,"",ROOST_COUNT!E8)</f>
        <v/>
      </c>
      <c r="E9" s="181" t="str">
        <f>IF(ROOST_COUNT!F8=0,"",ROOST_COUNT!F8)</f>
        <v/>
      </c>
      <c r="F9" s="181" t="str">
        <f>IF(ROOST_COUNT!A8=0,"",ROOST_COUNT!A8)</f>
        <v/>
      </c>
      <c r="G9" s="182" t="str">
        <f>IF(ROOST_COUNT!G8=0,"",ROOST_COUNT!G8)</f>
        <v/>
      </c>
      <c r="H9" s="181" t="str">
        <f>IFERROR(VLOOKUP($A9,CAPTURE_DATA!$P$4:$T$500,3,FALSE),"")</f>
        <v/>
      </c>
      <c r="I9" s="181" t="str">
        <f>IFERROR(VLOOKUP($A9,CAPTURE_DATA!$P$4:$T$500,4,FALSE),"")</f>
        <v/>
      </c>
      <c r="J9" s="181" t="str">
        <f>IFERROR(VLOOKUP($A9,CAPTURE_DATA!$P$4:$T$500,5,FALSE),"")</f>
        <v/>
      </c>
      <c r="K9" s="181" t="str">
        <f>IFERROR(VLOOKUP($A9,CAPTURE_DATA!$P$4:$AC$500,14,FALSE),"")</f>
        <v/>
      </c>
      <c r="L9" s="182" t="str">
        <f>IF($B9="","",(IFERROR(VLOOKUP($B9,ROOST_SITE_INFO!$B$3:$S$501,3,FALSE),"")))</f>
        <v/>
      </c>
      <c r="M9" s="182" t="str">
        <f>IF($B9="","",(IFERROR(VLOOKUP($B9,ROOST_SITE_INFO!$B$3:$S$501,4,FALSE),"")))</f>
        <v/>
      </c>
      <c r="N9" s="182" t="str">
        <f>IF($B9="","",(IFERROR(VLOOKUP($B9,ROOST_SITE_INFO!$B$3:$S$501,5,FALSE),"")))</f>
        <v/>
      </c>
      <c r="O9" s="182" t="str">
        <f>IF($B9="","",(IFERROR(VLOOKUP($B9,ROOST_SITE_INFO!$B$3:$S$501,6,FALSE),"")))</f>
        <v/>
      </c>
      <c r="P9" s="182" t="str">
        <f>IF($B9="","",(IFERROR(VLOOKUP($B9,ROOST_SITE_INFO!$B$3:$S$501,7,FALSE),"")))</f>
        <v/>
      </c>
      <c r="Q9" s="182" t="str">
        <f>IF($B9="","",(IFERROR(VLOOKUP($B9,ROOST_SITE_INFO!$B$3:$S$501,8,FALSE),"")))</f>
        <v/>
      </c>
      <c r="R9" s="182" t="str">
        <f>IF($B9="","",(IFERROR(VLOOKUP($B9,ROOST_SITE_INFO!$B$3:$S$501,9,FALSE),"")))</f>
        <v/>
      </c>
      <c r="S9" s="182" t="str">
        <f>IF($B9="","",(IFERROR(VLOOKUP($B9,ROOST_SITE_INFO!$B$3:$S$501,10,FALSE),"")))</f>
        <v/>
      </c>
      <c r="T9" s="182" t="str">
        <f>IF($B9="","",(IFERROR(VLOOKUP($B9,ROOST_SITE_INFO!$B$3:$S$501,11,FALSE),"")))</f>
        <v/>
      </c>
      <c r="U9" s="182" t="str">
        <f>IF($B9="","",(IFERROR(VLOOKUP($B9,ROOST_SITE_INFO!$B$3:$S$501,12,FALSE),"")))</f>
        <v/>
      </c>
      <c r="V9" s="182" t="str">
        <f>IF($B9="","",(IFERROR(VLOOKUP($B9,ROOST_SITE_INFO!$B$3:$S$501,13,FALSE),"")))</f>
        <v/>
      </c>
      <c r="W9" s="182" t="str">
        <f>IF($B9="","",(IFERROR(VLOOKUP($B9,ROOST_SITE_INFO!$B$3:$S$501,14,FALSE),"")))</f>
        <v/>
      </c>
      <c r="X9" s="182" t="str">
        <f>IF($B9="","",(IFERROR(VLOOKUP($B9,ROOST_SITE_INFO!$B$3:$S$501,15,FALSE),"")))</f>
        <v/>
      </c>
      <c r="Y9" s="182" t="str">
        <f>IF($B9="","",(IFERROR(VLOOKUP($B9,ROOST_SITE_INFO!$B$3:$S$501,16,FALSE),"")))</f>
        <v/>
      </c>
      <c r="Z9" s="182" t="str">
        <f>IF($B9="","",(IFERROR(VLOOKUP($B9,ROOST_SITE_INFO!$B$3:$S$501,17,FALSE),"")))</f>
        <v/>
      </c>
      <c r="AA9" s="182" t="str">
        <f>IF($B9="","",(IFERROR(VLOOKUP($B9,ROOST_SITE_INFO!$B$3:$S$501,18,FALSE),"")))</f>
        <v/>
      </c>
    </row>
    <row r="10" spans="1:27" x14ac:dyDescent="0.25">
      <c r="A10" s="180" t="str">
        <f>IF(ROOST_COUNT!B9=0,"",ROOST_COUNT!B9)</f>
        <v/>
      </c>
      <c r="B10" s="180" t="str">
        <f>IF(ROOST_COUNT!D9=0,"",ROOST_COUNT!D9)</f>
        <v/>
      </c>
      <c r="C10" s="180" t="str">
        <f>IF(ROOST_COUNT!C9=0,"",ROOST_COUNT!C9)</f>
        <v/>
      </c>
      <c r="D10" s="180" t="str">
        <f>IF(ROOST_COUNT!E9=0,"",ROOST_COUNT!E9)</f>
        <v/>
      </c>
      <c r="E10" s="181" t="str">
        <f>IF(ROOST_COUNT!F9=0,"",ROOST_COUNT!F9)</f>
        <v/>
      </c>
      <c r="F10" s="181" t="str">
        <f>IF(ROOST_COUNT!A9=0,"",ROOST_COUNT!A9)</f>
        <v/>
      </c>
      <c r="G10" s="182" t="str">
        <f>IF(ROOST_COUNT!G9=0,"",ROOST_COUNT!G9)</f>
        <v/>
      </c>
      <c r="H10" s="181" t="str">
        <f>IFERROR(VLOOKUP($A10,CAPTURE_DATA!$P$4:$T$500,3,FALSE),"")</f>
        <v/>
      </c>
      <c r="I10" s="181" t="str">
        <f>IFERROR(VLOOKUP($A10,CAPTURE_DATA!$P$4:$T$500,4,FALSE),"")</f>
        <v/>
      </c>
      <c r="J10" s="181" t="str">
        <f>IFERROR(VLOOKUP($A10,CAPTURE_DATA!$P$4:$T$500,5,FALSE),"")</f>
        <v/>
      </c>
      <c r="K10" s="181" t="str">
        <f>IFERROR(VLOOKUP($A10,CAPTURE_DATA!$P$4:$AC$500,14,FALSE),"")</f>
        <v/>
      </c>
      <c r="L10" s="182" t="str">
        <f>IF($B10="","",(IFERROR(VLOOKUP($B10,ROOST_SITE_INFO!$B$3:$S$501,3,FALSE),"")))</f>
        <v/>
      </c>
      <c r="M10" s="182" t="str">
        <f>IF($B10="","",(IFERROR(VLOOKUP($B10,ROOST_SITE_INFO!$B$3:$S$501,4,FALSE),"")))</f>
        <v/>
      </c>
      <c r="N10" s="182" t="str">
        <f>IF($B10="","",(IFERROR(VLOOKUP($B10,ROOST_SITE_INFO!$B$3:$S$501,5,FALSE),"")))</f>
        <v/>
      </c>
      <c r="O10" s="182" t="str">
        <f>IF($B10="","",(IFERROR(VLOOKUP($B10,ROOST_SITE_INFO!$B$3:$S$501,6,FALSE),"")))</f>
        <v/>
      </c>
      <c r="P10" s="182" t="str">
        <f>IF($B10="","",(IFERROR(VLOOKUP($B10,ROOST_SITE_INFO!$B$3:$S$501,7,FALSE),"")))</f>
        <v/>
      </c>
      <c r="Q10" s="182" t="str">
        <f>IF($B10="","",(IFERROR(VLOOKUP($B10,ROOST_SITE_INFO!$B$3:$S$501,8,FALSE),"")))</f>
        <v/>
      </c>
      <c r="R10" s="182" t="str">
        <f>IF($B10="","",(IFERROR(VLOOKUP($B10,ROOST_SITE_INFO!$B$3:$S$501,9,FALSE),"")))</f>
        <v/>
      </c>
      <c r="S10" s="182" t="str">
        <f>IF($B10="","",(IFERROR(VLOOKUP($B10,ROOST_SITE_INFO!$B$3:$S$501,10,FALSE),"")))</f>
        <v/>
      </c>
      <c r="T10" s="182" t="str">
        <f>IF($B10="","",(IFERROR(VLOOKUP($B10,ROOST_SITE_INFO!$B$3:$S$501,11,FALSE),"")))</f>
        <v/>
      </c>
      <c r="U10" s="182" t="str">
        <f>IF($B10="","",(IFERROR(VLOOKUP($B10,ROOST_SITE_INFO!$B$3:$S$501,12,FALSE),"")))</f>
        <v/>
      </c>
      <c r="V10" s="182" t="str">
        <f>IF($B10="","",(IFERROR(VLOOKUP($B10,ROOST_SITE_INFO!$B$3:$S$501,13,FALSE),"")))</f>
        <v/>
      </c>
      <c r="W10" s="182" t="str">
        <f>IF($B10="","",(IFERROR(VLOOKUP($B10,ROOST_SITE_INFO!$B$3:$S$501,14,FALSE),"")))</f>
        <v/>
      </c>
      <c r="X10" s="182" t="str">
        <f>IF($B10="","",(IFERROR(VLOOKUP($B10,ROOST_SITE_INFO!$B$3:$S$501,15,FALSE),"")))</f>
        <v/>
      </c>
      <c r="Y10" s="182" t="str">
        <f>IF($B10="","",(IFERROR(VLOOKUP($B10,ROOST_SITE_INFO!$B$3:$S$501,16,FALSE),"")))</f>
        <v/>
      </c>
      <c r="Z10" s="182" t="str">
        <f>IF($B10="","",(IFERROR(VLOOKUP($B10,ROOST_SITE_INFO!$B$3:$S$501,17,FALSE),"")))</f>
        <v/>
      </c>
      <c r="AA10" s="182" t="str">
        <f>IF($B10="","",(IFERROR(VLOOKUP($B10,ROOST_SITE_INFO!$B$3:$S$501,18,FALSE),"")))</f>
        <v/>
      </c>
    </row>
    <row r="11" spans="1:27" x14ac:dyDescent="0.25">
      <c r="A11" s="180" t="str">
        <f>IF(ROOST_COUNT!B10=0,"",ROOST_COUNT!B10)</f>
        <v/>
      </c>
      <c r="B11" s="180" t="str">
        <f>IF(ROOST_COUNT!D10=0,"",ROOST_COUNT!D10)</f>
        <v/>
      </c>
      <c r="C11" s="180" t="str">
        <f>IF(ROOST_COUNT!C10=0,"",ROOST_COUNT!C10)</f>
        <v/>
      </c>
      <c r="D11" s="180" t="str">
        <f>IF(ROOST_COUNT!E10=0,"",ROOST_COUNT!E10)</f>
        <v/>
      </c>
      <c r="E11" s="181" t="str">
        <f>IF(ROOST_COUNT!F10=0,"",ROOST_COUNT!F10)</f>
        <v/>
      </c>
      <c r="F11" s="181" t="str">
        <f>IF(ROOST_COUNT!A10=0,"",ROOST_COUNT!A10)</f>
        <v/>
      </c>
      <c r="G11" s="182" t="str">
        <f>IF(ROOST_COUNT!G10=0,"",ROOST_COUNT!G10)</f>
        <v/>
      </c>
      <c r="H11" s="181" t="str">
        <f>IFERROR(VLOOKUP($A11,CAPTURE_DATA!$P$4:$T$500,3,FALSE),"")</f>
        <v/>
      </c>
      <c r="I11" s="181" t="str">
        <f>IFERROR(VLOOKUP($A11,CAPTURE_DATA!$P$4:$T$500,4,FALSE),"")</f>
        <v/>
      </c>
      <c r="J11" s="181" t="str">
        <f>IFERROR(VLOOKUP($A11,CAPTURE_DATA!$P$4:$T$500,5,FALSE),"")</f>
        <v/>
      </c>
      <c r="K11" s="181" t="str">
        <f>IFERROR(VLOOKUP($A11,CAPTURE_DATA!$P$4:$AC$500,14,FALSE),"")</f>
        <v/>
      </c>
      <c r="L11" s="182" t="str">
        <f>IF($B11="","",(IFERROR(VLOOKUP($B11,ROOST_SITE_INFO!$B$3:$S$501,3,FALSE),"")))</f>
        <v/>
      </c>
      <c r="M11" s="182" t="str">
        <f>IF($B11="","",(IFERROR(VLOOKUP($B11,ROOST_SITE_INFO!$B$3:$S$501,4,FALSE),"")))</f>
        <v/>
      </c>
      <c r="N11" s="182" t="str">
        <f>IF($B11="","",(IFERROR(VLOOKUP($B11,ROOST_SITE_INFO!$B$3:$S$501,5,FALSE),"")))</f>
        <v/>
      </c>
      <c r="O11" s="182" t="str">
        <f>IF($B11="","",(IFERROR(VLOOKUP($B11,ROOST_SITE_INFO!$B$3:$S$501,6,FALSE),"")))</f>
        <v/>
      </c>
      <c r="P11" s="182" t="str">
        <f>IF($B11="","",(IFERROR(VLOOKUP($B11,ROOST_SITE_INFO!$B$3:$S$501,7,FALSE),"")))</f>
        <v/>
      </c>
      <c r="Q11" s="182" t="str">
        <f>IF($B11="","",(IFERROR(VLOOKUP($B11,ROOST_SITE_INFO!$B$3:$S$501,8,FALSE),"")))</f>
        <v/>
      </c>
      <c r="R11" s="182" t="str">
        <f>IF($B11="","",(IFERROR(VLOOKUP($B11,ROOST_SITE_INFO!$B$3:$S$501,9,FALSE),"")))</f>
        <v/>
      </c>
      <c r="S11" s="182" t="str">
        <f>IF($B11="","",(IFERROR(VLOOKUP($B11,ROOST_SITE_INFO!$B$3:$S$501,10,FALSE),"")))</f>
        <v/>
      </c>
      <c r="T11" s="182" t="str">
        <f>IF($B11="","",(IFERROR(VLOOKUP($B11,ROOST_SITE_INFO!$B$3:$S$501,11,FALSE),"")))</f>
        <v/>
      </c>
      <c r="U11" s="182" t="str">
        <f>IF($B11="","",(IFERROR(VLOOKUP($B11,ROOST_SITE_INFO!$B$3:$S$501,12,FALSE),"")))</f>
        <v/>
      </c>
      <c r="V11" s="182" t="str">
        <f>IF($B11="","",(IFERROR(VLOOKUP($B11,ROOST_SITE_INFO!$B$3:$S$501,13,FALSE),"")))</f>
        <v/>
      </c>
      <c r="W11" s="182" t="str">
        <f>IF($B11="","",(IFERROR(VLOOKUP($B11,ROOST_SITE_INFO!$B$3:$S$501,14,FALSE),"")))</f>
        <v/>
      </c>
      <c r="X11" s="182" t="str">
        <f>IF($B11="","",(IFERROR(VLOOKUP($B11,ROOST_SITE_INFO!$B$3:$S$501,15,FALSE),"")))</f>
        <v/>
      </c>
      <c r="Y11" s="182" t="str">
        <f>IF($B11="","",(IFERROR(VLOOKUP($B11,ROOST_SITE_INFO!$B$3:$S$501,16,FALSE),"")))</f>
        <v/>
      </c>
      <c r="Z11" s="182" t="str">
        <f>IF($B11="","",(IFERROR(VLOOKUP($B11,ROOST_SITE_INFO!$B$3:$S$501,17,FALSE),"")))</f>
        <v/>
      </c>
      <c r="AA11" s="182" t="str">
        <f>IF($B11="","",(IFERROR(VLOOKUP($B11,ROOST_SITE_INFO!$B$3:$S$501,18,FALSE),"")))</f>
        <v/>
      </c>
    </row>
    <row r="12" spans="1:27" x14ac:dyDescent="0.25">
      <c r="A12" s="180" t="str">
        <f>IF(ROOST_COUNT!B11=0,"",ROOST_COUNT!B11)</f>
        <v/>
      </c>
      <c r="B12" s="180" t="str">
        <f>IF(ROOST_COUNT!D11=0,"",ROOST_COUNT!D11)</f>
        <v/>
      </c>
      <c r="C12" s="180" t="str">
        <f>IF(ROOST_COUNT!C11=0,"",ROOST_COUNT!C11)</f>
        <v/>
      </c>
      <c r="D12" s="180" t="str">
        <f>IF(ROOST_COUNT!E11=0,"",ROOST_COUNT!E11)</f>
        <v/>
      </c>
      <c r="E12" s="181" t="str">
        <f>IF(ROOST_COUNT!F11=0,"",ROOST_COUNT!F11)</f>
        <v/>
      </c>
      <c r="F12" s="181" t="str">
        <f>IF(ROOST_COUNT!A11=0,"",ROOST_COUNT!A11)</f>
        <v/>
      </c>
      <c r="G12" s="182" t="str">
        <f>IF(ROOST_COUNT!G11=0,"",ROOST_COUNT!G11)</f>
        <v/>
      </c>
      <c r="H12" s="181" t="str">
        <f>IFERROR(VLOOKUP($A12,CAPTURE_DATA!$P$4:$T$500,3,FALSE),"")</f>
        <v/>
      </c>
      <c r="I12" s="181" t="str">
        <f>IFERROR(VLOOKUP($A12,CAPTURE_DATA!$P$4:$T$500,4,FALSE),"")</f>
        <v/>
      </c>
      <c r="J12" s="181" t="str">
        <f>IFERROR(VLOOKUP($A12,CAPTURE_DATA!$P$4:$T$500,5,FALSE),"")</f>
        <v/>
      </c>
      <c r="K12" s="181" t="str">
        <f>IFERROR(VLOOKUP($A12,CAPTURE_DATA!$P$4:$AC$500,14,FALSE),"")</f>
        <v/>
      </c>
      <c r="L12" s="182" t="str">
        <f>IF($B12="","",(IFERROR(VLOOKUP($B12,ROOST_SITE_INFO!$B$3:$S$501,3,FALSE),"")))</f>
        <v/>
      </c>
      <c r="M12" s="182" t="str">
        <f>IF($B12="","",(IFERROR(VLOOKUP($B12,ROOST_SITE_INFO!$B$3:$S$501,4,FALSE),"")))</f>
        <v/>
      </c>
      <c r="N12" s="182" t="str">
        <f>IF($B12="","",(IFERROR(VLOOKUP($B12,ROOST_SITE_INFO!$B$3:$S$501,5,FALSE),"")))</f>
        <v/>
      </c>
      <c r="O12" s="182" t="str">
        <f>IF($B12="","",(IFERROR(VLOOKUP($B12,ROOST_SITE_INFO!$B$3:$S$501,6,FALSE),"")))</f>
        <v/>
      </c>
      <c r="P12" s="182" t="str">
        <f>IF($B12="","",(IFERROR(VLOOKUP($B12,ROOST_SITE_INFO!$B$3:$S$501,7,FALSE),"")))</f>
        <v/>
      </c>
      <c r="Q12" s="182" t="str">
        <f>IF($B12="","",(IFERROR(VLOOKUP($B12,ROOST_SITE_INFO!$B$3:$S$501,8,FALSE),"")))</f>
        <v/>
      </c>
      <c r="R12" s="182" t="str">
        <f>IF($B12="","",(IFERROR(VLOOKUP($B12,ROOST_SITE_INFO!$B$3:$S$501,9,FALSE),"")))</f>
        <v/>
      </c>
      <c r="S12" s="182" t="str">
        <f>IF($B12="","",(IFERROR(VLOOKUP($B12,ROOST_SITE_INFO!$B$3:$S$501,10,FALSE),"")))</f>
        <v/>
      </c>
      <c r="T12" s="182" t="str">
        <f>IF($B12="","",(IFERROR(VLOOKUP($B12,ROOST_SITE_INFO!$B$3:$S$501,11,FALSE),"")))</f>
        <v/>
      </c>
      <c r="U12" s="182" t="str">
        <f>IF($B12="","",(IFERROR(VLOOKUP($B12,ROOST_SITE_INFO!$B$3:$S$501,12,FALSE),"")))</f>
        <v/>
      </c>
      <c r="V12" s="182" t="str">
        <f>IF($B12="","",(IFERROR(VLOOKUP($B12,ROOST_SITE_INFO!$B$3:$S$501,13,FALSE),"")))</f>
        <v/>
      </c>
      <c r="W12" s="182" t="str">
        <f>IF($B12="","",(IFERROR(VLOOKUP($B12,ROOST_SITE_INFO!$B$3:$S$501,14,FALSE),"")))</f>
        <v/>
      </c>
      <c r="X12" s="182" t="str">
        <f>IF($B12="","",(IFERROR(VLOOKUP($B12,ROOST_SITE_INFO!$B$3:$S$501,15,FALSE),"")))</f>
        <v/>
      </c>
      <c r="Y12" s="182" t="str">
        <f>IF($B12="","",(IFERROR(VLOOKUP($B12,ROOST_SITE_INFO!$B$3:$S$501,16,FALSE),"")))</f>
        <v/>
      </c>
      <c r="Z12" s="182" t="str">
        <f>IF($B12="","",(IFERROR(VLOOKUP($B12,ROOST_SITE_INFO!$B$3:$S$501,17,FALSE),"")))</f>
        <v/>
      </c>
      <c r="AA12" s="182" t="str">
        <f>IF($B12="","",(IFERROR(VLOOKUP($B12,ROOST_SITE_INFO!$B$3:$S$501,18,FALSE),"")))</f>
        <v/>
      </c>
    </row>
    <row r="13" spans="1:27" x14ac:dyDescent="0.25">
      <c r="A13" s="180" t="str">
        <f>IF(ROOST_COUNT!B12=0,"",ROOST_COUNT!B12)</f>
        <v/>
      </c>
      <c r="B13" s="180" t="str">
        <f>IF(ROOST_COUNT!D12=0,"",ROOST_COUNT!D12)</f>
        <v/>
      </c>
      <c r="C13" s="180" t="str">
        <f>IF(ROOST_COUNT!C12=0,"",ROOST_COUNT!C12)</f>
        <v/>
      </c>
      <c r="D13" s="180" t="str">
        <f>IF(ROOST_COUNT!E12=0,"",ROOST_COUNT!E12)</f>
        <v/>
      </c>
      <c r="E13" s="181" t="str">
        <f>IF(ROOST_COUNT!F12=0,"",ROOST_COUNT!F12)</f>
        <v/>
      </c>
      <c r="F13" s="181" t="str">
        <f>IF(ROOST_COUNT!A12=0,"",ROOST_COUNT!A12)</f>
        <v/>
      </c>
      <c r="G13" s="182" t="str">
        <f>IF(ROOST_COUNT!G12=0,"",ROOST_COUNT!G12)</f>
        <v/>
      </c>
      <c r="H13" s="181" t="str">
        <f>IFERROR(VLOOKUP($A13,CAPTURE_DATA!$P$4:$T$500,3,FALSE),"")</f>
        <v/>
      </c>
      <c r="I13" s="181" t="str">
        <f>IFERROR(VLOOKUP($A13,CAPTURE_DATA!$P$4:$T$500,4,FALSE),"")</f>
        <v/>
      </c>
      <c r="J13" s="181" t="str">
        <f>IFERROR(VLOOKUP($A13,CAPTURE_DATA!$P$4:$T$500,5,FALSE),"")</f>
        <v/>
      </c>
      <c r="K13" s="181" t="str">
        <f>IFERROR(VLOOKUP($A13,CAPTURE_DATA!$P$4:$AC$500,14,FALSE),"")</f>
        <v/>
      </c>
      <c r="L13" s="182" t="str">
        <f>IF($B13="","",(IFERROR(VLOOKUP($B13,ROOST_SITE_INFO!$B$3:$S$501,3,FALSE),"")))</f>
        <v/>
      </c>
      <c r="M13" s="182" t="str">
        <f>IF($B13="","",(IFERROR(VLOOKUP($B13,ROOST_SITE_INFO!$B$3:$S$501,4,FALSE),"")))</f>
        <v/>
      </c>
      <c r="N13" s="182" t="str">
        <f>IF($B13="","",(IFERROR(VLOOKUP($B13,ROOST_SITE_INFO!$B$3:$S$501,5,FALSE),"")))</f>
        <v/>
      </c>
      <c r="O13" s="182" t="str">
        <f>IF($B13="","",(IFERROR(VLOOKUP($B13,ROOST_SITE_INFO!$B$3:$S$501,6,FALSE),"")))</f>
        <v/>
      </c>
      <c r="P13" s="182" t="str">
        <f>IF($B13="","",(IFERROR(VLOOKUP($B13,ROOST_SITE_INFO!$B$3:$S$501,7,FALSE),"")))</f>
        <v/>
      </c>
      <c r="Q13" s="182" t="str">
        <f>IF($B13="","",(IFERROR(VLOOKUP($B13,ROOST_SITE_INFO!$B$3:$S$501,8,FALSE),"")))</f>
        <v/>
      </c>
      <c r="R13" s="182" t="str">
        <f>IF($B13="","",(IFERROR(VLOOKUP($B13,ROOST_SITE_INFO!$B$3:$S$501,9,FALSE),"")))</f>
        <v/>
      </c>
      <c r="S13" s="182" t="str">
        <f>IF($B13="","",(IFERROR(VLOOKUP($B13,ROOST_SITE_INFO!$B$3:$S$501,10,FALSE),"")))</f>
        <v/>
      </c>
      <c r="T13" s="182" t="str">
        <f>IF($B13="","",(IFERROR(VLOOKUP($B13,ROOST_SITE_INFO!$B$3:$S$501,11,FALSE),"")))</f>
        <v/>
      </c>
      <c r="U13" s="182" t="str">
        <f>IF($B13="","",(IFERROR(VLOOKUP($B13,ROOST_SITE_INFO!$B$3:$S$501,12,FALSE),"")))</f>
        <v/>
      </c>
      <c r="V13" s="182" t="str">
        <f>IF($B13="","",(IFERROR(VLOOKUP($B13,ROOST_SITE_INFO!$B$3:$S$501,13,FALSE),"")))</f>
        <v/>
      </c>
      <c r="W13" s="182" t="str">
        <f>IF($B13="","",(IFERROR(VLOOKUP($B13,ROOST_SITE_INFO!$B$3:$S$501,14,FALSE),"")))</f>
        <v/>
      </c>
      <c r="X13" s="182" t="str">
        <f>IF($B13="","",(IFERROR(VLOOKUP($B13,ROOST_SITE_INFO!$B$3:$S$501,15,FALSE),"")))</f>
        <v/>
      </c>
      <c r="Y13" s="182" t="str">
        <f>IF($B13="","",(IFERROR(VLOOKUP($B13,ROOST_SITE_INFO!$B$3:$S$501,16,FALSE),"")))</f>
        <v/>
      </c>
      <c r="Z13" s="182" t="str">
        <f>IF($B13="","",(IFERROR(VLOOKUP($B13,ROOST_SITE_INFO!$B$3:$S$501,17,FALSE),"")))</f>
        <v/>
      </c>
      <c r="AA13" s="182" t="str">
        <f>IF($B13="","",(IFERROR(VLOOKUP($B13,ROOST_SITE_INFO!$B$3:$S$501,18,FALSE),"")))</f>
        <v/>
      </c>
    </row>
    <row r="14" spans="1:27" x14ac:dyDescent="0.25">
      <c r="A14" s="180" t="str">
        <f>IF(ROOST_COUNT!B13=0,"",ROOST_COUNT!B13)</f>
        <v/>
      </c>
      <c r="B14" s="180" t="str">
        <f>IF(ROOST_COUNT!D13=0,"",ROOST_COUNT!D13)</f>
        <v/>
      </c>
      <c r="C14" s="180" t="str">
        <f>IF(ROOST_COUNT!C13=0,"",ROOST_COUNT!C13)</f>
        <v/>
      </c>
      <c r="D14" s="180" t="str">
        <f>IF(ROOST_COUNT!E13=0,"",ROOST_COUNT!E13)</f>
        <v/>
      </c>
      <c r="E14" s="181" t="str">
        <f>IF(ROOST_COUNT!F13=0,"",ROOST_COUNT!F13)</f>
        <v/>
      </c>
      <c r="F14" s="181" t="str">
        <f>IF(ROOST_COUNT!A13=0,"",ROOST_COUNT!A13)</f>
        <v/>
      </c>
      <c r="G14" s="182" t="str">
        <f>IF(ROOST_COUNT!G13=0,"",ROOST_COUNT!G13)</f>
        <v/>
      </c>
      <c r="H14" s="181" t="str">
        <f>IFERROR(VLOOKUP($A14,CAPTURE_DATA!$P$4:$T$500,3,FALSE),"")</f>
        <v/>
      </c>
      <c r="I14" s="181" t="str">
        <f>IFERROR(VLOOKUP($A14,CAPTURE_DATA!$P$4:$T$500,4,FALSE),"")</f>
        <v/>
      </c>
      <c r="J14" s="181" t="str">
        <f>IFERROR(VLOOKUP($A14,CAPTURE_DATA!$P$4:$T$500,5,FALSE),"")</f>
        <v/>
      </c>
      <c r="K14" s="181" t="str">
        <f>IFERROR(VLOOKUP($A14,CAPTURE_DATA!$P$4:$AC$500,14,FALSE),"")</f>
        <v/>
      </c>
      <c r="L14" s="182" t="str">
        <f>IF($B14="","",(IFERROR(VLOOKUP($B14,ROOST_SITE_INFO!$B$3:$S$501,3,FALSE),"")))</f>
        <v/>
      </c>
      <c r="M14" s="182" t="str">
        <f>IF($B14="","",(IFERROR(VLOOKUP($B14,ROOST_SITE_INFO!$B$3:$S$501,4,FALSE),"")))</f>
        <v/>
      </c>
      <c r="N14" s="182" t="str">
        <f>IF($B14="","",(IFERROR(VLOOKUP($B14,ROOST_SITE_INFO!$B$3:$S$501,5,FALSE),"")))</f>
        <v/>
      </c>
      <c r="O14" s="182" t="str">
        <f>IF($B14="","",(IFERROR(VLOOKUP($B14,ROOST_SITE_INFO!$B$3:$S$501,6,FALSE),"")))</f>
        <v/>
      </c>
      <c r="P14" s="182" t="str">
        <f>IF($B14="","",(IFERROR(VLOOKUP($B14,ROOST_SITE_INFO!$B$3:$S$501,7,FALSE),"")))</f>
        <v/>
      </c>
      <c r="Q14" s="182" t="str">
        <f>IF($B14="","",(IFERROR(VLOOKUP($B14,ROOST_SITE_INFO!$B$3:$S$501,8,FALSE),"")))</f>
        <v/>
      </c>
      <c r="R14" s="182" t="str">
        <f>IF($B14="","",(IFERROR(VLOOKUP($B14,ROOST_SITE_INFO!$B$3:$S$501,9,FALSE),"")))</f>
        <v/>
      </c>
      <c r="S14" s="182" t="str">
        <f>IF($B14="","",(IFERROR(VLOOKUP($B14,ROOST_SITE_INFO!$B$3:$S$501,10,FALSE),"")))</f>
        <v/>
      </c>
      <c r="T14" s="182" t="str">
        <f>IF($B14="","",(IFERROR(VLOOKUP($B14,ROOST_SITE_INFO!$B$3:$S$501,11,FALSE),"")))</f>
        <v/>
      </c>
      <c r="U14" s="182" t="str">
        <f>IF($B14="","",(IFERROR(VLOOKUP($B14,ROOST_SITE_INFO!$B$3:$S$501,12,FALSE),"")))</f>
        <v/>
      </c>
      <c r="V14" s="182" t="str">
        <f>IF($B14="","",(IFERROR(VLOOKUP($B14,ROOST_SITE_INFO!$B$3:$S$501,13,FALSE),"")))</f>
        <v/>
      </c>
      <c r="W14" s="182" t="str">
        <f>IF($B14="","",(IFERROR(VLOOKUP($B14,ROOST_SITE_INFO!$B$3:$S$501,14,FALSE),"")))</f>
        <v/>
      </c>
      <c r="X14" s="182" t="str">
        <f>IF($B14="","",(IFERROR(VLOOKUP($B14,ROOST_SITE_INFO!$B$3:$S$501,15,FALSE),"")))</f>
        <v/>
      </c>
      <c r="Y14" s="182" t="str">
        <f>IF($B14="","",(IFERROR(VLOOKUP($B14,ROOST_SITE_INFO!$B$3:$S$501,16,FALSE),"")))</f>
        <v/>
      </c>
      <c r="Z14" s="182" t="str">
        <f>IF($B14="","",(IFERROR(VLOOKUP($B14,ROOST_SITE_INFO!$B$3:$S$501,17,FALSE),"")))</f>
        <v/>
      </c>
      <c r="AA14" s="182" t="str">
        <f>IF($B14="","",(IFERROR(VLOOKUP($B14,ROOST_SITE_INFO!$B$3:$S$501,18,FALSE),"")))</f>
        <v/>
      </c>
    </row>
    <row r="15" spans="1:27" x14ac:dyDescent="0.25">
      <c r="A15" s="180" t="str">
        <f>IF(ROOST_COUNT!B14=0,"",ROOST_COUNT!B14)</f>
        <v/>
      </c>
      <c r="B15" s="180" t="str">
        <f>IF(ROOST_COUNT!D14=0,"",ROOST_COUNT!D14)</f>
        <v/>
      </c>
      <c r="C15" s="180" t="str">
        <f>IF(ROOST_COUNT!C14=0,"",ROOST_COUNT!C14)</f>
        <v/>
      </c>
      <c r="D15" s="180" t="str">
        <f>IF(ROOST_COUNT!E14=0,"",ROOST_COUNT!E14)</f>
        <v/>
      </c>
      <c r="E15" s="181" t="str">
        <f>IF(ROOST_COUNT!F14=0,"",ROOST_COUNT!F14)</f>
        <v/>
      </c>
      <c r="F15" s="181" t="str">
        <f>IF(ROOST_COUNT!A14=0,"",ROOST_COUNT!A14)</f>
        <v/>
      </c>
      <c r="G15" s="182" t="str">
        <f>IF(ROOST_COUNT!G14=0,"",ROOST_COUNT!G14)</f>
        <v/>
      </c>
      <c r="H15" s="181" t="str">
        <f>IFERROR(VLOOKUP($A15,CAPTURE_DATA!$P$4:$T$500,3,FALSE),"")</f>
        <v/>
      </c>
      <c r="I15" s="181" t="str">
        <f>IFERROR(VLOOKUP($A15,CAPTURE_DATA!$P$4:$T$500,4,FALSE),"")</f>
        <v/>
      </c>
      <c r="J15" s="181" t="str">
        <f>IFERROR(VLOOKUP($A15,CAPTURE_DATA!$P$4:$T$500,5,FALSE),"")</f>
        <v/>
      </c>
      <c r="K15" s="181" t="str">
        <f>IFERROR(VLOOKUP($A15,CAPTURE_DATA!$P$4:$AC$500,14,FALSE),"")</f>
        <v/>
      </c>
      <c r="L15" s="182" t="str">
        <f>IF($B15="","",(IFERROR(VLOOKUP($B15,ROOST_SITE_INFO!$B$3:$S$501,3,FALSE),"")))</f>
        <v/>
      </c>
      <c r="M15" s="182" t="str">
        <f>IF($B15="","",(IFERROR(VLOOKUP($B15,ROOST_SITE_INFO!$B$3:$S$501,4,FALSE),"")))</f>
        <v/>
      </c>
      <c r="N15" s="182" t="str">
        <f>IF($B15="","",(IFERROR(VLOOKUP($B15,ROOST_SITE_INFO!$B$3:$S$501,5,FALSE),"")))</f>
        <v/>
      </c>
      <c r="O15" s="182" t="str">
        <f>IF($B15="","",(IFERROR(VLOOKUP($B15,ROOST_SITE_INFO!$B$3:$S$501,6,FALSE),"")))</f>
        <v/>
      </c>
      <c r="P15" s="182" t="str">
        <f>IF($B15="","",(IFERROR(VLOOKUP($B15,ROOST_SITE_INFO!$B$3:$S$501,7,FALSE),"")))</f>
        <v/>
      </c>
      <c r="Q15" s="182" t="str">
        <f>IF($B15="","",(IFERROR(VLOOKUP($B15,ROOST_SITE_INFO!$B$3:$S$501,8,FALSE),"")))</f>
        <v/>
      </c>
      <c r="R15" s="182" t="str">
        <f>IF($B15="","",(IFERROR(VLOOKUP($B15,ROOST_SITE_INFO!$B$3:$S$501,9,FALSE),"")))</f>
        <v/>
      </c>
      <c r="S15" s="182" t="str">
        <f>IF($B15="","",(IFERROR(VLOOKUP($B15,ROOST_SITE_INFO!$B$3:$S$501,10,FALSE),"")))</f>
        <v/>
      </c>
      <c r="T15" s="182" t="str">
        <f>IF($B15="","",(IFERROR(VLOOKUP($B15,ROOST_SITE_INFO!$B$3:$S$501,11,FALSE),"")))</f>
        <v/>
      </c>
      <c r="U15" s="182" t="str">
        <f>IF($B15="","",(IFERROR(VLOOKUP($B15,ROOST_SITE_INFO!$B$3:$S$501,12,FALSE),"")))</f>
        <v/>
      </c>
      <c r="V15" s="182" t="str">
        <f>IF($B15="","",(IFERROR(VLOOKUP($B15,ROOST_SITE_INFO!$B$3:$S$501,13,FALSE),"")))</f>
        <v/>
      </c>
      <c r="W15" s="182" t="str">
        <f>IF($B15="","",(IFERROR(VLOOKUP($B15,ROOST_SITE_INFO!$B$3:$S$501,14,FALSE),"")))</f>
        <v/>
      </c>
      <c r="X15" s="182" t="str">
        <f>IF($B15="","",(IFERROR(VLOOKUP($B15,ROOST_SITE_INFO!$B$3:$S$501,15,FALSE),"")))</f>
        <v/>
      </c>
      <c r="Y15" s="182" t="str">
        <f>IF($B15="","",(IFERROR(VLOOKUP($B15,ROOST_SITE_INFO!$B$3:$S$501,16,FALSE),"")))</f>
        <v/>
      </c>
      <c r="Z15" s="182" t="str">
        <f>IF($B15="","",(IFERROR(VLOOKUP($B15,ROOST_SITE_INFO!$B$3:$S$501,17,FALSE),"")))</f>
        <v/>
      </c>
      <c r="AA15" s="182" t="str">
        <f>IF($B15="","",(IFERROR(VLOOKUP($B15,ROOST_SITE_INFO!$B$3:$S$501,18,FALSE),"")))</f>
        <v/>
      </c>
    </row>
    <row r="16" spans="1:27" x14ac:dyDescent="0.25">
      <c r="A16" s="180" t="str">
        <f>IF(ROOST_COUNT!B15=0,"",ROOST_COUNT!B15)</f>
        <v/>
      </c>
      <c r="B16" s="180" t="str">
        <f>IF(ROOST_COUNT!D15=0,"",ROOST_COUNT!D15)</f>
        <v/>
      </c>
      <c r="C16" s="180" t="str">
        <f>IF(ROOST_COUNT!C15=0,"",ROOST_COUNT!C15)</f>
        <v/>
      </c>
      <c r="D16" s="180" t="str">
        <f>IF(ROOST_COUNT!E15=0,"",ROOST_COUNT!E15)</f>
        <v/>
      </c>
      <c r="E16" s="181" t="str">
        <f>IF(ROOST_COUNT!F15=0,"",ROOST_COUNT!F15)</f>
        <v/>
      </c>
      <c r="F16" s="181" t="str">
        <f>IF(ROOST_COUNT!A15=0,"",ROOST_COUNT!A15)</f>
        <v/>
      </c>
      <c r="G16" s="182" t="str">
        <f>IF(ROOST_COUNT!G15=0,"",ROOST_COUNT!G15)</f>
        <v/>
      </c>
      <c r="H16" s="181" t="str">
        <f>IFERROR(VLOOKUP($A16,CAPTURE_DATA!$P$4:$T$500,3,FALSE),"")</f>
        <v/>
      </c>
      <c r="I16" s="181" t="str">
        <f>IFERROR(VLOOKUP($A16,CAPTURE_DATA!$P$4:$T$500,4,FALSE),"")</f>
        <v/>
      </c>
      <c r="J16" s="181" t="str">
        <f>IFERROR(VLOOKUP($A16,CAPTURE_DATA!$P$4:$T$500,5,FALSE),"")</f>
        <v/>
      </c>
      <c r="K16" s="181" t="str">
        <f>IFERROR(VLOOKUP($A16,CAPTURE_DATA!$P$4:$AC$500,14,FALSE),"")</f>
        <v/>
      </c>
      <c r="L16" s="182" t="str">
        <f>IF($B16="","",(IFERROR(VLOOKUP($B16,ROOST_SITE_INFO!$B$3:$S$501,3,FALSE),"")))</f>
        <v/>
      </c>
      <c r="M16" s="182" t="str">
        <f>IF($B16="","",(IFERROR(VLOOKUP($B16,ROOST_SITE_INFO!$B$3:$S$501,4,FALSE),"")))</f>
        <v/>
      </c>
      <c r="N16" s="182" t="str">
        <f>IF($B16="","",(IFERROR(VLOOKUP($B16,ROOST_SITE_INFO!$B$3:$S$501,5,FALSE),"")))</f>
        <v/>
      </c>
      <c r="O16" s="182" t="str">
        <f>IF($B16="","",(IFERROR(VLOOKUP($B16,ROOST_SITE_INFO!$B$3:$S$501,6,FALSE),"")))</f>
        <v/>
      </c>
      <c r="P16" s="182" t="str">
        <f>IF($B16="","",(IFERROR(VLOOKUP($B16,ROOST_SITE_INFO!$B$3:$S$501,7,FALSE),"")))</f>
        <v/>
      </c>
      <c r="Q16" s="182" t="str">
        <f>IF($B16="","",(IFERROR(VLOOKUP($B16,ROOST_SITE_INFO!$B$3:$S$501,8,FALSE),"")))</f>
        <v/>
      </c>
      <c r="R16" s="182" t="str">
        <f>IF($B16="","",(IFERROR(VLOOKUP($B16,ROOST_SITE_INFO!$B$3:$S$501,9,FALSE),"")))</f>
        <v/>
      </c>
      <c r="S16" s="182" t="str">
        <f>IF($B16="","",(IFERROR(VLOOKUP($B16,ROOST_SITE_INFO!$B$3:$S$501,10,FALSE),"")))</f>
        <v/>
      </c>
      <c r="T16" s="182" t="str">
        <f>IF($B16="","",(IFERROR(VLOOKUP($B16,ROOST_SITE_INFO!$B$3:$S$501,11,FALSE),"")))</f>
        <v/>
      </c>
      <c r="U16" s="182" t="str">
        <f>IF($B16="","",(IFERROR(VLOOKUP($B16,ROOST_SITE_INFO!$B$3:$S$501,12,FALSE),"")))</f>
        <v/>
      </c>
      <c r="V16" s="182" t="str">
        <f>IF($B16="","",(IFERROR(VLOOKUP($B16,ROOST_SITE_INFO!$B$3:$S$501,13,FALSE),"")))</f>
        <v/>
      </c>
      <c r="W16" s="182" t="str">
        <f>IF($B16="","",(IFERROR(VLOOKUP($B16,ROOST_SITE_INFO!$B$3:$S$501,14,FALSE),"")))</f>
        <v/>
      </c>
      <c r="X16" s="182" t="str">
        <f>IF($B16="","",(IFERROR(VLOOKUP($B16,ROOST_SITE_INFO!$B$3:$S$501,15,FALSE),"")))</f>
        <v/>
      </c>
      <c r="Y16" s="182" t="str">
        <f>IF($B16="","",(IFERROR(VLOOKUP($B16,ROOST_SITE_INFO!$B$3:$S$501,16,FALSE),"")))</f>
        <v/>
      </c>
      <c r="Z16" s="182" t="str">
        <f>IF($B16="","",(IFERROR(VLOOKUP($B16,ROOST_SITE_INFO!$B$3:$S$501,17,FALSE),"")))</f>
        <v/>
      </c>
      <c r="AA16" s="182" t="str">
        <f>IF($B16="","",(IFERROR(VLOOKUP($B16,ROOST_SITE_INFO!$B$3:$S$501,18,FALSE),"")))</f>
        <v/>
      </c>
    </row>
    <row r="17" spans="1:27" x14ac:dyDescent="0.25">
      <c r="A17" s="180" t="str">
        <f>IF(ROOST_COUNT!B16=0,"",ROOST_COUNT!B16)</f>
        <v/>
      </c>
      <c r="B17" s="180" t="str">
        <f>IF(ROOST_COUNT!D16=0,"",ROOST_COUNT!D16)</f>
        <v/>
      </c>
      <c r="C17" s="180" t="str">
        <f>IF(ROOST_COUNT!C16=0,"",ROOST_COUNT!C16)</f>
        <v/>
      </c>
      <c r="D17" s="180" t="str">
        <f>IF(ROOST_COUNT!E16=0,"",ROOST_COUNT!E16)</f>
        <v/>
      </c>
      <c r="E17" s="181" t="str">
        <f>IF(ROOST_COUNT!F16=0,"",ROOST_COUNT!F16)</f>
        <v/>
      </c>
      <c r="F17" s="181" t="str">
        <f>IF(ROOST_COUNT!A16=0,"",ROOST_COUNT!A16)</f>
        <v/>
      </c>
      <c r="G17" s="182" t="str">
        <f>IF(ROOST_COUNT!G16=0,"",ROOST_COUNT!G16)</f>
        <v/>
      </c>
      <c r="H17" s="181" t="str">
        <f>IFERROR(VLOOKUP($A17,CAPTURE_DATA!$P$4:$T$500,3,FALSE),"")</f>
        <v/>
      </c>
      <c r="I17" s="181" t="str">
        <f>IFERROR(VLOOKUP($A17,CAPTURE_DATA!$P$4:$T$500,4,FALSE),"")</f>
        <v/>
      </c>
      <c r="J17" s="181" t="str">
        <f>IFERROR(VLOOKUP($A17,CAPTURE_DATA!$P$4:$T$500,5,FALSE),"")</f>
        <v/>
      </c>
      <c r="K17" s="181" t="str">
        <f>IFERROR(VLOOKUP($A17,CAPTURE_DATA!$P$4:$AC$500,14,FALSE),"")</f>
        <v/>
      </c>
      <c r="L17" s="182" t="str">
        <f>IF($B17="","",(IFERROR(VLOOKUP($B17,ROOST_SITE_INFO!$B$3:$S$501,3,FALSE),"")))</f>
        <v/>
      </c>
      <c r="M17" s="182" t="str">
        <f>IF($B17="","",(IFERROR(VLOOKUP($B17,ROOST_SITE_INFO!$B$3:$S$501,4,FALSE),"")))</f>
        <v/>
      </c>
      <c r="N17" s="182" t="str">
        <f>IF($B17="","",(IFERROR(VLOOKUP($B17,ROOST_SITE_INFO!$B$3:$S$501,5,FALSE),"")))</f>
        <v/>
      </c>
      <c r="O17" s="182" t="str">
        <f>IF($B17="","",(IFERROR(VLOOKUP($B17,ROOST_SITE_INFO!$B$3:$S$501,6,FALSE),"")))</f>
        <v/>
      </c>
      <c r="P17" s="182" t="str">
        <f>IF($B17="","",(IFERROR(VLOOKUP($B17,ROOST_SITE_INFO!$B$3:$S$501,7,FALSE),"")))</f>
        <v/>
      </c>
      <c r="Q17" s="182" t="str">
        <f>IF($B17="","",(IFERROR(VLOOKUP($B17,ROOST_SITE_INFO!$B$3:$S$501,8,FALSE),"")))</f>
        <v/>
      </c>
      <c r="R17" s="182" t="str">
        <f>IF($B17="","",(IFERROR(VLOOKUP($B17,ROOST_SITE_INFO!$B$3:$S$501,9,FALSE),"")))</f>
        <v/>
      </c>
      <c r="S17" s="182" t="str">
        <f>IF($B17="","",(IFERROR(VLOOKUP($B17,ROOST_SITE_INFO!$B$3:$S$501,10,FALSE),"")))</f>
        <v/>
      </c>
      <c r="T17" s="182" t="str">
        <f>IF($B17="","",(IFERROR(VLOOKUP($B17,ROOST_SITE_INFO!$B$3:$S$501,11,FALSE),"")))</f>
        <v/>
      </c>
      <c r="U17" s="182" t="str">
        <f>IF($B17="","",(IFERROR(VLOOKUP($B17,ROOST_SITE_INFO!$B$3:$S$501,12,FALSE),"")))</f>
        <v/>
      </c>
      <c r="V17" s="182" t="str">
        <f>IF($B17="","",(IFERROR(VLOOKUP($B17,ROOST_SITE_INFO!$B$3:$S$501,13,FALSE),"")))</f>
        <v/>
      </c>
      <c r="W17" s="182" t="str">
        <f>IF($B17="","",(IFERROR(VLOOKUP($B17,ROOST_SITE_INFO!$B$3:$S$501,14,FALSE),"")))</f>
        <v/>
      </c>
      <c r="X17" s="182" t="str">
        <f>IF($B17="","",(IFERROR(VLOOKUP($B17,ROOST_SITE_INFO!$B$3:$S$501,15,FALSE),"")))</f>
        <v/>
      </c>
      <c r="Y17" s="182" t="str">
        <f>IF($B17="","",(IFERROR(VLOOKUP($B17,ROOST_SITE_INFO!$B$3:$S$501,16,FALSE),"")))</f>
        <v/>
      </c>
      <c r="Z17" s="182" t="str">
        <f>IF($B17="","",(IFERROR(VLOOKUP($B17,ROOST_SITE_INFO!$B$3:$S$501,17,FALSE),"")))</f>
        <v/>
      </c>
      <c r="AA17" s="182" t="str">
        <f>IF($B17="","",(IFERROR(VLOOKUP($B17,ROOST_SITE_INFO!$B$3:$S$501,18,FALSE),"")))</f>
        <v/>
      </c>
    </row>
    <row r="18" spans="1:27" x14ac:dyDescent="0.25">
      <c r="A18" s="180" t="str">
        <f>IF(ROOST_COUNT!B17=0,"",ROOST_COUNT!B17)</f>
        <v/>
      </c>
      <c r="B18" s="180" t="str">
        <f>IF(ROOST_COUNT!D17=0,"",ROOST_COUNT!D17)</f>
        <v/>
      </c>
      <c r="C18" s="180" t="str">
        <f>IF(ROOST_COUNT!C17=0,"",ROOST_COUNT!C17)</f>
        <v/>
      </c>
      <c r="D18" s="180" t="str">
        <f>IF(ROOST_COUNT!E17=0,"",ROOST_COUNT!E17)</f>
        <v/>
      </c>
      <c r="E18" s="181" t="str">
        <f>IF(ROOST_COUNT!F17=0,"",ROOST_COUNT!F17)</f>
        <v/>
      </c>
      <c r="F18" s="181" t="str">
        <f>IF(ROOST_COUNT!A17=0,"",ROOST_COUNT!A17)</f>
        <v/>
      </c>
      <c r="G18" s="182" t="str">
        <f>IF(ROOST_COUNT!G17=0,"",ROOST_COUNT!G17)</f>
        <v/>
      </c>
      <c r="H18" s="181" t="str">
        <f>IFERROR(VLOOKUP($A18,CAPTURE_DATA!$P$4:$T$500,3,FALSE),"")</f>
        <v/>
      </c>
      <c r="I18" s="181" t="str">
        <f>IFERROR(VLOOKUP($A18,CAPTURE_DATA!$P$4:$T$500,4,FALSE),"")</f>
        <v/>
      </c>
      <c r="J18" s="181" t="str">
        <f>IFERROR(VLOOKUP($A18,CAPTURE_DATA!$P$4:$T$500,5,FALSE),"")</f>
        <v/>
      </c>
      <c r="K18" s="181" t="str">
        <f>IFERROR(VLOOKUP($A18,CAPTURE_DATA!$P$4:$AC$500,14,FALSE),"")</f>
        <v/>
      </c>
      <c r="L18" s="182" t="str">
        <f>IF($B18="","",(IFERROR(VLOOKUP($B18,ROOST_SITE_INFO!$B$3:$S$501,3,FALSE),"")))</f>
        <v/>
      </c>
      <c r="M18" s="182" t="str">
        <f>IF($B18="","",(IFERROR(VLOOKUP($B18,ROOST_SITE_INFO!$B$3:$S$501,4,FALSE),"")))</f>
        <v/>
      </c>
      <c r="N18" s="182" t="str">
        <f>IF($B18="","",(IFERROR(VLOOKUP($B18,ROOST_SITE_INFO!$B$3:$S$501,5,FALSE),"")))</f>
        <v/>
      </c>
      <c r="O18" s="182" t="str">
        <f>IF($B18="","",(IFERROR(VLOOKUP($B18,ROOST_SITE_INFO!$B$3:$S$501,6,FALSE),"")))</f>
        <v/>
      </c>
      <c r="P18" s="182" t="str">
        <f>IF($B18="","",(IFERROR(VLOOKUP($B18,ROOST_SITE_INFO!$B$3:$S$501,7,FALSE),"")))</f>
        <v/>
      </c>
      <c r="Q18" s="182" t="str">
        <f>IF($B18="","",(IFERROR(VLOOKUP($B18,ROOST_SITE_INFO!$B$3:$S$501,8,FALSE),"")))</f>
        <v/>
      </c>
      <c r="R18" s="182" t="str">
        <f>IF($B18="","",(IFERROR(VLOOKUP($B18,ROOST_SITE_INFO!$B$3:$S$501,9,FALSE),"")))</f>
        <v/>
      </c>
      <c r="S18" s="182" t="str">
        <f>IF($B18="","",(IFERROR(VLOOKUP($B18,ROOST_SITE_INFO!$B$3:$S$501,10,FALSE),"")))</f>
        <v/>
      </c>
      <c r="T18" s="182" t="str">
        <f>IF($B18="","",(IFERROR(VLOOKUP($B18,ROOST_SITE_INFO!$B$3:$S$501,11,FALSE),"")))</f>
        <v/>
      </c>
      <c r="U18" s="182" t="str">
        <f>IF($B18="","",(IFERROR(VLOOKUP($B18,ROOST_SITE_INFO!$B$3:$S$501,12,FALSE),"")))</f>
        <v/>
      </c>
      <c r="V18" s="182" t="str">
        <f>IF($B18="","",(IFERROR(VLOOKUP($B18,ROOST_SITE_INFO!$B$3:$S$501,13,FALSE),"")))</f>
        <v/>
      </c>
      <c r="W18" s="182" t="str">
        <f>IF($B18="","",(IFERROR(VLOOKUP($B18,ROOST_SITE_INFO!$B$3:$S$501,14,FALSE),"")))</f>
        <v/>
      </c>
      <c r="X18" s="182" t="str">
        <f>IF($B18="","",(IFERROR(VLOOKUP($B18,ROOST_SITE_INFO!$B$3:$S$501,15,FALSE),"")))</f>
        <v/>
      </c>
      <c r="Y18" s="182" t="str">
        <f>IF($B18="","",(IFERROR(VLOOKUP($B18,ROOST_SITE_INFO!$B$3:$S$501,16,FALSE),"")))</f>
        <v/>
      </c>
      <c r="Z18" s="182" t="str">
        <f>IF($B18="","",(IFERROR(VLOOKUP($B18,ROOST_SITE_INFO!$B$3:$S$501,17,FALSE),"")))</f>
        <v/>
      </c>
      <c r="AA18" s="182" t="str">
        <f>IF($B18="","",(IFERROR(VLOOKUP($B18,ROOST_SITE_INFO!$B$3:$S$501,18,FALSE),"")))</f>
        <v/>
      </c>
    </row>
    <row r="19" spans="1:27" x14ac:dyDescent="0.25">
      <c r="A19" s="180" t="str">
        <f>IF(ROOST_COUNT!B18=0,"",ROOST_COUNT!B18)</f>
        <v/>
      </c>
      <c r="B19" s="180" t="str">
        <f>IF(ROOST_COUNT!D18=0,"",ROOST_COUNT!D18)</f>
        <v/>
      </c>
      <c r="C19" s="180" t="str">
        <f>IF(ROOST_COUNT!C18=0,"",ROOST_COUNT!C18)</f>
        <v/>
      </c>
      <c r="D19" s="180" t="str">
        <f>IF(ROOST_COUNT!E18=0,"",ROOST_COUNT!E18)</f>
        <v/>
      </c>
      <c r="E19" s="181" t="str">
        <f>IF(ROOST_COUNT!F18=0,"",ROOST_COUNT!F18)</f>
        <v/>
      </c>
      <c r="F19" s="181" t="str">
        <f>IF(ROOST_COUNT!A18=0,"",ROOST_COUNT!A18)</f>
        <v/>
      </c>
      <c r="G19" s="182" t="str">
        <f>IF(ROOST_COUNT!G18=0,"",ROOST_COUNT!G18)</f>
        <v/>
      </c>
      <c r="H19" s="181" t="str">
        <f>IFERROR(VLOOKUP($A19,CAPTURE_DATA!$P$4:$T$500,3,FALSE),"")</f>
        <v/>
      </c>
      <c r="I19" s="181" t="str">
        <f>IFERROR(VLOOKUP($A19,CAPTURE_DATA!$P$4:$T$500,4,FALSE),"")</f>
        <v/>
      </c>
      <c r="J19" s="181" t="str">
        <f>IFERROR(VLOOKUP($A19,CAPTURE_DATA!$P$4:$T$500,5,FALSE),"")</f>
        <v/>
      </c>
      <c r="K19" s="181" t="str">
        <f>IFERROR(VLOOKUP($A19,CAPTURE_DATA!$P$4:$AC$500,14,FALSE),"")</f>
        <v/>
      </c>
      <c r="L19" s="182" t="str">
        <f>IF($B19="","",(IFERROR(VLOOKUP($B19,ROOST_SITE_INFO!$B$3:$S$501,3,FALSE),"")))</f>
        <v/>
      </c>
      <c r="M19" s="182" t="str">
        <f>IF($B19="","",(IFERROR(VLOOKUP($B19,ROOST_SITE_INFO!$B$3:$S$501,4,FALSE),"")))</f>
        <v/>
      </c>
      <c r="N19" s="182" t="str">
        <f>IF($B19="","",(IFERROR(VLOOKUP($B19,ROOST_SITE_INFO!$B$3:$S$501,5,FALSE),"")))</f>
        <v/>
      </c>
      <c r="O19" s="182" t="str">
        <f>IF($B19="","",(IFERROR(VLOOKUP($B19,ROOST_SITE_INFO!$B$3:$S$501,6,FALSE),"")))</f>
        <v/>
      </c>
      <c r="P19" s="182" t="str">
        <f>IF($B19="","",(IFERROR(VLOOKUP($B19,ROOST_SITE_INFO!$B$3:$S$501,7,FALSE),"")))</f>
        <v/>
      </c>
      <c r="Q19" s="182" t="str">
        <f>IF($B19="","",(IFERROR(VLOOKUP($B19,ROOST_SITE_INFO!$B$3:$S$501,8,FALSE),"")))</f>
        <v/>
      </c>
      <c r="R19" s="182" t="str">
        <f>IF($B19="","",(IFERROR(VLOOKUP($B19,ROOST_SITE_INFO!$B$3:$S$501,9,FALSE),"")))</f>
        <v/>
      </c>
      <c r="S19" s="182" t="str">
        <f>IF($B19="","",(IFERROR(VLOOKUP($B19,ROOST_SITE_INFO!$B$3:$S$501,10,FALSE),"")))</f>
        <v/>
      </c>
      <c r="T19" s="182" t="str">
        <f>IF($B19="","",(IFERROR(VLOOKUP($B19,ROOST_SITE_INFO!$B$3:$S$501,11,FALSE),"")))</f>
        <v/>
      </c>
      <c r="U19" s="182" t="str">
        <f>IF($B19="","",(IFERROR(VLOOKUP($B19,ROOST_SITE_INFO!$B$3:$S$501,12,FALSE),"")))</f>
        <v/>
      </c>
      <c r="V19" s="182" t="str">
        <f>IF($B19="","",(IFERROR(VLOOKUP($B19,ROOST_SITE_INFO!$B$3:$S$501,13,FALSE),"")))</f>
        <v/>
      </c>
      <c r="W19" s="182" t="str">
        <f>IF($B19="","",(IFERROR(VLOOKUP($B19,ROOST_SITE_INFO!$B$3:$S$501,14,FALSE),"")))</f>
        <v/>
      </c>
      <c r="X19" s="182" t="str">
        <f>IF($B19="","",(IFERROR(VLOOKUP($B19,ROOST_SITE_INFO!$B$3:$S$501,15,FALSE),"")))</f>
        <v/>
      </c>
      <c r="Y19" s="182" t="str">
        <f>IF($B19="","",(IFERROR(VLOOKUP($B19,ROOST_SITE_INFO!$B$3:$S$501,16,FALSE),"")))</f>
        <v/>
      </c>
      <c r="Z19" s="182" t="str">
        <f>IF($B19="","",(IFERROR(VLOOKUP($B19,ROOST_SITE_INFO!$B$3:$S$501,17,FALSE),"")))</f>
        <v/>
      </c>
      <c r="AA19" s="182" t="str">
        <f>IF($B19="","",(IFERROR(VLOOKUP($B19,ROOST_SITE_INFO!$B$3:$S$501,18,FALSE),"")))</f>
        <v/>
      </c>
    </row>
    <row r="20" spans="1:27" x14ac:dyDescent="0.25">
      <c r="A20" s="180" t="str">
        <f>IF(ROOST_COUNT!B19=0,"",ROOST_COUNT!B19)</f>
        <v/>
      </c>
      <c r="B20" s="180" t="str">
        <f>IF(ROOST_COUNT!D19=0,"",ROOST_COUNT!D19)</f>
        <v/>
      </c>
      <c r="C20" s="180" t="str">
        <f>IF(ROOST_COUNT!C19=0,"",ROOST_COUNT!C19)</f>
        <v/>
      </c>
      <c r="D20" s="180" t="str">
        <f>IF(ROOST_COUNT!E19=0,"",ROOST_COUNT!E19)</f>
        <v/>
      </c>
      <c r="E20" s="181" t="str">
        <f>IF(ROOST_COUNT!F19=0,"",ROOST_COUNT!F19)</f>
        <v/>
      </c>
      <c r="F20" s="181" t="str">
        <f>IF(ROOST_COUNT!A19=0,"",ROOST_COUNT!A19)</f>
        <v/>
      </c>
      <c r="G20" s="182" t="str">
        <f>IF(ROOST_COUNT!G19=0,"",ROOST_COUNT!G19)</f>
        <v/>
      </c>
      <c r="H20" s="181" t="str">
        <f>IFERROR(VLOOKUP($A20,CAPTURE_DATA!$P$4:$T$500,3,FALSE),"")</f>
        <v/>
      </c>
      <c r="I20" s="181" t="str">
        <f>IFERROR(VLOOKUP($A20,CAPTURE_DATA!$P$4:$T$500,4,FALSE),"")</f>
        <v/>
      </c>
      <c r="J20" s="181" t="str">
        <f>IFERROR(VLOOKUP($A20,CAPTURE_DATA!$P$4:$T$500,5,FALSE),"")</f>
        <v/>
      </c>
      <c r="K20" s="181" t="str">
        <f>IFERROR(VLOOKUP($A20,CAPTURE_DATA!$P$4:$AC$500,14,FALSE),"")</f>
        <v/>
      </c>
      <c r="L20" s="182" t="str">
        <f>IF($B20="","",(IFERROR(VLOOKUP($B20,ROOST_SITE_INFO!$B$3:$S$501,3,FALSE),"")))</f>
        <v/>
      </c>
      <c r="M20" s="182" t="str">
        <f>IF($B20="","",(IFERROR(VLOOKUP($B20,ROOST_SITE_INFO!$B$3:$S$501,4,FALSE),"")))</f>
        <v/>
      </c>
      <c r="N20" s="182" t="str">
        <f>IF($B20="","",(IFERROR(VLOOKUP($B20,ROOST_SITE_INFO!$B$3:$S$501,5,FALSE),"")))</f>
        <v/>
      </c>
      <c r="O20" s="182" t="str">
        <f>IF($B20="","",(IFERROR(VLOOKUP($B20,ROOST_SITE_INFO!$B$3:$S$501,6,FALSE),"")))</f>
        <v/>
      </c>
      <c r="P20" s="182" t="str">
        <f>IF($B20="","",(IFERROR(VLOOKUP($B20,ROOST_SITE_INFO!$B$3:$S$501,7,FALSE),"")))</f>
        <v/>
      </c>
      <c r="Q20" s="182" t="str">
        <f>IF($B20="","",(IFERROR(VLOOKUP($B20,ROOST_SITE_INFO!$B$3:$S$501,8,FALSE),"")))</f>
        <v/>
      </c>
      <c r="R20" s="182" t="str">
        <f>IF($B20="","",(IFERROR(VLOOKUP($B20,ROOST_SITE_INFO!$B$3:$S$501,9,FALSE),"")))</f>
        <v/>
      </c>
      <c r="S20" s="182" t="str">
        <f>IF($B20="","",(IFERROR(VLOOKUP($B20,ROOST_SITE_INFO!$B$3:$S$501,10,FALSE),"")))</f>
        <v/>
      </c>
      <c r="T20" s="182" t="str">
        <f>IF($B20="","",(IFERROR(VLOOKUP($B20,ROOST_SITE_INFO!$B$3:$S$501,11,FALSE),"")))</f>
        <v/>
      </c>
      <c r="U20" s="182" t="str">
        <f>IF($B20="","",(IFERROR(VLOOKUP($B20,ROOST_SITE_INFO!$B$3:$S$501,12,FALSE),"")))</f>
        <v/>
      </c>
      <c r="V20" s="182" t="str">
        <f>IF($B20="","",(IFERROR(VLOOKUP($B20,ROOST_SITE_INFO!$B$3:$S$501,13,FALSE),"")))</f>
        <v/>
      </c>
      <c r="W20" s="182" t="str">
        <f>IF($B20="","",(IFERROR(VLOOKUP($B20,ROOST_SITE_INFO!$B$3:$S$501,14,FALSE),"")))</f>
        <v/>
      </c>
      <c r="X20" s="182" t="str">
        <f>IF($B20="","",(IFERROR(VLOOKUP($B20,ROOST_SITE_INFO!$B$3:$S$501,15,FALSE),"")))</f>
        <v/>
      </c>
      <c r="Y20" s="182" t="str">
        <f>IF($B20="","",(IFERROR(VLOOKUP($B20,ROOST_SITE_INFO!$B$3:$S$501,16,FALSE),"")))</f>
        <v/>
      </c>
      <c r="Z20" s="182" t="str">
        <f>IF($B20="","",(IFERROR(VLOOKUP($B20,ROOST_SITE_INFO!$B$3:$S$501,17,FALSE),"")))</f>
        <v/>
      </c>
      <c r="AA20" s="182" t="str">
        <f>IF($B20="","",(IFERROR(VLOOKUP($B20,ROOST_SITE_INFO!$B$3:$S$501,18,FALSE),"")))</f>
        <v/>
      </c>
    </row>
    <row r="21" spans="1:27" x14ac:dyDescent="0.25">
      <c r="A21" s="180" t="str">
        <f>IF(ROOST_COUNT!B20=0,"",ROOST_COUNT!B20)</f>
        <v/>
      </c>
      <c r="B21" s="180" t="str">
        <f>IF(ROOST_COUNT!D20=0,"",ROOST_COUNT!D20)</f>
        <v/>
      </c>
      <c r="C21" s="180" t="str">
        <f>IF(ROOST_COUNT!C20=0,"",ROOST_COUNT!C20)</f>
        <v/>
      </c>
      <c r="D21" s="180" t="str">
        <f>IF(ROOST_COUNT!E20=0,"",ROOST_COUNT!E20)</f>
        <v/>
      </c>
      <c r="E21" s="181" t="str">
        <f>IF(ROOST_COUNT!F20=0,"",ROOST_COUNT!F20)</f>
        <v/>
      </c>
      <c r="F21" s="181" t="str">
        <f>IF(ROOST_COUNT!A20=0,"",ROOST_COUNT!A20)</f>
        <v/>
      </c>
      <c r="G21" s="182" t="str">
        <f>IF(ROOST_COUNT!G20=0,"",ROOST_COUNT!G20)</f>
        <v/>
      </c>
      <c r="H21" s="181" t="str">
        <f>IFERROR(VLOOKUP($A21,CAPTURE_DATA!$P$4:$T$500,3,FALSE),"")</f>
        <v/>
      </c>
      <c r="I21" s="181" t="str">
        <f>IFERROR(VLOOKUP($A21,CAPTURE_DATA!$P$4:$T$500,4,FALSE),"")</f>
        <v/>
      </c>
      <c r="J21" s="181" t="str">
        <f>IFERROR(VLOOKUP($A21,CAPTURE_DATA!$P$4:$T$500,5,FALSE),"")</f>
        <v/>
      </c>
      <c r="K21" s="181" t="str">
        <f>IFERROR(VLOOKUP($A21,CAPTURE_DATA!$P$4:$AC$500,14,FALSE),"")</f>
        <v/>
      </c>
      <c r="L21" s="182" t="str">
        <f>IF($B21="","",(IFERROR(VLOOKUP($B21,ROOST_SITE_INFO!$B$3:$S$501,3,FALSE),"")))</f>
        <v/>
      </c>
      <c r="M21" s="182" t="str">
        <f>IF($B21="","",(IFERROR(VLOOKUP($B21,ROOST_SITE_INFO!$B$3:$S$501,4,FALSE),"")))</f>
        <v/>
      </c>
      <c r="N21" s="182" t="str">
        <f>IF($B21="","",(IFERROR(VLOOKUP($B21,ROOST_SITE_INFO!$B$3:$S$501,5,FALSE),"")))</f>
        <v/>
      </c>
      <c r="O21" s="182" t="str">
        <f>IF($B21="","",(IFERROR(VLOOKUP($B21,ROOST_SITE_INFO!$B$3:$S$501,6,FALSE),"")))</f>
        <v/>
      </c>
      <c r="P21" s="182" t="str">
        <f>IF($B21="","",(IFERROR(VLOOKUP($B21,ROOST_SITE_INFO!$B$3:$S$501,7,FALSE),"")))</f>
        <v/>
      </c>
      <c r="Q21" s="182" t="str">
        <f>IF($B21="","",(IFERROR(VLOOKUP($B21,ROOST_SITE_INFO!$B$3:$S$501,8,FALSE),"")))</f>
        <v/>
      </c>
      <c r="R21" s="182" t="str">
        <f>IF($B21="","",(IFERROR(VLOOKUP($B21,ROOST_SITE_INFO!$B$3:$S$501,9,FALSE),"")))</f>
        <v/>
      </c>
      <c r="S21" s="182" t="str">
        <f>IF($B21="","",(IFERROR(VLOOKUP($B21,ROOST_SITE_INFO!$B$3:$S$501,10,FALSE),"")))</f>
        <v/>
      </c>
      <c r="T21" s="182" t="str">
        <f>IF($B21="","",(IFERROR(VLOOKUP($B21,ROOST_SITE_INFO!$B$3:$S$501,11,FALSE),"")))</f>
        <v/>
      </c>
      <c r="U21" s="182" t="str">
        <f>IF($B21="","",(IFERROR(VLOOKUP($B21,ROOST_SITE_INFO!$B$3:$S$501,12,FALSE),"")))</f>
        <v/>
      </c>
      <c r="V21" s="182" t="str">
        <f>IF($B21="","",(IFERROR(VLOOKUP($B21,ROOST_SITE_INFO!$B$3:$S$501,13,FALSE),"")))</f>
        <v/>
      </c>
      <c r="W21" s="182" t="str">
        <f>IF($B21="","",(IFERROR(VLOOKUP($B21,ROOST_SITE_INFO!$B$3:$S$501,14,FALSE),"")))</f>
        <v/>
      </c>
      <c r="X21" s="182" t="str">
        <f>IF($B21="","",(IFERROR(VLOOKUP($B21,ROOST_SITE_INFO!$B$3:$S$501,15,FALSE),"")))</f>
        <v/>
      </c>
      <c r="Y21" s="182" t="str">
        <f>IF($B21="","",(IFERROR(VLOOKUP($B21,ROOST_SITE_INFO!$B$3:$S$501,16,FALSE),"")))</f>
        <v/>
      </c>
      <c r="Z21" s="182" t="str">
        <f>IF($B21="","",(IFERROR(VLOOKUP($B21,ROOST_SITE_INFO!$B$3:$S$501,17,FALSE),"")))</f>
        <v/>
      </c>
      <c r="AA21" s="182" t="str">
        <f>IF($B21="","",(IFERROR(VLOOKUP($B21,ROOST_SITE_INFO!$B$3:$S$501,18,FALSE),"")))</f>
        <v/>
      </c>
    </row>
    <row r="22" spans="1:27" x14ac:dyDescent="0.25">
      <c r="A22" s="180" t="str">
        <f>IF(ROOST_COUNT!B21=0,"",ROOST_COUNT!B21)</f>
        <v/>
      </c>
      <c r="B22" s="180" t="str">
        <f>IF(ROOST_COUNT!D21=0,"",ROOST_COUNT!D21)</f>
        <v/>
      </c>
      <c r="C22" s="180" t="str">
        <f>IF(ROOST_COUNT!C21=0,"",ROOST_COUNT!C21)</f>
        <v/>
      </c>
      <c r="D22" s="180" t="str">
        <f>IF(ROOST_COUNT!E21=0,"",ROOST_COUNT!E21)</f>
        <v/>
      </c>
      <c r="E22" s="181" t="str">
        <f>IF(ROOST_COUNT!F21=0,"",ROOST_COUNT!F21)</f>
        <v/>
      </c>
      <c r="F22" s="181" t="str">
        <f>IF(ROOST_COUNT!A21=0,"",ROOST_COUNT!A21)</f>
        <v/>
      </c>
      <c r="G22" s="182" t="str">
        <f>IF(ROOST_COUNT!G21=0,"",ROOST_COUNT!G21)</f>
        <v/>
      </c>
      <c r="H22" s="181" t="str">
        <f>IFERROR(VLOOKUP($A22,CAPTURE_DATA!$P$4:$T$500,3,FALSE),"")</f>
        <v/>
      </c>
      <c r="I22" s="181" t="str">
        <f>IFERROR(VLOOKUP($A22,CAPTURE_DATA!$P$4:$T$500,4,FALSE),"")</f>
        <v/>
      </c>
      <c r="J22" s="181" t="str">
        <f>IFERROR(VLOOKUP($A22,CAPTURE_DATA!$P$4:$T$500,5,FALSE),"")</f>
        <v/>
      </c>
      <c r="K22" s="181" t="str">
        <f>IFERROR(VLOOKUP($A22,CAPTURE_DATA!$P$4:$AC$500,14,FALSE),"")</f>
        <v/>
      </c>
      <c r="L22" s="182" t="str">
        <f>IF($B22="","",(IFERROR(VLOOKUP($B22,ROOST_SITE_INFO!$B$3:$S$501,3,FALSE),"")))</f>
        <v/>
      </c>
      <c r="M22" s="182" t="str">
        <f>IF($B22="","",(IFERROR(VLOOKUP($B22,ROOST_SITE_INFO!$B$3:$S$501,4,FALSE),"")))</f>
        <v/>
      </c>
      <c r="N22" s="182" t="str">
        <f>IF($B22="","",(IFERROR(VLOOKUP($B22,ROOST_SITE_INFO!$B$3:$S$501,5,FALSE),"")))</f>
        <v/>
      </c>
      <c r="O22" s="182" t="str">
        <f>IF($B22="","",(IFERROR(VLOOKUP($B22,ROOST_SITE_INFO!$B$3:$S$501,6,FALSE),"")))</f>
        <v/>
      </c>
      <c r="P22" s="182" t="str">
        <f>IF($B22="","",(IFERROR(VLOOKUP($B22,ROOST_SITE_INFO!$B$3:$S$501,7,FALSE),"")))</f>
        <v/>
      </c>
      <c r="Q22" s="182" t="str">
        <f>IF($B22="","",(IFERROR(VLOOKUP($B22,ROOST_SITE_INFO!$B$3:$S$501,8,FALSE),"")))</f>
        <v/>
      </c>
      <c r="R22" s="182" t="str">
        <f>IF($B22="","",(IFERROR(VLOOKUP($B22,ROOST_SITE_INFO!$B$3:$S$501,9,FALSE),"")))</f>
        <v/>
      </c>
      <c r="S22" s="182" t="str">
        <f>IF($B22="","",(IFERROR(VLOOKUP($B22,ROOST_SITE_INFO!$B$3:$S$501,10,FALSE),"")))</f>
        <v/>
      </c>
      <c r="T22" s="182" t="str">
        <f>IF($B22="","",(IFERROR(VLOOKUP($B22,ROOST_SITE_INFO!$B$3:$S$501,11,FALSE),"")))</f>
        <v/>
      </c>
      <c r="U22" s="182" t="str">
        <f>IF($B22="","",(IFERROR(VLOOKUP($B22,ROOST_SITE_INFO!$B$3:$S$501,12,FALSE),"")))</f>
        <v/>
      </c>
      <c r="V22" s="182" t="str">
        <f>IF($B22="","",(IFERROR(VLOOKUP($B22,ROOST_SITE_INFO!$B$3:$S$501,13,FALSE),"")))</f>
        <v/>
      </c>
      <c r="W22" s="182" t="str">
        <f>IF($B22="","",(IFERROR(VLOOKUP($B22,ROOST_SITE_INFO!$B$3:$S$501,14,FALSE),"")))</f>
        <v/>
      </c>
      <c r="X22" s="182" t="str">
        <f>IF($B22="","",(IFERROR(VLOOKUP($B22,ROOST_SITE_INFO!$B$3:$S$501,15,FALSE),"")))</f>
        <v/>
      </c>
      <c r="Y22" s="182" t="str">
        <f>IF($B22="","",(IFERROR(VLOOKUP($B22,ROOST_SITE_INFO!$B$3:$S$501,16,FALSE),"")))</f>
        <v/>
      </c>
      <c r="Z22" s="182" t="str">
        <f>IF($B22="","",(IFERROR(VLOOKUP($B22,ROOST_SITE_INFO!$B$3:$S$501,17,FALSE),"")))</f>
        <v/>
      </c>
      <c r="AA22" s="182" t="str">
        <f>IF($B22="","",(IFERROR(VLOOKUP($B22,ROOST_SITE_INFO!$B$3:$S$501,18,FALSE),"")))</f>
        <v/>
      </c>
    </row>
    <row r="23" spans="1:27" x14ac:dyDescent="0.25">
      <c r="A23" s="180" t="str">
        <f>IF(ROOST_COUNT!B22=0,"",ROOST_COUNT!B22)</f>
        <v/>
      </c>
      <c r="B23" s="180" t="str">
        <f>IF(ROOST_COUNT!D22=0,"",ROOST_COUNT!D22)</f>
        <v/>
      </c>
      <c r="C23" s="180" t="str">
        <f>IF(ROOST_COUNT!C22=0,"",ROOST_COUNT!C22)</f>
        <v/>
      </c>
      <c r="D23" s="180" t="str">
        <f>IF(ROOST_COUNT!E22=0,"",ROOST_COUNT!E22)</f>
        <v/>
      </c>
      <c r="E23" s="181" t="str">
        <f>IF(ROOST_COUNT!F22=0,"",ROOST_COUNT!F22)</f>
        <v/>
      </c>
      <c r="F23" s="181" t="str">
        <f>IF(ROOST_COUNT!A22=0,"",ROOST_COUNT!A22)</f>
        <v/>
      </c>
      <c r="G23" s="182" t="str">
        <f>IF(ROOST_COUNT!G22=0,"",ROOST_COUNT!G22)</f>
        <v/>
      </c>
      <c r="H23" s="181" t="str">
        <f>IFERROR(VLOOKUP($A23,CAPTURE_DATA!$P$4:$T$500,3,FALSE),"")</f>
        <v/>
      </c>
      <c r="I23" s="181" t="str">
        <f>IFERROR(VLOOKUP($A23,CAPTURE_DATA!$P$4:$T$500,4,FALSE),"")</f>
        <v/>
      </c>
      <c r="J23" s="181" t="str">
        <f>IFERROR(VLOOKUP($A23,CAPTURE_DATA!$P$4:$T$500,5,FALSE),"")</f>
        <v/>
      </c>
      <c r="K23" s="181" t="str">
        <f>IFERROR(VLOOKUP($A23,CAPTURE_DATA!$P$4:$AC$500,14,FALSE),"")</f>
        <v/>
      </c>
      <c r="L23" s="182" t="str">
        <f>IF($B23="","",(IFERROR(VLOOKUP($B23,ROOST_SITE_INFO!$B$3:$S$501,3,FALSE),"")))</f>
        <v/>
      </c>
      <c r="M23" s="182" t="str">
        <f>IF($B23="","",(IFERROR(VLOOKUP($B23,ROOST_SITE_INFO!$B$3:$S$501,4,FALSE),"")))</f>
        <v/>
      </c>
      <c r="N23" s="182" t="str">
        <f>IF($B23="","",(IFERROR(VLOOKUP($B23,ROOST_SITE_INFO!$B$3:$S$501,5,FALSE),"")))</f>
        <v/>
      </c>
      <c r="O23" s="182" t="str">
        <f>IF($B23="","",(IFERROR(VLOOKUP($B23,ROOST_SITE_INFO!$B$3:$S$501,6,FALSE),"")))</f>
        <v/>
      </c>
      <c r="P23" s="182" t="str">
        <f>IF($B23="","",(IFERROR(VLOOKUP($B23,ROOST_SITE_INFO!$B$3:$S$501,7,FALSE),"")))</f>
        <v/>
      </c>
      <c r="Q23" s="182" t="str">
        <f>IF($B23="","",(IFERROR(VLOOKUP($B23,ROOST_SITE_INFO!$B$3:$S$501,8,FALSE),"")))</f>
        <v/>
      </c>
      <c r="R23" s="182" t="str">
        <f>IF($B23="","",(IFERROR(VLOOKUP($B23,ROOST_SITE_INFO!$B$3:$S$501,9,FALSE),"")))</f>
        <v/>
      </c>
      <c r="S23" s="182" t="str">
        <f>IF($B23="","",(IFERROR(VLOOKUP($B23,ROOST_SITE_INFO!$B$3:$S$501,10,FALSE),"")))</f>
        <v/>
      </c>
      <c r="T23" s="182" t="str">
        <f>IF($B23="","",(IFERROR(VLOOKUP($B23,ROOST_SITE_INFO!$B$3:$S$501,11,FALSE),"")))</f>
        <v/>
      </c>
      <c r="U23" s="182" t="str">
        <f>IF($B23="","",(IFERROR(VLOOKUP($B23,ROOST_SITE_INFO!$B$3:$S$501,12,FALSE),"")))</f>
        <v/>
      </c>
      <c r="V23" s="182" t="str">
        <f>IF($B23="","",(IFERROR(VLOOKUP($B23,ROOST_SITE_INFO!$B$3:$S$501,13,FALSE),"")))</f>
        <v/>
      </c>
      <c r="W23" s="182" t="str">
        <f>IF($B23="","",(IFERROR(VLOOKUP($B23,ROOST_SITE_INFO!$B$3:$S$501,14,FALSE),"")))</f>
        <v/>
      </c>
      <c r="X23" s="182" t="str">
        <f>IF($B23="","",(IFERROR(VLOOKUP($B23,ROOST_SITE_INFO!$B$3:$S$501,15,FALSE),"")))</f>
        <v/>
      </c>
      <c r="Y23" s="182" t="str">
        <f>IF($B23="","",(IFERROR(VLOOKUP($B23,ROOST_SITE_INFO!$B$3:$S$501,16,FALSE),"")))</f>
        <v/>
      </c>
      <c r="Z23" s="182" t="str">
        <f>IF($B23="","",(IFERROR(VLOOKUP($B23,ROOST_SITE_INFO!$B$3:$S$501,17,FALSE),"")))</f>
        <v/>
      </c>
      <c r="AA23" s="182" t="str">
        <f>IF($B23="","",(IFERROR(VLOOKUP($B23,ROOST_SITE_INFO!$B$3:$S$501,18,FALSE),"")))</f>
        <v/>
      </c>
    </row>
    <row r="24" spans="1:27" x14ac:dyDescent="0.25">
      <c r="A24" s="180" t="str">
        <f>IF(ROOST_COUNT!B23=0,"",ROOST_COUNT!B23)</f>
        <v/>
      </c>
      <c r="B24" s="180" t="str">
        <f>IF(ROOST_COUNT!D23=0,"",ROOST_COUNT!D23)</f>
        <v/>
      </c>
      <c r="C24" s="180" t="str">
        <f>IF(ROOST_COUNT!C23=0,"",ROOST_COUNT!C23)</f>
        <v/>
      </c>
      <c r="D24" s="180" t="str">
        <f>IF(ROOST_COUNT!E23=0,"",ROOST_COUNT!E23)</f>
        <v/>
      </c>
      <c r="E24" s="181" t="str">
        <f>IF(ROOST_COUNT!F23=0,"",ROOST_COUNT!F23)</f>
        <v/>
      </c>
      <c r="F24" s="181" t="str">
        <f>IF(ROOST_COUNT!A23=0,"",ROOST_COUNT!A23)</f>
        <v/>
      </c>
      <c r="G24" s="182" t="str">
        <f>IF(ROOST_COUNT!G23=0,"",ROOST_COUNT!G23)</f>
        <v/>
      </c>
      <c r="H24" s="181" t="str">
        <f>IFERROR(VLOOKUP($A24,CAPTURE_DATA!$P$4:$T$500,3,FALSE),"")</f>
        <v/>
      </c>
      <c r="I24" s="181" t="str">
        <f>IFERROR(VLOOKUP($A24,CAPTURE_DATA!$P$4:$T$500,4,FALSE),"")</f>
        <v/>
      </c>
      <c r="J24" s="181" t="str">
        <f>IFERROR(VLOOKUP($A24,CAPTURE_DATA!$P$4:$T$500,5,FALSE),"")</f>
        <v/>
      </c>
      <c r="K24" s="181" t="str">
        <f>IFERROR(VLOOKUP($A24,CAPTURE_DATA!$P$4:$AC$500,14,FALSE),"")</f>
        <v/>
      </c>
      <c r="L24" s="182" t="str">
        <f>IF($B24="","",(IFERROR(VLOOKUP($B24,ROOST_SITE_INFO!$B$3:$S$501,3,FALSE),"")))</f>
        <v/>
      </c>
      <c r="M24" s="182" t="str">
        <f>IF($B24="","",(IFERROR(VLOOKUP($B24,ROOST_SITE_INFO!$B$3:$S$501,4,FALSE),"")))</f>
        <v/>
      </c>
      <c r="N24" s="182" t="str">
        <f>IF($B24="","",(IFERROR(VLOOKUP($B24,ROOST_SITE_INFO!$B$3:$S$501,5,FALSE),"")))</f>
        <v/>
      </c>
      <c r="O24" s="182" t="str">
        <f>IF($B24="","",(IFERROR(VLOOKUP($B24,ROOST_SITE_INFO!$B$3:$S$501,6,FALSE),"")))</f>
        <v/>
      </c>
      <c r="P24" s="182" t="str">
        <f>IF($B24="","",(IFERROR(VLOOKUP($B24,ROOST_SITE_INFO!$B$3:$S$501,7,FALSE),"")))</f>
        <v/>
      </c>
      <c r="Q24" s="182" t="str">
        <f>IF($B24="","",(IFERROR(VLOOKUP($B24,ROOST_SITE_INFO!$B$3:$S$501,8,FALSE),"")))</f>
        <v/>
      </c>
      <c r="R24" s="182" t="str">
        <f>IF($B24="","",(IFERROR(VLOOKUP($B24,ROOST_SITE_INFO!$B$3:$S$501,9,FALSE),"")))</f>
        <v/>
      </c>
      <c r="S24" s="182" t="str">
        <f>IF($B24="","",(IFERROR(VLOOKUP($B24,ROOST_SITE_INFO!$B$3:$S$501,10,FALSE),"")))</f>
        <v/>
      </c>
      <c r="T24" s="182" t="str">
        <f>IF($B24="","",(IFERROR(VLOOKUP($B24,ROOST_SITE_INFO!$B$3:$S$501,11,FALSE),"")))</f>
        <v/>
      </c>
      <c r="U24" s="182" t="str">
        <f>IF($B24="","",(IFERROR(VLOOKUP($B24,ROOST_SITE_INFO!$B$3:$S$501,12,FALSE),"")))</f>
        <v/>
      </c>
      <c r="V24" s="182" t="str">
        <f>IF($B24="","",(IFERROR(VLOOKUP($B24,ROOST_SITE_INFO!$B$3:$S$501,13,FALSE),"")))</f>
        <v/>
      </c>
      <c r="W24" s="182" t="str">
        <f>IF($B24="","",(IFERROR(VLOOKUP($B24,ROOST_SITE_INFO!$B$3:$S$501,14,FALSE),"")))</f>
        <v/>
      </c>
      <c r="X24" s="182" t="str">
        <f>IF($B24="","",(IFERROR(VLOOKUP($B24,ROOST_SITE_INFO!$B$3:$S$501,15,FALSE),"")))</f>
        <v/>
      </c>
      <c r="Y24" s="182" t="str">
        <f>IF($B24="","",(IFERROR(VLOOKUP($B24,ROOST_SITE_INFO!$B$3:$S$501,16,FALSE),"")))</f>
        <v/>
      </c>
      <c r="Z24" s="182" t="str">
        <f>IF($B24="","",(IFERROR(VLOOKUP($B24,ROOST_SITE_INFO!$B$3:$S$501,17,FALSE),"")))</f>
        <v/>
      </c>
      <c r="AA24" s="182" t="str">
        <f>IF($B24="","",(IFERROR(VLOOKUP($B24,ROOST_SITE_INFO!$B$3:$S$501,18,FALSE),"")))</f>
        <v/>
      </c>
    </row>
    <row r="25" spans="1:27" x14ac:dyDescent="0.25">
      <c r="A25" s="180" t="str">
        <f>IF(ROOST_COUNT!B24=0,"",ROOST_COUNT!B24)</f>
        <v/>
      </c>
      <c r="B25" s="180" t="str">
        <f>IF(ROOST_COUNT!D24=0,"",ROOST_COUNT!D24)</f>
        <v/>
      </c>
      <c r="C25" s="180" t="str">
        <f>IF(ROOST_COUNT!C24=0,"",ROOST_COUNT!C24)</f>
        <v/>
      </c>
      <c r="D25" s="180" t="str">
        <f>IF(ROOST_COUNT!E24=0,"",ROOST_COUNT!E24)</f>
        <v/>
      </c>
      <c r="E25" s="181" t="str">
        <f>IF(ROOST_COUNT!F24=0,"",ROOST_COUNT!F24)</f>
        <v/>
      </c>
      <c r="F25" s="181" t="str">
        <f>IF(ROOST_COUNT!A24=0,"",ROOST_COUNT!A24)</f>
        <v/>
      </c>
      <c r="G25" s="182" t="str">
        <f>IF(ROOST_COUNT!G24=0,"",ROOST_COUNT!G24)</f>
        <v/>
      </c>
      <c r="H25" s="181" t="str">
        <f>IFERROR(VLOOKUP($A25,CAPTURE_DATA!$P$4:$T$500,3,FALSE),"")</f>
        <v/>
      </c>
      <c r="I25" s="181" t="str">
        <f>IFERROR(VLOOKUP($A25,CAPTURE_DATA!$P$4:$T$500,4,FALSE),"")</f>
        <v/>
      </c>
      <c r="J25" s="181" t="str">
        <f>IFERROR(VLOOKUP($A25,CAPTURE_DATA!$P$4:$T$500,5,FALSE),"")</f>
        <v/>
      </c>
      <c r="K25" s="181" t="str">
        <f>IFERROR(VLOOKUP($A25,CAPTURE_DATA!$P$4:$AC$500,14,FALSE),"")</f>
        <v/>
      </c>
      <c r="L25" s="182" t="str">
        <f>IF($B25="","",(IFERROR(VLOOKUP($B25,ROOST_SITE_INFO!$B$3:$S$501,3,FALSE),"")))</f>
        <v/>
      </c>
      <c r="M25" s="182" t="str">
        <f>IF($B25="","",(IFERROR(VLOOKUP($B25,ROOST_SITE_INFO!$B$3:$S$501,4,FALSE),"")))</f>
        <v/>
      </c>
      <c r="N25" s="182" t="str">
        <f>IF($B25="","",(IFERROR(VLOOKUP($B25,ROOST_SITE_INFO!$B$3:$S$501,5,FALSE),"")))</f>
        <v/>
      </c>
      <c r="O25" s="182" t="str">
        <f>IF($B25="","",(IFERROR(VLOOKUP($B25,ROOST_SITE_INFO!$B$3:$S$501,6,FALSE),"")))</f>
        <v/>
      </c>
      <c r="P25" s="182" t="str">
        <f>IF($B25="","",(IFERROR(VLOOKUP($B25,ROOST_SITE_INFO!$B$3:$S$501,7,FALSE),"")))</f>
        <v/>
      </c>
      <c r="Q25" s="182" t="str">
        <f>IF($B25="","",(IFERROR(VLOOKUP($B25,ROOST_SITE_INFO!$B$3:$S$501,8,FALSE),"")))</f>
        <v/>
      </c>
      <c r="R25" s="182" t="str">
        <f>IF($B25="","",(IFERROR(VLOOKUP($B25,ROOST_SITE_INFO!$B$3:$S$501,9,FALSE),"")))</f>
        <v/>
      </c>
      <c r="S25" s="182" t="str">
        <f>IF($B25="","",(IFERROR(VLOOKUP($B25,ROOST_SITE_INFO!$B$3:$S$501,10,FALSE),"")))</f>
        <v/>
      </c>
      <c r="T25" s="182" t="str">
        <f>IF($B25="","",(IFERROR(VLOOKUP($B25,ROOST_SITE_INFO!$B$3:$S$501,11,FALSE),"")))</f>
        <v/>
      </c>
      <c r="U25" s="182" t="str">
        <f>IF($B25="","",(IFERROR(VLOOKUP($B25,ROOST_SITE_INFO!$B$3:$S$501,12,FALSE),"")))</f>
        <v/>
      </c>
      <c r="V25" s="182" t="str">
        <f>IF($B25="","",(IFERROR(VLOOKUP($B25,ROOST_SITE_INFO!$B$3:$S$501,13,FALSE),"")))</f>
        <v/>
      </c>
      <c r="W25" s="182" t="str">
        <f>IF($B25="","",(IFERROR(VLOOKUP($B25,ROOST_SITE_INFO!$B$3:$S$501,14,FALSE),"")))</f>
        <v/>
      </c>
      <c r="X25" s="182" t="str">
        <f>IF($B25="","",(IFERROR(VLOOKUP($B25,ROOST_SITE_INFO!$B$3:$S$501,15,FALSE),"")))</f>
        <v/>
      </c>
      <c r="Y25" s="182" t="str">
        <f>IF($B25="","",(IFERROR(VLOOKUP($B25,ROOST_SITE_INFO!$B$3:$S$501,16,FALSE),"")))</f>
        <v/>
      </c>
      <c r="Z25" s="182" t="str">
        <f>IF($B25="","",(IFERROR(VLOOKUP($B25,ROOST_SITE_INFO!$B$3:$S$501,17,FALSE),"")))</f>
        <v/>
      </c>
      <c r="AA25" s="182" t="str">
        <f>IF($B25="","",(IFERROR(VLOOKUP($B25,ROOST_SITE_INFO!$B$3:$S$501,18,FALSE),"")))</f>
        <v/>
      </c>
    </row>
    <row r="26" spans="1:27" x14ac:dyDescent="0.25">
      <c r="A26" s="180" t="str">
        <f>IF(ROOST_COUNT!B25=0,"",ROOST_COUNT!B25)</f>
        <v/>
      </c>
      <c r="B26" s="180" t="str">
        <f>IF(ROOST_COUNT!D25=0,"",ROOST_COUNT!D25)</f>
        <v/>
      </c>
      <c r="C26" s="180" t="str">
        <f>IF(ROOST_COUNT!C25=0,"",ROOST_COUNT!C25)</f>
        <v/>
      </c>
      <c r="D26" s="180" t="str">
        <f>IF(ROOST_COUNT!E25=0,"",ROOST_COUNT!E25)</f>
        <v/>
      </c>
      <c r="E26" s="181" t="str">
        <f>IF(ROOST_COUNT!F25=0,"",ROOST_COUNT!F25)</f>
        <v/>
      </c>
      <c r="F26" s="181" t="str">
        <f>IF(ROOST_COUNT!A25=0,"",ROOST_COUNT!A25)</f>
        <v/>
      </c>
      <c r="G26" s="182" t="str">
        <f>IF(ROOST_COUNT!G25=0,"",ROOST_COUNT!G25)</f>
        <v/>
      </c>
      <c r="H26" s="181" t="str">
        <f>IFERROR(VLOOKUP($A26,CAPTURE_DATA!$P$4:$T$500,3,FALSE),"")</f>
        <v/>
      </c>
      <c r="I26" s="181" t="str">
        <f>IFERROR(VLOOKUP($A26,CAPTURE_DATA!$P$4:$T$500,4,FALSE),"")</f>
        <v/>
      </c>
      <c r="J26" s="181" t="str">
        <f>IFERROR(VLOOKUP($A26,CAPTURE_DATA!$P$4:$T$500,5,FALSE),"")</f>
        <v/>
      </c>
      <c r="K26" s="181" t="str">
        <f>IFERROR(VLOOKUP($A26,CAPTURE_DATA!$P$4:$AC$500,14,FALSE),"")</f>
        <v/>
      </c>
      <c r="L26" s="182" t="str">
        <f>IF($B26="","",(IFERROR(VLOOKUP($B26,ROOST_SITE_INFO!$B$3:$S$501,3,FALSE),"")))</f>
        <v/>
      </c>
      <c r="M26" s="182" t="str">
        <f>IF($B26="","",(IFERROR(VLOOKUP($B26,ROOST_SITE_INFO!$B$3:$S$501,4,FALSE),"")))</f>
        <v/>
      </c>
      <c r="N26" s="182" t="str">
        <f>IF($B26="","",(IFERROR(VLOOKUP($B26,ROOST_SITE_INFO!$B$3:$S$501,5,FALSE),"")))</f>
        <v/>
      </c>
      <c r="O26" s="182" t="str">
        <f>IF($B26="","",(IFERROR(VLOOKUP($B26,ROOST_SITE_INFO!$B$3:$S$501,6,FALSE),"")))</f>
        <v/>
      </c>
      <c r="P26" s="182" t="str">
        <f>IF($B26="","",(IFERROR(VLOOKUP($B26,ROOST_SITE_INFO!$B$3:$S$501,7,FALSE),"")))</f>
        <v/>
      </c>
      <c r="Q26" s="182" t="str">
        <f>IF($B26="","",(IFERROR(VLOOKUP($B26,ROOST_SITE_INFO!$B$3:$S$501,8,FALSE),"")))</f>
        <v/>
      </c>
      <c r="R26" s="182" t="str">
        <f>IF($B26="","",(IFERROR(VLOOKUP($B26,ROOST_SITE_INFO!$B$3:$S$501,9,FALSE),"")))</f>
        <v/>
      </c>
      <c r="S26" s="182" t="str">
        <f>IF($B26="","",(IFERROR(VLOOKUP($B26,ROOST_SITE_INFO!$B$3:$S$501,10,FALSE),"")))</f>
        <v/>
      </c>
      <c r="T26" s="182" t="str">
        <f>IF($B26="","",(IFERROR(VLOOKUP($B26,ROOST_SITE_INFO!$B$3:$S$501,11,FALSE),"")))</f>
        <v/>
      </c>
      <c r="U26" s="182" t="str">
        <f>IF($B26="","",(IFERROR(VLOOKUP($B26,ROOST_SITE_INFO!$B$3:$S$501,12,FALSE),"")))</f>
        <v/>
      </c>
      <c r="V26" s="182" t="str">
        <f>IF($B26="","",(IFERROR(VLOOKUP($B26,ROOST_SITE_INFO!$B$3:$S$501,13,FALSE),"")))</f>
        <v/>
      </c>
      <c r="W26" s="182" t="str">
        <f>IF($B26="","",(IFERROR(VLOOKUP($B26,ROOST_SITE_INFO!$B$3:$S$501,14,FALSE),"")))</f>
        <v/>
      </c>
      <c r="X26" s="182" t="str">
        <f>IF($B26="","",(IFERROR(VLOOKUP($B26,ROOST_SITE_INFO!$B$3:$S$501,15,FALSE),"")))</f>
        <v/>
      </c>
      <c r="Y26" s="182" t="str">
        <f>IF($B26="","",(IFERROR(VLOOKUP($B26,ROOST_SITE_INFO!$B$3:$S$501,16,FALSE),"")))</f>
        <v/>
      </c>
      <c r="Z26" s="182" t="str">
        <f>IF($B26="","",(IFERROR(VLOOKUP($B26,ROOST_SITE_INFO!$B$3:$S$501,17,FALSE),"")))</f>
        <v/>
      </c>
      <c r="AA26" s="182" t="str">
        <f>IF($B26="","",(IFERROR(VLOOKUP($B26,ROOST_SITE_INFO!$B$3:$S$501,18,FALSE),"")))</f>
        <v/>
      </c>
    </row>
    <row r="27" spans="1:27" x14ac:dyDescent="0.25">
      <c r="A27" s="180" t="str">
        <f>IF(ROOST_COUNT!B26=0,"",ROOST_COUNT!B26)</f>
        <v/>
      </c>
      <c r="B27" s="180" t="str">
        <f>IF(ROOST_COUNT!D26=0,"",ROOST_COUNT!D26)</f>
        <v/>
      </c>
      <c r="C27" s="180" t="str">
        <f>IF(ROOST_COUNT!C26=0,"",ROOST_COUNT!C26)</f>
        <v/>
      </c>
      <c r="D27" s="180" t="str">
        <f>IF(ROOST_COUNT!E26=0,"",ROOST_COUNT!E26)</f>
        <v/>
      </c>
      <c r="E27" s="181" t="str">
        <f>IF(ROOST_COUNT!F26=0,"",ROOST_COUNT!F26)</f>
        <v/>
      </c>
      <c r="F27" s="181" t="str">
        <f>IF(ROOST_COUNT!A26=0,"",ROOST_COUNT!A26)</f>
        <v/>
      </c>
      <c r="G27" s="182" t="str">
        <f>IF(ROOST_COUNT!G26=0,"",ROOST_COUNT!G26)</f>
        <v/>
      </c>
      <c r="H27" s="181" t="str">
        <f>IFERROR(VLOOKUP($A27,CAPTURE_DATA!$P$4:$T$500,3,FALSE),"")</f>
        <v/>
      </c>
      <c r="I27" s="181" t="str">
        <f>IFERROR(VLOOKUP($A27,CAPTURE_DATA!$P$4:$T$500,4,FALSE),"")</f>
        <v/>
      </c>
      <c r="J27" s="181" t="str">
        <f>IFERROR(VLOOKUP($A27,CAPTURE_DATA!$P$4:$T$500,5,FALSE),"")</f>
        <v/>
      </c>
      <c r="K27" s="181" t="str">
        <f>IFERROR(VLOOKUP($A27,CAPTURE_DATA!$P$4:$AC$500,14,FALSE),"")</f>
        <v/>
      </c>
      <c r="L27" s="182" t="str">
        <f>IF($B27="","",(IFERROR(VLOOKUP($B27,ROOST_SITE_INFO!$B$3:$S$501,3,FALSE),"")))</f>
        <v/>
      </c>
      <c r="M27" s="182" t="str">
        <f>IF($B27="","",(IFERROR(VLOOKUP($B27,ROOST_SITE_INFO!$B$3:$S$501,4,FALSE),"")))</f>
        <v/>
      </c>
      <c r="N27" s="182" t="str">
        <f>IF($B27="","",(IFERROR(VLOOKUP($B27,ROOST_SITE_INFO!$B$3:$S$501,5,FALSE),"")))</f>
        <v/>
      </c>
      <c r="O27" s="182" t="str">
        <f>IF($B27="","",(IFERROR(VLOOKUP($B27,ROOST_SITE_INFO!$B$3:$S$501,6,FALSE),"")))</f>
        <v/>
      </c>
      <c r="P27" s="182" t="str">
        <f>IF($B27="","",(IFERROR(VLOOKUP($B27,ROOST_SITE_INFO!$B$3:$S$501,7,FALSE),"")))</f>
        <v/>
      </c>
      <c r="Q27" s="182" t="str">
        <f>IF($B27="","",(IFERROR(VLOOKUP($B27,ROOST_SITE_INFO!$B$3:$S$501,8,FALSE),"")))</f>
        <v/>
      </c>
      <c r="R27" s="182" t="str">
        <f>IF($B27="","",(IFERROR(VLOOKUP($B27,ROOST_SITE_INFO!$B$3:$S$501,9,FALSE),"")))</f>
        <v/>
      </c>
      <c r="S27" s="182" t="str">
        <f>IF($B27="","",(IFERROR(VLOOKUP($B27,ROOST_SITE_INFO!$B$3:$S$501,10,FALSE),"")))</f>
        <v/>
      </c>
      <c r="T27" s="182" t="str">
        <f>IF($B27="","",(IFERROR(VLOOKUP($B27,ROOST_SITE_INFO!$B$3:$S$501,11,FALSE),"")))</f>
        <v/>
      </c>
      <c r="U27" s="182" t="str">
        <f>IF($B27="","",(IFERROR(VLOOKUP($B27,ROOST_SITE_INFO!$B$3:$S$501,12,FALSE),"")))</f>
        <v/>
      </c>
      <c r="V27" s="182" t="str">
        <f>IF($B27="","",(IFERROR(VLOOKUP($B27,ROOST_SITE_INFO!$B$3:$S$501,13,FALSE),"")))</f>
        <v/>
      </c>
      <c r="W27" s="182" t="str">
        <f>IF($B27="","",(IFERROR(VLOOKUP($B27,ROOST_SITE_INFO!$B$3:$S$501,14,FALSE),"")))</f>
        <v/>
      </c>
      <c r="X27" s="182" t="str">
        <f>IF($B27="","",(IFERROR(VLOOKUP($B27,ROOST_SITE_INFO!$B$3:$S$501,15,FALSE),"")))</f>
        <v/>
      </c>
      <c r="Y27" s="182" t="str">
        <f>IF($B27="","",(IFERROR(VLOOKUP($B27,ROOST_SITE_INFO!$B$3:$S$501,16,FALSE),"")))</f>
        <v/>
      </c>
      <c r="Z27" s="182" t="str">
        <f>IF($B27="","",(IFERROR(VLOOKUP($B27,ROOST_SITE_INFO!$B$3:$S$501,17,FALSE),"")))</f>
        <v/>
      </c>
      <c r="AA27" s="182" t="str">
        <f>IF($B27="","",(IFERROR(VLOOKUP($B27,ROOST_SITE_INFO!$B$3:$S$501,18,FALSE),"")))</f>
        <v/>
      </c>
    </row>
    <row r="28" spans="1:27" x14ac:dyDescent="0.25">
      <c r="A28" s="180" t="str">
        <f>IF(ROOST_COUNT!B27=0,"",ROOST_COUNT!B27)</f>
        <v/>
      </c>
      <c r="B28" s="180" t="str">
        <f>IF(ROOST_COUNT!D27=0,"",ROOST_COUNT!D27)</f>
        <v/>
      </c>
      <c r="C28" s="180" t="str">
        <f>IF(ROOST_COUNT!C27=0,"",ROOST_COUNT!C27)</f>
        <v/>
      </c>
      <c r="D28" s="180" t="str">
        <f>IF(ROOST_COUNT!E27=0,"",ROOST_COUNT!E27)</f>
        <v/>
      </c>
      <c r="E28" s="181" t="str">
        <f>IF(ROOST_COUNT!F27=0,"",ROOST_COUNT!F27)</f>
        <v/>
      </c>
      <c r="F28" s="181" t="str">
        <f>IF(ROOST_COUNT!A27=0,"",ROOST_COUNT!A27)</f>
        <v/>
      </c>
      <c r="G28" s="182" t="str">
        <f>IF(ROOST_COUNT!G27=0,"",ROOST_COUNT!G27)</f>
        <v/>
      </c>
      <c r="H28" s="181" t="str">
        <f>IFERROR(VLOOKUP($A28,CAPTURE_DATA!$P$4:$T$500,3,FALSE),"")</f>
        <v/>
      </c>
      <c r="I28" s="181" t="str">
        <f>IFERROR(VLOOKUP($A28,CAPTURE_DATA!$P$4:$T$500,4,FALSE),"")</f>
        <v/>
      </c>
      <c r="J28" s="181" t="str">
        <f>IFERROR(VLOOKUP($A28,CAPTURE_DATA!$P$4:$T$500,5,FALSE),"")</f>
        <v/>
      </c>
      <c r="K28" s="181" t="str">
        <f>IFERROR(VLOOKUP($A28,CAPTURE_DATA!$P$4:$AC$500,14,FALSE),"")</f>
        <v/>
      </c>
      <c r="L28" s="182" t="str">
        <f>IF($B28="","",(IFERROR(VLOOKUP($B28,ROOST_SITE_INFO!$B$3:$S$501,3,FALSE),"")))</f>
        <v/>
      </c>
      <c r="M28" s="182" t="str">
        <f>IF($B28="","",(IFERROR(VLOOKUP($B28,ROOST_SITE_INFO!$B$3:$S$501,4,FALSE),"")))</f>
        <v/>
      </c>
      <c r="N28" s="182" t="str">
        <f>IF($B28="","",(IFERROR(VLOOKUP($B28,ROOST_SITE_INFO!$B$3:$S$501,5,FALSE),"")))</f>
        <v/>
      </c>
      <c r="O28" s="182" t="str">
        <f>IF($B28="","",(IFERROR(VLOOKUP($B28,ROOST_SITE_INFO!$B$3:$S$501,6,FALSE),"")))</f>
        <v/>
      </c>
      <c r="P28" s="182" t="str">
        <f>IF($B28="","",(IFERROR(VLOOKUP($B28,ROOST_SITE_INFO!$B$3:$S$501,7,FALSE),"")))</f>
        <v/>
      </c>
      <c r="Q28" s="182" t="str">
        <f>IF($B28="","",(IFERROR(VLOOKUP($B28,ROOST_SITE_INFO!$B$3:$S$501,8,FALSE),"")))</f>
        <v/>
      </c>
      <c r="R28" s="182" t="str">
        <f>IF($B28="","",(IFERROR(VLOOKUP($B28,ROOST_SITE_INFO!$B$3:$S$501,9,FALSE),"")))</f>
        <v/>
      </c>
      <c r="S28" s="182" t="str">
        <f>IF($B28="","",(IFERROR(VLOOKUP($B28,ROOST_SITE_INFO!$B$3:$S$501,10,FALSE),"")))</f>
        <v/>
      </c>
      <c r="T28" s="182" t="str">
        <f>IF($B28="","",(IFERROR(VLOOKUP($B28,ROOST_SITE_INFO!$B$3:$S$501,11,FALSE),"")))</f>
        <v/>
      </c>
      <c r="U28" s="182" t="str">
        <f>IF($B28="","",(IFERROR(VLOOKUP($B28,ROOST_SITE_INFO!$B$3:$S$501,12,FALSE),"")))</f>
        <v/>
      </c>
      <c r="V28" s="182" t="str">
        <f>IF($B28="","",(IFERROR(VLOOKUP($B28,ROOST_SITE_INFO!$B$3:$S$501,13,FALSE),"")))</f>
        <v/>
      </c>
      <c r="W28" s="182" t="str">
        <f>IF($B28="","",(IFERROR(VLOOKUP($B28,ROOST_SITE_INFO!$B$3:$S$501,14,FALSE),"")))</f>
        <v/>
      </c>
      <c r="X28" s="182" t="str">
        <f>IF($B28="","",(IFERROR(VLOOKUP($B28,ROOST_SITE_INFO!$B$3:$S$501,15,FALSE),"")))</f>
        <v/>
      </c>
      <c r="Y28" s="182" t="str">
        <f>IF($B28="","",(IFERROR(VLOOKUP($B28,ROOST_SITE_INFO!$B$3:$S$501,16,FALSE),"")))</f>
        <v/>
      </c>
      <c r="Z28" s="182" t="str">
        <f>IF($B28="","",(IFERROR(VLOOKUP($B28,ROOST_SITE_INFO!$B$3:$S$501,17,FALSE),"")))</f>
        <v/>
      </c>
      <c r="AA28" s="182" t="str">
        <f>IF($B28="","",(IFERROR(VLOOKUP($B28,ROOST_SITE_INFO!$B$3:$S$501,18,FALSE),"")))</f>
        <v/>
      </c>
    </row>
    <row r="29" spans="1:27" x14ac:dyDescent="0.25">
      <c r="A29" s="180" t="str">
        <f>IF(ROOST_COUNT!B28=0,"",ROOST_COUNT!B28)</f>
        <v/>
      </c>
      <c r="B29" s="180" t="str">
        <f>IF(ROOST_COUNT!D28=0,"",ROOST_COUNT!D28)</f>
        <v/>
      </c>
      <c r="C29" s="180" t="str">
        <f>IF(ROOST_COUNT!C28=0,"",ROOST_COUNT!C28)</f>
        <v/>
      </c>
      <c r="D29" s="180" t="str">
        <f>IF(ROOST_COUNT!E28=0,"",ROOST_COUNT!E28)</f>
        <v/>
      </c>
      <c r="E29" s="181" t="str">
        <f>IF(ROOST_COUNT!F28=0,"",ROOST_COUNT!F28)</f>
        <v/>
      </c>
      <c r="F29" s="181" t="str">
        <f>IF(ROOST_COUNT!A28=0,"",ROOST_COUNT!A28)</f>
        <v/>
      </c>
      <c r="G29" s="182" t="str">
        <f>IF(ROOST_COUNT!G28=0,"",ROOST_COUNT!G28)</f>
        <v/>
      </c>
      <c r="H29" s="181" t="str">
        <f>IFERROR(VLOOKUP($A29,CAPTURE_DATA!$P$4:$T$500,3,FALSE),"")</f>
        <v/>
      </c>
      <c r="I29" s="181" t="str">
        <f>IFERROR(VLOOKUP($A29,CAPTURE_DATA!$P$4:$T$500,4,FALSE),"")</f>
        <v/>
      </c>
      <c r="J29" s="181" t="str">
        <f>IFERROR(VLOOKUP($A29,CAPTURE_DATA!$P$4:$T$500,5,FALSE),"")</f>
        <v/>
      </c>
      <c r="K29" s="181" t="str">
        <f>IFERROR(VLOOKUP($A29,CAPTURE_DATA!$P$4:$AC$500,14,FALSE),"")</f>
        <v/>
      </c>
      <c r="L29" s="182" t="str">
        <f>IF($B29="","",(IFERROR(VLOOKUP($B29,ROOST_SITE_INFO!$B$3:$S$501,3,FALSE),"")))</f>
        <v/>
      </c>
      <c r="M29" s="182" t="str">
        <f>IF($B29="","",(IFERROR(VLOOKUP($B29,ROOST_SITE_INFO!$B$3:$S$501,4,FALSE),"")))</f>
        <v/>
      </c>
      <c r="N29" s="182" t="str">
        <f>IF($B29="","",(IFERROR(VLOOKUP($B29,ROOST_SITE_INFO!$B$3:$S$501,5,FALSE),"")))</f>
        <v/>
      </c>
      <c r="O29" s="182" t="str">
        <f>IF($B29="","",(IFERROR(VLOOKUP($B29,ROOST_SITE_INFO!$B$3:$S$501,6,FALSE),"")))</f>
        <v/>
      </c>
      <c r="P29" s="182" t="str">
        <f>IF($B29="","",(IFERROR(VLOOKUP($B29,ROOST_SITE_INFO!$B$3:$S$501,7,FALSE),"")))</f>
        <v/>
      </c>
      <c r="Q29" s="182" t="str">
        <f>IF($B29="","",(IFERROR(VLOOKUP($B29,ROOST_SITE_INFO!$B$3:$S$501,8,FALSE),"")))</f>
        <v/>
      </c>
      <c r="R29" s="182" t="str">
        <f>IF($B29="","",(IFERROR(VLOOKUP($B29,ROOST_SITE_INFO!$B$3:$S$501,9,FALSE),"")))</f>
        <v/>
      </c>
      <c r="S29" s="182" t="str">
        <f>IF($B29="","",(IFERROR(VLOOKUP($B29,ROOST_SITE_INFO!$B$3:$S$501,10,FALSE),"")))</f>
        <v/>
      </c>
      <c r="T29" s="182" t="str">
        <f>IF($B29="","",(IFERROR(VLOOKUP($B29,ROOST_SITE_INFO!$B$3:$S$501,11,FALSE),"")))</f>
        <v/>
      </c>
      <c r="U29" s="182" t="str">
        <f>IF($B29="","",(IFERROR(VLOOKUP($B29,ROOST_SITE_INFO!$B$3:$S$501,12,FALSE),"")))</f>
        <v/>
      </c>
      <c r="V29" s="182" t="str">
        <f>IF($B29="","",(IFERROR(VLOOKUP($B29,ROOST_SITE_INFO!$B$3:$S$501,13,FALSE),"")))</f>
        <v/>
      </c>
      <c r="W29" s="182" t="str">
        <f>IF($B29="","",(IFERROR(VLOOKUP($B29,ROOST_SITE_INFO!$B$3:$S$501,14,FALSE),"")))</f>
        <v/>
      </c>
      <c r="X29" s="182" t="str">
        <f>IF($B29="","",(IFERROR(VLOOKUP($B29,ROOST_SITE_INFO!$B$3:$S$501,15,FALSE),"")))</f>
        <v/>
      </c>
      <c r="Y29" s="182" t="str">
        <f>IF($B29="","",(IFERROR(VLOOKUP($B29,ROOST_SITE_INFO!$B$3:$S$501,16,FALSE),"")))</f>
        <v/>
      </c>
      <c r="Z29" s="182" t="str">
        <f>IF($B29="","",(IFERROR(VLOOKUP($B29,ROOST_SITE_INFO!$B$3:$S$501,17,FALSE),"")))</f>
        <v/>
      </c>
      <c r="AA29" s="182" t="str">
        <f>IF($B29="","",(IFERROR(VLOOKUP($B29,ROOST_SITE_INFO!$B$3:$S$501,18,FALSE),"")))</f>
        <v/>
      </c>
    </row>
    <row r="30" spans="1:27" x14ac:dyDescent="0.25">
      <c r="A30" s="180" t="str">
        <f>IF(ROOST_COUNT!B29=0,"",ROOST_COUNT!B29)</f>
        <v/>
      </c>
      <c r="B30" s="180" t="str">
        <f>IF(ROOST_COUNT!D29=0,"",ROOST_COUNT!D29)</f>
        <v/>
      </c>
      <c r="C30" s="180" t="str">
        <f>IF(ROOST_COUNT!C29=0,"",ROOST_COUNT!C29)</f>
        <v/>
      </c>
      <c r="D30" s="180" t="str">
        <f>IF(ROOST_COUNT!E29=0,"",ROOST_COUNT!E29)</f>
        <v/>
      </c>
      <c r="E30" s="181" t="str">
        <f>IF(ROOST_COUNT!F29=0,"",ROOST_COUNT!F29)</f>
        <v/>
      </c>
      <c r="F30" s="181" t="str">
        <f>IF(ROOST_COUNT!A29=0,"",ROOST_COUNT!A29)</f>
        <v/>
      </c>
      <c r="G30" s="182" t="str">
        <f>IF(ROOST_COUNT!G29=0,"",ROOST_COUNT!G29)</f>
        <v/>
      </c>
      <c r="H30" s="181" t="str">
        <f>IFERROR(VLOOKUP($A30,CAPTURE_DATA!$P$4:$T$500,3,FALSE),"")</f>
        <v/>
      </c>
      <c r="I30" s="181" t="str">
        <f>IFERROR(VLOOKUP($A30,CAPTURE_DATA!$P$4:$T$500,4,FALSE),"")</f>
        <v/>
      </c>
      <c r="J30" s="181" t="str">
        <f>IFERROR(VLOOKUP($A30,CAPTURE_DATA!$P$4:$T$500,5,FALSE),"")</f>
        <v/>
      </c>
      <c r="K30" s="181" t="str">
        <f>IFERROR(VLOOKUP($A30,CAPTURE_DATA!$P$4:$AC$500,14,FALSE),"")</f>
        <v/>
      </c>
      <c r="L30" s="182" t="str">
        <f>IF($B30="","",(IFERROR(VLOOKUP($B30,ROOST_SITE_INFO!$B$3:$S$501,3,FALSE),"")))</f>
        <v/>
      </c>
      <c r="M30" s="182" t="str">
        <f>IF($B30="","",(IFERROR(VLOOKUP($B30,ROOST_SITE_INFO!$B$3:$S$501,4,FALSE),"")))</f>
        <v/>
      </c>
      <c r="N30" s="182" t="str">
        <f>IF($B30="","",(IFERROR(VLOOKUP($B30,ROOST_SITE_INFO!$B$3:$S$501,5,FALSE),"")))</f>
        <v/>
      </c>
      <c r="O30" s="182" t="str">
        <f>IF($B30="","",(IFERROR(VLOOKUP($B30,ROOST_SITE_INFO!$B$3:$S$501,6,FALSE),"")))</f>
        <v/>
      </c>
      <c r="P30" s="182" t="str">
        <f>IF($B30="","",(IFERROR(VLOOKUP($B30,ROOST_SITE_INFO!$B$3:$S$501,7,FALSE),"")))</f>
        <v/>
      </c>
      <c r="Q30" s="182" t="str">
        <f>IF($B30="","",(IFERROR(VLOOKUP($B30,ROOST_SITE_INFO!$B$3:$S$501,8,FALSE),"")))</f>
        <v/>
      </c>
      <c r="R30" s="182" t="str">
        <f>IF($B30="","",(IFERROR(VLOOKUP($B30,ROOST_SITE_INFO!$B$3:$S$501,9,FALSE),"")))</f>
        <v/>
      </c>
      <c r="S30" s="182" t="str">
        <f>IF($B30="","",(IFERROR(VLOOKUP($B30,ROOST_SITE_INFO!$B$3:$S$501,10,FALSE),"")))</f>
        <v/>
      </c>
      <c r="T30" s="182" t="str">
        <f>IF($B30="","",(IFERROR(VLOOKUP($B30,ROOST_SITE_INFO!$B$3:$S$501,11,FALSE),"")))</f>
        <v/>
      </c>
      <c r="U30" s="182" t="str">
        <f>IF($B30="","",(IFERROR(VLOOKUP($B30,ROOST_SITE_INFO!$B$3:$S$501,12,FALSE),"")))</f>
        <v/>
      </c>
      <c r="V30" s="182" t="str">
        <f>IF($B30="","",(IFERROR(VLOOKUP($B30,ROOST_SITE_INFO!$B$3:$S$501,13,FALSE),"")))</f>
        <v/>
      </c>
      <c r="W30" s="182" t="str">
        <f>IF($B30="","",(IFERROR(VLOOKUP($B30,ROOST_SITE_INFO!$B$3:$S$501,14,FALSE),"")))</f>
        <v/>
      </c>
      <c r="X30" s="182" t="str">
        <f>IF($B30="","",(IFERROR(VLOOKUP($B30,ROOST_SITE_INFO!$B$3:$S$501,15,FALSE),"")))</f>
        <v/>
      </c>
      <c r="Y30" s="182" t="str">
        <f>IF($B30="","",(IFERROR(VLOOKUP($B30,ROOST_SITE_INFO!$B$3:$S$501,16,FALSE),"")))</f>
        <v/>
      </c>
      <c r="Z30" s="182" t="str">
        <f>IF($B30="","",(IFERROR(VLOOKUP($B30,ROOST_SITE_INFO!$B$3:$S$501,17,FALSE),"")))</f>
        <v/>
      </c>
      <c r="AA30" s="182" t="str">
        <f>IF($B30="","",(IFERROR(VLOOKUP($B30,ROOST_SITE_INFO!$B$3:$S$501,18,FALSE),"")))</f>
        <v/>
      </c>
    </row>
    <row r="31" spans="1:27" x14ac:dyDescent="0.25">
      <c r="A31" s="180" t="str">
        <f>IF(ROOST_COUNT!B30=0,"",ROOST_COUNT!B30)</f>
        <v/>
      </c>
      <c r="B31" s="180" t="str">
        <f>IF(ROOST_COUNT!D30=0,"",ROOST_COUNT!D30)</f>
        <v/>
      </c>
      <c r="C31" s="180" t="str">
        <f>IF(ROOST_COUNT!C30=0,"",ROOST_COUNT!C30)</f>
        <v/>
      </c>
      <c r="D31" s="180" t="str">
        <f>IF(ROOST_COUNT!E30=0,"",ROOST_COUNT!E30)</f>
        <v/>
      </c>
      <c r="E31" s="181" t="str">
        <f>IF(ROOST_COUNT!F30=0,"",ROOST_COUNT!F30)</f>
        <v/>
      </c>
      <c r="F31" s="181" t="str">
        <f>IF(ROOST_COUNT!A30=0,"",ROOST_COUNT!A30)</f>
        <v/>
      </c>
      <c r="G31" s="182" t="str">
        <f>IF(ROOST_COUNT!G30=0,"",ROOST_COUNT!G30)</f>
        <v/>
      </c>
      <c r="H31" s="181" t="str">
        <f>IFERROR(VLOOKUP($A31,CAPTURE_DATA!$P$4:$T$500,3,FALSE),"")</f>
        <v/>
      </c>
      <c r="I31" s="181" t="str">
        <f>IFERROR(VLOOKUP($A31,CAPTURE_DATA!$P$4:$T$500,4,FALSE),"")</f>
        <v/>
      </c>
      <c r="J31" s="181" t="str">
        <f>IFERROR(VLOOKUP($A31,CAPTURE_DATA!$P$4:$T$500,5,FALSE),"")</f>
        <v/>
      </c>
      <c r="K31" s="181" t="str">
        <f>IFERROR(VLOOKUP($A31,CAPTURE_DATA!$P$4:$AC$500,14,FALSE),"")</f>
        <v/>
      </c>
      <c r="L31" s="182" t="str">
        <f>IF($B31="","",(IFERROR(VLOOKUP($B31,ROOST_SITE_INFO!$B$3:$S$501,3,FALSE),"")))</f>
        <v/>
      </c>
      <c r="M31" s="182" t="str">
        <f>IF($B31="","",(IFERROR(VLOOKUP($B31,ROOST_SITE_INFO!$B$3:$S$501,4,FALSE),"")))</f>
        <v/>
      </c>
      <c r="N31" s="182" t="str">
        <f>IF($B31="","",(IFERROR(VLOOKUP($B31,ROOST_SITE_INFO!$B$3:$S$501,5,FALSE),"")))</f>
        <v/>
      </c>
      <c r="O31" s="182" t="str">
        <f>IF($B31="","",(IFERROR(VLOOKUP($B31,ROOST_SITE_INFO!$B$3:$S$501,6,FALSE),"")))</f>
        <v/>
      </c>
      <c r="P31" s="182" t="str">
        <f>IF($B31="","",(IFERROR(VLOOKUP($B31,ROOST_SITE_INFO!$B$3:$S$501,7,FALSE),"")))</f>
        <v/>
      </c>
      <c r="Q31" s="182" t="str">
        <f>IF($B31="","",(IFERROR(VLOOKUP($B31,ROOST_SITE_INFO!$B$3:$S$501,8,FALSE),"")))</f>
        <v/>
      </c>
      <c r="R31" s="182" t="str">
        <f>IF($B31="","",(IFERROR(VLOOKUP($B31,ROOST_SITE_INFO!$B$3:$S$501,9,FALSE),"")))</f>
        <v/>
      </c>
      <c r="S31" s="182" t="str">
        <f>IF($B31="","",(IFERROR(VLOOKUP($B31,ROOST_SITE_INFO!$B$3:$S$501,10,FALSE),"")))</f>
        <v/>
      </c>
      <c r="T31" s="182" t="str">
        <f>IF($B31="","",(IFERROR(VLOOKUP($B31,ROOST_SITE_INFO!$B$3:$S$501,11,FALSE),"")))</f>
        <v/>
      </c>
      <c r="U31" s="182" t="str">
        <f>IF($B31="","",(IFERROR(VLOOKUP($B31,ROOST_SITE_INFO!$B$3:$S$501,12,FALSE),"")))</f>
        <v/>
      </c>
      <c r="V31" s="182" t="str">
        <f>IF($B31="","",(IFERROR(VLOOKUP($B31,ROOST_SITE_INFO!$B$3:$S$501,13,FALSE),"")))</f>
        <v/>
      </c>
      <c r="W31" s="182" t="str">
        <f>IF($B31="","",(IFERROR(VLOOKUP($B31,ROOST_SITE_INFO!$B$3:$S$501,14,FALSE),"")))</f>
        <v/>
      </c>
      <c r="X31" s="182" t="str">
        <f>IF($B31="","",(IFERROR(VLOOKUP($B31,ROOST_SITE_INFO!$B$3:$S$501,15,FALSE),"")))</f>
        <v/>
      </c>
      <c r="Y31" s="182" t="str">
        <f>IF($B31="","",(IFERROR(VLOOKUP($B31,ROOST_SITE_INFO!$B$3:$S$501,16,FALSE),"")))</f>
        <v/>
      </c>
      <c r="Z31" s="182" t="str">
        <f>IF($B31="","",(IFERROR(VLOOKUP($B31,ROOST_SITE_INFO!$B$3:$S$501,17,FALSE),"")))</f>
        <v/>
      </c>
      <c r="AA31" s="182" t="str">
        <f>IF($B31="","",(IFERROR(VLOOKUP($B31,ROOST_SITE_INFO!$B$3:$S$501,18,FALSE),"")))</f>
        <v/>
      </c>
    </row>
    <row r="32" spans="1:27" x14ac:dyDescent="0.25">
      <c r="A32" s="180" t="str">
        <f>IF(ROOST_COUNT!B31=0,"",ROOST_COUNT!B31)</f>
        <v/>
      </c>
      <c r="B32" s="180" t="str">
        <f>IF(ROOST_COUNT!D31=0,"",ROOST_COUNT!D31)</f>
        <v/>
      </c>
      <c r="C32" s="180" t="str">
        <f>IF(ROOST_COUNT!C31=0,"",ROOST_COUNT!C31)</f>
        <v/>
      </c>
      <c r="D32" s="180" t="str">
        <f>IF(ROOST_COUNT!E31=0,"",ROOST_COUNT!E31)</f>
        <v/>
      </c>
      <c r="E32" s="181" t="str">
        <f>IF(ROOST_COUNT!F31=0,"",ROOST_COUNT!F31)</f>
        <v/>
      </c>
      <c r="F32" s="181" t="str">
        <f>IF(ROOST_COUNT!A31=0,"",ROOST_COUNT!A31)</f>
        <v/>
      </c>
      <c r="G32" s="182" t="str">
        <f>IF(ROOST_COUNT!G31=0,"",ROOST_COUNT!G31)</f>
        <v/>
      </c>
      <c r="H32" s="181" t="str">
        <f>IFERROR(VLOOKUP($A32,CAPTURE_DATA!$P$4:$T$500,3,FALSE),"")</f>
        <v/>
      </c>
      <c r="I32" s="181" t="str">
        <f>IFERROR(VLOOKUP($A32,CAPTURE_DATA!$P$4:$T$500,4,FALSE),"")</f>
        <v/>
      </c>
      <c r="J32" s="181" t="str">
        <f>IFERROR(VLOOKUP($A32,CAPTURE_DATA!$P$4:$T$500,5,FALSE),"")</f>
        <v/>
      </c>
      <c r="K32" s="181" t="str">
        <f>IFERROR(VLOOKUP($A32,CAPTURE_DATA!$P$4:$AC$500,14,FALSE),"")</f>
        <v/>
      </c>
      <c r="L32" s="182" t="str">
        <f>IF($B32="","",(IFERROR(VLOOKUP($B32,ROOST_SITE_INFO!$B$3:$S$501,3,FALSE),"")))</f>
        <v/>
      </c>
      <c r="M32" s="182" t="str">
        <f>IF($B32="","",(IFERROR(VLOOKUP($B32,ROOST_SITE_INFO!$B$3:$S$501,4,FALSE),"")))</f>
        <v/>
      </c>
      <c r="N32" s="182" t="str">
        <f>IF($B32="","",(IFERROR(VLOOKUP($B32,ROOST_SITE_INFO!$B$3:$S$501,5,FALSE),"")))</f>
        <v/>
      </c>
      <c r="O32" s="182" t="str">
        <f>IF($B32="","",(IFERROR(VLOOKUP($B32,ROOST_SITE_INFO!$B$3:$S$501,6,FALSE),"")))</f>
        <v/>
      </c>
      <c r="P32" s="182" t="str">
        <f>IF($B32="","",(IFERROR(VLOOKUP($B32,ROOST_SITE_INFO!$B$3:$S$501,7,FALSE),"")))</f>
        <v/>
      </c>
      <c r="Q32" s="182" t="str">
        <f>IF($B32="","",(IFERROR(VLOOKUP($B32,ROOST_SITE_INFO!$B$3:$S$501,8,FALSE),"")))</f>
        <v/>
      </c>
      <c r="R32" s="182" t="str">
        <f>IF($B32="","",(IFERROR(VLOOKUP($B32,ROOST_SITE_INFO!$B$3:$S$501,9,FALSE),"")))</f>
        <v/>
      </c>
      <c r="S32" s="182" t="str">
        <f>IF($B32="","",(IFERROR(VLOOKUP($B32,ROOST_SITE_INFO!$B$3:$S$501,10,FALSE),"")))</f>
        <v/>
      </c>
      <c r="T32" s="182" t="str">
        <f>IF($B32="","",(IFERROR(VLOOKUP($B32,ROOST_SITE_INFO!$B$3:$S$501,11,FALSE),"")))</f>
        <v/>
      </c>
      <c r="U32" s="182" t="str">
        <f>IF($B32="","",(IFERROR(VLOOKUP($B32,ROOST_SITE_INFO!$B$3:$S$501,12,FALSE),"")))</f>
        <v/>
      </c>
      <c r="V32" s="182" t="str">
        <f>IF($B32="","",(IFERROR(VLOOKUP($B32,ROOST_SITE_INFO!$B$3:$S$501,13,FALSE),"")))</f>
        <v/>
      </c>
      <c r="W32" s="182" t="str">
        <f>IF($B32="","",(IFERROR(VLOOKUP($B32,ROOST_SITE_INFO!$B$3:$S$501,14,FALSE),"")))</f>
        <v/>
      </c>
      <c r="X32" s="182" t="str">
        <f>IF($B32="","",(IFERROR(VLOOKUP($B32,ROOST_SITE_INFO!$B$3:$S$501,15,FALSE),"")))</f>
        <v/>
      </c>
      <c r="Y32" s="182" t="str">
        <f>IF($B32="","",(IFERROR(VLOOKUP($B32,ROOST_SITE_INFO!$B$3:$S$501,16,FALSE),"")))</f>
        <v/>
      </c>
      <c r="Z32" s="182" t="str">
        <f>IF($B32="","",(IFERROR(VLOOKUP($B32,ROOST_SITE_INFO!$B$3:$S$501,17,FALSE),"")))</f>
        <v/>
      </c>
      <c r="AA32" s="182" t="str">
        <f>IF($B32="","",(IFERROR(VLOOKUP($B32,ROOST_SITE_INFO!$B$3:$S$501,18,FALSE),"")))</f>
        <v/>
      </c>
    </row>
    <row r="33" spans="1:27" x14ac:dyDescent="0.25">
      <c r="A33" s="180" t="str">
        <f>IF(ROOST_COUNT!B32=0,"",ROOST_COUNT!B32)</f>
        <v/>
      </c>
      <c r="B33" s="180" t="str">
        <f>IF(ROOST_COUNT!D32=0,"",ROOST_COUNT!D32)</f>
        <v/>
      </c>
      <c r="C33" s="180" t="str">
        <f>IF(ROOST_COUNT!C32=0,"",ROOST_COUNT!C32)</f>
        <v/>
      </c>
      <c r="D33" s="180" t="str">
        <f>IF(ROOST_COUNT!E32=0,"",ROOST_COUNT!E32)</f>
        <v/>
      </c>
      <c r="E33" s="181" t="str">
        <f>IF(ROOST_COUNT!F32=0,"",ROOST_COUNT!F32)</f>
        <v/>
      </c>
      <c r="F33" s="181" t="str">
        <f>IF(ROOST_COUNT!A32=0,"",ROOST_COUNT!A32)</f>
        <v/>
      </c>
      <c r="G33" s="182" t="str">
        <f>IF(ROOST_COUNT!G32=0,"",ROOST_COUNT!G32)</f>
        <v/>
      </c>
      <c r="H33" s="181" t="str">
        <f>IFERROR(VLOOKUP($A33,CAPTURE_DATA!$P$4:$T$500,3,FALSE),"")</f>
        <v/>
      </c>
      <c r="I33" s="181" t="str">
        <f>IFERROR(VLOOKUP($A33,CAPTURE_DATA!$P$4:$T$500,4,FALSE),"")</f>
        <v/>
      </c>
      <c r="J33" s="181" t="str">
        <f>IFERROR(VLOOKUP($A33,CAPTURE_DATA!$P$4:$T$500,5,FALSE),"")</f>
        <v/>
      </c>
      <c r="K33" s="181" t="str">
        <f>IFERROR(VLOOKUP($A33,CAPTURE_DATA!$P$4:$AC$500,14,FALSE),"")</f>
        <v/>
      </c>
      <c r="L33" s="182" t="str">
        <f>IF($B33="","",(IFERROR(VLOOKUP($B33,ROOST_SITE_INFO!$B$3:$S$501,3,FALSE),"")))</f>
        <v/>
      </c>
      <c r="M33" s="182" t="str">
        <f>IF($B33="","",(IFERROR(VLOOKUP($B33,ROOST_SITE_INFO!$B$3:$S$501,4,FALSE),"")))</f>
        <v/>
      </c>
      <c r="N33" s="182" t="str">
        <f>IF($B33="","",(IFERROR(VLOOKUP($B33,ROOST_SITE_INFO!$B$3:$S$501,5,FALSE),"")))</f>
        <v/>
      </c>
      <c r="O33" s="182" t="str">
        <f>IF($B33="","",(IFERROR(VLOOKUP($B33,ROOST_SITE_INFO!$B$3:$S$501,6,FALSE),"")))</f>
        <v/>
      </c>
      <c r="P33" s="182" t="str">
        <f>IF($B33="","",(IFERROR(VLOOKUP($B33,ROOST_SITE_INFO!$B$3:$S$501,7,FALSE),"")))</f>
        <v/>
      </c>
      <c r="Q33" s="182" t="str">
        <f>IF($B33="","",(IFERROR(VLOOKUP($B33,ROOST_SITE_INFO!$B$3:$S$501,8,FALSE),"")))</f>
        <v/>
      </c>
      <c r="R33" s="182" t="str">
        <f>IF($B33="","",(IFERROR(VLOOKUP($B33,ROOST_SITE_INFO!$B$3:$S$501,9,FALSE),"")))</f>
        <v/>
      </c>
      <c r="S33" s="182" t="str">
        <f>IF($B33="","",(IFERROR(VLOOKUP($B33,ROOST_SITE_INFO!$B$3:$S$501,10,FALSE),"")))</f>
        <v/>
      </c>
      <c r="T33" s="182" t="str">
        <f>IF($B33="","",(IFERROR(VLOOKUP($B33,ROOST_SITE_INFO!$B$3:$S$501,11,FALSE),"")))</f>
        <v/>
      </c>
      <c r="U33" s="182" t="str">
        <f>IF($B33="","",(IFERROR(VLOOKUP($B33,ROOST_SITE_INFO!$B$3:$S$501,12,FALSE),"")))</f>
        <v/>
      </c>
      <c r="V33" s="182" t="str">
        <f>IF($B33="","",(IFERROR(VLOOKUP($B33,ROOST_SITE_INFO!$B$3:$S$501,13,FALSE),"")))</f>
        <v/>
      </c>
      <c r="W33" s="182" t="str">
        <f>IF($B33="","",(IFERROR(VLOOKUP($B33,ROOST_SITE_INFO!$B$3:$S$501,14,FALSE),"")))</f>
        <v/>
      </c>
      <c r="X33" s="182" t="str">
        <f>IF($B33="","",(IFERROR(VLOOKUP($B33,ROOST_SITE_INFO!$B$3:$S$501,15,FALSE),"")))</f>
        <v/>
      </c>
      <c r="Y33" s="182" t="str">
        <f>IF($B33="","",(IFERROR(VLOOKUP($B33,ROOST_SITE_INFO!$B$3:$S$501,16,FALSE),"")))</f>
        <v/>
      </c>
      <c r="Z33" s="182" t="str">
        <f>IF($B33="","",(IFERROR(VLOOKUP($B33,ROOST_SITE_INFO!$B$3:$S$501,17,FALSE),"")))</f>
        <v/>
      </c>
      <c r="AA33" s="182" t="str">
        <f>IF($B33="","",(IFERROR(VLOOKUP($B33,ROOST_SITE_INFO!$B$3:$S$501,18,FALSE),"")))</f>
        <v/>
      </c>
    </row>
    <row r="34" spans="1:27" x14ac:dyDescent="0.25">
      <c r="A34" s="180" t="str">
        <f>IF(ROOST_COUNT!B33=0,"",ROOST_COUNT!B33)</f>
        <v/>
      </c>
      <c r="B34" s="180" t="str">
        <f>IF(ROOST_COUNT!D33=0,"",ROOST_COUNT!D33)</f>
        <v/>
      </c>
      <c r="C34" s="180" t="str">
        <f>IF(ROOST_COUNT!C33=0,"",ROOST_COUNT!C33)</f>
        <v/>
      </c>
      <c r="D34" s="180" t="str">
        <f>IF(ROOST_COUNT!E33=0,"",ROOST_COUNT!E33)</f>
        <v/>
      </c>
      <c r="E34" s="181" t="str">
        <f>IF(ROOST_COUNT!F33=0,"",ROOST_COUNT!F33)</f>
        <v/>
      </c>
      <c r="F34" s="181" t="str">
        <f>IF(ROOST_COUNT!A33=0,"",ROOST_COUNT!A33)</f>
        <v/>
      </c>
      <c r="G34" s="182" t="str">
        <f>IF(ROOST_COUNT!G33=0,"",ROOST_COUNT!G33)</f>
        <v/>
      </c>
      <c r="H34" s="181" t="str">
        <f>IFERROR(VLOOKUP($A34,CAPTURE_DATA!$P$4:$T$500,3,FALSE),"")</f>
        <v/>
      </c>
      <c r="I34" s="181" t="str">
        <f>IFERROR(VLOOKUP($A34,CAPTURE_DATA!$P$4:$T$500,4,FALSE),"")</f>
        <v/>
      </c>
      <c r="J34" s="181" t="str">
        <f>IFERROR(VLOOKUP($A34,CAPTURE_DATA!$P$4:$T$500,5,FALSE),"")</f>
        <v/>
      </c>
      <c r="K34" s="181" t="str">
        <f>IFERROR(VLOOKUP($A34,CAPTURE_DATA!$P$4:$AC$500,14,FALSE),"")</f>
        <v/>
      </c>
      <c r="L34" s="182" t="str">
        <f>IF($B34="","",(IFERROR(VLOOKUP($B34,ROOST_SITE_INFO!$B$3:$S$501,3,FALSE),"")))</f>
        <v/>
      </c>
      <c r="M34" s="182" t="str">
        <f>IF($B34="","",(IFERROR(VLOOKUP($B34,ROOST_SITE_INFO!$B$3:$S$501,4,FALSE),"")))</f>
        <v/>
      </c>
      <c r="N34" s="182" t="str">
        <f>IF($B34="","",(IFERROR(VLOOKUP($B34,ROOST_SITE_INFO!$B$3:$S$501,5,FALSE),"")))</f>
        <v/>
      </c>
      <c r="O34" s="182" t="str">
        <f>IF($B34="","",(IFERROR(VLOOKUP($B34,ROOST_SITE_INFO!$B$3:$S$501,6,FALSE),"")))</f>
        <v/>
      </c>
      <c r="P34" s="182" t="str">
        <f>IF($B34="","",(IFERROR(VLOOKUP($B34,ROOST_SITE_INFO!$B$3:$S$501,7,FALSE),"")))</f>
        <v/>
      </c>
      <c r="Q34" s="182" t="str">
        <f>IF($B34="","",(IFERROR(VLOOKUP($B34,ROOST_SITE_INFO!$B$3:$S$501,8,FALSE),"")))</f>
        <v/>
      </c>
      <c r="R34" s="182" t="str">
        <f>IF($B34="","",(IFERROR(VLOOKUP($B34,ROOST_SITE_INFO!$B$3:$S$501,9,FALSE),"")))</f>
        <v/>
      </c>
      <c r="S34" s="182" t="str">
        <f>IF($B34="","",(IFERROR(VLOOKUP($B34,ROOST_SITE_INFO!$B$3:$S$501,10,FALSE),"")))</f>
        <v/>
      </c>
      <c r="T34" s="182" t="str">
        <f>IF($B34="","",(IFERROR(VLOOKUP($B34,ROOST_SITE_INFO!$B$3:$S$501,11,FALSE),"")))</f>
        <v/>
      </c>
      <c r="U34" s="182" t="str">
        <f>IF($B34="","",(IFERROR(VLOOKUP($B34,ROOST_SITE_INFO!$B$3:$S$501,12,FALSE),"")))</f>
        <v/>
      </c>
      <c r="V34" s="182" t="str">
        <f>IF($B34="","",(IFERROR(VLOOKUP($B34,ROOST_SITE_INFO!$B$3:$S$501,13,FALSE),"")))</f>
        <v/>
      </c>
      <c r="W34" s="182" t="str">
        <f>IF($B34="","",(IFERROR(VLOOKUP($B34,ROOST_SITE_INFO!$B$3:$S$501,14,FALSE),"")))</f>
        <v/>
      </c>
      <c r="X34" s="182" t="str">
        <f>IF($B34="","",(IFERROR(VLOOKUP($B34,ROOST_SITE_INFO!$B$3:$S$501,15,FALSE),"")))</f>
        <v/>
      </c>
      <c r="Y34" s="182" t="str">
        <f>IF($B34="","",(IFERROR(VLOOKUP($B34,ROOST_SITE_INFO!$B$3:$S$501,16,FALSE),"")))</f>
        <v/>
      </c>
      <c r="Z34" s="182" t="str">
        <f>IF($B34="","",(IFERROR(VLOOKUP($B34,ROOST_SITE_INFO!$B$3:$S$501,17,FALSE),"")))</f>
        <v/>
      </c>
      <c r="AA34" s="182" t="str">
        <f>IF($B34="","",(IFERROR(VLOOKUP($B34,ROOST_SITE_INFO!$B$3:$S$501,18,FALSE),"")))</f>
        <v/>
      </c>
    </row>
    <row r="35" spans="1:27" x14ac:dyDescent="0.25">
      <c r="A35" s="180" t="str">
        <f>IF(ROOST_COUNT!B34=0,"",ROOST_COUNT!B34)</f>
        <v/>
      </c>
      <c r="B35" s="180" t="str">
        <f>IF(ROOST_COUNT!D34=0,"",ROOST_COUNT!D34)</f>
        <v/>
      </c>
      <c r="C35" s="180" t="str">
        <f>IF(ROOST_COUNT!C34=0,"",ROOST_COUNT!C34)</f>
        <v/>
      </c>
      <c r="D35" s="180" t="str">
        <f>IF(ROOST_COUNT!E34=0,"",ROOST_COUNT!E34)</f>
        <v/>
      </c>
      <c r="E35" s="181" t="str">
        <f>IF(ROOST_COUNT!F34=0,"",ROOST_COUNT!F34)</f>
        <v/>
      </c>
      <c r="F35" s="181" t="str">
        <f>IF(ROOST_COUNT!A34=0,"",ROOST_COUNT!A34)</f>
        <v/>
      </c>
      <c r="G35" s="182" t="str">
        <f>IF(ROOST_COUNT!G34=0,"",ROOST_COUNT!G34)</f>
        <v/>
      </c>
      <c r="H35" s="181" t="str">
        <f>IFERROR(VLOOKUP($A35,CAPTURE_DATA!$P$4:$T$500,3,FALSE),"")</f>
        <v/>
      </c>
      <c r="I35" s="181" t="str">
        <f>IFERROR(VLOOKUP($A35,CAPTURE_DATA!$P$4:$T$500,4,FALSE),"")</f>
        <v/>
      </c>
      <c r="J35" s="181" t="str">
        <f>IFERROR(VLOOKUP($A35,CAPTURE_DATA!$P$4:$T$500,5,FALSE),"")</f>
        <v/>
      </c>
      <c r="K35" s="181" t="str">
        <f>IFERROR(VLOOKUP($A35,CAPTURE_DATA!$P$4:$AC$500,14,FALSE),"")</f>
        <v/>
      </c>
      <c r="L35" s="182" t="str">
        <f>IF($B35="","",(IFERROR(VLOOKUP($B35,ROOST_SITE_INFO!$B$3:$S$501,3,FALSE),"")))</f>
        <v/>
      </c>
      <c r="M35" s="182" t="str">
        <f>IF($B35="","",(IFERROR(VLOOKUP($B35,ROOST_SITE_INFO!$B$3:$S$501,4,FALSE),"")))</f>
        <v/>
      </c>
      <c r="N35" s="182" t="str">
        <f>IF($B35="","",(IFERROR(VLOOKUP($B35,ROOST_SITE_INFO!$B$3:$S$501,5,FALSE),"")))</f>
        <v/>
      </c>
      <c r="O35" s="182" t="str">
        <f>IF($B35="","",(IFERROR(VLOOKUP($B35,ROOST_SITE_INFO!$B$3:$S$501,6,FALSE),"")))</f>
        <v/>
      </c>
      <c r="P35" s="182" t="str">
        <f>IF($B35="","",(IFERROR(VLOOKUP($B35,ROOST_SITE_INFO!$B$3:$S$501,7,FALSE),"")))</f>
        <v/>
      </c>
      <c r="Q35" s="182" t="str">
        <f>IF($B35="","",(IFERROR(VLOOKUP($B35,ROOST_SITE_INFO!$B$3:$S$501,8,FALSE),"")))</f>
        <v/>
      </c>
      <c r="R35" s="182" t="str">
        <f>IF($B35="","",(IFERROR(VLOOKUP($B35,ROOST_SITE_INFO!$B$3:$S$501,9,FALSE),"")))</f>
        <v/>
      </c>
      <c r="S35" s="182" t="str">
        <f>IF($B35="","",(IFERROR(VLOOKUP($B35,ROOST_SITE_INFO!$B$3:$S$501,10,FALSE),"")))</f>
        <v/>
      </c>
      <c r="T35" s="182" t="str">
        <f>IF($B35="","",(IFERROR(VLOOKUP($B35,ROOST_SITE_INFO!$B$3:$S$501,11,FALSE),"")))</f>
        <v/>
      </c>
      <c r="U35" s="182" t="str">
        <f>IF($B35="","",(IFERROR(VLOOKUP($B35,ROOST_SITE_INFO!$B$3:$S$501,12,FALSE),"")))</f>
        <v/>
      </c>
      <c r="V35" s="182" t="str">
        <f>IF($B35="","",(IFERROR(VLOOKUP($B35,ROOST_SITE_INFO!$B$3:$S$501,13,FALSE),"")))</f>
        <v/>
      </c>
      <c r="W35" s="182" t="str">
        <f>IF($B35="","",(IFERROR(VLOOKUP($B35,ROOST_SITE_INFO!$B$3:$S$501,14,FALSE),"")))</f>
        <v/>
      </c>
      <c r="X35" s="182" t="str">
        <f>IF($B35="","",(IFERROR(VLOOKUP($B35,ROOST_SITE_INFO!$B$3:$S$501,15,FALSE),"")))</f>
        <v/>
      </c>
      <c r="Y35" s="182" t="str">
        <f>IF($B35="","",(IFERROR(VLOOKUP($B35,ROOST_SITE_INFO!$B$3:$S$501,16,FALSE),"")))</f>
        <v/>
      </c>
      <c r="Z35" s="182" t="str">
        <f>IF($B35="","",(IFERROR(VLOOKUP($B35,ROOST_SITE_INFO!$B$3:$S$501,17,FALSE),"")))</f>
        <v/>
      </c>
      <c r="AA35" s="182" t="str">
        <f>IF($B35="","",(IFERROR(VLOOKUP($B35,ROOST_SITE_INFO!$B$3:$S$501,18,FALSE),"")))</f>
        <v/>
      </c>
    </row>
    <row r="36" spans="1:27" x14ac:dyDescent="0.25">
      <c r="A36" s="180" t="str">
        <f>IF(ROOST_COUNT!B35=0,"",ROOST_COUNT!B35)</f>
        <v/>
      </c>
      <c r="B36" s="180" t="str">
        <f>IF(ROOST_COUNT!D35=0,"",ROOST_COUNT!D35)</f>
        <v/>
      </c>
      <c r="C36" s="180" t="str">
        <f>IF(ROOST_COUNT!C35=0,"",ROOST_COUNT!C35)</f>
        <v/>
      </c>
      <c r="D36" s="180" t="str">
        <f>IF(ROOST_COUNT!E35=0,"",ROOST_COUNT!E35)</f>
        <v/>
      </c>
      <c r="E36" s="181" t="str">
        <f>IF(ROOST_COUNT!F35=0,"",ROOST_COUNT!F35)</f>
        <v/>
      </c>
      <c r="F36" s="181" t="str">
        <f>IF(ROOST_COUNT!A35=0,"",ROOST_COUNT!A35)</f>
        <v/>
      </c>
      <c r="G36" s="182" t="str">
        <f>IF(ROOST_COUNT!G35=0,"",ROOST_COUNT!G35)</f>
        <v/>
      </c>
      <c r="H36" s="181" t="str">
        <f>IFERROR(VLOOKUP($A36,CAPTURE_DATA!$P$4:$T$500,3,FALSE),"")</f>
        <v/>
      </c>
      <c r="I36" s="181" t="str">
        <f>IFERROR(VLOOKUP($A36,CAPTURE_DATA!$P$4:$T$500,4,FALSE),"")</f>
        <v/>
      </c>
      <c r="J36" s="181" t="str">
        <f>IFERROR(VLOOKUP($A36,CAPTURE_DATA!$P$4:$T$500,5,FALSE),"")</f>
        <v/>
      </c>
      <c r="K36" s="181" t="str">
        <f>IFERROR(VLOOKUP($A36,CAPTURE_DATA!$P$4:$AC$500,14,FALSE),"")</f>
        <v/>
      </c>
      <c r="L36" s="182" t="str">
        <f>IF($B36="","",(IFERROR(VLOOKUP($B36,ROOST_SITE_INFO!$B$3:$S$501,3,FALSE),"")))</f>
        <v/>
      </c>
      <c r="M36" s="182" t="str">
        <f>IF($B36="","",(IFERROR(VLOOKUP($B36,ROOST_SITE_INFO!$B$3:$S$501,4,FALSE),"")))</f>
        <v/>
      </c>
      <c r="N36" s="182" t="str">
        <f>IF($B36="","",(IFERROR(VLOOKUP($B36,ROOST_SITE_INFO!$B$3:$S$501,5,FALSE),"")))</f>
        <v/>
      </c>
      <c r="O36" s="182" t="str">
        <f>IF($B36="","",(IFERROR(VLOOKUP($B36,ROOST_SITE_INFO!$B$3:$S$501,6,FALSE),"")))</f>
        <v/>
      </c>
      <c r="P36" s="182" t="str">
        <f>IF($B36="","",(IFERROR(VLOOKUP($B36,ROOST_SITE_INFO!$B$3:$S$501,7,FALSE),"")))</f>
        <v/>
      </c>
      <c r="Q36" s="182" t="str">
        <f>IF($B36="","",(IFERROR(VLOOKUP($B36,ROOST_SITE_INFO!$B$3:$S$501,8,FALSE),"")))</f>
        <v/>
      </c>
      <c r="R36" s="182" t="str">
        <f>IF($B36="","",(IFERROR(VLOOKUP($B36,ROOST_SITE_INFO!$B$3:$S$501,9,FALSE),"")))</f>
        <v/>
      </c>
      <c r="S36" s="182" t="str">
        <f>IF($B36="","",(IFERROR(VLOOKUP($B36,ROOST_SITE_INFO!$B$3:$S$501,10,FALSE),"")))</f>
        <v/>
      </c>
      <c r="T36" s="182" t="str">
        <f>IF($B36="","",(IFERROR(VLOOKUP($B36,ROOST_SITE_INFO!$B$3:$S$501,11,FALSE),"")))</f>
        <v/>
      </c>
      <c r="U36" s="182" t="str">
        <f>IF($B36="","",(IFERROR(VLOOKUP($B36,ROOST_SITE_INFO!$B$3:$S$501,12,FALSE),"")))</f>
        <v/>
      </c>
      <c r="V36" s="182" t="str">
        <f>IF($B36="","",(IFERROR(VLOOKUP($B36,ROOST_SITE_INFO!$B$3:$S$501,13,FALSE),"")))</f>
        <v/>
      </c>
      <c r="W36" s="182" t="str">
        <f>IF($B36="","",(IFERROR(VLOOKUP($B36,ROOST_SITE_INFO!$B$3:$S$501,14,FALSE),"")))</f>
        <v/>
      </c>
      <c r="X36" s="182" t="str">
        <f>IF($B36="","",(IFERROR(VLOOKUP($B36,ROOST_SITE_INFO!$B$3:$S$501,15,FALSE),"")))</f>
        <v/>
      </c>
      <c r="Y36" s="182" t="str">
        <f>IF($B36="","",(IFERROR(VLOOKUP($B36,ROOST_SITE_INFO!$B$3:$S$501,16,FALSE),"")))</f>
        <v/>
      </c>
      <c r="Z36" s="182" t="str">
        <f>IF($B36="","",(IFERROR(VLOOKUP($B36,ROOST_SITE_INFO!$B$3:$S$501,17,FALSE),"")))</f>
        <v/>
      </c>
      <c r="AA36" s="182" t="str">
        <f>IF($B36="","",(IFERROR(VLOOKUP($B36,ROOST_SITE_INFO!$B$3:$S$501,18,FALSE),"")))</f>
        <v/>
      </c>
    </row>
    <row r="37" spans="1:27" x14ac:dyDescent="0.25">
      <c r="A37" s="180" t="str">
        <f>IF(ROOST_COUNT!B36=0,"",ROOST_COUNT!B36)</f>
        <v/>
      </c>
      <c r="B37" s="180" t="str">
        <f>IF(ROOST_COUNT!D36=0,"",ROOST_COUNT!D36)</f>
        <v/>
      </c>
      <c r="C37" s="180" t="str">
        <f>IF(ROOST_COUNT!C36=0,"",ROOST_COUNT!C36)</f>
        <v/>
      </c>
      <c r="D37" s="180" t="str">
        <f>IF(ROOST_COUNT!E36=0,"",ROOST_COUNT!E36)</f>
        <v/>
      </c>
      <c r="E37" s="181" t="str">
        <f>IF(ROOST_COUNT!F36=0,"",ROOST_COUNT!F36)</f>
        <v/>
      </c>
      <c r="F37" s="181" t="str">
        <f>IF(ROOST_COUNT!A36=0,"",ROOST_COUNT!A36)</f>
        <v/>
      </c>
      <c r="G37" s="182" t="str">
        <f>IF(ROOST_COUNT!G36=0,"",ROOST_COUNT!G36)</f>
        <v/>
      </c>
      <c r="H37" s="181" t="str">
        <f>IFERROR(VLOOKUP($A37,CAPTURE_DATA!$P$4:$T$500,3,FALSE),"")</f>
        <v/>
      </c>
      <c r="I37" s="181" t="str">
        <f>IFERROR(VLOOKUP($A37,CAPTURE_DATA!$P$4:$T$500,4,FALSE),"")</f>
        <v/>
      </c>
      <c r="J37" s="181" t="str">
        <f>IFERROR(VLOOKUP($A37,CAPTURE_DATA!$P$4:$T$500,5,FALSE),"")</f>
        <v/>
      </c>
      <c r="K37" s="181" t="str">
        <f>IFERROR(VLOOKUP($A37,CAPTURE_DATA!$P$4:$AC$500,14,FALSE),"")</f>
        <v/>
      </c>
      <c r="L37" s="182" t="str">
        <f>IF($B37="","",(IFERROR(VLOOKUP($B37,ROOST_SITE_INFO!$B$3:$S$501,3,FALSE),"")))</f>
        <v/>
      </c>
      <c r="M37" s="182" t="str">
        <f>IF($B37="","",(IFERROR(VLOOKUP($B37,ROOST_SITE_INFO!$B$3:$S$501,4,FALSE),"")))</f>
        <v/>
      </c>
      <c r="N37" s="182" t="str">
        <f>IF($B37="","",(IFERROR(VLOOKUP($B37,ROOST_SITE_INFO!$B$3:$S$501,5,FALSE),"")))</f>
        <v/>
      </c>
      <c r="O37" s="182" t="str">
        <f>IF($B37="","",(IFERROR(VLOOKUP($B37,ROOST_SITE_INFO!$B$3:$S$501,6,FALSE),"")))</f>
        <v/>
      </c>
      <c r="P37" s="182" t="str">
        <f>IF($B37="","",(IFERROR(VLOOKUP($B37,ROOST_SITE_INFO!$B$3:$S$501,7,FALSE),"")))</f>
        <v/>
      </c>
      <c r="Q37" s="182" t="str">
        <f>IF($B37="","",(IFERROR(VLOOKUP($B37,ROOST_SITE_INFO!$B$3:$S$501,8,FALSE),"")))</f>
        <v/>
      </c>
      <c r="R37" s="182" t="str">
        <f>IF($B37="","",(IFERROR(VLOOKUP($B37,ROOST_SITE_INFO!$B$3:$S$501,9,FALSE),"")))</f>
        <v/>
      </c>
      <c r="S37" s="182" t="str">
        <f>IF($B37="","",(IFERROR(VLOOKUP($B37,ROOST_SITE_INFO!$B$3:$S$501,10,FALSE),"")))</f>
        <v/>
      </c>
      <c r="T37" s="182" t="str">
        <f>IF($B37="","",(IFERROR(VLOOKUP($B37,ROOST_SITE_INFO!$B$3:$S$501,11,FALSE),"")))</f>
        <v/>
      </c>
      <c r="U37" s="182" t="str">
        <f>IF($B37="","",(IFERROR(VLOOKUP($B37,ROOST_SITE_INFO!$B$3:$S$501,12,FALSE),"")))</f>
        <v/>
      </c>
      <c r="V37" s="182" t="str">
        <f>IF($B37="","",(IFERROR(VLOOKUP($B37,ROOST_SITE_INFO!$B$3:$S$501,13,FALSE),"")))</f>
        <v/>
      </c>
      <c r="W37" s="182" t="str">
        <f>IF($B37="","",(IFERROR(VLOOKUP($B37,ROOST_SITE_INFO!$B$3:$S$501,14,FALSE),"")))</f>
        <v/>
      </c>
      <c r="X37" s="182" t="str">
        <f>IF($B37="","",(IFERROR(VLOOKUP($B37,ROOST_SITE_INFO!$B$3:$S$501,15,FALSE),"")))</f>
        <v/>
      </c>
      <c r="Y37" s="182" t="str">
        <f>IF($B37="","",(IFERROR(VLOOKUP($B37,ROOST_SITE_INFO!$B$3:$S$501,16,FALSE),"")))</f>
        <v/>
      </c>
      <c r="Z37" s="182" t="str">
        <f>IF($B37="","",(IFERROR(VLOOKUP($B37,ROOST_SITE_INFO!$B$3:$S$501,17,FALSE),"")))</f>
        <v/>
      </c>
      <c r="AA37" s="182" t="str">
        <f>IF($B37="","",(IFERROR(VLOOKUP($B37,ROOST_SITE_INFO!$B$3:$S$501,18,FALSE),"")))</f>
        <v/>
      </c>
    </row>
    <row r="38" spans="1:27" x14ac:dyDescent="0.25">
      <c r="A38" s="180" t="str">
        <f>IF(ROOST_COUNT!B37=0,"",ROOST_COUNT!B37)</f>
        <v/>
      </c>
      <c r="B38" s="180" t="str">
        <f>IF(ROOST_COUNT!D37=0,"",ROOST_COUNT!D37)</f>
        <v/>
      </c>
      <c r="C38" s="180" t="str">
        <f>IF(ROOST_COUNT!C37=0,"",ROOST_COUNT!C37)</f>
        <v/>
      </c>
      <c r="D38" s="180" t="str">
        <f>IF(ROOST_COUNT!E37=0,"",ROOST_COUNT!E37)</f>
        <v/>
      </c>
      <c r="E38" s="181" t="str">
        <f>IF(ROOST_COUNT!F37=0,"",ROOST_COUNT!F37)</f>
        <v/>
      </c>
      <c r="F38" s="181" t="str">
        <f>IF(ROOST_COUNT!A37=0,"",ROOST_COUNT!A37)</f>
        <v/>
      </c>
      <c r="G38" s="182" t="str">
        <f>IF(ROOST_COUNT!G37=0,"",ROOST_COUNT!G37)</f>
        <v/>
      </c>
      <c r="H38" s="181" t="str">
        <f>IFERROR(VLOOKUP($A38,CAPTURE_DATA!$P$4:$T$500,3,FALSE),"")</f>
        <v/>
      </c>
      <c r="I38" s="181" t="str">
        <f>IFERROR(VLOOKUP($A38,CAPTURE_DATA!$P$4:$T$500,4,FALSE),"")</f>
        <v/>
      </c>
      <c r="J38" s="181" t="str">
        <f>IFERROR(VLOOKUP($A38,CAPTURE_DATA!$P$4:$T$500,5,FALSE),"")</f>
        <v/>
      </c>
      <c r="K38" s="181" t="str">
        <f>IFERROR(VLOOKUP($A38,CAPTURE_DATA!$P$4:$AC$500,14,FALSE),"")</f>
        <v/>
      </c>
      <c r="L38" s="182" t="str">
        <f>IF($B38="","",(IFERROR(VLOOKUP($B38,ROOST_SITE_INFO!$B$3:$S$501,3,FALSE),"")))</f>
        <v/>
      </c>
      <c r="M38" s="182" t="str">
        <f>IF($B38="","",(IFERROR(VLOOKUP($B38,ROOST_SITE_INFO!$B$3:$S$501,4,FALSE),"")))</f>
        <v/>
      </c>
      <c r="N38" s="182" t="str">
        <f>IF($B38="","",(IFERROR(VLOOKUP($B38,ROOST_SITE_INFO!$B$3:$S$501,5,FALSE),"")))</f>
        <v/>
      </c>
      <c r="O38" s="182" t="str">
        <f>IF($B38="","",(IFERROR(VLOOKUP($B38,ROOST_SITE_INFO!$B$3:$S$501,6,FALSE),"")))</f>
        <v/>
      </c>
      <c r="P38" s="182" t="str">
        <f>IF($B38="","",(IFERROR(VLOOKUP($B38,ROOST_SITE_INFO!$B$3:$S$501,7,FALSE),"")))</f>
        <v/>
      </c>
      <c r="Q38" s="182" t="str">
        <f>IF($B38="","",(IFERROR(VLOOKUP($B38,ROOST_SITE_INFO!$B$3:$S$501,8,FALSE),"")))</f>
        <v/>
      </c>
      <c r="R38" s="182" t="str">
        <f>IF($B38="","",(IFERROR(VLOOKUP($B38,ROOST_SITE_INFO!$B$3:$S$501,9,FALSE),"")))</f>
        <v/>
      </c>
      <c r="S38" s="182" t="str">
        <f>IF($B38="","",(IFERROR(VLOOKUP($B38,ROOST_SITE_INFO!$B$3:$S$501,10,FALSE),"")))</f>
        <v/>
      </c>
      <c r="T38" s="182" t="str">
        <f>IF($B38="","",(IFERROR(VLOOKUP($B38,ROOST_SITE_INFO!$B$3:$S$501,11,FALSE),"")))</f>
        <v/>
      </c>
      <c r="U38" s="182" t="str">
        <f>IF($B38="","",(IFERROR(VLOOKUP($B38,ROOST_SITE_INFO!$B$3:$S$501,12,FALSE),"")))</f>
        <v/>
      </c>
      <c r="V38" s="182" t="str">
        <f>IF($B38="","",(IFERROR(VLOOKUP($B38,ROOST_SITE_INFO!$B$3:$S$501,13,FALSE),"")))</f>
        <v/>
      </c>
      <c r="W38" s="182" t="str">
        <f>IF($B38="","",(IFERROR(VLOOKUP($B38,ROOST_SITE_INFO!$B$3:$S$501,14,FALSE),"")))</f>
        <v/>
      </c>
      <c r="X38" s="182" t="str">
        <f>IF($B38="","",(IFERROR(VLOOKUP($B38,ROOST_SITE_INFO!$B$3:$S$501,15,FALSE),"")))</f>
        <v/>
      </c>
      <c r="Y38" s="182" t="str">
        <f>IF($B38="","",(IFERROR(VLOOKUP($B38,ROOST_SITE_INFO!$B$3:$S$501,16,FALSE),"")))</f>
        <v/>
      </c>
      <c r="Z38" s="182" t="str">
        <f>IF($B38="","",(IFERROR(VLOOKUP($B38,ROOST_SITE_INFO!$B$3:$S$501,17,FALSE),"")))</f>
        <v/>
      </c>
      <c r="AA38" s="182" t="str">
        <f>IF($B38="","",(IFERROR(VLOOKUP($B38,ROOST_SITE_INFO!$B$3:$S$501,18,FALSE),"")))</f>
        <v/>
      </c>
    </row>
    <row r="39" spans="1:27" x14ac:dyDescent="0.25">
      <c r="A39" s="180" t="str">
        <f>IF(ROOST_COUNT!B38=0,"",ROOST_COUNT!B38)</f>
        <v/>
      </c>
      <c r="B39" s="180" t="str">
        <f>IF(ROOST_COUNT!D38=0,"",ROOST_COUNT!D38)</f>
        <v/>
      </c>
      <c r="C39" s="180" t="str">
        <f>IF(ROOST_COUNT!C38=0,"",ROOST_COUNT!C38)</f>
        <v/>
      </c>
      <c r="D39" s="180" t="str">
        <f>IF(ROOST_COUNT!E38=0,"",ROOST_COUNT!E38)</f>
        <v/>
      </c>
      <c r="E39" s="181" t="str">
        <f>IF(ROOST_COUNT!F38=0,"",ROOST_COUNT!F38)</f>
        <v/>
      </c>
      <c r="F39" s="181" t="str">
        <f>IF(ROOST_COUNT!A38=0,"",ROOST_COUNT!A38)</f>
        <v/>
      </c>
      <c r="G39" s="182" t="str">
        <f>IF(ROOST_COUNT!G38=0,"",ROOST_COUNT!G38)</f>
        <v/>
      </c>
      <c r="H39" s="181" t="str">
        <f>IFERROR(VLOOKUP($A39,CAPTURE_DATA!$P$4:$T$500,3,FALSE),"")</f>
        <v/>
      </c>
      <c r="I39" s="181" t="str">
        <f>IFERROR(VLOOKUP($A39,CAPTURE_DATA!$P$4:$T$500,4,FALSE),"")</f>
        <v/>
      </c>
      <c r="J39" s="181" t="str">
        <f>IFERROR(VLOOKUP($A39,CAPTURE_DATA!$P$4:$T$500,5,FALSE),"")</f>
        <v/>
      </c>
      <c r="K39" s="181" t="str">
        <f>IFERROR(VLOOKUP($A39,CAPTURE_DATA!$P$4:$AC$500,14,FALSE),"")</f>
        <v/>
      </c>
      <c r="L39" s="182" t="str">
        <f>IF($B39="","",(IFERROR(VLOOKUP($B39,ROOST_SITE_INFO!$B$3:$S$501,3,FALSE),"")))</f>
        <v/>
      </c>
      <c r="M39" s="182" t="str">
        <f>IF($B39="","",(IFERROR(VLOOKUP($B39,ROOST_SITE_INFO!$B$3:$S$501,4,FALSE),"")))</f>
        <v/>
      </c>
      <c r="N39" s="182" t="str">
        <f>IF($B39="","",(IFERROR(VLOOKUP($B39,ROOST_SITE_INFO!$B$3:$S$501,5,FALSE),"")))</f>
        <v/>
      </c>
      <c r="O39" s="182" t="str">
        <f>IF($B39="","",(IFERROR(VLOOKUP($B39,ROOST_SITE_INFO!$B$3:$S$501,6,FALSE),"")))</f>
        <v/>
      </c>
      <c r="P39" s="182" t="str">
        <f>IF($B39="","",(IFERROR(VLOOKUP($B39,ROOST_SITE_INFO!$B$3:$S$501,7,FALSE),"")))</f>
        <v/>
      </c>
      <c r="Q39" s="182" t="str">
        <f>IF($B39="","",(IFERROR(VLOOKUP($B39,ROOST_SITE_INFO!$B$3:$S$501,8,FALSE),"")))</f>
        <v/>
      </c>
      <c r="R39" s="182" t="str">
        <f>IF($B39="","",(IFERROR(VLOOKUP($B39,ROOST_SITE_INFO!$B$3:$S$501,9,FALSE),"")))</f>
        <v/>
      </c>
      <c r="S39" s="182" t="str">
        <f>IF($B39="","",(IFERROR(VLOOKUP($B39,ROOST_SITE_INFO!$B$3:$S$501,10,FALSE),"")))</f>
        <v/>
      </c>
      <c r="T39" s="182" t="str">
        <f>IF($B39="","",(IFERROR(VLOOKUP($B39,ROOST_SITE_INFO!$B$3:$S$501,11,FALSE),"")))</f>
        <v/>
      </c>
      <c r="U39" s="182" t="str">
        <f>IF($B39="","",(IFERROR(VLOOKUP($B39,ROOST_SITE_INFO!$B$3:$S$501,12,FALSE),"")))</f>
        <v/>
      </c>
      <c r="V39" s="182" t="str">
        <f>IF($B39="","",(IFERROR(VLOOKUP($B39,ROOST_SITE_INFO!$B$3:$S$501,13,FALSE),"")))</f>
        <v/>
      </c>
      <c r="W39" s="182" t="str">
        <f>IF($B39="","",(IFERROR(VLOOKUP($B39,ROOST_SITE_INFO!$B$3:$S$501,14,FALSE),"")))</f>
        <v/>
      </c>
      <c r="X39" s="182" t="str">
        <f>IF($B39="","",(IFERROR(VLOOKUP($B39,ROOST_SITE_INFO!$B$3:$S$501,15,FALSE),"")))</f>
        <v/>
      </c>
      <c r="Y39" s="182" t="str">
        <f>IF($B39="","",(IFERROR(VLOOKUP($B39,ROOST_SITE_INFO!$B$3:$S$501,16,FALSE),"")))</f>
        <v/>
      </c>
      <c r="Z39" s="182" t="str">
        <f>IF($B39="","",(IFERROR(VLOOKUP($B39,ROOST_SITE_INFO!$B$3:$S$501,17,FALSE),"")))</f>
        <v/>
      </c>
      <c r="AA39" s="182" t="str">
        <f>IF($B39="","",(IFERROR(VLOOKUP($B39,ROOST_SITE_INFO!$B$3:$S$501,18,FALSE),"")))</f>
        <v/>
      </c>
    </row>
    <row r="40" spans="1:27" x14ac:dyDescent="0.25">
      <c r="A40" s="180" t="str">
        <f>IF(ROOST_COUNT!B39=0,"",ROOST_COUNT!B39)</f>
        <v/>
      </c>
      <c r="B40" s="180" t="str">
        <f>IF(ROOST_COUNT!D39=0,"",ROOST_COUNT!D39)</f>
        <v/>
      </c>
      <c r="C40" s="180" t="str">
        <f>IF(ROOST_COUNT!C39=0,"",ROOST_COUNT!C39)</f>
        <v/>
      </c>
      <c r="D40" s="180" t="str">
        <f>IF(ROOST_COUNT!E39=0,"",ROOST_COUNT!E39)</f>
        <v/>
      </c>
      <c r="E40" s="181" t="str">
        <f>IF(ROOST_COUNT!F39=0,"",ROOST_COUNT!F39)</f>
        <v/>
      </c>
      <c r="F40" s="181" t="str">
        <f>IF(ROOST_COUNT!A39=0,"",ROOST_COUNT!A39)</f>
        <v/>
      </c>
      <c r="G40" s="182" t="str">
        <f>IF(ROOST_COUNT!G39=0,"",ROOST_COUNT!G39)</f>
        <v/>
      </c>
      <c r="H40" s="181" t="str">
        <f>IFERROR(VLOOKUP($A40,CAPTURE_DATA!$P$4:$T$500,3,FALSE),"")</f>
        <v/>
      </c>
      <c r="I40" s="181" t="str">
        <f>IFERROR(VLOOKUP($A40,CAPTURE_DATA!$P$4:$T$500,4,FALSE),"")</f>
        <v/>
      </c>
      <c r="J40" s="181" t="str">
        <f>IFERROR(VLOOKUP($A40,CAPTURE_DATA!$P$4:$T$500,5,FALSE),"")</f>
        <v/>
      </c>
      <c r="K40" s="181" t="str">
        <f>IFERROR(VLOOKUP($A40,CAPTURE_DATA!$P$4:$AC$500,14,FALSE),"")</f>
        <v/>
      </c>
      <c r="L40" s="182" t="str">
        <f>IF($B40="","",(IFERROR(VLOOKUP($B40,ROOST_SITE_INFO!$B$3:$S$501,3,FALSE),"")))</f>
        <v/>
      </c>
      <c r="M40" s="182" t="str">
        <f>IF($B40="","",(IFERROR(VLOOKUP($B40,ROOST_SITE_INFO!$B$3:$S$501,4,FALSE),"")))</f>
        <v/>
      </c>
      <c r="N40" s="182" t="str">
        <f>IF($B40="","",(IFERROR(VLOOKUP($B40,ROOST_SITE_INFO!$B$3:$S$501,5,FALSE),"")))</f>
        <v/>
      </c>
      <c r="O40" s="182" t="str">
        <f>IF($B40="","",(IFERROR(VLOOKUP($B40,ROOST_SITE_INFO!$B$3:$S$501,6,FALSE),"")))</f>
        <v/>
      </c>
      <c r="P40" s="182" t="str">
        <f>IF($B40="","",(IFERROR(VLOOKUP($B40,ROOST_SITE_INFO!$B$3:$S$501,7,FALSE),"")))</f>
        <v/>
      </c>
      <c r="Q40" s="182" t="str">
        <f>IF($B40="","",(IFERROR(VLOOKUP($B40,ROOST_SITE_INFO!$B$3:$S$501,8,FALSE),"")))</f>
        <v/>
      </c>
      <c r="R40" s="182" t="str">
        <f>IF($B40="","",(IFERROR(VLOOKUP($B40,ROOST_SITE_INFO!$B$3:$S$501,9,FALSE),"")))</f>
        <v/>
      </c>
      <c r="S40" s="182" t="str">
        <f>IF($B40="","",(IFERROR(VLOOKUP($B40,ROOST_SITE_INFO!$B$3:$S$501,10,FALSE),"")))</f>
        <v/>
      </c>
      <c r="T40" s="182" t="str">
        <f>IF($B40="","",(IFERROR(VLOOKUP($B40,ROOST_SITE_INFO!$B$3:$S$501,11,FALSE),"")))</f>
        <v/>
      </c>
      <c r="U40" s="182" t="str">
        <f>IF($B40="","",(IFERROR(VLOOKUP($B40,ROOST_SITE_INFO!$B$3:$S$501,12,FALSE),"")))</f>
        <v/>
      </c>
      <c r="V40" s="182" t="str">
        <f>IF($B40="","",(IFERROR(VLOOKUP($B40,ROOST_SITE_INFO!$B$3:$S$501,13,FALSE),"")))</f>
        <v/>
      </c>
      <c r="W40" s="182" t="str">
        <f>IF($B40="","",(IFERROR(VLOOKUP($B40,ROOST_SITE_INFO!$B$3:$S$501,14,FALSE),"")))</f>
        <v/>
      </c>
      <c r="X40" s="182" t="str">
        <f>IF($B40="","",(IFERROR(VLOOKUP($B40,ROOST_SITE_INFO!$B$3:$S$501,15,FALSE),"")))</f>
        <v/>
      </c>
      <c r="Y40" s="182" t="str">
        <f>IF($B40="","",(IFERROR(VLOOKUP($B40,ROOST_SITE_INFO!$B$3:$S$501,16,FALSE),"")))</f>
        <v/>
      </c>
      <c r="Z40" s="182" t="str">
        <f>IF($B40="","",(IFERROR(VLOOKUP($B40,ROOST_SITE_INFO!$B$3:$S$501,17,FALSE),"")))</f>
        <v/>
      </c>
      <c r="AA40" s="182" t="str">
        <f>IF($B40="","",(IFERROR(VLOOKUP($B40,ROOST_SITE_INFO!$B$3:$S$501,18,FALSE),"")))</f>
        <v/>
      </c>
    </row>
    <row r="41" spans="1:27" x14ac:dyDescent="0.25">
      <c r="A41" s="180" t="str">
        <f>IF(ROOST_COUNT!B40=0,"",ROOST_COUNT!B40)</f>
        <v/>
      </c>
      <c r="B41" s="180" t="str">
        <f>IF(ROOST_COUNT!D40=0,"",ROOST_COUNT!D40)</f>
        <v/>
      </c>
      <c r="C41" s="180" t="str">
        <f>IF(ROOST_COUNT!C40=0,"",ROOST_COUNT!C40)</f>
        <v/>
      </c>
      <c r="D41" s="180" t="str">
        <f>IF(ROOST_COUNT!E40=0,"",ROOST_COUNT!E40)</f>
        <v/>
      </c>
      <c r="E41" s="181" t="str">
        <f>IF(ROOST_COUNT!F40=0,"",ROOST_COUNT!F40)</f>
        <v/>
      </c>
      <c r="F41" s="181" t="str">
        <f>IF(ROOST_COUNT!A40=0,"",ROOST_COUNT!A40)</f>
        <v/>
      </c>
      <c r="G41" s="182" t="str">
        <f>IF(ROOST_COUNT!G40=0,"",ROOST_COUNT!G40)</f>
        <v/>
      </c>
      <c r="H41" s="181" t="str">
        <f>IFERROR(VLOOKUP($A41,CAPTURE_DATA!$P$4:$T$500,3,FALSE),"")</f>
        <v/>
      </c>
      <c r="I41" s="181" t="str">
        <f>IFERROR(VLOOKUP($A41,CAPTURE_DATA!$P$4:$T$500,4,FALSE),"")</f>
        <v/>
      </c>
      <c r="J41" s="181" t="str">
        <f>IFERROR(VLOOKUP($A41,CAPTURE_DATA!$P$4:$T$500,5,FALSE),"")</f>
        <v/>
      </c>
      <c r="K41" s="181" t="str">
        <f>IFERROR(VLOOKUP($A41,CAPTURE_DATA!$P$4:$AC$500,14,FALSE),"")</f>
        <v/>
      </c>
      <c r="L41" s="182" t="str">
        <f>IF($B41="","",(IFERROR(VLOOKUP($B41,ROOST_SITE_INFO!$B$3:$S$501,3,FALSE),"")))</f>
        <v/>
      </c>
      <c r="M41" s="182" t="str">
        <f>IF($B41="","",(IFERROR(VLOOKUP($B41,ROOST_SITE_INFO!$B$3:$S$501,4,FALSE),"")))</f>
        <v/>
      </c>
      <c r="N41" s="182" t="str">
        <f>IF($B41="","",(IFERROR(VLOOKUP($B41,ROOST_SITE_INFO!$B$3:$S$501,5,FALSE),"")))</f>
        <v/>
      </c>
      <c r="O41" s="182" t="str">
        <f>IF($B41="","",(IFERROR(VLOOKUP($B41,ROOST_SITE_INFO!$B$3:$S$501,6,FALSE),"")))</f>
        <v/>
      </c>
      <c r="P41" s="182" t="str">
        <f>IF($B41="","",(IFERROR(VLOOKUP($B41,ROOST_SITE_INFO!$B$3:$S$501,7,FALSE),"")))</f>
        <v/>
      </c>
      <c r="Q41" s="182" t="str">
        <f>IF($B41="","",(IFERROR(VLOOKUP($B41,ROOST_SITE_INFO!$B$3:$S$501,8,FALSE),"")))</f>
        <v/>
      </c>
      <c r="R41" s="182" t="str">
        <f>IF($B41="","",(IFERROR(VLOOKUP($B41,ROOST_SITE_INFO!$B$3:$S$501,9,FALSE),"")))</f>
        <v/>
      </c>
      <c r="S41" s="182" t="str">
        <f>IF($B41="","",(IFERROR(VLOOKUP($B41,ROOST_SITE_INFO!$B$3:$S$501,10,FALSE),"")))</f>
        <v/>
      </c>
      <c r="T41" s="182" t="str">
        <f>IF($B41="","",(IFERROR(VLOOKUP($B41,ROOST_SITE_INFO!$B$3:$S$501,11,FALSE),"")))</f>
        <v/>
      </c>
      <c r="U41" s="182" t="str">
        <f>IF($B41="","",(IFERROR(VLOOKUP($B41,ROOST_SITE_INFO!$B$3:$S$501,12,FALSE),"")))</f>
        <v/>
      </c>
      <c r="V41" s="182" t="str">
        <f>IF($B41="","",(IFERROR(VLOOKUP($B41,ROOST_SITE_INFO!$B$3:$S$501,13,FALSE),"")))</f>
        <v/>
      </c>
      <c r="W41" s="182" t="str">
        <f>IF($B41="","",(IFERROR(VLOOKUP($B41,ROOST_SITE_INFO!$B$3:$S$501,14,FALSE),"")))</f>
        <v/>
      </c>
      <c r="X41" s="182" t="str">
        <f>IF($B41="","",(IFERROR(VLOOKUP($B41,ROOST_SITE_INFO!$B$3:$S$501,15,FALSE),"")))</f>
        <v/>
      </c>
      <c r="Y41" s="182" t="str">
        <f>IF($B41="","",(IFERROR(VLOOKUP($B41,ROOST_SITE_INFO!$B$3:$S$501,16,FALSE),"")))</f>
        <v/>
      </c>
      <c r="Z41" s="182" t="str">
        <f>IF($B41="","",(IFERROR(VLOOKUP($B41,ROOST_SITE_INFO!$B$3:$S$501,17,FALSE),"")))</f>
        <v/>
      </c>
      <c r="AA41" s="182" t="str">
        <f>IF($B41="","",(IFERROR(VLOOKUP($B41,ROOST_SITE_INFO!$B$3:$S$501,18,FALSE),"")))</f>
        <v/>
      </c>
    </row>
    <row r="42" spans="1:27" x14ac:dyDescent="0.25">
      <c r="A42" s="180" t="str">
        <f>IF(ROOST_COUNT!B41=0,"",ROOST_COUNT!B41)</f>
        <v/>
      </c>
      <c r="B42" s="180" t="str">
        <f>IF(ROOST_COUNT!D41=0,"",ROOST_COUNT!D41)</f>
        <v/>
      </c>
      <c r="C42" s="180" t="str">
        <f>IF(ROOST_COUNT!C41=0,"",ROOST_COUNT!C41)</f>
        <v/>
      </c>
      <c r="D42" s="180" t="str">
        <f>IF(ROOST_COUNT!E41=0,"",ROOST_COUNT!E41)</f>
        <v/>
      </c>
      <c r="E42" s="181" t="str">
        <f>IF(ROOST_COUNT!F41=0,"",ROOST_COUNT!F41)</f>
        <v/>
      </c>
      <c r="F42" s="181" t="str">
        <f>IF(ROOST_COUNT!A41=0,"",ROOST_COUNT!A41)</f>
        <v/>
      </c>
      <c r="G42" s="182" t="str">
        <f>IF(ROOST_COUNT!G41=0,"",ROOST_COUNT!G41)</f>
        <v/>
      </c>
      <c r="H42" s="181" t="str">
        <f>IFERROR(VLOOKUP($A42,CAPTURE_DATA!$P$4:$T$500,3,FALSE),"")</f>
        <v/>
      </c>
      <c r="I42" s="181" t="str">
        <f>IFERROR(VLOOKUP($A42,CAPTURE_DATA!$P$4:$T$500,4,FALSE),"")</f>
        <v/>
      </c>
      <c r="J42" s="181" t="str">
        <f>IFERROR(VLOOKUP($A42,CAPTURE_DATA!$P$4:$T$500,5,FALSE),"")</f>
        <v/>
      </c>
      <c r="K42" s="181" t="str">
        <f>IFERROR(VLOOKUP($A42,CAPTURE_DATA!$P$4:$AC$500,14,FALSE),"")</f>
        <v/>
      </c>
      <c r="L42" s="182" t="str">
        <f>IF($B42="","",(IFERROR(VLOOKUP($B42,ROOST_SITE_INFO!$B$3:$S$501,3,FALSE),"")))</f>
        <v/>
      </c>
      <c r="M42" s="182" t="str">
        <f>IF($B42="","",(IFERROR(VLOOKUP($B42,ROOST_SITE_INFO!$B$3:$S$501,4,FALSE),"")))</f>
        <v/>
      </c>
      <c r="N42" s="182" t="str">
        <f>IF($B42="","",(IFERROR(VLOOKUP($B42,ROOST_SITE_INFO!$B$3:$S$501,5,FALSE),"")))</f>
        <v/>
      </c>
      <c r="O42" s="182" t="str">
        <f>IF($B42="","",(IFERROR(VLOOKUP($B42,ROOST_SITE_INFO!$B$3:$S$501,6,FALSE),"")))</f>
        <v/>
      </c>
      <c r="P42" s="182" t="str">
        <f>IF($B42="","",(IFERROR(VLOOKUP($B42,ROOST_SITE_INFO!$B$3:$S$501,7,FALSE),"")))</f>
        <v/>
      </c>
      <c r="Q42" s="182" t="str">
        <f>IF($B42="","",(IFERROR(VLOOKUP($B42,ROOST_SITE_INFO!$B$3:$S$501,8,FALSE),"")))</f>
        <v/>
      </c>
      <c r="R42" s="182" t="str">
        <f>IF($B42="","",(IFERROR(VLOOKUP($B42,ROOST_SITE_INFO!$B$3:$S$501,9,FALSE),"")))</f>
        <v/>
      </c>
      <c r="S42" s="182" t="str">
        <f>IF($B42="","",(IFERROR(VLOOKUP($B42,ROOST_SITE_INFO!$B$3:$S$501,10,FALSE),"")))</f>
        <v/>
      </c>
      <c r="T42" s="182" t="str">
        <f>IF($B42="","",(IFERROR(VLOOKUP($B42,ROOST_SITE_INFO!$B$3:$S$501,11,FALSE),"")))</f>
        <v/>
      </c>
      <c r="U42" s="182" t="str">
        <f>IF($B42="","",(IFERROR(VLOOKUP($B42,ROOST_SITE_INFO!$B$3:$S$501,12,FALSE),"")))</f>
        <v/>
      </c>
      <c r="V42" s="182" t="str">
        <f>IF($B42="","",(IFERROR(VLOOKUP($B42,ROOST_SITE_INFO!$B$3:$S$501,13,FALSE),"")))</f>
        <v/>
      </c>
      <c r="W42" s="182" t="str">
        <f>IF($B42="","",(IFERROR(VLOOKUP($B42,ROOST_SITE_INFO!$B$3:$S$501,14,FALSE),"")))</f>
        <v/>
      </c>
      <c r="X42" s="182" t="str">
        <f>IF($B42="","",(IFERROR(VLOOKUP($B42,ROOST_SITE_INFO!$B$3:$S$501,15,FALSE),"")))</f>
        <v/>
      </c>
      <c r="Y42" s="182" t="str">
        <f>IF($B42="","",(IFERROR(VLOOKUP($B42,ROOST_SITE_INFO!$B$3:$S$501,16,FALSE),"")))</f>
        <v/>
      </c>
      <c r="Z42" s="182" t="str">
        <f>IF($B42="","",(IFERROR(VLOOKUP($B42,ROOST_SITE_INFO!$B$3:$S$501,17,FALSE),"")))</f>
        <v/>
      </c>
      <c r="AA42" s="182" t="str">
        <f>IF($B42="","",(IFERROR(VLOOKUP($B42,ROOST_SITE_INFO!$B$3:$S$501,18,FALSE),"")))</f>
        <v/>
      </c>
    </row>
    <row r="43" spans="1:27" x14ac:dyDescent="0.25">
      <c r="A43" s="180" t="str">
        <f>IF(ROOST_COUNT!B42=0,"",ROOST_COUNT!B42)</f>
        <v/>
      </c>
      <c r="B43" s="180" t="str">
        <f>IF(ROOST_COUNT!D42=0,"",ROOST_COUNT!D42)</f>
        <v/>
      </c>
      <c r="C43" s="180" t="str">
        <f>IF(ROOST_COUNT!C42=0,"",ROOST_COUNT!C42)</f>
        <v/>
      </c>
      <c r="D43" s="180" t="str">
        <f>IF(ROOST_COUNT!E42=0,"",ROOST_COUNT!E42)</f>
        <v/>
      </c>
      <c r="E43" s="181" t="str">
        <f>IF(ROOST_COUNT!F42=0,"",ROOST_COUNT!F42)</f>
        <v/>
      </c>
      <c r="F43" s="181" t="str">
        <f>IF(ROOST_COUNT!A42=0,"",ROOST_COUNT!A42)</f>
        <v/>
      </c>
      <c r="G43" s="182" t="str">
        <f>IF(ROOST_COUNT!G42=0,"",ROOST_COUNT!G42)</f>
        <v/>
      </c>
      <c r="H43" s="181" t="str">
        <f>IFERROR(VLOOKUP($A43,CAPTURE_DATA!$P$4:$T$500,3,FALSE),"")</f>
        <v/>
      </c>
      <c r="I43" s="181" t="str">
        <f>IFERROR(VLOOKUP($A43,CAPTURE_DATA!$P$4:$T$500,4,FALSE),"")</f>
        <v/>
      </c>
      <c r="J43" s="181" t="str">
        <f>IFERROR(VLOOKUP($A43,CAPTURE_DATA!$P$4:$T$500,5,FALSE),"")</f>
        <v/>
      </c>
      <c r="K43" s="181" t="str">
        <f>IFERROR(VLOOKUP($A43,CAPTURE_DATA!$P$4:$AC$500,14,FALSE),"")</f>
        <v/>
      </c>
      <c r="L43" s="182" t="str">
        <f>IF($B43="","",(IFERROR(VLOOKUP($B43,ROOST_SITE_INFO!$B$3:$S$501,3,FALSE),"")))</f>
        <v/>
      </c>
      <c r="M43" s="182" t="str">
        <f>IF($B43="","",(IFERROR(VLOOKUP($B43,ROOST_SITE_INFO!$B$3:$S$501,4,FALSE),"")))</f>
        <v/>
      </c>
      <c r="N43" s="182" t="str">
        <f>IF($B43="","",(IFERROR(VLOOKUP($B43,ROOST_SITE_INFO!$B$3:$S$501,5,FALSE),"")))</f>
        <v/>
      </c>
      <c r="O43" s="182" t="str">
        <f>IF($B43="","",(IFERROR(VLOOKUP($B43,ROOST_SITE_INFO!$B$3:$S$501,6,FALSE),"")))</f>
        <v/>
      </c>
      <c r="P43" s="182" t="str">
        <f>IF($B43="","",(IFERROR(VLOOKUP($B43,ROOST_SITE_INFO!$B$3:$S$501,7,FALSE),"")))</f>
        <v/>
      </c>
      <c r="Q43" s="182" t="str">
        <f>IF($B43="","",(IFERROR(VLOOKUP($B43,ROOST_SITE_INFO!$B$3:$S$501,8,FALSE),"")))</f>
        <v/>
      </c>
      <c r="R43" s="182" t="str">
        <f>IF($B43="","",(IFERROR(VLOOKUP($B43,ROOST_SITE_INFO!$B$3:$S$501,9,FALSE),"")))</f>
        <v/>
      </c>
      <c r="S43" s="182" t="str">
        <f>IF($B43="","",(IFERROR(VLOOKUP($B43,ROOST_SITE_INFO!$B$3:$S$501,10,FALSE),"")))</f>
        <v/>
      </c>
      <c r="T43" s="182" t="str">
        <f>IF($B43="","",(IFERROR(VLOOKUP($B43,ROOST_SITE_INFO!$B$3:$S$501,11,FALSE),"")))</f>
        <v/>
      </c>
      <c r="U43" s="182" t="str">
        <f>IF($B43="","",(IFERROR(VLOOKUP($B43,ROOST_SITE_INFO!$B$3:$S$501,12,FALSE),"")))</f>
        <v/>
      </c>
      <c r="V43" s="182" t="str">
        <f>IF($B43="","",(IFERROR(VLOOKUP($B43,ROOST_SITE_INFO!$B$3:$S$501,13,FALSE),"")))</f>
        <v/>
      </c>
      <c r="W43" s="182" t="str">
        <f>IF($B43="","",(IFERROR(VLOOKUP($B43,ROOST_SITE_INFO!$B$3:$S$501,14,FALSE),"")))</f>
        <v/>
      </c>
      <c r="X43" s="182" t="str">
        <f>IF($B43="","",(IFERROR(VLOOKUP($B43,ROOST_SITE_INFO!$B$3:$S$501,15,FALSE),"")))</f>
        <v/>
      </c>
      <c r="Y43" s="182" t="str">
        <f>IF($B43="","",(IFERROR(VLOOKUP($B43,ROOST_SITE_INFO!$B$3:$S$501,16,FALSE),"")))</f>
        <v/>
      </c>
      <c r="Z43" s="182" t="str">
        <f>IF($B43="","",(IFERROR(VLOOKUP($B43,ROOST_SITE_INFO!$B$3:$S$501,17,FALSE),"")))</f>
        <v/>
      </c>
      <c r="AA43" s="182" t="str">
        <f>IF($B43="","",(IFERROR(VLOOKUP($B43,ROOST_SITE_INFO!$B$3:$S$501,18,FALSE),"")))</f>
        <v/>
      </c>
    </row>
    <row r="44" spans="1:27" x14ac:dyDescent="0.25">
      <c r="A44" s="180" t="str">
        <f>IF(ROOST_COUNT!B43=0,"",ROOST_COUNT!B43)</f>
        <v/>
      </c>
      <c r="B44" s="180" t="str">
        <f>IF(ROOST_COUNT!D43=0,"",ROOST_COUNT!D43)</f>
        <v/>
      </c>
      <c r="C44" s="180" t="str">
        <f>IF(ROOST_COUNT!C43=0,"",ROOST_COUNT!C43)</f>
        <v/>
      </c>
      <c r="D44" s="180" t="str">
        <f>IF(ROOST_COUNT!E43=0,"",ROOST_COUNT!E43)</f>
        <v/>
      </c>
      <c r="E44" s="181" t="str">
        <f>IF(ROOST_COUNT!F43=0,"",ROOST_COUNT!F43)</f>
        <v/>
      </c>
      <c r="F44" s="181" t="str">
        <f>IF(ROOST_COUNT!A43=0,"",ROOST_COUNT!A43)</f>
        <v/>
      </c>
      <c r="G44" s="182" t="str">
        <f>IF(ROOST_COUNT!G43=0,"",ROOST_COUNT!G43)</f>
        <v/>
      </c>
      <c r="H44" s="181" t="str">
        <f>IFERROR(VLOOKUP($A44,CAPTURE_DATA!$P$4:$T$500,3,FALSE),"")</f>
        <v/>
      </c>
      <c r="I44" s="181" t="str">
        <f>IFERROR(VLOOKUP($A44,CAPTURE_DATA!$P$4:$T$500,4,FALSE),"")</f>
        <v/>
      </c>
      <c r="J44" s="181" t="str">
        <f>IFERROR(VLOOKUP($A44,CAPTURE_DATA!$P$4:$T$500,5,FALSE),"")</f>
        <v/>
      </c>
      <c r="K44" s="181" t="str">
        <f>IFERROR(VLOOKUP($A44,CAPTURE_DATA!$P$4:$AC$500,14,FALSE),"")</f>
        <v/>
      </c>
      <c r="L44" s="182" t="str">
        <f>IF($B44="","",(IFERROR(VLOOKUP($B44,ROOST_SITE_INFO!$B$3:$S$501,3,FALSE),"")))</f>
        <v/>
      </c>
      <c r="M44" s="182" t="str">
        <f>IF($B44="","",(IFERROR(VLOOKUP($B44,ROOST_SITE_INFO!$B$3:$S$501,4,FALSE),"")))</f>
        <v/>
      </c>
      <c r="N44" s="182" t="str">
        <f>IF($B44="","",(IFERROR(VLOOKUP($B44,ROOST_SITE_INFO!$B$3:$S$501,5,FALSE),"")))</f>
        <v/>
      </c>
      <c r="O44" s="182" t="str">
        <f>IF($B44="","",(IFERROR(VLOOKUP($B44,ROOST_SITE_INFO!$B$3:$S$501,6,FALSE),"")))</f>
        <v/>
      </c>
      <c r="P44" s="182" t="str">
        <f>IF($B44="","",(IFERROR(VLOOKUP($B44,ROOST_SITE_INFO!$B$3:$S$501,7,FALSE),"")))</f>
        <v/>
      </c>
      <c r="Q44" s="182" t="str">
        <f>IF($B44="","",(IFERROR(VLOOKUP($B44,ROOST_SITE_INFO!$B$3:$S$501,8,FALSE),"")))</f>
        <v/>
      </c>
      <c r="R44" s="182" t="str">
        <f>IF($B44="","",(IFERROR(VLOOKUP($B44,ROOST_SITE_INFO!$B$3:$S$501,9,FALSE),"")))</f>
        <v/>
      </c>
      <c r="S44" s="182" t="str">
        <f>IF($B44="","",(IFERROR(VLOOKUP($B44,ROOST_SITE_INFO!$B$3:$S$501,10,FALSE),"")))</f>
        <v/>
      </c>
      <c r="T44" s="182" t="str">
        <f>IF($B44="","",(IFERROR(VLOOKUP($B44,ROOST_SITE_INFO!$B$3:$S$501,11,FALSE),"")))</f>
        <v/>
      </c>
      <c r="U44" s="182" t="str">
        <f>IF($B44="","",(IFERROR(VLOOKUP($B44,ROOST_SITE_INFO!$B$3:$S$501,12,FALSE),"")))</f>
        <v/>
      </c>
      <c r="V44" s="182" t="str">
        <f>IF($B44="","",(IFERROR(VLOOKUP($B44,ROOST_SITE_INFO!$B$3:$S$501,13,FALSE),"")))</f>
        <v/>
      </c>
      <c r="W44" s="182" t="str">
        <f>IF($B44="","",(IFERROR(VLOOKUP($B44,ROOST_SITE_INFO!$B$3:$S$501,14,FALSE),"")))</f>
        <v/>
      </c>
      <c r="X44" s="182" t="str">
        <f>IF($B44="","",(IFERROR(VLOOKUP($B44,ROOST_SITE_INFO!$B$3:$S$501,15,FALSE),"")))</f>
        <v/>
      </c>
      <c r="Y44" s="182" t="str">
        <f>IF($B44="","",(IFERROR(VLOOKUP($B44,ROOST_SITE_INFO!$B$3:$S$501,16,FALSE),"")))</f>
        <v/>
      </c>
      <c r="Z44" s="182" t="str">
        <f>IF($B44="","",(IFERROR(VLOOKUP($B44,ROOST_SITE_INFO!$B$3:$S$501,17,FALSE),"")))</f>
        <v/>
      </c>
      <c r="AA44" s="182" t="str">
        <f>IF($B44="","",(IFERROR(VLOOKUP($B44,ROOST_SITE_INFO!$B$3:$S$501,18,FALSE),"")))</f>
        <v/>
      </c>
    </row>
    <row r="45" spans="1:27" x14ac:dyDescent="0.25">
      <c r="A45" s="180" t="str">
        <f>IF(ROOST_COUNT!B44=0,"",ROOST_COUNT!B44)</f>
        <v/>
      </c>
      <c r="B45" s="180" t="str">
        <f>IF(ROOST_COUNT!D44=0,"",ROOST_COUNT!D44)</f>
        <v/>
      </c>
      <c r="C45" s="180" t="str">
        <f>IF(ROOST_COUNT!C44=0,"",ROOST_COUNT!C44)</f>
        <v/>
      </c>
      <c r="D45" s="180" t="str">
        <f>IF(ROOST_COUNT!E44=0,"",ROOST_COUNT!E44)</f>
        <v/>
      </c>
      <c r="E45" s="181" t="str">
        <f>IF(ROOST_COUNT!F44=0,"",ROOST_COUNT!F44)</f>
        <v/>
      </c>
      <c r="F45" s="181" t="str">
        <f>IF(ROOST_COUNT!A44=0,"",ROOST_COUNT!A44)</f>
        <v/>
      </c>
      <c r="G45" s="182" t="str">
        <f>IF(ROOST_COUNT!G44=0,"",ROOST_COUNT!G44)</f>
        <v/>
      </c>
      <c r="H45" s="181" t="str">
        <f>IFERROR(VLOOKUP($A45,CAPTURE_DATA!$P$4:$T$500,3,FALSE),"")</f>
        <v/>
      </c>
      <c r="I45" s="181" t="str">
        <f>IFERROR(VLOOKUP($A45,CAPTURE_DATA!$P$4:$T$500,4,FALSE),"")</f>
        <v/>
      </c>
      <c r="J45" s="181" t="str">
        <f>IFERROR(VLOOKUP($A45,CAPTURE_DATA!$P$4:$T$500,5,FALSE),"")</f>
        <v/>
      </c>
      <c r="K45" s="181" t="str">
        <f>IFERROR(VLOOKUP($A45,CAPTURE_DATA!$P$4:$AC$500,14,FALSE),"")</f>
        <v/>
      </c>
      <c r="L45" s="182" t="str">
        <f>IF($B45="","",(IFERROR(VLOOKUP($B45,ROOST_SITE_INFO!$B$3:$S$501,3,FALSE),"")))</f>
        <v/>
      </c>
      <c r="M45" s="182" t="str">
        <f>IF($B45="","",(IFERROR(VLOOKUP($B45,ROOST_SITE_INFO!$B$3:$S$501,4,FALSE),"")))</f>
        <v/>
      </c>
      <c r="N45" s="182" t="str">
        <f>IF($B45="","",(IFERROR(VLOOKUP($B45,ROOST_SITE_INFO!$B$3:$S$501,5,FALSE),"")))</f>
        <v/>
      </c>
      <c r="O45" s="182" t="str">
        <f>IF($B45="","",(IFERROR(VLOOKUP($B45,ROOST_SITE_INFO!$B$3:$S$501,6,FALSE),"")))</f>
        <v/>
      </c>
      <c r="P45" s="182" t="str">
        <f>IF($B45="","",(IFERROR(VLOOKUP($B45,ROOST_SITE_INFO!$B$3:$S$501,7,FALSE),"")))</f>
        <v/>
      </c>
      <c r="Q45" s="182" t="str">
        <f>IF($B45="","",(IFERROR(VLOOKUP($B45,ROOST_SITE_INFO!$B$3:$S$501,8,FALSE),"")))</f>
        <v/>
      </c>
      <c r="R45" s="182" t="str">
        <f>IF($B45="","",(IFERROR(VLOOKUP($B45,ROOST_SITE_INFO!$B$3:$S$501,9,FALSE),"")))</f>
        <v/>
      </c>
      <c r="S45" s="182" t="str">
        <f>IF($B45="","",(IFERROR(VLOOKUP($B45,ROOST_SITE_INFO!$B$3:$S$501,10,FALSE),"")))</f>
        <v/>
      </c>
      <c r="T45" s="182" t="str">
        <f>IF($B45="","",(IFERROR(VLOOKUP($B45,ROOST_SITE_INFO!$B$3:$S$501,11,FALSE),"")))</f>
        <v/>
      </c>
      <c r="U45" s="182" t="str">
        <f>IF($B45="","",(IFERROR(VLOOKUP($B45,ROOST_SITE_INFO!$B$3:$S$501,12,FALSE),"")))</f>
        <v/>
      </c>
      <c r="V45" s="182" t="str">
        <f>IF($B45="","",(IFERROR(VLOOKUP($B45,ROOST_SITE_INFO!$B$3:$S$501,13,FALSE),"")))</f>
        <v/>
      </c>
      <c r="W45" s="182" t="str">
        <f>IF($B45="","",(IFERROR(VLOOKUP($B45,ROOST_SITE_INFO!$B$3:$S$501,14,FALSE),"")))</f>
        <v/>
      </c>
      <c r="X45" s="182" t="str">
        <f>IF($B45="","",(IFERROR(VLOOKUP($B45,ROOST_SITE_INFO!$B$3:$S$501,15,FALSE),"")))</f>
        <v/>
      </c>
      <c r="Y45" s="182" t="str">
        <f>IF($B45="","",(IFERROR(VLOOKUP($B45,ROOST_SITE_INFO!$B$3:$S$501,16,FALSE),"")))</f>
        <v/>
      </c>
      <c r="Z45" s="182" t="str">
        <f>IF($B45="","",(IFERROR(VLOOKUP($B45,ROOST_SITE_INFO!$B$3:$S$501,17,FALSE),"")))</f>
        <v/>
      </c>
      <c r="AA45" s="182" t="str">
        <f>IF($B45="","",(IFERROR(VLOOKUP($B45,ROOST_SITE_INFO!$B$3:$S$501,18,FALSE),"")))</f>
        <v/>
      </c>
    </row>
    <row r="46" spans="1:27" x14ac:dyDescent="0.25">
      <c r="A46" s="180" t="str">
        <f>IF(ROOST_COUNT!B45=0,"",ROOST_COUNT!B45)</f>
        <v/>
      </c>
      <c r="B46" s="180" t="str">
        <f>IF(ROOST_COUNT!D45=0,"",ROOST_COUNT!D45)</f>
        <v/>
      </c>
      <c r="C46" s="180" t="str">
        <f>IF(ROOST_COUNT!C45=0,"",ROOST_COUNT!C45)</f>
        <v/>
      </c>
      <c r="D46" s="180" t="str">
        <f>IF(ROOST_COUNT!E45=0,"",ROOST_COUNT!E45)</f>
        <v/>
      </c>
      <c r="E46" s="181" t="str">
        <f>IF(ROOST_COUNT!F45=0,"",ROOST_COUNT!F45)</f>
        <v/>
      </c>
      <c r="F46" s="181" t="str">
        <f>IF(ROOST_COUNT!A45=0,"",ROOST_COUNT!A45)</f>
        <v/>
      </c>
      <c r="G46" s="182" t="str">
        <f>IF(ROOST_COUNT!G45=0,"",ROOST_COUNT!G45)</f>
        <v/>
      </c>
      <c r="H46" s="181" t="str">
        <f>IFERROR(VLOOKUP($A46,CAPTURE_DATA!$P$4:$T$500,3,FALSE),"")</f>
        <v/>
      </c>
      <c r="I46" s="181" t="str">
        <f>IFERROR(VLOOKUP($A46,CAPTURE_DATA!$P$4:$T$500,4,FALSE),"")</f>
        <v/>
      </c>
      <c r="J46" s="181" t="str">
        <f>IFERROR(VLOOKUP($A46,CAPTURE_DATA!$P$4:$T$500,5,FALSE),"")</f>
        <v/>
      </c>
      <c r="K46" s="181" t="str">
        <f>IFERROR(VLOOKUP($A46,CAPTURE_DATA!$P$4:$AC$500,14,FALSE),"")</f>
        <v/>
      </c>
      <c r="L46" s="182" t="str">
        <f>IF($B46="","",(IFERROR(VLOOKUP($B46,ROOST_SITE_INFO!$B$3:$S$501,3,FALSE),"")))</f>
        <v/>
      </c>
      <c r="M46" s="182" t="str">
        <f>IF($B46="","",(IFERROR(VLOOKUP($B46,ROOST_SITE_INFO!$B$3:$S$501,4,FALSE),"")))</f>
        <v/>
      </c>
      <c r="N46" s="182" t="str">
        <f>IF($B46="","",(IFERROR(VLOOKUP($B46,ROOST_SITE_INFO!$B$3:$S$501,5,FALSE),"")))</f>
        <v/>
      </c>
      <c r="O46" s="182" t="str">
        <f>IF($B46="","",(IFERROR(VLOOKUP($B46,ROOST_SITE_INFO!$B$3:$S$501,6,FALSE),"")))</f>
        <v/>
      </c>
      <c r="P46" s="182" t="str">
        <f>IF($B46="","",(IFERROR(VLOOKUP($B46,ROOST_SITE_INFO!$B$3:$S$501,7,FALSE),"")))</f>
        <v/>
      </c>
      <c r="Q46" s="182" t="str">
        <f>IF($B46="","",(IFERROR(VLOOKUP($B46,ROOST_SITE_INFO!$B$3:$S$501,8,FALSE),"")))</f>
        <v/>
      </c>
      <c r="R46" s="182" t="str">
        <f>IF($B46="","",(IFERROR(VLOOKUP($B46,ROOST_SITE_INFO!$B$3:$S$501,9,FALSE),"")))</f>
        <v/>
      </c>
      <c r="S46" s="182" t="str">
        <f>IF($B46="","",(IFERROR(VLOOKUP($B46,ROOST_SITE_INFO!$B$3:$S$501,10,FALSE),"")))</f>
        <v/>
      </c>
      <c r="T46" s="182" t="str">
        <f>IF($B46="","",(IFERROR(VLOOKUP($B46,ROOST_SITE_INFO!$B$3:$S$501,11,FALSE),"")))</f>
        <v/>
      </c>
      <c r="U46" s="182" t="str">
        <f>IF($B46="","",(IFERROR(VLOOKUP($B46,ROOST_SITE_INFO!$B$3:$S$501,12,FALSE),"")))</f>
        <v/>
      </c>
      <c r="V46" s="182" t="str">
        <f>IF($B46="","",(IFERROR(VLOOKUP($B46,ROOST_SITE_INFO!$B$3:$S$501,13,FALSE),"")))</f>
        <v/>
      </c>
      <c r="W46" s="182" t="str">
        <f>IF($B46="","",(IFERROR(VLOOKUP($B46,ROOST_SITE_INFO!$B$3:$S$501,14,FALSE),"")))</f>
        <v/>
      </c>
      <c r="X46" s="182" t="str">
        <f>IF($B46="","",(IFERROR(VLOOKUP($B46,ROOST_SITE_INFO!$B$3:$S$501,15,FALSE),"")))</f>
        <v/>
      </c>
      <c r="Y46" s="182" t="str">
        <f>IF($B46="","",(IFERROR(VLOOKUP($B46,ROOST_SITE_INFO!$B$3:$S$501,16,FALSE),"")))</f>
        <v/>
      </c>
      <c r="Z46" s="182" t="str">
        <f>IF($B46="","",(IFERROR(VLOOKUP($B46,ROOST_SITE_INFO!$B$3:$S$501,17,FALSE),"")))</f>
        <v/>
      </c>
      <c r="AA46" s="182" t="str">
        <f>IF($B46="","",(IFERROR(VLOOKUP($B46,ROOST_SITE_INFO!$B$3:$S$501,18,FALSE),"")))</f>
        <v/>
      </c>
    </row>
    <row r="47" spans="1:27" x14ac:dyDescent="0.25">
      <c r="A47" s="180" t="str">
        <f>IF(ROOST_COUNT!B46=0,"",ROOST_COUNT!B46)</f>
        <v/>
      </c>
      <c r="B47" s="180" t="str">
        <f>IF(ROOST_COUNT!D46=0,"",ROOST_COUNT!D46)</f>
        <v/>
      </c>
      <c r="C47" s="180" t="str">
        <f>IF(ROOST_COUNT!C46=0,"",ROOST_COUNT!C46)</f>
        <v/>
      </c>
      <c r="D47" s="180" t="str">
        <f>IF(ROOST_COUNT!E46=0,"",ROOST_COUNT!E46)</f>
        <v/>
      </c>
      <c r="E47" s="181" t="str">
        <f>IF(ROOST_COUNT!F46=0,"",ROOST_COUNT!F46)</f>
        <v/>
      </c>
      <c r="F47" s="181" t="str">
        <f>IF(ROOST_COUNT!A46=0,"",ROOST_COUNT!A46)</f>
        <v/>
      </c>
      <c r="G47" s="182" t="str">
        <f>IF(ROOST_COUNT!G46=0,"",ROOST_COUNT!G46)</f>
        <v/>
      </c>
      <c r="H47" s="181" t="str">
        <f>IFERROR(VLOOKUP($A47,CAPTURE_DATA!$P$4:$T$500,3,FALSE),"")</f>
        <v/>
      </c>
      <c r="I47" s="181" t="str">
        <f>IFERROR(VLOOKUP($A47,CAPTURE_DATA!$P$4:$T$500,4,FALSE),"")</f>
        <v/>
      </c>
      <c r="J47" s="181" t="str">
        <f>IFERROR(VLOOKUP($A47,CAPTURE_DATA!$P$4:$T$500,5,FALSE),"")</f>
        <v/>
      </c>
      <c r="K47" s="181" t="str">
        <f>IFERROR(VLOOKUP($A47,CAPTURE_DATA!$P$4:$AC$500,14,FALSE),"")</f>
        <v/>
      </c>
      <c r="L47" s="182" t="str">
        <f>IF($B47="","",(IFERROR(VLOOKUP($B47,ROOST_SITE_INFO!$B$3:$S$501,3,FALSE),"")))</f>
        <v/>
      </c>
      <c r="M47" s="182" t="str">
        <f>IF($B47="","",(IFERROR(VLOOKUP($B47,ROOST_SITE_INFO!$B$3:$S$501,4,FALSE),"")))</f>
        <v/>
      </c>
      <c r="N47" s="182" t="str">
        <f>IF($B47="","",(IFERROR(VLOOKUP($B47,ROOST_SITE_INFO!$B$3:$S$501,5,FALSE),"")))</f>
        <v/>
      </c>
      <c r="O47" s="182" t="str">
        <f>IF($B47="","",(IFERROR(VLOOKUP($B47,ROOST_SITE_INFO!$B$3:$S$501,6,FALSE),"")))</f>
        <v/>
      </c>
      <c r="P47" s="182" t="str">
        <f>IF($B47="","",(IFERROR(VLOOKUP($B47,ROOST_SITE_INFO!$B$3:$S$501,7,FALSE),"")))</f>
        <v/>
      </c>
      <c r="Q47" s="182" t="str">
        <f>IF($B47="","",(IFERROR(VLOOKUP($B47,ROOST_SITE_INFO!$B$3:$S$501,8,FALSE),"")))</f>
        <v/>
      </c>
      <c r="R47" s="182" t="str">
        <f>IF($B47="","",(IFERROR(VLOOKUP($B47,ROOST_SITE_INFO!$B$3:$S$501,9,FALSE),"")))</f>
        <v/>
      </c>
      <c r="S47" s="182" t="str">
        <f>IF($B47="","",(IFERROR(VLOOKUP($B47,ROOST_SITE_INFO!$B$3:$S$501,10,FALSE),"")))</f>
        <v/>
      </c>
      <c r="T47" s="182" t="str">
        <f>IF($B47="","",(IFERROR(VLOOKUP($B47,ROOST_SITE_INFO!$B$3:$S$501,11,FALSE),"")))</f>
        <v/>
      </c>
      <c r="U47" s="182" t="str">
        <f>IF($B47="","",(IFERROR(VLOOKUP($B47,ROOST_SITE_INFO!$B$3:$S$501,12,FALSE),"")))</f>
        <v/>
      </c>
      <c r="V47" s="182" t="str">
        <f>IF($B47="","",(IFERROR(VLOOKUP($B47,ROOST_SITE_INFO!$B$3:$S$501,13,FALSE),"")))</f>
        <v/>
      </c>
      <c r="W47" s="182" t="str">
        <f>IF($B47="","",(IFERROR(VLOOKUP($B47,ROOST_SITE_INFO!$B$3:$S$501,14,FALSE),"")))</f>
        <v/>
      </c>
      <c r="X47" s="182" t="str">
        <f>IF($B47="","",(IFERROR(VLOOKUP($B47,ROOST_SITE_INFO!$B$3:$S$501,15,FALSE),"")))</f>
        <v/>
      </c>
      <c r="Y47" s="182" t="str">
        <f>IF($B47="","",(IFERROR(VLOOKUP($B47,ROOST_SITE_INFO!$B$3:$S$501,16,FALSE),"")))</f>
        <v/>
      </c>
      <c r="Z47" s="182" t="str">
        <f>IF($B47="","",(IFERROR(VLOOKUP($B47,ROOST_SITE_INFO!$B$3:$S$501,17,FALSE),"")))</f>
        <v/>
      </c>
      <c r="AA47" s="182" t="str">
        <f>IF($B47="","",(IFERROR(VLOOKUP($B47,ROOST_SITE_INFO!$B$3:$S$501,18,FALSE),"")))</f>
        <v/>
      </c>
    </row>
    <row r="48" spans="1:27" x14ac:dyDescent="0.25">
      <c r="A48" s="180" t="str">
        <f>IF(ROOST_COUNT!B47=0,"",ROOST_COUNT!B47)</f>
        <v/>
      </c>
      <c r="B48" s="180" t="str">
        <f>IF(ROOST_COUNT!D47=0,"",ROOST_COUNT!D47)</f>
        <v/>
      </c>
      <c r="C48" s="180" t="str">
        <f>IF(ROOST_COUNT!C47=0,"",ROOST_COUNT!C47)</f>
        <v/>
      </c>
      <c r="D48" s="180" t="str">
        <f>IF(ROOST_COUNT!E47=0,"",ROOST_COUNT!E47)</f>
        <v/>
      </c>
      <c r="E48" s="181" t="str">
        <f>IF(ROOST_COUNT!F47=0,"",ROOST_COUNT!F47)</f>
        <v/>
      </c>
      <c r="F48" s="181" t="str">
        <f>IF(ROOST_COUNT!A47=0,"",ROOST_COUNT!A47)</f>
        <v/>
      </c>
      <c r="G48" s="182" t="str">
        <f>IF(ROOST_COUNT!G47=0,"",ROOST_COUNT!G47)</f>
        <v/>
      </c>
      <c r="H48" s="181" t="str">
        <f>IFERROR(VLOOKUP($A48,CAPTURE_DATA!$P$4:$T$500,3,FALSE),"")</f>
        <v/>
      </c>
      <c r="I48" s="181" t="str">
        <f>IFERROR(VLOOKUP($A48,CAPTURE_DATA!$P$4:$T$500,4,FALSE),"")</f>
        <v/>
      </c>
      <c r="J48" s="181" t="str">
        <f>IFERROR(VLOOKUP($A48,CAPTURE_DATA!$P$4:$T$500,5,FALSE),"")</f>
        <v/>
      </c>
      <c r="K48" s="181" t="str">
        <f>IFERROR(VLOOKUP($A48,CAPTURE_DATA!$P$4:$AC$500,14,FALSE),"")</f>
        <v/>
      </c>
      <c r="L48" s="182" t="str">
        <f>IF($B48="","",(IFERROR(VLOOKUP($B48,ROOST_SITE_INFO!$B$3:$S$501,3,FALSE),"")))</f>
        <v/>
      </c>
      <c r="M48" s="182" t="str">
        <f>IF($B48="","",(IFERROR(VLOOKUP($B48,ROOST_SITE_INFO!$B$3:$S$501,4,FALSE),"")))</f>
        <v/>
      </c>
      <c r="N48" s="182" t="str">
        <f>IF($B48="","",(IFERROR(VLOOKUP($B48,ROOST_SITE_INFO!$B$3:$S$501,5,FALSE),"")))</f>
        <v/>
      </c>
      <c r="O48" s="182" t="str">
        <f>IF($B48="","",(IFERROR(VLOOKUP($B48,ROOST_SITE_INFO!$B$3:$S$501,6,FALSE),"")))</f>
        <v/>
      </c>
      <c r="P48" s="182" t="str">
        <f>IF($B48="","",(IFERROR(VLOOKUP($B48,ROOST_SITE_INFO!$B$3:$S$501,7,FALSE),"")))</f>
        <v/>
      </c>
      <c r="Q48" s="182" t="str">
        <f>IF($B48="","",(IFERROR(VLOOKUP($B48,ROOST_SITE_INFO!$B$3:$S$501,8,FALSE),"")))</f>
        <v/>
      </c>
      <c r="R48" s="182" t="str">
        <f>IF($B48="","",(IFERROR(VLOOKUP($B48,ROOST_SITE_INFO!$B$3:$S$501,9,FALSE),"")))</f>
        <v/>
      </c>
      <c r="S48" s="182" t="str">
        <f>IF($B48="","",(IFERROR(VLOOKUP($B48,ROOST_SITE_INFO!$B$3:$S$501,10,FALSE),"")))</f>
        <v/>
      </c>
      <c r="T48" s="182" t="str">
        <f>IF($B48="","",(IFERROR(VLOOKUP($B48,ROOST_SITE_INFO!$B$3:$S$501,11,FALSE),"")))</f>
        <v/>
      </c>
      <c r="U48" s="182" t="str">
        <f>IF($B48="","",(IFERROR(VLOOKUP($B48,ROOST_SITE_INFO!$B$3:$S$501,12,FALSE),"")))</f>
        <v/>
      </c>
      <c r="V48" s="182" t="str">
        <f>IF($B48="","",(IFERROR(VLOOKUP($B48,ROOST_SITE_INFO!$B$3:$S$501,13,FALSE),"")))</f>
        <v/>
      </c>
      <c r="W48" s="182" t="str">
        <f>IF($B48="","",(IFERROR(VLOOKUP($B48,ROOST_SITE_INFO!$B$3:$S$501,14,FALSE),"")))</f>
        <v/>
      </c>
      <c r="X48" s="182" t="str">
        <f>IF($B48="","",(IFERROR(VLOOKUP($B48,ROOST_SITE_INFO!$B$3:$S$501,15,FALSE),"")))</f>
        <v/>
      </c>
      <c r="Y48" s="182" t="str">
        <f>IF($B48="","",(IFERROR(VLOOKUP($B48,ROOST_SITE_INFO!$B$3:$S$501,16,FALSE),"")))</f>
        <v/>
      </c>
      <c r="Z48" s="182" t="str">
        <f>IF($B48="","",(IFERROR(VLOOKUP($B48,ROOST_SITE_INFO!$B$3:$S$501,17,FALSE),"")))</f>
        <v/>
      </c>
      <c r="AA48" s="182" t="str">
        <f>IF($B48="","",(IFERROR(VLOOKUP($B48,ROOST_SITE_INFO!$B$3:$S$501,18,FALSE),"")))</f>
        <v/>
      </c>
    </row>
    <row r="49" spans="1:27" x14ac:dyDescent="0.25">
      <c r="A49" s="180" t="str">
        <f>IF(ROOST_COUNT!B48=0,"",ROOST_COUNT!B48)</f>
        <v/>
      </c>
      <c r="B49" s="180" t="str">
        <f>IF(ROOST_COUNT!D48=0,"",ROOST_COUNT!D48)</f>
        <v/>
      </c>
      <c r="C49" s="180" t="str">
        <f>IF(ROOST_COUNT!C48=0,"",ROOST_COUNT!C48)</f>
        <v/>
      </c>
      <c r="D49" s="180" t="str">
        <f>IF(ROOST_COUNT!E48=0,"",ROOST_COUNT!E48)</f>
        <v/>
      </c>
      <c r="E49" s="181" t="str">
        <f>IF(ROOST_COUNT!F48=0,"",ROOST_COUNT!F48)</f>
        <v/>
      </c>
      <c r="F49" s="181" t="str">
        <f>IF(ROOST_COUNT!A48=0,"",ROOST_COUNT!A48)</f>
        <v/>
      </c>
      <c r="G49" s="182" t="str">
        <f>IF(ROOST_COUNT!G48=0,"",ROOST_COUNT!G48)</f>
        <v/>
      </c>
      <c r="H49" s="181" t="str">
        <f>IFERROR(VLOOKUP($A49,CAPTURE_DATA!$P$4:$T$500,3,FALSE),"")</f>
        <v/>
      </c>
      <c r="I49" s="181" t="str">
        <f>IFERROR(VLOOKUP($A49,CAPTURE_DATA!$P$4:$T$500,4,FALSE),"")</f>
        <v/>
      </c>
      <c r="J49" s="181" t="str">
        <f>IFERROR(VLOOKUP($A49,CAPTURE_DATA!$P$4:$T$500,5,FALSE),"")</f>
        <v/>
      </c>
      <c r="K49" s="181" t="str">
        <f>IFERROR(VLOOKUP($A49,CAPTURE_DATA!$P$4:$AC$500,14,FALSE),"")</f>
        <v/>
      </c>
      <c r="L49" s="182" t="str">
        <f>IF($B49="","",(IFERROR(VLOOKUP($B49,ROOST_SITE_INFO!$B$3:$S$501,3,FALSE),"")))</f>
        <v/>
      </c>
      <c r="M49" s="182" t="str">
        <f>IF($B49="","",(IFERROR(VLOOKUP($B49,ROOST_SITE_INFO!$B$3:$S$501,4,FALSE),"")))</f>
        <v/>
      </c>
      <c r="N49" s="182" t="str">
        <f>IF($B49="","",(IFERROR(VLOOKUP($B49,ROOST_SITE_INFO!$B$3:$S$501,5,FALSE),"")))</f>
        <v/>
      </c>
      <c r="O49" s="182" t="str">
        <f>IF($B49="","",(IFERROR(VLOOKUP($B49,ROOST_SITE_INFO!$B$3:$S$501,6,FALSE),"")))</f>
        <v/>
      </c>
      <c r="P49" s="182" t="str">
        <f>IF($B49="","",(IFERROR(VLOOKUP($B49,ROOST_SITE_INFO!$B$3:$S$501,7,FALSE),"")))</f>
        <v/>
      </c>
      <c r="Q49" s="182" t="str">
        <f>IF($B49="","",(IFERROR(VLOOKUP($B49,ROOST_SITE_INFO!$B$3:$S$501,8,FALSE),"")))</f>
        <v/>
      </c>
      <c r="R49" s="182" t="str">
        <f>IF($B49="","",(IFERROR(VLOOKUP($B49,ROOST_SITE_INFO!$B$3:$S$501,9,FALSE),"")))</f>
        <v/>
      </c>
      <c r="S49" s="182" t="str">
        <f>IF($B49="","",(IFERROR(VLOOKUP($B49,ROOST_SITE_INFO!$B$3:$S$501,10,FALSE),"")))</f>
        <v/>
      </c>
      <c r="T49" s="182" t="str">
        <f>IF($B49="","",(IFERROR(VLOOKUP($B49,ROOST_SITE_INFO!$B$3:$S$501,11,FALSE),"")))</f>
        <v/>
      </c>
      <c r="U49" s="182" t="str">
        <f>IF($B49="","",(IFERROR(VLOOKUP($B49,ROOST_SITE_INFO!$B$3:$S$501,12,FALSE),"")))</f>
        <v/>
      </c>
      <c r="V49" s="182" t="str">
        <f>IF($B49="","",(IFERROR(VLOOKUP($B49,ROOST_SITE_INFO!$B$3:$S$501,13,FALSE),"")))</f>
        <v/>
      </c>
      <c r="W49" s="182" t="str">
        <f>IF($B49="","",(IFERROR(VLOOKUP($B49,ROOST_SITE_INFO!$B$3:$S$501,14,FALSE),"")))</f>
        <v/>
      </c>
      <c r="X49" s="182" t="str">
        <f>IF($B49="","",(IFERROR(VLOOKUP($B49,ROOST_SITE_INFO!$B$3:$S$501,15,FALSE),"")))</f>
        <v/>
      </c>
      <c r="Y49" s="182" t="str">
        <f>IF($B49="","",(IFERROR(VLOOKUP($B49,ROOST_SITE_INFO!$B$3:$S$501,16,FALSE),"")))</f>
        <v/>
      </c>
      <c r="Z49" s="182" t="str">
        <f>IF($B49="","",(IFERROR(VLOOKUP($B49,ROOST_SITE_INFO!$B$3:$S$501,17,FALSE),"")))</f>
        <v/>
      </c>
      <c r="AA49" s="182" t="str">
        <f>IF($B49="","",(IFERROR(VLOOKUP($B49,ROOST_SITE_INFO!$B$3:$S$501,18,FALSE),"")))</f>
        <v/>
      </c>
    </row>
    <row r="50" spans="1:27" x14ac:dyDescent="0.25">
      <c r="A50" s="180" t="str">
        <f>IF(ROOST_COUNT!B49=0,"",ROOST_COUNT!B49)</f>
        <v/>
      </c>
      <c r="B50" s="180" t="str">
        <f>IF(ROOST_COUNT!D49=0,"",ROOST_COUNT!D49)</f>
        <v/>
      </c>
      <c r="C50" s="180" t="str">
        <f>IF(ROOST_COUNT!C49=0,"",ROOST_COUNT!C49)</f>
        <v/>
      </c>
      <c r="D50" s="180" t="str">
        <f>IF(ROOST_COUNT!E49=0,"",ROOST_COUNT!E49)</f>
        <v/>
      </c>
      <c r="E50" s="181" t="str">
        <f>IF(ROOST_COUNT!F49=0,"",ROOST_COUNT!F49)</f>
        <v/>
      </c>
      <c r="F50" s="181" t="str">
        <f>IF(ROOST_COUNT!A49=0,"",ROOST_COUNT!A49)</f>
        <v/>
      </c>
      <c r="G50" s="182" t="str">
        <f>IF(ROOST_COUNT!G49=0,"",ROOST_COUNT!G49)</f>
        <v/>
      </c>
      <c r="H50" s="181" t="str">
        <f>IFERROR(VLOOKUP($A50,CAPTURE_DATA!$P$4:$T$500,3,FALSE),"")</f>
        <v/>
      </c>
      <c r="I50" s="181" t="str">
        <f>IFERROR(VLOOKUP($A50,CAPTURE_DATA!$P$4:$T$500,4,FALSE),"")</f>
        <v/>
      </c>
      <c r="J50" s="181" t="str">
        <f>IFERROR(VLOOKUP($A50,CAPTURE_DATA!$P$4:$T$500,5,FALSE),"")</f>
        <v/>
      </c>
      <c r="K50" s="181" t="str">
        <f>IFERROR(VLOOKUP($A50,CAPTURE_DATA!$P$4:$AC$500,14,FALSE),"")</f>
        <v/>
      </c>
      <c r="L50" s="182" t="str">
        <f>IF($B50="","",(IFERROR(VLOOKUP($B50,ROOST_SITE_INFO!$B$3:$S$501,3,FALSE),"")))</f>
        <v/>
      </c>
      <c r="M50" s="182" t="str">
        <f>IF($B50="","",(IFERROR(VLOOKUP($B50,ROOST_SITE_INFO!$B$3:$S$501,4,FALSE),"")))</f>
        <v/>
      </c>
      <c r="N50" s="182" t="str">
        <f>IF($B50="","",(IFERROR(VLOOKUP($B50,ROOST_SITE_INFO!$B$3:$S$501,5,FALSE),"")))</f>
        <v/>
      </c>
      <c r="O50" s="182" t="str">
        <f>IF($B50="","",(IFERROR(VLOOKUP($B50,ROOST_SITE_INFO!$B$3:$S$501,6,FALSE),"")))</f>
        <v/>
      </c>
      <c r="P50" s="182" t="str">
        <f>IF($B50="","",(IFERROR(VLOOKUP($B50,ROOST_SITE_INFO!$B$3:$S$501,7,FALSE),"")))</f>
        <v/>
      </c>
      <c r="Q50" s="182" t="str">
        <f>IF($B50="","",(IFERROR(VLOOKUP($B50,ROOST_SITE_INFO!$B$3:$S$501,8,FALSE),"")))</f>
        <v/>
      </c>
      <c r="R50" s="182" t="str">
        <f>IF($B50="","",(IFERROR(VLOOKUP($B50,ROOST_SITE_INFO!$B$3:$S$501,9,FALSE),"")))</f>
        <v/>
      </c>
      <c r="S50" s="182" t="str">
        <f>IF($B50="","",(IFERROR(VLOOKUP($B50,ROOST_SITE_INFO!$B$3:$S$501,10,FALSE),"")))</f>
        <v/>
      </c>
      <c r="T50" s="182" t="str">
        <f>IF($B50="","",(IFERROR(VLOOKUP($B50,ROOST_SITE_INFO!$B$3:$S$501,11,FALSE),"")))</f>
        <v/>
      </c>
      <c r="U50" s="182" t="str">
        <f>IF($B50="","",(IFERROR(VLOOKUP($B50,ROOST_SITE_INFO!$B$3:$S$501,12,FALSE),"")))</f>
        <v/>
      </c>
      <c r="V50" s="182" t="str">
        <f>IF($B50="","",(IFERROR(VLOOKUP($B50,ROOST_SITE_INFO!$B$3:$S$501,13,FALSE),"")))</f>
        <v/>
      </c>
      <c r="W50" s="182" t="str">
        <f>IF($B50="","",(IFERROR(VLOOKUP($B50,ROOST_SITE_INFO!$B$3:$S$501,14,FALSE),"")))</f>
        <v/>
      </c>
      <c r="X50" s="182" t="str">
        <f>IF($B50="","",(IFERROR(VLOOKUP($B50,ROOST_SITE_INFO!$B$3:$S$501,15,FALSE),"")))</f>
        <v/>
      </c>
      <c r="Y50" s="182" t="str">
        <f>IF($B50="","",(IFERROR(VLOOKUP($B50,ROOST_SITE_INFO!$B$3:$S$501,16,FALSE),"")))</f>
        <v/>
      </c>
      <c r="Z50" s="182" t="str">
        <f>IF($B50="","",(IFERROR(VLOOKUP($B50,ROOST_SITE_INFO!$B$3:$S$501,17,FALSE),"")))</f>
        <v/>
      </c>
      <c r="AA50" s="182" t="str">
        <f>IF($B50="","",(IFERROR(VLOOKUP($B50,ROOST_SITE_INFO!$B$3:$S$501,18,FALSE),"")))</f>
        <v/>
      </c>
    </row>
    <row r="51" spans="1:27" x14ac:dyDescent="0.25">
      <c r="A51" s="180" t="str">
        <f>IF(ROOST_COUNT!B50=0,"",ROOST_COUNT!B50)</f>
        <v/>
      </c>
      <c r="B51" s="180" t="str">
        <f>IF(ROOST_COUNT!D50=0,"",ROOST_COUNT!D50)</f>
        <v/>
      </c>
      <c r="C51" s="180" t="str">
        <f>IF(ROOST_COUNT!C50=0,"",ROOST_COUNT!C50)</f>
        <v/>
      </c>
      <c r="D51" s="180" t="str">
        <f>IF(ROOST_COUNT!E50=0,"",ROOST_COUNT!E50)</f>
        <v/>
      </c>
      <c r="E51" s="181" t="str">
        <f>IF(ROOST_COUNT!F50=0,"",ROOST_COUNT!F50)</f>
        <v/>
      </c>
      <c r="F51" s="181" t="str">
        <f>IF(ROOST_COUNT!A50=0,"",ROOST_COUNT!A50)</f>
        <v/>
      </c>
      <c r="G51" s="182" t="str">
        <f>IF(ROOST_COUNT!G50=0,"",ROOST_COUNT!G50)</f>
        <v/>
      </c>
      <c r="H51" s="181" t="str">
        <f>IFERROR(VLOOKUP($A51,CAPTURE_DATA!$P$4:$T$500,3,FALSE),"")</f>
        <v/>
      </c>
      <c r="I51" s="181" t="str">
        <f>IFERROR(VLOOKUP($A51,CAPTURE_DATA!$P$4:$T$500,4,FALSE),"")</f>
        <v/>
      </c>
      <c r="J51" s="181" t="str">
        <f>IFERROR(VLOOKUP($A51,CAPTURE_DATA!$P$4:$T$500,5,FALSE),"")</f>
        <v/>
      </c>
      <c r="K51" s="181" t="str">
        <f>IFERROR(VLOOKUP($A51,CAPTURE_DATA!$P$4:$AC$500,14,FALSE),"")</f>
        <v/>
      </c>
      <c r="L51" s="182" t="str">
        <f>IF($B51="","",(IFERROR(VLOOKUP($B51,ROOST_SITE_INFO!$B$3:$S$501,3,FALSE),"")))</f>
        <v/>
      </c>
      <c r="M51" s="182" t="str">
        <f>IF($B51="","",(IFERROR(VLOOKUP($B51,ROOST_SITE_INFO!$B$3:$S$501,4,FALSE),"")))</f>
        <v/>
      </c>
      <c r="N51" s="182" t="str">
        <f>IF($B51="","",(IFERROR(VLOOKUP($B51,ROOST_SITE_INFO!$B$3:$S$501,5,FALSE),"")))</f>
        <v/>
      </c>
      <c r="O51" s="182" t="str">
        <f>IF($B51="","",(IFERROR(VLOOKUP($B51,ROOST_SITE_INFO!$B$3:$S$501,6,FALSE),"")))</f>
        <v/>
      </c>
      <c r="P51" s="182" t="str">
        <f>IF($B51="","",(IFERROR(VLOOKUP($B51,ROOST_SITE_INFO!$B$3:$S$501,7,FALSE),"")))</f>
        <v/>
      </c>
      <c r="Q51" s="182" t="str">
        <f>IF($B51="","",(IFERROR(VLOOKUP($B51,ROOST_SITE_INFO!$B$3:$S$501,8,FALSE),"")))</f>
        <v/>
      </c>
      <c r="R51" s="182" t="str">
        <f>IF($B51="","",(IFERROR(VLOOKUP($B51,ROOST_SITE_INFO!$B$3:$S$501,9,FALSE),"")))</f>
        <v/>
      </c>
      <c r="S51" s="182" t="str">
        <f>IF($B51="","",(IFERROR(VLOOKUP($B51,ROOST_SITE_INFO!$B$3:$S$501,10,FALSE),"")))</f>
        <v/>
      </c>
      <c r="T51" s="182" t="str">
        <f>IF($B51="","",(IFERROR(VLOOKUP($B51,ROOST_SITE_INFO!$B$3:$S$501,11,FALSE),"")))</f>
        <v/>
      </c>
      <c r="U51" s="182" t="str">
        <f>IF($B51="","",(IFERROR(VLOOKUP($B51,ROOST_SITE_INFO!$B$3:$S$501,12,FALSE),"")))</f>
        <v/>
      </c>
      <c r="V51" s="182" t="str">
        <f>IF($B51="","",(IFERROR(VLOOKUP($B51,ROOST_SITE_INFO!$B$3:$S$501,13,FALSE),"")))</f>
        <v/>
      </c>
      <c r="W51" s="182" t="str">
        <f>IF($B51="","",(IFERROR(VLOOKUP($B51,ROOST_SITE_INFO!$B$3:$S$501,14,FALSE),"")))</f>
        <v/>
      </c>
      <c r="X51" s="182" t="str">
        <f>IF($B51="","",(IFERROR(VLOOKUP($B51,ROOST_SITE_INFO!$B$3:$S$501,15,FALSE),"")))</f>
        <v/>
      </c>
      <c r="Y51" s="182" t="str">
        <f>IF($B51="","",(IFERROR(VLOOKUP($B51,ROOST_SITE_INFO!$B$3:$S$501,16,FALSE),"")))</f>
        <v/>
      </c>
      <c r="Z51" s="182" t="str">
        <f>IF($B51="","",(IFERROR(VLOOKUP($B51,ROOST_SITE_INFO!$B$3:$S$501,17,FALSE),"")))</f>
        <v/>
      </c>
      <c r="AA51" s="182" t="str">
        <f>IF($B51="","",(IFERROR(VLOOKUP($B51,ROOST_SITE_INFO!$B$3:$S$501,18,FALSE),"")))</f>
        <v/>
      </c>
    </row>
    <row r="52" spans="1:27" x14ac:dyDescent="0.25">
      <c r="A52" s="180" t="str">
        <f>IF(ROOST_COUNT!B51=0,"",ROOST_COUNT!B51)</f>
        <v/>
      </c>
      <c r="B52" s="180" t="str">
        <f>IF(ROOST_COUNT!D51=0,"",ROOST_COUNT!D51)</f>
        <v/>
      </c>
      <c r="C52" s="180" t="str">
        <f>IF(ROOST_COUNT!C51=0,"",ROOST_COUNT!C51)</f>
        <v/>
      </c>
      <c r="D52" s="180" t="str">
        <f>IF(ROOST_COUNT!E51=0,"",ROOST_COUNT!E51)</f>
        <v/>
      </c>
      <c r="E52" s="181" t="str">
        <f>IF(ROOST_COUNT!F51=0,"",ROOST_COUNT!F51)</f>
        <v/>
      </c>
      <c r="F52" s="181" t="str">
        <f>IF(ROOST_COUNT!A51=0,"",ROOST_COUNT!A51)</f>
        <v/>
      </c>
      <c r="G52" s="182" t="str">
        <f>IF(ROOST_COUNT!G51=0,"",ROOST_COUNT!G51)</f>
        <v/>
      </c>
      <c r="H52" s="181" t="str">
        <f>IFERROR(VLOOKUP($A52,CAPTURE_DATA!$P$4:$T$500,3,FALSE),"")</f>
        <v/>
      </c>
      <c r="I52" s="181" t="str">
        <f>IFERROR(VLOOKUP($A52,CAPTURE_DATA!$P$4:$T$500,4,FALSE),"")</f>
        <v/>
      </c>
      <c r="J52" s="181" t="str">
        <f>IFERROR(VLOOKUP($A52,CAPTURE_DATA!$P$4:$T$500,5,FALSE),"")</f>
        <v/>
      </c>
      <c r="K52" s="181" t="str">
        <f>IFERROR(VLOOKUP($A52,CAPTURE_DATA!$P$4:$AC$500,14,FALSE),"")</f>
        <v/>
      </c>
      <c r="L52" s="182" t="str">
        <f>IF($B52="","",(IFERROR(VLOOKUP($B52,ROOST_SITE_INFO!$B$3:$S$501,3,FALSE),"")))</f>
        <v/>
      </c>
      <c r="M52" s="182" t="str">
        <f>IF($B52="","",(IFERROR(VLOOKUP($B52,ROOST_SITE_INFO!$B$3:$S$501,4,FALSE),"")))</f>
        <v/>
      </c>
      <c r="N52" s="182" t="str">
        <f>IF($B52="","",(IFERROR(VLOOKUP($B52,ROOST_SITE_INFO!$B$3:$S$501,5,FALSE),"")))</f>
        <v/>
      </c>
      <c r="O52" s="182" t="str">
        <f>IF($B52="","",(IFERROR(VLOOKUP($B52,ROOST_SITE_INFO!$B$3:$S$501,6,FALSE),"")))</f>
        <v/>
      </c>
      <c r="P52" s="182" t="str">
        <f>IF($B52="","",(IFERROR(VLOOKUP($B52,ROOST_SITE_INFO!$B$3:$S$501,7,FALSE),"")))</f>
        <v/>
      </c>
      <c r="Q52" s="182" t="str">
        <f>IF($B52="","",(IFERROR(VLOOKUP($B52,ROOST_SITE_INFO!$B$3:$S$501,8,FALSE),"")))</f>
        <v/>
      </c>
      <c r="R52" s="182" t="str">
        <f>IF($B52="","",(IFERROR(VLOOKUP($B52,ROOST_SITE_INFO!$B$3:$S$501,9,FALSE),"")))</f>
        <v/>
      </c>
      <c r="S52" s="182" t="str">
        <f>IF($B52="","",(IFERROR(VLOOKUP($B52,ROOST_SITE_INFO!$B$3:$S$501,10,FALSE),"")))</f>
        <v/>
      </c>
      <c r="T52" s="182" t="str">
        <f>IF($B52="","",(IFERROR(VLOOKUP($B52,ROOST_SITE_INFO!$B$3:$S$501,11,FALSE),"")))</f>
        <v/>
      </c>
      <c r="U52" s="182" t="str">
        <f>IF($B52="","",(IFERROR(VLOOKUP($B52,ROOST_SITE_INFO!$B$3:$S$501,12,FALSE),"")))</f>
        <v/>
      </c>
      <c r="V52" s="182" t="str">
        <f>IF($B52="","",(IFERROR(VLOOKUP($B52,ROOST_SITE_INFO!$B$3:$S$501,13,FALSE),"")))</f>
        <v/>
      </c>
      <c r="W52" s="182" t="str">
        <f>IF($B52="","",(IFERROR(VLOOKUP($B52,ROOST_SITE_INFO!$B$3:$S$501,14,FALSE),"")))</f>
        <v/>
      </c>
      <c r="X52" s="182" t="str">
        <f>IF($B52="","",(IFERROR(VLOOKUP($B52,ROOST_SITE_INFO!$B$3:$S$501,15,FALSE),"")))</f>
        <v/>
      </c>
      <c r="Y52" s="182" t="str">
        <f>IF($B52="","",(IFERROR(VLOOKUP($B52,ROOST_SITE_INFO!$B$3:$S$501,16,FALSE),"")))</f>
        <v/>
      </c>
      <c r="Z52" s="182" t="str">
        <f>IF($B52="","",(IFERROR(VLOOKUP($B52,ROOST_SITE_INFO!$B$3:$S$501,17,FALSE),"")))</f>
        <v/>
      </c>
      <c r="AA52" s="182" t="str">
        <f>IF($B52="","",(IFERROR(VLOOKUP($B52,ROOST_SITE_INFO!$B$3:$S$501,18,FALSE),"")))</f>
        <v/>
      </c>
    </row>
    <row r="53" spans="1:27" x14ac:dyDescent="0.25">
      <c r="A53" s="180" t="str">
        <f>IF(ROOST_COUNT!B52=0,"",ROOST_COUNT!B52)</f>
        <v/>
      </c>
      <c r="B53" s="180" t="str">
        <f>IF(ROOST_COUNT!D52=0,"",ROOST_COUNT!D52)</f>
        <v/>
      </c>
      <c r="C53" s="180" t="str">
        <f>IF(ROOST_COUNT!C52=0,"",ROOST_COUNT!C52)</f>
        <v/>
      </c>
      <c r="D53" s="180" t="str">
        <f>IF(ROOST_COUNT!E52=0,"",ROOST_COUNT!E52)</f>
        <v/>
      </c>
      <c r="E53" s="181" t="str">
        <f>IF(ROOST_COUNT!F52=0,"",ROOST_COUNT!F52)</f>
        <v/>
      </c>
      <c r="F53" s="181" t="str">
        <f>IF(ROOST_COUNT!A52=0,"",ROOST_COUNT!A52)</f>
        <v/>
      </c>
      <c r="G53" s="182" t="str">
        <f>IF(ROOST_COUNT!G52=0,"",ROOST_COUNT!G52)</f>
        <v/>
      </c>
      <c r="H53" s="181" t="str">
        <f>IFERROR(VLOOKUP($A53,CAPTURE_DATA!$P$4:$T$500,3,FALSE),"")</f>
        <v/>
      </c>
      <c r="I53" s="181" t="str">
        <f>IFERROR(VLOOKUP($A53,CAPTURE_DATA!$P$4:$T$500,4,FALSE),"")</f>
        <v/>
      </c>
      <c r="J53" s="181" t="str">
        <f>IFERROR(VLOOKUP($A53,CAPTURE_DATA!$P$4:$T$500,5,FALSE),"")</f>
        <v/>
      </c>
      <c r="K53" s="181" t="str">
        <f>IFERROR(VLOOKUP($A53,CAPTURE_DATA!$P$4:$AC$500,14,FALSE),"")</f>
        <v/>
      </c>
      <c r="L53" s="182" t="str">
        <f>IF($B53="","",(IFERROR(VLOOKUP($B53,ROOST_SITE_INFO!$B$3:$S$501,3,FALSE),"")))</f>
        <v/>
      </c>
      <c r="M53" s="182" t="str">
        <f>IF($B53="","",(IFERROR(VLOOKUP($B53,ROOST_SITE_INFO!$B$3:$S$501,4,FALSE),"")))</f>
        <v/>
      </c>
      <c r="N53" s="182" t="str">
        <f>IF($B53="","",(IFERROR(VLOOKUP($B53,ROOST_SITE_INFO!$B$3:$S$501,5,FALSE),"")))</f>
        <v/>
      </c>
      <c r="O53" s="182" t="str">
        <f>IF($B53="","",(IFERROR(VLOOKUP($B53,ROOST_SITE_INFO!$B$3:$S$501,6,FALSE),"")))</f>
        <v/>
      </c>
      <c r="P53" s="182" t="str">
        <f>IF($B53="","",(IFERROR(VLOOKUP($B53,ROOST_SITE_INFO!$B$3:$S$501,7,FALSE),"")))</f>
        <v/>
      </c>
      <c r="Q53" s="182" t="str">
        <f>IF($B53="","",(IFERROR(VLOOKUP($B53,ROOST_SITE_INFO!$B$3:$S$501,8,FALSE),"")))</f>
        <v/>
      </c>
      <c r="R53" s="182" t="str">
        <f>IF($B53="","",(IFERROR(VLOOKUP($B53,ROOST_SITE_INFO!$B$3:$S$501,9,FALSE),"")))</f>
        <v/>
      </c>
      <c r="S53" s="182" t="str">
        <f>IF($B53="","",(IFERROR(VLOOKUP($B53,ROOST_SITE_INFO!$B$3:$S$501,10,FALSE),"")))</f>
        <v/>
      </c>
      <c r="T53" s="182" t="str">
        <f>IF($B53="","",(IFERROR(VLOOKUP($B53,ROOST_SITE_INFO!$B$3:$S$501,11,FALSE),"")))</f>
        <v/>
      </c>
      <c r="U53" s="182" t="str">
        <f>IF($B53="","",(IFERROR(VLOOKUP($B53,ROOST_SITE_INFO!$B$3:$S$501,12,FALSE),"")))</f>
        <v/>
      </c>
      <c r="V53" s="182" t="str">
        <f>IF($B53="","",(IFERROR(VLOOKUP($B53,ROOST_SITE_INFO!$B$3:$S$501,13,FALSE),"")))</f>
        <v/>
      </c>
      <c r="W53" s="182" t="str">
        <f>IF($B53="","",(IFERROR(VLOOKUP($B53,ROOST_SITE_INFO!$B$3:$S$501,14,FALSE),"")))</f>
        <v/>
      </c>
      <c r="X53" s="182" t="str">
        <f>IF($B53="","",(IFERROR(VLOOKUP($B53,ROOST_SITE_INFO!$B$3:$S$501,15,FALSE),"")))</f>
        <v/>
      </c>
      <c r="Y53" s="182" t="str">
        <f>IF($B53="","",(IFERROR(VLOOKUP($B53,ROOST_SITE_INFO!$B$3:$S$501,16,FALSE),"")))</f>
        <v/>
      </c>
      <c r="Z53" s="182" t="str">
        <f>IF($B53="","",(IFERROR(VLOOKUP($B53,ROOST_SITE_INFO!$B$3:$S$501,17,FALSE),"")))</f>
        <v/>
      </c>
      <c r="AA53" s="182" t="str">
        <f>IF($B53="","",(IFERROR(VLOOKUP($B53,ROOST_SITE_INFO!$B$3:$S$501,18,FALSE),"")))</f>
        <v/>
      </c>
    </row>
    <row r="54" spans="1:27" x14ac:dyDescent="0.25">
      <c r="A54" s="180" t="str">
        <f>IF(ROOST_COUNT!B53=0,"",ROOST_COUNT!B53)</f>
        <v/>
      </c>
      <c r="B54" s="180" t="str">
        <f>IF(ROOST_COUNT!D53=0,"",ROOST_COUNT!D53)</f>
        <v/>
      </c>
      <c r="C54" s="180" t="str">
        <f>IF(ROOST_COUNT!C53=0,"",ROOST_COUNT!C53)</f>
        <v/>
      </c>
      <c r="D54" s="180" t="str">
        <f>IF(ROOST_COUNT!E53=0,"",ROOST_COUNT!E53)</f>
        <v/>
      </c>
      <c r="E54" s="181" t="str">
        <f>IF(ROOST_COUNT!F53=0,"",ROOST_COUNT!F53)</f>
        <v/>
      </c>
      <c r="F54" s="181" t="str">
        <f>IF(ROOST_COUNT!A53=0,"",ROOST_COUNT!A53)</f>
        <v/>
      </c>
      <c r="G54" s="182" t="str">
        <f>IF(ROOST_COUNT!G53=0,"",ROOST_COUNT!G53)</f>
        <v/>
      </c>
      <c r="H54" s="181" t="str">
        <f>IFERROR(VLOOKUP($A54,CAPTURE_DATA!$P$4:$T$500,3,FALSE),"")</f>
        <v/>
      </c>
      <c r="I54" s="181" t="str">
        <f>IFERROR(VLOOKUP($A54,CAPTURE_DATA!$P$4:$T$500,4,FALSE),"")</f>
        <v/>
      </c>
      <c r="J54" s="181" t="str">
        <f>IFERROR(VLOOKUP($A54,CAPTURE_DATA!$P$4:$T$500,5,FALSE),"")</f>
        <v/>
      </c>
      <c r="K54" s="181" t="str">
        <f>IFERROR(VLOOKUP($A54,CAPTURE_DATA!$P$4:$AC$500,14,FALSE),"")</f>
        <v/>
      </c>
      <c r="L54" s="182" t="str">
        <f>IF($B54="","",(IFERROR(VLOOKUP($B54,ROOST_SITE_INFO!$B$3:$S$501,3,FALSE),"")))</f>
        <v/>
      </c>
      <c r="M54" s="182" t="str">
        <f>IF($B54="","",(IFERROR(VLOOKUP($B54,ROOST_SITE_INFO!$B$3:$S$501,4,FALSE),"")))</f>
        <v/>
      </c>
      <c r="N54" s="182" t="str">
        <f>IF($B54="","",(IFERROR(VLOOKUP($B54,ROOST_SITE_INFO!$B$3:$S$501,5,FALSE),"")))</f>
        <v/>
      </c>
      <c r="O54" s="182" t="str">
        <f>IF($B54="","",(IFERROR(VLOOKUP($B54,ROOST_SITE_INFO!$B$3:$S$501,6,FALSE),"")))</f>
        <v/>
      </c>
      <c r="P54" s="182" t="str">
        <f>IF($B54="","",(IFERROR(VLOOKUP($B54,ROOST_SITE_INFO!$B$3:$S$501,7,FALSE),"")))</f>
        <v/>
      </c>
      <c r="Q54" s="182" t="str">
        <f>IF($B54="","",(IFERROR(VLOOKUP($B54,ROOST_SITE_INFO!$B$3:$S$501,8,FALSE),"")))</f>
        <v/>
      </c>
      <c r="R54" s="182" t="str">
        <f>IF($B54="","",(IFERROR(VLOOKUP($B54,ROOST_SITE_INFO!$B$3:$S$501,9,FALSE),"")))</f>
        <v/>
      </c>
      <c r="S54" s="182" t="str">
        <f>IF($B54="","",(IFERROR(VLOOKUP($B54,ROOST_SITE_INFO!$B$3:$S$501,10,FALSE),"")))</f>
        <v/>
      </c>
      <c r="T54" s="182" t="str">
        <f>IF($B54="","",(IFERROR(VLOOKUP($B54,ROOST_SITE_INFO!$B$3:$S$501,11,FALSE),"")))</f>
        <v/>
      </c>
      <c r="U54" s="182" t="str">
        <f>IF($B54="","",(IFERROR(VLOOKUP($B54,ROOST_SITE_INFO!$B$3:$S$501,12,FALSE),"")))</f>
        <v/>
      </c>
      <c r="V54" s="182" t="str">
        <f>IF($B54="","",(IFERROR(VLOOKUP($B54,ROOST_SITE_INFO!$B$3:$S$501,13,FALSE),"")))</f>
        <v/>
      </c>
      <c r="W54" s="182" t="str">
        <f>IF($B54="","",(IFERROR(VLOOKUP($B54,ROOST_SITE_INFO!$B$3:$S$501,14,FALSE),"")))</f>
        <v/>
      </c>
      <c r="X54" s="182" t="str">
        <f>IF($B54="","",(IFERROR(VLOOKUP($B54,ROOST_SITE_INFO!$B$3:$S$501,15,FALSE),"")))</f>
        <v/>
      </c>
      <c r="Y54" s="182" t="str">
        <f>IF($B54="","",(IFERROR(VLOOKUP($B54,ROOST_SITE_INFO!$B$3:$S$501,16,FALSE),"")))</f>
        <v/>
      </c>
      <c r="Z54" s="182" t="str">
        <f>IF($B54="","",(IFERROR(VLOOKUP($B54,ROOST_SITE_INFO!$B$3:$S$501,17,FALSE),"")))</f>
        <v/>
      </c>
      <c r="AA54" s="182" t="str">
        <f>IF($B54="","",(IFERROR(VLOOKUP($B54,ROOST_SITE_INFO!$B$3:$S$501,18,FALSE),"")))</f>
        <v/>
      </c>
    </row>
    <row r="55" spans="1:27" x14ac:dyDescent="0.25">
      <c r="A55" s="180" t="str">
        <f>IF(ROOST_COUNT!B54=0,"",ROOST_COUNT!B54)</f>
        <v/>
      </c>
      <c r="B55" s="180" t="str">
        <f>IF(ROOST_COUNT!D54=0,"",ROOST_COUNT!D54)</f>
        <v/>
      </c>
      <c r="C55" s="180" t="str">
        <f>IF(ROOST_COUNT!C54=0,"",ROOST_COUNT!C54)</f>
        <v/>
      </c>
      <c r="D55" s="180" t="str">
        <f>IF(ROOST_COUNT!E54=0,"",ROOST_COUNT!E54)</f>
        <v/>
      </c>
      <c r="E55" s="181" t="str">
        <f>IF(ROOST_COUNT!F54=0,"",ROOST_COUNT!F54)</f>
        <v/>
      </c>
      <c r="F55" s="181" t="str">
        <f>IF(ROOST_COUNT!A54=0,"",ROOST_COUNT!A54)</f>
        <v/>
      </c>
      <c r="G55" s="182" t="str">
        <f>IF(ROOST_COUNT!G54=0,"",ROOST_COUNT!G54)</f>
        <v/>
      </c>
      <c r="H55" s="181" t="str">
        <f>IFERROR(VLOOKUP($A55,CAPTURE_DATA!$P$4:$T$500,3,FALSE),"")</f>
        <v/>
      </c>
      <c r="I55" s="181" t="str">
        <f>IFERROR(VLOOKUP($A55,CAPTURE_DATA!$P$4:$T$500,4,FALSE),"")</f>
        <v/>
      </c>
      <c r="J55" s="181" t="str">
        <f>IFERROR(VLOOKUP($A55,CAPTURE_DATA!$P$4:$T$500,5,FALSE),"")</f>
        <v/>
      </c>
      <c r="K55" s="181" t="str">
        <f>IFERROR(VLOOKUP($A55,CAPTURE_DATA!$P$4:$AC$500,14,FALSE),"")</f>
        <v/>
      </c>
      <c r="L55" s="182" t="str">
        <f>IF($B55="","",(IFERROR(VLOOKUP($B55,ROOST_SITE_INFO!$B$3:$S$501,3,FALSE),"")))</f>
        <v/>
      </c>
      <c r="M55" s="182" t="str">
        <f>IF($B55="","",(IFERROR(VLOOKUP($B55,ROOST_SITE_INFO!$B$3:$S$501,4,FALSE),"")))</f>
        <v/>
      </c>
      <c r="N55" s="182" t="str">
        <f>IF($B55="","",(IFERROR(VLOOKUP($B55,ROOST_SITE_INFO!$B$3:$S$501,5,FALSE),"")))</f>
        <v/>
      </c>
      <c r="O55" s="182" t="str">
        <f>IF($B55="","",(IFERROR(VLOOKUP($B55,ROOST_SITE_INFO!$B$3:$S$501,6,FALSE),"")))</f>
        <v/>
      </c>
      <c r="P55" s="182" t="str">
        <f>IF($B55="","",(IFERROR(VLOOKUP($B55,ROOST_SITE_INFO!$B$3:$S$501,7,FALSE),"")))</f>
        <v/>
      </c>
      <c r="Q55" s="182" t="str">
        <f>IF($B55="","",(IFERROR(VLOOKUP($B55,ROOST_SITE_INFO!$B$3:$S$501,8,FALSE),"")))</f>
        <v/>
      </c>
      <c r="R55" s="182" t="str">
        <f>IF($B55="","",(IFERROR(VLOOKUP($B55,ROOST_SITE_INFO!$B$3:$S$501,9,FALSE),"")))</f>
        <v/>
      </c>
      <c r="S55" s="182" t="str">
        <f>IF($B55="","",(IFERROR(VLOOKUP($B55,ROOST_SITE_INFO!$B$3:$S$501,10,FALSE),"")))</f>
        <v/>
      </c>
      <c r="T55" s="182" t="str">
        <f>IF($B55="","",(IFERROR(VLOOKUP($B55,ROOST_SITE_INFO!$B$3:$S$501,11,FALSE),"")))</f>
        <v/>
      </c>
      <c r="U55" s="182" t="str">
        <f>IF($B55="","",(IFERROR(VLOOKUP($B55,ROOST_SITE_INFO!$B$3:$S$501,12,FALSE),"")))</f>
        <v/>
      </c>
      <c r="V55" s="182" t="str">
        <f>IF($B55="","",(IFERROR(VLOOKUP($B55,ROOST_SITE_INFO!$B$3:$S$501,13,FALSE),"")))</f>
        <v/>
      </c>
      <c r="W55" s="182" t="str">
        <f>IF($B55="","",(IFERROR(VLOOKUP($B55,ROOST_SITE_INFO!$B$3:$S$501,14,FALSE),"")))</f>
        <v/>
      </c>
      <c r="X55" s="182" t="str">
        <f>IF($B55="","",(IFERROR(VLOOKUP($B55,ROOST_SITE_INFO!$B$3:$S$501,15,FALSE),"")))</f>
        <v/>
      </c>
      <c r="Y55" s="182" t="str">
        <f>IF($B55="","",(IFERROR(VLOOKUP($B55,ROOST_SITE_INFO!$B$3:$S$501,16,FALSE),"")))</f>
        <v/>
      </c>
      <c r="Z55" s="182" t="str">
        <f>IF($B55="","",(IFERROR(VLOOKUP($B55,ROOST_SITE_INFO!$B$3:$S$501,17,FALSE),"")))</f>
        <v/>
      </c>
      <c r="AA55" s="182" t="str">
        <f>IF($B55="","",(IFERROR(VLOOKUP($B55,ROOST_SITE_INFO!$B$3:$S$501,18,FALSE),"")))</f>
        <v/>
      </c>
    </row>
    <row r="56" spans="1:27" x14ac:dyDescent="0.25">
      <c r="A56" s="180" t="str">
        <f>IF(ROOST_COUNT!B55=0,"",ROOST_COUNT!B55)</f>
        <v/>
      </c>
      <c r="B56" s="180" t="str">
        <f>IF(ROOST_COUNT!D55=0,"",ROOST_COUNT!D55)</f>
        <v/>
      </c>
      <c r="C56" s="180" t="str">
        <f>IF(ROOST_COUNT!C55=0,"",ROOST_COUNT!C55)</f>
        <v/>
      </c>
      <c r="D56" s="180" t="str">
        <f>IF(ROOST_COUNT!E55=0,"",ROOST_COUNT!E55)</f>
        <v/>
      </c>
      <c r="E56" s="181" t="str">
        <f>IF(ROOST_COUNT!F55=0,"",ROOST_COUNT!F55)</f>
        <v/>
      </c>
      <c r="F56" s="181" t="str">
        <f>IF(ROOST_COUNT!A55=0,"",ROOST_COUNT!A55)</f>
        <v/>
      </c>
      <c r="G56" s="182" t="str">
        <f>IF(ROOST_COUNT!G55=0,"",ROOST_COUNT!G55)</f>
        <v/>
      </c>
      <c r="H56" s="181" t="str">
        <f>IFERROR(VLOOKUP($A56,CAPTURE_DATA!$P$4:$T$500,3,FALSE),"")</f>
        <v/>
      </c>
      <c r="I56" s="181" t="str">
        <f>IFERROR(VLOOKUP($A56,CAPTURE_DATA!$P$4:$T$500,4,FALSE),"")</f>
        <v/>
      </c>
      <c r="J56" s="181" t="str">
        <f>IFERROR(VLOOKUP($A56,CAPTURE_DATA!$P$4:$T$500,5,FALSE),"")</f>
        <v/>
      </c>
      <c r="K56" s="181" t="str">
        <f>IFERROR(VLOOKUP($A56,CAPTURE_DATA!$P$4:$AC$500,14,FALSE),"")</f>
        <v/>
      </c>
      <c r="L56" s="182" t="str">
        <f>IF($B56="","",(IFERROR(VLOOKUP($B56,ROOST_SITE_INFO!$B$3:$S$501,3,FALSE),"")))</f>
        <v/>
      </c>
      <c r="M56" s="182" t="str">
        <f>IF($B56="","",(IFERROR(VLOOKUP($B56,ROOST_SITE_INFO!$B$3:$S$501,4,FALSE),"")))</f>
        <v/>
      </c>
      <c r="N56" s="182" t="str">
        <f>IF($B56="","",(IFERROR(VLOOKUP($B56,ROOST_SITE_INFO!$B$3:$S$501,5,FALSE),"")))</f>
        <v/>
      </c>
      <c r="O56" s="182" t="str">
        <f>IF($B56="","",(IFERROR(VLOOKUP($B56,ROOST_SITE_INFO!$B$3:$S$501,6,FALSE),"")))</f>
        <v/>
      </c>
      <c r="P56" s="182" t="str">
        <f>IF($B56="","",(IFERROR(VLOOKUP($B56,ROOST_SITE_INFO!$B$3:$S$501,7,FALSE),"")))</f>
        <v/>
      </c>
      <c r="Q56" s="182" t="str">
        <f>IF($B56="","",(IFERROR(VLOOKUP($B56,ROOST_SITE_INFO!$B$3:$S$501,8,FALSE),"")))</f>
        <v/>
      </c>
      <c r="R56" s="182" t="str">
        <f>IF($B56="","",(IFERROR(VLOOKUP($B56,ROOST_SITE_INFO!$B$3:$S$501,9,FALSE),"")))</f>
        <v/>
      </c>
      <c r="S56" s="182" t="str">
        <f>IF($B56="","",(IFERROR(VLOOKUP($B56,ROOST_SITE_INFO!$B$3:$S$501,10,FALSE),"")))</f>
        <v/>
      </c>
      <c r="T56" s="182" t="str">
        <f>IF($B56="","",(IFERROR(VLOOKUP($B56,ROOST_SITE_INFO!$B$3:$S$501,11,FALSE),"")))</f>
        <v/>
      </c>
      <c r="U56" s="182" t="str">
        <f>IF($B56="","",(IFERROR(VLOOKUP($B56,ROOST_SITE_INFO!$B$3:$S$501,12,FALSE),"")))</f>
        <v/>
      </c>
      <c r="V56" s="182" t="str">
        <f>IF($B56="","",(IFERROR(VLOOKUP($B56,ROOST_SITE_INFO!$B$3:$S$501,13,FALSE),"")))</f>
        <v/>
      </c>
      <c r="W56" s="182" t="str">
        <f>IF($B56="","",(IFERROR(VLOOKUP($B56,ROOST_SITE_INFO!$B$3:$S$501,14,FALSE),"")))</f>
        <v/>
      </c>
      <c r="X56" s="182" t="str">
        <f>IF($B56="","",(IFERROR(VLOOKUP($B56,ROOST_SITE_INFO!$B$3:$S$501,15,FALSE),"")))</f>
        <v/>
      </c>
      <c r="Y56" s="182" t="str">
        <f>IF($B56="","",(IFERROR(VLOOKUP($B56,ROOST_SITE_INFO!$B$3:$S$501,16,FALSE),"")))</f>
        <v/>
      </c>
      <c r="Z56" s="182" t="str">
        <f>IF($B56="","",(IFERROR(VLOOKUP($B56,ROOST_SITE_INFO!$B$3:$S$501,17,FALSE),"")))</f>
        <v/>
      </c>
      <c r="AA56" s="182" t="str">
        <f>IF($B56="","",(IFERROR(VLOOKUP($B56,ROOST_SITE_INFO!$B$3:$S$501,18,FALSE),"")))</f>
        <v/>
      </c>
    </row>
    <row r="57" spans="1:27" x14ac:dyDescent="0.25">
      <c r="A57" s="180" t="str">
        <f>IF(ROOST_COUNT!B56=0,"",ROOST_COUNT!B56)</f>
        <v/>
      </c>
      <c r="B57" s="180" t="str">
        <f>IF(ROOST_COUNT!D56=0,"",ROOST_COUNT!D56)</f>
        <v/>
      </c>
      <c r="C57" s="180" t="str">
        <f>IF(ROOST_COUNT!C56=0,"",ROOST_COUNT!C56)</f>
        <v/>
      </c>
      <c r="D57" s="180" t="str">
        <f>IF(ROOST_COUNT!E56=0,"",ROOST_COUNT!E56)</f>
        <v/>
      </c>
      <c r="E57" s="181" t="str">
        <f>IF(ROOST_COUNT!F56=0,"",ROOST_COUNT!F56)</f>
        <v/>
      </c>
      <c r="F57" s="181" t="str">
        <f>IF(ROOST_COUNT!A56=0,"",ROOST_COUNT!A56)</f>
        <v/>
      </c>
      <c r="G57" s="182" t="str">
        <f>IF(ROOST_COUNT!G56=0,"",ROOST_COUNT!G56)</f>
        <v/>
      </c>
      <c r="H57" s="181" t="str">
        <f>IFERROR(VLOOKUP($A57,CAPTURE_DATA!$P$4:$T$500,3,FALSE),"")</f>
        <v/>
      </c>
      <c r="I57" s="181" t="str">
        <f>IFERROR(VLOOKUP($A57,CAPTURE_DATA!$P$4:$T$500,4,FALSE),"")</f>
        <v/>
      </c>
      <c r="J57" s="181" t="str">
        <f>IFERROR(VLOOKUP($A57,CAPTURE_DATA!$P$4:$T$500,5,FALSE),"")</f>
        <v/>
      </c>
      <c r="K57" s="181" t="str">
        <f>IFERROR(VLOOKUP($A57,CAPTURE_DATA!$P$4:$AC$500,14,FALSE),"")</f>
        <v/>
      </c>
      <c r="L57" s="182" t="str">
        <f>IF($B57="","",(IFERROR(VLOOKUP($B57,ROOST_SITE_INFO!$B$3:$S$501,3,FALSE),"")))</f>
        <v/>
      </c>
      <c r="M57" s="182" t="str">
        <f>IF($B57="","",(IFERROR(VLOOKUP($B57,ROOST_SITE_INFO!$B$3:$S$501,4,FALSE),"")))</f>
        <v/>
      </c>
      <c r="N57" s="182" t="str">
        <f>IF($B57="","",(IFERROR(VLOOKUP($B57,ROOST_SITE_INFO!$B$3:$S$501,5,FALSE),"")))</f>
        <v/>
      </c>
      <c r="O57" s="182" t="str">
        <f>IF($B57="","",(IFERROR(VLOOKUP($B57,ROOST_SITE_INFO!$B$3:$S$501,6,FALSE),"")))</f>
        <v/>
      </c>
      <c r="P57" s="182" t="str">
        <f>IF($B57="","",(IFERROR(VLOOKUP($B57,ROOST_SITE_INFO!$B$3:$S$501,7,FALSE),"")))</f>
        <v/>
      </c>
      <c r="Q57" s="182" t="str">
        <f>IF($B57="","",(IFERROR(VLOOKUP($B57,ROOST_SITE_INFO!$B$3:$S$501,8,FALSE),"")))</f>
        <v/>
      </c>
      <c r="R57" s="182" t="str">
        <f>IF($B57="","",(IFERROR(VLOOKUP($B57,ROOST_SITE_INFO!$B$3:$S$501,9,FALSE),"")))</f>
        <v/>
      </c>
      <c r="S57" s="182" t="str">
        <f>IF($B57="","",(IFERROR(VLOOKUP($B57,ROOST_SITE_INFO!$B$3:$S$501,10,FALSE),"")))</f>
        <v/>
      </c>
      <c r="T57" s="182" t="str">
        <f>IF($B57="","",(IFERROR(VLOOKUP($B57,ROOST_SITE_INFO!$B$3:$S$501,11,FALSE),"")))</f>
        <v/>
      </c>
      <c r="U57" s="182" t="str">
        <f>IF($B57="","",(IFERROR(VLOOKUP($B57,ROOST_SITE_INFO!$B$3:$S$501,12,FALSE),"")))</f>
        <v/>
      </c>
      <c r="V57" s="182" t="str">
        <f>IF($B57="","",(IFERROR(VLOOKUP($B57,ROOST_SITE_INFO!$B$3:$S$501,13,FALSE),"")))</f>
        <v/>
      </c>
      <c r="W57" s="182" t="str">
        <f>IF($B57="","",(IFERROR(VLOOKUP($B57,ROOST_SITE_INFO!$B$3:$S$501,14,FALSE),"")))</f>
        <v/>
      </c>
      <c r="X57" s="182" t="str">
        <f>IF($B57="","",(IFERROR(VLOOKUP($B57,ROOST_SITE_INFO!$B$3:$S$501,15,FALSE),"")))</f>
        <v/>
      </c>
      <c r="Y57" s="182" t="str">
        <f>IF($B57="","",(IFERROR(VLOOKUP($B57,ROOST_SITE_INFO!$B$3:$S$501,16,FALSE),"")))</f>
        <v/>
      </c>
      <c r="Z57" s="182" t="str">
        <f>IF($B57="","",(IFERROR(VLOOKUP($B57,ROOST_SITE_INFO!$B$3:$S$501,17,FALSE),"")))</f>
        <v/>
      </c>
      <c r="AA57" s="182" t="str">
        <f>IF($B57="","",(IFERROR(VLOOKUP($B57,ROOST_SITE_INFO!$B$3:$S$501,18,FALSE),"")))</f>
        <v/>
      </c>
    </row>
    <row r="58" spans="1:27" x14ac:dyDescent="0.25">
      <c r="A58" s="180" t="str">
        <f>IF(ROOST_COUNT!B57=0,"",ROOST_COUNT!B57)</f>
        <v/>
      </c>
      <c r="B58" s="180" t="str">
        <f>IF(ROOST_COUNT!D57=0,"",ROOST_COUNT!D57)</f>
        <v/>
      </c>
      <c r="C58" s="180" t="str">
        <f>IF(ROOST_COUNT!C57=0,"",ROOST_COUNT!C57)</f>
        <v/>
      </c>
      <c r="D58" s="180" t="str">
        <f>IF(ROOST_COUNT!E57=0,"",ROOST_COUNT!E57)</f>
        <v/>
      </c>
      <c r="E58" s="181" t="str">
        <f>IF(ROOST_COUNT!F57=0,"",ROOST_COUNT!F57)</f>
        <v/>
      </c>
      <c r="F58" s="181" t="str">
        <f>IF(ROOST_COUNT!A57=0,"",ROOST_COUNT!A57)</f>
        <v/>
      </c>
      <c r="G58" s="182" t="str">
        <f>IF(ROOST_COUNT!G57=0,"",ROOST_COUNT!G57)</f>
        <v/>
      </c>
      <c r="H58" s="181" t="str">
        <f>IFERROR(VLOOKUP($A58,CAPTURE_DATA!$P$4:$T$500,3,FALSE),"")</f>
        <v/>
      </c>
      <c r="I58" s="181" t="str">
        <f>IFERROR(VLOOKUP($A58,CAPTURE_DATA!$P$4:$T$500,4,FALSE),"")</f>
        <v/>
      </c>
      <c r="J58" s="181" t="str">
        <f>IFERROR(VLOOKUP($A58,CAPTURE_DATA!$P$4:$T$500,5,FALSE),"")</f>
        <v/>
      </c>
      <c r="K58" s="181" t="str">
        <f>IFERROR(VLOOKUP($A58,CAPTURE_DATA!$P$4:$AC$500,14,FALSE),"")</f>
        <v/>
      </c>
      <c r="L58" s="182" t="str">
        <f>IF($B58="","",(IFERROR(VLOOKUP($B58,ROOST_SITE_INFO!$B$3:$S$501,3,FALSE),"")))</f>
        <v/>
      </c>
      <c r="M58" s="182" t="str">
        <f>IF($B58="","",(IFERROR(VLOOKUP($B58,ROOST_SITE_INFO!$B$3:$S$501,4,FALSE),"")))</f>
        <v/>
      </c>
      <c r="N58" s="182" t="str">
        <f>IF($B58="","",(IFERROR(VLOOKUP($B58,ROOST_SITE_INFO!$B$3:$S$501,5,FALSE),"")))</f>
        <v/>
      </c>
      <c r="O58" s="182" t="str">
        <f>IF($B58="","",(IFERROR(VLOOKUP($B58,ROOST_SITE_INFO!$B$3:$S$501,6,FALSE),"")))</f>
        <v/>
      </c>
      <c r="P58" s="182" t="str">
        <f>IF($B58="","",(IFERROR(VLOOKUP($B58,ROOST_SITE_INFO!$B$3:$S$501,7,FALSE),"")))</f>
        <v/>
      </c>
      <c r="Q58" s="182" t="str">
        <f>IF($B58="","",(IFERROR(VLOOKUP($B58,ROOST_SITE_INFO!$B$3:$S$501,8,FALSE),"")))</f>
        <v/>
      </c>
      <c r="R58" s="182" t="str">
        <f>IF($B58="","",(IFERROR(VLOOKUP($B58,ROOST_SITE_INFO!$B$3:$S$501,9,FALSE),"")))</f>
        <v/>
      </c>
      <c r="S58" s="182" t="str">
        <f>IF($B58="","",(IFERROR(VLOOKUP($B58,ROOST_SITE_INFO!$B$3:$S$501,10,FALSE),"")))</f>
        <v/>
      </c>
      <c r="T58" s="182" t="str">
        <f>IF($B58="","",(IFERROR(VLOOKUP($B58,ROOST_SITE_INFO!$B$3:$S$501,11,FALSE),"")))</f>
        <v/>
      </c>
      <c r="U58" s="182" t="str">
        <f>IF($B58="","",(IFERROR(VLOOKUP($B58,ROOST_SITE_INFO!$B$3:$S$501,12,FALSE),"")))</f>
        <v/>
      </c>
      <c r="V58" s="182" t="str">
        <f>IF($B58="","",(IFERROR(VLOOKUP($B58,ROOST_SITE_INFO!$B$3:$S$501,13,FALSE),"")))</f>
        <v/>
      </c>
      <c r="W58" s="182" t="str">
        <f>IF($B58="","",(IFERROR(VLOOKUP($B58,ROOST_SITE_INFO!$B$3:$S$501,14,FALSE),"")))</f>
        <v/>
      </c>
      <c r="X58" s="182" t="str">
        <f>IF($B58="","",(IFERROR(VLOOKUP($B58,ROOST_SITE_INFO!$B$3:$S$501,15,FALSE),"")))</f>
        <v/>
      </c>
      <c r="Y58" s="182" t="str">
        <f>IF($B58="","",(IFERROR(VLOOKUP($B58,ROOST_SITE_INFO!$B$3:$S$501,16,FALSE),"")))</f>
        <v/>
      </c>
      <c r="Z58" s="182" t="str">
        <f>IF($B58="","",(IFERROR(VLOOKUP($B58,ROOST_SITE_INFO!$B$3:$S$501,17,FALSE),"")))</f>
        <v/>
      </c>
      <c r="AA58" s="182" t="str">
        <f>IF($B58="","",(IFERROR(VLOOKUP($B58,ROOST_SITE_INFO!$B$3:$S$501,18,FALSE),"")))</f>
        <v/>
      </c>
    </row>
    <row r="59" spans="1:27" x14ac:dyDescent="0.25">
      <c r="A59" s="180" t="str">
        <f>IF(ROOST_COUNT!B58=0,"",ROOST_COUNT!B58)</f>
        <v/>
      </c>
      <c r="B59" s="180" t="str">
        <f>IF(ROOST_COUNT!D58=0,"",ROOST_COUNT!D58)</f>
        <v/>
      </c>
      <c r="C59" s="180" t="str">
        <f>IF(ROOST_COUNT!C58=0,"",ROOST_COUNT!C58)</f>
        <v/>
      </c>
      <c r="D59" s="180" t="str">
        <f>IF(ROOST_COUNT!E58=0,"",ROOST_COUNT!E58)</f>
        <v/>
      </c>
      <c r="E59" s="181" t="str">
        <f>IF(ROOST_COUNT!F58=0,"",ROOST_COUNT!F58)</f>
        <v/>
      </c>
      <c r="F59" s="181" t="str">
        <f>IF(ROOST_COUNT!A58=0,"",ROOST_COUNT!A58)</f>
        <v/>
      </c>
      <c r="G59" s="182" t="str">
        <f>IF(ROOST_COUNT!G58=0,"",ROOST_COUNT!G58)</f>
        <v/>
      </c>
      <c r="H59" s="181" t="str">
        <f>IFERROR(VLOOKUP($A59,CAPTURE_DATA!$P$4:$T$500,3,FALSE),"")</f>
        <v/>
      </c>
      <c r="I59" s="181" t="str">
        <f>IFERROR(VLOOKUP($A59,CAPTURE_DATA!$P$4:$T$500,4,FALSE),"")</f>
        <v/>
      </c>
      <c r="J59" s="181" t="str">
        <f>IFERROR(VLOOKUP($A59,CAPTURE_DATA!$P$4:$T$500,5,FALSE),"")</f>
        <v/>
      </c>
      <c r="K59" s="181" t="str">
        <f>IFERROR(VLOOKUP($A59,CAPTURE_DATA!$P$4:$AC$500,14,FALSE),"")</f>
        <v/>
      </c>
      <c r="L59" s="182" t="str">
        <f>IF($B59="","",(IFERROR(VLOOKUP($B59,ROOST_SITE_INFO!$B$3:$S$501,3,FALSE),"")))</f>
        <v/>
      </c>
      <c r="M59" s="182" t="str">
        <f>IF($B59="","",(IFERROR(VLOOKUP($B59,ROOST_SITE_INFO!$B$3:$S$501,4,FALSE),"")))</f>
        <v/>
      </c>
      <c r="N59" s="182" t="str">
        <f>IF($B59="","",(IFERROR(VLOOKUP($B59,ROOST_SITE_INFO!$B$3:$S$501,5,FALSE),"")))</f>
        <v/>
      </c>
      <c r="O59" s="182" t="str">
        <f>IF($B59="","",(IFERROR(VLOOKUP($B59,ROOST_SITE_INFO!$B$3:$S$501,6,FALSE),"")))</f>
        <v/>
      </c>
      <c r="P59" s="182" t="str">
        <f>IF($B59="","",(IFERROR(VLOOKUP($B59,ROOST_SITE_INFO!$B$3:$S$501,7,FALSE),"")))</f>
        <v/>
      </c>
      <c r="Q59" s="182" t="str">
        <f>IF($B59="","",(IFERROR(VLOOKUP($B59,ROOST_SITE_INFO!$B$3:$S$501,8,FALSE),"")))</f>
        <v/>
      </c>
      <c r="R59" s="182" t="str">
        <f>IF($B59="","",(IFERROR(VLOOKUP($B59,ROOST_SITE_INFO!$B$3:$S$501,9,FALSE),"")))</f>
        <v/>
      </c>
      <c r="S59" s="182" t="str">
        <f>IF($B59="","",(IFERROR(VLOOKUP($B59,ROOST_SITE_INFO!$B$3:$S$501,10,FALSE),"")))</f>
        <v/>
      </c>
      <c r="T59" s="182" t="str">
        <f>IF($B59="","",(IFERROR(VLOOKUP($B59,ROOST_SITE_INFO!$B$3:$S$501,11,FALSE),"")))</f>
        <v/>
      </c>
      <c r="U59" s="182" t="str">
        <f>IF($B59="","",(IFERROR(VLOOKUP($B59,ROOST_SITE_INFO!$B$3:$S$501,12,FALSE),"")))</f>
        <v/>
      </c>
      <c r="V59" s="182" t="str">
        <f>IF($B59="","",(IFERROR(VLOOKUP($B59,ROOST_SITE_INFO!$B$3:$S$501,13,FALSE),"")))</f>
        <v/>
      </c>
      <c r="W59" s="182" t="str">
        <f>IF($B59="","",(IFERROR(VLOOKUP($B59,ROOST_SITE_INFO!$B$3:$S$501,14,FALSE),"")))</f>
        <v/>
      </c>
      <c r="X59" s="182" t="str">
        <f>IF($B59="","",(IFERROR(VLOOKUP($B59,ROOST_SITE_INFO!$B$3:$S$501,15,FALSE),"")))</f>
        <v/>
      </c>
      <c r="Y59" s="182" t="str">
        <f>IF($B59="","",(IFERROR(VLOOKUP($B59,ROOST_SITE_INFO!$B$3:$S$501,16,FALSE),"")))</f>
        <v/>
      </c>
      <c r="Z59" s="182" t="str">
        <f>IF($B59="","",(IFERROR(VLOOKUP($B59,ROOST_SITE_INFO!$B$3:$S$501,17,FALSE),"")))</f>
        <v/>
      </c>
      <c r="AA59" s="182" t="str">
        <f>IF($B59="","",(IFERROR(VLOOKUP($B59,ROOST_SITE_INFO!$B$3:$S$501,18,FALSE),"")))</f>
        <v/>
      </c>
    </row>
    <row r="60" spans="1:27" x14ac:dyDescent="0.25">
      <c r="A60" s="180" t="str">
        <f>IF(ROOST_COUNT!B59=0,"",ROOST_COUNT!B59)</f>
        <v/>
      </c>
      <c r="B60" s="180" t="str">
        <f>IF(ROOST_COUNT!D59=0,"",ROOST_COUNT!D59)</f>
        <v/>
      </c>
      <c r="C60" s="180" t="str">
        <f>IF(ROOST_COUNT!C59=0,"",ROOST_COUNT!C59)</f>
        <v/>
      </c>
      <c r="D60" s="180" t="str">
        <f>IF(ROOST_COUNT!E59=0,"",ROOST_COUNT!E59)</f>
        <v/>
      </c>
      <c r="E60" s="181" t="str">
        <f>IF(ROOST_COUNT!F59=0,"",ROOST_COUNT!F59)</f>
        <v/>
      </c>
      <c r="F60" s="181" t="str">
        <f>IF(ROOST_COUNT!A59=0,"",ROOST_COUNT!A59)</f>
        <v/>
      </c>
      <c r="G60" s="182" t="str">
        <f>IF(ROOST_COUNT!G59=0,"",ROOST_COUNT!G59)</f>
        <v/>
      </c>
      <c r="H60" s="181" t="str">
        <f>IFERROR(VLOOKUP($A60,CAPTURE_DATA!$P$4:$T$500,3,FALSE),"")</f>
        <v/>
      </c>
      <c r="I60" s="181" t="str">
        <f>IFERROR(VLOOKUP($A60,CAPTURE_DATA!$P$4:$T$500,4,FALSE),"")</f>
        <v/>
      </c>
      <c r="J60" s="181" t="str">
        <f>IFERROR(VLOOKUP($A60,CAPTURE_DATA!$P$4:$T$500,5,FALSE),"")</f>
        <v/>
      </c>
      <c r="K60" s="181" t="str">
        <f>IFERROR(VLOOKUP($A60,CAPTURE_DATA!$P$4:$AC$500,14,FALSE),"")</f>
        <v/>
      </c>
      <c r="L60" s="182" t="str">
        <f>IF($B60="","",(IFERROR(VLOOKUP($B60,ROOST_SITE_INFO!$B$3:$S$501,3,FALSE),"")))</f>
        <v/>
      </c>
      <c r="M60" s="182" t="str">
        <f>IF($B60="","",(IFERROR(VLOOKUP($B60,ROOST_SITE_INFO!$B$3:$S$501,4,FALSE),"")))</f>
        <v/>
      </c>
      <c r="N60" s="182" t="str">
        <f>IF($B60="","",(IFERROR(VLOOKUP($B60,ROOST_SITE_INFO!$B$3:$S$501,5,FALSE),"")))</f>
        <v/>
      </c>
      <c r="O60" s="182" t="str">
        <f>IF($B60="","",(IFERROR(VLOOKUP($B60,ROOST_SITE_INFO!$B$3:$S$501,6,FALSE),"")))</f>
        <v/>
      </c>
      <c r="P60" s="182" t="str">
        <f>IF($B60="","",(IFERROR(VLOOKUP($B60,ROOST_SITE_INFO!$B$3:$S$501,7,FALSE),"")))</f>
        <v/>
      </c>
      <c r="Q60" s="182" t="str">
        <f>IF($B60="","",(IFERROR(VLOOKUP($B60,ROOST_SITE_INFO!$B$3:$S$501,8,FALSE),"")))</f>
        <v/>
      </c>
      <c r="R60" s="182" t="str">
        <f>IF($B60="","",(IFERROR(VLOOKUP($B60,ROOST_SITE_INFO!$B$3:$S$501,9,FALSE),"")))</f>
        <v/>
      </c>
      <c r="S60" s="182" t="str">
        <f>IF($B60="","",(IFERROR(VLOOKUP($B60,ROOST_SITE_INFO!$B$3:$S$501,10,FALSE),"")))</f>
        <v/>
      </c>
      <c r="T60" s="182" t="str">
        <f>IF($B60="","",(IFERROR(VLOOKUP($B60,ROOST_SITE_INFO!$B$3:$S$501,11,FALSE),"")))</f>
        <v/>
      </c>
      <c r="U60" s="182" t="str">
        <f>IF($B60="","",(IFERROR(VLOOKUP($B60,ROOST_SITE_INFO!$B$3:$S$501,12,FALSE),"")))</f>
        <v/>
      </c>
      <c r="V60" s="182" t="str">
        <f>IF($B60="","",(IFERROR(VLOOKUP($B60,ROOST_SITE_INFO!$B$3:$S$501,13,FALSE),"")))</f>
        <v/>
      </c>
      <c r="W60" s="182" t="str">
        <f>IF($B60="","",(IFERROR(VLOOKUP($B60,ROOST_SITE_INFO!$B$3:$S$501,14,FALSE),"")))</f>
        <v/>
      </c>
      <c r="X60" s="182" t="str">
        <f>IF($B60="","",(IFERROR(VLOOKUP($B60,ROOST_SITE_INFO!$B$3:$S$501,15,FALSE),"")))</f>
        <v/>
      </c>
      <c r="Y60" s="182" t="str">
        <f>IF($B60="","",(IFERROR(VLOOKUP($B60,ROOST_SITE_INFO!$B$3:$S$501,16,FALSE),"")))</f>
        <v/>
      </c>
      <c r="Z60" s="182" t="str">
        <f>IF($B60="","",(IFERROR(VLOOKUP($B60,ROOST_SITE_INFO!$B$3:$S$501,17,FALSE),"")))</f>
        <v/>
      </c>
      <c r="AA60" s="182" t="str">
        <f>IF($B60="","",(IFERROR(VLOOKUP($B60,ROOST_SITE_INFO!$B$3:$S$501,18,FALSE),"")))</f>
        <v/>
      </c>
    </row>
    <row r="61" spans="1:27" x14ac:dyDescent="0.25">
      <c r="A61" s="180" t="str">
        <f>IF(ROOST_COUNT!B60=0,"",ROOST_COUNT!B60)</f>
        <v/>
      </c>
      <c r="B61" s="180" t="str">
        <f>IF(ROOST_COUNT!D60=0,"",ROOST_COUNT!D60)</f>
        <v/>
      </c>
      <c r="C61" s="180" t="str">
        <f>IF(ROOST_COUNT!C60=0,"",ROOST_COUNT!C60)</f>
        <v/>
      </c>
      <c r="D61" s="180" t="str">
        <f>IF(ROOST_COUNT!E60=0,"",ROOST_COUNT!E60)</f>
        <v/>
      </c>
      <c r="E61" s="181" t="str">
        <f>IF(ROOST_COUNT!F60=0,"",ROOST_COUNT!F60)</f>
        <v/>
      </c>
      <c r="F61" s="181" t="str">
        <f>IF(ROOST_COUNT!A60=0,"",ROOST_COUNT!A60)</f>
        <v/>
      </c>
      <c r="G61" s="182" t="str">
        <f>IF(ROOST_COUNT!G60=0,"",ROOST_COUNT!G60)</f>
        <v/>
      </c>
      <c r="H61" s="181" t="str">
        <f>IFERROR(VLOOKUP($A61,CAPTURE_DATA!$P$4:$T$500,3,FALSE),"")</f>
        <v/>
      </c>
      <c r="I61" s="181" t="str">
        <f>IFERROR(VLOOKUP($A61,CAPTURE_DATA!$P$4:$T$500,4,FALSE),"")</f>
        <v/>
      </c>
      <c r="J61" s="181" t="str">
        <f>IFERROR(VLOOKUP($A61,CAPTURE_DATA!$P$4:$T$500,5,FALSE),"")</f>
        <v/>
      </c>
      <c r="K61" s="181" t="str">
        <f>IFERROR(VLOOKUP($A61,CAPTURE_DATA!$P$4:$AC$500,14,FALSE),"")</f>
        <v/>
      </c>
      <c r="L61" s="182" t="str">
        <f>IF($B61="","",(IFERROR(VLOOKUP($B61,ROOST_SITE_INFO!$B$3:$S$501,3,FALSE),"")))</f>
        <v/>
      </c>
      <c r="M61" s="182" t="str">
        <f>IF($B61="","",(IFERROR(VLOOKUP($B61,ROOST_SITE_INFO!$B$3:$S$501,4,FALSE),"")))</f>
        <v/>
      </c>
      <c r="N61" s="182" t="str">
        <f>IF($B61="","",(IFERROR(VLOOKUP($B61,ROOST_SITE_INFO!$B$3:$S$501,5,FALSE),"")))</f>
        <v/>
      </c>
      <c r="O61" s="182" t="str">
        <f>IF($B61="","",(IFERROR(VLOOKUP($B61,ROOST_SITE_INFO!$B$3:$S$501,6,FALSE),"")))</f>
        <v/>
      </c>
      <c r="P61" s="182" t="str">
        <f>IF($B61="","",(IFERROR(VLOOKUP($B61,ROOST_SITE_INFO!$B$3:$S$501,7,FALSE),"")))</f>
        <v/>
      </c>
      <c r="Q61" s="182" t="str">
        <f>IF($B61="","",(IFERROR(VLOOKUP($B61,ROOST_SITE_INFO!$B$3:$S$501,8,FALSE),"")))</f>
        <v/>
      </c>
      <c r="R61" s="182" t="str">
        <f>IF($B61="","",(IFERROR(VLOOKUP($B61,ROOST_SITE_INFO!$B$3:$S$501,9,FALSE),"")))</f>
        <v/>
      </c>
      <c r="S61" s="182" t="str">
        <f>IF($B61="","",(IFERROR(VLOOKUP($B61,ROOST_SITE_INFO!$B$3:$S$501,10,FALSE),"")))</f>
        <v/>
      </c>
      <c r="T61" s="182" t="str">
        <f>IF($B61="","",(IFERROR(VLOOKUP($B61,ROOST_SITE_INFO!$B$3:$S$501,11,FALSE),"")))</f>
        <v/>
      </c>
      <c r="U61" s="182" t="str">
        <f>IF($B61="","",(IFERROR(VLOOKUP($B61,ROOST_SITE_INFO!$B$3:$S$501,12,FALSE),"")))</f>
        <v/>
      </c>
      <c r="V61" s="182" t="str">
        <f>IF($B61="","",(IFERROR(VLOOKUP($B61,ROOST_SITE_INFO!$B$3:$S$501,13,FALSE),"")))</f>
        <v/>
      </c>
      <c r="W61" s="182" t="str">
        <f>IF($B61="","",(IFERROR(VLOOKUP($B61,ROOST_SITE_INFO!$B$3:$S$501,14,FALSE),"")))</f>
        <v/>
      </c>
      <c r="X61" s="182" t="str">
        <f>IF($B61="","",(IFERROR(VLOOKUP($B61,ROOST_SITE_INFO!$B$3:$S$501,15,FALSE),"")))</f>
        <v/>
      </c>
      <c r="Y61" s="182" t="str">
        <f>IF($B61="","",(IFERROR(VLOOKUP($B61,ROOST_SITE_INFO!$B$3:$S$501,16,FALSE),"")))</f>
        <v/>
      </c>
      <c r="Z61" s="182" t="str">
        <f>IF($B61="","",(IFERROR(VLOOKUP($B61,ROOST_SITE_INFO!$B$3:$S$501,17,FALSE),"")))</f>
        <v/>
      </c>
      <c r="AA61" s="182" t="str">
        <f>IF($B61="","",(IFERROR(VLOOKUP($B61,ROOST_SITE_INFO!$B$3:$S$501,18,FALSE),"")))</f>
        <v/>
      </c>
    </row>
    <row r="62" spans="1:27" x14ac:dyDescent="0.25">
      <c r="A62" s="180" t="str">
        <f>IF(ROOST_COUNT!B61=0,"",ROOST_COUNT!B61)</f>
        <v/>
      </c>
      <c r="B62" s="180" t="str">
        <f>IF(ROOST_COUNT!D61=0,"",ROOST_COUNT!D61)</f>
        <v/>
      </c>
      <c r="C62" s="180" t="str">
        <f>IF(ROOST_COUNT!C61=0,"",ROOST_COUNT!C61)</f>
        <v/>
      </c>
      <c r="D62" s="180" t="str">
        <f>IF(ROOST_COUNT!E61=0,"",ROOST_COUNT!E61)</f>
        <v/>
      </c>
      <c r="E62" s="181" t="str">
        <f>IF(ROOST_COUNT!F61=0,"",ROOST_COUNT!F61)</f>
        <v/>
      </c>
      <c r="F62" s="181" t="str">
        <f>IF(ROOST_COUNT!A61=0,"",ROOST_COUNT!A61)</f>
        <v/>
      </c>
      <c r="G62" s="182" t="str">
        <f>IF(ROOST_COUNT!G61=0,"",ROOST_COUNT!G61)</f>
        <v/>
      </c>
      <c r="H62" s="181" t="str">
        <f>IFERROR(VLOOKUP($A62,CAPTURE_DATA!$P$4:$T$500,3,FALSE),"")</f>
        <v/>
      </c>
      <c r="I62" s="181" t="str">
        <f>IFERROR(VLOOKUP($A62,CAPTURE_DATA!$P$4:$T$500,4,FALSE),"")</f>
        <v/>
      </c>
      <c r="J62" s="181" t="str">
        <f>IFERROR(VLOOKUP($A62,CAPTURE_DATA!$P$4:$T$500,5,FALSE),"")</f>
        <v/>
      </c>
      <c r="K62" s="181" t="str">
        <f>IFERROR(VLOOKUP($A62,CAPTURE_DATA!$P$4:$AC$500,14,FALSE),"")</f>
        <v/>
      </c>
      <c r="L62" s="182" t="str">
        <f>IF($B62="","",(IFERROR(VLOOKUP($B62,ROOST_SITE_INFO!$B$3:$S$501,3,FALSE),"")))</f>
        <v/>
      </c>
      <c r="M62" s="182" t="str">
        <f>IF($B62="","",(IFERROR(VLOOKUP($B62,ROOST_SITE_INFO!$B$3:$S$501,4,FALSE),"")))</f>
        <v/>
      </c>
      <c r="N62" s="182" t="str">
        <f>IF($B62="","",(IFERROR(VLOOKUP($B62,ROOST_SITE_INFO!$B$3:$S$501,5,FALSE),"")))</f>
        <v/>
      </c>
      <c r="O62" s="182" t="str">
        <f>IF($B62="","",(IFERROR(VLOOKUP($B62,ROOST_SITE_INFO!$B$3:$S$501,6,FALSE),"")))</f>
        <v/>
      </c>
      <c r="P62" s="182" t="str">
        <f>IF($B62="","",(IFERROR(VLOOKUP($B62,ROOST_SITE_INFO!$B$3:$S$501,7,FALSE),"")))</f>
        <v/>
      </c>
      <c r="Q62" s="182" t="str">
        <f>IF($B62="","",(IFERROR(VLOOKUP($B62,ROOST_SITE_INFO!$B$3:$S$501,8,FALSE),"")))</f>
        <v/>
      </c>
      <c r="R62" s="182" t="str">
        <f>IF($B62="","",(IFERROR(VLOOKUP($B62,ROOST_SITE_INFO!$B$3:$S$501,9,FALSE),"")))</f>
        <v/>
      </c>
      <c r="S62" s="182" t="str">
        <f>IF($B62="","",(IFERROR(VLOOKUP($B62,ROOST_SITE_INFO!$B$3:$S$501,10,FALSE),"")))</f>
        <v/>
      </c>
      <c r="T62" s="182" t="str">
        <f>IF($B62="","",(IFERROR(VLOOKUP($B62,ROOST_SITE_INFO!$B$3:$S$501,11,FALSE),"")))</f>
        <v/>
      </c>
      <c r="U62" s="182" t="str">
        <f>IF($B62="","",(IFERROR(VLOOKUP($B62,ROOST_SITE_INFO!$B$3:$S$501,12,FALSE),"")))</f>
        <v/>
      </c>
      <c r="V62" s="182" t="str">
        <f>IF($B62="","",(IFERROR(VLOOKUP($B62,ROOST_SITE_INFO!$B$3:$S$501,13,FALSE),"")))</f>
        <v/>
      </c>
      <c r="W62" s="182" t="str">
        <f>IF($B62="","",(IFERROR(VLOOKUP($B62,ROOST_SITE_INFO!$B$3:$S$501,14,FALSE),"")))</f>
        <v/>
      </c>
      <c r="X62" s="182" t="str">
        <f>IF($B62="","",(IFERROR(VLOOKUP($B62,ROOST_SITE_INFO!$B$3:$S$501,15,FALSE),"")))</f>
        <v/>
      </c>
      <c r="Y62" s="182" t="str">
        <f>IF($B62="","",(IFERROR(VLOOKUP($B62,ROOST_SITE_INFO!$B$3:$S$501,16,FALSE),"")))</f>
        <v/>
      </c>
      <c r="Z62" s="182" t="str">
        <f>IF($B62="","",(IFERROR(VLOOKUP($B62,ROOST_SITE_INFO!$B$3:$S$501,17,FALSE),"")))</f>
        <v/>
      </c>
      <c r="AA62" s="182" t="str">
        <f>IF($B62="","",(IFERROR(VLOOKUP($B62,ROOST_SITE_INFO!$B$3:$S$501,18,FALSE),"")))</f>
        <v/>
      </c>
    </row>
    <row r="63" spans="1:27" x14ac:dyDescent="0.25">
      <c r="A63" s="180" t="str">
        <f>IF(ROOST_COUNT!B62=0,"",ROOST_COUNT!B62)</f>
        <v/>
      </c>
      <c r="B63" s="180" t="str">
        <f>IF(ROOST_COUNT!D62=0,"",ROOST_COUNT!D62)</f>
        <v/>
      </c>
      <c r="C63" s="180" t="str">
        <f>IF(ROOST_COUNT!C62=0,"",ROOST_COUNT!C62)</f>
        <v/>
      </c>
      <c r="D63" s="180" t="str">
        <f>IF(ROOST_COUNT!E62=0,"",ROOST_COUNT!E62)</f>
        <v/>
      </c>
      <c r="E63" s="181" t="str">
        <f>IF(ROOST_COUNT!F62=0,"",ROOST_COUNT!F62)</f>
        <v/>
      </c>
      <c r="F63" s="181" t="str">
        <f>IF(ROOST_COUNT!A62=0,"",ROOST_COUNT!A62)</f>
        <v/>
      </c>
      <c r="G63" s="182" t="str">
        <f>IF(ROOST_COUNT!G62=0,"",ROOST_COUNT!G62)</f>
        <v/>
      </c>
      <c r="H63" s="181" t="str">
        <f>IFERROR(VLOOKUP($A63,CAPTURE_DATA!$P$4:$T$500,3,FALSE),"")</f>
        <v/>
      </c>
      <c r="I63" s="181" t="str">
        <f>IFERROR(VLOOKUP($A63,CAPTURE_DATA!$P$4:$T$500,4,FALSE),"")</f>
        <v/>
      </c>
      <c r="J63" s="181" t="str">
        <f>IFERROR(VLOOKUP($A63,CAPTURE_DATA!$P$4:$T$500,5,FALSE),"")</f>
        <v/>
      </c>
      <c r="K63" s="181" t="str">
        <f>IFERROR(VLOOKUP($A63,CAPTURE_DATA!$P$4:$AC$500,14,FALSE),"")</f>
        <v/>
      </c>
      <c r="L63" s="182" t="str">
        <f>IF($B63="","",(IFERROR(VLOOKUP($B63,ROOST_SITE_INFO!$B$3:$S$501,3,FALSE),"")))</f>
        <v/>
      </c>
      <c r="M63" s="182" t="str">
        <f>IF($B63="","",(IFERROR(VLOOKUP($B63,ROOST_SITE_INFO!$B$3:$S$501,4,FALSE),"")))</f>
        <v/>
      </c>
      <c r="N63" s="182" t="str">
        <f>IF($B63="","",(IFERROR(VLOOKUP($B63,ROOST_SITE_INFO!$B$3:$S$501,5,FALSE),"")))</f>
        <v/>
      </c>
      <c r="O63" s="182" t="str">
        <f>IF($B63="","",(IFERROR(VLOOKUP($B63,ROOST_SITE_INFO!$B$3:$S$501,6,FALSE),"")))</f>
        <v/>
      </c>
      <c r="P63" s="182" t="str">
        <f>IF($B63="","",(IFERROR(VLOOKUP($B63,ROOST_SITE_INFO!$B$3:$S$501,7,FALSE),"")))</f>
        <v/>
      </c>
      <c r="Q63" s="182" t="str">
        <f>IF($B63="","",(IFERROR(VLOOKUP($B63,ROOST_SITE_INFO!$B$3:$S$501,8,FALSE),"")))</f>
        <v/>
      </c>
      <c r="R63" s="182" t="str">
        <f>IF($B63="","",(IFERROR(VLOOKUP($B63,ROOST_SITE_INFO!$B$3:$S$501,9,FALSE),"")))</f>
        <v/>
      </c>
      <c r="S63" s="182" t="str">
        <f>IF($B63="","",(IFERROR(VLOOKUP($B63,ROOST_SITE_INFO!$B$3:$S$501,10,FALSE),"")))</f>
        <v/>
      </c>
      <c r="T63" s="182" t="str">
        <f>IF($B63="","",(IFERROR(VLOOKUP($B63,ROOST_SITE_INFO!$B$3:$S$501,11,FALSE),"")))</f>
        <v/>
      </c>
      <c r="U63" s="182" t="str">
        <f>IF($B63="","",(IFERROR(VLOOKUP($B63,ROOST_SITE_INFO!$B$3:$S$501,12,FALSE),"")))</f>
        <v/>
      </c>
      <c r="V63" s="182" t="str">
        <f>IF($B63="","",(IFERROR(VLOOKUP($B63,ROOST_SITE_INFO!$B$3:$S$501,13,FALSE),"")))</f>
        <v/>
      </c>
      <c r="W63" s="182" t="str">
        <f>IF($B63="","",(IFERROR(VLOOKUP($B63,ROOST_SITE_INFO!$B$3:$S$501,14,FALSE),"")))</f>
        <v/>
      </c>
      <c r="X63" s="182" t="str">
        <f>IF($B63="","",(IFERROR(VLOOKUP($B63,ROOST_SITE_INFO!$B$3:$S$501,15,FALSE),"")))</f>
        <v/>
      </c>
      <c r="Y63" s="182" t="str">
        <f>IF($B63="","",(IFERROR(VLOOKUP($B63,ROOST_SITE_INFO!$B$3:$S$501,16,FALSE),"")))</f>
        <v/>
      </c>
      <c r="Z63" s="182" t="str">
        <f>IF($B63="","",(IFERROR(VLOOKUP($B63,ROOST_SITE_INFO!$B$3:$S$501,17,FALSE),"")))</f>
        <v/>
      </c>
      <c r="AA63" s="182" t="str">
        <f>IF($B63="","",(IFERROR(VLOOKUP($B63,ROOST_SITE_INFO!$B$3:$S$501,18,FALSE),"")))</f>
        <v/>
      </c>
    </row>
    <row r="64" spans="1:27" x14ac:dyDescent="0.25">
      <c r="A64" s="180" t="str">
        <f>IF(ROOST_COUNT!B63=0,"",ROOST_COUNT!B63)</f>
        <v/>
      </c>
      <c r="B64" s="180" t="str">
        <f>IF(ROOST_COUNT!D63=0,"",ROOST_COUNT!D63)</f>
        <v/>
      </c>
      <c r="C64" s="180" t="str">
        <f>IF(ROOST_COUNT!C63=0,"",ROOST_COUNT!C63)</f>
        <v/>
      </c>
      <c r="D64" s="180" t="str">
        <f>IF(ROOST_COUNT!E63=0,"",ROOST_COUNT!E63)</f>
        <v/>
      </c>
      <c r="E64" s="181" t="str">
        <f>IF(ROOST_COUNT!F63=0,"",ROOST_COUNT!F63)</f>
        <v/>
      </c>
      <c r="F64" s="181" t="str">
        <f>IF(ROOST_COUNT!A63=0,"",ROOST_COUNT!A63)</f>
        <v/>
      </c>
      <c r="G64" s="182" t="str">
        <f>IF(ROOST_COUNT!G63=0,"",ROOST_COUNT!G63)</f>
        <v/>
      </c>
      <c r="H64" s="181" t="str">
        <f>IFERROR(VLOOKUP($A64,CAPTURE_DATA!$P$4:$T$500,3,FALSE),"")</f>
        <v/>
      </c>
      <c r="I64" s="181" t="str">
        <f>IFERROR(VLOOKUP($A64,CAPTURE_DATA!$P$4:$T$500,4,FALSE),"")</f>
        <v/>
      </c>
      <c r="J64" s="181" t="str">
        <f>IFERROR(VLOOKUP($A64,CAPTURE_DATA!$P$4:$T$500,5,FALSE),"")</f>
        <v/>
      </c>
      <c r="K64" s="181" t="str">
        <f>IFERROR(VLOOKUP($A64,CAPTURE_DATA!$P$4:$AC$500,14,FALSE),"")</f>
        <v/>
      </c>
      <c r="L64" s="182" t="str">
        <f>IF($B64="","",(IFERROR(VLOOKUP($B64,ROOST_SITE_INFO!$B$3:$S$501,3,FALSE),"")))</f>
        <v/>
      </c>
      <c r="M64" s="182" t="str">
        <f>IF($B64="","",(IFERROR(VLOOKUP($B64,ROOST_SITE_INFO!$B$3:$S$501,4,FALSE),"")))</f>
        <v/>
      </c>
      <c r="N64" s="182" t="str">
        <f>IF($B64="","",(IFERROR(VLOOKUP($B64,ROOST_SITE_INFO!$B$3:$S$501,5,FALSE),"")))</f>
        <v/>
      </c>
      <c r="O64" s="182" t="str">
        <f>IF($B64="","",(IFERROR(VLOOKUP($B64,ROOST_SITE_INFO!$B$3:$S$501,6,FALSE),"")))</f>
        <v/>
      </c>
      <c r="P64" s="182" t="str">
        <f>IF($B64="","",(IFERROR(VLOOKUP($B64,ROOST_SITE_INFO!$B$3:$S$501,7,FALSE),"")))</f>
        <v/>
      </c>
      <c r="Q64" s="182" t="str">
        <f>IF($B64="","",(IFERROR(VLOOKUP($B64,ROOST_SITE_INFO!$B$3:$S$501,8,FALSE),"")))</f>
        <v/>
      </c>
      <c r="R64" s="182" t="str">
        <f>IF($B64="","",(IFERROR(VLOOKUP($B64,ROOST_SITE_INFO!$B$3:$S$501,9,FALSE),"")))</f>
        <v/>
      </c>
      <c r="S64" s="182" t="str">
        <f>IF($B64="","",(IFERROR(VLOOKUP($B64,ROOST_SITE_INFO!$B$3:$S$501,10,FALSE),"")))</f>
        <v/>
      </c>
      <c r="T64" s="182" t="str">
        <f>IF($B64="","",(IFERROR(VLOOKUP($B64,ROOST_SITE_INFO!$B$3:$S$501,11,FALSE),"")))</f>
        <v/>
      </c>
      <c r="U64" s="182" t="str">
        <f>IF($B64="","",(IFERROR(VLOOKUP($B64,ROOST_SITE_INFO!$B$3:$S$501,12,FALSE),"")))</f>
        <v/>
      </c>
      <c r="V64" s="182" t="str">
        <f>IF($B64="","",(IFERROR(VLOOKUP($B64,ROOST_SITE_INFO!$B$3:$S$501,13,FALSE),"")))</f>
        <v/>
      </c>
      <c r="W64" s="182" t="str">
        <f>IF($B64="","",(IFERROR(VLOOKUP($B64,ROOST_SITE_INFO!$B$3:$S$501,14,FALSE),"")))</f>
        <v/>
      </c>
      <c r="X64" s="182" t="str">
        <f>IF($B64="","",(IFERROR(VLOOKUP($B64,ROOST_SITE_INFO!$B$3:$S$501,15,FALSE),"")))</f>
        <v/>
      </c>
      <c r="Y64" s="182" t="str">
        <f>IF($B64="","",(IFERROR(VLOOKUP($B64,ROOST_SITE_INFO!$B$3:$S$501,16,FALSE),"")))</f>
        <v/>
      </c>
      <c r="Z64" s="182" t="str">
        <f>IF($B64="","",(IFERROR(VLOOKUP($B64,ROOST_SITE_INFO!$B$3:$S$501,17,FALSE),"")))</f>
        <v/>
      </c>
      <c r="AA64" s="182" t="str">
        <f>IF($B64="","",(IFERROR(VLOOKUP($B64,ROOST_SITE_INFO!$B$3:$S$501,18,FALSE),"")))</f>
        <v/>
      </c>
    </row>
    <row r="65" spans="1:27" x14ac:dyDescent="0.25">
      <c r="A65" s="180" t="str">
        <f>IF(ROOST_COUNT!B64=0,"",ROOST_COUNT!B64)</f>
        <v/>
      </c>
      <c r="B65" s="180" t="str">
        <f>IF(ROOST_COUNT!D64=0,"",ROOST_COUNT!D64)</f>
        <v/>
      </c>
      <c r="C65" s="180" t="str">
        <f>IF(ROOST_COUNT!C64=0,"",ROOST_COUNT!C64)</f>
        <v/>
      </c>
      <c r="D65" s="180" t="str">
        <f>IF(ROOST_COUNT!E64=0,"",ROOST_COUNT!E64)</f>
        <v/>
      </c>
      <c r="E65" s="181" t="str">
        <f>IF(ROOST_COUNT!F64=0,"",ROOST_COUNT!F64)</f>
        <v/>
      </c>
      <c r="F65" s="181" t="str">
        <f>IF(ROOST_COUNT!A64=0,"",ROOST_COUNT!A64)</f>
        <v/>
      </c>
      <c r="G65" s="182" t="str">
        <f>IF(ROOST_COUNT!G64=0,"",ROOST_COUNT!G64)</f>
        <v/>
      </c>
      <c r="H65" s="181" t="str">
        <f>IFERROR(VLOOKUP($A65,CAPTURE_DATA!$P$4:$T$500,3,FALSE),"")</f>
        <v/>
      </c>
      <c r="I65" s="181" t="str">
        <f>IFERROR(VLOOKUP($A65,CAPTURE_DATA!$P$4:$T$500,4,FALSE),"")</f>
        <v/>
      </c>
      <c r="J65" s="181" t="str">
        <f>IFERROR(VLOOKUP($A65,CAPTURE_DATA!$P$4:$T$500,5,FALSE),"")</f>
        <v/>
      </c>
      <c r="K65" s="181" t="str">
        <f>IFERROR(VLOOKUP($A65,CAPTURE_DATA!$P$4:$AC$500,14,FALSE),"")</f>
        <v/>
      </c>
      <c r="L65" s="182" t="str">
        <f>IF($B65="","",(IFERROR(VLOOKUP($B65,ROOST_SITE_INFO!$B$3:$S$501,3,FALSE),"")))</f>
        <v/>
      </c>
      <c r="M65" s="182" t="str">
        <f>IF($B65="","",(IFERROR(VLOOKUP($B65,ROOST_SITE_INFO!$B$3:$S$501,4,FALSE),"")))</f>
        <v/>
      </c>
      <c r="N65" s="182" t="str">
        <f>IF($B65="","",(IFERROR(VLOOKUP($B65,ROOST_SITE_INFO!$B$3:$S$501,5,FALSE),"")))</f>
        <v/>
      </c>
      <c r="O65" s="182" t="str">
        <f>IF($B65="","",(IFERROR(VLOOKUP($B65,ROOST_SITE_INFO!$B$3:$S$501,6,FALSE),"")))</f>
        <v/>
      </c>
      <c r="P65" s="182" t="str">
        <f>IF($B65="","",(IFERROR(VLOOKUP($B65,ROOST_SITE_INFO!$B$3:$S$501,7,FALSE),"")))</f>
        <v/>
      </c>
      <c r="Q65" s="182" t="str">
        <f>IF($B65="","",(IFERROR(VLOOKUP($B65,ROOST_SITE_INFO!$B$3:$S$501,8,FALSE),"")))</f>
        <v/>
      </c>
      <c r="R65" s="182" t="str">
        <f>IF($B65="","",(IFERROR(VLOOKUP($B65,ROOST_SITE_INFO!$B$3:$S$501,9,FALSE),"")))</f>
        <v/>
      </c>
      <c r="S65" s="182" t="str">
        <f>IF($B65="","",(IFERROR(VLOOKUP($B65,ROOST_SITE_INFO!$B$3:$S$501,10,FALSE),"")))</f>
        <v/>
      </c>
      <c r="T65" s="182" t="str">
        <f>IF($B65="","",(IFERROR(VLOOKUP($B65,ROOST_SITE_INFO!$B$3:$S$501,11,FALSE),"")))</f>
        <v/>
      </c>
      <c r="U65" s="182" t="str">
        <f>IF($B65="","",(IFERROR(VLOOKUP($B65,ROOST_SITE_INFO!$B$3:$S$501,12,FALSE),"")))</f>
        <v/>
      </c>
      <c r="V65" s="182" t="str">
        <f>IF($B65="","",(IFERROR(VLOOKUP($B65,ROOST_SITE_INFO!$B$3:$S$501,13,FALSE),"")))</f>
        <v/>
      </c>
      <c r="W65" s="182" t="str">
        <f>IF($B65="","",(IFERROR(VLOOKUP($B65,ROOST_SITE_INFO!$B$3:$S$501,14,FALSE),"")))</f>
        <v/>
      </c>
      <c r="X65" s="182" t="str">
        <f>IF($B65="","",(IFERROR(VLOOKUP($B65,ROOST_SITE_INFO!$B$3:$S$501,15,FALSE),"")))</f>
        <v/>
      </c>
      <c r="Y65" s="182" t="str">
        <f>IF($B65="","",(IFERROR(VLOOKUP($B65,ROOST_SITE_INFO!$B$3:$S$501,16,FALSE),"")))</f>
        <v/>
      </c>
      <c r="Z65" s="182" t="str">
        <f>IF($B65="","",(IFERROR(VLOOKUP($B65,ROOST_SITE_INFO!$B$3:$S$501,17,FALSE),"")))</f>
        <v/>
      </c>
      <c r="AA65" s="182" t="str">
        <f>IF($B65="","",(IFERROR(VLOOKUP($B65,ROOST_SITE_INFO!$B$3:$S$501,18,FALSE),"")))</f>
        <v/>
      </c>
    </row>
    <row r="66" spans="1:27" x14ac:dyDescent="0.25">
      <c r="A66" s="180" t="str">
        <f>IF(ROOST_COUNT!B65=0,"",ROOST_COUNT!B65)</f>
        <v/>
      </c>
      <c r="B66" s="180" t="str">
        <f>IF(ROOST_COUNT!D65=0,"",ROOST_COUNT!D65)</f>
        <v/>
      </c>
      <c r="C66" s="180" t="str">
        <f>IF(ROOST_COUNT!C65=0,"",ROOST_COUNT!C65)</f>
        <v/>
      </c>
      <c r="D66" s="180" t="str">
        <f>IF(ROOST_COUNT!E65=0,"",ROOST_COUNT!E65)</f>
        <v/>
      </c>
      <c r="E66" s="181" t="str">
        <f>IF(ROOST_COUNT!F65=0,"",ROOST_COUNT!F65)</f>
        <v/>
      </c>
      <c r="F66" s="181" t="str">
        <f>IF(ROOST_COUNT!A65=0,"",ROOST_COUNT!A65)</f>
        <v/>
      </c>
      <c r="G66" s="182" t="str">
        <f>IF(ROOST_COUNT!G65=0,"",ROOST_COUNT!G65)</f>
        <v/>
      </c>
      <c r="H66" s="181" t="str">
        <f>IFERROR(VLOOKUP($A66,CAPTURE_DATA!$P$4:$T$500,3,FALSE),"")</f>
        <v/>
      </c>
      <c r="I66" s="181" t="str">
        <f>IFERROR(VLOOKUP($A66,CAPTURE_DATA!$P$4:$T$500,4,FALSE),"")</f>
        <v/>
      </c>
      <c r="J66" s="181" t="str">
        <f>IFERROR(VLOOKUP($A66,CAPTURE_DATA!$P$4:$T$500,5,FALSE),"")</f>
        <v/>
      </c>
      <c r="K66" s="181" t="str">
        <f>IFERROR(VLOOKUP($A66,CAPTURE_DATA!$P$4:$AC$500,14,FALSE),"")</f>
        <v/>
      </c>
      <c r="L66" s="182" t="str">
        <f>IF($B66="","",(IFERROR(VLOOKUP($B66,ROOST_SITE_INFO!$B$3:$S$501,3,FALSE),"")))</f>
        <v/>
      </c>
      <c r="M66" s="182" t="str">
        <f>IF($B66="","",(IFERROR(VLOOKUP($B66,ROOST_SITE_INFO!$B$3:$S$501,4,FALSE),"")))</f>
        <v/>
      </c>
      <c r="N66" s="182" t="str">
        <f>IF($B66="","",(IFERROR(VLOOKUP($B66,ROOST_SITE_INFO!$B$3:$S$501,5,FALSE),"")))</f>
        <v/>
      </c>
      <c r="O66" s="182" t="str">
        <f>IF($B66="","",(IFERROR(VLOOKUP($B66,ROOST_SITE_INFO!$B$3:$S$501,6,FALSE),"")))</f>
        <v/>
      </c>
      <c r="P66" s="182" t="str">
        <f>IF($B66="","",(IFERROR(VLOOKUP($B66,ROOST_SITE_INFO!$B$3:$S$501,7,FALSE),"")))</f>
        <v/>
      </c>
      <c r="Q66" s="182" t="str">
        <f>IF($B66="","",(IFERROR(VLOOKUP($B66,ROOST_SITE_INFO!$B$3:$S$501,8,FALSE),"")))</f>
        <v/>
      </c>
      <c r="R66" s="182" t="str">
        <f>IF($B66="","",(IFERROR(VLOOKUP($B66,ROOST_SITE_INFO!$B$3:$S$501,9,FALSE),"")))</f>
        <v/>
      </c>
      <c r="S66" s="182" t="str">
        <f>IF($B66="","",(IFERROR(VLOOKUP($B66,ROOST_SITE_INFO!$B$3:$S$501,10,FALSE),"")))</f>
        <v/>
      </c>
      <c r="T66" s="182" t="str">
        <f>IF($B66="","",(IFERROR(VLOOKUP($B66,ROOST_SITE_INFO!$B$3:$S$501,11,FALSE),"")))</f>
        <v/>
      </c>
      <c r="U66" s="182" t="str">
        <f>IF($B66="","",(IFERROR(VLOOKUP($B66,ROOST_SITE_INFO!$B$3:$S$501,12,FALSE),"")))</f>
        <v/>
      </c>
      <c r="V66" s="182" t="str">
        <f>IF($B66="","",(IFERROR(VLOOKUP($B66,ROOST_SITE_INFO!$B$3:$S$501,13,FALSE),"")))</f>
        <v/>
      </c>
      <c r="W66" s="182" t="str">
        <f>IF($B66="","",(IFERROR(VLOOKUP($B66,ROOST_SITE_INFO!$B$3:$S$501,14,FALSE),"")))</f>
        <v/>
      </c>
      <c r="X66" s="182" t="str">
        <f>IF($B66="","",(IFERROR(VLOOKUP($B66,ROOST_SITE_INFO!$B$3:$S$501,15,FALSE),"")))</f>
        <v/>
      </c>
      <c r="Y66" s="182" t="str">
        <f>IF($B66="","",(IFERROR(VLOOKUP($B66,ROOST_SITE_INFO!$B$3:$S$501,16,FALSE),"")))</f>
        <v/>
      </c>
      <c r="Z66" s="182" t="str">
        <f>IF($B66="","",(IFERROR(VLOOKUP($B66,ROOST_SITE_INFO!$B$3:$S$501,17,FALSE),"")))</f>
        <v/>
      </c>
      <c r="AA66" s="182" t="str">
        <f>IF($B66="","",(IFERROR(VLOOKUP($B66,ROOST_SITE_INFO!$B$3:$S$501,18,FALSE),"")))</f>
        <v/>
      </c>
    </row>
    <row r="67" spans="1:27" x14ac:dyDescent="0.25">
      <c r="A67" s="180" t="str">
        <f>IF(ROOST_COUNT!B66=0,"",ROOST_COUNT!B66)</f>
        <v/>
      </c>
      <c r="B67" s="180" t="str">
        <f>IF(ROOST_COUNT!D66=0,"",ROOST_COUNT!D66)</f>
        <v/>
      </c>
      <c r="C67" s="180" t="str">
        <f>IF(ROOST_COUNT!C66=0,"",ROOST_COUNT!C66)</f>
        <v/>
      </c>
      <c r="D67" s="180" t="str">
        <f>IF(ROOST_COUNT!E66=0,"",ROOST_COUNT!E66)</f>
        <v/>
      </c>
      <c r="E67" s="181" t="str">
        <f>IF(ROOST_COUNT!F66=0,"",ROOST_COUNT!F66)</f>
        <v/>
      </c>
      <c r="F67" s="181" t="str">
        <f>IF(ROOST_COUNT!A66=0,"",ROOST_COUNT!A66)</f>
        <v/>
      </c>
      <c r="G67" s="182" t="str">
        <f>IF(ROOST_COUNT!G66=0,"",ROOST_COUNT!G66)</f>
        <v/>
      </c>
      <c r="H67" s="181" t="str">
        <f>IFERROR(VLOOKUP($A67,CAPTURE_DATA!$P$4:$T$500,3,FALSE),"")</f>
        <v/>
      </c>
      <c r="I67" s="181" t="str">
        <f>IFERROR(VLOOKUP($A67,CAPTURE_DATA!$P$4:$T$500,4,FALSE),"")</f>
        <v/>
      </c>
      <c r="J67" s="181" t="str">
        <f>IFERROR(VLOOKUP($A67,CAPTURE_DATA!$P$4:$T$500,5,FALSE),"")</f>
        <v/>
      </c>
      <c r="K67" s="181" t="str">
        <f>IFERROR(VLOOKUP($A67,CAPTURE_DATA!$P$4:$AC$500,14,FALSE),"")</f>
        <v/>
      </c>
      <c r="L67" s="182" t="str">
        <f>IF($B67="","",(IFERROR(VLOOKUP($B67,ROOST_SITE_INFO!$B$3:$S$501,3,FALSE),"")))</f>
        <v/>
      </c>
      <c r="M67" s="182" t="str">
        <f>IF($B67="","",(IFERROR(VLOOKUP($B67,ROOST_SITE_INFO!$B$3:$S$501,4,FALSE),"")))</f>
        <v/>
      </c>
      <c r="N67" s="182" t="str">
        <f>IF($B67="","",(IFERROR(VLOOKUP($B67,ROOST_SITE_INFO!$B$3:$S$501,5,FALSE),"")))</f>
        <v/>
      </c>
      <c r="O67" s="182" t="str">
        <f>IF($B67="","",(IFERROR(VLOOKUP($B67,ROOST_SITE_INFO!$B$3:$S$501,6,FALSE),"")))</f>
        <v/>
      </c>
      <c r="P67" s="182" t="str">
        <f>IF($B67="","",(IFERROR(VLOOKUP($B67,ROOST_SITE_INFO!$B$3:$S$501,7,FALSE),"")))</f>
        <v/>
      </c>
      <c r="Q67" s="182" t="str">
        <f>IF($B67="","",(IFERROR(VLOOKUP($B67,ROOST_SITE_INFO!$B$3:$S$501,8,FALSE),"")))</f>
        <v/>
      </c>
      <c r="R67" s="182" t="str">
        <f>IF($B67="","",(IFERROR(VLOOKUP($B67,ROOST_SITE_INFO!$B$3:$S$501,9,FALSE),"")))</f>
        <v/>
      </c>
      <c r="S67" s="182" t="str">
        <f>IF($B67="","",(IFERROR(VLOOKUP($B67,ROOST_SITE_INFO!$B$3:$S$501,10,FALSE),"")))</f>
        <v/>
      </c>
      <c r="T67" s="182" t="str">
        <f>IF($B67="","",(IFERROR(VLOOKUP($B67,ROOST_SITE_INFO!$B$3:$S$501,11,FALSE),"")))</f>
        <v/>
      </c>
      <c r="U67" s="182" t="str">
        <f>IF($B67="","",(IFERROR(VLOOKUP($B67,ROOST_SITE_INFO!$B$3:$S$501,12,FALSE),"")))</f>
        <v/>
      </c>
      <c r="V67" s="182" t="str">
        <f>IF($B67="","",(IFERROR(VLOOKUP($B67,ROOST_SITE_INFO!$B$3:$S$501,13,FALSE),"")))</f>
        <v/>
      </c>
      <c r="W67" s="182" t="str">
        <f>IF($B67="","",(IFERROR(VLOOKUP($B67,ROOST_SITE_INFO!$B$3:$S$501,14,FALSE),"")))</f>
        <v/>
      </c>
      <c r="X67" s="182" t="str">
        <f>IF($B67="","",(IFERROR(VLOOKUP($B67,ROOST_SITE_INFO!$B$3:$S$501,15,FALSE),"")))</f>
        <v/>
      </c>
      <c r="Y67" s="182" t="str">
        <f>IF($B67="","",(IFERROR(VLOOKUP($B67,ROOST_SITE_INFO!$B$3:$S$501,16,FALSE),"")))</f>
        <v/>
      </c>
      <c r="Z67" s="182" t="str">
        <f>IF($B67="","",(IFERROR(VLOOKUP($B67,ROOST_SITE_INFO!$B$3:$S$501,17,FALSE),"")))</f>
        <v/>
      </c>
      <c r="AA67" s="182" t="str">
        <f>IF($B67="","",(IFERROR(VLOOKUP($B67,ROOST_SITE_INFO!$B$3:$S$501,18,FALSE),"")))</f>
        <v/>
      </c>
    </row>
    <row r="68" spans="1:27" x14ac:dyDescent="0.25">
      <c r="A68" s="180" t="str">
        <f>IF(ROOST_COUNT!B67=0,"",ROOST_COUNT!B67)</f>
        <v/>
      </c>
      <c r="B68" s="180" t="str">
        <f>IF(ROOST_COUNT!D67=0,"",ROOST_COUNT!D67)</f>
        <v/>
      </c>
      <c r="C68" s="180" t="str">
        <f>IF(ROOST_COUNT!C67=0,"",ROOST_COUNT!C67)</f>
        <v/>
      </c>
      <c r="D68" s="180" t="str">
        <f>IF(ROOST_COUNT!E67=0,"",ROOST_COUNT!E67)</f>
        <v/>
      </c>
      <c r="E68" s="181" t="str">
        <f>IF(ROOST_COUNT!F67=0,"",ROOST_COUNT!F67)</f>
        <v/>
      </c>
      <c r="F68" s="181" t="str">
        <f>IF(ROOST_COUNT!A67=0,"",ROOST_COUNT!A67)</f>
        <v/>
      </c>
      <c r="G68" s="182" t="str">
        <f>IF(ROOST_COUNT!G67=0,"",ROOST_COUNT!G67)</f>
        <v/>
      </c>
      <c r="H68" s="181" t="str">
        <f>IFERROR(VLOOKUP($A68,CAPTURE_DATA!$P$4:$T$500,3,FALSE),"")</f>
        <v/>
      </c>
      <c r="I68" s="181" t="str">
        <f>IFERROR(VLOOKUP($A68,CAPTURE_DATA!$P$4:$T$500,4,FALSE),"")</f>
        <v/>
      </c>
      <c r="J68" s="181" t="str">
        <f>IFERROR(VLOOKUP($A68,CAPTURE_DATA!$P$4:$T$500,5,FALSE),"")</f>
        <v/>
      </c>
      <c r="K68" s="181" t="str">
        <f>IFERROR(VLOOKUP($A68,CAPTURE_DATA!$P$4:$AC$500,14,FALSE),"")</f>
        <v/>
      </c>
      <c r="L68" s="182" t="str">
        <f>IF($B68="","",(IFERROR(VLOOKUP($B68,ROOST_SITE_INFO!$B$3:$S$501,3,FALSE),"")))</f>
        <v/>
      </c>
      <c r="M68" s="182" t="str">
        <f>IF($B68="","",(IFERROR(VLOOKUP($B68,ROOST_SITE_INFO!$B$3:$S$501,4,FALSE),"")))</f>
        <v/>
      </c>
      <c r="N68" s="182" t="str">
        <f>IF($B68="","",(IFERROR(VLOOKUP($B68,ROOST_SITE_INFO!$B$3:$S$501,5,FALSE),"")))</f>
        <v/>
      </c>
      <c r="O68" s="182" t="str">
        <f>IF($B68="","",(IFERROR(VLOOKUP($B68,ROOST_SITE_INFO!$B$3:$S$501,6,FALSE),"")))</f>
        <v/>
      </c>
      <c r="P68" s="182" t="str">
        <f>IF($B68="","",(IFERROR(VLOOKUP($B68,ROOST_SITE_INFO!$B$3:$S$501,7,FALSE),"")))</f>
        <v/>
      </c>
      <c r="Q68" s="182" t="str">
        <f>IF($B68="","",(IFERROR(VLOOKUP($B68,ROOST_SITE_INFO!$B$3:$S$501,8,FALSE),"")))</f>
        <v/>
      </c>
      <c r="R68" s="182" t="str">
        <f>IF($B68="","",(IFERROR(VLOOKUP($B68,ROOST_SITE_INFO!$B$3:$S$501,9,FALSE),"")))</f>
        <v/>
      </c>
      <c r="S68" s="182" t="str">
        <f>IF($B68="","",(IFERROR(VLOOKUP($B68,ROOST_SITE_INFO!$B$3:$S$501,10,FALSE),"")))</f>
        <v/>
      </c>
      <c r="T68" s="182" t="str">
        <f>IF($B68="","",(IFERROR(VLOOKUP($B68,ROOST_SITE_INFO!$B$3:$S$501,11,FALSE),"")))</f>
        <v/>
      </c>
      <c r="U68" s="182" t="str">
        <f>IF($B68="","",(IFERROR(VLOOKUP($B68,ROOST_SITE_INFO!$B$3:$S$501,12,FALSE),"")))</f>
        <v/>
      </c>
      <c r="V68" s="182" t="str">
        <f>IF($B68="","",(IFERROR(VLOOKUP($B68,ROOST_SITE_INFO!$B$3:$S$501,13,FALSE),"")))</f>
        <v/>
      </c>
      <c r="W68" s="182" t="str">
        <f>IF($B68="","",(IFERROR(VLOOKUP($B68,ROOST_SITE_INFO!$B$3:$S$501,14,FALSE),"")))</f>
        <v/>
      </c>
      <c r="X68" s="182" t="str">
        <f>IF($B68="","",(IFERROR(VLOOKUP($B68,ROOST_SITE_INFO!$B$3:$S$501,15,FALSE),"")))</f>
        <v/>
      </c>
      <c r="Y68" s="182" t="str">
        <f>IF($B68="","",(IFERROR(VLOOKUP($B68,ROOST_SITE_INFO!$B$3:$S$501,16,FALSE),"")))</f>
        <v/>
      </c>
      <c r="Z68" s="182" t="str">
        <f>IF($B68="","",(IFERROR(VLOOKUP($B68,ROOST_SITE_INFO!$B$3:$S$501,17,FALSE),"")))</f>
        <v/>
      </c>
      <c r="AA68" s="182" t="str">
        <f>IF($B68="","",(IFERROR(VLOOKUP($B68,ROOST_SITE_INFO!$B$3:$S$501,18,FALSE),"")))</f>
        <v/>
      </c>
    </row>
    <row r="69" spans="1:27" x14ac:dyDescent="0.25">
      <c r="A69" s="180" t="str">
        <f>IF(ROOST_COUNT!B68=0,"",ROOST_COUNT!B68)</f>
        <v/>
      </c>
      <c r="B69" s="180" t="str">
        <f>IF(ROOST_COUNT!D68=0,"",ROOST_COUNT!D68)</f>
        <v/>
      </c>
      <c r="C69" s="180" t="str">
        <f>IF(ROOST_COUNT!C68=0,"",ROOST_COUNT!C68)</f>
        <v/>
      </c>
      <c r="D69" s="180" t="str">
        <f>IF(ROOST_COUNT!E68=0,"",ROOST_COUNT!E68)</f>
        <v/>
      </c>
      <c r="E69" s="181" t="str">
        <f>IF(ROOST_COUNT!F68=0,"",ROOST_COUNT!F68)</f>
        <v/>
      </c>
      <c r="F69" s="181" t="str">
        <f>IF(ROOST_COUNT!A68=0,"",ROOST_COUNT!A68)</f>
        <v/>
      </c>
      <c r="G69" s="182" t="str">
        <f>IF(ROOST_COUNT!G68=0,"",ROOST_COUNT!G68)</f>
        <v/>
      </c>
      <c r="H69" s="181" t="str">
        <f>IFERROR(VLOOKUP($A69,CAPTURE_DATA!$P$4:$T$500,3,FALSE),"")</f>
        <v/>
      </c>
      <c r="I69" s="181" t="str">
        <f>IFERROR(VLOOKUP($A69,CAPTURE_DATA!$P$4:$T$500,4,FALSE),"")</f>
        <v/>
      </c>
      <c r="J69" s="181" t="str">
        <f>IFERROR(VLOOKUP($A69,CAPTURE_DATA!$P$4:$T$500,5,FALSE),"")</f>
        <v/>
      </c>
      <c r="K69" s="181" t="str">
        <f>IFERROR(VLOOKUP($A69,CAPTURE_DATA!$P$4:$AC$500,14,FALSE),"")</f>
        <v/>
      </c>
      <c r="L69" s="182" t="str">
        <f>IF($B69="","",(IFERROR(VLOOKUP($B69,ROOST_SITE_INFO!$B$3:$S$501,3,FALSE),"")))</f>
        <v/>
      </c>
      <c r="M69" s="182" t="str">
        <f>IF($B69="","",(IFERROR(VLOOKUP($B69,ROOST_SITE_INFO!$B$3:$S$501,4,FALSE),"")))</f>
        <v/>
      </c>
      <c r="N69" s="182" t="str">
        <f>IF($B69="","",(IFERROR(VLOOKUP($B69,ROOST_SITE_INFO!$B$3:$S$501,5,FALSE),"")))</f>
        <v/>
      </c>
      <c r="O69" s="182" t="str">
        <f>IF($B69="","",(IFERROR(VLOOKUP($B69,ROOST_SITE_INFO!$B$3:$S$501,6,FALSE),"")))</f>
        <v/>
      </c>
      <c r="P69" s="182" t="str">
        <f>IF($B69="","",(IFERROR(VLOOKUP($B69,ROOST_SITE_INFO!$B$3:$S$501,7,FALSE),"")))</f>
        <v/>
      </c>
      <c r="Q69" s="182" t="str">
        <f>IF($B69="","",(IFERROR(VLOOKUP($B69,ROOST_SITE_INFO!$B$3:$S$501,8,FALSE),"")))</f>
        <v/>
      </c>
      <c r="R69" s="182" t="str">
        <f>IF($B69="","",(IFERROR(VLOOKUP($B69,ROOST_SITE_INFO!$B$3:$S$501,9,FALSE),"")))</f>
        <v/>
      </c>
      <c r="S69" s="182" t="str">
        <f>IF($B69="","",(IFERROR(VLOOKUP($B69,ROOST_SITE_INFO!$B$3:$S$501,10,FALSE),"")))</f>
        <v/>
      </c>
      <c r="T69" s="182" t="str">
        <f>IF($B69="","",(IFERROR(VLOOKUP($B69,ROOST_SITE_INFO!$B$3:$S$501,11,FALSE),"")))</f>
        <v/>
      </c>
      <c r="U69" s="182" t="str">
        <f>IF($B69="","",(IFERROR(VLOOKUP($B69,ROOST_SITE_INFO!$B$3:$S$501,12,FALSE),"")))</f>
        <v/>
      </c>
      <c r="V69" s="182" t="str">
        <f>IF($B69="","",(IFERROR(VLOOKUP($B69,ROOST_SITE_INFO!$B$3:$S$501,13,FALSE),"")))</f>
        <v/>
      </c>
      <c r="W69" s="182" t="str">
        <f>IF($B69="","",(IFERROR(VLOOKUP($B69,ROOST_SITE_INFO!$B$3:$S$501,14,FALSE),"")))</f>
        <v/>
      </c>
      <c r="X69" s="182" t="str">
        <f>IF($B69="","",(IFERROR(VLOOKUP($B69,ROOST_SITE_INFO!$B$3:$S$501,15,FALSE),"")))</f>
        <v/>
      </c>
      <c r="Y69" s="182" t="str">
        <f>IF($B69="","",(IFERROR(VLOOKUP($B69,ROOST_SITE_INFO!$B$3:$S$501,16,FALSE),"")))</f>
        <v/>
      </c>
      <c r="Z69" s="182" t="str">
        <f>IF($B69="","",(IFERROR(VLOOKUP($B69,ROOST_SITE_INFO!$B$3:$S$501,17,FALSE),"")))</f>
        <v/>
      </c>
      <c r="AA69" s="182" t="str">
        <f>IF($B69="","",(IFERROR(VLOOKUP($B69,ROOST_SITE_INFO!$B$3:$S$501,18,FALSE),"")))</f>
        <v/>
      </c>
    </row>
    <row r="70" spans="1:27" x14ac:dyDescent="0.25">
      <c r="A70" s="180" t="str">
        <f>IF(ROOST_COUNT!B69=0,"",ROOST_COUNT!B69)</f>
        <v/>
      </c>
      <c r="B70" s="180" t="str">
        <f>IF(ROOST_COUNT!D69=0,"",ROOST_COUNT!D69)</f>
        <v/>
      </c>
      <c r="C70" s="180" t="str">
        <f>IF(ROOST_COUNT!C69=0,"",ROOST_COUNT!C69)</f>
        <v/>
      </c>
      <c r="D70" s="180" t="str">
        <f>IF(ROOST_COUNT!E69=0,"",ROOST_COUNT!E69)</f>
        <v/>
      </c>
      <c r="E70" s="181" t="str">
        <f>IF(ROOST_COUNT!F69=0,"",ROOST_COUNT!F69)</f>
        <v/>
      </c>
      <c r="F70" s="181" t="str">
        <f>IF(ROOST_COUNT!A69=0,"",ROOST_COUNT!A69)</f>
        <v/>
      </c>
      <c r="G70" s="182" t="str">
        <f>IF(ROOST_COUNT!G69=0,"",ROOST_COUNT!G69)</f>
        <v/>
      </c>
      <c r="H70" s="181" t="str">
        <f>IFERROR(VLOOKUP($A70,CAPTURE_DATA!$P$4:$T$500,3,FALSE),"")</f>
        <v/>
      </c>
      <c r="I70" s="181" t="str">
        <f>IFERROR(VLOOKUP($A70,CAPTURE_DATA!$P$4:$T$500,4,FALSE),"")</f>
        <v/>
      </c>
      <c r="J70" s="181" t="str">
        <f>IFERROR(VLOOKUP($A70,CAPTURE_DATA!$P$4:$T$500,5,FALSE),"")</f>
        <v/>
      </c>
      <c r="K70" s="181" t="str">
        <f>IFERROR(VLOOKUP($A70,CAPTURE_DATA!$P$4:$AC$500,14,FALSE),"")</f>
        <v/>
      </c>
      <c r="L70" s="182" t="str">
        <f>IF($B70="","",(IFERROR(VLOOKUP($B70,ROOST_SITE_INFO!$B$3:$S$501,3,FALSE),"")))</f>
        <v/>
      </c>
      <c r="M70" s="182" t="str">
        <f>IF($B70="","",(IFERROR(VLOOKUP($B70,ROOST_SITE_INFO!$B$3:$S$501,4,FALSE),"")))</f>
        <v/>
      </c>
      <c r="N70" s="182" t="str">
        <f>IF($B70="","",(IFERROR(VLOOKUP($B70,ROOST_SITE_INFO!$B$3:$S$501,5,FALSE),"")))</f>
        <v/>
      </c>
      <c r="O70" s="182" t="str">
        <f>IF($B70="","",(IFERROR(VLOOKUP($B70,ROOST_SITE_INFO!$B$3:$S$501,6,FALSE),"")))</f>
        <v/>
      </c>
      <c r="P70" s="182" t="str">
        <f>IF($B70="","",(IFERROR(VLOOKUP($B70,ROOST_SITE_INFO!$B$3:$S$501,7,FALSE),"")))</f>
        <v/>
      </c>
      <c r="Q70" s="182" t="str">
        <f>IF($B70="","",(IFERROR(VLOOKUP($B70,ROOST_SITE_INFO!$B$3:$S$501,8,FALSE),"")))</f>
        <v/>
      </c>
      <c r="R70" s="182" t="str">
        <f>IF($B70="","",(IFERROR(VLOOKUP($B70,ROOST_SITE_INFO!$B$3:$S$501,9,FALSE),"")))</f>
        <v/>
      </c>
      <c r="S70" s="182" t="str">
        <f>IF($B70="","",(IFERROR(VLOOKUP($B70,ROOST_SITE_INFO!$B$3:$S$501,10,FALSE),"")))</f>
        <v/>
      </c>
      <c r="T70" s="182" t="str">
        <f>IF($B70="","",(IFERROR(VLOOKUP($B70,ROOST_SITE_INFO!$B$3:$S$501,11,FALSE),"")))</f>
        <v/>
      </c>
      <c r="U70" s="182" t="str">
        <f>IF($B70="","",(IFERROR(VLOOKUP($B70,ROOST_SITE_INFO!$B$3:$S$501,12,FALSE),"")))</f>
        <v/>
      </c>
      <c r="V70" s="182" t="str">
        <f>IF($B70="","",(IFERROR(VLOOKUP($B70,ROOST_SITE_INFO!$B$3:$S$501,13,FALSE),"")))</f>
        <v/>
      </c>
      <c r="W70" s="182" t="str">
        <f>IF($B70="","",(IFERROR(VLOOKUP($B70,ROOST_SITE_INFO!$B$3:$S$501,14,FALSE),"")))</f>
        <v/>
      </c>
      <c r="X70" s="182" t="str">
        <f>IF($B70="","",(IFERROR(VLOOKUP($B70,ROOST_SITE_INFO!$B$3:$S$501,15,FALSE),"")))</f>
        <v/>
      </c>
      <c r="Y70" s="182" t="str">
        <f>IF($B70="","",(IFERROR(VLOOKUP($B70,ROOST_SITE_INFO!$B$3:$S$501,16,FALSE),"")))</f>
        <v/>
      </c>
      <c r="Z70" s="182" t="str">
        <f>IF($B70="","",(IFERROR(VLOOKUP($B70,ROOST_SITE_INFO!$B$3:$S$501,17,FALSE),"")))</f>
        <v/>
      </c>
      <c r="AA70" s="182" t="str">
        <f>IF($B70="","",(IFERROR(VLOOKUP($B70,ROOST_SITE_INFO!$B$3:$S$501,18,FALSE),"")))</f>
        <v/>
      </c>
    </row>
    <row r="71" spans="1:27" x14ac:dyDescent="0.25">
      <c r="A71" s="180" t="str">
        <f>IF(ROOST_COUNT!B70=0,"",ROOST_COUNT!B70)</f>
        <v/>
      </c>
      <c r="B71" s="180" t="str">
        <f>IF(ROOST_COUNT!D70=0,"",ROOST_COUNT!D70)</f>
        <v/>
      </c>
      <c r="C71" s="180" t="str">
        <f>IF(ROOST_COUNT!C70=0,"",ROOST_COUNT!C70)</f>
        <v/>
      </c>
      <c r="D71" s="180" t="str">
        <f>IF(ROOST_COUNT!E70=0,"",ROOST_COUNT!E70)</f>
        <v/>
      </c>
      <c r="E71" s="181" t="str">
        <f>IF(ROOST_COUNT!F70=0,"",ROOST_COUNT!F70)</f>
        <v/>
      </c>
      <c r="F71" s="181" t="str">
        <f>IF(ROOST_COUNT!A70=0,"",ROOST_COUNT!A70)</f>
        <v/>
      </c>
      <c r="G71" s="182" t="str">
        <f>IF(ROOST_COUNT!G70=0,"",ROOST_COUNT!G70)</f>
        <v/>
      </c>
      <c r="H71" s="181" t="str">
        <f>IFERROR(VLOOKUP($A71,CAPTURE_DATA!$P$4:$T$500,3,FALSE),"")</f>
        <v/>
      </c>
      <c r="I71" s="181" t="str">
        <f>IFERROR(VLOOKUP($A71,CAPTURE_DATA!$P$4:$T$500,4,FALSE),"")</f>
        <v/>
      </c>
      <c r="J71" s="181" t="str">
        <f>IFERROR(VLOOKUP($A71,CAPTURE_DATA!$P$4:$T$500,5,FALSE),"")</f>
        <v/>
      </c>
      <c r="K71" s="181" t="str">
        <f>IFERROR(VLOOKUP($A71,CAPTURE_DATA!$P$4:$AC$500,14,FALSE),"")</f>
        <v/>
      </c>
      <c r="L71" s="182" t="str">
        <f>IF($B71="","",(IFERROR(VLOOKUP($B71,ROOST_SITE_INFO!$B$3:$S$501,3,FALSE),"")))</f>
        <v/>
      </c>
      <c r="M71" s="182" t="str">
        <f>IF($B71="","",(IFERROR(VLOOKUP($B71,ROOST_SITE_INFO!$B$3:$S$501,4,FALSE),"")))</f>
        <v/>
      </c>
      <c r="N71" s="182" t="str">
        <f>IF($B71="","",(IFERROR(VLOOKUP($B71,ROOST_SITE_INFO!$B$3:$S$501,5,FALSE),"")))</f>
        <v/>
      </c>
      <c r="O71" s="182" t="str">
        <f>IF($B71="","",(IFERROR(VLOOKUP($B71,ROOST_SITE_INFO!$B$3:$S$501,6,FALSE),"")))</f>
        <v/>
      </c>
      <c r="P71" s="182" t="str">
        <f>IF($B71="","",(IFERROR(VLOOKUP($B71,ROOST_SITE_INFO!$B$3:$S$501,7,FALSE),"")))</f>
        <v/>
      </c>
      <c r="Q71" s="182" t="str">
        <f>IF($B71="","",(IFERROR(VLOOKUP($B71,ROOST_SITE_INFO!$B$3:$S$501,8,FALSE),"")))</f>
        <v/>
      </c>
      <c r="R71" s="182" t="str">
        <f>IF($B71="","",(IFERROR(VLOOKUP($B71,ROOST_SITE_INFO!$B$3:$S$501,9,FALSE),"")))</f>
        <v/>
      </c>
      <c r="S71" s="182" t="str">
        <f>IF($B71="","",(IFERROR(VLOOKUP($B71,ROOST_SITE_INFO!$B$3:$S$501,10,FALSE),"")))</f>
        <v/>
      </c>
      <c r="T71" s="182" t="str">
        <f>IF($B71="","",(IFERROR(VLOOKUP($B71,ROOST_SITE_INFO!$B$3:$S$501,11,FALSE),"")))</f>
        <v/>
      </c>
      <c r="U71" s="182" t="str">
        <f>IF($B71="","",(IFERROR(VLOOKUP($B71,ROOST_SITE_INFO!$B$3:$S$501,12,FALSE),"")))</f>
        <v/>
      </c>
      <c r="V71" s="182" t="str">
        <f>IF($B71="","",(IFERROR(VLOOKUP($B71,ROOST_SITE_INFO!$B$3:$S$501,13,FALSE),"")))</f>
        <v/>
      </c>
      <c r="W71" s="182" t="str">
        <f>IF($B71="","",(IFERROR(VLOOKUP($B71,ROOST_SITE_INFO!$B$3:$S$501,14,FALSE),"")))</f>
        <v/>
      </c>
      <c r="X71" s="182" t="str">
        <f>IF($B71="","",(IFERROR(VLOOKUP($B71,ROOST_SITE_INFO!$B$3:$S$501,15,FALSE),"")))</f>
        <v/>
      </c>
      <c r="Y71" s="182" t="str">
        <f>IF($B71="","",(IFERROR(VLOOKUP($B71,ROOST_SITE_INFO!$B$3:$S$501,16,FALSE),"")))</f>
        <v/>
      </c>
      <c r="Z71" s="182" t="str">
        <f>IF($B71="","",(IFERROR(VLOOKUP($B71,ROOST_SITE_INFO!$B$3:$S$501,17,FALSE),"")))</f>
        <v/>
      </c>
      <c r="AA71" s="182" t="str">
        <f>IF($B71="","",(IFERROR(VLOOKUP($B71,ROOST_SITE_INFO!$B$3:$S$501,18,FALSE),"")))</f>
        <v/>
      </c>
    </row>
    <row r="72" spans="1:27" x14ac:dyDescent="0.25">
      <c r="A72" s="180" t="str">
        <f>IF(ROOST_COUNT!B71=0,"",ROOST_COUNT!B71)</f>
        <v/>
      </c>
      <c r="B72" s="180" t="str">
        <f>IF(ROOST_COUNT!D71=0,"",ROOST_COUNT!D71)</f>
        <v/>
      </c>
      <c r="C72" s="180" t="str">
        <f>IF(ROOST_COUNT!C71=0,"",ROOST_COUNT!C71)</f>
        <v/>
      </c>
      <c r="D72" s="180" t="str">
        <f>IF(ROOST_COUNT!E71=0,"",ROOST_COUNT!E71)</f>
        <v/>
      </c>
      <c r="E72" s="181" t="str">
        <f>IF(ROOST_COUNT!F71=0,"",ROOST_COUNT!F71)</f>
        <v/>
      </c>
      <c r="F72" s="181" t="str">
        <f>IF(ROOST_COUNT!A71=0,"",ROOST_COUNT!A71)</f>
        <v/>
      </c>
      <c r="G72" s="182" t="str">
        <f>IF(ROOST_COUNT!G71=0,"",ROOST_COUNT!G71)</f>
        <v/>
      </c>
      <c r="H72" s="181" t="str">
        <f>IFERROR(VLOOKUP($A72,CAPTURE_DATA!$P$4:$T$500,3,FALSE),"")</f>
        <v/>
      </c>
      <c r="I72" s="181" t="str">
        <f>IFERROR(VLOOKUP($A72,CAPTURE_DATA!$P$4:$T$500,4,FALSE),"")</f>
        <v/>
      </c>
      <c r="J72" s="181" t="str">
        <f>IFERROR(VLOOKUP($A72,CAPTURE_DATA!$P$4:$T$500,5,FALSE),"")</f>
        <v/>
      </c>
      <c r="K72" s="181" t="str">
        <f>IFERROR(VLOOKUP($A72,CAPTURE_DATA!$P$4:$AC$500,14,FALSE),"")</f>
        <v/>
      </c>
      <c r="L72" s="182" t="str">
        <f>IF($B72="","",(IFERROR(VLOOKUP($B72,ROOST_SITE_INFO!$B$3:$S$501,3,FALSE),"")))</f>
        <v/>
      </c>
      <c r="M72" s="182" t="str">
        <f>IF($B72="","",(IFERROR(VLOOKUP($B72,ROOST_SITE_INFO!$B$3:$S$501,4,FALSE),"")))</f>
        <v/>
      </c>
      <c r="N72" s="182" t="str">
        <f>IF($B72="","",(IFERROR(VLOOKUP($B72,ROOST_SITE_INFO!$B$3:$S$501,5,FALSE),"")))</f>
        <v/>
      </c>
      <c r="O72" s="182" t="str">
        <f>IF($B72="","",(IFERROR(VLOOKUP($B72,ROOST_SITE_INFO!$B$3:$S$501,6,FALSE),"")))</f>
        <v/>
      </c>
      <c r="P72" s="182" t="str">
        <f>IF($B72="","",(IFERROR(VLOOKUP($B72,ROOST_SITE_INFO!$B$3:$S$501,7,FALSE),"")))</f>
        <v/>
      </c>
      <c r="Q72" s="182" t="str">
        <f>IF($B72="","",(IFERROR(VLOOKUP($B72,ROOST_SITE_INFO!$B$3:$S$501,8,FALSE),"")))</f>
        <v/>
      </c>
      <c r="R72" s="182" t="str">
        <f>IF($B72="","",(IFERROR(VLOOKUP($B72,ROOST_SITE_INFO!$B$3:$S$501,9,FALSE),"")))</f>
        <v/>
      </c>
      <c r="S72" s="182" t="str">
        <f>IF($B72="","",(IFERROR(VLOOKUP($B72,ROOST_SITE_INFO!$B$3:$S$501,10,FALSE),"")))</f>
        <v/>
      </c>
      <c r="T72" s="182" t="str">
        <f>IF($B72="","",(IFERROR(VLOOKUP($B72,ROOST_SITE_INFO!$B$3:$S$501,11,FALSE),"")))</f>
        <v/>
      </c>
      <c r="U72" s="182" t="str">
        <f>IF($B72="","",(IFERROR(VLOOKUP($B72,ROOST_SITE_INFO!$B$3:$S$501,12,FALSE),"")))</f>
        <v/>
      </c>
      <c r="V72" s="182" t="str">
        <f>IF($B72="","",(IFERROR(VLOOKUP($B72,ROOST_SITE_INFO!$B$3:$S$501,13,FALSE),"")))</f>
        <v/>
      </c>
      <c r="W72" s="182" t="str">
        <f>IF($B72="","",(IFERROR(VLOOKUP($B72,ROOST_SITE_INFO!$B$3:$S$501,14,FALSE),"")))</f>
        <v/>
      </c>
      <c r="X72" s="182" t="str">
        <f>IF($B72="","",(IFERROR(VLOOKUP($B72,ROOST_SITE_INFO!$B$3:$S$501,15,FALSE),"")))</f>
        <v/>
      </c>
      <c r="Y72" s="182" t="str">
        <f>IF($B72="","",(IFERROR(VLOOKUP($B72,ROOST_SITE_INFO!$B$3:$S$501,16,FALSE),"")))</f>
        <v/>
      </c>
      <c r="Z72" s="182" t="str">
        <f>IF($B72="","",(IFERROR(VLOOKUP($B72,ROOST_SITE_INFO!$B$3:$S$501,17,FALSE),"")))</f>
        <v/>
      </c>
      <c r="AA72" s="182" t="str">
        <f>IF($B72="","",(IFERROR(VLOOKUP($B72,ROOST_SITE_INFO!$B$3:$S$501,18,FALSE),"")))</f>
        <v/>
      </c>
    </row>
    <row r="73" spans="1:27" x14ac:dyDescent="0.25">
      <c r="A73" s="180" t="str">
        <f>IF(ROOST_COUNT!B72=0,"",ROOST_COUNT!B72)</f>
        <v/>
      </c>
      <c r="B73" s="180" t="str">
        <f>IF(ROOST_COUNT!D72=0,"",ROOST_COUNT!D72)</f>
        <v/>
      </c>
      <c r="C73" s="180" t="str">
        <f>IF(ROOST_COUNT!C72=0,"",ROOST_COUNT!C72)</f>
        <v/>
      </c>
      <c r="D73" s="180" t="str">
        <f>IF(ROOST_COUNT!E72=0,"",ROOST_COUNT!E72)</f>
        <v/>
      </c>
      <c r="E73" s="181" t="str">
        <f>IF(ROOST_COUNT!F72=0,"",ROOST_COUNT!F72)</f>
        <v/>
      </c>
      <c r="F73" s="181" t="str">
        <f>IF(ROOST_COUNT!A72=0,"",ROOST_COUNT!A72)</f>
        <v/>
      </c>
      <c r="G73" s="182" t="str">
        <f>IF(ROOST_COUNT!G72=0,"",ROOST_COUNT!G72)</f>
        <v/>
      </c>
      <c r="H73" s="181" t="str">
        <f>IFERROR(VLOOKUP($A73,CAPTURE_DATA!$P$4:$T$500,3,FALSE),"")</f>
        <v/>
      </c>
      <c r="I73" s="181" t="str">
        <f>IFERROR(VLOOKUP($A73,CAPTURE_DATA!$P$4:$T$500,4,FALSE),"")</f>
        <v/>
      </c>
      <c r="J73" s="181" t="str">
        <f>IFERROR(VLOOKUP($A73,CAPTURE_DATA!$P$4:$T$500,5,FALSE),"")</f>
        <v/>
      </c>
      <c r="K73" s="181" t="str">
        <f>IFERROR(VLOOKUP($A73,CAPTURE_DATA!$P$4:$AC$500,14,FALSE),"")</f>
        <v/>
      </c>
      <c r="L73" s="182" t="str">
        <f>IF($B73="","",(IFERROR(VLOOKUP($B73,ROOST_SITE_INFO!$B$3:$S$501,3,FALSE),"")))</f>
        <v/>
      </c>
      <c r="M73" s="182" t="str">
        <f>IF($B73="","",(IFERROR(VLOOKUP($B73,ROOST_SITE_INFO!$B$3:$S$501,4,FALSE),"")))</f>
        <v/>
      </c>
      <c r="N73" s="182" t="str">
        <f>IF($B73="","",(IFERROR(VLOOKUP($B73,ROOST_SITE_INFO!$B$3:$S$501,5,FALSE),"")))</f>
        <v/>
      </c>
      <c r="O73" s="182" t="str">
        <f>IF($B73="","",(IFERROR(VLOOKUP($B73,ROOST_SITE_INFO!$B$3:$S$501,6,FALSE),"")))</f>
        <v/>
      </c>
      <c r="P73" s="182" t="str">
        <f>IF($B73="","",(IFERROR(VLOOKUP($B73,ROOST_SITE_INFO!$B$3:$S$501,7,FALSE),"")))</f>
        <v/>
      </c>
      <c r="Q73" s="182" t="str">
        <f>IF($B73="","",(IFERROR(VLOOKUP($B73,ROOST_SITE_INFO!$B$3:$S$501,8,FALSE),"")))</f>
        <v/>
      </c>
      <c r="R73" s="182" t="str">
        <f>IF($B73="","",(IFERROR(VLOOKUP($B73,ROOST_SITE_INFO!$B$3:$S$501,9,FALSE),"")))</f>
        <v/>
      </c>
      <c r="S73" s="182" t="str">
        <f>IF($B73="","",(IFERROR(VLOOKUP($B73,ROOST_SITE_INFO!$B$3:$S$501,10,FALSE),"")))</f>
        <v/>
      </c>
      <c r="T73" s="182" t="str">
        <f>IF($B73="","",(IFERROR(VLOOKUP($B73,ROOST_SITE_INFO!$B$3:$S$501,11,FALSE),"")))</f>
        <v/>
      </c>
      <c r="U73" s="182" t="str">
        <f>IF($B73="","",(IFERROR(VLOOKUP($B73,ROOST_SITE_INFO!$B$3:$S$501,12,FALSE),"")))</f>
        <v/>
      </c>
      <c r="V73" s="182" t="str">
        <f>IF($B73="","",(IFERROR(VLOOKUP($B73,ROOST_SITE_INFO!$B$3:$S$501,13,FALSE),"")))</f>
        <v/>
      </c>
      <c r="W73" s="182" t="str">
        <f>IF($B73="","",(IFERROR(VLOOKUP($B73,ROOST_SITE_INFO!$B$3:$S$501,14,FALSE),"")))</f>
        <v/>
      </c>
      <c r="X73" s="182" t="str">
        <f>IF($B73="","",(IFERROR(VLOOKUP($B73,ROOST_SITE_INFO!$B$3:$S$501,15,FALSE),"")))</f>
        <v/>
      </c>
      <c r="Y73" s="182" t="str">
        <f>IF($B73="","",(IFERROR(VLOOKUP($B73,ROOST_SITE_INFO!$B$3:$S$501,16,FALSE),"")))</f>
        <v/>
      </c>
      <c r="Z73" s="182" t="str">
        <f>IF($B73="","",(IFERROR(VLOOKUP($B73,ROOST_SITE_INFO!$B$3:$S$501,17,FALSE),"")))</f>
        <v/>
      </c>
      <c r="AA73" s="182" t="str">
        <f>IF($B73="","",(IFERROR(VLOOKUP($B73,ROOST_SITE_INFO!$B$3:$S$501,18,FALSE),"")))</f>
        <v/>
      </c>
    </row>
    <row r="74" spans="1:27" x14ac:dyDescent="0.25">
      <c r="A74" s="180" t="str">
        <f>IF(ROOST_COUNT!B73=0,"",ROOST_COUNT!B73)</f>
        <v/>
      </c>
      <c r="B74" s="180" t="str">
        <f>IF(ROOST_COUNT!D73=0,"",ROOST_COUNT!D73)</f>
        <v/>
      </c>
      <c r="C74" s="180" t="str">
        <f>IF(ROOST_COUNT!C73=0,"",ROOST_COUNT!C73)</f>
        <v/>
      </c>
      <c r="D74" s="180" t="str">
        <f>IF(ROOST_COUNT!E73=0,"",ROOST_COUNT!E73)</f>
        <v/>
      </c>
      <c r="E74" s="181" t="str">
        <f>IF(ROOST_COUNT!F73=0,"",ROOST_COUNT!F73)</f>
        <v/>
      </c>
      <c r="F74" s="181" t="str">
        <f>IF(ROOST_COUNT!A73=0,"",ROOST_COUNT!A73)</f>
        <v/>
      </c>
      <c r="G74" s="182" t="str">
        <f>IF(ROOST_COUNT!G73=0,"",ROOST_COUNT!G73)</f>
        <v/>
      </c>
      <c r="H74" s="181" t="str">
        <f>IFERROR(VLOOKUP($A74,CAPTURE_DATA!$P$4:$T$500,3,FALSE),"")</f>
        <v/>
      </c>
      <c r="I74" s="181" t="str">
        <f>IFERROR(VLOOKUP($A74,CAPTURE_DATA!$P$4:$T$500,4,FALSE),"")</f>
        <v/>
      </c>
      <c r="J74" s="181" t="str">
        <f>IFERROR(VLOOKUP($A74,CAPTURE_DATA!$P$4:$T$500,5,FALSE),"")</f>
        <v/>
      </c>
      <c r="K74" s="181" t="str">
        <f>IFERROR(VLOOKUP($A74,CAPTURE_DATA!$P$4:$AC$500,14,FALSE),"")</f>
        <v/>
      </c>
      <c r="L74" s="182" t="str">
        <f>IF($B74="","",(IFERROR(VLOOKUP($B74,ROOST_SITE_INFO!$B$3:$S$501,3,FALSE),"")))</f>
        <v/>
      </c>
      <c r="M74" s="182" t="str">
        <f>IF($B74="","",(IFERROR(VLOOKUP($B74,ROOST_SITE_INFO!$B$3:$S$501,4,FALSE),"")))</f>
        <v/>
      </c>
      <c r="N74" s="182" t="str">
        <f>IF($B74="","",(IFERROR(VLOOKUP($B74,ROOST_SITE_INFO!$B$3:$S$501,5,FALSE),"")))</f>
        <v/>
      </c>
      <c r="O74" s="182" t="str">
        <f>IF($B74="","",(IFERROR(VLOOKUP($B74,ROOST_SITE_INFO!$B$3:$S$501,6,FALSE),"")))</f>
        <v/>
      </c>
      <c r="P74" s="182" t="str">
        <f>IF($B74="","",(IFERROR(VLOOKUP($B74,ROOST_SITE_INFO!$B$3:$S$501,7,FALSE),"")))</f>
        <v/>
      </c>
      <c r="Q74" s="182" t="str">
        <f>IF($B74="","",(IFERROR(VLOOKUP($B74,ROOST_SITE_INFO!$B$3:$S$501,8,FALSE),"")))</f>
        <v/>
      </c>
      <c r="R74" s="182" t="str">
        <f>IF($B74="","",(IFERROR(VLOOKUP($B74,ROOST_SITE_INFO!$B$3:$S$501,9,FALSE),"")))</f>
        <v/>
      </c>
      <c r="S74" s="182" t="str">
        <f>IF($B74="","",(IFERROR(VLOOKUP($B74,ROOST_SITE_INFO!$B$3:$S$501,10,FALSE),"")))</f>
        <v/>
      </c>
      <c r="T74" s="182" t="str">
        <f>IF($B74="","",(IFERROR(VLOOKUP($B74,ROOST_SITE_INFO!$B$3:$S$501,11,FALSE),"")))</f>
        <v/>
      </c>
      <c r="U74" s="182" t="str">
        <f>IF($B74="","",(IFERROR(VLOOKUP($B74,ROOST_SITE_INFO!$B$3:$S$501,12,FALSE),"")))</f>
        <v/>
      </c>
      <c r="V74" s="182" t="str">
        <f>IF($B74="","",(IFERROR(VLOOKUP($B74,ROOST_SITE_INFO!$B$3:$S$501,13,FALSE),"")))</f>
        <v/>
      </c>
      <c r="W74" s="182" t="str">
        <f>IF($B74="","",(IFERROR(VLOOKUP($B74,ROOST_SITE_INFO!$B$3:$S$501,14,FALSE),"")))</f>
        <v/>
      </c>
      <c r="X74" s="182" t="str">
        <f>IF($B74="","",(IFERROR(VLOOKUP($B74,ROOST_SITE_INFO!$B$3:$S$501,15,FALSE),"")))</f>
        <v/>
      </c>
      <c r="Y74" s="182" t="str">
        <f>IF($B74="","",(IFERROR(VLOOKUP($B74,ROOST_SITE_INFO!$B$3:$S$501,16,FALSE),"")))</f>
        <v/>
      </c>
      <c r="Z74" s="182" t="str">
        <f>IF($B74="","",(IFERROR(VLOOKUP($B74,ROOST_SITE_INFO!$B$3:$S$501,17,FALSE),"")))</f>
        <v/>
      </c>
      <c r="AA74" s="182" t="str">
        <f>IF($B74="","",(IFERROR(VLOOKUP($B74,ROOST_SITE_INFO!$B$3:$S$501,18,FALSE),"")))</f>
        <v/>
      </c>
    </row>
    <row r="75" spans="1:27" x14ac:dyDescent="0.25">
      <c r="A75" s="180" t="str">
        <f>IF(ROOST_COUNT!B74=0,"",ROOST_COUNT!B74)</f>
        <v/>
      </c>
      <c r="B75" s="180" t="str">
        <f>IF(ROOST_COUNT!D74=0,"",ROOST_COUNT!D74)</f>
        <v/>
      </c>
      <c r="C75" s="180" t="str">
        <f>IF(ROOST_COUNT!C74=0,"",ROOST_COUNT!C74)</f>
        <v/>
      </c>
      <c r="D75" s="180" t="str">
        <f>IF(ROOST_COUNT!E74=0,"",ROOST_COUNT!E74)</f>
        <v/>
      </c>
      <c r="E75" s="181" t="str">
        <f>IF(ROOST_COUNT!F74=0,"",ROOST_COUNT!F74)</f>
        <v/>
      </c>
      <c r="F75" s="181" t="str">
        <f>IF(ROOST_COUNT!A74=0,"",ROOST_COUNT!A74)</f>
        <v/>
      </c>
      <c r="G75" s="182" t="str">
        <f>IF(ROOST_COUNT!G74=0,"",ROOST_COUNT!G74)</f>
        <v/>
      </c>
      <c r="H75" s="181" t="str">
        <f>IFERROR(VLOOKUP($A75,CAPTURE_DATA!$P$4:$T$500,3,FALSE),"")</f>
        <v/>
      </c>
      <c r="I75" s="181" t="str">
        <f>IFERROR(VLOOKUP($A75,CAPTURE_DATA!$P$4:$T$500,4,FALSE),"")</f>
        <v/>
      </c>
      <c r="J75" s="181" t="str">
        <f>IFERROR(VLOOKUP($A75,CAPTURE_DATA!$P$4:$T$500,5,FALSE),"")</f>
        <v/>
      </c>
      <c r="K75" s="181" t="str">
        <f>IFERROR(VLOOKUP($A75,CAPTURE_DATA!$P$4:$AC$500,14,FALSE),"")</f>
        <v/>
      </c>
      <c r="L75" s="182" t="str">
        <f>IF($B75="","",(IFERROR(VLOOKUP($B75,ROOST_SITE_INFO!$B$3:$S$501,3,FALSE),"")))</f>
        <v/>
      </c>
      <c r="M75" s="182" t="str">
        <f>IF($B75="","",(IFERROR(VLOOKUP($B75,ROOST_SITE_INFO!$B$3:$S$501,4,FALSE),"")))</f>
        <v/>
      </c>
      <c r="N75" s="182" t="str">
        <f>IF($B75="","",(IFERROR(VLOOKUP($B75,ROOST_SITE_INFO!$B$3:$S$501,5,FALSE),"")))</f>
        <v/>
      </c>
      <c r="O75" s="182" t="str">
        <f>IF($B75="","",(IFERROR(VLOOKUP($B75,ROOST_SITE_INFO!$B$3:$S$501,6,FALSE),"")))</f>
        <v/>
      </c>
      <c r="P75" s="182" t="str">
        <f>IF($B75="","",(IFERROR(VLOOKUP($B75,ROOST_SITE_INFO!$B$3:$S$501,7,FALSE),"")))</f>
        <v/>
      </c>
      <c r="Q75" s="182" t="str">
        <f>IF($B75="","",(IFERROR(VLOOKUP($B75,ROOST_SITE_INFO!$B$3:$S$501,8,FALSE),"")))</f>
        <v/>
      </c>
      <c r="R75" s="182" t="str">
        <f>IF($B75="","",(IFERROR(VLOOKUP($B75,ROOST_SITE_INFO!$B$3:$S$501,9,FALSE),"")))</f>
        <v/>
      </c>
      <c r="S75" s="182" t="str">
        <f>IF($B75="","",(IFERROR(VLOOKUP($B75,ROOST_SITE_INFO!$B$3:$S$501,10,FALSE),"")))</f>
        <v/>
      </c>
      <c r="T75" s="182" t="str">
        <f>IF($B75="","",(IFERROR(VLOOKUP($B75,ROOST_SITE_INFO!$B$3:$S$501,11,FALSE),"")))</f>
        <v/>
      </c>
      <c r="U75" s="182" t="str">
        <f>IF($B75="","",(IFERROR(VLOOKUP($B75,ROOST_SITE_INFO!$B$3:$S$501,12,FALSE),"")))</f>
        <v/>
      </c>
      <c r="V75" s="182" t="str">
        <f>IF($B75="","",(IFERROR(VLOOKUP($B75,ROOST_SITE_INFO!$B$3:$S$501,13,FALSE),"")))</f>
        <v/>
      </c>
      <c r="W75" s="182" t="str">
        <f>IF($B75="","",(IFERROR(VLOOKUP($B75,ROOST_SITE_INFO!$B$3:$S$501,14,FALSE),"")))</f>
        <v/>
      </c>
      <c r="X75" s="182" t="str">
        <f>IF($B75="","",(IFERROR(VLOOKUP($B75,ROOST_SITE_INFO!$B$3:$S$501,15,FALSE),"")))</f>
        <v/>
      </c>
      <c r="Y75" s="182" t="str">
        <f>IF($B75="","",(IFERROR(VLOOKUP($B75,ROOST_SITE_INFO!$B$3:$S$501,16,FALSE),"")))</f>
        <v/>
      </c>
      <c r="Z75" s="182" t="str">
        <f>IF($B75="","",(IFERROR(VLOOKUP($B75,ROOST_SITE_INFO!$B$3:$S$501,17,FALSE),"")))</f>
        <v/>
      </c>
      <c r="AA75" s="182" t="str">
        <f>IF($B75="","",(IFERROR(VLOOKUP($B75,ROOST_SITE_INFO!$B$3:$S$501,18,FALSE),"")))</f>
        <v/>
      </c>
    </row>
    <row r="76" spans="1:27" x14ac:dyDescent="0.25">
      <c r="A76" s="180" t="str">
        <f>IF(ROOST_COUNT!B75=0,"",ROOST_COUNT!B75)</f>
        <v/>
      </c>
      <c r="B76" s="180" t="str">
        <f>IF(ROOST_COUNT!D75=0,"",ROOST_COUNT!D75)</f>
        <v/>
      </c>
      <c r="C76" s="180" t="str">
        <f>IF(ROOST_COUNT!C75=0,"",ROOST_COUNT!C75)</f>
        <v/>
      </c>
      <c r="D76" s="180" t="str">
        <f>IF(ROOST_COUNT!E75=0,"",ROOST_COUNT!E75)</f>
        <v/>
      </c>
      <c r="E76" s="181" t="str">
        <f>IF(ROOST_COUNT!F75=0,"",ROOST_COUNT!F75)</f>
        <v/>
      </c>
      <c r="F76" s="181" t="str">
        <f>IF(ROOST_COUNT!A75=0,"",ROOST_COUNT!A75)</f>
        <v/>
      </c>
      <c r="G76" s="182" t="str">
        <f>IF(ROOST_COUNT!G75=0,"",ROOST_COUNT!G75)</f>
        <v/>
      </c>
      <c r="H76" s="181" t="str">
        <f>IFERROR(VLOOKUP($A76,CAPTURE_DATA!$P$4:$T$500,3,FALSE),"")</f>
        <v/>
      </c>
      <c r="I76" s="181" t="str">
        <f>IFERROR(VLOOKUP($A76,CAPTURE_DATA!$P$4:$T$500,4,FALSE),"")</f>
        <v/>
      </c>
      <c r="J76" s="181" t="str">
        <f>IFERROR(VLOOKUP($A76,CAPTURE_DATA!$P$4:$T$500,5,FALSE),"")</f>
        <v/>
      </c>
      <c r="K76" s="181" t="str">
        <f>IFERROR(VLOOKUP($A76,CAPTURE_DATA!$P$4:$AC$500,14,FALSE),"")</f>
        <v/>
      </c>
      <c r="L76" s="182" t="str">
        <f>IF($B76="","",(IFERROR(VLOOKUP($B76,ROOST_SITE_INFO!$B$3:$S$501,3,FALSE),"")))</f>
        <v/>
      </c>
      <c r="M76" s="182" t="str">
        <f>IF($B76="","",(IFERROR(VLOOKUP($B76,ROOST_SITE_INFO!$B$3:$S$501,4,FALSE),"")))</f>
        <v/>
      </c>
      <c r="N76" s="182" t="str">
        <f>IF($B76="","",(IFERROR(VLOOKUP($B76,ROOST_SITE_INFO!$B$3:$S$501,5,FALSE),"")))</f>
        <v/>
      </c>
      <c r="O76" s="182" t="str">
        <f>IF($B76="","",(IFERROR(VLOOKUP($B76,ROOST_SITE_INFO!$B$3:$S$501,6,FALSE),"")))</f>
        <v/>
      </c>
      <c r="P76" s="182" t="str">
        <f>IF($B76="","",(IFERROR(VLOOKUP($B76,ROOST_SITE_INFO!$B$3:$S$501,7,FALSE),"")))</f>
        <v/>
      </c>
      <c r="Q76" s="182" t="str">
        <f>IF($B76="","",(IFERROR(VLOOKUP($B76,ROOST_SITE_INFO!$B$3:$S$501,8,FALSE),"")))</f>
        <v/>
      </c>
      <c r="R76" s="182" t="str">
        <f>IF($B76="","",(IFERROR(VLOOKUP($B76,ROOST_SITE_INFO!$B$3:$S$501,9,FALSE),"")))</f>
        <v/>
      </c>
      <c r="S76" s="182" t="str">
        <f>IF($B76="","",(IFERROR(VLOOKUP($B76,ROOST_SITE_INFO!$B$3:$S$501,10,FALSE),"")))</f>
        <v/>
      </c>
      <c r="T76" s="182" t="str">
        <f>IF($B76="","",(IFERROR(VLOOKUP($B76,ROOST_SITE_INFO!$B$3:$S$501,11,FALSE),"")))</f>
        <v/>
      </c>
      <c r="U76" s="182" t="str">
        <f>IF($B76="","",(IFERROR(VLOOKUP($B76,ROOST_SITE_INFO!$B$3:$S$501,12,FALSE),"")))</f>
        <v/>
      </c>
      <c r="V76" s="182" t="str">
        <f>IF($B76="","",(IFERROR(VLOOKUP($B76,ROOST_SITE_INFO!$B$3:$S$501,13,FALSE),"")))</f>
        <v/>
      </c>
      <c r="W76" s="182" t="str">
        <f>IF($B76="","",(IFERROR(VLOOKUP($B76,ROOST_SITE_INFO!$B$3:$S$501,14,FALSE),"")))</f>
        <v/>
      </c>
      <c r="X76" s="182" t="str">
        <f>IF($B76="","",(IFERROR(VLOOKUP($B76,ROOST_SITE_INFO!$B$3:$S$501,15,FALSE),"")))</f>
        <v/>
      </c>
      <c r="Y76" s="182" t="str">
        <f>IF($B76="","",(IFERROR(VLOOKUP($B76,ROOST_SITE_INFO!$B$3:$S$501,16,FALSE),"")))</f>
        <v/>
      </c>
      <c r="Z76" s="182" t="str">
        <f>IF($B76="","",(IFERROR(VLOOKUP($B76,ROOST_SITE_INFO!$B$3:$S$501,17,FALSE),"")))</f>
        <v/>
      </c>
      <c r="AA76" s="182" t="str">
        <f>IF($B76="","",(IFERROR(VLOOKUP($B76,ROOST_SITE_INFO!$B$3:$S$501,18,FALSE),"")))</f>
        <v/>
      </c>
    </row>
    <row r="77" spans="1:27" x14ac:dyDescent="0.25">
      <c r="A77" s="180" t="str">
        <f>IF(ROOST_COUNT!B76=0,"",ROOST_COUNT!B76)</f>
        <v/>
      </c>
      <c r="B77" s="180" t="str">
        <f>IF(ROOST_COUNT!D76=0,"",ROOST_COUNT!D76)</f>
        <v/>
      </c>
      <c r="C77" s="180" t="str">
        <f>IF(ROOST_COUNT!C76=0,"",ROOST_COUNT!C76)</f>
        <v/>
      </c>
      <c r="D77" s="180" t="str">
        <f>IF(ROOST_COUNT!E76=0,"",ROOST_COUNT!E76)</f>
        <v/>
      </c>
      <c r="E77" s="181" t="str">
        <f>IF(ROOST_COUNT!F76=0,"",ROOST_COUNT!F76)</f>
        <v/>
      </c>
      <c r="F77" s="181" t="str">
        <f>IF(ROOST_COUNT!A76=0,"",ROOST_COUNT!A76)</f>
        <v/>
      </c>
      <c r="G77" s="182" t="str">
        <f>IF(ROOST_COUNT!G76=0,"",ROOST_COUNT!G76)</f>
        <v/>
      </c>
      <c r="H77" s="181" t="str">
        <f>IFERROR(VLOOKUP($A77,CAPTURE_DATA!$P$4:$T$500,3,FALSE),"")</f>
        <v/>
      </c>
      <c r="I77" s="181" t="str">
        <f>IFERROR(VLOOKUP($A77,CAPTURE_DATA!$P$4:$T$500,4,FALSE),"")</f>
        <v/>
      </c>
      <c r="J77" s="181" t="str">
        <f>IFERROR(VLOOKUP($A77,CAPTURE_DATA!$P$4:$T$500,5,FALSE),"")</f>
        <v/>
      </c>
      <c r="K77" s="181" t="str">
        <f>IFERROR(VLOOKUP($A77,CAPTURE_DATA!$P$4:$AC$500,14,FALSE),"")</f>
        <v/>
      </c>
      <c r="L77" s="182" t="str">
        <f>IF($B77="","",(IFERROR(VLOOKUP($B77,ROOST_SITE_INFO!$B$3:$S$501,3,FALSE),"")))</f>
        <v/>
      </c>
      <c r="M77" s="182" t="str">
        <f>IF($B77="","",(IFERROR(VLOOKUP($B77,ROOST_SITE_INFO!$B$3:$S$501,4,FALSE),"")))</f>
        <v/>
      </c>
      <c r="N77" s="182" t="str">
        <f>IF($B77="","",(IFERROR(VLOOKUP($B77,ROOST_SITE_INFO!$B$3:$S$501,5,FALSE),"")))</f>
        <v/>
      </c>
      <c r="O77" s="182" t="str">
        <f>IF($B77="","",(IFERROR(VLOOKUP($B77,ROOST_SITE_INFO!$B$3:$S$501,6,FALSE),"")))</f>
        <v/>
      </c>
      <c r="P77" s="182" t="str">
        <f>IF($B77="","",(IFERROR(VLOOKUP($B77,ROOST_SITE_INFO!$B$3:$S$501,7,FALSE),"")))</f>
        <v/>
      </c>
      <c r="Q77" s="182" t="str">
        <f>IF($B77="","",(IFERROR(VLOOKUP($B77,ROOST_SITE_INFO!$B$3:$S$501,8,FALSE),"")))</f>
        <v/>
      </c>
      <c r="R77" s="182" t="str">
        <f>IF($B77="","",(IFERROR(VLOOKUP($B77,ROOST_SITE_INFO!$B$3:$S$501,9,FALSE),"")))</f>
        <v/>
      </c>
      <c r="S77" s="182" t="str">
        <f>IF($B77="","",(IFERROR(VLOOKUP($B77,ROOST_SITE_INFO!$B$3:$S$501,10,FALSE),"")))</f>
        <v/>
      </c>
      <c r="T77" s="182" t="str">
        <f>IF($B77="","",(IFERROR(VLOOKUP($B77,ROOST_SITE_INFO!$B$3:$S$501,11,FALSE),"")))</f>
        <v/>
      </c>
      <c r="U77" s="182" t="str">
        <f>IF($B77="","",(IFERROR(VLOOKUP($B77,ROOST_SITE_INFO!$B$3:$S$501,12,FALSE),"")))</f>
        <v/>
      </c>
      <c r="V77" s="182" t="str">
        <f>IF($B77="","",(IFERROR(VLOOKUP($B77,ROOST_SITE_INFO!$B$3:$S$501,13,FALSE),"")))</f>
        <v/>
      </c>
      <c r="W77" s="182" t="str">
        <f>IF($B77="","",(IFERROR(VLOOKUP($B77,ROOST_SITE_INFO!$B$3:$S$501,14,FALSE),"")))</f>
        <v/>
      </c>
      <c r="X77" s="182" t="str">
        <f>IF($B77="","",(IFERROR(VLOOKUP($B77,ROOST_SITE_INFO!$B$3:$S$501,15,FALSE),"")))</f>
        <v/>
      </c>
      <c r="Y77" s="182" t="str">
        <f>IF($B77="","",(IFERROR(VLOOKUP($B77,ROOST_SITE_INFO!$B$3:$S$501,16,FALSE),"")))</f>
        <v/>
      </c>
      <c r="Z77" s="182" t="str">
        <f>IF($B77="","",(IFERROR(VLOOKUP($B77,ROOST_SITE_INFO!$B$3:$S$501,17,FALSE),"")))</f>
        <v/>
      </c>
      <c r="AA77" s="182" t="str">
        <f>IF($B77="","",(IFERROR(VLOOKUP($B77,ROOST_SITE_INFO!$B$3:$S$501,18,FALSE),"")))</f>
        <v/>
      </c>
    </row>
    <row r="78" spans="1:27" x14ac:dyDescent="0.25">
      <c r="A78" s="180" t="str">
        <f>IF(ROOST_COUNT!B77=0,"",ROOST_COUNT!B77)</f>
        <v/>
      </c>
      <c r="B78" s="180" t="str">
        <f>IF(ROOST_COUNT!D77=0,"",ROOST_COUNT!D77)</f>
        <v/>
      </c>
      <c r="C78" s="180" t="str">
        <f>IF(ROOST_COUNT!C77=0,"",ROOST_COUNT!C77)</f>
        <v/>
      </c>
      <c r="D78" s="180" t="str">
        <f>IF(ROOST_COUNT!E77=0,"",ROOST_COUNT!E77)</f>
        <v/>
      </c>
      <c r="E78" s="181" t="str">
        <f>IF(ROOST_COUNT!F77=0,"",ROOST_COUNT!F77)</f>
        <v/>
      </c>
      <c r="F78" s="181" t="str">
        <f>IF(ROOST_COUNT!A77=0,"",ROOST_COUNT!A77)</f>
        <v/>
      </c>
      <c r="G78" s="182" t="str">
        <f>IF(ROOST_COUNT!G77=0,"",ROOST_COUNT!G77)</f>
        <v/>
      </c>
      <c r="H78" s="181" t="str">
        <f>IFERROR(VLOOKUP($A78,CAPTURE_DATA!$P$4:$T$500,3,FALSE),"")</f>
        <v/>
      </c>
      <c r="I78" s="181" t="str">
        <f>IFERROR(VLOOKUP($A78,CAPTURE_DATA!$P$4:$T$500,4,FALSE),"")</f>
        <v/>
      </c>
      <c r="J78" s="181" t="str">
        <f>IFERROR(VLOOKUP($A78,CAPTURE_DATA!$P$4:$T$500,5,FALSE),"")</f>
        <v/>
      </c>
      <c r="K78" s="181" t="str">
        <f>IFERROR(VLOOKUP($A78,CAPTURE_DATA!$P$4:$AC$500,14,FALSE),"")</f>
        <v/>
      </c>
      <c r="L78" s="182" t="str">
        <f>IF($B78="","",(IFERROR(VLOOKUP($B78,ROOST_SITE_INFO!$B$3:$S$501,3,FALSE),"")))</f>
        <v/>
      </c>
      <c r="M78" s="182" t="str">
        <f>IF($B78="","",(IFERROR(VLOOKUP($B78,ROOST_SITE_INFO!$B$3:$S$501,4,FALSE),"")))</f>
        <v/>
      </c>
      <c r="N78" s="182" t="str">
        <f>IF($B78="","",(IFERROR(VLOOKUP($B78,ROOST_SITE_INFO!$B$3:$S$501,5,FALSE),"")))</f>
        <v/>
      </c>
      <c r="O78" s="182" t="str">
        <f>IF($B78="","",(IFERROR(VLOOKUP($B78,ROOST_SITE_INFO!$B$3:$S$501,6,FALSE),"")))</f>
        <v/>
      </c>
      <c r="P78" s="182" t="str">
        <f>IF($B78="","",(IFERROR(VLOOKUP($B78,ROOST_SITE_INFO!$B$3:$S$501,7,FALSE),"")))</f>
        <v/>
      </c>
      <c r="Q78" s="182" t="str">
        <f>IF($B78="","",(IFERROR(VLOOKUP($B78,ROOST_SITE_INFO!$B$3:$S$501,8,FALSE),"")))</f>
        <v/>
      </c>
      <c r="R78" s="182" t="str">
        <f>IF($B78="","",(IFERROR(VLOOKUP($B78,ROOST_SITE_INFO!$B$3:$S$501,9,FALSE),"")))</f>
        <v/>
      </c>
      <c r="S78" s="182" t="str">
        <f>IF($B78="","",(IFERROR(VLOOKUP($B78,ROOST_SITE_INFO!$B$3:$S$501,10,FALSE),"")))</f>
        <v/>
      </c>
      <c r="T78" s="182" t="str">
        <f>IF($B78="","",(IFERROR(VLOOKUP($B78,ROOST_SITE_INFO!$B$3:$S$501,11,FALSE),"")))</f>
        <v/>
      </c>
      <c r="U78" s="182" t="str">
        <f>IF($B78="","",(IFERROR(VLOOKUP($B78,ROOST_SITE_INFO!$B$3:$S$501,12,FALSE),"")))</f>
        <v/>
      </c>
      <c r="V78" s="182" t="str">
        <f>IF($B78="","",(IFERROR(VLOOKUP($B78,ROOST_SITE_INFO!$B$3:$S$501,13,FALSE),"")))</f>
        <v/>
      </c>
      <c r="W78" s="182" t="str">
        <f>IF($B78="","",(IFERROR(VLOOKUP($B78,ROOST_SITE_INFO!$B$3:$S$501,14,FALSE),"")))</f>
        <v/>
      </c>
      <c r="X78" s="182" t="str">
        <f>IF($B78="","",(IFERROR(VLOOKUP($B78,ROOST_SITE_INFO!$B$3:$S$501,15,FALSE),"")))</f>
        <v/>
      </c>
      <c r="Y78" s="182" t="str">
        <f>IF($B78="","",(IFERROR(VLOOKUP($B78,ROOST_SITE_INFO!$B$3:$S$501,16,FALSE),"")))</f>
        <v/>
      </c>
      <c r="Z78" s="182" t="str">
        <f>IF($B78="","",(IFERROR(VLOOKUP($B78,ROOST_SITE_INFO!$B$3:$S$501,17,FALSE),"")))</f>
        <v/>
      </c>
      <c r="AA78" s="182" t="str">
        <f>IF($B78="","",(IFERROR(VLOOKUP($B78,ROOST_SITE_INFO!$B$3:$S$501,18,FALSE),"")))</f>
        <v/>
      </c>
    </row>
    <row r="79" spans="1:27" x14ac:dyDescent="0.25">
      <c r="A79" s="180" t="str">
        <f>IF(ROOST_COUNT!B78=0,"",ROOST_COUNT!B78)</f>
        <v/>
      </c>
      <c r="B79" s="180" t="str">
        <f>IF(ROOST_COUNT!D78=0,"",ROOST_COUNT!D78)</f>
        <v/>
      </c>
      <c r="C79" s="180" t="str">
        <f>IF(ROOST_COUNT!C78=0,"",ROOST_COUNT!C78)</f>
        <v/>
      </c>
      <c r="D79" s="180" t="str">
        <f>IF(ROOST_COUNT!E78=0,"",ROOST_COUNT!E78)</f>
        <v/>
      </c>
      <c r="E79" s="181" t="str">
        <f>IF(ROOST_COUNT!F78=0,"",ROOST_COUNT!F78)</f>
        <v/>
      </c>
      <c r="F79" s="181" t="str">
        <f>IF(ROOST_COUNT!A78=0,"",ROOST_COUNT!A78)</f>
        <v/>
      </c>
      <c r="G79" s="182" t="str">
        <f>IF(ROOST_COUNT!G78=0,"",ROOST_COUNT!G78)</f>
        <v/>
      </c>
      <c r="H79" s="181" t="str">
        <f>IFERROR(VLOOKUP($A79,CAPTURE_DATA!$P$4:$T$500,3,FALSE),"")</f>
        <v/>
      </c>
      <c r="I79" s="181" t="str">
        <f>IFERROR(VLOOKUP($A79,CAPTURE_DATA!$P$4:$T$500,4,FALSE),"")</f>
        <v/>
      </c>
      <c r="J79" s="181" t="str">
        <f>IFERROR(VLOOKUP($A79,CAPTURE_DATA!$P$4:$T$500,5,FALSE),"")</f>
        <v/>
      </c>
      <c r="K79" s="181" t="str">
        <f>IFERROR(VLOOKUP($A79,CAPTURE_DATA!$P$4:$AC$500,14,FALSE),"")</f>
        <v/>
      </c>
      <c r="L79" s="182" t="str">
        <f>IF($B79="","",(IFERROR(VLOOKUP($B79,ROOST_SITE_INFO!$B$3:$S$501,3,FALSE),"")))</f>
        <v/>
      </c>
      <c r="M79" s="182" t="str">
        <f>IF($B79="","",(IFERROR(VLOOKUP($B79,ROOST_SITE_INFO!$B$3:$S$501,4,FALSE),"")))</f>
        <v/>
      </c>
      <c r="N79" s="182" t="str">
        <f>IF($B79="","",(IFERROR(VLOOKUP($B79,ROOST_SITE_INFO!$B$3:$S$501,5,FALSE),"")))</f>
        <v/>
      </c>
      <c r="O79" s="182" t="str">
        <f>IF($B79="","",(IFERROR(VLOOKUP($B79,ROOST_SITE_INFO!$B$3:$S$501,6,FALSE),"")))</f>
        <v/>
      </c>
      <c r="P79" s="182" t="str">
        <f>IF($B79="","",(IFERROR(VLOOKUP($B79,ROOST_SITE_INFO!$B$3:$S$501,7,FALSE),"")))</f>
        <v/>
      </c>
      <c r="Q79" s="182" t="str">
        <f>IF($B79="","",(IFERROR(VLOOKUP($B79,ROOST_SITE_INFO!$B$3:$S$501,8,FALSE),"")))</f>
        <v/>
      </c>
      <c r="R79" s="182" t="str">
        <f>IF($B79="","",(IFERROR(VLOOKUP($B79,ROOST_SITE_INFO!$B$3:$S$501,9,FALSE),"")))</f>
        <v/>
      </c>
      <c r="S79" s="182" t="str">
        <f>IF($B79="","",(IFERROR(VLOOKUP($B79,ROOST_SITE_INFO!$B$3:$S$501,10,FALSE),"")))</f>
        <v/>
      </c>
      <c r="T79" s="182" t="str">
        <f>IF($B79="","",(IFERROR(VLOOKUP($B79,ROOST_SITE_INFO!$B$3:$S$501,11,FALSE),"")))</f>
        <v/>
      </c>
      <c r="U79" s="182" t="str">
        <f>IF($B79="","",(IFERROR(VLOOKUP($B79,ROOST_SITE_INFO!$B$3:$S$501,12,FALSE),"")))</f>
        <v/>
      </c>
      <c r="V79" s="182" t="str">
        <f>IF($B79="","",(IFERROR(VLOOKUP($B79,ROOST_SITE_INFO!$B$3:$S$501,13,FALSE),"")))</f>
        <v/>
      </c>
      <c r="W79" s="182" t="str">
        <f>IF($B79="","",(IFERROR(VLOOKUP($B79,ROOST_SITE_INFO!$B$3:$S$501,14,FALSE),"")))</f>
        <v/>
      </c>
      <c r="X79" s="182" t="str">
        <f>IF($B79="","",(IFERROR(VLOOKUP($B79,ROOST_SITE_INFO!$B$3:$S$501,15,FALSE),"")))</f>
        <v/>
      </c>
      <c r="Y79" s="182" t="str">
        <f>IF($B79="","",(IFERROR(VLOOKUP($B79,ROOST_SITE_INFO!$B$3:$S$501,16,FALSE),"")))</f>
        <v/>
      </c>
      <c r="Z79" s="182" t="str">
        <f>IF($B79="","",(IFERROR(VLOOKUP($B79,ROOST_SITE_INFO!$B$3:$S$501,17,FALSE),"")))</f>
        <v/>
      </c>
      <c r="AA79" s="182" t="str">
        <f>IF($B79="","",(IFERROR(VLOOKUP($B79,ROOST_SITE_INFO!$B$3:$S$501,18,FALSE),"")))</f>
        <v/>
      </c>
    </row>
    <row r="80" spans="1:27" x14ac:dyDescent="0.25">
      <c r="A80" s="180" t="str">
        <f>IF(ROOST_COUNT!B79=0,"",ROOST_COUNT!B79)</f>
        <v/>
      </c>
      <c r="B80" s="180" t="str">
        <f>IF(ROOST_COUNT!D79=0,"",ROOST_COUNT!D79)</f>
        <v/>
      </c>
      <c r="C80" s="180" t="str">
        <f>IF(ROOST_COUNT!C79=0,"",ROOST_COUNT!C79)</f>
        <v/>
      </c>
      <c r="D80" s="180" t="str">
        <f>IF(ROOST_COUNT!E79=0,"",ROOST_COUNT!E79)</f>
        <v/>
      </c>
      <c r="E80" s="181" t="str">
        <f>IF(ROOST_COUNT!F79=0,"",ROOST_COUNT!F79)</f>
        <v/>
      </c>
      <c r="F80" s="181" t="str">
        <f>IF(ROOST_COUNT!A79=0,"",ROOST_COUNT!A79)</f>
        <v/>
      </c>
      <c r="G80" s="182" t="str">
        <f>IF(ROOST_COUNT!G79=0,"",ROOST_COUNT!G79)</f>
        <v/>
      </c>
      <c r="H80" s="181" t="str">
        <f>IFERROR(VLOOKUP($A80,CAPTURE_DATA!$P$4:$T$500,3,FALSE),"")</f>
        <v/>
      </c>
      <c r="I80" s="181" t="str">
        <f>IFERROR(VLOOKUP($A80,CAPTURE_DATA!$P$4:$T$500,4,FALSE),"")</f>
        <v/>
      </c>
      <c r="J80" s="181" t="str">
        <f>IFERROR(VLOOKUP($A80,CAPTURE_DATA!$P$4:$T$500,5,FALSE),"")</f>
        <v/>
      </c>
      <c r="K80" s="181" t="str">
        <f>IFERROR(VLOOKUP($A80,CAPTURE_DATA!$P$4:$AC$500,14,FALSE),"")</f>
        <v/>
      </c>
      <c r="L80" s="182" t="str">
        <f>IF($B80="","",(IFERROR(VLOOKUP($B80,ROOST_SITE_INFO!$B$3:$S$501,3,FALSE),"")))</f>
        <v/>
      </c>
      <c r="M80" s="182" t="str">
        <f>IF($B80="","",(IFERROR(VLOOKUP($B80,ROOST_SITE_INFO!$B$3:$S$501,4,FALSE),"")))</f>
        <v/>
      </c>
      <c r="N80" s="182" t="str">
        <f>IF($B80="","",(IFERROR(VLOOKUP($B80,ROOST_SITE_INFO!$B$3:$S$501,5,FALSE),"")))</f>
        <v/>
      </c>
      <c r="O80" s="182" t="str">
        <f>IF($B80="","",(IFERROR(VLOOKUP($B80,ROOST_SITE_INFO!$B$3:$S$501,6,FALSE),"")))</f>
        <v/>
      </c>
      <c r="P80" s="182" t="str">
        <f>IF($B80="","",(IFERROR(VLOOKUP($B80,ROOST_SITE_INFO!$B$3:$S$501,7,FALSE),"")))</f>
        <v/>
      </c>
      <c r="Q80" s="182" t="str">
        <f>IF($B80="","",(IFERROR(VLOOKUP($B80,ROOST_SITE_INFO!$B$3:$S$501,8,FALSE),"")))</f>
        <v/>
      </c>
      <c r="R80" s="182" t="str">
        <f>IF($B80="","",(IFERROR(VLOOKUP($B80,ROOST_SITE_INFO!$B$3:$S$501,9,FALSE),"")))</f>
        <v/>
      </c>
      <c r="S80" s="182" t="str">
        <f>IF($B80="","",(IFERROR(VLOOKUP($B80,ROOST_SITE_INFO!$B$3:$S$501,10,FALSE),"")))</f>
        <v/>
      </c>
      <c r="T80" s="182" t="str">
        <f>IF($B80="","",(IFERROR(VLOOKUP($B80,ROOST_SITE_INFO!$B$3:$S$501,11,FALSE),"")))</f>
        <v/>
      </c>
      <c r="U80" s="182" t="str">
        <f>IF($B80="","",(IFERROR(VLOOKUP($B80,ROOST_SITE_INFO!$B$3:$S$501,12,FALSE),"")))</f>
        <v/>
      </c>
      <c r="V80" s="182" t="str">
        <f>IF($B80="","",(IFERROR(VLOOKUP($B80,ROOST_SITE_INFO!$B$3:$S$501,13,FALSE),"")))</f>
        <v/>
      </c>
      <c r="W80" s="182" t="str">
        <f>IF($B80="","",(IFERROR(VLOOKUP($B80,ROOST_SITE_INFO!$B$3:$S$501,14,FALSE),"")))</f>
        <v/>
      </c>
      <c r="X80" s="182" t="str">
        <f>IF($B80="","",(IFERROR(VLOOKUP($B80,ROOST_SITE_INFO!$B$3:$S$501,15,FALSE),"")))</f>
        <v/>
      </c>
      <c r="Y80" s="182" t="str">
        <f>IF($B80="","",(IFERROR(VLOOKUP($B80,ROOST_SITE_INFO!$B$3:$S$501,16,FALSE),"")))</f>
        <v/>
      </c>
      <c r="Z80" s="182" t="str">
        <f>IF($B80="","",(IFERROR(VLOOKUP($B80,ROOST_SITE_INFO!$B$3:$S$501,17,FALSE),"")))</f>
        <v/>
      </c>
      <c r="AA80" s="182" t="str">
        <f>IF($B80="","",(IFERROR(VLOOKUP($B80,ROOST_SITE_INFO!$B$3:$S$501,18,FALSE),"")))</f>
        <v/>
      </c>
    </row>
    <row r="81" spans="1:27" x14ac:dyDescent="0.25">
      <c r="A81" s="180" t="str">
        <f>IF(ROOST_COUNT!B80=0,"",ROOST_COUNT!B80)</f>
        <v/>
      </c>
      <c r="B81" s="180" t="str">
        <f>IF(ROOST_COUNT!D80=0,"",ROOST_COUNT!D80)</f>
        <v/>
      </c>
      <c r="C81" s="180" t="str">
        <f>IF(ROOST_COUNT!C80=0,"",ROOST_COUNT!C80)</f>
        <v/>
      </c>
      <c r="D81" s="180" t="str">
        <f>IF(ROOST_COUNT!E80=0,"",ROOST_COUNT!E80)</f>
        <v/>
      </c>
      <c r="E81" s="181" t="str">
        <f>IF(ROOST_COUNT!F80=0,"",ROOST_COUNT!F80)</f>
        <v/>
      </c>
      <c r="F81" s="181" t="str">
        <f>IF(ROOST_COUNT!A80=0,"",ROOST_COUNT!A80)</f>
        <v/>
      </c>
      <c r="G81" s="182" t="str">
        <f>IF(ROOST_COUNT!G80=0,"",ROOST_COUNT!G80)</f>
        <v/>
      </c>
      <c r="H81" s="181" t="str">
        <f>IFERROR(VLOOKUP($A81,CAPTURE_DATA!$P$4:$T$500,3,FALSE),"")</f>
        <v/>
      </c>
      <c r="I81" s="181" t="str">
        <f>IFERROR(VLOOKUP($A81,CAPTURE_DATA!$P$4:$T$500,4,FALSE),"")</f>
        <v/>
      </c>
      <c r="J81" s="181" t="str">
        <f>IFERROR(VLOOKUP($A81,CAPTURE_DATA!$P$4:$T$500,5,FALSE),"")</f>
        <v/>
      </c>
      <c r="K81" s="181" t="str">
        <f>IFERROR(VLOOKUP($A81,CAPTURE_DATA!$P$4:$AC$500,14,FALSE),"")</f>
        <v/>
      </c>
      <c r="L81" s="182" t="str">
        <f>IF($B81="","",(IFERROR(VLOOKUP($B81,ROOST_SITE_INFO!$B$3:$S$501,3,FALSE),"")))</f>
        <v/>
      </c>
      <c r="M81" s="182" t="str">
        <f>IF($B81="","",(IFERROR(VLOOKUP($B81,ROOST_SITE_INFO!$B$3:$S$501,4,FALSE),"")))</f>
        <v/>
      </c>
      <c r="N81" s="182" t="str">
        <f>IF($B81="","",(IFERROR(VLOOKUP($B81,ROOST_SITE_INFO!$B$3:$S$501,5,FALSE),"")))</f>
        <v/>
      </c>
      <c r="O81" s="182" t="str">
        <f>IF($B81="","",(IFERROR(VLOOKUP($B81,ROOST_SITE_INFO!$B$3:$S$501,6,FALSE),"")))</f>
        <v/>
      </c>
      <c r="P81" s="182" t="str">
        <f>IF($B81="","",(IFERROR(VLOOKUP($B81,ROOST_SITE_INFO!$B$3:$S$501,7,FALSE),"")))</f>
        <v/>
      </c>
      <c r="Q81" s="182" t="str">
        <f>IF($B81="","",(IFERROR(VLOOKUP($B81,ROOST_SITE_INFO!$B$3:$S$501,8,FALSE),"")))</f>
        <v/>
      </c>
      <c r="R81" s="182" t="str">
        <f>IF($B81="","",(IFERROR(VLOOKUP($B81,ROOST_SITE_INFO!$B$3:$S$501,9,FALSE),"")))</f>
        <v/>
      </c>
      <c r="S81" s="182" t="str">
        <f>IF($B81="","",(IFERROR(VLOOKUP($B81,ROOST_SITE_INFO!$B$3:$S$501,10,FALSE),"")))</f>
        <v/>
      </c>
      <c r="T81" s="182" t="str">
        <f>IF($B81="","",(IFERROR(VLOOKUP($B81,ROOST_SITE_INFO!$B$3:$S$501,11,FALSE),"")))</f>
        <v/>
      </c>
      <c r="U81" s="182" t="str">
        <f>IF($B81="","",(IFERROR(VLOOKUP($B81,ROOST_SITE_INFO!$B$3:$S$501,12,FALSE),"")))</f>
        <v/>
      </c>
      <c r="V81" s="182" t="str">
        <f>IF($B81="","",(IFERROR(VLOOKUP($B81,ROOST_SITE_INFO!$B$3:$S$501,13,FALSE),"")))</f>
        <v/>
      </c>
      <c r="W81" s="182" t="str">
        <f>IF($B81="","",(IFERROR(VLOOKUP($B81,ROOST_SITE_INFO!$B$3:$S$501,14,FALSE),"")))</f>
        <v/>
      </c>
      <c r="X81" s="182" t="str">
        <f>IF($B81="","",(IFERROR(VLOOKUP($B81,ROOST_SITE_INFO!$B$3:$S$501,15,FALSE),"")))</f>
        <v/>
      </c>
      <c r="Y81" s="182" t="str">
        <f>IF($B81="","",(IFERROR(VLOOKUP($B81,ROOST_SITE_INFO!$B$3:$S$501,16,FALSE),"")))</f>
        <v/>
      </c>
      <c r="Z81" s="182" t="str">
        <f>IF($B81="","",(IFERROR(VLOOKUP($B81,ROOST_SITE_INFO!$B$3:$S$501,17,FALSE),"")))</f>
        <v/>
      </c>
      <c r="AA81" s="182" t="str">
        <f>IF($B81="","",(IFERROR(VLOOKUP($B81,ROOST_SITE_INFO!$B$3:$S$501,18,FALSE),"")))</f>
        <v/>
      </c>
    </row>
    <row r="82" spans="1:27" x14ac:dyDescent="0.25">
      <c r="A82" s="180" t="str">
        <f>IF(ROOST_COUNT!B81=0,"",ROOST_COUNT!B81)</f>
        <v/>
      </c>
      <c r="B82" s="180" t="str">
        <f>IF(ROOST_COUNT!D81=0,"",ROOST_COUNT!D81)</f>
        <v/>
      </c>
      <c r="C82" s="180" t="str">
        <f>IF(ROOST_COUNT!C81=0,"",ROOST_COUNT!C81)</f>
        <v/>
      </c>
      <c r="D82" s="180" t="str">
        <f>IF(ROOST_COUNT!E81=0,"",ROOST_COUNT!E81)</f>
        <v/>
      </c>
      <c r="E82" s="181" t="str">
        <f>IF(ROOST_COUNT!F81=0,"",ROOST_COUNT!F81)</f>
        <v/>
      </c>
      <c r="F82" s="181" t="str">
        <f>IF(ROOST_COUNT!A81=0,"",ROOST_COUNT!A81)</f>
        <v/>
      </c>
      <c r="G82" s="182" t="str">
        <f>IF(ROOST_COUNT!G81=0,"",ROOST_COUNT!G81)</f>
        <v/>
      </c>
      <c r="H82" s="181" t="str">
        <f>IFERROR(VLOOKUP($A82,CAPTURE_DATA!$P$4:$T$500,3,FALSE),"")</f>
        <v/>
      </c>
      <c r="I82" s="181" t="str">
        <f>IFERROR(VLOOKUP($A82,CAPTURE_DATA!$P$4:$T$500,4,FALSE),"")</f>
        <v/>
      </c>
      <c r="J82" s="181" t="str">
        <f>IFERROR(VLOOKUP($A82,CAPTURE_DATA!$P$4:$T$500,5,FALSE),"")</f>
        <v/>
      </c>
      <c r="K82" s="181" t="str">
        <f>IFERROR(VLOOKUP($A82,CAPTURE_DATA!$P$4:$AC$500,14,FALSE),"")</f>
        <v/>
      </c>
      <c r="L82" s="182" t="str">
        <f>IF($B82="","",(IFERROR(VLOOKUP($B82,ROOST_SITE_INFO!$B$3:$S$501,3,FALSE),"")))</f>
        <v/>
      </c>
      <c r="M82" s="182" t="str">
        <f>IF($B82="","",(IFERROR(VLOOKUP($B82,ROOST_SITE_INFO!$B$3:$S$501,4,FALSE),"")))</f>
        <v/>
      </c>
      <c r="N82" s="182" t="str">
        <f>IF($B82="","",(IFERROR(VLOOKUP($B82,ROOST_SITE_INFO!$B$3:$S$501,5,FALSE),"")))</f>
        <v/>
      </c>
      <c r="O82" s="182" t="str">
        <f>IF($B82="","",(IFERROR(VLOOKUP($B82,ROOST_SITE_INFO!$B$3:$S$501,6,FALSE),"")))</f>
        <v/>
      </c>
      <c r="P82" s="182" t="str">
        <f>IF($B82="","",(IFERROR(VLOOKUP($B82,ROOST_SITE_INFO!$B$3:$S$501,7,FALSE),"")))</f>
        <v/>
      </c>
      <c r="Q82" s="182" t="str">
        <f>IF($B82="","",(IFERROR(VLOOKUP($B82,ROOST_SITE_INFO!$B$3:$S$501,8,FALSE),"")))</f>
        <v/>
      </c>
      <c r="R82" s="182" t="str">
        <f>IF($B82="","",(IFERROR(VLOOKUP($B82,ROOST_SITE_INFO!$B$3:$S$501,9,FALSE),"")))</f>
        <v/>
      </c>
      <c r="S82" s="182" t="str">
        <f>IF($B82="","",(IFERROR(VLOOKUP($B82,ROOST_SITE_INFO!$B$3:$S$501,10,FALSE),"")))</f>
        <v/>
      </c>
      <c r="T82" s="182" t="str">
        <f>IF($B82="","",(IFERROR(VLOOKUP($B82,ROOST_SITE_INFO!$B$3:$S$501,11,FALSE),"")))</f>
        <v/>
      </c>
      <c r="U82" s="182" t="str">
        <f>IF($B82="","",(IFERROR(VLOOKUP($B82,ROOST_SITE_INFO!$B$3:$S$501,12,FALSE),"")))</f>
        <v/>
      </c>
      <c r="V82" s="182" t="str">
        <f>IF($B82="","",(IFERROR(VLOOKUP($B82,ROOST_SITE_INFO!$B$3:$S$501,13,FALSE),"")))</f>
        <v/>
      </c>
      <c r="W82" s="182" t="str">
        <f>IF($B82="","",(IFERROR(VLOOKUP($B82,ROOST_SITE_INFO!$B$3:$S$501,14,FALSE),"")))</f>
        <v/>
      </c>
      <c r="X82" s="182" t="str">
        <f>IF($B82="","",(IFERROR(VLOOKUP($B82,ROOST_SITE_INFO!$B$3:$S$501,15,FALSE),"")))</f>
        <v/>
      </c>
      <c r="Y82" s="182" t="str">
        <f>IF($B82="","",(IFERROR(VLOOKUP($B82,ROOST_SITE_INFO!$B$3:$S$501,16,FALSE),"")))</f>
        <v/>
      </c>
      <c r="Z82" s="182" t="str">
        <f>IF($B82="","",(IFERROR(VLOOKUP($B82,ROOST_SITE_INFO!$B$3:$S$501,17,FALSE),"")))</f>
        <v/>
      </c>
      <c r="AA82" s="182" t="str">
        <f>IF($B82="","",(IFERROR(VLOOKUP($B82,ROOST_SITE_INFO!$B$3:$S$501,18,FALSE),"")))</f>
        <v/>
      </c>
    </row>
    <row r="83" spans="1:27" x14ac:dyDescent="0.25">
      <c r="A83" s="180" t="str">
        <f>IF(ROOST_COUNT!B82=0,"",ROOST_COUNT!B82)</f>
        <v/>
      </c>
      <c r="B83" s="180" t="str">
        <f>IF(ROOST_COUNT!D82=0,"",ROOST_COUNT!D82)</f>
        <v/>
      </c>
      <c r="C83" s="180" t="str">
        <f>IF(ROOST_COUNT!C82=0,"",ROOST_COUNT!C82)</f>
        <v/>
      </c>
      <c r="D83" s="180" t="str">
        <f>IF(ROOST_COUNT!E82=0,"",ROOST_COUNT!E82)</f>
        <v/>
      </c>
      <c r="E83" s="181" t="str">
        <f>IF(ROOST_COUNT!F82=0,"",ROOST_COUNT!F82)</f>
        <v/>
      </c>
      <c r="F83" s="181" t="str">
        <f>IF(ROOST_COUNT!A82=0,"",ROOST_COUNT!A82)</f>
        <v/>
      </c>
      <c r="G83" s="182" t="str">
        <f>IF(ROOST_COUNT!G82=0,"",ROOST_COUNT!G82)</f>
        <v/>
      </c>
      <c r="H83" s="181" t="str">
        <f>IFERROR(VLOOKUP($A83,CAPTURE_DATA!$P$4:$T$500,3,FALSE),"")</f>
        <v/>
      </c>
      <c r="I83" s="181" t="str">
        <f>IFERROR(VLOOKUP($A83,CAPTURE_DATA!$P$4:$T$500,4,FALSE),"")</f>
        <v/>
      </c>
      <c r="J83" s="181" t="str">
        <f>IFERROR(VLOOKUP($A83,CAPTURE_DATA!$P$4:$T$500,5,FALSE),"")</f>
        <v/>
      </c>
      <c r="K83" s="181" t="str">
        <f>IFERROR(VLOOKUP($A83,CAPTURE_DATA!$P$4:$AC$500,14,FALSE),"")</f>
        <v/>
      </c>
      <c r="L83" s="182" t="str">
        <f>IF($B83="","",(IFERROR(VLOOKUP($B83,ROOST_SITE_INFO!$B$3:$S$501,3,FALSE),"")))</f>
        <v/>
      </c>
      <c r="M83" s="182" t="str">
        <f>IF($B83="","",(IFERROR(VLOOKUP($B83,ROOST_SITE_INFO!$B$3:$S$501,4,FALSE),"")))</f>
        <v/>
      </c>
      <c r="N83" s="182" t="str">
        <f>IF($B83="","",(IFERROR(VLOOKUP($B83,ROOST_SITE_INFO!$B$3:$S$501,5,FALSE),"")))</f>
        <v/>
      </c>
      <c r="O83" s="182" t="str">
        <f>IF($B83="","",(IFERROR(VLOOKUP($B83,ROOST_SITE_INFO!$B$3:$S$501,6,FALSE),"")))</f>
        <v/>
      </c>
      <c r="P83" s="182" t="str">
        <f>IF($B83="","",(IFERROR(VLOOKUP($B83,ROOST_SITE_INFO!$B$3:$S$501,7,FALSE),"")))</f>
        <v/>
      </c>
      <c r="Q83" s="182" t="str">
        <f>IF($B83="","",(IFERROR(VLOOKUP($B83,ROOST_SITE_INFO!$B$3:$S$501,8,FALSE),"")))</f>
        <v/>
      </c>
      <c r="R83" s="182" t="str">
        <f>IF($B83="","",(IFERROR(VLOOKUP($B83,ROOST_SITE_INFO!$B$3:$S$501,9,FALSE),"")))</f>
        <v/>
      </c>
      <c r="S83" s="182" t="str">
        <f>IF($B83="","",(IFERROR(VLOOKUP($B83,ROOST_SITE_INFO!$B$3:$S$501,10,FALSE),"")))</f>
        <v/>
      </c>
      <c r="T83" s="182" t="str">
        <f>IF($B83="","",(IFERROR(VLOOKUP($B83,ROOST_SITE_INFO!$B$3:$S$501,11,FALSE),"")))</f>
        <v/>
      </c>
      <c r="U83" s="182" t="str">
        <f>IF($B83="","",(IFERROR(VLOOKUP($B83,ROOST_SITE_INFO!$B$3:$S$501,12,FALSE),"")))</f>
        <v/>
      </c>
      <c r="V83" s="182" t="str">
        <f>IF($B83="","",(IFERROR(VLOOKUP($B83,ROOST_SITE_INFO!$B$3:$S$501,13,FALSE),"")))</f>
        <v/>
      </c>
      <c r="W83" s="182" t="str">
        <f>IF($B83="","",(IFERROR(VLOOKUP($B83,ROOST_SITE_INFO!$B$3:$S$501,14,FALSE),"")))</f>
        <v/>
      </c>
      <c r="X83" s="182" t="str">
        <f>IF($B83="","",(IFERROR(VLOOKUP($B83,ROOST_SITE_INFO!$B$3:$S$501,15,FALSE),"")))</f>
        <v/>
      </c>
      <c r="Y83" s="182" t="str">
        <f>IF($B83="","",(IFERROR(VLOOKUP($B83,ROOST_SITE_INFO!$B$3:$S$501,16,FALSE),"")))</f>
        <v/>
      </c>
      <c r="Z83" s="182" t="str">
        <f>IF($B83="","",(IFERROR(VLOOKUP($B83,ROOST_SITE_INFO!$B$3:$S$501,17,FALSE),"")))</f>
        <v/>
      </c>
      <c r="AA83" s="182" t="str">
        <f>IF($B83="","",(IFERROR(VLOOKUP($B83,ROOST_SITE_INFO!$B$3:$S$501,18,FALSE),"")))</f>
        <v/>
      </c>
    </row>
    <row r="84" spans="1:27" x14ac:dyDescent="0.25">
      <c r="A84" s="180" t="str">
        <f>IF(ROOST_COUNT!B83=0,"",ROOST_COUNT!B83)</f>
        <v/>
      </c>
      <c r="B84" s="180" t="str">
        <f>IF(ROOST_COUNT!D83=0,"",ROOST_COUNT!D83)</f>
        <v/>
      </c>
      <c r="C84" s="180" t="str">
        <f>IF(ROOST_COUNT!C83=0,"",ROOST_COUNT!C83)</f>
        <v/>
      </c>
      <c r="D84" s="180" t="str">
        <f>IF(ROOST_COUNT!E83=0,"",ROOST_COUNT!E83)</f>
        <v/>
      </c>
      <c r="E84" s="181" t="str">
        <f>IF(ROOST_COUNT!F83=0,"",ROOST_COUNT!F83)</f>
        <v/>
      </c>
      <c r="F84" s="181" t="str">
        <f>IF(ROOST_COUNT!A83=0,"",ROOST_COUNT!A83)</f>
        <v/>
      </c>
      <c r="G84" s="182" t="str">
        <f>IF(ROOST_COUNT!G83=0,"",ROOST_COUNT!G83)</f>
        <v/>
      </c>
      <c r="H84" s="181" t="str">
        <f>IFERROR(VLOOKUP($A84,CAPTURE_DATA!$P$4:$T$500,3,FALSE),"")</f>
        <v/>
      </c>
      <c r="I84" s="181" t="str">
        <f>IFERROR(VLOOKUP($A84,CAPTURE_DATA!$P$4:$T$500,4,FALSE),"")</f>
        <v/>
      </c>
      <c r="J84" s="181" t="str">
        <f>IFERROR(VLOOKUP($A84,CAPTURE_DATA!$P$4:$T$500,5,FALSE),"")</f>
        <v/>
      </c>
      <c r="K84" s="181" t="str">
        <f>IFERROR(VLOOKUP($A84,CAPTURE_DATA!$P$4:$AC$500,14,FALSE),"")</f>
        <v/>
      </c>
      <c r="L84" s="182" t="str">
        <f>IF($B84="","",(IFERROR(VLOOKUP($B84,ROOST_SITE_INFO!$B$3:$S$501,3,FALSE),"")))</f>
        <v/>
      </c>
      <c r="M84" s="182" t="str">
        <f>IF($B84="","",(IFERROR(VLOOKUP($B84,ROOST_SITE_INFO!$B$3:$S$501,4,FALSE),"")))</f>
        <v/>
      </c>
      <c r="N84" s="182" t="str">
        <f>IF($B84="","",(IFERROR(VLOOKUP($B84,ROOST_SITE_INFO!$B$3:$S$501,5,FALSE),"")))</f>
        <v/>
      </c>
      <c r="O84" s="182" t="str">
        <f>IF($B84="","",(IFERROR(VLOOKUP($B84,ROOST_SITE_INFO!$B$3:$S$501,6,FALSE),"")))</f>
        <v/>
      </c>
      <c r="P84" s="182" t="str">
        <f>IF($B84="","",(IFERROR(VLOOKUP($B84,ROOST_SITE_INFO!$B$3:$S$501,7,FALSE),"")))</f>
        <v/>
      </c>
      <c r="Q84" s="182" t="str">
        <f>IF($B84="","",(IFERROR(VLOOKUP($B84,ROOST_SITE_INFO!$B$3:$S$501,8,FALSE),"")))</f>
        <v/>
      </c>
      <c r="R84" s="182" t="str">
        <f>IF($B84="","",(IFERROR(VLOOKUP($B84,ROOST_SITE_INFO!$B$3:$S$501,9,FALSE),"")))</f>
        <v/>
      </c>
      <c r="S84" s="182" t="str">
        <f>IF($B84="","",(IFERROR(VLOOKUP($B84,ROOST_SITE_INFO!$B$3:$S$501,10,FALSE),"")))</f>
        <v/>
      </c>
      <c r="T84" s="182" t="str">
        <f>IF($B84="","",(IFERROR(VLOOKUP($B84,ROOST_SITE_INFO!$B$3:$S$501,11,FALSE),"")))</f>
        <v/>
      </c>
      <c r="U84" s="182" t="str">
        <f>IF($B84="","",(IFERROR(VLOOKUP($B84,ROOST_SITE_INFO!$B$3:$S$501,12,FALSE),"")))</f>
        <v/>
      </c>
      <c r="V84" s="182" t="str">
        <f>IF($B84="","",(IFERROR(VLOOKUP($B84,ROOST_SITE_INFO!$B$3:$S$501,13,FALSE),"")))</f>
        <v/>
      </c>
      <c r="W84" s="182" t="str">
        <f>IF($B84="","",(IFERROR(VLOOKUP($B84,ROOST_SITE_INFO!$B$3:$S$501,14,FALSE),"")))</f>
        <v/>
      </c>
      <c r="X84" s="182" t="str">
        <f>IF($B84="","",(IFERROR(VLOOKUP($B84,ROOST_SITE_INFO!$B$3:$S$501,15,FALSE),"")))</f>
        <v/>
      </c>
      <c r="Y84" s="182" t="str">
        <f>IF($B84="","",(IFERROR(VLOOKUP($B84,ROOST_SITE_INFO!$B$3:$S$501,16,FALSE),"")))</f>
        <v/>
      </c>
      <c r="Z84" s="182" t="str">
        <f>IF($B84="","",(IFERROR(VLOOKUP($B84,ROOST_SITE_INFO!$B$3:$S$501,17,FALSE),"")))</f>
        <v/>
      </c>
      <c r="AA84" s="182" t="str">
        <f>IF($B84="","",(IFERROR(VLOOKUP($B84,ROOST_SITE_INFO!$B$3:$S$501,18,FALSE),"")))</f>
        <v/>
      </c>
    </row>
    <row r="85" spans="1:27" x14ac:dyDescent="0.25">
      <c r="A85" s="180" t="str">
        <f>IF(ROOST_COUNT!B84=0,"",ROOST_COUNT!B84)</f>
        <v/>
      </c>
      <c r="B85" s="180" t="str">
        <f>IF(ROOST_COUNT!D84=0,"",ROOST_COUNT!D84)</f>
        <v/>
      </c>
      <c r="C85" s="180" t="str">
        <f>IF(ROOST_COUNT!C84=0,"",ROOST_COUNT!C84)</f>
        <v/>
      </c>
      <c r="D85" s="180" t="str">
        <f>IF(ROOST_COUNT!E84=0,"",ROOST_COUNT!E84)</f>
        <v/>
      </c>
      <c r="E85" s="181" t="str">
        <f>IF(ROOST_COUNT!F84=0,"",ROOST_COUNT!F84)</f>
        <v/>
      </c>
      <c r="F85" s="181" t="str">
        <f>IF(ROOST_COUNT!A84=0,"",ROOST_COUNT!A84)</f>
        <v/>
      </c>
      <c r="G85" s="182" t="str">
        <f>IF(ROOST_COUNT!G84=0,"",ROOST_COUNT!G84)</f>
        <v/>
      </c>
      <c r="H85" s="181" t="str">
        <f>IFERROR(VLOOKUP($A85,CAPTURE_DATA!$P$4:$T$500,3,FALSE),"")</f>
        <v/>
      </c>
      <c r="I85" s="181" t="str">
        <f>IFERROR(VLOOKUP($A85,CAPTURE_DATA!$P$4:$T$500,4,FALSE),"")</f>
        <v/>
      </c>
      <c r="J85" s="181" t="str">
        <f>IFERROR(VLOOKUP($A85,CAPTURE_DATA!$P$4:$T$500,5,FALSE),"")</f>
        <v/>
      </c>
      <c r="K85" s="181" t="str">
        <f>IFERROR(VLOOKUP($A85,CAPTURE_DATA!$P$4:$AC$500,14,FALSE),"")</f>
        <v/>
      </c>
      <c r="L85" s="182" t="str">
        <f>IF($B85="","",(IFERROR(VLOOKUP($B85,ROOST_SITE_INFO!$B$3:$S$501,3,FALSE),"")))</f>
        <v/>
      </c>
      <c r="M85" s="182" t="str">
        <f>IF($B85="","",(IFERROR(VLOOKUP($B85,ROOST_SITE_INFO!$B$3:$S$501,4,FALSE),"")))</f>
        <v/>
      </c>
      <c r="N85" s="182" t="str">
        <f>IF($B85="","",(IFERROR(VLOOKUP($B85,ROOST_SITE_INFO!$B$3:$S$501,5,FALSE),"")))</f>
        <v/>
      </c>
      <c r="O85" s="182" t="str">
        <f>IF($B85="","",(IFERROR(VLOOKUP($B85,ROOST_SITE_INFO!$B$3:$S$501,6,FALSE),"")))</f>
        <v/>
      </c>
      <c r="P85" s="182" t="str">
        <f>IF($B85="","",(IFERROR(VLOOKUP($B85,ROOST_SITE_INFO!$B$3:$S$501,7,FALSE),"")))</f>
        <v/>
      </c>
      <c r="Q85" s="182" t="str">
        <f>IF($B85="","",(IFERROR(VLOOKUP($B85,ROOST_SITE_INFO!$B$3:$S$501,8,FALSE),"")))</f>
        <v/>
      </c>
      <c r="R85" s="182" t="str">
        <f>IF($B85="","",(IFERROR(VLOOKUP($B85,ROOST_SITE_INFO!$B$3:$S$501,9,FALSE),"")))</f>
        <v/>
      </c>
      <c r="S85" s="182" t="str">
        <f>IF($B85="","",(IFERROR(VLOOKUP($B85,ROOST_SITE_INFO!$B$3:$S$501,10,FALSE),"")))</f>
        <v/>
      </c>
      <c r="T85" s="182" t="str">
        <f>IF($B85="","",(IFERROR(VLOOKUP($B85,ROOST_SITE_INFO!$B$3:$S$501,11,FALSE),"")))</f>
        <v/>
      </c>
      <c r="U85" s="182" t="str">
        <f>IF($B85="","",(IFERROR(VLOOKUP($B85,ROOST_SITE_INFO!$B$3:$S$501,12,FALSE),"")))</f>
        <v/>
      </c>
      <c r="V85" s="182" t="str">
        <f>IF($B85="","",(IFERROR(VLOOKUP($B85,ROOST_SITE_INFO!$B$3:$S$501,13,FALSE),"")))</f>
        <v/>
      </c>
      <c r="W85" s="182" t="str">
        <f>IF($B85="","",(IFERROR(VLOOKUP($B85,ROOST_SITE_INFO!$B$3:$S$501,14,FALSE),"")))</f>
        <v/>
      </c>
      <c r="X85" s="182" t="str">
        <f>IF($B85="","",(IFERROR(VLOOKUP($B85,ROOST_SITE_INFO!$B$3:$S$501,15,FALSE),"")))</f>
        <v/>
      </c>
      <c r="Y85" s="182" t="str">
        <f>IF($B85="","",(IFERROR(VLOOKUP($B85,ROOST_SITE_INFO!$B$3:$S$501,16,FALSE),"")))</f>
        <v/>
      </c>
      <c r="Z85" s="182" t="str">
        <f>IF($B85="","",(IFERROR(VLOOKUP($B85,ROOST_SITE_INFO!$B$3:$S$501,17,FALSE),"")))</f>
        <v/>
      </c>
      <c r="AA85" s="182" t="str">
        <f>IF($B85="","",(IFERROR(VLOOKUP($B85,ROOST_SITE_INFO!$B$3:$S$501,18,FALSE),"")))</f>
        <v/>
      </c>
    </row>
    <row r="86" spans="1:27" x14ac:dyDescent="0.25">
      <c r="A86" s="180" t="str">
        <f>IF(ROOST_COUNT!B85=0,"",ROOST_COUNT!B85)</f>
        <v/>
      </c>
      <c r="B86" s="180" t="str">
        <f>IF(ROOST_COUNT!D85=0,"",ROOST_COUNT!D85)</f>
        <v/>
      </c>
      <c r="C86" s="180" t="str">
        <f>IF(ROOST_COUNT!C85=0,"",ROOST_COUNT!C85)</f>
        <v/>
      </c>
      <c r="D86" s="180" t="str">
        <f>IF(ROOST_COUNT!E85=0,"",ROOST_COUNT!E85)</f>
        <v/>
      </c>
      <c r="E86" s="181" t="str">
        <f>IF(ROOST_COUNT!F85=0,"",ROOST_COUNT!F85)</f>
        <v/>
      </c>
      <c r="F86" s="181" t="str">
        <f>IF(ROOST_COUNT!A85=0,"",ROOST_COUNT!A85)</f>
        <v/>
      </c>
      <c r="G86" s="182" t="str">
        <f>IF(ROOST_COUNT!G85=0,"",ROOST_COUNT!G85)</f>
        <v/>
      </c>
      <c r="H86" s="181" t="str">
        <f>IFERROR(VLOOKUP($A86,CAPTURE_DATA!$P$4:$T$500,3,FALSE),"")</f>
        <v/>
      </c>
      <c r="I86" s="181" t="str">
        <f>IFERROR(VLOOKUP($A86,CAPTURE_DATA!$P$4:$T$500,4,FALSE),"")</f>
        <v/>
      </c>
      <c r="J86" s="181" t="str">
        <f>IFERROR(VLOOKUP($A86,CAPTURE_DATA!$P$4:$T$500,5,FALSE),"")</f>
        <v/>
      </c>
      <c r="K86" s="181" t="str">
        <f>IFERROR(VLOOKUP($A86,CAPTURE_DATA!$P$4:$AC$500,14,FALSE),"")</f>
        <v/>
      </c>
      <c r="L86" s="182" t="str">
        <f>IF($B86="","",(IFERROR(VLOOKUP($B86,ROOST_SITE_INFO!$B$3:$S$501,3,FALSE),"")))</f>
        <v/>
      </c>
      <c r="M86" s="182" t="str">
        <f>IF($B86="","",(IFERROR(VLOOKUP($B86,ROOST_SITE_INFO!$B$3:$S$501,4,FALSE),"")))</f>
        <v/>
      </c>
      <c r="N86" s="182" t="str">
        <f>IF($B86="","",(IFERROR(VLOOKUP($B86,ROOST_SITE_INFO!$B$3:$S$501,5,FALSE),"")))</f>
        <v/>
      </c>
      <c r="O86" s="182" t="str">
        <f>IF($B86="","",(IFERROR(VLOOKUP($B86,ROOST_SITE_INFO!$B$3:$S$501,6,FALSE),"")))</f>
        <v/>
      </c>
      <c r="P86" s="182" t="str">
        <f>IF($B86="","",(IFERROR(VLOOKUP($B86,ROOST_SITE_INFO!$B$3:$S$501,7,FALSE),"")))</f>
        <v/>
      </c>
      <c r="Q86" s="182" t="str">
        <f>IF($B86="","",(IFERROR(VLOOKUP($B86,ROOST_SITE_INFO!$B$3:$S$501,8,FALSE),"")))</f>
        <v/>
      </c>
      <c r="R86" s="182" t="str">
        <f>IF($B86="","",(IFERROR(VLOOKUP($B86,ROOST_SITE_INFO!$B$3:$S$501,9,FALSE),"")))</f>
        <v/>
      </c>
      <c r="S86" s="182" t="str">
        <f>IF($B86="","",(IFERROR(VLOOKUP($B86,ROOST_SITE_INFO!$B$3:$S$501,10,FALSE),"")))</f>
        <v/>
      </c>
      <c r="T86" s="182" t="str">
        <f>IF($B86="","",(IFERROR(VLOOKUP($B86,ROOST_SITE_INFO!$B$3:$S$501,11,FALSE),"")))</f>
        <v/>
      </c>
      <c r="U86" s="182" t="str">
        <f>IF($B86="","",(IFERROR(VLOOKUP($B86,ROOST_SITE_INFO!$B$3:$S$501,12,FALSE),"")))</f>
        <v/>
      </c>
      <c r="V86" s="182" t="str">
        <f>IF($B86="","",(IFERROR(VLOOKUP($B86,ROOST_SITE_INFO!$B$3:$S$501,13,FALSE),"")))</f>
        <v/>
      </c>
      <c r="W86" s="182" t="str">
        <f>IF($B86="","",(IFERROR(VLOOKUP($B86,ROOST_SITE_INFO!$B$3:$S$501,14,FALSE),"")))</f>
        <v/>
      </c>
      <c r="X86" s="182" t="str">
        <f>IF($B86="","",(IFERROR(VLOOKUP($B86,ROOST_SITE_INFO!$B$3:$S$501,15,FALSE),"")))</f>
        <v/>
      </c>
      <c r="Y86" s="182" t="str">
        <f>IF($B86="","",(IFERROR(VLOOKUP($B86,ROOST_SITE_INFO!$B$3:$S$501,16,FALSE),"")))</f>
        <v/>
      </c>
      <c r="Z86" s="182" t="str">
        <f>IF($B86="","",(IFERROR(VLOOKUP($B86,ROOST_SITE_INFO!$B$3:$S$501,17,FALSE),"")))</f>
        <v/>
      </c>
      <c r="AA86" s="182" t="str">
        <f>IF($B86="","",(IFERROR(VLOOKUP($B86,ROOST_SITE_INFO!$B$3:$S$501,18,FALSE),"")))</f>
        <v/>
      </c>
    </row>
    <row r="87" spans="1:27" x14ac:dyDescent="0.25">
      <c r="A87" s="180" t="str">
        <f>IF(ROOST_COUNT!B86=0,"",ROOST_COUNT!B86)</f>
        <v/>
      </c>
      <c r="B87" s="180" t="str">
        <f>IF(ROOST_COUNT!D86=0,"",ROOST_COUNT!D86)</f>
        <v/>
      </c>
      <c r="C87" s="180" t="str">
        <f>IF(ROOST_COUNT!C86=0,"",ROOST_COUNT!C86)</f>
        <v/>
      </c>
      <c r="D87" s="180" t="str">
        <f>IF(ROOST_COUNT!E86=0,"",ROOST_COUNT!E86)</f>
        <v/>
      </c>
      <c r="E87" s="181" t="str">
        <f>IF(ROOST_COUNT!F86=0,"",ROOST_COUNT!F86)</f>
        <v/>
      </c>
      <c r="F87" s="181" t="str">
        <f>IF(ROOST_COUNT!A86=0,"",ROOST_COUNT!A86)</f>
        <v/>
      </c>
      <c r="G87" s="182" t="str">
        <f>IF(ROOST_COUNT!G86=0,"",ROOST_COUNT!G86)</f>
        <v/>
      </c>
      <c r="H87" s="181" t="str">
        <f>IFERROR(VLOOKUP($A87,CAPTURE_DATA!$P$4:$T$500,3,FALSE),"")</f>
        <v/>
      </c>
      <c r="I87" s="181" t="str">
        <f>IFERROR(VLOOKUP($A87,CAPTURE_DATA!$P$4:$T$500,4,FALSE),"")</f>
        <v/>
      </c>
      <c r="J87" s="181" t="str">
        <f>IFERROR(VLOOKUP($A87,CAPTURE_DATA!$P$4:$T$500,5,FALSE),"")</f>
        <v/>
      </c>
      <c r="K87" s="181" t="str">
        <f>IFERROR(VLOOKUP($A87,CAPTURE_DATA!$P$4:$AC$500,14,FALSE),"")</f>
        <v/>
      </c>
      <c r="L87" s="182" t="str">
        <f>IF($B87="","",(IFERROR(VLOOKUP($B87,ROOST_SITE_INFO!$B$3:$S$501,3,FALSE),"")))</f>
        <v/>
      </c>
      <c r="M87" s="182" t="str">
        <f>IF($B87="","",(IFERROR(VLOOKUP($B87,ROOST_SITE_INFO!$B$3:$S$501,4,FALSE),"")))</f>
        <v/>
      </c>
      <c r="N87" s="182" t="str">
        <f>IF($B87="","",(IFERROR(VLOOKUP($B87,ROOST_SITE_INFO!$B$3:$S$501,5,FALSE),"")))</f>
        <v/>
      </c>
      <c r="O87" s="182" t="str">
        <f>IF($B87="","",(IFERROR(VLOOKUP($B87,ROOST_SITE_INFO!$B$3:$S$501,6,FALSE),"")))</f>
        <v/>
      </c>
      <c r="P87" s="182" t="str">
        <f>IF($B87="","",(IFERROR(VLOOKUP($B87,ROOST_SITE_INFO!$B$3:$S$501,7,FALSE),"")))</f>
        <v/>
      </c>
      <c r="Q87" s="182" t="str">
        <f>IF($B87="","",(IFERROR(VLOOKUP($B87,ROOST_SITE_INFO!$B$3:$S$501,8,FALSE),"")))</f>
        <v/>
      </c>
      <c r="R87" s="182" t="str">
        <f>IF($B87="","",(IFERROR(VLOOKUP($B87,ROOST_SITE_INFO!$B$3:$S$501,9,FALSE),"")))</f>
        <v/>
      </c>
      <c r="S87" s="182" t="str">
        <f>IF($B87="","",(IFERROR(VLOOKUP($B87,ROOST_SITE_INFO!$B$3:$S$501,10,FALSE),"")))</f>
        <v/>
      </c>
      <c r="T87" s="182" t="str">
        <f>IF($B87="","",(IFERROR(VLOOKUP($B87,ROOST_SITE_INFO!$B$3:$S$501,11,FALSE),"")))</f>
        <v/>
      </c>
      <c r="U87" s="182" t="str">
        <f>IF($B87="","",(IFERROR(VLOOKUP($B87,ROOST_SITE_INFO!$B$3:$S$501,12,FALSE),"")))</f>
        <v/>
      </c>
      <c r="V87" s="182" t="str">
        <f>IF($B87="","",(IFERROR(VLOOKUP($B87,ROOST_SITE_INFO!$B$3:$S$501,13,FALSE),"")))</f>
        <v/>
      </c>
      <c r="W87" s="182" t="str">
        <f>IF($B87="","",(IFERROR(VLOOKUP($B87,ROOST_SITE_INFO!$B$3:$S$501,14,FALSE),"")))</f>
        <v/>
      </c>
      <c r="X87" s="182" t="str">
        <f>IF($B87="","",(IFERROR(VLOOKUP($B87,ROOST_SITE_INFO!$B$3:$S$501,15,FALSE),"")))</f>
        <v/>
      </c>
      <c r="Y87" s="182" t="str">
        <f>IF($B87="","",(IFERROR(VLOOKUP($B87,ROOST_SITE_INFO!$B$3:$S$501,16,FALSE),"")))</f>
        <v/>
      </c>
      <c r="Z87" s="182" t="str">
        <f>IF($B87="","",(IFERROR(VLOOKUP($B87,ROOST_SITE_INFO!$B$3:$S$501,17,FALSE),"")))</f>
        <v/>
      </c>
      <c r="AA87" s="182" t="str">
        <f>IF($B87="","",(IFERROR(VLOOKUP($B87,ROOST_SITE_INFO!$B$3:$S$501,18,FALSE),"")))</f>
        <v/>
      </c>
    </row>
    <row r="88" spans="1:27" x14ac:dyDescent="0.25">
      <c r="A88" s="180" t="str">
        <f>IF(ROOST_COUNT!B87=0,"",ROOST_COUNT!B87)</f>
        <v/>
      </c>
      <c r="B88" s="180" t="str">
        <f>IF(ROOST_COUNT!D87=0,"",ROOST_COUNT!D87)</f>
        <v/>
      </c>
      <c r="C88" s="180" t="str">
        <f>IF(ROOST_COUNT!C87=0,"",ROOST_COUNT!C87)</f>
        <v/>
      </c>
      <c r="D88" s="180" t="str">
        <f>IF(ROOST_COUNT!E87=0,"",ROOST_COUNT!E87)</f>
        <v/>
      </c>
      <c r="E88" s="181" t="str">
        <f>IF(ROOST_COUNT!F87=0,"",ROOST_COUNT!F87)</f>
        <v/>
      </c>
      <c r="F88" s="181" t="str">
        <f>IF(ROOST_COUNT!A87=0,"",ROOST_COUNT!A87)</f>
        <v/>
      </c>
      <c r="G88" s="182" t="str">
        <f>IF(ROOST_COUNT!G87=0,"",ROOST_COUNT!G87)</f>
        <v/>
      </c>
      <c r="H88" s="181" t="str">
        <f>IFERROR(VLOOKUP($A88,CAPTURE_DATA!$P$4:$T$500,3,FALSE),"")</f>
        <v/>
      </c>
      <c r="I88" s="181" t="str">
        <f>IFERROR(VLOOKUP($A88,CAPTURE_DATA!$P$4:$T$500,4,FALSE),"")</f>
        <v/>
      </c>
      <c r="J88" s="181" t="str">
        <f>IFERROR(VLOOKUP($A88,CAPTURE_DATA!$P$4:$T$500,5,FALSE),"")</f>
        <v/>
      </c>
      <c r="K88" s="181" t="str">
        <f>IFERROR(VLOOKUP($A88,CAPTURE_DATA!$P$4:$AC$500,14,FALSE),"")</f>
        <v/>
      </c>
      <c r="L88" s="182" t="str">
        <f>IF($B88="","",(IFERROR(VLOOKUP($B88,ROOST_SITE_INFO!$B$3:$S$501,3,FALSE),"")))</f>
        <v/>
      </c>
      <c r="M88" s="182" t="str">
        <f>IF($B88="","",(IFERROR(VLOOKUP($B88,ROOST_SITE_INFO!$B$3:$S$501,4,FALSE),"")))</f>
        <v/>
      </c>
      <c r="N88" s="182" t="str">
        <f>IF($B88="","",(IFERROR(VLOOKUP($B88,ROOST_SITE_INFO!$B$3:$S$501,5,FALSE),"")))</f>
        <v/>
      </c>
      <c r="O88" s="182" t="str">
        <f>IF($B88="","",(IFERROR(VLOOKUP($B88,ROOST_SITE_INFO!$B$3:$S$501,6,FALSE),"")))</f>
        <v/>
      </c>
      <c r="P88" s="182" t="str">
        <f>IF($B88="","",(IFERROR(VLOOKUP($B88,ROOST_SITE_INFO!$B$3:$S$501,7,FALSE),"")))</f>
        <v/>
      </c>
      <c r="Q88" s="182" t="str">
        <f>IF($B88="","",(IFERROR(VLOOKUP($B88,ROOST_SITE_INFO!$B$3:$S$501,8,FALSE),"")))</f>
        <v/>
      </c>
      <c r="R88" s="182" t="str">
        <f>IF($B88="","",(IFERROR(VLOOKUP($B88,ROOST_SITE_INFO!$B$3:$S$501,9,FALSE),"")))</f>
        <v/>
      </c>
      <c r="S88" s="182" t="str">
        <f>IF($B88="","",(IFERROR(VLOOKUP($B88,ROOST_SITE_INFO!$B$3:$S$501,10,FALSE),"")))</f>
        <v/>
      </c>
      <c r="T88" s="182" t="str">
        <f>IF($B88="","",(IFERROR(VLOOKUP($B88,ROOST_SITE_INFO!$B$3:$S$501,11,FALSE),"")))</f>
        <v/>
      </c>
      <c r="U88" s="182" t="str">
        <f>IF($B88="","",(IFERROR(VLOOKUP($B88,ROOST_SITE_INFO!$B$3:$S$501,12,FALSE),"")))</f>
        <v/>
      </c>
      <c r="V88" s="182" t="str">
        <f>IF($B88="","",(IFERROR(VLOOKUP($B88,ROOST_SITE_INFO!$B$3:$S$501,13,FALSE),"")))</f>
        <v/>
      </c>
      <c r="W88" s="182" t="str">
        <f>IF($B88="","",(IFERROR(VLOOKUP($B88,ROOST_SITE_INFO!$B$3:$S$501,14,FALSE),"")))</f>
        <v/>
      </c>
      <c r="X88" s="182" t="str">
        <f>IF($B88="","",(IFERROR(VLOOKUP($B88,ROOST_SITE_INFO!$B$3:$S$501,15,FALSE),"")))</f>
        <v/>
      </c>
      <c r="Y88" s="182" t="str">
        <f>IF($B88="","",(IFERROR(VLOOKUP($B88,ROOST_SITE_INFO!$B$3:$S$501,16,FALSE),"")))</f>
        <v/>
      </c>
      <c r="Z88" s="182" t="str">
        <f>IF($B88="","",(IFERROR(VLOOKUP($B88,ROOST_SITE_INFO!$B$3:$S$501,17,FALSE),"")))</f>
        <v/>
      </c>
      <c r="AA88" s="182" t="str">
        <f>IF($B88="","",(IFERROR(VLOOKUP($B88,ROOST_SITE_INFO!$B$3:$S$501,18,FALSE),"")))</f>
        <v/>
      </c>
    </row>
    <row r="89" spans="1:27" x14ac:dyDescent="0.25">
      <c r="A89" s="180" t="str">
        <f>IF(ROOST_COUNT!B88=0,"",ROOST_COUNT!B88)</f>
        <v/>
      </c>
      <c r="B89" s="180" t="str">
        <f>IF(ROOST_COUNT!D88=0,"",ROOST_COUNT!D88)</f>
        <v/>
      </c>
      <c r="C89" s="180" t="str">
        <f>IF(ROOST_COUNT!C88=0,"",ROOST_COUNT!C88)</f>
        <v/>
      </c>
      <c r="D89" s="180" t="str">
        <f>IF(ROOST_COUNT!E88=0,"",ROOST_COUNT!E88)</f>
        <v/>
      </c>
      <c r="E89" s="181" t="str">
        <f>IF(ROOST_COUNT!F88=0,"",ROOST_COUNT!F88)</f>
        <v/>
      </c>
      <c r="F89" s="181" t="str">
        <f>IF(ROOST_COUNT!A88=0,"",ROOST_COUNT!A88)</f>
        <v/>
      </c>
      <c r="G89" s="182" t="str">
        <f>IF(ROOST_COUNT!G88=0,"",ROOST_COUNT!G88)</f>
        <v/>
      </c>
      <c r="H89" s="181" t="str">
        <f>IFERROR(VLOOKUP($A89,CAPTURE_DATA!$P$4:$T$500,3,FALSE),"")</f>
        <v/>
      </c>
      <c r="I89" s="181" t="str">
        <f>IFERROR(VLOOKUP($A89,CAPTURE_DATA!$P$4:$T$500,4,FALSE),"")</f>
        <v/>
      </c>
      <c r="J89" s="181" t="str">
        <f>IFERROR(VLOOKUP($A89,CAPTURE_DATA!$P$4:$T$500,5,FALSE),"")</f>
        <v/>
      </c>
      <c r="K89" s="181" t="str">
        <f>IFERROR(VLOOKUP($A89,CAPTURE_DATA!$P$4:$AC$500,14,FALSE),"")</f>
        <v/>
      </c>
      <c r="L89" s="182" t="str">
        <f>IF($B89="","",(IFERROR(VLOOKUP($B89,ROOST_SITE_INFO!$B$3:$S$501,3,FALSE),"")))</f>
        <v/>
      </c>
      <c r="M89" s="182" t="str">
        <f>IF($B89="","",(IFERROR(VLOOKUP($B89,ROOST_SITE_INFO!$B$3:$S$501,4,FALSE),"")))</f>
        <v/>
      </c>
      <c r="N89" s="182" t="str">
        <f>IF($B89="","",(IFERROR(VLOOKUP($B89,ROOST_SITE_INFO!$B$3:$S$501,5,FALSE),"")))</f>
        <v/>
      </c>
      <c r="O89" s="182" t="str">
        <f>IF($B89="","",(IFERROR(VLOOKUP($B89,ROOST_SITE_INFO!$B$3:$S$501,6,FALSE),"")))</f>
        <v/>
      </c>
      <c r="P89" s="182" t="str">
        <f>IF($B89="","",(IFERROR(VLOOKUP($B89,ROOST_SITE_INFO!$B$3:$S$501,7,FALSE),"")))</f>
        <v/>
      </c>
      <c r="Q89" s="182" t="str">
        <f>IF($B89="","",(IFERROR(VLOOKUP($B89,ROOST_SITE_INFO!$B$3:$S$501,8,FALSE),"")))</f>
        <v/>
      </c>
      <c r="R89" s="182" t="str">
        <f>IF($B89="","",(IFERROR(VLOOKUP($B89,ROOST_SITE_INFO!$B$3:$S$501,9,FALSE),"")))</f>
        <v/>
      </c>
      <c r="S89" s="182" t="str">
        <f>IF($B89="","",(IFERROR(VLOOKUP($B89,ROOST_SITE_INFO!$B$3:$S$501,10,FALSE),"")))</f>
        <v/>
      </c>
      <c r="T89" s="182" t="str">
        <f>IF($B89="","",(IFERROR(VLOOKUP($B89,ROOST_SITE_INFO!$B$3:$S$501,11,FALSE),"")))</f>
        <v/>
      </c>
      <c r="U89" s="182" t="str">
        <f>IF($B89="","",(IFERROR(VLOOKUP($B89,ROOST_SITE_INFO!$B$3:$S$501,12,FALSE),"")))</f>
        <v/>
      </c>
      <c r="V89" s="182" t="str">
        <f>IF($B89="","",(IFERROR(VLOOKUP($B89,ROOST_SITE_INFO!$B$3:$S$501,13,FALSE),"")))</f>
        <v/>
      </c>
      <c r="W89" s="182" t="str">
        <f>IF($B89="","",(IFERROR(VLOOKUP($B89,ROOST_SITE_INFO!$B$3:$S$501,14,FALSE),"")))</f>
        <v/>
      </c>
      <c r="X89" s="182" t="str">
        <f>IF($B89="","",(IFERROR(VLOOKUP($B89,ROOST_SITE_INFO!$B$3:$S$501,15,FALSE),"")))</f>
        <v/>
      </c>
      <c r="Y89" s="182" t="str">
        <f>IF($B89="","",(IFERROR(VLOOKUP($B89,ROOST_SITE_INFO!$B$3:$S$501,16,FALSE),"")))</f>
        <v/>
      </c>
      <c r="Z89" s="182" t="str">
        <f>IF($B89="","",(IFERROR(VLOOKUP($B89,ROOST_SITE_INFO!$B$3:$S$501,17,FALSE),"")))</f>
        <v/>
      </c>
      <c r="AA89" s="182" t="str">
        <f>IF($B89="","",(IFERROR(VLOOKUP($B89,ROOST_SITE_INFO!$B$3:$S$501,18,FALSE),"")))</f>
        <v/>
      </c>
    </row>
    <row r="90" spans="1:27" x14ac:dyDescent="0.25">
      <c r="A90" s="180" t="str">
        <f>IF(ROOST_COUNT!B89=0,"",ROOST_COUNT!B89)</f>
        <v/>
      </c>
      <c r="B90" s="180" t="str">
        <f>IF(ROOST_COUNT!D89=0,"",ROOST_COUNT!D89)</f>
        <v/>
      </c>
      <c r="C90" s="180" t="str">
        <f>IF(ROOST_COUNT!C89=0,"",ROOST_COUNT!C89)</f>
        <v/>
      </c>
      <c r="D90" s="180" t="str">
        <f>IF(ROOST_COUNT!E89=0,"",ROOST_COUNT!E89)</f>
        <v/>
      </c>
      <c r="E90" s="181" t="str">
        <f>IF(ROOST_COUNT!F89=0,"",ROOST_COUNT!F89)</f>
        <v/>
      </c>
      <c r="F90" s="181" t="str">
        <f>IF(ROOST_COUNT!A89=0,"",ROOST_COUNT!A89)</f>
        <v/>
      </c>
      <c r="G90" s="182" t="str">
        <f>IF(ROOST_COUNT!G89=0,"",ROOST_COUNT!G89)</f>
        <v/>
      </c>
      <c r="H90" s="181" t="str">
        <f>IFERROR(VLOOKUP($A90,CAPTURE_DATA!$P$4:$T$500,3,FALSE),"")</f>
        <v/>
      </c>
      <c r="I90" s="181" t="str">
        <f>IFERROR(VLOOKUP($A90,CAPTURE_DATA!$P$4:$T$500,4,FALSE),"")</f>
        <v/>
      </c>
      <c r="J90" s="181" t="str">
        <f>IFERROR(VLOOKUP($A90,CAPTURE_DATA!$P$4:$T$500,5,FALSE),"")</f>
        <v/>
      </c>
      <c r="K90" s="181" t="str">
        <f>IFERROR(VLOOKUP($A90,CAPTURE_DATA!$P$4:$AC$500,14,FALSE),"")</f>
        <v/>
      </c>
      <c r="L90" s="182" t="str">
        <f>IF($B90="","",(IFERROR(VLOOKUP($B90,ROOST_SITE_INFO!$B$3:$S$501,3,FALSE),"")))</f>
        <v/>
      </c>
      <c r="M90" s="182" t="str">
        <f>IF($B90="","",(IFERROR(VLOOKUP($B90,ROOST_SITE_INFO!$B$3:$S$501,4,FALSE),"")))</f>
        <v/>
      </c>
      <c r="N90" s="182" t="str">
        <f>IF($B90="","",(IFERROR(VLOOKUP($B90,ROOST_SITE_INFO!$B$3:$S$501,5,FALSE),"")))</f>
        <v/>
      </c>
      <c r="O90" s="182" t="str">
        <f>IF($B90="","",(IFERROR(VLOOKUP($B90,ROOST_SITE_INFO!$B$3:$S$501,6,FALSE),"")))</f>
        <v/>
      </c>
      <c r="P90" s="182" t="str">
        <f>IF($B90="","",(IFERROR(VLOOKUP($B90,ROOST_SITE_INFO!$B$3:$S$501,7,FALSE),"")))</f>
        <v/>
      </c>
      <c r="Q90" s="182" t="str">
        <f>IF($B90="","",(IFERROR(VLOOKUP($B90,ROOST_SITE_INFO!$B$3:$S$501,8,FALSE),"")))</f>
        <v/>
      </c>
      <c r="R90" s="182" t="str">
        <f>IF($B90="","",(IFERROR(VLOOKUP($B90,ROOST_SITE_INFO!$B$3:$S$501,9,FALSE),"")))</f>
        <v/>
      </c>
      <c r="S90" s="182" t="str">
        <f>IF($B90="","",(IFERROR(VLOOKUP($B90,ROOST_SITE_INFO!$B$3:$S$501,10,FALSE),"")))</f>
        <v/>
      </c>
      <c r="T90" s="182" t="str">
        <f>IF($B90="","",(IFERROR(VLOOKUP($B90,ROOST_SITE_INFO!$B$3:$S$501,11,FALSE),"")))</f>
        <v/>
      </c>
      <c r="U90" s="182" t="str">
        <f>IF($B90="","",(IFERROR(VLOOKUP($B90,ROOST_SITE_INFO!$B$3:$S$501,12,FALSE),"")))</f>
        <v/>
      </c>
      <c r="V90" s="182" t="str">
        <f>IF($B90="","",(IFERROR(VLOOKUP($B90,ROOST_SITE_INFO!$B$3:$S$501,13,FALSE),"")))</f>
        <v/>
      </c>
      <c r="W90" s="182" t="str">
        <f>IF($B90="","",(IFERROR(VLOOKUP($B90,ROOST_SITE_INFO!$B$3:$S$501,14,FALSE),"")))</f>
        <v/>
      </c>
      <c r="X90" s="182" t="str">
        <f>IF($B90="","",(IFERROR(VLOOKUP($B90,ROOST_SITE_INFO!$B$3:$S$501,15,FALSE),"")))</f>
        <v/>
      </c>
      <c r="Y90" s="182" t="str">
        <f>IF($B90="","",(IFERROR(VLOOKUP($B90,ROOST_SITE_INFO!$B$3:$S$501,16,FALSE),"")))</f>
        <v/>
      </c>
      <c r="Z90" s="182" t="str">
        <f>IF($B90="","",(IFERROR(VLOOKUP($B90,ROOST_SITE_INFO!$B$3:$S$501,17,FALSE),"")))</f>
        <v/>
      </c>
      <c r="AA90" s="182" t="str">
        <f>IF($B90="","",(IFERROR(VLOOKUP($B90,ROOST_SITE_INFO!$B$3:$S$501,18,FALSE),"")))</f>
        <v/>
      </c>
    </row>
    <row r="91" spans="1:27" x14ac:dyDescent="0.25">
      <c r="A91" s="180" t="str">
        <f>IF(ROOST_COUNT!B90=0,"",ROOST_COUNT!B90)</f>
        <v/>
      </c>
      <c r="B91" s="180" t="str">
        <f>IF(ROOST_COUNT!D90=0,"",ROOST_COUNT!D90)</f>
        <v/>
      </c>
      <c r="C91" s="180" t="str">
        <f>IF(ROOST_COUNT!C90=0,"",ROOST_COUNT!C90)</f>
        <v/>
      </c>
      <c r="D91" s="180" t="str">
        <f>IF(ROOST_COUNT!E90=0,"",ROOST_COUNT!E90)</f>
        <v/>
      </c>
      <c r="E91" s="181" t="str">
        <f>IF(ROOST_COUNT!F90=0,"",ROOST_COUNT!F90)</f>
        <v/>
      </c>
      <c r="F91" s="181" t="str">
        <f>IF(ROOST_COUNT!A90=0,"",ROOST_COUNT!A90)</f>
        <v/>
      </c>
      <c r="G91" s="182" t="str">
        <f>IF(ROOST_COUNT!G90=0,"",ROOST_COUNT!G90)</f>
        <v/>
      </c>
      <c r="H91" s="181" t="str">
        <f>IFERROR(VLOOKUP($A91,CAPTURE_DATA!$P$4:$T$500,3,FALSE),"")</f>
        <v/>
      </c>
      <c r="I91" s="181" t="str">
        <f>IFERROR(VLOOKUP($A91,CAPTURE_DATA!$P$4:$T$500,4,FALSE),"")</f>
        <v/>
      </c>
      <c r="J91" s="181" t="str">
        <f>IFERROR(VLOOKUP($A91,CAPTURE_DATA!$P$4:$T$500,5,FALSE),"")</f>
        <v/>
      </c>
      <c r="K91" s="181" t="str">
        <f>IFERROR(VLOOKUP($A91,CAPTURE_DATA!$P$4:$AC$500,14,FALSE),"")</f>
        <v/>
      </c>
      <c r="L91" s="182" t="str">
        <f>IF($B91="","",(IFERROR(VLOOKUP($B91,ROOST_SITE_INFO!$B$3:$S$501,3,FALSE),"")))</f>
        <v/>
      </c>
      <c r="M91" s="182" t="str">
        <f>IF($B91="","",(IFERROR(VLOOKUP($B91,ROOST_SITE_INFO!$B$3:$S$501,4,FALSE),"")))</f>
        <v/>
      </c>
      <c r="N91" s="182" t="str">
        <f>IF($B91="","",(IFERROR(VLOOKUP($B91,ROOST_SITE_INFO!$B$3:$S$501,5,FALSE),"")))</f>
        <v/>
      </c>
      <c r="O91" s="182" t="str">
        <f>IF($B91="","",(IFERROR(VLOOKUP($B91,ROOST_SITE_INFO!$B$3:$S$501,6,FALSE),"")))</f>
        <v/>
      </c>
      <c r="P91" s="182" t="str">
        <f>IF($B91="","",(IFERROR(VLOOKUP($B91,ROOST_SITE_INFO!$B$3:$S$501,7,FALSE),"")))</f>
        <v/>
      </c>
      <c r="Q91" s="182" t="str">
        <f>IF($B91="","",(IFERROR(VLOOKUP($B91,ROOST_SITE_INFO!$B$3:$S$501,8,FALSE),"")))</f>
        <v/>
      </c>
      <c r="R91" s="182" t="str">
        <f>IF($B91="","",(IFERROR(VLOOKUP($B91,ROOST_SITE_INFO!$B$3:$S$501,9,FALSE),"")))</f>
        <v/>
      </c>
      <c r="S91" s="182" t="str">
        <f>IF($B91="","",(IFERROR(VLOOKUP($B91,ROOST_SITE_INFO!$B$3:$S$501,10,FALSE),"")))</f>
        <v/>
      </c>
      <c r="T91" s="182" t="str">
        <f>IF($B91="","",(IFERROR(VLOOKUP($B91,ROOST_SITE_INFO!$B$3:$S$501,11,FALSE),"")))</f>
        <v/>
      </c>
      <c r="U91" s="182" t="str">
        <f>IF($B91="","",(IFERROR(VLOOKUP($B91,ROOST_SITE_INFO!$B$3:$S$501,12,FALSE),"")))</f>
        <v/>
      </c>
      <c r="V91" s="182" t="str">
        <f>IF($B91="","",(IFERROR(VLOOKUP($B91,ROOST_SITE_INFO!$B$3:$S$501,13,FALSE),"")))</f>
        <v/>
      </c>
      <c r="W91" s="182" t="str">
        <f>IF($B91="","",(IFERROR(VLOOKUP($B91,ROOST_SITE_INFO!$B$3:$S$501,14,FALSE),"")))</f>
        <v/>
      </c>
      <c r="X91" s="182" t="str">
        <f>IF($B91="","",(IFERROR(VLOOKUP($B91,ROOST_SITE_INFO!$B$3:$S$501,15,FALSE),"")))</f>
        <v/>
      </c>
      <c r="Y91" s="182" t="str">
        <f>IF($B91="","",(IFERROR(VLOOKUP($B91,ROOST_SITE_INFO!$B$3:$S$501,16,FALSE),"")))</f>
        <v/>
      </c>
      <c r="Z91" s="182" t="str">
        <f>IF($B91="","",(IFERROR(VLOOKUP($B91,ROOST_SITE_INFO!$B$3:$S$501,17,FALSE),"")))</f>
        <v/>
      </c>
      <c r="AA91" s="182" t="str">
        <f>IF($B91="","",(IFERROR(VLOOKUP($B91,ROOST_SITE_INFO!$B$3:$S$501,18,FALSE),"")))</f>
        <v/>
      </c>
    </row>
    <row r="92" spans="1:27" x14ac:dyDescent="0.25">
      <c r="A92" s="180" t="str">
        <f>IF(ROOST_COUNT!B91=0,"",ROOST_COUNT!B91)</f>
        <v/>
      </c>
      <c r="B92" s="180" t="str">
        <f>IF(ROOST_COUNT!D91=0,"",ROOST_COUNT!D91)</f>
        <v/>
      </c>
      <c r="C92" s="180" t="str">
        <f>IF(ROOST_COUNT!C91=0,"",ROOST_COUNT!C91)</f>
        <v/>
      </c>
      <c r="D92" s="180" t="str">
        <f>IF(ROOST_COUNT!E91=0,"",ROOST_COUNT!E91)</f>
        <v/>
      </c>
      <c r="E92" s="181" t="str">
        <f>IF(ROOST_COUNT!F91=0,"",ROOST_COUNT!F91)</f>
        <v/>
      </c>
      <c r="F92" s="181" t="str">
        <f>IF(ROOST_COUNT!A91=0,"",ROOST_COUNT!A91)</f>
        <v/>
      </c>
      <c r="G92" s="182" t="str">
        <f>IF(ROOST_COUNT!G91=0,"",ROOST_COUNT!G91)</f>
        <v/>
      </c>
      <c r="H92" s="181" t="str">
        <f>IFERROR(VLOOKUP($A92,CAPTURE_DATA!$P$4:$T$500,3,FALSE),"")</f>
        <v/>
      </c>
      <c r="I92" s="181" t="str">
        <f>IFERROR(VLOOKUP($A92,CAPTURE_DATA!$P$4:$T$500,4,FALSE),"")</f>
        <v/>
      </c>
      <c r="J92" s="181" t="str">
        <f>IFERROR(VLOOKUP($A92,CAPTURE_DATA!$P$4:$T$500,5,FALSE),"")</f>
        <v/>
      </c>
      <c r="K92" s="181" t="str">
        <f>IFERROR(VLOOKUP($A92,CAPTURE_DATA!$P$4:$AC$500,14,FALSE),"")</f>
        <v/>
      </c>
      <c r="L92" s="182" t="str">
        <f>IF($B92="","",(IFERROR(VLOOKUP($B92,ROOST_SITE_INFO!$B$3:$S$501,3,FALSE),"")))</f>
        <v/>
      </c>
      <c r="M92" s="182" t="str">
        <f>IF($B92="","",(IFERROR(VLOOKUP($B92,ROOST_SITE_INFO!$B$3:$S$501,4,FALSE),"")))</f>
        <v/>
      </c>
      <c r="N92" s="182" t="str">
        <f>IF($B92="","",(IFERROR(VLOOKUP($B92,ROOST_SITE_INFO!$B$3:$S$501,5,FALSE),"")))</f>
        <v/>
      </c>
      <c r="O92" s="182" t="str">
        <f>IF($B92="","",(IFERROR(VLOOKUP($B92,ROOST_SITE_INFO!$B$3:$S$501,6,FALSE),"")))</f>
        <v/>
      </c>
      <c r="P92" s="182" t="str">
        <f>IF($B92="","",(IFERROR(VLOOKUP($B92,ROOST_SITE_INFO!$B$3:$S$501,7,FALSE),"")))</f>
        <v/>
      </c>
      <c r="Q92" s="182" t="str">
        <f>IF($B92="","",(IFERROR(VLOOKUP($B92,ROOST_SITE_INFO!$B$3:$S$501,8,FALSE),"")))</f>
        <v/>
      </c>
      <c r="R92" s="182" t="str">
        <f>IF($B92="","",(IFERROR(VLOOKUP($B92,ROOST_SITE_INFO!$B$3:$S$501,9,FALSE),"")))</f>
        <v/>
      </c>
      <c r="S92" s="182" t="str">
        <f>IF($B92="","",(IFERROR(VLOOKUP($B92,ROOST_SITE_INFO!$B$3:$S$501,10,FALSE),"")))</f>
        <v/>
      </c>
      <c r="T92" s="182" t="str">
        <f>IF($B92="","",(IFERROR(VLOOKUP($B92,ROOST_SITE_INFO!$B$3:$S$501,11,FALSE),"")))</f>
        <v/>
      </c>
      <c r="U92" s="182" t="str">
        <f>IF($B92="","",(IFERROR(VLOOKUP($B92,ROOST_SITE_INFO!$B$3:$S$501,12,FALSE),"")))</f>
        <v/>
      </c>
      <c r="V92" s="182" t="str">
        <f>IF($B92="","",(IFERROR(VLOOKUP($B92,ROOST_SITE_INFO!$B$3:$S$501,13,FALSE),"")))</f>
        <v/>
      </c>
      <c r="W92" s="182" t="str">
        <f>IF($B92="","",(IFERROR(VLOOKUP($B92,ROOST_SITE_INFO!$B$3:$S$501,14,FALSE),"")))</f>
        <v/>
      </c>
      <c r="X92" s="182" t="str">
        <f>IF($B92="","",(IFERROR(VLOOKUP($B92,ROOST_SITE_INFO!$B$3:$S$501,15,FALSE),"")))</f>
        <v/>
      </c>
      <c r="Y92" s="182" t="str">
        <f>IF($B92="","",(IFERROR(VLOOKUP($B92,ROOST_SITE_INFO!$B$3:$S$501,16,FALSE),"")))</f>
        <v/>
      </c>
      <c r="Z92" s="182" t="str">
        <f>IF($B92="","",(IFERROR(VLOOKUP($B92,ROOST_SITE_INFO!$B$3:$S$501,17,FALSE),"")))</f>
        <v/>
      </c>
      <c r="AA92" s="182" t="str">
        <f>IF($B92="","",(IFERROR(VLOOKUP($B92,ROOST_SITE_INFO!$B$3:$S$501,18,FALSE),"")))</f>
        <v/>
      </c>
    </row>
    <row r="93" spans="1:27" x14ac:dyDescent="0.25">
      <c r="A93" s="180" t="str">
        <f>IF(ROOST_COUNT!B92=0,"",ROOST_COUNT!B92)</f>
        <v/>
      </c>
      <c r="B93" s="180" t="str">
        <f>IF(ROOST_COUNT!D92=0,"",ROOST_COUNT!D92)</f>
        <v/>
      </c>
      <c r="C93" s="180" t="str">
        <f>IF(ROOST_COUNT!C92=0,"",ROOST_COUNT!C92)</f>
        <v/>
      </c>
      <c r="D93" s="180" t="str">
        <f>IF(ROOST_COUNT!E92=0,"",ROOST_COUNT!E92)</f>
        <v/>
      </c>
      <c r="E93" s="181" t="str">
        <f>IF(ROOST_COUNT!F92=0,"",ROOST_COUNT!F92)</f>
        <v/>
      </c>
      <c r="F93" s="181" t="str">
        <f>IF(ROOST_COUNT!A92=0,"",ROOST_COUNT!A92)</f>
        <v/>
      </c>
      <c r="G93" s="182" t="str">
        <f>IF(ROOST_COUNT!G92=0,"",ROOST_COUNT!G92)</f>
        <v/>
      </c>
      <c r="H93" s="181" t="str">
        <f>IFERROR(VLOOKUP($A93,CAPTURE_DATA!$P$4:$T$500,3,FALSE),"")</f>
        <v/>
      </c>
      <c r="I93" s="181" t="str">
        <f>IFERROR(VLOOKUP($A93,CAPTURE_DATA!$P$4:$T$500,4,FALSE),"")</f>
        <v/>
      </c>
      <c r="J93" s="181" t="str">
        <f>IFERROR(VLOOKUP($A93,CAPTURE_DATA!$P$4:$T$500,5,FALSE),"")</f>
        <v/>
      </c>
      <c r="K93" s="181" t="str">
        <f>IFERROR(VLOOKUP($A93,CAPTURE_DATA!$P$4:$AC$500,14,FALSE),"")</f>
        <v/>
      </c>
      <c r="L93" s="182" t="str">
        <f>IF($B93="","",(IFERROR(VLOOKUP($B93,ROOST_SITE_INFO!$B$3:$S$501,3,FALSE),"")))</f>
        <v/>
      </c>
      <c r="M93" s="182" t="str">
        <f>IF($B93="","",(IFERROR(VLOOKUP($B93,ROOST_SITE_INFO!$B$3:$S$501,4,FALSE),"")))</f>
        <v/>
      </c>
      <c r="N93" s="182" t="str">
        <f>IF($B93="","",(IFERROR(VLOOKUP($B93,ROOST_SITE_INFO!$B$3:$S$501,5,FALSE),"")))</f>
        <v/>
      </c>
      <c r="O93" s="182" t="str">
        <f>IF($B93="","",(IFERROR(VLOOKUP($B93,ROOST_SITE_INFO!$B$3:$S$501,6,FALSE),"")))</f>
        <v/>
      </c>
      <c r="P93" s="182" t="str">
        <f>IF($B93="","",(IFERROR(VLOOKUP($B93,ROOST_SITE_INFO!$B$3:$S$501,7,FALSE),"")))</f>
        <v/>
      </c>
      <c r="Q93" s="182" t="str">
        <f>IF($B93="","",(IFERROR(VLOOKUP($B93,ROOST_SITE_INFO!$B$3:$S$501,8,FALSE),"")))</f>
        <v/>
      </c>
      <c r="R93" s="182" t="str">
        <f>IF($B93="","",(IFERROR(VLOOKUP($B93,ROOST_SITE_INFO!$B$3:$S$501,9,FALSE),"")))</f>
        <v/>
      </c>
      <c r="S93" s="182" t="str">
        <f>IF($B93="","",(IFERROR(VLOOKUP($B93,ROOST_SITE_INFO!$B$3:$S$501,10,FALSE),"")))</f>
        <v/>
      </c>
      <c r="T93" s="182" t="str">
        <f>IF($B93="","",(IFERROR(VLOOKUP($B93,ROOST_SITE_INFO!$B$3:$S$501,11,FALSE),"")))</f>
        <v/>
      </c>
      <c r="U93" s="182" t="str">
        <f>IF($B93="","",(IFERROR(VLOOKUP($B93,ROOST_SITE_INFO!$B$3:$S$501,12,FALSE),"")))</f>
        <v/>
      </c>
      <c r="V93" s="182" t="str">
        <f>IF($B93="","",(IFERROR(VLOOKUP($B93,ROOST_SITE_INFO!$B$3:$S$501,13,FALSE),"")))</f>
        <v/>
      </c>
      <c r="W93" s="182" t="str">
        <f>IF($B93="","",(IFERROR(VLOOKUP($B93,ROOST_SITE_INFO!$B$3:$S$501,14,FALSE),"")))</f>
        <v/>
      </c>
      <c r="X93" s="182" t="str">
        <f>IF($B93="","",(IFERROR(VLOOKUP($B93,ROOST_SITE_INFO!$B$3:$S$501,15,FALSE),"")))</f>
        <v/>
      </c>
      <c r="Y93" s="182" t="str">
        <f>IF($B93="","",(IFERROR(VLOOKUP($B93,ROOST_SITE_INFO!$B$3:$S$501,16,FALSE),"")))</f>
        <v/>
      </c>
      <c r="Z93" s="182" t="str">
        <f>IF($B93="","",(IFERROR(VLOOKUP($B93,ROOST_SITE_INFO!$B$3:$S$501,17,FALSE),"")))</f>
        <v/>
      </c>
      <c r="AA93" s="182" t="str">
        <f>IF($B93="","",(IFERROR(VLOOKUP($B93,ROOST_SITE_INFO!$B$3:$S$501,18,FALSE),"")))</f>
        <v/>
      </c>
    </row>
    <row r="94" spans="1:27" x14ac:dyDescent="0.25">
      <c r="A94" s="180" t="str">
        <f>IF(ROOST_COUNT!B93=0,"",ROOST_COUNT!B93)</f>
        <v/>
      </c>
      <c r="B94" s="180" t="str">
        <f>IF(ROOST_COUNT!D93=0,"",ROOST_COUNT!D93)</f>
        <v/>
      </c>
      <c r="C94" s="180" t="str">
        <f>IF(ROOST_COUNT!C93=0,"",ROOST_COUNT!C93)</f>
        <v/>
      </c>
      <c r="D94" s="180" t="str">
        <f>IF(ROOST_COUNT!E93=0,"",ROOST_COUNT!E93)</f>
        <v/>
      </c>
      <c r="E94" s="181" t="str">
        <f>IF(ROOST_COUNT!F93=0,"",ROOST_COUNT!F93)</f>
        <v/>
      </c>
      <c r="F94" s="181" t="str">
        <f>IF(ROOST_COUNT!A93=0,"",ROOST_COUNT!A93)</f>
        <v/>
      </c>
      <c r="G94" s="182" t="str">
        <f>IF(ROOST_COUNT!G93=0,"",ROOST_COUNT!G93)</f>
        <v/>
      </c>
      <c r="H94" s="181" t="str">
        <f>IFERROR(VLOOKUP($A94,CAPTURE_DATA!$P$4:$T$500,3,FALSE),"")</f>
        <v/>
      </c>
      <c r="I94" s="181" t="str">
        <f>IFERROR(VLOOKUP($A94,CAPTURE_DATA!$P$4:$T$500,4,FALSE),"")</f>
        <v/>
      </c>
      <c r="J94" s="181" t="str">
        <f>IFERROR(VLOOKUP($A94,CAPTURE_DATA!$P$4:$T$500,5,FALSE),"")</f>
        <v/>
      </c>
      <c r="K94" s="181" t="str">
        <f>IFERROR(VLOOKUP($A94,CAPTURE_DATA!$P$4:$AC$500,14,FALSE),"")</f>
        <v/>
      </c>
      <c r="L94" s="182" t="str">
        <f>IF($B94="","",(IFERROR(VLOOKUP($B94,ROOST_SITE_INFO!$B$3:$S$501,3,FALSE),"")))</f>
        <v/>
      </c>
      <c r="M94" s="182" t="str">
        <f>IF($B94="","",(IFERROR(VLOOKUP($B94,ROOST_SITE_INFO!$B$3:$S$501,4,FALSE),"")))</f>
        <v/>
      </c>
      <c r="N94" s="182" t="str">
        <f>IF($B94="","",(IFERROR(VLOOKUP($B94,ROOST_SITE_INFO!$B$3:$S$501,5,FALSE),"")))</f>
        <v/>
      </c>
      <c r="O94" s="182" t="str">
        <f>IF($B94="","",(IFERROR(VLOOKUP($B94,ROOST_SITE_INFO!$B$3:$S$501,6,FALSE),"")))</f>
        <v/>
      </c>
      <c r="P94" s="182" t="str">
        <f>IF($B94="","",(IFERROR(VLOOKUP($B94,ROOST_SITE_INFO!$B$3:$S$501,7,FALSE),"")))</f>
        <v/>
      </c>
      <c r="Q94" s="182" t="str">
        <f>IF($B94="","",(IFERROR(VLOOKUP($B94,ROOST_SITE_INFO!$B$3:$S$501,8,FALSE),"")))</f>
        <v/>
      </c>
      <c r="R94" s="182" t="str">
        <f>IF($B94="","",(IFERROR(VLOOKUP($B94,ROOST_SITE_INFO!$B$3:$S$501,9,FALSE),"")))</f>
        <v/>
      </c>
      <c r="S94" s="182" t="str">
        <f>IF($B94="","",(IFERROR(VLOOKUP($B94,ROOST_SITE_INFO!$B$3:$S$501,10,FALSE),"")))</f>
        <v/>
      </c>
      <c r="T94" s="182" t="str">
        <f>IF($B94="","",(IFERROR(VLOOKUP($B94,ROOST_SITE_INFO!$B$3:$S$501,11,FALSE),"")))</f>
        <v/>
      </c>
      <c r="U94" s="182" t="str">
        <f>IF($B94="","",(IFERROR(VLOOKUP($B94,ROOST_SITE_INFO!$B$3:$S$501,12,FALSE),"")))</f>
        <v/>
      </c>
      <c r="V94" s="182" t="str">
        <f>IF($B94="","",(IFERROR(VLOOKUP($B94,ROOST_SITE_INFO!$B$3:$S$501,13,FALSE),"")))</f>
        <v/>
      </c>
      <c r="W94" s="182" t="str">
        <f>IF($B94="","",(IFERROR(VLOOKUP($B94,ROOST_SITE_INFO!$B$3:$S$501,14,FALSE),"")))</f>
        <v/>
      </c>
      <c r="X94" s="182" t="str">
        <f>IF($B94="","",(IFERROR(VLOOKUP($B94,ROOST_SITE_INFO!$B$3:$S$501,15,FALSE),"")))</f>
        <v/>
      </c>
      <c r="Y94" s="182" t="str">
        <f>IF($B94="","",(IFERROR(VLOOKUP($B94,ROOST_SITE_INFO!$B$3:$S$501,16,FALSE),"")))</f>
        <v/>
      </c>
      <c r="Z94" s="182" t="str">
        <f>IF($B94="","",(IFERROR(VLOOKUP($B94,ROOST_SITE_INFO!$B$3:$S$501,17,FALSE),"")))</f>
        <v/>
      </c>
      <c r="AA94" s="182" t="str">
        <f>IF($B94="","",(IFERROR(VLOOKUP($B94,ROOST_SITE_INFO!$B$3:$S$501,18,FALSE),"")))</f>
        <v/>
      </c>
    </row>
    <row r="95" spans="1:27" x14ac:dyDescent="0.25">
      <c r="A95" s="180" t="str">
        <f>IF(ROOST_COUNT!B94=0,"",ROOST_COUNT!B94)</f>
        <v/>
      </c>
      <c r="B95" s="180" t="str">
        <f>IF(ROOST_COUNT!D94=0,"",ROOST_COUNT!D94)</f>
        <v/>
      </c>
      <c r="C95" s="180" t="str">
        <f>IF(ROOST_COUNT!C94=0,"",ROOST_COUNT!C94)</f>
        <v/>
      </c>
      <c r="D95" s="180" t="str">
        <f>IF(ROOST_COUNT!E94=0,"",ROOST_COUNT!E94)</f>
        <v/>
      </c>
      <c r="E95" s="181" t="str">
        <f>IF(ROOST_COUNT!F94=0,"",ROOST_COUNT!F94)</f>
        <v/>
      </c>
      <c r="F95" s="181" t="str">
        <f>IF(ROOST_COUNT!A94=0,"",ROOST_COUNT!A94)</f>
        <v/>
      </c>
      <c r="G95" s="182" t="str">
        <f>IF(ROOST_COUNT!G94=0,"",ROOST_COUNT!G94)</f>
        <v/>
      </c>
      <c r="H95" s="181" t="str">
        <f>IFERROR(VLOOKUP($A95,CAPTURE_DATA!$P$4:$T$500,3,FALSE),"")</f>
        <v/>
      </c>
      <c r="I95" s="181" t="str">
        <f>IFERROR(VLOOKUP($A95,CAPTURE_DATA!$P$4:$T$500,4,FALSE),"")</f>
        <v/>
      </c>
      <c r="J95" s="181" t="str">
        <f>IFERROR(VLOOKUP($A95,CAPTURE_DATA!$P$4:$T$500,5,FALSE),"")</f>
        <v/>
      </c>
      <c r="K95" s="181" t="str">
        <f>IFERROR(VLOOKUP($A95,CAPTURE_DATA!$P$4:$AC$500,14,FALSE),"")</f>
        <v/>
      </c>
      <c r="L95" s="182" t="str">
        <f>IF($B95="","",(IFERROR(VLOOKUP($B95,ROOST_SITE_INFO!$B$3:$S$501,3,FALSE),"")))</f>
        <v/>
      </c>
      <c r="M95" s="182" t="str">
        <f>IF($B95="","",(IFERROR(VLOOKUP($B95,ROOST_SITE_INFO!$B$3:$S$501,4,FALSE),"")))</f>
        <v/>
      </c>
      <c r="N95" s="182" t="str">
        <f>IF($B95="","",(IFERROR(VLOOKUP($B95,ROOST_SITE_INFO!$B$3:$S$501,5,FALSE),"")))</f>
        <v/>
      </c>
      <c r="O95" s="182" t="str">
        <f>IF($B95="","",(IFERROR(VLOOKUP($B95,ROOST_SITE_INFO!$B$3:$S$501,6,FALSE),"")))</f>
        <v/>
      </c>
      <c r="P95" s="182" t="str">
        <f>IF($B95="","",(IFERROR(VLOOKUP($B95,ROOST_SITE_INFO!$B$3:$S$501,7,FALSE),"")))</f>
        <v/>
      </c>
      <c r="Q95" s="182" t="str">
        <f>IF($B95="","",(IFERROR(VLOOKUP($B95,ROOST_SITE_INFO!$B$3:$S$501,8,FALSE),"")))</f>
        <v/>
      </c>
      <c r="R95" s="182" t="str">
        <f>IF($B95="","",(IFERROR(VLOOKUP($B95,ROOST_SITE_INFO!$B$3:$S$501,9,FALSE),"")))</f>
        <v/>
      </c>
      <c r="S95" s="182" t="str">
        <f>IF($B95="","",(IFERROR(VLOOKUP($B95,ROOST_SITE_INFO!$B$3:$S$501,10,FALSE),"")))</f>
        <v/>
      </c>
      <c r="T95" s="182" t="str">
        <f>IF($B95="","",(IFERROR(VLOOKUP($B95,ROOST_SITE_INFO!$B$3:$S$501,11,FALSE),"")))</f>
        <v/>
      </c>
      <c r="U95" s="182" t="str">
        <f>IF($B95="","",(IFERROR(VLOOKUP($B95,ROOST_SITE_INFO!$B$3:$S$501,12,FALSE),"")))</f>
        <v/>
      </c>
      <c r="V95" s="182" t="str">
        <f>IF($B95="","",(IFERROR(VLOOKUP($B95,ROOST_SITE_INFO!$B$3:$S$501,13,FALSE),"")))</f>
        <v/>
      </c>
      <c r="W95" s="182" t="str">
        <f>IF($B95="","",(IFERROR(VLOOKUP($B95,ROOST_SITE_INFO!$B$3:$S$501,14,FALSE),"")))</f>
        <v/>
      </c>
      <c r="X95" s="182" t="str">
        <f>IF($B95="","",(IFERROR(VLOOKUP($B95,ROOST_SITE_INFO!$B$3:$S$501,15,FALSE),"")))</f>
        <v/>
      </c>
      <c r="Y95" s="182" t="str">
        <f>IF($B95="","",(IFERROR(VLOOKUP($B95,ROOST_SITE_INFO!$B$3:$S$501,16,FALSE),"")))</f>
        <v/>
      </c>
      <c r="Z95" s="182" t="str">
        <f>IF($B95="","",(IFERROR(VLOOKUP($B95,ROOST_SITE_INFO!$B$3:$S$501,17,FALSE),"")))</f>
        <v/>
      </c>
      <c r="AA95" s="182" t="str">
        <f>IF($B95="","",(IFERROR(VLOOKUP($B95,ROOST_SITE_INFO!$B$3:$S$501,18,FALSE),"")))</f>
        <v/>
      </c>
    </row>
    <row r="96" spans="1:27" x14ac:dyDescent="0.25">
      <c r="A96" s="180" t="str">
        <f>IF(ROOST_COUNT!B95=0,"",ROOST_COUNT!B95)</f>
        <v/>
      </c>
      <c r="B96" s="180" t="str">
        <f>IF(ROOST_COUNT!D95=0,"",ROOST_COUNT!D95)</f>
        <v/>
      </c>
      <c r="C96" s="180" t="str">
        <f>IF(ROOST_COUNT!C95=0,"",ROOST_COUNT!C95)</f>
        <v/>
      </c>
      <c r="D96" s="180" t="str">
        <f>IF(ROOST_COUNT!E95=0,"",ROOST_COUNT!E95)</f>
        <v/>
      </c>
      <c r="E96" s="181" t="str">
        <f>IF(ROOST_COUNT!F95=0,"",ROOST_COUNT!F95)</f>
        <v/>
      </c>
      <c r="F96" s="181" t="str">
        <f>IF(ROOST_COUNT!A95=0,"",ROOST_COUNT!A95)</f>
        <v/>
      </c>
      <c r="G96" s="182" t="str">
        <f>IF(ROOST_COUNT!G95=0,"",ROOST_COUNT!G95)</f>
        <v/>
      </c>
      <c r="H96" s="181" t="str">
        <f>IFERROR(VLOOKUP($A96,CAPTURE_DATA!$P$4:$T$500,3,FALSE),"")</f>
        <v/>
      </c>
      <c r="I96" s="181" t="str">
        <f>IFERROR(VLOOKUP($A96,CAPTURE_DATA!$P$4:$T$500,4,FALSE),"")</f>
        <v/>
      </c>
      <c r="J96" s="181" t="str">
        <f>IFERROR(VLOOKUP($A96,CAPTURE_DATA!$P$4:$T$500,5,FALSE),"")</f>
        <v/>
      </c>
      <c r="K96" s="181" t="str">
        <f>IFERROR(VLOOKUP($A96,CAPTURE_DATA!$P$4:$AC$500,14,FALSE),"")</f>
        <v/>
      </c>
      <c r="L96" s="182" t="str">
        <f>IF($B96="","",(IFERROR(VLOOKUP($B96,ROOST_SITE_INFO!$B$3:$S$501,3,FALSE),"")))</f>
        <v/>
      </c>
      <c r="M96" s="182" t="str">
        <f>IF($B96="","",(IFERROR(VLOOKUP($B96,ROOST_SITE_INFO!$B$3:$S$501,4,FALSE),"")))</f>
        <v/>
      </c>
      <c r="N96" s="182" t="str">
        <f>IF($B96="","",(IFERROR(VLOOKUP($B96,ROOST_SITE_INFO!$B$3:$S$501,5,FALSE),"")))</f>
        <v/>
      </c>
      <c r="O96" s="182" t="str">
        <f>IF($B96="","",(IFERROR(VLOOKUP($B96,ROOST_SITE_INFO!$B$3:$S$501,6,FALSE),"")))</f>
        <v/>
      </c>
      <c r="P96" s="182" t="str">
        <f>IF($B96="","",(IFERROR(VLOOKUP($B96,ROOST_SITE_INFO!$B$3:$S$501,7,FALSE),"")))</f>
        <v/>
      </c>
      <c r="Q96" s="182" t="str">
        <f>IF($B96="","",(IFERROR(VLOOKUP($B96,ROOST_SITE_INFO!$B$3:$S$501,8,FALSE),"")))</f>
        <v/>
      </c>
      <c r="R96" s="182" t="str">
        <f>IF($B96="","",(IFERROR(VLOOKUP($B96,ROOST_SITE_INFO!$B$3:$S$501,9,FALSE),"")))</f>
        <v/>
      </c>
      <c r="S96" s="182" t="str">
        <f>IF($B96="","",(IFERROR(VLOOKUP($B96,ROOST_SITE_INFO!$B$3:$S$501,10,FALSE),"")))</f>
        <v/>
      </c>
      <c r="T96" s="182" t="str">
        <f>IF($B96="","",(IFERROR(VLOOKUP($B96,ROOST_SITE_INFO!$B$3:$S$501,11,FALSE),"")))</f>
        <v/>
      </c>
      <c r="U96" s="182" t="str">
        <f>IF($B96="","",(IFERROR(VLOOKUP($B96,ROOST_SITE_INFO!$B$3:$S$501,12,FALSE),"")))</f>
        <v/>
      </c>
      <c r="V96" s="182" t="str">
        <f>IF($B96="","",(IFERROR(VLOOKUP($B96,ROOST_SITE_INFO!$B$3:$S$501,13,FALSE),"")))</f>
        <v/>
      </c>
      <c r="W96" s="182" t="str">
        <f>IF($B96="","",(IFERROR(VLOOKUP($B96,ROOST_SITE_INFO!$B$3:$S$501,14,FALSE),"")))</f>
        <v/>
      </c>
      <c r="X96" s="182" t="str">
        <f>IF($B96="","",(IFERROR(VLOOKUP($B96,ROOST_SITE_INFO!$B$3:$S$501,15,FALSE),"")))</f>
        <v/>
      </c>
      <c r="Y96" s="182" t="str">
        <f>IF($B96="","",(IFERROR(VLOOKUP($B96,ROOST_SITE_INFO!$B$3:$S$501,16,FALSE),"")))</f>
        <v/>
      </c>
      <c r="Z96" s="182" t="str">
        <f>IF($B96="","",(IFERROR(VLOOKUP($B96,ROOST_SITE_INFO!$B$3:$S$501,17,FALSE),"")))</f>
        <v/>
      </c>
      <c r="AA96" s="182" t="str">
        <f>IF($B96="","",(IFERROR(VLOOKUP($B96,ROOST_SITE_INFO!$B$3:$S$501,18,FALSE),"")))</f>
        <v/>
      </c>
    </row>
    <row r="97" spans="1:27" x14ac:dyDescent="0.25">
      <c r="A97" s="180" t="str">
        <f>IF(ROOST_COUNT!B96=0,"",ROOST_COUNT!B96)</f>
        <v/>
      </c>
      <c r="B97" s="180" t="str">
        <f>IF(ROOST_COUNT!D96=0,"",ROOST_COUNT!D96)</f>
        <v/>
      </c>
      <c r="C97" s="180" t="str">
        <f>IF(ROOST_COUNT!C96=0,"",ROOST_COUNT!C96)</f>
        <v/>
      </c>
      <c r="D97" s="180" t="str">
        <f>IF(ROOST_COUNT!E96=0,"",ROOST_COUNT!E96)</f>
        <v/>
      </c>
      <c r="E97" s="181" t="str">
        <f>IF(ROOST_COUNT!F96=0,"",ROOST_COUNT!F96)</f>
        <v/>
      </c>
      <c r="F97" s="181" t="str">
        <f>IF(ROOST_COUNT!A96=0,"",ROOST_COUNT!A96)</f>
        <v/>
      </c>
      <c r="G97" s="182" t="str">
        <f>IF(ROOST_COUNT!G96=0,"",ROOST_COUNT!G96)</f>
        <v/>
      </c>
      <c r="H97" s="181" t="str">
        <f>IFERROR(VLOOKUP($A97,CAPTURE_DATA!$P$4:$T$500,3,FALSE),"")</f>
        <v/>
      </c>
      <c r="I97" s="181" t="str">
        <f>IFERROR(VLOOKUP($A97,CAPTURE_DATA!$P$4:$T$500,4,FALSE),"")</f>
        <v/>
      </c>
      <c r="J97" s="181" t="str">
        <f>IFERROR(VLOOKUP($A97,CAPTURE_DATA!$P$4:$T$500,5,FALSE),"")</f>
        <v/>
      </c>
      <c r="K97" s="181" t="str">
        <f>IFERROR(VLOOKUP($A97,CAPTURE_DATA!$P$4:$AC$500,14,FALSE),"")</f>
        <v/>
      </c>
      <c r="L97" s="182" t="str">
        <f>IF($B97="","",(IFERROR(VLOOKUP($B97,ROOST_SITE_INFO!$B$3:$S$501,3,FALSE),"")))</f>
        <v/>
      </c>
      <c r="M97" s="182" t="str">
        <f>IF($B97="","",(IFERROR(VLOOKUP($B97,ROOST_SITE_INFO!$B$3:$S$501,4,FALSE),"")))</f>
        <v/>
      </c>
      <c r="N97" s="182" t="str">
        <f>IF($B97="","",(IFERROR(VLOOKUP($B97,ROOST_SITE_INFO!$B$3:$S$501,5,FALSE),"")))</f>
        <v/>
      </c>
      <c r="O97" s="182" t="str">
        <f>IF($B97="","",(IFERROR(VLOOKUP($B97,ROOST_SITE_INFO!$B$3:$S$501,6,FALSE),"")))</f>
        <v/>
      </c>
      <c r="P97" s="182" t="str">
        <f>IF($B97="","",(IFERROR(VLOOKUP($B97,ROOST_SITE_INFO!$B$3:$S$501,7,FALSE),"")))</f>
        <v/>
      </c>
      <c r="Q97" s="182" t="str">
        <f>IF($B97="","",(IFERROR(VLOOKUP($B97,ROOST_SITE_INFO!$B$3:$S$501,8,FALSE),"")))</f>
        <v/>
      </c>
      <c r="R97" s="182" t="str">
        <f>IF($B97="","",(IFERROR(VLOOKUP($B97,ROOST_SITE_INFO!$B$3:$S$501,9,FALSE),"")))</f>
        <v/>
      </c>
      <c r="S97" s="182" t="str">
        <f>IF($B97="","",(IFERROR(VLOOKUP($B97,ROOST_SITE_INFO!$B$3:$S$501,10,FALSE),"")))</f>
        <v/>
      </c>
      <c r="T97" s="182" t="str">
        <f>IF($B97="","",(IFERROR(VLOOKUP($B97,ROOST_SITE_INFO!$B$3:$S$501,11,FALSE),"")))</f>
        <v/>
      </c>
      <c r="U97" s="182" t="str">
        <f>IF($B97="","",(IFERROR(VLOOKUP($B97,ROOST_SITE_INFO!$B$3:$S$501,12,FALSE),"")))</f>
        <v/>
      </c>
      <c r="V97" s="182" t="str">
        <f>IF($B97="","",(IFERROR(VLOOKUP($B97,ROOST_SITE_INFO!$B$3:$S$501,13,FALSE),"")))</f>
        <v/>
      </c>
      <c r="W97" s="182" t="str">
        <f>IF($B97="","",(IFERROR(VLOOKUP($B97,ROOST_SITE_INFO!$B$3:$S$501,14,FALSE),"")))</f>
        <v/>
      </c>
      <c r="X97" s="182" t="str">
        <f>IF($B97="","",(IFERROR(VLOOKUP($B97,ROOST_SITE_INFO!$B$3:$S$501,15,FALSE),"")))</f>
        <v/>
      </c>
      <c r="Y97" s="182" t="str">
        <f>IF($B97="","",(IFERROR(VLOOKUP($B97,ROOST_SITE_INFO!$B$3:$S$501,16,FALSE),"")))</f>
        <v/>
      </c>
      <c r="Z97" s="182" t="str">
        <f>IF($B97="","",(IFERROR(VLOOKUP($B97,ROOST_SITE_INFO!$B$3:$S$501,17,FALSE),"")))</f>
        <v/>
      </c>
      <c r="AA97" s="182" t="str">
        <f>IF($B97="","",(IFERROR(VLOOKUP($B97,ROOST_SITE_INFO!$B$3:$S$501,18,FALSE),"")))</f>
        <v/>
      </c>
    </row>
    <row r="98" spans="1:27" x14ac:dyDescent="0.25">
      <c r="A98" s="180" t="str">
        <f>IF(ROOST_COUNT!B97=0,"",ROOST_COUNT!B97)</f>
        <v/>
      </c>
      <c r="B98" s="180" t="str">
        <f>IF(ROOST_COUNT!D97=0,"",ROOST_COUNT!D97)</f>
        <v/>
      </c>
      <c r="C98" s="180" t="str">
        <f>IF(ROOST_COUNT!C97=0,"",ROOST_COUNT!C97)</f>
        <v/>
      </c>
      <c r="D98" s="180" t="str">
        <f>IF(ROOST_COUNT!E97=0,"",ROOST_COUNT!E97)</f>
        <v/>
      </c>
      <c r="E98" s="181" t="str">
        <f>IF(ROOST_COUNT!F97=0,"",ROOST_COUNT!F97)</f>
        <v/>
      </c>
      <c r="F98" s="181" t="str">
        <f>IF(ROOST_COUNT!A97=0,"",ROOST_COUNT!A97)</f>
        <v/>
      </c>
      <c r="G98" s="182" t="str">
        <f>IF(ROOST_COUNT!G97=0,"",ROOST_COUNT!G97)</f>
        <v/>
      </c>
      <c r="H98" s="181" t="str">
        <f>IFERROR(VLOOKUP($A98,CAPTURE_DATA!$P$4:$T$500,3,FALSE),"")</f>
        <v/>
      </c>
      <c r="I98" s="181" t="str">
        <f>IFERROR(VLOOKUP($A98,CAPTURE_DATA!$P$4:$T$500,4,FALSE),"")</f>
        <v/>
      </c>
      <c r="J98" s="181" t="str">
        <f>IFERROR(VLOOKUP($A98,CAPTURE_DATA!$P$4:$T$500,5,FALSE),"")</f>
        <v/>
      </c>
      <c r="K98" s="181" t="str">
        <f>IFERROR(VLOOKUP($A98,CAPTURE_DATA!$P$4:$AC$500,14,FALSE),"")</f>
        <v/>
      </c>
      <c r="L98" s="182" t="str">
        <f>IF($B98="","",(IFERROR(VLOOKUP($B98,ROOST_SITE_INFO!$B$3:$S$501,3,FALSE),"")))</f>
        <v/>
      </c>
      <c r="M98" s="182" t="str">
        <f>IF($B98="","",(IFERROR(VLOOKUP($B98,ROOST_SITE_INFO!$B$3:$S$501,4,FALSE),"")))</f>
        <v/>
      </c>
      <c r="N98" s="182" t="str">
        <f>IF($B98="","",(IFERROR(VLOOKUP($B98,ROOST_SITE_INFO!$B$3:$S$501,5,FALSE),"")))</f>
        <v/>
      </c>
      <c r="O98" s="182" t="str">
        <f>IF($B98="","",(IFERROR(VLOOKUP($B98,ROOST_SITE_INFO!$B$3:$S$501,6,FALSE),"")))</f>
        <v/>
      </c>
      <c r="P98" s="182" t="str">
        <f>IF($B98="","",(IFERROR(VLOOKUP($B98,ROOST_SITE_INFO!$B$3:$S$501,7,FALSE),"")))</f>
        <v/>
      </c>
      <c r="Q98" s="182" t="str">
        <f>IF($B98="","",(IFERROR(VLOOKUP($B98,ROOST_SITE_INFO!$B$3:$S$501,8,FALSE),"")))</f>
        <v/>
      </c>
      <c r="R98" s="182" t="str">
        <f>IF($B98="","",(IFERROR(VLOOKUP($B98,ROOST_SITE_INFO!$B$3:$S$501,9,FALSE),"")))</f>
        <v/>
      </c>
      <c r="S98" s="182" t="str">
        <f>IF($B98="","",(IFERROR(VLOOKUP($B98,ROOST_SITE_INFO!$B$3:$S$501,10,FALSE),"")))</f>
        <v/>
      </c>
      <c r="T98" s="182" t="str">
        <f>IF($B98="","",(IFERROR(VLOOKUP($B98,ROOST_SITE_INFO!$B$3:$S$501,11,FALSE),"")))</f>
        <v/>
      </c>
      <c r="U98" s="182" t="str">
        <f>IF($B98="","",(IFERROR(VLOOKUP($B98,ROOST_SITE_INFO!$B$3:$S$501,12,FALSE),"")))</f>
        <v/>
      </c>
      <c r="V98" s="182" t="str">
        <f>IF($B98="","",(IFERROR(VLOOKUP($B98,ROOST_SITE_INFO!$B$3:$S$501,13,FALSE),"")))</f>
        <v/>
      </c>
      <c r="W98" s="182" t="str">
        <f>IF($B98="","",(IFERROR(VLOOKUP($B98,ROOST_SITE_INFO!$B$3:$S$501,14,FALSE),"")))</f>
        <v/>
      </c>
      <c r="X98" s="182" t="str">
        <f>IF($B98="","",(IFERROR(VLOOKUP($B98,ROOST_SITE_INFO!$B$3:$S$501,15,FALSE),"")))</f>
        <v/>
      </c>
      <c r="Y98" s="182" t="str">
        <f>IF($B98="","",(IFERROR(VLOOKUP($B98,ROOST_SITE_INFO!$B$3:$S$501,16,FALSE),"")))</f>
        <v/>
      </c>
      <c r="Z98" s="182" t="str">
        <f>IF($B98="","",(IFERROR(VLOOKUP($B98,ROOST_SITE_INFO!$B$3:$S$501,17,FALSE),"")))</f>
        <v/>
      </c>
      <c r="AA98" s="182" t="str">
        <f>IF($B98="","",(IFERROR(VLOOKUP($B98,ROOST_SITE_INFO!$B$3:$S$501,18,FALSE),"")))</f>
        <v/>
      </c>
    </row>
    <row r="99" spans="1:27" x14ac:dyDescent="0.25">
      <c r="A99" s="180" t="str">
        <f>IF(ROOST_COUNT!B98=0,"",ROOST_COUNT!B98)</f>
        <v/>
      </c>
      <c r="B99" s="180" t="str">
        <f>IF(ROOST_COUNT!D98=0,"",ROOST_COUNT!D98)</f>
        <v/>
      </c>
      <c r="C99" s="180" t="str">
        <f>IF(ROOST_COUNT!C98=0,"",ROOST_COUNT!C98)</f>
        <v/>
      </c>
      <c r="D99" s="180" t="str">
        <f>IF(ROOST_COUNT!E98=0,"",ROOST_COUNT!E98)</f>
        <v/>
      </c>
      <c r="E99" s="181" t="str">
        <f>IF(ROOST_COUNT!F98=0,"",ROOST_COUNT!F98)</f>
        <v/>
      </c>
      <c r="F99" s="181" t="str">
        <f>IF(ROOST_COUNT!A98=0,"",ROOST_COUNT!A98)</f>
        <v/>
      </c>
      <c r="G99" s="182" t="str">
        <f>IF(ROOST_COUNT!G98=0,"",ROOST_COUNT!G98)</f>
        <v/>
      </c>
      <c r="H99" s="181" t="str">
        <f>IFERROR(VLOOKUP($A99,CAPTURE_DATA!$P$4:$T$500,3,FALSE),"")</f>
        <v/>
      </c>
      <c r="I99" s="181" t="str">
        <f>IFERROR(VLOOKUP($A99,CAPTURE_DATA!$P$4:$T$500,4,FALSE),"")</f>
        <v/>
      </c>
      <c r="J99" s="181" t="str">
        <f>IFERROR(VLOOKUP($A99,CAPTURE_DATA!$P$4:$T$500,5,FALSE),"")</f>
        <v/>
      </c>
      <c r="K99" s="181" t="str">
        <f>IFERROR(VLOOKUP($A99,CAPTURE_DATA!$P$4:$AC$500,14,FALSE),"")</f>
        <v/>
      </c>
      <c r="L99" s="182" t="str">
        <f>IF($B99="","",(IFERROR(VLOOKUP($B99,ROOST_SITE_INFO!$B$3:$S$501,3,FALSE),"")))</f>
        <v/>
      </c>
      <c r="M99" s="182" t="str">
        <f>IF($B99="","",(IFERROR(VLOOKUP($B99,ROOST_SITE_INFO!$B$3:$S$501,4,FALSE),"")))</f>
        <v/>
      </c>
      <c r="N99" s="182" t="str">
        <f>IF($B99="","",(IFERROR(VLOOKUP($B99,ROOST_SITE_INFO!$B$3:$S$501,5,FALSE),"")))</f>
        <v/>
      </c>
      <c r="O99" s="182" t="str">
        <f>IF($B99="","",(IFERROR(VLOOKUP($B99,ROOST_SITE_INFO!$B$3:$S$501,6,FALSE),"")))</f>
        <v/>
      </c>
      <c r="P99" s="182" t="str">
        <f>IF($B99="","",(IFERROR(VLOOKUP($B99,ROOST_SITE_INFO!$B$3:$S$501,7,FALSE),"")))</f>
        <v/>
      </c>
      <c r="Q99" s="182" t="str">
        <f>IF($B99="","",(IFERROR(VLOOKUP($B99,ROOST_SITE_INFO!$B$3:$S$501,8,FALSE),"")))</f>
        <v/>
      </c>
      <c r="R99" s="182" t="str">
        <f>IF($B99="","",(IFERROR(VLOOKUP($B99,ROOST_SITE_INFO!$B$3:$S$501,9,FALSE),"")))</f>
        <v/>
      </c>
      <c r="S99" s="182" t="str">
        <f>IF($B99="","",(IFERROR(VLOOKUP($B99,ROOST_SITE_INFO!$B$3:$S$501,10,FALSE),"")))</f>
        <v/>
      </c>
      <c r="T99" s="182" t="str">
        <f>IF($B99="","",(IFERROR(VLOOKUP($B99,ROOST_SITE_INFO!$B$3:$S$501,11,FALSE),"")))</f>
        <v/>
      </c>
      <c r="U99" s="182" t="str">
        <f>IF($B99="","",(IFERROR(VLOOKUP($B99,ROOST_SITE_INFO!$B$3:$S$501,12,FALSE),"")))</f>
        <v/>
      </c>
      <c r="V99" s="182" t="str">
        <f>IF($B99="","",(IFERROR(VLOOKUP($B99,ROOST_SITE_INFO!$B$3:$S$501,13,FALSE),"")))</f>
        <v/>
      </c>
      <c r="W99" s="182" t="str">
        <f>IF($B99="","",(IFERROR(VLOOKUP($B99,ROOST_SITE_INFO!$B$3:$S$501,14,FALSE),"")))</f>
        <v/>
      </c>
      <c r="X99" s="182" t="str">
        <f>IF($B99="","",(IFERROR(VLOOKUP($B99,ROOST_SITE_INFO!$B$3:$S$501,15,FALSE),"")))</f>
        <v/>
      </c>
      <c r="Y99" s="182" t="str">
        <f>IF($B99="","",(IFERROR(VLOOKUP($B99,ROOST_SITE_INFO!$B$3:$S$501,16,FALSE),"")))</f>
        <v/>
      </c>
      <c r="Z99" s="182" t="str">
        <f>IF($B99="","",(IFERROR(VLOOKUP($B99,ROOST_SITE_INFO!$B$3:$S$501,17,FALSE),"")))</f>
        <v/>
      </c>
      <c r="AA99" s="182" t="str">
        <f>IF($B99="","",(IFERROR(VLOOKUP($B99,ROOST_SITE_INFO!$B$3:$S$501,18,FALSE),"")))</f>
        <v/>
      </c>
    </row>
    <row r="100" spans="1:27" x14ac:dyDescent="0.25">
      <c r="A100" s="180" t="str">
        <f>IF(ROOST_COUNT!B99=0,"",ROOST_COUNT!B99)</f>
        <v/>
      </c>
      <c r="B100" s="180" t="str">
        <f>IF(ROOST_COUNT!D99=0,"",ROOST_COUNT!D99)</f>
        <v/>
      </c>
      <c r="C100" s="180" t="str">
        <f>IF(ROOST_COUNT!C99=0,"",ROOST_COUNT!C99)</f>
        <v/>
      </c>
      <c r="D100" s="180" t="str">
        <f>IF(ROOST_COUNT!E99=0,"",ROOST_COUNT!E99)</f>
        <v/>
      </c>
      <c r="E100" s="181" t="str">
        <f>IF(ROOST_COUNT!F99=0,"",ROOST_COUNT!F99)</f>
        <v/>
      </c>
      <c r="F100" s="181" t="str">
        <f>IF(ROOST_COUNT!A99=0,"",ROOST_COUNT!A99)</f>
        <v/>
      </c>
      <c r="G100" s="182" t="str">
        <f>IF(ROOST_COUNT!G99=0,"",ROOST_COUNT!G99)</f>
        <v/>
      </c>
      <c r="H100" s="181" t="str">
        <f>IFERROR(VLOOKUP($A100,CAPTURE_DATA!$P$4:$T$500,3,FALSE),"")</f>
        <v/>
      </c>
      <c r="I100" s="181" t="str">
        <f>IFERROR(VLOOKUP($A100,CAPTURE_DATA!$P$4:$T$500,4,FALSE),"")</f>
        <v/>
      </c>
      <c r="J100" s="181" t="str">
        <f>IFERROR(VLOOKUP($A100,CAPTURE_DATA!$P$4:$T$500,5,FALSE),"")</f>
        <v/>
      </c>
      <c r="K100" s="181" t="str">
        <f>IFERROR(VLOOKUP($A100,CAPTURE_DATA!$P$4:$AC$500,14,FALSE),"")</f>
        <v/>
      </c>
      <c r="L100" s="182" t="str">
        <f>IF($B100="","",(IFERROR(VLOOKUP($B100,ROOST_SITE_INFO!$B$3:$S$501,3,FALSE),"")))</f>
        <v/>
      </c>
      <c r="M100" s="182" t="str">
        <f>IF($B100="","",(IFERROR(VLOOKUP($B100,ROOST_SITE_INFO!$B$3:$S$501,4,FALSE),"")))</f>
        <v/>
      </c>
      <c r="N100" s="182" t="str">
        <f>IF($B100="","",(IFERROR(VLOOKUP($B100,ROOST_SITE_INFO!$B$3:$S$501,5,FALSE),"")))</f>
        <v/>
      </c>
      <c r="O100" s="182" t="str">
        <f>IF($B100="","",(IFERROR(VLOOKUP($B100,ROOST_SITE_INFO!$B$3:$S$501,6,FALSE),"")))</f>
        <v/>
      </c>
      <c r="P100" s="182" t="str">
        <f>IF($B100="","",(IFERROR(VLOOKUP($B100,ROOST_SITE_INFO!$B$3:$S$501,7,FALSE),"")))</f>
        <v/>
      </c>
      <c r="Q100" s="182" t="str">
        <f>IF($B100="","",(IFERROR(VLOOKUP($B100,ROOST_SITE_INFO!$B$3:$S$501,8,FALSE),"")))</f>
        <v/>
      </c>
      <c r="R100" s="182" t="str">
        <f>IF($B100="","",(IFERROR(VLOOKUP($B100,ROOST_SITE_INFO!$B$3:$S$501,9,FALSE),"")))</f>
        <v/>
      </c>
      <c r="S100" s="182" t="str">
        <f>IF($B100="","",(IFERROR(VLOOKUP($B100,ROOST_SITE_INFO!$B$3:$S$501,10,FALSE),"")))</f>
        <v/>
      </c>
      <c r="T100" s="182" t="str">
        <f>IF($B100="","",(IFERROR(VLOOKUP($B100,ROOST_SITE_INFO!$B$3:$S$501,11,FALSE),"")))</f>
        <v/>
      </c>
      <c r="U100" s="182" t="str">
        <f>IF($B100="","",(IFERROR(VLOOKUP($B100,ROOST_SITE_INFO!$B$3:$S$501,12,FALSE),"")))</f>
        <v/>
      </c>
      <c r="V100" s="182" t="str">
        <f>IF($B100="","",(IFERROR(VLOOKUP($B100,ROOST_SITE_INFO!$B$3:$S$501,13,FALSE),"")))</f>
        <v/>
      </c>
      <c r="W100" s="182" t="str">
        <f>IF($B100="","",(IFERROR(VLOOKUP($B100,ROOST_SITE_INFO!$B$3:$S$501,14,FALSE),"")))</f>
        <v/>
      </c>
      <c r="X100" s="182" t="str">
        <f>IF($B100="","",(IFERROR(VLOOKUP($B100,ROOST_SITE_INFO!$B$3:$S$501,15,FALSE),"")))</f>
        <v/>
      </c>
      <c r="Y100" s="182" t="str">
        <f>IF($B100="","",(IFERROR(VLOOKUP($B100,ROOST_SITE_INFO!$B$3:$S$501,16,FALSE),"")))</f>
        <v/>
      </c>
      <c r="Z100" s="182" t="str">
        <f>IF($B100="","",(IFERROR(VLOOKUP($B100,ROOST_SITE_INFO!$B$3:$S$501,17,FALSE),"")))</f>
        <v/>
      </c>
      <c r="AA100" s="182" t="str">
        <f>IF($B100="","",(IFERROR(VLOOKUP($B100,ROOST_SITE_INFO!$B$3:$S$501,18,FALSE),"")))</f>
        <v/>
      </c>
    </row>
    <row r="101" spans="1:27" x14ac:dyDescent="0.25">
      <c r="A101" s="180" t="str">
        <f>IF(ROOST_COUNT!B100=0,"",ROOST_COUNT!B100)</f>
        <v/>
      </c>
      <c r="B101" s="180" t="str">
        <f>IF(ROOST_COUNT!D100=0,"",ROOST_COUNT!D100)</f>
        <v/>
      </c>
      <c r="C101" s="180" t="str">
        <f>IF(ROOST_COUNT!C100=0,"",ROOST_COUNT!C100)</f>
        <v/>
      </c>
      <c r="D101" s="180" t="str">
        <f>IF(ROOST_COUNT!E100=0,"",ROOST_COUNT!E100)</f>
        <v/>
      </c>
      <c r="E101" s="181" t="str">
        <f>IF(ROOST_COUNT!F100=0,"",ROOST_COUNT!F100)</f>
        <v/>
      </c>
      <c r="F101" s="181" t="str">
        <f>IF(ROOST_COUNT!A100=0,"",ROOST_COUNT!A100)</f>
        <v/>
      </c>
      <c r="G101" s="182" t="str">
        <f>IF(ROOST_COUNT!G100=0,"",ROOST_COUNT!G100)</f>
        <v/>
      </c>
      <c r="H101" s="181" t="str">
        <f>IFERROR(VLOOKUP($A101,CAPTURE_DATA!$P$4:$T$500,3,FALSE),"")</f>
        <v/>
      </c>
      <c r="I101" s="181" t="str">
        <f>IFERROR(VLOOKUP($A101,CAPTURE_DATA!$P$4:$T$500,4,FALSE),"")</f>
        <v/>
      </c>
      <c r="J101" s="181" t="str">
        <f>IFERROR(VLOOKUP($A101,CAPTURE_DATA!$P$4:$T$500,5,FALSE),"")</f>
        <v/>
      </c>
      <c r="K101" s="181" t="str">
        <f>IFERROR(VLOOKUP($A101,CAPTURE_DATA!$P$4:$AC$500,14,FALSE),"")</f>
        <v/>
      </c>
      <c r="L101" s="182" t="str">
        <f>IF($B101="","",(IFERROR(VLOOKUP($B101,ROOST_SITE_INFO!$B$3:$S$501,3,FALSE),"")))</f>
        <v/>
      </c>
      <c r="M101" s="182" t="str">
        <f>IF($B101="","",(IFERROR(VLOOKUP($B101,ROOST_SITE_INFO!$B$3:$S$501,4,FALSE),"")))</f>
        <v/>
      </c>
      <c r="N101" s="182" t="str">
        <f>IF($B101="","",(IFERROR(VLOOKUP($B101,ROOST_SITE_INFO!$B$3:$S$501,5,FALSE),"")))</f>
        <v/>
      </c>
      <c r="O101" s="182" t="str">
        <f>IF($B101="","",(IFERROR(VLOOKUP($B101,ROOST_SITE_INFO!$B$3:$S$501,6,FALSE),"")))</f>
        <v/>
      </c>
      <c r="P101" s="182" t="str">
        <f>IF($B101="","",(IFERROR(VLOOKUP($B101,ROOST_SITE_INFO!$B$3:$S$501,7,FALSE),"")))</f>
        <v/>
      </c>
      <c r="Q101" s="182" t="str">
        <f>IF($B101="","",(IFERROR(VLOOKUP($B101,ROOST_SITE_INFO!$B$3:$S$501,8,FALSE),"")))</f>
        <v/>
      </c>
      <c r="R101" s="182" t="str">
        <f>IF($B101="","",(IFERROR(VLOOKUP($B101,ROOST_SITE_INFO!$B$3:$S$501,9,FALSE),"")))</f>
        <v/>
      </c>
      <c r="S101" s="182" t="str">
        <f>IF($B101="","",(IFERROR(VLOOKUP($B101,ROOST_SITE_INFO!$B$3:$S$501,10,FALSE),"")))</f>
        <v/>
      </c>
      <c r="T101" s="182" t="str">
        <f>IF($B101="","",(IFERROR(VLOOKUP($B101,ROOST_SITE_INFO!$B$3:$S$501,11,FALSE),"")))</f>
        <v/>
      </c>
      <c r="U101" s="182" t="str">
        <f>IF($B101="","",(IFERROR(VLOOKUP($B101,ROOST_SITE_INFO!$B$3:$S$501,12,FALSE),"")))</f>
        <v/>
      </c>
      <c r="V101" s="182" t="str">
        <f>IF($B101="","",(IFERROR(VLOOKUP($B101,ROOST_SITE_INFO!$B$3:$S$501,13,FALSE),"")))</f>
        <v/>
      </c>
      <c r="W101" s="182" t="str">
        <f>IF($B101="","",(IFERROR(VLOOKUP($B101,ROOST_SITE_INFO!$B$3:$S$501,14,FALSE),"")))</f>
        <v/>
      </c>
      <c r="X101" s="182" t="str">
        <f>IF($B101="","",(IFERROR(VLOOKUP($B101,ROOST_SITE_INFO!$B$3:$S$501,15,FALSE),"")))</f>
        <v/>
      </c>
      <c r="Y101" s="182" t="str">
        <f>IF($B101="","",(IFERROR(VLOOKUP($B101,ROOST_SITE_INFO!$B$3:$S$501,16,FALSE),"")))</f>
        <v/>
      </c>
      <c r="Z101" s="182" t="str">
        <f>IF($B101="","",(IFERROR(VLOOKUP($B101,ROOST_SITE_INFO!$B$3:$S$501,17,FALSE),"")))</f>
        <v/>
      </c>
      <c r="AA101" s="182" t="str">
        <f>IF($B101="","",(IFERROR(VLOOKUP($B101,ROOST_SITE_INFO!$B$3:$S$501,18,FALSE),"")))</f>
        <v/>
      </c>
    </row>
    <row r="102" spans="1:27" x14ac:dyDescent="0.25">
      <c r="A102" s="180" t="str">
        <f>IF(ROOST_COUNT!B101=0,"",ROOST_COUNT!B101)</f>
        <v/>
      </c>
      <c r="B102" s="180" t="str">
        <f>IF(ROOST_COUNT!D101=0,"",ROOST_COUNT!D101)</f>
        <v/>
      </c>
      <c r="C102" s="180" t="str">
        <f>IF(ROOST_COUNT!C101=0,"",ROOST_COUNT!C101)</f>
        <v/>
      </c>
      <c r="D102" s="180" t="str">
        <f>IF(ROOST_COUNT!E101=0,"",ROOST_COUNT!E101)</f>
        <v/>
      </c>
      <c r="E102" s="181" t="str">
        <f>IF(ROOST_COUNT!F101=0,"",ROOST_COUNT!F101)</f>
        <v/>
      </c>
      <c r="F102" s="181" t="str">
        <f>IF(ROOST_COUNT!A101=0,"",ROOST_COUNT!A101)</f>
        <v/>
      </c>
      <c r="G102" s="182" t="str">
        <f>IF(ROOST_COUNT!G101=0,"",ROOST_COUNT!G101)</f>
        <v/>
      </c>
      <c r="H102" s="181" t="str">
        <f>IFERROR(VLOOKUP($A102,CAPTURE_DATA!$P$4:$T$500,3,FALSE),"")</f>
        <v/>
      </c>
      <c r="I102" s="181" t="str">
        <f>IFERROR(VLOOKUP($A102,CAPTURE_DATA!$P$4:$T$500,4,FALSE),"")</f>
        <v/>
      </c>
      <c r="J102" s="181" t="str">
        <f>IFERROR(VLOOKUP($A102,CAPTURE_DATA!$P$4:$T$500,5,FALSE),"")</f>
        <v/>
      </c>
      <c r="K102" s="181" t="str">
        <f>IFERROR(VLOOKUP($A102,CAPTURE_DATA!$P$4:$AC$500,14,FALSE),"")</f>
        <v/>
      </c>
      <c r="L102" s="182" t="str">
        <f>IF($B102="","",(IFERROR(VLOOKUP($B102,ROOST_SITE_INFO!$B$3:$S$501,3,FALSE),"")))</f>
        <v/>
      </c>
      <c r="M102" s="182" t="str">
        <f>IF($B102="","",(IFERROR(VLOOKUP($B102,ROOST_SITE_INFO!$B$3:$S$501,4,FALSE),"")))</f>
        <v/>
      </c>
      <c r="N102" s="182" t="str">
        <f>IF($B102="","",(IFERROR(VLOOKUP($B102,ROOST_SITE_INFO!$B$3:$S$501,5,FALSE),"")))</f>
        <v/>
      </c>
      <c r="O102" s="182" t="str">
        <f>IF($B102="","",(IFERROR(VLOOKUP($B102,ROOST_SITE_INFO!$B$3:$S$501,6,FALSE),"")))</f>
        <v/>
      </c>
      <c r="P102" s="182" t="str">
        <f>IF($B102="","",(IFERROR(VLOOKUP($B102,ROOST_SITE_INFO!$B$3:$S$501,7,FALSE),"")))</f>
        <v/>
      </c>
      <c r="Q102" s="182" t="str">
        <f>IF($B102="","",(IFERROR(VLOOKUP($B102,ROOST_SITE_INFO!$B$3:$S$501,8,FALSE),"")))</f>
        <v/>
      </c>
      <c r="R102" s="182" t="str">
        <f>IF($B102="","",(IFERROR(VLOOKUP($B102,ROOST_SITE_INFO!$B$3:$S$501,9,FALSE),"")))</f>
        <v/>
      </c>
      <c r="S102" s="182" t="str">
        <f>IF($B102="","",(IFERROR(VLOOKUP($B102,ROOST_SITE_INFO!$B$3:$S$501,10,FALSE),"")))</f>
        <v/>
      </c>
      <c r="T102" s="182" t="str">
        <f>IF($B102="","",(IFERROR(VLOOKUP($B102,ROOST_SITE_INFO!$B$3:$S$501,11,FALSE),"")))</f>
        <v/>
      </c>
      <c r="U102" s="182" t="str">
        <f>IF($B102="","",(IFERROR(VLOOKUP($B102,ROOST_SITE_INFO!$B$3:$S$501,12,FALSE),"")))</f>
        <v/>
      </c>
      <c r="V102" s="182" t="str">
        <f>IF($B102="","",(IFERROR(VLOOKUP($B102,ROOST_SITE_INFO!$B$3:$S$501,13,FALSE),"")))</f>
        <v/>
      </c>
      <c r="W102" s="182" t="str">
        <f>IF($B102="","",(IFERROR(VLOOKUP($B102,ROOST_SITE_INFO!$B$3:$S$501,14,FALSE),"")))</f>
        <v/>
      </c>
      <c r="X102" s="182" t="str">
        <f>IF($B102="","",(IFERROR(VLOOKUP($B102,ROOST_SITE_INFO!$B$3:$S$501,15,FALSE),"")))</f>
        <v/>
      </c>
      <c r="Y102" s="182" t="str">
        <f>IF($B102="","",(IFERROR(VLOOKUP($B102,ROOST_SITE_INFO!$B$3:$S$501,16,FALSE),"")))</f>
        <v/>
      </c>
      <c r="Z102" s="182" t="str">
        <f>IF($B102="","",(IFERROR(VLOOKUP($B102,ROOST_SITE_INFO!$B$3:$S$501,17,FALSE),"")))</f>
        <v/>
      </c>
      <c r="AA102" s="182" t="str">
        <f>IF($B102="","",(IFERROR(VLOOKUP($B102,ROOST_SITE_INFO!$B$3:$S$501,18,FALSE),"")))</f>
        <v/>
      </c>
    </row>
    <row r="103" spans="1:27" x14ac:dyDescent="0.25">
      <c r="A103" s="180" t="str">
        <f>IF(ROOST_COUNT!B102=0,"",ROOST_COUNT!B102)</f>
        <v/>
      </c>
      <c r="B103" s="180" t="str">
        <f>IF(ROOST_COUNT!D102=0,"",ROOST_COUNT!D102)</f>
        <v/>
      </c>
      <c r="C103" s="180" t="str">
        <f>IF(ROOST_COUNT!C102=0,"",ROOST_COUNT!C102)</f>
        <v/>
      </c>
      <c r="D103" s="180" t="str">
        <f>IF(ROOST_COUNT!E102=0,"",ROOST_COUNT!E102)</f>
        <v/>
      </c>
      <c r="E103" s="181" t="str">
        <f>IF(ROOST_COUNT!F102=0,"",ROOST_COUNT!F102)</f>
        <v/>
      </c>
      <c r="F103" s="181" t="str">
        <f>IF(ROOST_COUNT!A102=0,"",ROOST_COUNT!A102)</f>
        <v/>
      </c>
      <c r="G103" s="182" t="str">
        <f>IF(ROOST_COUNT!G102=0,"",ROOST_COUNT!G102)</f>
        <v/>
      </c>
      <c r="H103" s="181" t="str">
        <f>IFERROR(VLOOKUP($A103,CAPTURE_DATA!$P$4:$T$500,3,FALSE),"")</f>
        <v/>
      </c>
      <c r="I103" s="181" t="str">
        <f>IFERROR(VLOOKUP($A103,CAPTURE_DATA!$P$4:$T$500,4,FALSE),"")</f>
        <v/>
      </c>
      <c r="J103" s="181" t="str">
        <f>IFERROR(VLOOKUP($A103,CAPTURE_DATA!$P$4:$T$500,5,FALSE),"")</f>
        <v/>
      </c>
      <c r="K103" s="181" t="str">
        <f>IFERROR(VLOOKUP($A103,CAPTURE_DATA!$P$4:$AC$500,14,FALSE),"")</f>
        <v/>
      </c>
      <c r="L103" s="182" t="str">
        <f>IF($B103="","",(IFERROR(VLOOKUP($B103,ROOST_SITE_INFO!$B$3:$S$501,3,FALSE),"")))</f>
        <v/>
      </c>
      <c r="M103" s="182" t="str">
        <f>IF($B103="","",(IFERROR(VLOOKUP($B103,ROOST_SITE_INFO!$B$3:$S$501,4,FALSE),"")))</f>
        <v/>
      </c>
      <c r="N103" s="182" t="str">
        <f>IF($B103="","",(IFERROR(VLOOKUP($B103,ROOST_SITE_INFO!$B$3:$S$501,5,FALSE),"")))</f>
        <v/>
      </c>
      <c r="O103" s="182" t="str">
        <f>IF($B103="","",(IFERROR(VLOOKUP($B103,ROOST_SITE_INFO!$B$3:$S$501,6,FALSE),"")))</f>
        <v/>
      </c>
      <c r="P103" s="182" t="str">
        <f>IF($B103="","",(IFERROR(VLOOKUP($B103,ROOST_SITE_INFO!$B$3:$S$501,7,FALSE),"")))</f>
        <v/>
      </c>
      <c r="Q103" s="182" t="str">
        <f>IF($B103="","",(IFERROR(VLOOKUP($B103,ROOST_SITE_INFO!$B$3:$S$501,8,FALSE),"")))</f>
        <v/>
      </c>
      <c r="R103" s="182" t="str">
        <f>IF($B103="","",(IFERROR(VLOOKUP($B103,ROOST_SITE_INFO!$B$3:$S$501,9,FALSE),"")))</f>
        <v/>
      </c>
      <c r="S103" s="182" t="str">
        <f>IF($B103="","",(IFERROR(VLOOKUP($B103,ROOST_SITE_INFO!$B$3:$S$501,10,FALSE),"")))</f>
        <v/>
      </c>
      <c r="T103" s="182" t="str">
        <f>IF($B103="","",(IFERROR(VLOOKUP($B103,ROOST_SITE_INFO!$B$3:$S$501,11,FALSE),"")))</f>
        <v/>
      </c>
      <c r="U103" s="182" t="str">
        <f>IF($B103="","",(IFERROR(VLOOKUP($B103,ROOST_SITE_INFO!$B$3:$S$501,12,FALSE),"")))</f>
        <v/>
      </c>
      <c r="V103" s="182" t="str">
        <f>IF($B103="","",(IFERROR(VLOOKUP($B103,ROOST_SITE_INFO!$B$3:$S$501,13,FALSE),"")))</f>
        <v/>
      </c>
      <c r="W103" s="182" t="str">
        <f>IF($B103="","",(IFERROR(VLOOKUP($B103,ROOST_SITE_INFO!$B$3:$S$501,14,FALSE),"")))</f>
        <v/>
      </c>
      <c r="X103" s="182" t="str">
        <f>IF($B103="","",(IFERROR(VLOOKUP($B103,ROOST_SITE_INFO!$B$3:$S$501,15,FALSE),"")))</f>
        <v/>
      </c>
      <c r="Y103" s="182" t="str">
        <f>IF($B103="","",(IFERROR(VLOOKUP($B103,ROOST_SITE_INFO!$B$3:$S$501,16,FALSE),"")))</f>
        <v/>
      </c>
      <c r="Z103" s="182" t="str">
        <f>IF($B103="","",(IFERROR(VLOOKUP($B103,ROOST_SITE_INFO!$B$3:$S$501,17,FALSE),"")))</f>
        <v/>
      </c>
      <c r="AA103" s="182" t="str">
        <f>IF($B103="","",(IFERROR(VLOOKUP($B103,ROOST_SITE_INFO!$B$3:$S$501,18,FALSE),"")))</f>
        <v/>
      </c>
    </row>
    <row r="104" spans="1:27" x14ac:dyDescent="0.25">
      <c r="A104" s="180" t="str">
        <f>IF(ROOST_COUNT!B103=0,"",ROOST_COUNT!B103)</f>
        <v/>
      </c>
      <c r="B104" s="180" t="str">
        <f>IF(ROOST_COUNT!D103=0,"",ROOST_COUNT!D103)</f>
        <v/>
      </c>
      <c r="C104" s="180" t="str">
        <f>IF(ROOST_COUNT!C103=0,"",ROOST_COUNT!C103)</f>
        <v/>
      </c>
      <c r="D104" s="180" t="str">
        <f>IF(ROOST_COUNT!E103=0,"",ROOST_COUNT!E103)</f>
        <v/>
      </c>
      <c r="E104" s="181" t="str">
        <f>IF(ROOST_COUNT!F103=0,"",ROOST_COUNT!F103)</f>
        <v/>
      </c>
      <c r="F104" s="181" t="str">
        <f>IF(ROOST_COUNT!A103=0,"",ROOST_COUNT!A103)</f>
        <v/>
      </c>
      <c r="G104" s="182" t="str">
        <f>IF(ROOST_COUNT!G103=0,"",ROOST_COUNT!G103)</f>
        <v/>
      </c>
      <c r="H104" s="181" t="str">
        <f>IFERROR(VLOOKUP($A104,CAPTURE_DATA!$P$4:$T$500,3,FALSE),"")</f>
        <v/>
      </c>
      <c r="I104" s="181" t="str">
        <f>IFERROR(VLOOKUP($A104,CAPTURE_DATA!$P$4:$T$500,4,FALSE),"")</f>
        <v/>
      </c>
      <c r="J104" s="181" t="str">
        <f>IFERROR(VLOOKUP($A104,CAPTURE_DATA!$P$4:$T$500,5,FALSE),"")</f>
        <v/>
      </c>
      <c r="K104" s="181" t="str">
        <f>IFERROR(VLOOKUP($A104,CAPTURE_DATA!$P$4:$AC$500,14,FALSE),"")</f>
        <v/>
      </c>
      <c r="L104" s="182" t="str">
        <f>IF($B104="","",(IFERROR(VLOOKUP($B104,ROOST_SITE_INFO!$B$3:$S$501,3,FALSE),"")))</f>
        <v/>
      </c>
      <c r="M104" s="182" t="str">
        <f>IF($B104="","",(IFERROR(VLOOKUP($B104,ROOST_SITE_INFO!$B$3:$S$501,4,FALSE),"")))</f>
        <v/>
      </c>
      <c r="N104" s="182" t="str">
        <f>IF($B104="","",(IFERROR(VLOOKUP($B104,ROOST_SITE_INFO!$B$3:$S$501,5,FALSE),"")))</f>
        <v/>
      </c>
      <c r="O104" s="182" t="str">
        <f>IF($B104="","",(IFERROR(VLOOKUP($B104,ROOST_SITE_INFO!$B$3:$S$501,6,FALSE),"")))</f>
        <v/>
      </c>
      <c r="P104" s="182" t="str">
        <f>IF($B104="","",(IFERROR(VLOOKUP($B104,ROOST_SITE_INFO!$B$3:$S$501,7,FALSE),"")))</f>
        <v/>
      </c>
      <c r="Q104" s="182" t="str">
        <f>IF($B104="","",(IFERROR(VLOOKUP($B104,ROOST_SITE_INFO!$B$3:$S$501,8,FALSE),"")))</f>
        <v/>
      </c>
      <c r="R104" s="182" t="str">
        <f>IF($B104="","",(IFERROR(VLOOKUP($B104,ROOST_SITE_INFO!$B$3:$S$501,9,FALSE),"")))</f>
        <v/>
      </c>
      <c r="S104" s="182" t="str">
        <f>IF($B104="","",(IFERROR(VLOOKUP($B104,ROOST_SITE_INFO!$B$3:$S$501,10,FALSE),"")))</f>
        <v/>
      </c>
      <c r="T104" s="182" t="str">
        <f>IF($B104="","",(IFERROR(VLOOKUP($B104,ROOST_SITE_INFO!$B$3:$S$501,11,FALSE),"")))</f>
        <v/>
      </c>
      <c r="U104" s="182" t="str">
        <f>IF($B104="","",(IFERROR(VLOOKUP($B104,ROOST_SITE_INFO!$B$3:$S$501,12,FALSE),"")))</f>
        <v/>
      </c>
      <c r="V104" s="182" t="str">
        <f>IF($B104="","",(IFERROR(VLOOKUP($B104,ROOST_SITE_INFO!$B$3:$S$501,13,FALSE),"")))</f>
        <v/>
      </c>
      <c r="W104" s="182" t="str">
        <f>IF($B104="","",(IFERROR(VLOOKUP($B104,ROOST_SITE_INFO!$B$3:$S$501,14,FALSE),"")))</f>
        <v/>
      </c>
      <c r="X104" s="182" t="str">
        <f>IF($B104="","",(IFERROR(VLOOKUP($B104,ROOST_SITE_INFO!$B$3:$S$501,15,FALSE),"")))</f>
        <v/>
      </c>
      <c r="Y104" s="182" t="str">
        <f>IF($B104="","",(IFERROR(VLOOKUP($B104,ROOST_SITE_INFO!$B$3:$S$501,16,FALSE),"")))</f>
        <v/>
      </c>
      <c r="Z104" s="182" t="str">
        <f>IF($B104="","",(IFERROR(VLOOKUP($B104,ROOST_SITE_INFO!$B$3:$S$501,17,FALSE),"")))</f>
        <v/>
      </c>
      <c r="AA104" s="182" t="str">
        <f>IF($B104="","",(IFERROR(VLOOKUP($B104,ROOST_SITE_INFO!$B$3:$S$501,18,FALSE),"")))</f>
        <v/>
      </c>
    </row>
    <row r="105" spans="1:27" x14ac:dyDescent="0.25">
      <c r="A105" s="180" t="str">
        <f>IF(ROOST_COUNT!B104=0,"",ROOST_COUNT!B104)</f>
        <v/>
      </c>
      <c r="B105" s="180" t="str">
        <f>IF(ROOST_COUNT!D104=0,"",ROOST_COUNT!D104)</f>
        <v/>
      </c>
      <c r="C105" s="180" t="str">
        <f>IF(ROOST_COUNT!C104=0,"",ROOST_COUNT!C104)</f>
        <v/>
      </c>
      <c r="D105" s="180" t="str">
        <f>IF(ROOST_COUNT!E104=0,"",ROOST_COUNT!E104)</f>
        <v/>
      </c>
      <c r="E105" s="181" t="str">
        <f>IF(ROOST_COUNT!F104=0,"",ROOST_COUNT!F104)</f>
        <v/>
      </c>
      <c r="F105" s="181" t="str">
        <f>IF(ROOST_COUNT!A104=0,"",ROOST_COUNT!A104)</f>
        <v/>
      </c>
      <c r="G105" s="182" t="str">
        <f>IF(ROOST_COUNT!G104=0,"",ROOST_COUNT!G104)</f>
        <v/>
      </c>
      <c r="H105" s="181" t="str">
        <f>IFERROR(VLOOKUP($A105,CAPTURE_DATA!$P$4:$T$500,3,FALSE),"")</f>
        <v/>
      </c>
      <c r="I105" s="181" t="str">
        <f>IFERROR(VLOOKUP($A105,CAPTURE_DATA!$P$4:$T$500,4,FALSE),"")</f>
        <v/>
      </c>
      <c r="J105" s="181" t="str">
        <f>IFERROR(VLOOKUP($A105,CAPTURE_DATA!$P$4:$T$500,5,FALSE),"")</f>
        <v/>
      </c>
      <c r="K105" s="181" t="str">
        <f>IFERROR(VLOOKUP($A105,CAPTURE_DATA!$P$4:$AC$500,14,FALSE),"")</f>
        <v/>
      </c>
      <c r="L105" s="182" t="str">
        <f>IF($B105="","",(IFERROR(VLOOKUP($B105,ROOST_SITE_INFO!$B$3:$S$501,3,FALSE),"")))</f>
        <v/>
      </c>
      <c r="M105" s="182" t="str">
        <f>IF($B105="","",(IFERROR(VLOOKUP($B105,ROOST_SITE_INFO!$B$3:$S$501,4,FALSE),"")))</f>
        <v/>
      </c>
      <c r="N105" s="182" t="str">
        <f>IF($B105="","",(IFERROR(VLOOKUP($B105,ROOST_SITE_INFO!$B$3:$S$501,5,FALSE),"")))</f>
        <v/>
      </c>
      <c r="O105" s="182" t="str">
        <f>IF($B105="","",(IFERROR(VLOOKUP($B105,ROOST_SITE_INFO!$B$3:$S$501,6,FALSE),"")))</f>
        <v/>
      </c>
      <c r="P105" s="182" t="str">
        <f>IF($B105="","",(IFERROR(VLOOKUP($B105,ROOST_SITE_INFO!$B$3:$S$501,7,FALSE),"")))</f>
        <v/>
      </c>
      <c r="Q105" s="182" t="str">
        <f>IF($B105="","",(IFERROR(VLOOKUP($B105,ROOST_SITE_INFO!$B$3:$S$501,8,FALSE),"")))</f>
        <v/>
      </c>
      <c r="R105" s="182" t="str">
        <f>IF($B105="","",(IFERROR(VLOOKUP($B105,ROOST_SITE_INFO!$B$3:$S$501,9,FALSE),"")))</f>
        <v/>
      </c>
      <c r="S105" s="182" t="str">
        <f>IF($B105="","",(IFERROR(VLOOKUP($B105,ROOST_SITE_INFO!$B$3:$S$501,10,FALSE),"")))</f>
        <v/>
      </c>
      <c r="T105" s="182" t="str">
        <f>IF($B105="","",(IFERROR(VLOOKUP($B105,ROOST_SITE_INFO!$B$3:$S$501,11,FALSE),"")))</f>
        <v/>
      </c>
      <c r="U105" s="182" t="str">
        <f>IF($B105="","",(IFERROR(VLOOKUP($B105,ROOST_SITE_INFO!$B$3:$S$501,12,FALSE),"")))</f>
        <v/>
      </c>
      <c r="V105" s="182" t="str">
        <f>IF($B105="","",(IFERROR(VLOOKUP($B105,ROOST_SITE_INFO!$B$3:$S$501,13,FALSE),"")))</f>
        <v/>
      </c>
      <c r="W105" s="182" t="str">
        <f>IF($B105="","",(IFERROR(VLOOKUP($B105,ROOST_SITE_INFO!$B$3:$S$501,14,FALSE),"")))</f>
        <v/>
      </c>
      <c r="X105" s="182" t="str">
        <f>IF($B105="","",(IFERROR(VLOOKUP($B105,ROOST_SITE_INFO!$B$3:$S$501,15,FALSE),"")))</f>
        <v/>
      </c>
      <c r="Y105" s="182" t="str">
        <f>IF($B105="","",(IFERROR(VLOOKUP($B105,ROOST_SITE_INFO!$B$3:$S$501,16,FALSE),"")))</f>
        <v/>
      </c>
      <c r="Z105" s="182" t="str">
        <f>IF($B105="","",(IFERROR(VLOOKUP($B105,ROOST_SITE_INFO!$B$3:$S$501,17,FALSE),"")))</f>
        <v/>
      </c>
      <c r="AA105" s="182" t="str">
        <f>IF($B105="","",(IFERROR(VLOOKUP($B105,ROOST_SITE_INFO!$B$3:$S$501,18,FALSE),"")))</f>
        <v/>
      </c>
    </row>
    <row r="106" spans="1:27" x14ac:dyDescent="0.25">
      <c r="A106" s="180" t="str">
        <f>IF(ROOST_COUNT!B105=0,"",ROOST_COUNT!B105)</f>
        <v/>
      </c>
      <c r="B106" s="180" t="str">
        <f>IF(ROOST_COUNT!D105=0,"",ROOST_COUNT!D105)</f>
        <v/>
      </c>
      <c r="C106" s="180" t="str">
        <f>IF(ROOST_COUNT!C105=0,"",ROOST_COUNT!C105)</f>
        <v/>
      </c>
      <c r="D106" s="180" t="str">
        <f>IF(ROOST_COUNT!E105=0,"",ROOST_COUNT!E105)</f>
        <v/>
      </c>
      <c r="E106" s="181" t="str">
        <f>IF(ROOST_COUNT!F105=0,"",ROOST_COUNT!F105)</f>
        <v/>
      </c>
      <c r="F106" s="181" t="str">
        <f>IF(ROOST_COUNT!A105=0,"",ROOST_COUNT!A105)</f>
        <v/>
      </c>
      <c r="G106" s="182" t="str">
        <f>IF(ROOST_COUNT!G105=0,"",ROOST_COUNT!G105)</f>
        <v/>
      </c>
      <c r="H106" s="181" t="str">
        <f>IFERROR(VLOOKUP($A106,CAPTURE_DATA!$P$4:$T$500,3,FALSE),"")</f>
        <v/>
      </c>
      <c r="I106" s="181" t="str">
        <f>IFERROR(VLOOKUP($A106,CAPTURE_DATA!$P$4:$T$500,4,FALSE),"")</f>
        <v/>
      </c>
      <c r="J106" s="181" t="str">
        <f>IFERROR(VLOOKUP($A106,CAPTURE_DATA!$P$4:$T$500,5,FALSE),"")</f>
        <v/>
      </c>
      <c r="K106" s="181" t="str">
        <f>IFERROR(VLOOKUP($A106,CAPTURE_DATA!$P$4:$AC$500,14,FALSE),"")</f>
        <v/>
      </c>
      <c r="L106" s="182" t="str">
        <f>IF($B106="","",(IFERROR(VLOOKUP($B106,ROOST_SITE_INFO!$B$3:$S$501,3,FALSE),"")))</f>
        <v/>
      </c>
      <c r="M106" s="182" t="str">
        <f>IF($B106="","",(IFERROR(VLOOKUP($B106,ROOST_SITE_INFO!$B$3:$S$501,4,FALSE),"")))</f>
        <v/>
      </c>
      <c r="N106" s="182" t="str">
        <f>IF($B106="","",(IFERROR(VLOOKUP($B106,ROOST_SITE_INFO!$B$3:$S$501,5,FALSE),"")))</f>
        <v/>
      </c>
      <c r="O106" s="182" t="str">
        <f>IF($B106="","",(IFERROR(VLOOKUP($B106,ROOST_SITE_INFO!$B$3:$S$501,6,FALSE),"")))</f>
        <v/>
      </c>
      <c r="P106" s="182" t="str">
        <f>IF($B106="","",(IFERROR(VLOOKUP($B106,ROOST_SITE_INFO!$B$3:$S$501,7,FALSE),"")))</f>
        <v/>
      </c>
      <c r="Q106" s="182" t="str">
        <f>IF($B106="","",(IFERROR(VLOOKUP($B106,ROOST_SITE_INFO!$B$3:$S$501,8,FALSE),"")))</f>
        <v/>
      </c>
      <c r="R106" s="182" t="str">
        <f>IF($B106="","",(IFERROR(VLOOKUP($B106,ROOST_SITE_INFO!$B$3:$S$501,9,FALSE),"")))</f>
        <v/>
      </c>
      <c r="S106" s="182" t="str">
        <f>IF($B106="","",(IFERROR(VLOOKUP($B106,ROOST_SITE_INFO!$B$3:$S$501,10,FALSE),"")))</f>
        <v/>
      </c>
      <c r="T106" s="182" t="str">
        <f>IF($B106="","",(IFERROR(VLOOKUP($B106,ROOST_SITE_INFO!$B$3:$S$501,11,FALSE),"")))</f>
        <v/>
      </c>
      <c r="U106" s="182" t="str">
        <f>IF($B106="","",(IFERROR(VLOOKUP($B106,ROOST_SITE_INFO!$B$3:$S$501,12,FALSE),"")))</f>
        <v/>
      </c>
      <c r="V106" s="182" t="str">
        <f>IF($B106="","",(IFERROR(VLOOKUP($B106,ROOST_SITE_INFO!$B$3:$S$501,13,FALSE),"")))</f>
        <v/>
      </c>
      <c r="W106" s="182" t="str">
        <f>IF($B106="","",(IFERROR(VLOOKUP($B106,ROOST_SITE_INFO!$B$3:$S$501,14,FALSE),"")))</f>
        <v/>
      </c>
      <c r="X106" s="182" t="str">
        <f>IF($B106="","",(IFERROR(VLOOKUP($B106,ROOST_SITE_INFO!$B$3:$S$501,15,FALSE),"")))</f>
        <v/>
      </c>
      <c r="Y106" s="182" t="str">
        <f>IF($B106="","",(IFERROR(VLOOKUP($B106,ROOST_SITE_INFO!$B$3:$S$501,16,FALSE),"")))</f>
        <v/>
      </c>
      <c r="Z106" s="182" t="str">
        <f>IF($B106="","",(IFERROR(VLOOKUP($B106,ROOST_SITE_INFO!$B$3:$S$501,17,FALSE),"")))</f>
        <v/>
      </c>
      <c r="AA106" s="182" t="str">
        <f>IF($B106="","",(IFERROR(VLOOKUP($B106,ROOST_SITE_INFO!$B$3:$S$501,18,FALSE),"")))</f>
        <v/>
      </c>
    </row>
    <row r="107" spans="1:27" x14ac:dyDescent="0.25">
      <c r="A107" s="180" t="str">
        <f>IF(ROOST_COUNT!B106=0,"",ROOST_COUNT!B106)</f>
        <v/>
      </c>
      <c r="B107" s="180" t="str">
        <f>IF(ROOST_COUNT!D106=0,"",ROOST_COUNT!D106)</f>
        <v/>
      </c>
      <c r="C107" s="180" t="str">
        <f>IF(ROOST_COUNT!C106=0,"",ROOST_COUNT!C106)</f>
        <v/>
      </c>
      <c r="D107" s="180" t="str">
        <f>IF(ROOST_COUNT!E106=0,"",ROOST_COUNT!E106)</f>
        <v/>
      </c>
      <c r="E107" s="181" t="str">
        <f>IF(ROOST_COUNT!F106=0,"",ROOST_COUNT!F106)</f>
        <v/>
      </c>
      <c r="F107" s="181" t="str">
        <f>IF(ROOST_COUNT!A106=0,"",ROOST_COUNT!A106)</f>
        <v/>
      </c>
      <c r="G107" s="182" t="str">
        <f>IF(ROOST_COUNT!G106=0,"",ROOST_COUNT!G106)</f>
        <v/>
      </c>
      <c r="H107" s="181" t="str">
        <f>IFERROR(VLOOKUP($A107,CAPTURE_DATA!$P$4:$T$500,3,FALSE),"")</f>
        <v/>
      </c>
      <c r="I107" s="181" t="str">
        <f>IFERROR(VLOOKUP($A107,CAPTURE_DATA!$P$4:$T$500,4,FALSE),"")</f>
        <v/>
      </c>
      <c r="J107" s="181" t="str">
        <f>IFERROR(VLOOKUP($A107,CAPTURE_DATA!$P$4:$T$500,5,FALSE),"")</f>
        <v/>
      </c>
      <c r="K107" s="181" t="str">
        <f>IFERROR(VLOOKUP($A107,CAPTURE_DATA!$P$4:$AC$500,14,FALSE),"")</f>
        <v/>
      </c>
      <c r="L107" s="182" t="str">
        <f>IF($B107="","",(IFERROR(VLOOKUP($B107,ROOST_SITE_INFO!$B$3:$S$501,3,FALSE),"")))</f>
        <v/>
      </c>
      <c r="M107" s="182" t="str">
        <f>IF($B107="","",(IFERROR(VLOOKUP($B107,ROOST_SITE_INFO!$B$3:$S$501,4,FALSE),"")))</f>
        <v/>
      </c>
      <c r="N107" s="182" t="str">
        <f>IF($B107="","",(IFERROR(VLOOKUP($B107,ROOST_SITE_INFO!$B$3:$S$501,5,FALSE),"")))</f>
        <v/>
      </c>
      <c r="O107" s="182" t="str">
        <f>IF($B107="","",(IFERROR(VLOOKUP($B107,ROOST_SITE_INFO!$B$3:$S$501,6,FALSE),"")))</f>
        <v/>
      </c>
      <c r="P107" s="182" t="str">
        <f>IF($B107="","",(IFERROR(VLOOKUP($B107,ROOST_SITE_INFO!$B$3:$S$501,7,FALSE),"")))</f>
        <v/>
      </c>
      <c r="Q107" s="182" t="str">
        <f>IF($B107="","",(IFERROR(VLOOKUP($B107,ROOST_SITE_INFO!$B$3:$S$501,8,FALSE),"")))</f>
        <v/>
      </c>
      <c r="R107" s="182" t="str">
        <f>IF($B107="","",(IFERROR(VLOOKUP($B107,ROOST_SITE_INFO!$B$3:$S$501,9,FALSE),"")))</f>
        <v/>
      </c>
      <c r="S107" s="182" t="str">
        <f>IF($B107="","",(IFERROR(VLOOKUP($B107,ROOST_SITE_INFO!$B$3:$S$501,10,FALSE),"")))</f>
        <v/>
      </c>
      <c r="T107" s="182" t="str">
        <f>IF($B107="","",(IFERROR(VLOOKUP($B107,ROOST_SITE_INFO!$B$3:$S$501,11,FALSE),"")))</f>
        <v/>
      </c>
      <c r="U107" s="182" t="str">
        <f>IF($B107="","",(IFERROR(VLOOKUP($B107,ROOST_SITE_INFO!$B$3:$S$501,12,FALSE),"")))</f>
        <v/>
      </c>
      <c r="V107" s="182" t="str">
        <f>IF($B107="","",(IFERROR(VLOOKUP($B107,ROOST_SITE_INFO!$B$3:$S$501,13,FALSE),"")))</f>
        <v/>
      </c>
      <c r="W107" s="182" t="str">
        <f>IF($B107="","",(IFERROR(VLOOKUP($B107,ROOST_SITE_INFO!$B$3:$S$501,14,FALSE),"")))</f>
        <v/>
      </c>
      <c r="X107" s="182" t="str">
        <f>IF($B107="","",(IFERROR(VLOOKUP($B107,ROOST_SITE_INFO!$B$3:$S$501,15,FALSE),"")))</f>
        <v/>
      </c>
      <c r="Y107" s="182" t="str">
        <f>IF($B107="","",(IFERROR(VLOOKUP($B107,ROOST_SITE_INFO!$B$3:$S$501,16,FALSE),"")))</f>
        <v/>
      </c>
      <c r="Z107" s="182" t="str">
        <f>IF($B107="","",(IFERROR(VLOOKUP($B107,ROOST_SITE_INFO!$B$3:$S$501,17,FALSE),"")))</f>
        <v/>
      </c>
      <c r="AA107" s="182" t="str">
        <f>IF($B107="","",(IFERROR(VLOOKUP($B107,ROOST_SITE_INFO!$B$3:$S$501,18,FALSE),"")))</f>
        <v/>
      </c>
    </row>
    <row r="108" spans="1:27" x14ac:dyDescent="0.25">
      <c r="A108" s="180" t="str">
        <f>IF(ROOST_COUNT!B107=0,"",ROOST_COUNT!B107)</f>
        <v/>
      </c>
      <c r="B108" s="180" t="str">
        <f>IF(ROOST_COUNT!D107=0,"",ROOST_COUNT!D107)</f>
        <v/>
      </c>
      <c r="C108" s="180" t="str">
        <f>IF(ROOST_COUNT!C107=0,"",ROOST_COUNT!C107)</f>
        <v/>
      </c>
      <c r="D108" s="180" t="str">
        <f>IF(ROOST_COUNT!E107=0,"",ROOST_COUNT!E107)</f>
        <v/>
      </c>
      <c r="E108" s="181" t="str">
        <f>IF(ROOST_COUNT!F107=0,"",ROOST_COUNT!F107)</f>
        <v/>
      </c>
      <c r="F108" s="181" t="str">
        <f>IF(ROOST_COUNT!A107=0,"",ROOST_COUNT!A107)</f>
        <v/>
      </c>
      <c r="G108" s="182" t="str">
        <f>IF(ROOST_COUNT!G107=0,"",ROOST_COUNT!G107)</f>
        <v/>
      </c>
      <c r="H108" s="181" t="str">
        <f>IFERROR(VLOOKUP($A108,CAPTURE_DATA!$P$4:$T$500,3,FALSE),"")</f>
        <v/>
      </c>
      <c r="I108" s="181" t="str">
        <f>IFERROR(VLOOKUP($A108,CAPTURE_DATA!$P$4:$T$500,4,FALSE),"")</f>
        <v/>
      </c>
      <c r="J108" s="181" t="str">
        <f>IFERROR(VLOOKUP($A108,CAPTURE_DATA!$P$4:$T$500,5,FALSE),"")</f>
        <v/>
      </c>
      <c r="K108" s="181" t="str">
        <f>IFERROR(VLOOKUP($A108,CAPTURE_DATA!$P$4:$AC$500,14,FALSE),"")</f>
        <v/>
      </c>
      <c r="L108" s="182" t="str">
        <f>IF($B108="","",(IFERROR(VLOOKUP($B108,ROOST_SITE_INFO!$B$3:$S$501,3,FALSE),"")))</f>
        <v/>
      </c>
      <c r="M108" s="182" t="str">
        <f>IF($B108="","",(IFERROR(VLOOKUP($B108,ROOST_SITE_INFO!$B$3:$S$501,4,FALSE),"")))</f>
        <v/>
      </c>
      <c r="N108" s="182" t="str">
        <f>IF($B108="","",(IFERROR(VLOOKUP($B108,ROOST_SITE_INFO!$B$3:$S$501,5,FALSE),"")))</f>
        <v/>
      </c>
      <c r="O108" s="182" t="str">
        <f>IF($B108="","",(IFERROR(VLOOKUP($B108,ROOST_SITE_INFO!$B$3:$S$501,6,FALSE),"")))</f>
        <v/>
      </c>
      <c r="P108" s="182" t="str">
        <f>IF($B108="","",(IFERROR(VLOOKUP($B108,ROOST_SITE_INFO!$B$3:$S$501,7,FALSE),"")))</f>
        <v/>
      </c>
      <c r="Q108" s="182" t="str">
        <f>IF($B108="","",(IFERROR(VLOOKUP($B108,ROOST_SITE_INFO!$B$3:$S$501,8,FALSE),"")))</f>
        <v/>
      </c>
      <c r="R108" s="182" t="str">
        <f>IF($B108="","",(IFERROR(VLOOKUP($B108,ROOST_SITE_INFO!$B$3:$S$501,9,FALSE),"")))</f>
        <v/>
      </c>
      <c r="S108" s="182" t="str">
        <f>IF($B108="","",(IFERROR(VLOOKUP($B108,ROOST_SITE_INFO!$B$3:$S$501,10,FALSE),"")))</f>
        <v/>
      </c>
      <c r="T108" s="182" t="str">
        <f>IF($B108="","",(IFERROR(VLOOKUP($B108,ROOST_SITE_INFO!$B$3:$S$501,11,FALSE),"")))</f>
        <v/>
      </c>
      <c r="U108" s="182" t="str">
        <f>IF($B108="","",(IFERROR(VLOOKUP($B108,ROOST_SITE_INFO!$B$3:$S$501,12,FALSE),"")))</f>
        <v/>
      </c>
      <c r="V108" s="182" t="str">
        <f>IF($B108="","",(IFERROR(VLOOKUP($B108,ROOST_SITE_INFO!$B$3:$S$501,13,FALSE),"")))</f>
        <v/>
      </c>
      <c r="W108" s="182" t="str">
        <f>IF($B108="","",(IFERROR(VLOOKUP($B108,ROOST_SITE_INFO!$B$3:$S$501,14,FALSE),"")))</f>
        <v/>
      </c>
      <c r="X108" s="182" t="str">
        <f>IF($B108="","",(IFERROR(VLOOKUP($B108,ROOST_SITE_INFO!$B$3:$S$501,15,FALSE),"")))</f>
        <v/>
      </c>
      <c r="Y108" s="182" t="str">
        <f>IF($B108="","",(IFERROR(VLOOKUP($B108,ROOST_SITE_INFO!$B$3:$S$501,16,FALSE),"")))</f>
        <v/>
      </c>
      <c r="Z108" s="182" t="str">
        <f>IF($B108="","",(IFERROR(VLOOKUP($B108,ROOST_SITE_INFO!$B$3:$S$501,17,FALSE),"")))</f>
        <v/>
      </c>
      <c r="AA108" s="182" t="str">
        <f>IF($B108="","",(IFERROR(VLOOKUP($B108,ROOST_SITE_INFO!$B$3:$S$501,18,FALSE),"")))</f>
        <v/>
      </c>
    </row>
    <row r="109" spans="1:27" x14ac:dyDescent="0.25">
      <c r="A109" s="180" t="str">
        <f>IF(ROOST_COUNT!B108=0,"",ROOST_COUNT!B108)</f>
        <v/>
      </c>
      <c r="B109" s="180" t="str">
        <f>IF(ROOST_COUNT!D108=0,"",ROOST_COUNT!D108)</f>
        <v/>
      </c>
      <c r="C109" s="180" t="str">
        <f>IF(ROOST_COUNT!C108=0,"",ROOST_COUNT!C108)</f>
        <v/>
      </c>
      <c r="D109" s="180" t="str">
        <f>IF(ROOST_COUNT!E108=0,"",ROOST_COUNT!E108)</f>
        <v/>
      </c>
      <c r="E109" s="181" t="str">
        <f>IF(ROOST_COUNT!F108=0,"",ROOST_COUNT!F108)</f>
        <v/>
      </c>
      <c r="F109" s="181" t="str">
        <f>IF(ROOST_COUNT!A108=0,"",ROOST_COUNT!A108)</f>
        <v/>
      </c>
      <c r="G109" s="182" t="str">
        <f>IF(ROOST_COUNT!G108=0,"",ROOST_COUNT!G108)</f>
        <v/>
      </c>
      <c r="H109" s="181" t="str">
        <f>IFERROR(VLOOKUP($A109,CAPTURE_DATA!$P$4:$T$500,3,FALSE),"")</f>
        <v/>
      </c>
      <c r="I109" s="181" t="str">
        <f>IFERROR(VLOOKUP($A109,CAPTURE_DATA!$P$4:$T$500,4,FALSE),"")</f>
        <v/>
      </c>
      <c r="J109" s="181" t="str">
        <f>IFERROR(VLOOKUP($A109,CAPTURE_DATA!$P$4:$T$500,5,FALSE),"")</f>
        <v/>
      </c>
      <c r="K109" s="181" t="str">
        <f>IFERROR(VLOOKUP($A109,CAPTURE_DATA!$P$4:$AC$500,14,FALSE),"")</f>
        <v/>
      </c>
      <c r="L109" s="182" t="str">
        <f>IF($B109="","",(IFERROR(VLOOKUP($B109,ROOST_SITE_INFO!$B$3:$S$501,3,FALSE),"")))</f>
        <v/>
      </c>
      <c r="M109" s="182" t="str">
        <f>IF($B109="","",(IFERROR(VLOOKUP($B109,ROOST_SITE_INFO!$B$3:$S$501,4,FALSE),"")))</f>
        <v/>
      </c>
      <c r="N109" s="182" t="str">
        <f>IF($B109="","",(IFERROR(VLOOKUP($B109,ROOST_SITE_INFO!$B$3:$S$501,5,FALSE),"")))</f>
        <v/>
      </c>
      <c r="O109" s="182" t="str">
        <f>IF($B109="","",(IFERROR(VLOOKUP($B109,ROOST_SITE_INFO!$B$3:$S$501,6,FALSE),"")))</f>
        <v/>
      </c>
      <c r="P109" s="182" t="str">
        <f>IF($B109="","",(IFERROR(VLOOKUP($B109,ROOST_SITE_INFO!$B$3:$S$501,7,FALSE),"")))</f>
        <v/>
      </c>
      <c r="Q109" s="182" t="str">
        <f>IF($B109="","",(IFERROR(VLOOKUP($B109,ROOST_SITE_INFO!$B$3:$S$501,8,FALSE),"")))</f>
        <v/>
      </c>
      <c r="R109" s="182" t="str">
        <f>IF($B109="","",(IFERROR(VLOOKUP($B109,ROOST_SITE_INFO!$B$3:$S$501,9,FALSE),"")))</f>
        <v/>
      </c>
      <c r="S109" s="182" t="str">
        <f>IF($B109="","",(IFERROR(VLOOKUP($B109,ROOST_SITE_INFO!$B$3:$S$501,10,FALSE),"")))</f>
        <v/>
      </c>
      <c r="T109" s="182" t="str">
        <f>IF($B109="","",(IFERROR(VLOOKUP($B109,ROOST_SITE_INFO!$B$3:$S$501,11,FALSE),"")))</f>
        <v/>
      </c>
      <c r="U109" s="182" t="str">
        <f>IF($B109="","",(IFERROR(VLOOKUP($B109,ROOST_SITE_INFO!$B$3:$S$501,12,FALSE),"")))</f>
        <v/>
      </c>
      <c r="V109" s="182" t="str">
        <f>IF($B109="","",(IFERROR(VLOOKUP($B109,ROOST_SITE_INFO!$B$3:$S$501,13,FALSE),"")))</f>
        <v/>
      </c>
      <c r="W109" s="182" t="str">
        <f>IF($B109="","",(IFERROR(VLOOKUP($B109,ROOST_SITE_INFO!$B$3:$S$501,14,FALSE),"")))</f>
        <v/>
      </c>
      <c r="X109" s="182" t="str">
        <f>IF($B109="","",(IFERROR(VLOOKUP($B109,ROOST_SITE_INFO!$B$3:$S$501,15,FALSE),"")))</f>
        <v/>
      </c>
      <c r="Y109" s="182" t="str">
        <f>IF($B109="","",(IFERROR(VLOOKUP($B109,ROOST_SITE_INFO!$B$3:$S$501,16,FALSE),"")))</f>
        <v/>
      </c>
      <c r="Z109" s="182" t="str">
        <f>IF($B109="","",(IFERROR(VLOOKUP($B109,ROOST_SITE_INFO!$B$3:$S$501,17,FALSE),"")))</f>
        <v/>
      </c>
      <c r="AA109" s="182" t="str">
        <f>IF($B109="","",(IFERROR(VLOOKUP($B109,ROOST_SITE_INFO!$B$3:$S$501,18,FALSE),"")))</f>
        <v/>
      </c>
    </row>
    <row r="110" spans="1:27" x14ac:dyDescent="0.25">
      <c r="A110" s="180" t="str">
        <f>IF(ROOST_COUNT!B109=0,"",ROOST_COUNT!B109)</f>
        <v/>
      </c>
      <c r="B110" s="180" t="str">
        <f>IF(ROOST_COUNT!D109=0,"",ROOST_COUNT!D109)</f>
        <v/>
      </c>
      <c r="C110" s="180" t="str">
        <f>IF(ROOST_COUNT!C109=0,"",ROOST_COUNT!C109)</f>
        <v/>
      </c>
      <c r="D110" s="180" t="str">
        <f>IF(ROOST_COUNT!E109=0,"",ROOST_COUNT!E109)</f>
        <v/>
      </c>
      <c r="E110" s="181" t="str">
        <f>IF(ROOST_COUNT!F109=0,"",ROOST_COUNT!F109)</f>
        <v/>
      </c>
      <c r="F110" s="181" t="str">
        <f>IF(ROOST_COUNT!A109=0,"",ROOST_COUNT!A109)</f>
        <v/>
      </c>
      <c r="G110" s="182" t="str">
        <f>IF(ROOST_COUNT!G109=0,"",ROOST_COUNT!G109)</f>
        <v/>
      </c>
      <c r="H110" s="181" t="str">
        <f>IFERROR(VLOOKUP($A110,CAPTURE_DATA!$P$4:$T$500,3,FALSE),"")</f>
        <v/>
      </c>
      <c r="I110" s="181" t="str">
        <f>IFERROR(VLOOKUP($A110,CAPTURE_DATA!$P$4:$T$500,4,FALSE),"")</f>
        <v/>
      </c>
      <c r="J110" s="181" t="str">
        <f>IFERROR(VLOOKUP($A110,CAPTURE_DATA!$P$4:$T$500,5,FALSE),"")</f>
        <v/>
      </c>
      <c r="K110" s="181" t="str">
        <f>IFERROR(VLOOKUP($A110,CAPTURE_DATA!$P$4:$AC$500,14,FALSE),"")</f>
        <v/>
      </c>
      <c r="L110" s="182" t="str">
        <f>IF($B110="","",(IFERROR(VLOOKUP($B110,ROOST_SITE_INFO!$B$3:$S$501,3,FALSE),"")))</f>
        <v/>
      </c>
      <c r="M110" s="182" t="str">
        <f>IF($B110="","",(IFERROR(VLOOKUP($B110,ROOST_SITE_INFO!$B$3:$S$501,4,FALSE),"")))</f>
        <v/>
      </c>
      <c r="N110" s="182" t="str">
        <f>IF($B110="","",(IFERROR(VLOOKUP($B110,ROOST_SITE_INFO!$B$3:$S$501,5,FALSE),"")))</f>
        <v/>
      </c>
      <c r="O110" s="182" t="str">
        <f>IF($B110="","",(IFERROR(VLOOKUP($B110,ROOST_SITE_INFO!$B$3:$S$501,6,FALSE),"")))</f>
        <v/>
      </c>
      <c r="P110" s="182" t="str">
        <f>IF($B110="","",(IFERROR(VLOOKUP($B110,ROOST_SITE_INFO!$B$3:$S$501,7,FALSE),"")))</f>
        <v/>
      </c>
      <c r="Q110" s="182" t="str">
        <f>IF($B110="","",(IFERROR(VLOOKUP($B110,ROOST_SITE_INFO!$B$3:$S$501,8,FALSE),"")))</f>
        <v/>
      </c>
      <c r="R110" s="182" t="str">
        <f>IF($B110="","",(IFERROR(VLOOKUP($B110,ROOST_SITE_INFO!$B$3:$S$501,9,FALSE),"")))</f>
        <v/>
      </c>
      <c r="S110" s="182" t="str">
        <f>IF($B110="","",(IFERROR(VLOOKUP($B110,ROOST_SITE_INFO!$B$3:$S$501,10,FALSE),"")))</f>
        <v/>
      </c>
      <c r="T110" s="182" t="str">
        <f>IF($B110="","",(IFERROR(VLOOKUP($B110,ROOST_SITE_INFO!$B$3:$S$501,11,FALSE),"")))</f>
        <v/>
      </c>
      <c r="U110" s="182" t="str">
        <f>IF($B110="","",(IFERROR(VLOOKUP($B110,ROOST_SITE_INFO!$B$3:$S$501,12,FALSE),"")))</f>
        <v/>
      </c>
      <c r="V110" s="182" t="str">
        <f>IF($B110="","",(IFERROR(VLOOKUP($B110,ROOST_SITE_INFO!$B$3:$S$501,13,FALSE),"")))</f>
        <v/>
      </c>
      <c r="W110" s="182" t="str">
        <f>IF($B110="","",(IFERROR(VLOOKUP($B110,ROOST_SITE_INFO!$B$3:$S$501,14,FALSE),"")))</f>
        <v/>
      </c>
      <c r="X110" s="182" t="str">
        <f>IF($B110="","",(IFERROR(VLOOKUP($B110,ROOST_SITE_INFO!$B$3:$S$501,15,FALSE),"")))</f>
        <v/>
      </c>
      <c r="Y110" s="182" t="str">
        <f>IF($B110="","",(IFERROR(VLOOKUP($B110,ROOST_SITE_INFO!$B$3:$S$501,16,FALSE),"")))</f>
        <v/>
      </c>
      <c r="Z110" s="182" t="str">
        <f>IF($B110="","",(IFERROR(VLOOKUP($B110,ROOST_SITE_INFO!$B$3:$S$501,17,FALSE),"")))</f>
        <v/>
      </c>
      <c r="AA110" s="182" t="str">
        <f>IF($B110="","",(IFERROR(VLOOKUP($B110,ROOST_SITE_INFO!$B$3:$S$501,18,FALSE),"")))</f>
        <v/>
      </c>
    </row>
    <row r="111" spans="1:27" x14ac:dyDescent="0.25">
      <c r="A111" s="180" t="str">
        <f>IF(ROOST_COUNT!B110=0,"",ROOST_COUNT!B110)</f>
        <v/>
      </c>
      <c r="B111" s="180" t="str">
        <f>IF(ROOST_COUNT!D110=0,"",ROOST_COUNT!D110)</f>
        <v/>
      </c>
      <c r="C111" s="180" t="str">
        <f>IF(ROOST_COUNT!C110=0,"",ROOST_COUNT!C110)</f>
        <v/>
      </c>
      <c r="D111" s="180" t="str">
        <f>IF(ROOST_COUNT!E110=0,"",ROOST_COUNT!E110)</f>
        <v/>
      </c>
      <c r="E111" s="181" t="str">
        <f>IF(ROOST_COUNT!F110=0,"",ROOST_COUNT!F110)</f>
        <v/>
      </c>
      <c r="F111" s="181" t="str">
        <f>IF(ROOST_COUNT!A110=0,"",ROOST_COUNT!A110)</f>
        <v/>
      </c>
      <c r="G111" s="182" t="str">
        <f>IF(ROOST_COUNT!G110=0,"",ROOST_COUNT!G110)</f>
        <v/>
      </c>
      <c r="H111" s="181" t="str">
        <f>IFERROR(VLOOKUP($A111,CAPTURE_DATA!$P$4:$T$500,3,FALSE),"")</f>
        <v/>
      </c>
      <c r="I111" s="181" t="str">
        <f>IFERROR(VLOOKUP($A111,CAPTURE_DATA!$P$4:$T$500,4,FALSE),"")</f>
        <v/>
      </c>
      <c r="J111" s="181" t="str">
        <f>IFERROR(VLOOKUP($A111,CAPTURE_DATA!$P$4:$T$500,5,FALSE),"")</f>
        <v/>
      </c>
      <c r="K111" s="181" t="str">
        <f>IFERROR(VLOOKUP($A111,CAPTURE_DATA!$P$4:$AC$500,14,FALSE),"")</f>
        <v/>
      </c>
      <c r="L111" s="182" t="str">
        <f>IF($B111="","",(IFERROR(VLOOKUP($B111,ROOST_SITE_INFO!$B$3:$S$501,3,FALSE),"")))</f>
        <v/>
      </c>
      <c r="M111" s="182" t="str">
        <f>IF($B111="","",(IFERROR(VLOOKUP($B111,ROOST_SITE_INFO!$B$3:$S$501,4,FALSE),"")))</f>
        <v/>
      </c>
      <c r="N111" s="182" t="str">
        <f>IF($B111="","",(IFERROR(VLOOKUP($B111,ROOST_SITE_INFO!$B$3:$S$501,5,FALSE),"")))</f>
        <v/>
      </c>
      <c r="O111" s="182" t="str">
        <f>IF($B111="","",(IFERROR(VLOOKUP($B111,ROOST_SITE_INFO!$B$3:$S$501,6,FALSE),"")))</f>
        <v/>
      </c>
      <c r="P111" s="182" t="str">
        <f>IF($B111="","",(IFERROR(VLOOKUP($B111,ROOST_SITE_INFO!$B$3:$S$501,7,FALSE),"")))</f>
        <v/>
      </c>
      <c r="Q111" s="182" t="str">
        <f>IF($B111="","",(IFERROR(VLOOKUP($B111,ROOST_SITE_INFO!$B$3:$S$501,8,FALSE),"")))</f>
        <v/>
      </c>
      <c r="R111" s="182" t="str">
        <f>IF($B111="","",(IFERROR(VLOOKUP($B111,ROOST_SITE_INFO!$B$3:$S$501,9,FALSE),"")))</f>
        <v/>
      </c>
      <c r="S111" s="182" t="str">
        <f>IF($B111="","",(IFERROR(VLOOKUP($B111,ROOST_SITE_INFO!$B$3:$S$501,10,FALSE),"")))</f>
        <v/>
      </c>
      <c r="T111" s="182" t="str">
        <f>IF($B111="","",(IFERROR(VLOOKUP($B111,ROOST_SITE_INFO!$B$3:$S$501,11,FALSE),"")))</f>
        <v/>
      </c>
      <c r="U111" s="182" t="str">
        <f>IF($B111="","",(IFERROR(VLOOKUP($B111,ROOST_SITE_INFO!$B$3:$S$501,12,FALSE),"")))</f>
        <v/>
      </c>
      <c r="V111" s="182" t="str">
        <f>IF($B111="","",(IFERROR(VLOOKUP($B111,ROOST_SITE_INFO!$B$3:$S$501,13,FALSE),"")))</f>
        <v/>
      </c>
      <c r="W111" s="182" t="str">
        <f>IF($B111="","",(IFERROR(VLOOKUP($B111,ROOST_SITE_INFO!$B$3:$S$501,14,FALSE),"")))</f>
        <v/>
      </c>
      <c r="X111" s="182" t="str">
        <f>IF($B111="","",(IFERROR(VLOOKUP($B111,ROOST_SITE_INFO!$B$3:$S$501,15,FALSE),"")))</f>
        <v/>
      </c>
      <c r="Y111" s="182" t="str">
        <f>IF($B111="","",(IFERROR(VLOOKUP($B111,ROOST_SITE_INFO!$B$3:$S$501,16,FALSE),"")))</f>
        <v/>
      </c>
      <c r="Z111" s="182" t="str">
        <f>IF($B111="","",(IFERROR(VLOOKUP($B111,ROOST_SITE_INFO!$B$3:$S$501,17,FALSE),"")))</f>
        <v/>
      </c>
      <c r="AA111" s="182" t="str">
        <f>IF($B111="","",(IFERROR(VLOOKUP($B111,ROOST_SITE_INFO!$B$3:$S$501,18,FALSE),"")))</f>
        <v/>
      </c>
    </row>
    <row r="112" spans="1:27" x14ac:dyDescent="0.25">
      <c r="A112" s="180" t="str">
        <f>IF(ROOST_COUNT!B111=0,"",ROOST_COUNT!B111)</f>
        <v/>
      </c>
      <c r="B112" s="180" t="str">
        <f>IF(ROOST_COUNT!D111=0,"",ROOST_COUNT!D111)</f>
        <v/>
      </c>
      <c r="C112" s="180" t="str">
        <f>IF(ROOST_COUNT!C111=0,"",ROOST_COUNT!C111)</f>
        <v/>
      </c>
      <c r="D112" s="180" t="str">
        <f>IF(ROOST_COUNT!E111=0,"",ROOST_COUNT!E111)</f>
        <v/>
      </c>
      <c r="E112" s="181" t="str">
        <f>IF(ROOST_COUNT!F111=0,"",ROOST_COUNT!F111)</f>
        <v/>
      </c>
      <c r="F112" s="181" t="str">
        <f>IF(ROOST_COUNT!A111=0,"",ROOST_COUNT!A111)</f>
        <v/>
      </c>
      <c r="G112" s="182" t="str">
        <f>IF(ROOST_COUNT!G111=0,"",ROOST_COUNT!G111)</f>
        <v/>
      </c>
      <c r="H112" s="181" t="str">
        <f>IFERROR(VLOOKUP($A112,CAPTURE_DATA!$P$4:$T$500,3,FALSE),"")</f>
        <v/>
      </c>
      <c r="I112" s="181" t="str">
        <f>IFERROR(VLOOKUP($A112,CAPTURE_DATA!$P$4:$T$500,4,FALSE),"")</f>
        <v/>
      </c>
      <c r="J112" s="181" t="str">
        <f>IFERROR(VLOOKUP($A112,CAPTURE_DATA!$P$4:$T$500,5,FALSE),"")</f>
        <v/>
      </c>
      <c r="K112" s="181" t="str">
        <f>IFERROR(VLOOKUP($A112,CAPTURE_DATA!$P$4:$AC$500,14,FALSE),"")</f>
        <v/>
      </c>
      <c r="L112" s="182" t="str">
        <f>IF($B112="","",(IFERROR(VLOOKUP($B112,ROOST_SITE_INFO!$B$3:$S$501,3,FALSE),"")))</f>
        <v/>
      </c>
      <c r="M112" s="182" t="str">
        <f>IF($B112="","",(IFERROR(VLOOKUP($B112,ROOST_SITE_INFO!$B$3:$S$501,4,FALSE),"")))</f>
        <v/>
      </c>
      <c r="N112" s="182" t="str">
        <f>IF($B112="","",(IFERROR(VLOOKUP($B112,ROOST_SITE_INFO!$B$3:$S$501,5,FALSE),"")))</f>
        <v/>
      </c>
      <c r="O112" s="182" t="str">
        <f>IF($B112="","",(IFERROR(VLOOKUP($B112,ROOST_SITE_INFO!$B$3:$S$501,6,FALSE),"")))</f>
        <v/>
      </c>
      <c r="P112" s="182" t="str">
        <f>IF($B112="","",(IFERROR(VLOOKUP($B112,ROOST_SITE_INFO!$B$3:$S$501,7,FALSE),"")))</f>
        <v/>
      </c>
      <c r="Q112" s="182" t="str">
        <f>IF($B112="","",(IFERROR(VLOOKUP($B112,ROOST_SITE_INFO!$B$3:$S$501,8,FALSE),"")))</f>
        <v/>
      </c>
      <c r="R112" s="182" t="str">
        <f>IF($B112="","",(IFERROR(VLOOKUP($B112,ROOST_SITE_INFO!$B$3:$S$501,9,FALSE),"")))</f>
        <v/>
      </c>
      <c r="S112" s="182" t="str">
        <f>IF($B112="","",(IFERROR(VLOOKUP($B112,ROOST_SITE_INFO!$B$3:$S$501,10,FALSE),"")))</f>
        <v/>
      </c>
      <c r="T112" s="182" t="str">
        <f>IF($B112="","",(IFERROR(VLOOKUP($B112,ROOST_SITE_INFO!$B$3:$S$501,11,FALSE),"")))</f>
        <v/>
      </c>
      <c r="U112" s="182" t="str">
        <f>IF($B112="","",(IFERROR(VLOOKUP($B112,ROOST_SITE_INFO!$B$3:$S$501,12,FALSE),"")))</f>
        <v/>
      </c>
      <c r="V112" s="182" t="str">
        <f>IF($B112="","",(IFERROR(VLOOKUP($B112,ROOST_SITE_INFO!$B$3:$S$501,13,FALSE),"")))</f>
        <v/>
      </c>
      <c r="W112" s="182" t="str">
        <f>IF($B112="","",(IFERROR(VLOOKUP($B112,ROOST_SITE_INFO!$B$3:$S$501,14,FALSE),"")))</f>
        <v/>
      </c>
      <c r="X112" s="182" t="str">
        <f>IF($B112="","",(IFERROR(VLOOKUP($B112,ROOST_SITE_INFO!$B$3:$S$501,15,FALSE),"")))</f>
        <v/>
      </c>
      <c r="Y112" s="182" t="str">
        <f>IF($B112="","",(IFERROR(VLOOKUP($B112,ROOST_SITE_INFO!$B$3:$S$501,16,FALSE),"")))</f>
        <v/>
      </c>
      <c r="Z112" s="182" t="str">
        <f>IF($B112="","",(IFERROR(VLOOKUP($B112,ROOST_SITE_INFO!$B$3:$S$501,17,FALSE),"")))</f>
        <v/>
      </c>
      <c r="AA112" s="182" t="str">
        <f>IF($B112="","",(IFERROR(VLOOKUP($B112,ROOST_SITE_INFO!$B$3:$S$501,18,FALSE),"")))</f>
        <v/>
      </c>
    </row>
    <row r="113" spans="1:27" x14ac:dyDescent="0.25">
      <c r="A113" s="180" t="str">
        <f>IF(ROOST_COUNT!B112=0,"",ROOST_COUNT!B112)</f>
        <v/>
      </c>
      <c r="B113" s="180" t="str">
        <f>IF(ROOST_COUNT!D112=0,"",ROOST_COUNT!D112)</f>
        <v/>
      </c>
      <c r="C113" s="180" t="str">
        <f>IF(ROOST_COUNT!C112=0,"",ROOST_COUNT!C112)</f>
        <v/>
      </c>
      <c r="D113" s="180" t="str">
        <f>IF(ROOST_COUNT!E112=0,"",ROOST_COUNT!E112)</f>
        <v/>
      </c>
      <c r="E113" s="181" t="str">
        <f>IF(ROOST_COUNT!F112=0,"",ROOST_COUNT!F112)</f>
        <v/>
      </c>
      <c r="F113" s="181" t="str">
        <f>IF(ROOST_COUNT!A112=0,"",ROOST_COUNT!A112)</f>
        <v/>
      </c>
      <c r="G113" s="182" t="str">
        <f>IF(ROOST_COUNT!G112=0,"",ROOST_COUNT!G112)</f>
        <v/>
      </c>
      <c r="H113" s="181" t="str">
        <f>IFERROR(VLOOKUP($A113,CAPTURE_DATA!$P$4:$T$500,3,FALSE),"")</f>
        <v/>
      </c>
      <c r="I113" s="181" t="str">
        <f>IFERROR(VLOOKUP($A113,CAPTURE_DATA!$P$4:$T$500,4,FALSE),"")</f>
        <v/>
      </c>
      <c r="J113" s="181" t="str">
        <f>IFERROR(VLOOKUP($A113,CAPTURE_DATA!$P$4:$T$500,5,FALSE),"")</f>
        <v/>
      </c>
      <c r="K113" s="181" t="str">
        <f>IFERROR(VLOOKUP($A113,CAPTURE_DATA!$P$4:$AC$500,14,FALSE),"")</f>
        <v/>
      </c>
      <c r="L113" s="182" t="str">
        <f>IF($B113="","",(IFERROR(VLOOKUP($B113,ROOST_SITE_INFO!$B$3:$S$501,3,FALSE),"")))</f>
        <v/>
      </c>
      <c r="M113" s="182" t="str">
        <f>IF($B113="","",(IFERROR(VLOOKUP($B113,ROOST_SITE_INFO!$B$3:$S$501,4,FALSE),"")))</f>
        <v/>
      </c>
      <c r="N113" s="182" t="str">
        <f>IF($B113="","",(IFERROR(VLOOKUP($B113,ROOST_SITE_INFO!$B$3:$S$501,5,FALSE),"")))</f>
        <v/>
      </c>
      <c r="O113" s="182" t="str">
        <f>IF($B113="","",(IFERROR(VLOOKUP($B113,ROOST_SITE_INFO!$B$3:$S$501,6,FALSE),"")))</f>
        <v/>
      </c>
      <c r="P113" s="182" t="str">
        <f>IF($B113="","",(IFERROR(VLOOKUP($B113,ROOST_SITE_INFO!$B$3:$S$501,7,FALSE),"")))</f>
        <v/>
      </c>
      <c r="Q113" s="182" t="str">
        <f>IF($B113="","",(IFERROR(VLOOKUP($B113,ROOST_SITE_INFO!$B$3:$S$501,8,FALSE),"")))</f>
        <v/>
      </c>
      <c r="R113" s="182" t="str">
        <f>IF($B113="","",(IFERROR(VLOOKUP($B113,ROOST_SITE_INFO!$B$3:$S$501,9,FALSE),"")))</f>
        <v/>
      </c>
      <c r="S113" s="182" t="str">
        <f>IF($B113="","",(IFERROR(VLOOKUP($B113,ROOST_SITE_INFO!$B$3:$S$501,10,FALSE),"")))</f>
        <v/>
      </c>
      <c r="T113" s="182" t="str">
        <f>IF($B113="","",(IFERROR(VLOOKUP($B113,ROOST_SITE_INFO!$B$3:$S$501,11,FALSE),"")))</f>
        <v/>
      </c>
      <c r="U113" s="182" t="str">
        <f>IF($B113="","",(IFERROR(VLOOKUP($B113,ROOST_SITE_INFO!$B$3:$S$501,12,FALSE),"")))</f>
        <v/>
      </c>
      <c r="V113" s="182" t="str">
        <f>IF($B113="","",(IFERROR(VLOOKUP($B113,ROOST_SITE_INFO!$B$3:$S$501,13,FALSE),"")))</f>
        <v/>
      </c>
      <c r="W113" s="182" t="str">
        <f>IF($B113="","",(IFERROR(VLOOKUP($B113,ROOST_SITE_INFO!$B$3:$S$501,14,FALSE),"")))</f>
        <v/>
      </c>
      <c r="X113" s="182" t="str">
        <f>IF($B113="","",(IFERROR(VLOOKUP($B113,ROOST_SITE_INFO!$B$3:$S$501,15,FALSE),"")))</f>
        <v/>
      </c>
      <c r="Y113" s="182" t="str">
        <f>IF($B113="","",(IFERROR(VLOOKUP($B113,ROOST_SITE_INFO!$B$3:$S$501,16,FALSE),"")))</f>
        <v/>
      </c>
      <c r="Z113" s="182" t="str">
        <f>IF($B113="","",(IFERROR(VLOOKUP($B113,ROOST_SITE_INFO!$B$3:$S$501,17,FALSE),"")))</f>
        <v/>
      </c>
      <c r="AA113" s="182" t="str">
        <f>IF($B113="","",(IFERROR(VLOOKUP($B113,ROOST_SITE_INFO!$B$3:$S$501,18,FALSE),"")))</f>
        <v/>
      </c>
    </row>
    <row r="114" spans="1:27" x14ac:dyDescent="0.25">
      <c r="A114" s="180" t="str">
        <f>IF(ROOST_COUNT!B113=0,"",ROOST_COUNT!B113)</f>
        <v/>
      </c>
      <c r="B114" s="180" t="str">
        <f>IF(ROOST_COUNT!D113=0,"",ROOST_COUNT!D113)</f>
        <v/>
      </c>
      <c r="C114" s="180" t="str">
        <f>IF(ROOST_COUNT!C113=0,"",ROOST_COUNT!C113)</f>
        <v/>
      </c>
      <c r="D114" s="180" t="str">
        <f>IF(ROOST_COUNT!E113=0,"",ROOST_COUNT!E113)</f>
        <v/>
      </c>
      <c r="E114" s="181" t="str">
        <f>IF(ROOST_COUNT!F113=0,"",ROOST_COUNT!F113)</f>
        <v/>
      </c>
      <c r="F114" s="181" t="str">
        <f>IF(ROOST_COUNT!A113=0,"",ROOST_COUNT!A113)</f>
        <v/>
      </c>
      <c r="G114" s="182" t="str">
        <f>IF(ROOST_COUNT!G113=0,"",ROOST_COUNT!G113)</f>
        <v/>
      </c>
      <c r="H114" s="181" t="str">
        <f>IFERROR(VLOOKUP($A114,CAPTURE_DATA!$P$4:$T$500,3,FALSE),"")</f>
        <v/>
      </c>
      <c r="I114" s="181" t="str">
        <f>IFERROR(VLOOKUP($A114,CAPTURE_DATA!$P$4:$T$500,4,FALSE),"")</f>
        <v/>
      </c>
      <c r="J114" s="181" t="str">
        <f>IFERROR(VLOOKUP($A114,CAPTURE_DATA!$P$4:$T$500,5,FALSE),"")</f>
        <v/>
      </c>
      <c r="K114" s="181" t="str">
        <f>IFERROR(VLOOKUP($A114,CAPTURE_DATA!$P$4:$AC$500,14,FALSE),"")</f>
        <v/>
      </c>
      <c r="L114" s="182" t="str">
        <f>IF($B114="","",(IFERROR(VLOOKUP($B114,ROOST_SITE_INFO!$B$3:$S$501,3,FALSE),"")))</f>
        <v/>
      </c>
      <c r="M114" s="182" t="str">
        <f>IF($B114="","",(IFERROR(VLOOKUP($B114,ROOST_SITE_INFO!$B$3:$S$501,4,FALSE),"")))</f>
        <v/>
      </c>
      <c r="N114" s="182" t="str">
        <f>IF($B114="","",(IFERROR(VLOOKUP($B114,ROOST_SITE_INFO!$B$3:$S$501,5,FALSE),"")))</f>
        <v/>
      </c>
      <c r="O114" s="182" t="str">
        <f>IF($B114="","",(IFERROR(VLOOKUP($B114,ROOST_SITE_INFO!$B$3:$S$501,6,FALSE),"")))</f>
        <v/>
      </c>
      <c r="P114" s="182" t="str">
        <f>IF($B114="","",(IFERROR(VLOOKUP($B114,ROOST_SITE_INFO!$B$3:$S$501,7,FALSE),"")))</f>
        <v/>
      </c>
      <c r="Q114" s="182" t="str">
        <f>IF($B114="","",(IFERROR(VLOOKUP($B114,ROOST_SITE_INFO!$B$3:$S$501,8,FALSE),"")))</f>
        <v/>
      </c>
      <c r="R114" s="182" t="str">
        <f>IF($B114="","",(IFERROR(VLOOKUP($B114,ROOST_SITE_INFO!$B$3:$S$501,9,FALSE),"")))</f>
        <v/>
      </c>
      <c r="S114" s="182" t="str">
        <f>IF($B114="","",(IFERROR(VLOOKUP($B114,ROOST_SITE_INFO!$B$3:$S$501,10,FALSE),"")))</f>
        <v/>
      </c>
      <c r="T114" s="182" t="str">
        <f>IF($B114="","",(IFERROR(VLOOKUP($B114,ROOST_SITE_INFO!$B$3:$S$501,11,FALSE),"")))</f>
        <v/>
      </c>
      <c r="U114" s="182" t="str">
        <f>IF($B114="","",(IFERROR(VLOOKUP($B114,ROOST_SITE_INFO!$B$3:$S$501,12,FALSE),"")))</f>
        <v/>
      </c>
      <c r="V114" s="182" t="str">
        <f>IF($B114="","",(IFERROR(VLOOKUP($B114,ROOST_SITE_INFO!$B$3:$S$501,13,FALSE),"")))</f>
        <v/>
      </c>
      <c r="W114" s="182" t="str">
        <f>IF($B114="","",(IFERROR(VLOOKUP($B114,ROOST_SITE_INFO!$B$3:$S$501,14,FALSE),"")))</f>
        <v/>
      </c>
      <c r="X114" s="182" t="str">
        <f>IF($B114="","",(IFERROR(VLOOKUP($B114,ROOST_SITE_INFO!$B$3:$S$501,15,FALSE),"")))</f>
        <v/>
      </c>
      <c r="Y114" s="182" t="str">
        <f>IF($B114="","",(IFERROR(VLOOKUP($B114,ROOST_SITE_INFO!$B$3:$S$501,16,FALSE),"")))</f>
        <v/>
      </c>
      <c r="Z114" s="182" t="str">
        <f>IF($B114="","",(IFERROR(VLOOKUP($B114,ROOST_SITE_INFO!$B$3:$S$501,17,FALSE),"")))</f>
        <v/>
      </c>
      <c r="AA114" s="182" t="str">
        <f>IF($B114="","",(IFERROR(VLOOKUP($B114,ROOST_SITE_INFO!$B$3:$S$501,18,FALSE),"")))</f>
        <v/>
      </c>
    </row>
    <row r="115" spans="1:27" x14ac:dyDescent="0.25">
      <c r="A115" s="180" t="str">
        <f>IF(ROOST_COUNT!B114=0,"",ROOST_COUNT!B114)</f>
        <v/>
      </c>
      <c r="B115" s="180" t="str">
        <f>IF(ROOST_COUNT!D114=0,"",ROOST_COUNT!D114)</f>
        <v/>
      </c>
      <c r="C115" s="180" t="str">
        <f>IF(ROOST_COUNT!C114=0,"",ROOST_COUNT!C114)</f>
        <v/>
      </c>
      <c r="D115" s="180" t="str">
        <f>IF(ROOST_COUNT!E114=0,"",ROOST_COUNT!E114)</f>
        <v/>
      </c>
      <c r="E115" s="181" t="str">
        <f>IF(ROOST_COUNT!F114=0,"",ROOST_COUNT!F114)</f>
        <v/>
      </c>
      <c r="F115" s="181" t="str">
        <f>IF(ROOST_COUNT!A114=0,"",ROOST_COUNT!A114)</f>
        <v/>
      </c>
      <c r="G115" s="182" t="str">
        <f>IF(ROOST_COUNT!G114=0,"",ROOST_COUNT!G114)</f>
        <v/>
      </c>
      <c r="H115" s="181" t="str">
        <f>IFERROR(VLOOKUP($A115,CAPTURE_DATA!$P$4:$T$500,3,FALSE),"")</f>
        <v/>
      </c>
      <c r="I115" s="181" t="str">
        <f>IFERROR(VLOOKUP($A115,CAPTURE_DATA!$P$4:$T$500,4,FALSE),"")</f>
        <v/>
      </c>
      <c r="J115" s="181" t="str">
        <f>IFERROR(VLOOKUP($A115,CAPTURE_DATA!$P$4:$T$500,5,FALSE),"")</f>
        <v/>
      </c>
      <c r="K115" s="181" t="str">
        <f>IFERROR(VLOOKUP($A115,CAPTURE_DATA!$P$4:$AC$500,14,FALSE),"")</f>
        <v/>
      </c>
      <c r="L115" s="182" t="str">
        <f>IF($B115="","",(IFERROR(VLOOKUP($B115,ROOST_SITE_INFO!$B$3:$S$501,3,FALSE),"")))</f>
        <v/>
      </c>
      <c r="M115" s="182" t="str">
        <f>IF($B115="","",(IFERROR(VLOOKUP($B115,ROOST_SITE_INFO!$B$3:$S$501,4,FALSE),"")))</f>
        <v/>
      </c>
      <c r="N115" s="182" t="str">
        <f>IF($B115="","",(IFERROR(VLOOKUP($B115,ROOST_SITE_INFO!$B$3:$S$501,5,FALSE),"")))</f>
        <v/>
      </c>
      <c r="O115" s="182" t="str">
        <f>IF($B115="","",(IFERROR(VLOOKUP($B115,ROOST_SITE_INFO!$B$3:$S$501,6,FALSE),"")))</f>
        <v/>
      </c>
      <c r="P115" s="182" t="str">
        <f>IF($B115="","",(IFERROR(VLOOKUP($B115,ROOST_SITE_INFO!$B$3:$S$501,7,FALSE),"")))</f>
        <v/>
      </c>
      <c r="Q115" s="182" t="str">
        <f>IF($B115="","",(IFERROR(VLOOKUP($B115,ROOST_SITE_INFO!$B$3:$S$501,8,FALSE),"")))</f>
        <v/>
      </c>
      <c r="R115" s="182" t="str">
        <f>IF($B115="","",(IFERROR(VLOOKUP($B115,ROOST_SITE_INFO!$B$3:$S$501,9,FALSE),"")))</f>
        <v/>
      </c>
      <c r="S115" s="182" t="str">
        <f>IF($B115="","",(IFERROR(VLOOKUP($B115,ROOST_SITE_INFO!$B$3:$S$501,10,FALSE),"")))</f>
        <v/>
      </c>
      <c r="T115" s="182" t="str">
        <f>IF($B115="","",(IFERROR(VLOOKUP($B115,ROOST_SITE_INFO!$B$3:$S$501,11,FALSE),"")))</f>
        <v/>
      </c>
      <c r="U115" s="182" t="str">
        <f>IF($B115="","",(IFERROR(VLOOKUP($B115,ROOST_SITE_INFO!$B$3:$S$501,12,FALSE),"")))</f>
        <v/>
      </c>
      <c r="V115" s="182" t="str">
        <f>IF($B115="","",(IFERROR(VLOOKUP($B115,ROOST_SITE_INFO!$B$3:$S$501,13,FALSE),"")))</f>
        <v/>
      </c>
      <c r="W115" s="182" t="str">
        <f>IF($B115="","",(IFERROR(VLOOKUP($B115,ROOST_SITE_INFO!$B$3:$S$501,14,FALSE),"")))</f>
        <v/>
      </c>
      <c r="X115" s="182" t="str">
        <f>IF($B115="","",(IFERROR(VLOOKUP($B115,ROOST_SITE_INFO!$B$3:$S$501,15,FALSE),"")))</f>
        <v/>
      </c>
      <c r="Y115" s="182" t="str">
        <f>IF($B115="","",(IFERROR(VLOOKUP($B115,ROOST_SITE_INFO!$B$3:$S$501,16,FALSE),"")))</f>
        <v/>
      </c>
      <c r="Z115" s="182" t="str">
        <f>IF($B115="","",(IFERROR(VLOOKUP($B115,ROOST_SITE_INFO!$B$3:$S$501,17,FALSE),"")))</f>
        <v/>
      </c>
      <c r="AA115" s="182" t="str">
        <f>IF($B115="","",(IFERROR(VLOOKUP($B115,ROOST_SITE_INFO!$B$3:$S$501,18,FALSE),"")))</f>
        <v/>
      </c>
    </row>
    <row r="116" spans="1:27" x14ac:dyDescent="0.25">
      <c r="A116" s="180" t="str">
        <f>IF(ROOST_COUNT!B115=0,"",ROOST_COUNT!B115)</f>
        <v/>
      </c>
      <c r="B116" s="180" t="str">
        <f>IF(ROOST_COUNT!D115=0,"",ROOST_COUNT!D115)</f>
        <v/>
      </c>
      <c r="C116" s="180" t="str">
        <f>IF(ROOST_COUNT!C115=0,"",ROOST_COUNT!C115)</f>
        <v/>
      </c>
      <c r="D116" s="180" t="str">
        <f>IF(ROOST_COUNT!E115=0,"",ROOST_COUNT!E115)</f>
        <v/>
      </c>
      <c r="E116" s="181" t="str">
        <f>IF(ROOST_COUNT!F115=0,"",ROOST_COUNT!F115)</f>
        <v/>
      </c>
      <c r="F116" s="181" t="str">
        <f>IF(ROOST_COUNT!A115=0,"",ROOST_COUNT!A115)</f>
        <v/>
      </c>
      <c r="G116" s="182" t="str">
        <f>IF(ROOST_COUNT!G115=0,"",ROOST_COUNT!G115)</f>
        <v/>
      </c>
      <c r="H116" s="181" t="str">
        <f>IFERROR(VLOOKUP($A116,CAPTURE_DATA!$P$4:$T$500,3,FALSE),"")</f>
        <v/>
      </c>
      <c r="I116" s="181" t="str">
        <f>IFERROR(VLOOKUP($A116,CAPTURE_DATA!$P$4:$T$500,4,FALSE),"")</f>
        <v/>
      </c>
      <c r="J116" s="181" t="str">
        <f>IFERROR(VLOOKUP($A116,CAPTURE_DATA!$P$4:$T$500,5,FALSE),"")</f>
        <v/>
      </c>
      <c r="K116" s="181" t="str">
        <f>IFERROR(VLOOKUP($A116,CAPTURE_DATA!$P$4:$AC$500,14,FALSE),"")</f>
        <v/>
      </c>
      <c r="L116" s="182" t="str">
        <f>IF($B116="","",(IFERROR(VLOOKUP($B116,ROOST_SITE_INFO!$B$3:$S$501,3,FALSE),"")))</f>
        <v/>
      </c>
      <c r="M116" s="182" t="str">
        <f>IF($B116="","",(IFERROR(VLOOKUP($B116,ROOST_SITE_INFO!$B$3:$S$501,4,FALSE),"")))</f>
        <v/>
      </c>
      <c r="N116" s="182" t="str">
        <f>IF($B116="","",(IFERROR(VLOOKUP($B116,ROOST_SITE_INFO!$B$3:$S$501,5,FALSE),"")))</f>
        <v/>
      </c>
      <c r="O116" s="182" t="str">
        <f>IF($B116="","",(IFERROR(VLOOKUP($B116,ROOST_SITE_INFO!$B$3:$S$501,6,FALSE),"")))</f>
        <v/>
      </c>
      <c r="P116" s="182" t="str">
        <f>IF($B116="","",(IFERROR(VLOOKUP($B116,ROOST_SITE_INFO!$B$3:$S$501,7,FALSE),"")))</f>
        <v/>
      </c>
      <c r="Q116" s="182" t="str">
        <f>IF($B116="","",(IFERROR(VLOOKUP($B116,ROOST_SITE_INFO!$B$3:$S$501,8,FALSE),"")))</f>
        <v/>
      </c>
      <c r="R116" s="182" t="str">
        <f>IF($B116="","",(IFERROR(VLOOKUP($B116,ROOST_SITE_INFO!$B$3:$S$501,9,FALSE),"")))</f>
        <v/>
      </c>
      <c r="S116" s="182" t="str">
        <f>IF($B116="","",(IFERROR(VLOOKUP($B116,ROOST_SITE_INFO!$B$3:$S$501,10,FALSE),"")))</f>
        <v/>
      </c>
      <c r="T116" s="182" t="str">
        <f>IF($B116="","",(IFERROR(VLOOKUP($B116,ROOST_SITE_INFO!$B$3:$S$501,11,FALSE),"")))</f>
        <v/>
      </c>
      <c r="U116" s="182" t="str">
        <f>IF($B116="","",(IFERROR(VLOOKUP($B116,ROOST_SITE_INFO!$B$3:$S$501,12,FALSE),"")))</f>
        <v/>
      </c>
      <c r="V116" s="182" t="str">
        <f>IF($B116="","",(IFERROR(VLOOKUP($B116,ROOST_SITE_INFO!$B$3:$S$501,13,FALSE),"")))</f>
        <v/>
      </c>
      <c r="W116" s="182" t="str">
        <f>IF($B116="","",(IFERROR(VLOOKUP($B116,ROOST_SITE_INFO!$B$3:$S$501,14,FALSE),"")))</f>
        <v/>
      </c>
      <c r="X116" s="182" t="str">
        <f>IF($B116="","",(IFERROR(VLOOKUP($B116,ROOST_SITE_INFO!$B$3:$S$501,15,FALSE),"")))</f>
        <v/>
      </c>
      <c r="Y116" s="182" t="str">
        <f>IF($B116="","",(IFERROR(VLOOKUP($B116,ROOST_SITE_INFO!$B$3:$S$501,16,FALSE),"")))</f>
        <v/>
      </c>
      <c r="Z116" s="182" t="str">
        <f>IF($B116="","",(IFERROR(VLOOKUP($B116,ROOST_SITE_INFO!$B$3:$S$501,17,FALSE),"")))</f>
        <v/>
      </c>
      <c r="AA116" s="182" t="str">
        <f>IF($B116="","",(IFERROR(VLOOKUP($B116,ROOST_SITE_INFO!$B$3:$S$501,18,FALSE),"")))</f>
        <v/>
      </c>
    </row>
    <row r="117" spans="1:27" x14ac:dyDescent="0.25">
      <c r="A117" s="180" t="str">
        <f>IF(ROOST_COUNT!B116=0,"",ROOST_COUNT!B116)</f>
        <v/>
      </c>
      <c r="B117" s="180" t="str">
        <f>IF(ROOST_COUNT!D116=0,"",ROOST_COUNT!D116)</f>
        <v/>
      </c>
      <c r="C117" s="180" t="str">
        <f>IF(ROOST_COUNT!C116=0,"",ROOST_COUNT!C116)</f>
        <v/>
      </c>
      <c r="D117" s="180" t="str">
        <f>IF(ROOST_COUNT!E116=0,"",ROOST_COUNT!E116)</f>
        <v/>
      </c>
      <c r="E117" s="181" t="str">
        <f>IF(ROOST_COUNT!F116=0,"",ROOST_COUNT!F116)</f>
        <v/>
      </c>
      <c r="F117" s="181" t="str">
        <f>IF(ROOST_COUNT!A116=0,"",ROOST_COUNT!A116)</f>
        <v/>
      </c>
      <c r="G117" s="182" t="str">
        <f>IF(ROOST_COUNT!G116=0,"",ROOST_COUNT!G116)</f>
        <v/>
      </c>
      <c r="H117" s="181" t="str">
        <f>IFERROR(VLOOKUP($A117,CAPTURE_DATA!$P$4:$T$500,3,FALSE),"")</f>
        <v/>
      </c>
      <c r="I117" s="181" t="str">
        <f>IFERROR(VLOOKUP($A117,CAPTURE_DATA!$P$4:$T$500,4,FALSE),"")</f>
        <v/>
      </c>
      <c r="J117" s="181" t="str">
        <f>IFERROR(VLOOKUP($A117,CAPTURE_DATA!$P$4:$T$500,5,FALSE),"")</f>
        <v/>
      </c>
      <c r="K117" s="181" t="str">
        <f>IFERROR(VLOOKUP($A117,CAPTURE_DATA!$P$4:$AC$500,14,FALSE),"")</f>
        <v/>
      </c>
      <c r="L117" s="182" t="str">
        <f>IF($B117="","",(IFERROR(VLOOKUP($B117,ROOST_SITE_INFO!$B$3:$S$501,3,FALSE),"")))</f>
        <v/>
      </c>
      <c r="M117" s="182" t="str">
        <f>IF($B117="","",(IFERROR(VLOOKUP($B117,ROOST_SITE_INFO!$B$3:$S$501,4,FALSE),"")))</f>
        <v/>
      </c>
      <c r="N117" s="182" t="str">
        <f>IF($B117="","",(IFERROR(VLOOKUP($B117,ROOST_SITE_INFO!$B$3:$S$501,5,FALSE),"")))</f>
        <v/>
      </c>
      <c r="O117" s="182" t="str">
        <f>IF($B117="","",(IFERROR(VLOOKUP($B117,ROOST_SITE_INFO!$B$3:$S$501,6,FALSE),"")))</f>
        <v/>
      </c>
      <c r="P117" s="182" t="str">
        <f>IF($B117="","",(IFERROR(VLOOKUP($B117,ROOST_SITE_INFO!$B$3:$S$501,7,FALSE),"")))</f>
        <v/>
      </c>
      <c r="Q117" s="182" t="str">
        <f>IF($B117="","",(IFERROR(VLOOKUP($B117,ROOST_SITE_INFO!$B$3:$S$501,8,FALSE),"")))</f>
        <v/>
      </c>
      <c r="R117" s="182" t="str">
        <f>IF($B117="","",(IFERROR(VLOOKUP($B117,ROOST_SITE_INFO!$B$3:$S$501,9,FALSE),"")))</f>
        <v/>
      </c>
      <c r="S117" s="182" t="str">
        <f>IF($B117="","",(IFERROR(VLOOKUP($B117,ROOST_SITE_INFO!$B$3:$S$501,10,FALSE),"")))</f>
        <v/>
      </c>
      <c r="T117" s="182" t="str">
        <f>IF($B117="","",(IFERROR(VLOOKUP($B117,ROOST_SITE_INFO!$B$3:$S$501,11,FALSE),"")))</f>
        <v/>
      </c>
      <c r="U117" s="182" t="str">
        <f>IF($B117="","",(IFERROR(VLOOKUP($B117,ROOST_SITE_INFO!$B$3:$S$501,12,FALSE),"")))</f>
        <v/>
      </c>
      <c r="V117" s="182" t="str">
        <f>IF($B117="","",(IFERROR(VLOOKUP($B117,ROOST_SITE_INFO!$B$3:$S$501,13,FALSE),"")))</f>
        <v/>
      </c>
      <c r="W117" s="182" t="str">
        <f>IF($B117="","",(IFERROR(VLOOKUP($B117,ROOST_SITE_INFO!$B$3:$S$501,14,FALSE),"")))</f>
        <v/>
      </c>
      <c r="X117" s="182" t="str">
        <f>IF($B117="","",(IFERROR(VLOOKUP($B117,ROOST_SITE_INFO!$B$3:$S$501,15,FALSE),"")))</f>
        <v/>
      </c>
      <c r="Y117" s="182" t="str">
        <f>IF($B117="","",(IFERROR(VLOOKUP($B117,ROOST_SITE_INFO!$B$3:$S$501,16,FALSE),"")))</f>
        <v/>
      </c>
      <c r="Z117" s="182" t="str">
        <f>IF($B117="","",(IFERROR(VLOOKUP($B117,ROOST_SITE_INFO!$B$3:$S$501,17,FALSE),"")))</f>
        <v/>
      </c>
      <c r="AA117" s="182" t="str">
        <f>IF($B117="","",(IFERROR(VLOOKUP($B117,ROOST_SITE_INFO!$B$3:$S$501,18,FALSE),"")))</f>
        <v/>
      </c>
    </row>
    <row r="118" spans="1:27" x14ac:dyDescent="0.25">
      <c r="A118" s="180" t="str">
        <f>IF(ROOST_COUNT!B117=0,"",ROOST_COUNT!B117)</f>
        <v/>
      </c>
      <c r="B118" s="180" t="str">
        <f>IF(ROOST_COUNT!D117=0,"",ROOST_COUNT!D117)</f>
        <v/>
      </c>
      <c r="C118" s="180" t="str">
        <f>IF(ROOST_COUNT!C117=0,"",ROOST_COUNT!C117)</f>
        <v/>
      </c>
      <c r="D118" s="180" t="str">
        <f>IF(ROOST_COUNT!E117=0,"",ROOST_COUNT!E117)</f>
        <v/>
      </c>
      <c r="E118" s="181" t="str">
        <f>IF(ROOST_COUNT!F117=0,"",ROOST_COUNT!F117)</f>
        <v/>
      </c>
      <c r="F118" s="181" t="str">
        <f>IF(ROOST_COUNT!A117=0,"",ROOST_COUNT!A117)</f>
        <v/>
      </c>
      <c r="G118" s="182" t="str">
        <f>IF(ROOST_COUNT!G117=0,"",ROOST_COUNT!G117)</f>
        <v/>
      </c>
      <c r="H118" s="181" t="str">
        <f>IFERROR(VLOOKUP($A118,CAPTURE_DATA!$P$4:$T$500,3,FALSE),"")</f>
        <v/>
      </c>
      <c r="I118" s="181" t="str">
        <f>IFERROR(VLOOKUP($A118,CAPTURE_DATA!$P$4:$T$500,4,FALSE),"")</f>
        <v/>
      </c>
      <c r="J118" s="181" t="str">
        <f>IFERROR(VLOOKUP($A118,CAPTURE_DATA!$P$4:$T$500,5,FALSE),"")</f>
        <v/>
      </c>
      <c r="K118" s="181" t="str">
        <f>IFERROR(VLOOKUP($A118,CAPTURE_DATA!$P$4:$AC$500,14,FALSE),"")</f>
        <v/>
      </c>
      <c r="L118" s="182" t="str">
        <f>IF($B118="","",(IFERROR(VLOOKUP($B118,ROOST_SITE_INFO!$B$3:$S$501,3,FALSE),"")))</f>
        <v/>
      </c>
      <c r="M118" s="182" t="str">
        <f>IF($B118="","",(IFERROR(VLOOKUP($B118,ROOST_SITE_INFO!$B$3:$S$501,4,FALSE),"")))</f>
        <v/>
      </c>
      <c r="N118" s="182" t="str">
        <f>IF($B118="","",(IFERROR(VLOOKUP($B118,ROOST_SITE_INFO!$B$3:$S$501,5,FALSE),"")))</f>
        <v/>
      </c>
      <c r="O118" s="182" t="str">
        <f>IF($B118="","",(IFERROR(VLOOKUP($B118,ROOST_SITE_INFO!$B$3:$S$501,6,FALSE),"")))</f>
        <v/>
      </c>
      <c r="P118" s="182" t="str">
        <f>IF($B118="","",(IFERROR(VLOOKUP($B118,ROOST_SITE_INFO!$B$3:$S$501,7,FALSE),"")))</f>
        <v/>
      </c>
      <c r="Q118" s="182" t="str">
        <f>IF($B118="","",(IFERROR(VLOOKUP($B118,ROOST_SITE_INFO!$B$3:$S$501,8,FALSE),"")))</f>
        <v/>
      </c>
      <c r="R118" s="182" t="str">
        <f>IF($B118="","",(IFERROR(VLOOKUP($B118,ROOST_SITE_INFO!$B$3:$S$501,9,FALSE),"")))</f>
        <v/>
      </c>
      <c r="S118" s="182" t="str">
        <f>IF($B118="","",(IFERROR(VLOOKUP($B118,ROOST_SITE_INFO!$B$3:$S$501,10,FALSE),"")))</f>
        <v/>
      </c>
      <c r="T118" s="182" t="str">
        <f>IF($B118="","",(IFERROR(VLOOKUP($B118,ROOST_SITE_INFO!$B$3:$S$501,11,FALSE),"")))</f>
        <v/>
      </c>
      <c r="U118" s="182" t="str">
        <f>IF($B118="","",(IFERROR(VLOOKUP($B118,ROOST_SITE_INFO!$B$3:$S$501,12,FALSE),"")))</f>
        <v/>
      </c>
      <c r="V118" s="182" t="str">
        <f>IF($B118="","",(IFERROR(VLOOKUP($B118,ROOST_SITE_INFO!$B$3:$S$501,13,FALSE),"")))</f>
        <v/>
      </c>
      <c r="W118" s="182" t="str">
        <f>IF($B118="","",(IFERROR(VLOOKUP($B118,ROOST_SITE_INFO!$B$3:$S$501,14,FALSE),"")))</f>
        <v/>
      </c>
      <c r="X118" s="182" t="str">
        <f>IF($B118="","",(IFERROR(VLOOKUP($B118,ROOST_SITE_INFO!$B$3:$S$501,15,FALSE),"")))</f>
        <v/>
      </c>
      <c r="Y118" s="182" t="str">
        <f>IF($B118="","",(IFERROR(VLOOKUP($B118,ROOST_SITE_INFO!$B$3:$S$501,16,FALSE),"")))</f>
        <v/>
      </c>
      <c r="Z118" s="182" t="str">
        <f>IF($B118="","",(IFERROR(VLOOKUP($B118,ROOST_SITE_INFO!$B$3:$S$501,17,FALSE),"")))</f>
        <v/>
      </c>
      <c r="AA118" s="182" t="str">
        <f>IF($B118="","",(IFERROR(VLOOKUP($B118,ROOST_SITE_INFO!$B$3:$S$501,18,FALSE),"")))</f>
        <v/>
      </c>
    </row>
    <row r="119" spans="1:27" x14ac:dyDescent="0.25">
      <c r="A119" s="180" t="str">
        <f>IF(ROOST_COUNT!B118=0,"",ROOST_COUNT!B118)</f>
        <v/>
      </c>
      <c r="B119" s="180" t="str">
        <f>IF(ROOST_COUNT!D118=0,"",ROOST_COUNT!D118)</f>
        <v/>
      </c>
      <c r="C119" s="180" t="str">
        <f>IF(ROOST_COUNT!C118=0,"",ROOST_COUNT!C118)</f>
        <v/>
      </c>
      <c r="D119" s="180" t="str">
        <f>IF(ROOST_COUNT!E118=0,"",ROOST_COUNT!E118)</f>
        <v/>
      </c>
      <c r="E119" s="181" t="str">
        <f>IF(ROOST_COUNT!F118=0,"",ROOST_COUNT!F118)</f>
        <v/>
      </c>
      <c r="F119" s="181" t="str">
        <f>IF(ROOST_COUNT!A118=0,"",ROOST_COUNT!A118)</f>
        <v/>
      </c>
      <c r="G119" s="182" t="str">
        <f>IF(ROOST_COUNT!G118=0,"",ROOST_COUNT!G118)</f>
        <v/>
      </c>
      <c r="H119" s="181" t="str">
        <f>IFERROR(VLOOKUP($A119,CAPTURE_DATA!$P$4:$T$500,3,FALSE),"")</f>
        <v/>
      </c>
      <c r="I119" s="181" t="str">
        <f>IFERROR(VLOOKUP($A119,CAPTURE_DATA!$P$4:$T$500,4,FALSE),"")</f>
        <v/>
      </c>
      <c r="J119" s="181" t="str">
        <f>IFERROR(VLOOKUP($A119,CAPTURE_DATA!$P$4:$T$500,5,FALSE),"")</f>
        <v/>
      </c>
      <c r="K119" s="181" t="str">
        <f>IFERROR(VLOOKUP($A119,CAPTURE_DATA!$P$4:$AC$500,14,FALSE),"")</f>
        <v/>
      </c>
      <c r="L119" s="182" t="str">
        <f>IF($B119="","",(IFERROR(VLOOKUP($B119,ROOST_SITE_INFO!$B$3:$S$501,3,FALSE),"")))</f>
        <v/>
      </c>
      <c r="M119" s="182" t="str">
        <f>IF($B119="","",(IFERROR(VLOOKUP($B119,ROOST_SITE_INFO!$B$3:$S$501,4,FALSE),"")))</f>
        <v/>
      </c>
      <c r="N119" s="182" t="str">
        <f>IF($B119="","",(IFERROR(VLOOKUP($B119,ROOST_SITE_INFO!$B$3:$S$501,5,FALSE),"")))</f>
        <v/>
      </c>
      <c r="O119" s="182" t="str">
        <f>IF($B119="","",(IFERROR(VLOOKUP($B119,ROOST_SITE_INFO!$B$3:$S$501,6,FALSE),"")))</f>
        <v/>
      </c>
      <c r="P119" s="182" t="str">
        <f>IF($B119="","",(IFERROR(VLOOKUP($B119,ROOST_SITE_INFO!$B$3:$S$501,7,FALSE),"")))</f>
        <v/>
      </c>
      <c r="Q119" s="182" t="str">
        <f>IF($B119="","",(IFERROR(VLOOKUP($B119,ROOST_SITE_INFO!$B$3:$S$501,8,FALSE),"")))</f>
        <v/>
      </c>
      <c r="R119" s="182" t="str">
        <f>IF($B119="","",(IFERROR(VLOOKUP($B119,ROOST_SITE_INFO!$B$3:$S$501,9,FALSE),"")))</f>
        <v/>
      </c>
      <c r="S119" s="182" t="str">
        <f>IF($B119="","",(IFERROR(VLOOKUP($B119,ROOST_SITE_INFO!$B$3:$S$501,10,FALSE),"")))</f>
        <v/>
      </c>
      <c r="T119" s="182" t="str">
        <f>IF($B119="","",(IFERROR(VLOOKUP($B119,ROOST_SITE_INFO!$B$3:$S$501,11,FALSE),"")))</f>
        <v/>
      </c>
      <c r="U119" s="182" t="str">
        <f>IF($B119="","",(IFERROR(VLOOKUP($B119,ROOST_SITE_INFO!$B$3:$S$501,12,FALSE),"")))</f>
        <v/>
      </c>
      <c r="V119" s="182" t="str">
        <f>IF($B119="","",(IFERROR(VLOOKUP($B119,ROOST_SITE_INFO!$B$3:$S$501,13,FALSE),"")))</f>
        <v/>
      </c>
      <c r="W119" s="182" t="str">
        <f>IF($B119="","",(IFERROR(VLOOKUP($B119,ROOST_SITE_INFO!$B$3:$S$501,14,FALSE),"")))</f>
        <v/>
      </c>
      <c r="X119" s="182" t="str">
        <f>IF($B119="","",(IFERROR(VLOOKUP($B119,ROOST_SITE_INFO!$B$3:$S$501,15,FALSE),"")))</f>
        <v/>
      </c>
      <c r="Y119" s="182" t="str">
        <f>IF($B119="","",(IFERROR(VLOOKUP($B119,ROOST_SITE_INFO!$B$3:$S$501,16,FALSE),"")))</f>
        <v/>
      </c>
      <c r="Z119" s="182" t="str">
        <f>IF($B119="","",(IFERROR(VLOOKUP($B119,ROOST_SITE_INFO!$B$3:$S$501,17,FALSE),"")))</f>
        <v/>
      </c>
      <c r="AA119" s="182" t="str">
        <f>IF($B119="","",(IFERROR(VLOOKUP($B119,ROOST_SITE_INFO!$B$3:$S$501,18,FALSE),"")))</f>
        <v/>
      </c>
    </row>
    <row r="120" spans="1:27" x14ac:dyDescent="0.25">
      <c r="A120" s="180" t="str">
        <f>IF(ROOST_COUNT!B119=0,"",ROOST_COUNT!B119)</f>
        <v/>
      </c>
      <c r="B120" s="180" t="str">
        <f>IF(ROOST_COUNT!D119=0,"",ROOST_COUNT!D119)</f>
        <v/>
      </c>
      <c r="C120" s="180" t="str">
        <f>IF(ROOST_COUNT!C119=0,"",ROOST_COUNT!C119)</f>
        <v/>
      </c>
      <c r="D120" s="180" t="str">
        <f>IF(ROOST_COUNT!E119=0,"",ROOST_COUNT!E119)</f>
        <v/>
      </c>
      <c r="E120" s="181" t="str">
        <f>IF(ROOST_COUNT!F119=0,"",ROOST_COUNT!F119)</f>
        <v/>
      </c>
      <c r="F120" s="181" t="str">
        <f>IF(ROOST_COUNT!A119=0,"",ROOST_COUNT!A119)</f>
        <v/>
      </c>
      <c r="G120" s="182" t="str">
        <f>IF(ROOST_COUNT!G119=0,"",ROOST_COUNT!G119)</f>
        <v/>
      </c>
      <c r="H120" s="181" t="str">
        <f>IFERROR(VLOOKUP($A120,CAPTURE_DATA!$P$4:$T$500,3,FALSE),"")</f>
        <v/>
      </c>
      <c r="I120" s="181" t="str">
        <f>IFERROR(VLOOKUP($A120,CAPTURE_DATA!$P$4:$T$500,4,FALSE),"")</f>
        <v/>
      </c>
      <c r="J120" s="181" t="str">
        <f>IFERROR(VLOOKUP($A120,CAPTURE_DATA!$P$4:$T$500,5,FALSE),"")</f>
        <v/>
      </c>
      <c r="K120" s="181" t="str">
        <f>IFERROR(VLOOKUP($A120,CAPTURE_DATA!$P$4:$AC$500,14,FALSE),"")</f>
        <v/>
      </c>
      <c r="L120" s="182" t="str">
        <f>IF($B120="","",(IFERROR(VLOOKUP($B120,ROOST_SITE_INFO!$B$3:$S$501,3,FALSE),"")))</f>
        <v/>
      </c>
      <c r="M120" s="182" t="str">
        <f>IF($B120="","",(IFERROR(VLOOKUP($B120,ROOST_SITE_INFO!$B$3:$S$501,4,FALSE),"")))</f>
        <v/>
      </c>
      <c r="N120" s="182" t="str">
        <f>IF($B120="","",(IFERROR(VLOOKUP($B120,ROOST_SITE_INFO!$B$3:$S$501,5,FALSE),"")))</f>
        <v/>
      </c>
      <c r="O120" s="182" t="str">
        <f>IF($B120="","",(IFERROR(VLOOKUP($B120,ROOST_SITE_INFO!$B$3:$S$501,6,FALSE),"")))</f>
        <v/>
      </c>
      <c r="P120" s="182" t="str">
        <f>IF($B120="","",(IFERROR(VLOOKUP($B120,ROOST_SITE_INFO!$B$3:$S$501,7,FALSE),"")))</f>
        <v/>
      </c>
      <c r="Q120" s="182" t="str">
        <f>IF($B120="","",(IFERROR(VLOOKUP($B120,ROOST_SITE_INFO!$B$3:$S$501,8,FALSE),"")))</f>
        <v/>
      </c>
      <c r="R120" s="182" t="str">
        <f>IF($B120="","",(IFERROR(VLOOKUP($B120,ROOST_SITE_INFO!$B$3:$S$501,9,FALSE),"")))</f>
        <v/>
      </c>
      <c r="S120" s="182" t="str">
        <f>IF($B120="","",(IFERROR(VLOOKUP($B120,ROOST_SITE_INFO!$B$3:$S$501,10,FALSE),"")))</f>
        <v/>
      </c>
      <c r="T120" s="182" t="str">
        <f>IF($B120="","",(IFERROR(VLOOKUP($B120,ROOST_SITE_INFO!$B$3:$S$501,11,FALSE),"")))</f>
        <v/>
      </c>
      <c r="U120" s="182" t="str">
        <f>IF($B120="","",(IFERROR(VLOOKUP($B120,ROOST_SITE_INFO!$B$3:$S$501,12,FALSE),"")))</f>
        <v/>
      </c>
      <c r="V120" s="182" t="str">
        <f>IF($B120="","",(IFERROR(VLOOKUP($B120,ROOST_SITE_INFO!$B$3:$S$501,13,FALSE),"")))</f>
        <v/>
      </c>
      <c r="W120" s="182" t="str">
        <f>IF($B120="","",(IFERROR(VLOOKUP($B120,ROOST_SITE_INFO!$B$3:$S$501,14,FALSE),"")))</f>
        <v/>
      </c>
      <c r="X120" s="182" t="str">
        <f>IF($B120="","",(IFERROR(VLOOKUP($B120,ROOST_SITE_INFO!$B$3:$S$501,15,FALSE),"")))</f>
        <v/>
      </c>
      <c r="Y120" s="182" t="str">
        <f>IF($B120="","",(IFERROR(VLOOKUP($B120,ROOST_SITE_INFO!$B$3:$S$501,16,FALSE),"")))</f>
        <v/>
      </c>
      <c r="Z120" s="182" t="str">
        <f>IF($B120="","",(IFERROR(VLOOKUP($B120,ROOST_SITE_INFO!$B$3:$S$501,17,FALSE),"")))</f>
        <v/>
      </c>
      <c r="AA120" s="182" t="str">
        <f>IF($B120="","",(IFERROR(VLOOKUP($B120,ROOST_SITE_INFO!$B$3:$S$501,18,FALSE),"")))</f>
        <v/>
      </c>
    </row>
    <row r="121" spans="1:27" x14ac:dyDescent="0.25">
      <c r="A121" s="180" t="str">
        <f>IF(ROOST_COUNT!B120=0,"",ROOST_COUNT!B120)</f>
        <v/>
      </c>
      <c r="B121" s="180" t="str">
        <f>IF(ROOST_COUNT!D120=0,"",ROOST_COUNT!D120)</f>
        <v/>
      </c>
      <c r="C121" s="180" t="str">
        <f>IF(ROOST_COUNT!C120=0,"",ROOST_COUNT!C120)</f>
        <v/>
      </c>
      <c r="D121" s="180" t="str">
        <f>IF(ROOST_COUNT!E120=0,"",ROOST_COUNT!E120)</f>
        <v/>
      </c>
      <c r="E121" s="181" t="str">
        <f>IF(ROOST_COUNT!F120=0,"",ROOST_COUNT!F120)</f>
        <v/>
      </c>
      <c r="F121" s="181" t="str">
        <f>IF(ROOST_COUNT!A120=0,"",ROOST_COUNT!A120)</f>
        <v/>
      </c>
      <c r="G121" s="182" t="str">
        <f>IF(ROOST_COUNT!G120=0,"",ROOST_COUNT!G120)</f>
        <v/>
      </c>
      <c r="H121" s="181" t="str">
        <f>IFERROR(VLOOKUP($A121,CAPTURE_DATA!$P$4:$T$500,3,FALSE),"")</f>
        <v/>
      </c>
      <c r="I121" s="181" t="str">
        <f>IFERROR(VLOOKUP($A121,CAPTURE_DATA!$P$4:$T$500,4,FALSE),"")</f>
        <v/>
      </c>
      <c r="J121" s="181" t="str">
        <f>IFERROR(VLOOKUP($A121,CAPTURE_DATA!$P$4:$T$500,5,FALSE),"")</f>
        <v/>
      </c>
      <c r="K121" s="181" t="str">
        <f>IFERROR(VLOOKUP($A121,CAPTURE_DATA!$P$4:$AC$500,14,FALSE),"")</f>
        <v/>
      </c>
      <c r="L121" s="182" t="str">
        <f>IF($B121="","",(IFERROR(VLOOKUP($B121,ROOST_SITE_INFO!$B$3:$S$501,3,FALSE),"")))</f>
        <v/>
      </c>
      <c r="M121" s="182" t="str">
        <f>IF($B121="","",(IFERROR(VLOOKUP($B121,ROOST_SITE_INFO!$B$3:$S$501,4,FALSE),"")))</f>
        <v/>
      </c>
      <c r="N121" s="182" t="str">
        <f>IF($B121="","",(IFERROR(VLOOKUP($B121,ROOST_SITE_INFO!$B$3:$S$501,5,FALSE),"")))</f>
        <v/>
      </c>
      <c r="O121" s="182" t="str">
        <f>IF($B121="","",(IFERROR(VLOOKUP($B121,ROOST_SITE_INFO!$B$3:$S$501,6,FALSE),"")))</f>
        <v/>
      </c>
      <c r="P121" s="182" t="str">
        <f>IF($B121="","",(IFERROR(VLOOKUP($B121,ROOST_SITE_INFO!$B$3:$S$501,7,FALSE),"")))</f>
        <v/>
      </c>
      <c r="Q121" s="182" t="str">
        <f>IF($B121="","",(IFERROR(VLOOKUP($B121,ROOST_SITE_INFO!$B$3:$S$501,8,FALSE),"")))</f>
        <v/>
      </c>
      <c r="R121" s="182" t="str">
        <f>IF($B121="","",(IFERROR(VLOOKUP($B121,ROOST_SITE_INFO!$B$3:$S$501,9,FALSE),"")))</f>
        <v/>
      </c>
      <c r="S121" s="182" t="str">
        <f>IF($B121="","",(IFERROR(VLOOKUP($B121,ROOST_SITE_INFO!$B$3:$S$501,10,FALSE),"")))</f>
        <v/>
      </c>
      <c r="T121" s="182" t="str">
        <f>IF($B121="","",(IFERROR(VLOOKUP($B121,ROOST_SITE_INFO!$B$3:$S$501,11,FALSE),"")))</f>
        <v/>
      </c>
      <c r="U121" s="182" t="str">
        <f>IF($B121="","",(IFERROR(VLOOKUP($B121,ROOST_SITE_INFO!$B$3:$S$501,12,FALSE),"")))</f>
        <v/>
      </c>
      <c r="V121" s="182" t="str">
        <f>IF($B121="","",(IFERROR(VLOOKUP($B121,ROOST_SITE_INFO!$B$3:$S$501,13,FALSE),"")))</f>
        <v/>
      </c>
      <c r="W121" s="182" t="str">
        <f>IF($B121="","",(IFERROR(VLOOKUP($B121,ROOST_SITE_INFO!$B$3:$S$501,14,FALSE),"")))</f>
        <v/>
      </c>
      <c r="X121" s="182" t="str">
        <f>IF($B121="","",(IFERROR(VLOOKUP($B121,ROOST_SITE_INFO!$B$3:$S$501,15,FALSE),"")))</f>
        <v/>
      </c>
      <c r="Y121" s="182" t="str">
        <f>IF($B121="","",(IFERROR(VLOOKUP($B121,ROOST_SITE_INFO!$B$3:$S$501,16,FALSE),"")))</f>
        <v/>
      </c>
      <c r="Z121" s="182" t="str">
        <f>IF($B121="","",(IFERROR(VLOOKUP($B121,ROOST_SITE_INFO!$B$3:$S$501,17,FALSE),"")))</f>
        <v/>
      </c>
      <c r="AA121" s="182" t="str">
        <f>IF($B121="","",(IFERROR(VLOOKUP($B121,ROOST_SITE_INFO!$B$3:$S$501,18,FALSE),"")))</f>
        <v/>
      </c>
    </row>
    <row r="122" spans="1:27" x14ac:dyDescent="0.25">
      <c r="A122" s="180" t="str">
        <f>IF(ROOST_COUNT!B121=0,"",ROOST_COUNT!B121)</f>
        <v/>
      </c>
      <c r="B122" s="180" t="str">
        <f>IF(ROOST_COUNT!D121=0,"",ROOST_COUNT!D121)</f>
        <v/>
      </c>
      <c r="C122" s="180" t="str">
        <f>IF(ROOST_COUNT!C121=0,"",ROOST_COUNT!C121)</f>
        <v/>
      </c>
      <c r="D122" s="180" t="str">
        <f>IF(ROOST_COUNT!E121=0,"",ROOST_COUNT!E121)</f>
        <v/>
      </c>
      <c r="E122" s="181" t="str">
        <f>IF(ROOST_COUNT!F121=0,"",ROOST_COUNT!F121)</f>
        <v/>
      </c>
      <c r="F122" s="181" t="str">
        <f>IF(ROOST_COUNT!A121=0,"",ROOST_COUNT!A121)</f>
        <v/>
      </c>
      <c r="G122" s="182" t="str">
        <f>IF(ROOST_COUNT!G121=0,"",ROOST_COUNT!G121)</f>
        <v/>
      </c>
      <c r="H122" s="181" t="str">
        <f>IFERROR(VLOOKUP($A122,CAPTURE_DATA!$P$4:$T$500,3,FALSE),"")</f>
        <v/>
      </c>
      <c r="I122" s="181" t="str">
        <f>IFERROR(VLOOKUP($A122,CAPTURE_DATA!$P$4:$T$500,4,FALSE),"")</f>
        <v/>
      </c>
      <c r="J122" s="181" t="str">
        <f>IFERROR(VLOOKUP($A122,CAPTURE_DATA!$P$4:$T$500,5,FALSE),"")</f>
        <v/>
      </c>
      <c r="K122" s="181" t="str">
        <f>IFERROR(VLOOKUP($A122,CAPTURE_DATA!$P$4:$AC$500,14,FALSE),"")</f>
        <v/>
      </c>
      <c r="L122" s="182" t="str">
        <f>IF($B122="","",(IFERROR(VLOOKUP($B122,ROOST_SITE_INFO!$B$3:$S$501,3,FALSE),"")))</f>
        <v/>
      </c>
      <c r="M122" s="182" t="str">
        <f>IF($B122="","",(IFERROR(VLOOKUP($B122,ROOST_SITE_INFO!$B$3:$S$501,4,FALSE),"")))</f>
        <v/>
      </c>
      <c r="N122" s="182" t="str">
        <f>IF($B122="","",(IFERROR(VLOOKUP($B122,ROOST_SITE_INFO!$B$3:$S$501,5,FALSE),"")))</f>
        <v/>
      </c>
      <c r="O122" s="182" t="str">
        <f>IF($B122="","",(IFERROR(VLOOKUP($B122,ROOST_SITE_INFO!$B$3:$S$501,6,FALSE),"")))</f>
        <v/>
      </c>
      <c r="P122" s="182" t="str">
        <f>IF($B122="","",(IFERROR(VLOOKUP($B122,ROOST_SITE_INFO!$B$3:$S$501,7,FALSE),"")))</f>
        <v/>
      </c>
      <c r="Q122" s="182" t="str">
        <f>IF($B122="","",(IFERROR(VLOOKUP($B122,ROOST_SITE_INFO!$B$3:$S$501,8,FALSE),"")))</f>
        <v/>
      </c>
      <c r="R122" s="182" t="str">
        <f>IF($B122="","",(IFERROR(VLOOKUP($B122,ROOST_SITE_INFO!$B$3:$S$501,9,FALSE),"")))</f>
        <v/>
      </c>
      <c r="S122" s="182" t="str">
        <f>IF($B122="","",(IFERROR(VLOOKUP($B122,ROOST_SITE_INFO!$B$3:$S$501,10,FALSE),"")))</f>
        <v/>
      </c>
      <c r="T122" s="182" t="str">
        <f>IF($B122="","",(IFERROR(VLOOKUP($B122,ROOST_SITE_INFO!$B$3:$S$501,11,FALSE),"")))</f>
        <v/>
      </c>
      <c r="U122" s="182" t="str">
        <f>IF($B122="","",(IFERROR(VLOOKUP($B122,ROOST_SITE_INFO!$B$3:$S$501,12,FALSE),"")))</f>
        <v/>
      </c>
      <c r="V122" s="182" t="str">
        <f>IF($B122="","",(IFERROR(VLOOKUP($B122,ROOST_SITE_INFO!$B$3:$S$501,13,FALSE),"")))</f>
        <v/>
      </c>
      <c r="W122" s="182" t="str">
        <f>IF($B122="","",(IFERROR(VLOOKUP($B122,ROOST_SITE_INFO!$B$3:$S$501,14,FALSE),"")))</f>
        <v/>
      </c>
      <c r="X122" s="182" t="str">
        <f>IF($B122="","",(IFERROR(VLOOKUP($B122,ROOST_SITE_INFO!$B$3:$S$501,15,FALSE),"")))</f>
        <v/>
      </c>
      <c r="Y122" s="182" t="str">
        <f>IF($B122="","",(IFERROR(VLOOKUP($B122,ROOST_SITE_INFO!$B$3:$S$501,16,FALSE),"")))</f>
        <v/>
      </c>
      <c r="Z122" s="182" t="str">
        <f>IF($B122="","",(IFERROR(VLOOKUP($B122,ROOST_SITE_INFO!$B$3:$S$501,17,FALSE),"")))</f>
        <v/>
      </c>
      <c r="AA122" s="182" t="str">
        <f>IF($B122="","",(IFERROR(VLOOKUP($B122,ROOST_SITE_INFO!$B$3:$S$501,18,FALSE),"")))</f>
        <v/>
      </c>
    </row>
    <row r="123" spans="1:27" x14ac:dyDescent="0.25">
      <c r="A123" s="180" t="str">
        <f>IF(ROOST_COUNT!B122=0,"",ROOST_COUNT!B122)</f>
        <v/>
      </c>
      <c r="B123" s="180" t="str">
        <f>IF(ROOST_COUNT!D122=0,"",ROOST_COUNT!D122)</f>
        <v/>
      </c>
      <c r="C123" s="180" t="str">
        <f>IF(ROOST_COUNT!C122=0,"",ROOST_COUNT!C122)</f>
        <v/>
      </c>
      <c r="D123" s="180" t="str">
        <f>IF(ROOST_COUNT!E122=0,"",ROOST_COUNT!E122)</f>
        <v/>
      </c>
      <c r="E123" s="181" t="str">
        <f>IF(ROOST_COUNT!F122=0,"",ROOST_COUNT!F122)</f>
        <v/>
      </c>
      <c r="F123" s="181" t="str">
        <f>IF(ROOST_COUNT!A122=0,"",ROOST_COUNT!A122)</f>
        <v/>
      </c>
      <c r="G123" s="182" t="str">
        <f>IF(ROOST_COUNT!G122=0,"",ROOST_COUNT!G122)</f>
        <v/>
      </c>
      <c r="H123" s="181" t="str">
        <f>IFERROR(VLOOKUP($A123,CAPTURE_DATA!$P$4:$T$500,3,FALSE),"")</f>
        <v/>
      </c>
      <c r="I123" s="181" t="str">
        <f>IFERROR(VLOOKUP($A123,CAPTURE_DATA!$P$4:$T$500,4,FALSE),"")</f>
        <v/>
      </c>
      <c r="J123" s="181" t="str">
        <f>IFERROR(VLOOKUP($A123,CAPTURE_DATA!$P$4:$T$500,5,FALSE),"")</f>
        <v/>
      </c>
      <c r="K123" s="181" t="str">
        <f>IFERROR(VLOOKUP($A123,CAPTURE_DATA!$P$4:$AC$500,14,FALSE),"")</f>
        <v/>
      </c>
      <c r="L123" s="182" t="str">
        <f>IF($B123="","",(IFERROR(VLOOKUP($B123,ROOST_SITE_INFO!$B$3:$S$501,3,FALSE),"")))</f>
        <v/>
      </c>
      <c r="M123" s="182" t="str">
        <f>IF($B123="","",(IFERROR(VLOOKUP($B123,ROOST_SITE_INFO!$B$3:$S$501,4,FALSE),"")))</f>
        <v/>
      </c>
      <c r="N123" s="182" t="str">
        <f>IF($B123="","",(IFERROR(VLOOKUP($B123,ROOST_SITE_INFO!$B$3:$S$501,5,FALSE),"")))</f>
        <v/>
      </c>
      <c r="O123" s="182" t="str">
        <f>IF($B123="","",(IFERROR(VLOOKUP($B123,ROOST_SITE_INFO!$B$3:$S$501,6,FALSE),"")))</f>
        <v/>
      </c>
      <c r="P123" s="182" t="str">
        <f>IF($B123="","",(IFERROR(VLOOKUP($B123,ROOST_SITE_INFO!$B$3:$S$501,7,FALSE),"")))</f>
        <v/>
      </c>
      <c r="Q123" s="182" t="str">
        <f>IF($B123="","",(IFERROR(VLOOKUP($B123,ROOST_SITE_INFO!$B$3:$S$501,8,FALSE),"")))</f>
        <v/>
      </c>
      <c r="R123" s="182" t="str">
        <f>IF($B123="","",(IFERROR(VLOOKUP($B123,ROOST_SITE_INFO!$B$3:$S$501,9,FALSE),"")))</f>
        <v/>
      </c>
      <c r="S123" s="182" t="str">
        <f>IF($B123="","",(IFERROR(VLOOKUP($B123,ROOST_SITE_INFO!$B$3:$S$501,10,FALSE),"")))</f>
        <v/>
      </c>
      <c r="T123" s="182" t="str">
        <f>IF($B123="","",(IFERROR(VLOOKUP($B123,ROOST_SITE_INFO!$B$3:$S$501,11,FALSE),"")))</f>
        <v/>
      </c>
      <c r="U123" s="182" t="str">
        <f>IF($B123="","",(IFERROR(VLOOKUP($B123,ROOST_SITE_INFO!$B$3:$S$501,12,FALSE),"")))</f>
        <v/>
      </c>
      <c r="V123" s="182" t="str">
        <f>IF($B123="","",(IFERROR(VLOOKUP($B123,ROOST_SITE_INFO!$B$3:$S$501,13,FALSE),"")))</f>
        <v/>
      </c>
      <c r="W123" s="182" t="str">
        <f>IF($B123="","",(IFERROR(VLOOKUP($B123,ROOST_SITE_INFO!$B$3:$S$501,14,FALSE),"")))</f>
        <v/>
      </c>
      <c r="X123" s="182" t="str">
        <f>IF($B123="","",(IFERROR(VLOOKUP($B123,ROOST_SITE_INFO!$B$3:$S$501,15,FALSE),"")))</f>
        <v/>
      </c>
      <c r="Y123" s="182" t="str">
        <f>IF($B123="","",(IFERROR(VLOOKUP($B123,ROOST_SITE_INFO!$B$3:$S$501,16,FALSE),"")))</f>
        <v/>
      </c>
      <c r="Z123" s="182" t="str">
        <f>IF($B123="","",(IFERROR(VLOOKUP($B123,ROOST_SITE_INFO!$B$3:$S$501,17,FALSE),"")))</f>
        <v/>
      </c>
      <c r="AA123" s="182" t="str">
        <f>IF($B123="","",(IFERROR(VLOOKUP($B123,ROOST_SITE_INFO!$B$3:$S$501,18,FALSE),"")))</f>
        <v/>
      </c>
    </row>
    <row r="124" spans="1:27" x14ac:dyDescent="0.25">
      <c r="A124" s="180" t="str">
        <f>IF(ROOST_COUNT!B123=0,"",ROOST_COUNT!B123)</f>
        <v/>
      </c>
      <c r="B124" s="180" t="str">
        <f>IF(ROOST_COUNT!D123=0,"",ROOST_COUNT!D123)</f>
        <v/>
      </c>
      <c r="C124" s="180" t="str">
        <f>IF(ROOST_COUNT!C123=0,"",ROOST_COUNT!C123)</f>
        <v/>
      </c>
      <c r="D124" s="180" t="str">
        <f>IF(ROOST_COUNT!E123=0,"",ROOST_COUNT!E123)</f>
        <v/>
      </c>
      <c r="E124" s="181" t="str">
        <f>IF(ROOST_COUNT!F123=0,"",ROOST_COUNT!F123)</f>
        <v/>
      </c>
      <c r="F124" s="181" t="str">
        <f>IF(ROOST_COUNT!A123=0,"",ROOST_COUNT!A123)</f>
        <v/>
      </c>
      <c r="G124" s="182" t="str">
        <f>IF(ROOST_COUNT!G123=0,"",ROOST_COUNT!G123)</f>
        <v/>
      </c>
      <c r="H124" s="181" t="str">
        <f>IFERROR(VLOOKUP($A124,CAPTURE_DATA!$P$4:$T$500,3,FALSE),"")</f>
        <v/>
      </c>
      <c r="I124" s="181" t="str">
        <f>IFERROR(VLOOKUP($A124,CAPTURE_DATA!$P$4:$T$500,4,FALSE),"")</f>
        <v/>
      </c>
      <c r="J124" s="181" t="str">
        <f>IFERROR(VLOOKUP($A124,CAPTURE_DATA!$P$4:$T$500,5,FALSE),"")</f>
        <v/>
      </c>
      <c r="K124" s="181" t="str">
        <f>IFERROR(VLOOKUP($A124,CAPTURE_DATA!$P$4:$AC$500,14,FALSE),"")</f>
        <v/>
      </c>
      <c r="L124" s="182" t="str">
        <f>IF($B124="","",(IFERROR(VLOOKUP($B124,ROOST_SITE_INFO!$B$3:$S$501,3,FALSE),"")))</f>
        <v/>
      </c>
      <c r="M124" s="182" t="str">
        <f>IF($B124="","",(IFERROR(VLOOKUP($B124,ROOST_SITE_INFO!$B$3:$S$501,4,FALSE),"")))</f>
        <v/>
      </c>
      <c r="N124" s="182" t="str">
        <f>IF($B124="","",(IFERROR(VLOOKUP($B124,ROOST_SITE_INFO!$B$3:$S$501,5,FALSE),"")))</f>
        <v/>
      </c>
      <c r="O124" s="182" t="str">
        <f>IF($B124="","",(IFERROR(VLOOKUP($B124,ROOST_SITE_INFO!$B$3:$S$501,6,FALSE),"")))</f>
        <v/>
      </c>
      <c r="P124" s="182" t="str">
        <f>IF($B124="","",(IFERROR(VLOOKUP($B124,ROOST_SITE_INFO!$B$3:$S$501,7,FALSE),"")))</f>
        <v/>
      </c>
      <c r="Q124" s="182" t="str">
        <f>IF($B124="","",(IFERROR(VLOOKUP($B124,ROOST_SITE_INFO!$B$3:$S$501,8,FALSE),"")))</f>
        <v/>
      </c>
      <c r="R124" s="182" t="str">
        <f>IF($B124="","",(IFERROR(VLOOKUP($B124,ROOST_SITE_INFO!$B$3:$S$501,9,FALSE),"")))</f>
        <v/>
      </c>
      <c r="S124" s="182" t="str">
        <f>IF($B124="","",(IFERROR(VLOOKUP($B124,ROOST_SITE_INFO!$B$3:$S$501,10,FALSE),"")))</f>
        <v/>
      </c>
      <c r="T124" s="182" t="str">
        <f>IF($B124="","",(IFERROR(VLOOKUP($B124,ROOST_SITE_INFO!$B$3:$S$501,11,FALSE),"")))</f>
        <v/>
      </c>
      <c r="U124" s="182" t="str">
        <f>IF($B124="","",(IFERROR(VLOOKUP($B124,ROOST_SITE_INFO!$B$3:$S$501,12,FALSE),"")))</f>
        <v/>
      </c>
      <c r="V124" s="182" t="str">
        <f>IF($B124="","",(IFERROR(VLOOKUP($B124,ROOST_SITE_INFO!$B$3:$S$501,13,FALSE),"")))</f>
        <v/>
      </c>
      <c r="W124" s="182" t="str">
        <f>IF($B124="","",(IFERROR(VLOOKUP($B124,ROOST_SITE_INFO!$B$3:$S$501,14,FALSE),"")))</f>
        <v/>
      </c>
      <c r="X124" s="182" t="str">
        <f>IF($B124="","",(IFERROR(VLOOKUP($B124,ROOST_SITE_INFO!$B$3:$S$501,15,FALSE),"")))</f>
        <v/>
      </c>
      <c r="Y124" s="182" t="str">
        <f>IF($B124="","",(IFERROR(VLOOKUP($B124,ROOST_SITE_INFO!$B$3:$S$501,16,FALSE),"")))</f>
        <v/>
      </c>
      <c r="Z124" s="182" t="str">
        <f>IF($B124="","",(IFERROR(VLOOKUP($B124,ROOST_SITE_INFO!$B$3:$S$501,17,FALSE),"")))</f>
        <v/>
      </c>
      <c r="AA124" s="182" t="str">
        <f>IF($B124="","",(IFERROR(VLOOKUP($B124,ROOST_SITE_INFO!$B$3:$S$501,18,FALSE),"")))</f>
        <v/>
      </c>
    </row>
    <row r="125" spans="1:27" x14ac:dyDescent="0.25">
      <c r="A125" s="180" t="str">
        <f>IF(ROOST_COUNT!B124=0,"",ROOST_COUNT!B124)</f>
        <v/>
      </c>
      <c r="B125" s="180" t="str">
        <f>IF(ROOST_COUNT!D124=0,"",ROOST_COUNT!D124)</f>
        <v/>
      </c>
      <c r="C125" s="180" t="str">
        <f>IF(ROOST_COUNT!C124=0,"",ROOST_COUNT!C124)</f>
        <v/>
      </c>
      <c r="D125" s="180" t="str">
        <f>IF(ROOST_COUNT!E124=0,"",ROOST_COUNT!E124)</f>
        <v/>
      </c>
      <c r="E125" s="181" t="str">
        <f>IF(ROOST_COUNT!F124=0,"",ROOST_COUNT!F124)</f>
        <v/>
      </c>
      <c r="F125" s="181" t="str">
        <f>IF(ROOST_COUNT!A124=0,"",ROOST_COUNT!A124)</f>
        <v/>
      </c>
      <c r="G125" s="182" t="str">
        <f>IF(ROOST_COUNT!G124=0,"",ROOST_COUNT!G124)</f>
        <v/>
      </c>
      <c r="H125" s="181" t="str">
        <f>IFERROR(VLOOKUP($A125,CAPTURE_DATA!$P$4:$T$500,3,FALSE),"")</f>
        <v/>
      </c>
      <c r="I125" s="181" t="str">
        <f>IFERROR(VLOOKUP($A125,CAPTURE_DATA!$P$4:$T$500,4,FALSE),"")</f>
        <v/>
      </c>
      <c r="J125" s="181" t="str">
        <f>IFERROR(VLOOKUP($A125,CAPTURE_DATA!$P$4:$T$500,5,FALSE),"")</f>
        <v/>
      </c>
      <c r="K125" s="181" t="str">
        <f>IFERROR(VLOOKUP($A125,CAPTURE_DATA!$P$4:$AC$500,14,FALSE),"")</f>
        <v/>
      </c>
      <c r="L125" s="182" t="str">
        <f>IF($B125="","",(IFERROR(VLOOKUP($B125,ROOST_SITE_INFO!$B$3:$S$501,3,FALSE),"")))</f>
        <v/>
      </c>
      <c r="M125" s="182" t="str">
        <f>IF($B125="","",(IFERROR(VLOOKUP($B125,ROOST_SITE_INFO!$B$3:$S$501,4,FALSE),"")))</f>
        <v/>
      </c>
      <c r="N125" s="182" t="str">
        <f>IF($B125="","",(IFERROR(VLOOKUP($B125,ROOST_SITE_INFO!$B$3:$S$501,5,FALSE),"")))</f>
        <v/>
      </c>
      <c r="O125" s="182" t="str">
        <f>IF($B125="","",(IFERROR(VLOOKUP($B125,ROOST_SITE_INFO!$B$3:$S$501,6,FALSE),"")))</f>
        <v/>
      </c>
      <c r="P125" s="182" t="str">
        <f>IF($B125="","",(IFERROR(VLOOKUP($B125,ROOST_SITE_INFO!$B$3:$S$501,7,FALSE),"")))</f>
        <v/>
      </c>
      <c r="Q125" s="182" t="str">
        <f>IF($B125="","",(IFERROR(VLOOKUP($B125,ROOST_SITE_INFO!$B$3:$S$501,8,FALSE),"")))</f>
        <v/>
      </c>
      <c r="R125" s="182" t="str">
        <f>IF($B125="","",(IFERROR(VLOOKUP($B125,ROOST_SITE_INFO!$B$3:$S$501,9,FALSE),"")))</f>
        <v/>
      </c>
      <c r="S125" s="182" t="str">
        <f>IF($B125="","",(IFERROR(VLOOKUP($B125,ROOST_SITE_INFO!$B$3:$S$501,10,FALSE),"")))</f>
        <v/>
      </c>
      <c r="T125" s="182" t="str">
        <f>IF($B125="","",(IFERROR(VLOOKUP($B125,ROOST_SITE_INFO!$B$3:$S$501,11,FALSE),"")))</f>
        <v/>
      </c>
      <c r="U125" s="182" t="str">
        <f>IF($B125="","",(IFERROR(VLOOKUP($B125,ROOST_SITE_INFO!$B$3:$S$501,12,FALSE),"")))</f>
        <v/>
      </c>
      <c r="V125" s="182" t="str">
        <f>IF($B125="","",(IFERROR(VLOOKUP($B125,ROOST_SITE_INFO!$B$3:$S$501,13,FALSE),"")))</f>
        <v/>
      </c>
      <c r="W125" s="182" t="str">
        <f>IF($B125="","",(IFERROR(VLOOKUP($B125,ROOST_SITE_INFO!$B$3:$S$501,14,FALSE),"")))</f>
        <v/>
      </c>
      <c r="X125" s="182" t="str">
        <f>IF($B125="","",(IFERROR(VLOOKUP($B125,ROOST_SITE_INFO!$B$3:$S$501,15,FALSE),"")))</f>
        <v/>
      </c>
      <c r="Y125" s="182" t="str">
        <f>IF($B125="","",(IFERROR(VLOOKUP($B125,ROOST_SITE_INFO!$B$3:$S$501,16,FALSE),"")))</f>
        <v/>
      </c>
      <c r="Z125" s="182" t="str">
        <f>IF($B125="","",(IFERROR(VLOOKUP($B125,ROOST_SITE_INFO!$B$3:$S$501,17,FALSE),"")))</f>
        <v/>
      </c>
      <c r="AA125" s="182" t="str">
        <f>IF($B125="","",(IFERROR(VLOOKUP($B125,ROOST_SITE_INFO!$B$3:$S$501,18,FALSE),"")))</f>
        <v/>
      </c>
    </row>
    <row r="126" spans="1:27" x14ac:dyDescent="0.25">
      <c r="A126" s="180" t="str">
        <f>IF(ROOST_COUNT!B125=0,"",ROOST_COUNT!B125)</f>
        <v/>
      </c>
      <c r="B126" s="180" t="str">
        <f>IF(ROOST_COUNT!D125=0,"",ROOST_COUNT!D125)</f>
        <v/>
      </c>
      <c r="C126" s="180" t="str">
        <f>IF(ROOST_COUNT!C125=0,"",ROOST_COUNT!C125)</f>
        <v/>
      </c>
      <c r="D126" s="180" t="str">
        <f>IF(ROOST_COUNT!E125=0,"",ROOST_COUNT!E125)</f>
        <v/>
      </c>
      <c r="E126" s="181" t="str">
        <f>IF(ROOST_COUNT!F125=0,"",ROOST_COUNT!F125)</f>
        <v/>
      </c>
      <c r="F126" s="181" t="str">
        <f>IF(ROOST_COUNT!A125=0,"",ROOST_COUNT!A125)</f>
        <v/>
      </c>
      <c r="G126" s="182" t="str">
        <f>IF(ROOST_COUNT!G125=0,"",ROOST_COUNT!G125)</f>
        <v/>
      </c>
      <c r="H126" s="181" t="str">
        <f>IFERROR(VLOOKUP($A126,CAPTURE_DATA!$P$4:$T$500,3,FALSE),"")</f>
        <v/>
      </c>
      <c r="I126" s="181" t="str">
        <f>IFERROR(VLOOKUP($A126,CAPTURE_DATA!$P$4:$T$500,4,FALSE),"")</f>
        <v/>
      </c>
      <c r="J126" s="181" t="str">
        <f>IFERROR(VLOOKUP($A126,CAPTURE_DATA!$P$4:$T$500,5,FALSE),"")</f>
        <v/>
      </c>
      <c r="K126" s="181" t="str">
        <f>IFERROR(VLOOKUP($A126,CAPTURE_DATA!$P$4:$AC$500,14,FALSE),"")</f>
        <v/>
      </c>
      <c r="L126" s="182" t="str">
        <f>IF($B126="","",(IFERROR(VLOOKUP($B126,ROOST_SITE_INFO!$B$3:$S$501,3,FALSE),"")))</f>
        <v/>
      </c>
      <c r="M126" s="182" t="str">
        <f>IF($B126="","",(IFERROR(VLOOKUP($B126,ROOST_SITE_INFO!$B$3:$S$501,4,FALSE),"")))</f>
        <v/>
      </c>
      <c r="N126" s="182" t="str">
        <f>IF($B126="","",(IFERROR(VLOOKUP($B126,ROOST_SITE_INFO!$B$3:$S$501,5,FALSE),"")))</f>
        <v/>
      </c>
      <c r="O126" s="182" t="str">
        <f>IF($B126="","",(IFERROR(VLOOKUP($B126,ROOST_SITE_INFO!$B$3:$S$501,6,FALSE),"")))</f>
        <v/>
      </c>
      <c r="P126" s="182" t="str">
        <f>IF($B126="","",(IFERROR(VLOOKUP($B126,ROOST_SITE_INFO!$B$3:$S$501,7,FALSE),"")))</f>
        <v/>
      </c>
      <c r="Q126" s="182" t="str">
        <f>IF($B126="","",(IFERROR(VLOOKUP($B126,ROOST_SITE_INFO!$B$3:$S$501,8,FALSE),"")))</f>
        <v/>
      </c>
      <c r="R126" s="182" t="str">
        <f>IF($B126="","",(IFERROR(VLOOKUP($B126,ROOST_SITE_INFO!$B$3:$S$501,9,FALSE),"")))</f>
        <v/>
      </c>
      <c r="S126" s="182" t="str">
        <f>IF($B126="","",(IFERROR(VLOOKUP($B126,ROOST_SITE_INFO!$B$3:$S$501,10,FALSE),"")))</f>
        <v/>
      </c>
      <c r="T126" s="182" t="str">
        <f>IF($B126="","",(IFERROR(VLOOKUP($B126,ROOST_SITE_INFO!$B$3:$S$501,11,FALSE),"")))</f>
        <v/>
      </c>
      <c r="U126" s="182" t="str">
        <f>IF($B126="","",(IFERROR(VLOOKUP($B126,ROOST_SITE_INFO!$B$3:$S$501,12,FALSE),"")))</f>
        <v/>
      </c>
      <c r="V126" s="182" t="str">
        <f>IF($B126="","",(IFERROR(VLOOKUP($B126,ROOST_SITE_INFO!$B$3:$S$501,13,FALSE),"")))</f>
        <v/>
      </c>
      <c r="W126" s="182" t="str">
        <f>IF($B126="","",(IFERROR(VLOOKUP($B126,ROOST_SITE_INFO!$B$3:$S$501,14,FALSE),"")))</f>
        <v/>
      </c>
      <c r="X126" s="182" t="str">
        <f>IF($B126="","",(IFERROR(VLOOKUP($B126,ROOST_SITE_INFO!$B$3:$S$501,15,FALSE),"")))</f>
        <v/>
      </c>
      <c r="Y126" s="182" t="str">
        <f>IF($B126="","",(IFERROR(VLOOKUP($B126,ROOST_SITE_INFO!$B$3:$S$501,16,FALSE),"")))</f>
        <v/>
      </c>
      <c r="Z126" s="182" t="str">
        <f>IF($B126="","",(IFERROR(VLOOKUP($B126,ROOST_SITE_INFO!$B$3:$S$501,17,FALSE),"")))</f>
        <v/>
      </c>
      <c r="AA126" s="182" t="str">
        <f>IF($B126="","",(IFERROR(VLOOKUP($B126,ROOST_SITE_INFO!$B$3:$S$501,18,FALSE),"")))</f>
        <v/>
      </c>
    </row>
    <row r="127" spans="1:27" x14ac:dyDescent="0.25">
      <c r="A127" s="180" t="str">
        <f>IF(ROOST_COUNT!B126=0,"",ROOST_COUNT!B126)</f>
        <v/>
      </c>
      <c r="B127" s="180" t="str">
        <f>IF(ROOST_COUNT!D126=0,"",ROOST_COUNT!D126)</f>
        <v/>
      </c>
      <c r="C127" s="180" t="str">
        <f>IF(ROOST_COUNT!C126=0,"",ROOST_COUNT!C126)</f>
        <v/>
      </c>
      <c r="D127" s="180" t="str">
        <f>IF(ROOST_COUNT!E126=0,"",ROOST_COUNT!E126)</f>
        <v/>
      </c>
      <c r="E127" s="181" t="str">
        <f>IF(ROOST_COUNT!F126=0,"",ROOST_COUNT!F126)</f>
        <v/>
      </c>
      <c r="F127" s="181" t="str">
        <f>IF(ROOST_COUNT!A126=0,"",ROOST_COUNT!A126)</f>
        <v/>
      </c>
      <c r="G127" s="182" t="str">
        <f>IF(ROOST_COUNT!G126=0,"",ROOST_COUNT!G126)</f>
        <v/>
      </c>
      <c r="H127" s="181" t="str">
        <f>IFERROR(VLOOKUP($A127,CAPTURE_DATA!$P$4:$T$500,3,FALSE),"")</f>
        <v/>
      </c>
      <c r="I127" s="181" t="str">
        <f>IFERROR(VLOOKUP($A127,CAPTURE_DATA!$P$4:$T$500,4,FALSE),"")</f>
        <v/>
      </c>
      <c r="J127" s="181" t="str">
        <f>IFERROR(VLOOKUP($A127,CAPTURE_DATA!$P$4:$T$500,5,FALSE),"")</f>
        <v/>
      </c>
      <c r="K127" s="181" t="str">
        <f>IFERROR(VLOOKUP($A127,CAPTURE_DATA!$P$4:$AC$500,14,FALSE),"")</f>
        <v/>
      </c>
      <c r="L127" s="182" t="str">
        <f>IF($B127="","",(IFERROR(VLOOKUP($B127,ROOST_SITE_INFO!$B$3:$S$501,3,FALSE),"")))</f>
        <v/>
      </c>
      <c r="M127" s="182" t="str">
        <f>IF($B127="","",(IFERROR(VLOOKUP($B127,ROOST_SITE_INFO!$B$3:$S$501,4,FALSE),"")))</f>
        <v/>
      </c>
      <c r="N127" s="182" t="str">
        <f>IF($B127="","",(IFERROR(VLOOKUP($B127,ROOST_SITE_INFO!$B$3:$S$501,5,FALSE),"")))</f>
        <v/>
      </c>
      <c r="O127" s="182" t="str">
        <f>IF($B127="","",(IFERROR(VLOOKUP($B127,ROOST_SITE_INFO!$B$3:$S$501,6,FALSE),"")))</f>
        <v/>
      </c>
      <c r="P127" s="182" t="str">
        <f>IF($B127="","",(IFERROR(VLOOKUP($B127,ROOST_SITE_INFO!$B$3:$S$501,7,FALSE),"")))</f>
        <v/>
      </c>
      <c r="Q127" s="182" t="str">
        <f>IF($B127="","",(IFERROR(VLOOKUP($B127,ROOST_SITE_INFO!$B$3:$S$501,8,FALSE),"")))</f>
        <v/>
      </c>
      <c r="R127" s="182" t="str">
        <f>IF($B127="","",(IFERROR(VLOOKUP($B127,ROOST_SITE_INFO!$B$3:$S$501,9,FALSE),"")))</f>
        <v/>
      </c>
      <c r="S127" s="182" t="str">
        <f>IF($B127="","",(IFERROR(VLOOKUP($B127,ROOST_SITE_INFO!$B$3:$S$501,10,FALSE),"")))</f>
        <v/>
      </c>
      <c r="T127" s="182" t="str">
        <f>IF($B127="","",(IFERROR(VLOOKUP($B127,ROOST_SITE_INFO!$B$3:$S$501,11,FALSE),"")))</f>
        <v/>
      </c>
      <c r="U127" s="182" t="str">
        <f>IF($B127="","",(IFERROR(VLOOKUP($B127,ROOST_SITE_INFO!$B$3:$S$501,12,FALSE),"")))</f>
        <v/>
      </c>
      <c r="V127" s="182" t="str">
        <f>IF($B127="","",(IFERROR(VLOOKUP($B127,ROOST_SITE_INFO!$B$3:$S$501,13,FALSE),"")))</f>
        <v/>
      </c>
      <c r="W127" s="182" t="str">
        <f>IF($B127="","",(IFERROR(VLOOKUP($B127,ROOST_SITE_INFO!$B$3:$S$501,14,FALSE),"")))</f>
        <v/>
      </c>
      <c r="X127" s="182" t="str">
        <f>IF($B127="","",(IFERROR(VLOOKUP($B127,ROOST_SITE_INFO!$B$3:$S$501,15,FALSE),"")))</f>
        <v/>
      </c>
      <c r="Y127" s="182" t="str">
        <f>IF($B127="","",(IFERROR(VLOOKUP($B127,ROOST_SITE_INFO!$B$3:$S$501,16,FALSE),"")))</f>
        <v/>
      </c>
      <c r="Z127" s="182" t="str">
        <f>IF($B127="","",(IFERROR(VLOOKUP($B127,ROOST_SITE_INFO!$B$3:$S$501,17,FALSE),"")))</f>
        <v/>
      </c>
      <c r="AA127" s="182" t="str">
        <f>IF($B127="","",(IFERROR(VLOOKUP($B127,ROOST_SITE_INFO!$B$3:$S$501,18,FALSE),"")))</f>
        <v/>
      </c>
    </row>
    <row r="128" spans="1:27" x14ac:dyDescent="0.25">
      <c r="A128" s="180" t="str">
        <f>IF(ROOST_COUNT!B127=0,"",ROOST_COUNT!B127)</f>
        <v/>
      </c>
      <c r="B128" s="180" t="str">
        <f>IF(ROOST_COUNT!D127=0,"",ROOST_COUNT!D127)</f>
        <v/>
      </c>
      <c r="C128" s="180" t="str">
        <f>IF(ROOST_COUNT!C127=0,"",ROOST_COUNT!C127)</f>
        <v/>
      </c>
      <c r="D128" s="180" t="str">
        <f>IF(ROOST_COUNT!E127=0,"",ROOST_COUNT!E127)</f>
        <v/>
      </c>
      <c r="E128" s="181" t="str">
        <f>IF(ROOST_COUNT!F127=0,"",ROOST_COUNT!F127)</f>
        <v/>
      </c>
      <c r="F128" s="181" t="str">
        <f>IF(ROOST_COUNT!A127=0,"",ROOST_COUNT!A127)</f>
        <v/>
      </c>
      <c r="G128" s="182" t="str">
        <f>IF(ROOST_COUNT!G127=0,"",ROOST_COUNT!G127)</f>
        <v/>
      </c>
      <c r="H128" s="181" t="str">
        <f>IFERROR(VLOOKUP($A128,CAPTURE_DATA!$P$4:$T$500,3,FALSE),"")</f>
        <v/>
      </c>
      <c r="I128" s="181" t="str">
        <f>IFERROR(VLOOKUP($A128,CAPTURE_DATA!$P$4:$T$500,4,FALSE),"")</f>
        <v/>
      </c>
      <c r="J128" s="181" t="str">
        <f>IFERROR(VLOOKUP($A128,CAPTURE_DATA!$P$4:$T$500,5,FALSE),"")</f>
        <v/>
      </c>
      <c r="K128" s="181" t="str">
        <f>IFERROR(VLOOKUP($A128,CAPTURE_DATA!$P$4:$AC$500,14,FALSE),"")</f>
        <v/>
      </c>
      <c r="L128" s="182" t="str">
        <f>IF($B128="","",(IFERROR(VLOOKUP($B128,ROOST_SITE_INFO!$B$3:$S$501,3,FALSE),"")))</f>
        <v/>
      </c>
      <c r="M128" s="182" t="str">
        <f>IF($B128="","",(IFERROR(VLOOKUP($B128,ROOST_SITE_INFO!$B$3:$S$501,4,FALSE),"")))</f>
        <v/>
      </c>
      <c r="N128" s="182" t="str">
        <f>IF($B128="","",(IFERROR(VLOOKUP($B128,ROOST_SITE_INFO!$B$3:$S$501,5,FALSE),"")))</f>
        <v/>
      </c>
      <c r="O128" s="182" t="str">
        <f>IF($B128="","",(IFERROR(VLOOKUP($B128,ROOST_SITE_INFO!$B$3:$S$501,6,FALSE),"")))</f>
        <v/>
      </c>
      <c r="P128" s="182" t="str">
        <f>IF($B128="","",(IFERROR(VLOOKUP($B128,ROOST_SITE_INFO!$B$3:$S$501,7,FALSE),"")))</f>
        <v/>
      </c>
      <c r="Q128" s="182" t="str">
        <f>IF($B128="","",(IFERROR(VLOOKUP($B128,ROOST_SITE_INFO!$B$3:$S$501,8,FALSE),"")))</f>
        <v/>
      </c>
      <c r="R128" s="182" t="str">
        <f>IF($B128="","",(IFERROR(VLOOKUP($B128,ROOST_SITE_INFO!$B$3:$S$501,9,FALSE),"")))</f>
        <v/>
      </c>
      <c r="S128" s="182" t="str">
        <f>IF($B128="","",(IFERROR(VLOOKUP($B128,ROOST_SITE_INFO!$B$3:$S$501,10,FALSE),"")))</f>
        <v/>
      </c>
      <c r="T128" s="182" t="str">
        <f>IF($B128="","",(IFERROR(VLOOKUP($B128,ROOST_SITE_INFO!$B$3:$S$501,11,FALSE),"")))</f>
        <v/>
      </c>
      <c r="U128" s="182" t="str">
        <f>IF($B128="","",(IFERROR(VLOOKUP($B128,ROOST_SITE_INFO!$B$3:$S$501,12,FALSE),"")))</f>
        <v/>
      </c>
      <c r="V128" s="182" t="str">
        <f>IF($B128="","",(IFERROR(VLOOKUP($B128,ROOST_SITE_INFO!$B$3:$S$501,13,FALSE),"")))</f>
        <v/>
      </c>
      <c r="W128" s="182" t="str">
        <f>IF($B128="","",(IFERROR(VLOOKUP($B128,ROOST_SITE_INFO!$B$3:$S$501,14,FALSE),"")))</f>
        <v/>
      </c>
      <c r="X128" s="182" t="str">
        <f>IF($B128="","",(IFERROR(VLOOKUP($B128,ROOST_SITE_INFO!$B$3:$S$501,15,FALSE),"")))</f>
        <v/>
      </c>
      <c r="Y128" s="182" t="str">
        <f>IF($B128="","",(IFERROR(VLOOKUP($B128,ROOST_SITE_INFO!$B$3:$S$501,16,FALSE),"")))</f>
        <v/>
      </c>
      <c r="Z128" s="182" t="str">
        <f>IF($B128="","",(IFERROR(VLOOKUP($B128,ROOST_SITE_INFO!$B$3:$S$501,17,FALSE),"")))</f>
        <v/>
      </c>
      <c r="AA128" s="182" t="str">
        <f>IF($B128="","",(IFERROR(VLOOKUP($B128,ROOST_SITE_INFO!$B$3:$S$501,18,FALSE),"")))</f>
        <v/>
      </c>
    </row>
    <row r="129" spans="1:27" x14ac:dyDescent="0.25">
      <c r="A129" s="180" t="str">
        <f>IF(ROOST_COUNT!B128=0,"",ROOST_COUNT!B128)</f>
        <v/>
      </c>
      <c r="B129" s="180" t="str">
        <f>IF(ROOST_COUNT!D128=0,"",ROOST_COUNT!D128)</f>
        <v/>
      </c>
      <c r="C129" s="180" t="str">
        <f>IF(ROOST_COUNT!C128=0,"",ROOST_COUNT!C128)</f>
        <v/>
      </c>
      <c r="D129" s="180" t="str">
        <f>IF(ROOST_COUNT!E128=0,"",ROOST_COUNT!E128)</f>
        <v/>
      </c>
      <c r="E129" s="181" t="str">
        <f>IF(ROOST_COUNT!F128=0,"",ROOST_COUNT!F128)</f>
        <v/>
      </c>
      <c r="F129" s="181" t="str">
        <f>IF(ROOST_COUNT!A128=0,"",ROOST_COUNT!A128)</f>
        <v/>
      </c>
      <c r="G129" s="182" t="str">
        <f>IF(ROOST_COUNT!G128=0,"",ROOST_COUNT!G128)</f>
        <v/>
      </c>
      <c r="H129" s="181" t="str">
        <f>IFERROR(VLOOKUP($A129,CAPTURE_DATA!$P$4:$T$500,3,FALSE),"")</f>
        <v/>
      </c>
      <c r="I129" s="181" t="str">
        <f>IFERROR(VLOOKUP($A129,CAPTURE_DATA!$P$4:$T$500,4,FALSE),"")</f>
        <v/>
      </c>
      <c r="J129" s="181" t="str">
        <f>IFERROR(VLOOKUP($A129,CAPTURE_DATA!$P$4:$T$500,5,FALSE),"")</f>
        <v/>
      </c>
      <c r="K129" s="181" t="str">
        <f>IFERROR(VLOOKUP($A129,CAPTURE_DATA!$P$4:$AC$500,14,FALSE),"")</f>
        <v/>
      </c>
      <c r="L129" s="182" t="str">
        <f>IF($B129="","",(IFERROR(VLOOKUP($B129,ROOST_SITE_INFO!$B$3:$S$501,3,FALSE),"")))</f>
        <v/>
      </c>
      <c r="M129" s="182" t="str">
        <f>IF($B129="","",(IFERROR(VLOOKUP($B129,ROOST_SITE_INFO!$B$3:$S$501,4,FALSE),"")))</f>
        <v/>
      </c>
      <c r="N129" s="182" t="str">
        <f>IF($B129="","",(IFERROR(VLOOKUP($B129,ROOST_SITE_INFO!$B$3:$S$501,5,FALSE),"")))</f>
        <v/>
      </c>
      <c r="O129" s="182" t="str">
        <f>IF($B129="","",(IFERROR(VLOOKUP($B129,ROOST_SITE_INFO!$B$3:$S$501,6,FALSE),"")))</f>
        <v/>
      </c>
      <c r="P129" s="182" t="str">
        <f>IF($B129="","",(IFERROR(VLOOKUP($B129,ROOST_SITE_INFO!$B$3:$S$501,7,FALSE),"")))</f>
        <v/>
      </c>
      <c r="Q129" s="182" t="str">
        <f>IF($B129="","",(IFERROR(VLOOKUP($B129,ROOST_SITE_INFO!$B$3:$S$501,8,FALSE),"")))</f>
        <v/>
      </c>
      <c r="R129" s="182" t="str">
        <f>IF($B129="","",(IFERROR(VLOOKUP($B129,ROOST_SITE_INFO!$B$3:$S$501,9,FALSE),"")))</f>
        <v/>
      </c>
      <c r="S129" s="182" t="str">
        <f>IF($B129="","",(IFERROR(VLOOKUP($B129,ROOST_SITE_INFO!$B$3:$S$501,10,FALSE),"")))</f>
        <v/>
      </c>
      <c r="T129" s="182" t="str">
        <f>IF($B129="","",(IFERROR(VLOOKUP($B129,ROOST_SITE_INFO!$B$3:$S$501,11,FALSE),"")))</f>
        <v/>
      </c>
      <c r="U129" s="182" t="str">
        <f>IF($B129="","",(IFERROR(VLOOKUP($B129,ROOST_SITE_INFO!$B$3:$S$501,12,FALSE),"")))</f>
        <v/>
      </c>
      <c r="V129" s="182" t="str">
        <f>IF($B129="","",(IFERROR(VLOOKUP($B129,ROOST_SITE_INFO!$B$3:$S$501,13,FALSE),"")))</f>
        <v/>
      </c>
      <c r="W129" s="182" t="str">
        <f>IF($B129="","",(IFERROR(VLOOKUP($B129,ROOST_SITE_INFO!$B$3:$S$501,14,FALSE),"")))</f>
        <v/>
      </c>
      <c r="X129" s="182" t="str">
        <f>IF($B129="","",(IFERROR(VLOOKUP($B129,ROOST_SITE_INFO!$B$3:$S$501,15,FALSE),"")))</f>
        <v/>
      </c>
      <c r="Y129" s="182" t="str">
        <f>IF($B129="","",(IFERROR(VLOOKUP($B129,ROOST_SITE_INFO!$B$3:$S$501,16,FALSE),"")))</f>
        <v/>
      </c>
      <c r="Z129" s="182" t="str">
        <f>IF($B129="","",(IFERROR(VLOOKUP($B129,ROOST_SITE_INFO!$B$3:$S$501,17,FALSE),"")))</f>
        <v/>
      </c>
      <c r="AA129" s="182" t="str">
        <f>IF($B129="","",(IFERROR(VLOOKUP($B129,ROOST_SITE_INFO!$B$3:$S$501,18,FALSE),"")))</f>
        <v/>
      </c>
    </row>
    <row r="130" spans="1:27" x14ac:dyDescent="0.25">
      <c r="A130" s="180" t="str">
        <f>IF(ROOST_COUNT!B129=0,"",ROOST_COUNT!B129)</f>
        <v/>
      </c>
      <c r="B130" s="180" t="str">
        <f>IF(ROOST_COUNT!D129=0,"",ROOST_COUNT!D129)</f>
        <v/>
      </c>
      <c r="C130" s="180" t="str">
        <f>IF(ROOST_COUNT!C129=0,"",ROOST_COUNT!C129)</f>
        <v/>
      </c>
      <c r="D130" s="180" t="str">
        <f>IF(ROOST_COUNT!E129=0,"",ROOST_COUNT!E129)</f>
        <v/>
      </c>
      <c r="E130" s="181" t="str">
        <f>IF(ROOST_COUNT!F129=0,"",ROOST_COUNT!F129)</f>
        <v/>
      </c>
      <c r="F130" s="181" t="str">
        <f>IF(ROOST_COUNT!A129=0,"",ROOST_COUNT!A129)</f>
        <v/>
      </c>
      <c r="G130" s="182" t="str">
        <f>IF(ROOST_COUNT!G129=0,"",ROOST_COUNT!G129)</f>
        <v/>
      </c>
      <c r="H130" s="181" t="str">
        <f>IFERROR(VLOOKUP($A130,CAPTURE_DATA!$P$4:$T$500,3,FALSE),"")</f>
        <v/>
      </c>
      <c r="I130" s="181" t="str">
        <f>IFERROR(VLOOKUP($A130,CAPTURE_DATA!$P$4:$T$500,4,FALSE),"")</f>
        <v/>
      </c>
      <c r="J130" s="181" t="str">
        <f>IFERROR(VLOOKUP($A130,CAPTURE_DATA!$P$4:$T$500,5,FALSE),"")</f>
        <v/>
      </c>
      <c r="K130" s="181" t="str">
        <f>IFERROR(VLOOKUP($A130,CAPTURE_DATA!$P$4:$AC$500,14,FALSE),"")</f>
        <v/>
      </c>
      <c r="L130" s="182" t="str">
        <f>IF($B130="","",(IFERROR(VLOOKUP($B130,ROOST_SITE_INFO!$B$3:$S$501,3,FALSE),"")))</f>
        <v/>
      </c>
      <c r="M130" s="182" t="str">
        <f>IF($B130="","",(IFERROR(VLOOKUP($B130,ROOST_SITE_INFO!$B$3:$S$501,4,FALSE),"")))</f>
        <v/>
      </c>
      <c r="N130" s="182" t="str">
        <f>IF($B130="","",(IFERROR(VLOOKUP($B130,ROOST_SITE_INFO!$B$3:$S$501,5,FALSE),"")))</f>
        <v/>
      </c>
      <c r="O130" s="182" t="str">
        <f>IF($B130="","",(IFERROR(VLOOKUP($B130,ROOST_SITE_INFO!$B$3:$S$501,6,FALSE),"")))</f>
        <v/>
      </c>
      <c r="P130" s="182" t="str">
        <f>IF($B130="","",(IFERROR(VLOOKUP($B130,ROOST_SITE_INFO!$B$3:$S$501,7,FALSE),"")))</f>
        <v/>
      </c>
      <c r="Q130" s="182" t="str">
        <f>IF($B130="","",(IFERROR(VLOOKUP($B130,ROOST_SITE_INFO!$B$3:$S$501,8,FALSE),"")))</f>
        <v/>
      </c>
      <c r="R130" s="182" t="str">
        <f>IF($B130="","",(IFERROR(VLOOKUP($B130,ROOST_SITE_INFO!$B$3:$S$501,9,FALSE),"")))</f>
        <v/>
      </c>
      <c r="S130" s="182" t="str">
        <f>IF($B130="","",(IFERROR(VLOOKUP($B130,ROOST_SITE_INFO!$B$3:$S$501,10,FALSE),"")))</f>
        <v/>
      </c>
      <c r="T130" s="182" t="str">
        <f>IF($B130="","",(IFERROR(VLOOKUP($B130,ROOST_SITE_INFO!$B$3:$S$501,11,FALSE),"")))</f>
        <v/>
      </c>
      <c r="U130" s="182" t="str">
        <f>IF($B130="","",(IFERROR(VLOOKUP($B130,ROOST_SITE_INFO!$B$3:$S$501,12,FALSE),"")))</f>
        <v/>
      </c>
      <c r="V130" s="182" t="str">
        <f>IF($B130="","",(IFERROR(VLOOKUP($B130,ROOST_SITE_INFO!$B$3:$S$501,13,FALSE),"")))</f>
        <v/>
      </c>
      <c r="W130" s="182" t="str">
        <f>IF($B130="","",(IFERROR(VLOOKUP($B130,ROOST_SITE_INFO!$B$3:$S$501,14,FALSE),"")))</f>
        <v/>
      </c>
      <c r="X130" s="182" t="str">
        <f>IF($B130="","",(IFERROR(VLOOKUP($B130,ROOST_SITE_INFO!$B$3:$S$501,15,FALSE),"")))</f>
        <v/>
      </c>
      <c r="Y130" s="182" t="str">
        <f>IF($B130="","",(IFERROR(VLOOKUP($B130,ROOST_SITE_INFO!$B$3:$S$501,16,FALSE),"")))</f>
        <v/>
      </c>
      <c r="Z130" s="182" t="str">
        <f>IF($B130="","",(IFERROR(VLOOKUP($B130,ROOST_SITE_INFO!$B$3:$S$501,17,FALSE),"")))</f>
        <v/>
      </c>
      <c r="AA130" s="182" t="str">
        <f>IF($B130="","",(IFERROR(VLOOKUP($B130,ROOST_SITE_INFO!$B$3:$S$501,18,FALSE),"")))</f>
        <v/>
      </c>
    </row>
    <row r="131" spans="1:27" x14ac:dyDescent="0.25">
      <c r="A131" s="180" t="str">
        <f>IF(ROOST_COUNT!B130=0,"",ROOST_COUNT!B130)</f>
        <v/>
      </c>
      <c r="B131" s="180" t="str">
        <f>IF(ROOST_COUNT!D130=0,"",ROOST_COUNT!D130)</f>
        <v/>
      </c>
      <c r="C131" s="180" t="str">
        <f>IF(ROOST_COUNT!C130=0,"",ROOST_COUNT!C130)</f>
        <v/>
      </c>
      <c r="D131" s="180" t="str">
        <f>IF(ROOST_COUNT!E130=0,"",ROOST_COUNT!E130)</f>
        <v/>
      </c>
      <c r="E131" s="181" t="str">
        <f>IF(ROOST_COUNT!F130=0,"",ROOST_COUNT!F130)</f>
        <v/>
      </c>
      <c r="F131" s="181" t="str">
        <f>IF(ROOST_COUNT!A130=0,"",ROOST_COUNT!A130)</f>
        <v/>
      </c>
      <c r="G131" s="182" t="str">
        <f>IF(ROOST_COUNT!G130=0,"",ROOST_COUNT!G130)</f>
        <v/>
      </c>
      <c r="H131" s="181" t="str">
        <f>IFERROR(VLOOKUP($A131,CAPTURE_DATA!$P$4:$T$500,3,FALSE),"")</f>
        <v/>
      </c>
      <c r="I131" s="181" t="str">
        <f>IFERROR(VLOOKUP($A131,CAPTURE_DATA!$P$4:$T$500,4,FALSE),"")</f>
        <v/>
      </c>
      <c r="J131" s="181" t="str">
        <f>IFERROR(VLOOKUP($A131,CAPTURE_DATA!$P$4:$T$500,5,FALSE),"")</f>
        <v/>
      </c>
      <c r="K131" s="181" t="str">
        <f>IFERROR(VLOOKUP($A131,CAPTURE_DATA!$P$4:$AC$500,14,FALSE),"")</f>
        <v/>
      </c>
      <c r="L131" s="182" t="str">
        <f>IF($B131="","",(IFERROR(VLOOKUP($B131,ROOST_SITE_INFO!$B$3:$S$501,3,FALSE),"")))</f>
        <v/>
      </c>
      <c r="M131" s="182" t="str">
        <f>IF($B131="","",(IFERROR(VLOOKUP($B131,ROOST_SITE_INFO!$B$3:$S$501,4,FALSE),"")))</f>
        <v/>
      </c>
      <c r="N131" s="182" t="str">
        <f>IF($B131="","",(IFERROR(VLOOKUP($B131,ROOST_SITE_INFO!$B$3:$S$501,5,FALSE),"")))</f>
        <v/>
      </c>
      <c r="O131" s="182" t="str">
        <f>IF($B131="","",(IFERROR(VLOOKUP($B131,ROOST_SITE_INFO!$B$3:$S$501,6,FALSE),"")))</f>
        <v/>
      </c>
      <c r="P131" s="182" t="str">
        <f>IF($B131="","",(IFERROR(VLOOKUP($B131,ROOST_SITE_INFO!$B$3:$S$501,7,FALSE),"")))</f>
        <v/>
      </c>
      <c r="Q131" s="182" t="str">
        <f>IF($B131="","",(IFERROR(VLOOKUP($B131,ROOST_SITE_INFO!$B$3:$S$501,8,FALSE),"")))</f>
        <v/>
      </c>
      <c r="R131" s="182" t="str">
        <f>IF($B131="","",(IFERROR(VLOOKUP($B131,ROOST_SITE_INFO!$B$3:$S$501,9,FALSE),"")))</f>
        <v/>
      </c>
      <c r="S131" s="182" t="str">
        <f>IF($B131="","",(IFERROR(VLOOKUP($B131,ROOST_SITE_INFO!$B$3:$S$501,10,FALSE),"")))</f>
        <v/>
      </c>
      <c r="T131" s="182" t="str">
        <f>IF($B131="","",(IFERROR(VLOOKUP($B131,ROOST_SITE_INFO!$B$3:$S$501,11,FALSE),"")))</f>
        <v/>
      </c>
      <c r="U131" s="182" t="str">
        <f>IF($B131="","",(IFERROR(VLOOKUP($B131,ROOST_SITE_INFO!$B$3:$S$501,12,FALSE),"")))</f>
        <v/>
      </c>
      <c r="V131" s="182" t="str">
        <f>IF($B131="","",(IFERROR(VLOOKUP($B131,ROOST_SITE_INFO!$B$3:$S$501,13,FALSE),"")))</f>
        <v/>
      </c>
      <c r="W131" s="182" t="str">
        <f>IF($B131="","",(IFERROR(VLOOKUP($B131,ROOST_SITE_INFO!$B$3:$S$501,14,FALSE),"")))</f>
        <v/>
      </c>
      <c r="X131" s="182" t="str">
        <f>IF($B131="","",(IFERROR(VLOOKUP($B131,ROOST_SITE_INFO!$B$3:$S$501,15,FALSE),"")))</f>
        <v/>
      </c>
      <c r="Y131" s="182" t="str">
        <f>IF($B131="","",(IFERROR(VLOOKUP($B131,ROOST_SITE_INFO!$B$3:$S$501,16,FALSE),"")))</f>
        <v/>
      </c>
      <c r="Z131" s="182" t="str">
        <f>IF($B131="","",(IFERROR(VLOOKUP($B131,ROOST_SITE_INFO!$B$3:$S$501,17,FALSE),"")))</f>
        <v/>
      </c>
      <c r="AA131" s="182" t="str">
        <f>IF($B131="","",(IFERROR(VLOOKUP($B131,ROOST_SITE_INFO!$B$3:$S$501,18,FALSE),"")))</f>
        <v/>
      </c>
    </row>
    <row r="132" spans="1:27" x14ac:dyDescent="0.25">
      <c r="A132" s="180" t="str">
        <f>IF(ROOST_COUNT!B131=0,"",ROOST_COUNT!B131)</f>
        <v/>
      </c>
      <c r="B132" s="180" t="str">
        <f>IF(ROOST_COUNT!D131=0,"",ROOST_COUNT!D131)</f>
        <v/>
      </c>
      <c r="C132" s="180" t="str">
        <f>IF(ROOST_COUNT!C131=0,"",ROOST_COUNT!C131)</f>
        <v/>
      </c>
      <c r="D132" s="180" t="str">
        <f>IF(ROOST_COUNT!E131=0,"",ROOST_COUNT!E131)</f>
        <v/>
      </c>
      <c r="E132" s="181" t="str">
        <f>IF(ROOST_COUNT!F131=0,"",ROOST_COUNT!F131)</f>
        <v/>
      </c>
      <c r="F132" s="181" t="str">
        <f>IF(ROOST_COUNT!A131=0,"",ROOST_COUNT!A131)</f>
        <v/>
      </c>
      <c r="G132" s="182" t="str">
        <f>IF(ROOST_COUNT!G131=0,"",ROOST_COUNT!G131)</f>
        <v/>
      </c>
      <c r="H132" s="181" t="str">
        <f>IFERROR(VLOOKUP($A132,CAPTURE_DATA!$P$4:$T$500,3,FALSE),"")</f>
        <v/>
      </c>
      <c r="I132" s="181" t="str">
        <f>IFERROR(VLOOKUP($A132,CAPTURE_DATA!$P$4:$T$500,4,FALSE),"")</f>
        <v/>
      </c>
      <c r="J132" s="181" t="str">
        <f>IFERROR(VLOOKUP($A132,CAPTURE_DATA!$P$4:$T$500,5,FALSE),"")</f>
        <v/>
      </c>
      <c r="K132" s="181" t="str">
        <f>IFERROR(VLOOKUP($A132,CAPTURE_DATA!$P$4:$AC$500,14,FALSE),"")</f>
        <v/>
      </c>
      <c r="L132" s="182" t="str">
        <f>IF($B132="","",(IFERROR(VLOOKUP($B132,ROOST_SITE_INFO!$B$3:$S$501,3,FALSE),"")))</f>
        <v/>
      </c>
      <c r="M132" s="182" t="str">
        <f>IF($B132="","",(IFERROR(VLOOKUP($B132,ROOST_SITE_INFO!$B$3:$S$501,4,FALSE),"")))</f>
        <v/>
      </c>
      <c r="N132" s="182" t="str">
        <f>IF($B132="","",(IFERROR(VLOOKUP($B132,ROOST_SITE_INFO!$B$3:$S$501,5,FALSE),"")))</f>
        <v/>
      </c>
      <c r="O132" s="182" t="str">
        <f>IF($B132="","",(IFERROR(VLOOKUP($B132,ROOST_SITE_INFO!$B$3:$S$501,6,FALSE),"")))</f>
        <v/>
      </c>
      <c r="P132" s="182" t="str">
        <f>IF($B132="","",(IFERROR(VLOOKUP($B132,ROOST_SITE_INFO!$B$3:$S$501,7,FALSE),"")))</f>
        <v/>
      </c>
      <c r="Q132" s="182" t="str">
        <f>IF($B132="","",(IFERROR(VLOOKUP($B132,ROOST_SITE_INFO!$B$3:$S$501,8,FALSE),"")))</f>
        <v/>
      </c>
      <c r="R132" s="182" t="str">
        <f>IF($B132="","",(IFERROR(VLOOKUP($B132,ROOST_SITE_INFO!$B$3:$S$501,9,FALSE),"")))</f>
        <v/>
      </c>
      <c r="S132" s="182" t="str">
        <f>IF($B132="","",(IFERROR(VLOOKUP($B132,ROOST_SITE_INFO!$B$3:$S$501,10,FALSE),"")))</f>
        <v/>
      </c>
      <c r="T132" s="182" t="str">
        <f>IF($B132="","",(IFERROR(VLOOKUP($B132,ROOST_SITE_INFO!$B$3:$S$501,11,FALSE),"")))</f>
        <v/>
      </c>
      <c r="U132" s="182" t="str">
        <f>IF($B132="","",(IFERROR(VLOOKUP($B132,ROOST_SITE_INFO!$B$3:$S$501,12,FALSE),"")))</f>
        <v/>
      </c>
      <c r="V132" s="182" t="str">
        <f>IF($B132="","",(IFERROR(VLOOKUP($B132,ROOST_SITE_INFO!$B$3:$S$501,13,FALSE),"")))</f>
        <v/>
      </c>
      <c r="W132" s="182" t="str">
        <f>IF($B132="","",(IFERROR(VLOOKUP($B132,ROOST_SITE_INFO!$B$3:$S$501,14,FALSE),"")))</f>
        <v/>
      </c>
      <c r="X132" s="182" t="str">
        <f>IF($B132="","",(IFERROR(VLOOKUP($B132,ROOST_SITE_INFO!$B$3:$S$501,15,FALSE),"")))</f>
        <v/>
      </c>
      <c r="Y132" s="182" t="str">
        <f>IF($B132="","",(IFERROR(VLOOKUP($B132,ROOST_SITE_INFO!$B$3:$S$501,16,FALSE),"")))</f>
        <v/>
      </c>
      <c r="Z132" s="182" t="str">
        <f>IF($B132="","",(IFERROR(VLOOKUP($B132,ROOST_SITE_INFO!$B$3:$S$501,17,FALSE),"")))</f>
        <v/>
      </c>
      <c r="AA132" s="182" t="str">
        <f>IF($B132="","",(IFERROR(VLOOKUP($B132,ROOST_SITE_INFO!$B$3:$S$501,18,FALSE),"")))</f>
        <v/>
      </c>
    </row>
    <row r="133" spans="1:27" x14ac:dyDescent="0.25">
      <c r="A133" s="180" t="str">
        <f>IF(ROOST_COUNT!B132=0,"",ROOST_COUNT!B132)</f>
        <v/>
      </c>
      <c r="B133" s="180" t="str">
        <f>IF(ROOST_COUNT!D132=0,"",ROOST_COUNT!D132)</f>
        <v/>
      </c>
      <c r="C133" s="180" t="str">
        <f>IF(ROOST_COUNT!C132=0,"",ROOST_COUNT!C132)</f>
        <v/>
      </c>
      <c r="D133" s="180" t="str">
        <f>IF(ROOST_COUNT!E132=0,"",ROOST_COUNT!E132)</f>
        <v/>
      </c>
      <c r="E133" s="181" t="str">
        <f>IF(ROOST_COUNT!F132=0,"",ROOST_COUNT!F132)</f>
        <v/>
      </c>
      <c r="F133" s="181" t="str">
        <f>IF(ROOST_COUNT!A132=0,"",ROOST_COUNT!A132)</f>
        <v/>
      </c>
      <c r="G133" s="182" t="str">
        <f>IF(ROOST_COUNT!G132=0,"",ROOST_COUNT!G132)</f>
        <v/>
      </c>
      <c r="H133" s="181" t="str">
        <f>IFERROR(VLOOKUP($A133,CAPTURE_DATA!$P$4:$T$500,3,FALSE),"")</f>
        <v/>
      </c>
      <c r="I133" s="181" t="str">
        <f>IFERROR(VLOOKUP($A133,CAPTURE_DATA!$P$4:$T$500,4,FALSE),"")</f>
        <v/>
      </c>
      <c r="J133" s="181" t="str">
        <f>IFERROR(VLOOKUP($A133,CAPTURE_DATA!$P$4:$T$500,5,FALSE),"")</f>
        <v/>
      </c>
      <c r="K133" s="181" t="str">
        <f>IFERROR(VLOOKUP($A133,CAPTURE_DATA!$P$4:$AC$500,14,FALSE),"")</f>
        <v/>
      </c>
      <c r="L133" s="182" t="str">
        <f>IF($B133="","",(IFERROR(VLOOKUP($B133,ROOST_SITE_INFO!$B$3:$S$501,3,FALSE),"")))</f>
        <v/>
      </c>
      <c r="M133" s="182" t="str">
        <f>IF($B133="","",(IFERROR(VLOOKUP($B133,ROOST_SITE_INFO!$B$3:$S$501,4,FALSE),"")))</f>
        <v/>
      </c>
      <c r="N133" s="182" t="str">
        <f>IF($B133="","",(IFERROR(VLOOKUP($B133,ROOST_SITE_INFO!$B$3:$S$501,5,FALSE),"")))</f>
        <v/>
      </c>
      <c r="O133" s="182" t="str">
        <f>IF($B133="","",(IFERROR(VLOOKUP($B133,ROOST_SITE_INFO!$B$3:$S$501,6,FALSE),"")))</f>
        <v/>
      </c>
      <c r="P133" s="182" t="str">
        <f>IF($B133="","",(IFERROR(VLOOKUP($B133,ROOST_SITE_INFO!$B$3:$S$501,7,FALSE),"")))</f>
        <v/>
      </c>
      <c r="Q133" s="182" t="str">
        <f>IF($B133="","",(IFERROR(VLOOKUP($B133,ROOST_SITE_INFO!$B$3:$S$501,8,FALSE),"")))</f>
        <v/>
      </c>
      <c r="R133" s="182" t="str">
        <f>IF($B133="","",(IFERROR(VLOOKUP($B133,ROOST_SITE_INFO!$B$3:$S$501,9,FALSE),"")))</f>
        <v/>
      </c>
      <c r="S133" s="182" t="str">
        <f>IF($B133="","",(IFERROR(VLOOKUP($B133,ROOST_SITE_INFO!$B$3:$S$501,10,FALSE),"")))</f>
        <v/>
      </c>
      <c r="T133" s="182" t="str">
        <f>IF($B133="","",(IFERROR(VLOOKUP($B133,ROOST_SITE_INFO!$B$3:$S$501,11,FALSE),"")))</f>
        <v/>
      </c>
      <c r="U133" s="182" t="str">
        <f>IF($B133="","",(IFERROR(VLOOKUP($B133,ROOST_SITE_INFO!$B$3:$S$501,12,FALSE),"")))</f>
        <v/>
      </c>
      <c r="V133" s="182" t="str">
        <f>IF($B133="","",(IFERROR(VLOOKUP($B133,ROOST_SITE_INFO!$B$3:$S$501,13,FALSE),"")))</f>
        <v/>
      </c>
      <c r="W133" s="182" t="str">
        <f>IF($B133="","",(IFERROR(VLOOKUP($B133,ROOST_SITE_INFO!$B$3:$S$501,14,FALSE),"")))</f>
        <v/>
      </c>
      <c r="X133" s="182" t="str">
        <f>IF($B133="","",(IFERROR(VLOOKUP($B133,ROOST_SITE_INFO!$B$3:$S$501,15,FALSE),"")))</f>
        <v/>
      </c>
      <c r="Y133" s="182" t="str">
        <f>IF($B133="","",(IFERROR(VLOOKUP($B133,ROOST_SITE_INFO!$B$3:$S$501,16,FALSE),"")))</f>
        <v/>
      </c>
      <c r="Z133" s="182" t="str">
        <f>IF($B133="","",(IFERROR(VLOOKUP($B133,ROOST_SITE_INFO!$B$3:$S$501,17,FALSE),"")))</f>
        <v/>
      </c>
      <c r="AA133" s="182" t="str">
        <f>IF($B133="","",(IFERROR(VLOOKUP($B133,ROOST_SITE_INFO!$B$3:$S$501,18,FALSE),"")))</f>
        <v/>
      </c>
    </row>
    <row r="134" spans="1:27" x14ac:dyDescent="0.25">
      <c r="A134" s="180" t="str">
        <f>IF(ROOST_COUNT!B133=0,"",ROOST_COUNT!B133)</f>
        <v/>
      </c>
      <c r="B134" s="180" t="str">
        <f>IF(ROOST_COUNT!D133=0,"",ROOST_COUNT!D133)</f>
        <v/>
      </c>
      <c r="C134" s="180" t="str">
        <f>IF(ROOST_COUNT!C133=0,"",ROOST_COUNT!C133)</f>
        <v/>
      </c>
      <c r="D134" s="180" t="str">
        <f>IF(ROOST_COUNT!E133=0,"",ROOST_COUNT!E133)</f>
        <v/>
      </c>
      <c r="E134" s="181" t="str">
        <f>IF(ROOST_COUNT!F133=0,"",ROOST_COUNT!F133)</f>
        <v/>
      </c>
      <c r="F134" s="181" t="str">
        <f>IF(ROOST_COUNT!A133=0,"",ROOST_COUNT!A133)</f>
        <v/>
      </c>
      <c r="G134" s="182" t="str">
        <f>IF(ROOST_COUNT!G133=0,"",ROOST_COUNT!G133)</f>
        <v/>
      </c>
      <c r="H134" s="181" t="str">
        <f>IFERROR(VLOOKUP($A134,CAPTURE_DATA!$P$4:$T$500,3,FALSE),"")</f>
        <v/>
      </c>
      <c r="I134" s="181" t="str">
        <f>IFERROR(VLOOKUP($A134,CAPTURE_DATA!$P$4:$T$500,4,FALSE),"")</f>
        <v/>
      </c>
      <c r="J134" s="181" t="str">
        <f>IFERROR(VLOOKUP($A134,CAPTURE_DATA!$P$4:$T$500,5,FALSE),"")</f>
        <v/>
      </c>
      <c r="K134" s="181" t="str">
        <f>IFERROR(VLOOKUP($A134,CAPTURE_DATA!$P$4:$AC$500,14,FALSE),"")</f>
        <v/>
      </c>
      <c r="L134" s="182" t="str">
        <f>IF($B134="","",(IFERROR(VLOOKUP($B134,ROOST_SITE_INFO!$B$3:$S$501,3,FALSE),"")))</f>
        <v/>
      </c>
      <c r="M134" s="182" t="str">
        <f>IF($B134="","",(IFERROR(VLOOKUP($B134,ROOST_SITE_INFO!$B$3:$S$501,4,FALSE),"")))</f>
        <v/>
      </c>
      <c r="N134" s="182" t="str">
        <f>IF($B134="","",(IFERROR(VLOOKUP($B134,ROOST_SITE_INFO!$B$3:$S$501,5,FALSE),"")))</f>
        <v/>
      </c>
      <c r="O134" s="182" t="str">
        <f>IF($B134="","",(IFERROR(VLOOKUP($B134,ROOST_SITE_INFO!$B$3:$S$501,6,FALSE),"")))</f>
        <v/>
      </c>
      <c r="P134" s="182" t="str">
        <f>IF($B134="","",(IFERROR(VLOOKUP($B134,ROOST_SITE_INFO!$B$3:$S$501,7,FALSE),"")))</f>
        <v/>
      </c>
      <c r="Q134" s="182" t="str">
        <f>IF($B134="","",(IFERROR(VLOOKUP($B134,ROOST_SITE_INFO!$B$3:$S$501,8,FALSE),"")))</f>
        <v/>
      </c>
      <c r="R134" s="182" t="str">
        <f>IF($B134="","",(IFERROR(VLOOKUP($B134,ROOST_SITE_INFO!$B$3:$S$501,9,FALSE),"")))</f>
        <v/>
      </c>
      <c r="S134" s="182" t="str">
        <f>IF($B134="","",(IFERROR(VLOOKUP($B134,ROOST_SITE_INFO!$B$3:$S$501,10,FALSE),"")))</f>
        <v/>
      </c>
      <c r="T134" s="182" t="str">
        <f>IF($B134="","",(IFERROR(VLOOKUP($B134,ROOST_SITE_INFO!$B$3:$S$501,11,FALSE),"")))</f>
        <v/>
      </c>
      <c r="U134" s="182" t="str">
        <f>IF($B134="","",(IFERROR(VLOOKUP($B134,ROOST_SITE_INFO!$B$3:$S$501,12,FALSE),"")))</f>
        <v/>
      </c>
      <c r="V134" s="182" t="str">
        <f>IF($B134="","",(IFERROR(VLOOKUP($B134,ROOST_SITE_INFO!$B$3:$S$501,13,FALSE),"")))</f>
        <v/>
      </c>
      <c r="W134" s="182" t="str">
        <f>IF($B134="","",(IFERROR(VLOOKUP($B134,ROOST_SITE_INFO!$B$3:$S$501,14,FALSE),"")))</f>
        <v/>
      </c>
      <c r="X134" s="182" t="str">
        <f>IF($B134="","",(IFERROR(VLOOKUP($B134,ROOST_SITE_INFO!$B$3:$S$501,15,FALSE),"")))</f>
        <v/>
      </c>
      <c r="Y134" s="182" t="str">
        <f>IF($B134="","",(IFERROR(VLOOKUP($B134,ROOST_SITE_INFO!$B$3:$S$501,16,FALSE),"")))</f>
        <v/>
      </c>
      <c r="Z134" s="182" t="str">
        <f>IF($B134="","",(IFERROR(VLOOKUP($B134,ROOST_SITE_INFO!$B$3:$S$501,17,FALSE),"")))</f>
        <v/>
      </c>
      <c r="AA134" s="182" t="str">
        <f>IF($B134="","",(IFERROR(VLOOKUP($B134,ROOST_SITE_INFO!$B$3:$S$501,18,FALSE),"")))</f>
        <v/>
      </c>
    </row>
    <row r="135" spans="1:27" x14ac:dyDescent="0.25">
      <c r="A135" s="180" t="str">
        <f>IF(ROOST_COUNT!B134=0,"",ROOST_COUNT!B134)</f>
        <v/>
      </c>
      <c r="B135" s="180" t="str">
        <f>IF(ROOST_COUNT!D134=0,"",ROOST_COUNT!D134)</f>
        <v/>
      </c>
      <c r="C135" s="180" t="str">
        <f>IF(ROOST_COUNT!C134=0,"",ROOST_COUNT!C134)</f>
        <v/>
      </c>
      <c r="D135" s="180" t="str">
        <f>IF(ROOST_COUNT!E134=0,"",ROOST_COUNT!E134)</f>
        <v/>
      </c>
      <c r="E135" s="181" t="str">
        <f>IF(ROOST_COUNT!F134=0,"",ROOST_COUNT!F134)</f>
        <v/>
      </c>
      <c r="F135" s="181" t="str">
        <f>IF(ROOST_COUNT!A134=0,"",ROOST_COUNT!A134)</f>
        <v/>
      </c>
      <c r="G135" s="182" t="str">
        <f>IF(ROOST_COUNT!G134=0,"",ROOST_COUNT!G134)</f>
        <v/>
      </c>
      <c r="H135" s="181" t="str">
        <f>IFERROR(VLOOKUP($A135,CAPTURE_DATA!$P$4:$T$500,3,FALSE),"")</f>
        <v/>
      </c>
      <c r="I135" s="181" t="str">
        <f>IFERROR(VLOOKUP($A135,CAPTURE_DATA!$P$4:$T$500,4,FALSE),"")</f>
        <v/>
      </c>
      <c r="J135" s="181" t="str">
        <f>IFERROR(VLOOKUP($A135,CAPTURE_DATA!$P$4:$T$500,5,FALSE),"")</f>
        <v/>
      </c>
      <c r="K135" s="181" t="str">
        <f>IFERROR(VLOOKUP($A135,CAPTURE_DATA!$P$4:$AC$500,14,FALSE),"")</f>
        <v/>
      </c>
      <c r="L135" s="182" t="str">
        <f>IF($B135="","",(IFERROR(VLOOKUP($B135,ROOST_SITE_INFO!$B$3:$S$501,3,FALSE),"")))</f>
        <v/>
      </c>
      <c r="M135" s="182" t="str">
        <f>IF($B135="","",(IFERROR(VLOOKUP($B135,ROOST_SITE_INFO!$B$3:$S$501,4,FALSE),"")))</f>
        <v/>
      </c>
      <c r="N135" s="182" t="str">
        <f>IF($B135="","",(IFERROR(VLOOKUP($B135,ROOST_SITE_INFO!$B$3:$S$501,5,FALSE),"")))</f>
        <v/>
      </c>
      <c r="O135" s="182" t="str">
        <f>IF($B135="","",(IFERROR(VLOOKUP($B135,ROOST_SITE_INFO!$B$3:$S$501,6,FALSE),"")))</f>
        <v/>
      </c>
      <c r="P135" s="182" t="str">
        <f>IF($B135="","",(IFERROR(VLOOKUP($B135,ROOST_SITE_INFO!$B$3:$S$501,7,FALSE),"")))</f>
        <v/>
      </c>
      <c r="Q135" s="182" t="str">
        <f>IF($B135="","",(IFERROR(VLOOKUP($B135,ROOST_SITE_INFO!$B$3:$S$501,8,FALSE),"")))</f>
        <v/>
      </c>
      <c r="R135" s="182" t="str">
        <f>IF($B135="","",(IFERROR(VLOOKUP($B135,ROOST_SITE_INFO!$B$3:$S$501,9,FALSE),"")))</f>
        <v/>
      </c>
      <c r="S135" s="182" t="str">
        <f>IF($B135="","",(IFERROR(VLOOKUP($B135,ROOST_SITE_INFO!$B$3:$S$501,10,FALSE),"")))</f>
        <v/>
      </c>
      <c r="T135" s="182" t="str">
        <f>IF($B135="","",(IFERROR(VLOOKUP($B135,ROOST_SITE_INFO!$B$3:$S$501,11,FALSE),"")))</f>
        <v/>
      </c>
      <c r="U135" s="182" t="str">
        <f>IF($B135="","",(IFERROR(VLOOKUP($B135,ROOST_SITE_INFO!$B$3:$S$501,12,FALSE),"")))</f>
        <v/>
      </c>
      <c r="V135" s="182" t="str">
        <f>IF($B135="","",(IFERROR(VLOOKUP($B135,ROOST_SITE_INFO!$B$3:$S$501,13,FALSE),"")))</f>
        <v/>
      </c>
      <c r="W135" s="182" t="str">
        <f>IF($B135="","",(IFERROR(VLOOKUP($B135,ROOST_SITE_INFO!$B$3:$S$501,14,FALSE),"")))</f>
        <v/>
      </c>
      <c r="X135" s="182" t="str">
        <f>IF($B135="","",(IFERROR(VLOOKUP($B135,ROOST_SITE_INFO!$B$3:$S$501,15,FALSE),"")))</f>
        <v/>
      </c>
      <c r="Y135" s="182" t="str">
        <f>IF($B135="","",(IFERROR(VLOOKUP($B135,ROOST_SITE_INFO!$B$3:$S$501,16,FALSE),"")))</f>
        <v/>
      </c>
      <c r="Z135" s="182" t="str">
        <f>IF($B135="","",(IFERROR(VLOOKUP($B135,ROOST_SITE_INFO!$B$3:$S$501,17,FALSE),"")))</f>
        <v/>
      </c>
      <c r="AA135" s="182" t="str">
        <f>IF($B135="","",(IFERROR(VLOOKUP($B135,ROOST_SITE_INFO!$B$3:$S$501,18,FALSE),"")))</f>
        <v/>
      </c>
    </row>
    <row r="136" spans="1:27" x14ac:dyDescent="0.25">
      <c r="A136" s="180" t="str">
        <f>IF(ROOST_COUNT!B135=0,"",ROOST_COUNT!B135)</f>
        <v/>
      </c>
      <c r="B136" s="180" t="str">
        <f>IF(ROOST_COUNT!D135=0,"",ROOST_COUNT!D135)</f>
        <v/>
      </c>
      <c r="C136" s="180" t="str">
        <f>IF(ROOST_COUNT!C135=0,"",ROOST_COUNT!C135)</f>
        <v/>
      </c>
      <c r="D136" s="180" t="str">
        <f>IF(ROOST_COUNT!E135=0,"",ROOST_COUNT!E135)</f>
        <v/>
      </c>
      <c r="E136" s="181" t="str">
        <f>IF(ROOST_COUNT!F135=0,"",ROOST_COUNT!F135)</f>
        <v/>
      </c>
      <c r="F136" s="181" t="str">
        <f>IF(ROOST_COUNT!A135=0,"",ROOST_COUNT!A135)</f>
        <v/>
      </c>
      <c r="G136" s="182" t="str">
        <f>IF(ROOST_COUNT!G135=0,"",ROOST_COUNT!G135)</f>
        <v/>
      </c>
      <c r="H136" s="181" t="str">
        <f>IFERROR(VLOOKUP($A136,CAPTURE_DATA!$P$4:$T$500,3,FALSE),"")</f>
        <v/>
      </c>
      <c r="I136" s="181" t="str">
        <f>IFERROR(VLOOKUP($A136,CAPTURE_DATA!$P$4:$T$500,4,FALSE),"")</f>
        <v/>
      </c>
      <c r="J136" s="181" t="str">
        <f>IFERROR(VLOOKUP($A136,CAPTURE_DATA!$P$4:$T$500,5,FALSE),"")</f>
        <v/>
      </c>
      <c r="K136" s="181" t="str">
        <f>IFERROR(VLOOKUP($A136,CAPTURE_DATA!$P$4:$AC$500,14,FALSE),"")</f>
        <v/>
      </c>
      <c r="L136" s="182" t="str">
        <f>IF($B136="","",(IFERROR(VLOOKUP($B136,ROOST_SITE_INFO!$B$3:$S$501,3,FALSE),"")))</f>
        <v/>
      </c>
      <c r="M136" s="182" t="str">
        <f>IF($B136="","",(IFERROR(VLOOKUP($B136,ROOST_SITE_INFO!$B$3:$S$501,4,FALSE),"")))</f>
        <v/>
      </c>
      <c r="N136" s="182" t="str">
        <f>IF($B136="","",(IFERROR(VLOOKUP($B136,ROOST_SITE_INFO!$B$3:$S$501,5,FALSE),"")))</f>
        <v/>
      </c>
      <c r="O136" s="182" t="str">
        <f>IF($B136="","",(IFERROR(VLOOKUP($B136,ROOST_SITE_INFO!$B$3:$S$501,6,FALSE),"")))</f>
        <v/>
      </c>
      <c r="P136" s="182" t="str">
        <f>IF($B136="","",(IFERROR(VLOOKUP($B136,ROOST_SITE_INFO!$B$3:$S$501,7,FALSE),"")))</f>
        <v/>
      </c>
      <c r="Q136" s="182" t="str">
        <f>IF($B136="","",(IFERROR(VLOOKUP($B136,ROOST_SITE_INFO!$B$3:$S$501,8,FALSE),"")))</f>
        <v/>
      </c>
      <c r="R136" s="182" t="str">
        <f>IF($B136="","",(IFERROR(VLOOKUP($B136,ROOST_SITE_INFO!$B$3:$S$501,9,FALSE),"")))</f>
        <v/>
      </c>
      <c r="S136" s="182" t="str">
        <f>IF($B136="","",(IFERROR(VLOOKUP($B136,ROOST_SITE_INFO!$B$3:$S$501,10,FALSE),"")))</f>
        <v/>
      </c>
      <c r="T136" s="182" t="str">
        <f>IF($B136="","",(IFERROR(VLOOKUP($B136,ROOST_SITE_INFO!$B$3:$S$501,11,FALSE),"")))</f>
        <v/>
      </c>
      <c r="U136" s="182" t="str">
        <f>IF($B136="","",(IFERROR(VLOOKUP($B136,ROOST_SITE_INFO!$B$3:$S$501,12,FALSE),"")))</f>
        <v/>
      </c>
      <c r="V136" s="182" t="str">
        <f>IF($B136="","",(IFERROR(VLOOKUP($B136,ROOST_SITE_INFO!$B$3:$S$501,13,FALSE),"")))</f>
        <v/>
      </c>
      <c r="W136" s="182" t="str">
        <f>IF($B136="","",(IFERROR(VLOOKUP($B136,ROOST_SITE_INFO!$B$3:$S$501,14,FALSE),"")))</f>
        <v/>
      </c>
      <c r="X136" s="182" t="str">
        <f>IF($B136="","",(IFERROR(VLOOKUP($B136,ROOST_SITE_INFO!$B$3:$S$501,15,FALSE),"")))</f>
        <v/>
      </c>
      <c r="Y136" s="182" t="str">
        <f>IF($B136="","",(IFERROR(VLOOKUP($B136,ROOST_SITE_INFO!$B$3:$S$501,16,FALSE),"")))</f>
        <v/>
      </c>
      <c r="Z136" s="182" t="str">
        <f>IF($B136="","",(IFERROR(VLOOKUP($B136,ROOST_SITE_INFO!$B$3:$S$501,17,FALSE),"")))</f>
        <v/>
      </c>
      <c r="AA136" s="182" t="str">
        <f>IF($B136="","",(IFERROR(VLOOKUP($B136,ROOST_SITE_INFO!$B$3:$S$501,18,FALSE),"")))</f>
        <v/>
      </c>
    </row>
    <row r="137" spans="1:27" x14ac:dyDescent="0.25">
      <c r="A137" s="180" t="str">
        <f>IF(ROOST_COUNT!B136=0,"",ROOST_COUNT!B136)</f>
        <v/>
      </c>
      <c r="B137" s="180" t="str">
        <f>IF(ROOST_COUNT!D136=0,"",ROOST_COUNT!D136)</f>
        <v/>
      </c>
      <c r="C137" s="180" t="str">
        <f>IF(ROOST_COUNT!C136=0,"",ROOST_COUNT!C136)</f>
        <v/>
      </c>
      <c r="D137" s="180" t="str">
        <f>IF(ROOST_COUNT!E136=0,"",ROOST_COUNT!E136)</f>
        <v/>
      </c>
      <c r="E137" s="181" t="str">
        <f>IF(ROOST_COUNT!F136=0,"",ROOST_COUNT!F136)</f>
        <v/>
      </c>
      <c r="F137" s="181" t="str">
        <f>IF(ROOST_COUNT!A136=0,"",ROOST_COUNT!A136)</f>
        <v/>
      </c>
      <c r="G137" s="182" t="str">
        <f>IF(ROOST_COUNT!G136=0,"",ROOST_COUNT!G136)</f>
        <v/>
      </c>
      <c r="H137" s="181" t="str">
        <f>IFERROR(VLOOKUP($A137,CAPTURE_DATA!$P$4:$T$500,3,FALSE),"")</f>
        <v/>
      </c>
      <c r="I137" s="181" t="str">
        <f>IFERROR(VLOOKUP($A137,CAPTURE_DATA!$P$4:$T$500,4,FALSE),"")</f>
        <v/>
      </c>
      <c r="J137" s="181" t="str">
        <f>IFERROR(VLOOKUP($A137,CAPTURE_DATA!$P$4:$T$500,5,FALSE),"")</f>
        <v/>
      </c>
      <c r="K137" s="181" t="str">
        <f>IFERROR(VLOOKUP($A137,CAPTURE_DATA!$P$4:$AC$500,14,FALSE),"")</f>
        <v/>
      </c>
      <c r="L137" s="182" t="str">
        <f>IF($B137="","",(IFERROR(VLOOKUP($B137,ROOST_SITE_INFO!$B$3:$S$501,3,FALSE),"")))</f>
        <v/>
      </c>
      <c r="M137" s="182" t="str">
        <f>IF($B137="","",(IFERROR(VLOOKUP($B137,ROOST_SITE_INFO!$B$3:$S$501,4,FALSE),"")))</f>
        <v/>
      </c>
      <c r="N137" s="182" t="str">
        <f>IF($B137="","",(IFERROR(VLOOKUP($B137,ROOST_SITE_INFO!$B$3:$S$501,5,FALSE),"")))</f>
        <v/>
      </c>
      <c r="O137" s="182" t="str">
        <f>IF($B137="","",(IFERROR(VLOOKUP($B137,ROOST_SITE_INFO!$B$3:$S$501,6,FALSE),"")))</f>
        <v/>
      </c>
      <c r="P137" s="182" t="str">
        <f>IF($B137="","",(IFERROR(VLOOKUP($B137,ROOST_SITE_INFO!$B$3:$S$501,7,FALSE),"")))</f>
        <v/>
      </c>
      <c r="Q137" s="182" t="str">
        <f>IF($B137="","",(IFERROR(VLOOKUP($B137,ROOST_SITE_INFO!$B$3:$S$501,8,FALSE),"")))</f>
        <v/>
      </c>
      <c r="R137" s="182" t="str">
        <f>IF($B137="","",(IFERROR(VLOOKUP($B137,ROOST_SITE_INFO!$B$3:$S$501,9,FALSE),"")))</f>
        <v/>
      </c>
      <c r="S137" s="182" t="str">
        <f>IF($B137="","",(IFERROR(VLOOKUP($B137,ROOST_SITE_INFO!$B$3:$S$501,10,FALSE),"")))</f>
        <v/>
      </c>
      <c r="T137" s="182" t="str">
        <f>IF($B137="","",(IFERROR(VLOOKUP($B137,ROOST_SITE_INFO!$B$3:$S$501,11,FALSE),"")))</f>
        <v/>
      </c>
      <c r="U137" s="182" t="str">
        <f>IF($B137="","",(IFERROR(VLOOKUP($B137,ROOST_SITE_INFO!$B$3:$S$501,12,FALSE),"")))</f>
        <v/>
      </c>
      <c r="V137" s="182" t="str">
        <f>IF($B137="","",(IFERROR(VLOOKUP($B137,ROOST_SITE_INFO!$B$3:$S$501,13,FALSE),"")))</f>
        <v/>
      </c>
      <c r="W137" s="182" t="str">
        <f>IF($B137="","",(IFERROR(VLOOKUP($B137,ROOST_SITE_INFO!$B$3:$S$501,14,FALSE),"")))</f>
        <v/>
      </c>
      <c r="X137" s="182" t="str">
        <f>IF($B137="","",(IFERROR(VLOOKUP($B137,ROOST_SITE_INFO!$B$3:$S$501,15,FALSE),"")))</f>
        <v/>
      </c>
      <c r="Y137" s="182" t="str">
        <f>IF($B137="","",(IFERROR(VLOOKUP($B137,ROOST_SITE_INFO!$B$3:$S$501,16,FALSE),"")))</f>
        <v/>
      </c>
      <c r="Z137" s="182" t="str">
        <f>IF($B137="","",(IFERROR(VLOOKUP($B137,ROOST_SITE_INFO!$B$3:$S$501,17,FALSE),"")))</f>
        <v/>
      </c>
      <c r="AA137" s="182" t="str">
        <f>IF($B137="","",(IFERROR(VLOOKUP($B137,ROOST_SITE_INFO!$B$3:$S$501,18,FALSE),"")))</f>
        <v/>
      </c>
    </row>
    <row r="138" spans="1:27" x14ac:dyDescent="0.25">
      <c r="A138" s="180" t="str">
        <f>IF(ROOST_COUNT!B137=0,"",ROOST_COUNT!B137)</f>
        <v/>
      </c>
      <c r="B138" s="180" t="str">
        <f>IF(ROOST_COUNT!D137=0,"",ROOST_COUNT!D137)</f>
        <v/>
      </c>
      <c r="C138" s="180" t="str">
        <f>IF(ROOST_COUNT!C137=0,"",ROOST_COUNT!C137)</f>
        <v/>
      </c>
      <c r="D138" s="180" t="str">
        <f>IF(ROOST_COUNT!E137=0,"",ROOST_COUNT!E137)</f>
        <v/>
      </c>
      <c r="E138" s="181" t="str">
        <f>IF(ROOST_COUNT!F137=0,"",ROOST_COUNT!F137)</f>
        <v/>
      </c>
      <c r="F138" s="181" t="str">
        <f>IF(ROOST_COUNT!A137=0,"",ROOST_COUNT!A137)</f>
        <v/>
      </c>
      <c r="G138" s="182" t="str">
        <f>IF(ROOST_COUNT!G137=0,"",ROOST_COUNT!G137)</f>
        <v/>
      </c>
      <c r="H138" s="181" t="str">
        <f>IFERROR(VLOOKUP($A138,CAPTURE_DATA!$P$4:$T$500,3,FALSE),"")</f>
        <v/>
      </c>
      <c r="I138" s="181" t="str">
        <f>IFERROR(VLOOKUP($A138,CAPTURE_DATA!$P$4:$T$500,4,FALSE),"")</f>
        <v/>
      </c>
      <c r="J138" s="181" t="str">
        <f>IFERROR(VLOOKUP($A138,CAPTURE_DATA!$P$4:$T$500,5,FALSE),"")</f>
        <v/>
      </c>
      <c r="K138" s="181" t="str">
        <f>IFERROR(VLOOKUP($A138,CAPTURE_DATA!$P$4:$AC$500,14,FALSE),"")</f>
        <v/>
      </c>
      <c r="L138" s="182" t="str">
        <f>IF($B138="","",(IFERROR(VLOOKUP($B138,ROOST_SITE_INFO!$B$3:$S$501,3,FALSE),"")))</f>
        <v/>
      </c>
      <c r="M138" s="182" t="str">
        <f>IF($B138="","",(IFERROR(VLOOKUP($B138,ROOST_SITE_INFO!$B$3:$S$501,4,FALSE),"")))</f>
        <v/>
      </c>
      <c r="N138" s="182" t="str">
        <f>IF($B138="","",(IFERROR(VLOOKUP($B138,ROOST_SITE_INFO!$B$3:$S$501,5,FALSE),"")))</f>
        <v/>
      </c>
      <c r="O138" s="182" t="str">
        <f>IF($B138="","",(IFERROR(VLOOKUP($B138,ROOST_SITE_INFO!$B$3:$S$501,6,FALSE),"")))</f>
        <v/>
      </c>
      <c r="P138" s="182" t="str">
        <f>IF($B138="","",(IFERROR(VLOOKUP($B138,ROOST_SITE_INFO!$B$3:$S$501,7,FALSE),"")))</f>
        <v/>
      </c>
      <c r="Q138" s="182" t="str">
        <f>IF($B138="","",(IFERROR(VLOOKUP($B138,ROOST_SITE_INFO!$B$3:$S$501,8,FALSE),"")))</f>
        <v/>
      </c>
      <c r="R138" s="182" t="str">
        <f>IF($B138="","",(IFERROR(VLOOKUP($B138,ROOST_SITE_INFO!$B$3:$S$501,9,FALSE),"")))</f>
        <v/>
      </c>
      <c r="S138" s="182" t="str">
        <f>IF($B138="","",(IFERROR(VLOOKUP($B138,ROOST_SITE_INFO!$B$3:$S$501,10,FALSE),"")))</f>
        <v/>
      </c>
      <c r="T138" s="182" t="str">
        <f>IF($B138="","",(IFERROR(VLOOKUP($B138,ROOST_SITE_INFO!$B$3:$S$501,11,FALSE),"")))</f>
        <v/>
      </c>
      <c r="U138" s="182" t="str">
        <f>IF($B138="","",(IFERROR(VLOOKUP($B138,ROOST_SITE_INFO!$B$3:$S$501,12,FALSE),"")))</f>
        <v/>
      </c>
      <c r="V138" s="182" t="str">
        <f>IF($B138="","",(IFERROR(VLOOKUP($B138,ROOST_SITE_INFO!$B$3:$S$501,13,FALSE),"")))</f>
        <v/>
      </c>
      <c r="W138" s="182" t="str">
        <f>IF($B138="","",(IFERROR(VLOOKUP($B138,ROOST_SITE_INFO!$B$3:$S$501,14,FALSE),"")))</f>
        <v/>
      </c>
      <c r="X138" s="182" t="str">
        <f>IF($B138="","",(IFERROR(VLOOKUP($B138,ROOST_SITE_INFO!$B$3:$S$501,15,FALSE),"")))</f>
        <v/>
      </c>
      <c r="Y138" s="182" t="str">
        <f>IF($B138="","",(IFERROR(VLOOKUP($B138,ROOST_SITE_INFO!$B$3:$S$501,16,FALSE),"")))</f>
        <v/>
      </c>
      <c r="Z138" s="182" t="str">
        <f>IF($B138="","",(IFERROR(VLOOKUP($B138,ROOST_SITE_INFO!$B$3:$S$501,17,FALSE),"")))</f>
        <v/>
      </c>
      <c r="AA138" s="182" t="str">
        <f>IF($B138="","",(IFERROR(VLOOKUP($B138,ROOST_SITE_INFO!$B$3:$S$501,18,FALSE),"")))</f>
        <v/>
      </c>
    </row>
    <row r="139" spans="1:27" x14ac:dyDescent="0.25">
      <c r="A139" s="180" t="str">
        <f>IF(ROOST_COUNT!B138=0,"",ROOST_COUNT!B138)</f>
        <v/>
      </c>
      <c r="B139" s="180" t="str">
        <f>IF(ROOST_COUNT!D138=0,"",ROOST_COUNT!D138)</f>
        <v/>
      </c>
      <c r="C139" s="180" t="str">
        <f>IF(ROOST_COUNT!C138=0,"",ROOST_COUNT!C138)</f>
        <v/>
      </c>
      <c r="D139" s="180" t="str">
        <f>IF(ROOST_COUNT!E138=0,"",ROOST_COUNT!E138)</f>
        <v/>
      </c>
      <c r="E139" s="181" t="str">
        <f>IF(ROOST_COUNT!F138=0,"",ROOST_COUNT!F138)</f>
        <v/>
      </c>
      <c r="F139" s="181" t="str">
        <f>IF(ROOST_COUNT!A138=0,"",ROOST_COUNT!A138)</f>
        <v/>
      </c>
      <c r="G139" s="182" t="str">
        <f>IF(ROOST_COUNT!G138=0,"",ROOST_COUNT!G138)</f>
        <v/>
      </c>
      <c r="H139" s="181" t="str">
        <f>IFERROR(VLOOKUP($A139,CAPTURE_DATA!$P$4:$T$500,3,FALSE),"")</f>
        <v/>
      </c>
      <c r="I139" s="181" t="str">
        <f>IFERROR(VLOOKUP($A139,CAPTURE_DATA!$P$4:$T$500,4,FALSE),"")</f>
        <v/>
      </c>
      <c r="J139" s="181" t="str">
        <f>IFERROR(VLOOKUP($A139,CAPTURE_DATA!$P$4:$T$500,5,FALSE),"")</f>
        <v/>
      </c>
      <c r="K139" s="181" t="str">
        <f>IFERROR(VLOOKUP($A139,CAPTURE_DATA!$P$4:$AC$500,14,FALSE),"")</f>
        <v/>
      </c>
      <c r="L139" s="182" t="str">
        <f>IF($B139="","",(IFERROR(VLOOKUP($B139,ROOST_SITE_INFO!$B$3:$S$501,3,FALSE),"")))</f>
        <v/>
      </c>
      <c r="M139" s="182" t="str">
        <f>IF($B139="","",(IFERROR(VLOOKUP($B139,ROOST_SITE_INFO!$B$3:$S$501,4,FALSE),"")))</f>
        <v/>
      </c>
      <c r="N139" s="182" t="str">
        <f>IF($B139="","",(IFERROR(VLOOKUP($B139,ROOST_SITE_INFO!$B$3:$S$501,5,FALSE),"")))</f>
        <v/>
      </c>
      <c r="O139" s="182" t="str">
        <f>IF($B139="","",(IFERROR(VLOOKUP($B139,ROOST_SITE_INFO!$B$3:$S$501,6,FALSE),"")))</f>
        <v/>
      </c>
      <c r="P139" s="182" t="str">
        <f>IF($B139="","",(IFERROR(VLOOKUP($B139,ROOST_SITE_INFO!$B$3:$S$501,7,FALSE),"")))</f>
        <v/>
      </c>
      <c r="Q139" s="182" t="str">
        <f>IF($B139="","",(IFERROR(VLOOKUP($B139,ROOST_SITE_INFO!$B$3:$S$501,8,FALSE),"")))</f>
        <v/>
      </c>
      <c r="R139" s="182" t="str">
        <f>IF($B139="","",(IFERROR(VLOOKUP($B139,ROOST_SITE_INFO!$B$3:$S$501,9,FALSE),"")))</f>
        <v/>
      </c>
      <c r="S139" s="182" t="str">
        <f>IF($B139="","",(IFERROR(VLOOKUP($B139,ROOST_SITE_INFO!$B$3:$S$501,10,FALSE),"")))</f>
        <v/>
      </c>
      <c r="T139" s="182" t="str">
        <f>IF($B139="","",(IFERROR(VLOOKUP($B139,ROOST_SITE_INFO!$B$3:$S$501,11,FALSE),"")))</f>
        <v/>
      </c>
      <c r="U139" s="182" t="str">
        <f>IF($B139="","",(IFERROR(VLOOKUP($B139,ROOST_SITE_INFO!$B$3:$S$501,12,FALSE),"")))</f>
        <v/>
      </c>
      <c r="V139" s="182" t="str">
        <f>IF($B139="","",(IFERROR(VLOOKUP($B139,ROOST_SITE_INFO!$B$3:$S$501,13,FALSE),"")))</f>
        <v/>
      </c>
      <c r="W139" s="182" t="str">
        <f>IF($B139="","",(IFERROR(VLOOKUP($B139,ROOST_SITE_INFO!$B$3:$S$501,14,FALSE),"")))</f>
        <v/>
      </c>
      <c r="X139" s="182" t="str">
        <f>IF($B139="","",(IFERROR(VLOOKUP($B139,ROOST_SITE_INFO!$B$3:$S$501,15,FALSE),"")))</f>
        <v/>
      </c>
      <c r="Y139" s="182" t="str">
        <f>IF($B139="","",(IFERROR(VLOOKUP($B139,ROOST_SITE_INFO!$B$3:$S$501,16,FALSE),"")))</f>
        <v/>
      </c>
      <c r="Z139" s="182" t="str">
        <f>IF($B139="","",(IFERROR(VLOOKUP($B139,ROOST_SITE_INFO!$B$3:$S$501,17,FALSE),"")))</f>
        <v/>
      </c>
      <c r="AA139" s="182" t="str">
        <f>IF($B139="","",(IFERROR(VLOOKUP($B139,ROOST_SITE_INFO!$B$3:$S$501,18,FALSE),"")))</f>
        <v/>
      </c>
    </row>
    <row r="140" spans="1:27" x14ac:dyDescent="0.25">
      <c r="A140" s="180" t="str">
        <f>IF(ROOST_COUNT!B139=0,"",ROOST_COUNT!B139)</f>
        <v/>
      </c>
      <c r="B140" s="180" t="str">
        <f>IF(ROOST_COUNT!D139=0,"",ROOST_COUNT!D139)</f>
        <v/>
      </c>
      <c r="C140" s="180" t="str">
        <f>IF(ROOST_COUNT!C139=0,"",ROOST_COUNT!C139)</f>
        <v/>
      </c>
      <c r="D140" s="180" t="str">
        <f>IF(ROOST_COUNT!E139=0,"",ROOST_COUNT!E139)</f>
        <v/>
      </c>
      <c r="E140" s="181" t="str">
        <f>IF(ROOST_COUNT!F139=0,"",ROOST_COUNT!F139)</f>
        <v/>
      </c>
      <c r="F140" s="181" t="str">
        <f>IF(ROOST_COUNT!A139=0,"",ROOST_COUNT!A139)</f>
        <v/>
      </c>
      <c r="G140" s="182" t="str">
        <f>IF(ROOST_COUNT!G139=0,"",ROOST_COUNT!G139)</f>
        <v/>
      </c>
      <c r="H140" s="181" t="str">
        <f>IFERROR(VLOOKUP($A140,CAPTURE_DATA!$P$4:$T$500,3,FALSE),"")</f>
        <v/>
      </c>
      <c r="I140" s="181" t="str">
        <f>IFERROR(VLOOKUP($A140,CAPTURE_DATA!$P$4:$T$500,4,FALSE),"")</f>
        <v/>
      </c>
      <c r="J140" s="181" t="str">
        <f>IFERROR(VLOOKUP($A140,CAPTURE_DATA!$P$4:$T$500,5,FALSE),"")</f>
        <v/>
      </c>
      <c r="K140" s="181" t="str">
        <f>IFERROR(VLOOKUP($A140,CAPTURE_DATA!$P$4:$AC$500,14,FALSE),"")</f>
        <v/>
      </c>
      <c r="L140" s="182" t="str">
        <f>IF($B140="","",(IFERROR(VLOOKUP($B140,ROOST_SITE_INFO!$B$3:$S$501,3,FALSE),"")))</f>
        <v/>
      </c>
      <c r="M140" s="182" t="str">
        <f>IF($B140="","",(IFERROR(VLOOKUP($B140,ROOST_SITE_INFO!$B$3:$S$501,4,FALSE),"")))</f>
        <v/>
      </c>
      <c r="N140" s="182" t="str">
        <f>IF($B140="","",(IFERROR(VLOOKUP($B140,ROOST_SITE_INFO!$B$3:$S$501,5,FALSE),"")))</f>
        <v/>
      </c>
      <c r="O140" s="182" t="str">
        <f>IF($B140="","",(IFERROR(VLOOKUP($B140,ROOST_SITE_INFO!$B$3:$S$501,6,FALSE),"")))</f>
        <v/>
      </c>
      <c r="P140" s="182" t="str">
        <f>IF($B140="","",(IFERROR(VLOOKUP($B140,ROOST_SITE_INFO!$B$3:$S$501,7,FALSE),"")))</f>
        <v/>
      </c>
      <c r="Q140" s="182" t="str">
        <f>IF($B140="","",(IFERROR(VLOOKUP($B140,ROOST_SITE_INFO!$B$3:$S$501,8,FALSE),"")))</f>
        <v/>
      </c>
      <c r="R140" s="182" t="str">
        <f>IF($B140="","",(IFERROR(VLOOKUP($B140,ROOST_SITE_INFO!$B$3:$S$501,9,FALSE),"")))</f>
        <v/>
      </c>
      <c r="S140" s="182" t="str">
        <f>IF($B140="","",(IFERROR(VLOOKUP($B140,ROOST_SITE_INFO!$B$3:$S$501,10,FALSE),"")))</f>
        <v/>
      </c>
      <c r="T140" s="182" t="str">
        <f>IF($B140="","",(IFERROR(VLOOKUP($B140,ROOST_SITE_INFO!$B$3:$S$501,11,FALSE),"")))</f>
        <v/>
      </c>
      <c r="U140" s="182" t="str">
        <f>IF($B140="","",(IFERROR(VLOOKUP($B140,ROOST_SITE_INFO!$B$3:$S$501,12,FALSE),"")))</f>
        <v/>
      </c>
      <c r="V140" s="182" t="str">
        <f>IF($B140="","",(IFERROR(VLOOKUP($B140,ROOST_SITE_INFO!$B$3:$S$501,13,FALSE),"")))</f>
        <v/>
      </c>
      <c r="W140" s="182" t="str">
        <f>IF($B140="","",(IFERROR(VLOOKUP($B140,ROOST_SITE_INFO!$B$3:$S$501,14,FALSE),"")))</f>
        <v/>
      </c>
      <c r="X140" s="182" t="str">
        <f>IF($B140="","",(IFERROR(VLOOKUP($B140,ROOST_SITE_INFO!$B$3:$S$501,15,FALSE),"")))</f>
        <v/>
      </c>
      <c r="Y140" s="182" t="str">
        <f>IF($B140="","",(IFERROR(VLOOKUP($B140,ROOST_SITE_INFO!$B$3:$S$501,16,FALSE),"")))</f>
        <v/>
      </c>
      <c r="Z140" s="182" t="str">
        <f>IF($B140="","",(IFERROR(VLOOKUP($B140,ROOST_SITE_INFO!$B$3:$S$501,17,FALSE),"")))</f>
        <v/>
      </c>
      <c r="AA140" s="182" t="str">
        <f>IF($B140="","",(IFERROR(VLOOKUP($B140,ROOST_SITE_INFO!$B$3:$S$501,18,FALSE),"")))</f>
        <v/>
      </c>
    </row>
    <row r="141" spans="1:27" x14ac:dyDescent="0.25">
      <c r="A141" s="180" t="str">
        <f>IF(ROOST_COUNT!B140=0,"",ROOST_COUNT!B140)</f>
        <v/>
      </c>
      <c r="B141" s="180" t="str">
        <f>IF(ROOST_COUNT!D140=0,"",ROOST_COUNT!D140)</f>
        <v/>
      </c>
      <c r="C141" s="180" t="str">
        <f>IF(ROOST_COUNT!C140=0,"",ROOST_COUNT!C140)</f>
        <v/>
      </c>
      <c r="D141" s="180" t="str">
        <f>IF(ROOST_COUNT!E140=0,"",ROOST_COUNT!E140)</f>
        <v/>
      </c>
      <c r="E141" s="181" t="str">
        <f>IF(ROOST_COUNT!F140=0,"",ROOST_COUNT!F140)</f>
        <v/>
      </c>
      <c r="F141" s="181" t="str">
        <f>IF(ROOST_COUNT!A140=0,"",ROOST_COUNT!A140)</f>
        <v/>
      </c>
      <c r="G141" s="182" t="str">
        <f>IF(ROOST_COUNT!G140=0,"",ROOST_COUNT!G140)</f>
        <v/>
      </c>
      <c r="H141" s="181" t="str">
        <f>IFERROR(VLOOKUP($A141,CAPTURE_DATA!$P$4:$T$500,3,FALSE),"")</f>
        <v/>
      </c>
      <c r="I141" s="181" t="str">
        <f>IFERROR(VLOOKUP($A141,CAPTURE_DATA!$P$4:$T$500,4,FALSE),"")</f>
        <v/>
      </c>
      <c r="J141" s="181" t="str">
        <f>IFERROR(VLOOKUP($A141,CAPTURE_DATA!$P$4:$T$500,5,FALSE),"")</f>
        <v/>
      </c>
      <c r="K141" s="181" t="str">
        <f>IFERROR(VLOOKUP($A141,CAPTURE_DATA!$P$4:$AC$500,14,FALSE),"")</f>
        <v/>
      </c>
      <c r="L141" s="182" t="str">
        <f>IF($B141="","",(IFERROR(VLOOKUP($B141,ROOST_SITE_INFO!$B$3:$S$501,3,FALSE),"")))</f>
        <v/>
      </c>
      <c r="M141" s="182" t="str">
        <f>IF($B141="","",(IFERROR(VLOOKUP($B141,ROOST_SITE_INFO!$B$3:$S$501,4,FALSE),"")))</f>
        <v/>
      </c>
      <c r="N141" s="182" t="str">
        <f>IF($B141="","",(IFERROR(VLOOKUP($B141,ROOST_SITE_INFO!$B$3:$S$501,5,FALSE),"")))</f>
        <v/>
      </c>
      <c r="O141" s="182" t="str">
        <f>IF($B141="","",(IFERROR(VLOOKUP($B141,ROOST_SITE_INFO!$B$3:$S$501,6,FALSE),"")))</f>
        <v/>
      </c>
      <c r="P141" s="182" t="str">
        <f>IF($B141="","",(IFERROR(VLOOKUP($B141,ROOST_SITE_INFO!$B$3:$S$501,7,FALSE),"")))</f>
        <v/>
      </c>
      <c r="Q141" s="182" t="str">
        <f>IF($B141="","",(IFERROR(VLOOKUP($B141,ROOST_SITE_INFO!$B$3:$S$501,8,FALSE),"")))</f>
        <v/>
      </c>
      <c r="R141" s="182" t="str">
        <f>IF($B141="","",(IFERROR(VLOOKUP($B141,ROOST_SITE_INFO!$B$3:$S$501,9,FALSE),"")))</f>
        <v/>
      </c>
      <c r="S141" s="182" t="str">
        <f>IF($B141="","",(IFERROR(VLOOKUP($B141,ROOST_SITE_INFO!$B$3:$S$501,10,FALSE),"")))</f>
        <v/>
      </c>
      <c r="T141" s="182" t="str">
        <f>IF($B141="","",(IFERROR(VLOOKUP($B141,ROOST_SITE_INFO!$B$3:$S$501,11,FALSE),"")))</f>
        <v/>
      </c>
      <c r="U141" s="182" t="str">
        <f>IF($B141="","",(IFERROR(VLOOKUP($B141,ROOST_SITE_INFO!$B$3:$S$501,12,FALSE),"")))</f>
        <v/>
      </c>
      <c r="V141" s="182" t="str">
        <f>IF($B141="","",(IFERROR(VLOOKUP($B141,ROOST_SITE_INFO!$B$3:$S$501,13,FALSE),"")))</f>
        <v/>
      </c>
      <c r="W141" s="182" t="str">
        <f>IF($B141="","",(IFERROR(VLOOKUP($B141,ROOST_SITE_INFO!$B$3:$S$501,14,FALSE),"")))</f>
        <v/>
      </c>
      <c r="X141" s="182" t="str">
        <f>IF($B141="","",(IFERROR(VLOOKUP($B141,ROOST_SITE_INFO!$B$3:$S$501,15,FALSE),"")))</f>
        <v/>
      </c>
      <c r="Y141" s="182" t="str">
        <f>IF($B141="","",(IFERROR(VLOOKUP($B141,ROOST_SITE_INFO!$B$3:$S$501,16,FALSE),"")))</f>
        <v/>
      </c>
      <c r="Z141" s="182" t="str">
        <f>IF($B141="","",(IFERROR(VLOOKUP($B141,ROOST_SITE_INFO!$B$3:$S$501,17,FALSE),"")))</f>
        <v/>
      </c>
      <c r="AA141" s="182" t="str">
        <f>IF($B141="","",(IFERROR(VLOOKUP($B141,ROOST_SITE_INFO!$B$3:$S$501,18,FALSE),"")))</f>
        <v/>
      </c>
    </row>
    <row r="142" spans="1:27" x14ac:dyDescent="0.25">
      <c r="A142" s="180" t="str">
        <f>IF(ROOST_COUNT!B141=0,"",ROOST_COUNT!B141)</f>
        <v/>
      </c>
      <c r="B142" s="180" t="str">
        <f>IF(ROOST_COUNT!D141=0,"",ROOST_COUNT!D141)</f>
        <v/>
      </c>
      <c r="C142" s="180" t="str">
        <f>IF(ROOST_COUNT!C141=0,"",ROOST_COUNT!C141)</f>
        <v/>
      </c>
      <c r="D142" s="180" t="str">
        <f>IF(ROOST_COUNT!E141=0,"",ROOST_COUNT!E141)</f>
        <v/>
      </c>
      <c r="E142" s="181" t="str">
        <f>IF(ROOST_COUNT!F141=0,"",ROOST_COUNT!F141)</f>
        <v/>
      </c>
      <c r="F142" s="181" t="str">
        <f>IF(ROOST_COUNT!A141=0,"",ROOST_COUNT!A141)</f>
        <v/>
      </c>
      <c r="G142" s="182" t="str">
        <f>IF(ROOST_COUNT!G141=0,"",ROOST_COUNT!G141)</f>
        <v/>
      </c>
      <c r="H142" s="181" t="str">
        <f>IFERROR(VLOOKUP($A142,CAPTURE_DATA!$P$4:$T$500,3,FALSE),"")</f>
        <v/>
      </c>
      <c r="I142" s="181" t="str">
        <f>IFERROR(VLOOKUP($A142,CAPTURE_DATA!$P$4:$T$500,4,FALSE),"")</f>
        <v/>
      </c>
      <c r="J142" s="181" t="str">
        <f>IFERROR(VLOOKUP($A142,CAPTURE_DATA!$P$4:$T$500,5,FALSE),"")</f>
        <v/>
      </c>
      <c r="K142" s="181" t="str">
        <f>IFERROR(VLOOKUP($A142,CAPTURE_DATA!$P$4:$AC$500,14,FALSE),"")</f>
        <v/>
      </c>
      <c r="L142" s="182" t="str">
        <f>IF($B142="","",(IFERROR(VLOOKUP($B142,ROOST_SITE_INFO!$B$3:$S$501,3,FALSE),"")))</f>
        <v/>
      </c>
      <c r="M142" s="182" t="str">
        <f>IF($B142="","",(IFERROR(VLOOKUP($B142,ROOST_SITE_INFO!$B$3:$S$501,4,FALSE),"")))</f>
        <v/>
      </c>
      <c r="N142" s="182" t="str">
        <f>IF($B142="","",(IFERROR(VLOOKUP($B142,ROOST_SITE_INFO!$B$3:$S$501,5,FALSE),"")))</f>
        <v/>
      </c>
      <c r="O142" s="182" t="str">
        <f>IF($B142="","",(IFERROR(VLOOKUP($B142,ROOST_SITE_INFO!$B$3:$S$501,6,FALSE),"")))</f>
        <v/>
      </c>
      <c r="P142" s="182" t="str">
        <f>IF($B142="","",(IFERROR(VLOOKUP($B142,ROOST_SITE_INFO!$B$3:$S$501,7,FALSE),"")))</f>
        <v/>
      </c>
      <c r="Q142" s="182" t="str">
        <f>IF($B142="","",(IFERROR(VLOOKUP($B142,ROOST_SITE_INFO!$B$3:$S$501,8,FALSE),"")))</f>
        <v/>
      </c>
      <c r="R142" s="182" t="str">
        <f>IF($B142="","",(IFERROR(VLOOKUP($B142,ROOST_SITE_INFO!$B$3:$S$501,9,FALSE),"")))</f>
        <v/>
      </c>
      <c r="S142" s="182" t="str">
        <f>IF($B142="","",(IFERROR(VLOOKUP($B142,ROOST_SITE_INFO!$B$3:$S$501,10,FALSE),"")))</f>
        <v/>
      </c>
      <c r="T142" s="182" t="str">
        <f>IF($B142="","",(IFERROR(VLOOKUP($B142,ROOST_SITE_INFO!$B$3:$S$501,11,FALSE),"")))</f>
        <v/>
      </c>
      <c r="U142" s="182" t="str">
        <f>IF($B142="","",(IFERROR(VLOOKUP($B142,ROOST_SITE_INFO!$B$3:$S$501,12,FALSE),"")))</f>
        <v/>
      </c>
      <c r="V142" s="182" t="str">
        <f>IF($B142="","",(IFERROR(VLOOKUP($B142,ROOST_SITE_INFO!$B$3:$S$501,13,FALSE),"")))</f>
        <v/>
      </c>
      <c r="W142" s="182" t="str">
        <f>IF($B142="","",(IFERROR(VLOOKUP($B142,ROOST_SITE_INFO!$B$3:$S$501,14,FALSE),"")))</f>
        <v/>
      </c>
      <c r="X142" s="182" t="str">
        <f>IF($B142="","",(IFERROR(VLOOKUP($B142,ROOST_SITE_INFO!$B$3:$S$501,15,FALSE),"")))</f>
        <v/>
      </c>
      <c r="Y142" s="182" t="str">
        <f>IF($B142="","",(IFERROR(VLOOKUP($B142,ROOST_SITE_INFO!$B$3:$S$501,16,FALSE),"")))</f>
        <v/>
      </c>
      <c r="Z142" s="182" t="str">
        <f>IF($B142="","",(IFERROR(VLOOKUP($B142,ROOST_SITE_INFO!$B$3:$S$501,17,FALSE),"")))</f>
        <v/>
      </c>
      <c r="AA142" s="182" t="str">
        <f>IF($B142="","",(IFERROR(VLOOKUP($B142,ROOST_SITE_INFO!$B$3:$S$501,18,FALSE),"")))</f>
        <v/>
      </c>
    </row>
    <row r="143" spans="1:27" x14ac:dyDescent="0.25">
      <c r="A143" s="180" t="str">
        <f>IF(ROOST_COUNT!B142=0,"",ROOST_COUNT!B142)</f>
        <v/>
      </c>
      <c r="B143" s="180" t="str">
        <f>IF(ROOST_COUNT!D142=0,"",ROOST_COUNT!D142)</f>
        <v/>
      </c>
      <c r="C143" s="180" t="str">
        <f>IF(ROOST_COUNT!C142=0,"",ROOST_COUNT!C142)</f>
        <v/>
      </c>
      <c r="D143" s="180" t="str">
        <f>IF(ROOST_COUNT!E142=0,"",ROOST_COUNT!E142)</f>
        <v/>
      </c>
      <c r="E143" s="181" t="str">
        <f>IF(ROOST_COUNT!F142=0,"",ROOST_COUNT!F142)</f>
        <v/>
      </c>
      <c r="F143" s="181" t="str">
        <f>IF(ROOST_COUNT!A142=0,"",ROOST_COUNT!A142)</f>
        <v/>
      </c>
      <c r="G143" s="182" t="str">
        <f>IF(ROOST_COUNT!G142=0,"",ROOST_COUNT!G142)</f>
        <v/>
      </c>
      <c r="H143" s="181" t="str">
        <f>IFERROR(VLOOKUP($A143,CAPTURE_DATA!$P$4:$T$500,3,FALSE),"")</f>
        <v/>
      </c>
      <c r="I143" s="181" t="str">
        <f>IFERROR(VLOOKUP($A143,CAPTURE_DATA!$P$4:$T$500,4,FALSE),"")</f>
        <v/>
      </c>
      <c r="J143" s="181" t="str">
        <f>IFERROR(VLOOKUP($A143,CAPTURE_DATA!$P$4:$T$500,5,FALSE),"")</f>
        <v/>
      </c>
      <c r="K143" s="181" t="str">
        <f>IFERROR(VLOOKUP($A143,CAPTURE_DATA!$P$4:$AC$500,14,FALSE),"")</f>
        <v/>
      </c>
      <c r="L143" s="182" t="str">
        <f>IF($B143="","",(IFERROR(VLOOKUP($B143,ROOST_SITE_INFO!$B$3:$S$501,3,FALSE),"")))</f>
        <v/>
      </c>
      <c r="M143" s="182" t="str">
        <f>IF($B143="","",(IFERROR(VLOOKUP($B143,ROOST_SITE_INFO!$B$3:$S$501,4,FALSE),"")))</f>
        <v/>
      </c>
      <c r="N143" s="182" t="str">
        <f>IF($B143="","",(IFERROR(VLOOKUP($B143,ROOST_SITE_INFO!$B$3:$S$501,5,FALSE),"")))</f>
        <v/>
      </c>
      <c r="O143" s="182" t="str">
        <f>IF($B143="","",(IFERROR(VLOOKUP($B143,ROOST_SITE_INFO!$B$3:$S$501,6,FALSE),"")))</f>
        <v/>
      </c>
      <c r="P143" s="182" t="str">
        <f>IF($B143="","",(IFERROR(VLOOKUP($B143,ROOST_SITE_INFO!$B$3:$S$501,7,FALSE),"")))</f>
        <v/>
      </c>
      <c r="Q143" s="182" t="str">
        <f>IF($B143="","",(IFERROR(VLOOKUP($B143,ROOST_SITE_INFO!$B$3:$S$501,8,FALSE),"")))</f>
        <v/>
      </c>
      <c r="R143" s="182" t="str">
        <f>IF($B143="","",(IFERROR(VLOOKUP($B143,ROOST_SITE_INFO!$B$3:$S$501,9,FALSE),"")))</f>
        <v/>
      </c>
      <c r="S143" s="182" t="str">
        <f>IF($B143="","",(IFERROR(VLOOKUP($B143,ROOST_SITE_INFO!$B$3:$S$501,10,FALSE),"")))</f>
        <v/>
      </c>
      <c r="T143" s="182" t="str">
        <f>IF($B143="","",(IFERROR(VLOOKUP($B143,ROOST_SITE_INFO!$B$3:$S$501,11,FALSE),"")))</f>
        <v/>
      </c>
      <c r="U143" s="182" t="str">
        <f>IF($B143="","",(IFERROR(VLOOKUP($B143,ROOST_SITE_INFO!$B$3:$S$501,12,FALSE),"")))</f>
        <v/>
      </c>
      <c r="V143" s="182" t="str">
        <f>IF($B143="","",(IFERROR(VLOOKUP($B143,ROOST_SITE_INFO!$B$3:$S$501,13,FALSE),"")))</f>
        <v/>
      </c>
      <c r="W143" s="182" t="str">
        <f>IF($B143="","",(IFERROR(VLOOKUP($B143,ROOST_SITE_INFO!$B$3:$S$501,14,FALSE),"")))</f>
        <v/>
      </c>
      <c r="X143" s="182" t="str">
        <f>IF($B143="","",(IFERROR(VLOOKUP($B143,ROOST_SITE_INFO!$B$3:$S$501,15,FALSE),"")))</f>
        <v/>
      </c>
      <c r="Y143" s="182" t="str">
        <f>IF($B143="","",(IFERROR(VLOOKUP($B143,ROOST_SITE_INFO!$B$3:$S$501,16,FALSE),"")))</f>
        <v/>
      </c>
      <c r="Z143" s="182" t="str">
        <f>IF($B143="","",(IFERROR(VLOOKUP($B143,ROOST_SITE_INFO!$B$3:$S$501,17,FALSE),"")))</f>
        <v/>
      </c>
      <c r="AA143" s="182" t="str">
        <f>IF($B143="","",(IFERROR(VLOOKUP($B143,ROOST_SITE_INFO!$B$3:$S$501,18,FALSE),"")))</f>
        <v/>
      </c>
    </row>
    <row r="144" spans="1:27" x14ac:dyDescent="0.25">
      <c r="A144" s="180" t="str">
        <f>IF(ROOST_COUNT!B143=0,"",ROOST_COUNT!B143)</f>
        <v/>
      </c>
      <c r="B144" s="180" t="str">
        <f>IF(ROOST_COUNT!D143=0,"",ROOST_COUNT!D143)</f>
        <v/>
      </c>
      <c r="C144" s="180" t="str">
        <f>IF(ROOST_COUNT!C143=0,"",ROOST_COUNT!C143)</f>
        <v/>
      </c>
      <c r="D144" s="180" t="str">
        <f>IF(ROOST_COUNT!E143=0,"",ROOST_COUNT!E143)</f>
        <v/>
      </c>
      <c r="E144" s="181" t="str">
        <f>IF(ROOST_COUNT!F143=0,"",ROOST_COUNT!F143)</f>
        <v/>
      </c>
      <c r="F144" s="181" t="str">
        <f>IF(ROOST_COUNT!A143=0,"",ROOST_COUNT!A143)</f>
        <v/>
      </c>
      <c r="G144" s="182" t="str">
        <f>IF(ROOST_COUNT!G143=0,"",ROOST_COUNT!G143)</f>
        <v/>
      </c>
      <c r="H144" s="181" t="str">
        <f>IFERROR(VLOOKUP($A144,CAPTURE_DATA!$P$4:$T$500,3,FALSE),"")</f>
        <v/>
      </c>
      <c r="I144" s="181" t="str">
        <f>IFERROR(VLOOKUP($A144,CAPTURE_DATA!$P$4:$T$500,4,FALSE),"")</f>
        <v/>
      </c>
      <c r="J144" s="181" t="str">
        <f>IFERROR(VLOOKUP($A144,CAPTURE_DATA!$P$4:$T$500,5,FALSE),"")</f>
        <v/>
      </c>
      <c r="K144" s="181" t="str">
        <f>IFERROR(VLOOKUP($A144,CAPTURE_DATA!$P$4:$AC$500,14,FALSE),"")</f>
        <v/>
      </c>
      <c r="L144" s="182" t="str">
        <f>IF($B144="","",(IFERROR(VLOOKUP($B144,ROOST_SITE_INFO!$B$3:$S$501,3,FALSE),"")))</f>
        <v/>
      </c>
      <c r="M144" s="182" t="str">
        <f>IF($B144="","",(IFERROR(VLOOKUP($B144,ROOST_SITE_INFO!$B$3:$S$501,4,FALSE),"")))</f>
        <v/>
      </c>
      <c r="N144" s="182" t="str">
        <f>IF($B144="","",(IFERROR(VLOOKUP($B144,ROOST_SITE_INFO!$B$3:$S$501,5,FALSE),"")))</f>
        <v/>
      </c>
      <c r="O144" s="182" t="str">
        <f>IF($B144="","",(IFERROR(VLOOKUP($B144,ROOST_SITE_INFO!$B$3:$S$501,6,FALSE),"")))</f>
        <v/>
      </c>
      <c r="P144" s="182" t="str">
        <f>IF($B144="","",(IFERROR(VLOOKUP($B144,ROOST_SITE_INFO!$B$3:$S$501,7,FALSE),"")))</f>
        <v/>
      </c>
      <c r="Q144" s="182" t="str">
        <f>IF($B144="","",(IFERROR(VLOOKUP($B144,ROOST_SITE_INFO!$B$3:$S$501,8,FALSE),"")))</f>
        <v/>
      </c>
      <c r="R144" s="182" t="str">
        <f>IF($B144="","",(IFERROR(VLOOKUP($B144,ROOST_SITE_INFO!$B$3:$S$501,9,FALSE),"")))</f>
        <v/>
      </c>
      <c r="S144" s="182" t="str">
        <f>IF($B144="","",(IFERROR(VLOOKUP($B144,ROOST_SITE_INFO!$B$3:$S$501,10,FALSE),"")))</f>
        <v/>
      </c>
      <c r="T144" s="182" t="str">
        <f>IF($B144="","",(IFERROR(VLOOKUP($B144,ROOST_SITE_INFO!$B$3:$S$501,11,FALSE),"")))</f>
        <v/>
      </c>
      <c r="U144" s="182" t="str">
        <f>IF($B144="","",(IFERROR(VLOOKUP($B144,ROOST_SITE_INFO!$B$3:$S$501,12,FALSE),"")))</f>
        <v/>
      </c>
      <c r="V144" s="182" t="str">
        <f>IF($B144="","",(IFERROR(VLOOKUP($B144,ROOST_SITE_INFO!$B$3:$S$501,13,FALSE),"")))</f>
        <v/>
      </c>
      <c r="W144" s="182" t="str">
        <f>IF($B144="","",(IFERROR(VLOOKUP($B144,ROOST_SITE_INFO!$B$3:$S$501,14,FALSE),"")))</f>
        <v/>
      </c>
      <c r="X144" s="182" t="str">
        <f>IF($B144="","",(IFERROR(VLOOKUP($B144,ROOST_SITE_INFO!$B$3:$S$501,15,FALSE),"")))</f>
        <v/>
      </c>
      <c r="Y144" s="182" t="str">
        <f>IF($B144="","",(IFERROR(VLOOKUP($B144,ROOST_SITE_INFO!$B$3:$S$501,16,FALSE),"")))</f>
        <v/>
      </c>
      <c r="Z144" s="182" t="str">
        <f>IF($B144="","",(IFERROR(VLOOKUP($B144,ROOST_SITE_INFO!$B$3:$S$501,17,FALSE),"")))</f>
        <v/>
      </c>
      <c r="AA144" s="182" t="str">
        <f>IF($B144="","",(IFERROR(VLOOKUP($B144,ROOST_SITE_INFO!$B$3:$S$501,18,FALSE),"")))</f>
        <v/>
      </c>
    </row>
    <row r="145" spans="1:27" x14ac:dyDescent="0.25">
      <c r="A145" s="180" t="str">
        <f>IF(ROOST_COUNT!B144=0,"",ROOST_COUNT!B144)</f>
        <v/>
      </c>
      <c r="B145" s="180" t="str">
        <f>IF(ROOST_COUNT!D144=0,"",ROOST_COUNT!D144)</f>
        <v/>
      </c>
      <c r="C145" s="180" t="str">
        <f>IF(ROOST_COUNT!C144=0,"",ROOST_COUNT!C144)</f>
        <v/>
      </c>
      <c r="D145" s="180" t="str">
        <f>IF(ROOST_COUNT!E144=0,"",ROOST_COUNT!E144)</f>
        <v/>
      </c>
      <c r="E145" s="181" t="str">
        <f>IF(ROOST_COUNT!F144=0,"",ROOST_COUNT!F144)</f>
        <v/>
      </c>
      <c r="F145" s="181" t="str">
        <f>IF(ROOST_COUNT!A144=0,"",ROOST_COUNT!A144)</f>
        <v/>
      </c>
      <c r="G145" s="182" t="str">
        <f>IF(ROOST_COUNT!G144=0,"",ROOST_COUNT!G144)</f>
        <v/>
      </c>
      <c r="H145" s="181" t="str">
        <f>IFERROR(VLOOKUP($A145,CAPTURE_DATA!$P$4:$T$500,3,FALSE),"")</f>
        <v/>
      </c>
      <c r="I145" s="181" t="str">
        <f>IFERROR(VLOOKUP($A145,CAPTURE_DATA!$P$4:$T$500,4,FALSE),"")</f>
        <v/>
      </c>
      <c r="J145" s="181" t="str">
        <f>IFERROR(VLOOKUP($A145,CAPTURE_DATA!$P$4:$T$500,5,FALSE),"")</f>
        <v/>
      </c>
      <c r="K145" s="181" t="str">
        <f>IFERROR(VLOOKUP($A145,CAPTURE_DATA!$P$4:$AC$500,14,FALSE),"")</f>
        <v/>
      </c>
      <c r="L145" s="182" t="str">
        <f>IF($B145="","",(IFERROR(VLOOKUP($B145,ROOST_SITE_INFO!$B$3:$S$501,3,FALSE),"")))</f>
        <v/>
      </c>
      <c r="M145" s="182" t="str">
        <f>IF($B145="","",(IFERROR(VLOOKUP($B145,ROOST_SITE_INFO!$B$3:$S$501,4,FALSE),"")))</f>
        <v/>
      </c>
      <c r="N145" s="182" t="str">
        <f>IF($B145="","",(IFERROR(VLOOKUP($B145,ROOST_SITE_INFO!$B$3:$S$501,5,FALSE),"")))</f>
        <v/>
      </c>
      <c r="O145" s="182" t="str">
        <f>IF($B145="","",(IFERROR(VLOOKUP($B145,ROOST_SITE_INFO!$B$3:$S$501,6,FALSE),"")))</f>
        <v/>
      </c>
      <c r="P145" s="182" t="str">
        <f>IF($B145="","",(IFERROR(VLOOKUP($B145,ROOST_SITE_INFO!$B$3:$S$501,7,FALSE),"")))</f>
        <v/>
      </c>
      <c r="Q145" s="182" t="str">
        <f>IF($B145="","",(IFERROR(VLOOKUP($B145,ROOST_SITE_INFO!$B$3:$S$501,8,FALSE),"")))</f>
        <v/>
      </c>
      <c r="R145" s="182" t="str">
        <f>IF($B145="","",(IFERROR(VLOOKUP($B145,ROOST_SITE_INFO!$B$3:$S$501,9,FALSE),"")))</f>
        <v/>
      </c>
      <c r="S145" s="182" t="str">
        <f>IF($B145="","",(IFERROR(VLOOKUP($B145,ROOST_SITE_INFO!$B$3:$S$501,10,FALSE),"")))</f>
        <v/>
      </c>
      <c r="T145" s="182" t="str">
        <f>IF($B145="","",(IFERROR(VLOOKUP($B145,ROOST_SITE_INFO!$B$3:$S$501,11,FALSE),"")))</f>
        <v/>
      </c>
      <c r="U145" s="182" t="str">
        <f>IF($B145="","",(IFERROR(VLOOKUP($B145,ROOST_SITE_INFO!$B$3:$S$501,12,FALSE),"")))</f>
        <v/>
      </c>
      <c r="V145" s="182" t="str">
        <f>IF($B145="","",(IFERROR(VLOOKUP($B145,ROOST_SITE_INFO!$B$3:$S$501,13,FALSE),"")))</f>
        <v/>
      </c>
      <c r="W145" s="182" t="str">
        <f>IF($B145="","",(IFERROR(VLOOKUP($B145,ROOST_SITE_INFO!$B$3:$S$501,14,FALSE),"")))</f>
        <v/>
      </c>
      <c r="X145" s="182" t="str">
        <f>IF($B145="","",(IFERROR(VLOOKUP($B145,ROOST_SITE_INFO!$B$3:$S$501,15,FALSE),"")))</f>
        <v/>
      </c>
      <c r="Y145" s="182" t="str">
        <f>IF($B145="","",(IFERROR(VLOOKUP($B145,ROOST_SITE_INFO!$B$3:$S$501,16,FALSE),"")))</f>
        <v/>
      </c>
      <c r="Z145" s="182" t="str">
        <f>IF($B145="","",(IFERROR(VLOOKUP($B145,ROOST_SITE_INFO!$B$3:$S$501,17,FALSE),"")))</f>
        <v/>
      </c>
      <c r="AA145" s="182" t="str">
        <f>IF($B145="","",(IFERROR(VLOOKUP($B145,ROOST_SITE_INFO!$B$3:$S$501,18,FALSE),"")))</f>
        <v/>
      </c>
    </row>
    <row r="146" spans="1:27" x14ac:dyDescent="0.25">
      <c r="A146" s="180" t="str">
        <f>IF(ROOST_COUNT!B145=0,"",ROOST_COUNT!B145)</f>
        <v/>
      </c>
      <c r="B146" s="180" t="str">
        <f>IF(ROOST_COUNT!D145=0,"",ROOST_COUNT!D145)</f>
        <v/>
      </c>
      <c r="C146" s="180" t="str">
        <f>IF(ROOST_COUNT!C145=0,"",ROOST_COUNT!C145)</f>
        <v/>
      </c>
      <c r="D146" s="180" t="str">
        <f>IF(ROOST_COUNT!E145=0,"",ROOST_COUNT!E145)</f>
        <v/>
      </c>
      <c r="E146" s="181" t="str">
        <f>IF(ROOST_COUNT!F145=0,"",ROOST_COUNT!F145)</f>
        <v/>
      </c>
      <c r="F146" s="181" t="str">
        <f>IF(ROOST_COUNT!A145=0,"",ROOST_COUNT!A145)</f>
        <v/>
      </c>
      <c r="G146" s="182" t="str">
        <f>IF(ROOST_COUNT!G145=0,"",ROOST_COUNT!G145)</f>
        <v/>
      </c>
      <c r="H146" s="181" t="str">
        <f>IFERROR(VLOOKUP($A146,CAPTURE_DATA!$P$4:$T$500,3,FALSE),"")</f>
        <v/>
      </c>
      <c r="I146" s="181" t="str">
        <f>IFERROR(VLOOKUP($A146,CAPTURE_DATA!$P$4:$T$500,4,FALSE),"")</f>
        <v/>
      </c>
      <c r="J146" s="181" t="str">
        <f>IFERROR(VLOOKUP($A146,CAPTURE_DATA!$P$4:$T$500,5,FALSE),"")</f>
        <v/>
      </c>
      <c r="K146" s="181" t="str">
        <f>IFERROR(VLOOKUP($A146,CAPTURE_DATA!$P$4:$AC$500,14,FALSE),"")</f>
        <v/>
      </c>
      <c r="L146" s="182" t="str">
        <f>IF($B146="","",(IFERROR(VLOOKUP($B146,ROOST_SITE_INFO!$B$3:$S$501,3,FALSE),"")))</f>
        <v/>
      </c>
      <c r="M146" s="182" t="str">
        <f>IF($B146="","",(IFERROR(VLOOKUP($B146,ROOST_SITE_INFO!$B$3:$S$501,4,FALSE),"")))</f>
        <v/>
      </c>
      <c r="N146" s="182" t="str">
        <f>IF($B146="","",(IFERROR(VLOOKUP($B146,ROOST_SITE_INFO!$B$3:$S$501,5,FALSE),"")))</f>
        <v/>
      </c>
      <c r="O146" s="182" t="str">
        <f>IF($B146="","",(IFERROR(VLOOKUP($B146,ROOST_SITE_INFO!$B$3:$S$501,6,FALSE),"")))</f>
        <v/>
      </c>
      <c r="P146" s="182" t="str">
        <f>IF($B146="","",(IFERROR(VLOOKUP($B146,ROOST_SITE_INFO!$B$3:$S$501,7,FALSE),"")))</f>
        <v/>
      </c>
      <c r="Q146" s="182" t="str">
        <f>IF($B146="","",(IFERROR(VLOOKUP($B146,ROOST_SITE_INFO!$B$3:$S$501,8,FALSE),"")))</f>
        <v/>
      </c>
      <c r="R146" s="182" t="str">
        <f>IF($B146="","",(IFERROR(VLOOKUP($B146,ROOST_SITE_INFO!$B$3:$S$501,9,FALSE),"")))</f>
        <v/>
      </c>
      <c r="S146" s="182" t="str">
        <f>IF($B146="","",(IFERROR(VLOOKUP($B146,ROOST_SITE_INFO!$B$3:$S$501,10,FALSE),"")))</f>
        <v/>
      </c>
      <c r="T146" s="182" t="str">
        <f>IF($B146="","",(IFERROR(VLOOKUP($B146,ROOST_SITE_INFO!$B$3:$S$501,11,FALSE),"")))</f>
        <v/>
      </c>
      <c r="U146" s="182" t="str">
        <f>IF($B146="","",(IFERROR(VLOOKUP($B146,ROOST_SITE_INFO!$B$3:$S$501,12,FALSE),"")))</f>
        <v/>
      </c>
      <c r="V146" s="182" t="str">
        <f>IF($B146="","",(IFERROR(VLOOKUP($B146,ROOST_SITE_INFO!$B$3:$S$501,13,FALSE),"")))</f>
        <v/>
      </c>
      <c r="W146" s="182" t="str">
        <f>IF($B146="","",(IFERROR(VLOOKUP($B146,ROOST_SITE_INFO!$B$3:$S$501,14,FALSE),"")))</f>
        <v/>
      </c>
      <c r="X146" s="182" t="str">
        <f>IF($B146="","",(IFERROR(VLOOKUP($B146,ROOST_SITE_INFO!$B$3:$S$501,15,FALSE),"")))</f>
        <v/>
      </c>
      <c r="Y146" s="182" t="str">
        <f>IF($B146="","",(IFERROR(VLOOKUP($B146,ROOST_SITE_INFO!$B$3:$S$501,16,FALSE),"")))</f>
        <v/>
      </c>
      <c r="Z146" s="182" t="str">
        <f>IF($B146="","",(IFERROR(VLOOKUP($B146,ROOST_SITE_INFO!$B$3:$S$501,17,FALSE),"")))</f>
        <v/>
      </c>
      <c r="AA146" s="182" t="str">
        <f>IF($B146="","",(IFERROR(VLOOKUP($B146,ROOST_SITE_INFO!$B$3:$S$501,18,FALSE),"")))</f>
        <v/>
      </c>
    </row>
    <row r="147" spans="1:27" x14ac:dyDescent="0.25">
      <c r="A147" s="180" t="str">
        <f>IF(ROOST_COUNT!B146=0,"",ROOST_COUNT!B146)</f>
        <v/>
      </c>
      <c r="B147" s="180" t="str">
        <f>IF(ROOST_COUNT!D146=0,"",ROOST_COUNT!D146)</f>
        <v/>
      </c>
      <c r="C147" s="180" t="str">
        <f>IF(ROOST_COUNT!C146=0,"",ROOST_COUNT!C146)</f>
        <v/>
      </c>
      <c r="D147" s="180" t="str">
        <f>IF(ROOST_COUNT!E146=0,"",ROOST_COUNT!E146)</f>
        <v/>
      </c>
      <c r="E147" s="181" t="str">
        <f>IF(ROOST_COUNT!F146=0,"",ROOST_COUNT!F146)</f>
        <v/>
      </c>
      <c r="F147" s="181" t="str">
        <f>IF(ROOST_COUNT!A146=0,"",ROOST_COUNT!A146)</f>
        <v/>
      </c>
      <c r="G147" s="182" t="str">
        <f>IF(ROOST_COUNT!G146=0,"",ROOST_COUNT!G146)</f>
        <v/>
      </c>
      <c r="H147" s="181" t="str">
        <f>IFERROR(VLOOKUP($A147,CAPTURE_DATA!$P$4:$T$500,3,FALSE),"")</f>
        <v/>
      </c>
      <c r="I147" s="181" t="str">
        <f>IFERROR(VLOOKUP($A147,CAPTURE_DATA!$P$4:$T$500,4,FALSE),"")</f>
        <v/>
      </c>
      <c r="J147" s="181" t="str">
        <f>IFERROR(VLOOKUP($A147,CAPTURE_DATA!$P$4:$T$500,5,FALSE),"")</f>
        <v/>
      </c>
      <c r="K147" s="181" t="str">
        <f>IFERROR(VLOOKUP($A147,CAPTURE_DATA!$P$4:$AC$500,14,FALSE),"")</f>
        <v/>
      </c>
      <c r="L147" s="182" t="str">
        <f>IF($B147="","",(IFERROR(VLOOKUP($B147,ROOST_SITE_INFO!$B$3:$S$501,3,FALSE),"")))</f>
        <v/>
      </c>
      <c r="M147" s="182" t="str">
        <f>IF($B147="","",(IFERROR(VLOOKUP($B147,ROOST_SITE_INFO!$B$3:$S$501,4,FALSE),"")))</f>
        <v/>
      </c>
      <c r="N147" s="182" t="str">
        <f>IF($B147="","",(IFERROR(VLOOKUP($B147,ROOST_SITE_INFO!$B$3:$S$501,5,FALSE),"")))</f>
        <v/>
      </c>
      <c r="O147" s="182" t="str">
        <f>IF($B147="","",(IFERROR(VLOOKUP($B147,ROOST_SITE_INFO!$B$3:$S$501,6,FALSE),"")))</f>
        <v/>
      </c>
      <c r="P147" s="182" t="str">
        <f>IF($B147="","",(IFERROR(VLOOKUP($B147,ROOST_SITE_INFO!$B$3:$S$501,7,FALSE),"")))</f>
        <v/>
      </c>
      <c r="Q147" s="182" t="str">
        <f>IF($B147="","",(IFERROR(VLOOKUP($B147,ROOST_SITE_INFO!$B$3:$S$501,8,FALSE),"")))</f>
        <v/>
      </c>
      <c r="R147" s="182" t="str">
        <f>IF($B147="","",(IFERROR(VLOOKUP($B147,ROOST_SITE_INFO!$B$3:$S$501,9,FALSE),"")))</f>
        <v/>
      </c>
      <c r="S147" s="182" t="str">
        <f>IF($B147="","",(IFERROR(VLOOKUP($B147,ROOST_SITE_INFO!$B$3:$S$501,10,FALSE),"")))</f>
        <v/>
      </c>
      <c r="T147" s="182" t="str">
        <f>IF($B147="","",(IFERROR(VLOOKUP($B147,ROOST_SITE_INFO!$B$3:$S$501,11,FALSE),"")))</f>
        <v/>
      </c>
      <c r="U147" s="182" t="str">
        <f>IF($B147="","",(IFERROR(VLOOKUP($B147,ROOST_SITE_INFO!$B$3:$S$501,12,FALSE),"")))</f>
        <v/>
      </c>
      <c r="V147" s="182" t="str">
        <f>IF($B147="","",(IFERROR(VLOOKUP($B147,ROOST_SITE_INFO!$B$3:$S$501,13,FALSE),"")))</f>
        <v/>
      </c>
      <c r="W147" s="182" t="str">
        <f>IF($B147="","",(IFERROR(VLOOKUP($B147,ROOST_SITE_INFO!$B$3:$S$501,14,FALSE),"")))</f>
        <v/>
      </c>
      <c r="X147" s="182" t="str">
        <f>IF($B147="","",(IFERROR(VLOOKUP($B147,ROOST_SITE_INFO!$B$3:$S$501,15,FALSE),"")))</f>
        <v/>
      </c>
      <c r="Y147" s="182" t="str">
        <f>IF($B147="","",(IFERROR(VLOOKUP($B147,ROOST_SITE_INFO!$B$3:$S$501,16,FALSE),"")))</f>
        <v/>
      </c>
      <c r="Z147" s="182" t="str">
        <f>IF($B147="","",(IFERROR(VLOOKUP($B147,ROOST_SITE_INFO!$B$3:$S$501,17,FALSE),"")))</f>
        <v/>
      </c>
      <c r="AA147" s="182" t="str">
        <f>IF($B147="","",(IFERROR(VLOOKUP($B147,ROOST_SITE_INFO!$B$3:$S$501,18,FALSE),"")))</f>
        <v/>
      </c>
    </row>
    <row r="148" spans="1:27" x14ac:dyDescent="0.25">
      <c r="A148" s="180" t="str">
        <f>IF(ROOST_COUNT!B147=0,"",ROOST_COUNT!B147)</f>
        <v/>
      </c>
      <c r="B148" s="180" t="str">
        <f>IF(ROOST_COUNT!D147=0,"",ROOST_COUNT!D147)</f>
        <v/>
      </c>
      <c r="C148" s="180" t="str">
        <f>IF(ROOST_COUNT!C147=0,"",ROOST_COUNT!C147)</f>
        <v/>
      </c>
      <c r="D148" s="180" t="str">
        <f>IF(ROOST_COUNT!E147=0,"",ROOST_COUNT!E147)</f>
        <v/>
      </c>
      <c r="E148" s="181" t="str">
        <f>IF(ROOST_COUNT!F147=0,"",ROOST_COUNT!F147)</f>
        <v/>
      </c>
      <c r="F148" s="181" t="str">
        <f>IF(ROOST_COUNT!A147=0,"",ROOST_COUNT!A147)</f>
        <v/>
      </c>
      <c r="G148" s="182" t="str">
        <f>IF(ROOST_COUNT!G147=0,"",ROOST_COUNT!G147)</f>
        <v/>
      </c>
      <c r="H148" s="181" t="str">
        <f>IFERROR(VLOOKUP($A148,CAPTURE_DATA!$P$4:$T$500,3,FALSE),"")</f>
        <v/>
      </c>
      <c r="I148" s="181" t="str">
        <f>IFERROR(VLOOKUP($A148,CAPTURE_DATA!$P$4:$T$500,4,FALSE),"")</f>
        <v/>
      </c>
      <c r="J148" s="181" t="str">
        <f>IFERROR(VLOOKUP($A148,CAPTURE_DATA!$P$4:$T$500,5,FALSE),"")</f>
        <v/>
      </c>
      <c r="K148" s="181" t="str">
        <f>IFERROR(VLOOKUP($A148,CAPTURE_DATA!$P$4:$AC$500,14,FALSE),"")</f>
        <v/>
      </c>
      <c r="L148" s="182" t="str">
        <f>IF($B148="","",(IFERROR(VLOOKUP($B148,ROOST_SITE_INFO!$B$3:$S$501,3,FALSE),"")))</f>
        <v/>
      </c>
      <c r="M148" s="182" t="str">
        <f>IF($B148="","",(IFERROR(VLOOKUP($B148,ROOST_SITE_INFO!$B$3:$S$501,4,FALSE),"")))</f>
        <v/>
      </c>
      <c r="N148" s="182" t="str">
        <f>IF($B148="","",(IFERROR(VLOOKUP($B148,ROOST_SITE_INFO!$B$3:$S$501,5,FALSE),"")))</f>
        <v/>
      </c>
      <c r="O148" s="182" t="str">
        <f>IF($B148="","",(IFERROR(VLOOKUP($B148,ROOST_SITE_INFO!$B$3:$S$501,6,FALSE),"")))</f>
        <v/>
      </c>
      <c r="P148" s="182" t="str">
        <f>IF($B148="","",(IFERROR(VLOOKUP($B148,ROOST_SITE_INFO!$B$3:$S$501,7,FALSE),"")))</f>
        <v/>
      </c>
      <c r="Q148" s="182" t="str">
        <f>IF($B148="","",(IFERROR(VLOOKUP($B148,ROOST_SITE_INFO!$B$3:$S$501,8,FALSE),"")))</f>
        <v/>
      </c>
      <c r="R148" s="182" t="str">
        <f>IF($B148="","",(IFERROR(VLOOKUP($B148,ROOST_SITE_INFO!$B$3:$S$501,9,FALSE),"")))</f>
        <v/>
      </c>
      <c r="S148" s="182" t="str">
        <f>IF($B148="","",(IFERROR(VLOOKUP($B148,ROOST_SITE_INFO!$B$3:$S$501,10,FALSE),"")))</f>
        <v/>
      </c>
      <c r="T148" s="182" t="str">
        <f>IF($B148="","",(IFERROR(VLOOKUP($B148,ROOST_SITE_INFO!$B$3:$S$501,11,FALSE),"")))</f>
        <v/>
      </c>
      <c r="U148" s="182" t="str">
        <f>IF($B148="","",(IFERROR(VLOOKUP($B148,ROOST_SITE_INFO!$B$3:$S$501,12,FALSE),"")))</f>
        <v/>
      </c>
      <c r="V148" s="182" t="str">
        <f>IF($B148="","",(IFERROR(VLOOKUP($B148,ROOST_SITE_INFO!$B$3:$S$501,13,FALSE),"")))</f>
        <v/>
      </c>
      <c r="W148" s="182" t="str">
        <f>IF($B148="","",(IFERROR(VLOOKUP($B148,ROOST_SITE_INFO!$B$3:$S$501,14,FALSE),"")))</f>
        <v/>
      </c>
      <c r="X148" s="182" t="str">
        <f>IF($B148="","",(IFERROR(VLOOKUP($B148,ROOST_SITE_INFO!$B$3:$S$501,15,FALSE),"")))</f>
        <v/>
      </c>
      <c r="Y148" s="182" t="str">
        <f>IF($B148="","",(IFERROR(VLOOKUP($B148,ROOST_SITE_INFO!$B$3:$S$501,16,FALSE),"")))</f>
        <v/>
      </c>
      <c r="Z148" s="182" t="str">
        <f>IF($B148="","",(IFERROR(VLOOKUP($B148,ROOST_SITE_INFO!$B$3:$S$501,17,FALSE),"")))</f>
        <v/>
      </c>
      <c r="AA148" s="182" t="str">
        <f>IF($B148="","",(IFERROR(VLOOKUP($B148,ROOST_SITE_INFO!$B$3:$S$501,18,FALSE),"")))</f>
        <v/>
      </c>
    </row>
    <row r="149" spans="1:27" x14ac:dyDescent="0.25">
      <c r="A149" s="180" t="str">
        <f>IF(ROOST_COUNT!B148=0,"",ROOST_COUNT!B148)</f>
        <v/>
      </c>
      <c r="B149" s="180" t="str">
        <f>IF(ROOST_COUNT!D148=0,"",ROOST_COUNT!D148)</f>
        <v/>
      </c>
      <c r="C149" s="180" t="str">
        <f>IF(ROOST_COUNT!C148=0,"",ROOST_COUNT!C148)</f>
        <v/>
      </c>
      <c r="D149" s="180" t="str">
        <f>IF(ROOST_COUNT!E148=0,"",ROOST_COUNT!E148)</f>
        <v/>
      </c>
      <c r="E149" s="181" t="str">
        <f>IF(ROOST_COUNT!F148=0,"",ROOST_COUNT!F148)</f>
        <v/>
      </c>
      <c r="F149" s="181" t="str">
        <f>IF(ROOST_COUNT!A148=0,"",ROOST_COUNT!A148)</f>
        <v/>
      </c>
      <c r="G149" s="182" t="str">
        <f>IF(ROOST_COUNT!G148=0,"",ROOST_COUNT!G148)</f>
        <v/>
      </c>
      <c r="H149" s="181" t="str">
        <f>IFERROR(VLOOKUP($A149,CAPTURE_DATA!$P$4:$T$500,3,FALSE),"")</f>
        <v/>
      </c>
      <c r="I149" s="181" t="str">
        <f>IFERROR(VLOOKUP($A149,CAPTURE_DATA!$P$4:$T$500,4,FALSE),"")</f>
        <v/>
      </c>
      <c r="J149" s="181" t="str">
        <f>IFERROR(VLOOKUP($A149,CAPTURE_DATA!$P$4:$T$500,5,FALSE),"")</f>
        <v/>
      </c>
      <c r="K149" s="181" t="str">
        <f>IFERROR(VLOOKUP($A149,CAPTURE_DATA!$P$4:$AC$500,14,FALSE),"")</f>
        <v/>
      </c>
      <c r="L149" s="182" t="str">
        <f>IF($B149="","",(IFERROR(VLOOKUP($B149,ROOST_SITE_INFO!$B$3:$S$501,3,FALSE),"")))</f>
        <v/>
      </c>
      <c r="M149" s="182" t="str">
        <f>IF($B149="","",(IFERROR(VLOOKUP($B149,ROOST_SITE_INFO!$B$3:$S$501,4,FALSE),"")))</f>
        <v/>
      </c>
      <c r="N149" s="182" t="str">
        <f>IF($B149="","",(IFERROR(VLOOKUP($B149,ROOST_SITE_INFO!$B$3:$S$501,5,FALSE),"")))</f>
        <v/>
      </c>
      <c r="O149" s="182" t="str">
        <f>IF($B149="","",(IFERROR(VLOOKUP($B149,ROOST_SITE_INFO!$B$3:$S$501,6,FALSE),"")))</f>
        <v/>
      </c>
      <c r="P149" s="182" t="str">
        <f>IF($B149="","",(IFERROR(VLOOKUP($B149,ROOST_SITE_INFO!$B$3:$S$501,7,FALSE),"")))</f>
        <v/>
      </c>
      <c r="Q149" s="182" t="str">
        <f>IF($B149="","",(IFERROR(VLOOKUP($B149,ROOST_SITE_INFO!$B$3:$S$501,8,FALSE),"")))</f>
        <v/>
      </c>
      <c r="R149" s="182" t="str">
        <f>IF($B149="","",(IFERROR(VLOOKUP($B149,ROOST_SITE_INFO!$B$3:$S$501,9,FALSE),"")))</f>
        <v/>
      </c>
      <c r="S149" s="182" t="str">
        <f>IF($B149="","",(IFERROR(VLOOKUP($B149,ROOST_SITE_INFO!$B$3:$S$501,10,FALSE),"")))</f>
        <v/>
      </c>
      <c r="T149" s="182" t="str">
        <f>IF($B149="","",(IFERROR(VLOOKUP($B149,ROOST_SITE_INFO!$B$3:$S$501,11,FALSE),"")))</f>
        <v/>
      </c>
      <c r="U149" s="182" t="str">
        <f>IF($B149="","",(IFERROR(VLOOKUP($B149,ROOST_SITE_INFO!$B$3:$S$501,12,FALSE),"")))</f>
        <v/>
      </c>
      <c r="V149" s="182" t="str">
        <f>IF($B149="","",(IFERROR(VLOOKUP($B149,ROOST_SITE_INFO!$B$3:$S$501,13,FALSE),"")))</f>
        <v/>
      </c>
      <c r="W149" s="182" t="str">
        <f>IF($B149="","",(IFERROR(VLOOKUP($B149,ROOST_SITE_INFO!$B$3:$S$501,14,FALSE),"")))</f>
        <v/>
      </c>
      <c r="X149" s="182" t="str">
        <f>IF($B149="","",(IFERROR(VLOOKUP($B149,ROOST_SITE_INFO!$B$3:$S$501,15,FALSE),"")))</f>
        <v/>
      </c>
      <c r="Y149" s="182" t="str">
        <f>IF($B149="","",(IFERROR(VLOOKUP($B149,ROOST_SITE_INFO!$B$3:$S$501,16,FALSE),"")))</f>
        <v/>
      </c>
      <c r="Z149" s="182" t="str">
        <f>IF($B149="","",(IFERROR(VLOOKUP($B149,ROOST_SITE_INFO!$B$3:$S$501,17,FALSE),"")))</f>
        <v/>
      </c>
      <c r="AA149" s="182" t="str">
        <f>IF($B149="","",(IFERROR(VLOOKUP($B149,ROOST_SITE_INFO!$B$3:$S$501,18,FALSE),"")))</f>
        <v/>
      </c>
    </row>
    <row r="150" spans="1:27" x14ac:dyDescent="0.25">
      <c r="A150" s="180" t="str">
        <f>IF(ROOST_COUNT!B149=0,"",ROOST_COUNT!B149)</f>
        <v/>
      </c>
      <c r="B150" s="180" t="str">
        <f>IF(ROOST_COUNT!D149=0,"",ROOST_COUNT!D149)</f>
        <v/>
      </c>
      <c r="C150" s="180" t="str">
        <f>IF(ROOST_COUNT!C149=0,"",ROOST_COUNT!C149)</f>
        <v/>
      </c>
      <c r="D150" s="180" t="str">
        <f>IF(ROOST_COUNT!E149=0,"",ROOST_COUNT!E149)</f>
        <v/>
      </c>
      <c r="E150" s="181" t="str">
        <f>IF(ROOST_COUNT!F149=0,"",ROOST_COUNT!F149)</f>
        <v/>
      </c>
      <c r="F150" s="181" t="str">
        <f>IF(ROOST_COUNT!A149=0,"",ROOST_COUNT!A149)</f>
        <v/>
      </c>
      <c r="G150" s="182" t="str">
        <f>IF(ROOST_COUNT!G149=0,"",ROOST_COUNT!G149)</f>
        <v/>
      </c>
      <c r="H150" s="181" t="str">
        <f>IFERROR(VLOOKUP($A150,CAPTURE_DATA!$P$4:$T$500,3,FALSE),"")</f>
        <v/>
      </c>
      <c r="I150" s="181" t="str">
        <f>IFERROR(VLOOKUP($A150,CAPTURE_DATA!$P$4:$T$500,4,FALSE),"")</f>
        <v/>
      </c>
      <c r="J150" s="181" t="str">
        <f>IFERROR(VLOOKUP($A150,CAPTURE_DATA!$P$4:$T$500,5,FALSE),"")</f>
        <v/>
      </c>
      <c r="K150" s="181" t="str">
        <f>IFERROR(VLOOKUP($A150,CAPTURE_DATA!$P$4:$AC$500,14,FALSE),"")</f>
        <v/>
      </c>
      <c r="L150" s="182" t="str">
        <f>IF($B150="","",(IFERROR(VLOOKUP($B150,ROOST_SITE_INFO!$B$3:$S$501,3,FALSE),"")))</f>
        <v/>
      </c>
      <c r="M150" s="182" t="str">
        <f>IF($B150="","",(IFERROR(VLOOKUP($B150,ROOST_SITE_INFO!$B$3:$S$501,4,FALSE),"")))</f>
        <v/>
      </c>
      <c r="N150" s="182" t="str">
        <f>IF($B150="","",(IFERROR(VLOOKUP($B150,ROOST_SITE_INFO!$B$3:$S$501,5,FALSE),"")))</f>
        <v/>
      </c>
      <c r="O150" s="182" t="str">
        <f>IF($B150="","",(IFERROR(VLOOKUP($B150,ROOST_SITE_INFO!$B$3:$S$501,6,FALSE),"")))</f>
        <v/>
      </c>
      <c r="P150" s="182" t="str">
        <f>IF($B150="","",(IFERROR(VLOOKUP($B150,ROOST_SITE_INFO!$B$3:$S$501,7,FALSE),"")))</f>
        <v/>
      </c>
      <c r="Q150" s="182" t="str">
        <f>IF($B150="","",(IFERROR(VLOOKUP($B150,ROOST_SITE_INFO!$B$3:$S$501,8,FALSE),"")))</f>
        <v/>
      </c>
      <c r="R150" s="182" t="str">
        <f>IF($B150="","",(IFERROR(VLOOKUP($B150,ROOST_SITE_INFO!$B$3:$S$501,9,FALSE),"")))</f>
        <v/>
      </c>
      <c r="S150" s="182" t="str">
        <f>IF($B150="","",(IFERROR(VLOOKUP($B150,ROOST_SITE_INFO!$B$3:$S$501,10,FALSE),"")))</f>
        <v/>
      </c>
      <c r="T150" s="182" t="str">
        <f>IF($B150="","",(IFERROR(VLOOKUP($B150,ROOST_SITE_INFO!$B$3:$S$501,11,FALSE),"")))</f>
        <v/>
      </c>
      <c r="U150" s="182" t="str">
        <f>IF($B150="","",(IFERROR(VLOOKUP($B150,ROOST_SITE_INFO!$B$3:$S$501,12,FALSE),"")))</f>
        <v/>
      </c>
      <c r="V150" s="182" t="str">
        <f>IF($B150="","",(IFERROR(VLOOKUP($B150,ROOST_SITE_INFO!$B$3:$S$501,13,FALSE),"")))</f>
        <v/>
      </c>
      <c r="W150" s="182" t="str">
        <f>IF($B150="","",(IFERROR(VLOOKUP($B150,ROOST_SITE_INFO!$B$3:$S$501,14,FALSE),"")))</f>
        <v/>
      </c>
      <c r="X150" s="182" t="str">
        <f>IF($B150="","",(IFERROR(VLOOKUP($B150,ROOST_SITE_INFO!$B$3:$S$501,15,FALSE),"")))</f>
        <v/>
      </c>
      <c r="Y150" s="182" t="str">
        <f>IF($B150="","",(IFERROR(VLOOKUP($B150,ROOST_SITE_INFO!$B$3:$S$501,16,FALSE),"")))</f>
        <v/>
      </c>
      <c r="Z150" s="182" t="str">
        <f>IF($B150="","",(IFERROR(VLOOKUP($B150,ROOST_SITE_INFO!$B$3:$S$501,17,FALSE),"")))</f>
        <v/>
      </c>
      <c r="AA150" s="182" t="str">
        <f>IF($B150="","",(IFERROR(VLOOKUP($B150,ROOST_SITE_INFO!$B$3:$S$501,18,FALSE),"")))</f>
        <v/>
      </c>
    </row>
    <row r="151" spans="1:27" x14ac:dyDescent="0.25">
      <c r="A151" s="180" t="str">
        <f>IF(ROOST_COUNT!B150=0,"",ROOST_COUNT!B150)</f>
        <v/>
      </c>
      <c r="B151" s="180" t="str">
        <f>IF(ROOST_COUNT!D150=0,"",ROOST_COUNT!D150)</f>
        <v/>
      </c>
      <c r="C151" s="180" t="str">
        <f>IF(ROOST_COUNT!C150=0,"",ROOST_COUNT!C150)</f>
        <v/>
      </c>
      <c r="D151" s="180" t="str">
        <f>IF(ROOST_COUNT!E150=0,"",ROOST_COUNT!E150)</f>
        <v/>
      </c>
      <c r="E151" s="181" t="str">
        <f>IF(ROOST_COUNT!F150=0,"",ROOST_COUNT!F150)</f>
        <v/>
      </c>
      <c r="F151" s="181" t="str">
        <f>IF(ROOST_COUNT!A150=0,"",ROOST_COUNT!A150)</f>
        <v/>
      </c>
      <c r="G151" s="182" t="str">
        <f>IF(ROOST_COUNT!G150=0,"",ROOST_COUNT!G150)</f>
        <v/>
      </c>
      <c r="H151" s="181" t="str">
        <f>IFERROR(VLOOKUP($A151,CAPTURE_DATA!$P$4:$T$500,3,FALSE),"")</f>
        <v/>
      </c>
      <c r="I151" s="181" t="str">
        <f>IFERROR(VLOOKUP($A151,CAPTURE_DATA!$P$4:$T$500,4,FALSE),"")</f>
        <v/>
      </c>
      <c r="J151" s="181" t="str">
        <f>IFERROR(VLOOKUP($A151,CAPTURE_DATA!$P$4:$T$500,5,FALSE),"")</f>
        <v/>
      </c>
      <c r="K151" s="181" t="str">
        <f>IFERROR(VLOOKUP($A151,CAPTURE_DATA!$P$4:$AC$500,14,FALSE),"")</f>
        <v/>
      </c>
      <c r="L151" s="182" t="str">
        <f>IF($B151="","",(IFERROR(VLOOKUP($B151,ROOST_SITE_INFO!$B$3:$S$501,3,FALSE),"")))</f>
        <v/>
      </c>
      <c r="M151" s="182" t="str">
        <f>IF($B151="","",(IFERROR(VLOOKUP($B151,ROOST_SITE_INFO!$B$3:$S$501,4,FALSE),"")))</f>
        <v/>
      </c>
      <c r="N151" s="182" t="str">
        <f>IF($B151="","",(IFERROR(VLOOKUP($B151,ROOST_SITE_INFO!$B$3:$S$501,5,FALSE),"")))</f>
        <v/>
      </c>
      <c r="O151" s="182" t="str">
        <f>IF($B151="","",(IFERROR(VLOOKUP($B151,ROOST_SITE_INFO!$B$3:$S$501,6,FALSE),"")))</f>
        <v/>
      </c>
      <c r="P151" s="182" t="str">
        <f>IF($B151="","",(IFERROR(VLOOKUP($B151,ROOST_SITE_INFO!$B$3:$S$501,7,FALSE),"")))</f>
        <v/>
      </c>
      <c r="Q151" s="182" t="str">
        <f>IF($B151="","",(IFERROR(VLOOKUP($B151,ROOST_SITE_INFO!$B$3:$S$501,8,FALSE),"")))</f>
        <v/>
      </c>
      <c r="R151" s="182" t="str">
        <f>IF($B151="","",(IFERROR(VLOOKUP($B151,ROOST_SITE_INFO!$B$3:$S$501,9,FALSE),"")))</f>
        <v/>
      </c>
      <c r="S151" s="182" t="str">
        <f>IF($B151="","",(IFERROR(VLOOKUP($B151,ROOST_SITE_INFO!$B$3:$S$501,10,FALSE),"")))</f>
        <v/>
      </c>
      <c r="T151" s="182" t="str">
        <f>IF($B151="","",(IFERROR(VLOOKUP($B151,ROOST_SITE_INFO!$B$3:$S$501,11,FALSE),"")))</f>
        <v/>
      </c>
      <c r="U151" s="182" t="str">
        <f>IF($B151="","",(IFERROR(VLOOKUP($B151,ROOST_SITE_INFO!$B$3:$S$501,12,FALSE),"")))</f>
        <v/>
      </c>
      <c r="V151" s="182" t="str">
        <f>IF($B151="","",(IFERROR(VLOOKUP($B151,ROOST_SITE_INFO!$B$3:$S$501,13,FALSE),"")))</f>
        <v/>
      </c>
      <c r="W151" s="182" t="str">
        <f>IF($B151="","",(IFERROR(VLOOKUP($B151,ROOST_SITE_INFO!$B$3:$S$501,14,FALSE),"")))</f>
        <v/>
      </c>
      <c r="X151" s="182" t="str">
        <f>IF($B151="","",(IFERROR(VLOOKUP($B151,ROOST_SITE_INFO!$B$3:$S$501,15,FALSE),"")))</f>
        <v/>
      </c>
      <c r="Y151" s="182" t="str">
        <f>IF($B151="","",(IFERROR(VLOOKUP($B151,ROOST_SITE_INFO!$B$3:$S$501,16,FALSE),"")))</f>
        <v/>
      </c>
      <c r="Z151" s="182" t="str">
        <f>IF($B151="","",(IFERROR(VLOOKUP($B151,ROOST_SITE_INFO!$B$3:$S$501,17,FALSE),"")))</f>
        <v/>
      </c>
      <c r="AA151" s="182" t="str">
        <f>IF($B151="","",(IFERROR(VLOOKUP($B151,ROOST_SITE_INFO!$B$3:$S$501,18,FALSE),"")))</f>
        <v/>
      </c>
    </row>
    <row r="152" spans="1:27" x14ac:dyDescent="0.25">
      <c r="A152" s="180" t="str">
        <f>IF(ROOST_COUNT!B151=0,"",ROOST_COUNT!B151)</f>
        <v/>
      </c>
      <c r="B152" s="180" t="str">
        <f>IF(ROOST_COUNT!D151=0,"",ROOST_COUNT!D151)</f>
        <v/>
      </c>
      <c r="C152" s="180" t="str">
        <f>IF(ROOST_COUNT!C151=0,"",ROOST_COUNT!C151)</f>
        <v/>
      </c>
      <c r="D152" s="180" t="str">
        <f>IF(ROOST_COUNT!E151=0,"",ROOST_COUNT!E151)</f>
        <v/>
      </c>
      <c r="E152" s="181" t="str">
        <f>IF(ROOST_COUNT!F151=0,"",ROOST_COUNT!F151)</f>
        <v/>
      </c>
      <c r="F152" s="181" t="str">
        <f>IF(ROOST_COUNT!A151=0,"",ROOST_COUNT!A151)</f>
        <v/>
      </c>
      <c r="G152" s="182" t="str">
        <f>IF(ROOST_COUNT!G151=0,"",ROOST_COUNT!G151)</f>
        <v/>
      </c>
      <c r="H152" s="181" t="str">
        <f>IFERROR(VLOOKUP($A152,CAPTURE_DATA!$P$4:$T$500,3,FALSE),"")</f>
        <v/>
      </c>
      <c r="I152" s="181" t="str">
        <f>IFERROR(VLOOKUP($A152,CAPTURE_DATA!$P$4:$T$500,4,FALSE),"")</f>
        <v/>
      </c>
      <c r="J152" s="181" t="str">
        <f>IFERROR(VLOOKUP($A152,CAPTURE_DATA!$P$4:$T$500,5,FALSE),"")</f>
        <v/>
      </c>
      <c r="K152" s="181" t="str">
        <f>IFERROR(VLOOKUP($A152,CAPTURE_DATA!$P$4:$AC$500,14,FALSE),"")</f>
        <v/>
      </c>
      <c r="L152" s="182" t="str">
        <f>IF($B152="","",(IFERROR(VLOOKUP($B152,ROOST_SITE_INFO!$B$3:$S$501,3,FALSE),"")))</f>
        <v/>
      </c>
      <c r="M152" s="182" t="str">
        <f>IF($B152="","",(IFERROR(VLOOKUP($B152,ROOST_SITE_INFO!$B$3:$S$501,4,FALSE),"")))</f>
        <v/>
      </c>
      <c r="N152" s="182" t="str">
        <f>IF($B152="","",(IFERROR(VLOOKUP($B152,ROOST_SITE_INFO!$B$3:$S$501,5,FALSE),"")))</f>
        <v/>
      </c>
      <c r="O152" s="182" t="str">
        <f>IF($B152="","",(IFERROR(VLOOKUP($B152,ROOST_SITE_INFO!$B$3:$S$501,6,FALSE),"")))</f>
        <v/>
      </c>
      <c r="P152" s="182" t="str">
        <f>IF($B152="","",(IFERROR(VLOOKUP($B152,ROOST_SITE_INFO!$B$3:$S$501,7,FALSE),"")))</f>
        <v/>
      </c>
      <c r="Q152" s="182" t="str">
        <f>IF($B152="","",(IFERROR(VLOOKUP($B152,ROOST_SITE_INFO!$B$3:$S$501,8,FALSE),"")))</f>
        <v/>
      </c>
      <c r="R152" s="182" t="str">
        <f>IF($B152="","",(IFERROR(VLOOKUP($B152,ROOST_SITE_INFO!$B$3:$S$501,9,FALSE),"")))</f>
        <v/>
      </c>
      <c r="S152" s="182" t="str">
        <f>IF($B152="","",(IFERROR(VLOOKUP($B152,ROOST_SITE_INFO!$B$3:$S$501,10,FALSE),"")))</f>
        <v/>
      </c>
      <c r="T152" s="182" t="str">
        <f>IF($B152="","",(IFERROR(VLOOKUP($B152,ROOST_SITE_INFO!$B$3:$S$501,11,FALSE),"")))</f>
        <v/>
      </c>
      <c r="U152" s="182" t="str">
        <f>IF($B152="","",(IFERROR(VLOOKUP($B152,ROOST_SITE_INFO!$B$3:$S$501,12,FALSE),"")))</f>
        <v/>
      </c>
      <c r="V152" s="182" t="str">
        <f>IF($B152="","",(IFERROR(VLOOKUP($B152,ROOST_SITE_INFO!$B$3:$S$501,13,FALSE),"")))</f>
        <v/>
      </c>
      <c r="W152" s="182" t="str">
        <f>IF($B152="","",(IFERROR(VLOOKUP($B152,ROOST_SITE_INFO!$B$3:$S$501,14,FALSE),"")))</f>
        <v/>
      </c>
      <c r="X152" s="182" t="str">
        <f>IF($B152="","",(IFERROR(VLOOKUP($B152,ROOST_SITE_INFO!$B$3:$S$501,15,FALSE),"")))</f>
        <v/>
      </c>
      <c r="Y152" s="182" t="str">
        <f>IF($B152="","",(IFERROR(VLOOKUP($B152,ROOST_SITE_INFO!$B$3:$S$501,16,FALSE),"")))</f>
        <v/>
      </c>
      <c r="Z152" s="182" t="str">
        <f>IF($B152="","",(IFERROR(VLOOKUP($B152,ROOST_SITE_INFO!$B$3:$S$501,17,FALSE),"")))</f>
        <v/>
      </c>
      <c r="AA152" s="182" t="str">
        <f>IF($B152="","",(IFERROR(VLOOKUP($B152,ROOST_SITE_INFO!$B$3:$S$501,18,FALSE),"")))</f>
        <v/>
      </c>
    </row>
    <row r="153" spans="1:27" x14ac:dyDescent="0.25">
      <c r="A153" s="180" t="str">
        <f>IF(ROOST_COUNT!B152=0,"",ROOST_COUNT!B152)</f>
        <v/>
      </c>
      <c r="B153" s="180" t="str">
        <f>IF(ROOST_COUNT!D152=0,"",ROOST_COUNT!D152)</f>
        <v/>
      </c>
      <c r="C153" s="180" t="str">
        <f>IF(ROOST_COUNT!C152=0,"",ROOST_COUNT!C152)</f>
        <v/>
      </c>
      <c r="D153" s="180" t="str">
        <f>IF(ROOST_COUNT!E152=0,"",ROOST_COUNT!E152)</f>
        <v/>
      </c>
      <c r="E153" s="181" t="str">
        <f>IF(ROOST_COUNT!F152=0,"",ROOST_COUNT!F152)</f>
        <v/>
      </c>
      <c r="F153" s="181" t="str">
        <f>IF(ROOST_COUNT!A152=0,"",ROOST_COUNT!A152)</f>
        <v/>
      </c>
      <c r="G153" s="182" t="str">
        <f>IF(ROOST_COUNT!G152=0,"",ROOST_COUNT!G152)</f>
        <v/>
      </c>
      <c r="H153" s="181" t="str">
        <f>IFERROR(VLOOKUP($A153,CAPTURE_DATA!$P$4:$T$500,3,FALSE),"")</f>
        <v/>
      </c>
      <c r="I153" s="181" t="str">
        <f>IFERROR(VLOOKUP($A153,CAPTURE_DATA!$P$4:$T$500,4,FALSE),"")</f>
        <v/>
      </c>
      <c r="J153" s="181" t="str">
        <f>IFERROR(VLOOKUP($A153,CAPTURE_DATA!$P$4:$T$500,5,FALSE),"")</f>
        <v/>
      </c>
      <c r="K153" s="181" t="str">
        <f>IFERROR(VLOOKUP($A153,CAPTURE_DATA!$P$4:$AC$500,14,FALSE),"")</f>
        <v/>
      </c>
      <c r="L153" s="182" t="str">
        <f>IF($B153="","",(IFERROR(VLOOKUP($B153,ROOST_SITE_INFO!$B$3:$S$501,3,FALSE),"")))</f>
        <v/>
      </c>
      <c r="M153" s="182" t="str">
        <f>IF($B153="","",(IFERROR(VLOOKUP($B153,ROOST_SITE_INFO!$B$3:$S$501,4,FALSE),"")))</f>
        <v/>
      </c>
      <c r="N153" s="182" t="str">
        <f>IF($B153="","",(IFERROR(VLOOKUP($B153,ROOST_SITE_INFO!$B$3:$S$501,5,FALSE),"")))</f>
        <v/>
      </c>
      <c r="O153" s="182" t="str">
        <f>IF($B153="","",(IFERROR(VLOOKUP($B153,ROOST_SITE_INFO!$B$3:$S$501,6,FALSE),"")))</f>
        <v/>
      </c>
      <c r="P153" s="182" t="str">
        <f>IF($B153="","",(IFERROR(VLOOKUP($B153,ROOST_SITE_INFO!$B$3:$S$501,7,FALSE),"")))</f>
        <v/>
      </c>
      <c r="Q153" s="182" t="str">
        <f>IF($B153="","",(IFERROR(VLOOKUP($B153,ROOST_SITE_INFO!$B$3:$S$501,8,FALSE),"")))</f>
        <v/>
      </c>
      <c r="R153" s="182" t="str">
        <f>IF($B153="","",(IFERROR(VLOOKUP($B153,ROOST_SITE_INFO!$B$3:$S$501,9,FALSE),"")))</f>
        <v/>
      </c>
      <c r="S153" s="182" t="str">
        <f>IF($B153="","",(IFERROR(VLOOKUP($B153,ROOST_SITE_INFO!$B$3:$S$501,10,FALSE),"")))</f>
        <v/>
      </c>
      <c r="T153" s="182" t="str">
        <f>IF($B153="","",(IFERROR(VLOOKUP($B153,ROOST_SITE_INFO!$B$3:$S$501,11,FALSE),"")))</f>
        <v/>
      </c>
      <c r="U153" s="182" t="str">
        <f>IF($B153="","",(IFERROR(VLOOKUP($B153,ROOST_SITE_INFO!$B$3:$S$501,12,FALSE),"")))</f>
        <v/>
      </c>
      <c r="V153" s="182" t="str">
        <f>IF($B153="","",(IFERROR(VLOOKUP($B153,ROOST_SITE_INFO!$B$3:$S$501,13,FALSE),"")))</f>
        <v/>
      </c>
      <c r="W153" s="182" t="str">
        <f>IF($B153="","",(IFERROR(VLOOKUP($B153,ROOST_SITE_INFO!$B$3:$S$501,14,FALSE),"")))</f>
        <v/>
      </c>
      <c r="X153" s="182" t="str">
        <f>IF($B153="","",(IFERROR(VLOOKUP($B153,ROOST_SITE_INFO!$B$3:$S$501,15,FALSE),"")))</f>
        <v/>
      </c>
      <c r="Y153" s="182" t="str">
        <f>IF($B153="","",(IFERROR(VLOOKUP($B153,ROOST_SITE_INFO!$B$3:$S$501,16,FALSE),"")))</f>
        <v/>
      </c>
      <c r="Z153" s="182" t="str">
        <f>IF($B153="","",(IFERROR(VLOOKUP($B153,ROOST_SITE_INFO!$B$3:$S$501,17,FALSE),"")))</f>
        <v/>
      </c>
      <c r="AA153" s="182" t="str">
        <f>IF($B153="","",(IFERROR(VLOOKUP($B153,ROOST_SITE_INFO!$B$3:$S$501,18,FALSE),"")))</f>
        <v/>
      </c>
    </row>
    <row r="154" spans="1:27" x14ac:dyDescent="0.25">
      <c r="A154" s="180" t="str">
        <f>IF(ROOST_COUNT!B153=0,"",ROOST_COUNT!B153)</f>
        <v/>
      </c>
      <c r="B154" s="180" t="str">
        <f>IF(ROOST_COUNT!D153=0,"",ROOST_COUNT!D153)</f>
        <v/>
      </c>
      <c r="C154" s="180" t="str">
        <f>IF(ROOST_COUNT!C153=0,"",ROOST_COUNT!C153)</f>
        <v/>
      </c>
      <c r="D154" s="180" t="str">
        <f>IF(ROOST_COUNT!E153=0,"",ROOST_COUNT!E153)</f>
        <v/>
      </c>
      <c r="E154" s="181" t="str">
        <f>IF(ROOST_COUNT!F153=0,"",ROOST_COUNT!F153)</f>
        <v/>
      </c>
      <c r="F154" s="181" t="str">
        <f>IF(ROOST_COUNT!A153=0,"",ROOST_COUNT!A153)</f>
        <v/>
      </c>
      <c r="G154" s="182" t="str">
        <f>IF(ROOST_COUNT!G153=0,"",ROOST_COUNT!G153)</f>
        <v/>
      </c>
      <c r="H154" s="181" t="str">
        <f>IFERROR(VLOOKUP($A154,CAPTURE_DATA!$P$4:$T$500,3,FALSE),"")</f>
        <v/>
      </c>
      <c r="I154" s="181" t="str">
        <f>IFERROR(VLOOKUP($A154,CAPTURE_DATA!$P$4:$T$500,4,FALSE),"")</f>
        <v/>
      </c>
      <c r="J154" s="181" t="str">
        <f>IFERROR(VLOOKUP($A154,CAPTURE_DATA!$P$4:$T$500,5,FALSE),"")</f>
        <v/>
      </c>
      <c r="K154" s="181" t="str">
        <f>IFERROR(VLOOKUP($A154,CAPTURE_DATA!$P$4:$AC$500,14,FALSE),"")</f>
        <v/>
      </c>
      <c r="L154" s="182" t="str">
        <f>IF($B154="","",(IFERROR(VLOOKUP($B154,ROOST_SITE_INFO!$B$3:$S$501,3,FALSE),"")))</f>
        <v/>
      </c>
      <c r="M154" s="182" t="str">
        <f>IF($B154="","",(IFERROR(VLOOKUP($B154,ROOST_SITE_INFO!$B$3:$S$501,4,FALSE),"")))</f>
        <v/>
      </c>
      <c r="N154" s="182" t="str">
        <f>IF($B154="","",(IFERROR(VLOOKUP($B154,ROOST_SITE_INFO!$B$3:$S$501,5,FALSE),"")))</f>
        <v/>
      </c>
      <c r="O154" s="182" t="str">
        <f>IF($B154="","",(IFERROR(VLOOKUP($B154,ROOST_SITE_INFO!$B$3:$S$501,6,FALSE),"")))</f>
        <v/>
      </c>
      <c r="P154" s="182" t="str">
        <f>IF($B154="","",(IFERROR(VLOOKUP($B154,ROOST_SITE_INFO!$B$3:$S$501,7,FALSE),"")))</f>
        <v/>
      </c>
      <c r="Q154" s="182" t="str">
        <f>IF($B154="","",(IFERROR(VLOOKUP($B154,ROOST_SITE_INFO!$B$3:$S$501,8,FALSE),"")))</f>
        <v/>
      </c>
      <c r="R154" s="182" t="str">
        <f>IF($B154="","",(IFERROR(VLOOKUP($B154,ROOST_SITE_INFO!$B$3:$S$501,9,FALSE),"")))</f>
        <v/>
      </c>
      <c r="S154" s="182" t="str">
        <f>IF($B154="","",(IFERROR(VLOOKUP($B154,ROOST_SITE_INFO!$B$3:$S$501,10,FALSE),"")))</f>
        <v/>
      </c>
      <c r="T154" s="182" t="str">
        <f>IF($B154="","",(IFERROR(VLOOKUP($B154,ROOST_SITE_INFO!$B$3:$S$501,11,FALSE),"")))</f>
        <v/>
      </c>
      <c r="U154" s="182" t="str">
        <f>IF($B154="","",(IFERROR(VLOOKUP($B154,ROOST_SITE_INFO!$B$3:$S$501,12,FALSE),"")))</f>
        <v/>
      </c>
      <c r="V154" s="182" t="str">
        <f>IF($B154="","",(IFERROR(VLOOKUP($B154,ROOST_SITE_INFO!$B$3:$S$501,13,FALSE),"")))</f>
        <v/>
      </c>
      <c r="W154" s="182" t="str">
        <f>IF($B154="","",(IFERROR(VLOOKUP($B154,ROOST_SITE_INFO!$B$3:$S$501,14,FALSE),"")))</f>
        <v/>
      </c>
      <c r="X154" s="182" t="str">
        <f>IF($B154="","",(IFERROR(VLOOKUP($B154,ROOST_SITE_INFO!$B$3:$S$501,15,FALSE),"")))</f>
        <v/>
      </c>
      <c r="Y154" s="182" t="str">
        <f>IF($B154="","",(IFERROR(VLOOKUP($B154,ROOST_SITE_INFO!$B$3:$S$501,16,FALSE),"")))</f>
        <v/>
      </c>
      <c r="Z154" s="182" t="str">
        <f>IF($B154="","",(IFERROR(VLOOKUP($B154,ROOST_SITE_INFO!$B$3:$S$501,17,FALSE),"")))</f>
        <v/>
      </c>
      <c r="AA154" s="182" t="str">
        <f>IF($B154="","",(IFERROR(VLOOKUP($B154,ROOST_SITE_INFO!$B$3:$S$501,18,FALSE),"")))</f>
        <v/>
      </c>
    </row>
    <row r="155" spans="1:27" x14ac:dyDescent="0.25">
      <c r="A155" s="180" t="str">
        <f>IF(ROOST_COUNT!B154=0,"",ROOST_COUNT!B154)</f>
        <v/>
      </c>
      <c r="B155" s="180" t="str">
        <f>IF(ROOST_COUNT!D154=0,"",ROOST_COUNT!D154)</f>
        <v/>
      </c>
      <c r="C155" s="180" t="str">
        <f>IF(ROOST_COUNT!C154=0,"",ROOST_COUNT!C154)</f>
        <v/>
      </c>
      <c r="D155" s="180" t="str">
        <f>IF(ROOST_COUNT!E154=0,"",ROOST_COUNT!E154)</f>
        <v/>
      </c>
      <c r="E155" s="181" t="str">
        <f>IF(ROOST_COUNT!F154=0,"",ROOST_COUNT!F154)</f>
        <v/>
      </c>
      <c r="F155" s="181" t="str">
        <f>IF(ROOST_COUNT!A154=0,"",ROOST_COUNT!A154)</f>
        <v/>
      </c>
      <c r="G155" s="182" t="str">
        <f>IF(ROOST_COUNT!G154=0,"",ROOST_COUNT!G154)</f>
        <v/>
      </c>
      <c r="H155" s="181" t="str">
        <f>IFERROR(VLOOKUP($A155,CAPTURE_DATA!$P$4:$T$500,3,FALSE),"")</f>
        <v/>
      </c>
      <c r="I155" s="181" t="str">
        <f>IFERROR(VLOOKUP($A155,CAPTURE_DATA!$P$4:$T$500,4,FALSE),"")</f>
        <v/>
      </c>
      <c r="J155" s="181" t="str">
        <f>IFERROR(VLOOKUP($A155,CAPTURE_DATA!$P$4:$T$500,5,FALSE),"")</f>
        <v/>
      </c>
      <c r="K155" s="181" t="str">
        <f>IFERROR(VLOOKUP($A155,CAPTURE_DATA!$P$4:$AC$500,14,FALSE),"")</f>
        <v/>
      </c>
      <c r="L155" s="182" t="str">
        <f>IF($B155="","",(IFERROR(VLOOKUP($B155,ROOST_SITE_INFO!$B$3:$S$501,3,FALSE),"")))</f>
        <v/>
      </c>
      <c r="M155" s="182" t="str">
        <f>IF($B155="","",(IFERROR(VLOOKUP($B155,ROOST_SITE_INFO!$B$3:$S$501,4,FALSE),"")))</f>
        <v/>
      </c>
      <c r="N155" s="182" t="str">
        <f>IF($B155="","",(IFERROR(VLOOKUP($B155,ROOST_SITE_INFO!$B$3:$S$501,5,FALSE),"")))</f>
        <v/>
      </c>
      <c r="O155" s="182" t="str">
        <f>IF($B155="","",(IFERROR(VLOOKUP($B155,ROOST_SITE_INFO!$B$3:$S$501,6,FALSE),"")))</f>
        <v/>
      </c>
      <c r="P155" s="182" t="str">
        <f>IF($B155="","",(IFERROR(VLOOKUP($B155,ROOST_SITE_INFO!$B$3:$S$501,7,FALSE),"")))</f>
        <v/>
      </c>
      <c r="Q155" s="182" t="str">
        <f>IF($B155="","",(IFERROR(VLOOKUP($B155,ROOST_SITE_INFO!$B$3:$S$501,8,FALSE),"")))</f>
        <v/>
      </c>
      <c r="R155" s="182" t="str">
        <f>IF($B155="","",(IFERROR(VLOOKUP($B155,ROOST_SITE_INFO!$B$3:$S$501,9,FALSE),"")))</f>
        <v/>
      </c>
      <c r="S155" s="182" t="str">
        <f>IF($B155="","",(IFERROR(VLOOKUP($B155,ROOST_SITE_INFO!$B$3:$S$501,10,FALSE),"")))</f>
        <v/>
      </c>
      <c r="T155" s="182" t="str">
        <f>IF($B155="","",(IFERROR(VLOOKUP($B155,ROOST_SITE_INFO!$B$3:$S$501,11,FALSE),"")))</f>
        <v/>
      </c>
      <c r="U155" s="182" t="str">
        <f>IF($B155="","",(IFERROR(VLOOKUP($B155,ROOST_SITE_INFO!$B$3:$S$501,12,FALSE),"")))</f>
        <v/>
      </c>
      <c r="V155" s="182" t="str">
        <f>IF($B155="","",(IFERROR(VLOOKUP($B155,ROOST_SITE_INFO!$B$3:$S$501,13,FALSE),"")))</f>
        <v/>
      </c>
      <c r="W155" s="182" t="str">
        <f>IF($B155="","",(IFERROR(VLOOKUP($B155,ROOST_SITE_INFO!$B$3:$S$501,14,FALSE),"")))</f>
        <v/>
      </c>
      <c r="X155" s="182" t="str">
        <f>IF($B155="","",(IFERROR(VLOOKUP($B155,ROOST_SITE_INFO!$B$3:$S$501,15,FALSE),"")))</f>
        <v/>
      </c>
      <c r="Y155" s="182" t="str">
        <f>IF($B155="","",(IFERROR(VLOOKUP($B155,ROOST_SITE_INFO!$B$3:$S$501,16,FALSE),"")))</f>
        <v/>
      </c>
      <c r="Z155" s="182" t="str">
        <f>IF($B155="","",(IFERROR(VLOOKUP($B155,ROOST_SITE_INFO!$B$3:$S$501,17,FALSE),"")))</f>
        <v/>
      </c>
      <c r="AA155" s="182" t="str">
        <f>IF($B155="","",(IFERROR(VLOOKUP($B155,ROOST_SITE_INFO!$B$3:$S$501,18,FALSE),"")))</f>
        <v/>
      </c>
    </row>
    <row r="156" spans="1:27" x14ac:dyDescent="0.25">
      <c r="A156" s="180" t="str">
        <f>IF(ROOST_COUNT!B155=0,"",ROOST_COUNT!B155)</f>
        <v/>
      </c>
      <c r="B156" s="180" t="str">
        <f>IF(ROOST_COUNT!D155=0,"",ROOST_COUNT!D155)</f>
        <v/>
      </c>
      <c r="C156" s="180" t="str">
        <f>IF(ROOST_COUNT!C155=0,"",ROOST_COUNT!C155)</f>
        <v/>
      </c>
      <c r="D156" s="180" t="str">
        <f>IF(ROOST_COUNT!E155=0,"",ROOST_COUNT!E155)</f>
        <v/>
      </c>
      <c r="E156" s="181" t="str">
        <f>IF(ROOST_COUNT!F155=0,"",ROOST_COUNT!F155)</f>
        <v/>
      </c>
      <c r="F156" s="181" t="str">
        <f>IF(ROOST_COUNT!A155=0,"",ROOST_COUNT!A155)</f>
        <v/>
      </c>
      <c r="G156" s="182" t="str">
        <f>IF(ROOST_COUNT!G155=0,"",ROOST_COUNT!G155)</f>
        <v/>
      </c>
      <c r="H156" s="181" t="str">
        <f>IFERROR(VLOOKUP($A156,CAPTURE_DATA!$P$4:$T$500,3,FALSE),"")</f>
        <v/>
      </c>
      <c r="I156" s="181" t="str">
        <f>IFERROR(VLOOKUP($A156,CAPTURE_DATA!$P$4:$T$500,4,FALSE),"")</f>
        <v/>
      </c>
      <c r="J156" s="181" t="str">
        <f>IFERROR(VLOOKUP($A156,CAPTURE_DATA!$P$4:$T$500,5,FALSE),"")</f>
        <v/>
      </c>
      <c r="K156" s="181" t="str">
        <f>IFERROR(VLOOKUP($A156,CAPTURE_DATA!$P$4:$AC$500,14,FALSE),"")</f>
        <v/>
      </c>
      <c r="L156" s="182" t="str">
        <f>IF($B156="","",(IFERROR(VLOOKUP($B156,ROOST_SITE_INFO!$B$3:$S$501,3,FALSE),"")))</f>
        <v/>
      </c>
      <c r="M156" s="182" t="str">
        <f>IF($B156="","",(IFERROR(VLOOKUP($B156,ROOST_SITE_INFO!$B$3:$S$501,4,FALSE),"")))</f>
        <v/>
      </c>
      <c r="N156" s="182" t="str">
        <f>IF($B156="","",(IFERROR(VLOOKUP($B156,ROOST_SITE_INFO!$B$3:$S$501,5,FALSE),"")))</f>
        <v/>
      </c>
      <c r="O156" s="182" t="str">
        <f>IF($B156="","",(IFERROR(VLOOKUP($B156,ROOST_SITE_INFO!$B$3:$S$501,6,FALSE),"")))</f>
        <v/>
      </c>
      <c r="P156" s="182" t="str">
        <f>IF($B156="","",(IFERROR(VLOOKUP($B156,ROOST_SITE_INFO!$B$3:$S$501,7,FALSE),"")))</f>
        <v/>
      </c>
      <c r="Q156" s="182" t="str">
        <f>IF($B156="","",(IFERROR(VLOOKUP($B156,ROOST_SITE_INFO!$B$3:$S$501,8,FALSE),"")))</f>
        <v/>
      </c>
      <c r="R156" s="182" t="str">
        <f>IF($B156="","",(IFERROR(VLOOKUP($B156,ROOST_SITE_INFO!$B$3:$S$501,9,FALSE),"")))</f>
        <v/>
      </c>
      <c r="S156" s="182" t="str">
        <f>IF($B156="","",(IFERROR(VLOOKUP($B156,ROOST_SITE_INFO!$B$3:$S$501,10,FALSE),"")))</f>
        <v/>
      </c>
      <c r="T156" s="182" t="str">
        <f>IF($B156="","",(IFERROR(VLOOKUP($B156,ROOST_SITE_INFO!$B$3:$S$501,11,FALSE),"")))</f>
        <v/>
      </c>
      <c r="U156" s="182" t="str">
        <f>IF($B156="","",(IFERROR(VLOOKUP($B156,ROOST_SITE_INFO!$B$3:$S$501,12,FALSE),"")))</f>
        <v/>
      </c>
      <c r="V156" s="182" t="str">
        <f>IF($B156="","",(IFERROR(VLOOKUP($B156,ROOST_SITE_INFO!$B$3:$S$501,13,FALSE),"")))</f>
        <v/>
      </c>
      <c r="W156" s="182" t="str">
        <f>IF($B156="","",(IFERROR(VLOOKUP($B156,ROOST_SITE_INFO!$B$3:$S$501,14,FALSE),"")))</f>
        <v/>
      </c>
      <c r="X156" s="182" t="str">
        <f>IF($B156="","",(IFERROR(VLOOKUP($B156,ROOST_SITE_INFO!$B$3:$S$501,15,FALSE),"")))</f>
        <v/>
      </c>
      <c r="Y156" s="182" t="str">
        <f>IF($B156="","",(IFERROR(VLOOKUP($B156,ROOST_SITE_INFO!$B$3:$S$501,16,FALSE),"")))</f>
        <v/>
      </c>
      <c r="Z156" s="182" t="str">
        <f>IF($B156="","",(IFERROR(VLOOKUP($B156,ROOST_SITE_INFO!$B$3:$S$501,17,FALSE),"")))</f>
        <v/>
      </c>
      <c r="AA156" s="182" t="str">
        <f>IF($B156="","",(IFERROR(VLOOKUP($B156,ROOST_SITE_INFO!$B$3:$S$501,18,FALSE),"")))</f>
        <v/>
      </c>
    </row>
    <row r="157" spans="1:27" x14ac:dyDescent="0.25">
      <c r="A157" s="180" t="str">
        <f>IF(ROOST_COUNT!B156=0,"",ROOST_COUNT!B156)</f>
        <v/>
      </c>
      <c r="B157" s="180" t="str">
        <f>IF(ROOST_COUNT!D156=0,"",ROOST_COUNT!D156)</f>
        <v/>
      </c>
      <c r="C157" s="180" t="str">
        <f>IF(ROOST_COUNT!C156=0,"",ROOST_COUNT!C156)</f>
        <v/>
      </c>
      <c r="D157" s="180" t="str">
        <f>IF(ROOST_COUNT!E156=0,"",ROOST_COUNT!E156)</f>
        <v/>
      </c>
      <c r="E157" s="181" t="str">
        <f>IF(ROOST_COUNT!F156=0,"",ROOST_COUNT!F156)</f>
        <v/>
      </c>
      <c r="F157" s="181" t="str">
        <f>IF(ROOST_COUNT!A156=0,"",ROOST_COUNT!A156)</f>
        <v/>
      </c>
      <c r="G157" s="182" t="str">
        <f>IF(ROOST_COUNT!G156=0,"",ROOST_COUNT!G156)</f>
        <v/>
      </c>
      <c r="H157" s="181" t="str">
        <f>IFERROR(VLOOKUP($A157,CAPTURE_DATA!$P$4:$T$500,3,FALSE),"")</f>
        <v/>
      </c>
      <c r="I157" s="181" t="str">
        <f>IFERROR(VLOOKUP($A157,CAPTURE_DATA!$P$4:$T$500,4,FALSE),"")</f>
        <v/>
      </c>
      <c r="J157" s="181" t="str">
        <f>IFERROR(VLOOKUP($A157,CAPTURE_DATA!$P$4:$T$500,5,FALSE),"")</f>
        <v/>
      </c>
      <c r="K157" s="181" t="str">
        <f>IFERROR(VLOOKUP($A157,CAPTURE_DATA!$P$4:$AC$500,14,FALSE),"")</f>
        <v/>
      </c>
      <c r="L157" s="182" t="str">
        <f>IF($B157="","",(IFERROR(VLOOKUP($B157,ROOST_SITE_INFO!$B$3:$S$501,3,FALSE),"")))</f>
        <v/>
      </c>
      <c r="M157" s="182" t="str">
        <f>IF($B157="","",(IFERROR(VLOOKUP($B157,ROOST_SITE_INFO!$B$3:$S$501,4,FALSE),"")))</f>
        <v/>
      </c>
      <c r="N157" s="182" t="str">
        <f>IF($B157="","",(IFERROR(VLOOKUP($B157,ROOST_SITE_INFO!$B$3:$S$501,5,FALSE),"")))</f>
        <v/>
      </c>
      <c r="O157" s="182" t="str">
        <f>IF($B157="","",(IFERROR(VLOOKUP($B157,ROOST_SITE_INFO!$B$3:$S$501,6,FALSE),"")))</f>
        <v/>
      </c>
      <c r="P157" s="182" t="str">
        <f>IF($B157="","",(IFERROR(VLOOKUP($B157,ROOST_SITE_INFO!$B$3:$S$501,7,FALSE),"")))</f>
        <v/>
      </c>
      <c r="Q157" s="182" t="str">
        <f>IF($B157="","",(IFERROR(VLOOKUP($B157,ROOST_SITE_INFO!$B$3:$S$501,8,FALSE),"")))</f>
        <v/>
      </c>
      <c r="R157" s="182" t="str">
        <f>IF($B157="","",(IFERROR(VLOOKUP($B157,ROOST_SITE_INFO!$B$3:$S$501,9,FALSE),"")))</f>
        <v/>
      </c>
      <c r="S157" s="182" t="str">
        <f>IF($B157="","",(IFERROR(VLOOKUP($B157,ROOST_SITE_INFO!$B$3:$S$501,10,FALSE),"")))</f>
        <v/>
      </c>
      <c r="T157" s="182" t="str">
        <f>IF($B157="","",(IFERROR(VLOOKUP($B157,ROOST_SITE_INFO!$B$3:$S$501,11,FALSE),"")))</f>
        <v/>
      </c>
      <c r="U157" s="182" t="str">
        <f>IF($B157="","",(IFERROR(VLOOKUP($B157,ROOST_SITE_INFO!$B$3:$S$501,12,FALSE),"")))</f>
        <v/>
      </c>
      <c r="V157" s="182" t="str">
        <f>IF($B157="","",(IFERROR(VLOOKUP($B157,ROOST_SITE_INFO!$B$3:$S$501,13,FALSE),"")))</f>
        <v/>
      </c>
      <c r="W157" s="182" t="str">
        <f>IF($B157="","",(IFERROR(VLOOKUP($B157,ROOST_SITE_INFO!$B$3:$S$501,14,FALSE),"")))</f>
        <v/>
      </c>
      <c r="X157" s="182" t="str">
        <f>IF($B157="","",(IFERROR(VLOOKUP($B157,ROOST_SITE_INFO!$B$3:$S$501,15,FALSE),"")))</f>
        <v/>
      </c>
      <c r="Y157" s="182" t="str">
        <f>IF($B157="","",(IFERROR(VLOOKUP($B157,ROOST_SITE_INFO!$B$3:$S$501,16,FALSE),"")))</f>
        <v/>
      </c>
      <c r="Z157" s="182" t="str">
        <f>IF($B157="","",(IFERROR(VLOOKUP($B157,ROOST_SITE_INFO!$B$3:$S$501,17,FALSE),"")))</f>
        <v/>
      </c>
      <c r="AA157" s="182" t="str">
        <f>IF($B157="","",(IFERROR(VLOOKUP($B157,ROOST_SITE_INFO!$B$3:$S$501,18,FALSE),"")))</f>
        <v/>
      </c>
    </row>
    <row r="158" spans="1:27" x14ac:dyDescent="0.25">
      <c r="A158" s="180" t="str">
        <f>IF(ROOST_COUNT!B157=0,"",ROOST_COUNT!B157)</f>
        <v/>
      </c>
      <c r="B158" s="180" t="str">
        <f>IF(ROOST_COUNT!D157=0,"",ROOST_COUNT!D157)</f>
        <v/>
      </c>
      <c r="C158" s="180" t="str">
        <f>IF(ROOST_COUNT!C157=0,"",ROOST_COUNT!C157)</f>
        <v/>
      </c>
      <c r="D158" s="180" t="str">
        <f>IF(ROOST_COUNT!E157=0,"",ROOST_COUNT!E157)</f>
        <v/>
      </c>
      <c r="E158" s="181" t="str">
        <f>IF(ROOST_COUNT!F157=0,"",ROOST_COUNT!F157)</f>
        <v/>
      </c>
      <c r="F158" s="181" t="str">
        <f>IF(ROOST_COUNT!A157=0,"",ROOST_COUNT!A157)</f>
        <v/>
      </c>
      <c r="G158" s="182" t="str">
        <f>IF(ROOST_COUNT!G157=0,"",ROOST_COUNT!G157)</f>
        <v/>
      </c>
      <c r="H158" s="181" t="str">
        <f>IFERROR(VLOOKUP($A158,CAPTURE_DATA!$P$4:$T$500,3,FALSE),"")</f>
        <v/>
      </c>
      <c r="I158" s="181" t="str">
        <f>IFERROR(VLOOKUP($A158,CAPTURE_DATA!$P$4:$T$500,4,FALSE),"")</f>
        <v/>
      </c>
      <c r="J158" s="181" t="str">
        <f>IFERROR(VLOOKUP($A158,CAPTURE_DATA!$P$4:$T$500,5,FALSE),"")</f>
        <v/>
      </c>
      <c r="K158" s="181" t="str">
        <f>IFERROR(VLOOKUP($A158,CAPTURE_DATA!$P$4:$AC$500,14,FALSE),"")</f>
        <v/>
      </c>
      <c r="L158" s="182" t="str">
        <f>IF($B158="","",(IFERROR(VLOOKUP($B158,ROOST_SITE_INFO!$B$3:$S$501,3,FALSE),"")))</f>
        <v/>
      </c>
      <c r="M158" s="182" t="str">
        <f>IF($B158="","",(IFERROR(VLOOKUP($B158,ROOST_SITE_INFO!$B$3:$S$501,4,FALSE),"")))</f>
        <v/>
      </c>
      <c r="N158" s="182" t="str">
        <f>IF($B158="","",(IFERROR(VLOOKUP($B158,ROOST_SITE_INFO!$B$3:$S$501,5,FALSE),"")))</f>
        <v/>
      </c>
      <c r="O158" s="182" t="str">
        <f>IF($B158="","",(IFERROR(VLOOKUP($B158,ROOST_SITE_INFO!$B$3:$S$501,6,FALSE),"")))</f>
        <v/>
      </c>
      <c r="P158" s="182" t="str">
        <f>IF($B158="","",(IFERROR(VLOOKUP($B158,ROOST_SITE_INFO!$B$3:$S$501,7,FALSE),"")))</f>
        <v/>
      </c>
      <c r="Q158" s="182" t="str">
        <f>IF($B158="","",(IFERROR(VLOOKUP($B158,ROOST_SITE_INFO!$B$3:$S$501,8,FALSE),"")))</f>
        <v/>
      </c>
      <c r="R158" s="182" t="str">
        <f>IF($B158="","",(IFERROR(VLOOKUP($B158,ROOST_SITE_INFO!$B$3:$S$501,9,FALSE),"")))</f>
        <v/>
      </c>
      <c r="S158" s="182" t="str">
        <f>IF($B158="","",(IFERROR(VLOOKUP($B158,ROOST_SITE_INFO!$B$3:$S$501,10,FALSE),"")))</f>
        <v/>
      </c>
      <c r="T158" s="182" t="str">
        <f>IF($B158="","",(IFERROR(VLOOKUP($B158,ROOST_SITE_INFO!$B$3:$S$501,11,FALSE),"")))</f>
        <v/>
      </c>
      <c r="U158" s="182" t="str">
        <f>IF($B158="","",(IFERROR(VLOOKUP($B158,ROOST_SITE_INFO!$B$3:$S$501,12,FALSE),"")))</f>
        <v/>
      </c>
      <c r="V158" s="182" t="str">
        <f>IF($B158="","",(IFERROR(VLOOKUP($B158,ROOST_SITE_INFO!$B$3:$S$501,13,FALSE),"")))</f>
        <v/>
      </c>
      <c r="W158" s="182" t="str">
        <f>IF($B158="","",(IFERROR(VLOOKUP($B158,ROOST_SITE_INFO!$B$3:$S$501,14,FALSE),"")))</f>
        <v/>
      </c>
      <c r="X158" s="182" t="str">
        <f>IF($B158="","",(IFERROR(VLOOKUP($B158,ROOST_SITE_INFO!$B$3:$S$501,15,FALSE),"")))</f>
        <v/>
      </c>
      <c r="Y158" s="182" t="str">
        <f>IF($B158="","",(IFERROR(VLOOKUP($B158,ROOST_SITE_INFO!$B$3:$S$501,16,FALSE),"")))</f>
        <v/>
      </c>
      <c r="Z158" s="182" t="str">
        <f>IF($B158="","",(IFERROR(VLOOKUP($B158,ROOST_SITE_INFO!$B$3:$S$501,17,FALSE),"")))</f>
        <v/>
      </c>
      <c r="AA158" s="182" t="str">
        <f>IF($B158="","",(IFERROR(VLOOKUP($B158,ROOST_SITE_INFO!$B$3:$S$501,18,FALSE),"")))</f>
        <v/>
      </c>
    </row>
    <row r="159" spans="1:27" x14ac:dyDescent="0.25">
      <c r="A159" s="180" t="str">
        <f>IF(ROOST_COUNT!B158=0,"",ROOST_COUNT!B158)</f>
        <v/>
      </c>
      <c r="B159" s="180" t="str">
        <f>IF(ROOST_COUNT!D158=0,"",ROOST_COUNT!D158)</f>
        <v/>
      </c>
      <c r="C159" s="180" t="str">
        <f>IF(ROOST_COUNT!C158=0,"",ROOST_COUNT!C158)</f>
        <v/>
      </c>
      <c r="D159" s="180" t="str">
        <f>IF(ROOST_COUNT!E158=0,"",ROOST_COUNT!E158)</f>
        <v/>
      </c>
      <c r="E159" s="181" t="str">
        <f>IF(ROOST_COUNT!F158=0,"",ROOST_COUNT!F158)</f>
        <v/>
      </c>
      <c r="F159" s="181" t="str">
        <f>IF(ROOST_COUNT!A158=0,"",ROOST_COUNT!A158)</f>
        <v/>
      </c>
      <c r="G159" s="182" t="str">
        <f>IF(ROOST_COUNT!G158=0,"",ROOST_COUNT!G158)</f>
        <v/>
      </c>
      <c r="H159" s="181" t="str">
        <f>IFERROR(VLOOKUP($A159,CAPTURE_DATA!$P$4:$T$500,3,FALSE),"")</f>
        <v/>
      </c>
      <c r="I159" s="181" t="str">
        <f>IFERROR(VLOOKUP($A159,CAPTURE_DATA!$P$4:$T$500,4,FALSE),"")</f>
        <v/>
      </c>
      <c r="J159" s="181" t="str">
        <f>IFERROR(VLOOKUP($A159,CAPTURE_DATA!$P$4:$T$500,5,FALSE),"")</f>
        <v/>
      </c>
      <c r="K159" s="181" t="str">
        <f>IFERROR(VLOOKUP($A159,CAPTURE_DATA!$P$4:$AC$500,14,FALSE),"")</f>
        <v/>
      </c>
      <c r="L159" s="182" t="str">
        <f>IF($B159="","",(IFERROR(VLOOKUP($B159,ROOST_SITE_INFO!$B$3:$S$501,3,FALSE),"")))</f>
        <v/>
      </c>
      <c r="M159" s="182" t="str">
        <f>IF($B159="","",(IFERROR(VLOOKUP($B159,ROOST_SITE_INFO!$B$3:$S$501,4,FALSE),"")))</f>
        <v/>
      </c>
      <c r="N159" s="182" t="str">
        <f>IF($B159="","",(IFERROR(VLOOKUP($B159,ROOST_SITE_INFO!$B$3:$S$501,5,FALSE),"")))</f>
        <v/>
      </c>
      <c r="O159" s="182" t="str">
        <f>IF($B159="","",(IFERROR(VLOOKUP($B159,ROOST_SITE_INFO!$B$3:$S$501,6,FALSE),"")))</f>
        <v/>
      </c>
      <c r="P159" s="182" t="str">
        <f>IF($B159="","",(IFERROR(VLOOKUP($B159,ROOST_SITE_INFO!$B$3:$S$501,7,FALSE),"")))</f>
        <v/>
      </c>
      <c r="Q159" s="182" t="str">
        <f>IF($B159="","",(IFERROR(VLOOKUP($B159,ROOST_SITE_INFO!$B$3:$S$501,8,FALSE),"")))</f>
        <v/>
      </c>
      <c r="R159" s="182" t="str">
        <f>IF($B159="","",(IFERROR(VLOOKUP($B159,ROOST_SITE_INFO!$B$3:$S$501,9,FALSE),"")))</f>
        <v/>
      </c>
      <c r="S159" s="182" t="str">
        <f>IF($B159="","",(IFERROR(VLOOKUP($B159,ROOST_SITE_INFO!$B$3:$S$501,10,FALSE),"")))</f>
        <v/>
      </c>
      <c r="T159" s="182" t="str">
        <f>IF($B159="","",(IFERROR(VLOOKUP($B159,ROOST_SITE_INFO!$B$3:$S$501,11,FALSE),"")))</f>
        <v/>
      </c>
      <c r="U159" s="182" t="str">
        <f>IF($B159="","",(IFERROR(VLOOKUP($B159,ROOST_SITE_INFO!$B$3:$S$501,12,FALSE),"")))</f>
        <v/>
      </c>
      <c r="V159" s="182" t="str">
        <f>IF($B159="","",(IFERROR(VLOOKUP($B159,ROOST_SITE_INFO!$B$3:$S$501,13,FALSE),"")))</f>
        <v/>
      </c>
      <c r="W159" s="182" t="str">
        <f>IF($B159="","",(IFERROR(VLOOKUP($B159,ROOST_SITE_INFO!$B$3:$S$501,14,FALSE),"")))</f>
        <v/>
      </c>
      <c r="X159" s="182" t="str">
        <f>IF($B159="","",(IFERROR(VLOOKUP($B159,ROOST_SITE_INFO!$B$3:$S$501,15,FALSE),"")))</f>
        <v/>
      </c>
      <c r="Y159" s="182" t="str">
        <f>IF($B159="","",(IFERROR(VLOOKUP($B159,ROOST_SITE_INFO!$B$3:$S$501,16,FALSE),"")))</f>
        <v/>
      </c>
      <c r="Z159" s="182" t="str">
        <f>IF($B159="","",(IFERROR(VLOOKUP($B159,ROOST_SITE_INFO!$B$3:$S$501,17,FALSE),"")))</f>
        <v/>
      </c>
      <c r="AA159" s="182" t="str">
        <f>IF($B159="","",(IFERROR(VLOOKUP($B159,ROOST_SITE_INFO!$B$3:$S$501,18,FALSE),"")))</f>
        <v/>
      </c>
    </row>
    <row r="160" spans="1:27" x14ac:dyDescent="0.25">
      <c r="A160" s="180" t="str">
        <f>IF(ROOST_COUNT!B159=0,"",ROOST_COUNT!B159)</f>
        <v/>
      </c>
      <c r="B160" s="180" t="str">
        <f>IF(ROOST_COUNT!D159=0,"",ROOST_COUNT!D159)</f>
        <v/>
      </c>
      <c r="C160" s="180" t="str">
        <f>IF(ROOST_COUNT!C159=0,"",ROOST_COUNT!C159)</f>
        <v/>
      </c>
      <c r="D160" s="180" t="str">
        <f>IF(ROOST_COUNT!E159=0,"",ROOST_COUNT!E159)</f>
        <v/>
      </c>
      <c r="E160" s="181" t="str">
        <f>IF(ROOST_COUNT!F159=0,"",ROOST_COUNT!F159)</f>
        <v/>
      </c>
      <c r="F160" s="181" t="str">
        <f>IF(ROOST_COUNT!A159=0,"",ROOST_COUNT!A159)</f>
        <v/>
      </c>
      <c r="G160" s="182" t="str">
        <f>IF(ROOST_COUNT!G159=0,"",ROOST_COUNT!G159)</f>
        <v/>
      </c>
      <c r="H160" s="181" t="str">
        <f>IFERROR(VLOOKUP($A160,CAPTURE_DATA!$P$4:$T$500,3,FALSE),"")</f>
        <v/>
      </c>
      <c r="I160" s="181" t="str">
        <f>IFERROR(VLOOKUP($A160,CAPTURE_DATA!$P$4:$T$500,4,FALSE),"")</f>
        <v/>
      </c>
      <c r="J160" s="181" t="str">
        <f>IFERROR(VLOOKUP($A160,CAPTURE_DATA!$P$4:$T$500,5,FALSE),"")</f>
        <v/>
      </c>
      <c r="K160" s="181" t="str">
        <f>IFERROR(VLOOKUP($A160,CAPTURE_DATA!$P$4:$AC$500,14,FALSE),"")</f>
        <v/>
      </c>
      <c r="L160" s="182" t="str">
        <f>IF($B160="","",(IFERROR(VLOOKUP($B160,ROOST_SITE_INFO!$B$3:$S$501,3,FALSE),"")))</f>
        <v/>
      </c>
      <c r="M160" s="182" t="str">
        <f>IF($B160="","",(IFERROR(VLOOKUP($B160,ROOST_SITE_INFO!$B$3:$S$501,4,FALSE),"")))</f>
        <v/>
      </c>
      <c r="N160" s="182" t="str">
        <f>IF($B160="","",(IFERROR(VLOOKUP($B160,ROOST_SITE_INFO!$B$3:$S$501,5,FALSE),"")))</f>
        <v/>
      </c>
      <c r="O160" s="182" t="str">
        <f>IF($B160="","",(IFERROR(VLOOKUP($B160,ROOST_SITE_INFO!$B$3:$S$501,6,FALSE),"")))</f>
        <v/>
      </c>
      <c r="P160" s="182" t="str">
        <f>IF($B160="","",(IFERROR(VLOOKUP($B160,ROOST_SITE_INFO!$B$3:$S$501,7,FALSE),"")))</f>
        <v/>
      </c>
      <c r="Q160" s="182" t="str">
        <f>IF($B160="","",(IFERROR(VLOOKUP($B160,ROOST_SITE_INFO!$B$3:$S$501,8,FALSE),"")))</f>
        <v/>
      </c>
      <c r="R160" s="182" t="str">
        <f>IF($B160="","",(IFERROR(VLOOKUP($B160,ROOST_SITE_INFO!$B$3:$S$501,9,FALSE),"")))</f>
        <v/>
      </c>
      <c r="S160" s="182" t="str">
        <f>IF($B160="","",(IFERROR(VLOOKUP($B160,ROOST_SITE_INFO!$B$3:$S$501,10,FALSE),"")))</f>
        <v/>
      </c>
      <c r="T160" s="182" t="str">
        <f>IF($B160="","",(IFERROR(VLOOKUP($B160,ROOST_SITE_INFO!$B$3:$S$501,11,FALSE),"")))</f>
        <v/>
      </c>
      <c r="U160" s="182" t="str">
        <f>IF($B160="","",(IFERROR(VLOOKUP($B160,ROOST_SITE_INFO!$B$3:$S$501,12,FALSE),"")))</f>
        <v/>
      </c>
      <c r="V160" s="182" t="str">
        <f>IF($B160="","",(IFERROR(VLOOKUP($B160,ROOST_SITE_INFO!$B$3:$S$501,13,FALSE),"")))</f>
        <v/>
      </c>
      <c r="W160" s="182" t="str">
        <f>IF($B160="","",(IFERROR(VLOOKUP($B160,ROOST_SITE_INFO!$B$3:$S$501,14,FALSE),"")))</f>
        <v/>
      </c>
      <c r="X160" s="182" t="str">
        <f>IF($B160="","",(IFERROR(VLOOKUP($B160,ROOST_SITE_INFO!$B$3:$S$501,15,FALSE),"")))</f>
        <v/>
      </c>
      <c r="Y160" s="182" t="str">
        <f>IF($B160="","",(IFERROR(VLOOKUP($B160,ROOST_SITE_INFO!$B$3:$S$501,16,FALSE),"")))</f>
        <v/>
      </c>
      <c r="Z160" s="182" t="str">
        <f>IF($B160="","",(IFERROR(VLOOKUP($B160,ROOST_SITE_INFO!$B$3:$S$501,17,FALSE),"")))</f>
        <v/>
      </c>
      <c r="AA160" s="182" t="str">
        <f>IF($B160="","",(IFERROR(VLOOKUP($B160,ROOST_SITE_INFO!$B$3:$S$501,18,FALSE),"")))</f>
        <v/>
      </c>
    </row>
    <row r="161" spans="1:27" x14ac:dyDescent="0.25">
      <c r="A161" s="180" t="str">
        <f>IF(ROOST_COUNT!B160=0,"",ROOST_COUNT!B160)</f>
        <v/>
      </c>
      <c r="B161" s="180" t="str">
        <f>IF(ROOST_COUNT!D160=0,"",ROOST_COUNT!D160)</f>
        <v/>
      </c>
      <c r="C161" s="180" t="str">
        <f>IF(ROOST_COUNT!C160=0,"",ROOST_COUNT!C160)</f>
        <v/>
      </c>
      <c r="D161" s="180" t="str">
        <f>IF(ROOST_COUNT!E160=0,"",ROOST_COUNT!E160)</f>
        <v/>
      </c>
      <c r="E161" s="181" t="str">
        <f>IF(ROOST_COUNT!F160=0,"",ROOST_COUNT!F160)</f>
        <v/>
      </c>
      <c r="F161" s="181" t="str">
        <f>IF(ROOST_COUNT!A160=0,"",ROOST_COUNT!A160)</f>
        <v/>
      </c>
      <c r="G161" s="182" t="str">
        <f>IF(ROOST_COUNT!G160=0,"",ROOST_COUNT!G160)</f>
        <v/>
      </c>
      <c r="H161" s="181" t="str">
        <f>IFERROR(VLOOKUP($A161,CAPTURE_DATA!$P$4:$T$500,3,FALSE),"")</f>
        <v/>
      </c>
      <c r="I161" s="181" t="str">
        <f>IFERROR(VLOOKUP($A161,CAPTURE_DATA!$P$4:$T$500,4,FALSE),"")</f>
        <v/>
      </c>
      <c r="J161" s="181" t="str">
        <f>IFERROR(VLOOKUP($A161,CAPTURE_DATA!$P$4:$T$500,5,FALSE),"")</f>
        <v/>
      </c>
      <c r="K161" s="181" t="str">
        <f>IFERROR(VLOOKUP($A161,CAPTURE_DATA!$P$4:$AC$500,14,FALSE),"")</f>
        <v/>
      </c>
      <c r="L161" s="182" t="str">
        <f>IF($B161="","",(IFERROR(VLOOKUP($B161,ROOST_SITE_INFO!$B$3:$S$501,3,FALSE),"")))</f>
        <v/>
      </c>
      <c r="M161" s="182" t="str">
        <f>IF($B161="","",(IFERROR(VLOOKUP($B161,ROOST_SITE_INFO!$B$3:$S$501,4,FALSE),"")))</f>
        <v/>
      </c>
      <c r="N161" s="182" t="str">
        <f>IF($B161="","",(IFERROR(VLOOKUP($B161,ROOST_SITE_INFO!$B$3:$S$501,5,FALSE),"")))</f>
        <v/>
      </c>
      <c r="O161" s="182" t="str">
        <f>IF($B161="","",(IFERROR(VLOOKUP($B161,ROOST_SITE_INFO!$B$3:$S$501,6,FALSE),"")))</f>
        <v/>
      </c>
      <c r="P161" s="182" t="str">
        <f>IF($B161="","",(IFERROR(VLOOKUP($B161,ROOST_SITE_INFO!$B$3:$S$501,7,FALSE),"")))</f>
        <v/>
      </c>
      <c r="Q161" s="182" t="str">
        <f>IF($B161="","",(IFERROR(VLOOKUP($B161,ROOST_SITE_INFO!$B$3:$S$501,8,FALSE),"")))</f>
        <v/>
      </c>
      <c r="R161" s="182" t="str">
        <f>IF($B161="","",(IFERROR(VLOOKUP($B161,ROOST_SITE_INFO!$B$3:$S$501,9,FALSE),"")))</f>
        <v/>
      </c>
      <c r="S161" s="182" t="str">
        <f>IF($B161="","",(IFERROR(VLOOKUP($B161,ROOST_SITE_INFO!$B$3:$S$501,10,FALSE),"")))</f>
        <v/>
      </c>
      <c r="T161" s="182" t="str">
        <f>IF($B161="","",(IFERROR(VLOOKUP($B161,ROOST_SITE_INFO!$B$3:$S$501,11,FALSE),"")))</f>
        <v/>
      </c>
      <c r="U161" s="182" t="str">
        <f>IF($B161="","",(IFERROR(VLOOKUP($B161,ROOST_SITE_INFO!$B$3:$S$501,12,FALSE),"")))</f>
        <v/>
      </c>
      <c r="V161" s="182" t="str">
        <f>IF($B161="","",(IFERROR(VLOOKUP($B161,ROOST_SITE_INFO!$B$3:$S$501,13,FALSE),"")))</f>
        <v/>
      </c>
      <c r="W161" s="182" t="str">
        <f>IF($B161="","",(IFERROR(VLOOKUP($B161,ROOST_SITE_INFO!$B$3:$S$501,14,FALSE),"")))</f>
        <v/>
      </c>
      <c r="X161" s="182" t="str">
        <f>IF($B161="","",(IFERROR(VLOOKUP($B161,ROOST_SITE_INFO!$B$3:$S$501,15,FALSE),"")))</f>
        <v/>
      </c>
      <c r="Y161" s="182" t="str">
        <f>IF($B161="","",(IFERROR(VLOOKUP($B161,ROOST_SITE_INFO!$B$3:$S$501,16,FALSE),"")))</f>
        <v/>
      </c>
      <c r="Z161" s="182" t="str">
        <f>IF($B161="","",(IFERROR(VLOOKUP($B161,ROOST_SITE_INFO!$B$3:$S$501,17,FALSE),"")))</f>
        <v/>
      </c>
      <c r="AA161" s="182" t="str">
        <f>IF($B161="","",(IFERROR(VLOOKUP($B161,ROOST_SITE_INFO!$B$3:$S$501,18,FALSE),"")))</f>
        <v/>
      </c>
    </row>
    <row r="162" spans="1:27" x14ac:dyDescent="0.25">
      <c r="A162" s="180" t="str">
        <f>IF(ROOST_COUNT!B161=0,"",ROOST_COUNT!B161)</f>
        <v/>
      </c>
      <c r="B162" s="180" t="str">
        <f>IF(ROOST_COUNT!D161=0,"",ROOST_COUNT!D161)</f>
        <v/>
      </c>
      <c r="C162" s="180" t="str">
        <f>IF(ROOST_COUNT!C161=0,"",ROOST_COUNT!C161)</f>
        <v/>
      </c>
      <c r="D162" s="180" t="str">
        <f>IF(ROOST_COUNT!E161=0,"",ROOST_COUNT!E161)</f>
        <v/>
      </c>
      <c r="E162" s="181" t="str">
        <f>IF(ROOST_COUNT!F161=0,"",ROOST_COUNT!F161)</f>
        <v/>
      </c>
      <c r="F162" s="181" t="str">
        <f>IF(ROOST_COUNT!A161=0,"",ROOST_COUNT!A161)</f>
        <v/>
      </c>
      <c r="G162" s="182" t="str">
        <f>IF(ROOST_COUNT!G161=0,"",ROOST_COUNT!G161)</f>
        <v/>
      </c>
      <c r="H162" s="181" t="str">
        <f>IFERROR(VLOOKUP($A162,CAPTURE_DATA!$P$4:$T$500,3,FALSE),"")</f>
        <v/>
      </c>
      <c r="I162" s="181" t="str">
        <f>IFERROR(VLOOKUP($A162,CAPTURE_DATA!$P$4:$T$500,4,FALSE),"")</f>
        <v/>
      </c>
      <c r="J162" s="181" t="str">
        <f>IFERROR(VLOOKUP($A162,CAPTURE_DATA!$P$4:$T$500,5,FALSE),"")</f>
        <v/>
      </c>
      <c r="K162" s="181" t="str">
        <f>IFERROR(VLOOKUP($A162,CAPTURE_DATA!$P$4:$AC$500,14,FALSE),"")</f>
        <v/>
      </c>
      <c r="L162" s="182" t="str">
        <f>IF($B162="","",(IFERROR(VLOOKUP($B162,ROOST_SITE_INFO!$B$3:$S$501,3,FALSE),"")))</f>
        <v/>
      </c>
      <c r="M162" s="182" t="str">
        <f>IF($B162="","",(IFERROR(VLOOKUP($B162,ROOST_SITE_INFO!$B$3:$S$501,4,FALSE),"")))</f>
        <v/>
      </c>
      <c r="N162" s="182" t="str">
        <f>IF($B162="","",(IFERROR(VLOOKUP($B162,ROOST_SITE_INFO!$B$3:$S$501,5,FALSE),"")))</f>
        <v/>
      </c>
      <c r="O162" s="182" t="str">
        <f>IF($B162="","",(IFERROR(VLOOKUP($B162,ROOST_SITE_INFO!$B$3:$S$501,6,FALSE),"")))</f>
        <v/>
      </c>
      <c r="P162" s="182" t="str">
        <f>IF($B162="","",(IFERROR(VLOOKUP($B162,ROOST_SITE_INFO!$B$3:$S$501,7,FALSE),"")))</f>
        <v/>
      </c>
      <c r="Q162" s="182" t="str">
        <f>IF($B162="","",(IFERROR(VLOOKUP($B162,ROOST_SITE_INFO!$B$3:$S$501,8,FALSE),"")))</f>
        <v/>
      </c>
      <c r="R162" s="182" t="str">
        <f>IF($B162="","",(IFERROR(VLOOKUP($B162,ROOST_SITE_INFO!$B$3:$S$501,9,FALSE),"")))</f>
        <v/>
      </c>
      <c r="S162" s="182" t="str">
        <f>IF($B162="","",(IFERROR(VLOOKUP($B162,ROOST_SITE_INFO!$B$3:$S$501,10,FALSE),"")))</f>
        <v/>
      </c>
      <c r="T162" s="182" t="str">
        <f>IF($B162="","",(IFERROR(VLOOKUP($B162,ROOST_SITE_INFO!$B$3:$S$501,11,FALSE),"")))</f>
        <v/>
      </c>
      <c r="U162" s="182" t="str">
        <f>IF($B162="","",(IFERROR(VLOOKUP($B162,ROOST_SITE_INFO!$B$3:$S$501,12,FALSE),"")))</f>
        <v/>
      </c>
      <c r="V162" s="182" t="str">
        <f>IF($B162="","",(IFERROR(VLOOKUP($B162,ROOST_SITE_INFO!$B$3:$S$501,13,FALSE),"")))</f>
        <v/>
      </c>
      <c r="W162" s="182" t="str">
        <f>IF($B162="","",(IFERROR(VLOOKUP($B162,ROOST_SITE_INFO!$B$3:$S$501,14,FALSE),"")))</f>
        <v/>
      </c>
      <c r="X162" s="182" t="str">
        <f>IF($B162="","",(IFERROR(VLOOKUP($B162,ROOST_SITE_INFO!$B$3:$S$501,15,FALSE),"")))</f>
        <v/>
      </c>
      <c r="Y162" s="182" t="str">
        <f>IF($B162="","",(IFERROR(VLOOKUP($B162,ROOST_SITE_INFO!$B$3:$S$501,16,FALSE),"")))</f>
        <v/>
      </c>
      <c r="Z162" s="182" t="str">
        <f>IF($B162="","",(IFERROR(VLOOKUP($B162,ROOST_SITE_INFO!$B$3:$S$501,17,FALSE),"")))</f>
        <v/>
      </c>
      <c r="AA162" s="182" t="str">
        <f>IF($B162="","",(IFERROR(VLOOKUP($B162,ROOST_SITE_INFO!$B$3:$S$501,18,FALSE),"")))</f>
        <v/>
      </c>
    </row>
    <row r="163" spans="1:27" x14ac:dyDescent="0.25">
      <c r="A163" s="180" t="str">
        <f>IF(ROOST_COUNT!B162=0,"",ROOST_COUNT!B162)</f>
        <v/>
      </c>
      <c r="B163" s="180" t="str">
        <f>IF(ROOST_COUNT!D162=0,"",ROOST_COUNT!D162)</f>
        <v/>
      </c>
      <c r="C163" s="180" t="str">
        <f>IF(ROOST_COUNT!C162=0,"",ROOST_COUNT!C162)</f>
        <v/>
      </c>
      <c r="D163" s="180" t="str">
        <f>IF(ROOST_COUNT!E162=0,"",ROOST_COUNT!E162)</f>
        <v/>
      </c>
      <c r="E163" s="181" t="str">
        <f>IF(ROOST_COUNT!F162=0,"",ROOST_COUNT!F162)</f>
        <v/>
      </c>
      <c r="F163" s="181" t="str">
        <f>IF(ROOST_COUNT!A162=0,"",ROOST_COUNT!A162)</f>
        <v/>
      </c>
      <c r="G163" s="182" t="str">
        <f>IF(ROOST_COUNT!G162=0,"",ROOST_COUNT!G162)</f>
        <v/>
      </c>
      <c r="H163" s="181" t="str">
        <f>IFERROR(VLOOKUP($A163,CAPTURE_DATA!$P$4:$T$500,3,FALSE),"")</f>
        <v/>
      </c>
      <c r="I163" s="181" t="str">
        <f>IFERROR(VLOOKUP($A163,CAPTURE_DATA!$P$4:$T$500,4,FALSE),"")</f>
        <v/>
      </c>
      <c r="J163" s="181" t="str">
        <f>IFERROR(VLOOKUP($A163,CAPTURE_DATA!$P$4:$T$500,5,FALSE),"")</f>
        <v/>
      </c>
      <c r="K163" s="181" t="str">
        <f>IFERROR(VLOOKUP($A163,CAPTURE_DATA!$P$4:$AC$500,14,FALSE),"")</f>
        <v/>
      </c>
      <c r="L163" s="182" t="str">
        <f>IF($B163="","",(IFERROR(VLOOKUP($B163,ROOST_SITE_INFO!$B$3:$S$501,3,FALSE),"")))</f>
        <v/>
      </c>
      <c r="M163" s="182" t="str">
        <f>IF($B163="","",(IFERROR(VLOOKUP($B163,ROOST_SITE_INFO!$B$3:$S$501,4,FALSE),"")))</f>
        <v/>
      </c>
      <c r="N163" s="182" t="str">
        <f>IF($B163="","",(IFERROR(VLOOKUP($B163,ROOST_SITE_INFO!$B$3:$S$501,5,FALSE),"")))</f>
        <v/>
      </c>
      <c r="O163" s="182" t="str">
        <f>IF($B163="","",(IFERROR(VLOOKUP($B163,ROOST_SITE_INFO!$B$3:$S$501,6,FALSE),"")))</f>
        <v/>
      </c>
      <c r="P163" s="182" t="str">
        <f>IF($B163="","",(IFERROR(VLOOKUP($B163,ROOST_SITE_INFO!$B$3:$S$501,7,FALSE),"")))</f>
        <v/>
      </c>
      <c r="Q163" s="182" t="str">
        <f>IF($B163="","",(IFERROR(VLOOKUP($B163,ROOST_SITE_INFO!$B$3:$S$501,8,FALSE),"")))</f>
        <v/>
      </c>
      <c r="R163" s="182" t="str">
        <f>IF($B163="","",(IFERROR(VLOOKUP($B163,ROOST_SITE_INFO!$B$3:$S$501,9,FALSE),"")))</f>
        <v/>
      </c>
      <c r="S163" s="182" t="str">
        <f>IF($B163="","",(IFERROR(VLOOKUP($B163,ROOST_SITE_INFO!$B$3:$S$501,10,FALSE),"")))</f>
        <v/>
      </c>
      <c r="T163" s="182" t="str">
        <f>IF($B163="","",(IFERROR(VLOOKUP($B163,ROOST_SITE_INFO!$B$3:$S$501,11,FALSE),"")))</f>
        <v/>
      </c>
      <c r="U163" s="182" t="str">
        <f>IF($B163="","",(IFERROR(VLOOKUP($B163,ROOST_SITE_INFO!$B$3:$S$501,12,FALSE),"")))</f>
        <v/>
      </c>
      <c r="V163" s="182" t="str">
        <f>IF($B163="","",(IFERROR(VLOOKUP($B163,ROOST_SITE_INFO!$B$3:$S$501,13,FALSE),"")))</f>
        <v/>
      </c>
      <c r="W163" s="182" t="str">
        <f>IF($B163="","",(IFERROR(VLOOKUP($B163,ROOST_SITE_INFO!$B$3:$S$501,14,FALSE),"")))</f>
        <v/>
      </c>
      <c r="X163" s="182" t="str">
        <f>IF($B163="","",(IFERROR(VLOOKUP($B163,ROOST_SITE_INFO!$B$3:$S$501,15,FALSE),"")))</f>
        <v/>
      </c>
      <c r="Y163" s="182" t="str">
        <f>IF($B163="","",(IFERROR(VLOOKUP($B163,ROOST_SITE_INFO!$B$3:$S$501,16,FALSE),"")))</f>
        <v/>
      </c>
      <c r="Z163" s="182" t="str">
        <f>IF($B163="","",(IFERROR(VLOOKUP($B163,ROOST_SITE_INFO!$B$3:$S$501,17,FALSE),"")))</f>
        <v/>
      </c>
      <c r="AA163" s="182" t="str">
        <f>IF($B163="","",(IFERROR(VLOOKUP($B163,ROOST_SITE_INFO!$B$3:$S$501,18,FALSE),"")))</f>
        <v/>
      </c>
    </row>
    <row r="164" spans="1:27" x14ac:dyDescent="0.25">
      <c r="A164" s="180" t="str">
        <f>IF(ROOST_COUNT!B163=0,"",ROOST_COUNT!B163)</f>
        <v/>
      </c>
      <c r="B164" s="180" t="str">
        <f>IF(ROOST_COUNT!D163=0,"",ROOST_COUNT!D163)</f>
        <v/>
      </c>
      <c r="C164" s="180" t="str">
        <f>IF(ROOST_COUNT!C163=0,"",ROOST_COUNT!C163)</f>
        <v/>
      </c>
      <c r="D164" s="180" t="str">
        <f>IF(ROOST_COUNT!E163=0,"",ROOST_COUNT!E163)</f>
        <v/>
      </c>
      <c r="E164" s="181" t="str">
        <f>IF(ROOST_COUNT!F163=0,"",ROOST_COUNT!F163)</f>
        <v/>
      </c>
      <c r="F164" s="181" t="str">
        <f>IF(ROOST_COUNT!A163=0,"",ROOST_COUNT!A163)</f>
        <v/>
      </c>
      <c r="G164" s="182" t="str">
        <f>IF(ROOST_COUNT!G163=0,"",ROOST_COUNT!G163)</f>
        <v/>
      </c>
      <c r="H164" s="181" t="str">
        <f>IFERROR(VLOOKUP($A164,CAPTURE_DATA!$P$4:$T$500,3,FALSE),"")</f>
        <v/>
      </c>
      <c r="I164" s="181" t="str">
        <f>IFERROR(VLOOKUP($A164,CAPTURE_DATA!$P$4:$T$500,4,FALSE),"")</f>
        <v/>
      </c>
      <c r="J164" s="181" t="str">
        <f>IFERROR(VLOOKUP($A164,CAPTURE_DATA!$P$4:$T$500,5,FALSE),"")</f>
        <v/>
      </c>
      <c r="K164" s="181" t="str">
        <f>IFERROR(VLOOKUP($A164,CAPTURE_DATA!$P$4:$AC$500,14,FALSE),"")</f>
        <v/>
      </c>
      <c r="L164" s="182" t="str">
        <f>IF($B164="","",(IFERROR(VLOOKUP($B164,ROOST_SITE_INFO!$B$3:$S$501,3,FALSE),"")))</f>
        <v/>
      </c>
      <c r="M164" s="182" t="str">
        <f>IF($B164="","",(IFERROR(VLOOKUP($B164,ROOST_SITE_INFO!$B$3:$S$501,4,FALSE),"")))</f>
        <v/>
      </c>
      <c r="N164" s="182" t="str">
        <f>IF($B164="","",(IFERROR(VLOOKUP($B164,ROOST_SITE_INFO!$B$3:$S$501,5,FALSE),"")))</f>
        <v/>
      </c>
      <c r="O164" s="182" t="str">
        <f>IF($B164="","",(IFERROR(VLOOKUP($B164,ROOST_SITE_INFO!$B$3:$S$501,6,FALSE),"")))</f>
        <v/>
      </c>
      <c r="P164" s="182" t="str">
        <f>IF($B164="","",(IFERROR(VLOOKUP($B164,ROOST_SITE_INFO!$B$3:$S$501,7,FALSE),"")))</f>
        <v/>
      </c>
      <c r="Q164" s="182" t="str">
        <f>IF($B164="","",(IFERROR(VLOOKUP($B164,ROOST_SITE_INFO!$B$3:$S$501,8,FALSE),"")))</f>
        <v/>
      </c>
      <c r="R164" s="182" t="str">
        <f>IF($B164="","",(IFERROR(VLOOKUP($B164,ROOST_SITE_INFO!$B$3:$S$501,9,FALSE),"")))</f>
        <v/>
      </c>
      <c r="S164" s="182" t="str">
        <f>IF($B164="","",(IFERROR(VLOOKUP($B164,ROOST_SITE_INFO!$B$3:$S$501,10,FALSE),"")))</f>
        <v/>
      </c>
      <c r="T164" s="182" t="str">
        <f>IF($B164="","",(IFERROR(VLOOKUP($B164,ROOST_SITE_INFO!$B$3:$S$501,11,FALSE),"")))</f>
        <v/>
      </c>
      <c r="U164" s="182" t="str">
        <f>IF($B164="","",(IFERROR(VLOOKUP($B164,ROOST_SITE_INFO!$B$3:$S$501,12,FALSE),"")))</f>
        <v/>
      </c>
      <c r="V164" s="182" t="str">
        <f>IF($B164="","",(IFERROR(VLOOKUP($B164,ROOST_SITE_INFO!$B$3:$S$501,13,FALSE),"")))</f>
        <v/>
      </c>
      <c r="W164" s="182" t="str">
        <f>IF($B164="","",(IFERROR(VLOOKUP($B164,ROOST_SITE_INFO!$B$3:$S$501,14,FALSE),"")))</f>
        <v/>
      </c>
      <c r="X164" s="182" t="str">
        <f>IF($B164="","",(IFERROR(VLOOKUP($B164,ROOST_SITE_INFO!$B$3:$S$501,15,FALSE),"")))</f>
        <v/>
      </c>
      <c r="Y164" s="182" t="str">
        <f>IF($B164="","",(IFERROR(VLOOKUP($B164,ROOST_SITE_INFO!$B$3:$S$501,16,FALSE),"")))</f>
        <v/>
      </c>
      <c r="Z164" s="182" t="str">
        <f>IF($B164="","",(IFERROR(VLOOKUP($B164,ROOST_SITE_INFO!$B$3:$S$501,17,FALSE),"")))</f>
        <v/>
      </c>
      <c r="AA164" s="182" t="str">
        <f>IF($B164="","",(IFERROR(VLOOKUP($B164,ROOST_SITE_INFO!$B$3:$S$501,18,FALSE),"")))</f>
        <v/>
      </c>
    </row>
    <row r="165" spans="1:27" x14ac:dyDescent="0.25">
      <c r="A165" s="180" t="str">
        <f>IF(ROOST_COUNT!B164=0,"",ROOST_COUNT!B164)</f>
        <v/>
      </c>
      <c r="B165" s="180" t="str">
        <f>IF(ROOST_COUNT!D164=0,"",ROOST_COUNT!D164)</f>
        <v/>
      </c>
      <c r="C165" s="180" t="str">
        <f>IF(ROOST_COUNT!C164=0,"",ROOST_COUNT!C164)</f>
        <v/>
      </c>
      <c r="D165" s="180" t="str">
        <f>IF(ROOST_COUNT!E164=0,"",ROOST_COUNT!E164)</f>
        <v/>
      </c>
      <c r="E165" s="181" t="str">
        <f>IF(ROOST_COUNT!F164=0,"",ROOST_COUNT!F164)</f>
        <v/>
      </c>
      <c r="F165" s="181" t="str">
        <f>IF(ROOST_COUNT!A164=0,"",ROOST_COUNT!A164)</f>
        <v/>
      </c>
      <c r="G165" s="182" t="str">
        <f>IF(ROOST_COUNT!G164=0,"",ROOST_COUNT!G164)</f>
        <v/>
      </c>
      <c r="H165" s="181" t="str">
        <f>IFERROR(VLOOKUP($A165,CAPTURE_DATA!$P$4:$T$500,3,FALSE),"")</f>
        <v/>
      </c>
      <c r="I165" s="181" t="str">
        <f>IFERROR(VLOOKUP($A165,CAPTURE_DATA!$P$4:$T$500,4,FALSE),"")</f>
        <v/>
      </c>
      <c r="J165" s="181" t="str">
        <f>IFERROR(VLOOKUP($A165,CAPTURE_DATA!$P$4:$T$500,5,FALSE),"")</f>
        <v/>
      </c>
      <c r="K165" s="181" t="str">
        <f>IFERROR(VLOOKUP($A165,CAPTURE_DATA!$P$4:$AC$500,14,FALSE),"")</f>
        <v/>
      </c>
      <c r="L165" s="182" t="str">
        <f>IF($B165="","",(IFERROR(VLOOKUP($B165,ROOST_SITE_INFO!$B$3:$S$501,3,FALSE),"")))</f>
        <v/>
      </c>
      <c r="M165" s="182" t="str">
        <f>IF($B165="","",(IFERROR(VLOOKUP($B165,ROOST_SITE_INFO!$B$3:$S$501,4,FALSE),"")))</f>
        <v/>
      </c>
      <c r="N165" s="182" t="str">
        <f>IF($B165="","",(IFERROR(VLOOKUP($B165,ROOST_SITE_INFO!$B$3:$S$501,5,FALSE),"")))</f>
        <v/>
      </c>
      <c r="O165" s="182" t="str">
        <f>IF($B165="","",(IFERROR(VLOOKUP($B165,ROOST_SITE_INFO!$B$3:$S$501,6,FALSE),"")))</f>
        <v/>
      </c>
      <c r="P165" s="182" t="str">
        <f>IF($B165="","",(IFERROR(VLOOKUP($B165,ROOST_SITE_INFO!$B$3:$S$501,7,FALSE),"")))</f>
        <v/>
      </c>
      <c r="Q165" s="182" t="str">
        <f>IF($B165="","",(IFERROR(VLOOKUP($B165,ROOST_SITE_INFO!$B$3:$S$501,8,FALSE),"")))</f>
        <v/>
      </c>
      <c r="R165" s="182" t="str">
        <f>IF($B165="","",(IFERROR(VLOOKUP($B165,ROOST_SITE_INFO!$B$3:$S$501,9,FALSE),"")))</f>
        <v/>
      </c>
      <c r="S165" s="182" t="str">
        <f>IF($B165="","",(IFERROR(VLOOKUP($B165,ROOST_SITE_INFO!$B$3:$S$501,10,FALSE),"")))</f>
        <v/>
      </c>
      <c r="T165" s="182" t="str">
        <f>IF($B165="","",(IFERROR(VLOOKUP($B165,ROOST_SITE_INFO!$B$3:$S$501,11,FALSE),"")))</f>
        <v/>
      </c>
      <c r="U165" s="182" t="str">
        <f>IF($B165="","",(IFERROR(VLOOKUP($B165,ROOST_SITE_INFO!$B$3:$S$501,12,FALSE),"")))</f>
        <v/>
      </c>
      <c r="V165" s="182" t="str">
        <f>IF($B165="","",(IFERROR(VLOOKUP($B165,ROOST_SITE_INFO!$B$3:$S$501,13,FALSE),"")))</f>
        <v/>
      </c>
      <c r="W165" s="182" t="str">
        <f>IF($B165="","",(IFERROR(VLOOKUP($B165,ROOST_SITE_INFO!$B$3:$S$501,14,FALSE),"")))</f>
        <v/>
      </c>
      <c r="X165" s="182" t="str">
        <f>IF($B165="","",(IFERROR(VLOOKUP($B165,ROOST_SITE_INFO!$B$3:$S$501,15,FALSE),"")))</f>
        <v/>
      </c>
      <c r="Y165" s="182" t="str">
        <f>IF($B165="","",(IFERROR(VLOOKUP($B165,ROOST_SITE_INFO!$B$3:$S$501,16,FALSE),"")))</f>
        <v/>
      </c>
      <c r="Z165" s="182" t="str">
        <f>IF($B165="","",(IFERROR(VLOOKUP($B165,ROOST_SITE_INFO!$B$3:$S$501,17,FALSE),"")))</f>
        <v/>
      </c>
      <c r="AA165" s="182" t="str">
        <f>IF($B165="","",(IFERROR(VLOOKUP($B165,ROOST_SITE_INFO!$B$3:$S$501,18,FALSE),"")))</f>
        <v/>
      </c>
    </row>
    <row r="166" spans="1:27" x14ac:dyDescent="0.25">
      <c r="A166" s="180" t="str">
        <f>IF(ROOST_COUNT!B165=0,"",ROOST_COUNT!B165)</f>
        <v/>
      </c>
      <c r="B166" s="180" t="str">
        <f>IF(ROOST_COUNT!D165=0,"",ROOST_COUNT!D165)</f>
        <v/>
      </c>
      <c r="C166" s="180" t="str">
        <f>IF(ROOST_COUNT!C165=0,"",ROOST_COUNT!C165)</f>
        <v/>
      </c>
      <c r="D166" s="180" t="str">
        <f>IF(ROOST_COUNT!E165=0,"",ROOST_COUNT!E165)</f>
        <v/>
      </c>
      <c r="E166" s="181" t="str">
        <f>IF(ROOST_COUNT!F165=0,"",ROOST_COUNT!F165)</f>
        <v/>
      </c>
      <c r="F166" s="181" t="str">
        <f>IF(ROOST_COUNT!A165=0,"",ROOST_COUNT!A165)</f>
        <v/>
      </c>
      <c r="G166" s="182" t="str">
        <f>IF(ROOST_COUNT!G165=0,"",ROOST_COUNT!G165)</f>
        <v/>
      </c>
      <c r="H166" s="181" t="str">
        <f>IFERROR(VLOOKUP($A166,CAPTURE_DATA!$P$4:$T$500,3,FALSE),"")</f>
        <v/>
      </c>
      <c r="I166" s="181" t="str">
        <f>IFERROR(VLOOKUP($A166,CAPTURE_DATA!$P$4:$T$500,4,FALSE),"")</f>
        <v/>
      </c>
      <c r="J166" s="181" t="str">
        <f>IFERROR(VLOOKUP($A166,CAPTURE_DATA!$P$4:$T$500,5,FALSE),"")</f>
        <v/>
      </c>
      <c r="K166" s="181" t="str">
        <f>IFERROR(VLOOKUP($A166,CAPTURE_DATA!$P$4:$AC$500,14,FALSE),"")</f>
        <v/>
      </c>
      <c r="L166" s="182" t="str">
        <f>IF($B166="","",(IFERROR(VLOOKUP($B166,ROOST_SITE_INFO!$B$3:$S$501,3,FALSE),"")))</f>
        <v/>
      </c>
      <c r="M166" s="182" t="str">
        <f>IF($B166="","",(IFERROR(VLOOKUP($B166,ROOST_SITE_INFO!$B$3:$S$501,4,FALSE),"")))</f>
        <v/>
      </c>
      <c r="N166" s="182" t="str">
        <f>IF($B166="","",(IFERROR(VLOOKUP($B166,ROOST_SITE_INFO!$B$3:$S$501,5,FALSE),"")))</f>
        <v/>
      </c>
      <c r="O166" s="182" t="str">
        <f>IF($B166="","",(IFERROR(VLOOKUP($B166,ROOST_SITE_INFO!$B$3:$S$501,6,FALSE),"")))</f>
        <v/>
      </c>
      <c r="P166" s="182" t="str">
        <f>IF($B166="","",(IFERROR(VLOOKUP($B166,ROOST_SITE_INFO!$B$3:$S$501,7,FALSE),"")))</f>
        <v/>
      </c>
      <c r="Q166" s="182" t="str">
        <f>IF($B166="","",(IFERROR(VLOOKUP($B166,ROOST_SITE_INFO!$B$3:$S$501,8,FALSE),"")))</f>
        <v/>
      </c>
      <c r="R166" s="182" t="str">
        <f>IF($B166="","",(IFERROR(VLOOKUP($B166,ROOST_SITE_INFO!$B$3:$S$501,9,FALSE),"")))</f>
        <v/>
      </c>
      <c r="S166" s="182" t="str">
        <f>IF($B166="","",(IFERROR(VLOOKUP($B166,ROOST_SITE_INFO!$B$3:$S$501,10,FALSE),"")))</f>
        <v/>
      </c>
      <c r="T166" s="182" t="str">
        <f>IF($B166="","",(IFERROR(VLOOKUP($B166,ROOST_SITE_INFO!$B$3:$S$501,11,FALSE),"")))</f>
        <v/>
      </c>
      <c r="U166" s="182" t="str">
        <f>IF($B166="","",(IFERROR(VLOOKUP($B166,ROOST_SITE_INFO!$B$3:$S$501,12,FALSE),"")))</f>
        <v/>
      </c>
      <c r="V166" s="182" t="str">
        <f>IF($B166="","",(IFERROR(VLOOKUP($B166,ROOST_SITE_INFO!$B$3:$S$501,13,FALSE),"")))</f>
        <v/>
      </c>
      <c r="W166" s="182" t="str">
        <f>IF($B166="","",(IFERROR(VLOOKUP($B166,ROOST_SITE_INFO!$B$3:$S$501,14,FALSE),"")))</f>
        <v/>
      </c>
      <c r="X166" s="182" t="str">
        <f>IF($B166="","",(IFERROR(VLOOKUP($B166,ROOST_SITE_INFO!$B$3:$S$501,15,FALSE),"")))</f>
        <v/>
      </c>
      <c r="Y166" s="182" t="str">
        <f>IF($B166="","",(IFERROR(VLOOKUP($B166,ROOST_SITE_INFO!$B$3:$S$501,16,FALSE),"")))</f>
        <v/>
      </c>
      <c r="Z166" s="182" t="str">
        <f>IF($B166="","",(IFERROR(VLOOKUP($B166,ROOST_SITE_INFO!$B$3:$S$501,17,FALSE),"")))</f>
        <v/>
      </c>
      <c r="AA166" s="182" t="str">
        <f>IF($B166="","",(IFERROR(VLOOKUP($B166,ROOST_SITE_INFO!$B$3:$S$501,18,FALSE),"")))</f>
        <v/>
      </c>
    </row>
    <row r="167" spans="1:27" x14ac:dyDescent="0.25">
      <c r="A167" s="180" t="str">
        <f>IF(ROOST_COUNT!B166=0,"",ROOST_COUNT!B166)</f>
        <v/>
      </c>
      <c r="B167" s="180" t="str">
        <f>IF(ROOST_COUNT!D166=0,"",ROOST_COUNT!D166)</f>
        <v/>
      </c>
      <c r="C167" s="180" t="str">
        <f>IF(ROOST_COUNT!C166=0,"",ROOST_COUNT!C166)</f>
        <v/>
      </c>
      <c r="D167" s="180" t="str">
        <f>IF(ROOST_COUNT!E166=0,"",ROOST_COUNT!E166)</f>
        <v/>
      </c>
      <c r="E167" s="181" t="str">
        <f>IF(ROOST_COUNT!F166=0,"",ROOST_COUNT!F166)</f>
        <v/>
      </c>
      <c r="F167" s="181" t="str">
        <f>IF(ROOST_COUNT!A166=0,"",ROOST_COUNT!A166)</f>
        <v/>
      </c>
      <c r="G167" s="182" t="str">
        <f>IF(ROOST_COUNT!G166=0,"",ROOST_COUNT!G166)</f>
        <v/>
      </c>
      <c r="H167" s="181" t="str">
        <f>IFERROR(VLOOKUP($A167,CAPTURE_DATA!$P$4:$T$500,3,FALSE),"")</f>
        <v/>
      </c>
      <c r="I167" s="181" t="str">
        <f>IFERROR(VLOOKUP($A167,CAPTURE_DATA!$P$4:$T$500,4,FALSE),"")</f>
        <v/>
      </c>
      <c r="J167" s="181" t="str">
        <f>IFERROR(VLOOKUP($A167,CAPTURE_DATA!$P$4:$T$500,5,FALSE),"")</f>
        <v/>
      </c>
      <c r="K167" s="181" t="str">
        <f>IFERROR(VLOOKUP($A167,CAPTURE_DATA!$P$4:$AC$500,14,FALSE),"")</f>
        <v/>
      </c>
      <c r="L167" s="182" t="str">
        <f>IF($B167="","",(IFERROR(VLOOKUP($B167,ROOST_SITE_INFO!$B$3:$S$501,3,FALSE),"")))</f>
        <v/>
      </c>
      <c r="M167" s="182" t="str">
        <f>IF($B167="","",(IFERROR(VLOOKUP($B167,ROOST_SITE_INFO!$B$3:$S$501,4,FALSE),"")))</f>
        <v/>
      </c>
      <c r="N167" s="182" t="str">
        <f>IF($B167="","",(IFERROR(VLOOKUP($B167,ROOST_SITE_INFO!$B$3:$S$501,5,FALSE),"")))</f>
        <v/>
      </c>
      <c r="O167" s="182" t="str">
        <f>IF($B167="","",(IFERROR(VLOOKUP($B167,ROOST_SITE_INFO!$B$3:$S$501,6,FALSE),"")))</f>
        <v/>
      </c>
      <c r="P167" s="182" t="str">
        <f>IF($B167="","",(IFERROR(VLOOKUP($B167,ROOST_SITE_INFO!$B$3:$S$501,7,FALSE),"")))</f>
        <v/>
      </c>
      <c r="Q167" s="182" t="str">
        <f>IF($B167="","",(IFERROR(VLOOKUP($B167,ROOST_SITE_INFO!$B$3:$S$501,8,FALSE),"")))</f>
        <v/>
      </c>
      <c r="R167" s="182" t="str">
        <f>IF($B167="","",(IFERROR(VLOOKUP($B167,ROOST_SITE_INFO!$B$3:$S$501,9,FALSE),"")))</f>
        <v/>
      </c>
      <c r="S167" s="182" t="str">
        <f>IF($B167="","",(IFERROR(VLOOKUP($B167,ROOST_SITE_INFO!$B$3:$S$501,10,FALSE),"")))</f>
        <v/>
      </c>
      <c r="T167" s="182" t="str">
        <f>IF($B167="","",(IFERROR(VLOOKUP($B167,ROOST_SITE_INFO!$B$3:$S$501,11,FALSE),"")))</f>
        <v/>
      </c>
      <c r="U167" s="182" t="str">
        <f>IF($B167="","",(IFERROR(VLOOKUP($B167,ROOST_SITE_INFO!$B$3:$S$501,12,FALSE),"")))</f>
        <v/>
      </c>
      <c r="V167" s="182" t="str">
        <f>IF($B167="","",(IFERROR(VLOOKUP($B167,ROOST_SITE_INFO!$B$3:$S$501,13,FALSE),"")))</f>
        <v/>
      </c>
      <c r="W167" s="182" t="str">
        <f>IF($B167="","",(IFERROR(VLOOKUP($B167,ROOST_SITE_INFO!$B$3:$S$501,14,FALSE),"")))</f>
        <v/>
      </c>
      <c r="X167" s="182" t="str">
        <f>IF($B167="","",(IFERROR(VLOOKUP($B167,ROOST_SITE_INFO!$B$3:$S$501,15,FALSE),"")))</f>
        <v/>
      </c>
      <c r="Y167" s="182" t="str">
        <f>IF($B167="","",(IFERROR(VLOOKUP($B167,ROOST_SITE_INFO!$B$3:$S$501,16,FALSE),"")))</f>
        <v/>
      </c>
      <c r="Z167" s="182" t="str">
        <f>IF($B167="","",(IFERROR(VLOOKUP($B167,ROOST_SITE_INFO!$B$3:$S$501,17,FALSE),"")))</f>
        <v/>
      </c>
      <c r="AA167" s="182" t="str">
        <f>IF($B167="","",(IFERROR(VLOOKUP($B167,ROOST_SITE_INFO!$B$3:$S$501,18,FALSE),"")))</f>
        <v/>
      </c>
    </row>
    <row r="168" spans="1:27" x14ac:dyDescent="0.25">
      <c r="A168" s="180" t="str">
        <f>IF(ROOST_COUNT!B167=0,"",ROOST_COUNT!B167)</f>
        <v/>
      </c>
      <c r="B168" s="180" t="str">
        <f>IF(ROOST_COUNT!D167=0,"",ROOST_COUNT!D167)</f>
        <v/>
      </c>
      <c r="C168" s="180" t="str">
        <f>IF(ROOST_COUNT!C167=0,"",ROOST_COUNT!C167)</f>
        <v/>
      </c>
      <c r="D168" s="180" t="str">
        <f>IF(ROOST_COUNT!E167=0,"",ROOST_COUNT!E167)</f>
        <v/>
      </c>
      <c r="E168" s="181" t="str">
        <f>IF(ROOST_COUNT!F167=0,"",ROOST_COUNT!F167)</f>
        <v/>
      </c>
      <c r="F168" s="181" t="str">
        <f>IF(ROOST_COUNT!A167=0,"",ROOST_COUNT!A167)</f>
        <v/>
      </c>
      <c r="G168" s="182" t="str">
        <f>IF(ROOST_COUNT!G167=0,"",ROOST_COUNT!G167)</f>
        <v/>
      </c>
      <c r="H168" s="181" t="str">
        <f>IFERROR(VLOOKUP($A168,CAPTURE_DATA!$P$4:$T$500,3,FALSE),"")</f>
        <v/>
      </c>
      <c r="I168" s="181" t="str">
        <f>IFERROR(VLOOKUP($A168,CAPTURE_DATA!$P$4:$T$500,4,FALSE),"")</f>
        <v/>
      </c>
      <c r="J168" s="181" t="str">
        <f>IFERROR(VLOOKUP($A168,CAPTURE_DATA!$P$4:$T$500,5,FALSE),"")</f>
        <v/>
      </c>
      <c r="K168" s="181" t="str">
        <f>IFERROR(VLOOKUP($A168,CAPTURE_DATA!$P$4:$AC$500,14,FALSE),"")</f>
        <v/>
      </c>
      <c r="L168" s="182" t="str">
        <f>IF($B168="","",(IFERROR(VLOOKUP($B168,ROOST_SITE_INFO!$B$3:$S$501,3,FALSE),"")))</f>
        <v/>
      </c>
      <c r="M168" s="182" t="str">
        <f>IF($B168="","",(IFERROR(VLOOKUP($B168,ROOST_SITE_INFO!$B$3:$S$501,4,FALSE),"")))</f>
        <v/>
      </c>
      <c r="N168" s="182" t="str">
        <f>IF($B168="","",(IFERROR(VLOOKUP($B168,ROOST_SITE_INFO!$B$3:$S$501,5,FALSE),"")))</f>
        <v/>
      </c>
      <c r="O168" s="182" t="str">
        <f>IF($B168="","",(IFERROR(VLOOKUP($B168,ROOST_SITE_INFO!$B$3:$S$501,6,FALSE),"")))</f>
        <v/>
      </c>
      <c r="P168" s="182" t="str">
        <f>IF($B168="","",(IFERROR(VLOOKUP($B168,ROOST_SITE_INFO!$B$3:$S$501,7,FALSE),"")))</f>
        <v/>
      </c>
      <c r="Q168" s="182" t="str">
        <f>IF($B168="","",(IFERROR(VLOOKUP($B168,ROOST_SITE_INFO!$B$3:$S$501,8,FALSE),"")))</f>
        <v/>
      </c>
      <c r="R168" s="182" t="str">
        <f>IF($B168="","",(IFERROR(VLOOKUP($B168,ROOST_SITE_INFO!$B$3:$S$501,9,FALSE),"")))</f>
        <v/>
      </c>
      <c r="S168" s="182" t="str">
        <f>IF($B168="","",(IFERROR(VLOOKUP($B168,ROOST_SITE_INFO!$B$3:$S$501,10,FALSE),"")))</f>
        <v/>
      </c>
      <c r="T168" s="182" t="str">
        <f>IF($B168="","",(IFERROR(VLOOKUP($B168,ROOST_SITE_INFO!$B$3:$S$501,11,FALSE),"")))</f>
        <v/>
      </c>
      <c r="U168" s="182" t="str">
        <f>IF($B168="","",(IFERROR(VLOOKUP($B168,ROOST_SITE_INFO!$B$3:$S$501,12,FALSE),"")))</f>
        <v/>
      </c>
      <c r="V168" s="182" t="str">
        <f>IF($B168="","",(IFERROR(VLOOKUP($B168,ROOST_SITE_INFO!$B$3:$S$501,13,FALSE),"")))</f>
        <v/>
      </c>
      <c r="W168" s="182" t="str">
        <f>IF($B168="","",(IFERROR(VLOOKUP($B168,ROOST_SITE_INFO!$B$3:$S$501,14,FALSE),"")))</f>
        <v/>
      </c>
      <c r="X168" s="182" t="str">
        <f>IF($B168="","",(IFERROR(VLOOKUP($B168,ROOST_SITE_INFO!$B$3:$S$501,15,FALSE),"")))</f>
        <v/>
      </c>
      <c r="Y168" s="182" t="str">
        <f>IF($B168="","",(IFERROR(VLOOKUP($B168,ROOST_SITE_INFO!$B$3:$S$501,16,FALSE),"")))</f>
        <v/>
      </c>
      <c r="Z168" s="182" t="str">
        <f>IF($B168="","",(IFERROR(VLOOKUP($B168,ROOST_SITE_INFO!$B$3:$S$501,17,FALSE),"")))</f>
        <v/>
      </c>
      <c r="AA168" s="182" t="str">
        <f>IF($B168="","",(IFERROR(VLOOKUP($B168,ROOST_SITE_INFO!$B$3:$S$501,18,FALSE),"")))</f>
        <v/>
      </c>
    </row>
    <row r="169" spans="1:27" x14ac:dyDescent="0.25">
      <c r="A169" s="180" t="str">
        <f>IF(ROOST_COUNT!B168=0,"",ROOST_COUNT!B168)</f>
        <v/>
      </c>
      <c r="B169" s="180" t="str">
        <f>IF(ROOST_COUNT!D168=0,"",ROOST_COUNT!D168)</f>
        <v/>
      </c>
      <c r="C169" s="180" t="str">
        <f>IF(ROOST_COUNT!C168=0,"",ROOST_COUNT!C168)</f>
        <v/>
      </c>
      <c r="D169" s="180" t="str">
        <f>IF(ROOST_COUNT!E168=0,"",ROOST_COUNT!E168)</f>
        <v/>
      </c>
      <c r="E169" s="181" t="str">
        <f>IF(ROOST_COUNT!F168=0,"",ROOST_COUNT!F168)</f>
        <v/>
      </c>
      <c r="F169" s="181" t="str">
        <f>IF(ROOST_COUNT!A168=0,"",ROOST_COUNT!A168)</f>
        <v/>
      </c>
      <c r="G169" s="182" t="str">
        <f>IF(ROOST_COUNT!G168=0,"",ROOST_COUNT!G168)</f>
        <v/>
      </c>
      <c r="H169" s="181" t="str">
        <f>IFERROR(VLOOKUP($A169,CAPTURE_DATA!$P$4:$T$500,3,FALSE),"")</f>
        <v/>
      </c>
      <c r="I169" s="181" t="str">
        <f>IFERROR(VLOOKUP($A169,CAPTURE_DATA!$P$4:$T$500,4,FALSE),"")</f>
        <v/>
      </c>
      <c r="J169" s="181" t="str">
        <f>IFERROR(VLOOKUP($A169,CAPTURE_DATA!$P$4:$T$500,5,FALSE),"")</f>
        <v/>
      </c>
      <c r="K169" s="181" t="str">
        <f>IFERROR(VLOOKUP($A169,CAPTURE_DATA!$P$4:$AC$500,14,FALSE),"")</f>
        <v/>
      </c>
      <c r="L169" s="182" t="str">
        <f>IF($B169="","",(IFERROR(VLOOKUP($B169,ROOST_SITE_INFO!$B$3:$S$501,3,FALSE),"")))</f>
        <v/>
      </c>
      <c r="M169" s="182" t="str">
        <f>IF($B169="","",(IFERROR(VLOOKUP($B169,ROOST_SITE_INFO!$B$3:$S$501,4,FALSE),"")))</f>
        <v/>
      </c>
      <c r="N169" s="182" t="str">
        <f>IF($B169="","",(IFERROR(VLOOKUP($B169,ROOST_SITE_INFO!$B$3:$S$501,5,FALSE),"")))</f>
        <v/>
      </c>
      <c r="O169" s="182" t="str">
        <f>IF($B169="","",(IFERROR(VLOOKUP($B169,ROOST_SITE_INFO!$B$3:$S$501,6,FALSE),"")))</f>
        <v/>
      </c>
      <c r="P169" s="182" t="str">
        <f>IF($B169="","",(IFERROR(VLOOKUP($B169,ROOST_SITE_INFO!$B$3:$S$501,7,FALSE),"")))</f>
        <v/>
      </c>
      <c r="Q169" s="182" t="str">
        <f>IF($B169="","",(IFERROR(VLOOKUP($B169,ROOST_SITE_INFO!$B$3:$S$501,8,FALSE),"")))</f>
        <v/>
      </c>
      <c r="R169" s="182" t="str">
        <f>IF($B169="","",(IFERROR(VLOOKUP($B169,ROOST_SITE_INFO!$B$3:$S$501,9,FALSE),"")))</f>
        <v/>
      </c>
      <c r="S169" s="182" t="str">
        <f>IF($B169="","",(IFERROR(VLOOKUP($B169,ROOST_SITE_INFO!$B$3:$S$501,10,FALSE),"")))</f>
        <v/>
      </c>
      <c r="T169" s="182" t="str">
        <f>IF($B169="","",(IFERROR(VLOOKUP($B169,ROOST_SITE_INFO!$B$3:$S$501,11,FALSE),"")))</f>
        <v/>
      </c>
      <c r="U169" s="182" t="str">
        <f>IF($B169="","",(IFERROR(VLOOKUP($B169,ROOST_SITE_INFO!$B$3:$S$501,12,FALSE),"")))</f>
        <v/>
      </c>
      <c r="V169" s="182" t="str">
        <f>IF($B169="","",(IFERROR(VLOOKUP($B169,ROOST_SITE_INFO!$B$3:$S$501,13,FALSE),"")))</f>
        <v/>
      </c>
      <c r="W169" s="182" t="str">
        <f>IF($B169="","",(IFERROR(VLOOKUP($B169,ROOST_SITE_INFO!$B$3:$S$501,14,FALSE),"")))</f>
        <v/>
      </c>
      <c r="X169" s="182" t="str">
        <f>IF($B169="","",(IFERROR(VLOOKUP($B169,ROOST_SITE_INFO!$B$3:$S$501,15,FALSE),"")))</f>
        <v/>
      </c>
      <c r="Y169" s="182" t="str">
        <f>IF($B169="","",(IFERROR(VLOOKUP($B169,ROOST_SITE_INFO!$B$3:$S$501,16,FALSE),"")))</f>
        <v/>
      </c>
      <c r="Z169" s="182" t="str">
        <f>IF($B169="","",(IFERROR(VLOOKUP($B169,ROOST_SITE_INFO!$B$3:$S$501,17,FALSE),"")))</f>
        <v/>
      </c>
      <c r="AA169" s="182" t="str">
        <f>IF($B169="","",(IFERROR(VLOOKUP($B169,ROOST_SITE_INFO!$B$3:$S$501,18,FALSE),"")))</f>
        <v/>
      </c>
    </row>
    <row r="170" spans="1:27" x14ac:dyDescent="0.25">
      <c r="A170" s="180" t="str">
        <f>IF(ROOST_COUNT!B169=0,"",ROOST_COUNT!B169)</f>
        <v/>
      </c>
      <c r="B170" s="180" t="str">
        <f>IF(ROOST_COUNT!D169=0,"",ROOST_COUNT!D169)</f>
        <v/>
      </c>
      <c r="C170" s="180" t="str">
        <f>IF(ROOST_COUNT!C169=0,"",ROOST_COUNT!C169)</f>
        <v/>
      </c>
      <c r="D170" s="180" t="str">
        <f>IF(ROOST_COUNT!E169=0,"",ROOST_COUNT!E169)</f>
        <v/>
      </c>
      <c r="E170" s="181" t="str">
        <f>IF(ROOST_COUNT!F169=0,"",ROOST_COUNT!F169)</f>
        <v/>
      </c>
      <c r="F170" s="181" t="str">
        <f>IF(ROOST_COUNT!A169=0,"",ROOST_COUNT!A169)</f>
        <v/>
      </c>
      <c r="G170" s="182" t="str">
        <f>IF(ROOST_COUNT!G169=0,"",ROOST_COUNT!G169)</f>
        <v/>
      </c>
      <c r="H170" s="181" t="str">
        <f>IFERROR(VLOOKUP($A170,CAPTURE_DATA!$P$4:$T$500,3,FALSE),"")</f>
        <v/>
      </c>
      <c r="I170" s="181" t="str">
        <f>IFERROR(VLOOKUP($A170,CAPTURE_DATA!$P$4:$T$500,4,FALSE),"")</f>
        <v/>
      </c>
      <c r="J170" s="181" t="str">
        <f>IFERROR(VLOOKUP($A170,CAPTURE_DATA!$P$4:$T$500,5,FALSE),"")</f>
        <v/>
      </c>
      <c r="K170" s="181" t="str">
        <f>IFERROR(VLOOKUP($A170,CAPTURE_DATA!$P$4:$AC$500,14,FALSE),"")</f>
        <v/>
      </c>
      <c r="L170" s="182" t="str">
        <f>IF($B170="","",(IFERROR(VLOOKUP($B170,ROOST_SITE_INFO!$B$3:$S$501,3,FALSE),"")))</f>
        <v/>
      </c>
      <c r="M170" s="182" t="str">
        <f>IF($B170="","",(IFERROR(VLOOKUP($B170,ROOST_SITE_INFO!$B$3:$S$501,4,FALSE),"")))</f>
        <v/>
      </c>
      <c r="N170" s="182" t="str">
        <f>IF($B170="","",(IFERROR(VLOOKUP($B170,ROOST_SITE_INFO!$B$3:$S$501,5,FALSE),"")))</f>
        <v/>
      </c>
      <c r="O170" s="182" t="str">
        <f>IF($B170="","",(IFERROR(VLOOKUP($B170,ROOST_SITE_INFO!$B$3:$S$501,6,FALSE),"")))</f>
        <v/>
      </c>
      <c r="P170" s="182" t="str">
        <f>IF($B170="","",(IFERROR(VLOOKUP($B170,ROOST_SITE_INFO!$B$3:$S$501,7,FALSE),"")))</f>
        <v/>
      </c>
      <c r="Q170" s="182" t="str">
        <f>IF($B170="","",(IFERROR(VLOOKUP($B170,ROOST_SITE_INFO!$B$3:$S$501,8,FALSE),"")))</f>
        <v/>
      </c>
      <c r="R170" s="182" t="str">
        <f>IF($B170="","",(IFERROR(VLOOKUP($B170,ROOST_SITE_INFO!$B$3:$S$501,9,FALSE),"")))</f>
        <v/>
      </c>
      <c r="S170" s="182" t="str">
        <f>IF($B170="","",(IFERROR(VLOOKUP($B170,ROOST_SITE_INFO!$B$3:$S$501,10,FALSE),"")))</f>
        <v/>
      </c>
      <c r="T170" s="182" t="str">
        <f>IF($B170="","",(IFERROR(VLOOKUP($B170,ROOST_SITE_INFO!$B$3:$S$501,11,FALSE),"")))</f>
        <v/>
      </c>
      <c r="U170" s="182" t="str">
        <f>IF($B170="","",(IFERROR(VLOOKUP($B170,ROOST_SITE_INFO!$B$3:$S$501,12,FALSE),"")))</f>
        <v/>
      </c>
      <c r="V170" s="182" t="str">
        <f>IF($B170="","",(IFERROR(VLOOKUP($B170,ROOST_SITE_INFO!$B$3:$S$501,13,FALSE),"")))</f>
        <v/>
      </c>
      <c r="W170" s="182" t="str">
        <f>IF($B170="","",(IFERROR(VLOOKUP($B170,ROOST_SITE_INFO!$B$3:$S$501,14,FALSE),"")))</f>
        <v/>
      </c>
      <c r="X170" s="182" t="str">
        <f>IF($B170="","",(IFERROR(VLOOKUP($B170,ROOST_SITE_INFO!$B$3:$S$501,15,FALSE),"")))</f>
        <v/>
      </c>
      <c r="Y170" s="182" t="str">
        <f>IF($B170="","",(IFERROR(VLOOKUP($B170,ROOST_SITE_INFO!$B$3:$S$501,16,FALSE),"")))</f>
        <v/>
      </c>
      <c r="Z170" s="182" t="str">
        <f>IF($B170="","",(IFERROR(VLOOKUP($B170,ROOST_SITE_INFO!$B$3:$S$501,17,FALSE),"")))</f>
        <v/>
      </c>
      <c r="AA170" s="182" t="str">
        <f>IF($B170="","",(IFERROR(VLOOKUP($B170,ROOST_SITE_INFO!$B$3:$S$501,18,FALSE),"")))</f>
        <v/>
      </c>
    </row>
    <row r="171" spans="1:27" x14ac:dyDescent="0.25">
      <c r="A171" s="180" t="str">
        <f>IF(ROOST_COUNT!B170=0,"",ROOST_COUNT!B170)</f>
        <v/>
      </c>
      <c r="B171" s="180" t="str">
        <f>IF(ROOST_COUNT!D170=0,"",ROOST_COUNT!D170)</f>
        <v/>
      </c>
      <c r="C171" s="180" t="str">
        <f>IF(ROOST_COUNT!C170=0,"",ROOST_COUNT!C170)</f>
        <v/>
      </c>
      <c r="D171" s="180" t="str">
        <f>IF(ROOST_COUNT!E170=0,"",ROOST_COUNT!E170)</f>
        <v/>
      </c>
      <c r="E171" s="181" t="str">
        <f>IF(ROOST_COUNT!F170=0,"",ROOST_COUNT!F170)</f>
        <v/>
      </c>
      <c r="F171" s="181" t="str">
        <f>IF(ROOST_COUNT!A170=0,"",ROOST_COUNT!A170)</f>
        <v/>
      </c>
      <c r="G171" s="182" t="str">
        <f>IF(ROOST_COUNT!G170=0,"",ROOST_COUNT!G170)</f>
        <v/>
      </c>
      <c r="H171" s="181" t="str">
        <f>IFERROR(VLOOKUP($A171,CAPTURE_DATA!$P$4:$T$500,3,FALSE),"")</f>
        <v/>
      </c>
      <c r="I171" s="181" t="str">
        <f>IFERROR(VLOOKUP($A171,CAPTURE_DATA!$P$4:$T$500,4,FALSE),"")</f>
        <v/>
      </c>
      <c r="J171" s="181" t="str">
        <f>IFERROR(VLOOKUP($A171,CAPTURE_DATA!$P$4:$T$500,5,FALSE),"")</f>
        <v/>
      </c>
      <c r="K171" s="181" t="str">
        <f>IFERROR(VLOOKUP($A171,CAPTURE_DATA!$P$4:$AC$500,14,FALSE),"")</f>
        <v/>
      </c>
      <c r="L171" s="182" t="str">
        <f>IF($B171="","",(IFERROR(VLOOKUP($B171,ROOST_SITE_INFO!$B$3:$S$501,3,FALSE),"")))</f>
        <v/>
      </c>
      <c r="M171" s="182" t="str">
        <f>IF($B171="","",(IFERROR(VLOOKUP($B171,ROOST_SITE_INFO!$B$3:$S$501,4,FALSE),"")))</f>
        <v/>
      </c>
      <c r="N171" s="182" t="str">
        <f>IF($B171="","",(IFERROR(VLOOKUP($B171,ROOST_SITE_INFO!$B$3:$S$501,5,FALSE),"")))</f>
        <v/>
      </c>
      <c r="O171" s="182" t="str">
        <f>IF($B171="","",(IFERROR(VLOOKUP($B171,ROOST_SITE_INFO!$B$3:$S$501,6,FALSE),"")))</f>
        <v/>
      </c>
      <c r="P171" s="182" t="str">
        <f>IF($B171="","",(IFERROR(VLOOKUP($B171,ROOST_SITE_INFO!$B$3:$S$501,7,FALSE),"")))</f>
        <v/>
      </c>
      <c r="Q171" s="182" t="str">
        <f>IF($B171="","",(IFERROR(VLOOKUP($B171,ROOST_SITE_INFO!$B$3:$S$501,8,FALSE),"")))</f>
        <v/>
      </c>
      <c r="R171" s="182" t="str">
        <f>IF($B171="","",(IFERROR(VLOOKUP($B171,ROOST_SITE_INFO!$B$3:$S$501,9,FALSE),"")))</f>
        <v/>
      </c>
      <c r="S171" s="182" t="str">
        <f>IF($B171="","",(IFERROR(VLOOKUP($B171,ROOST_SITE_INFO!$B$3:$S$501,10,FALSE),"")))</f>
        <v/>
      </c>
      <c r="T171" s="182" t="str">
        <f>IF($B171="","",(IFERROR(VLOOKUP($B171,ROOST_SITE_INFO!$B$3:$S$501,11,FALSE),"")))</f>
        <v/>
      </c>
      <c r="U171" s="182" t="str">
        <f>IF($B171="","",(IFERROR(VLOOKUP($B171,ROOST_SITE_INFO!$B$3:$S$501,12,FALSE),"")))</f>
        <v/>
      </c>
      <c r="V171" s="182" t="str">
        <f>IF($B171="","",(IFERROR(VLOOKUP($B171,ROOST_SITE_INFO!$B$3:$S$501,13,FALSE),"")))</f>
        <v/>
      </c>
      <c r="W171" s="182" t="str">
        <f>IF($B171="","",(IFERROR(VLOOKUP($B171,ROOST_SITE_INFO!$B$3:$S$501,14,FALSE),"")))</f>
        <v/>
      </c>
      <c r="X171" s="182" t="str">
        <f>IF($B171="","",(IFERROR(VLOOKUP($B171,ROOST_SITE_INFO!$B$3:$S$501,15,FALSE),"")))</f>
        <v/>
      </c>
      <c r="Y171" s="182" t="str">
        <f>IF($B171="","",(IFERROR(VLOOKUP($B171,ROOST_SITE_INFO!$B$3:$S$501,16,FALSE),"")))</f>
        <v/>
      </c>
      <c r="Z171" s="182" t="str">
        <f>IF($B171="","",(IFERROR(VLOOKUP($B171,ROOST_SITE_INFO!$B$3:$S$501,17,FALSE),"")))</f>
        <v/>
      </c>
      <c r="AA171" s="182" t="str">
        <f>IF($B171="","",(IFERROR(VLOOKUP($B171,ROOST_SITE_INFO!$B$3:$S$501,18,FALSE),"")))</f>
        <v/>
      </c>
    </row>
    <row r="172" spans="1:27" x14ac:dyDescent="0.25">
      <c r="A172" s="180" t="str">
        <f>IF(ROOST_COUNT!B171=0,"",ROOST_COUNT!B171)</f>
        <v/>
      </c>
      <c r="B172" s="180" t="str">
        <f>IF(ROOST_COUNT!D171=0,"",ROOST_COUNT!D171)</f>
        <v/>
      </c>
      <c r="C172" s="180" t="str">
        <f>IF(ROOST_COUNT!C171=0,"",ROOST_COUNT!C171)</f>
        <v/>
      </c>
      <c r="D172" s="180" t="str">
        <f>IF(ROOST_COUNT!E171=0,"",ROOST_COUNT!E171)</f>
        <v/>
      </c>
      <c r="E172" s="181" t="str">
        <f>IF(ROOST_COUNT!F171=0,"",ROOST_COUNT!F171)</f>
        <v/>
      </c>
      <c r="F172" s="181" t="str">
        <f>IF(ROOST_COUNT!A171=0,"",ROOST_COUNT!A171)</f>
        <v/>
      </c>
      <c r="G172" s="182" t="str">
        <f>IF(ROOST_COUNT!G171=0,"",ROOST_COUNT!G171)</f>
        <v/>
      </c>
      <c r="H172" s="181" t="str">
        <f>IFERROR(VLOOKUP($A172,CAPTURE_DATA!$P$4:$T$500,3,FALSE),"")</f>
        <v/>
      </c>
      <c r="I172" s="181" t="str">
        <f>IFERROR(VLOOKUP($A172,CAPTURE_DATA!$P$4:$T$500,4,FALSE),"")</f>
        <v/>
      </c>
      <c r="J172" s="181" t="str">
        <f>IFERROR(VLOOKUP($A172,CAPTURE_DATA!$P$4:$T$500,5,FALSE),"")</f>
        <v/>
      </c>
      <c r="K172" s="181" t="str">
        <f>IFERROR(VLOOKUP($A172,CAPTURE_DATA!$P$4:$AC$500,14,FALSE),"")</f>
        <v/>
      </c>
      <c r="L172" s="182" t="str">
        <f>IF($B172="","",(IFERROR(VLOOKUP($B172,ROOST_SITE_INFO!$B$3:$S$501,3,FALSE),"")))</f>
        <v/>
      </c>
      <c r="M172" s="182" t="str">
        <f>IF($B172="","",(IFERROR(VLOOKUP($B172,ROOST_SITE_INFO!$B$3:$S$501,4,FALSE),"")))</f>
        <v/>
      </c>
      <c r="N172" s="182" t="str">
        <f>IF($B172="","",(IFERROR(VLOOKUP($B172,ROOST_SITE_INFO!$B$3:$S$501,5,FALSE),"")))</f>
        <v/>
      </c>
      <c r="O172" s="182" t="str">
        <f>IF($B172="","",(IFERROR(VLOOKUP($B172,ROOST_SITE_INFO!$B$3:$S$501,6,FALSE),"")))</f>
        <v/>
      </c>
      <c r="P172" s="182" t="str">
        <f>IF($B172="","",(IFERROR(VLOOKUP($B172,ROOST_SITE_INFO!$B$3:$S$501,7,FALSE),"")))</f>
        <v/>
      </c>
      <c r="Q172" s="182" t="str">
        <f>IF($B172="","",(IFERROR(VLOOKUP($B172,ROOST_SITE_INFO!$B$3:$S$501,8,FALSE),"")))</f>
        <v/>
      </c>
      <c r="R172" s="182" t="str">
        <f>IF($B172="","",(IFERROR(VLOOKUP($B172,ROOST_SITE_INFO!$B$3:$S$501,9,FALSE),"")))</f>
        <v/>
      </c>
      <c r="S172" s="182" t="str">
        <f>IF($B172="","",(IFERROR(VLOOKUP($B172,ROOST_SITE_INFO!$B$3:$S$501,10,FALSE),"")))</f>
        <v/>
      </c>
      <c r="T172" s="182" t="str">
        <f>IF($B172="","",(IFERROR(VLOOKUP($B172,ROOST_SITE_INFO!$B$3:$S$501,11,FALSE),"")))</f>
        <v/>
      </c>
      <c r="U172" s="182" t="str">
        <f>IF($B172="","",(IFERROR(VLOOKUP($B172,ROOST_SITE_INFO!$B$3:$S$501,12,FALSE),"")))</f>
        <v/>
      </c>
      <c r="V172" s="182" t="str">
        <f>IF($B172="","",(IFERROR(VLOOKUP($B172,ROOST_SITE_INFO!$B$3:$S$501,13,FALSE),"")))</f>
        <v/>
      </c>
      <c r="W172" s="182" t="str">
        <f>IF($B172="","",(IFERROR(VLOOKUP($B172,ROOST_SITE_INFO!$B$3:$S$501,14,FALSE),"")))</f>
        <v/>
      </c>
      <c r="X172" s="182" t="str">
        <f>IF($B172="","",(IFERROR(VLOOKUP($B172,ROOST_SITE_INFO!$B$3:$S$501,15,FALSE),"")))</f>
        <v/>
      </c>
      <c r="Y172" s="182" t="str">
        <f>IF($B172="","",(IFERROR(VLOOKUP($B172,ROOST_SITE_INFO!$B$3:$S$501,16,FALSE),"")))</f>
        <v/>
      </c>
      <c r="Z172" s="182" t="str">
        <f>IF($B172="","",(IFERROR(VLOOKUP($B172,ROOST_SITE_INFO!$B$3:$S$501,17,FALSE),"")))</f>
        <v/>
      </c>
      <c r="AA172" s="182" t="str">
        <f>IF($B172="","",(IFERROR(VLOOKUP($B172,ROOST_SITE_INFO!$B$3:$S$501,18,FALSE),"")))</f>
        <v/>
      </c>
    </row>
    <row r="173" spans="1:27" x14ac:dyDescent="0.25">
      <c r="A173" s="180" t="str">
        <f>IF(ROOST_COUNT!B172=0,"",ROOST_COUNT!B172)</f>
        <v/>
      </c>
      <c r="B173" s="180" t="str">
        <f>IF(ROOST_COUNT!D172=0,"",ROOST_COUNT!D172)</f>
        <v/>
      </c>
      <c r="C173" s="180" t="str">
        <f>IF(ROOST_COUNT!C172=0,"",ROOST_COUNT!C172)</f>
        <v/>
      </c>
      <c r="D173" s="180" t="str">
        <f>IF(ROOST_COUNT!E172=0,"",ROOST_COUNT!E172)</f>
        <v/>
      </c>
      <c r="E173" s="181" t="str">
        <f>IF(ROOST_COUNT!F172=0,"",ROOST_COUNT!F172)</f>
        <v/>
      </c>
      <c r="F173" s="181" t="str">
        <f>IF(ROOST_COUNT!A172=0,"",ROOST_COUNT!A172)</f>
        <v/>
      </c>
      <c r="G173" s="182" t="str">
        <f>IF(ROOST_COUNT!G172=0,"",ROOST_COUNT!G172)</f>
        <v/>
      </c>
      <c r="H173" s="181" t="str">
        <f>IFERROR(VLOOKUP($A173,CAPTURE_DATA!$P$4:$T$500,3,FALSE),"")</f>
        <v/>
      </c>
      <c r="I173" s="181" t="str">
        <f>IFERROR(VLOOKUP($A173,CAPTURE_DATA!$P$4:$T$500,4,FALSE),"")</f>
        <v/>
      </c>
      <c r="J173" s="181" t="str">
        <f>IFERROR(VLOOKUP($A173,CAPTURE_DATA!$P$4:$T$500,5,FALSE),"")</f>
        <v/>
      </c>
      <c r="K173" s="181" t="str">
        <f>IFERROR(VLOOKUP($A173,CAPTURE_DATA!$P$4:$AC$500,14,FALSE),"")</f>
        <v/>
      </c>
      <c r="L173" s="182" t="str">
        <f>IF($B173="","",(IFERROR(VLOOKUP($B173,ROOST_SITE_INFO!$B$3:$S$501,3,FALSE),"")))</f>
        <v/>
      </c>
      <c r="M173" s="182" t="str">
        <f>IF($B173="","",(IFERROR(VLOOKUP($B173,ROOST_SITE_INFO!$B$3:$S$501,4,FALSE),"")))</f>
        <v/>
      </c>
      <c r="N173" s="182" t="str">
        <f>IF($B173="","",(IFERROR(VLOOKUP($B173,ROOST_SITE_INFO!$B$3:$S$501,5,FALSE),"")))</f>
        <v/>
      </c>
      <c r="O173" s="182" t="str">
        <f>IF($B173="","",(IFERROR(VLOOKUP($B173,ROOST_SITE_INFO!$B$3:$S$501,6,FALSE),"")))</f>
        <v/>
      </c>
      <c r="P173" s="182" t="str">
        <f>IF($B173="","",(IFERROR(VLOOKUP($B173,ROOST_SITE_INFO!$B$3:$S$501,7,FALSE),"")))</f>
        <v/>
      </c>
      <c r="Q173" s="182" t="str">
        <f>IF($B173="","",(IFERROR(VLOOKUP($B173,ROOST_SITE_INFO!$B$3:$S$501,8,FALSE),"")))</f>
        <v/>
      </c>
      <c r="R173" s="182" t="str">
        <f>IF($B173="","",(IFERROR(VLOOKUP($B173,ROOST_SITE_INFO!$B$3:$S$501,9,FALSE),"")))</f>
        <v/>
      </c>
      <c r="S173" s="182" t="str">
        <f>IF($B173="","",(IFERROR(VLOOKUP($B173,ROOST_SITE_INFO!$B$3:$S$501,10,FALSE),"")))</f>
        <v/>
      </c>
      <c r="T173" s="182" t="str">
        <f>IF($B173="","",(IFERROR(VLOOKUP($B173,ROOST_SITE_INFO!$B$3:$S$501,11,FALSE),"")))</f>
        <v/>
      </c>
      <c r="U173" s="182" t="str">
        <f>IF($B173="","",(IFERROR(VLOOKUP($B173,ROOST_SITE_INFO!$B$3:$S$501,12,FALSE),"")))</f>
        <v/>
      </c>
      <c r="V173" s="182" t="str">
        <f>IF($B173="","",(IFERROR(VLOOKUP($B173,ROOST_SITE_INFO!$B$3:$S$501,13,FALSE),"")))</f>
        <v/>
      </c>
      <c r="W173" s="182" t="str">
        <f>IF($B173="","",(IFERROR(VLOOKUP($B173,ROOST_SITE_INFO!$B$3:$S$501,14,FALSE),"")))</f>
        <v/>
      </c>
      <c r="X173" s="182" t="str">
        <f>IF($B173="","",(IFERROR(VLOOKUP($B173,ROOST_SITE_INFO!$B$3:$S$501,15,FALSE),"")))</f>
        <v/>
      </c>
      <c r="Y173" s="182" t="str">
        <f>IF($B173="","",(IFERROR(VLOOKUP($B173,ROOST_SITE_INFO!$B$3:$S$501,16,FALSE),"")))</f>
        <v/>
      </c>
      <c r="Z173" s="182" t="str">
        <f>IF($B173="","",(IFERROR(VLOOKUP($B173,ROOST_SITE_INFO!$B$3:$S$501,17,FALSE),"")))</f>
        <v/>
      </c>
      <c r="AA173" s="182" t="str">
        <f>IF($B173="","",(IFERROR(VLOOKUP($B173,ROOST_SITE_INFO!$B$3:$S$501,18,FALSE),"")))</f>
        <v/>
      </c>
    </row>
    <row r="174" spans="1:27" x14ac:dyDescent="0.25">
      <c r="A174" s="180" t="str">
        <f>IF(ROOST_COUNT!B173=0,"",ROOST_COUNT!B173)</f>
        <v/>
      </c>
      <c r="B174" s="180" t="str">
        <f>IF(ROOST_COUNT!D173=0,"",ROOST_COUNT!D173)</f>
        <v/>
      </c>
      <c r="C174" s="180" t="str">
        <f>IF(ROOST_COUNT!C173=0,"",ROOST_COUNT!C173)</f>
        <v/>
      </c>
      <c r="D174" s="180" t="str">
        <f>IF(ROOST_COUNT!E173=0,"",ROOST_COUNT!E173)</f>
        <v/>
      </c>
      <c r="E174" s="181" t="str">
        <f>IF(ROOST_COUNT!F173=0,"",ROOST_COUNT!F173)</f>
        <v/>
      </c>
      <c r="F174" s="181" t="str">
        <f>IF(ROOST_COUNT!A173=0,"",ROOST_COUNT!A173)</f>
        <v/>
      </c>
      <c r="G174" s="182" t="str">
        <f>IF(ROOST_COUNT!G173=0,"",ROOST_COUNT!G173)</f>
        <v/>
      </c>
      <c r="H174" s="181" t="str">
        <f>IFERROR(VLOOKUP($A174,CAPTURE_DATA!$P$4:$T$500,3,FALSE),"")</f>
        <v/>
      </c>
      <c r="I174" s="181" t="str">
        <f>IFERROR(VLOOKUP($A174,CAPTURE_DATA!$P$4:$T$500,4,FALSE),"")</f>
        <v/>
      </c>
      <c r="J174" s="181" t="str">
        <f>IFERROR(VLOOKUP($A174,CAPTURE_DATA!$P$4:$T$500,5,FALSE),"")</f>
        <v/>
      </c>
      <c r="K174" s="181" t="str">
        <f>IFERROR(VLOOKUP($A174,CAPTURE_DATA!$P$4:$AC$500,14,FALSE),"")</f>
        <v/>
      </c>
      <c r="L174" s="182" t="str">
        <f>IF($B174="","",(IFERROR(VLOOKUP($B174,ROOST_SITE_INFO!$B$3:$S$501,3,FALSE),"")))</f>
        <v/>
      </c>
      <c r="M174" s="182" t="str">
        <f>IF($B174="","",(IFERROR(VLOOKUP($B174,ROOST_SITE_INFO!$B$3:$S$501,4,FALSE),"")))</f>
        <v/>
      </c>
      <c r="N174" s="182" t="str">
        <f>IF($B174="","",(IFERROR(VLOOKUP($B174,ROOST_SITE_INFO!$B$3:$S$501,5,FALSE),"")))</f>
        <v/>
      </c>
      <c r="O174" s="182" t="str">
        <f>IF($B174="","",(IFERROR(VLOOKUP($B174,ROOST_SITE_INFO!$B$3:$S$501,6,FALSE),"")))</f>
        <v/>
      </c>
      <c r="P174" s="182" t="str">
        <f>IF($B174="","",(IFERROR(VLOOKUP($B174,ROOST_SITE_INFO!$B$3:$S$501,7,FALSE),"")))</f>
        <v/>
      </c>
      <c r="Q174" s="182" t="str">
        <f>IF($B174="","",(IFERROR(VLOOKUP($B174,ROOST_SITE_INFO!$B$3:$S$501,8,FALSE),"")))</f>
        <v/>
      </c>
      <c r="R174" s="182" t="str">
        <f>IF($B174="","",(IFERROR(VLOOKUP($B174,ROOST_SITE_INFO!$B$3:$S$501,9,FALSE),"")))</f>
        <v/>
      </c>
      <c r="S174" s="182" t="str">
        <f>IF($B174="","",(IFERROR(VLOOKUP($B174,ROOST_SITE_INFO!$B$3:$S$501,10,FALSE),"")))</f>
        <v/>
      </c>
      <c r="T174" s="182" t="str">
        <f>IF($B174="","",(IFERROR(VLOOKUP($B174,ROOST_SITE_INFO!$B$3:$S$501,11,FALSE),"")))</f>
        <v/>
      </c>
      <c r="U174" s="182" t="str">
        <f>IF($B174="","",(IFERROR(VLOOKUP($B174,ROOST_SITE_INFO!$B$3:$S$501,12,FALSE),"")))</f>
        <v/>
      </c>
      <c r="V174" s="182" t="str">
        <f>IF($B174="","",(IFERROR(VLOOKUP($B174,ROOST_SITE_INFO!$B$3:$S$501,13,FALSE),"")))</f>
        <v/>
      </c>
      <c r="W174" s="182" t="str">
        <f>IF($B174="","",(IFERROR(VLOOKUP($B174,ROOST_SITE_INFO!$B$3:$S$501,14,FALSE),"")))</f>
        <v/>
      </c>
      <c r="X174" s="182" t="str">
        <f>IF($B174="","",(IFERROR(VLOOKUP($B174,ROOST_SITE_INFO!$B$3:$S$501,15,FALSE),"")))</f>
        <v/>
      </c>
      <c r="Y174" s="182" t="str">
        <f>IF($B174="","",(IFERROR(VLOOKUP($B174,ROOST_SITE_INFO!$B$3:$S$501,16,FALSE),"")))</f>
        <v/>
      </c>
      <c r="Z174" s="182" t="str">
        <f>IF($B174="","",(IFERROR(VLOOKUP($B174,ROOST_SITE_INFO!$B$3:$S$501,17,FALSE),"")))</f>
        <v/>
      </c>
      <c r="AA174" s="182" t="str">
        <f>IF($B174="","",(IFERROR(VLOOKUP($B174,ROOST_SITE_INFO!$B$3:$S$501,18,FALSE),"")))</f>
        <v/>
      </c>
    </row>
    <row r="175" spans="1:27" x14ac:dyDescent="0.25">
      <c r="A175" s="180" t="str">
        <f>IF(ROOST_COUNT!B174=0,"",ROOST_COUNT!B174)</f>
        <v/>
      </c>
      <c r="B175" s="180" t="str">
        <f>IF(ROOST_COUNT!D174=0,"",ROOST_COUNT!D174)</f>
        <v/>
      </c>
      <c r="C175" s="180" t="str">
        <f>IF(ROOST_COUNT!C174=0,"",ROOST_COUNT!C174)</f>
        <v/>
      </c>
      <c r="D175" s="180" t="str">
        <f>IF(ROOST_COUNT!E174=0,"",ROOST_COUNT!E174)</f>
        <v/>
      </c>
      <c r="E175" s="181" t="str">
        <f>IF(ROOST_COUNT!F174=0,"",ROOST_COUNT!F174)</f>
        <v/>
      </c>
      <c r="F175" s="181" t="str">
        <f>IF(ROOST_COUNT!A174=0,"",ROOST_COUNT!A174)</f>
        <v/>
      </c>
      <c r="G175" s="182" t="str">
        <f>IF(ROOST_COUNT!G174=0,"",ROOST_COUNT!G174)</f>
        <v/>
      </c>
      <c r="H175" s="181" t="str">
        <f>IFERROR(VLOOKUP($A175,CAPTURE_DATA!$P$4:$T$500,3,FALSE),"")</f>
        <v/>
      </c>
      <c r="I175" s="181" t="str">
        <f>IFERROR(VLOOKUP($A175,CAPTURE_DATA!$P$4:$T$500,4,FALSE),"")</f>
        <v/>
      </c>
      <c r="J175" s="181" t="str">
        <f>IFERROR(VLOOKUP($A175,CAPTURE_DATA!$P$4:$T$500,5,FALSE),"")</f>
        <v/>
      </c>
      <c r="K175" s="181" t="str">
        <f>IFERROR(VLOOKUP($A175,CAPTURE_DATA!$P$4:$AC$500,14,FALSE),"")</f>
        <v/>
      </c>
      <c r="L175" s="182" t="str">
        <f>IF($B175="","",(IFERROR(VLOOKUP($B175,ROOST_SITE_INFO!$B$3:$S$501,3,FALSE),"")))</f>
        <v/>
      </c>
      <c r="M175" s="182" t="str">
        <f>IF($B175="","",(IFERROR(VLOOKUP($B175,ROOST_SITE_INFO!$B$3:$S$501,4,FALSE),"")))</f>
        <v/>
      </c>
      <c r="N175" s="182" t="str">
        <f>IF($B175="","",(IFERROR(VLOOKUP($B175,ROOST_SITE_INFO!$B$3:$S$501,5,FALSE),"")))</f>
        <v/>
      </c>
      <c r="O175" s="182" t="str">
        <f>IF($B175="","",(IFERROR(VLOOKUP($B175,ROOST_SITE_INFO!$B$3:$S$501,6,FALSE),"")))</f>
        <v/>
      </c>
      <c r="P175" s="182" t="str">
        <f>IF($B175="","",(IFERROR(VLOOKUP($B175,ROOST_SITE_INFO!$B$3:$S$501,7,FALSE),"")))</f>
        <v/>
      </c>
      <c r="Q175" s="182" t="str">
        <f>IF($B175="","",(IFERROR(VLOOKUP($B175,ROOST_SITE_INFO!$B$3:$S$501,8,FALSE),"")))</f>
        <v/>
      </c>
      <c r="R175" s="182" t="str">
        <f>IF($B175="","",(IFERROR(VLOOKUP($B175,ROOST_SITE_INFO!$B$3:$S$501,9,FALSE),"")))</f>
        <v/>
      </c>
      <c r="S175" s="182" t="str">
        <f>IF($B175="","",(IFERROR(VLOOKUP($B175,ROOST_SITE_INFO!$B$3:$S$501,10,FALSE),"")))</f>
        <v/>
      </c>
      <c r="T175" s="182" t="str">
        <f>IF($B175="","",(IFERROR(VLOOKUP($B175,ROOST_SITE_INFO!$B$3:$S$501,11,FALSE),"")))</f>
        <v/>
      </c>
      <c r="U175" s="182" t="str">
        <f>IF($B175="","",(IFERROR(VLOOKUP($B175,ROOST_SITE_INFO!$B$3:$S$501,12,FALSE),"")))</f>
        <v/>
      </c>
      <c r="V175" s="182" t="str">
        <f>IF($B175="","",(IFERROR(VLOOKUP($B175,ROOST_SITE_INFO!$B$3:$S$501,13,FALSE),"")))</f>
        <v/>
      </c>
      <c r="W175" s="182" t="str">
        <f>IF($B175="","",(IFERROR(VLOOKUP($B175,ROOST_SITE_INFO!$B$3:$S$501,14,FALSE),"")))</f>
        <v/>
      </c>
      <c r="X175" s="182" t="str">
        <f>IF($B175="","",(IFERROR(VLOOKUP($B175,ROOST_SITE_INFO!$B$3:$S$501,15,FALSE),"")))</f>
        <v/>
      </c>
      <c r="Y175" s="182" t="str">
        <f>IF($B175="","",(IFERROR(VLOOKUP($B175,ROOST_SITE_INFO!$B$3:$S$501,16,FALSE),"")))</f>
        <v/>
      </c>
      <c r="Z175" s="182" t="str">
        <f>IF($B175="","",(IFERROR(VLOOKUP($B175,ROOST_SITE_INFO!$B$3:$S$501,17,FALSE),"")))</f>
        <v/>
      </c>
      <c r="AA175" s="182" t="str">
        <f>IF($B175="","",(IFERROR(VLOOKUP($B175,ROOST_SITE_INFO!$B$3:$S$501,18,FALSE),"")))</f>
        <v/>
      </c>
    </row>
    <row r="176" spans="1:27" x14ac:dyDescent="0.25">
      <c r="A176" s="180" t="str">
        <f>IF(ROOST_COUNT!B175=0,"",ROOST_COUNT!B175)</f>
        <v/>
      </c>
      <c r="B176" s="180" t="str">
        <f>IF(ROOST_COUNT!D175=0,"",ROOST_COUNT!D175)</f>
        <v/>
      </c>
      <c r="C176" s="180" t="str">
        <f>IF(ROOST_COUNT!C175=0,"",ROOST_COUNT!C175)</f>
        <v/>
      </c>
      <c r="D176" s="180" t="str">
        <f>IF(ROOST_COUNT!E175=0,"",ROOST_COUNT!E175)</f>
        <v/>
      </c>
      <c r="E176" s="181" t="str">
        <f>IF(ROOST_COUNT!F175=0,"",ROOST_COUNT!F175)</f>
        <v/>
      </c>
      <c r="F176" s="181" t="str">
        <f>IF(ROOST_COUNT!A175=0,"",ROOST_COUNT!A175)</f>
        <v/>
      </c>
      <c r="G176" s="182" t="str">
        <f>IF(ROOST_COUNT!G175=0,"",ROOST_COUNT!G175)</f>
        <v/>
      </c>
      <c r="H176" s="181" t="str">
        <f>IFERROR(VLOOKUP($A176,CAPTURE_DATA!$P$4:$T$500,3,FALSE),"")</f>
        <v/>
      </c>
      <c r="I176" s="181" t="str">
        <f>IFERROR(VLOOKUP($A176,CAPTURE_DATA!$P$4:$T$500,4,FALSE),"")</f>
        <v/>
      </c>
      <c r="J176" s="181" t="str">
        <f>IFERROR(VLOOKUP($A176,CAPTURE_DATA!$P$4:$T$500,5,FALSE),"")</f>
        <v/>
      </c>
      <c r="K176" s="181" t="str">
        <f>IFERROR(VLOOKUP($A176,CAPTURE_DATA!$P$4:$AC$500,14,FALSE),"")</f>
        <v/>
      </c>
      <c r="L176" s="182" t="str">
        <f>IF($B176="","",(IFERROR(VLOOKUP($B176,ROOST_SITE_INFO!$B$3:$S$501,3,FALSE),"")))</f>
        <v/>
      </c>
      <c r="M176" s="182" t="str">
        <f>IF($B176="","",(IFERROR(VLOOKUP($B176,ROOST_SITE_INFO!$B$3:$S$501,4,FALSE),"")))</f>
        <v/>
      </c>
      <c r="N176" s="182" t="str">
        <f>IF($B176="","",(IFERROR(VLOOKUP($B176,ROOST_SITE_INFO!$B$3:$S$501,5,FALSE),"")))</f>
        <v/>
      </c>
      <c r="O176" s="182" t="str">
        <f>IF($B176="","",(IFERROR(VLOOKUP($B176,ROOST_SITE_INFO!$B$3:$S$501,6,FALSE),"")))</f>
        <v/>
      </c>
      <c r="P176" s="182" t="str">
        <f>IF($B176="","",(IFERROR(VLOOKUP($B176,ROOST_SITE_INFO!$B$3:$S$501,7,FALSE),"")))</f>
        <v/>
      </c>
      <c r="Q176" s="182" t="str">
        <f>IF($B176="","",(IFERROR(VLOOKUP($B176,ROOST_SITE_INFO!$B$3:$S$501,8,FALSE),"")))</f>
        <v/>
      </c>
      <c r="R176" s="182" t="str">
        <f>IF($B176="","",(IFERROR(VLOOKUP($B176,ROOST_SITE_INFO!$B$3:$S$501,9,FALSE),"")))</f>
        <v/>
      </c>
      <c r="S176" s="182" t="str">
        <f>IF($B176="","",(IFERROR(VLOOKUP($B176,ROOST_SITE_INFO!$B$3:$S$501,10,FALSE),"")))</f>
        <v/>
      </c>
      <c r="T176" s="182" t="str">
        <f>IF($B176="","",(IFERROR(VLOOKUP($B176,ROOST_SITE_INFO!$B$3:$S$501,11,FALSE),"")))</f>
        <v/>
      </c>
      <c r="U176" s="182" t="str">
        <f>IF($B176="","",(IFERROR(VLOOKUP($B176,ROOST_SITE_INFO!$B$3:$S$501,12,FALSE),"")))</f>
        <v/>
      </c>
      <c r="V176" s="182" t="str">
        <f>IF($B176="","",(IFERROR(VLOOKUP($B176,ROOST_SITE_INFO!$B$3:$S$501,13,FALSE),"")))</f>
        <v/>
      </c>
      <c r="W176" s="182" t="str">
        <f>IF($B176="","",(IFERROR(VLOOKUP($B176,ROOST_SITE_INFO!$B$3:$S$501,14,FALSE),"")))</f>
        <v/>
      </c>
      <c r="X176" s="182" t="str">
        <f>IF($B176="","",(IFERROR(VLOOKUP($B176,ROOST_SITE_INFO!$B$3:$S$501,15,FALSE),"")))</f>
        <v/>
      </c>
      <c r="Y176" s="182" t="str">
        <f>IF($B176="","",(IFERROR(VLOOKUP($B176,ROOST_SITE_INFO!$B$3:$S$501,16,FALSE),"")))</f>
        <v/>
      </c>
      <c r="Z176" s="182" t="str">
        <f>IF($B176="","",(IFERROR(VLOOKUP($B176,ROOST_SITE_INFO!$B$3:$S$501,17,FALSE),"")))</f>
        <v/>
      </c>
      <c r="AA176" s="182" t="str">
        <f>IF($B176="","",(IFERROR(VLOOKUP($B176,ROOST_SITE_INFO!$B$3:$S$501,18,FALSE),"")))</f>
        <v/>
      </c>
    </row>
    <row r="177" spans="1:27" x14ac:dyDescent="0.25">
      <c r="A177" s="180" t="str">
        <f>IF(ROOST_COUNT!B176=0,"",ROOST_COUNT!B176)</f>
        <v/>
      </c>
      <c r="B177" s="180" t="str">
        <f>IF(ROOST_COUNT!D176=0,"",ROOST_COUNT!D176)</f>
        <v/>
      </c>
      <c r="C177" s="180" t="str">
        <f>IF(ROOST_COUNT!C176=0,"",ROOST_COUNT!C176)</f>
        <v/>
      </c>
      <c r="D177" s="180" t="str">
        <f>IF(ROOST_COUNT!E176=0,"",ROOST_COUNT!E176)</f>
        <v/>
      </c>
      <c r="E177" s="181" t="str">
        <f>IF(ROOST_COUNT!F176=0,"",ROOST_COUNT!F176)</f>
        <v/>
      </c>
      <c r="F177" s="181" t="str">
        <f>IF(ROOST_COUNT!A176=0,"",ROOST_COUNT!A176)</f>
        <v/>
      </c>
      <c r="G177" s="182" t="str">
        <f>IF(ROOST_COUNT!G176=0,"",ROOST_COUNT!G176)</f>
        <v/>
      </c>
      <c r="H177" s="181" t="str">
        <f>IFERROR(VLOOKUP($A177,CAPTURE_DATA!$P$4:$T$500,3,FALSE),"")</f>
        <v/>
      </c>
      <c r="I177" s="181" t="str">
        <f>IFERROR(VLOOKUP($A177,CAPTURE_DATA!$P$4:$T$500,4,FALSE),"")</f>
        <v/>
      </c>
      <c r="J177" s="181" t="str">
        <f>IFERROR(VLOOKUP($A177,CAPTURE_DATA!$P$4:$T$500,5,FALSE),"")</f>
        <v/>
      </c>
      <c r="K177" s="181" t="str">
        <f>IFERROR(VLOOKUP($A177,CAPTURE_DATA!$P$4:$AC$500,14,FALSE),"")</f>
        <v/>
      </c>
      <c r="L177" s="182" t="str">
        <f>IF($B177="","",(IFERROR(VLOOKUP($B177,ROOST_SITE_INFO!$B$3:$S$501,3,FALSE),"")))</f>
        <v/>
      </c>
      <c r="M177" s="182" t="str">
        <f>IF($B177="","",(IFERROR(VLOOKUP($B177,ROOST_SITE_INFO!$B$3:$S$501,4,FALSE),"")))</f>
        <v/>
      </c>
      <c r="N177" s="182" t="str">
        <f>IF($B177="","",(IFERROR(VLOOKUP($B177,ROOST_SITE_INFO!$B$3:$S$501,5,FALSE),"")))</f>
        <v/>
      </c>
      <c r="O177" s="182" t="str">
        <f>IF($B177="","",(IFERROR(VLOOKUP($B177,ROOST_SITE_INFO!$B$3:$S$501,6,FALSE),"")))</f>
        <v/>
      </c>
      <c r="P177" s="182" t="str">
        <f>IF($B177="","",(IFERROR(VLOOKUP($B177,ROOST_SITE_INFO!$B$3:$S$501,7,FALSE),"")))</f>
        <v/>
      </c>
      <c r="Q177" s="182" t="str">
        <f>IF($B177="","",(IFERROR(VLOOKUP($B177,ROOST_SITE_INFO!$B$3:$S$501,8,FALSE),"")))</f>
        <v/>
      </c>
      <c r="R177" s="182" t="str">
        <f>IF($B177="","",(IFERROR(VLOOKUP($B177,ROOST_SITE_INFO!$B$3:$S$501,9,FALSE),"")))</f>
        <v/>
      </c>
      <c r="S177" s="182" t="str">
        <f>IF($B177="","",(IFERROR(VLOOKUP($B177,ROOST_SITE_INFO!$B$3:$S$501,10,FALSE),"")))</f>
        <v/>
      </c>
      <c r="T177" s="182" t="str">
        <f>IF($B177="","",(IFERROR(VLOOKUP($B177,ROOST_SITE_INFO!$B$3:$S$501,11,FALSE),"")))</f>
        <v/>
      </c>
      <c r="U177" s="182" t="str">
        <f>IF($B177="","",(IFERROR(VLOOKUP($B177,ROOST_SITE_INFO!$B$3:$S$501,12,FALSE),"")))</f>
        <v/>
      </c>
      <c r="V177" s="182" t="str">
        <f>IF($B177="","",(IFERROR(VLOOKUP($B177,ROOST_SITE_INFO!$B$3:$S$501,13,FALSE),"")))</f>
        <v/>
      </c>
      <c r="W177" s="182" t="str">
        <f>IF($B177="","",(IFERROR(VLOOKUP($B177,ROOST_SITE_INFO!$B$3:$S$501,14,FALSE),"")))</f>
        <v/>
      </c>
      <c r="X177" s="182" t="str">
        <f>IF($B177="","",(IFERROR(VLOOKUP($B177,ROOST_SITE_INFO!$B$3:$S$501,15,FALSE),"")))</f>
        <v/>
      </c>
      <c r="Y177" s="182" t="str">
        <f>IF($B177="","",(IFERROR(VLOOKUP($B177,ROOST_SITE_INFO!$B$3:$S$501,16,FALSE),"")))</f>
        <v/>
      </c>
      <c r="Z177" s="182" t="str">
        <f>IF($B177="","",(IFERROR(VLOOKUP($B177,ROOST_SITE_INFO!$B$3:$S$501,17,FALSE),"")))</f>
        <v/>
      </c>
      <c r="AA177" s="182" t="str">
        <f>IF($B177="","",(IFERROR(VLOOKUP($B177,ROOST_SITE_INFO!$B$3:$S$501,18,FALSE),"")))</f>
        <v/>
      </c>
    </row>
    <row r="178" spans="1:27" x14ac:dyDescent="0.25">
      <c r="A178" s="180" t="str">
        <f>IF(ROOST_COUNT!B177=0,"",ROOST_COUNT!B177)</f>
        <v/>
      </c>
      <c r="B178" s="180" t="str">
        <f>IF(ROOST_COUNT!D177=0,"",ROOST_COUNT!D177)</f>
        <v/>
      </c>
      <c r="C178" s="180" t="str">
        <f>IF(ROOST_COUNT!C177=0,"",ROOST_COUNT!C177)</f>
        <v/>
      </c>
      <c r="D178" s="180" t="str">
        <f>IF(ROOST_COUNT!E177=0,"",ROOST_COUNT!E177)</f>
        <v/>
      </c>
      <c r="E178" s="181" t="str">
        <f>IF(ROOST_COUNT!F177=0,"",ROOST_COUNT!F177)</f>
        <v/>
      </c>
      <c r="F178" s="181" t="str">
        <f>IF(ROOST_COUNT!A177=0,"",ROOST_COUNT!A177)</f>
        <v/>
      </c>
      <c r="G178" s="182" t="str">
        <f>IF(ROOST_COUNT!G177=0,"",ROOST_COUNT!G177)</f>
        <v/>
      </c>
      <c r="H178" s="181" t="str">
        <f>IFERROR(VLOOKUP($A178,CAPTURE_DATA!$P$4:$T$500,3,FALSE),"")</f>
        <v/>
      </c>
      <c r="I178" s="181" t="str">
        <f>IFERROR(VLOOKUP($A178,CAPTURE_DATA!$P$4:$T$500,4,FALSE),"")</f>
        <v/>
      </c>
      <c r="J178" s="181" t="str">
        <f>IFERROR(VLOOKUP($A178,CAPTURE_DATA!$P$4:$T$500,5,FALSE),"")</f>
        <v/>
      </c>
      <c r="K178" s="181" t="str">
        <f>IFERROR(VLOOKUP($A178,CAPTURE_DATA!$P$4:$AC$500,14,FALSE),"")</f>
        <v/>
      </c>
      <c r="L178" s="182" t="str">
        <f>IF($B178="","",(IFERROR(VLOOKUP($B178,ROOST_SITE_INFO!$B$3:$S$501,3,FALSE),"")))</f>
        <v/>
      </c>
      <c r="M178" s="182" t="str">
        <f>IF($B178="","",(IFERROR(VLOOKUP($B178,ROOST_SITE_INFO!$B$3:$S$501,4,FALSE),"")))</f>
        <v/>
      </c>
      <c r="N178" s="182" t="str">
        <f>IF($B178="","",(IFERROR(VLOOKUP($B178,ROOST_SITE_INFO!$B$3:$S$501,5,FALSE),"")))</f>
        <v/>
      </c>
      <c r="O178" s="182" t="str">
        <f>IF($B178="","",(IFERROR(VLOOKUP($B178,ROOST_SITE_INFO!$B$3:$S$501,6,FALSE),"")))</f>
        <v/>
      </c>
      <c r="P178" s="182" t="str">
        <f>IF($B178="","",(IFERROR(VLOOKUP($B178,ROOST_SITE_INFO!$B$3:$S$501,7,FALSE),"")))</f>
        <v/>
      </c>
      <c r="Q178" s="182" t="str">
        <f>IF($B178="","",(IFERROR(VLOOKUP($B178,ROOST_SITE_INFO!$B$3:$S$501,8,FALSE),"")))</f>
        <v/>
      </c>
      <c r="R178" s="182" t="str">
        <f>IF($B178="","",(IFERROR(VLOOKUP($B178,ROOST_SITE_INFO!$B$3:$S$501,9,FALSE),"")))</f>
        <v/>
      </c>
      <c r="S178" s="182" t="str">
        <f>IF($B178="","",(IFERROR(VLOOKUP($B178,ROOST_SITE_INFO!$B$3:$S$501,10,FALSE),"")))</f>
        <v/>
      </c>
      <c r="T178" s="182" t="str">
        <f>IF($B178="","",(IFERROR(VLOOKUP($B178,ROOST_SITE_INFO!$B$3:$S$501,11,FALSE),"")))</f>
        <v/>
      </c>
      <c r="U178" s="182" t="str">
        <f>IF($B178="","",(IFERROR(VLOOKUP($B178,ROOST_SITE_INFO!$B$3:$S$501,12,FALSE),"")))</f>
        <v/>
      </c>
      <c r="V178" s="182" t="str">
        <f>IF($B178="","",(IFERROR(VLOOKUP($B178,ROOST_SITE_INFO!$B$3:$S$501,13,FALSE),"")))</f>
        <v/>
      </c>
      <c r="W178" s="182" t="str">
        <f>IF($B178="","",(IFERROR(VLOOKUP($B178,ROOST_SITE_INFO!$B$3:$S$501,14,FALSE),"")))</f>
        <v/>
      </c>
      <c r="X178" s="182" t="str">
        <f>IF($B178="","",(IFERROR(VLOOKUP($B178,ROOST_SITE_INFO!$B$3:$S$501,15,FALSE),"")))</f>
        <v/>
      </c>
      <c r="Y178" s="182" t="str">
        <f>IF($B178="","",(IFERROR(VLOOKUP($B178,ROOST_SITE_INFO!$B$3:$S$501,16,FALSE),"")))</f>
        <v/>
      </c>
      <c r="Z178" s="182" t="str">
        <f>IF($B178="","",(IFERROR(VLOOKUP($B178,ROOST_SITE_INFO!$B$3:$S$501,17,FALSE),"")))</f>
        <v/>
      </c>
      <c r="AA178" s="182" t="str">
        <f>IF($B178="","",(IFERROR(VLOOKUP($B178,ROOST_SITE_INFO!$B$3:$S$501,18,FALSE),"")))</f>
        <v/>
      </c>
    </row>
    <row r="179" spans="1:27" x14ac:dyDescent="0.25">
      <c r="A179" s="180" t="str">
        <f>IF(ROOST_COUNT!B178=0,"",ROOST_COUNT!B178)</f>
        <v/>
      </c>
      <c r="B179" s="180" t="str">
        <f>IF(ROOST_COUNT!D178=0,"",ROOST_COUNT!D178)</f>
        <v/>
      </c>
      <c r="C179" s="180" t="str">
        <f>IF(ROOST_COUNT!C178=0,"",ROOST_COUNT!C178)</f>
        <v/>
      </c>
      <c r="D179" s="180" t="str">
        <f>IF(ROOST_COUNT!E178=0,"",ROOST_COUNT!E178)</f>
        <v/>
      </c>
      <c r="E179" s="181" t="str">
        <f>IF(ROOST_COUNT!F178=0,"",ROOST_COUNT!F178)</f>
        <v/>
      </c>
      <c r="F179" s="181" t="str">
        <f>IF(ROOST_COUNT!A178=0,"",ROOST_COUNT!A178)</f>
        <v/>
      </c>
      <c r="G179" s="182" t="str">
        <f>IF(ROOST_COUNT!G178=0,"",ROOST_COUNT!G178)</f>
        <v/>
      </c>
      <c r="H179" s="181" t="str">
        <f>IFERROR(VLOOKUP($A179,CAPTURE_DATA!$P$4:$T$500,3,FALSE),"")</f>
        <v/>
      </c>
      <c r="I179" s="181" t="str">
        <f>IFERROR(VLOOKUP($A179,CAPTURE_DATA!$P$4:$T$500,4,FALSE),"")</f>
        <v/>
      </c>
      <c r="J179" s="181" t="str">
        <f>IFERROR(VLOOKUP($A179,CAPTURE_DATA!$P$4:$T$500,5,FALSE),"")</f>
        <v/>
      </c>
      <c r="K179" s="181" t="str">
        <f>IFERROR(VLOOKUP($A179,CAPTURE_DATA!$P$4:$AC$500,14,FALSE),"")</f>
        <v/>
      </c>
      <c r="L179" s="182" t="str">
        <f>IF($B179="","",(IFERROR(VLOOKUP($B179,ROOST_SITE_INFO!$B$3:$S$501,3,FALSE),"")))</f>
        <v/>
      </c>
      <c r="M179" s="182" t="str">
        <f>IF($B179="","",(IFERROR(VLOOKUP($B179,ROOST_SITE_INFO!$B$3:$S$501,4,FALSE),"")))</f>
        <v/>
      </c>
      <c r="N179" s="182" t="str">
        <f>IF($B179="","",(IFERROR(VLOOKUP($B179,ROOST_SITE_INFO!$B$3:$S$501,5,FALSE),"")))</f>
        <v/>
      </c>
      <c r="O179" s="182" t="str">
        <f>IF($B179="","",(IFERROR(VLOOKUP($B179,ROOST_SITE_INFO!$B$3:$S$501,6,FALSE),"")))</f>
        <v/>
      </c>
      <c r="P179" s="182" t="str">
        <f>IF($B179="","",(IFERROR(VLOOKUP($B179,ROOST_SITE_INFO!$B$3:$S$501,7,FALSE),"")))</f>
        <v/>
      </c>
      <c r="Q179" s="182" t="str">
        <f>IF($B179="","",(IFERROR(VLOOKUP($B179,ROOST_SITE_INFO!$B$3:$S$501,8,FALSE),"")))</f>
        <v/>
      </c>
      <c r="R179" s="182" t="str">
        <f>IF($B179="","",(IFERROR(VLOOKUP($B179,ROOST_SITE_INFO!$B$3:$S$501,9,FALSE),"")))</f>
        <v/>
      </c>
      <c r="S179" s="182" t="str">
        <f>IF($B179="","",(IFERROR(VLOOKUP($B179,ROOST_SITE_INFO!$B$3:$S$501,10,FALSE),"")))</f>
        <v/>
      </c>
      <c r="T179" s="182" t="str">
        <f>IF($B179="","",(IFERROR(VLOOKUP($B179,ROOST_SITE_INFO!$B$3:$S$501,11,FALSE),"")))</f>
        <v/>
      </c>
      <c r="U179" s="182" t="str">
        <f>IF($B179="","",(IFERROR(VLOOKUP($B179,ROOST_SITE_INFO!$B$3:$S$501,12,FALSE),"")))</f>
        <v/>
      </c>
      <c r="V179" s="182" t="str">
        <f>IF($B179="","",(IFERROR(VLOOKUP($B179,ROOST_SITE_INFO!$B$3:$S$501,13,FALSE),"")))</f>
        <v/>
      </c>
      <c r="W179" s="182" t="str">
        <f>IF($B179="","",(IFERROR(VLOOKUP($B179,ROOST_SITE_INFO!$B$3:$S$501,14,FALSE),"")))</f>
        <v/>
      </c>
      <c r="X179" s="182" t="str">
        <f>IF($B179="","",(IFERROR(VLOOKUP($B179,ROOST_SITE_INFO!$B$3:$S$501,15,FALSE),"")))</f>
        <v/>
      </c>
      <c r="Y179" s="182" t="str">
        <f>IF($B179="","",(IFERROR(VLOOKUP($B179,ROOST_SITE_INFO!$B$3:$S$501,16,FALSE),"")))</f>
        <v/>
      </c>
      <c r="Z179" s="182" t="str">
        <f>IF($B179="","",(IFERROR(VLOOKUP($B179,ROOST_SITE_INFO!$B$3:$S$501,17,FALSE),"")))</f>
        <v/>
      </c>
      <c r="AA179" s="182" t="str">
        <f>IF($B179="","",(IFERROR(VLOOKUP($B179,ROOST_SITE_INFO!$B$3:$S$501,18,FALSE),"")))</f>
        <v/>
      </c>
    </row>
    <row r="180" spans="1:27" x14ac:dyDescent="0.25">
      <c r="A180" s="180" t="str">
        <f>IF(ROOST_COUNT!B179=0,"",ROOST_COUNT!B179)</f>
        <v/>
      </c>
      <c r="B180" s="180" t="str">
        <f>IF(ROOST_COUNT!D179=0,"",ROOST_COUNT!D179)</f>
        <v/>
      </c>
      <c r="C180" s="180" t="str">
        <f>IF(ROOST_COUNT!C179=0,"",ROOST_COUNT!C179)</f>
        <v/>
      </c>
      <c r="D180" s="180" t="str">
        <f>IF(ROOST_COUNT!E179=0,"",ROOST_COUNT!E179)</f>
        <v/>
      </c>
      <c r="E180" s="181" t="str">
        <f>IF(ROOST_COUNT!F179=0,"",ROOST_COUNT!F179)</f>
        <v/>
      </c>
      <c r="F180" s="181" t="str">
        <f>IF(ROOST_COUNT!A179=0,"",ROOST_COUNT!A179)</f>
        <v/>
      </c>
      <c r="G180" s="182" t="str">
        <f>IF(ROOST_COUNT!G179=0,"",ROOST_COUNT!G179)</f>
        <v/>
      </c>
      <c r="H180" s="181" t="str">
        <f>IFERROR(VLOOKUP($A180,CAPTURE_DATA!$P$4:$T$500,3,FALSE),"")</f>
        <v/>
      </c>
      <c r="I180" s="181" t="str">
        <f>IFERROR(VLOOKUP($A180,CAPTURE_DATA!$P$4:$T$500,4,FALSE),"")</f>
        <v/>
      </c>
      <c r="J180" s="181" t="str">
        <f>IFERROR(VLOOKUP($A180,CAPTURE_DATA!$P$4:$T$500,5,FALSE),"")</f>
        <v/>
      </c>
      <c r="K180" s="181" t="str">
        <f>IFERROR(VLOOKUP($A180,CAPTURE_DATA!$P$4:$AC$500,14,FALSE),"")</f>
        <v/>
      </c>
      <c r="L180" s="182" t="str">
        <f>IF($B180="","",(IFERROR(VLOOKUP($B180,ROOST_SITE_INFO!$B$3:$S$501,3,FALSE),"")))</f>
        <v/>
      </c>
      <c r="M180" s="182" t="str">
        <f>IF($B180="","",(IFERROR(VLOOKUP($B180,ROOST_SITE_INFO!$B$3:$S$501,4,FALSE),"")))</f>
        <v/>
      </c>
      <c r="N180" s="182" t="str">
        <f>IF($B180="","",(IFERROR(VLOOKUP($B180,ROOST_SITE_INFO!$B$3:$S$501,5,FALSE),"")))</f>
        <v/>
      </c>
      <c r="O180" s="182" t="str">
        <f>IF($B180="","",(IFERROR(VLOOKUP($B180,ROOST_SITE_INFO!$B$3:$S$501,6,FALSE),"")))</f>
        <v/>
      </c>
      <c r="P180" s="182" t="str">
        <f>IF($B180="","",(IFERROR(VLOOKUP($B180,ROOST_SITE_INFO!$B$3:$S$501,7,FALSE),"")))</f>
        <v/>
      </c>
      <c r="Q180" s="182" t="str">
        <f>IF($B180="","",(IFERROR(VLOOKUP($B180,ROOST_SITE_INFO!$B$3:$S$501,8,FALSE),"")))</f>
        <v/>
      </c>
      <c r="R180" s="182" t="str">
        <f>IF($B180="","",(IFERROR(VLOOKUP($B180,ROOST_SITE_INFO!$B$3:$S$501,9,FALSE),"")))</f>
        <v/>
      </c>
      <c r="S180" s="182" t="str">
        <f>IF($B180="","",(IFERROR(VLOOKUP($B180,ROOST_SITE_INFO!$B$3:$S$501,10,FALSE),"")))</f>
        <v/>
      </c>
      <c r="T180" s="182" t="str">
        <f>IF($B180="","",(IFERROR(VLOOKUP($B180,ROOST_SITE_INFO!$B$3:$S$501,11,FALSE),"")))</f>
        <v/>
      </c>
      <c r="U180" s="182" t="str">
        <f>IF($B180="","",(IFERROR(VLOOKUP($B180,ROOST_SITE_INFO!$B$3:$S$501,12,FALSE),"")))</f>
        <v/>
      </c>
      <c r="V180" s="182" t="str">
        <f>IF($B180="","",(IFERROR(VLOOKUP($B180,ROOST_SITE_INFO!$B$3:$S$501,13,FALSE),"")))</f>
        <v/>
      </c>
      <c r="W180" s="182" t="str">
        <f>IF($B180="","",(IFERROR(VLOOKUP($B180,ROOST_SITE_INFO!$B$3:$S$501,14,FALSE),"")))</f>
        <v/>
      </c>
      <c r="X180" s="182" t="str">
        <f>IF($B180="","",(IFERROR(VLOOKUP($B180,ROOST_SITE_INFO!$B$3:$S$501,15,FALSE),"")))</f>
        <v/>
      </c>
      <c r="Y180" s="182" t="str">
        <f>IF($B180="","",(IFERROR(VLOOKUP($B180,ROOST_SITE_INFO!$B$3:$S$501,16,FALSE),"")))</f>
        <v/>
      </c>
      <c r="Z180" s="182" t="str">
        <f>IF($B180="","",(IFERROR(VLOOKUP($B180,ROOST_SITE_INFO!$B$3:$S$501,17,FALSE),"")))</f>
        <v/>
      </c>
      <c r="AA180" s="182" t="str">
        <f>IF($B180="","",(IFERROR(VLOOKUP($B180,ROOST_SITE_INFO!$B$3:$S$501,18,FALSE),"")))</f>
        <v/>
      </c>
    </row>
    <row r="181" spans="1:27" x14ac:dyDescent="0.25">
      <c r="A181" s="180" t="str">
        <f>IF(ROOST_COUNT!B180=0,"",ROOST_COUNT!B180)</f>
        <v/>
      </c>
      <c r="B181" s="180" t="str">
        <f>IF(ROOST_COUNT!D180=0,"",ROOST_COUNT!D180)</f>
        <v/>
      </c>
      <c r="C181" s="180" t="str">
        <f>IF(ROOST_COUNT!C180=0,"",ROOST_COUNT!C180)</f>
        <v/>
      </c>
      <c r="D181" s="180" t="str">
        <f>IF(ROOST_COUNT!E180=0,"",ROOST_COUNT!E180)</f>
        <v/>
      </c>
      <c r="E181" s="181" t="str">
        <f>IF(ROOST_COUNT!F180=0,"",ROOST_COUNT!F180)</f>
        <v/>
      </c>
      <c r="F181" s="181" t="str">
        <f>IF(ROOST_COUNT!A180=0,"",ROOST_COUNT!A180)</f>
        <v/>
      </c>
      <c r="G181" s="182" t="str">
        <f>IF(ROOST_COUNT!G180=0,"",ROOST_COUNT!G180)</f>
        <v/>
      </c>
      <c r="H181" s="181" t="str">
        <f>IFERROR(VLOOKUP($A181,CAPTURE_DATA!$P$4:$T$500,3,FALSE),"")</f>
        <v/>
      </c>
      <c r="I181" s="181" t="str">
        <f>IFERROR(VLOOKUP($A181,CAPTURE_DATA!$P$4:$T$500,4,FALSE),"")</f>
        <v/>
      </c>
      <c r="J181" s="181" t="str">
        <f>IFERROR(VLOOKUP($A181,CAPTURE_DATA!$P$4:$T$500,5,FALSE),"")</f>
        <v/>
      </c>
      <c r="K181" s="181" t="str">
        <f>IFERROR(VLOOKUP($A181,CAPTURE_DATA!$P$4:$AC$500,14,FALSE),"")</f>
        <v/>
      </c>
      <c r="L181" s="182" t="str">
        <f>IF($B181="","",(IFERROR(VLOOKUP($B181,ROOST_SITE_INFO!$B$3:$S$501,3,FALSE),"")))</f>
        <v/>
      </c>
      <c r="M181" s="182" t="str">
        <f>IF($B181="","",(IFERROR(VLOOKUP($B181,ROOST_SITE_INFO!$B$3:$S$501,4,FALSE),"")))</f>
        <v/>
      </c>
      <c r="N181" s="182" t="str">
        <f>IF($B181="","",(IFERROR(VLOOKUP($B181,ROOST_SITE_INFO!$B$3:$S$501,5,FALSE),"")))</f>
        <v/>
      </c>
      <c r="O181" s="182" t="str">
        <f>IF($B181="","",(IFERROR(VLOOKUP($B181,ROOST_SITE_INFO!$B$3:$S$501,6,FALSE),"")))</f>
        <v/>
      </c>
      <c r="P181" s="182" t="str">
        <f>IF($B181="","",(IFERROR(VLOOKUP($B181,ROOST_SITE_INFO!$B$3:$S$501,7,FALSE),"")))</f>
        <v/>
      </c>
      <c r="Q181" s="182" t="str">
        <f>IF($B181="","",(IFERROR(VLOOKUP($B181,ROOST_SITE_INFO!$B$3:$S$501,8,FALSE),"")))</f>
        <v/>
      </c>
      <c r="R181" s="182" t="str">
        <f>IF($B181="","",(IFERROR(VLOOKUP($B181,ROOST_SITE_INFO!$B$3:$S$501,9,FALSE),"")))</f>
        <v/>
      </c>
      <c r="S181" s="182" t="str">
        <f>IF($B181="","",(IFERROR(VLOOKUP($B181,ROOST_SITE_INFO!$B$3:$S$501,10,FALSE),"")))</f>
        <v/>
      </c>
      <c r="T181" s="182" t="str">
        <f>IF($B181="","",(IFERROR(VLOOKUP($B181,ROOST_SITE_INFO!$B$3:$S$501,11,FALSE),"")))</f>
        <v/>
      </c>
      <c r="U181" s="182" t="str">
        <f>IF($B181="","",(IFERROR(VLOOKUP($B181,ROOST_SITE_INFO!$B$3:$S$501,12,FALSE),"")))</f>
        <v/>
      </c>
      <c r="V181" s="182" t="str">
        <f>IF($B181="","",(IFERROR(VLOOKUP($B181,ROOST_SITE_INFO!$B$3:$S$501,13,FALSE),"")))</f>
        <v/>
      </c>
      <c r="W181" s="182" t="str">
        <f>IF($B181="","",(IFERROR(VLOOKUP($B181,ROOST_SITE_INFO!$B$3:$S$501,14,FALSE),"")))</f>
        <v/>
      </c>
      <c r="X181" s="182" t="str">
        <f>IF($B181="","",(IFERROR(VLOOKUP($B181,ROOST_SITE_INFO!$B$3:$S$501,15,FALSE),"")))</f>
        <v/>
      </c>
      <c r="Y181" s="182" t="str">
        <f>IF($B181="","",(IFERROR(VLOOKUP($B181,ROOST_SITE_INFO!$B$3:$S$501,16,FALSE),"")))</f>
        <v/>
      </c>
      <c r="Z181" s="182" t="str">
        <f>IF($B181="","",(IFERROR(VLOOKUP($B181,ROOST_SITE_INFO!$B$3:$S$501,17,FALSE),"")))</f>
        <v/>
      </c>
      <c r="AA181" s="182" t="str">
        <f>IF($B181="","",(IFERROR(VLOOKUP($B181,ROOST_SITE_INFO!$B$3:$S$501,18,FALSE),"")))</f>
        <v/>
      </c>
    </row>
    <row r="182" spans="1:27" x14ac:dyDescent="0.25">
      <c r="A182" s="180" t="str">
        <f>IF(ROOST_COUNT!B181=0,"",ROOST_COUNT!B181)</f>
        <v/>
      </c>
      <c r="B182" s="180" t="str">
        <f>IF(ROOST_COUNT!D181=0,"",ROOST_COUNT!D181)</f>
        <v/>
      </c>
      <c r="C182" s="180" t="str">
        <f>IF(ROOST_COUNT!C181=0,"",ROOST_COUNT!C181)</f>
        <v/>
      </c>
      <c r="D182" s="180" t="str">
        <f>IF(ROOST_COUNT!E181=0,"",ROOST_COUNT!E181)</f>
        <v/>
      </c>
      <c r="E182" s="181" t="str">
        <f>IF(ROOST_COUNT!F181=0,"",ROOST_COUNT!F181)</f>
        <v/>
      </c>
      <c r="F182" s="181" t="str">
        <f>IF(ROOST_COUNT!A181=0,"",ROOST_COUNT!A181)</f>
        <v/>
      </c>
      <c r="G182" s="182" t="str">
        <f>IF(ROOST_COUNT!G181=0,"",ROOST_COUNT!G181)</f>
        <v/>
      </c>
      <c r="H182" s="181" t="str">
        <f>IFERROR(VLOOKUP($A182,CAPTURE_DATA!$P$4:$T$500,3,FALSE),"")</f>
        <v/>
      </c>
      <c r="I182" s="181" t="str">
        <f>IFERROR(VLOOKUP($A182,CAPTURE_DATA!$P$4:$T$500,4,FALSE),"")</f>
        <v/>
      </c>
      <c r="J182" s="181" t="str">
        <f>IFERROR(VLOOKUP($A182,CAPTURE_DATA!$P$4:$T$500,5,FALSE),"")</f>
        <v/>
      </c>
      <c r="K182" s="181" t="str">
        <f>IFERROR(VLOOKUP($A182,CAPTURE_DATA!$P$4:$AC$500,14,FALSE),"")</f>
        <v/>
      </c>
      <c r="L182" s="182" t="str">
        <f>IF($B182="","",(IFERROR(VLOOKUP($B182,ROOST_SITE_INFO!$B$3:$S$501,3,FALSE),"")))</f>
        <v/>
      </c>
      <c r="M182" s="182" t="str">
        <f>IF($B182="","",(IFERROR(VLOOKUP($B182,ROOST_SITE_INFO!$B$3:$S$501,4,FALSE),"")))</f>
        <v/>
      </c>
      <c r="N182" s="182" t="str">
        <f>IF($B182="","",(IFERROR(VLOOKUP($B182,ROOST_SITE_INFO!$B$3:$S$501,5,FALSE),"")))</f>
        <v/>
      </c>
      <c r="O182" s="182" t="str">
        <f>IF($B182="","",(IFERROR(VLOOKUP($B182,ROOST_SITE_INFO!$B$3:$S$501,6,FALSE),"")))</f>
        <v/>
      </c>
      <c r="P182" s="182" t="str">
        <f>IF($B182="","",(IFERROR(VLOOKUP($B182,ROOST_SITE_INFO!$B$3:$S$501,7,FALSE),"")))</f>
        <v/>
      </c>
      <c r="Q182" s="182" t="str">
        <f>IF($B182="","",(IFERROR(VLOOKUP($B182,ROOST_SITE_INFO!$B$3:$S$501,8,FALSE),"")))</f>
        <v/>
      </c>
      <c r="R182" s="182" t="str">
        <f>IF($B182="","",(IFERROR(VLOOKUP($B182,ROOST_SITE_INFO!$B$3:$S$501,9,FALSE),"")))</f>
        <v/>
      </c>
      <c r="S182" s="182" t="str">
        <f>IF($B182="","",(IFERROR(VLOOKUP($B182,ROOST_SITE_INFO!$B$3:$S$501,10,FALSE),"")))</f>
        <v/>
      </c>
      <c r="T182" s="182" t="str">
        <f>IF($B182="","",(IFERROR(VLOOKUP($B182,ROOST_SITE_INFO!$B$3:$S$501,11,FALSE),"")))</f>
        <v/>
      </c>
      <c r="U182" s="182" t="str">
        <f>IF($B182="","",(IFERROR(VLOOKUP($B182,ROOST_SITE_INFO!$B$3:$S$501,12,FALSE),"")))</f>
        <v/>
      </c>
      <c r="V182" s="182" t="str">
        <f>IF($B182="","",(IFERROR(VLOOKUP($B182,ROOST_SITE_INFO!$B$3:$S$501,13,FALSE),"")))</f>
        <v/>
      </c>
      <c r="W182" s="182" t="str">
        <f>IF($B182="","",(IFERROR(VLOOKUP($B182,ROOST_SITE_INFO!$B$3:$S$501,14,FALSE),"")))</f>
        <v/>
      </c>
      <c r="X182" s="182" t="str">
        <f>IF($B182="","",(IFERROR(VLOOKUP($B182,ROOST_SITE_INFO!$B$3:$S$501,15,FALSE),"")))</f>
        <v/>
      </c>
      <c r="Y182" s="182" t="str">
        <f>IF($B182="","",(IFERROR(VLOOKUP($B182,ROOST_SITE_INFO!$B$3:$S$501,16,FALSE),"")))</f>
        <v/>
      </c>
      <c r="Z182" s="182" t="str">
        <f>IF($B182="","",(IFERROR(VLOOKUP($B182,ROOST_SITE_INFO!$B$3:$S$501,17,FALSE),"")))</f>
        <v/>
      </c>
      <c r="AA182" s="182" t="str">
        <f>IF($B182="","",(IFERROR(VLOOKUP($B182,ROOST_SITE_INFO!$B$3:$S$501,18,FALSE),"")))</f>
        <v/>
      </c>
    </row>
    <row r="183" spans="1:27" x14ac:dyDescent="0.25">
      <c r="A183" s="180" t="str">
        <f>IF(ROOST_COUNT!B182=0,"",ROOST_COUNT!B182)</f>
        <v/>
      </c>
      <c r="B183" s="180" t="str">
        <f>IF(ROOST_COUNT!D182=0,"",ROOST_COUNT!D182)</f>
        <v/>
      </c>
      <c r="C183" s="180" t="str">
        <f>IF(ROOST_COUNT!C182=0,"",ROOST_COUNT!C182)</f>
        <v/>
      </c>
      <c r="D183" s="180" t="str">
        <f>IF(ROOST_COUNT!E182=0,"",ROOST_COUNT!E182)</f>
        <v/>
      </c>
      <c r="E183" s="181" t="str">
        <f>IF(ROOST_COUNT!F182=0,"",ROOST_COUNT!F182)</f>
        <v/>
      </c>
      <c r="F183" s="181" t="str">
        <f>IF(ROOST_COUNT!A182=0,"",ROOST_COUNT!A182)</f>
        <v/>
      </c>
      <c r="G183" s="182" t="str">
        <f>IF(ROOST_COUNT!G182=0,"",ROOST_COUNT!G182)</f>
        <v/>
      </c>
      <c r="H183" s="181" t="str">
        <f>IFERROR(VLOOKUP($A183,CAPTURE_DATA!$P$4:$T$500,3,FALSE),"")</f>
        <v/>
      </c>
      <c r="I183" s="181" t="str">
        <f>IFERROR(VLOOKUP($A183,CAPTURE_DATA!$P$4:$T$500,4,FALSE),"")</f>
        <v/>
      </c>
      <c r="J183" s="181" t="str">
        <f>IFERROR(VLOOKUP($A183,CAPTURE_DATA!$P$4:$T$500,5,FALSE),"")</f>
        <v/>
      </c>
      <c r="K183" s="181" t="str">
        <f>IFERROR(VLOOKUP($A183,CAPTURE_DATA!$P$4:$AC$500,14,FALSE),"")</f>
        <v/>
      </c>
      <c r="L183" s="182" t="str">
        <f>IF($B183="","",(IFERROR(VLOOKUP($B183,ROOST_SITE_INFO!$B$3:$S$501,3,FALSE),"")))</f>
        <v/>
      </c>
      <c r="M183" s="182" t="str">
        <f>IF($B183="","",(IFERROR(VLOOKUP($B183,ROOST_SITE_INFO!$B$3:$S$501,4,FALSE),"")))</f>
        <v/>
      </c>
      <c r="N183" s="182" t="str">
        <f>IF($B183="","",(IFERROR(VLOOKUP($B183,ROOST_SITE_INFO!$B$3:$S$501,5,FALSE),"")))</f>
        <v/>
      </c>
      <c r="O183" s="182" t="str">
        <f>IF($B183="","",(IFERROR(VLOOKUP($B183,ROOST_SITE_INFO!$B$3:$S$501,6,FALSE),"")))</f>
        <v/>
      </c>
      <c r="P183" s="182" t="str">
        <f>IF($B183="","",(IFERROR(VLOOKUP($B183,ROOST_SITE_INFO!$B$3:$S$501,7,FALSE),"")))</f>
        <v/>
      </c>
      <c r="Q183" s="182" t="str">
        <f>IF($B183="","",(IFERROR(VLOOKUP($B183,ROOST_SITE_INFO!$B$3:$S$501,8,FALSE),"")))</f>
        <v/>
      </c>
      <c r="R183" s="182" t="str">
        <f>IF($B183="","",(IFERROR(VLOOKUP($B183,ROOST_SITE_INFO!$B$3:$S$501,9,FALSE),"")))</f>
        <v/>
      </c>
      <c r="S183" s="182" t="str">
        <f>IF($B183="","",(IFERROR(VLOOKUP($B183,ROOST_SITE_INFO!$B$3:$S$501,10,FALSE),"")))</f>
        <v/>
      </c>
      <c r="T183" s="182" t="str">
        <f>IF($B183="","",(IFERROR(VLOOKUP($B183,ROOST_SITE_INFO!$B$3:$S$501,11,FALSE),"")))</f>
        <v/>
      </c>
      <c r="U183" s="182" t="str">
        <f>IF($B183="","",(IFERROR(VLOOKUP($B183,ROOST_SITE_INFO!$B$3:$S$501,12,FALSE),"")))</f>
        <v/>
      </c>
      <c r="V183" s="182" t="str">
        <f>IF($B183="","",(IFERROR(VLOOKUP($B183,ROOST_SITE_INFO!$B$3:$S$501,13,FALSE),"")))</f>
        <v/>
      </c>
      <c r="W183" s="182" t="str">
        <f>IF($B183="","",(IFERROR(VLOOKUP($B183,ROOST_SITE_INFO!$B$3:$S$501,14,FALSE),"")))</f>
        <v/>
      </c>
      <c r="X183" s="182" t="str">
        <f>IF($B183="","",(IFERROR(VLOOKUP($B183,ROOST_SITE_INFO!$B$3:$S$501,15,FALSE),"")))</f>
        <v/>
      </c>
      <c r="Y183" s="182" t="str">
        <f>IF($B183="","",(IFERROR(VLOOKUP($B183,ROOST_SITE_INFO!$B$3:$S$501,16,FALSE),"")))</f>
        <v/>
      </c>
      <c r="Z183" s="182" t="str">
        <f>IF($B183="","",(IFERROR(VLOOKUP($B183,ROOST_SITE_INFO!$B$3:$S$501,17,FALSE),"")))</f>
        <v/>
      </c>
      <c r="AA183" s="182" t="str">
        <f>IF($B183="","",(IFERROR(VLOOKUP($B183,ROOST_SITE_INFO!$B$3:$S$501,18,FALSE),"")))</f>
        <v/>
      </c>
    </row>
    <row r="184" spans="1:27" x14ac:dyDescent="0.25">
      <c r="A184" s="180" t="str">
        <f>IF(ROOST_COUNT!B183=0,"",ROOST_COUNT!B183)</f>
        <v/>
      </c>
      <c r="B184" s="180" t="str">
        <f>IF(ROOST_COUNT!D183=0,"",ROOST_COUNT!D183)</f>
        <v/>
      </c>
      <c r="C184" s="180" t="str">
        <f>IF(ROOST_COUNT!C183=0,"",ROOST_COUNT!C183)</f>
        <v/>
      </c>
      <c r="D184" s="180" t="str">
        <f>IF(ROOST_COUNT!E183=0,"",ROOST_COUNT!E183)</f>
        <v/>
      </c>
      <c r="E184" s="181" t="str">
        <f>IF(ROOST_COUNT!F183=0,"",ROOST_COUNT!F183)</f>
        <v/>
      </c>
      <c r="F184" s="181" t="str">
        <f>IF(ROOST_COUNT!A183=0,"",ROOST_COUNT!A183)</f>
        <v/>
      </c>
      <c r="G184" s="182" t="str">
        <f>IF(ROOST_COUNT!G183=0,"",ROOST_COUNT!G183)</f>
        <v/>
      </c>
      <c r="H184" s="181" t="str">
        <f>IFERROR(VLOOKUP($A184,CAPTURE_DATA!$P$4:$T$500,3,FALSE),"")</f>
        <v/>
      </c>
      <c r="I184" s="181" t="str">
        <f>IFERROR(VLOOKUP($A184,CAPTURE_DATA!$P$4:$T$500,4,FALSE),"")</f>
        <v/>
      </c>
      <c r="J184" s="181" t="str">
        <f>IFERROR(VLOOKUP($A184,CAPTURE_DATA!$P$4:$T$500,5,FALSE),"")</f>
        <v/>
      </c>
      <c r="K184" s="181" t="str">
        <f>IFERROR(VLOOKUP($A184,CAPTURE_DATA!$P$4:$AC$500,14,FALSE),"")</f>
        <v/>
      </c>
      <c r="L184" s="182" t="str">
        <f>IF($B184="","",(IFERROR(VLOOKUP($B184,ROOST_SITE_INFO!$B$3:$S$501,3,FALSE),"")))</f>
        <v/>
      </c>
      <c r="M184" s="182" t="str">
        <f>IF($B184="","",(IFERROR(VLOOKUP($B184,ROOST_SITE_INFO!$B$3:$S$501,4,FALSE),"")))</f>
        <v/>
      </c>
      <c r="N184" s="182" t="str">
        <f>IF($B184="","",(IFERROR(VLOOKUP($B184,ROOST_SITE_INFO!$B$3:$S$501,5,FALSE),"")))</f>
        <v/>
      </c>
      <c r="O184" s="182" t="str">
        <f>IF($B184="","",(IFERROR(VLOOKUP($B184,ROOST_SITE_INFO!$B$3:$S$501,6,FALSE),"")))</f>
        <v/>
      </c>
      <c r="P184" s="182" t="str">
        <f>IF($B184="","",(IFERROR(VLOOKUP($B184,ROOST_SITE_INFO!$B$3:$S$501,7,FALSE),"")))</f>
        <v/>
      </c>
      <c r="Q184" s="182" t="str">
        <f>IF($B184="","",(IFERROR(VLOOKUP($B184,ROOST_SITE_INFO!$B$3:$S$501,8,FALSE),"")))</f>
        <v/>
      </c>
      <c r="R184" s="182" t="str">
        <f>IF($B184="","",(IFERROR(VLOOKUP($B184,ROOST_SITE_INFO!$B$3:$S$501,9,FALSE),"")))</f>
        <v/>
      </c>
      <c r="S184" s="182" t="str">
        <f>IF($B184="","",(IFERROR(VLOOKUP($B184,ROOST_SITE_INFO!$B$3:$S$501,10,FALSE),"")))</f>
        <v/>
      </c>
      <c r="T184" s="182" t="str">
        <f>IF($B184="","",(IFERROR(VLOOKUP($B184,ROOST_SITE_INFO!$B$3:$S$501,11,FALSE),"")))</f>
        <v/>
      </c>
      <c r="U184" s="182" t="str">
        <f>IF($B184="","",(IFERROR(VLOOKUP($B184,ROOST_SITE_INFO!$B$3:$S$501,12,FALSE),"")))</f>
        <v/>
      </c>
      <c r="V184" s="182" t="str">
        <f>IF($B184="","",(IFERROR(VLOOKUP($B184,ROOST_SITE_INFO!$B$3:$S$501,13,FALSE),"")))</f>
        <v/>
      </c>
      <c r="W184" s="182" t="str">
        <f>IF($B184="","",(IFERROR(VLOOKUP($B184,ROOST_SITE_INFO!$B$3:$S$501,14,FALSE),"")))</f>
        <v/>
      </c>
      <c r="X184" s="182" t="str">
        <f>IF($B184="","",(IFERROR(VLOOKUP($B184,ROOST_SITE_INFO!$B$3:$S$501,15,FALSE),"")))</f>
        <v/>
      </c>
      <c r="Y184" s="182" t="str">
        <f>IF($B184="","",(IFERROR(VLOOKUP($B184,ROOST_SITE_INFO!$B$3:$S$501,16,FALSE),"")))</f>
        <v/>
      </c>
      <c r="Z184" s="182" t="str">
        <f>IF($B184="","",(IFERROR(VLOOKUP($B184,ROOST_SITE_INFO!$B$3:$S$501,17,FALSE),"")))</f>
        <v/>
      </c>
      <c r="AA184" s="182" t="str">
        <f>IF($B184="","",(IFERROR(VLOOKUP($B184,ROOST_SITE_INFO!$B$3:$S$501,18,FALSE),"")))</f>
        <v/>
      </c>
    </row>
    <row r="185" spans="1:27" x14ac:dyDescent="0.25">
      <c r="A185" s="180" t="str">
        <f>IF(ROOST_COUNT!B184=0,"",ROOST_COUNT!B184)</f>
        <v/>
      </c>
      <c r="B185" s="180" t="str">
        <f>IF(ROOST_COUNT!D184=0,"",ROOST_COUNT!D184)</f>
        <v/>
      </c>
      <c r="C185" s="180" t="str">
        <f>IF(ROOST_COUNT!C184=0,"",ROOST_COUNT!C184)</f>
        <v/>
      </c>
      <c r="D185" s="180" t="str">
        <f>IF(ROOST_COUNT!E184=0,"",ROOST_COUNT!E184)</f>
        <v/>
      </c>
      <c r="E185" s="181" t="str">
        <f>IF(ROOST_COUNT!F184=0,"",ROOST_COUNT!F184)</f>
        <v/>
      </c>
      <c r="F185" s="181" t="str">
        <f>IF(ROOST_COUNT!A184=0,"",ROOST_COUNT!A184)</f>
        <v/>
      </c>
      <c r="G185" s="182" t="str">
        <f>IF(ROOST_COUNT!G184=0,"",ROOST_COUNT!G184)</f>
        <v/>
      </c>
      <c r="H185" s="181" t="str">
        <f>IFERROR(VLOOKUP($A185,CAPTURE_DATA!$P$4:$T$500,3,FALSE),"")</f>
        <v/>
      </c>
      <c r="I185" s="181" t="str">
        <f>IFERROR(VLOOKUP($A185,CAPTURE_DATA!$P$4:$T$500,4,FALSE),"")</f>
        <v/>
      </c>
      <c r="J185" s="181" t="str">
        <f>IFERROR(VLOOKUP($A185,CAPTURE_DATA!$P$4:$T$500,5,FALSE),"")</f>
        <v/>
      </c>
      <c r="K185" s="181" t="str">
        <f>IFERROR(VLOOKUP($A185,CAPTURE_DATA!$P$4:$AC$500,14,FALSE),"")</f>
        <v/>
      </c>
      <c r="L185" s="182" t="str">
        <f>IF($B185="","",(IFERROR(VLOOKUP($B185,ROOST_SITE_INFO!$B$3:$S$501,3,FALSE),"")))</f>
        <v/>
      </c>
      <c r="M185" s="182" t="str">
        <f>IF($B185="","",(IFERROR(VLOOKUP($B185,ROOST_SITE_INFO!$B$3:$S$501,4,FALSE),"")))</f>
        <v/>
      </c>
      <c r="N185" s="182" t="str">
        <f>IF($B185="","",(IFERROR(VLOOKUP($B185,ROOST_SITE_INFO!$B$3:$S$501,5,FALSE),"")))</f>
        <v/>
      </c>
      <c r="O185" s="182" t="str">
        <f>IF($B185="","",(IFERROR(VLOOKUP($B185,ROOST_SITE_INFO!$B$3:$S$501,6,FALSE),"")))</f>
        <v/>
      </c>
      <c r="P185" s="182" t="str">
        <f>IF($B185="","",(IFERROR(VLOOKUP($B185,ROOST_SITE_INFO!$B$3:$S$501,7,FALSE),"")))</f>
        <v/>
      </c>
      <c r="Q185" s="182" t="str">
        <f>IF($B185="","",(IFERROR(VLOOKUP($B185,ROOST_SITE_INFO!$B$3:$S$501,8,FALSE),"")))</f>
        <v/>
      </c>
      <c r="R185" s="182" t="str">
        <f>IF($B185="","",(IFERROR(VLOOKUP($B185,ROOST_SITE_INFO!$B$3:$S$501,9,FALSE),"")))</f>
        <v/>
      </c>
      <c r="S185" s="182" t="str">
        <f>IF($B185="","",(IFERROR(VLOOKUP($B185,ROOST_SITE_INFO!$B$3:$S$501,10,FALSE),"")))</f>
        <v/>
      </c>
      <c r="T185" s="182" t="str">
        <f>IF($B185="","",(IFERROR(VLOOKUP($B185,ROOST_SITE_INFO!$B$3:$S$501,11,FALSE),"")))</f>
        <v/>
      </c>
      <c r="U185" s="182" t="str">
        <f>IF($B185="","",(IFERROR(VLOOKUP($B185,ROOST_SITE_INFO!$B$3:$S$501,12,FALSE),"")))</f>
        <v/>
      </c>
      <c r="V185" s="182" t="str">
        <f>IF($B185="","",(IFERROR(VLOOKUP($B185,ROOST_SITE_INFO!$B$3:$S$501,13,FALSE),"")))</f>
        <v/>
      </c>
      <c r="W185" s="182" t="str">
        <f>IF($B185="","",(IFERROR(VLOOKUP($B185,ROOST_SITE_INFO!$B$3:$S$501,14,FALSE),"")))</f>
        <v/>
      </c>
      <c r="X185" s="182" t="str">
        <f>IF($B185="","",(IFERROR(VLOOKUP($B185,ROOST_SITE_INFO!$B$3:$S$501,15,FALSE),"")))</f>
        <v/>
      </c>
      <c r="Y185" s="182" t="str">
        <f>IF($B185="","",(IFERROR(VLOOKUP($B185,ROOST_SITE_INFO!$B$3:$S$501,16,FALSE),"")))</f>
        <v/>
      </c>
      <c r="Z185" s="182" t="str">
        <f>IF($B185="","",(IFERROR(VLOOKUP($B185,ROOST_SITE_INFO!$B$3:$S$501,17,FALSE),"")))</f>
        <v/>
      </c>
      <c r="AA185" s="182" t="str">
        <f>IF($B185="","",(IFERROR(VLOOKUP($B185,ROOST_SITE_INFO!$B$3:$S$501,18,FALSE),"")))</f>
        <v/>
      </c>
    </row>
    <row r="186" spans="1:27" x14ac:dyDescent="0.25">
      <c r="A186" s="180" t="str">
        <f>IF(ROOST_COUNT!B185=0,"",ROOST_COUNT!B185)</f>
        <v/>
      </c>
      <c r="B186" s="180" t="str">
        <f>IF(ROOST_COUNT!D185=0,"",ROOST_COUNT!D185)</f>
        <v/>
      </c>
      <c r="C186" s="180" t="str">
        <f>IF(ROOST_COUNT!C185=0,"",ROOST_COUNT!C185)</f>
        <v/>
      </c>
      <c r="D186" s="180" t="str">
        <f>IF(ROOST_COUNT!E185=0,"",ROOST_COUNT!E185)</f>
        <v/>
      </c>
      <c r="E186" s="181" t="str">
        <f>IF(ROOST_COUNT!F185=0,"",ROOST_COUNT!F185)</f>
        <v/>
      </c>
      <c r="F186" s="181" t="str">
        <f>IF(ROOST_COUNT!A185=0,"",ROOST_COUNT!A185)</f>
        <v/>
      </c>
      <c r="G186" s="182" t="str">
        <f>IF(ROOST_COUNT!G185=0,"",ROOST_COUNT!G185)</f>
        <v/>
      </c>
      <c r="H186" s="181" t="str">
        <f>IFERROR(VLOOKUP($A186,CAPTURE_DATA!$P$4:$T$500,3,FALSE),"")</f>
        <v/>
      </c>
      <c r="I186" s="181" t="str">
        <f>IFERROR(VLOOKUP($A186,CAPTURE_DATA!$P$4:$T$500,4,FALSE),"")</f>
        <v/>
      </c>
      <c r="J186" s="181" t="str">
        <f>IFERROR(VLOOKUP($A186,CAPTURE_DATA!$P$4:$T$500,5,FALSE),"")</f>
        <v/>
      </c>
      <c r="K186" s="181" t="str">
        <f>IFERROR(VLOOKUP($A186,CAPTURE_DATA!$P$4:$AC$500,14,FALSE),"")</f>
        <v/>
      </c>
      <c r="L186" s="182" t="str">
        <f>IF($B186="","",(IFERROR(VLOOKUP($B186,ROOST_SITE_INFO!$B$3:$S$501,3,FALSE),"")))</f>
        <v/>
      </c>
      <c r="M186" s="182" t="str">
        <f>IF($B186="","",(IFERROR(VLOOKUP($B186,ROOST_SITE_INFO!$B$3:$S$501,4,FALSE),"")))</f>
        <v/>
      </c>
      <c r="N186" s="182" t="str">
        <f>IF($B186="","",(IFERROR(VLOOKUP($B186,ROOST_SITE_INFO!$B$3:$S$501,5,FALSE),"")))</f>
        <v/>
      </c>
      <c r="O186" s="182" t="str">
        <f>IF($B186="","",(IFERROR(VLOOKUP($B186,ROOST_SITE_INFO!$B$3:$S$501,6,FALSE),"")))</f>
        <v/>
      </c>
      <c r="P186" s="182" t="str">
        <f>IF($B186="","",(IFERROR(VLOOKUP($B186,ROOST_SITE_INFO!$B$3:$S$501,7,FALSE),"")))</f>
        <v/>
      </c>
      <c r="Q186" s="182" t="str">
        <f>IF($B186="","",(IFERROR(VLOOKUP($B186,ROOST_SITE_INFO!$B$3:$S$501,8,FALSE),"")))</f>
        <v/>
      </c>
      <c r="R186" s="182" t="str">
        <f>IF($B186="","",(IFERROR(VLOOKUP($B186,ROOST_SITE_INFO!$B$3:$S$501,9,FALSE),"")))</f>
        <v/>
      </c>
      <c r="S186" s="182" t="str">
        <f>IF($B186="","",(IFERROR(VLOOKUP($B186,ROOST_SITE_INFO!$B$3:$S$501,10,FALSE),"")))</f>
        <v/>
      </c>
      <c r="T186" s="182" t="str">
        <f>IF($B186="","",(IFERROR(VLOOKUP($B186,ROOST_SITE_INFO!$B$3:$S$501,11,FALSE),"")))</f>
        <v/>
      </c>
      <c r="U186" s="182" t="str">
        <f>IF($B186="","",(IFERROR(VLOOKUP($B186,ROOST_SITE_INFO!$B$3:$S$501,12,FALSE),"")))</f>
        <v/>
      </c>
      <c r="V186" s="182" t="str">
        <f>IF($B186="","",(IFERROR(VLOOKUP($B186,ROOST_SITE_INFO!$B$3:$S$501,13,FALSE),"")))</f>
        <v/>
      </c>
      <c r="W186" s="182" t="str">
        <f>IF($B186="","",(IFERROR(VLOOKUP($B186,ROOST_SITE_INFO!$B$3:$S$501,14,FALSE),"")))</f>
        <v/>
      </c>
      <c r="X186" s="182" t="str">
        <f>IF($B186="","",(IFERROR(VLOOKUP($B186,ROOST_SITE_INFO!$B$3:$S$501,15,FALSE),"")))</f>
        <v/>
      </c>
      <c r="Y186" s="182" t="str">
        <f>IF($B186="","",(IFERROR(VLOOKUP($B186,ROOST_SITE_INFO!$B$3:$S$501,16,FALSE),"")))</f>
        <v/>
      </c>
      <c r="Z186" s="182" t="str">
        <f>IF($B186="","",(IFERROR(VLOOKUP($B186,ROOST_SITE_INFO!$B$3:$S$501,17,FALSE),"")))</f>
        <v/>
      </c>
      <c r="AA186" s="182" t="str">
        <f>IF($B186="","",(IFERROR(VLOOKUP($B186,ROOST_SITE_INFO!$B$3:$S$501,18,FALSE),"")))</f>
        <v/>
      </c>
    </row>
    <row r="187" spans="1:27" x14ac:dyDescent="0.25">
      <c r="A187" s="180" t="str">
        <f>IF(ROOST_COUNT!B186=0,"",ROOST_COUNT!B186)</f>
        <v/>
      </c>
      <c r="B187" s="180" t="str">
        <f>IF(ROOST_COUNT!D186=0,"",ROOST_COUNT!D186)</f>
        <v/>
      </c>
      <c r="C187" s="180" t="str">
        <f>IF(ROOST_COUNT!C186=0,"",ROOST_COUNT!C186)</f>
        <v/>
      </c>
      <c r="D187" s="180" t="str">
        <f>IF(ROOST_COUNT!E186=0,"",ROOST_COUNT!E186)</f>
        <v/>
      </c>
      <c r="E187" s="181" t="str">
        <f>IF(ROOST_COUNT!F186=0,"",ROOST_COUNT!F186)</f>
        <v/>
      </c>
      <c r="F187" s="181" t="str">
        <f>IF(ROOST_COUNT!A186=0,"",ROOST_COUNT!A186)</f>
        <v/>
      </c>
      <c r="G187" s="182" t="str">
        <f>IF(ROOST_COUNT!G186=0,"",ROOST_COUNT!G186)</f>
        <v/>
      </c>
      <c r="H187" s="181" t="str">
        <f>IFERROR(VLOOKUP($A187,CAPTURE_DATA!$P$4:$T$500,3,FALSE),"")</f>
        <v/>
      </c>
      <c r="I187" s="181" t="str">
        <f>IFERROR(VLOOKUP($A187,CAPTURE_DATA!$P$4:$T$500,4,FALSE),"")</f>
        <v/>
      </c>
      <c r="J187" s="181" t="str">
        <f>IFERROR(VLOOKUP($A187,CAPTURE_DATA!$P$4:$T$500,5,FALSE),"")</f>
        <v/>
      </c>
      <c r="K187" s="181" t="str">
        <f>IFERROR(VLOOKUP($A187,CAPTURE_DATA!$P$4:$AC$500,14,FALSE),"")</f>
        <v/>
      </c>
      <c r="L187" s="182" t="str">
        <f>IF($B187="","",(IFERROR(VLOOKUP($B187,ROOST_SITE_INFO!$B$3:$S$501,3,FALSE),"")))</f>
        <v/>
      </c>
      <c r="M187" s="182" t="str">
        <f>IF($B187="","",(IFERROR(VLOOKUP($B187,ROOST_SITE_INFO!$B$3:$S$501,4,FALSE),"")))</f>
        <v/>
      </c>
      <c r="N187" s="182" t="str">
        <f>IF($B187="","",(IFERROR(VLOOKUP($B187,ROOST_SITE_INFO!$B$3:$S$501,5,FALSE),"")))</f>
        <v/>
      </c>
      <c r="O187" s="182" t="str">
        <f>IF($B187="","",(IFERROR(VLOOKUP($B187,ROOST_SITE_INFO!$B$3:$S$501,6,FALSE),"")))</f>
        <v/>
      </c>
      <c r="P187" s="182" t="str">
        <f>IF($B187="","",(IFERROR(VLOOKUP($B187,ROOST_SITE_INFO!$B$3:$S$501,7,FALSE),"")))</f>
        <v/>
      </c>
      <c r="Q187" s="182" t="str">
        <f>IF($B187="","",(IFERROR(VLOOKUP($B187,ROOST_SITE_INFO!$B$3:$S$501,8,FALSE),"")))</f>
        <v/>
      </c>
      <c r="R187" s="182" t="str">
        <f>IF($B187="","",(IFERROR(VLOOKUP($B187,ROOST_SITE_INFO!$B$3:$S$501,9,FALSE),"")))</f>
        <v/>
      </c>
      <c r="S187" s="182" t="str">
        <f>IF($B187="","",(IFERROR(VLOOKUP($B187,ROOST_SITE_INFO!$B$3:$S$501,10,FALSE),"")))</f>
        <v/>
      </c>
      <c r="T187" s="182" t="str">
        <f>IF($B187="","",(IFERROR(VLOOKUP($B187,ROOST_SITE_INFO!$B$3:$S$501,11,FALSE),"")))</f>
        <v/>
      </c>
      <c r="U187" s="182" t="str">
        <f>IF($B187="","",(IFERROR(VLOOKUP($B187,ROOST_SITE_INFO!$B$3:$S$501,12,FALSE),"")))</f>
        <v/>
      </c>
      <c r="V187" s="182" t="str">
        <f>IF($B187="","",(IFERROR(VLOOKUP($B187,ROOST_SITE_INFO!$B$3:$S$501,13,FALSE),"")))</f>
        <v/>
      </c>
      <c r="W187" s="182" t="str">
        <f>IF($B187="","",(IFERROR(VLOOKUP($B187,ROOST_SITE_INFO!$B$3:$S$501,14,FALSE),"")))</f>
        <v/>
      </c>
      <c r="X187" s="182" t="str">
        <f>IF($B187="","",(IFERROR(VLOOKUP($B187,ROOST_SITE_INFO!$B$3:$S$501,15,FALSE),"")))</f>
        <v/>
      </c>
      <c r="Y187" s="182" t="str">
        <f>IF($B187="","",(IFERROR(VLOOKUP($B187,ROOST_SITE_INFO!$B$3:$S$501,16,FALSE),"")))</f>
        <v/>
      </c>
      <c r="Z187" s="182" t="str">
        <f>IF($B187="","",(IFERROR(VLOOKUP($B187,ROOST_SITE_INFO!$B$3:$S$501,17,FALSE),"")))</f>
        <v/>
      </c>
      <c r="AA187" s="182" t="str">
        <f>IF($B187="","",(IFERROR(VLOOKUP($B187,ROOST_SITE_INFO!$B$3:$S$501,18,FALSE),"")))</f>
        <v/>
      </c>
    </row>
    <row r="188" spans="1:27" x14ac:dyDescent="0.25">
      <c r="A188" s="180" t="str">
        <f>IF(ROOST_COUNT!B187=0,"",ROOST_COUNT!B187)</f>
        <v/>
      </c>
      <c r="B188" s="180" t="str">
        <f>IF(ROOST_COUNT!D187=0,"",ROOST_COUNT!D187)</f>
        <v/>
      </c>
      <c r="C188" s="180" t="str">
        <f>IF(ROOST_COUNT!C187=0,"",ROOST_COUNT!C187)</f>
        <v/>
      </c>
      <c r="D188" s="180" t="str">
        <f>IF(ROOST_COUNT!E187=0,"",ROOST_COUNT!E187)</f>
        <v/>
      </c>
      <c r="E188" s="181" t="str">
        <f>IF(ROOST_COUNT!F187=0,"",ROOST_COUNT!F187)</f>
        <v/>
      </c>
      <c r="F188" s="181" t="str">
        <f>IF(ROOST_COUNT!A187=0,"",ROOST_COUNT!A187)</f>
        <v/>
      </c>
      <c r="G188" s="182" t="str">
        <f>IF(ROOST_COUNT!G187=0,"",ROOST_COUNT!G187)</f>
        <v/>
      </c>
      <c r="H188" s="181" t="str">
        <f>IFERROR(VLOOKUP($A188,CAPTURE_DATA!$P$4:$T$500,3,FALSE),"")</f>
        <v/>
      </c>
      <c r="I188" s="181" t="str">
        <f>IFERROR(VLOOKUP($A188,CAPTURE_DATA!$P$4:$T$500,4,FALSE),"")</f>
        <v/>
      </c>
      <c r="J188" s="181" t="str">
        <f>IFERROR(VLOOKUP($A188,CAPTURE_DATA!$P$4:$T$500,5,FALSE),"")</f>
        <v/>
      </c>
      <c r="K188" s="181" t="str">
        <f>IFERROR(VLOOKUP($A188,CAPTURE_DATA!$P$4:$AC$500,14,FALSE),"")</f>
        <v/>
      </c>
      <c r="L188" s="182" t="str">
        <f>IF($B188="","",(IFERROR(VLOOKUP($B188,ROOST_SITE_INFO!$B$3:$S$501,3,FALSE),"")))</f>
        <v/>
      </c>
      <c r="M188" s="182" t="str">
        <f>IF($B188="","",(IFERROR(VLOOKUP($B188,ROOST_SITE_INFO!$B$3:$S$501,4,FALSE),"")))</f>
        <v/>
      </c>
      <c r="N188" s="182" t="str">
        <f>IF($B188="","",(IFERROR(VLOOKUP($B188,ROOST_SITE_INFO!$B$3:$S$501,5,FALSE),"")))</f>
        <v/>
      </c>
      <c r="O188" s="182" t="str">
        <f>IF($B188="","",(IFERROR(VLOOKUP($B188,ROOST_SITE_INFO!$B$3:$S$501,6,FALSE),"")))</f>
        <v/>
      </c>
      <c r="P188" s="182" t="str">
        <f>IF($B188="","",(IFERROR(VLOOKUP($B188,ROOST_SITE_INFO!$B$3:$S$501,7,FALSE),"")))</f>
        <v/>
      </c>
      <c r="Q188" s="182" t="str">
        <f>IF($B188="","",(IFERROR(VLOOKUP($B188,ROOST_SITE_INFO!$B$3:$S$501,8,FALSE),"")))</f>
        <v/>
      </c>
      <c r="R188" s="182" t="str">
        <f>IF($B188="","",(IFERROR(VLOOKUP($B188,ROOST_SITE_INFO!$B$3:$S$501,9,FALSE),"")))</f>
        <v/>
      </c>
      <c r="S188" s="182" t="str">
        <f>IF($B188="","",(IFERROR(VLOOKUP($B188,ROOST_SITE_INFO!$B$3:$S$501,10,FALSE),"")))</f>
        <v/>
      </c>
      <c r="T188" s="182" t="str">
        <f>IF($B188="","",(IFERROR(VLOOKUP($B188,ROOST_SITE_INFO!$B$3:$S$501,11,FALSE),"")))</f>
        <v/>
      </c>
      <c r="U188" s="182" t="str">
        <f>IF($B188="","",(IFERROR(VLOOKUP($B188,ROOST_SITE_INFO!$B$3:$S$501,12,FALSE),"")))</f>
        <v/>
      </c>
      <c r="V188" s="182" t="str">
        <f>IF($B188="","",(IFERROR(VLOOKUP($B188,ROOST_SITE_INFO!$B$3:$S$501,13,FALSE),"")))</f>
        <v/>
      </c>
      <c r="W188" s="182" t="str">
        <f>IF($B188="","",(IFERROR(VLOOKUP($B188,ROOST_SITE_INFO!$B$3:$S$501,14,FALSE),"")))</f>
        <v/>
      </c>
      <c r="X188" s="182" t="str">
        <f>IF($B188="","",(IFERROR(VLOOKUP($B188,ROOST_SITE_INFO!$B$3:$S$501,15,FALSE),"")))</f>
        <v/>
      </c>
      <c r="Y188" s="182" t="str">
        <f>IF($B188="","",(IFERROR(VLOOKUP($B188,ROOST_SITE_INFO!$B$3:$S$501,16,FALSE),"")))</f>
        <v/>
      </c>
      <c r="Z188" s="182" t="str">
        <f>IF($B188="","",(IFERROR(VLOOKUP($B188,ROOST_SITE_INFO!$B$3:$S$501,17,FALSE),"")))</f>
        <v/>
      </c>
      <c r="AA188" s="182" t="str">
        <f>IF($B188="","",(IFERROR(VLOOKUP($B188,ROOST_SITE_INFO!$B$3:$S$501,18,FALSE),"")))</f>
        <v/>
      </c>
    </row>
    <row r="189" spans="1:27" x14ac:dyDescent="0.25">
      <c r="A189" s="180" t="str">
        <f>IF(ROOST_COUNT!B188=0,"",ROOST_COUNT!B188)</f>
        <v/>
      </c>
      <c r="B189" s="180" t="str">
        <f>IF(ROOST_COUNT!D188=0,"",ROOST_COUNT!D188)</f>
        <v/>
      </c>
      <c r="C189" s="180" t="str">
        <f>IF(ROOST_COUNT!C188=0,"",ROOST_COUNT!C188)</f>
        <v/>
      </c>
      <c r="D189" s="180" t="str">
        <f>IF(ROOST_COUNT!E188=0,"",ROOST_COUNT!E188)</f>
        <v/>
      </c>
      <c r="E189" s="181" t="str">
        <f>IF(ROOST_COUNT!F188=0,"",ROOST_COUNT!F188)</f>
        <v/>
      </c>
      <c r="F189" s="181" t="str">
        <f>IF(ROOST_COUNT!A188=0,"",ROOST_COUNT!A188)</f>
        <v/>
      </c>
      <c r="G189" s="182" t="str">
        <f>IF(ROOST_COUNT!G188=0,"",ROOST_COUNT!G188)</f>
        <v/>
      </c>
      <c r="H189" s="181" t="str">
        <f>IFERROR(VLOOKUP($A189,CAPTURE_DATA!$P$4:$T$500,3,FALSE),"")</f>
        <v/>
      </c>
      <c r="I189" s="181" t="str">
        <f>IFERROR(VLOOKUP($A189,CAPTURE_DATA!$P$4:$T$500,4,FALSE),"")</f>
        <v/>
      </c>
      <c r="J189" s="181" t="str">
        <f>IFERROR(VLOOKUP($A189,CAPTURE_DATA!$P$4:$T$500,5,FALSE),"")</f>
        <v/>
      </c>
      <c r="K189" s="181" t="str">
        <f>IFERROR(VLOOKUP($A189,CAPTURE_DATA!$P$4:$AC$500,14,FALSE),"")</f>
        <v/>
      </c>
      <c r="L189" s="182" t="str">
        <f>IF($B189="","",(IFERROR(VLOOKUP($B189,ROOST_SITE_INFO!$B$3:$S$501,3,FALSE),"")))</f>
        <v/>
      </c>
      <c r="M189" s="182" t="str">
        <f>IF($B189="","",(IFERROR(VLOOKUP($B189,ROOST_SITE_INFO!$B$3:$S$501,4,FALSE),"")))</f>
        <v/>
      </c>
      <c r="N189" s="182" t="str">
        <f>IF($B189="","",(IFERROR(VLOOKUP($B189,ROOST_SITE_INFO!$B$3:$S$501,5,FALSE),"")))</f>
        <v/>
      </c>
      <c r="O189" s="182" t="str">
        <f>IF($B189="","",(IFERROR(VLOOKUP($B189,ROOST_SITE_INFO!$B$3:$S$501,6,FALSE),"")))</f>
        <v/>
      </c>
      <c r="P189" s="182" t="str">
        <f>IF($B189="","",(IFERROR(VLOOKUP($B189,ROOST_SITE_INFO!$B$3:$S$501,7,FALSE),"")))</f>
        <v/>
      </c>
      <c r="Q189" s="182" t="str">
        <f>IF($B189="","",(IFERROR(VLOOKUP($B189,ROOST_SITE_INFO!$B$3:$S$501,8,FALSE),"")))</f>
        <v/>
      </c>
      <c r="R189" s="182" t="str">
        <f>IF($B189="","",(IFERROR(VLOOKUP($B189,ROOST_SITE_INFO!$B$3:$S$501,9,FALSE),"")))</f>
        <v/>
      </c>
      <c r="S189" s="182" t="str">
        <f>IF($B189="","",(IFERROR(VLOOKUP($B189,ROOST_SITE_INFO!$B$3:$S$501,10,FALSE),"")))</f>
        <v/>
      </c>
      <c r="T189" s="182" t="str">
        <f>IF($B189="","",(IFERROR(VLOOKUP($B189,ROOST_SITE_INFO!$B$3:$S$501,11,FALSE),"")))</f>
        <v/>
      </c>
      <c r="U189" s="182" t="str">
        <f>IF($B189="","",(IFERROR(VLOOKUP($B189,ROOST_SITE_INFO!$B$3:$S$501,12,FALSE),"")))</f>
        <v/>
      </c>
      <c r="V189" s="182" t="str">
        <f>IF($B189="","",(IFERROR(VLOOKUP($B189,ROOST_SITE_INFO!$B$3:$S$501,13,FALSE),"")))</f>
        <v/>
      </c>
      <c r="W189" s="182" t="str">
        <f>IF($B189="","",(IFERROR(VLOOKUP($B189,ROOST_SITE_INFO!$B$3:$S$501,14,FALSE),"")))</f>
        <v/>
      </c>
      <c r="X189" s="182" t="str">
        <f>IF($B189="","",(IFERROR(VLOOKUP($B189,ROOST_SITE_INFO!$B$3:$S$501,15,FALSE),"")))</f>
        <v/>
      </c>
      <c r="Y189" s="182" t="str">
        <f>IF($B189="","",(IFERROR(VLOOKUP($B189,ROOST_SITE_INFO!$B$3:$S$501,16,FALSE),"")))</f>
        <v/>
      </c>
      <c r="Z189" s="182" t="str">
        <f>IF($B189="","",(IFERROR(VLOOKUP($B189,ROOST_SITE_INFO!$B$3:$S$501,17,FALSE),"")))</f>
        <v/>
      </c>
      <c r="AA189" s="182" t="str">
        <f>IF($B189="","",(IFERROR(VLOOKUP($B189,ROOST_SITE_INFO!$B$3:$S$501,18,FALSE),"")))</f>
        <v/>
      </c>
    </row>
    <row r="190" spans="1:27" x14ac:dyDescent="0.25">
      <c r="A190" s="180" t="str">
        <f>IF(ROOST_COUNT!B189=0,"",ROOST_COUNT!B189)</f>
        <v/>
      </c>
      <c r="B190" s="180" t="str">
        <f>IF(ROOST_COUNT!D189=0,"",ROOST_COUNT!D189)</f>
        <v/>
      </c>
      <c r="C190" s="180" t="str">
        <f>IF(ROOST_COUNT!C189=0,"",ROOST_COUNT!C189)</f>
        <v/>
      </c>
      <c r="D190" s="180" t="str">
        <f>IF(ROOST_COUNT!E189=0,"",ROOST_COUNT!E189)</f>
        <v/>
      </c>
      <c r="E190" s="181" t="str">
        <f>IF(ROOST_COUNT!F189=0,"",ROOST_COUNT!F189)</f>
        <v/>
      </c>
      <c r="F190" s="181" t="str">
        <f>IF(ROOST_COUNT!A189=0,"",ROOST_COUNT!A189)</f>
        <v/>
      </c>
      <c r="G190" s="182" t="str">
        <f>IF(ROOST_COUNT!G189=0,"",ROOST_COUNT!G189)</f>
        <v/>
      </c>
      <c r="H190" s="181" t="str">
        <f>IFERROR(VLOOKUP($A190,CAPTURE_DATA!$P$4:$T$500,3,FALSE),"")</f>
        <v/>
      </c>
      <c r="I190" s="181" t="str">
        <f>IFERROR(VLOOKUP($A190,CAPTURE_DATA!$P$4:$T$500,4,FALSE),"")</f>
        <v/>
      </c>
      <c r="J190" s="181" t="str">
        <f>IFERROR(VLOOKUP($A190,CAPTURE_DATA!$P$4:$T$500,5,FALSE),"")</f>
        <v/>
      </c>
      <c r="K190" s="181" t="str">
        <f>IFERROR(VLOOKUP($A190,CAPTURE_DATA!$P$4:$AC$500,14,FALSE),"")</f>
        <v/>
      </c>
      <c r="L190" s="182" t="str">
        <f>IF($B190="","",(IFERROR(VLOOKUP($B190,ROOST_SITE_INFO!$B$3:$S$501,3,FALSE),"")))</f>
        <v/>
      </c>
      <c r="M190" s="182" t="str">
        <f>IF($B190="","",(IFERROR(VLOOKUP($B190,ROOST_SITE_INFO!$B$3:$S$501,4,FALSE),"")))</f>
        <v/>
      </c>
      <c r="N190" s="182" t="str">
        <f>IF($B190="","",(IFERROR(VLOOKUP($B190,ROOST_SITE_INFO!$B$3:$S$501,5,FALSE),"")))</f>
        <v/>
      </c>
      <c r="O190" s="182" t="str">
        <f>IF($B190="","",(IFERROR(VLOOKUP($B190,ROOST_SITE_INFO!$B$3:$S$501,6,FALSE),"")))</f>
        <v/>
      </c>
      <c r="P190" s="182" t="str">
        <f>IF($B190="","",(IFERROR(VLOOKUP($B190,ROOST_SITE_INFO!$B$3:$S$501,7,FALSE),"")))</f>
        <v/>
      </c>
      <c r="Q190" s="182" t="str">
        <f>IF($B190="","",(IFERROR(VLOOKUP($B190,ROOST_SITE_INFO!$B$3:$S$501,8,FALSE),"")))</f>
        <v/>
      </c>
      <c r="R190" s="182" t="str">
        <f>IF($B190="","",(IFERROR(VLOOKUP($B190,ROOST_SITE_INFO!$B$3:$S$501,9,FALSE),"")))</f>
        <v/>
      </c>
      <c r="S190" s="182" t="str">
        <f>IF($B190="","",(IFERROR(VLOOKUP($B190,ROOST_SITE_INFO!$B$3:$S$501,10,FALSE),"")))</f>
        <v/>
      </c>
      <c r="T190" s="182" t="str">
        <f>IF($B190="","",(IFERROR(VLOOKUP($B190,ROOST_SITE_INFO!$B$3:$S$501,11,FALSE),"")))</f>
        <v/>
      </c>
      <c r="U190" s="182" t="str">
        <f>IF($B190="","",(IFERROR(VLOOKUP($B190,ROOST_SITE_INFO!$B$3:$S$501,12,FALSE),"")))</f>
        <v/>
      </c>
      <c r="V190" s="182" t="str">
        <f>IF($B190="","",(IFERROR(VLOOKUP($B190,ROOST_SITE_INFO!$B$3:$S$501,13,FALSE),"")))</f>
        <v/>
      </c>
      <c r="W190" s="182" t="str">
        <f>IF($B190="","",(IFERROR(VLOOKUP($B190,ROOST_SITE_INFO!$B$3:$S$501,14,FALSE),"")))</f>
        <v/>
      </c>
      <c r="X190" s="182" t="str">
        <f>IF($B190="","",(IFERROR(VLOOKUP($B190,ROOST_SITE_INFO!$B$3:$S$501,15,FALSE),"")))</f>
        <v/>
      </c>
      <c r="Y190" s="182" t="str">
        <f>IF($B190="","",(IFERROR(VLOOKUP($B190,ROOST_SITE_INFO!$B$3:$S$501,16,FALSE),"")))</f>
        <v/>
      </c>
      <c r="Z190" s="182" t="str">
        <f>IF($B190="","",(IFERROR(VLOOKUP($B190,ROOST_SITE_INFO!$B$3:$S$501,17,FALSE),"")))</f>
        <v/>
      </c>
      <c r="AA190" s="182" t="str">
        <f>IF($B190="","",(IFERROR(VLOOKUP($B190,ROOST_SITE_INFO!$B$3:$S$501,18,FALSE),"")))</f>
        <v/>
      </c>
    </row>
    <row r="191" spans="1:27" x14ac:dyDescent="0.25">
      <c r="A191" s="180" t="str">
        <f>IF(ROOST_COUNT!B190=0,"",ROOST_COUNT!B190)</f>
        <v/>
      </c>
      <c r="B191" s="180" t="str">
        <f>IF(ROOST_COUNT!D190=0,"",ROOST_COUNT!D190)</f>
        <v/>
      </c>
      <c r="C191" s="180" t="str">
        <f>IF(ROOST_COUNT!C190=0,"",ROOST_COUNT!C190)</f>
        <v/>
      </c>
      <c r="D191" s="180" t="str">
        <f>IF(ROOST_COUNT!E190=0,"",ROOST_COUNT!E190)</f>
        <v/>
      </c>
      <c r="E191" s="181" t="str">
        <f>IF(ROOST_COUNT!F190=0,"",ROOST_COUNT!F190)</f>
        <v/>
      </c>
      <c r="F191" s="181" t="str">
        <f>IF(ROOST_COUNT!A190=0,"",ROOST_COUNT!A190)</f>
        <v/>
      </c>
      <c r="G191" s="182" t="str">
        <f>IF(ROOST_COUNT!G190=0,"",ROOST_COUNT!G190)</f>
        <v/>
      </c>
      <c r="H191" s="181" t="str">
        <f>IFERROR(VLOOKUP($A191,CAPTURE_DATA!$P$4:$T$500,3,FALSE),"")</f>
        <v/>
      </c>
      <c r="I191" s="181" t="str">
        <f>IFERROR(VLOOKUP($A191,CAPTURE_DATA!$P$4:$T$500,4,FALSE),"")</f>
        <v/>
      </c>
      <c r="J191" s="181" t="str">
        <f>IFERROR(VLOOKUP($A191,CAPTURE_DATA!$P$4:$T$500,5,FALSE),"")</f>
        <v/>
      </c>
      <c r="K191" s="181" t="str">
        <f>IFERROR(VLOOKUP($A191,CAPTURE_DATA!$P$4:$AC$500,14,FALSE),"")</f>
        <v/>
      </c>
      <c r="L191" s="182" t="str">
        <f>IF($B191="","",(IFERROR(VLOOKUP($B191,ROOST_SITE_INFO!$B$3:$S$501,3,FALSE),"")))</f>
        <v/>
      </c>
      <c r="M191" s="182" t="str">
        <f>IF($B191="","",(IFERROR(VLOOKUP($B191,ROOST_SITE_INFO!$B$3:$S$501,4,FALSE),"")))</f>
        <v/>
      </c>
      <c r="N191" s="182" t="str">
        <f>IF($B191="","",(IFERROR(VLOOKUP($B191,ROOST_SITE_INFO!$B$3:$S$501,5,FALSE),"")))</f>
        <v/>
      </c>
      <c r="O191" s="182" t="str">
        <f>IF($B191="","",(IFERROR(VLOOKUP($B191,ROOST_SITE_INFO!$B$3:$S$501,6,FALSE),"")))</f>
        <v/>
      </c>
      <c r="P191" s="182" t="str">
        <f>IF($B191="","",(IFERROR(VLOOKUP($B191,ROOST_SITE_INFO!$B$3:$S$501,7,FALSE),"")))</f>
        <v/>
      </c>
      <c r="Q191" s="182" t="str">
        <f>IF($B191="","",(IFERROR(VLOOKUP($B191,ROOST_SITE_INFO!$B$3:$S$501,8,FALSE),"")))</f>
        <v/>
      </c>
      <c r="R191" s="182" t="str">
        <f>IF($B191="","",(IFERROR(VLOOKUP($B191,ROOST_SITE_INFO!$B$3:$S$501,9,FALSE),"")))</f>
        <v/>
      </c>
      <c r="S191" s="182" t="str">
        <f>IF($B191="","",(IFERROR(VLOOKUP($B191,ROOST_SITE_INFO!$B$3:$S$501,10,FALSE),"")))</f>
        <v/>
      </c>
      <c r="T191" s="182" t="str">
        <f>IF($B191="","",(IFERROR(VLOOKUP($B191,ROOST_SITE_INFO!$B$3:$S$501,11,FALSE),"")))</f>
        <v/>
      </c>
      <c r="U191" s="182" t="str">
        <f>IF($B191="","",(IFERROR(VLOOKUP($B191,ROOST_SITE_INFO!$B$3:$S$501,12,FALSE),"")))</f>
        <v/>
      </c>
      <c r="V191" s="182" t="str">
        <f>IF($B191="","",(IFERROR(VLOOKUP($B191,ROOST_SITE_INFO!$B$3:$S$501,13,FALSE),"")))</f>
        <v/>
      </c>
      <c r="W191" s="182" t="str">
        <f>IF($B191="","",(IFERROR(VLOOKUP($B191,ROOST_SITE_INFO!$B$3:$S$501,14,FALSE),"")))</f>
        <v/>
      </c>
      <c r="X191" s="182" t="str">
        <f>IF($B191="","",(IFERROR(VLOOKUP($B191,ROOST_SITE_INFO!$B$3:$S$501,15,FALSE),"")))</f>
        <v/>
      </c>
      <c r="Y191" s="182" t="str">
        <f>IF($B191="","",(IFERROR(VLOOKUP($B191,ROOST_SITE_INFO!$B$3:$S$501,16,FALSE),"")))</f>
        <v/>
      </c>
      <c r="Z191" s="182" t="str">
        <f>IF($B191="","",(IFERROR(VLOOKUP($B191,ROOST_SITE_INFO!$B$3:$S$501,17,FALSE),"")))</f>
        <v/>
      </c>
      <c r="AA191" s="182" t="str">
        <f>IF($B191="","",(IFERROR(VLOOKUP($B191,ROOST_SITE_INFO!$B$3:$S$501,18,FALSE),"")))</f>
        <v/>
      </c>
    </row>
    <row r="192" spans="1:27" x14ac:dyDescent="0.25">
      <c r="A192" s="180" t="str">
        <f>IF(ROOST_COUNT!B191=0,"",ROOST_COUNT!B191)</f>
        <v/>
      </c>
      <c r="B192" s="180" t="str">
        <f>IF(ROOST_COUNT!D191=0,"",ROOST_COUNT!D191)</f>
        <v/>
      </c>
      <c r="C192" s="180" t="str">
        <f>IF(ROOST_COUNT!C191=0,"",ROOST_COUNT!C191)</f>
        <v/>
      </c>
      <c r="D192" s="180" t="str">
        <f>IF(ROOST_COUNT!E191=0,"",ROOST_COUNT!E191)</f>
        <v/>
      </c>
      <c r="E192" s="181" t="str">
        <f>IF(ROOST_COUNT!F191=0,"",ROOST_COUNT!F191)</f>
        <v/>
      </c>
      <c r="F192" s="181" t="str">
        <f>IF(ROOST_COUNT!A191=0,"",ROOST_COUNT!A191)</f>
        <v/>
      </c>
      <c r="G192" s="182" t="str">
        <f>IF(ROOST_COUNT!G191=0,"",ROOST_COUNT!G191)</f>
        <v/>
      </c>
      <c r="H192" s="181" t="str">
        <f>IFERROR(VLOOKUP($A192,CAPTURE_DATA!$P$4:$T$500,3,FALSE),"")</f>
        <v/>
      </c>
      <c r="I192" s="181" t="str">
        <f>IFERROR(VLOOKUP($A192,CAPTURE_DATA!$P$4:$T$500,4,FALSE),"")</f>
        <v/>
      </c>
      <c r="J192" s="181" t="str">
        <f>IFERROR(VLOOKUP($A192,CAPTURE_DATA!$P$4:$T$500,5,FALSE),"")</f>
        <v/>
      </c>
      <c r="K192" s="181" t="str">
        <f>IFERROR(VLOOKUP($A192,CAPTURE_DATA!$P$4:$AC$500,14,FALSE),"")</f>
        <v/>
      </c>
      <c r="L192" s="182" t="str">
        <f>IF($B192="","",(IFERROR(VLOOKUP($B192,ROOST_SITE_INFO!$B$3:$S$501,3,FALSE),"")))</f>
        <v/>
      </c>
      <c r="M192" s="182" t="str">
        <f>IF($B192="","",(IFERROR(VLOOKUP($B192,ROOST_SITE_INFO!$B$3:$S$501,4,FALSE),"")))</f>
        <v/>
      </c>
      <c r="N192" s="182" t="str">
        <f>IF($B192="","",(IFERROR(VLOOKUP($B192,ROOST_SITE_INFO!$B$3:$S$501,5,FALSE),"")))</f>
        <v/>
      </c>
      <c r="O192" s="182" t="str">
        <f>IF($B192="","",(IFERROR(VLOOKUP($B192,ROOST_SITE_INFO!$B$3:$S$501,6,FALSE),"")))</f>
        <v/>
      </c>
      <c r="P192" s="182" t="str">
        <f>IF($B192="","",(IFERROR(VLOOKUP($B192,ROOST_SITE_INFO!$B$3:$S$501,7,FALSE),"")))</f>
        <v/>
      </c>
      <c r="Q192" s="182" t="str">
        <f>IF($B192="","",(IFERROR(VLOOKUP($B192,ROOST_SITE_INFO!$B$3:$S$501,8,FALSE),"")))</f>
        <v/>
      </c>
      <c r="R192" s="182" t="str">
        <f>IF($B192="","",(IFERROR(VLOOKUP($B192,ROOST_SITE_INFO!$B$3:$S$501,9,FALSE),"")))</f>
        <v/>
      </c>
      <c r="S192" s="182" t="str">
        <f>IF($B192="","",(IFERROR(VLOOKUP($B192,ROOST_SITE_INFO!$B$3:$S$501,10,FALSE),"")))</f>
        <v/>
      </c>
      <c r="T192" s="182" t="str">
        <f>IF($B192="","",(IFERROR(VLOOKUP($B192,ROOST_SITE_INFO!$B$3:$S$501,11,FALSE),"")))</f>
        <v/>
      </c>
      <c r="U192" s="182" t="str">
        <f>IF($B192="","",(IFERROR(VLOOKUP($B192,ROOST_SITE_INFO!$B$3:$S$501,12,FALSE),"")))</f>
        <v/>
      </c>
      <c r="V192" s="182" t="str">
        <f>IF($B192="","",(IFERROR(VLOOKUP($B192,ROOST_SITE_INFO!$B$3:$S$501,13,FALSE),"")))</f>
        <v/>
      </c>
      <c r="W192" s="182" t="str">
        <f>IF($B192="","",(IFERROR(VLOOKUP($B192,ROOST_SITE_INFO!$B$3:$S$501,14,FALSE),"")))</f>
        <v/>
      </c>
      <c r="X192" s="182" t="str">
        <f>IF($B192="","",(IFERROR(VLOOKUP($B192,ROOST_SITE_INFO!$B$3:$S$501,15,FALSE),"")))</f>
        <v/>
      </c>
      <c r="Y192" s="182" t="str">
        <f>IF($B192="","",(IFERROR(VLOOKUP($B192,ROOST_SITE_INFO!$B$3:$S$501,16,FALSE),"")))</f>
        <v/>
      </c>
      <c r="Z192" s="182" t="str">
        <f>IF($B192="","",(IFERROR(VLOOKUP($B192,ROOST_SITE_INFO!$B$3:$S$501,17,FALSE),"")))</f>
        <v/>
      </c>
      <c r="AA192" s="182" t="str">
        <f>IF($B192="","",(IFERROR(VLOOKUP($B192,ROOST_SITE_INFO!$B$3:$S$501,18,FALSE),"")))</f>
        <v/>
      </c>
    </row>
    <row r="193" spans="1:27" x14ac:dyDescent="0.25">
      <c r="A193" s="180" t="str">
        <f>IF(ROOST_COUNT!B192=0,"",ROOST_COUNT!B192)</f>
        <v/>
      </c>
      <c r="B193" s="180" t="str">
        <f>IF(ROOST_COUNT!D192=0,"",ROOST_COUNT!D192)</f>
        <v/>
      </c>
      <c r="C193" s="180" t="str">
        <f>IF(ROOST_COUNT!C192=0,"",ROOST_COUNT!C192)</f>
        <v/>
      </c>
      <c r="D193" s="180" t="str">
        <f>IF(ROOST_COUNT!E192=0,"",ROOST_COUNT!E192)</f>
        <v/>
      </c>
      <c r="E193" s="181" t="str">
        <f>IF(ROOST_COUNT!F192=0,"",ROOST_COUNT!F192)</f>
        <v/>
      </c>
      <c r="F193" s="181" t="str">
        <f>IF(ROOST_COUNT!A192=0,"",ROOST_COUNT!A192)</f>
        <v/>
      </c>
      <c r="G193" s="182" t="str">
        <f>IF(ROOST_COUNT!G192=0,"",ROOST_COUNT!G192)</f>
        <v/>
      </c>
      <c r="H193" s="181" t="str">
        <f>IFERROR(VLOOKUP($A193,CAPTURE_DATA!$P$4:$T$500,3,FALSE),"")</f>
        <v/>
      </c>
      <c r="I193" s="181" t="str">
        <f>IFERROR(VLOOKUP($A193,CAPTURE_DATA!$P$4:$T$500,4,FALSE),"")</f>
        <v/>
      </c>
      <c r="J193" s="181" t="str">
        <f>IFERROR(VLOOKUP($A193,CAPTURE_DATA!$P$4:$T$500,5,FALSE),"")</f>
        <v/>
      </c>
      <c r="K193" s="181" t="str">
        <f>IFERROR(VLOOKUP($A193,CAPTURE_DATA!$P$4:$AC$500,14,FALSE),"")</f>
        <v/>
      </c>
      <c r="L193" s="182" t="str">
        <f>IF($B193="","",(IFERROR(VLOOKUP($B193,ROOST_SITE_INFO!$B$3:$S$501,3,FALSE),"")))</f>
        <v/>
      </c>
      <c r="M193" s="182" t="str">
        <f>IF($B193="","",(IFERROR(VLOOKUP($B193,ROOST_SITE_INFO!$B$3:$S$501,4,FALSE),"")))</f>
        <v/>
      </c>
      <c r="N193" s="182" t="str">
        <f>IF($B193="","",(IFERROR(VLOOKUP($B193,ROOST_SITE_INFO!$B$3:$S$501,5,FALSE),"")))</f>
        <v/>
      </c>
      <c r="O193" s="182" t="str">
        <f>IF($B193="","",(IFERROR(VLOOKUP($B193,ROOST_SITE_INFO!$B$3:$S$501,6,FALSE),"")))</f>
        <v/>
      </c>
      <c r="P193" s="182" t="str">
        <f>IF($B193="","",(IFERROR(VLOOKUP($B193,ROOST_SITE_INFO!$B$3:$S$501,7,FALSE),"")))</f>
        <v/>
      </c>
      <c r="Q193" s="182" t="str">
        <f>IF($B193="","",(IFERROR(VLOOKUP($B193,ROOST_SITE_INFO!$B$3:$S$501,8,FALSE),"")))</f>
        <v/>
      </c>
      <c r="R193" s="182" t="str">
        <f>IF($B193="","",(IFERROR(VLOOKUP($B193,ROOST_SITE_INFO!$B$3:$S$501,9,FALSE),"")))</f>
        <v/>
      </c>
      <c r="S193" s="182" t="str">
        <f>IF($B193="","",(IFERROR(VLOOKUP($B193,ROOST_SITE_INFO!$B$3:$S$501,10,FALSE),"")))</f>
        <v/>
      </c>
      <c r="T193" s="182" t="str">
        <f>IF($B193="","",(IFERROR(VLOOKUP($B193,ROOST_SITE_INFO!$B$3:$S$501,11,FALSE),"")))</f>
        <v/>
      </c>
      <c r="U193" s="182" t="str">
        <f>IF($B193="","",(IFERROR(VLOOKUP($B193,ROOST_SITE_INFO!$B$3:$S$501,12,FALSE),"")))</f>
        <v/>
      </c>
      <c r="V193" s="182" t="str">
        <f>IF($B193="","",(IFERROR(VLOOKUP($B193,ROOST_SITE_INFO!$B$3:$S$501,13,FALSE),"")))</f>
        <v/>
      </c>
      <c r="W193" s="182" t="str">
        <f>IF($B193="","",(IFERROR(VLOOKUP($B193,ROOST_SITE_INFO!$B$3:$S$501,14,FALSE),"")))</f>
        <v/>
      </c>
      <c r="X193" s="182" t="str">
        <f>IF($B193="","",(IFERROR(VLOOKUP($B193,ROOST_SITE_INFO!$B$3:$S$501,15,FALSE),"")))</f>
        <v/>
      </c>
      <c r="Y193" s="182" t="str">
        <f>IF($B193="","",(IFERROR(VLOOKUP($B193,ROOST_SITE_INFO!$B$3:$S$501,16,FALSE),"")))</f>
        <v/>
      </c>
      <c r="Z193" s="182" t="str">
        <f>IF($B193="","",(IFERROR(VLOOKUP($B193,ROOST_SITE_INFO!$B$3:$S$501,17,FALSE),"")))</f>
        <v/>
      </c>
      <c r="AA193" s="182" t="str">
        <f>IF($B193="","",(IFERROR(VLOOKUP($B193,ROOST_SITE_INFO!$B$3:$S$501,18,FALSE),"")))</f>
        <v/>
      </c>
    </row>
    <row r="194" spans="1:27" x14ac:dyDescent="0.25">
      <c r="A194" s="180" t="str">
        <f>IF(ROOST_COUNT!B193=0,"",ROOST_COUNT!B193)</f>
        <v/>
      </c>
      <c r="B194" s="180" t="str">
        <f>IF(ROOST_COUNT!D193=0,"",ROOST_COUNT!D193)</f>
        <v/>
      </c>
      <c r="C194" s="180" t="str">
        <f>IF(ROOST_COUNT!C193=0,"",ROOST_COUNT!C193)</f>
        <v/>
      </c>
      <c r="D194" s="180" t="str">
        <f>IF(ROOST_COUNT!E193=0,"",ROOST_COUNT!E193)</f>
        <v/>
      </c>
      <c r="E194" s="181" t="str">
        <f>IF(ROOST_COUNT!F193=0,"",ROOST_COUNT!F193)</f>
        <v/>
      </c>
      <c r="F194" s="181" t="str">
        <f>IF(ROOST_COUNT!A193=0,"",ROOST_COUNT!A193)</f>
        <v/>
      </c>
      <c r="G194" s="182" t="str">
        <f>IF(ROOST_COUNT!G193=0,"",ROOST_COUNT!G193)</f>
        <v/>
      </c>
      <c r="H194" s="181" t="str">
        <f>IFERROR(VLOOKUP($A194,CAPTURE_DATA!$P$4:$T$500,3,FALSE),"")</f>
        <v/>
      </c>
      <c r="I194" s="181" t="str">
        <f>IFERROR(VLOOKUP($A194,CAPTURE_DATA!$P$4:$T$500,4,FALSE),"")</f>
        <v/>
      </c>
      <c r="J194" s="181" t="str">
        <f>IFERROR(VLOOKUP($A194,CAPTURE_DATA!$P$4:$T$500,5,FALSE),"")</f>
        <v/>
      </c>
      <c r="K194" s="181" t="str">
        <f>IFERROR(VLOOKUP($A194,CAPTURE_DATA!$P$4:$AC$500,14,FALSE),"")</f>
        <v/>
      </c>
      <c r="L194" s="182" t="str">
        <f>IF($B194="","",(IFERROR(VLOOKUP($B194,ROOST_SITE_INFO!$B$3:$S$501,3,FALSE),"")))</f>
        <v/>
      </c>
      <c r="M194" s="182" t="str">
        <f>IF($B194="","",(IFERROR(VLOOKUP($B194,ROOST_SITE_INFO!$B$3:$S$501,4,FALSE),"")))</f>
        <v/>
      </c>
      <c r="N194" s="182" t="str">
        <f>IF($B194="","",(IFERROR(VLOOKUP($B194,ROOST_SITE_INFO!$B$3:$S$501,5,FALSE),"")))</f>
        <v/>
      </c>
      <c r="O194" s="182" t="str">
        <f>IF($B194="","",(IFERROR(VLOOKUP($B194,ROOST_SITE_INFO!$B$3:$S$501,6,FALSE),"")))</f>
        <v/>
      </c>
      <c r="P194" s="182" t="str">
        <f>IF($B194="","",(IFERROR(VLOOKUP($B194,ROOST_SITE_INFO!$B$3:$S$501,7,FALSE),"")))</f>
        <v/>
      </c>
      <c r="Q194" s="182" t="str">
        <f>IF($B194="","",(IFERROR(VLOOKUP($B194,ROOST_SITE_INFO!$B$3:$S$501,8,FALSE),"")))</f>
        <v/>
      </c>
      <c r="R194" s="182" t="str">
        <f>IF($B194="","",(IFERROR(VLOOKUP($B194,ROOST_SITE_INFO!$B$3:$S$501,9,FALSE),"")))</f>
        <v/>
      </c>
      <c r="S194" s="182" t="str">
        <f>IF($B194="","",(IFERROR(VLOOKUP($B194,ROOST_SITE_INFO!$B$3:$S$501,10,FALSE),"")))</f>
        <v/>
      </c>
      <c r="T194" s="182" t="str">
        <f>IF($B194="","",(IFERROR(VLOOKUP($B194,ROOST_SITE_INFO!$B$3:$S$501,11,FALSE),"")))</f>
        <v/>
      </c>
      <c r="U194" s="182" t="str">
        <f>IF($B194="","",(IFERROR(VLOOKUP($B194,ROOST_SITE_INFO!$B$3:$S$501,12,FALSE),"")))</f>
        <v/>
      </c>
      <c r="V194" s="182" t="str">
        <f>IF($B194="","",(IFERROR(VLOOKUP($B194,ROOST_SITE_INFO!$B$3:$S$501,13,FALSE),"")))</f>
        <v/>
      </c>
      <c r="W194" s="182" t="str">
        <f>IF($B194="","",(IFERROR(VLOOKUP($B194,ROOST_SITE_INFO!$B$3:$S$501,14,FALSE),"")))</f>
        <v/>
      </c>
      <c r="X194" s="182" t="str">
        <f>IF($B194="","",(IFERROR(VLOOKUP($B194,ROOST_SITE_INFO!$B$3:$S$501,15,FALSE),"")))</f>
        <v/>
      </c>
      <c r="Y194" s="182" t="str">
        <f>IF($B194="","",(IFERROR(VLOOKUP($B194,ROOST_SITE_INFO!$B$3:$S$501,16,FALSE),"")))</f>
        <v/>
      </c>
      <c r="Z194" s="182" t="str">
        <f>IF($B194="","",(IFERROR(VLOOKUP($B194,ROOST_SITE_INFO!$B$3:$S$501,17,FALSE),"")))</f>
        <v/>
      </c>
      <c r="AA194" s="182" t="str">
        <f>IF($B194="","",(IFERROR(VLOOKUP($B194,ROOST_SITE_INFO!$B$3:$S$501,18,FALSE),"")))</f>
        <v/>
      </c>
    </row>
    <row r="195" spans="1:27" x14ac:dyDescent="0.25">
      <c r="A195" s="180" t="str">
        <f>IF(ROOST_COUNT!B194=0,"",ROOST_COUNT!B194)</f>
        <v/>
      </c>
      <c r="B195" s="180" t="str">
        <f>IF(ROOST_COUNT!D194=0,"",ROOST_COUNT!D194)</f>
        <v/>
      </c>
      <c r="C195" s="180" t="str">
        <f>IF(ROOST_COUNT!C194=0,"",ROOST_COUNT!C194)</f>
        <v/>
      </c>
      <c r="D195" s="180" t="str">
        <f>IF(ROOST_COUNT!E194=0,"",ROOST_COUNT!E194)</f>
        <v/>
      </c>
      <c r="E195" s="181" t="str">
        <f>IF(ROOST_COUNT!F194=0,"",ROOST_COUNT!F194)</f>
        <v/>
      </c>
      <c r="F195" s="181" t="str">
        <f>IF(ROOST_COUNT!A194=0,"",ROOST_COUNT!A194)</f>
        <v/>
      </c>
      <c r="G195" s="182" t="str">
        <f>IF(ROOST_COUNT!G194=0,"",ROOST_COUNT!G194)</f>
        <v/>
      </c>
      <c r="H195" s="181" t="str">
        <f>IFERROR(VLOOKUP($A195,CAPTURE_DATA!$P$4:$T$500,3,FALSE),"")</f>
        <v/>
      </c>
      <c r="I195" s="181" t="str">
        <f>IFERROR(VLOOKUP($A195,CAPTURE_DATA!$P$4:$T$500,4,FALSE),"")</f>
        <v/>
      </c>
      <c r="J195" s="181" t="str">
        <f>IFERROR(VLOOKUP($A195,CAPTURE_DATA!$P$4:$T$500,5,FALSE),"")</f>
        <v/>
      </c>
      <c r="K195" s="181" t="str">
        <f>IFERROR(VLOOKUP($A195,CAPTURE_DATA!$P$4:$AC$500,14,FALSE),"")</f>
        <v/>
      </c>
      <c r="L195" s="182" t="str">
        <f>IF($B195="","",(IFERROR(VLOOKUP($B195,ROOST_SITE_INFO!$B$3:$S$501,3,FALSE),"")))</f>
        <v/>
      </c>
      <c r="M195" s="182" t="str">
        <f>IF($B195="","",(IFERROR(VLOOKUP($B195,ROOST_SITE_INFO!$B$3:$S$501,4,FALSE),"")))</f>
        <v/>
      </c>
      <c r="N195" s="182" t="str">
        <f>IF($B195="","",(IFERROR(VLOOKUP($B195,ROOST_SITE_INFO!$B$3:$S$501,5,FALSE),"")))</f>
        <v/>
      </c>
      <c r="O195" s="182" t="str">
        <f>IF($B195="","",(IFERROR(VLOOKUP($B195,ROOST_SITE_INFO!$B$3:$S$501,6,FALSE),"")))</f>
        <v/>
      </c>
      <c r="P195" s="182" t="str">
        <f>IF($B195="","",(IFERROR(VLOOKUP($B195,ROOST_SITE_INFO!$B$3:$S$501,7,FALSE),"")))</f>
        <v/>
      </c>
      <c r="Q195" s="182" t="str">
        <f>IF($B195="","",(IFERROR(VLOOKUP($B195,ROOST_SITE_INFO!$B$3:$S$501,8,FALSE),"")))</f>
        <v/>
      </c>
      <c r="R195" s="182" t="str">
        <f>IF($B195="","",(IFERROR(VLOOKUP($B195,ROOST_SITE_INFO!$B$3:$S$501,9,FALSE),"")))</f>
        <v/>
      </c>
      <c r="S195" s="182" t="str">
        <f>IF($B195="","",(IFERROR(VLOOKUP($B195,ROOST_SITE_INFO!$B$3:$S$501,10,FALSE),"")))</f>
        <v/>
      </c>
      <c r="T195" s="182" t="str">
        <f>IF($B195="","",(IFERROR(VLOOKUP($B195,ROOST_SITE_INFO!$B$3:$S$501,11,FALSE),"")))</f>
        <v/>
      </c>
      <c r="U195" s="182" t="str">
        <f>IF($B195="","",(IFERROR(VLOOKUP($B195,ROOST_SITE_INFO!$B$3:$S$501,12,FALSE),"")))</f>
        <v/>
      </c>
      <c r="V195" s="182" t="str">
        <f>IF($B195="","",(IFERROR(VLOOKUP($B195,ROOST_SITE_INFO!$B$3:$S$501,13,FALSE),"")))</f>
        <v/>
      </c>
      <c r="W195" s="182" t="str">
        <f>IF($B195="","",(IFERROR(VLOOKUP($B195,ROOST_SITE_INFO!$B$3:$S$501,14,FALSE),"")))</f>
        <v/>
      </c>
      <c r="X195" s="182" t="str">
        <f>IF($B195="","",(IFERROR(VLOOKUP($B195,ROOST_SITE_INFO!$B$3:$S$501,15,FALSE),"")))</f>
        <v/>
      </c>
      <c r="Y195" s="182" t="str">
        <f>IF($B195="","",(IFERROR(VLOOKUP($B195,ROOST_SITE_INFO!$B$3:$S$501,16,FALSE),"")))</f>
        <v/>
      </c>
      <c r="Z195" s="182" t="str">
        <f>IF($B195="","",(IFERROR(VLOOKUP($B195,ROOST_SITE_INFO!$B$3:$S$501,17,FALSE),"")))</f>
        <v/>
      </c>
      <c r="AA195" s="182" t="str">
        <f>IF($B195="","",(IFERROR(VLOOKUP($B195,ROOST_SITE_INFO!$B$3:$S$501,18,FALSE),"")))</f>
        <v/>
      </c>
    </row>
    <row r="196" spans="1:27" x14ac:dyDescent="0.25">
      <c r="A196" s="180" t="str">
        <f>IF(ROOST_COUNT!B195=0,"",ROOST_COUNT!B195)</f>
        <v/>
      </c>
      <c r="B196" s="180" t="str">
        <f>IF(ROOST_COUNT!D195=0,"",ROOST_COUNT!D195)</f>
        <v/>
      </c>
      <c r="C196" s="180" t="str">
        <f>IF(ROOST_COUNT!C195=0,"",ROOST_COUNT!C195)</f>
        <v/>
      </c>
      <c r="D196" s="180" t="str">
        <f>IF(ROOST_COUNT!E195=0,"",ROOST_COUNT!E195)</f>
        <v/>
      </c>
      <c r="E196" s="181" t="str">
        <f>IF(ROOST_COUNT!F195=0,"",ROOST_COUNT!F195)</f>
        <v/>
      </c>
      <c r="F196" s="181" t="str">
        <f>IF(ROOST_COUNT!A195=0,"",ROOST_COUNT!A195)</f>
        <v/>
      </c>
      <c r="G196" s="182" t="str">
        <f>IF(ROOST_COUNT!G195=0,"",ROOST_COUNT!G195)</f>
        <v/>
      </c>
      <c r="H196" s="181" t="str">
        <f>IFERROR(VLOOKUP($A196,CAPTURE_DATA!$P$4:$T$500,3,FALSE),"")</f>
        <v/>
      </c>
      <c r="I196" s="181" t="str">
        <f>IFERROR(VLOOKUP($A196,CAPTURE_DATA!$P$4:$T$500,4,FALSE),"")</f>
        <v/>
      </c>
      <c r="J196" s="181" t="str">
        <f>IFERROR(VLOOKUP($A196,CAPTURE_DATA!$P$4:$T$500,5,FALSE),"")</f>
        <v/>
      </c>
      <c r="K196" s="181" t="str">
        <f>IFERROR(VLOOKUP($A196,CAPTURE_DATA!$P$4:$AC$500,14,FALSE),"")</f>
        <v/>
      </c>
      <c r="L196" s="182" t="str">
        <f>IF($B196="","",(IFERROR(VLOOKUP($B196,ROOST_SITE_INFO!$B$3:$S$501,3,FALSE),"")))</f>
        <v/>
      </c>
      <c r="M196" s="182" t="str">
        <f>IF($B196="","",(IFERROR(VLOOKUP($B196,ROOST_SITE_INFO!$B$3:$S$501,4,FALSE),"")))</f>
        <v/>
      </c>
      <c r="N196" s="182" t="str">
        <f>IF($B196="","",(IFERROR(VLOOKUP($B196,ROOST_SITE_INFO!$B$3:$S$501,5,FALSE),"")))</f>
        <v/>
      </c>
      <c r="O196" s="182" t="str">
        <f>IF($B196="","",(IFERROR(VLOOKUP($B196,ROOST_SITE_INFO!$B$3:$S$501,6,FALSE),"")))</f>
        <v/>
      </c>
      <c r="P196" s="182" t="str">
        <f>IF($B196="","",(IFERROR(VLOOKUP($B196,ROOST_SITE_INFO!$B$3:$S$501,7,FALSE),"")))</f>
        <v/>
      </c>
      <c r="Q196" s="182" t="str">
        <f>IF($B196="","",(IFERROR(VLOOKUP($B196,ROOST_SITE_INFO!$B$3:$S$501,8,FALSE),"")))</f>
        <v/>
      </c>
      <c r="R196" s="182" t="str">
        <f>IF($B196="","",(IFERROR(VLOOKUP($B196,ROOST_SITE_INFO!$B$3:$S$501,9,FALSE),"")))</f>
        <v/>
      </c>
      <c r="S196" s="182" t="str">
        <f>IF($B196="","",(IFERROR(VLOOKUP($B196,ROOST_SITE_INFO!$B$3:$S$501,10,FALSE),"")))</f>
        <v/>
      </c>
      <c r="T196" s="182" t="str">
        <f>IF($B196="","",(IFERROR(VLOOKUP($B196,ROOST_SITE_INFO!$B$3:$S$501,11,FALSE),"")))</f>
        <v/>
      </c>
      <c r="U196" s="182" t="str">
        <f>IF($B196="","",(IFERROR(VLOOKUP($B196,ROOST_SITE_INFO!$B$3:$S$501,12,FALSE),"")))</f>
        <v/>
      </c>
      <c r="V196" s="182" t="str">
        <f>IF($B196="","",(IFERROR(VLOOKUP($B196,ROOST_SITE_INFO!$B$3:$S$501,13,FALSE),"")))</f>
        <v/>
      </c>
      <c r="W196" s="182" t="str">
        <f>IF($B196="","",(IFERROR(VLOOKUP($B196,ROOST_SITE_INFO!$B$3:$S$501,14,FALSE),"")))</f>
        <v/>
      </c>
      <c r="X196" s="182" t="str">
        <f>IF($B196="","",(IFERROR(VLOOKUP($B196,ROOST_SITE_INFO!$B$3:$S$501,15,FALSE),"")))</f>
        <v/>
      </c>
      <c r="Y196" s="182" t="str">
        <f>IF($B196="","",(IFERROR(VLOOKUP($B196,ROOST_SITE_INFO!$B$3:$S$501,16,FALSE),"")))</f>
        <v/>
      </c>
      <c r="Z196" s="182" t="str">
        <f>IF($B196="","",(IFERROR(VLOOKUP($B196,ROOST_SITE_INFO!$B$3:$S$501,17,FALSE),"")))</f>
        <v/>
      </c>
      <c r="AA196" s="182" t="str">
        <f>IF($B196="","",(IFERROR(VLOOKUP($B196,ROOST_SITE_INFO!$B$3:$S$501,18,FALSE),"")))</f>
        <v/>
      </c>
    </row>
    <row r="197" spans="1:27" x14ac:dyDescent="0.25">
      <c r="A197" s="180" t="str">
        <f>IF(ROOST_COUNT!B196=0,"",ROOST_COUNT!B196)</f>
        <v/>
      </c>
      <c r="B197" s="180" t="str">
        <f>IF(ROOST_COUNT!D196=0,"",ROOST_COUNT!D196)</f>
        <v/>
      </c>
      <c r="C197" s="180" t="str">
        <f>IF(ROOST_COUNT!C196=0,"",ROOST_COUNT!C196)</f>
        <v/>
      </c>
      <c r="D197" s="180" t="str">
        <f>IF(ROOST_COUNT!E196=0,"",ROOST_COUNT!E196)</f>
        <v/>
      </c>
      <c r="E197" s="181" t="str">
        <f>IF(ROOST_COUNT!F196=0,"",ROOST_COUNT!F196)</f>
        <v/>
      </c>
      <c r="F197" s="181" t="str">
        <f>IF(ROOST_COUNT!A196=0,"",ROOST_COUNT!A196)</f>
        <v/>
      </c>
      <c r="G197" s="182" t="str">
        <f>IF(ROOST_COUNT!G196=0,"",ROOST_COUNT!G196)</f>
        <v/>
      </c>
      <c r="H197" s="181" t="str">
        <f>IFERROR(VLOOKUP($A197,CAPTURE_DATA!$P$4:$T$500,3,FALSE),"")</f>
        <v/>
      </c>
      <c r="I197" s="181" t="str">
        <f>IFERROR(VLOOKUP($A197,CAPTURE_DATA!$P$4:$T$500,4,FALSE),"")</f>
        <v/>
      </c>
      <c r="J197" s="181" t="str">
        <f>IFERROR(VLOOKUP($A197,CAPTURE_DATA!$P$4:$T$500,5,FALSE),"")</f>
        <v/>
      </c>
      <c r="K197" s="181" t="str">
        <f>IFERROR(VLOOKUP($A197,CAPTURE_DATA!$P$4:$AC$500,14,FALSE),"")</f>
        <v/>
      </c>
      <c r="L197" s="182" t="str">
        <f>IF($B197="","",(IFERROR(VLOOKUP($B197,ROOST_SITE_INFO!$B$3:$S$501,3,FALSE),"")))</f>
        <v/>
      </c>
      <c r="M197" s="182" t="str">
        <f>IF($B197="","",(IFERROR(VLOOKUP($B197,ROOST_SITE_INFO!$B$3:$S$501,4,FALSE),"")))</f>
        <v/>
      </c>
      <c r="N197" s="182" t="str">
        <f>IF($B197="","",(IFERROR(VLOOKUP($B197,ROOST_SITE_INFO!$B$3:$S$501,5,FALSE),"")))</f>
        <v/>
      </c>
      <c r="O197" s="182" t="str">
        <f>IF($B197="","",(IFERROR(VLOOKUP($B197,ROOST_SITE_INFO!$B$3:$S$501,6,FALSE),"")))</f>
        <v/>
      </c>
      <c r="P197" s="182" t="str">
        <f>IF($B197="","",(IFERROR(VLOOKUP($B197,ROOST_SITE_INFO!$B$3:$S$501,7,FALSE),"")))</f>
        <v/>
      </c>
      <c r="Q197" s="182" t="str">
        <f>IF($B197="","",(IFERROR(VLOOKUP($B197,ROOST_SITE_INFO!$B$3:$S$501,8,FALSE),"")))</f>
        <v/>
      </c>
      <c r="R197" s="182" t="str">
        <f>IF($B197="","",(IFERROR(VLOOKUP($B197,ROOST_SITE_INFO!$B$3:$S$501,9,FALSE),"")))</f>
        <v/>
      </c>
      <c r="S197" s="182" t="str">
        <f>IF($B197="","",(IFERROR(VLOOKUP($B197,ROOST_SITE_INFO!$B$3:$S$501,10,FALSE),"")))</f>
        <v/>
      </c>
      <c r="T197" s="182" t="str">
        <f>IF($B197="","",(IFERROR(VLOOKUP($B197,ROOST_SITE_INFO!$B$3:$S$501,11,FALSE),"")))</f>
        <v/>
      </c>
      <c r="U197" s="182" t="str">
        <f>IF($B197="","",(IFERROR(VLOOKUP($B197,ROOST_SITE_INFO!$B$3:$S$501,12,FALSE),"")))</f>
        <v/>
      </c>
      <c r="V197" s="182" t="str">
        <f>IF($B197="","",(IFERROR(VLOOKUP($B197,ROOST_SITE_INFO!$B$3:$S$501,13,FALSE),"")))</f>
        <v/>
      </c>
      <c r="W197" s="182" t="str">
        <f>IF($B197="","",(IFERROR(VLOOKUP($B197,ROOST_SITE_INFO!$B$3:$S$501,14,FALSE),"")))</f>
        <v/>
      </c>
      <c r="X197" s="182" t="str">
        <f>IF($B197="","",(IFERROR(VLOOKUP($B197,ROOST_SITE_INFO!$B$3:$S$501,15,FALSE),"")))</f>
        <v/>
      </c>
      <c r="Y197" s="182" t="str">
        <f>IF($B197="","",(IFERROR(VLOOKUP($B197,ROOST_SITE_INFO!$B$3:$S$501,16,FALSE),"")))</f>
        <v/>
      </c>
      <c r="Z197" s="182" t="str">
        <f>IF($B197="","",(IFERROR(VLOOKUP($B197,ROOST_SITE_INFO!$B$3:$S$501,17,FALSE),"")))</f>
        <v/>
      </c>
      <c r="AA197" s="182" t="str">
        <f>IF($B197="","",(IFERROR(VLOOKUP($B197,ROOST_SITE_INFO!$B$3:$S$501,18,FALSE),"")))</f>
        <v/>
      </c>
    </row>
    <row r="198" spans="1:27" x14ac:dyDescent="0.25">
      <c r="A198" s="180" t="str">
        <f>IF(ROOST_COUNT!B197=0,"",ROOST_COUNT!B197)</f>
        <v/>
      </c>
      <c r="B198" s="180" t="str">
        <f>IF(ROOST_COUNT!D197=0,"",ROOST_COUNT!D197)</f>
        <v/>
      </c>
      <c r="C198" s="180" t="str">
        <f>IF(ROOST_COUNT!C197=0,"",ROOST_COUNT!C197)</f>
        <v/>
      </c>
      <c r="D198" s="180" t="str">
        <f>IF(ROOST_COUNT!E197=0,"",ROOST_COUNT!E197)</f>
        <v/>
      </c>
      <c r="E198" s="181" t="str">
        <f>IF(ROOST_COUNT!F197=0,"",ROOST_COUNT!F197)</f>
        <v/>
      </c>
      <c r="F198" s="181" t="str">
        <f>IF(ROOST_COUNT!A197=0,"",ROOST_COUNT!A197)</f>
        <v/>
      </c>
      <c r="G198" s="182" t="str">
        <f>IF(ROOST_COUNT!G197=0,"",ROOST_COUNT!G197)</f>
        <v/>
      </c>
      <c r="H198" s="181" t="str">
        <f>IFERROR(VLOOKUP($A198,CAPTURE_DATA!$P$4:$T$500,3,FALSE),"")</f>
        <v/>
      </c>
      <c r="I198" s="181" t="str">
        <f>IFERROR(VLOOKUP($A198,CAPTURE_DATA!$P$4:$T$500,4,FALSE),"")</f>
        <v/>
      </c>
      <c r="J198" s="181" t="str">
        <f>IFERROR(VLOOKUP($A198,CAPTURE_DATA!$P$4:$T$500,5,FALSE),"")</f>
        <v/>
      </c>
      <c r="K198" s="181" t="str">
        <f>IFERROR(VLOOKUP($A198,CAPTURE_DATA!$P$4:$AC$500,14,FALSE),"")</f>
        <v/>
      </c>
      <c r="L198" s="182" t="str">
        <f>IF($B198="","",(IFERROR(VLOOKUP($B198,ROOST_SITE_INFO!$B$3:$S$501,3,FALSE),"")))</f>
        <v/>
      </c>
      <c r="M198" s="182" t="str">
        <f>IF($B198="","",(IFERROR(VLOOKUP($B198,ROOST_SITE_INFO!$B$3:$S$501,4,FALSE),"")))</f>
        <v/>
      </c>
      <c r="N198" s="182" t="str">
        <f>IF($B198="","",(IFERROR(VLOOKUP($B198,ROOST_SITE_INFO!$B$3:$S$501,5,FALSE),"")))</f>
        <v/>
      </c>
      <c r="O198" s="182" t="str">
        <f>IF($B198="","",(IFERROR(VLOOKUP($B198,ROOST_SITE_INFO!$B$3:$S$501,6,FALSE),"")))</f>
        <v/>
      </c>
      <c r="P198" s="182" t="str">
        <f>IF($B198="","",(IFERROR(VLOOKUP($B198,ROOST_SITE_INFO!$B$3:$S$501,7,FALSE),"")))</f>
        <v/>
      </c>
      <c r="Q198" s="182" t="str">
        <f>IF($B198="","",(IFERROR(VLOOKUP($B198,ROOST_SITE_INFO!$B$3:$S$501,8,FALSE),"")))</f>
        <v/>
      </c>
      <c r="R198" s="182" t="str">
        <f>IF($B198="","",(IFERROR(VLOOKUP($B198,ROOST_SITE_INFO!$B$3:$S$501,9,FALSE),"")))</f>
        <v/>
      </c>
      <c r="S198" s="182" t="str">
        <f>IF($B198="","",(IFERROR(VLOOKUP($B198,ROOST_SITE_INFO!$B$3:$S$501,10,FALSE),"")))</f>
        <v/>
      </c>
      <c r="T198" s="182" t="str">
        <f>IF($B198="","",(IFERROR(VLOOKUP($B198,ROOST_SITE_INFO!$B$3:$S$501,11,FALSE),"")))</f>
        <v/>
      </c>
      <c r="U198" s="182" t="str">
        <f>IF($B198="","",(IFERROR(VLOOKUP($B198,ROOST_SITE_INFO!$B$3:$S$501,12,FALSE),"")))</f>
        <v/>
      </c>
      <c r="V198" s="182" t="str">
        <f>IF($B198="","",(IFERROR(VLOOKUP($B198,ROOST_SITE_INFO!$B$3:$S$501,13,FALSE),"")))</f>
        <v/>
      </c>
      <c r="W198" s="182" t="str">
        <f>IF($B198="","",(IFERROR(VLOOKUP($B198,ROOST_SITE_INFO!$B$3:$S$501,14,FALSE),"")))</f>
        <v/>
      </c>
      <c r="X198" s="182" t="str">
        <f>IF($B198="","",(IFERROR(VLOOKUP($B198,ROOST_SITE_INFO!$B$3:$S$501,15,FALSE),"")))</f>
        <v/>
      </c>
      <c r="Y198" s="182" t="str">
        <f>IF($B198="","",(IFERROR(VLOOKUP($B198,ROOST_SITE_INFO!$B$3:$S$501,16,FALSE),"")))</f>
        <v/>
      </c>
      <c r="Z198" s="182" t="str">
        <f>IF($B198="","",(IFERROR(VLOOKUP($B198,ROOST_SITE_INFO!$B$3:$S$501,17,FALSE),"")))</f>
        <v/>
      </c>
      <c r="AA198" s="182" t="str">
        <f>IF($B198="","",(IFERROR(VLOOKUP($B198,ROOST_SITE_INFO!$B$3:$S$501,18,FALSE),"")))</f>
        <v/>
      </c>
    </row>
    <row r="199" spans="1:27" x14ac:dyDescent="0.25">
      <c r="A199" s="180" t="str">
        <f>IF(ROOST_COUNT!B198=0,"",ROOST_COUNT!B198)</f>
        <v/>
      </c>
      <c r="B199" s="180" t="str">
        <f>IF(ROOST_COUNT!D198=0,"",ROOST_COUNT!D198)</f>
        <v/>
      </c>
      <c r="C199" s="180" t="str">
        <f>IF(ROOST_COUNT!C198=0,"",ROOST_COUNT!C198)</f>
        <v/>
      </c>
      <c r="D199" s="180" t="str">
        <f>IF(ROOST_COUNT!E198=0,"",ROOST_COUNT!E198)</f>
        <v/>
      </c>
      <c r="E199" s="181" t="str">
        <f>IF(ROOST_COUNT!F198=0,"",ROOST_COUNT!F198)</f>
        <v/>
      </c>
      <c r="F199" s="181" t="str">
        <f>IF(ROOST_COUNT!A198=0,"",ROOST_COUNT!A198)</f>
        <v/>
      </c>
      <c r="G199" s="182" t="str">
        <f>IF(ROOST_COUNT!G198=0,"",ROOST_COUNT!G198)</f>
        <v/>
      </c>
      <c r="H199" s="181" t="str">
        <f>IFERROR(VLOOKUP($A199,CAPTURE_DATA!$P$4:$T$500,3,FALSE),"")</f>
        <v/>
      </c>
      <c r="I199" s="181" t="str">
        <f>IFERROR(VLOOKUP($A199,CAPTURE_DATA!$P$4:$T$500,4,FALSE),"")</f>
        <v/>
      </c>
      <c r="J199" s="181" t="str">
        <f>IFERROR(VLOOKUP($A199,CAPTURE_DATA!$P$4:$T$500,5,FALSE),"")</f>
        <v/>
      </c>
      <c r="K199" s="181" t="str">
        <f>IFERROR(VLOOKUP($A199,CAPTURE_DATA!$P$4:$AC$500,14,FALSE),"")</f>
        <v/>
      </c>
      <c r="L199" s="182" t="str">
        <f>IF($B199="","",(IFERROR(VLOOKUP($B199,ROOST_SITE_INFO!$B$3:$S$501,3,FALSE),"")))</f>
        <v/>
      </c>
      <c r="M199" s="182" t="str">
        <f>IF($B199="","",(IFERROR(VLOOKUP($B199,ROOST_SITE_INFO!$B$3:$S$501,4,FALSE),"")))</f>
        <v/>
      </c>
      <c r="N199" s="182" t="str">
        <f>IF($B199="","",(IFERROR(VLOOKUP($B199,ROOST_SITE_INFO!$B$3:$S$501,5,FALSE),"")))</f>
        <v/>
      </c>
      <c r="O199" s="182" t="str">
        <f>IF($B199="","",(IFERROR(VLOOKUP($B199,ROOST_SITE_INFO!$B$3:$S$501,6,FALSE),"")))</f>
        <v/>
      </c>
      <c r="P199" s="182" t="str">
        <f>IF($B199="","",(IFERROR(VLOOKUP($B199,ROOST_SITE_INFO!$B$3:$S$501,7,FALSE),"")))</f>
        <v/>
      </c>
      <c r="Q199" s="182" t="str">
        <f>IF($B199="","",(IFERROR(VLOOKUP($B199,ROOST_SITE_INFO!$B$3:$S$501,8,FALSE),"")))</f>
        <v/>
      </c>
      <c r="R199" s="182" t="str">
        <f>IF($B199="","",(IFERROR(VLOOKUP($B199,ROOST_SITE_INFO!$B$3:$S$501,9,FALSE),"")))</f>
        <v/>
      </c>
      <c r="S199" s="182" t="str">
        <f>IF($B199="","",(IFERROR(VLOOKUP($B199,ROOST_SITE_INFO!$B$3:$S$501,10,FALSE),"")))</f>
        <v/>
      </c>
      <c r="T199" s="182" t="str">
        <f>IF($B199="","",(IFERROR(VLOOKUP($B199,ROOST_SITE_INFO!$B$3:$S$501,11,FALSE),"")))</f>
        <v/>
      </c>
      <c r="U199" s="182" t="str">
        <f>IF($B199="","",(IFERROR(VLOOKUP($B199,ROOST_SITE_INFO!$B$3:$S$501,12,FALSE),"")))</f>
        <v/>
      </c>
      <c r="V199" s="182" t="str">
        <f>IF($B199="","",(IFERROR(VLOOKUP($B199,ROOST_SITE_INFO!$B$3:$S$501,13,FALSE),"")))</f>
        <v/>
      </c>
      <c r="W199" s="182" t="str">
        <f>IF($B199="","",(IFERROR(VLOOKUP($B199,ROOST_SITE_INFO!$B$3:$S$501,14,FALSE),"")))</f>
        <v/>
      </c>
      <c r="X199" s="182" t="str">
        <f>IF($B199="","",(IFERROR(VLOOKUP($B199,ROOST_SITE_INFO!$B$3:$S$501,15,FALSE),"")))</f>
        <v/>
      </c>
      <c r="Y199" s="182" t="str">
        <f>IF($B199="","",(IFERROR(VLOOKUP($B199,ROOST_SITE_INFO!$B$3:$S$501,16,FALSE),"")))</f>
        <v/>
      </c>
      <c r="Z199" s="182" t="str">
        <f>IF($B199="","",(IFERROR(VLOOKUP($B199,ROOST_SITE_INFO!$B$3:$S$501,17,FALSE),"")))</f>
        <v/>
      </c>
      <c r="AA199" s="182" t="str">
        <f>IF($B199="","",(IFERROR(VLOOKUP($B199,ROOST_SITE_INFO!$B$3:$S$501,18,FALSE),"")))</f>
        <v/>
      </c>
    </row>
    <row r="200" spans="1:27" x14ac:dyDescent="0.25">
      <c r="A200" s="180" t="str">
        <f>IF(ROOST_COUNT!B199=0,"",ROOST_COUNT!B199)</f>
        <v/>
      </c>
      <c r="B200" s="180" t="str">
        <f>IF(ROOST_COUNT!D199=0,"",ROOST_COUNT!D199)</f>
        <v/>
      </c>
      <c r="C200" s="180" t="str">
        <f>IF(ROOST_COUNT!C199=0,"",ROOST_COUNT!C199)</f>
        <v/>
      </c>
      <c r="D200" s="180" t="str">
        <f>IF(ROOST_COUNT!E199=0,"",ROOST_COUNT!E199)</f>
        <v/>
      </c>
      <c r="E200" s="181" t="str">
        <f>IF(ROOST_COUNT!F199=0,"",ROOST_COUNT!F199)</f>
        <v/>
      </c>
      <c r="F200" s="181" t="str">
        <f>IF(ROOST_COUNT!A199=0,"",ROOST_COUNT!A199)</f>
        <v/>
      </c>
      <c r="G200" s="182" t="str">
        <f>IF(ROOST_COUNT!G199=0,"",ROOST_COUNT!G199)</f>
        <v/>
      </c>
      <c r="H200" s="181" t="str">
        <f>IFERROR(VLOOKUP($A200,CAPTURE_DATA!$P$4:$T$500,3,FALSE),"")</f>
        <v/>
      </c>
      <c r="I200" s="181" t="str">
        <f>IFERROR(VLOOKUP($A200,CAPTURE_DATA!$P$4:$T$500,4,FALSE),"")</f>
        <v/>
      </c>
      <c r="J200" s="181" t="str">
        <f>IFERROR(VLOOKUP($A200,CAPTURE_DATA!$P$4:$T$500,5,FALSE),"")</f>
        <v/>
      </c>
      <c r="K200" s="181" t="str">
        <f>IFERROR(VLOOKUP($A200,CAPTURE_DATA!$P$4:$AC$500,14,FALSE),"")</f>
        <v/>
      </c>
      <c r="L200" s="182" t="str">
        <f>IF($B200="","",(IFERROR(VLOOKUP($B200,ROOST_SITE_INFO!$B$3:$S$501,3,FALSE),"")))</f>
        <v/>
      </c>
      <c r="M200" s="182" t="str">
        <f>IF($B200="","",(IFERROR(VLOOKUP($B200,ROOST_SITE_INFO!$B$3:$S$501,4,FALSE),"")))</f>
        <v/>
      </c>
      <c r="N200" s="182" t="str">
        <f>IF($B200="","",(IFERROR(VLOOKUP($B200,ROOST_SITE_INFO!$B$3:$S$501,5,FALSE),"")))</f>
        <v/>
      </c>
      <c r="O200" s="182" t="str">
        <f>IF($B200="","",(IFERROR(VLOOKUP($B200,ROOST_SITE_INFO!$B$3:$S$501,6,FALSE),"")))</f>
        <v/>
      </c>
      <c r="P200" s="182" t="str">
        <f>IF($B200="","",(IFERROR(VLOOKUP($B200,ROOST_SITE_INFO!$B$3:$S$501,7,FALSE),"")))</f>
        <v/>
      </c>
      <c r="Q200" s="182" t="str">
        <f>IF($B200="","",(IFERROR(VLOOKUP($B200,ROOST_SITE_INFO!$B$3:$S$501,8,FALSE),"")))</f>
        <v/>
      </c>
      <c r="R200" s="182" t="str">
        <f>IF($B200="","",(IFERROR(VLOOKUP($B200,ROOST_SITE_INFO!$B$3:$S$501,9,FALSE),"")))</f>
        <v/>
      </c>
      <c r="S200" s="182" t="str">
        <f>IF($B200="","",(IFERROR(VLOOKUP($B200,ROOST_SITE_INFO!$B$3:$S$501,10,FALSE),"")))</f>
        <v/>
      </c>
      <c r="T200" s="182" t="str">
        <f>IF($B200="","",(IFERROR(VLOOKUP($B200,ROOST_SITE_INFO!$B$3:$S$501,11,FALSE),"")))</f>
        <v/>
      </c>
      <c r="U200" s="182" t="str">
        <f>IF($B200="","",(IFERROR(VLOOKUP($B200,ROOST_SITE_INFO!$B$3:$S$501,12,FALSE),"")))</f>
        <v/>
      </c>
      <c r="V200" s="182" t="str">
        <f>IF($B200="","",(IFERROR(VLOOKUP($B200,ROOST_SITE_INFO!$B$3:$S$501,13,FALSE),"")))</f>
        <v/>
      </c>
      <c r="W200" s="182" t="str">
        <f>IF($B200="","",(IFERROR(VLOOKUP($B200,ROOST_SITE_INFO!$B$3:$S$501,14,FALSE),"")))</f>
        <v/>
      </c>
      <c r="X200" s="182" t="str">
        <f>IF($B200="","",(IFERROR(VLOOKUP($B200,ROOST_SITE_INFO!$B$3:$S$501,15,FALSE),"")))</f>
        <v/>
      </c>
      <c r="Y200" s="182" t="str">
        <f>IF($B200="","",(IFERROR(VLOOKUP($B200,ROOST_SITE_INFO!$B$3:$S$501,16,FALSE),"")))</f>
        <v/>
      </c>
      <c r="Z200" s="182" t="str">
        <f>IF($B200="","",(IFERROR(VLOOKUP($B200,ROOST_SITE_INFO!$B$3:$S$501,17,FALSE),"")))</f>
        <v/>
      </c>
      <c r="AA200" s="182" t="str">
        <f>IF($B200="","",(IFERROR(VLOOKUP($B200,ROOST_SITE_INFO!$B$3:$S$501,18,FALSE),"")))</f>
        <v/>
      </c>
    </row>
    <row r="201" spans="1:27" x14ac:dyDescent="0.25">
      <c r="A201" s="180" t="str">
        <f>IF(ROOST_COUNT!B200=0,"",ROOST_COUNT!B200)</f>
        <v/>
      </c>
      <c r="B201" s="180" t="str">
        <f>IF(ROOST_COUNT!D200=0,"",ROOST_COUNT!D200)</f>
        <v/>
      </c>
      <c r="C201" s="180" t="str">
        <f>IF(ROOST_COUNT!C200=0,"",ROOST_COUNT!C200)</f>
        <v/>
      </c>
      <c r="D201" s="180" t="str">
        <f>IF(ROOST_COUNT!E200=0,"",ROOST_COUNT!E200)</f>
        <v/>
      </c>
      <c r="E201" s="181" t="str">
        <f>IF(ROOST_COUNT!F200=0,"",ROOST_COUNT!F200)</f>
        <v/>
      </c>
      <c r="F201" s="181" t="str">
        <f>IF(ROOST_COUNT!A200=0,"",ROOST_COUNT!A200)</f>
        <v/>
      </c>
      <c r="G201" s="182" t="str">
        <f>IF(ROOST_COUNT!G200=0,"",ROOST_COUNT!G200)</f>
        <v/>
      </c>
      <c r="H201" s="181" t="str">
        <f>IFERROR(VLOOKUP($A201,CAPTURE_DATA!$P$4:$T$500,3,FALSE),"")</f>
        <v/>
      </c>
      <c r="I201" s="181" t="str">
        <f>IFERROR(VLOOKUP($A201,CAPTURE_DATA!$P$4:$T$500,4,FALSE),"")</f>
        <v/>
      </c>
      <c r="J201" s="181" t="str">
        <f>IFERROR(VLOOKUP($A201,CAPTURE_DATA!$P$4:$T$500,5,FALSE),"")</f>
        <v/>
      </c>
      <c r="K201" s="181" t="str">
        <f>IFERROR(VLOOKUP($A201,CAPTURE_DATA!$P$4:$AC$500,14,FALSE),"")</f>
        <v/>
      </c>
      <c r="L201" s="182" t="str">
        <f>IF($B201="","",(IFERROR(VLOOKUP($B201,ROOST_SITE_INFO!$B$3:$S$501,3,FALSE),"")))</f>
        <v/>
      </c>
      <c r="M201" s="182" t="str">
        <f>IF($B201="","",(IFERROR(VLOOKUP($B201,ROOST_SITE_INFO!$B$3:$S$501,4,FALSE),"")))</f>
        <v/>
      </c>
      <c r="N201" s="182" t="str">
        <f>IF($B201="","",(IFERROR(VLOOKUP($B201,ROOST_SITE_INFO!$B$3:$S$501,5,FALSE),"")))</f>
        <v/>
      </c>
      <c r="O201" s="182" t="str">
        <f>IF($B201="","",(IFERROR(VLOOKUP($B201,ROOST_SITE_INFO!$B$3:$S$501,6,FALSE),"")))</f>
        <v/>
      </c>
      <c r="P201" s="182" t="str">
        <f>IF($B201="","",(IFERROR(VLOOKUP($B201,ROOST_SITE_INFO!$B$3:$S$501,7,FALSE),"")))</f>
        <v/>
      </c>
      <c r="Q201" s="182" t="str">
        <f>IF($B201="","",(IFERROR(VLOOKUP($B201,ROOST_SITE_INFO!$B$3:$S$501,8,FALSE),"")))</f>
        <v/>
      </c>
      <c r="R201" s="182" t="str">
        <f>IF($B201="","",(IFERROR(VLOOKUP($B201,ROOST_SITE_INFO!$B$3:$S$501,9,FALSE),"")))</f>
        <v/>
      </c>
      <c r="S201" s="182" t="str">
        <f>IF($B201="","",(IFERROR(VLOOKUP($B201,ROOST_SITE_INFO!$B$3:$S$501,10,FALSE),"")))</f>
        <v/>
      </c>
      <c r="T201" s="182" t="str">
        <f>IF($B201="","",(IFERROR(VLOOKUP($B201,ROOST_SITE_INFO!$B$3:$S$501,11,FALSE),"")))</f>
        <v/>
      </c>
      <c r="U201" s="182" t="str">
        <f>IF($B201="","",(IFERROR(VLOOKUP($B201,ROOST_SITE_INFO!$B$3:$S$501,12,FALSE),"")))</f>
        <v/>
      </c>
      <c r="V201" s="182" t="str">
        <f>IF($B201="","",(IFERROR(VLOOKUP($B201,ROOST_SITE_INFO!$B$3:$S$501,13,FALSE),"")))</f>
        <v/>
      </c>
      <c r="W201" s="182" t="str">
        <f>IF($B201="","",(IFERROR(VLOOKUP($B201,ROOST_SITE_INFO!$B$3:$S$501,14,FALSE),"")))</f>
        <v/>
      </c>
      <c r="X201" s="182" t="str">
        <f>IF($B201="","",(IFERROR(VLOOKUP($B201,ROOST_SITE_INFO!$B$3:$S$501,15,FALSE),"")))</f>
        <v/>
      </c>
      <c r="Y201" s="182" t="str">
        <f>IF($B201="","",(IFERROR(VLOOKUP($B201,ROOST_SITE_INFO!$B$3:$S$501,16,FALSE),"")))</f>
        <v/>
      </c>
      <c r="Z201" s="182" t="str">
        <f>IF($B201="","",(IFERROR(VLOOKUP($B201,ROOST_SITE_INFO!$B$3:$S$501,17,FALSE),"")))</f>
        <v/>
      </c>
      <c r="AA201" s="182" t="str">
        <f>IF($B201="","",(IFERROR(VLOOKUP($B201,ROOST_SITE_INFO!$B$3:$S$501,18,FALSE),"")))</f>
        <v/>
      </c>
    </row>
    <row r="202" spans="1:27" x14ac:dyDescent="0.25">
      <c r="A202" s="180" t="str">
        <f>IF(ROOST_COUNT!B201=0,"",ROOST_COUNT!B201)</f>
        <v/>
      </c>
      <c r="B202" s="180" t="str">
        <f>IF(ROOST_COUNT!D201=0,"",ROOST_COUNT!D201)</f>
        <v/>
      </c>
      <c r="C202" s="180" t="str">
        <f>IF(ROOST_COUNT!C201=0,"",ROOST_COUNT!C201)</f>
        <v/>
      </c>
      <c r="D202" s="180" t="str">
        <f>IF(ROOST_COUNT!E201=0,"",ROOST_COUNT!E201)</f>
        <v/>
      </c>
      <c r="E202" s="181" t="str">
        <f>IF(ROOST_COUNT!F201=0,"",ROOST_COUNT!F201)</f>
        <v/>
      </c>
      <c r="F202" s="181" t="str">
        <f>IF(ROOST_COUNT!A201=0,"",ROOST_COUNT!A201)</f>
        <v/>
      </c>
      <c r="G202" s="182" t="str">
        <f>IF(ROOST_COUNT!G201=0,"",ROOST_COUNT!G201)</f>
        <v/>
      </c>
      <c r="H202" s="181" t="str">
        <f>IFERROR(VLOOKUP($A202,CAPTURE_DATA!$P$4:$T$500,3,FALSE),"")</f>
        <v/>
      </c>
      <c r="I202" s="181" t="str">
        <f>IFERROR(VLOOKUP($A202,CAPTURE_DATA!$P$4:$T$500,4,FALSE),"")</f>
        <v/>
      </c>
      <c r="J202" s="181" t="str">
        <f>IFERROR(VLOOKUP($A202,CAPTURE_DATA!$P$4:$T$500,5,FALSE),"")</f>
        <v/>
      </c>
      <c r="K202" s="181" t="str">
        <f>IFERROR(VLOOKUP($A202,CAPTURE_DATA!$P$4:$AC$500,14,FALSE),"")</f>
        <v/>
      </c>
      <c r="L202" s="182" t="str">
        <f>IF($B202="","",(IFERROR(VLOOKUP($B202,ROOST_SITE_INFO!$B$3:$S$501,3,FALSE),"")))</f>
        <v/>
      </c>
      <c r="M202" s="182" t="str">
        <f>IF($B202="","",(IFERROR(VLOOKUP($B202,ROOST_SITE_INFO!$B$3:$S$501,4,FALSE),"")))</f>
        <v/>
      </c>
      <c r="N202" s="182" t="str">
        <f>IF($B202="","",(IFERROR(VLOOKUP($B202,ROOST_SITE_INFO!$B$3:$S$501,5,FALSE),"")))</f>
        <v/>
      </c>
      <c r="O202" s="182" t="str">
        <f>IF($B202="","",(IFERROR(VLOOKUP($B202,ROOST_SITE_INFO!$B$3:$S$501,6,FALSE),"")))</f>
        <v/>
      </c>
      <c r="P202" s="182" t="str">
        <f>IF($B202="","",(IFERROR(VLOOKUP($B202,ROOST_SITE_INFO!$B$3:$S$501,7,FALSE),"")))</f>
        <v/>
      </c>
      <c r="Q202" s="182" t="str">
        <f>IF($B202="","",(IFERROR(VLOOKUP($B202,ROOST_SITE_INFO!$B$3:$S$501,8,FALSE),"")))</f>
        <v/>
      </c>
      <c r="R202" s="182" t="str">
        <f>IF($B202="","",(IFERROR(VLOOKUP($B202,ROOST_SITE_INFO!$B$3:$S$501,9,FALSE),"")))</f>
        <v/>
      </c>
      <c r="S202" s="182" t="str">
        <f>IF($B202="","",(IFERROR(VLOOKUP($B202,ROOST_SITE_INFO!$B$3:$S$501,10,FALSE),"")))</f>
        <v/>
      </c>
      <c r="T202" s="182" t="str">
        <f>IF($B202="","",(IFERROR(VLOOKUP($B202,ROOST_SITE_INFO!$B$3:$S$501,11,FALSE),"")))</f>
        <v/>
      </c>
      <c r="U202" s="182" t="str">
        <f>IF($B202="","",(IFERROR(VLOOKUP($B202,ROOST_SITE_INFO!$B$3:$S$501,12,FALSE),"")))</f>
        <v/>
      </c>
      <c r="V202" s="182" t="str">
        <f>IF($B202="","",(IFERROR(VLOOKUP($B202,ROOST_SITE_INFO!$B$3:$S$501,13,FALSE),"")))</f>
        <v/>
      </c>
      <c r="W202" s="182" t="str">
        <f>IF($B202="","",(IFERROR(VLOOKUP($B202,ROOST_SITE_INFO!$B$3:$S$501,14,FALSE),"")))</f>
        <v/>
      </c>
      <c r="X202" s="182" t="str">
        <f>IF($B202="","",(IFERROR(VLOOKUP($B202,ROOST_SITE_INFO!$B$3:$S$501,15,FALSE),"")))</f>
        <v/>
      </c>
      <c r="Y202" s="182" t="str">
        <f>IF($B202="","",(IFERROR(VLOOKUP($B202,ROOST_SITE_INFO!$B$3:$S$501,16,FALSE),"")))</f>
        <v/>
      </c>
      <c r="Z202" s="182" t="str">
        <f>IF($B202="","",(IFERROR(VLOOKUP($B202,ROOST_SITE_INFO!$B$3:$S$501,17,FALSE),"")))</f>
        <v/>
      </c>
      <c r="AA202" s="182" t="str">
        <f>IF($B202="","",(IFERROR(VLOOKUP($B202,ROOST_SITE_INFO!$B$3:$S$501,18,FALSE),"")))</f>
        <v/>
      </c>
    </row>
    <row r="203" spans="1:27" x14ac:dyDescent="0.25">
      <c r="A203" s="180" t="str">
        <f>IF(ROOST_COUNT!B202=0,"",ROOST_COUNT!B202)</f>
        <v/>
      </c>
      <c r="B203" s="180" t="str">
        <f>IF(ROOST_COUNT!D202=0,"",ROOST_COUNT!D202)</f>
        <v/>
      </c>
      <c r="C203" s="180" t="str">
        <f>IF(ROOST_COUNT!C202=0,"",ROOST_COUNT!C202)</f>
        <v/>
      </c>
      <c r="D203" s="180" t="str">
        <f>IF(ROOST_COUNT!E202=0,"",ROOST_COUNT!E202)</f>
        <v/>
      </c>
      <c r="E203" s="181" t="str">
        <f>IF(ROOST_COUNT!F202=0,"",ROOST_COUNT!F202)</f>
        <v/>
      </c>
      <c r="F203" s="181" t="str">
        <f>IF(ROOST_COUNT!A202=0,"",ROOST_COUNT!A202)</f>
        <v/>
      </c>
      <c r="G203" s="182" t="str">
        <f>IF(ROOST_COUNT!G202=0,"",ROOST_COUNT!G202)</f>
        <v/>
      </c>
      <c r="H203" s="181" t="str">
        <f>IFERROR(VLOOKUP($A203,CAPTURE_DATA!$P$4:$T$500,3,FALSE),"")</f>
        <v/>
      </c>
      <c r="I203" s="181" t="str">
        <f>IFERROR(VLOOKUP($A203,CAPTURE_DATA!$P$4:$T$500,4,FALSE),"")</f>
        <v/>
      </c>
      <c r="J203" s="181" t="str">
        <f>IFERROR(VLOOKUP($A203,CAPTURE_DATA!$P$4:$T$500,5,FALSE),"")</f>
        <v/>
      </c>
      <c r="K203" s="181" t="str">
        <f>IFERROR(VLOOKUP($A203,CAPTURE_DATA!$P$4:$AC$500,14,FALSE),"")</f>
        <v/>
      </c>
      <c r="L203" s="182" t="str">
        <f>IF($B203="","",(IFERROR(VLOOKUP($B203,ROOST_SITE_INFO!$B$3:$S$501,3,FALSE),"")))</f>
        <v/>
      </c>
      <c r="M203" s="182" t="str">
        <f>IF($B203="","",(IFERROR(VLOOKUP($B203,ROOST_SITE_INFO!$B$3:$S$501,4,FALSE),"")))</f>
        <v/>
      </c>
      <c r="N203" s="182" t="str">
        <f>IF($B203="","",(IFERROR(VLOOKUP($B203,ROOST_SITE_INFO!$B$3:$S$501,5,FALSE),"")))</f>
        <v/>
      </c>
      <c r="O203" s="182" t="str">
        <f>IF($B203="","",(IFERROR(VLOOKUP($B203,ROOST_SITE_INFO!$B$3:$S$501,6,FALSE),"")))</f>
        <v/>
      </c>
      <c r="P203" s="182" t="str">
        <f>IF($B203="","",(IFERROR(VLOOKUP($B203,ROOST_SITE_INFO!$B$3:$S$501,7,FALSE),"")))</f>
        <v/>
      </c>
      <c r="Q203" s="182" t="str">
        <f>IF($B203="","",(IFERROR(VLOOKUP($B203,ROOST_SITE_INFO!$B$3:$S$501,8,FALSE),"")))</f>
        <v/>
      </c>
      <c r="R203" s="182" t="str">
        <f>IF($B203="","",(IFERROR(VLOOKUP($B203,ROOST_SITE_INFO!$B$3:$S$501,9,FALSE),"")))</f>
        <v/>
      </c>
      <c r="S203" s="182" t="str">
        <f>IF($B203="","",(IFERROR(VLOOKUP($B203,ROOST_SITE_INFO!$B$3:$S$501,10,FALSE),"")))</f>
        <v/>
      </c>
      <c r="T203" s="182" t="str">
        <f>IF($B203="","",(IFERROR(VLOOKUP($B203,ROOST_SITE_INFO!$B$3:$S$501,11,FALSE),"")))</f>
        <v/>
      </c>
      <c r="U203" s="182" t="str">
        <f>IF($B203="","",(IFERROR(VLOOKUP($B203,ROOST_SITE_INFO!$B$3:$S$501,12,FALSE),"")))</f>
        <v/>
      </c>
      <c r="V203" s="182" t="str">
        <f>IF($B203="","",(IFERROR(VLOOKUP($B203,ROOST_SITE_INFO!$B$3:$S$501,13,FALSE),"")))</f>
        <v/>
      </c>
      <c r="W203" s="182" t="str">
        <f>IF($B203="","",(IFERROR(VLOOKUP($B203,ROOST_SITE_INFO!$B$3:$S$501,14,FALSE),"")))</f>
        <v/>
      </c>
      <c r="X203" s="182" t="str">
        <f>IF($B203="","",(IFERROR(VLOOKUP($B203,ROOST_SITE_INFO!$B$3:$S$501,15,FALSE),"")))</f>
        <v/>
      </c>
      <c r="Y203" s="182" t="str">
        <f>IF($B203="","",(IFERROR(VLOOKUP($B203,ROOST_SITE_INFO!$B$3:$S$501,16,FALSE),"")))</f>
        <v/>
      </c>
      <c r="Z203" s="182" t="str">
        <f>IF($B203="","",(IFERROR(VLOOKUP($B203,ROOST_SITE_INFO!$B$3:$S$501,17,FALSE),"")))</f>
        <v/>
      </c>
      <c r="AA203" s="182" t="str">
        <f>IF($B203="","",(IFERROR(VLOOKUP($B203,ROOST_SITE_INFO!$B$3:$S$501,18,FALSE),"")))</f>
        <v/>
      </c>
    </row>
    <row r="204" spans="1:27" x14ac:dyDescent="0.25">
      <c r="A204" s="180" t="str">
        <f>IF(ROOST_COUNT!B203=0,"",ROOST_COUNT!B203)</f>
        <v/>
      </c>
      <c r="B204" s="180" t="str">
        <f>IF(ROOST_COUNT!D203=0,"",ROOST_COUNT!D203)</f>
        <v/>
      </c>
      <c r="C204" s="180" t="str">
        <f>IF(ROOST_COUNT!C203=0,"",ROOST_COUNT!C203)</f>
        <v/>
      </c>
      <c r="D204" s="180" t="str">
        <f>IF(ROOST_COUNT!E203=0,"",ROOST_COUNT!E203)</f>
        <v/>
      </c>
      <c r="E204" s="181" t="str">
        <f>IF(ROOST_COUNT!F203=0,"",ROOST_COUNT!F203)</f>
        <v/>
      </c>
      <c r="F204" s="181" t="str">
        <f>IF(ROOST_COUNT!A203=0,"",ROOST_COUNT!A203)</f>
        <v/>
      </c>
      <c r="G204" s="182" t="str">
        <f>IF(ROOST_COUNT!G203=0,"",ROOST_COUNT!G203)</f>
        <v/>
      </c>
      <c r="H204" s="181" t="str">
        <f>IFERROR(VLOOKUP($A204,CAPTURE_DATA!$P$4:$T$500,3,FALSE),"")</f>
        <v/>
      </c>
      <c r="I204" s="181" t="str">
        <f>IFERROR(VLOOKUP($A204,CAPTURE_DATA!$P$4:$T$500,4,FALSE),"")</f>
        <v/>
      </c>
      <c r="J204" s="181" t="str">
        <f>IFERROR(VLOOKUP($A204,CAPTURE_DATA!$P$4:$T$500,5,FALSE),"")</f>
        <v/>
      </c>
      <c r="K204" s="181" t="str">
        <f>IFERROR(VLOOKUP($A204,CAPTURE_DATA!$P$4:$AC$500,14,FALSE),"")</f>
        <v/>
      </c>
      <c r="L204" s="182" t="str">
        <f>IF($B204="","",(IFERROR(VLOOKUP($B204,ROOST_SITE_INFO!$B$3:$S$501,3,FALSE),"")))</f>
        <v/>
      </c>
      <c r="M204" s="182" t="str">
        <f>IF($B204="","",(IFERROR(VLOOKUP($B204,ROOST_SITE_INFO!$B$3:$S$501,4,FALSE),"")))</f>
        <v/>
      </c>
      <c r="N204" s="182" t="str">
        <f>IF($B204="","",(IFERROR(VLOOKUP($B204,ROOST_SITE_INFO!$B$3:$S$501,5,FALSE),"")))</f>
        <v/>
      </c>
      <c r="O204" s="182" t="str">
        <f>IF($B204="","",(IFERROR(VLOOKUP($B204,ROOST_SITE_INFO!$B$3:$S$501,6,FALSE),"")))</f>
        <v/>
      </c>
      <c r="P204" s="182" t="str">
        <f>IF($B204="","",(IFERROR(VLOOKUP($B204,ROOST_SITE_INFO!$B$3:$S$501,7,FALSE),"")))</f>
        <v/>
      </c>
      <c r="Q204" s="182" t="str">
        <f>IF($B204="","",(IFERROR(VLOOKUP($B204,ROOST_SITE_INFO!$B$3:$S$501,8,FALSE),"")))</f>
        <v/>
      </c>
      <c r="R204" s="182" t="str">
        <f>IF($B204="","",(IFERROR(VLOOKUP($B204,ROOST_SITE_INFO!$B$3:$S$501,9,FALSE),"")))</f>
        <v/>
      </c>
      <c r="S204" s="182" t="str">
        <f>IF($B204="","",(IFERROR(VLOOKUP($B204,ROOST_SITE_INFO!$B$3:$S$501,10,FALSE),"")))</f>
        <v/>
      </c>
      <c r="T204" s="182" t="str">
        <f>IF($B204="","",(IFERROR(VLOOKUP($B204,ROOST_SITE_INFO!$B$3:$S$501,11,FALSE),"")))</f>
        <v/>
      </c>
      <c r="U204" s="182" t="str">
        <f>IF($B204="","",(IFERROR(VLOOKUP($B204,ROOST_SITE_INFO!$B$3:$S$501,12,FALSE),"")))</f>
        <v/>
      </c>
      <c r="V204" s="182" t="str">
        <f>IF($B204="","",(IFERROR(VLOOKUP($B204,ROOST_SITE_INFO!$B$3:$S$501,13,FALSE),"")))</f>
        <v/>
      </c>
      <c r="W204" s="182" t="str">
        <f>IF($B204="","",(IFERROR(VLOOKUP($B204,ROOST_SITE_INFO!$B$3:$S$501,14,FALSE),"")))</f>
        <v/>
      </c>
      <c r="X204" s="182" t="str">
        <f>IF($B204="","",(IFERROR(VLOOKUP($B204,ROOST_SITE_INFO!$B$3:$S$501,15,FALSE),"")))</f>
        <v/>
      </c>
      <c r="Y204" s="182" t="str">
        <f>IF($B204="","",(IFERROR(VLOOKUP($B204,ROOST_SITE_INFO!$B$3:$S$501,16,FALSE),"")))</f>
        <v/>
      </c>
      <c r="Z204" s="182" t="str">
        <f>IF($B204="","",(IFERROR(VLOOKUP($B204,ROOST_SITE_INFO!$B$3:$S$501,17,FALSE),"")))</f>
        <v/>
      </c>
      <c r="AA204" s="182" t="str">
        <f>IF($B204="","",(IFERROR(VLOOKUP($B204,ROOST_SITE_INFO!$B$3:$S$501,18,FALSE),"")))</f>
        <v/>
      </c>
    </row>
    <row r="205" spans="1:27" x14ac:dyDescent="0.25">
      <c r="A205" s="180" t="str">
        <f>IF(ROOST_COUNT!B204=0,"",ROOST_COUNT!B204)</f>
        <v/>
      </c>
      <c r="B205" s="180" t="str">
        <f>IF(ROOST_COUNT!D204=0,"",ROOST_COUNT!D204)</f>
        <v/>
      </c>
      <c r="C205" s="180" t="str">
        <f>IF(ROOST_COUNT!C204=0,"",ROOST_COUNT!C204)</f>
        <v/>
      </c>
      <c r="D205" s="180" t="str">
        <f>IF(ROOST_COUNT!E204=0,"",ROOST_COUNT!E204)</f>
        <v/>
      </c>
      <c r="E205" s="181" t="str">
        <f>IF(ROOST_COUNT!F204=0,"",ROOST_COUNT!F204)</f>
        <v/>
      </c>
      <c r="F205" s="181" t="str">
        <f>IF(ROOST_COUNT!A204=0,"",ROOST_COUNT!A204)</f>
        <v/>
      </c>
      <c r="G205" s="182" t="str">
        <f>IF(ROOST_COUNT!G204=0,"",ROOST_COUNT!G204)</f>
        <v/>
      </c>
      <c r="H205" s="181" t="str">
        <f>IFERROR(VLOOKUP($A205,CAPTURE_DATA!$P$4:$T$500,3,FALSE),"")</f>
        <v/>
      </c>
      <c r="I205" s="181" t="str">
        <f>IFERROR(VLOOKUP($A205,CAPTURE_DATA!$P$4:$T$500,4,FALSE),"")</f>
        <v/>
      </c>
      <c r="J205" s="181" t="str">
        <f>IFERROR(VLOOKUP($A205,CAPTURE_DATA!$P$4:$T$500,5,FALSE),"")</f>
        <v/>
      </c>
      <c r="K205" s="181" t="str">
        <f>IFERROR(VLOOKUP($A205,CAPTURE_DATA!$P$4:$AC$500,14,FALSE),"")</f>
        <v/>
      </c>
      <c r="L205" s="182" t="str">
        <f>IF($B205="","",(IFERROR(VLOOKUP($B205,ROOST_SITE_INFO!$B$3:$S$501,3,FALSE),"")))</f>
        <v/>
      </c>
      <c r="M205" s="182" t="str">
        <f>IF($B205="","",(IFERROR(VLOOKUP($B205,ROOST_SITE_INFO!$B$3:$S$501,4,FALSE),"")))</f>
        <v/>
      </c>
      <c r="N205" s="182" t="str">
        <f>IF($B205="","",(IFERROR(VLOOKUP($B205,ROOST_SITE_INFO!$B$3:$S$501,5,FALSE),"")))</f>
        <v/>
      </c>
      <c r="O205" s="182" t="str">
        <f>IF($B205="","",(IFERROR(VLOOKUP($B205,ROOST_SITE_INFO!$B$3:$S$501,6,FALSE),"")))</f>
        <v/>
      </c>
      <c r="P205" s="182" t="str">
        <f>IF($B205="","",(IFERROR(VLOOKUP($B205,ROOST_SITE_INFO!$B$3:$S$501,7,FALSE),"")))</f>
        <v/>
      </c>
      <c r="Q205" s="182" t="str">
        <f>IF($B205="","",(IFERROR(VLOOKUP($B205,ROOST_SITE_INFO!$B$3:$S$501,8,FALSE),"")))</f>
        <v/>
      </c>
      <c r="R205" s="182" t="str">
        <f>IF($B205="","",(IFERROR(VLOOKUP($B205,ROOST_SITE_INFO!$B$3:$S$501,9,FALSE),"")))</f>
        <v/>
      </c>
      <c r="S205" s="182" t="str">
        <f>IF($B205="","",(IFERROR(VLOOKUP($B205,ROOST_SITE_INFO!$B$3:$S$501,10,FALSE),"")))</f>
        <v/>
      </c>
      <c r="T205" s="182" t="str">
        <f>IF($B205="","",(IFERROR(VLOOKUP($B205,ROOST_SITE_INFO!$B$3:$S$501,11,FALSE),"")))</f>
        <v/>
      </c>
      <c r="U205" s="182" t="str">
        <f>IF($B205="","",(IFERROR(VLOOKUP($B205,ROOST_SITE_INFO!$B$3:$S$501,12,FALSE),"")))</f>
        <v/>
      </c>
      <c r="V205" s="182" t="str">
        <f>IF($B205="","",(IFERROR(VLOOKUP($B205,ROOST_SITE_INFO!$B$3:$S$501,13,FALSE),"")))</f>
        <v/>
      </c>
      <c r="W205" s="182" t="str">
        <f>IF($B205="","",(IFERROR(VLOOKUP($B205,ROOST_SITE_INFO!$B$3:$S$501,14,FALSE),"")))</f>
        <v/>
      </c>
      <c r="X205" s="182" t="str">
        <f>IF($B205="","",(IFERROR(VLOOKUP($B205,ROOST_SITE_INFO!$B$3:$S$501,15,FALSE),"")))</f>
        <v/>
      </c>
      <c r="Y205" s="182" t="str">
        <f>IF($B205="","",(IFERROR(VLOOKUP($B205,ROOST_SITE_INFO!$B$3:$S$501,16,FALSE),"")))</f>
        <v/>
      </c>
      <c r="Z205" s="182" t="str">
        <f>IF($B205="","",(IFERROR(VLOOKUP($B205,ROOST_SITE_INFO!$B$3:$S$501,17,FALSE),"")))</f>
        <v/>
      </c>
      <c r="AA205" s="182" t="str">
        <f>IF($B205="","",(IFERROR(VLOOKUP($B205,ROOST_SITE_INFO!$B$3:$S$501,18,FALSE),"")))</f>
        <v/>
      </c>
    </row>
    <row r="206" spans="1:27" x14ac:dyDescent="0.25">
      <c r="A206" s="180" t="str">
        <f>IF(ROOST_COUNT!B205=0,"",ROOST_COUNT!B205)</f>
        <v/>
      </c>
      <c r="B206" s="180" t="str">
        <f>IF(ROOST_COUNT!D205=0,"",ROOST_COUNT!D205)</f>
        <v/>
      </c>
      <c r="C206" s="180" t="str">
        <f>IF(ROOST_COUNT!C205=0,"",ROOST_COUNT!C205)</f>
        <v/>
      </c>
      <c r="D206" s="180" t="str">
        <f>IF(ROOST_COUNT!E205=0,"",ROOST_COUNT!E205)</f>
        <v/>
      </c>
      <c r="E206" s="181" t="str">
        <f>IF(ROOST_COUNT!F205=0,"",ROOST_COUNT!F205)</f>
        <v/>
      </c>
      <c r="F206" s="181" t="str">
        <f>IF(ROOST_COUNT!A205=0,"",ROOST_COUNT!A205)</f>
        <v/>
      </c>
      <c r="G206" s="182" t="str">
        <f>IF(ROOST_COUNT!G205=0,"",ROOST_COUNT!G205)</f>
        <v/>
      </c>
      <c r="H206" s="181" t="str">
        <f>IFERROR(VLOOKUP($A206,CAPTURE_DATA!$P$4:$T$500,3,FALSE),"")</f>
        <v/>
      </c>
      <c r="I206" s="181" t="str">
        <f>IFERROR(VLOOKUP($A206,CAPTURE_DATA!$P$4:$T$500,4,FALSE),"")</f>
        <v/>
      </c>
      <c r="J206" s="181" t="str">
        <f>IFERROR(VLOOKUP($A206,CAPTURE_DATA!$P$4:$T$500,5,FALSE),"")</f>
        <v/>
      </c>
      <c r="K206" s="181" t="str">
        <f>IFERROR(VLOOKUP($A206,CAPTURE_DATA!$P$4:$AC$500,14,FALSE),"")</f>
        <v/>
      </c>
      <c r="L206" s="182" t="str">
        <f>IF($B206="","",(IFERROR(VLOOKUP($B206,ROOST_SITE_INFO!$B$3:$S$501,3,FALSE),"")))</f>
        <v/>
      </c>
      <c r="M206" s="182" t="str">
        <f>IF($B206="","",(IFERROR(VLOOKUP($B206,ROOST_SITE_INFO!$B$3:$S$501,4,FALSE),"")))</f>
        <v/>
      </c>
      <c r="N206" s="182" t="str">
        <f>IF($B206="","",(IFERROR(VLOOKUP($B206,ROOST_SITE_INFO!$B$3:$S$501,5,FALSE),"")))</f>
        <v/>
      </c>
      <c r="O206" s="182" t="str">
        <f>IF($B206="","",(IFERROR(VLOOKUP($B206,ROOST_SITE_INFO!$B$3:$S$501,6,FALSE),"")))</f>
        <v/>
      </c>
      <c r="P206" s="182" t="str">
        <f>IF($B206="","",(IFERROR(VLOOKUP($B206,ROOST_SITE_INFO!$B$3:$S$501,7,FALSE),"")))</f>
        <v/>
      </c>
      <c r="Q206" s="182" t="str">
        <f>IF($B206="","",(IFERROR(VLOOKUP($B206,ROOST_SITE_INFO!$B$3:$S$501,8,FALSE),"")))</f>
        <v/>
      </c>
      <c r="R206" s="182" t="str">
        <f>IF($B206="","",(IFERROR(VLOOKUP($B206,ROOST_SITE_INFO!$B$3:$S$501,9,FALSE),"")))</f>
        <v/>
      </c>
      <c r="S206" s="182" t="str">
        <f>IF($B206="","",(IFERROR(VLOOKUP($B206,ROOST_SITE_INFO!$B$3:$S$501,10,FALSE),"")))</f>
        <v/>
      </c>
      <c r="T206" s="182" t="str">
        <f>IF($B206="","",(IFERROR(VLOOKUP($B206,ROOST_SITE_INFO!$B$3:$S$501,11,FALSE),"")))</f>
        <v/>
      </c>
      <c r="U206" s="182" t="str">
        <f>IF($B206="","",(IFERROR(VLOOKUP($B206,ROOST_SITE_INFO!$B$3:$S$501,12,FALSE),"")))</f>
        <v/>
      </c>
      <c r="V206" s="182" t="str">
        <f>IF($B206="","",(IFERROR(VLOOKUP($B206,ROOST_SITE_INFO!$B$3:$S$501,13,FALSE),"")))</f>
        <v/>
      </c>
      <c r="W206" s="182" t="str">
        <f>IF($B206="","",(IFERROR(VLOOKUP($B206,ROOST_SITE_INFO!$B$3:$S$501,14,FALSE),"")))</f>
        <v/>
      </c>
      <c r="X206" s="182" t="str">
        <f>IF($B206="","",(IFERROR(VLOOKUP($B206,ROOST_SITE_INFO!$B$3:$S$501,15,FALSE),"")))</f>
        <v/>
      </c>
      <c r="Y206" s="182" t="str">
        <f>IF($B206="","",(IFERROR(VLOOKUP($B206,ROOST_SITE_INFO!$B$3:$S$501,16,FALSE),"")))</f>
        <v/>
      </c>
      <c r="Z206" s="182" t="str">
        <f>IF($B206="","",(IFERROR(VLOOKUP($B206,ROOST_SITE_INFO!$B$3:$S$501,17,FALSE),"")))</f>
        <v/>
      </c>
      <c r="AA206" s="182" t="str">
        <f>IF($B206="","",(IFERROR(VLOOKUP($B206,ROOST_SITE_INFO!$B$3:$S$501,18,FALSE),"")))</f>
        <v/>
      </c>
    </row>
    <row r="207" spans="1:27" x14ac:dyDescent="0.25">
      <c r="A207" s="180" t="str">
        <f>IF(ROOST_COUNT!B206=0,"",ROOST_COUNT!B206)</f>
        <v/>
      </c>
      <c r="B207" s="180" t="str">
        <f>IF(ROOST_COUNT!D206=0,"",ROOST_COUNT!D206)</f>
        <v/>
      </c>
      <c r="C207" s="180" t="str">
        <f>IF(ROOST_COUNT!C206=0,"",ROOST_COUNT!C206)</f>
        <v/>
      </c>
      <c r="D207" s="180" t="str">
        <f>IF(ROOST_COUNT!E206=0,"",ROOST_COUNT!E206)</f>
        <v/>
      </c>
      <c r="E207" s="181" t="str">
        <f>IF(ROOST_COUNT!F206=0,"",ROOST_COUNT!F206)</f>
        <v/>
      </c>
      <c r="F207" s="181" t="str">
        <f>IF(ROOST_COUNT!A206=0,"",ROOST_COUNT!A206)</f>
        <v/>
      </c>
      <c r="G207" s="182" t="str">
        <f>IF(ROOST_COUNT!G206=0,"",ROOST_COUNT!G206)</f>
        <v/>
      </c>
      <c r="H207" s="181" t="str">
        <f>IFERROR(VLOOKUP($A207,CAPTURE_DATA!$P$4:$T$500,3,FALSE),"")</f>
        <v/>
      </c>
      <c r="I207" s="181" t="str">
        <f>IFERROR(VLOOKUP($A207,CAPTURE_DATA!$P$4:$T$500,4,FALSE),"")</f>
        <v/>
      </c>
      <c r="J207" s="181" t="str">
        <f>IFERROR(VLOOKUP($A207,CAPTURE_DATA!$P$4:$T$500,5,FALSE),"")</f>
        <v/>
      </c>
      <c r="K207" s="181" t="str">
        <f>IFERROR(VLOOKUP($A207,CAPTURE_DATA!$P$4:$AC$500,14,FALSE),"")</f>
        <v/>
      </c>
      <c r="L207" s="182" t="str">
        <f>IF($B207="","",(IFERROR(VLOOKUP($B207,ROOST_SITE_INFO!$B$3:$S$501,3,FALSE),"")))</f>
        <v/>
      </c>
      <c r="M207" s="182" t="str">
        <f>IF($B207="","",(IFERROR(VLOOKUP($B207,ROOST_SITE_INFO!$B$3:$S$501,4,FALSE),"")))</f>
        <v/>
      </c>
      <c r="N207" s="182" t="str">
        <f>IF($B207="","",(IFERROR(VLOOKUP($B207,ROOST_SITE_INFO!$B$3:$S$501,5,FALSE),"")))</f>
        <v/>
      </c>
      <c r="O207" s="182" t="str">
        <f>IF($B207="","",(IFERROR(VLOOKUP($B207,ROOST_SITE_INFO!$B$3:$S$501,6,FALSE),"")))</f>
        <v/>
      </c>
      <c r="P207" s="182" t="str">
        <f>IF($B207="","",(IFERROR(VLOOKUP($B207,ROOST_SITE_INFO!$B$3:$S$501,7,FALSE),"")))</f>
        <v/>
      </c>
      <c r="Q207" s="182" t="str">
        <f>IF($B207="","",(IFERROR(VLOOKUP($B207,ROOST_SITE_INFO!$B$3:$S$501,8,FALSE),"")))</f>
        <v/>
      </c>
      <c r="R207" s="182" t="str">
        <f>IF($B207="","",(IFERROR(VLOOKUP($B207,ROOST_SITE_INFO!$B$3:$S$501,9,FALSE),"")))</f>
        <v/>
      </c>
      <c r="S207" s="182" t="str">
        <f>IF($B207="","",(IFERROR(VLOOKUP($B207,ROOST_SITE_INFO!$B$3:$S$501,10,FALSE),"")))</f>
        <v/>
      </c>
      <c r="T207" s="182" t="str">
        <f>IF($B207="","",(IFERROR(VLOOKUP($B207,ROOST_SITE_INFO!$B$3:$S$501,11,FALSE),"")))</f>
        <v/>
      </c>
      <c r="U207" s="182" t="str">
        <f>IF($B207="","",(IFERROR(VLOOKUP($B207,ROOST_SITE_INFO!$B$3:$S$501,12,FALSE),"")))</f>
        <v/>
      </c>
      <c r="V207" s="182" t="str">
        <f>IF($B207="","",(IFERROR(VLOOKUP($B207,ROOST_SITE_INFO!$B$3:$S$501,13,FALSE),"")))</f>
        <v/>
      </c>
      <c r="W207" s="182" t="str">
        <f>IF($B207="","",(IFERROR(VLOOKUP($B207,ROOST_SITE_INFO!$B$3:$S$501,14,FALSE),"")))</f>
        <v/>
      </c>
      <c r="X207" s="182" t="str">
        <f>IF($B207="","",(IFERROR(VLOOKUP($B207,ROOST_SITE_INFO!$B$3:$S$501,15,FALSE),"")))</f>
        <v/>
      </c>
      <c r="Y207" s="182" t="str">
        <f>IF($B207="","",(IFERROR(VLOOKUP($B207,ROOST_SITE_INFO!$B$3:$S$501,16,FALSE),"")))</f>
        <v/>
      </c>
      <c r="Z207" s="182" t="str">
        <f>IF($B207="","",(IFERROR(VLOOKUP($B207,ROOST_SITE_INFO!$B$3:$S$501,17,FALSE),"")))</f>
        <v/>
      </c>
      <c r="AA207" s="182" t="str">
        <f>IF($B207="","",(IFERROR(VLOOKUP($B207,ROOST_SITE_INFO!$B$3:$S$501,18,FALSE),"")))</f>
        <v/>
      </c>
    </row>
    <row r="208" spans="1:27" x14ac:dyDescent="0.25">
      <c r="A208" s="180" t="str">
        <f>IF(ROOST_COUNT!B207=0,"",ROOST_COUNT!B207)</f>
        <v/>
      </c>
      <c r="B208" s="180" t="str">
        <f>IF(ROOST_COUNT!D207=0,"",ROOST_COUNT!D207)</f>
        <v/>
      </c>
      <c r="C208" s="180" t="str">
        <f>IF(ROOST_COUNT!C207=0,"",ROOST_COUNT!C207)</f>
        <v/>
      </c>
      <c r="D208" s="180" t="str">
        <f>IF(ROOST_COUNT!E207=0,"",ROOST_COUNT!E207)</f>
        <v/>
      </c>
      <c r="E208" s="181" t="str">
        <f>IF(ROOST_COUNT!F207=0,"",ROOST_COUNT!F207)</f>
        <v/>
      </c>
      <c r="F208" s="181" t="str">
        <f>IF(ROOST_COUNT!A207=0,"",ROOST_COUNT!A207)</f>
        <v/>
      </c>
      <c r="G208" s="182" t="str">
        <f>IF(ROOST_COUNT!G207=0,"",ROOST_COUNT!G207)</f>
        <v/>
      </c>
      <c r="H208" s="181" t="str">
        <f>IFERROR(VLOOKUP($A208,CAPTURE_DATA!$P$4:$T$500,3,FALSE),"")</f>
        <v/>
      </c>
      <c r="I208" s="181" t="str">
        <f>IFERROR(VLOOKUP($A208,CAPTURE_DATA!$P$4:$T$500,4,FALSE),"")</f>
        <v/>
      </c>
      <c r="J208" s="181" t="str">
        <f>IFERROR(VLOOKUP($A208,CAPTURE_DATA!$P$4:$T$500,5,FALSE),"")</f>
        <v/>
      </c>
      <c r="K208" s="181" t="str">
        <f>IFERROR(VLOOKUP($A208,CAPTURE_DATA!$P$4:$AC$500,14,FALSE),"")</f>
        <v/>
      </c>
      <c r="L208" s="182" t="str">
        <f>IF($B208="","",(IFERROR(VLOOKUP($B208,ROOST_SITE_INFO!$B$3:$S$501,3,FALSE),"")))</f>
        <v/>
      </c>
      <c r="M208" s="182" t="str">
        <f>IF($B208="","",(IFERROR(VLOOKUP($B208,ROOST_SITE_INFO!$B$3:$S$501,4,FALSE),"")))</f>
        <v/>
      </c>
      <c r="N208" s="182" t="str">
        <f>IF($B208="","",(IFERROR(VLOOKUP($B208,ROOST_SITE_INFO!$B$3:$S$501,5,FALSE),"")))</f>
        <v/>
      </c>
      <c r="O208" s="182" t="str">
        <f>IF($B208="","",(IFERROR(VLOOKUP($B208,ROOST_SITE_INFO!$B$3:$S$501,6,FALSE),"")))</f>
        <v/>
      </c>
      <c r="P208" s="182" t="str">
        <f>IF($B208="","",(IFERROR(VLOOKUP($B208,ROOST_SITE_INFO!$B$3:$S$501,7,FALSE),"")))</f>
        <v/>
      </c>
      <c r="Q208" s="182" t="str">
        <f>IF($B208="","",(IFERROR(VLOOKUP($B208,ROOST_SITE_INFO!$B$3:$S$501,8,FALSE),"")))</f>
        <v/>
      </c>
      <c r="R208" s="182" t="str">
        <f>IF($B208="","",(IFERROR(VLOOKUP($B208,ROOST_SITE_INFO!$B$3:$S$501,9,FALSE),"")))</f>
        <v/>
      </c>
      <c r="S208" s="182" t="str">
        <f>IF($B208="","",(IFERROR(VLOOKUP($B208,ROOST_SITE_INFO!$B$3:$S$501,10,FALSE),"")))</f>
        <v/>
      </c>
      <c r="T208" s="182" t="str">
        <f>IF($B208="","",(IFERROR(VLOOKUP($B208,ROOST_SITE_INFO!$B$3:$S$501,11,FALSE),"")))</f>
        <v/>
      </c>
      <c r="U208" s="182" t="str">
        <f>IF($B208="","",(IFERROR(VLOOKUP($B208,ROOST_SITE_INFO!$B$3:$S$501,12,FALSE),"")))</f>
        <v/>
      </c>
      <c r="V208" s="182" t="str">
        <f>IF($B208="","",(IFERROR(VLOOKUP($B208,ROOST_SITE_INFO!$B$3:$S$501,13,FALSE),"")))</f>
        <v/>
      </c>
      <c r="W208" s="182" t="str">
        <f>IF($B208="","",(IFERROR(VLOOKUP($B208,ROOST_SITE_INFO!$B$3:$S$501,14,FALSE),"")))</f>
        <v/>
      </c>
      <c r="X208" s="182" t="str">
        <f>IF($B208="","",(IFERROR(VLOOKUP($B208,ROOST_SITE_INFO!$B$3:$S$501,15,FALSE),"")))</f>
        <v/>
      </c>
      <c r="Y208" s="182" t="str">
        <f>IF($B208="","",(IFERROR(VLOOKUP($B208,ROOST_SITE_INFO!$B$3:$S$501,16,FALSE),"")))</f>
        <v/>
      </c>
      <c r="Z208" s="182" t="str">
        <f>IF($B208="","",(IFERROR(VLOOKUP($B208,ROOST_SITE_INFO!$B$3:$S$501,17,FALSE),"")))</f>
        <v/>
      </c>
      <c r="AA208" s="182" t="str">
        <f>IF($B208="","",(IFERROR(VLOOKUP($B208,ROOST_SITE_INFO!$B$3:$S$501,18,FALSE),"")))</f>
        <v/>
      </c>
    </row>
    <row r="209" spans="1:27" x14ac:dyDescent="0.25">
      <c r="A209" s="180" t="str">
        <f>IF(ROOST_COUNT!B208=0,"",ROOST_COUNT!B208)</f>
        <v/>
      </c>
      <c r="B209" s="180" t="str">
        <f>IF(ROOST_COUNT!D208=0,"",ROOST_COUNT!D208)</f>
        <v/>
      </c>
      <c r="C209" s="180" t="str">
        <f>IF(ROOST_COUNT!C208=0,"",ROOST_COUNT!C208)</f>
        <v/>
      </c>
      <c r="D209" s="180" t="str">
        <f>IF(ROOST_COUNT!E208=0,"",ROOST_COUNT!E208)</f>
        <v/>
      </c>
      <c r="E209" s="181" t="str">
        <f>IF(ROOST_COUNT!F208=0,"",ROOST_COUNT!F208)</f>
        <v/>
      </c>
      <c r="F209" s="181" t="str">
        <f>IF(ROOST_COUNT!A208=0,"",ROOST_COUNT!A208)</f>
        <v/>
      </c>
      <c r="G209" s="182" t="str">
        <f>IF(ROOST_COUNT!G208=0,"",ROOST_COUNT!G208)</f>
        <v/>
      </c>
      <c r="H209" s="181" t="str">
        <f>IFERROR(VLOOKUP($A209,CAPTURE_DATA!$P$4:$T$500,3,FALSE),"")</f>
        <v/>
      </c>
      <c r="I209" s="181" t="str">
        <f>IFERROR(VLOOKUP($A209,CAPTURE_DATA!$P$4:$T$500,4,FALSE),"")</f>
        <v/>
      </c>
      <c r="J209" s="181" t="str">
        <f>IFERROR(VLOOKUP($A209,CAPTURE_DATA!$P$4:$T$500,5,FALSE),"")</f>
        <v/>
      </c>
      <c r="K209" s="181" t="str">
        <f>IFERROR(VLOOKUP($A209,CAPTURE_DATA!$P$4:$AC$500,14,FALSE),"")</f>
        <v/>
      </c>
      <c r="L209" s="182" t="str">
        <f>IF($B209="","",(IFERROR(VLOOKUP($B209,ROOST_SITE_INFO!$B$3:$S$501,3,FALSE),"")))</f>
        <v/>
      </c>
      <c r="M209" s="182" t="str">
        <f>IF($B209="","",(IFERROR(VLOOKUP($B209,ROOST_SITE_INFO!$B$3:$S$501,4,FALSE),"")))</f>
        <v/>
      </c>
      <c r="N209" s="182" t="str">
        <f>IF($B209="","",(IFERROR(VLOOKUP($B209,ROOST_SITE_INFO!$B$3:$S$501,5,FALSE),"")))</f>
        <v/>
      </c>
      <c r="O209" s="182" t="str">
        <f>IF($B209="","",(IFERROR(VLOOKUP($B209,ROOST_SITE_INFO!$B$3:$S$501,6,FALSE),"")))</f>
        <v/>
      </c>
      <c r="P209" s="182" t="str">
        <f>IF($B209="","",(IFERROR(VLOOKUP($B209,ROOST_SITE_INFO!$B$3:$S$501,7,FALSE),"")))</f>
        <v/>
      </c>
      <c r="Q209" s="182" t="str">
        <f>IF($B209="","",(IFERROR(VLOOKUP($B209,ROOST_SITE_INFO!$B$3:$S$501,8,FALSE),"")))</f>
        <v/>
      </c>
      <c r="R209" s="182" t="str">
        <f>IF($B209="","",(IFERROR(VLOOKUP($B209,ROOST_SITE_INFO!$B$3:$S$501,9,FALSE),"")))</f>
        <v/>
      </c>
      <c r="S209" s="182" t="str">
        <f>IF($B209="","",(IFERROR(VLOOKUP($B209,ROOST_SITE_INFO!$B$3:$S$501,10,FALSE),"")))</f>
        <v/>
      </c>
      <c r="T209" s="182" t="str">
        <f>IF($B209="","",(IFERROR(VLOOKUP($B209,ROOST_SITE_INFO!$B$3:$S$501,11,FALSE),"")))</f>
        <v/>
      </c>
      <c r="U209" s="182" t="str">
        <f>IF($B209="","",(IFERROR(VLOOKUP($B209,ROOST_SITE_INFO!$B$3:$S$501,12,FALSE),"")))</f>
        <v/>
      </c>
      <c r="V209" s="182" t="str">
        <f>IF($B209="","",(IFERROR(VLOOKUP($B209,ROOST_SITE_INFO!$B$3:$S$501,13,FALSE),"")))</f>
        <v/>
      </c>
      <c r="W209" s="182" t="str">
        <f>IF($B209="","",(IFERROR(VLOOKUP($B209,ROOST_SITE_INFO!$B$3:$S$501,14,FALSE),"")))</f>
        <v/>
      </c>
      <c r="X209" s="182" t="str">
        <f>IF($B209="","",(IFERROR(VLOOKUP($B209,ROOST_SITE_INFO!$B$3:$S$501,15,FALSE),"")))</f>
        <v/>
      </c>
      <c r="Y209" s="182" t="str">
        <f>IF($B209="","",(IFERROR(VLOOKUP($B209,ROOST_SITE_INFO!$B$3:$S$501,16,FALSE),"")))</f>
        <v/>
      </c>
      <c r="Z209" s="182" t="str">
        <f>IF($B209="","",(IFERROR(VLOOKUP($B209,ROOST_SITE_INFO!$B$3:$S$501,17,FALSE),"")))</f>
        <v/>
      </c>
      <c r="AA209" s="182" t="str">
        <f>IF($B209="","",(IFERROR(VLOOKUP($B209,ROOST_SITE_INFO!$B$3:$S$501,18,FALSE),"")))</f>
        <v/>
      </c>
    </row>
    <row r="210" spans="1:27" x14ac:dyDescent="0.25">
      <c r="A210" s="180" t="str">
        <f>IF(ROOST_COUNT!B209=0,"",ROOST_COUNT!B209)</f>
        <v/>
      </c>
      <c r="B210" s="180" t="str">
        <f>IF(ROOST_COUNT!D209=0,"",ROOST_COUNT!D209)</f>
        <v/>
      </c>
      <c r="C210" s="180" t="str">
        <f>IF(ROOST_COUNT!C209=0,"",ROOST_COUNT!C209)</f>
        <v/>
      </c>
      <c r="D210" s="180" t="str">
        <f>IF(ROOST_COUNT!E209=0,"",ROOST_COUNT!E209)</f>
        <v/>
      </c>
      <c r="E210" s="181" t="str">
        <f>IF(ROOST_COUNT!F209=0,"",ROOST_COUNT!F209)</f>
        <v/>
      </c>
      <c r="F210" s="181" t="str">
        <f>IF(ROOST_COUNT!A209=0,"",ROOST_COUNT!A209)</f>
        <v/>
      </c>
      <c r="G210" s="182" t="str">
        <f>IF(ROOST_COUNT!G209=0,"",ROOST_COUNT!G209)</f>
        <v/>
      </c>
      <c r="H210" s="181" t="str">
        <f>IFERROR(VLOOKUP($A210,CAPTURE_DATA!$P$4:$T$500,3,FALSE),"")</f>
        <v/>
      </c>
      <c r="I210" s="181" t="str">
        <f>IFERROR(VLOOKUP($A210,CAPTURE_DATA!$P$4:$T$500,4,FALSE),"")</f>
        <v/>
      </c>
      <c r="J210" s="181" t="str">
        <f>IFERROR(VLOOKUP($A210,CAPTURE_DATA!$P$4:$T$500,5,FALSE),"")</f>
        <v/>
      </c>
      <c r="K210" s="181" t="str">
        <f>IFERROR(VLOOKUP($A210,CAPTURE_DATA!$P$4:$AC$500,14,FALSE),"")</f>
        <v/>
      </c>
      <c r="L210" s="182" t="str">
        <f>IF($B210="","",(IFERROR(VLOOKUP($B210,ROOST_SITE_INFO!$B$3:$S$501,3,FALSE),"")))</f>
        <v/>
      </c>
      <c r="M210" s="182" t="str">
        <f>IF($B210="","",(IFERROR(VLOOKUP($B210,ROOST_SITE_INFO!$B$3:$S$501,4,FALSE),"")))</f>
        <v/>
      </c>
      <c r="N210" s="182" t="str">
        <f>IF($B210="","",(IFERROR(VLOOKUP($B210,ROOST_SITE_INFO!$B$3:$S$501,5,FALSE),"")))</f>
        <v/>
      </c>
      <c r="O210" s="182" t="str">
        <f>IF($B210="","",(IFERROR(VLOOKUP($B210,ROOST_SITE_INFO!$B$3:$S$501,6,FALSE),"")))</f>
        <v/>
      </c>
      <c r="P210" s="182" t="str">
        <f>IF($B210="","",(IFERROR(VLOOKUP($B210,ROOST_SITE_INFO!$B$3:$S$501,7,FALSE),"")))</f>
        <v/>
      </c>
      <c r="Q210" s="182" t="str">
        <f>IF($B210="","",(IFERROR(VLOOKUP($B210,ROOST_SITE_INFO!$B$3:$S$501,8,FALSE),"")))</f>
        <v/>
      </c>
      <c r="R210" s="182" t="str">
        <f>IF($B210="","",(IFERROR(VLOOKUP($B210,ROOST_SITE_INFO!$B$3:$S$501,9,FALSE),"")))</f>
        <v/>
      </c>
      <c r="S210" s="182" t="str">
        <f>IF($B210="","",(IFERROR(VLOOKUP($B210,ROOST_SITE_INFO!$B$3:$S$501,10,FALSE),"")))</f>
        <v/>
      </c>
      <c r="T210" s="182" t="str">
        <f>IF($B210="","",(IFERROR(VLOOKUP($B210,ROOST_SITE_INFO!$B$3:$S$501,11,FALSE),"")))</f>
        <v/>
      </c>
      <c r="U210" s="182" t="str">
        <f>IF($B210="","",(IFERROR(VLOOKUP($B210,ROOST_SITE_INFO!$B$3:$S$501,12,FALSE),"")))</f>
        <v/>
      </c>
      <c r="V210" s="182" t="str">
        <f>IF($B210="","",(IFERROR(VLOOKUP($B210,ROOST_SITE_INFO!$B$3:$S$501,13,FALSE),"")))</f>
        <v/>
      </c>
      <c r="W210" s="182" t="str">
        <f>IF($B210="","",(IFERROR(VLOOKUP($B210,ROOST_SITE_INFO!$B$3:$S$501,14,FALSE),"")))</f>
        <v/>
      </c>
      <c r="X210" s="182" t="str">
        <f>IF($B210="","",(IFERROR(VLOOKUP($B210,ROOST_SITE_INFO!$B$3:$S$501,15,FALSE),"")))</f>
        <v/>
      </c>
      <c r="Y210" s="182" t="str">
        <f>IF($B210="","",(IFERROR(VLOOKUP($B210,ROOST_SITE_INFO!$B$3:$S$501,16,FALSE),"")))</f>
        <v/>
      </c>
      <c r="Z210" s="182" t="str">
        <f>IF($B210="","",(IFERROR(VLOOKUP($B210,ROOST_SITE_INFO!$B$3:$S$501,17,FALSE),"")))</f>
        <v/>
      </c>
      <c r="AA210" s="182" t="str">
        <f>IF($B210="","",(IFERROR(VLOOKUP($B210,ROOST_SITE_INFO!$B$3:$S$501,18,FALSE),"")))</f>
        <v/>
      </c>
    </row>
    <row r="211" spans="1:27" x14ac:dyDescent="0.25">
      <c r="A211" s="180" t="str">
        <f>IF(ROOST_COUNT!B210=0,"",ROOST_COUNT!B210)</f>
        <v/>
      </c>
      <c r="B211" s="180" t="str">
        <f>IF(ROOST_COUNT!D210=0,"",ROOST_COUNT!D210)</f>
        <v/>
      </c>
      <c r="C211" s="180" t="str">
        <f>IF(ROOST_COUNT!C210=0,"",ROOST_COUNT!C210)</f>
        <v/>
      </c>
      <c r="D211" s="180" t="str">
        <f>IF(ROOST_COUNT!E210=0,"",ROOST_COUNT!E210)</f>
        <v/>
      </c>
      <c r="E211" s="181" t="str">
        <f>IF(ROOST_COUNT!F210=0,"",ROOST_COUNT!F210)</f>
        <v/>
      </c>
      <c r="F211" s="181" t="str">
        <f>IF(ROOST_COUNT!A210=0,"",ROOST_COUNT!A210)</f>
        <v/>
      </c>
      <c r="G211" s="182" t="str">
        <f>IF(ROOST_COUNT!G210=0,"",ROOST_COUNT!G210)</f>
        <v/>
      </c>
      <c r="H211" s="181" t="str">
        <f>IFERROR(VLOOKUP($A211,CAPTURE_DATA!$P$4:$T$500,3,FALSE),"")</f>
        <v/>
      </c>
      <c r="I211" s="181" t="str">
        <f>IFERROR(VLOOKUP($A211,CAPTURE_DATA!$P$4:$T$500,4,FALSE),"")</f>
        <v/>
      </c>
      <c r="J211" s="181" t="str">
        <f>IFERROR(VLOOKUP($A211,CAPTURE_DATA!$P$4:$T$500,5,FALSE),"")</f>
        <v/>
      </c>
      <c r="K211" s="181" t="str">
        <f>IFERROR(VLOOKUP($A211,CAPTURE_DATA!$P$4:$AC$500,14,FALSE),"")</f>
        <v/>
      </c>
      <c r="L211" s="182" t="str">
        <f>IF($B211="","",(IFERROR(VLOOKUP($B211,ROOST_SITE_INFO!$B$3:$S$501,3,FALSE),"")))</f>
        <v/>
      </c>
      <c r="M211" s="182" t="str">
        <f>IF($B211="","",(IFERROR(VLOOKUP($B211,ROOST_SITE_INFO!$B$3:$S$501,4,FALSE),"")))</f>
        <v/>
      </c>
      <c r="N211" s="182" t="str">
        <f>IF($B211="","",(IFERROR(VLOOKUP($B211,ROOST_SITE_INFO!$B$3:$S$501,5,FALSE),"")))</f>
        <v/>
      </c>
      <c r="O211" s="182" t="str">
        <f>IF($B211="","",(IFERROR(VLOOKUP($B211,ROOST_SITE_INFO!$B$3:$S$501,6,FALSE),"")))</f>
        <v/>
      </c>
      <c r="P211" s="182" t="str">
        <f>IF($B211="","",(IFERROR(VLOOKUP($B211,ROOST_SITE_INFO!$B$3:$S$501,7,FALSE),"")))</f>
        <v/>
      </c>
      <c r="Q211" s="182" t="str">
        <f>IF($B211="","",(IFERROR(VLOOKUP($B211,ROOST_SITE_INFO!$B$3:$S$501,8,FALSE),"")))</f>
        <v/>
      </c>
      <c r="R211" s="182" t="str">
        <f>IF($B211="","",(IFERROR(VLOOKUP($B211,ROOST_SITE_INFO!$B$3:$S$501,9,FALSE),"")))</f>
        <v/>
      </c>
      <c r="S211" s="182" t="str">
        <f>IF($B211="","",(IFERROR(VLOOKUP($B211,ROOST_SITE_INFO!$B$3:$S$501,10,FALSE),"")))</f>
        <v/>
      </c>
      <c r="T211" s="182" t="str">
        <f>IF($B211="","",(IFERROR(VLOOKUP($B211,ROOST_SITE_INFO!$B$3:$S$501,11,FALSE),"")))</f>
        <v/>
      </c>
      <c r="U211" s="182" t="str">
        <f>IF($B211="","",(IFERROR(VLOOKUP($B211,ROOST_SITE_INFO!$B$3:$S$501,12,FALSE),"")))</f>
        <v/>
      </c>
      <c r="V211" s="182" t="str">
        <f>IF($B211="","",(IFERROR(VLOOKUP($B211,ROOST_SITE_INFO!$B$3:$S$501,13,FALSE),"")))</f>
        <v/>
      </c>
      <c r="W211" s="182" t="str">
        <f>IF($B211="","",(IFERROR(VLOOKUP($B211,ROOST_SITE_INFO!$B$3:$S$501,14,FALSE),"")))</f>
        <v/>
      </c>
      <c r="X211" s="182" t="str">
        <f>IF($B211="","",(IFERROR(VLOOKUP($B211,ROOST_SITE_INFO!$B$3:$S$501,15,FALSE),"")))</f>
        <v/>
      </c>
      <c r="Y211" s="182" t="str">
        <f>IF($B211="","",(IFERROR(VLOOKUP($B211,ROOST_SITE_INFO!$B$3:$S$501,16,FALSE),"")))</f>
        <v/>
      </c>
      <c r="Z211" s="182" t="str">
        <f>IF($B211="","",(IFERROR(VLOOKUP($B211,ROOST_SITE_INFO!$B$3:$S$501,17,FALSE),"")))</f>
        <v/>
      </c>
      <c r="AA211" s="182" t="str">
        <f>IF($B211="","",(IFERROR(VLOOKUP($B211,ROOST_SITE_INFO!$B$3:$S$501,18,FALSE),"")))</f>
        <v/>
      </c>
    </row>
    <row r="212" spans="1:27" x14ac:dyDescent="0.25">
      <c r="A212" s="180" t="str">
        <f>IF(ROOST_COUNT!B211=0,"",ROOST_COUNT!B211)</f>
        <v/>
      </c>
      <c r="B212" s="180" t="str">
        <f>IF(ROOST_COUNT!D211=0,"",ROOST_COUNT!D211)</f>
        <v/>
      </c>
      <c r="C212" s="180" t="str">
        <f>IF(ROOST_COUNT!C211=0,"",ROOST_COUNT!C211)</f>
        <v/>
      </c>
      <c r="D212" s="180" t="str">
        <f>IF(ROOST_COUNT!E211=0,"",ROOST_COUNT!E211)</f>
        <v/>
      </c>
      <c r="E212" s="181" t="str">
        <f>IF(ROOST_COUNT!F211=0,"",ROOST_COUNT!F211)</f>
        <v/>
      </c>
      <c r="F212" s="181" t="str">
        <f>IF(ROOST_COUNT!A211=0,"",ROOST_COUNT!A211)</f>
        <v/>
      </c>
      <c r="G212" s="182" t="str">
        <f>IF(ROOST_COUNT!G211=0,"",ROOST_COUNT!G211)</f>
        <v/>
      </c>
      <c r="H212" s="181" t="str">
        <f>IFERROR(VLOOKUP($A212,CAPTURE_DATA!$P$4:$T$500,3,FALSE),"")</f>
        <v/>
      </c>
      <c r="I212" s="181" t="str">
        <f>IFERROR(VLOOKUP($A212,CAPTURE_DATA!$P$4:$T$500,4,FALSE),"")</f>
        <v/>
      </c>
      <c r="J212" s="181" t="str">
        <f>IFERROR(VLOOKUP($A212,CAPTURE_DATA!$P$4:$T$500,5,FALSE),"")</f>
        <v/>
      </c>
      <c r="K212" s="181" t="str">
        <f>IFERROR(VLOOKUP($A212,CAPTURE_DATA!$P$4:$AC$500,14,FALSE),"")</f>
        <v/>
      </c>
      <c r="L212" s="182" t="str">
        <f>IF($B212="","",(IFERROR(VLOOKUP($B212,ROOST_SITE_INFO!$B$3:$S$501,3,FALSE),"")))</f>
        <v/>
      </c>
      <c r="M212" s="182" t="str">
        <f>IF($B212="","",(IFERROR(VLOOKUP($B212,ROOST_SITE_INFO!$B$3:$S$501,4,FALSE),"")))</f>
        <v/>
      </c>
      <c r="N212" s="182" t="str">
        <f>IF($B212="","",(IFERROR(VLOOKUP($B212,ROOST_SITE_INFO!$B$3:$S$501,5,FALSE),"")))</f>
        <v/>
      </c>
      <c r="O212" s="182" t="str">
        <f>IF($B212="","",(IFERROR(VLOOKUP($B212,ROOST_SITE_INFO!$B$3:$S$501,6,FALSE),"")))</f>
        <v/>
      </c>
      <c r="P212" s="182" t="str">
        <f>IF($B212="","",(IFERROR(VLOOKUP($B212,ROOST_SITE_INFO!$B$3:$S$501,7,FALSE),"")))</f>
        <v/>
      </c>
      <c r="Q212" s="182" t="str">
        <f>IF($B212="","",(IFERROR(VLOOKUP($B212,ROOST_SITE_INFO!$B$3:$S$501,8,FALSE),"")))</f>
        <v/>
      </c>
      <c r="R212" s="182" t="str">
        <f>IF($B212="","",(IFERROR(VLOOKUP($B212,ROOST_SITE_INFO!$B$3:$S$501,9,FALSE),"")))</f>
        <v/>
      </c>
      <c r="S212" s="182" t="str">
        <f>IF($B212="","",(IFERROR(VLOOKUP($B212,ROOST_SITE_INFO!$B$3:$S$501,10,FALSE),"")))</f>
        <v/>
      </c>
      <c r="T212" s="182" t="str">
        <f>IF($B212="","",(IFERROR(VLOOKUP($B212,ROOST_SITE_INFO!$B$3:$S$501,11,FALSE),"")))</f>
        <v/>
      </c>
      <c r="U212" s="182" t="str">
        <f>IF($B212="","",(IFERROR(VLOOKUP($B212,ROOST_SITE_INFO!$B$3:$S$501,12,FALSE),"")))</f>
        <v/>
      </c>
      <c r="V212" s="182" t="str">
        <f>IF($B212="","",(IFERROR(VLOOKUP($B212,ROOST_SITE_INFO!$B$3:$S$501,13,FALSE),"")))</f>
        <v/>
      </c>
      <c r="W212" s="182" t="str">
        <f>IF($B212="","",(IFERROR(VLOOKUP($B212,ROOST_SITE_INFO!$B$3:$S$501,14,FALSE),"")))</f>
        <v/>
      </c>
      <c r="X212" s="182" t="str">
        <f>IF($B212="","",(IFERROR(VLOOKUP($B212,ROOST_SITE_INFO!$B$3:$S$501,15,FALSE),"")))</f>
        <v/>
      </c>
      <c r="Y212" s="182" t="str">
        <f>IF($B212="","",(IFERROR(VLOOKUP($B212,ROOST_SITE_INFO!$B$3:$S$501,16,FALSE),"")))</f>
        <v/>
      </c>
      <c r="Z212" s="182" t="str">
        <f>IF($B212="","",(IFERROR(VLOOKUP($B212,ROOST_SITE_INFO!$B$3:$S$501,17,FALSE),"")))</f>
        <v/>
      </c>
      <c r="AA212" s="182" t="str">
        <f>IF($B212="","",(IFERROR(VLOOKUP($B212,ROOST_SITE_INFO!$B$3:$S$501,18,FALSE),"")))</f>
        <v/>
      </c>
    </row>
    <row r="213" spans="1:27" x14ac:dyDescent="0.25">
      <c r="A213" s="180" t="str">
        <f>IF(ROOST_COUNT!B212=0,"",ROOST_COUNT!B212)</f>
        <v/>
      </c>
      <c r="B213" s="180" t="str">
        <f>IF(ROOST_COUNT!D212=0,"",ROOST_COUNT!D212)</f>
        <v/>
      </c>
      <c r="C213" s="180" t="str">
        <f>IF(ROOST_COUNT!C212=0,"",ROOST_COUNT!C212)</f>
        <v/>
      </c>
      <c r="D213" s="180" t="str">
        <f>IF(ROOST_COUNT!E212=0,"",ROOST_COUNT!E212)</f>
        <v/>
      </c>
      <c r="E213" s="181" t="str">
        <f>IF(ROOST_COUNT!F212=0,"",ROOST_COUNT!F212)</f>
        <v/>
      </c>
      <c r="F213" s="181" t="str">
        <f>IF(ROOST_COUNT!A212=0,"",ROOST_COUNT!A212)</f>
        <v/>
      </c>
      <c r="G213" s="182" t="str">
        <f>IF(ROOST_COUNT!G212=0,"",ROOST_COUNT!G212)</f>
        <v/>
      </c>
      <c r="H213" s="181" t="str">
        <f>IFERROR(VLOOKUP($A213,CAPTURE_DATA!$P$4:$T$500,3,FALSE),"")</f>
        <v/>
      </c>
      <c r="I213" s="181" t="str">
        <f>IFERROR(VLOOKUP($A213,CAPTURE_DATA!$P$4:$T$500,4,FALSE),"")</f>
        <v/>
      </c>
      <c r="J213" s="181" t="str">
        <f>IFERROR(VLOOKUP($A213,CAPTURE_DATA!$P$4:$T$500,5,FALSE),"")</f>
        <v/>
      </c>
      <c r="K213" s="181" t="str">
        <f>IFERROR(VLOOKUP($A213,CAPTURE_DATA!$P$4:$AC$500,14,FALSE),"")</f>
        <v/>
      </c>
      <c r="L213" s="182" t="str">
        <f>IF($B213="","",(IFERROR(VLOOKUP($B213,ROOST_SITE_INFO!$B$3:$S$501,3,FALSE),"")))</f>
        <v/>
      </c>
      <c r="M213" s="182" t="str">
        <f>IF($B213="","",(IFERROR(VLOOKUP($B213,ROOST_SITE_INFO!$B$3:$S$501,4,FALSE),"")))</f>
        <v/>
      </c>
      <c r="N213" s="182" t="str">
        <f>IF($B213="","",(IFERROR(VLOOKUP($B213,ROOST_SITE_INFO!$B$3:$S$501,5,FALSE),"")))</f>
        <v/>
      </c>
      <c r="O213" s="182" t="str">
        <f>IF($B213="","",(IFERROR(VLOOKUP($B213,ROOST_SITE_INFO!$B$3:$S$501,6,FALSE),"")))</f>
        <v/>
      </c>
      <c r="P213" s="182" t="str">
        <f>IF($B213="","",(IFERROR(VLOOKUP($B213,ROOST_SITE_INFO!$B$3:$S$501,7,FALSE),"")))</f>
        <v/>
      </c>
      <c r="Q213" s="182" t="str">
        <f>IF($B213="","",(IFERROR(VLOOKUP($B213,ROOST_SITE_INFO!$B$3:$S$501,8,FALSE),"")))</f>
        <v/>
      </c>
      <c r="R213" s="182" t="str">
        <f>IF($B213="","",(IFERROR(VLOOKUP($B213,ROOST_SITE_INFO!$B$3:$S$501,9,FALSE),"")))</f>
        <v/>
      </c>
      <c r="S213" s="182" t="str">
        <f>IF($B213="","",(IFERROR(VLOOKUP($B213,ROOST_SITE_INFO!$B$3:$S$501,10,FALSE),"")))</f>
        <v/>
      </c>
      <c r="T213" s="182" t="str">
        <f>IF($B213="","",(IFERROR(VLOOKUP($B213,ROOST_SITE_INFO!$B$3:$S$501,11,FALSE),"")))</f>
        <v/>
      </c>
      <c r="U213" s="182" t="str">
        <f>IF($B213="","",(IFERROR(VLOOKUP($B213,ROOST_SITE_INFO!$B$3:$S$501,12,FALSE),"")))</f>
        <v/>
      </c>
      <c r="V213" s="182" t="str">
        <f>IF($B213="","",(IFERROR(VLOOKUP($B213,ROOST_SITE_INFO!$B$3:$S$501,13,FALSE),"")))</f>
        <v/>
      </c>
      <c r="W213" s="182" t="str">
        <f>IF($B213="","",(IFERROR(VLOOKUP($B213,ROOST_SITE_INFO!$B$3:$S$501,14,FALSE),"")))</f>
        <v/>
      </c>
      <c r="X213" s="182" t="str">
        <f>IF($B213="","",(IFERROR(VLOOKUP($B213,ROOST_SITE_INFO!$B$3:$S$501,15,FALSE),"")))</f>
        <v/>
      </c>
      <c r="Y213" s="182" t="str">
        <f>IF($B213="","",(IFERROR(VLOOKUP($B213,ROOST_SITE_INFO!$B$3:$S$501,16,FALSE),"")))</f>
        <v/>
      </c>
      <c r="Z213" s="182" t="str">
        <f>IF($B213="","",(IFERROR(VLOOKUP($B213,ROOST_SITE_INFO!$B$3:$S$501,17,FALSE),"")))</f>
        <v/>
      </c>
      <c r="AA213" s="182" t="str">
        <f>IF($B213="","",(IFERROR(VLOOKUP($B213,ROOST_SITE_INFO!$B$3:$S$501,18,FALSE),"")))</f>
        <v/>
      </c>
    </row>
    <row r="214" spans="1:27" x14ac:dyDescent="0.25">
      <c r="A214" s="180" t="str">
        <f>IF(ROOST_COUNT!B213=0,"",ROOST_COUNT!B213)</f>
        <v/>
      </c>
      <c r="B214" s="180" t="str">
        <f>IF(ROOST_COUNT!D213=0,"",ROOST_COUNT!D213)</f>
        <v/>
      </c>
      <c r="C214" s="180" t="str">
        <f>IF(ROOST_COUNT!C213=0,"",ROOST_COUNT!C213)</f>
        <v/>
      </c>
      <c r="D214" s="180" t="str">
        <f>IF(ROOST_COUNT!E213=0,"",ROOST_COUNT!E213)</f>
        <v/>
      </c>
      <c r="E214" s="181" t="str">
        <f>IF(ROOST_COUNT!F213=0,"",ROOST_COUNT!F213)</f>
        <v/>
      </c>
      <c r="F214" s="181" t="str">
        <f>IF(ROOST_COUNT!A213=0,"",ROOST_COUNT!A213)</f>
        <v/>
      </c>
      <c r="G214" s="182" t="str">
        <f>IF(ROOST_COUNT!G213=0,"",ROOST_COUNT!G213)</f>
        <v/>
      </c>
      <c r="H214" s="181" t="str">
        <f>IFERROR(VLOOKUP($A214,CAPTURE_DATA!$P$4:$T$500,3,FALSE),"")</f>
        <v/>
      </c>
      <c r="I214" s="181" t="str">
        <f>IFERROR(VLOOKUP($A214,CAPTURE_DATA!$P$4:$T$500,4,FALSE),"")</f>
        <v/>
      </c>
      <c r="J214" s="181" t="str">
        <f>IFERROR(VLOOKUP($A214,CAPTURE_DATA!$P$4:$T$500,5,FALSE),"")</f>
        <v/>
      </c>
      <c r="K214" s="181" t="str">
        <f>IFERROR(VLOOKUP($A214,CAPTURE_DATA!$P$4:$AC$500,14,FALSE),"")</f>
        <v/>
      </c>
      <c r="L214" s="182" t="str">
        <f>IF($B214="","",(IFERROR(VLOOKUP($B214,ROOST_SITE_INFO!$B$3:$S$501,3,FALSE),"")))</f>
        <v/>
      </c>
      <c r="M214" s="182" t="str">
        <f>IF($B214="","",(IFERROR(VLOOKUP($B214,ROOST_SITE_INFO!$B$3:$S$501,4,FALSE),"")))</f>
        <v/>
      </c>
      <c r="N214" s="182" t="str">
        <f>IF($B214="","",(IFERROR(VLOOKUP($B214,ROOST_SITE_INFO!$B$3:$S$501,5,FALSE),"")))</f>
        <v/>
      </c>
      <c r="O214" s="182" t="str">
        <f>IF($B214="","",(IFERROR(VLOOKUP($B214,ROOST_SITE_INFO!$B$3:$S$501,6,FALSE),"")))</f>
        <v/>
      </c>
      <c r="P214" s="182" t="str">
        <f>IF($B214="","",(IFERROR(VLOOKUP($B214,ROOST_SITE_INFO!$B$3:$S$501,7,FALSE),"")))</f>
        <v/>
      </c>
      <c r="Q214" s="182" t="str">
        <f>IF($B214="","",(IFERROR(VLOOKUP($B214,ROOST_SITE_INFO!$B$3:$S$501,8,FALSE),"")))</f>
        <v/>
      </c>
      <c r="R214" s="182" t="str">
        <f>IF($B214="","",(IFERROR(VLOOKUP($B214,ROOST_SITE_INFO!$B$3:$S$501,9,FALSE),"")))</f>
        <v/>
      </c>
      <c r="S214" s="182" t="str">
        <f>IF($B214="","",(IFERROR(VLOOKUP($B214,ROOST_SITE_INFO!$B$3:$S$501,10,FALSE),"")))</f>
        <v/>
      </c>
      <c r="T214" s="182" t="str">
        <f>IF($B214="","",(IFERROR(VLOOKUP($B214,ROOST_SITE_INFO!$B$3:$S$501,11,FALSE),"")))</f>
        <v/>
      </c>
      <c r="U214" s="182" t="str">
        <f>IF($B214="","",(IFERROR(VLOOKUP($B214,ROOST_SITE_INFO!$B$3:$S$501,12,FALSE),"")))</f>
        <v/>
      </c>
      <c r="V214" s="182" t="str">
        <f>IF($B214="","",(IFERROR(VLOOKUP($B214,ROOST_SITE_INFO!$B$3:$S$501,13,FALSE),"")))</f>
        <v/>
      </c>
      <c r="W214" s="182" t="str">
        <f>IF($B214="","",(IFERROR(VLOOKUP($B214,ROOST_SITE_INFO!$B$3:$S$501,14,FALSE),"")))</f>
        <v/>
      </c>
      <c r="X214" s="182" t="str">
        <f>IF($B214="","",(IFERROR(VLOOKUP($B214,ROOST_SITE_INFO!$B$3:$S$501,15,FALSE),"")))</f>
        <v/>
      </c>
      <c r="Y214" s="182" t="str">
        <f>IF($B214="","",(IFERROR(VLOOKUP($B214,ROOST_SITE_INFO!$B$3:$S$501,16,FALSE),"")))</f>
        <v/>
      </c>
      <c r="Z214" s="182" t="str">
        <f>IF($B214="","",(IFERROR(VLOOKUP($B214,ROOST_SITE_INFO!$B$3:$S$501,17,FALSE),"")))</f>
        <v/>
      </c>
      <c r="AA214" s="182" t="str">
        <f>IF($B214="","",(IFERROR(VLOOKUP($B214,ROOST_SITE_INFO!$B$3:$S$501,18,FALSE),"")))</f>
        <v/>
      </c>
    </row>
    <row r="215" spans="1:27" x14ac:dyDescent="0.25">
      <c r="A215" s="180" t="str">
        <f>IF(ROOST_COUNT!B214=0,"",ROOST_COUNT!B214)</f>
        <v/>
      </c>
      <c r="B215" s="180" t="str">
        <f>IF(ROOST_COUNT!D214=0,"",ROOST_COUNT!D214)</f>
        <v/>
      </c>
      <c r="C215" s="180" t="str">
        <f>IF(ROOST_COUNT!C214=0,"",ROOST_COUNT!C214)</f>
        <v/>
      </c>
      <c r="D215" s="180" t="str">
        <f>IF(ROOST_COUNT!E214=0,"",ROOST_COUNT!E214)</f>
        <v/>
      </c>
      <c r="E215" s="181" t="str">
        <f>IF(ROOST_COUNT!F214=0,"",ROOST_COUNT!F214)</f>
        <v/>
      </c>
      <c r="F215" s="181" t="str">
        <f>IF(ROOST_COUNT!A214=0,"",ROOST_COUNT!A214)</f>
        <v/>
      </c>
      <c r="G215" s="182" t="str">
        <f>IF(ROOST_COUNT!G214=0,"",ROOST_COUNT!G214)</f>
        <v/>
      </c>
      <c r="H215" s="181" t="str">
        <f>IFERROR(VLOOKUP($A215,CAPTURE_DATA!$P$4:$T$500,3,FALSE),"")</f>
        <v/>
      </c>
      <c r="I215" s="181" t="str">
        <f>IFERROR(VLOOKUP($A215,CAPTURE_DATA!$P$4:$T$500,4,FALSE),"")</f>
        <v/>
      </c>
      <c r="J215" s="181" t="str">
        <f>IFERROR(VLOOKUP($A215,CAPTURE_DATA!$P$4:$T$500,5,FALSE),"")</f>
        <v/>
      </c>
      <c r="K215" s="181" t="str">
        <f>IFERROR(VLOOKUP($A215,CAPTURE_DATA!$P$4:$AC$500,14,FALSE),"")</f>
        <v/>
      </c>
      <c r="L215" s="182" t="str">
        <f>IF($B215="","",(IFERROR(VLOOKUP($B215,ROOST_SITE_INFO!$B$3:$S$501,3,FALSE),"")))</f>
        <v/>
      </c>
      <c r="M215" s="182" t="str">
        <f>IF($B215="","",(IFERROR(VLOOKUP($B215,ROOST_SITE_INFO!$B$3:$S$501,4,FALSE),"")))</f>
        <v/>
      </c>
      <c r="N215" s="182" t="str">
        <f>IF($B215="","",(IFERROR(VLOOKUP($B215,ROOST_SITE_INFO!$B$3:$S$501,5,FALSE),"")))</f>
        <v/>
      </c>
      <c r="O215" s="182" t="str">
        <f>IF($B215="","",(IFERROR(VLOOKUP($B215,ROOST_SITE_INFO!$B$3:$S$501,6,FALSE),"")))</f>
        <v/>
      </c>
      <c r="P215" s="182" t="str">
        <f>IF($B215="","",(IFERROR(VLOOKUP($B215,ROOST_SITE_INFO!$B$3:$S$501,7,FALSE),"")))</f>
        <v/>
      </c>
      <c r="Q215" s="182" t="str">
        <f>IF($B215="","",(IFERROR(VLOOKUP($B215,ROOST_SITE_INFO!$B$3:$S$501,8,FALSE),"")))</f>
        <v/>
      </c>
      <c r="R215" s="182" t="str">
        <f>IF($B215="","",(IFERROR(VLOOKUP($B215,ROOST_SITE_INFO!$B$3:$S$501,9,FALSE),"")))</f>
        <v/>
      </c>
      <c r="S215" s="182" t="str">
        <f>IF($B215="","",(IFERROR(VLOOKUP($B215,ROOST_SITE_INFO!$B$3:$S$501,10,FALSE),"")))</f>
        <v/>
      </c>
      <c r="T215" s="182" t="str">
        <f>IF($B215="","",(IFERROR(VLOOKUP($B215,ROOST_SITE_INFO!$B$3:$S$501,11,FALSE),"")))</f>
        <v/>
      </c>
      <c r="U215" s="182" t="str">
        <f>IF($B215="","",(IFERROR(VLOOKUP($B215,ROOST_SITE_INFO!$B$3:$S$501,12,FALSE),"")))</f>
        <v/>
      </c>
      <c r="V215" s="182" t="str">
        <f>IF($B215="","",(IFERROR(VLOOKUP($B215,ROOST_SITE_INFO!$B$3:$S$501,13,FALSE),"")))</f>
        <v/>
      </c>
      <c r="W215" s="182" t="str">
        <f>IF($B215="","",(IFERROR(VLOOKUP($B215,ROOST_SITE_INFO!$B$3:$S$501,14,FALSE),"")))</f>
        <v/>
      </c>
      <c r="X215" s="182" t="str">
        <f>IF($B215="","",(IFERROR(VLOOKUP($B215,ROOST_SITE_INFO!$B$3:$S$501,15,FALSE),"")))</f>
        <v/>
      </c>
      <c r="Y215" s="182" t="str">
        <f>IF($B215="","",(IFERROR(VLOOKUP($B215,ROOST_SITE_INFO!$B$3:$S$501,16,FALSE),"")))</f>
        <v/>
      </c>
      <c r="Z215" s="182" t="str">
        <f>IF($B215="","",(IFERROR(VLOOKUP($B215,ROOST_SITE_INFO!$B$3:$S$501,17,FALSE),"")))</f>
        <v/>
      </c>
      <c r="AA215" s="182" t="str">
        <f>IF($B215="","",(IFERROR(VLOOKUP($B215,ROOST_SITE_INFO!$B$3:$S$501,18,FALSE),"")))</f>
        <v/>
      </c>
    </row>
    <row r="216" spans="1:27" x14ac:dyDescent="0.25">
      <c r="A216" s="180" t="str">
        <f>IF(ROOST_COUNT!B215=0,"",ROOST_COUNT!B215)</f>
        <v/>
      </c>
      <c r="B216" s="180" t="str">
        <f>IF(ROOST_COUNT!D215=0,"",ROOST_COUNT!D215)</f>
        <v/>
      </c>
      <c r="C216" s="180" t="str">
        <f>IF(ROOST_COUNT!C215=0,"",ROOST_COUNT!C215)</f>
        <v/>
      </c>
      <c r="D216" s="180" t="str">
        <f>IF(ROOST_COUNT!E215=0,"",ROOST_COUNT!E215)</f>
        <v/>
      </c>
      <c r="E216" s="181" t="str">
        <f>IF(ROOST_COUNT!F215=0,"",ROOST_COUNT!F215)</f>
        <v/>
      </c>
      <c r="F216" s="181" t="str">
        <f>IF(ROOST_COUNT!A215=0,"",ROOST_COUNT!A215)</f>
        <v/>
      </c>
      <c r="G216" s="182" t="str">
        <f>IF(ROOST_COUNT!G215=0,"",ROOST_COUNT!G215)</f>
        <v/>
      </c>
      <c r="H216" s="181" t="str">
        <f>IFERROR(VLOOKUP($A216,CAPTURE_DATA!$P$4:$T$500,3,FALSE),"")</f>
        <v/>
      </c>
      <c r="I216" s="181" t="str">
        <f>IFERROR(VLOOKUP($A216,CAPTURE_DATA!$P$4:$T$500,4,FALSE),"")</f>
        <v/>
      </c>
      <c r="J216" s="181" t="str">
        <f>IFERROR(VLOOKUP($A216,CAPTURE_DATA!$P$4:$T$500,5,FALSE),"")</f>
        <v/>
      </c>
      <c r="K216" s="181" t="str">
        <f>IFERROR(VLOOKUP($A216,CAPTURE_DATA!$P$4:$AC$500,14,FALSE),"")</f>
        <v/>
      </c>
      <c r="L216" s="182" t="str">
        <f>IF($B216="","",(IFERROR(VLOOKUP($B216,ROOST_SITE_INFO!$B$3:$S$501,3,FALSE),"")))</f>
        <v/>
      </c>
      <c r="M216" s="182" t="str">
        <f>IF($B216="","",(IFERROR(VLOOKUP($B216,ROOST_SITE_INFO!$B$3:$S$501,4,FALSE),"")))</f>
        <v/>
      </c>
      <c r="N216" s="182" t="str">
        <f>IF($B216="","",(IFERROR(VLOOKUP($B216,ROOST_SITE_INFO!$B$3:$S$501,5,FALSE),"")))</f>
        <v/>
      </c>
      <c r="O216" s="182" t="str">
        <f>IF($B216="","",(IFERROR(VLOOKUP($B216,ROOST_SITE_INFO!$B$3:$S$501,6,FALSE),"")))</f>
        <v/>
      </c>
      <c r="P216" s="182" t="str">
        <f>IF($B216="","",(IFERROR(VLOOKUP($B216,ROOST_SITE_INFO!$B$3:$S$501,7,FALSE),"")))</f>
        <v/>
      </c>
      <c r="Q216" s="182" t="str">
        <f>IF($B216="","",(IFERROR(VLOOKUP($B216,ROOST_SITE_INFO!$B$3:$S$501,8,FALSE),"")))</f>
        <v/>
      </c>
      <c r="R216" s="182" t="str">
        <f>IF($B216="","",(IFERROR(VLOOKUP($B216,ROOST_SITE_INFO!$B$3:$S$501,9,FALSE),"")))</f>
        <v/>
      </c>
      <c r="S216" s="182" t="str">
        <f>IF($B216="","",(IFERROR(VLOOKUP($B216,ROOST_SITE_INFO!$B$3:$S$501,10,FALSE),"")))</f>
        <v/>
      </c>
      <c r="T216" s="182" t="str">
        <f>IF($B216="","",(IFERROR(VLOOKUP($B216,ROOST_SITE_INFO!$B$3:$S$501,11,FALSE),"")))</f>
        <v/>
      </c>
      <c r="U216" s="182" t="str">
        <f>IF($B216="","",(IFERROR(VLOOKUP($B216,ROOST_SITE_INFO!$B$3:$S$501,12,FALSE),"")))</f>
        <v/>
      </c>
      <c r="V216" s="182" t="str">
        <f>IF($B216="","",(IFERROR(VLOOKUP($B216,ROOST_SITE_INFO!$B$3:$S$501,13,FALSE),"")))</f>
        <v/>
      </c>
      <c r="W216" s="182" t="str">
        <f>IF($B216="","",(IFERROR(VLOOKUP($B216,ROOST_SITE_INFO!$B$3:$S$501,14,FALSE),"")))</f>
        <v/>
      </c>
      <c r="X216" s="182" t="str">
        <f>IF($B216="","",(IFERROR(VLOOKUP($B216,ROOST_SITE_INFO!$B$3:$S$501,15,FALSE),"")))</f>
        <v/>
      </c>
      <c r="Y216" s="182" t="str">
        <f>IF($B216="","",(IFERROR(VLOOKUP($B216,ROOST_SITE_INFO!$B$3:$S$501,16,FALSE),"")))</f>
        <v/>
      </c>
      <c r="Z216" s="182" t="str">
        <f>IF($B216="","",(IFERROR(VLOOKUP($B216,ROOST_SITE_INFO!$B$3:$S$501,17,FALSE),"")))</f>
        <v/>
      </c>
      <c r="AA216" s="182" t="str">
        <f>IF($B216="","",(IFERROR(VLOOKUP($B216,ROOST_SITE_INFO!$B$3:$S$501,18,FALSE),"")))</f>
        <v/>
      </c>
    </row>
    <row r="217" spans="1:27" x14ac:dyDescent="0.25">
      <c r="A217" s="180" t="str">
        <f>IF(ROOST_COUNT!B216=0,"",ROOST_COUNT!B216)</f>
        <v/>
      </c>
      <c r="B217" s="180" t="str">
        <f>IF(ROOST_COUNT!D216=0,"",ROOST_COUNT!D216)</f>
        <v/>
      </c>
      <c r="C217" s="180" t="str">
        <f>IF(ROOST_COUNT!C216=0,"",ROOST_COUNT!C216)</f>
        <v/>
      </c>
      <c r="D217" s="180" t="str">
        <f>IF(ROOST_COUNT!E216=0,"",ROOST_COUNT!E216)</f>
        <v/>
      </c>
      <c r="E217" s="181" t="str">
        <f>IF(ROOST_COUNT!F216=0,"",ROOST_COUNT!F216)</f>
        <v/>
      </c>
      <c r="F217" s="181" t="str">
        <f>IF(ROOST_COUNT!A216=0,"",ROOST_COUNT!A216)</f>
        <v/>
      </c>
      <c r="G217" s="182" t="str">
        <f>IF(ROOST_COUNT!G216=0,"",ROOST_COUNT!G216)</f>
        <v/>
      </c>
      <c r="H217" s="181" t="str">
        <f>IFERROR(VLOOKUP($A217,CAPTURE_DATA!$P$4:$T$500,3,FALSE),"")</f>
        <v/>
      </c>
      <c r="I217" s="181" t="str">
        <f>IFERROR(VLOOKUP($A217,CAPTURE_DATA!$P$4:$T$500,4,FALSE),"")</f>
        <v/>
      </c>
      <c r="J217" s="181" t="str">
        <f>IFERROR(VLOOKUP($A217,CAPTURE_DATA!$P$4:$T$500,5,FALSE),"")</f>
        <v/>
      </c>
      <c r="K217" s="181" t="str">
        <f>IFERROR(VLOOKUP($A217,CAPTURE_DATA!$P$4:$AC$500,14,FALSE),"")</f>
        <v/>
      </c>
      <c r="L217" s="182" t="str">
        <f>IF($B217="","",(IFERROR(VLOOKUP($B217,ROOST_SITE_INFO!$B$3:$S$501,3,FALSE),"")))</f>
        <v/>
      </c>
      <c r="M217" s="182" t="str">
        <f>IF($B217="","",(IFERROR(VLOOKUP($B217,ROOST_SITE_INFO!$B$3:$S$501,4,FALSE),"")))</f>
        <v/>
      </c>
      <c r="N217" s="182" t="str">
        <f>IF($B217="","",(IFERROR(VLOOKUP($B217,ROOST_SITE_INFO!$B$3:$S$501,5,FALSE),"")))</f>
        <v/>
      </c>
      <c r="O217" s="182" t="str">
        <f>IF($B217="","",(IFERROR(VLOOKUP($B217,ROOST_SITE_INFO!$B$3:$S$501,6,FALSE),"")))</f>
        <v/>
      </c>
      <c r="P217" s="182" t="str">
        <f>IF($B217="","",(IFERROR(VLOOKUP($B217,ROOST_SITE_INFO!$B$3:$S$501,7,FALSE),"")))</f>
        <v/>
      </c>
      <c r="Q217" s="182" t="str">
        <f>IF($B217="","",(IFERROR(VLOOKUP($B217,ROOST_SITE_INFO!$B$3:$S$501,8,FALSE),"")))</f>
        <v/>
      </c>
      <c r="R217" s="182" t="str">
        <f>IF($B217="","",(IFERROR(VLOOKUP($B217,ROOST_SITE_INFO!$B$3:$S$501,9,FALSE),"")))</f>
        <v/>
      </c>
      <c r="S217" s="182" t="str">
        <f>IF($B217="","",(IFERROR(VLOOKUP($B217,ROOST_SITE_INFO!$B$3:$S$501,10,FALSE),"")))</f>
        <v/>
      </c>
      <c r="T217" s="182" t="str">
        <f>IF($B217="","",(IFERROR(VLOOKUP($B217,ROOST_SITE_INFO!$B$3:$S$501,11,FALSE),"")))</f>
        <v/>
      </c>
      <c r="U217" s="182" t="str">
        <f>IF($B217="","",(IFERROR(VLOOKUP($B217,ROOST_SITE_INFO!$B$3:$S$501,12,FALSE),"")))</f>
        <v/>
      </c>
      <c r="V217" s="182" t="str">
        <f>IF($B217="","",(IFERROR(VLOOKUP($B217,ROOST_SITE_INFO!$B$3:$S$501,13,FALSE),"")))</f>
        <v/>
      </c>
      <c r="W217" s="182" t="str">
        <f>IF($B217="","",(IFERROR(VLOOKUP($B217,ROOST_SITE_INFO!$B$3:$S$501,14,FALSE),"")))</f>
        <v/>
      </c>
      <c r="X217" s="182" t="str">
        <f>IF($B217="","",(IFERROR(VLOOKUP($B217,ROOST_SITE_INFO!$B$3:$S$501,15,FALSE),"")))</f>
        <v/>
      </c>
      <c r="Y217" s="182" t="str">
        <f>IF($B217="","",(IFERROR(VLOOKUP($B217,ROOST_SITE_INFO!$B$3:$S$501,16,FALSE),"")))</f>
        <v/>
      </c>
      <c r="Z217" s="182" t="str">
        <f>IF($B217="","",(IFERROR(VLOOKUP($B217,ROOST_SITE_INFO!$B$3:$S$501,17,FALSE),"")))</f>
        <v/>
      </c>
      <c r="AA217" s="182" t="str">
        <f>IF($B217="","",(IFERROR(VLOOKUP($B217,ROOST_SITE_INFO!$B$3:$S$501,18,FALSE),"")))</f>
        <v/>
      </c>
    </row>
    <row r="218" spans="1:27" x14ac:dyDescent="0.25">
      <c r="A218" s="180" t="str">
        <f>IF(ROOST_COUNT!B217=0,"",ROOST_COUNT!B217)</f>
        <v/>
      </c>
      <c r="B218" s="180" t="str">
        <f>IF(ROOST_COUNT!D217=0,"",ROOST_COUNT!D217)</f>
        <v/>
      </c>
      <c r="C218" s="180" t="str">
        <f>IF(ROOST_COUNT!C217=0,"",ROOST_COUNT!C217)</f>
        <v/>
      </c>
      <c r="D218" s="180" t="str">
        <f>IF(ROOST_COUNT!E217=0,"",ROOST_COUNT!E217)</f>
        <v/>
      </c>
      <c r="E218" s="181" t="str">
        <f>IF(ROOST_COUNT!F217=0,"",ROOST_COUNT!F217)</f>
        <v/>
      </c>
      <c r="F218" s="181" t="str">
        <f>IF(ROOST_COUNT!A217=0,"",ROOST_COUNT!A217)</f>
        <v/>
      </c>
      <c r="G218" s="182" t="str">
        <f>IF(ROOST_COUNT!G217=0,"",ROOST_COUNT!G217)</f>
        <v/>
      </c>
      <c r="H218" s="181" t="str">
        <f>IFERROR(VLOOKUP($A218,CAPTURE_DATA!$P$4:$T$500,3,FALSE),"")</f>
        <v/>
      </c>
      <c r="I218" s="181" t="str">
        <f>IFERROR(VLOOKUP($A218,CAPTURE_DATA!$P$4:$T$500,4,FALSE),"")</f>
        <v/>
      </c>
      <c r="J218" s="181" t="str">
        <f>IFERROR(VLOOKUP($A218,CAPTURE_DATA!$P$4:$T$500,5,FALSE),"")</f>
        <v/>
      </c>
      <c r="K218" s="181" t="str">
        <f>IFERROR(VLOOKUP($A218,CAPTURE_DATA!$P$4:$AC$500,14,FALSE),"")</f>
        <v/>
      </c>
      <c r="L218" s="182" t="str">
        <f>IF($B218="","",(IFERROR(VLOOKUP($B218,ROOST_SITE_INFO!$B$3:$S$501,3,FALSE),"")))</f>
        <v/>
      </c>
      <c r="M218" s="182" t="str">
        <f>IF($B218="","",(IFERROR(VLOOKUP($B218,ROOST_SITE_INFO!$B$3:$S$501,4,FALSE),"")))</f>
        <v/>
      </c>
      <c r="N218" s="182" t="str">
        <f>IF($B218="","",(IFERROR(VLOOKUP($B218,ROOST_SITE_INFO!$B$3:$S$501,5,FALSE),"")))</f>
        <v/>
      </c>
      <c r="O218" s="182" t="str">
        <f>IF($B218="","",(IFERROR(VLOOKUP($B218,ROOST_SITE_INFO!$B$3:$S$501,6,FALSE),"")))</f>
        <v/>
      </c>
      <c r="P218" s="182" t="str">
        <f>IF($B218="","",(IFERROR(VLOOKUP($B218,ROOST_SITE_INFO!$B$3:$S$501,7,FALSE),"")))</f>
        <v/>
      </c>
      <c r="Q218" s="182" t="str">
        <f>IF($B218="","",(IFERROR(VLOOKUP($B218,ROOST_SITE_INFO!$B$3:$S$501,8,FALSE),"")))</f>
        <v/>
      </c>
      <c r="R218" s="182" t="str">
        <f>IF($B218="","",(IFERROR(VLOOKUP($B218,ROOST_SITE_INFO!$B$3:$S$501,9,FALSE),"")))</f>
        <v/>
      </c>
      <c r="S218" s="182" t="str">
        <f>IF($B218="","",(IFERROR(VLOOKUP($B218,ROOST_SITE_INFO!$B$3:$S$501,10,FALSE),"")))</f>
        <v/>
      </c>
      <c r="T218" s="182" t="str">
        <f>IF($B218="","",(IFERROR(VLOOKUP($B218,ROOST_SITE_INFO!$B$3:$S$501,11,FALSE),"")))</f>
        <v/>
      </c>
      <c r="U218" s="182" t="str">
        <f>IF($B218="","",(IFERROR(VLOOKUP($B218,ROOST_SITE_INFO!$B$3:$S$501,12,FALSE),"")))</f>
        <v/>
      </c>
      <c r="V218" s="182" t="str">
        <f>IF($B218="","",(IFERROR(VLOOKUP($B218,ROOST_SITE_INFO!$B$3:$S$501,13,FALSE),"")))</f>
        <v/>
      </c>
      <c r="W218" s="182" t="str">
        <f>IF($B218="","",(IFERROR(VLOOKUP($B218,ROOST_SITE_INFO!$B$3:$S$501,14,FALSE),"")))</f>
        <v/>
      </c>
      <c r="X218" s="182" t="str">
        <f>IF($B218="","",(IFERROR(VLOOKUP($B218,ROOST_SITE_INFO!$B$3:$S$501,15,FALSE),"")))</f>
        <v/>
      </c>
      <c r="Y218" s="182" t="str">
        <f>IF($B218="","",(IFERROR(VLOOKUP($B218,ROOST_SITE_INFO!$B$3:$S$501,16,FALSE),"")))</f>
        <v/>
      </c>
      <c r="Z218" s="182" t="str">
        <f>IF($B218="","",(IFERROR(VLOOKUP($B218,ROOST_SITE_INFO!$B$3:$S$501,17,FALSE),"")))</f>
        <v/>
      </c>
      <c r="AA218" s="182" t="str">
        <f>IF($B218="","",(IFERROR(VLOOKUP($B218,ROOST_SITE_INFO!$B$3:$S$501,18,FALSE),"")))</f>
        <v/>
      </c>
    </row>
    <row r="219" spans="1:27" x14ac:dyDescent="0.25">
      <c r="A219" s="180" t="str">
        <f>IF(ROOST_COUNT!B218=0,"",ROOST_COUNT!B218)</f>
        <v/>
      </c>
      <c r="B219" s="180" t="str">
        <f>IF(ROOST_COUNT!D218=0,"",ROOST_COUNT!D218)</f>
        <v/>
      </c>
      <c r="C219" s="180" t="str">
        <f>IF(ROOST_COUNT!C218=0,"",ROOST_COUNT!C218)</f>
        <v/>
      </c>
      <c r="D219" s="180" t="str">
        <f>IF(ROOST_COUNT!E218=0,"",ROOST_COUNT!E218)</f>
        <v/>
      </c>
      <c r="E219" s="181" t="str">
        <f>IF(ROOST_COUNT!F218=0,"",ROOST_COUNT!F218)</f>
        <v/>
      </c>
      <c r="F219" s="181" t="str">
        <f>IF(ROOST_COUNT!A218=0,"",ROOST_COUNT!A218)</f>
        <v/>
      </c>
      <c r="G219" s="182" t="str">
        <f>IF(ROOST_COUNT!G218=0,"",ROOST_COUNT!G218)</f>
        <v/>
      </c>
      <c r="H219" s="181" t="str">
        <f>IFERROR(VLOOKUP($A219,CAPTURE_DATA!$P$4:$T$500,3,FALSE),"")</f>
        <v/>
      </c>
      <c r="I219" s="181" t="str">
        <f>IFERROR(VLOOKUP($A219,CAPTURE_DATA!$P$4:$T$500,4,FALSE),"")</f>
        <v/>
      </c>
      <c r="J219" s="181" t="str">
        <f>IFERROR(VLOOKUP($A219,CAPTURE_DATA!$P$4:$T$500,5,FALSE),"")</f>
        <v/>
      </c>
      <c r="K219" s="181" t="str">
        <f>IFERROR(VLOOKUP($A219,CAPTURE_DATA!$P$4:$AC$500,14,FALSE),"")</f>
        <v/>
      </c>
      <c r="L219" s="182" t="str">
        <f>IF($B219="","",(IFERROR(VLOOKUP($B219,ROOST_SITE_INFO!$B$3:$S$501,3,FALSE),"")))</f>
        <v/>
      </c>
      <c r="M219" s="182" t="str">
        <f>IF($B219="","",(IFERROR(VLOOKUP($B219,ROOST_SITE_INFO!$B$3:$S$501,4,FALSE),"")))</f>
        <v/>
      </c>
      <c r="N219" s="182" t="str">
        <f>IF($B219="","",(IFERROR(VLOOKUP($B219,ROOST_SITE_INFO!$B$3:$S$501,5,FALSE),"")))</f>
        <v/>
      </c>
      <c r="O219" s="182" t="str">
        <f>IF($B219="","",(IFERROR(VLOOKUP($B219,ROOST_SITE_INFO!$B$3:$S$501,6,FALSE),"")))</f>
        <v/>
      </c>
      <c r="P219" s="182" t="str">
        <f>IF($B219="","",(IFERROR(VLOOKUP($B219,ROOST_SITE_INFO!$B$3:$S$501,7,FALSE),"")))</f>
        <v/>
      </c>
      <c r="Q219" s="182" t="str">
        <f>IF($B219="","",(IFERROR(VLOOKUP($B219,ROOST_SITE_INFO!$B$3:$S$501,8,FALSE),"")))</f>
        <v/>
      </c>
      <c r="R219" s="182" t="str">
        <f>IF($B219="","",(IFERROR(VLOOKUP($B219,ROOST_SITE_INFO!$B$3:$S$501,9,FALSE),"")))</f>
        <v/>
      </c>
      <c r="S219" s="182" t="str">
        <f>IF($B219="","",(IFERROR(VLOOKUP($B219,ROOST_SITE_INFO!$B$3:$S$501,10,FALSE),"")))</f>
        <v/>
      </c>
      <c r="T219" s="182" t="str">
        <f>IF($B219="","",(IFERROR(VLOOKUP($B219,ROOST_SITE_INFO!$B$3:$S$501,11,FALSE),"")))</f>
        <v/>
      </c>
      <c r="U219" s="182" t="str">
        <f>IF($B219="","",(IFERROR(VLOOKUP($B219,ROOST_SITE_INFO!$B$3:$S$501,12,FALSE),"")))</f>
        <v/>
      </c>
      <c r="V219" s="182" t="str">
        <f>IF($B219="","",(IFERROR(VLOOKUP($B219,ROOST_SITE_INFO!$B$3:$S$501,13,FALSE),"")))</f>
        <v/>
      </c>
      <c r="W219" s="182" t="str">
        <f>IF($B219="","",(IFERROR(VLOOKUP($B219,ROOST_SITE_INFO!$B$3:$S$501,14,FALSE),"")))</f>
        <v/>
      </c>
      <c r="X219" s="182" t="str">
        <f>IF($B219="","",(IFERROR(VLOOKUP($B219,ROOST_SITE_INFO!$B$3:$S$501,15,FALSE),"")))</f>
        <v/>
      </c>
      <c r="Y219" s="182" t="str">
        <f>IF($B219="","",(IFERROR(VLOOKUP($B219,ROOST_SITE_INFO!$B$3:$S$501,16,FALSE),"")))</f>
        <v/>
      </c>
      <c r="Z219" s="182" t="str">
        <f>IF($B219="","",(IFERROR(VLOOKUP($B219,ROOST_SITE_INFO!$B$3:$S$501,17,FALSE),"")))</f>
        <v/>
      </c>
      <c r="AA219" s="182" t="str">
        <f>IF($B219="","",(IFERROR(VLOOKUP($B219,ROOST_SITE_INFO!$B$3:$S$501,18,FALSE),"")))</f>
        <v/>
      </c>
    </row>
    <row r="220" spans="1:27" x14ac:dyDescent="0.25">
      <c r="A220" s="180" t="str">
        <f>IF(ROOST_COUNT!B219=0,"",ROOST_COUNT!B219)</f>
        <v/>
      </c>
      <c r="B220" s="180" t="str">
        <f>IF(ROOST_COUNT!D219=0,"",ROOST_COUNT!D219)</f>
        <v/>
      </c>
      <c r="C220" s="180" t="str">
        <f>IF(ROOST_COUNT!C219=0,"",ROOST_COUNT!C219)</f>
        <v/>
      </c>
      <c r="D220" s="180" t="str">
        <f>IF(ROOST_COUNT!E219=0,"",ROOST_COUNT!E219)</f>
        <v/>
      </c>
      <c r="E220" s="181" t="str">
        <f>IF(ROOST_COUNT!F219=0,"",ROOST_COUNT!F219)</f>
        <v/>
      </c>
      <c r="F220" s="181" t="str">
        <f>IF(ROOST_COUNT!A219=0,"",ROOST_COUNT!A219)</f>
        <v/>
      </c>
      <c r="G220" s="182" t="str">
        <f>IF(ROOST_COUNT!G219=0,"",ROOST_COUNT!G219)</f>
        <v/>
      </c>
      <c r="H220" s="181" t="str">
        <f>IFERROR(VLOOKUP($A220,CAPTURE_DATA!$P$4:$T$500,3,FALSE),"")</f>
        <v/>
      </c>
      <c r="I220" s="181" t="str">
        <f>IFERROR(VLOOKUP($A220,CAPTURE_DATA!$P$4:$T$500,4,FALSE),"")</f>
        <v/>
      </c>
      <c r="J220" s="181" t="str">
        <f>IFERROR(VLOOKUP($A220,CAPTURE_DATA!$P$4:$T$500,5,FALSE),"")</f>
        <v/>
      </c>
      <c r="K220" s="181" t="str">
        <f>IFERROR(VLOOKUP($A220,CAPTURE_DATA!$P$4:$AC$500,14,FALSE),"")</f>
        <v/>
      </c>
      <c r="L220" s="182" t="str">
        <f>IF($B220="","",(IFERROR(VLOOKUP($B220,ROOST_SITE_INFO!$B$3:$S$501,3,FALSE),"")))</f>
        <v/>
      </c>
      <c r="M220" s="182" t="str">
        <f>IF($B220="","",(IFERROR(VLOOKUP($B220,ROOST_SITE_INFO!$B$3:$S$501,4,FALSE),"")))</f>
        <v/>
      </c>
      <c r="N220" s="182" t="str">
        <f>IF($B220="","",(IFERROR(VLOOKUP($B220,ROOST_SITE_INFO!$B$3:$S$501,5,FALSE),"")))</f>
        <v/>
      </c>
      <c r="O220" s="182" t="str">
        <f>IF($B220="","",(IFERROR(VLOOKUP($B220,ROOST_SITE_INFO!$B$3:$S$501,6,FALSE),"")))</f>
        <v/>
      </c>
      <c r="P220" s="182" t="str">
        <f>IF($B220="","",(IFERROR(VLOOKUP($B220,ROOST_SITE_INFO!$B$3:$S$501,7,FALSE),"")))</f>
        <v/>
      </c>
      <c r="Q220" s="182" t="str">
        <f>IF($B220="","",(IFERROR(VLOOKUP($B220,ROOST_SITE_INFO!$B$3:$S$501,8,FALSE),"")))</f>
        <v/>
      </c>
      <c r="R220" s="182" t="str">
        <f>IF($B220="","",(IFERROR(VLOOKUP($B220,ROOST_SITE_INFO!$B$3:$S$501,9,FALSE),"")))</f>
        <v/>
      </c>
      <c r="S220" s="182" t="str">
        <f>IF($B220="","",(IFERROR(VLOOKUP($B220,ROOST_SITE_INFO!$B$3:$S$501,10,FALSE),"")))</f>
        <v/>
      </c>
      <c r="T220" s="182" t="str">
        <f>IF($B220="","",(IFERROR(VLOOKUP($B220,ROOST_SITE_INFO!$B$3:$S$501,11,FALSE),"")))</f>
        <v/>
      </c>
      <c r="U220" s="182" t="str">
        <f>IF($B220="","",(IFERROR(VLOOKUP($B220,ROOST_SITE_INFO!$B$3:$S$501,12,FALSE),"")))</f>
        <v/>
      </c>
      <c r="V220" s="182" t="str">
        <f>IF($B220="","",(IFERROR(VLOOKUP($B220,ROOST_SITE_INFO!$B$3:$S$501,13,FALSE),"")))</f>
        <v/>
      </c>
      <c r="W220" s="182" t="str">
        <f>IF($B220="","",(IFERROR(VLOOKUP($B220,ROOST_SITE_INFO!$B$3:$S$501,14,FALSE),"")))</f>
        <v/>
      </c>
      <c r="X220" s="182" t="str">
        <f>IF($B220="","",(IFERROR(VLOOKUP($B220,ROOST_SITE_INFO!$B$3:$S$501,15,FALSE),"")))</f>
        <v/>
      </c>
      <c r="Y220" s="182" t="str">
        <f>IF($B220="","",(IFERROR(VLOOKUP($B220,ROOST_SITE_INFO!$B$3:$S$501,16,FALSE),"")))</f>
        <v/>
      </c>
      <c r="Z220" s="182" t="str">
        <f>IF($B220="","",(IFERROR(VLOOKUP($B220,ROOST_SITE_INFO!$B$3:$S$501,17,FALSE),"")))</f>
        <v/>
      </c>
      <c r="AA220" s="182" t="str">
        <f>IF($B220="","",(IFERROR(VLOOKUP($B220,ROOST_SITE_INFO!$B$3:$S$501,18,FALSE),"")))</f>
        <v/>
      </c>
    </row>
    <row r="221" spans="1:27" x14ac:dyDescent="0.25">
      <c r="A221" s="180" t="str">
        <f>IF(ROOST_COUNT!B220=0,"",ROOST_COUNT!B220)</f>
        <v/>
      </c>
      <c r="B221" s="180" t="str">
        <f>IF(ROOST_COUNT!D220=0,"",ROOST_COUNT!D220)</f>
        <v/>
      </c>
      <c r="C221" s="180" t="str">
        <f>IF(ROOST_COUNT!C220=0,"",ROOST_COUNT!C220)</f>
        <v/>
      </c>
      <c r="D221" s="180" t="str">
        <f>IF(ROOST_COUNT!E220=0,"",ROOST_COUNT!E220)</f>
        <v/>
      </c>
      <c r="E221" s="181" t="str">
        <f>IF(ROOST_COUNT!F220=0,"",ROOST_COUNT!F220)</f>
        <v/>
      </c>
      <c r="F221" s="181" t="str">
        <f>IF(ROOST_COUNT!A220=0,"",ROOST_COUNT!A220)</f>
        <v/>
      </c>
      <c r="G221" s="182" t="str">
        <f>IF(ROOST_COUNT!G220=0,"",ROOST_COUNT!G220)</f>
        <v/>
      </c>
      <c r="H221" s="181" t="str">
        <f>IFERROR(VLOOKUP($A221,CAPTURE_DATA!$P$4:$T$500,3,FALSE),"")</f>
        <v/>
      </c>
      <c r="I221" s="181" t="str">
        <f>IFERROR(VLOOKUP($A221,CAPTURE_DATA!$P$4:$T$500,4,FALSE),"")</f>
        <v/>
      </c>
      <c r="J221" s="181" t="str">
        <f>IFERROR(VLOOKUP($A221,CAPTURE_DATA!$P$4:$T$500,5,FALSE),"")</f>
        <v/>
      </c>
      <c r="K221" s="181" t="str">
        <f>IFERROR(VLOOKUP($A221,CAPTURE_DATA!$P$4:$AC$500,14,FALSE),"")</f>
        <v/>
      </c>
      <c r="L221" s="182" t="str">
        <f>IF($B221="","",(IFERROR(VLOOKUP($B221,ROOST_SITE_INFO!$B$3:$S$501,3,FALSE),"")))</f>
        <v/>
      </c>
      <c r="M221" s="182" t="str">
        <f>IF($B221="","",(IFERROR(VLOOKUP($B221,ROOST_SITE_INFO!$B$3:$S$501,4,FALSE),"")))</f>
        <v/>
      </c>
      <c r="N221" s="182" t="str">
        <f>IF($B221="","",(IFERROR(VLOOKUP($B221,ROOST_SITE_INFO!$B$3:$S$501,5,FALSE),"")))</f>
        <v/>
      </c>
      <c r="O221" s="182" t="str">
        <f>IF($B221="","",(IFERROR(VLOOKUP($B221,ROOST_SITE_INFO!$B$3:$S$501,6,FALSE),"")))</f>
        <v/>
      </c>
      <c r="P221" s="182" t="str">
        <f>IF($B221="","",(IFERROR(VLOOKUP($B221,ROOST_SITE_INFO!$B$3:$S$501,7,FALSE),"")))</f>
        <v/>
      </c>
      <c r="Q221" s="182" t="str">
        <f>IF($B221="","",(IFERROR(VLOOKUP($B221,ROOST_SITE_INFO!$B$3:$S$501,8,FALSE),"")))</f>
        <v/>
      </c>
      <c r="R221" s="182" t="str">
        <f>IF($B221="","",(IFERROR(VLOOKUP($B221,ROOST_SITE_INFO!$B$3:$S$501,9,FALSE),"")))</f>
        <v/>
      </c>
      <c r="S221" s="182" t="str">
        <f>IF($B221="","",(IFERROR(VLOOKUP($B221,ROOST_SITE_INFO!$B$3:$S$501,10,FALSE),"")))</f>
        <v/>
      </c>
      <c r="T221" s="182" t="str">
        <f>IF($B221="","",(IFERROR(VLOOKUP($B221,ROOST_SITE_INFO!$B$3:$S$501,11,FALSE),"")))</f>
        <v/>
      </c>
      <c r="U221" s="182" t="str">
        <f>IF($B221="","",(IFERROR(VLOOKUP($B221,ROOST_SITE_INFO!$B$3:$S$501,12,FALSE),"")))</f>
        <v/>
      </c>
      <c r="V221" s="182" t="str">
        <f>IF($B221="","",(IFERROR(VLOOKUP($B221,ROOST_SITE_INFO!$B$3:$S$501,13,FALSE),"")))</f>
        <v/>
      </c>
      <c r="W221" s="182" t="str">
        <f>IF($B221="","",(IFERROR(VLOOKUP($B221,ROOST_SITE_INFO!$B$3:$S$501,14,FALSE),"")))</f>
        <v/>
      </c>
      <c r="X221" s="182" t="str">
        <f>IF($B221="","",(IFERROR(VLOOKUP($B221,ROOST_SITE_INFO!$B$3:$S$501,15,FALSE),"")))</f>
        <v/>
      </c>
      <c r="Y221" s="182" t="str">
        <f>IF($B221="","",(IFERROR(VLOOKUP($B221,ROOST_SITE_INFO!$B$3:$S$501,16,FALSE),"")))</f>
        <v/>
      </c>
      <c r="Z221" s="182" t="str">
        <f>IF($B221="","",(IFERROR(VLOOKUP($B221,ROOST_SITE_INFO!$B$3:$S$501,17,FALSE),"")))</f>
        <v/>
      </c>
      <c r="AA221" s="182" t="str">
        <f>IF($B221="","",(IFERROR(VLOOKUP($B221,ROOST_SITE_INFO!$B$3:$S$501,18,FALSE),"")))</f>
        <v/>
      </c>
    </row>
    <row r="222" spans="1:27" x14ac:dyDescent="0.25">
      <c r="A222" s="180" t="str">
        <f>IF(ROOST_COUNT!B221=0,"",ROOST_COUNT!B221)</f>
        <v/>
      </c>
      <c r="B222" s="180" t="str">
        <f>IF(ROOST_COUNT!D221=0,"",ROOST_COUNT!D221)</f>
        <v/>
      </c>
      <c r="C222" s="180" t="str">
        <f>IF(ROOST_COUNT!C221=0,"",ROOST_COUNT!C221)</f>
        <v/>
      </c>
      <c r="D222" s="180" t="str">
        <f>IF(ROOST_COUNT!E221=0,"",ROOST_COUNT!E221)</f>
        <v/>
      </c>
      <c r="E222" s="181" t="str">
        <f>IF(ROOST_COUNT!F221=0,"",ROOST_COUNT!F221)</f>
        <v/>
      </c>
      <c r="F222" s="181" t="str">
        <f>IF(ROOST_COUNT!A221=0,"",ROOST_COUNT!A221)</f>
        <v/>
      </c>
      <c r="G222" s="182" t="str">
        <f>IF(ROOST_COUNT!G221=0,"",ROOST_COUNT!G221)</f>
        <v/>
      </c>
      <c r="H222" s="181" t="str">
        <f>IFERROR(VLOOKUP($A222,CAPTURE_DATA!$P$4:$T$500,3,FALSE),"")</f>
        <v/>
      </c>
      <c r="I222" s="181" t="str">
        <f>IFERROR(VLOOKUP($A222,CAPTURE_DATA!$P$4:$T$500,4,FALSE),"")</f>
        <v/>
      </c>
      <c r="J222" s="181" t="str">
        <f>IFERROR(VLOOKUP($A222,CAPTURE_DATA!$P$4:$T$500,5,FALSE),"")</f>
        <v/>
      </c>
      <c r="K222" s="181" t="str">
        <f>IFERROR(VLOOKUP($A222,CAPTURE_DATA!$P$4:$AC$500,14,FALSE),"")</f>
        <v/>
      </c>
      <c r="L222" s="182" t="str">
        <f>IF($B222="","",(IFERROR(VLOOKUP($B222,ROOST_SITE_INFO!$B$3:$S$501,3,FALSE),"")))</f>
        <v/>
      </c>
      <c r="M222" s="182" t="str">
        <f>IF($B222="","",(IFERROR(VLOOKUP($B222,ROOST_SITE_INFO!$B$3:$S$501,4,FALSE),"")))</f>
        <v/>
      </c>
      <c r="N222" s="182" t="str">
        <f>IF($B222="","",(IFERROR(VLOOKUP($B222,ROOST_SITE_INFO!$B$3:$S$501,5,FALSE),"")))</f>
        <v/>
      </c>
      <c r="O222" s="182" t="str">
        <f>IF($B222="","",(IFERROR(VLOOKUP($B222,ROOST_SITE_INFO!$B$3:$S$501,6,FALSE),"")))</f>
        <v/>
      </c>
      <c r="P222" s="182" t="str">
        <f>IF($B222="","",(IFERROR(VLOOKUP($B222,ROOST_SITE_INFO!$B$3:$S$501,7,FALSE),"")))</f>
        <v/>
      </c>
      <c r="Q222" s="182" t="str">
        <f>IF($B222="","",(IFERROR(VLOOKUP($B222,ROOST_SITE_INFO!$B$3:$S$501,8,FALSE),"")))</f>
        <v/>
      </c>
      <c r="R222" s="182" t="str">
        <f>IF($B222="","",(IFERROR(VLOOKUP($B222,ROOST_SITE_INFO!$B$3:$S$501,9,FALSE),"")))</f>
        <v/>
      </c>
      <c r="S222" s="182" t="str">
        <f>IF($B222="","",(IFERROR(VLOOKUP($B222,ROOST_SITE_INFO!$B$3:$S$501,10,FALSE),"")))</f>
        <v/>
      </c>
      <c r="T222" s="182" t="str">
        <f>IF($B222="","",(IFERROR(VLOOKUP($B222,ROOST_SITE_INFO!$B$3:$S$501,11,FALSE),"")))</f>
        <v/>
      </c>
      <c r="U222" s="182" t="str">
        <f>IF($B222="","",(IFERROR(VLOOKUP($B222,ROOST_SITE_INFO!$B$3:$S$501,12,FALSE),"")))</f>
        <v/>
      </c>
      <c r="V222" s="182" t="str">
        <f>IF($B222="","",(IFERROR(VLOOKUP($B222,ROOST_SITE_INFO!$B$3:$S$501,13,FALSE),"")))</f>
        <v/>
      </c>
      <c r="W222" s="182" t="str">
        <f>IF($B222="","",(IFERROR(VLOOKUP($B222,ROOST_SITE_INFO!$B$3:$S$501,14,FALSE),"")))</f>
        <v/>
      </c>
      <c r="X222" s="182" t="str">
        <f>IF($B222="","",(IFERROR(VLOOKUP($B222,ROOST_SITE_INFO!$B$3:$S$501,15,FALSE),"")))</f>
        <v/>
      </c>
      <c r="Y222" s="182" t="str">
        <f>IF($B222="","",(IFERROR(VLOOKUP($B222,ROOST_SITE_INFO!$B$3:$S$501,16,FALSE),"")))</f>
        <v/>
      </c>
      <c r="Z222" s="182" t="str">
        <f>IF($B222="","",(IFERROR(VLOOKUP($B222,ROOST_SITE_INFO!$B$3:$S$501,17,FALSE),"")))</f>
        <v/>
      </c>
      <c r="AA222" s="182" t="str">
        <f>IF($B222="","",(IFERROR(VLOOKUP($B222,ROOST_SITE_INFO!$B$3:$S$501,18,FALSE),"")))</f>
        <v/>
      </c>
    </row>
    <row r="223" spans="1:27" x14ac:dyDescent="0.25">
      <c r="A223" s="180" t="str">
        <f>IF(ROOST_COUNT!B222=0,"",ROOST_COUNT!B222)</f>
        <v/>
      </c>
      <c r="B223" s="180" t="str">
        <f>IF(ROOST_COUNT!D222=0,"",ROOST_COUNT!D222)</f>
        <v/>
      </c>
      <c r="C223" s="180" t="str">
        <f>IF(ROOST_COUNT!C222=0,"",ROOST_COUNT!C222)</f>
        <v/>
      </c>
      <c r="D223" s="180" t="str">
        <f>IF(ROOST_COUNT!E222=0,"",ROOST_COUNT!E222)</f>
        <v/>
      </c>
      <c r="E223" s="181" t="str">
        <f>IF(ROOST_COUNT!F222=0,"",ROOST_COUNT!F222)</f>
        <v/>
      </c>
      <c r="F223" s="181" t="str">
        <f>IF(ROOST_COUNT!A222=0,"",ROOST_COUNT!A222)</f>
        <v/>
      </c>
      <c r="G223" s="182" t="str">
        <f>IF(ROOST_COUNT!G222=0,"",ROOST_COUNT!G222)</f>
        <v/>
      </c>
      <c r="H223" s="181" t="str">
        <f>IFERROR(VLOOKUP($A223,CAPTURE_DATA!$P$4:$T$500,3,FALSE),"")</f>
        <v/>
      </c>
      <c r="I223" s="181" t="str">
        <f>IFERROR(VLOOKUP($A223,CAPTURE_DATA!$P$4:$T$500,4,FALSE),"")</f>
        <v/>
      </c>
      <c r="J223" s="181" t="str">
        <f>IFERROR(VLOOKUP($A223,CAPTURE_DATA!$P$4:$T$500,5,FALSE),"")</f>
        <v/>
      </c>
      <c r="K223" s="181" t="str">
        <f>IFERROR(VLOOKUP($A223,CAPTURE_DATA!$P$4:$AC$500,14,FALSE),"")</f>
        <v/>
      </c>
      <c r="L223" s="182" t="str">
        <f>IF($B223="","",(IFERROR(VLOOKUP($B223,ROOST_SITE_INFO!$B$3:$S$501,3,FALSE),"")))</f>
        <v/>
      </c>
      <c r="M223" s="182" t="str">
        <f>IF($B223="","",(IFERROR(VLOOKUP($B223,ROOST_SITE_INFO!$B$3:$S$501,4,FALSE),"")))</f>
        <v/>
      </c>
      <c r="N223" s="182" t="str">
        <f>IF($B223="","",(IFERROR(VLOOKUP($B223,ROOST_SITE_INFO!$B$3:$S$501,5,FALSE),"")))</f>
        <v/>
      </c>
      <c r="O223" s="182" t="str">
        <f>IF($B223="","",(IFERROR(VLOOKUP($B223,ROOST_SITE_INFO!$B$3:$S$501,6,FALSE),"")))</f>
        <v/>
      </c>
      <c r="P223" s="182" t="str">
        <f>IF($B223="","",(IFERROR(VLOOKUP($B223,ROOST_SITE_INFO!$B$3:$S$501,7,FALSE),"")))</f>
        <v/>
      </c>
      <c r="Q223" s="182" t="str">
        <f>IF($B223="","",(IFERROR(VLOOKUP($B223,ROOST_SITE_INFO!$B$3:$S$501,8,FALSE),"")))</f>
        <v/>
      </c>
      <c r="R223" s="182" t="str">
        <f>IF($B223="","",(IFERROR(VLOOKUP($B223,ROOST_SITE_INFO!$B$3:$S$501,9,FALSE),"")))</f>
        <v/>
      </c>
      <c r="S223" s="182" t="str">
        <f>IF($B223="","",(IFERROR(VLOOKUP($B223,ROOST_SITE_INFO!$B$3:$S$501,10,FALSE),"")))</f>
        <v/>
      </c>
      <c r="T223" s="182" t="str">
        <f>IF($B223="","",(IFERROR(VLOOKUP($B223,ROOST_SITE_INFO!$B$3:$S$501,11,FALSE),"")))</f>
        <v/>
      </c>
      <c r="U223" s="182" t="str">
        <f>IF($B223="","",(IFERROR(VLOOKUP($B223,ROOST_SITE_INFO!$B$3:$S$501,12,FALSE),"")))</f>
        <v/>
      </c>
      <c r="V223" s="182" t="str">
        <f>IF($B223="","",(IFERROR(VLOOKUP($B223,ROOST_SITE_INFO!$B$3:$S$501,13,FALSE),"")))</f>
        <v/>
      </c>
      <c r="W223" s="182" t="str">
        <f>IF($B223="","",(IFERROR(VLOOKUP($B223,ROOST_SITE_INFO!$B$3:$S$501,14,FALSE),"")))</f>
        <v/>
      </c>
      <c r="X223" s="182" t="str">
        <f>IF($B223="","",(IFERROR(VLOOKUP($B223,ROOST_SITE_INFO!$B$3:$S$501,15,FALSE),"")))</f>
        <v/>
      </c>
      <c r="Y223" s="182" t="str">
        <f>IF($B223="","",(IFERROR(VLOOKUP($B223,ROOST_SITE_INFO!$B$3:$S$501,16,FALSE),"")))</f>
        <v/>
      </c>
      <c r="Z223" s="182" t="str">
        <f>IF($B223="","",(IFERROR(VLOOKUP($B223,ROOST_SITE_INFO!$B$3:$S$501,17,FALSE),"")))</f>
        <v/>
      </c>
      <c r="AA223" s="182" t="str">
        <f>IF($B223="","",(IFERROR(VLOOKUP($B223,ROOST_SITE_INFO!$B$3:$S$501,18,FALSE),"")))</f>
        <v/>
      </c>
    </row>
    <row r="224" spans="1:27" x14ac:dyDescent="0.25">
      <c r="A224" s="180" t="str">
        <f>IF(ROOST_COUNT!B223=0,"",ROOST_COUNT!B223)</f>
        <v/>
      </c>
      <c r="B224" s="180" t="str">
        <f>IF(ROOST_COUNT!D223=0,"",ROOST_COUNT!D223)</f>
        <v/>
      </c>
      <c r="C224" s="180" t="str">
        <f>IF(ROOST_COUNT!C223=0,"",ROOST_COUNT!C223)</f>
        <v/>
      </c>
      <c r="D224" s="180" t="str">
        <f>IF(ROOST_COUNT!E223=0,"",ROOST_COUNT!E223)</f>
        <v/>
      </c>
      <c r="E224" s="181" t="str">
        <f>IF(ROOST_COUNT!F223=0,"",ROOST_COUNT!F223)</f>
        <v/>
      </c>
      <c r="F224" s="181" t="str">
        <f>IF(ROOST_COUNT!A223=0,"",ROOST_COUNT!A223)</f>
        <v/>
      </c>
      <c r="G224" s="182" t="str">
        <f>IF(ROOST_COUNT!G223=0,"",ROOST_COUNT!G223)</f>
        <v/>
      </c>
      <c r="H224" s="181" t="str">
        <f>IFERROR(VLOOKUP($A224,CAPTURE_DATA!$P$4:$T$500,3,FALSE),"")</f>
        <v/>
      </c>
      <c r="I224" s="181" t="str">
        <f>IFERROR(VLOOKUP($A224,CAPTURE_DATA!$P$4:$T$500,4,FALSE),"")</f>
        <v/>
      </c>
      <c r="J224" s="181" t="str">
        <f>IFERROR(VLOOKUP($A224,CAPTURE_DATA!$P$4:$T$500,5,FALSE),"")</f>
        <v/>
      </c>
      <c r="K224" s="181" t="str">
        <f>IFERROR(VLOOKUP($A224,CAPTURE_DATA!$P$4:$AC$500,14,FALSE),"")</f>
        <v/>
      </c>
      <c r="L224" s="182" t="str">
        <f>IF($B224="","",(IFERROR(VLOOKUP($B224,ROOST_SITE_INFO!$B$3:$S$501,3,FALSE),"")))</f>
        <v/>
      </c>
      <c r="M224" s="182" t="str">
        <f>IF($B224="","",(IFERROR(VLOOKUP($B224,ROOST_SITE_INFO!$B$3:$S$501,4,FALSE),"")))</f>
        <v/>
      </c>
      <c r="N224" s="182" t="str">
        <f>IF($B224="","",(IFERROR(VLOOKUP($B224,ROOST_SITE_INFO!$B$3:$S$501,5,FALSE),"")))</f>
        <v/>
      </c>
      <c r="O224" s="182" t="str">
        <f>IF($B224="","",(IFERROR(VLOOKUP($B224,ROOST_SITE_INFO!$B$3:$S$501,6,FALSE),"")))</f>
        <v/>
      </c>
      <c r="P224" s="182" t="str">
        <f>IF($B224="","",(IFERROR(VLOOKUP($B224,ROOST_SITE_INFO!$B$3:$S$501,7,FALSE),"")))</f>
        <v/>
      </c>
      <c r="Q224" s="182" t="str">
        <f>IF($B224="","",(IFERROR(VLOOKUP($B224,ROOST_SITE_INFO!$B$3:$S$501,8,FALSE),"")))</f>
        <v/>
      </c>
      <c r="R224" s="182" t="str">
        <f>IF($B224="","",(IFERROR(VLOOKUP($B224,ROOST_SITE_INFO!$B$3:$S$501,9,FALSE),"")))</f>
        <v/>
      </c>
      <c r="S224" s="182" t="str">
        <f>IF($B224="","",(IFERROR(VLOOKUP($B224,ROOST_SITE_INFO!$B$3:$S$501,10,FALSE),"")))</f>
        <v/>
      </c>
      <c r="T224" s="182" t="str">
        <f>IF($B224="","",(IFERROR(VLOOKUP($B224,ROOST_SITE_INFO!$B$3:$S$501,11,FALSE),"")))</f>
        <v/>
      </c>
      <c r="U224" s="182" t="str">
        <f>IF($B224="","",(IFERROR(VLOOKUP($B224,ROOST_SITE_INFO!$B$3:$S$501,12,FALSE),"")))</f>
        <v/>
      </c>
      <c r="V224" s="182" t="str">
        <f>IF($B224="","",(IFERROR(VLOOKUP($B224,ROOST_SITE_INFO!$B$3:$S$501,13,FALSE),"")))</f>
        <v/>
      </c>
      <c r="W224" s="182" t="str">
        <f>IF($B224="","",(IFERROR(VLOOKUP($B224,ROOST_SITE_INFO!$B$3:$S$501,14,FALSE),"")))</f>
        <v/>
      </c>
      <c r="X224" s="182" t="str">
        <f>IF($B224="","",(IFERROR(VLOOKUP($B224,ROOST_SITE_INFO!$B$3:$S$501,15,FALSE),"")))</f>
        <v/>
      </c>
      <c r="Y224" s="182" t="str">
        <f>IF($B224="","",(IFERROR(VLOOKUP($B224,ROOST_SITE_INFO!$B$3:$S$501,16,FALSE),"")))</f>
        <v/>
      </c>
      <c r="Z224" s="182" t="str">
        <f>IF($B224="","",(IFERROR(VLOOKUP($B224,ROOST_SITE_INFO!$B$3:$S$501,17,FALSE),"")))</f>
        <v/>
      </c>
      <c r="AA224" s="182" t="str">
        <f>IF($B224="","",(IFERROR(VLOOKUP($B224,ROOST_SITE_INFO!$B$3:$S$501,18,FALSE),"")))</f>
        <v/>
      </c>
    </row>
    <row r="225" spans="1:27" x14ac:dyDescent="0.25">
      <c r="A225" s="180" t="str">
        <f>IF(ROOST_COUNT!B224=0,"",ROOST_COUNT!B224)</f>
        <v/>
      </c>
      <c r="B225" s="180" t="str">
        <f>IF(ROOST_COUNT!D224=0,"",ROOST_COUNT!D224)</f>
        <v/>
      </c>
      <c r="C225" s="180" t="str">
        <f>IF(ROOST_COUNT!C224=0,"",ROOST_COUNT!C224)</f>
        <v/>
      </c>
      <c r="D225" s="180" t="str">
        <f>IF(ROOST_COUNT!E224=0,"",ROOST_COUNT!E224)</f>
        <v/>
      </c>
      <c r="E225" s="181" t="str">
        <f>IF(ROOST_COUNT!F224=0,"",ROOST_COUNT!F224)</f>
        <v/>
      </c>
      <c r="F225" s="181" t="str">
        <f>IF(ROOST_COUNT!A224=0,"",ROOST_COUNT!A224)</f>
        <v/>
      </c>
      <c r="G225" s="182" t="str">
        <f>IF(ROOST_COUNT!G224=0,"",ROOST_COUNT!G224)</f>
        <v/>
      </c>
      <c r="H225" s="181" t="str">
        <f>IFERROR(VLOOKUP($A225,CAPTURE_DATA!$P$4:$T$500,3,FALSE),"")</f>
        <v/>
      </c>
      <c r="I225" s="181" t="str">
        <f>IFERROR(VLOOKUP($A225,CAPTURE_DATA!$P$4:$T$500,4,FALSE),"")</f>
        <v/>
      </c>
      <c r="J225" s="181" t="str">
        <f>IFERROR(VLOOKUP($A225,CAPTURE_DATA!$P$4:$T$500,5,FALSE),"")</f>
        <v/>
      </c>
      <c r="K225" s="181" t="str">
        <f>IFERROR(VLOOKUP($A225,CAPTURE_DATA!$P$4:$AC$500,14,FALSE),"")</f>
        <v/>
      </c>
      <c r="L225" s="182" t="str">
        <f>IF($B225="","",(IFERROR(VLOOKUP($B225,ROOST_SITE_INFO!$B$3:$S$501,3,FALSE),"")))</f>
        <v/>
      </c>
      <c r="M225" s="182" t="str">
        <f>IF($B225="","",(IFERROR(VLOOKUP($B225,ROOST_SITE_INFO!$B$3:$S$501,4,FALSE),"")))</f>
        <v/>
      </c>
      <c r="N225" s="182" t="str">
        <f>IF($B225="","",(IFERROR(VLOOKUP($B225,ROOST_SITE_INFO!$B$3:$S$501,5,FALSE),"")))</f>
        <v/>
      </c>
      <c r="O225" s="182" t="str">
        <f>IF($B225="","",(IFERROR(VLOOKUP($B225,ROOST_SITE_INFO!$B$3:$S$501,6,FALSE),"")))</f>
        <v/>
      </c>
      <c r="P225" s="182" t="str">
        <f>IF($B225="","",(IFERROR(VLOOKUP($B225,ROOST_SITE_INFO!$B$3:$S$501,7,FALSE),"")))</f>
        <v/>
      </c>
      <c r="Q225" s="182" t="str">
        <f>IF($B225="","",(IFERROR(VLOOKUP($B225,ROOST_SITE_INFO!$B$3:$S$501,8,FALSE),"")))</f>
        <v/>
      </c>
      <c r="R225" s="182" t="str">
        <f>IF($B225="","",(IFERROR(VLOOKUP($B225,ROOST_SITE_INFO!$B$3:$S$501,9,FALSE),"")))</f>
        <v/>
      </c>
      <c r="S225" s="182" t="str">
        <f>IF($B225="","",(IFERROR(VLOOKUP($B225,ROOST_SITE_INFO!$B$3:$S$501,10,FALSE),"")))</f>
        <v/>
      </c>
      <c r="T225" s="182" t="str">
        <f>IF($B225="","",(IFERROR(VLOOKUP($B225,ROOST_SITE_INFO!$B$3:$S$501,11,FALSE),"")))</f>
        <v/>
      </c>
      <c r="U225" s="182" t="str">
        <f>IF($B225="","",(IFERROR(VLOOKUP($B225,ROOST_SITE_INFO!$B$3:$S$501,12,FALSE),"")))</f>
        <v/>
      </c>
      <c r="V225" s="182" t="str">
        <f>IF($B225="","",(IFERROR(VLOOKUP($B225,ROOST_SITE_INFO!$B$3:$S$501,13,FALSE),"")))</f>
        <v/>
      </c>
      <c r="W225" s="182" t="str">
        <f>IF($B225="","",(IFERROR(VLOOKUP($B225,ROOST_SITE_INFO!$B$3:$S$501,14,FALSE),"")))</f>
        <v/>
      </c>
      <c r="X225" s="182" t="str">
        <f>IF($B225="","",(IFERROR(VLOOKUP($B225,ROOST_SITE_INFO!$B$3:$S$501,15,FALSE),"")))</f>
        <v/>
      </c>
      <c r="Y225" s="182" t="str">
        <f>IF($B225="","",(IFERROR(VLOOKUP($B225,ROOST_SITE_INFO!$B$3:$S$501,16,FALSE),"")))</f>
        <v/>
      </c>
      <c r="Z225" s="182" t="str">
        <f>IF($B225="","",(IFERROR(VLOOKUP($B225,ROOST_SITE_INFO!$B$3:$S$501,17,FALSE),"")))</f>
        <v/>
      </c>
      <c r="AA225" s="182" t="str">
        <f>IF($B225="","",(IFERROR(VLOOKUP($B225,ROOST_SITE_INFO!$B$3:$S$501,18,FALSE),"")))</f>
        <v/>
      </c>
    </row>
    <row r="226" spans="1:27" x14ac:dyDescent="0.25">
      <c r="A226" s="180" t="str">
        <f>IF(ROOST_COUNT!B225=0,"",ROOST_COUNT!B225)</f>
        <v/>
      </c>
      <c r="B226" s="180" t="str">
        <f>IF(ROOST_COUNT!D225=0,"",ROOST_COUNT!D225)</f>
        <v/>
      </c>
      <c r="C226" s="180" t="str">
        <f>IF(ROOST_COUNT!C225=0,"",ROOST_COUNT!C225)</f>
        <v/>
      </c>
      <c r="D226" s="180" t="str">
        <f>IF(ROOST_COUNT!E225=0,"",ROOST_COUNT!E225)</f>
        <v/>
      </c>
      <c r="E226" s="181" t="str">
        <f>IF(ROOST_COUNT!F225=0,"",ROOST_COUNT!F225)</f>
        <v/>
      </c>
      <c r="F226" s="181" t="str">
        <f>IF(ROOST_COUNT!A225=0,"",ROOST_COUNT!A225)</f>
        <v/>
      </c>
      <c r="G226" s="182" t="str">
        <f>IF(ROOST_COUNT!G225=0,"",ROOST_COUNT!G225)</f>
        <v/>
      </c>
      <c r="H226" s="181" t="str">
        <f>IFERROR(VLOOKUP($A226,CAPTURE_DATA!$P$4:$T$500,3,FALSE),"")</f>
        <v/>
      </c>
      <c r="I226" s="181" t="str">
        <f>IFERROR(VLOOKUP($A226,CAPTURE_DATA!$P$4:$T$500,4,FALSE),"")</f>
        <v/>
      </c>
      <c r="J226" s="181" t="str">
        <f>IFERROR(VLOOKUP($A226,CAPTURE_DATA!$P$4:$T$500,5,FALSE),"")</f>
        <v/>
      </c>
      <c r="K226" s="181" t="str">
        <f>IFERROR(VLOOKUP($A226,CAPTURE_DATA!$P$4:$AC$500,14,FALSE),"")</f>
        <v/>
      </c>
      <c r="L226" s="182" t="str">
        <f>IF($B226="","",(IFERROR(VLOOKUP($B226,ROOST_SITE_INFO!$B$3:$S$501,3,FALSE),"")))</f>
        <v/>
      </c>
      <c r="M226" s="182" t="str">
        <f>IF($B226="","",(IFERROR(VLOOKUP($B226,ROOST_SITE_INFO!$B$3:$S$501,4,FALSE),"")))</f>
        <v/>
      </c>
      <c r="N226" s="182" t="str">
        <f>IF($B226="","",(IFERROR(VLOOKUP($B226,ROOST_SITE_INFO!$B$3:$S$501,5,FALSE),"")))</f>
        <v/>
      </c>
      <c r="O226" s="182" t="str">
        <f>IF($B226="","",(IFERROR(VLOOKUP($B226,ROOST_SITE_INFO!$B$3:$S$501,6,FALSE),"")))</f>
        <v/>
      </c>
      <c r="P226" s="182" t="str">
        <f>IF($B226="","",(IFERROR(VLOOKUP($B226,ROOST_SITE_INFO!$B$3:$S$501,7,FALSE),"")))</f>
        <v/>
      </c>
      <c r="Q226" s="182" t="str">
        <f>IF($B226="","",(IFERROR(VLOOKUP($B226,ROOST_SITE_INFO!$B$3:$S$501,8,FALSE),"")))</f>
        <v/>
      </c>
      <c r="R226" s="182" t="str">
        <f>IF($B226="","",(IFERROR(VLOOKUP($B226,ROOST_SITE_INFO!$B$3:$S$501,9,FALSE),"")))</f>
        <v/>
      </c>
      <c r="S226" s="182" t="str">
        <f>IF($B226="","",(IFERROR(VLOOKUP($B226,ROOST_SITE_INFO!$B$3:$S$501,10,FALSE),"")))</f>
        <v/>
      </c>
      <c r="T226" s="182" t="str">
        <f>IF($B226="","",(IFERROR(VLOOKUP($B226,ROOST_SITE_INFO!$B$3:$S$501,11,FALSE),"")))</f>
        <v/>
      </c>
      <c r="U226" s="182" t="str">
        <f>IF($B226="","",(IFERROR(VLOOKUP($B226,ROOST_SITE_INFO!$B$3:$S$501,12,FALSE),"")))</f>
        <v/>
      </c>
      <c r="V226" s="182" t="str">
        <f>IF($B226="","",(IFERROR(VLOOKUP($B226,ROOST_SITE_INFO!$B$3:$S$501,13,FALSE),"")))</f>
        <v/>
      </c>
      <c r="W226" s="182" t="str">
        <f>IF($B226="","",(IFERROR(VLOOKUP($B226,ROOST_SITE_INFO!$B$3:$S$501,14,FALSE),"")))</f>
        <v/>
      </c>
      <c r="X226" s="182" t="str">
        <f>IF($B226="","",(IFERROR(VLOOKUP($B226,ROOST_SITE_INFO!$B$3:$S$501,15,FALSE),"")))</f>
        <v/>
      </c>
      <c r="Y226" s="182" t="str">
        <f>IF($B226="","",(IFERROR(VLOOKUP($B226,ROOST_SITE_INFO!$B$3:$S$501,16,FALSE),"")))</f>
        <v/>
      </c>
      <c r="Z226" s="182" t="str">
        <f>IF($B226="","",(IFERROR(VLOOKUP($B226,ROOST_SITE_INFO!$B$3:$S$501,17,FALSE),"")))</f>
        <v/>
      </c>
      <c r="AA226" s="182" t="str">
        <f>IF($B226="","",(IFERROR(VLOOKUP($B226,ROOST_SITE_INFO!$B$3:$S$501,18,FALSE),"")))</f>
        <v/>
      </c>
    </row>
    <row r="227" spans="1:27" x14ac:dyDescent="0.25">
      <c r="A227" s="180" t="str">
        <f>IF(ROOST_COUNT!B226=0,"",ROOST_COUNT!B226)</f>
        <v/>
      </c>
      <c r="B227" s="180" t="str">
        <f>IF(ROOST_COUNT!D226=0,"",ROOST_COUNT!D226)</f>
        <v/>
      </c>
      <c r="C227" s="180" t="str">
        <f>IF(ROOST_COUNT!C226=0,"",ROOST_COUNT!C226)</f>
        <v/>
      </c>
      <c r="D227" s="180" t="str">
        <f>IF(ROOST_COUNT!E226=0,"",ROOST_COUNT!E226)</f>
        <v/>
      </c>
      <c r="E227" s="181" t="str">
        <f>IF(ROOST_COUNT!F226=0,"",ROOST_COUNT!F226)</f>
        <v/>
      </c>
      <c r="F227" s="181" t="str">
        <f>IF(ROOST_COUNT!A226=0,"",ROOST_COUNT!A226)</f>
        <v/>
      </c>
      <c r="G227" s="182" t="str">
        <f>IF(ROOST_COUNT!G226=0,"",ROOST_COUNT!G226)</f>
        <v/>
      </c>
      <c r="H227" s="181" t="str">
        <f>IFERROR(VLOOKUP($A227,CAPTURE_DATA!$P$4:$T$500,3,FALSE),"")</f>
        <v/>
      </c>
      <c r="I227" s="181" t="str">
        <f>IFERROR(VLOOKUP($A227,CAPTURE_DATA!$P$4:$T$500,4,FALSE),"")</f>
        <v/>
      </c>
      <c r="J227" s="181" t="str">
        <f>IFERROR(VLOOKUP($A227,CAPTURE_DATA!$P$4:$T$500,5,FALSE),"")</f>
        <v/>
      </c>
      <c r="K227" s="181" t="str">
        <f>IFERROR(VLOOKUP($A227,CAPTURE_DATA!$P$4:$AC$500,14,FALSE),"")</f>
        <v/>
      </c>
      <c r="L227" s="182" t="str">
        <f>IF($B227="","",(IFERROR(VLOOKUP($B227,ROOST_SITE_INFO!$B$3:$S$501,3,FALSE),"")))</f>
        <v/>
      </c>
      <c r="M227" s="182" t="str">
        <f>IF($B227="","",(IFERROR(VLOOKUP($B227,ROOST_SITE_INFO!$B$3:$S$501,4,FALSE),"")))</f>
        <v/>
      </c>
      <c r="N227" s="182" t="str">
        <f>IF($B227="","",(IFERROR(VLOOKUP($B227,ROOST_SITE_INFO!$B$3:$S$501,5,FALSE),"")))</f>
        <v/>
      </c>
      <c r="O227" s="182" t="str">
        <f>IF($B227="","",(IFERROR(VLOOKUP($B227,ROOST_SITE_INFO!$B$3:$S$501,6,FALSE),"")))</f>
        <v/>
      </c>
      <c r="P227" s="182" t="str">
        <f>IF($B227="","",(IFERROR(VLOOKUP($B227,ROOST_SITE_INFO!$B$3:$S$501,7,FALSE),"")))</f>
        <v/>
      </c>
      <c r="Q227" s="182" t="str">
        <f>IF($B227="","",(IFERROR(VLOOKUP($B227,ROOST_SITE_INFO!$B$3:$S$501,8,FALSE),"")))</f>
        <v/>
      </c>
      <c r="R227" s="182" t="str">
        <f>IF($B227="","",(IFERROR(VLOOKUP($B227,ROOST_SITE_INFO!$B$3:$S$501,9,FALSE),"")))</f>
        <v/>
      </c>
      <c r="S227" s="182" t="str">
        <f>IF($B227="","",(IFERROR(VLOOKUP($B227,ROOST_SITE_INFO!$B$3:$S$501,10,FALSE),"")))</f>
        <v/>
      </c>
      <c r="T227" s="182" t="str">
        <f>IF($B227="","",(IFERROR(VLOOKUP($B227,ROOST_SITE_INFO!$B$3:$S$501,11,FALSE),"")))</f>
        <v/>
      </c>
      <c r="U227" s="182" t="str">
        <f>IF($B227="","",(IFERROR(VLOOKUP($B227,ROOST_SITE_INFO!$B$3:$S$501,12,FALSE),"")))</f>
        <v/>
      </c>
      <c r="V227" s="182" t="str">
        <f>IF($B227="","",(IFERROR(VLOOKUP($B227,ROOST_SITE_INFO!$B$3:$S$501,13,FALSE),"")))</f>
        <v/>
      </c>
      <c r="W227" s="182" t="str">
        <f>IF($B227="","",(IFERROR(VLOOKUP($B227,ROOST_SITE_INFO!$B$3:$S$501,14,FALSE),"")))</f>
        <v/>
      </c>
      <c r="X227" s="182" t="str">
        <f>IF($B227="","",(IFERROR(VLOOKUP($B227,ROOST_SITE_INFO!$B$3:$S$501,15,FALSE),"")))</f>
        <v/>
      </c>
      <c r="Y227" s="182" t="str">
        <f>IF($B227="","",(IFERROR(VLOOKUP($B227,ROOST_SITE_INFO!$B$3:$S$501,16,FALSE),"")))</f>
        <v/>
      </c>
      <c r="Z227" s="182" t="str">
        <f>IF($B227="","",(IFERROR(VLOOKUP($B227,ROOST_SITE_INFO!$B$3:$S$501,17,FALSE),"")))</f>
        <v/>
      </c>
      <c r="AA227" s="182" t="str">
        <f>IF($B227="","",(IFERROR(VLOOKUP($B227,ROOST_SITE_INFO!$B$3:$S$501,18,FALSE),"")))</f>
        <v/>
      </c>
    </row>
    <row r="228" spans="1:27" x14ac:dyDescent="0.25">
      <c r="A228" s="180" t="str">
        <f>IF(ROOST_COUNT!B227=0,"",ROOST_COUNT!B227)</f>
        <v/>
      </c>
      <c r="B228" s="180" t="str">
        <f>IF(ROOST_COUNT!D227=0,"",ROOST_COUNT!D227)</f>
        <v/>
      </c>
      <c r="C228" s="180" t="str">
        <f>IF(ROOST_COUNT!C227=0,"",ROOST_COUNT!C227)</f>
        <v/>
      </c>
      <c r="D228" s="180" t="str">
        <f>IF(ROOST_COUNT!E227=0,"",ROOST_COUNT!E227)</f>
        <v/>
      </c>
      <c r="E228" s="181" t="str">
        <f>IF(ROOST_COUNT!F227=0,"",ROOST_COUNT!F227)</f>
        <v/>
      </c>
      <c r="F228" s="181" t="str">
        <f>IF(ROOST_COUNT!A227=0,"",ROOST_COUNT!A227)</f>
        <v/>
      </c>
      <c r="G228" s="182" t="str">
        <f>IF(ROOST_COUNT!G227=0,"",ROOST_COUNT!G227)</f>
        <v/>
      </c>
      <c r="H228" s="181" t="str">
        <f>IFERROR(VLOOKUP($A228,CAPTURE_DATA!$P$4:$T$500,3,FALSE),"")</f>
        <v/>
      </c>
      <c r="I228" s="181" t="str">
        <f>IFERROR(VLOOKUP($A228,CAPTURE_DATA!$P$4:$T$500,4,FALSE),"")</f>
        <v/>
      </c>
      <c r="J228" s="181" t="str">
        <f>IFERROR(VLOOKUP($A228,CAPTURE_DATA!$P$4:$T$500,5,FALSE),"")</f>
        <v/>
      </c>
      <c r="K228" s="181" t="str">
        <f>IFERROR(VLOOKUP($A228,CAPTURE_DATA!$P$4:$AC$500,14,FALSE),"")</f>
        <v/>
      </c>
      <c r="L228" s="182" t="str">
        <f>IF($B228="","",(IFERROR(VLOOKUP($B228,ROOST_SITE_INFO!$B$3:$S$501,3,FALSE),"")))</f>
        <v/>
      </c>
      <c r="M228" s="182" t="str">
        <f>IF($B228="","",(IFERROR(VLOOKUP($B228,ROOST_SITE_INFO!$B$3:$S$501,4,FALSE),"")))</f>
        <v/>
      </c>
      <c r="N228" s="182" t="str">
        <f>IF($B228="","",(IFERROR(VLOOKUP($B228,ROOST_SITE_INFO!$B$3:$S$501,5,FALSE),"")))</f>
        <v/>
      </c>
      <c r="O228" s="182" t="str">
        <f>IF($B228="","",(IFERROR(VLOOKUP($B228,ROOST_SITE_INFO!$B$3:$S$501,6,FALSE),"")))</f>
        <v/>
      </c>
      <c r="P228" s="182" t="str">
        <f>IF($B228="","",(IFERROR(VLOOKUP($B228,ROOST_SITE_INFO!$B$3:$S$501,7,FALSE),"")))</f>
        <v/>
      </c>
      <c r="Q228" s="182" t="str">
        <f>IF($B228="","",(IFERROR(VLOOKUP($B228,ROOST_SITE_INFO!$B$3:$S$501,8,FALSE),"")))</f>
        <v/>
      </c>
      <c r="R228" s="182" t="str">
        <f>IF($B228="","",(IFERROR(VLOOKUP($B228,ROOST_SITE_INFO!$B$3:$S$501,9,FALSE),"")))</f>
        <v/>
      </c>
      <c r="S228" s="182" t="str">
        <f>IF($B228="","",(IFERROR(VLOOKUP($B228,ROOST_SITE_INFO!$B$3:$S$501,10,FALSE),"")))</f>
        <v/>
      </c>
      <c r="T228" s="182" t="str">
        <f>IF($B228="","",(IFERROR(VLOOKUP($B228,ROOST_SITE_INFO!$B$3:$S$501,11,FALSE),"")))</f>
        <v/>
      </c>
      <c r="U228" s="182" t="str">
        <f>IF($B228="","",(IFERROR(VLOOKUP($B228,ROOST_SITE_INFO!$B$3:$S$501,12,FALSE),"")))</f>
        <v/>
      </c>
      <c r="V228" s="182" t="str">
        <f>IF($B228="","",(IFERROR(VLOOKUP($B228,ROOST_SITE_INFO!$B$3:$S$501,13,FALSE),"")))</f>
        <v/>
      </c>
      <c r="W228" s="182" t="str">
        <f>IF($B228="","",(IFERROR(VLOOKUP($B228,ROOST_SITE_INFO!$B$3:$S$501,14,FALSE),"")))</f>
        <v/>
      </c>
      <c r="X228" s="182" t="str">
        <f>IF($B228="","",(IFERROR(VLOOKUP($B228,ROOST_SITE_INFO!$B$3:$S$501,15,FALSE),"")))</f>
        <v/>
      </c>
      <c r="Y228" s="182" t="str">
        <f>IF($B228="","",(IFERROR(VLOOKUP($B228,ROOST_SITE_INFO!$B$3:$S$501,16,FALSE),"")))</f>
        <v/>
      </c>
      <c r="Z228" s="182" t="str">
        <f>IF($B228="","",(IFERROR(VLOOKUP($B228,ROOST_SITE_INFO!$B$3:$S$501,17,FALSE),"")))</f>
        <v/>
      </c>
      <c r="AA228" s="182" t="str">
        <f>IF($B228="","",(IFERROR(VLOOKUP($B228,ROOST_SITE_INFO!$B$3:$S$501,18,FALSE),"")))</f>
        <v/>
      </c>
    </row>
    <row r="229" spans="1:27" x14ac:dyDescent="0.25">
      <c r="A229" s="180" t="str">
        <f>IF(ROOST_COUNT!B228=0,"",ROOST_COUNT!B228)</f>
        <v/>
      </c>
      <c r="B229" s="180" t="str">
        <f>IF(ROOST_COUNT!D228=0,"",ROOST_COUNT!D228)</f>
        <v/>
      </c>
      <c r="C229" s="180" t="str">
        <f>IF(ROOST_COUNT!C228=0,"",ROOST_COUNT!C228)</f>
        <v/>
      </c>
      <c r="D229" s="180" t="str">
        <f>IF(ROOST_COUNT!E228=0,"",ROOST_COUNT!E228)</f>
        <v/>
      </c>
      <c r="E229" s="181" t="str">
        <f>IF(ROOST_COUNT!F228=0,"",ROOST_COUNT!F228)</f>
        <v/>
      </c>
      <c r="F229" s="181" t="str">
        <f>IF(ROOST_COUNT!A228=0,"",ROOST_COUNT!A228)</f>
        <v/>
      </c>
      <c r="G229" s="182" t="str">
        <f>IF(ROOST_COUNT!G228=0,"",ROOST_COUNT!G228)</f>
        <v/>
      </c>
      <c r="H229" s="181" t="str">
        <f>IFERROR(VLOOKUP($A229,CAPTURE_DATA!$P$4:$T$500,3,FALSE),"")</f>
        <v/>
      </c>
      <c r="I229" s="181" t="str">
        <f>IFERROR(VLOOKUP($A229,CAPTURE_DATA!$P$4:$T$500,4,FALSE),"")</f>
        <v/>
      </c>
      <c r="J229" s="181" t="str">
        <f>IFERROR(VLOOKUP($A229,CAPTURE_DATA!$P$4:$T$500,5,FALSE),"")</f>
        <v/>
      </c>
      <c r="K229" s="181" t="str">
        <f>IFERROR(VLOOKUP($A229,CAPTURE_DATA!$P$4:$AC$500,14,FALSE),"")</f>
        <v/>
      </c>
      <c r="L229" s="182" t="str">
        <f>IF($B229="","",(IFERROR(VLOOKUP($B229,ROOST_SITE_INFO!$B$3:$S$501,3,FALSE),"")))</f>
        <v/>
      </c>
      <c r="M229" s="182" t="str">
        <f>IF($B229="","",(IFERROR(VLOOKUP($B229,ROOST_SITE_INFO!$B$3:$S$501,4,FALSE),"")))</f>
        <v/>
      </c>
      <c r="N229" s="182" t="str">
        <f>IF($B229="","",(IFERROR(VLOOKUP($B229,ROOST_SITE_INFO!$B$3:$S$501,5,FALSE),"")))</f>
        <v/>
      </c>
      <c r="O229" s="182" t="str">
        <f>IF($B229="","",(IFERROR(VLOOKUP($B229,ROOST_SITE_INFO!$B$3:$S$501,6,FALSE),"")))</f>
        <v/>
      </c>
      <c r="P229" s="182" t="str">
        <f>IF($B229="","",(IFERROR(VLOOKUP($B229,ROOST_SITE_INFO!$B$3:$S$501,7,FALSE),"")))</f>
        <v/>
      </c>
      <c r="Q229" s="182" t="str">
        <f>IF($B229="","",(IFERROR(VLOOKUP($B229,ROOST_SITE_INFO!$B$3:$S$501,8,FALSE),"")))</f>
        <v/>
      </c>
      <c r="R229" s="182" t="str">
        <f>IF($B229="","",(IFERROR(VLOOKUP($B229,ROOST_SITE_INFO!$B$3:$S$501,9,FALSE),"")))</f>
        <v/>
      </c>
      <c r="S229" s="182" t="str">
        <f>IF($B229="","",(IFERROR(VLOOKUP($B229,ROOST_SITE_INFO!$B$3:$S$501,10,FALSE),"")))</f>
        <v/>
      </c>
      <c r="T229" s="182" t="str">
        <f>IF($B229="","",(IFERROR(VLOOKUP($B229,ROOST_SITE_INFO!$B$3:$S$501,11,FALSE),"")))</f>
        <v/>
      </c>
      <c r="U229" s="182" t="str">
        <f>IF($B229="","",(IFERROR(VLOOKUP($B229,ROOST_SITE_INFO!$B$3:$S$501,12,FALSE),"")))</f>
        <v/>
      </c>
      <c r="V229" s="182" t="str">
        <f>IF($B229="","",(IFERROR(VLOOKUP($B229,ROOST_SITE_INFO!$B$3:$S$501,13,FALSE),"")))</f>
        <v/>
      </c>
      <c r="W229" s="182" t="str">
        <f>IF($B229="","",(IFERROR(VLOOKUP($B229,ROOST_SITE_INFO!$B$3:$S$501,14,FALSE),"")))</f>
        <v/>
      </c>
      <c r="X229" s="182" t="str">
        <f>IF($B229="","",(IFERROR(VLOOKUP($B229,ROOST_SITE_INFO!$B$3:$S$501,15,FALSE),"")))</f>
        <v/>
      </c>
      <c r="Y229" s="182" t="str">
        <f>IF($B229="","",(IFERROR(VLOOKUP($B229,ROOST_SITE_INFO!$B$3:$S$501,16,FALSE),"")))</f>
        <v/>
      </c>
      <c r="Z229" s="182" t="str">
        <f>IF($B229="","",(IFERROR(VLOOKUP($B229,ROOST_SITE_INFO!$B$3:$S$501,17,FALSE),"")))</f>
        <v/>
      </c>
      <c r="AA229" s="182" t="str">
        <f>IF($B229="","",(IFERROR(VLOOKUP($B229,ROOST_SITE_INFO!$B$3:$S$501,18,FALSE),"")))</f>
        <v/>
      </c>
    </row>
    <row r="230" spans="1:27" x14ac:dyDescent="0.25">
      <c r="A230" s="180" t="str">
        <f>IF(ROOST_COUNT!B229=0,"",ROOST_COUNT!B229)</f>
        <v/>
      </c>
      <c r="B230" s="180" t="str">
        <f>IF(ROOST_COUNT!D229=0,"",ROOST_COUNT!D229)</f>
        <v/>
      </c>
      <c r="C230" s="180" t="str">
        <f>IF(ROOST_COUNT!C229=0,"",ROOST_COUNT!C229)</f>
        <v/>
      </c>
      <c r="D230" s="180" t="str">
        <f>IF(ROOST_COUNT!E229=0,"",ROOST_COUNT!E229)</f>
        <v/>
      </c>
      <c r="E230" s="181" t="str">
        <f>IF(ROOST_COUNT!F229=0,"",ROOST_COUNT!F229)</f>
        <v/>
      </c>
      <c r="F230" s="181" t="str">
        <f>IF(ROOST_COUNT!A229=0,"",ROOST_COUNT!A229)</f>
        <v/>
      </c>
      <c r="G230" s="182" t="str">
        <f>IF(ROOST_COUNT!G229=0,"",ROOST_COUNT!G229)</f>
        <v/>
      </c>
      <c r="H230" s="181" t="str">
        <f>IFERROR(VLOOKUP($A230,CAPTURE_DATA!$P$4:$T$500,3,FALSE),"")</f>
        <v/>
      </c>
      <c r="I230" s="181" t="str">
        <f>IFERROR(VLOOKUP($A230,CAPTURE_DATA!$P$4:$T$500,4,FALSE),"")</f>
        <v/>
      </c>
      <c r="J230" s="181" t="str">
        <f>IFERROR(VLOOKUP($A230,CAPTURE_DATA!$P$4:$T$500,5,FALSE),"")</f>
        <v/>
      </c>
      <c r="K230" s="181" t="str">
        <f>IFERROR(VLOOKUP($A230,CAPTURE_DATA!$P$4:$AC$500,14,FALSE),"")</f>
        <v/>
      </c>
      <c r="L230" s="182" t="str">
        <f>IF($B230="","",(IFERROR(VLOOKUP($B230,ROOST_SITE_INFO!$B$3:$S$501,3,FALSE),"")))</f>
        <v/>
      </c>
      <c r="M230" s="182" t="str">
        <f>IF($B230="","",(IFERROR(VLOOKUP($B230,ROOST_SITE_INFO!$B$3:$S$501,4,FALSE),"")))</f>
        <v/>
      </c>
      <c r="N230" s="182" t="str">
        <f>IF($B230="","",(IFERROR(VLOOKUP($B230,ROOST_SITE_INFO!$B$3:$S$501,5,FALSE),"")))</f>
        <v/>
      </c>
      <c r="O230" s="182" t="str">
        <f>IF($B230="","",(IFERROR(VLOOKUP($B230,ROOST_SITE_INFO!$B$3:$S$501,6,FALSE),"")))</f>
        <v/>
      </c>
      <c r="P230" s="182" t="str">
        <f>IF($B230="","",(IFERROR(VLOOKUP($B230,ROOST_SITE_INFO!$B$3:$S$501,7,FALSE),"")))</f>
        <v/>
      </c>
      <c r="Q230" s="182" t="str">
        <f>IF($B230="","",(IFERROR(VLOOKUP($B230,ROOST_SITE_INFO!$B$3:$S$501,8,FALSE),"")))</f>
        <v/>
      </c>
      <c r="R230" s="182" t="str">
        <f>IF($B230="","",(IFERROR(VLOOKUP($B230,ROOST_SITE_INFO!$B$3:$S$501,9,FALSE),"")))</f>
        <v/>
      </c>
      <c r="S230" s="182" t="str">
        <f>IF($B230="","",(IFERROR(VLOOKUP($B230,ROOST_SITE_INFO!$B$3:$S$501,10,FALSE),"")))</f>
        <v/>
      </c>
      <c r="T230" s="182" t="str">
        <f>IF($B230="","",(IFERROR(VLOOKUP($B230,ROOST_SITE_INFO!$B$3:$S$501,11,FALSE),"")))</f>
        <v/>
      </c>
      <c r="U230" s="182" t="str">
        <f>IF($B230="","",(IFERROR(VLOOKUP($B230,ROOST_SITE_INFO!$B$3:$S$501,12,FALSE),"")))</f>
        <v/>
      </c>
      <c r="V230" s="182" t="str">
        <f>IF($B230="","",(IFERROR(VLOOKUP($B230,ROOST_SITE_INFO!$B$3:$S$501,13,FALSE),"")))</f>
        <v/>
      </c>
      <c r="W230" s="182" t="str">
        <f>IF($B230="","",(IFERROR(VLOOKUP($B230,ROOST_SITE_INFO!$B$3:$S$501,14,FALSE),"")))</f>
        <v/>
      </c>
      <c r="X230" s="182" t="str">
        <f>IF($B230="","",(IFERROR(VLOOKUP($B230,ROOST_SITE_INFO!$B$3:$S$501,15,FALSE),"")))</f>
        <v/>
      </c>
      <c r="Y230" s="182" t="str">
        <f>IF($B230="","",(IFERROR(VLOOKUP($B230,ROOST_SITE_INFO!$B$3:$S$501,16,FALSE),"")))</f>
        <v/>
      </c>
      <c r="Z230" s="182" t="str">
        <f>IF($B230="","",(IFERROR(VLOOKUP($B230,ROOST_SITE_INFO!$B$3:$S$501,17,FALSE),"")))</f>
        <v/>
      </c>
      <c r="AA230" s="182" t="str">
        <f>IF($B230="","",(IFERROR(VLOOKUP($B230,ROOST_SITE_INFO!$B$3:$S$501,18,FALSE),"")))</f>
        <v/>
      </c>
    </row>
    <row r="231" spans="1:27" x14ac:dyDescent="0.25">
      <c r="A231" s="180" t="str">
        <f>IF(ROOST_COUNT!B230=0,"",ROOST_COUNT!B230)</f>
        <v/>
      </c>
      <c r="B231" s="180" t="str">
        <f>IF(ROOST_COUNT!D230=0,"",ROOST_COUNT!D230)</f>
        <v/>
      </c>
      <c r="C231" s="180" t="str">
        <f>IF(ROOST_COUNT!C230=0,"",ROOST_COUNT!C230)</f>
        <v/>
      </c>
      <c r="D231" s="180" t="str">
        <f>IF(ROOST_COUNT!E230=0,"",ROOST_COUNT!E230)</f>
        <v/>
      </c>
      <c r="E231" s="181" t="str">
        <f>IF(ROOST_COUNT!F230=0,"",ROOST_COUNT!F230)</f>
        <v/>
      </c>
      <c r="F231" s="181" t="str">
        <f>IF(ROOST_COUNT!A230=0,"",ROOST_COUNT!A230)</f>
        <v/>
      </c>
      <c r="G231" s="182" t="str">
        <f>IF(ROOST_COUNT!G230=0,"",ROOST_COUNT!G230)</f>
        <v/>
      </c>
      <c r="H231" s="181" t="str">
        <f>IFERROR(VLOOKUP($A231,CAPTURE_DATA!$P$4:$T$500,3,FALSE),"")</f>
        <v/>
      </c>
      <c r="I231" s="181" t="str">
        <f>IFERROR(VLOOKUP($A231,CAPTURE_DATA!$P$4:$T$500,4,FALSE),"")</f>
        <v/>
      </c>
      <c r="J231" s="181" t="str">
        <f>IFERROR(VLOOKUP($A231,CAPTURE_DATA!$P$4:$T$500,5,FALSE),"")</f>
        <v/>
      </c>
      <c r="K231" s="181" t="str">
        <f>IFERROR(VLOOKUP($A231,CAPTURE_DATA!$P$4:$AC$500,14,FALSE),"")</f>
        <v/>
      </c>
      <c r="L231" s="182" t="str">
        <f>IF($B231="","",(IFERROR(VLOOKUP($B231,ROOST_SITE_INFO!$B$3:$S$501,3,FALSE),"")))</f>
        <v/>
      </c>
      <c r="M231" s="182" t="str">
        <f>IF($B231="","",(IFERROR(VLOOKUP($B231,ROOST_SITE_INFO!$B$3:$S$501,4,FALSE),"")))</f>
        <v/>
      </c>
      <c r="N231" s="182" t="str">
        <f>IF($B231="","",(IFERROR(VLOOKUP($B231,ROOST_SITE_INFO!$B$3:$S$501,5,FALSE),"")))</f>
        <v/>
      </c>
      <c r="O231" s="182" t="str">
        <f>IF($B231="","",(IFERROR(VLOOKUP($B231,ROOST_SITE_INFO!$B$3:$S$501,6,FALSE),"")))</f>
        <v/>
      </c>
      <c r="P231" s="182" t="str">
        <f>IF($B231="","",(IFERROR(VLOOKUP($B231,ROOST_SITE_INFO!$B$3:$S$501,7,FALSE),"")))</f>
        <v/>
      </c>
      <c r="Q231" s="182" t="str">
        <f>IF($B231="","",(IFERROR(VLOOKUP($B231,ROOST_SITE_INFO!$B$3:$S$501,8,FALSE),"")))</f>
        <v/>
      </c>
      <c r="R231" s="182" t="str">
        <f>IF($B231="","",(IFERROR(VLOOKUP($B231,ROOST_SITE_INFO!$B$3:$S$501,9,FALSE),"")))</f>
        <v/>
      </c>
      <c r="S231" s="182" t="str">
        <f>IF($B231="","",(IFERROR(VLOOKUP($B231,ROOST_SITE_INFO!$B$3:$S$501,10,FALSE),"")))</f>
        <v/>
      </c>
      <c r="T231" s="182" t="str">
        <f>IF($B231="","",(IFERROR(VLOOKUP($B231,ROOST_SITE_INFO!$B$3:$S$501,11,FALSE),"")))</f>
        <v/>
      </c>
      <c r="U231" s="182" t="str">
        <f>IF($B231="","",(IFERROR(VLOOKUP($B231,ROOST_SITE_INFO!$B$3:$S$501,12,FALSE),"")))</f>
        <v/>
      </c>
      <c r="V231" s="182" t="str">
        <f>IF($B231="","",(IFERROR(VLOOKUP($B231,ROOST_SITE_INFO!$B$3:$S$501,13,FALSE),"")))</f>
        <v/>
      </c>
      <c r="W231" s="182" t="str">
        <f>IF($B231="","",(IFERROR(VLOOKUP($B231,ROOST_SITE_INFO!$B$3:$S$501,14,FALSE),"")))</f>
        <v/>
      </c>
      <c r="X231" s="182" t="str">
        <f>IF($B231="","",(IFERROR(VLOOKUP($B231,ROOST_SITE_INFO!$B$3:$S$501,15,FALSE),"")))</f>
        <v/>
      </c>
      <c r="Y231" s="182" t="str">
        <f>IF($B231="","",(IFERROR(VLOOKUP($B231,ROOST_SITE_INFO!$B$3:$S$501,16,FALSE),"")))</f>
        <v/>
      </c>
      <c r="Z231" s="182" t="str">
        <f>IF($B231="","",(IFERROR(VLOOKUP($B231,ROOST_SITE_INFO!$B$3:$S$501,17,FALSE),"")))</f>
        <v/>
      </c>
      <c r="AA231" s="182" t="str">
        <f>IF($B231="","",(IFERROR(VLOOKUP($B231,ROOST_SITE_INFO!$B$3:$S$501,18,FALSE),"")))</f>
        <v/>
      </c>
    </row>
    <row r="232" spans="1:27" x14ac:dyDescent="0.25">
      <c r="A232" s="180" t="str">
        <f>IF(ROOST_COUNT!B231=0,"",ROOST_COUNT!B231)</f>
        <v/>
      </c>
      <c r="B232" s="180" t="str">
        <f>IF(ROOST_COUNT!D231=0,"",ROOST_COUNT!D231)</f>
        <v/>
      </c>
      <c r="C232" s="180" t="str">
        <f>IF(ROOST_COUNT!C231=0,"",ROOST_COUNT!C231)</f>
        <v/>
      </c>
      <c r="D232" s="180" t="str">
        <f>IF(ROOST_COUNT!E231=0,"",ROOST_COUNT!E231)</f>
        <v/>
      </c>
      <c r="E232" s="181" t="str">
        <f>IF(ROOST_COUNT!F231=0,"",ROOST_COUNT!F231)</f>
        <v/>
      </c>
      <c r="F232" s="181" t="str">
        <f>IF(ROOST_COUNT!A231=0,"",ROOST_COUNT!A231)</f>
        <v/>
      </c>
      <c r="G232" s="182" t="str">
        <f>IF(ROOST_COUNT!G231=0,"",ROOST_COUNT!G231)</f>
        <v/>
      </c>
      <c r="H232" s="181" t="str">
        <f>IFERROR(VLOOKUP($A232,CAPTURE_DATA!$P$4:$T$500,3,FALSE),"")</f>
        <v/>
      </c>
      <c r="I232" s="181" t="str">
        <f>IFERROR(VLOOKUP($A232,CAPTURE_DATA!$P$4:$T$500,4,FALSE),"")</f>
        <v/>
      </c>
      <c r="J232" s="181" t="str">
        <f>IFERROR(VLOOKUP($A232,CAPTURE_DATA!$P$4:$T$500,5,FALSE),"")</f>
        <v/>
      </c>
      <c r="K232" s="181" t="str">
        <f>IFERROR(VLOOKUP($A232,CAPTURE_DATA!$P$4:$AC$500,14,FALSE),"")</f>
        <v/>
      </c>
      <c r="L232" s="182" t="str">
        <f>IF($B232="","",(IFERROR(VLOOKUP($B232,ROOST_SITE_INFO!$B$3:$S$501,3,FALSE),"")))</f>
        <v/>
      </c>
      <c r="M232" s="182" t="str">
        <f>IF($B232="","",(IFERROR(VLOOKUP($B232,ROOST_SITE_INFO!$B$3:$S$501,4,FALSE),"")))</f>
        <v/>
      </c>
      <c r="N232" s="182" t="str">
        <f>IF($B232="","",(IFERROR(VLOOKUP($B232,ROOST_SITE_INFO!$B$3:$S$501,5,FALSE),"")))</f>
        <v/>
      </c>
      <c r="O232" s="182" t="str">
        <f>IF($B232="","",(IFERROR(VLOOKUP($B232,ROOST_SITE_INFO!$B$3:$S$501,6,FALSE),"")))</f>
        <v/>
      </c>
      <c r="P232" s="182" t="str">
        <f>IF($B232="","",(IFERROR(VLOOKUP($B232,ROOST_SITE_INFO!$B$3:$S$501,7,FALSE),"")))</f>
        <v/>
      </c>
      <c r="Q232" s="182" t="str">
        <f>IF($B232="","",(IFERROR(VLOOKUP($B232,ROOST_SITE_INFO!$B$3:$S$501,8,FALSE),"")))</f>
        <v/>
      </c>
      <c r="R232" s="182" t="str">
        <f>IF($B232="","",(IFERROR(VLOOKUP($B232,ROOST_SITE_INFO!$B$3:$S$501,9,FALSE),"")))</f>
        <v/>
      </c>
      <c r="S232" s="182" t="str">
        <f>IF($B232="","",(IFERROR(VLOOKUP($B232,ROOST_SITE_INFO!$B$3:$S$501,10,FALSE),"")))</f>
        <v/>
      </c>
      <c r="T232" s="182" t="str">
        <f>IF($B232="","",(IFERROR(VLOOKUP($B232,ROOST_SITE_INFO!$B$3:$S$501,11,FALSE),"")))</f>
        <v/>
      </c>
      <c r="U232" s="182" t="str">
        <f>IF($B232="","",(IFERROR(VLOOKUP($B232,ROOST_SITE_INFO!$B$3:$S$501,12,FALSE),"")))</f>
        <v/>
      </c>
      <c r="V232" s="182" t="str">
        <f>IF($B232="","",(IFERROR(VLOOKUP($B232,ROOST_SITE_INFO!$B$3:$S$501,13,FALSE),"")))</f>
        <v/>
      </c>
      <c r="W232" s="182" t="str">
        <f>IF($B232="","",(IFERROR(VLOOKUP($B232,ROOST_SITE_INFO!$B$3:$S$501,14,FALSE),"")))</f>
        <v/>
      </c>
      <c r="X232" s="182" t="str">
        <f>IF($B232="","",(IFERROR(VLOOKUP($B232,ROOST_SITE_INFO!$B$3:$S$501,15,FALSE),"")))</f>
        <v/>
      </c>
      <c r="Y232" s="182" t="str">
        <f>IF($B232="","",(IFERROR(VLOOKUP($B232,ROOST_SITE_INFO!$B$3:$S$501,16,FALSE),"")))</f>
        <v/>
      </c>
      <c r="Z232" s="182" t="str">
        <f>IF($B232="","",(IFERROR(VLOOKUP($B232,ROOST_SITE_INFO!$B$3:$S$501,17,FALSE),"")))</f>
        <v/>
      </c>
      <c r="AA232" s="182" t="str">
        <f>IF($B232="","",(IFERROR(VLOOKUP($B232,ROOST_SITE_INFO!$B$3:$S$501,18,FALSE),"")))</f>
        <v/>
      </c>
    </row>
    <row r="233" spans="1:27" x14ac:dyDescent="0.25">
      <c r="A233" s="180" t="str">
        <f>IF(ROOST_COUNT!B232=0,"",ROOST_COUNT!B232)</f>
        <v/>
      </c>
      <c r="B233" s="180" t="str">
        <f>IF(ROOST_COUNT!D232=0,"",ROOST_COUNT!D232)</f>
        <v/>
      </c>
      <c r="C233" s="180" t="str">
        <f>IF(ROOST_COUNT!C232=0,"",ROOST_COUNT!C232)</f>
        <v/>
      </c>
      <c r="D233" s="180" t="str">
        <f>IF(ROOST_COUNT!E232=0,"",ROOST_COUNT!E232)</f>
        <v/>
      </c>
      <c r="E233" s="181" t="str">
        <f>IF(ROOST_COUNT!F232=0,"",ROOST_COUNT!F232)</f>
        <v/>
      </c>
      <c r="F233" s="181" t="str">
        <f>IF(ROOST_COUNT!A232=0,"",ROOST_COUNT!A232)</f>
        <v/>
      </c>
      <c r="G233" s="182" t="str">
        <f>IF(ROOST_COUNT!G232=0,"",ROOST_COUNT!G232)</f>
        <v/>
      </c>
      <c r="H233" s="181" t="str">
        <f>IFERROR(VLOOKUP($A233,CAPTURE_DATA!$P$4:$T$500,3,FALSE),"")</f>
        <v/>
      </c>
      <c r="I233" s="181" t="str">
        <f>IFERROR(VLOOKUP($A233,CAPTURE_DATA!$P$4:$T$500,4,FALSE),"")</f>
        <v/>
      </c>
      <c r="J233" s="181" t="str">
        <f>IFERROR(VLOOKUP($A233,CAPTURE_DATA!$P$4:$T$500,5,FALSE),"")</f>
        <v/>
      </c>
      <c r="K233" s="181" t="str">
        <f>IFERROR(VLOOKUP($A233,CAPTURE_DATA!$P$4:$AC$500,14,FALSE),"")</f>
        <v/>
      </c>
      <c r="L233" s="182" t="str">
        <f>IF($B233="","",(IFERROR(VLOOKUP($B233,ROOST_SITE_INFO!$B$3:$S$501,3,FALSE),"")))</f>
        <v/>
      </c>
      <c r="M233" s="182" t="str">
        <f>IF($B233="","",(IFERROR(VLOOKUP($B233,ROOST_SITE_INFO!$B$3:$S$501,4,FALSE),"")))</f>
        <v/>
      </c>
      <c r="N233" s="182" t="str">
        <f>IF($B233="","",(IFERROR(VLOOKUP($B233,ROOST_SITE_INFO!$B$3:$S$501,5,FALSE),"")))</f>
        <v/>
      </c>
      <c r="O233" s="182" t="str">
        <f>IF($B233="","",(IFERROR(VLOOKUP($B233,ROOST_SITE_INFO!$B$3:$S$501,6,FALSE),"")))</f>
        <v/>
      </c>
      <c r="P233" s="182" t="str">
        <f>IF($B233="","",(IFERROR(VLOOKUP($B233,ROOST_SITE_INFO!$B$3:$S$501,7,FALSE),"")))</f>
        <v/>
      </c>
      <c r="Q233" s="182" t="str">
        <f>IF($B233="","",(IFERROR(VLOOKUP($B233,ROOST_SITE_INFO!$B$3:$S$501,8,FALSE),"")))</f>
        <v/>
      </c>
      <c r="R233" s="182" t="str">
        <f>IF($B233="","",(IFERROR(VLOOKUP($B233,ROOST_SITE_INFO!$B$3:$S$501,9,FALSE),"")))</f>
        <v/>
      </c>
      <c r="S233" s="182" t="str">
        <f>IF($B233="","",(IFERROR(VLOOKUP($B233,ROOST_SITE_INFO!$B$3:$S$501,10,FALSE),"")))</f>
        <v/>
      </c>
      <c r="T233" s="182" t="str">
        <f>IF($B233="","",(IFERROR(VLOOKUP($B233,ROOST_SITE_INFO!$B$3:$S$501,11,FALSE),"")))</f>
        <v/>
      </c>
      <c r="U233" s="182" t="str">
        <f>IF($B233="","",(IFERROR(VLOOKUP($B233,ROOST_SITE_INFO!$B$3:$S$501,12,FALSE),"")))</f>
        <v/>
      </c>
      <c r="V233" s="182" t="str">
        <f>IF($B233="","",(IFERROR(VLOOKUP($B233,ROOST_SITE_INFO!$B$3:$S$501,13,FALSE),"")))</f>
        <v/>
      </c>
      <c r="W233" s="182" t="str">
        <f>IF($B233="","",(IFERROR(VLOOKUP($B233,ROOST_SITE_INFO!$B$3:$S$501,14,FALSE),"")))</f>
        <v/>
      </c>
      <c r="X233" s="182" t="str">
        <f>IF($B233="","",(IFERROR(VLOOKUP($B233,ROOST_SITE_INFO!$B$3:$S$501,15,FALSE),"")))</f>
        <v/>
      </c>
      <c r="Y233" s="182" t="str">
        <f>IF($B233="","",(IFERROR(VLOOKUP($B233,ROOST_SITE_INFO!$B$3:$S$501,16,FALSE),"")))</f>
        <v/>
      </c>
      <c r="Z233" s="182" t="str">
        <f>IF($B233="","",(IFERROR(VLOOKUP($B233,ROOST_SITE_INFO!$B$3:$S$501,17,FALSE),"")))</f>
        <v/>
      </c>
      <c r="AA233" s="182" t="str">
        <f>IF($B233="","",(IFERROR(VLOOKUP($B233,ROOST_SITE_INFO!$B$3:$S$501,18,FALSE),"")))</f>
        <v/>
      </c>
    </row>
    <row r="234" spans="1:27" x14ac:dyDescent="0.25">
      <c r="A234" s="180" t="str">
        <f>IF(ROOST_COUNT!B233=0,"",ROOST_COUNT!B233)</f>
        <v/>
      </c>
      <c r="B234" s="180" t="str">
        <f>IF(ROOST_COUNT!D233=0,"",ROOST_COUNT!D233)</f>
        <v/>
      </c>
      <c r="C234" s="180" t="str">
        <f>IF(ROOST_COUNT!C233=0,"",ROOST_COUNT!C233)</f>
        <v/>
      </c>
      <c r="D234" s="180" t="str">
        <f>IF(ROOST_COUNT!E233=0,"",ROOST_COUNT!E233)</f>
        <v/>
      </c>
      <c r="E234" s="181" t="str">
        <f>IF(ROOST_COUNT!F233=0,"",ROOST_COUNT!F233)</f>
        <v/>
      </c>
      <c r="F234" s="181" t="str">
        <f>IF(ROOST_COUNT!A233=0,"",ROOST_COUNT!A233)</f>
        <v/>
      </c>
      <c r="G234" s="182" t="str">
        <f>IF(ROOST_COUNT!G233=0,"",ROOST_COUNT!G233)</f>
        <v/>
      </c>
      <c r="H234" s="181" t="str">
        <f>IFERROR(VLOOKUP($A234,CAPTURE_DATA!$P$4:$T$500,3,FALSE),"")</f>
        <v/>
      </c>
      <c r="I234" s="181" t="str">
        <f>IFERROR(VLOOKUP($A234,CAPTURE_DATA!$P$4:$T$500,4,FALSE),"")</f>
        <v/>
      </c>
      <c r="J234" s="181" t="str">
        <f>IFERROR(VLOOKUP($A234,CAPTURE_DATA!$P$4:$T$500,5,FALSE),"")</f>
        <v/>
      </c>
      <c r="K234" s="181" t="str">
        <f>IFERROR(VLOOKUP($A234,CAPTURE_DATA!$P$4:$AC$500,14,FALSE),"")</f>
        <v/>
      </c>
      <c r="L234" s="182" t="str">
        <f>IF($B234="","",(IFERROR(VLOOKUP($B234,ROOST_SITE_INFO!$B$3:$S$501,3,FALSE),"")))</f>
        <v/>
      </c>
      <c r="M234" s="182" t="str">
        <f>IF($B234="","",(IFERROR(VLOOKUP($B234,ROOST_SITE_INFO!$B$3:$S$501,4,FALSE),"")))</f>
        <v/>
      </c>
      <c r="N234" s="182" t="str">
        <f>IF($B234="","",(IFERROR(VLOOKUP($B234,ROOST_SITE_INFO!$B$3:$S$501,5,FALSE),"")))</f>
        <v/>
      </c>
      <c r="O234" s="182" t="str">
        <f>IF($B234="","",(IFERROR(VLOOKUP($B234,ROOST_SITE_INFO!$B$3:$S$501,6,FALSE),"")))</f>
        <v/>
      </c>
      <c r="P234" s="182" t="str">
        <f>IF($B234="","",(IFERROR(VLOOKUP($B234,ROOST_SITE_INFO!$B$3:$S$501,7,FALSE),"")))</f>
        <v/>
      </c>
      <c r="Q234" s="182" t="str">
        <f>IF($B234="","",(IFERROR(VLOOKUP($B234,ROOST_SITE_INFO!$B$3:$S$501,8,FALSE),"")))</f>
        <v/>
      </c>
      <c r="R234" s="182" t="str">
        <f>IF($B234="","",(IFERROR(VLOOKUP($B234,ROOST_SITE_INFO!$B$3:$S$501,9,FALSE),"")))</f>
        <v/>
      </c>
      <c r="S234" s="182" t="str">
        <f>IF($B234="","",(IFERROR(VLOOKUP($B234,ROOST_SITE_INFO!$B$3:$S$501,10,FALSE),"")))</f>
        <v/>
      </c>
      <c r="T234" s="182" t="str">
        <f>IF($B234="","",(IFERROR(VLOOKUP($B234,ROOST_SITE_INFO!$B$3:$S$501,11,FALSE),"")))</f>
        <v/>
      </c>
      <c r="U234" s="182" t="str">
        <f>IF($B234="","",(IFERROR(VLOOKUP($B234,ROOST_SITE_INFO!$B$3:$S$501,12,FALSE),"")))</f>
        <v/>
      </c>
      <c r="V234" s="182" t="str">
        <f>IF($B234="","",(IFERROR(VLOOKUP($B234,ROOST_SITE_INFO!$B$3:$S$501,13,FALSE),"")))</f>
        <v/>
      </c>
      <c r="W234" s="182" t="str">
        <f>IF($B234="","",(IFERROR(VLOOKUP($B234,ROOST_SITE_INFO!$B$3:$S$501,14,FALSE),"")))</f>
        <v/>
      </c>
      <c r="X234" s="182" t="str">
        <f>IF($B234="","",(IFERROR(VLOOKUP($B234,ROOST_SITE_INFO!$B$3:$S$501,15,FALSE),"")))</f>
        <v/>
      </c>
      <c r="Y234" s="182" t="str">
        <f>IF($B234="","",(IFERROR(VLOOKUP($B234,ROOST_SITE_INFO!$B$3:$S$501,16,FALSE),"")))</f>
        <v/>
      </c>
      <c r="Z234" s="182" t="str">
        <f>IF($B234="","",(IFERROR(VLOOKUP($B234,ROOST_SITE_INFO!$B$3:$S$501,17,FALSE),"")))</f>
        <v/>
      </c>
      <c r="AA234" s="182" t="str">
        <f>IF($B234="","",(IFERROR(VLOOKUP($B234,ROOST_SITE_INFO!$B$3:$S$501,18,FALSE),"")))</f>
        <v/>
      </c>
    </row>
    <row r="235" spans="1:27" x14ac:dyDescent="0.25">
      <c r="A235" s="180" t="str">
        <f>IF(ROOST_COUNT!B234=0,"",ROOST_COUNT!B234)</f>
        <v/>
      </c>
      <c r="B235" s="180" t="str">
        <f>IF(ROOST_COUNT!D234=0,"",ROOST_COUNT!D234)</f>
        <v/>
      </c>
      <c r="C235" s="180" t="str">
        <f>IF(ROOST_COUNT!C234=0,"",ROOST_COUNT!C234)</f>
        <v/>
      </c>
      <c r="D235" s="180" t="str">
        <f>IF(ROOST_COUNT!E234=0,"",ROOST_COUNT!E234)</f>
        <v/>
      </c>
      <c r="E235" s="181" t="str">
        <f>IF(ROOST_COUNT!F234=0,"",ROOST_COUNT!F234)</f>
        <v/>
      </c>
      <c r="F235" s="181" t="str">
        <f>IF(ROOST_COUNT!A234=0,"",ROOST_COUNT!A234)</f>
        <v/>
      </c>
      <c r="G235" s="182" t="str">
        <f>IF(ROOST_COUNT!G234=0,"",ROOST_COUNT!G234)</f>
        <v/>
      </c>
      <c r="H235" s="181" t="str">
        <f>IFERROR(VLOOKUP($A235,CAPTURE_DATA!$P$4:$T$500,3,FALSE),"")</f>
        <v/>
      </c>
      <c r="I235" s="181" t="str">
        <f>IFERROR(VLOOKUP($A235,CAPTURE_DATA!$P$4:$T$500,4,FALSE),"")</f>
        <v/>
      </c>
      <c r="J235" s="181" t="str">
        <f>IFERROR(VLOOKUP($A235,CAPTURE_DATA!$P$4:$T$500,5,FALSE),"")</f>
        <v/>
      </c>
      <c r="K235" s="181" t="str">
        <f>IFERROR(VLOOKUP($A235,CAPTURE_DATA!$P$4:$AC$500,14,FALSE),"")</f>
        <v/>
      </c>
      <c r="L235" s="182" t="str">
        <f>IF($B235="","",(IFERROR(VLOOKUP($B235,ROOST_SITE_INFO!$B$3:$S$501,3,FALSE),"")))</f>
        <v/>
      </c>
      <c r="M235" s="182" t="str">
        <f>IF($B235="","",(IFERROR(VLOOKUP($B235,ROOST_SITE_INFO!$B$3:$S$501,4,FALSE),"")))</f>
        <v/>
      </c>
      <c r="N235" s="182" t="str">
        <f>IF($B235="","",(IFERROR(VLOOKUP($B235,ROOST_SITE_INFO!$B$3:$S$501,5,FALSE),"")))</f>
        <v/>
      </c>
      <c r="O235" s="182" t="str">
        <f>IF($B235="","",(IFERROR(VLOOKUP($B235,ROOST_SITE_INFO!$B$3:$S$501,6,FALSE),"")))</f>
        <v/>
      </c>
      <c r="P235" s="182" t="str">
        <f>IF($B235="","",(IFERROR(VLOOKUP($B235,ROOST_SITE_INFO!$B$3:$S$501,7,FALSE),"")))</f>
        <v/>
      </c>
      <c r="Q235" s="182" t="str">
        <f>IF($B235="","",(IFERROR(VLOOKUP($B235,ROOST_SITE_INFO!$B$3:$S$501,8,FALSE),"")))</f>
        <v/>
      </c>
      <c r="R235" s="182" t="str">
        <f>IF($B235="","",(IFERROR(VLOOKUP($B235,ROOST_SITE_INFO!$B$3:$S$501,9,FALSE),"")))</f>
        <v/>
      </c>
      <c r="S235" s="182" t="str">
        <f>IF($B235="","",(IFERROR(VLOOKUP($B235,ROOST_SITE_INFO!$B$3:$S$501,10,FALSE),"")))</f>
        <v/>
      </c>
      <c r="T235" s="182" t="str">
        <f>IF($B235="","",(IFERROR(VLOOKUP($B235,ROOST_SITE_INFO!$B$3:$S$501,11,FALSE),"")))</f>
        <v/>
      </c>
      <c r="U235" s="182" t="str">
        <f>IF($B235="","",(IFERROR(VLOOKUP($B235,ROOST_SITE_INFO!$B$3:$S$501,12,FALSE),"")))</f>
        <v/>
      </c>
      <c r="V235" s="182" t="str">
        <f>IF($B235="","",(IFERROR(VLOOKUP($B235,ROOST_SITE_INFO!$B$3:$S$501,13,FALSE),"")))</f>
        <v/>
      </c>
      <c r="W235" s="182" t="str">
        <f>IF($B235="","",(IFERROR(VLOOKUP($B235,ROOST_SITE_INFO!$B$3:$S$501,14,FALSE),"")))</f>
        <v/>
      </c>
      <c r="X235" s="182" t="str">
        <f>IF($B235="","",(IFERROR(VLOOKUP($B235,ROOST_SITE_INFO!$B$3:$S$501,15,FALSE),"")))</f>
        <v/>
      </c>
      <c r="Y235" s="182" t="str">
        <f>IF($B235="","",(IFERROR(VLOOKUP($B235,ROOST_SITE_INFO!$B$3:$S$501,16,FALSE),"")))</f>
        <v/>
      </c>
      <c r="Z235" s="182" t="str">
        <f>IF($B235="","",(IFERROR(VLOOKUP($B235,ROOST_SITE_INFO!$B$3:$S$501,17,FALSE),"")))</f>
        <v/>
      </c>
      <c r="AA235" s="182" t="str">
        <f>IF($B235="","",(IFERROR(VLOOKUP($B235,ROOST_SITE_INFO!$B$3:$S$501,18,FALSE),"")))</f>
        <v/>
      </c>
    </row>
    <row r="236" spans="1:27" x14ac:dyDescent="0.25">
      <c r="A236" s="180" t="str">
        <f>IF(ROOST_COUNT!B235=0,"",ROOST_COUNT!B235)</f>
        <v/>
      </c>
      <c r="B236" s="180" t="str">
        <f>IF(ROOST_COUNT!D235=0,"",ROOST_COUNT!D235)</f>
        <v/>
      </c>
      <c r="C236" s="180" t="str">
        <f>IF(ROOST_COUNT!C235=0,"",ROOST_COUNT!C235)</f>
        <v/>
      </c>
      <c r="D236" s="180" t="str">
        <f>IF(ROOST_COUNT!E235=0,"",ROOST_COUNT!E235)</f>
        <v/>
      </c>
      <c r="E236" s="181" t="str">
        <f>IF(ROOST_COUNT!F235=0,"",ROOST_COUNT!F235)</f>
        <v/>
      </c>
      <c r="F236" s="181" t="str">
        <f>IF(ROOST_COUNT!A235=0,"",ROOST_COUNT!A235)</f>
        <v/>
      </c>
      <c r="G236" s="182" t="str">
        <f>IF(ROOST_COUNT!G235=0,"",ROOST_COUNT!G235)</f>
        <v/>
      </c>
      <c r="H236" s="181" t="str">
        <f>IFERROR(VLOOKUP($A236,CAPTURE_DATA!$P$4:$T$500,3,FALSE),"")</f>
        <v/>
      </c>
      <c r="I236" s="181" t="str">
        <f>IFERROR(VLOOKUP($A236,CAPTURE_DATA!$P$4:$T$500,4,FALSE),"")</f>
        <v/>
      </c>
      <c r="J236" s="181" t="str">
        <f>IFERROR(VLOOKUP($A236,CAPTURE_DATA!$P$4:$T$500,5,FALSE),"")</f>
        <v/>
      </c>
      <c r="K236" s="181" t="str">
        <f>IFERROR(VLOOKUP($A236,CAPTURE_DATA!$P$4:$AC$500,14,FALSE),"")</f>
        <v/>
      </c>
      <c r="L236" s="182" t="str">
        <f>IF($B236="","",(IFERROR(VLOOKUP($B236,ROOST_SITE_INFO!$B$3:$S$501,3,FALSE),"")))</f>
        <v/>
      </c>
      <c r="M236" s="182" t="str">
        <f>IF($B236="","",(IFERROR(VLOOKUP($B236,ROOST_SITE_INFO!$B$3:$S$501,4,FALSE),"")))</f>
        <v/>
      </c>
      <c r="N236" s="182" t="str">
        <f>IF($B236="","",(IFERROR(VLOOKUP($B236,ROOST_SITE_INFO!$B$3:$S$501,5,FALSE),"")))</f>
        <v/>
      </c>
      <c r="O236" s="182" t="str">
        <f>IF($B236="","",(IFERROR(VLOOKUP($B236,ROOST_SITE_INFO!$B$3:$S$501,6,FALSE),"")))</f>
        <v/>
      </c>
      <c r="P236" s="182" t="str">
        <f>IF($B236="","",(IFERROR(VLOOKUP($B236,ROOST_SITE_INFO!$B$3:$S$501,7,FALSE),"")))</f>
        <v/>
      </c>
      <c r="Q236" s="182" t="str">
        <f>IF($B236="","",(IFERROR(VLOOKUP($B236,ROOST_SITE_INFO!$B$3:$S$501,8,FALSE),"")))</f>
        <v/>
      </c>
      <c r="R236" s="182" t="str">
        <f>IF($B236="","",(IFERROR(VLOOKUP($B236,ROOST_SITE_INFO!$B$3:$S$501,9,FALSE),"")))</f>
        <v/>
      </c>
      <c r="S236" s="182" t="str">
        <f>IF($B236="","",(IFERROR(VLOOKUP($B236,ROOST_SITE_INFO!$B$3:$S$501,10,FALSE),"")))</f>
        <v/>
      </c>
      <c r="T236" s="182" t="str">
        <f>IF($B236="","",(IFERROR(VLOOKUP($B236,ROOST_SITE_INFO!$B$3:$S$501,11,FALSE),"")))</f>
        <v/>
      </c>
      <c r="U236" s="182" t="str">
        <f>IF($B236="","",(IFERROR(VLOOKUP($B236,ROOST_SITE_INFO!$B$3:$S$501,12,FALSE),"")))</f>
        <v/>
      </c>
      <c r="V236" s="182" t="str">
        <f>IF($B236="","",(IFERROR(VLOOKUP($B236,ROOST_SITE_INFO!$B$3:$S$501,13,FALSE),"")))</f>
        <v/>
      </c>
      <c r="W236" s="182" t="str">
        <f>IF($B236="","",(IFERROR(VLOOKUP($B236,ROOST_SITE_INFO!$B$3:$S$501,14,FALSE),"")))</f>
        <v/>
      </c>
      <c r="X236" s="182" t="str">
        <f>IF($B236="","",(IFERROR(VLOOKUP($B236,ROOST_SITE_INFO!$B$3:$S$501,15,FALSE),"")))</f>
        <v/>
      </c>
      <c r="Y236" s="182" t="str">
        <f>IF($B236="","",(IFERROR(VLOOKUP($B236,ROOST_SITE_INFO!$B$3:$S$501,16,FALSE),"")))</f>
        <v/>
      </c>
      <c r="Z236" s="182" t="str">
        <f>IF($B236="","",(IFERROR(VLOOKUP($B236,ROOST_SITE_INFO!$B$3:$S$501,17,FALSE),"")))</f>
        <v/>
      </c>
      <c r="AA236" s="182" t="str">
        <f>IF($B236="","",(IFERROR(VLOOKUP($B236,ROOST_SITE_INFO!$B$3:$S$501,18,FALSE),"")))</f>
        <v/>
      </c>
    </row>
    <row r="237" spans="1:27" x14ac:dyDescent="0.25">
      <c r="A237" s="180" t="str">
        <f>IF(ROOST_COUNT!B236=0,"",ROOST_COUNT!B236)</f>
        <v/>
      </c>
      <c r="B237" s="180" t="str">
        <f>IF(ROOST_COUNT!D236=0,"",ROOST_COUNT!D236)</f>
        <v/>
      </c>
      <c r="C237" s="180" t="str">
        <f>IF(ROOST_COUNT!C236=0,"",ROOST_COUNT!C236)</f>
        <v/>
      </c>
      <c r="D237" s="180" t="str">
        <f>IF(ROOST_COUNT!E236=0,"",ROOST_COUNT!E236)</f>
        <v/>
      </c>
      <c r="E237" s="181" t="str">
        <f>IF(ROOST_COUNT!F236=0,"",ROOST_COUNT!F236)</f>
        <v/>
      </c>
      <c r="F237" s="181" t="str">
        <f>IF(ROOST_COUNT!A236=0,"",ROOST_COUNT!A236)</f>
        <v/>
      </c>
      <c r="G237" s="182" t="str">
        <f>IF(ROOST_COUNT!G236=0,"",ROOST_COUNT!G236)</f>
        <v/>
      </c>
      <c r="H237" s="181" t="str">
        <f>IFERROR(VLOOKUP($A237,CAPTURE_DATA!$P$4:$T$500,3,FALSE),"")</f>
        <v/>
      </c>
      <c r="I237" s="181" t="str">
        <f>IFERROR(VLOOKUP($A237,CAPTURE_DATA!$P$4:$T$500,4,FALSE),"")</f>
        <v/>
      </c>
      <c r="J237" s="181" t="str">
        <f>IFERROR(VLOOKUP($A237,CAPTURE_DATA!$P$4:$T$500,5,FALSE),"")</f>
        <v/>
      </c>
      <c r="K237" s="181" t="str">
        <f>IFERROR(VLOOKUP($A237,CAPTURE_DATA!$P$4:$AC$500,14,FALSE),"")</f>
        <v/>
      </c>
      <c r="L237" s="182" t="str">
        <f>IF($B237="","",(IFERROR(VLOOKUP($B237,ROOST_SITE_INFO!$B$3:$S$501,3,FALSE),"")))</f>
        <v/>
      </c>
      <c r="M237" s="182" t="str">
        <f>IF($B237="","",(IFERROR(VLOOKUP($B237,ROOST_SITE_INFO!$B$3:$S$501,4,FALSE),"")))</f>
        <v/>
      </c>
      <c r="N237" s="182" t="str">
        <f>IF($B237="","",(IFERROR(VLOOKUP($B237,ROOST_SITE_INFO!$B$3:$S$501,5,FALSE),"")))</f>
        <v/>
      </c>
      <c r="O237" s="182" t="str">
        <f>IF($B237="","",(IFERROR(VLOOKUP($B237,ROOST_SITE_INFO!$B$3:$S$501,6,FALSE),"")))</f>
        <v/>
      </c>
      <c r="P237" s="182" t="str">
        <f>IF($B237="","",(IFERROR(VLOOKUP($B237,ROOST_SITE_INFO!$B$3:$S$501,7,FALSE),"")))</f>
        <v/>
      </c>
      <c r="Q237" s="182" t="str">
        <f>IF($B237="","",(IFERROR(VLOOKUP($B237,ROOST_SITE_INFO!$B$3:$S$501,8,FALSE),"")))</f>
        <v/>
      </c>
      <c r="R237" s="182" t="str">
        <f>IF($B237="","",(IFERROR(VLOOKUP($B237,ROOST_SITE_INFO!$B$3:$S$501,9,FALSE),"")))</f>
        <v/>
      </c>
      <c r="S237" s="182" t="str">
        <f>IF($B237="","",(IFERROR(VLOOKUP($B237,ROOST_SITE_INFO!$B$3:$S$501,10,FALSE),"")))</f>
        <v/>
      </c>
      <c r="T237" s="182" t="str">
        <f>IF($B237="","",(IFERROR(VLOOKUP($B237,ROOST_SITE_INFO!$B$3:$S$501,11,FALSE),"")))</f>
        <v/>
      </c>
      <c r="U237" s="182" t="str">
        <f>IF($B237="","",(IFERROR(VLOOKUP($B237,ROOST_SITE_INFO!$B$3:$S$501,12,FALSE),"")))</f>
        <v/>
      </c>
      <c r="V237" s="182" t="str">
        <f>IF($B237="","",(IFERROR(VLOOKUP($B237,ROOST_SITE_INFO!$B$3:$S$501,13,FALSE),"")))</f>
        <v/>
      </c>
      <c r="W237" s="182" t="str">
        <f>IF($B237="","",(IFERROR(VLOOKUP($B237,ROOST_SITE_INFO!$B$3:$S$501,14,FALSE),"")))</f>
        <v/>
      </c>
      <c r="X237" s="182" t="str">
        <f>IF($B237="","",(IFERROR(VLOOKUP($B237,ROOST_SITE_INFO!$B$3:$S$501,15,FALSE),"")))</f>
        <v/>
      </c>
      <c r="Y237" s="182" t="str">
        <f>IF($B237="","",(IFERROR(VLOOKUP($B237,ROOST_SITE_INFO!$B$3:$S$501,16,FALSE),"")))</f>
        <v/>
      </c>
      <c r="Z237" s="182" t="str">
        <f>IF($B237="","",(IFERROR(VLOOKUP($B237,ROOST_SITE_INFO!$B$3:$S$501,17,FALSE),"")))</f>
        <v/>
      </c>
      <c r="AA237" s="182" t="str">
        <f>IF($B237="","",(IFERROR(VLOOKUP($B237,ROOST_SITE_INFO!$B$3:$S$501,18,FALSE),"")))</f>
        <v/>
      </c>
    </row>
    <row r="238" spans="1:27" x14ac:dyDescent="0.25">
      <c r="A238" s="180" t="str">
        <f>IF(ROOST_COUNT!B237=0,"",ROOST_COUNT!B237)</f>
        <v/>
      </c>
      <c r="B238" s="180" t="str">
        <f>IF(ROOST_COUNT!D237=0,"",ROOST_COUNT!D237)</f>
        <v/>
      </c>
      <c r="C238" s="180" t="str">
        <f>IF(ROOST_COUNT!C237=0,"",ROOST_COUNT!C237)</f>
        <v/>
      </c>
      <c r="D238" s="180" t="str">
        <f>IF(ROOST_COUNT!E237=0,"",ROOST_COUNT!E237)</f>
        <v/>
      </c>
      <c r="E238" s="181" t="str">
        <f>IF(ROOST_COUNT!F237=0,"",ROOST_COUNT!F237)</f>
        <v/>
      </c>
      <c r="F238" s="181" t="str">
        <f>IF(ROOST_COUNT!A237=0,"",ROOST_COUNT!A237)</f>
        <v/>
      </c>
      <c r="G238" s="182" t="str">
        <f>IF(ROOST_COUNT!G237=0,"",ROOST_COUNT!G237)</f>
        <v/>
      </c>
      <c r="H238" s="181" t="str">
        <f>IFERROR(VLOOKUP($A238,CAPTURE_DATA!$P$4:$T$500,3,FALSE),"")</f>
        <v/>
      </c>
      <c r="I238" s="181" t="str">
        <f>IFERROR(VLOOKUP($A238,CAPTURE_DATA!$P$4:$T$500,4,FALSE),"")</f>
        <v/>
      </c>
      <c r="J238" s="181" t="str">
        <f>IFERROR(VLOOKUP($A238,CAPTURE_DATA!$P$4:$T$500,5,FALSE),"")</f>
        <v/>
      </c>
      <c r="K238" s="181" t="str">
        <f>IFERROR(VLOOKUP($A238,CAPTURE_DATA!$P$4:$AC$500,14,FALSE),"")</f>
        <v/>
      </c>
      <c r="L238" s="182" t="str">
        <f>IF($B238="","",(IFERROR(VLOOKUP($B238,ROOST_SITE_INFO!$B$3:$S$501,3,FALSE),"")))</f>
        <v/>
      </c>
      <c r="M238" s="182" t="str">
        <f>IF($B238="","",(IFERROR(VLOOKUP($B238,ROOST_SITE_INFO!$B$3:$S$501,4,FALSE),"")))</f>
        <v/>
      </c>
      <c r="N238" s="182" t="str">
        <f>IF($B238="","",(IFERROR(VLOOKUP($B238,ROOST_SITE_INFO!$B$3:$S$501,5,FALSE),"")))</f>
        <v/>
      </c>
      <c r="O238" s="182" t="str">
        <f>IF($B238="","",(IFERROR(VLOOKUP($B238,ROOST_SITE_INFO!$B$3:$S$501,6,FALSE),"")))</f>
        <v/>
      </c>
      <c r="P238" s="182" t="str">
        <f>IF($B238="","",(IFERROR(VLOOKUP($B238,ROOST_SITE_INFO!$B$3:$S$501,7,FALSE),"")))</f>
        <v/>
      </c>
      <c r="Q238" s="182" t="str">
        <f>IF($B238="","",(IFERROR(VLOOKUP($B238,ROOST_SITE_INFO!$B$3:$S$501,8,FALSE),"")))</f>
        <v/>
      </c>
      <c r="R238" s="182" t="str">
        <f>IF($B238="","",(IFERROR(VLOOKUP($B238,ROOST_SITE_INFO!$B$3:$S$501,9,FALSE),"")))</f>
        <v/>
      </c>
      <c r="S238" s="182" t="str">
        <f>IF($B238="","",(IFERROR(VLOOKUP($B238,ROOST_SITE_INFO!$B$3:$S$501,10,FALSE),"")))</f>
        <v/>
      </c>
      <c r="T238" s="182" t="str">
        <f>IF($B238="","",(IFERROR(VLOOKUP($B238,ROOST_SITE_INFO!$B$3:$S$501,11,FALSE),"")))</f>
        <v/>
      </c>
      <c r="U238" s="182" t="str">
        <f>IF($B238="","",(IFERROR(VLOOKUP($B238,ROOST_SITE_INFO!$B$3:$S$501,12,FALSE),"")))</f>
        <v/>
      </c>
      <c r="V238" s="182" t="str">
        <f>IF($B238="","",(IFERROR(VLOOKUP($B238,ROOST_SITE_INFO!$B$3:$S$501,13,FALSE),"")))</f>
        <v/>
      </c>
      <c r="W238" s="182" t="str">
        <f>IF($B238="","",(IFERROR(VLOOKUP($B238,ROOST_SITE_INFO!$B$3:$S$501,14,FALSE),"")))</f>
        <v/>
      </c>
      <c r="X238" s="182" t="str">
        <f>IF($B238="","",(IFERROR(VLOOKUP($B238,ROOST_SITE_INFO!$B$3:$S$501,15,FALSE),"")))</f>
        <v/>
      </c>
      <c r="Y238" s="182" t="str">
        <f>IF($B238="","",(IFERROR(VLOOKUP($B238,ROOST_SITE_INFO!$B$3:$S$501,16,FALSE),"")))</f>
        <v/>
      </c>
      <c r="Z238" s="182" t="str">
        <f>IF($B238="","",(IFERROR(VLOOKUP($B238,ROOST_SITE_INFO!$B$3:$S$501,17,FALSE),"")))</f>
        <v/>
      </c>
      <c r="AA238" s="182" t="str">
        <f>IF($B238="","",(IFERROR(VLOOKUP($B238,ROOST_SITE_INFO!$B$3:$S$501,18,FALSE),"")))</f>
        <v/>
      </c>
    </row>
    <row r="239" spans="1:27" x14ac:dyDescent="0.25">
      <c r="A239" s="180" t="str">
        <f>IF(ROOST_COUNT!B238=0,"",ROOST_COUNT!B238)</f>
        <v/>
      </c>
      <c r="B239" s="180" t="str">
        <f>IF(ROOST_COUNT!D238=0,"",ROOST_COUNT!D238)</f>
        <v/>
      </c>
      <c r="C239" s="180" t="str">
        <f>IF(ROOST_COUNT!C238=0,"",ROOST_COUNT!C238)</f>
        <v/>
      </c>
      <c r="D239" s="180" t="str">
        <f>IF(ROOST_COUNT!E238=0,"",ROOST_COUNT!E238)</f>
        <v/>
      </c>
      <c r="E239" s="181" t="str">
        <f>IF(ROOST_COUNT!F238=0,"",ROOST_COUNT!F238)</f>
        <v/>
      </c>
      <c r="F239" s="181" t="str">
        <f>IF(ROOST_COUNT!A238=0,"",ROOST_COUNT!A238)</f>
        <v/>
      </c>
      <c r="G239" s="182" t="str">
        <f>IF(ROOST_COUNT!G238=0,"",ROOST_COUNT!G238)</f>
        <v/>
      </c>
      <c r="H239" s="181" t="str">
        <f>IFERROR(VLOOKUP($A239,CAPTURE_DATA!$P$4:$T$500,3,FALSE),"")</f>
        <v/>
      </c>
      <c r="I239" s="181" t="str">
        <f>IFERROR(VLOOKUP($A239,CAPTURE_DATA!$P$4:$T$500,4,FALSE),"")</f>
        <v/>
      </c>
      <c r="J239" s="181" t="str">
        <f>IFERROR(VLOOKUP($A239,CAPTURE_DATA!$P$4:$T$500,5,FALSE),"")</f>
        <v/>
      </c>
      <c r="K239" s="181" t="str">
        <f>IFERROR(VLOOKUP($A239,CAPTURE_DATA!$P$4:$AC$500,14,FALSE),"")</f>
        <v/>
      </c>
      <c r="L239" s="182" t="str">
        <f>IF($B239="","",(IFERROR(VLOOKUP($B239,ROOST_SITE_INFO!$B$3:$S$501,3,FALSE),"")))</f>
        <v/>
      </c>
      <c r="M239" s="182" t="str">
        <f>IF($B239="","",(IFERROR(VLOOKUP($B239,ROOST_SITE_INFO!$B$3:$S$501,4,FALSE),"")))</f>
        <v/>
      </c>
      <c r="N239" s="182" t="str">
        <f>IF($B239="","",(IFERROR(VLOOKUP($B239,ROOST_SITE_INFO!$B$3:$S$501,5,FALSE),"")))</f>
        <v/>
      </c>
      <c r="O239" s="182" t="str">
        <f>IF($B239="","",(IFERROR(VLOOKUP($B239,ROOST_SITE_INFO!$B$3:$S$501,6,FALSE),"")))</f>
        <v/>
      </c>
      <c r="P239" s="182" t="str">
        <f>IF($B239="","",(IFERROR(VLOOKUP($B239,ROOST_SITE_INFO!$B$3:$S$501,7,FALSE),"")))</f>
        <v/>
      </c>
      <c r="Q239" s="182" t="str">
        <f>IF($B239="","",(IFERROR(VLOOKUP($B239,ROOST_SITE_INFO!$B$3:$S$501,8,FALSE),"")))</f>
        <v/>
      </c>
      <c r="R239" s="182" t="str">
        <f>IF($B239="","",(IFERROR(VLOOKUP($B239,ROOST_SITE_INFO!$B$3:$S$501,9,FALSE),"")))</f>
        <v/>
      </c>
      <c r="S239" s="182" t="str">
        <f>IF($B239="","",(IFERROR(VLOOKUP($B239,ROOST_SITE_INFO!$B$3:$S$501,10,FALSE),"")))</f>
        <v/>
      </c>
      <c r="T239" s="182" t="str">
        <f>IF($B239="","",(IFERROR(VLOOKUP($B239,ROOST_SITE_INFO!$B$3:$S$501,11,FALSE),"")))</f>
        <v/>
      </c>
      <c r="U239" s="182" t="str">
        <f>IF($B239="","",(IFERROR(VLOOKUP($B239,ROOST_SITE_INFO!$B$3:$S$501,12,FALSE),"")))</f>
        <v/>
      </c>
      <c r="V239" s="182" t="str">
        <f>IF($B239="","",(IFERROR(VLOOKUP($B239,ROOST_SITE_INFO!$B$3:$S$501,13,FALSE),"")))</f>
        <v/>
      </c>
      <c r="W239" s="182" t="str">
        <f>IF($B239="","",(IFERROR(VLOOKUP($B239,ROOST_SITE_INFO!$B$3:$S$501,14,FALSE),"")))</f>
        <v/>
      </c>
      <c r="X239" s="182" t="str">
        <f>IF($B239="","",(IFERROR(VLOOKUP($B239,ROOST_SITE_INFO!$B$3:$S$501,15,FALSE),"")))</f>
        <v/>
      </c>
      <c r="Y239" s="182" t="str">
        <f>IF($B239="","",(IFERROR(VLOOKUP($B239,ROOST_SITE_INFO!$B$3:$S$501,16,FALSE),"")))</f>
        <v/>
      </c>
      <c r="Z239" s="182" t="str">
        <f>IF($B239="","",(IFERROR(VLOOKUP($B239,ROOST_SITE_INFO!$B$3:$S$501,17,FALSE),"")))</f>
        <v/>
      </c>
      <c r="AA239" s="182" t="str">
        <f>IF($B239="","",(IFERROR(VLOOKUP($B239,ROOST_SITE_INFO!$B$3:$S$501,18,FALSE),"")))</f>
        <v/>
      </c>
    </row>
    <row r="240" spans="1:27" x14ac:dyDescent="0.25">
      <c r="A240" s="180" t="str">
        <f>IF(ROOST_COUNT!B239=0,"",ROOST_COUNT!B239)</f>
        <v/>
      </c>
      <c r="B240" s="180" t="str">
        <f>IF(ROOST_COUNT!D239=0,"",ROOST_COUNT!D239)</f>
        <v/>
      </c>
      <c r="C240" s="180" t="str">
        <f>IF(ROOST_COUNT!C239=0,"",ROOST_COUNT!C239)</f>
        <v/>
      </c>
      <c r="D240" s="180" t="str">
        <f>IF(ROOST_COUNT!E239=0,"",ROOST_COUNT!E239)</f>
        <v/>
      </c>
      <c r="E240" s="181" t="str">
        <f>IF(ROOST_COUNT!F239=0,"",ROOST_COUNT!F239)</f>
        <v/>
      </c>
      <c r="F240" s="181" t="str">
        <f>IF(ROOST_COUNT!A239=0,"",ROOST_COUNT!A239)</f>
        <v/>
      </c>
      <c r="G240" s="182" t="str">
        <f>IF(ROOST_COUNT!G239=0,"",ROOST_COUNT!G239)</f>
        <v/>
      </c>
      <c r="H240" s="181" t="str">
        <f>IFERROR(VLOOKUP($A240,CAPTURE_DATA!$P$4:$T$500,3,FALSE),"")</f>
        <v/>
      </c>
      <c r="I240" s="181" t="str">
        <f>IFERROR(VLOOKUP($A240,CAPTURE_DATA!$P$4:$T$500,4,FALSE),"")</f>
        <v/>
      </c>
      <c r="J240" s="181" t="str">
        <f>IFERROR(VLOOKUP($A240,CAPTURE_DATA!$P$4:$T$500,5,FALSE),"")</f>
        <v/>
      </c>
      <c r="K240" s="181" t="str">
        <f>IFERROR(VLOOKUP($A240,CAPTURE_DATA!$P$4:$AC$500,14,FALSE),"")</f>
        <v/>
      </c>
      <c r="L240" s="182" t="str">
        <f>IF($B240="","",(IFERROR(VLOOKUP($B240,ROOST_SITE_INFO!$B$3:$S$501,3,FALSE),"")))</f>
        <v/>
      </c>
      <c r="M240" s="182" t="str">
        <f>IF($B240="","",(IFERROR(VLOOKUP($B240,ROOST_SITE_INFO!$B$3:$S$501,4,FALSE),"")))</f>
        <v/>
      </c>
      <c r="N240" s="182" t="str">
        <f>IF($B240="","",(IFERROR(VLOOKUP($B240,ROOST_SITE_INFO!$B$3:$S$501,5,FALSE),"")))</f>
        <v/>
      </c>
      <c r="O240" s="182" t="str">
        <f>IF($B240="","",(IFERROR(VLOOKUP($B240,ROOST_SITE_INFO!$B$3:$S$501,6,FALSE),"")))</f>
        <v/>
      </c>
      <c r="P240" s="182" t="str">
        <f>IF($B240="","",(IFERROR(VLOOKUP($B240,ROOST_SITE_INFO!$B$3:$S$501,7,FALSE),"")))</f>
        <v/>
      </c>
      <c r="Q240" s="182" t="str">
        <f>IF($B240="","",(IFERROR(VLOOKUP($B240,ROOST_SITE_INFO!$B$3:$S$501,8,FALSE),"")))</f>
        <v/>
      </c>
      <c r="R240" s="182" t="str">
        <f>IF($B240="","",(IFERROR(VLOOKUP($B240,ROOST_SITE_INFO!$B$3:$S$501,9,FALSE),"")))</f>
        <v/>
      </c>
      <c r="S240" s="182" t="str">
        <f>IF($B240="","",(IFERROR(VLOOKUP($B240,ROOST_SITE_INFO!$B$3:$S$501,10,FALSE),"")))</f>
        <v/>
      </c>
      <c r="T240" s="182" t="str">
        <f>IF($B240="","",(IFERROR(VLOOKUP($B240,ROOST_SITE_INFO!$B$3:$S$501,11,FALSE),"")))</f>
        <v/>
      </c>
      <c r="U240" s="182" t="str">
        <f>IF($B240="","",(IFERROR(VLOOKUP($B240,ROOST_SITE_INFO!$B$3:$S$501,12,FALSE),"")))</f>
        <v/>
      </c>
      <c r="V240" s="182" t="str">
        <f>IF($B240="","",(IFERROR(VLOOKUP($B240,ROOST_SITE_INFO!$B$3:$S$501,13,FALSE),"")))</f>
        <v/>
      </c>
      <c r="W240" s="182" t="str">
        <f>IF($B240="","",(IFERROR(VLOOKUP($B240,ROOST_SITE_INFO!$B$3:$S$501,14,FALSE),"")))</f>
        <v/>
      </c>
      <c r="X240" s="182" t="str">
        <f>IF($B240="","",(IFERROR(VLOOKUP($B240,ROOST_SITE_INFO!$B$3:$S$501,15,FALSE),"")))</f>
        <v/>
      </c>
      <c r="Y240" s="182" t="str">
        <f>IF($B240="","",(IFERROR(VLOOKUP($B240,ROOST_SITE_INFO!$B$3:$S$501,16,FALSE),"")))</f>
        <v/>
      </c>
      <c r="Z240" s="182" t="str">
        <f>IF($B240="","",(IFERROR(VLOOKUP($B240,ROOST_SITE_INFO!$B$3:$S$501,17,FALSE),"")))</f>
        <v/>
      </c>
      <c r="AA240" s="182" t="str">
        <f>IF($B240="","",(IFERROR(VLOOKUP($B240,ROOST_SITE_INFO!$B$3:$S$501,18,FALSE),"")))</f>
        <v/>
      </c>
    </row>
    <row r="241" spans="1:27" x14ac:dyDescent="0.25">
      <c r="A241" s="180" t="str">
        <f>IF(ROOST_COUNT!B240=0,"",ROOST_COUNT!B240)</f>
        <v/>
      </c>
      <c r="B241" s="180" t="str">
        <f>IF(ROOST_COUNT!D240=0,"",ROOST_COUNT!D240)</f>
        <v/>
      </c>
      <c r="C241" s="180" t="str">
        <f>IF(ROOST_COUNT!C240=0,"",ROOST_COUNT!C240)</f>
        <v/>
      </c>
      <c r="D241" s="180" t="str">
        <f>IF(ROOST_COUNT!E240=0,"",ROOST_COUNT!E240)</f>
        <v/>
      </c>
      <c r="E241" s="181" t="str">
        <f>IF(ROOST_COUNT!F240=0,"",ROOST_COUNT!F240)</f>
        <v/>
      </c>
      <c r="F241" s="181" t="str">
        <f>IF(ROOST_COUNT!A240=0,"",ROOST_COUNT!A240)</f>
        <v/>
      </c>
      <c r="G241" s="182" t="str">
        <f>IF(ROOST_COUNT!G240=0,"",ROOST_COUNT!G240)</f>
        <v/>
      </c>
      <c r="H241" s="181" t="str">
        <f>IFERROR(VLOOKUP($A241,CAPTURE_DATA!$P$4:$T$500,3,FALSE),"")</f>
        <v/>
      </c>
      <c r="I241" s="181" t="str">
        <f>IFERROR(VLOOKUP($A241,CAPTURE_DATA!$P$4:$T$500,4,FALSE),"")</f>
        <v/>
      </c>
      <c r="J241" s="181" t="str">
        <f>IFERROR(VLOOKUP($A241,CAPTURE_DATA!$P$4:$T$500,5,FALSE),"")</f>
        <v/>
      </c>
      <c r="K241" s="181" t="str">
        <f>IFERROR(VLOOKUP($A241,CAPTURE_DATA!$P$4:$AC$500,14,FALSE),"")</f>
        <v/>
      </c>
      <c r="L241" s="182" t="str">
        <f>IF($B241="","",(IFERROR(VLOOKUP($B241,ROOST_SITE_INFO!$B$3:$S$501,3,FALSE),"")))</f>
        <v/>
      </c>
      <c r="M241" s="182" t="str">
        <f>IF($B241="","",(IFERROR(VLOOKUP($B241,ROOST_SITE_INFO!$B$3:$S$501,4,FALSE),"")))</f>
        <v/>
      </c>
      <c r="N241" s="182" t="str">
        <f>IF($B241="","",(IFERROR(VLOOKUP($B241,ROOST_SITE_INFO!$B$3:$S$501,5,FALSE),"")))</f>
        <v/>
      </c>
      <c r="O241" s="182" t="str">
        <f>IF($B241="","",(IFERROR(VLOOKUP($B241,ROOST_SITE_INFO!$B$3:$S$501,6,FALSE),"")))</f>
        <v/>
      </c>
      <c r="P241" s="182" t="str">
        <f>IF($B241="","",(IFERROR(VLOOKUP($B241,ROOST_SITE_INFO!$B$3:$S$501,7,FALSE),"")))</f>
        <v/>
      </c>
      <c r="Q241" s="182" t="str">
        <f>IF($B241="","",(IFERROR(VLOOKUP($B241,ROOST_SITE_INFO!$B$3:$S$501,8,FALSE),"")))</f>
        <v/>
      </c>
      <c r="R241" s="182" t="str">
        <f>IF($B241="","",(IFERROR(VLOOKUP($B241,ROOST_SITE_INFO!$B$3:$S$501,9,FALSE),"")))</f>
        <v/>
      </c>
      <c r="S241" s="182" t="str">
        <f>IF($B241="","",(IFERROR(VLOOKUP($B241,ROOST_SITE_INFO!$B$3:$S$501,10,FALSE),"")))</f>
        <v/>
      </c>
      <c r="T241" s="182" t="str">
        <f>IF($B241="","",(IFERROR(VLOOKUP($B241,ROOST_SITE_INFO!$B$3:$S$501,11,FALSE),"")))</f>
        <v/>
      </c>
      <c r="U241" s="182" t="str">
        <f>IF($B241="","",(IFERROR(VLOOKUP($B241,ROOST_SITE_INFO!$B$3:$S$501,12,FALSE),"")))</f>
        <v/>
      </c>
      <c r="V241" s="182" t="str">
        <f>IF($B241="","",(IFERROR(VLOOKUP($B241,ROOST_SITE_INFO!$B$3:$S$501,13,FALSE),"")))</f>
        <v/>
      </c>
      <c r="W241" s="182" t="str">
        <f>IF($B241="","",(IFERROR(VLOOKUP($B241,ROOST_SITE_INFO!$B$3:$S$501,14,FALSE),"")))</f>
        <v/>
      </c>
      <c r="X241" s="182" t="str">
        <f>IF($B241="","",(IFERROR(VLOOKUP($B241,ROOST_SITE_INFO!$B$3:$S$501,15,FALSE),"")))</f>
        <v/>
      </c>
      <c r="Y241" s="182" t="str">
        <f>IF($B241="","",(IFERROR(VLOOKUP($B241,ROOST_SITE_INFO!$B$3:$S$501,16,FALSE),"")))</f>
        <v/>
      </c>
      <c r="Z241" s="182" t="str">
        <f>IF($B241="","",(IFERROR(VLOOKUP($B241,ROOST_SITE_INFO!$B$3:$S$501,17,FALSE),"")))</f>
        <v/>
      </c>
      <c r="AA241" s="182" t="str">
        <f>IF($B241="","",(IFERROR(VLOOKUP($B241,ROOST_SITE_INFO!$B$3:$S$501,18,FALSE),"")))</f>
        <v/>
      </c>
    </row>
    <row r="242" spans="1:27" x14ac:dyDescent="0.25">
      <c r="A242" s="180" t="str">
        <f>IF(ROOST_COUNT!B241=0,"",ROOST_COUNT!B241)</f>
        <v/>
      </c>
      <c r="B242" s="180" t="str">
        <f>IF(ROOST_COUNT!D241=0,"",ROOST_COUNT!D241)</f>
        <v/>
      </c>
      <c r="C242" s="180" t="str">
        <f>IF(ROOST_COUNT!C241=0,"",ROOST_COUNT!C241)</f>
        <v/>
      </c>
      <c r="D242" s="180" t="str">
        <f>IF(ROOST_COUNT!E241=0,"",ROOST_COUNT!E241)</f>
        <v/>
      </c>
      <c r="E242" s="181" t="str">
        <f>IF(ROOST_COUNT!F241=0,"",ROOST_COUNT!F241)</f>
        <v/>
      </c>
      <c r="F242" s="181" t="str">
        <f>IF(ROOST_COUNT!A241=0,"",ROOST_COUNT!A241)</f>
        <v/>
      </c>
      <c r="G242" s="182" t="str">
        <f>IF(ROOST_COUNT!G241=0,"",ROOST_COUNT!G241)</f>
        <v/>
      </c>
      <c r="H242" s="181" t="str">
        <f>IFERROR(VLOOKUP($A242,CAPTURE_DATA!$P$4:$T$500,3,FALSE),"")</f>
        <v/>
      </c>
      <c r="I242" s="181" t="str">
        <f>IFERROR(VLOOKUP($A242,CAPTURE_DATA!$P$4:$T$500,4,FALSE),"")</f>
        <v/>
      </c>
      <c r="J242" s="181" t="str">
        <f>IFERROR(VLOOKUP($A242,CAPTURE_DATA!$P$4:$T$500,5,FALSE),"")</f>
        <v/>
      </c>
      <c r="K242" s="181" t="str">
        <f>IFERROR(VLOOKUP($A242,CAPTURE_DATA!$P$4:$AC$500,14,FALSE),"")</f>
        <v/>
      </c>
      <c r="L242" s="182" t="str">
        <f>IF($B242="","",(IFERROR(VLOOKUP($B242,ROOST_SITE_INFO!$B$3:$S$501,3,FALSE),"")))</f>
        <v/>
      </c>
      <c r="M242" s="182" t="str">
        <f>IF($B242="","",(IFERROR(VLOOKUP($B242,ROOST_SITE_INFO!$B$3:$S$501,4,FALSE),"")))</f>
        <v/>
      </c>
      <c r="N242" s="182" t="str">
        <f>IF($B242="","",(IFERROR(VLOOKUP($B242,ROOST_SITE_INFO!$B$3:$S$501,5,FALSE),"")))</f>
        <v/>
      </c>
      <c r="O242" s="182" t="str">
        <f>IF($B242="","",(IFERROR(VLOOKUP($B242,ROOST_SITE_INFO!$B$3:$S$501,6,FALSE),"")))</f>
        <v/>
      </c>
      <c r="P242" s="182" t="str">
        <f>IF($B242="","",(IFERROR(VLOOKUP($B242,ROOST_SITE_INFO!$B$3:$S$501,7,FALSE),"")))</f>
        <v/>
      </c>
      <c r="Q242" s="182" t="str">
        <f>IF($B242="","",(IFERROR(VLOOKUP($B242,ROOST_SITE_INFO!$B$3:$S$501,8,FALSE),"")))</f>
        <v/>
      </c>
      <c r="R242" s="182" t="str">
        <f>IF($B242="","",(IFERROR(VLOOKUP($B242,ROOST_SITE_INFO!$B$3:$S$501,9,FALSE),"")))</f>
        <v/>
      </c>
      <c r="S242" s="182" t="str">
        <f>IF($B242="","",(IFERROR(VLOOKUP($B242,ROOST_SITE_INFO!$B$3:$S$501,10,FALSE),"")))</f>
        <v/>
      </c>
      <c r="T242" s="182" t="str">
        <f>IF($B242="","",(IFERROR(VLOOKUP($B242,ROOST_SITE_INFO!$B$3:$S$501,11,FALSE),"")))</f>
        <v/>
      </c>
      <c r="U242" s="182" t="str">
        <f>IF($B242="","",(IFERROR(VLOOKUP($B242,ROOST_SITE_INFO!$B$3:$S$501,12,FALSE),"")))</f>
        <v/>
      </c>
      <c r="V242" s="182" t="str">
        <f>IF($B242="","",(IFERROR(VLOOKUP($B242,ROOST_SITE_INFO!$B$3:$S$501,13,FALSE),"")))</f>
        <v/>
      </c>
      <c r="W242" s="182" t="str">
        <f>IF($B242="","",(IFERROR(VLOOKUP($B242,ROOST_SITE_INFO!$B$3:$S$501,14,FALSE),"")))</f>
        <v/>
      </c>
      <c r="X242" s="182" t="str">
        <f>IF($B242="","",(IFERROR(VLOOKUP($B242,ROOST_SITE_INFO!$B$3:$S$501,15,FALSE),"")))</f>
        <v/>
      </c>
      <c r="Y242" s="182" t="str">
        <f>IF($B242="","",(IFERROR(VLOOKUP($B242,ROOST_SITE_INFO!$B$3:$S$501,16,FALSE),"")))</f>
        <v/>
      </c>
      <c r="Z242" s="182" t="str">
        <f>IF($B242="","",(IFERROR(VLOOKUP($B242,ROOST_SITE_INFO!$B$3:$S$501,17,FALSE),"")))</f>
        <v/>
      </c>
      <c r="AA242" s="182" t="str">
        <f>IF($B242="","",(IFERROR(VLOOKUP($B242,ROOST_SITE_INFO!$B$3:$S$501,18,FALSE),"")))</f>
        <v/>
      </c>
    </row>
    <row r="243" spans="1:27" x14ac:dyDescent="0.25">
      <c r="A243" s="180" t="str">
        <f>IF(ROOST_COUNT!B242=0,"",ROOST_COUNT!B242)</f>
        <v/>
      </c>
      <c r="B243" s="180" t="str">
        <f>IF(ROOST_COUNT!D242=0,"",ROOST_COUNT!D242)</f>
        <v/>
      </c>
      <c r="C243" s="180" t="str">
        <f>IF(ROOST_COUNT!C242=0,"",ROOST_COUNT!C242)</f>
        <v/>
      </c>
      <c r="D243" s="180" t="str">
        <f>IF(ROOST_COUNT!E242=0,"",ROOST_COUNT!E242)</f>
        <v/>
      </c>
      <c r="E243" s="181" t="str">
        <f>IF(ROOST_COUNT!F242=0,"",ROOST_COUNT!F242)</f>
        <v/>
      </c>
      <c r="F243" s="181" t="str">
        <f>IF(ROOST_COUNT!A242=0,"",ROOST_COUNT!A242)</f>
        <v/>
      </c>
      <c r="G243" s="182" t="str">
        <f>IF(ROOST_COUNT!G242=0,"",ROOST_COUNT!G242)</f>
        <v/>
      </c>
      <c r="H243" s="181" t="str">
        <f>IFERROR(VLOOKUP($A243,CAPTURE_DATA!$P$4:$T$500,3,FALSE),"")</f>
        <v/>
      </c>
      <c r="I243" s="181" t="str">
        <f>IFERROR(VLOOKUP($A243,CAPTURE_DATA!$P$4:$T$500,4,FALSE),"")</f>
        <v/>
      </c>
      <c r="J243" s="181" t="str">
        <f>IFERROR(VLOOKUP($A243,CAPTURE_DATA!$P$4:$T$500,5,FALSE),"")</f>
        <v/>
      </c>
      <c r="K243" s="181" t="str">
        <f>IFERROR(VLOOKUP($A243,CAPTURE_DATA!$P$4:$AC$500,14,FALSE),"")</f>
        <v/>
      </c>
      <c r="L243" s="182" t="str">
        <f>IF($B243="","",(IFERROR(VLOOKUP($B243,ROOST_SITE_INFO!$B$3:$S$501,3,FALSE),"")))</f>
        <v/>
      </c>
      <c r="M243" s="182" t="str">
        <f>IF($B243="","",(IFERROR(VLOOKUP($B243,ROOST_SITE_INFO!$B$3:$S$501,4,FALSE),"")))</f>
        <v/>
      </c>
      <c r="N243" s="182" t="str">
        <f>IF($B243="","",(IFERROR(VLOOKUP($B243,ROOST_SITE_INFO!$B$3:$S$501,5,FALSE),"")))</f>
        <v/>
      </c>
      <c r="O243" s="182" t="str">
        <f>IF($B243="","",(IFERROR(VLOOKUP($B243,ROOST_SITE_INFO!$B$3:$S$501,6,FALSE),"")))</f>
        <v/>
      </c>
      <c r="P243" s="182" t="str">
        <f>IF($B243="","",(IFERROR(VLOOKUP($B243,ROOST_SITE_INFO!$B$3:$S$501,7,FALSE),"")))</f>
        <v/>
      </c>
      <c r="Q243" s="182" t="str">
        <f>IF($B243="","",(IFERROR(VLOOKUP($B243,ROOST_SITE_INFO!$B$3:$S$501,8,FALSE),"")))</f>
        <v/>
      </c>
      <c r="R243" s="182" t="str">
        <f>IF($B243="","",(IFERROR(VLOOKUP($B243,ROOST_SITE_INFO!$B$3:$S$501,9,FALSE),"")))</f>
        <v/>
      </c>
      <c r="S243" s="182" t="str">
        <f>IF($B243="","",(IFERROR(VLOOKUP($B243,ROOST_SITE_INFO!$B$3:$S$501,10,FALSE),"")))</f>
        <v/>
      </c>
      <c r="T243" s="182" t="str">
        <f>IF($B243="","",(IFERROR(VLOOKUP($B243,ROOST_SITE_INFO!$B$3:$S$501,11,FALSE),"")))</f>
        <v/>
      </c>
      <c r="U243" s="182" t="str">
        <f>IF($B243="","",(IFERROR(VLOOKUP($B243,ROOST_SITE_INFO!$B$3:$S$501,12,FALSE),"")))</f>
        <v/>
      </c>
      <c r="V243" s="182" t="str">
        <f>IF($B243="","",(IFERROR(VLOOKUP($B243,ROOST_SITE_INFO!$B$3:$S$501,13,FALSE),"")))</f>
        <v/>
      </c>
      <c r="W243" s="182" t="str">
        <f>IF($B243="","",(IFERROR(VLOOKUP($B243,ROOST_SITE_INFO!$B$3:$S$501,14,FALSE),"")))</f>
        <v/>
      </c>
      <c r="X243" s="182" t="str">
        <f>IF($B243="","",(IFERROR(VLOOKUP($B243,ROOST_SITE_INFO!$B$3:$S$501,15,FALSE),"")))</f>
        <v/>
      </c>
      <c r="Y243" s="182" t="str">
        <f>IF($B243="","",(IFERROR(VLOOKUP($B243,ROOST_SITE_INFO!$B$3:$S$501,16,FALSE),"")))</f>
        <v/>
      </c>
      <c r="Z243" s="182" t="str">
        <f>IF($B243="","",(IFERROR(VLOOKUP($B243,ROOST_SITE_INFO!$B$3:$S$501,17,FALSE),"")))</f>
        <v/>
      </c>
      <c r="AA243" s="182" t="str">
        <f>IF($B243="","",(IFERROR(VLOOKUP($B243,ROOST_SITE_INFO!$B$3:$S$501,18,FALSE),"")))</f>
        <v/>
      </c>
    </row>
    <row r="244" spans="1:27" x14ac:dyDescent="0.25">
      <c r="A244" s="180" t="str">
        <f>IF(ROOST_COUNT!B243=0,"",ROOST_COUNT!B243)</f>
        <v/>
      </c>
      <c r="B244" s="180" t="str">
        <f>IF(ROOST_COUNT!D243=0,"",ROOST_COUNT!D243)</f>
        <v/>
      </c>
      <c r="C244" s="180" t="str">
        <f>IF(ROOST_COUNT!C243=0,"",ROOST_COUNT!C243)</f>
        <v/>
      </c>
      <c r="D244" s="180" t="str">
        <f>IF(ROOST_COUNT!E243=0,"",ROOST_COUNT!E243)</f>
        <v/>
      </c>
      <c r="E244" s="181" t="str">
        <f>IF(ROOST_COUNT!F243=0,"",ROOST_COUNT!F243)</f>
        <v/>
      </c>
      <c r="F244" s="181" t="str">
        <f>IF(ROOST_COUNT!A243=0,"",ROOST_COUNT!A243)</f>
        <v/>
      </c>
      <c r="G244" s="182" t="str">
        <f>IF(ROOST_COUNT!G243=0,"",ROOST_COUNT!G243)</f>
        <v/>
      </c>
      <c r="H244" s="181" t="str">
        <f>IFERROR(VLOOKUP($A244,CAPTURE_DATA!$P$4:$T$500,3,FALSE),"")</f>
        <v/>
      </c>
      <c r="I244" s="181" t="str">
        <f>IFERROR(VLOOKUP($A244,CAPTURE_DATA!$P$4:$T$500,4,FALSE),"")</f>
        <v/>
      </c>
      <c r="J244" s="181" t="str">
        <f>IFERROR(VLOOKUP($A244,CAPTURE_DATA!$P$4:$T$500,5,FALSE),"")</f>
        <v/>
      </c>
      <c r="K244" s="181" t="str">
        <f>IFERROR(VLOOKUP($A244,CAPTURE_DATA!$P$4:$AC$500,14,FALSE),"")</f>
        <v/>
      </c>
      <c r="L244" s="182" t="str">
        <f>IF($B244="","",(IFERROR(VLOOKUP($B244,ROOST_SITE_INFO!$B$3:$S$501,3,FALSE),"")))</f>
        <v/>
      </c>
      <c r="M244" s="182" t="str">
        <f>IF($B244="","",(IFERROR(VLOOKUP($B244,ROOST_SITE_INFO!$B$3:$S$501,4,FALSE),"")))</f>
        <v/>
      </c>
      <c r="N244" s="182" t="str">
        <f>IF($B244="","",(IFERROR(VLOOKUP($B244,ROOST_SITE_INFO!$B$3:$S$501,5,FALSE),"")))</f>
        <v/>
      </c>
      <c r="O244" s="182" t="str">
        <f>IF($B244="","",(IFERROR(VLOOKUP($B244,ROOST_SITE_INFO!$B$3:$S$501,6,FALSE),"")))</f>
        <v/>
      </c>
      <c r="P244" s="182" t="str">
        <f>IF($B244="","",(IFERROR(VLOOKUP($B244,ROOST_SITE_INFO!$B$3:$S$501,7,FALSE),"")))</f>
        <v/>
      </c>
      <c r="Q244" s="182" t="str">
        <f>IF($B244="","",(IFERROR(VLOOKUP($B244,ROOST_SITE_INFO!$B$3:$S$501,8,FALSE),"")))</f>
        <v/>
      </c>
      <c r="R244" s="182" t="str">
        <f>IF($B244="","",(IFERROR(VLOOKUP($B244,ROOST_SITE_INFO!$B$3:$S$501,9,FALSE),"")))</f>
        <v/>
      </c>
      <c r="S244" s="182" t="str">
        <f>IF($B244="","",(IFERROR(VLOOKUP($B244,ROOST_SITE_INFO!$B$3:$S$501,10,FALSE),"")))</f>
        <v/>
      </c>
      <c r="T244" s="182" t="str">
        <f>IF($B244="","",(IFERROR(VLOOKUP($B244,ROOST_SITE_INFO!$B$3:$S$501,11,FALSE),"")))</f>
        <v/>
      </c>
      <c r="U244" s="182" t="str">
        <f>IF($B244="","",(IFERROR(VLOOKUP($B244,ROOST_SITE_INFO!$B$3:$S$501,12,FALSE),"")))</f>
        <v/>
      </c>
      <c r="V244" s="182" t="str">
        <f>IF($B244="","",(IFERROR(VLOOKUP($B244,ROOST_SITE_INFO!$B$3:$S$501,13,FALSE),"")))</f>
        <v/>
      </c>
      <c r="W244" s="182" t="str">
        <f>IF($B244="","",(IFERROR(VLOOKUP($B244,ROOST_SITE_INFO!$B$3:$S$501,14,FALSE),"")))</f>
        <v/>
      </c>
      <c r="X244" s="182" t="str">
        <f>IF($B244="","",(IFERROR(VLOOKUP($B244,ROOST_SITE_INFO!$B$3:$S$501,15,FALSE),"")))</f>
        <v/>
      </c>
      <c r="Y244" s="182" t="str">
        <f>IF($B244="","",(IFERROR(VLOOKUP($B244,ROOST_SITE_INFO!$B$3:$S$501,16,FALSE),"")))</f>
        <v/>
      </c>
      <c r="Z244" s="182" t="str">
        <f>IF($B244="","",(IFERROR(VLOOKUP($B244,ROOST_SITE_INFO!$B$3:$S$501,17,FALSE),"")))</f>
        <v/>
      </c>
      <c r="AA244" s="182" t="str">
        <f>IF($B244="","",(IFERROR(VLOOKUP($B244,ROOST_SITE_INFO!$B$3:$S$501,18,FALSE),"")))</f>
        <v/>
      </c>
    </row>
    <row r="245" spans="1:27" x14ac:dyDescent="0.25">
      <c r="A245" s="180" t="str">
        <f>IF(ROOST_COUNT!B244=0,"",ROOST_COUNT!B244)</f>
        <v/>
      </c>
      <c r="B245" s="180" t="str">
        <f>IF(ROOST_COUNT!D244=0,"",ROOST_COUNT!D244)</f>
        <v/>
      </c>
      <c r="C245" s="180" t="str">
        <f>IF(ROOST_COUNT!C244=0,"",ROOST_COUNT!C244)</f>
        <v/>
      </c>
      <c r="D245" s="180" t="str">
        <f>IF(ROOST_COUNT!E244=0,"",ROOST_COUNT!E244)</f>
        <v/>
      </c>
      <c r="E245" s="181" t="str">
        <f>IF(ROOST_COUNT!F244=0,"",ROOST_COUNT!F244)</f>
        <v/>
      </c>
      <c r="F245" s="181" t="str">
        <f>IF(ROOST_COUNT!A244=0,"",ROOST_COUNT!A244)</f>
        <v/>
      </c>
      <c r="G245" s="182" t="str">
        <f>IF(ROOST_COUNT!G244=0,"",ROOST_COUNT!G244)</f>
        <v/>
      </c>
      <c r="H245" s="181" t="str">
        <f>IFERROR(VLOOKUP($A245,CAPTURE_DATA!$P$4:$T$500,3,FALSE),"")</f>
        <v/>
      </c>
      <c r="I245" s="181" t="str">
        <f>IFERROR(VLOOKUP($A245,CAPTURE_DATA!$P$4:$T$500,4,FALSE),"")</f>
        <v/>
      </c>
      <c r="J245" s="181" t="str">
        <f>IFERROR(VLOOKUP($A245,CAPTURE_DATA!$P$4:$T$500,5,FALSE),"")</f>
        <v/>
      </c>
      <c r="K245" s="181" t="str">
        <f>IFERROR(VLOOKUP($A245,CAPTURE_DATA!$P$4:$AC$500,14,FALSE),"")</f>
        <v/>
      </c>
      <c r="L245" s="182" t="str">
        <f>IF($B245="","",(IFERROR(VLOOKUP($B245,ROOST_SITE_INFO!$B$3:$S$501,3,FALSE),"")))</f>
        <v/>
      </c>
      <c r="M245" s="182" t="str">
        <f>IF($B245="","",(IFERROR(VLOOKUP($B245,ROOST_SITE_INFO!$B$3:$S$501,4,FALSE),"")))</f>
        <v/>
      </c>
      <c r="N245" s="182" t="str">
        <f>IF($B245="","",(IFERROR(VLOOKUP($B245,ROOST_SITE_INFO!$B$3:$S$501,5,FALSE),"")))</f>
        <v/>
      </c>
      <c r="O245" s="182" t="str">
        <f>IF($B245="","",(IFERROR(VLOOKUP($B245,ROOST_SITE_INFO!$B$3:$S$501,6,FALSE),"")))</f>
        <v/>
      </c>
      <c r="P245" s="182" t="str">
        <f>IF($B245="","",(IFERROR(VLOOKUP($B245,ROOST_SITE_INFO!$B$3:$S$501,7,FALSE),"")))</f>
        <v/>
      </c>
      <c r="Q245" s="182" t="str">
        <f>IF($B245="","",(IFERROR(VLOOKUP($B245,ROOST_SITE_INFO!$B$3:$S$501,8,FALSE),"")))</f>
        <v/>
      </c>
      <c r="R245" s="182" t="str">
        <f>IF($B245="","",(IFERROR(VLOOKUP($B245,ROOST_SITE_INFO!$B$3:$S$501,9,FALSE),"")))</f>
        <v/>
      </c>
      <c r="S245" s="182" t="str">
        <f>IF($B245="","",(IFERROR(VLOOKUP($B245,ROOST_SITE_INFO!$B$3:$S$501,10,FALSE),"")))</f>
        <v/>
      </c>
      <c r="T245" s="182" t="str">
        <f>IF($B245="","",(IFERROR(VLOOKUP($B245,ROOST_SITE_INFO!$B$3:$S$501,11,FALSE),"")))</f>
        <v/>
      </c>
      <c r="U245" s="182" t="str">
        <f>IF($B245="","",(IFERROR(VLOOKUP($B245,ROOST_SITE_INFO!$B$3:$S$501,12,FALSE),"")))</f>
        <v/>
      </c>
      <c r="V245" s="182" t="str">
        <f>IF($B245="","",(IFERROR(VLOOKUP($B245,ROOST_SITE_INFO!$B$3:$S$501,13,FALSE),"")))</f>
        <v/>
      </c>
      <c r="W245" s="182" t="str">
        <f>IF($B245="","",(IFERROR(VLOOKUP($B245,ROOST_SITE_INFO!$B$3:$S$501,14,FALSE),"")))</f>
        <v/>
      </c>
      <c r="X245" s="182" t="str">
        <f>IF($B245="","",(IFERROR(VLOOKUP($B245,ROOST_SITE_INFO!$B$3:$S$501,15,FALSE),"")))</f>
        <v/>
      </c>
      <c r="Y245" s="182" t="str">
        <f>IF($B245="","",(IFERROR(VLOOKUP($B245,ROOST_SITE_INFO!$B$3:$S$501,16,FALSE),"")))</f>
        <v/>
      </c>
      <c r="Z245" s="182" t="str">
        <f>IF($B245="","",(IFERROR(VLOOKUP($B245,ROOST_SITE_INFO!$B$3:$S$501,17,FALSE),"")))</f>
        <v/>
      </c>
      <c r="AA245" s="182" t="str">
        <f>IF($B245="","",(IFERROR(VLOOKUP($B245,ROOST_SITE_INFO!$B$3:$S$501,18,FALSE),"")))</f>
        <v/>
      </c>
    </row>
    <row r="246" spans="1:27" x14ac:dyDescent="0.25">
      <c r="A246" s="180" t="str">
        <f>IF(ROOST_COUNT!B245=0,"",ROOST_COUNT!B245)</f>
        <v/>
      </c>
      <c r="B246" s="180" t="str">
        <f>IF(ROOST_COUNT!D245=0,"",ROOST_COUNT!D245)</f>
        <v/>
      </c>
      <c r="C246" s="180" t="str">
        <f>IF(ROOST_COUNT!C245=0,"",ROOST_COUNT!C245)</f>
        <v/>
      </c>
      <c r="D246" s="180" t="str">
        <f>IF(ROOST_COUNT!E245=0,"",ROOST_COUNT!E245)</f>
        <v/>
      </c>
      <c r="E246" s="181" t="str">
        <f>IF(ROOST_COUNT!F245=0,"",ROOST_COUNT!F245)</f>
        <v/>
      </c>
      <c r="F246" s="181" t="str">
        <f>IF(ROOST_COUNT!A245=0,"",ROOST_COUNT!A245)</f>
        <v/>
      </c>
      <c r="G246" s="182" t="str">
        <f>IF(ROOST_COUNT!G245=0,"",ROOST_COUNT!G245)</f>
        <v/>
      </c>
      <c r="H246" s="181" t="str">
        <f>IFERROR(VLOOKUP($A246,CAPTURE_DATA!$P$4:$T$500,3,FALSE),"")</f>
        <v/>
      </c>
      <c r="I246" s="181" t="str">
        <f>IFERROR(VLOOKUP($A246,CAPTURE_DATA!$P$4:$T$500,4,FALSE),"")</f>
        <v/>
      </c>
      <c r="J246" s="181" t="str">
        <f>IFERROR(VLOOKUP($A246,CAPTURE_DATA!$P$4:$T$500,5,FALSE),"")</f>
        <v/>
      </c>
      <c r="K246" s="181" t="str">
        <f>IFERROR(VLOOKUP($A246,CAPTURE_DATA!$P$4:$AC$500,14,FALSE),"")</f>
        <v/>
      </c>
      <c r="L246" s="182" t="str">
        <f>IF($B246="","",(IFERROR(VLOOKUP($B246,ROOST_SITE_INFO!$B$3:$S$501,3,FALSE),"")))</f>
        <v/>
      </c>
      <c r="M246" s="182" t="str">
        <f>IF($B246="","",(IFERROR(VLOOKUP($B246,ROOST_SITE_INFO!$B$3:$S$501,4,FALSE),"")))</f>
        <v/>
      </c>
      <c r="N246" s="182" t="str">
        <f>IF($B246="","",(IFERROR(VLOOKUP($B246,ROOST_SITE_INFO!$B$3:$S$501,5,FALSE),"")))</f>
        <v/>
      </c>
      <c r="O246" s="182" t="str">
        <f>IF($B246="","",(IFERROR(VLOOKUP($B246,ROOST_SITE_INFO!$B$3:$S$501,6,FALSE),"")))</f>
        <v/>
      </c>
      <c r="P246" s="182" t="str">
        <f>IF($B246="","",(IFERROR(VLOOKUP($B246,ROOST_SITE_INFO!$B$3:$S$501,7,FALSE),"")))</f>
        <v/>
      </c>
      <c r="Q246" s="182" t="str">
        <f>IF($B246="","",(IFERROR(VLOOKUP($B246,ROOST_SITE_INFO!$B$3:$S$501,8,FALSE),"")))</f>
        <v/>
      </c>
      <c r="R246" s="182" t="str">
        <f>IF($B246="","",(IFERROR(VLOOKUP($B246,ROOST_SITE_INFO!$B$3:$S$501,9,FALSE),"")))</f>
        <v/>
      </c>
      <c r="S246" s="182" t="str">
        <f>IF($B246="","",(IFERROR(VLOOKUP($B246,ROOST_SITE_INFO!$B$3:$S$501,10,FALSE),"")))</f>
        <v/>
      </c>
      <c r="T246" s="182" t="str">
        <f>IF($B246="","",(IFERROR(VLOOKUP($B246,ROOST_SITE_INFO!$B$3:$S$501,11,FALSE),"")))</f>
        <v/>
      </c>
      <c r="U246" s="182" t="str">
        <f>IF($B246="","",(IFERROR(VLOOKUP($B246,ROOST_SITE_INFO!$B$3:$S$501,12,FALSE),"")))</f>
        <v/>
      </c>
      <c r="V246" s="182" t="str">
        <f>IF($B246="","",(IFERROR(VLOOKUP($B246,ROOST_SITE_INFO!$B$3:$S$501,13,FALSE),"")))</f>
        <v/>
      </c>
      <c r="W246" s="182" t="str">
        <f>IF($B246="","",(IFERROR(VLOOKUP($B246,ROOST_SITE_INFO!$B$3:$S$501,14,FALSE),"")))</f>
        <v/>
      </c>
      <c r="X246" s="182" t="str">
        <f>IF($B246="","",(IFERROR(VLOOKUP($B246,ROOST_SITE_INFO!$B$3:$S$501,15,FALSE),"")))</f>
        <v/>
      </c>
      <c r="Y246" s="182" t="str">
        <f>IF($B246="","",(IFERROR(VLOOKUP($B246,ROOST_SITE_INFO!$B$3:$S$501,16,FALSE),"")))</f>
        <v/>
      </c>
      <c r="Z246" s="182" t="str">
        <f>IF($B246="","",(IFERROR(VLOOKUP($B246,ROOST_SITE_INFO!$B$3:$S$501,17,FALSE),"")))</f>
        <v/>
      </c>
      <c r="AA246" s="182" t="str">
        <f>IF($B246="","",(IFERROR(VLOOKUP($B246,ROOST_SITE_INFO!$B$3:$S$501,18,FALSE),"")))</f>
        <v/>
      </c>
    </row>
    <row r="247" spans="1:27" x14ac:dyDescent="0.25">
      <c r="A247" s="180" t="str">
        <f>IF(ROOST_COUNT!B246=0,"",ROOST_COUNT!B246)</f>
        <v/>
      </c>
      <c r="B247" s="180" t="str">
        <f>IF(ROOST_COUNT!D246=0,"",ROOST_COUNT!D246)</f>
        <v/>
      </c>
      <c r="C247" s="180" t="str">
        <f>IF(ROOST_COUNT!C246=0,"",ROOST_COUNT!C246)</f>
        <v/>
      </c>
      <c r="D247" s="180" t="str">
        <f>IF(ROOST_COUNT!E246=0,"",ROOST_COUNT!E246)</f>
        <v/>
      </c>
      <c r="E247" s="181" t="str">
        <f>IF(ROOST_COUNT!F246=0,"",ROOST_COUNT!F246)</f>
        <v/>
      </c>
      <c r="F247" s="181" t="str">
        <f>IF(ROOST_COUNT!A246=0,"",ROOST_COUNT!A246)</f>
        <v/>
      </c>
      <c r="G247" s="182" t="str">
        <f>IF(ROOST_COUNT!G246=0,"",ROOST_COUNT!G246)</f>
        <v/>
      </c>
      <c r="H247" s="181" t="str">
        <f>IFERROR(VLOOKUP($A247,CAPTURE_DATA!$P$4:$T$500,3,FALSE),"")</f>
        <v/>
      </c>
      <c r="I247" s="181" t="str">
        <f>IFERROR(VLOOKUP($A247,CAPTURE_DATA!$P$4:$T$500,4,FALSE),"")</f>
        <v/>
      </c>
      <c r="J247" s="181" t="str">
        <f>IFERROR(VLOOKUP($A247,CAPTURE_DATA!$P$4:$T$500,5,FALSE),"")</f>
        <v/>
      </c>
      <c r="K247" s="181" t="str">
        <f>IFERROR(VLOOKUP($A247,CAPTURE_DATA!$P$4:$AC$500,14,FALSE),"")</f>
        <v/>
      </c>
      <c r="L247" s="182" t="str">
        <f>IF($B247="","",(IFERROR(VLOOKUP($B247,ROOST_SITE_INFO!$B$3:$S$501,3,FALSE),"")))</f>
        <v/>
      </c>
      <c r="M247" s="182" t="str">
        <f>IF($B247="","",(IFERROR(VLOOKUP($B247,ROOST_SITE_INFO!$B$3:$S$501,4,FALSE),"")))</f>
        <v/>
      </c>
      <c r="N247" s="182" t="str">
        <f>IF($B247="","",(IFERROR(VLOOKUP($B247,ROOST_SITE_INFO!$B$3:$S$501,5,FALSE),"")))</f>
        <v/>
      </c>
      <c r="O247" s="182" t="str">
        <f>IF($B247="","",(IFERROR(VLOOKUP($B247,ROOST_SITE_INFO!$B$3:$S$501,6,FALSE),"")))</f>
        <v/>
      </c>
      <c r="P247" s="182" t="str">
        <f>IF($B247="","",(IFERROR(VLOOKUP($B247,ROOST_SITE_INFO!$B$3:$S$501,7,FALSE),"")))</f>
        <v/>
      </c>
      <c r="Q247" s="182" t="str">
        <f>IF($B247="","",(IFERROR(VLOOKUP($B247,ROOST_SITE_INFO!$B$3:$S$501,8,FALSE),"")))</f>
        <v/>
      </c>
      <c r="R247" s="182" t="str">
        <f>IF($B247="","",(IFERROR(VLOOKUP($B247,ROOST_SITE_INFO!$B$3:$S$501,9,FALSE),"")))</f>
        <v/>
      </c>
      <c r="S247" s="182" t="str">
        <f>IF($B247="","",(IFERROR(VLOOKUP($B247,ROOST_SITE_INFO!$B$3:$S$501,10,FALSE),"")))</f>
        <v/>
      </c>
      <c r="T247" s="182" t="str">
        <f>IF($B247="","",(IFERROR(VLOOKUP($B247,ROOST_SITE_INFO!$B$3:$S$501,11,FALSE),"")))</f>
        <v/>
      </c>
      <c r="U247" s="182" t="str">
        <f>IF($B247="","",(IFERROR(VLOOKUP($B247,ROOST_SITE_INFO!$B$3:$S$501,12,FALSE),"")))</f>
        <v/>
      </c>
      <c r="V247" s="182" t="str">
        <f>IF($B247="","",(IFERROR(VLOOKUP($B247,ROOST_SITE_INFO!$B$3:$S$501,13,FALSE),"")))</f>
        <v/>
      </c>
      <c r="W247" s="182" t="str">
        <f>IF($B247="","",(IFERROR(VLOOKUP($B247,ROOST_SITE_INFO!$B$3:$S$501,14,FALSE),"")))</f>
        <v/>
      </c>
      <c r="X247" s="182" t="str">
        <f>IF($B247="","",(IFERROR(VLOOKUP($B247,ROOST_SITE_INFO!$B$3:$S$501,15,FALSE),"")))</f>
        <v/>
      </c>
      <c r="Y247" s="182" t="str">
        <f>IF($B247="","",(IFERROR(VLOOKUP($B247,ROOST_SITE_INFO!$B$3:$S$501,16,FALSE),"")))</f>
        <v/>
      </c>
      <c r="Z247" s="182" t="str">
        <f>IF($B247="","",(IFERROR(VLOOKUP($B247,ROOST_SITE_INFO!$B$3:$S$501,17,FALSE),"")))</f>
        <v/>
      </c>
      <c r="AA247" s="182" t="str">
        <f>IF($B247="","",(IFERROR(VLOOKUP($B247,ROOST_SITE_INFO!$B$3:$S$501,18,FALSE),"")))</f>
        <v/>
      </c>
    </row>
    <row r="248" spans="1:27" x14ac:dyDescent="0.25">
      <c r="A248" s="180" t="str">
        <f>IF(ROOST_COUNT!B247=0,"",ROOST_COUNT!B247)</f>
        <v/>
      </c>
      <c r="B248" s="180" t="str">
        <f>IF(ROOST_COUNT!D247=0,"",ROOST_COUNT!D247)</f>
        <v/>
      </c>
      <c r="C248" s="180" t="str">
        <f>IF(ROOST_COUNT!C247=0,"",ROOST_COUNT!C247)</f>
        <v/>
      </c>
      <c r="D248" s="180" t="str">
        <f>IF(ROOST_COUNT!E247=0,"",ROOST_COUNT!E247)</f>
        <v/>
      </c>
      <c r="E248" s="181" t="str">
        <f>IF(ROOST_COUNT!F247=0,"",ROOST_COUNT!F247)</f>
        <v/>
      </c>
      <c r="F248" s="181" t="str">
        <f>IF(ROOST_COUNT!A247=0,"",ROOST_COUNT!A247)</f>
        <v/>
      </c>
      <c r="G248" s="182" t="str">
        <f>IF(ROOST_COUNT!G247=0,"",ROOST_COUNT!G247)</f>
        <v/>
      </c>
      <c r="H248" s="181" t="str">
        <f>IFERROR(VLOOKUP($A248,CAPTURE_DATA!$P$4:$T$500,3,FALSE),"")</f>
        <v/>
      </c>
      <c r="I248" s="181" t="str">
        <f>IFERROR(VLOOKUP($A248,CAPTURE_DATA!$P$4:$T$500,4,FALSE),"")</f>
        <v/>
      </c>
      <c r="J248" s="181" t="str">
        <f>IFERROR(VLOOKUP($A248,CAPTURE_DATA!$P$4:$T$500,5,FALSE),"")</f>
        <v/>
      </c>
      <c r="K248" s="181" t="str">
        <f>IFERROR(VLOOKUP($A248,CAPTURE_DATA!$P$4:$AC$500,14,FALSE),"")</f>
        <v/>
      </c>
      <c r="L248" s="182" t="str">
        <f>IF($B248="","",(IFERROR(VLOOKUP($B248,ROOST_SITE_INFO!$B$3:$S$501,3,FALSE),"")))</f>
        <v/>
      </c>
      <c r="M248" s="182" t="str">
        <f>IF($B248="","",(IFERROR(VLOOKUP($B248,ROOST_SITE_INFO!$B$3:$S$501,4,FALSE),"")))</f>
        <v/>
      </c>
      <c r="N248" s="182" t="str">
        <f>IF($B248="","",(IFERROR(VLOOKUP($B248,ROOST_SITE_INFO!$B$3:$S$501,5,FALSE),"")))</f>
        <v/>
      </c>
      <c r="O248" s="182" t="str">
        <f>IF($B248="","",(IFERROR(VLOOKUP($B248,ROOST_SITE_INFO!$B$3:$S$501,6,FALSE),"")))</f>
        <v/>
      </c>
      <c r="P248" s="182" t="str">
        <f>IF($B248="","",(IFERROR(VLOOKUP($B248,ROOST_SITE_INFO!$B$3:$S$501,7,FALSE),"")))</f>
        <v/>
      </c>
      <c r="Q248" s="182" t="str">
        <f>IF($B248="","",(IFERROR(VLOOKUP($B248,ROOST_SITE_INFO!$B$3:$S$501,8,FALSE),"")))</f>
        <v/>
      </c>
      <c r="R248" s="182" t="str">
        <f>IF($B248="","",(IFERROR(VLOOKUP($B248,ROOST_SITE_INFO!$B$3:$S$501,9,FALSE),"")))</f>
        <v/>
      </c>
      <c r="S248" s="182" t="str">
        <f>IF($B248="","",(IFERROR(VLOOKUP($B248,ROOST_SITE_INFO!$B$3:$S$501,10,FALSE),"")))</f>
        <v/>
      </c>
      <c r="T248" s="182" t="str">
        <f>IF($B248="","",(IFERROR(VLOOKUP($B248,ROOST_SITE_INFO!$B$3:$S$501,11,FALSE),"")))</f>
        <v/>
      </c>
      <c r="U248" s="182" t="str">
        <f>IF($B248="","",(IFERROR(VLOOKUP($B248,ROOST_SITE_INFO!$B$3:$S$501,12,FALSE),"")))</f>
        <v/>
      </c>
      <c r="V248" s="182" t="str">
        <f>IF($B248="","",(IFERROR(VLOOKUP($B248,ROOST_SITE_INFO!$B$3:$S$501,13,FALSE),"")))</f>
        <v/>
      </c>
      <c r="W248" s="182" t="str">
        <f>IF($B248="","",(IFERROR(VLOOKUP($B248,ROOST_SITE_INFO!$B$3:$S$501,14,FALSE),"")))</f>
        <v/>
      </c>
      <c r="X248" s="182" t="str">
        <f>IF($B248="","",(IFERROR(VLOOKUP($B248,ROOST_SITE_INFO!$B$3:$S$501,15,FALSE),"")))</f>
        <v/>
      </c>
      <c r="Y248" s="182" t="str">
        <f>IF($B248="","",(IFERROR(VLOOKUP($B248,ROOST_SITE_INFO!$B$3:$S$501,16,FALSE),"")))</f>
        <v/>
      </c>
      <c r="Z248" s="182" t="str">
        <f>IF($B248="","",(IFERROR(VLOOKUP($B248,ROOST_SITE_INFO!$B$3:$S$501,17,FALSE),"")))</f>
        <v/>
      </c>
      <c r="AA248" s="182" t="str">
        <f>IF($B248="","",(IFERROR(VLOOKUP($B248,ROOST_SITE_INFO!$B$3:$S$501,18,FALSE),"")))</f>
        <v/>
      </c>
    </row>
    <row r="249" spans="1:27" x14ac:dyDescent="0.25">
      <c r="A249" s="180" t="str">
        <f>IF(ROOST_COUNT!B248=0,"",ROOST_COUNT!B248)</f>
        <v/>
      </c>
      <c r="B249" s="180" t="str">
        <f>IF(ROOST_COUNT!D248=0,"",ROOST_COUNT!D248)</f>
        <v/>
      </c>
      <c r="C249" s="180" t="str">
        <f>IF(ROOST_COUNT!C248=0,"",ROOST_COUNT!C248)</f>
        <v/>
      </c>
      <c r="D249" s="180" t="str">
        <f>IF(ROOST_COUNT!E248=0,"",ROOST_COUNT!E248)</f>
        <v/>
      </c>
      <c r="E249" s="181" t="str">
        <f>IF(ROOST_COUNT!F248=0,"",ROOST_COUNT!F248)</f>
        <v/>
      </c>
      <c r="F249" s="181" t="str">
        <f>IF(ROOST_COUNT!A248=0,"",ROOST_COUNT!A248)</f>
        <v/>
      </c>
      <c r="G249" s="182" t="str">
        <f>IF(ROOST_COUNT!G248=0,"",ROOST_COUNT!G248)</f>
        <v/>
      </c>
      <c r="H249" s="181" t="str">
        <f>IFERROR(VLOOKUP($A249,CAPTURE_DATA!$P$4:$T$500,3,FALSE),"")</f>
        <v/>
      </c>
      <c r="I249" s="181" t="str">
        <f>IFERROR(VLOOKUP($A249,CAPTURE_DATA!$P$4:$T$500,4,FALSE),"")</f>
        <v/>
      </c>
      <c r="J249" s="181" t="str">
        <f>IFERROR(VLOOKUP($A249,CAPTURE_DATA!$P$4:$T$500,5,FALSE),"")</f>
        <v/>
      </c>
      <c r="K249" s="181" t="str">
        <f>IFERROR(VLOOKUP($A249,CAPTURE_DATA!$P$4:$AC$500,14,FALSE),"")</f>
        <v/>
      </c>
      <c r="L249" s="182" t="str">
        <f>IF($B249="","",(IFERROR(VLOOKUP($B249,ROOST_SITE_INFO!$B$3:$S$501,3,FALSE),"")))</f>
        <v/>
      </c>
      <c r="M249" s="182" t="str">
        <f>IF($B249="","",(IFERROR(VLOOKUP($B249,ROOST_SITE_INFO!$B$3:$S$501,4,FALSE),"")))</f>
        <v/>
      </c>
      <c r="N249" s="182" t="str">
        <f>IF($B249="","",(IFERROR(VLOOKUP($B249,ROOST_SITE_INFO!$B$3:$S$501,5,FALSE),"")))</f>
        <v/>
      </c>
      <c r="O249" s="182" t="str">
        <f>IF($B249="","",(IFERROR(VLOOKUP($B249,ROOST_SITE_INFO!$B$3:$S$501,6,FALSE),"")))</f>
        <v/>
      </c>
      <c r="P249" s="182" t="str">
        <f>IF($B249="","",(IFERROR(VLOOKUP($B249,ROOST_SITE_INFO!$B$3:$S$501,7,FALSE),"")))</f>
        <v/>
      </c>
      <c r="Q249" s="182" t="str">
        <f>IF($B249="","",(IFERROR(VLOOKUP($B249,ROOST_SITE_INFO!$B$3:$S$501,8,FALSE),"")))</f>
        <v/>
      </c>
      <c r="R249" s="182" t="str">
        <f>IF($B249="","",(IFERROR(VLOOKUP($B249,ROOST_SITE_INFO!$B$3:$S$501,9,FALSE),"")))</f>
        <v/>
      </c>
      <c r="S249" s="182" t="str">
        <f>IF($B249="","",(IFERROR(VLOOKUP($B249,ROOST_SITE_INFO!$B$3:$S$501,10,FALSE),"")))</f>
        <v/>
      </c>
      <c r="T249" s="182" t="str">
        <f>IF($B249="","",(IFERROR(VLOOKUP($B249,ROOST_SITE_INFO!$B$3:$S$501,11,FALSE),"")))</f>
        <v/>
      </c>
      <c r="U249" s="182" t="str">
        <f>IF($B249="","",(IFERROR(VLOOKUP($B249,ROOST_SITE_INFO!$B$3:$S$501,12,FALSE),"")))</f>
        <v/>
      </c>
      <c r="V249" s="182" t="str">
        <f>IF($B249="","",(IFERROR(VLOOKUP($B249,ROOST_SITE_INFO!$B$3:$S$501,13,FALSE),"")))</f>
        <v/>
      </c>
      <c r="W249" s="182" t="str">
        <f>IF($B249="","",(IFERROR(VLOOKUP($B249,ROOST_SITE_INFO!$B$3:$S$501,14,FALSE),"")))</f>
        <v/>
      </c>
      <c r="X249" s="182" t="str">
        <f>IF($B249="","",(IFERROR(VLOOKUP($B249,ROOST_SITE_INFO!$B$3:$S$501,15,FALSE),"")))</f>
        <v/>
      </c>
      <c r="Y249" s="182" t="str">
        <f>IF($B249="","",(IFERROR(VLOOKUP($B249,ROOST_SITE_INFO!$B$3:$S$501,16,FALSE),"")))</f>
        <v/>
      </c>
      <c r="Z249" s="182" t="str">
        <f>IF($B249="","",(IFERROR(VLOOKUP($B249,ROOST_SITE_INFO!$B$3:$S$501,17,FALSE),"")))</f>
        <v/>
      </c>
      <c r="AA249" s="182" t="str">
        <f>IF($B249="","",(IFERROR(VLOOKUP($B249,ROOST_SITE_INFO!$B$3:$S$501,18,FALSE),"")))</f>
        <v/>
      </c>
    </row>
    <row r="250" spans="1:27" x14ac:dyDescent="0.25">
      <c r="A250" s="180" t="str">
        <f>IF(ROOST_COUNT!B249=0,"",ROOST_COUNT!B249)</f>
        <v/>
      </c>
      <c r="B250" s="180" t="str">
        <f>IF(ROOST_COUNT!D249=0,"",ROOST_COUNT!D249)</f>
        <v/>
      </c>
      <c r="C250" s="180" t="str">
        <f>IF(ROOST_COUNT!C249=0,"",ROOST_COUNT!C249)</f>
        <v/>
      </c>
      <c r="D250" s="180" t="str">
        <f>IF(ROOST_COUNT!E249=0,"",ROOST_COUNT!E249)</f>
        <v/>
      </c>
      <c r="E250" s="181" t="str">
        <f>IF(ROOST_COUNT!F249=0,"",ROOST_COUNT!F249)</f>
        <v/>
      </c>
      <c r="F250" s="181" t="str">
        <f>IF(ROOST_COUNT!A249=0,"",ROOST_COUNT!A249)</f>
        <v/>
      </c>
      <c r="G250" s="182" t="str">
        <f>IF(ROOST_COUNT!G249=0,"",ROOST_COUNT!G249)</f>
        <v/>
      </c>
      <c r="H250" s="181" t="str">
        <f>IFERROR(VLOOKUP($A250,CAPTURE_DATA!$P$4:$T$500,3,FALSE),"")</f>
        <v/>
      </c>
      <c r="I250" s="181" t="str">
        <f>IFERROR(VLOOKUP($A250,CAPTURE_DATA!$P$4:$T$500,4,FALSE),"")</f>
        <v/>
      </c>
      <c r="J250" s="181" t="str">
        <f>IFERROR(VLOOKUP($A250,CAPTURE_DATA!$P$4:$T$500,5,FALSE),"")</f>
        <v/>
      </c>
      <c r="K250" s="181" t="str">
        <f>IFERROR(VLOOKUP($A250,CAPTURE_DATA!$P$4:$AC$500,14,FALSE),"")</f>
        <v/>
      </c>
      <c r="L250" s="182" t="str">
        <f>IF($B250="","",(IFERROR(VLOOKUP($B250,ROOST_SITE_INFO!$B$3:$S$501,3,FALSE),"")))</f>
        <v/>
      </c>
      <c r="M250" s="182" t="str">
        <f>IF($B250="","",(IFERROR(VLOOKUP($B250,ROOST_SITE_INFO!$B$3:$S$501,4,FALSE),"")))</f>
        <v/>
      </c>
      <c r="N250" s="182" t="str">
        <f>IF($B250="","",(IFERROR(VLOOKUP($B250,ROOST_SITE_INFO!$B$3:$S$501,5,FALSE),"")))</f>
        <v/>
      </c>
      <c r="O250" s="182" t="str">
        <f>IF($B250="","",(IFERROR(VLOOKUP($B250,ROOST_SITE_INFO!$B$3:$S$501,6,FALSE),"")))</f>
        <v/>
      </c>
      <c r="P250" s="182" t="str">
        <f>IF($B250="","",(IFERROR(VLOOKUP($B250,ROOST_SITE_INFO!$B$3:$S$501,7,FALSE),"")))</f>
        <v/>
      </c>
      <c r="Q250" s="182" t="str">
        <f>IF($B250="","",(IFERROR(VLOOKUP($B250,ROOST_SITE_INFO!$B$3:$S$501,8,FALSE),"")))</f>
        <v/>
      </c>
      <c r="R250" s="182" t="str">
        <f>IF($B250="","",(IFERROR(VLOOKUP($B250,ROOST_SITE_INFO!$B$3:$S$501,9,FALSE),"")))</f>
        <v/>
      </c>
      <c r="S250" s="182" t="str">
        <f>IF($B250="","",(IFERROR(VLOOKUP($B250,ROOST_SITE_INFO!$B$3:$S$501,10,FALSE),"")))</f>
        <v/>
      </c>
      <c r="T250" s="182" t="str">
        <f>IF($B250="","",(IFERROR(VLOOKUP($B250,ROOST_SITE_INFO!$B$3:$S$501,11,FALSE),"")))</f>
        <v/>
      </c>
      <c r="U250" s="182" t="str">
        <f>IF($B250="","",(IFERROR(VLOOKUP($B250,ROOST_SITE_INFO!$B$3:$S$501,12,FALSE),"")))</f>
        <v/>
      </c>
      <c r="V250" s="182" t="str">
        <f>IF($B250="","",(IFERROR(VLOOKUP($B250,ROOST_SITE_INFO!$B$3:$S$501,13,FALSE),"")))</f>
        <v/>
      </c>
      <c r="W250" s="182" t="str">
        <f>IF($B250="","",(IFERROR(VLOOKUP($B250,ROOST_SITE_INFO!$B$3:$S$501,14,FALSE),"")))</f>
        <v/>
      </c>
      <c r="X250" s="182" t="str">
        <f>IF($B250="","",(IFERROR(VLOOKUP($B250,ROOST_SITE_INFO!$B$3:$S$501,15,FALSE),"")))</f>
        <v/>
      </c>
      <c r="Y250" s="182" t="str">
        <f>IF($B250="","",(IFERROR(VLOOKUP($B250,ROOST_SITE_INFO!$B$3:$S$501,16,FALSE),"")))</f>
        <v/>
      </c>
      <c r="Z250" s="182" t="str">
        <f>IF($B250="","",(IFERROR(VLOOKUP($B250,ROOST_SITE_INFO!$B$3:$S$501,17,FALSE),"")))</f>
        <v/>
      </c>
      <c r="AA250" s="182" t="str">
        <f>IF($B250="","",(IFERROR(VLOOKUP($B250,ROOST_SITE_INFO!$B$3:$S$501,18,FALSE),"")))</f>
        <v/>
      </c>
    </row>
    <row r="251" spans="1:27" x14ac:dyDescent="0.25">
      <c r="A251" s="180" t="str">
        <f>IF(ROOST_COUNT!B250=0,"",ROOST_COUNT!B250)</f>
        <v/>
      </c>
      <c r="B251" s="180" t="str">
        <f>IF(ROOST_COUNT!D250=0,"",ROOST_COUNT!D250)</f>
        <v/>
      </c>
      <c r="C251" s="180" t="str">
        <f>IF(ROOST_COUNT!C250=0,"",ROOST_COUNT!C250)</f>
        <v/>
      </c>
      <c r="D251" s="180" t="str">
        <f>IF(ROOST_COUNT!E250=0,"",ROOST_COUNT!E250)</f>
        <v/>
      </c>
      <c r="E251" s="181" t="str">
        <f>IF(ROOST_COUNT!F250=0,"",ROOST_COUNT!F250)</f>
        <v/>
      </c>
      <c r="F251" s="181" t="str">
        <f>IF(ROOST_COUNT!A250=0,"",ROOST_COUNT!A250)</f>
        <v/>
      </c>
      <c r="G251" s="182" t="str">
        <f>IF(ROOST_COUNT!G250=0,"",ROOST_COUNT!G250)</f>
        <v/>
      </c>
      <c r="H251" s="181" t="str">
        <f>IFERROR(VLOOKUP($A251,CAPTURE_DATA!$P$4:$T$500,3,FALSE),"")</f>
        <v/>
      </c>
      <c r="I251" s="181" t="str">
        <f>IFERROR(VLOOKUP($A251,CAPTURE_DATA!$P$4:$T$500,4,FALSE),"")</f>
        <v/>
      </c>
      <c r="J251" s="181" t="str">
        <f>IFERROR(VLOOKUP($A251,CAPTURE_DATA!$P$4:$T$500,5,FALSE),"")</f>
        <v/>
      </c>
      <c r="K251" s="181" t="str">
        <f>IFERROR(VLOOKUP($A251,CAPTURE_DATA!$P$4:$AC$500,14,FALSE),"")</f>
        <v/>
      </c>
      <c r="L251" s="182" t="str">
        <f>IF($B251="","",(IFERROR(VLOOKUP($B251,ROOST_SITE_INFO!$B$3:$S$501,3,FALSE),"")))</f>
        <v/>
      </c>
      <c r="M251" s="182" t="str">
        <f>IF($B251="","",(IFERROR(VLOOKUP($B251,ROOST_SITE_INFO!$B$3:$S$501,4,FALSE),"")))</f>
        <v/>
      </c>
      <c r="N251" s="182" t="str">
        <f>IF($B251="","",(IFERROR(VLOOKUP($B251,ROOST_SITE_INFO!$B$3:$S$501,5,FALSE),"")))</f>
        <v/>
      </c>
      <c r="O251" s="182" t="str">
        <f>IF($B251="","",(IFERROR(VLOOKUP($B251,ROOST_SITE_INFO!$B$3:$S$501,6,FALSE),"")))</f>
        <v/>
      </c>
      <c r="P251" s="182" t="str">
        <f>IF($B251="","",(IFERROR(VLOOKUP($B251,ROOST_SITE_INFO!$B$3:$S$501,7,FALSE),"")))</f>
        <v/>
      </c>
      <c r="Q251" s="182" t="str">
        <f>IF($B251="","",(IFERROR(VLOOKUP($B251,ROOST_SITE_INFO!$B$3:$S$501,8,FALSE),"")))</f>
        <v/>
      </c>
      <c r="R251" s="182" t="str">
        <f>IF($B251="","",(IFERROR(VLOOKUP($B251,ROOST_SITE_INFO!$B$3:$S$501,9,FALSE),"")))</f>
        <v/>
      </c>
      <c r="S251" s="182" t="str">
        <f>IF($B251="","",(IFERROR(VLOOKUP($B251,ROOST_SITE_INFO!$B$3:$S$501,10,FALSE),"")))</f>
        <v/>
      </c>
      <c r="T251" s="182" t="str">
        <f>IF($B251="","",(IFERROR(VLOOKUP($B251,ROOST_SITE_INFO!$B$3:$S$501,11,FALSE),"")))</f>
        <v/>
      </c>
      <c r="U251" s="182" t="str">
        <f>IF($B251="","",(IFERROR(VLOOKUP($B251,ROOST_SITE_INFO!$B$3:$S$501,12,FALSE),"")))</f>
        <v/>
      </c>
      <c r="V251" s="182" t="str">
        <f>IF($B251="","",(IFERROR(VLOOKUP($B251,ROOST_SITE_INFO!$B$3:$S$501,13,FALSE),"")))</f>
        <v/>
      </c>
      <c r="W251" s="182" t="str">
        <f>IF($B251="","",(IFERROR(VLOOKUP($B251,ROOST_SITE_INFO!$B$3:$S$501,14,FALSE),"")))</f>
        <v/>
      </c>
      <c r="X251" s="182" t="str">
        <f>IF($B251="","",(IFERROR(VLOOKUP($B251,ROOST_SITE_INFO!$B$3:$S$501,15,FALSE),"")))</f>
        <v/>
      </c>
      <c r="Y251" s="182" t="str">
        <f>IF($B251="","",(IFERROR(VLOOKUP($B251,ROOST_SITE_INFO!$B$3:$S$501,16,FALSE),"")))</f>
        <v/>
      </c>
      <c r="Z251" s="182" t="str">
        <f>IF($B251="","",(IFERROR(VLOOKUP($B251,ROOST_SITE_INFO!$B$3:$S$501,17,FALSE),"")))</f>
        <v/>
      </c>
      <c r="AA251" s="182" t="str">
        <f>IF($B251="","",(IFERROR(VLOOKUP($B251,ROOST_SITE_INFO!$B$3:$S$501,18,FALSE),"")))</f>
        <v/>
      </c>
    </row>
    <row r="252" spans="1:27" x14ac:dyDescent="0.25">
      <c r="A252" s="180" t="str">
        <f>IF(ROOST_COUNT!B251=0,"",ROOST_COUNT!B251)</f>
        <v/>
      </c>
      <c r="B252" s="180" t="str">
        <f>IF(ROOST_COUNT!D251=0,"",ROOST_COUNT!D251)</f>
        <v/>
      </c>
      <c r="C252" s="180" t="str">
        <f>IF(ROOST_COUNT!C251=0,"",ROOST_COUNT!C251)</f>
        <v/>
      </c>
      <c r="D252" s="180" t="str">
        <f>IF(ROOST_COUNT!E251=0,"",ROOST_COUNT!E251)</f>
        <v/>
      </c>
      <c r="E252" s="181" t="str">
        <f>IF(ROOST_COUNT!F251=0,"",ROOST_COUNT!F251)</f>
        <v/>
      </c>
      <c r="F252" s="181" t="str">
        <f>IF(ROOST_COUNT!A251=0,"",ROOST_COUNT!A251)</f>
        <v/>
      </c>
      <c r="G252" s="182" t="str">
        <f>IF(ROOST_COUNT!G251=0,"",ROOST_COUNT!G251)</f>
        <v/>
      </c>
      <c r="H252" s="181" t="str">
        <f>IFERROR(VLOOKUP($A252,CAPTURE_DATA!$P$4:$T$500,3,FALSE),"")</f>
        <v/>
      </c>
      <c r="I252" s="181" t="str">
        <f>IFERROR(VLOOKUP($A252,CAPTURE_DATA!$P$4:$T$500,4,FALSE),"")</f>
        <v/>
      </c>
      <c r="J252" s="181" t="str">
        <f>IFERROR(VLOOKUP($A252,CAPTURE_DATA!$P$4:$T$500,5,FALSE),"")</f>
        <v/>
      </c>
      <c r="K252" s="181" t="str">
        <f>IFERROR(VLOOKUP($A252,CAPTURE_DATA!$P$4:$AC$500,14,FALSE),"")</f>
        <v/>
      </c>
      <c r="L252" s="182" t="str">
        <f>IF($B252="","",(IFERROR(VLOOKUP($B252,ROOST_SITE_INFO!$B$3:$S$501,3,FALSE),"")))</f>
        <v/>
      </c>
      <c r="M252" s="182" t="str">
        <f>IF($B252="","",(IFERROR(VLOOKUP($B252,ROOST_SITE_INFO!$B$3:$S$501,4,FALSE),"")))</f>
        <v/>
      </c>
      <c r="N252" s="182" t="str">
        <f>IF($B252="","",(IFERROR(VLOOKUP($B252,ROOST_SITE_INFO!$B$3:$S$501,5,FALSE),"")))</f>
        <v/>
      </c>
      <c r="O252" s="182" t="str">
        <f>IF($B252="","",(IFERROR(VLOOKUP($B252,ROOST_SITE_INFO!$B$3:$S$501,6,FALSE),"")))</f>
        <v/>
      </c>
      <c r="P252" s="182" t="str">
        <f>IF($B252="","",(IFERROR(VLOOKUP($B252,ROOST_SITE_INFO!$B$3:$S$501,7,FALSE),"")))</f>
        <v/>
      </c>
      <c r="Q252" s="182" t="str">
        <f>IF($B252="","",(IFERROR(VLOOKUP($B252,ROOST_SITE_INFO!$B$3:$S$501,8,FALSE),"")))</f>
        <v/>
      </c>
      <c r="R252" s="182" t="str">
        <f>IF($B252="","",(IFERROR(VLOOKUP($B252,ROOST_SITE_INFO!$B$3:$S$501,9,FALSE),"")))</f>
        <v/>
      </c>
      <c r="S252" s="182" t="str">
        <f>IF($B252="","",(IFERROR(VLOOKUP($B252,ROOST_SITE_INFO!$B$3:$S$501,10,FALSE),"")))</f>
        <v/>
      </c>
      <c r="T252" s="182" t="str">
        <f>IF($B252="","",(IFERROR(VLOOKUP($B252,ROOST_SITE_INFO!$B$3:$S$501,11,FALSE),"")))</f>
        <v/>
      </c>
      <c r="U252" s="182" t="str">
        <f>IF($B252="","",(IFERROR(VLOOKUP($B252,ROOST_SITE_INFO!$B$3:$S$501,12,FALSE),"")))</f>
        <v/>
      </c>
      <c r="V252" s="182" t="str">
        <f>IF($B252="","",(IFERROR(VLOOKUP($B252,ROOST_SITE_INFO!$B$3:$S$501,13,FALSE),"")))</f>
        <v/>
      </c>
      <c r="W252" s="182" t="str">
        <f>IF($B252="","",(IFERROR(VLOOKUP($B252,ROOST_SITE_INFO!$B$3:$S$501,14,FALSE),"")))</f>
        <v/>
      </c>
      <c r="X252" s="182" t="str">
        <f>IF($B252="","",(IFERROR(VLOOKUP($B252,ROOST_SITE_INFO!$B$3:$S$501,15,FALSE),"")))</f>
        <v/>
      </c>
      <c r="Y252" s="182" t="str">
        <f>IF($B252="","",(IFERROR(VLOOKUP($B252,ROOST_SITE_INFO!$B$3:$S$501,16,FALSE),"")))</f>
        <v/>
      </c>
      <c r="Z252" s="182" t="str">
        <f>IF($B252="","",(IFERROR(VLOOKUP($B252,ROOST_SITE_INFO!$B$3:$S$501,17,FALSE),"")))</f>
        <v/>
      </c>
      <c r="AA252" s="182" t="str">
        <f>IF($B252="","",(IFERROR(VLOOKUP($B252,ROOST_SITE_INFO!$B$3:$S$501,18,FALSE),"")))</f>
        <v/>
      </c>
    </row>
    <row r="253" spans="1:27" x14ac:dyDescent="0.25">
      <c r="A253" s="180" t="str">
        <f>IF(ROOST_COUNT!B252=0,"",ROOST_COUNT!B252)</f>
        <v/>
      </c>
      <c r="B253" s="180" t="str">
        <f>IF(ROOST_COUNT!D252=0,"",ROOST_COUNT!D252)</f>
        <v/>
      </c>
      <c r="C253" s="180" t="str">
        <f>IF(ROOST_COUNT!C252=0,"",ROOST_COUNT!C252)</f>
        <v/>
      </c>
      <c r="D253" s="180" t="str">
        <f>IF(ROOST_COUNT!E252=0,"",ROOST_COUNT!E252)</f>
        <v/>
      </c>
      <c r="E253" s="181" t="str">
        <f>IF(ROOST_COUNT!F252=0,"",ROOST_COUNT!F252)</f>
        <v/>
      </c>
      <c r="F253" s="181" t="str">
        <f>IF(ROOST_COUNT!A252=0,"",ROOST_COUNT!A252)</f>
        <v/>
      </c>
      <c r="G253" s="182" t="str">
        <f>IF(ROOST_COUNT!G252=0,"",ROOST_COUNT!G252)</f>
        <v/>
      </c>
      <c r="H253" s="181" t="str">
        <f>IFERROR(VLOOKUP($A253,CAPTURE_DATA!$P$4:$T$500,3,FALSE),"")</f>
        <v/>
      </c>
      <c r="I253" s="181" t="str">
        <f>IFERROR(VLOOKUP($A253,CAPTURE_DATA!$P$4:$T$500,4,FALSE),"")</f>
        <v/>
      </c>
      <c r="J253" s="181" t="str">
        <f>IFERROR(VLOOKUP($A253,CAPTURE_DATA!$P$4:$T$500,5,FALSE),"")</f>
        <v/>
      </c>
      <c r="K253" s="181" t="str">
        <f>IFERROR(VLOOKUP($A253,CAPTURE_DATA!$P$4:$AC$500,14,FALSE),"")</f>
        <v/>
      </c>
      <c r="L253" s="182" t="str">
        <f>IF($B253="","",(IFERROR(VLOOKUP($B253,ROOST_SITE_INFO!$B$3:$S$501,3,FALSE),"")))</f>
        <v/>
      </c>
      <c r="M253" s="182" t="str">
        <f>IF($B253="","",(IFERROR(VLOOKUP($B253,ROOST_SITE_INFO!$B$3:$S$501,4,FALSE),"")))</f>
        <v/>
      </c>
      <c r="N253" s="182" t="str">
        <f>IF($B253="","",(IFERROR(VLOOKUP($B253,ROOST_SITE_INFO!$B$3:$S$501,5,FALSE),"")))</f>
        <v/>
      </c>
      <c r="O253" s="182" t="str">
        <f>IF($B253="","",(IFERROR(VLOOKUP($B253,ROOST_SITE_INFO!$B$3:$S$501,6,FALSE),"")))</f>
        <v/>
      </c>
      <c r="P253" s="182" t="str">
        <f>IF($B253="","",(IFERROR(VLOOKUP($B253,ROOST_SITE_INFO!$B$3:$S$501,7,FALSE),"")))</f>
        <v/>
      </c>
      <c r="Q253" s="182" t="str">
        <f>IF($B253="","",(IFERROR(VLOOKUP($B253,ROOST_SITE_INFO!$B$3:$S$501,8,FALSE),"")))</f>
        <v/>
      </c>
      <c r="R253" s="182" t="str">
        <f>IF($B253="","",(IFERROR(VLOOKUP($B253,ROOST_SITE_INFO!$B$3:$S$501,9,FALSE),"")))</f>
        <v/>
      </c>
      <c r="S253" s="182" t="str">
        <f>IF($B253="","",(IFERROR(VLOOKUP($B253,ROOST_SITE_INFO!$B$3:$S$501,10,FALSE),"")))</f>
        <v/>
      </c>
      <c r="T253" s="182" t="str">
        <f>IF($B253="","",(IFERROR(VLOOKUP($B253,ROOST_SITE_INFO!$B$3:$S$501,11,FALSE),"")))</f>
        <v/>
      </c>
      <c r="U253" s="182" t="str">
        <f>IF($B253="","",(IFERROR(VLOOKUP($B253,ROOST_SITE_INFO!$B$3:$S$501,12,FALSE),"")))</f>
        <v/>
      </c>
      <c r="V253" s="182" t="str">
        <f>IF($B253="","",(IFERROR(VLOOKUP($B253,ROOST_SITE_INFO!$B$3:$S$501,13,FALSE),"")))</f>
        <v/>
      </c>
      <c r="W253" s="182" t="str">
        <f>IF($B253="","",(IFERROR(VLOOKUP($B253,ROOST_SITE_INFO!$B$3:$S$501,14,FALSE),"")))</f>
        <v/>
      </c>
      <c r="X253" s="182" t="str">
        <f>IF($B253="","",(IFERROR(VLOOKUP($B253,ROOST_SITE_INFO!$B$3:$S$501,15,FALSE),"")))</f>
        <v/>
      </c>
      <c r="Y253" s="182" t="str">
        <f>IF($B253="","",(IFERROR(VLOOKUP($B253,ROOST_SITE_INFO!$B$3:$S$501,16,FALSE),"")))</f>
        <v/>
      </c>
      <c r="Z253" s="182" t="str">
        <f>IF($B253="","",(IFERROR(VLOOKUP($B253,ROOST_SITE_INFO!$B$3:$S$501,17,FALSE),"")))</f>
        <v/>
      </c>
      <c r="AA253" s="182" t="str">
        <f>IF($B253="","",(IFERROR(VLOOKUP($B253,ROOST_SITE_INFO!$B$3:$S$501,18,FALSE),"")))</f>
        <v/>
      </c>
    </row>
    <row r="254" spans="1:27" x14ac:dyDescent="0.25">
      <c r="A254" s="180" t="str">
        <f>IF(ROOST_COUNT!B253=0,"",ROOST_COUNT!B253)</f>
        <v/>
      </c>
      <c r="B254" s="180" t="str">
        <f>IF(ROOST_COUNT!D253=0,"",ROOST_COUNT!D253)</f>
        <v/>
      </c>
      <c r="C254" s="180" t="str">
        <f>IF(ROOST_COUNT!C253=0,"",ROOST_COUNT!C253)</f>
        <v/>
      </c>
      <c r="D254" s="180" t="str">
        <f>IF(ROOST_COUNT!E253=0,"",ROOST_COUNT!E253)</f>
        <v/>
      </c>
      <c r="E254" s="181" t="str">
        <f>IF(ROOST_COUNT!F253=0,"",ROOST_COUNT!F253)</f>
        <v/>
      </c>
      <c r="F254" s="181" t="str">
        <f>IF(ROOST_COUNT!A253=0,"",ROOST_COUNT!A253)</f>
        <v/>
      </c>
      <c r="G254" s="182" t="str">
        <f>IF(ROOST_COUNT!G253=0,"",ROOST_COUNT!G253)</f>
        <v/>
      </c>
      <c r="H254" s="181" t="str">
        <f>IFERROR(VLOOKUP($A254,CAPTURE_DATA!$P$4:$T$500,3,FALSE),"")</f>
        <v/>
      </c>
      <c r="I254" s="181" t="str">
        <f>IFERROR(VLOOKUP($A254,CAPTURE_DATA!$P$4:$T$500,4,FALSE),"")</f>
        <v/>
      </c>
      <c r="J254" s="181" t="str">
        <f>IFERROR(VLOOKUP($A254,CAPTURE_DATA!$P$4:$T$500,5,FALSE),"")</f>
        <v/>
      </c>
      <c r="K254" s="181" t="str">
        <f>IFERROR(VLOOKUP($A254,CAPTURE_DATA!$P$4:$AC$500,14,FALSE),"")</f>
        <v/>
      </c>
      <c r="L254" s="182" t="str">
        <f>IF($B254="","",(IFERROR(VLOOKUP($B254,ROOST_SITE_INFO!$B$3:$S$501,3,FALSE),"")))</f>
        <v/>
      </c>
      <c r="M254" s="182" t="str">
        <f>IF($B254="","",(IFERROR(VLOOKUP($B254,ROOST_SITE_INFO!$B$3:$S$501,4,FALSE),"")))</f>
        <v/>
      </c>
      <c r="N254" s="182" t="str">
        <f>IF($B254="","",(IFERROR(VLOOKUP($B254,ROOST_SITE_INFO!$B$3:$S$501,5,FALSE),"")))</f>
        <v/>
      </c>
      <c r="O254" s="182" t="str">
        <f>IF($B254="","",(IFERROR(VLOOKUP($B254,ROOST_SITE_INFO!$B$3:$S$501,6,FALSE),"")))</f>
        <v/>
      </c>
      <c r="P254" s="182" t="str">
        <f>IF($B254="","",(IFERROR(VLOOKUP($B254,ROOST_SITE_INFO!$B$3:$S$501,7,FALSE),"")))</f>
        <v/>
      </c>
      <c r="Q254" s="182" t="str">
        <f>IF($B254="","",(IFERROR(VLOOKUP($B254,ROOST_SITE_INFO!$B$3:$S$501,8,FALSE),"")))</f>
        <v/>
      </c>
      <c r="R254" s="182" t="str">
        <f>IF($B254="","",(IFERROR(VLOOKUP($B254,ROOST_SITE_INFO!$B$3:$S$501,9,FALSE),"")))</f>
        <v/>
      </c>
      <c r="S254" s="182" t="str">
        <f>IF($B254="","",(IFERROR(VLOOKUP($B254,ROOST_SITE_INFO!$B$3:$S$501,10,FALSE),"")))</f>
        <v/>
      </c>
      <c r="T254" s="182" t="str">
        <f>IF($B254="","",(IFERROR(VLOOKUP($B254,ROOST_SITE_INFO!$B$3:$S$501,11,FALSE),"")))</f>
        <v/>
      </c>
      <c r="U254" s="182" t="str">
        <f>IF($B254="","",(IFERROR(VLOOKUP($B254,ROOST_SITE_INFO!$B$3:$S$501,12,FALSE),"")))</f>
        <v/>
      </c>
      <c r="V254" s="182" t="str">
        <f>IF($B254="","",(IFERROR(VLOOKUP($B254,ROOST_SITE_INFO!$B$3:$S$501,13,FALSE),"")))</f>
        <v/>
      </c>
      <c r="W254" s="182" t="str">
        <f>IF($B254="","",(IFERROR(VLOOKUP($B254,ROOST_SITE_INFO!$B$3:$S$501,14,FALSE),"")))</f>
        <v/>
      </c>
      <c r="X254" s="182" t="str">
        <f>IF($B254="","",(IFERROR(VLOOKUP($B254,ROOST_SITE_INFO!$B$3:$S$501,15,FALSE),"")))</f>
        <v/>
      </c>
      <c r="Y254" s="182" t="str">
        <f>IF($B254="","",(IFERROR(VLOOKUP($B254,ROOST_SITE_INFO!$B$3:$S$501,16,FALSE),"")))</f>
        <v/>
      </c>
      <c r="Z254" s="182" t="str">
        <f>IF($B254="","",(IFERROR(VLOOKUP($B254,ROOST_SITE_INFO!$B$3:$S$501,17,FALSE),"")))</f>
        <v/>
      </c>
      <c r="AA254" s="182" t="str">
        <f>IF($B254="","",(IFERROR(VLOOKUP($B254,ROOST_SITE_INFO!$B$3:$S$501,18,FALSE),"")))</f>
        <v/>
      </c>
    </row>
    <row r="255" spans="1:27" x14ac:dyDescent="0.25">
      <c r="A255" s="180" t="str">
        <f>IF(ROOST_COUNT!B254=0,"",ROOST_COUNT!B254)</f>
        <v/>
      </c>
      <c r="B255" s="180" t="str">
        <f>IF(ROOST_COUNT!D254=0,"",ROOST_COUNT!D254)</f>
        <v/>
      </c>
      <c r="C255" s="180" t="str">
        <f>IF(ROOST_COUNT!C254=0,"",ROOST_COUNT!C254)</f>
        <v/>
      </c>
      <c r="D255" s="180" t="str">
        <f>IF(ROOST_COUNT!E254=0,"",ROOST_COUNT!E254)</f>
        <v/>
      </c>
      <c r="E255" s="181" t="str">
        <f>IF(ROOST_COUNT!F254=0,"",ROOST_COUNT!F254)</f>
        <v/>
      </c>
      <c r="F255" s="181" t="str">
        <f>IF(ROOST_COUNT!A254=0,"",ROOST_COUNT!A254)</f>
        <v/>
      </c>
      <c r="G255" s="182" t="str">
        <f>IF(ROOST_COUNT!G254=0,"",ROOST_COUNT!G254)</f>
        <v/>
      </c>
      <c r="H255" s="181" t="str">
        <f>IFERROR(VLOOKUP($A255,CAPTURE_DATA!$P$4:$T$500,3,FALSE),"")</f>
        <v/>
      </c>
      <c r="I255" s="181" t="str">
        <f>IFERROR(VLOOKUP($A255,CAPTURE_DATA!$P$4:$T$500,4,FALSE),"")</f>
        <v/>
      </c>
      <c r="J255" s="181" t="str">
        <f>IFERROR(VLOOKUP($A255,CAPTURE_DATA!$P$4:$T$500,5,FALSE),"")</f>
        <v/>
      </c>
      <c r="K255" s="181" t="str">
        <f>IFERROR(VLOOKUP($A255,CAPTURE_DATA!$P$4:$AC$500,14,FALSE),"")</f>
        <v/>
      </c>
      <c r="L255" s="182" t="str">
        <f>IF($B255="","",(IFERROR(VLOOKUP($B255,ROOST_SITE_INFO!$B$3:$S$501,3,FALSE),"")))</f>
        <v/>
      </c>
      <c r="M255" s="182" t="str">
        <f>IF($B255="","",(IFERROR(VLOOKUP($B255,ROOST_SITE_INFO!$B$3:$S$501,4,FALSE),"")))</f>
        <v/>
      </c>
      <c r="N255" s="182" t="str">
        <f>IF($B255="","",(IFERROR(VLOOKUP($B255,ROOST_SITE_INFO!$B$3:$S$501,5,FALSE),"")))</f>
        <v/>
      </c>
      <c r="O255" s="182" t="str">
        <f>IF($B255="","",(IFERROR(VLOOKUP($B255,ROOST_SITE_INFO!$B$3:$S$501,6,FALSE),"")))</f>
        <v/>
      </c>
      <c r="P255" s="182" t="str">
        <f>IF($B255="","",(IFERROR(VLOOKUP($B255,ROOST_SITE_INFO!$B$3:$S$501,7,FALSE),"")))</f>
        <v/>
      </c>
      <c r="Q255" s="182" t="str">
        <f>IF($B255="","",(IFERROR(VLOOKUP($B255,ROOST_SITE_INFO!$B$3:$S$501,8,FALSE),"")))</f>
        <v/>
      </c>
      <c r="R255" s="182" t="str">
        <f>IF($B255="","",(IFERROR(VLOOKUP($B255,ROOST_SITE_INFO!$B$3:$S$501,9,FALSE),"")))</f>
        <v/>
      </c>
      <c r="S255" s="182" t="str">
        <f>IF($B255="","",(IFERROR(VLOOKUP($B255,ROOST_SITE_INFO!$B$3:$S$501,10,FALSE),"")))</f>
        <v/>
      </c>
      <c r="T255" s="182" t="str">
        <f>IF($B255="","",(IFERROR(VLOOKUP($B255,ROOST_SITE_INFO!$B$3:$S$501,11,FALSE),"")))</f>
        <v/>
      </c>
      <c r="U255" s="182" t="str">
        <f>IF($B255="","",(IFERROR(VLOOKUP($B255,ROOST_SITE_INFO!$B$3:$S$501,12,FALSE),"")))</f>
        <v/>
      </c>
      <c r="V255" s="182" t="str">
        <f>IF($B255="","",(IFERROR(VLOOKUP($B255,ROOST_SITE_INFO!$B$3:$S$501,13,FALSE),"")))</f>
        <v/>
      </c>
      <c r="W255" s="182" t="str">
        <f>IF($B255="","",(IFERROR(VLOOKUP($B255,ROOST_SITE_INFO!$B$3:$S$501,14,FALSE),"")))</f>
        <v/>
      </c>
      <c r="X255" s="182" t="str">
        <f>IF($B255="","",(IFERROR(VLOOKUP($B255,ROOST_SITE_INFO!$B$3:$S$501,15,FALSE),"")))</f>
        <v/>
      </c>
      <c r="Y255" s="182" t="str">
        <f>IF($B255="","",(IFERROR(VLOOKUP($B255,ROOST_SITE_INFO!$B$3:$S$501,16,FALSE),"")))</f>
        <v/>
      </c>
      <c r="Z255" s="182" t="str">
        <f>IF($B255="","",(IFERROR(VLOOKUP($B255,ROOST_SITE_INFO!$B$3:$S$501,17,FALSE),"")))</f>
        <v/>
      </c>
      <c r="AA255" s="182" t="str">
        <f>IF($B255="","",(IFERROR(VLOOKUP($B255,ROOST_SITE_INFO!$B$3:$S$501,18,FALSE),"")))</f>
        <v/>
      </c>
    </row>
    <row r="256" spans="1:27" x14ac:dyDescent="0.25">
      <c r="A256" s="180" t="str">
        <f>IF(ROOST_COUNT!B255=0,"",ROOST_COUNT!B255)</f>
        <v/>
      </c>
      <c r="B256" s="180" t="str">
        <f>IF(ROOST_COUNT!D255=0,"",ROOST_COUNT!D255)</f>
        <v/>
      </c>
      <c r="C256" s="180" t="str">
        <f>IF(ROOST_COUNT!C255=0,"",ROOST_COUNT!C255)</f>
        <v/>
      </c>
      <c r="D256" s="180" t="str">
        <f>IF(ROOST_COUNT!E255=0,"",ROOST_COUNT!E255)</f>
        <v/>
      </c>
      <c r="E256" s="181" t="str">
        <f>IF(ROOST_COUNT!F255=0,"",ROOST_COUNT!F255)</f>
        <v/>
      </c>
      <c r="F256" s="181" t="str">
        <f>IF(ROOST_COUNT!A255=0,"",ROOST_COUNT!A255)</f>
        <v/>
      </c>
      <c r="G256" s="182" t="str">
        <f>IF(ROOST_COUNT!G255=0,"",ROOST_COUNT!G255)</f>
        <v/>
      </c>
      <c r="H256" s="181" t="str">
        <f>IFERROR(VLOOKUP($A256,CAPTURE_DATA!$P$4:$T$500,3,FALSE),"")</f>
        <v/>
      </c>
      <c r="I256" s="181" t="str">
        <f>IFERROR(VLOOKUP($A256,CAPTURE_DATA!$P$4:$T$500,4,FALSE),"")</f>
        <v/>
      </c>
      <c r="J256" s="181" t="str">
        <f>IFERROR(VLOOKUP($A256,CAPTURE_DATA!$P$4:$T$500,5,FALSE),"")</f>
        <v/>
      </c>
      <c r="K256" s="181" t="str">
        <f>IFERROR(VLOOKUP($A256,CAPTURE_DATA!$P$4:$AC$500,14,FALSE),"")</f>
        <v/>
      </c>
      <c r="L256" s="182" t="str">
        <f>IF($B256="","",(IFERROR(VLOOKUP($B256,ROOST_SITE_INFO!$B$3:$S$501,3,FALSE),"")))</f>
        <v/>
      </c>
      <c r="M256" s="182" t="str">
        <f>IF($B256="","",(IFERROR(VLOOKUP($B256,ROOST_SITE_INFO!$B$3:$S$501,4,FALSE),"")))</f>
        <v/>
      </c>
      <c r="N256" s="182" t="str">
        <f>IF($B256="","",(IFERROR(VLOOKUP($B256,ROOST_SITE_INFO!$B$3:$S$501,5,FALSE),"")))</f>
        <v/>
      </c>
      <c r="O256" s="182" t="str">
        <f>IF($B256="","",(IFERROR(VLOOKUP($B256,ROOST_SITE_INFO!$B$3:$S$501,6,FALSE),"")))</f>
        <v/>
      </c>
      <c r="P256" s="182" t="str">
        <f>IF($B256="","",(IFERROR(VLOOKUP($B256,ROOST_SITE_INFO!$B$3:$S$501,7,FALSE),"")))</f>
        <v/>
      </c>
      <c r="Q256" s="182" t="str">
        <f>IF($B256="","",(IFERROR(VLOOKUP($B256,ROOST_SITE_INFO!$B$3:$S$501,8,FALSE),"")))</f>
        <v/>
      </c>
      <c r="R256" s="182" t="str">
        <f>IF($B256="","",(IFERROR(VLOOKUP($B256,ROOST_SITE_INFO!$B$3:$S$501,9,FALSE),"")))</f>
        <v/>
      </c>
      <c r="S256" s="182" t="str">
        <f>IF($B256="","",(IFERROR(VLOOKUP($B256,ROOST_SITE_INFO!$B$3:$S$501,10,FALSE),"")))</f>
        <v/>
      </c>
      <c r="T256" s="182" t="str">
        <f>IF($B256="","",(IFERROR(VLOOKUP($B256,ROOST_SITE_INFO!$B$3:$S$501,11,FALSE),"")))</f>
        <v/>
      </c>
      <c r="U256" s="182" t="str">
        <f>IF($B256="","",(IFERROR(VLOOKUP($B256,ROOST_SITE_INFO!$B$3:$S$501,12,FALSE),"")))</f>
        <v/>
      </c>
      <c r="V256" s="182" t="str">
        <f>IF($B256="","",(IFERROR(VLOOKUP($B256,ROOST_SITE_INFO!$B$3:$S$501,13,FALSE),"")))</f>
        <v/>
      </c>
      <c r="W256" s="182" t="str">
        <f>IF($B256="","",(IFERROR(VLOOKUP($B256,ROOST_SITE_INFO!$B$3:$S$501,14,FALSE),"")))</f>
        <v/>
      </c>
      <c r="X256" s="182" t="str">
        <f>IF($B256="","",(IFERROR(VLOOKUP($B256,ROOST_SITE_INFO!$B$3:$S$501,15,FALSE),"")))</f>
        <v/>
      </c>
      <c r="Y256" s="182" t="str">
        <f>IF($B256="","",(IFERROR(VLOOKUP($B256,ROOST_SITE_INFO!$B$3:$S$501,16,FALSE),"")))</f>
        <v/>
      </c>
      <c r="Z256" s="182" t="str">
        <f>IF($B256="","",(IFERROR(VLOOKUP($B256,ROOST_SITE_INFO!$B$3:$S$501,17,FALSE),"")))</f>
        <v/>
      </c>
      <c r="AA256" s="182" t="str">
        <f>IF($B256="","",(IFERROR(VLOOKUP($B256,ROOST_SITE_INFO!$B$3:$S$501,18,FALSE),"")))</f>
        <v/>
      </c>
    </row>
    <row r="257" spans="1:27" x14ac:dyDescent="0.25">
      <c r="A257" s="180" t="str">
        <f>IF(ROOST_COUNT!B256=0,"",ROOST_COUNT!B256)</f>
        <v/>
      </c>
      <c r="B257" s="180" t="str">
        <f>IF(ROOST_COUNT!D256=0,"",ROOST_COUNT!D256)</f>
        <v/>
      </c>
      <c r="C257" s="180" t="str">
        <f>IF(ROOST_COUNT!C256=0,"",ROOST_COUNT!C256)</f>
        <v/>
      </c>
      <c r="D257" s="180" t="str">
        <f>IF(ROOST_COUNT!E256=0,"",ROOST_COUNT!E256)</f>
        <v/>
      </c>
      <c r="E257" s="181" t="str">
        <f>IF(ROOST_COUNT!F256=0,"",ROOST_COUNT!F256)</f>
        <v/>
      </c>
      <c r="F257" s="181" t="str">
        <f>IF(ROOST_COUNT!A256=0,"",ROOST_COUNT!A256)</f>
        <v/>
      </c>
      <c r="G257" s="182" t="str">
        <f>IF(ROOST_COUNT!G256=0,"",ROOST_COUNT!G256)</f>
        <v/>
      </c>
      <c r="H257" s="181" t="str">
        <f>IFERROR(VLOOKUP($A257,CAPTURE_DATA!$P$4:$T$500,3,FALSE),"")</f>
        <v/>
      </c>
      <c r="I257" s="181" t="str">
        <f>IFERROR(VLOOKUP($A257,CAPTURE_DATA!$P$4:$T$500,4,FALSE),"")</f>
        <v/>
      </c>
      <c r="J257" s="181" t="str">
        <f>IFERROR(VLOOKUP($A257,CAPTURE_DATA!$P$4:$T$500,5,FALSE),"")</f>
        <v/>
      </c>
      <c r="K257" s="181" t="str">
        <f>IFERROR(VLOOKUP($A257,CAPTURE_DATA!$P$4:$AC$500,14,FALSE),"")</f>
        <v/>
      </c>
      <c r="L257" s="182" t="str">
        <f>IF($B257="","",(IFERROR(VLOOKUP($B257,ROOST_SITE_INFO!$B$3:$S$501,3,FALSE),"")))</f>
        <v/>
      </c>
      <c r="M257" s="182" t="str">
        <f>IF($B257="","",(IFERROR(VLOOKUP($B257,ROOST_SITE_INFO!$B$3:$S$501,4,FALSE),"")))</f>
        <v/>
      </c>
      <c r="N257" s="182" t="str">
        <f>IF($B257="","",(IFERROR(VLOOKUP($B257,ROOST_SITE_INFO!$B$3:$S$501,5,FALSE),"")))</f>
        <v/>
      </c>
      <c r="O257" s="182" t="str">
        <f>IF($B257="","",(IFERROR(VLOOKUP($B257,ROOST_SITE_INFO!$B$3:$S$501,6,FALSE),"")))</f>
        <v/>
      </c>
      <c r="P257" s="182" t="str">
        <f>IF($B257="","",(IFERROR(VLOOKUP($B257,ROOST_SITE_INFO!$B$3:$S$501,7,FALSE),"")))</f>
        <v/>
      </c>
      <c r="Q257" s="182" t="str">
        <f>IF($B257="","",(IFERROR(VLOOKUP($B257,ROOST_SITE_INFO!$B$3:$S$501,8,FALSE),"")))</f>
        <v/>
      </c>
      <c r="R257" s="182" t="str">
        <f>IF($B257="","",(IFERROR(VLOOKUP($B257,ROOST_SITE_INFO!$B$3:$S$501,9,FALSE),"")))</f>
        <v/>
      </c>
      <c r="S257" s="182" t="str">
        <f>IF($B257="","",(IFERROR(VLOOKUP($B257,ROOST_SITE_INFO!$B$3:$S$501,10,FALSE),"")))</f>
        <v/>
      </c>
      <c r="T257" s="182" t="str">
        <f>IF($B257="","",(IFERROR(VLOOKUP($B257,ROOST_SITE_INFO!$B$3:$S$501,11,FALSE),"")))</f>
        <v/>
      </c>
      <c r="U257" s="182" t="str">
        <f>IF($B257="","",(IFERROR(VLOOKUP($B257,ROOST_SITE_INFO!$B$3:$S$501,12,FALSE),"")))</f>
        <v/>
      </c>
      <c r="V257" s="182" t="str">
        <f>IF($B257="","",(IFERROR(VLOOKUP($B257,ROOST_SITE_INFO!$B$3:$S$501,13,FALSE),"")))</f>
        <v/>
      </c>
      <c r="W257" s="182" t="str">
        <f>IF($B257="","",(IFERROR(VLOOKUP($B257,ROOST_SITE_INFO!$B$3:$S$501,14,FALSE),"")))</f>
        <v/>
      </c>
      <c r="X257" s="182" t="str">
        <f>IF($B257="","",(IFERROR(VLOOKUP($B257,ROOST_SITE_INFO!$B$3:$S$501,15,FALSE),"")))</f>
        <v/>
      </c>
      <c r="Y257" s="182" t="str">
        <f>IF($B257="","",(IFERROR(VLOOKUP($B257,ROOST_SITE_INFO!$B$3:$S$501,16,FALSE),"")))</f>
        <v/>
      </c>
      <c r="Z257" s="182" t="str">
        <f>IF($B257="","",(IFERROR(VLOOKUP($B257,ROOST_SITE_INFO!$B$3:$S$501,17,FALSE),"")))</f>
        <v/>
      </c>
      <c r="AA257" s="182" t="str">
        <f>IF($B257="","",(IFERROR(VLOOKUP($B257,ROOST_SITE_INFO!$B$3:$S$501,18,FALSE),"")))</f>
        <v/>
      </c>
    </row>
    <row r="258" spans="1:27" x14ac:dyDescent="0.25">
      <c r="A258" s="180" t="str">
        <f>IF(ROOST_COUNT!B257=0,"",ROOST_COUNT!B257)</f>
        <v/>
      </c>
      <c r="B258" s="180" t="str">
        <f>IF(ROOST_COUNT!D257=0,"",ROOST_COUNT!D257)</f>
        <v/>
      </c>
      <c r="C258" s="180" t="str">
        <f>IF(ROOST_COUNT!C257=0,"",ROOST_COUNT!C257)</f>
        <v/>
      </c>
      <c r="D258" s="180" t="str">
        <f>IF(ROOST_COUNT!E257=0,"",ROOST_COUNT!E257)</f>
        <v/>
      </c>
      <c r="E258" s="181" t="str">
        <f>IF(ROOST_COUNT!F257=0,"",ROOST_COUNT!F257)</f>
        <v/>
      </c>
      <c r="F258" s="181" t="str">
        <f>IF(ROOST_COUNT!A257=0,"",ROOST_COUNT!A257)</f>
        <v/>
      </c>
      <c r="G258" s="182" t="str">
        <f>IF(ROOST_COUNT!G257=0,"",ROOST_COUNT!G257)</f>
        <v/>
      </c>
      <c r="H258" s="181" t="str">
        <f>IFERROR(VLOOKUP($A258,CAPTURE_DATA!$P$4:$T$500,3,FALSE),"")</f>
        <v/>
      </c>
      <c r="I258" s="181" t="str">
        <f>IFERROR(VLOOKUP($A258,CAPTURE_DATA!$P$4:$T$500,4,FALSE),"")</f>
        <v/>
      </c>
      <c r="J258" s="181" t="str">
        <f>IFERROR(VLOOKUP($A258,CAPTURE_DATA!$P$4:$T$500,5,FALSE),"")</f>
        <v/>
      </c>
      <c r="K258" s="181" t="str">
        <f>IFERROR(VLOOKUP($A258,CAPTURE_DATA!$P$4:$AC$500,14,FALSE),"")</f>
        <v/>
      </c>
      <c r="L258" s="182" t="str">
        <f>IF($B258="","",(IFERROR(VLOOKUP($B258,ROOST_SITE_INFO!$B$3:$S$501,3,FALSE),"")))</f>
        <v/>
      </c>
      <c r="M258" s="182" t="str">
        <f>IF($B258="","",(IFERROR(VLOOKUP($B258,ROOST_SITE_INFO!$B$3:$S$501,4,FALSE),"")))</f>
        <v/>
      </c>
      <c r="N258" s="182" t="str">
        <f>IF($B258="","",(IFERROR(VLOOKUP($B258,ROOST_SITE_INFO!$B$3:$S$501,5,FALSE),"")))</f>
        <v/>
      </c>
      <c r="O258" s="182" t="str">
        <f>IF($B258="","",(IFERROR(VLOOKUP($B258,ROOST_SITE_INFO!$B$3:$S$501,6,FALSE),"")))</f>
        <v/>
      </c>
      <c r="P258" s="182" t="str">
        <f>IF($B258="","",(IFERROR(VLOOKUP($B258,ROOST_SITE_INFO!$B$3:$S$501,7,FALSE),"")))</f>
        <v/>
      </c>
      <c r="Q258" s="182" t="str">
        <f>IF($B258="","",(IFERROR(VLOOKUP($B258,ROOST_SITE_INFO!$B$3:$S$501,8,FALSE),"")))</f>
        <v/>
      </c>
      <c r="R258" s="182" t="str">
        <f>IF($B258="","",(IFERROR(VLOOKUP($B258,ROOST_SITE_INFO!$B$3:$S$501,9,FALSE),"")))</f>
        <v/>
      </c>
      <c r="S258" s="182" t="str">
        <f>IF($B258="","",(IFERROR(VLOOKUP($B258,ROOST_SITE_INFO!$B$3:$S$501,10,FALSE),"")))</f>
        <v/>
      </c>
      <c r="T258" s="182" t="str">
        <f>IF($B258="","",(IFERROR(VLOOKUP($B258,ROOST_SITE_INFO!$B$3:$S$501,11,FALSE),"")))</f>
        <v/>
      </c>
      <c r="U258" s="182" t="str">
        <f>IF($B258="","",(IFERROR(VLOOKUP($B258,ROOST_SITE_INFO!$B$3:$S$501,12,FALSE),"")))</f>
        <v/>
      </c>
      <c r="V258" s="182" t="str">
        <f>IF($B258="","",(IFERROR(VLOOKUP($B258,ROOST_SITE_INFO!$B$3:$S$501,13,FALSE),"")))</f>
        <v/>
      </c>
      <c r="W258" s="182" t="str">
        <f>IF($B258="","",(IFERROR(VLOOKUP($B258,ROOST_SITE_INFO!$B$3:$S$501,14,FALSE),"")))</f>
        <v/>
      </c>
      <c r="X258" s="182" t="str">
        <f>IF($B258="","",(IFERROR(VLOOKUP($B258,ROOST_SITE_INFO!$B$3:$S$501,15,FALSE),"")))</f>
        <v/>
      </c>
      <c r="Y258" s="182" t="str">
        <f>IF($B258="","",(IFERROR(VLOOKUP($B258,ROOST_SITE_INFO!$B$3:$S$501,16,FALSE),"")))</f>
        <v/>
      </c>
      <c r="Z258" s="182" t="str">
        <f>IF($B258="","",(IFERROR(VLOOKUP($B258,ROOST_SITE_INFO!$B$3:$S$501,17,FALSE),"")))</f>
        <v/>
      </c>
      <c r="AA258" s="182" t="str">
        <f>IF($B258="","",(IFERROR(VLOOKUP($B258,ROOST_SITE_INFO!$B$3:$S$501,18,FALSE),"")))</f>
        <v/>
      </c>
    </row>
    <row r="259" spans="1:27" x14ac:dyDescent="0.25">
      <c r="A259" s="180" t="str">
        <f>IF(ROOST_COUNT!B258=0,"",ROOST_COUNT!B258)</f>
        <v/>
      </c>
      <c r="B259" s="180" t="str">
        <f>IF(ROOST_COUNT!D258=0,"",ROOST_COUNT!D258)</f>
        <v/>
      </c>
      <c r="C259" s="180" t="str">
        <f>IF(ROOST_COUNT!C258=0,"",ROOST_COUNT!C258)</f>
        <v/>
      </c>
      <c r="D259" s="180" t="str">
        <f>IF(ROOST_COUNT!E258=0,"",ROOST_COUNT!E258)</f>
        <v/>
      </c>
      <c r="E259" s="181" t="str">
        <f>IF(ROOST_COUNT!F258=0,"",ROOST_COUNT!F258)</f>
        <v/>
      </c>
      <c r="F259" s="181" t="str">
        <f>IF(ROOST_COUNT!A258=0,"",ROOST_COUNT!A258)</f>
        <v/>
      </c>
      <c r="G259" s="182" t="str">
        <f>IF(ROOST_COUNT!G258=0,"",ROOST_COUNT!G258)</f>
        <v/>
      </c>
      <c r="H259" s="181" t="str">
        <f>IFERROR(VLOOKUP($A259,CAPTURE_DATA!$P$4:$T$500,3,FALSE),"")</f>
        <v/>
      </c>
      <c r="I259" s="181" t="str">
        <f>IFERROR(VLOOKUP($A259,CAPTURE_DATA!$P$4:$T$500,4,FALSE),"")</f>
        <v/>
      </c>
      <c r="J259" s="181" t="str">
        <f>IFERROR(VLOOKUP($A259,CAPTURE_DATA!$P$4:$T$500,5,FALSE),"")</f>
        <v/>
      </c>
      <c r="K259" s="181" t="str">
        <f>IFERROR(VLOOKUP($A259,CAPTURE_DATA!$P$4:$AC$500,14,FALSE),"")</f>
        <v/>
      </c>
      <c r="L259" s="182" t="str">
        <f>IF($B259="","",(IFERROR(VLOOKUP($B259,ROOST_SITE_INFO!$B$3:$S$501,3,FALSE),"")))</f>
        <v/>
      </c>
      <c r="M259" s="182" t="str">
        <f>IF($B259="","",(IFERROR(VLOOKUP($B259,ROOST_SITE_INFO!$B$3:$S$501,4,FALSE),"")))</f>
        <v/>
      </c>
      <c r="N259" s="182" t="str">
        <f>IF($B259="","",(IFERROR(VLOOKUP($B259,ROOST_SITE_INFO!$B$3:$S$501,5,FALSE),"")))</f>
        <v/>
      </c>
      <c r="O259" s="182" t="str">
        <f>IF($B259="","",(IFERROR(VLOOKUP($B259,ROOST_SITE_INFO!$B$3:$S$501,6,FALSE),"")))</f>
        <v/>
      </c>
      <c r="P259" s="182" t="str">
        <f>IF($B259="","",(IFERROR(VLOOKUP($B259,ROOST_SITE_INFO!$B$3:$S$501,7,FALSE),"")))</f>
        <v/>
      </c>
      <c r="Q259" s="182" t="str">
        <f>IF($B259="","",(IFERROR(VLOOKUP($B259,ROOST_SITE_INFO!$B$3:$S$501,8,FALSE),"")))</f>
        <v/>
      </c>
      <c r="R259" s="182" t="str">
        <f>IF($B259="","",(IFERROR(VLOOKUP($B259,ROOST_SITE_INFO!$B$3:$S$501,9,FALSE),"")))</f>
        <v/>
      </c>
      <c r="S259" s="182" t="str">
        <f>IF($B259="","",(IFERROR(VLOOKUP($B259,ROOST_SITE_INFO!$B$3:$S$501,10,FALSE),"")))</f>
        <v/>
      </c>
      <c r="T259" s="182" t="str">
        <f>IF($B259="","",(IFERROR(VLOOKUP($B259,ROOST_SITE_INFO!$B$3:$S$501,11,FALSE),"")))</f>
        <v/>
      </c>
      <c r="U259" s="182" t="str">
        <f>IF($B259="","",(IFERROR(VLOOKUP($B259,ROOST_SITE_INFO!$B$3:$S$501,12,FALSE),"")))</f>
        <v/>
      </c>
      <c r="V259" s="182" t="str">
        <f>IF($B259="","",(IFERROR(VLOOKUP($B259,ROOST_SITE_INFO!$B$3:$S$501,13,FALSE),"")))</f>
        <v/>
      </c>
      <c r="W259" s="182" t="str">
        <f>IF($B259="","",(IFERROR(VLOOKUP($B259,ROOST_SITE_INFO!$B$3:$S$501,14,FALSE),"")))</f>
        <v/>
      </c>
      <c r="X259" s="182" t="str">
        <f>IF($B259="","",(IFERROR(VLOOKUP($B259,ROOST_SITE_INFO!$B$3:$S$501,15,FALSE),"")))</f>
        <v/>
      </c>
      <c r="Y259" s="182" t="str">
        <f>IF($B259="","",(IFERROR(VLOOKUP($B259,ROOST_SITE_INFO!$B$3:$S$501,16,FALSE),"")))</f>
        <v/>
      </c>
      <c r="Z259" s="182" t="str">
        <f>IF($B259="","",(IFERROR(VLOOKUP($B259,ROOST_SITE_INFO!$B$3:$S$501,17,FALSE),"")))</f>
        <v/>
      </c>
      <c r="AA259" s="182" t="str">
        <f>IF($B259="","",(IFERROR(VLOOKUP($B259,ROOST_SITE_INFO!$B$3:$S$501,18,FALSE),"")))</f>
        <v/>
      </c>
    </row>
    <row r="260" spans="1:27" x14ac:dyDescent="0.25">
      <c r="A260" s="180" t="str">
        <f>IF(ROOST_COUNT!B259=0,"",ROOST_COUNT!B259)</f>
        <v/>
      </c>
      <c r="B260" s="180" t="str">
        <f>IF(ROOST_COUNT!D259=0,"",ROOST_COUNT!D259)</f>
        <v/>
      </c>
      <c r="C260" s="180" t="str">
        <f>IF(ROOST_COUNT!C259=0,"",ROOST_COUNT!C259)</f>
        <v/>
      </c>
      <c r="D260" s="180" t="str">
        <f>IF(ROOST_COUNT!E259=0,"",ROOST_COUNT!E259)</f>
        <v/>
      </c>
      <c r="E260" s="181" t="str">
        <f>IF(ROOST_COUNT!F259=0,"",ROOST_COUNT!F259)</f>
        <v/>
      </c>
      <c r="F260" s="181" t="str">
        <f>IF(ROOST_COUNT!A259=0,"",ROOST_COUNT!A259)</f>
        <v/>
      </c>
      <c r="G260" s="182" t="str">
        <f>IF(ROOST_COUNT!G259=0,"",ROOST_COUNT!G259)</f>
        <v/>
      </c>
      <c r="H260" s="181" t="str">
        <f>IFERROR(VLOOKUP($A260,CAPTURE_DATA!$P$4:$T$500,3,FALSE),"")</f>
        <v/>
      </c>
      <c r="I260" s="181" t="str">
        <f>IFERROR(VLOOKUP($A260,CAPTURE_DATA!$P$4:$T$500,4,FALSE),"")</f>
        <v/>
      </c>
      <c r="J260" s="181" t="str">
        <f>IFERROR(VLOOKUP($A260,CAPTURE_DATA!$P$4:$T$500,5,FALSE),"")</f>
        <v/>
      </c>
      <c r="K260" s="181" t="str">
        <f>IFERROR(VLOOKUP($A260,CAPTURE_DATA!$P$4:$AC$500,14,FALSE),"")</f>
        <v/>
      </c>
      <c r="L260" s="182" t="str">
        <f>IF($B260="","",(IFERROR(VLOOKUP($B260,ROOST_SITE_INFO!$B$3:$S$501,3,FALSE),"")))</f>
        <v/>
      </c>
      <c r="M260" s="182" t="str">
        <f>IF($B260="","",(IFERROR(VLOOKUP($B260,ROOST_SITE_INFO!$B$3:$S$501,4,FALSE),"")))</f>
        <v/>
      </c>
      <c r="N260" s="182" t="str">
        <f>IF($B260="","",(IFERROR(VLOOKUP($B260,ROOST_SITE_INFO!$B$3:$S$501,5,FALSE),"")))</f>
        <v/>
      </c>
      <c r="O260" s="182" t="str">
        <f>IF($B260="","",(IFERROR(VLOOKUP($B260,ROOST_SITE_INFO!$B$3:$S$501,6,FALSE),"")))</f>
        <v/>
      </c>
      <c r="P260" s="182" t="str">
        <f>IF($B260="","",(IFERROR(VLOOKUP($B260,ROOST_SITE_INFO!$B$3:$S$501,7,FALSE),"")))</f>
        <v/>
      </c>
      <c r="Q260" s="182" t="str">
        <f>IF($B260="","",(IFERROR(VLOOKUP($B260,ROOST_SITE_INFO!$B$3:$S$501,8,FALSE),"")))</f>
        <v/>
      </c>
      <c r="R260" s="182" t="str">
        <f>IF($B260="","",(IFERROR(VLOOKUP($B260,ROOST_SITE_INFO!$B$3:$S$501,9,FALSE),"")))</f>
        <v/>
      </c>
      <c r="S260" s="182" t="str">
        <f>IF($B260="","",(IFERROR(VLOOKUP($B260,ROOST_SITE_INFO!$B$3:$S$501,10,FALSE),"")))</f>
        <v/>
      </c>
      <c r="T260" s="182" t="str">
        <f>IF($B260="","",(IFERROR(VLOOKUP($B260,ROOST_SITE_INFO!$B$3:$S$501,11,FALSE),"")))</f>
        <v/>
      </c>
      <c r="U260" s="182" t="str">
        <f>IF($B260="","",(IFERROR(VLOOKUP($B260,ROOST_SITE_INFO!$B$3:$S$501,12,FALSE),"")))</f>
        <v/>
      </c>
      <c r="V260" s="182" t="str">
        <f>IF($B260="","",(IFERROR(VLOOKUP($B260,ROOST_SITE_INFO!$B$3:$S$501,13,FALSE),"")))</f>
        <v/>
      </c>
      <c r="W260" s="182" t="str">
        <f>IF($B260="","",(IFERROR(VLOOKUP($B260,ROOST_SITE_INFO!$B$3:$S$501,14,FALSE),"")))</f>
        <v/>
      </c>
      <c r="X260" s="182" t="str">
        <f>IF($B260="","",(IFERROR(VLOOKUP($B260,ROOST_SITE_INFO!$B$3:$S$501,15,FALSE),"")))</f>
        <v/>
      </c>
      <c r="Y260" s="182" t="str">
        <f>IF($B260="","",(IFERROR(VLOOKUP($B260,ROOST_SITE_INFO!$B$3:$S$501,16,FALSE),"")))</f>
        <v/>
      </c>
      <c r="Z260" s="182" t="str">
        <f>IF($B260="","",(IFERROR(VLOOKUP($B260,ROOST_SITE_INFO!$B$3:$S$501,17,FALSE),"")))</f>
        <v/>
      </c>
      <c r="AA260" s="182" t="str">
        <f>IF($B260="","",(IFERROR(VLOOKUP($B260,ROOST_SITE_INFO!$B$3:$S$501,18,FALSE),"")))</f>
        <v/>
      </c>
    </row>
    <row r="261" spans="1:27" x14ac:dyDescent="0.25">
      <c r="A261" s="180" t="str">
        <f>IF(ROOST_COUNT!B260=0,"",ROOST_COUNT!B260)</f>
        <v/>
      </c>
      <c r="B261" s="180" t="str">
        <f>IF(ROOST_COUNT!D260=0,"",ROOST_COUNT!D260)</f>
        <v/>
      </c>
      <c r="C261" s="180" t="str">
        <f>IF(ROOST_COUNT!C260=0,"",ROOST_COUNT!C260)</f>
        <v/>
      </c>
      <c r="D261" s="180" t="str">
        <f>IF(ROOST_COUNT!E260=0,"",ROOST_COUNT!E260)</f>
        <v/>
      </c>
      <c r="E261" s="181" t="str">
        <f>IF(ROOST_COUNT!F260=0,"",ROOST_COUNT!F260)</f>
        <v/>
      </c>
      <c r="F261" s="181" t="str">
        <f>IF(ROOST_COUNT!A260=0,"",ROOST_COUNT!A260)</f>
        <v/>
      </c>
      <c r="G261" s="182" t="str">
        <f>IF(ROOST_COUNT!G260=0,"",ROOST_COUNT!G260)</f>
        <v/>
      </c>
      <c r="H261" s="181" t="str">
        <f>IFERROR(VLOOKUP($A261,CAPTURE_DATA!$P$4:$T$500,3,FALSE),"")</f>
        <v/>
      </c>
      <c r="I261" s="181" t="str">
        <f>IFERROR(VLOOKUP($A261,CAPTURE_DATA!$P$4:$T$500,4,FALSE),"")</f>
        <v/>
      </c>
      <c r="J261" s="181" t="str">
        <f>IFERROR(VLOOKUP($A261,CAPTURE_DATA!$P$4:$T$500,5,FALSE),"")</f>
        <v/>
      </c>
      <c r="K261" s="181" t="str">
        <f>IFERROR(VLOOKUP($A261,CAPTURE_DATA!$P$4:$AC$500,14,FALSE),"")</f>
        <v/>
      </c>
      <c r="L261" s="182" t="str">
        <f>IF($B261="","",(IFERROR(VLOOKUP($B261,ROOST_SITE_INFO!$B$3:$S$501,3,FALSE),"")))</f>
        <v/>
      </c>
      <c r="M261" s="182" t="str">
        <f>IF($B261="","",(IFERROR(VLOOKUP($B261,ROOST_SITE_INFO!$B$3:$S$501,4,FALSE),"")))</f>
        <v/>
      </c>
      <c r="N261" s="182" t="str">
        <f>IF($B261="","",(IFERROR(VLOOKUP($B261,ROOST_SITE_INFO!$B$3:$S$501,5,FALSE),"")))</f>
        <v/>
      </c>
      <c r="O261" s="182" t="str">
        <f>IF($B261="","",(IFERROR(VLOOKUP($B261,ROOST_SITE_INFO!$B$3:$S$501,6,FALSE),"")))</f>
        <v/>
      </c>
      <c r="P261" s="182" t="str">
        <f>IF($B261="","",(IFERROR(VLOOKUP($B261,ROOST_SITE_INFO!$B$3:$S$501,7,FALSE),"")))</f>
        <v/>
      </c>
      <c r="Q261" s="182" t="str">
        <f>IF($B261="","",(IFERROR(VLOOKUP($B261,ROOST_SITE_INFO!$B$3:$S$501,8,FALSE),"")))</f>
        <v/>
      </c>
      <c r="R261" s="182" t="str">
        <f>IF($B261="","",(IFERROR(VLOOKUP($B261,ROOST_SITE_INFO!$B$3:$S$501,9,FALSE),"")))</f>
        <v/>
      </c>
      <c r="S261" s="182" t="str">
        <f>IF($B261="","",(IFERROR(VLOOKUP($B261,ROOST_SITE_INFO!$B$3:$S$501,10,FALSE),"")))</f>
        <v/>
      </c>
      <c r="T261" s="182" t="str">
        <f>IF($B261="","",(IFERROR(VLOOKUP($B261,ROOST_SITE_INFO!$B$3:$S$501,11,FALSE),"")))</f>
        <v/>
      </c>
      <c r="U261" s="182" t="str">
        <f>IF($B261="","",(IFERROR(VLOOKUP($B261,ROOST_SITE_INFO!$B$3:$S$501,12,FALSE),"")))</f>
        <v/>
      </c>
      <c r="V261" s="182" t="str">
        <f>IF($B261="","",(IFERROR(VLOOKUP($B261,ROOST_SITE_INFO!$B$3:$S$501,13,FALSE),"")))</f>
        <v/>
      </c>
      <c r="W261" s="182" t="str">
        <f>IF($B261="","",(IFERROR(VLOOKUP($B261,ROOST_SITE_INFO!$B$3:$S$501,14,FALSE),"")))</f>
        <v/>
      </c>
      <c r="X261" s="182" t="str">
        <f>IF($B261="","",(IFERROR(VLOOKUP($B261,ROOST_SITE_INFO!$B$3:$S$501,15,FALSE),"")))</f>
        <v/>
      </c>
      <c r="Y261" s="182" t="str">
        <f>IF($B261="","",(IFERROR(VLOOKUP($B261,ROOST_SITE_INFO!$B$3:$S$501,16,FALSE),"")))</f>
        <v/>
      </c>
      <c r="Z261" s="182" t="str">
        <f>IF($B261="","",(IFERROR(VLOOKUP($B261,ROOST_SITE_INFO!$B$3:$S$501,17,FALSE),"")))</f>
        <v/>
      </c>
      <c r="AA261" s="182" t="str">
        <f>IF($B261="","",(IFERROR(VLOOKUP($B261,ROOST_SITE_INFO!$B$3:$S$501,18,FALSE),"")))</f>
        <v/>
      </c>
    </row>
    <row r="262" spans="1:27" x14ac:dyDescent="0.25">
      <c r="A262" s="180" t="str">
        <f>IF(ROOST_COUNT!B261=0,"",ROOST_COUNT!B261)</f>
        <v/>
      </c>
      <c r="B262" s="180" t="str">
        <f>IF(ROOST_COUNT!D261=0,"",ROOST_COUNT!D261)</f>
        <v/>
      </c>
      <c r="C262" s="180" t="str">
        <f>IF(ROOST_COUNT!C261=0,"",ROOST_COUNT!C261)</f>
        <v/>
      </c>
      <c r="D262" s="180" t="str">
        <f>IF(ROOST_COUNT!E261=0,"",ROOST_COUNT!E261)</f>
        <v/>
      </c>
      <c r="E262" s="181" t="str">
        <f>IF(ROOST_COUNT!F261=0,"",ROOST_COUNT!F261)</f>
        <v/>
      </c>
      <c r="F262" s="181" t="str">
        <f>IF(ROOST_COUNT!A261=0,"",ROOST_COUNT!A261)</f>
        <v/>
      </c>
      <c r="G262" s="182" t="str">
        <f>IF(ROOST_COUNT!G261=0,"",ROOST_COUNT!G261)</f>
        <v/>
      </c>
      <c r="H262" s="181" t="str">
        <f>IFERROR(VLOOKUP($A262,CAPTURE_DATA!$P$4:$T$500,3,FALSE),"")</f>
        <v/>
      </c>
      <c r="I262" s="181" t="str">
        <f>IFERROR(VLOOKUP($A262,CAPTURE_DATA!$P$4:$T$500,4,FALSE),"")</f>
        <v/>
      </c>
      <c r="J262" s="181" t="str">
        <f>IFERROR(VLOOKUP($A262,CAPTURE_DATA!$P$4:$T$500,5,FALSE),"")</f>
        <v/>
      </c>
      <c r="K262" s="181" t="str">
        <f>IFERROR(VLOOKUP($A262,CAPTURE_DATA!$P$4:$AC$500,14,FALSE),"")</f>
        <v/>
      </c>
      <c r="L262" s="182" t="str">
        <f>IF($B262="","",(IFERROR(VLOOKUP($B262,ROOST_SITE_INFO!$B$3:$S$501,3,FALSE),"")))</f>
        <v/>
      </c>
      <c r="M262" s="182" t="str">
        <f>IF($B262="","",(IFERROR(VLOOKUP($B262,ROOST_SITE_INFO!$B$3:$S$501,4,FALSE),"")))</f>
        <v/>
      </c>
      <c r="N262" s="182" t="str">
        <f>IF($B262="","",(IFERROR(VLOOKUP($B262,ROOST_SITE_INFO!$B$3:$S$501,5,FALSE),"")))</f>
        <v/>
      </c>
      <c r="O262" s="182" t="str">
        <f>IF($B262="","",(IFERROR(VLOOKUP($B262,ROOST_SITE_INFO!$B$3:$S$501,6,FALSE),"")))</f>
        <v/>
      </c>
      <c r="P262" s="182" t="str">
        <f>IF($B262="","",(IFERROR(VLOOKUP($B262,ROOST_SITE_INFO!$B$3:$S$501,7,FALSE),"")))</f>
        <v/>
      </c>
      <c r="Q262" s="182" t="str">
        <f>IF($B262="","",(IFERROR(VLOOKUP($B262,ROOST_SITE_INFO!$B$3:$S$501,8,FALSE),"")))</f>
        <v/>
      </c>
      <c r="R262" s="182" t="str">
        <f>IF($B262="","",(IFERROR(VLOOKUP($B262,ROOST_SITE_INFO!$B$3:$S$501,9,FALSE),"")))</f>
        <v/>
      </c>
      <c r="S262" s="182" t="str">
        <f>IF($B262="","",(IFERROR(VLOOKUP($B262,ROOST_SITE_INFO!$B$3:$S$501,10,FALSE),"")))</f>
        <v/>
      </c>
      <c r="T262" s="182" t="str">
        <f>IF($B262="","",(IFERROR(VLOOKUP($B262,ROOST_SITE_INFO!$B$3:$S$501,11,FALSE),"")))</f>
        <v/>
      </c>
      <c r="U262" s="182" t="str">
        <f>IF($B262="","",(IFERROR(VLOOKUP($B262,ROOST_SITE_INFO!$B$3:$S$501,12,FALSE),"")))</f>
        <v/>
      </c>
      <c r="V262" s="182" t="str">
        <f>IF($B262="","",(IFERROR(VLOOKUP($B262,ROOST_SITE_INFO!$B$3:$S$501,13,FALSE),"")))</f>
        <v/>
      </c>
      <c r="W262" s="182" t="str">
        <f>IF($B262="","",(IFERROR(VLOOKUP($B262,ROOST_SITE_INFO!$B$3:$S$501,14,FALSE),"")))</f>
        <v/>
      </c>
      <c r="X262" s="182" t="str">
        <f>IF($B262="","",(IFERROR(VLOOKUP($B262,ROOST_SITE_INFO!$B$3:$S$501,15,FALSE),"")))</f>
        <v/>
      </c>
      <c r="Y262" s="182" t="str">
        <f>IF($B262="","",(IFERROR(VLOOKUP($B262,ROOST_SITE_INFO!$B$3:$S$501,16,FALSE),"")))</f>
        <v/>
      </c>
      <c r="Z262" s="182" t="str">
        <f>IF($B262="","",(IFERROR(VLOOKUP($B262,ROOST_SITE_INFO!$B$3:$S$501,17,FALSE),"")))</f>
        <v/>
      </c>
      <c r="AA262" s="182" t="str">
        <f>IF($B262="","",(IFERROR(VLOOKUP($B262,ROOST_SITE_INFO!$B$3:$S$501,18,FALSE),"")))</f>
        <v/>
      </c>
    </row>
    <row r="263" spans="1:27" x14ac:dyDescent="0.25">
      <c r="A263" s="180" t="str">
        <f>IF(ROOST_COUNT!B262=0,"",ROOST_COUNT!B262)</f>
        <v/>
      </c>
      <c r="B263" s="180" t="str">
        <f>IF(ROOST_COUNT!D262=0,"",ROOST_COUNT!D262)</f>
        <v/>
      </c>
      <c r="C263" s="180" t="str">
        <f>IF(ROOST_COUNT!C262=0,"",ROOST_COUNT!C262)</f>
        <v/>
      </c>
      <c r="D263" s="180" t="str">
        <f>IF(ROOST_COUNT!E262=0,"",ROOST_COUNT!E262)</f>
        <v/>
      </c>
      <c r="E263" s="181" t="str">
        <f>IF(ROOST_COUNT!F262=0,"",ROOST_COUNT!F262)</f>
        <v/>
      </c>
      <c r="F263" s="181" t="str">
        <f>IF(ROOST_COUNT!A262=0,"",ROOST_COUNT!A262)</f>
        <v/>
      </c>
      <c r="G263" s="182" t="str">
        <f>IF(ROOST_COUNT!G262=0,"",ROOST_COUNT!G262)</f>
        <v/>
      </c>
      <c r="H263" s="181" t="str">
        <f>IFERROR(VLOOKUP($A263,CAPTURE_DATA!$P$4:$T$500,3,FALSE),"")</f>
        <v/>
      </c>
      <c r="I263" s="181" t="str">
        <f>IFERROR(VLOOKUP($A263,CAPTURE_DATA!$P$4:$T$500,4,FALSE),"")</f>
        <v/>
      </c>
      <c r="J263" s="181" t="str">
        <f>IFERROR(VLOOKUP($A263,CAPTURE_DATA!$P$4:$T$500,5,FALSE),"")</f>
        <v/>
      </c>
      <c r="K263" s="181" t="str">
        <f>IFERROR(VLOOKUP($A263,CAPTURE_DATA!$P$4:$AC$500,14,FALSE),"")</f>
        <v/>
      </c>
      <c r="L263" s="182" t="str">
        <f>IF($B263="","",(IFERROR(VLOOKUP($B263,ROOST_SITE_INFO!$B$3:$S$501,3,FALSE),"")))</f>
        <v/>
      </c>
      <c r="M263" s="182" t="str">
        <f>IF($B263="","",(IFERROR(VLOOKUP($B263,ROOST_SITE_INFO!$B$3:$S$501,4,FALSE),"")))</f>
        <v/>
      </c>
      <c r="N263" s="182" t="str">
        <f>IF($B263="","",(IFERROR(VLOOKUP($B263,ROOST_SITE_INFO!$B$3:$S$501,5,FALSE),"")))</f>
        <v/>
      </c>
      <c r="O263" s="182" t="str">
        <f>IF($B263="","",(IFERROR(VLOOKUP($B263,ROOST_SITE_INFO!$B$3:$S$501,6,FALSE),"")))</f>
        <v/>
      </c>
      <c r="P263" s="182" t="str">
        <f>IF($B263="","",(IFERROR(VLOOKUP($B263,ROOST_SITE_INFO!$B$3:$S$501,7,FALSE),"")))</f>
        <v/>
      </c>
      <c r="Q263" s="182" t="str">
        <f>IF($B263="","",(IFERROR(VLOOKUP($B263,ROOST_SITE_INFO!$B$3:$S$501,8,FALSE),"")))</f>
        <v/>
      </c>
      <c r="R263" s="182" t="str">
        <f>IF($B263="","",(IFERROR(VLOOKUP($B263,ROOST_SITE_INFO!$B$3:$S$501,9,FALSE),"")))</f>
        <v/>
      </c>
      <c r="S263" s="182" t="str">
        <f>IF($B263="","",(IFERROR(VLOOKUP($B263,ROOST_SITE_INFO!$B$3:$S$501,10,FALSE),"")))</f>
        <v/>
      </c>
      <c r="T263" s="182" t="str">
        <f>IF($B263="","",(IFERROR(VLOOKUP($B263,ROOST_SITE_INFO!$B$3:$S$501,11,FALSE),"")))</f>
        <v/>
      </c>
      <c r="U263" s="182" t="str">
        <f>IF($B263="","",(IFERROR(VLOOKUP($B263,ROOST_SITE_INFO!$B$3:$S$501,12,FALSE),"")))</f>
        <v/>
      </c>
      <c r="V263" s="182" t="str">
        <f>IF($B263="","",(IFERROR(VLOOKUP($B263,ROOST_SITE_INFO!$B$3:$S$501,13,FALSE),"")))</f>
        <v/>
      </c>
      <c r="W263" s="182" t="str">
        <f>IF($B263="","",(IFERROR(VLOOKUP($B263,ROOST_SITE_INFO!$B$3:$S$501,14,FALSE),"")))</f>
        <v/>
      </c>
      <c r="X263" s="182" t="str">
        <f>IF($B263="","",(IFERROR(VLOOKUP($B263,ROOST_SITE_INFO!$B$3:$S$501,15,FALSE),"")))</f>
        <v/>
      </c>
      <c r="Y263" s="182" t="str">
        <f>IF($B263="","",(IFERROR(VLOOKUP($B263,ROOST_SITE_INFO!$B$3:$S$501,16,FALSE),"")))</f>
        <v/>
      </c>
      <c r="Z263" s="182" t="str">
        <f>IF($B263="","",(IFERROR(VLOOKUP($B263,ROOST_SITE_INFO!$B$3:$S$501,17,FALSE),"")))</f>
        <v/>
      </c>
      <c r="AA263" s="182" t="str">
        <f>IF($B263="","",(IFERROR(VLOOKUP($B263,ROOST_SITE_INFO!$B$3:$S$501,18,FALSE),"")))</f>
        <v/>
      </c>
    </row>
    <row r="264" spans="1:27" x14ac:dyDescent="0.25">
      <c r="A264" s="180" t="str">
        <f>IF(ROOST_COUNT!B263=0,"",ROOST_COUNT!B263)</f>
        <v/>
      </c>
      <c r="B264" s="180" t="str">
        <f>IF(ROOST_COUNT!D263=0,"",ROOST_COUNT!D263)</f>
        <v/>
      </c>
      <c r="C264" s="180" t="str">
        <f>IF(ROOST_COUNT!C263=0,"",ROOST_COUNT!C263)</f>
        <v/>
      </c>
      <c r="D264" s="180" t="str">
        <f>IF(ROOST_COUNT!E263=0,"",ROOST_COUNT!E263)</f>
        <v/>
      </c>
      <c r="E264" s="181" t="str">
        <f>IF(ROOST_COUNT!F263=0,"",ROOST_COUNT!F263)</f>
        <v/>
      </c>
      <c r="F264" s="181" t="str">
        <f>IF(ROOST_COUNT!A263=0,"",ROOST_COUNT!A263)</f>
        <v/>
      </c>
      <c r="G264" s="182" t="str">
        <f>IF(ROOST_COUNT!G263=0,"",ROOST_COUNT!G263)</f>
        <v/>
      </c>
      <c r="H264" s="181" t="str">
        <f>IFERROR(VLOOKUP($A264,CAPTURE_DATA!$P$4:$T$500,3,FALSE),"")</f>
        <v/>
      </c>
      <c r="I264" s="181" t="str">
        <f>IFERROR(VLOOKUP($A264,CAPTURE_DATA!$P$4:$T$500,4,FALSE),"")</f>
        <v/>
      </c>
      <c r="J264" s="181" t="str">
        <f>IFERROR(VLOOKUP($A264,CAPTURE_DATA!$P$4:$T$500,5,FALSE),"")</f>
        <v/>
      </c>
      <c r="K264" s="181" t="str">
        <f>IFERROR(VLOOKUP($A264,CAPTURE_DATA!$P$4:$AC$500,14,FALSE),"")</f>
        <v/>
      </c>
      <c r="L264" s="182" t="str">
        <f>IF($B264="","",(IFERROR(VLOOKUP($B264,ROOST_SITE_INFO!$B$3:$S$501,3,FALSE),"")))</f>
        <v/>
      </c>
      <c r="M264" s="182" t="str">
        <f>IF($B264="","",(IFERROR(VLOOKUP($B264,ROOST_SITE_INFO!$B$3:$S$501,4,FALSE),"")))</f>
        <v/>
      </c>
      <c r="N264" s="182" t="str">
        <f>IF($B264="","",(IFERROR(VLOOKUP($B264,ROOST_SITE_INFO!$B$3:$S$501,5,FALSE),"")))</f>
        <v/>
      </c>
      <c r="O264" s="182" t="str">
        <f>IF($B264="","",(IFERROR(VLOOKUP($B264,ROOST_SITE_INFO!$B$3:$S$501,6,FALSE),"")))</f>
        <v/>
      </c>
      <c r="P264" s="182" t="str">
        <f>IF($B264="","",(IFERROR(VLOOKUP($B264,ROOST_SITE_INFO!$B$3:$S$501,7,FALSE),"")))</f>
        <v/>
      </c>
      <c r="Q264" s="182" t="str">
        <f>IF($B264="","",(IFERROR(VLOOKUP($B264,ROOST_SITE_INFO!$B$3:$S$501,8,FALSE),"")))</f>
        <v/>
      </c>
      <c r="R264" s="182" t="str">
        <f>IF($B264="","",(IFERROR(VLOOKUP($B264,ROOST_SITE_INFO!$B$3:$S$501,9,FALSE),"")))</f>
        <v/>
      </c>
      <c r="S264" s="182" t="str">
        <f>IF($B264="","",(IFERROR(VLOOKUP($B264,ROOST_SITE_INFO!$B$3:$S$501,10,FALSE),"")))</f>
        <v/>
      </c>
      <c r="T264" s="182" t="str">
        <f>IF($B264="","",(IFERROR(VLOOKUP($B264,ROOST_SITE_INFO!$B$3:$S$501,11,FALSE),"")))</f>
        <v/>
      </c>
      <c r="U264" s="182" t="str">
        <f>IF($B264="","",(IFERROR(VLOOKUP($B264,ROOST_SITE_INFO!$B$3:$S$501,12,FALSE),"")))</f>
        <v/>
      </c>
      <c r="V264" s="182" t="str">
        <f>IF($B264="","",(IFERROR(VLOOKUP($B264,ROOST_SITE_INFO!$B$3:$S$501,13,FALSE),"")))</f>
        <v/>
      </c>
      <c r="W264" s="182" t="str">
        <f>IF($B264="","",(IFERROR(VLOOKUP($B264,ROOST_SITE_INFO!$B$3:$S$501,14,FALSE),"")))</f>
        <v/>
      </c>
      <c r="X264" s="182" t="str">
        <f>IF($B264="","",(IFERROR(VLOOKUP($B264,ROOST_SITE_INFO!$B$3:$S$501,15,FALSE),"")))</f>
        <v/>
      </c>
      <c r="Y264" s="182" t="str">
        <f>IF($B264="","",(IFERROR(VLOOKUP($B264,ROOST_SITE_INFO!$B$3:$S$501,16,FALSE),"")))</f>
        <v/>
      </c>
      <c r="Z264" s="182" t="str">
        <f>IF($B264="","",(IFERROR(VLOOKUP($B264,ROOST_SITE_INFO!$B$3:$S$501,17,FALSE),"")))</f>
        <v/>
      </c>
      <c r="AA264" s="182" t="str">
        <f>IF($B264="","",(IFERROR(VLOOKUP($B264,ROOST_SITE_INFO!$B$3:$S$501,18,FALSE),"")))</f>
        <v/>
      </c>
    </row>
    <row r="265" spans="1:27" x14ac:dyDescent="0.25">
      <c r="A265" s="180" t="str">
        <f>IF(ROOST_COUNT!B264=0,"",ROOST_COUNT!B264)</f>
        <v/>
      </c>
      <c r="B265" s="180" t="str">
        <f>IF(ROOST_COUNT!D264=0,"",ROOST_COUNT!D264)</f>
        <v/>
      </c>
      <c r="C265" s="180" t="str">
        <f>IF(ROOST_COUNT!C264=0,"",ROOST_COUNT!C264)</f>
        <v/>
      </c>
      <c r="D265" s="180" t="str">
        <f>IF(ROOST_COUNT!E264=0,"",ROOST_COUNT!E264)</f>
        <v/>
      </c>
      <c r="E265" s="181" t="str">
        <f>IF(ROOST_COUNT!F264=0,"",ROOST_COUNT!F264)</f>
        <v/>
      </c>
      <c r="F265" s="181" t="str">
        <f>IF(ROOST_COUNT!A264=0,"",ROOST_COUNT!A264)</f>
        <v/>
      </c>
      <c r="G265" s="182" t="str">
        <f>IF(ROOST_COUNT!G264=0,"",ROOST_COUNT!G264)</f>
        <v/>
      </c>
      <c r="H265" s="181" t="str">
        <f>IFERROR(VLOOKUP($A265,CAPTURE_DATA!$P$4:$T$500,3,FALSE),"")</f>
        <v/>
      </c>
      <c r="I265" s="181" t="str">
        <f>IFERROR(VLOOKUP($A265,CAPTURE_DATA!$P$4:$T$500,4,FALSE),"")</f>
        <v/>
      </c>
      <c r="J265" s="181" t="str">
        <f>IFERROR(VLOOKUP($A265,CAPTURE_DATA!$P$4:$T$500,5,FALSE),"")</f>
        <v/>
      </c>
      <c r="K265" s="181" t="str">
        <f>IFERROR(VLOOKUP($A265,CAPTURE_DATA!$P$4:$AC$500,14,FALSE),"")</f>
        <v/>
      </c>
      <c r="L265" s="182" t="str">
        <f>IF($B265="","",(IFERROR(VLOOKUP($B265,ROOST_SITE_INFO!$B$3:$S$501,3,FALSE),"")))</f>
        <v/>
      </c>
      <c r="M265" s="182" t="str">
        <f>IF($B265="","",(IFERROR(VLOOKUP($B265,ROOST_SITE_INFO!$B$3:$S$501,4,FALSE),"")))</f>
        <v/>
      </c>
      <c r="N265" s="182" t="str">
        <f>IF($B265="","",(IFERROR(VLOOKUP($B265,ROOST_SITE_INFO!$B$3:$S$501,5,FALSE),"")))</f>
        <v/>
      </c>
      <c r="O265" s="182" t="str">
        <f>IF($B265="","",(IFERROR(VLOOKUP($B265,ROOST_SITE_INFO!$B$3:$S$501,6,FALSE),"")))</f>
        <v/>
      </c>
      <c r="P265" s="182" t="str">
        <f>IF($B265="","",(IFERROR(VLOOKUP($B265,ROOST_SITE_INFO!$B$3:$S$501,7,FALSE),"")))</f>
        <v/>
      </c>
      <c r="Q265" s="182" t="str">
        <f>IF($B265="","",(IFERROR(VLOOKUP($B265,ROOST_SITE_INFO!$B$3:$S$501,8,FALSE),"")))</f>
        <v/>
      </c>
      <c r="R265" s="182" t="str">
        <f>IF($B265="","",(IFERROR(VLOOKUP($B265,ROOST_SITE_INFO!$B$3:$S$501,9,FALSE),"")))</f>
        <v/>
      </c>
      <c r="S265" s="182" t="str">
        <f>IF($B265="","",(IFERROR(VLOOKUP($B265,ROOST_SITE_INFO!$B$3:$S$501,10,FALSE),"")))</f>
        <v/>
      </c>
      <c r="T265" s="182" t="str">
        <f>IF($B265="","",(IFERROR(VLOOKUP($B265,ROOST_SITE_INFO!$B$3:$S$501,11,FALSE),"")))</f>
        <v/>
      </c>
      <c r="U265" s="182" t="str">
        <f>IF($B265="","",(IFERROR(VLOOKUP($B265,ROOST_SITE_INFO!$B$3:$S$501,12,FALSE),"")))</f>
        <v/>
      </c>
      <c r="V265" s="182" t="str">
        <f>IF($B265="","",(IFERROR(VLOOKUP($B265,ROOST_SITE_INFO!$B$3:$S$501,13,FALSE),"")))</f>
        <v/>
      </c>
      <c r="W265" s="182" t="str">
        <f>IF($B265="","",(IFERROR(VLOOKUP($B265,ROOST_SITE_INFO!$B$3:$S$501,14,FALSE),"")))</f>
        <v/>
      </c>
      <c r="X265" s="182" t="str">
        <f>IF($B265="","",(IFERROR(VLOOKUP($B265,ROOST_SITE_INFO!$B$3:$S$501,15,FALSE),"")))</f>
        <v/>
      </c>
      <c r="Y265" s="182" t="str">
        <f>IF($B265="","",(IFERROR(VLOOKUP($B265,ROOST_SITE_INFO!$B$3:$S$501,16,FALSE),"")))</f>
        <v/>
      </c>
      <c r="Z265" s="182" t="str">
        <f>IF($B265="","",(IFERROR(VLOOKUP($B265,ROOST_SITE_INFO!$B$3:$S$501,17,FALSE),"")))</f>
        <v/>
      </c>
      <c r="AA265" s="182" t="str">
        <f>IF($B265="","",(IFERROR(VLOOKUP($B265,ROOST_SITE_INFO!$B$3:$S$501,18,FALSE),"")))</f>
        <v/>
      </c>
    </row>
    <row r="266" spans="1:27" x14ac:dyDescent="0.25">
      <c r="A266" s="180" t="str">
        <f>IF(ROOST_COUNT!B265=0,"",ROOST_COUNT!B265)</f>
        <v/>
      </c>
      <c r="B266" s="180" t="str">
        <f>IF(ROOST_COUNT!D265=0,"",ROOST_COUNT!D265)</f>
        <v/>
      </c>
      <c r="C266" s="180" t="str">
        <f>IF(ROOST_COUNT!C265=0,"",ROOST_COUNT!C265)</f>
        <v/>
      </c>
      <c r="D266" s="180" t="str">
        <f>IF(ROOST_COUNT!E265=0,"",ROOST_COUNT!E265)</f>
        <v/>
      </c>
      <c r="E266" s="181" t="str">
        <f>IF(ROOST_COUNT!F265=0,"",ROOST_COUNT!F265)</f>
        <v/>
      </c>
      <c r="F266" s="181" t="str">
        <f>IF(ROOST_COUNT!A265=0,"",ROOST_COUNT!A265)</f>
        <v/>
      </c>
      <c r="G266" s="182" t="str">
        <f>IF(ROOST_COUNT!G265=0,"",ROOST_COUNT!G265)</f>
        <v/>
      </c>
      <c r="H266" s="181" t="str">
        <f>IFERROR(VLOOKUP($A266,CAPTURE_DATA!$P$4:$T$500,3,FALSE),"")</f>
        <v/>
      </c>
      <c r="I266" s="181" t="str">
        <f>IFERROR(VLOOKUP($A266,CAPTURE_DATA!$P$4:$T$500,4,FALSE),"")</f>
        <v/>
      </c>
      <c r="J266" s="181" t="str">
        <f>IFERROR(VLOOKUP($A266,CAPTURE_DATA!$P$4:$T$500,5,FALSE),"")</f>
        <v/>
      </c>
      <c r="K266" s="181" t="str">
        <f>IFERROR(VLOOKUP($A266,CAPTURE_DATA!$P$4:$AC$500,14,FALSE),"")</f>
        <v/>
      </c>
      <c r="L266" s="182" t="str">
        <f>IF($B266="","",(IFERROR(VLOOKUP($B266,ROOST_SITE_INFO!$B$3:$S$501,3,FALSE),"")))</f>
        <v/>
      </c>
      <c r="M266" s="182" t="str">
        <f>IF($B266="","",(IFERROR(VLOOKUP($B266,ROOST_SITE_INFO!$B$3:$S$501,4,FALSE),"")))</f>
        <v/>
      </c>
      <c r="N266" s="182" t="str">
        <f>IF($B266="","",(IFERROR(VLOOKUP($B266,ROOST_SITE_INFO!$B$3:$S$501,5,FALSE),"")))</f>
        <v/>
      </c>
      <c r="O266" s="182" t="str">
        <f>IF($B266="","",(IFERROR(VLOOKUP($B266,ROOST_SITE_INFO!$B$3:$S$501,6,FALSE),"")))</f>
        <v/>
      </c>
      <c r="P266" s="182" t="str">
        <f>IF($B266="","",(IFERROR(VLOOKUP($B266,ROOST_SITE_INFO!$B$3:$S$501,7,FALSE),"")))</f>
        <v/>
      </c>
      <c r="Q266" s="182" t="str">
        <f>IF($B266="","",(IFERROR(VLOOKUP($B266,ROOST_SITE_INFO!$B$3:$S$501,8,FALSE),"")))</f>
        <v/>
      </c>
      <c r="R266" s="182" t="str">
        <f>IF($B266="","",(IFERROR(VLOOKUP($B266,ROOST_SITE_INFO!$B$3:$S$501,9,FALSE),"")))</f>
        <v/>
      </c>
      <c r="S266" s="182" t="str">
        <f>IF($B266="","",(IFERROR(VLOOKUP($B266,ROOST_SITE_INFO!$B$3:$S$501,10,FALSE),"")))</f>
        <v/>
      </c>
      <c r="T266" s="182" t="str">
        <f>IF($B266="","",(IFERROR(VLOOKUP($B266,ROOST_SITE_INFO!$B$3:$S$501,11,FALSE),"")))</f>
        <v/>
      </c>
      <c r="U266" s="182" t="str">
        <f>IF($B266="","",(IFERROR(VLOOKUP($B266,ROOST_SITE_INFO!$B$3:$S$501,12,FALSE),"")))</f>
        <v/>
      </c>
      <c r="V266" s="182" t="str">
        <f>IF($B266="","",(IFERROR(VLOOKUP($B266,ROOST_SITE_INFO!$B$3:$S$501,13,FALSE),"")))</f>
        <v/>
      </c>
      <c r="W266" s="182" t="str">
        <f>IF($B266="","",(IFERROR(VLOOKUP($B266,ROOST_SITE_INFO!$B$3:$S$501,14,FALSE),"")))</f>
        <v/>
      </c>
      <c r="X266" s="182" t="str">
        <f>IF($B266="","",(IFERROR(VLOOKUP($B266,ROOST_SITE_INFO!$B$3:$S$501,15,FALSE),"")))</f>
        <v/>
      </c>
      <c r="Y266" s="182" t="str">
        <f>IF($B266="","",(IFERROR(VLOOKUP($B266,ROOST_SITE_INFO!$B$3:$S$501,16,FALSE),"")))</f>
        <v/>
      </c>
      <c r="Z266" s="182" t="str">
        <f>IF($B266="","",(IFERROR(VLOOKUP($B266,ROOST_SITE_INFO!$B$3:$S$501,17,FALSE),"")))</f>
        <v/>
      </c>
      <c r="AA266" s="182" t="str">
        <f>IF($B266="","",(IFERROR(VLOOKUP($B266,ROOST_SITE_INFO!$B$3:$S$501,18,FALSE),"")))</f>
        <v/>
      </c>
    </row>
    <row r="267" spans="1:27" x14ac:dyDescent="0.25">
      <c r="A267" s="180" t="str">
        <f>IF(ROOST_COUNT!B266=0,"",ROOST_COUNT!B266)</f>
        <v/>
      </c>
      <c r="B267" s="180" t="str">
        <f>IF(ROOST_COUNT!D266=0,"",ROOST_COUNT!D266)</f>
        <v/>
      </c>
      <c r="C267" s="180" t="str">
        <f>IF(ROOST_COUNT!C266=0,"",ROOST_COUNT!C266)</f>
        <v/>
      </c>
      <c r="D267" s="180" t="str">
        <f>IF(ROOST_COUNT!E266=0,"",ROOST_COUNT!E266)</f>
        <v/>
      </c>
      <c r="E267" s="181" t="str">
        <f>IF(ROOST_COUNT!F266=0,"",ROOST_COUNT!F266)</f>
        <v/>
      </c>
      <c r="F267" s="181" t="str">
        <f>IF(ROOST_COUNT!A266=0,"",ROOST_COUNT!A266)</f>
        <v/>
      </c>
      <c r="G267" s="182" t="str">
        <f>IF(ROOST_COUNT!G266=0,"",ROOST_COUNT!G266)</f>
        <v/>
      </c>
      <c r="H267" s="181" t="str">
        <f>IFERROR(VLOOKUP($A267,CAPTURE_DATA!$P$4:$T$500,3,FALSE),"")</f>
        <v/>
      </c>
      <c r="I267" s="181" t="str">
        <f>IFERROR(VLOOKUP($A267,CAPTURE_DATA!$P$4:$T$500,4,FALSE),"")</f>
        <v/>
      </c>
      <c r="J267" s="181" t="str">
        <f>IFERROR(VLOOKUP($A267,CAPTURE_DATA!$P$4:$T$500,5,FALSE),"")</f>
        <v/>
      </c>
      <c r="K267" s="181" t="str">
        <f>IFERROR(VLOOKUP($A267,CAPTURE_DATA!$P$4:$AC$500,14,FALSE),"")</f>
        <v/>
      </c>
      <c r="L267" s="182" t="str">
        <f>IF($B267="","",(IFERROR(VLOOKUP($B267,ROOST_SITE_INFO!$B$3:$S$501,3,FALSE),"")))</f>
        <v/>
      </c>
      <c r="M267" s="182" t="str">
        <f>IF($B267="","",(IFERROR(VLOOKUP($B267,ROOST_SITE_INFO!$B$3:$S$501,4,FALSE),"")))</f>
        <v/>
      </c>
      <c r="N267" s="182" t="str">
        <f>IF($B267="","",(IFERROR(VLOOKUP($B267,ROOST_SITE_INFO!$B$3:$S$501,5,FALSE),"")))</f>
        <v/>
      </c>
      <c r="O267" s="182" t="str">
        <f>IF($B267="","",(IFERROR(VLOOKUP($B267,ROOST_SITE_INFO!$B$3:$S$501,6,FALSE),"")))</f>
        <v/>
      </c>
      <c r="P267" s="182" t="str">
        <f>IF($B267="","",(IFERROR(VLOOKUP($B267,ROOST_SITE_INFO!$B$3:$S$501,7,FALSE),"")))</f>
        <v/>
      </c>
      <c r="Q267" s="182" t="str">
        <f>IF($B267="","",(IFERROR(VLOOKUP($B267,ROOST_SITE_INFO!$B$3:$S$501,8,FALSE),"")))</f>
        <v/>
      </c>
      <c r="R267" s="182" t="str">
        <f>IF($B267="","",(IFERROR(VLOOKUP($B267,ROOST_SITE_INFO!$B$3:$S$501,9,FALSE),"")))</f>
        <v/>
      </c>
      <c r="S267" s="182" t="str">
        <f>IF($B267="","",(IFERROR(VLOOKUP($B267,ROOST_SITE_INFO!$B$3:$S$501,10,FALSE),"")))</f>
        <v/>
      </c>
      <c r="T267" s="182" t="str">
        <f>IF($B267="","",(IFERROR(VLOOKUP($B267,ROOST_SITE_INFO!$B$3:$S$501,11,FALSE),"")))</f>
        <v/>
      </c>
      <c r="U267" s="182" t="str">
        <f>IF($B267="","",(IFERROR(VLOOKUP($B267,ROOST_SITE_INFO!$B$3:$S$501,12,FALSE),"")))</f>
        <v/>
      </c>
      <c r="V267" s="182" t="str">
        <f>IF($B267="","",(IFERROR(VLOOKUP($B267,ROOST_SITE_INFO!$B$3:$S$501,13,FALSE),"")))</f>
        <v/>
      </c>
      <c r="W267" s="182" t="str">
        <f>IF($B267="","",(IFERROR(VLOOKUP($B267,ROOST_SITE_INFO!$B$3:$S$501,14,FALSE),"")))</f>
        <v/>
      </c>
      <c r="X267" s="182" t="str">
        <f>IF($B267="","",(IFERROR(VLOOKUP($B267,ROOST_SITE_INFO!$B$3:$S$501,15,FALSE),"")))</f>
        <v/>
      </c>
      <c r="Y267" s="182" t="str">
        <f>IF($B267="","",(IFERROR(VLOOKUP($B267,ROOST_SITE_INFO!$B$3:$S$501,16,FALSE),"")))</f>
        <v/>
      </c>
      <c r="Z267" s="182" t="str">
        <f>IF($B267="","",(IFERROR(VLOOKUP($B267,ROOST_SITE_INFO!$B$3:$S$501,17,FALSE),"")))</f>
        <v/>
      </c>
      <c r="AA267" s="182" t="str">
        <f>IF($B267="","",(IFERROR(VLOOKUP($B267,ROOST_SITE_INFO!$B$3:$S$501,18,FALSE),"")))</f>
        <v/>
      </c>
    </row>
    <row r="268" spans="1:27" x14ac:dyDescent="0.25">
      <c r="A268" s="180" t="str">
        <f>IF(ROOST_COUNT!B267=0,"",ROOST_COUNT!B267)</f>
        <v/>
      </c>
      <c r="B268" s="180" t="str">
        <f>IF(ROOST_COUNT!D267=0,"",ROOST_COUNT!D267)</f>
        <v/>
      </c>
      <c r="C268" s="180" t="str">
        <f>IF(ROOST_COUNT!C267=0,"",ROOST_COUNT!C267)</f>
        <v/>
      </c>
      <c r="D268" s="180" t="str">
        <f>IF(ROOST_COUNT!E267=0,"",ROOST_COUNT!E267)</f>
        <v/>
      </c>
      <c r="E268" s="181" t="str">
        <f>IF(ROOST_COUNT!F267=0,"",ROOST_COUNT!F267)</f>
        <v/>
      </c>
      <c r="F268" s="181" t="str">
        <f>IF(ROOST_COUNT!A267=0,"",ROOST_COUNT!A267)</f>
        <v/>
      </c>
      <c r="G268" s="182" t="str">
        <f>IF(ROOST_COUNT!G267=0,"",ROOST_COUNT!G267)</f>
        <v/>
      </c>
      <c r="H268" s="181" t="str">
        <f>IFERROR(VLOOKUP($A268,CAPTURE_DATA!$P$4:$T$500,3,FALSE),"")</f>
        <v/>
      </c>
      <c r="I268" s="181" t="str">
        <f>IFERROR(VLOOKUP($A268,CAPTURE_DATA!$P$4:$T$500,4,FALSE),"")</f>
        <v/>
      </c>
      <c r="J268" s="181" t="str">
        <f>IFERROR(VLOOKUP($A268,CAPTURE_DATA!$P$4:$T$500,5,FALSE),"")</f>
        <v/>
      </c>
      <c r="K268" s="181" t="str">
        <f>IFERROR(VLOOKUP($A268,CAPTURE_DATA!$P$4:$AC$500,14,FALSE),"")</f>
        <v/>
      </c>
      <c r="L268" s="182" t="str">
        <f>IF($B268="","",(IFERROR(VLOOKUP($B268,ROOST_SITE_INFO!$B$3:$S$501,3,FALSE),"")))</f>
        <v/>
      </c>
      <c r="M268" s="182" t="str">
        <f>IF($B268="","",(IFERROR(VLOOKUP($B268,ROOST_SITE_INFO!$B$3:$S$501,4,FALSE),"")))</f>
        <v/>
      </c>
      <c r="N268" s="182" t="str">
        <f>IF($B268="","",(IFERROR(VLOOKUP($B268,ROOST_SITE_INFO!$B$3:$S$501,5,FALSE),"")))</f>
        <v/>
      </c>
      <c r="O268" s="182" t="str">
        <f>IF($B268="","",(IFERROR(VLOOKUP($B268,ROOST_SITE_INFO!$B$3:$S$501,6,FALSE),"")))</f>
        <v/>
      </c>
      <c r="P268" s="182" t="str">
        <f>IF($B268="","",(IFERROR(VLOOKUP($B268,ROOST_SITE_INFO!$B$3:$S$501,7,FALSE),"")))</f>
        <v/>
      </c>
      <c r="Q268" s="182" t="str">
        <f>IF($B268="","",(IFERROR(VLOOKUP($B268,ROOST_SITE_INFO!$B$3:$S$501,8,FALSE),"")))</f>
        <v/>
      </c>
      <c r="R268" s="182" t="str">
        <f>IF($B268="","",(IFERROR(VLOOKUP($B268,ROOST_SITE_INFO!$B$3:$S$501,9,FALSE),"")))</f>
        <v/>
      </c>
      <c r="S268" s="182" t="str">
        <f>IF($B268="","",(IFERROR(VLOOKUP($B268,ROOST_SITE_INFO!$B$3:$S$501,10,FALSE),"")))</f>
        <v/>
      </c>
      <c r="T268" s="182" t="str">
        <f>IF($B268="","",(IFERROR(VLOOKUP($B268,ROOST_SITE_INFO!$B$3:$S$501,11,FALSE),"")))</f>
        <v/>
      </c>
      <c r="U268" s="182" t="str">
        <f>IF($B268="","",(IFERROR(VLOOKUP($B268,ROOST_SITE_INFO!$B$3:$S$501,12,FALSE),"")))</f>
        <v/>
      </c>
      <c r="V268" s="182" t="str">
        <f>IF($B268="","",(IFERROR(VLOOKUP($B268,ROOST_SITE_INFO!$B$3:$S$501,13,FALSE),"")))</f>
        <v/>
      </c>
      <c r="W268" s="182" t="str">
        <f>IF($B268="","",(IFERROR(VLOOKUP($B268,ROOST_SITE_INFO!$B$3:$S$501,14,FALSE),"")))</f>
        <v/>
      </c>
      <c r="X268" s="182" t="str">
        <f>IF($B268="","",(IFERROR(VLOOKUP($B268,ROOST_SITE_INFO!$B$3:$S$501,15,FALSE),"")))</f>
        <v/>
      </c>
      <c r="Y268" s="182" t="str">
        <f>IF($B268="","",(IFERROR(VLOOKUP($B268,ROOST_SITE_INFO!$B$3:$S$501,16,FALSE),"")))</f>
        <v/>
      </c>
      <c r="Z268" s="182" t="str">
        <f>IF($B268="","",(IFERROR(VLOOKUP($B268,ROOST_SITE_INFO!$B$3:$S$501,17,FALSE),"")))</f>
        <v/>
      </c>
      <c r="AA268" s="182" t="str">
        <f>IF($B268="","",(IFERROR(VLOOKUP($B268,ROOST_SITE_INFO!$B$3:$S$501,18,FALSE),"")))</f>
        <v/>
      </c>
    </row>
    <row r="269" spans="1:27" x14ac:dyDescent="0.25">
      <c r="A269" s="180" t="str">
        <f>IF(ROOST_COUNT!B268=0,"",ROOST_COUNT!B268)</f>
        <v/>
      </c>
      <c r="B269" s="180" t="str">
        <f>IF(ROOST_COUNT!D268=0,"",ROOST_COUNT!D268)</f>
        <v/>
      </c>
      <c r="C269" s="180" t="str">
        <f>IF(ROOST_COUNT!C268=0,"",ROOST_COUNT!C268)</f>
        <v/>
      </c>
      <c r="D269" s="180" t="str">
        <f>IF(ROOST_COUNT!E268=0,"",ROOST_COUNT!E268)</f>
        <v/>
      </c>
      <c r="E269" s="181" t="str">
        <f>IF(ROOST_COUNT!F268=0,"",ROOST_COUNT!F268)</f>
        <v/>
      </c>
      <c r="F269" s="181" t="str">
        <f>IF(ROOST_COUNT!A268=0,"",ROOST_COUNT!A268)</f>
        <v/>
      </c>
      <c r="G269" s="182" t="str">
        <f>IF(ROOST_COUNT!G268=0,"",ROOST_COUNT!G268)</f>
        <v/>
      </c>
      <c r="H269" s="181" t="str">
        <f>IFERROR(VLOOKUP($A269,CAPTURE_DATA!$P$4:$T$500,3,FALSE),"")</f>
        <v/>
      </c>
      <c r="I269" s="181" t="str">
        <f>IFERROR(VLOOKUP($A269,CAPTURE_DATA!$P$4:$T$500,4,FALSE),"")</f>
        <v/>
      </c>
      <c r="J269" s="181" t="str">
        <f>IFERROR(VLOOKUP($A269,CAPTURE_DATA!$P$4:$T$500,5,FALSE),"")</f>
        <v/>
      </c>
      <c r="K269" s="181" t="str">
        <f>IFERROR(VLOOKUP($A269,CAPTURE_DATA!$P$4:$AC$500,14,FALSE),"")</f>
        <v/>
      </c>
      <c r="L269" s="182" t="str">
        <f>IF($B269="","",(IFERROR(VLOOKUP($B269,ROOST_SITE_INFO!$B$3:$S$501,3,FALSE),"")))</f>
        <v/>
      </c>
      <c r="M269" s="182" t="str">
        <f>IF($B269="","",(IFERROR(VLOOKUP($B269,ROOST_SITE_INFO!$B$3:$S$501,4,FALSE),"")))</f>
        <v/>
      </c>
      <c r="N269" s="182" t="str">
        <f>IF($B269="","",(IFERROR(VLOOKUP($B269,ROOST_SITE_INFO!$B$3:$S$501,5,FALSE),"")))</f>
        <v/>
      </c>
      <c r="O269" s="182" t="str">
        <f>IF($B269="","",(IFERROR(VLOOKUP($B269,ROOST_SITE_INFO!$B$3:$S$501,6,FALSE),"")))</f>
        <v/>
      </c>
      <c r="P269" s="182" t="str">
        <f>IF($B269="","",(IFERROR(VLOOKUP($B269,ROOST_SITE_INFO!$B$3:$S$501,7,FALSE),"")))</f>
        <v/>
      </c>
      <c r="Q269" s="182" t="str">
        <f>IF($B269="","",(IFERROR(VLOOKUP($B269,ROOST_SITE_INFO!$B$3:$S$501,8,FALSE),"")))</f>
        <v/>
      </c>
      <c r="R269" s="182" t="str">
        <f>IF($B269="","",(IFERROR(VLOOKUP($B269,ROOST_SITE_INFO!$B$3:$S$501,9,FALSE),"")))</f>
        <v/>
      </c>
      <c r="S269" s="182" t="str">
        <f>IF($B269="","",(IFERROR(VLOOKUP($B269,ROOST_SITE_INFO!$B$3:$S$501,10,FALSE),"")))</f>
        <v/>
      </c>
      <c r="T269" s="182" t="str">
        <f>IF($B269="","",(IFERROR(VLOOKUP($B269,ROOST_SITE_INFO!$B$3:$S$501,11,FALSE),"")))</f>
        <v/>
      </c>
      <c r="U269" s="182" t="str">
        <f>IF($B269="","",(IFERROR(VLOOKUP($B269,ROOST_SITE_INFO!$B$3:$S$501,12,FALSE),"")))</f>
        <v/>
      </c>
      <c r="V269" s="182" t="str">
        <f>IF($B269="","",(IFERROR(VLOOKUP($B269,ROOST_SITE_INFO!$B$3:$S$501,13,FALSE),"")))</f>
        <v/>
      </c>
      <c r="W269" s="182" t="str">
        <f>IF($B269="","",(IFERROR(VLOOKUP($B269,ROOST_SITE_INFO!$B$3:$S$501,14,FALSE),"")))</f>
        <v/>
      </c>
      <c r="X269" s="182" t="str">
        <f>IF($B269="","",(IFERROR(VLOOKUP($B269,ROOST_SITE_INFO!$B$3:$S$501,15,FALSE),"")))</f>
        <v/>
      </c>
      <c r="Y269" s="182" t="str">
        <f>IF($B269="","",(IFERROR(VLOOKUP($B269,ROOST_SITE_INFO!$B$3:$S$501,16,FALSE),"")))</f>
        <v/>
      </c>
      <c r="Z269" s="182" t="str">
        <f>IF($B269="","",(IFERROR(VLOOKUP($B269,ROOST_SITE_INFO!$B$3:$S$501,17,FALSE),"")))</f>
        <v/>
      </c>
      <c r="AA269" s="182" t="str">
        <f>IF($B269="","",(IFERROR(VLOOKUP($B269,ROOST_SITE_INFO!$B$3:$S$501,18,FALSE),"")))</f>
        <v/>
      </c>
    </row>
    <row r="270" spans="1:27" x14ac:dyDescent="0.25">
      <c r="A270" s="180" t="str">
        <f>IF(ROOST_COUNT!B269=0,"",ROOST_COUNT!B269)</f>
        <v/>
      </c>
      <c r="B270" s="180" t="str">
        <f>IF(ROOST_COUNT!D269=0,"",ROOST_COUNT!D269)</f>
        <v/>
      </c>
      <c r="C270" s="180" t="str">
        <f>IF(ROOST_COUNT!C269=0,"",ROOST_COUNT!C269)</f>
        <v/>
      </c>
      <c r="D270" s="180" t="str">
        <f>IF(ROOST_COUNT!E269=0,"",ROOST_COUNT!E269)</f>
        <v/>
      </c>
      <c r="E270" s="181" t="str">
        <f>IF(ROOST_COUNT!F269=0,"",ROOST_COUNT!F269)</f>
        <v/>
      </c>
      <c r="F270" s="181" t="str">
        <f>IF(ROOST_COUNT!A269=0,"",ROOST_COUNT!A269)</f>
        <v/>
      </c>
      <c r="G270" s="182" t="str">
        <f>IF(ROOST_COUNT!G269=0,"",ROOST_COUNT!G269)</f>
        <v/>
      </c>
      <c r="H270" s="181" t="str">
        <f>IFERROR(VLOOKUP($A270,CAPTURE_DATA!$P$4:$T$500,3,FALSE),"")</f>
        <v/>
      </c>
      <c r="I270" s="181" t="str">
        <f>IFERROR(VLOOKUP($A270,CAPTURE_DATA!$P$4:$T$500,4,FALSE),"")</f>
        <v/>
      </c>
      <c r="J270" s="181" t="str">
        <f>IFERROR(VLOOKUP($A270,CAPTURE_DATA!$P$4:$T$500,5,FALSE),"")</f>
        <v/>
      </c>
      <c r="K270" s="181" t="str">
        <f>IFERROR(VLOOKUP($A270,CAPTURE_DATA!$P$4:$AC$500,14,FALSE),"")</f>
        <v/>
      </c>
      <c r="L270" s="182" t="str">
        <f>IF($B270="","",(IFERROR(VLOOKUP($B270,ROOST_SITE_INFO!$B$3:$S$501,3,FALSE),"")))</f>
        <v/>
      </c>
      <c r="M270" s="182" t="str">
        <f>IF($B270="","",(IFERROR(VLOOKUP($B270,ROOST_SITE_INFO!$B$3:$S$501,4,FALSE),"")))</f>
        <v/>
      </c>
      <c r="N270" s="182" t="str">
        <f>IF($B270="","",(IFERROR(VLOOKUP($B270,ROOST_SITE_INFO!$B$3:$S$501,5,FALSE),"")))</f>
        <v/>
      </c>
      <c r="O270" s="182" t="str">
        <f>IF($B270="","",(IFERROR(VLOOKUP($B270,ROOST_SITE_INFO!$B$3:$S$501,6,FALSE),"")))</f>
        <v/>
      </c>
      <c r="P270" s="182" t="str">
        <f>IF($B270="","",(IFERROR(VLOOKUP($B270,ROOST_SITE_INFO!$B$3:$S$501,7,FALSE),"")))</f>
        <v/>
      </c>
      <c r="Q270" s="182" t="str">
        <f>IF($B270="","",(IFERROR(VLOOKUP($B270,ROOST_SITE_INFO!$B$3:$S$501,8,FALSE),"")))</f>
        <v/>
      </c>
      <c r="R270" s="182" t="str">
        <f>IF($B270="","",(IFERROR(VLOOKUP($B270,ROOST_SITE_INFO!$B$3:$S$501,9,FALSE),"")))</f>
        <v/>
      </c>
      <c r="S270" s="182" t="str">
        <f>IF($B270="","",(IFERROR(VLOOKUP($B270,ROOST_SITE_INFO!$B$3:$S$501,10,FALSE),"")))</f>
        <v/>
      </c>
      <c r="T270" s="182" t="str">
        <f>IF($B270="","",(IFERROR(VLOOKUP($B270,ROOST_SITE_INFO!$B$3:$S$501,11,FALSE),"")))</f>
        <v/>
      </c>
      <c r="U270" s="182" t="str">
        <f>IF($B270="","",(IFERROR(VLOOKUP($B270,ROOST_SITE_INFO!$B$3:$S$501,12,FALSE),"")))</f>
        <v/>
      </c>
      <c r="V270" s="182" t="str">
        <f>IF($B270="","",(IFERROR(VLOOKUP($B270,ROOST_SITE_INFO!$B$3:$S$501,13,FALSE),"")))</f>
        <v/>
      </c>
      <c r="W270" s="182" t="str">
        <f>IF($B270="","",(IFERROR(VLOOKUP($B270,ROOST_SITE_INFO!$B$3:$S$501,14,FALSE),"")))</f>
        <v/>
      </c>
      <c r="X270" s="182" t="str">
        <f>IF($B270="","",(IFERROR(VLOOKUP($B270,ROOST_SITE_INFO!$B$3:$S$501,15,FALSE),"")))</f>
        <v/>
      </c>
      <c r="Y270" s="182" t="str">
        <f>IF($B270="","",(IFERROR(VLOOKUP($B270,ROOST_SITE_INFO!$B$3:$S$501,16,FALSE),"")))</f>
        <v/>
      </c>
      <c r="Z270" s="182" t="str">
        <f>IF($B270="","",(IFERROR(VLOOKUP($B270,ROOST_SITE_INFO!$B$3:$S$501,17,FALSE),"")))</f>
        <v/>
      </c>
      <c r="AA270" s="182" t="str">
        <f>IF($B270="","",(IFERROR(VLOOKUP($B270,ROOST_SITE_INFO!$B$3:$S$501,18,FALSE),"")))</f>
        <v/>
      </c>
    </row>
    <row r="271" spans="1:27" x14ac:dyDescent="0.25">
      <c r="A271" s="180" t="str">
        <f>IF(ROOST_COUNT!B270=0,"",ROOST_COUNT!B270)</f>
        <v/>
      </c>
      <c r="B271" s="180" t="str">
        <f>IF(ROOST_COUNT!D270=0,"",ROOST_COUNT!D270)</f>
        <v/>
      </c>
      <c r="C271" s="180" t="str">
        <f>IF(ROOST_COUNT!C270=0,"",ROOST_COUNT!C270)</f>
        <v/>
      </c>
      <c r="D271" s="180" t="str">
        <f>IF(ROOST_COUNT!E270=0,"",ROOST_COUNT!E270)</f>
        <v/>
      </c>
      <c r="E271" s="181" t="str">
        <f>IF(ROOST_COUNT!F270=0,"",ROOST_COUNT!F270)</f>
        <v/>
      </c>
      <c r="F271" s="181" t="str">
        <f>IF(ROOST_COUNT!A270=0,"",ROOST_COUNT!A270)</f>
        <v/>
      </c>
      <c r="G271" s="182" t="str">
        <f>IF(ROOST_COUNT!G270=0,"",ROOST_COUNT!G270)</f>
        <v/>
      </c>
      <c r="H271" s="181" t="str">
        <f>IFERROR(VLOOKUP($A271,CAPTURE_DATA!$P$4:$T$500,3,FALSE),"")</f>
        <v/>
      </c>
      <c r="I271" s="181" t="str">
        <f>IFERROR(VLOOKUP($A271,CAPTURE_DATA!$P$4:$T$500,4,FALSE),"")</f>
        <v/>
      </c>
      <c r="J271" s="181" t="str">
        <f>IFERROR(VLOOKUP($A271,CAPTURE_DATA!$P$4:$T$500,5,FALSE),"")</f>
        <v/>
      </c>
      <c r="K271" s="181" t="str">
        <f>IFERROR(VLOOKUP($A271,CAPTURE_DATA!$P$4:$AC$500,14,FALSE),"")</f>
        <v/>
      </c>
      <c r="L271" s="182" t="str">
        <f>IF($B271="","",(IFERROR(VLOOKUP($B271,ROOST_SITE_INFO!$B$3:$S$501,3,FALSE),"")))</f>
        <v/>
      </c>
      <c r="M271" s="182" t="str">
        <f>IF($B271="","",(IFERROR(VLOOKUP($B271,ROOST_SITE_INFO!$B$3:$S$501,4,FALSE),"")))</f>
        <v/>
      </c>
      <c r="N271" s="182" t="str">
        <f>IF($B271="","",(IFERROR(VLOOKUP($B271,ROOST_SITE_INFO!$B$3:$S$501,5,FALSE),"")))</f>
        <v/>
      </c>
      <c r="O271" s="182" t="str">
        <f>IF($B271="","",(IFERROR(VLOOKUP($B271,ROOST_SITE_INFO!$B$3:$S$501,6,FALSE),"")))</f>
        <v/>
      </c>
      <c r="P271" s="182" t="str">
        <f>IF($B271="","",(IFERROR(VLOOKUP($B271,ROOST_SITE_INFO!$B$3:$S$501,7,FALSE),"")))</f>
        <v/>
      </c>
      <c r="Q271" s="182" t="str">
        <f>IF($B271="","",(IFERROR(VLOOKUP($B271,ROOST_SITE_INFO!$B$3:$S$501,8,FALSE),"")))</f>
        <v/>
      </c>
      <c r="R271" s="182" t="str">
        <f>IF($B271="","",(IFERROR(VLOOKUP($B271,ROOST_SITE_INFO!$B$3:$S$501,9,FALSE),"")))</f>
        <v/>
      </c>
      <c r="S271" s="182" t="str">
        <f>IF($B271="","",(IFERROR(VLOOKUP($B271,ROOST_SITE_INFO!$B$3:$S$501,10,FALSE),"")))</f>
        <v/>
      </c>
      <c r="T271" s="182" t="str">
        <f>IF($B271="","",(IFERROR(VLOOKUP($B271,ROOST_SITE_INFO!$B$3:$S$501,11,FALSE),"")))</f>
        <v/>
      </c>
      <c r="U271" s="182" t="str">
        <f>IF($B271="","",(IFERROR(VLOOKUP($B271,ROOST_SITE_INFO!$B$3:$S$501,12,FALSE),"")))</f>
        <v/>
      </c>
      <c r="V271" s="182" t="str">
        <f>IF($B271="","",(IFERROR(VLOOKUP($B271,ROOST_SITE_INFO!$B$3:$S$501,13,FALSE),"")))</f>
        <v/>
      </c>
      <c r="W271" s="182" t="str">
        <f>IF($B271="","",(IFERROR(VLOOKUP($B271,ROOST_SITE_INFO!$B$3:$S$501,14,FALSE),"")))</f>
        <v/>
      </c>
      <c r="X271" s="182" t="str">
        <f>IF($B271="","",(IFERROR(VLOOKUP($B271,ROOST_SITE_INFO!$B$3:$S$501,15,FALSE),"")))</f>
        <v/>
      </c>
      <c r="Y271" s="182" t="str">
        <f>IF($B271="","",(IFERROR(VLOOKUP($B271,ROOST_SITE_INFO!$B$3:$S$501,16,FALSE),"")))</f>
        <v/>
      </c>
      <c r="Z271" s="182" t="str">
        <f>IF($B271="","",(IFERROR(VLOOKUP($B271,ROOST_SITE_INFO!$B$3:$S$501,17,FALSE),"")))</f>
        <v/>
      </c>
      <c r="AA271" s="182" t="str">
        <f>IF($B271="","",(IFERROR(VLOOKUP($B271,ROOST_SITE_INFO!$B$3:$S$501,18,FALSE),"")))</f>
        <v/>
      </c>
    </row>
    <row r="272" spans="1:27" x14ac:dyDescent="0.25">
      <c r="A272" s="180" t="str">
        <f>IF(ROOST_COUNT!B271=0,"",ROOST_COUNT!B271)</f>
        <v/>
      </c>
      <c r="B272" s="180" t="str">
        <f>IF(ROOST_COUNT!D271=0,"",ROOST_COUNT!D271)</f>
        <v/>
      </c>
      <c r="C272" s="180" t="str">
        <f>IF(ROOST_COUNT!C271=0,"",ROOST_COUNT!C271)</f>
        <v/>
      </c>
      <c r="D272" s="180" t="str">
        <f>IF(ROOST_COUNT!E271=0,"",ROOST_COUNT!E271)</f>
        <v/>
      </c>
      <c r="E272" s="181" t="str">
        <f>IF(ROOST_COUNT!F271=0,"",ROOST_COUNT!F271)</f>
        <v/>
      </c>
      <c r="F272" s="181" t="str">
        <f>IF(ROOST_COUNT!A271=0,"",ROOST_COUNT!A271)</f>
        <v/>
      </c>
      <c r="G272" s="182" t="str">
        <f>IF(ROOST_COUNT!G271=0,"",ROOST_COUNT!G271)</f>
        <v/>
      </c>
      <c r="H272" s="181" t="str">
        <f>IFERROR(VLOOKUP($A272,CAPTURE_DATA!$P$4:$T$500,3,FALSE),"")</f>
        <v/>
      </c>
      <c r="I272" s="181" t="str">
        <f>IFERROR(VLOOKUP($A272,CAPTURE_DATA!$P$4:$T$500,4,FALSE),"")</f>
        <v/>
      </c>
      <c r="J272" s="181" t="str">
        <f>IFERROR(VLOOKUP($A272,CAPTURE_DATA!$P$4:$T$500,5,FALSE),"")</f>
        <v/>
      </c>
      <c r="K272" s="181" t="str">
        <f>IFERROR(VLOOKUP($A272,CAPTURE_DATA!$P$4:$AC$500,14,FALSE),"")</f>
        <v/>
      </c>
      <c r="L272" s="182" t="str">
        <f>IF($B272="","",(IFERROR(VLOOKUP($B272,ROOST_SITE_INFO!$B$3:$S$501,3,FALSE),"")))</f>
        <v/>
      </c>
      <c r="M272" s="182" t="str">
        <f>IF($B272="","",(IFERROR(VLOOKUP($B272,ROOST_SITE_INFO!$B$3:$S$501,4,FALSE),"")))</f>
        <v/>
      </c>
      <c r="N272" s="182" t="str">
        <f>IF($B272="","",(IFERROR(VLOOKUP($B272,ROOST_SITE_INFO!$B$3:$S$501,5,FALSE),"")))</f>
        <v/>
      </c>
      <c r="O272" s="182" t="str">
        <f>IF($B272="","",(IFERROR(VLOOKUP($B272,ROOST_SITE_INFO!$B$3:$S$501,6,FALSE),"")))</f>
        <v/>
      </c>
      <c r="P272" s="182" t="str">
        <f>IF($B272="","",(IFERROR(VLOOKUP($B272,ROOST_SITE_INFO!$B$3:$S$501,7,FALSE),"")))</f>
        <v/>
      </c>
      <c r="Q272" s="182" t="str">
        <f>IF($B272="","",(IFERROR(VLOOKUP($B272,ROOST_SITE_INFO!$B$3:$S$501,8,FALSE),"")))</f>
        <v/>
      </c>
      <c r="R272" s="182" t="str">
        <f>IF($B272="","",(IFERROR(VLOOKUP($B272,ROOST_SITE_INFO!$B$3:$S$501,9,FALSE),"")))</f>
        <v/>
      </c>
      <c r="S272" s="182" t="str">
        <f>IF($B272="","",(IFERROR(VLOOKUP($B272,ROOST_SITE_INFO!$B$3:$S$501,10,FALSE),"")))</f>
        <v/>
      </c>
      <c r="T272" s="182" t="str">
        <f>IF($B272="","",(IFERROR(VLOOKUP($B272,ROOST_SITE_INFO!$B$3:$S$501,11,FALSE),"")))</f>
        <v/>
      </c>
      <c r="U272" s="182" t="str">
        <f>IF($B272="","",(IFERROR(VLOOKUP($B272,ROOST_SITE_INFO!$B$3:$S$501,12,FALSE),"")))</f>
        <v/>
      </c>
      <c r="V272" s="182" t="str">
        <f>IF($B272="","",(IFERROR(VLOOKUP($B272,ROOST_SITE_INFO!$B$3:$S$501,13,FALSE),"")))</f>
        <v/>
      </c>
      <c r="W272" s="182" t="str">
        <f>IF($B272="","",(IFERROR(VLOOKUP($B272,ROOST_SITE_INFO!$B$3:$S$501,14,FALSE),"")))</f>
        <v/>
      </c>
      <c r="X272" s="182" t="str">
        <f>IF($B272="","",(IFERROR(VLOOKUP($B272,ROOST_SITE_INFO!$B$3:$S$501,15,FALSE),"")))</f>
        <v/>
      </c>
      <c r="Y272" s="182" t="str">
        <f>IF($B272="","",(IFERROR(VLOOKUP($B272,ROOST_SITE_INFO!$B$3:$S$501,16,FALSE),"")))</f>
        <v/>
      </c>
      <c r="Z272" s="182" t="str">
        <f>IF($B272="","",(IFERROR(VLOOKUP($B272,ROOST_SITE_INFO!$B$3:$S$501,17,FALSE),"")))</f>
        <v/>
      </c>
      <c r="AA272" s="182" t="str">
        <f>IF($B272="","",(IFERROR(VLOOKUP($B272,ROOST_SITE_INFO!$B$3:$S$501,18,FALSE),"")))</f>
        <v/>
      </c>
    </row>
    <row r="273" spans="1:27" x14ac:dyDescent="0.25">
      <c r="A273" s="180" t="str">
        <f>IF(ROOST_COUNT!B272=0,"",ROOST_COUNT!B272)</f>
        <v/>
      </c>
      <c r="B273" s="180" t="str">
        <f>IF(ROOST_COUNT!D272=0,"",ROOST_COUNT!D272)</f>
        <v/>
      </c>
      <c r="C273" s="180" t="str">
        <f>IF(ROOST_COUNT!C272=0,"",ROOST_COUNT!C272)</f>
        <v/>
      </c>
      <c r="D273" s="180" t="str">
        <f>IF(ROOST_COUNT!E272=0,"",ROOST_COUNT!E272)</f>
        <v/>
      </c>
      <c r="E273" s="181" t="str">
        <f>IF(ROOST_COUNT!F272=0,"",ROOST_COUNT!F272)</f>
        <v/>
      </c>
      <c r="F273" s="181" t="str">
        <f>IF(ROOST_COUNT!A272=0,"",ROOST_COUNT!A272)</f>
        <v/>
      </c>
      <c r="G273" s="182" t="str">
        <f>IF(ROOST_COUNT!G272=0,"",ROOST_COUNT!G272)</f>
        <v/>
      </c>
      <c r="H273" s="181" t="str">
        <f>IFERROR(VLOOKUP($A273,CAPTURE_DATA!$P$4:$T$500,3,FALSE),"")</f>
        <v/>
      </c>
      <c r="I273" s="181" t="str">
        <f>IFERROR(VLOOKUP($A273,CAPTURE_DATA!$P$4:$T$500,4,FALSE),"")</f>
        <v/>
      </c>
      <c r="J273" s="181" t="str">
        <f>IFERROR(VLOOKUP($A273,CAPTURE_DATA!$P$4:$T$500,5,FALSE),"")</f>
        <v/>
      </c>
      <c r="K273" s="181" t="str">
        <f>IFERROR(VLOOKUP($A273,CAPTURE_DATA!$P$4:$AC$500,14,FALSE),"")</f>
        <v/>
      </c>
      <c r="L273" s="182" t="str">
        <f>IF($B273="","",(IFERROR(VLOOKUP($B273,ROOST_SITE_INFO!$B$3:$S$501,3,FALSE),"")))</f>
        <v/>
      </c>
      <c r="M273" s="182" t="str">
        <f>IF($B273="","",(IFERROR(VLOOKUP($B273,ROOST_SITE_INFO!$B$3:$S$501,4,FALSE),"")))</f>
        <v/>
      </c>
      <c r="N273" s="182" t="str">
        <f>IF($B273="","",(IFERROR(VLOOKUP($B273,ROOST_SITE_INFO!$B$3:$S$501,5,FALSE),"")))</f>
        <v/>
      </c>
      <c r="O273" s="182" t="str">
        <f>IF($B273="","",(IFERROR(VLOOKUP($B273,ROOST_SITE_INFO!$B$3:$S$501,6,FALSE),"")))</f>
        <v/>
      </c>
      <c r="P273" s="182" t="str">
        <f>IF($B273="","",(IFERROR(VLOOKUP($B273,ROOST_SITE_INFO!$B$3:$S$501,7,FALSE),"")))</f>
        <v/>
      </c>
      <c r="Q273" s="182" t="str">
        <f>IF($B273="","",(IFERROR(VLOOKUP($B273,ROOST_SITE_INFO!$B$3:$S$501,8,FALSE),"")))</f>
        <v/>
      </c>
      <c r="R273" s="182" t="str">
        <f>IF($B273="","",(IFERROR(VLOOKUP($B273,ROOST_SITE_INFO!$B$3:$S$501,9,FALSE),"")))</f>
        <v/>
      </c>
      <c r="S273" s="182" t="str">
        <f>IF($B273="","",(IFERROR(VLOOKUP($B273,ROOST_SITE_INFO!$B$3:$S$501,10,FALSE),"")))</f>
        <v/>
      </c>
      <c r="T273" s="182" t="str">
        <f>IF($B273="","",(IFERROR(VLOOKUP($B273,ROOST_SITE_INFO!$B$3:$S$501,11,FALSE),"")))</f>
        <v/>
      </c>
      <c r="U273" s="182" t="str">
        <f>IF($B273="","",(IFERROR(VLOOKUP($B273,ROOST_SITE_INFO!$B$3:$S$501,12,FALSE),"")))</f>
        <v/>
      </c>
      <c r="V273" s="182" t="str">
        <f>IF($B273="","",(IFERROR(VLOOKUP($B273,ROOST_SITE_INFO!$B$3:$S$501,13,FALSE),"")))</f>
        <v/>
      </c>
      <c r="W273" s="182" t="str">
        <f>IF($B273="","",(IFERROR(VLOOKUP($B273,ROOST_SITE_INFO!$B$3:$S$501,14,FALSE),"")))</f>
        <v/>
      </c>
      <c r="X273" s="182" t="str">
        <f>IF($B273="","",(IFERROR(VLOOKUP($B273,ROOST_SITE_INFO!$B$3:$S$501,15,FALSE),"")))</f>
        <v/>
      </c>
      <c r="Y273" s="182" t="str">
        <f>IF($B273="","",(IFERROR(VLOOKUP($B273,ROOST_SITE_INFO!$B$3:$S$501,16,FALSE),"")))</f>
        <v/>
      </c>
      <c r="Z273" s="182" t="str">
        <f>IF($B273="","",(IFERROR(VLOOKUP($B273,ROOST_SITE_INFO!$B$3:$S$501,17,FALSE),"")))</f>
        <v/>
      </c>
      <c r="AA273" s="182" t="str">
        <f>IF($B273="","",(IFERROR(VLOOKUP($B273,ROOST_SITE_INFO!$B$3:$S$501,18,FALSE),"")))</f>
        <v/>
      </c>
    </row>
    <row r="274" spans="1:27" x14ac:dyDescent="0.25">
      <c r="A274" s="180" t="str">
        <f>IF(ROOST_COUNT!B273=0,"",ROOST_COUNT!B273)</f>
        <v/>
      </c>
      <c r="B274" s="180" t="str">
        <f>IF(ROOST_COUNT!D273=0,"",ROOST_COUNT!D273)</f>
        <v/>
      </c>
      <c r="C274" s="180" t="str">
        <f>IF(ROOST_COUNT!C273=0,"",ROOST_COUNT!C273)</f>
        <v/>
      </c>
      <c r="D274" s="180" t="str">
        <f>IF(ROOST_COUNT!E273=0,"",ROOST_COUNT!E273)</f>
        <v/>
      </c>
      <c r="E274" s="181" t="str">
        <f>IF(ROOST_COUNT!F273=0,"",ROOST_COUNT!F273)</f>
        <v/>
      </c>
      <c r="F274" s="181" t="str">
        <f>IF(ROOST_COUNT!A273=0,"",ROOST_COUNT!A273)</f>
        <v/>
      </c>
      <c r="G274" s="182" t="str">
        <f>IF(ROOST_COUNT!G273=0,"",ROOST_COUNT!G273)</f>
        <v/>
      </c>
      <c r="H274" s="181" t="str">
        <f>IFERROR(VLOOKUP($A274,CAPTURE_DATA!$P$4:$T$500,3,FALSE),"")</f>
        <v/>
      </c>
      <c r="I274" s="181" t="str">
        <f>IFERROR(VLOOKUP($A274,CAPTURE_DATA!$P$4:$T$500,4,FALSE),"")</f>
        <v/>
      </c>
      <c r="J274" s="181" t="str">
        <f>IFERROR(VLOOKUP($A274,CAPTURE_DATA!$P$4:$T$500,5,FALSE),"")</f>
        <v/>
      </c>
      <c r="K274" s="181" t="str">
        <f>IFERROR(VLOOKUP($A274,CAPTURE_DATA!$P$4:$AC$500,14,FALSE),"")</f>
        <v/>
      </c>
      <c r="L274" s="182" t="str">
        <f>IF($B274="","",(IFERROR(VLOOKUP($B274,ROOST_SITE_INFO!$B$3:$S$501,3,FALSE),"")))</f>
        <v/>
      </c>
      <c r="M274" s="182" t="str">
        <f>IF($B274="","",(IFERROR(VLOOKUP($B274,ROOST_SITE_INFO!$B$3:$S$501,4,FALSE),"")))</f>
        <v/>
      </c>
      <c r="N274" s="182" t="str">
        <f>IF($B274="","",(IFERROR(VLOOKUP($B274,ROOST_SITE_INFO!$B$3:$S$501,5,FALSE),"")))</f>
        <v/>
      </c>
      <c r="O274" s="182" t="str">
        <f>IF($B274="","",(IFERROR(VLOOKUP($B274,ROOST_SITE_INFO!$B$3:$S$501,6,FALSE),"")))</f>
        <v/>
      </c>
      <c r="P274" s="182" t="str">
        <f>IF($B274="","",(IFERROR(VLOOKUP($B274,ROOST_SITE_INFO!$B$3:$S$501,7,FALSE),"")))</f>
        <v/>
      </c>
      <c r="Q274" s="182" t="str">
        <f>IF($B274="","",(IFERROR(VLOOKUP($B274,ROOST_SITE_INFO!$B$3:$S$501,8,FALSE),"")))</f>
        <v/>
      </c>
      <c r="R274" s="182" t="str">
        <f>IF($B274="","",(IFERROR(VLOOKUP($B274,ROOST_SITE_INFO!$B$3:$S$501,9,FALSE),"")))</f>
        <v/>
      </c>
      <c r="S274" s="182" t="str">
        <f>IF($B274="","",(IFERROR(VLOOKUP($B274,ROOST_SITE_INFO!$B$3:$S$501,10,FALSE),"")))</f>
        <v/>
      </c>
      <c r="T274" s="182" t="str">
        <f>IF($B274="","",(IFERROR(VLOOKUP($B274,ROOST_SITE_INFO!$B$3:$S$501,11,FALSE),"")))</f>
        <v/>
      </c>
      <c r="U274" s="182" t="str">
        <f>IF($B274="","",(IFERROR(VLOOKUP($B274,ROOST_SITE_INFO!$B$3:$S$501,12,FALSE),"")))</f>
        <v/>
      </c>
      <c r="V274" s="182" t="str">
        <f>IF($B274="","",(IFERROR(VLOOKUP($B274,ROOST_SITE_INFO!$B$3:$S$501,13,FALSE),"")))</f>
        <v/>
      </c>
      <c r="W274" s="182" t="str">
        <f>IF($B274="","",(IFERROR(VLOOKUP($B274,ROOST_SITE_INFO!$B$3:$S$501,14,FALSE),"")))</f>
        <v/>
      </c>
      <c r="X274" s="182" t="str">
        <f>IF($B274="","",(IFERROR(VLOOKUP($B274,ROOST_SITE_INFO!$B$3:$S$501,15,FALSE),"")))</f>
        <v/>
      </c>
      <c r="Y274" s="182" t="str">
        <f>IF($B274="","",(IFERROR(VLOOKUP($B274,ROOST_SITE_INFO!$B$3:$S$501,16,FALSE),"")))</f>
        <v/>
      </c>
      <c r="Z274" s="182" t="str">
        <f>IF($B274="","",(IFERROR(VLOOKUP($B274,ROOST_SITE_INFO!$B$3:$S$501,17,FALSE),"")))</f>
        <v/>
      </c>
      <c r="AA274" s="182" t="str">
        <f>IF($B274="","",(IFERROR(VLOOKUP($B274,ROOST_SITE_INFO!$B$3:$S$501,18,FALSE),"")))</f>
        <v/>
      </c>
    </row>
    <row r="275" spans="1:27" x14ac:dyDescent="0.25">
      <c r="A275" s="180" t="str">
        <f>IF(ROOST_COUNT!B274=0,"",ROOST_COUNT!B274)</f>
        <v/>
      </c>
      <c r="B275" s="180" t="str">
        <f>IF(ROOST_COUNT!D274=0,"",ROOST_COUNT!D274)</f>
        <v/>
      </c>
      <c r="C275" s="180" t="str">
        <f>IF(ROOST_COUNT!C274=0,"",ROOST_COUNT!C274)</f>
        <v/>
      </c>
      <c r="D275" s="180" t="str">
        <f>IF(ROOST_COUNT!E274=0,"",ROOST_COUNT!E274)</f>
        <v/>
      </c>
      <c r="E275" s="181" t="str">
        <f>IF(ROOST_COUNT!F274=0,"",ROOST_COUNT!F274)</f>
        <v/>
      </c>
      <c r="F275" s="181" t="str">
        <f>IF(ROOST_COUNT!A274=0,"",ROOST_COUNT!A274)</f>
        <v/>
      </c>
      <c r="G275" s="182" t="str">
        <f>IF(ROOST_COUNT!G274=0,"",ROOST_COUNT!G274)</f>
        <v/>
      </c>
      <c r="H275" s="181" t="str">
        <f>IFERROR(VLOOKUP($A275,CAPTURE_DATA!$P$4:$T$500,3,FALSE),"")</f>
        <v/>
      </c>
      <c r="I275" s="181" t="str">
        <f>IFERROR(VLOOKUP($A275,CAPTURE_DATA!$P$4:$T$500,4,FALSE),"")</f>
        <v/>
      </c>
      <c r="J275" s="181" t="str">
        <f>IFERROR(VLOOKUP($A275,CAPTURE_DATA!$P$4:$T$500,5,FALSE),"")</f>
        <v/>
      </c>
      <c r="K275" s="181" t="str">
        <f>IFERROR(VLOOKUP($A275,CAPTURE_DATA!$P$4:$AC$500,14,FALSE),"")</f>
        <v/>
      </c>
      <c r="L275" s="182" t="str">
        <f>IF($B275="","",(IFERROR(VLOOKUP($B275,ROOST_SITE_INFO!$B$3:$S$501,3,FALSE),"")))</f>
        <v/>
      </c>
      <c r="M275" s="182" t="str">
        <f>IF($B275="","",(IFERROR(VLOOKUP($B275,ROOST_SITE_INFO!$B$3:$S$501,4,FALSE),"")))</f>
        <v/>
      </c>
      <c r="N275" s="182" t="str">
        <f>IF($B275="","",(IFERROR(VLOOKUP($B275,ROOST_SITE_INFO!$B$3:$S$501,5,FALSE),"")))</f>
        <v/>
      </c>
      <c r="O275" s="182" t="str">
        <f>IF($B275="","",(IFERROR(VLOOKUP($B275,ROOST_SITE_INFO!$B$3:$S$501,6,FALSE),"")))</f>
        <v/>
      </c>
      <c r="P275" s="182" t="str">
        <f>IF($B275="","",(IFERROR(VLOOKUP($B275,ROOST_SITE_INFO!$B$3:$S$501,7,FALSE),"")))</f>
        <v/>
      </c>
      <c r="Q275" s="182" t="str">
        <f>IF($B275="","",(IFERROR(VLOOKUP($B275,ROOST_SITE_INFO!$B$3:$S$501,8,FALSE),"")))</f>
        <v/>
      </c>
      <c r="R275" s="182" t="str">
        <f>IF($B275="","",(IFERROR(VLOOKUP($B275,ROOST_SITE_INFO!$B$3:$S$501,9,FALSE),"")))</f>
        <v/>
      </c>
      <c r="S275" s="182" t="str">
        <f>IF($B275="","",(IFERROR(VLOOKUP($B275,ROOST_SITE_INFO!$B$3:$S$501,10,FALSE),"")))</f>
        <v/>
      </c>
      <c r="T275" s="182" t="str">
        <f>IF($B275="","",(IFERROR(VLOOKUP($B275,ROOST_SITE_INFO!$B$3:$S$501,11,FALSE),"")))</f>
        <v/>
      </c>
      <c r="U275" s="182" t="str">
        <f>IF($B275="","",(IFERROR(VLOOKUP($B275,ROOST_SITE_INFO!$B$3:$S$501,12,FALSE),"")))</f>
        <v/>
      </c>
      <c r="V275" s="182" t="str">
        <f>IF($B275="","",(IFERROR(VLOOKUP($B275,ROOST_SITE_INFO!$B$3:$S$501,13,FALSE),"")))</f>
        <v/>
      </c>
      <c r="W275" s="182" t="str">
        <f>IF($B275="","",(IFERROR(VLOOKUP($B275,ROOST_SITE_INFO!$B$3:$S$501,14,FALSE),"")))</f>
        <v/>
      </c>
      <c r="X275" s="182" t="str">
        <f>IF($B275="","",(IFERROR(VLOOKUP($B275,ROOST_SITE_INFO!$B$3:$S$501,15,FALSE),"")))</f>
        <v/>
      </c>
      <c r="Y275" s="182" t="str">
        <f>IF($B275="","",(IFERROR(VLOOKUP($B275,ROOST_SITE_INFO!$B$3:$S$501,16,FALSE),"")))</f>
        <v/>
      </c>
      <c r="Z275" s="182" t="str">
        <f>IF($B275="","",(IFERROR(VLOOKUP($B275,ROOST_SITE_INFO!$B$3:$S$501,17,FALSE),"")))</f>
        <v/>
      </c>
      <c r="AA275" s="182" t="str">
        <f>IF($B275="","",(IFERROR(VLOOKUP($B275,ROOST_SITE_INFO!$B$3:$S$501,18,FALSE),"")))</f>
        <v/>
      </c>
    </row>
    <row r="276" spans="1:27" x14ac:dyDescent="0.25">
      <c r="A276" s="180" t="str">
        <f>IF(ROOST_COUNT!B275=0,"",ROOST_COUNT!B275)</f>
        <v/>
      </c>
      <c r="B276" s="180" t="str">
        <f>IF(ROOST_COUNT!D275=0,"",ROOST_COUNT!D275)</f>
        <v/>
      </c>
      <c r="C276" s="180" t="str">
        <f>IF(ROOST_COUNT!C275=0,"",ROOST_COUNT!C275)</f>
        <v/>
      </c>
      <c r="D276" s="180" t="str">
        <f>IF(ROOST_COUNT!E275=0,"",ROOST_COUNT!E275)</f>
        <v/>
      </c>
      <c r="E276" s="181" t="str">
        <f>IF(ROOST_COUNT!F275=0,"",ROOST_COUNT!F275)</f>
        <v/>
      </c>
      <c r="F276" s="181" t="str">
        <f>IF(ROOST_COUNT!A275=0,"",ROOST_COUNT!A275)</f>
        <v/>
      </c>
      <c r="G276" s="182" t="str">
        <f>IF(ROOST_COUNT!G275=0,"",ROOST_COUNT!G275)</f>
        <v/>
      </c>
      <c r="H276" s="181" t="str">
        <f>IFERROR(VLOOKUP($A276,CAPTURE_DATA!$P$4:$T$500,3,FALSE),"")</f>
        <v/>
      </c>
      <c r="I276" s="181" t="str">
        <f>IFERROR(VLOOKUP($A276,CAPTURE_DATA!$P$4:$T$500,4,FALSE),"")</f>
        <v/>
      </c>
      <c r="J276" s="181" t="str">
        <f>IFERROR(VLOOKUP($A276,CAPTURE_DATA!$P$4:$T$500,5,FALSE),"")</f>
        <v/>
      </c>
      <c r="K276" s="181" t="str">
        <f>IFERROR(VLOOKUP($A276,CAPTURE_DATA!$P$4:$AC$500,14,FALSE),"")</f>
        <v/>
      </c>
      <c r="L276" s="182" t="str">
        <f>IF($B276="","",(IFERROR(VLOOKUP($B276,ROOST_SITE_INFO!$B$3:$S$501,3,FALSE),"")))</f>
        <v/>
      </c>
      <c r="M276" s="182" t="str">
        <f>IF($B276="","",(IFERROR(VLOOKUP($B276,ROOST_SITE_INFO!$B$3:$S$501,4,FALSE),"")))</f>
        <v/>
      </c>
      <c r="N276" s="182" t="str">
        <f>IF($B276="","",(IFERROR(VLOOKUP($B276,ROOST_SITE_INFO!$B$3:$S$501,5,FALSE),"")))</f>
        <v/>
      </c>
      <c r="O276" s="182" t="str">
        <f>IF($B276="","",(IFERROR(VLOOKUP($B276,ROOST_SITE_INFO!$B$3:$S$501,6,FALSE),"")))</f>
        <v/>
      </c>
      <c r="P276" s="182" t="str">
        <f>IF($B276="","",(IFERROR(VLOOKUP($B276,ROOST_SITE_INFO!$B$3:$S$501,7,FALSE),"")))</f>
        <v/>
      </c>
      <c r="Q276" s="182" t="str">
        <f>IF($B276="","",(IFERROR(VLOOKUP($B276,ROOST_SITE_INFO!$B$3:$S$501,8,FALSE),"")))</f>
        <v/>
      </c>
      <c r="R276" s="182" t="str">
        <f>IF($B276="","",(IFERROR(VLOOKUP($B276,ROOST_SITE_INFO!$B$3:$S$501,9,FALSE),"")))</f>
        <v/>
      </c>
      <c r="S276" s="182" t="str">
        <f>IF($B276="","",(IFERROR(VLOOKUP($B276,ROOST_SITE_INFO!$B$3:$S$501,10,FALSE),"")))</f>
        <v/>
      </c>
      <c r="T276" s="182" t="str">
        <f>IF($B276="","",(IFERROR(VLOOKUP($B276,ROOST_SITE_INFO!$B$3:$S$501,11,FALSE),"")))</f>
        <v/>
      </c>
      <c r="U276" s="182" t="str">
        <f>IF($B276="","",(IFERROR(VLOOKUP($B276,ROOST_SITE_INFO!$B$3:$S$501,12,FALSE),"")))</f>
        <v/>
      </c>
      <c r="V276" s="182" t="str">
        <f>IF($B276="","",(IFERROR(VLOOKUP($B276,ROOST_SITE_INFO!$B$3:$S$501,13,FALSE),"")))</f>
        <v/>
      </c>
      <c r="W276" s="182" t="str">
        <f>IF($B276="","",(IFERROR(VLOOKUP($B276,ROOST_SITE_INFO!$B$3:$S$501,14,FALSE),"")))</f>
        <v/>
      </c>
      <c r="X276" s="182" t="str">
        <f>IF($B276="","",(IFERROR(VLOOKUP($B276,ROOST_SITE_INFO!$B$3:$S$501,15,FALSE),"")))</f>
        <v/>
      </c>
      <c r="Y276" s="182" t="str">
        <f>IF($B276="","",(IFERROR(VLOOKUP($B276,ROOST_SITE_INFO!$B$3:$S$501,16,FALSE),"")))</f>
        <v/>
      </c>
      <c r="Z276" s="182" t="str">
        <f>IF($B276="","",(IFERROR(VLOOKUP($B276,ROOST_SITE_INFO!$B$3:$S$501,17,FALSE),"")))</f>
        <v/>
      </c>
      <c r="AA276" s="182" t="str">
        <f>IF($B276="","",(IFERROR(VLOOKUP($B276,ROOST_SITE_INFO!$B$3:$S$501,18,FALSE),"")))</f>
        <v/>
      </c>
    </row>
    <row r="277" spans="1:27" x14ac:dyDescent="0.25">
      <c r="A277" s="180" t="str">
        <f>IF(ROOST_COUNT!B276=0,"",ROOST_COUNT!B276)</f>
        <v/>
      </c>
      <c r="B277" s="180" t="str">
        <f>IF(ROOST_COUNT!D276=0,"",ROOST_COUNT!D276)</f>
        <v/>
      </c>
      <c r="C277" s="180" t="str">
        <f>IF(ROOST_COUNT!C276=0,"",ROOST_COUNT!C276)</f>
        <v/>
      </c>
      <c r="D277" s="180" t="str">
        <f>IF(ROOST_COUNT!E276=0,"",ROOST_COUNT!E276)</f>
        <v/>
      </c>
      <c r="E277" s="181" t="str">
        <f>IF(ROOST_COUNT!F276=0,"",ROOST_COUNT!F276)</f>
        <v/>
      </c>
      <c r="F277" s="181" t="str">
        <f>IF(ROOST_COUNT!A276=0,"",ROOST_COUNT!A276)</f>
        <v/>
      </c>
      <c r="G277" s="182" t="str">
        <f>IF(ROOST_COUNT!G276=0,"",ROOST_COUNT!G276)</f>
        <v/>
      </c>
      <c r="H277" s="181" t="str">
        <f>IFERROR(VLOOKUP($A277,CAPTURE_DATA!$P$4:$T$500,3,FALSE),"")</f>
        <v/>
      </c>
      <c r="I277" s="181" t="str">
        <f>IFERROR(VLOOKUP($A277,CAPTURE_DATA!$P$4:$T$500,4,FALSE),"")</f>
        <v/>
      </c>
      <c r="J277" s="181" t="str">
        <f>IFERROR(VLOOKUP($A277,CAPTURE_DATA!$P$4:$T$500,5,FALSE),"")</f>
        <v/>
      </c>
      <c r="K277" s="181" t="str">
        <f>IFERROR(VLOOKUP($A277,CAPTURE_DATA!$P$4:$AC$500,14,FALSE),"")</f>
        <v/>
      </c>
      <c r="L277" s="182" t="str">
        <f>IF($B277="","",(IFERROR(VLOOKUP($B277,ROOST_SITE_INFO!$B$3:$S$501,3,FALSE),"")))</f>
        <v/>
      </c>
      <c r="M277" s="182" t="str">
        <f>IF($B277="","",(IFERROR(VLOOKUP($B277,ROOST_SITE_INFO!$B$3:$S$501,4,FALSE),"")))</f>
        <v/>
      </c>
      <c r="N277" s="182" t="str">
        <f>IF($B277="","",(IFERROR(VLOOKUP($B277,ROOST_SITE_INFO!$B$3:$S$501,5,FALSE),"")))</f>
        <v/>
      </c>
      <c r="O277" s="182" t="str">
        <f>IF($B277="","",(IFERROR(VLOOKUP($B277,ROOST_SITE_INFO!$B$3:$S$501,6,FALSE),"")))</f>
        <v/>
      </c>
      <c r="P277" s="182" t="str">
        <f>IF($B277="","",(IFERROR(VLOOKUP($B277,ROOST_SITE_INFO!$B$3:$S$501,7,FALSE),"")))</f>
        <v/>
      </c>
      <c r="Q277" s="182" t="str">
        <f>IF($B277="","",(IFERROR(VLOOKUP($B277,ROOST_SITE_INFO!$B$3:$S$501,8,FALSE),"")))</f>
        <v/>
      </c>
      <c r="R277" s="182" t="str">
        <f>IF($B277="","",(IFERROR(VLOOKUP($B277,ROOST_SITE_INFO!$B$3:$S$501,9,FALSE),"")))</f>
        <v/>
      </c>
      <c r="S277" s="182" t="str">
        <f>IF($B277="","",(IFERROR(VLOOKUP($B277,ROOST_SITE_INFO!$B$3:$S$501,10,FALSE),"")))</f>
        <v/>
      </c>
      <c r="T277" s="182" t="str">
        <f>IF($B277="","",(IFERROR(VLOOKUP($B277,ROOST_SITE_INFO!$B$3:$S$501,11,FALSE),"")))</f>
        <v/>
      </c>
      <c r="U277" s="182" t="str">
        <f>IF($B277="","",(IFERROR(VLOOKUP($B277,ROOST_SITE_INFO!$B$3:$S$501,12,FALSE),"")))</f>
        <v/>
      </c>
      <c r="V277" s="182" t="str">
        <f>IF($B277="","",(IFERROR(VLOOKUP($B277,ROOST_SITE_INFO!$B$3:$S$501,13,FALSE),"")))</f>
        <v/>
      </c>
      <c r="W277" s="182" t="str">
        <f>IF($B277="","",(IFERROR(VLOOKUP($B277,ROOST_SITE_INFO!$B$3:$S$501,14,FALSE),"")))</f>
        <v/>
      </c>
      <c r="X277" s="182" t="str">
        <f>IF($B277="","",(IFERROR(VLOOKUP($B277,ROOST_SITE_INFO!$B$3:$S$501,15,FALSE),"")))</f>
        <v/>
      </c>
      <c r="Y277" s="182" t="str">
        <f>IF($B277="","",(IFERROR(VLOOKUP($B277,ROOST_SITE_INFO!$B$3:$S$501,16,FALSE),"")))</f>
        <v/>
      </c>
      <c r="Z277" s="182" t="str">
        <f>IF($B277="","",(IFERROR(VLOOKUP($B277,ROOST_SITE_INFO!$B$3:$S$501,17,FALSE),"")))</f>
        <v/>
      </c>
      <c r="AA277" s="182" t="str">
        <f>IF($B277="","",(IFERROR(VLOOKUP($B277,ROOST_SITE_INFO!$B$3:$S$501,18,FALSE),"")))</f>
        <v/>
      </c>
    </row>
    <row r="278" spans="1:27" x14ac:dyDescent="0.25">
      <c r="A278" s="180" t="str">
        <f>IF(ROOST_COUNT!B277=0,"",ROOST_COUNT!B277)</f>
        <v/>
      </c>
      <c r="B278" s="180" t="str">
        <f>IF(ROOST_COUNT!D277=0,"",ROOST_COUNT!D277)</f>
        <v/>
      </c>
      <c r="C278" s="180" t="str">
        <f>IF(ROOST_COUNT!C277=0,"",ROOST_COUNT!C277)</f>
        <v/>
      </c>
      <c r="D278" s="180" t="str">
        <f>IF(ROOST_COUNT!E277=0,"",ROOST_COUNT!E277)</f>
        <v/>
      </c>
      <c r="E278" s="181" t="str">
        <f>IF(ROOST_COUNT!F277=0,"",ROOST_COUNT!F277)</f>
        <v/>
      </c>
      <c r="F278" s="181" t="str">
        <f>IF(ROOST_COUNT!A277=0,"",ROOST_COUNT!A277)</f>
        <v/>
      </c>
      <c r="G278" s="182" t="str">
        <f>IF(ROOST_COUNT!G277=0,"",ROOST_COUNT!G277)</f>
        <v/>
      </c>
      <c r="H278" s="181" t="str">
        <f>IFERROR(VLOOKUP($A278,CAPTURE_DATA!$P$4:$T$500,3,FALSE),"")</f>
        <v/>
      </c>
      <c r="I278" s="181" t="str">
        <f>IFERROR(VLOOKUP($A278,CAPTURE_DATA!$P$4:$T$500,4,FALSE),"")</f>
        <v/>
      </c>
      <c r="J278" s="181" t="str">
        <f>IFERROR(VLOOKUP($A278,CAPTURE_DATA!$P$4:$T$500,5,FALSE),"")</f>
        <v/>
      </c>
      <c r="K278" s="181" t="str">
        <f>IFERROR(VLOOKUP($A278,CAPTURE_DATA!$P$4:$AC$500,14,FALSE),"")</f>
        <v/>
      </c>
      <c r="L278" s="182" t="str">
        <f>IF($B278="","",(IFERROR(VLOOKUP($B278,ROOST_SITE_INFO!$B$3:$S$501,3,FALSE),"")))</f>
        <v/>
      </c>
      <c r="M278" s="182" t="str">
        <f>IF($B278="","",(IFERROR(VLOOKUP($B278,ROOST_SITE_INFO!$B$3:$S$501,4,FALSE),"")))</f>
        <v/>
      </c>
      <c r="N278" s="182" t="str">
        <f>IF($B278="","",(IFERROR(VLOOKUP($B278,ROOST_SITE_INFO!$B$3:$S$501,5,FALSE),"")))</f>
        <v/>
      </c>
      <c r="O278" s="182" t="str">
        <f>IF($B278="","",(IFERROR(VLOOKUP($B278,ROOST_SITE_INFO!$B$3:$S$501,6,FALSE),"")))</f>
        <v/>
      </c>
      <c r="P278" s="182" t="str">
        <f>IF($B278="","",(IFERROR(VLOOKUP($B278,ROOST_SITE_INFO!$B$3:$S$501,7,FALSE),"")))</f>
        <v/>
      </c>
      <c r="Q278" s="182" t="str">
        <f>IF($B278="","",(IFERROR(VLOOKUP($B278,ROOST_SITE_INFO!$B$3:$S$501,8,FALSE),"")))</f>
        <v/>
      </c>
      <c r="R278" s="182" t="str">
        <f>IF($B278="","",(IFERROR(VLOOKUP($B278,ROOST_SITE_INFO!$B$3:$S$501,9,FALSE),"")))</f>
        <v/>
      </c>
      <c r="S278" s="182" t="str">
        <f>IF($B278="","",(IFERROR(VLOOKUP($B278,ROOST_SITE_INFO!$B$3:$S$501,10,FALSE),"")))</f>
        <v/>
      </c>
      <c r="T278" s="182" t="str">
        <f>IF($B278="","",(IFERROR(VLOOKUP($B278,ROOST_SITE_INFO!$B$3:$S$501,11,FALSE),"")))</f>
        <v/>
      </c>
      <c r="U278" s="182" t="str">
        <f>IF($B278="","",(IFERROR(VLOOKUP($B278,ROOST_SITE_INFO!$B$3:$S$501,12,FALSE),"")))</f>
        <v/>
      </c>
      <c r="V278" s="182" t="str">
        <f>IF($B278="","",(IFERROR(VLOOKUP($B278,ROOST_SITE_INFO!$B$3:$S$501,13,FALSE),"")))</f>
        <v/>
      </c>
      <c r="W278" s="182" t="str">
        <f>IF($B278="","",(IFERROR(VLOOKUP($B278,ROOST_SITE_INFO!$B$3:$S$501,14,FALSE),"")))</f>
        <v/>
      </c>
      <c r="X278" s="182" t="str">
        <f>IF($B278="","",(IFERROR(VLOOKUP($B278,ROOST_SITE_INFO!$B$3:$S$501,15,FALSE),"")))</f>
        <v/>
      </c>
      <c r="Y278" s="182" t="str">
        <f>IF($B278="","",(IFERROR(VLOOKUP($B278,ROOST_SITE_INFO!$B$3:$S$501,16,FALSE),"")))</f>
        <v/>
      </c>
      <c r="Z278" s="182" t="str">
        <f>IF($B278="","",(IFERROR(VLOOKUP($B278,ROOST_SITE_INFO!$B$3:$S$501,17,FALSE),"")))</f>
        <v/>
      </c>
      <c r="AA278" s="182" t="str">
        <f>IF($B278="","",(IFERROR(VLOOKUP($B278,ROOST_SITE_INFO!$B$3:$S$501,18,FALSE),"")))</f>
        <v/>
      </c>
    </row>
    <row r="279" spans="1:27" x14ac:dyDescent="0.25">
      <c r="A279" s="180" t="str">
        <f>IF(ROOST_COUNT!B278=0,"",ROOST_COUNT!B278)</f>
        <v/>
      </c>
      <c r="B279" s="180" t="str">
        <f>IF(ROOST_COUNT!D278=0,"",ROOST_COUNT!D278)</f>
        <v/>
      </c>
      <c r="C279" s="180" t="str">
        <f>IF(ROOST_COUNT!C278=0,"",ROOST_COUNT!C278)</f>
        <v/>
      </c>
      <c r="D279" s="180" t="str">
        <f>IF(ROOST_COUNT!E278=0,"",ROOST_COUNT!E278)</f>
        <v/>
      </c>
      <c r="E279" s="181" t="str">
        <f>IF(ROOST_COUNT!F278=0,"",ROOST_COUNT!F278)</f>
        <v/>
      </c>
      <c r="F279" s="181" t="str">
        <f>IF(ROOST_COUNT!A278=0,"",ROOST_COUNT!A278)</f>
        <v/>
      </c>
      <c r="G279" s="182" t="str">
        <f>IF(ROOST_COUNT!G278=0,"",ROOST_COUNT!G278)</f>
        <v/>
      </c>
      <c r="H279" s="181" t="str">
        <f>IFERROR(VLOOKUP($A279,CAPTURE_DATA!$P$4:$T$500,3,FALSE),"")</f>
        <v/>
      </c>
      <c r="I279" s="181" t="str">
        <f>IFERROR(VLOOKUP($A279,CAPTURE_DATA!$P$4:$T$500,4,FALSE),"")</f>
        <v/>
      </c>
      <c r="J279" s="181" t="str">
        <f>IFERROR(VLOOKUP($A279,CAPTURE_DATA!$P$4:$T$500,5,FALSE),"")</f>
        <v/>
      </c>
      <c r="K279" s="181" t="str">
        <f>IFERROR(VLOOKUP($A279,CAPTURE_DATA!$P$4:$AC$500,14,FALSE),"")</f>
        <v/>
      </c>
      <c r="L279" s="182" t="str">
        <f>IF($B279="","",(IFERROR(VLOOKUP($B279,ROOST_SITE_INFO!$B$3:$S$501,3,FALSE),"")))</f>
        <v/>
      </c>
      <c r="M279" s="182" t="str">
        <f>IF($B279="","",(IFERROR(VLOOKUP($B279,ROOST_SITE_INFO!$B$3:$S$501,4,FALSE),"")))</f>
        <v/>
      </c>
      <c r="N279" s="182" t="str">
        <f>IF($B279="","",(IFERROR(VLOOKUP($B279,ROOST_SITE_INFO!$B$3:$S$501,5,FALSE),"")))</f>
        <v/>
      </c>
      <c r="O279" s="182" t="str">
        <f>IF($B279="","",(IFERROR(VLOOKUP($B279,ROOST_SITE_INFO!$B$3:$S$501,6,FALSE),"")))</f>
        <v/>
      </c>
      <c r="P279" s="182" t="str">
        <f>IF($B279="","",(IFERROR(VLOOKUP($B279,ROOST_SITE_INFO!$B$3:$S$501,7,FALSE),"")))</f>
        <v/>
      </c>
      <c r="Q279" s="182" t="str">
        <f>IF($B279="","",(IFERROR(VLOOKUP($B279,ROOST_SITE_INFO!$B$3:$S$501,8,FALSE),"")))</f>
        <v/>
      </c>
      <c r="R279" s="182" t="str">
        <f>IF($B279="","",(IFERROR(VLOOKUP($B279,ROOST_SITE_INFO!$B$3:$S$501,9,FALSE),"")))</f>
        <v/>
      </c>
      <c r="S279" s="182" t="str">
        <f>IF($B279="","",(IFERROR(VLOOKUP($B279,ROOST_SITE_INFO!$B$3:$S$501,10,FALSE),"")))</f>
        <v/>
      </c>
      <c r="T279" s="182" t="str">
        <f>IF($B279="","",(IFERROR(VLOOKUP($B279,ROOST_SITE_INFO!$B$3:$S$501,11,FALSE),"")))</f>
        <v/>
      </c>
      <c r="U279" s="182" t="str">
        <f>IF($B279="","",(IFERROR(VLOOKUP($B279,ROOST_SITE_INFO!$B$3:$S$501,12,FALSE),"")))</f>
        <v/>
      </c>
      <c r="V279" s="182" t="str">
        <f>IF($B279="","",(IFERROR(VLOOKUP($B279,ROOST_SITE_INFO!$B$3:$S$501,13,FALSE),"")))</f>
        <v/>
      </c>
      <c r="W279" s="182" t="str">
        <f>IF($B279="","",(IFERROR(VLOOKUP($B279,ROOST_SITE_INFO!$B$3:$S$501,14,FALSE),"")))</f>
        <v/>
      </c>
      <c r="X279" s="182" t="str">
        <f>IF($B279="","",(IFERROR(VLOOKUP($B279,ROOST_SITE_INFO!$B$3:$S$501,15,FALSE),"")))</f>
        <v/>
      </c>
      <c r="Y279" s="182" t="str">
        <f>IF($B279="","",(IFERROR(VLOOKUP($B279,ROOST_SITE_INFO!$B$3:$S$501,16,FALSE),"")))</f>
        <v/>
      </c>
      <c r="Z279" s="182" t="str">
        <f>IF($B279="","",(IFERROR(VLOOKUP($B279,ROOST_SITE_INFO!$B$3:$S$501,17,FALSE),"")))</f>
        <v/>
      </c>
      <c r="AA279" s="182" t="str">
        <f>IF($B279="","",(IFERROR(VLOOKUP($B279,ROOST_SITE_INFO!$B$3:$S$501,18,FALSE),"")))</f>
        <v/>
      </c>
    </row>
    <row r="280" spans="1:27" x14ac:dyDescent="0.25">
      <c r="A280" s="180" t="str">
        <f>IF(ROOST_COUNT!B279=0,"",ROOST_COUNT!B279)</f>
        <v/>
      </c>
      <c r="B280" s="180" t="str">
        <f>IF(ROOST_COUNT!D279=0,"",ROOST_COUNT!D279)</f>
        <v/>
      </c>
      <c r="C280" s="180" t="str">
        <f>IF(ROOST_COUNT!C279=0,"",ROOST_COUNT!C279)</f>
        <v/>
      </c>
      <c r="D280" s="180" t="str">
        <f>IF(ROOST_COUNT!E279=0,"",ROOST_COUNT!E279)</f>
        <v/>
      </c>
      <c r="E280" s="181" t="str">
        <f>IF(ROOST_COUNT!F279=0,"",ROOST_COUNT!F279)</f>
        <v/>
      </c>
      <c r="F280" s="181" t="str">
        <f>IF(ROOST_COUNT!A279=0,"",ROOST_COUNT!A279)</f>
        <v/>
      </c>
      <c r="G280" s="182" t="str">
        <f>IF(ROOST_COUNT!G279=0,"",ROOST_COUNT!G279)</f>
        <v/>
      </c>
      <c r="H280" s="181" t="str">
        <f>IFERROR(VLOOKUP($A280,CAPTURE_DATA!$P$4:$T$500,3,FALSE),"")</f>
        <v/>
      </c>
      <c r="I280" s="181" t="str">
        <f>IFERROR(VLOOKUP($A280,CAPTURE_DATA!$P$4:$T$500,4,FALSE),"")</f>
        <v/>
      </c>
      <c r="J280" s="181" t="str">
        <f>IFERROR(VLOOKUP($A280,CAPTURE_DATA!$P$4:$T$500,5,FALSE),"")</f>
        <v/>
      </c>
      <c r="K280" s="181" t="str">
        <f>IFERROR(VLOOKUP($A280,CAPTURE_DATA!$P$4:$AC$500,14,FALSE),"")</f>
        <v/>
      </c>
      <c r="L280" s="182" t="str">
        <f>IF($B280="","",(IFERROR(VLOOKUP($B280,ROOST_SITE_INFO!$B$3:$S$501,3,FALSE),"")))</f>
        <v/>
      </c>
      <c r="M280" s="182" t="str">
        <f>IF($B280="","",(IFERROR(VLOOKUP($B280,ROOST_SITE_INFO!$B$3:$S$501,4,FALSE),"")))</f>
        <v/>
      </c>
      <c r="N280" s="182" t="str">
        <f>IF($B280="","",(IFERROR(VLOOKUP($B280,ROOST_SITE_INFO!$B$3:$S$501,5,FALSE),"")))</f>
        <v/>
      </c>
      <c r="O280" s="182" t="str">
        <f>IF($B280="","",(IFERROR(VLOOKUP($B280,ROOST_SITE_INFO!$B$3:$S$501,6,FALSE),"")))</f>
        <v/>
      </c>
      <c r="P280" s="182" t="str">
        <f>IF($B280="","",(IFERROR(VLOOKUP($B280,ROOST_SITE_INFO!$B$3:$S$501,7,FALSE),"")))</f>
        <v/>
      </c>
      <c r="Q280" s="182" t="str">
        <f>IF($B280="","",(IFERROR(VLOOKUP($B280,ROOST_SITE_INFO!$B$3:$S$501,8,FALSE),"")))</f>
        <v/>
      </c>
      <c r="R280" s="182" t="str">
        <f>IF($B280="","",(IFERROR(VLOOKUP($B280,ROOST_SITE_INFO!$B$3:$S$501,9,FALSE),"")))</f>
        <v/>
      </c>
      <c r="S280" s="182" t="str">
        <f>IF($B280="","",(IFERROR(VLOOKUP($B280,ROOST_SITE_INFO!$B$3:$S$501,10,FALSE),"")))</f>
        <v/>
      </c>
      <c r="T280" s="182" t="str">
        <f>IF($B280="","",(IFERROR(VLOOKUP($B280,ROOST_SITE_INFO!$B$3:$S$501,11,FALSE),"")))</f>
        <v/>
      </c>
      <c r="U280" s="182" t="str">
        <f>IF($B280="","",(IFERROR(VLOOKUP($B280,ROOST_SITE_INFO!$B$3:$S$501,12,FALSE),"")))</f>
        <v/>
      </c>
      <c r="V280" s="182" t="str">
        <f>IF($B280="","",(IFERROR(VLOOKUP($B280,ROOST_SITE_INFO!$B$3:$S$501,13,FALSE),"")))</f>
        <v/>
      </c>
      <c r="W280" s="182" t="str">
        <f>IF($B280="","",(IFERROR(VLOOKUP($B280,ROOST_SITE_INFO!$B$3:$S$501,14,FALSE),"")))</f>
        <v/>
      </c>
      <c r="X280" s="182" t="str">
        <f>IF($B280="","",(IFERROR(VLOOKUP($B280,ROOST_SITE_INFO!$B$3:$S$501,15,FALSE),"")))</f>
        <v/>
      </c>
      <c r="Y280" s="182" t="str">
        <f>IF($B280="","",(IFERROR(VLOOKUP($B280,ROOST_SITE_INFO!$B$3:$S$501,16,FALSE),"")))</f>
        <v/>
      </c>
      <c r="Z280" s="182" t="str">
        <f>IF($B280="","",(IFERROR(VLOOKUP($B280,ROOST_SITE_INFO!$B$3:$S$501,17,FALSE),"")))</f>
        <v/>
      </c>
      <c r="AA280" s="182" t="str">
        <f>IF($B280="","",(IFERROR(VLOOKUP($B280,ROOST_SITE_INFO!$B$3:$S$501,18,FALSE),"")))</f>
        <v/>
      </c>
    </row>
    <row r="281" spans="1:27" x14ac:dyDescent="0.25">
      <c r="A281" s="180" t="str">
        <f>IF(ROOST_COUNT!B280=0,"",ROOST_COUNT!B280)</f>
        <v/>
      </c>
      <c r="B281" s="180" t="str">
        <f>IF(ROOST_COUNT!D280=0,"",ROOST_COUNT!D280)</f>
        <v/>
      </c>
      <c r="C281" s="180" t="str">
        <f>IF(ROOST_COUNT!C280=0,"",ROOST_COUNT!C280)</f>
        <v/>
      </c>
      <c r="D281" s="180" t="str">
        <f>IF(ROOST_COUNT!E280=0,"",ROOST_COUNT!E280)</f>
        <v/>
      </c>
      <c r="E281" s="181" t="str">
        <f>IF(ROOST_COUNT!F280=0,"",ROOST_COUNT!F280)</f>
        <v/>
      </c>
      <c r="F281" s="181" t="str">
        <f>IF(ROOST_COUNT!A280=0,"",ROOST_COUNT!A280)</f>
        <v/>
      </c>
      <c r="G281" s="182" t="str">
        <f>IF(ROOST_COUNT!G280=0,"",ROOST_COUNT!G280)</f>
        <v/>
      </c>
      <c r="H281" s="181" t="str">
        <f>IFERROR(VLOOKUP($A281,CAPTURE_DATA!$P$4:$T$500,3,FALSE),"")</f>
        <v/>
      </c>
      <c r="I281" s="181" t="str">
        <f>IFERROR(VLOOKUP($A281,CAPTURE_DATA!$P$4:$T$500,4,FALSE),"")</f>
        <v/>
      </c>
      <c r="J281" s="181" t="str">
        <f>IFERROR(VLOOKUP($A281,CAPTURE_DATA!$P$4:$T$500,5,FALSE),"")</f>
        <v/>
      </c>
      <c r="K281" s="181" t="str">
        <f>IFERROR(VLOOKUP($A281,CAPTURE_DATA!$P$4:$AC$500,14,FALSE),"")</f>
        <v/>
      </c>
      <c r="L281" s="182" t="str">
        <f>IF($B281="","",(IFERROR(VLOOKUP($B281,ROOST_SITE_INFO!$B$3:$S$501,3,FALSE),"")))</f>
        <v/>
      </c>
      <c r="M281" s="182" t="str">
        <f>IF($B281="","",(IFERROR(VLOOKUP($B281,ROOST_SITE_INFO!$B$3:$S$501,4,FALSE),"")))</f>
        <v/>
      </c>
      <c r="N281" s="182" t="str">
        <f>IF($B281="","",(IFERROR(VLOOKUP($B281,ROOST_SITE_INFO!$B$3:$S$501,5,FALSE),"")))</f>
        <v/>
      </c>
      <c r="O281" s="182" t="str">
        <f>IF($B281="","",(IFERROR(VLOOKUP($B281,ROOST_SITE_INFO!$B$3:$S$501,6,FALSE),"")))</f>
        <v/>
      </c>
      <c r="P281" s="182" t="str">
        <f>IF($B281="","",(IFERROR(VLOOKUP($B281,ROOST_SITE_INFO!$B$3:$S$501,7,FALSE),"")))</f>
        <v/>
      </c>
      <c r="Q281" s="182" t="str">
        <f>IF($B281="","",(IFERROR(VLOOKUP($B281,ROOST_SITE_INFO!$B$3:$S$501,8,FALSE),"")))</f>
        <v/>
      </c>
      <c r="R281" s="182" t="str">
        <f>IF($B281="","",(IFERROR(VLOOKUP($B281,ROOST_SITE_INFO!$B$3:$S$501,9,FALSE),"")))</f>
        <v/>
      </c>
      <c r="S281" s="182" t="str">
        <f>IF($B281="","",(IFERROR(VLOOKUP($B281,ROOST_SITE_INFO!$B$3:$S$501,10,FALSE),"")))</f>
        <v/>
      </c>
      <c r="T281" s="182" t="str">
        <f>IF($B281="","",(IFERROR(VLOOKUP($B281,ROOST_SITE_INFO!$B$3:$S$501,11,FALSE),"")))</f>
        <v/>
      </c>
      <c r="U281" s="182" t="str">
        <f>IF($B281="","",(IFERROR(VLOOKUP($B281,ROOST_SITE_INFO!$B$3:$S$501,12,FALSE),"")))</f>
        <v/>
      </c>
      <c r="V281" s="182" t="str">
        <f>IF($B281="","",(IFERROR(VLOOKUP($B281,ROOST_SITE_INFO!$B$3:$S$501,13,FALSE),"")))</f>
        <v/>
      </c>
      <c r="W281" s="182" t="str">
        <f>IF($B281="","",(IFERROR(VLOOKUP($B281,ROOST_SITE_INFO!$B$3:$S$501,14,FALSE),"")))</f>
        <v/>
      </c>
      <c r="X281" s="182" t="str">
        <f>IF($B281="","",(IFERROR(VLOOKUP($B281,ROOST_SITE_INFO!$B$3:$S$501,15,FALSE),"")))</f>
        <v/>
      </c>
      <c r="Y281" s="182" t="str">
        <f>IF($B281="","",(IFERROR(VLOOKUP($B281,ROOST_SITE_INFO!$B$3:$S$501,16,FALSE),"")))</f>
        <v/>
      </c>
      <c r="Z281" s="182" t="str">
        <f>IF($B281="","",(IFERROR(VLOOKUP($B281,ROOST_SITE_INFO!$B$3:$S$501,17,FALSE),"")))</f>
        <v/>
      </c>
      <c r="AA281" s="182" t="str">
        <f>IF($B281="","",(IFERROR(VLOOKUP($B281,ROOST_SITE_INFO!$B$3:$S$501,18,FALSE),"")))</f>
        <v/>
      </c>
    </row>
    <row r="282" spans="1:27" x14ac:dyDescent="0.25">
      <c r="A282" s="180" t="str">
        <f>IF(ROOST_COUNT!B281=0,"",ROOST_COUNT!B281)</f>
        <v/>
      </c>
      <c r="B282" s="180" t="str">
        <f>IF(ROOST_COUNT!D281=0,"",ROOST_COUNT!D281)</f>
        <v/>
      </c>
      <c r="C282" s="180" t="str">
        <f>IF(ROOST_COUNT!C281=0,"",ROOST_COUNT!C281)</f>
        <v/>
      </c>
      <c r="D282" s="180" t="str">
        <f>IF(ROOST_COUNT!E281=0,"",ROOST_COUNT!E281)</f>
        <v/>
      </c>
      <c r="E282" s="181" t="str">
        <f>IF(ROOST_COUNT!F281=0,"",ROOST_COUNT!F281)</f>
        <v/>
      </c>
      <c r="F282" s="181" t="str">
        <f>IF(ROOST_COUNT!A281=0,"",ROOST_COUNT!A281)</f>
        <v/>
      </c>
      <c r="G282" s="182" t="str">
        <f>IF(ROOST_COUNT!G281=0,"",ROOST_COUNT!G281)</f>
        <v/>
      </c>
      <c r="H282" s="181" t="str">
        <f>IFERROR(VLOOKUP($A282,CAPTURE_DATA!$P$4:$T$500,3,FALSE),"")</f>
        <v/>
      </c>
      <c r="I282" s="181" t="str">
        <f>IFERROR(VLOOKUP($A282,CAPTURE_DATA!$P$4:$T$500,4,FALSE),"")</f>
        <v/>
      </c>
      <c r="J282" s="181" t="str">
        <f>IFERROR(VLOOKUP($A282,CAPTURE_DATA!$P$4:$T$500,5,FALSE),"")</f>
        <v/>
      </c>
      <c r="K282" s="181" t="str">
        <f>IFERROR(VLOOKUP($A282,CAPTURE_DATA!$P$4:$AC$500,14,FALSE),"")</f>
        <v/>
      </c>
      <c r="L282" s="182" t="str">
        <f>IF($B282="","",(IFERROR(VLOOKUP($B282,ROOST_SITE_INFO!$B$3:$S$501,3,FALSE),"")))</f>
        <v/>
      </c>
      <c r="M282" s="182" t="str">
        <f>IF($B282="","",(IFERROR(VLOOKUP($B282,ROOST_SITE_INFO!$B$3:$S$501,4,FALSE),"")))</f>
        <v/>
      </c>
      <c r="N282" s="182" t="str">
        <f>IF($B282="","",(IFERROR(VLOOKUP($B282,ROOST_SITE_INFO!$B$3:$S$501,5,FALSE),"")))</f>
        <v/>
      </c>
      <c r="O282" s="182" t="str">
        <f>IF($B282="","",(IFERROR(VLOOKUP($B282,ROOST_SITE_INFO!$B$3:$S$501,6,FALSE),"")))</f>
        <v/>
      </c>
      <c r="P282" s="182" t="str">
        <f>IF($B282="","",(IFERROR(VLOOKUP($B282,ROOST_SITE_INFO!$B$3:$S$501,7,FALSE),"")))</f>
        <v/>
      </c>
      <c r="Q282" s="182" t="str">
        <f>IF($B282="","",(IFERROR(VLOOKUP($B282,ROOST_SITE_INFO!$B$3:$S$501,8,FALSE),"")))</f>
        <v/>
      </c>
      <c r="R282" s="182" t="str">
        <f>IF($B282="","",(IFERROR(VLOOKUP($B282,ROOST_SITE_INFO!$B$3:$S$501,9,FALSE),"")))</f>
        <v/>
      </c>
      <c r="S282" s="182" t="str">
        <f>IF($B282="","",(IFERROR(VLOOKUP($B282,ROOST_SITE_INFO!$B$3:$S$501,10,FALSE),"")))</f>
        <v/>
      </c>
      <c r="T282" s="182" t="str">
        <f>IF($B282="","",(IFERROR(VLOOKUP($B282,ROOST_SITE_INFO!$B$3:$S$501,11,FALSE),"")))</f>
        <v/>
      </c>
      <c r="U282" s="182" t="str">
        <f>IF($B282="","",(IFERROR(VLOOKUP($B282,ROOST_SITE_INFO!$B$3:$S$501,12,FALSE),"")))</f>
        <v/>
      </c>
      <c r="V282" s="182" t="str">
        <f>IF($B282="","",(IFERROR(VLOOKUP($B282,ROOST_SITE_INFO!$B$3:$S$501,13,FALSE),"")))</f>
        <v/>
      </c>
      <c r="W282" s="182" t="str">
        <f>IF($B282="","",(IFERROR(VLOOKUP($B282,ROOST_SITE_INFO!$B$3:$S$501,14,FALSE),"")))</f>
        <v/>
      </c>
      <c r="X282" s="182" t="str">
        <f>IF($B282="","",(IFERROR(VLOOKUP($B282,ROOST_SITE_INFO!$B$3:$S$501,15,FALSE),"")))</f>
        <v/>
      </c>
      <c r="Y282" s="182" t="str">
        <f>IF($B282="","",(IFERROR(VLOOKUP($B282,ROOST_SITE_INFO!$B$3:$S$501,16,FALSE),"")))</f>
        <v/>
      </c>
      <c r="Z282" s="182" t="str">
        <f>IF($B282="","",(IFERROR(VLOOKUP($B282,ROOST_SITE_INFO!$B$3:$S$501,17,FALSE),"")))</f>
        <v/>
      </c>
      <c r="AA282" s="182" t="str">
        <f>IF($B282="","",(IFERROR(VLOOKUP($B282,ROOST_SITE_INFO!$B$3:$S$501,18,FALSE),"")))</f>
        <v/>
      </c>
    </row>
    <row r="283" spans="1:27" x14ac:dyDescent="0.25">
      <c r="A283" s="180" t="str">
        <f>IF(ROOST_COUNT!B282=0,"",ROOST_COUNT!B282)</f>
        <v/>
      </c>
      <c r="B283" s="180" t="str">
        <f>IF(ROOST_COUNT!D282=0,"",ROOST_COUNT!D282)</f>
        <v/>
      </c>
      <c r="C283" s="180" t="str">
        <f>IF(ROOST_COUNT!C282=0,"",ROOST_COUNT!C282)</f>
        <v/>
      </c>
      <c r="D283" s="180" t="str">
        <f>IF(ROOST_COUNT!E282=0,"",ROOST_COUNT!E282)</f>
        <v/>
      </c>
      <c r="E283" s="181" t="str">
        <f>IF(ROOST_COUNT!F282=0,"",ROOST_COUNT!F282)</f>
        <v/>
      </c>
      <c r="F283" s="181" t="str">
        <f>IF(ROOST_COUNT!A282=0,"",ROOST_COUNT!A282)</f>
        <v/>
      </c>
      <c r="G283" s="182" t="str">
        <f>IF(ROOST_COUNT!G282=0,"",ROOST_COUNT!G282)</f>
        <v/>
      </c>
      <c r="H283" s="181" t="str">
        <f>IFERROR(VLOOKUP($A283,CAPTURE_DATA!$P$4:$T$500,3,FALSE),"")</f>
        <v/>
      </c>
      <c r="I283" s="181" t="str">
        <f>IFERROR(VLOOKUP($A283,CAPTURE_DATA!$P$4:$T$500,4,FALSE),"")</f>
        <v/>
      </c>
      <c r="J283" s="181" t="str">
        <f>IFERROR(VLOOKUP($A283,CAPTURE_DATA!$P$4:$T$500,5,FALSE),"")</f>
        <v/>
      </c>
      <c r="K283" s="181" t="str">
        <f>IFERROR(VLOOKUP($A283,CAPTURE_DATA!$P$4:$AC$500,14,FALSE),"")</f>
        <v/>
      </c>
      <c r="L283" s="182" t="str">
        <f>IF($B283="","",(IFERROR(VLOOKUP($B283,ROOST_SITE_INFO!$B$3:$S$501,3,FALSE),"")))</f>
        <v/>
      </c>
      <c r="M283" s="182" t="str">
        <f>IF($B283="","",(IFERROR(VLOOKUP($B283,ROOST_SITE_INFO!$B$3:$S$501,4,FALSE),"")))</f>
        <v/>
      </c>
      <c r="N283" s="182" t="str">
        <f>IF($B283="","",(IFERROR(VLOOKUP($B283,ROOST_SITE_INFO!$B$3:$S$501,5,FALSE),"")))</f>
        <v/>
      </c>
      <c r="O283" s="182" t="str">
        <f>IF($B283="","",(IFERROR(VLOOKUP($B283,ROOST_SITE_INFO!$B$3:$S$501,6,FALSE),"")))</f>
        <v/>
      </c>
      <c r="P283" s="182" t="str">
        <f>IF($B283="","",(IFERROR(VLOOKUP($B283,ROOST_SITE_INFO!$B$3:$S$501,7,FALSE),"")))</f>
        <v/>
      </c>
      <c r="Q283" s="182" t="str">
        <f>IF($B283="","",(IFERROR(VLOOKUP($B283,ROOST_SITE_INFO!$B$3:$S$501,8,FALSE),"")))</f>
        <v/>
      </c>
      <c r="R283" s="182" t="str">
        <f>IF($B283="","",(IFERROR(VLOOKUP($B283,ROOST_SITE_INFO!$B$3:$S$501,9,FALSE),"")))</f>
        <v/>
      </c>
      <c r="S283" s="182" t="str">
        <f>IF($B283="","",(IFERROR(VLOOKUP($B283,ROOST_SITE_INFO!$B$3:$S$501,10,FALSE),"")))</f>
        <v/>
      </c>
      <c r="T283" s="182" t="str">
        <f>IF($B283="","",(IFERROR(VLOOKUP($B283,ROOST_SITE_INFO!$B$3:$S$501,11,FALSE),"")))</f>
        <v/>
      </c>
      <c r="U283" s="182" t="str">
        <f>IF($B283="","",(IFERROR(VLOOKUP($B283,ROOST_SITE_INFO!$B$3:$S$501,12,FALSE),"")))</f>
        <v/>
      </c>
      <c r="V283" s="182" t="str">
        <f>IF($B283="","",(IFERROR(VLOOKUP($B283,ROOST_SITE_INFO!$B$3:$S$501,13,FALSE),"")))</f>
        <v/>
      </c>
      <c r="W283" s="182" t="str">
        <f>IF($B283="","",(IFERROR(VLOOKUP($B283,ROOST_SITE_INFO!$B$3:$S$501,14,FALSE),"")))</f>
        <v/>
      </c>
      <c r="X283" s="182" t="str">
        <f>IF($B283="","",(IFERROR(VLOOKUP($B283,ROOST_SITE_INFO!$B$3:$S$501,15,FALSE),"")))</f>
        <v/>
      </c>
      <c r="Y283" s="182" t="str">
        <f>IF($B283="","",(IFERROR(VLOOKUP($B283,ROOST_SITE_INFO!$B$3:$S$501,16,FALSE),"")))</f>
        <v/>
      </c>
      <c r="Z283" s="182" t="str">
        <f>IF($B283="","",(IFERROR(VLOOKUP($B283,ROOST_SITE_INFO!$B$3:$S$501,17,FALSE),"")))</f>
        <v/>
      </c>
      <c r="AA283" s="182" t="str">
        <f>IF($B283="","",(IFERROR(VLOOKUP($B283,ROOST_SITE_INFO!$B$3:$S$501,18,FALSE),"")))</f>
        <v/>
      </c>
    </row>
    <row r="284" spans="1:27" x14ac:dyDescent="0.25">
      <c r="A284" s="180" t="str">
        <f>IF(ROOST_COUNT!B283=0,"",ROOST_COUNT!B283)</f>
        <v/>
      </c>
      <c r="B284" s="180" t="str">
        <f>IF(ROOST_COUNT!D283=0,"",ROOST_COUNT!D283)</f>
        <v/>
      </c>
      <c r="C284" s="180" t="str">
        <f>IF(ROOST_COUNT!C283=0,"",ROOST_COUNT!C283)</f>
        <v/>
      </c>
      <c r="D284" s="180" t="str">
        <f>IF(ROOST_COUNT!E283=0,"",ROOST_COUNT!E283)</f>
        <v/>
      </c>
      <c r="E284" s="181" t="str">
        <f>IF(ROOST_COUNT!F283=0,"",ROOST_COUNT!F283)</f>
        <v/>
      </c>
      <c r="F284" s="181" t="str">
        <f>IF(ROOST_COUNT!A283=0,"",ROOST_COUNT!A283)</f>
        <v/>
      </c>
      <c r="G284" s="182" t="str">
        <f>IF(ROOST_COUNT!G283=0,"",ROOST_COUNT!G283)</f>
        <v/>
      </c>
      <c r="H284" s="181" t="str">
        <f>IFERROR(VLOOKUP($A284,CAPTURE_DATA!$P$4:$T$500,3,FALSE),"")</f>
        <v/>
      </c>
      <c r="I284" s="181" t="str">
        <f>IFERROR(VLOOKUP($A284,CAPTURE_DATA!$P$4:$T$500,4,FALSE),"")</f>
        <v/>
      </c>
      <c r="J284" s="181" t="str">
        <f>IFERROR(VLOOKUP($A284,CAPTURE_DATA!$P$4:$T$500,5,FALSE),"")</f>
        <v/>
      </c>
      <c r="K284" s="181" t="str">
        <f>IFERROR(VLOOKUP($A284,CAPTURE_DATA!$P$4:$AC$500,14,FALSE),"")</f>
        <v/>
      </c>
      <c r="L284" s="182" t="str">
        <f>IF($B284="","",(IFERROR(VLOOKUP($B284,ROOST_SITE_INFO!$B$3:$S$501,3,FALSE),"")))</f>
        <v/>
      </c>
      <c r="M284" s="182" t="str">
        <f>IF($B284="","",(IFERROR(VLOOKUP($B284,ROOST_SITE_INFO!$B$3:$S$501,4,FALSE),"")))</f>
        <v/>
      </c>
      <c r="N284" s="182" t="str">
        <f>IF($B284="","",(IFERROR(VLOOKUP($B284,ROOST_SITE_INFO!$B$3:$S$501,5,FALSE),"")))</f>
        <v/>
      </c>
      <c r="O284" s="182" t="str">
        <f>IF($B284="","",(IFERROR(VLOOKUP($B284,ROOST_SITE_INFO!$B$3:$S$501,6,FALSE),"")))</f>
        <v/>
      </c>
      <c r="P284" s="182" t="str">
        <f>IF($B284="","",(IFERROR(VLOOKUP($B284,ROOST_SITE_INFO!$B$3:$S$501,7,FALSE),"")))</f>
        <v/>
      </c>
      <c r="Q284" s="182" t="str">
        <f>IF($B284="","",(IFERROR(VLOOKUP($B284,ROOST_SITE_INFO!$B$3:$S$501,8,FALSE),"")))</f>
        <v/>
      </c>
      <c r="R284" s="182" t="str">
        <f>IF($B284="","",(IFERROR(VLOOKUP($B284,ROOST_SITE_INFO!$B$3:$S$501,9,FALSE),"")))</f>
        <v/>
      </c>
      <c r="S284" s="182" t="str">
        <f>IF($B284="","",(IFERROR(VLOOKUP($B284,ROOST_SITE_INFO!$B$3:$S$501,10,FALSE),"")))</f>
        <v/>
      </c>
      <c r="T284" s="182" t="str">
        <f>IF($B284="","",(IFERROR(VLOOKUP($B284,ROOST_SITE_INFO!$B$3:$S$501,11,FALSE),"")))</f>
        <v/>
      </c>
      <c r="U284" s="182" t="str">
        <f>IF($B284="","",(IFERROR(VLOOKUP($B284,ROOST_SITE_INFO!$B$3:$S$501,12,FALSE),"")))</f>
        <v/>
      </c>
      <c r="V284" s="182" t="str">
        <f>IF($B284="","",(IFERROR(VLOOKUP($B284,ROOST_SITE_INFO!$B$3:$S$501,13,FALSE),"")))</f>
        <v/>
      </c>
      <c r="W284" s="182" t="str">
        <f>IF($B284="","",(IFERROR(VLOOKUP($B284,ROOST_SITE_INFO!$B$3:$S$501,14,FALSE),"")))</f>
        <v/>
      </c>
      <c r="X284" s="182" t="str">
        <f>IF($B284="","",(IFERROR(VLOOKUP($B284,ROOST_SITE_INFO!$B$3:$S$501,15,FALSE),"")))</f>
        <v/>
      </c>
      <c r="Y284" s="182" t="str">
        <f>IF($B284="","",(IFERROR(VLOOKUP($B284,ROOST_SITE_INFO!$B$3:$S$501,16,FALSE),"")))</f>
        <v/>
      </c>
      <c r="Z284" s="182" t="str">
        <f>IF($B284="","",(IFERROR(VLOOKUP($B284,ROOST_SITE_INFO!$B$3:$S$501,17,FALSE),"")))</f>
        <v/>
      </c>
      <c r="AA284" s="182" t="str">
        <f>IF($B284="","",(IFERROR(VLOOKUP($B284,ROOST_SITE_INFO!$B$3:$S$501,18,FALSE),"")))</f>
        <v/>
      </c>
    </row>
    <row r="285" spans="1:27" x14ac:dyDescent="0.25">
      <c r="A285" s="180" t="str">
        <f>IF(ROOST_COUNT!B284=0,"",ROOST_COUNT!B284)</f>
        <v/>
      </c>
      <c r="B285" s="180" t="str">
        <f>IF(ROOST_COUNT!D284=0,"",ROOST_COUNT!D284)</f>
        <v/>
      </c>
      <c r="C285" s="180" t="str">
        <f>IF(ROOST_COUNT!C284=0,"",ROOST_COUNT!C284)</f>
        <v/>
      </c>
      <c r="D285" s="180" t="str">
        <f>IF(ROOST_COUNT!E284=0,"",ROOST_COUNT!E284)</f>
        <v/>
      </c>
      <c r="E285" s="181" t="str">
        <f>IF(ROOST_COUNT!F284=0,"",ROOST_COUNT!F284)</f>
        <v/>
      </c>
      <c r="F285" s="181" t="str">
        <f>IF(ROOST_COUNT!A284=0,"",ROOST_COUNT!A284)</f>
        <v/>
      </c>
      <c r="G285" s="182" t="str">
        <f>IF(ROOST_COUNT!G284=0,"",ROOST_COUNT!G284)</f>
        <v/>
      </c>
      <c r="H285" s="181" t="str">
        <f>IFERROR(VLOOKUP($A285,CAPTURE_DATA!$P$4:$T$500,3,FALSE),"")</f>
        <v/>
      </c>
      <c r="I285" s="181" t="str">
        <f>IFERROR(VLOOKUP($A285,CAPTURE_DATA!$P$4:$T$500,4,FALSE),"")</f>
        <v/>
      </c>
      <c r="J285" s="181" t="str">
        <f>IFERROR(VLOOKUP($A285,CAPTURE_DATA!$P$4:$T$500,5,FALSE),"")</f>
        <v/>
      </c>
      <c r="K285" s="181" t="str">
        <f>IFERROR(VLOOKUP($A285,CAPTURE_DATA!$P$4:$AC$500,14,FALSE),"")</f>
        <v/>
      </c>
      <c r="L285" s="182" t="str">
        <f>IF($B285="","",(IFERROR(VLOOKUP($B285,ROOST_SITE_INFO!$B$3:$S$501,3,FALSE),"")))</f>
        <v/>
      </c>
      <c r="M285" s="182" t="str">
        <f>IF($B285="","",(IFERROR(VLOOKUP($B285,ROOST_SITE_INFO!$B$3:$S$501,4,FALSE),"")))</f>
        <v/>
      </c>
      <c r="N285" s="182" t="str">
        <f>IF($B285="","",(IFERROR(VLOOKUP($B285,ROOST_SITE_INFO!$B$3:$S$501,5,FALSE),"")))</f>
        <v/>
      </c>
      <c r="O285" s="182" t="str">
        <f>IF($B285="","",(IFERROR(VLOOKUP($B285,ROOST_SITE_INFO!$B$3:$S$501,6,FALSE),"")))</f>
        <v/>
      </c>
      <c r="P285" s="182" t="str">
        <f>IF($B285="","",(IFERROR(VLOOKUP($B285,ROOST_SITE_INFO!$B$3:$S$501,7,FALSE),"")))</f>
        <v/>
      </c>
      <c r="Q285" s="182" t="str">
        <f>IF($B285="","",(IFERROR(VLOOKUP($B285,ROOST_SITE_INFO!$B$3:$S$501,8,FALSE),"")))</f>
        <v/>
      </c>
      <c r="R285" s="182" t="str">
        <f>IF($B285="","",(IFERROR(VLOOKUP($B285,ROOST_SITE_INFO!$B$3:$S$501,9,FALSE),"")))</f>
        <v/>
      </c>
      <c r="S285" s="182" t="str">
        <f>IF($B285="","",(IFERROR(VLOOKUP($B285,ROOST_SITE_INFO!$B$3:$S$501,10,FALSE),"")))</f>
        <v/>
      </c>
      <c r="T285" s="182" t="str">
        <f>IF($B285="","",(IFERROR(VLOOKUP($B285,ROOST_SITE_INFO!$B$3:$S$501,11,FALSE),"")))</f>
        <v/>
      </c>
      <c r="U285" s="182" t="str">
        <f>IF($B285="","",(IFERROR(VLOOKUP($B285,ROOST_SITE_INFO!$B$3:$S$501,12,FALSE),"")))</f>
        <v/>
      </c>
      <c r="V285" s="182" t="str">
        <f>IF($B285="","",(IFERROR(VLOOKUP($B285,ROOST_SITE_INFO!$B$3:$S$501,13,FALSE),"")))</f>
        <v/>
      </c>
      <c r="W285" s="182" t="str">
        <f>IF($B285="","",(IFERROR(VLOOKUP($B285,ROOST_SITE_INFO!$B$3:$S$501,14,FALSE),"")))</f>
        <v/>
      </c>
      <c r="X285" s="182" t="str">
        <f>IF($B285="","",(IFERROR(VLOOKUP($B285,ROOST_SITE_INFO!$B$3:$S$501,15,FALSE),"")))</f>
        <v/>
      </c>
      <c r="Y285" s="182" t="str">
        <f>IF($B285="","",(IFERROR(VLOOKUP($B285,ROOST_SITE_INFO!$B$3:$S$501,16,FALSE),"")))</f>
        <v/>
      </c>
      <c r="Z285" s="182" t="str">
        <f>IF($B285="","",(IFERROR(VLOOKUP($B285,ROOST_SITE_INFO!$B$3:$S$501,17,FALSE),"")))</f>
        <v/>
      </c>
      <c r="AA285" s="182" t="str">
        <f>IF($B285="","",(IFERROR(VLOOKUP($B285,ROOST_SITE_INFO!$B$3:$S$501,18,FALSE),"")))</f>
        <v/>
      </c>
    </row>
    <row r="286" spans="1:27" x14ac:dyDescent="0.25">
      <c r="A286" s="180" t="str">
        <f>IF(ROOST_COUNT!B285=0,"",ROOST_COUNT!B285)</f>
        <v/>
      </c>
      <c r="B286" s="180" t="str">
        <f>IF(ROOST_COUNT!D285=0,"",ROOST_COUNT!D285)</f>
        <v/>
      </c>
      <c r="C286" s="180" t="str">
        <f>IF(ROOST_COUNT!C285=0,"",ROOST_COUNT!C285)</f>
        <v/>
      </c>
      <c r="D286" s="180" t="str">
        <f>IF(ROOST_COUNT!E285=0,"",ROOST_COUNT!E285)</f>
        <v/>
      </c>
      <c r="E286" s="181" t="str">
        <f>IF(ROOST_COUNT!F285=0,"",ROOST_COUNT!F285)</f>
        <v/>
      </c>
      <c r="F286" s="181" t="str">
        <f>IF(ROOST_COUNT!A285=0,"",ROOST_COUNT!A285)</f>
        <v/>
      </c>
      <c r="G286" s="182" t="str">
        <f>IF(ROOST_COUNT!G285=0,"",ROOST_COUNT!G285)</f>
        <v/>
      </c>
      <c r="H286" s="181" t="str">
        <f>IFERROR(VLOOKUP($A286,CAPTURE_DATA!$P$4:$T$500,3,FALSE),"")</f>
        <v/>
      </c>
      <c r="I286" s="181" t="str">
        <f>IFERROR(VLOOKUP($A286,CAPTURE_DATA!$P$4:$T$500,4,FALSE),"")</f>
        <v/>
      </c>
      <c r="J286" s="181" t="str">
        <f>IFERROR(VLOOKUP($A286,CAPTURE_DATA!$P$4:$T$500,5,FALSE),"")</f>
        <v/>
      </c>
      <c r="K286" s="181" t="str">
        <f>IFERROR(VLOOKUP($A286,CAPTURE_DATA!$P$4:$AC$500,14,FALSE),"")</f>
        <v/>
      </c>
      <c r="L286" s="182" t="str">
        <f>IF($B286="","",(IFERROR(VLOOKUP($B286,ROOST_SITE_INFO!$B$3:$S$501,3,FALSE),"")))</f>
        <v/>
      </c>
      <c r="M286" s="182" t="str">
        <f>IF($B286="","",(IFERROR(VLOOKUP($B286,ROOST_SITE_INFO!$B$3:$S$501,4,FALSE),"")))</f>
        <v/>
      </c>
      <c r="N286" s="182" t="str">
        <f>IF($B286="","",(IFERROR(VLOOKUP($B286,ROOST_SITE_INFO!$B$3:$S$501,5,FALSE),"")))</f>
        <v/>
      </c>
      <c r="O286" s="182" t="str">
        <f>IF($B286="","",(IFERROR(VLOOKUP($B286,ROOST_SITE_INFO!$B$3:$S$501,6,FALSE),"")))</f>
        <v/>
      </c>
      <c r="P286" s="182" t="str">
        <f>IF($B286="","",(IFERROR(VLOOKUP($B286,ROOST_SITE_INFO!$B$3:$S$501,7,FALSE),"")))</f>
        <v/>
      </c>
      <c r="Q286" s="182" t="str">
        <f>IF($B286="","",(IFERROR(VLOOKUP($B286,ROOST_SITE_INFO!$B$3:$S$501,8,FALSE),"")))</f>
        <v/>
      </c>
      <c r="R286" s="182" t="str">
        <f>IF($B286="","",(IFERROR(VLOOKUP($B286,ROOST_SITE_INFO!$B$3:$S$501,9,FALSE),"")))</f>
        <v/>
      </c>
      <c r="S286" s="182" t="str">
        <f>IF($B286="","",(IFERROR(VLOOKUP($B286,ROOST_SITE_INFO!$B$3:$S$501,10,FALSE),"")))</f>
        <v/>
      </c>
      <c r="T286" s="182" t="str">
        <f>IF($B286="","",(IFERROR(VLOOKUP($B286,ROOST_SITE_INFO!$B$3:$S$501,11,FALSE),"")))</f>
        <v/>
      </c>
      <c r="U286" s="182" t="str">
        <f>IF($B286="","",(IFERROR(VLOOKUP($B286,ROOST_SITE_INFO!$B$3:$S$501,12,FALSE),"")))</f>
        <v/>
      </c>
      <c r="V286" s="182" t="str">
        <f>IF($B286="","",(IFERROR(VLOOKUP($B286,ROOST_SITE_INFO!$B$3:$S$501,13,FALSE),"")))</f>
        <v/>
      </c>
      <c r="W286" s="182" t="str">
        <f>IF($B286="","",(IFERROR(VLOOKUP($B286,ROOST_SITE_INFO!$B$3:$S$501,14,FALSE),"")))</f>
        <v/>
      </c>
      <c r="X286" s="182" t="str">
        <f>IF($B286="","",(IFERROR(VLOOKUP($B286,ROOST_SITE_INFO!$B$3:$S$501,15,FALSE),"")))</f>
        <v/>
      </c>
      <c r="Y286" s="182" t="str">
        <f>IF($B286="","",(IFERROR(VLOOKUP($B286,ROOST_SITE_INFO!$B$3:$S$501,16,FALSE),"")))</f>
        <v/>
      </c>
      <c r="Z286" s="182" t="str">
        <f>IF($B286="","",(IFERROR(VLOOKUP($B286,ROOST_SITE_INFO!$B$3:$S$501,17,FALSE),"")))</f>
        <v/>
      </c>
      <c r="AA286" s="182" t="str">
        <f>IF($B286="","",(IFERROR(VLOOKUP($B286,ROOST_SITE_INFO!$B$3:$S$501,18,FALSE),"")))</f>
        <v/>
      </c>
    </row>
    <row r="287" spans="1:27" x14ac:dyDescent="0.25">
      <c r="A287" s="180" t="str">
        <f>IF(ROOST_COUNT!B286=0,"",ROOST_COUNT!B286)</f>
        <v/>
      </c>
      <c r="B287" s="180" t="str">
        <f>IF(ROOST_COUNT!D286=0,"",ROOST_COUNT!D286)</f>
        <v/>
      </c>
      <c r="C287" s="180" t="str">
        <f>IF(ROOST_COUNT!C286=0,"",ROOST_COUNT!C286)</f>
        <v/>
      </c>
      <c r="D287" s="180" t="str">
        <f>IF(ROOST_COUNT!E286=0,"",ROOST_COUNT!E286)</f>
        <v/>
      </c>
      <c r="E287" s="181" t="str">
        <f>IF(ROOST_COUNT!F286=0,"",ROOST_COUNT!F286)</f>
        <v/>
      </c>
      <c r="F287" s="181" t="str">
        <f>IF(ROOST_COUNT!A286=0,"",ROOST_COUNT!A286)</f>
        <v/>
      </c>
      <c r="G287" s="182" t="str">
        <f>IF(ROOST_COUNT!G286=0,"",ROOST_COUNT!G286)</f>
        <v/>
      </c>
      <c r="H287" s="181" t="str">
        <f>IFERROR(VLOOKUP($A287,CAPTURE_DATA!$P$4:$T$500,3,FALSE),"")</f>
        <v/>
      </c>
      <c r="I287" s="181" t="str">
        <f>IFERROR(VLOOKUP($A287,CAPTURE_DATA!$P$4:$T$500,4,FALSE),"")</f>
        <v/>
      </c>
      <c r="J287" s="181" t="str">
        <f>IFERROR(VLOOKUP($A287,CAPTURE_DATA!$P$4:$T$500,5,FALSE),"")</f>
        <v/>
      </c>
      <c r="K287" s="181" t="str">
        <f>IFERROR(VLOOKUP($A287,CAPTURE_DATA!$P$4:$AC$500,14,FALSE),"")</f>
        <v/>
      </c>
      <c r="L287" s="182" t="str">
        <f>IF($B287="","",(IFERROR(VLOOKUP($B287,ROOST_SITE_INFO!$B$3:$S$501,3,FALSE),"")))</f>
        <v/>
      </c>
      <c r="M287" s="182" t="str">
        <f>IF($B287="","",(IFERROR(VLOOKUP($B287,ROOST_SITE_INFO!$B$3:$S$501,4,FALSE),"")))</f>
        <v/>
      </c>
      <c r="N287" s="182" t="str">
        <f>IF($B287="","",(IFERROR(VLOOKUP($B287,ROOST_SITE_INFO!$B$3:$S$501,5,FALSE),"")))</f>
        <v/>
      </c>
      <c r="O287" s="182" t="str">
        <f>IF($B287="","",(IFERROR(VLOOKUP($B287,ROOST_SITE_INFO!$B$3:$S$501,6,FALSE),"")))</f>
        <v/>
      </c>
      <c r="P287" s="182" t="str">
        <f>IF($B287="","",(IFERROR(VLOOKUP($B287,ROOST_SITE_INFO!$B$3:$S$501,7,FALSE),"")))</f>
        <v/>
      </c>
      <c r="Q287" s="182" t="str">
        <f>IF($B287="","",(IFERROR(VLOOKUP($B287,ROOST_SITE_INFO!$B$3:$S$501,8,FALSE),"")))</f>
        <v/>
      </c>
      <c r="R287" s="182" t="str">
        <f>IF($B287="","",(IFERROR(VLOOKUP($B287,ROOST_SITE_INFO!$B$3:$S$501,9,FALSE),"")))</f>
        <v/>
      </c>
      <c r="S287" s="182" t="str">
        <f>IF($B287="","",(IFERROR(VLOOKUP($B287,ROOST_SITE_INFO!$B$3:$S$501,10,FALSE),"")))</f>
        <v/>
      </c>
      <c r="T287" s="182" t="str">
        <f>IF($B287="","",(IFERROR(VLOOKUP($B287,ROOST_SITE_INFO!$B$3:$S$501,11,FALSE),"")))</f>
        <v/>
      </c>
      <c r="U287" s="182" t="str">
        <f>IF($B287="","",(IFERROR(VLOOKUP($B287,ROOST_SITE_INFO!$B$3:$S$501,12,FALSE),"")))</f>
        <v/>
      </c>
      <c r="V287" s="182" t="str">
        <f>IF($B287="","",(IFERROR(VLOOKUP($B287,ROOST_SITE_INFO!$B$3:$S$501,13,FALSE),"")))</f>
        <v/>
      </c>
      <c r="W287" s="182" t="str">
        <f>IF($B287="","",(IFERROR(VLOOKUP($B287,ROOST_SITE_INFO!$B$3:$S$501,14,FALSE),"")))</f>
        <v/>
      </c>
      <c r="X287" s="182" t="str">
        <f>IF($B287="","",(IFERROR(VLOOKUP($B287,ROOST_SITE_INFO!$B$3:$S$501,15,FALSE),"")))</f>
        <v/>
      </c>
      <c r="Y287" s="182" t="str">
        <f>IF($B287="","",(IFERROR(VLOOKUP($B287,ROOST_SITE_INFO!$B$3:$S$501,16,FALSE),"")))</f>
        <v/>
      </c>
      <c r="Z287" s="182" t="str">
        <f>IF($B287="","",(IFERROR(VLOOKUP($B287,ROOST_SITE_INFO!$B$3:$S$501,17,FALSE),"")))</f>
        <v/>
      </c>
      <c r="AA287" s="182" t="str">
        <f>IF($B287="","",(IFERROR(VLOOKUP($B287,ROOST_SITE_INFO!$B$3:$S$501,18,FALSE),"")))</f>
        <v/>
      </c>
    </row>
    <row r="288" spans="1:27" x14ac:dyDescent="0.25">
      <c r="A288" s="180" t="str">
        <f>IF(ROOST_COUNT!B287=0,"",ROOST_COUNT!B287)</f>
        <v/>
      </c>
      <c r="B288" s="180" t="str">
        <f>IF(ROOST_COUNT!D287=0,"",ROOST_COUNT!D287)</f>
        <v/>
      </c>
      <c r="C288" s="180" t="str">
        <f>IF(ROOST_COUNT!C287=0,"",ROOST_COUNT!C287)</f>
        <v/>
      </c>
      <c r="D288" s="180" t="str">
        <f>IF(ROOST_COUNT!E287=0,"",ROOST_COUNT!E287)</f>
        <v/>
      </c>
      <c r="E288" s="181" t="str">
        <f>IF(ROOST_COUNT!F287=0,"",ROOST_COUNT!F287)</f>
        <v/>
      </c>
      <c r="F288" s="181" t="str">
        <f>IF(ROOST_COUNT!A287=0,"",ROOST_COUNT!A287)</f>
        <v/>
      </c>
      <c r="G288" s="182" t="str">
        <f>IF(ROOST_COUNT!G287=0,"",ROOST_COUNT!G287)</f>
        <v/>
      </c>
      <c r="H288" s="181" t="str">
        <f>IFERROR(VLOOKUP($A288,CAPTURE_DATA!$P$4:$T$500,3,FALSE),"")</f>
        <v/>
      </c>
      <c r="I288" s="181" t="str">
        <f>IFERROR(VLOOKUP($A288,CAPTURE_DATA!$P$4:$T$500,4,FALSE),"")</f>
        <v/>
      </c>
      <c r="J288" s="181" t="str">
        <f>IFERROR(VLOOKUP($A288,CAPTURE_DATA!$P$4:$T$500,5,FALSE),"")</f>
        <v/>
      </c>
      <c r="K288" s="181" t="str">
        <f>IFERROR(VLOOKUP($A288,CAPTURE_DATA!$P$4:$AC$500,14,FALSE),"")</f>
        <v/>
      </c>
      <c r="L288" s="182" t="str">
        <f>IF($B288="","",(IFERROR(VLOOKUP($B288,ROOST_SITE_INFO!$B$3:$S$501,3,FALSE),"")))</f>
        <v/>
      </c>
      <c r="M288" s="182" t="str">
        <f>IF($B288="","",(IFERROR(VLOOKUP($B288,ROOST_SITE_INFO!$B$3:$S$501,4,FALSE),"")))</f>
        <v/>
      </c>
      <c r="N288" s="182" t="str">
        <f>IF($B288="","",(IFERROR(VLOOKUP($B288,ROOST_SITE_INFO!$B$3:$S$501,5,FALSE),"")))</f>
        <v/>
      </c>
      <c r="O288" s="182" t="str">
        <f>IF($B288="","",(IFERROR(VLOOKUP($B288,ROOST_SITE_INFO!$B$3:$S$501,6,FALSE),"")))</f>
        <v/>
      </c>
      <c r="P288" s="182" t="str">
        <f>IF($B288="","",(IFERROR(VLOOKUP($B288,ROOST_SITE_INFO!$B$3:$S$501,7,FALSE),"")))</f>
        <v/>
      </c>
      <c r="Q288" s="182" t="str">
        <f>IF($B288="","",(IFERROR(VLOOKUP($B288,ROOST_SITE_INFO!$B$3:$S$501,8,FALSE),"")))</f>
        <v/>
      </c>
      <c r="R288" s="182" t="str">
        <f>IF($B288="","",(IFERROR(VLOOKUP($B288,ROOST_SITE_INFO!$B$3:$S$501,9,FALSE),"")))</f>
        <v/>
      </c>
      <c r="S288" s="182" t="str">
        <f>IF($B288="","",(IFERROR(VLOOKUP($B288,ROOST_SITE_INFO!$B$3:$S$501,10,FALSE),"")))</f>
        <v/>
      </c>
      <c r="T288" s="182" t="str">
        <f>IF($B288="","",(IFERROR(VLOOKUP($B288,ROOST_SITE_INFO!$B$3:$S$501,11,FALSE),"")))</f>
        <v/>
      </c>
      <c r="U288" s="182" t="str">
        <f>IF($B288="","",(IFERROR(VLOOKUP($B288,ROOST_SITE_INFO!$B$3:$S$501,12,FALSE),"")))</f>
        <v/>
      </c>
      <c r="V288" s="182" t="str">
        <f>IF($B288="","",(IFERROR(VLOOKUP($B288,ROOST_SITE_INFO!$B$3:$S$501,13,FALSE),"")))</f>
        <v/>
      </c>
      <c r="W288" s="182" t="str">
        <f>IF($B288="","",(IFERROR(VLOOKUP($B288,ROOST_SITE_INFO!$B$3:$S$501,14,FALSE),"")))</f>
        <v/>
      </c>
      <c r="X288" s="182" t="str">
        <f>IF($B288="","",(IFERROR(VLOOKUP($B288,ROOST_SITE_INFO!$B$3:$S$501,15,FALSE),"")))</f>
        <v/>
      </c>
      <c r="Y288" s="182" t="str">
        <f>IF($B288="","",(IFERROR(VLOOKUP($B288,ROOST_SITE_INFO!$B$3:$S$501,16,FALSE),"")))</f>
        <v/>
      </c>
      <c r="Z288" s="182" t="str">
        <f>IF($B288="","",(IFERROR(VLOOKUP($B288,ROOST_SITE_INFO!$B$3:$S$501,17,FALSE),"")))</f>
        <v/>
      </c>
      <c r="AA288" s="182" t="str">
        <f>IF($B288="","",(IFERROR(VLOOKUP($B288,ROOST_SITE_INFO!$B$3:$S$501,18,FALSE),"")))</f>
        <v/>
      </c>
    </row>
    <row r="289" spans="1:27" x14ac:dyDescent="0.25">
      <c r="A289" s="180" t="str">
        <f>IF(ROOST_COUNT!B288=0,"",ROOST_COUNT!B288)</f>
        <v/>
      </c>
      <c r="B289" s="180" t="str">
        <f>IF(ROOST_COUNT!D288=0,"",ROOST_COUNT!D288)</f>
        <v/>
      </c>
      <c r="C289" s="180" t="str">
        <f>IF(ROOST_COUNT!C288=0,"",ROOST_COUNT!C288)</f>
        <v/>
      </c>
      <c r="D289" s="180" t="str">
        <f>IF(ROOST_COUNT!E288=0,"",ROOST_COUNT!E288)</f>
        <v/>
      </c>
      <c r="E289" s="181" t="str">
        <f>IF(ROOST_COUNT!F288=0,"",ROOST_COUNT!F288)</f>
        <v/>
      </c>
      <c r="F289" s="181" t="str">
        <f>IF(ROOST_COUNT!A288=0,"",ROOST_COUNT!A288)</f>
        <v/>
      </c>
      <c r="G289" s="182" t="str">
        <f>IF(ROOST_COUNT!G288=0,"",ROOST_COUNT!G288)</f>
        <v/>
      </c>
      <c r="H289" s="181" t="str">
        <f>IFERROR(VLOOKUP($A289,CAPTURE_DATA!$P$4:$T$500,3,FALSE),"")</f>
        <v/>
      </c>
      <c r="I289" s="181" t="str">
        <f>IFERROR(VLOOKUP($A289,CAPTURE_DATA!$P$4:$T$500,4,FALSE),"")</f>
        <v/>
      </c>
      <c r="J289" s="181" t="str">
        <f>IFERROR(VLOOKUP($A289,CAPTURE_DATA!$P$4:$T$500,5,FALSE),"")</f>
        <v/>
      </c>
      <c r="K289" s="181" t="str">
        <f>IFERROR(VLOOKUP($A289,CAPTURE_DATA!$P$4:$AC$500,14,FALSE),"")</f>
        <v/>
      </c>
      <c r="L289" s="182" t="str">
        <f>IF($B289="","",(IFERROR(VLOOKUP($B289,ROOST_SITE_INFO!$B$3:$S$501,3,FALSE),"")))</f>
        <v/>
      </c>
      <c r="M289" s="182" t="str">
        <f>IF($B289="","",(IFERROR(VLOOKUP($B289,ROOST_SITE_INFO!$B$3:$S$501,4,FALSE),"")))</f>
        <v/>
      </c>
      <c r="N289" s="182" t="str">
        <f>IF($B289="","",(IFERROR(VLOOKUP($B289,ROOST_SITE_INFO!$B$3:$S$501,5,FALSE),"")))</f>
        <v/>
      </c>
      <c r="O289" s="182" t="str">
        <f>IF($B289="","",(IFERROR(VLOOKUP($B289,ROOST_SITE_INFO!$B$3:$S$501,6,FALSE),"")))</f>
        <v/>
      </c>
      <c r="P289" s="182" t="str">
        <f>IF($B289="","",(IFERROR(VLOOKUP($B289,ROOST_SITE_INFO!$B$3:$S$501,7,FALSE),"")))</f>
        <v/>
      </c>
      <c r="Q289" s="182" t="str">
        <f>IF($B289="","",(IFERROR(VLOOKUP($B289,ROOST_SITE_INFO!$B$3:$S$501,8,FALSE),"")))</f>
        <v/>
      </c>
      <c r="R289" s="182" t="str">
        <f>IF($B289="","",(IFERROR(VLOOKUP($B289,ROOST_SITE_INFO!$B$3:$S$501,9,FALSE),"")))</f>
        <v/>
      </c>
      <c r="S289" s="182" t="str">
        <f>IF($B289="","",(IFERROR(VLOOKUP($B289,ROOST_SITE_INFO!$B$3:$S$501,10,FALSE),"")))</f>
        <v/>
      </c>
      <c r="T289" s="182" t="str">
        <f>IF($B289="","",(IFERROR(VLOOKUP($B289,ROOST_SITE_INFO!$B$3:$S$501,11,FALSE),"")))</f>
        <v/>
      </c>
      <c r="U289" s="182" t="str">
        <f>IF($B289="","",(IFERROR(VLOOKUP($B289,ROOST_SITE_INFO!$B$3:$S$501,12,FALSE),"")))</f>
        <v/>
      </c>
      <c r="V289" s="182" t="str">
        <f>IF($B289="","",(IFERROR(VLOOKUP($B289,ROOST_SITE_INFO!$B$3:$S$501,13,FALSE),"")))</f>
        <v/>
      </c>
      <c r="W289" s="182" t="str">
        <f>IF($B289="","",(IFERROR(VLOOKUP($B289,ROOST_SITE_INFO!$B$3:$S$501,14,FALSE),"")))</f>
        <v/>
      </c>
      <c r="X289" s="182" t="str">
        <f>IF($B289="","",(IFERROR(VLOOKUP($B289,ROOST_SITE_INFO!$B$3:$S$501,15,FALSE),"")))</f>
        <v/>
      </c>
      <c r="Y289" s="182" t="str">
        <f>IF($B289="","",(IFERROR(VLOOKUP($B289,ROOST_SITE_INFO!$B$3:$S$501,16,FALSE),"")))</f>
        <v/>
      </c>
      <c r="Z289" s="182" t="str">
        <f>IF($B289="","",(IFERROR(VLOOKUP($B289,ROOST_SITE_INFO!$B$3:$S$501,17,FALSE),"")))</f>
        <v/>
      </c>
      <c r="AA289" s="182" t="str">
        <f>IF($B289="","",(IFERROR(VLOOKUP($B289,ROOST_SITE_INFO!$B$3:$S$501,18,FALSE),"")))</f>
        <v/>
      </c>
    </row>
    <row r="290" spans="1:27" x14ac:dyDescent="0.25">
      <c r="A290" s="180" t="str">
        <f>IF(ROOST_COUNT!B289=0,"",ROOST_COUNT!B289)</f>
        <v/>
      </c>
      <c r="B290" s="180" t="str">
        <f>IF(ROOST_COUNT!D289=0,"",ROOST_COUNT!D289)</f>
        <v/>
      </c>
      <c r="C290" s="180" t="str">
        <f>IF(ROOST_COUNT!C289=0,"",ROOST_COUNT!C289)</f>
        <v/>
      </c>
      <c r="D290" s="180" t="str">
        <f>IF(ROOST_COUNT!E289=0,"",ROOST_COUNT!E289)</f>
        <v/>
      </c>
      <c r="E290" s="181" t="str">
        <f>IF(ROOST_COUNT!F289=0,"",ROOST_COUNT!F289)</f>
        <v/>
      </c>
      <c r="F290" s="181" t="str">
        <f>IF(ROOST_COUNT!A289=0,"",ROOST_COUNT!A289)</f>
        <v/>
      </c>
      <c r="G290" s="182" t="str">
        <f>IF(ROOST_COUNT!G289=0,"",ROOST_COUNT!G289)</f>
        <v/>
      </c>
      <c r="H290" s="181" t="str">
        <f>IFERROR(VLOOKUP($A290,CAPTURE_DATA!$P$4:$T$500,3,FALSE),"")</f>
        <v/>
      </c>
      <c r="I290" s="181" t="str">
        <f>IFERROR(VLOOKUP($A290,CAPTURE_DATA!$P$4:$T$500,4,FALSE),"")</f>
        <v/>
      </c>
      <c r="J290" s="181" t="str">
        <f>IFERROR(VLOOKUP($A290,CAPTURE_DATA!$P$4:$T$500,5,FALSE),"")</f>
        <v/>
      </c>
      <c r="K290" s="181" t="str">
        <f>IFERROR(VLOOKUP($A290,CAPTURE_DATA!$P$4:$AC$500,14,FALSE),"")</f>
        <v/>
      </c>
      <c r="L290" s="182" t="str">
        <f>IF($B290="","",(IFERROR(VLOOKUP($B290,ROOST_SITE_INFO!$B$3:$S$501,3,FALSE),"")))</f>
        <v/>
      </c>
      <c r="M290" s="182" t="str">
        <f>IF($B290="","",(IFERROR(VLOOKUP($B290,ROOST_SITE_INFO!$B$3:$S$501,4,FALSE),"")))</f>
        <v/>
      </c>
      <c r="N290" s="182" t="str">
        <f>IF($B290="","",(IFERROR(VLOOKUP($B290,ROOST_SITE_INFO!$B$3:$S$501,5,FALSE),"")))</f>
        <v/>
      </c>
      <c r="O290" s="182" t="str">
        <f>IF($B290="","",(IFERROR(VLOOKUP($B290,ROOST_SITE_INFO!$B$3:$S$501,6,FALSE),"")))</f>
        <v/>
      </c>
      <c r="P290" s="182" t="str">
        <f>IF($B290="","",(IFERROR(VLOOKUP($B290,ROOST_SITE_INFO!$B$3:$S$501,7,FALSE),"")))</f>
        <v/>
      </c>
      <c r="Q290" s="182" t="str">
        <f>IF($B290="","",(IFERROR(VLOOKUP($B290,ROOST_SITE_INFO!$B$3:$S$501,8,FALSE),"")))</f>
        <v/>
      </c>
      <c r="R290" s="182" t="str">
        <f>IF($B290="","",(IFERROR(VLOOKUP($B290,ROOST_SITE_INFO!$B$3:$S$501,9,FALSE),"")))</f>
        <v/>
      </c>
      <c r="S290" s="182" t="str">
        <f>IF($B290="","",(IFERROR(VLOOKUP($B290,ROOST_SITE_INFO!$B$3:$S$501,10,FALSE),"")))</f>
        <v/>
      </c>
      <c r="T290" s="182" t="str">
        <f>IF($B290="","",(IFERROR(VLOOKUP($B290,ROOST_SITE_INFO!$B$3:$S$501,11,FALSE),"")))</f>
        <v/>
      </c>
      <c r="U290" s="182" t="str">
        <f>IF($B290="","",(IFERROR(VLOOKUP($B290,ROOST_SITE_INFO!$B$3:$S$501,12,FALSE),"")))</f>
        <v/>
      </c>
      <c r="V290" s="182" t="str">
        <f>IF($B290="","",(IFERROR(VLOOKUP($B290,ROOST_SITE_INFO!$B$3:$S$501,13,FALSE),"")))</f>
        <v/>
      </c>
      <c r="W290" s="182" t="str">
        <f>IF($B290="","",(IFERROR(VLOOKUP($B290,ROOST_SITE_INFO!$B$3:$S$501,14,FALSE),"")))</f>
        <v/>
      </c>
      <c r="X290" s="182" t="str">
        <f>IF($B290="","",(IFERROR(VLOOKUP($B290,ROOST_SITE_INFO!$B$3:$S$501,15,FALSE),"")))</f>
        <v/>
      </c>
      <c r="Y290" s="182" t="str">
        <f>IF($B290="","",(IFERROR(VLOOKUP($B290,ROOST_SITE_INFO!$B$3:$S$501,16,FALSE),"")))</f>
        <v/>
      </c>
      <c r="Z290" s="182" t="str">
        <f>IF($B290="","",(IFERROR(VLOOKUP($B290,ROOST_SITE_INFO!$B$3:$S$501,17,FALSE),"")))</f>
        <v/>
      </c>
      <c r="AA290" s="182" t="str">
        <f>IF($B290="","",(IFERROR(VLOOKUP($B290,ROOST_SITE_INFO!$B$3:$S$501,18,FALSE),"")))</f>
        <v/>
      </c>
    </row>
    <row r="291" spans="1:27" x14ac:dyDescent="0.25">
      <c r="A291" s="180" t="str">
        <f>IF(ROOST_COUNT!B290=0,"",ROOST_COUNT!B290)</f>
        <v/>
      </c>
      <c r="B291" s="180" t="str">
        <f>IF(ROOST_COUNT!D290=0,"",ROOST_COUNT!D290)</f>
        <v/>
      </c>
      <c r="C291" s="180" t="str">
        <f>IF(ROOST_COUNT!C290=0,"",ROOST_COUNT!C290)</f>
        <v/>
      </c>
      <c r="D291" s="180" t="str">
        <f>IF(ROOST_COUNT!E290=0,"",ROOST_COUNT!E290)</f>
        <v/>
      </c>
      <c r="E291" s="181" t="str">
        <f>IF(ROOST_COUNT!F290=0,"",ROOST_COUNT!F290)</f>
        <v/>
      </c>
      <c r="F291" s="181" t="str">
        <f>IF(ROOST_COUNT!A290=0,"",ROOST_COUNT!A290)</f>
        <v/>
      </c>
      <c r="G291" s="182" t="str">
        <f>IF(ROOST_COUNT!G290=0,"",ROOST_COUNT!G290)</f>
        <v/>
      </c>
      <c r="H291" s="181" t="str">
        <f>IFERROR(VLOOKUP($A291,CAPTURE_DATA!$P$4:$T$500,3,FALSE),"")</f>
        <v/>
      </c>
      <c r="I291" s="181" t="str">
        <f>IFERROR(VLOOKUP($A291,CAPTURE_DATA!$P$4:$T$500,4,FALSE),"")</f>
        <v/>
      </c>
      <c r="J291" s="181" t="str">
        <f>IFERROR(VLOOKUP($A291,CAPTURE_DATA!$P$4:$T$500,5,FALSE),"")</f>
        <v/>
      </c>
      <c r="K291" s="181" t="str">
        <f>IFERROR(VLOOKUP($A291,CAPTURE_DATA!$P$4:$AC$500,14,FALSE),"")</f>
        <v/>
      </c>
      <c r="L291" s="182" t="str">
        <f>IF($B291="","",(IFERROR(VLOOKUP($B291,ROOST_SITE_INFO!$B$3:$S$501,3,FALSE),"")))</f>
        <v/>
      </c>
      <c r="M291" s="182" t="str">
        <f>IF($B291="","",(IFERROR(VLOOKUP($B291,ROOST_SITE_INFO!$B$3:$S$501,4,FALSE),"")))</f>
        <v/>
      </c>
      <c r="N291" s="182" t="str">
        <f>IF($B291="","",(IFERROR(VLOOKUP($B291,ROOST_SITE_INFO!$B$3:$S$501,5,FALSE),"")))</f>
        <v/>
      </c>
      <c r="O291" s="182" t="str">
        <f>IF($B291="","",(IFERROR(VLOOKUP($B291,ROOST_SITE_INFO!$B$3:$S$501,6,FALSE),"")))</f>
        <v/>
      </c>
      <c r="P291" s="182" t="str">
        <f>IF($B291="","",(IFERROR(VLOOKUP($B291,ROOST_SITE_INFO!$B$3:$S$501,7,FALSE),"")))</f>
        <v/>
      </c>
      <c r="Q291" s="182" t="str">
        <f>IF($B291="","",(IFERROR(VLOOKUP($B291,ROOST_SITE_INFO!$B$3:$S$501,8,FALSE),"")))</f>
        <v/>
      </c>
      <c r="R291" s="182" t="str">
        <f>IF($B291="","",(IFERROR(VLOOKUP($B291,ROOST_SITE_INFO!$B$3:$S$501,9,FALSE),"")))</f>
        <v/>
      </c>
      <c r="S291" s="182" t="str">
        <f>IF($B291="","",(IFERROR(VLOOKUP($B291,ROOST_SITE_INFO!$B$3:$S$501,10,FALSE),"")))</f>
        <v/>
      </c>
      <c r="T291" s="182" t="str">
        <f>IF($B291="","",(IFERROR(VLOOKUP($B291,ROOST_SITE_INFO!$B$3:$S$501,11,FALSE),"")))</f>
        <v/>
      </c>
      <c r="U291" s="182" t="str">
        <f>IF($B291="","",(IFERROR(VLOOKUP($B291,ROOST_SITE_INFO!$B$3:$S$501,12,FALSE),"")))</f>
        <v/>
      </c>
      <c r="V291" s="182" t="str">
        <f>IF($B291="","",(IFERROR(VLOOKUP($B291,ROOST_SITE_INFO!$B$3:$S$501,13,FALSE),"")))</f>
        <v/>
      </c>
      <c r="W291" s="182" t="str">
        <f>IF($B291="","",(IFERROR(VLOOKUP($B291,ROOST_SITE_INFO!$B$3:$S$501,14,FALSE),"")))</f>
        <v/>
      </c>
      <c r="X291" s="182" t="str">
        <f>IF($B291="","",(IFERROR(VLOOKUP($B291,ROOST_SITE_INFO!$B$3:$S$501,15,FALSE),"")))</f>
        <v/>
      </c>
      <c r="Y291" s="182" t="str">
        <f>IF($B291="","",(IFERROR(VLOOKUP($B291,ROOST_SITE_INFO!$B$3:$S$501,16,FALSE),"")))</f>
        <v/>
      </c>
      <c r="Z291" s="182" t="str">
        <f>IF($B291="","",(IFERROR(VLOOKUP($B291,ROOST_SITE_INFO!$B$3:$S$501,17,FALSE),"")))</f>
        <v/>
      </c>
      <c r="AA291" s="182" t="str">
        <f>IF($B291="","",(IFERROR(VLOOKUP($B291,ROOST_SITE_INFO!$B$3:$S$501,18,FALSE),"")))</f>
        <v/>
      </c>
    </row>
    <row r="292" spans="1:27" x14ac:dyDescent="0.25">
      <c r="A292" s="180" t="str">
        <f>IF(ROOST_COUNT!B291=0,"",ROOST_COUNT!B291)</f>
        <v/>
      </c>
      <c r="B292" s="180" t="str">
        <f>IF(ROOST_COUNT!D291=0,"",ROOST_COUNT!D291)</f>
        <v/>
      </c>
      <c r="C292" s="180" t="str">
        <f>IF(ROOST_COUNT!C291=0,"",ROOST_COUNT!C291)</f>
        <v/>
      </c>
      <c r="D292" s="180" t="str">
        <f>IF(ROOST_COUNT!E291=0,"",ROOST_COUNT!E291)</f>
        <v/>
      </c>
      <c r="E292" s="181" t="str">
        <f>IF(ROOST_COUNT!F291=0,"",ROOST_COUNT!F291)</f>
        <v/>
      </c>
      <c r="F292" s="181" t="str">
        <f>IF(ROOST_COUNT!A291=0,"",ROOST_COUNT!A291)</f>
        <v/>
      </c>
      <c r="G292" s="182" t="str">
        <f>IF(ROOST_COUNT!G291=0,"",ROOST_COUNT!G291)</f>
        <v/>
      </c>
      <c r="H292" s="181" t="str">
        <f>IFERROR(VLOOKUP($A292,CAPTURE_DATA!$P$4:$T$500,3,FALSE),"")</f>
        <v/>
      </c>
      <c r="I292" s="181" t="str">
        <f>IFERROR(VLOOKUP($A292,CAPTURE_DATA!$P$4:$T$500,4,FALSE),"")</f>
        <v/>
      </c>
      <c r="J292" s="181" t="str">
        <f>IFERROR(VLOOKUP($A292,CAPTURE_DATA!$P$4:$T$500,5,FALSE),"")</f>
        <v/>
      </c>
      <c r="K292" s="181" t="str">
        <f>IFERROR(VLOOKUP($A292,CAPTURE_DATA!$P$4:$AC$500,14,FALSE),"")</f>
        <v/>
      </c>
      <c r="L292" s="182" t="str">
        <f>IF($B292="","",(IFERROR(VLOOKUP($B292,ROOST_SITE_INFO!$B$3:$S$501,3,FALSE),"")))</f>
        <v/>
      </c>
      <c r="M292" s="182" t="str">
        <f>IF($B292="","",(IFERROR(VLOOKUP($B292,ROOST_SITE_INFO!$B$3:$S$501,4,FALSE),"")))</f>
        <v/>
      </c>
      <c r="N292" s="182" t="str">
        <f>IF($B292="","",(IFERROR(VLOOKUP($B292,ROOST_SITE_INFO!$B$3:$S$501,5,FALSE),"")))</f>
        <v/>
      </c>
      <c r="O292" s="182" t="str">
        <f>IF($B292="","",(IFERROR(VLOOKUP($B292,ROOST_SITE_INFO!$B$3:$S$501,6,FALSE),"")))</f>
        <v/>
      </c>
      <c r="P292" s="182" t="str">
        <f>IF($B292="","",(IFERROR(VLOOKUP($B292,ROOST_SITE_INFO!$B$3:$S$501,7,FALSE),"")))</f>
        <v/>
      </c>
      <c r="Q292" s="182" t="str">
        <f>IF($B292="","",(IFERROR(VLOOKUP($B292,ROOST_SITE_INFO!$B$3:$S$501,8,FALSE),"")))</f>
        <v/>
      </c>
      <c r="R292" s="182" t="str">
        <f>IF($B292="","",(IFERROR(VLOOKUP($B292,ROOST_SITE_INFO!$B$3:$S$501,9,FALSE),"")))</f>
        <v/>
      </c>
      <c r="S292" s="182" t="str">
        <f>IF($B292="","",(IFERROR(VLOOKUP($B292,ROOST_SITE_INFO!$B$3:$S$501,10,FALSE),"")))</f>
        <v/>
      </c>
      <c r="T292" s="182" t="str">
        <f>IF($B292="","",(IFERROR(VLOOKUP($B292,ROOST_SITE_INFO!$B$3:$S$501,11,FALSE),"")))</f>
        <v/>
      </c>
      <c r="U292" s="182" t="str">
        <f>IF($B292="","",(IFERROR(VLOOKUP($B292,ROOST_SITE_INFO!$B$3:$S$501,12,FALSE),"")))</f>
        <v/>
      </c>
      <c r="V292" s="182" t="str">
        <f>IF($B292="","",(IFERROR(VLOOKUP($B292,ROOST_SITE_INFO!$B$3:$S$501,13,FALSE),"")))</f>
        <v/>
      </c>
      <c r="W292" s="182" t="str">
        <f>IF($B292="","",(IFERROR(VLOOKUP($B292,ROOST_SITE_INFO!$B$3:$S$501,14,FALSE),"")))</f>
        <v/>
      </c>
      <c r="X292" s="182" t="str">
        <f>IF($B292="","",(IFERROR(VLOOKUP($B292,ROOST_SITE_INFO!$B$3:$S$501,15,FALSE),"")))</f>
        <v/>
      </c>
      <c r="Y292" s="182" t="str">
        <f>IF($B292="","",(IFERROR(VLOOKUP($B292,ROOST_SITE_INFO!$B$3:$S$501,16,FALSE),"")))</f>
        <v/>
      </c>
      <c r="Z292" s="182" t="str">
        <f>IF($B292="","",(IFERROR(VLOOKUP($B292,ROOST_SITE_INFO!$B$3:$S$501,17,FALSE),"")))</f>
        <v/>
      </c>
      <c r="AA292" s="182" t="str">
        <f>IF($B292="","",(IFERROR(VLOOKUP($B292,ROOST_SITE_INFO!$B$3:$S$501,18,FALSE),"")))</f>
        <v/>
      </c>
    </row>
    <row r="293" spans="1:27" x14ac:dyDescent="0.25">
      <c r="A293" s="180" t="str">
        <f>IF(ROOST_COUNT!B292=0,"",ROOST_COUNT!B292)</f>
        <v/>
      </c>
      <c r="B293" s="180" t="str">
        <f>IF(ROOST_COUNT!D292=0,"",ROOST_COUNT!D292)</f>
        <v/>
      </c>
      <c r="C293" s="180" t="str">
        <f>IF(ROOST_COUNT!C292=0,"",ROOST_COUNT!C292)</f>
        <v/>
      </c>
      <c r="D293" s="180" t="str">
        <f>IF(ROOST_COUNT!E292=0,"",ROOST_COUNT!E292)</f>
        <v/>
      </c>
      <c r="E293" s="181" t="str">
        <f>IF(ROOST_COUNT!F292=0,"",ROOST_COUNT!F292)</f>
        <v/>
      </c>
      <c r="F293" s="181" t="str">
        <f>IF(ROOST_COUNT!A292=0,"",ROOST_COUNT!A292)</f>
        <v/>
      </c>
      <c r="G293" s="182" t="str">
        <f>IF(ROOST_COUNT!G292=0,"",ROOST_COUNT!G292)</f>
        <v/>
      </c>
      <c r="H293" s="181" t="str">
        <f>IFERROR(VLOOKUP($A293,CAPTURE_DATA!$P$4:$T$500,3,FALSE),"")</f>
        <v/>
      </c>
      <c r="I293" s="181" t="str">
        <f>IFERROR(VLOOKUP($A293,CAPTURE_DATA!$P$4:$T$500,4,FALSE),"")</f>
        <v/>
      </c>
      <c r="J293" s="181" t="str">
        <f>IFERROR(VLOOKUP($A293,CAPTURE_DATA!$P$4:$T$500,5,FALSE),"")</f>
        <v/>
      </c>
      <c r="K293" s="181" t="str">
        <f>IFERROR(VLOOKUP($A293,CAPTURE_DATA!$P$4:$AC$500,14,FALSE),"")</f>
        <v/>
      </c>
      <c r="L293" s="182" t="str">
        <f>IF($B293="","",(IFERROR(VLOOKUP($B293,ROOST_SITE_INFO!$B$3:$S$501,3,FALSE),"")))</f>
        <v/>
      </c>
      <c r="M293" s="182" t="str">
        <f>IF($B293="","",(IFERROR(VLOOKUP($B293,ROOST_SITE_INFO!$B$3:$S$501,4,FALSE),"")))</f>
        <v/>
      </c>
      <c r="N293" s="182" t="str">
        <f>IF($B293="","",(IFERROR(VLOOKUP($B293,ROOST_SITE_INFO!$B$3:$S$501,5,FALSE),"")))</f>
        <v/>
      </c>
      <c r="O293" s="182" t="str">
        <f>IF($B293="","",(IFERROR(VLOOKUP($B293,ROOST_SITE_INFO!$B$3:$S$501,6,FALSE),"")))</f>
        <v/>
      </c>
      <c r="P293" s="182" t="str">
        <f>IF($B293="","",(IFERROR(VLOOKUP($B293,ROOST_SITE_INFO!$B$3:$S$501,7,FALSE),"")))</f>
        <v/>
      </c>
      <c r="Q293" s="182" t="str">
        <f>IF($B293="","",(IFERROR(VLOOKUP($B293,ROOST_SITE_INFO!$B$3:$S$501,8,FALSE),"")))</f>
        <v/>
      </c>
      <c r="R293" s="182" t="str">
        <f>IF($B293="","",(IFERROR(VLOOKUP($B293,ROOST_SITE_INFO!$B$3:$S$501,9,FALSE),"")))</f>
        <v/>
      </c>
      <c r="S293" s="182" t="str">
        <f>IF($B293="","",(IFERROR(VLOOKUP($B293,ROOST_SITE_INFO!$B$3:$S$501,10,FALSE),"")))</f>
        <v/>
      </c>
      <c r="T293" s="182" t="str">
        <f>IF($B293="","",(IFERROR(VLOOKUP($B293,ROOST_SITE_INFO!$B$3:$S$501,11,FALSE),"")))</f>
        <v/>
      </c>
      <c r="U293" s="182" t="str">
        <f>IF($B293="","",(IFERROR(VLOOKUP($B293,ROOST_SITE_INFO!$B$3:$S$501,12,FALSE),"")))</f>
        <v/>
      </c>
      <c r="V293" s="182" t="str">
        <f>IF($B293="","",(IFERROR(VLOOKUP($B293,ROOST_SITE_INFO!$B$3:$S$501,13,FALSE),"")))</f>
        <v/>
      </c>
      <c r="W293" s="182" t="str">
        <f>IF($B293="","",(IFERROR(VLOOKUP($B293,ROOST_SITE_INFO!$B$3:$S$501,14,FALSE),"")))</f>
        <v/>
      </c>
      <c r="X293" s="182" t="str">
        <f>IF($B293="","",(IFERROR(VLOOKUP($B293,ROOST_SITE_INFO!$B$3:$S$501,15,FALSE),"")))</f>
        <v/>
      </c>
      <c r="Y293" s="182" t="str">
        <f>IF($B293="","",(IFERROR(VLOOKUP($B293,ROOST_SITE_INFO!$B$3:$S$501,16,FALSE),"")))</f>
        <v/>
      </c>
      <c r="Z293" s="182" t="str">
        <f>IF($B293="","",(IFERROR(VLOOKUP($B293,ROOST_SITE_INFO!$B$3:$S$501,17,FALSE),"")))</f>
        <v/>
      </c>
      <c r="AA293" s="182" t="str">
        <f>IF($B293="","",(IFERROR(VLOOKUP($B293,ROOST_SITE_INFO!$B$3:$S$501,18,FALSE),"")))</f>
        <v/>
      </c>
    </row>
    <row r="294" spans="1:27" x14ac:dyDescent="0.25">
      <c r="A294" s="180" t="str">
        <f>IF(ROOST_COUNT!B293=0,"",ROOST_COUNT!B293)</f>
        <v/>
      </c>
      <c r="B294" s="180" t="str">
        <f>IF(ROOST_COUNT!D293=0,"",ROOST_COUNT!D293)</f>
        <v/>
      </c>
      <c r="C294" s="180" t="str">
        <f>IF(ROOST_COUNT!C293=0,"",ROOST_COUNT!C293)</f>
        <v/>
      </c>
      <c r="D294" s="180" t="str">
        <f>IF(ROOST_COUNT!E293=0,"",ROOST_COUNT!E293)</f>
        <v/>
      </c>
      <c r="E294" s="181" t="str">
        <f>IF(ROOST_COUNT!F293=0,"",ROOST_COUNT!F293)</f>
        <v/>
      </c>
      <c r="F294" s="181" t="str">
        <f>IF(ROOST_COUNT!A293=0,"",ROOST_COUNT!A293)</f>
        <v/>
      </c>
      <c r="G294" s="182" t="str">
        <f>IF(ROOST_COUNT!G293=0,"",ROOST_COUNT!G293)</f>
        <v/>
      </c>
      <c r="H294" s="181" t="str">
        <f>IFERROR(VLOOKUP($A294,CAPTURE_DATA!$P$4:$T$500,3,FALSE),"")</f>
        <v/>
      </c>
      <c r="I294" s="181" t="str">
        <f>IFERROR(VLOOKUP($A294,CAPTURE_DATA!$P$4:$T$500,4,FALSE),"")</f>
        <v/>
      </c>
      <c r="J294" s="181" t="str">
        <f>IFERROR(VLOOKUP($A294,CAPTURE_DATA!$P$4:$T$500,5,FALSE),"")</f>
        <v/>
      </c>
      <c r="K294" s="181" t="str">
        <f>IFERROR(VLOOKUP($A294,CAPTURE_DATA!$P$4:$AC$500,14,FALSE),"")</f>
        <v/>
      </c>
      <c r="L294" s="182" t="str">
        <f>IF($B294="","",(IFERROR(VLOOKUP($B294,ROOST_SITE_INFO!$B$3:$S$501,3,FALSE),"")))</f>
        <v/>
      </c>
      <c r="M294" s="182" t="str">
        <f>IF($B294="","",(IFERROR(VLOOKUP($B294,ROOST_SITE_INFO!$B$3:$S$501,4,FALSE),"")))</f>
        <v/>
      </c>
      <c r="N294" s="182" t="str">
        <f>IF($B294="","",(IFERROR(VLOOKUP($B294,ROOST_SITE_INFO!$B$3:$S$501,5,FALSE),"")))</f>
        <v/>
      </c>
      <c r="O294" s="182" t="str">
        <f>IF($B294="","",(IFERROR(VLOOKUP($B294,ROOST_SITE_INFO!$B$3:$S$501,6,FALSE),"")))</f>
        <v/>
      </c>
      <c r="P294" s="182" t="str">
        <f>IF($B294="","",(IFERROR(VLOOKUP($B294,ROOST_SITE_INFO!$B$3:$S$501,7,FALSE),"")))</f>
        <v/>
      </c>
      <c r="Q294" s="182" t="str">
        <f>IF($B294="","",(IFERROR(VLOOKUP($B294,ROOST_SITE_INFO!$B$3:$S$501,8,FALSE),"")))</f>
        <v/>
      </c>
      <c r="R294" s="182" t="str">
        <f>IF($B294="","",(IFERROR(VLOOKUP($B294,ROOST_SITE_INFO!$B$3:$S$501,9,FALSE),"")))</f>
        <v/>
      </c>
      <c r="S294" s="182" t="str">
        <f>IF($B294="","",(IFERROR(VLOOKUP($B294,ROOST_SITE_INFO!$B$3:$S$501,10,FALSE),"")))</f>
        <v/>
      </c>
      <c r="T294" s="182" t="str">
        <f>IF($B294="","",(IFERROR(VLOOKUP($B294,ROOST_SITE_INFO!$B$3:$S$501,11,FALSE),"")))</f>
        <v/>
      </c>
      <c r="U294" s="182" t="str">
        <f>IF($B294="","",(IFERROR(VLOOKUP($B294,ROOST_SITE_INFO!$B$3:$S$501,12,FALSE),"")))</f>
        <v/>
      </c>
      <c r="V294" s="182" t="str">
        <f>IF($B294="","",(IFERROR(VLOOKUP($B294,ROOST_SITE_INFO!$B$3:$S$501,13,FALSE),"")))</f>
        <v/>
      </c>
      <c r="W294" s="182" t="str">
        <f>IF($B294="","",(IFERROR(VLOOKUP($B294,ROOST_SITE_INFO!$B$3:$S$501,14,FALSE),"")))</f>
        <v/>
      </c>
      <c r="X294" s="182" t="str">
        <f>IF($B294="","",(IFERROR(VLOOKUP($B294,ROOST_SITE_INFO!$B$3:$S$501,15,FALSE),"")))</f>
        <v/>
      </c>
      <c r="Y294" s="182" t="str">
        <f>IF($B294="","",(IFERROR(VLOOKUP($B294,ROOST_SITE_INFO!$B$3:$S$501,16,FALSE),"")))</f>
        <v/>
      </c>
      <c r="Z294" s="182" t="str">
        <f>IF($B294="","",(IFERROR(VLOOKUP($B294,ROOST_SITE_INFO!$B$3:$S$501,17,FALSE),"")))</f>
        <v/>
      </c>
      <c r="AA294" s="182" t="str">
        <f>IF($B294="","",(IFERROR(VLOOKUP($B294,ROOST_SITE_INFO!$B$3:$S$501,18,FALSE),"")))</f>
        <v/>
      </c>
    </row>
    <row r="295" spans="1:27" x14ac:dyDescent="0.25">
      <c r="A295" s="180" t="str">
        <f>IF(ROOST_COUNT!B294=0,"",ROOST_COUNT!B294)</f>
        <v/>
      </c>
      <c r="B295" s="180" t="str">
        <f>IF(ROOST_COUNT!D294=0,"",ROOST_COUNT!D294)</f>
        <v/>
      </c>
      <c r="C295" s="180" t="str">
        <f>IF(ROOST_COUNT!C294=0,"",ROOST_COUNT!C294)</f>
        <v/>
      </c>
      <c r="D295" s="180" t="str">
        <f>IF(ROOST_COUNT!E294=0,"",ROOST_COUNT!E294)</f>
        <v/>
      </c>
      <c r="E295" s="181" t="str">
        <f>IF(ROOST_COUNT!F294=0,"",ROOST_COUNT!F294)</f>
        <v/>
      </c>
      <c r="F295" s="181" t="str">
        <f>IF(ROOST_COUNT!A294=0,"",ROOST_COUNT!A294)</f>
        <v/>
      </c>
      <c r="G295" s="182" t="str">
        <f>IF(ROOST_COUNT!G294=0,"",ROOST_COUNT!G294)</f>
        <v/>
      </c>
      <c r="H295" s="181" t="str">
        <f>IFERROR(VLOOKUP($A295,CAPTURE_DATA!$P$4:$T$500,3,FALSE),"")</f>
        <v/>
      </c>
      <c r="I295" s="181" t="str">
        <f>IFERROR(VLOOKUP($A295,CAPTURE_DATA!$P$4:$T$500,4,FALSE),"")</f>
        <v/>
      </c>
      <c r="J295" s="181" t="str">
        <f>IFERROR(VLOOKUP($A295,CAPTURE_DATA!$P$4:$T$500,5,FALSE),"")</f>
        <v/>
      </c>
      <c r="K295" s="181" t="str">
        <f>IFERROR(VLOOKUP($A295,CAPTURE_DATA!$P$4:$AC$500,14,FALSE),"")</f>
        <v/>
      </c>
      <c r="L295" s="182" t="str">
        <f>IF($B295="","",(IFERROR(VLOOKUP($B295,ROOST_SITE_INFO!$B$3:$S$501,3,FALSE),"")))</f>
        <v/>
      </c>
      <c r="M295" s="182" t="str">
        <f>IF($B295="","",(IFERROR(VLOOKUP($B295,ROOST_SITE_INFO!$B$3:$S$501,4,FALSE),"")))</f>
        <v/>
      </c>
      <c r="N295" s="182" t="str">
        <f>IF($B295="","",(IFERROR(VLOOKUP($B295,ROOST_SITE_INFO!$B$3:$S$501,5,FALSE),"")))</f>
        <v/>
      </c>
      <c r="O295" s="182" t="str">
        <f>IF($B295="","",(IFERROR(VLOOKUP($B295,ROOST_SITE_INFO!$B$3:$S$501,6,FALSE),"")))</f>
        <v/>
      </c>
      <c r="P295" s="182" t="str">
        <f>IF($B295="","",(IFERROR(VLOOKUP($B295,ROOST_SITE_INFO!$B$3:$S$501,7,FALSE),"")))</f>
        <v/>
      </c>
      <c r="Q295" s="182" t="str">
        <f>IF($B295="","",(IFERROR(VLOOKUP($B295,ROOST_SITE_INFO!$B$3:$S$501,8,FALSE),"")))</f>
        <v/>
      </c>
      <c r="R295" s="182" t="str">
        <f>IF($B295="","",(IFERROR(VLOOKUP($B295,ROOST_SITE_INFO!$B$3:$S$501,9,FALSE),"")))</f>
        <v/>
      </c>
      <c r="S295" s="182" t="str">
        <f>IF($B295="","",(IFERROR(VLOOKUP($B295,ROOST_SITE_INFO!$B$3:$S$501,10,FALSE),"")))</f>
        <v/>
      </c>
      <c r="T295" s="182" t="str">
        <f>IF($B295="","",(IFERROR(VLOOKUP($B295,ROOST_SITE_INFO!$B$3:$S$501,11,FALSE),"")))</f>
        <v/>
      </c>
      <c r="U295" s="182" t="str">
        <f>IF($B295="","",(IFERROR(VLOOKUP($B295,ROOST_SITE_INFO!$B$3:$S$501,12,FALSE),"")))</f>
        <v/>
      </c>
      <c r="V295" s="182" t="str">
        <f>IF($B295="","",(IFERROR(VLOOKUP($B295,ROOST_SITE_INFO!$B$3:$S$501,13,FALSE),"")))</f>
        <v/>
      </c>
      <c r="W295" s="182" t="str">
        <f>IF($B295="","",(IFERROR(VLOOKUP($B295,ROOST_SITE_INFO!$B$3:$S$501,14,FALSE),"")))</f>
        <v/>
      </c>
      <c r="X295" s="182" t="str">
        <f>IF($B295="","",(IFERROR(VLOOKUP($B295,ROOST_SITE_INFO!$B$3:$S$501,15,FALSE),"")))</f>
        <v/>
      </c>
      <c r="Y295" s="182" t="str">
        <f>IF($B295="","",(IFERROR(VLOOKUP($B295,ROOST_SITE_INFO!$B$3:$S$501,16,FALSE),"")))</f>
        <v/>
      </c>
      <c r="Z295" s="182" t="str">
        <f>IF($B295="","",(IFERROR(VLOOKUP($B295,ROOST_SITE_INFO!$B$3:$S$501,17,FALSE),"")))</f>
        <v/>
      </c>
      <c r="AA295" s="182" t="str">
        <f>IF($B295="","",(IFERROR(VLOOKUP($B295,ROOST_SITE_INFO!$B$3:$S$501,18,FALSE),"")))</f>
        <v/>
      </c>
    </row>
    <row r="296" spans="1:27" x14ac:dyDescent="0.25">
      <c r="A296" s="180" t="str">
        <f>IF(ROOST_COUNT!B295=0,"",ROOST_COUNT!B295)</f>
        <v/>
      </c>
      <c r="B296" s="180" t="str">
        <f>IF(ROOST_COUNT!D295=0,"",ROOST_COUNT!D295)</f>
        <v/>
      </c>
      <c r="C296" s="180" t="str">
        <f>IF(ROOST_COUNT!C295=0,"",ROOST_COUNT!C295)</f>
        <v/>
      </c>
      <c r="D296" s="180" t="str">
        <f>IF(ROOST_COUNT!E295=0,"",ROOST_COUNT!E295)</f>
        <v/>
      </c>
      <c r="E296" s="181" t="str">
        <f>IF(ROOST_COUNT!F295=0,"",ROOST_COUNT!F295)</f>
        <v/>
      </c>
      <c r="F296" s="181" t="str">
        <f>IF(ROOST_COUNT!A295=0,"",ROOST_COUNT!A295)</f>
        <v/>
      </c>
      <c r="G296" s="182" t="str">
        <f>IF(ROOST_COUNT!G295=0,"",ROOST_COUNT!G295)</f>
        <v/>
      </c>
      <c r="H296" s="181" t="str">
        <f>IFERROR(VLOOKUP($A296,CAPTURE_DATA!$P$4:$T$500,3,FALSE),"")</f>
        <v/>
      </c>
      <c r="I296" s="181" t="str">
        <f>IFERROR(VLOOKUP($A296,CAPTURE_DATA!$P$4:$T$500,4,FALSE),"")</f>
        <v/>
      </c>
      <c r="J296" s="181" t="str">
        <f>IFERROR(VLOOKUP($A296,CAPTURE_DATA!$P$4:$T$500,5,FALSE),"")</f>
        <v/>
      </c>
      <c r="K296" s="181" t="str">
        <f>IFERROR(VLOOKUP($A296,CAPTURE_DATA!$P$4:$AC$500,14,FALSE),"")</f>
        <v/>
      </c>
      <c r="L296" s="182" t="str">
        <f>IF($B296="","",(IFERROR(VLOOKUP($B296,ROOST_SITE_INFO!$B$3:$S$501,3,FALSE),"")))</f>
        <v/>
      </c>
      <c r="M296" s="182" t="str">
        <f>IF($B296="","",(IFERROR(VLOOKUP($B296,ROOST_SITE_INFO!$B$3:$S$501,4,FALSE),"")))</f>
        <v/>
      </c>
      <c r="N296" s="182" t="str">
        <f>IF($B296="","",(IFERROR(VLOOKUP($B296,ROOST_SITE_INFO!$B$3:$S$501,5,FALSE),"")))</f>
        <v/>
      </c>
      <c r="O296" s="182" t="str">
        <f>IF($B296="","",(IFERROR(VLOOKUP($B296,ROOST_SITE_INFO!$B$3:$S$501,6,FALSE),"")))</f>
        <v/>
      </c>
      <c r="P296" s="182" t="str">
        <f>IF($B296="","",(IFERROR(VLOOKUP($B296,ROOST_SITE_INFO!$B$3:$S$501,7,FALSE),"")))</f>
        <v/>
      </c>
      <c r="Q296" s="182" t="str">
        <f>IF($B296="","",(IFERROR(VLOOKUP($B296,ROOST_SITE_INFO!$B$3:$S$501,8,FALSE),"")))</f>
        <v/>
      </c>
      <c r="R296" s="182" t="str">
        <f>IF($B296="","",(IFERROR(VLOOKUP($B296,ROOST_SITE_INFO!$B$3:$S$501,9,FALSE),"")))</f>
        <v/>
      </c>
      <c r="S296" s="182" t="str">
        <f>IF($B296="","",(IFERROR(VLOOKUP($B296,ROOST_SITE_INFO!$B$3:$S$501,10,FALSE),"")))</f>
        <v/>
      </c>
      <c r="T296" s="182" t="str">
        <f>IF($B296="","",(IFERROR(VLOOKUP($B296,ROOST_SITE_INFO!$B$3:$S$501,11,FALSE),"")))</f>
        <v/>
      </c>
      <c r="U296" s="182" t="str">
        <f>IF($B296="","",(IFERROR(VLOOKUP($B296,ROOST_SITE_INFO!$B$3:$S$501,12,FALSE),"")))</f>
        <v/>
      </c>
      <c r="V296" s="182" t="str">
        <f>IF($B296="","",(IFERROR(VLOOKUP($B296,ROOST_SITE_INFO!$B$3:$S$501,13,FALSE),"")))</f>
        <v/>
      </c>
      <c r="W296" s="182" t="str">
        <f>IF($B296="","",(IFERROR(VLOOKUP($B296,ROOST_SITE_INFO!$B$3:$S$501,14,FALSE),"")))</f>
        <v/>
      </c>
      <c r="X296" s="182" t="str">
        <f>IF($B296="","",(IFERROR(VLOOKUP($B296,ROOST_SITE_INFO!$B$3:$S$501,15,FALSE),"")))</f>
        <v/>
      </c>
      <c r="Y296" s="182" t="str">
        <f>IF($B296="","",(IFERROR(VLOOKUP($B296,ROOST_SITE_INFO!$B$3:$S$501,16,FALSE),"")))</f>
        <v/>
      </c>
      <c r="Z296" s="182" t="str">
        <f>IF($B296="","",(IFERROR(VLOOKUP($B296,ROOST_SITE_INFO!$B$3:$S$501,17,FALSE),"")))</f>
        <v/>
      </c>
      <c r="AA296" s="182" t="str">
        <f>IF($B296="","",(IFERROR(VLOOKUP($B296,ROOST_SITE_INFO!$B$3:$S$501,18,FALSE),"")))</f>
        <v/>
      </c>
    </row>
    <row r="297" spans="1:27" x14ac:dyDescent="0.25">
      <c r="A297" s="180" t="str">
        <f>IF(ROOST_COUNT!B296=0,"",ROOST_COUNT!B296)</f>
        <v/>
      </c>
      <c r="B297" s="180" t="str">
        <f>IF(ROOST_COUNT!D296=0,"",ROOST_COUNT!D296)</f>
        <v/>
      </c>
      <c r="C297" s="180" t="str">
        <f>IF(ROOST_COUNT!C296=0,"",ROOST_COUNT!C296)</f>
        <v/>
      </c>
      <c r="D297" s="180" t="str">
        <f>IF(ROOST_COUNT!E296=0,"",ROOST_COUNT!E296)</f>
        <v/>
      </c>
      <c r="E297" s="181" t="str">
        <f>IF(ROOST_COUNT!F296=0,"",ROOST_COUNT!F296)</f>
        <v/>
      </c>
      <c r="F297" s="181" t="str">
        <f>IF(ROOST_COUNT!A296=0,"",ROOST_COUNT!A296)</f>
        <v/>
      </c>
      <c r="G297" s="182" t="str">
        <f>IF(ROOST_COUNT!G296=0,"",ROOST_COUNT!G296)</f>
        <v/>
      </c>
      <c r="H297" s="181" t="str">
        <f>IFERROR(VLOOKUP($A297,CAPTURE_DATA!$P$4:$T$500,3,FALSE),"")</f>
        <v/>
      </c>
      <c r="I297" s="181" t="str">
        <f>IFERROR(VLOOKUP($A297,CAPTURE_DATA!$P$4:$T$500,4,FALSE),"")</f>
        <v/>
      </c>
      <c r="J297" s="181" t="str">
        <f>IFERROR(VLOOKUP($A297,CAPTURE_DATA!$P$4:$T$500,5,FALSE),"")</f>
        <v/>
      </c>
      <c r="K297" s="181" t="str">
        <f>IFERROR(VLOOKUP($A297,CAPTURE_DATA!$P$4:$AC$500,14,FALSE),"")</f>
        <v/>
      </c>
      <c r="L297" s="182" t="str">
        <f>IF($B297="","",(IFERROR(VLOOKUP($B297,ROOST_SITE_INFO!$B$3:$S$501,3,FALSE),"")))</f>
        <v/>
      </c>
      <c r="M297" s="182" t="str">
        <f>IF($B297="","",(IFERROR(VLOOKUP($B297,ROOST_SITE_INFO!$B$3:$S$501,4,FALSE),"")))</f>
        <v/>
      </c>
      <c r="N297" s="182" t="str">
        <f>IF($B297="","",(IFERROR(VLOOKUP($B297,ROOST_SITE_INFO!$B$3:$S$501,5,FALSE),"")))</f>
        <v/>
      </c>
      <c r="O297" s="182" t="str">
        <f>IF($B297="","",(IFERROR(VLOOKUP($B297,ROOST_SITE_INFO!$B$3:$S$501,6,FALSE),"")))</f>
        <v/>
      </c>
      <c r="P297" s="182" t="str">
        <f>IF($B297="","",(IFERROR(VLOOKUP($B297,ROOST_SITE_INFO!$B$3:$S$501,7,FALSE),"")))</f>
        <v/>
      </c>
      <c r="Q297" s="182" t="str">
        <f>IF($B297="","",(IFERROR(VLOOKUP($B297,ROOST_SITE_INFO!$B$3:$S$501,8,FALSE),"")))</f>
        <v/>
      </c>
      <c r="R297" s="182" t="str">
        <f>IF($B297="","",(IFERROR(VLOOKUP($B297,ROOST_SITE_INFO!$B$3:$S$501,9,FALSE),"")))</f>
        <v/>
      </c>
      <c r="S297" s="182" t="str">
        <f>IF($B297="","",(IFERROR(VLOOKUP($B297,ROOST_SITE_INFO!$B$3:$S$501,10,FALSE),"")))</f>
        <v/>
      </c>
      <c r="T297" s="182" t="str">
        <f>IF($B297="","",(IFERROR(VLOOKUP($B297,ROOST_SITE_INFO!$B$3:$S$501,11,FALSE),"")))</f>
        <v/>
      </c>
      <c r="U297" s="182" t="str">
        <f>IF($B297="","",(IFERROR(VLOOKUP($B297,ROOST_SITE_INFO!$B$3:$S$501,12,FALSE),"")))</f>
        <v/>
      </c>
      <c r="V297" s="182" t="str">
        <f>IF($B297="","",(IFERROR(VLOOKUP($B297,ROOST_SITE_INFO!$B$3:$S$501,13,FALSE),"")))</f>
        <v/>
      </c>
      <c r="W297" s="182" t="str">
        <f>IF($B297="","",(IFERROR(VLOOKUP($B297,ROOST_SITE_INFO!$B$3:$S$501,14,FALSE),"")))</f>
        <v/>
      </c>
      <c r="X297" s="182" t="str">
        <f>IF($B297="","",(IFERROR(VLOOKUP($B297,ROOST_SITE_INFO!$B$3:$S$501,15,FALSE),"")))</f>
        <v/>
      </c>
      <c r="Y297" s="182" t="str">
        <f>IF($B297="","",(IFERROR(VLOOKUP($B297,ROOST_SITE_INFO!$B$3:$S$501,16,FALSE),"")))</f>
        <v/>
      </c>
      <c r="Z297" s="182" t="str">
        <f>IF($B297="","",(IFERROR(VLOOKUP($B297,ROOST_SITE_INFO!$B$3:$S$501,17,FALSE),"")))</f>
        <v/>
      </c>
      <c r="AA297" s="182" t="str">
        <f>IF($B297="","",(IFERROR(VLOOKUP($B297,ROOST_SITE_INFO!$B$3:$S$501,18,FALSE),"")))</f>
        <v/>
      </c>
    </row>
    <row r="298" spans="1:27" x14ac:dyDescent="0.25">
      <c r="A298" s="180" t="str">
        <f>IF(ROOST_COUNT!B297=0,"",ROOST_COUNT!B297)</f>
        <v/>
      </c>
      <c r="B298" s="180" t="str">
        <f>IF(ROOST_COUNT!D297=0,"",ROOST_COUNT!D297)</f>
        <v/>
      </c>
      <c r="C298" s="180" t="str">
        <f>IF(ROOST_COUNT!C297=0,"",ROOST_COUNT!C297)</f>
        <v/>
      </c>
      <c r="D298" s="180" t="str">
        <f>IF(ROOST_COUNT!E297=0,"",ROOST_COUNT!E297)</f>
        <v/>
      </c>
      <c r="E298" s="181" t="str">
        <f>IF(ROOST_COUNT!F297=0,"",ROOST_COUNT!F297)</f>
        <v/>
      </c>
      <c r="F298" s="181" t="str">
        <f>IF(ROOST_COUNT!A297=0,"",ROOST_COUNT!A297)</f>
        <v/>
      </c>
      <c r="G298" s="182" t="str">
        <f>IF(ROOST_COUNT!G297=0,"",ROOST_COUNT!G297)</f>
        <v/>
      </c>
      <c r="H298" s="181" t="str">
        <f>IFERROR(VLOOKUP($A298,CAPTURE_DATA!$P$4:$T$500,3,FALSE),"")</f>
        <v/>
      </c>
      <c r="I298" s="181" t="str">
        <f>IFERROR(VLOOKUP($A298,CAPTURE_DATA!$P$4:$T$500,4,FALSE),"")</f>
        <v/>
      </c>
      <c r="J298" s="181" t="str">
        <f>IFERROR(VLOOKUP($A298,CAPTURE_DATA!$P$4:$T$500,5,FALSE),"")</f>
        <v/>
      </c>
      <c r="K298" s="181" t="str">
        <f>IFERROR(VLOOKUP($A298,CAPTURE_DATA!$P$4:$AC$500,14,FALSE),"")</f>
        <v/>
      </c>
      <c r="L298" s="182" t="str">
        <f>IF($B298="","",(IFERROR(VLOOKUP($B298,ROOST_SITE_INFO!$B$3:$S$501,3,FALSE),"")))</f>
        <v/>
      </c>
      <c r="M298" s="182" t="str">
        <f>IF($B298="","",(IFERROR(VLOOKUP($B298,ROOST_SITE_INFO!$B$3:$S$501,4,FALSE),"")))</f>
        <v/>
      </c>
      <c r="N298" s="182" t="str">
        <f>IF($B298="","",(IFERROR(VLOOKUP($B298,ROOST_SITE_INFO!$B$3:$S$501,5,FALSE),"")))</f>
        <v/>
      </c>
      <c r="O298" s="182" t="str">
        <f>IF($B298="","",(IFERROR(VLOOKUP($B298,ROOST_SITE_INFO!$B$3:$S$501,6,FALSE),"")))</f>
        <v/>
      </c>
      <c r="P298" s="182" t="str">
        <f>IF($B298="","",(IFERROR(VLOOKUP($B298,ROOST_SITE_INFO!$B$3:$S$501,7,FALSE),"")))</f>
        <v/>
      </c>
      <c r="Q298" s="182" t="str">
        <f>IF($B298="","",(IFERROR(VLOOKUP($B298,ROOST_SITE_INFO!$B$3:$S$501,8,FALSE),"")))</f>
        <v/>
      </c>
      <c r="R298" s="182" t="str">
        <f>IF($B298="","",(IFERROR(VLOOKUP($B298,ROOST_SITE_INFO!$B$3:$S$501,9,FALSE),"")))</f>
        <v/>
      </c>
      <c r="S298" s="182" t="str">
        <f>IF($B298="","",(IFERROR(VLOOKUP($B298,ROOST_SITE_INFO!$B$3:$S$501,10,FALSE),"")))</f>
        <v/>
      </c>
      <c r="T298" s="182" t="str">
        <f>IF($B298="","",(IFERROR(VLOOKUP($B298,ROOST_SITE_INFO!$B$3:$S$501,11,FALSE),"")))</f>
        <v/>
      </c>
      <c r="U298" s="182" t="str">
        <f>IF($B298="","",(IFERROR(VLOOKUP($B298,ROOST_SITE_INFO!$B$3:$S$501,12,FALSE),"")))</f>
        <v/>
      </c>
      <c r="V298" s="182" t="str">
        <f>IF($B298="","",(IFERROR(VLOOKUP($B298,ROOST_SITE_INFO!$B$3:$S$501,13,FALSE),"")))</f>
        <v/>
      </c>
      <c r="W298" s="182" t="str">
        <f>IF($B298="","",(IFERROR(VLOOKUP($B298,ROOST_SITE_INFO!$B$3:$S$501,14,FALSE),"")))</f>
        <v/>
      </c>
      <c r="X298" s="182" t="str">
        <f>IF($B298="","",(IFERROR(VLOOKUP($B298,ROOST_SITE_INFO!$B$3:$S$501,15,FALSE),"")))</f>
        <v/>
      </c>
      <c r="Y298" s="182" t="str">
        <f>IF($B298="","",(IFERROR(VLOOKUP($B298,ROOST_SITE_INFO!$B$3:$S$501,16,FALSE),"")))</f>
        <v/>
      </c>
      <c r="Z298" s="182" t="str">
        <f>IF($B298="","",(IFERROR(VLOOKUP($B298,ROOST_SITE_INFO!$B$3:$S$501,17,FALSE),"")))</f>
        <v/>
      </c>
      <c r="AA298" s="182" t="str">
        <f>IF($B298="","",(IFERROR(VLOOKUP($B298,ROOST_SITE_INFO!$B$3:$S$501,18,FALSE),"")))</f>
        <v/>
      </c>
    </row>
    <row r="299" spans="1:27" x14ac:dyDescent="0.25">
      <c r="A299" s="180" t="str">
        <f>IF(ROOST_COUNT!B298=0,"",ROOST_COUNT!B298)</f>
        <v/>
      </c>
      <c r="B299" s="180" t="str">
        <f>IF(ROOST_COUNT!D298=0,"",ROOST_COUNT!D298)</f>
        <v/>
      </c>
      <c r="C299" s="180" t="str">
        <f>IF(ROOST_COUNT!C298=0,"",ROOST_COUNT!C298)</f>
        <v/>
      </c>
      <c r="D299" s="180" t="str">
        <f>IF(ROOST_COUNT!E298=0,"",ROOST_COUNT!E298)</f>
        <v/>
      </c>
      <c r="E299" s="181" t="str">
        <f>IF(ROOST_COUNT!F298=0,"",ROOST_COUNT!F298)</f>
        <v/>
      </c>
      <c r="F299" s="181" t="str">
        <f>IF(ROOST_COUNT!A298=0,"",ROOST_COUNT!A298)</f>
        <v/>
      </c>
      <c r="G299" s="182" t="str">
        <f>IF(ROOST_COUNT!G298=0,"",ROOST_COUNT!G298)</f>
        <v/>
      </c>
      <c r="H299" s="181" t="str">
        <f>IFERROR(VLOOKUP($A299,CAPTURE_DATA!$P$4:$T$500,3,FALSE),"")</f>
        <v/>
      </c>
      <c r="I299" s="181" t="str">
        <f>IFERROR(VLOOKUP($A299,CAPTURE_DATA!$P$4:$T$500,4,FALSE),"")</f>
        <v/>
      </c>
      <c r="J299" s="181" t="str">
        <f>IFERROR(VLOOKUP($A299,CAPTURE_DATA!$P$4:$T$500,5,FALSE),"")</f>
        <v/>
      </c>
      <c r="K299" s="181" t="str">
        <f>IFERROR(VLOOKUP($A299,CAPTURE_DATA!$P$4:$AC$500,14,FALSE),"")</f>
        <v/>
      </c>
      <c r="L299" s="182" t="str">
        <f>IF($B299="","",(IFERROR(VLOOKUP($B299,ROOST_SITE_INFO!$B$3:$S$501,3,FALSE),"")))</f>
        <v/>
      </c>
      <c r="M299" s="182" t="str">
        <f>IF($B299="","",(IFERROR(VLOOKUP($B299,ROOST_SITE_INFO!$B$3:$S$501,4,FALSE),"")))</f>
        <v/>
      </c>
      <c r="N299" s="182" t="str">
        <f>IF($B299="","",(IFERROR(VLOOKUP($B299,ROOST_SITE_INFO!$B$3:$S$501,5,FALSE),"")))</f>
        <v/>
      </c>
      <c r="O299" s="182" t="str">
        <f>IF($B299="","",(IFERROR(VLOOKUP($B299,ROOST_SITE_INFO!$B$3:$S$501,6,FALSE),"")))</f>
        <v/>
      </c>
      <c r="P299" s="182" t="str">
        <f>IF($B299="","",(IFERROR(VLOOKUP($B299,ROOST_SITE_INFO!$B$3:$S$501,7,FALSE),"")))</f>
        <v/>
      </c>
      <c r="Q299" s="182" t="str">
        <f>IF($B299="","",(IFERROR(VLOOKUP($B299,ROOST_SITE_INFO!$B$3:$S$501,8,FALSE),"")))</f>
        <v/>
      </c>
      <c r="R299" s="182" t="str">
        <f>IF($B299="","",(IFERROR(VLOOKUP($B299,ROOST_SITE_INFO!$B$3:$S$501,9,FALSE),"")))</f>
        <v/>
      </c>
      <c r="S299" s="182" t="str">
        <f>IF($B299="","",(IFERROR(VLOOKUP($B299,ROOST_SITE_INFO!$B$3:$S$501,10,FALSE),"")))</f>
        <v/>
      </c>
      <c r="T299" s="182" t="str">
        <f>IF($B299="","",(IFERROR(VLOOKUP($B299,ROOST_SITE_INFO!$B$3:$S$501,11,FALSE),"")))</f>
        <v/>
      </c>
      <c r="U299" s="182" t="str">
        <f>IF($B299="","",(IFERROR(VLOOKUP($B299,ROOST_SITE_INFO!$B$3:$S$501,12,FALSE),"")))</f>
        <v/>
      </c>
      <c r="V299" s="182" t="str">
        <f>IF($B299="","",(IFERROR(VLOOKUP($B299,ROOST_SITE_INFO!$B$3:$S$501,13,FALSE),"")))</f>
        <v/>
      </c>
      <c r="W299" s="182" t="str">
        <f>IF($B299="","",(IFERROR(VLOOKUP($B299,ROOST_SITE_INFO!$B$3:$S$501,14,FALSE),"")))</f>
        <v/>
      </c>
      <c r="X299" s="182" t="str">
        <f>IF($B299="","",(IFERROR(VLOOKUP($B299,ROOST_SITE_INFO!$B$3:$S$501,15,FALSE),"")))</f>
        <v/>
      </c>
      <c r="Y299" s="182" t="str">
        <f>IF($B299="","",(IFERROR(VLOOKUP($B299,ROOST_SITE_INFO!$B$3:$S$501,16,FALSE),"")))</f>
        <v/>
      </c>
      <c r="Z299" s="182" t="str">
        <f>IF($B299="","",(IFERROR(VLOOKUP($B299,ROOST_SITE_INFO!$B$3:$S$501,17,FALSE),"")))</f>
        <v/>
      </c>
      <c r="AA299" s="182" t="str">
        <f>IF($B299="","",(IFERROR(VLOOKUP($B299,ROOST_SITE_INFO!$B$3:$S$501,18,FALSE),"")))</f>
        <v/>
      </c>
    </row>
    <row r="300" spans="1:27" x14ac:dyDescent="0.25">
      <c r="A300" s="180" t="str">
        <f>IF(ROOST_COUNT!B299=0,"",ROOST_COUNT!B299)</f>
        <v/>
      </c>
      <c r="B300" s="180" t="str">
        <f>IF(ROOST_COUNT!D299=0,"",ROOST_COUNT!D299)</f>
        <v/>
      </c>
      <c r="C300" s="180" t="str">
        <f>IF(ROOST_COUNT!C299=0,"",ROOST_COUNT!C299)</f>
        <v/>
      </c>
      <c r="D300" s="180" t="str">
        <f>IF(ROOST_COUNT!E299=0,"",ROOST_COUNT!E299)</f>
        <v/>
      </c>
      <c r="E300" s="181" t="str">
        <f>IF(ROOST_COUNT!F299=0,"",ROOST_COUNT!F299)</f>
        <v/>
      </c>
      <c r="F300" s="181" t="str">
        <f>IF(ROOST_COUNT!A299=0,"",ROOST_COUNT!A299)</f>
        <v/>
      </c>
      <c r="G300" s="182" t="str">
        <f>IF(ROOST_COUNT!G299=0,"",ROOST_COUNT!G299)</f>
        <v/>
      </c>
      <c r="H300" s="181" t="str">
        <f>IFERROR(VLOOKUP($A300,CAPTURE_DATA!$P$4:$T$500,3,FALSE),"")</f>
        <v/>
      </c>
      <c r="I300" s="181" t="str">
        <f>IFERROR(VLOOKUP($A300,CAPTURE_DATA!$P$4:$T$500,4,FALSE),"")</f>
        <v/>
      </c>
      <c r="J300" s="181" t="str">
        <f>IFERROR(VLOOKUP($A300,CAPTURE_DATA!$P$4:$T$500,5,FALSE),"")</f>
        <v/>
      </c>
      <c r="K300" s="181" t="str">
        <f>IFERROR(VLOOKUP($A300,CAPTURE_DATA!$P$4:$AC$500,14,FALSE),"")</f>
        <v/>
      </c>
      <c r="L300" s="182" t="str">
        <f>IF($B300="","",(IFERROR(VLOOKUP($B300,ROOST_SITE_INFO!$B$3:$S$501,3,FALSE),"")))</f>
        <v/>
      </c>
      <c r="M300" s="182" t="str">
        <f>IF($B300="","",(IFERROR(VLOOKUP($B300,ROOST_SITE_INFO!$B$3:$S$501,4,FALSE),"")))</f>
        <v/>
      </c>
      <c r="N300" s="182" t="str">
        <f>IF($B300="","",(IFERROR(VLOOKUP($B300,ROOST_SITE_INFO!$B$3:$S$501,5,FALSE),"")))</f>
        <v/>
      </c>
      <c r="O300" s="182" t="str">
        <f>IF($B300="","",(IFERROR(VLOOKUP($B300,ROOST_SITE_INFO!$B$3:$S$501,6,FALSE),"")))</f>
        <v/>
      </c>
      <c r="P300" s="182" t="str">
        <f>IF($B300="","",(IFERROR(VLOOKUP($B300,ROOST_SITE_INFO!$B$3:$S$501,7,FALSE),"")))</f>
        <v/>
      </c>
      <c r="Q300" s="182" t="str">
        <f>IF($B300="","",(IFERROR(VLOOKUP($B300,ROOST_SITE_INFO!$B$3:$S$501,8,FALSE),"")))</f>
        <v/>
      </c>
      <c r="R300" s="182" t="str">
        <f>IF($B300="","",(IFERROR(VLOOKUP($B300,ROOST_SITE_INFO!$B$3:$S$501,9,FALSE),"")))</f>
        <v/>
      </c>
      <c r="S300" s="182" t="str">
        <f>IF($B300="","",(IFERROR(VLOOKUP($B300,ROOST_SITE_INFO!$B$3:$S$501,10,FALSE),"")))</f>
        <v/>
      </c>
      <c r="T300" s="182" t="str">
        <f>IF($B300="","",(IFERROR(VLOOKUP($B300,ROOST_SITE_INFO!$B$3:$S$501,11,FALSE),"")))</f>
        <v/>
      </c>
      <c r="U300" s="182" t="str">
        <f>IF($B300="","",(IFERROR(VLOOKUP($B300,ROOST_SITE_INFO!$B$3:$S$501,12,FALSE),"")))</f>
        <v/>
      </c>
      <c r="V300" s="182" t="str">
        <f>IF($B300="","",(IFERROR(VLOOKUP($B300,ROOST_SITE_INFO!$B$3:$S$501,13,FALSE),"")))</f>
        <v/>
      </c>
      <c r="W300" s="182" t="str">
        <f>IF($B300="","",(IFERROR(VLOOKUP($B300,ROOST_SITE_INFO!$B$3:$S$501,14,FALSE),"")))</f>
        <v/>
      </c>
      <c r="X300" s="182" t="str">
        <f>IF($B300="","",(IFERROR(VLOOKUP($B300,ROOST_SITE_INFO!$B$3:$S$501,15,FALSE),"")))</f>
        <v/>
      </c>
      <c r="Y300" s="182" t="str">
        <f>IF($B300="","",(IFERROR(VLOOKUP($B300,ROOST_SITE_INFO!$B$3:$S$501,16,FALSE),"")))</f>
        <v/>
      </c>
      <c r="Z300" s="182" t="str">
        <f>IF($B300="","",(IFERROR(VLOOKUP($B300,ROOST_SITE_INFO!$B$3:$S$501,17,FALSE),"")))</f>
        <v/>
      </c>
      <c r="AA300" s="182" t="str">
        <f>IF($B300="","",(IFERROR(VLOOKUP($B300,ROOST_SITE_INFO!$B$3:$S$501,18,FALSE),"")))</f>
        <v/>
      </c>
    </row>
    <row r="301" spans="1:27" x14ac:dyDescent="0.25">
      <c r="A301" s="180" t="str">
        <f>IF(ROOST_COUNT!B300=0,"",ROOST_COUNT!B300)</f>
        <v/>
      </c>
      <c r="B301" s="180" t="str">
        <f>IF(ROOST_COUNT!D300=0,"",ROOST_COUNT!D300)</f>
        <v/>
      </c>
      <c r="C301" s="180" t="str">
        <f>IF(ROOST_COUNT!C300=0,"",ROOST_COUNT!C300)</f>
        <v/>
      </c>
      <c r="D301" s="180" t="str">
        <f>IF(ROOST_COUNT!E300=0,"",ROOST_COUNT!E300)</f>
        <v/>
      </c>
      <c r="E301" s="181" t="str">
        <f>IF(ROOST_COUNT!F300=0,"",ROOST_COUNT!F300)</f>
        <v/>
      </c>
      <c r="F301" s="181" t="str">
        <f>IF(ROOST_COUNT!A300=0,"",ROOST_COUNT!A300)</f>
        <v/>
      </c>
      <c r="G301" s="182" t="str">
        <f>IF(ROOST_COUNT!G300=0,"",ROOST_COUNT!G300)</f>
        <v/>
      </c>
      <c r="H301" s="181" t="str">
        <f>IFERROR(VLOOKUP($A301,CAPTURE_DATA!$P$4:$T$500,3,FALSE),"")</f>
        <v/>
      </c>
      <c r="I301" s="181" t="str">
        <f>IFERROR(VLOOKUP($A301,CAPTURE_DATA!$P$4:$T$500,4,FALSE),"")</f>
        <v/>
      </c>
      <c r="J301" s="181" t="str">
        <f>IFERROR(VLOOKUP($A301,CAPTURE_DATA!$P$4:$T$500,5,FALSE),"")</f>
        <v/>
      </c>
      <c r="K301" s="181" t="str">
        <f>IFERROR(VLOOKUP($A301,CAPTURE_DATA!$P$4:$AC$500,14,FALSE),"")</f>
        <v/>
      </c>
      <c r="L301" s="182" t="str">
        <f>IF($B301="","",(IFERROR(VLOOKUP($B301,ROOST_SITE_INFO!$B$3:$S$501,3,FALSE),"")))</f>
        <v/>
      </c>
      <c r="M301" s="182" t="str">
        <f>IF($B301="","",(IFERROR(VLOOKUP($B301,ROOST_SITE_INFO!$B$3:$S$501,4,FALSE),"")))</f>
        <v/>
      </c>
      <c r="N301" s="182" t="str">
        <f>IF($B301="","",(IFERROR(VLOOKUP($B301,ROOST_SITE_INFO!$B$3:$S$501,5,FALSE),"")))</f>
        <v/>
      </c>
      <c r="O301" s="182" t="str">
        <f>IF($B301="","",(IFERROR(VLOOKUP($B301,ROOST_SITE_INFO!$B$3:$S$501,6,FALSE),"")))</f>
        <v/>
      </c>
      <c r="P301" s="182" t="str">
        <f>IF($B301="","",(IFERROR(VLOOKUP($B301,ROOST_SITE_INFO!$B$3:$S$501,7,FALSE),"")))</f>
        <v/>
      </c>
      <c r="Q301" s="182" t="str">
        <f>IF($B301="","",(IFERROR(VLOOKUP($B301,ROOST_SITE_INFO!$B$3:$S$501,8,FALSE),"")))</f>
        <v/>
      </c>
      <c r="R301" s="182" t="str">
        <f>IF($B301="","",(IFERROR(VLOOKUP($B301,ROOST_SITE_INFO!$B$3:$S$501,9,FALSE),"")))</f>
        <v/>
      </c>
      <c r="S301" s="182" t="str">
        <f>IF($B301="","",(IFERROR(VLOOKUP($B301,ROOST_SITE_INFO!$B$3:$S$501,10,FALSE),"")))</f>
        <v/>
      </c>
      <c r="T301" s="182" t="str">
        <f>IF($B301="","",(IFERROR(VLOOKUP($B301,ROOST_SITE_INFO!$B$3:$S$501,11,FALSE),"")))</f>
        <v/>
      </c>
      <c r="U301" s="182" t="str">
        <f>IF($B301="","",(IFERROR(VLOOKUP($B301,ROOST_SITE_INFO!$B$3:$S$501,12,FALSE),"")))</f>
        <v/>
      </c>
      <c r="V301" s="182" t="str">
        <f>IF($B301="","",(IFERROR(VLOOKUP($B301,ROOST_SITE_INFO!$B$3:$S$501,13,FALSE),"")))</f>
        <v/>
      </c>
      <c r="W301" s="182" t="str">
        <f>IF($B301="","",(IFERROR(VLOOKUP($B301,ROOST_SITE_INFO!$B$3:$S$501,14,FALSE),"")))</f>
        <v/>
      </c>
      <c r="X301" s="182" t="str">
        <f>IF($B301="","",(IFERROR(VLOOKUP($B301,ROOST_SITE_INFO!$B$3:$S$501,15,FALSE),"")))</f>
        <v/>
      </c>
      <c r="Y301" s="182" t="str">
        <f>IF($B301="","",(IFERROR(VLOOKUP($B301,ROOST_SITE_INFO!$B$3:$S$501,16,FALSE),"")))</f>
        <v/>
      </c>
      <c r="Z301" s="182" t="str">
        <f>IF($B301="","",(IFERROR(VLOOKUP($B301,ROOST_SITE_INFO!$B$3:$S$501,17,FALSE),"")))</f>
        <v/>
      </c>
      <c r="AA301" s="182" t="str">
        <f>IF($B301="","",(IFERROR(VLOOKUP($B301,ROOST_SITE_INFO!$B$3:$S$501,18,FALSE),"")))</f>
        <v/>
      </c>
    </row>
    <row r="302" spans="1:27" x14ac:dyDescent="0.25">
      <c r="A302" s="180" t="str">
        <f>IF(ROOST_COUNT!B301=0,"",ROOST_COUNT!B301)</f>
        <v/>
      </c>
      <c r="B302" s="180" t="str">
        <f>IF(ROOST_COUNT!D301=0,"",ROOST_COUNT!D301)</f>
        <v/>
      </c>
      <c r="C302" s="180" t="str">
        <f>IF(ROOST_COUNT!C301=0,"",ROOST_COUNT!C301)</f>
        <v/>
      </c>
      <c r="D302" s="180" t="str">
        <f>IF(ROOST_COUNT!E301=0,"",ROOST_COUNT!E301)</f>
        <v/>
      </c>
      <c r="E302" s="181" t="str">
        <f>IF(ROOST_COUNT!F301=0,"",ROOST_COUNT!F301)</f>
        <v/>
      </c>
      <c r="F302" s="181" t="str">
        <f>IF(ROOST_COUNT!A301=0,"",ROOST_COUNT!A301)</f>
        <v/>
      </c>
      <c r="G302" s="182" t="str">
        <f>IF(ROOST_COUNT!G301=0,"",ROOST_COUNT!G301)</f>
        <v/>
      </c>
      <c r="H302" s="181" t="str">
        <f>IFERROR(VLOOKUP($A302,CAPTURE_DATA!$P$4:$T$500,3,FALSE),"")</f>
        <v/>
      </c>
      <c r="I302" s="181" t="str">
        <f>IFERROR(VLOOKUP($A302,CAPTURE_DATA!$P$4:$T$500,4,FALSE),"")</f>
        <v/>
      </c>
      <c r="J302" s="181" t="str">
        <f>IFERROR(VLOOKUP($A302,CAPTURE_DATA!$P$4:$T$500,5,FALSE),"")</f>
        <v/>
      </c>
      <c r="K302" s="181" t="str">
        <f>IFERROR(VLOOKUP($A302,CAPTURE_DATA!$P$4:$AC$500,14,FALSE),"")</f>
        <v/>
      </c>
      <c r="L302" s="182" t="str">
        <f>IF($B302="","",(IFERROR(VLOOKUP($B302,ROOST_SITE_INFO!$B$3:$S$501,3,FALSE),"")))</f>
        <v/>
      </c>
      <c r="M302" s="182" t="str">
        <f>IF($B302="","",(IFERROR(VLOOKUP($B302,ROOST_SITE_INFO!$B$3:$S$501,4,FALSE),"")))</f>
        <v/>
      </c>
      <c r="N302" s="182" t="str">
        <f>IF($B302="","",(IFERROR(VLOOKUP($B302,ROOST_SITE_INFO!$B$3:$S$501,5,FALSE),"")))</f>
        <v/>
      </c>
      <c r="O302" s="182" t="str">
        <f>IF($B302="","",(IFERROR(VLOOKUP($B302,ROOST_SITE_INFO!$B$3:$S$501,6,FALSE),"")))</f>
        <v/>
      </c>
      <c r="P302" s="182" t="str">
        <f>IF($B302="","",(IFERROR(VLOOKUP($B302,ROOST_SITE_INFO!$B$3:$S$501,7,FALSE),"")))</f>
        <v/>
      </c>
      <c r="Q302" s="182" t="str">
        <f>IF($B302="","",(IFERROR(VLOOKUP($B302,ROOST_SITE_INFO!$B$3:$S$501,8,FALSE),"")))</f>
        <v/>
      </c>
      <c r="R302" s="182" t="str">
        <f>IF($B302="","",(IFERROR(VLOOKUP($B302,ROOST_SITE_INFO!$B$3:$S$501,9,FALSE),"")))</f>
        <v/>
      </c>
      <c r="S302" s="182" t="str">
        <f>IF($B302="","",(IFERROR(VLOOKUP($B302,ROOST_SITE_INFO!$B$3:$S$501,10,FALSE),"")))</f>
        <v/>
      </c>
      <c r="T302" s="182" t="str">
        <f>IF($B302="","",(IFERROR(VLOOKUP($B302,ROOST_SITE_INFO!$B$3:$S$501,11,FALSE),"")))</f>
        <v/>
      </c>
      <c r="U302" s="182" t="str">
        <f>IF($B302="","",(IFERROR(VLOOKUP($B302,ROOST_SITE_INFO!$B$3:$S$501,12,FALSE),"")))</f>
        <v/>
      </c>
      <c r="V302" s="182" t="str">
        <f>IF($B302="","",(IFERROR(VLOOKUP($B302,ROOST_SITE_INFO!$B$3:$S$501,13,FALSE),"")))</f>
        <v/>
      </c>
      <c r="W302" s="182" t="str">
        <f>IF($B302="","",(IFERROR(VLOOKUP($B302,ROOST_SITE_INFO!$B$3:$S$501,14,FALSE),"")))</f>
        <v/>
      </c>
      <c r="X302" s="182" t="str">
        <f>IF($B302="","",(IFERROR(VLOOKUP($B302,ROOST_SITE_INFO!$B$3:$S$501,15,FALSE),"")))</f>
        <v/>
      </c>
      <c r="Y302" s="182" t="str">
        <f>IF($B302="","",(IFERROR(VLOOKUP($B302,ROOST_SITE_INFO!$B$3:$S$501,16,FALSE),"")))</f>
        <v/>
      </c>
      <c r="Z302" s="182" t="str">
        <f>IF($B302="","",(IFERROR(VLOOKUP($B302,ROOST_SITE_INFO!$B$3:$S$501,17,FALSE),"")))</f>
        <v/>
      </c>
      <c r="AA302" s="182" t="str">
        <f>IF($B302="","",(IFERROR(VLOOKUP($B302,ROOST_SITE_INFO!$B$3:$S$501,18,FALSE),"")))</f>
        <v/>
      </c>
    </row>
    <row r="303" spans="1:27" x14ac:dyDescent="0.25">
      <c r="A303" s="180" t="str">
        <f>IF(ROOST_COUNT!B302=0,"",ROOST_COUNT!B302)</f>
        <v/>
      </c>
      <c r="B303" s="180" t="str">
        <f>IF(ROOST_COUNT!D302=0,"",ROOST_COUNT!D302)</f>
        <v/>
      </c>
      <c r="C303" s="180" t="str">
        <f>IF(ROOST_COUNT!C302=0,"",ROOST_COUNT!C302)</f>
        <v/>
      </c>
      <c r="D303" s="180" t="str">
        <f>IF(ROOST_COUNT!E302=0,"",ROOST_COUNT!E302)</f>
        <v/>
      </c>
      <c r="E303" s="181" t="str">
        <f>IF(ROOST_COUNT!F302=0,"",ROOST_COUNT!F302)</f>
        <v/>
      </c>
      <c r="F303" s="181" t="str">
        <f>IF(ROOST_COUNT!A302=0,"",ROOST_COUNT!A302)</f>
        <v/>
      </c>
      <c r="G303" s="182" t="str">
        <f>IF(ROOST_COUNT!G302=0,"",ROOST_COUNT!G302)</f>
        <v/>
      </c>
      <c r="H303" s="181" t="str">
        <f>IFERROR(VLOOKUP($A303,CAPTURE_DATA!$P$4:$T$500,3,FALSE),"")</f>
        <v/>
      </c>
      <c r="I303" s="181" t="str">
        <f>IFERROR(VLOOKUP($A303,CAPTURE_DATA!$P$4:$T$500,4,FALSE),"")</f>
        <v/>
      </c>
      <c r="J303" s="181" t="str">
        <f>IFERROR(VLOOKUP($A303,CAPTURE_DATA!$P$4:$T$500,5,FALSE),"")</f>
        <v/>
      </c>
      <c r="K303" s="181" t="str">
        <f>IFERROR(VLOOKUP($A303,CAPTURE_DATA!$P$4:$AC$500,14,FALSE),"")</f>
        <v/>
      </c>
      <c r="L303" s="182" t="str">
        <f>IF($B303="","",(IFERROR(VLOOKUP($B303,ROOST_SITE_INFO!$B$3:$S$501,3,FALSE),"")))</f>
        <v/>
      </c>
      <c r="M303" s="182" t="str">
        <f>IF($B303="","",(IFERROR(VLOOKUP($B303,ROOST_SITE_INFO!$B$3:$S$501,4,FALSE),"")))</f>
        <v/>
      </c>
      <c r="N303" s="182" t="str">
        <f>IF($B303="","",(IFERROR(VLOOKUP($B303,ROOST_SITE_INFO!$B$3:$S$501,5,FALSE),"")))</f>
        <v/>
      </c>
      <c r="O303" s="182" t="str">
        <f>IF($B303="","",(IFERROR(VLOOKUP($B303,ROOST_SITE_INFO!$B$3:$S$501,6,FALSE),"")))</f>
        <v/>
      </c>
      <c r="P303" s="182" t="str">
        <f>IF($B303="","",(IFERROR(VLOOKUP($B303,ROOST_SITE_INFO!$B$3:$S$501,7,FALSE),"")))</f>
        <v/>
      </c>
      <c r="Q303" s="182" t="str">
        <f>IF($B303="","",(IFERROR(VLOOKUP($B303,ROOST_SITE_INFO!$B$3:$S$501,8,FALSE),"")))</f>
        <v/>
      </c>
      <c r="R303" s="182" t="str">
        <f>IF($B303="","",(IFERROR(VLOOKUP($B303,ROOST_SITE_INFO!$B$3:$S$501,9,FALSE),"")))</f>
        <v/>
      </c>
      <c r="S303" s="182" t="str">
        <f>IF($B303="","",(IFERROR(VLOOKUP($B303,ROOST_SITE_INFO!$B$3:$S$501,10,FALSE),"")))</f>
        <v/>
      </c>
      <c r="T303" s="182" t="str">
        <f>IF($B303="","",(IFERROR(VLOOKUP($B303,ROOST_SITE_INFO!$B$3:$S$501,11,FALSE),"")))</f>
        <v/>
      </c>
      <c r="U303" s="182" t="str">
        <f>IF($B303="","",(IFERROR(VLOOKUP($B303,ROOST_SITE_INFO!$B$3:$S$501,12,FALSE),"")))</f>
        <v/>
      </c>
      <c r="V303" s="182" t="str">
        <f>IF($B303="","",(IFERROR(VLOOKUP($B303,ROOST_SITE_INFO!$B$3:$S$501,13,FALSE),"")))</f>
        <v/>
      </c>
      <c r="W303" s="182" t="str">
        <f>IF($B303="","",(IFERROR(VLOOKUP($B303,ROOST_SITE_INFO!$B$3:$S$501,14,FALSE),"")))</f>
        <v/>
      </c>
      <c r="X303" s="182" t="str">
        <f>IF($B303="","",(IFERROR(VLOOKUP($B303,ROOST_SITE_INFO!$B$3:$S$501,15,FALSE),"")))</f>
        <v/>
      </c>
      <c r="Y303" s="182" t="str">
        <f>IF($B303="","",(IFERROR(VLOOKUP($B303,ROOST_SITE_INFO!$B$3:$S$501,16,FALSE),"")))</f>
        <v/>
      </c>
      <c r="Z303" s="182" t="str">
        <f>IF($B303="","",(IFERROR(VLOOKUP($B303,ROOST_SITE_INFO!$B$3:$S$501,17,FALSE),"")))</f>
        <v/>
      </c>
      <c r="AA303" s="182" t="str">
        <f>IF($B303="","",(IFERROR(VLOOKUP($B303,ROOST_SITE_INFO!$B$3:$S$501,18,FALSE),"")))</f>
        <v/>
      </c>
    </row>
    <row r="304" spans="1:27" x14ac:dyDescent="0.25">
      <c r="A304" s="180" t="str">
        <f>IF(ROOST_COUNT!B303=0,"",ROOST_COUNT!B303)</f>
        <v/>
      </c>
      <c r="B304" s="180" t="str">
        <f>IF(ROOST_COUNT!D303=0,"",ROOST_COUNT!D303)</f>
        <v/>
      </c>
      <c r="C304" s="180" t="str">
        <f>IF(ROOST_COUNT!C303=0,"",ROOST_COUNT!C303)</f>
        <v/>
      </c>
      <c r="D304" s="180" t="str">
        <f>IF(ROOST_COUNT!E303=0,"",ROOST_COUNT!E303)</f>
        <v/>
      </c>
      <c r="E304" s="181" t="str">
        <f>IF(ROOST_COUNT!F303=0,"",ROOST_COUNT!F303)</f>
        <v/>
      </c>
      <c r="F304" s="181" t="str">
        <f>IF(ROOST_COUNT!A303=0,"",ROOST_COUNT!A303)</f>
        <v/>
      </c>
      <c r="G304" s="182" t="str">
        <f>IF(ROOST_COUNT!G303=0,"",ROOST_COUNT!G303)</f>
        <v/>
      </c>
      <c r="H304" s="181" t="str">
        <f>IFERROR(VLOOKUP($A304,CAPTURE_DATA!$P$4:$T$500,3,FALSE),"")</f>
        <v/>
      </c>
      <c r="I304" s="181" t="str">
        <f>IFERROR(VLOOKUP($A304,CAPTURE_DATA!$P$4:$T$500,4,FALSE),"")</f>
        <v/>
      </c>
      <c r="J304" s="181" t="str">
        <f>IFERROR(VLOOKUP($A304,CAPTURE_DATA!$P$4:$T$500,5,FALSE),"")</f>
        <v/>
      </c>
      <c r="K304" s="181" t="str">
        <f>IFERROR(VLOOKUP($A304,CAPTURE_DATA!$P$4:$AC$500,14,FALSE),"")</f>
        <v/>
      </c>
      <c r="L304" s="182" t="str">
        <f>IF($B304="","",(IFERROR(VLOOKUP($B304,ROOST_SITE_INFO!$B$3:$S$501,3,FALSE),"")))</f>
        <v/>
      </c>
      <c r="M304" s="182" t="str">
        <f>IF($B304="","",(IFERROR(VLOOKUP($B304,ROOST_SITE_INFO!$B$3:$S$501,4,FALSE),"")))</f>
        <v/>
      </c>
      <c r="N304" s="182" t="str">
        <f>IF($B304="","",(IFERROR(VLOOKUP($B304,ROOST_SITE_INFO!$B$3:$S$501,5,FALSE),"")))</f>
        <v/>
      </c>
      <c r="O304" s="182" t="str">
        <f>IF($B304="","",(IFERROR(VLOOKUP($B304,ROOST_SITE_INFO!$B$3:$S$501,6,FALSE),"")))</f>
        <v/>
      </c>
      <c r="P304" s="182" t="str">
        <f>IF($B304="","",(IFERROR(VLOOKUP($B304,ROOST_SITE_INFO!$B$3:$S$501,7,FALSE),"")))</f>
        <v/>
      </c>
      <c r="Q304" s="182" t="str">
        <f>IF($B304="","",(IFERROR(VLOOKUP($B304,ROOST_SITE_INFO!$B$3:$S$501,8,FALSE),"")))</f>
        <v/>
      </c>
      <c r="R304" s="182" t="str">
        <f>IF($B304="","",(IFERROR(VLOOKUP($B304,ROOST_SITE_INFO!$B$3:$S$501,9,FALSE),"")))</f>
        <v/>
      </c>
      <c r="S304" s="182" t="str">
        <f>IF($B304="","",(IFERROR(VLOOKUP($B304,ROOST_SITE_INFO!$B$3:$S$501,10,FALSE),"")))</f>
        <v/>
      </c>
      <c r="T304" s="182" t="str">
        <f>IF($B304="","",(IFERROR(VLOOKUP($B304,ROOST_SITE_INFO!$B$3:$S$501,11,FALSE),"")))</f>
        <v/>
      </c>
      <c r="U304" s="182" t="str">
        <f>IF($B304="","",(IFERROR(VLOOKUP($B304,ROOST_SITE_INFO!$B$3:$S$501,12,FALSE),"")))</f>
        <v/>
      </c>
      <c r="V304" s="182" t="str">
        <f>IF($B304="","",(IFERROR(VLOOKUP($B304,ROOST_SITE_INFO!$B$3:$S$501,13,FALSE),"")))</f>
        <v/>
      </c>
      <c r="W304" s="182" t="str">
        <f>IF($B304="","",(IFERROR(VLOOKUP($B304,ROOST_SITE_INFO!$B$3:$S$501,14,FALSE),"")))</f>
        <v/>
      </c>
      <c r="X304" s="182" t="str">
        <f>IF($B304="","",(IFERROR(VLOOKUP($B304,ROOST_SITE_INFO!$B$3:$S$501,15,FALSE),"")))</f>
        <v/>
      </c>
      <c r="Y304" s="182" t="str">
        <f>IF($B304="","",(IFERROR(VLOOKUP($B304,ROOST_SITE_INFO!$B$3:$S$501,16,FALSE),"")))</f>
        <v/>
      </c>
      <c r="Z304" s="182" t="str">
        <f>IF($B304="","",(IFERROR(VLOOKUP($B304,ROOST_SITE_INFO!$B$3:$S$501,17,FALSE),"")))</f>
        <v/>
      </c>
      <c r="AA304" s="182" t="str">
        <f>IF($B304="","",(IFERROR(VLOOKUP($B304,ROOST_SITE_INFO!$B$3:$S$501,18,FALSE),"")))</f>
        <v/>
      </c>
    </row>
    <row r="305" spans="1:27" x14ac:dyDescent="0.25">
      <c r="A305" s="180" t="str">
        <f>IF(ROOST_COUNT!B304=0,"",ROOST_COUNT!B304)</f>
        <v/>
      </c>
      <c r="B305" s="180" t="str">
        <f>IF(ROOST_COUNT!D304=0,"",ROOST_COUNT!D304)</f>
        <v/>
      </c>
      <c r="C305" s="180" t="str">
        <f>IF(ROOST_COUNT!C304=0,"",ROOST_COUNT!C304)</f>
        <v/>
      </c>
      <c r="D305" s="180" t="str">
        <f>IF(ROOST_COUNT!E304=0,"",ROOST_COUNT!E304)</f>
        <v/>
      </c>
      <c r="E305" s="181" t="str">
        <f>IF(ROOST_COUNT!F304=0,"",ROOST_COUNT!F304)</f>
        <v/>
      </c>
      <c r="F305" s="181" t="str">
        <f>IF(ROOST_COUNT!A304=0,"",ROOST_COUNT!A304)</f>
        <v/>
      </c>
      <c r="G305" s="182" t="str">
        <f>IF(ROOST_COUNT!G304=0,"",ROOST_COUNT!G304)</f>
        <v/>
      </c>
      <c r="H305" s="181" t="str">
        <f>IFERROR(VLOOKUP($A305,CAPTURE_DATA!$P$4:$T$500,3,FALSE),"")</f>
        <v/>
      </c>
      <c r="I305" s="181" t="str">
        <f>IFERROR(VLOOKUP($A305,CAPTURE_DATA!$P$4:$T$500,4,FALSE),"")</f>
        <v/>
      </c>
      <c r="J305" s="181" t="str">
        <f>IFERROR(VLOOKUP($A305,CAPTURE_DATA!$P$4:$T$500,5,FALSE),"")</f>
        <v/>
      </c>
      <c r="K305" s="181" t="str">
        <f>IFERROR(VLOOKUP($A305,CAPTURE_DATA!$P$4:$AC$500,14,FALSE),"")</f>
        <v/>
      </c>
      <c r="L305" s="182" t="str">
        <f>IF($B305="","",(IFERROR(VLOOKUP($B305,ROOST_SITE_INFO!$B$3:$S$501,3,FALSE),"")))</f>
        <v/>
      </c>
      <c r="M305" s="182" t="str">
        <f>IF($B305="","",(IFERROR(VLOOKUP($B305,ROOST_SITE_INFO!$B$3:$S$501,4,FALSE),"")))</f>
        <v/>
      </c>
      <c r="N305" s="182" t="str">
        <f>IF($B305="","",(IFERROR(VLOOKUP($B305,ROOST_SITE_INFO!$B$3:$S$501,5,FALSE),"")))</f>
        <v/>
      </c>
      <c r="O305" s="182" t="str">
        <f>IF($B305="","",(IFERROR(VLOOKUP($B305,ROOST_SITE_INFO!$B$3:$S$501,6,FALSE),"")))</f>
        <v/>
      </c>
      <c r="P305" s="182" t="str">
        <f>IF($B305="","",(IFERROR(VLOOKUP($B305,ROOST_SITE_INFO!$B$3:$S$501,7,FALSE),"")))</f>
        <v/>
      </c>
      <c r="Q305" s="182" t="str">
        <f>IF($B305="","",(IFERROR(VLOOKUP($B305,ROOST_SITE_INFO!$B$3:$S$501,8,FALSE),"")))</f>
        <v/>
      </c>
      <c r="R305" s="182" t="str">
        <f>IF($B305="","",(IFERROR(VLOOKUP($B305,ROOST_SITE_INFO!$B$3:$S$501,9,FALSE),"")))</f>
        <v/>
      </c>
      <c r="S305" s="182" t="str">
        <f>IF($B305="","",(IFERROR(VLOOKUP($B305,ROOST_SITE_INFO!$B$3:$S$501,10,FALSE),"")))</f>
        <v/>
      </c>
      <c r="T305" s="182" t="str">
        <f>IF($B305="","",(IFERROR(VLOOKUP($B305,ROOST_SITE_INFO!$B$3:$S$501,11,FALSE),"")))</f>
        <v/>
      </c>
      <c r="U305" s="182" t="str">
        <f>IF($B305="","",(IFERROR(VLOOKUP($B305,ROOST_SITE_INFO!$B$3:$S$501,12,FALSE),"")))</f>
        <v/>
      </c>
      <c r="V305" s="182" t="str">
        <f>IF($B305="","",(IFERROR(VLOOKUP($B305,ROOST_SITE_INFO!$B$3:$S$501,13,FALSE),"")))</f>
        <v/>
      </c>
      <c r="W305" s="182" t="str">
        <f>IF($B305="","",(IFERROR(VLOOKUP($B305,ROOST_SITE_INFO!$B$3:$S$501,14,FALSE),"")))</f>
        <v/>
      </c>
      <c r="X305" s="182" t="str">
        <f>IF($B305="","",(IFERROR(VLOOKUP($B305,ROOST_SITE_INFO!$B$3:$S$501,15,FALSE),"")))</f>
        <v/>
      </c>
      <c r="Y305" s="182" t="str">
        <f>IF($B305="","",(IFERROR(VLOOKUP($B305,ROOST_SITE_INFO!$B$3:$S$501,16,FALSE),"")))</f>
        <v/>
      </c>
      <c r="Z305" s="182" t="str">
        <f>IF($B305="","",(IFERROR(VLOOKUP($B305,ROOST_SITE_INFO!$B$3:$S$501,17,FALSE),"")))</f>
        <v/>
      </c>
      <c r="AA305" s="182" t="str">
        <f>IF($B305="","",(IFERROR(VLOOKUP($B305,ROOST_SITE_INFO!$B$3:$S$501,18,FALSE),"")))</f>
        <v/>
      </c>
    </row>
    <row r="306" spans="1:27" x14ac:dyDescent="0.25">
      <c r="A306" s="180" t="str">
        <f>IF(ROOST_COUNT!B305=0,"",ROOST_COUNT!B305)</f>
        <v/>
      </c>
      <c r="B306" s="180" t="str">
        <f>IF(ROOST_COUNT!D305=0,"",ROOST_COUNT!D305)</f>
        <v/>
      </c>
      <c r="C306" s="180" t="str">
        <f>IF(ROOST_COUNT!C305=0,"",ROOST_COUNT!C305)</f>
        <v/>
      </c>
      <c r="D306" s="180" t="str">
        <f>IF(ROOST_COUNT!E305=0,"",ROOST_COUNT!E305)</f>
        <v/>
      </c>
      <c r="E306" s="181" t="str">
        <f>IF(ROOST_COUNT!F305=0,"",ROOST_COUNT!F305)</f>
        <v/>
      </c>
      <c r="F306" s="181" t="str">
        <f>IF(ROOST_COUNT!A305=0,"",ROOST_COUNT!A305)</f>
        <v/>
      </c>
      <c r="G306" s="182" t="str">
        <f>IF(ROOST_COUNT!G305=0,"",ROOST_COUNT!G305)</f>
        <v/>
      </c>
      <c r="H306" s="181" t="str">
        <f>IFERROR(VLOOKUP($A306,CAPTURE_DATA!$P$4:$T$500,3,FALSE),"")</f>
        <v/>
      </c>
      <c r="I306" s="181" t="str">
        <f>IFERROR(VLOOKUP($A306,CAPTURE_DATA!$P$4:$T$500,4,FALSE),"")</f>
        <v/>
      </c>
      <c r="J306" s="181" t="str">
        <f>IFERROR(VLOOKUP($A306,CAPTURE_DATA!$P$4:$T$500,5,FALSE),"")</f>
        <v/>
      </c>
      <c r="K306" s="181" t="str">
        <f>IFERROR(VLOOKUP($A306,CAPTURE_DATA!$P$4:$AC$500,14,FALSE),"")</f>
        <v/>
      </c>
      <c r="L306" s="182" t="str">
        <f>IF($B306="","",(IFERROR(VLOOKUP($B306,ROOST_SITE_INFO!$B$3:$S$501,3,FALSE),"")))</f>
        <v/>
      </c>
      <c r="M306" s="182" t="str">
        <f>IF($B306="","",(IFERROR(VLOOKUP($B306,ROOST_SITE_INFO!$B$3:$S$501,4,FALSE),"")))</f>
        <v/>
      </c>
      <c r="N306" s="182" t="str">
        <f>IF($B306="","",(IFERROR(VLOOKUP($B306,ROOST_SITE_INFO!$B$3:$S$501,5,FALSE),"")))</f>
        <v/>
      </c>
      <c r="O306" s="182" t="str">
        <f>IF($B306="","",(IFERROR(VLOOKUP($B306,ROOST_SITE_INFO!$B$3:$S$501,6,FALSE),"")))</f>
        <v/>
      </c>
      <c r="P306" s="182" t="str">
        <f>IF($B306="","",(IFERROR(VLOOKUP($B306,ROOST_SITE_INFO!$B$3:$S$501,7,FALSE),"")))</f>
        <v/>
      </c>
      <c r="Q306" s="182" t="str">
        <f>IF($B306="","",(IFERROR(VLOOKUP($B306,ROOST_SITE_INFO!$B$3:$S$501,8,FALSE),"")))</f>
        <v/>
      </c>
      <c r="R306" s="182" t="str">
        <f>IF($B306="","",(IFERROR(VLOOKUP($B306,ROOST_SITE_INFO!$B$3:$S$501,9,FALSE),"")))</f>
        <v/>
      </c>
      <c r="S306" s="182" t="str">
        <f>IF($B306="","",(IFERROR(VLOOKUP($B306,ROOST_SITE_INFO!$B$3:$S$501,10,FALSE),"")))</f>
        <v/>
      </c>
      <c r="T306" s="182" t="str">
        <f>IF($B306="","",(IFERROR(VLOOKUP($B306,ROOST_SITE_INFO!$B$3:$S$501,11,FALSE),"")))</f>
        <v/>
      </c>
      <c r="U306" s="182" t="str">
        <f>IF($B306="","",(IFERROR(VLOOKUP($B306,ROOST_SITE_INFO!$B$3:$S$501,12,FALSE),"")))</f>
        <v/>
      </c>
      <c r="V306" s="182" t="str">
        <f>IF($B306="","",(IFERROR(VLOOKUP($B306,ROOST_SITE_INFO!$B$3:$S$501,13,FALSE),"")))</f>
        <v/>
      </c>
      <c r="W306" s="182" t="str">
        <f>IF($B306="","",(IFERROR(VLOOKUP($B306,ROOST_SITE_INFO!$B$3:$S$501,14,FALSE),"")))</f>
        <v/>
      </c>
      <c r="X306" s="182" t="str">
        <f>IF($B306="","",(IFERROR(VLOOKUP($B306,ROOST_SITE_INFO!$B$3:$S$501,15,FALSE),"")))</f>
        <v/>
      </c>
      <c r="Y306" s="182" t="str">
        <f>IF($B306="","",(IFERROR(VLOOKUP($B306,ROOST_SITE_INFO!$B$3:$S$501,16,FALSE),"")))</f>
        <v/>
      </c>
      <c r="Z306" s="182" t="str">
        <f>IF($B306="","",(IFERROR(VLOOKUP($B306,ROOST_SITE_INFO!$B$3:$S$501,17,FALSE),"")))</f>
        <v/>
      </c>
      <c r="AA306" s="182" t="str">
        <f>IF($B306="","",(IFERROR(VLOOKUP($B306,ROOST_SITE_INFO!$B$3:$S$501,18,FALSE),"")))</f>
        <v/>
      </c>
    </row>
    <row r="307" spans="1:27" x14ac:dyDescent="0.25">
      <c r="A307" s="180" t="str">
        <f>IF(ROOST_COUNT!B306=0,"",ROOST_COUNT!B306)</f>
        <v/>
      </c>
      <c r="B307" s="180" t="str">
        <f>IF(ROOST_COUNT!D306=0,"",ROOST_COUNT!D306)</f>
        <v/>
      </c>
      <c r="C307" s="180" t="str">
        <f>IF(ROOST_COUNT!C306=0,"",ROOST_COUNT!C306)</f>
        <v/>
      </c>
      <c r="D307" s="180" t="str">
        <f>IF(ROOST_COUNT!E306=0,"",ROOST_COUNT!E306)</f>
        <v/>
      </c>
      <c r="E307" s="181" t="str">
        <f>IF(ROOST_COUNT!F306=0,"",ROOST_COUNT!F306)</f>
        <v/>
      </c>
      <c r="F307" s="181" t="str">
        <f>IF(ROOST_COUNT!A306=0,"",ROOST_COUNT!A306)</f>
        <v/>
      </c>
      <c r="G307" s="182" t="str">
        <f>IF(ROOST_COUNT!G306=0,"",ROOST_COUNT!G306)</f>
        <v/>
      </c>
      <c r="H307" s="181" t="str">
        <f>IFERROR(VLOOKUP($A307,CAPTURE_DATA!$P$4:$T$500,3,FALSE),"")</f>
        <v/>
      </c>
      <c r="I307" s="181" t="str">
        <f>IFERROR(VLOOKUP($A307,CAPTURE_DATA!$P$4:$T$500,4,FALSE),"")</f>
        <v/>
      </c>
      <c r="J307" s="181" t="str">
        <f>IFERROR(VLOOKUP($A307,CAPTURE_DATA!$P$4:$T$500,5,FALSE),"")</f>
        <v/>
      </c>
      <c r="K307" s="181" t="str">
        <f>IFERROR(VLOOKUP($A307,CAPTURE_DATA!$P$4:$AC$500,14,FALSE),"")</f>
        <v/>
      </c>
      <c r="L307" s="182" t="str">
        <f>IF($B307="","",(IFERROR(VLOOKUP($B307,ROOST_SITE_INFO!$B$3:$S$501,3,FALSE),"")))</f>
        <v/>
      </c>
      <c r="M307" s="182" t="str">
        <f>IF($B307="","",(IFERROR(VLOOKUP($B307,ROOST_SITE_INFO!$B$3:$S$501,4,FALSE),"")))</f>
        <v/>
      </c>
      <c r="N307" s="182" t="str">
        <f>IF($B307="","",(IFERROR(VLOOKUP($B307,ROOST_SITE_INFO!$B$3:$S$501,5,FALSE),"")))</f>
        <v/>
      </c>
      <c r="O307" s="182" t="str">
        <f>IF($B307="","",(IFERROR(VLOOKUP($B307,ROOST_SITE_INFO!$B$3:$S$501,6,FALSE),"")))</f>
        <v/>
      </c>
      <c r="P307" s="182" t="str">
        <f>IF($B307="","",(IFERROR(VLOOKUP($B307,ROOST_SITE_INFO!$B$3:$S$501,7,FALSE),"")))</f>
        <v/>
      </c>
      <c r="Q307" s="182" t="str">
        <f>IF($B307="","",(IFERROR(VLOOKUP($B307,ROOST_SITE_INFO!$B$3:$S$501,8,FALSE),"")))</f>
        <v/>
      </c>
      <c r="R307" s="182" t="str">
        <f>IF($B307="","",(IFERROR(VLOOKUP($B307,ROOST_SITE_INFO!$B$3:$S$501,9,FALSE),"")))</f>
        <v/>
      </c>
      <c r="S307" s="182" t="str">
        <f>IF($B307="","",(IFERROR(VLOOKUP($B307,ROOST_SITE_INFO!$B$3:$S$501,10,FALSE),"")))</f>
        <v/>
      </c>
      <c r="T307" s="182" t="str">
        <f>IF($B307="","",(IFERROR(VLOOKUP($B307,ROOST_SITE_INFO!$B$3:$S$501,11,FALSE),"")))</f>
        <v/>
      </c>
      <c r="U307" s="182" t="str">
        <f>IF($B307="","",(IFERROR(VLOOKUP($B307,ROOST_SITE_INFO!$B$3:$S$501,12,FALSE),"")))</f>
        <v/>
      </c>
      <c r="V307" s="182" t="str">
        <f>IF($B307="","",(IFERROR(VLOOKUP($B307,ROOST_SITE_INFO!$B$3:$S$501,13,FALSE),"")))</f>
        <v/>
      </c>
      <c r="W307" s="182" t="str">
        <f>IF($B307="","",(IFERROR(VLOOKUP($B307,ROOST_SITE_INFO!$B$3:$S$501,14,FALSE),"")))</f>
        <v/>
      </c>
      <c r="X307" s="182" t="str">
        <f>IF($B307="","",(IFERROR(VLOOKUP($B307,ROOST_SITE_INFO!$B$3:$S$501,15,FALSE),"")))</f>
        <v/>
      </c>
      <c r="Y307" s="182" t="str">
        <f>IF($B307="","",(IFERROR(VLOOKUP($B307,ROOST_SITE_INFO!$B$3:$S$501,16,FALSE),"")))</f>
        <v/>
      </c>
      <c r="Z307" s="182" t="str">
        <f>IF($B307="","",(IFERROR(VLOOKUP($B307,ROOST_SITE_INFO!$B$3:$S$501,17,FALSE),"")))</f>
        <v/>
      </c>
      <c r="AA307" s="182" t="str">
        <f>IF($B307="","",(IFERROR(VLOOKUP($B307,ROOST_SITE_INFO!$B$3:$S$501,18,FALSE),"")))</f>
        <v/>
      </c>
    </row>
    <row r="308" spans="1:27" x14ac:dyDescent="0.25">
      <c r="A308" s="180" t="str">
        <f>IF(ROOST_COUNT!B307=0,"",ROOST_COUNT!B307)</f>
        <v/>
      </c>
      <c r="B308" s="180" t="str">
        <f>IF(ROOST_COUNT!D307=0,"",ROOST_COUNT!D307)</f>
        <v/>
      </c>
      <c r="C308" s="180" t="str">
        <f>IF(ROOST_COUNT!C307=0,"",ROOST_COUNT!C307)</f>
        <v/>
      </c>
      <c r="D308" s="180" t="str">
        <f>IF(ROOST_COUNT!E307=0,"",ROOST_COUNT!E307)</f>
        <v/>
      </c>
      <c r="E308" s="181" t="str">
        <f>IF(ROOST_COUNT!F307=0,"",ROOST_COUNT!F307)</f>
        <v/>
      </c>
      <c r="F308" s="181" t="str">
        <f>IF(ROOST_COUNT!A307=0,"",ROOST_COUNT!A307)</f>
        <v/>
      </c>
      <c r="G308" s="182" t="str">
        <f>IF(ROOST_COUNT!G307=0,"",ROOST_COUNT!G307)</f>
        <v/>
      </c>
      <c r="H308" s="181" t="str">
        <f>IFERROR(VLOOKUP($A308,CAPTURE_DATA!$P$4:$T$500,3,FALSE),"")</f>
        <v/>
      </c>
      <c r="I308" s="181" t="str">
        <f>IFERROR(VLOOKUP($A308,CAPTURE_DATA!$P$4:$T$500,4,FALSE),"")</f>
        <v/>
      </c>
      <c r="J308" s="181" t="str">
        <f>IFERROR(VLOOKUP($A308,CAPTURE_DATA!$P$4:$T$500,5,FALSE),"")</f>
        <v/>
      </c>
      <c r="K308" s="181" t="str">
        <f>IFERROR(VLOOKUP($A308,CAPTURE_DATA!$P$4:$AC$500,14,FALSE),"")</f>
        <v/>
      </c>
      <c r="L308" s="182" t="str">
        <f>IF($B308="","",(IFERROR(VLOOKUP($B308,ROOST_SITE_INFO!$B$3:$S$501,3,FALSE),"")))</f>
        <v/>
      </c>
      <c r="M308" s="182" t="str">
        <f>IF($B308="","",(IFERROR(VLOOKUP($B308,ROOST_SITE_INFO!$B$3:$S$501,4,FALSE),"")))</f>
        <v/>
      </c>
      <c r="N308" s="182" t="str">
        <f>IF($B308="","",(IFERROR(VLOOKUP($B308,ROOST_SITE_INFO!$B$3:$S$501,5,FALSE),"")))</f>
        <v/>
      </c>
      <c r="O308" s="182" t="str">
        <f>IF($B308="","",(IFERROR(VLOOKUP($B308,ROOST_SITE_INFO!$B$3:$S$501,6,FALSE),"")))</f>
        <v/>
      </c>
      <c r="P308" s="182" t="str">
        <f>IF($B308="","",(IFERROR(VLOOKUP($B308,ROOST_SITE_INFO!$B$3:$S$501,7,FALSE),"")))</f>
        <v/>
      </c>
      <c r="Q308" s="182" t="str">
        <f>IF($B308="","",(IFERROR(VLOOKUP($B308,ROOST_SITE_INFO!$B$3:$S$501,8,FALSE),"")))</f>
        <v/>
      </c>
      <c r="R308" s="182" t="str">
        <f>IF($B308="","",(IFERROR(VLOOKUP($B308,ROOST_SITE_INFO!$B$3:$S$501,9,FALSE),"")))</f>
        <v/>
      </c>
      <c r="S308" s="182" t="str">
        <f>IF($B308="","",(IFERROR(VLOOKUP($B308,ROOST_SITE_INFO!$B$3:$S$501,10,FALSE),"")))</f>
        <v/>
      </c>
      <c r="T308" s="182" t="str">
        <f>IF($B308="","",(IFERROR(VLOOKUP($B308,ROOST_SITE_INFO!$B$3:$S$501,11,FALSE),"")))</f>
        <v/>
      </c>
      <c r="U308" s="182" t="str">
        <f>IF($B308="","",(IFERROR(VLOOKUP($B308,ROOST_SITE_INFO!$B$3:$S$501,12,FALSE),"")))</f>
        <v/>
      </c>
      <c r="V308" s="182" t="str">
        <f>IF($B308="","",(IFERROR(VLOOKUP($B308,ROOST_SITE_INFO!$B$3:$S$501,13,FALSE),"")))</f>
        <v/>
      </c>
      <c r="W308" s="182" t="str">
        <f>IF($B308="","",(IFERROR(VLOOKUP($B308,ROOST_SITE_INFO!$B$3:$S$501,14,FALSE),"")))</f>
        <v/>
      </c>
      <c r="X308" s="182" t="str">
        <f>IF($B308="","",(IFERROR(VLOOKUP($B308,ROOST_SITE_INFO!$B$3:$S$501,15,FALSE),"")))</f>
        <v/>
      </c>
      <c r="Y308" s="182" t="str">
        <f>IF($B308="","",(IFERROR(VLOOKUP($B308,ROOST_SITE_INFO!$B$3:$S$501,16,FALSE),"")))</f>
        <v/>
      </c>
      <c r="Z308" s="182" t="str">
        <f>IF($B308="","",(IFERROR(VLOOKUP($B308,ROOST_SITE_INFO!$B$3:$S$501,17,FALSE),"")))</f>
        <v/>
      </c>
      <c r="AA308" s="182" t="str">
        <f>IF($B308="","",(IFERROR(VLOOKUP($B308,ROOST_SITE_INFO!$B$3:$S$501,18,FALSE),"")))</f>
        <v/>
      </c>
    </row>
    <row r="309" spans="1:27" x14ac:dyDescent="0.25">
      <c r="A309" s="180" t="str">
        <f>IF(ROOST_COUNT!B308=0,"",ROOST_COUNT!B308)</f>
        <v/>
      </c>
      <c r="B309" s="180" t="str">
        <f>IF(ROOST_COUNT!D308=0,"",ROOST_COUNT!D308)</f>
        <v/>
      </c>
      <c r="C309" s="180" t="str">
        <f>IF(ROOST_COUNT!C308=0,"",ROOST_COUNT!C308)</f>
        <v/>
      </c>
      <c r="D309" s="180" t="str">
        <f>IF(ROOST_COUNT!E308=0,"",ROOST_COUNT!E308)</f>
        <v/>
      </c>
      <c r="E309" s="181" t="str">
        <f>IF(ROOST_COUNT!F308=0,"",ROOST_COUNT!F308)</f>
        <v/>
      </c>
      <c r="F309" s="181" t="str">
        <f>IF(ROOST_COUNT!A308=0,"",ROOST_COUNT!A308)</f>
        <v/>
      </c>
      <c r="G309" s="182" t="str">
        <f>IF(ROOST_COUNT!G308=0,"",ROOST_COUNT!G308)</f>
        <v/>
      </c>
      <c r="H309" s="181" t="str">
        <f>IFERROR(VLOOKUP($A309,CAPTURE_DATA!$P$4:$T$500,3,FALSE),"")</f>
        <v/>
      </c>
      <c r="I309" s="181" t="str">
        <f>IFERROR(VLOOKUP($A309,CAPTURE_DATA!$P$4:$T$500,4,FALSE),"")</f>
        <v/>
      </c>
      <c r="J309" s="181" t="str">
        <f>IFERROR(VLOOKUP($A309,CAPTURE_DATA!$P$4:$T$500,5,FALSE),"")</f>
        <v/>
      </c>
      <c r="K309" s="181" t="str">
        <f>IFERROR(VLOOKUP($A309,CAPTURE_DATA!$P$4:$AC$500,14,FALSE),"")</f>
        <v/>
      </c>
      <c r="L309" s="182" t="str">
        <f>IF($B309="","",(IFERROR(VLOOKUP($B309,ROOST_SITE_INFO!$B$3:$S$501,3,FALSE),"")))</f>
        <v/>
      </c>
      <c r="M309" s="182" t="str">
        <f>IF($B309="","",(IFERROR(VLOOKUP($B309,ROOST_SITE_INFO!$B$3:$S$501,4,FALSE),"")))</f>
        <v/>
      </c>
      <c r="N309" s="182" t="str">
        <f>IF($B309="","",(IFERROR(VLOOKUP($B309,ROOST_SITE_INFO!$B$3:$S$501,5,FALSE),"")))</f>
        <v/>
      </c>
      <c r="O309" s="182" t="str">
        <f>IF($B309="","",(IFERROR(VLOOKUP($B309,ROOST_SITE_INFO!$B$3:$S$501,6,FALSE),"")))</f>
        <v/>
      </c>
      <c r="P309" s="182" t="str">
        <f>IF($B309="","",(IFERROR(VLOOKUP($B309,ROOST_SITE_INFO!$B$3:$S$501,7,FALSE),"")))</f>
        <v/>
      </c>
      <c r="Q309" s="182" t="str">
        <f>IF($B309="","",(IFERROR(VLOOKUP($B309,ROOST_SITE_INFO!$B$3:$S$501,8,FALSE),"")))</f>
        <v/>
      </c>
      <c r="R309" s="182" t="str">
        <f>IF($B309="","",(IFERROR(VLOOKUP($B309,ROOST_SITE_INFO!$B$3:$S$501,9,FALSE),"")))</f>
        <v/>
      </c>
      <c r="S309" s="182" t="str">
        <f>IF($B309="","",(IFERROR(VLOOKUP($B309,ROOST_SITE_INFO!$B$3:$S$501,10,FALSE),"")))</f>
        <v/>
      </c>
      <c r="T309" s="182" t="str">
        <f>IF($B309="","",(IFERROR(VLOOKUP($B309,ROOST_SITE_INFO!$B$3:$S$501,11,FALSE),"")))</f>
        <v/>
      </c>
      <c r="U309" s="182" t="str">
        <f>IF($B309="","",(IFERROR(VLOOKUP($B309,ROOST_SITE_INFO!$B$3:$S$501,12,FALSE),"")))</f>
        <v/>
      </c>
      <c r="V309" s="182" t="str">
        <f>IF($B309="","",(IFERROR(VLOOKUP($B309,ROOST_SITE_INFO!$B$3:$S$501,13,FALSE),"")))</f>
        <v/>
      </c>
      <c r="W309" s="182" t="str">
        <f>IF($B309="","",(IFERROR(VLOOKUP($B309,ROOST_SITE_INFO!$B$3:$S$501,14,FALSE),"")))</f>
        <v/>
      </c>
      <c r="X309" s="182" t="str">
        <f>IF($B309="","",(IFERROR(VLOOKUP($B309,ROOST_SITE_INFO!$B$3:$S$501,15,FALSE),"")))</f>
        <v/>
      </c>
      <c r="Y309" s="182" t="str">
        <f>IF($B309="","",(IFERROR(VLOOKUP($B309,ROOST_SITE_INFO!$B$3:$S$501,16,FALSE),"")))</f>
        <v/>
      </c>
      <c r="Z309" s="182" t="str">
        <f>IF($B309="","",(IFERROR(VLOOKUP($B309,ROOST_SITE_INFO!$B$3:$S$501,17,FALSE),"")))</f>
        <v/>
      </c>
      <c r="AA309" s="182" t="str">
        <f>IF($B309="","",(IFERROR(VLOOKUP($B309,ROOST_SITE_INFO!$B$3:$S$501,18,FALSE),"")))</f>
        <v/>
      </c>
    </row>
    <row r="310" spans="1:27" x14ac:dyDescent="0.25">
      <c r="A310" s="180" t="str">
        <f>IF(ROOST_COUNT!B309=0,"",ROOST_COUNT!B309)</f>
        <v/>
      </c>
      <c r="B310" s="180" t="str">
        <f>IF(ROOST_COUNT!D309=0,"",ROOST_COUNT!D309)</f>
        <v/>
      </c>
      <c r="C310" s="180" t="str">
        <f>IF(ROOST_COUNT!C309=0,"",ROOST_COUNT!C309)</f>
        <v/>
      </c>
      <c r="D310" s="180" t="str">
        <f>IF(ROOST_COUNT!E309=0,"",ROOST_COUNT!E309)</f>
        <v/>
      </c>
      <c r="E310" s="181" t="str">
        <f>IF(ROOST_COUNT!F309=0,"",ROOST_COUNT!F309)</f>
        <v/>
      </c>
      <c r="F310" s="181" t="str">
        <f>IF(ROOST_COUNT!A309=0,"",ROOST_COUNT!A309)</f>
        <v/>
      </c>
      <c r="G310" s="182" t="str">
        <f>IF(ROOST_COUNT!G309=0,"",ROOST_COUNT!G309)</f>
        <v/>
      </c>
      <c r="H310" s="181" t="str">
        <f>IFERROR(VLOOKUP($A310,CAPTURE_DATA!$P$4:$T$500,3,FALSE),"")</f>
        <v/>
      </c>
      <c r="I310" s="181" t="str">
        <f>IFERROR(VLOOKUP($A310,CAPTURE_DATA!$P$4:$T$500,4,FALSE),"")</f>
        <v/>
      </c>
      <c r="J310" s="181" t="str">
        <f>IFERROR(VLOOKUP($A310,CAPTURE_DATA!$P$4:$T$500,5,FALSE),"")</f>
        <v/>
      </c>
      <c r="K310" s="181" t="str">
        <f>IFERROR(VLOOKUP($A310,CAPTURE_DATA!$P$4:$AC$500,14,FALSE),"")</f>
        <v/>
      </c>
      <c r="L310" s="182" t="str">
        <f>IF($B310="","",(IFERROR(VLOOKUP($B310,ROOST_SITE_INFO!$B$3:$S$501,3,FALSE),"")))</f>
        <v/>
      </c>
      <c r="M310" s="182" t="str">
        <f>IF($B310="","",(IFERROR(VLOOKUP($B310,ROOST_SITE_INFO!$B$3:$S$501,4,FALSE),"")))</f>
        <v/>
      </c>
      <c r="N310" s="182" t="str">
        <f>IF($B310="","",(IFERROR(VLOOKUP($B310,ROOST_SITE_INFO!$B$3:$S$501,5,FALSE),"")))</f>
        <v/>
      </c>
      <c r="O310" s="182" t="str">
        <f>IF($B310="","",(IFERROR(VLOOKUP($B310,ROOST_SITE_INFO!$B$3:$S$501,6,FALSE),"")))</f>
        <v/>
      </c>
      <c r="P310" s="182" t="str">
        <f>IF($B310="","",(IFERROR(VLOOKUP($B310,ROOST_SITE_INFO!$B$3:$S$501,7,FALSE),"")))</f>
        <v/>
      </c>
      <c r="Q310" s="182" t="str">
        <f>IF($B310="","",(IFERROR(VLOOKUP($B310,ROOST_SITE_INFO!$B$3:$S$501,8,FALSE),"")))</f>
        <v/>
      </c>
      <c r="R310" s="182" t="str">
        <f>IF($B310="","",(IFERROR(VLOOKUP($B310,ROOST_SITE_INFO!$B$3:$S$501,9,FALSE),"")))</f>
        <v/>
      </c>
      <c r="S310" s="182" t="str">
        <f>IF($B310="","",(IFERROR(VLOOKUP($B310,ROOST_SITE_INFO!$B$3:$S$501,10,FALSE),"")))</f>
        <v/>
      </c>
      <c r="T310" s="182" t="str">
        <f>IF($B310="","",(IFERROR(VLOOKUP($B310,ROOST_SITE_INFO!$B$3:$S$501,11,FALSE),"")))</f>
        <v/>
      </c>
      <c r="U310" s="182" t="str">
        <f>IF($B310="","",(IFERROR(VLOOKUP($B310,ROOST_SITE_INFO!$B$3:$S$501,12,FALSE),"")))</f>
        <v/>
      </c>
      <c r="V310" s="182" t="str">
        <f>IF($B310="","",(IFERROR(VLOOKUP($B310,ROOST_SITE_INFO!$B$3:$S$501,13,FALSE),"")))</f>
        <v/>
      </c>
      <c r="W310" s="182" t="str">
        <f>IF($B310="","",(IFERROR(VLOOKUP($B310,ROOST_SITE_INFO!$B$3:$S$501,14,FALSE),"")))</f>
        <v/>
      </c>
      <c r="X310" s="182" t="str">
        <f>IF($B310="","",(IFERROR(VLOOKUP($B310,ROOST_SITE_INFO!$B$3:$S$501,15,FALSE),"")))</f>
        <v/>
      </c>
      <c r="Y310" s="182" t="str">
        <f>IF($B310="","",(IFERROR(VLOOKUP($B310,ROOST_SITE_INFO!$B$3:$S$501,16,FALSE),"")))</f>
        <v/>
      </c>
      <c r="Z310" s="182" t="str">
        <f>IF($B310="","",(IFERROR(VLOOKUP($B310,ROOST_SITE_INFO!$B$3:$S$501,17,FALSE),"")))</f>
        <v/>
      </c>
      <c r="AA310" s="182" t="str">
        <f>IF($B310="","",(IFERROR(VLOOKUP($B310,ROOST_SITE_INFO!$B$3:$S$501,18,FALSE),"")))</f>
        <v/>
      </c>
    </row>
    <row r="311" spans="1:27" x14ac:dyDescent="0.25">
      <c r="A311" s="180" t="str">
        <f>IF(ROOST_COUNT!B310=0,"",ROOST_COUNT!B310)</f>
        <v/>
      </c>
      <c r="B311" s="180" t="str">
        <f>IF(ROOST_COUNT!D310=0,"",ROOST_COUNT!D310)</f>
        <v/>
      </c>
      <c r="C311" s="180" t="str">
        <f>IF(ROOST_COUNT!C310=0,"",ROOST_COUNT!C310)</f>
        <v/>
      </c>
      <c r="D311" s="180" t="str">
        <f>IF(ROOST_COUNT!E310=0,"",ROOST_COUNT!E310)</f>
        <v/>
      </c>
      <c r="E311" s="181" t="str">
        <f>IF(ROOST_COUNT!F310=0,"",ROOST_COUNT!F310)</f>
        <v/>
      </c>
      <c r="F311" s="181" t="str">
        <f>IF(ROOST_COUNT!A310=0,"",ROOST_COUNT!A310)</f>
        <v/>
      </c>
      <c r="G311" s="182" t="str">
        <f>IF(ROOST_COUNT!G310=0,"",ROOST_COUNT!G310)</f>
        <v/>
      </c>
      <c r="H311" s="181" t="str">
        <f>IFERROR(VLOOKUP($A311,CAPTURE_DATA!$P$4:$T$500,3,FALSE),"")</f>
        <v/>
      </c>
      <c r="I311" s="181" t="str">
        <f>IFERROR(VLOOKUP($A311,CAPTURE_DATA!$P$4:$T$500,4,FALSE),"")</f>
        <v/>
      </c>
      <c r="J311" s="181" t="str">
        <f>IFERROR(VLOOKUP($A311,CAPTURE_DATA!$P$4:$T$500,5,FALSE),"")</f>
        <v/>
      </c>
      <c r="K311" s="181" t="str">
        <f>IFERROR(VLOOKUP($A311,CAPTURE_DATA!$P$4:$AC$500,14,FALSE),"")</f>
        <v/>
      </c>
      <c r="L311" s="182" t="str">
        <f>IF($B311="","",(IFERROR(VLOOKUP($B311,ROOST_SITE_INFO!$B$3:$S$501,3,FALSE),"")))</f>
        <v/>
      </c>
      <c r="M311" s="182" t="str">
        <f>IF($B311="","",(IFERROR(VLOOKUP($B311,ROOST_SITE_INFO!$B$3:$S$501,4,FALSE),"")))</f>
        <v/>
      </c>
      <c r="N311" s="182" t="str">
        <f>IF($B311="","",(IFERROR(VLOOKUP($B311,ROOST_SITE_INFO!$B$3:$S$501,5,FALSE),"")))</f>
        <v/>
      </c>
      <c r="O311" s="182" t="str">
        <f>IF($B311="","",(IFERROR(VLOOKUP($B311,ROOST_SITE_INFO!$B$3:$S$501,6,FALSE),"")))</f>
        <v/>
      </c>
      <c r="P311" s="182" t="str">
        <f>IF($B311="","",(IFERROR(VLOOKUP($B311,ROOST_SITE_INFO!$B$3:$S$501,7,FALSE),"")))</f>
        <v/>
      </c>
      <c r="Q311" s="182" t="str">
        <f>IF($B311="","",(IFERROR(VLOOKUP($B311,ROOST_SITE_INFO!$B$3:$S$501,8,FALSE),"")))</f>
        <v/>
      </c>
      <c r="R311" s="182" t="str">
        <f>IF($B311="","",(IFERROR(VLOOKUP($B311,ROOST_SITE_INFO!$B$3:$S$501,9,FALSE),"")))</f>
        <v/>
      </c>
      <c r="S311" s="182" t="str">
        <f>IF($B311="","",(IFERROR(VLOOKUP($B311,ROOST_SITE_INFO!$B$3:$S$501,10,FALSE),"")))</f>
        <v/>
      </c>
      <c r="T311" s="182" t="str">
        <f>IF($B311="","",(IFERROR(VLOOKUP($B311,ROOST_SITE_INFO!$B$3:$S$501,11,FALSE),"")))</f>
        <v/>
      </c>
      <c r="U311" s="182" t="str">
        <f>IF($B311="","",(IFERROR(VLOOKUP($B311,ROOST_SITE_INFO!$B$3:$S$501,12,FALSE),"")))</f>
        <v/>
      </c>
      <c r="V311" s="182" t="str">
        <f>IF($B311="","",(IFERROR(VLOOKUP($B311,ROOST_SITE_INFO!$B$3:$S$501,13,FALSE),"")))</f>
        <v/>
      </c>
      <c r="W311" s="182" t="str">
        <f>IF($B311="","",(IFERROR(VLOOKUP($B311,ROOST_SITE_INFO!$B$3:$S$501,14,FALSE),"")))</f>
        <v/>
      </c>
      <c r="X311" s="182" t="str">
        <f>IF($B311="","",(IFERROR(VLOOKUP($B311,ROOST_SITE_INFO!$B$3:$S$501,15,FALSE),"")))</f>
        <v/>
      </c>
      <c r="Y311" s="182" t="str">
        <f>IF($B311="","",(IFERROR(VLOOKUP($B311,ROOST_SITE_INFO!$B$3:$S$501,16,FALSE),"")))</f>
        <v/>
      </c>
      <c r="Z311" s="182" t="str">
        <f>IF($B311="","",(IFERROR(VLOOKUP($B311,ROOST_SITE_INFO!$B$3:$S$501,17,FALSE),"")))</f>
        <v/>
      </c>
      <c r="AA311" s="182" t="str">
        <f>IF($B311="","",(IFERROR(VLOOKUP($B311,ROOST_SITE_INFO!$B$3:$S$501,18,FALSE),"")))</f>
        <v/>
      </c>
    </row>
    <row r="312" spans="1:27" x14ac:dyDescent="0.25">
      <c r="A312" s="180" t="str">
        <f>IF(ROOST_COUNT!B311=0,"",ROOST_COUNT!B311)</f>
        <v/>
      </c>
      <c r="B312" s="180" t="str">
        <f>IF(ROOST_COUNT!D311=0,"",ROOST_COUNT!D311)</f>
        <v/>
      </c>
      <c r="C312" s="180" t="str">
        <f>IF(ROOST_COUNT!C311=0,"",ROOST_COUNT!C311)</f>
        <v/>
      </c>
      <c r="D312" s="180" t="str">
        <f>IF(ROOST_COUNT!E311=0,"",ROOST_COUNT!E311)</f>
        <v/>
      </c>
      <c r="E312" s="181" t="str">
        <f>IF(ROOST_COUNT!F311=0,"",ROOST_COUNT!F311)</f>
        <v/>
      </c>
      <c r="F312" s="181" t="str">
        <f>IF(ROOST_COUNT!A311=0,"",ROOST_COUNT!A311)</f>
        <v/>
      </c>
      <c r="G312" s="182" t="str">
        <f>IF(ROOST_COUNT!G311=0,"",ROOST_COUNT!G311)</f>
        <v/>
      </c>
      <c r="H312" s="181" t="str">
        <f>IFERROR(VLOOKUP($A312,CAPTURE_DATA!$P$4:$T$500,3,FALSE),"")</f>
        <v/>
      </c>
      <c r="I312" s="181" t="str">
        <f>IFERROR(VLOOKUP($A312,CAPTURE_DATA!$P$4:$T$500,4,FALSE),"")</f>
        <v/>
      </c>
      <c r="J312" s="181" t="str">
        <f>IFERROR(VLOOKUP($A312,CAPTURE_DATA!$P$4:$T$500,5,FALSE),"")</f>
        <v/>
      </c>
      <c r="K312" s="181" t="str">
        <f>IFERROR(VLOOKUP($A312,CAPTURE_DATA!$P$4:$AC$500,14,FALSE),"")</f>
        <v/>
      </c>
      <c r="L312" s="182" t="str">
        <f>IF($B312="","",(IFERROR(VLOOKUP($B312,ROOST_SITE_INFO!$B$3:$S$501,3,FALSE),"")))</f>
        <v/>
      </c>
      <c r="M312" s="182" t="str">
        <f>IF($B312="","",(IFERROR(VLOOKUP($B312,ROOST_SITE_INFO!$B$3:$S$501,4,FALSE),"")))</f>
        <v/>
      </c>
      <c r="N312" s="182" t="str">
        <f>IF($B312="","",(IFERROR(VLOOKUP($B312,ROOST_SITE_INFO!$B$3:$S$501,5,FALSE),"")))</f>
        <v/>
      </c>
      <c r="O312" s="182" t="str">
        <f>IF($B312="","",(IFERROR(VLOOKUP($B312,ROOST_SITE_INFO!$B$3:$S$501,6,FALSE),"")))</f>
        <v/>
      </c>
      <c r="P312" s="182" t="str">
        <f>IF($B312="","",(IFERROR(VLOOKUP($B312,ROOST_SITE_INFO!$B$3:$S$501,7,FALSE),"")))</f>
        <v/>
      </c>
      <c r="Q312" s="182" t="str">
        <f>IF($B312="","",(IFERROR(VLOOKUP($B312,ROOST_SITE_INFO!$B$3:$S$501,8,FALSE),"")))</f>
        <v/>
      </c>
      <c r="R312" s="182" t="str">
        <f>IF($B312="","",(IFERROR(VLOOKUP($B312,ROOST_SITE_INFO!$B$3:$S$501,9,FALSE),"")))</f>
        <v/>
      </c>
      <c r="S312" s="182" t="str">
        <f>IF($B312="","",(IFERROR(VLOOKUP($B312,ROOST_SITE_INFO!$B$3:$S$501,10,FALSE),"")))</f>
        <v/>
      </c>
      <c r="T312" s="182" t="str">
        <f>IF($B312="","",(IFERROR(VLOOKUP($B312,ROOST_SITE_INFO!$B$3:$S$501,11,FALSE),"")))</f>
        <v/>
      </c>
      <c r="U312" s="182" t="str">
        <f>IF($B312="","",(IFERROR(VLOOKUP($B312,ROOST_SITE_INFO!$B$3:$S$501,12,FALSE),"")))</f>
        <v/>
      </c>
      <c r="V312" s="182" t="str">
        <f>IF($B312="","",(IFERROR(VLOOKUP($B312,ROOST_SITE_INFO!$B$3:$S$501,13,FALSE),"")))</f>
        <v/>
      </c>
      <c r="W312" s="182" t="str">
        <f>IF($B312="","",(IFERROR(VLOOKUP($B312,ROOST_SITE_INFO!$B$3:$S$501,14,FALSE),"")))</f>
        <v/>
      </c>
      <c r="X312" s="182" t="str">
        <f>IF($B312="","",(IFERROR(VLOOKUP($B312,ROOST_SITE_INFO!$B$3:$S$501,15,FALSE),"")))</f>
        <v/>
      </c>
      <c r="Y312" s="182" t="str">
        <f>IF($B312="","",(IFERROR(VLOOKUP($B312,ROOST_SITE_INFO!$B$3:$S$501,16,FALSE),"")))</f>
        <v/>
      </c>
      <c r="Z312" s="182" t="str">
        <f>IF($B312="","",(IFERROR(VLOOKUP($B312,ROOST_SITE_INFO!$B$3:$S$501,17,FALSE),"")))</f>
        <v/>
      </c>
      <c r="AA312" s="182" t="str">
        <f>IF($B312="","",(IFERROR(VLOOKUP($B312,ROOST_SITE_INFO!$B$3:$S$501,18,FALSE),"")))</f>
        <v/>
      </c>
    </row>
    <row r="313" spans="1:27" x14ac:dyDescent="0.25">
      <c r="A313" s="180" t="str">
        <f>IF(ROOST_COUNT!B312=0,"",ROOST_COUNT!B312)</f>
        <v/>
      </c>
      <c r="B313" s="180" t="str">
        <f>IF(ROOST_COUNT!D312=0,"",ROOST_COUNT!D312)</f>
        <v/>
      </c>
      <c r="C313" s="180" t="str">
        <f>IF(ROOST_COUNT!C312=0,"",ROOST_COUNT!C312)</f>
        <v/>
      </c>
      <c r="D313" s="180" t="str">
        <f>IF(ROOST_COUNT!E312=0,"",ROOST_COUNT!E312)</f>
        <v/>
      </c>
      <c r="E313" s="181" t="str">
        <f>IF(ROOST_COUNT!F312=0,"",ROOST_COUNT!F312)</f>
        <v/>
      </c>
      <c r="F313" s="181" t="str">
        <f>IF(ROOST_COUNT!A312=0,"",ROOST_COUNT!A312)</f>
        <v/>
      </c>
      <c r="G313" s="182" t="str">
        <f>IF(ROOST_COUNT!G312=0,"",ROOST_COUNT!G312)</f>
        <v/>
      </c>
      <c r="H313" s="181" t="str">
        <f>IFERROR(VLOOKUP($A313,CAPTURE_DATA!$P$4:$T$500,3,FALSE),"")</f>
        <v/>
      </c>
      <c r="I313" s="181" t="str">
        <f>IFERROR(VLOOKUP($A313,CAPTURE_DATA!$P$4:$T$500,4,FALSE),"")</f>
        <v/>
      </c>
      <c r="J313" s="181" t="str">
        <f>IFERROR(VLOOKUP($A313,CAPTURE_DATA!$P$4:$T$500,5,FALSE),"")</f>
        <v/>
      </c>
      <c r="K313" s="181" t="str">
        <f>IFERROR(VLOOKUP($A313,CAPTURE_DATA!$P$4:$AC$500,14,FALSE),"")</f>
        <v/>
      </c>
      <c r="L313" s="182" t="str">
        <f>IF($B313="","",(IFERROR(VLOOKUP($B313,ROOST_SITE_INFO!$B$3:$S$501,3,FALSE),"")))</f>
        <v/>
      </c>
      <c r="M313" s="182" t="str">
        <f>IF($B313="","",(IFERROR(VLOOKUP($B313,ROOST_SITE_INFO!$B$3:$S$501,4,FALSE),"")))</f>
        <v/>
      </c>
      <c r="N313" s="182" t="str">
        <f>IF($B313="","",(IFERROR(VLOOKUP($B313,ROOST_SITE_INFO!$B$3:$S$501,5,FALSE),"")))</f>
        <v/>
      </c>
      <c r="O313" s="182" t="str">
        <f>IF($B313="","",(IFERROR(VLOOKUP($B313,ROOST_SITE_INFO!$B$3:$S$501,6,FALSE),"")))</f>
        <v/>
      </c>
      <c r="P313" s="182" t="str">
        <f>IF($B313="","",(IFERROR(VLOOKUP($B313,ROOST_SITE_INFO!$B$3:$S$501,7,FALSE),"")))</f>
        <v/>
      </c>
      <c r="Q313" s="182" t="str">
        <f>IF($B313="","",(IFERROR(VLOOKUP($B313,ROOST_SITE_INFO!$B$3:$S$501,8,FALSE),"")))</f>
        <v/>
      </c>
      <c r="R313" s="182" t="str">
        <f>IF($B313="","",(IFERROR(VLOOKUP($B313,ROOST_SITE_INFO!$B$3:$S$501,9,FALSE),"")))</f>
        <v/>
      </c>
      <c r="S313" s="182" t="str">
        <f>IF($B313="","",(IFERROR(VLOOKUP($B313,ROOST_SITE_INFO!$B$3:$S$501,10,FALSE),"")))</f>
        <v/>
      </c>
      <c r="T313" s="182" t="str">
        <f>IF($B313="","",(IFERROR(VLOOKUP($B313,ROOST_SITE_INFO!$B$3:$S$501,11,FALSE),"")))</f>
        <v/>
      </c>
      <c r="U313" s="182" t="str">
        <f>IF($B313="","",(IFERROR(VLOOKUP($B313,ROOST_SITE_INFO!$B$3:$S$501,12,FALSE),"")))</f>
        <v/>
      </c>
      <c r="V313" s="182" t="str">
        <f>IF($B313="","",(IFERROR(VLOOKUP($B313,ROOST_SITE_INFO!$B$3:$S$501,13,FALSE),"")))</f>
        <v/>
      </c>
      <c r="W313" s="182" t="str">
        <f>IF($B313="","",(IFERROR(VLOOKUP($B313,ROOST_SITE_INFO!$B$3:$S$501,14,FALSE),"")))</f>
        <v/>
      </c>
      <c r="X313" s="182" t="str">
        <f>IF($B313="","",(IFERROR(VLOOKUP($B313,ROOST_SITE_INFO!$B$3:$S$501,15,FALSE),"")))</f>
        <v/>
      </c>
      <c r="Y313" s="182" t="str">
        <f>IF($B313="","",(IFERROR(VLOOKUP($B313,ROOST_SITE_INFO!$B$3:$S$501,16,FALSE),"")))</f>
        <v/>
      </c>
      <c r="Z313" s="182" t="str">
        <f>IF($B313="","",(IFERROR(VLOOKUP($B313,ROOST_SITE_INFO!$B$3:$S$501,17,FALSE),"")))</f>
        <v/>
      </c>
      <c r="AA313" s="182" t="str">
        <f>IF($B313="","",(IFERROR(VLOOKUP($B313,ROOST_SITE_INFO!$B$3:$S$501,18,FALSE),"")))</f>
        <v/>
      </c>
    </row>
    <row r="314" spans="1:27" x14ac:dyDescent="0.25">
      <c r="A314" s="180" t="str">
        <f>IF(ROOST_COUNT!B313=0,"",ROOST_COUNT!B313)</f>
        <v/>
      </c>
      <c r="B314" s="180" t="str">
        <f>IF(ROOST_COUNT!D313=0,"",ROOST_COUNT!D313)</f>
        <v/>
      </c>
      <c r="C314" s="180" t="str">
        <f>IF(ROOST_COUNT!C313=0,"",ROOST_COUNT!C313)</f>
        <v/>
      </c>
      <c r="D314" s="180" t="str">
        <f>IF(ROOST_COUNT!E313=0,"",ROOST_COUNT!E313)</f>
        <v/>
      </c>
      <c r="E314" s="181" t="str">
        <f>IF(ROOST_COUNT!F313=0,"",ROOST_COUNT!F313)</f>
        <v/>
      </c>
      <c r="F314" s="181" t="str">
        <f>IF(ROOST_COUNT!A313=0,"",ROOST_COUNT!A313)</f>
        <v/>
      </c>
      <c r="G314" s="182" t="str">
        <f>IF(ROOST_COUNT!G313=0,"",ROOST_COUNT!G313)</f>
        <v/>
      </c>
      <c r="H314" s="181" t="str">
        <f>IFERROR(VLOOKUP($A314,CAPTURE_DATA!$P$4:$T$500,3,FALSE),"")</f>
        <v/>
      </c>
      <c r="I314" s="181" t="str">
        <f>IFERROR(VLOOKUP($A314,CAPTURE_DATA!$P$4:$T$500,4,FALSE),"")</f>
        <v/>
      </c>
      <c r="J314" s="181" t="str">
        <f>IFERROR(VLOOKUP($A314,CAPTURE_DATA!$P$4:$T$500,5,FALSE),"")</f>
        <v/>
      </c>
      <c r="K314" s="181" t="str">
        <f>IFERROR(VLOOKUP($A314,CAPTURE_DATA!$P$4:$AC$500,14,FALSE),"")</f>
        <v/>
      </c>
      <c r="L314" s="182" t="str">
        <f>IF($B314="","",(IFERROR(VLOOKUP($B314,ROOST_SITE_INFO!$B$3:$S$501,3,FALSE),"")))</f>
        <v/>
      </c>
      <c r="M314" s="182" t="str">
        <f>IF($B314="","",(IFERROR(VLOOKUP($B314,ROOST_SITE_INFO!$B$3:$S$501,4,FALSE),"")))</f>
        <v/>
      </c>
      <c r="N314" s="182" t="str">
        <f>IF($B314="","",(IFERROR(VLOOKUP($B314,ROOST_SITE_INFO!$B$3:$S$501,5,FALSE),"")))</f>
        <v/>
      </c>
      <c r="O314" s="182" t="str">
        <f>IF($B314="","",(IFERROR(VLOOKUP($B314,ROOST_SITE_INFO!$B$3:$S$501,6,FALSE),"")))</f>
        <v/>
      </c>
      <c r="P314" s="182" t="str">
        <f>IF($B314="","",(IFERROR(VLOOKUP($B314,ROOST_SITE_INFO!$B$3:$S$501,7,FALSE),"")))</f>
        <v/>
      </c>
      <c r="Q314" s="182" t="str">
        <f>IF($B314="","",(IFERROR(VLOOKUP($B314,ROOST_SITE_INFO!$B$3:$S$501,8,FALSE),"")))</f>
        <v/>
      </c>
      <c r="R314" s="182" t="str">
        <f>IF($B314="","",(IFERROR(VLOOKUP($B314,ROOST_SITE_INFO!$B$3:$S$501,9,FALSE),"")))</f>
        <v/>
      </c>
      <c r="S314" s="182" t="str">
        <f>IF($B314="","",(IFERROR(VLOOKUP($B314,ROOST_SITE_INFO!$B$3:$S$501,10,FALSE),"")))</f>
        <v/>
      </c>
      <c r="T314" s="182" t="str">
        <f>IF($B314="","",(IFERROR(VLOOKUP($B314,ROOST_SITE_INFO!$B$3:$S$501,11,FALSE),"")))</f>
        <v/>
      </c>
      <c r="U314" s="182" t="str">
        <f>IF($B314="","",(IFERROR(VLOOKUP($B314,ROOST_SITE_INFO!$B$3:$S$501,12,FALSE),"")))</f>
        <v/>
      </c>
      <c r="V314" s="182" t="str">
        <f>IF($B314="","",(IFERROR(VLOOKUP($B314,ROOST_SITE_INFO!$B$3:$S$501,13,FALSE),"")))</f>
        <v/>
      </c>
      <c r="W314" s="182" t="str">
        <f>IF($B314="","",(IFERROR(VLOOKUP($B314,ROOST_SITE_INFO!$B$3:$S$501,14,FALSE),"")))</f>
        <v/>
      </c>
      <c r="X314" s="182" t="str">
        <f>IF($B314="","",(IFERROR(VLOOKUP($B314,ROOST_SITE_INFO!$B$3:$S$501,15,FALSE),"")))</f>
        <v/>
      </c>
      <c r="Y314" s="182" t="str">
        <f>IF($B314="","",(IFERROR(VLOOKUP($B314,ROOST_SITE_INFO!$B$3:$S$501,16,FALSE),"")))</f>
        <v/>
      </c>
      <c r="Z314" s="182" t="str">
        <f>IF($B314="","",(IFERROR(VLOOKUP($B314,ROOST_SITE_INFO!$B$3:$S$501,17,FALSE),"")))</f>
        <v/>
      </c>
      <c r="AA314" s="182" t="str">
        <f>IF($B314="","",(IFERROR(VLOOKUP($B314,ROOST_SITE_INFO!$B$3:$S$501,18,FALSE),"")))</f>
        <v/>
      </c>
    </row>
    <row r="315" spans="1:27" x14ac:dyDescent="0.25">
      <c r="A315" s="180" t="str">
        <f>IF(ROOST_COUNT!B314=0,"",ROOST_COUNT!B314)</f>
        <v/>
      </c>
      <c r="B315" s="180" t="str">
        <f>IF(ROOST_COUNT!D314=0,"",ROOST_COUNT!D314)</f>
        <v/>
      </c>
      <c r="C315" s="180" t="str">
        <f>IF(ROOST_COUNT!C314=0,"",ROOST_COUNT!C314)</f>
        <v/>
      </c>
      <c r="D315" s="180" t="str">
        <f>IF(ROOST_COUNT!E314=0,"",ROOST_COUNT!E314)</f>
        <v/>
      </c>
      <c r="E315" s="181" t="str">
        <f>IF(ROOST_COUNT!F314=0,"",ROOST_COUNT!F314)</f>
        <v/>
      </c>
      <c r="F315" s="181" t="str">
        <f>IF(ROOST_COUNT!A314=0,"",ROOST_COUNT!A314)</f>
        <v/>
      </c>
      <c r="G315" s="182" t="str">
        <f>IF(ROOST_COUNT!G314=0,"",ROOST_COUNT!G314)</f>
        <v/>
      </c>
      <c r="H315" s="181" t="str">
        <f>IFERROR(VLOOKUP($A315,CAPTURE_DATA!$P$4:$T$500,3,FALSE),"")</f>
        <v/>
      </c>
      <c r="I315" s="181" t="str">
        <f>IFERROR(VLOOKUP($A315,CAPTURE_DATA!$P$4:$T$500,4,FALSE),"")</f>
        <v/>
      </c>
      <c r="J315" s="181" t="str">
        <f>IFERROR(VLOOKUP($A315,CAPTURE_DATA!$P$4:$T$500,5,FALSE),"")</f>
        <v/>
      </c>
      <c r="K315" s="181" t="str">
        <f>IFERROR(VLOOKUP($A315,CAPTURE_DATA!$P$4:$AC$500,14,FALSE),"")</f>
        <v/>
      </c>
      <c r="L315" s="182" t="str">
        <f>IF($B315="","",(IFERROR(VLOOKUP($B315,ROOST_SITE_INFO!$B$3:$S$501,3,FALSE),"")))</f>
        <v/>
      </c>
      <c r="M315" s="182" t="str">
        <f>IF($B315="","",(IFERROR(VLOOKUP($B315,ROOST_SITE_INFO!$B$3:$S$501,4,FALSE),"")))</f>
        <v/>
      </c>
      <c r="N315" s="182" t="str">
        <f>IF($B315="","",(IFERROR(VLOOKUP($B315,ROOST_SITE_INFO!$B$3:$S$501,5,FALSE),"")))</f>
        <v/>
      </c>
      <c r="O315" s="182" t="str">
        <f>IF($B315="","",(IFERROR(VLOOKUP($B315,ROOST_SITE_INFO!$B$3:$S$501,6,FALSE),"")))</f>
        <v/>
      </c>
      <c r="P315" s="182" t="str">
        <f>IF($B315="","",(IFERROR(VLOOKUP($B315,ROOST_SITE_INFO!$B$3:$S$501,7,FALSE),"")))</f>
        <v/>
      </c>
      <c r="Q315" s="182" t="str">
        <f>IF($B315="","",(IFERROR(VLOOKUP($B315,ROOST_SITE_INFO!$B$3:$S$501,8,FALSE),"")))</f>
        <v/>
      </c>
      <c r="R315" s="182" t="str">
        <f>IF($B315="","",(IFERROR(VLOOKUP($B315,ROOST_SITE_INFO!$B$3:$S$501,9,FALSE),"")))</f>
        <v/>
      </c>
      <c r="S315" s="182" t="str">
        <f>IF($B315="","",(IFERROR(VLOOKUP($B315,ROOST_SITE_INFO!$B$3:$S$501,10,FALSE),"")))</f>
        <v/>
      </c>
      <c r="T315" s="182" t="str">
        <f>IF($B315="","",(IFERROR(VLOOKUP($B315,ROOST_SITE_INFO!$B$3:$S$501,11,FALSE),"")))</f>
        <v/>
      </c>
      <c r="U315" s="182" t="str">
        <f>IF($B315="","",(IFERROR(VLOOKUP($B315,ROOST_SITE_INFO!$B$3:$S$501,12,FALSE),"")))</f>
        <v/>
      </c>
      <c r="V315" s="182" t="str">
        <f>IF($B315="","",(IFERROR(VLOOKUP($B315,ROOST_SITE_INFO!$B$3:$S$501,13,FALSE),"")))</f>
        <v/>
      </c>
      <c r="W315" s="182" t="str">
        <f>IF($B315="","",(IFERROR(VLOOKUP($B315,ROOST_SITE_INFO!$B$3:$S$501,14,FALSE),"")))</f>
        <v/>
      </c>
      <c r="X315" s="182" t="str">
        <f>IF($B315="","",(IFERROR(VLOOKUP($B315,ROOST_SITE_INFO!$B$3:$S$501,15,FALSE),"")))</f>
        <v/>
      </c>
      <c r="Y315" s="182" t="str">
        <f>IF($B315="","",(IFERROR(VLOOKUP($B315,ROOST_SITE_INFO!$B$3:$S$501,16,FALSE),"")))</f>
        <v/>
      </c>
      <c r="Z315" s="182" t="str">
        <f>IF($B315="","",(IFERROR(VLOOKUP($B315,ROOST_SITE_INFO!$B$3:$S$501,17,FALSE),"")))</f>
        <v/>
      </c>
      <c r="AA315" s="182" t="str">
        <f>IF($B315="","",(IFERROR(VLOOKUP($B315,ROOST_SITE_INFO!$B$3:$S$501,18,FALSE),"")))</f>
        <v/>
      </c>
    </row>
    <row r="316" spans="1:27" x14ac:dyDescent="0.25">
      <c r="A316" s="180" t="str">
        <f>IF(ROOST_COUNT!B315=0,"",ROOST_COUNT!B315)</f>
        <v/>
      </c>
      <c r="B316" s="180" t="str">
        <f>IF(ROOST_COUNT!D315=0,"",ROOST_COUNT!D315)</f>
        <v/>
      </c>
      <c r="C316" s="180" t="str">
        <f>IF(ROOST_COUNT!C315=0,"",ROOST_COUNT!C315)</f>
        <v/>
      </c>
      <c r="D316" s="180" t="str">
        <f>IF(ROOST_COUNT!E315=0,"",ROOST_COUNT!E315)</f>
        <v/>
      </c>
      <c r="E316" s="181" t="str">
        <f>IF(ROOST_COUNT!F315=0,"",ROOST_COUNT!F315)</f>
        <v/>
      </c>
      <c r="F316" s="181" t="str">
        <f>IF(ROOST_COUNT!A315=0,"",ROOST_COUNT!A315)</f>
        <v/>
      </c>
      <c r="G316" s="182" t="str">
        <f>IF(ROOST_COUNT!G315=0,"",ROOST_COUNT!G315)</f>
        <v/>
      </c>
      <c r="H316" s="181" t="str">
        <f>IFERROR(VLOOKUP($A316,CAPTURE_DATA!$P$4:$T$500,3,FALSE),"")</f>
        <v/>
      </c>
      <c r="I316" s="181" t="str">
        <f>IFERROR(VLOOKUP($A316,CAPTURE_DATA!$P$4:$T$500,4,FALSE),"")</f>
        <v/>
      </c>
      <c r="J316" s="181" t="str">
        <f>IFERROR(VLOOKUP($A316,CAPTURE_DATA!$P$4:$T$500,5,FALSE),"")</f>
        <v/>
      </c>
      <c r="K316" s="181" t="str">
        <f>IFERROR(VLOOKUP($A316,CAPTURE_DATA!$P$4:$AC$500,14,FALSE),"")</f>
        <v/>
      </c>
      <c r="L316" s="182" t="str">
        <f>IF($B316="","",(IFERROR(VLOOKUP($B316,ROOST_SITE_INFO!$B$3:$S$501,3,FALSE),"")))</f>
        <v/>
      </c>
      <c r="M316" s="182" t="str">
        <f>IF($B316="","",(IFERROR(VLOOKUP($B316,ROOST_SITE_INFO!$B$3:$S$501,4,FALSE),"")))</f>
        <v/>
      </c>
      <c r="N316" s="182" t="str">
        <f>IF($B316="","",(IFERROR(VLOOKUP($B316,ROOST_SITE_INFO!$B$3:$S$501,5,FALSE),"")))</f>
        <v/>
      </c>
      <c r="O316" s="182" t="str">
        <f>IF($B316="","",(IFERROR(VLOOKUP($B316,ROOST_SITE_INFO!$B$3:$S$501,6,FALSE),"")))</f>
        <v/>
      </c>
      <c r="P316" s="182" t="str">
        <f>IF($B316="","",(IFERROR(VLOOKUP($B316,ROOST_SITE_INFO!$B$3:$S$501,7,FALSE),"")))</f>
        <v/>
      </c>
      <c r="Q316" s="182" t="str">
        <f>IF($B316="","",(IFERROR(VLOOKUP($B316,ROOST_SITE_INFO!$B$3:$S$501,8,FALSE),"")))</f>
        <v/>
      </c>
      <c r="R316" s="182" t="str">
        <f>IF($B316="","",(IFERROR(VLOOKUP($B316,ROOST_SITE_INFO!$B$3:$S$501,9,FALSE),"")))</f>
        <v/>
      </c>
      <c r="S316" s="182" t="str">
        <f>IF($B316="","",(IFERROR(VLOOKUP($B316,ROOST_SITE_INFO!$B$3:$S$501,10,FALSE),"")))</f>
        <v/>
      </c>
      <c r="T316" s="182" t="str">
        <f>IF($B316="","",(IFERROR(VLOOKUP($B316,ROOST_SITE_INFO!$B$3:$S$501,11,FALSE),"")))</f>
        <v/>
      </c>
      <c r="U316" s="182" t="str">
        <f>IF($B316="","",(IFERROR(VLOOKUP($B316,ROOST_SITE_INFO!$B$3:$S$501,12,FALSE),"")))</f>
        <v/>
      </c>
      <c r="V316" s="182" t="str">
        <f>IF($B316="","",(IFERROR(VLOOKUP($B316,ROOST_SITE_INFO!$B$3:$S$501,13,FALSE),"")))</f>
        <v/>
      </c>
      <c r="W316" s="182" t="str">
        <f>IF($B316="","",(IFERROR(VLOOKUP($B316,ROOST_SITE_INFO!$B$3:$S$501,14,FALSE),"")))</f>
        <v/>
      </c>
      <c r="X316" s="182" t="str">
        <f>IF($B316="","",(IFERROR(VLOOKUP($B316,ROOST_SITE_INFO!$B$3:$S$501,15,FALSE),"")))</f>
        <v/>
      </c>
      <c r="Y316" s="182" t="str">
        <f>IF($B316="","",(IFERROR(VLOOKUP($B316,ROOST_SITE_INFO!$B$3:$S$501,16,FALSE),"")))</f>
        <v/>
      </c>
      <c r="Z316" s="182" t="str">
        <f>IF($B316="","",(IFERROR(VLOOKUP($B316,ROOST_SITE_INFO!$B$3:$S$501,17,FALSE),"")))</f>
        <v/>
      </c>
      <c r="AA316" s="182" t="str">
        <f>IF($B316="","",(IFERROR(VLOOKUP($B316,ROOST_SITE_INFO!$B$3:$S$501,18,FALSE),"")))</f>
        <v/>
      </c>
    </row>
    <row r="317" spans="1:27" x14ac:dyDescent="0.25">
      <c r="A317" s="180" t="str">
        <f>IF(ROOST_COUNT!B316=0,"",ROOST_COUNT!B316)</f>
        <v/>
      </c>
      <c r="B317" s="180" t="str">
        <f>IF(ROOST_COUNT!D316=0,"",ROOST_COUNT!D316)</f>
        <v/>
      </c>
      <c r="C317" s="180" t="str">
        <f>IF(ROOST_COUNT!C316=0,"",ROOST_COUNT!C316)</f>
        <v/>
      </c>
      <c r="D317" s="180" t="str">
        <f>IF(ROOST_COUNT!E316=0,"",ROOST_COUNT!E316)</f>
        <v/>
      </c>
      <c r="E317" s="181" t="str">
        <f>IF(ROOST_COUNT!F316=0,"",ROOST_COUNT!F316)</f>
        <v/>
      </c>
      <c r="F317" s="181" t="str">
        <f>IF(ROOST_COUNT!A316=0,"",ROOST_COUNT!A316)</f>
        <v/>
      </c>
      <c r="G317" s="182" t="str">
        <f>IF(ROOST_COUNT!G316=0,"",ROOST_COUNT!G316)</f>
        <v/>
      </c>
      <c r="H317" s="181" t="str">
        <f>IFERROR(VLOOKUP($A317,CAPTURE_DATA!$P$4:$T$500,3,FALSE),"")</f>
        <v/>
      </c>
      <c r="I317" s="181" t="str">
        <f>IFERROR(VLOOKUP($A317,CAPTURE_DATA!$P$4:$T$500,4,FALSE),"")</f>
        <v/>
      </c>
      <c r="J317" s="181" t="str">
        <f>IFERROR(VLOOKUP($A317,CAPTURE_DATA!$P$4:$T$500,5,FALSE),"")</f>
        <v/>
      </c>
      <c r="K317" s="181" t="str">
        <f>IFERROR(VLOOKUP($A317,CAPTURE_DATA!$P$4:$AC$500,14,FALSE),"")</f>
        <v/>
      </c>
      <c r="L317" s="182" t="str">
        <f>IF($B317="","",(IFERROR(VLOOKUP($B317,ROOST_SITE_INFO!$B$3:$S$501,3,FALSE),"")))</f>
        <v/>
      </c>
      <c r="M317" s="182" t="str">
        <f>IF($B317="","",(IFERROR(VLOOKUP($B317,ROOST_SITE_INFO!$B$3:$S$501,4,FALSE),"")))</f>
        <v/>
      </c>
      <c r="N317" s="182" t="str">
        <f>IF($B317="","",(IFERROR(VLOOKUP($B317,ROOST_SITE_INFO!$B$3:$S$501,5,FALSE),"")))</f>
        <v/>
      </c>
      <c r="O317" s="182" t="str">
        <f>IF($B317="","",(IFERROR(VLOOKUP($B317,ROOST_SITE_INFO!$B$3:$S$501,6,FALSE),"")))</f>
        <v/>
      </c>
      <c r="P317" s="182" t="str">
        <f>IF($B317="","",(IFERROR(VLOOKUP($B317,ROOST_SITE_INFO!$B$3:$S$501,7,FALSE),"")))</f>
        <v/>
      </c>
      <c r="Q317" s="182" t="str">
        <f>IF($B317="","",(IFERROR(VLOOKUP($B317,ROOST_SITE_INFO!$B$3:$S$501,8,FALSE),"")))</f>
        <v/>
      </c>
      <c r="R317" s="182" t="str">
        <f>IF($B317="","",(IFERROR(VLOOKUP($B317,ROOST_SITE_INFO!$B$3:$S$501,9,FALSE),"")))</f>
        <v/>
      </c>
      <c r="S317" s="182" t="str">
        <f>IF($B317="","",(IFERROR(VLOOKUP($B317,ROOST_SITE_INFO!$B$3:$S$501,10,FALSE),"")))</f>
        <v/>
      </c>
      <c r="T317" s="182" t="str">
        <f>IF($B317="","",(IFERROR(VLOOKUP($B317,ROOST_SITE_INFO!$B$3:$S$501,11,FALSE),"")))</f>
        <v/>
      </c>
      <c r="U317" s="182" t="str">
        <f>IF($B317="","",(IFERROR(VLOOKUP($B317,ROOST_SITE_INFO!$B$3:$S$501,12,FALSE),"")))</f>
        <v/>
      </c>
      <c r="V317" s="182" t="str">
        <f>IF($B317="","",(IFERROR(VLOOKUP($B317,ROOST_SITE_INFO!$B$3:$S$501,13,FALSE),"")))</f>
        <v/>
      </c>
      <c r="W317" s="182" t="str">
        <f>IF($B317="","",(IFERROR(VLOOKUP($B317,ROOST_SITE_INFO!$B$3:$S$501,14,FALSE),"")))</f>
        <v/>
      </c>
      <c r="X317" s="182" t="str">
        <f>IF($B317="","",(IFERROR(VLOOKUP($B317,ROOST_SITE_INFO!$B$3:$S$501,15,FALSE),"")))</f>
        <v/>
      </c>
      <c r="Y317" s="182" t="str">
        <f>IF($B317="","",(IFERROR(VLOOKUP($B317,ROOST_SITE_INFO!$B$3:$S$501,16,FALSE),"")))</f>
        <v/>
      </c>
      <c r="Z317" s="182" t="str">
        <f>IF($B317="","",(IFERROR(VLOOKUP($B317,ROOST_SITE_INFO!$B$3:$S$501,17,FALSE),"")))</f>
        <v/>
      </c>
      <c r="AA317" s="182" t="str">
        <f>IF($B317="","",(IFERROR(VLOOKUP($B317,ROOST_SITE_INFO!$B$3:$S$501,18,FALSE),"")))</f>
        <v/>
      </c>
    </row>
    <row r="318" spans="1:27" x14ac:dyDescent="0.25">
      <c r="A318" s="180" t="str">
        <f>IF(ROOST_COUNT!B317=0,"",ROOST_COUNT!B317)</f>
        <v/>
      </c>
      <c r="B318" s="180" t="str">
        <f>IF(ROOST_COUNT!D317=0,"",ROOST_COUNT!D317)</f>
        <v/>
      </c>
      <c r="C318" s="180" t="str">
        <f>IF(ROOST_COUNT!C317=0,"",ROOST_COUNT!C317)</f>
        <v/>
      </c>
      <c r="D318" s="180" t="str">
        <f>IF(ROOST_COUNT!E317=0,"",ROOST_COUNT!E317)</f>
        <v/>
      </c>
      <c r="E318" s="181" t="str">
        <f>IF(ROOST_COUNT!F317=0,"",ROOST_COUNT!F317)</f>
        <v/>
      </c>
      <c r="F318" s="181" t="str">
        <f>IF(ROOST_COUNT!A317=0,"",ROOST_COUNT!A317)</f>
        <v/>
      </c>
      <c r="G318" s="182" t="str">
        <f>IF(ROOST_COUNT!G317=0,"",ROOST_COUNT!G317)</f>
        <v/>
      </c>
      <c r="H318" s="181" t="str">
        <f>IFERROR(VLOOKUP($A318,CAPTURE_DATA!$P$4:$T$500,3,FALSE),"")</f>
        <v/>
      </c>
      <c r="I318" s="181" t="str">
        <f>IFERROR(VLOOKUP($A318,CAPTURE_DATA!$P$4:$T$500,4,FALSE),"")</f>
        <v/>
      </c>
      <c r="J318" s="181" t="str">
        <f>IFERROR(VLOOKUP($A318,CAPTURE_DATA!$P$4:$T$500,5,FALSE),"")</f>
        <v/>
      </c>
      <c r="K318" s="181" t="str">
        <f>IFERROR(VLOOKUP($A318,CAPTURE_DATA!$P$4:$AC$500,14,FALSE),"")</f>
        <v/>
      </c>
      <c r="L318" s="182" t="str">
        <f>IF($B318="","",(IFERROR(VLOOKUP($B318,ROOST_SITE_INFO!$B$3:$S$501,3,FALSE),"")))</f>
        <v/>
      </c>
      <c r="M318" s="182" t="str">
        <f>IF($B318="","",(IFERROR(VLOOKUP($B318,ROOST_SITE_INFO!$B$3:$S$501,4,FALSE),"")))</f>
        <v/>
      </c>
      <c r="N318" s="182" t="str">
        <f>IF($B318="","",(IFERROR(VLOOKUP($B318,ROOST_SITE_INFO!$B$3:$S$501,5,FALSE),"")))</f>
        <v/>
      </c>
      <c r="O318" s="182" t="str">
        <f>IF($B318="","",(IFERROR(VLOOKUP($B318,ROOST_SITE_INFO!$B$3:$S$501,6,FALSE),"")))</f>
        <v/>
      </c>
      <c r="P318" s="182" t="str">
        <f>IF($B318="","",(IFERROR(VLOOKUP($B318,ROOST_SITE_INFO!$B$3:$S$501,7,FALSE),"")))</f>
        <v/>
      </c>
      <c r="Q318" s="182" t="str">
        <f>IF($B318="","",(IFERROR(VLOOKUP($B318,ROOST_SITE_INFO!$B$3:$S$501,8,FALSE),"")))</f>
        <v/>
      </c>
      <c r="R318" s="182" t="str">
        <f>IF($B318="","",(IFERROR(VLOOKUP($B318,ROOST_SITE_INFO!$B$3:$S$501,9,FALSE),"")))</f>
        <v/>
      </c>
      <c r="S318" s="182" t="str">
        <f>IF($B318="","",(IFERROR(VLOOKUP($B318,ROOST_SITE_INFO!$B$3:$S$501,10,FALSE),"")))</f>
        <v/>
      </c>
      <c r="T318" s="182" t="str">
        <f>IF($B318="","",(IFERROR(VLOOKUP($B318,ROOST_SITE_INFO!$B$3:$S$501,11,FALSE),"")))</f>
        <v/>
      </c>
      <c r="U318" s="182" t="str">
        <f>IF($B318="","",(IFERROR(VLOOKUP($B318,ROOST_SITE_INFO!$B$3:$S$501,12,FALSE),"")))</f>
        <v/>
      </c>
      <c r="V318" s="182" t="str">
        <f>IF($B318="","",(IFERROR(VLOOKUP($B318,ROOST_SITE_INFO!$B$3:$S$501,13,FALSE),"")))</f>
        <v/>
      </c>
      <c r="W318" s="182" t="str">
        <f>IF($B318="","",(IFERROR(VLOOKUP($B318,ROOST_SITE_INFO!$B$3:$S$501,14,FALSE),"")))</f>
        <v/>
      </c>
      <c r="X318" s="182" t="str">
        <f>IF($B318="","",(IFERROR(VLOOKUP($B318,ROOST_SITE_INFO!$B$3:$S$501,15,FALSE),"")))</f>
        <v/>
      </c>
      <c r="Y318" s="182" t="str">
        <f>IF($B318="","",(IFERROR(VLOOKUP($B318,ROOST_SITE_INFO!$B$3:$S$501,16,FALSE),"")))</f>
        <v/>
      </c>
      <c r="Z318" s="182" t="str">
        <f>IF($B318="","",(IFERROR(VLOOKUP($B318,ROOST_SITE_INFO!$B$3:$S$501,17,FALSE),"")))</f>
        <v/>
      </c>
      <c r="AA318" s="182" t="str">
        <f>IF($B318="","",(IFERROR(VLOOKUP($B318,ROOST_SITE_INFO!$B$3:$S$501,18,FALSE),"")))</f>
        <v/>
      </c>
    </row>
    <row r="319" spans="1:27" x14ac:dyDescent="0.25">
      <c r="A319" s="180" t="str">
        <f>IF(ROOST_COUNT!B318=0,"",ROOST_COUNT!B318)</f>
        <v/>
      </c>
      <c r="B319" s="180" t="str">
        <f>IF(ROOST_COUNT!D318=0,"",ROOST_COUNT!D318)</f>
        <v/>
      </c>
      <c r="C319" s="180" t="str">
        <f>IF(ROOST_COUNT!C318=0,"",ROOST_COUNT!C318)</f>
        <v/>
      </c>
      <c r="D319" s="180" t="str">
        <f>IF(ROOST_COUNT!E318=0,"",ROOST_COUNT!E318)</f>
        <v/>
      </c>
      <c r="E319" s="181" t="str">
        <f>IF(ROOST_COUNT!F318=0,"",ROOST_COUNT!F318)</f>
        <v/>
      </c>
      <c r="F319" s="181" t="str">
        <f>IF(ROOST_COUNT!A318=0,"",ROOST_COUNT!A318)</f>
        <v/>
      </c>
      <c r="G319" s="182" t="str">
        <f>IF(ROOST_COUNT!G318=0,"",ROOST_COUNT!G318)</f>
        <v/>
      </c>
      <c r="H319" s="181" t="str">
        <f>IFERROR(VLOOKUP($A319,CAPTURE_DATA!$P$4:$T$500,3,FALSE),"")</f>
        <v/>
      </c>
      <c r="I319" s="181" t="str">
        <f>IFERROR(VLOOKUP($A319,CAPTURE_DATA!$P$4:$T$500,4,FALSE),"")</f>
        <v/>
      </c>
      <c r="J319" s="181" t="str">
        <f>IFERROR(VLOOKUP($A319,CAPTURE_DATA!$P$4:$T$500,5,FALSE),"")</f>
        <v/>
      </c>
      <c r="K319" s="181" t="str">
        <f>IFERROR(VLOOKUP($A319,CAPTURE_DATA!$P$4:$AC$500,14,FALSE),"")</f>
        <v/>
      </c>
      <c r="L319" s="182" t="str">
        <f>IF($B319="","",(IFERROR(VLOOKUP($B319,ROOST_SITE_INFO!$B$3:$S$501,3,FALSE),"")))</f>
        <v/>
      </c>
      <c r="M319" s="182" t="str">
        <f>IF($B319="","",(IFERROR(VLOOKUP($B319,ROOST_SITE_INFO!$B$3:$S$501,4,FALSE),"")))</f>
        <v/>
      </c>
      <c r="N319" s="182" t="str">
        <f>IF($B319="","",(IFERROR(VLOOKUP($B319,ROOST_SITE_INFO!$B$3:$S$501,5,FALSE),"")))</f>
        <v/>
      </c>
      <c r="O319" s="182" t="str">
        <f>IF($B319="","",(IFERROR(VLOOKUP($B319,ROOST_SITE_INFO!$B$3:$S$501,6,FALSE),"")))</f>
        <v/>
      </c>
      <c r="P319" s="182" t="str">
        <f>IF($B319="","",(IFERROR(VLOOKUP($B319,ROOST_SITE_INFO!$B$3:$S$501,7,FALSE),"")))</f>
        <v/>
      </c>
      <c r="Q319" s="182" t="str">
        <f>IF($B319="","",(IFERROR(VLOOKUP($B319,ROOST_SITE_INFO!$B$3:$S$501,8,FALSE),"")))</f>
        <v/>
      </c>
      <c r="R319" s="182" t="str">
        <f>IF($B319="","",(IFERROR(VLOOKUP($B319,ROOST_SITE_INFO!$B$3:$S$501,9,FALSE),"")))</f>
        <v/>
      </c>
      <c r="S319" s="182" t="str">
        <f>IF($B319="","",(IFERROR(VLOOKUP($B319,ROOST_SITE_INFO!$B$3:$S$501,10,FALSE),"")))</f>
        <v/>
      </c>
      <c r="T319" s="182" t="str">
        <f>IF($B319="","",(IFERROR(VLOOKUP($B319,ROOST_SITE_INFO!$B$3:$S$501,11,FALSE),"")))</f>
        <v/>
      </c>
      <c r="U319" s="182" t="str">
        <f>IF($B319="","",(IFERROR(VLOOKUP($B319,ROOST_SITE_INFO!$B$3:$S$501,12,FALSE),"")))</f>
        <v/>
      </c>
      <c r="V319" s="182" t="str">
        <f>IF($B319="","",(IFERROR(VLOOKUP($B319,ROOST_SITE_INFO!$B$3:$S$501,13,FALSE),"")))</f>
        <v/>
      </c>
      <c r="W319" s="182" t="str">
        <f>IF($B319="","",(IFERROR(VLOOKUP($B319,ROOST_SITE_INFO!$B$3:$S$501,14,FALSE),"")))</f>
        <v/>
      </c>
      <c r="X319" s="182" t="str">
        <f>IF($B319="","",(IFERROR(VLOOKUP($B319,ROOST_SITE_INFO!$B$3:$S$501,15,FALSE),"")))</f>
        <v/>
      </c>
      <c r="Y319" s="182" t="str">
        <f>IF($B319="","",(IFERROR(VLOOKUP($B319,ROOST_SITE_INFO!$B$3:$S$501,16,FALSE),"")))</f>
        <v/>
      </c>
      <c r="Z319" s="182" t="str">
        <f>IF($B319="","",(IFERROR(VLOOKUP($B319,ROOST_SITE_INFO!$B$3:$S$501,17,FALSE),"")))</f>
        <v/>
      </c>
      <c r="AA319" s="182" t="str">
        <f>IF($B319="","",(IFERROR(VLOOKUP($B319,ROOST_SITE_INFO!$B$3:$S$501,18,FALSE),"")))</f>
        <v/>
      </c>
    </row>
    <row r="320" spans="1:27" x14ac:dyDescent="0.25">
      <c r="A320" s="180" t="str">
        <f>IF(ROOST_COUNT!B319=0,"",ROOST_COUNT!B319)</f>
        <v/>
      </c>
      <c r="B320" s="180" t="str">
        <f>IF(ROOST_COUNT!D319=0,"",ROOST_COUNT!D319)</f>
        <v/>
      </c>
      <c r="C320" s="180" t="str">
        <f>IF(ROOST_COUNT!C319=0,"",ROOST_COUNT!C319)</f>
        <v/>
      </c>
      <c r="D320" s="180" t="str">
        <f>IF(ROOST_COUNT!E319=0,"",ROOST_COUNT!E319)</f>
        <v/>
      </c>
      <c r="E320" s="181" t="str">
        <f>IF(ROOST_COUNT!F319=0,"",ROOST_COUNT!F319)</f>
        <v/>
      </c>
      <c r="F320" s="181" t="str">
        <f>IF(ROOST_COUNT!A319=0,"",ROOST_COUNT!A319)</f>
        <v/>
      </c>
      <c r="G320" s="182" t="str">
        <f>IF(ROOST_COUNT!G319=0,"",ROOST_COUNT!G319)</f>
        <v/>
      </c>
      <c r="H320" s="181" t="str">
        <f>IFERROR(VLOOKUP($A320,CAPTURE_DATA!$P$4:$T$500,3,FALSE),"")</f>
        <v/>
      </c>
      <c r="I320" s="181" t="str">
        <f>IFERROR(VLOOKUP($A320,CAPTURE_DATA!$P$4:$T$500,4,FALSE),"")</f>
        <v/>
      </c>
      <c r="J320" s="181" t="str">
        <f>IFERROR(VLOOKUP($A320,CAPTURE_DATA!$P$4:$T$500,5,FALSE),"")</f>
        <v/>
      </c>
      <c r="K320" s="181" t="str">
        <f>IFERROR(VLOOKUP($A320,CAPTURE_DATA!$P$4:$AC$500,14,FALSE),"")</f>
        <v/>
      </c>
      <c r="L320" s="182" t="str">
        <f>IF($B320="","",(IFERROR(VLOOKUP($B320,ROOST_SITE_INFO!$B$3:$S$501,3,FALSE),"")))</f>
        <v/>
      </c>
      <c r="M320" s="182" t="str">
        <f>IF($B320="","",(IFERROR(VLOOKUP($B320,ROOST_SITE_INFO!$B$3:$S$501,4,FALSE),"")))</f>
        <v/>
      </c>
      <c r="N320" s="182" t="str">
        <f>IF($B320="","",(IFERROR(VLOOKUP($B320,ROOST_SITE_INFO!$B$3:$S$501,5,FALSE),"")))</f>
        <v/>
      </c>
      <c r="O320" s="182" t="str">
        <f>IF($B320="","",(IFERROR(VLOOKUP($B320,ROOST_SITE_INFO!$B$3:$S$501,6,FALSE),"")))</f>
        <v/>
      </c>
      <c r="P320" s="182" t="str">
        <f>IF($B320="","",(IFERROR(VLOOKUP($B320,ROOST_SITE_INFO!$B$3:$S$501,7,FALSE),"")))</f>
        <v/>
      </c>
      <c r="Q320" s="182" t="str">
        <f>IF($B320="","",(IFERROR(VLOOKUP($B320,ROOST_SITE_INFO!$B$3:$S$501,8,FALSE),"")))</f>
        <v/>
      </c>
      <c r="R320" s="182" t="str">
        <f>IF($B320="","",(IFERROR(VLOOKUP($B320,ROOST_SITE_INFO!$B$3:$S$501,9,FALSE),"")))</f>
        <v/>
      </c>
      <c r="S320" s="182" t="str">
        <f>IF($B320="","",(IFERROR(VLOOKUP($B320,ROOST_SITE_INFO!$B$3:$S$501,10,FALSE),"")))</f>
        <v/>
      </c>
      <c r="T320" s="182" t="str">
        <f>IF($B320="","",(IFERROR(VLOOKUP($B320,ROOST_SITE_INFO!$B$3:$S$501,11,FALSE),"")))</f>
        <v/>
      </c>
      <c r="U320" s="182" t="str">
        <f>IF($B320="","",(IFERROR(VLOOKUP($B320,ROOST_SITE_INFO!$B$3:$S$501,12,FALSE),"")))</f>
        <v/>
      </c>
      <c r="V320" s="182" t="str">
        <f>IF($B320="","",(IFERROR(VLOOKUP($B320,ROOST_SITE_INFO!$B$3:$S$501,13,FALSE),"")))</f>
        <v/>
      </c>
      <c r="W320" s="182" t="str">
        <f>IF($B320="","",(IFERROR(VLOOKUP($B320,ROOST_SITE_INFO!$B$3:$S$501,14,FALSE),"")))</f>
        <v/>
      </c>
      <c r="X320" s="182" t="str">
        <f>IF($B320="","",(IFERROR(VLOOKUP($B320,ROOST_SITE_INFO!$B$3:$S$501,15,FALSE),"")))</f>
        <v/>
      </c>
      <c r="Y320" s="182" t="str">
        <f>IF($B320="","",(IFERROR(VLOOKUP($B320,ROOST_SITE_INFO!$B$3:$S$501,16,FALSE),"")))</f>
        <v/>
      </c>
      <c r="Z320" s="182" t="str">
        <f>IF($B320="","",(IFERROR(VLOOKUP($B320,ROOST_SITE_INFO!$B$3:$S$501,17,FALSE),"")))</f>
        <v/>
      </c>
      <c r="AA320" s="182" t="str">
        <f>IF($B320="","",(IFERROR(VLOOKUP($B320,ROOST_SITE_INFO!$B$3:$S$501,18,FALSE),"")))</f>
        <v/>
      </c>
    </row>
    <row r="321" spans="1:27" x14ac:dyDescent="0.25">
      <c r="A321" s="180" t="str">
        <f>IF(ROOST_COUNT!B320=0,"",ROOST_COUNT!B320)</f>
        <v/>
      </c>
      <c r="B321" s="180" t="str">
        <f>IF(ROOST_COUNT!D320=0,"",ROOST_COUNT!D320)</f>
        <v/>
      </c>
      <c r="C321" s="180" t="str">
        <f>IF(ROOST_COUNT!C320=0,"",ROOST_COUNT!C320)</f>
        <v/>
      </c>
      <c r="D321" s="180" t="str">
        <f>IF(ROOST_COUNT!E320=0,"",ROOST_COUNT!E320)</f>
        <v/>
      </c>
      <c r="E321" s="181" t="str">
        <f>IF(ROOST_COUNT!F320=0,"",ROOST_COUNT!F320)</f>
        <v/>
      </c>
      <c r="F321" s="181" t="str">
        <f>IF(ROOST_COUNT!A320=0,"",ROOST_COUNT!A320)</f>
        <v/>
      </c>
      <c r="G321" s="182" t="str">
        <f>IF(ROOST_COUNT!G320=0,"",ROOST_COUNT!G320)</f>
        <v/>
      </c>
      <c r="H321" s="181" t="str">
        <f>IFERROR(VLOOKUP($A321,CAPTURE_DATA!$P$4:$T$500,3,FALSE),"")</f>
        <v/>
      </c>
      <c r="I321" s="181" t="str">
        <f>IFERROR(VLOOKUP($A321,CAPTURE_DATA!$P$4:$T$500,4,FALSE),"")</f>
        <v/>
      </c>
      <c r="J321" s="181" t="str">
        <f>IFERROR(VLOOKUP($A321,CAPTURE_DATA!$P$4:$T$500,5,FALSE),"")</f>
        <v/>
      </c>
      <c r="K321" s="181" t="str">
        <f>IFERROR(VLOOKUP($A321,CAPTURE_DATA!$P$4:$AC$500,14,FALSE),"")</f>
        <v/>
      </c>
      <c r="L321" s="182" t="str">
        <f>IF($B321="","",(IFERROR(VLOOKUP($B321,ROOST_SITE_INFO!$B$3:$S$501,3,FALSE),"")))</f>
        <v/>
      </c>
      <c r="M321" s="182" t="str">
        <f>IF($B321="","",(IFERROR(VLOOKUP($B321,ROOST_SITE_INFO!$B$3:$S$501,4,FALSE),"")))</f>
        <v/>
      </c>
      <c r="N321" s="182" t="str">
        <f>IF($B321="","",(IFERROR(VLOOKUP($B321,ROOST_SITE_INFO!$B$3:$S$501,5,FALSE),"")))</f>
        <v/>
      </c>
      <c r="O321" s="182" t="str">
        <f>IF($B321="","",(IFERROR(VLOOKUP($B321,ROOST_SITE_INFO!$B$3:$S$501,6,FALSE),"")))</f>
        <v/>
      </c>
      <c r="P321" s="182" t="str">
        <f>IF($B321="","",(IFERROR(VLOOKUP($B321,ROOST_SITE_INFO!$B$3:$S$501,7,FALSE),"")))</f>
        <v/>
      </c>
      <c r="Q321" s="182" t="str">
        <f>IF($B321="","",(IFERROR(VLOOKUP($B321,ROOST_SITE_INFO!$B$3:$S$501,8,FALSE),"")))</f>
        <v/>
      </c>
      <c r="R321" s="182" t="str">
        <f>IF($B321="","",(IFERROR(VLOOKUP($B321,ROOST_SITE_INFO!$B$3:$S$501,9,FALSE),"")))</f>
        <v/>
      </c>
      <c r="S321" s="182" t="str">
        <f>IF($B321="","",(IFERROR(VLOOKUP($B321,ROOST_SITE_INFO!$B$3:$S$501,10,FALSE),"")))</f>
        <v/>
      </c>
      <c r="T321" s="182" t="str">
        <f>IF($B321="","",(IFERROR(VLOOKUP($B321,ROOST_SITE_INFO!$B$3:$S$501,11,FALSE),"")))</f>
        <v/>
      </c>
      <c r="U321" s="182" t="str">
        <f>IF($B321="","",(IFERROR(VLOOKUP($B321,ROOST_SITE_INFO!$B$3:$S$501,12,FALSE),"")))</f>
        <v/>
      </c>
      <c r="V321" s="182" t="str">
        <f>IF($B321="","",(IFERROR(VLOOKUP($B321,ROOST_SITE_INFO!$B$3:$S$501,13,FALSE),"")))</f>
        <v/>
      </c>
      <c r="W321" s="182" t="str">
        <f>IF($B321="","",(IFERROR(VLOOKUP($B321,ROOST_SITE_INFO!$B$3:$S$501,14,FALSE),"")))</f>
        <v/>
      </c>
      <c r="X321" s="182" t="str">
        <f>IF($B321="","",(IFERROR(VLOOKUP($B321,ROOST_SITE_INFO!$B$3:$S$501,15,FALSE),"")))</f>
        <v/>
      </c>
      <c r="Y321" s="182" t="str">
        <f>IF($B321="","",(IFERROR(VLOOKUP($B321,ROOST_SITE_INFO!$B$3:$S$501,16,FALSE),"")))</f>
        <v/>
      </c>
      <c r="Z321" s="182" t="str">
        <f>IF($B321="","",(IFERROR(VLOOKUP($B321,ROOST_SITE_INFO!$B$3:$S$501,17,FALSE),"")))</f>
        <v/>
      </c>
      <c r="AA321" s="182" t="str">
        <f>IF($B321="","",(IFERROR(VLOOKUP($B321,ROOST_SITE_INFO!$B$3:$S$501,18,FALSE),"")))</f>
        <v/>
      </c>
    </row>
    <row r="322" spans="1:27" x14ac:dyDescent="0.25">
      <c r="A322" s="180" t="str">
        <f>IF(ROOST_COUNT!B321=0,"",ROOST_COUNT!B321)</f>
        <v/>
      </c>
      <c r="B322" s="180" t="str">
        <f>IF(ROOST_COUNT!D321=0,"",ROOST_COUNT!D321)</f>
        <v/>
      </c>
      <c r="C322" s="180" t="str">
        <f>IF(ROOST_COUNT!C321=0,"",ROOST_COUNT!C321)</f>
        <v/>
      </c>
      <c r="D322" s="180" t="str">
        <f>IF(ROOST_COUNT!E321=0,"",ROOST_COUNT!E321)</f>
        <v/>
      </c>
      <c r="E322" s="181" t="str">
        <f>IF(ROOST_COUNT!F321=0,"",ROOST_COUNT!F321)</f>
        <v/>
      </c>
      <c r="F322" s="181" t="str">
        <f>IF(ROOST_COUNT!A321=0,"",ROOST_COUNT!A321)</f>
        <v/>
      </c>
      <c r="G322" s="182" t="str">
        <f>IF(ROOST_COUNT!G321=0,"",ROOST_COUNT!G321)</f>
        <v/>
      </c>
      <c r="H322" s="181" t="str">
        <f>IFERROR(VLOOKUP($A322,CAPTURE_DATA!$P$4:$T$500,3,FALSE),"")</f>
        <v/>
      </c>
      <c r="I322" s="181" t="str">
        <f>IFERROR(VLOOKUP($A322,CAPTURE_DATA!$P$4:$T$500,4,FALSE),"")</f>
        <v/>
      </c>
      <c r="J322" s="181" t="str">
        <f>IFERROR(VLOOKUP($A322,CAPTURE_DATA!$P$4:$T$500,5,FALSE),"")</f>
        <v/>
      </c>
      <c r="K322" s="181" t="str">
        <f>IFERROR(VLOOKUP($A322,CAPTURE_DATA!$P$4:$AC$500,14,FALSE),"")</f>
        <v/>
      </c>
      <c r="L322" s="182" t="str">
        <f>IF($B322="","",(IFERROR(VLOOKUP($B322,ROOST_SITE_INFO!$B$3:$S$501,3,FALSE),"")))</f>
        <v/>
      </c>
      <c r="M322" s="182" t="str">
        <f>IF($B322="","",(IFERROR(VLOOKUP($B322,ROOST_SITE_INFO!$B$3:$S$501,4,FALSE),"")))</f>
        <v/>
      </c>
      <c r="N322" s="182" t="str">
        <f>IF($B322="","",(IFERROR(VLOOKUP($B322,ROOST_SITE_INFO!$B$3:$S$501,5,FALSE),"")))</f>
        <v/>
      </c>
      <c r="O322" s="182" t="str">
        <f>IF($B322="","",(IFERROR(VLOOKUP($B322,ROOST_SITE_INFO!$B$3:$S$501,6,FALSE),"")))</f>
        <v/>
      </c>
      <c r="P322" s="182" t="str">
        <f>IF($B322="","",(IFERROR(VLOOKUP($B322,ROOST_SITE_INFO!$B$3:$S$501,7,FALSE),"")))</f>
        <v/>
      </c>
      <c r="Q322" s="182" t="str">
        <f>IF($B322="","",(IFERROR(VLOOKUP($B322,ROOST_SITE_INFO!$B$3:$S$501,8,FALSE),"")))</f>
        <v/>
      </c>
      <c r="R322" s="182" t="str">
        <f>IF($B322="","",(IFERROR(VLOOKUP($B322,ROOST_SITE_INFO!$B$3:$S$501,9,FALSE),"")))</f>
        <v/>
      </c>
      <c r="S322" s="182" t="str">
        <f>IF($B322="","",(IFERROR(VLOOKUP($B322,ROOST_SITE_INFO!$B$3:$S$501,10,FALSE),"")))</f>
        <v/>
      </c>
      <c r="T322" s="182" t="str">
        <f>IF($B322="","",(IFERROR(VLOOKUP($B322,ROOST_SITE_INFO!$B$3:$S$501,11,FALSE),"")))</f>
        <v/>
      </c>
      <c r="U322" s="182" t="str">
        <f>IF($B322="","",(IFERROR(VLOOKUP($B322,ROOST_SITE_INFO!$B$3:$S$501,12,FALSE),"")))</f>
        <v/>
      </c>
      <c r="V322" s="182" t="str">
        <f>IF($B322="","",(IFERROR(VLOOKUP($B322,ROOST_SITE_INFO!$B$3:$S$501,13,FALSE),"")))</f>
        <v/>
      </c>
      <c r="W322" s="182" t="str">
        <f>IF($B322="","",(IFERROR(VLOOKUP($B322,ROOST_SITE_INFO!$B$3:$S$501,14,FALSE),"")))</f>
        <v/>
      </c>
      <c r="X322" s="182" t="str">
        <f>IF($B322="","",(IFERROR(VLOOKUP($B322,ROOST_SITE_INFO!$B$3:$S$501,15,FALSE),"")))</f>
        <v/>
      </c>
      <c r="Y322" s="182" t="str">
        <f>IF($B322="","",(IFERROR(VLOOKUP($B322,ROOST_SITE_INFO!$B$3:$S$501,16,FALSE),"")))</f>
        <v/>
      </c>
      <c r="Z322" s="182" t="str">
        <f>IF($B322="","",(IFERROR(VLOOKUP($B322,ROOST_SITE_INFO!$B$3:$S$501,17,FALSE),"")))</f>
        <v/>
      </c>
      <c r="AA322" s="182" t="str">
        <f>IF($B322="","",(IFERROR(VLOOKUP($B322,ROOST_SITE_INFO!$B$3:$S$501,18,FALSE),"")))</f>
        <v/>
      </c>
    </row>
    <row r="323" spans="1:27" x14ac:dyDescent="0.25">
      <c r="A323" s="180" t="str">
        <f>IF(ROOST_COUNT!B322=0,"",ROOST_COUNT!B322)</f>
        <v/>
      </c>
      <c r="B323" s="180" t="str">
        <f>IF(ROOST_COUNT!D322=0,"",ROOST_COUNT!D322)</f>
        <v/>
      </c>
      <c r="C323" s="180" t="str">
        <f>IF(ROOST_COUNT!C322=0,"",ROOST_COUNT!C322)</f>
        <v/>
      </c>
      <c r="D323" s="180" t="str">
        <f>IF(ROOST_COUNT!E322=0,"",ROOST_COUNT!E322)</f>
        <v/>
      </c>
      <c r="E323" s="181" t="str">
        <f>IF(ROOST_COUNT!F322=0,"",ROOST_COUNT!F322)</f>
        <v/>
      </c>
      <c r="F323" s="181" t="str">
        <f>IF(ROOST_COUNT!A322=0,"",ROOST_COUNT!A322)</f>
        <v/>
      </c>
      <c r="G323" s="182" t="str">
        <f>IF(ROOST_COUNT!G322=0,"",ROOST_COUNT!G322)</f>
        <v/>
      </c>
      <c r="H323" s="181" t="str">
        <f>IFERROR(VLOOKUP($A323,CAPTURE_DATA!$P$4:$T$500,3,FALSE),"")</f>
        <v/>
      </c>
      <c r="I323" s="181" t="str">
        <f>IFERROR(VLOOKUP($A323,CAPTURE_DATA!$P$4:$T$500,4,FALSE),"")</f>
        <v/>
      </c>
      <c r="J323" s="181" t="str">
        <f>IFERROR(VLOOKUP($A323,CAPTURE_DATA!$P$4:$T$500,5,FALSE),"")</f>
        <v/>
      </c>
      <c r="K323" s="181" t="str">
        <f>IFERROR(VLOOKUP($A323,CAPTURE_DATA!$P$4:$AC$500,14,FALSE),"")</f>
        <v/>
      </c>
      <c r="L323" s="182" t="str">
        <f>IF($B323="","",(IFERROR(VLOOKUP($B323,ROOST_SITE_INFO!$B$3:$S$501,3,FALSE),"")))</f>
        <v/>
      </c>
      <c r="M323" s="182" t="str">
        <f>IF($B323="","",(IFERROR(VLOOKUP($B323,ROOST_SITE_INFO!$B$3:$S$501,4,FALSE),"")))</f>
        <v/>
      </c>
      <c r="N323" s="182" t="str">
        <f>IF($B323="","",(IFERROR(VLOOKUP($B323,ROOST_SITE_INFO!$B$3:$S$501,5,FALSE),"")))</f>
        <v/>
      </c>
      <c r="O323" s="182" t="str">
        <f>IF($B323="","",(IFERROR(VLOOKUP($B323,ROOST_SITE_INFO!$B$3:$S$501,6,FALSE),"")))</f>
        <v/>
      </c>
      <c r="P323" s="182" t="str">
        <f>IF($B323="","",(IFERROR(VLOOKUP($B323,ROOST_SITE_INFO!$B$3:$S$501,7,FALSE),"")))</f>
        <v/>
      </c>
      <c r="Q323" s="182" t="str">
        <f>IF($B323="","",(IFERROR(VLOOKUP($B323,ROOST_SITE_INFO!$B$3:$S$501,8,FALSE),"")))</f>
        <v/>
      </c>
      <c r="R323" s="182" t="str">
        <f>IF($B323="","",(IFERROR(VLOOKUP($B323,ROOST_SITE_INFO!$B$3:$S$501,9,FALSE),"")))</f>
        <v/>
      </c>
      <c r="S323" s="182" t="str">
        <f>IF($B323="","",(IFERROR(VLOOKUP($B323,ROOST_SITE_INFO!$B$3:$S$501,10,FALSE),"")))</f>
        <v/>
      </c>
      <c r="T323" s="182" t="str">
        <f>IF($B323="","",(IFERROR(VLOOKUP($B323,ROOST_SITE_INFO!$B$3:$S$501,11,FALSE),"")))</f>
        <v/>
      </c>
      <c r="U323" s="182" t="str">
        <f>IF($B323="","",(IFERROR(VLOOKUP($B323,ROOST_SITE_INFO!$B$3:$S$501,12,FALSE),"")))</f>
        <v/>
      </c>
      <c r="V323" s="182" t="str">
        <f>IF($B323="","",(IFERROR(VLOOKUP($B323,ROOST_SITE_INFO!$B$3:$S$501,13,FALSE),"")))</f>
        <v/>
      </c>
      <c r="W323" s="182" t="str">
        <f>IF($B323="","",(IFERROR(VLOOKUP($B323,ROOST_SITE_INFO!$B$3:$S$501,14,FALSE),"")))</f>
        <v/>
      </c>
      <c r="X323" s="182" t="str">
        <f>IF($B323="","",(IFERROR(VLOOKUP($B323,ROOST_SITE_INFO!$B$3:$S$501,15,FALSE),"")))</f>
        <v/>
      </c>
      <c r="Y323" s="182" t="str">
        <f>IF($B323="","",(IFERROR(VLOOKUP($B323,ROOST_SITE_INFO!$B$3:$S$501,16,FALSE),"")))</f>
        <v/>
      </c>
      <c r="Z323" s="182" t="str">
        <f>IF($B323="","",(IFERROR(VLOOKUP($B323,ROOST_SITE_INFO!$B$3:$S$501,17,FALSE),"")))</f>
        <v/>
      </c>
      <c r="AA323" s="182" t="str">
        <f>IF($B323="","",(IFERROR(VLOOKUP($B323,ROOST_SITE_INFO!$B$3:$S$501,18,FALSE),"")))</f>
        <v/>
      </c>
    </row>
    <row r="324" spans="1:27" x14ac:dyDescent="0.25">
      <c r="A324" s="180" t="str">
        <f>IF(ROOST_COUNT!B323=0,"",ROOST_COUNT!B323)</f>
        <v/>
      </c>
      <c r="B324" s="180" t="str">
        <f>IF(ROOST_COUNT!D323=0,"",ROOST_COUNT!D323)</f>
        <v/>
      </c>
      <c r="C324" s="180" t="str">
        <f>IF(ROOST_COUNT!C323=0,"",ROOST_COUNT!C323)</f>
        <v/>
      </c>
      <c r="D324" s="180" t="str">
        <f>IF(ROOST_COUNT!E323=0,"",ROOST_COUNT!E323)</f>
        <v/>
      </c>
      <c r="E324" s="181" t="str">
        <f>IF(ROOST_COUNT!F323=0,"",ROOST_COUNT!F323)</f>
        <v/>
      </c>
      <c r="F324" s="181" t="str">
        <f>IF(ROOST_COUNT!A323=0,"",ROOST_COUNT!A323)</f>
        <v/>
      </c>
      <c r="G324" s="182" t="str">
        <f>IF(ROOST_COUNT!G323=0,"",ROOST_COUNT!G323)</f>
        <v/>
      </c>
      <c r="H324" s="181" t="str">
        <f>IFERROR(VLOOKUP($A324,CAPTURE_DATA!$P$4:$T$500,3,FALSE),"")</f>
        <v/>
      </c>
      <c r="I324" s="181" t="str">
        <f>IFERROR(VLOOKUP($A324,CAPTURE_DATA!$P$4:$T$500,4,FALSE),"")</f>
        <v/>
      </c>
      <c r="J324" s="181" t="str">
        <f>IFERROR(VLOOKUP($A324,CAPTURE_DATA!$P$4:$T$500,5,FALSE),"")</f>
        <v/>
      </c>
      <c r="K324" s="181" t="str">
        <f>IFERROR(VLOOKUP($A324,CAPTURE_DATA!$P$4:$AC$500,14,FALSE),"")</f>
        <v/>
      </c>
      <c r="L324" s="182" t="str">
        <f>IF($B324="","",(IFERROR(VLOOKUP($B324,ROOST_SITE_INFO!$B$3:$S$501,3,FALSE),"")))</f>
        <v/>
      </c>
      <c r="M324" s="182" t="str">
        <f>IF($B324="","",(IFERROR(VLOOKUP($B324,ROOST_SITE_INFO!$B$3:$S$501,4,FALSE),"")))</f>
        <v/>
      </c>
      <c r="N324" s="182" t="str">
        <f>IF($B324="","",(IFERROR(VLOOKUP($B324,ROOST_SITE_INFO!$B$3:$S$501,5,FALSE),"")))</f>
        <v/>
      </c>
      <c r="O324" s="182" t="str">
        <f>IF($B324="","",(IFERROR(VLOOKUP($B324,ROOST_SITE_INFO!$B$3:$S$501,6,FALSE),"")))</f>
        <v/>
      </c>
      <c r="P324" s="182" t="str">
        <f>IF($B324="","",(IFERROR(VLOOKUP($B324,ROOST_SITE_INFO!$B$3:$S$501,7,FALSE),"")))</f>
        <v/>
      </c>
      <c r="Q324" s="182" t="str">
        <f>IF($B324="","",(IFERROR(VLOOKUP($B324,ROOST_SITE_INFO!$B$3:$S$501,8,FALSE),"")))</f>
        <v/>
      </c>
      <c r="R324" s="182" t="str">
        <f>IF($B324="","",(IFERROR(VLOOKUP($B324,ROOST_SITE_INFO!$B$3:$S$501,9,FALSE),"")))</f>
        <v/>
      </c>
      <c r="S324" s="182" t="str">
        <f>IF($B324="","",(IFERROR(VLOOKUP($B324,ROOST_SITE_INFO!$B$3:$S$501,10,FALSE),"")))</f>
        <v/>
      </c>
      <c r="T324" s="182" t="str">
        <f>IF($B324="","",(IFERROR(VLOOKUP($B324,ROOST_SITE_INFO!$B$3:$S$501,11,FALSE),"")))</f>
        <v/>
      </c>
      <c r="U324" s="182" t="str">
        <f>IF($B324="","",(IFERROR(VLOOKUP($B324,ROOST_SITE_INFO!$B$3:$S$501,12,FALSE),"")))</f>
        <v/>
      </c>
      <c r="V324" s="182" t="str">
        <f>IF($B324="","",(IFERROR(VLOOKUP($B324,ROOST_SITE_INFO!$B$3:$S$501,13,FALSE),"")))</f>
        <v/>
      </c>
      <c r="W324" s="182" t="str">
        <f>IF($B324="","",(IFERROR(VLOOKUP($B324,ROOST_SITE_INFO!$B$3:$S$501,14,FALSE),"")))</f>
        <v/>
      </c>
      <c r="X324" s="182" t="str">
        <f>IF($B324="","",(IFERROR(VLOOKUP($B324,ROOST_SITE_INFO!$B$3:$S$501,15,FALSE),"")))</f>
        <v/>
      </c>
      <c r="Y324" s="182" t="str">
        <f>IF($B324="","",(IFERROR(VLOOKUP($B324,ROOST_SITE_INFO!$B$3:$S$501,16,FALSE),"")))</f>
        <v/>
      </c>
      <c r="Z324" s="182" t="str">
        <f>IF($B324="","",(IFERROR(VLOOKUP($B324,ROOST_SITE_INFO!$B$3:$S$501,17,FALSE),"")))</f>
        <v/>
      </c>
      <c r="AA324" s="182" t="str">
        <f>IF($B324="","",(IFERROR(VLOOKUP($B324,ROOST_SITE_INFO!$B$3:$S$501,18,FALSE),"")))</f>
        <v/>
      </c>
    </row>
    <row r="325" spans="1:27" x14ac:dyDescent="0.25">
      <c r="A325" s="180" t="str">
        <f>IF(ROOST_COUNT!B324=0,"",ROOST_COUNT!B324)</f>
        <v/>
      </c>
      <c r="B325" s="180" t="str">
        <f>IF(ROOST_COUNT!D324=0,"",ROOST_COUNT!D324)</f>
        <v/>
      </c>
      <c r="C325" s="180" t="str">
        <f>IF(ROOST_COUNT!C324=0,"",ROOST_COUNT!C324)</f>
        <v/>
      </c>
      <c r="D325" s="180" t="str">
        <f>IF(ROOST_COUNT!E324=0,"",ROOST_COUNT!E324)</f>
        <v/>
      </c>
      <c r="E325" s="181" t="str">
        <f>IF(ROOST_COUNT!F324=0,"",ROOST_COUNT!F324)</f>
        <v/>
      </c>
      <c r="F325" s="181" t="str">
        <f>IF(ROOST_COUNT!A324=0,"",ROOST_COUNT!A324)</f>
        <v/>
      </c>
      <c r="G325" s="182" t="str">
        <f>IF(ROOST_COUNT!G324=0,"",ROOST_COUNT!G324)</f>
        <v/>
      </c>
      <c r="H325" s="181" t="str">
        <f>IFERROR(VLOOKUP($A325,CAPTURE_DATA!$P$4:$T$500,3,FALSE),"")</f>
        <v/>
      </c>
      <c r="I325" s="181" t="str">
        <f>IFERROR(VLOOKUP($A325,CAPTURE_DATA!$P$4:$T$500,4,FALSE),"")</f>
        <v/>
      </c>
      <c r="J325" s="181" t="str">
        <f>IFERROR(VLOOKUP($A325,CAPTURE_DATA!$P$4:$T$500,5,FALSE),"")</f>
        <v/>
      </c>
      <c r="K325" s="181" t="str">
        <f>IFERROR(VLOOKUP($A325,CAPTURE_DATA!$P$4:$AC$500,14,FALSE),"")</f>
        <v/>
      </c>
      <c r="L325" s="182" t="str">
        <f>IF($B325="","",(IFERROR(VLOOKUP($B325,ROOST_SITE_INFO!$B$3:$S$501,3,FALSE),"")))</f>
        <v/>
      </c>
      <c r="M325" s="182" t="str">
        <f>IF($B325="","",(IFERROR(VLOOKUP($B325,ROOST_SITE_INFO!$B$3:$S$501,4,FALSE),"")))</f>
        <v/>
      </c>
      <c r="N325" s="182" t="str">
        <f>IF($B325="","",(IFERROR(VLOOKUP($B325,ROOST_SITE_INFO!$B$3:$S$501,5,FALSE),"")))</f>
        <v/>
      </c>
      <c r="O325" s="182" t="str">
        <f>IF($B325="","",(IFERROR(VLOOKUP($B325,ROOST_SITE_INFO!$B$3:$S$501,6,FALSE),"")))</f>
        <v/>
      </c>
      <c r="P325" s="182" t="str">
        <f>IF($B325="","",(IFERROR(VLOOKUP($B325,ROOST_SITE_INFO!$B$3:$S$501,7,FALSE),"")))</f>
        <v/>
      </c>
      <c r="Q325" s="182" t="str">
        <f>IF($B325="","",(IFERROR(VLOOKUP($B325,ROOST_SITE_INFO!$B$3:$S$501,8,FALSE),"")))</f>
        <v/>
      </c>
      <c r="R325" s="182" t="str">
        <f>IF($B325="","",(IFERROR(VLOOKUP($B325,ROOST_SITE_INFO!$B$3:$S$501,9,FALSE),"")))</f>
        <v/>
      </c>
      <c r="S325" s="182" t="str">
        <f>IF($B325="","",(IFERROR(VLOOKUP($B325,ROOST_SITE_INFO!$B$3:$S$501,10,FALSE),"")))</f>
        <v/>
      </c>
      <c r="T325" s="182" t="str">
        <f>IF($B325="","",(IFERROR(VLOOKUP($B325,ROOST_SITE_INFO!$B$3:$S$501,11,FALSE),"")))</f>
        <v/>
      </c>
      <c r="U325" s="182" t="str">
        <f>IF($B325="","",(IFERROR(VLOOKUP($B325,ROOST_SITE_INFO!$B$3:$S$501,12,FALSE),"")))</f>
        <v/>
      </c>
      <c r="V325" s="182" t="str">
        <f>IF($B325="","",(IFERROR(VLOOKUP($B325,ROOST_SITE_INFO!$B$3:$S$501,13,FALSE),"")))</f>
        <v/>
      </c>
      <c r="W325" s="182" t="str">
        <f>IF($B325="","",(IFERROR(VLOOKUP($B325,ROOST_SITE_INFO!$B$3:$S$501,14,FALSE),"")))</f>
        <v/>
      </c>
      <c r="X325" s="182" t="str">
        <f>IF($B325="","",(IFERROR(VLOOKUP($B325,ROOST_SITE_INFO!$B$3:$S$501,15,FALSE),"")))</f>
        <v/>
      </c>
      <c r="Y325" s="182" t="str">
        <f>IF($B325="","",(IFERROR(VLOOKUP($B325,ROOST_SITE_INFO!$B$3:$S$501,16,FALSE),"")))</f>
        <v/>
      </c>
      <c r="Z325" s="182" t="str">
        <f>IF($B325="","",(IFERROR(VLOOKUP($B325,ROOST_SITE_INFO!$B$3:$S$501,17,FALSE),"")))</f>
        <v/>
      </c>
      <c r="AA325" s="182" t="str">
        <f>IF($B325="","",(IFERROR(VLOOKUP($B325,ROOST_SITE_INFO!$B$3:$S$501,18,FALSE),"")))</f>
        <v/>
      </c>
    </row>
    <row r="326" spans="1:27" x14ac:dyDescent="0.25">
      <c r="A326" s="180" t="str">
        <f>IF(ROOST_COUNT!B325=0,"",ROOST_COUNT!B325)</f>
        <v/>
      </c>
      <c r="B326" s="180" t="str">
        <f>IF(ROOST_COUNT!D325=0,"",ROOST_COUNT!D325)</f>
        <v/>
      </c>
      <c r="C326" s="180" t="str">
        <f>IF(ROOST_COUNT!C325=0,"",ROOST_COUNT!C325)</f>
        <v/>
      </c>
      <c r="D326" s="180" t="str">
        <f>IF(ROOST_COUNT!E325=0,"",ROOST_COUNT!E325)</f>
        <v/>
      </c>
      <c r="E326" s="181" t="str">
        <f>IF(ROOST_COUNT!F325=0,"",ROOST_COUNT!F325)</f>
        <v/>
      </c>
      <c r="F326" s="181" t="str">
        <f>IF(ROOST_COUNT!A325=0,"",ROOST_COUNT!A325)</f>
        <v/>
      </c>
      <c r="G326" s="182" t="str">
        <f>IF(ROOST_COUNT!G325=0,"",ROOST_COUNT!G325)</f>
        <v/>
      </c>
      <c r="H326" s="181" t="str">
        <f>IFERROR(VLOOKUP($A326,CAPTURE_DATA!$P$4:$T$500,3,FALSE),"")</f>
        <v/>
      </c>
      <c r="I326" s="181" t="str">
        <f>IFERROR(VLOOKUP($A326,CAPTURE_DATA!$P$4:$T$500,4,FALSE),"")</f>
        <v/>
      </c>
      <c r="J326" s="181" t="str">
        <f>IFERROR(VLOOKUP($A326,CAPTURE_DATA!$P$4:$T$500,5,FALSE),"")</f>
        <v/>
      </c>
      <c r="K326" s="181" t="str">
        <f>IFERROR(VLOOKUP($A326,CAPTURE_DATA!$P$4:$AC$500,14,FALSE),"")</f>
        <v/>
      </c>
      <c r="L326" s="182" t="str">
        <f>IF($B326="","",(IFERROR(VLOOKUP($B326,ROOST_SITE_INFO!$B$3:$S$501,3,FALSE),"")))</f>
        <v/>
      </c>
      <c r="M326" s="182" t="str">
        <f>IF($B326="","",(IFERROR(VLOOKUP($B326,ROOST_SITE_INFO!$B$3:$S$501,4,FALSE),"")))</f>
        <v/>
      </c>
      <c r="N326" s="182" t="str">
        <f>IF($B326="","",(IFERROR(VLOOKUP($B326,ROOST_SITE_INFO!$B$3:$S$501,5,FALSE),"")))</f>
        <v/>
      </c>
      <c r="O326" s="182" t="str">
        <f>IF($B326="","",(IFERROR(VLOOKUP($B326,ROOST_SITE_INFO!$B$3:$S$501,6,FALSE),"")))</f>
        <v/>
      </c>
      <c r="P326" s="182" t="str">
        <f>IF($B326="","",(IFERROR(VLOOKUP($B326,ROOST_SITE_INFO!$B$3:$S$501,7,FALSE),"")))</f>
        <v/>
      </c>
      <c r="Q326" s="182" t="str">
        <f>IF($B326="","",(IFERROR(VLOOKUP($B326,ROOST_SITE_INFO!$B$3:$S$501,8,FALSE),"")))</f>
        <v/>
      </c>
      <c r="R326" s="182" t="str">
        <f>IF($B326="","",(IFERROR(VLOOKUP($B326,ROOST_SITE_INFO!$B$3:$S$501,9,FALSE),"")))</f>
        <v/>
      </c>
      <c r="S326" s="182" t="str">
        <f>IF($B326="","",(IFERROR(VLOOKUP($B326,ROOST_SITE_INFO!$B$3:$S$501,10,FALSE),"")))</f>
        <v/>
      </c>
      <c r="T326" s="182" t="str">
        <f>IF($B326="","",(IFERROR(VLOOKUP($B326,ROOST_SITE_INFO!$B$3:$S$501,11,FALSE),"")))</f>
        <v/>
      </c>
      <c r="U326" s="182" t="str">
        <f>IF($B326="","",(IFERROR(VLOOKUP($B326,ROOST_SITE_INFO!$B$3:$S$501,12,FALSE),"")))</f>
        <v/>
      </c>
      <c r="V326" s="182" t="str">
        <f>IF($B326="","",(IFERROR(VLOOKUP($B326,ROOST_SITE_INFO!$B$3:$S$501,13,FALSE),"")))</f>
        <v/>
      </c>
      <c r="W326" s="182" t="str">
        <f>IF($B326="","",(IFERROR(VLOOKUP($B326,ROOST_SITE_INFO!$B$3:$S$501,14,FALSE),"")))</f>
        <v/>
      </c>
      <c r="X326" s="182" t="str">
        <f>IF($B326="","",(IFERROR(VLOOKUP($B326,ROOST_SITE_INFO!$B$3:$S$501,15,FALSE),"")))</f>
        <v/>
      </c>
      <c r="Y326" s="182" t="str">
        <f>IF($B326="","",(IFERROR(VLOOKUP($B326,ROOST_SITE_INFO!$B$3:$S$501,16,FALSE),"")))</f>
        <v/>
      </c>
      <c r="Z326" s="182" t="str">
        <f>IF($B326="","",(IFERROR(VLOOKUP($B326,ROOST_SITE_INFO!$B$3:$S$501,17,FALSE),"")))</f>
        <v/>
      </c>
      <c r="AA326" s="182" t="str">
        <f>IF($B326="","",(IFERROR(VLOOKUP($B326,ROOST_SITE_INFO!$B$3:$S$501,18,FALSE),"")))</f>
        <v/>
      </c>
    </row>
    <row r="327" spans="1:27" x14ac:dyDescent="0.25">
      <c r="A327" s="180" t="str">
        <f>IF(ROOST_COUNT!B326=0,"",ROOST_COUNT!B326)</f>
        <v/>
      </c>
      <c r="B327" s="180" t="str">
        <f>IF(ROOST_COUNT!D326=0,"",ROOST_COUNT!D326)</f>
        <v/>
      </c>
      <c r="C327" s="180" t="str">
        <f>IF(ROOST_COUNT!C326=0,"",ROOST_COUNT!C326)</f>
        <v/>
      </c>
      <c r="D327" s="180" t="str">
        <f>IF(ROOST_COUNT!E326=0,"",ROOST_COUNT!E326)</f>
        <v/>
      </c>
      <c r="E327" s="181" t="str">
        <f>IF(ROOST_COUNT!F326=0,"",ROOST_COUNT!F326)</f>
        <v/>
      </c>
      <c r="F327" s="181" t="str">
        <f>IF(ROOST_COUNT!A326=0,"",ROOST_COUNT!A326)</f>
        <v/>
      </c>
      <c r="G327" s="182" t="str">
        <f>IF(ROOST_COUNT!G326=0,"",ROOST_COUNT!G326)</f>
        <v/>
      </c>
      <c r="H327" s="181" t="str">
        <f>IFERROR(VLOOKUP($A327,CAPTURE_DATA!$P$4:$T$500,3,FALSE),"")</f>
        <v/>
      </c>
      <c r="I327" s="181" t="str">
        <f>IFERROR(VLOOKUP($A327,CAPTURE_DATA!$P$4:$T$500,4,FALSE),"")</f>
        <v/>
      </c>
      <c r="J327" s="181" t="str">
        <f>IFERROR(VLOOKUP($A327,CAPTURE_DATA!$P$4:$T$500,5,FALSE),"")</f>
        <v/>
      </c>
      <c r="K327" s="181" t="str">
        <f>IFERROR(VLOOKUP($A327,CAPTURE_DATA!$P$4:$AC$500,14,FALSE),"")</f>
        <v/>
      </c>
      <c r="L327" s="182" t="str">
        <f>IF($B327="","",(IFERROR(VLOOKUP($B327,ROOST_SITE_INFO!$B$3:$S$501,3,FALSE),"")))</f>
        <v/>
      </c>
      <c r="M327" s="182" t="str">
        <f>IF($B327="","",(IFERROR(VLOOKUP($B327,ROOST_SITE_INFO!$B$3:$S$501,4,FALSE),"")))</f>
        <v/>
      </c>
      <c r="N327" s="182" t="str">
        <f>IF($B327="","",(IFERROR(VLOOKUP($B327,ROOST_SITE_INFO!$B$3:$S$501,5,FALSE),"")))</f>
        <v/>
      </c>
      <c r="O327" s="182" t="str">
        <f>IF($B327="","",(IFERROR(VLOOKUP($B327,ROOST_SITE_INFO!$B$3:$S$501,6,FALSE),"")))</f>
        <v/>
      </c>
      <c r="P327" s="182" t="str">
        <f>IF($B327="","",(IFERROR(VLOOKUP($B327,ROOST_SITE_INFO!$B$3:$S$501,7,FALSE),"")))</f>
        <v/>
      </c>
      <c r="Q327" s="182" t="str">
        <f>IF($B327="","",(IFERROR(VLOOKUP($B327,ROOST_SITE_INFO!$B$3:$S$501,8,FALSE),"")))</f>
        <v/>
      </c>
      <c r="R327" s="182" t="str">
        <f>IF($B327="","",(IFERROR(VLOOKUP($B327,ROOST_SITE_INFO!$B$3:$S$501,9,FALSE),"")))</f>
        <v/>
      </c>
      <c r="S327" s="182" t="str">
        <f>IF($B327="","",(IFERROR(VLOOKUP($B327,ROOST_SITE_INFO!$B$3:$S$501,10,FALSE),"")))</f>
        <v/>
      </c>
      <c r="T327" s="182" t="str">
        <f>IF($B327="","",(IFERROR(VLOOKUP($B327,ROOST_SITE_INFO!$B$3:$S$501,11,FALSE),"")))</f>
        <v/>
      </c>
      <c r="U327" s="182" t="str">
        <f>IF($B327="","",(IFERROR(VLOOKUP($B327,ROOST_SITE_INFO!$B$3:$S$501,12,FALSE),"")))</f>
        <v/>
      </c>
      <c r="V327" s="182" t="str">
        <f>IF($B327="","",(IFERROR(VLOOKUP($B327,ROOST_SITE_INFO!$B$3:$S$501,13,FALSE),"")))</f>
        <v/>
      </c>
      <c r="W327" s="182" t="str">
        <f>IF($B327="","",(IFERROR(VLOOKUP($B327,ROOST_SITE_INFO!$B$3:$S$501,14,FALSE),"")))</f>
        <v/>
      </c>
      <c r="X327" s="182" t="str">
        <f>IF($B327="","",(IFERROR(VLOOKUP($B327,ROOST_SITE_INFO!$B$3:$S$501,15,FALSE),"")))</f>
        <v/>
      </c>
      <c r="Y327" s="182" t="str">
        <f>IF($B327="","",(IFERROR(VLOOKUP($B327,ROOST_SITE_INFO!$B$3:$S$501,16,FALSE),"")))</f>
        <v/>
      </c>
      <c r="Z327" s="182" t="str">
        <f>IF($B327="","",(IFERROR(VLOOKUP($B327,ROOST_SITE_INFO!$B$3:$S$501,17,FALSE),"")))</f>
        <v/>
      </c>
      <c r="AA327" s="182" t="str">
        <f>IF($B327="","",(IFERROR(VLOOKUP($B327,ROOST_SITE_INFO!$B$3:$S$501,18,FALSE),"")))</f>
        <v/>
      </c>
    </row>
    <row r="328" spans="1:27" x14ac:dyDescent="0.25">
      <c r="A328" s="180" t="str">
        <f>IF(ROOST_COUNT!B327=0,"",ROOST_COUNT!B327)</f>
        <v/>
      </c>
      <c r="B328" s="180" t="str">
        <f>IF(ROOST_COUNT!D327=0,"",ROOST_COUNT!D327)</f>
        <v/>
      </c>
      <c r="C328" s="180" t="str">
        <f>IF(ROOST_COUNT!C327=0,"",ROOST_COUNT!C327)</f>
        <v/>
      </c>
      <c r="D328" s="180" t="str">
        <f>IF(ROOST_COUNT!E327=0,"",ROOST_COUNT!E327)</f>
        <v/>
      </c>
      <c r="E328" s="181" t="str">
        <f>IF(ROOST_COUNT!F327=0,"",ROOST_COUNT!F327)</f>
        <v/>
      </c>
      <c r="F328" s="181" t="str">
        <f>IF(ROOST_COUNT!A327=0,"",ROOST_COUNT!A327)</f>
        <v/>
      </c>
      <c r="G328" s="182" t="str">
        <f>IF(ROOST_COUNT!G327=0,"",ROOST_COUNT!G327)</f>
        <v/>
      </c>
      <c r="H328" s="181" t="str">
        <f>IFERROR(VLOOKUP($A328,CAPTURE_DATA!$P$4:$T$500,3,FALSE),"")</f>
        <v/>
      </c>
      <c r="I328" s="181" t="str">
        <f>IFERROR(VLOOKUP($A328,CAPTURE_DATA!$P$4:$T$500,4,FALSE),"")</f>
        <v/>
      </c>
      <c r="J328" s="181" t="str">
        <f>IFERROR(VLOOKUP($A328,CAPTURE_DATA!$P$4:$T$500,5,FALSE),"")</f>
        <v/>
      </c>
      <c r="K328" s="181" t="str">
        <f>IFERROR(VLOOKUP($A328,CAPTURE_DATA!$P$4:$AC$500,14,FALSE),"")</f>
        <v/>
      </c>
      <c r="L328" s="182" t="str">
        <f>IF($B328="","",(IFERROR(VLOOKUP($B328,ROOST_SITE_INFO!$B$3:$S$501,3,FALSE),"")))</f>
        <v/>
      </c>
      <c r="M328" s="182" t="str">
        <f>IF($B328="","",(IFERROR(VLOOKUP($B328,ROOST_SITE_INFO!$B$3:$S$501,4,FALSE),"")))</f>
        <v/>
      </c>
      <c r="N328" s="182" t="str">
        <f>IF($B328="","",(IFERROR(VLOOKUP($B328,ROOST_SITE_INFO!$B$3:$S$501,5,FALSE),"")))</f>
        <v/>
      </c>
      <c r="O328" s="182" t="str">
        <f>IF($B328="","",(IFERROR(VLOOKUP($B328,ROOST_SITE_INFO!$B$3:$S$501,6,FALSE),"")))</f>
        <v/>
      </c>
      <c r="P328" s="182" t="str">
        <f>IF($B328="","",(IFERROR(VLOOKUP($B328,ROOST_SITE_INFO!$B$3:$S$501,7,FALSE),"")))</f>
        <v/>
      </c>
      <c r="Q328" s="182" t="str">
        <f>IF($B328="","",(IFERROR(VLOOKUP($B328,ROOST_SITE_INFO!$B$3:$S$501,8,FALSE),"")))</f>
        <v/>
      </c>
      <c r="R328" s="182" t="str">
        <f>IF($B328="","",(IFERROR(VLOOKUP($B328,ROOST_SITE_INFO!$B$3:$S$501,9,FALSE),"")))</f>
        <v/>
      </c>
      <c r="S328" s="182" t="str">
        <f>IF($B328="","",(IFERROR(VLOOKUP($B328,ROOST_SITE_INFO!$B$3:$S$501,10,FALSE),"")))</f>
        <v/>
      </c>
      <c r="T328" s="182" t="str">
        <f>IF($B328="","",(IFERROR(VLOOKUP($B328,ROOST_SITE_INFO!$B$3:$S$501,11,FALSE),"")))</f>
        <v/>
      </c>
      <c r="U328" s="182" t="str">
        <f>IF($B328="","",(IFERROR(VLOOKUP($B328,ROOST_SITE_INFO!$B$3:$S$501,12,FALSE),"")))</f>
        <v/>
      </c>
      <c r="V328" s="182" t="str">
        <f>IF($B328="","",(IFERROR(VLOOKUP($B328,ROOST_SITE_INFO!$B$3:$S$501,13,FALSE),"")))</f>
        <v/>
      </c>
      <c r="W328" s="182" t="str">
        <f>IF($B328="","",(IFERROR(VLOOKUP($B328,ROOST_SITE_INFO!$B$3:$S$501,14,FALSE),"")))</f>
        <v/>
      </c>
      <c r="X328" s="182" t="str">
        <f>IF($B328="","",(IFERROR(VLOOKUP($B328,ROOST_SITE_INFO!$B$3:$S$501,15,FALSE),"")))</f>
        <v/>
      </c>
      <c r="Y328" s="182" t="str">
        <f>IF($B328="","",(IFERROR(VLOOKUP($B328,ROOST_SITE_INFO!$B$3:$S$501,16,FALSE),"")))</f>
        <v/>
      </c>
      <c r="Z328" s="182" t="str">
        <f>IF($B328="","",(IFERROR(VLOOKUP($B328,ROOST_SITE_INFO!$B$3:$S$501,17,FALSE),"")))</f>
        <v/>
      </c>
      <c r="AA328" s="182" t="str">
        <f>IF($B328="","",(IFERROR(VLOOKUP($B328,ROOST_SITE_INFO!$B$3:$S$501,18,FALSE),"")))</f>
        <v/>
      </c>
    </row>
    <row r="329" spans="1:27" x14ac:dyDescent="0.25">
      <c r="A329" s="180" t="str">
        <f>IF(ROOST_COUNT!B328=0,"",ROOST_COUNT!B328)</f>
        <v/>
      </c>
      <c r="B329" s="180" t="str">
        <f>IF(ROOST_COUNT!D328=0,"",ROOST_COUNT!D328)</f>
        <v/>
      </c>
      <c r="C329" s="180" t="str">
        <f>IF(ROOST_COUNT!C328=0,"",ROOST_COUNT!C328)</f>
        <v/>
      </c>
      <c r="D329" s="180" t="str">
        <f>IF(ROOST_COUNT!E328=0,"",ROOST_COUNT!E328)</f>
        <v/>
      </c>
      <c r="E329" s="181" t="str">
        <f>IF(ROOST_COUNT!F328=0,"",ROOST_COUNT!F328)</f>
        <v/>
      </c>
      <c r="F329" s="181" t="str">
        <f>IF(ROOST_COUNT!A328=0,"",ROOST_COUNT!A328)</f>
        <v/>
      </c>
      <c r="G329" s="182" t="str">
        <f>IF(ROOST_COUNT!G328=0,"",ROOST_COUNT!G328)</f>
        <v/>
      </c>
      <c r="H329" s="181" t="str">
        <f>IFERROR(VLOOKUP($A329,CAPTURE_DATA!$P$4:$T$500,3,FALSE),"")</f>
        <v/>
      </c>
      <c r="I329" s="181" t="str">
        <f>IFERROR(VLOOKUP($A329,CAPTURE_DATA!$P$4:$T$500,4,FALSE),"")</f>
        <v/>
      </c>
      <c r="J329" s="181" t="str">
        <f>IFERROR(VLOOKUP($A329,CAPTURE_DATA!$P$4:$T$500,5,FALSE),"")</f>
        <v/>
      </c>
      <c r="K329" s="181" t="str">
        <f>IFERROR(VLOOKUP($A329,CAPTURE_DATA!$P$4:$AC$500,14,FALSE),"")</f>
        <v/>
      </c>
      <c r="L329" s="182" t="str">
        <f>IF($B329="","",(IFERROR(VLOOKUP($B329,ROOST_SITE_INFO!$B$3:$S$501,3,FALSE),"")))</f>
        <v/>
      </c>
      <c r="M329" s="182" t="str">
        <f>IF($B329="","",(IFERROR(VLOOKUP($B329,ROOST_SITE_INFO!$B$3:$S$501,4,FALSE),"")))</f>
        <v/>
      </c>
      <c r="N329" s="182" t="str">
        <f>IF($B329="","",(IFERROR(VLOOKUP($B329,ROOST_SITE_INFO!$B$3:$S$501,5,FALSE),"")))</f>
        <v/>
      </c>
      <c r="O329" s="182" t="str">
        <f>IF($B329="","",(IFERROR(VLOOKUP($B329,ROOST_SITE_INFO!$B$3:$S$501,6,FALSE),"")))</f>
        <v/>
      </c>
      <c r="P329" s="182" t="str">
        <f>IF($B329="","",(IFERROR(VLOOKUP($B329,ROOST_SITE_INFO!$B$3:$S$501,7,FALSE),"")))</f>
        <v/>
      </c>
      <c r="Q329" s="182" t="str">
        <f>IF($B329="","",(IFERROR(VLOOKUP($B329,ROOST_SITE_INFO!$B$3:$S$501,8,FALSE),"")))</f>
        <v/>
      </c>
      <c r="R329" s="182" t="str">
        <f>IF($B329="","",(IFERROR(VLOOKUP($B329,ROOST_SITE_INFO!$B$3:$S$501,9,FALSE),"")))</f>
        <v/>
      </c>
      <c r="S329" s="182" t="str">
        <f>IF($B329="","",(IFERROR(VLOOKUP($B329,ROOST_SITE_INFO!$B$3:$S$501,10,FALSE),"")))</f>
        <v/>
      </c>
      <c r="T329" s="182" t="str">
        <f>IF($B329="","",(IFERROR(VLOOKUP($B329,ROOST_SITE_INFO!$B$3:$S$501,11,FALSE),"")))</f>
        <v/>
      </c>
      <c r="U329" s="182" t="str">
        <f>IF($B329="","",(IFERROR(VLOOKUP($B329,ROOST_SITE_INFO!$B$3:$S$501,12,FALSE),"")))</f>
        <v/>
      </c>
      <c r="V329" s="182" t="str">
        <f>IF($B329="","",(IFERROR(VLOOKUP($B329,ROOST_SITE_INFO!$B$3:$S$501,13,FALSE),"")))</f>
        <v/>
      </c>
      <c r="W329" s="182" t="str">
        <f>IF($B329="","",(IFERROR(VLOOKUP($B329,ROOST_SITE_INFO!$B$3:$S$501,14,FALSE),"")))</f>
        <v/>
      </c>
      <c r="X329" s="182" t="str">
        <f>IF($B329="","",(IFERROR(VLOOKUP($B329,ROOST_SITE_INFO!$B$3:$S$501,15,FALSE),"")))</f>
        <v/>
      </c>
      <c r="Y329" s="182" t="str">
        <f>IF($B329="","",(IFERROR(VLOOKUP($B329,ROOST_SITE_INFO!$B$3:$S$501,16,FALSE),"")))</f>
        <v/>
      </c>
      <c r="Z329" s="182" t="str">
        <f>IF($B329="","",(IFERROR(VLOOKUP($B329,ROOST_SITE_INFO!$B$3:$S$501,17,FALSE),"")))</f>
        <v/>
      </c>
      <c r="AA329" s="182" t="str">
        <f>IF($B329="","",(IFERROR(VLOOKUP($B329,ROOST_SITE_INFO!$B$3:$S$501,18,FALSE),"")))</f>
        <v/>
      </c>
    </row>
    <row r="330" spans="1:27" x14ac:dyDescent="0.25">
      <c r="A330" s="180" t="str">
        <f>IF(ROOST_COUNT!B329=0,"",ROOST_COUNT!B329)</f>
        <v/>
      </c>
      <c r="B330" s="180" t="str">
        <f>IF(ROOST_COUNT!D329=0,"",ROOST_COUNT!D329)</f>
        <v/>
      </c>
      <c r="C330" s="180" t="str">
        <f>IF(ROOST_COUNT!C329=0,"",ROOST_COUNT!C329)</f>
        <v/>
      </c>
      <c r="D330" s="180" t="str">
        <f>IF(ROOST_COUNT!E329=0,"",ROOST_COUNT!E329)</f>
        <v/>
      </c>
      <c r="E330" s="181" t="str">
        <f>IF(ROOST_COUNT!F329=0,"",ROOST_COUNT!F329)</f>
        <v/>
      </c>
      <c r="F330" s="181" t="str">
        <f>IF(ROOST_COUNT!A329=0,"",ROOST_COUNT!A329)</f>
        <v/>
      </c>
      <c r="G330" s="182" t="str">
        <f>IF(ROOST_COUNT!G329=0,"",ROOST_COUNT!G329)</f>
        <v/>
      </c>
      <c r="H330" s="181" t="str">
        <f>IFERROR(VLOOKUP($A330,CAPTURE_DATA!$P$4:$T$500,3,FALSE),"")</f>
        <v/>
      </c>
      <c r="I330" s="181" t="str">
        <f>IFERROR(VLOOKUP($A330,CAPTURE_DATA!$P$4:$T$500,4,FALSE),"")</f>
        <v/>
      </c>
      <c r="J330" s="181" t="str">
        <f>IFERROR(VLOOKUP($A330,CAPTURE_DATA!$P$4:$T$500,5,FALSE),"")</f>
        <v/>
      </c>
      <c r="K330" s="181" t="str">
        <f>IFERROR(VLOOKUP($A330,CAPTURE_DATA!$P$4:$AC$500,14,FALSE),"")</f>
        <v/>
      </c>
      <c r="L330" s="182" t="str">
        <f>IF($B330="","",(IFERROR(VLOOKUP($B330,ROOST_SITE_INFO!$B$3:$S$501,3,FALSE),"")))</f>
        <v/>
      </c>
      <c r="M330" s="182" t="str">
        <f>IF($B330="","",(IFERROR(VLOOKUP($B330,ROOST_SITE_INFO!$B$3:$S$501,4,FALSE),"")))</f>
        <v/>
      </c>
      <c r="N330" s="182" t="str">
        <f>IF($B330="","",(IFERROR(VLOOKUP($B330,ROOST_SITE_INFO!$B$3:$S$501,5,FALSE),"")))</f>
        <v/>
      </c>
      <c r="O330" s="182" t="str">
        <f>IF($B330="","",(IFERROR(VLOOKUP($B330,ROOST_SITE_INFO!$B$3:$S$501,6,FALSE),"")))</f>
        <v/>
      </c>
      <c r="P330" s="182" t="str">
        <f>IF($B330="","",(IFERROR(VLOOKUP($B330,ROOST_SITE_INFO!$B$3:$S$501,7,FALSE),"")))</f>
        <v/>
      </c>
      <c r="Q330" s="182" t="str">
        <f>IF($B330="","",(IFERROR(VLOOKUP($B330,ROOST_SITE_INFO!$B$3:$S$501,8,FALSE),"")))</f>
        <v/>
      </c>
      <c r="R330" s="182" t="str">
        <f>IF($B330="","",(IFERROR(VLOOKUP($B330,ROOST_SITE_INFO!$B$3:$S$501,9,FALSE),"")))</f>
        <v/>
      </c>
      <c r="S330" s="182" t="str">
        <f>IF($B330="","",(IFERROR(VLOOKUP($B330,ROOST_SITE_INFO!$B$3:$S$501,10,FALSE),"")))</f>
        <v/>
      </c>
      <c r="T330" s="182" t="str">
        <f>IF($B330="","",(IFERROR(VLOOKUP($B330,ROOST_SITE_INFO!$B$3:$S$501,11,FALSE),"")))</f>
        <v/>
      </c>
      <c r="U330" s="182" t="str">
        <f>IF($B330="","",(IFERROR(VLOOKUP($B330,ROOST_SITE_INFO!$B$3:$S$501,12,FALSE),"")))</f>
        <v/>
      </c>
      <c r="V330" s="182" t="str">
        <f>IF($B330="","",(IFERROR(VLOOKUP($B330,ROOST_SITE_INFO!$B$3:$S$501,13,FALSE),"")))</f>
        <v/>
      </c>
      <c r="W330" s="182" t="str">
        <f>IF($B330="","",(IFERROR(VLOOKUP($B330,ROOST_SITE_INFO!$B$3:$S$501,14,FALSE),"")))</f>
        <v/>
      </c>
      <c r="X330" s="182" t="str">
        <f>IF($B330="","",(IFERROR(VLOOKUP($B330,ROOST_SITE_INFO!$B$3:$S$501,15,FALSE),"")))</f>
        <v/>
      </c>
      <c r="Y330" s="182" t="str">
        <f>IF($B330="","",(IFERROR(VLOOKUP($B330,ROOST_SITE_INFO!$B$3:$S$501,16,FALSE),"")))</f>
        <v/>
      </c>
      <c r="Z330" s="182" t="str">
        <f>IF($B330="","",(IFERROR(VLOOKUP($B330,ROOST_SITE_INFO!$B$3:$S$501,17,FALSE),"")))</f>
        <v/>
      </c>
      <c r="AA330" s="182" t="str">
        <f>IF($B330="","",(IFERROR(VLOOKUP($B330,ROOST_SITE_INFO!$B$3:$S$501,18,FALSE),"")))</f>
        <v/>
      </c>
    </row>
    <row r="331" spans="1:27" x14ac:dyDescent="0.25">
      <c r="A331" s="180" t="str">
        <f>IF(ROOST_COUNT!B330=0,"",ROOST_COUNT!B330)</f>
        <v/>
      </c>
      <c r="B331" s="180" t="str">
        <f>IF(ROOST_COUNT!D330=0,"",ROOST_COUNT!D330)</f>
        <v/>
      </c>
      <c r="C331" s="180" t="str">
        <f>IF(ROOST_COUNT!C330=0,"",ROOST_COUNT!C330)</f>
        <v/>
      </c>
      <c r="D331" s="180" t="str">
        <f>IF(ROOST_COUNT!E330=0,"",ROOST_COUNT!E330)</f>
        <v/>
      </c>
      <c r="E331" s="181" t="str">
        <f>IF(ROOST_COUNT!F330=0,"",ROOST_COUNT!F330)</f>
        <v/>
      </c>
      <c r="F331" s="181" t="str">
        <f>IF(ROOST_COUNT!A330=0,"",ROOST_COUNT!A330)</f>
        <v/>
      </c>
      <c r="G331" s="182" t="str">
        <f>IF(ROOST_COUNT!G330=0,"",ROOST_COUNT!G330)</f>
        <v/>
      </c>
      <c r="H331" s="181" t="str">
        <f>IFERROR(VLOOKUP($A331,CAPTURE_DATA!$P$4:$T$500,3,FALSE),"")</f>
        <v/>
      </c>
      <c r="I331" s="181" t="str">
        <f>IFERROR(VLOOKUP($A331,CAPTURE_DATA!$P$4:$T$500,4,FALSE),"")</f>
        <v/>
      </c>
      <c r="J331" s="181" t="str">
        <f>IFERROR(VLOOKUP($A331,CAPTURE_DATA!$P$4:$T$500,5,FALSE),"")</f>
        <v/>
      </c>
      <c r="K331" s="181" t="str">
        <f>IFERROR(VLOOKUP($A331,CAPTURE_DATA!$P$4:$AC$500,14,FALSE),"")</f>
        <v/>
      </c>
      <c r="L331" s="182" t="str">
        <f>IF($B331="","",(IFERROR(VLOOKUP($B331,ROOST_SITE_INFO!$B$3:$S$501,3,FALSE),"")))</f>
        <v/>
      </c>
      <c r="M331" s="182" t="str">
        <f>IF($B331="","",(IFERROR(VLOOKUP($B331,ROOST_SITE_INFO!$B$3:$S$501,4,FALSE),"")))</f>
        <v/>
      </c>
      <c r="N331" s="182" t="str">
        <f>IF($B331="","",(IFERROR(VLOOKUP($B331,ROOST_SITE_INFO!$B$3:$S$501,5,FALSE),"")))</f>
        <v/>
      </c>
      <c r="O331" s="182" t="str">
        <f>IF($B331="","",(IFERROR(VLOOKUP($B331,ROOST_SITE_INFO!$B$3:$S$501,6,FALSE),"")))</f>
        <v/>
      </c>
      <c r="P331" s="182" t="str">
        <f>IF($B331="","",(IFERROR(VLOOKUP($B331,ROOST_SITE_INFO!$B$3:$S$501,7,FALSE),"")))</f>
        <v/>
      </c>
      <c r="Q331" s="182" t="str">
        <f>IF($B331="","",(IFERROR(VLOOKUP($B331,ROOST_SITE_INFO!$B$3:$S$501,8,FALSE),"")))</f>
        <v/>
      </c>
      <c r="R331" s="182" t="str">
        <f>IF($B331="","",(IFERROR(VLOOKUP($B331,ROOST_SITE_INFO!$B$3:$S$501,9,FALSE),"")))</f>
        <v/>
      </c>
      <c r="S331" s="182" t="str">
        <f>IF($B331="","",(IFERROR(VLOOKUP($B331,ROOST_SITE_INFO!$B$3:$S$501,10,FALSE),"")))</f>
        <v/>
      </c>
      <c r="T331" s="182" t="str">
        <f>IF($B331="","",(IFERROR(VLOOKUP($B331,ROOST_SITE_INFO!$B$3:$S$501,11,FALSE),"")))</f>
        <v/>
      </c>
      <c r="U331" s="182" t="str">
        <f>IF($B331="","",(IFERROR(VLOOKUP($B331,ROOST_SITE_INFO!$B$3:$S$501,12,FALSE),"")))</f>
        <v/>
      </c>
      <c r="V331" s="182" t="str">
        <f>IF($B331="","",(IFERROR(VLOOKUP($B331,ROOST_SITE_INFO!$B$3:$S$501,13,FALSE),"")))</f>
        <v/>
      </c>
      <c r="W331" s="182" t="str">
        <f>IF($B331="","",(IFERROR(VLOOKUP($B331,ROOST_SITE_INFO!$B$3:$S$501,14,FALSE),"")))</f>
        <v/>
      </c>
      <c r="X331" s="182" t="str">
        <f>IF($B331="","",(IFERROR(VLOOKUP($B331,ROOST_SITE_INFO!$B$3:$S$501,15,FALSE),"")))</f>
        <v/>
      </c>
      <c r="Y331" s="182" t="str">
        <f>IF($B331="","",(IFERROR(VLOOKUP($B331,ROOST_SITE_INFO!$B$3:$S$501,16,FALSE),"")))</f>
        <v/>
      </c>
      <c r="Z331" s="182" t="str">
        <f>IF($B331="","",(IFERROR(VLOOKUP($B331,ROOST_SITE_INFO!$B$3:$S$501,17,FALSE),"")))</f>
        <v/>
      </c>
      <c r="AA331" s="182" t="str">
        <f>IF($B331="","",(IFERROR(VLOOKUP($B331,ROOST_SITE_INFO!$B$3:$S$501,18,FALSE),"")))</f>
        <v/>
      </c>
    </row>
    <row r="332" spans="1:27" x14ac:dyDescent="0.25">
      <c r="A332" s="180" t="str">
        <f>IF(ROOST_COUNT!B331=0,"",ROOST_COUNT!B331)</f>
        <v/>
      </c>
      <c r="B332" s="180" t="str">
        <f>IF(ROOST_COUNT!D331=0,"",ROOST_COUNT!D331)</f>
        <v/>
      </c>
      <c r="C332" s="180" t="str">
        <f>IF(ROOST_COUNT!C331=0,"",ROOST_COUNT!C331)</f>
        <v/>
      </c>
      <c r="D332" s="180" t="str">
        <f>IF(ROOST_COUNT!E331=0,"",ROOST_COUNT!E331)</f>
        <v/>
      </c>
      <c r="E332" s="181" t="str">
        <f>IF(ROOST_COUNT!F331=0,"",ROOST_COUNT!F331)</f>
        <v/>
      </c>
      <c r="F332" s="181" t="str">
        <f>IF(ROOST_COUNT!A331=0,"",ROOST_COUNT!A331)</f>
        <v/>
      </c>
      <c r="G332" s="182" t="str">
        <f>IF(ROOST_COUNT!G331=0,"",ROOST_COUNT!G331)</f>
        <v/>
      </c>
      <c r="H332" s="181" t="str">
        <f>IFERROR(VLOOKUP($A332,CAPTURE_DATA!$P$4:$T$500,3,FALSE),"")</f>
        <v/>
      </c>
      <c r="I332" s="181" t="str">
        <f>IFERROR(VLOOKUP($A332,CAPTURE_DATA!$P$4:$T$500,4,FALSE),"")</f>
        <v/>
      </c>
      <c r="J332" s="181" t="str">
        <f>IFERROR(VLOOKUP($A332,CAPTURE_DATA!$P$4:$T$500,5,FALSE),"")</f>
        <v/>
      </c>
      <c r="K332" s="181" t="str">
        <f>IFERROR(VLOOKUP($A332,CAPTURE_DATA!$P$4:$AC$500,14,FALSE),"")</f>
        <v/>
      </c>
      <c r="L332" s="182" t="str">
        <f>IF($B332="","",(IFERROR(VLOOKUP($B332,ROOST_SITE_INFO!$B$3:$S$501,3,FALSE),"")))</f>
        <v/>
      </c>
      <c r="M332" s="182" t="str">
        <f>IF($B332="","",(IFERROR(VLOOKUP($B332,ROOST_SITE_INFO!$B$3:$S$501,4,FALSE),"")))</f>
        <v/>
      </c>
      <c r="N332" s="182" t="str">
        <f>IF($B332="","",(IFERROR(VLOOKUP($B332,ROOST_SITE_INFO!$B$3:$S$501,5,FALSE),"")))</f>
        <v/>
      </c>
      <c r="O332" s="182" t="str">
        <f>IF($B332="","",(IFERROR(VLOOKUP($B332,ROOST_SITE_INFO!$B$3:$S$501,6,FALSE),"")))</f>
        <v/>
      </c>
      <c r="P332" s="182" t="str">
        <f>IF($B332="","",(IFERROR(VLOOKUP($B332,ROOST_SITE_INFO!$B$3:$S$501,7,FALSE),"")))</f>
        <v/>
      </c>
      <c r="Q332" s="182" t="str">
        <f>IF($B332="","",(IFERROR(VLOOKUP($B332,ROOST_SITE_INFO!$B$3:$S$501,8,FALSE),"")))</f>
        <v/>
      </c>
      <c r="R332" s="182" t="str">
        <f>IF($B332="","",(IFERROR(VLOOKUP($B332,ROOST_SITE_INFO!$B$3:$S$501,9,FALSE),"")))</f>
        <v/>
      </c>
      <c r="S332" s="182" t="str">
        <f>IF($B332="","",(IFERROR(VLOOKUP($B332,ROOST_SITE_INFO!$B$3:$S$501,10,FALSE),"")))</f>
        <v/>
      </c>
      <c r="T332" s="182" t="str">
        <f>IF($B332="","",(IFERROR(VLOOKUP($B332,ROOST_SITE_INFO!$B$3:$S$501,11,FALSE),"")))</f>
        <v/>
      </c>
      <c r="U332" s="182" t="str">
        <f>IF($B332="","",(IFERROR(VLOOKUP($B332,ROOST_SITE_INFO!$B$3:$S$501,12,FALSE),"")))</f>
        <v/>
      </c>
      <c r="V332" s="182" t="str">
        <f>IF($B332="","",(IFERROR(VLOOKUP($B332,ROOST_SITE_INFO!$B$3:$S$501,13,FALSE),"")))</f>
        <v/>
      </c>
      <c r="W332" s="182" t="str">
        <f>IF($B332="","",(IFERROR(VLOOKUP($B332,ROOST_SITE_INFO!$B$3:$S$501,14,FALSE),"")))</f>
        <v/>
      </c>
      <c r="X332" s="182" t="str">
        <f>IF($B332="","",(IFERROR(VLOOKUP($B332,ROOST_SITE_INFO!$B$3:$S$501,15,FALSE),"")))</f>
        <v/>
      </c>
      <c r="Y332" s="182" t="str">
        <f>IF($B332="","",(IFERROR(VLOOKUP($B332,ROOST_SITE_INFO!$B$3:$S$501,16,FALSE),"")))</f>
        <v/>
      </c>
      <c r="Z332" s="182" t="str">
        <f>IF($B332="","",(IFERROR(VLOOKUP($B332,ROOST_SITE_INFO!$B$3:$S$501,17,FALSE),"")))</f>
        <v/>
      </c>
      <c r="AA332" s="182" t="str">
        <f>IF($B332="","",(IFERROR(VLOOKUP($B332,ROOST_SITE_INFO!$B$3:$S$501,18,FALSE),"")))</f>
        <v/>
      </c>
    </row>
    <row r="333" spans="1:27" x14ac:dyDescent="0.25">
      <c r="A333" s="180" t="str">
        <f>IF(ROOST_COUNT!B332=0,"",ROOST_COUNT!B332)</f>
        <v/>
      </c>
      <c r="B333" s="180" t="str">
        <f>IF(ROOST_COUNT!D332=0,"",ROOST_COUNT!D332)</f>
        <v/>
      </c>
      <c r="C333" s="180" t="str">
        <f>IF(ROOST_COUNT!C332=0,"",ROOST_COUNT!C332)</f>
        <v/>
      </c>
      <c r="D333" s="180" t="str">
        <f>IF(ROOST_COUNT!E332=0,"",ROOST_COUNT!E332)</f>
        <v/>
      </c>
      <c r="E333" s="181" t="str">
        <f>IF(ROOST_COUNT!F332=0,"",ROOST_COUNT!F332)</f>
        <v/>
      </c>
      <c r="F333" s="181" t="str">
        <f>IF(ROOST_COUNT!A332=0,"",ROOST_COUNT!A332)</f>
        <v/>
      </c>
      <c r="G333" s="182" t="str">
        <f>IF(ROOST_COUNT!G332=0,"",ROOST_COUNT!G332)</f>
        <v/>
      </c>
      <c r="H333" s="181" t="str">
        <f>IFERROR(VLOOKUP($A333,CAPTURE_DATA!$P$4:$T$500,3,FALSE),"")</f>
        <v/>
      </c>
      <c r="I333" s="181" t="str">
        <f>IFERROR(VLOOKUP($A333,CAPTURE_DATA!$P$4:$T$500,4,FALSE),"")</f>
        <v/>
      </c>
      <c r="J333" s="181" t="str">
        <f>IFERROR(VLOOKUP($A333,CAPTURE_DATA!$P$4:$T$500,5,FALSE),"")</f>
        <v/>
      </c>
      <c r="K333" s="181" t="str">
        <f>IFERROR(VLOOKUP($A333,CAPTURE_DATA!$P$4:$AC$500,14,FALSE),"")</f>
        <v/>
      </c>
      <c r="L333" s="182" t="str">
        <f>IF($B333="","",(IFERROR(VLOOKUP($B333,ROOST_SITE_INFO!$B$3:$S$501,3,FALSE),"")))</f>
        <v/>
      </c>
      <c r="M333" s="182" t="str">
        <f>IF($B333="","",(IFERROR(VLOOKUP($B333,ROOST_SITE_INFO!$B$3:$S$501,4,FALSE),"")))</f>
        <v/>
      </c>
      <c r="N333" s="182" t="str">
        <f>IF($B333="","",(IFERROR(VLOOKUP($B333,ROOST_SITE_INFO!$B$3:$S$501,5,FALSE),"")))</f>
        <v/>
      </c>
      <c r="O333" s="182" t="str">
        <f>IF($B333="","",(IFERROR(VLOOKUP($B333,ROOST_SITE_INFO!$B$3:$S$501,6,FALSE),"")))</f>
        <v/>
      </c>
      <c r="P333" s="182" t="str">
        <f>IF($B333="","",(IFERROR(VLOOKUP($B333,ROOST_SITE_INFO!$B$3:$S$501,7,FALSE),"")))</f>
        <v/>
      </c>
      <c r="Q333" s="182" t="str">
        <f>IF($B333="","",(IFERROR(VLOOKUP($B333,ROOST_SITE_INFO!$B$3:$S$501,8,FALSE),"")))</f>
        <v/>
      </c>
      <c r="R333" s="182" t="str">
        <f>IF($B333="","",(IFERROR(VLOOKUP($B333,ROOST_SITE_INFO!$B$3:$S$501,9,FALSE),"")))</f>
        <v/>
      </c>
      <c r="S333" s="182" t="str">
        <f>IF($B333="","",(IFERROR(VLOOKUP($B333,ROOST_SITE_INFO!$B$3:$S$501,10,FALSE),"")))</f>
        <v/>
      </c>
      <c r="T333" s="182" t="str">
        <f>IF($B333="","",(IFERROR(VLOOKUP($B333,ROOST_SITE_INFO!$B$3:$S$501,11,FALSE),"")))</f>
        <v/>
      </c>
      <c r="U333" s="182" t="str">
        <f>IF($B333="","",(IFERROR(VLOOKUP($B333,ROOST_SITE_INFO!$B$3:$S$501,12,FALSE),"")))</f>
        <v/>
      </c>
      <c r="V333" s="182" t="str">
        <f>IF($B333="","",(IFERROR(VLOOKUP($B333,ROOST_SITE_INFO!$B$3:$S$501,13,FALSE),"")))</f>
        <v/>
      </c>
      <c r="W333" s="182" t="str">
        <f>IF($B333="","",(IFERROR(VLOOKUP($B333,ROOST_SITE_INFO!$B$3:$S$501,14,FALSE),"")))</f>
        <v/>
      </c>
      <c r="X333" s="182" t="str">
        <f>IF($B333="","",(IFERROR(VLOOKUP($B333,ROOST_SITE_INFO!$B$3:$S$501,15,FALSE),"")))</f>
        <v/>
      </c>
      <c r="Y333" s="182" t="str">
        <f>IF($B333="","",(IFERROR(VLOOKUP($B333,ROOST_SITE_INFO!$B$3:$S$501,16,FALSE),"")))</f>
        <v/>
      </c>
      <c r="Z333" s="182" t="str">
        <f>IF($B333="","",(IFERROR(VLOOKUP($B333,ROOST_SITE_INFO!$B$3:$S$501,17,FALSE),"")))</f>
        <v/>
      </c>
      <c r="AA333" s="182" t="str">
        <f>IF($B333="","",(IFERROR(VLOOKUP($B333,ROOST_SITE_INFO!$B$3:$S$501,18,FALSE),"")))</f>
        <v/>
      </c>
    </row>
    <row r="334" spans="1:27" x14ac:dyDescent="0.25">
      <c r="A334" s="180" t="str">
        <f>IF(ROOST_COUNT!B333=0,"",ROOST_COUNT!B333)</f>
        <v/>
      </c>
      <c r="B334" s="180" t="str">
        <f>IF(ROOST_COUNT!D333=0,"",ROOST_COUNT!D333)</f>
        <v/>
      </c>
      <c r="C334" s="180" t="str">
        <f>IF(ROOST_COUNT!C333=0,"",ROOST_COUNT!C333)</f>
        <v/>
      </c>
      <c r="D334" s="180" t="str">
        <f>IF(ROOST_COUNT!E333=0,"",ROOST_COUNT!E333)</f>
        <v/>
      </c>
      <c r="E334" s="181" t="str">
        <f>IF(ROOST_COUNT!F333=0,"",ROOST_COUNT!F333)</f>
        <v/>
      </c>
      <c r="F334" s="181" t="str">
        <f>IF(ROOST_COUNT!A333=0,"",ROOST_COUNT!A333)</f>
        <v/>
      </c>
      <c r="G334" s="182" t="str">
        <f>IF(ROOST_COUNT!G333=0,"",ROOST_COUNT!G333)</f>
        <v/>
      </c>
      <c r="H334" s="181" t="str">
        <f>IFERROR(VLOOKUP($A334,CAPTURE_DATA!$P$4:$T$500,3,FALSE),"")</f>
        <v/>
      </c>
      <c r="I334" s="181" t="str">
        <f>IFERROR(VLOOKUP($A334,CAPTURE_DATA!$P$4:$T$500,4,FALSE),"")</f>
        <v/>
      </c>
      <c r="J334" s="181" t="str">
        <f>IFERROR(VLOOKUP($A334,CAPTURE_DATA!$P$4:$T$500,5,FALSE),"")</f>
        <v/>
      </c>
      <c r="K334" s="181" t="str">
        <f>IFERROR(VLOOKUP($A334,CAPTURE_DATA!$P$4:$AC$500,14,FALSE),"")</f>
        <v/>
      </c>
      <c r="L334" s="182" t="str">
        <f>IF($B334="","",(IFERROR(VLOOKUP($B334,ROOST_SITE_INFO!$B$3:$S$501,3,FALSE),"")))</f>
        <v/>
      </c>
      <c r="M334" s="182" t="str">
        <f>IF($B334="","",(IFERROR(VLOOKUP($B334,ROOST_SITE_INFO!$B$3:$S$501,4,FALSE),"")))</f>
        <v/>
      </c>
      <c r="N334" s="182" t="str">
        <f>IF($B334="","",(IFERROR(VLOOKUP($B334,ROOST_SITE_INFO!$B$3:$S$501,5,FALSE),"")))</f>
        <v/>
      </c>
      <c r="O334" s="182" t="str">
        <f>IF($B334="","",(IFERROR(VLOOKUP($B334,ROOST_SITE_INFO!$B$3:$S$501,6,FALSE),"")))</f>
        <v/>
      </c>
      <c r="P334" s="182" t="str">
        <f>IF($B334="","",(IFERROR(VLOOKUP($B334,ROOST_SITE_INFO!$B$3:$S$501,7,FALSE),"")))</f>
        <v/>
      </c>
      <c r="Q334" s="182" t="str">
        <f>IF($B334="","",(IFERROR(VLOOKUP($B334,ROOST_SITE_INFO!$B$3:$S$501,8,FALSE),"")))</f>
        <v/>
      </c>
      <c r="R334" s="182" t="str">
        <f>IF($B334="","",(IFERROR(VLOOKUP($B334,ROOST_SITE_INFO!$B$3:$S$501,9,FALSE),"")))</f>
        <v/>
      </c>
      <c r="S334" s="182" t="str">
        <f>IF($B334="","",(IFERROR(VLOOKUP($B334,ROOST_SITE_INFO!$B$3:$S$501,10,FALSE),"")))</f>
        <v/>
      </c>
      <c r="T334" s="182" t="str">
        <f>IF($B334="","",(IFERROR(VLOOKUP($B334,ROOST_SITE_INFO!$B$3:$S$501,11,FALSE),"")))</f>
        <v/>
      </c>
      <c r="U334" s="182" t="str">
        <f>IF($B334="","",(IFERROR(VLOOKUP($B334,ROOST_SITE_INFO!$B$3:$S$501,12,FALSE),"")))</f>
        <v/>
      </c>
      <c r="V334" s="182" t="str">
        <f>IF($B334="","",(IFERROR(VLOOKUP($B334,ROOST_SITE_INFO!$B$3:$S$501,13,FALSE),"")))</f>
        <v/>
      </c>
      <c r="W334" s="182" t="str">
        <f>IF($B334="","",(IFERROR(VLOOKUP($B334,ROOST_SITE_INFO!$B$3:$S$501,14,FALSE),"")))</f>
        <v/>
      </c>
      <c r="X334" s="182" t="str">
        <f>IF($B334="","",(IFERROR(VLOOKUP($B334,ROOST_SITE_INFO!$B$3:$S$501,15,FALSE),"")))</f>
        <v/>
      </c>
      <c r="Y334" s="182" t="str">
        <f>IF($B334="","",(IFERROR(VLOOKUP($B334,ROOST_SITE_INFO!$B$3:$S$501,16,FALSE),"")))</f>
        <v/>
      </c>
      <c r="Z334" s="182" t="str">
        <f>IF($B334="","",(IFERROR(VLOOKUP($B334,ROOST_SITE_INFO!$B$3:$S$501,17,FALSE),"")))</f>
        <v/>
      </c>
      <c r="AA334" s="182" t="str">
        <f>IF($B334="","",(IFERROR(VLOOKUP($B334,ROOST_SITE_INFO!$B$3:$S$501,18,FALSE),"")))</f>
        <v/>
      </c>
    </row>
    <row r="335" spans="1:27" x14ac:dyDescent="0.25">
      <c r="A335" s="180" t="str">
        <f>IF(ROOST_COUNT!B334=0,"",ROOST_COUNT!B334)</f>
        <v/>
      </c>
      <c r="B335" s="180" t="str">
        <f>IF(ROOST_COUNT!D334=0,"",ROOST_COUNT!D334)</f>
        <v/>
      </c>
      <c r="C335" s="180" t="str">
        <f>IF(ROOST_COUNT!C334=0,"",ROOST_COUNT!C334)</f>
        <v/>
      </c>
      <c r="D335" s="180" t="str">
        <f>IF(ROOST_COUNT!E334=0,"",ROOST_COUNT!E334)</f>
        <v/>
      </c>
      <c r="E335" s="181" t="str">
        <f>IF(ROOST_COUNT!F334=0,"",ROOST_COUNT!F334)</f>
        <v/>
      </c>
      <c r="F335" s="181" t="str">
        <f>IF(ROOST_COUNT!A334=0,"",ROOST_COUNT!A334)</f>
        <v/>
      </c>
      <c r="G335" s="182" t="str">
        <f>IF(ROOST_COUNT!G334=0,"",ROOST_COUNT!G334)</f>
        <v/>
      </c>
      <c r="H335" s="181" t="str">
        <f>IFERROR(VLOOKUP($A335,CAPTURE_DATA!$P$4:$T$500,3,FALSE),"")</f>
        <v/>
      </c>
      <c r="I335" s="181" t="str">
        <f>IFERROR(VLOOKUP($A335,CAPTURE_DATA!$P$4:$T$500,4,FALSE),"")</f>
        <v/>
      </c>
      <c r="J335" s="181" t="str">
        <f>IFERROR(VLOOKUP($A335,CAPTURE_DATA!$P$4:$T$500,5,FALSE),"")</f>
        <v/>
      </c>
      <c r="K335" s="181" t="str">
        <f>IFERROR(VLOOKUP($A335,CAPTURE_DATA!$P$4:$AC$500,14,FALSE),"")</f>
        <v/>
      </c>
      <c r="L335" s="182" t="str">
        <f>IF($B335="","",(IFERROR(VLOOKUP($B335,ROOST_SITE_INFO!$B$3:$S$501,3,FALSE),"")))</f>
        <v/>
      </c>
      <c r="M335" s="182" t="str">
        <f>IF($B335="","",(IFERROR(VLOOKUP($B335,ROOST_SITE_INFO!$B$3:$S$501,4,FALSE),"")))</f>
        <v/>
      </c>
      <c r="N335" s="182" t="str">
        <f>IF($B335="","",(IFERROR(VLOOKUP($B335,ROOST_SITE_INFO!$B$3:$S$501,5,FALSE),"")))</f>
        <v/>
      </c>
      <c r="O335" s="182" t="str">
        <f>IF($B335="","",(IFERROR(VLOOKUP($B335,ROOST_SITE_INFO!$B$3:$S$501,6,FALSE),"")))</f>
        <v/>
      </c>
      <c r="P335" s="182" t="str">
        <f>IF($B335="","",(IFERROR(VLOOKUP($B335,ROOST_SITE_INFO!$B$3:$S$501,7,FALSE),"")))</f>
        <v/>
      </c>
      <c r="Q335" s="182" t="str">
        <f>IF($B335="","",(IFERROR(VLOOKUP($B335,ROOST_SITE_INFO!$B$3:$S$501,8,FALSE),"")))</f>
        <v/>
      </c>
      <c r="R335" s="182" t="str">
        <f>IF($B335="","",(IFERROR(VLOOKUP($B335,ROOST_SITE_INFO!$B$3:$S$501,9,FALSE),"")))</f>
        <v/>
      </c>
      <c r="S335" s="182" t="str">
        <f>IF($B335="","",(IFERROR(VLOOKUP($B335,ROOST_SITE_INFO!$B$3:$S$501,10,FALSE),"")))</f>
        <v/>
      </c>
      <c r="T335" s="182" t="str">
        <f>IF($B335="","",(IFERROR(VLOOKUP($B335,ROOST_SITE_INFO!$B$3:$S$501,11,FALSE),"")))</f>
        <v/>
      </c>
      <c r="U335" s="182" t="str">
        <f>IF($B335="","",(IFERROR(VLOOKUP($B335,ROOST_SITE_INFO!$B$3:$S$501,12,FALSE),"")))</f>
        <v/>
      </c>
      <c r="V335" s="182" t="str">
        <f>IF($B335="","",(IFERROR(VLOOKUP($B335,ROOST_SITE_INFO!$B$3:$S$501,13,FALSE),"")))</f>
        <v/>
      </c>
      <c r="W335" s="182" t="str">
        <f>IF($B335="","",(IFERROR(VLOOKUP($B335,ROOST_SITE_INFO!$B$3:$S$501,14,FALSE),"")))</f>
        <v/>
      </c>
      <c r="X335" s="182" t="str">
        <f>IF($B335="","",(IFERROR(VLOOKUP($B335,ROOST_SITE_INFO!$B$3:$S$501,15,FALSE),"")))</f>
        <v/>
      </c>
      <c r="Y335" s="182" t="str">
        <f>IF($B335="","",(IFERROR(VLOOKUP($B335,ROOST_SITE_INFO!$B$3:$S$501,16,FALSE),"")))</f>
        <v/>
      </c>
      <c r="Z335" s="182" t="str">
        <f>IF($B335="","",(IFERROR(VLOOKUP($B335,ROOST_SITE_INFO!$B$3:$S$501,17,FALSE),"")))</f>
        <v/>
      </c>
      <c r="AA335" s="182" t="str">
        <f>IF($B335="","",(IFERROR(VLOOKUP($B335,ROOST_SITE_INFO!$B$3:$S$501,18,FALSE),"")))</f>
        <v/>
      </c>
    </row>
    <row r="336" spans="1:27" x14ac:dyDescent="0.25">
      <c r="A336" s="180" t="str">
        <f>IF(ROOST_COUNT!B335=0,"",ROOST_COUNT!B335)</f>
        <v/>
      </c>
      <c r="B336" s="180" t="str">
        <f>IF(ROOST_COUNT!D335=0,"",ROOST_COUNT!D335)</f>
        <v/>
      </c>
      <c r="C336" s="180" t="str">
        <f>IF(ROOST_COUNT!C335=0,"",ROOST_COUNT!C335)</f>
        <v/>
      </c>
      <c r="D336" s="180" t="str">
        <f>IF(ROOST_COUNT!E335=0,"",ROOST_COUNT!E335)</f>
        <v/>
      </c>
      <c r="E336" s="181" t="str">
        <f>IF(ROOST_COUNT!F335=0,"",ROOST_COUNT!F335)</f>
        <v/>
      </c>
      <c r="F336" s="181" t="str">
        <f>IF(ROOST_COUNT!A335=0,"",ROOST_COUNT!A335)</f>
        <v/>
      </c>
      <c r="G336" s="182" t="str">
        <f>IF(ROOST_COUNT!G335=0,"",ROOST_COUNT!G335)</f>
        <v/>
      </c>
      <c r="H336" s="181" t="str">
        <f>IFERROR(VLOOKUP($A336,CAPTURE_DATA!$P$4:$T$500,3,FALSE),"")</f>
        <v/>
      </c>
      <c r="I336" s="181" t="str">
        <f>IFERROR(VLOOKUP($A336,CAPTURE_DATA!$P$4:$T$500,4,FALSE),"")</f>
        <v/>
      </c>
      <c r="J336" s="181" t="str">
        <f>IFERROR(VLOOKUP($A336,CAPTURE_DATA!$P$4:$T$500,5,FALSE),"")</f>
        <v/>
      </c>
      <c r="K336" s="181" t="str">
        <f>IFERROR(VLOOKUP($A336,CAPTURE_DATA!$P$4:$AC$500,14,FALSE),"")</f>
        <v/>
      </c>
      <c r="L336" s="182" t="str">
        <f>IF($B336="","",(IFERROR(VLOOKUP($B336,ROOST_SITE_INFO!$B$3:$S$501,3,FALSE),"")))</f>
        <v/>
      </c>
      <c r="M336" s="182" t="str">
        <f>IF($B336="","",(IFERROR(VLOOKUP($B336,ROOST_SITE_INFO!$B$3:$S$501,4,FALSE),"")))</f>
        <v/>
      </c>
      <c r="N336" s="182" t="str">
        <f>IF($B336="","",(IFERROR(VLOOKUP($B336,ROOST_SITE_INFO!$B$3:$S$501,5,FALSE),"")))</f>
        <v/>
      </c>
      <c r="O336" s="182" t="str">
        <f>IF($B336="","",(IFERROR(VLOOKUP($B336,ROOST_SITE_INFO!$B$3:$S$501,6,FALSE),"")))</f>
        <v/>
      </c>
      <c r="P336" s="182" t="str">
        <f>IF($B336="","",(IFERROR(VLOOKUP($B336,ROOST_SITE_INFO!$B$3:$S$501,7,FALSE),"")))</f>
        <v/>
      </c>
      <c r="Q336" s="182" t="str">
        <f>IF($B336="","",(IFERROR(VLOOKUP($B336,ROOST_SITE_INFO!$B$3:$S$501,8,FALSE),"")))</f>
        <v/>
      </c>
      <c r="R336" s="182" t="str">
        <f>IF($B336="","",(IFERROR(VLOOKUP($B336,ROOST_SITE_INFO!$B$3:$S$501,9,FALSE),"")))</f>
        <v/>
      </c>
      <c r="S336" s="182" t="str">
        <f>IF($B336="","",(IFERROR(VLOOKUP($B336,ROOST_SITE_INFO!$B$3:$S$501,10,FALSE),"")))</f>
        <v/>
      </c>
      <c r="T336" s="182" t="str">
        <f>IF($B336="","",(IFERROR(VLOOKUP($B336,ROOST_SITE_INFO!$B$3:$S$501,11,FALSE),"")))</f>
        <v/>
      </c>
      <c r="U336" s="182" t="str">
        <f>IF($B336="","",(IFERROR(VLOOKUP($B336,ROOST_SITE_INFO!$B$3:$S$501,12,FALSE),"")))</f>
        <v/>
      </c>
      <c r="V336" s="182" t="str">
        <f>IF($B336="","",(IFERROR(VLOOKUP($B336,ROOST_SITE_INFO!$B$3:$S$501,13,FALSE),"")))</f>
        <v/>
      </c>
      <c r="W336" s="182" t="str">
        <f>IF($B336="","",(IFERROR(VLOOKUP($B336,ROOST_SITE_INFO!$B$3:$S$501,14,FALSE),"")))</f>
        <v/>
      </c>
      <c r="X336" s="182" t="str">
        <f>IF($B336="","",(IFERROR(VLOOKUP($B336,ROOST_SITE_INFO!$B$3:$S$501,15,FALSE),"")))</f>
        <v/>
      </c>
      <c r="Y336" s="182" t="str">
        <f>IF($B336="","",(IFERROR(VLOOKUP($B336,ROOST_SITE_INFO!$B$3:$S$501,16,FALSE),"")))</f>
        <v/>
      </c>
      <c r="Z336" s="182" t="str">
        <f>IF($B336="","",(IFERROR(VLOOKUP($B336,ROOST_SITE_INFO!$B$3:$S$501,17,FALSE),"")))</f>
        <v/>
      </c>
      <c r="AA336" s="182" t="str">
        <f>IF($B336="","",(IFERROR(VLOOKUP($B336,ROOST_SITE_INFO!$B$3:$S$501,18,FALSE),"")))</f>
        <v/>
      </c>
    </row>
    <row r="337" spans="1:27" x14ac:dyDescent="0.25">
      <c r="A337" s="180" t="str">
        <f>IF(ROOST_COUNT!B336=0,"",ROOST_COUNT!B336)</f>
        <v/>
      </c>
      <c r="B337" s="180" t="str">
        <f>IF(ROOST_COUNT!D336=0,"",ROOST_COUNT!D336)</f>
        <v/>
      </c>
      <c r="C337" s="180" t="str">
        <f>IF(ROOST_COUNT!C336=0,"",ROOST_COUNT!C336)</f>
        <v/>
      </c>
      <c r="D337" s="180" t="str">
        <f>IF(ROOST_COUNT!E336=0,"",ROOST_COUNT!E336)</f>
        <v/>
      </c>
      <c r="E337" s="181" t="str">
        <f>IF(ROOST_COUNT!F336=0,"",ROOST_COUNT!F336)</f>
        <v/>
      </c>
      <c r="F337" s="181" t="str">
        <f>IF(ROOST_COUNT!A336=0,"",ROOST_COUNT!A336)</f>
        <v/>
      </c>
      <c r="G337" s="182" t="str">
        <f>IF(ROOST_COUNT!G336=0,"",ROOST_COUNT!G336)</f>
        <v/>
      </c>
      <c r="H337" s="181" t="str">
        <f>IFERROR(VLOOKUP($A337,CAPTURE_DATA!$P$4:$T$500,3,FALSE),"")</f>
        <v/>
      </c>
      <c r="I337" s="181" t="str">
        <f>IFERROR(VLOOKUP($A337,CAPTURE_DATA!$P$4:$T$500,4,FALSE),"")</f>
        <v/>
      </c>
      <c r="J337" s="181" t="str">
        <f>IFERROR(VLOOKUP($A337,CAPTURE_DATA!$P$4:$T$500,5,FALSE),"")</f>
        <v/>
      </c>
      <c r="K337" s="181" t="str">
        <f>IFERROR(VLOOKUP($A337,CAPTURE_DATA!$P$4:$AC$500,14,FALSE),"")</f>
        <v/>
      </c>
      <c r="L337" s="182" t="str">
        <f>IF($B337="","",(IFERROR(VLOOKUP($B337,ROOST_SITE_INFO!$B$3:$S$501,3,FALSE),"")))</f>
        <v/>
      </c>
      <c r="M337" s="182" t="str">
        <f>IF($B337="","",(IFERROR(VLOOKUP($B337,ROOST_SITE_INFO!$B$3:$S$501,4,FALSE),"")))</f>
        <v/>
      </c>
      <c r="N337" s="182" t="str">
        <f>IF($B337="","",(IFERROR(VLOOKUP($B337,ROOST_SITE_INFO!$B$3:$S$501,5,FALSE),"")))</f>
        <v/>
      </c>
      <c r="O337" s="182" t="str">
        <f>IF($B337="","",(IFERROR(VLOOKUP($B337,ROOST_SITE_INFO!$B$3:$S$501,6,FALSE),"")))</f>
        <v/>
      </c>
      <c r="P337" s="182" t="str">
        <f>IF($B337="","",(IFERROR(VLOOKUP($B337,ROOST_SITE_INFO!$B$3:$S$501,7,FALSE),"")))</f>
        <v/>
      </c>
      <c r="Q337" s="182" t="str">
        <f>IF($B337="","",(IFERROR(VLOOKUP($B337,ROOST_SITE_INFO!$B$3:$S$501,8,FALSE),"")))</f>
        <v/>
      </c>
      <c r="R337" s="182" t="str">
        <f>IF($B337="","",(IFERROR(VLOOKUP($B337,ROOST_SITE_INFO!$B$3:$S$501,9,FALSE),"")))</f>
        <v/>
      </c>
      <c r="S337" s="182" t="str">
        <f>IF($B337="","",(IFERROR(VLOOKUP($B337,ROOST_SITE_INFO!$B$3:$S$501,10,FALSE),"")))</f>
        <v/>
      </c>
      <c r="T337" s="182" t="str">
        <f>IF($B337="","",(IFERROR(VLOOKUP($B337,ROOST_SITE_INFO!$B$3:$S$501,11,FALSE),"")))</f>
        <v/>
      </c>
      <c r="U337" s="182" t="str">
        <f>IF($B337="","",(IFERROR(VLOOKUP($B337,ROOST_SITE_INFO!$B$3:$S$501,12,FALSE),"")))</f>
        <v/>
      </c>
      <c r="V337" s="182" t="str">
        <f>IF($B337="","",(IFERROR(VLOOKUP($B337,ROOST_SITE_INFO!$B$3:$S$501,13,FALSE),"")))</f>
        <v/>
      </c>
      <c r="W337" s="182" t="str">
        <f>IF($B337="","",(IFERROR(VLOOKUP($B337,ROOST_SITE_INFO!$B$3:$S$501,14,FALSE),"")))</f>
        <v/>
      </c>
      <c r="X337" s="182" t="str">
        <f>IF($B337="","",(IFERROR(VLOOKUP($B337,ROOST_SITE_INFO!$B$3:$S$501,15,FALSE),"")))</f>
        <v/>
      </c>
      <c r="Y337" s="182" t="str">
        <f>IF($B337="","",(IFERROR(VLOOKUP($B337,ROOST_SITE_INFO!$B$3:$S$501,16,FALSE),"")))</f>
        <v/>
      </c>
      <c r="Z337" s="182" t="str">
        <f>IF($B337="","",(IFERROR(VLOOKUP($B337,ROOST_SITE_INFO!$B$3:$S$501,17,FALSE),"")))</f>
        <v/>
      </c>
      <c r="AA337" s="182" t="str">
        <f>IF($B337="","",(IFERROR(VLOOKUP($B337,ROOST_SITE_INFO!$B$3:$S$501,18,FALSE),"")))</f>
        <v/>
      </c>
    </row>
    <row r="338" spans="1:27" x14ac:dyDescent="0.25">
      <c r="A338" s="180" t="str">
        <f>IF(ROOST_COUNT!B337=0,"",ROOST_COUNT!B337)</f>
        <v/>
      </c>
      <c r="B338" s="180" t="str">
        <f>IF(ROOST_COUNT!D337=0,"",ROOST_COUNT!D337)</f>
        <v/>
      </c>
      <c r="C338" s="180" t="str">
        <f>IF(ROOST_COUNT!C337=0,"",ROOST_COUNT!C337)</f>
        <v/>
      </c>
      <c r="D338" s="180" t="str">
        <f>IF(ROOST_COUNT!E337=0,"",ROOST_COUNT!E337)</f>
        <v/>
      </c>
      <c r="E338" s="181" t="str">
        <f>IF(ROOST_COUNT!F337=0,"",ROOST_COUNT!F337)</f>
        <v/>
      </c>
      <c r="F338" s="181" t="str">
        <f>IF(ROOST_COUNT!A337=0,"",ROOST_COUNT!A337)</f>
        <v/>
      </c>
      <c r="G338" s="182" t="str">
        <f>IF(ROOST_COUNT!G337=0,"",ROOST_COUNT!G337)</f>
        <v/>
      </c>
      <c r="H338" s="181" t="str">
        <f>IFERROR(VLOOKUP($A338,CAPTURE_DATA!$P$4:$T$500,3,FALSE),"")</f>
        <v/>
      </c>
      <c r="I338" s="181" t="str">
        <f>IFERROR(VLOOKUP($A338,CAPTURE_DATA!$P$4:$T$500,4,FALSE),"")</f>
        <v/>
      </c>
      <c r="J338" s="181" t="str">
        <f>IFERROR(VLOOKUP($A338,CAPTURE_DATA!$P$4:$T$500,5,FALSE),"")</f>
        <v/>
      </c>
      <c r="K338" s="181" t="str">
        <f>IFERROR(VLOOKUP($A338,CAPTURE_DATA!$P$4:$AC$500,14,FALSE),"")</f>
        <v/>
      </c>
      <c r="L338" s="182" t="str">
        <f>IF($B338="","",(IFERROR(VLOOKUP($B338,ROOST_SITE_INFO!$B$3:$S$501,3,FALSE),"")))</f>
        <v/>
      </c>
      <c r="M338" s="182" t="str">
        <f>IF($B338="","",(IFERROR(VLOOKUP($B338,ROOST_SITE_INFO!$B$3:$S$501,4,FALSE),"")))</f>
        <v/>
      </c>
      <c r="N338" s="182" t="str">
        <f>IF($B338="","",(IFERROR(VLOOKUP($B338,ROOST_SITE_INFO!$B$3:$S$501,5,FALSE),"")))</f>
        <v/>
      </c>
      <c r="O338" s="182" t="str">
        <f>IF($B338="","",(IFERROR(VLOOKUP($B338,ROOST_SITE_INFO!$B$3:$S$501,6,FALSE),"")))</f>
        <v/>
      </c>
      <c r="P338" s="182" t="str">
        <f>IF($B338="","",(IFERROR(VLOOKUP($B338,ROOST_SITE_INFO!$B$3:$S$501,7,FALSE),"")))</f>
        <v/>
      </c>
      <c r="Q338" s="182" t="str">
        <f>IF($B338="","",(IFERROR(VLOOKUP($B338,ROOST_SITE_INFO!$B$3:$S$501,8,FALSE),"")))</f>
        <v/>
      </c>
      <c r="R338" s="182" t="str">
        <f>IF($B338="","",(IFERROR(VLOOKUP($B338,ROOST_SITE_INFO!$B$3:$S$501,9,FALSE),"")))</f>
        <v/>
      </c>
      <c r="S338" s="182" t="str">
        <f>IF($B338="","",(IFERROR(VLOOKUP($B338,ROOST_SITE_INFO!$B$3:$S$501,10,FALSE),"")))</f>
        <v/>
      </c>
      <c r="T338" s="182" t="str">
        <f>IF($B338="","",(IFERROR(VLOOKUP($B338,ROOST_SITE_INFO!$B$3:$S$501,11,FALSE),"")))</f>
        <v/>
      </c>
      <c r="U338" s="182" t="str">
        <f>IF($B338="","",(IFERROR(VLOOKUP($B338,ROOST_SITE_INFO!$B$3:$S$501,12,FALSE),"")))</f>
        <v/>
      </c>
      <c r="V338" s="182" t="str">
        <f>IF($B338="","",(IFERROR(VLOOKUP($B338,ROOST_SITE_INFO!$B$3:$S$501,13,FALSE),"")))</f>
        <v/>
      </c>
      <c r="W338" s="182" t="str">
        <f>IF($B338="","",(IFERROR(VLOOKUP($B338,ROOST_SITE_INFO!$B$3:$S$501,14,FALSE),"")))</f>
        <v/>
      </c>
      <c r="X338" s="182" t="str">
        <f>IF($B338="","",(IFERROR(VLOOKUP($B338,ROOST_SITE_INFO!$B$3:$S$501,15,FALSE),"")))</f>
        <v/>
      </c>
      <c r="Y338" s="182" t="str">
        <f>IF($B338="","",(IFERROR(VLOOKUP($B338,ROOST_SITE_INFO!$B$3:$S$501,16,FALSE),"")))</f>
        <v/>
      </c>
      <c r="Z338" s="182" t="str">
        <f>IF($B338="","",(IFERROR(VLOOKUP($B338,ROOST_SITE_INFO!$B$3:$S$501,17,FALSE),"")))</f>
        <v/>
      </c>
      <c r="AA338" s="182" t="str">
        <f>IF($B338="","",(IFERROR(VLOOKUP($B338,ROOST_SITE_INFO!$B$3:$S$501,18,FALSE),"")))</f>
        <v/>
      </c>
    </row>
    <row r="339" spans="1:27" x14ac:dyDescent="0.25">
      <c r="A339" s="180" t="str">
        <f>IF(ROOST_COUNT!B338=0,"",ROOST_COUNT!B338)</f>
        <v/>
      </c>
      <c r="B339" s="180" t="str">
        <f>IF(ROOST_COUNT!D338=0,"",ROOST_COUNT!D338)</f>
        <v/>
      </c>
      <c r="C339" s="180" t="str">
        <f>IF(ROOST_COUNT!C338=0,"",ROOST_COUNT!C338)</f>
        <v/>
      </c>
      <c r="D339" s="180" t="str">
        <f>IF(ROOST_COUNT!E338=0,"",ROOST_COUNT!E338)</f>
        <v/>
      </c>
      <c r="E339" s="181" t="str">
        <f>IF(ROOST_COUNT!F338=0,"",ROOST_COUNT!F338)</f>
        <v/>
      </c>
      <c r="F339" s="181" t="str">
        <f>IF(ROOST_COUNT!A338=0,"",ROOST_COUNT!A338)</f>
        <v/>
      </c>
      <c r="G339" s="182" t="str">
        <f>IF(ROOST_COUNT!G338=0,"",ROOST_COUNT!G338)</f>
        <v/>
      </c>
      <c r="H339" s="181" t="str">
        <f>IFERROR(VLOOKUP($A339,CAPTURE_DATA!$P$4:$T$500,3,FALSE),"")</f>
        <v/>
      </c>
      <c r="I339" s="181" t="str">
        <f>IFERROR(VLOOKUP($A339,CAPTURE_DATA!$P$4:$T$500,4,FALSE),"")</f>
        <v/>
      </c>
      <c r="J339" s="181" t="str">
        <f>IFERROR(VLOOKUP($A339,CAPTURE_DATA!$P$4:$T$500,5,FALSE),"")</f>
        <v/>
      </c>
      <c r="K339" s="181" t="str">
        <f>IFERROR(VLOOKUP($A339,CAPTURE_DATA!$P$4:$AC$500,14,FALSE),"")</f>
        <v/>
      </c>
      <c r="L339" s="182" t="str">
        <f>IF($B339="","",(IFERROR(VLOOKUP($B339,ROOST_SITE_INFO!$B$3:$S$501,3,FALSE),"")))</f>
        <v/>
      </c>
      <c r="M339" s="182" t="str">
        <f>IF($B339="","",(IFERROR(VLOOKUP($B339,ROOST_SITE_INFO!$B$3:$S$501,4,FALSE),"")))</f>
        <v/>
      </c>
      <c r="N339" s="182" t="str">
        <f>IF($B339="","",(IFERROR(VLOOKUP($B339,ROOST_SITE_INFO!$B$3:$S$501,5,FALSE),"")))</f>
        <v/>
      </c>
      <c r="O339" s="182" t="str">
        <f>IF($B339="","",(IFERROR(VLOOKUP($B339,ROOST_SITE_INFO!$B$3:$S$501,6,FALSE),"")))</f>
        <v/>
      </c>
      <c r="P339" s="182" t="str">
        <f>IF($B339="","",(IFERROR(VLOOKUP($B339,ROOST_SITE_INFO!$B$3:$S$501,7,FALSE),"")))</f>
        <v/>
      </c>
      <c r="Q339" s="182" t="str">
        <f>IF($B339="","",(IFERROR(VLOOKUP($B339,ROOST_SITE_INFO!$B$3:$S$501,8,FALSE),"")))</f>
        <v/>
      </c>
      <c r="R339" s="182" t="str">
        <f>IF($B339="","",(IFERROR(VLOOKUP($B339,ROOST_SITE_INFO!$B$3:$S$501,9,FALSE),"")))</f>
        <v/>
      </c>
      <c r="S339" s="182" t="str">
        <f>IF($B339="","",(IFERROR(VLOOKUP($B339,ROOST_SITE_INFO!$B$3:$S$501,10,FALSE),"")))</f>
        <v/>
      </c>
      <c r="T339" s="182" t="str">
        <f>IF($B339="","",(IFERROR(VLOOKUP($B339,ROOST_SITE_INFO!$B$3:$S$501,11,FALSE),"")))</f>
        <v/>
      </c>
      <c r="U339" s="182" t="str">
        <f>IF($B339="","",(IFERROR(VLOOKUP($B339,ROOST_SITE_INFO!$B$3:$S$501,12,FALSE),"")))</f>
        <v/>
      </c>
      <c r="V339" s="182" t="str">
        <f>IF($B339="","",(IFERROR(VLOOKUP($B339,ROOST_SITE_INFO!$B$3:$S$501,13,FALSE),"")))</f>
        <v/>
      </c>
      <c r="W339" s="182" t="str">
        <f>IF($B339="","",(IFERROR(VLOOKUP($B339,ROOST_SITE_INFO!$B$3:$S$501,14,FALSE),"")))</f>
        <v/>
      </c>
      <c r="X339" s="182" t="str">
        <f>IF($B339="","",(IFERROR(VLOOKUP($B339,ROOST_SITE_INFO!$B$3:$S$501,15,FALSE),"")))</f>
        <v/>
      </c>
      <c r="Y339" s="182" t="str">
        <f>IF($B339="","",(IFERROR(VLOOKUP($B339,ROOST_SITE_INFO!$B$3:$S$501,16,FALSE),"")))</f>
        <v/>
      </c>
      <c r="Z339" s="182" t="str">
        <f>IF($B339="","",(IFERROR(VLOOKUP($B339,ROOST_SITE_INFO!$B$3:$S$501,17,FALSE),"")))</f>
        <v/>
      </c>
      <c r="AA339" s="182" t="str">
        <f>IF($B339="","",(IFERROR(VLOOKUP($B339,ROOST_SITE_INFO!$B$3:$S$501,18,FALSE),"")))</f>
        <v/>
      </c>
    </row>
    <row r="340" spans="1:27" x14ac:dyDescent="0.25">
      <c r="A340" s="180" t="str">
        <f>IF(ROOST_COUNT!B339=0,"",ROOST_COUNT!B339)</f>
        <v/>
      </c>
      <c r="B340" s="180" t="str">
        <f>IF(ROOST_COUNT!D339=0,"",ROOST_COUNT!D339)</f>
        <v/>
      </c>
      <c r="C340" s="180" t="str">
        <f>IF(ROOST_COUNT!C339=0,"",ROOST_COUNT!C339)</f>
        <v/>
      </c>
      <c r="D340" s="180" t="str">
        <f>IF(ROOST_COUNT!E339=0,"",ROOST_COUNT!E339)</f>
        <v/>
      </c>
      <c r="E340" s="181" t="str">
        <f>IF(ROOST_COUNT!F339=0,"",ROOST_COUNT!F339)</f>
        <v/>
      </c>
      <c r="F340" s="181" t="str">
        <f>IF(ROOST_COUNT!A339=0,"",ROOST_COUNT!A339)</f>
        <v/>
      </c>
      <c r="G340" s="182" t="str">
        <f>IF(ROOST_COUNT!G339=0,"",ROOST_COUNT!G339)</f>
        <v/>
      </c>
      <c r="H340" s="181" t="str">
        <f>IFERROR(VLOOKUP($A340,CAPTURE_DATA!$P$4:$T$500,3,FALSE),"")</f>
        <v/>
      </c>
      <c r="I340" s="181" t="str">
        <f>IFERROR(VLOOKUP($A340,CAPTURE_DATA!$P$4:$T$500,4,FALSE),"")</f>
        <v/>
      </c>
      <c r="J340" s="181" t="str">
        <f>IFERROR(VLOOKUP($A340,CAPTURE_DATA!$P$4:$T$500,5,FALSE),"")</f>
        <v/>
      </c>
      <c r="K340" s="181" t="str">
        <f>IFERROR(VLOOKUP($A340,CAPTURE_DATA!$P$4:$AC$500,14,FALSE),"")</f>
        <v/>
      </c>
      <c r="L340" s="182" t="str">
        <f>IF($B340="","",(IFERROR(VLOOKUP($B340,ROOST_SITE_INFO!$B$3:$S$501,3,FALSE),"")))</f>
        <v/>
      </c>
      <c r="M340" s="182" t="str">
        <f>IF($B340="","",(IFERROR(VLOOKUP($B340,ROOST_SITE_INFO!$B$3:$S$501,4,FALSE),"")))</f>
        <v/>
      </c>
      <c r="N340" s="182" t="str">
        <f>IF($B340="","",(IFERROR(VLOOKUP($B340,ROOST_SITE_INFO!$B$3:$S$501,5,FALSE),"")))</f>
        <v/>
      </c>
      <c r="O340" s="182" t="str">
        <f>IF($B340="","",(IFERROR(VLOOKUP($B340,ROOST_SITE_INFO!$B$3:$S$501,6,FALSE),"")))</f>
        <v/>
      </c>
      <c r="P340" s="182" t="str">
        <f>IF($B340="","",(IFERROR(VLOOKUP($B340,ROOST_SITE_INFO!$B$3:$S$501,7,FALSE),"")))</f>
        <v/>
      </c>
      <c r="Q340" s="182" t="str">
        <f>IF($B340="","",(IFERROR(VLOOKUP($B340,ROOST_SITE_INFO!$B$3:$S$501,8,FALSE),"")))</f>
        <v/>
      </c>
      <c r="R340" s="182" t="str">
        <f>IF($B340="","",(IFERROR(VLOOKUP($B340,ROOST_SITE_INFO!$B$3:$S$501,9,FALSE),"")))</f>
        <v/>
      </c>
      <c r="S340" s="182" t="str">
        <f>IF($B340="","",(IFERROR(VLOOKUP($B340,ROOST_SITE_INFO!$B$3:$S$501,10,FALSE),"")))</f>
        <v/>
      </c>
      <c r="T340" s="182" t="str">
        <f>IF($B340="","",(IFERROR(VLOOKUP($B340,ROOST_SITE_INFO!$B$3:$S$501,11,FALSE),"")))</f>
        <v/>
      </c>
      <c r="U340" s="182" t="str">
        <f>IF($B340="","",(IFERROR(VLOOKUP($B340,ROOST_SITE_INFO!$B$3:$S$501,12,FALSE),"")))</f>
        <v/>
      </c>
      <c r="V340" s="182" t="str">
        <f>IF($B340="","",(IFERROR(VLOOKUP($B340,ROOST_SITE_INFO!$B$3:$S$501,13,FALSE),"")))</f>
        <v/>
      </c>
      <c r="W340" s="182" t="str">
        <f>IF($B340="","",(IFERROR(VLOOKUP($B340,ROOST_SITE_INFO!$B$3:$S$501,14,FALSE),"")))</f>
        <v/>
      </c>
      <c r="X340" s="182" t="str">
        <f>IF($B340="","",(IFERROR(VLOOKUP($B340,ROOST_SITE_INFO!$B$3:$S$501,15,FALSE),"")))</f>
        <v/>
      </c>
      <c r="Y340" s="182" t="str">
        <f>IF($B340="","",(IFERROR(VLOOKUP($B340,ROOST_SITE_INFO!$B$3:$S$501,16,FALSE),"")))</f>
        <v/>
      </c>
      <c r="Z340" s="182" t="str">
        <f>IF($B340="","",(IFERROR(VLOOKUP($B340,ROOST_SITE_INFO!$B$3:$S$501,17,FALSE),"")))</f>
        <v/>
      </c>
      <c r="AA340" s="182" t="str">
        <f>IF($B340="","",(IFERROR(VLOOKUP($B340,ROOST_SITE_INFO!$B$3:$S$501,18,FALSE),"")))</f>
        <v/>
      </c>
    </row>
    <row r="341" spans="1:27" x14ac:dyDescent="0.25">
      <c r="A341" s="180" t="str">
        <f>IF(ROOST_COUNT!B340=0,"",ROOST_COUNT!B340)</f>
        <v/>
      </c>
      <c r="B341" s="180" t="str">
        <f>IF(ROOST_COUNT!D340=0,"",ROOST_COUNT!D340)</f>
        <v/>
      </c>
      <c r="C341" s="180" t="str">
        <f>IF(ROOST_COUNT!C340=0,"",ROOST_COUNT!C340)</f>
        <v/>
      </c>
      <c r="D341" s="180" t="str">
        <f>IF(ROOST_COUNT!E340=0,"",ROOST_COUNT!E340)</f>
        <v/>
      </c>
      <c r="E341" s="181" t="str">
        <f>IF(ROOST_COUNT!F340=0,"",ROOST_COUNT!F340)</f>
        <v/>
      </c>
      <c r="F341" s="181" t="str">
        <f>IF(ROOST_COUNT!A340=0,"",ROOST_COUNT!A340)</f>
        <v/>
      </c>
      <c r="G341" s="182" t="str">
        <f>IF(ROOST_COUNT!G340=0,"",ROOST_COUNT!G340)</f>
        <v/>
      </c>
      <c r="H341" s="181" t="str">
        <f>IFERROR(VLOOKUP($A341,CAPTURE_DATA!$P$4:$T$500,3,FALSE),"")</f>
        <v/>
      </c>
      <c r="I341" s="181" t="str">
        <f>IFERROR(VLOOKUP($A341,CAPTURE_DATA!$P$4:$T$500,4,FALSE),"")</f>
        <v/>
      </c>
      <c r="J341" s="181" t="str">
        <f>IFERROR(VLOOKUP($A341,CAPTURE_DATA!$P$4:$T$500,5,FALSE),"")</f>
        <v/>
      </c>
      <c r="K341" s="181" t="str">
        <f>IFERROR(VLOOKUP($A341,CAPTURE_DATA!$P$4:$AC$500,14,FALSE),"")</f>
        <v/>
      </c>
      <c r="L341" s="182" t="str">
        <f>IF($B341="","",(IFERROR(VLOOKUP($B341,ROOST_SITE_INFO!$B$3:$S$501,3,FALSE),"")))</f>
        <v/>
      </c>
      <c r="M341" s="182" t="str">
        <f>IF($B341="","",(IFERROR(VLOOKUP($B341,ROOST_SITE_INFO!$B$3:$S$501,4,FALSE),"")))</f>
        <v/>
      </c>
      <c r="N341" s="182" t="str">
        <f>IF($B341="","",(IFERROR(VLOOKUP($B341,ROOST_SITE_INFO!$B$3:$S$501,5,FALSE),"")))</f>
        <v/>
      </c>
      <c r="O341" s="182" t="str">
        <f>IF($B341="","",(IFERROR(VLOOKUP($B341,ROOST_SITE_INFO!$B$3:$S$501,6,FALSE),"")))</f>
        <v/>
      </c>
      <c r="P341" s="182" t="str">
        <f>IF($B341="","",(IFERROR(VLOOKUP($B341,ROOST_SITE_INFO!$B$3:$S$501,7,FALSE),"")))</f>
        <v/>
      </c>
      <c r="Q341" s="182" t="str">
        <f>IF($B341="","",(IFERROR(VLOOKUP($B341,ROOST_SITE_INFO!$B$3:$S$501,8,FALSE),"")))</f>
        <v/>
      </c>
      <c r="R341" s="182" t="str">
        <f>IF($B341="","",(IFERROR(VLOOKUP($B341,ROOST_SITE_INFO!$B$3:$S$501,9,FALSE),"")))</f>
        <v/>
      </c>
      <c r="S341" s="182" t="str">
        <f>IF($B341="","",(IFERROR(VLOOKUP($B341,ROOST_SITE_INFO!$B$3:$S$501,10,FALSE),"")))</f>
        <v/>
      </c>
      <c r="T341" s="182" t="str">
        <f>IF($B341="","",(IFERROR(VLOOKUP($B341,ROOST_SITE_INFO!$B$3:$S$501,11,FALSE),"")))</f>
        <v/>
      </c>
      <c r="U341" s="182" t="str">
        <f>IF($B341="","",(IFERROR(VLOOKUP($B341,ROOST_SITE_INFO!$B$3:$S$501,12,FALSE),"")))</f>
        <v/>
      </c>
      <c r="V341" s="182" t="str">
        <f>IF($B341="","",(IFERROR(VLOOKUP($B341,ROOST_SITE_INFO!$B$3:$S$501,13,FALSE),"")))</f>
        <v/>
      </c>
      <c r="W341" s="182" t="str">
        <f>IF($B341="","",(IFERROR(VLOOKUP($B341,ROOST_SITE_INFO!$B$3:$S$501,14,FALSE),"")))</f>
        <v/>
      </c>
      <c r="X341" s="182" t="str">
        <f>IF($B341="","",(IFERROR(VLOOKUP($B341,ROOST_SITE_INFO!$B$3:$S$501,15,FALSE),"")))</f>
        <v/>
      </c>
      <c r="Y341" s="182" t="str">
        <f>IF($B341="","",(IFERROR(VLOOKUP($B341,ROOST_SITE_INFO!$B$3:$S$501,16,FALSE),"")))</f>
        <v/>
      </c>
      <c r="Z341" s="182" t="str">
        <f>IF($B341="","",(IFERROR(VLOOKUP($B341,ROOST_SITE_INFO!$B$3:$S$501,17,FALSE),"")))</f>
        <v/>
      </c>
      <c r="AA341" s="182" t="str">
        <f>IF($B341="","",(IFERROR(VLOOKUP($B341,ROOST_SITE_INFO!$B$3:$S$501,18,FALSE),"")))</f>
        <v/>
      </c>
    </row>
    <row r="342" spans="1:27" x14ac:dyDescent="0.25">
      <c r="A342" s="180" t="str">
        <f>IF(ROOST_COUNT!B341=0,"",ROOST_COUNT!B341)</f>
        <v/>
      </c>
      <c r="B342" s="180" t="str">
        <f>IF(ROOST_COUNT!D341=0,"",ROOST_COUNT!D341)</f>
        <v/>
      </c>
      <c r="C342" s="180" t="str">
        <f>IF(ROOST_COUNT!C341=0,"",ROOST_COUNT!C341)</f>
        <v/>
      </c>
      <c r="D342" s="180" t="str">
        <f>IF(ROOST_COUNT!E341=0,"",ROOST_COUNT!E341)</f>
        <v/>
      </c>
      <c r="E342" s="181" t="str">
        <f>IF(ROOST_COUNT!F341=0,"",ROOST_COUNT!F341)</f>
        <v/>
      </c>
      <c r="F342" s="181" t="str">
        <f>IF(ROOST_COUNT!A341=0,"",ROOST_COUNT!A341)</f>
        <v/>
      </c>
      <c r="G342" s="182" t="str">
        <f>IF(ROOST_COUNT!G341=0,"",ROOST_COUNT!G341)</f>
        <v/>
      </c>
      <c r="H342" s="181" t="str">
        <f>IFERROR(VLOOKUP($A342,CAPTURE_DATA!$P$4:$T$500,3,FALSE),"")</f>
        <v/>
      </c>
      <c r="I342" s="181" t="str">
        <f>IFERROR(VLOOKUP($A342,CAPTURE_DATA!$P$4:$T$500,4,FALSE),"")</f>
        <v/>
      </c>
      <c r="J342" s="181" t="str">
        <f>IFERROR(VLOOKUP($A342,CAPTURE_DATA!$P$4:$T$500,5,FALSE),"")</f>
        <v/>
      </c>
      <c r="K342" s="181" t="str">
        <f>IFERROR(VLOOKUP($A342,CAPTURE_DATA!$P$4:$AC$500,14,FALSE),"")</f>
        <v/>
      </c>
      <c r="L342" s="182" t="str">
        <f>IF($B342="","",(IFERROR(VLOOKUP($B342,ROOST_SITE_INFO!$B$3:$S$501,3,FALSE),"")))</f>
        <v/>
      </c>
      <c r="M342" s="182" t="str">
        <f>IF($B342="","",(IFERROR(VLOOKUP($B342,ROOST_SITE_INFO!$B$3:$S$501,4,FALSE),"")))</f>
        <v/>
      </c>
      <c r="N342" s="182" t="str">
        <f>IF($B342="","",(IFERROR(VLOOKUP($B342,ROOST_SITE_INFO!$B$3:$S$501,5,FALSE),"")))</f>
        <v/>
      </c>
      <c r="O342" s="182" t="str">
        <f>IF($B342="","",(IFERROR(VLOOKUP($B342,ROOST_SITE_INFO!$B$3:$S$501,6,FALSE),"")))</f>
        <v/>
      </c>
      <c r="P342" s="182" t="str">
        <f>IF($B342="","",(IFERROR(VLOOKUP($B342,ROOST_SITE_INFO!$B$3:$S$501,7,FALSE),"")))</f>
        <v/>
      </c>
      <c r="Q342" s="182" t="str">
        <f>IF($B342="","",(IFERROR(VLOOKUP($B342,ROOST_SITE_INFO!$B$3:$S$501,8,FALSE),"")))</f>
        <v/>
      </c>
      <c r="R342" s="182" t="str">
        <f>IF($B342="","",(IFERROR(VLOOKUP($B342,ROOST_SITE_INFO!$B$3:$S$501,9,FALSE),"")))</f>
        <v/>
      </c>
      <c r="S342" s="182" t="str">
        <f>IF($B342="","",(IFERROR(VLOOKUP($B342,ROOST_SITE_INFO!$B$3:$S$501,10,FALSE),"")))</f>
        <v/>
      </c>
      <c r="T342" s="182" t="str">
        <f>IF($B342="","",(IFERROR(VLOOKUP($B342,ROOST_SITE_INFO!$B$3:$S$501,11,FALSE),"")))</f>
        <v/>
      </c>
      <c r="U342" s="182" t="str">
        <f>IF($B342="","",(IFERROR(VLOOKUP($B342,ROOST_SITE_INFO!$B$3:$S$501,12,FALSE),"")))</f>
        <v/>
      </c>
      <c r="V342" s="182" t="str">
        <f>IF($B342="","",(IFERROR(VLOOKUP($B342,ROOST_SITE_INFO!$B$3:$S$501,13,FALSE),"")))</f>
        <v/>
      </c>
      <c r="W342" s="182" t="str">
        <f>IF($B342="","",(IFERROR(VLOOKUP($B342,ROOST_SITE_INFO!$B$3:$S$501,14,FALSE),"")))</f>
        <v/>
      </c>
      <c r="X342" s="182" t="str">
        <f>IF($B342="","",(IFERROR(VLOOKUP($B342,ROOST_SITE_INFO!$B$3:$S$501,15,FALSE),"")))</f>
        <v/>
      </c>
      <c r="Y342" s="182" t="str">
        <f>IF($B342="","",(IFERROR(VLOOKUP($B342,ROOST_SITE_INFO!$B$3:$S$501,16,FALSE),"")))</f>
        <v/>
      </c>
      <c r="Z342" s="182" t="str">
        <f>IF($B342="","",(IFERROR(VLOOKUP($B342,ROOST_SITE_INFO!$B$3:$S$501,17,FALSE),"")))</f>
        <v/>
      </c>
      <c r="AA342" s="182" t="str">
        <f>IF($B342="","",(IFERROR(VLOOKUP($B342,ROOST_SITE_INFO!$B$3:$S$501,18,FALSE),"")))</f>
        <v/>
      </c>
    </row>
    <row r="343" spans="1:27" x14ac:dyDescent="0.25">
      <c r="A343" s="180" t="str">
        <f>IF(ROOST_COUNT!B342=0,"",ROOST_COUNT!B342)</f>
        <v/>
      </c>
      <c r="B343" s="180" t="str">
        <f>IF(ROOST_COUNT!D342=0,"",ROOST_COUNT!D342)</f>
        <v/>
      </c>
      <c r="C343" s="180" t="str">
        <f>IF(ROOST_COUNT!C342=0,"",ROOST_COUNT!C342)</f>
        <v/>
      </c>
      <c r="D343" s="180" t="str">
        <f>IF(ROOST_COUNT!E342=0,"",ROOST_COUNT!E342)</f>
        <v/>
      </c>
      <c r="E343" s="181" t="str">
        <f>IF(ROOST_COUNT!F342=0,"",ROOST_COUNT!F342)</f>
        <v/>
      </c>
      <c r="F343" s="181" t="str">
        <f>IF(ROOST_COUNT!A342=0,"",ROOST_COUNT!A342)</f>
        <v/>
      </c>
      <c r="G343" s="182" t="str">
        <f>IF(ROOST_COUNT!G342=0,"",ROOST_COUNT!G342)</f>
        <v/>
      </c>
      <c r="H343" s="181" t="str">
        <f>IFERROR(VLOOKUP($A343,CAPTURE_DATA!$P$4:$T$500,3,FALSE),"")</f>
        <v/>
      </c>
      <c r="I343" s="181" t="str">
        <f>IFERROR(VLOOKUP($A343,CAPTURE_DATA!$P$4:$T$500,4,FALSE),"")</f>
        <v/>
      </c>
      <c r="J343" s="181" t="str">
        <f>IFERROR(VLOOKUP($A343,CAPTURE_DATA!$P$4:$T$500,5,FALSE),"")</f>
        <v/>
      </c>
      <c r="K343" s="181" t="str">
        <f>IFERROR(VLOOKUP($A343,CAPTURE_DATA!$P$4:$AC$500,14,FALSE),"")</f>
        <v/>
      </c>
      <c r="L343" s="182" t="str">
        <f>IF($B343="","",(IFERROR(VLOOKUP($B343,ROOST_SITE_INFO!$B$3:$S$501,3,FALSE),"")))</f>
        <v/>
      </c>
      <c r="M343" s="182" t="str">
        <f>IF($B343="","",(IFERROR(VLOOKUP($B343,ROOST_SITE_INFO!$B$3:$S$501,4,FALSE),"")))</f>
        <v/>
      </c>
      <c r="N343" s="182" t="str">
        <f>IF($B343="","",(IFERROR(VLOOKUP($B343,ROOST_SITE_INFO!$B$3:$S$501,5,FALSE),"")))</f>
        <v/>
      </c>
      <c r="O343" s="182" t="str">
        <f>IF($B343="","",(IFERROR(VLOOKUP($B343,ROOST_SITE_INFO!$B$3:$S$501,6,FALSE),"")))</f>
        <v/>
      </c>
      <c r="P343" s="182" t="str">
        <f>IF($B343="","",(IFERROR(VLOOKUP($B343,ROOST_SITE_INFO!$B$3:$S$501,7,FALSE),"")))</f>
        <v/>
      </c>
      <c r="Q343" s="182" t="str">
        <f>IF($B343="","",(IFERROR(VLOOKUP($B343,ROOST_SITE_INFO!$B$3:$S$501,8,FALSE),"")))</f>
        <v/>
      </c>
      <c r="R343" s="182" t="str">
        <f>IF($B343="","",(IFERROR(VLOOKUP($B343,ROOST_SITE_INFO!$B$3:$S$501,9,FALSE),"")))</f>
        <v/>
      </c>
      <c r="S343" s="182" t="str">
        <f>IF($B343="","",(IFERROR(VLOOKUP($B343,ROOST_SITE_INFO!$B$3:$S$501,10,FALSE),"")))</f>
        <v/>
      </c>
      <c r="T343" s="182" t="str">
        <f>IF($B343="","",(IFERROR(VLOOKUP($B343,ROOST_SITE_INFO!$B$3:$S$501,11,FALSE),"")))</f>
        <v/>
      </c>
      <c r="U343" s="182" t="str">
        <f>IF($B343="","",(IFERROR(VLOOKUP($B343,ROOST_SITE_INFO!$B$3:$S$501,12,FALSE),"")))</f>
        <v/>
      </c>
      <c r="V343" s="182" t="str">
        <f>IF($B343="","",(IFERROR(VLOOKUP($B343,ROOST_SITE_INFO!$B$3:$S$501,13,FALSE),"")))</f>
        <v/>
      </c>
      <c r="W343" s="182" t="str">
        <f>IF($B343="","",(IFERROR(VLOOKUP($B343,ROOST_SITE_INFO!$B$3:$S$501,14,FALSE),"")))</f>
        <v/>
      </c>
      <c r="X343" s="182" t="str">
        <f>IF($B343="","",(IFERROR(VLOOKUP($B343,ROOST_SITE_INFO!$B$3:$S$501,15,FALSE),"")))</f>
        <v/>
      </c>
      <c r="Y343" s="182" t="str">
        <f>IF($B343="","",(IFERROR(VLOOKUP($B343,ROOST_SITE_INFO!$B$3:$S$501,16,FALSE),"")))</f>
        <v/>
      </c>
      <c r="Z343" s="182" t="str">
        <f>IF($B343="","",(IFERROR(VLOOKUP($B343,ROOST_SITE_INFO!$B$3:$S$501,17,FALSE),"")))</f>
        <v/>
      </c>
      <c r="AA343" s="182" t="str">
        <f>IF($B343="","",(IFERROR(VLOOKUP($B343,ROOST_SITE_INFO!$B$3:$S$501,18,FALSE),"")))</f>
        <v/>
      </c>
    </row>
    <row r="344" spans="1:27" x14ac:dyDescent="0.25">
      <c r="A344" s="180" t="str">
        <f>IF(ROOST_COUNT!B343=0,"",ROOST_COUNT!B343)</f>
        <v/>
      </c>
      <c r="B344" s="180" t="str">
        <f>IF(ROOST_COUNT!D343=0,"",ROOST_COUNT!D343)</f>
        <v/>
      </c>
      <c r="C344" s="180" t="str">
        <f>IF(ROOST_COUNT!C343=0,"",ROOST_COUNT!C343)</f>
        <v/>
      </c>
      <c r="D344" s="180" t="str">
        <f>IF(ROOST_COUNT!E343=0,"",ROOST_COUNT!E343)</f>
        <v/>
      </c>
      <c r="E344" s="181" t="str">
        <f>IF(ROOST_COUNT!F343=0,"",ROOST_COUNT!F343)</f>
        <v/>
      </c>
      <c r="F344" s="181" t="str">
        <f>IF(ROOST_COUNT!A343=0,"",ROOST_COUNT!A343)</f>
        <v/>
      </c>
      <c r="G344" s="182" t="str">
        <f>IF(ROOST_COUNT!G343=0,"",ROOST_COUNT!G343)</f>
        <v/>
      </c>
      <c r="H344" s="181" t="str">
        <f>IFERROR(VLOOKUP($A344,CAPTURE_DATA!$P$4:$T$500,3,FALSE),"")</f>
        <v/>
      </c>
      <c r="I344" s="181" t="str">
        <f>IFERROR(VLOOKUP($A344,CAPTURE_DATA!$P$4:$T$500,4,FALSE),"")</f>
        <v/>
      </c>
      <c r="J344" s="181" t="str">
        <f>IFERROR(VLOOKUP($A344,CAPTURE_DATA!$P$4:$T$500,5,FALSE),"")</f>
        <v/>
      </c>
      <c r="K344" s="181" t="str">
        <f>IFERROR(VLOOKUP($A344,CAPTURE_DATA!$P$4:$AC$500,14,FALSE),"")</f>
        <v/>
      </c>
      <c r="L344" s="182" t="str">
        <f>IF($B344="","",(IFERROR(VLOOKUP($B344,ROOST_SITE_INFO!$B$3:$S$501,3,FALSE),"")))</f>
        <v/>
      </c>
      <c r="M344" s="182" t="str">
        <f>IF($B344="","",(IFERROR(VLOOKUP($B344,ROOST_SITE_INFO!$B$3:$S$501,4,FALSE),"")))</f>
        <v/>
      </c>
      <c r="N344" s="182" t="str">
        <f>IF($B344="","",(IFERROR(VLOOKUP($B344,ROOST_SITE_INFO!$B$3:$S$501,5,FALSE),"")))</f>
        <v/>
      </c>
      <c r="O344" s="182" t="str">
        <f>IF($B344="","",(IFERROR(VLOOKUP($B344,ROOST_SITE_INFO!$B$3:$S$501,6,FALSE),"")))</f>
        <v/>
      </c>
      <c r="P344" s="182" t="str">
        <f>IF($B344="","",(IFERROR(VLOOKUP($B344,ROOST_SITE_INFO!$B$3:$S$501,7,FALSE),"")))</f>
        <v/>
      </c>
      <c r="Q344" s="182" t="str">
        <f>IF($B344="","",(IFERROR(VLOOKUP($B344,ROOST_SITE_INFO!$B$3:$S$501,8,FALSE),"")))</f>
        <v/>
      </c>
      <c r="R344" s="182" t="str">
        <f>IF($B344="","",(IFERROR(VLOOKUP($B344,ROOST_SITE_INFO!$B$3:$S$501,9,FALSE),"")))</f>
        <v/>
      </c>
      <c r="S344" s="182" t="str">
        <f>IF($B344="","",(IFERROR(VLOOKUP($B344,ROOST_SITE_INFO!$B$3:$S$501,10,FALSE),"")))</f>
        <v/>
      </c>
      <c r="T344" s="182" t="str">
        <f>IF($B344="","",(IFERROR(VLOOKUP($B344,ROOST_SITE_INFO!$B$3:$S$501,11,FALSE),"")))</f>
        <v/>
      </c>
      <c r="U344" s="182" t="str">
        <f>IF($B344="","",(IFERROR(VLOOKUP($B344,ROOST_SITE_INFO!$B$3:$S$501,12,FALSE),"")))</f>
        <v/>
      </c>
      <c r="V344" s="182" t="str">
        <f>IF($B344="","",(IFERROR(VLOOKUP($B344,ROOST_SITE_INFO!$B$3:$S$501,13,FALSE),"")))</f>
        <v/>
      </c>
      <c r="W344" s="182" t="str">
        <f>IF($B344="","",(IFERROR(VLOOKUP($B344,ROOST_SITE_INFO!$B$3:$S$501,14,FALSE),"")))</f>
        <v/>
      </c>
      <c r="X344" s="182" t="str">
        <f>IF($B344="","",(IFERROR(VLOOKUP($B344,ROOST_SITE_INFO!$B$3:$S$501,15,FALSE),"")))</f>
        <v/>
      </c>
      <c r="Y344" s="182" t="str">
        <f>IF($B344="","",(IFERROR(VLOOKUP($B344,ROOST_SITE_INFO!$B$3:$S$501,16,FALSE),"")))</f>
        <v/>
      </c>
      <c r="Z344" s="182" t="str">
        <f>IF($B344="","",(IFERROR(VLOOKUP($B344,ROOST_SITE_INFO!$B$3:$S$501,17,FALSE),"")))</f>
        <v/>
      </c>
      <c r="AA344" s="182" t="str">
        <f>IF($B344="","",(IFERROR(VLOOKUP($B344,ROOST_SITE_INFO!$B$3:$S$501,18,FALSE),"")))</f>
        <v/>
      </c>
    </row>
    <row r="345" spans="1:27" x14ac:dyDescent="0.25">
      <c r="A345" s="180" t="str">
        <f>IF(ROOST_COUNT!B344=0,"",ROOST_COUNT!B344)</f>
        <v/>
      </c>
      <c r="B345" s="180" t="str">
        <f>IF(ROOST_COUNT!D344=0,"",ROOST_COUNT!D344)</f>
        <v/>
      </c>
      <c r="C345" s="180" t="str">
        <f>IF(ROOST_COUNT!C344=0,"",ROOST_COUNT!C344)</f>
        <v/>
      </c>
      <c r="D345" s="180" t="str">
        <f>IF(ROOST_COUNT!E344=0,"",ROOST_COUNT!E344)</f>
        <v/>
      </c>
      <c r="E345" s="181" t="str">
        <f>IF(ROOST_COUNT!F344=0,"",ROOST_COUNT!F344)</f>
        <v/>
      </c>
      <c r="F345" s="181" t="str">
        <f>IF(ROOST_COUNT!A344=0,"",ROOST_COUNT!A344)</f>
        <v/>
      </c>
      <c r="G345" s="182" t="str">
        <f>IF(ROOST_COUNT!G344=0,"",ROOST_COUNT!G344)</f>
        <v/>
      </c>
      <c r="H345" s="181" t="str">
        <f>IFERROR(VLOOKUP($A345,CAPTURE_DATA!$P$4:$T$500,3,FALSE),"")</f>
        <v/>
      </c>
      <c r="I345" s="181" t="str">
        <f>IFERROR(VLOOKUP($A345,CAPTURE_DATA!$P$4:$T$500,4,FALSE),"")</f>
        <v/>
      </c>
      <c r="J345" s="181" t="str">
        <f>IFERROR(VLOOKUP($A345,CAPTURE_DATA!$P$4:$T$500,5,FALSE),"")</f>
        <v/>
      </c>
      <c r="K345" s="181" t="str">
        <f>IFERROR(VLOOKUP($A345,CAPTURE_DATA!$P$4:$AC$500,14,FALSE),"")</f>
        <v/>
      </c>
      <c r="L345" s="182" t="str">
        <f>IF($B345="","",(IFERROR(VLOOKUP($B345,ROOST_SITE_INFO!$B$3:$S$501,3,FALSE),"")))</f>
        <v/>
      </c>
      <c r="M345" s="182" t="str">
        <f>IF($B345="","",(IFERROR(VLOOKUP($B345,ROOST_SITE_INFO!$B$3:$S$501,4,FALSE),"")))</f>
        <v/>
      </c>
      <c r="N345" s="182" t="str">
        <f>IF($B345="","",(IFERROR(VLOOKUP($B345,ROOST_SITE_INFO!$B$3:$S$501,5,FALSE),"")))</f>
        <v/>
      </c>
      <c r="O345" s="182" t="str">
        <f>IF($B345="","",(IFERROR(VLOOKUP($B345,ROOST_SITE_INFO!$B$3:$S$501,6,FALSE),"")))</f>
        <v/>
      </c>
      <c r="P345" s="182" t="str">
        <f>IF($B345="","",(IFERROR(VLOOKUP($B345,ROOST_SITE_INFO!$B$3:$S$501,7,FALSE),"")))</f>
        <v/>
      </c>
      <c r="Q345" s="182" t="str">
        <f>IF($B345="","",(IFERROR(VLOOKUP($B345,ROOST_SITE_INFO!$B$3:$S$501,8,FALSE),"")))</f>
        <v/>
      </c>
      <c r="R345" s="182" t="str">
        <f>IF($B345="","",(IFERROR(VLOOKUP($B345,ROOST_SITE_INFO!$B$3:$S$501,9,FALSE),"")))</f>
        <v/>
      </c>
      <c r="S345" s="182" t="str">
        <f>IF($B345="","",(IFERROR(VLOOKUP($B345,ROOST_SITE_INFO!$B$3:$S$501,10,FALSE),"")))</f>
        <v/>
      </c>
      <c r="T345" s="182" t="str">
        <f>IF($B345="","",(IFERROR(VLOOKUP($B345,ROOST_SITE_INFO!$B$3:$S$501,11,FALSE),"")))</f>
        <v/>
      </c>
      <c r="U345" s="182" t="str">
        <f>IF($B345="","",(IFERROR(VLOOKUP($B345,ROOST_SITE_INFO!$B$3:$S$501,12,FALSE),"")))</f>
        <v/>
      </c>
      <c r="V345" s="182" t="str">
        <f>IF($B345="","",(IFERROR(VLOOKUP($B345,ROOST_SITE_INFO!$B$3:$S$501,13,FALSE),"")))</f>
        <v/>
      </c>
      <c r="W345" s="182" t="str">
        <f>IF($B345="","",(IFERROR(VLOOKUP($B345,ROOST_SITE_INFO!$B$3:$S$501,14,FALSE),"")))</f>
        <v/>
      </c>
      <c r="X345" s="182" t="str">
        <f>IF($B345="","",(IFERROR(VLOOKUP($B345,ROOST_SITE_INFO!$B$3:$S$501,15,FALSE),"")))</f>
        <v/>
      </c>
      <c r="Y345" s="182" t="str">
        <f>IF($B345="","",(IFERROR(VLOOKUP($B345,ROOST_SITE_INFO!$B$3:$S$501,16,FALSE),"")))</f>
        <v/>
      </c>
      <c r="Z345" s="182" t="str">
        <f>IF($B345="","",(IFERROR(VLOOKUP($B345,ROOST_SITE_INFO!$B$3:$S$501,17,FALSE),"")))</f>
        <v/>
      </c>
      <c r="AA345" s="182" t="str">
        <f>IF($B345="","",(IFERROR(VLOOKUP($B345,ROOST_SITE_INFO!$B$3:$S$501,18,FALSE),"")))</f>
        <v/>
      </c>
    </row>
    <row r="346" spans="1:27" x14ac:dyDescent="0.25">
      <c r="A346" s="180" t="str">
        <f>IF(ROOST_COUNT!B345=0,"",ROOST_COUNT!B345)</f>
        <v/>
      </c>
      <c r="B346" s="180" t="str">
        <f>IF(ROOST_COUNT!D345=0,"",ROOST_COUNT!D345)</f>
        <v/>
      </c>
      <c r="C346" s="180" t="str">
        <f>IF(ROOST_COUNT!C345=0,"",ROOST_COUNT!C345)</f>
        <v/>
      </c>
      <c r="D346" s="180" t="str">
        <f>IF(ROOST_COUNT!E345=0,"",ROOST_COUNT!E345)</f>
        <v/>
      </c>
      <c r="E346" s="181" t="str">
        <f>IF(ROOST_COUNT!F345=0,"",ROOST_COUNT!F345)</f>
        <v/>
      </c>
      <c r="F346" s="181" t="str">
        <f>IF(ROOST_COUNT!A345=0,"",ROOST_COUNT!A345)</f>
        <v/>
      </c>
      <c r="G346" s="182" t="str">
        <f>IF(ROOST_COUNT!G345=0,"",ROOST_COUNT!G345)</f>
        <v/>
      </c>
      <c r="H346" s="181" t="str">
        <f>IFERROR(VLOOKUP($A346,CAPTURE_DATA!$P$4:$T$500,3,FALSE),"")</f>
        <v/>
      </c>
      <c r="I346" s="181" t="str">
        <f>IFERROR(VLOOKUP($A346,CAPTURE_DATA!$P$4:$T$500,4,FALSE),"")</f>
        <v/>
      </c>
      <c r="J346" s="181" t="str">
        <f>IFERROR(VLOOKUP($A346,CAPTURE_DATA!$P$4:$T$500,5,FALSE),"")</f>
        <v/>
      </c>
      <c r="K346" s="181" t="str">
        <f>IFERROR(VLOOKUP($A346,CAPTURE_DATA!$P$4:$AC$500,14,FALSE),"")</f>
        <v/>
      </c>
      <c r="L346" s="182" t="str">
        <f>IF($B346="","",(IFERROR(VLOOKUP($B346,ROOST_SITE_INFO!$B$3:$S$501,3,FALSE),"")))</f>
        <v/>
      </c>
      <c r="M346" s="182" t="str">
        <f>IF($B346="","",(IFERROR(VLOOKUP($B346,ROOST_SITE_INFO!$B$3:$S$501,4,FALSE),"")))</f>
        <v/>
      </c>
      <c r="N346" s="182" t="str">
        <f>IF($B346="","",(IFERROR(VLOOKUP($B346,ROOST_SITE_INFO!$B$3:$S$501,5,FALSE),"")))</f>
        <v/>
      </c>
      <c r="O346" s="182" t="str">
        <f>IF($B346="","",(IFERROR(VLOOKUP($B346,ROOST_SITE_INFO!$B$3:$S$501,6,FALSE),"")))</f>
        <v/>
      </c>
      <c r="P346" s="182" t="str">
        <f>IF($B346="","",(IFERROR(VLOOKUP($B346,ROOST_SITE_INFO!$B$3:$S$501,7,FALSE),"")))</f>
        <v/>
      </c>
      <c r="Q346" s="182" t="str">
        <f>IF($B346="","",(IFERROR(VLOOKUP($B346,ROOST_SITE_INFO!$B$3:$S$501,8,FALSE),"")))</f>
        <v/>
      </c>
      <c r="R346" s="182" t="str">
        <f>IF($B346="","",(IFERROR(VLOOKUP($B346,ROOST_SITE_INFO!$B$3:$S$501,9,FALSE),"")))</f>
        <v/>
      </c>
      <c r="S346" s="182" t="str">
        <f>IF($B346="","",(IFERROR(VLOOKUP($B346,ROOST_SITE_INFO!$B$3:$S$501,10,FALSE),"")))</f>
        <v/>
      </c>
      <c r="T346" s="182" t="str">
        <f>IF($B346="","",(IFERROR(VLOOKUP($B346,ROOST_SITE_INFO!$B$3:$S$501,11,FALSE),"")))</f>
        <v/>
      </c>
      <c r="U346" s="182" t="str">
        <f>IF($B346="","",(IFERROR(VLOOKUP($B346,ROOST_SITE_INFO!$B$3:$S$501,12,FALSE),"")))</f>
        <v/>
      </c>
      <c r="V346" s="182" t="str">
        <f>IF($B346="","",(IFERROR(VLOOKUP($B346,ROOST_SITE_INFO!$B$3:$S$501,13,FALSE),"")))</f>
        <v/>
      </c>
      <c r="W346" s="182" t="str">
        <f>IF($B346="","",(IFERROR(VLOOKUP($B346,ROOST_SITE_INFO!$B$3:$S$501,14,FALSE),"")))</f>
        <v/>
      </c>
      <c r="X346" s="182" t="str">
        <f>IF($B346="","",(IFERROR(VLOOKUP($B346,ROOST_SITE_INFO!$B$3:$S$501,15,FALSE),"")))</f>
        <v/>
      </c>
      <c r="Y346" s="182" t="str">
        <f>IF($B346="","",(IFERROR(VLOOKUP($B346,ROOST_SITE_INFO!$B$3:$S$501,16,FALSE),"")))</f>
        <v/>
      </c>
      <c r="Z346" s="182" t="str">
        <f>IF($B346="","",(IFERROR(VLOOKUP($B346,ROOST_SITE_INFO!$B$3:$S$501,17,FALSE),"")))</f>
        <v/>
      </c>
      <c r="AA346" s="182" t="str">
        <f>IF($B346="","",(IFERROR(VLOOKUP($B346,ROOST_SITE_INFO!$B$3:$S$501,18,FALSE),"")))</f>
        <v/>
      </c>
    </row>
    <row r="347" spans="1:27" x14ac:dyDescent="0.25">
      <c r="A347" s="180" t="str">
        <f>IF(ROOST_COUNT!B346=0,"",ROOST_COUNT!B346)</f>
        <v/>
      </c>
      <c r="B347" s="180" t="str">
        <f>IF(ROOST_COUNT!D346=0,"",ROOST_COUNT!D346)</f>
        <v/>
      </c>
      <c r="C347" s="180" t="str">
        <f>IF(ROOST_COUNT!C346=0,"",ROOST_COUNT!C346)</f>
        <v/>
      </c>
      <c r="D347" s="180" t="str">
        <f>IF(ROOST_COUNT!E346=0,"",ROOST_COUNT!E346)</f>
        <v/>
      </c>
      <c r="E347" s="181" t="str">
        <f>IF(ROOST_COUNT!F346=0,"",ROOST_COUNT!F346)</f>
        <v/>
      </c>
      <c r="F347" s="181" t="str">
        <f>IF(ROOST_COUNT!A346=0,"",ROOST_COUNT!A346)</f>
        <v/>
      </c>
      <c r="G347" s="182" t="str">
        <f>IF(ROOST_COUNT!G346=0,"",ROOST_COUNT!G346)</f>
        <v/>
      </c>
      <c r="H347" s="181" t="str">
        <f>IFERROR(VLOOKUP($A347,CAPTURE_DATA!$P$4:$T$500,3,FALSE),"")</f>
        <v/>
      </c>
      <c r="I347" s="181" t="str">
        <f>IFERROR(VLOOKUP($A347,CAPTURE_DATA!$P$4:$T$500,4,FALSE),"")</f>
        <v/>
      </c>
      <c r="J347" s="181" t="str">
        <f>IFERROR(VLOOKUP($A347,CAPTURE_DATA!$P$4:$T$500,5,FALSE),"")</f>
        <v/>
      </c>
      <c r="K347" s="181" t="str">
        <f>IFERROR(VLOOKUP($A347,CAPTURE_DATA!$P$4:$AC$500,14,FALSE),"")</f>
        <v/>
      </c>
      <c r="L347" s="182" t="str">
        <f>IF($B347="","",(IFERROR(VLOOKUP($B347,ROOST_SITE_INFO!$B$3:$S$501,3,FALSE),"")))</f>
        <v/>
      </c>
      <c r="M347" s="182" t="str">
        <f>IF($B347="","",(IFERROR(VLOOKUP($B347,ROOST_SITE_INFO!$B$3:$S$501,4,FALSE),"")))</f>
        <v/>
      </c>
      <c r="N347" s="182" t="str">
        <f>IF($B347="","",(IFERROR(VLOOKUP($B347,ROOST_SITE_INFO!$B$3:$S$501,5,FALSE),"")))</f>
        <v/>
      </c>
      <c r="O347" s="182" t="str">
        <f>IF($B347="","",(IFERROR(VLOOKUP($B347,ROOST_SITE_INFO!$B$3:$S$501,6,FALSE),"")))</f>
        <v/>
      </c>
      <c r="P347" s="182" t="str">
        <f>IF($B347="","",(IFERROR(VLOOKUP($B347,ROOST_SITE_INFO!$B$3:$S$501,7,FALSE),"")))</f>
        <v/>
      </c>
      <c r="Q347" s="182" t="str">
        <f>IF($B347="","",(IFERROR(VLOOKUP($B347,ROOST_SITE_INFO!$B$3:$S$501,8,FALSE),"")))</f>
        <v/>
      </c>
      <c r="R347" s="182" t="str">
        <f>IF($B347="","",(IFERROR(VLOOKUP($B347,ROOST_SITE_INFO!$B$3:$S$501,9,FALSE),"")))</f>
        <v/>
      </c>
      <c r="S347" s="182" t="str">
        <f>IF($B347="","",(IFERROR(VLOOKUP($B347,ROOST_SITE_INFO!$B$3:$S$501,10,FALSE),"")))</f>
        <v/>
      </c>
      <c r="T347" s="182" t="str">
        <f>IF($B347="","",(IFERROR(VLOOKUP($B347,ROOST_SITE_INFO!$B$3:$S$501,11,FALSE),"")))</f>
        <v/>
      </c>
      <c r="U347" s="182" t="str">
        <f>IF($B347="","",(IFERROR(VLOOKUP($B347,ROOST_SITE_INFO!$B$3:$S$501,12,FALSE),"")))</f>
        <v/>
      </c>
      <c r="V347" s="182" t="str">
        <f>IF($B347="","",(IFERROR(VLOOKUP($B347,ROOST_SITE_INFO!$B$3:$S$501,13,FALSE),"")))</f>
        <v/>
      </c>
      <c r="W347" s="182" t="str">
        <f>IF($B347="","",(IFERROR(VLOOKUP($B347,ROOST_SITE_INFO!$B$3:$S$501,14,FALSE),"")))</f>
        <v/>
      </c>
      <c r="X347" s="182" t="str">
        <f>IF($B347="","",(IFERROR(VLOOKUP($B347,ROOST_SITE_INFO!$B$3:$S$501,15,FALSE),"")))</f>
        <v/>
      </c>
      <c r="Y347" s="182" t="str">
        <f>IF($B347="","",(IFERROR(VLOOKUP($B347,ROOST_SITE_INFO!$B$3:$S$501,16,FALSE),"")))</f>
        <v/>
      </c>
      <c r="Z347" s="182" t="str">
        <f>IF($B347="","",(IFERROR(VLOOKUP($B347,ROOST_SITE_INFO!$B$3:$S$501,17,FALSE),"")))</f>
        <v/>
      </c>
      <c r="AA347" s="182" t="str">
        <f>IF($B347="","",(IFERROR(VLOOKUP($B347,ROOST_SITE_INFO!$B$3:$S$501,18,FALSE),"")))</f>
        <v/>
      </c>
    </row>
    <row r="348" spans="1:27" x14ac:dyDescent="0.25">
      <c r="A348" s="180" t="str">
        <f>IF(ROOST_COUNT!B347=0,"",ROOST_COUNT!B347)</f>
        <v/>
      </c>
      <c r="B348" s="180" t="str">
        <f>IF(ROOST_COUNT!D347=0,"",ROOST_COUNT!D347)</f>
        <v/>
      </c>
      <c r="C348" s="180" t="str">
        <f>IF(ROOST_COUNT!C347=0,"",ROOST_COUNT!C347)</f>
        <v/>
      </c>
      <c r="D348" s="180" t="str">
        <f>IF(ROOST_COUNT!E347=0,"",ROOST_COUNT!E347)</f>
        <v/>
      </c>
      <c r="E348" s="181" t="str">
        <f>IF(ROOST_COUNT!F347=0,"",ROOST_COUNT!F347)</f>
        <v/>
      </c>
      <c r="F348" s="181" t="str">
        <f>IF(ROOST_COUNT!A347=0,"",ROOST_COUNT!A347)</f>
        <v/>
      </c>
      <c r="G348" s="182" t="str">
        <f>IF(ROOST_COUNT!G347=0,"",ROOST_COUNT!G347)</f>
        <v/>
      </c>
      <c r="H348" s="181" t="str">
        <f>IFERROR(VLOOKUP($A348,CAPTURE_DATA!$P$4:$T$500,3,FALSE),"")</f>
        <v/>
      </c>
      <c r="I348" s="181" t="str">
        <f>IFERROR(VLOOKUP($A348,CAPTURE_DATA!$P$4:$T$500,4,FALSE),"")</f>
        <v/>
      </c>
      <c r="J348" s="181" t="str">
        <f>IFERROR(VLOOKUP($A348,CAPTURE_DATA!$P$4:$T$500,5,FALSE),"")</f>
        <v/>
      </c>
      <c r="K348" s="181" t="str">
        <f>IFERROR(VLOOKUP($A348,CAPTURE_DATA!$P$4:$AC$500,14,FALSE),"")</f>
        <v/>
      </c>
      <c r="L348" s="182" t="str">
        <f>IF($B348="","",(IFERROR(VLOOKUP($B348,ROOST_SITE_INFO!$B$3:$S$501,3,FALSE),"")))</f>
        <v/>
      </c>
      <c r="M348" s="182" t="str">
        <f>IF($B348="","",(IFERROR(VLOOKUP($B348,ROOST_SITE_INFO!$B$3:$S$501,4,FALSE),"")))</f>
        <v/>
      </c>
      <c r="N348" s="182" t="str">
        <f>IF($B348="","",(IFERROR(VLOOKUP($B348,ROOST_SITE_INFO!$B$3:$S$501,5,FALSE),"")))</f>
        <v/>
      </c>
      <c r="O348" s="182" t="str">
        <f>IF($B348="","",(IFERROR(VLOOKUP($B348,ROOST_SITE_INFO!$B$3:$S$501,6,FALSE),"")))</f>
        <v/>
      </c>
      <c r="P348" s="182" t="str">
        <f>IF($B348="","",(IFERROR(VLOOKUP($B348,ROOST_SITE_INFO!$B$3:$S$501,7,FALSE),"")))</f>
        <v/>
      </c>
      <c r="Q348" s="182" t="str">
        <f>IF($B348="","",(IFERROR(VLOOKUP($B348,ROOST_SITE_INFO!$B$3:$S$501,8,FALSE),"")))</f>
        <v/>
      </c>
      <c r="R348" s="182" t="str">
        <f>IF($B348="","",(IFERROR(VLOOKUP($B348,ROOST_SITE_INFO!$B$3:$S$501,9,FALSE),"")))</f>
        <v/>
      </c>
      <c r="S348" s="182" t="str">
        <f>IF($B348="","",(IFERROR(VLOOKUP($B348,ROOST_SITE_INFO!$B$3:$S$501,10,FALSE),"")))</f>
        <v/>
      </c>
      <c r="T348" s="182" t="str">
        <f>IF($B348="","",(IFERROR(VLOOKUP($B348,ROOST_SITE_INFO!$B$3:$S$501,11,FALSE),"")))</f>
        <v/>
      </c>
      <c r="U348" s="182" t="str">
        <f>IF($B348="","",(IFERROR(VLOOKUP($B348,ROOST_SITE_INFO!$B$3:$S$501,12,FALSE),"")))</f>
        <v/>
      </c>
      <c r="V348" s="182" t="str">
        <f>IF($B348="","",(IFERROR(VLOOKUP($B348,ROOST_SITE_INFO!$B$3:$S$501,13,FALSE),"")))</f>
        <v/>
      </c>
      <c r="W348" s="182" t="str">
        <f>IF($B348="","",(IFERROR(VLOOKUP($B348,ROOST_SITE_INFO!$B$3:$S$501,14,FALSE),"")))</f>
        <v/>
      </c>
      <c r="X348" s="182" t="str">
        <f>IF($B348="","",(IFERROR(VLOOKUP($B348,ROOST_SITE_INFO!$B$3:$S$501,15,FALSE),"")))</f>
        <v/>
      </c>
      <c r="Y348" s="182" t="str">
        <f>IF($B348="","",(IFERROR(VLOOKUP($B348,ROOST_SITE_INFO!$B$3:$S$501,16,FALSE),"")))</f>
        <v/>
      </c>
      <c r="Z348" s="182" t="str">
        <f>IF($B348="","",(IFERROR(VLOOKUP($B348,ROOST_SITE_INFO!$B$3:$S$501,17,FALSE),"")))</f>
        <v/>
      </c>
      <c r="AA348" s="182" t="str">
        <f>IF($B348="","",(IFERROR(VLOOKUP($B348,ROOST_SITE_INFO!$B$3:$S$501,18,FALSE),"")))</f>
        <v/>
      </c>
    </row>
    <row r="349" spans="1:27" x14ac:dyDescent="0.25">
      <c r="A349" s="180" t="str">
        <f>IF(ROOST_COUNT!B348=0,"",ROOST_COUNT!B348)</f>
        <v/>
      </c>
      <c r="B349" s="180" t="str">
        <f>IF(ROOST_COUNT!D348=0,"",ROOST_COUNT!D348)</f>
        <v/>
      </c>
      <c r="C349" s="180" t="str">
        <f>IF(ROOST_COUNT!C348=0,"",ROOST_COUNT!C348)</f>
        <v/>
      </c>
      <c r="D349" s="180" t="str">
        <f>IF(ROOST_COUNT!E348=0,"",ROOST_COUNT!E348)</f>
        <v/>
      </c>
      <c r="E349" s="181" t="str">
        <f>IF(ROOST_COUNT!F348=0,"",ROOST_COUNT!F348)</f>
        <v/>
      </c>
      <c r="F349" s="181" t="str">
        <f>IF(ROOST_COUNT!A348=0,"",ROOST_COUNT!A348)</f>
        <v/>
      </c>
      <c r="G349" s="182" t="str">
        <f>IF(ROOST_COUNT!G348=0,"",ROOST_COUNT!G348)</f>
        <v/>
      </c>
      <c r="H349" s="181" t="str">
        <f>IFERROR(VLOOKUP($A349,CAPTURE_DATA!$P$4:$T$500,3,FALSE),"")</f>
        <v/>
      </c>
      <c r="I349" s="181" t="str">
        <f>IFERROR(VLOOKUP($A349,CAPTURE_DATA!$P$4:$T$500,4,FALSE),"")</f>
        <v/>
      </c>
      <c r="J349" s="181" t="str">
        <f>IFERROR(VLOOKUP($A349,CAPTURE_DATA!$P$4:$T$500,5,FALSE),"")</f>
        <v/>
      </c>
      <c r="K349" s="181" t="str">
        <f>IFERROR(VLOOKUP($A349,CAPTURE_DATA!$P$4:$AC$500,14,FALSE),"")</f>
        <v/>
      </c>
      <c r="L349" s="182" t="str">
        <f>IF($B349="","",(IFERROR(VLOOKUP($B349,ROOST_SITE_INFO!$B$3:$S$501,3,FALSE),"")))</f>
        <v/>
      </c>
      <c r="M349" s="182" t="str">
        <f>IF($B349="","",(IFERROR(VLOOKUP($B349,ROOST_SITE_INFO!$B$3:$S$501,4,FALSE),"")))</f>
        <v/>
      </c>
      <c r="N349" s="182" t="str">
        <f>IF($B349="","",(IFERROR(VLOOKUP($B349,ROOST_SITE_INFO!$B$3:$S$501,5,FALSE),"")))</f>
        <v/>
      </c>
      <c r="O349" s="182" t="str">
        <f>IF($B349="","",(IFERROR(VLOOKUP($B349,ROOST_SITE_INFO!$B$3:$S$501,6,FALSE),"")))</f>
        <v/>
      </c>
      <c r="P349" s="182" t="str">
        <f>IF($B349="","",(IFERROR(VLOOKUP($B349,ROOST_SITE_INFO!$B$3:$S$501,7,FALSE),"")))</f>
        <v/>
      </c>
      <c r="Q349" s="182" t="str">
        <f>IF($B349="","",(IFERROR(VLOOKUP($B349,ROOST_SITE_INFO!$B$3:$S$501,8,FALSE),"")))</f>
        <v/>
      </c>
      <c r="R349" s="182" t="str">
        <f>IF($B349="","",(IFERROR(VLOOKUP($B349,ROOST_SITE_INFO!$B$3:$S$501,9,FALSE),"")))</f>
        <v/>
      </c>
      <c r="S349" s="182" t="str">
        <f>IF($B349="","",(IFERROR(VLOOKUP($B349,ROOST_SITE_INFO!$B$3:$S$501,10,FALSE),"")))</f>
        <v/>
      </c>
      <c r="T349" s="182" t="str">
        <f>IF($B349="","",(IFERROR(VLOOKUP($B349,ROOST_SITE_INFO!$B$3:$S$501,11,FALSE),"")))</f>
        <v/>
      </c>
      <c r="U349" s="182" t="str">
        <f>IF($B349="","",(IFERROR(VLOOKUP($B349,ROOST_SITE_INFO!$B$3:$S$501,12,FALSE),"")))</f>
        <v/>
      </c>
      <c r="V349" s="182" t="str">
        <f>IF($B349="","",(IFERROR(VLOOKUP($B349,ROOST_SITE_INFO!$B$3:$S$501,13,FALSE),"")))</f>
        <v/>
      </c>
      <c r="W349" s="182" t="str">
        <f>IF($B349="","",(IFERROR(VLOOKUP($B349,ROOST_SITE_INFO!$B$3:$S$501,14,FALSE),"")))</f>
        <v/>
      </c>
      <c r="X349" s="182" t="str">
        <f>IF($B349="","",(IFERROR(VLOOKUP($B349,ROOST_SITE_INFO!$B$3:$S$501,15,FALSE),"")))</f>
        <v/>
      </c>
      <c r="Y349" s="182" t="str">
        <f>IF($B349="","",(IFERROR(VLOOKUP($B349,ROOST_SITE_INFO!$B$3:$S$501,16,FALSE),"")))</f>
        <v/>
      </c>
      <c r="Z349" s="182" t="str">
        <f>IF($B349="","",(IFERROR(VLOOKUP($B349,ROOST_SITE_INFO!$B$3:$S$501,17,FALSE),"")))</f>
        <v/>
      </c>
      <c r="AA349" s="182" t="str">
        <f>IF($B349="","",(IFERROR(VLOOKUP($B349,ROOST_SITE_INFO!$B$3:$S$501,18,FALSE),"")))</f>
        <v/>
      </c>
    </row>
    <row r="350" spans="1:27" x14ac:dyDescent="0.25">
      <c r="A350" s="180" t="str">
        <f>IF(ROOST_COUNT!B349=0,"",ROOST_COUNT!B349)</f>
        <v/>
      </c>
      <c r="B350" s="180" t="str">
        <f>IF(ROOST_COUNT!D349=0,"",ROOST_COUNT!D349)</f>
        <v/>
      </c>
      <c r="C350" s="180" t="str">
        <f>IF(ROOST_COUNT!C349=0,"",ROOST_COUNT!C349)</f>
        <v/>
      </c>
      <c r="D350" s="180" t="str">
        <f>IF(ROOST_COUNT!E349=0,"",ROOST_COUNT!E349)</f>
        <v/>
      </c>
      <c r="E350" s="181" t="str">
        <f>IF(ROOST_COUNT!F349=0,"",ROOST_COUNT!F349)</f>
        <v/>
      </c>
      <c r="F350" s="181" t="str">
        <f>IF(ROOST_COUNT!A349=0,"",ROOST_COUNT!A349)</f>
        <v/>
      </c>
      <c r="G350" s="182" t="str">
        <f>IF(ROOST_COUNT!G349=0,"",ROOST_COUNT!G349)</f>
        <v/>
      </c>
      <c r="H350" s="181" t="str">
        <f>IFERROR(VLOOKUP($A350,CAPTURE_DATA!$P$4:$T$500,3,FALSE),"")</f>
        <v/>
      </c>
      <c r="I350" s="181" t="str">
        <f>IFERROR(VLOOKUP($A350,CAPTURE_DATA!$P$4:$T$500,4,FALSE),"")</f>
        <v/>
      </c>
      <c r="J350" s="181" t="str">
        <f>IFERROR(VLOOKUP($A350,CAPTURE_DATA!$P$4:$T$500,5,FALSE),"")</f>
        <v/>
      </c>
      <c r="K350" s="181" t="str">
        <f>IFERROR(VLOOKUP($A350,CAPTURE_DATA!$P$4:$AC$500,14,FALSE),"")</f>
        <v/>
      </c>
      <c r="L350" s="182" t="str">
        <f>IF($B350="","",(IFERROR(VLOOKUP($B350,ROOST_SITE_INFO!$B$3:$S$501,3,FALSE),"")))</f>
        <v/>
      </c>
      <c r="M350" s="182" t="str">
        <f>IF($B350="","",(IFERROR(VLOOKUP($B350,ROOST_SITE_INFO!$B$3:$S$501,4,FALSE),"")))</f>
        <v/>
      </c>
      <c r="N350" s="182" t="str">
        <f>IF($B350="","",(IFERROR(VLOOKUP($B350,ROOST_SITE_INFO!$B$3:$S$501,5,FALSE),"")))</f>
        <v/>
      </c>
      <c r="O350" s="182" t="str">
        <f>IF($B350="","",(IFERROR(VLOOKUP($B350,ROOST_SITE_INFO!$B$3:$S$501,6,FALSE),"")))</f>
        <v/>
      </c>
      <c r="P350" s="182" t="str">
        <f>IF($B350="","",(IFERROR(VLOOKUP($B350,ROOST_SITE_INFO!$B$3:$S$501,7,FALSE),"")))</f>
        <v/>
      </c>
      <c r="Q350" s="182" t="str">
        <f>IF($B350="","",(IFERROR(VLOOKUP($B350,ROOST_SITE_INFO!$B$3:$S$501,8,FALSE),"")))</f>
        <v/>
      </c>
      <c r="R350" s="182" t="str">
        <f>IF($B350="","",(IFERROR(VLOOKUP($B350,ROOST_SITE_INFO!$B$3:$S$501,9,FALSE),"")))</f>
        <v/>
      </c>
      <c r="S350" s="182" t="str">
        <f>IF($B350="","",(IFERROR(VLOOKUP($B350,ROOST_SITE_INFO!$B$3:$S$501,10,FALSE),"")))</f>
        <v/>
      </c>
      <c r="T350" s="182" t="str">
        <f>IF($B350="","",(IFERROR(VLOOKUP($B350,ROOST_SITE_INFO!$B$3:$S$501,11,FALSE),"")))</f>
        <v/>
      </c>
      <c r="U350" s="182" t="str">
        <f>IF($B350="","",(IFERROR(VLOOKUP($B350,ROOST_SITE_INFO!$B$3:$S$501,12,FALSE),"")))</f>
        <v/>
      </c>
      <c r="V350" s="182" t="str">
        <f>IF($B350="","",(IFERROR(VLOOKUP($B350,ROOST_SITE_INFO!$B$3:$S$501,13,FALSE),"")))</f>
        <v/>
      </c>
      <c r="W350" s="182" t="str">
        <f>IF($B350="","",(IFERROR(VLOOKUP($B350,ROOST_SITE_INFO!$B$3:$S$501,14,FALSE),"")))</f>
        <v/>
      </c>
      <c r="X350" s="182" t="str">
        <f>IF($B350="","",(IFERROR(VLOOKUP($B350,ROOST_SITE_INFO!$B$3:$S$501,15,FALSE),"")))</f>
        <v/>
      </c>
      <c r="Y350" s="182" t="str">
        <f>IF($B350="","",(IFERROR(VLOOKUP($B350,ROOST_SITE_INFO!$B$3:$S$501,16,FALSE),"")))</f>
        <v/>
      </c>
      <c r="Z350" s="182" t="str">
        <f>IF($B350="","",(IFERROR(VLOOKUP($B350,ROOST_SITE_INFO!$B$3:$S$501,17,FALSE),"")))</f>
        <v/>
      </c>
      <c r="AA350" s="182" t="str">
        <f>IF($B350="","",(IFERROR(VLOOKUP($B350,ROOST_SITE_INFO!$B$3:$S$501,18,FALSE),"")))</f>
        <v/>
      </c>
    </row>
    <row r="351" spans="1:27" x14ac:dyDescent="0.25">
      <c r="A351" s="180" t="str">
        <f>IF(ROOST_COUNT!B350=0,"",ROOST_COUNT!B350)</f>
        <v/>
      </c>
      <c r="B351" s="180" t="str">
        <f>IF(ROOST_COUNT!D350=0,"",ROOST_COUNT!D350)</f>
        <v/>
      </c>
      <c r="C351" s="180" t="str">
        <f>IF(ROOST_COUNT!C350=0,"",ROOST_COUNT!C350)</f>
        <v/>
      </c>
      <c r="D351" s="180" t="str">
        <f>IF(ROOST_COUNT!E350=0,"",ROOST_COUNT!E350)</f>
        <v/>
      </c>
      <c r="E351" s="181" t="str">
        <f>IF(ROOST_COUNT!F350=0,"",ROOST_COUNT!F350)</f>
        <v/>
      </c>
      <c r="F351" s="181" t="str">
        <f>IF(ROOST_COUNT!A350=0,"",ROOST_COUNT!A350)</f>
        <v/>
      </c>
      <c r="G351" s="182" t="str">
        <f>IF(ROOST_COUNT!G350=0,"",ROOST_COUNT!G350)</f>
        <v/>
      </c>
      <c r="H351" s="181" t="str">
        <f>IFERROR(VLOOKUP($A351,CAPTURE_DATA!$P$4:$T$500,3,FALSE),"")</f>
        <v/>
      </c>
      <c r="I351" s="181" t="str">
        <f>IFERROR(VLOOKUP($A351,CAPTURE_DATA!$P$4:$T$500,4,FALSE),"")</f>
        <v/>
      </c>
      <c r="J351" s="181" t="str">
        <f>IFERROR(VLOOKUP($A351,CAPTURE_DATA!$P$4:$T$500,5,FALSE),"")</f>
        <v/>
      </c>
      <c r="K351" s="181" t="str">
        <f>IFERROR(VLOOKUP($A351,CAPTURE_DATA!$P$4:$AC$500,14,FALSE),"")</f>
        <v/>
      </c>
      <c r="L351" s="182" t="str">
        <f>IF($B351="","",(IFERROR(VLOOKUP($B351,ROOST_SITE_INFO!$B$3:$S$501,3,FALSE),"")))</f>
        <v/>
      </c>
      <c r="M351" s="182" t="str">
        <f>IF($B351="","",(IFERROR(VLOOKUP($B351,ROOST_SITE_INFO!$B$3:$S$501,4,FALSE),"")))</f>
        <v/>
      </c>
      <c r="N351" s="182" t="str">
        <f>IF($B351="","",(IFERROR(VLOOKUP($B351,ROOST_SITE_INFO!$B$3:$S$501,5,FALSE),"")))</f>
        <v/>
      </c>
      <c r="O351" s="182" t="str">
        <f>IF($B351="","",(IFERROR(VLOOKUP($B351,ROOST_SITE_INFO!$B$3:$S$501,6,FALSE),"")))</f>
        <v/>
      </c>
      <c r="P351" s="182" t="str">
        <f>IF($B351="","",(IFERROR(VLOOKUP($B351,ROOST_SITE_INFO!$B$3:$S$501,7,FALSE),"")))</f>
        <v/>
      </c>
      <c r="Q351" s="182" t="str">
        <f>IF($B351="","",(IFERROR(VLOOKUP($B351,ROOST_SITE_INFO!$B$3:$S$501,8,FALSE),"")))</f>
        <v/>
      </c>
      <c r="R351" s="182" t="str">
        <f>IF($B351="","",(IFERROR(VLOOKUP($B351,ROOST_SITE_INFO!$B$3:$S$501,9,FALSE),"")))</f>
        <v/>
      </c>
      <c r="S351" s="182" t="str">
        <f>IF($B351="","",(IFERROR(VLOOKUP($B351,ROOST_SITE_INFO!$B$3:$S$501,10,FALSE),"")))</f>
        <v/>
      </c>
      <c r="T351" s="182" t="str">
        <f>IF($B351="","",(IFERROR(VLOOKUP($B351,ROOST_SITE_INFO!$B$3:$S$501,11,FALSE),"")))</f>
        <v/>
      </c>
      <c r="U351" s="182" t="str">
        <f>IF($B351="","",(IFERROR(VLOOKUP($B351,ROOST_SITE_INFO!$B$3:$S$501,12,FALSE),"")))</f>
        <v/>
      </c>
      <c r="V351" s="182" t="str">
        <f>IF($B351="","",(IFERROR(VLOOKUP($B351,ROOST_SITE_INFO!$B$3:$S$501,13,FALSE),"")))</f>
        <v/>
      </c>
      <c r="W351" s="182" t="str">
        <f>IF($B351="","",(IFERROR(VLOOKUP($B351,ROOST_SITE_INFO!$B$3:$S$501,14,FALSE),"")))</f>
        <v/>
      </c>
      <c r="X351" s="182" t="str">
        <f>IF($B351="","",(IFERROR(VLOOKUP($B351,ROOST_SITE_INFO!$B$3:$S$501,15,FALSE),"")))</f>
        <v/>
      </c>
      <c r="Y351" s="182" t="str">
        <f>IF($B351="","",(IFERROR(VLOOKUP($B351,ROOST_SITE_INFO!$B$3:$S$501,16,FALSE),"")))</f>
        <v/>
      </c>
      <c r="Z351" s="182" t="str">
        <f>IF($B351="","",(IFERROR(VLOOKUP($B351,ROOST_SITE_INFO!$B$3:$S$501,17,FALSE),"")))</f>
        <v/>
      </c>
      <c r="AA351" s="182" t="str">
        <f>IF($B351="","",(IFERROR(VLOOKUP($B351,ROOST_SITE_INFO!$B$3:$S$501,18,FALSE),"")))</f>
        <v/>
      </c>
    </row>
    <row r="352" spans="1:27" x14ac:dyDescent="0.25">
      <c r="A352" s="180" t="str">
        <f>IF(ROOST_COUNT!B351=0,"",ROOST_COUNT!B351)</f>
        <v/>
      </c>
      <c r="B352" s="180" t="str">
        <f>IF(ROOST_COUNT!D351=0,"",ROOST_COUNT!D351)</f>
        <v/>
      </c>
      <c r="C352" s="180" t="str">
        <f>IF(ROOST_COUNT!C351=0,"",ROOST_COUNT!C351)</f>
        <v/>
      </c>
      <c r="D352" s="180" t="str">
        <f>IF(ROOST_COUNT!E351=0,"",ROOST_COUNT!E351)</f>
        <v/>
      </c>
      <c r="E352" s="181" t="str">
        <f>IF(ROOST_COUNT!F351=0,"",ROOST_COUNT!F351)</f>
        <v/>
      </c>
      <c r="F352" s="181" t="str">
        <f>IF(ROOST_COUNT!A351=0,"",ROOST_COUNT!A351)</f>
        <v/>
      </c>
      <c r="G352" s="182" t="str">
        <f>IF(ROOST_COUNT!G351=0,"",ROOST_COUNT!G351)</f>
        <v/>
      </c>
      <c r="H352" s="181" t="str">
        <f>IFERROR(VLOOKUP($A352,CAPTURE_DATA!$P$4:$T$500,3,FALSE),"")</f>
        <v/>
      </c>
      <c r="I352" s="181" t="str">
        <f>IFERROR(VLOOKUP($A352,CAPTURE_DATA!$P$4:$T$500,4,FALSE),"")</f>
        <v/>
      </c>
      <c r="J352" s="181" t="str">
        <f>IFERROR(VLOOKUP($A352,CAPTURE_DATA!$P$4:$T$500,5,FALSE),"")</f>
        <v/>
      </c>
      <c r="K352" s="181" t="str">
        <f>IFERROR(VLOOKUP($A352,CAPTURE_DATA!$P$4:$AC$500,14,FALSE),"")</f>
        <v/>
      </c>
      <c r="L352" s="182" t="str">
        <f>IF($B352="","",(IFERROR(VLOOKUP($B352,ROOST_SITE_INFO!$B$3:$S$501,3,FALSE),"")))</f>
        <v/>
      </c>
      <c r="M352" s="182" t="str">
        <f>IF($B352="","",(IFERROR(VLOOKUP($B352,ROOST_SITE_INFO!$B$3:$S$501,4,FALSE),"")))</f>
        <v/>
      </c>
      <c r="N352" s="182" t="str">
        <f>IF($B352="","",(IFERROR(VLOOKUP($B352,ROOST_SITE_INFO!$B$3:$S$501,5,FALSE),"")))</f>
        <v/>
      </c>
      <c r="O352" s="182" t="str">
        <f>IF($B352="","",(IFERROR(VLOOKUP($B352,ROOST_SITE_INFO!$B$3:$S$501,6,FALSE),"")))</f>
        <v/>
      </c>
      <c r="P352" s="182" t="str">
        <f>IF($B352="","",(IFERROR(VLOOKUP($B352,ROOST_SITE_INFO!$B$3:$S$501,7,FALSE),"")))</f>
        <v/>
      </c>
      <c r="Q352" s="182" t="str">
        <f>IF($B352="","",(IFERROR(VLOOKUP($B352,ROOST_SITE_INFO!$B$3:$S$501,8,FALSE),"")))</f>
        <v/>
      </c>
      <c r="R352" s="182" t="str">
        <f>IF($B352="","",(IFERROR(VLOOKUP($B352,ROOST_SITE_INFO!$B$3:$S$501,9,FALSE),"")))</f>
        <v/>
      </c>
      <c r="S352" s="182" t="str">
        <f>IF($B352="","",(IFERROR(VLOOKUP($B352,ROOST_SITE_INFO!$B$3:$S$501,10,FALSE),"")))</f>
        <v/>
      </c>
      <c r="T352" s="182" t="str">
        <f>IF($B352="","",(IFERROR(VLOOKUP($B352,ROOST_SITE_INFO!$B$3:$S$501,11,FALSE),"")))</f>
        <v/>
      </c>
      <c r="U352" s="182" t="str">
        <f>IF($B352="","",(IFERROR(VLOOKUP($B352,ROOST_SITE_INFO!$B$3:$S$501,12,FALSE),"")))</f>
        <v/>
      </c>
      <c r="V352" s="182" t="str">
        <f>IF($B352="","",(IFERROR(VLOOKUP($B352,ROOST_SITE_INFO!$B$3:$S$501,13,FALSE),"")))</f>
        <v/>
      </c>
      <c r="W352" s="182" t="str">
        <f>IF($B352="","",(IFERROR(VLOOKUP($B352,ROOST_SITE_INFO!$B$3:$S$501,14,FALSE),"")))</f>
        <v/>
      </c>
      <c r="X352" s="182" t="str">
        <f>IF($B352="","",(IFERROR(VLOOKUP($B352,ROOST_SITE_INFO!$B$3:$S$501,15,FALSE),"")))</f>
        <v/>
      </c>
      <c r="Y352" s="182" t="str">
        <f>IF($B352="","",(IFERROR(VLOOKUP($B352,ROOST_SITE_INFO!$B$3:$S$501,16,FALSE),"")))</f>
        <v/>
      </c>
      <c r="Z352" s="182" t="str">
        <f>IF($B352="","",(IFERROR(VLOOKUP($B352,ROOST_SITE_INFO!$B$3:$S$501,17,FALSE),"")))</f>
        <v/>
      </c>
      <c r="AA352" s="182" t="str">
        <f>IF($B352="","",(IFERROR(VLOOKUP($B352,ROOST_SITE_INFO!$B$3:$S$501,18,FALSE),"")))</f>
        <v/>
      </c>
    </row>
    <row r="353" spans="1:27" x14ac:dyDescent="0.25">
      <c r="A353" s="180" t="str">
        <f>IF(ROOST_COUNT!B352=0,"",ROOST_COUNT!B352)</f>
        <v/>
      </c>
      <c r="B353" s="180" t="str">
        <f>IF(ROOST_COUNT!D352=0,"",ROOST_COUNT!D352)</f>
        <v/>
      </c>
      <c r="C353" s="180" t="str">
        <f>IF(ROOST_COUNT!C352=0,"",ROOST_COUNT!C352)</f>
        <v/>
      </c>
      <c r="D353" s="180" t="str">
        <f>IF(ROOST_COUNT!E352=0,"",ROOST_COUNT!E352)</f>
        <v/>
      </c>
      <c r="E353" s="181" t="str">
        <f>IF(ROOST_COUNT!F352=0,"",ROOST_COUNT!F352)</f>
        <v/>
      </c>
      <c r="F353" s="181" t="str">
        <f>IF(ROOST_COUNT!A352=0,"",ROOST_COUNT!A352)</f>
        <v/>
      </c>
      <c r="G353" s="182" t="str">
        <f>IF(ROOST_COUNT!G352=0,"",ROOST_COUNT!G352)</f>
        <v/>
      </c>
      <c r="H353" s="181" t="str">
        <f>IFERROR(VLOOKUP($A353,CAPTURE_DATA!$P$4:$T$500,3,FALSE),"")</f>
        <v/>
      </c>
      <c r="I353" s="181" t="str">
        <f>IFERROR(VLOOKUP($A353,CAPTURE_DATA!$P$4:$T$500,4,FALSE),"")</f>
        <v/>
      </c>
      <c r="J353" s="181" t="str">
        <f>IFERROR(VLOOKUP($A353,CAPTURE_DATA!$P$4:$T$500,5,FALSE),"")</f>
        <v/>
      </c>
      <c r="K353" s="181" t="str">
        <f>IFERROR(VLOOKUP($A353,CAPTURE_DATA!$P$4:$AC$500,14,FALSE),"")</f>
        <v/>
      </c>
      <c r="L353" s="182" t="str">
        <f>IF($B353="","",(IFERROR(VLOOKUP($B353,ROOST_SITE_INFO!$B$3:$S$501,3,FALSE),"")))</f>
        <v/>
      </c>
      <c r="M353" s="182" t="str">
        <f>IF($B353="","",(IFERROR(VLOOKUP($B353,ROOST_SITE_INFO!$B$3:$S$501,4,FALSE),"")))</f>
        <v/>
      </c>
      <c r="N353" s="182" t="str">
        <f>IF($B353="","",(IFERROR(VLOOKUP($B353,ROOST_SITE_INFO!$B$3:$S$501,5,FALSE),"")))</f>
        <v/>
      </c>
      <c r="O353" s="182" t="str">
        <f>IF($B353="","",(IFERROR(VLOOKUP($B353,ROOST_SITE_INFO!$B$3:$S$501,6,FALSE),"")))</f>
        <v/>
      </c>
      <c r="P353" s="182" t="str">
        <f>IF($B353="","",(IFERROR(VLOOKUP($B353,ROOST_SITE_INFO!$B$3:$S$501,7,FALSE),"")))</f>
        <v/>
      </c>
      <c r="Q353" s="182" t="str">
        <f>IF($B353="","",(IFERROR(VLOOKUP($B353,ROOST_SITE_INFO!$B$3:$S$501,8,FALSE),"")))</f>
        <v/>
      </c>
      <c r="R353" s="182" t="str">
        <f>IF($B353="","",(IFERROR(VLOOKUP($B353,ROOST_SITE_INFO!$B$3:$S$501,9,FALSE),"")))</f>
        <v/>
      </c>
      <c r="S353" s="182" t="str">
        <f>IF($B353="","",(IFERROR(VLOOKUP($B353,ROOST_SITE_INFO!$B$3:$S$501,10,FALSE),"")))</f>
        <v/>
      </c>
      <c r="T353" s="182" t="str">
        <f>IF($B353="","",(IFERROR(VLOOKUP($B353,ROOST_SITE_INFO!$B$3:$S$501,11,FALSE),"")))</f>
        <v/>
      </c>
      <c r="U353" s="182" t="str">
        <f>IF($B353="","",(IFERROR(VLOOKUP($B353,ROOST_SITE_INFO!$B$3:$S$501,12,FALSE),"")))</f>
        <v/>
      </c>
      <c r="V353" s="182" t="str">
        <f>IF($B353="","",(IFERROR(VLOOKUP($B353,ROOST_SITE_INFO!$B$3:$S$501,13,FALSE),"")))</f>
        <v/>
      </c>
      <c r="W353" s="182" t="str">
        <f>IF($B353="","",(IFERROR(VLOOKUP($B353,ROOST_SITE_INFO!$B$3:$S$501,14,FALSE),"")))</f>
        <v/>
      </c>
      <c r="X353" s="182" t="str">
        <f>IF($B353="","",(IFERROR(VLOOKUP($B353,ROOST_SITE_INFO!$B$3:$S$501,15,FALSE),"")))</f>
        <v/>
      </c>
      <c r="Y353" s="182" t="str">
        <f>IF($B353="","",(IFERROR(VLOOKUP($B353,ROOST_SITE_INFO!$B$3:$S$501,16,FALSE),"")))</f>
        <v/>
      </c>
      <c r="Z353" s="182" t="str">
        <f>IF($B353="","",(IFERROR(VLOOKUP($B353,ROOST_SITE_INFO!$B$3:$S$501,17,FALSE),"")))</f>
        <v/>
      </c>
      <c r="AA353" s="182" t="str">
        <f>IF($B353="","",(IFERROR(VLOOKUP($B353,ROOST_SITE_INFO!$B$3:$S$501,18,FALSE),"")))</f>
        <v/>
      </c>
    </row>
    <row r="354" spans="1:27" x14ac:dyDescent="0.25">
      <c r="A354" s="180" t="str">
        <f>IF(ROOST_COUNT!B353=0,"",ROOST_COUNT!B353)</f>
        <v/>
      </c>
      <c r="B354" s="180" t="str">
        <f>IF(ROOST_COUNT!D353=0,"",ROOST_COUNT!D353)</f>
        <v/>
      </c>
      <c r="C354" s="180" t="str">
        <f>IF(ROOST_COUNT!C353=0,"",ROOST_COUNT!C353)</f>
        <v/>
      </c>
      <c r="D354" s="180" t="str">
        <f>IF(ROOST_COUNT!E353=0,"",ROOST_COUNT!E353)</f>
        <v/>
      </c>
      <c r="E354" s="181" t="str">
        <f>IF(ROOST_COUNT!F353=0,"",ROOST_COUNT!F353)</f>
        <v/>
      </c>
      <c r="F354" s="181" t="str">
        <f>IF(ROOST_COUNT!A353=0,"",ROOST_COUNT!A353)</f>
        <v/>
      </c>
      <c r="G354" s="182" t="str">
        <f>IF(ROOST_COUNT!G353=0,"",ROOST_COUNT!G353)</f>
        <v/>
      </c>
      <c r="H354" s="181" t="str">
        <f>IFERROR(VLOOKUP($A354,CAPTURE_DATA!$P$4:$T$500,3,FALSE),"")</f>
        <v/>
      </c>
      <c r="I354" s="181" t="str">
        <f>IFERROR(VLOOKUP($A354,CAPTURE_DATA!$P$4:$T$500,4,FALSE),"")</f>
        <v/>
      </c>
      <c r="J354" s="181" t="str">
        <f>IFERROR(VLOOKUP($A354,CAPTURE_DATA!$P$4:$T$500,5,FALSE),"")</f>
        <v/>
      </c>
      <c r="K354" s="181" t="str">
        <f>IFERROR(VLOOKUP($A354,CAPTURE_DATA!$P$4:$AC$500,14,FALSE),"")</f>
        <v/>
      </c>
      <c r="L354" s="182" t="str">
        <f>IF($B354="","",(IFERROR(VLOOKUP($B354,ROOST_SITE_INFO!$B$3:$S$501,3,FALSE),"")))</f>
        <v/>
      </c>
      <c r="M354" s="182" t="str">
        <f>IF($B354="","",(IFERROR(VLOOKUP($B354,ROOST_SITE_INFO!$B$3:$S$501,4,FALSE),"")))</f>
        <v/>
      </c>
      <c r="N354" s="182" t="str">
        <f>IF($B354="","",(IFERROR(VLOOKUP($B354,ROOST_SITE_INFO!$B$3:$S$501,5,FALSE),"")))</f>
        <v/>
      </c>
      <c r="O354" s="182" t="str">
        <f>IF($B354="","",(IFERROR(VLOOKUP($B354,ROOST_SITE_INFO!$B$3:$S$501,6,FALSE),"")))</f>
        <v/>
      </c>
      <c r="P354" s="182" t="str">
        <f>IF($B354="","",(IFERROR(VLOOKUP($B354,ROOST_SITE_INFO!$B$3:$S$501,7,FALSE),"")))</f>
        <v/>
      </c>
      <c r="Q354" s="182" t="str">
        <f>IF($B354="","",(IFERROR(VLOOKUP($B354,ROOST_SITE_INFO!$B$3:$S$501,8,FALSE),"")))</f>
        <v/>
      </c>
      <c r="R354" s="182" t="str">
        <f>IF($B354="","",(IFERROR(VLOOKUP($B354,ROOST_SITE_INFO!$B$3:$S$501,9,FALSE),"")))</f>
        <v/>
      </c>
      <c r="S354" s="182" t="str">
        <f>IF($B354="","",(IFERROR(VLOOKUP($B354,ROOST_SITE_INFO!$B$3:$S$501,10,FALSE),"")))</f>
        <v/>
      </c>
      <c r="T354" s="182" t="str">
        <f>IF($B354="","",(IFERROR(VLOOKUP($B354,ROOST_SITE_INFO!$B$3:$S$501,11,FALSE),"")))</f>
        <v/>
      </c>
      <c r="U354" s="182" t="str">
        <f>IF($B354="","",(IFERROR(VLOOKUP($B354,ROOST_SITE_INFO!$B$3:$S$501,12,FALSE),"")))</f>
        <v/>
      </c>
      <c r="V354" s="182" t="str">
        <f>IF($B354="","",(IFERROR(VLOOKUP($B354,ROOST_SITE_INFO!$B$3:$S$501,13,FALSE),"")))</f>
        <v/>
      </c>
      <c r="W354" s="182" t="str">
        <f>IF($B354="","",(IFERROR(VLOOKUP($B354,ROOST_SITE_INFO!$B$3:$S$501,14,FALSE),"")))</f>
        <v/>
      </c>
      <c r="X354" s="182" t="str">
        <f>IF($B354="","",(IFERROR(VLOOKUP($B354,ROOST_SITE_INFO!$B$3:$S$501,15,FALSE),"")))</f>
        <v/>
      </c>
      <c r="Y354" s="182" t="str">
        <f>IF($B354="","",(IFERROR(VLOOKUP($B354,ROOST_SITE_INFO!$B$3:$S$501,16,FALSE),"")))</f>
        <v/>
      </c>
      <c r="Z354" s="182" t="str">
        <f>IF($B354="","",(IFERROR(VLOOKUP($B354,ROOST_SITE_INFO!$B$3:$S$501,17,FALSE),"")))</f>
        <v/>
      </c>
      <c r="AA354" s="182" t="str">
        <f>IF($B354="","",(IFERROR(VLOOKUP($B354,ROOST_SITE_INFO!$B$3:$S$501,18,FALSE),"")))</f>
        <v/>
      </c>
    </row>
    <row r="355" spans="1:27" x14ac:dyDescent="0.25">
      <c r="A355" s="180" t="str">
        <f>IF(ROOST_COUNT!B354=0,"",ROOST_COUNT!B354)</f>
        <v/>
      </c>
      <c r="B355" s="180" t="str">
        <f>IF(ROOST_COUNT!D354=0,"",ROOST_COUNT!D354)</f>
        <v/>
      </c>
      <c r="C355" s="180" t="str">
        <f>IF(ROOST_COUNT!C354=0,"",ROOST_COUNT!C354)</f>
        <v/>
      </c>
      <c r="D355" s="180" t="str">
        <f>IF(ROOST_COUNT!E354=0,"",ROOST_COUNT!E354)</f>
        <v/>
      </c>
      <c r="E355" s="181" t="str">
        <f>IF(ROOST_COUNT!F354=0,"",ROOST_COUNT!F354)</f>
        <v/>
      </c>
      <c r="F355" s="181" t="str">
        <f>IF(ROOST_COUNT!A354=0,"",ROOST_COUNT!A354)</f>
        <v/>
      </c>
      <c r="G355" s="182" t="str">
        <f>IF(ROOST_COUNT!G354=0,"",ROOST_COUNT!G354)</f>
        <v/>
      </c>
      <c r="H355" s="181" t="str">
        <f>IFERROR(VLOOKUP($A355,CAPTURE_DATA!$P$4:$T$500,3,FALSE),"")</f>
        <v/>
      </c>
      <c r="I355" s="181" t="str">
        <f>IFERROR(VLOOKUP($A355,CAPTURE_DATA!$P$4:$T$500,4,FALSE),"")</f>
        <v/>
      </c>
      <c r="J355" s="181" t="str">
        <f>IFERROR(VLOOKUP($A355,CAPTURE_DATA!$P$4:$T$500,5,FALSE),"")</f>
        <v/>
      </c>
      <c r="K355" s="181" t="str">
        <f>IFERROR(VLOOKUP($A355,CAPTURE_DATA!$P$4:$AC$500,14,FALSE),"")</f>
        <v/>
      </c>
      <c r="L355" s="182" t="str">
        <f>IF($B355="","",(IFERROR(VLOOKUP($B355,ROOST_SITE_INFO!$B$3:$S$501,3,FALSE),"")))</f>
        <v/>
      </c>
      <c r="M355" s="182" t="str">
        <f>IF($B355="","",(IFERROR(VLOOKUP($B355,ROOST_SITE_INFO!$B$3:$S$501,4,FALSE),"")))</f>
        <v/>
      </c>
      <c r="N355" s="182" t="str">
        <f>IF($B355="","",(IFERROR(VLOOKUP($B355,ROOST_SITE_INFO!$B$3:$S$501,5,FALSE),"")))</f>
        <v/>
      </c>
      <c r="O355" s="182" t="str">
        <f>IF($B355="","",(IFERROR(VLOOKUP($B355,ROOST_SITE_INFO!$B$3:$S$501,6,FALSE),"")))</f>
        <v/>
      </c>
      <c r="P355" s="182" t="str">
        <f>IF($B355="","",(IFERROR(VLOOKUP($B355,ROOST_SITE_INFO!$B$3:$S$501,7,FALSE),"")))</f>
        <v/>
      </c>
      <c r="Q355" s="182" t="str">
        <f>IF($B355="","",(IFERROR(VLOOKUP($B355,ROOST_SITE_INFO!$B$3:$S$501,8,FALSE),"")))</f>
        <v/>
      </c>
      <c r="R355" s="182" t="str">
        <f>IF($B355="","",(IFERROR(VLOOKUP($B355,ROOST_SITE_INFO!$B$3:$S$501,9,FALSE),"")))</f>
        <v/>
      </c>
      <c r="S355" s="182" t="str">
        <f>IF($B355="","",(IFERROR(VLOOKUP($B355,ROOST_SITE_INFO!$B$3:$S$501,10,FALSE),"")))</f>
        <v/>
      </c>
      <c r="T355" s="182" t="str">
        <f>IF($B355="","",(IFERROR(VLOOKUP($B355,ROOST_SITE_INFO!$B$3:$S$501,11,FALSE),"")))</f>
        <v/>
      </c>
      <c r="U355" s="182" t="str">
        <f>IF($B355="","",(IFERROR(VLOOKUP($B355,ROOST_SITE_INFO!$B$3:$S$501,12,FALSE),"")))</f>
        <v/>
      </c>
      <c r="V355" s="182" t="str">
        <f>IF($B355="","",(IFERROR(VLOOKUP($B355,ROOST_SITE_INFO!$B$3:$S$501,13,FALSE),"")))</f>
        <v/>
      </c>
      <c r="W355" s="182" t="str">
        <f>IF($B355="","",(IFERROR(VLOOKUP($B355,ROOST_SITE_INFO!$B$3:$S$501,14,FALSE),"")))</f>
        <v/>
      </c>
      <c r="X355" s="182" t="str">
        <f>IF($B355="","",(IFERROR(VLOOKUP($B355,ROOST_SITE_INFO!$B$3:$S$501,15,FALSE),"")))</f>
        <v/>
      </c>
      <c r="Y355" s="182" t="str">
        <f>IF($B355="","",(IFERROR(VLOOKUP($B355,ROOST_SITE_INFO!$B$3:$S$501,16,FALSE),"")))</f>
        <v/>
      </c>
      <c r="Z355" s="182" t="str">
        <f>IF($B355="","",(IFERROR(VLOOKUP($B355,ROOST_SITE_INFO!$B$3:$S$501,17,FALSE),"")))</f>
        <v/>
      </c>
      <c r="AA355" s="182" t="str">
        <f>IF($B355="","",(IFERROR(VLOOKUP($B355,ROOST_SITE_INFO!$B$3:$S$501,18,FALSE),"")))</f>
        <v/>
      </c>
    </row>
    <row r="356" spans="1:27" x14ac:dyDescent="0.25">
      <c r="A356" s="180" t="str">
        <f>IF(ROOST_COUNT!B355=0,"",ROOST_COUNT!B355)</f>
        <v/>
      </c>
      <c r="B356" s="180" t="str">
        <f>IF(ROOST_COUNT!D355=0,"",ROOST_COUNT!D355)</f>
        <v/>
      </c>
      <c r="C356" s="180" t="str">
        <f>IF(ROOST_COUNT!C355=0,"",ROOST_COUNT!C355)</f>
        <v/>
      </c>
      <c r="D356" s="180" t="str">
        <f>IF(ROOST_COUNT!E355=0,"",ROOST_COUNT!E355)</f>
        <v/>
      </c>
      <c r="E356" s="181" t="str">
        <f>IF(ROOST_COUNT!F355=0,"",ROOST_COUNT!F355)</f>
        <v/>
      </c>
      <c r="F356" s="181" t="str">
        <f>IF(ROOST_COUNT!A355=0,"",ROOST_COUNT!A355)</f>
        <v/>
      </c>
      <c r="G356" s="182" t="str">
        <f>IF(ROOST_COUNT!G355=0,"",ROOST_COUNT!G355)</f>
        <v/>
      </c>
      <c r="H356" s="181" t="str">
        <f>IFERROR(VLOOKUP($A356,CAPTURE_DATA!$P$4:$T$500,3,FALSE),"")</f>
        <v/>
      </c>
      <c r="I356" s="181" t="str">
        <f>IFERROR(VLOOKUP($A356,CAPTURE_DATA!$P$4:$T$500,4,FALSE),"")</f>
        <v/>
      </c>
      <c r="J356" s="181" t="str">
        <f>IFERROR(VLOOKUP($A356,CAPTURE_DATA!$P$4:$T$500,5,FALSE),"")</f>
        <v/>
      </c>
      <c r="K356" s="181" t="str">
        <f>IFERROR(VLOOKUP($A356,CAPTURE_DATA!$P$4:$AC$500,14,FALSE),"")</f>
        <v/>
      </c>
      <c r="L356" s="182" t="str">
        <f>IF($B356="","",(IFERROR(VLOOKUP($B356,ROOST_SITE_INFO!$B$3:$S$501,3,FALSE),"")))</f>
        <v/>
      </c>
      <c r="M356" s="182" t="str">
        <f>IF($B356="","",(IFERROR(VLOOKUP($B356,ROOST_SITE_INFO!$B$3:$S$501,4,FALSE),"")))</f>
        <v/>
      </c>
      <c r="N356" s="182" t="str">
        <f>IF($B356="","",(IFERROR(VLOOKUP($B356,ROOST_SITE_INFO!$B$3:$S$501,5,FALSE),"")))</f>
        <v/>
      </c>
      <c r="O356" s="182" t="str">
        <f>IF($B356="","",(IFERROR(VLOOKUP($B356,ROOST_SITE_INFO!$B$3:$S$501,6,FALSE),"")))</f>
        <v/>
      </c>
      <c r="P356" s="182" t="str">
        <f>IF($B356="","",(IFERROR(VLOOKUP($B356,ROOST_SITE_INFO!$B$3:$S$501,7,FALSE),"")))</f>
        <v/>
      </c>
      <c r="Q356" s="182" t="str">
        <f>IF($B356="","",(IFERROR(VLOOKUP($B356,ROOST_SITE_INFO!$B$3:$S$501,8,FALSE),"")))</f>
        <v/>
      </c>
      <c r="R356" s="182" t="str">
        <f>IF($B356="","",(IFERROR(VLOOKUP($B356,ROOST_SITE_INFO!$B$3:$S$501,9,FALSE),"")))</f>
        <v/>
      </c>
      <c r="S356" s="182" t="str">
        <f>IF($B356="","",(IFERROR(VLOOKUP($B356,ROOST_SITE_INFO!$B$3:$S$501,10,FALSE),"")))</f>
        <v/>
      </c>
      <c r="T356" s="182" t="str">
        <f>IF($B356="","",(IFERROR(VLOOKUP($B356,ROOST_SITE_INFO!$B$3:$S$501,11,FALSE),"")))</f>
        <v/>
      </c>
      <c r="U356" s="182" t="str">
        <f>IF($B356="","",(IFERROR(VLOOKUP($B356,ROOST_SITE_INFO!$B$3:$S$501,12,FALSE),"")))</f>
        <v/>
      </c>
      <c r="V356" s="182" t="str">
        <f>IF($B356="","",(IFERROR(VLOOKUP($B356,ROOST_SITE_INFO!$B$3:$S$501,13,FALSE),"")))</f>
        <v/>
      </c>
      <c r="W356" s="182" t="str">
        <f>IF($B356="","",(IFERROR(VLOOKUP($B356,ROOST_SITE_INFO!$B$3:$S$501,14,FALSE),"")))</f>
        <v/>
      </c>
      <c r="X356" s="182" t="str">
        <f>IF($B356="","",(IFERROR(VLOOKUP($B356,ROOST_SITE_INFO!$B$3:$S$501,15,FALSE),"")))</f>
        <v/>
      </c>
      <c r="Y356" s="182" t="str">
        <f>IF($B356="","",(IFERROR(VLOOKUP($B356,ROOST_SITE_INFO!$B$3:$S$501,16,FALSE),"")))</f>
        <v/>
      </c>
      <c r="Z356" s="182" t="str">
        <f>IF($B356="","",(IFERROR(VLOOKUP($B356,ROOST_SITE_INFO!$B$3:$S$501,17,FALSE),"")))</f>
        <v/>
      </c>
      <c r="AA356" s="182" t="str">
        <f>IF($B356="","",(IFERROR(VLOOKUP($B356,ROOST_SITE_INFO!$B$3:$S$501,18,FALSE),"")))</f>
        <v/>
      </c>
    </row>
    <row r="357" spans="1:27" x14ac:dyDescent="0.25">
      <c r="A357" s="180" t="str">
        <f>IF(ROOST_COUNT!B356=0,"",ROOST_COUNT!B356)</f>
        <v/>
      </c>
      <c r="B357" s="180" t="str">
        <f>IF(ROOST_COUNT!D356=0,"",ROOST_COUNT!D356)</f>
        <v/>
      </c>
      <c r="C357" s="180" t="str">
        <f>IF(ROOST_COUNT!C356=0,"",ROOST_COUNT!C356)</f>
        <v/>
      </c>
      <c r="D357" s="180" t="str">
        <f>IF(ROOST_COUNT!E356=0,"",ROOST_COUNT!E356)</f>
        <v/>
      </c>
      <c r="E357" s="181" t="str">
        <f>IF(ROOST_COUNT!F356=0,"",ROOST_COUNT!F356)</f>
        <v/>
      </c>
      <c r="F357" s="181" t="str">
        <f>IF(ROOST_COUNT!A356=0,"",ROOST_COUNT!A356)</f>
        <v/>
      </c>
      <c r="G357" s="182" t="str">
        <f>IF(ROOST_COUNT!G356=0,"",ROOST_COUNT!G356)</f>
        <v/>
      </c>
      <c r="H357" s="181" t="str">
        <f>IFERROR(VLOOKUP($A357,CAPTURE_DATA!$P$4:$T$500,3,FALSE),"")</f>
        <v/>
      </c>
      <c r="I357" s="181" t="str">
        <f>IFERROR(VLOOKUP($A357,CAPTURE_DATA!$P$4:$T$500,4,FALSE),"")</f>
        <v/>
      </c>
      <c r="J357" s="181" t="str">
        <f>IFERROR(VLOOKUP($A357,CAPTURE_DATA!$P$4:$T$500,5,FALSE),"")</f>
        <v/>
      </c>
      <c r="K357" s="181" t="str">
        <f>IFERROR(VLOOKUP($A357,CAPTURE_DATA!$P$4:$AC$500,14,FALSE),"")</f>
        <v/>
      </c>
      <c r="L357" s="182" t="str">
        <f>IF($B357="","",(IFERROR(VLOOKUP($B357,ROOST_SITE_INFO!$B$3:$S$501,3,FALSE),"")))</f>
        <v/>
      </c>
      <c r="M357" s="182" t="str">
        <f>IF($B357="","",(IFERROR(VLOOKUP($B357,ROOST_SITE_INFO!$B$3:$S$501,4,FALSE),"")))</f>
        <v/>
      </c>
      <c r="N357" s="182" t="str">
        <f>IF($B357="","",(IFERROR(VLOOKUP($B357,ROOST_SITE_INFO!$B$3:$S$501,5,FALSE),"")))</f>
        <v/>
      </c>
      <c r="O357" s="182" t="str">
        <f>IF($B357="","",(IFERROR(VLOOKUP($B357,ROOST_SITE_INFO!$B$3:$S$501,6,FALSE),"")))</f>
        <v/>
      </c>
      <c r="P357" s="182" t="str">
        <f>IF($B357="","",(IFERROR(VLOOKUP($B357,ROOST_SITE_INFO!$B$3:$S$501,7,FALSE),"")))</f>
        <v/>
      </c>
      <c r="Q357" s="182" t="str">
        <f>IF($B357="","",(IFERROR(VLOOKUP($B357,ROOST_SITE_INFO!$B$3:$S$501,8,FALSE),"")))</f>
        <v/>
      </c>
      <c r="R357" s="182" t="str">
        <f>IF($B357="","",(IFERROR(VLOOKUP($B357,ROOST_SITE_INFO!$B$3:$S$501,9,FALSE),"")))</f>
        <v/>
      </c>
      <c r="S357" s="182" t="str">
        <f>IF($B357="","",(IFERROR(VLOOKUP($B357,ROOST_SITE_INFO!$B$3:$S$501,10,FALSE),"")))</f>
        <v/>
      </c>
      <c r="T357" s="182" t="str">
        <f>IF($B357="","",(IFERROR(VLOOKUP($B357,ROOST_SITE_INFO!$B$3:$S$501,11,FALSE),"")))</f>
        <v/>
      </c>
      <c r="U357" s="182" t="str">
        <f>IF($B357="","",(IFERROR(VLOOKUP($B357,ROOST_SITE_INFO!$B$3:$S$501,12,FALSE),"")))</f>
        <v/>
      </c>
      <c r="V357" s="182" t="str">
        <f>IF($B357="","",(IFERROR(VLOOKUP($B357,ROOST_SITE_INFO!$B$3:$S$501,13,FALSE),"")))</f>
        <v/>
      </c>
      <c r="W357" s="182" t="str">
        <f>IF($B357="","",(IFERROR(VLOOKUP($B357,ROOST_SITE_INFO!$B$3:$S$501,14,FALSE),"")))</f>
        <v/>
      </c>
      <c r="X357" s="182" t="str">
        <f>IF($B357="","",(IFERROR(VLOOKUP($B357,ROOST_SITE_INFO!$B$3:$S$501,15,FALSE),"")))</f>
        <v/>
      </c>
      <c r="Y357" s="182" t="str">
        <f>IF($B357="","",(IFERROR(VLOOKUP($B357,ROOST_SITE_INFO!$B$3:$S$501,16,FALSE),"")))</f>
        <v/>
      </c>
      <c r="Z357" s="182" t="str">
        <f>IF($B357="","",(IFERROR(VLOOKUP($B357,ROOST_SITE_INFO!$B$3:$S$501,17,FALSE),"")))</f>
        <v/>
      </c>
      <c r="AA357" s="182" t="str">
        <f>IF($B357="","",(IFERROR(VLOOKUP($B357,ROOST_SITE_INFO!$B$3:$S$501,18,FALSE),"")))</f>
        <v/>
      </c>
    </row>
    <row r="358" spans="1:27" x14ac:dyDescent="0.25">
      <c r="A358" s="180" t="str">
        <f>IF(ROOST_COUNT!B357=0,"",ROOST_COUNT!B357)</f>
        <v/>
      </c>
      <c r="B358" s="180" t="str">
        <f>IF(ROOST_COUNT!D357=0,"",ROOST_COUNT!D357)</f>
        <v/>
      </c>
      <c r="C358" s="180" t="str">
        <f>IF(ROOST_COUNT!C357=0,"",ROOST_COUNT!C357)</f>
        <v/>
      </c>
      <c r="D358" s="180" t="str">
        <f>IF(ROOST_COUNT!E357=0,"",ROOST_COUNT!E357)</f>
        <v/>
      </c>
      <c r="E358" s="181" t="str">
        <f>IF(ROOST_COUNT!F357=0,"",ROOST_COUNT!F357)</f>
        <v/>
      </c>
      <c r="F358" s="181" t="str">
        <f>IF(ROOST_COUNT!A357=0,"",ROOST_COUNT!A357)</f>
        <v/>
      </c>
      <c r="G358" s="182" t="str">
        <f>IF(ROOST_COUNT!G357=0,"",ROOST_COUNT!G357)</f>
        <v/>
      </c>
      <c r="H358" s="181" t="str">
        <f>IFERROR(VLOOKUP($A358,CAPTURE_DATA!$P$4:$T$500,3,FALSE),"")</f>
        <v/>
      </c>
      <c r="I358" s="181" t="str">
        <f>IFERROR(VLOOKUP($A358,CAPTURE_DATA!$P$4:$T$500,4,FALSE),"")</f>
        <v/>
      </c>
      <c r="J358" s="181" t="str">
        <f>IFERROR(VLOOKUP($A358,CAPTURE_DATA!$P$4:$T$500,5,FALSE),"")</f>
        <v/>
      </c>
      <c r="K358" s="181" t="str">
        <f>IFERROR(VLOOKUP($A358,CAPTURE_DATA!$P$4:$AC$500,14,FALSE),"")</f>
        <v/>
      </c>
      <c r="L358" s="182" t="str">
        <f>IF($B358="","",(IFERROR(VLOOKUP($B358,ROOST_SITE_INFO!$B$3:$S$501,3,FALSE),"")))</f>
        <v/>
      </c>
      <c r="M358" s="182" t="str">
        <f>IF($B358="","",(IFERROR(VLOOKUP($B358,ROOST_SITE_INFO!$B$3:$S$501,4,FALSE),"")))</f>
        <v/>
      </c>
      <c r="N358" s="182" t="str">
        <f>IF($B358="","",(IFERROR(VLOOKUP($B358,ROOST_SITE_INFO!$B$3:$S$501,5,FALSE),"")))</f>
        <v/>
      </c>
      <c r="O358" s="182" t="str">
        <f>IF($B358="","",(IFERROR(VLOOKUP($B358,ROOST_SITE_INFO!$B$3:$S$501,6,FALSE),"")))</f>
        <v/>
      </c>
      <c r="P358" s="182" t="str">
        <f>IF($B358="","",(IFERROR(VLOOKUP($B358,ROOST_SITE_INFO!$B$3:$S$501,7,FALSE),"")))</f>
        <v/>
      </c>
      <c r="Q358" s="182" t="str">
        <f>IF($B358="","",(IFERROR(VLOOKUP($B358,ROOST_SITE_INFO!$B$3:$S$501,8,FALSE),"")))</f>
        <v/>
      </c>
      <c r="R358" s="182" t="str">
        <f>IF($B358="","",(IFERROR(VLOOKUP($B358,ROOST_SITE_INFO!$B$3:$S$501,9,FALSE),"")))</f>
        <v/>
      </c>
      <c r="S358" s="182" t="str">
        <f>IF($B358="","",(IFERROR(VLOOKUP($B358,ROOST_SITE_INFO!$B$3:$S$501,10,FALSE),"")))</f>
        <v/>
      </c>
      <c r="T358" s="182" t="str">
        <f>IF($B358="","",(IFERROR(VLOOKUP($B358,ROOST_SITE_INFO!$B$3:$S$501,11,FALSE),"")))</f>
        <v/>
      </c>
      <c r="U358" s="182" t="str">
        <f>IF($B358="","",(IFERROR(VLOOKUP($B358,ROOST_SITE_INFO!$B$3:$S$501,12,FALSE),"")))</f>
        <v/>
      </c>
      <c r="V358" s="182" t="str">
        <f>IF($B358="","",(IFERROR(VLOOKUP($B358,ROOST_SITE_INFO!$B$3:$S$501,13,FALSE),"")))</f>
        <v/>
      </c>
      <c r="W358" s="182" t="str">
        <f>IF($B358="","",(IFERROR(VLOOKUP($B358,ROOST_SITE_INFO!$B$3:$S$501,14,FALSE),"")))</f>
        <v/>
      </c>
      <c r="X358" s="182" t="str">
        <f>IF($B358="","",(IFERROR(VLOOKUP($B358,ROOST_SITE_INFO!$B$3:$S$501,15,FALSE),"")))</f>
        <v/>
      </c>
      <c r="Y358" s="182" t="str">
        <f>IF($B358="","",(IFERROR(VLOOKUP($B358,ROOST_SITE_INFO!$B$3:$S$501,16,FALSE),"")))</f>
        <v/>
      </c>
      <c r="Z358" s="182" t="str">
        <f>IF($B358="","",(IFERROR(VLOOKUP($B358,ROOST_SITE_INFO!$B$3:$S$501,17,FALSE),"")))</f>
        <v/>
      </c>
      <c r="AA358" s="182" t="str">
        <f>IF($B358="","",(IFERROR(VLOOKUP($B358,ROOST_SITE_INFO!$B$3:$S$501,18,FALSE),"")))</f>
        <v/>
      </c>
    </row>
    <row r="359" spans="1:27" x14ac:dyDescent="0.25">
      <c r="A359" s="180" t="str">
        <f>IF(ROOST_COUNT!B358=0,"",ROOST_COUNT!B358)</f>
        <v/>
      </c>
      <c r="B359" s="180" t="str">
        <f>IF(ROOST_COUNT!D358=0,"",ROOST_COUNT!D358)</f>
        <v/>
      </c>
      <c r="C359" s="180" t="str">
        <f>IF(ROOST_COUNT!C358=0,"",ROOST_COUNT!C358)</f>
        <v/>
      </c>
      <c r="D359" s="180" t="str">
        <f>IF(ROOST_COUNT!E358=0,"",ROOST_COUNT!E358)</f>
        <v/>
      </c>
      <c r="E359" s="181" t="str">
        <f>IF(ROOST_COUNT!F358=0,"",ROOST_COUNT!F358)</f>
        <v/>
      </c>
      <c r="F359" s="181" t="str">
        <f>IF(ROOST_COUNT!A358=0,"",ROOST_COUNT!A358)</f>
        <v/>
      </c>
      <c r="G359" s="182" t="str">
        <f>IF(ROOST_COUNT!G358=0,"",ROOST_COUNT!G358)</f>
        <v/>
      </c>
      <c r="H359" s="181" t="str">
        <f>IFERROR(VLOOKUP($A359,CAPTURE_DATA!$P$4:$T$500,3,FALSE),"")</f>
        <v/>
      </c>
      <c r="I359" s="181" t="str">
        <f>IFERROR(VLOOKUP($A359,CAPTURE_DATA!$P$4:$T$500,4,FALSE),"")</f>
        <v/>
      </c>
      <c r="J359" s="181" t="str">
        <f>IFERROR(VLOOKUP($A359,CAPTURE_DATA!$P$4:$T$500,5,FALSE),"")</f>
        <v/>
      </c>
      <c r="K359" s="181" t="str">
        <f>IFERROR(VLOOKUP($A359,CAPTURE_DATA!$P$4:$AC$500,14,FALSE),"")</f>
        <v/>
      </c>
      <c r="L359" s="182" t="str">
        <f>IF($B359="","",(IFERROR(VLOOKUP($B359,ROOST_SITE_INFO!$B$3:$S$501,3,FALSE),"")))</f>
        <v/>
      </c>
      <c r="M359" s="182" t="str">
        <f>IF($B359="","",(IFERROR(VLOOKUP($B359,ROOST_SITE_INFO!$B$3:$S$501,4,FALSE),"")))</f>
        <v/>
      </c>
      <c r="N359" s="182" t="str">
        <f>IF($B359="","",(IFERROR(VLOOKUP($B359,ROOST_SITE_INFO!$B$3:$S$501,5,FALSE),"")))</f>
        <v/>
      </c>
      <c r="O359" s="182" t="str">
        <f>IF($B359="","",(IFERROR(VLOOKUP($B359,ROOST_SITE_INFO!$B$3:$S$501,6,FALSE),"")))</f>
        <v/>
      </c>
      <c r="P359" s="182" t="str">
        <f>IF($B359="","",(IFERROR(VLOOKUP($B359,ROOST_SITE_INFO!$B$3:$S$501,7,FALSE),"")))</f>
        <v/>
      </c>
      <c r="Q359" s="182" t="str">
        <f>IF($B359="","",(IFERROR(VLOOKUP($B359,ROOST_SITE_INFO!$B$3:$S$501,8,FALSE),"")))</f>
        <v/>
      </c>
      <c r="R359" s="182" t="str">
        <f>IF($B359="","",(IFERROR(VLOOKUP($B359,ROOST_SITE_INFO!$B$3:$S$501,9,FALSE),"")))</f>
        <v/>
      </c>
      <c r="S359" s="182" t="str">
        <f>IF($B359="","",(IFERROR(VLOOKUP($B359,ROOST_SITE_INFO!$B$3:$S$501,10,FALSE),"")))</f>
        <v/>
      </c>
      <c r="T359" s="182" t="str">
        <f>IF($B359="","",(IFERROR(VLOOKUP($B359,ROOST_SITE_INFO!$B$3:$S$501,11,FALSE),"")))</f>
        <v/>
      </c>
      <c r="U359" s="182" t="str">
        <f>IF($B359="","",(IFERROR(VLOOKUP($B359,ROOST_SITE_INFO!$B$3:$S$501,12,FALSE),"")))</f>
        <v/>
      </c>
      <c r="V359" s="182" t="str">
        <f>IF($B359="","",(IFERROR(VLOOKUP($B359,ROOST_SITE_INFO!$B$3:$S$501,13,FALSE),"")))</f>
        <v/>
      </c>
      <c r="W359" s="182" t="str">
        <f>IF($B359="","",(IFERROR(VLOOKUP($B359,ROOST_SITE_INFO!$B$3:$S$501,14,FALSE),"")))</f>
        <v/>
      </c>
      <c r="X359" s="182" t="str">
        <f>IF($B359="","",(IFERROR(VLOOKUP($B359,ROOST_SITE_INFO!$B$3:$S$501,15,FALSE),"")))</f>
        <v/>
      </c>
      <c r="Y359" s="182" t="str">
        <f>IF($B359="","",(IFERROR(VLOOKUP($B359,ROOST_SITE_INFO!$B$3:$S$501,16,FALSE),"")))</f>
        <v/>
      </c>
      <c r="Z359" s="182" t="str">
        <f>IF($B359="","",(IFERROR(VLOOKUP($B359,ROOST_SITE_INFO!$B$3:$S$501,17,FALSE),"")))</f>
        <v/>
      </c>
      <c r="AA359" s="182" t="str">
        <f>IF($B359="","",(IFERROR(VLOOKUP($B359,ROOST_SITE_INFO!$B$3:$S$501,18,FALSE),"")))</f>
        <v/>
      </c>
    </row>
    <row r="360" spans="1:27" x14ac:dyDescent="0.25">
      <c r="A360" s="180" t="str">
        <f>IF(ROOST_COUNT!B359=0,"",ROOST_COUNT!B359)</f>
        <v/>
      </c>
      <c r="B360" s="180" t="str">
        <f>IF(ROOST_COUNT!D359=0,"",ROOST_COUNT!D359)</f>
        <v/>
      </c>
      <c r="C360" s="180" t="str">
        <f>IF(ROOST_COUNT!C359=0,"",ROOST_COUNT!C359)</f>
        <v/>
      </c>
      <c r="D360" s="180" t="str">
        <f>IF(ROOST_COUNT!E359=0,"",ROOST_COUNT!E359)</f>
        <v/>
      </c>
      <c r="E360" s="181" t="str">
        <f>IF(ROOST_COUNT!F359=0,"",ROOST_COUNT!F359)</f>
        <v/>
      </c>
      <c r="F360" s="181" t="str">
        <f>IF(ROOST_COUNT!A359=0,"",ROOST_COUNT!A359)</f>
        <v/>
      </c>
      <c r="G360" s="182" t="str">
        <f>IF(ROOST_COUNT!G359=0,"",ROOST_COUNT!G359)</f>
        <v/>
      </c>
      <c r="H360" s="181" t="str">
        <f>IFERROR(VLOOKUP($A360,CAPTURE_DATA!$P$4:$T$500,3,FALSE),"")</f>
        <v/>
      </c>
      <c r="I360" s="181" t="str">
        <f>IFERROR(VLOOKUP($A360,CAPTURE_DATA!$P$4:$T$500,4,FALSE),"")</f>
        <v/>
      </c>
      <c r="J360" s="181" t="str">
        <f>IFERROR(VLOOKUP($A360,CAPTURE_DATA!$P$4:$T$500,5,FALSE),"")</f>
        <v/>
      </c>
      <c r="K360" s="181" t="str">
        <f>IFERROR(VLOOKUP($A360,CAPTURE_DATA!$P$4:$AC$500,14,FALSE),"")</f>
        <v/>
      </c>
      <c r="L360" s="182" t="str">
        <f>IF($B360="","",(IFERROR(VLOOKUP($B360,ROOST_SITE_INFO!$B$3:$S$501,3,FALSE),"")))</f>
        <v/>
      </c>
      <c r="M360" s="182" t="str">
        <f>IF($B360="","",(IFERROR(VLOOKUP($B360,ROOST_SITE_INFO!$B$3:$S$501,4,FALSE),"")))</f>
        <v/>
      </c>
      <c r="N360" s="182" t="str">
        <f>IF($B360="","",(IFERROR(VLOOKUP($B360,ROOST_SITE_INFO!$B$3:$S$501,5,FALSE),"")))</f>
        <v/>
      </c>
      <c r="O360" s="182" t="str">
        <f>IF($B360="","",(IFERROR(VLOOKUP($B360,ROOST_SITE_INFO!$B$3:$S$501,6,FALSE),"")))</f>
        <v/>
      </c>
      <c r="P360" s="182" t="str">
        <f>IF($B360="","",(IFERROR(VLOOKUP($B360,ROOST_SITE_INFO!$B$3:$S$501,7,FALSE),"")))</f>
        <v/>
      </c>
      <c r="Q360" s="182" t="str">
        <f>IF($B360="","",(IFERROR(VLOOKUP($B360,ROOST_SITE_INFO!$B$3:$S$501,8,FALSE),"")))</f>
        <v/>
      </c>
      <c r="R360" s="182" t="str">
        <f>IF($B360="","",(IFERROR(VLOOKUP($B360,ROOST_SITE_INFO!$B$3:$S$501,9,FALSE),"")))</f>
        <v/>
      </c>
      <c r="S360" s="182" t="str">
        <f>IF($B360="","",(IFERROR(VLOOKUP($B360,ROOST_SITE_INFO!$B$3:$S$501,10,FALSE),"")))</f>
        <v/>
      </c>
      <c r="T360" s="182" t="str">
        <f>IF($B360="","",(IFERROR(VLOOKUP($B360,ROOST_SITE_INFO!$B$3:$S$501,11,FALSE),"")))</f>
        <v/>
      </c>
      <c r="U360" s="182" t="str">
        <f>IF($B360="","",(IFERROR(VLOOKUP($B360,ROOST_SITE_INFO!$B$3:$S$501,12,FALSE),"")))</f>
        <v/>
      </c>
      <c r="V360" s="182" t="str">
        <f>IF($B360="","",(IFERROR(VLOOKUP($B360,ROOST_SITE_INFO!$B$3:$S$501,13,FALSE),"")))</f>
        <v/>
      </c>
      <c r="W360" s="182" t="str">
        <f>IF($B360="","",(IFERROR(VLOOKUP($B360,ROOST_SITE_INFO!$B$3:$S$501,14,FALSE),"")))</f>
        <v/>
      </c>
      <c r="X360" s="182" t="str">
        <f>IF($B360="","",(IFERROR(VLOOKUP($B360,ROOST_SITE_INFO!$B$3:$S$501,15,FALSE),"")))</f>
        <v/>
      </c>
      <c r="Y360" s="182" t="str">
        <f>IF($B360="","",(IFERROR(VLOOKUP($B360,ROOST_SITE_INFO!$B$3:$S$501,16,FALSE),"")))</f>
        <v/>
      </c>
      <c r="Z360" s="182" t="str">
        <f>IF($B360="","",(IFERROR(VLOOKUP($B360,ROOST_SITE_INFO!$B$3:$S$501,17,FALSE),"")))</f>
        <v/>
      </c>
      <c r="AA360" s="182" t="str">
        <f>IF($B360="","",(IFERROR(VLOOKUP($B360,ROOST_SITE_INFO!$B$3:$S$501,18,FALSE),"")))</f>
        <v/>
      </c>
    </row>
    <row r="361" spans="1:27" x14ac:dyDescent="0.25">
      <c r="A361" s="180" t="str">
        <f>IF(ROOST_COUNT!B360=0,"",ROOST_COUNT!B360)</f>
        <v/>
      </c>
      <c r="B361" s="180" t="str">
        <f>IF(ROOST_COUNT!D360=0,"",ROOST_COUNT!D360)</f>
        <v/>
      </c>
      <c r="C361" s="180" t="str">
        <f>IF(ROOST_COUNT!C360=0,"",ROOST_COUNT!C360)</f>
        <v/>
      </c>
      <c r="D361" s="180" t="str">
        <f>IF(ROOST_COUNT!E360=0,"",ROOST_COUNT!E360)</f>
        <v/>
      </c>
      <c r="E361" s="181" t="str">
        <f>IF(ROOST_COUNT!F360=0,"",ROOST_COUNT!F360)</f>
        <v/>
      </c>
      <c r="F361" s="181" t="str">
        <f>IF(ROOST_COUNT!A360=0,"",ROOST_COUNT!A360)</f>
        <v/>
      </c>
      <c r="G361" s="182" t="str">
        <f>IF(ROOST_COUNT!G360=0,"",ROOST_COUNT!G360)</f>
        <v/>
      </c>
      <c r="H361" s="181" t="str">
        <f>IFERROR(VLOOKUP($A361,CAPTURE_DATA!$P$4:$T$500,3,FALSE),"")</f>
        <v/>
      </c>
      <c r="I361" s="181" t="str">
        <f>IFERROR(VLOOKUP($A361,CAPTURE_DATA!$P$4:$T$500,4,FALSE),"")</f>
        <v/>
      </c>
      <c r="J361" s="181" t="str">
        <f>IFERROR(VLOOKUP($A361,CAPTURE_DATA!$P$4:$T$500,5,FALSE),"")</f>
        <v/>
      </c>
      <c r="K361" s="181" t="str">
        <f>IFERROR(VLOOKUP($A361,CAPTURE_DATA!$P$4:$AC$500,14,FALSE),"")</f>
        <v/>
      </c>
      <c r="L361" s="182" t="str">
        <f>IF($B361="","",(IFERROR(VLOOKUP($B361,ROOST_SITE_INFO!$B$3:$S$501,3,FALSE),"")))</f>
        <v/>
      </c>
      <c r="M361" s="182" t="str">
        <f>IF($B361="","",(IFERROR(VLOOKUP($B361,ROOST_SITE_INFO!$B$3:$S$501,4,FALSE),"")))</f>
        <v/>
      </c>
      <c r="N361" s="182" t="str">
        <f>IF($B361="","",(IFERROR(VLOOKUP($B361,ROOST_SITE_INFO!$B$3:$S$501,5,FALSE),"")))</f>
        <v/>
      </c>
      <c r="O361" s="182" t="str">
        <f>IF($B361="","",(IFERROR(VLOOKUP($B361,ROOST_SITE_INFO!$B$3:$S$501,6,FALSE),"")))</f>
        <v/>
      </c>
      <c r="P361" s="182" t="str">
        <f>IF($B361="","",(IFERROR(VLOOKUP($B361,ROOST_SITE_INFO!$B$3:$S$501,7,FALSE),"")))</f>
        <v/>
      </c>
      <c r="Q361" s="182" t="str">
        <f>IF($B361="","",(IFERROR(VLOOKUP($B361,ROOST_SITE_INFO!$B$3:$S$501,8,FALSE),"")))</f>
        <v/>
      </c>
      <c r="R361" s="182" t="str">
        <f>IF($B361="","",(IFERROR(VLOOKUP($B361,ROOST_SITE_INFO!$B$3:$S$501,9,FALSE),"")))</f>
        <v/>
      </c>
      <c r="S361" s="182" t="str">
        <f>IF($B361="","",(IFERROR(VLOOKUP($B361,ROOST_SITE_INFO!$B$3:$S$501,10,FALSE),"")))</f>
        <v/>
      </c>
      <c r="T361" s="182" t="str">
        <f>IF($B361="","",(IFERROR(VLOOKUP($B361,ROOST_SITE_INFO!$B$3:$S$501,11,FALSE),"")))</f>
        <v/>
      </c>
      <c r="U361" s="182" t="str">
        <f>IF($B361="","",(IFERROR(VLOOKUP($B361,ROOST_SITE_INFO!$B$3:$S$501,12,FALSE),"")))</f>
        <v/>
      </c>
      <c r="V361" s="182" t="str">
        <f>IF($B361="","",(IFERROR(VLOOKUP($B361,ROOST_SITE_INFO!$B$3:$S$501,13,FALSE),"")))</f>
        <v/>
      </c>
      <c r="W361" s="182" t="str">
        <f>IF($B361="","",(IFERROR(VLOOKUP($B361,ROOST_SITE_INFO!$B$3:$S$501,14,FALSE),"")))</f>
        <v/>
      </c>
      <c r="X361" s="182" t="str">
        <f>IF($B361="","",(IFERROR(VLOOKUP($B361,ROOST_SITE_INFO!$B$3:$S$501,15,FALSE),"")))</f>
        <v/>
      </c>
      <c r="Y361" s="182" t="str">
        <f>IF($B361="","",(IFERROR(VLOOKUP($B361,ROOST_SITE_INFO!$B$3:$S$501,16,FALSE),"")))</f>
        <v/>
      </c>
      <c r="Z361" s="182" t="str">
        <f>IF($B361="","",(IFERROR(VLOOKUP($B361,ROOST_SITE_INFO!$B$3:$S$501,17,FALSE),"")))</f>
        <v/>
      </c>
      <c r="AA361" s="182" t="str">
        <f>IF($B361="","",(IFERROR(VLOOKUP($B361,ROOST_SITE_INFO!$B$3:$S$501,18,FALSE),"")))</f>
        <v/>
      </c>
    </row>
    <row r="362" spans="1:27" x14ac:dyDescent="0.25">
      <c r="A362" s="180" t="str">
        <f>IF(ROOST_COUNT!B361=0,"",ROOST_COUNT!B361)</f>
        <v/>
      </c>
      <c r="B362" s="180" t="str">
        <f>IF(ROOST_COUNT!D361=0,"",ROOST_COUNT!D361)</f>
        <v/>
      </c>
      <c r="C362" s="180" t="str">
        <f>IF(ROOST_COUNT!C361=0,"",ROOST_COUNT!C361)</f>
        <v/>
      </c>
      <c r="D362" s="180" t="str">
        <f>IF(ROOST_COUNT!E361=0,"",ROOST_COUNT!E361)</f>
        <v/>
      </c>
      <c r="E362" s="181" t="str">
        <f>IF(ROOST_COUNT!F361=0,"",ROOST_COUNT!F361)</f>
        <v/>
      </c>
      <c r="F362" s="181" t="str">
        <f>IF(ROOST_COUNT!A361=0,"",ROOST_COUNT!A361)</f>
        <v/>
      </c>
      <c r="G362" s="182" t="str">
        <f>IF(ROOST_COUNT!G361=0,"",ROOST_COUNT!G361)</f>
        <v/>
      </c>
      <c r="H362" s="181" t="str">
        <f>IFERROR(VLOOKUP($A362,CAPTURE_DATA!$P$4:$T$500,3,FALSE),"")</f>
        <v/>
      </c>
      <c r="I362" s="181" t="str">
        <f>IFERROR(VLOOKUP($A362,CAPTURE_DATA!$P$4:$T$500,4,FALSE),"")</f>
        <v/>
      </c>
      <c r="J362" s="181" t="str">
        <f>IFERROR(VLOOKUP($A362,CAPTURE_DATA!$P$4:$T$500,5,FALSE),"")</f>
        <v/>
      </c>
      <c r="K362" s="181" t="str">
        <f>IFERROR(VLOOKUP($A362,CAPTURE_DATA!$P$4:$AC$500,14,FALSE),"")</f>
        <v/>
      </c>
      <c r="L362" s="182" t="str">
        <f>IF($B362="","",(IFERROR(VLOOKUP($B362,ROOST_SITE_INFO!$B$3:$S$501,3,FALSE),"")))</f>
        <v/>
      </c>
      <c r="M362" s="182" t="str">
        <f>IF($B362="","",(IFERROR(VLOOKUP($B362,ROOST_SITE_INFO!$B$3:$S$501,4,FALSE),"")))</f>
        <v/>
      </c>
      <c r="N362" s="182" t="str">
        <f>IF($B362="","",(IFERROR(VLOOKUP($B362,ROOST_SITE_INFO!$B$3:$S$501,5,FALSE),"")))</f>
        <v/>
      </c>
      <c r="O362" s="182" t="str">
        <f>IF($B362="","",(IFERROR(VLOOKUP($B362,ROOST_SITE_INFO!$B$3:$S$501,6,FALSE),"")))</f>
        <v/>
      </c>
      <c r="P362" s="182" t="str">
        <f>IF($B362="","",(IFERROR(VLOOKUP($B362,ROOST_SITE_INFO!$B$3:$S$501,7,FALSE),"")))</f>
        <v/>
      </c>
      <c r="Q362" s="182" t="str">
        <f>IF($B362="","",(IFERROR(VLOOKUP($B362,ROOST_SITE_INFO!$B$3:$S$501,8,FALSE),"")))</f>
        <v/>
      </c>
      <c r="R362" s="182" t="str">
        <f>IF($B362="","",(IFERROR(VLOOKUP($B362,ROOST_SITE_INFO!$B$3:$S$501,9,FALSE),"")))</f>
        <v/>
      </c>
      <c r="S362" s="182" t="str">
        <f>IF($B362="","",(IFERROR(VLOOKUP($B362,ROOST_SITE_INFO!$B$3:$S$501,10,FALSE),"")))</f>
        <v/>
      </c>
      <c r="T362" s="182" t="str">
        <f>IF($B362="","",(IFERROR(VLOOKUP($B362,ROOST_SITE_INFO!$B$3:$S$501,11,FALSE),"")))</f>
        <v/>
      </c>
      <c r="U362" s="182" t="str">
        <f>IF($B362="","",(IFERROR(VLOOKUP($B362,ROOST_SITE_INFO!$B$3:$S$501,12,FALSE),"")))</f>
        <v/>
      </c>
      <c r="V362" s="182" t="str">
        <f>IF($B362="","",(IFERROR(VLOOKUP($B362,ROOST_SITE_INFO!$B$3:$S$501,13,FALSE),"")))</f>
        <v/>
      </c>
      <c r="W362" s="182" t="str">
        <f>IF($B362="","",(IFERROR(VLOOKUP($B362,ROOST_SITE_INFO!$B$3:$S$501,14,FALSE),"")))</f>
        <v/>
      </c>
      <c r="X362" s="182" t="str">
        <f>IF($B362="","",(IFERROR(VLOOKUP($B362,ROOST_SITE_INFO!$B$3:$S$501,15,FALSE),"")))</f>
        <v/>
      </c>
      <c r="Y362" s="182" t="str">
        <f>IF($B362="","",(IFERROR(VLOOKUP($B362,ROOST_SITE_INFO!$B$3:$S$501,16,FALSE),"")))</f>
        <v/>
      </c>
      <c r="Z362" s="182" t="str">
        <f>IF($B362="","",(IFERROR(VLOOKUP($B362,ROOST_SITE_INFO!$B$3:$S$501,17,FALSE),"")))</f>
        <v/>
      </c>
      <c r="AA362" s="182" t="str">
        <f>IF($B362="","",(IFERROR(VLOOKUP($B362,ROOST_SITE_INFO!$B$3:$S$501,18,FALSE),"")))</f>
        <v/>
      </c>
    </row>
    <row r="363" spans="1:27" x14ac:dyDescent="0.25">
      <c r="A363" s="180" t="str">
        <f>IF(ROOST_COUNT!B362=0,"",ROOST_COUNT!B362)</f>
        <v/>
      </c>
      <c r="B363" s="180" t="str">
        <f>IF(ROOST_COUNT!D362=0,"",ROOST_COUNT!D362)</f>
        <v/>
      </c>
      <c r="C363" s="180" t="str">
        <f>IF(ROOST_COUNT!C362=0,"",ROOST_COUNT!C362)</f>
        <v/>
      </c>
      <c r="D363" s="180" t="str">
        <f>IF(ROOST_COUNT!E362=0,"",ROOST_COUNT!E362)</f>
        <v/>
      </c>
      <c r="E363" s="181" t="str">
        <f>IF(ROOST_COUNT!F362=0,"",ROOST_COUNT!F362)</f>
        <v/>
      </c>
      <c r="F363" s="181" t="str">
        <f>IF(ROOST_COUNT!A362=0,"",ROOST_COUNT!A362)</f>
        <v/>
      </c>
      <c r="G363" s="182" t="str">
        <f>IF(ROOST_COUNT!G362=0,"",ROOST_COUNT!G362)</f>
        <v/>
      </c>
      <c r="H363" s="181" t="str">
        <f>IFERROR(VLOOKUP($A363,CAPTURE_DATA!$P$4:$T$500,3,FALSE),"")</f>
        <v/>
      </c>
      <c r="I363" s="181" t="str">
        <f>IFERROR(VLOOKUP($A363,CAPTURE_DATA!$P$4:$T$500,4,FALSE),"")</f>
        <v/>
      </c>
      <c r="J363" s="181" t="str">
        <f>IFERROR(VLOOKUP($A363,CAPTURE_DATA!$P$4:$T$500,5,FALSE),"")</f>
        <v/>
      </c>
      <c r="K363" s="181" t="str">
        <f>IFERROR(VLOOKUP($A363,CAPTURE_DATA!$P$4:$AC$500,14,FALSE),"")</f>
        <v/>
      </c>
      <c r="L363" s="182" t="str">
        <f>IF($B363="","",(IFERROR(VLOOKUP($B363,ROOST_SITE_INFO!$B$3:$S$501,3,FALSE),"")))</f>
        <v/>
      </c>
      <c r="M363" s="182" t="str">
        <f>IF($B363="","",(IFERROR(VLOOKUP($B363,ROOST_SITE_INFO!$B$3:$S$501,4,FALSE),"")))</f>
        <v/>
      </c>
      <c r="N363" s="182" t="str">
        <f>IF($B363="","",(IFERROR(VLOOKUP($B363,ROOST_SITE_INFO!$B$3:$S$501,5,FALSE),"")))</f>
        <v/>
      </c>
      <c r="O363" s="182" t="str">
        <f>IF($B363="","",(IFERROR(VLOOKUP($B363,ROOST_SITE_INFO!$B$3:$S$501,6,FALSE),"")))</f>
        <v/>
      </c>
      <c r="P363" s="182" t="str">
        <f>IF($B363="","",(IFERROR(VLOOKUP($B363,ROOST_SITE_INFO!$B$3:$S$501,7,FALSE),"")))</f>
        <v/>
      </c>
      <c r="Q363" s="182" t="str">
        <f>IF($B363="","",(IFERROR(VLOOKUP($B363,ROOST_SITE_INFO!$B$3:$S$501,8,FALSE),"")))</f>
        <v/>
      </c>
      <c r="R363" s="182" t="str">
        <f>IF($B363="","",(IFERROR(VLOOKUP($B363,ROOST_SITE_INFO!$B$3:$S$501,9,FALSE),"")))</f>
        <v/>
      </c>
      <c r="S363" s="182" t="str">
        <f>IF($B363="","",(IFERROR(VLOOKUP($B363,ROOST_SITE_INFO!$B$3:$S$501,10,FALSE),"")))</f>
        <v/>
      </c>
      <c r="T363" s="182" t="str">
        <f>IF($B363="","",(IFERROR(VLOOKUP($B363,ROOST_SITE_INFO!$B$3:$S$501,11,FALSE),"")))</f>
        <v/>
      </c>
      <c r="U363" s="182" t="str">
        <f>IF($B363="","",(IFERROR(VLOOKUP($B363,ROOST_SITE_INFO!$B$3:$S$501,12,FALSE),"")))</f>
        <v/>
      </c>
      <c r="V363" s="182" t="str">
        <f>IF($B363="","",(IFERROR(VLOOKUP($B363,ROOST_SITE_INFO!$B$3:$S$501,13,FALSE),"")))</f>
        <v/>
      </c>
      <c r="W363" s="182" t="str">
        <f>IF($B363="","",(IFERROR(VLOOKUP($B363,ROOST_SITE_INFO!$B$3:$S$501,14,FALSE),"")))</f>
        <v/>
      </c>
      <c r="X363" s="182" t="str">
        <f>IF($B363="","",(IFERROR(VLOOKUP($B363,ROOST_SITE_INFO!$B$3:$S$501,15,FALSE),"")))</f>
        <v/>
      </c>
      <c r="Y363" s="182" t="str">
        <f>IF($B363="","",(IFERROR(VLOOKUP($B363,ROOST_SITE_INFO!$B$3:$S$501,16,FALSE),"")))</f>
        <v/>
      </c>
      <c r="Z363" s="182" t="str">
        <f>IF($B363="","",(IFERROR(VLOOKUP($B363,ROOST_SITE_INFO!$B$3:$S$501,17,FALSE),"")))</f>
        <v/>
      </c>
      <c r="AA363" s="182" t="str">
        <f>IF($B363="","",(IFERROR(VLOOKUP($B363,ROOST_SITE_INFO!$B$3:$S$501,18,FALSE),"")))</f>
        <v/>
      </c>
    </row>
    <row r="364" spans="1:27" x14ac:dyDescent="0.25">
      <c r="A364" s="180" t="str">
        <f>IF(ROOST_COUNT!B363=0,"",ROOST_COUNT!B363)</f>
        <v/>
      </c>
      <c r="B364" s="180" t="str">
        <f>IF(ROOST_COUNT!D363=0,"",ROOST_COUNT!D363)</f>
        <v/>
      </c>
      <c r="C364" s="180" t="str">
        <f>IF(ROOST_COUNT!C363=0,"",ROOST_COUNT!C363)</f>
        <v/>
      </c>
      <c r="D364" s="180" t="str">
        <f>IF(ROOST_COUNT!E363=0,"",ROOST_COUNT!E363)</f>
        <v/>
      </c>
      <c r="E364" s="181" t="str">
        <f>IF(ROOST_COUNT!F363=0,"",ROOST_COUNT!F363)</f>
        <v/>
      </c>
      <c r="F364" s="181" t="str">
        <f>IF(ROOST_COUNT!A363=0,"",ROOST_COUNT!A363)</f>
        <v/>
      </c>
      <c r="G364" s="182" t="str">
        <f>IF(ROOST_COUNT!G363=0,"",ROOST_COUNT!G363)</f>
        <v/>
      </c>
      <c r="H364" s="181" t="str">
        <f>IFERROR(VLOOKUP($A364,CAPTURE_DATA!$P$4:$T$500,3,FALSE),"")</f>
        <v/>
      </c>
      <c r="I364" s="181" t="str">
        <f>IFERROR(VLOOKUP($A364,CAPTURE_DATA!$P$4:$T$500,4,FALSE),"")</f>
        <v/>
      </c>
      <c r="J364" s="181" t="str">
        <f>IFERROR(VLOOKUP($A364,CAPTURE_DATA!$P$4:$T$500,5,FALSE),"")</f>
        <v/>
      </c>
      <c r="K364" s="181" t="str">
        <f>IFERROR(VLOOKUP($A364,CAPTURE_DATA!$P$4:$AC$500,14,FALSE),"")</f>
        <v/>
      </c>
      <c r="L364" s="182" t="str">
        <f>IF($B364="","",(IFERROR(VLOOKUP($B364,ROOST_SITE_INFO!$B$3:$S$501,3,FALSE),"")))</f>
        <v/>
      </c>
      <c r="M364" s="182" t="str">
        <f>IF($B364="","",(IFERROR(VLOOKUP($B364,ROOST_SITE_INFO!$B$3:$S$501,4,FALSE),"")))</f>
        <v/>
      </c>
      <c r="N364" s="182" t="str">
        <f>IF($B364="","",(IFERROR(VLOOKUP($B364,ROOST_SITE_INFO!$B$3:$S$501,5,FALSE),"")))</f>
        <v/>
      </c>
      <c r="O364" s="182" t="str">
        <f>IF($B364="","",(IFERROR(VLOOKUP($B364,ROOST_SITE_INFO!$B$3:$S$501,6,FALSE),"")))</f>
        <v/>
      </c>
      <c r="P364" s="182" t="str">
        <f>IF($B364="","",(IFERROR(VLOOKUP($B364,ROOST_SITE_INFO!$B$3:$S$501,7,FALSE),"")))</f>
        <v/>
      </c>
      <c r="Q364" s="182" t="str">
        <f>IF($B364="","",(IFERROR(VLOOKUP($B364,ROOST_SITE_INFO!$B$3:$S$501,8,FALSE),"")))</f>
        <v/>
      </c>
      <c r="R364" s="182" t="str">
        <f>IF($B364="","",(IFERROR(VLOOKUP($B364,ROOST_SITE_INFO!$B$3:$S$501,9,FALSE),"")))</f>
        <v/>
      </c>
      <c r="S364" s="182" t="str">
        <f>IF($B364="","",(IFERROR(VLOOKUP($B364,ROOST_SITE_INFO!$B$3:$S$501,10,FALSE),"")))</f>
        <v/>
      </c>
      <c r="T364" s="182" t="str">
        <f>IF($B364="","",(IFERROR(VLOOKUP($B364,ROOST_SITE_INFO!$B$3:$S$501,11,FALSE),"")))</f>
        <v/>
      </c>
      <c r="U364" s="182" t="str">
        <f>IF($B364="","",(IFERROR(VLOOKUP($B364,ROOST_SITE_INFO!$B$3:$S$501,12,FALSE),"")))</f>
        <v/>
      </c>
      <c r="V364" s="182" t="str">
        <f>IF($B364="","",(IFERROR(VLOOKUP($B364,ROOST_SITE_INFO!$B$3:$S$501,13,FALSE),"")))</f>
        <v/>
      </c>
      <c r="W364" s="182" t="str">
        <f>IF($B364="","",(IFERROR(VLOOKUP($B364,ROOST_SITE_INFO!$B$3:$S$501,14,FALSE),"")))</f>
        <v/>
      </c>
      <c r="X364" s="182" t="str">
        <f>IF($B364="","",(IFERROR(VLOOKUP($B364,ROOST_SITE_INFO!$B$3:$S$501,15,FALSE),"")))</f>
        <v/>
      </c>
      <c r="Y364" s="182" t="str">
        <f>IF($B364="","",(IFERROR(VLOOKUP($B364,ROOST_SITE_INFO!$B$3:$S$501,16,FALSE),"")))</f>
        <v/>
      </c>
      <c r="Z364" s="182" t="str">
        <f>IF($B364="","",(IFERROR(VLOOKUP($B364,ROOST_SITE_INFO!$B$3:$S$501,17,FALSE),"")))</f>
        <v/>
      </c>
      <c r="AA364" s="182" t="str">
        <f>IF($B364="","",(IFERROR(VLOOKUP($B364,ROOST_SITE_INFO!$B$3:$S$501,18,FALSE),"")))</f>
        <v/>
      </c>
    </row>
    <row r="365" spans="1:27" x14ac:dyDescent="0.25">
      <c r="A365" s="180" t="str">
        <f>IF(ROOST_COUNT!B364=0,"",ROOST_COUNT!B364)</f>
        <v/>
      </c>
      <c r="B365" s="180" t="str">
        <f>IF(ROOST_COUNT!D364=0,"",ROOST_COUNT!D364)</f>
        <v/>
      </c>
      <c r="C365" s="180" t="str">
        <f>IF(ROOST_COUNT!C364=0,"",ROOST_COUNT!C364)</f>
        <v/>
      </c>
      <c r="D365" s="180" t="str">
        <f>IF(ROOST_COUNT!E364=0,"",ROOST_COUNT!E364)</f>
        <v/>
      </c>
      <c r="E365" s="181" t="str">
        <f>IF(ROOST_COUNT!F364=0,"",ROOST_COUNT!F364)</f>
        <v/>
      </c>
      <c r="F365" s="181" t="str">
        <f>IF(ROOST_COUNT!A364=0,"",ROOST_COUNT!A364)</f>
        <v/>
      </c>
      <c r="G365" s="182" t="str">
        <f>IF(ROOST_COUNT!G364=0,"",ROOST_COUNT!G364)</f>
        <v/>
      </c>
      <c r="H365" s="181" t="str">
        <f>IFERROR(VLOOKUP($A365,CAPTURE_DATA!$P$4:$T$500,3,FALSE),"")</f>
        <v/>
      </c>
      <c r="I365" s="181" t="str">
        <f>IFERROR(VLOOKUP($A365,CAPTURE_DATA!$P$4:$T$500,4,FALSE),"")</f>
        <v/>
      </c>
      <c r="J365" s="181" t="str">
        <f>IFERROR(VLOOKUP($A365,CAPTURE_DATA!$P$4:$T$500,5,FALSE),"")</f>
        <v/>
      </c>
      <c r="K365" s="181" t="str">
        <f>IFERROR(VLOOKUP($A365,CAPTURE_DATA!$P$4:$AC$500,14,FALSE),"")</f>
        <v/>
      </c>
      <c r="L365" s="182" t="str">
        <f>IF($B365="","",(IFERROR(VLOOKUP($B365,ROOST_SITE_INFO!$B$3:$S$501,3,FALSE),"")))</f>
        <v/>
      </c>
      <c r="M365" s="182" t="str">
        <f>IF($B365="","",(IFERROR(VLOOKUP($B365,ROOST_SITE_INFO!$B$3:$S$501,4,FALSE),"")))</f>
        <v/>
      </c>
      <c r="N365" s="182" t="str">
        <f>IF($B365="","",(IFERROR(VLOOKUP($B365,ROOST_SITE_INFO!$B$3:$S$501,5,FALSE),"")))</f>
        <v/>
      </c>
      <c r="O365" s="182" t="str">
        <f>IF($B365="","",(IFERROR(VLOOKUP($B365,ROOST_SITE_INFO!$B$3:$S$501,6,FALSE),"")))</f>
        <v/>
      </c>
      <c r="P365" s="182" t="str">
        <f>IF($B365="","",(IFERROR(VLOOKUP($B365,ROOST_SITE_INFO!$B$3:$S$501,7,FALSE),"")))</f>
        <v/>
      </c>
      <c r="Q365" s="182" t="str">
        <f>IF($B365="","",(IFERROR(VLOOKUP($B365,ROOST_SITE_INFO!$B$3:$S$501,8,FALSE),"")))</f>
        <v/>
      </c>
      <c r="R365" s="182" t="str">
        <f>IF($B365="","",(IFERROR(VLOOKUP($B365,ROOST_SITE_INFO!$B$3:$S$501,9,FALSE),"")))</f>
        <v/>
      </c>
      <c r="S365" s="182" t="str">
        <f>IF($B365="","",(IFERROR(VLOOKUP($B365,ROOST_SITE_INFO!$B$3:$S$501,10,FALSE),"")))</f>
        <v/>
      </c>
      <c r="T365" s="182" t="str">
        <f>IF($B365="","",(IFERROR(VLOOKUP($B365,ROOST_SITE_INFO!$B$3:$S$501,11,FALSE),"")))</f>
        <v/>
      </c>
      <c r="U365" s="182" t="str">
        <f>IF($B365="","",(IFERROR(VLOOKUP($B365,ROOST_SITE_INFO!$B$3:$S$501,12,FALSE),"")))</f>
        <v/>
      </c>
      <c r="V365" s="182" t="str">
        <f>IF($B365="","",(IFERROR(VLOOKUP($B365,ROOST_SITE_INFO!$B$3:$S$501,13,FALSE),"")))</f>
        <v/>
      </c>
      <c r="W365" s="182" t="str">
        <f>IF($B365="","",(IFERROR(VLOOKUP($B365,ROOST_SITE_INFO!$B$3:$S$501,14,FALSE),"")))</f>
        <v/>
      </c>
      <c r="X365" s="182" t="str">
        <f>IF($B365="","",(IFERROR(VLOOKUP($B365,ROOST_SITE_INFO!$B$3:$S$501,15,FALSE),"")))</f>
        <v/>
      </c>
      <c r="Y365" s="182" t="str">
        <f>IF($B365="","",(IFERROR(VLOOKUP($B365,ROOST_SITE_INFO!$B$3:$S$501,16,FALSE),"")))</f>
        <v/>
      </c>
      <c r="Z365" s="182" t="str">
        <f>IF($B365="","",(IFERROR(VLOOKUP($B365,ROOST_SITE_INFO!$B$3:$S$501,17,FALSE),"")))</f>
        <v/>
      </c>
      <c r="AA365" s="182" t="str">
        <f>IF($B365="","",(IFERROR(VLOOKUP($B365,ROOST_SITE_INFO!$B$3:$S$501,18,FALSE),"")))</f>
        <v/>
      </c>
    </row>
    <row r="366" spans="1:27" x14ac:dyDescent="0.25">
      <c r="A366" s="180" t="str">
        <f>IF(ROOST_COUNT!B365=0,"",ROOST_COUNT!B365)</f>
        <v/>
      </c>
      <c r="B366" s="180" t="str">
        <f>IF(ROOST_COUNT!D365=0,"",ROOST_COUNT!D365)</f>
        <v/>
      </c>
      <c r="C366" s="180" t="str">
        <f>IF(ROOST_COUNT!C365=0,"",ROOST_COUNT!C365)</f>
        <v/>
      </c>
      <c r="D366" s="180" t="str">
        <f>IF(ROOST_COUNT!E365=0,"",ROOST_COUNT!E365)</f>
        <v/>
      </c>
      <c r="E366" s="181" t="str">
        <f>IF(ROOST_COUNT!F365=0,"",ROOST_COUNT!F365)</f>
        <v/>
      </c>
      <c r="F366" s="181" t="str">
        <f>IF(ROOST_COUNT!A365=0,"",ROOST_COUNT!A365)</f>
        <v/>
      </c>
      <c r="G366" s="182" t="str">
        <f>IF(ROOST_COUNT!G365=0,"",ROOST_COUNT!G365)</f>
        <v/>
      </c>
      <c r="H366" s="181" t="str">
        <f>IFERROR(VLOOKUP($A366,CAPTURE_DATA!$P$4:$T$500,3,FALSE),"")</f>
        <v/>
      </c>
      <c r="I366" s="181" t="str">
        <f>IFERROR(VLOOKUP($A366,CAPTURE_DATA!$P$4:$T$500,4,FALSE),"")</f>
        <v/>
      </c>
      <c r="J366" s="181" t="str">
        <f>IFERROR(VLOOKUP($A366,CAPTURE_DATA!$P$4:$T$500,5,FALSE),"")</f>
        <v/>
      </c>
      <c r="K366" s="181" t="str">
        <f>IFERROR(VLOOKUP($A366,CAPTURE_DATA!$P$4:$AC$500,14,FALSE),"")</f>
        <v/>
      </c>
      <c r="L366" s="182" t="str">
        <f>IF($B366="","",(IFERROR(VLOOKUP($B366,ROOST_SITE_INFO!$B$3:$S$501,3,FALSE),"")))</f>
        <v/>
      </c>
      <c r="M366" s="182" t="str">
        <f>IF($B366="","",(IFERROR(VLOOKUP($B366,ROOST_SITE_INFO!$B$3:$S$501,4,FALSE),"")))</f>
        <v/>
      </c>
      <c r="N366" s="182" t="str">
        <f>IF($B366="","",(IFERROR(VLOOKUP($B366,ROOST_SITE_INFO!$B$3:$S$501,5,FALSE),"")))</f>
        <v/>
      </c>
      <c r="O366" s="182" t="str">
        <f>IF($B366="","",(IFERROR(VLOOKUP($B366,ROOST_SITE_INFO!$B$3:$S$501,6,FALSE),"")))</f>
        <v/>
      </c>
      <c r="P366" s="182" t="str">
        <f>IF($B366="","",(IFERROR(VLOOKUP($B366,ROOST_SITE_INFO!$B$3:$S$501,7,FALSE),"")))</f>
        <v/>
      </c>
      <c r="Q366" s="182" t="str">
        <f>IF($B366="","",(IFERROR(VLOOKUP($B366,ROOST_SITE_INFO!$B$3:$S$501,8,FALSE),"")))</f>
        <v/>
      </c>
      <c r="R366" s="182" t="str">
        <f>IF($B366="","",(IFERROR(VLOOKUP($B366,ROOST_SITE_INFO!$B$3:$S$501,9,FALSE),"")))</f>
        <v/>
      </c>
      <c r="S366" s="182" t="str">
        <f>IF($B366="","",(IFERROR(VLOOKUP($B366,ROOST_SITE_INFO!$B$3:$S$501,10,FALSE),"")))</f>
        <v/>
      </c>
      <c r="T366" s="182" t="str">
        <f>IF($B366="","",(IFERROR(VLOOKUP($B366,ROOST_SITE_INFO!$B$3:$S$501,11,FALSE),"")))</f>
        <v/>
      </c>
      <c r="U366" s="182" t="str">
        <f>IF($B366="","",(IFERROR(VLOOKUP($B366,ROOST_SITE_INFO!$B$3:$S$501,12,FALSE),"")))</f>
        <v/>
      </c>
      <c r="V366" s="182" t="str">
        <f>IF($B366="","",(IFERROR(VLOOKUP($B366,ROOST_SITE_INFO!$B$3:$S$501,13,FALSE),"")))</f>
        <v/>
      </c>
      <c r="W366" s="182" t="str">
        <f>IF($B366="","",(IFERROR(VLOOKUP($B366,ROOST_SITE_INFO!$B$3:$S$501,14,FALSE),"")))</f>
        <v/>
      </c>
      <c r="X366" s="182" t="str">
        <f>IF($B366="","",(IFERROR(VLOOKUP($B366,ROOST_SITE_INFO!$B$3:$S$501,15,FALSE),"")))</f>
        <v/>
      </c>
      <c r="Y366" s="182" t="str">
        <f>IF($B366="","",(IFERROR(VLOOKUP($B366,ROOST_SITE_INFO!$B$3:$S$501,16,FALSE),"")))</f>
        <v/>
      </c>
      <c r="Z366" s="182" t="str">
        <f>IF($B366="","",(IFERROR(VLOOKUP($B366,ROOST_SITE_INFO!$B$3:$S$501,17,FALSE),"")))</f>
        <v/>
      </c>
      <c r="AA366" s="182" t="str">
        <f>IF($B366="","",(IFERROR(VLOOKUP($B366,ROOST_SITE_INFO!$B$3:$S$501,18,FALSE),"")))</f>
        <v/>
      </c>
    </row>
    <row r="367" spans="1:27" x14ac:dyDescent="0.25">
      <c r="A367" s="180" t="str">
        <f>IF(ROOST_COUNT!B366=0,"",ROOST_COUNT!B366)</f>
        <v/>
      </c>
      <c r="B367" s="180" t="str">
        <f>IF(ROOST_COUNT!D366=0,"",ROOST_COUNT!D366)</f>
        <v/>
      </c>
      <c r="C367" s="180" t="str">
        <f>IF(ROOST_COUNT!C366=0,"",ROOST_COUNT!C366)</f>
        <v/>
      </c>
      <c r="D367" s="180" t="str">
        <f>IF(ROOST_COUNT!E366=0,"",ROOST_COUNT!E366)</f>
        <v/>
      </c>
      <c r="E367" s="181" t="str">
        <f>IF(ROOST_COUNT!F366=0,"",ROOST_COUNT!F366)</f>
        <v/>
      </c>
      <c r="F367" s="181" t="str">
        <f>IF(ROOST_COUNT!A366=0,"",ROOST_COUNT!A366)</f>
        <v/>
      </c>
      <c r="G367" s="182" t="str">
        <f>IF(ROOST_COUNT!G366=0,"",ROOST_COUNT!G366)</f>
        <v/>
      </c>
      <c r="H367" s="181" t="str">
        <f>IFERROR(VLOOKUP($A367,CAPTURE_DATA!$P$4:$T$500,3,FALSE),"")</f>
        <v/>
      </c>
      <c r="I367" s="181" t="str">
        <f>IFERROR(VLOOKUP($A367,CAPTURE_DATA!$P$4:$T$500,4,FALSE),"")</f>
        <v/>
      </c>
      <c r="J367" s="181" t="str">
        <f>IFERROR(VLOOKUP($A367,CAPTURE_DATA!$P$4:$T$500,5,FALSE),"")</f>
        <v/>
      </c>
      <c r="K367" s="181" t="str">
        <f>IFERROR(VLOOKUP($A367,CAPTURE_DATA!$P$4:$AC$500,14,FALSE),"")</f>
        <v/>
      </c>
      <c r="L367" s="182" t="str">
        <f>IF($B367="","",(IFERROR(VLOOKUP($B367,ROOST_SITE_INFO!$B$3:$S$501,3,FALSE),"")))</f>
        <v/>
      </c>
      <c r="M367" s="182" t="str">
        <f>IF($B367="","",(IFERROR(VLOOKUP($B367,ROOST_SITE_INFO!$B$3:$S$501,4,FALSE),"")))</f>
        <v/>
      </c>
      <c r="N367" s="182" t="str">
        <f>IF($B367="","",(IFERROR(VLOOKUP($B367,ROOST_SITE_INFO!$B$3:$S$501,5,FALSE),"")))</f>
        <v/>
      </c>
      <c r="O367" s="182" t="str">
        <f>IF($B367="","",(IFERROR(VLOOKUP($B367,ROOST_SITE_INFO!$B$3:$S$501,6,FALSE),"")))</f>
        <v/>
      </c>
      <c r="P367" s="182" t="str">
        <f>IF($B367="","",(IFERROR(VLOOKUP($B367,ROOST_SITE_INFO!$B$3:$S$501,7,FALSE),"")))</f>
        <v/>
      </c>
      <c r="Q367" s="182" t="str">
        <f>IF($B367="","",(IFERROR(VLOOKUP($B367,ROOST_SITE_INFO!$B$3:$S$501,8,FALSE),"")))</f>
        <v/>
      </c>
      <c r="R367" s="182" t="str">
        <f>IF($B367="","",(IFERROR(VLOOKUP($B367,ROOST_SITE_INFO!$B$3:$S$501,9,FALSE),"")))</f>
        <v/>
      </c>
      <c r="S367" s="182" t="str">
        <f>IF($B367="","",(IFERROR(VLOOKUP($B367,ROOST_SITE_INFO!$B$3:$S$501,10,FALSE),"")))</f>
        <v/>
      </c>
      <c r="T367" s="182" t="str">
        <f>IF($B367="","",(IFERROR(VLOOKUP($B367,ROOST_SITE_INFO!$B$3:$S$501,11,FALSE),"")))</f>
        <v/>
      </c>
      <c r="U367" s="182" t="str">
        <f>IF($B367="","",(IFERROR(VLOOKUP($B367,ROOST_SITE_INFO!$B$3:$S$501,12,FALSE),"")))</f>
        <v/>
      </c>
      <c r="V367" s="182" t="str">
        <f>IF($B367="","",(IFERROR(VLOOKUP($B367,ROOST_SITE_INFO!$B$3:$S$501,13,FALSE),"")))</f>
        <v/>
      </c>
      <c r="W367" s="182" t="str">
        <f>IF($B367="","",(IFERROR(VLOOKUP($B367,ROOST_SITE_INFO!$B$3:$S$501,14,FALSE),"")))</f>
        <v/>
      </c>
      <c r="X367" s="182" t="str">
        <f>IF($B367="","",(IFERROR(VLOOKUP($B367,ROOST_SITE_INFO!$B$3:$S$501,15,FALSE),"")))</f>
        <v/>
      </c>
      <c r="Y367" s="182" t="str">
        <f>IF($B367="","",(IFERROR(VLOOKUP($B367,ROOST_SITE_INFO!$B$3:$S$501,16,FALSE),"")))</f>
        <v/>
      </c>
      <c r="Z367" s="182" t="str">
        <f>IF($B367="","",(IFERROR(VLOOKUP($B367,ROOST_SITE_INFO!$B$3:$S$501,17,FALSE),"")))</f>
        <v/>
      </c>
      <c r="AA367" s="182" t="str">
        <f>IF($B367="","",(IFERROR(VLOOKUP($B367,ROOST_SITE_INFO!$B$3:$S$501,18,FALSE),"")))</f>
        <v/>
      </c>
    </row>
    <row r="368" spans="1:27" x14ac:dyDescent="0.25">
      <c r="A368" s="180" t="str">
        <f>IF(ROOST_COUNT!B367=0,"",ROOST_COUNT!B367)</f>
        <v/>
      </c>
      <c r="B368" s="180" t="str">
        <f>IF(ROOST_COUNT!D367=0,"",ROOST_COUNT!D367)</f>
        <v/>
      </c>
      <c r="C368" s="180" t="str">
        <f>IF(ROOST_COUNT!C367=0,"",ROOST_COUNT!C367)</f>
        <v/>
      </c>
      <c r="D368" s="180" t="str">
        <f>IF(ROOST_COUNT!E367=0,"",ROOST_COUNT!E367)</f>
        <v/>
      </c>
      <c r="E368" s="181" t="str">
        <f>IF(ROOST_COUNT!F367=0,"",ROOST_COUNT!F367)</f>
        <v/>
      </c>
      <c r="F368" s="181" t="str">
        <f>IF(ROOST_COUNT!A367=0,"",ROOST_COUNT!A367)</f>
        <v/>
      </c>
      <c r="G368" s="182" t="str">
        <f>IF(ROOST_COUNT!G367=0,"",ROOST_COUNT!G367)</f>
        <v/>
      </c>
      <c r="H368" s="181" t="str">
        <f>IFERROR(VLOOKUP($A368,CAPTURE_DATA!$P$4:$T$500,3,FALSE),"")</f>
        <v/>
      </c>
      <c r="I368" s="181" t="str">
        <f>IFERROR(VLOOKUP($A368,CAPTURE_DATA!$P$4:$T$500,4,FALSE),"")</f>
        <v/>
      </c>
      <c r="J368" s="181" t="str">
        <f>IFERROR(VLOOKUP($A368,CAPTURE_DATA!$P$4:$T$500,5,FALSE),"")</f>
        <v/>
      </c>
      <c r="K368" s="181" t="str">
        <f>IFERROR(VLOOKUP($A368,CAPTURE_DATA!$P$4:$AC$500,14,FALSE),"")</f>
        <v/>
      </c>
      <c r="L368" s="182" t="str">
        <f>IF($B368="","",(IFERROR(VLOOKUP($B368,ROOST_SITE_INFO!$B$3:$S$501,3,FALSE),"")))</f>
        <v/>
      </c>
      <c r="M368" s="182" t="str">
        <f>IF($B368="","",(IFERROR(VLOOKUP($B368,ROOST_SITE_INFO!$B$3:$S$501,4,FALSE),"")))</f>
        <v/>
      </c>
      <c r="N368" s="182" t="str">
        <f>IF($B368="","",(IFERROR(VLOOKUP($B368,ROOST_SITE_INFO!$B$3:$S$501,5,FALSE),"")))</f>
        <v/>
      </c>
      <c r="O368" s="182" t="str">
        <f>IF($B368="","",(IFERROR(VLOOKUP($B368,ROOST_SITE_INFO!$B$3:$S$501,6,FALSE),"")))</f>
        <v/>
      </c>
      <c r="P368" s="182" t="str">
        <f>IF($B368="","",(IFERROR(VLOOKUP($B368,ROOST_SITE_INFO!$B$3:$S$501,7,FALSE),"")))</f>
        <v/>
      </c>
      <c r="Q368" s="182" t="str">
        <f>IF($B368="","",(IFERROR(VLOOKUP($B368,ROOST_SITE_INFO!$B$3:$S$501,8,FALSE),"")))</f>
        <v/>
      </c>
      <c r="R368" s="182" t="str">
        <f>IF($B368="","",(IFERROR(VLOOKUP($B368,ROOST_SITE_INFO!$B$3:$S$501,9,FALSE),"")))</f>
        <v/>
      </c>
      <c r="S368" s="182" t="str">
        <f>IF($B368="","",(IFERROR(VLOOKUP($B368,ROOST_SITE_INFO!$B$3:$S$501,10,FALSE),"")))</f>
        <v/>
      </c>
      <c r="T368" s="182" t="str">
        <f>IF($B368="","",(IFERROR(VLOOKUP($B368,ROOST_SITE_INFO!$B$3:$S$501,11,FALSE),"")))</f>
        <v/>
      </c>
      <c r="U368" s="182" t="str">
        <f>IF($B368="","",(IFERROR(VLOOKUP($B368,ROOST_SITE_INFO!$B$3:$S$501,12,FALSE),"")))</f>
        <v/>
      </c>
      <c r="V368" s="182" t="str">
        <f>IF($B368="","",(IFERROR(VLOOKUP($B368,ROOST_SITE_INFO!$B$3:$S$501,13,FALSE),"")))</f>
        <v/>
      </c>
      <c r="W368" s="182" t="str">
        <f>IF($B368="","",(IFERROR(VLOOKUP($B368,ROOST_SITE_INFO!$B$3:$S$501,14,FALSE),"")))</f>
        <v/>
      </c>
      <c r="X368" s="182" t="str">
        <f>IF($B368="","",(IFERROR(VLOOKUP($B368,ROOST_SITE_INFO!$B$3:$S$501,15,FALSE),"")))</f>
        <v/>
      </c>
      <c r="Y368" s="182" t="str">
        <f>IF($B368="","",(IFERROR(VLOOKUP($B368,ROOST_SITE_INFO!$B$3:$S$501,16,FALSE),"")))</f>
        <v/>
      </c>
      <c r="Z368" s="182" t="str">
        <f>IF($B368="","",(IFERROR(VLOOKUP($B368,ROOST_SITE_INFO!$B$3:$S$501,17,FALSE),"")))</f>
        <v/>
      </c>
      <c r="AA368" s="182" t="str">
        <f>IF($B368="","",(IFERROR(VLOOKUP($B368,ROOST_SITE_INFO!$B$3:$S$501,18,FALSE),"")))</f>
        <v/>
      </c>
    </row>
    <row r="369" spans="1:27" x14ac:dyDescent="0.25">
      <c r="A369" s="180" t="str">
        <f>IF(ROOST_COUNT!B368=0,"",ROOST_COUNT!B368)</f>
        <v/>
      </c>
      <c r="B369" s="180" t="str">
        <f>IF(ROOST_COUNT!D368=0,"",ROOST_COUNT!D368)</f>
        <v/>
      </c>
      <c r="C369" s="180" t="str">
        <f>IF(ROOST_COUNT!C368=0,"",ROOST_COUNT!C368)</f>
        <v/>
      </c>
      <c r="D369" s="180" t="str">
        <f>IF(ROOST_COUNT!E368=0,"",ROOST_COUNT!E368)</f>
        <v/>
      </c>
      <c r="E369" s="181" t="str">
        <f>IF(ROOST_COUNT!F368=0,"",ROOST_COUNT!F368)</f>
        <v/>
      </c>
      <c r="F369" s="181" t="str">
        <f>IF(ROOST_COUNT!A368=0,"",ROOST_COUNT!A368)</f>
        <v/>
      </c>
      <c r="G369" s="182" t="str">
        <f>IF(ROOST_COUNT!G368=0,"",ROOST_COUNT!G368)</f>
        <v/>
      </c>
      <c r="H369" s="181" t="str">
        <f>IFERROR(VLOOKUP($A369,CAPTURE_DATA!$P$4:$T$500,3,FALSE),"")</f>
        <v/>
      </c>
      <c r="I369" s="181" t="str">
        <f>IFERROR(VLOOKUP($A369,CAPTURE_DATA!$P$4:$T$500,4,FALSE),"")</f>
        <v/>
      </c>
      <c r="J369" s="181" t="str">
        <f>IFERROR(VLOOKUP($A369,CAPTURE_DATA!$P$4:$T$500,5,FALSE),"")</f>
        <v/>
      </c>
      <c r="K369" s="181" t="str">
        <f>IFERROR(VLOOKUP($A369,CAPTURE_DATA!$P$4:$AC$500,14,FALSE),"")</f>
        <v/>
      </c>
      <c r="L369" s="182" t="str">
        <f>IF($B369="","",(IFERROR(VLOOKUP($B369,ROOST_SITE_INFO!$B$3:$S$501,3,FALSE),"")))</f>
        <v/>
      </c>
      <c r="M369" s="182" t="str">
        <f>IF($B369="","",(IFERROR(VLOOKUP($B369,ROOST_SITE_INFO!$B$3:$S$501,4,FALSE),"")))</f>
        <v/>
      </c>
      <c r="N369" s="182" t="str">
        <f>IF($B369="","",(IFERROR(VLOOKUP($B369,ROOST_SITE_INFO!$B$3:$S$501,5,FALSE),"")))</f>
        <v/>
      </c>
      <c r="O369" s="182" t="str">
        <f>IF($B369="","",(IFERROR(VLOOKUP($B369,ROOST_SITE_INFO!$B$3:$S$501,6,FALSE),"")))</f>
        <v/>
      </c>
      <c r="P369" s="182" t="str">
        <f>IF($B369="","",(IFERROR(VLOOKUP($B369,ROOST_SITE_INFO!$B$3:$S$501,7,FALSE),"")))</f>
        <v/>
      </c>
      <c r="Q369" s="182" t="str">
        <f>IF($B369="","",(IFERROR(VLOOKUP($B369,ROOST_SITE_INFO!$B$3:$S$501,8,FALSE),"")))</f>
        <v/>
      </c>
      <c r="R369" s="182" t="str">
        <f>IF($B369="","",(IFERROR(VLOOKUP($B369,ROOST_SITE_INFO!$B$3:$S$501,9,FALSE),"")))</f>
        <v/>
      </c>
      <c r="S369" s="182" t="str">
        <f>IF($B369="","",(IFERROR(VLOOKUP($B369,ROOST_SITE_INFO!$B$3:$S$501,10,FALSE),"")))</f>
        <v/>
      </c>
      <c r="T369" s="182" t="str">
        <f>IF($B369="","",(IFERROR(VLOOKUP($B369,ROOST_SITE_INFO!$B$3:$S$501,11,FALSE),"")))</f>
        <v/>
      </c>
      <c r="U369" s="182" t="str">
        <f>IF($B369="","",(IFERROR(VLOOKUP($B369,ROOST_SITE_INFO!$B$3:$S$501,12,FALSE),"")))</f>
        <v/>
      </c>
      <c r="V369" s="182" t="str">
        <f>IF($B369="","",(IFERROR(VLOOKUP($B369,ROOST_SITE_INFO!$B$3:$S$501,13,FALSE),"")))</f>
        <v/>
      </c>
      <c r="W369" s="182" t="str">
        <f>IF($B369="","",(IFERROR(VLOOKUP($B369,ROOST_SITE_INFO!$B$3:$S$501,14,FALSE),"")))</f>
        <v/>
      </c>
      <c r="X369" s="182" t="str">
        <f>IF($B369="","",(IFERROR(VLOOKUP($B369,ROOST_SITE_INFO!$B$3:$S$501,15,FALSE),"")))</f>
        <v/>
      </c>
      <c r="Y369" s="182" t="str">
        <f>IF($B369="","",(IFERROR(VLOOKUP($B369,ROOST_SITE_INFO!$B$3:$S$501,16,FALSE),"")))</f>
        <v/>
      </c>
      <c r="Z369" s="182" t="str">
        <f>IF($B369="","",(IFERROR(VLOOKUP($B369,ROOST_SITE_INFO!$B$3:$S$501,17,FALSE),"")))</f>
        <v/>
      </c>
      <c r="AA369" s="182" t="str">
        <f>IF($B369="","",(IFERROR(VLOOKUP($B369,ROOST_SITE_INFO!$B$3:$S$501,18,FALSE),"")))</f>
        <v/>
      </c>
    </row>
    <row r="370" spans="1:27" x14ac:dyDescent="0.25">
      <c r="A370" s="180" t="str">
        <f>IF(ROOST_COUNT!B369=0,"",ROOST_COUNT!B369)</f>
        <v/>
      </c>
      <c r="B370" s="180" t="str">
        <f>IF(ROOST_COUNT!D369=0,"",ROOST_COUNT!D369)</f>
        <v/>
      </c>
      <c r="C370" s="180" t="str">
        <f>IF(ROOST_COUNT!C369=0,"",ROOST_COUNT!C369)</f>
        <v/>
      </c>
      <c r="D370" s="180" t="str">
        <f>IF(ROOST_COUNT!E369=0,"",ROOST_COUNT!E369)</f>
        <v/>
      </c>
      <c r="E370" s="181" t="str">
        <f>IF(ROOST_COUNT!F369=0,"",ROOST_COUNT!F369)</f>
        <v/>
      </c>
      <c r="F370" s="181" t="str">
        <f>IF(ROOST_COUNT!A369=0,"",ROOST_COUNT!A369)</f>
        <v/>
      </c>
      <c r="G370" s="182" t="str">
        <f>IF(ROOST_COUNT!G369=0,"",ROOST_COUNT!G369)</f>
        <v/>
      </c>
      <c r="H370" s="181" t="str">
        <f>IFERROR(VLOOKUP($A370,CAPTURE_DATA!$P$4:$T$500,3,FALSE),"")</f>
        <v/>
      </c>
      <c r="I370" s="181" t="str">
        <f>IFERROR(VLOOKUP($A370,CAPTURE_DATA!$P$4:$T$500,4,FALSE),"")</f>
        <v/>
      </c>
      <c r="J370" s="181" t="str">
        <f>IFERROR(VLOOKUP($A370,CAPTURE_DATA!$P$4:$T$500,5,FALSE),"")</f>
        <v/>
      </c>
      <c r="K370" s="181" t="str">
        <f>IFERROR(VLOOKUP($A370,CAPTURE_DATA!$P$4:$AC$500,14,FALSE),"")</f>
        <v/>
      </c>
      <c r="L370" s="182" t="str">
        <f>IF($B370="","",(IFERROR(VLOOKUP($B370,ROOST_SITE_INFO!$B$3:$S$501,3,FALSE),"")))</f>
        <v/>
      </c>
      <c r="M370" s="182" t="str">
        <f>IF($B370="","",(IFERROR(VLOOKUP($B370,ROOST_SITE_INFO!$B$3:$S$501,4,FALSE),"")))</f>
        <v/>
      </c>
      <c r="N370" s="182" t="str">
        <f>IF($B370="","",(IFERROR(VLOOKUP($B370,ROOST_SITE_INFO!$B$3:$S$501,5,FALSE),"")))</f>
        <v/>
      </c>
      <c r="O370" s="182" t="str">
        <f>IF($B370="","",(IFERROR(VLOOKUP($B370,ROOST_SITE_INFO!$B$3:$S$501,6,FALSE),"")))</f>
        <v/>
      </c>
      <c r="P370" s="182" t="str">
        <f>IF($B370="","",(IFERROR(VLOOKUP($B370,ROOST_SITE_INFO!$B$3:$S$501,7,FALSE),"")))</f>
        <v/>
      </c>
      <c r="Q370" s="182" t="str">
        <f>IF($B370="","",(IFERROR(VLOOKUP($B370,ROOST_SITE_INFO!$B$3:$S$501,8,FALSE),"")))</f>
        <v/>
      </c>
      <c r="R370" s="182" t="str">
        <f>IF($B370="","",(IFERROR(VLOOKUP($B370,ROOST_SITE_INFO!$B$3:$S$501,9,FALSE),"")))</f>
        <v/>
      </c>
      <c r="S370" s="182" t="str">
        <f>IF($B370="","",(IFERROR(VLOOKUP($B370,ROOST_SITE_INFO!$B$3:$S$501,10,FALSE),"")))</f>
        <v/>
      </c>
      <c r="T370" s="182" t="str">
        <f>IF($B370="","",(IFERROR(VLOOKUP($B370,ROOST_SITE_INFO!$B$3:$S$501,11,FALSE),"")))</f>
        <v/>
      </c>
      <c r="U370" s="182" t="str">
        <f>IF($B370="","",(IFERROR(VLOOKUP($B370,ROOST_SITE_INFO!$B$3:$S$501,12,FALSE),"")))</f>
        <v/>
      </c>
      <c r="V370" s="182" t="str">
        <f>IF($B370="","",(IFERROR(VLOOKUP($B370,ROOST_SITE_INFO!$B$3:$S$501,13,FALSE),"")))</f>
        <v/>
      </c>
      <c r="W370" s="182" t="str">
        <f>IF($B370="","",(IFERROR(VLOOKUP($B370,ROOST_SITE_INFO!$B$3:$S$501,14,FALSE),"")))</f>
        <v/>
      </c>
      <c r="X370" s="182" t="str">
        <f>IF($B370="","",(IFERROR(VLOOKUP($B370,ROOST_SITE_INFO!$B$3:$S$501,15,FALSE),"")))</f>
        <v/>
      </c>
      <c r="Y370" s="182" t="str">
        <f>IF($B370="","",(IFERROR(VLOOKUP($B370,ROOST_SITE_INFO!$B$3:$S$501,16,FALSE),"")))</f>
        <v/>
      </c>
      <c r="Z370" s="182" t="str">
        <f>IF($B370="","",(IFERROR(VLOOKUP($B370,ROOST_SITE_INFO!$B$3:$S$501,17,FALSE),"")))</f>
        <v/>
      </c>
      <c r="AA370" s="182" t="str">
        <f>IF($B370="","",(IFERROR(VLOOKUP($B370,ROOST_SITE_INFO!$B$3:$S$501,18,FALSE),"")))</f>
        <v/>
      </c>
    </row>
    <row r="371" spans="1:27" x14ac:dyDescent="0.25">
      <c r="A371" s="180" t="str">
        <f>IF(ROOST_COUNT!B370=0,"",ROOST_COUNT!B370)</f>
        <v/>
      </c>
      <c r="B371" s="180" t="str">
        <f>IF(ROOST_COUNT!D370=0,"",ROOST_COUNT!D370)</f>
        <v/>
      </c>
      <c r="C371" s="180" t="str">
        <f>IF(ROOST_COUNT!C370=0,"",ROOST_COUNT!C370)</f>
        <v/>
      </c>
      <c r="D371" s="180" t="str">
        <f>IF(ROOST_COUNT!E370=0,"",ROOST_COUNT!E370)</f>
        <v/>
      </c>
      <c r="E371" s="181" t="str">
        <f>IF(ROOST_COUNT!F370=0,"",ROOST_COUNT!F370)</f>
        <v/>
      </c>
      <c r="F371" s="181" t="str">
        <f>IF(ROOST_COUNT!A370=0,"",ROOST_COUNT!A370)</f>
        <v/>
      </c>
      <c r="G371" s="182" t="str">
        <f>IF(ROOST_COUNT!G370=0,"",ROOST_COUNT!G370)</f>
        <v/>
      </c>
      <c r="H371" s="181" t="str">
        <f>IFERROR(VLOOKUP($A371,CAPTURE_DATA!$P$4:$T$500,3,FALSE),"")</f>
        <v/>
      </c>
      <c r="I371" s="181" t="str">
        <f>IFERROR(VLOOKUP($A371,CAPTURE_DATA!$P$4:$T$500,4,FALSE),"")</f>
        <v/>
      </c>
      <c r="J371" s="181" t="str">
        <f>IFERROR(VLOOKUP($A371,CAPTURE_DATA!$P$4:$T$500,5,FALSE),"")</f>
        <v/>
      </c>
      <c r="K371" s="181" t="str">
        <f>IFERROR(VLOOKUP($A371,CAPTURE_DATA!$P$4:$AC$500,14,FALSE),"")</f>
        <v/>
      </c>
      <c r="L371" s="182" t="str">
        <f>IF($B371="","",(IFERROR(VLOOKUP($B371,ROOST_SITE_INFO!$B$3:$S$501,3,FALSE),"")))</f>
        <v/>
      </c>
      <c r="M371" s="182" t="str">
        <f>IF($B371="","",(IFERROR(VLOOKUP($B371,ROOST_SITE_INFO!$B$3:$S$501,4,FALSE),"")))</f>
        <v/>
      </c>
      <c r="N371" s="182" t="str">
        <f>IF($B371="","",(IFERROR(VLOOKUP($B371,ROOST_SITE_INFO!$B$3:$S$501,5,FALSE),"")))</f>
        <v/>
      </c>
      <c r="O371" s="182" t="str">
        <f>IF($B371="","",(IFERROR(VLOOKUP($B371,ROOST_SITE_INFO!$B$3:$S$501,6,FALSE),"")))</f>
        <v/>
      </c>
      <c r="P371" s="182" t="str">
        <f>IF($B371="","",(IFERROR(VLOOKUP($B371,ROOST_SITE_INFO!$B$3:$S$501,7,FALSE),"")))</f>
        <v/>
      </c>
      <c r="Q371" s="182" t="str">
        <f>IF($B371="","",(IFERROR(VLOOKUP($B371,ROOST_SITE_INFO!$B$3:$S$501,8,FALSE),"")))</f>
        <v/>
      </c>
      <c r="R371" s="182" t="str">
        <f>IF($B371="","",(IFERROR(VLOOKUP($B371,ROOST_SITE_INFO!$B$3:$S$501,9,FALSE),"")))</f>
        <v/>
      </c>
      <c r="S371" s="182" t="str">
        <f>IF($B371="","",(IFERROR(VLOOKUP($B371,ROOST_SITE_INFO!$B$3:$S$501,10,FALSE),"")))</f>
        <v/>
      </c>
      <c r="T371" s="182" t="str">
        <f>IF($B371="","",(IFERROR(VLOOKUP($B371,ROOST_SITE_INFO!$B$3:$S$501,11,FALSE),"")))</f>
        <v/>
      </c>
      <c r="U371" s="182" t="str">
        <f>IF($B371="","",(IFERROR(VLOOKUP($B371,ROOST_SITE_INFO!$B$3:$S$501,12,FALSE),"")))</f>
        <v/>
      </c>
      <c r="V371" s="182" t="str">
        <f>IF($B371="","",(IFERROR(VLOOKUP($B371,ROOST_SITE_INFO!$B$3:$S$501,13,FALSE),"")))</f>
        <v/>
      </c>
      <c r="W371" s="182" t="str">
        <f>IF($B371="","",(IFERROR(VLOOKUP($B371,ROOST_SITE_INFO!$B$3:$S$501,14,FALSE),"")))</f>
        <v/>
      </c>
      <c r="X371" s="182" t="str">
        <f>IF($B371="","",(IFERROR(VLOOKUP($B371,ROOST_SITE_INFO!$B$3:$S$501,15,FALSE),"")))</f>
        <v/>
      </c>
      <c r="Y371" s="182" t="str">
        <f>IF($B371="","",(IFERROR(VLOOKUP($B371,ROOST_SITE_INFO!$B$3:$S$501,16,FALSE),"")))</f>
        <v/>
      </c>
      <c r="Z371" s="182" t="str">
        <f>IF($B371="","",(IFERROR(VLOOKUP($B371,ROOST_SITE_INFO!$B$3:$S$501,17,FALSE),"")))</f>
        <v/>
      </c>
      <c r="AA371" s="182" t="str">
        <f>IF($B371="","",(IFERROR(VLOOKUP($B371,ROOST_SITE_INFO!$B$3:$S$501,18,FALSE),"")))</f>
        <v/>
      </c>
    </row>
    <row r="372" spans="1:27" x14ac:dyDescent="0.25">
      <c r="A372" s="180" t="str">
        <f>IF(ROOST_COUNT!B371=0,"",ROOST_COUNT!B371)</f>
        <v/>
      </c>
      <c r="B372" s="180" t="str">
        <f>IF(ROOST_COUNT!D371=0,"",ROOST_COUNT!D371)</f>
        <v/>
      </c>
      <c r="C372" s="180" t="str">
        <f>IF(ROOST_COUNT!C371=0,"",ROOST_COUNT!C371)</f>
        <v/>
      </c>
      <c r="D372" s="180" t="str">
        <f>IF(ROOST_COUNT!E371=0,"",ROOST_COUNT!E371)</f>
        <v/>
      </c>
      <c r="E372" s="181" t="str">
        <f>IF(ROOST_COUNT!F371=0,"",ROOST_COUNT!F371)</f>
        <v/>
      </c>
      <c r="F372" s="181" t="str">
        <f>IF(ROOST_COUNT!A371=0,"",ROOST_COUNT!A371)</f>
        <v/>
      </c>
      <c r="G372" s="182" t="str">
        <f>IF(ROOST_COUNT!G371=0,"",ROOST_COUNT!G371)</f>
        <v/>
      </c>
      <c r="H372" s="181" t="str">
        <f>IFERROR(VLOOKUP($A372,CAPTURE_DATA!$P$4:$T$500,3,FALSE),"")</f>
        <v/>
      </c>
      <c r="I372" s="181" t="str">
        <f>IFERROR(VLOOKUP($A372,CAPTURE_DATA!$P$4:$T$500,4,FALSE),"")</f>
        <v/>
      </c>
      <c r="J372" s="181" t="str">
        <f>IFERROR(VLOOKUP($A372,CAPTURE_DATA!$P$4:$T$500,5,FALSE),"")</f>
        <v/>
      </c>
      <c r="K372" s="181" t="str">
        <f>IFERROR(VLOOKUP($A372,CAPTURE_DATA!$P$4:$AC$500,14,FALSE),"")</f>
        <v/>
      </c>
      <c r="L372" s="182" t="str">
        <f>IF($B372="","",(IFERROR(VLOOKUP($B372,ROOST_SITE_INFO!$B$3:$S$501,3,FALSE),"")))</f>
        <v/>
      </c>
      <c r="M372" s="182" t="str">
        <f>IF($B372="","",(IFERROR(VLOOKUP($B372,ROOST_SITE_INFO!$B$3:$S$501,4,FALSE),"")))</f>
        <v/>
      </c>
      <c r="N372" s="182" t="str">
        <f>IF($B372="","",(IFERROR(VLOOKUP($B372,ROOST_SITE_INFO!$B$3:$S$501,5,FALSE),"")))</f>
        <v/>
      </c>
      <c r="O372" s="182" t="str">
        <f>IF($B372="","",(IFERROR(VLOOKUP($B372,ROOST_SITE_INFO!$B$3:$S$501,6,FALSE),"")))</f>
        <v/>
      </c>
      <c r="P372" s="182" t="str">
        <f>IF($B372="","",(IFERROR(VLOOKUP($B372,ROOST_SITE_INFO!$B$3:$S$501,7,FALSE),"")))</f>
        <v/>
      </c>
      <c r="Q372" s="182" t="str">
        <f>IF($B372="","",(IFERROR(VLOOKUP($B372,ROOST_SITE_INFO!$B$3:$S$501,8,FALSE),"")))</f>
        <v/>
      </c>
      <c r="R372" s="182" t="str">
        <f>IF($B372="","",(IFERROR(VLOOKUP($B372,ROOST_SITE_INFO!$B$3:$S$501,9,FALSE),"")))</f>
        <v/>
      </c>
      <c r="S372" s="182" t="str">
        <f>IF($B372="","",(IFERROR(VLOOKUP($B372,ROOST_SITE_INFO!$B$3:$S$501,10,FALSE),"")))</f>
        <v/>
      </c>
      <c r="T372" s="182" t="str">
        <f>IF($B372="","",(IFERROR(VLOOKUP($B372,ROOST_SITE_INFO!$B$3:$S$501,11,FALSE),"")))</f>
        <v/>
      </c>
      <c r="U372" s="182" t="str">
        <f>IF($B372="","",(IFERROR(VLOOKUP($B372,ROOST_SITE_INFO!$B$3:$S$501,12,FALSE),"")))</f>
        <v/>
      </c>
      <c r="V372" s="182" t="str">
        <f>IF($B372="","",(IFERROR(VLOOKUP($B372,ROOST_SITE_INFO!$B$3:$S$501,13,FALSE),"")))</f>
        <v/>
      </c>
      <c r="W372" s="182" t="str">
        <f>IF($B372="","",(IFERROR(VLOOKUP($B372,ROOST_SITE_INFO!$B$3:$S$501,14,FALSE),"")))</f>
        <v/>
      </c>
      <c r="X372" s="182" t="str">
        <f>IF($B372="","",(IFERROR(VLOOKUP($B372,ROOST_SITE_INFO!$B$3:$S$501,15,FALSE),"")))</f>
        <v/>
      </c>
      <c r="Y372" s="182" t="str">
        <f>IF($B372="","",(IFERROR(VLOOKUP($B372,ROOST_SITE_INFO!$B$3:$S$501,16,FALSE),"")))</f>
        <v/>
      </c>
      <c r="Z372" s="182" t="str">
        <f>IF($B372="","",(IFERROR(VLOOKUP($B372,ROOST_SITE_INFO!$B$3:$S$501,17,FALSE),"")))</f>
        <v/>
      </c>
      <c r="AA372" s="182" t="str">
        <f>IF($B372="","",(IFERROR(VLOOKUP($B372,ROOST_SITE_INFO!$B$3:$S$501,18,FALSE),"")))</f>
        <v/>
      </c>
    </row>
    <row r="373" spans="1:27" x14ac:dyDescent="0.25">
      <c r="A373" s="180" t="str">
        <f>IF(ROOST_COUNT!B372=0,"",ROOST_COUNT!B372)</f>
        <v/>
      </c>
      <c r="B373" s="180" t="str">
        <f>IF(ROOST_COUNT!D372=0,"",ROOST_COUNT!D372)</f>
        <v/>
      </c>
      <c r="C373" s="180" t="str">
        <f>IF(ROOST_COUNT!C372=0,"",ROOST_COUNT!C372)</f>
        <v/>
      </c>
      <c r="D373" s="180" t="str">
        <f>IF(ROOST_COUNT!E372=0,"",ROOST_COUNT!E372)</f>
        <v/>
      </c>
      <c r="E373" s="181" t="str">
        <f>IF(ROOST_COUNT!F372=0,"",ROOST_COUNT!F372)</f>
        <v/>
      </c>
      <c r="F373" s="181" t="str">
        <f>IF(ROOST_COUNT!A372=0,"",ROOST_COUNT!A372)</f>
        <v/>
      </c>
      <c r="G373" s="182" t="str">
        <f>IF(ROOST_COUNT!G372=0,"",ROOST_COUNT!G372)</f>
        <v/>
      </c>
      <c r="H373" s="181" t="str">
        <f>IFERROR(VLOOKUP($A373,CAPTURE_DATA!$P$4:$T$500,3,FALSE),"")</f>
        <v/>
      </c>
      <c r="I373" s="181" t="str">
        <f>IFERROR(VLOOKUP($A373,CAPTURE_DATA!$P$4:$T$500,4,FALSE),"")</f>
        <v/>
      </c>
      <c r="J373" s="181" t="str">
        <f>IFERROR(VLOOKUP($A373,CAPTURE_DATA!$P$4:$T$500,5,FALSE),"")</f>
        <v/>
      </c>
      <c r="K373" s="181" t="str">
        <f>IFERROR(VLOOKUP($A373,CAPTURE_DATA!$P$4:$AC$500,14,FALSE),"")</f>
        <v/>
      </c>
      <c r="L373" s="182" t="str">
        <f>IF($B373="","",(IFERROR(VLOOKUP($B373,ROOST_SITE_INFO!$B$3:$S$501,3,FALSE),"")))</f>
        <v/>
      </c>
      <c r="M373" s="182" t="str">
        <f>IF($B373="","",(IFERROR(VLOOKUP($B373,ROOST_SITE_INFO!$B$3:$S$501,4,FALSE),"")))</f>
        <v/>
      </c>
      <c r="N373" s="182" t="str">
        <f>IF($B373="","",(IFERROR(VLOOKUP($B373,ROOST_SITE_INFO!$B$3:$S$501,5,FALSE),"")))</f>
        <v/>
      </c>
      <c r="O373" s="182" t="str">
        <f>IF($B373="","",(IFERROR(VLOOKUP($B373,ROOST_SITE_INFO!$B$3:$S$501,6,FALSE),"")))</f>
        <v/>
      </c>
      <c r="P373" s="182" t="str">
        <f>IF($B373="","",(IFERROR(VLOOKUP($B373,ROOST_SITE_INFO!$B$3:$S$501,7,FALSE),"")))</f>
        <v/>
      </c>
      <c r="Q373" s="182" t="str">
        <f>IF($B373="","",(IFERROR(VLOOKUP($B373,ROOST_SITE_INFO!$B$3:$S$501,8,FALSE),"")))</f>
        <v/>
      </c>
      <c r="R373" s="182" t="str">
        <f>IF($B373="","",(IFERROR(VLOOKUP($B373,ROOST_SITE_INFO!$B$3:$S$501,9,FALSE),"")))</f>
        <v/>
      </c>
      <c r="S373" s="182" t="str">
        <f>IF($B373="","",(IFERROR(VLOOKUP($B373,ROOST_SITE_INFO!$B$3:$S$501,10,FALSE),"")))</f>
        <v/>
      </c>
      <c r="T373" s="182" t="str">
        <f>IF($B373="","",(IFERROR(VLOOKUP($B373,ROOST_SITE_INFO!$B$3:$S$501,11,FALSE),"")))</f>
        <v/>
      </c>
      <c r="U373" s="182" t="str">
        <f>IF($B373="","",(IFERROR(VLOOKUP($B373,ROOST_SITE_INFO!$B$3:$S$501,12,FALSE),"")))</f>
        <v/>
      </c>
      <c r="V373" s="182" t="str">
        <f>IF($B373="","",(IFERROR(VLOOKUP($B373,ROOST_SITE_INFO!$B$3:$S$501,13,FALSE),"")))</f>
        <v/>
      </c>
      <c r="W373" s="182" t="str">
        <f>IF($B373="","",(IFERROR(VLOOKUP($B373,ROOST_SITE_INFO!$B$3:$S$501,14,FALSE),"")))</f>
        <v/>
      </c>
      <c r="X373" s="182" t="str">
        <f>IF($B373="","",(IFERROR(VLOOKUP($B373,ROOST_SITE_INFO!$B$3:$S$501,15,FALSE),"")))</f>
        <v/>
      </c>
      <c r="Y373" s="182" t="str">
        <f>IF($B373="","",(IFERROR(VLOOKUP($B373,ROOST_SITE_INFO!$B$3:$S$501,16,FALSE),"")))</f>
        <v/>
      </c>
      <c r="Z373" s="182" t="str">
        <f>IF($B373="","",(IFERROR(VLOOKUP($B373,ROOST_SITE_INFO!$B$3:$S$501,17,FALSE),"")))</f>
        <v/>
      </c>
      <c r="AA373" s="182" t="str">
        <f>IF($B373="","",(IFERROR(VLOOKUP($B373,ROOST_SITE_INFO!$B$3:$S$501,18,FALSE),"")))</f>
        <v/>
      </c>
    </row>
    <row r="374" spans="1:27" x14ac:dyDescent="0.25">
      <c r="A374" s="180" t="str">
        <f>IF(ROOST_COUNT!B373=0,"",ROOST_COUNT!B373)</f>
        <v/>
      </c>
      <c r="B374" s="180" t="str">
        <f>IF(ROOST_COUNT!D373=0,"",ROOST_COUNT!D373)</f>
        <v/>
      </c>
      <c r="C374" s="180" t="str">
        <f>IF(ROOST_COUNT!C373=0,"",ROOST_COUNT!C373)</f>
        <v/>
      </c>
      <c r="D374" s="180" t="str">
        <f>IF(ROOST_COUNT!E373=0,"",ROOST_COUNT!E373)</f>
        <v/>
      </c>
      <c r="E374" s="181" t="str">
        <f>IF(ROOST_COUNT!F373=0,"",ROOST_COUNT!F373)</f>
        <v/>
      </c>
      <c r="F374" s="181" t="str">
        <f>IF(ROOST_COUNT!A373=0,"",ROOST_COUNT!A373)</f>
        <v/>
      </c>
      <c r="G374" s="182" t="str">
        <f>IF(ROOST_COUNT!G373=0,"",ROOST_COUNT!G373)</f>
        <v/>
      </c>
      <c r="H374" s="181" t="str">
        <f>IFERROR(VLOOKUP($A374,CAPTURE_DATA!$P$4:$T$500,3,FALSE),"")</f>
        <v/>
      </c>
      <c r="I374" s="181" t="str">
        <f>IFERROR(VLOOKUP($A374,CAPTURE_DATA!$P$4:$T$500,4,FALSE),"")</f>
        <v/>
      </c>
      <c r="J374" s="181" t="str">
        <f>IFERROR(VLOOKUP($A374,CAPTURE_DATA!$P$4:$T$500,5,FALSE),"")</f>
        <v/>
      </c>
      <c r="K374" s="181" t="str">
        <f>IFERROR(VLOOKUP($A374,CAPTURE_DATA!$P$4:$AC$500,14,FALSE),"")</f>
        <v/>
      </c>
      <c r="L374" s="182" t="str">
        <f>IF($B374="","",(IFERROR(VLOOKUP($B374,ROOST_SITE_INFO!$B$3:$S$501,3,FALSE),"")))</f>
        <v/>
      </c>
      <c r="M374" s="182" t="str">
        <f>IF($B374="","",(IFERROR(VLOOKUP($B374,ROOST_SITE_INFO!$B$3:$S$501,4,FALSE),"")))</f>
        <v/>
      </c>
      <c r="N374" s="182" t="str">
        <f>IF($B374="","",(IFERROR(VLOOKUP($B374,ROOST_SITE_INFO!$B$3:$S$501,5,FALSE),"")))</f>
        <v/>
      </c>
      <c r="O374" s="182" t="str">
        <f>IF($B374="","",(IFERROR(VLOOKUP($B374,ROOST_SITE_INFO!$B$3:$S$501,6,FALSE),"")))</f>
        <v/>
      </c>
      <c r="P374" s="182" t="str">
        <f>IF($B374="","",(IFERROR(VLOOKUP($B374,ROOST_SITE_INFO!$B$3:$S$501,7,FALSE),"")))</f>
        <v/>
      </c>
      <c r="Q374" s="182" t="str">
        <f>IF($B374="","",(IFERROR(VLOOKUP($B374,ROOST_SITE_INFO!$B$3:$S$501,8,FALSE),"")))</f>
        <v/>
      </c>
      <c r="R374" s="182" t="str">
        <f>IF($B374="","",(IFERROR(VLOOKUP($B374,ROOST_SITE_INFO!$B$3:$S$501,9,FALSE),"")))</f>
        <v/>
      </c>
      <c r="S374" s="182" t="str">
        <f>IF($B374="","",(IFERROR(VLOOKUP($B374,ROOST_SITE_INFO!$B$3:$S$501,10,FALSE),"")))</f>
        <v/>
      </c>
      <c r="T374" s="182" t="str">
        <f>IF($B374="","",(IFERROR(VLOOKUP($B374,ROOST_SITE_INFO!$B$3:$S$501,11,FALSE),"")))</f>
        <v/>
      </c>
      <c r="U374" s="182" t="str">
        <f>IF($B374="","",(IFERROR(VLOOKUP($B374,ROOST_SITE_INFO!$B$3:$S$501,12,FALSE),"")))</f>
        <v/>
      </c>
      <c r="V374" s="182" t="str">
        <f>IF($B374="","",(IFERROR(VLOOKUP($B374,ROOST_SITE_INFO!$B$3:$S$501,13,FALSE),"")))</f>
        <v/>
      </c>
      <c r="W374" s="182" t="str">
        <f>IF($B374="","",(IFERROR(VLOOKUP($B374,ROOST_SITE_INFO!$B$3:$S$501,14,FALSE),"")))</f>
        <v/>
      </c>
      <c r="X374" s="182" t="str">
        <f>IF($B374="","",(IFERROR(VLOOKUP($B374,ROOST_SITE_INFO!$B$3:$S$501,15,FALSE),"")))</f>
        <v/>
      </c>
      <c r="Y374" s="182" t="str">
        <f>IF($B374="","",(IFERROR(VLOOKUP($B374,ROOST_SITE_INFO!$B$3:$S$501,16,FALSE),"")))</f>
        <v/>
      </c>
      <c r="Z374" s="182" t="str">
        <f>IF($B374="","",(IFERROR(VLOOKUP($B374,ROOST_SITE_INFO!$B$3:$S$501,17,FALSE),"")))</f>
        <v/>
      </c>
      <c r="AA374" s="182" t="str">
        <f>IF($B374="","",(IFERROR(VLOOKUP($B374,ROOST_SITE_INFO!$B$3:$S$501,18,FALSE),"")))</f>
        <v/>
      </c>
    </row>
    <row r="375" spans="1:27" x14ac:dyDescent="0.25">
      <c r="A375" s="180" t="str">
        <f>IF(ROOST_COUNT!B374=0,"",ROOST_COUNT!B374)</f>
        <v/>
      </c>
      <c r="B375" s="180" t="str">
        <f>IF(ROOST_COUNT!D374=0,"",ROOST_COUNT!D374)</f>
        <v/>
      </c>
      <c r="C375" s="180" t="str">
        <f>IF(ROOST_COUNT!C374=0,"",ROOST_COUNT!C374)</f>
        <v/>
      </c>
      <c r="D375" s="180" t="str">
        <f>IF(ROOST_COUNT!E374=0,"",ROOST_COUNT!E374)</f>
        <v/>
      </c>
      <c r="E375" s="181" t="str">
        <f>IF(ROOST_COUNT!F374=0,"",ROOST_COUNT!F374)</f>
        <v/>
      </c>
      <c r="F375" s="181" t="str">
        <f>IF(ROOST_COUNT!A374=0,"",ROOST_COUNT!A374)</f>
        <v/>
      </c>
      <c r="G375" s="182" t="str">
        <f>IF(ROOST_COUNT!G374=0,"",ROOST_COUNT!G374)</f>
        <v/>
      </c>
      <c r="H375" s="181" t="str">
        <f>IFERROR(VLOOKUP($A375,CAPTURE_DATA!$P$4:$T$500,3,FALSE),"")</f>
        <v/>
      </c>
      <c r="I375" s="181" t="str">
        <f>IFERROR(VLOOKUP($A375,CAPTURE_DATA!$P$4:$T$500,4,FALSE),"")</f>
        <v/>
      </c>
      <c r="J375" s="181" t="str">
        <f>IFERROR(VLOOKUP($A375,CAPTURE_DATA!$P$4:$T$500,5,FALSE),"")</f>
        <v/>
      </c>
      <c r="K375" s="181" t="str">
        <f>IFERROR(VLOOKUP($A375,CAPTURE_DATA!$P$4:$AC$500,14,FALSE),"")</f>
        <v/>
      </c>
      <c r="L375" s="182" t="str">
        <f>IF($B375="","",(IFERROR(VLOOKUP($B375,ROOST_SITE_INFO!$B$3:$S$501,3,FALSE),"")))</f>
        <v/>
      </c>
      <c r="M375" s="182" t="str">
        <f>IF($B375="","",(IFERROR(VLOOKUP($B375,ROOST_SITE_INFO!$B$3:$S$501,4,FALSE),"")))</f>
        <v/>
      </c>
      <c r="N375" s="182" t="str">
        <f>IF($B375="","",(IFERROR(VLOOKUP($B375,ROOST_SITE_INFO!$B$3:$S$501,5,FALSE),"")))</f>
        <v/>
      </c>
      <c r="O375" s="182" t="str">
        <f>IF($B375="","",(IFERROR(VLOOKUP($B375,ROOST_SITE_INFO!$B$3:$S$501,6,FALSE),"")))</f>
        <v/>
      </c>
      <c r="P375" s="182" t="str">
        <f>IF($B375="","",(IFERROR(VLOOKUP($B375,ROOST_SITE_INFO!$B$3:$S$501,7,FALSE),"")))</f>
        <v/>
      </c>
      <c r="Q375" s="182" t="str">
        <f>IF($B375="","",(IFERROR(VLOOKUP($B375,ROOST_SITE_INFO!$B$3:$S$501,8,FALSE),"")))</f>
        <v/>
      </c>
      <c r="R375" s="182" t="str">
        <f>IF($B375="","",(IFERROR(VLOOKUP($B375,ROOST_SITE_INFO!$B$3:$S$501,9,FALSE),"")))</f>
        <v/>
      </c>
      <c r="S375" s="182" t="str">
        <f>IF($B375="","",(IFERROR(VLOOKUP($B375,ROOST_SITE_INFO!$B$3:$S$501,10,FALSE),"")))</f>
        <v/>
      </c>
      <c r="T375" s="182" t="str">
        <f>IF($B375="","",(IFERROR(VLOOKUP($B375,ROOST_SITE_INFO!$B$3:$S$501,11,FALSE),"")))</f>
        <v/>
      </c>
      <c r="U375" s="182" t="str">
        <f>IF($B375="","",(IFERROR(VLOOKUP($B375,ROOST_SITE_INFO!$B$3:$S$501,12,FALSE),"")))</f>
        <v/>
      </c>
      <c r="V375" s="182" t="str">
        <f>IF($B375="","",(IFERROR(VLOOKUP($B375,ROOST_SITE_INFO!$B$3:$S$501,13,FALSE),"")))</f>
        <v/>
      </c>
      <c r="W375" s="182" t="str">
        <f>IF($B375="","",(IFERROR(VLOOKUP($B375,ROOST_SITE_INFO!$B$3:$S$501,14,FALSE),"")))</f>
        <v/>
      </c>
      <c r="X375" s="182" t="str">
        <f>IF($B375="","",(IFERROR(VLOOKUP($B375,ROOST_SITE_INFO!$B$3:$S$501,15,FALSE),"")))</f>
        <v/>
      </c>
      <c r="Y375" s="182" t="str">
        <f>IF($B375="","",(IFERROR(VLOOKUP($B375,ROOST_SITE_INFO!$B$3:$S$501,16,FALSE),"")))</f>
        <v/>
      </c>
      <c r="Z375" s="182" t="str">
        <f>IF($B375="","",(IFERROR(VLOOKUP($B375,ROOST_SITE_INFO!$B$3:$S$501,17,FALSE),"")))</f>
        <v/>
      </c>
      <c r="AA375" s="182" t="str">
        <f>IF($B375="","",(IFERROR(VLOOKUP($B375,ROOST_SITE_INFO!$B$3:$S$501,18,FALSE),"")))</f>
        <v/>
      </c>
    </row>
    <row r="376" spans="1:27" x14ac:dyDescent="0.25">
      <c r="A376" s="180" t="str">
        <f>IF(ROOST_COUNT!B375=0,"",ROOST_COUNT!B375)</f>
        <v/>
      </c>
      <c r="B376" s="180" t="str">
        <f>IF(ROOST_COUNT!D375=0,"",ROOST_COUNT!D375)</f>
        <v/>
      </c>
      <c r="C376" s="180" t="str">
        <f>IF(ROOST_COUNT!C375=0,"",ROOST_COUNT!C375)</f>
        <v/>
      </c>
      <c r="D376" s="180" t="str">
        <f>IF(ROOST_COUNT!E375=0,"",ROOST_COUNT!E375)</f>
        <v/>
      </c>
      <c r="E376" s="181" t="str">
        <f>IF(ROOST_COUNT!F375=0,"",ROOST_COUNT!F375)</f>
        <v/>
      </c>
      <c r="F376" s="181" t="str">
        <f>IF(ROOST_COUNT!A375=0,"",ROOST_COUNT!A375)</f>
        <v/>
      </c>
      <c r="G376" s="182" t="str">
        <f>IF(ROOST_COUNT!G375=0,"",ROOST_COUNT!G375)</f>
        <v/>
      </c>
      <c r="H376" s="181" t="str">
        <f>IFERROR(VLOOKUP($A376,CAPTURE_DATA!$P$4:$T$500,3,FALSE),"")</f>
        <v/>
      </c>
      <c r="I376" s="181" t="str">
        <f>IFERROR(VLOOKUP($A376,CAPTURE_DATA!$P$4:$T$500,4,FALSE),"")</f>
        <v/>
      </c>
      <c r="J376" s="181" t="str">
        <f>IFERROR(VLOOKUP($A376,CAPTURE_DATA!$P$4:$T$500,5,FALSE),"")</f>
        <v/>
      </c>
      <c r="K376" s="181" t="str">
        <f>IFERROR(VLOOKUP($A376,CAPTURE_DATA!$P$4:$AC$500,14,FALSE),"")</f>
        <v/>
      </c>
      <c r="L376" s="182" t="str">
        <f>IF($B376="","",(IFERROR(VLOOKUP($B376,ROOST_SITE_INFO!$B$3:$S$501,3,FALSE),"")))</f>
        <v/>
      </c>
      <c r="M376" s="182" t="str">
        <f>IF($B376="","",(IFERROR(VLOOKUP($B376,ROOST_SITE_INFO!$B$3:$S$501,4,FALSE),"")))</f>
        <v/>
      </c>
      <c r="N376" s="182" t="str">
        <f>IF($B376="","",(IFERROR(VLOOKUP($B376,ROOST_SITE_INFO!$B$3:$S$501,5,FALSE),"")))</f>
        <v/>
      </c>
      <c r="O376" s="182" t="str">
        <f>IF($B376="","",(IFERROR(VLOOKUP($B376,ROOST_SITE_INFO!$B$3:$S$501,6,FALSE),"")))</f>
        <v/>
      </c>
      <c r="P376" s="182" t="str">
        <f>IF($B376="","",(IFERROR(VLOOKUP($B376,ROOST_SITE_INFO!$B$3:$S$501,7,FALSE),"")))</f>
        <v/>
      </c>
      <c r="Q376" s="182" t="str">
        <f>IF($B376="","",(IFERROR(VLOOKUP($B376,ROOST_SITE_INFO!$B$3:$S$501,8,FALSE),"")))</f>
        <v/>
      </c>
      <c r="R376" s="182" t="str">
        <f>IF($B376="","",(IFERROR(VLOOKUP($B376,ROOST_SITE_INFO!$B$3:$S$501,9,FALSE),"")))</f>
        <v/>
      </c>
      <c r="S376" s="182" t="str">
        <f>IF($B376="","",(IFERROR(VLOOKUP($B376,ROOST_SITE_INFO!$B$3:$S$501,10,FALSE),"")))</f>
        <v/>
      </c>
      <c r="T376" s="182" t="str">
        <f>IF($B376="","",(IFERROR(VLOOKUP($B376,ROOST_SITE_INFO!$B$3:$S$501,11,FALSE),"")))</f>
        <v/>
      </c>
      <c r="U376" s="182" t="str">
        <f>IF($B376="","",(IFERROR(VLOOKUP($B376,ROOST_SITE_INFO!$B$3:$S$501,12,FALSE),"")))</f>
        <v/>
      </c>
      <c r="V376" s="182" t="str">
        <f>IF($B376="","",(IFERROR(VLOOKUP($B376,ROOST_SITE_INFO!$B$3:$S$501,13,FALSE),"")))</f>
        <v/>
      </c>
      <c r="W376" s="182" t="str">
        <f>IF($B376="","",(IFERROR(VLOOKUP($B376,ROOST_SITE_INFO!$B$3:$S$501,14,FALSE),"")))</f>
        <v/>
      </c>
      <c r="X376" s="182" t="str">
        <f>IF($B376="","",(IFERROR(VLOOKUP($B376,ROOST_SITE_INFO!$B$3:$S$501,15,FALSE),"")))</f>
        <v/>
      </c>
      <c r="Y376" s="182" t="str">
        <f>IF($B376="","",(IFERROR(VLOOKUP($B376,ROOST_SITE_INFO!$B$3:$S$501,16,FALSE),"")))</f>
        <v/>
      </c>
      <c r="Z376" s="182" t="str">
        <f>IF($B376="","",(IFERROR(VLOOKUP($B376,ROOST_SITE_INFO!$B$3:$S$501,17,FALSE),"")))</f>
        <v/>
      </c>
      <c r="AA376" s="182" t="str">
        <f>IF($B376="","",(IFERROR(VLOOKUP($B376,ROOST_SITE_INFO!$B$3:$S$501,18,FALSE),"")))</f>
        <v/>
      </c>
    </row>
    <row r="377" spans="1:27" x14ac:dyDescent="0.25">
      <c r="A377" s="180" t="str">
        <f>IF(ROOST_COUNT!B376=0,"",ROOST_COUNT!B376)</f>
        <v/>
      </c>
      <c r="B377" s="180" t="str">
        <f>IF(ROOST_COUNT!D376=0,"",ROOST_COUNT!D376)</f>
        <v/>
      </c>
      <c r="C377" s="180" t="str">
        <f>IF(ROOST_COUNT!C376=0,"",ROOST_COUNT!C376)</f>
        <v/>
      </c>
      <c r="D377" s="180" t="str">
        <f>IF(ROOST_COUNT!E376=0,"",ROOST_COUNT!E376)</f>
        <v/>
      </c>
      <c r="E377" s="181" t="str">
        <f>IF(ROOST_COUNT!F376=0,"",ROOST_COUNT!F376)</f>
        <v/>
      </c>
      <c r="F377" s="181" t="str">
        <f>IF(ROOST_COUNT!A376=0,"",ROOST_COUNT!A376)</f>
        <v/>
      </c>
      <c r="G377" s="182" t="str">
        <f>IF(ROOST_COUNT!G376=0,"",ROOST_COUNT!G376)</f>
        <v/>
      </c>
      <c r="H377" s="181" t="str">
        <f>IFERROR(VLOOKUP($A377,CAPTURE_DATA!$P$4:$T$500,3,FALSE),"")</f>
        <v/>
      </c>
      <c r="I377" s="181" t="str">
        <f>IFERROR(VLOOKUP($A377,CAPTURE_DATA!$P$4:$T$500,4,FALSE),"")</f>
        <v/>
      </c>
      <c r="J377" s="181" t="str">
        <f>IFERROR(VLOOKUP($A377,CAPTURE_DATA!$P$4:$T$500,5,FALSE),"")</f>
        <v/>
      </c>
      <c r="K377" s="181" t="str">
        <f>IFERROR(VLOOKUP($A377,CAPTURE_DATA!$P$4:$AC$500,14,FALSE),"")</f>
        <v/>
      </c>
      <c r="L377" s="182" t="str">
        <f>IF($B377="","",(IFERROR(VLOOKUP($B377,ROOST_SITE_INFO!$B$3:$S$501,3,FALSE),"")))</f>
        <v/>
      </c>
      <c r="M377" s="182" t="str">
        <f>IF($B377="","",(IFERROR(VLOOKUP($B377,ROOST_SITE_INFO!$B$3:$S$501,4,FALSE),"")))</f>
        <v/>
      </c>
      <c r="N377" s="182" t="str">
        <f>IF($B377="","",(IFERROR(VLOOKUP($B377,ROOST_SITE_INFO!$B$3:$S$501,5,FALSE),"")))</f>
        <v/>
      </c>
      <c r="O377" s="182" t="str">
        <f>IF($B377="","",(IFERROR(VLOOKUP($B377,ROOST_SITE_INFO!$B$3:$S$501,6,FALSE),"")))</f>
        <v/>
      </c>
      <c r="P377" s="182" t="str">
        <f>IF($B377="","",(IFERROR(VLOOKUP($B377,ROOST_SITE_INFO!$B$3:$S$501,7,FALSE),"")))</f>
        <v/>
      </c>
      <c r="Q377" s="182" t="str">
        <f>IF($B377="","",(IFERROR(VLOOKUP($B377,ROOST_SITE_INFO!$B$3:$S$501,8,FALSE),"")))</f>
        <v/>
      </c>
      <c r="R377" s="182" t="str">
        <f>IF($B377="","",(IFERROR(VLOOKUP($B377,ROOST_SITE_INFO!$B$3:$S$501,9,FALSE),"")))</f>
        <v/>
      </c>
      <c r="S377" s="182" t="str">
        <f>IF($B377="","",(IFERROR(VLOOKUP($B377,ROOST_SITE_INFO!$B$3:$S$501,10,FALSE),"")))</f>
        <v/>
      </c>
      <c r="T377" s="182" t="str">
        <f>IF($B377="","",(IFERROR(VLOOKUP($B377,ROOST_SITE_INFO!$B$3:$S$501,11,FALSE),"")))</f>
        <v/>
      </c>
      <c r="U377" s="182" t="str">
        <f>IF($B377="","",(IFERROR(VLOOKUP($B377,ROOST_SITE_INFO!$B$3:$S$501,12,FALSE),"")))</f>
        <v/>
      </c>
      <c r="V377" s="182" t="str">
        <f>IF($B377="","",(IFERROR(VLOOKUP($B377,ROOST_SITE_INFO!$B$3:$S$501,13,FALSE),"")))</f>
        <v/>
      </c>
      <c r="W377" s="182" t="str">
        <f>IF($B377="","",(IFERROR(VLOOKUP($B377,ROOST_SITE_INFO!$B$3:$S$501,14,FALSE),"")))</f>
        <v/>
      </c>
      <c r="X377" s="182" t="str">
        <f>IF($B377="","",(IFERROR(VLOOKUP($B377,ROOST_SITE_INFO!$B$3:$S$501,15,FALSE),"")))</f>
        <v/>
      </c>
      <c r="Y377" s="182" t="str">
        <f>IF($B377="","",(IFERROR(VLOOKUP($B377,ROOST_SITE_INFO!$B$3:$S$501,16,FALSE),"")))</f>
        <v/>
      </c>
      <c r="Z377" s="182" t="str">
        <f>IF($B377="","",(IFERROR(VLOOKUP($B377,ROOST_SITE_INFO!$B$3:$S$501,17,FALSE),"")))</f>
        <v/>
      </c>
      <c r="AA377" s="182" t="str">
        <f>IF($B377="","",(IFERROR(VLOOKUP($B377,ROOST_SITE_INFO!$B$3:$S$501,18,FALSE),"")))</f>
        <v/>
      </c>
    </row>
    <row r="378" spans="1:27" x14ac:dyDescent="0.25">
      <c r="A378" s="180" t="str">
        <f>IF(ROOST_COUNT!B377=0,"",ROOST_COUNT!B377)</f>
        <v/>
      </c>
      <c r="B378" s="180" t="str">
        <f>IF(ROOST_COUNT!D377=0,"",ROOST_COUNT!D377)</f>
        <v/>
      </c>
      <c r="C378" s="180" t="str">
        <f>IF(ROOST_COUNT!C377=0,"",ROOST_COUNT!C377)</f>
        <v/>
      </c>
      <c r="D378" s="180" t="str">
        <f>IF(ROOST_COUNT!E377=0,"",ROOST_COUNT!E377)</f>
        <v/>
      </c>
      <c r="E378" s="181" t="str">
        <f>IF(ROOST_COUNT!F377=0,"",ROOST_COUNT!F377)</f>
        <v/>
      </c>
      <c r="F378" s="181" t="str">
        <f>IF(ROOST_COUNT!A377=0,"",ROOST_COUNT!A377)</f>
        <v/>
      </c>
      <c r="G378" s="182" t="str">
        <f>IF(ROOST_COUNT!G377=0,"",ROOST_COUNT!G377)</f>
        <v/>
      </c>
      <c r="H378" s="181" t="str">
        <f>IFERROR(VLOOKUP($A378,CAPTURE_DATA!$P$4:$T$500,3,FALSE),"")</f>
        <v/>
      </c>
      <c r="I378" s="181" t="str">
        <f>IFERROR(VLOOKUP($A378,CAPTURE_DATA!$P$4:$T$500,4,FALSE),"")</f>
        <v/>
      </c>
      <c r="J378" s="181" t="str">
        <f>IFERROR(VLOOKUP($A378,CAPTURE_DATA!$P$4:$T$500,5,FALSE),"")</f>
        <v/>
      </c>
      <c r="K378" s="181" t="str">
        <f>IFERROR(VLOOKUP($A378,CAPTURE_DATA!$P$4:$AC$500,14,FALSE),"")</f>
        <v/>
      </c>
      <c r="L378" s="182" t="str">
        <f>IF($B378="","",(IFERROR(VLOOKUP($B378,ROOST_SITE_INFO!$B$3:$S$501,3,FALSE),"")))</f>
        <v/>
      </c>
      <c r="M378" s="182" t="str">
        <f>IF($B378="","",(IFERROR(VLOOKUP($B378,ROOST_SITE_INFO!$B$3:$S$501,4,FALSE),"")))</f>
        <v/>
      </c>
      <c r="N378" s="182" t="str">
        <f>IF($B378="","",(IFERROR(VLOOKUP($B378,ROOST_SITE_INFO!$B$3:$S$501,5,FALSE),"")))</f>
        <v/>
      </c>
      <c r="O378" s="182" t="str">
        <f>IF($B378="","",(IFERROR(VLOOKUP($B378,ROOST_SITE_INFO!$B$3:$S$501,6,FALSE),"")))</f>
        <v/>
      </c>
      <c r="P378" s="182" t="str">
        <f>IF($B378="","",(IFERROR(VLOOKUP($B378,ROOST_SITE_INFO!$B$3:$S$501,7,FALSE),"")))</f>
        <v/>
      </c>
      <c r="Q378" s="182" t="str">
        <f>IF($B378="","",(IFERROR(VLOOKUP($B378,ROOST_SITE_INFO!$B$3:$S$501,8,FALSE),"")))</f>
        <v/>
      </c>
      <c r="R378" s="182" t="str">
        <f>IF($B378="","",(IFERROR(VLOOKUP($B378,ROOST_SITE_INFO!$B$3:$S$501,9,FALSE),"")))</f>
        <v/>
      </c>
      <c r="S378" s="182" t="str">
        <f>IF($B378="","",(IFERROR(VLOOKUP($B378,ROOST_SITE_INFO!$B$3:$S$501,10,FALSE),"")))</f>
        <v/>
      </c>
      <c r="T378" s="182" t="str">
        <f>IF($B378="","",(IFERROR(VLOOKUP($B378,ROOST_SITE_INFO!$B$3:$S$501,11,FALSE),"")))</f>
        <v/>
      </c>
      <c r="U378" s="182" t="str">
        <f>IF($B378="","",(IFERROR(VLOOKUP($B378,ROOST_SITE_INFO!$B$3:$S$501,12,FALSE),"")))</f>
        <v/>
      </c>
      <c r="V378" s="182" t="str">
        <f>IF($B378="","",(IFERROR(VLOOKUP($B378,ROOST_SITE_INFO!$B$3:$S$501,13,FALSE),"")))</f>
        <v/>
      </c>
      <c r="W378" s="182" t="str">
        <f>IF($B378="","",(IFERROR(VLOOKUP($B378,ROOST_SITE_INFO!$B$3:$S$501,14,FALSE),"")))</f>
        <v/>
      </c>
      <c r="X378" s="182" t="str">
        <f>IF($B378="","",(IFERROR(VLOOKUP($B378,ROOST_SITE_INFO!$B$3:$S$501,15,FALSE),"")))</f>
        <v/>
      </c>
      <c r="Y378" s="182" t="str">
        <f>IF($B378="","",(IFERROR(VLOOKUP($B378,ROOST_SITE_INFO!$B$3:$S$501,16,FALSE),"")))</f>
        <v/>
      </c>
      <c r="Z378" s="182" t="str">
        <f>IF($B378="","",(IFERROR(VLOOKUP($B378,ROOST_SITE_INFO!$B$3:$S$501,17,FALSE),"")))</f>
        <v/>
      </c>
      <c r="AA378" s="182" t="str">
        <f>IF($B378="","",(IFERROR(VLOOKUP($B378,ROOST_SITE_INFO!$B$3:$S$501,18,FALSE),"")))</f>
        <v/>
      </c>
    </row>
    <row r="379" spans="1:27" x14ac:dyDescent="0.25">
      <c r="A379" s="180" t="str">
        <f>IF(ROOST_COUNT!B378=0,"",ROOST_COUNT!B378)</f>
        <v/>
      </c>
      <c r="B379" s="180" t="str">
        <f>IF(ROOST_COUNT!D378=0,"",ROOST_COUNT!D378)</f>
        <v/>
      </c>
      <c r="C379" s="180" t="str">
        <f>IF(ROOST_COUNT!C378=0,"",ROOST_COUNT!C378)</f>
        <v/>
      </c>
      <c r="D379" s="180" t="str">
        <f>IF(ROOST_COUNT!E378=0,"",ROOST_COUNT!E378)</f>
        <v/>
      </c>
      <c r="E379" s="181" t="str">
        <f>IF(ROOST_COUNT!F378=0,"",ROOST_COUNT!F378)</f>
        <v/>
      </c>
      <c r="F379" s="181" t="str">
        <f>IF(ROOST_COUNT!A378=0,"",ROOST_COUNT!A378)</f>
        <v/>
      </c>
      <c r="G379" s="182" t="str">
        <f>IF(ROOST_COUNT!G378=0,"",ROOST_COUNT!G378)</f>
        <v/>
      </c>
      <c r="H379" s="181" t="str">
        <f>IFERROR(VLOOKUP($A379,CAPTURE_DATA!$P$4:$T$500,3,FALSE),"")</f>
        <v/>
      </c>
      <c r="I379" s="181" t="str">
        <f>IFERROR(VLOOKUP($A379,CAPTURE_DATA!$P$4:$T$500,4,FALSE),"")</f>
        <v/>
      </c>
      <c r="J379" s="181" t="str">
        <f>IFERROR(VLOOKUP($A379,CAPTURE_DATA!$P$4:$T$500,5,FALSE),"")</f>
        <v/>
      </c>
      <c r="K379" s="181" t="str">
        <f>IFERROR(VLOOKUP($A379,CAPTURE_DATA!$P$4:$AC$500,14,FALSE),"")</f>
        <v/>
      </c>
      <c r="L379" s="182" t="str">
        <f>IF($B379="","",(IFERROR(VLOOKUP($B379,ROOST_SITE_INFO!$B$3:$S$501,3,FALSE),"")))</f>
        <v/>
      </c>
      <c r="M379" s="182" t="str">
        <f>IF($B379="","",(IFERROR(VLOOKUP($B379,ROOST_SITE_INFO!$B$3:$S$501,4,FALSE),"")))</f>
        <v/>
      </c>
      <c r="N379" s="182" t="str">
        <f>IF($B379="","",(IFERROR(VLOOKUP($B379,ROOST_SITE_INFO!$B$3:$S$501,5,FALSE),"")))</f>
        <v/>
      </c>
      <c r="O379" s="182" t="str">
        <f>IF($B379="","",(IFERROR(VLOOKUP($B379,ROOST_SITE_INFO!$B$3:$S$501,6,FALSE),"")))</f>
        <v/>
      </c>
      <c r="P379" s="182" t="str">
        <f>IF($B379="","",(IFERROR(VLOOKUP($B379,ROOST_SITE_INFO!$B$3:$S$501,7,FALSE),"")))</f>
        <v/>
      </c>
      <c r="Q379" s="182" t="str">
        <f>IF($B379="","",(IFERROR(VLOOKUP($B379,ROOST_SITE_INFO!$B$3:$S$501,8,FALSE),"")))</f>
        <v/>
      </c>
      <c r="R379" s="182" t="str">
        <f>IF($B379="","",(IFERROR(VLOOKUP($B379,ROOST_SITE_INFO!$B$3:$S$501,9,FALSE),"")))</f>
        <v/>
      </c>
      <c r="S379" s="182" t="str">
        <f>IF($B379="","",(IFERROR(VLOOKUP($B379,ROOST_SITE_INFO!$B$3:$S$501,10,FALSE),"")))</f>
        <v/>
      </c>
      <c r="T379" s="182" t="str">
        <f>IF($B379="","",(IFERROR(VLOOKUP($B379,ROOST_SITE_INFO!$B$3:$S$501,11,FALSE),"")))</f>
        <v/>
      </c>
      <c r="U379" s="182" t="str">
        <f>IF($B379="","",(IFERROR(VLOOKUP($B379,ROOST_SITE_INFO!$B$3:$S$501,12,FALSE),"")))</f>
        <v/>
      </c>
      <c r="V379" s="182" t="str">
        <f>IF($B379="","",(IFERROR(VLOOKUP($B379,ROOST_SITE_INFO!$B$3:$S$501,13,FALSE),"")))</f>
        <v/>
      </c>
      <c r="W379" s="182" t="str">
        <f>IF($B379="","",(IFERROR(VLOOKUP($B379,ROOST_SITE_INFO!$B$3:$S$501,14,FALSE),"")))</f>
        <v/>
      </c>
      <c r="X379" s="182" t="str">
        <f>IF($B379="","",(IFERROR(VLOOKUP($B379,ROOST_SITE_INFO!$B$3:$S$501,15,FALSE),"")))</f>
        <v/>
      </c>
      <c r="Y379" s="182" t="str">
        <f>IF($B379="","",(IFERROR(VLOOKUP($B379,ROOST_SITE_INFO!$B$3:$S$501,16,FALSE),"")))</f>
        <v/>
      </c>
      <c r="Z379" s="182" t="str">
        <f>IF($B379="","",(IFERROR(VLOOKUP($B379,ROOST_SITE_INFO!$B$3:$S$501,17,FALSE),"")))</f>
        <v/>
      </c>
      <c r="AA379" s="182" t="str">
        <f>IF($B379="","",(IFERROR(VLOOKUP($B379,ROOST_SITE_INFO!$B$3:$S$501,18,FALSE),"")))</f>
        <v/>
      </c>
    </row>
    <row r="380" spans="1:27" x14ac:dyDescent="0.25">
      <c r="A380" s="180" t="str">
        <f>IF(ROOST_COUNT!B379=0,"",ROOST_COUNT!B379)</f>
        <v/>
      </c>
      <c r="B380" s="180" t="str">
        <f>IF(ROOST_COUNT!D379=0,"",ROOST_COUNT!D379)</f>
        <v/>
      </c>
      <c r="C380" s="180" t="str">
        <f>IF(ROOST_COUNT!C379=0,"",ROOST_COUNT!C379)</f>
        <v/>
      </c>
      <c r="D380" s="180" t="str">
        <f>IF(ROOST_COUNT!E379=0,"",ROOST_COUNT!E379)</f>
        <v/>
      </c>
      <c r="E380" s="181" t="str">
        <f>IF(ROOST_COUNT!F379=0,"",ROOST_COUNT!F379)</f>
        <v/>
      </c>
      <c r="F380" s="181" t="str">
        <f>IF(ROOST_COUNT!A379=0,"",ROOST_COUNT!A379)</f>
        <v/>
      </c>
      <c r="G380" s="182" t="str">
        <f>IF(ROOST_COUNT!G379=0,"",ROOST_COUNT!G379)</f>
        <v/>
      </c>
      <c r="H380" s="181" t="str">
        <f>IFERROR(VLOOKUP($A380,CAPTURE_DATA!$P$4:$T$500,3,FALSE),"")</f>
        <v/>
      </c>
      <c r="I380" s="181" t="str">
        <f>IFERROR(VLOOKUP($A380,CAPTURE_DATA!$P$4:$T$500,4,FALSE),"")</f>
        <v/>
      </c>
      <c r="J380" s="181" t="str">
        <f>IFERROR(VLOOKUP($A380,CAPTURE_DATA!$P$4:$T$500,5,FALSE),"")</f>
        <v/>
      </c>
      <c r="K380" s="181" t="str">
        <f>IFERROR(VLOOKUP($A380,CAPTURE_DATA!$P$4:$AC$500,14,FALSE),"")</f>
        <v/>
      </c>
      <c r="L380" s="182" t="str">
        <f>IF($B380="","",(IFERROR(VLOOKUP($B380,ROOST_SITE_INFO!$B$3:$S$501,3,FALSE),"")))</f>
        <v/>
      </c>
      <c r="M380" s="182" t="str">
        <f>IF($B380="","",(IFERROR(VLOOKUP($B380,ROOST_SITE_INFO!$B$3:$S$501,4,FALSE),"")))</f>
        <v/>
      </c>
      <c r="N380" s="182" t="str">
        <f>IF($B380="","",(IFERROR(VLOOKUP($B380,ROOST_SITE_INFO!$B$3:$S$501,5,FALSE),"")))</f>
        <v/>
      </c>
      <c r="O380" s="182" t="str">
        <f>IF($B380="","",(IFERROR(VLOOKUP($B380,ROOST_SITE_INFO!$B$3:$S$501,6,FALSE),"")))</f>
        <v/>
      </c>
      <c r="P380" s="182" t="str">
        <f>IF($B380="","",(IFERROR(VLOOKUP($B380,ROOST_SITE_INFO!$B$3:$S$501,7,FALSE),"")))</f>
        <v/>
      </c>
      <c r="Q380" s="182" t="str">
        <f>IF($B380="","",(IFERROR(VLOOKUP($B380,ROOST_SITE_INFO!$B$3:$S$501,8,FALSE),"")))</f>
        <v/>
      </c>
      <c r="R380" s="182" t="str">
        <f>IF($B380="","",(IFERROR(VLOOKUP($B380,ROOST_SITE_INFO!$B$3:$S$501,9,FALSE),"")))</f>
        <v/>
      </c>
      <c r="S380" s="182" t="str">
        <f>IF($B380="","",(IFERROR(VLOOKUP($B380,ROOST_SITE_INFO!$B$3:$S$501,10,FALSE),"")))</f>
        <v/>
      </c>
      <c r="T380" s="182" t="str">
        <f>IF($B380="","",(IFERROR(VLOOKUP($B380,ROOST_SITE_INFO!$B$3:$S$501,11,FALSE),"")))</f>
        <v/>
      </c>
      <c r="U380" s="182" t="str">
        <f>IF($B380="","",(IFERROR(VLOOKUP($B380,ROOST_SITE_INFO!$B$3:$S$501,12,FALSE),"")))</f>
        <v/>
      </c>
      <c r="V380" s="182" t="str">
        <f>IF($B380="","",(IFERROR(VLOOKUP($B380,ROOST_SITE_INFO!$B$3:$S$501,13,FALSE),"")))</f>
        <v/>
      </c>
      <c r="W380" s="182" t="str">
        <f>IF($B380="","",(IFERROR(VLOOKUP($B380,ROOST_SITE_INFO!$B$3:$S$501,14,FALSE),"")))</f>
        <v/>
      </c>
      <c r="X380" s="182" t="str">
        <f>IF($B380="","",(IFERROR(VLOOKUP($B380,ROOST_SITE_INFO!$B$3:$S$501,15,FALSE),"")))</f>
        <v/>
      </c>
      <c r="Y380" s="182" t="str">
        <f>IF($B380="","",(IFERROR(VLOOKUP($B380,ROOST_SITE_INFO!$B$3:$S$501,16,FALSE),"")))</f>
        <v/>
      </c>
      <c r="Z380" s="182" t="str">
        <f>IF($B380="","",(IFERROR(VLOOKUP($B380,ROOST_SITE_INFO!$B$3:$S$501,17,FALSE),"")))</f>
        <v/>
      </c>
      <c r="AA380" s="182" t="str">
        <f>IF($B380="","",(IFERROR(VLOOKUP($B380,ROOST_SITE_INFO!$B$3:$S$501,18,FALSE),"")))</f>
        <v/>
      </c>
    </row>
    <row r="381" spans="1:27" x14ac:dyDescent="0.25">
      <c r="A381" s="180" t="str">
        <f>IF(ROOST_COUNT!B380=0,"",ROOST_COUNT!B380)</f>
        <v/>
      </c>
      <c r="B381" s="180" t="str">
        <f>IF(ROOST_COUNT!D380=0,"",ROOST_COUNT!D380)</f>
        <v/>
      </c>
      <c r="C381" s="180" t="str">
        <f>IF(ROOST_COUNT!C380=0,"",ROOST_COUNT!C380)</f>
        <v/>
      </c>
      <c r="D381" s="180" t="str">
        <f>IF(ROOST_COUNT!E380=0,"",ROOST_COUNT!E380)</f>
        <v/>
      </c>
      <c r="E381" s="181" t="str">
        <f>IF(ROOST_COUNT!F380=0,"",ROOST_COUNT!F380)</f>
        <v/>
      </c>
      <c r="F381" s="181" t="str">
        <f>IF(ROOST_COUNT!A380=0,"",ROOST_COUNT!A380)</f>
        <v/>
      </c>
      <c r="G381" s="182" t="str">
        <f>IF(ROOST_COUNT!G380=0,"",ROOST_COUNT!G380)</f>
        <v/>
      </c>
      <c r="H381" s="181" t="str">
        <f>IFERROR(VLOOKUP($A381,CAPTURE_DATA!$P$4:$T$500,3,FALSE),"")</f>
        <v/>
      </c>
      <c r="I381" s="181" t="str">
        <f>IFERROR(VLOOKUP($A381,CAPTURE_DATA!$P$4:$T$500,4,FALSE),"")</f>
        <v/>
      </c>
      <c r="J381" s="181" t="str">
        <f>IFERROR(VLOOKUP($A381,CAPTURE_DATA!$P$4:$T$500,5,FALSE),"")</f>
        <v/>
      </c>
      <c r="K381" s="181" t="str">
        <f>IFERROR(VLOOKUP($A381,CAPTURE_DATA!$P$4:$AC$500,14,FALSE),"")</f>
        <v/>
      </c>
      <c r="L381" s="182" t="str">
        <f>IF($B381="","",(IFERROR(VLOOKUP($B381,ROOST_SITE_INFO!$B$3:$S$501,3,FALSE),"")))</f>
        <v/>
      </c>
      <c r="M381" s="182" t="str">
        <f>IF($B381="","",(IFERROR(VLOOKUP($B381,ROOST_SITE_INFO!$B$3:$S$501,4,FALSE),"")))</f>
        <v/>
      </c>
      <c r="N381" s="182" t="str">
        <f>IF($B381="","",(IFERROR(VLOOKUP($B381,ROOST_SITE_INFO!$B$3:$S$501,5,FALSE),"")))</f>
        <v/>
      </c>
      <c r="O381" s="182" t="str">
        <f>IF($B381="","",(IFERROR(VLOOKUP($B381,ROOST_SITE_INFO!$B$3:$S$501,6,FALSE),"")))</f>
        <v/>
      </c>
      <c r="P381" s="182" t="str">
        <f>IF($B381="","",(IFERROR(VLOOKUP($B381,ROOST_SITE_INFO!$B$3:$S$501,7,FALSE),"")))</f>
        <v/>
      </c>
      <c r="Q381" s="182" t="str">
        <f>IF($B381="","",(IFERROR(VLOOKUP($B381,ROOST_SITE_INFO!$B$3:$S$501,8,FALSE),"")))</f>
        <v/>
      </c>
      <c r="R381" s="182" t="str">
        <f>IF($B381="","",(IFERROR(VLOOKUP($B381,ROOST_SITE_INFO!$B$3:$S$501,9,FALSE),"")))</f>
        <v/>
      </c>
      <c r="S381" s="182" t="str">
        <f>IF($B381="","",(IFERROR(VLOOKUP($B381,ROOST_SITE_INFO!$B$3:$S$501,10,FALSE),"")))</f>
        <v/>
      </c>
      <c r="T381" s="182" t="str">
        <f>IF($B381="","",(IFERROR(VLOOKUP($B381,ROOST_SITE_INFO!$B$3:$S$501,11,FALSE),"")))</f>
        <v/>
      </c>
      <c r="U381" s="182" t="str">
        <f>IF($B381="","",(IFERROR(VLOOKUP($B381,ROOST_SITE_INFO!$B$3:$S$501,12,FALSE),"")))</f>
        <v/>
      </c>
      <c r="V381" s="182" t="str">
        <f>IF($B381="","",(IFERROR(VLOOKUP($B381,ROOST_SITE_INFO!$B$3:$S$501,13,FALSE),"")))</f>
        <v/>
      </c>
      <c r="W381" s="182" t="str">
        <f>IF($B381="","",(IFERROR(VLOOKUP($B381,ROOST_SITE_INFO!$B$3:$S$501,14,FALSE),"")))</f>
        <v/>
      </c>
      <c r="X381" s="182" t="str">
        <f>IF($B381="","",(IFERROR(VLOOKUP($B381,ROOST_SITE_INFO!$B$3:$S$501,15,FALSE),"")))</f>
        <v/>
      </c>
      <c r="Y381" s="182" t="str">
        <f>IF($B381="","",(IFERROR(VLOOKUP($B381,ROOST_SITE_INFO!$B$3:$S$501,16,FALSE),"")))</f>
        <v/>
      </c>
      <c r="Z381" s="182" t="str">
        <f>IF($B381="","",(IFERROR(VLOOKUP($B381,ROOST_SITE_INFO!$B$3:$S$501,17,FALSE),"")))</f>
        <v/>
      </c>
      <c r="AA381" s="182" t="str">
        <f>IF($B381="","",(IFERROR(VLOOKUP($B381,ROOST_SITE_INFO!$B$3:$S$501,18,FALSE),"")))</f>
        <v/>
      </c>
    </row>
    <row r="382" spans="1:27" x14ac:dyDescent="0.25">
      <c r="A382" s="180" t="str">
        <f>IF(ROOST_COUNT!B381=0,"",ROOST_COUNT!B381)</f>
        <v/>
      </c>
      <c r="B382" s="180" t="str">
        <f>IF(ROOST_COUNT!D381=0,"",ROOST_COUNT!D381)</f>
        <v/>
      </c>
      <c r="C382" s="180" t="str">
        <f>IF(ROOST_COUNT!C381=0,"",ROOST_COUNT!C381)</f>
        <v/>
      </c>
      <c r="D382" s="180" t="str">
        <f>IF(ROOST_COUNT!E381=0,"",ROOST_COUNT!E381)</f>
        <v/>
      </c>
      <c r="E382" s="181" t="str">
        <f>IF(ROOST_COUNT!F381=0,"",ROOST_COUNT!F381)</f>
        <v/>
      </c>
      <c r="F382" s="181" t="str">
        <f>IF(ROOST_COUNT!A381=0,"",ROOST_COUNT!A381)</f>
        <v/>
      </c>
      <c r="G382" s="182" t="str">
        <f>IF(ROOST_COUNT!G381=0,"",ROOST_COUNT!G381)</f>
        <v/>
      </c>
      <c r="H382" s="181" t="str">
        <f>IFERROR(VLOOKUP($A382,CAPTURE_DATA!$P$4:$T$500,3,FALSE),"")</f>
        <v/>
      </c>
      <c r="I382" s="181" t="str">
        <f>IFERROR(VLOOKUP($A382,CAPTURE_DATA!$P$4:$T$500,4,FALSE),"")</f>
        <v/>
      </c>
      <c r="J382" s="181" t="str">
        <f>IFERROR(VLOOKUP($A382,CAPTURE_DATA!$P$4:$T$500,5,FALSE),"")</f>
        <v/>
      </c>
      <c r="K382" s="181" t="str">
        <f>IFERROR(VLOOKUP($A382,CAPTURE_DATA!$P$4:$AC$500,14,FALSE),"")</f>
        <v/>
      </c>
      <c r="L382" s="182" t="str">
        <f>IF($B382="","",(IFERROR(VLOOKUP($B382,ROOST_SITE_INFO!$B$3:$S$501,3,FALSE),"")))</f>
        <v/>
      </c>
      <c r="M382" s="182" t="str">
        <f>IF($B382="","",(IFERROR(VLOOKUP($B382,ROOST_SITE_INFO!$B$3:$S$501,4,FALSE),"")))</f>
        <v/>
      </c>
      <c r="N382" s="182" t="str">
        <f>IF($B382="","",(IFERROR(VLOOKUP($B382,ROOST_SITE_INFO!$B$3:$S$501,5,FALSE),"")))</f>
        <v/>
      </c>
      <c r="O382" s="182" t="str">
        <f>IF($B382="","",(IFERROR(VLOOKUP($B382,ROOST_SITE_INFO!$B$3:$S$501,6,FALSE),"")))</f>
        <v/>
      </c>
      <c r="P382" s="182" t="str">
        <f>IF($B382="","",(IFERROR(VLOOKUP($B382,ROOST_SITE_INFO!$B$3:$S$501,7,FALSE),"")))</f>
        <v/>
      </c>
      <c r="Q382" s="182" t="str">
        <f>IF($B382="","",(IFERROR(VLOOKUP($B382,ROOST_SITE_INFO!$B$3:$S$501,8,FALSE),"")))</f>
        <v/>
      </c>
      <c r="R382" s="182" t="str">
        <f>IF($B382="","",(IFERROR(VLOOKUP($B382,ROOST_SITE_INFO!$B$3:$S$501,9,FALSE),"")))</f>
        <v/>
      </c>
      <c r="S382" s="182" t="str">
        <f>IF($B382="","",(IFERROR(VLOOKUP($B382,ROOST_SITE_INFO!$B$3:$S$501,10,FALSE),"")))</f>
        <v/>
      </c>
      <c r="T382" s="182" t="str">
        <f>IF($B382="","",(IFERROR(VLOOKUP($B382,ROOST_SITE_INFO!$B$3:$S$501,11,FALSE),"")))</f>
        <v/>
      </c>
      <c r="U382" s="182" t="str">
        <f>IF($B382="","",(IFERROR(VLOOKUP($B382,ROOST_SITE_INFO!$B$3:$S$501,12,FALSE),"")))</f>
        <v/>
      </c>
      <c r="V382" s="182" t="str">
        <f>IF($B382="","",(IFERROR(VLOOKUP($B382,ROOST_SITE_INFO!$B$3:$S$501,13,FALSE),"")))</f>
        <v/>
      </c>
      <c r="W382" s="182" t="str">
        <f>IF($B382="","",(IFERROR(VLOOKUP($B382,ROOST_SITE_INFO!$B$3:$S$501,14,FALSE),"")))</f>
        <v/>
      </c>
      <c r="X382" s="182" t="str">
        <f>IF($B382="","",(IFERROR(VLOOKUP($B382,ROOST_SITE_INFO!$B$3:$S$501,15,FALSE),"")))</f>
        <v/>
      </c>
      <c r="Y382" s="182" t="str">
        <f>IF($B382="","",(IFERROR(VLOOKUP($B382,ROOST_SITE_INFO!$B$3:$S$501,16,FALSE),"")))</f>
        <v/>
      </c>
      <c r="Z382" s="182" t="str">
        <f>IF($B382="","",(IFERROR(VLOOKUP($B382,ROOST_SITE_INFO!$B$3:$S$501,17,FALSE),"")))</f>
        <v/>
      </c>
      <c r="AA382" s="182" t="str">
        <f>IF($B382="","",(IFERROR(VLOOKUP($B382,ROOST_SITE_INFO!$B$3:$S$501,18,FALSE),"")))</f>
        <v/>
      </c>
    </row>
    <row r="383" spans="1:27" x14ac:dyDescent="0.25">
      <c r="A383" s="180" t="str">
        <f>IF(ROOST_COUNT!B382=0,"",ROOST_COUNT!B382)</f>
        <v/>
      </c>
      <c r="B383" s="180" t="str">
        <f>IF(ROOST_COUNT!D382=0,"",ROOST_COUNT!D382)</f>
        <v/>
      </c>
      <c r="C383" s="180" t="str">
        <f>IF(ROOST_COUNT!C382=0,"",ROOST_COUNT!C382)</f>
        <v/>
      </c>
      <c r="D383" s="180" t="str">
        <f>IF(ROOST_COUNT!E382=0,"",ROOST_COUNT!E382)</f>
        <v/>
      </c>
      <c r="E383" s="181" t="str">
        <f>IF(ROOST_COUNT!F382=0,"",ROOST_COUNT!F382)</f>
        <v/>
      </c>
      <c r="F383" s="181" t="str">
        <f>IF(ROOST_COUNT!A382=0,"",ROOST_COUNT!A382)</f>
        <v/>
      </c>
      <c r="G383" s="182" t="str">
        <f>IF(ROOST_COUNT!G382=0,"",ROOST_COUNT!G382)</f>
        <v/>
      </c>
      <c r="H383" s="181" t="str">
        <f>IFERROR(VLOOKUP($A383,CAPTURE_DATA!$P$4:$T$500,3,FALSE),"")</f>
        <v/>
      </c>
      <c r="I383" s="181" t="str">
        <f>IFERROR(VLOOKUP($A383,CAPTURE_DATA!$P$4:$T$500,4,FALSE),"")</f>
        <v/>
      </c>
      <c r="J383" s="181" t="str">
        <f>IFERROR(VLOOKUP($A383,CAPTURE_DATA!$P$4:$T$500,5,FALSE),"")</f>
        <v/>
      </c>
      <c r="K383" s="181" t="str">
        <f>IFERROR(VLOOKUP($A383,CAPTURE_DATA!$P$4:$AC$500,14,FALSE),"")</f>
        <v/>
      </c>
      <c r="L383" s="182" t="str">
        <f>IF($B383="","",(IFERROR(VLOOKUP($B383,ROOST_SITE_INFO!$B$3:$S$501,3,FALSE),"")))</f>
        <v/>
      </c>
      <c r="M383" s="182" t="str">
        <f>IF($B383="","",(IFERROR(VLOOKUP($B383,ROOST_SITE_INFO!$B$3:$S$501,4,FALSE),"")))</f>
        <v/>
      </c>
      <c r="N383" s="182" t="str">
        <f>IF($B383="","",(IFERROR(VLOOKUP($B383,ROOST_SITE_INFO!$B$3:$S$501,5,FALSE),"")))</f>
        <v/>
      </c>
      <c r="O383" s="182" t="str">
        <f>IF($B383="","",(IFERROR(VLOOKUP($B383,ROOST_SITE_INFO!$B$3:$S$501,6,FALSE),"")))</f>
        <v/>
      </c>
      <c r="P383" s="182" t="str">
        <f>IF($B383="","",(IFERROR(VLOOKUP($B383,ROOST_SITE_INFO!$B$3:$S$501,7,FALSE),"")))</f>
        <v/>
      </c>
      <c r="Q383" s="182" t="str">
        <f>IF($B383="","",(IFERROR(VLOOKUP($B383,ROOST_SITE_INFO!$B$3:$S$501,8,FALSE),"")))</f>
        <v/>
      </c>
      <c r="R383" s="182" t="str">
        <f>IF($B383="","",(IFERROR(VLOOKUP($B383,ROOST_SITE_INFO!$B$3:$S$501,9,FALSE),"")))</f>
        <v/>
      </c>
      <c r="S383" s="182" t="str">
        <f>IF($B383="","",(IFERROR(VLOOKUP($B383,ROOST_SITE_INFO!$B$3:$S$501,10,FALSE),"")))</f>
        <v/>
      </c>
      <c r="T383" s="182" t="str">
        <f>IF($B383="","",(IFERROR(VLOOKUP($B383,ROOST_SITE_INFO!$B$3:$S$501,11,FALSE),"")))</f>
        <v/>
      </c>
      <c r="U383" s="182" t="str">
        <f>IF($B383="","",(IFERROR(VLOOKUP($B383,ROOST_SITE_INFO!$B$3:$S$501,12,FALSE),"")))</f>
        <v/>
      </c>
      <c r="V383" s="182" t="str">
        <f>IF($B383="","",(IFERROR(VLOOKUP($B383,ROOST_SITE_INFO!$B$3:$S$501,13,FALSE),"")))</f>
        <v/>
      </c>
      <c r="W383" s="182" t="str">
        <f>IF($B383="","",(IFERROR(VLOOKUP($B383,ROOST_SITE_INFO!$B$3:$S$501,14,FALSE),"")))</f>
        <v/>
      </c>
      <c r="X383" s="182" t="str">
        <f>IF($B383="","",(IFERROR(VLOOKUP($B383,ROOST_SITE_INFO!$B$3:$S$501,15,FALSE),"")))</f>
        <v/>
      </c>
      <c r="Y383" s="182" t="str">
        <f>IF($B383="","",(IFERROR(VLOOKUP($B383,ROOST_SITE_INFO!$B$3:$S$501,16,FALSE),"")))</f>
        <v/>
      </c>
      <c r="Z383" s="182" t="str">
        <f>IF($B383="","",(IFERROR(VLOOKUP($B383,ROOST_SITE_INFO!$B$3:$S$501,17,FALSE),"")))</f>
        <v/>
      </c>
      <c r="AA383" s="182" t="str">
        <f>IF($B383="","",(IFERROR(VLOOKUP($B383,ROOST_SITE_INFO!$B$3:$S$501,18,FALSE),"")))</f>
        <v/>
      </c>
    </row>
    <row r="384" spans="1:27" x14ac:dyDescent="0.25">
      <c r="A384" s="180" t="str">
        <f>IF(ROOST_COUNT!B383=0,"",ROOST_COUNT!B383)</f>
        <v/>
      </c>
      <c r="B384" s="180" t="str">
        <f>IF(ROOST_COUNT!D383=0,"",ROOST_COUNT!D383)</f>
        <v/>
      </c>
      <c r="C384" s="180" t="str">
        <f>IF(ROOST_COUNT!C383=0,"",ROOST_COUNT!C383)</f>
        <v/>
      </c>
      <c r="D384" s="180" t="str">
        <f>IF(ROOST_COUNT!E383=0,"",ROOST_COUNT!E383)</f>
        <v/>
      </c>
      <c r="E384" s="181" t="str">
        <f>IF(ROOST_COUNT!F383=0,"",ROOST_COUNT!F383)</f>
        <v/>
      </c>
      <c r="F384" s="181" t="str">
        <f>IF(ROOST_COUNT!A383=0,"",ROOST_COUNT!A383)</f>
        <v/>
      </c>
      <c r="G384" s="182" t="str">
        <f>IF(ROOST_COUNT!G383=0,"",ROOST_COUNT!G383)</f>
        <v/>
      </c>
      <c r="H384" s="181" t="str">
        <f>IFERROR(VLOOKUP($A384,CAPTURE_DATA!$P$4:$T$500,3,FALSE),"")</f>
        <v/>
      </c>
      <c r="I384" s="181" t="str">
        <f>IFERROR(VLOOKUP($A384,CAPTURE_DATA!$P$4:$T$500,4,FALSE),"")</f>
        <v/>
      </c>
      <c r="J384" s="181" t="str">
        <f>IFERROR(VLOOKUP($A384,CAPTURE_DATA!$P$4:$T$500,5,FALSE),"")</f>
        <v/>
      </c>
      <c r="K384" s="181" t="str">
        <f>IFERROR(VLOOKUP($A384,CAPTURE_DATA!$P$4:$AC$500,14,FALSE),"")</f>
        <v/>
      </c>
      <c r="L384" s="182" t="str">
        <f>IF($B384="","",(IFERROR(VLOOKUP($B384,ROOST_SITE_INFO!$B$3:$S$501,3,FALSE),"")))</f>
        <v/>
      </c>
      <c r="M384" s="182" t="str">
        <f>IF($B384="","",(IFERROR(VLOOKUP($B384,ROOST_SITE_INFO!$B$3:$S$501,4,FALSE),"")))</f>
        <v/>
      </c>
      <c r="N384" s="182" t="str">
        <f>IF($B384="","",(IFERROR(VLOOKUP($B384,ROOST_SITE_INFO!$B$3:$S$501,5,FALSE),"")))</f>
        <v/>
      </c>
      <c r="O384" s="182" t="str">
        <f>IF($B384="","",(IFERROR(VLOOKUP($B384,ROOST_SITE_INFO!$B$3:$S$501,6,FALSE),"")))</f>
        <v/>
      </c>
      <c r="P384" s="182" t="str">
        <f>IF($B384="","",(IFERROR(VLOOKUP($B384,ROOST_SITE_INFO!$B$3:$S$501,7,FALSE),"")))</f>
        <v/>
      </c>
      <c r="Q384" s="182" t="str">
        <f>IF($B384="","",(IFERROR(VLOOKUP($B384,ROOST_SITE_INFO!$B$3:$S$501,8,FALSE),"")))</f>
        <v/>
      </c>
      <c r="R384" s="182" t="str">
        <f>IF($B384="","",(IFERROR(VLOOKUP($B384,ROOST_SITE_INFO!$B$3:$S$501,9,FALSE),"")))</f>
        <v/>
      </c>
      <c r="S384" s="182" t="str">
        <f>IF($B384="","",(IFERROR(VLOOKUP($B384,ROOST_SITE_INFO!$B$3:$S$501,10,FALSE),"")))</f>
        <v/>
      </c>
      <c r="T384" s="182" t="str">
        <f>IF($B384="","",(IFERROR(VLOOKUP($B384,ROOST_SITE_INFO!$B$3:$S$501,11,FALSE),"")))</f>
        <v/>
      </c>
      <c r="U384" s="182" t="str">
        <f>IF($B384="","",(IFERROR(VLOOKUP($B384,ROOST_SITE_INFO!$B$3:$S$501,12,FALSE),"")))</f>
        <v/>
      </c>
      <c r="V384" s="182" t="str">
        <f>IF($B384="","",(IFERROR(VLOOKUP($B384,ROOST_SITE_INFO!$B$3:$S$501,13,FALSE),"")))</f>
        <v/>
      </c>
      <c r="W384" s="182" t="str">
        <f>IF($B384="","",(IFERROR(VLOOKUP($B384,ROOST_SITE_INFO!$B$3:$S$501,14,FALSE),"")))</f>
        <v/>
      </c>
      <c r="X384" s="182" t="str">
        <f>IF($B384="","",(IFERROR(VLOOKUP($B384,ROOST_SITE_INFO!$B$3:$S$501,15,FALSE),"")))</f>
        <v/>
      </c>
      <c r="Y384" s="182" t="str">
        <f>IF($B384="","",(IFERROR(VLOOKUP($B384,ROOST_SITE_INFO!$B$3:$S$501,16,FALSE),"")))</f>
        <v/>
      </c>
      <c r="Z384" s="182" t="str">
        <f>IF($B384="","",(IFERROR(VLOOKUP($B384,ROOST_SITE_INFO!$B$3:$S$501,17,FALSE),"")))</f>
        <v/>
      </c>
      <c r="AA384" s="182" t="str">
        <f>IF($B384="","",(IFERROR(VLOOKUP($B384,ROOST_SITE_INFO!$B$3:$S$501,18,FALSE),"")))</f>
        <v/>
      </c>
    </row>
    <row r="385" spans="1:27" x14ac:dyDescent="0.25">
      <c r="A385" s="180" t="str">
        <f>IF(ROOST_COUNT!B384=0,"",ROOST_COUNT!B384)</f>
        <v/>
      </c>
      <c r="B385" s="180" t="str">
        <f>IF(ROOST_COUNT!D384=0,"",ROOST_COUNT!D384)</f>
        <v/>
      </c>
      <c r="C385" s="180" t="str">
        <f>IF(ROOST_COUNT!C384=0,"",ROOST_COUNT!C384)</f>
        <v/>
      </c>
      <c r="D385" s="180" t="str">
        <f>IF(ROOST_COUNT!E384=0,"",ROOST_COUNT!E384)</f>
        <v/>
      </c>
      <c r="E385" s="181" t="str">
        <f>IF(ROOST_COUNT!F384=0,"",ROOST_COUNT!F384)</f>
        <v/>
      </c>
      <c r="F385" s="181" t="str">
        <f>IF(ROOST_COUNT!A384=0,"",ROOST_COUNT!A384)</f>
        <v/>
      </c>
      <c r="G385" s="182" t="str">
        <f>IF(ROOST_COUNT!G384=0,"",ROOST_COUNT!G384)</f>
        <v/>
      </c>
      <c r="H385" s="181" t="str">
        <f>IFERROR(VLOOKUP($A385,CAPTURE_DATA!$P$4:$T$500,3,FALSE),"")</f>
        <v/>
      </c>
      <c r="I385" s="181" t="str">
        <f>IFERROR(VLOOKUP($A385,CAPTURE_DATA!$P$4:$T$500,4,FALSE),"")</f>
        <v/>
      </c>
      <c r="J385" s="181" t="str">
        <f>IFERROR(VLOOKUP($A385,CAPTURE_DATA!$P$4:$T$500,5,FALSE),"")</f>
        <v/>
      </c>
      <c r="K385" s="181" t="str">
        <f>IFERROR(VLOOKUP($A385,CAPTURE_DATA!$P$4:$AC$500,14,FALSE),"")</f>
        <v/>
      </c>
      <c r="L385" s="182" t="str">
        <f>IF($B385="","",(IFERROR(VLOOKUP($B385,ROOST_SITE_INFO!$B$3:$S$501,3,FALSE),"")))</f>
        <v/>
      </c>
      <c r="M385" s="182" t="str">
        <f>IF($B385="","",(IFERROR(VLOOKUP($B385,ROOST_SITE_INFO!$B$3:$S$501,4,FALSE),"")))</f>
        <v/>
      </c>
      <c r="N385" s="182" t="str">
        <f>IF($B385="","",(IFERROR(VLOOKUP($B385,ROOST_SITE_INFO!$B$3:$S$501,5,FALSE),"")))</f>
        <v/>
      </c>
      <c r="O385" s="182" t="str">
        <f>IF($B385="","",(IFERROR(VLOOKUP($B385,ROOST_SITE_INFO!$B$3:$S$501,6,FALSE),"")))</f>
        <v/>
      </c>
      <c r="P385" s="182" t="str">
        <f>IF($B385="","",(IFERROR(VLOOKUP($B385,ROOST_SITE_INFO!$B$3:$S$501,7,FALSE),"")))</f>
        <v/>
      </c>
      <c r="Q385" s="182" t="str">
        <f>IF($B385="","",(IFERROR(VLOOKUP($B385,ROOST_SITE_INFO!$B$3:$S$501,8,FALSE),"")))</f>
        <v/>
      </c>
      <c r="R385" s="182" t="str">
        <f>IF($B385="","",(IFERROR(VLOOKUP($B385,ROOST_SITE_INFO!$B$3:$S$501,9,FALSE),"")))</f>
        <v/>
      </c>
      <c r="S385" s="182" t="str">
        <f>IF($B385="","",(IFERROR(VLOOKUP($B385,ROOST_SITE_INFO!$B$3:$S$501,10,FALSE),"")))</f>
        <v/>
      </c>
      <c r="T385" s="182" t="str">
        <f>IF($B385="","",(IFERROR(VLOOKUP($B385,ROOST_SITE_INFO!$B$3:$S$501,11,FALSE),"")))</f>
        <v/>
      </c>
      <c r="U385" s="182" t="str">
        <f>IF($B385="","",(IFERROR(VLOOKUP($B385,ROOST_SITE_INFO!$B$3:$S$501,12,FALSE),"")))</f>
        <v/>
      </c>
      <c r="V385" s="182" t="str">
        <f>IF($B385="","",(IFERROR(VLOOKUP($B385,ROOST_SITE_INFO!$B$3:$S$501,13,FALSE),"")))</f>
        <v/>
      </c>
      <c r="W385" s="182" t="str">
        <f>IF($B385="","",(IFERROR(VLOOKUP($B385,ROOST_SITE_INFO!$B$3:$S$501,14,FALSE),"")))</f>
        <v/>
      </c>
      <c r="X385" s="182" t="str">
        <f>IF($B385="","",(IFERROR(VLOOKUP($B385,ROOST_SITE_INFO!$B$3:$S$501,15,FALSE),"")))</f>
        <v/>
      </c>
      <c r="Y385" s="182" t="str">
        <f>IF($B385="","",(IFERROR(VLOOKUP($B385,ROOST_SITE_INFO!$B$3:$S$501,16,FALSE),"")))</f>
        <v/>
      </c>
      <c r="Z385" s="182" t="str">
        <f>IF($B385="","",(IFERROR(VLOOKUP($B385,ROOST_SITE_INFO!$B$3:$S$501,17,FALSE),"")))</f>
        <v/>
      </c>
      <c r="AA385" s="182" t="str">
        <f>IF($B385="","",(IFERROR(VLOOKUP($B385,ROOST_SITE_INFO!$B$3:$S$501,18,FALSE),"")))</f>
        <v/>
      </c>
    </row>
    <row r="386" spans="1:27" x14ac:dyDescent="0.25">
      <c r="A386" s="180" t="str">
        <f>IF(ROOST_COUNT!B385=0,"",ROOST_COUNT!B385)</f>
        <v/>
      </c>
      <c r="B386" s="180" t="str">
        <f>IF(ROOST_COUNT!D385=0,"",ROOST_COUNT!D385)</f>
        <v/>
      </c>
      <c r="C386" s="180" t="str">
        <f>IF(ROOST_COUNT!C385=0,"",ROOST_COUNT!C385)</f>
        <v/>
      </c>
      <c r="D386" s="180" t="str">
        <f>IF(ROOST_COUNT!E385=0,"",ROOST_COUNT!E385)</f>
        <v/>
      </c>
      <c r="E386" s="181" t="str">
        <f>IF(ROOST_COUNT!F385=0,"",ROOST_COUNT!F385)</f>
        <v/>
      </c>
      <c r="F386" s="181" t="str">
        <f>IF(ROOST_COUNT!A385=0,"",ROOST_COUNT!A385)</f>
        <v/>
      </c>
      <c r="G386" s="182" t="str">
        <f>IF(ROOST_COUNT!G385=0,"",ROOST_COUNT!G385)</f>
        <v/>
      </c>
      <c r="H386" s="181" t="str">
        <f>IFERROR(VLOOKUP($A386,CAPTURE_DATA!$P$4:$T$500,3,FALSE),"")</f>
        <v/>
      </c>
      <c r="I386" s="181" t="str">
        <f>IFERROR(VLOOKUP($A386,CAPTURE_DATA!$P$4:$T$500,4,FALSE),"")</f>
        <v/>
      </c>
      <c r="J386" s="181" t="str">
        <f>IFERROR(VLOOKUP($A386,CAPTURE_DATA!$P$4:$T$500,5,FALSE),"")</f>
        <v/>
      </c>
      <c r="K386" s="181" t="str">
        <f>IFERROR(VLOOKUP($A386,CAPTURE_DATA!$P$4:$AC$500,14,FALSE),"")</f>
        <v/>
      </c>
      <c r="L386" s="182" t="str">
        <f>IF($B386="","",(IFERROR(VLOOKUP($B386,ROOST_SITE_INFO!$B$3:$S$501,3,FALSE),"")))</f>
        <v/>
      </c>
      <c r="M386" s="182" t="str">
        <f>IF($B386="","",(IFERROR(VLOOKUP($B386,ROOST_SITE_INFO!$B$3:$S$501,4,FALSE),"")))</f>
        <v/>
      </c>
      <c r="N386" s="182" t="str">
        <f>IF($B386="","",(IFERROR(VLOOKUP($B386,ROOST_SITE_INFO!$B$3:$S$501,5,FALSE),"")))</f>
        <v/>
      </c>
      <c r="O386" s="182" t="str">
        <f>IF($B386="","",(IFERROR(VLOOKUP($B386,ROOST_SITE_INFO!$B$3:$S$501,6,FALSE),"")))</f>
        <v/>
      </c>
      <c r="P386" s="182" t="str">
        <f>IF($B386="","",(IFERROR(VLOOKUP($B386,ROOST_SITE_INFO!$B$3:$S$501,7,FALSE),"")))</f>
        <v/>
      </c>
      <c r="Q386" s="182" t="str">
        <f>IF($B386="","",(IFERROR(VLOOKUP($B386,ROOST_SITE_INFO!$B$3:$S$501,8,FALSE),"")))</f>
        <v/>
      </c>
      <c r="R386" s="182" t="str">
        <f>IF($B386="","",(IFERROR(VLOOKUP($B386,ROOST_SITE_INFO!$B$3:$S$501,9,FALSE),"")))</f>
        <v/>
      </c>
      <c r="S386" s="182" t="str">
        <f>IF($B386="","",(IFERROR(VLOOKUP($B386,ROOST_SITE_INFO!$B$3:$S$501,10,FALSE),"")))</f>
        <v/>
      </c>
      <c r="T386" s="182" t="str">
        <f>IF($B386="","",(IFERROR(VLOOKUP($B386,ROOST_SITE_INFO!$B$3:$S$501,11,FALSE),"")))</f>
        <v/>
      </c>
      <c r="U386" s="182" t="str">
        <f>IF($B386="","",(IFERROR(VLOOKUP($B386,ROOST_SITE_INFO!$B$3:$S$501,12,FALSE),"")))</f>
        <v/>
      </c>
      <c r="V386" s="182" t="str">
        <f>IF($B386="","",(IFERROR(VLOOKUP($B386,ROOST_SITE_INFO!$B$3:$S$501,13,FALSE),"")))</f>
        <v/>
      </c>
      <c r="W386" s="182" t="str">
        <f>IF($B386="","",(IFERROR(VLOOKUP($B386,ROOST_SITE_INFO!$B$3:$S$501,14,FALSE),"")))</f>
        <v/>
      </c>
      <c r="X386" s="182" t="str">
        <f>IF($B386="","",(IFERROR(VLOOKUP($B386,ROOST_SITE_INFO!$B$3:$S$501,15,FALSE),"")))</f>
        <v/>
      </c>
      <c r="Y386" s="182" t="str">
        <f>IF($B386="","",(IFERROR(VLOOKUP($B386,ROOST_SITE_INFO!$B$3:$S$501,16,FALSE),"")))</f>
        <v/>
      </c>
      <c r="Z386" s="182" t="str">
        <f>IF($B386="","",(IFERROR(VLOOKUP($B386,ROOST_SITE_INFO!$B$3:$S$501,17,FALSE),"")))</f>
        <v/>
      </c>
      <c r="AA386" s="182" t="str">
        <f>IF($B386="","",(IFERROR(VLOOKUP($B386,ROOST_SITE_INFO!$B$3:$S$501,18,FALSE),"")))</f>
        <v/>
      </c>
    </row>
    <row r="387" spans="1:27" x14ac:dyDescent="0.25">
      <c r="A387" s="180" t="str">
        <f>IF(ROOST_COUNT!B386=0,"",ROOST_COUNT!B386)</f>
        <v/>
      </c>
      <c r="B387" s="180" t="str">
        <f>IF(ROOST_COUNT!D386=0,"",ROOST_COUNT!D386)</f>
        <v/>
      </c>
      <c r="C387" s="180" t="str">
        <f>IF(ROOST_COUNT!C386=0,"",ROOST_COUNT!C386)</f>
        <v/>
      </c>
      <c r="D387" s="180" t="str">
        <f>IF(ROOST_COUNT!E386=0,"",ROOST_COUNT!E386)</f>
        <v/>
      </c>
      <c r="E387" s="181" t="str">
        <f>IF(ROOST_COUNT!F386=0,"",ROOST_COUNT!F386)</f>
        <v/>
      </c>
      <c r="F387" s="181" t="str">
        <f>IF(ROOST_COUNT!A386=0,"",ROOST_COUNT!A386)</f>
        <v/>
      </c>
      <c r="G387" s="182" t="str">
        <f>IF(ROOST_COUNT!G386=0,"",ROOST_COUNT!G386)</f>
        <v/>
      </c>
      <c r="H387" s="181" t="str">
        <f>IFERROR(VLOOKUP($A387,CAPTURE_DATA!$P$4:$T$500,3,FALSE),"")</f>
        <v/>
      </c>
      <c r="I387" s="181" t="str">
        <f>IFERROR(VLOOKUP($A387,CAPTURE_DATA!$P$4:$T$500,4,FALSE),"")</f>
        <v/>
      </c>
      <c r="J387" s="181" t="str">
        <f>IFERROR(VLOOKUP($A387,CAPTURE_DATA!$P$4:$T$500,5,FALSE),"")</f>
        <v/>
      </c>
      <c r="K387" s="181" t="str">
        <f>IFERROR(VLOOKUP($A387,CAPTURE_DATA!$P$4:$AC$500,14,FALSE),"")</f>
        <v/>
      </c>
      <c r="L387" s="182" t="str">
        <f>IF($B387="","",(IFERROR(VLOOKUP($B387,ROOST_SITE_INFO!$B$3:$S$501,3,FALSE),"")))</f>
        <v/>
      </c>
      <c r="M387" s="182" t="str">
        <f>IF($B387="","",(IFERROR(VLOOKUP($B387,ROOST_SITE_INFO!$B$3:$S$501,4,FALSE),"")))</f>
        <v/>
      </c>
      <c r="N387" s="182" t="str">
        <f>IF($B387="","",(IFERROR(VLOOKUP($B387,ROOST_SITE_INFO!$B$3:$S$501,5,FALSE),"")))</f>
        <v/>
      </c>
      <c r="O387" s="182" t="str">
        <f>IF($B387="","",(IFERROR(VLOOKUP($B387,ROOST_SITE_INFO!$B$3:$S$501,6,FALSE),"")))</f>
        <v/>
      </c>
      <c r="P387" s="182" t="str">
        <f>IF($B387="","",(IFERROR(VLOOKUP($B387,ROOST_SITE_INFO!$B$3:$S$501,7,FALSE),"")))</f>
        <v/>
      </c>
      <c r="Q387" s="182" t="str">
        <f>IF($B387="","",(IFERROR(VLOOKUP($B387,ROOST_SITE_INFO!$B$3:$S$501,8,FALSE),"")))</f>
        <v/>
      </c>
      <c r="R387" s="182" t="str">
        <f>IF($B387="","",(IFERROR(VLOOKUP($B387,ROOST_SITE_INFO!$B$3:$S$501,9,FALSE),"")))</f>
        <v/>
      </c>
      <c r="S387" s="182" t="str">
        <f>IF($B387="","",(IFERROR(VLOOKUP($B387,ROOST_SITE_INFO!$B$3:$S$501,10,FALSE),"")))</f>
        <v/>
      </c>
      <c r="T387" s="182" t="str">
        <f>IF($B387="","",(IFERROR(VLOOKUP($B387,ROOST_SITE_INFO!$B$3:$S$501,11,FALSE),"")))</f>
        <v/>
      </c>
      <c r="U387" s="182" t="str">
        <f>IF($B387="","",(IFERROR(VLOOKUP($B387,ROOST_SITE_INFO!$B$3:$S$501,12,FALSE),"")))</f>
        <v/>
      </c>
      <c r="V387" s="182" t="str">
        <f>IF($B387="","",(IFERROR(VLOOKUP($B387,ROOST_SITE_INFO!$B$3:$S$501,13,FALSE),"")))</f>
        <v/>
      </c>
      <c r="W387" s="182" t="str">
        <f>IF($B387="","",(IFERROR(VLOOKUP($B387,ROOST_SITE_INFO!$B$3:$S$501,14,FALSE),"")))</f>
        <v/>
      </c>
      <c r="X387" s="182" t="str">
        <f>IF($B387="","",(IFERROR(VLOOKUP($B387,ROOST_SITE_INFO!$B$3:$S$501,15,FALSE),"")))</f>
        <v/>
      </c>
      <c r="Y387" s="182" t="str">
        <f>IF($B387="","",(IFERROR(VLOOKUP($B387,ROOST_SITE_INFO!$B$3:$S$501,16,FALSE),"")))</f>
        <v/>
      </c>
      <c r="Z387" s="182" t="str">
        <f>IF($B387="","",(IFERROR(VLOOKUP($B387,ROOST_SITE_INFO!$B$3:$S$501,17,FALSE),"")))</f>
        <v/>
      </c>
      <c r="AA387" s="182" t="str">
        <f>IF($B387="","",(IFERROR(VLOOKUP($B387,ROOST_SITE_INFO!$B$3:$S$501,18,FALSE),"")))</f>
        <v/>
      </c>
    </row>
    <row r="388" spans="1:27" x14ac:dyDescent="0.25">
      <c r="A388" s="180" t="str">
        <f>IF(ROOST_COUNT!B387=0,"",ROOST_COUNT!B387)</f>
        <v/>
      </c>
      <c r="B388" s="180" t="str">
        <f>IF(ROOST_COUNT!D387=0,"",ROOST_COUNT!D387)</f>
        <v/>
      </c>
      <c r="C388" s="180" t="str">
        <f>IF(ROOST_COUNT!C387=0,"",ROOST_COUNT!C387)</f>
        <v/>
      </c>
      <c r="D388" s="180" t="str">
        <f>IF(ROOST_COUNT!E387=0,"",ROOST_COUNT!E387)</f>
        <v/>
      </c>
      <c r="E388" s="181" t="str">
        <f>IF(ROOST_COUNT!F387=0,"",ROOST_COUNT!F387)</f>
        <v/>
      </c>
      <c r="F388" s="181" t="str">
        <f>IF(ROOST_COUNT!A387=0,"",ROOST_COUNT!A387)</f>
        <v/>
      </c>
      <c r="G388" s="182" t="str">
        <f>IF(ROOST_COUNT!G387=0,"",ROOST_COUNT!G387)</f>
        <v/>
      </c>
      <c r="H388" s="181" t="str">
        <f>IFERROR(VLOOKUP($A388,CAPTURE_DATA!$P$4:$T$500,3,FALSE),"")</f>
        <v/>
      </c>
      <c r="I388" s="181" t="str">
        <f>IFERROR(VLOOKUP($A388,CAPTURE_DATA!$P$4:$T$500,4,FALSE),"")</f>
        <v/>
      </c>
      <c r="J388" s="181" t="str">
        <f>IFERROR(VLOOKUP($A388,CAPTURE_DATA!$P$4:$T$500,5,FALSE),"")</f>
        <v/>
      </c>
      <c r="K388" s="181" t="str">
        <f>IFERROR(VLOOKUP($A388,CAPTURE_DATA!$P$4:$AC$500,14,FALSE),"")</f>
        <v/>
      </c>
      <c r="L388" s="182" t="str">
        <f>IF($B388="","",(IFERROR(VLOOKUP($B388,ROOST_SITE_INFO!$B$3:$S$501,3,FALSE),"")))</f>
        <v/>
      </c>
      <c r="M388" s="182" t="str">
        <f>IF($B388="","",(IFERROR(VLOOKUP($B388,ROOST_SITE_INFO!$B$3:$S$501,4,FALSE),"")))</f>
        <v/>
      </c>
      <c r="N388" s="182" t="str">
        <f>IF($B388="","",(IFERROR(VLOOKUP($B388,ROOST_SITE_INFO!$B$3:$S$501,5,FALSE),"")))</f>
        <v/>
      </c>
      <c r="O388" s="182" t="str">
        <f>IF($B388="","",(IFERROR(VLOOKUP($B388,ROOST_SITE_INFO!$B$3:$S$501,6,FALSE),"")))</f>
        <v/>
      </c>
      <c r="P388" s="182" t="str">
        <f>IF($B388="","",(IFERROR(VLOOKUP($B388,ROOST_SITE_INFO!$B$3:$S$501,7,FALSE),"")))</f>
        <v/>
      </c>
      <c r="Q388" s="182" t="str">
        <f>IF($B388="","",(IFERROR(VLOOKUP($B388,ROOST_SITE_INFO!$B$3:$S$501,8,FALSE),"")))</f>
        <v/>
      </c>
      <c r="R388" s="182" t="str">
        <f>IF($B388="","",(IFERROR(VLOOKUP($B388,ROOST_SITE_INFO!$B$3:$S$501,9,FALSE),"")))</f>
        <v/>
      </c>
      <c r="S388" s="182" t="str">
        <f>IF($B388="","",(IFERROR(VLOOKUP($B388,ROOST_SITE_INFO!$B$3:$S$501,10,FALSE),"")))</f>
        <v/>
      </c>
      <c r="T388" s="182" t="str">
        <f>IF($B388="","",(IFERROR(VLOOKUP($B388,ROOST_SITE_INFO!$B$3:$S$501,11,FALSE),"")))</f>
        <v/>
      </c>
      <c r="U388" s="182" t="str">
        <f>IF($B388="","",(IFERROR(VLOOKUP($B388,ROOST_SITE_INFO!$B$3:$S$501,12,FALSE),"")))</f>
        <v/>
      </c>
      <c r="V388" s="182" t="str">
        <f>IF($B388="","",(IFERROR(VLOOKUP($B388,ROOST_SITE_INFO!$B$3:$S$501,13,FALSE),"")))</f>
        <v/>
      </c>
      <c r="W388" s="182" t="str">
        <f>IF($B388="","",(IFERROR(VLOOKUP($B388,ROOST_SITE_INFO!$B$3:$S$501,14,FALSE),"")))</f>
        <v/>
      </c>
      <c r="X388" s="182" t="str">
        <f>IF($B388="","",(IFERROR(VLOOKUP($B388,ROOST_SITE_INFO!$B$3:$S$501,15,FALSE),"")))</f>
        <v/>
      </c>
      <c r="Y388" s="182" t="str">
        <f>IF($B388="","",(IFERROR(VLOOKUP($B388,ROOST_SITE_INFO!$B$3:$S$501,16,FALSE),"")))</f>
        <v/>
      </c>
      <c r="Z388" s="182" t="str">
        <f>IF($B388="","",(IFERROR(VLOOKUP($B388,ROOST_SITE_INFO!$B$3:$S$501,17,FALSE),"")))</f>
        <v/>
      </c>
      <c r="AA388" s="182" t="str">
        <f>IF($B388="","",(IFERROR(VLOOKUP($B388,ROOST_SITE_INFO!$B$3:$S$501,18,FALSE),"")))</f>
        <v/>
      </c>
    </row>
    <row r="389" spans="1:27" x14ac:dyDescent="0.25">
      <c r="A389" s="180" t="str">
        <f>IF(ROOST_COUNT!B388=0,"",ROOST_COUNT!B388)</f>
        <v/>
      </c>
      <c r="B389" s="180" t="str">
        <f>IF(ROOST_COUNT!D388=0,"",ROOST_COUNT!D388)</f>
        <v/>
      </c>
      <c r="C389" s="180" t="str">
        <f>IF(ROOST_COUNT!C388=0,"",ROOST_COUNT!C388)</f>
        <v/>
      </c>
      <c r="D389" s="180" t="str">
        <f>IF(ROOST_COUNT!E388=0,"",ROOST_COUNT!E388)</f>
        <v/>
      </c>
      <c r="E389" s="181" t="str">
        <f>IF(ROOST_COUNT!F388=0,"",ROOST_COUNT!F388)</f>
        <v/>
      </c>
      <c r="F389" s="181" t="str">
        <f>IF(ROOST_COUNT!A388=0,"",ROOST_COUNT!A388)</f>
        <v/>
      </c>
      <c r="G389" s="182" t="str">
        <f>IF(ROOST_COUNT!G388=0,"",ROOST_COUNT!G388)</f>
        <v/>
      </c>
      <c r="H389" s="181" t="str">
        <f>IFERROR(VLOOKUP($A389,CAPTURE_DATA!$P$4:$T$500,3,FALSE),"")</f>
        <v/>
      </c>
      <c r="I389" s="181" t="str">
        <f>IFERROR(VLOOKUP($A389,CAPTURE_DATA!$P$4:$T$500,4,FALSE),"")</f>
        <v/>
      </c>
      <c r="J389" s="181" t="str">
        <f>IFERROR(VLOOKUP($A389,CAPTURE_DATA!$P$4:$T$500,5,FALSE),"")</f>
        <v/>
      </c>
      <c r="K389" s="181" t="str">
        <f>IFERROR(VLOOKUP($A389,CAPTURE_DATA!$P$4:$AC$500,14,FALSE),"")</f>
        <v/>
      </c>
      <c r="L389" s="182" t="str">
        <f>IF($B389="","",(IFERROR(VLOOKUP($B389,ROOST_SITE_INFO!$B$3:$S$501,3,FALSE),"")))</f>
        <v/>
      </c>
      <c r="M389" s="182" t="str">
        <f>IF($B389="","",(IFERROR(VLOOKUP($B389,ROOST_SITE_INFO!$B$3:$S$501,4,FALSE),"")))</f>
        <v/>
      </c>
      <c r="N389" s="182" t="str">
        <f>IF($B389="","",(IFERROR(VLOOKUP($B389,ROOST_SITE_INFO!$B$3:$S$501,5,FALSE),"")))</f>
        <v/>
      </c>
      <c r="O389" s="182" t="str">
        <f>IF($B389="","",(IFERROR(VLOOKUP($B389,ROOST_SITE_INFO!$B$3:$S$501,6,FALSE),"")))</f>
        <v/>
      </c>
      <c r="P389" s="182" t="str">
        <f>IF($B389="","",(IFERROR(VLOOKUP($B389,ROOST_SITE_INFO!$B$3:$S$501,7,FALSE),"")))</f>
        <v/>
      </c>
      <c r="Q389" s="182" t="str">
        <f>IF($B389="","",(IFERROR(VLOOKUP($B389,ROOST_SITE_INFO!$B$3:$S$501,8,FALSE),"")))</f>
        <v/>
      </c>
      <c r="R389" s="182" t="str">
        <f>IF($B389="","",(IFERROR(VLOOKUP($B389,ROOST_SITE_INFO!$B$3:$S$501,9,FALSE),"")))</f>
        <v/>
      </c>
      <c r="S389" s="182" t="str">
        <f>IF($B389="","",(IFERROR(VLOOKUP($B389,ROOST_SITE_INFO!$B$3:$S$501,10,FALSE),"")))</f>
        <v/>
      </c>
      <c r="T389" s="182" t="str">
        <f>IF($B389="","",(IFERROR(VLOOKUP($B389,ROOST_SITE_INFO!$B$3:$S$501,11,FALSE),"")))</f>
        <v/>
      </c>
      <c r="U389" s="182" t="str">
        <f>IF($B389="","",(IFERROR(VLOOKUP($B389,ROOST_SITE_INFO!$B$3:$S$501,12,FALSE),"")))</f>
        <v/>
      </c>
      <c r="V389" s="182" t="str">
        <f>IF($B389="","",(IFERROR(VLOOKUP($B389,ROOST_SITE_INFO!$B$3:$S$501,13,FALSE),"")))</f>
        <v/>
      </c>
      <c r="W389" s="182" t="str">
        <f>IF($B389="","",(IFERROR(VLOOKUP($B389,ROOST_SITE_INFO!$B$3:$S$501,14,FALSE),"")))</f>
        <v/>
      </c>
      <c r="X389" s="182" t="str">
        <f>IF($B389="","",(IFERROR(VLOOKUP($B389,ROOST_SITE_INFO!$B$3:$S$501,15,FALSE),"")))</f>
        <v/>
      </c>
      <c r="Y389" s="182" t="str">
        <f>IF($B389="","",(IFERROR(VLOOKUP($B389,ROOST_SITE_INFO!$B$3:$S$501,16,FALSE),"")))</f>
        <v/>
      </c>
      <c r="Z389" s="182" t="str">
        <f>IF($B389="","",(IFERROR(VLOOKUP($B389,ROOST_SITE_INFO!$B$3:$S$501,17,FALSE),"")))</f>
        <v/>
      </c>
      <c r="AA389" s="182" t="str">
        <f>IF($B389="","",(IFERROR(VLOOKUP($B389,ROOST_SITE_INFO!$B$3:$S$501,18,FALSE),"")))</f>
        <v/>
      </c>
    </row>
    <row r="390" spans="1:27" x14ac:dyDescent="0.25">
      <c r="A390" s="180" t="str">
        <f>IF(ROOST_COUNT!B389=0,"",ROOST_COUNT!B389)</f>
        <v/>
      </c>
      <c r="B390" s="180" t="str">
        <f>IF(ROOST_COUNT!D389=0,"",ROOST_COUNT!D389)</f>
        <v/>
      </c>
      <c r="C390" s="180" t="str">
        <f>IF(ROOST_COUNT!C389=0,"",ROOST_COUNT!C389)</f>
        <v/>
      </c>
      <c r="D390" s="180" t="str">
        <f>IF(ROOST_COUNT!E389=0,"",ROOST_COUNT!E389)</f>
        <v/>
      </c>
      <c r="E390" s="181" t="str">
        <f>IF(ROOST_COUNT!F389=0,"",ROOST_COUNT!F389)</f>
        <v/>
      </c>
      <c r="F390" s="181" t="str">
        <f>IF(ROOST_COUNT!A389=0,"",ROOST_COUNT!A389)</f>
        <v/>
      </c>
      <c r="G390" s="182" t="str">
        <f>IF(ROOST_COUNT!G389=0,"",ROOST_COUNT!G389)</f>
        <v/>
      </c>
      <c r="H390" s="181" t="str">
        <f>IFERROR(VLOOKUP($A390,CAPTURE_DATA!$P$4:$T$500,3,FALSE),"")</f>
        <v/>
      </c>
      <c r="I390" s="181" t="str">
        <f>IFERROR(VLOOKUP($A390,CAPTURE_DATA!$P$4:$T$500,4,FALSE),"")</f>
        <v/>
      </c>
      <c r="J390" s="181" t="str">
        <f>IFERROR(VLOOKUP($A390,CAPTURE_DATA!$P$4:$T$500,5,FALSE),"")</f>
        <v/>
      </c>
      <c r="K390" s="181" t="str">
        <f>IFERROR(VLOOKUP($A390,CAPTURE_DATA!$P$4:$AC$500,14,FALSE),"")</f>
        <v/>
      </c>
      <c r="L390" s="182" t="str">
        <f>IF($B390="","",(IFERROR(VLOOKUP($B390,ROOST_SITE_INFO!$B$3:$S$501,3,FALSE),"")))</f>
        <v/>
      </c>
      <c r="M390" s="182" t="str">
        <f>IF($B390="","",(IFERROR(VLOOKUP($B390,ROOST_SITE_INFO!$B$3:$S$501,4,FALSE),"")))</f>
        <v/>
      </c>
      <c r="N390" s="182" t="str">
        <f>IF($B390="","",(IFERROR(VLOOKUP($B390,ROOST_SITE_INFO!$B$3:$S$501,5,FALSE),"")))</f>
        <v/>
      </c>
      <c r="O390" s="182" t="str">
        <f>IF($B390="","",(IFERROR(VLOOKUP($B390,ROOST_SITE_INFO!$B$3:$S$501,6,FALSE),"")))</f>
        <v/>
      </c>
      <c r="P390" s="182" t="str">
        <f>IF($B390="","",(IFERROR(VLOOKUP($B390,ROOST_SITE_INFO!$B$3:$S$501,7,FALSE),"")))</f>
        <v/>
      </c>
      <c r="Q390" s="182" t="str">
        <f>IF($B390="","",(IFERROR(VLOOKUP($B390,ROOST_SITE_INFO!$B$3:$S$501,8,FALSE),"")))</f>
        <v/>
      </c>
      <c r="R390" s="182" t="str">
        <f>IF($B390="","",(IFERROR(VLOOKUP($B390,ROOST_SITE_INFO!$B$3:$S$501,9,FALSE),"")))</f>
        <v/>
      </c>
      <c r="S390" s="182" t="str">
        <f>IF($B390="","",(IFERROR(VLOOKUP($B390,ROOST_SITE_INFO!$B$3:$S$501,10,FALSE),"")))</f>
        <v/>
      </c>
      <c r="T390" s="182" t="str">
        <f>IF($B390="","",(IFERROR(VLOOKUP($B390,ROOST_SITE_INFO!$B$3:$S$501,11,FALSE),"")))</f>
        <v/>
      </c>
      <c r="U390" s="182" t="str">
        <f>IF($B390="","",(IFERROR(VLOOKUP($B390,ROOST_SITE_INFO!$B$3:$S$501,12,FALSE),"")))</f>
        <v/>
      </c>
      <c r="V390" s="182" t="str">
        <f>IF($B390="","",(IFERROR(VLOOKUP($B390,ROOST_SITE_INFO!$B$3:$S$501,13,FALSE),"")))</f>
        <v/>
      </c>
      <c r="W390" s="182" t="str">
        <f>IF($B390="","",(IFERROR(VLOOKUP($B390,ROOST_SITE_INFO!$B$3:$S$501,14,FALSE),"")))</f>
        <v/>
      </c>
      <c r="X390" s="182" t="str">
        <f>IF($B390="","",(IFERROR(VLOOKUP($B390,ROOST_SITE_INFO!$B$3:$S$501,15,FALSE),"")))</f>
        <v/>
      </c>
      <c r="Y390" s="182" t="str">
        <f>IF($B390="","",(IFERROR(VLOOKUP($B390,ROOST_SITE_INFO!$B$3:$S$501,16,FALSE),"")))</f>
        <v/>
      </c>
      <c r="Z390" s="182" t="str">
        <f>IF($B390="","",(IFERROR(VLOOKUP($B390,ROOST_SITE_INFO!$B$3:$S$501,17,FALSE),"")))</f>
        <v/>
      </c>
      <c r="AA390" s="182" t="str">
        <f>IF($B390="","",(IFERROR(VLOOKUP($B390,ROOST_SITE_INFO!$B$3:$S$501,18,FALSE),"")))</f>
        <v/>
      </c>
    </row>
    <row r="391" spans="1:27" x14ac:dyDescent="0.25">
      <c r="A391" s="180" t="str">
        <f>IF(ROOST_COUNT!B390=0,"",ROOST_COUNT!B390)</f>
        <v/>
      </c>
      <c r="B391" s="180" t="str">
        <f>IF(ROOST_COUNT!D390=0,"",ROOST_COUNT!D390)</f>
        <v/>
      </c>
      <c r="C391" s="180" t="str">
        <f>IF(ROOST_COUNT!C390=0,"",ROOST_COUNT!C390)</f>
        <v/>
      </c>
      <c r="D391" s="180" t="str">
        <f>IF(ROOST_COUNT!E390=0,"",ROOST_COUNT!E390)</f>
        <v/>
      </c>
      <c r="E391" s="181" t="str">
        <f>IF(ROOST_COUNT!F390=0,"",ROOST_COUNT!F390)</f>
        <v/>
      </c>
      <c r="F391" s="181" t="str">
        <f>IF(ROOST_COUNT!A390=0,"",ROOST_COUNT!A390)</f>
        <v/>
      </c>
      <c r="G391" s="182" t="str">
        <f>IF(ROOST_COUNT!G390=0,"",ROOST_COUNT!G390)</f>
        <v/>
      </c>
      <c r="H391" s="181" t="str">
        <f>IFERROR(VLOOKUP($A391,CAPTURE_DATA!$P$4:$T$500,3,FALSE),"")</f>
        <v/>
      </c>
      <c r="I391" s="181" t="str">
        <f>IFERROR(VLOOKUP($A391,CAPTURE_DATA!$P$4:$T$500,4,FALSE),"")</f>
        <v/>
      </c>
      <c r="J391" s="181" t="str">
        <f>IFERROR(VLOOKUP($A391,CAPTURE_DATA!$P$4:$T$500,5,FALSE),"")</f>
        <v/>
      </c>
      <c r="K391" s="181" t="str">
        <f>IFERROR(VLOOKUP($A391,CAPTURE_DATA!$P$4:$AC$500,14,FALSE),"")</f>
        <v/>
      </c>
      <c r="L391" s="182" t="str">
        <f>IF($B391="","",(IFERROR(VLOOKUP($B391,ROOST_SITE_INFO!$B$3:$S$501,3,FALSE),"")))</f>
        <v/>
      </c>
      <c r="M391" s="182" t="str">
        <f>IF($B391="","",(IFERROR(VLOOKUP($B391,ROOST_SITE_INFO!$B$3:$S$501,4,FALSE),"")))</f>
        <v/>
      </c>
      <c r="N391" s="182" t="str">
        <f>IF($B391="","",(IFERROR(VLOOKUP($B391,ROOST_SITE_INFO!$B$3:$S$501,5,FALSE),"")))</f>
        <v/>
      </c>
      <c r="O391" s="182" t="str">
        <f>IF($B391="","",(IFERROR(VLOOKUP($B391,ROOST_SITE_INFO!$B$3:$S$501,6,FALSE),"")))</f>
        <v/>
      </c>
      <c r="P391" s="182" t="str">
        <f>IF($B391="","",(IFERROR(VLOOKUP($B391,ROOST_SITE_INFO!$B$3:$S$501,7,FALSE),"")))</f>
        <v/>
      </c>
      <c r="Q391" s="182" t="str">
        <f>IF($B391="","",(IFERROR(VLOOKUP($B391,ROOST_SITE_INFO!$B$3:$S$501,8,FALSE),"")))</f>
        <v/>
      </c>
      <c r="R391" s="182" t="str">
        <f>IF($B391="","",(IFERROR(VLOOKUP($B391,ROOST_SITE_INFO!$B$3:$S$501,9,FALSE),"")))</f>
        <v/>
      </c>
      <c r="S391" s="182" t="str">
        <f>IF($B391="","",(IFERROR(VLOOKUP($B391,ROOST_SITE_INFO!$B$3:$S$501,10,FALSE),"")))</f>
        <v/>
      </c>
      <c r="T391" s="182" t="str">
        <f>IF($B391="","",(IFERROR(VLOOKUP($B391,ROOST_SITE_INFO!$B$3:$S$501,11,FALSE),"")))</f>
        <v/>
      </c>
      <c r="U391" s="182" t="str">
        <f>IF($B391="","",(IFERROR(VLOOKUP($B391,ROOST_SITE_INFO!$B$3:$S$501,12,FALSE),"")))</f>
        <v/>
      </c>
      <c r="V391" s="182" t="str">
        <f>IF($B391="","",(IFERROR(VLOOKUP($B391,ROOST_SITE_INFO!$B$3:$S$501,13,FALSE),"")))</f>
        <v/>
      </c>
      <c r="W391" s="182" t="str">
        <f>IF($B391="","",(IFERROR(VLOOKUP($B391,ROOST_SITE_INFO!$B$3:$S$501,14,FALSE),"")))</f>
        <v/>
      </c>
      <c r="X391" s="182" t="str">
        <f>IF($B391="","",(IFERROR(VLOOKUP($B391,ROOST_SITE_INFO!$B$3:$S$501,15,FALSE),"")))</f>
        <v/>
      </c>
      <c r="Y391" s="182" t="str">
        <f>IF($B391="","",(IFERROR(VLOOKUP($B391,ROOST_SITE_INFO!$B$3:$S$501,16,FALSE),"")))</f>
        <v/>
      </c>
      <c r="Z391" s="182" t="str">
        <f>IF($B391="","",(IFERROR(VLOOKUP($B391,ROOST_SITE_INFO!$B$3:$S$501,17,FALSE),"")))</f>
        <v/>
      </c>
      <c r="AA391" s="182" t="str">
        <f>IF($B391="","",(IFERROR(VLOOKUP($B391,ROOST_SITE_INFO!$B$3:$S$501,18,FALSE),"")))</f>
        <v/>
      </c>
    </row>
    <row r="392" spans="1:27" x14ac:dyDescent="0.25">
      <c r="A392" s="180" t="str">
        <f>IF(ROOST_COUNT!B391=0,"",ROOST_COUNT!B391)</f>
        <v/>
      </c>
      <c r="B392" s="180" t="str">
        <f>IF(ROOST_COUNT!D391=0,"",ROOST_COUNT!D391)</f>
        <v/>
      </c>
      <c r="C392" s="180" t="str">
        <f>IF(ROOST_COUNT!C391=0,"",ROOST_COUNT!C391)</f>
        <v/>
      </c>
      <c r="D392" s="180" t="str">
        <f>IF(ROOST_COUNT!E391=0,"",ROOST_COUNT!E391)</f>
        <v/>
      </c>
      <c r="E392" s="181" t="str">
        <f>IF(ROOST_COUNT!F391=0,"",ROOST_COUNT!F391)</f>
        <v/>
      </c>
      <c r="F392" s="181" t="str">
        <f>IF(ROOST_COUNT!A391=0,"",ROOST_COUNT!A391)</f>
        <v/>
      </c>
      <c r="G392" s="182" t="str">
        <f>IF(ROOST_COUNT!G391=0,"",ROOST_COUNT!G391)</f>
        <v/>
      </c>
      <c r="H392" s="181" t="str">
        <f>IFERROR(VLOOKUP($A392,CAPTURE_DATA!$P$4:$T$500,3,FALSE),"")</f>
        <v/>
      </c>
      <c r="I392" s="181" t="str">
        <f>IFERROR(VLOOKUP($A392,CAPTURE_DATA!$P$4:$T$500,4,FALSE),"")</f>
        <v/>
      </c>
      <c r="J392" s="181" t="str">
        <f>IFERROR(VLOOKUP($A392,CAPTURE_DATA!$P$4:$T$500,5,FALSE),"")</f>
        <v/>
      </c>
      <c r="K392" s="181" t="str">
        <f>IFERROR(VLOOKUP($A392,CAPTURE_DATA!$P$4:$AC$500,14,FALSE),"")</f>
        <v/>
      </c>
      <c r="L392" s="182" t="str">
        <f>IF($B392="","",(IFERROR(VLOOKUP($B392,ROOST_SITE_INFO!$B$3:$S$501,3,FALSE),"")))</f>
        <v/>
      </c>
      <c r="M392" s="182" t="str">
        <f>IF($B392="","",(IFERROR(VLOOKUP($B392,ROOST_SITE_INFO!$B$3:$S$501,4,FALSE),"")))</f>
        <v/>
      </c>
      <c r="N392" s="182" t="str">
        <f>IF($B392="","",(IFERROR(VLOOKUP($B392,ROOST_SITE_INFO!$B$3:$S$501,5,FALSE),"")))</f>
        <v/>
      </c>
      <c r="O392" s="182" t="str">
        <f>IF($B392="","",(IFERROR(VLOOKUP($B392,ROOST_SITE_INFO!$B$3:$S$501,6,FALSE),"")))</f>
        <v/>
      </c>
      <c r="P392" s="182" t="str">
        <f>IF($B392="","",(IFERROR(VLOOKUP($B392,ROOST_SITE_INFO!$B$3:$S$501,7,FALSE),"")))</f>
        <v/>
      </c>
      <c r="Q392" s="182" t="str">
        <f>IF($B392="","",(IFERROR(VLOOKUP($B392,ROOST_SITE_INFO!$B$3:$S$501,8,FALSE),"")))</f>
        <v/>
      </c>
      <c r="R392" s="182" t="str">
        <f>IF($B392="","",(IFERROR(VLOOKUP($B392,ROOST_SITE_INFO!$B$3:$S$501,9,FALSE),"")))</f>
        <v/>
      </c>
      <c r="S392" s="182" t="str">
        <f>IF($B392="","",(IFERROR(VLOOKUP($B392,ROOST_SITE_INFO!$B$3:$S$501,10,FALSE),"")))</f>
        <v/>
      </c>
      <c r="T392" s="182" t="str">
        <f>IF($B392="","",(IFERROR(VLOOKUP($B392,ROOST_SITE_INFO!$B$3:$S$501,11,FALSE),"")))</f>
        <v/>
      </c>
      <c r="U392" s="182" t="str">
        <f>IF($B392="","",(IFERROR(VLOOKUP($B392,ROOST_SITE_INFO!$B$3:$S$501,12,FALSE),"")))</f>
        <v/>
      </c>
      <c r="V392" s="182" t="str">
        <f>IF($B392="","",(IFERROR(VLOOKUP($B392,ROOST_SITE_INFO!$B$3:$S$501,13,FALSE),"")))</f>
        <v/>
      </c>
      <c r="W392" s="182" t="str">
        <f>IF($B392="","",(IFERROR(VLOOKUP($B392,ROOST_SITE_INFO!$B$3:$S$501,14,FALSE),"")))</f>
        <v/>
      </c>
      <c r="X392" s="182" t="str">
        <f>IF($B392="","",(IFERROR(VLOOKUP($B392,ROOST_SITE_INFO!$B$3:$S$501,15,FALSE),"")))</f>
        <v/>
      </c>
      <c r="Y392" s="182" t="str">
        <f>IF($B392="","",(IFERROR(VLOOKUP($B392,ROOST_SITE_INFO!$B$3:$S$501,16,FALSE),"")))</f>
        <v/>
      </c>
      <c r="Z392" s="182" t="str">
        <f>IF($B392="","",(IFERROR(VLOOKUP($B392,ROOST_SITE_INFO!$B$3:$S$501,17,FALSE),"")))</f>
        <v/>
      </c>
      <c r="AA392" s="182" t="str">
        <f>IF($B392="","",(IFERROR(VLOOKUP($B392,ROOST_SITE_INFO!$B$3:$S$501,18,FALSE),"")))</f>
        <v/>
      </c>
    </row>
    <row r="393" spans="1:27" x14ac:dyDescent="0.25">
      <c r="A393" s="180" t="str">
        <f>IF(ROOST_COUNT!B392=0,"",ROOST_COUNT!B392)</f>
        <v/>
      </c>
      <c r="B393" s="180" t="str">
        <f>IF(ROOST_COUNT!D392=0,"",ROOST_COUNT!D392)</f>
        <v/>
      </c>
      <c r="C393" s="180" t="str">
        <f>IF(ROOST_COUNT!C392=0,"",ROOST_COUNT!C392)</f>
        <v/>
      </c>
      <c r="D393" s="180" t="str">
        <f>IF(ROOST_COUNT!E392=0,"",ROOST_COUNT!E392)</f>
        <v/>
      </c>
      <c r="E393" s="181" t="str">
        <f>IF(ROOST_COUNT!F392=0,"",ROOST_COUNT!F392)</f>
        <v/>
      </c>
      <c r="F393" s="181" t="str">
        <f>IF(ROOST_COUNT!A392=0,"",ROOST_COUNT!A392)</f>
        <v/>
      </c>
      <c r="G393" s="182" t="str">
        <f>IF(ROOST_COUNT!G392=0,"",ROOST_COUNT!G392)</f>
        <v/>
      </c>
      <c r="H393" s="181" t="str">
        <f>IFERROR(VLOOKUP($A393,CAPTURE_DATA!$P$4:$T$500,3,FALSE),"")</f>
        <v/>
      </c>
      <c r="I393" s="181" t="str">
        <f>IFERROR(VLOOKUP($A393,CAPTURE_DATA!$P$4:$T$500,4,FALSE),"")</f>
        <v/>
      </c>
      <c r="J393" s="181" t="str">
        <f>IFERROR(VLOOKUP($A393,CAPTURE_DATA!$P$4:$T$500,5,FALSE),"")</f>
        <v/>
      </c>
      <c r="K393" s="181" t="str">
        <f>IFERROR(VLOOKUP($A393,CAPTURE_DATA!$P$4:$AC$500,14,FALSE),"")</f>
        <v/>
      </c>
      <c r="L393" s="182" t="str">
        <f>IF($B393="","",(IFERROR(VLOOKUP($B393,ROOST_SITE_INFO!$B$3:$S$501,3,FALSE),"")))</f>
        <v/>
      </c>
      <c r="M393" s="182" t="str">
        <f>IF($B393="","",(IFERROR(VLOOKUP($B393,ROOST_SITE_INFO!$B$3:$S$501,4,FALSE),"")))</f>
        <v/>
      </c>
      <c r="N393" s="182" t="str">
        <f>IF($B393="","",(IFERROR(VLOOKUP($B393,ROOST_SITE_INFO!$B$3:$S$501,5,FALSE),"")))</f>
        <v/>
      </c>
      <c r="O393" s="182" t="str">
        <f>IF($B393="","",(IFERROR(VLOOKUP($B393,ROOST_SITE_INFO!$B$3:$S$501,6,FALSE),"")))</f>
        <v/>
      </c>
      <c r="P393" s="182" t="str">
        <f>IF($B393="","",(IFERROR(VLOOKUP($B393,ROOST_SITE_INFO!$B$3:$S$501,7,FALSE),"")))</f>
        <v/>
      </c>
      <c r="Q393" s="182" t="str">
        <f>IF($B393="","",(IFERROR(VLOOKUP($B393,ROOST_SITE_INFO!$B$3:$S$501,8,FALSE),"")))</f>
        <v/>
      </c>
      <c r="R393" s="182" t="str">
        <f>IF($B393="","",(IFERROR(VLOOKUP($B393,ROOST_SITE_INFO!$B$3:$S$501,9,FALSE),"")))</f>
        <v/>
      </c>
      <c r="S393" s="182" t="str">
        <f>IF($B393="","",(IFERROR(VLOOKUP($B393,ROOST_SITE_INFO!$B$3:$S$501,10,FALSE),"")))</f>
        <v/>
      </c>
      <c r="T393" s="182" t="str">
        <f>IF($B393="","",(IFERROR(VLOOKUP($B393,ROOST_SITE_INFO!$B$3:$S$501,11,FALSE),"")))</f>
        <v/>
      </c>
      <c r="U393" s="182" t="str">
        <f>IF($B393="","",(IFERROR(VLOOKUP($B393,ROOST_SITE_INFO!$B$3:$S$501,12,FALSE),"")))</f>
        <v/>
      </c>
      <c r="V393" s="182" t="str">
        <f>IF($B393="","",(IFERROR(VLOOKUP($B393,ROOST_SITE_INFO!$B$3:$S$501,13,FALSE),"")))</f>
        <v/>
      </c>
      <c r="W393" s="182" t="str">
        <f>IF($B393="","",(IFERROR(VLOOKUP($B393,ROOST_SITE_INFO!$B$3:$S$501,14,FALSE),"")))</f>
        <v/>
      </c>
      <c r="X393" s="182" t="str">
        <f>IF($B393="","",(IFERROR(VLOOKUP($B393,ROOST_SITE_INFO!$B$3:$S$501,15,FALSE),"")))</f>
        <v/>
      </c>
      <c r="Y393" s="182" t="str">
        <f>IF($B393="","",(IFERROR(VLOOKUP($B393,ROOST_SITE_INFO!$B$3:$S$501,16,FALSE),"")))</f>
        <v/>
      </c>
      <c r="Z393" s="182" t="str">
        <f>IF($B393="","",(IFERROR(VLOOKUP($B393,ROOST_SITE_INFO!$B$3:$S$501,17,FALSE),"")))</f>
        <v/>
      </c>
      <c r="AA393" s="182" t="str">
        <f>IF($B393="","",(IFERROR(VLOOKUP($B393,ROOST_SITE_INFO!$B$3:$S$501,18,FALSE),"")))</f>
        <v/>
      </c>
    </row>
    <row r="394" spans="1:27" x14ac:dyDescent="0.25">
      <c r="A394" s="180" t="str">
        <f>IF(ROOST_COUNT!B393=0,"",ROOST_COUNT!B393)</f>
        <v/>
      </c>
      <c r="B394" s="180" t="str">
        <f>IF(ROOST_COUNT!D393=0,"",ROOST_COUNT!D393)</f>
        <v/>
      </c>
      <c r="C394" s="180" t="str">
        <f>IF(ROOST_COUNT!C393=0,"",ROOST_COUNT!C393)</f>
        <v/>
      </c>
      <c r="D394" s="180" t="str">
        <f>IF(ROOST_COUNT!E393=0,"",ROOST_COUNT!E393)</f>
        <v/>
      </c>
      <c r="E394" s="181" t="str">
        <f>IF(ROOST_COUNT!F393=0,"",ROOST_COUNT!F393)</f>
        <v/>
      </c>
      <c r="F394" s="181" t="str">
        <f>IF(ROOST_COUNT!A393=0,"",ROOST_COUNT!A393)</f>
        <v/>
      </c>
      <c r="G394" s="182" t="str">
        <f>IF(ROOST_COUNT!G393=0,"",ROOST_COUNT!G393)</f>
        <v/>
      </c>
      <c r="H394" s="181" t="str">
        <f>IFERROR(VLOOKUP($A394,CAPTURE_DATA!$P$4:$T$500,3,FALSE),"")</f>
        <v/>
      </c>
      <c r="I394" s="181" t="str">
        <f>IFERROR(VLOOKUP($A394,CAPTURE_DATA!$P$4:$T$500,4,FALSE),"")</f>
        <v/>
      </c>
      <c r="J394" s="181" t="str">
        <f>IFERROR(VLOOKUP($A394,CAPTURE_DATA!$P$4:$T$500,5,FALSE),"")</f>
        <v/>
      </c>
      <c r="K394" s="181" t="str">
        <f>IFERROR(VLOOKUP($A394,CAPTURE_DATA!$P$4:$AC$500,14,FALSE),"")</f>
        <v/>
      </c>
      <c r="L394" s="182" t="str">
        <f>IF($B394="","",(IFERROR(VLOOKUP($B394,ROOST_SITE_INFO!$B$3:$S$501,3,FALSE),"")))</f>
        <v/>
      </c>
      <c r="M394" s="182" t="str">
        <f>IF($B394="","",(IFERROR(VLOOKUP($B394,ROOST_SITE_INFO!$B$3:$S$501,4,FALSE),"")))</f>
        <v/>
      </c>
      <c r="N394" s="182" t="str">
        <f>IF($B394="","",(IFERROR(VLOOKUP($B394,ROOST_SITE_INFO!$B$3:$S$501,5,FALSE),"")))</f>
        <v/>
      </c>
      <c r="O394" s="182" t="str">
        <f>IF($B394="","",(IFERROR(VLOOKUP($B394,ROOST_SITE_INFO!$B$3:$S$501,6,FALSE),"")))</f>
        <v/>
      </c>
      <c r="P394" s="182" t="str">
        <f>IF($B394="","",(IFERROR(VLOOKUP($B394,ROOST_SITE_INFO!$B$3:$S$501,7,FALSE),"")))</f>
        <v/>
      </c>
      <c r="Q394" s="182" t="str">
        <f>IF($B394="","",(IFERROR(VLOOKUP($B394,ROOST_SITE_INFO!$B$3:$S$501,8,FALSE),"")))</f>
        <v/>
      </c>
      <c r="R394" s="182" t="str">
        <f>IF($B394="","",(IFERROR(VLOOKUP($B394,ROOST_SITE_INFO!$B$3:$S$501,9,FALSE),"")))</f>
        <v/>
      </c>
      <c r="S394" s="182" t="str">
        <f>IF($B394="","",(IFERROR(VLOOKUP($B394,ROOST_SITE_INFO!$B$3:$S$501,10,FALSE),"")))</f>
        <v/>
      </c>
      <c r="T394" s="182" t="str">
        <f>IF($B394="","",(IFERROR(VLOOKUP($B394,ROOST_SITE_INFO!$B$3:$S$501,11,FALSE),"")))</f>
        <v/>
      </c>
      <c r="U394" s="182" t="str">
        <f>IF($B394="","",(IFERROR(VLOOKUP($B394,ROOST_SITE_INFO!$B$3:$S$501,12,FALSE),"")))</f>
        <v/>
      </c>
      <c r="V394" s="182" t="str">
        <f>IF($B394="","",(IFERROR(VLOOKUP($B394,ROOST_SITE_INFO!$B$3:$S$501,13,FALSE),"")))</f>
        <v/>
      </c>
      <c r="W394" s="182" t="str">
        <f>IF($B394="","",(IFERROR(VLOOKUP($B394,ROOST_SITE_INFO!$B$3:$S$501,14,FALSE),"")))</f>
        <v/>
      </c>
      <c r="X394" s="182" t="str">
        <f>IF($B394="","",(IFERROR(VLOOKUP($B394,ROOST_SITE_INFO!$B$3:$S$501,15,FALSE),"")))</f>
        <v/>
      </c>
      <c r="Y394" s="182" t="str">
        <f>IF($B394="","",(IFERROR(VLOOKUP($B394,ROOST_SITE_INFO!$B$3:$S$501,16,FALSE),"")))</f>
        <v/>
      </c>
      <c r="Z394" s="182" t="str">
        <f>IF($B394="","",(IFERROR(VLOOKUP($B394,ROOST_SITE_INFO!$B$3:$S$501,17,FALSE),"")))</f>
        <v/>
      </c>
      <c r="AA394" s="182" t="str">
        <f>IF($B394="","",(IFERROR(VLOOKUP($B394,ROOST_SITE_INFO!$B$3:$S$501,18,FALSE),"")))</f>
        <v/>
      </c>
    </row>
    <row r="395" spans="1:27" x14ac:dyDescent="0.25">
      <c r="A395" s="180" t="str">
        <f>IF(ROOST_COUNT!B394=0,"",ROOST_COUNT!B394)</f>
        <v/>
      </c>
      <c r="B395" s="180" t="str">
        <f>IF(ROOST_COUNT!D394=0,"",ROOST_COUNT!D394)</f>
        <v/>
      </c>
      <c r="C395" s="180" t="str">
        <f>IF(ROOST_COUNT!C394=0,"",ROOST_COUNT!C394)</f>
        <v/>
      </c>
      <c r="D395" s="180" t="str">
        <f>IF(ROOST_COUNT!E394=0,"",ROOST_COUNT!E394)</f>
        <v/>
      </c>
      <c r="E395" s="181" t="str">
        <f>IF(ROOST_COUNT!F394=0,"",ROOST_COUNT!F394)</f>
        <v/>
      </c>
      <c r="F395" s="181" t="str">
        <f>IF(ROOST_COUNT!A394=0,"",ROOST_COUNT!A394)</f>
        <v/>
      </c>
      <c r="G395" s="182" t="str">
        <f>IF(ROOST_COUNT!G394=0,"",ROOST_COUNT!G394)</f>
        <v/>
      </c>
      <c r="H395" s="181" t="str">
        <f>IFERROR(VLOOKUP($A395,CAPTURE_DATA!$P$4:$T$500,3,FALSE),"")</f>
        <v/>
      </c>
      <c r="I395" s="181" t="str">
        <f>IFERROR(VLOOKUP($A395,CAPTURE_DATA!$P$4:$T$500,4,FALSE),"")</f>
        <v/>
      </c>
      <c r="J395" s="181" t="str">
        <f>IFERROR(VLOOKUP($A395,CAPTURE_DATA!$P$4:$T$500,5,FALSE),"")</f>
        <v/>
      </c>
      <c r="K395" s="181" t="str">
        <f>IFERROR(VLOOKUP($A395,CAPTURE_DATA!$P$4:$AC$500,14,FALSE),"")</f>
        <v/>
      </c>
      <c r="L395" s="182" t="str">
        <f>IF($B395="","",(IFERROR(VLOOKUP($B395,ROOST_SITE_INFO!$B$3:$S$501,3,FALSE),"")))</f>
        <v/>
      </c>
      <c r="M395" s="182" t="str">
        <f>IF($B395="","",(IFERROR(VLOOKUP($B395,ROOST_SITE_INFO!$B$3:$S$501,4,FALSE),"")))</f>
        <v/>
      </c>
      <c r="N395" s="182" t="str">
        <f>IF($B395="","",(IFERROR(VLOOKUP($B395,ROOST_SITE_INFO!$B$3:$S$501,5,FALSE),"")))</f>
        <v/>
      </c>
      <c r="O395" s="182" t="str">
        <f>IF($B395="","",(IFERROR(VLOOKUP($B395,ROOST_SITE_INFO!$B$3:$S$501,6,FALSE),"")))</f>
        <v/>
      </c>
      <c r="P395" s="182" t="str">
        <f>IF($B395="","",(IFERROR(VLOOKUP($B395,ROOST_SITE_INFO!$B$3:$S$501,7,FALSE),"")))</f>
        <v/>
      </c>
      <c r="Q395" s="182" t="str">
        <f>IF($B395="","",(IFERROR(VLOOKUP($B395,ROOST_SITE_INFO!$B$3:$S$501,8,FALSE),"")))</f>
        <v/>
      </c>
      <c r="R395" s="182" t="str">
        <f>IF($B395="","",(IFERROR(VLOOKUP($B395,ROOST_SITE_INFO!$B$3:$S$501,9,FALSE),"")))</f>
        <v/>
      </c>
      <c r="S395" s="182" t="str">
        <f>IF($B395="","",(IFERROR(VLOOKUP($B395,ROOST_SITE_INFO!$B$3:$S$501,10,FALSE),"")))</f>
        <v/>
      </c>
      <c r="T395" s="182" t="str">
        <f>IF($B395="","",(IFERROR(VLOOKUP($B395,ROOST_SITE_INFO!$B$3:$S$501,11,FALSE),"")))</f>
        <v/>
      </c>
      <c r="U395" s="182" t="str">
        <f>IF($B395="","",(IFERROR(VLOOKUP($B395,ROOST_SITE_INFO!$B$3:$S$501,12,FALSE),"")))</f>
        <v/>
      </c>
      <c r="V395" s="182" t="str">
        <f>IF($B395="","",(IFERROR(VLOOKUP($B395,ROOST_SITE_INFO!$B$3:$S$501,13,FALSE),"")))</f>
        <v/>
      </c>
      <c r="W395" s="182" t="str">
        <f>IF($B395="","",(IFERROR(VLOOKUP($B395,ROOST_SITE_INFO!$B$3:$S$501,14,FALSE),"")))</f>
        <v/>
      </c>
      <c r="X395" s="182" t="str">
        <f>IF($B395="","",(IFERROR(VLOOKUP($B395,ROOST_SITE_INFO!$B$3:$S$501,15,FALSE),"")))</f>
        <v/>
      </c>
      <c r="Y395" s="182" t="str">
        <f>IF($B395="","",(IFERROR(VLOOKUP($B395,ROOST_SITE_INFO!$B$3:$S$501,16,FALSE),"")))</f>
        <v/>
      </c>
      <c r="Z395" s="182" t="str">
        <f>IF($B395="","",(IFERROR(VLOOKUP($B395,ROOST_SITE_INFO!$B$3:$S$501,17,FALSE),"")))</f>
        <v/>
      </c>
      <c r="AA395" s="182" t="str">
        <f>IF($B395="","",(IFERROR(VLOOKUP($B395,ROOST_SITE_INFO!$B$3:$S$501,18,FALSE),"")))</f>
        <v/>
      </c>
    </row>
    <row r="396" spans="1:27" x14ac:dyDescent="0.25">
      <c r="A396" s="180" t="str">
        <f>IF(ROOST_COUNT!B395=0,"",ROOST_COUNT!B395)</f>
        <v/>
      </c>
      <c r="B396" s="180" t="str">
        <f>IF(ROOST_COUNT!D395=0,"",ROOST_COUNT!D395)</f>
        <v/>
      </c>
      <c r="C396" s="180" t="str">
        <f>IF(ROOST_COUNT!C395=0,"",ROOST_COUNT!C395)</f>
        <v/>
      </c>
      <c r="D396" s="180" t="str">
        <f>IF(ROOST_COUNT!E395=0,"",ROOST_COUNT!E395)</f>
        <v/>
      </c>
      <c r="E396" s="181" t="str">
        <f>IF(ROOST_COUNT!F395=0,"",ROOST_COUNT!F395)</f>
        <v/>
      </c>
      <c r="F396" s="181" t="str">
        <f>IF(ROOST_COUNT!A395=0,"",ROOST_COUNT!A395)</f>
        <v/>
      </c>
      <c r="G396" s="182" t="str">
        <f>IF(ROOST_COUNT!G395=0,"",ROOST_COUNT!G395)</f>
        <v/>
      </c>
      <c r="H396" s="181" t="str">
        <f>IFERROR(VLOOKUP($A396,CAPTURE_DATA!$P$4:$T$500,3,FALSE),"")</f>
        <v/>
      </c>
      <c r="I396" s="181" t="str">
        <f>IFERROR(VLOOKUP($A396,CAPTURE_DATA!$P$4:$T$500,4,FALSE),"")</f>
        <v/>
      </c>
      <c r="J396" s="181" t="str">
        <f>IFERROR(VLOOKUP($A396,CAPTURE_DATA!$P$4:$T$500,5,FALSE),"")</f>
        <v/>
      </c>
      <c r="K396" s="181" t="str">
        <f>IFERROR(VLOOKUP($A396,CAPTURE_DATA!$P$4:$AC$500,14,FALSE),"")</f>
        <v/>
      </c>
      <c r="L396" s="182" t="str">
        <f>IF($B396="","",(IFERROR(VLOOKUP($B396,ROOST_SITE_INFO!$B$3:$S$501,3,FALSE),"")))</f>
        <v/>
      </c>
      <c r="M396" s="182" t="str">
        <f>IF($B396="","",(IFERROR(VLOOKUP($B396,ROOST_SITE_INFO!$B$3:$S$501,4,FALSE),"")))</f>
        <v/>
      </c>
      <c r="N396" s="182" t="str">
        <f>IF($B396="","",(IFERROR(VLOOKUP($B396,ROOST_SITE_INFO!$B$3:$S$501,5,FALSE),"")))</f>
        <v/>
      </c>
      <c r="O396" s="182" t="str">
        <f>IF($B396="","",(IFERROR(VLOOKUP($B396,ROOST_SITE_INFO!$B$3:$S$501,6,FALSE),"")))</f>
        <v/>
      </c>
      <c r="P396" s="182" t="str">
        <f>IF($B396="","",(IFERROR(VLOOKUP($B396,ROOST_SITE_INFO!$B$3:$S$501,7,FALSE),"")))</f>
        <v/>
      </c>
      <c r="Q396" s="182" t="str">
        <f>IF($B396="","",(IFERROR(VLOOKUP($B396,ROOST_SITE_INFO!$B$3:$S$501,8,FALSE),"")))</f>
        <v/>
      </c>
      <c r="R396" s="182" t="str">
        <f>IF($B396="","",(IFERROR(VLOOKUP($B396,ROOST_SITE_INFO!$B$3:$S$501,9,FALSE),"")))</f>
        <v/>
      </c>
      <c r="S396" s="182" t="str">
        <f>IF($B396="","",(IFERROR(VLOOKUP($B396,ROOST_SITE_INFO!$B$3:$S$501,10,FALSE),"")))</f>
        <v/>
      </c>
      <c r="T396" s="182" t="str">
        <f>IF($B396="","",(IFERROR(VLOOKUP($B396,ROOST_SITE_INFO!$B$3:$S$501,11,FALSE),"")))</f>
        <v/>
      </c>
      <c r="U396" s="182" t="str">
        <f>IF($B396="","",(IFERROR(VLOOKUP($B396,ROOST_SITE_INFO!$B$3:$S$501,12,FALSE),"")))</f>
        <v/>
      </c>
      <c r="V396" s="182" t="str">
        <f>IF($B396="","",(IFERROR(VLOOKUP($B396,ROOST_SITE_INFO!$B$3:$S$501,13,FALSE),"")))</f>
        <v/>
      </c>
      <c r="W396" s="182" t="str">
        <f>IF($B396="","",(IFERROR(VLOOKUP($B396,ROOST_SITE_INFO!$B$3:$S$501,14,FALSE),"")))</f>
        <v/>
      </c>
      <c r="X396" s="182" t="str">
        <f>IF($B396="","",(IFERROR(VLOOKUP($B396,ROOST_SITE_INFO!$B$3:$S$501,15,FALSE),"")))</f>
        <v/>
      </c>
      <c r="Y396" s="182" t="str">
        <f>IF($B396="","",(IFERROR(VLOOKUP($B396,ROOST_SITE_INFO!$B$3:$S$501,16,FALSE),"")))</f>
        <v/>
      </c>
      <c r="Z396" s="182" t="str">
        <f>IF($B396="","",(IFERROR(VLOOKUP($B396,ROOST_SITE_INFO!$B$3:$S$501,17,FALSE),"")))</f>
        <v/>
      </c>
      <c r="AA396" s="182" t="str">
        <f>IF($B396="","",(IFERROR(VLOOKUP($B396,ROOST_SITE_INFO!$B$3:$S$501,18,FALSE),"")))</f>
        <v/>
      </c>
    </row>
    <row r="397" spans="1:27" x14ac:dyDescent="0.25">
      <c r="A397" s="180" t="str">
        <f>IF(ROOST_COUNT!B396=0,"",ROOST_COUNT!B396)</f>
        <v/>
      </c>
      <c r="B397" s="180" t="str">
        <f>IF(ROOST_COUNT!D396=0,"",ROOST_COUNT!D396)</f>
        <v/>
      </c>
      <c r="C397" s="180" t="str">
        <f>IF(ROOST_COUNT!C396=0,"",ROOST_COUNT!C396)</f>
        <v/>
      </c>
      <c r="D397" s="180" t="str">
        <f>IF(ROOST_COUNT!E396=0,"",ROOST_COUNT!E396)</f>
        <v/>
      </c>
      <c r="E397" s="181" t="str">
        <f>IF(ROOST_COUNT!F396=0,"",ROOST_COUNT!F396)</f>
        <v/>
      </c>
      <c r="F397" s="181" t="str">
        <f>IF(ROOST_COUNT!A396=0,"",ROOST_COUNT!A396)</f>
        <v/>
      </c>
      <c r="G397" s="182" t="str">
        <f>IF(ROOST_COUNT!G396=0,"",ROOST_COUNT!G396)</f>
        <v/>
      </c>
      <c r="H397" s="181" t="str">
        <f>IFERROR(VLOOKUP($A397,CAPTURE_DATA!$P$4:$T$500,3,FALSE),"")</f>
        <v/>
      </c>
      <c r="I397" s="181" t="str">
        <f>IFERROR(VLOOKUP($A397,CAPTURE_DATA!$P$4:$T$500,4,FALSE),"")</f>
        <v/>
      </c>
      <c r="J397" s="181" t="str">
        <f>IFERROR(VLOOKUP($A397,CAPTURE_DATA!$P$4:$T$500,5,FALSE),"")</f>
        <v/>
      </c>
      <c r="K397" s="181" t="str">
        <f>IFERROR(VLOOKUP($A397,CAPTURE_DATA!$P$4:$AC$500,14,FALSE),"")</f>
        <v/>
      </c>
      <c r="L397" s="182" t="str">
        <f>IF($B397="","",(IFERROR(VLOOKUP($B397,ROOST_SITE_INFO!$B$3:$S$501,3,FALSE),"")))</f>
        <v/>
      </c>
      <c r="M397" s="182" t="str">
        <f>IF($B397="","",(IFERROR(VLOOKUP($B397,ROOST_SITE_INFO!$B$3:$S$501,4,FALSE),"")))</f>
        <v/>
      </c>
      <c r="N397" s="182" t="str">
        <f>IF($B397="","",(IFERROR(VLOOKUP($B397,ROOST_SITE_INFO!$B$3:$S$501,5,FALSE),"")))</f>
        <v/>
      </c>
      <c r="O397" s="182" t="str">
        <f>IF($B397="","",(IFERROR(VLOOKUP($B397,ROOST_SITE_INFO!$B$3:$S$501,6,FALSE),"")))</f>
        <v/>
      </c>
      <c r="P397" s="182" t="str">
        <f>IF($B397="","",(IFERROR(VLOOKUP($B397,ROOST_SITE_INFO!$B$3:$S$501,7,FALSE),"")))</f>
        <v/>
      </c>
      <c r="Q397" s="182" t="str">
        <f>IF($B397="","",(IFERROR(VLOOKUP($B397,ROOST_SITE_INFO!$B$3:$S$501,8,FALSE),"")))</f>
        <v/>
      </c>
      <c r="R397" s="182" t="str">
        <f>IF($B397="","",(IFERROR(VLOOKUP($B397,ROOST_SITE_INFO!$B$3:$S$501,9,FALSE),"")))</f>
        <v/>
      </c>
      <c r="S397" s="182" t="str">
        <f>IF($B397="","",(IFERROR(VLOOKUP($B397,ROOST_SITE_INFO!$B$3:$S$501,10,FALSE),"")))</f>
        <v/>
      </c>
      <c r="T397" s="182" t="str">
        <f>IF($B397="","",(IFERROR(VLOOKUP($B397,ROOST_SITE_INFO!$B$3:$S$501,11,FALSE),"")))</f>
        <v/>
      </c>
      <c r="U397" s="182" t="str">
        <f>IF($B397="","",(IFERROR(VLOOKUP($B397,ROOST_SITE_INFO!$B$3:$S$501,12,FALSE),"")))</f>
        <v/>
      </c>
      <c r="V397" s="182" t="str">
        <f>IF($B397="","",(IFERROR(VLOOKUP($B397,ROOST_SITE_INFO!$B$3:$S$501,13,FALSE),"")))</f>
        <v/>
      </c>
      <c r="W397" s="182" t="str">
        <f>IF($B397="","",(IFERROR(VLOOKUP($B397,ROOST_SITE_INFO!$B$3:$S$501,14,FALSE),"")))</f>
        <v/>
      </c>
      <c r="X397" s="182" t="str">
        <f>IF($B397="","",(IFERROR(VLOOKUP($B397,ROOST_SITE_INFO!$B$3:$S$501,15,FALSE),"")))</f>
        <v/>
      </c>
      <c r="Y397" s="182" t="str">
        <f>IF($B397="","",(IFERROR(VLOOKUP($B397,ROOST_SITE_INFO!$B$3:$S$501,16,FALSE),"")))</f>
        <v/>
      </c>
      <c r="Z397" s="182" t="str">
        <f>IF($B397="","",(IFERROR(VLOOKUP($B397,ROOST_SITE_INFO!$B$3:$S$501,17,FALSE),"")))</f>
        <v/>
      </c>
      <c r="AA397" s="182" t="str">
        <f>IF($B397="","",(IFERROR(VLOOKUP($B397,ROOST_SITE_INFO!$B$3:$S$501,18,FALSE),"")))</f>
        <v/>
      </c>
    </row>
    <row r="398" spans="1:27" x14ac:dyDescent="0.25">
      <c r="A398" s="180" t="str">
        <f>IF(ROOST_COUNT!B397=0,"",ROOST_COUNT!B397)</f>
        <v/>
      </c>
      <c r="B398" s="180" t="str">
        <f>IF(ROOST_COUNT!D397=0,"",ROOST_COUNT!D397)</f>
        <v/>
      </c>
      <c r="C398" s="180" t="str">
        <f>IF(ROOST_COUNT!C397=0,"",ROOST_COUNT!C397)</f>
        <v/>
      </c>
      <c r="D398" s="180" t="str">
        <f>IF(ROOST_COUNT!E397=0,"",ROOST_COUNT!E397)</f>
        <v/>
      </c>
      <c r="E398" s="181" t="str">
        <f>IF(ROOST_COUNT!F397=0,"",ROOST_COUNT!F397)</f>
        <v/>
      </c>
      <c r="F398" s="181" t="str">
        <f>IF(ROOST_COUNT!A397=0,"",ROOST_COUNT!A397)</f>
        <v/>
      </c>
      <c r="G398" s="182" t="str">
        <f>IF(ROOST_COUNT!G397=0,"",ROOST_COUNT!G397)</f>
        <v/>
      </c>
      <c r="H398" s="181" t="str">
        <f>IFERROR(VLOOKUP($A398,CAPTURE_DATA!$P$4:$T$500,3,FALSE),"")</f>
        <v/>
      </c>
      <c r="I398" s="181" t="str">
        <f>IFERROR(VLOOKUP($A398,CAPTURE_DATA!$P$4:$T$500,4,FALSE),"")</f>
        <v/>
      </c>
      <c r="J398" s="181" t="str">
        <f>IFERROR(VLOOKUP($A398,CAPTURE_DATA!$P$4:$T$500,5,FALSE),"")</f>
        <v/>
      </c>
      <c r="K398" s="181" t="str">
        <f>IFERROR(VLOOKUP($A398,CAPTURE_DATA!$P$4:$AC$500,14,FALSE),"")</f>
        <v/>
      </c>
      <c r="L398" s="182" t="str">
        <f>IF($B398="","",(IFERROR(VLOOKUP($B398,ROOST_SITE_INFO!$B$3:$S$501,3,FALSE),"")))</f>
        <v/>
      </c>
      <c r="M398" s="182" t="str">
        <f>IF($B398="","",(IFERROR(VLOOKUP($B398,ROOST_SITE_INFO!$B$3:$S$501,4,FALSE),"")))</f>
        <v/>
      </c>
      <c r="N398" s="182" t="str">
        <f>IF($B398="","",(IFERROR(VLOOKUP($B398,ROOST_SITE_INFO!$B$3:$S$501,5,FALSE),"")))</f>
        <v/>
      </c>
      <c r="O398" s="182" t="str">
        <f>IF($B398="","",(IFERROR(VLOOKUP($B398,ROOST_SITE_INFO!$B$3:$S$501,6,FALSE),"")))</f>
        <v/>
      </c>
      <c r="P398" s="182" t="str">
        <f>IF($B398="","",(IFERROR(VLOOKUP($B398,ROOST_SITE_INFO!$B$3:$S$501,7,FALSE),"")))</f>
        <v/>
      </c>
      <c r="Q398" s="182" t="str">
        <f>IF($B398="","",(IFERROR(VLOOKUP($B398,ROOST_SITE_INFO!$B$3:$S$501,8,FALSE),"")))</f>
        <v/>
      </c>
      <c r="R398" s="182" t="str">
        <f>IF($B398="","",(IFERROR(VLOOKUP($B398,ROOST_SITE_INFO!$B$3:$S$501,9,FALSE),"")))</f>
        <v/>
      </c>
      <c r="S398" s="182" t="str">
        <f>IF($B398="","",(IFERROR(VLOOKUP($B398,ROOST_SITE_INFO!$B$3:$S$501,10,FALSE),"")))</f>
        <v/>
      </c>
      <c r="T398" s="182" t="str">
        <f>IF($B398="","",(IFERROR(VLOOKUP($B398,ROOST_SITE_INFO!$B$3:$S$501,11,FALSE),"")))</f>
        <v/>
      </c>
      <c r="U398" s="182" t="str">
        <f>IF($B398="","",(IFERROR(VLOOKUP($B398,ROOST_SITE_INFO!$B$3:$S$501,12,FALSE),"")))</f>
        <v/>
      </c>
      <c r="V398" s="182" t="str">
        <f>IF($B398="","",(IFERROR(VLOOKUP($B398,ROOST_SITE_INFO!$B$3:$S$501,13,FALSE),"")))</f>
        <v/>
      </c>
      <c r="W398" s="182" t="str">
        <f>IF($B398="","",(IFERROR(VLOOKUP($B398,ROOST_SITE_INFO!$B$3:$S$501,14,FALSE),"")))</f>
        <v/>
      </c>
      <c r="X398" s="182" t="str">
        <f>IF($B398="","",(IFERROR(VLOOKUP($B398,ROOST_SITE_INFO!$B$3:$S$501,15,FALSE),"")))</f>
        <v/>
      </c>
      <c r="Y398" s="182" t="str">
        <f>IF($B398="","",(IFERROR(VLOOKUP($B398,ROOST_SITE_INFO!$B$3:$S$501,16,FALSE),"")))</f>
        <v/>
      </c>
      <c r="Z398" s="182" t="str">
        <f>IF($B398="","",(IFERROR(VLOOKUP($B398,ROOST_SITE_INFO!$B$3:$S$501,17,FALSE),"")))</f>
        <v/>
      </c>
      <c r="AA398" s="182" t="str">
        <f>IF($B398="","",(IFERROR(VLOOKUP($B398,ROOST_SITE_INFO!$B$3:$S$501,18,FALSE),"")))</f>
        <v/>
      </c>
    </row>
    <row r="399" spans="1:27" x14ac:dyDescent="0.25">
      <c r="A399" s="180" t="str">
        <f>IF(ROOST_COUNT!B398=0,"",ROOST_COUNT!B398)</f>
        <v/>
      </c>
      <c r="B399" s="180" t="str">
        <f>IF(ROOST_COUNT!D398=0,"",ROOST_COUNT!D398)</f>
        <v/>
      </c>
      <c r="C399" s="180" t="str">
        <f>IF(ROOST_COUNT!C398=0,"",ROOST_COUNT!C398)</f>
        <v/>
      </c>
      <c r="D399" s="180" t="str">
        <f>IF(ROOST_COUNT!E398=0,"",ROOST_COUNT!E398)</f>
        <v/>
      </c>
      <c r="E399" s="181" t="str">
        <f>IF(ROOST_COUNT!F398=0,"",ROOST_COUNT!F398)</f>
        <v/>
      </c>
      <c r="F399" s="181" t="str">
        <f>IF(ROOST_COUNT!A398=0,"",ROOST_COUNT!A398)</f>
        <v/>
      </c>
      <c r="G399" s="182" t="str">
        <f>IF(ROOST_COUNT!G398=0,"",ROOST_COUNT!G398)</f>
        <v/>
      </c>
      <c r="H399" s="181" t="str">
        <f>IFERROR(VLOOKUP($A399,CAPTURE_DATA!$P$4:$T$500,3,FALSE),"")</f>
        <v/>
      </c>
      <c r="I399" s="181" t="str">
        <f>IFERROR(VLOOKUP($A399,CAPTURE_DATA!$P$4:$T$500,4,FALSE),"")</f>
        <v/>
      </c>
      <c r="J399" s="181" t="str">
        <f>IFERROR(VLOOKUP($A399,CAPTURE_DATA!$P$4:$T$500,5,FALSE),"")</f>
        <v/>
      </c>
      <c r="K399" s="181" t="str">
        <f>IFERROR(VLOOKUP($A399,CAPTURE_DATA!$P$4:$AC$500,14,FALSE),"")</f>
        <v/>
      </c>
      <c r="L399" s="182" t="str">
        <f>IF($B399="","",(IFERROR(VLOOKUP($B399,ROOST_SITE_INFO!$B$3:$S$501,3,FALSE),"")))</f>
        <v/>
      </c>
      <c r="M399" s="182" t="str">
        <f>IF($B399="","",(IFERROR(VLOOKUP($B399,ROOST_SITE_INFO!$B$3:$S$501,4,FALSE),"")))</f>
        <v/>
      </c>
      <c r="N399" s="182" t="str">
        <f>IF($B399="","",(IFERROR(VLOOKUP($B399,ROOST_SITE_INFO!$B$3:$S$501,5,FALSE),"")))</f>
        <v/>
      </c>
      <c r="O399" s="182" t="str">
        <f>IF($B399="","",(IFERROR(VLOOKUP($B399,ROOST_SITE_INFO!$B$3:$S$501,6,FALSE),"")))</f>
        <v/>
      </c>
      <c r="P399" s="182" t="str">
        <f>IF($B399="","",(IFERROR(VLOOKUP($B399,ROOST_SITE_INFO!$B$3:$S$501,7,FALSE),"")))</f>
        <v/>
      </c>
      <c r="Q399" s="182" t="str">
        <f>IF($B399="","",(IFERROR(VLOOKUP($B399,ROOST_SITE_INFO!$B$3:$S$501,8,FALSE),"")))</f>
        <v/>
      </c>
      <c r="R399" s="182" t="str">
        <f>IF($B399="","",(IFERROR(VLOOKUP($B399,ROOST_SITE_INFO!$B$3:$S$501,9,FALSE),"")))</f>
        <v/>
      </c>
      <c r="S399" s="182" t="str">
        <f>IF($B399="","",(IFERROR(VLOOKUP($B399,ROOST_SITE_INFO!$B$3:$S$501,10,FALSE),"")))</f>
        <v/>
      </c>
      <c r="T399" s="182" t="str">
        <f>IF($B399="","",(IFERROR(VLOOKUP($B399,ROOST_SITE_INFO!$B$3:$S$501,11,FALSE),"")))</f>
        <v/>
      </c>
      <c r="U399" s="182" t="str">
        <f>IF($B399="","",(IFERROR(VLOOKUP($B399,ROOST_SITE_INFO!$B$3:$S$501,12,FALSE),"")))</f>
        <v/>
      </c>
      <c r="V399" s="182" t="str">
        <f>IF($B399="","",(IFERROR(VLOOKUP($B399,ROOST_SITE_INFO!$B$3:$S$501,13,FALSE),"")))</f>
        <v/>
      </c>
      <c r="W399" s="182" t="str">
        <f>IF($B399="","",(IFERROR(VLOOKUP($B399,ROOST_SITE_INFO!$B$3:$S$501,14,FALSE),"")))</f>
        <v/>
      </c>
      <c r="X399" s="182" t="str">
        <f>IF($B399="","",(IFERROR(VLOOKUP($B399,ROOST_SITE_INFO!$B$3:$S$501,15,FALSE),"")))</f>
        <v/>
      </c>
      <c r="Y399" s="182" t="str">
        <f>IF($B399="","",(IFERROR(VLOOKUP($B399,ROOST_SITE_INFO!$B$3:$S$501,16,FALSE),"")))</f>
        <v/>
      </c>
      <c r="Z399" s="182" t="str">
        <f>IF($B399="","",(IFERROR(VLOOKUP($B399,ROOST_SITE_INFO!$B$3:$S$501,17,FALSE),"")))</f>
        <v/>
      </c>
      <c r="AA399" s="182" t="str">
        <f>IF($B399="","",(IFERROR(VLOOKUP($B399,ROOST_SITE_INFO!$B$3:$S$501,18,FALSE),"")))</f>
        <v/>
      </c>
    </row>
    <row r="400" spans="1:27" x14ac:dyDescent="0.25">
      <c r="A400" s="180" t="str">
        <f>IF(ROOST_COUNT!B399=0,"",ROOST_COUNT!B399)</f>
        <v/>
      </c>
      <c r="B400" s="180" t="str">
        <f>IF(ROOST_COUNT!D399=0,"",ROOST_COUNT!D399)</f>
        <v/>
      </c>
      <c r="C400" s="180" t="str">
        <f>IF(ROOST_COUNT!C399=0,"",ROOST_COUNT!C399)</f>
        <v/>
      </c>
      <c r="D400" s="180" t="str">
        <f>IF(ROOST_COUNT!E399=0,"",ROOST_COUNT!E399)</f>
        <v/>
      </c>
      <c r="E400" s="181" t="str">
        <f>IF(ROOST_COUNT!F399=0,"",ROOST_COUNT!F399)</f>
        <v/>
      </c>
      <c r="F400" s="181" t="str">
        <f>IF(ROOST_COUNT!A399=0,"",ROOST_COUNT!A399)</f>
        <v/>
      </c>
      <c r="G400" s="182" t="str">
        <f>IF(ROOST_COUNT!G399=0,"",ROOST_COUNT!G399)</f>
        <v/>
      </c>
      <c r="H400" s="181" t="str">
        <f>IFERROR(VLOOKUP($A400,CAPTURE_DATA!$P$4:$T$500,3,FALSE),"")</f>
        <v/>
      </c>
      <c r="I400" s="181" t="str">
        <f>IFERROR(VLOOKUP($A400,CAPTURE_DATA!$P$4:$T$500,4,FALSE),"")</f>
        <v/>
      </c>
      <c r="J400" s="181" t="str">
        <f>IFERROR(VLOOKUP($A400,CAPTURE_DATA!$P$4:$T$500,5,FALSE),"")</f>
        <v/>
      </c>
      <c r="K400" s="181" t="str">
        <f>IFERROR(VLOOKUP($A400,CAPTURE_DATA!$P$4:$AC$500,14,FALSE),"")</f>
        <v/>
      </c>
      <c r="L400" s="182" t="str">
        <f>IF($B400="","",(IFERROR(VLOOKUP($B400,ROOST_SITE_INFO!$B$3:$S$501,3,FALSE),"")))</f>
        <v/>
      </c>
      <c r="M400" s="182" t="str">
        <f>IF($B400="","",(IFERROR(VLOOKUP($B400,ROOST_SITE_INFO!$B$3:$S$501,4,FALSE),"")))</f>
        <v/>
      </c>
      <c r="N400" s="182" t="str">
        <f>IF($B400="","",(IFERROR(VLOOKUP($B400,ROOST_SITE_INFO!$B$3:$S$501,5,FALSE),"")))</f>
        <v/>
      </c>
      <c r="O400" s="182" t="str">
        <f>IF($B400="","",(IFERROR(VLOOKUP($B400,ROOST_SITE_INFO!$B$3:$S$501,6,FALSE),"")))</f>
        <v/>
      </c>
      <c r="P400" s="182" t="str">
        <f>IF($B400="","",(IFERROR(VLOOKUP($B400,ROOST_SITE_INFO!$B$3:$S$501,7,FALSE),"")))</f>
        <v/>
      </c>
      <c r="Q400" s="182" t="str">
        <f>IF($B400="","",(IFERROR(VLOOKUP($B400,ROOST_SITE_INFO!$B$3:$S$501,8,FALSE),"")))</f>
        <v/>
      </c>
      <c r="R400" s="182" t="str">
        <f>IF($B400="","",(IFERROR(VLOOKUP($B400,ROOST_SITE_INFO!$B$3:$S$501,9,FALSE),"")))</f>
        <v/>
      </c>
      <c r="S400" s="182" t="str">
        <f>IF($B400="","",(IFERROR(VLOOKUP($B400,ROOST_SITE_INFO!$B$3:$S$501,10,FALSE),"")))</f>
        <v/>
      </c>
      <c r="T400" s="182" t="str">
        <f>IF($B400="","",(IFERROR(VLOOKUP($B400,ROOST_SITE_INFO!$B$3:$S$501,11,FALSE),"")))</f>
        <v/>
      </c>
      <c r="U400" s="182" t="str">
        <f>IF($B400="","",(IFERROR(VLOOKUP($B400,ROOST_SITE_INFO!$B$3:$S$501,12,FALSE),"")))</f>
        <v/>
      </c>
      <c r="V400" s="182" t="str">
        <f>IF($B400="","",(IFERROR(VLOOKUP($B400,ROOST_SITE_INFO!$B$3:$S$501,13,FALSE),"")))</f>
        <v/>
      </c>
      <c r="W400" s="182" t="str">
        <f>IF($B400="","",(IFERROR(VLOOKUP($B400,ROOST_SITE_INFO!$B$3:$S$501,14,FALSE),"")))</f>
        <v/>
      </c>
      <c r="X400" s="182" t="str">
        <f>IF($B400="","",(IFERROR(VLOOKUP($B400,ROOST_SITE_INFO!$B$3:$S$501,15,FALSE),"")))</f>
        <v/>
      </c>
      <c r="Y400" s="182" t="str">
        <f>IF($B400="","",(IFERROR(VLOOKUP($B400,ROOST_SITE_INFO!$B$3:$S$501,16,FALSE),"")))</f>
        <v/>
      </c>
      <c r="Z400" s="182" t="str">
        <f>IF($B400="","",(IFERROR(VLOOKUP($B400,ROOST_SITE_INFO!$B$3:$S$501,17,FALSE),"")))</f>
        <v/>
      </c>
      <c r="AA400" s="182" t="str">
        <f>IF($B400="","",(IFERROR(VLOOKUP($B400,ROOST_SITE_INFO!$B$3:$S$501,18,FALSE),"")))</f>
        <v/>
      </c>
    </row>
    <row r="401" spans="1:27" x14ac:dyDescent="0.25">
      <c r="A401" s="180" t="str">
        <f>IF(ROOST_COUNT!B400=0,"",ROOST_COUNT!B400)</f>
        <v/>
      </c>
      <c r="B401" s="180" t="str">
        <f>IF(ROOST_COUNT!D400=0,"",ROOST_COUNT!D400)</f>
        <v/>
      </c>
      <c r="C401" s="180" t="str">
        <f>IF(ROOST_COUNT!C400=0,"",ROOST_COUNT!C400)</f>
        <v/>
      </c>
      <c r="D401" s="180" t="str">
        <f>IF(ROOST_COUNT!E400=0,"",ROOST_COUNT!E400)</f>
        <v/>
      </c>
      <c r="E401" s="181" t="str">
        <f>IF(ROOST_COUNT!F400=0,"",ROOST_COUNT!F400)</f>
        <v/>
      </c>
      <c r="F401" s="181" t="str">
        <f>IF(ROOST_COUNT!A400=0,"",ROOST_COUNT!A400)</f>
        <v/>
      </c>
      <c r="G401" s="182" t="str">
        <f>IF(ROOST_COUNT!G400=0,"",ROOST_COUNT!G400)</f>
        <v/>
      </c>
      <c r="H401" s="181" t="str">
        <f>IFERROR(VLOOKUP($A401,CAPTURE_DATA!$P$4:$T$500,3,FALSE),"")</f>
        <v/>
      </c>
      <c r="I401" s="181" t="str">
        <f>IFERROR(VLOOKUP($A401,CAPTURE_DATA!$P$4:$T$500,4,FALSE),"")</f>
        <v/>
      </c>
      <c r="J401" s="181" t="str">
        <f>IFERROR(VLOOKUP($A401,CAPTURE_DATA!$P$4:$T$500,5,FALSE),"")</f>
        <v/>
      </c>
      <c r="K401" s="181" t="str">
        <f>IFERROR(VLOOKUP($A401,CAPTURE_DATA!$P$4:$AC$500,14,FALSE),"")</f>
        <v/>
      </c>
      <c r="L401" s="182" t="str">
        <f>IF($B401="","",(IFERROR(VLOOKUP($B401,ROOST_SITE_INFO!$B$3:$S$501,3,FALSE),"")))</f>
        <v/>
      </c>
      <c r="M401" s="182" t="str">
        <f>IF($B401="","",(IFERROR(VLOOKUP($B401,ROOST_SITE_INFO!$B$3:$S$501,4,FALSE),"")))</f>
        <v/>
      </c>
      <c r="N401" s="182" t="str">
        <f>IF($B401="","",(IFERROR(VLOOKUP($B401,ROOST_SITE_INFO!$B$3:$S$501,5,FALSE),"")))</f>
        <v/>
      </c>
      <c r="O401" s="182" t="str">
        <f>IF($B401="","",(IFERROR(VLOOKUP($B401,ROOST_SITE_INFO!$B$3:$S$501,6,FALSE),"")))</f>
        <v/>
      </c>
      <c r="P401" s="182" t="str">
        <f>IF($B401="","",(IFERROR(VLOOKUP($B401,ROOST_SITE_INFO!$B$3:$S$501,7,FALSE),"")))</f>
        <v/>
      </c>
      <c r="Q401" s="182" t="str">
        <f>IF($B401="","",(IFERROR(VLOOKUP($B401,ROOST_SITE_INFO!$B$3:$S$501,8,FALSE),"")))</f>
        <v/>
      </c>
      <c r="R401" s="182" t="str">
        <f>IF($B401="","",(IFERROR(VLOOKUP($B401,ROOST_SITE_INFO!$B$3:$S$501,9,FALSE),"")))</f>
        <v/>
      </c>
      <c r="S401" s="182" t="str">
        <f>IF($B401="","",(IFERROR(VLOOKUP($B401,ROOST_SITE_INFO!$B$3:$S$501,10,FALSE),"")))</f>
        <v/>
      </c>
      <c r="T401" s="182" t="str">
        <f>IF($B401="","",(IFERROR(VLOOKUP($B401,ROOST_SITE_INFO!$B$3:$S$501,11,FALSE),"")))</f>
        <v/>
      </c>
      <c r="U401" s="182" t="str">
        <f>IF($B401="","",(IFERROR(VLOOKUP($B401,ROOST_SITE_INFO!$B$3:$S$501,12,FALSE),"")))</f>
        <v/>
      </c>
      <c r="V401" s="182" t="str">
        <f>IF($B401="","",(IFERROR(VLOOKUP($B401,ROOST_SITE_INFO!$B$3:$S$501,13,FALSE),"")))</f>
        <v/>
      </c>
      <c r="W401" s="182" t="str">
        <f>IF($B401="","",(IFERROR(VLOOKUP($B401,ROOST_SITE_INFO!$B$3:$S$501,14,FALSE),"")))</f>
        <v/>
      </c>
      <c r="X401" s="182" t="str">
        <f>IF($B401="","",(IFERROR(VLOOKUP($B401,ROOST_SITE_INFO!$B$3:$S$501,15,FALSE),"")))</f>
        <v/>
      </c>
      <c r="Y401" s="182" t="str">
        <f>IF($B401="","",(IFERROR(VLOOKUP($B401,ROOST_SITE_INFO!$B$3:$S$501,16,FALSE),"")))</f>
        <v/>
      </c>
      <c r="Z401" s="182" t="str">
        <f>IF($B401="","",(IFERROR(VLOOKUP($B401,ROOST_SITE_INFO!$B$3:$S$501,17,FALSE),"")))</f>
        <v/>
      </c>
      <c r="AA401" s="182" t="str">
        <f>IF($B401="","",(IFERROR(VLOOKUP($B401,ROOST_SITE_INFO!$B$3:$S$501,18,FALSE),"")))</f>
        <v/>
      </c>
    </row>
    <row r="402" spans="1:27" x14ac:dyDescent="0.25">
      <c r="A402" s="180" t="str">
        <f>IF(ROOST_COUNT!B401=0,"",ROOST_COUNT!B401)</f>
        <v/>
      </c>
      <c r="B402" s="180" t="str">
        <f>IF(ROOST_COUNT!D401=0,"",ROOST_COUNT!D401)</f>
        <v/>
      </c>
      <c r="C402" s="180" t="str">
        <f>IF(ROOST_COUNT!C401=0,"",ROOST_COUNT!C401)</f>
        <v/>
      </c>
      <c r="D402" s="180" t="str">
        <f>IF(ROOST_COUNT!E401=0,"",ROOST_COUNT!E401)</f>
        <v/>
      </c>
      <c r="E402" s="181" t="str">
        <f>IF(ROOST_COUNT!F401=0,"",ROOST_COUNT!F401)</f>
        <v/>
      </c>
      <c r="F402" s="181" t="str">
        <f>IF(ROOST_COUNT!A401=0,"",ROOST_COUNT!A401)</f>
        <v/>
      </c>
      <c r="G402" s="182" t="str">
        <f>IF(ROOST_COUNT!G401=0,"",ROOST_COUNT!G401)</f>
        <v/>
      </c>
      <c r="H402" s="181" t="str">
        <f>IFERROR(VLOOKUP($A402,CAPTURE_DATA!$P$4:$T$500,3,FALSE),"")</f>
        <v/>
      </c>
      <c r="I402" s="181" t="str">
        <f>IFERROR(VLOOKUP($A402,CAPTURE_DATA!$P$4:$T$500,4,FALSE),"")</f>
        <v/>
      </c>
      <c r="J402" s="181" t="str">
        <f>IFERROR(VLOOKUP($A402,CAPTURE_DATA!$P$4:$T$500,5,FALSE),"")</f>
        <v/>
      </c>
      <c r="K402" s="181" t="str">
        <f>IFERROR(VLOOKUP($A402,CAPTURE_DATA!$P$4:$AC$500,14,FALSE),"")</f>
        <v/>
      </c>
      <c r="L402" s="182" t="str">
        <f>IF($B402="","",(IFERROR(VLOOKUP($B402,ROOST_SITE_INFO!$B$3:$S$501,3,FALSE),"")))</f>
        <v/>
      </c>
      <c r="M402" s="182" t="str">
        <f>IF($B402="","",(IFERROR(VLOOKUP($B402,ROOST_SITE_INFO!$B$3:$S$501,4,FALSE),"")))</f>
        <v/>
      </c>
      <c r="N402" s="182" t="str">
        <f>IF($B402="","",(IFERROR(VLOOKUP($B402,ROOST_SITE_INFO!$B$3:$S$501,5,FALSE),"")))</f>
        <v/>
      </c>
      <c r="O402" s="182" t="str">
        <f>IF($B402="","",(IFERROR(VLOOKUP($B402,ROOST_SITE_INFO!$B$3:$S$501,6,FALSE),"")))</f>
        <v/>
      </c>
      <c r="P402" s="182" t="str">
        <f>IF($B402="","",(IFERROR(VLOOKUP($B402,ROOST_SITE_INFO!$B$3:$S$501,7,FALSE),"")))</f>
        <v/>
      </c>
      <c r="Q402" s="182" t="str">
        <f>IF($B402="","",(IFERROR(VLOOKUP($B402,ROOST_SITE_INFO!$B$3:$S$501,8,FALSE),"")))</f>
        <v/>
      </c>
      <c r="R402" s="182" t="str">
        <f>IF($B402="","",(IFERROR(VLOOKUP($B402,ROOST_SITE_INFO!$B$3:$S$501,9,FALSE),"")))</f>
        <v/>
      </c>
      <c r="S402" s="182" t="str">
        <f>IF($B402="","",(IFERROR(VLOOKUP($B402,ROOST_SITE_INFO!$B$3:$S$501,10,FALSE),"")))</f>
        <v/>
      </c>
      <c r="T402" s="182" t="str">
        <f>IF($B402="","",(IFERROR(VLOOKUP($B402,ROOST_SITE_INFO!$B$3:$S$501,11,FALSE),"")))</f>
        <v/>
      </c>
      <c r="U402" s="182" t="str">
        <f>IF($B402="","",(IFERROR(VLOOKUP($B402,ROOST_SITE_INFO!$B$3:$S$501,12,FALSE),"")))</f>
        <v/>
      </c>
      <c r="V402" s="182" t="str">
        <f>IF($B402="","",(IFERROR(VLOOKUP($B402,ROOST_SITE_INFO!$B$3:$S$501,13,FALSE),"")))</f>
        <v/>
      </c>
      <c r="W402" s="182" t="str">
        <f>IF($B402="","",(IFERROR(VLOOKUP($B402,ROOST_SITE_INFO!$B$3:$S$501,14,FALSE),"")))</f>
        <v/>
      </c>
      <c r="X402" s="182" t="str">
        <f>IF($B402="","",(IFERROR(VLOOKUP($B402,ROOST_SITE_INFO!$B$3:$S$501,15,FALSE),"")))</f>
        <v/>
      </c>
      <c r="Y402" s="182" t="str">
        <f>IF($B402="","",(IFERROR(VLOOKUP($B402,ROOST_SITE_INFO!$B$3:$S$501,16,FALSE),"")))</f>
        <v/>
      </c>
      <c r="Z402" s="182" t="str">
        <f>IF($B402="","",(IFERROR(VLOOKUP($B402,ROOST_SITE_INFO!$B$3:$S$501,17,FALSE),"")))</f>
        <v/>
      </c>
      <c r="AA402" s="182" t="str">
        <f>IF($B402="","",(IFERROR(VLOOKUP($B402,ROOST_SITE_INFO!$B$3:$S$501,18,FALSE),"")))</f>
        <v/>
      </c>
    </row>
    <row r="403" spans="1:27" x14ac:dyDescent="0.25">
      <c r="A403" s="180" t="str">
        <f>IF(ROOST_COUNT!B402=0,"",ROOST_COUNT!B402)</f>
        <v/>
      </c>
      <c r="B403" s="180" t="str">
        <f>IF(ROOST_COUNT!D402=0,"",ROOST_COUNT!D402)</f>
        <v/>
      </c>
      <c r="C403" s="180" t="str">
        <f>IF(ROOST_COUNT!C402=0,"",ROOST_COUNT!C402)</f>
        <v/>
      </c>
      <c r="D403" s="180" t="str">
        <f>IF(ROOST_COUNT!E402=0,"",ROOST_COUNT!E402)</f>
        <v/>
      </c>
      <c r="E403" s="181" t="str">
        <f>IF(ROOST_COUNT!F402=0,"",ROOST_COUNT!F402)</f>
        <v/>
      </c>
      <c r="F403" s="181" t="str">
        <f>IF(ROOST_COUNT!A402=0,"",ROOST_COUNT!A402)</f>
        <v/>
      </c>
      <c r="G403" s="182" t="str">
        <f>IF(ROOST_COUNT!G402=0,"",ROOST_COUNT!G402)</f>
        <v/>
      </c>
      <c r="H403" s="181" t="str">
        <f>IFERROR(VLOOKUP($A403,CAPTURE_DATA!$P$4:$T$500,3,FALSE),"")</f>
        <v/>
      </c>
      <c r="I403" s="181" t="str">
        <f>IFERROR(VLOOKUP($A403,CAPTURE_DATA!$P$4:$T$500,4,FALSE),"")</f>
        <v/>
      </c>
      <c r="J403" s="181" t="str">
        <f>IFERROR(VLOOKUP($A403,CAPTURE_DATA!$P$4:$T$500,5,FALSE),"")</f>
        <v/>
      </c>
      <c r="K403" s="181" t="str">
        <f>IFERROR(VLOOKUP($A403,CAPTURE_DATA!$P$4:$AC$500,14,FALSE),"")</f>
        <v/>
      </c>
      <c r="L403" s="182" t="str">
        <f>IF($B403="","",(IFERROR(VLOOKUP($B403,ROOST_SITE_INFO!$B$3:$S$501,3,FALSE),"")))</f>
        <v/>
      </c>
      <c r="M403" s="182" t="str">
        <f>IF($B403="","",(IFERROR(VLOOKUP($B403,ROOST_SITE_INFO!$B$3:$S$501,4,FALSE),"")))</f>
        <v/>
      </c>
      <c r="N403" s="182" t="str">
        <f>IF($B403="","",(IFERROR(VLOOKUP($B403,ROOST_SITE_INFO!$B$3:$S$501,5,FALSE),"")))</f>
        <v/>
      </c>
      <c r="O403" s="182" t="str">
        <f>IF($B403="","",(IFERROR(VLOOKUP($B403,ROOST_SITE_INFO!$B$3:$S$501,6,FALSE),"")))</f>
        <v/>
      </c>
      <c r="P403" s="182" t="str">
        <f>IF($B403="","",(IFERROR(VLOOKUP($B403,ROOST_SITE_INFO!$B$3:$S$501,7,FALSE),"")))</f>
        <v/>
      </c>
      <c r="Q403" s="182" t="str">
        <f>IF($B403="","",(IFERROR(VLOOKUP($B403,ROOST_SITE_INFO!$B$3:$S$501,8,FALSE),"")))</f>
        <v/>
      </c>
      <c r="R403" s="182" t="str">
        <f>IF($B403="","",(IFERROR(VLOOKUP($B403,ROOST_SITE_INFO!$B$3:$S$501,9,FALSE),"")))</f>
        <v/>
      </c>
      <c r="S403" s="182" t="str">
        <f>IF($B403="","",(IFERROR(VLOOKUP($B403,ROOST_SITE_INFO!$B$3:$S$501,10,FALSE),"")))</f>
        <v/>
      </c>
      <c r="T403" s="182" t="str">
        <f>IF($B403="","",(IFERROR(VLOOKUP($B403,ROOST_SITE_INFO!$B$3:$S$501,11,FALSE),"")))</f>
        <v/>
      </c>
      <c r="U403" s="182" t="str">
        <f>IF($B403="","",(IFERROR(VLOOKUP($B403,ROOST_SITE_INFO!$B$3:$S$501,12,FALSE),"")))</f>
        <v/>
      </c>
      <c r="V403" s="182" t="str">
        <f>IF($B403="","",(IFERROR(VLOOKUP($B403,ROOST_SITE_INFO!$B$3:$S$501,13,FALSE),"")))</f>
        <v/>
      </c>
      <c r="W403" s="182" t="str">
        <f>IF($B403="","",(IFERROR(VLOOKUP($B403,ROOST_SITE_INFO!$B$3:$S$501,14,FALSE),"")))</f>
        <v/>
      </c>
      <c r="X403" s="182" t="str">
        <f>IF($B403="","",(IFERROR(VLOOKUP($B403,ROOST_SITE_INFO!$B$3:$S$501,15,FALSE),"")))</f>
        <v/>
      </c>
      <c r="Y403" s="182" t="str">
        <f>IF($B403="","",(IFERROR(VLOOKUP($B403,ROOST_SITE_INFO!$B$3:$S$501,16,FALSE),"")))</f>
        <v/>
      </c>
      <c r="Z403" s="182" t="str">
        <f>IF($B403="","",(IFERROR(VLOOKUP($B403,ROOST_SITE_INFO!$B$3:$S$501,17,FALSE),"")))</f>
        <v/>
      </c>
      <c r="AA403" s="182" t="str">
        <f>IF($B403="","",(IFERROR(VLOOKUP($B403,ROOST_SITE_INFO!$B$3:$S$501,18,FALSE),"")))</f>
        <v/>
      </c>
    </row>
    <row r="404" spans="1:27" x14ac:dyDescent="0.25">
      <c r="A404" s="180" t="str">
        <f>IF(ROOST_COUNT!B403=0,"",ROOST_COUNT!B403)</f>
        <v/>
      </c>
      <c r="B404" s="180" t="str">
        <f>IF(ROOST_COUNT!D403=0,"",ROOST_COUNT!D403)</f>
        <v/>
      </c>
      <c r="C404" s="180" t="str">
        <f>IF(ROOST_COUNT!C403=0,"",ROOST_COUNT!C403)</f>
        <v/>
      </c>
      <c r="D404" s="180" t="str">
        <f>IF(ROOST_COUNT!E403=0,"",ROOST_COUNT!E403)</f>
        <v/>
      </c>
      <c r="E404" s="181" t="str">
        <f>IF(ROOST_COUNT!F403=0,"",ROOST_COUNT!F403)</f>
        <v/>
      </c>
      <c r="F404" s="181" t="str">
        <f>IF(ROOST_COUNT!A403=0,"",ROOST_COUNT!A403)</f>
        <v/>
      </c>
      <c r="G404" s="182" t="str">
        <f>IF(ROOST_COUNT!G403=0,"",ROOST_COUNT!G403)</f>
        <v/>
      </c>
      <c r="H404" s="181" t="str">
        <f>IFERROR(VLOOKUP($A404,CAPTURE_DATA!$P$4:$T$500,3,FALSE),"")</f>
        <v/>
      </c>
      <c r="I404" s="181" t="str">
        <f>IFERROR(VLOOKUP($A404,CAPTURE_DATA!$P$4:$T$500,4,FALSE),"")</f>
        <v/>
      </c>
      <c r="J404" s="181" t="str">
        <f>IFERROR(VLOOKUP($A404,CAPTURE_DATA!$P$4:$T$500,5,FALSE),"")</f>
        <v/>
      </c>
      <c r="K404" s="181" t="str">
        <f>IFERROR(VLOOKUP($A404,CAPTURE_DATA!$P$4:$AC$500,14,FALSE),"")</f>
        <v/>
      </c>
      <c r="L404" s="182" t="str">
        <f>IF($B404="","",(IFERROR(VLOOKUP($B404,ROOST_SITE_INFO!$B$3:$S$501,3,FALSE),"")))</f>
        <v/>
      </c>
      <c r="M404" s="182" t="str">
        <f>IF($B404="","",(IFERROR(VLOOKUP($B404,ROOST_SITE_INFO!$B$3:$S$501,4,FALSE),"")))</f>
        <v/>
      </c>
      <c r="N404" s="182" t="str">
        <f>IF($B404="","",(IFERROR(VLOOKUP($B404,ROOST_SITE_INFO!$B$3:$S$501,5,FALSE),"")))</f>
        <v/>
      </c>
      <c r="O404" s="182" t="str">
        <f>IF($B404="","",(IFERROR(VLOOKUP($B404,ROOST_SITE_INFO!$B$3:$S$501,6,FALSE),"")))</f>
        <v/>
      </c>
      <c r="P404" s="182" t="str">
        <f>IF($B404="","",(IFERROR(VLOOKUP($B404,ROOST_SITE_INFO!$B$3:$S$501,7,FALSE),"")))</f>
        <v/>
      </c>
      <c r="Q404" s="182" t="str">
        <f>IF($B404="","",(IFERROR(VLOOKUP($B404,ROOST_SITE_INFO!$B$3:$S$501,8,FALSE),"")))</f>
        <v/>
      </c>
      <c r="R404" s="182" t="str">
        <f>IF($B404="","",(IFERROR(VLOOKUP($B404,ROOST_SITE_INFO!$B$3:$S$501,9,FALSE),"")))</f>
        <v/>
      </c>
      <c r="S404" s="182" t="str">
        <f>IF($B404="","",(IFERROR(VLOOKUP($B404,ROOST_SITE_INFO!$B$3:$S$501,10,FALSE),"")))</f>
        <v/>
      </c>
      <c r="T404" s="182" t="str">
        <f>IF($B404="","",(IFERROR(VLOOKUP($B404,ROOST_SITE_INFO!$B$3:$S$501,11,FALSE),"")))</f>
        <v/>
      </c>
      <c r="U404" s="182" t="str">
        <f>IF($B404="","",(IFERROR(VLOOKUP($B404,ROOST_SITE_INFO!$B$3:$S$501,12,FALSE),"")))</f>
        <v/>
      </c>
      <c r="V404" s="182" t="str">
        <f>IF($B404="","",(IFERROR(VLOOKUP($B404,ROOST_SITE_INFO!$B$3:$S$501,13,FALSE),"")))</f>
        <v/>
      </c>
      <c r="W404" s="182" t="str">
        <f>IF($B404="","",(IFERROR(VLOOKUP($B404,ROOST_SITE_INFO!$B$3:$S$501,14,FALSE),"")))</f>
        <v/>
      </c>
      <c r="X404" s="182" t="str">
        <f>IF($B404="","",(IFERROR(VLOOKUP($B404,ROOST_SITE_INFO!$B$3:$S$501,15,FALSE),"")))</f>
        <v/>
      </c>
      <c r="Y404" s="182" t="str">
        <f>IF($B404="","",(IFERROR(VLOOKUP($B404,ROOST_SITE_INFO!$B$3:$S$501,16,FALSE),"")))</f>
        <v/>
      </c>
      <c r="Z404" s="182" t="str">
        <f>IF($B404="","",(IFERROR(VLOOKUP($B404,ROOST_SITE_INFO!$B$3:$S$501,17,FALSE),"")))</f>
        <v/>
      </c>
      <c r="AA404" s="182" t="str">
        <f>IF($B404="","",(IFERROR(VLOOKUP($B404,ROOST_SITE_INFO!$B$3:$S$501,18,FALSE),"")))</f>
        <v/>
      </c>
    </row>
    <row r="405" spans="1:27" x14ac:dyDescent="0.25">
      <c r="A405" s="180" t="str">
        <f>IF(ROOST_COUNT!B404=0,"",ROOST_COUNT!B404)</f>
        <v/>
      </c>
      <c r="B405" s="180" t="str">
        <f>IF(ROOST_COUNT!D404=0,"",ROOST_COUNT!D404)</f>
        <v/>
      </c>
      <c r="C405" s="180" t="str">
        <f>IF(ROOST_COUNT!C404=0,"",ROOST_COUNT!C404)</f>
        <v/>
      </c>
      <c r="D405" s="180" t="str">
        <f>IF(ROOST_COUNT!E404=0,"",ROOST_COUNT!E404)</f>
        <v/>
      </c>
      <c r="E405" s="181" t="str">
        <f>IF(ROOST_COUNT!F404=0,"",ROOST_COUNT!F404)</f>
        <v/>
      </c>
      <c r="F405" s="181" t="str">
        <f>IF(ROOST_COUNT!A404=0,"",ROOST_COUNT!A404)</f>
        <v/>
      </c>
      <c r="G405" s="182" t="str">
        <f>IF(ROOST_COUNT!G404=0,"",ROOST_COUNT!G404)</f>
        <v/>
      </c>
      <c r="H405" s="181" t="str">
        <f>IFERROR(VLOOKUP($A405,CAPTURE_DATA!$P$4:$T$500,3,FALSE),"")</f>
        <v/>
      </c>
      <c r="I405" s="181" t="str">
        <f>IFERROR(VLOOKUP($A405,CAPTURE_DATA!$P$4:$T$500,4,FALSE),"")</f>
        <v/>
      </c>
      <c r="J405" s="181" t="str">
        <f>IFERROR(VLOOKUP($A405,CAPTURE_DATA!$P$4:$T$500,5,FALSE),"")</f>
        <v/>
      </c>
      <c r="K405" s="181" t="str">
        <f>IFERROR(VLOOKUP($A405,CAPTURE_DATA!$P$4:$AC$500,14,FALSE),"")</f>
        <v/>
      </c>
      <c r="L405" s="182" t="str">
        <f>IF($B405="","",(IFERROR(VLOOKUP($B405,ROOST_SITE_INFO!$B$3:$S$501,3,FALSE),"")))</f>
        <v/>
      </c>
      <c r="M405" s="182" t="str">
        <f>IF($B405="","",(IFERROR(VLOOKUP($B405,ROOST_SITE_INFO!$B$3:$S$501,4,FALSE),"")))</f>
        <v/>
      </c>
      <c r="N405" s="182" t="str">
        <f>IF($B405="","",(IFERROR(VLOOKUP($B405,ROOST_SITE_INFO!$B$3:$S$501,5,FALSE),"")))</f>
        <v/>
      </c>
      <c r="O405" s="182" t="str">
        <f>IF($B405="","",(IFERROR(VLOOKUP($B405,ROOST_SITE_INFO!$B$3:$S$501,6,FALSE),"")))</f>
        <v/>
      </c>
      <c r="P405" s="182" t="str">
        <f>IF($B405="","",(IFERROR(VLOOKUP($B405,ROOST_SITE_INFO!$B$3:$S$501,7,FALSE),"")))</f>
        <v/>
      </c>
      <c r="Q405" s="182" t="str">
        <f>IF($B405="","",(IFERROR(VLOOKUP($B405,ROOST_SITE_INFO!$B$3:$S$501,8,FALSE),"")))</f>
        <v/>
      </c>
      <c r="R405" s="182" t="str">
        <f>IF($B405="","",(IFERROR(VLOOKUP($B405,ROOST_SITE_INFO!$B$3:$S$501,9,FALSE),"")))</f>
        <v/>
      </c>
      <c r="S405" s="182" t="str">
        <f>IF($B405="","",(IFERROR(VLOOKUP($B405,ROOST_SITE_INFO!$B$3:$S$501,10,FALSE),"")))</f>
        <v/>
      </c>
      <c r="T405" s="182" t="str">
        <f>IF($B405="","",(IFERROR(VLOOKUP($B405,ROOST_SITE_INFO!$B$3:$S$501,11,FALSE),"")))</f>
        <v/>
      </c>
      <c r="U405" s="182" t="str">
        <f>IF($B405="","",(IFERROR(VLOOKUP($B405,ROOST_SITE_INFO!$B$3:$S$501,12,FALSE),"")))</f>
        <v/>
      </c>
      <c r="V405" s="182" t="str">
        <f>IF($B405="","",(IFERROR(VLOOKUP($B405,ROOST_SITE_INFO!$B$3:$S$501,13,FALSE),"")))</f>
        <v/>
      </c>
      <c r="W405" s="182" t="str">
        <f>IF($B405="","",(IFERROR(VLOOKUP($B405,ROOST_SITE_INFO!$B$3:$S$501,14,FALSE),"")))</f>
        <v/>
      </c>
      <c r="X405" s="182" t="str">
        <f>IF($B405="","",(IFERROR(VLOOKUP($B405,ROOST_SITE_INFO!$B$3:$S$501,15,FALSE),"")))</f>
        <v/>
      </c>
      <c r="Y405" s="182" t="str">
        <f>IF($B405="","",(IFERROR(VLOOKUP($B405,ROOST_SITE_INFO!$B$3:$S$501,16,FALSE),"")))</f>
        <v/>
      </c>
      <c r="Z405" s="182" t="str">
        <f>IF($B405="","",(IFERROR(VLOOKUP($B405,ROOST_SITE_INFO!$B$3:$S$501,17,FALSE),"")))</f>
        <v/>
      </c>
      <c r="AA405" s="182" t="str">
        <f>IF($B405="","",(IFERROR(VLOOKUP($B405,ROOST_SITE_INFO!$B$3:$S$501,18,FALSE),"")))</f>
        <v/>
      </c>
    </row>
    <row r="406" spans="1:27" x14ac:dyDescent="0.25">
      <c r="A406" s="180" t="str">
        <f>IF(ROOST_COUNT!B405=0,"",ROOST_COUNT!B405)</f>
        <v/>
      </c>
      <c r="B406" s="180" t="str">
        <f>IF(ROOST_COUNT!D405=0,"",ROOST_COUNT!D405)</f>
        <v/>
      </c>
      <c r="C406" s="180" t="str">
        <f>IF(ROOST_COUNT!C405=0,"",ROOST_COUNT!C405)</f>
        <v/>
      </c>
      <c r="D406" s="180" t="str">
        <f>IF(ROOST_COUNT!E405=0,"",ROOST_COUNT!E405)</f>
        <v/>
      </c>
      <c r="E406" s="181" t="str">
        <f>IF(ROOST_COUNT!F405=0,"",ROOST_COUNT!F405)</f>
        <v/>
      </c>
      <c r="F406" s="181" t="str">
        <f>IF(ROOST_COUNT!A405=0,"",ROOST_COUNT!A405)</f>
        <v/>
      </c>
      <c r="G406" s="182" t="str">
        <f>IF(ROOST_COUNT!G405=0,"",ROOST_COUNT!G405)</f>
        <v/>
      </c>
      <c r="H406" s="181" t="str">
        <f>IFERROR(VLOOKUP($A406,CAPTURE_DATA!$P$4:$T$500,3,FALSE),"")</f>
        <v/>
      </c>
      <c r="I406" s="181" t="str">
        <f>IFERROR(VLOOKUP($A406,CAPTURE_DATA!$P$4:$T$500,4,FALSE),"")</f>
        <v/>
      </c>
      <c r="J406" s="181" t="str">
        <f>IFERROR(VLOOKUP($A406,CAPTURE_DATA!$P$4:$T$500,5,FALSE),"")</f>
        <v/>
      </c>
      <c r="K406" s="181" t="str">
        <f>IFERROR(VLOOKUP($A406,CAPTURE_DATA!$P$4:$AC$500,14,FALSE),"")</f>
        <v/>
      </c>
      <c r="L406" s="182" t="str">
        <f>IF($B406="","",(IFERROR(VLOOKUP($B406,ROOST_SITE_INFO!$B$3:$S$501,3,FALSE),"")))</f>
        <v/>
      </c>
      <c r="M406" s="182" t="str">
        <f>IF($B406="","",(IFERROR(VLOOKUP($B406,ROOST_SITE_INFO!$B$3:$S$501,4,FALSE),"")))</f>
        <v/>
      </c>
      <c r="N406" s="182" t="str">
        <f>IF($B406="","",(IFERROR(VLOOKUP($B406,ROOST_SITE_INFO!$B$3:$S$501,5,FALSE),"")))</f>
        <v/>
      </c>
      <c r="O406" s="182" t="str">
        <f>IF($B406="","",(IFERROR(VLOOKUP($B406,ROOST_SITE_INFO!$B$3:$S$501,6,FALSE),"")))</f>
        <v/>
      </c>
      <c r="P406" s="182" t="str">
        <f>IF($B406="","",(IFERROR(VLOOKUP($B406,ROOST_SITE_INFO!$B$3:$S$501,7,FALSE),"")))</f>
        <v/>
      </c>
      <c r="Q406" s="182" t="str">
        <f>IF($B406="","",(IFERROR(VLOOKUP($B406,ROOST_SITE_INFO!$B$3:$S$501,8,FALSE),"")))</f>
        <v/>
      </c>
      <c r="R406" s="182" t="str">
        <f>IF($B406="","",(IFERROR(VLOOKUP($B406,ROOST_SITE_INFO!$B$3:$S$501,9,FALSE),"")))</f>
        <v/>
      </c>
      <c r="S406" s="182" t="str">
        <f>IF($B406="","",(IFERROR(VLOOKUP($B406,ROOST_SITE_INFO!$B$3:$S$501,10,FALSE),"")))</f>
        <v/>
      </c>
      <c r="T406" s="182" t="str">
        <f>IF($B406="","",(IFERROR(VLOOKUP($B406,ROOST_SITE_INFO!$B$3:$S$501,11,FALSE),"")))</f>
        <v/>
      </c>
      <c r="U406" s="182" t="str">
        <f>IF($B406="","",(IFERROR(VLOOKUP($B406,ROOST_SITE_INFO!$B$3:$S$501,12,FALSE),"")))</f>
        <v/>
      </c>
      <c r="V406" s="182" t="str">
        <f>IF($B406="","",(IFERROR(VLOOKUP($B406,ROOST_SITE_INFO!$B$3:$S$501,13,FALSE),"")))</f>
        <v/>
      </c>
      <c r="W406" s="182" t="str">
        <f>IF($B406="","",(IFERROR(VLOOKUP($B406,ROOST_SITE_INFO!$B$3:$S$501,14,FALSE),"")))</f>
        <v/>
      </c>
      <c r="X406" s="182" t="str">
        <f>IF($B406="","",(IFERROR(VLOOKUP($B406,ROOST_SITE_INFO!$B$3:$S$501,15,FALSE),"")))</f>
        <v/>
      </c>
      <c r="Y406" s="182" t="str">
        <f>IF($B406="","",(IFERROR(VLOOKUP($B406,ROOST_SITE_INFO!$B$3:$S$501,16,FALSE),"")))</f>
        <v/>
      </c>
      <c r="Z406" s="182" t="str">
        <f>IF($B406="","",(IFERROR(VLOOKUP($B406,ROOST_SITE_INFO!$B$3:$S$501,17,FALSE),"")))</f>
        <v/>
      </c>
      <c r="AA406" s="182" t="str">
        <f>IF($B406="","",(IFERROR(VLOOKUP($B406,ROOST_SITE_INFO!$B$3:$S$501,18,FALSE),"")))</f>
        <v/>
      </c>
    </row>
    <row r="407" spans="1:27" x14ac:dyDescent="0.25">
      <c r="A407" s="180" t="str">
        <f>IF(ROOST_COUNT!B406=0,"",ROOST_COUNT!B406)</f>
        <v/>
      </c>
      <c r="B407" s="180" t="str">
        <f>IF(ROOST_COUNT!D406=0,"",ROOST_COUNT!D406)</f>
        <v/>
      </c>
      <c r="C407" s="180" t="str">
        <f>IF(ROOST_COUNT!C406=0,"",ROOST_COUNT!C406)</f>
        <v/>
      </c>
      <c r="D407" s="180" t="str">
        <f>IF(ROOST_COUNT!E406=0,"",ROOST_COUNT!E406)</f>
        <v/>
      </c>
      <c r="E407" s="181" t="str">
        <f>IF(ROOST_COUNT!F406=0,"",ROOST_COUNT!F406)</f>
        <v/>
      </c>
      <c r="F407" s="181" t="str">
        <f>IF(ROOST_COUNT!A406=0,"",ROOST_COUNT!A406)</f>
        <v/>
      </c>
      <c r="G407" s="182" t="str">
        <f>IF(ROOST_COUNT!G406=0,"",ROOST_COUNT!G406)</f>
        <v/>
      </c>
      <c r="H407" s="181" t="str">
        <f>IFERROR(VLOOKUP($A407,CAPTURE_DATA!$P$4:$T$500,3,FALSE),"")</f>
        <v/>
      </c>
      <c r="I407" s="181" t="str">
        <f>IFERROR(VLOOKUP($A407,CAPTURE_DATA!$P$4:$T$500,4,FALSE),"")</f>
        <v/>
      </c>
      <c r="J407" s="181" t="str">
        <f>IFERROR(VLOOKUP($A407,CAPTURE_DATA!$P$4:$T$500,5,FALSE),"")</f>
        <v/>
      </c>
      <c r="K407" s="181" t="str">
        <f>IFERROR(VLOOKUP($A407,CAPTURE_DATA!$P$4:$AC$500,14,FALSE),"")</f>
        <v/>
      </c>
      <c r="L407" s="182" t="str">
        <f>IF($B407="","",(IFERROR(VLOOKUP($B407,ROOST_SITE_INFO!$B$3:$S$501,3,FALSE),"")))</f>
        <v/>
      </c>
      <c r="M407" s="182" t="str">
        <f>IF($B407="","",(IFERROR(VLOOKUP($B407,ROOST_SITE_INFO!$B$3:$S$501,4,FALSE),"")))</f>
        <v/>
      </c>
      <c r="N407" s="182" t="str">
        <f>IF($B407="","",(IFERROR(VLOOKUP($B407,ROOST_SITE_INFO!$B$3:$S$501,5,FALSE),"")))</f>
        <v/>
      </c>
      <c r="O407" s="182" t="str">
        <f>IF($B407="","",(IFERROR(VLOOKUP($B407,ROOST_SITE_INFO!$B$3:$S$501,6,FALSE),"")))</f>
        <v/>
      </c>
      <c r="P407" s="182" t="str">
        <f>IF($B407="","",(IFERROR(VLOOKUP($B407,ROOST_SITE_INFO!$B$3:$S$501,7,FALSE),"")))</f>
        <v/>
      </c>
      <c r="Q407" s="182" t="str">
        <f>IF($B407="","",(IFERROR(VLOOKUP($B407,ROOST_SITE_INFO!$B$3:$S$501,8,FALSE),"")))</f>
        <v/>
      </c>
      <c r="R407" s="182" t="str">
        <f>IF($B407="","",(IFERROR(VLOOKUP($B407,ROOST_SITE_INFO!$B$3:$S$501,9,FALSE),"")))</f>
        <v/>
      </c>
      <c r="S407" s="182" t="str">
        <f>IF($B407="","",(IFERROR(VLOOKUP($B407,ROOST_SITE_INFO!$B$3:$S$501,10,FALSE),"")))</f>
        <v/>
      </c>
      <c r="T407" s="182" t="str">
        <f>IF($B407="","",(IFERROR(VLOOKUP($B407,ROOST_SITE_INFO!$B$3:$S$501,11,FALSE),"")))</f>
        <v/>
      </c>
      <c r="U407" s="182" t="str">
        <f>IF($B407="","",(IFERROR(VLOOKUP($B407,ROOST_SITE_INFO!$B$3:$S$501,12,FALSE),"")))</f>
        <v/>
      </c>
      <c r="V407" s="182" t="str">
        <f>IF($B407="","",(IFERROR(VLOOKUP($B407,ROOST_SITE_INFO!$B$3:$S$501,13,FALSE),"")))</f>
        <v/>
      </c>
      <c r="W407" s="182" t="str">
        <f>IF($B407="","",(IFERROR(VLOOKUP($B407,ROOST_SITE_INFO!$B$3:$S$501,14,FALSE),"")))</f>
        <v/>
      </c>
      <c r="X407" s="182" t="str">
        <f>IF($B407="","",(IFERROR(VLOOKUP($B407,ROOST_SITE_INFO!$B$3:$S$501,15,FALSE),"")))</f>
        <v/>
      </c>
      <c r="Y407" s="182" t="str">
        <f>IF($B407="","",(IFERROR(VLOOKUP($B407,ROOST_SITE_INFO!$B$3:$S$501,16,FALSE),"")))</f>
        <v/>
      </c>
      <c r="Z407" s="182" t="str">
        <f>IF($B407="","",(IFERROR(VLOOKUP($B407,ROOST_SITE_INFO!$B$3:$S$501,17,FALSE),"")))</f>
        <v/>
      </c>
      <c r="AA407" s="182" t="str">
        <f>IF($B407="","",(IFERROR(VLOOKUP($B407,ROOST_SITE_INFO!$B$3:$S$501,18,FALSE),"")))</f>
        <v/>
      </c>
    </row>
    <row r="408" spans="1:27" x14ac:dyDescent="0.25">
      <c r="A408" s="180" t="str">
        <f>IF(ROOST_COUNT!B407=0,"",ROOST_COUNT!B407)</f>
        <v/>
      </c>
      <c r="B408" s="180" t="str">
        <f>IF(ROOST_COUNT!D407=0,"",ROOST_COUNT!D407)</f>
        <v/>
      </c>
      <c r="C408" s="180" t="str">
        <f>IF(ROOST_COUNT!C407=0,"",ROOST_COUNT!C407)</f>
        <v/>
      </c>
      <c r="D408" s="180" t="str">
        <f>IF(ROOST_COUNT!E407=0,"",ROOST_COUNT!E407)</f>
        <v/>
      </c>
      <c r="E408" s="181" t="str">
        <f>IF(ROOST_COUNT!F407=0,"",ROOST_COUNT!F407)</f>
        <v/>
      </c>
      <c r="F408" s="181" t="str">
        <f>IF(ROOST_COUNT!A407=0,"",ROOST_COUNT!A407)</f>
        <v/>
      </c>
      <c r="G408" s="182" t="str">
        <f>IF(ROOST_COUNT!G407=0,"",ROOST_COUNT!G407)</f>
        <v/>
      </c>
      <c r="H408" s="181" t="str">
        <f>IFERROR(VLOOKUP($A408,CAPTURE_DATA!$P$4:$T$500,3,FALSE),"")</f>
        <v/>
      </c>
      <c r="I408" s="181" t="str">
        <f>IFERROR(VLOOKUP($A408,CAPTURE_DATA!$P$4:$T$500,4,FALSE),"")</f>
        <v/>
      </c>
      <c r="J408" s="181" t="str">
        <f>IFERROR(VLOOKUP($A408,CAPTURE_DATA!$P$4:$T$500,5,FALSE),"")</f>
        <v/>
      </c>
      <c r="K408" s="181" t="str">
        <f>IFERROR(VLOOKUP($A408,CAPTURE_DATA!$P$4:$AC$500,14,FALSE),"")</f>
        <v/>
      </c>
      <c r="L408" s="182" t="str">
        <f>IF($B408="","",(IFERROR(VLOOKUP($B408,ROOST_SITE_INFO!$B$3:$S$501,3,FALSE),"")))</f>
        <v/>
      </c>
      <c r="M408" s="182" t="str">
        <f>IF($B408="","",(IFERROR(VLOOKUP($B408,ROOST_SITE_INFO!$B$3:$S$501,4,FALSE),"")))</f>
        <v/>
      </c>
      <c r="N408" s="182" t="str">
        <f>IF($B408="","",(IFERROR(VLOOKUP($B408,ROOST_SITE_INFO!$B$3:$S$501,5,FALSE),"")))</f>
        <v/>
      </c>
      <c r="O408" s="182" t="str">
        <f>IF($B408="","",(IFERROR(VLOOKUP($B408,ROOST_SITE_INFO!$B$3:$S$501,6,FALSE),"")))</f>
        <v/>
      </c>
      <c r="P408" s="182" t="str">
        <f>IF($B408="","",(IFERROR(VLOOKUP($B408,ROOST_SITE_INFO!$B$3:$S$501,7,FALSE),"")))</f>
        <v/>
      </c>
      <c r="Q408" s="182" t="str">
        <f>IF($B408="","",(IFERROR(VLOOKUP($B408,ROOST_SITE_INFO!$B$3:$S$501,8,FALSE),"")))</f>
        <v/>
      </c>
      <c r="R408" s="182" t="str">
        <f>IF($B408="","",(IFERROR(VLOOKUP($B408,ROOST_SITE_INFO!$B$3:$S$501,9,FALSE),"")))</f>
        <v/>
      </c>
      <c r="S408" s="182" t="str">
        <f>IF($B408="","",(IFERROR(VLOOKUP($B408,ROOST_SITE_INFO!$B$3:$S$501,10,FALSE),"")))</f>
        <v/>
      </c>
      <c r="T408" s="182" t="str">
        <f>IF($B408="","",(IFERROR(VLOOKUP($B408,ROOST_SITE_INFO!$B$3:$S$501,11,FALSE),"")))</f>
        <v/>
      </c>
      <c r="U408" s="182" t="str">
        <f>IF($B408="","",(IFERROR(VLOOKUP($B408,ROOST_SITE_INFO!$B$3:$S$501,12,FALSE),"")))</f>
        <v/>
      </c>
      <c r="V408" s="182" t="str">
        <f>IF($B408="","",(IFERROR(VLOOKUP($B408,ROOST_SITE_INFO!$B$3:$S$501,13,FALSE),"")))</f>
        <v/>
      </c>
      <c r="W408" s="182" t="str">
        <f>IF($B408="","",(IFERROR(VLOOKUP($B408,ROOST_SITE_INFO!$B$3:$S$501,14,FALSE),"")))</f>
        <v/>
      </c>
      <c r="X408" s="182" t="str">
        <f>IF($B408="","",(IFERROR(VLOOKUP($B408,ROOST_SITE_INFO!$B$3:$S$501,15,FALSE),"")))</f>
        <v/>
      </c>
      <c r="Y408" s="182" t="str">
        <f>IF($B408="","",(IFERROR(VLOOKUP($B408,ROOST_SITE_INFO!$B$3:$S$501,16,FALSE),"")))</f>
        <v/>
      </c>
      <c r="Z408" s="182" t="str">
        <f>IF($B408="","",(IFERROR(VLOOKUP($B408,ROOST_SITE_INFO!$B$3:$S$501,17,FALSE),"")))</f>
        <v/>
      </c>
      <c r="AA408" s="182" t="str">
        <f>IF($B408="","",(IFERROR(VLOOKUP($B408,ROOST_SITE_INFO!$B$3:$S$501,18,FALSE),"")))</f>
        <v/>
      </c>
    </row>
    <row r="409" spans="1:27" x14ac:dyDescent="0.25">
      <c r="A409" s="180" t="str">
        <f>IF(ROOST_COUNT!B408=0,"",ROOST_COUNT!B408)</f>
        <v/>
      </c>
      <c r="B409" s="180" t="str">
        <f>IF(ROOST_COUNT!D408=0,"",ROOST_COUNT!D408)</f>
        <v/>
      </c>
      <c r="C409" s="180" t="str">
        <f>IF(ROOST_COUNT!C408=0,"",ROOST_COUNT!C408)</f>
        <v/>
      </c>
      <c r="D409" s="180" t="str">
        <f>IF(ROOST_COUNT!E408=0,"",ROOST_COUNT!E408)</f>
        <v/>
      </c>
      <c r="E409" s="181" t="str">
        <f>IF(ROOST_COUNT!F408=0,"",ROOST_COUNT!F408)</f>
        <v/>
      </c>
      <c r="F409" s="181" t="str">
        <f>IF(ROOST_COUNT!A408=0,"",ROOST_COUNT!A408)</f>
        <v/>
      </c>
      <c r="G409" s="182" t="str">
        <f>IF(ROOST_COUNT!G408=0,"",ROOST_COUNT!G408)</f>
        <v/>
      </c>
      <c r="H409" s="181" t="str">
        <f>IFERROR(VLOOKUP($A409,CAPTURE_DATA!$P$4:$T$500,3,FALSE),"")</f>
        <v/>
      </c>
      <c r="I409" s="181" t="str">
        <f>IFERROR(VLOOKUP($A409,CAPTURE_DATA!$P$4:$T$500,4,FALSE),"")</f>
        <v/>
      </c>
      <c r="J409" s="181" t="str">
        <f>IFERROR(VLOOKUP($A409,CAPTURE_DATA!$P$4:$T$500,5,FALSE),"")</f>
        <v/>
      </c>
      <c r="K409" s="181" t="str">
        <f>IFERROR(VLOOKUP($A409,CAPTURE_DATA!$P$4:$AC$500,14,FALSE),"")</f>
        <v/>
      </c>
      <c r="L409" s="182" t="str">
        <f>IF($B409="","",(IFERROR(VLOOKUP($B409,ROOST_SITE_INFO!$B$3:$S$501,3,FALSE),"")))</f>
        <v/>
      </c>
      <c r="M409" s="182" t="str">
        <f>IF($B409="","",(IFERROR(VLOOKUP($B409,ROOST_SITE_INFO!$B$3:$S$501,4,FALSE),"")))</f>
        <v/>
      </c>
      <c r="N409" s="182" t="str">
        <f>IF($B409="","",(IFERROR(VLOOKUP($B409,ROOST_SITE_INFO!$B$3:$S$501,5,FALSE),"")))</f>
        <v/>
      </c>
      <c r="O409" s="182" t="str">
        <f>IF($B409="","",(IFERROR(VLOOKUP($B409,ROOST_SITE_INFO!$B$3:$S$501,6,FALSE),"")))</f>
        <v/>
      </c>
      <c r="P409" s="182" t="str">
        <f>IF($B409="","",(IFERROR(VLOOKUP($B409,ROOST_SITE_INFO!$B$3:$S$501,7,FALSE),"")))</f>
        <v/>
      </c>
      <c r="Q409" s="182" t="str">
        <f>IF($B409="","",(IFERROR(VLOOKUP($B409,ROOST_SITE_INFO!$B$3:$S$501,8,FALSE),"")))</f>
        <v/>
      </c>
      <c r="R409" s="182" t="str">
        <f>IF($B409="","",(IFERROR(VLOOKUP($B409,ROOST_SITE_INFO!$B$3:$S$501,9,FALSE),"")))</f>
        <v/>
      </c>
      <c r="S409" s="182" t="str">
        <f>IF($B409="","",(IFERROR(VLOOKUP($B409,ROOST_SITE_INFO!$B$3:$S$501,10,FALSE),"")))</f>
        <v/>
      </c>
      <c r="T409" s="182" t="str">
        <f>IF($B409="","",(IFERROR(VLOOKUP($B409,ROOST_SITE_INFO!$B$3:$S$501,11,FALSE),"")))</f>
        <v/>
      </c>
      <c r="U409" s="182" t="str">
        <f>IF($B409="","",(IFERROR(VLOOKUP($B409,ROOST_SITE_INFO!$B$3:$S$501,12,FALSE),"")))</f>
        <v/>
      </c>
      <c r="V409" s="182" t="str">
        <f>IF($B409="","",(IFERROR(VLOOKUP($B409,ROOST_SITE_INFO!$B$3:$S$501,13,FALSE),"")))</f>
        <v/>
      </c>
      <c r="W409" s="182" t="str">
        <f>IF($B409="","",(IFERROR(VLOOKUP($B409,ROOST_SITE_INFO!$B$3:$S$501,14,FALSE),"")))</f>
        <v/>
      </c>
      <c r="X409" s="182" t="str">
        <f>IF($B409="","",(IFERROR(VLOOKUP($B409,ROOST_SITE_INFO!$B$3:$S$501,15,FALSE),"")))</f>
        <v/>
      </c>
      <c r="Y409" s="182" t="str">
        <f>IF($B409="","",(IFERROR(VLOOKUP($B409,ROOST_SITE_INFO!$B$3:$S$501,16,FALSE),"")))</f>
        <v/>
      </c>
      <c r="Z409" s="182" t="str">
        <f>IF($B409="","",(IFERROR(VLOOKUP($B409,ROOST_SITE_INFO!$B$3:$S$501,17,FALSE),"")))</f>
        <v/>
      </c>
      <c r="AA409" s="182" t="str">
        <f>IF($B409="","",(IFERROR(VLOOKUP($B409,ROOST_SITE_INFO!$B$3:$S$501,18,FALSE),"")))</f>
        <v/>
      </c>
    </row>
    <row r="410" spans="1:27" x14ac:dyDescent="0.25">
      <c r="A410" s="180" t="str">
        <f>IF(ROOST_COUNT!B409=0,"",ROOST_COUNT!B409)</f>
        <v/>
      </c>
      <c r="B410" s="180" t="str">
        <f>IF(ROOST_COUNT!D409=0,"",ROOST_COUNT!D409)</f>
        <v/>
      </c>
      <c r="C410" s="180" t="str">
        <f>IF(ROOST_COUNT!C409=0,"",ROOST_COUNT!C409)</f>
        <v/>
      </c>
      <c r="D410" s="180" t="str">
        <f>IF(ROOST_COUNT!E409=0,"",ROOST_COUNT!E409)</f>
        <v/>
      </c>
      <c r="E410" s="181" t="str">
        <f>IF(ROOST_COUNT!F409=0,"",ROOST_COUNT!F409)</f>
        <v/>
      </c>
      <c r="F410" s="181" t="str">
        <f>IF(ROOST_COUNT!A409=0,"",ROOST_COUNT!A409)</f>
        <v/>
      </c>
      <c r="G410" s="182" t="str">
        <f>IF(ROOST_COUNT!G409=0,"",ROOST_COUNT!G409)</f>
        <v/>
      </c>
      <c r="H410" s="181" t="str">
        <f>IFERROR(VLOOKUP($A410,CAPTURE_DATA!$P$4:$T$500,3,FALSE),"")</f>
        <v/>
      </c>
      <c r="I410" s="181" t="str">
        <f>IFERROR(VLOOKUP($A410,CAPTURE_DATA!$P$4:$T$500,4,FALSE),"")</f>
        <v/>
      </c>
      <c r="J410" s="181" t="str">
        <f>IFERROR(VLOOKUP($A410,CAPTURE_DATA!$P$4:$T$500,5,FALSE),"")</f>
        <v/>
      </c>
      <c r="K410" s="181" t="str">
        <f>IFERROR(VLOOKUP($A410,CAPTURE_DATA!$P$4:$AC$500,14,FALSE),"")</f>
        <v/>
      </c>
      <c r="L410" s="182" t="str">
        <f>IF($B410="","",(IFERROR(VLOOKUP($B410,ROOST_SITE_INFO!$B$3:$S$501,3,FALSE),"")))</f>
        <v/>
      </c>
      <c r="M410" s="182" t="str">
        <f>IF($B410="","",(IFERROR(VLOOKUP($B410,ROOST_SITE_INFO!$B$3:$S$501,4,FALSE),"")))</f>
        <v/>
      </c>
      <c r="N410" s="182" t="str">
        <f>IF($B410="","",(IFERROR(VLOOKUP($B410,ROOST_SITE_INFO!$B$3:$S$501,5,FALSE),"")))</f>
        <v/>
      </c>
      <c r="O410" s="182" t="str">
        <f>IF($B410="","",(IFERROR(VLOOKUP($B410,ROOST_SITE_INFO!$B$3:$S$501,6,FALSE),"")))</f>
        <v/>
      </c>
      <c r="P410" s="182" t="str">
        <f>IF($B410="","",(IFERROR(VLOOKUP($B410,ROOST_SITE_INFO!$B$3:$S$501,7,FALSE),"")))</f>
        <v/>
      </c>
      <c r="Q410" s="182" t="str">
        <f>IF($B410="","",(IFERROR(VLOOKUP($B410,ROOST_SITE_INFO!$B$3:$S$501,8,FALSE),"")))</f>
        <v/>
      </c>
      <c r="R410" s="182" t="str">
        <f>IF($B410="","",(IFERROR(VLOOKUP($B410,ROOST_SITE_INFO!$B$3:$S$501,9,FALSE),"")))</f>
        <v/>
      </c>
      <c r="S410" s="182" t="str">
        <f>IF($B410="","",(IFERROR(VLOOKUP($B410,ROOST_SITE_INFO!$B$3:$S$501,10,FALSE),"")))</f>
        <v/>
      </c>
      <c r="T410" s="182" t="str">
        <f>IF($B410="","",(IFERROR(VLOOKUP($B410,ROOST_SITE_INFO!$B$3:$S$501,11,FALSE),"")))</f>
        <v/>
      </c>
      <c r="U410" s="182" t="str">
        <f>IF($B410="","",(IFERROR(VLOOKUP($B410,ROOST_SITE_INFO!$B$3:$S$501,12,FALSE),"")))</f>
        <v/>
      </c>
      <c r="V410" s="182" t="str">
        <f>IF($B410="","",(IFERROR(VLOOKUP($B410,ROOST_SITE_INFO!$B$3:$S$501,13,FALSE),"")))</f>
        <v/>
      </c>
      <c r="W410" s="182" t="str">
        <f>IF($B410="","",(IFERROR(VLOOKUP($B410,ROOST_SITE_INFO!$B$3:$S$501,14,FALSE),"")))</f>
        <v/>
      </c>
      <c r="X410" s="182" t="str">
        <f>IF($B410="","",(IFERROR(VLOOKUP($B410,ROOST_SITE_INFO!$B$3:$S$501,15,FALSE),"")))</f>
        <v/>
      </c>
      <c r="Y410" s="182" t="str">
        <f>IF($B410="","",(IFERROR(VLOOKUP($B410,ROOST_SITE_INFO!$B$3:$S$501,16,FALSE),"")))</f>
        <v/>
      </c>
      <c r="Z410" s="182" t="str">
        <f>IF($B410="","",(IFERROR(VLOOKUP($B410,ROOST_SITE_INFO!$B$3:$S$501,17,FALSE),"")))</f>
        <v/>
      </c>
      <c r="AA410" s="182" t="str">
        <f>IF($B410="","",(IFERROR(VLOOKUP($B410,ROOST_SITE_INFO!$B$3:$S$501,18,FALSE),"")))</f>
        <v/>
      </c>
    </row>
    <row r="411" spans="1:27" x14ac:dyDescent="0.25">
      <c r="A411" s="180" t="str">
        <f>IF(ROOST_COUNT!B410=0,"",ROOST_COUNT!B410)</f>
        <v/>
      </c>
      <c r="B411" s="180" t="str">
        <f>IF(ROOST_COUNT!D410=0,"",ROOST_COUNT!D410)</f>
        <v/>
      </c>
      <c r="C411" s="180" t="str">
        <f>IF(ROOST_COUNT!C410=0,"",ROOST_COUNT!C410)</f>
        <v/>
      </c>
      <c r="D411" s="180" t="str">
        <f>IF(ROOST_COUNT!E410=0,"",ROOST_COUNT!E410)</f>
        <v/>
      </c>
      <c r="E411" s="181" t="str">
        <f>IF(ROOST_COUNT!F410=0,"",ROOST_COUNT!F410)</f>
        <v/>
      </c>
      <c r="F411" s="181" t="str">
        <f>IF(ROOST_COUNT!A410=0,"",ROOST_COUNT!A410)</f>
        <v/>
      </c>
      <c r="G411" s="182" t="str">
        <f>IF(ROOST_COUNT!G410=0,"",ROOST_COUNT!G410)</f>
        <v/>
      </c>
      <c r="H411" s="181" t="str">
        <f>IFERROR(VLOOKUP($A411,CAPTURE_DATA!$P$4:$T$500,3,FALSE),"")</f>
        <v/>
      </c>
      <c r="I411" s="181" t="str">
        <f>IFERROR(VLOOKUP($A411,CAPTURE_DATA!$P$4:$T$500,4,FALSE),"")</f>
        <v/>
      </c>
      <c r="J411" s="181" t="str">
        <f>IFERROR(VLOOKUP($A411,CAPTURE_DATA!$P$4:$T$500,5,FALSE),"")</f>
        <v/>
      </c>
      <c r="K411" s="181" t="str">
        <f>IFERROR(VLOOKUP($A411,CAPTURE_DATA!$P$4:$AC$500,14,FALSE),"")</f>
        <v/>
      </c>
      <c r="L411" s="182" t="str">
        <f>IF($B411="","",(IFERROR(VLOOKUP($B411,ROOST_SITE_INFO!$B$3:$S$501,3,FALSE),"")))</f>
        <v/>
      </c>
      <c r="M411" s="182" t="str">
        <f>IF($B411="","",(IFERROR(VLOOKUP($B411,ROOST_SITE_INFO!$B$3:$S$501,4,FALSE),"")))</f>
        <v/>
      </c>
      <c r="N411" s="182" t="str">
        <f>IF($B411="","",(IFERROR(VLOOKUP($B411,ROOST_SITE_INFO!$B$3:$S$501,5,FALSE),"")))</f>
        <v/>
      </c>
      <c r="O411" s="182" t="str">
        <f>IF($B411="","",(IFERROR(VLOOKUP($B411,ROOST_SITE_INFO!$B$3:$S$501,6,FALSE),"")))</f>
        <v/>
      </c>
      <c r="P411" s="182" t="str">
        <f>IF($B411="","",(IFERROR(VLOOKUP($B411,ROOST_SITE_INFO!$B$3:$S$501,7,FALSE),"")))</f>
        <v/>
      </c>
      <c r="Q411" s="182" t="str">
        <f>IF($B411="","",(IFERROR(VLOOKUP($B411,ROOST_SITE_INFO!$B$3:$S$501,8,FALSE),"")))</f>
        <v/>
      </c>
      <c r="R411" s="182" t="str">
        <f>IF($B411="","",(IFERROR(VLOOKUP($B411,ROOST_SITE_INFO!$B$3:$S$501,9,FALSE),"")))</f>
        <v/>
      </c>
      <c r="S411" s="182" t="str">
        <f>IF($B411="","",(IFERROR(VLOOKUP($B411,ROOST_SITE_INFO!$B$3:$S$501,10,FALSE),"")))</f>
        <v/>
      </c>
      <c r="T411" s="182" t="str">
        <f>IF($B411="","",(IFERROR(VLOOKUP($B411,ROOST_SITE_INFO!$B$3:$S$501,11,FALSE),"")))</f>
        <v/>
      </c>
      <c r="U411" s="182" t="str">
        <f>IF($B411="","",(IFERROR(VLOOKUP($B411,ROOST_SITE_INFO!$B$3:$S$501,12,FALSE),"")))</f>
        <v/>
      </c>
      <c r="V411" s="182" t="str">
        <f>IF($B411="","",(IFERROR(VLOOKUP($B411,ROOST_SITE_INFO!$B$3:$S$501,13,FALSE),"")))</f>
        <v/>
      </c>
      <c r="W411" s="182" t="str">
        <f>IF($B411="","",(IFERROR(VLOOKUP($B411,ROOST_SITE_INFO!$B$3:$S$501,14,FALSE),"")))</f>
        <v/>
      </c>
      <c r="X411" s="182" t="str">
        <f>IF($B411="","",(IFERROR(VLOOKUP($B411,ROOST_SITE_INFO!$B$3:$S$501,15,FALSE),"")))</f>
        <v/>
      </c>
      <c r="Y411" s="182" t="str">
        <f>IF($B411="","",(IFERROR(VLOOKUP($B411,ROOST_SITE_INFO!$B$3:$S$501,16,FALSE),"")))</f>
        <v/>
      </c>
      <c r="Z411" s="182" t="str">
        <f>IF($B411="","",(IFERROR(VLOOKUP($B411,ROOST_SITE_INFO!$B$3:$S$501,17,FALSE),"")))</f>
        <v/>
      </c>
      <c r="AA411" s="182" t="str">
        <f>IF($B411="","",(IFERROR(VLOOKUP($B411,ROOST_SITE_INFO!$B$3:$S$501,18,FALSE),"")))</f>
        <v/>
      </c>
    </row>
    <row r="412" spans="1:27" x14ac:dyDescent="0.25">
      <c r="A412" s="180" t="str">
        <f>IF(ROOST_COUNT!B411=0,"",ROOST_COUNT!B411)</f>
        <v/>
      </c>
      <c r="B412" s="180" t="str">
        <f>IF(ROOST_COUNT!D411=0,"",ROOST_COUNT!D411)</f>
        <v/>
      </c>
      <c r="C412" s="180" t="str">
        <f>IF(ROOST_COUNT!C411=0,"",ROOST_COUNT!C411)</f>
        <v/>
      </c>
      <c r="D412" s="180" t="str">
        <f>IF(ROOST_COUNT!E411=0,"",ROOST_COUNT!E411)</f>
        <v/>
      </c>
      <c r="E412" s="181" t="str">
        <f>IF(ROOST_COUNT!F411=0,"",ROOST_COUNT!F411)</f>
        <v/>
      </c>
      <c r="F412" s="181" t="str">
        <f>IF(ROOST_COUNT!A411=0,"",ROOST_COUNT!A411)</f>
        <v/>
      </c>
      <c r="G412" s="182" t="str">
        <f>IF(ROOST_COUNT!G411=0,"",ROOST_COUNT!G411)</f>
        <v/>
      </c>
      <c r="H412" s="181" t="str">
        <f>IFERROR(VLOOKUP($A412,CAPTURE_DATA!$P$4:$T$500,3,FALSE),"")</f>
        <v/>
      </c>
      <c r="I412" s="181" t="str">
        <f>IFERROR(VLOOKUP($A412,CAPTURE_DATA!$P$4:$T$500,4,FALSE),"")</f>
        <v/>
      </c>
      <c r="J412" s="181" t="str">
        <f>IFERROR(VLOOKUP($A412,CAPTURE_DATA!$P$4:$T$500,5,FALSE),"")</f>
        <v/>
      </c>
      <c r="K412" s="181" t="str">
        <f>IFERROR(VLOOKUP($A412,CAPTURE_DATA!$P$4:$AC$500,14,FALSE),"")</f>
        <v/>
      </c>
      <c r="L412" s="182" t="str">
        <f>IF($B412="","",(IFERROR(VLOOKUP($B412,ROOST_SITE_INFO!$B$3:$S$501,3,FALSE),"")))</f>
        <v/>
      </c>
      <c r="M412" s="182" t="str">
        <f>IF($B412="","",(IFERROR(VLOOKUP($B412,ROOST_SITE_INFO!$B$3:$S$501,4,FALSE),"")))</f>
        <v/>
      </c>
      <c r="N412" s="182" t="str">
        <f>IF($B412="","",(IFERROR(VLOOKUP($B412,ROOST_SITE_INFO!$B$3:$S$501,5,FALSE),"")))</f>
        <v/>
      </c>
      <c r="O412" s="182" t="str">
        <f>IF($B412="","",(IFERROR(VLOOKUP($B412,ROOST_SITE_INFO!$B$3:$S$501,6,FALSE),"")))</f>
        <v/>
      </c>
      <c r="P412" s="182" t="str">
        <f>IF($B412="","",(IFERROR(VLOOKUP($B412,ROOST_SITE_INFO!$B$3:$S$501,7,FALSE),"")))</f>
        <v/>
      </c>
      <c r="Q412" s="182" t="str">
        <f>IF($B412="","",(IFERROR(VLOOKUP($B412,ROOST_SITE_INFO!$B$3:$S$501,8,FALSE),"")))</f>
        <v/>
      </c>
      <c r="R412" s="182" t="str">
        <f>IF($B412="","",(IFERROR(VLOOKUP($B412,ROOST_SITE_INFO!$B$3:$S$501,9,FALSE),"")))</f>
        <v/>
      </c>
      <c r="S412" s="182" t="str">
        <f>IF($B412="","",(IFERROR(VLOOKUP($B412,ROOST_SITE_INFO!$B$3:$S$501,10,FALSE),"")))</f>
        <v/>
      </c>
      <c r="T412" s="182" t="str">
        <f>IF($B412="","",(IFERROR(VLOOKUP($B412,ROOST_SITE_INFO!$B$3:$S$501,11,FALSE),"")))</f>
        <v/>
      </c>
      <c r="U412" s="182" t="str">
        <f>IF($B412="","",(IFERROR(VLOOKUP($B412,ROOST_SITE_INFO!$B$3:$S$501,12,FALSE),"")))</f>
        <v/>
      </c>
      <c r="V412" s="182" t="str">
        <f>IF($B412="","",(IFERROR(VLOOKUP($B412,ROOST_SITE_INFO!$B$3:$S$501,13,FALSE),"")))</f>
        <v/>
      </c>
      <c r="W412" s="182" t="str">
        <f>IF($B412="","",(IFERROR(VLOOKUP($B412,ROOST_SITE_INFO!$B$3:$S$501,14,FALSE),"")))</f>
        <v/>
      </c>
      <c r="X412" s="182" t="str">
        <f>IF($B412="","",(IFERROR(VLOOKUP($B412,ROOST_SITE_INFO!$B$3:$S$501,15,FALSE),"")))</f>
        <v/>
      </c>
      <c r="Y412" s="182" t="str">
        <f>IF($B412="","",(IFERROR(VLOOKUP($B412,ROOST_SITE_INFO!$B$3:$S$501,16,FALSE),"")))</f>
        <v/>
      </c>
      <c r="Z412" s="182" t="str">
        <f>IF($B412="","",(IFERROR(VLOOKUP($B412,ROOST_SITE_INFO!$B$3:$S$501,17,FALSE),"")))</f>
        <v/>
      </c>
      <c r="AA412" s="182" t="str">
        <f>IF($B412="","",(IFERROR(VLOOKUP($B412,ROOST_SITE_INFO!$B$3:$S$501,18,FALSE),"")))</f>
        <v/>
      </c>
    </row>
    <row r="413" spans="1:27" x14ac:dyDescent="0.25">
      <c r="A413" s="180" t="str">
        <f>IF(ROOST_COUNT!B412=0,"",ROOST_COUNT!B412)</f>
        <v/>
      </c>
      <c r="B413" s="180" t="str">
        <f>IF(ROOST_COUNT!D412=0,"",ROOST_COUNT!D412)</f>
        <v/>
      </c>
      <c r="C413" s="180" t="str">
        <f>IF(ROOST_COUNT!C412=0,"",ROOST_COUNT!C412)</f>
        <v/>
      </c>
      <c r="D413" s="180" t="str">
        <f>IF(ROOST_COUNT!E412=0,"",ROOST_COUNT!E412)</f>
        <v/>
      </c>
      <c r="E413" s="181" t="str">
        <f>IF(ROOST_COUNT!F412=0,"",ROOST_COUNT!F412)</f>
        <v/>
      </c>
      <c r="F413" s="181" t="str">
        <f>IF(ROOST_COUNT!A412=0,"",ROOST_COUNT!A412)</f>
        <v/>
      </c>
      <c r="G413" s="182" t="str">
        <f>IF(ROOST_COUNT!G412=0,"",ROOST_COUNT!G412)</f>
        <v/>
      </c>
      <c r="H413" s="181" t="str">
        <f>IFERROR(VLOOKUP($A413,CAPTURE_DATA!$P$4:$T$500,3,FALSE),"")</f>
        <v/>
      </c>
      <c r="I413" s="181" t="str">
        <f>IFERROR(VLOOKUP($A413,CAPTURE_DATA!$P$4:$T$500,4,FALSE),"")</f>
        <v/>
      </c>
      <c r="J413" s="181" t="str">
        <f>IFERROR(VLOOKUP($A413,CAPTURE_DATA!$P$4:$T$500,5,FALSE),"")</f>
        <v/>
      </c>
      <c r="K413" s="181" t="str">
        <f>IFERROR(VLOOKUP($A413,CAPTURE_DATA!$P$4:$AC$500,14,FALSE),"")</f>
        <v/>
      </c>
      <c r="L413" s="182" t="str">
        <f>IF($B413="","",(IFERROR(VLOOKUP($B413,ROOST_SITE_INFO!$B$3:$S$501,3,FALSE),"")))</f>
        <v/>
      </c>
      <c r="M413" s="182" t="str">
        <f>IF($B413="","",(IFERROR(VLOOKUP($B413,ROOST_SITE_INFO!$B$3:$S$501,4,FALSE),"")))</f>
        <v/>
      </c>
      <c r="N413" s="182" t="str">
        <f>IF($B413="","",(IFERROR(VLOOKUP($B413,ROOST_SITE_INFO!$B$3:$S$501,5,FALSE),"")))</f>
        <v/>
      </c>
      <c r="O413" s="182" t="str">
        <f>IF($B413="","",(IFERROR(VLOOKUP($B413,ROOST_SITE_INFO!$B$3:$S$501,6,FALSE),"")))</f>
        <v/>
      </c>
      <c r="P413" s="182" t="str">
        <f>IF($B413="","",(IFERROR(VLOOKUP($B413,ROOST_SITE_INFO!$B$3:$S$501,7,FALSE),"")))</f>
        <v/>
      </c>
      <c r="Q413" s="182" t="str">
        <f>IF($B413="","",(IFERROR(VLOOKUP($B413,ROOST_SITE_INFO!$B$3:$S$501,8,FALSE),"")))</f>
        <v/>
      </c>
      <c r="R413" s="182" t="str">
        <f>IF($B413="","",(IFERROR(VLOOKUP($B413,ROOST_SITE_INFO!$B$3:$S$501,9,FALSE),"")))</f>
        <v/>
      </c>
      <c r="S413" s="182" t="str">
        <f>IF($B413="","",(IFERROR(VLOOKUP($B413,ROOST_SITE_INFO!$B$3:$S$501,10,FALSE),"")))</f>
        <v/>
      </c>
      <c r="T413" s="182" t="str">
        <f>IF($B413="","",(IFERROR(VLOOKUP($B413,ROOST_SITE_INFO!$B$3:$S$501,11,FALSE),"")))</f>
        <v/>
      </c>
      <c r="U413" s="182" t="str">
        <f>IF($B413="","",(IFERROR(VLOOKUP($B413,ROOST_SITE_INFO!$B$3:$S$501,12,FALSE),"")))</f>
        <v/>
      </c>
      <c r="V413" s="182" t="str">
        <f>IF($B413="","",(IFERROR(VLOOKUP($B413,ROOST_SITE_INFO!$B$3:$S$501,13,FALSE),"")))</f>
        <v/>
      </c>
      <c r="W413" s="182" t="str">
        <f>IF($B413="","",(IFERROR(VLOOKUP($B413,ROOST_SITE_INFO!$B$3:$S$501,14,FALSE),"")))</f>
        <v/>
      </c>
      <c r="X413" s="182" t="str">
        <f>IF($B413="","",(IFERROR(VLOOKUP($B413,ROOST_SITE_INFO!$B$3:$S$501,15,FALSE),"")))</f>
        <v/>
      </c>
      <c r="Y413" s="182" t="str">
        <f>IF($B413="","",(IFERROR(VLOOKUP($B413,ROOST_SITE_INFO!$B$3:$S$501,16,FALSE),"")))</f>
        <v/>
      </c>
      <c r="Z413" s="182" t="str">
        <f>IF($B413="","",(IFERROR(VLOOKUP($B413,ROOST_SITE_INFO!$B$3:$S$501,17,FALSE),"")))</f>
        <v/>
      </c>
      <c r="AA413" s="182" t="str">
        <f>IF($B413="","",(IFERROR(VLOOKUP($B413,ROOST_SITE_INFO!$B$3:$S$501,18,FALSE),"")))</f>
        <v/>
      </c>
    </row>
    <row r="414" spans="1:27" x14ac:dyDescent="0.25">
      <c r="A414" s="180" t="str">
        <f>IF(ROOST_COUNT!B413=0,"",ROOST_COUNT!B413)</f>
        <v/>
      </c>
      <c r="B414" s="180" t="str">
        <f>IF(ROOST_COUNT!D413=0,"",ROOST_COUNT!D413)</f>
        <v/>
      </c>
      <c r="C414" s="180" t="str">
        <f>IF(ROOST_COUNT!C413=0,"",ROOST_COUNT!C413)</f>
        <v/>
      </c>
      <c r="D414" s="180" t="str">
        <f>IF(ROOST_COUNT!E413=0,"",ROOST_COUNT!E413)</f>
        <v/>
      </c>
      <c r="E414" s="181" t="str">
        <f>IF(ROOST_COUNT!F413=0,"",ROOST_COUNT!F413)</f>
        <v/>
      </c>
      <c r="F414" s="181" t="str">
        <f>IF(ROOST_COUNT!A413=0,"",ROOST_COUNT!A413)</f>
        <v/>
      </c>
      <c r="G414" s="182" t="str">
        <f>IF(ROOST_COUNT!G413=0,"",ROOST_COUNT!G413)</f>
        <v/>
      </c>
      <c r="H414" s="181" t="str">
        <f>IFERROR(VLOOKUP($A414,CAPTURE_DATA!$P$4:$T$500,3,FALSE),"")</f>
        <v/>
      </c>
      <c r="I414" s="181" t="str">
        <f>IFERROR(VLOOKUP($A414,CAPTURE_DATA!$P$4:$T$500,4,FALSE),"")</f>
        <v/>
      </c>
      <c r="J414" s="181" t="str">
        <f>IFERROR(VLOOKUP($A414,CAPTURE_DATA!$P$4:$T$500,5,FALSE),"")</f>
        <v/>
      </c>
      <c r="K414" s="181" t="str">
        <f>IFERROR(VLOOKUP($A414,CAPTURE_DATA!$P$4:$AC$500,14,FALSE),"")</f>
        <v/>
      </c>
      <c r="L414" s="182" t="str">
        <f>IF($B414="","",(IFERROR(VLOOKUP($B414,ROOST_SITE_INFO!$B$3:$S$501,3,FALSE),"")))</f>
        <v/>
      </c>
      <c r="M414" s="182" t="str">
        <f>IF($B414="","",(IFERROR(VLOOKUP($B414,ROOST_SITE_INFO!$B$3:$S$501,4,FALSE),"")))</f>
        <v/>
      </c>
      <c r="N414" s="182" t="str">
        <f>IF($B414="","",(IFERROR(VLOOKUP($B414,ROOST_SITE_INFO!$B$3:$S$501,5,FALSE),"")))</f>
        <v/>
      </c>
      <c r="O414" s="182" t="str">
        <f>IF($B414="","",(IFERROR(VLOOKUP($B414,ROOST_SITE_INFO!$B$3:$S$501,6,FALSE),"")))</f>
        <v/>
      </c>
      <c r="P414" s="182" t="str">
        <f>IF($B414="","",(IFERROR(VLOOKUP($B414,ROOST_SITE_INFO!$B$3:$S$501,7,FALSE),"")))</f>
        <v/>
      </c>
      <c r="Q414" s="182" t="str">
        <f>IF($B414="","",(IFERROR(VLOOKUP($B414,ROOST_SITE_INFO!$B$3:$S$501,8,FALSE),"")))</f>
        <v/>
      </c>
      <c r="R414" s="182" t="str">
        <f>IF($B414="","",(IFERROR(VLOOKUP($B414,ROOST_SITE_INFO!$B$3:$S$501,9,FALSE),"")))</f>
        <v/>
      </c>
      <c r="S414" s="182" t="str">
        <f>IF($B414="","",(IFERROR(VLOOKUP($B414,ROOST_SITE_INFO!$B$3:$S$501,10,FALSE),"")))</f>
        <v/>
      </c>
      <c r="T414" s="182" t="str">
        <f>IF($B414="","",(IFERROR(VLOOKUP($B414,ROOST_SITE_INFO!$B$3:$S$501,11,FALSE),"")))</f>
        <v/>
      </c>
      <c r="U414" s="182" t="str">
        <f>IF($B414="","",(IFERROR(VLOOKUP($B414,ROOST_SITE_INFO!$B$3:$S$501,12,FALSE),"")))</f>
        <v/>
      </c>
      <c r="V414" s="182" t="str">
        <f>IF($B414="","",(IFERROR(VLOOKUP($B414,ROOST_SITE_INFO!$B$3:$S$501,13,FALSE),"")))</f>
        <v/>
      </c>
      <c r="W414" s="182" t="str">
        <f>IF($B414="","",(IFERROR(VLOOKUP($B414,ROOST_SITE_INFO!$B$3:$S$501,14,FALSE),"")))</f>
        <v/>
      </c>
      <c r="X414" s="182" t="str">
        <f>IF($B414="","",(IFERROR(VLOOKUP($B414,ROOST_SITE_INFO!$B$3:$S$501,15,FALSE),"")))</f>
        <v/>
      </c>
      <c r="Y414" s="182" t="str">
        <f>IF($B414="","",(IFERROR(VLOOKUP($B414,ROOST_SITE_INFO!$B$3:$S$501,16,FALSE),"")))</f>
        <v/>
      </c>
      <c r="Z414" s="182" t="str">
        <f>IF($B414="","",(IFERROR(VLOOKUP($B414,ROOST_SITE_INFO!$B$3:$S$501,17,FALSE),"")))</f>
        <v/>
      </c>
      <c r="AA414" s="182" t="str">
        <f>IF($B414="","",(IFERROR(VLOOKUP($B414,ROOST_SITE_INFO!$B$3:$S$501,18,FALSE),"")))</f>
        <v/>
      </c>
    </row>
    <row r="415" spans="1:27" x14ac:dyDescent="0.25">
      <c r="A415" s="180" t="str">
        <f>IF(ROOST_COUNT!B414=0,"",ROOST_COUNT!B414)</f>
        <v/>
      </c>
      <c r="B415" s="180" t="str">
        <f>IF(ROOST_COUNT!D414=0,"",ROOST_COUNT!D414)</f>
        <v/>
      </c>
      <c r="C415" s="180" t="str">
        <f>IF(ROOST_COUNT!C414=0,"",ROOST_COUNT!C414)</f>
        <v/>
      </c>
      <c r="D415" s="180" t="str">
        <f>IF(ROOST_COUNT!E414=0,"",ROOST_COUNT!E414)</f>
        <v/>
      </c>
      <c r="E415" s="181" t="str">
        <f>IF(ROOST_COUNT!F414=0,"",ROOST_COUNT!F414)</f>
        <v/>
      </c>
      <c r="F415" s="181" t="str">
        <f>IF(ROOST_COUNT!A414=0,"",ROOST_COUNT!A414)</f>
        <v/>
      </c>
      <c r="G415" s="182" t="str">
        <f>IF(ROOST_COUNT!G414=0,"",ROOST_COUNT!G414)</f>
        <v/>
      </c>
      <c r="H415" s="181" t="str">
        <f>IFERROR(VLOOKUP($A415,CAPTURE_DATA!$P$4:$T$500,3,FALSE),"")</f>
        <v/>
      </c>
      <c r="I415" s="181" t="str">
        <f>IFERROR(VLOOKUP($A415,CAPTURE_DATA!$P$4:$T$500,4,FALSE),"")</f>
        <v/>
      </c>
      <c r="J415" s="181" t="str">
        <f>IFERROR(VLOOKUP($A415,CAPTURE_DATA!$P$4:$T$500,5,FALSE),"")</f>
        <v/>
      </c>
      <c r="K415" s="181" t="str">
        <f>IFERROR(VLOOKUP($A415,CAPTURE_DATA!$P$4:$AC$500,14,FALSE),"")</f>
        <v/>
      </c>
      <c r="L415" s="182" t="str">
        <f>IF($B415="","",(IFERROR(VLOOKUP($B415,ROOST_SITE_INFO!$B$3:$S$501,3,FALSE),"")))</f>
        <v/>
      </c>
      <c r="M415" s="182" t="str">
        <f>IF($B415="","",(IFERROR(VLOOKUP($B415,ROOST_SITE_INFO!$B$3:$S$501,4,FALSE),"")))</f>
        <v/>
      </c>
      <c r="N415" s="182" t="str">
        <f>IF($B415="","",(IFERROR(VLOOKUP($B415,ROOST_SITE_INFO!$B$3:$S$501,5,FALSE),"")))</f>
        <v/>
      </c>
      <c r="O415" s="182" t="str">
        <f>IF($B415="","",(IFERROR(VLOOKUP($B415,ROOST_SITE_INFO!$B$3:$S$501,6,FALSE),"")))</f>
        <v/>
      </c>
      <c r="P415" s="182" t="str">
        <f>IF($B415="","",(IFERROR(VLOOKUP($B415,ROOST_SITE_INFO!$B$3:$S$501,7,FALSE),"")))</f>
        <v/>
      </c>
      <c r="Q415" s="182" t="str">
        <f>IF($B415="","",(IFERROR(VLOOKUP($B415,ROOST_SITE_INFO!$B$3:$S$501,8,FALSE),"")))</f>
        <v/>
      </c>
      <c r="R415" s="182" t="str">
        <f>IF($B415="","",(IFERROR(VLOOKUP($B415,ROOST_SITE_INFO!$B$3:$S$501,9,FALSE),"")))</f>
        <v/>
      </c>
      <c r="S415" s="182" t="str">
        <f>IF($B415="","",(IFERROR(VLOOKUP($B415,ROOST_SITE_INFO!$B$3:$S$501,10,FALSE),"")))</f>
        <v/>
      </c>
      <c r="T415" s="182" t="str">
        <f>IF($B415="","",(IFERROR(VLOOKUP($B415,ROOST_SITE_INFO!$B$3:$S$501,11,FALSE),"")))</f>
        <v/>
      </c>
      <c r="U415" s="182" t="str">
        <f>IF($B415="","",(IFERROR(VLOOKUP($B415,ROOST_SITE_INFO!$B$3:$S$501,12,FALSE),"")))</f>
        <v/>
      </c>
      <c r="V415" s="182" t="str">
        <f>IF($B415="","",(IFERROR(VLOOKUP($B415,ROOST_SITE_INFO!$B$3:$S$501,13,FALSE),"")))</f>
        <v/>
      </c>
      <c r="W415" s="182" t="str">
        <f>IF($B415="","",(IFERROR(VLOOKUP($B415,ROOST_SITE_INFO!$B$3:$S$501,14,FALSE),"")))</f>
        <v/>
      </c>
      <c r="X415" s="182" t="str">
        <f>IF($B415="","",(IFERROR(VLOOKUP($B415,ROOST_SITE_INFO!$B$3:$S$501,15,FALSE),"")))</f>
        <v/>
      </c>
      <c r="Y415" s="182" t="str">
        <f>IF($B415="","",(IFERROR(VLOOKUP($B415,ROOST_SITE_INFO!$B$3:$S$501,16,FALSE),"")))</f>
        <v/>
      </c>
      <c r="Z415" s="182" t="str">
        <f>IF($B415="","",(IFERROR(VLOOKUP($B415,ROOST_SITE_INFO!$B$3:$S$501,17,FALSE),"")))</f>
        <v/>
      </c>
      <c r="AA415" s="182" t="str">
        <f>IF($B415="","",(IFERROR(VLOOKUP($B415,ROOST_SITE_INFO!$B$3:$S$501,18,FALSE),"")))</f>
        <v/>
      </c>
    </row>
    <row r="416" spans="1:27" x14ac:dyDescent="0.25">
      <c r="A416" s="180" t="str">
        <f>IF(ROOST_COUNT!B415=0,"",ROOST_COUNT!B415)</f>
        <v/>
      </c>
      <c r="B416" s="180" t="str">
        <f>IF(ROOST_COUNT!D415=0,"",ROOST_COUNT!D415)</f>
        <v/>
      </c>
      <c r="C416" s="180" t="str">
        <f>IF(ROOST_COUNT!C415=0,"",ROOST_COUNT!C415)</f>
        <v/>
      </c>
      <c r="D416" s="180" t="str">
        <f>IF(ROOST_COUNT!E415=0,"",ROOST_COUNT!E415)</f>
        <v/>
      </c>
      <c r="E416" s="181" t="str">
        <f>IF(ROOST_COUNT!F415=0,"",ROOST_COUNT!F415)</f>
        <v/>
      </c>
      <c r="F416" s="181" t="str">
        <f>IF(ROOST_COUNT!A415=0,"",ROOST_COUNT!A415)</f>
        <v/>
      </c>
      <c r="G416" s="182" t="str">
        <f>IF(ROOST_COUNT!G415=0,"",ROOST_COUNT!G415)</f>
        <v/>
      </c>
      <c r="H416" s="181" t="str">
        <f>IFERROR(VLOOKUP($A416,CAPTURE_DATA!$P$4:$T$500,3,FALSE),"")</f>
        <v/>
      </c>
      <c r="I416" s="181" t="str">
        <f>IFERROR(VLOOKUP($A416,CAPTURE_DATA!$P$4:$T$500,4,FALSE),"")</f>
        <v/>
      </c>
      <c r="J416" s="181" t="str">
        <f>IFERROR(VLOOKUP($A416,CAPTURE_DATA!$P$4:$T$500,5,FALSE),"")</f>
        <v/>
      </c>
      <c r="K416" s="181" t="str">
        <f>IFERROR(VLOOKUP($A416,CAPTURE_DATA!$P$4:$AC$500,14,FALSE),"")</f>
        <v/>
      </c>
      <c r="L416" s="182" t="str">
        <f>IF($B416="","",(IFERROR(VLOOKUP($B416,ROOST_SITE_INFO!$B$3:$S$501,3,FALSE),"")))</f>
        <v/>
      </c>
      <c r="M416" s="182" t="str">
        <f>IF($B416="","",(IFERROR(VLOOKUP($B416,ROOST_SITE_INFO!$B$3:$S$501,4,FALSE),"")))</f>
        <v/>
      </c>
      <c r="N416" s="182" t="str">
        <f>IF($B416="","",(IFERROR(VLOOKUP($B416,ROOST_SITE_INFO!$B$3:$S$501,5,FALSE),"")))</f>
        <v/>
      </c>
      <c r="O416" s="182" t="str">
        <f>IF($B416="","",(IFERROR(VLOOKUP($B416,ROOST_SITE_INFO!$B$3:$S$501,6,FALSE),"")))</f>
        <v/>
      </c>
      <c r="P416" s="182" t="str">
        <f>IF($B416="","",(IFERROR(VLOOKUP($B416,ROOST_SITE_INFO!$B$3:$S$501,7,FALSE),"")))</f>
        <v/>
      </c>
      <c r="Q416" s="182" t="str">
        <f>IF($B416="","",(IFERROR(VLOOKUP($B416,ROOST_SITE_INFO!$B$3:$S$501,8,FALSE),"")))</f>
        <v/>
      </c>
      <c r="R416" s="182" t="str">
        <f>IF($B416="","",(IFERROR(VLOOKUP($B416,ROOST_SITE_INFO!$B$3:$S$501,9,FALSE),"")))</f>
        <v/>
      </c>
      <c r="S416" s="182" t="str">
        <f>IF($B416="","",(IFERROR(VLOOKUP($B416,ROOST_SITE_INFO!$B$3:$S$501,10,FALSE),"")))</f>
        <v/>
      </c>
      <c r="T416" s="182" t="str">
        <f>IF($B416="","",(IFERROR(VLOOKUP($B416,ROOST_SITE_INFO!$B$3:$S$501,11,FALSE),"")))</f>
        <v/>
      </c>
      <c r="U416" s="182" t="str">
        <f>IF($B416="","",(IFERROR(VLOOKUP($B416,ROOST_SITE_INFO!$B$3:$S$501,12,FALSE),"")))</f>
        <v/>
      </c>
      <c r="V416" s="182" t="str">
        <f>IF($B416="","",(IFERROR(VLOOKUP($B416,ROOST_SITE_INFO!$B$3:$S$501,13,FALSE),"")))</f>
        <v/>
      </c>
      <c r="W416" s="182" t="str">
        <f>IF($B416="","",(IFERROR(VLOOKUP($B416,ROOST_SITE_INFO!$B$3:$S$501,14,FALSE),"")))</f>
        <v/>
      </c>
      <c r="X416" s="182" t="str">
        <f>IF($B416="","",(IFERROR(VLOOKUP($B416,ROOST_SITE_INFO!$B$3:$S$501,15,FALSE),"")))</f>
        <v/>
      </c>
      <c r="Y416" s="182" t="str">
        <f>IF($B416="","",(IFERROR(VLOOKUP($B416,ROOST_SITE_INFO!$B$3:$S$501,16,FALSE),"")))</f>
        <v/>
      </c>
      <c r="Z416" s="182" t="str">
        <f>IF($B416="","",(IFERROR(VLOOKUP($B416,ROOST_SITE_INFO!$B$3:$S$501,17,FALSE),"")))</f>
        <v/>
      </c>
      <c r="AA416" s="182" t="str">
        <f>IF($B416="","",(IFERROR(VLOOKUP($B416,ROOST_SITE_INFO!$B$3:$S$501,18,FALSE),"")))</f>
        <v/>
      </c>
    </row>
    <row r="417" spans="1:27" x14ac:dyDescent="0.25">
      <c r="A417" s="180" t="str">
        <f>IF(ROOST_COUNT!B416=0,"",ROOST_COUNT!B416)</f>
        <v/>
      </c>
      <c r="B417" s="180" t="str">
        <f>IF(ROOST_COUNT!D416=0,"",ROOST_COUNT!D416)</f>
        <v/>
      </c>
      <c r="C417" s="180" t="str">
        <f>IF(ROOST_COUNT!C416=0,"",ROOST_COUNT!C416)</f>
        <v/>
      </c>
      <c r="D417" s="180" t="str">
        <f>IF(ROOST_COUNT!E416=0,"",ROOST_COUNT!E416)</f>
        <v/>
      </c>
      <c r="E417" s="181" t="str">
        <f>IF(ROOST_COUNT!F416=0,"",ROOST_COUNT!F416)</f>
        <v/>
      </c>
      <c r="F417" s="181" t="str">
        <f>IF(ROOST_COUNT!A416=0,"",ROOST_COUNT!A416)</f>
        <v/>
      </c>
      <c r="G417" s="182" t="str">
        <f>IF(ROOST_COUNT!G416=0,"",ROOST_COUNT!G416)</f>
        <v/>
      </c>
      <c r="H417" s="181" t="str">
        <f>IFERROR(VLOOKUP($A417,CAPTURE_DATA!$P$4:$T$500,3,FALSE),"")</f>
        <v/>
      </c>
      <c r="I417" s="181" t="str">
        <f>IFERROR(VLOOKUP($A417,CAPTURE_DATA!$P$4:$T$500,4,FALSE),"")</f>
        <v/>
      </c>
      <c r="J417" s="181" t="str">
        <f>IFERROR(VLOOKUP($A417,CAPTURE_DATA!$P$4:$T$500,5,FALSE),"")</f>
        <v/>
      </c>
      <c r="K417" s="181" t="str">
        <f>IFERROR(VLOOKUP($A417,CAPTURE_DATA!$P$4:$AC$500,14,FALSE),"")</f>
        <v/>
      </c>
      <c r="L417" s="182" t="str">
        <f>IF($B417="","",(IFERROR(VLOOKUP($B417,ROOST_SITE_INFO!$B$3:$S$501,3,FALSE),"")))</f>
        <v/>
      </c>
      <c r="M417" s="182" t="str">
        <f>IF($B417="","",(IFERROR(VLOOKUP($B417,ROOST_SITE_INFO!$B$3:$S$501,4,FALSE),"")))</f>
        <v/>
      </c>
      <c r="N417" s="182" t="str">
        <f>IF($B417="","",(IFERROR(VLOOKUP($B417,ROOST_SITE_INFO!$B$3:$S$501,5,FALSE),"")))</f>
        <v/>
      </c>
      <c r="O417" s="182" t="str">
        <f>IF($B417="","",(IFERROR(VLOOKUP($B417,ROOST_SITE_INFO!$B$3:$S$501,6,FALSE),"")))</f>
        <v/>
      </c>
      <c r="P417" s="182" t="str">
        <f>IF($B417="","",(IFERROR(VLOOKUP($B417,ROOST_SITE_INFO!$B$3:$S$501,7,FALSE),"")))</f>
        <v/>
      </c>
      <c r="Q417" s="182" t="str">
        <f>IF($B417="","",(IFERROR(VLOOKUP($B417,ROOST_SITE_INFO!$B$3:$S$501,8,FALSE),"")))</f>
        <v/>
      </c>
      <c r="R417" s="182" t="str">
        <f>IF($B417="","",(IFERROR(VLOOKUP($B417,ROOST_SITE_INFO!$B$3:$S$501,9,FALSE),"")))</f>
        <v/>
      </c>
      <c r="S417" s="182" t="str">
        <f>IF($B417="","",(IFERROR(VLOOKUP($B417,ROOST_SITE_INFO!$B$3:$S$501,10,FALSE),"")))</f>
        <v/>
      </c>
      <c r="T417" s="182" t="str">
        <f>IF($B417="","",(IFERROR(VLOOKUP($B417,ROOST_SITE_INFO!$B$3:$S$501,11,FALSE),"")))</f>
        <v/>
      </c>
      <c r="U417" s="182" t="str">
        <f>IF($B417="","",(IFERROR(VLOOKUP($B417,ROOST_SITE_INFO!$B$3:$S$501,12,FALSE),"")))</f>
        <v/>
      </c>
      <c r="V417" s="182" t="str">
        <f>IF($B417="","",(IFERROR(VLOOKUP($B417,ROOST_SITE_INFO!$B$3:$S$501,13,FALSE),"")))</f>
        <v/>
      </c>
      <c r="W417" s="182" t="str">
        <f>IF($B417="","",(IFERROR(VLOOKUP($B417,ROOST_SITE_INFO!$B$3:$S$501,14,FALSE),"")))</f>
        <v/>
      </c>
      <c r="X417" s="182" t="str">
        <f>IF($B417="","",(IFERROR(VLOOKUP($B417,ROOST_SITE_INFO!$B$3:$S$501,15,FALSE),"")))</f>
        <v/>
      </c>
      <c r="Y417" s="182" t="str">
        <f>IF($B417="","",(IFERROR(VLOOKUP($B417,ROOST_SITE_INFO!$B$3:$S$501,16,FALSE),"")))</f>
        <v/>
      </c>
      <c r="Z417" s="182" t="str">
        <f>IF($B417="","",(IFERROR(VLOOKUP($B417,ROOST_SITE_INFO!$B$3:$S$501,17,FALSE),"")))</f>
        <v/>
      </c>
      <c r="AA417" s="182" t="str">
        <f>IF($B417="","",(IFERROR(VLOOKUP($B417,ROOST_SITE_INFO!$B$3:$S$501,18,FALSE),"")))</f>
        <v/>
      </c>
    </row>
    <row r="418" spans="1:27" x14ac:dyDescent="0.25">
      <c r="A418" s="180" t="str">
        <f>IF(ROOST_COUNT!B417=0,"",ROOST_COUNT!B417)</f>
        <v/>
      </c>
      <c r="B418" s="180" t="str">
        <f>IF(ROOST_COUNT!D417=0,"",ROOST_COUNT!D417)</f>
        <v/>
      </c>
      <c r="C418" s="180" t="str">
        <f>IF(ROOST_COUNT!C417=0,"",ROOST_COUNT!C417)</f>
        <v/>
      </c>
      <c r="D418" s="180" t="str">
        <f>IF(ROOST_COUNT!E417=0,"",ROOST_COUNT!E417)</f>
        <v/>
      </c>
      <c r="E418" s="181" t="str">
        <f>IF(ROOST_COUNT!F417=0,"",ROOST_COUNT!F417)</f>
        <v/>
      </c>
      <c r="F418" s="181" t="str">
        <f>IF(ROOST_COUNT!A417=0,"",ROOST_COUNT!A417)</f>
        <v/>
      </c>
      <c r="G418" s="182" t="str">
        <f>IF(ROOST_COUNT!G417=0,"",ROOST_COUNT!G417)</f>
        <v/>
      </c>
      <c r="H418" s="181" t="str">
        <f>IFERROR(VLOOKUP($A418,CAPTURE_DATA!$P$4:$T$500,3,FALSE),"")</f>
        <v/>
      </c>
      <c r="I418" s="181" t="str">
        <f>IFERROR(VLOOKUP($A418,CAPTURE_DATA!$P$4:$T$500,4,FALSE),"")</f>
        <v/>
      </c>
      <c r="J418" s="181" t="str">
        <f>IFERROR(VLOOKUP($A418,CAPTURE_DATA!$P$4:$T$500,5,FALSE),"")</f>
        <v/>
      </c>
      <c r="K418" s="181" t="str">
        <f>IFERROR(VLOOKUP($A418,CAPTURE_DATA!$P$4:$AC$500,14,FALSE),"")</f>
        <v/>
      </c>
      <c r="L418" s="182" t="str">
        <f>IF($B418="","",(IFERROR(VLOOKUP($B418,ROOST_SITE_INFO!$B$3:$S$501,3,FALSE),"")))</f>
        <v/>
      </c>
      <c r="M418" s="182" t="str">
        <f>IF($B418="","",(IFERROR(VLOOKUP($B418,ROOST_SITE_INFO!$B$3:$S$501,4,FALSE),"")))</f>
        <v/>
      </c>
      <c r="N418" s="182" t="str">
        <f>IF($B418="","",(IFERROR(VLOOKUP($B418,ROOST_SITE_INFO!$B$3:$S$501,5,FALSE),"")))</f>
        <v/>
      </c>
      <c r="O418" s="182" t="str">
        <f>IF($B418="","",(IFERROR(VLOOKUP($B418,ROOST_SITE_INFO!$B$3:$S$501,6,FALSE),"")))</f>
        <v/>
      </c>
      <c r="P418" s="182" t="str">
        <f>IF($B418="","",(IFERROR(VLOOKUP($B418,ROOST_SITE_INFO!$B$3:$S$501,7,FALSE),"")))</f>
        <v/>
      </c>
      <c r="Q418" s="182" t="str">
        <f>IF($B418="","",(IFERROR(VLOOKUP($B418,ROOST_SITE_INFO!$B$3:$S$501,8,FALSE),"")))</f>
        <v/>
      </c>
      <c r="R418" s="182" t="str">
        <f>IF($B418="","",(IFERROR(VLOOKUP($B418,ROOST_SITE_INFO!$B$3:$S$501,9,FALSE),"")))</f>
        <v/>
      </c>
      <c r="S418" s="182" t="str">
        <f>IF($B418="","",(IFERROR(VLOOKUP($B418,ROOST_SITE_INFO!$B$3:$S$501,10,FALSE),"")))</f>
        <v/>
      </c>
      <c r="T418" s="182" t="str">
        <f>IF($B418="","",(IFERROR(VLOOKUP($B418,ROOST_SITE_INFO!$B$3:$S$501,11,FALSE),"")))</f>
        <v/>
      </c>
      <c r="U418" s="182" t="str">
        <f>IF($B418="","",(IFERROR(VLOOKUP($B418,ROOST_SITE_INFO!$B$3:$S$501,12,FALSE),"")))</f>
        <v/>
      </c>
      <c r="V418" s="182" t="str">
        <f>IF($B418="","",(IFERROR(VLOOKUP($B418,ROOST_SITE_INFO!$B$3:$S$501,13,FALSE),"")))</f>
        <v/>
      </c>
      <c r="W418" s="182" t="str">
        <f>IF($B418="","",(IFERROR(VLOOKUP($B418,ROOST_SITE_INFO!$B$3:$S$501,14,FALSE),"")))</f>
        <v/>
      </c>
      <c r="X418" s="182" t="str">
        <f>IF($B418="","",(IFERROR(VLOOKUP($B418,ROOST_SITE_INFO!$B$3:$S$501,15,FALSE),"")))</f>
        <v/>
      </c>
      <c r="Y418" s="182" t="str">
        <f>IF($B418="","",(IFERROR(VLOOKUP($B418,ROOST_SITE_INFO!$B$3:$S$501,16,FALSE),"")))</f>
        <v/>
      </c>
      <c r="Z418" s="182" t="str">
        <f>IF($B418="","",(IFERROR(VLOOKUP($B418,ROOST_SITE_INFO!$B$3:$S$501,17,FALSE),"")))</f>
        <v/>
      </c>
      <c r="AA418" s="182" t="str">
        <f>IF($B418="","",(IFERROR(VLOOKUP($B418,ROOST_SITE_INFO!$B$3:$S$501,18,FALSE),"")))</f>
        <v/>
      </c>
    </row>
    <row r="419" spans="1:27" x14ac:dyDescent="0.25">
      <c r="A419" s="180" t="str">
        <f>IF(ROOST_COUNT!B418=0,"",ROOST_COUNT!B418)</f>
        <v/>
      </c>
      <c r="B419" s="180" t="str">
        <f>IF(ROOST_COUNT!D418=0,"",ROOST_COUNT!D418)</f>
        <v/>
      </c>
      <c r="C419" s="180" t="str">
        <f>IF(ROOST_COUNT!C418=0,"",ROOST_COUNT!C418)</f>
        <v/>
      </c>
      <c r="D419" s="180" t="str">
        <f>IF(ROOST_COUNT!E418=0,"",ROOST_COUNT!E418)</f>
        <v/>
      </c>
      <c r="E419" s="181" t="str">
        <f>IF(ROOST_COUNT!F418=0,"",ROOST_COUNT!F418)</f>
        <v/>
      </c>
      <c r="F419" s="181" t="str">
        <f>IF(ROOST_COUNT!A418=0,"",ROOST_COUNT!A418)</f>
        <v/>
      </c>
      <c r="G419" s="182" t="str">
        <f>IF(ROOST_COUNT!G418=0,"",ROOST_COUNT!G418)</f>
        <v/>
      </c>
      <c r="H419" s="181" t="str">
        <f>IFERROR(VLOOKUP($A419,CAPTURE_DATA!$P$4:$T$500,3,FALSE),"")</f>
        <v/>
      </c>
      <c r="I419" s="181" t="str">
        <f>IFERROR(VLOOKUP($A419,CAPTURE_DATA!$P$4:$T$500,4,FALSE),"")</f>
        <v/>
      </c>
      <c r="J419" s="181" t="str">
        <f>IFERROR(VLOOKUP($A419,CAPTURE_DATA!$P$4:$T$500,5,FALSE),"")</f>
        <v/>
      </c>
      <c r="K419" s="181" t="str">
        <f>IFERROR(VLOOKUP($A419,CAPTURE_DATA!$P$4:$AC$500,14,FALSE),"")</f>
        <v/>
      </c>
      <c r="L419" s="182" t="str">
        <f>IF($B419="","",(IFERROR(VLOOKUP($B419,ROOST_SITE_INFO!$B$3:$S$501,3,FALSE),"")))</f>
        <v/>
      </c>
      <c r="M419" s="182" t="str">
        <f>IF($B419="","",(IFERROR(VLOOKUP($B419,ROOST_SITE_INFO!$B$3:$S$501,4,FALSE),"")))</f>
        <v/>
      </c>
      <c r="N419" s="182" t="str">
        <f>IF($B419="","",(IFERROR(VLOOKUP($B419,ROOST_SITE_INFO!$B$3:$S$501,5,FALSE),"")))</f>
        <v/>
      </c>
      <c r="O419" s="182" t="str">
        <f>IF($B419="","",(IFERROR(VLOOKUP($B419,ROOST_SITE_INFO!$B$3:$S$501,6,FALSE),"")))</f>
        <v/>
      </c>
      <c r="P419" s="182" t="str">
        <f>IF($B419="","",(IFERROR(VLOOKUP($B419,ROOST_SITE_INFO!$B$3:$S$501,7,FALSE),"")))</f>
        <v/>
      </c>
      <c r="Q419" s="182" t="str">
        <f>IF($B419="","",(IFERROR(VLOOKUP($B419,ROOST_SITE_INFO!$B$3:$S$501,8,FALSE),"")))</f>
        <v/>
      </c>
      <c r="R419" s="182" t="str">
        <f>IF($B419="","",(IFERROR(VLOOKUP($B419,ROOST_SITE_INFO!$B$3:$S$501,9,FALSE),"")))</f>
        <v/>
      </c>
      <c r="S419" s="182" t="str">
        <f>IF($B419="","",(IFERROR(VLOOKUP($B419,ROOST_SITE_INFO!$B$3:$S$501,10,FALSE),"")))</f>
        <v/>
      </c>
      <c r="T419" s="182" t="str">
        <f>IF($B419="","",(IFERROR(VLOOKUP($B419,ROOST_SITE_INFO!$B$3:$S$501,11,FALSE),"")))</f>
        <v/>
      </c>
      <c r="U419" s="182" t="str">
        <f>IF($B419="","",(IFERROR(VLOOKUP($B419,ROOST_SITE_INFO!$B$3:$S$501,12,FALSE),"")))</f>
        <v/>
      </c>
      <c r="V419" s="182" t="str">
        <f>IF($B419="","",(IFERROR(VLOOKUP($B419,ROOST_SITE_INFO!$B$3:$S$501,13,FALSE),"")))</f>
        <v/>
      </c>
      <c r="W419" s="182" t="str">
        <f>IF($B419="","",(IFERROR(VLOOKUP($B419,ROOST_SITE_INFO!$B$3:$S$501,14,FALSE),"")))</f>
        <v/>
      </c>
      <c r="X419" s="182" t="str">
        <f>IF($B419="","",(IFERROR(VLOOKUP($B419,ROOST_SITE_INFO!$B$3:$S$501,15,FALSE),"")))</f>
        <v/>
      </c>
      <c r="Y419" s="182" t="str">
        <f>IF($B419="","",(IFERROR(VLOOKUP($B419,ROOST_SITE_INFO!$B$3:$S$501,16,FALSE),"")))</f>
        <v/>
      </c>
      <c r="Z419" s="182" t="str">
        <f>IF($B419="","",(IFERROR(VLOOKUP($B419,ROOST_SITE_INFO!$B$3:$S$501,17,FALSE),"")))</f>
        <v/>
      </c>
      <c r="AA419" s="182" t="str">
        <f>IF($B419="","",(IFERROR(VLOOKUP($B419,ROOST_SITE_INFO!$B$3:$S$501,18,FALSE),"")))</f>
        <v/>
      </c>
    </row>
    <row r="420" spans="1:27" x14ac:dyDescent="0.25">
      <c r="A420" s="180" t="str">
        <f>IF(ROOST_COUNT!B419=0,"",ROOST_COUNT!B419)</f>
        <v/>
      </c>
      <c r="B420" s="180" t="str">
        <f>IF(ROOST_COUNT!D419=0,"",ROOST_COUNT!D419)</f>
        <v/>
      </c>
      <c r="C420" s="180" t="str">
        <f>IF(ROOST_COUNT!C419=0,"",ROOST_COUNT!C419)</f>
        <v/>
      </c>
      <c r="D420" s="180" t="str">
        <f>IF(ROOST_COUNT!E419=0,"",ROOST_COUNT!E419)</f>
        <v/>
      </c>
      <c r="E420" s="181" t="str">
        <f>IF(ROOST_COUNT!F419=0,"",ROOST_COUNT!F419)</f>
        <v/>
      </c>
      <c r="F420" s="181" t="str">
        <f>IF(ROOST_COUNT!A419=0,"",ROOST_COUNT!A419)</f>
        <v/>
      </c>
      <c r="G420" s="182" t="str">
        <f>IF(ROOST_COUNT!G419=0,"",ROOST_COUNT!G419)</f>
        <v/>
      </c>
      <c r="H420" s="181" t="str">
        <f>IFERROR(VLOOKUP($A420,CAPTURE_DATA!$P$4:$T$500,3,FALSE),"")</f>
        <v/>
      </c>
      <c r="I420" s="181" t="str">
        <f>IFERROR(VLOOKUP($A420,CAPTURE_DATA!$P$4:$T$500,4,FALSE),"")</f>
        <v/>
      </c>
      <c r="J420" s="181" t="str">
        <f>IFERROR(VLOOKUP($A420,CAPTURE_DATA!$P$4:$T$500,5,FALSE),"")</f>
        <v/>
      </c>
      <c r="K420" s="181" t="str">
        <f>IFERROR(VLOOKUP($A420,CAPTURE_DATA!$P$4:$AC$500,14,FALSE),"")</f>
        <v/>
      </c>
      <c r="L420" s="182" t="str">
        <f>IF($B420="","",(IFERROR(VLOOKUP($B420,ROOST_SITE_INFO!$B$3:$S$501,3,FALSE),"")))</f>
        <v/>
      </c>
      <c r="M420" s="182" t="str">
        <f>IF($B420="","",(IFERROR(VLOOKUP($B420,ROOST_SITE_INFO!$B$3:$S$501,4,FALSE),"")))</f>
        <v/>
      </c>
      <c r="N420" s="182" t="str">
        <f>IF($B420="","",(IFERROR(VLOOKUP($B420,ROOST_SITE_INFO!$B$3:$S$501,5,FALSE),"")))</f>
        <v/>
      </c>
      <c r="O420" s="182" t="str">
        <f>IF($B420="","",(IFERROR(VLOOKUP($B420,ROOST_SITE_INFO!$B$3:$S$501,6,FALSE),"")))</f>
        <v/>
      </c>
      <c r="P420" s="182" t="str">
        <f>IF($B420="","",(IFERROR(VLOOKUP($B420,ROOST_SITE_INFO!$B$3:$S$501,7,FALSE),"")))</f>
        <v/>
      </c>
      <c r="Q420" s="182" t="str">
        <f>IF($B420="","",(IFERROR(VLOOKUP($B420,ROOST_SITE_INFO!$B$3:$S$501,8,FALSE),"")))</f>
        <v/>
      </c>
      <c r="R420" s="182" t="str">
        <f>IF($B420="","",(IFERROR(VLOOKUP($B420,ROOST_SITE_INFO!$B$3:$S$501,9,FALSE),"")))</f>
        <v/>
      </c>
      <c r="S420" s="182" t="str">
        <f>IF($B420="","",(IFERROR(VLOOKUP($B420,ROOST_SITE_INFO!$B$3:$S$501,10,FALSE),"")))</f>
        <v/>
      </c>
      <c r="T420" s="182" t="str">
        <f>IF($B420="","",(IFERROR(VLOOKUP($B420,ROOST_SITE_INFO!$B$3:$S$501,11,FALSE),"")))</f>
        <v/>
      </c>
      <c r="U420" s="182" t="str">
        <f>IF($B420="","",(IFERROR(VLOOKUP($B420,ROOST_SITE_INFO!$B$3:$S$501,12,FALSE),"")))</f>
        <v/>
      </c>
      <c r="V420" s="182" t="str">
        <f>IF($B420="","",(IFERROR(VLOOKUP($B420,ROOST_SITE_INFO!$B$3:$S$501,13,FALSE),"")))</f>
        <v/>
      </c>
      <c r="W420" s="182" t="str">
        <f>IF($B420="","",(IFERROR(VLOOKUP($B420,ROOST_SITE_INFO!$B$3:$S$501,14,FALSE),"")))</f>
        <v/>
      </c>
      <c r="X420" s="182" t="str">
        <f>IF($B420="","",(IFERROR(VLOOKUP($B420,ROOST_SITE_INFO!$B$3:$S$501,15,FALSE),"")))</f>
        <v/>
      </c>
      <c r="Y420" s="182" t="str">
        <f>IF($B420="","",(IFERROR(VLOOKUP($B420,ROOST_SITE_INFO!$B$3:$S$501,16,FALSE),"")))</f>
        <v/>
      </c>
      <c r="Z420" s="182" t="str">
        <f>IF($B420="","",(IFERROR(VLOOKUP($B420,ROOST_SITE_INFO!$B$3:$S$501,17,FALSE),"")))</f>
        <v/>
      </c>
      <c r="AA420" s="182" t="str">
        <f>IF($B420="","",(IFERROR(VLOOKUP($B420,ROOST_SITE_INFO!$B$3:$S$501,18,FALSE),"")))</f>
        <v/>
      </c>
    </row>
    <row r="421" spans="1:27" x14ac:dyDescent="0.25">
      <c r="A421" s="180" t="str">
        <f>IF(ROOST_COUNT!B420=0,"",ROOST_COUNT!B420)</f>
        <v/>
      </c>
      <c r="B421" s="180" t="str">
        <f>IF(ROOST_COUNT!D420=0,"",ROOST_COUNT!D420)</f>
        <v/>
      </c>
      <c r="C421" s="180" t="str">
        <f>IF(ROOST_COUNT!C420=0,"",ROOST_COUNT!C420)</f>
        <v/>
      </c>
      <c r="D421" s="180" t="str">
        <f>IF(ROOST_COUNT!E420=0,"",ROOST_COUNT!E420)</f>
        <v/>
      </c>
      <c r="E421" s="181" t="str">
        <f>IF(ROOST_COUNT!F420=0,"",ROOST_COUNT!F420)</f>
        <v/>
      </c>
      <c r="F421" s="181" t="str">
        <f>IF(ROOST_COUNT!A420=0,"",ROOST_COUNT!A420)</f>
        <v/>
      </c>
      <c r="G421" s="182" t="str">
        <f>IF(ROOST_COUNT!G420=0,"",ROOST_COUNT!G420)</f>
        <v/>
      </c>
      <c r="H421" s="181" t="str">
        <f>IFERROR(VLOOKUP($A421,CAPTURE_DATA!$P$4:$T$500,3,FALSE),"")</f>
        <v/>
      </c>
      <c r="I421" s="181" t="str">
        <f>IFERROR(VLOOKUP($A421,CAPTURE_DATA!$P$4:$T$500,4,FALSE),"")</f>
        <v/>
      </c>
      <c r="J421" s="181" t="str">
        <f>IFERROR(VLOOKUP($A421,CAPTURE_DATA!$P$4:$T$500,5,FALSE),"")</f>
        <v/>
      </c>
      <c r="K421" s="181" t="str">
        <f>IFERROR(VLOOKUP($A421,CAPTURE_DATA!$P$4:$AC$500,14,FALSE),"")</f>
        <v/>
      </c>
      <c r="L421" s="182" t="str">
        <f>IF($B421="","",(IFERROR(VLOOKUP($B421,ROOST_SITE_INFO!$B$3:$S$501,3,FALSE),"")))</f>
        <v/>
      </c>
      <c r="M421" s="182" t="str">
        <f>IF($B421="","",(IFERROR(VLOOKUP($B421,ROOST_SITE_INFO!$B$3:$S$501,4,FALSE),"")))</f>
        <v/>
      </c>
      <c r="N421" s="182" t="str">
        <f>IF($B421="","",(IFERROR(VLOOKUP($B421,ROOST_SITE_INFO!$B$3:$S$501,5,FALSE),"")))</f>
        <v/>
      </c>
      <c r="O421" s="182" t="str">
        <f>IF($B421="","",(IFERROR(VLOOKUP($B421,ROOST_SITE_INFO!$B$3:$S$501,6,FALSE),"")))</f>
        <v/>
      </c>
      <c r="P421" s="182" t="str">
        <f>IF($B421="","",(IFERROR(VLOOKUP($B421,ROOST_SITE_INFO!$B$3:$S$501,7,FALSE),"")))</f>
        <v/>
      </c>
      <c r="Q421" s="182" t="str">
        <f>IF($B421="","",(IFERROR(VLOOKUP($B421,ROOST_SITE_INFO!$B$3:$S$501,8,FALSE),"")))</f>
        <v/>
      </c>
      <c r="R421" s="182" t="str">
        <f>IF($B421="","",(IFERROR(VLOOKUP($B421,ROOST_SITE_INFO!$B$3:$S$501,9,FALSE),"")))</f>
        <v/>
      </c>
      <c r="S421" s="182" t="str">
        <f>IF($B421="","",(IFERROR(VLOOKUP($B421,ROOST_SITE_INFO!$B$3:$S$501,10,FALSE),"")))</f>
        <v/>
      </c>
      <c r="T421" s="182" t="str">
        <f>IF($B421="","",(IFERROR(VLOOKUP($B421,ROOST_SITE_INFO!$B$3:$S$501,11,FALSE),"")))</f>
        <v/>
      </c>
      <c r="U421" s="182" t="str">
        <f>IF($B421="","",(IFERROR(VLOOKUP($B421,ROOST_SITE_INFO!$B$3:$S$501,12,FALSE),"")))</f>
        <v/>
      </c>
      <c r="V421" s="182" t="str">
        <f>IF($B421="","",(IFERROR(VLOOKUP($B421,ROOST_SITE_INFO!$B$3:$S$501,13,FALSE),"")))</f>
        <v/>
      </c>
      <c r="W421" s="182" t="str">
        <f>IF($B421="","",(IFERROR(VLOOKUP($B421,ROOST_SITE_INFO!$B$3:$S$501,14,FALSE),"")))</f>
        <v/>
      </c>
      <c r="X421" s="182" t="str">
        <f>IF($B421="","",(IFERROR(VLOOKUP($B421,ROOST_SITE_INFO!$B$3:$S$501,15,FALSE),"")))</f>
        <v/>
      </c>
      <c r="Y421" s="182" t="str">
        <f>IF($B421="","",(IFERROR(VLOOKUP($B421,ROOST_SITE_INFO!$B$3:$S$501,16,FALSE),"")))</f>
        <v/>
      </c>
      <c r="Z421" s="182" t="str">
        <f>IF($B421="","",(IFERROR(VLOOKUP($B421,ROOST_SITE_INFO!$B$3:$S$501,17,FALSE),"")))</f>
        <v/>
      </c>
      <c r="AA421" s="182" t="str">
        <f>IF($B421="","",(IFERROR(VLOOKUP($B421,ROOST_SITE_INFO!$B$3:$S$501,18,FALSE),"")))</f>
        <v/>
      </c>
    </row>
    <row r="422" spans="1:27" x14ac:dyDescent="0.25">
      <c r="A422" s="180" t="str">
        <f>IF(ROOST_COUNT!B421=0,"",ROOST_COUNT!B421)</f>
        <v/>
      </c>
      <c r="B422" s="180" t="str">
        <f>IF(ROOST_COUNT!D421=0,"",ROOST_COUNT!D421)</f>
        <v/>
      </c>
      <c r="C422" s="180" t="str">
        <f>IF(ROOST_COUNT!C421=0,"",ROOST_COUNT!C421)</f>
        <v/>
      </c>
      <c r="D422" s="180" t="str">
        <f>IF(ROOST_COUNT!E421=0,"",ROOST_COUNT!E421)</f>
        <v/>
      </c>
      <c r="E422" s="181" t="str">
        <f>IF(ROOST_COUNT!F421=0,"",ROOST_COUNT!F421)</f>
        <v/>
      </c>
      <c r="F422" s="181" t="str">
        <f>IF(ROOST_COUNT!A421=0,"",ROOST_COUNT!A421)</f>
        <v/>
      </c>
      <c r="G422" s="182" t="str">
        <f>IF(ROOST_COUNT!G421=0,"",ROOST_COUNT!G421)</f>
        <v/>
      </c>
      <c r="H422" s="181" t="str">
        <f>IFERROR(VLOOKUP($A422,CAPTURE_DATA!$P$4:$T$500,3,FALSE),"")</f>
        <v/>
      </c>
      <c r="I422" s="181" t="str">
        <f>IFERROR(VLOOKUP($A422,CAPTURE_DATA!$P$4:$T$500,4,FALSE),"")</f>
        <v/>
      </c>
      <c r="J422" s="181" t="str">
        <f>IFERROR(VLOOKUP($A422,CAPTURE_DATA!$P$4:$T$500,5,FALSE),"")</f>
        <v/>
      </c>
      <c r="K422" s="181" t="str">
        <f>IFERROR(VLOOKUP($A422,CAPTURE_DATA!$P$4:$AC$500,14,FALSE),"")</f>
        <v/>
      </c>
      <c r="L422" s="182" t="str">
        <f>IF($B422="","",(IFERROR(VLOOKUP($B422,ROOST_SITE_INFO!$B$3:$S$501,3,FALSE),"")))</f>
        <v/>
      </c>
      <c r="M422" s="182" t="str">
        <f>IF($B422="","",(IFERROR(VLOOKUP($B422,ROOST_SITE_INFO!$B$3:$S$501,4,FALSE),"")))</f>
        <v/>
      </c>
      <c r="N422" s="182" t="str">
        <f>IF($B422="","",(IFERROR(VLOOKUP($B422,ROOST_SITE_INFO!$B$3:$S$501,5,FALSE),"")))</f>
        <v/>
      </c>
      <c r="O422" s="182" t="str">
        <f>IF($B422="","",(IFERROR(VLOOKUP($B422,ROOST_SITE_INFO!$B$3:$S$501,6,FALSE),"")))</f>
        <v/>
      </c>
      <c r="P422" s="182" t="str">
        <f>IF($B422="","",(IFERROR(VLOOKUP($B422,ROOST_SITE_INFO!$B$3:$S$501,7,FALSE),"")))</f>
        <v/>
      </c>
      <c r="Q422" s="182" t="str">
        <f>IF($B422="","",(IFERROR(VLOOKUP($B422,ROOST_SITE_INFO!$B$3:$S$501,8,FALSE),"")))</f>
        <v/>
      </c>
      <c r="R422" s="182" t="str">
        <f>IF($B422="","",(IFERROR(VLOOKUP($B422,ROOST_SITE_INFO!$B$3:$S$501,9,FALSE),"")))</f>
        <v/>
      </c>
      <c r="S422" s="182" t="str">
        <f>IF($B422="","",(IFERROR(VLOOKUP($B422,ROOST_SITE_INFO!$B$3:$S$501,10,FALSE),"")))</f>
        <v/>
      </c>
      <c r="T422" s="182" t="str">
        <f>IF($B422="","",(IFERROR(VLOOKUP($B422,ROOST_SITE_INFO!$B$3:$S$501,11,FALSE),"")))</f>
        <v/>
      </c>
      <c r="U422" s="182" t="str">
        <f>IF($B422="","",(IFERROR(VLOOKUP($B422,ROOST_SITE_INFO!$B$3:$S$501,12,FALSE),"")))</f>
        <v/>
      </c>
      <c r="V422" s="182" t="str">
        <f>IF($B422="","",(IFERROR(VLOOKUP($B422,ROOST_SITE_INFO!$B$3:$S$501,13,FALSE),"")))</f>
        <v/>
      </c>
      <c r="W422" s="182" t="str">
        <f>IF($B422="","",(IFERROR(VLOOKUP($B422,ROOST_SITE_INFO!$B$3:$S$501,14,FALSE),"")))</f>
        <v/>
      </c>
      <c r="X422" s="182" t="str">
        <f>IF($B422="","",(IFERROR(VLOOKUP($B422,ROOST_SITE_INFO!$B$3:$S$501,15,FALSE),"")))</f>
        <v/>
      </c>
      <c r="Y422" s="182" t="str">
        <f>IF($B422="","",(IFERROR(VLOOKUP($B422,ROOST_SITE_INFO!$B$3:$S$501,16,FALSE),"")))</f>
        <v/>
      </c>
      <c r="Z422" s="182" t="str">
        <f>IF($B422="","",(IFERROR(VLOOKUP($B422,ROOST_SITE_INFO!$B$3:$S$501,17,FALSE),"")))</f>
        <v/>
      </c>
      <c r="AA422" s="182" t="str">
        <f>IF($B422="","",(IFERROR(VLOOKUP($B422,ROOST_SITE_INFO!$B$3:$S$501,18,FALSE),"")))</f>
        <v/>
      </c>
    </row>
    <row r="423" spans="1:27" x14ac:dyDescent="0.25">
      <c r="A423" s="180" t="str">
        <f>IF(ROOST_COUNT!B422=0,"",ROOST_COUNT!B422)</f>
        <v/>
      </c>
      <c r="B423" s="180" t="str">
        <f>IF(ROOST_COUNT!D422=0,"",ROOST_COUNT!D422)</f>
        <v/>
      </c>
      <c r="C423" s="180" t="str">
        <f>IF(ROOST_COUNT!C422=0,"",ROOST_COUNT!C422)</f>
        <v/>
      </c>
      <c r="D423" s="180" t="str">
        <f>IF(ROOST_COUNT!E422=0,"",ROOST_COUNT!E422)</f>
        <v/>
      </c>
      <c r="E423" s="181" t="str">
        <f>IF(ROOST_COUNT!F422=0,"",ROOST_COUNT!F422)</f>
        <v/>
      </c>
      <c r="F423" s="181" t="str">
        <f>IF(ROOST_COUNT!A422=0,"",ROOST_COUNT!A422)</f>
        <v/>
      </c>
      <c r="G423" s="182" t="str">
        <f>IF(ROOST_COUNT!G422=0,"",ROOST_COUNT!G422)</f>
        <v/>
      </c>
      <c r="H423" s="181" t="str">
        <f>IFERROR(VLOOKUP($A423,CAPTURE_DATA!$P$4:$T$500,3,FALSE),"")</f>
        <v/>
      </c>
      <c r="I423" s="181" t="str">
        <f>IFERROR(VLOOKUP($A423,CAPTURE_DATA!$P$4:$T$500,4,FALSE),"")</f>
        <v/>
      </c>
      <c r="J423" s="181" t="str">
        <f>IFERROR(VLOOKUP($A423,CAPTURE_DATA!$P$4:$T$500,5,FALSE),"")</f>
        <v/>
      </c>
      <c r="K423" s="181" t="str">
        <f>IFERROR(VLOOKUP($A423,CAPTURE_DATA!$P$4:$AC$500,14,FALSE),"")</f>
        <v/>
      </c>
      <c r="L423" s="182" t="str">
        <f>IF($B423="","",(IFERROR(VLOOKUP($B423,ROOST_SITE_INFO!$B$3:$S$501,3,FALSE),"")))</f>
        <v/>
      </c>
      <c r="M423" s="182" t="str">
        <f>IF($B423="","",(IFERROR(VLOOKUP($B423,ROOST_SITE_INFO!$B$3:$S$501,4,FALSE),"")))</f>
        <v/>
      </c>
      <c r="N423" s="182" t="str">
        <f>IF($B423="","",(IFERROR(VLOOKUP($B423,ROOST_SITE_INFO!$B$3:$S$501,5,FALSE),"")))</f>
        <v/>
      </c>
      <c r="O423" s="182" t="str">
        <f>IF($B423="","",(IFERROR(VLOOKUP($B423,ROOST_SITE_INFO!$B$3:$S$501,6,FALSE),"")))</f>
        <v/>
      </c>
      <c r="P423" s="182" t="str">
        <f>IF($B423="","",(IFERROR(VLOOKUP($B423,ROOST_SITE_INFO!$B$3:$S$501,7,FALSE),"")))</f>
        <v/>
      </c>
      <c r="Q423" s="182" t="str">
        <f>IF($B423="","",(IFERROR(VLOOKUP($B423,ROOST_SITE_INFO!$B$3:$S$501,8,FALSE),"")))</f>
        <v/>
      </c>
      <c r="R423" s="182" t="str">
        <f>IF($B423="","",(IFERROR(VLOOKUP($B423,ROOST_SITE_INFO!$B$3:$S$501,9,FALSE),"")))</f>
        <v/>
      </c>
      <c r="S423" s="182" t="str">
        <f>IF($B423="","",(IFERROR(VLOOKUP($B423,ROOST_SITE_INFO!$B$3:$S$501,10,FALSE),"")))</f>
        <v/>
      </c>
      <c r="T423" s="182" t="str">
        <f>IF($B423="","",(IFERROR(VLOOKUP($B423,ROOST_SITE_INFO!$B$3:$S$501,11,FALSE),"")))</f>
        <v/>
      </c>
      <c r="U423" s="182" t="str">
        <f>IF($B423="","",(IFERROR(VLOOKUP($B423,ROOST_SITE_INFO!$B$3:$S$501,12,FALSE),"")))</f>
        <v/>
      </c>
      <c r="V423" s="182" t="str">
        <f>IF($B423="","",(IFERROR(VLOOKUP($B423,ROOST_SITE_INFO!$B$3:$S$501,13,FALSE),"")))</f>
        <v/>
      </c>
      <c r="W423" s="182" t="str">
        <f>IF($B423="","",(IFERROR(VLOOKUP($B423,ROOST_SITE_INFO!$B$3:$S$501,14,FALSE),"")))</f>
        <v/>
      </c>
      <c r="X423" s="182" t="str">
        <f>IF($B423="","",(IFERROR(VLOOKUP($B423,ROOST_SITE_INFO!$B$3:$S$501,15,FALSE),"")))</f>
        <v/>
      </c>
      <c r="Y423" s="182" t="str">
        <f>IF($B423="","",(IFERROR(VLOOKUP($B423,ROOST_SITE_INFO!$B$3:$S$501,16,FALSE),"")))</f>
        <v/>
      </c>
      <c r="Z423" s="182" t="str">
        <f>IF($B423="","",(IFERROR(VLOOKUP($B423,ROOST_SITE_INFO!$B$3:$S$501,17,FALSE),"")))</f>
        <v/>
      </c>
      <c r="AA423" s="182" t="str">
        <f>IF($B423="","",(IFERROR(VLOOKUP($B423,ROOST_SITE_INFO!$B$3:$S$501,18,FALSE),"")))</f>
        <v/>
      </c>
    </row>
    <row r="424" spans="1:27" x14ac:dyDescent="0.25">
      <c r="A424" s="180" t="str">
        <f>IF(ROOST_COUNT!B423=0,"",ROOST_COUNT!B423)</f>
        <v/>
      </c>
      <c r="B424" s="180" t="str">
        <f>IF(ROOST_COUNT!D423=0,"",ROOST_COUNT!D423)</f>
        <v/>
      </c>
      <c r="C424" s="180" t="str">
        <f>IF(ROOST_COUNT!C423=0,"",ROOST_COUNT!C423)</f>
        <v/>
      </c>
      <c r="D424" s="180" t="str">
        <f>IF(ROOST_COUNT!E423=0,"",ROOST_COUNT!E423)</f>
        <v/>
      </c>
      <c r="E424" s="181" t="str">
        <f>IF(ROOST_COUNT!F423=0,"",ROOST_COUNT!F423)</f>
        <v/>
      </c>
      <c r="F424" s="181" t="str">
        <f>IF(ROOST_COUNT!A423=0,"",ROOST_COUNT!A423)</f>
        <v/>
      </c>
      <c r="G424" s="182" t="str">
        <f>IF(ROOST_COUNT!G423=0,"",ROOST_COUNT!G423)</f>
        <v/>
      </c>
      <c r="H424" s="181" t="str">
        <f>IFERROR(VLOOKUP($A424,CAPTURE_DATA!$P$4:$T$500,3,FALSE),"")</f>
        <v/>
      </c>
      <c r="I424" s="181" t="str">
        <f>IFERROR(VLOOKUP($A424,CAPTURE_DATA!$P$4:$T$500,4,FALSE),"")</f>
        <v/>
      </c>
      <c r="J424" s="181" t="str">
        <f>IFERROR(VLOOKUP($A424,CAPTURE_DATA!$P$4:$T$500,5,FALSE),"")</f>
        <v/>
      </c>
      <c r="K424" s="181" t="str">
        <f>IFERROR(VLOOKUP($A424,CAPTURE_DATA!$P$4:$AC$500,14,FALSE),"")</f>
        <v/>
      </c>
      <c r="L424" s="182" t="str">
        <f>IF($B424="","",(IFERROR(VLOOKUP($B424,ROOST_SITE_INFO!$B$3:$S$501,3,FALSE),"")))</f>
        <v/>
      </c>
      <c r="M424" s="182" t="str">
        <f>IF($B424="","",(IFERROR(VLOOKUP($B424,ROOST_SITE_INFO!$B$3:$S$501,4,FALSE),"")))</f>
        <v/>
      </c>
      <c r="N424" s="182" t="str">
        <f>IF($B424="","",(IFERROR(VLOOKUP($B424,ROOST_SITE_INFO!$B$3:$S$501,5,FALSE),"")))</f>
        <v/>
      </c>
      <c r="O424" s="182" t="str">
        <f>IF($B424="","",(IFERROR(VLOOKUP($B424,ROOST_SITE_INFO!$B$3:$S$501,6,FALSE),"")))</f>
        <v/>
      </c>
      <c r="P424" s="182" t="str">
        <f>IF($B424="","",(IFERROR(VLOOKUP($B424,ROOST_SITE_INFO!$B$3:$S$501,7,FALSE),"")))</f>
        <v/>
      </c>
      <c r="Q424" s="182" t="str">
        <f>IF($B424="","",(IFERROR(VLOOKUP($B424,ROOST_SITE_INFO!$B$3:$S$501,8,FALSE),"")))</f>
        <v/>
      </c>
      <c r="R424" s="182" t="str">
        <f>IF($B424="","",(IFERROR(VLOOKUP($B424,ROOST_SITE_INFO!$B$3:$S$501,9,FALSE),"")))</f>
        <v/>
      </c>
      <c r="S424" s="182" t="str">
        <f>IF($B424="","",(IFERROR(VLOOKUP($B424,ROOST_SITE_INFO!$B$3:$S$501,10,FALSE),"")))</f>
        <v/>
      </c>
      <c r="T424" s="182" t="str">
        <f>IF($B424="","",(IFERROR(VLOOKUP($B424,ROOST_SITE_INFO!$B$3:$S$501,11,FALSE),"")))</f>
        <v/>
      </c>
      <c r="U424" s="182" t="str">
        <f>IF($B424="","",(IFERROR(VLOOKUP($B424,ROOST_SITE_INFO!$B$3:$S$501,12,FALSE),"")))</f>
        <v/>
      </c>
      <c r="V424" s="182" t="str">
        <f>IF($B424="","",(IFERROR(VLOOKUP($B424,ROOST_SITE_INFO!$B$3:$S$501,13,FALSE),"")))</f>
        <v/>
      </c>
      <c r="W424" s="182" t="str">
        <f>IF($B424="","",(IFERROR(VLOOKUP($B424,ROOST_SITE_INFO!$B$3:$S$501,14,FALSE),"")))</f>
        <v/>
      </c>
      <c r="X424" s="182" t="str">
        <f>IF($B424="","",(IFERROR(VLOOKUP($B424,ROOST_SITE_INFO!$B$3:$S$501,15,FALSE),"")))</f>
        <v/>
      </c>
      <c r="Y424" s="182" t="str">
        <f>IF($B424="","",(IFERROR(VLOOKUP($B424,ROOST_SITE_INFO!$B$3:$S$501,16,FALSE),"")))</f>
        <v/>
      </c>
      <c r="Z424" s="182" t="str">
        <f>IF($B424="","",(IFERROR(VLOOKUP($B424,ROOST_SITE_INFO!$B$3:$S$501,17,FALSE),"")))</f>
        <v/>
      </c>
      <c r="AA424" s="182" t="str">
        <f>IF($B424="","",(IFERROR(VLOOKUP($B424,ROOST_SITE_INFO!$B$3:$S$501,18,FALSE),"")))</f>
        <v/>
      </c>
    </row>
    <row r="425" spans="1:27" x14ac:dyDescent="0.25">
      <c r="A425" s="180" t="str">
        <f>IF(ROOST_COUNT!B424=0,"",ROOST_COUNT!B424)</f>
        <v/>
      </c>
      <c r="B425" s="180" t="str">
        <f>IF(ROOST_COUNT!D424=0,"",ROOST_COUNT!D424)</f>
        <v/>
      </c>
      <c r="C425" s="180" t="str">
        <f>IF(ROOST_COUNT!C424=0,"",ROOST_COUNT!C424)</f>
        <v/>
      </c>
      <c r="D425" s="180" t="str">
        <f>IF(ROOST_COUNT!E424=0,"",ROOST_COUNT!E424)</f>
        <v/>
      </c>
      <c r="E425" s="181" t="str">
        <f>IF(ROOST_COUNT!F424=0,"",ROOST_COUNT!F424)</f>
        <v/>
      </c>
      <c r="F425" s="181" t="str">
        <f>IF(ROOST_COUNT!A424=0,"",ROOST_COUNT!A424)</f>
        <v/>
      </c>
      <c r="G425" s="182" t="str">
        <f>IF(ROOST_COUNT!G424=0,"",ROOST_COUNT!G424)</f>
        <v/>
      </c>
      <c r="H425" s="181" t="str">
        <f>IFERROR(VLOOKUP($A425,CAPTURE_DATA!$P$4:$T$500,3,FALSE),"")</f>
        <v/>
      </c>
      <c r="I425" s="181" t="str">
        <f>IFERROR(VLOOKUP($A425,CAPTURE_DATA!$P$4:$T$500,4,FALSE),"")</f>
        <v/>
      </c>
      <c r="J425" s="181" t="str">
        <f>IFERROR(VLOOKUP($A425,CAPTURE_DATA!$P$4:$T$500,5,FALSE),"")</f>
        <v/>
      </c>
      <c r="K425" s="181" t="str">
        <f>IFERROR(VLOOKUP($A425,CAPTURE_DATA!$P$4:$AC$500,14,FALSE),"")</f>
        <v/>
      </c>
      <c r="L425" s="182" t="str">
        <f>IF($B425="","",(IFERROR(VLOOKUP($B425,ROOST_SITE_INFO!$B$3:$S$501,3,FALSE),"")))</f>
        <v/>
      </c>
      <c r="M425" s="182" t="str">
        <f>IF($B425="","",(IFERROR(VLOOKUP($B425,ROOST_SITE_INFO!$B$3:$S$501,4,FALSE),"")))</f>
        <v/>
      </c>
      <c r="N425" s="182" t="str">
        <f>IF($B425="","",(IFERROR(VLOOKUP($B425,ROOST_SITE_INFO!$B$3:$S$501,5,FALSE),"")))</f>
        <v/>
      </c>
      <c r="O425" s="182" t="str">
        <f>IF($B425="","",(IFERROR(VLOOKUP($B425,ROOST_SITE_INFO!$B$3:$S$501,6,FALSE),"")))</f>
        <v/>
      </c>
      <c r="P425" s="182" t="str">
        <f>IF($B425="","",(IFERROR(VLOOKUP($B425,ROOST_SITE_INFO!$B$3:$S$501,7,FALSE),"")))</f>
        <v/>
      </c>
      <c r="Q425" s="182" t="str">
        <f>IF($B425="","",(IFERROR(VLOOKUP($B425,ROOST_SITE_INFO!$B$3:$S$501,8,FALSE),"")))</f>
        <v/>
      </c>
      <c r="R425" s="182" t="str">
        <f>IF($B425="","",(IFERROR(VLOOKUP($B425,ROOST_SITE_INFO!$B$3:$S$501,9,FALSE),"")))</f>
        <v/>
      </c>
      <c r="S425" s="182" t="str">
        <f>IF($B425="","",(IFERROR(VLOOKUP($B425,ROOST_SITE_INFO!$B$3:$S$501,10,FALSE),"")))</f>
        <v/>
      </c>
      <c r="T425" s="182" t="str">
        <f>IF($B425="","",(IFERROR(VLOOKUP($B425,ROOST_SITE_INFO!$B$3:$S$501,11,FALSE),"")))</f>
        <v/>
      </c>
      <c r="U425" s="182" t="str">
        <f>IF($B425="","",(IFERROR(VLOOKUP($B425,ROOST_SITE_INFO!$B$3:$S$501,12,FALSE),"")))</f>
        <v/>
      </c>
      <c r="V425" s="182" t="str">
        <f>IF($B425="","",(IFERROR(VLOOKUP($B425,ROOST_SITE_INFO!$B$3:$S$501,13,FALSE),"")))</f>
        <v/>
      </c>
      <c r="W425" s="182" t="str">
        <f>IF($B425="","",(IFERROR(VLOOKUP($B425,ROOST_SITE_INFO!$B$3:$S$501,14,FALSE),"")))</f>
        <v/>
      </c>
      <c r="X425" s="182" t="str">
        <f>IF($B425="","",(IFERROR(VLOOKUP($B425,ROOST_SITE_INFO!$B$3:$S$501,15,FALSE),"")))</f>
        <v/>
      </c>
      <c r="Y425" s="182" t="str">
        <f>IF($B425="","",(IFERROR(VLOOKUP($B425,ROOST_SITE_INFO!$B$3:$S$501,16,FALSE),"")))</f>
        <v/>
      </c>
      <c r="Z425" s="182" t="str">
        <f>IF($B425="","",(IFERROR(VLOOKUP($B425,ROOST_SITE_INFO!$B$3:$S$501,17,FALSE),"")))</f>
        <v/>
      </c>
      <c r="AA425" s="182" t="str">
        <f>IF($B425="","",(IFERROR(VLOOKUP($B425,ROOST_SITE_INFO!$B$3:$S$501,18,FALSE),"")))</f>
        <v/>
      </c>
    </row>
    <row r="426" spans="1:27" x14ac:dyDescent="0.25">
      <c r="A426" s="180" t="str">
        <f>IF(ROOST_COUNT!B425=0,"",ROOST_COUNT!B425)</f>
        <v/>
      </c>
      <c r="B426" s="180" t="str">
        <f>IF(ROOST_COUNT!D425=0,"",ROOST_COUNT!D425)</f>
        <v/>
      </c>
      <c r="C426" s="180" t="str">
        <f>IF(ROOST_COUNT!C425=0,"",ROOST_COUNT!C425)</f>
        <v/>
      </c>
      <c r="D426" s="180" t="str">
        <f>IF(ROOST_COUNT!E425=0,"",ROOST_COUNT!E425)</f>
        <v/>
      </c>
      <c r="E426" s="181" t="str">
        <f>IF(ROOST_COUNT!F425=0,"",ROOST_COUNT!F425)</f>
        <v/>
      </c>
      <c r="F426" s="181" t="str">
        <f>IF(ROOST_COUNT!A425=0,"",ROOST_COUNT!A425)</f>
        <v/>
      </c>
      <c r="G426" s="182" t="str">
        <f>IF(ROOST_COUNT!G425=0,"",ROOST_COUNT!G425)</f>
        <v/>
      </c>
      <c r="H426" s="181" t="str">
        <f>IFERROR(VLOOKUP($A426,CAPTURE_DATA!$P$4:$T$500,3,FALSE),"")</f>
        <v/>
      </c>
      <c r="I426" s="181" t="str">
        <f>IFERROR(VLOOKUP($A426,CAPTURE_DATA!$P$4:$T$500,4,FALSE),"")</f>
        <v/>
      </c>
      <c r="J426" s="181" t="str">
        <f>IFERROR(VLOOKUP($A426,CAPTURE_DATA!$P$4:$T$500,5,FALSE),"")</f>
        <v/>
      </c>
      <c r="K426" s="181" t="str">
        <f>IFERROR(VLOOKUP($A426,CAPTURE_DATA!$P$4:$AC$500,14,FALSE),"")</f>
        <v/>
      </c>
      <c r="L426" s="182" t="str">
        <f>IF($B426="","",(IFERROR(VLOOKUP($B426,ROOST_SITE_INFO!$B$3:$S$501,3,FALSE),"")))</f>
        <v/>
      </c>
      <c r="M426" s="182" t="str">
        <f>IF($B426="","",(IFERROR(VLOOKUP($B426,ROOST_SITE_INFO!$B$3:$S$501,4,FALSE),"")))</f>
        <v/>
      </c>
      <c r="N426" s="182" t="str">
        <f>IF($B426="","",(IFERROR(VLOOKUP($B426,ROOST_SITE_INFO!$B$3:$S$501,5,FALSE),"")))</f>
        <v/>
      </c>
      <c r="O426" s="182" t="str">
        <f>IF($B426="","",(IFERROR(VLOOKUP($B426,ROOST_SITE_INFO!$B$3:$S$501,6,FALSE),"")))</f>
        <v/>
      </c>
      <c r="P426" s="182" t="str">
        <f>IF($B426="","",(IFERROR(VLOOKUP($B426,ROOST_SITE_INFO!$B$3:$S$501,7,FALSE),"")))</f>
        <v/>
      </c>
      <c r="Q426" s="182" t="str">
        <f>IF($B426="","",(IFERROR(VLOOKUP($B426,ROOST_SITE_INFO!$B$3:$S$501,8,FALSE),"")))</f>
        <v/>
      </c>
      <c r="R426" s="182" t="str">
        <f>IF($B426="","",(IFERROR(VLOOKUP($B426,ROOST_SITE_INFO!$B$3:$S$501,9,FALSE),"")))</f>
        <v/>
      </c>
      <c r="S426" s="182" t="str">
        <f>IF($B426="","",(IFERROR(VLOOKUP($B426,ROOST_SITE_INFO!$B$3:$S$501,10,FALSE),"")))</f>
        <v/>
      </c>
      <c r="T426" s="182" t="str">
        <f>IF($B426="","",(IFERROR(VLOOKUP($B426,ROOST_SITE_INFO!$B$3:$S$501,11,FALSE),"")))</f>
        <v/>
      </c>
      <c r="U426" s="182" t="str">
        <f>IF($B426="","",(IFERROR(VLOOKUP($B426,ROOST_SITE_INFO!$B$3:$S$501,12,FALSE),"")))</f>
        <v/>
      </c>
      <c r="V426" s="182" t="str">
        <f>IF($B426="","",(IFERROR(VLOOKUP($B426,ROOST_SITE_INFO!$B$3:$S$501,13,FALSE),"")))</f>
        <v/>
      </c>
      <c r="W426" s="182" t="str">
        <f>IF($B426="","",(IFERROR(VLOOKUP($B426,ROOST_SITE_INFO!$B$3:$S$501,14,FALSE),"")))</f>
        <v/>
      </c>
      <c r="X426" s="182" t="str">
        <f>IF($B426="","",(IFERROR(VLOOKUP($B426,ROOST_SITE_INFO!$B$3:$S$501,15,FALSE),"")))</f>
        <v/>
      </c>
      <c r="Y426" s="182" t="str">
        <f>IF($B426="","",(IFERROR(VLOOKUP($B426,ROOST_SITE_INFO!$B$3:$S$501,16,FALSE),"")))</f>
        <v/>
      </c>
      <c r="Z426" s="182" t="str">
        <f>IF($B426="","",(IFERROR(VLOOKUP($B426,ROOST_SITE_INFO!$B$3:$S$501,17,FALSE),"")))</f>
        <v/>
      </c>
      <c r="AA426" s="182" t="str">
        <f>IF($B426="","",(IFERROR(VLOOKUP($B426,ROOST_SITE_INFO!$B$3:$S$501,18,FALSE),"")))</f>
        <v/>
      </c>
    </row>
    <row r="427" spans="1:27" x14ac:dyDescent="0.25">
      <c r="A427" s="180" t="str">
        <f>IF(ROOST_COUNT!B426=0,"",ROOST_COUNT!B426)</f>
        <v/>
      </c>
      <c r="B427" s="180" t="str">
        <f>IF(ROOST_COUNT!D426=0,"",ROOST_COUNT!D426)</f>
        <v/>
      </c>
      <c r="C427" s="180" t="str">
        <f>IF(ROOST_COUNT!C426=0,"",ROOST_COUNT!C426)</f>
        <v/>
      </c>
      <c r="D427" s="180" t="str">
        <f>IF(ROOST_COUNT!E426=0,"",ROOST_COUNT!E426)</f>
        <v/>
      </c>
      <c r="E427" s="181" t="str">
        <f>IF(ROOST_COUNT!F426=0,"",ROOST_COUNT!F426)</f>
        <v/>
      </c>
      <c r="F427" s="181" t="str">
        <f>IF(ROOST_COUNT!A426=0,"",ROOST_COUNT!A426)</f>
        <v/>
      </c>
      <c r="G427" s="182" t="str">
        <f>IF(ROOST_COUNT!G426=0,"",ROOST_COUNT!G426)</f>
        <v/>
      </c>
      <c r="H427" s="181" t="str">
        <f>IFERROR(VLOOKUP($A427,CAPTURE_DATA!$P$4:$T$500,3,FALSE),"")</f>
        <v/>
      </c>
      <c r="I427" s="181" t="str">
        <f>IFERROR(VLOOKUP($A427,CAPTURE_DATA!$P$4:$T$500,4,FALSE),"")</f>
        <v/>
      </c>
      <c r="J427" s="181" t="str">
        <f>IFERROR(VLOOKUP($A427,CAPTURE_DATA!$P$4:$T$500,5,FALSE),"")</f>
        <v/>
      </c>
      <c r="K427" s="181" t="str">
        <f>IFERROR(VLOOKUP($A427,CAPTURE_DATA!$P$4:$AC$500,14,FALSE),"")</f>
        <v/>
      </c>
      <c r="L427" s="182" t="str">
        <f>IF($B427="","",(IFERROR(VLOOKUP($B427,ROOST_SITE_INFO!$B$3:$S$501,3,FALSE),"")))</f>
        <v/>
      </c>
      <c r="M427" s="182" t="str">
        <f>IF($B427="","",(IFERROR(VLOOKUP($B427,ROOST_SITE_INFO!$B$3:$S$501,4,FALSE),"")))</f>
        <v/>
      </c>
      <c r="N427" s="182" t="str">
        <f>IF($B427="","",(IFERROR(VLOOKUP($B427,ROOST_SITE_INFO!$B$3:$S$501,5,FALSE),"")))</f>
        <v/>
      </c>
      <c r="O427" s="182" t="str">
        <f>IF($B427="","",(IFERROR(VLOOKUP($B427,ROOST_SITE_INFO!$B$3:$S$501,6,FALSE),"")))</f>
        <v/>
      </c>
      <c r="P427" s="182" t="str">
        <f>IF($B427="","",(IFERROR(VLOOKUP($B427,ROOST_SITE_INFO!$B$3:$S$501,7,FALSE),"")))</f>
        <v/>
      </c>
      <c r="Q427" s="182" t="str">
        <f>IF($B427="","",(IFERROR(VLOOKUP($B427,ROOST_SITE_INFO!$B$3:$S$501,8,FALSE),"")))</f>
        <v/>
      </c>
      <c r="R427" s="182" t="str">
        <f>IF($B427="","",(IFERROR(VLOOKUP($B427,ROOST_SITE_INFO!$B$3:$S$501,9,FALSE),"")))</f>
        <v/>
      </c>
      <c r="S427" s="182" t="str">
        <f>IF($B427="","",(IFERROR(VLOOKUP($B427,ROOST_SITE_INFO!$B$3:$S$501,10,FALSE),"")))</f>
        <v/>
      </c>
      <c r="T427" s="182" t="str">
        <f>IF($B427="","",(IFERROR(VLOOKUP($B427,ROOST_SITE_INFO!$B$3:$S$501,11,FALSE),"")))</f>
        <v/>
      </c>
      <c r="U427" s="182" t="str">
        <f>IF($B427="","",(IFERROR(VLOOKUP($B427,ROOST_SITE_INFO!$B$3:$S$501,12,FALSE),"")))</f>
        <v/>
      </c>
      <c r="V427" s="182" t="str">
        <f>IF($B427="","",(IFERROR(VLOOKUP($B427,ROOST_SITE_INFO!$B$3:$S$501,13,FALSE),"")))</f>
        <v/>
      </c>
      <c r="W427" s="182" t="str">
        <f>IF($B427="","",(IFERROR(VLOOKUP($B427,ROOST_SITE_INFO!$B$3:$S$501,14,FALSE),"")))</f>
        <v/>
      </c>
      <c r="X427" s="182" t="str">
        <f>IF($B427="","",(IFERROR(VLOOKUP($B427,ROOST_SITE_INFO!$B$3:$S$501,15,FALSE),"")))</f>
        <v/>
      </c>
      <c r="Y427" s="182" t="str">
        <f>IF($B427="","",(IFERROR(VLOOKUP($B427,ROOST_SITE_INFO!$B$3:$S$501,16,FALSE),"")))</f>
        <v/>
      </c>
      <c r="Z427" s="182" t="str">
        <f>IF($B427="","",(IFERROR(VLOOKUP($B427,ROOST_SITE_INFO!$B$3:$S$501,17,FALSE),"")))</f>
        <v/>
      </c>
      <c r="AA427" s="182" t="str">
        <f>IF($B427="","",(IFERROR(VLOOKUP($B427,ROOST_SITE_INFO!$B$3:$S$501,18,FALSE),"")))</f>
        <v/>
      </c>
    </row>
    <row r="428" spans="1:27" x14ac:dyDescent="0.25">
      <c r="A428" s="180" t="str">
        <f>IF(ROOST_COUNT!B427=0,"",ROOST_COUNT!B427)</f>
        <v/>
      </c>
      <c r="B428" s="180" t="str">
        <f>IF(ROOST_COUNT!D427=0,"",ROOST_COUNT!D427)</f>
        <v/>
      </c>
      <c r="C428" s="180" t="str">
        <f>IF(ROOST_COUNT!C427=0,"",ROOST_COUNT!C427)</f>
        <v/>
      </c>
      <c r="D428" s="180" t="str">
        <f>IF(ROOST_COUNT!E427=0,"",ROOST_COUNT!E427)</f>
        <v/>
      </c>
      <c r="E428" s="181" t="str">
        <f>IF(ROOST_COUNT!F427=0,"",ROOST_COUNT!F427)</f>
        <v/>
      </c>
      <c r="F428" s="181" t="str">
        <f>IF(ROOST_COUNT!A427=0,"",ROOST_COUNT!A427)</f>
        <v/>
      </c>
      <c r="G428" s="182" t="str">
        <f>IF(ROOST_COUNT!G427=0,"",ROOST_COUNT!G427)</f>
        <v/>
      </c>
      <c r="H428" s="181" t="str">
        <f>IFERROR(VLOOKUP($A428,CAPTURE_DATA!$P$4:$T$500,3,FALSE),"")</f>
        <v/>
      </c>
      <c r="I428" s="181" t="str">
        <f>IFERROR(VLOOKUP($A428,CAPTURE_DATA!$P$4:$T$500,4,FALSE),"")</f>
        <v/>
      </c>
      <c r="J428" s="181" t="str">
        <f>IFERROR(VLOOKUP($A428,CAPTURE_DATA!$P$4:$T$500,5,FALSE),"")</f>
        <v/>
      </c>
      <c r="K428" s="181" t="str">
        <f>IFERROR(VLOOKUP($A428,CAPTURE_DATA!$P$4:$AC$500,14,FALSE),"")</f>
        <v/>
      </c>
      <c r="L428" s="182" t="str">
        <f>IF($B428="","",(IFERROR(VLOOKUP($B428,ROOST_SITE_INFO!$B$3:$S$501,3,FALSE),"")))</f>
        <v/>
      </c>
      <c r="M428" s="182" t="str">
        <f>IF($B428="","",(IFERROR(VLOOKUP($B428,ROOST_SITE_INFO!$B$3:$S$501,4,FALSE),"")))</f>
        <v/>
      </c>
      <c r="N428" s="182" t="str">
        <f>IF($B428="","",(IFERROR(VLOOKUP($B428,ROOST_SITE_INFO!$B$3:$S$501,5,FALSE),"")))</f>
        <v/>
      </c>
      <c r="O428" s="182" t="str">
        <f>IF($B428="","",(IFERROR(VLOOKUP($B428,ROOST_SITE_INFO!$B$3:$S$501,6,FALSE),"")))</f>
        <v/>
      </c>
      <c r="P428" s="182" t="str">
        <f>IF($B428="","",(IFERROR(VLOOKUP($B428,ROOST_SITE_INFO!$B$3:$S$501,7,FALSE),"")))</f>
        <v/>
      </c>
      <c r="Q428" s="182" t="str">
        <f>IF($B428="","",(IFERROR(VLOOKUP($B428,ROOST_SITE_INFO!$B$3:$S$501,8,FALSE),"")))</f>
        <v/>
      </c>
      <c r="R428" s="182" t="str">
        <f>IF($B428="","",(IFERROR(VLOOKUP($B428,ROOST_SITE_INFO!$B$3:$S$501,9,FALSE),"")))</f>
        <v/>
      </c>
      <c r="S428" s="182" t="str">
        <f>IF($B428="","",(IFERROR(VLOOKUP($B428,ROOST_SITE_INFO!$B$3:$S$501,10,FALSE),"")))</f>
        <v/>
      </c>
      <c r="T428" s="182" t="str">
        <f>IF($B428="","",(IFERROR(VLOOKUP($B428,ROOST_SITE_INFO!$B$3:$S$501,11,FALSE),"")))</f>
        <v/>
      </c>
      <c r="U428" s="182" t="str">
        <f>IF($B428="","",(IFERROR(VLOOKUP($B428,ROOST_SITE_INFO!$B$3:$S$501,12,FALSE),"")))</f>
        <v/>
      </c>
      <c r="V428" s="182" t="str">
        <f>IF($B428="","",(IFERROR(VLOOKUP($B428,ROOST_SITE_INFO!$B$3:$S$501,13,FALSE),"")))</f>
        <v/>
      </c>
      <c r="W428" s="182" t="str">
        <f>IF($B428="","",(IFERROR(VLOOKUP($B428,ROOST_SITE_INFO!$B$3:$S$501,14,FALSE),"")))</f>
        <v/>
      </c>
      <c r="X428" s="182" t="str">
        <f>IF($B428="","",(IFERROR(VLOOKUP($B428,ROOST_SITE_INFO!$B$3:$S$501,15,FALSE),"")))</f>
        <v/>
      </c>
      <c r="Y428" s="182" t="str">
        <f>IF($B428="","",(IFERROR(VLOOKUP($B428,ROOST_SITE_INFO!$B$3:$S$501,16,FALSE),"")))</f>
        <v/>
      </c>
      <c r="Z428" s="182" t="str">
        <f>IF($B428="","",(IFERROR(VLOOKUP($B428,ROOST_SITE_INFO!$B$3:$S$501,17,FALSE),"")))</f>
        <v/>
      </c>
      <c r="AA428" s="182" t="str">
        <f>IF($B428="","",(IFERROR(VLOOKUP($B428,ROOST_SITE_INFO!$B$3:$S$501,18,FALSE),"")))</f>
        <v/>
      </c>
    </row>
    <row r="429" spans="1:27" x14ac:dyDescent="0.25">
      <c r="A429" s="180" t="str">
        <f>IF(ROOST_COUNT!B428=0,"",ROOST_COUNT!B428)</f>
        <v/>
      </c>
      <c r="B429" s="180" t="str">
        <f>IF(ROOST_COUNT!D428=0,"",ROOST_COUNT!D428)</f>
        <v/>
      </c>
      <c r="C429" s="180" t="str">
        <f>IF(ROOST_COUNT!C428=0,"",ROOST_COUNT!C428)</f>
        <v/>
      </c>
      <c r="D429" s="180" t="str">
        <f>IF(ROOST_COUNT!E428=0,"",ROOST_COUNT!E428)</f>
        <v/>
      </c>
      <c r="E429" s="181" t="str">
        <f>IF(ROOST_COUNT!F428=0,"",ROOST_COUNT!F428)</f>
        <v/>
      </c>
      <c r="F429" s="181" t="str">
        <f>IF(ROOST_COUNT!A428=0,"",ROOST_COUNT!A428)</f>
        <v/>
      </c>
      <c r="G429" s="182" t="str">
        <f>IF(ROOST_COUNT!G428=0,"",ROOST_COUNT!G428)</f>
        <v/>
      </c>
      <c r="H429" s="181" t="str">
        <f>IFERROR(VLOOKUP($A429,CAPTURE_DATA!$P$4:$T$500,3,FALSE),"")</f>
        <v/>
      </c>
      <c r="I429" s="181" t="str">
        <f>IFERROR(VLOOKUP($A429,CAPTURE_DATA!$P$4:$T$500,4,FALSE),"")</f>
        <v/>
      </c>
      <c r="J429" s="181" t="str">
        <f>IFERROR(VLOOKUP($A429,CAPTURE_DATA!$P$4:$T$500,5,FALSE),"")</f>
        <v/>
      </c>
      <c r="K429" s="181" t="str">
        <f>IFERROR(VLOOKUP($A429,CAPTURE_DATA!$P$4:$AC$500,14,FALSE),"")</f>
        <v/>
      </c>
      <c r="L429" s="182" t="str">
        <f>IF($B429="","",(IFERROR(VLOOKUP($B429,ROOST_SITE_INFO!$B$3:$S$501,3,FALSE),"")))</f>
        <v/>
      </c>
      <c r="M429" s="182" t="str">
        <f>IF($B429="","",(IFERROR(VLOOKUP($B429,ROOST_SITE_INFO!$B$3:$S$501,4,FALSE),"")))</f>
        <v/>
      </c>
      <c r="N429" s="182" t="str">
        <f>IF($B429="","",(IFERROR(VLOOKUP($B429,ROOST_SITE_INFO!$B$3:$S$501,5,FALSE),"")))</f>
        <v/>
      </c>
      <c r="O429" s="182" t="str">
        <f>IF($B429="","",(IFERROR(VLOOKUP($B429,ROOST_SITE_INFO!$B$3:$S$501,6,FALSE),"")))</f>
        <v/>
      </c>
      <c r="P429" s="182" t="str">
        <f>IF($B429="","",(IFERROR(VLOOKUP($B429,ROOST_SITE_INFO!$B$3:$S$501,7,FALSE),"")))</f>
        <v/>
      </c>
      <c r="Q429" s="182" t="str">
        <f>IF($B429="","",(IFERROR(VLOOKUP($B429,ROOST_SITE_INFO!$B$3:$S$501,8,FALSE),"")))</f>
        <v/>
      </c>
      <c r="R429" s="182" t="str">
        <f>IF($B429="","",(IFERROR(VLOOKUP($B429,ROOST_SITE_INFO!$B$3:$S$501,9,FALSE),"")))</f>
        <v/>
      </c>
      <c r="S429" s="182" t="str">
        <f>IF($B429="","",(IFERROR(VLOOKUP($B429,ROOST_SITE_INFO!$B$3:$S$501,10,FALSE),"")))</f>
        <v/>
      </c>
      <c r="T429" s="182" t="str">
        <f>IF($B429="","",(IFERROR(VLOOKUP($B429,ROOST_SITE_INFO!$B$3:$S$501,11,FALSE),"")))</f>
        <v/>
      </c>
      <c r="U429" s="182" t="str">
        <f>IF($B429="","",(IFERROR(VLOOKUP($B429,ROOST_SITE_INFO!$B$3:$S$501,12,FALSE),"")))</f>
        <v/>
      </c>
      <c r="V429" s="182" t="str">
        <f>IF($B429="","",(IFERROR(VLOOKUP($B429,ROOST_SITE_INFO!$B$3:$S$501,13,FALSE),"")))</f>
        <v/>
      </c>
      <c r="W429" s="182" t="str">
        <f>IF($B429="","",(IFERROR(VLOOKUP($B429,ROOST_SITE_INFO!$B$3:$S$501,14,FALSE),"")))</f>
        <v/>
      </c>
      <c r="X429" s="182" t="str">
        <f>IF($B429="","",(IFERROR(VLOOKUP($B429,ROOST_SITE_INFO!$B$3:$S$501,15,FALSE),"")))</f>
        <v/>
      </c>
      <c r="Y429" s="182" t="str">
        <f>IF($B429="","",(IFERROR(VLOOKUP($B429,ROOST_SITE_INFO!$B$3:$S$501,16,FALSE),"")))</f>
        <v/>
      </c>
      <c r="Z429" s="182" t="str">
        <f>IF($B429="","",(IFERROR(VLOOKUP($B429,ROOST_SITE_INFO!$B$3:$S$501,17,FALSE),"")))</f>
        <v/>
      </c>
      <c r="AA429" s="182" t="str">
        <f>IF($B429="","",(IFERROR(VLOOKUP($B429,ROOST_SITE_INFO!$B$3:$S$501,18,FALSE),"")))</f>
        <v/>
      </c>
    </row>
    <row r="430" spans="1:27" x14ac:dyDescent="0.25">
      <c r="A430" s="180" t="str">
        <f>IF(ROOST_COUNT!B429=0,"",ROOST_COUNT!B429)</f>
        <v/>
      </c>
      <c r="B430" s="180" t="str">
        <f>IF(ROOST_COUNT!D429=0,"",ROOST_COUNT!D429)</f>
        <v/>
      </c>
      <c r="C430" s="180" t="str">
        <f>IF(ROOST_COUNT!C429=0,"",ROOST_COUNT!C429)</f>
        <v/>
      </c>
      <c r="D430" s="180" t="str">
        <f>IF(ROOST_COUNT!E429=0,"",ROOST_COUNT!E429)</f>
        <v/>
      </c>
      <c r="E430" s="181" t="str">
        <f>IF(ROOST_COUNT!F429=0,"",ROOST_COUNT!F429)</f>
        <v/>
      </c>
      <c r="F430" s="181" t="str">
        <f>IF(ROOST_COUNT!A429=0,"",ROOST_COUNT!A429)</f>
        <v/>
      </c>
      <c r="G430" s="182" t="str">
        <f>IF(ROOST_COUNT!G429=0,"",ROOST_COUNT!G429)</f>
        <v/>
      </c>
      <c r="H430" s="181" t="str">
        <f>IFERROR(VLOOKUP($A430,CAPTURE_DATA!$P$4:$T$500,3,FALSE),"")</f>
        <v/>
      </c>
      <c r="I430" s="181" t="str">
        <f>IFERROR(VLOOKUP($A430,CAPTURE_DATA!$P$4:$T$500,4,FALSE),"")</f>
        <v/>
      </c>
      <c r="J430" s="181" t="str">
        <f>IFERROR(VLOOKUP($A430,CAPTURE_DATA!$P$4:$T$500,5,FALSE),"")</f>
        <v/>
      </c>
      <c r="K430" s="181" t="str">
        <f>IFERROR(VLOOKUP($A430,CAPTURE_DATA!$P$4:$AC$500,14,FALSE),"")</f>
        <v/>
      </c>
      <c r="L430" s="182" t="str">
        <f>IF($B430="","",(IFERROR(VLOOKUP($B430,ROOST_SITE_INFO!$B$3:$S$501,3,FALSE),"")))</f>
        <v/>
      </c>
      <c r="M430" s="182" t="str">
        <f>IF($B430="","",(IFERROR(VLOOKUP($B430,ROOST_SITE_INFO!$B$3:$S$501,4,FALSE),"")))</f>
        <v/>
      </c>
      <c r="N430" s="182" t="str">
        <f>IF($B430="","",(IFERROR(VLOOKUP($B430,ROOST_SITE_INFO!$B$3:$S$501,5,FALSE),"")))</f>
        <v/>
      </c>
      <c r="O430" s="182" t="str">
        <f>IF($B430="","",(IFERROR(VLOOKUP($B430,ROOST_SITE_INFO!$B$3:$S$501,6,FALSE),"")))</f>
        <v/>
      </c>
      <c r="P430" s="182" t="str">
        <f>IF($B430="","",(IFERROR(VLOOKUP($B430,ROOST_SITE_INFO!$B$3:$S$501,7,FALSE),"")))</f>
        <v/>
      </c>
      <c r="Q430" s="182" t="str">
        <f>IF($B430="","",(IFERROR(VLOOKUP($B430,ROOST_SITE_INFO!$B$3:$S$501,8,FALSE),"")))</f>
        <v/>
      </c>
      <c r="R430" s="182" t="str">
        <f>IF($B430="","",(IFERROR(VLOOKUP($B430,ROOST_SITE_INFO!$B$3:$S$501,9,FALSE),"")))</f>
        <v/>
      </c>
      <c r="S430" s="182" t="str">
        <f>IF($B430="","",(IFERROR(VLOOKUP($B430,ROOST_SITE_INFO!$B$3:$S$501,10,FALSE),"")))</f>
        <v/>
      </c>
      <c r="T430" s="182" t="str">
        <f>IF($B430="","",(IFERROR(VLOOKUP($B430,ROOST_SITE_INFO!$B$3:$S$501,11,FALSE),"")))</f>
        <v/>
      </c>
      <c r="U430" s="182" t="str">
        <f>IF($B430="","",(IFERROR(VLOOKUP($B430,ROOST_SITE_INFO!$B$3:$S$501,12,FALSE),"")))</f>
        <v/>
      </c>
      <c r="V430" s="182" t="str">
        <f>IF($B430="","",(IFERROR(VLOOKUP($B430,ROOST_SITE_INFO!$B$3:$S$501,13,FALSE),"")))</f>
        <v/>
      </c>
      <c r="W430" s="182" t="str">
        <f>IF($B430="","",(IFERROR(VLOOKUP($B430,ROOST_SITE_INFO!$B$3:$S$501,14,FALSE),"")))</f>
        <v/>
      </c>
      <c r="X430" s="182" t="str">
        <f>IF($B430="","",(IFERROR(VLOOKUP($B430,ROOST_SITE_INFO!$B$3:$S$501,15,FALSE),"")))</f>
        <v/>
      </c>
      <c r="Y430" s="182" t="str">
        <f>IF($B430="","",(IFERROR(VLOOKUP($B430,ROOST_SITE_INFO!$B$3:$S$501,16,FALSE),"")))</f>
        <v/>
      </c>
      <c r="Z430" s="182" t="str">
        <f>IF($B430="","",(IFERROR(VLOOKUP($B430,ROOST_SITE_INFO!$B$3:$S$501,17,FALSE),"")))</f>
        <v/>
      </c>
      <c r="AA430" s="182" t="str">
        <f>IF($B430="","",(IFERROR(VLOOKUP($B430,ROOST_SITE_INFO!$B$3:$S$501,18,FALSE),"")))</f>
        <v/>
      </c>
    </row>
    <row r="431" spans="1:27" x14ac:dyDescent="0.25">
      <c r="A431" s="180" t="str">
        <f>IF(ROOST_COUNT!B430=0,"",ROOST_COUNT!B430)</f>
        <v/>
      </c>
      <c r="B431" s="180" t="str">
        <f>IF(ROOST_COUNT!D430=0,"",ROOST_COUNT!D430)</f>
        <v/>
      </c>
      <c r="C431" s="180" t="str">
        <f>IF(ROOST_COUNT!C430=0,"",ROOST_COUNT!C430)</f>
        <v/>
      </c>
      <c r="D431" s="180" t="str">
        <f>IF(ROOST_COUNT!E430=0,"",ROOST_COUNT!E430)</f>
        <v/>
      </c>
      <c r="E431" s="181" t="str">
        <f>IF(ROOST_COUNT!F430=0,"",ROOST_COUNT!F430)</f>
        <v/>
      </c>
      <c r="F431" s="181" t="str">
        <f>IF(ROOST_COUNT!A430=0,"",ROOST_COUNT!A430)</f>
        <v/>
      </c>
      <c r="G431" s="182" t="str">
        <f>IF(ROOST_COUNT!G430=0,"",ROOST_COUNT!G430)</f>
        <v/>
      </c>
      <c r="H431" s="181" t="str">
        <f>IFERROR(VLOOKUP($A431,CAPTURE_DATA!$P$4:$T$500,3,FALSE),"")</f>
        <v/>
      </c>
      <c r="I431" s="181" t="str">
        <f>IFERROR(VLOOKUP($A431,CAPTURE_DATA!$P$4:$T$500,4,FALSE),"")</f>
        <v/>
      </c>
      <c r="J431" s="181" t="str">
        <f>IFERROR(VLOOKUP($A431,CAPTURE_DATA!$P$4:$T$500,5,FALSE),"")</f>
        <v/>
      </c>
      <c r="K431" s="181" t="str">
        <f>IFERROR(VLOOKUP($A431,CAPTURE_DATA!$P$4:$AC$500,14,FALSE),"")</f>
        <v/>
      </c>
      <c r="L431" s="182" t="str">
        <f>IF($B431="","",(IFERROR(VLOOKUP($B431,ROOST_SITE_INFO!$B$3:$S$501,3,FALSE),"")))</f>
        <v/>
      </c>
      <c r="M431" s="182" t="str">
        <f>IF($B431="","",(IFERROR(VLOOKUP($B431,ROOST_SITE_INFO!$B$3:$S$501,4,FALSE),"")))</f>
        <v/>
      </c>
      <c r="N431" s="182" t="str">
        <f>IF($B431="","",(IFERROR(VLOOKUP($B431,ROOST_SITE_INFO!$B$3:$S$501,5,FALSE),"")))</f>
        <v/>
      </c>
      <c r="O431" s="182" t="str">
        <f>IF($B431="","",(IFERROR(VLOOKUP($B431,ROOST_SITE_INFO!$B$3:$S$501,6,FALSE),"")))</f>
        <v/>
      </c>
      <c r="P431" s="182" t="str">
        <f>IF($B431="","",(IFERROR(VLOOKUP($B431,ROOST_SITE_INFO!$B$3:$S$501,7,FALSE),"")))</f>
        <v/>
      </c>
      <c r="Q431" s="182" t="str">
        <f>IF($B431="","",(IFERROR(VLOOKUP($B431,ROOST_SITE_INFO!$B$3:$S$501,8,FALSE),"")))</f>
        <v/>
      </c>
      <c r="R431" s="182" t="str">
        <f>IF($B431="","",(IFERROR(VLOOKUP($B431,ROOST_SITE_INFO!$B$3:$S$501,9,FALSE),"")))</f>
        <v/>
      </c>
      <c r="S431" s="182" t="str">
        <f>IF($B431="","",(IFERROR(VLOOKUP($B431,ROOST_SITE_INFO!$B$3:$S$501,10,FALSE),"")))</f>
        <v/>
      </c>
      <c r="T431" s="182" t="str">
        <f>IF($B431="","",(IFERROR(VLOOKUP($B431,ROOST_SITE_INFO!$B$3:$S$501,11,FALSE),"")))</f>
        <v/>
      </c>
      <c r="U431" s="182" t="str">
        <f>IF($B431="","",(IFERROR(VLOOKUP($B431,ROOST_SITE_INFO!$B$3:$S$501,12,FALSE),"")))</f>
        <v/>
      </c>
      <c r="V431" s="182" t="str">
        <f>IF($B431="","",(IFERROR(VLOOKUP($B431,ROOST_SITE_INFO!$B$3:$S$501,13,FALSE),"")))</f>
        <v/>
      </c>
      <c r="W431" s="182" t="str">
        <f>IF($B431="","",(IFERROR(VLOOKUP($B431,ROOST_SITE_INFO!$B$3:$S$501,14,FALSE),"")))</f>
        <v/>
      </c>
      <c r="X431" s="182" t="str">
        <f>IF($B431="","",(IFERROR(VLOOKUP($B431,ROOST_SITE_INFO!$B$3:$S$501,15,FALSE),"")))</f>
        <v/>
      </c>
      <c r="Y431" s="182" t="str">
        <f>IF($B431="","",(IFERROR(VLOOKUP($B431,ROOST_SITE_INFO!$B$3:$S$501,16,FALSE),"")))</f>
        <v/>
      </c>
      <c r="Z431" s="182" t="str">
        <f>IF($B431="","",(IFERROR(VLOOKUP($B431,ROOST_SITE_INFO!$B$3:$S$501,17,FALSE),"")))</f>
        <v/>
      </c>
      <c r="AA431" s="182" t="str">
        <f>IF($B431="","",(IFERROR(VLOOKUP($B431,ROOST_SITE_INFO!$B$3:$S$501,18,FALSE),"")))</f>
        <v/>
      </c>
    </row>
    <row r="432" spans="1:27" x14ac:dyDescent="0.25">
      <c r="A432" s="180" t="str">
        <f>IF(ROOST_COUNT!B431=0,"",ROOST_COUNT!B431)</f>
        <v/>
      </c>
      <c r="B432" s="180" t="str">
        <f>IF(ROOST_COUNT!D431=0,"",ROOST_COUNT!D431)</f>
        <v/>
      </c>
      <c r="C432" s="180" t="str">
        <f>IF(ROOST_COUNT!C431=0,"",ROOST_COUNT!C431)</f>
        <v/>
      </c>
      <c r="D432" s="180" t="str">
        <f>IF(ROOST_COUNT!E431=0,"",ROOST_COUNT!E431)</f>
        <v/>
      </c>
      <c r="E432" s="181" t="str">
        <f>IF(ROOST_COUNT!F431=0,"",ROOST_COUNT!F431)</f>
        <v/>
      </c>
      <c r="F432" s="181" t="str">
        <f>IF(ROOST_COUNT!A431=0,"",ROOST_COUNT!A431)</f>
        <v/>
      </c>
      <c r="G432" s="182" t="str">
        <f>IF(ROOST_COUNT!G431=0,"",ROOST_COUNT!G431)</f>
        <v/>
      </c>
      <c r="H432" s="181" t="str">
        <f>IFERROR(VLOOKUP($A432,CAPTURE_DATA!$P$4:$T$500,3,FALSE),"")</f>
        <v/>
      </c>
      <c r="I432" s="181" t="str">
        <f>IFERROR(VLOOKUP($A432,CAPTURE_DATA!$P$4:$T$500,4,FALSE),"")</f>
        <v/>
      </c>
      <c r="J432" s="181" t="str">
        <f>IFERROR(VLOOKUP($A432,CAPTURE_DATA!$P$4:$T$500,5,FALSE),"")</f>
        <v/>
      </c>
      <c r="K432" s="181" t="str">
        <f>IFERROR(VLOOKUP($A432,CAPTURE_DATA!$P$4:$AC$500,14,FALSE),"")</f>
        <v/>
      </c>
      <c r="L432" s="182" t="str">
        <f>IF($B432="","",(IFERROR(VLOOKUP($B432,ROOST_SITE_INFO!$B$3:$S$501,3,FALSE),"")))</f>
        <v/>
      </c>
      <c r="M432" s="182" t="str">
        <f>IF($B432="","",(IFERROR(VLOOKUP($B432,ROOST_SITE_INFO!$B$3:$S$501,4,FALSE),"")))</f>
        <v/>
      </c>
      <c r="N432" s="182" t="str">
        <f>IF($B432="","",(IFERROR(VLOOKUP($B432,ROOST_SITE_INFO!$B$3:$S$501,5,FALSE),"")))</f>
        <v/>
      </c>
      <c r="O432" s="182" t="str">
        <f>IF($B432="","",(IFERROR(VLOOKUP($B432,ROOST_SITE_INFO!$B$3:$S$501,6,FALSE),"")))</f>
        <v/>
      </c>
      <c r="P432" s="182" t="str">
        <f>IF($B432="","",(IFERROR(VLOOKUP($B432,ROOST_SITE_INFO!$B$3:$S$501,7,FALSE),"")))</f>
        <v/>
      </c>
      <c r="Q432" s="182" t="str">
        <f>IF($B432="","",(IFERROR(VLOOKUP($B432,ROOST_SITE_INFO!$B$3:$S$501,8,FALSE),"")))</f>
        <v/>
      </c>
      <c r="R432" s="182" t="str">
        <f>IF($B432="","",(IFERROR(VLOOKUP($B432,ROOST_SITE_INFO!$B$3:$S$501,9,FALSE),"")))</f>
        <v/>
      </c>
      <c r="S432" s="182" t="str">
        <f>IF($B432="","",(IFERROR(VLOOKUP($B432,ROOST_SITE_INFO!$B$3:$S$501,10,FALSE),"")))</f>
        <v/>
      </c>
      <c r="T432" s="182" t="str">
        <f>IF($B432="","",(IFERROR(VLOOKUP($B432,ROOST_SITE_INFO!$B$3:$S$501,11,FALSE),"")))</f>
        <v/>
      </c>
      <c r="U432" s="182" t="str">
        <f>IF($B432="","",(IFERROR(VLOOKUP($B432,ROOST_SITE_INFO!$B$3:$S$501,12,FALSE),"")))</f>
        <v/>
      </c>
      <c r="V432" s="182" t="str">
        <f>IF($B432="","",(IFERROR(VLOOKUP($B432,ROOST_SITE_INFO!$B$3:$S$501,13,FALSE),"")))</f>
        <v/>
      </c>
      <c r="W432" s="182" t="str">
        <f>IF($B432="","",(IFERROR(VLOOKUP($B432,ROOST_SITE_INFO!$B$3:$S$501,14,FALSE),"")))</f>
        <v/>
      </c>
      <c r="X432" s="182" t="str">
        <f>IF($B432="","",(IFERROR(VLOOKUP($B432,ROOST_SITE_INFO!$B$3:$S$501,15,FALSE),"")))</f>
        <v/>
      </c>
      <c r="Y432" s="182" t="str">
        <f>IF($B432="","",(IFERROR(VLOOKUP($B432,ROOST_SITE_INFO!$B$3:$S$501,16,FALSE),"")))</f>
        <v/>
      </c>
      <c r="Z432" s="182" t="str">
        <f>IF($B432="","",(IFERROR(VLOOKUP($B432,ROOST_SITE_INFO!$B$3:$S$501,17,FALSE),"")))</f>
        <v/>
      </c>
      <c r="AA432" s="182" t="str">
        <f>IF($B432="","",(IFERROR(VLOOKUP($B432,ROOST_SITE_INFO!$B$3:$S$501,18,FALSE),"")))</f>
        <v/>
      </c>
    </row>
    <row r="433" spans="1:27" x14ac:dyDescent="0.25">
      <c r="A433" s="180" t="str">
        <f>IF(ROOST_COUNT!B432=0,"",ROOST_COUNT!B432)</f>
        <v/>
      </c>
      <c r="B433" s="180" t="str">
        <f>IF(ROOST_COUNT!D432=0,"",ROOST_COUNT!D432)</f>
        <v/>
      </c>
      <c r="C433" s="180" t="str">
        <f>IF(ROOST_COUNT!C432=0,"",ROOST_COUNT!C432)</f>
        <v/>
      </c>
      <c r="D433" s="180" t="str">
        <f>IF(ROOST_COUNT!E432=0,"",ROOST_COUNT!E432)</f>
        <v/>
      </c>
      <c r="E433" s="181" t="str">
        <f>IF(ROOST_COUNT!F432=0,"",ROOST_COUNT!F432)</f>
        <v/>
      </c>
      <c r="F433" s="181" t="str">
        <f>IF(ROOST_COUNT!A432=0,"",ROOST_COUNT!A432)</f>
        <v/>
      </c>
      <c r="G433" s="182" t="str">
        <f>IF(ROOST_COUNT!G432=0,"",ROOST_COUNT!G432)</f>
        <v/>
      </c>
      <c r="H433" s="181" t="str">
        <f>IFERROR(VLOOKUP($A433,CAPTURE_DATA!$P$4:$T$500,3,FALSE),"")</f>
        <v/>
      </c>
      <c r="I433" s="181" t="str">
        <f>IFERROR(VLOOKUP($A433,CAPTURE_DATA!$P$4:$T$500,4,FALSE),"")</f>
        <v/>
      </c>
      <c r="J433" s="181" t="str">
        <f>IFERROR(VLOOKUP($A433,CAPTURE_DATA!$P$4:$T$500,5,FALSE),"")</f>
        <v/>
      </c>
      <c r="K433" s="181" t="str">
        <f>IFERROR(VLOOKUP($A433,CAPTURE_DATA!$P$4:$AC$500,14,FALSE),"")</f>
        <v/>
      </c>
      <c r="L433" s="182" t="str">
        <f>IF($B433="","",(IFERROR(VLOOKUP($B433,ROOST_SITE_INFO!$B$3:$S$501,3,FALSE),"")))</f>
        <v/>
      </c>
      <c r="M433" s="182" t="str">
        <f>IF($B433="","",(IFERROR(VLOOKUP($B433,ROOST_SITE_INFO!$B$3:$S$501,4,FALSE),"")))</f>
        <v/>
      </c>
      <c r="N433" s="182" t="str">
        <f>IF($B433="","",(IFERROR(VLOOKUP($B433,ROOST_SITE_INFO!$B$3:$S$501,5,FALSE),"")))</f>
        <v/>
      </c>
      <c r="O433" s="182" t="str">
        <f>IF($B433="","",(IFERROR(VLOOKUP($B433,ROOST_SITE_INFO!$B$3:$S$501,6,FALSE),"")))</f>
        <v/>
      </c>
      <c r="P433" s="182" t="str">
        <f>IF($B433="","",(IFERROR(VLOOKUP($B433,ROOST_SITE_INFO!$B$3:$S$501,7,FALSE),"")))</f>
        <v/>
      </c>
      <c r="Q433" s="182" t="str">
        <f>IF($B433="","",(IFERROR(VLOOKUP($B433,ROOST_SITE_INFO!$B$3:$S$501,8,FALSE),"")))</f>
        <v/>
      </c>
      <c r="R433" s="182" t="str">
        <f>IF($B433="","",(IFERROR(VLOOKUP($B433,ROOST_SITE_INFO!$B$3:$S$501,9,FALSE),"")))</f>
        <v/>
      </c>
      <c r="S433" s="182" t="str">
        <f>IF($B433="","",(IFERROR(VLOOKUP($B433,ROOST_SITE_INFO!$B$3:$S$501,10,FALSE),"")))</f>
        <v/>
      </c>
      <c r="T433" s="182" t="str">
        <f>IF($B433="","",(IFERROR(VLOOKUP($B433,ROOST_SITE_INFO!$B$3:$S$501,11,FALSE),"")))</f>
        <v/>
      </c>
      <c r="U433" s="182" t="str">
        <f>IF($B433="","",(IFERROR(VLOOKUP($B433,ROOST_SITE_INFO!$B$3:$S$501,12,FALSE),"")))</f>
        <v/>
      </c>
      <c r="V433" s="182" t="str">
        <f>IF($B433="","",(IFERROR(VLOOKUP($B433,ROOST_SITE_INFO!$B$3:$S$501,13,FALSE),"")))</f>
        <v/>
      </c>
      <c r="W433" s="182" t="str">
        <f>IF($B433="","",(IFERROR(VLOOKUP($B433,ROOST_SITE_INFO!$B$3:$S$501,14,FALSE),"")))</f>
        <v/>
      </c>
      <c r="X433" s="182" t="str">
        <f>IF($B433="","",(IFERROR(VLOOKUP($B433,ROOST_SITE_INFO!$B$3:$S$501,15,FALSE),"")))</f>
        <v/>
      </c>
      <c r="Y433" s="182" t="str">
        <f>IF($B433="","",(IFERROR(VLOOKUP($B433,ROOST_SITE_INFO!$B$3:$S$501,16,FALSE),"")))</f>
        <v/>
      </c>
      <c r="Z433" s="182" t="str">
        <f>IF($B433="","",(IFERROR(VLOOKUP($B433,ROOST_SITE_INFO!$B$3:$S$501,17,FALSE),"")))</f>
        <v/>
      </c>
      <c r="AA433" s="182" t="str">
        <f>IF($B433="","",(IFERROR(VLOOKUP($B433,ROOST_SITE_INFO!$B$3:$S$501,18,FALSE),"")))</f>
        <v/>
      </c>
    </row>
    <row r="434" spans="1:27" x14ac:dyDescent="0.25">
      <c r="A434" s="180" t="str">
        <f>IF(ROOST_COUNT!B433=0,"",ROOST_COUNT!B433)</f>
        <v/>
      </c>
      <c r="B434" s="180" t="str">
        <f>IF(ROOST_COUNT!D433=0,"",ROOST_COUNT!D433)</f>
        <v/>
      </c>
      <c r="C434" s="180" t="str">
        <f>IF(ROOST_COUNT!C433=0,"",ROOST_COUNT!C433)</f>
        <v/>
      </c>
      <c r="D434" s="180" t="str">
        <f>IF(ROOST_COUNT!E433=0,"",ROOST_COUNT!E433)</f>
        <v/>
      </c>
      <c r="E434" s="181" t="str">
        <f>IF(ROOST_COUNT!F433=0,"",ROOST_COUNT!F433)</f>
        <v/>
      </c>
      <c r="F434" s="181" t="str">
        <f>IF(ROOST_COUNT!A433=0,"",ROOST_COUNT!A433)</f>
        <v/>
      </c>
      <c r="G434" s="182" t="str">
        <f>IF(ROOST_COUNT!G433=0,"",ROOST_COUNT!G433)</f>
        <v/>
      </c>
      <c r="H434" s="181" t="str">
        <f>IFERROR(VLOOKUP($A434,CAPTURE_DATA!$P$4:$T$500,3,FALSE),"")</f>
        <v/>
      </c>
      <c r="I434" s="181" t="str">
        <f>IFERROR(VLOOKUP($A434,CAPTURE_DATA!$P$4:$T$500,4,FALSE),"")</f>
        <v/>
      </c>
      <c r="J434" s="181" t="str">
        <f>IFERROR(VLOOKUP($A434,CAPTURE_DATA!$P$4:$T$500,5,FALSE),"")</f>
        <v/>
      </c>
      <c r="K434" s="181" t="str">
        <f>IFERROR(VLOOKUP($A434,CAPTURE_DATA!$P$4:$AC$500,14,FALSE),"")</f>
        <v/>
      </c>
      <c r="L434" s="182" t="str">
        <f>IF($B434="","",(IFERROR(VLOOKUP($B434,ROOST_SITE_INFO!$B$3:$S$501,3,FALSE),"")))</f>
        <v/>
      </c>
      <c r="M434" s="182" t="str">
        <f>IF($B434="","",(IFERROR(VLOOKUP($B434,ROOST_SITE_INFO!$B$3:$S$501,4,FALSE),"")))</f>
        <v/>
      </c>
      <c r="N434" s="182" t="str">
        <f>IF($B434="","",(IFERROR(VLOOKUP($B434,ROOST_SITE_INFO!$B$3:$S$501,5,FALSE),"")))</f>
        <v/>
      </c>
      <c r="O434" s="182" t="str">
        <f>IF($B434="","",(IFERROR(VLOOKUP($B434,ROOST_SITE_INFO!$B$3:$S$501,6,FALSE),"")))</f>
        <v/>
      </c>
      <c r="P434" s="182" t="str">
        <f>IF($B434="","",(IFERROR(VLOOKUP($B434,ROOST_SITE_INFO!$B$3:$S$501,7,FALSE),"")))</f>
        <v/>
      </c>
      <c r="Q434" s="182" t="str">
        <f>IF($B434="","",(IFERROR(VLOOKUP($B434,ROOST_SITE_INFO!$B$3:$S$501,8,FALSE),"")))</f>
        <v/>
      </c>
      <c r="R434" s="182" t="str">
        <f>IF($B434="","",(IFERROR(VLOOKUP($B434,ROOST_SITE_INFO!$B$3:$S$501,9,FALSE),"")))</f>
        <v/>
      </c>
      <c r="S434" s="182" t="str">
        <f>IF($B434="","",(IFERROR(VLOOKUP($B434,ROOST_SITE_INFO!$B$3:$S$501,10,FALSE),"")))</f>
        <v/>
      </c>
      <c r="T434" s="182" t="str">
        <f>IF($B434="","",(IFERROR(VLOOKUP($B434,ROOST_SITE_INFO!$B$3:$S$501,11,FALSE),"")))</f>
        <v/>
      </c>
      <c r="U434" s="182" t="str">
        <f>IF($B434="","",(IFERROR(VLOOKUP($B434,ROOST_SITE_INFO!$B$3:$S$501,12,FALSE),"")))</f>
        <v/>
      </c>
      <c r="V434" s="182" t="str">
        <f>IF($B434="","",(IFERROR(VLOOKUP($B434,ROOST_SITE_INFO!$B$3:$S$501,13,FALSE),"")))</f>
        <v/>
      </c>
      <c r="W434" s="182" t="str">
        <f>IF($B434="","",(IFERROR(VLOOKUP($B434,ROOST_SITE_INFO!$B$3:$S$501,14,FALSE),"")))</f>
        <v/>
      </c>
      <c r="X434" s="182" t="str">
        <f>IF($B434="","",(IFERROR(VLOOKUP($B434,ROOST_SITE_INFO!$B$3:$S$501,15,FALSE),"")))</f>
        <v/>
      </c>
      <c r="Y434" s="182" t="str">
        <f>IF($B434="","",(IFERROR(VLOOKUP($B434,ROOST_SITE_INFO!$B$3:$S$501,16,FALSE),"")))</f>
        <v/>
      </c>
      <c r="Z434" s="182" t="str">
        <f>IF($B434="","",(IFERROR(VLOOKUP($B434,ROOST_SITE_INFO!$B$3:$S$501,17,FALSE),"")))</f>
        <v/>
      </c>
      <c r="AA434" s="182" t="str">
        <f>IF($B434="","",(IFERROR(VLOOKUP($B434,ROOST_SITE_INFO!$B$3:$S$501,18,FALSE),"")))</f>
        <v/>
      </c>
    </row>
    <row r="435" spans="1:27" x14ac:dyDescent="0.25">
      <c r="A435" s="180" t="str">
        <f>IF(ROOST_COUNT!B434=0,"",ROOST_COUNT!B434)</f>
        <v/>
      </c>
      <c r="B435" s="180" t="str">
        <f>IF(ROOST_COUNT!D434=0,"",ROOST_COUNT!D434)</f>
        <v/>
      </c>
      <c r="C435" s="180" t="str">
        <f>IF(ROOST_COUNT!C434=0,"",ROOST_COUNT!C434)</f>
        <v/>
      </c>
      <c r="D435" s="180" t="str">
        <f>IF(ROOST_COUNT!E434=0,"",ROOST_COUNT!E434)</f>
        <v/>
      </c>
      <c r="E435" s="181" t="str">
        <f>IF(ROOST_COUNT!F434=0,"",ROOST_COUNT!F434)</f>
        <v/>
      </c>
      <c r="F435" s="181" t="str">
        <f>IF(ROOST_COUNT!A434=0,"",ROOST_COUNT!A434)</f>
        <v/>
      </c>
      <c r="G435" s="182" t="str">
        <f>IF(ROOST_COUNT!G434=0,"",ROOST_COUNT!G434)</f>
        <v/>
      </c>
      <c r="H435" s="181" t="str">
        <f>IFERROR(VLOOKUP($A435,CAPTURE_DATA!$P$4:$T$500,3,FALSE),"")</f>
        <v/>
      </c>
      <c r="I435" s="181" t="str">
        <f>IFERROR(VLOOKUP($A435,CAPTURE_DATA!$P$4:$T$500,4,FALSE),"")</f>
        <v/>
      </c>
      <c r="J435" s="181" t="str">
        <f>IFERROR(VLOOKUP($A435,CAPTURE_DATA!$P$4:$T$500,5,FALSE),"")</f>
        <v/>
      </c>
      <c r="K435" s="181" t="str">
        <f>IFERROR(VLOOKUP($A435,CAPTURE_DATA!$P$4:$AC$500,14,FALSE),"")</f>
        <v/>
      </c>
      <c r="L435" s="182" t="str">
        <f>IF($B435="","",(IFERROR(VLOOKUP($B435,ROOST_SITE_INFO!$B$3:$S$501,3,FALSE),"")))</f>
        <v/>
      </c>
      <c r="M435" s="182" t="str">
        <f>IF($B435="","",(IFERROR(VLOOKUP($B435,ROOST_SITE_INFO!$B$3:$S$501,4,FALSE),"")))</f>
        <v/>
      </c>
      <c r="N435" s="182" t="str">
        <f>IF($B435="","",(IFERROR(VLOOKUP($B435,ROOST_SITE_INFO!$B$3:$S$501,5,FALSE),"")))</f>
        <v/>
      </c>
      <c r="O435" s="182" t="str">
        <f>IF($B435="","",(IFERROR(VLOOKUP($B435,ROOST_SITE_INFO!$B$3:$S$501,6,FALSE),"")))</f>
        <v/>
      </c>
      <c r="P435" s="182" t="str">
        <f>IF($B435="","",(IFERROR(VLOOKUP($B435,ROOST_SITE_INFO!$B$3:$S$501,7,FALSE),"")))</f>
        <v/>
      </c>
      <c r="Q435" s="182" t="str">
        <f>IF($B435="","",(IFERROR(VLOOKUP($B435,ROOST_SITE_INFO!$B$3:$S$501,8,FALSE),"")))</f>
        <v/>
      </c>
      <c r="R435" s="182" t="str">
        <f>IF($B435="","",(IFERROR(VLOOKUP($B435,ROOST_SITE_INFO!$B$3:$S$501,9,FALSE),"")))</f>
        <v/>
      </c>
      <c r="S435" s="182" t="str">
        <f>IF($B435="","",(IFERROR(VLOOKUP($B435,ROOST_SITE_INFO!$B$3:$S$501,10,FALSE),"")))</f>
        <v/>
      </c>
      <c r="T435" s="182" t="str">
        <f>IF($B435="","",(IFERROR(VLOOKUP($B435,ROOST_SITE_INFO!$B$3:$S$501,11,FALSE),"")))</f>
        <v/>
      </c>
      <c r="U435" s="182" t="str">
        <f>IF($B435="","",(IFERROR(VLOOKUP($B435,ROOST_SITE_INFO!$B$3:$S$501,12,FALSE),"")))</f>
        <v/>
      </c>
      <c r="V435" s="182" t="str">
        <f>IF($B435="","",(IFERROR(VLOOKUP($B435,ROOST_SITE_INFO!$B$3:$S$501,13,FALSE),"")))</f>
        <v/>
      </c>
      <c r="W435" s="182" t="str">
        <f>IF($B435="","",(IFERROR(VLOOKUP($B435,ROOST_SITE_INFO!$B$3:$S$501,14,FALSE),"")))</f>
        <v/>
      </c>
      <c r="X435" s="182" t="str">
        <f>IF($B435="","",(IFERROR(VLOOKUP($B435,ROOST_SITE_INFO!$B$3:$S$501,15,FALSE),"")))</f>
        <v/>
      </c>
      <c r="Y435" s="182" t="str">
        <f>IF($B435="","",(IFERROR(VLOOKUP($B435,ROOST_SITE_INFO!$B$3:$S$501,16,FALSE),"")))</f>
        <v/>
      </c>
      <c r="Z435" s="182" t="str">
        <f>IF($B435="","",(IFERROR(VLOOKUP($B435,ROOST_SITE_INFO!$B$3:$S$501,17,FALSE),"")))</f>
        <v/>
      </c>
      <c r="AA435" s="182" t="str">
        <f>IF($B435="","",(IFERROR(VLOOKUP($B435,ROOST_SITE_INFO!$B$3:$S$501,18,FALSE),"")))</f>
        <v/>
      </c>
    </row>
    <row r="436" spans="1:27" x14ac:dyDescent="0.25">
      <c r="A436" s="180" t="str">
        <f>IF(ROOST_COUNT!B435=0,"",ROOST_COUNT!B435)</f>
        <v/>
      </c>
      <c r="B436" s="180" t="str">
        <f>IF(ROOST_COUNT!D435=0,"",ROOST_COUNT!D435)</f>
        <v/>
      </c>
      <c r="C436" s="180" t="str">
        <f>IF(ROOST_COUNT!C435=0,"",ROOST_COUNT!C435)</f>
        <v/>
      </c>
      <c r="D436" s="180" t="str">
        <f>IF(ROOST_COUNT!E435=0,"",ROOST_COUNT!E435)</f>
        <v/>
      </c>
      <c r="E436" s="181" t="str">
        <f>IF(ROOST_COUNT!F435=0,"",ROOST_COUNT!F435)</f>
        <v/>
      </c>
      <c r="F436" s="181" t="str">
        <f>IF(ROOST_COUNT!A435=0,"",ROOST_COUNT!A435)</f>
        <v/>
      </c>
      <c r="G436" s="182" t="str">
        <f>IF(ROOST_COUNT!G435=0,"",ROOST_COUNT!G435)</f>
        <v/>
      </c>
      <c r="H436" s="181" t="str">
        <f>IFERROR(VLOOKUP($A436,CAPTURE_DATA!$P$4:$T$500,3,FALSE),"")</f>
        <v/>
      </c>
      <c r="I436" s="181" t="str">
        <f>IFERROR(VLOOKUP($A436,CAPTURE_DATA!$P$4:$T$500,4,FALSE),"")</f>
        <v/>
      </c>
      <c r="J436" s="181" t="str">
        <f>IFERROR(VLOOKUP($A436,CAPTURE_DATA!$P$4:$T$500,5,FALSE),"")</f>
        <v/>
      </c>
      <c r="K436" s="181" t="str">
        <f>IFERROR(VLOOKUP($A436,CAPTURE_DATA!$P$4:$AC$500,14,FALSE),"")</f>
        <v/>
      </c>
      <c r="L436" s="182" t="str">
        <f>IF($B436="","",(IFERROR(VLOOKUP($B436,ROOST_SITE_INFO!$B$3:$S$501,3,FALSE),"")))</f>
        <v/>
      </c>
      <c r="M436" s="182" t="str">
        <f>IF($B436="","",(IFERROR(VLOOKUP($B436,ROOST_SITE_INFO!$B$3:$S$501,4,FALSE),"")))</f>
        <v/>
      </c>
      <c r="N436" s="182" t="str">
        <f>IF($B436="","",(IFERROR(VLOOKUP($B436,ROOST_SITE_INFO!$B$3:$S$501,5,FALSE),"")))</f>
        <v/>
      </c>
      <c r="O436" s="182" t="str">
        <f>IF($B436="","",(IFERROR(VLOOKUP($B436,ROOST_SITE_INFO!$B$3:$S$501,6,FALSE),"")))</f>
        <v/>
      </c>
      <c r="P436" s="182" t="str">
        <f>IF($B436="","",(IFERROR(VLOOKUP($B436,ROOST_SITE_INFO!$B$3:$S$501,7,FALSE),"")))</f>
        <v/>
      </c>
      <c r="Q436" s="182" t="str">
        <f>IF($B436="","",(IFERROR(VLOOKUP($B436,ROOST_SITE_INFO!$B$3:$S$501,8,FALSE),"")))</f>
        <v/>
      </c>
      <c r="R436" s="182" t="str">
        <f>IF($B436="","",(IFERROR(VLOOKUP($B436,ROOST_SITE_INFO!$B$3:$S$501,9,FALSE),"")))</f>
        <v/>
      </c>
      <c r="S436" s="182" t="str">
        <f>IF($B436="","",(IFERROR(VLOOKUP($B436,ROOST_SITE_INFO!$B$3:$S$501,10,FALSE),"")))</f>
        <v/>
      </c>
      <c r="T436" s="182" t="str">
        <f>IF($B436="","",(IFERROR(VLOOKUP($B436,ROOST_SITE_INFO!$B$3:$S$501,11,FALSE),"")))</f>
        <v/>
      </c>
      <c r="U436" s="182" t="str">
        <f>IF($B436="","",(IFERROR(VLOOKUP($B436,ROOST_SITE_INFO!$B$3:$S$501,12,FALSE),"")))</f>
        <v/>
      </c>
      <c r="V436" s="182" t="str">
        <f>IF($B436="","",(IFERROR(VLOOKUP($B436,ROOST_SITE_INFO!$B$3:$S$501,13,FALSE),"")))</f>
        <v/>
      </c>
      <c r="W436" s="182" t="str">
        <f>IF($B436="","",(IFERROR(VLOOKUP($B436,ROOST_SITE_INFO!$B$3:$S$501,14,FALSE),"")))</f>
        <v/>
      </c>
      <c r="X436" s="182" t="str">
        <f>IF($B436="","",(IFERROR(VLOOKUP($B436,ROOST_SITE_INFO!$B$3:$S$501,15,FALSE),"")))</f>
        <v/>
      </c>
      <c r="Y436" s="182" t="str">
        <f>IF($B436="","",(IFERROR(VLOOKUP($B436,ROOST_SITE_INFO!$B$3:$S$501,16,FALSE),"")))</f>
        <v/>
      </c>
      <c r="Z436" s="182" t="str">
        <f>IF($B436="","",(IFERROR(VLOOKUP($B436,ROOST_SITE_INFO!$B$3:$S$501,17,FALSE),"")))</f>
        <v/>
      </c>
      <c r="AA436" s="182" t="str">
        <f>IF($B436="","",(IFERROR(VLOOKUP($B436,ROOST_SITE_INFO!$B$3:$S$501,18,FALSE),"")))</f>
        <v/>
      </c>
    </row>
    <row r="437" spans="1:27" x14ac:dyDescent="0.25">
      <c r="A437" s="180" t="str">
        <f>IF(ROOST_COUNT!B436=0,"",ROOST_COUNT!B436)</f>
        <v/>
      </c>
      <c r="B437" s="180" t="str">
        <f>IF(ROOST_COUNT!D436=0,"",ROOST_COUNT!D436)</f>
        <v/>
      </c>
      <c r="C437" s="180" t="str">
        <f>IF(ROOST_COUNT!C436=0,"",ROOST_COUNT!C436)</f>
        <v/>
      </c>
      <c r="D437" s="180" t="str">
        <f>IF(ROOST_COUNT!E436=0,"",ROOST_COUNT!E436)</f>
        <v/>
      </c>
      <c r="E437" s="181" t="str">
        <f>IF(ROOST_COUNT!F436=0,"",ROOST_COUNT!F436)</f>
        <v/>
      </c>
      <c r="F437" s="181" t="str">
        <f>IF(ROOST_COUNT!A436=0,"",ROOST_COUNT!A436)</f>
        <v/>
      </c>
      <c r="G437" s="182" t="str">
        <f>IF(ROOST_COUNT!G436=0,"",ROOST_COUNT!G436)</f>
        <v/>
      </c>
      <c r="H437" s="181" t="str">
        <f>IFERROR(VLOOKUP($A437,CAPTURE_DATA!$P$4:$T$500,3,FALSE),"")</f>
        <v/>
      </c>
      <c r="I437" s="181" t="str">
        <f>IFERROR(VLOOKUP($A437,CAPTURE_DATA!$P$4:$T$500,4,FALSE),"")</f>
        <v/>
      </c>
      <c r="J437" s="181" t="str">
        <f>IFERROR(VLOOKUP($A437,CAPTURE_DATA!$P$4:$T$500,5,FALSE),"")</f>
        <v/>
      </c>
      <c r="K437" s="181" t="str">
        <f>IFERROR(VLOOKUP($A437,CAPTURE_DATA!$P$4:$AC$500,14,FALSE),"")</f>
        <v/>
      </c>
      <c r="L437" s="182" t="str">
        <f>IF($B437="","",(IFERROR(VLOOKUP($B437,ROOST_SITE_INFO!$B$3:$S$501,3,FALSE),"")))</f>
        <v/>
      </c>
      <c r="M437" s="182" t="str">
        <f>IF($B437="","",(IFERROR(VLOOKUP($B437,ROOST_SITE_INFO!$B$3:$S$501,4,FALSE),"")))</f>
        <v/>
      </c>
      <c r="N437" s="182" t="str">
        <f>IF($B437="","",(IFERROR(VLOOKUP($B437,ROOST_SITE_INFO!$B$3:$S$501,5,FALSE),"")))</f>
        <v/>
      </c>
      <c r="O437" s="182" t="str">
        <f>IF($B437="","",(IFERROR(VLOOKUP($B437,ROOST_SITE_INFO!$B$3:$S$501,6,FALSE),"")))</f>
        <v/>
      </c>
      <c r="P437" s="182" t="str">
        <f>IF($B437="","",(IFERROR(VLOOKUP($B437,ROOST_SITE_INFO!$B$3:$S$501,7,FALSE),"")))</f>
        <v/>
      </c>
      <c r="Q437" s="182" t="str">
        <f>IF($B437="","",(IFERROR(VLOOKUP($B437,ROOST_SITE_INFO!$B$3:$S$501,8,FALSE),"")))</f>
        <v/>
      </c>
      <c r="R437" s="182" t="str">
        <f>IF($B437="","",(IFERROR(VLOOKUP($B437,ROOST_SITE_INFO!$B$3:$S$501,9,FALSE),"")))</f>
        <v/>
      </c>
      <c r="S437" s="182" t="str">
        <f>IF($B437="","",(IFERROR(VLOOKUP($B437,ROOST_SITE_INFO!$B$3:$S$501,10,FALSE),"")))</f>
        <v/>
      </c>
      <c r="T437" s="182" t="str">
        <f>IF($B437="","",(IFERROR(VLOOKUP($B437,ROOST_SITE_INFO!$B$3:$S$501,11,FALSE),"")))</f>
        <v/>
      </c>
      <c r="U437" s="182" t="str">
        <f>IF($B437="","",(IFERROR(VLOOKUP($B437,ROOST_SITE_INFO!$B$3:$S$501,12,FALSE),"")))</f>
        <v/>
      </c>
      <c r="V437" s="182" t="str">
        <f>IF($B437="","",(IFERROR(VLOOKUP($B437,ROOST_SITE_INFO!$B$3:$S$501,13,FALSE),"")))</f>
        <v/>
      </c>
      <c r="W437" s="182" t="str">
        <f>IF($B437="","",(IFERROR(VLOOKUP($B437,ROOST_SITE_INFO!$B$3:$S$501,14,FALSE),"")))</f>
        <v/>
      </c>
      <c r="X437" s="182" t="str">
        <f>IF($B437="","",(IFERROR(VLOOKUP($B437,ROOST_SITE_INFO!$B$3:$S$501,15,FALSE),"")))</f>
        <v/>
      </c>
      <c r="Y437" s="182" t="str">
        <f>IF($B437="","",(IFERROR(VLOOKUP($B437,ROOST_SITE_INFO!$B$3:$S$501,16,FALSE),"")))</f>
        <v/>
      </c>
      <c r="Z437" s="182" t="str">
        <f>IF($B437="","",(IFERROR(VLOOKUP($B437,ROOST_SITE_INFO!$B$3:$S$501,17,FALSE),"")))</f>
        <v/>
      </c>
      <c r="AA437" s="182" t="str">
        <f>IF($B437="","",(IFERROR(VLOOKUP($B437,ROOST_SITE_INFO!$B$3:$S$501,18,FALSE),"")))</f>
        <v/>
      </c>
    </row>
    <row r="438" spans="1:27" x14ac:dyDescent="0.25">
      <c r="A438" s="180" t="str">
        <f>IF(ROOST_COUNT!B437=0,"",ROOST_COUNT!B437)</f>
        <v/>
      </c>
      <c r="B438" s="180" t="str">
        <f>IF(ROOST_COUNT!D437=0,"",ROOST_COUNT!D437)</f>
        <v/>
      </c>
      <c r="C438" s="180" t="str">
        <f>IF(ROOST_COUNT!C437=0,"",ROOST_COUNT!C437)</f>
        <v/>
      </c>
      <c r="D438" s="180" t="str">
        <f>IF(ROOST_COUNT!E437=0,"",ROOST_COUNT!E437)</f>
        <v/>
      </c>
      <c r="E438" s="181" t="str">
        <f>IF(ROOST_COUNT!F437=0,"",ROOST_COUNT!F437)</f>
        <v/>
      </c>
      <c r="F438" s="181" t="str">
        <f>IF(ROOST_COUNT!A437=0,"",ROOST_COUNT!A437)</f>
        <v/>
      </c>
      <c r="G438" s="182" t="str">
        <f>IF(ROOST_COUNT!G437=0,"",ROOST_COUNT!G437)</f>
        <v/>
      </c>
      <c r="H438" s="181" t="str">
        <f>IFERROR(VLOOKUP($A438,CAPTURE_DATA!$P$4:$T$500,3,FALSE),"")</f>
        <v/>
      </c>
      <c r="I438" s="181" t="str">
        <f>IFERROR(VLOOKUP($A438,CAPTURE_DATA!$P$4:$T$500,4,FALSE),"")</f>
        <v/>
      </c>
      <c r="J438" s="181" t="str">
        <f>IFERROR(VLOOKUP($A438,CAPTURE_DATA!$P$4:$T$500,5,FALSE),"")</f>
        <v/>
      </c>
      <c r="K438" s="181" t="str">
        <f>IFERROR(VLOOKUP($A438,CAPTURE_DATA!$P$4:$AC$500,14,FALSE),"")</f>
        <v/>
      </c>
      <c r="L438" s="182" t="str">
        <f>IF($B438="","",(IFERROR(VLOOKUP($B438,ROOST_SITE_INFO!$B$3:$S$501,3,FALSE),"")))</f>
        <v/>
      </c>
      <c r="M438" s="182" t="str">
        <f>IF($B438="","",(IFERROR(VLOOKUP($B438,ROOST_SITE_INFO!$B$3:$S$501,4,FALSE),"")))</f>
        <v/>
      </c>
      <c r="N438" s="182" t="str">
        <f>IF($B438="","",(IFERROR(VLOOKUP($B438,ROOST_SITE_INFO!$B$3:$S$501,5,FALSE),"")))</f>
        <v/>
      </c>
      <c r="O438" s="182" t="str">
        <f>IF($B438="","",(IFERROR(VLOOKUP($B438,ROOST_SITE_INFO!$B$3:$S$501,6,FALSE),"")))</f>
        <v/>
      </c>
      <c r="P438" s="182" t="str">
        <f>IF($B438="","",(IFERROR(VLOOKUP($B438,ROOST_SITE_INFO!$B$3:$S$501,7,FALSE),"")))</f>
        <v/>
      </c>
      <c r="Q438" s="182" t="str">
        <f>IF($B438="","",(IFERROR(VLOOKUP($B438,ROOST_SITE_INFO!$B$3:$S$501,8,FALSE),"")))</f>
        <v/>
      </c>
      <c r="R438" s="182" t="str">
        <f>IF($B438="","",(IFERROR(VLOOKUP($B438,ROOST_SITE_INFO!$B$3:$S$501,9,FALSE),"")))</f>
        <v/>
      </c>
      <c r="S438" s="182" t="str">
        <f>IF($B438="","",(IFERROR(VLOOKUP($B438,ROOST_SITE_INFO!$B$3:$S$501,10,FALSE),"")))</f>
        <v/>
      </c>
      <c r="T438" s="182" t="str">
        <f>IF($B438="","",(IFERROR(VLOOKUP($B438,ROOST_SITE_INFO!$B$3:$S$501,11,FALSE),"")))</f>
        <v/>
      </c>
      <c r="U438" s="182" t="str">
        <f>IF($B438="","",(IFERROR(VLOOKUP($B438,ROOST_SITE_INFO!$B$3:$S$501,12,FALSE),"")))</f>
        <v/>
      </c>
      <c r="V438" s="182" t="str">
        <f>IF($B438="","",(IFERROR(VLOOKUP($B438,ROOST_SITE_INFO!$B$3:$S$501,13,FALSE),"")))</f>
        <v/>
      </c>
      <c r="W438" s="182" t="str">
        <f>IF($B438="","",(IFERROR(VLOOKUP($B438,ROOST_SITE_INFO!$B$3:$S$501,14,FALSE),"")))</f>
        <v/>
      </c>
      <c r="X438" s="182" t="str">
        <f>IF($B438="","",(IFERROR(VLOOKUP($B438,ROOST_SITE_INFO!$B$3:$S$501,15,FALSE),"")))</f>
        <v/>
      </c>
      <c r="Y438" s="182" t="str">
        <f>IF($B438="","",(IFERROR(VLOOKUP($B438,ROOST_SITE_INFO!$B$3:$S$501,16,FALSE),"")))</f>
        <v/>
      </c>
      <c r="Z438" s="182" t="str">
        <f>IF($B438="","",(IFERROR(VLOOKUP($B438,ROOST_SITE_INFO!$B$3:$S$501,17,FALSE),"")))</f>
        <v/>
      </c>
      <c r="AA438" s="182" t="str">
        <f>IF($B438="","",(IFERROR(VLOOKUP($B438,ROOST_SITE_INFO!$B$3:$S$501,18,FALSE),"")))</f>
        <v/>
      </c>
    </row>
    <row r="439" spans="1:27" x14ac:dyDescent="0.25">
      <c r="A439" s="180" t="str">
        <f>IF(ROOST_COUNT!B438=0,"",ROOST_COUNT!B438)</f>
        <v/>
      </c>
      <c r="B439" s="180" t="str">
        <f>IF(ROOST_COUNT!D438=0,"",ROOST_COUNT!D438)</f>
        <v/>
      </c>
      <c r="C439" s="180" t="str">
        <f>IF(ROOST_COUNT!C438=0,"",ROOST_COUNT!C438)</f>
        <v/>
      </c>
      <c r="D439" s="180" t="str">
        <f>IF(ROOST_COUNT!E438=0,"",ROOST_COUNT!E438)</f>
        <v/>
      </c>
      <c r="E439" s="181" t="str">
        <f>IF(ROOST_COUNT!F438=0,"",ROOST_COUNT!F438)</f>
        <v/>
      </c>
      <c r="F439" s="181" t="str">
        <f>IF(ROOST_COUNT!A438=0,"",ROOST_COUNT!A438)</f>
        <v/>
      </c>
      <c r="G439" s="182" t="str">
        <f>IF(ROOST_COUNT!G438=0,"",ROOST_COUNT!G438)</f>
        <v/>
      </c>
      <c r="H439" s="181" t="str">
        <f>IFERROR(VLOOKUP($A439,CAPTURE_DATA!$P$4:$T$500,3,FALSE),"")</f>
        <v/>
      </c>
      <c r="I439" s="181" t="str">
        <f>IFERROR(VLOOKUP($A439,CAPTURE_DATA!$P$4:$T$500,4,FALSE),"")</f>
        <v/>
      </c>
      <c r="J439" s="181" t="str">
        <f>IFERROR(VLOOKUP($A439,CAPTURE_DATA!$P$4:$T$500,5,FALSE),"")</f>
        <v/>
      </c>
      <c r="K439" s="181" t="str">
        <f>IFERROR(VLOOKUP($A439,CAPTURE_DATA!$P$4:$AC$500,14,FALSE),"")</f>
        <v/>
      </c>
      <c r="L439" s="182" t="str">
        <f>IF($B439="","",(IFERROR(VLOOKUP($B439,ROOST_SITE_INFO!$B$3:$S$501,3,FALSE),"")))</f>
        <v/>
      </c>
      <c r="M439" s="182" t="str">
        <f>IF($B439="","",(IFERROR(VLOOKUP($B439,ROOST_SITE_INFO!$B$3:$S$501,4,FALSE),"")))</f>
        <v/>
      </c>
      <c r="N439" s="182" t="str">
        <f>IF($B439="","",(IFERROR(VLOOKUP($B439,ROOST_SITE_INFO!$B$3:$S$501,5,FALSE),"")))</f>
        <v/>
      </c>
      <c r="O439" s="182" t="str">
        <f>IF($B439="","",(IFERROR(VLOOKUP($B439,ROOST_SITE_INFO!$B$3:$S$501,6,FALSE),"")))</f>
        <v/>
      </c>
      <c r="P439" s="182" t="str">
        <f>IF($B439="","",(IFERROR(VLOOKUP($B439,ROOST_SITE_INFO!$B$3:$S$501,7,FALSE),"")))</f>
        <v/>
      </c>
      <c r="Q439" s="182" t="str">
        <f>IF($B439="","",(IFERROR(VLOOKUP($B439,ROOST_SITE_INFO!$B$3:$S$501,8,FALSE),"")))</f>
        <v/>
      </c>
      <c r="R439" s="182" t="str">
        <f>IF($B439="","",(IFERROR(VLOOKUP($B439,ROOST_SITE_INFO!$B$3:$S$501,9,FALSE),"")))</f>
        <v/>
      </c>
      <c r="S439" s="182" t="str">
        <f>IF($B439="","",(IFERROR(VLOOKUP($B439,ROOST_SITE_INFO!$B$3:$S$501,10,FALSE),"")))</f>
        <v/>
      </c>
      <c r="T439" s="182" t="str">
        <f>IF($B439="","",(IFERROR(VLOOKUP($B439,ROOST_SITE_INFO!$B$3:$S$501,11,FALSE),"")))</f>
        <v/>
      </c>
      <c r="U439" s="182" t="str">
        <f>IF($B439="","",(IFERROR(VLOOKUP($B439,ROOST_SITE_INFO!$B$3:$S$501,12,FALSE),"")))</f>
        <v/>
      </c>
      <c r="V439" s="182" t="str">
        <f>IF($B439="","",(IFERROR(VLOOKUP($B439,ROOST_SITE_INFO!$B$3:$S$501,13,FALSE),"")))</f>
        <v/>
      </c>
      <c r="W439" s="182" t="str">
        <f>IF($B439="","",(IFERROR(VLOOKUP($B439,ROOST_SITE_INFO!$B$3:$S$501,14,FALSE),"")))</f>
        <v/>
      </c>
      <c r="X439" s="182" t="str">
        <f>IF($B439="","",(IFERROR(VLOOKUP($B439,ROOST_SITE_INFO!$B$3:$S$501,15,FALSE),"")))</f>
        <v/>
      </c>
      <c r="Y439" s="182" t="str">
        <f>IF($B439="","",(IFERROR(VLOOKUP($B439,ROOST_SITE_INFO!$B$3:$S$501,16,FALSE),"")))</f>
        <v/>
      </c>
      <c r="Z439" s="182" t="str">
        <f>IF($B439="","",(IFERROR(VLOOKUP($B439,ROOST_SITE_INFO!$B$3:$S$501,17,FALSE),"")))</f>
        <v/>
      </c>
      <c r="AA439" s="182" t="str">
        <f>IF($B439="","",(IFERROR(VLOOKUP($B439,ROOST_SITE_INFO!$B$3:$S$501,18,FALSE),"")))</f>
        <v/>
      </c>
    </row>
    <row r="440" spans="1:27" x14ac:dyDescent="0.25">
      <c r="A440" s="180" t="str">
        <f>IF(ROOST_COUNT!B439=0,"",ROOST_COUNT!B439)</f>
        <v/>
      </c>
      <c r="B440" s="180" t="str">
        <f>IF(ROOST_COUNT!D439=0,"",ROOST_COUNT!D439)</f>
        <v/>
      </c>
      <c r="C440" s="180" t="str">
        <f>IF(ROOST_COUNT!C439=0,"",ROOST_COUNT!C439)</f>
        <v/>
      </c>
      <c r="D440" s="180" t="str">
        <f>IF(ROOST_COUNT!E439=0,"",ROOST_COUNT!E439)</f>
        <v/>
      </c>
      <c r="E440" s="181" t="str">
        <f>IF(ROOST_COUNT!F439=0,"",ROOST_COUNT!F439)</f>
        <v/>
      </c>
      <c r="F440" s="181" t="str">
        <f>IF(ROOST_COUNT!A439=0,"",ROOST_COUNT!A439)</f>
        <v/>
      </c>
      <c r="G440" s="182" t="str">
        <f>IF(ROOST_COUNT!G439=0,"",ROOST_COUNT!G439)</f>
        <v/>
      </c>
      <c r="H440" s="181" t="str">
        <f>IFERROR(VLOOKUP($A440,CAPTURE_DATA!$P$4:$T$500,3,FALSE),"")</f>
        <v/>
      </c>
      <c r="I440" s="181" t="str">
        <f>IFERROR(VLOOKUP($A440,CAPTURE_DATA!$P$4:$T$500,4,FALSE),"")</f>
        <v/>
      </c>
      <c r="J440" s="181" t="str">
        <f>IFERROR(VLOOKUP($A440,CAPTURE_DATA!$P$4:$T$500,5,FALSE),"")</f>
        <v/>
      </c>
      <c r="K440" s="181" t="str">
        <f>IFERROR(VLOOKUP($A440,CAPTURE_DATA!$P$4:$AC$500,14,FALSE),"")</f>
        <v/>
      </c>
      <c r="L440" s="182" t="str">
        <f>IF($B440="","",(IFERROR(VLOOKUP($B440,ROOST_SITE_INFO!$B$3:$S$501,3,FALSE),"")))</f>
        <v/>
      </c>
      <c r="M440" s="182" t="str">
        <f>IF($B440="","",(IFERROR(VLOOKUP($B440,ROOST_SITE_INFO!$B$3:$S$501,4,FALSE),"")))</f>
        <v/>
      </c>
      <c r="N440" s="182" t="str">
        <f>IF($B440="","",(IFERROR(VLOOKUP($B440,ROOST_SITE_INFO!$B$3:$S$501,5,FALSE),"")))</f>
        <v/>
      </c>
      <c r="O440" s="182" t="str">
        <f>IF($B440="","",(IFERROR(VLOOKUP($B440,ROOST_SITE_INFO!$B$3:$S$501,6,FALSE),"")))</f>
        <v/>
      </c>
      <c r="P440" s="182" t="str">
        <f>IF($B440="","",(IFERROR(VLOOKUP($B440,ROOST_SITE_INFO!$B$3:$S$501,7,FALSE),"")))</f>
        <v/>
      </c>
      <c r="Q440" s="182" t="str">
        <f>IF($B440="","",(IFERROR(VLOOKUP($B440,ROOST_SITE_INFO!$B$3:$S$501,8,FALSE),"")))</f>
        <v/>
      </c>
      <c r="R440" s="182" t="str">
        <f>IF($B440="","",(IFERROR(VLOOKUP($B440,ROOST_SITE_INFO!$B$3:$S$501,9,FALSE),"")))</f>
        <v/>
      </c>
      <c r="S440" s="182" t="str">
        <f>IF($B440="","",(IFERROR(VLOOKUP($B440,ROOST_SITE_INFO!$B$3:$S$501,10,FALSE),"")))</f>
        <v/>
      </c>
      <c r="T440" s="182" t="str">
        <f>IF($B440="","",(IFERROR(VLOOKUP($B440,ROOST_SITE_INFO!$B$3:$S$501,11,FALSE),"")))</f>
        <v/>
      </c>
      <c r="U440" s="182" t="str">
        <f>IF($B440="","",(IFERROR(VLOOKUP($B440,ROOST_SITE_INFO!$B$3:$S$501,12,FALSE),"")))</f>
        <v/>
      </c>
      <c r="V440" s="182" t="str">
        <f>IF($B440="","",(IFERROR(VLOOKUP($B440,ROOST_SITE_INFO!$B$3:$S$501,13,FALSE),"")))</f>
        <v/>
      </c>
      <c r="W440" s="182" t="str">
        <f>IF($B440="","",(IFERROR(VLOOKUP($B440,ROOST_SITE_INFO!$B$3:$S$501,14,FALSE),"")))</f>
        <v/>
      </c>
      <c r="X440" s="182" t="str">
        <f>IF($B440="","",(IFERROR(VLOOKUP($B440,ROOST_SITE_INFO!$B$3:$S$501,15,FALSE),"")))</f>
        <v/>
      </c>
      <c r="Y440" s="182" t="str">
        <f>IF($B440="","",(IFERROR(VLOOKUP($B440,ROOST_SITE_INFO!$B$3:$S$501,16,FALSE),"")))</f>
        <v/>
      </c>
      <c r="Z440" s="182" t="str">
        <f>IF($B440="","",(IFERROR(VLOOKUP($B440,ROOST_SITE_INFO!$B$3:$S$501,17,FALSE),"")))</f>
        <v/>
      </c>
      <c r="AA440" s="182" t="str">
        <f>IF($B440="","",(IFERROR(VLOOKUP($B440,ROOST_SITE_INFO!$B$3:$S$501,18,FALSE),"")))</f>
        <v/>
      </c>
    </row>
    <row r="441" spans="1:27" x14ac:dyDescent="0.25">
      <c r="A441" s="180" t="str">
        <f>IF(ROOST_COUNT!B440=0,"",ROOST_COUNT!B440)</f>
        <v/>
      </c>
      <c r="B441" s="180" t="str">
        <f>IF(ROOST_COUNT!D440=0,"",ROOST_COUNT!D440)</f>
        <v/>
      </c>
      <c r="C441" s="180" t="str">
        <f>IF(ROOST_COUNT!C440=0,"",ROOST_COUNT!C440)</f>
        <v/>
      </c>
      <c r="D441" s="180" t="str">
        <f>IF(ROOST_COUNT!E440=0,"",ROOST_COUNT!E440)</f>
        <v/>
      </c>
      <c r="E441" s="181" t="str">
        <f>IF(ROOST_COUNT!F440=0,"",ROOST_COUNT!F440)</f>
        <v/>
      </c>
      <c r="F441" s="181" t="str">
        <f>IF(ROOST_COUNT!A440=0,"",ROOST_COUNT!A440)</f>
        <v/>
      </c>
      <c r="G441" s="182" t="str">
        <f>IF(ROOST_COUNT!G440=0,"",ROOST_COUNT!G440)</f>
        <v/>
      </c>
      <c r="H441" s="181" t="str">
        <f>IFERROR(VLOOKUP($A441,CAPTURE_DATA!$P$4:$T$500,3,FALSE),"")</f>
        <v/>
      </c>
      <c r="I441" s="181" t="str">
        <f>IFERROR(VLOOKUP($A441,CAPTURE_DATA!$P$4:$T$500,4,FALSE),"")</f>
        <v/>
      </c>
      <c r="J441" s="181" t="str">
        <f>IFERROR(VLOOKUP($A441,CAPTURE_DATA!$P$4:$T$500,5,FALSE),"")</f>
        <v/>
      </c>
      <c r="K441" s="181" t="str">
        <f>IFERROR(VLOOKUP($A441,CAPTURE_DATA!$P$4:$AC$500,14,FALSE),"")</f>
        <v/>
      </c>
      <c r="L441" s="182" t="str">
        <f>IF($B441="","",(IFERROR(VLOOKUP($B441,ROOST_SITE_INFO!$B$3:$S$501,3,FALSE),"")))</f>
        <v/>
      </c>
      <c r="M441" s="182" t="str">
        <f>IF($B441="","",(IFERROR(VLOOKUP($B441,ROOST_SITE_INFO!$B$3:$S$501,4,FALSE),"")))</f>
        <v/>
      </c>
      <c r="N441" s="182" t="str">
        <f>IF($B441="","",(IFERROR(VLOOKUP($B441,ROOST_SITE_INFO!$B$3:$S$501,5,FALSE),"")))</f>
        <v/>
      </c>
      <c r="O441" s="182" t="str">
        <f>IF($B441="","",(IFERROR(VLOOKUP($B441,ROOST_SITE_INFO!$B$3:$S$501,6,FALSE),"")))</f>
        <v/>
      </c>
      <c r="P441" s="182" t="str">
        <f>IF($B441="","",(IFERROR(VLOOKUP($B441,ROOST_SITE_INFO!$B$3:$S$501,7,FALSE),"")))</f>
        <v/>
      </c>
      <c r="Q441" s="182" t="str">
        <f>IF($B441="","",(IFERROR(VLOOKUP($B441,ROOST_SITE_INFO!$B$3:$S$501,8,FALSE),"")))</f>
        <v/>
      </c>
      <c r="R441" s="182" t="str">
        <f>IF($B441="","",(IFERROR(VLOOKUP($B441,ROOST_SITE_INFO!$B$3:$S$501,9,FALSE),"")))</f>
        <v/>
      </c>
      <c r="S441" s="182" t="str">
        <f>IF($B441="","",(IFERROR(VLOOKUP($B441,ROOST_SITE_INFO!$B$3:$S$501,10,FALSE),"")))</f>
        <v/>
      </c>
      <c r="T441" s="182" t="str">
        <f>IF($B441="","",(IFERROR(VLOOKUP($B441,ROOST_SITE_INFO!$B$3:$S$501,11,FALSE),"")))</f>
        <v/>
      </c>
      <c r="U441" s="182" t="str">
        <f>IF($B441="","",(IFERROR(VLOOKUP($B441,ROOST_SITE_INFO!$B$3:$S$501,12,FALSE),"")))</f>
        <v/>
      </c>
      <c r="V441" s="182" t="str">
        <f>IF($B441="","",(IFERROR(VLOOKUP($B441,ROOST_SITE_INFO!$B$3:$S$501,13,FALSE),"")))</f>
        <v/>
      </c>
      <c r="W441" s="182" t="str">
        <f>IF($B441="","",(IFERROR(VLOOKUP($B441,ROOST_SITE_INFO!$B$3:$S$501,14,FALSE),"")))</f>
        <v/>
      </c>
      <c r="X441" s="182" t="str">
        <f>IF($B441="","",(IFERROR(VLOOKUP($B441,ROOST_SITE_INFO!$B$3:$S$501,15,FALSE),"")))</f>
        <v/>
      </c>
      <c r="Y441" s="182" t="str">
        <f>IF($B441="","",(IFERROR(VLOOKUP($B441,ROOST_SITE_INFO!$B$3:$S$501,16,FALSE),"")))</f>
        <v/>
      </c>
      <c r="Z441" s="182" t="str">
        <f>IF($B441="","",(IFERROR(VLOOKUP($B441,ROOST_SITE_INFO!$B$3:$S$501,17,FALSE),"")))</f>
        <v/>
      </c>
      <c r="AA441" s="182" t="str">
        <f>IF($B441="","",(IFERROR(VLOOKUP($B441,ROOST_SITE_INFO!$B$3:$S$501,18,FALSE),"")))</f>
        <v/>
      </c>
    </row>
    <row r="442" spans="1:27" x14ac:dyDescent="0.25">
      <c r="A442" s="180" t="str">
        <f>IF(ROOST_COUNT!B441=0,"",ROOST_COUNT!B441)</f>
        <v/>
      </c>
      <c r="B442" s="180" t="str">
        <f>IF(ROOST_COUNT!D441=0,"",ROOST_COUNT!D441)</f>
        <v/>
      </c>
      <c r="C442" s="180" t="str">
        <f>IF(ROOST_COUNT!C441=0,"",ROOST_COUNT!C441)</f>
        <v/>
      </c>
      <c r="D442" s="180" t="str">
        <f>IF(ROOST_COUNT!E441=0,"",ROOST_COUNT!E441)</f>
        <v/>
      </c>
      <c r="E442" s="181" t="str">
        <f>IF(ROOST_COUNT!F441=0,"",ROOST_COUNT!F441)</f>
        <v/>
      </c>
      <c r="F442" s="181" t="str">
        <f>IF(ROOST_COUNT!A441=0,"",ROOST_COUNT!A441)</f>
        <v/>
      </c>
      <c r="G442" s="182" t="str">
        <f>IF(ROOST_COUNT!G441=0,"",ROOST_COUNT!G441)</f>
        <v/>
      </c>
      <c r="H442" s="181" t="str">
        <f>IFERROR(VLOOKUP($A442,CAPTURE_DATA!$P$4:$T$500,3,FALSE),"")</f>
        <v/>
      </c>
      <c r="I442" s="181" t="str">
        <f>IFERROR(VLOOKUP($A442,CAPTURE_DATA!$P$4:$T$500,4,FALSE),"")</f>
        <v/>
      </c>
      <c r="J442" s="181" t="str">
        <f>IFERROR(VLOOKUP($A442,CAPTURE_DATA!$P$4:$T$500,5,FALSE),"")</f>
        <v/>
      </c>
      <c r="K442" s="181" t="str">
        <f>IFERROR(VLOOKUP($A442,CAPTURE_DATA!$P$4:$AC$500,14,FALSE),"")</f>
        <v/>
      </c>
      <c r="L442" s="182" t="str">
        <f>IF($B442="","",(IFERROR(VLOOKUP($B442,ROOST_SITE_INFO!$B$3:$S$501,3,FALSE),"")))</f>
        <v/>
      </c>
      <c r="M442" s="182" t="str">
        <f>IF($B442="","",(IFERROR(VLOOKUP($B442,ROOST_SITE_INFO!$B$3:$S$501,4,FALSE),"")))</f>
        <v/>
      </c>
      <c r="N442" s="182" t="str">
        <f>IF($B442="","",(IFERROR(VLOOKUP($B442,ROOST_SITE_INFO!$B$3:$S$501,5,FALSE),"")))</f>
        <v/>
      </c>
      <c r="O442" s="182" t="str">
        <f>IF($B442="","",(IFERROR(VLOOKUP($B442,ROOST_SITE_INFO!$B$3:$S$501,6,FALSE),"")))</f>
        <v/>
      </c>
      <c r="P442" s="182" t="str">
        <f>IF($B442="","",(IFERROR(VLOOKUP($B442,ROOST_SITE_INFO!$B$3:$S$501,7,FALSE),"")))</f>
        <v/>
      </c>
      <c r="Q442" s="182" t="str">
        <f>IF($B442="","",(IFERROR(VLOOKUP($B442,ROOST_SITE_INFO!$B$3:$S$501,8,FALSE),"")))</f>
        <v/>
      </c>
      <c r="R442" s="182" t="str">
        <f>IF($B442="","",(IFERROR(VLOOKUP($B442,ROOST_SITE_INFO!$B$3:$S$501,9,FALSE),"")))</f>
        <v/>
      </c>
      <c r="S442" s="182" t="str">
        <f>IF($B442="","",(IFERROR(VLOOKUP($B442,ROOST_SITE_INFO!$B$3:$S$501,10,FALSE),"")))</f>
        <v/>
      </c>
      <c r="T442" s="182" t="str">
        <f>IF($B442="","",(IFERROR(VLOOKUP($B442,ROOST_SITE_INFO!$B$3:$S$501,11,FALSE),"")))</f>
        <v/>
      </c>
      <c r="U442" s="182" t="str">
        <f>IF($B442="","",(IFERROR(VLOOKUP($B442,ROOST_SITE_INFO!$B$3:$S$501,12,FALSE),"")))</f>
        <v/>
      </c>
      <c r="V442" s="182" t="str">
        <f>IF($B442="","",(IFERROR(VLOOKUP($B442,ROOST_SITE_INFO!$B$3:$S$501,13,FALSE),"")))</f>
        <v/>
      </c>
      <c r="W442" s="182" t="str">
        <f>IF($B442="","",(IFERROR(VLOOKUP($B442,ROOST_SITE_INFO!$B$3:$S$501,14,FALSE),"")))</f>
        <v/>
      </c>
      <c r="X442" s="182" t="str">
        <f>IF($B442="","",(IFERROR(VLOOKUP($B442,ROOST_SITE_INFO!$B$3:$S$501,15,FALSE),"")))</f>
        <v/>
      </c>
      <c r="Y442" s="182" t="str">
        <f>IF($B442="","",(IFERROR(VLOOKUP($B442,ROOST_SITE_INFO!$B$3:$S$501,16,FALSE),"")))</f>
        <v/>
      </c>
      <c r="Z442" s="182" t="str">
        <f>IF($B442="","",(IFERROR(VLOOKUP($B442,ROOST_SITE_INFO!$B$3:$S$501,17,FALSE),"")))</f>
        <v/>
      </c>
      <c r="AA442" s="182" t="str">
        <f>IF($B442="","",(IFERROR(VLOOKUP($B442,ROOST_SITE_INFO!$B$3:$S$501,18,FALSE),"")))</f>
        <v/>
      </c>
    </row>
    <row r="443" spans="1:27" x14ac:dyDescent="0.25">
      <c r="A443" s="180" t="str">
        <f>IF(ROOST_COUNT!B442=0,"",ROOST_COUNT!B442)</f>
        <v/>
      </c>
      <c r="B443" s="180" t="str">
        <f>IF(ROOST_COUNT!D442=0,"",ROOST_COUNT!D442)</f>
        <v/>
      </c>
      <c r="C443" s="180" t="str">
        <f>IF(ROOST_COUNT!C442=0,"",ROOST_COUNT!C442)</f>
        <v/>
      </c>
      <c r="D443" s="180" t="str">
        <f>IF(ROOST_COUNT!E442=0,"",ROOST_COUNT!E442)</f>
        <v/>
      </c>
      <c r="E443" s="181" t="str">
        <f>IF(ROOST_COUNT!F442=0,"",ROOST_COUNT!F442)</f>
        <v/>
      </c>
      <c r="F443" s="181" t="str">
        <f>IF(ROOST_COUNT!A442=0,"",ROOST_COUNT!A442)</f>
        <v/>
      </c>
      <c r="G443" s="182" t="str">
        <f>IF(ROOST_COUNT!G442=0,"",ROOST_COUNT!G442)</f>
        <v/>
      </c>
      <c r="H443" s="181" t="str">
        <f>IFERROR(VLOOKUP($A443,CAPTURE_DATA!$P$4:$T$500,3,FALSE),"")</f>
        <v/>
      </c>
      <c r="I443" s="181" t="str">
        <f>IFERROR(VLOOKUP($A443,CAPTURE_DATA!$P$4:$T$500,4,FALSE),"")</f>
        <v/>
      </c>
      <c r="J443" s="181" t="str">
        <f>IFERROR(VLOOKUP($A443,CAPTURE_DATA!$P$4:$T$500,5,FALSE),"")</f>
        <v/>
      </c>
      <c r="K443" s="181" t="str">
        <f>IFERROR(VLOOKUP($A443,CAPTURE_DATA!$P$4:$AC$500,14,FALSE),"")</f>
        <v/>
      </c>
      <c r="L443" s="182" t="str">
        <f>IF($B443="","",(IFERROR(VLOOKUP($B443,ROOST_SITE_INFO!$B$3:$S$501,3,FALSE),"")))</f>
        <v/>
      </c>
      <c r="M443" s="182" t="str">
        <f>IF($B443="","",(IFERROR(VLOOKUP($B443,ROOST_SITE_INFO!$B$3:$S$501,4,FALSE),"")))</f>
        <v/>
      </c>
      <c r="N443" s="182" t="str">
        <f>IF($B443="","",(IFERROR(VLOOKUP($B443,ROOST_SITE_INFO!$B$3:$S$501,5,FALSE),"")))</f>
        <v/>
      </c>
      <c r="O443" s="182" t="str">
        <f>IF($B443="","",(IFERROR(VLOOKUP($B443,ROOST_SITE_INFO!$B$3:$S$501,6,FALSE),"")))</f>
        <v/>
      </c>
      <c r="P443" s="182" t="str">
        <f>IF($B443="","",(IFERROR(VLOOKUP($B443,ROOST_SITE_INFO!$B$3:$S$501,7,FALSE),"")))</f>
        <v/>
      </c>
      <c r="Q443" s="182" t="str">
        <f>IF($B443="","",(IFERROR(VLOOKUP($B443,ROOST_SITE_INFO!$B$3:$S$501,8,FALSE),"")))</f>
        <v/>
      </c>
      <c r="R443" s="182" t="str">
        <f>IF($B443="","",(IFERROR(VLOOKUP($B443,ROOST_SITE_INFO!$B$3:$S$501,9,FALSE),"")))</f>
        <v/>
      </c>
      <c r="S443" s="182" t="str">
        <f>IF($B443="","",(IFERROR(VLOOKUP($B443,ROOST_SITE_INFO!$B$3:$S$501,10,FALSE),"")))</f>
        <v/>
      </c>
      <c r="T443" s="182" t="str">
        <f>IF($B443="","",(IFERROR(VLOOKUP($B443,ROOST_SITE_INFO!$B$3:$S$501,11,FALSE),"")))</f>
        <v/>
      </c>
      <c r="U443" s="182" t="str">
        <f>IF($B443="","",(IFERROR(VLOOKUP($B443,ROOST_SITE_INFO!$B$3:$S$501,12,FALSE),"")))</f>
        <v/>
      </c>
      <c r="V443" s="182" t="str">
        <f>IF($B443="","",(IFERROR(VLOOKUP($B443,ROOST_SITE_INFO!$B$3:$S$501,13,FALSE),"")))</f>
        <v/>
      </c>
      <c r="W443" s="182" t="str">
        <f>IF($B443="","",(IFERROR(VLOOKUP($B443,ROOST_SITE_INFO!$B$3:$S$501,14,FALSE),"")))</f>
        <v/>
      </c>
      <c r="X443" s="182" t="str">
        <f>IF($B443="","",(IFERROR(VLOOKUP($B443,ROOST_SITE_INFO!$B$3:$S$501,15,FALSE),"")))</f>
        <v/>
      </c>
      <c r="Y443" s="182" t="str">
        <f>IF($B443="","",(IFERROR(VLOOKUP($B443,ROOST_SITE_INFO!$B$3:$S$501,16,FALSE),"")))</f>
        <v/>
      </c>
      <c r="Z443" s="182" t="str">
        <f>IF($B443="","",(IFERROR(VLOOKUP($B443,ROOST_SITE_INFO!$B$3:$S$501,17,FALSE),"")))</f>
        <v/>
      </c>
      <c r="AA443" s="182" t="str">
        <f>IF($B443="","",(IFERROR(VLOOKUP($B443,ROOST_SITE_INFO!$B$3:$S$501,18,FALSE),"")))</f>
        <v/>
      </c>
    </row>
    <row r="444" spans="1:27" x14ac:dyDescent="0.25">
      <c r="A444" s="180" t="str">
        <f>IF(ROOST_COUNT!B443=0,"",ROOST_COUNT!B443)</f>
        <v/>
      </c>
      <c r="B444" s="180" t="str">
        <f>IF(ROOST_COUNT!D443=0,"",ROOST_COUNT!D443)</f>
        <v/>
      </c>
      <c r="C444" s="180" t="str">
        <f>IF(ROOST_COUNT!C443=0,"",ROOST_COUNT!C443)</f>
        <v/>
      </c>
      <c r="D444" s="180" t="str">
        <f>IF(ROOST_COUNT!E443=0,"",ROOST_COUNT!E443)</f>
        <v/>
      </c>
      <c r="E444" s="181" t="str">
        <f>IF(ROOST_COUNT!F443=0,"",ROOST_COUNT!F443)</f>
        <v/>
      </c>
      <c r="F444" s="181" t="str">
        <f>IF(ROOST_COUNT!A443=0,"",ROOST_COUNT!A443)</f>
        <v/>
      </c>
      <c r="G444" s="182" t="str">
        <f>IF(ROOST_COUNT!G443=0,"",ROOST_COUNT!G443)</f>
        <v/>
      </c>
      <c r="H444" s="181" t="str">
        <f>IFERROR(VLOOKUP($A444,CAPTURE_DATA!$P$4:$T$500,3,FALSE),"")</f>
        <v/>
      </c>
      <c r="I444" s="181" t="str">
        <f>IFERROR(VLOOKUP($A444,CAPTURE_DATA!$P$4:$T$500,4,FALSE),"")</f>
        <v/>
      </c>
      <c r="J444" s="181" t="str">
        <f>IFERROR(VLOOKUP($A444,CAPTURE_DATA!$P$4:$T$500,5,FALSE),"")</f>
        <v/>
      </c>
      <c r="K444" s="181" t="str">
        <f>IFERROR(VLOOKUP($A444,CAPTURE_DATA!$P$4:$AC$500,14,FALSE),"")</f>
        <v/>
      </c>
      <c r="L444" s="182" t="str">
        <f>IF($B444="","",(IFERROR(VLOOKUP($B444,ROOST_SITE_INFO!$B$3:$S$501,3,FALSE),"")))</f>
        <v/>
      </c>
      <c r="M444" s="182" t="str">
        <f>IF($B444="","",(IFERROR(VLOOKUP($B444,ROOST_SITE_INFO!$B$3:$S$501,4,FALSE),"")))</f>
        <v/>
      </c>
      <c r="N444" s="182" t="str">
        <f>IF($B444="","",(IFERROR(VLOOKUP($B444,ROOST_SITE_INFO!$B$3:$S$501,5,FALSE),"")))</f>
        <v/>
      </c>
      <c r="O444" s="182" t="str">
        <f>IF($B444="","",(IFERROR(VLOOKUP($B444,ROOST_SITE_INFO!$B$3:$S$501,6,FALSE),"")))</f>
        <v/>
      </c>
      <c r="P444" s="182" t="str">
        <f>IF($B444="","",(IFERROR(VLOOKUP($B444,ROOST_SITE_INFO!$B$3:$S$501,7,FALSE),"")))</f>
        <v/>
      </c>
      <c r="Q444" s="182" t="str">
        <f>IF($B444="","",(IFERROR(VLOOKUP($B444,ROOST_SITE_INFO!$B$3:$S$501,8,FALSE),"")))</f>
        <v/>
      </c>
      <c r="R444" s="182" t="str">
        <f>IF($B444="","",(IFERROR(VLOOKUP($B444,ROOST_SITE_INFO!$B$3:$S$501,9,FALSE),"")))</f>
        <v/>
      </c>
      <c r="S444" s="182" t="str">
        <f>IF($B444="","",(IFERROR(VLOOKUP($B444,ROOST_SITE_INFO!$B$3:$S$501,10,FALSE),"")))</f>
        <v/>
      </c>
      <c r="T444" s="182" t="str">
        <f>IF($B444="","",(IFERROR(VLOOKUP($B444,ROOST_SITE_INFO!$B$3:$S$501,11,FALSE),"")))</f>
        <v/>
      </c>
      <c r="U444" s="182" t="str">
        <f>IF($B444="","",(IFERROR(VLOOKUP($B444,ROOST_SITE_INFO!$B$3:$S$501,12,FALSE),"")))</f>
        <v/>
      </c>
      <c r="V444" s="182" t="str">
        <f>IF($B444="","",(IFERROR(VLOOKUP($B444,ROOST_SITE_INFO!$B$3:$S$501,13,FALSE),"")))</f>
        <v/>
      </c>
      <c r="W444" s="182" t="str">
        <f>IF($B444="","",(IFERROR(VLOOKUP($B444,ROOST_SITE_INFO!$B$3:$S$501,14,FALSE),"")))</f>
        <v/>
      </c>
      <c r="X444" s="182" t="str">
        <f>IF($B444="","",(IFERROR(VLOOKUP($B444,ROOST_SITE_INFO!$B$3:$S$501,15,FALSE),"")))</f>
        <v/>
      </c>
      <c r="Y444" s="182" t="str">
        <f>IF($B444="","",(IFERROR(VLOOKUP($B444,ROOST_SITE_INFO!$B$3:$S$501,16,FALSE),"")))</f>
        <v/>
      </c>
      <c r="Z444" s="182" t="str">
        <f>IF($B444="","",(IFERROR(VLOOKUP($B444,ROOST_SITE_INFO!$B$3:$S$501,17,FALSE),"")))</f>
        <v/>
      </c>
      <c r="AA444" s="182" t="str">
        <f>IF($B444="","",(IFERROR(VLOOKUP($B444,ROOST_SITE_INFO!$B$3:$S$501,18,FALSE),"")))</f>
        <v/>
      </c>
    </row>
    <row r="445" spans="1:27" x14ac:dyDescent="0.25">
      <c r="A445" s="180" t="str">
        <f>IF(ROOST_COUNT!B444=0,"",ROOST_COUNT!B444)</f>
        <v/>
      </c>
      <c r="B445" s="180" t="str">
        <f>IF(ROOST_COUNT!D444=0,"",ROOST_COUNT!D444)</f>
        <v/>
      </c>
      <c r="C445" s="180" t="str">
        <f>IF(ROOST_COUNT!C444=0,"",ROOST_COUNT!C444)</f>
        <v/>
      </c>
      <c r="D445" s="180" t="str">
        <f>IF(ROOST_COUNT!E444=0,"",ROOST_COUNT!E444)</f>
        <v/>
      </c>
      <c r="E445" s="181" t="str">
        <f>IF(ROOST_COUNT!F444=0,"",ROOST_COUNT!F444)</f>
        <v/>
      </c>
      <c r="F445" s="181" t="str">
        <f>IF(ROOST_COUNT!A444=0,"",ROOST_COUNT!A444)</f>
        <v/>
      </c>
      <c r="G445" s="182" t="str">
        <f>IF(ROOST_COUNT!G444=0,"",ROOST_COUNT!G444)</f>
        <v/>
      </c>
      <c r="H445" s="181" t="str">
        <f>IFERROR(VLOOKUP($A445,CAPTURE_DATA!$P$4:$T$500,3,FALSE),"")</f>
        <v/>
      </c>
      <c r="I445" s="181" t="str">
        <f>IFERROR(VLOOKUP($A445,CAPTURE_DATA!$P$4:$T$500,4,FALSE),"")</f>
        <v/>
      </c>
      <c r="J445" s="181" t="str">
        <f>IFERROR(VLOOKUP($A445,CAPTURE_DATA!$P$4:$T$500,5,FALSE),"")</f>
        <v/>
      </c>
      <c r="K445" s="181" t="str">
        <f>IFERROR(VLOOKUP($A445,CAPTURE_DATA!$P$4:$AC$500,14,FALSE),"")</f>
        <v/>
      </c>
      <c r="L445" s="182" t="str">
        <f>IF($B445="","",(IFERROR(VLOOKUP($B445,ROOST_SITE_INFO!$B$3:$S$501,3,FALSE),"")))</f>
        <v/>
      </c>
      <c r="M445" s="182" t="str">
        <f>IF($B445="","",(IFERROR(VLOOKUP($B445,ROOST_SITE_INFO!$B$3:$S$501,4,FALSE),"")))</f>
        <v/>
      </c>
      <c r="N445" s="182" t="str">
        <f>IF($B445="","",(IFERROR(VLOOKUP($B445,ROOST_SITE_INFO!$B$3:$S$501,5,FALSE),"")))</f>
        <v/>
      </c>
      <c r="O445" s="182" t="str">
        <f>IF($B445="","",(IFERROR(VLOOKUP($B445,ROOST_SITE_INFO!$B$3:$S$501,6,FALSE),"")))</f>
        <v/>
      </c>
      <c r="P445" s="182" t="str">
        <f>IF($B445="","",(IFERROR(VLOOKUP($B445,ROOST_SITE_INFO!$B$3:$S$501,7,FALSE),"")))</f>
        <v/>
      </c>
      <c r="Q445" s="182" t="str">
        <f>IF($B445="","",(IFERROR(VLOOKUP($B445,ROOST_SITE_INFO!$B$3:$S$501,8,FALSE),"")))</f>
        <v/>
      </c>
      <c r="R445" s="182" t="str">
        <f>IF($B445="","",(IFERROR(VLOOKUP($B445,ROOST_SITE_INFO!$B$3:$S$501,9,FALSE),"")))</f>
        <v/>
      </c>
      <c r="S445" s="182" t="str">
        <f>IF($B445="","",(IFERROR(VLOOKUP($B445,ROOST_SITE_INFO!$B$3:$S$501,10,FALSE),"")))</f>
        <v/>
      </c>
      <c r="T445" s="182" t="str">
        <f>IF($B445="","",(IFERROR(VLOOKUP($B445,ROOST_SITE_INFO!$B$3:$S$501,11,FALSE),"")))</f>
        <v/>
      </c>
      <c r="U445" s="182" t="str">
        <f>IF($B445="","",(IFERROR(VLOOKUP($B445,ROOST_SITE_INFO!$B$3:$S$501,12,FALSE),"")))</f>
        <v/>
      </c>
      <c r="V445" s="182" t="str">
        <f>IF($B445="","",(IFERROR(VLOOKUP($B445,ROOST_SITE_INFO!$B$3:$S$501,13,FALSE),"")))</f>
        <v/>
      </c>
      <c r="W445" s="182" t="str">
        <f>IF($B445="","",(IFERROR(VLOOKUP($B445,ROOST_SITE_INFO!$B$3:$S$501,14,FALSE),"")))</f>
        <v/>
      </c>
      <c r="X445" s="182" t="str">
        <f>IF($B445="","",(IFERROR(VLOOKUP($B445,ROOST_SITE_INFO!$B$3:$S$501,15,FALSE),"")))</f>
        <v/>
      </c>
      <c r="Y445" s="182" t="str">
        <f>IF($B445="","",(IFERROR(VLOOKUP($B445,ROOST_SITE_INFO!$B$3:$S$501,16,FALSE),"")))</f>
        <v/>
      </c>
      <c r="Z445" s="182" t="str">
        <f>IF($B445="","",(IFERROR(VLOOKUP($B445,ROOST_SITE_INFO!$B$3:$S$501,17,FALSE),"")))</f>
        <v/>
      </c>
      <c r="AA445" s="182" t="str">
        <f>IF($B445="","",(IFERROR(VLOOKUP($B445,ROOST_SITE_INFO!$B$3:$S$501,18,FALSE),"")))</f>
        <v/>
      </c>
    </row>
    <row r="446" spans="1:27" x14ac:dyDescent="0.25">
      <c r="A446" s="180" t="str">
        <f>IF(ROOST_COUNT!B445=0,"",ROOST_COUNT!B445)</f>
        <v/>
      </c>
      <c r="B446" s="180" t="str">
        <f>IF(ROOST_COUNT!D445=0,"",ROOST_COUNT!D445)</f>
        <v/>
      </c>
      <c r="C446" s="180" t="str">
        <f>IF(ROOST_COUNT!C445=0,"",ROOST_COUNT!C445)</f>
        <v/>
      </c>
      <c r="D446" s="180" t="str">
        <f>IF(ROOST_COUNT!E445=0,"",ROOST_COUNT!E445)</f>
        <v/>
      </c>
      <c r="E446" s="181" t="str">
        <f>IF(ROOST_COUNT!F445=0,"",ROOST_COUNT!F445)</f>
        <v/>
      </c>
      <c r="F446" s="181" t="str">
        <f>IF(ROOST_COUNT!A445=0,"",ROOST_COUNT!A445)</f>
        <v/>
      </c>
      <c r="G446" s="182" t="str">
        <f>IF(ROOST_COUNT!G445=0,"",ROOST_COUNT!G445)</f>
        <v/>
      </c>
      <c r="H446" s="181" t="str">
        <f>IFERROR(VLOOKUP($A446,CAPTURE_DATA!$P$4:$T$500,3,FALSE),"")</f>
        <v/>
      </c>
      <c r="I446" s="181" t="str">
        <f>IFERROR(VLOOKUP($A446,CAPTURE_DATA!$P$4:$T$500,4,FALSE),"")</f>
        <v/>
      </c>
      <c r="J446" s="181" t="str">
        <f>IFERROR(VLOOKUP($A446,CAPTURE_DATA!$P$4:$T$500,5,FALSE),"")</f>
        <v/>
      </c>
      <c r="K446" s="181" t="str">
        <f>IFERROR(VLOOKUP($A446,CAPTURE_DATA!$P$4:$AC$500,14,FALSE),"")</f>
        <v/>
      </c>
      <c r="L446" s="182" t="str">
        <f>IF($B446="","",(IFERROR(VLOOKUP($B446,ROOST_SITE_INFO!$B$3:$S$501,3,FALSE),"")))</f>
        <v/>
      </c>
      <c r="M446" s="182" t="str">
        <f>IF($B446="","",(IFERROR(VLOOKUP($B446,ROOST_SITE_INFO!$B$3:$S$501,4,FALSE),"")))</f>
        <v/>
      </c>
      <c r="N446" s="182" t="str">
        <f>IF($B446="","",(IFERROR(VLOOKUP($B446,ROOST_SITE_INFO!$B$3:$S$501,5,FALSE),"")))</f>
        <v/>
      </c>
      <c r="O446" s="182" t="str">
        <f>IF($B446="","",(IFERROR(VLOOKUP($B446,ROOST_SITE_INFO!$B$3:$S$501,6,FALSE),"")))</f>
        <v/>
      </c>
      <c r="P446" s="182" t="str">
        <f>IF($B446="","",(IFERROR(VLOOKUP($B446,ROOST_SITE_INFO!$B$3:$S$501,7,FALSE),"")))</f>
        <v/>
      </c>
      <c r="Q446" s="182" t="str">
        <f>IF($B446="","",(IFERROR(VLOOKUP($B446,ROOST_SITE_INFO!$B$3:$S$501,8,FALSE),"")))</f>
        <v/>
      </c>
      <c r="R446" s="182" t="str">
        <f>IF($B446="","",(IFERROR(VLOOKUP($B446,ROOST_SITE_INFO!$B$3:$S$501,9,FALSE),"")))</f>
        <v/>
      </c>
      <c r="S446" s="182" t="str">
        <f>IF($B446="","",(IFERROR(VLOOKUP($B446,ROOST_SITE_INFO!$B$3:$S$501,10,FALSE),"")))</f>
        <v/>
      </c>
      <c r="T446" s="182" t="str">
        <f>IF($B446="","",(IFERROR(VLOOKUP($B446,ROOST_SITE_INFO!$B$3:$S$501,11,FALSE),"")))</f>
        <v/>
      </c>
      <c r="U446" s="182" t="str">
        <f>IF($B446="","",(IFERROR(VLOOKUP($B446,ROOST_SITE_INFO!$B$3:$S$501,12,FALSE),"")))</f>
        <v/>
      </c>
      <c r="V446" s="182" t="str">
        <f>IF($B446="","",(IFERROR(VLOOKUP($B446,ROOST_SITE_INFO!$B$3:$S$501,13,FALSE),"")))</f>
        <v/>
      </c>
      <c r="W446" s="182" t="str">
        <f>IF($B446="","",(IFERROR(VLOOKUP($B446,ROOST_SITE_INFO!$B$3:$S$501,14,FALSE),"")))</f>
        <v/>
      </c>
      <c r="X446" s="182" t="str">
        <f>IF($B446="","",(IFERROR(VLOOKUP($B446,ROOST_SITE_INFO!$B$3:$S$501,15,FALSE),"")))</f>
        <v/>
      </c>
      <c r="Y446" s="182" t="str">
        <f>IF($B446="","",(IFERROR(VLOOKUP($B446,ROOST_SITE_INFO!$B$3:$S$501,16,FALSE),"")))</f>
        <v/>
      </c>
      <c r="Z446" s="182" t="str">
        <f>IF($B446="","",(IFERROR(VLOOKUP($B446,ROOST_SITE_INFO!$B$3:$S$501,17,FALSE),"")))</f>
        <v/>
      </c>
      <c r="AA446" s="182" t="str">
        <f>IF($B446="","",(IFERROR(VLOOKUP($B446,ROOST_SITE_INFO!$B$3:$S$501,18,FALSE),"")))</f>
        <v/>
      </c>
    </row>
    <row r="447" spans="1:27" x14ac:dyDescent="0.25">
      <c r="A447" s="180" t="str">
        <f>IF(ROOST_COUNT!B446=0,"",ROOST_COUNT!B446)</f>
        <v/>
      </c>
      <c r="B447" s="180" t="str">
        <f>IF(ROOST_COUNT!D446=0,"",ROOST_COUNT!D446)</f>
        <v/>
      </c>
      <c r="C447" s="180" t="str">
        <f>IF(ROOST_COUNT!C446=0,"",ROOST_COUNT!C446)</f>
        <v/>
      </c>
      <c r="D447" s="180" t="str">
        <f>IF(ROOST_COUNT!E446=0,"",ROOST_COUNT!E446)</f>
        <v/>
      </c>
      <c r="E447" s="181" t="str">
        <f>IF(ROOST_COUNT!F446=0,"",ROOST_COUNT!F446)</f>
        <v/>
      </c>
      <c r="F447" s="181" t="str">
        <f>IF(ROOST_COUNT!A446=0,"",ROOST_COUNT!A446)</f>
        <v/>
      </c>
      <c r="G447" s="182" t="str">
        <f>IF(ROOST_COUNT!G446=0,"",ROOST_COUNT!G446)</f>
        <v/>
      </c>
      <c r="H447" s="181" t="str">
        <f>IFERROR(VLOOKUP($A447,CAPTURE_DATA!$P$4:$T$500,3,FALSE),"")</f>
        <v/>
      </c>
      <c r="I447" s="181" t="str">
        <f>IFERROR(VLOOKUP($A447,CAPTURE_DATA!$P$4:$T$500,4,FALSE),"")</f>
        <v/>
      </c>
      <c r="J447" s="181" t="str">
        <f>IFERROR(VLOOKUP($A447,CAPTURE_DATA!$P$4:$T$500,5,FALSE),"")</f>
        <v/>
      </c>
      <c r="K447" s="181" t="str">
        <f>IFERROR(VLOOKUP($A447,CAPTURE_DATA!$P$4:$AC$500,14,FALSE),"")</f>
        <v/>
      </c>
      <c r="L447" s="182" t="str">
        <f>IF($B447="","",(IFERROR(VLOOKUP($B447,ROOST_SITE_INFO!$B$3:$S$501,3,FALSE),"")))</f>
        <v/>
      </c>
      <c r="M447" s="182" t="str">
        <f>IF($B447="","",(IFERROR(VLOOKUP($B447,ROOST_SITE_INFO!$B$3:$S$501,4,FALSE),"")))</f>
        <v/>
      </c>
      <c r="N447" s="182" t="str">
        <f>IF($B447="","",(IFERROR(VLOOKUP($B447,ROOST_SITE_INFO!$B$3:$S$501,5,FALSE),"")))</f>
        <v/>
      </c>
      <c r="O447" s="182" t="str">
        <f>IF($B447="","",(IFERROR(VLOOKUP($B447,ROOST_SITE_INFO!$B$3:$S$501,6,FALSE),"")))</f>
        <v/>
      </c>
      <c r="P447" s="182" t="str">
        <f>IF($B447="","",(IFERROR(VLOOKUP($B447,ROOST_SITE_INFO!$B$3:$S$501,7,FALSE),"")))</f>
        <v/>
      </c>
      <c r="Q447" s="182" t="str">
        <f>IF($B447="","",(IFERROR(VLOOKUP($B447,ROOST_SITE_INFO!$B$3:$S$501,8,FALSE),"")))</f>
        <v/>
      </c>
      <c r="R447" s="182" t="str">
        <f>IF($B447="","",(IFERROR(VLOOKUP($B447,ROOST_SITE_INFO!$B$3:$S$501,9,FALSE),"")))</f>
        <v/>
      </c>
      <c r="S447" s="182" t="str">
        <f>IF($B447="","",(IFERROR(VLOOKUP($B447,ROOST_SITE_INFO!$B$3:$S$501,10,FALSE),"")))</f>
        <v/>
      </c>
      <c r="T447" s="182" t="str">
        <f>IF($B447="","",(IFERROR(VLOOKUP($B447,ROOST_SITE_INFO!$B$3:$S$501,11,FALSE),"")))</f>
        <v/>
      </c>
      <c r="U447" s="182" t="str">
        <f>IF($B447="","",(IFERROR(VLOOKUP($B447,ROOST_SITE_INFO!$B$3:$S$501,12,FALSE),"")))</f>
        <v/>
      </c>
      <c r="V447" s="182" t="str">
        <f>IF($B447="","",(IFERROR(VLOOKUP($B447,ROOST_SITE_INFO!$B$3:$S$501,13,FALSE),"")))</f>
        <v/>
      </c>
      <c r="W447" s="182" t="str">
        <f>IF($B447="","",(IFERROR(VLOOKUP($B447,ROOST_SITE_INFO!$B$3:$S$501,14,FALSE),"")))</f>
        <v/>
      </c>
      <c r="X447" s="182" t="str">
        <f>IF($B447="","",(IFERROR(VLOOKUP($B447,ROOST_SITE_INFO!$B$3:$S$501,15,FALSE),"")))</f>
        <v/>
      </c>
      <c r="Y447" s="182" t="str">
        <f>IF($B447="","",(IFERROR(VLOOKUP($B447,ROOST_SITE_INFO!$B$3:$S$501,16,FALSE),"")))</f>
        <v/>
      </c>
      <c r="Z447" s="182" t="str">
        <f>IF($B447="","",(IFERROR(VLOOKUP($B447,ROOST_SITE_INFO!$B$3:$S$501,17,FALSE),"")))</f>
        <v/>
      </c>
      <c r="AA447" s="182" t="str">
        <f>IF($B447="","",(IFERROR(VLOOKUP($B447,ROOST_SITE_INFO!$B$3:$S$501,18,FALSE),"")))</f>
        <v/>
      </c>
    </row>
    <row r="448" spans="1:27" x14ac:dyDescent="0.25">
      <c r="A448" s="180" t="str">
        <f>IF(ROOST_COUNT!B447=0,"",ROOST_COUNT!B447)</f>
        <v/>
      </c>
      <c r="B448" s="180" t="str">
        <f>IF(ROOST_COUNT!D447=0,"",ROOST_COUNT!D447)</f>
        <v/>
      </c>
      <c r="C448" s="180" t="str">
        <f>IF(ROOST_COUNT!C447=0,"",ROOST_COUNT!C447)</f>
        <v/>
      </c>
      <c r="D448" s="180" t="str">
        <f>IF(ROOST_COUNT!E447=0,"",ROOST_COUNT!E447)</f>
        <v/>
      </c>
      <c r="E448" s="181" t="str">
        <f>IF(ROOST_COUNT!F447=0,"",ROOST_COUNT!F447)</f>
        <v/>
      </c>
      <c r="F448" s="181" t="str">
        <f>IF(ROOST_COUNT!A447=0,"",ROOST_COUNT!A447)</f>
        <v/>
      </c>
      <c r="G448" s="182" t="str">
        <f>IF(ROOST_COUNT!G447=0,"",ROOST_COUNT!G447)</f>
        <v/>
      </c>
      <c r="H448" s="181" t="str">
        <f>IFERROR(VLOOKUP($A448,CAPTURE_DATA!$P$4:$T$500,3,FALSE),"")</f>
        <v/>
      </c>
      <c r="I448" s="181" t="str">
        <f>IFERROR(VLOOKUP($A448,CAPTURE_DATA!$P$4:$T$500,4,FALSE),"")</f>
        <v/>
      </c>
      <c r="J448" s="181" t="str">
        <f>IFERROR(VLOOKUP($A448,CAPTURE_DATA!$P$4:$T$500,5,FALSE),"")</f>
        <v/>
      </c>
      <c r="K448" s="181" t="str">
        <f>IFERROR(VLOOKUP($A448,CAPTURE_DATA!$P$4:$AC$500,14,FALSE),"")</f>
        <v/>
      </c>
      <c r="L448" s="182" t="str">
        <f>IF($B448="","",(IFERROR(VLOOKUP($B448,ROOST_SITE_INFO!$B$3:$S$501,3,FALSE),"")))</f>
        <v/>
      </c>
      <c r="M448" s="182" t="str">
        <f>IF($B448="","",(IFERROR(VLOOKUP($B448,ROOST_SITE_INFO!$B$3:$S$501,4,FALSE),"")))</f>
        <v/>
      </c>
      <c r="N448" s="182" t="str">
        <f>IF($B448="","",(IFERROR(VLOOKUP($B448,ROOST_SITE_INFO!$B$3:$S$501,5,FALSE),"")))</f>
        <v/>
      </c>
      <c r="O448" s="182" t="str">
        <f>IF($B448="","",(IFERROR(VLOOKUP($B448,ROOST_SITE_INFO!$B$3:$S$501,6,FALSE),"")))</f>
        <v/>
      </c>
      <c r="P448" s="182" t="str">
        <f>IF($B448="","",(IFERROR(VLOOKUP($B448,ROOST_SITE_INFO!$B$3:$S$501,7,FALSE),"")))</f>
        <v/>
      </c>
      <c r="Q448" s="182" t="str">
        <f>IF($B448="","",(IFERROR(VLOOKUP($B448,ROOST_SITE_INFO!$B$3:$S$501,8,FALSE),"")))</f>
        <v/>
      </c>
      <c r="R448" s="182" t="str">
        <f>IF($B448="","",(IFERROR(VLOOKUP($B448,ROOST_SITE_INFO!$B$3:$S$501,9,FALSE),"")))</f>
        <v/>
      </c>
      <c r="S448" s="182" t="str">
        <f>IF($B448="","",(IFERROR(VLOOKUP($B448,ROOST_SITE_INFO!$B$3:$S$501,10,FALSE),"")))</f>
        <v/>
      </c>
      <c r="T448" s="182" t="str">
        <f>IF($B448="","",(IFERROR(VLOOKUP($B448,ROOST_SITE_INFO!$B$3:$S$501,11,FALSE),"")))</f>
        <v/>
      </c>
      <c r="U448" s="182" t="str">
        <f>IF($B448="","",(IFERROR(VLOOKUP($B448,ROOST_SITE_INFO!$B$3:$S$501,12,FALSE),"")))</f>
        <v/>
      </c>
      <c r="V448" s="182" t="str">
        <f>IF($B448="","",(IFERROR(VLOOKUP($B448,ROOST_SITE_INFO!$B$3:$S$501,13,FALSE),"")))</f>
        <v/>
      </c>
      <c r="W448" s="182" t="str">
        <f>IF($B448="","",(IFERROR(VLOOKUP($B448,ROOST_SITE_INFO!$B$3:$S$501,14,FALSE),"")))</f>
        <v/>
      </c>
      <c r="X448" s="182" t="str">
        <f>IF($B448="","",(IFERROR(VLOOKUP($B448,ROOST_SITE_INFO!$B$3:$S$501,15,FALSE),"")))</f>
        <v/>
      </c>
      <c r="Y448" s="182" t="str">
        <f>IF($B448="","",(IFERROR(VLOOKUP($B448,ROOST_SITE_INFO!$B$3:$S$501,16,FALSE),"")))</f>
        <v/>
      </c>
      <c r="Z448" s="182" t="str">
        <f>IF($B448="","",(IFERROR(VLOOKUP($B448,ROOST_SITE_INFO!$B$3:$S$501,17,FALSE),"")))</f>
        <v/>
      </c>
      <c r="AA448" s="182" t="str">
        <f>IF($B448="","",(IFERROR(VLOOKUP($B448,ROOST_SITE_INFO!$B$3:$S$501,18,FALSE),"")))</f>
        <v/>
      </c>
    </row>
    <row r="449" spans="1:27" x14ac:dyDescent="0.25">
      <c r="A449" s="180" t="str">
        <f>IF(ROOST_COUNT!B448=0,"",ROOST_COUNT!B448)</f>
        <v/>
      </c>
      <c r="B449" s="180" t="str">
        <f>IF(ROOST_COUNT!D448=0,"",ROOST_COUNT!D448)</f>
        <v/>
      </c>
      <c r="C449" s="180" t="str">
        <f>IF(ROOST_COUNT!C448=0,"",ROOST_COUNT!C448)</f>
        <v/>
      </c>
      <c r="D449" s="180" t="str">
        <f>IF(ROOST_COUNT!E448=0,"",ROOST_COUNT!E448)</f>
        <v/>
      </c>
      <c r="E449" s="181" t="str">
        <f>IF(ROOST_COUNT!F448=0,"",ROOST_COUNT!F448)</f>
        <v/>
      </c>
      <c r="F449" s="181" t="str">
        <f>IF(ROOST_COUNT!A448=0,"",ROOST_COUNT!A448)</f>
        <v/>
      </c>
      <c r="G449" s="182" t="str">
        <f>IF(ROOST_COUNT!G448=0,"",ROOST_COUNT!G448)</f>
        <v/>
      </c>
      <c r="H449" s="181" t="str">
        <f>IFERROR(VLOOKUP($A449,CAPTURE_DATA!$P$4:$T$500,3,FALSE),"")</f>
        <v/>
      </c>
      <c r="I449" s="181" t="str">
        <f>IFERROR(VLOOKUP($A449,CAPTURE_DATA!$P$4:$T$500,4,FALSE),"")</f>
        <v/>
      </c>
      <c r="J449" s="181" t="str">
        <f>IFERROR(VLOOKUP($A449,CAPTURE_DATA!$P$4:$T$500,5,FALSE),"")</f>
        <v/>
      </c>
      <c r="K449" s="181" t="str">
        <f>IFERROR(VLOOKUP($A449,CAPTURE_DATA!$P$4:$AC$500,14,FALSE),"")</f>
        <v/>
      </c>
      <c r="L449" s="182" t="str">
        <f>IF($B449="","",(IFERROR(VLOOKUP($B449,ROOST_SITE_INFO!$B$3:$S$501,3,FALSE),"")))</f>
        <v/>
      </c>
      <c r="M449" s="182" t="str">
        <f>IF($B449="","",(IFERROR(VLOOKUP($B449,ROOST_SITE_INFO!$B$3:$S$501,4,FALSE),"")))</f>
        <v/>
      </c>
      <c r="N449" s="182" t="str">
        <f>IF($B449="","",(IFERROR(VLOOKUP($B449,ROOST_SITE_INFO!$B$3:$S$501,5,FALSE),"")))</f>
        <v/>
      </c>
      <c r="O449" s="182" t="str">
        <f>IF($B449="","",(IFERROR(VLOOKUP($B449,ROOST_SITE_INFO!$B$3:$S$501,6,FALSE),"")))</f>
        <v/>
      </c>
      <c r="P449" s="182" t="str">
        <f>IF($B449="","",(IFERROR(VLOOKUP($B449,ROOST_SITE_INFO!$B$3:$S$501,7,FALSE),"")))</f>
        <v/>
      </c>
      <c r="Q449" s="182" t="str">
        <f>IF($B449="","",(IFERROR(VLOOKUP($B449,ROOST_SITE_INFO!$B$3:$S$501,8,FALSE),"")))</f>
        <v/>
      </c>
      <c r="R449" s="182" t="str">
        <f>IF($B449="","",(IFERROR(VLOOKUP($B449,ROOST_SITE_INFO!$B$3:$S$501,9,FALSE),"")))</f>
        <v/>
      </c>
      <c r="S449" s="182" t="str">
        <f>IF($B449="","",(IFERROR(VLOOKUP($B449,ROOST_SITE_INFO!$B$3:$S$501,10,FALSE),"")))</f>
        <v/>
      </c>
      <c r="T449" s="182" t="str">
        <f>IF($B449="","",(IFERROR(VLOOKUP($B449,ROOST_SITE_INFO!$B$3:$S$501,11,FALSE),"")))</f>
        <v/>
      </c>
      <c r="U449" s="182" t="str">
        <f>IF($B449="","",(IFERROR(VLOOKUP($B449,ROOST_SITE_INFO!$B$3:$S$501,12,FALSE),"")))</f>
        <v/>
      </c>
      <c r="V449" s="182" t="str">
        <f>IF($B449="","",(IFERROR(VLOOKUP($B449,ROOST_SITE_INFO!$B$3:$S$501,13,FALSE),"")))</f>
        <v/>
      </c>
      <c r="W449" s="182" t="str">
        <f>IF($B449="","",(IFERROR(VLOOKUP($B449,ROOST_SITE_INFO!$B$3:$S$501,14,FALSE),"")))</f>
        <v/>
      </c>
      <c r="X449" s="182" t="str">
        <f>IF($B449="","",(IFERROR(VLOOKUP($B449,ROOST_SITE_INFO!$B$3:$S$501,15,FALSE),"")))</f>
        <v/>
      </c>
      <c r="Y449" s="182" t="str">
        <f>IF($B449="","",(IFERROR(VLOOKUP($B449,ROOST_SITE_INFO!$B$3:$S$501,16,FALSE),"")))</f>
        <v/>
      </c>
      <c r="Z449" s="182" t="str">
        <f>IF($B449="","",(IFERROR(VLOOKUP($B449,ROOST_SITE_INFO!$B$3:$S$501,17,FALSE),"")))</f>
        <v/>
      </c>
      <c r="AA449" s="182" t="str">
        <f>IF($B449="","",(IFERROR(VLOOKUP($B449,ROOST_SITE_INFO!$B$3:$S$501,18,FALSE),"")))</f>
        <v/>
      </c>
    </row>
    <row r="450" spans="1:27" x14ac:dyDescent="0.25">
      <c r="A450" s="180" t="str">
        <f>IF(ROOST_COUNT!B449=0,"",ROOST_COUNT!B449)</f>
        <v/>
      </c>
      <c r="B450" s="180" t="str">
        <f>IF(ROOST_COUNT!D449=0,"",ROOST_COUNT!D449)</f>
        <v/>
      </c>
      <c r="C450" s="180" t="str">
        <f>IF(ROOST_COUNT!C449=0,"",ROOST_COUNT!C449)</f>
        <v/>
      </c>
      <c r="D450" s="180" t="str">
        <f>IF(ROOST_COUNT!E449=0,"",ROOST_COUNT!E449)</f>
        <v/>
      </c>
      <c r="E450" s="181" t="str">
        <f>IF(ROOST_COUNT!F449=0,"",ROOST_COUNT!F449)</f>
        <v/>
      </c>
      <c r="F450" s="181" t="str">
        <f>IF(ROOST_COUNT!A449=0,"",ROOST_COUNT!A449)</f>
        <v/>
      </c>
      <c r="G450" s="182" t="str">
        <f>IF(ROOST_COUNT!G449=0,"",ROOST_COUNT!G449)</f>
        <v/>
      </c>
      <c r="H450" s="181" t="str">
        <f>IFERROR(VLOOKUP($A450,CAPTURE_DATA!$P$4:$T$500,3,FALSE),"")</f>
        <v/>
      </c>
      <c r="I450" s="181" t="str">
        <f>IFERROR(VLOOKUP($A450,CAPTURE_DATA!$P$4:$T$500,4,FALSE),"")</f>
        <v/>
      </c>
      <c r="J450" s="181" t="str">
        <f>IFERROR(VLOOKUP($A450,CAPTURE_DATA!$P$4:$T$500,5,FALSE),"")</f>
        <v/>
      </c>
      <c r="K450" s="181" t="str">
        <f>IFERROR(VLOOKUP($A450,CAPTURE_DATA!$P$4:$AC$500,14,FALSE),"")</f>
        <v/>
      </c>
      <c r="L450" s="182" t="str">
        <f>IF($B450="","",(IFERROR(VLOOKUP($B450,ROOST_SITE_INFO!$B$3:$S$501,3,FALSE),"")))</f>
        <v/>
      </c>
      <c r="M450" s="182" t="str">
        <f>IF($B450="","",(IFERROR(VLOOKUP($B450,ROOST_SITE_INFO!$B$3:$S$501,4,FALSE),"")))</f>
        <v/>
      </c>
      <c r="N450" s="182" t="str">
        <f>IF($B450="","",(IFERROR(VLOOKUP($B450,ROOST_SITE_INFO!$B$3:$S$501,5,FALSE),"")))</f>
        <v/>
      </c>
      <c r="O450" s="182" t="str">
        <f>IF($B450="","",(IFERROR(VLOOKUP($B450,ROOST_SITE_INFO!$B$3:$S$501,6,FALSE),"")))</f>
        <v/>
      </c>
      <c r="P450" s="182" t="str">
        <f>IF($B450="","",(IFERROR(VLOOKUP($B450,ROOST_SITE_INFO!$B$3:$S$501,7,FALSE),"")))</f>
        <v/>
      </c>
      <c r="Q450" s="182" t="str">
        <f>IF($B450="","",(IFERROR(VLOOKUP($B450,ROOST_SITE_INFO!$B$3:$S$501,8,FALSE),"")))</f>
        <v/>
      </c>
      <c r="R450" s="182" t="str">
        <f>IF($B450="","",(IFERROR(VLOOKUP($B450,ROOST_SITE_INFO!$B$3:$S$501,9,FALSE),"")))</f>
        <v/>
      </c>
      <c r="S450" s="182" t="str">
        <f>IF($B450="","",(IFERROR(VLOOKUP($B450,ROOST_SITE_INFO!$B$3:$S$501,10,FALSE),"")))</f>
        <v/>
      </c>
      <c r="T450" s="182" t="str">
        <f>IF($B450="","",(IFERROR(VLOOKUP($B450,ROOST_SITE_INFO!$B$3:$S$501,11,FALSE),"")))</f>
        <v/>
      </c>
      <c r="U450" s="182" t="str">
        <f>IF($B450="","",(IFERROR(VLOOKUP($B450,ROOST_SITE_INFO!$B$3:$S$501,12,FALSE),"")))</f>
        <v/>
      </c>
      <c r="V450" s="182" t="str">
        <f>IF($B450="","",(IFERROR(VLOOKUP($B450,ROOST_SITE_INFO!$B$3:$S$501,13,FALSE),"")))</f>
        <v/>
      </c>
      <c r="W450" s="182" t="str">
        <f>IF($B450="","",(IFERROR(VLOOKUP($B450,ROOST_SITE_INFO!$B$3:$S$501,14,FALSE),"")))</f>
        <v/>
      </c>
      <c r="X450" s="182" t="str">
        <f>IF($B450="","",(IFERROR(VLOOKUP($B450,ROOST_SITE_INFO!$B$3:$S$501,15,FALSE),"")))</f>
        <v/>
      </c>
      <c r="Y450" s="182" t="str">
        <f>IF($B450="","",(IFERROR(VLOOKUP($B450,ROOST_SITE_INFO!$B$3:$S$501,16,FALSE),"")))</f>
        <v/>
      </c>
      <c r="Z450" s="182" t="str">
        <f>IF($B450="","",(IFERROR(VLOOKUP($B450,ROOST_SITE_INFO!$B$3:$S$501,17,FALSE),"")))</f>
        <v/>
      </c>
      <c r="AA450" s="182" t="str">
        <f>IF($B450="","",(IFERROR(VLOOKUP($B450,ROOST_SITE_INFO!$B$3:$S$501,18,FALSE),"")))</f>
        <v/>
      </c>
    </row>
    <row r="451" spans="1:27" x14ac:dyDescent="0.25">
      <c r="A451" s="180" t="str">
        <f>IF(ROOST_COUNT!B450=0,"",ROOST_COUNT!B450)</f>
        <v/>
      </c>
      <c r="B451" s="180" t="str">
        <f>IF(ROOST_COUNT!D450=0,"",ROOST_COUNT!D450)</f>
        <v/>
      </c>
      <c r="C451" s="180" t="str">
        <f>IF(ROOST_COUNT!C450=0,"",ROOST_COUNT!C450)</f>
        <v/>
      </c>
      <c r="D451" s="180" t="str">
        <f>IF(ROOST_COUNT!E450=0,"",ROOST_COUNT!E450)</f>
        <v/>
      </c>
      <c r="E451" s="181" t="str">
        <f>IF(ROOST_COUNT!F450=0,"",ROOST_COUNT!F450)</f>
        <v/>
      </c>
      <c r="F451" s="181" t="str">
        <f>IF(ROOST_COUNT!A450=0,"",ROOST_COUNT!A450)</f>
        <v/>
      </c>
      <c r="G451" s="182" t="str">
        <f>IF(ROOST_COUNT!G450=0,"",ROOST_COUNT!G450)</f>
        <v/>
      </c>
      <c r="H451" s="181" t="str">
        <f>IFERROR(VLOOKUP($A451,CAPTURE_DATA!$P$4:$T$500,3,FALSE),"")</f>
        <v/>
      </c>
      <c r="I451" s="181" t="str">
        <f>IFERROR(VLOOKUP($A451,CAPTURE_DATA!$P$4:$T$500,4,FALSE),"")</f>
        <v/>
      </c>
      <c r="J451" s="181" t="str">
        <f>IFERROR(VLOOKUP($A451,CAPTURE_DATA!$P$4:$T$500,5,FALSE),"")</f>
        <v/>
      </c>
      <c r="K451" s="181" t="str">
        <f>IFERROR(VLOOKUP($A451,CAPTURE_DATA!$P$4:$AC$500,14,FALSE),"")</f>
        <v/>
      </c>
      <c r="L451" s="182" t="str">
        <f>IF($B451="","",(IFERROR(VLOOKUP($B451,ROOST_SITE_INFO!$B$3:$S$501,3,FALSE),"")))</f>
        <v/>
      </c>
      <c r="M451" s="182" t="str">
        <f>IF($B451="","",(IFERROR(VLOOKUP($B451,ROOST_SITE_INFO!$B$3:$S$501,4,FALSE),"")))</f>
        <v/>
      </c>
      <c r="N451" s="182" t="str">
        <f>IF($B451="","",(IFERROR(VLOOKUP($B451,ROOST_SITE_INFO!$B$3:$S$501,5,FALSE),"")))</f>
        <v/>
      </c>
      <c r="O451" s="182" t="str">
        <f>IF($B451="","",(IFERROR(VLOOKUP($B451,ROOST_SITE_INFO!$B$3:$S$501,6,FALSE),"")))</f>
        <v/>
      </c>
      <c r="P451" s="182" t="str">
        <f>IF($B451="","",(IFERROR(VLOOKUP($B451,ROOST_SITE_INFO!$B$3:$S$501,7,FALSE),"")))</f>
        <v/>
      </c>
      <c r="Q451" s="182" t="str">
        <f>IF($B451="","",(IFERROR(VLOOKUP($B451,ROOST_SITE_INFO!$B$3:$S$501,8,FALSE),"")))</f>
        <v/>
      </c>
      <c r="R451" s="182" t="str">
        <f>IF($B451="","",(IFERROR(VLOOKUP($B451,ROOST_SITE_INFO!$B$3:$S$501,9,FALSE),"")))</f>
        <v/>
      </c>
      <c r="S451" s="182" t="str">
        <f>IF($B451="","",(IFERROR(VLOOKUP($B451,ROOST_SITE_INFO!$B$3:$S$501,10,FALSE),"")))</f>
        <v/>
      </c>
      <c r="T451" s="182" t="str">
        <f>IF($B451="","",(IFERROR(VLOOKUP($B451,ROOST_SITE_INFO!$B$3:$S$501,11,FALSE),"")))</f>
        <v/>
      </c>
      <c r="U451" s="182" t="str">
        <f>IF($B451="","",(IFERROR(VLOOKUP($B451,ROOST_SITE_INFO!$B$3:$S$501,12,FALSE),"")))</f>
        <v/>
      </c>
      <c r="V451" s="182" t="str">
        <f>IF($B451="","",(IFERROR(VLOOKUP($B451,ROOST_SITE_INFO!$B$3:$S$501,13,FALSE),"")))</f>
        <v/>
      </c>
      <c r="W451" s="182" t="str">
        <f>IF($B451="","",(IFERROR(VLOOKUP($B451,ROOST_SITE_INFO!$B$3:$S$501,14,FALSE),"")))</f>
        <v/>
      </c>
      <c r="X451" s="182" t="str">
        <f>IF($B451="","",(IFERROR(VLOOKUP($B451,ROOST_SITE_INFO!$B$3:$S$501,15,FALSE),"")))</f>
        <v/>
      </c>
      <c r="Y451" s="182" t="str">
        <f>IF($B451="","",(IFERROR(VLOOKUP($B451,ROOST_SITE_INFO!$B$3:$S$501,16,FALSE),"")))</f>
        <v/>
      </c>
      <c r="Z451" s="182" t="str">
        <f>IF($B451="","",(IFERROR(VLOOKUP($B451,ROOST_SITE_INFO!$B$3:$S$501,17,FALSE),"")))</f>
        <v/>
      </c>
      <c r="AA451" s="182" t="str">
        <f>IF($B451="","",(IFERROR(VLOOKUP($B451,ROOST_SITE_INFO!$B$3:$S$501,18,FALSE),"")))</f>
        <v/>
      </c>
    </row>
    <row r="452" spans="1:27" x14ac:dyDescent="0.25">
      <c r="A452" s="180" t="str">
        <f>IF(ROOST_COUNT!B451=0,"",ROOST_COUNT!B451)</f>
        <v/>
      </c>
      <c r="B452" s="180" t="str">
        <f>IF(ROOST_COUNT!D451=0,"",ROOST_COUNT!D451)</f>
        <v/>
      </c>
      <c r="C452" s="180" t="str">
        <f>IF(ROOST_COUNT!C451=0,"",ROOST_COUNT!C451)</f>
        <v/>
      </c>
      <c r="D452" s="180" t="str">
        <f>IF(ROOST_COUNT!E451=0,"",ROOST_COUNT!E451)</f>
        <v/>
      </c>
      <c r="E452" s="181" t="str">
        <f>IF(ROOST_COUNT!F451=0,"",ROOST_COUNT!F451)</f>
        <v/>
      </c>
      <c r="F452" s="181" t="str">
        <f>IF(ROOST_COUNT!A451=0,"",ROOST_COUNT!A451)</f>
        <v/>
      </c>
      <c r="G452" s="182" t="str">
        <f>IF(ROOST_COUNT!G451=0,"",ROOST_COUNT!G451)</f>
        <v/>
      </c>
      <c r="H452" s="181" t="str">
        <f>IFERROR(VLOOKUP($A452,CAPTURE_DATA!$P$4:$T$500,3,FALSE),"")</f>
        <v/>
      </c>
      <c r="I452" s="181" t="str">
        <f>IFERROR(VLOOKUP($A452,CAPTURE_DATA!$P$4:$T$500,4,FALSE),"")</f>
        <v/>
      </c>
      <c r="J452" s="181" t="str">
        <f>IFERROR(VLOOKUP($A452,CAPTURE_DATA!$P$4:$T$500,5,FALSE),"")</f>
        <v/>
      </c>
      <c r="K452" s="181" t="str">
        <f>IFERROR(VLOOKUP($A452,CAPTURE_DATA!$P$4:$AC$500,14,FALSE),"")</f>
        <v/>
      </c>
      <c r="L452" s="182" t="str">
        <f>IF($B452="","",(IFERROR(VLOOKUP($B452,ROOST_SITE_INFO!$B$3:$S$501,3,FALSE),"")))</f>
        <v/>
      </c>
      <c r="M452" s="182" t="str">
        <f>IF($B452="","",(IFERROR(VLOOKUP($B452,ROOST_SITE_INFO!$B$3:$S$501,4,FALSE),"")))</f>
        <v/>
      </c>
      <c r="N452" s="182" t="str">
        <f>IF($B452="","",(IFERROR(VLOOKUP($B452,ROOST_SITE_INFO!$B$3:$S$501,5,FALSE),"")))</f>
        <v/>
      </c>
      <c r="O452" s="182" t="str">
        <f>IF($B452="","",(IFERROR(VLOOKUP($B452,ROOST_SITE_INFO!$B$3:$S$501,6,FALSE),"")))</f>
        <v/>
      </c>
      <c r="P452" s="182" t="str">
        <f>IF($B452="","",(IFERROR(VLOOKUP($B452,ROOST_SITE_INFO!$B$3:$S$501,7,FALSE),"")))</f>
        <v/>
      </c>
      <c r="Q452" s="182" t="str">
        <f>IF($B452="","",(IFERROR(VLOOKUP($B452,ROOST_SITE_INFO!$B$3:$S$501,8,FALSE),"")))</f>
        <v/>
      </c>
      <c r="R452" s="182" t="str">
        <f>IF($B452="","",(IFERROR(VLOOKUP($B452,ROOST_SITE_INFO!$B$3:$S$501,9,FALSE),"")))</f>
        <v/>
      </c>
      <c r="S452" s="182" t="str">
        <f>IF($B452="","",(IFERROR(VLOOKUP($B452,ROOST_SITE_INFO!$B$3:$S$501,10,FALSE),"")))</f>
        <v/>
      </c>
      <c r="T452" s="182" t="str">
        <f>IF($B452="","",(IFERROR(VLOOKUP($B452,ROOST_SITE_INFO!$B$3:$S$501,11,FALSE),"")))</f>
        <v/>
      </c>
      <c r="U452" s="182" t="str">
        <f>IF($B452="","",(IFERROR(VLOOKUP($B452,ROOST_SITE_INFO!$B$3:$S$501,12,FALSE),"")))</f>
        <v/>
      </c>
      <c r="V452" s="182" t="str">
        <f>IF($B452="","",(IFERROR(VLOOKUP($B452,ROOST_SITE_INFO!$B$3:$S$501,13,FALSE),"")))</f>
        <v/>
      </c>
      <c r="W452" s="182" t="str">
        <f>IF($B452="","",(IFERROR(VLOOKUP($B452,ROOST_SITE_INFO!$B$3:$S$501,14,FALSE),"")))</f>
        <v/>
      </c>
      <c r="X452" s="182" t="str">
        <f>IF($B452="","",(IFERROR(VLOOKUP($B452,ROOST_SITE_INFO!$B$3:$S$501,15,FALSE),"")))</f>
        <v/>
      </c>
      <c r="Y452" s="182" t="str">
        <f>IF($B452="","",(IFERROR(VLOOKUP($B452,ROOST_SITE_INFO!$B$3:$S$501,16,FALSE),"")))</f>
        <v/>
      </c>
      <c r="Z452" s="182" t="str">
        <f>IF($B452="","",(IFERROR(VLOOKUP($B452,ROOST_SITE_INFO!$B$3:$S$501,17,FALSE),"")))</f>
        <v/>
      </c>
      <c r="AA452" s="182" t="str">
        <f>IF($B452="","",(IFERROR(VLOOKUP($B452,ROOST_SITE_INFO!$B$3:$S$501,18,FALSE),"")))</f>
        <v/>
      </c>
    </row>
    <row r="453" spans="1:27" x14ac:dyDescent="0.25">
      <c r="A453" s="180" t="str">
        <f>IF(ROOST_COUNT!B452=0,"",ROOST_COUNT!B452)</f>
        <v/>
      </c>
      <c r="B453" s="180" t="str">
        <f>IF(ROOST_COUNT!D452=0,"",ROOST_COUNT!D452)</f>
        <v/>
      </c>
      <c r="C453" s="180" t="str">
        <f>IF(ROOST_COUNT!C452=0,"",ROOST_COUNT!C452)</f>
        <v/>
      </c>
      <c r="D453" s="180" t="str">
        <f>IF(ROOST_COUNT!E452=0,"",ROOST_COUNT!E452)</f>
        <v/>
      </c>
      <c r="E453" s="181" t="str">
        <f>IF(ROOST_COUNT!F452=0,"",ROOST_COUNT!F452)</f>
        <v/>
      </c>
      <c r="F453" s="181" t="str">
        <f>IF(ROOST_COUNT!A452=0,"",ROOST_COUNT!A452)</f>
        <v/>
      </c>
      <c r="G453" s="182" t="str">
        <f>IF(ROOST_COUNT!G452=0,"",ROOST_COUNT!G452)</f>
        <v/>
      </c>
      <c r="H453" s="181" t="str">
        <f>IFERROR(VLOOKUP($A453,CAPTURE_DATA!$P$4:$T$500,3,FALSE),"")</f>
        <v/>
      </c>
      <c r="I453" s="181" t="str">
        <f>IFERROR(VLOOKUP($A453,CAPTURE_DATA!$P$4:$T$500,4,FALSE),"")</f>
        <v/>
      </c>
      <c r="J453" s="181" t="str">
        <f>IFERROR(VLOOKUP($A453,CAPTURE_DATA!$P$4:$T$500,5,FALSE),"")</f>
        <v/>
      </c>
      <c r="K453" s="181" t="str">
        <f>IFERROR(VLOOKUP($A453,CAPTURE_DATA!$P$4:$AC$500,14,FALSE),"")</f>
        <v/>
      </c>
      <c r="L453" s="182" t="str">
        <f>IF($B453="","",(IFERROR(VLOOKUP($B453,ROOST_SITE_INFO!$B$3:$S$501,3,FALSE),"")))</f>
        <v/>
      </c>
      <c r="M453" s="182" t="str">
        <f>IF($B453="","",(IFERROR(VLOOKUP($B453,ROOST_SITE_INFO!$B$3:$S$501,4,FALSE),"")))</f>
        <v/>
      </c>
      <c r="N453" s="182" t="str">
        <f>IF($B453="","",(IFERROR(VLOOKUP($B453,ROOST_SITE_INFO!$B$3:$S$501,5,FALSE),"")))</f>
        <v/>
      </c>
      <c r="O453" s="182" t="str">
        <f>IF($B453="","",(IFERROR(VLOOKUP($B453,ROOST_SITE_INFO!$B$3:$S$501,6,FALSE),"")))</f>
        <v/>
      </c>
      <c r="P453" s="182" t="str">
        <f>IF($B453="","",(IFERROR(VLOOKUP($B453,ROOST_SITE_INFO!$B$3:$S$501,7,FALSE),"")))</f>
        <v/>
      </c>
      <c r="Q453" s="182" t="str">
        <f>IF($B453="","",(IFERROR(VLOOKUP($B453,ROOST_SITE_INFO!$B$3:$S$501,8,FALSE),"")))</f>
        <v/>
      </c>
      <c r="R453" s="182" t="str">
        <f>IF($B453="","",(IFERROR(VLOOKUP($B453,ROOST_SITE_INFO!$B$3:$S$501,9,FALSE),"")))</f>
        <v/>
      </c>
      <c r="S453" s="182" t="str">
        <f>IF($B453="","",(IFERROR(VLOOKUP($B453,ROOST_SITE_INFO!$B$3:$S$501,10,FALSE),"")))</f>
        <v/>
      </c>
      <c r="T453" s="182" t="str">
        <f>IF($B453="","",(IFERROR(VLOOKUP($B453,ROOST_SITE_INFO!$B$3:$S$501,11,FALSE),"")))</f>
        <v/>
      </c>
      <c r="U453" s="182" t="str">
        <f>IF($B453="","",(IFERROR(VLOOKUP($B453,ROOST_SITE_INFO!$B$3:$S$501,12,FALSE),"")))</f>
        <v/>
      </c>
      <c r="V453" s="182" t="str">
        <f>IF($B453="","",(IFERROR(VLOOKUP($B453,ROOST_SITE_INFO!$B$3:$S$501,13,FALSE),"")))</f>
        <v/>
      </c>
      <c r="W453" s="182" t="str">
        <f>IF($B453="","",(IFERROR(VLOOKUP($B453,ROOST_SITE_INFO!$B$3:$S$501,14,FALSE),"")))</f>
        <v/>
      </c>
      <c r="X453" s="182" t="str">
        <f>IF($B453="","",(IFERROR(VLOOKUP($B453,ROOST_SITE_INFO!$B$3:$S$501,15,FALSE),"")))</f>
        <v/>
      </c>
      <c r="Y453" s="182" t="str">
        <f>IF($B453="","",(IFERROR(VLOOKUP($B453,ROOST_SITE_INFO!$B$3:$S$501,16,FALSE),"")))</f>
        <v/>
      </c>
      <c r="Z453" s="182" t="str">
        <f>IF($B453="","",(IFERROR(VLOOKUP($B453,ROOST_SITE_INFO!$B$3:$S$501,17,FALSE),"")))</f>
        <v/>
      </c>
      <c r="AA453" s="182" t="str">
        <f>IF($B453="","",(IFERROR(VLOOKUP($B453,ROOST_SITE_INFO!$B$3:$S$501,18,FALSE),"")))</f>
        <v/>
      </c>
    </row>
    <row r="454" spans="1:27" x14ac:dyDescent="0.25">
      <c r="A454" s="180" t="str">
        <f>IF(ROOST_COUNT!B453=0,"",ROOST_COUNT!B453)</f>
        <v/>
      </c>
      <c r="B454" s="180" t="str">
        <f>IF(ROOST_COUNT!D453=0,"",ROOST_COUNT!D453)</f>
        <v/>
      </c>
      <c r="C454" s="180" t="str">
        <f>IF(ROOST_COUNT!C453=0,"",ROOST_COUNT!C453)</f>
        <v/>
      </c>
      <c r="D454" s="180" t="str">
        <f>IF(ROOST_COUNT!E453=0,"",ROOST_COUNT!E453)</f>
        <v/>
      </c>
      <c r="E454" s="181" t="str">
        <f>IF(ROOST_COUNT!F453=0,"",ROOST_COUNT!F453)</f>
        <v/>
      </c>
      <c r="F454" s="181" t="str">
        <f>IF(ROOST_COUNT!A453=0,"",ROOST_COUNT!A453)</f>
        <v/>
      </c>
      <c r="G454" s="182" t="str">
        <f>IF(ROOST_COUNT!G453=0,"",ROOST_COUNT!G453)</f>
        <v/>
      </c>
      <c r="H454" s="181" t="str">
        <f>IFERROR(VLOOKUP($A454,CAPTURE_DATA!$P$4:$T$500,3,FALSE),"")</f>
        <v/>
      </c>
      <c r="I454" s="181" t="str">
        <f>IFERROR(VLOOKUP($A454,CAPTURE_DATA!$P$4:$T$500,4,FALSE),"")</f>
        <v/>
      </c>
      <c r="J454" s="181" t="str">
        <f>IFERROR(VLOOKUP($A454,CAPTURE_DATA!$P$4:$T$500,5,FALSE),"")</f>
        <v/>
      </c>
      <c r="K454" s="181" t="str">
        <f>IFERROR(VLOOKUP($A454,CAPTURE_DATA!$P$4:$AC$500,14,FALSE),"")</f>
        <v/>
      </c>
      <c r="L454" s="182" t="str">
        <f>IF($B454="","",(IFERROR(VLOOKUP($B454,ROOST_SITE_INFO!$B$3:$S$501,3,FALSE),"")))</f>
        <v/>
      </c>
      <c r="M454" s="182" t="str">
        <f>IF($B454="","",(IFERROR(VLOOKUP($B454,ROOST_SITE_INFO!$B$3:$S$501,4,FALSE),"")))</f>
        <v/>
      </c>
      <c r="N454" s="182" t="str">
        <f>IF($B454="","",(IFERROR(VLOOKUP($B454,ROOST_SITE_INFO!$B$3:$S$501,5,FALSE),"")))</f>
        <v/>
      </c>
      <c r="O454" s="182" t="str">
        <f>IF($B454="","",(IFERROR(VLOOKUP($B454,ROOST_SITE_INFO!$B$3:$S$501,6,FALSE),"")))</f>
        <v/>
      </c>
      <c r="P454" s="182" t="str">
        <f>IF($B454="","",(IFERROR(VLOOKUP($B454,ROOST_SITE_INFO!$B$3:$S$501,7,FALSE),"")))</f>
        <v/>
      </c>
      <c r="Q454" s="182" t="str">
        <f>IF($B454="","",(IFERROR(VLOOKUP($B454,ROOST_SITE_INFO!$B$3:$S$501,8,FALSE),"")))</f>
        <v/>
      </c>
      <c r="R454" s="182" t="str">
        <f>IF($B454="","",(IFERROR(VLOOKUP($B454,ROOST_SITE_INFO!$B$3:$S$501,9,FALSE),"")))</f>
        <v/>
      </c>
      <c r="S454" s="182" t="str">
        <f>IF($B454="","",(IFERROR(VLOOKUP($B454,ROOST_SITE_INFO!$B$3:$S$501,10,FALSE),"")))</f>
        <v/>
      </c>
      <c r="T454" s="182" t="str">
        <f>IF($B454="","",(IFERROR(VLOOKUP($B454,ROOST_SITE_INFO!$B$3:$S$501,11,FALSE),"")))</f>
        <v/>
      </c>
      <c r="U454" s="182" t="str">
        <f>IF($B454="","",(IFERROR(VLOOKUP($B454,ROOST_SITE_INFO!$B$3:$S$501,12,FALSE),"")))</f>
        <v/>
      </c>
      <c r="V454" s="182" t="str">
        <f>IF($B454="","",(IFERROR(VLOOKUP($B454,ROOST_SITE_INFO!$B$3:$S$501,13,FALSE),"")))</f>
        <v/>
      </c>
      <c r="W454" s="182" t="str">
        <f>IF($B454="","",(IFERROR(VLOOKUP($B454,ROOST_SITE_INFO!$B$3:$S$501,14,FALSE),"")))</f>
        <v/>
      </c>
      <c r="X454" s="182" t="str">
        <f>IF($B454="","",(IFERROR(VLOOKUP($B454,ROOST_SITE_INFO!$B$3:$S$501,15,FALSE),"")))</f>
        <v/>
      </c>
      <c r="Y454" s="182" t="str">
        <f>IF($B454="","",(IFERROR(VLOOKUP($B454,ROOST_SITE_INFO!$B$3:$S$501,16,FALSE),"")))</f>
        <v/>
      </c>
      <c r="Z454" s="182" t="str">
        <f>IF($B454="","",(IFERROR(VLOOKUP($B454,ROOST_SITE_INFO!$B$3:$S$501,17,FALSE),"")))</f>
        <v/>
      </c>
      <c r="AA454" s="182" t="str">
        <f>IF($B454="","",(IFERROR(VLOOKUP($B454,ROOST_SITE_INFO!$B$3:$S$501,18,FALSE),"")))</f>
        <v/>
      </c>
    </row>
    <row r="455" spans="1:27" x14ac:dyDescent="0.25">
      <c r="A455" s="180" t="str">
        <f>IF(ROOST_COUNT!B454=0,"",ROOST_COUNT!B454)</f>
        <v/>
      </c>
      <c r="B455" s="180" t="str">
        <f>IF(ROOST_COUNT!D454=0,"",ROOST_COUNT!D454)</f>
        <v/>
      </c>
      <c r="C455" s="180" t="str">
        <f>IF(ROOST_COUNT!C454=0,"",ROOST_COUNT!C454)</f>
        <v/>
      </c>
      <c r="D455" s="180" t="str">
        <f>IF(ROOST_COUNT!E454=0,"",ROOST_COUNT!E454)</f>
        <v/>
      </c>
      <c r="E455" s="181" t="str">
        <f>IF(ROOST_COUNT!F454=0,"",ROOST_COUNT!F454)</f>
        <v/>
      </c>
      <c r="F455" s="181" t="str">
        <f>IF(ROOST_COUNT!A454=0,"",ROOST_COUNT!A454)</f>
        <v/>
      </c>
      <c r="G455" s="182" t="str">
        <f>IF(ROOST_COUNT!G454=0,"",ROOST_COUNT!G454)</f>
        <v/>
      </c>
      <c r="H455" s="181" t="str">
        <f>IFERROR(VLOOKUP($A455,CAPTURE_DATA!$P$4:$T$500,3,FALSE),"")</f>
        <v/>
      </c>
      <c r="I455" s="181" t="str">
        <f>IFERROR(VLOOKUP($A455,CAPTURE_DATA!$P$4:$T$500,4,FALSE),"")</f>
        <v/>
      </c>
      <c r="J455" s="181" t="str">
        <f>IFERROR(VLOOKUP($A455,CAPTURE_DATA!$P$4:$T$500,5,FALSE),"")</f>
        <v/>
      </c>
      <c r="K455" s="181" t="str">
        <f>IFERROR(VLOOKUP($A455,CAPTURE_DATA!$P$4:$AC$500,14,FALSE),"")</f>
        <v/>
      </c>
      <c r="L455" s="182" t="str">
        <f>IF($B455="","",(IFERROR(VLOOKUP($B455,ROOST_SITE_INFO!$B$3:$S$501,3,FALSE),"")))</f>
        <v/>
      </c>
      <c r="M455" s="182" t="str">
        <f>IF($B455="","",(IFERROR(VLOOKUP($B455,ROOST_SITE_INFO!$B$3:$S$501,4,FALSE),"")))</f>
        <v/>
      </c>
      <c r="N455" s="182" t="str">
        <f>IF($B455="","",(IFERROR(VLOOKUP($B455,ROOST_SITE_INFO!$B$3:$S$501,5,FALSE),"")))</f>
        <v/>
      </c>
      <c r="O455" s="182" t="str">
        <f>IF($B455="","",(IFERROR(VLOOKUP($B455,ROOST_SITE_INFO!$B$3:$S$501,6,FALSE),"")))</f>
        <v/>
      </c>
      <c r="P455" s="182" t="str">
        <f>IF($B455="","",(IFERROR(VLOOKUP($B455,ROOST_SITE_INFO!$B$3:$S$501,7,FALSE),"")))</f>
        <v/>
      </c>
      <c r="Q455" s="182" t="str">
        <f>IF($B455="","",(IFERROR(VLOOKUP($B455,ROOST_SITE_INFO!$B$3:$S$501,8,FALSE),"")))</f>
        <v/>
      </c>
      <c r="R455" s="182" t="str">
        <f>IF($B455="","",(IFERROR(VLOOKUP($B455,ROOST_SITE_INFO!$B$3:$S$501,9,FALSE),"")))</f>
        <v/>
      </c>
      <c r="S455" s="182" t="str">
        <f>IF($B455="","",(IFERROR(VLOOKUP($B455,ROOST_SITE_INFO!$B$3:$S$501,10,FALSE),"")))</f>
        <v/>
      </c>
      <c r="T455" s="182" t="str">
        <f>IF($B455="","",(IFERROR(VLOOKUP($B455,ROOST_SITE_INFO!$B$3:$S$501,11,FALSE),"")))</f>
        <v/>
      </c>
      <c r="U455" s="182" t="str">
        <f>IF($B455="","",(IFERROR(VLOOKUP($B455,ROOST_SITE_INFO!$B$3:$S$501,12,FALSE),"")))</f>
        <v/>
      </c>
      <c r="V455" s="182" t="str">
        <f>IF($B455="","",(IFERROR(VLOOKUP($B455,ROOST_SITE_INFO!$B$3:$S$501,13,FALSE),"")))</f>
        <v/>
      </c>
      <c r="W455" s="182" t="str">
        <f>IF($B455="","",(IFERROR(VLOOKUP($B455,ROOST_SITE_INFO!$B$3:$S$501,14,FALSE),"")))</f>
        <v/>
      </c>
      <c r="X455" s="182" t="str">
        <f>IF($B455="","",(IFERROR(VLOOKUP($B455,ROOST_SITE_INFO!$B$3:$S$501,15,FALSE),"")))</f>
        <v/>
      </c>
      <c r="Y455" s="182" t="str">
        <f>IF($B455="","",(IFERROR(VLOOKUP($B455,ROOST_SITE_INFO!$B$3:$S$501,16,FALSE),"")))</f>
        <v/>
      </c>
      <c r="Z455" s="182" t="str">
        <f>IF($B455="","",(IFERROR(VLOOKUP($B455,ROOST_SITE_INFO!$B$3:$S$501,17,FALSE),"")))</f>
        <v/>
      </c>
      <c r="AA455" s="182" t="str">
        <f>IF($B455="","",(IFERROR(VLOOKUP($B455,ROOST_SITE_INFO!$B$3:$S$501,18,FALSE),"")))</f>
        <v/>
      </c>
    </row>
    <row r="456" spans="1:27" x14ac:dyDescent="0.25">
      <c r="A456" s="180" t="str">
        <f>IF(ROOST_COUNT!B455=0,"",ROOST_COUNT!B455)</f>
        <v/>
      </c>
      <c r="B456" s="180" t="str">
        <f>IF(ROOST_COUNT!D455=0,"",ROOST_COUNT!D455)</f>
        <v/>
      </c>
      <c r="C456" s="180" t="str">
        <f>IF(ROOST_COUNT!C455=0,"",ROOST_COUNT!C455)</f>
        <v/>
      </c>
      <c r="D456" s="180" t="str">
        <f>IF(ROOST_COUNT!E455=0,"",ROOST_COUNT!E455)</f>
        <v/>
      </c>
      <c r="E456" s="181" t="str">
        <f>IF(ROOST_COUNT!F455=0,"",ROOST_COUNT!F455)</f>
        <v/>
      </c>
      <c r="F456" s="181" t="str">
        <f>IF(ROOST_COUNT!A455=0,"",ROOST_COUNT!A455)</f>
        <v/>
      </c>
      <c r="G456" s="182" t="str">
        <f>IF(ROOST_COUNT!G455=0,"",ROOST_COUNT!G455)</f>
        <v/>
      </c>
      <c r="H456" s="181" t="str">
        <f>IFERROR(VLOOKUP($A456,CAPTURE_DATA!$P$4:$T$500,3,FALSE),"")</f>
        <v/>
      </c>
      <c r="I456" s="181" t="str">
        <f>IFERROR(VLOOKUP($A456,CAPTURE_DATA!$P$4:$T$500,4,FALSE),"")</f>
        <v/>
      </c>
      <c r="J456" s="181" t="str">
        <f>IFERROR(VLOOKUP($A456,CAPTURE_DATA!$P$4:$T$500,5,FALSE),"")</f>
        <v/>
      </c>
      <c r="K456" s="181" t="str">
        <f>IFERROR(VLOOKUP($A456,CAPTURE_DATA!$P$4:$AC$500,14,FALSE),"")</f>
        <v/>
      </c>
      <c r="L456" s="182" t="str">
        <f>IF($B456="","",(IFERROR(VLOOKUP($B456,ROOST_SITE_INFO!$B$3:$S$501,3,FALSE),"")))</f>
        <v/>
      </c>
      <c r="M456" s="182" t="str">
        <f>IF($B456="","",(IFERROR(VLOOKUP($B456,ROOST_SITE_INFO!$B$3:$S$501,4,FALSE),"")))</f>
        <v/>
      </c>
      <c r="N456" s="182" t="str">
        <f>IF($B456="","",(IFERROR(VLOOKUP($B456,ROOST_SITE_INFO!$B$3:$S$501,5,FALSE),"")))</f>
        <v/>
      </c>
      <c r="O456" s="182" t="str">
        <f>IF($B456="","",(IFERROR(VLOOKUP($B456,ROOST_SITE_INFO!$B$3:$S$501,6,FALSE),"")))</f>
        <v/>
      </c>
      <c r="P456" s="182" t="str">
        <f>IF($B456="","",(IFERROR(VLOOKUP($B456,ROOST_SITE_INFO!$B$3:$S$501,7,FALSE),"")))</f>
        <v/>
      </c>
      <c r="Q456" s="182" t="str">
        <f>IF($B456="","",(IFERROR(VLOOKUP($B456,ROOST_SITE_INFO!$B$3:$S$501,8,FALSE),"")))</f>
        <v/>
      </c>
      <c r="R456" s="182" t="str">
        <f>IF($B456="","",(IFERROR(VLOOKUP($B456,ROOST_SITE_INFO!$B$3:$S$501,9,FALSE),"")))</f>
        <v/>
      </c>
      <c r="S456" s="182" t="str">
        <f>IF($B456="","",(IFERROR(VLOOKUP($B456,ROOST_SITE_INFO!$B$3:$S$501,10,FALSE),"")))</f>
        <v/>
      </c>
      <c r="T456" s="182" t="str">
        <f>IF($B456="","",(IFERROR(VLOOKUP($B456,ROOST_SITE_INFO!$B$3:$S$501,11,FALSE),"")))</f>
        <v/>
      </c>
      <c r="U456" s="182" t="str">
        <f>IF($B456="","",(IFERROR(VLOOKUP($B456,ROOST_SITE_INFO!$B$3:$S$501,12,FALSE),"")))</f>
        <v/>
      </c>
      <c r="V456" s="182" t="str">
        <f>IF($B456="","",(IFERROR(VLOOKUP($B456,ROOST_SITE_INFO!$B$3:$S$501,13,FALSE),"")))</f>
        <v/>
      </c>
      <c r="W456" s="182" t="str">
        <f>IF($B456="","",(IFERROR(VLOOKUP($B456,ROOST_SITE_INFO!$B$3:$S$501,14,FALSE),"")))</f>
        <v/>
      </c>
      <c r="X456" s="182" t="str">
        <f>IF($B456="","",(IFERROR(VLOOKUP($B456,ROOST_SITE_INFO!$B$3:$S$501,15,FALSE),"")))</f>
        <v/>
      </c>
      <c r="Y456" s="182" t="str">
        <f>IF($B456="","",(IFERROR(VLOOKUP($B456,ROOST_SITE_INFO!$B$3:$S$501,16,FALSE),"")))</f>
        <v/>
      </c>
      <c r="Z456" s="182" t="str">
        <f>IF($B456="","",(IFERROR(VLOOKUP($B456,ROOST_SITE_INFO!$B$3:$S$501,17,FALSE),"")))</f>
        <v/>
      </c>
      <c r="AA456" s="182" t="str">
        <f>IF($B456="","",(IFERROR(VLOOKUP($B456,ROOST_SITE_INFO!$B$3:$S$501,18,FALSE),"")))</f>
        <v/>
      </c>
    </row>
    <row r="457" spans="1:27" x14ac:dyDescent="0.25">
      <c r="A457" s="180" t="str">
        <f>IF(ROOST_COUNT!B456=0,"",ROOST_COUNT!B456)</f>
        <v/>
      </c>
      <c r="B457" s="180" t="str">
        <f>IF(ROOST_COUNT!D456=0,"",ROOST_COUNT!D456)</f>
        <v/>
      </c>
      <c r="C457" s="180" t="str">
        <f>IF(ROOST_COUNT!C456=0,"",ROOST_COUNT!C456)</f>
        <v/>
      </c>
      <c r="D457" s="180" t="str">
        <f>IF(ROOST_COUNT!E456=0,"",ROOST_COUNT!E456)</f>
        <v/>
      </c>
      <c r="E457" s="181" t="str">
        <f>IF(ROOST_COUNT!F456=0,"",ROOST_COUNT!F456)</f>
        <v/>
      </c>
      <c r="F457" s="181" t="str">
        <f>IF(ROOST_COUNT!A456=0,"",ROOST_COUNT!A456)</f>
        <v/>
      </c>
      <c r="G457" s="182" t="str">
        <f>IF(ROOST_COUNT!G456=0,"",ROOST_COUNT!G456)</f>
        <v/>
      </c>
      <c r="H457" s="181" t="str">
        <f>IFERROR(VLOOKUP($A457,CAPTURE_DATA!$P$4:$T$500,3,FALSE),"")</f>
        <v/>
      </c>
      <c r="I457" s="181" t="str">
        <f>IFERROR(VLOOKUP($A457,CAPTURE_DATA!$P$4:$T$500,4,FALSE),"")</f>
        <v/>
      </c>
      <c r="J457" s="181" t="str">
        <f>IFERROR(VLOOKUP($A457,CAPTURE_DATA!$P$4:$T$500,5,FALSE),"")</f>
        <v/>
      </c>
      <c r="K457" s="181" t="str">
        <f>IFERROR(VLOOKUP($A457,CAPTURE_DATA!$P$4:$AC$500,14,FALSE),"")</f>
        <v/>
      </c>
      <c r="L457" s="182" t="str">
        <f>IF($B457="","",(IFERROR(VLOOKUP($B457,ROOST_SITE_INFO!$B$3:$S$501,3,FALSE),"")))</f>
        <v/>
      </c>
      <c r="M457" s="182" t="str">
        <f>IF($B457="","",(IFERROR(VLOOKUP($B457,ROOST_SITE_INFO!$B$3:$S$501,4,FALSE),"")))</f>
        <v/>
      </c>
      <c r="N457" s="182" t="str">
        <f>IF($B457="","",(IFERROR(VLOOKUP($B457,ROOST_SITE_INFO!$B$3:$S$501,5,FALSE),"")))</f>
        <v/>
      </c>
      <c r="O457" s="182" t="str">
        <f>IF($B457="","",(IFERROR(VLOOKUP($B457,ROOST_SITE_INFO!$B$3:$S$501,6,FALSE),"")))</f>
        <v/>
      </c>
      <c r="P457" s="182" t="str">
        <f>IF($B457="","",(IFERROR(VLOOKUP($B457,ROOST_SITE_INFO!$B$3:$S$501,7,FALSE),"")))</f>
        <v/>
      </c>
      <c r="Q457" s="182" t="str">
        <f>IF($B457="","",(IFERROR(VLOOKUP($B457,ROOST_SITE_INFO!$B$3:$S$501,8,FALSE),"")))</f>
        <v/>
      </c>
      <c r="R457" s="182" t="str">
        <f>IF($B457="","",(IFERROR(VLOOKUP($B457,ROOST_SITE_INFO!$B$3:$S$501,9,FALSE),"")))</f>
        <v/>
      </c>
      <c r="S457" s="182" t="str">
        <f>IF($B457="","",(IFERROR(VLOOKUP($B457,ROOST_SITE_INFO!$B$3:$S$501,10,FALSE),"")))</f>
        <v/>
      </c>
      <c r="T457" s="182" t="str">
        <f>IF($B457="","",(IFERROR(VLOOKUP($B457,ROOST_SITE_INFO!$B$3:$S$501,11,FALSE),"")))</f>
        <v/>
      </c>
      <c r="U457" s="182" t="str">
        <f>IF($B457="","",(IFERROR(VLOOKUP($B457,ROOST_SITE_INFO!$B$3:$S$501,12,FALSE),"")))</f>
        <v/>
      </c>
      <c r="V457" s="182" t="str">
        <f>IF($B457="","",(IFERROR(VLOOKUP($B457,ROOST_SITE_INFO!$B$3:$S$501,13,FALSE),"")))</f>
        <v/>
      </c>
      <c r="W457" s="182" t="str">
        <f>IF($B457="","",(IFERROR(VLOOKUP($B457,ROOST_SITE_INFO!$B$3:$S$501,14,FALSE),"")))</f>
        <v/>
      </c>
      <c r="X457" s="182" t="str">
        <f>IF($B457="","",(IFERROR(VLOOKUP($B457,ROOST_SITE_INFO!$B$3:$S$501,15,FALSE),"")))</f>
        <v/>
      </c>
      <c r="Y457" s="182" t="str">
        <f>IF($B457="","",(IFERROR(VLOOKUP($B457,ROOST_SITE_INFO!$B$3:$S$501,16,FALSE),"")))</f>
        <v/>
      </c>
      <c r="Z457" s="182" t="str">
        <f>IF($B457="","",(IFERROR(VLOOKUP($B457,ROOST_SITE_INFO!$B$3:$S$501,17,FALSE),"")))</f>
        <v/>
      </c>
      <c r="AA457" s="182" t="str">
        <f>IF($B457="","",(IFERROR(VLOOKUP($B457,ROOST_SITE_INFO!$B$3:$S$501,18,FALSE),"")))</f>
        <v/>
      </c>
    </row>
    <row r="458" spans="1:27" x14ac:dyDescent="0.25">
      <c r="A458" s="180" t="str">
        <f>IF(ROOST_COUNT!B457=0,"",ROOST_COUNT!B457)</f>
        <v/>
      </c>
      <c r="B458" s="180" t="str">
        <f>IF(ROOST_COUNT!D457=0,"",ROOST_COUNT!D457)</f>
        <v/>
      </c>
      <c r="C458" s="180" t="str">
        <f>IF(ROOST_COUNT!C457=0,"",ROOST_COUNT!C457)</f>
        <v/>
      </c>
      <c r="D458" s="180" t="str">
        <f>IF(ROOST_COUNT!E457=0,"",ROOST_COUNT!E457)</f>
        <v/>
      </c>
      <c r="E458" s="181" t="str">
        <f>IF(ROOST_COUNT!F457=0,"",ROOST_COUNT!F457)</f>
        <v/>
      </c>
      <c r="F458" s="181" t="str">
        <f>IF(ROOST_COUNT!A457=0,"",ROOST_COUNT!A457)</f>
        <v/>
      </c>
      <c r="G458" s="182" t="str">
        <f>IF(ROOST_COUNT!G457=0,"",ROOST_COUNT!G457)</f>
        <v/>
      </c>
      <c r="H458" s="181" t="str">
        <f>IFERROR(VLOOKUP($A458,CAPTURE_DATA!$P$4:$T$500,3,FALSE),"")</f>
        <v/>
      </c>
      <c r="I458" s="181" t="str">
        <f>IFERROR(VLOOKUP($A458,CAPTURE_DATA!$P$4:$T$500,4,FALSE),"")</f>
        <v/>
      </c>
      <c r="J458" s="181" t="str">
        <f>IFERROR(VLOOKUP($A458,CAPTURE_DATA!$P$4:$T$500,5,FALSE),"")</f>
        <v/>
      </c>
      <c r="K458" s="181" t="str">
        <f>IFERROR(VLOOKUP($A458,CAPTURE_DATA!$P$4:$AC$500,14,FALSE),"")</f>
        <v/>
      </c>
      <c r="L458" s="182" t="str">
        <f>IF($B458="","",(IFERROR(VLOOKUP($B458,ROOST_SITE_INFO!$B$3:$S$501,3,FALSE),"")))</f>
        <v/>
      </c>
      <c r="M458" s="182" t="str">
        <f>IF($B458="","",(IFERROR(VLOOKUP($B458,ROOST_SITE_INFO!$B$3:$S$501,4,FALSE),"")))</f>
        <v/>
      </c>
      <c r="N458" s="182" t="str">
        <f>IF($B458="","",(IFERROR(VLOOKUP($B458,ROOST_SITE_INFO!$B$3:$S$501,5,FALSE),"")))</f>
        <v/>
      </c>
      <c r="O458" s="182" t="str">
        <f>IF($B458="","",(IFERROR(VLOOKUP($B458,ROOST_SITE_INFO!$B$3:$S$501,6,FALSE),"")))</f>
        <v/>
      </c>
      <c r="P458" s="182" t="str">
        <f>IF($B458="","",(IFERROR(VLOOKUP($B458,ROOST_SITE_INFO!$B$3:$S$501,7,FALSE),"")))</f>
        <v/>
      </c>
      <c r="Q458" s="182" t="str">
        <f>IF($B458="","",(IFERROR(VLOOKUP($B458,ROOST_SITE_INFO!$B$3:$S$501,8,FALSE),"")))</f>
        <v/>
      </c>
      <c r="R458" s="182" t="str">
        <f>IF($B458="","",(IFERROR(VLOOKUP($B458,ROOST_SITE_INFO!$B$3:$S$501,9,FALSE),"")))</f>
        <v/>
      </c>
      <c r="S458" s="182" t="str">
        <f>IF($B458="","",(IFERROR(VLOOKUP($B458,ROOST_SITE_INFO!$B$3:$S$501,10,FALSE),"")))</f>
        <v/>
      </c>
      <c r="T458" s="182" t="str">
        <f>IF($B458="","",(IFERROR(VLOOKUP($B458,ROOST_SITE_INFO!$B$3:$S$501,11,FALSE),"")))</f>
        <v/>
      </c>
      <c r="U458" s="182" t="str">
        <f>IF($B458="","",(IFERROR(VLOOKUP($B458,ROOST_SITE_INFO!$B$3:$S$501,12,FALSE),"")))</f>
        <v/>
      </c>
      <c r="V458" s="182" t="str">
        <f>IF($B458="","",(IFERROR(VLOOKUP($B458,ROOST_SITE_INFO!$B$3:$S$501,13,FALSE),"")))</f>
        <v/>
      </c>
      <c r="W458" s="182" t="str">
        <f>IF($B458="","",(IFERROR(VLOOKUP($B458,ROOST_SITE_INFO!$B$3:$S$501,14,FALSE),"")))</f>
        <v/>
      </c>
      <c r="X458" s="182" t="str">
        <f>IF($B458="","",(IFERROR(VLOOKUP($B458,ROOST_SITE_INFO!$B$3:$S$501,15,FALSE),"")))</f>
        <v/>
      </c>
      <c r="Y458" s="182" t="str">
        <f>IF($B458="","",(IFERROR(VLOOKUP($B458,ROOST_SITE_INFO!$B$3:$S$501,16,FALSE),"")))</f>
        <v/>
      </c>
      <c r="Z458" s="182" t="str">
        <f>IF($B458="","",(IFERROR(VLOOKUP($B458,ROOST_SITE_INFO!$B$3:$S$501,17,FALSE),"")))</f>
        <v/>
      </c>
      <c r="AA458" s="182" t="str">
        <f>IF($B458="","",(IFERROR(VLOOKUP($B458,ROOST_SITE_INFO!$B$3:$S$501,18,FALSE),"")))</f>
        <v/>
      </c>
    </row>
    <row r="459" spans="1:27" x14ac:dyDescent="0.25">
      <c r="A459" s="180" t="str">
        <f>IF(ROOST_COUNT!B458=0,"",ROOST_COUNT!B458)</f>
        <v/>
      </c>
      <c r="B459" s="180" t="str">
        <f>IF(ROOST_COUNT!D458=0,"",ROOST_COUNT!D458)</f>
        <v/>
      </c>
      <c r="C459" s="180" t="str">
        <f>IF(ROOST_COUNT!C458=0,"",ROOST_COUNT!C458)</f>
        <v/>
      </c>
      <c r="D459" s="180" t="str">
        <f>IF(ROOST_COUNT!E458=0,"",ROOST_COUNT!E458)</f>
        <v/>
      </c>
      <c r="E459" s="181" t="str">
        <f>IF(ROOST_COUNT!F458=0,"",ROOST_COUNT!F458)</f>
        <v/>
      </c>
      <c r="F459" s="181" t="str">
        <f>IF(ROOST_COUNT!A458=0,"",ROOST_COUNT!A458)</f>
        <v/>
      </c>
      <c r="G459" s="182" t="str">
        <f>IF(ROOST_COUNT!G458=0,"",ROOST_COUNT!G458)</f>
        <v/>
      </c>
      <c r="H459" s="181" t="str">
        <f>IFERROR(VLOOKUP($A459,CAPTURE_DATA!$P$4:$T$500,3,FALSE),"")</f>
        <v/>
      </c>
      <c r="I459" s="181" t="str">
        <f>IFERROR(VLOOKUP($A459,CAPTURE_DATA!$P$4:$T$500,4,FALSE),"")</f>
        <v/>
      </c>
      <c r="J459" s="181" t="str">
        <f>IFERROR(VLOOKUP($A459,CAPTURE_DATA!$P$4:$T$500,5,FALSE),"")</f>
        <v/>
      </c>
      <c r="K459" s="181" t="str">
        <f>IFERROR(VLOOKUP($A459,CAPTURE_DATA!$P$4:$AC$500,14,FALSE),"")</f>
        <v/>
      </c>
      <c r="L459" s="182" t="str">
        <f>IF($B459="","",(IFERROR(VLOOKUP($B459,ROOST_SITE_INFO!$B$3:$S$501,3,FALSE),"")))</f>
        <v/>
      </c>
      <c r="M459" s="182" t="str">
        <f>IF($B459="","",(IFERROR(VLOOKUP($B459,ROOST_SITE_INFO!$B$3:$S$501,4,FALSE),"")))</f>
        <v/>
      </c>
      <c r="N459" s="182" t="str">
        <f>IF($B459="","",(IFERROR(VLOOKUP($B459,ROOST_SITE_INFO!$B$3:$S$501,5,FALSE),"")))</f>
        <v/>
      </c>
      <c r="O459" s="182" t="str">
        <f>IF($B459="","",(IFERROR(VLOOKUP($B459,ROOST_SITE_INFO!$B$3:$S$501,6,FALSE),"")))</f>
        <v/>
      </c>
      <c r="P459" s="182" t="str">
        <f>IF($B459="","",(IFERROR(VLOOKUP($B459,ROOST_SITE_INFO!$B$3:$S$501,7,FALSE),"")))</f>
        <v/>
      </c>
      <c r="Q459" s="182" t="str">
        <f>IF($B459="","",(IFERROR(VLOOKUP($B459,ROOST_SITE_INFO!$B$3:$S$501,8,FALSE),"")))</f>
        <v/>
      </c>
      <c r="R459" s="182" t="str">
        <f>IF($B459="","",(IFERROR(VLOOKUP($B459,ROOST_SITE_INFO!$B$3:$S$501,9,FALSE),"")))</f>
        <v/>
      </c>
      <c r="S459" s="182" t="str">
        <f>IF($B459="","",(IFERROR(VLOOKUP($B459,ROOST_SITE_INFO!$B$3:$S$501,10,FALSE),"")))</f>
        <v/>
      </c>
      <c r="T459" s="182" t="str">
        <f>IF($B459="","",(IFERROR(VLOOKUP($B459,ROOST_SITE_INFO!$B$3:$S$501,11,FALSE),"")))</f>
        <v/>
      </c>
      <c r="U459" s="182" t="str">
        <f>IF($B459="","",(IFERROR(VLOOKUP($B459,ROOST_SITE_INFO!$B$3:$S$501,12,FALSE),"")))</f>
        <v/>
      </c>
      <c r="V459" s="182" t="str">
        <f>IF($B459="","",(IFERROR(VLOOKUP($B459,ROOST_SITE_INFO!$B$3:$S$501,13,FALSE),"")))</f>
        <v/>
      </c>
      <c r="W459" s="182" t="str">
        <f>IF($B459="","",(IFERROR(VLOOKUP($B459,ROOST_SITE_INFO!$B$3:$S$501,14,FALSE),"")))</f>
        <v/>
      </c>
      <c r="X459" s="182" t="str">
        <f>IF($B459="","",(IFERROR(VLOOKUP($B459,ROOST_SITE_INFO!$B$3:$S$501,15,FALSE),"")))</f>
        <v/>
      </c>
      <c r="Y459" s="182" t="str">
        <f>IF($B459="","",(IFERROR(VLOOKUP($B459,ROOST_SITE_INFO!$B$3:$S$501,16,FALSE),"")))</f>
        <v/>
      </c>
      <c r="Z459" s="182" t="str">
        <f>IF($B459="","",(IFERROR(VLOOKUP($B459,ROOST_SITE_INFO!$B$3:$S$501,17,FALSE),"")))</f>
        <v/>
      </c>
      <c r="AA459" s="182" t="str">
        <f>IF($B459="","",(IFERROR(VLOOKUP($B459,ROOST_SITE_INFO!$B$3:$S$501,18,FALSE),"")))</f>
        <v/>
      </c>
    </row>
    <row r="460" spans="1:27" x14ac:dyDescent="0.25">
      <c r="A460" s="180" t="str">
        <f>IF(ROOST_COUNT!B459=0,"",ROOST_COUNT!B459)</f>
        <v/>
      </c>
      <c r="B460" s="180" t="str">
        <f>IF(ROOST_COUNT!D459=0,"",ROOST_COUNT!D459)</f>
        <v/>
      </c>
      <c r="C460" s="180" t="str">
        <f>IF(ROOST_COUNT!C459=0,"",ROOST_COUNT!C459)</f>
        <v/>
      </c>
      <c r="D460" s="180" t="str">
        <f>IF(ROOST_COUNT!E459=0,"",ROOST_COUNT!E459)</f>
        <v/>
      </c>
      <c r="E460" s="181" t="str">
        <f>IF(ROOST_COUNT!F459=0,"",ROOST_COUNT!F459)</f>
        <v/>
      </c>
      <c r="F460" s="181" t="str">
        <f>IF(ROOST_COUNT!A459=0,"",ROOST_COUNT!A459)</f>
        <v/>
      </c>
      <c r="G460" s="182" t="str">
        <f>IF(ROOST_COUNT!G459=0,"",ROOST_COUNT!G459)</f>
        <v/>
      </c>
      <c r="H460" s="181" t="str">
        <f>IFERROR(VLOOKUP($A460,CAPTURE_DATA!$P$4:$T$500,3,FALSE),"")</f>
        <v/>
      </c>
      <c r="I460" s="181" t="str">
        <f>IFERROR(VLOOKUP($A460,CAPTURE_DATA!$P$4:$T$500,4,FALSE),"")</f>
        <v/>
      </c>
      <c r="J460" s="181" t="str">
        <f>IFERROR(VLOOKUP($A460,CAPTURE_DATA!$P$4:$T$500,5,FALSE),"")</f>
        <v/>
      </c>
      <c r="K460" s="181" t="str">
        <f>IFERROR(VLOOKUP($A460,CAPTURE_DATA!$P$4:$AC$500,14,FALSE),"")</f>
        <v/>
      </c>
      <c r="L460" s="182" t="str">
        <f>IF($B460="","",(IFERROR(VLOOKUP($B460,ROOST_SITE_INFO!$B$3:$S$501,3,FALSE),"")))</f>
        <v/>
      </c>
      <c r="M460" s="182" t="str">
        <f>IF($B460="","",(IFERROR(VLOOKUP($B460,ROOST_SITE_INFO!$B$3:$S$501,4,FALSE),"")))</f>
        <v/>
      </c>
      <c r="N460" s="182" t="str">
        <f>IF($B460="","",(IFERROR(VLOOKUP($B460,ROOST_SITE_INFO!$B$3:$S$501,5,FALSE),"")))</f>
        <v/>
      </c>
      <c r="O460" s="182" t="str">
        <f>IF($B460="","",(IFERROR(VLOOKUP($B460,ROOST_SITE_INFO!$B$3:$S$501,6,FALSE),"")))</f>
        <v/>
      </c>
      <c r="P460" s="182" t="str">
        <f>IF($B460="","",(IFERROR(VLOOKUP($B460,ROOST_SITE_INFO!$B$3:$S$501,7,FALSE),"")))</f>
        <v/>
      </c>
      <c r="Q460" s="182" t="str">
        <f>IF($B460="","",(IFERROR(VLOOKUP($B460,ROOST_SITE_INFO!$B$3:$S$501,8,FALSE),"")))</f>
        <v/>
      </c>
      <c r="R460" s="182" t="str">
        <f>IF($B460="","",(IFERROR(VLOOKUP($B460,ROOST_SITE_INFO!$B$3:$S$501,9,FALSE),"")))</f>
        <v/>
      </c>
      <c r="S460" s="182" t="str">
        <f>IF($B460="","",(IFERROR(VLOOKUP($B460,ROOST_SITE_INFO!$B$3:$S$501,10,FALSE),"")))</f>
        <v/>
      </c>
      <c r="T460" s="182" t="str">
        <f>IF($B460="","",(IFERROR(VLOOKUP($B460,ROOST_SITE_INFO!$B$3:$S$501,11,FALSE),"")))</f>
        <v/>
      </c>
      <c r="U460" s="182" t="str">
        <f>IF($B460="","",(IFERROR(VLOOKUP($B460,ROOST_SITE_INFO!$B$3:$S$501,12,FALSE),"")))</f>
        <v/>
      </c>
      <c r="V460" s="182" t="str">
        <f>IF($B460="","",(IFERROR(VLOOKUP($B460,ROOST_SITE_INFO!$B$3:$S$501,13,FALSE),"")))</f>
        <v/>
      </c>
      <c r="W460" s="182" t="str">
        <f>IF($B460="","",(IFERROR(VLOOKUP($B460,ROOST_SITE_INFO!$B$3:$S$501,14,FALSE),"")))</f>
        <v/>
      </c>
      <c r="X460" s="182" t="str">
        <f>IF($B460="","",(IFERROR(VLOOKUP($B460,ROOST_SITE_INFO!$B$3:$S$501,15,FALSE),"")))</f>
        <v/>
      </c>
      <c r="Y460" s="182" t="str">
        <f>IF($B460="","",(IFERROR(VLOOKUP($B460,ROOST_SITE_INFO!$B$3:$S$501,16,FALSE),"")))</f>
        <v/>
      </c>
      <c r="Z460" s="182" t="str">
        <f>IF($B460="","",(IFERROR(VLOOKUP($B460,ROOST_SITE_INFO!$B$3:$S$501,17,FALSE),"")))</f>
        <v/>
      </c>
      <c r="AA460" s="182" t="str">
        <f>IF($B460="","",(IFERROR(VLOOKUP($B460,ROOST_SITE_INFO!$B$3:$S$501,18,FALSE),"")))</f>
        <v/>
      </c>
    </row>
    <row r="461" spans="1:27" x14ac:dyDescent="0.25">
      <c r="A461" s="180" t="str">
        <f>IF(ROOST_COUNT!B460=0,"",ROOST_COUNT!B460)</f>
        <v/>
      </c>
      <c r="B461" s="180" t="str">
        <f>IF(ROOST_COUNT!D460=0,"",ROOST_COUNT!D460)</f>
        <v/>
      </c>
      <c r="C461" s="180" t="str">
        <f>IF(ROOST_COUNT!C460=0,"",ROOST_COUNT!C460)</f>
        <v/>
      </c>
      <c r="D461" s="180" t="str">
        <f>IF(ROOST_COUNT!E460=0,"",ROOST_COUNT!E460)</f>
        <v/>
      </c>
      <c r="E461" s="181" t="str">
        <f>IF(ROOST_COUNT!F460=0,"",ROOST_COUNT!F460)</f>
        <v/>
      </c>
      <c r="F461" s="181" t="str">
        <f>IF(ROOST_COUNT!A460=0,"",ROOST_COUNT!A460)</f>
        <v/>
      </c>
      <c r="G461" s="182" t="str">
        <f>IF(ROOST_COUNT!G460=0,"",ROOST_COUNT!G460)</f>
        <v/>
      </c>
      <c r="H461" s="181" t="str">
        <f>IFERROR(VLOOKUP($A461,CAPTURE_DATA!$P$4:$T$500,3,FALSE),"")</f>
        <v/>
      </c>
      <c r="I461" s="181" t="str">
        <f>IFERROR(VLOOKUP($A461,CAPTURE_DATA!$P$4:$T$500,4,FALSE),"")</f>
        <v/>
      </c>
      <c r="J461" s="181" t="str">
        <f>IFERROR(VLOOKUP($A461,CAPTURE_DATA!$P$4:$T$500,5,FALSE),"")</f>
        <v/>
      </c>
      <c r="K461" s="181" t="str">
        <f>IFERROR(VLOOKUP($A461,CAPTURE_DATA!$P$4:$AC$500,14,FALSE),"")</f>
        <v/>
      </c>
      <c r="L461" s="182" t="str">
        <f>IF($B461="","",(IFERROR(VLOOKUP($B461,ROOST_SITE_INFO!$B$3:$S$501,3,FALSE),"")))</f>
        <v/>
      </c>
      <c r="M461" s="182" t="str">
        <f>IF($B461="","",(IFERROR(VLOOKUP($B461,ROOST_SITE_INFO!$B$3:$S$501,4,FALSE),"")))</f>
        <v/>
      </c>
      <c r="N461" s="182" t="str">
        <f>IF($B461="","",(IFERROR(VLOOKUP($B461,ROOST_SITE_INFO!$B$3:$S$501,5,FALSE),"")))</f>
        <v/>
      </c>
      <c r="O461" s="182" t="str">
        <f>IF($B461="","",(IFERROR(VLOOKUP($B461,ROOST_SITE_INFO!$B$3:$S$501,6,FALSE),"")))</f>
        <v/>
      </c>
      <c r="P461" s="182" t="str">
        <f>IF($B461="","",(IFERROR(VLOOKUP($B461,ROOST_SITE_INFO!$B$3:$S$501,7,FALSE),"")))</f>
        <v/>
      </c>
      <c r="Q461" s="182" t="str">
        <f>IF($B461="","",(IFERROR(VLOOKUP($B461,ROOST_SITE_INFO!$B$3:$S$501,8,FALSE),"")))</f>
        <v/>
      </c>
      <c r="R461" s="182" t="str">
        <f>IF($B461="","",(IFERROR(VLOOKUP($B461,ROOST_SITE_INFO!$B$3:$S$501,9,FALSE),"")))</f>
        <v/>
      </c>
      <c r="S461" s="182" t="str">
        <f>IF($B461="","",(IFERROR(VLOOKUP($B461,ROOST_SITE_INFO!$B$3:$S$501,10,FALSE),"")))</f>
        <v/>
      </c>
      <c r="T461" s="182" t="str">
        <f>IF($B461="","",(IFERROR(VLOOKUP($B461,ROOST_SITE_INFO!$B$3:$S$501,11,FALSE),"")))</f>
        <v/>
      </c>
      <c r="U461" s="182" t="str">
        <f>IF($B461="","",(IFERROR(VLOOKUP($B461,ROOST_SITE_INFO!$B$3:$S$501,12,FALSE),"")))</f>
        <v/>
      </c>
      <c r="V461" s="182" t="str">
        <f>IF($B461="","",(IFERROR(VLOOKUP($B461,ROOST_SITE_INFO!$B$3:$S$501,13,FALSE),"")))</f>
        <v/>
      </c>
      <c r="W461" s="182" t="str">
        <f>IF($B461="","",(IFERROR(VLOOKUP($B461,ROOST_SITE_INFO!$B$3:$S$501,14,FALSE),"")))</f>
        <v/>
      </c>
      <c r="X461" s="182" t="str">
        <f>IF($B461="","",(IFERROR(VLOOKUP($B461,ROOST_SITE_INFO!$B$3:$S$501,15,FALSE),"")))</f>
        <v/>
      </c>
      <c r="Y461" s="182" t="str">
        <f>IF($B461="","",(IFERROR(VLOOKUP($B461,ROOST_SITE_INFO!$B$3:$S$501,16,FALSE),"")))</f>
        <v/>
      </c>
      <c r="Z461" s="182" t="str">
        <f>IF($B461="","",(IFERROR(VLOOKUP($B461,ROOST_SITE_INFO!$B$3:$S$501,17,FALSE),"")))</f>
        <v/>
      </c>
      <c r="AA461" s="182" t="str">
        <f>IF($B461="","",(IFERROR(VLOOKUP($B461,ROOST_SITE_INFO!$B$3:$S$501,18,FALSE),"")))</f>
        <v/>
      </c>
    </row>
    <row r="462" spans="1:27" x14ac:dyDescent="0.25">
      <c r="A462" s="180" t="str">
        <f>IF(ROOST_COUNT!B461=0,"",ROOST_COUNT!B461)</f>
        <v/>
      </c>
      <c r="B462" s="180" t="str">
        <f>IF(ROOST_COUNT!D461=0,"",ROOST_COUNT!D461)</f>
        <v/>
      </c>
      <c r="C462" s="180" t="str">
        <f>IF(ROOST_COUNT!C461=0,"",ROOST_COUNT!C461)</f>
        <v/>
      </c>
      <c r="D462" s="180" t="str">
        <f>IF(ROOST_COUNT!E461=0,"",ROOST_COUNT!E461)</f>
        <v/>
      </c>
      <c r="E462" s="181" t="str">
        <f>IF(ROOST_COUNT!F461=0,"",ROOST_COUNT!F461)</f>
        <v/>
      </c>
      <c r="F462" s="181" t="str">
        <f>IF(ROOST_COUNT!A461=0,"",ROOST_COUNT!A461)</f>
        <v/>
      </c>
      <c r="G462" s="182" t="str">
        <f>IF(ROOST_COUNT!G461=0,"",ROOST_COUNT!G461)</f>
        <v/>
      </c>
      <c r="H462" s="181" t="str">
        <f>IFERROR(VLOOKUP($A462,CAPTURE_DATA!$P$4:$T$500,3,FALSE),"")</f>
        <v/>
      </c>
      <c r="I462" s="181" t="str">
        <f>IFERROR(VLOOKUP($A462,CAPTURE_DATA!$P$4:$T$500,4,FALSE),"")</f>
        <v/>
      </c>
      <c r="J462" s="181" t="str">
        <f>IFERROR(VLOOKUP($A462,CAPTURE_DATA!$P$4:$T$500,5,FALSE),"")</f>
        <v/>
      </c>
      <c r="K462" s="181" t="str">
        <f>IFERROR(VLOOKUP($A462,CAPTURE_DATA!$P$4:$AC$500,14,FALSE),"")</f>
        <v/>
      </c>
      <c r="L462" s="182" t="str">
        <f>IF($B462="","",(IFERROR(VLOOKUP($B462,ROOST_SITE_INFO!$B$3:$S$501,3,FALSE),"")))</f>
        <v/>
      </c>
      <c r="M462" s="182" t="str">
        <f>IF($B462="","",(IFERROR(VLOOKUP($B462,ROOST_SITE_INFO!$B$3:$S$501,4,FALSE),"")))</f>
        <v/>
      </c>
      <c r="N462" s="182" t="str">
        <f>IF($B462="","",(IFERROR(VLOOKUP($B462,ROOST_SITE_INFO!$B$3:$S$501,5,FALSE),"")))</f>
        <v/>
      </c>
      <c r="O462" s="182" t="str">
        <f>IF($B462="","",(IFERROR(VLOOKUP($B462,ROOST_SITE_INFO!$B$3:$S$501,6,FALSE),"")))</f>
        <v/>
      </c>
      <c r="P462" s="182" t="str">
        <f>IF($B462="","",(IFERROR(VLOOKUP($B462,ROOST_SITE_INFO!$B$3:$S$501,7,FALSE),"")))</f>
        <v/>
      </c>
      <c r="Q462" s="182" t="str">
        <f>IF($B462="","",(IFERROR(VLOOKUP($B462,ROOST_SITE_INFO!$B$3:$S$501,8,FALSE),"")))</f>
        <v/>
      </c>
      <c r="R462" s="182" t="str">
        <f>IF($B462="","",(IFERROR(VLOOKUP($B462,ROOST_SITE_INFO!$B$3:$S$501,9,FALSE),"")))</f>
        <v/>
      </c>
      <c r="S462" s="182" t="str">
        <f>IF($B462="","",(IFERROR(VLOOKUP($B462,ROOST_SITE_INFO!$B$3:$S$501,10,FALSE),"")))</f>
        <v/>
      </c>
      <c r="T462" s="182" t="str">
        <f>IF($B462="","",(IFERROR(VLOOKUP($B462,ROOST_SITE_INFO!$B$3:$S$501,11,FALSE),"")))</f>
        <v/>
      </c>
      <c r="U462" s="182" t="str">
        <f>IF($B462="","",(IFERROR(VLOOKUP($B462,ROOST_SITE_INFO!$B$3:$S$501,12,FALSE),"")))</f>
        <v/>
      </c>
      <c r="V462" s="182" t="str">
        <f>IF($B462="","",(IFERROR(VLOOKUP($B462,ROOST_SITE_INFO!$B$3:$S$501,13,FALSE),"")))</f>
        <v/>
      </c>
      <c r="W462" s="182" t="str">
        <f>IF($B462="","",(IFERROR(VLOOKUP($B462,ROOST_SITE_INFO!$B$3:$S$501,14,FALSE),"")))</f>
        <v/>
      </c>
      <c r="X462" s="182" t="str">
        <f>IF($B462="","",(IFERROR(VLOOKUP($B462,ROOST_SITE_INFO!$B$3:$S$501,15,FALSE),"")))</f>
        <v/>
      </c>
      <c r="Y462" s="182" t="str">
        <f>IF($B462="","",(IFERROR(VLOOKUP($B462,ROOST_SITE_INFO!$B$3:$S$501,16,FALSE),"")))</f>
        <v/>
      </c>
      <c r="Z462" s="182" t="str">
        <f>IF($B462="","",(IFERROR(VLOOKUP($B462,ROOST_SITE_INFO!$B$3:$S$501,17,FALSE),"")))</f>
        <v/>
      </c>
      <c r="AA462" s="182" t="str">
        <f>IF($B462="","",(IFERROR(VLOOKUP($B462,ROOST_SITE_INFO!$B$3:$S$501,18,FALSE),"")))</f>
        <v/>
      </c>
    </row>
    <row r="463" spans="1:27" x14ac:dyDescent="0.25">
      <c r="A463" s="180" t="str">
        <f>IF(ROOST_COUNT!B462=0,"",ROOST_COUNT!B462)</f>
        <v/>
      </c>
      <c r="B463" s="180" t="str">
        <f>IF(ROOST_COUNT!D462=0,"",ROOST_COUNT!D462)</f>
        <v/>
      </c>
      <c r="C463" s="180" t="str">
        <f>IF(ROOST_COUNT!C462=0,"",ROOST_COUNT!C462)</f>
        <v/>
      </c>
      <c r="D463" s="180" t="str">
        <f>IF(ROOST_COUNT!E462=0,"",ROOST_COUNT!E462)</f>
        <v/>
      </c>
      <c r="E463" s="181" t="str">
        <f>IF(ROOST_COUNT!F462=0,"",ROOST_COUNT!F462)</f>
        <v/>
      </c>
      <c r="F463" s="181" t="str">
        <f>IF(ROOST_COUNT!A462=0,"",ROOST_COUNT!A462)</f>
        <v/>
      </c>
      <c r="G463" s="182" t="str">
        <f>IF(ROOST_COUNT!G462=0,"",ROOST_COUNT!G462)</f>
        <v/>
      </c>
      <c r="H463" s="181" t="str">
        <f>IFERROR(VLOOKUP($A463,CAPTURE_DATA!$P$4:$T$500,3,FALSE),"")</f>
        <v/>
      </c>
      <c r="I463" s="181" t="str">
        <f>IFERROR(VLOOKUP($A463,CAPTURE_DATA!$P$4:$T$500,4,FALSE),"")</f>
        <v/>
      </c>
      <c r="J463" s="181" t="str">
        <f>IFERROR(VLOOKUP($A463,CAPTURE_DATA!$P$4:$T$500,5,FALSE),"")</f>
        <v/>
      </c>
      <c r="K463" s="181" t="str">
        <f>IFERROR(VLOOKUP($A463,CAPTURE_DATA!$P$4:$AC$500,14,FALSE),"")</f>
        <v/>
      </c>
      <c r="L463" s="182" t="str">
        <f>IF($B463="","",(IFERROR(VLOOKUP($B463,ROOST_SITE_INFO!$B$3:$S$501,3,FALSE),"")))</f>
        <v/>
      </c>
      <c r="M463" s="182" t="str">
        <f>IF($B463="","",(IFERROR(VLOOKUP($B463,ROOST_SITE_INFO!$B$3:$S$501,4,FALSE),"")))</f>
        <v/>
      </c>
      <c r="N463" s="182" t="str">
        <f>IF($B463="","",(IFERROR(VLOOKUP($B463,ROOST_SITE_INFO!$B$3:$S$501,5,FALSE),"")))</f>
        <v/>
      </c>
      <c r="O463" s="182" t="str">
        <f>IF($B463="","",(IFERROR(VLOOKUP($B463,ROOST_SITE_INFO!$B$3:$S$501,6,FALSE),"")))</f>
        <v/>
      </c>
      <c r="P463" s="182" t="str">
        <f>IF($B463="","",(IFERROR(VLOOKUP($B463,ROOST_SITE_INFO!$B$3:$S$501,7,FALSE),"")))</f>
        <v/>
      </c>
      <c r="Q463" s="182" t="str">
        <f>IF($B463="","",(IFERROR(VLOOKUP($B463,ROOST_SITE_INFO!$B$3:$S$501,8,FALSE),"")))</f>
        <v/>
      </c>
      <c r="R463" s="182" t="str">
        <f>IF($B463="","",(IFERROR(VLOOKUP($B463,ROOST_SITE_INFO!$B$3:$S$501,9,FALSE),"")))</f>
        <v/>
      </c>
      <c r="S463" s="182" t="str">
        <f>IF($B463="","",(IFERROR(VLOOKUP($B463,ROOST_SITE_INFO!$B$3:$S$501,10,FALSE),"")))</f>
        <v/>
      </c>
      <c r="T463" s="182" t="str">
        <f>IF($B463="","",(IFERROR(VLOOKUP($B463,ROOST_SITE_INFO!$B$3:$S$501,11,FALSE),"")))</f>
        <v/>
      </c>
      <c r="U463" s="182" t="str">
        <f>IF($B463="","",(IFERROR(VLOOKUP($B463,ROOST_SITE_INFO!$B$3:$S$501,12,FALSE),"")))</f>
        <v/>
      </c>
      <c r="V463" s="182" t="str">
        <f>IF($B463="","",(IFERROR(VLOOKUP($B463,ROOST_SITE_INFO!$B$3:$S$501,13,FALSE),"")))</f>
        <v/>
      </c>
      <c r="W463" s="182" t="str">
        <f>IF($B463="","",(IFERROR(VLOOKUP($B463,ROOST_SITE_INFO!$B$3:$S$501,14,FALSE),"")))</f>
        <v/>
      </c>
      <c r="X463" s="182" t="str">
        <f>IF($B463="","",(IFERROR(VLOOKUP($B463,ROOST_SITE_INFO!$B$3:$S$501,15,FALSE),"")))</f>
        <v/>
      </c>
      <c r="Y463" s="182" t="str">
        <f>IF($B463="","",(IFERROR(VLOOKUP($B463,ROOST_SITE_INFO!$B$3:$S$501,16,FALSE),"")))</f>
        <v/>
      </c>
      <c r="Z463" s="182" t="str">
        <f>IF($B463="","",(IFERROR(VLOOKUP($B463,ROOST_SITE_INFO!$B$3:$S$501,17,FALSE),"")))</f>
        <v/>
      </c>
      <c r="AA463" s="182" t="str">
        <f>IF($B463="","",(IFERROR(VLOOKUP($B463,ROOST_SITE_INFO!$B$3:$S$501,18,FALSE),"")))</f>
        <v/>
      </c>
    </row>
    <row r="464" spans="1:27" x14ac:dyDescent="0.25">
      <c r="A464" s="180" t="str">
        <f>IF(ROOST_COUNT!B463=0,"",ROOST_COUNT!B463)</f>
        <v/>
      </c>
      <c r="B464" s="180" t="str">
        <f>IF(ROOST_COUNT!D463=0,"",ROOST_COUNT!D463)</f>
        <v/>
      </c>
      <c r="C464" s="180" t="str">
        <f>IF(ROOST_COUNT!C463=0,"",ROOST_COUNT!C463)</f>
        <v/>
      </c>
      <c r="D464" s="180" t="str">
        <f>IF(ROOST_COUNT!E463=0,"",ROOST_COUNT!E463)</f>
        <v/>
      </c>
      <c r="E464" s="181" t="str">
        <f>IF(ROOST_COUNT!F463=0,"",ROOST_COUNT!F463)</f>
        <v/>
      </c>
      <c r="F464" s="181" t="str">
        <f>IF(ROOST_COUNT!A463=0,"",ROOST_COUNT!A463)</f>
        <v/>
      </c>
      <c r="G464" s="182" t="str">
        <f>IF(ROOST_COUNT!G463=0,"",ROOST_COUNT!G463)</f>
        <v/>
      </c>
      <c r="H464" s="181" t="str">
        <f>IFERROR(VLOOKUP($A464,CAPTURE_DATA!$P$4:$T$500,3,FALSE),"")</f>
        <v/>
      </c>
      <c r="I464" s="181" t="str">
        <f>IFERROR(VLOOKUP($A464,CAPTURE_DATA!$P$4:$T$500,4,FALSE),"")</f>
        <v/>
      </c>
      <c r="J464" s="181" t="str">
        <f>IFERROR(VLOOKUP($A464,CAPTURE_DATA!$P$4:$T$500,5,FALSE),"")</f>
        <v/>
      </c>
      <c r="K464" s="181" t="str">
        <f>IFERROR(VLOOKUP($A464,CAPTURE_DATA!$P$4:$AC$500,14,FALSE),"")</f>
        <v/>
      </c>
      <c r="L464" s="182" t="str">
        <f>IF($B464="","",(IFERROR(VLOOKUP($B464,ROOST_SITE_INFO!$B$3:$S$501,3,FALSE),"")))</f>
        <v/>
      </c>
      <c r="M464" s="182" t="str">
        <f>IF($B464="","",(IFERROR(VLOOKUP($B464,ROOST_SITE_INFO!$B$3:$S$501,4,FALSE),"")))</f>
        <v/>
      </c>
      <c r="N464" s="182" t="str">
        <f>IF($B464="","",(IFERROR(VLOOKUP($B464,ROOST_SITE_INFO!$B$3:$S$501,5,FALSE),"")))</f>
        <v/>
      </c>
      <c r="O464" s="182" t="str">
        <f>IF($B464="","",(IFERROR(VLOOKUP($B464,ROOST_SITE_INFO!$B$3:$S$501,6,FALSE),"")))</f>
        <v/>
      </c>
      <c r="P464" s="182" t="str">
        <f>IF($B464="","",(IFERROR(VLOOKUP($B464,ROOST_SITE_INFO!$B$3:$S$501,7,FALSE),"")))</f>
        <v/>
      </c>
      <c r="Q464" s="182" t="str">
        <f>IF($B464="","",(IFERROR(VLOOKUP($B464,ROOST_SITE_INFO!$B$3:$S$501,8,FALSE),"")))</f>
        <v/>
      </c>
      <c r="R464" s="182" t="str">
        <f>IF($B464="","",(IFERROR(VLOOKUP($B464,ROOST_SITE_INFO!$B$3:$S$501,9,FALSE),"")))</f>
        <v/>
      </c>
      <c r="S464" s="182" t="str">
        <f>IF($B464="","",(IFERROR(VLOOKUP($B464,ROOST_SITE_INFO!$B$3:$S$501,10,FALSE),"")))</f>
        <v/>
      </c>
      <c r="T464" s="182" t="str">
        <f>IF($B464="","",(IFERROR(VLOOKUP($B464,ROOST_SITE_INFO!$B$3:$S$501,11,FALSE),"")))</f>
        <v/>
      </c>
      <c r="U464" s="182" t="str">
        <f>IF($B464="","",(IFERROR(VLOOKUP($B464,ROOST_SITE_INFO!$B$3:$S$501,12,FALSE),"")))</f>
        <v/>
      </c>
      <c r="V464" s="182" t="str">
        <f>IF($B464="","",(IFERROR(VLOOKUP($B464,ROOST_SITE_INFO!$B$3:$S$501,13,FALSE),"")))</f>
        <v/>
      </c>
      <c r="W464" s="182" t="str">
        <f>IF($B464="","",(IFERROR(VLOOKUP($B464,ROOST_SITE_INFO!$B$3:$S$501,14,FALSE),"")))</f>
        <v/>
      </c>
      <c r="X464" s="182" t="str">
        <f>IF($B464="","",(IFERROR(VLOOKUP($B464,ROOST_SITE_INFO!$B$3:$S$501,15,FALSE),"")))</f>
        <v/>
      </c>
      <c r="Y464" s="182" t="str">
        <f>IF($B464="","",(IFERROR(VLOOKUP($B464,ROOST_SITE_INFO!$B$3:$S$501,16,FALSE),"")))</f>
        <v/>
      </c>
      <c r="Z464" s="182" t="str">
        <f>IF($B464="","",(IFERROR(VLOOKUP($B464,ROOST_SITE_INFO!$B$3:$S$501,17,FALSE),"")))</f>
        <v/>
      </c>
      <c r="AA464" s="182" t="str">
        <f>IF($B464="","",(IFERROR(VLOOKUP($B464,ROOST_SITE_INFO!$B$3:$S$501,18,FALSE),"")))</f>
        <v/>
      </c>
    </row>
    <row r="465" spans="1:27" x14ac:dyDescent="0.25">
      <c r="A465" s="180" t="str">
        <f>IF(ROOST_COUNT!B464=0,"",ROOST_COUNT!B464)</f>
        <v/>
      </c>
      <c r="B465" s="180" t="str">
        <f>IF(ROOST_COUNT!D464=0,"",ROOST_COUNT!D464)</f>
        <v/>
      </c>
      <c r="C465" s="180" t="str">
        <f>IF(ROOST_COUNT!C464=0,"",ROOST_COUNT!C464)</f>
        <v/>
      </c>
      <c r="D465" s="180" t="str">
        <f>IF(ROOST_COUNT!E464=0,"",ROOST_COUNT!E464)</f>
        <v/>
      </c>
      <c r="E465" s="181" t="str">
        <f>IF(ROOST_COUNT!F464=0,"",ROOST_COUNT!F464)</f>
        <v/>
      </c>
      <c r="F465" s="181" t="str">
        <f>IF(ROOST_COUNT!A464=0,"",ROOST_COUNT!A464)</f>
        <v/>
      </c>
      <c r="G465" s="182" t="str">
        <f>IF(ROOST_COUNT!G464=0,"",ROOST_COUNT!G464)</f>
        <v/>
      </c>
      <c r="H465" s="181" t="str">
        <f>IFERROR(VLOOKUP($A465,CAPTURE_DATA!$P$4:$T$500,3,FALSE),"")</f>
        <v/>
      </c>
      <c r="I465" s="181" t="str">
        <f>IFERROR(VLOOKUP($A465,CAPTURE_DATA!$P$4:$T$500,4,FALSE),"")</f>
        <v/>
      </c>
      <c r="J465" s="181" t="str">
        <f>IFERROR(VLOOKUP($A465,CAPTURE_DATA!$P$4:$T$500,5,FALSE),"")</f>
        <v/>
      </c>
      <c r="K465" s="181" t="str">
        <f>IFERROR(VLOOKUP($A465,CAPTURE_DATA!$P$4:$AC$500,14,FALSE),"")</f>
        <v/>
      </c>
      <c r="L465" s="182" t="str">
        <f>IF($B465="","",(IFERROR(VLOOKUP($B465,ROOST_SITE_INFO!$B$3:$S$501,3,FALSE),"")))</f>
        <v/>
      </c>
      <c r="M465" s="182" t="str">
        <f>IF($B465="","",(IFERROR(VLOOKUP($B465,ROOST_SITE_INFO!$B$3:$S$501,4,FALSE),"")))</f>
        <v/>
      </c>
      <c r="N465" s="182" t="str">
        <f>IF($B465="","",(IFERROR(VLOOKUP($B465,ROOST_SITE_INFO!$B$3:$S$501,5,FALSE),"")))</f>
        <v/>
      </c>
      <c r="O465" s="182" t="str">
        <f>IF($B465="","",(IFERROR(VLOOKUP($B465,ROOST_SITE_INFO!$B$3:$S$501,6,FALSE),"")))</f>
        <v/>
      </c>
      <c r="P465" s="182" t="str">
        <f>IF($B465="","",(IFERROR(VLOOKUP($B465,ROOST_SITE_INFO!$B$3:$S$501,7,FALSE),"")))</f>
        <v/>
      </c>
      <c r="Q465" s="182" t="str">
        <f>IF($B465="","",(IFERROR(VLOOKUP($B465,ROOST_SITE_INFO!$B$3:$S$501,8,FALSE),"")))</f>
        <v/>
      </c>
      <c r="R465" s="182" t="str">
        <f>IF($B465="","",(IFERROR(VLOOKUP($B465,ROOST_SITE_INFO!$B$3:$S$501,9,FALSE),"")))</f>
        <v/>
      </c>
      <c r="S465" s="182" t="str">
        <f>IF($B465="","",(IFERROR(VLOOKUP($B465,ROOST_SITE_INFO!$B$3:$S$501,10,FALSE),"")))</f>
        <v/>
      </c>
      <c r="T465" s="182" t="str">
        <f>IF($B465="","",(IFERROR(VLOOKUP($B465,ROOST_SITE_INFO!$B$3:$S$501,11,FALSE),"")))</f>
        <v/>
      </c>
      <c r="U465" s="182" t="str">
        <f>IF($B465="","",(IFERROR(VLOOKUP($B465,ROOST_SITE_INFO!$B$3:$S$501,12,FALSE),"")))</f>
        <v/>
      </c>
      <c r="V465" s="182" t="str">
        <f>IF($B465="","",(IFERROR(VLOOKUP($B465,ROOST_SITE_INFO!$B$3:$S$501,13,FALSE),"")))</f>
        <v/>
      </c>
      <c r="W465" s="182" t="str">
        <f>IF($B465="","",(IFERROR(VLOOKUP($B465,ROOST_SITE_INFO!$B$3:$S$501,14,FALSE),"")))</f>
        <v/>
      </c>
      <c r="X465" s="182" t="str">
        <f>IF($B465="","",(IFERROR(VLOOKUP($B465,ROOST_SITE_INFO!$B$3:$S$501,15,FALSE),"")))</f>
        <v/>
      </c>
      <c r="Y465" s="182" t="str">
        <f>IF($B465="","",(IFERROR(VLOOKUP($B465,ROOST_SITE_INFO!$B$3:$S$501,16,FALSE),"")))</f>
        <v/>
      </c>
      <c r="Z465" s="182" t="str">
        <f>IF($B465="","",(IFERROR(VLOOKUP($B465,ROOST_SITE_INFO!$B$3:$S$501,17,FALSE),"")))</f>
        <v/>
      </c>
      <c r="AA465" s="182" t="str">
        <f>IF($B465="","",(IFERROR(VLOOKUP($B465,ROOST_SITE_INFO!$B$3:$S$501,18,FALSE),"")))</f>
        <v/>
      </c>
    </row>
    <row r="466" spans="1:27" x14ac:dyDescent="0.25">
      <c r="A466" s="180" t="str">
        <f>IF(ROOST_COUNT!B465=0,"",ROOST_COUNT!B465)</f>
        <v/>
      </c>
      <c r="B466" s="180" t="str">
        <f>IF(ROOST_COUNT!D465=0,"",ROOST_COUNT!D465)</f>
        <v/>
      </c>
      <c r="C466" s="180" t="str">
        <f>IF(ROOST_COUNT!C465=0,"",ROOST_COUNT!C465)</f>
        <v/>
      </c>
      <c r="D466" s="180" t="str">
        <f>IF(ROOST_COUNT!E465=0,"",ROOST_COUNT!E465)</f>
        <v/>
      </c>
      <c r="E466" s="181" t="str">
        <f>IF(ROOST_COUNT!F465=0,"",ROOST_COUNT!F465)</f>
        <v/>
      </c>
      <c r="F466" s="181" t="str">
        <f>IF(ROOST_COUNT!A465=0,"",ROOST_COUNT!A465)</f>
        <v/>
      </c>
      <c r="G466" s="182" t="str">
        <f>IF(ROOST_COUNT!G465=0,"",ROOST_COUNT!G465)</f>
        <v/>
      </c>
      <c r="H466" s="181" t="str">
        <f>IFERROR(VLOOKUP($A466,CAPTURE_DATA!$P$4:$T$500,3,FALSE),"")</f>
        <v/>
      </c>
      <c r="I466" s="181" t="str">
        <f>IFERROR(VLOOKUP($A466,CAPTURE_DATA!$P$4:$T$500,4,FALSE),"")</f>
        <v/>
      </c>
      <c r="J466" s="181" t="str">
        <f>IFERROR(VLOOKUP($A466,CAPTURE_DATA!$P$4:$T$500,5,FALSE),"")</f>
        <v/>
      </c>
      <c r="K466" s="181" t="str">
        <f>IFERROR(VLOOKUP($A466,CAPTURE_DATA!$P$4:$AC$500,14,FALSE),"")</f>
        <v/>
      </c>
      <c r="L466" s="182" t="str">
        <f>IF($B466="","",(IFERROR(VLOOKUP($B466,ROOST_SITE_INFO!$B$3:$S$501,3,FALSE),"")))</f>
        <v/>
      </c>
      <c r="M466" s="182" t="str">
        <f>IF($B466="","",(IFERROR(VLOOKUP($B466,ROOST_SITE_INFO!$B$3:$S$501,4,FALSE),"")))</f>
        <v/>
      </c>
      <c r="N466" s="182" t="str">
        <f>IF($B466="","",(IFERROR(VLOOKUP($B466,ROOST_SITE_INFO!$B$3:$S$501,5,FALSE),"")))</f>
        <v/>
      </c>
      <c r="O466" s="182" t="str">
        <f>IF($B466="","",(IFERROR(VLOOKUP($B466,ROOST_SITE_INFO!$B$3:$S$501,6,FALSE),"")))</f>
        <v/>
      </c>
      <c r="P466" s="182" t="str">
        <f>IF($B466="","",(IFERROR(VLOOKUP($B466,ROOST_SITE_INFO!$B$3:$S$501,7,FALSE),"")))</f>
        <v/>
      </c>
      <c r="Q466" s="182" t="str">
        <f>IF($B466="","",(IFERROR(VLOOKUP($B466,ROOST_SITE_INFO!$B$3:$S$501,8,FALSE),"")))</f>
        <v/>
      </c>
      <c r="R466" s="182" t="str">
        <f>IF($B466="","",(IFERROR(VLOOKUP($B466,ROOST_SITE_INFO!$B$3:$S$501,9,FALSE),"")))</f>
        <v/>
      </c>
      <c r="S466" s="182" t="str">
        <f>IF($B466="","",(IFERROR(VLOOKUP($B466,ROOST_SITE_INFO!$B$3:$S$501,10,FALSE),"")))</f>
        <v/>
      </c>
      <c r="T466" s="182" t="str">
        <f>IF($B466="","",(IFERROR(VLOOKUP($B466,ROOST_SITE_INFO!$B$3:$S$501,11,FALSE),"")))</f>
        <v/>
      </c>
      <c r="U466" s="182" t="str">
        <f>IF($B466="","",(IFERROR(VLOOKUP($B466,ROOST_SITE_INFO!$B$3:$S$501,12,FALSE),"")))</f>
        <v/>
      </c>
      <c r="V466" s="182" t="str">
        <f>IF($B466="","",(IFERROR(VLOOKUP($B466,ROOST_SITE_INFO!$B$3:$S$501,13,FALSE),"")))</f>
        <v/>
      </c>
      <c r="W466" s="182" t="str">
        <f>IF($B466="","",(IFERROR(VLOOKUP($B466,ROOST_SITE_INFO!$B$3:$S$501,14,FALSE),"")))</f>
        <v/>
      </c>
      <c r="X466" s="182" t="str">
        <f>IF($B466="","",(IFERROR(VLOOKUP($B466,ROOST_SITE_INFO!$B$3:$S$501,15,FALSE),"")))</f>
        <v/>
      </c>
      <c r="Y466" s="182" t="str">
        <f>IF($B466="","",(IFERROR(VLOOKUP($B466,ROOST_SITE_INFO!$B$3:$S$501,16,FALSE),"")))</f>
        <v/>
      </c>
      <c r="Z466" s="182" t="str">
        <f>IF($B466="","",(IFERROR(VLOOKUP($B466,ROOST_SITE_INFO!$B$3:$S$501,17,FALSE),"")))</f>
        <v/>
      </c>
      <c r="AA466" s="182" t="str">
        <f>IF($B466="","",(IFERROR(VLOOKUP($B466,ROOST_SITE_INFO!$B$3:$S$501,18,FALSE),"")))</f>
        <v/>
      </c>
    </row>
    <row r="467" spans="1:27" x14ac:dyDescent="0.25">
      <c r="A467" s="180" t="str">
        <f>IF(ROOST_COUNT!B466=0,"",ROOST_COUNT!B466)</f>
        <v/>
      </c>
      <c r="B467" s="180" t="str">
        <f>IF(ROOST_COUNT!D466=0,"",ROOST_COUNT!D466)</f>
        <v/>
      </c>
      <c r="C467" s="180" t="str">
        <f>IF(ROOST_COUNT!C466=0,"",ROOST_COUNT!C466)</f>
        <v/>
      </c>
      <c r="D467" s="180" t="str">
        <f>IF(ROOST_COUNT!E466=0,"",ROOST_COUNT!E466)</f>
        <v/>
      </c>
      <c r="E467" s="181" t="str">
        <f>IF(ROOST_COUNT!F466=0,"",ROOST_COUNT!F466)</f>
        <v/>
      </c>
      <c r="F467" s="181" t="str">
        <f>IF(ROOST_COUNT!A466=0,"",ROOST_COUNT!A466)</f>
        <v/>
      </c>
      <c r="G467" s="182" t="str">
        <f>IF(ROOST_COUNT!G466=0,"",ROOST_COUNT!G466)</f>
        <v/>
      </c>
      <c r="H467" s="181" t="str">
        <f>IFERROR(VLOOKUP($A467,CAPTURE_DATA!$P$4:$T$500,3,FALSE),"")</f>
        <v/>
      </c>
      <c r="I467" s="181" t="str">
        <f>IFERROR(VLOOKUP($A467,CAPTURE_DATA!$P$4:$T$500,4,FALSE),"")</f>
        <v/>
      </c>
      <c r="J467" s="181" t="str">
        <f>IFERROR(VLOOKUP($A467,CAPTURE_DATA!$P$4:$T$500,5,FALSE),"")</f>
        <v/>
      </c>
      <c r="K467" s="181" t="str">
        <f>IFERROR(VLOOKUP($A467,CAPTURE_DATA!$P$4:$AC$500,14,FALSE),"")</f>
        <v/>
      </c>
      <c r="L467" s="182" t="str">
        <f>IF($B467="","",(IFERROR(VLOOKUP($B467,ROOST_SITE_INFO!$B$3:$S$501,3,FALSE),"")))</f>
        <v/>
      </c>
      <c r="M467" s="182" t="str">
        <f>IF($B467="","",(IFERROR(VLOOKUP($B467,ROOST_SITE_INFO!$B$3:$S$501,4,FALSE),"")))</f>
        <v/>
      </c>
      <c r="N467" s="182" t="str">
        <f>IF($B467="","",(IFERROR(VLOOKUP($B467,ROOST_SITE_INFO!$B$3:$S$501,5,FALSE),"")))</f>
        <v/>
      </c>
      <c r="O467" s="182" t="str">
        <f>IF($B467="","",(IFERROR(VLOOKUP($B467,ROOST_SITE_INFO!$B$3:$S$501,6,FALSE),"")))</f>
        <v/>
      </c>
      <c r="P467" s="182" t="str">
        <f>IF($B467="","",(IFERROR(VLOOKUP($B467,ROOST_SITE_INFO!$B$3:$S$501,7,FALSE),"")))</f>
        <v/>
      </c>
      <c r="Q467" s="182" t="str">
        <f>IF($B467="","",(IFERROR(VLOOKUP($B467,ROOST_SITE_INFO!$B$3:$S$501,8,FALSE),"")))</f>
        <v/>
      </c>
      <c r="R467" s="182" t="str">
        <f>IF($B467="","",(IFERROR(VLOOKUP($B467,ROOST_SITE_INFO!$B$3:$S$501,9,FALSE),"")))</f>
        <v/>
      </c>
      <c r="S467" s="182" t="str">
        <f>IF($B467="","",(IFERROR(VLOOKUP($B467,ROOST_SITE_INFO!$B$3:$S$501,10,FALSE),"")))</f>
        <v/>
      </c>
      <c r="T467" s="182" t="str">
        <f>IF($B467="","",(IFERROR(VLOOKUP($B467,ROOST_SITE_INFO!$B$3:$S$501,11,FALSE),"")))</f>
        <v/>
      </c>
      <c r="U467" s="182" t="str">
        <f>IF($B467="","",(IFERROR(VLOOKUP($B467,ROOST_SITE_INFO!$B$3:$S$501,12,FALSE),"")))</f>
        <v/>
      </c>
      <c r="V467" s="182" t="str">
        <f>IF($B467="","",(IFERROR(VLOOKUP($B467,ROOST_SITE_INFO!$B$3:$S$501,13,FALSE),"")))</f>
        <v/>
      </c>
      <c r="W467" s="182" t="str">
        <f>IF($B467="","",(IFERROR(VLOOKUP($B467,ROOST_SITE_INFO!$B$3:$S$501,14,FALSE),"")))</f>
        <v/>
      </c>
      <c r="X467" s="182" t="str">
        <f>IF($B467="","",(IFERROR(VLOOKUP($B467,ROOST_SITE_INFO!$B$3:$S$501,15,FALSE),"")))</f>
        <v/>
      </c>
      <c r="Y467" s="182" t="str">
        <f>IF($B467="","",(IFERROR(VLOOKUP($B467,ROOST_SITE_INFO!$B$3:$S$501,16,FALSE),"")))</f>
        <v/>
      </c>
      <c r="Z467" s="182" t="str">
        <f>IF($B467="","",(IFERROR(VLOOKUP($B467,ROOST_SITE_INFO!$B$3:$S$501,17,FALSE),"")))</f>
        <v/>
      </c>
      <c r="AA467" s="182" t="str">
        <f>IF($B467="","",(IFERROR(VLOOKUP($B467,ROOST_SITE_INFO!$B$3:$S$501,18,FALSE),"")))</f>
        <v/>
      </c>
    </row>
    <row r="468" spans="1:27" x14ac:dyDescent="0.25">
      <c r="A468" s="180" t="str">
        <f>IF(ROOST_COUNT!B467=0,"",ROOST_COUNT!B467)</f>
        <v/>
      </c>
      <c r="B468" s="180" t="str">
        <f>IF(ROOST_COUNT!D467=0,"",ROOST_COUNT!D467)</f>
        <v/>
      </c>
      <c r="C468" s="180" t="str">
        <f>IF(ROOST_COUNT!C467=0,"",ROOST_COUNT!C467)</f>
        <v/>
      </c>
      <c r="D468" s="180" t="str">
        <f>IF(ROOST_COUNT!E467=0,"",ROOST_COUNT!E467)</f>
        <v/>
      </c>
      <c r="E468" s="181" t="str">
        <f>IF(ROOST_COUNT!F467=0,"",ROOST_COUNT!F467)</f>
        <v/>
      </c>
      <c r="F468" s="181" t="str">
        <f>IF(ROOST_COUNT!A467=0,"",ROOST_COUNT!A467)</f>
        <v/>
      </c>
      <c r="G468" s="182" t="str">
        <f>IF(ROOST_COUNT!G467=0,"",ROOST_COUNT!G467)</f>
        <v/>
      </c>
      <c r="H468" s="181" t="str">
        <f>IFERROR(VLOOKUP($A468,CAPTURE_DATA!$P$4:$T$500,3,FALSE),"")</f>
        <v/>
      </c>
      <c r="I468" s="181" t="str">
        <f>IFERROR(VLOOKUP($A468,CAPTURE_DATA!$P$4:$T$500,4,FALSE),"")</f>
        <v/>
      </c>
      <c r="J468" s="181" t="str">
        <f>IFERROR(VLOOKUP($A468,CAPTURE_DATA!$P$4:$T$500,5,FALSE),"")</f>
        <v/>
      </c>
      <c r="K468" s="181" t="str">
        <f>IFERROR(VLOOKUP($A468,CAPTURE_DATA!$P$4:$AC$500,14,FALSE),"")</f>
        <v/>
      </c>
      <c r="L468" s="182" t="str">
        <f>IF($B468="","",(IFERROR(VLOOKUP($B468,ROOST_SITE_INFO!$B$3:$S$501,3,FALSE),"")))</f>
        <v/>
      </c>
      <c r="M468" s="182" t="str">
        <f>IF($B468="","",(IFERROR(VLOOKUP($B468,ROOST_SITE_INFO!$B$3:$S$501,4,FALSE),"")))</f>
        <v/>
      </c>
      <c r="N468" s="182" t="str">
        <f>IF($B468="","",(IFERROR(VLOOKUP($B468,ROOST_SITE_INFO!$B$3:$S$501,5,FALSE),"")))</f>
        <v/>
      </c>
      <c r="O468" s="182" t="str">
        <f>IF($B468="","",(IFERROR(VLOOKUP($B468,ROOST_SITE_INFO!$B$3:$S$501,6,FALSE),"")))</f>
        <v/>
      </c>
      <c r="P468" s="182" t="str">
        <f>IF($B468="","",(IFERROR(VLOOKUP($B468,ROOST_SITE_INFO!$B$3:$S$501,7,FALSE),"")))</f>
        <v/>
      </c>
      <c r="Q468" s="182" t="str">
        <f>IF($B468="","",(IFERROR(VLOOKUP($B468,ROOST_SITE_INFO!$B$3:$S$501,8,FALSE),"")))</f>
        <v/>
      </c>
      <c r="R468" s="182" t="str">
        <f>IF($B468="","",(IFERROR(VLOOKUP($B468,ROOST_SITE_INFO!$B$3:$S$501,9,FALSE),"")))</f>
        <v/>
      </c>
      <c r="S468" s="182" t="str">
        <f>IF($B468="","",(IFERROR(VLOOKUP($B468,ROOST_SITE_INFO!$B$3:$S$501,10,FALSE),"")))</f>
        <v/>
      </c>
      <c r="T468" s="182" t="str">
        <f>IF($B468="","",(IFERROR(VLOOKUP($B468,ROOST_SITE_INFO!$B$3:$S$501,11,FALSE),"")))</f>
        <v/>
      </c>
      <c r="U468" s="182" t="str">
        <f>IF($B468="","",(IFERROR(VLOOKUP($B468,ROOST_SITE_INFO!$B$3:$S$501,12,FALSE),"")))</f>
        <v/>
      </c>
      <c r="V468" s="182" t="str">
        <f>IF($B468="","",(IFERROR(VLOOKUP($B468,ROOST_SITE_INFO!$B$3:$S$501,13,FALSE),"")))</f>
        <v/>
      </c>
      <c r="W468" s="182" t="str">
        <f>IF($B468="","",(IFERROR(VLOOKUP($B468,ROOST_SITE_INFO!$B$3:$S$501,14,FALSE),"")))</f>
        <v/>
      </c>
      <c r="X468" s="182" t="str">
        <f>IF($B468="","",(IFERROR(VLOOKUP($B468,ROOST_SITE_INFO!$B$3:$S$501,15,FALSE),"")))</f>
        <v/>
      </c>
      <c r="Y468" s="182" t="str">
        <f>IF($B468="","",(IFERROR(VLOOKUP($B468,ROOST_SITE_INFO!$B$3:$S$501,16,FALSE),"")))</f>
        <v/>
      </c>
      <c r="Z468" s="182" t="str">
        <f>IF($B468="","",(IFERROR(VLOOKUP($B468,ROOST_SITE_INFO!$B$3:$S$501,17,FALSE),"")))</f>
        <v/>
      </c>
      <c r="AA468" s="182" t="str">
        <f>IF($B468="","",(IFERROR(VLOOKUP($B468,ROOST_SITE_INFO!$B$3:$S$501,18,FALSE),"")))</f>
        <v/>
      </c>
    </row>
    <row r="469" spans="1:27" x14ac:dyDescent="0.25">
      <c r="A469" s="180" t="str">
        <f>IF(ROOST_COUNT!B468=0,"",ROOST_COUNT!B468)</f>
        <v/>
      </c>
      <c r="B469" s="180" t="str">
        <f>IF(ROOST_COUNT!D468=0,"",ROOST_COUNT!D468)</f>
        <v/>
      </c>
      <c r="C469" s="180" t="str">
        <f>IF(ROOST_COUNT!C468=0,"",ROOST_COUNT!C468)</f>
        <v/>
      </c>
      <c r="D469" s="180" t="str">
        <f>IF(ROOST_COUNT!E468=0,"",ROOST_COUNT!E468)</f>
        <v/>
      </c>
      <c r="E469" s="181" t="str">
        <f>IF(ROOST_COUNT!F468=0,"",ROOST_COUNT!F468)</f>
        <v/>
      </c>
      <c r="F469" s="181" t="str">
        <f>IF(ROOST_COUNT!A468=0,"",ROOST_COUNT!A468)</f>
        <v/>
      </c>
      <c r="G469" s="182" t="str">
        <f>IF(ROOST_COUNT!G468=0,"",ROOST_COUNT!G468)</f>
        <v/>
      </c>
      <c r="H469" s="181" t="str">
        <f>IFERROR(VLOOKUP($A469,CAPTURE_DATA!$P$4:$T$500,3,FALSE),"")</f>
        <v/>
      </c>
      <c r="I469" s="181" t="str">
        <f>IFERROR(VLOOKUP($A469,CAPTURE_DATA!$P$4:$T$500,4,FALSE),"")</f>
        <v/>
      </c>
      <c r="J469" s="181" t="str">
        <f>IFERROR(VLOOKUP($A469,CAPTURE_DATA!$P$4:$T$500,5,FALSE),"")</f>
        <v/>
      </c>
      <c r="K469" s="181" t="str">
        <f>IFERROR(VLOOKUP($A469,CAPTURE_DATA!$P$4:$AC$500,14,FALSE),"")</f>
        <v/>
      </c>
      <c r="L469" s="182" t="str">
        <f>IF($B469="","",(IFERROR(VLOOKUP($B469,ROOST_SITE_INFO!$B$3:$S$501,3,FALSE),"")))</f>
        <v/>
      </c>
      <c r="M469" s="182" t="str">
        <f>IF($B469="","",(IFERROR(VLOOKUP($B469,ROOST_SITE_INFO!$B$3:$S$501,4,FALSE),"")))</f>
        <v/>
      </c>
      <c r="N469" s="182" t="str">
        <f>IF($B469="","",(IFERROR(VLOOKUP($B469,ROOST_SITE_INFO!$B$3:$S$501,5,FALSE),"")))</f>
        <v/>
      </c>
      <c r="O469" s="182" t="str">
        <f>IF($B469="","",(IFERROR(VLOOKUP($B469,ROOST_SITE_INFO!$B$3:$S$501,6,FALSE),"")))</f>
        <v/>
      </c>
      <c r="P469" s="182" t="str">
        <f>IF($B469="","",(IFERROR(VLOOKUP($B469,ROOST_SITE_INFO!$B$3:$S$501,7,FALSE),"")))</f>
        <v/>
      </c>
      <c r="Q469" s="182" t="str">
        <f>IF($B469="","",(IFERROR(VLOOKUP($B469,ROOST_SITE_INFO!$B$3:$S$501,8,FALSE),"")))</f>
        <v/>
      </c>
      <c r="R469" s="182" t="str">
        <f>IF($B469="","",(IFERROR(VLOOKUP($B469,ROOST_SITE_INFO!$B$3:$S$501,9,FALSE),"")))</f>
        <v/>
      </c>
      <c r="S469" s="182" t="str">
        <f>IF($B469="","",(IFERROR(VLOOKUP($B469,ROOST_SITE_INFO!$B$3:$S$501,10,FALSE),"")))</f>
        <v/>
      </c>
      <c r="T469" s="182" t="str">
        <f>IF($B469="","",(IFERROR(VLOOKUP($B469,ROOST_SITE_INFO!$B$3:$S$501,11,FALSE),"")))</f>
        <v/>
      </c>
      <c r="U469" s="182" t="str">
        <f>IF($B469="","",(IFERROR(VLOOKUP($B469,ROOST_SITE_INFO!$B$3:$S$501,12,FALSE),"")))</f>
        <v/>
      </c>
      <c r="V469" s="182" t="str">
        <f>IF($B469="","",(IFERROR(VLOOKUP($B469,ROOST_SITE_INFO!$B$3:$S$501,13,FALSE),"")))</f>
        <v/>
      </c>
      <c r="W469" s="182" t="str">
        <f>IF($B469="","",(IFERROR(VLOOKUP($B469,ROOST_SITE_INFO!$B$3:$S$501,14,FALSE),"")))</f>
        <v/>
      </c>
      <c r="X469" s="182" t="str">
        <f>IF($B469="","",(IFERROR(VLOOKUP($B469,ROOST_SITE_INFO!$B$3:$S$501,15,FALSE),"")))</f>
        <v/>
      </c>
      <c r="Y469" s="182" t="str">
        <f>IF($B469="","",(IFERROR(VLOOKUP($B469,ROOST_SITE_INFO!$B$3:$S$501,16,FALSE),"")))</f>
        <v/>
      </c>
      <c r="Z469" s="182" t="str">
        <f>IF($B469="","",(IFERROR(VLOOKUP($B469,ROOST_SITE_INFO!$B$3:$S$501,17,FALSE),"")))</f>
        <v/>
      </c>
      <c r="AA469" s="182" t="str">
        <f>IF($B469="","",(IFERROR(VLOOKUP($B469,ROOST_SITE_INFO!$B$3:$S$501,18,FALSE),"")))</f>
        <v/>
      </c>
    </row>
    <row r="470" spans="1:27" x14ac:dyDescent="0.25">
      <c r="A470" s="180" t="str">
        <f>IF(ROOST_COUNT!B469=0,"",ROOST_COUNT!B469)</f>
        <v/>
      </c>
      <c r="B470" s="180" t="str">
        <f>IF(ROOST_COUNT!D469=0,"",ROOST_COUNT!D469)</f>
        <v/>
      </c>
      <c r="C470" s="180" t="str">
        <f>IF(ROOST_COUNT!C469=0,"",ROOST_COUNT!C469)</f>
        <v/>
      </c>
      <c r="D470" s="180" t="str">
        <f>IF(ROOST_COUNT!E469=0,"",ROOST_COUNT!E469)</f>
        <v/>
      </c>
      <c r="E470" s="181" t="str">
        <f>IF(ROOST_COUNT!F469=0,"",ROOST_COUNT!F469)</f>
        <v/>
      </c>
      <c r="F470" s="181" t="str">
        <f>IF(ROOST_COUNT!A469=0,"",ROOST_COUNT!A469)</f>
        <v/>
      </c>
      <c r="G470" s="182" t="str">
        <f>IF(ROOST_COUNT!G469=0,"",ROOST_COUNT!G469)</f>
        <v/>
      </c>
      <c r="H470" s="181" t="str">
        <f>IFERROR(VLOOKUP($A470,CAPTURE_DATA!$P$4:$T$500,3,FALSE),"")</f>
        <v/>
      </c>
      <c r="I470" s="181" t="str">
        <f>IFERROR(VLOOKUP($A470,CAPTURE_DATA!$P$4:$T$500,4,FALSE),"")</f>
        <v/>
      </c>
      <c r="J470" s="181" t="str">
        <f>IFERROR(VLOOKUP($A470,CAPTURE_DATA!$P$4:$T$500,5,FALSE),"")</f>
        <v/>
      </c>
      <c r="K470" s="181" t="str">
        <f>IFERROR(VLOOKUP($A470,CAPTURE_DATA!$P$4:$AC$500,14,FALSE),"")</f>
        <v/>
      </c>
      <c r="L470" s="182" t="str">
        <f>IF($B470="","",(IFERROR(VLOOKUP($B470,ROOST_SITE_INFO!$B$3:$S$501,3,FALSE),"")))</f>
        <v/>
      </c>
      <c r="M470" s="182" t="str">
        <f>IF($B470="","",(IFERROR(VLOOKUP($B470,ROOST_SITE_INFO!$B$3:$S$501,4,FALSE),"")))</f>
        <v/>
      </c>
      <c r="N470" s="182" t="str">
        <f>IF($B470="","",(IFERROR(VLOOKUP($B470,ROOST_SITE_INFO!$B$3:$S$501,5,FALSE),"")))</f>
        <v/>
      </c>
      <c r="O470" s="182" t="str">
        <f>IF($B470="","",(IFERROR(VLOOKUP($B470,ROOST_SITE_INFO!$B$3:$S$501,6,FALSE),"")))</f>
        <v/>
      </c>
      <c r="P470" s="182" t="str">
        <f>IF($B470="","",(IFERROR(VLOOKUP($B470,ROOST_SITE_INFO!$B$3:$S$501,7,FALSE),"")))</f>
        <v/>
      </c>
      <c r="Q470" s="182" t="str">
        <f>IF($B470="","",(IFERROR(VLOOKUP($B470,ROOST_SITE_INFO!$B$3:$S$501,8,FALSE),"")))</f>
        <v/>
      </c>
      <c r="R470" s="182" t="str">
        <f>IF($B470="","",(IFERROR(VLOOKUP($B470,ROOST_SITE_INFO!$B$3:$S$501,9,FALSE),"")))</f>
        <v/>
      </c>
      <c r="S470" s="182" t="str">
        <f>IF($B470="","",(IFERROR(VLOOKUP($B470,ROOST_SITE_INFO!$B$3:$S$501,10,FALSE),"")))</f>
        <v/>
      </c>
      <c r="T470" s="182" t="str">
        <f>IF($B470="","",(IFERROR(VLOOKUP($B470,ROOST_SITE_INFO!$B$3:$S$501,11,FALSE),"")))</f>
        <v/>
      </c>
      <c r="U470" s="182" t="str">
        <f>IF($B470="","",(IFERROR(VLOOKUP($B470,ROOST_SITE_INFO!$B$3:$S$501,12,FALSE),"")))</f>
        <v/>
      </c>
      <c r="V470" s="182" t="str">
        <f>IF($B470="","",(IFERROR(VLOOKUP($B470,ROOST_SITE_INFO!$B$3:$S$501,13,FALSE),"")))</f>
        <v/>
      </c>
      <c r="W470" s="182" t="str">
        <f>IF($B470="","",(IFERROR(VLOOKUP($B470,ROOST_SITE_INFO!$B$3:$S$501,14,FALSE),"")))</f>
        <v/>
      </c>
      <c r="X470" s="182" t="str">
        <f>IF($B470="","",(IFERROR(VLOOKUP($B470,ROOST_SITE_INFO!$B$3:$S$501,15,FALSE),"")))</f>
        <v/>
      </c>
      <c r="Y470" s="182" t="str">
        <f>IF($B470="","",(IFERROR(VLOOKUP($B470,ROOST_SITE_INFO!$B$3:$S$501,16,FALSE),"")))</f>
        <v/>
      </c>
      <c r="Z470" s="182" t="str">
        <f>IF($B470="","",(IFERROR(VLOOKUP($B470,ROOST_SITE_INFO!$B$3:$S$501,17,FALSE),"")))</f>
        <v/>
      </c>
      <c r="AA470" s="182" t="str">
        <f>IF($B470="","",(IFERROR(VLOOKUP($B470,ROOST_SITE_INFO!$B$3:$S$501,18,FALSE),"")))</f>
        <v/>
      </c>
    </row>
    <row r="471" spans="1:27" x14ac:dyDescent="0.25">
      <c r="A471" s="180" t="str">
        <f>IF(ROOST_COUNT!B470=0,"",ROOST_COUNT!B470)</f>
        <v/>
      </c>
      <c r="B471" s="180" t="str">
        <f>IF(ROOST_COUNT!D470=0,"",ROOST_COUNT!D470)</f>
        <v/>
      </c>
      <c r="C471" s="180" t="str">
        <f>IF(ROOST_COUNT!C470=0,"",ROOST_COUNT!C470)</f>
        <v/>
      </c>
      <c r="D471" s="180" t="str">
        <f>IF(ROOST_COUNT!E470=0,"",ROOST_COUNT!E470)</f>
        <v/>
      </c>
      <c r="E471" s="181" t="str">
        <f>IF(ROOST_COUNT!F470=0,"",ROOST_COUNT!F470)</f>
        <v/>
      </c>
      <c r="F471" s="181" t="str">
        <f>IF(ROOST_COUNT!A470=0,"",ROOST_COUNT!A470)</f>
        <v/>
      </c>
      <c r="G471" s="182" t="str">
        <f>IF(ROOST_COUNT!G470=0,"",ROOST_COUNT!G470)</f>
        <v/>
      </c>
      <c r="H471" s="181" t="str">
        <f>IFERROR(VLOOKUP($A471,CAPTURE_DATA!$P$4:$T$500,3,FALSE),"")</f>
        <v/>
      </c>
      <c r="I471" s="181" t="str">
        <f>IFERROR(VLOOKUP($A471,CAPTURE_DATA!$P$4:$T$500,4,FALSE),"")</f>
        <v/>
      </c>
      <c r="J471" s="181" t="str">
        <f>IFERROR(VLOOKUP($A471,CAPTURE_DATA!$P$4:$T$500,5,FALSE),"")</f>
        <v/>
      </c>
      <c r="K471" s="181" t="str">
        <f>IFERROR(VLOOKUP($A471,CAPTURE_DATA!$P$4:$AC$500,14,FALSE),"")</f>
        <v/>
      </c>
      <c r="L471" s="182" t="str">
        <f>IF($B471="","",(IFERROR(VLOOKUP($B471,ROOST_SITE_INFO!$B$3:$S$501,3,FALSE),"")))</f>
        <v/>
      </c>
      <c r="M471" s="182" t="str">
        <f>IF($B471="","",(IFERROR(VLOOKUP($B471,ROOST_SITE_INFO!$B$3:$S$501,4,FALSE),"")))</f>
        <v/>
      </c>
      <c r="N471" s="182" t="str">
        <f>IF($B471="","",(IFERROR(VLOOKUP($B471,ROOST_SITE_INFO!$B$3:$S$501,5,FALSE),"")))</f>
        <v/>
      </c>
      <c r="O471" s="182" t="str">
        <f>IF($B471="","",(IFERROR(VLOOKUP($B471,ROOST_SITE_INFO!$B$3:$S$501,6,FALSE),"")))</f>
        <v/>
      </c>
      <c r="P471" s="182" t="str">
        <f>IF($B471="","",(IFERROR(VLOOKUP($B471,ROOST_SITE_INFO!$B$3:$S$501,7,FALSE),"")))</f>
        <v/>
      </c>
      <c r="Q471" s="182" t="str">
        <f>IF($B471="","",(IFERROR(VLOOKUP($B471,ROOST_SITE_INFO!$B$3:$S$501,8,FALSE),"")))</f>
        <v/>
      </c>
      <c r="R471" s="182" t="str">
        <f>IF($B471="","",(IFERROR(VLOOKUP($B471,ROOST_SITE_INFO!$B$3:$S$501,9,FALSE),"")))</f>
        <v/>
      </c>
      <c r="S471" s="182" t="str">
        <f>IF($B471="","",(IFERROR(VLOOKUP($B471,ROOST_SITE_INFO!$B$3:$S$501,10,FALSE),"")))</f>
        <v/>
      </c>
      <c r="T471" s="182" t="str">
        <f>IF($B471="","",(IFERROR(VLOOKUP($B471,ROOST_SITE_INFO!$B$3:$S$501,11,FALSE),"")))</f>
        <v/>
      </c>
      <c r="U471" s="182" t="str">
        <f>IF($B471="","",(IFERROR(VLOOKUP($B471,ROOST_SITE_INFO!$B$3:$S$501,12,FALSE),"")))</f>
        <v/>
      </c>
      <c r="V471" s="182" t="str">
        <f>IF($B471="","",(IFERROR(VLOOKUP($B471,ROOST_SITE_INFO!$B$3:$S$501,13,FALSE),"")))</f>
        <v/>
      </c>
      <c r="W471" s="182" t="str">
        <f>IF($B471="","",(IFERROR(VLOOKUP($B471,ROOST_SITE_INFO!$B$3:$S$501,14,FALSE),"")))</f>
        <v/>
      </c>
      <c r="X471" s="182" t="str">
        <f>IF($B471="","",(IFERROR(VLOOKUP($B471,ROOST_SITE_INFO!$B$3:$S$501,15,FALSE),"")))</f>
        <v/>
      </c>
      <c r="Y471" s="182" t="str">
        <f>IF($B471="","",(IFERROR(VLOOKUP($B471,ROOST_SITE_INFO!$B$3:$S$501,16,FALSE),"")))</f>
        <v/>
      </c>
      <c r="Z471" s="182" t="str">
        <f>IF($B471="","",(IFERROR(VLOOKUP($B471,ROOST_SITE_INFO!$B$3:$S$501,17,FALSE),"")))</f>
        <v/>
      </c>
      <c r="AA471" s="182" t="str">
        <f>IF($B471="","",(IFERROR(VLOOKUP($B471,ROOST_SITE_INFO!$B$3:$S$501,18,FALSE),"")))</f>
        <v/>
      </c>
    </row>
    <row r="472" spans="1:27" x14ac:dyDescent="0.25">
      <c r="A472" s="180" t="str">
        <f>IF(ROOST_COUNT!B471=0,"",ROOST_COUNT!B471)</f>
        <v/>
      </c>
      <c r="B472" s="180" t="str">
        <f>IF(ROOST_COUNT!D471=0,"",ROOST_COUNT!D471)</f>
        <v/>
      </c>
      <c r="C472" s="180" t="str">
        <f>IF(ROOST_COUNT!C471=0,"",ROOST_COUNT!C471)</f>
        <v/>
      </c>
      <c r="D472" s="180" t="str">
        <f>IF(ROOST_COUNT!E471=0,"",ROOST_COUNT!E471)</f>
        <v/>
      </c>
      <c r="E472" s="181" t="str">
        <f>IF(ROOST_COUNT!F471=0,"",ROOST_COUNT!F471)</f>
        <v/>
      </c>
      <c r="F472" s="181" t="str">
        <f>IF(ROOST_COUNT!A471=0,"",ROOST_COUNT!A471)</f>
        <v/>
      </c>
      <c r="G472" s="182" t="str">
        <f>IF(ROOST_COUNT!G471=0,"",ROOST_COUNT!G471)</f>
        <v/>
      </c>
      <c r="H472" s="181" t="str">
        <f>IFERROR(VLOOKUP($A472,CAPTURE_DATA!$P$4:$T$500,3,FALSE),"")</f>
        <v/>
      </c>
      <c r="I472" s="181" t="str">
        <f>IFERROR(VLOOKUP($A472,CAPTURE_DATA!$P$4:$T$500,4,FALSE),"")</f>
        <v/>
      </c>
      <c r="J472" s="181" t="str">
        <f>IFERROR(VLOOKUP($A472,CAPTURE_DATA!$P$4:$T$500,5,FALSE),"")</f>
        <v/>
      </c>
      <c r="K472" s="181" t="str">
        <f>IFERROR(VLOOKUP($A472,CAPTURE_DATA!$P$4:$AC$500,14,FALSE),"")</f>
        <v/>
      </c>
      <c r="L472" s="182" t="str">
        <f>IF($B472="","",(IFERROR(VLOOKUP($B472,ROOST_SITE_INFO!$B$3:$S$501,3,FALSE),"")))</f>
        <v/>
      </c>
      <c r="M472" s="182" t="str">
        <f>IF($B472="","",(IFERROR(VLOOKUP($B472,ROOST_SITE_INFO!$B$3:$S$501,4,FALSE),"")))</f>
        <v/>
      </c>
      <c r="N472" s="182" t="str">
        <f>IF($B472="","",(IFERROR(VLOOKUP($B472,ROOST_SITE_INFO!$B$3:$S$501,5,FALSE),"")))</f>
        <v/>
      </c>
      <c r="O472" s="182" t="str">
        <f>IF($B472="","",(IFERROR(VLOOKUP($B472,ROOST_SITE_INFO!$B$3:$S$501,6,FALSE),"")))</f>
        <v/>
      </c>
      <c r="P472" s="182" t="str">
        <f>IF($B472="","",(IFERROR(VLOOKUP($B472,ROOST_SITE_INFO!$B$3:$S$501,7,FALSE),"")))</f>
        <v/>
      </c>
      <c r="Q472" s="182" t="str">
        <f>IF($B472="","",(IFERROR(VLOOKUP($B472,ROOST_SITE_INFO!$B$3:$S$501,8,FALSE),"")))</f>
        <v/>
      </c>
      <c r="R472" s="182" t="str">
        <f>IF($B472="","",(IFERROR(VLOOKUP($B472,ROOST_SITE_INFO!$B$3:$S$501,9,FALSE),"")))</f>
        <v/>
      </c>
      <c r="S472" s="182" t="str">
        <f>IF($B472="","",(IFERROR(VLOOKUP($B472,ROOST_SITE_INFO!$B$3:$S$501,10,FALSE),"")))</f>
        <v/>
      </c>
      <c r="T472" s="182" t="str">
        <f>IF($B472="","",(IFERROR(VLOOKUP($B472,ROOST_SITE_INFO!$B$3:$S$501,11,FALSE),"")))</f>
        <v/>
      </c>
      <c r="U472" s="182" t="str">
        <f>IF($B472="","",(IFERROR(VLOOKUP($B472,ROOST_SITE_INFO!$B$3:$S$501,12,FALSE),"")))</f>
        <v/>
      </c>
      <c r="V472" s="182" t="str">
        <f>IF($B472="","",(IFERROR(VLOOKUP($B472,ROOST_SITE_INFO!$B$3:$S$501,13,FALSE),"")))</f>
        <v/>
      </c>
      <c r="W472" s="182" t="str">
        <f>IF($B472="","",(IFERROR(VLOOKUP($B472,ROOST_SITE_INFO!$B$3:$S$501,14,FALSE),"")))</f>
        <v/>
      </c>
      <c r="X472" s="182" t="str">
        <f>IF($B472="","",(IFERROR(VLOOKUP($B472,ROOST_SITE_INFO!$B$3:$S$501,15,FALSE),"")))</f>
        <v/>
      </c>
      <c r="Y472" s="182" t="str">
        <f>IF($B472="","",(IFERROR(VLOOKUP($B472,ROOST_SITE_INFO!$B$3:$S$501,16,FALSE),"")))</f>
        <v/>
      </c>
      <c r="Z472" s="182" t="str">
        <f>IF($B472="","",(IFERROR(VLOOKUP($B472,ROOST_SITE_INFO!$B$3:$S$501,17,FALSE),"")))</f>
        <v/>
      </c>
      <c r="AA472" s="182" t="str">
        <f>IF($B472="","",(IFERROR(VLOOKUP($B472,ROOST_SITE_INFO!$B$3:$S$501,18,FALSE),"")))</f>
        <v/>
      </c>
    </row>
    <row r="473" spans="1:27" x14ac:dyDescent="0.25">
      <c r="A473" s="180" t="str">
        <f>IF(ROOST_COUNT!B472=0,"",ROOST_COUNT!B472)</f>
        <v/>
      </c>
      <c r="B473" s="180" t="str">
        <f>IF(ROOST_COUNT!D472=0,"",ROOST_COUNT!D472)</f>
        <v/>
      </c>
      <c r="C473" s="180" t="str">
        <f>IF(ROOST_COUNT!C472=0,"",ROOST_COUNT!C472)</f>
        <v/>
      </c>
      <c r="D473" s="180" t="str">
        <f>IF(ROOST_COUNT!E472=0,"",ROOST_COUNT!E472)</f>
        <v/>
      </c>
      <c r="E473" s="181" t="str">
        <f>IF(ROOST_COUNT!F472=0,"",ROOST_COUNT!F472)</f>
        <v/>
      </c>
      <c r="F473" s="181" t="str">
        <f>IF(ROOST_COUNT!A472=0,"",ROOST_COUNT!A472)</f>
        <v/>
      </c>
      <c r="G473" s="182" t="str">
        <f>IF(ROOST_COUNT!G472=0,"",ROOST_COUNT!G472)</f>
        <v/>
      </c>
      <c r="H473" s="181" t="str">
        <f>IFERROR(VLOOKUP($A473,CAPTURE_DATA!$P$4:$T$500,3,FALSE),"")</f>
        <v/>
      </c>
      <c r="I473" s="181" t="str">
        <f>IFERROR(VLOOKUP($A473,CAPTURE_DATA!$P$4:$T$500,4,FALSE),"")</f>
        <v/>
      </c>
      <c r="J473" s="181" t="str">
        <f>IFERROR(VLOOKUP($A473,CAPTURE_DATA!$P$4:$T$500,5,FALSE),"")</f>
        <v/>
      </c>
      <c r="K473" s="181" t="str">
        <f>IFERROR(VLOOKUP($A473,CAPTURE_DATA!$P$4:$AC$500,14,FALSE),"")</f>
        <v/>
      </c>
      <c r="L473" s="182" t="str">
        <f>IF($B473="","",(IFERROR(VLOOKUP($B473,ROOST_SITE_INFO!$B$3:$S$501,3,FALSE),"")))</f>
        <v/>
      </c>
      <c r="M473" s="182" t="str">
        <f>IF($B473="","",(IFERROR(VLOOKUP($B473,ROOST_SITE_INFO!$B$3:$S$501,4,FALSE),"")))</f>
        <v/>
      </c>
      <c r="N473" s="182" t="str">
        <f>IF($B473="","",(IFERROR(VLOOKUP($B473,ROOST_SITE_INFO!$B$3:$S$501,5,FALSE),"")))</f>
        <v/>
      </c>
      <c r="O473" s="182" t="str">
        <f>IF($B473="","",(IFERROR(VLOOKUP($B473,ROOST_SITE_INFO!$B$3:$S$501,6,FALSE),"")))</f>
        <v/>
      </c>
      <c r="P473" s="182" t="str">
        <f>IF($B473="","",(IFERROR(VLOOKUP($B473,ROOST_SITE_INFO!$B$3:$S$501,7,FALSE),"")))</f>
        <v/>
      </c>
      <c r="Q473" s="182" t="str">
        <f>IF($B473="","",(IFERROR(VLOOKUP($B473,ROOST_SITE_INFO!$B$3:$S$501,8,FALSE),"")))</f>
        <v/>
      </c>
      <c r="R473" s="182" t="str">
        <f>IF($B473="","",(IFERROR(VLOOKUP($B473,ROOST_SITE_INFO!$B$3:$S$501,9,FALSE),"")))</f>
        <v/>
      </c>
      <c r="S473" s="182" t="str">
        <f>IF($B473="","",(IFERROR(VLOOKUP($B473,ROOST_SITE_INFO!$B$3:$S$501,10,FALSE),"")))</f>
        <v/>
      </c>
      <c r="T473" s="182" t="str">
        <f>IF($B473="","",(IFERROR(VLOOKUP($B473,ROOST_SITE_INFO!$B$3:$S$501,11,FALSE),"")))</f>
        <v/>
      </c>
      <c r="U473" s="182" t="str">
        <f>IF($B473="","",(IFERROR(VLOOKUP($B473,ROOST_SITE_INFO!$B$3:$S$501,12,FALSE),"")))</f>
        <v/>
      </c>
      <c r="V473" s="182" t="str">
        <f>IF($B473="","",(IFERROR(VLOOKUP($B473,ROOST_SITE_INFO!$B$3:$S$501,13,FALSE),"")))</f>
        <v/>
      </c>
      <c r="W473" s="182" t="str">
        <f>IF($B473="","",(IFERROR(VLOOKUP($B473,ROOST_SITE_INFO!$B$3:$S$501,14,FALSE),"")))</f>
        <v/>
      </c>
      <c r="X473" s="182" t="str">
        <f>IF($B473="","",(IFERROR(VLOOKUP($B473,ROOST_SITE_INFO!$B$3:$S$501,15,FALSE),"")))</f>
        <v/>
      </c>
      <c r="Y473" s="182" t="str">
        <f>IF($B473="","",(IFERROR(VLOOKUP($B473,ROOST_SITE_INFO!$B$3:$S$501,16,FALSE),"")))</f>
        <v/>
      </c>
      <c r="Z473" s="182" t="str">
        <f>IF($B473="","",(IFERROR(VLOOKUP($B473,ROOST_SITE_INFO!$B$3:$S$501,17,FALSE),"")))</f>
        <v/>
      </c>
      <c r="AA473" s="182" t="str">
        <f>IF($B473="","",(IFERROR(VLOOKUP($B473,ROOST_SITE_INFO!$B$3:$S$501,18,FALSE),"")))</f>
        <v/>
      </c>
    </row>
    <row r="474" spans="1:27" x14ac:dyDescent="0.25">
      <c r="A474" s="180" t="str">
        <f>IF(ROOST_COUNT!B473=0,"",ROOST_COUNT!B473)</f>
        <v/>
      </c>
      <c r="B474" s="180" t="str">
        <f>IF(ROOST_COUNT!D473=0,"",ROOST_COUNT!D473)</f>
        <v/>
      </c>
      <c r="C474" s="180" t="str">
        <f>IF(ROOST_COUNT!C473=0,"",ROOST_COUNT!C473)</f>
        <v/>
      </c>
      <c r="D474" s="180" t="str">
        <f>IF(ROOST_COUNT!E473=0,"",ROOST_COUNT!E473)</f>
        <v/>
      </c>
      <c r="E474" s="181" t="str">
        <f>IF(ROOST_COUNT!F473=0,"",ROOST_COUNT!F473)</f>
        <v/>
      </c>
      <c r="F474" s="181" t="str">
        <f>IF(ROOST_COUNT!A473=0,"",ROOST_COUNT!A473)</f>
        <v/>
      </c>
      <c r="G474" s="182" t="str">
        <f>IF(ROOST_COUNT!G473=0,"",ROOST_COUNT!G473)</f>
        <v/>
      </c>
      <c r="H474" s="181" t="str">
        <f>IFERROR(VLOOKUP($A474,CAPTURE_DATA!$P$4:$T$500,3,FALSE),"")</f>
        <v/>
      </c>
      <c r="I474" s="181" t="str">
        <f>IFERROR(VLOOKUP($A474,CAPTURE_DATA!$P$4:$T$500,4,FALSE),"")</f>
        <v/>
      </c>
      <c r="J474" s="181" t="str">
        <f>IFERROR(VLOOKUP($A474,CAPTURE_DATA!$P$4:$T$500,5,FALSE),"")</f>
        <v/>
      </c>
      <c r="K474" s="181" t="str">
        <f>IFERROR(VLOOKUP($A474,CAPTURE_DATA!$P$4:$AC$500,14,FALSE),"")</f>
        <v/>
      </c>
      <c r="L474" s="182" t="str">
        <f>IF($B474="","",(IFERROR(VLOOKUP($B474,ROOST_SITE_INFO!$B$3:$S$501,3,FALSE),"")))</f>
        <v/>
      </c>
      <c r="M474" s="182" t="str">
        <f>IF($B474="","",(IFERROR(VLOOKUP($B474,ROOST_SITE_INFO!$B$3:$S$501,4,FALSE),"")))</f>
        <v/>
      </c>
      <c r="N474" s="182" t="str">
        <f>IF($B474="","",(IFERROR(VLOOKUP($B474,ROOST_SITE_INFO!$B$3:$S$501,5,FALSE),"")))</f>
        <v/>
      </c>
      <c r="O474" s="182" t="str">
        <f>IF($B474="","",(IFERROR(VLOOKUP($B474,ROOST_SITE_INFO!$B$3:$S$501,6,FALSE),"")))</f>
        <v/>
      </c>
      <c r="P474" s="182" t="str">
        <f>IF($B474="","",(IFERROR(VLOOKUP($B474,ROOST_SITE_INFO!$B$3:$S$501,7,FALSE),"")))</f>
        <v/>
      </c>
      <c r="Q474" s="182" t="str">
        <f>IF($B474="","",(IFERROR(VLOOKUP($B474,ROOST_SITE_INFO!$B$3:$S$501,8,FALSE),"")))</f>
        <v/>
      </c>
      <c r="R474" s="182" t="str">
        <f>IF($B474="","",(IFERROR(VLOOKUP($B474,ROOST_SITE_INFO!$B$3:$S$501,9,FALSE),"")))</f>
        <v/>
      </c>
      <c r="S474" s="182" t="str">
        <f>IF($B474="","",(IFERROR(VLOOKUP($B474,ROOST_SITE_INFO!$B$3:$S$501,10,FALSE),"")))</f>
        <v/>
      </c>
      <c r="T474" s="182" t="str">
        <f>IF($B474="","",(IFERROR(VLOOKUP($B474,ROOST_SITE_INFO!$B$3:$S$501,11,FALSE),"")))</f>
        <v/>
      </c>
      <c r="U474" s="182" t="str">
        <f>IF($B474="","",(IFERROR(VLOOKUP($B474,ROOST_SITE_INFO!$B$3:$S$501,12,FALSE),"")))</f>
        <v/>
      </c>
      <c r="V474" s="182" t="str">
        <f>IF($B474="","",(IFERROR(VLOOKUP($B474,ROOST_SITE_INFO!$B$3:$S$501,13,FALSE),"")))</f>
        <v/>
      </c>
      <c r="W474" s="182" t="str">
        <f>IF($B474="","",(IFERROR(VLOOKUP($B474,ROOST_SITE_INFO!$B$3:$S$501,14,FALSE),"")))</f>
        <v/>
      </c>
      <c r="X474" s="182" t="str">
        <f>IF($B474="","",(IFERROR(VLOOKUP($B474,ROOST_SITE_INFO!$B$3:$S$501,15,FALSE),"")))</f>
        <v/>
      </c>
      <c r="Y474" s="182" t="str">
        <f>IF($B474="","",(IFERROR(VLOOKUP($B474,ROOST_SITE_INFO!$B$3:$S$501,16,FALSE),"")))</f>
        <v/>
      </c>
      <c r="Z474" s="182" t="str">
        <f>IF($B474="","",(IFERROR(VLOOKUP($B474,ROOST_SITE_INFO!$B$3:$S$501,17,FALSE),"")))</f>
        <v/>
      </c>
      <c r="AA474" s="182" t="str">
        <f>IF($B474="","",(IFERROR(VLOOKUP($B474,ROOST_SITE_INFO!$B$3:$S$501,18,FALSE),"")))</f>
        <v/>
      </c>
    </row>
    <row r="475" spans="1:27" x14ac:dyDescent="0.25">
      <c r="A475" s="180" t="str">
        <f>IF(ROOST_COUNT!B474=0,"",ROOST_COUNT!B474)</f>
        <v/>
      </c>
      <c r="B475" s="180" t="str">
        <f>IF(ROOST_COUNT!D474=0,"",ROOST_COUNT!D474)</f>
        <v/>
      </c>
      <c r="C475" s="180" t="str">
        <f>IF(ROOST_COUNT!C474=0,"",ROOST_COUNT!C474)</f>
        <v/>
      </c>
      <c r="D475" s="180" t="str">
        <f>IF(ROOST_COUNT!E474=0,"",ROOST_COUNT!E474)</f>
        <v/>
      </c>
      <c r="E475" s="181" t="str">
        <f>IF(ROOST_COUNT!F474=0,"",ROOST_COUNT!F474)</f>
        <v/>
      </c>
      <c r="F475" s="181" t="str">
        <f>IF(ROOST_COUNT!A474=0,"",ROOST_COUNT!A474)</f>
        <v/>
      </c>
      <c r="G475" s="182" t="str">
        <f>IF(ROOST_COUNT!G474=0,"",ROOST_COUNT!G474)</f>
        <v/>
      </c>
      <c r="H475" s="181" t="str">
        <f>IFERROR(VLOOKUP($A475,CAPTURE_DATA!$P$4:$T$500,3,FALSE),"")</f>
        <v/>
      </c>
      <c r="I475" s="181" t="str">
        <f>IFERROR(VLOOKUP($A475,CAPTURE_DATA!$P$4:$T$500,4,FALSE),"")</f>
        <v/>
      </c>
      <c r="J475" s="181" t="str">
        <f>IFERROR(VLOOKUP($A475,CAPTURE_DATA!$P$4:$T$500,5,FALSE),"")</f>
        <v/>
      </c>
      <c r="K475" s="181" t="str">
        <f>IFERROR(VLOOKUP($A475,CAPTURE_DATA!$P$4:$AC$500,14,FALSE),"")</f>
        <v/>
      </c>
      <c r="L475" s="182" t="str">
        <f>IF($B475="","",(IFERROR(VLOOKUP($B475,ROOST_SITE_INFO!$B$3:$S$501,3,FALSE),"")))</f>
        <v/>
      </c>
      <c r="M475" s="182" t="str">
        <f>IF($B475="","",(IFERROR(VLOOKUP($B475,ROOST_SITE_INFO!$B$3:$S$501,4,FALSE),"")))</f>
        <v/>
      </c>
      <c r="N475" s="182" t="str">
        <f>IF($B475="","",(IFERROR(VLOOKUP($B475,ROOST_SITE_INFO!$B$3:$S$501,5,FALSE),"")))</f>
        <v/>
      </c>
      <c r="O475" s="182" t="str">
        <f>IF($B475="","",(IFERROR(VLOOKUP($B475,ROOST_SITE_INFO!$B$3:$S$501,6,FALSE),"")))</f>
        <v/>
      </c>
      <c r="P475" s="182" t="str">
        <f>IF($B475="","",(IFERROR(VLOOKUP($B475,ROOST_SITE_INFO!$B$3:$S$501,7,FALSE),"")))</f>
        <v/>
      </c>
      <c r="Q475" s="182" t="str">
        <f>IF($B475="","",(IFERROR(VLOOKUP($B475,ROOST_SITE_INFO!$B$3:$S$501,8,FALSE),"")))</f>
        <v/>
      </c>
      <c r="R475" s="182" t="str">
        <f>IF($B475="","",(IFERROR(VLOOKUP($B475,ROOST_SITE_INFO!$B$3:$S$501,9,FALSE),"")))</f>
        <v/>
      </c>
      <c r="S475" s="182" t="str">
        <f>IF($B475="","",(IFERROR(VLOOKUP($B475,ROOST_SITE_INFO!$B$3:$S$501,10,FALSE),"")))</f>
        <v/>
      </c>
      <c r="T475" s="182" t="str">
        <f>IF($B475="","",(IFERROR(VLOOKUP($B475,ROOST_SITE_INFO!$B$3:$S$501,11,FALSE),"")))</f>
        <v/>
      </c>
      <c r="U475" s="182" t="str">
        <f>IF($B475="","",(IFERROR(VLOOKUP($B475,ROOST_SITE_INFO!$B$3:$S$501,12,FALSE),"")))</f>
        <v/>
      </c>
      <c r="V475" s="182" t="str">
        <f>IF($B475="","",(IFERROR(VLOOKUP($B475,ROOST_SITE_INFO!$B$3:$S$501,13,FALSE),"")))</f>
        <v/>
      </c>
      <c r="W475" s="182" t="str">
        <f>IF($B475="","",(IFERROR(VLOOKUP($B475,ROOST_SITE_INFO!$B$3:$S$501,14,FALSE),"")))</f>
        <v/>
      </c>
      <c r="X475" s="182" t="str">
        <f>IF($B475="","",(IFERROR(VLOOKUP($B475,ROOST_SITE_INFO!$B$3:$S$501,15,FALSE),"")))</f>
        <v/>
      </c>
      <c r="Y475" s="182" t="str">
        <f>IF($B475="","",(IFERROR(VLOOKUP($B475,ROOST_SITE_INFO!$B$3:$S$501,16,FALSE),"")))</f>
        <v/>
      </c>
      <c r="Z475" s="182" t="str">
        <f>IF($B475="","",(IFERROR(VLOOKUP($B475,ROOST_SITE_INFO!$B$3:$S$501,17,FALSE),"")))</f>
        <v/>
      </c>
      <c r="AA475" s="182" t="str">
        <f>IF($B475="","",(IFERROR(VLOOKUP($B475,ROOST_SITE_INFO!$B$3:$S$501,18,FALSE),"")))</f>
        <v/>
      </c>
    </row>
    <row r="476" spans="1:27" x14ac:dyDescent="0.25">
      <c r="A476" s="180" t="str">
        <f>IF(ROOST_COUNT!B475=0,"",ROOST_COUNT!B475)</f>
        <v/>
      </c>
      <c r="B476" s="180" t="str">
        <f>IF(ROOST_COUNT!D475=0,"",ROOST_COUNT!D475)</f>
        <v/>
      </c>
      <c r="C476" s="180" t="str">
        <f>IF(ROOST_COUNT!C475=0,"",ROOST_COUNT!C475)</f>
        <v/>
      </c>
      <c r="D476" s="180" t="str">
        <f>IF(ROOST_COUNT!E475=0,"",ROOST_COUNT!E475)</f>
        <v/>
      </c>
      <c r="E476" s="181" t="str">
        <f>IF(ROOST_COUNT!F475=0,"",ROOST_COUNT!F475)</f>
        <v/>
      </c>
      <c r="F476" s="181" t="str">
        <f>IF(ROOST_COUNT!A475=0,"",ROOST_COUNT!A475)</f>
        <v/>
      </c>
      <c r="G476" s="182" t="str">
        <f>IF(ROOST_COUNT!G475=0,"",ROOST_COUNT!G475)</f>
        <v/>
      </c>
      <c r="H476" s="181" t="str">
        <f>IFERROR(VLOOKUP($A476,CAPTURE_DATA!$P$4:$T$500,3,FALSE),"")</f>
        <v/>
      </c>
      <c r="I476" s="181" t="str">
        <f>IFERROR(VLOOKUP($A476,CAPTURE_DATA!$P$4:$T$500,4,FALSE),"")</f>
        <v/>
      </c>
      <c r="J476" s="181" t="str">
        <f>IFERROR(VLOOKUP($A476,CAPTURE_DATA!$P$4:$T$500,5,FALSE),"")</f>
        <v/>
      </c>
      <c r="K476" s="181" t="str">
        <f>IFERROR(VLOOKUP($A476,CAPTURE_DATA!$P$4:$AC$500,14,FALSE),"")</f>
        <v/>
      </c>
      <c r="L476" s="182" t="str">
        <f>IF($B476="","",(IFERROR(VLOOKUP($B476,ROOST_SITE_INFO!$B$3:$S$501,3,FALSE),"")))</f>
        <v/>
      </c>
      <c r="M476" s="182" t="str">
        <f>IF($B476="","",(IFERROR(VLOOKUP($B476,ROOST_SITE_INFO!$B$3:$S$501,4,FALSE),"")))</f>
        <v/>
      </c>
      <c r="N476" s="182" t="str">
        <f>IF($B476="","",(IFERROR(VLOOKUP($B476,ROOST_SITE_INFO!$B$3:$S$501,5,FALSE),"")))</f>
        <v/>
      </c>
      <c r="O476" s="182" t="str">
        <f>IF($B476="","",(IFERROR(VLOOKUP($B476,ROOST_SITE_INFO!$B$3:$S$501,6,FALSE),"")))</f>
        <v/>
      </c>
      <c r="P476" s="182" t="str">
        <f>IF($B476="","",(IFERROR(VLOOKUP($B476,ROOST_SITE_INFO!$B$3:$S$501,7,FALSE),"")))</f>
        <v/>
      </c>
      <c r="Q476" s="182" t="str">
        <f>IF($B476="","",(IFERROR(VLOOKUP($B476,ROOST_SITE_INFO!$B$3:$S$501,8,FALSE),"")))</f>
        <v/>
      </c>
      <c r="R476" s="182" t="str">
        <f>IF($B476="","",(IFERROR(VLOOKUP($B476,ROOST_SITE_INFO!$B$3:$S$501,9,FALSE),"")))</f>
        <v/>
      </c>
      <c r="S476" s="182" t="str">
        <f>IF($B476="","",(IFERROR(VLOOKUP($B476,ROOST_SITE_INFO!$B$3:$S$501,10,FALSE),"")))</f>
        <v/>
      </c>
      <c r="T476" s="182" t="str">
        <f>IF($B476="","",(IFERROR(VLOOKUP($B476,ROOST_SITE_INFO!$B$3:$S$501,11,FALSE),"")))</f>
        <v/>
      </c>
      <c r="U476" s="182" t="str">
        <f>IF($B476="","",(IFERROR(VLOOKUP($B476,ROOST_SITE_INFO!$B$3:$S$501,12,FALSE),"")))</f>
        <v/>
      </c>
      <c r="V476" s="182" t="str">
        <f>IF($B476="","",(IFERROR(VLOOKUP($B476,ROOST_SITE_INFO!$B$3:$S$501,13,FALSE),"")))</f>
        <v/>
      </c>
      <c r="W476" s="182" t="str">
        <f>IF($B476="","",(IFERROR(VLOOKUP($B476,ROOST_SITE_INFO!$B$3:$S$501,14,FALSE),"")))</f>
        <v/>
      </c>
      <c r="X476" s="182" t="str">
        <f>IF($B476="","",(IFERROR(VLOOKUP($B476,ROOST_SITE_INFO!$B$3:$S$501,15,FALSE),"")))</f>
        <v/>
      </c>
      <c r="Y476" s="182" t="str">
        <f>IF($B476="","",(IFERROR(VLOOKUP($B476,ROOST_SITE_INFO!$B$3:$S$501,16,FALSE),"")))</f>
        <v/>
      </c>
      <c r="Z476" s="182" t="str">
        <f>IF($B476="","",(IFERROR(VLOOKUP($B476,ROOST_SITE_INFO!$B$3:$S$501,17,FALSE),"")))</f>
        <v/>
      </c>
      <c r="AA476" s="182" t="str">
        <f>IF($B476="","",(IFERROR(VLOOKUP($B476,ROOST_SITE_INFO!$B$3:$S$501,18,FALSE),"")))</f>
        <v/>
      </c>
    </row>
    <row r="477" spans="1:27" x14ac:dyDescent="0.25">
      <c r="A477" s="180" t="str">
        <f>IF(ROOST_COUNT!B476=0,"",ROOST_COUNT!B476)</f>
        <v/>
      </c>
      <c r="B477" s="180" t="str">
        <f>IF(ROOST_COUNT!D476=0,"",ROOST_COUNT!D476)</f>
        <v/>
      </c>
      <c r="C477" s="180" t="str">
        <f>IF(ROOST_COUNT!C476=0,"",ROOST_COUNT!C476)</f>
        <v/>
      </c>
      <c r="D477" s="180" t="str">
        <f>IF(ROOST_COUNT!E476=0,"",ROOST_COUNT!E476)</f>
        <v/>
      </c>
      <c r="E477" s="181" t="str">
        <f>IF(ROOST_COUNT!F476=0,"",ROOST_COUNT!F476)</f>
        <v/>
      </c>
      <c r="F477" s="181" t="str">
        <f>IF(ROOST_COUNT!A476=0,"",ROOST_COUNT!A476)</f>
        <v/>
      </c>
      <c r="G477" s="182" t="str">
        <f>IF(ROOST_COUNT!G476=0,"",ROOST_COUNT!G476)</f>
        <v/>
      </c>
      <c r="H477" s="181" t="str">
        <f>IFERROR(VLOOKUP($A477,CAPTURE_DATA!$P$4:$T$500,3,FALSE),"")</f>
        <v/>
      </c>
      <c r="I477" s="181" t="str">
        <f>IFERROR(VLOOKUP($A477,CAPTURE_DATA!$P$4:$T$500,4,FALSE),"")</f>
        <v/>
      </c>
      <c r="J477" s="181" t="str">
        <f>IFERROR(VLOOKUP($A477,CAPTURE_DATA!$P$4:$T$500,5,FALSE),"")</f>
        <v/>
      </c>
      <c r="K477" s="181" t="str">
        <f>IFERROR(VLOOKUP($A477,CAPTURE_DATA!$P$4:$AC$500,14,FALSE),"")</f>
        <v/>
      </c>
      <c r="L477" s="182" t="str">
        <f>IF($B477="","",(IFERROR(VLOOKUP($B477,ROOST_SITE_INFO!$B$3:$S$501,3,FALSE),"")))</f>
        <v/>
      </c>
      <c r="M477" s="182" t="str">
        <f>IF($B477="","",(IFERROR(VLOOKUP($B477,ROOST_SITE_INFO!$B$3:$S$501,4,FALSE),"")))</f>
        <v/>
      </c>
      <c r="N477" s="182" t="str">
        <f>IF($B477="","",(IFERROR(VLOOKUP($B477,ROOST_SITE_INFO!$B$3:$S$501,5,FALSE),"")))</f>
        <v/>
      </c>
      <c r="O477" s="182" t="str">
        <f>IF($B477="","",(IFERROR(VLOOKUP($B477,ROOST_SITE_INFO!$B$3:$S$501,6,FALSE),"")))</f>
        <v/>
      </c>
      <c r="P477" s="182" t="str">
        <f>IF($B477="","",(IFERROR(VLOOKUP($B477,ROOST_SITE_INFO!$B$3:$S$501,7,FALSE),"")))</f>
        <v/>
      </c>
      <c r="Q477" s="182" t="str">
        <f>IF($B477="","",(IFERROR(VLOOKUP($B477,ROOST_SITE_INFO!$B$3:$S$501,8,FALSE),"")))</f>
        <v/>
      </c>
      <c r="R477" s="182" t="str">
        <f>IF($B477="","",(IFERROR(VLOOKUP($B477,ROOST_SITE_INFO!$B$3:$S$501,9,FALSE),"")))</f>
        <v/>
      </c>
      <c r="S477" s="182" t="str">
        <f>IF($B477="","",(IFERROR(VLOOKUP($B477,ROOST_SITE_INFO!$B$3:$S$501,10,FALSE),"")))</f>
        <v/>
      </c>
      <c r="T477" s="182" t="str">
        <f>IF($B477="","",(IFERROR(VLOOKUP($B477,ROOST_SITE_INFO!$B$3:$S$501,11,FALSE),"")))</f>
        <v/>
      </c>
      <c r="U477" s="182" t="str">
        <f>IF($B477="","",(IFERROR(VLOOKUP($B477,ROOST_SITE_INFO!$B$3:$S$501,12,FALSE),"")))</f>
        <v/>
      </c>
      <c r="V477" s="182" t="str">
        <f>IF($B477="","",(IFERROR(VLOOKUP($B477,ROOST_SITE_INFO!$B$3:$S$501,13,FALSE),"")))</f>
        <v/>
      </c>
      <c r="W477" s="182" t="str">
        <f>IF($B477="","",(IFERROR(VLOOKUP($B477,ROOST_SITE_INFO!$B$3:$S$501,14,FALSE),"")))</f>
        <v/>
      </c>
      <c r="X477" s="182" t="str">
        <f>IF($B477="","",(IFERROR(VLOOKUP($B477,ROOST_SITE_INFO!$B$3:$S$501,15,FALSE),"")))</f>
        <v/>
      </c>
      <c r="Y477" s="182" t="str">
        <f>IF($B477="","",(IFERROR(VLOOKUP($B477,ROOST_SITE_INFO!$B$3:$S$501,16,FALSE),"")))</f>
        <v/>
      </c>
      <c r="Z477" s="182" t="str">
        <f>IF($B477="","",(IFERROR(VLOOKUP($B477,ROOST_SITE_INFO!$B$3:$S$501,17,FALSE),"")))</f>
        <v/>
      </c>
      <c r="AA477" s="182" t="str">
        <f>IF($B477="","",(IFERROR(VLOOKUP($B477,ROOST_SITE_INFO!$B$3:$S$501,18,FALSE),"")))</f>
        <v/>
      </c>
    </row>
    <row r="478" spans="1:27" x14ac:dyDescent="0.25">
      <c r="A478" s="180" t="str">
        <f>IF(ROOST_COUNT!B477=0,"",ROOST_COUNT!B477)</f>
        <v/>
      </c>
      <c r="B478" s="180" t="str">
        <f>IF(ROOST_COUNT!D477=0,"",ROOST_COUNT!D477)</f>
        <v/>
      </c>
      <c r="C478" s="180" t="str">
        <f>IF(ROOST_COUNT!C477=0,"",ROOST_COUNT!C477)</f>
        <v/>
      </c>
      <c r="D478" s="180" t="str">
        <f>IF(ROOST_COUNT!E477=0,"",ROOST_COUNT!E477)</f>
        <v/>
      </c>
      <c r="E478" s="181" t="str">
        <f>IF(ROOST_COUNT!F477=0,"",ROOST_COUNT!F477)</f>
        <v/>
      </c>
      <c r="F478" s="181" t="str">
        <f>IF(ROOST_COUNT!A477=0,"",ROOST_COUNT!A477)</f>
        <v/>
      </c>
      <c r="G478" s="182" t="str">
        <f>IF(ROOST_COUNT!G477=0,"",ROOST_COUNT!G477)</f>
        <v/>
      </c>
      <c r="H478" s="181" t="str">
        <f>IFERROR(VLOOKUP($A478,CAPTURE_DATA!$P$4:$T$500,3,FALSE),"")</f>
        <v/>
      </c>
      <c r="I478" s="181" t="str">
        <f>IFERROR(VLOOKUP($A478,CAPTURE_DATA!$P$4:$T$500,4,FALSE),"")</f>
        <v/>
      </c>
      <c r="J478" s="181" t="str">
        <f>IFERROR(VLOOKUP($A478,CAPTURE_DATA!$P$4:$T$500,5,FALSE),"")</f>
        <v/>
      </c>
      <c r="K478" s="181" t="str">
        <f>IFERROR(VLOOKUP($A478,CAPTURE_DATA!$P$4:$AC$500,14,FALSE),"")</f>
        <v/>
      </c>
      <c r="L478" s="182" t="str">
        <f>IF($B478="","",(IFERROR(VLOOKUP($B478,ROOST_SITE_INFO!$B$3:$S$501,3,FALSE),"")))</f>
        <v/>
      </c>
      <c r="M478" s="182" t="str">
        <f>IF($B478="","",(IFERROR(VLOOKUP($B478,ROOST_SITE_INFO!$B$3:$S$501,4,FALSE),"")))</f>
        <v/>
      </c>
      <c r="N478" s="182" t="str">
        <f>IF($B478="","",(IFERROR(VLOOKUP($B478,ROOST_SITE_INFO!$B$3:$S$501,5,FALSE),"")))</f>
        <v/>
      </c>
      <c r="O478" s="182" t="str">
        <f>IF($B478="","",(IFERROR(VLOOKUP($B478,ROOST_SITE_INFO!$B$3:$S$501,6,FALSE),"")))</f>
        <v/>
      </c>
      <c r="P478" s="182" t="str">
        <f>IF($B478="","",(IFERROR(VLOOKUP($B478,ROOST_SITE_INFO!$B$3:$S$501,7,FALSE),"")))</f>
        <v/>
      </c>
      <c r="Q478" s="182" t="str">
        <f>IF($B478="","",(IFERROR(VLOOKUP($B478,ROOST_SITE_INFO!$B$3:$S$501,8,FALSE),"")))</f>
        <v/>
      </c>
      <c r="R478" s="182" t="str">
        <f>IF($B478="","",(IFERROR(VLOOKUP($B478,ROOST_SITE_INFO!$B$3:$S$501,9,FALSE),"")))</f>
        <v/>
      </c>
      <c r="S478" s="182" t="str">
        <f>IF($B478="","",(IFERROR(VLOOKUP($B478,ROOST_SITE_INFO!$B$3:$S$501,10,FALSE),"")))</f>
        <v/>
      </c>
      <c r="T478" s="182" t="str">
        <f>IF($B478="","",(IFERROR(VLOOKUP($B478,ROOST_SITE_INFO!$B$3:$S$501,11,FALSE),"")))</f>
        <v/>
      </c>
      <c r="U478" s="182" t="str">
        <f>IF($B478="","",(IFERROR(VLOOKUP($B478,ROOST_SITE_INFO!$B$3:$S$501,12,FALSE),"")))</f>
        <v/>
      </c>
      <c r="V478" s="182" t="str">
        <f>IF($B478="","",(IFERROR(VLOOKUP($B478,ROOST_SITE_INFO!$B$3:$S$501,13,FALSE),"")))</f>
        <v/>
      </c>
      <c r="W478" s="182" t="str">
        <f>IF($B478="","",(IFERROR(VLOOKUP($B478,ROOST_SITE_INFO!$B$3:$S$501,14,FALSE),"")))</f>
        <v/>
      </c>
      <c r="X478" s="182" t="str">
        <f>IF($B478="","",(IFERROR(VLOOKUP($B478,ROOST_SITE_INFO!$B$3:$S$501,15,FALSE),"")))</f>
        <v/>
      </c>
      <c r="Y478" s="182" t="str">
        <f>IF($B478="","",(IFERROR(VLOOKUP($B478,ROOST_SITE_INFO!$B$3:$S$501,16,FALSE),"")))</f>
        <v/>
      </c>
      <c r="Z478" s="182" t="str">
        <f>IF($B478="","",(IFERROR(VLOOKUP($B478,ROOST_SITE_INFO!$B$3:$S$501,17,FALSE),"")))</f>
        <v/>
      </c>
      <c r="AA478" s="182" t="str">
        <f>IF($B478="","",(IFERROR(VLOOKUP($B478,ROOST_SITE_INFO!$B$3:$S$501,18,FALSE),"")))</f>
        <v/>
      </c>
    </row>
    <row r="479" spans="1:27" x14ac:dyDescent="0.25">
      <c r="A479" s="180" t="str">
        <f>IF(ROOST_COUNT!B478=0,"",ROOST_COUNT!B478)</f>
        <v/>
      </c>
      <c r="B479" s="180" t="str">
        <f>IF(ROOST_COUNT!D478=0,"",ROOST_COUNT!D478)</f>
        <v/>
      </c>
      <c r="C479" s="180" t="str">
        <f>IF(ROOST_COUNT!C478=0,"",ROOST_COUNT!C478)</f>
        <v/>
      </c>
      <c r="D479" s="180" t="str">
        <f>IF(ROOST_COUNT!E478=0,"",ROOST_COUNT!E478)</f>
        <v/>
      </c>
      <c r="E479" s="181" t="str">
        <f>IF(ROOST_COUNT!F478=0,"",ROOST_COUNT!F478)</f>
        <v/>
      </c>
      <c r="F479" s="181" t="str">
        <f>IF(ROOST_COUNT!A478=0,"",ROOST_COUNT!A478)</f>
        <v/>
      </c>
      <c r="G479" s="182" t="str">
        <f>IF(ROOST_COUNT!G478=0,"",ROOST_COUNT!G478)</f>
        <v/>
      </c>
      <c r="H479" s="181" t="str">
        <f>IFERROR(VLOOKUP($A479,CAPTURE_DATA!$P$4:$T$500,3,FALSE),"")</f>
        <v/>
      </c>
      <c r="I479" s="181" t="str">
        <f>IFERROR(VLOOKUP($A479,CAPTURE_DATA!$P$4:$T$500,4,FALSE),"")</f>
        <v/>
      </c>
      <c r="J479" s="181" t="str">
        <f>IFERROR(VLOOKUP($A479,CAPTURE_DATA!$P$4:$T$500,5,FALSE),"")</f>
        <v/>
      </c>
      <c r="K479" s="181" t="str">
        <f>IFERROR(VLOOKUP($A479,CAPTURE_DATA!$P$4:$AC$500,14,FALSE),"")</f>
        <v/>
      </c>
      <c r="L479" s="182" t="str">
        <f>IF($B479="","",(IFERROR(VLOOKUP($B479,ROOST_SITE_INFO!$B$3:$S$501,3,FALSE),"")))</f>
        <v/>
      </c>
      <c r="M479" s="182" t="str">
        <f>IF($B479="","",(IFERROR(VLOOKUP($B479,ROOST_SITE_INFO!$B$3:$S$501,4,FALSE),"")))</f>
        <v/>
      </c>
      <c r="N479" s="182" t="str">
        <f>IF($B479="","",(IFERROR(VLOOKUP($B479,ROOST_SITE_INFO!$B$3:$S$501,5,FALSE),"")))</f>
        <v/>
      </c>
      <c r="O479" s="182" t="str">
        <f>IF($B479="","",(IFERROR(VLOOKUP($B479,ROOST_SITE_INFO!$B$3:$S$501,6,FALSE),"")))</f>
        <v/>
      </c>
      <c r="P479" s="182" t="str">
        <f>IF($B479="","",(IFERROR(VLOOKUP($B479,ROOST_SITE_INFO!$B$3:$S$501,7,FALSE),"")))</f>
        <v/>
      </c>
      <c r="Q479" s="182" t="str">
        <f>IF($B479="","",(IFERROR(VLOOKUP($B479,ROOST_SITE_INFO!$B$3:$S$501,8,FALSE),"")))</f>
        <v/>
      </c>
      <c r="R479" s="182" t="str">
        <f>IF($B479="","",(IFERROR(VLOOKUP($B479,ROOST_SITE_INFO!$B$3:$S$501,9,FALSE),"")))</f>
        <v/>
      </c>
      <c r="S479" s="182" t="str">
        <f>IF($B479="","",(IFERROR(VLOOKUP($B479,ROOST_SITE_INFO!$B$3:$S$501,10,FALSE),"")))</f>
        <v/>
      </c>
      <c r="T479" s="182" t="str">
        <f>IF($B479="","",(IFERROR(VLOOKUP($B479,ROOST_SITE_INFO!$B$3:$S$501,11,FALSE),"")))</f>
        <v/>
      </c>
      <c r="U479" s="182" t="str">
        <f>IF($B479="","",(IFERROR(VLOOKUP($B479,ROOST_SITE_INFO!$B$3:$S$501,12,FALSE),"")))</f>
        <v/>
      </c>
      <c r="V479" s="182" t="str">
        <f>IF($B479="","",(IFERROR(VLOOKUP($B479,ROOST_SITE_INFO!$B$3:$S$501,13,FALSE),"")))</f>
        <v/>
      </c>
      <c r="W479" s="182" t="str">
        <f>IF($B479="","",(IFERROR(VLOOKUP($B479,ROOST_SITE_INFO!$B$3:$S$501,14,FALSE),"")))</f>
        <v/>
      </c>
      <c r="X479" s="182" t="str">
        <f>IF($B479="","",(IFERROR(VLOOKUP($B479,ROOST_SITE_INFO!$B$3:$S$501,15,FALSE),"")))</f>
        <v/>
      </c>
      <c r="Y479" s="182" t="str">
        <f>IF($B479="","",(IFERROR(VLOOKUP($B479,ROOST_SITE_INFO!$B$3:$S$501,16,FALSE),"")))</f>
        <v/>
      </c>
      <c r="Z479" s="182" t="str">
        <f>IF($B479="","",(IFERROR(VLOOKUP($B479,ROOST_SITE_INFO!$B$3:$S$501,17,FALSE),"")))</f>
        <v/>
      </c>
      <c r="AA479" s="182" t="str">
        <f>IF($B479="","",(IFERROR(VLOOKUP($B479,ROOST_SITE_INFO!$B$3:$S$501,18,FALSE),"")))</f>
        <v/>
      </c>
    </row>
    <row r="480" spans="1:27" x14ac:dyDescent="0.25">
      <c r="A480" s="180" t="str">
        <f>IF(ROOST_COUNT!B479=0,"",ROOST_COUNT!B479)</f>
        <v/>
      </c>
      <c r="B480" s="180" t="str">
        <f>IF(ROOST_COUNT!D479=0,"",ROOST_COUNT!D479)</f>
        <v/>
      </c>
      <c r="C480" s="180" t="str">
        <f>IF(ROOST_COUNT!C479=0,"",ROOST_COUNT!C479)</f>
        <v/>
      </c>
      <c r="D480" s="180" t="str">
        <f>IF(ROOST_COUNT!E479=0,"",ROOST_COUNT!E479)</f>
        <v/>
      </c>
      <c r="E480" s="181" t="str">
        <f>IF(ROOST_COUNT!F479=0,"",ROOST_COUNT!F479)</f>
        <v/>
      </c>
      <c r="F480" s="181" t="str">
        <f>IF(ROOST_COUNT!A479=0,"",ROOST_COUNT!A479)</f>
        <v/>
      </c>
      <c r="G480" s="182" t="str">
        <f>IF(ROOST_COUNT!G479=0,"",ROOST_COUNT!G479)</f>
        <v/>
      </c>
      <c r="H480" s="181" t="str">
        <f>IFERROR(VLOOKUP($A480,CAPTURE_DATA!$P$4:$T$500,3,FALSE),"")</f>
        <v/>
      </c>
      <c r="I480" s="181" t="str">
        <f>IFERROR(VLOOKUP($A480,CAPTURE_DATA!$P$4:$T$500,4,FALSE),"")</f>
        <v/>
      </c>
      <c r="J480" s="181" t="str">
        <f>IFERROR(VLOOKUP($A480,CAPTURE_DATA!$P$4:$T$500,5,FALSE),"")</f>
        <v/>
      </c>
      <c r="K480" s="181" t="str">
        <f>IFERROR(VLOOKUP($A480,CAPTURE_DATA!$P$4:$AC$500,14,FALSE),"")</f>
        <v/>
      </c>
      <c r="L480" s="182" t="str">
        <f>IF($B480="","",(IFERROR(VLOOKUP($B480,ROOST_SITE_INFO!$B$3:$S$501,3,FALSE),"")))</f>
        <v/>
      </c>
      <c r="M480" s="182" t="str">
        <f>IF($B480="","",(IFERROR(VLOOKUP($B480,ROOST_SITE_INFO!$B$3:$S$501,4,FALSE),"")))</f>
        <v/>
      </c>
      <c r="N480" s="182" t="str">
        <f>IF($B480="","",(IFERROR(VLOOKUP($B480,ROOST_SITE_INFO!$B$3:$S$501,5,FALSE),"")))</f>
        <v/>
      </c>
      <c r="O480" s="182" t="str">
        <f>IF($B480="","",(IFERROR(VLOOKUP($B480,ROOST_SITE_INFO!$B$3:$S$501,6,FALSE),"")))</f>
        <v/>
      </c>
      <c r="P480" s="182" t="str">
        <f>IF($B480="","",(IFERROR(VLOOKUP($B480,ROOST_SITE_INFO!$B$3:$S$501,7,FALSE),"")))</f>
        <v/>
      </c>
      <c r="Q480" s="182" t="str">
        <f>IF($B480="","",(IFERROR(VLOOKUP($B480,ROOST_SITE_INFO!$B$3:$S$501,8,FALSE),"")))</f>
        <v/>
      </c>
      <c r="R480" s="182" t="str">
        <f>IF($B480="","",(IFERROR(VLOOKUP($B480,ROOST_SITE_INFO!$B$3:$S$501,9,FALSE),"")))</f>
        <v/>
      </c>
      <c r="S480" s="182" t="str">
        <f>IF($B480="","",(IFERROR(VLOOKUP($B480,ROOST_SITE_INFO!$B$3:$S$501,10,FALSE),"")))</f>
        <v/>
      </c>
      <c r="T480" s="182" t="str">
        <f>IF($B480="","",(IFERROR(VLOOKUP($B480,ROOST_SITE_INFO!$B$3:$S$501,11,FALSE),"")))</f>
        <v/>
      </c>
      <c r="U480" s="182" t="str">
        <f>IF($B480="","",(IFERROR(VLOOKUP($B480,ROOST_SITE_INFO!$B$3:$S$501,12,FALSE),"")))</f>
        <v/>
      </c>
      <c r="V480" s="182" t="str">
        <f>IF($B480="","",(IFERROR(VLOOKUP($B480,ROOST_SITE_INFO!$B$3:$S$501,13,FALSE),"")))</f>
        <v/>
      </c>
      <c r="W480" s="182" t="str">
        <f>IF($B480="","",(IFERROR(VLOOKUP($B480,ROOST_SITE_INFO!$B$3:$S$501,14,FALSE),"")))</f>
        <v/>
      </c>
      <c r="X480" s="182" t="str">
        <f>IF($B480="","",(IFERROR(VLOOKUP($B480,ROOST_SITE_INFO!$B$3:$S$501,15,FALSE),"")))</f>
        <v/>
      </c>
      <c r="Y480" s="182" t="str">
        <f>IF($B480="","",(IFERROR(VLOOKUP($B480,ROOST_SITE_INFO!$B$3:$S$501,16,FALSE),"")))</f>
        <v/>
      </c>
      <c r="Z480" s="182" t="str">
        <f>IF($B480="","",(IFERROR(VLOOKUP($B480,ROOST_SITE_INFO!$B$3:$S$501,17,FALSE),"")))</f>
        <v/>
      </c>
      <c r="AA480" s="182" t="str">
        <f>IF($B480="","",(IFERROR(VLOOKUP($B480,ROOST_SITE_INFO!$B$3:$S$501,18,FALSE),"")))</f>
        <v/>
      </c>
    </row>
    <row r="481" spans="1:27" x14ac:dyDescent="0.25">
      <c r="A481" s="180" t="str">
        <f>IF(ROOST_COUNT!B480=0,"",ROOST_COUNT!B480)</f>
        <v/>
      </c>
      <c r="B481" s="180" t="str">
        <f>IF(ROOST_COUNT!D480=0,"",ROOST_COUNT!D480)</f>
        <v/>
      </c>
      <c r="C481" s="180" t="str">
        <f>IF(ROOST_COUNT!C480=0,"",ROOST_COUNT!C480)</f>
        <v/>
      </c>
      <c r="D481" s="180" t="str">
        <f>IF(ROOST_COUNT!E480=0,"",ROOST_COUNT!E480)</f>
        <v/>
      </c>
      <c r="E481" s="181" t="str">
        <f>IF(ROOST_COUNT!F480=0,"",ROOST_COUNT!F480)</f>
        <v/>
      </c>
      <c r="F481" s="181" t="str">
        <f>IF(ROOST_COUNT!A480=0,"",ROOST_COUNT!A480)</f>
        <v/>
      </c>
      <c r="G481" s="182" t="str">
        <f>IF(ROOST_COUNT!G480=0,"",ROOST_COUNT!G480)</f>
        <v/>
      </c>
      <c r="H481" s="181" t="str">
        <f>IFERROR(VLOOKUP($A481,CAPTURE_DATA!$P$4:$T$500,3,FALSE),"")</f>
        <v/>
      </c>
      <c r="I481" s="181" t="str">
        <f>IFERROR(VLOOKUP($A481,CAPTURE_DATA!$P$4:$T$500,4,FALSE),"")</f>
        <v/>
      </c>
      <c r="J481" s="181" t="str">
        <f>IFERROR(VLOOKUP($A481,CAPTURE_DATA!$P$4:$T$500,5,FALSE),"")</f>
        <v/>
      </c>
      <c r="K481" s="181" t="str">
        <f>IFERROR(VLOOKUP($A481,CAPTURE_DATA!$P$4:$AC$500,14,FALSE),"")</f>
        <v/>
      </c>
      <c r="L481" s="182" t="str">
        <f>IF($B481="","",(IFERROR(VLOOKUP($B481,ROOST_SITE_INFO!$B$3:$S$501,3,FALSE),"")))</f>
        <v/>
      </c>
      <c r="M481" s="182" t="str">
        <f>IF($B481="","",(IFERROR(VLOOKUP($B481,ROOST_SITE_INFO!$B$3:$S$501,4,FALSE),"")))</f>
        <v/>
      </c>
      <c r="N481" s="182" t="str">
        <f>IF($B481="","",(IFERROR(VLOOKUP($B481,ROOST_SITE_INFO!$B$3:$S$501,5,FALSE),"")))</f>
        <v/>
      </c>
      <c r="O481" s="182" t="str">
        <f>IF($B481="","",(IFERROR(VLOOKUP($B481,ROOST_SITE_INFO!$B$3:$S$501,6,FALSE),"")))</f>
        <v/>
      </c>
      <c r="P481" s="182" t="str">
        <f>IF($B481="","",(IFERROR(VLOOKUP($B481,ROOST_SITE_INFO!$B$3:$S$501,7,FALSE),"")))</f>
        <v/>
      </c>
      <c r="Q481" s="182" t="str">
        <f>IF($B481="","",(IFERROR(VLOOKUP($B481,ROOST_SITE_INFO!$B$3:$S$501,8,FALSE),"")))</f>
        <v/>
      </c>
      <c r="R481" s="182" t="str">
        <f>IF($B481="","",(IFERROR(VLOOKUP($B481,ROOST_SITE_INFO!$B$3:$S$501,9,FALSE),"")))</f>
        <v/>
      </c>
      <c r="S481" s="182" t="str">
        <f>IF($B481="","",(IFERROR(VLOOKUP($B481,ROOST_SITE_INFO!$B$3:$S$501,10,FALSE),"")))</f>
        <v/>
      </c>
      <c r="T481" s="182" t="str">
        <f>IF($B481="","",(IFERROR(VLOOKUP($B481,ROOST_SITE_INFO!$B$3:$S$501,11,FALSE),"")))</f>
        <v/>
      </c>
      <c r="U481" s="182" t="str">
        <f>IF($B481="","",(IFERROR(VLOOKUP($B481,ROOST_SITE_INFO!$B$3:$S$501,12,FALSE),"")))</f>
        <v/>
      </c>
      <c r="V481" s="182" t="str">
        <f>IF($B481="","",(IFERROR(VLOOKUP($B481,ROOST_SITE_INFO!$B$3:$S$501,13,FALSE),"")))</f>
        <v/>
      </c>
      <c r="W481" s="182" t="str">
        <f>IF($B481="","",(IFERROR(VLOOKUP($B481,ROOST_SITE_INFO!$B$3:$S$501,14,FALSE),"")))</f>
        <v/>
      </c>
      <c r="X481" s="182" t="str">
        <f>IF($B481="","",(IFERROR(VLOOKUP($B481,ROOST_SITE_INFO!$B$3:$S$501,15,FALSE),"")))</f>
        <v/>
      </c>
      <c r="Y481" s="182" t="str">
        <f>IF($B481="","",(IFERROR(VLOOKUP($B481,ROOST_SITE_INFO!$B$3:$S$501,16,FALSE),"")))</f>
        <v/>
      </c>
      <c r="Z481" s="182" t="str">
        <f>IF($B481="","",(IFERROR(VLOOKUP($B481,ROOST_SITE_INFO!$B$3:$S$501,17,FALSE),"")))</f>
        <v/>
      </c>
      <c r="AA481" s="182" t="str">
        <f>IF($B481="","",(IFERROR(VLOOKUP($B481,ROOST_SITE_INFO!$B$3:$S$501,18,FALSE),"")))</f>
        <v/>
      </c>
    </row>
    <row r="482" spans="1:27" x14ac:dyDescent="0.25">
      <c r="A482" s="180" t="str">
        <f>IF(ROOST_COUNT!B481=0,"",ROOST_COUNT!B481)</f>
        <v/>
      </c>
      <c r="B482" s="180" t="str">
        <f>IF(ROOST_COUNT!D481=0,"",ROOST_COUNT!D481)</f>
        <v/>
      </c>
      <c r="C482" s="180" t="str">
        <f>IF(ROOST_COUNT!C481=0,"",ROOST_COUNT!C481)</f>
        <v/>
      </c>
      <c r="D482" s="180" t="str">
        <f>IF(ROOST_COUNT!E481=0,"",ROOST_COUNT!E481)</f>
        <v/>
      </c>
      <c r="E482" s="181" t="str">
        <f>IF(ROOST_COUNT!F481=0,"",ROOST_COUNT!F481)</f>
        <v/>
      </c>
      <c r="F482" s="181" t="str">
        <f>IF(ROOST_COUNT!A481=0,"",ROOST_COUNT!A481)</f>
        <v/>
      </c>
      <c r="G482" s="182" t="str">
        <f>IF(ROOST_COUNT!G481=0,"",ROOST_COUNT!G481)</f>
        <v/>
      </c>
      <c r="H482" s="181" t="str">
        <f>IFERROR(VLOOKUP($A482,CAPTURE_DATA!$P$4:$T$500,3,FALSE),"")</f>
        <v/>
      </c>
      <c r="I482" s="181" t="str">
        <f>IFERROR(VLOOKUP($A482,CAPTURE_DATA!$P$4:$T$500,4,FALSE),"")</f>
        <v/>
      </c>
      <c r="J482" s="181" t="str">
        <f>IFERROR(VLOOKUP($A482,CAPTURE_DATA!$P$4:$T$500,5,FALSE),"")</f>
        <v/>
      </c>
      <c r="K482" s="181" t="str">
        <f>IFERROR(VLOOKUP($A482,CAPTURE_DATA!$P$4:$AC$500,14,FALSE),"")</f>
        <v/>
      </c>
      <c r="L482" s="182" t="str">
        <f>IF($B482="","",(IFERROR(VLOOKUP($B482,ROOST_SITE_INFO!$B$3:$S$501,3,FALSE),"")))</f>
        <v/>
      </c>
      <c r="M482" s="182" t="str">
        <f>IF($B482="","",(IFERROR(VLOOKUP($B482,ROOST_SITE_INFO!$B$3:$S$501,4,FALSE),"")))</f>
        <v/>
      </c>
      <c r="N482" s="182" t="str">
        <f>IF($B482="","",(IFERROR(VLOOKUP($B482,ROOST_SITE_INFO!$B$3:$S$501,5,FALSE),"")))</f>
        <v/>
      </c>
      <c r="O482" s="182" t="str">
        <f>IF($B482="","",(IFERROR(VLOOKUP($B482,ROOST_SITE_INFO!$B$3:$S$501,6,FALSE),"")))</f>
        <v/>
      </c>
      <c r="P482" s="182" t="str">
        <f>IF($B482="","",(IFERROR(VLOOKUP($B482,ROOST_SITE_INFO!$B$3:$S$501,7,FALSE),"")))</f>
        <v/>
      </c>
      <c r="Q482" s="182" t="str">
        <f>IF($B482="","",(IFERROR(VLOOKUP($B482,ROOST_SITE_INFO!$B$3:$S$501,8,FALSE),"")))</f>
        <v/>
      </c>
      <c r="R482" s="182" t="str">
        <f>IF($B482="","",(IFERROR(VLOOKUP($B482,ROOST_SITE_INFO!$B$3:$S$501,9,FALSE),"")))</f>
        <v/>
      </c>
      <c r="S482" s="182" t="str">
        <f>IF($B482="","",(IFERROR(VLOOKUP($B482,ROOST_SITE_INFO!$B$3:$S$501,10,FALSE),"")))</f>
        <v/>
      </c>
      <c r="T482" s="182" t="str">
        <f>IF($B482="","",(IFERROR(VLOOKUP($B482,ROOST_SITE_INFO!$B$3:$S$501,11,FALSE),"")))</f>
        <v/>
      </c>
      <c r="U482" s="182" t="str">
        <f>IF($B482="","",(IFERROR(VLOOKUP($B482,ROOST_SITE_INFO!$B$3:$S$501,12,FALSE),"")))</f>
        <v/>
      </c>
      <c r="V482" s="182" t="str">
        <f>IF($B482="","",(IFERROR(VLOOKUP($B482,ROOST_SITE_INFO!$B$3:$S$501,13,FALSE),"")))</f>
        <v/>
      </c>
      <c r="W482" s="182" t="str">
        <f>IF($B482="","",(IFERROR(VLOOKUP($B482,ROOST_SITE_INFO!$B$3:$S$501,14,FALSE),"")))</f>
        <v/>
      </c>
      <c r="X482" s="182" t="str">
        <f>IF($B482="","",(IFERROR(VLOOKUP($B482,ROOST_SITE_INFO!$B$3:$S$501,15,FALSE),"")))</f>
        <v/>
      </c>
      <c r="Y482" s="182" t="str">
        <f>IF($B482="","",(IFERROR(VLOOKUP($B482,ROOST_SITE_INFO!$B$3:$S$501,16,FALSE),"")))</f>
        <v/>
      </c>
      <c r="Z482" s="182" t="str">
        <f>IF($B482="","",(IFERROR(VLOOKUP($B482,ROOST_SITE_INFO!$B$3:$S$501,17,FALSE),"")))</f>
        <v/>
      </c>
      <c r="AA482" s="182" t="str">
        <f>IF($B482="","",(IFERROR(VLOOKUP($B482,ROOST_SITE_INFO!$B$3:$S$501,18,FALSE),"")))</f>
        <v/>
      </c>
    </row>
    <row r="483" spans="1:27" x14ac:dyDescent="0.25">
      <c r="A483" s="180" t="str">
        <f>IF(ROOST_COUNT!B482=0,"",ROOST_COUNT!B482)</f>
        <v/>
      </c>
      <c r="B483" s="180" t="str">
        <f>IF(ROOST_COUNT!D482=0,"",ROOST_COUNT!D482)</f>
        <v/>
      </c>
      <c r="C483" s="180" t="str">
        <f>IF(ROOST_COUNT!C482=0,"",ROOST_COUNT!C482)</f>
        <v/>
      </c>
      <c r="D483" s="180" t="str">
        <f>IF(ROOST_COUNT!E482=0,"",ROOST_COUNT!E482)</f>
        <v/>
      </c>
      <c r="E483" s="181" t="str">
        <f>IF(ROOST_COUNT!F482=0,"",ROOST_COUNT!F482)</f>
        <v/>
      </c>
      <c r="F483" s="181" t="str">
        <f>IF(ROOST_COUNT!A482=0,"",ROOST_COUNT!A482)</f>
        <v/>
      </c>
      <c r="G483" s="182" t="str">
        <f>IF(ROOST_COUNT!G482=0,"",ROOST_COUNT!G482)</f>
        <v/>
      </c>
      <c r="H483" s="181" t="str">
        <f>IFERROR(VLOOKUP($A483,CAPTURE_DATA!$P$4:$T$500,3,FALSE),"")</f>
        <v/>
      </c>
      <c r="I483" s="181" t="str">
        <f>IFERROR(VLOOKUP($A483,CAPTURE_DATA!$P$4:$T$500,4,FALSE),"")</f>
        <v/>
      </c>
      <c r="J483" s="181" t="str">
        <f>IFERROR(VLOOKUP($A483,CAPTURE_DATA!$P$4:$T$500,5,FALSE),"")</f>
        <v/>
      </c>
      <c r="K483" s="181" t="str">
        <f>IFERROR(VLOOKUP($A483,CAPTURE_DATA!$P$4:$AC$500,14,FALSE),"")</f>
        <v/>
      </c>
      <c r="L483" s="182" t="str">
        <f>IF($B483="","",(IFERROR(VLOOKUP($B483,ROOST_SITE_INFO!$B$3:$S$501,3,FALSE),"")))</f>
        <v/>
      </c>
      <c r="M483" s="182" t="str">
        <f>IF($B483="","",(IFERROR(VLOOKUP($B483,ROOST_SITE_INFO!$B$3:$S$501,4,FALSE),"")))</f>
        <v/>
      </c>
      <c r="N483" s="182" t="str">
        <f>IF($B483="","",(IFERROR(VLOOKUP($B483,ROOST_SITE_INFO!$B$3:$S$501,5,FALSE),"")))</f>
        <v/>
      </c>
      <c r="O483" s="182" t="str">
        <f>IF($B483="","",(IFERROR(VLOOKUP($B483,ROOST_SITE_INFO!$B$3:$S$501,6,FALSE),"")))</f>
        <v/>
      </c>
      <c r="P483" s="182" t="str">
        <f>IF($B483="","",(IFERROR(VLOOKUP($B483,ROOST_SITE_INFO!$B$3:$S$501,7,FALSE),"")))</f>
        <v/>
      </c>
      <c r="Q483" s="182" t="str">
        <f>IF($B483="","",(IFERROR(VLOOKUP($B483,ROOST_SITE_INFO!$B$3:$S$501,8,FALSE),"")))</f>
        <v/>
      </c>
      <c r="R483" s="182" t="str">
        <f>IF($B483="","",(IFERROR(VLOOKUP($B483,ROOST_SITE_INFO!$B$3:$S$501,9,FALSE),"")))</f>
        <v/>
      </c>
      <c r="S483" s="182" t="str">
        <f>IF($B483="","",(IFERROR(VLOOKUP($B483,ROOST_SITE_INFO!$B$3:$S$501,10,FALSE),"")))</f>
        <v/>
      </c>
      <c r="T483" s="182" t="str">
        <f>IF($B483="","",(IFERROR(VLOOKUP($B483,ROOST_SITE_INFO!$B$3:$S$501,11,FALSE),"")))</f>
        <v/>
      </c>
      <c r="U483" s="182" t="str">
        <f>IF($B483="","",(IFERROR(VLOOKUP($B483,ROOST_SITE_INFO!$B$3:$S$501,12,FALSE),"")))</f>
        <v/>
      </c>
      <c r="V483" s="182" t="str">
        <f>IF($B483="","",(IFERROR(VLOOKUP($B483,ROOST_SITE_INFO!$B$3:$S$501,13,FALSE),"")))</f>
        <v/>
      </c>
      <c r="W483" s="182" t="str">
        <f>IF($B483="","",(IFERROR(VLOOKUP($B483,ROOST_SITE_INFO!$B$3:$S$501,14,FALSE),"")))</f>
        <v/>
      </c>
      <c r="X483" s="182" t="str">
        <f>IF($B483="","",(IFERROR(VLOOKUP($B483,ROOST_SITE_INFO!$B$3:$S$501,15,FALSE),"")))</f>
        <v/>
      </c>
      <c r="Y483" s="182" t="str">
        <f>IF($B483="","",(IFERROR(VLOOKUP($B483,ROOST_SITE_INFO!$B$3:$S$501,16,FALSE),"")))</f>
        <v/>
      </c>
      <c r="Z483" s="182" t="str">
        <f>IF($B483="","",(IFERROR(VLOOKUP($B483,ROOST_SITE_INFO!$B$3:$S$501,17,FALSE),"")))</f>
        <v/>
      </c>
      <c r="AA483" s="182" t="str">
        <f>IF($B483="","",(IFERROR(VLOOKUP($B483,ROOST_SITE_INFO!$B$3:$S$501,18,FALSE),"")))</f>
        <v/>
      </c>
    </row>
    <row r="484" spans="1:27" x14ac:dyDescent="0.25">
      <c r="A484" s="180" t="str">
        <f>IF(ROOST_COUNT!B483=0,"",ROOST_COUNT!B483)</f>
        <v/>
      </c>
      <c r="B484" s="180" t="str">
        <f>IF(ROOST_COUNT!D483=0,"",ROOST_COUNT!D483)</f>
        <v/>
      </c>
      <c r="C484" s="180" t="str">
        <f>IF(ROOST_COUNT!C483=0,"",ROOST_COUNT!C483)</f>
        <v/>
      </c>
      <c r="D484" s="180" t="str">
        <f>IF(ROOST_COUNT!E483=0,"",ROOST_COUNT!E483)</f>
        <v/>
      </c>
      <c r="E484" s="181" t="str">
        <f>IF(ROOST_COUNT!F483=0,"",ROOST_COUNT!F483)</f>
        <v/>
      </c>
      <c r="F484" s="181" t="str">
        <f>IF(ROOST_COUNT!A483=0,"",ROOST_COUNT!A483)</f>
        <v/>
      </c>
      <c r="G484" s="182" t="str">
        <f>IF(ROOST_COUNT!G483=0,"",ROOST_COUNT!G483)</f>
        <v/>
      </c>
      <c r="H484" s="181" t="str">
        <f>IFERROR(VLOOKUP($A484,CAPTURE_DATA!$P$4:$T$500,3,FALSE),"")</f>
        <v/>
      </c>
      <c r="I484" s="181" t="str">
        <f>IFERROR(VLOOKUP($A484,CAPTURE_DATA!$P$4:$T$500,4,FALSE),"")</f>
        <v/>
      </c>
      <c r="J484" s="181" t="str">
        <f>IFERROR(VLOOKUP($A484,CAPTURE_DATA!$P$4:$T$500,5,FALSE),"")</f>
        <v/>
      </c>
      <c r="K484" s="181" t="str">
        <f>IFERROR(VLOOKUP($A484,CAPTURE_DATA!$P$4:$AC$500,14,FALSE),"")</f>
        <v/>
      </c>
      <c r="L484" s="182" t="str">
        <f>IF($B484="","",(IFERROR(VLOOKUP($B484,ROOST_SITE_INFO!$B$3:$S$501,3,FALSE),"")))</f>
        <v/>
      </c>
      <c r="M484" s="182" t="str">
        <f>IF($B484="","",(IFERROR(VLOOKUP($B484,ROOST_SITE_INFO!$B$3:$S$501,4,FALSE),"")))</f>
        <v/>
      </c>
      <c r="N484" s="182" t="str">
        <f>IF($B484="","",(IFERROR(VLOOKUP($B484,ROOST_SITE_INFO!$B$3:$S$501,5,FALSE),"")))</f>
        <v/>
      </c>
      <c r="O484" s="182" t="str">
        <f>IF($B484="","",(IFERROR(VLOOKUP($B484,ROOST_SITE_INFO!$B$3:$S$501,6,FALSE),"")))</f>
        <v/>
      </c>
      <c r="P484" s="182" t="str">
        <f>IF($B484="","",(IFERROR(VLOOKUP($B484,ROOST_SITE_INFO!$B$3:$S$501,7,FALSE),"")))</f>
        <v/>
      </c>
      <c r="Q484" s="182" t="str">
        <f>IF($B484="","",(IFERROR(VLOOKUP($B484,ROOST_SITE_INFO!$B$3:$S$501,8,FALSE),"")))</f>
        <v/>
      </c>
      <c r="R484" s="182" t="str">
        <f>IF($B484="","",(IFERROR(VLOOKUP($B484,ROOST_SITE_INFO!$B$3:$S$501,9,FALSE),"")))</f>
        <v/>
      </c>
      <c r="S484" s="182" t="str">
        <f>IF($B484="","",(IFERROR(VLOOKUP($B484,ROOST_SITE_INFO!$B$3:$S$501,10,FALSE),"")))</f>
        <v/>
      </c>
      <c r="T484" s="182" t="str">
        <f>IF($B484="","",(IFERROR(VLOOKUP($B484,ROOST_SITE_INFO!$B$3:$S$501,11,FALSE),"")))</f>
        <v/>
      </c>
      <c r="U484" s="182" t="str">
        <f>IF($B484="","",(IFERROR(VLOOKUP($B484,ROOST_SITE_INFO!$B$3:$S$501,12,FALSE),"")))</f>
        <v/>
      </c>
      <c r="V484" s="182" t="str">
        <f>IF($B484="","",(IFERROR(VLOOKUP($B484,ROOST_SITE_INFO!$B$3:$S$501,13,FALSE),"")))</f>
        <v/>
      </c>
      <c r="W484" s="182" t="str">
        <f>IF($B484="","",(IFERROR(VLOOKUP($B484,ROOST_SITE_INFO!$B$3:$S$501,14,FALSE),"")))</f>
        <v/>
      </c>
      <c r="X484" s="182" t="str">
        <f>IF($B484="","",(IFERROR(VLOOKUP($B484,ROOST_SITE_INFO!$B$3:$S$501,15,FALSE),"")))</f>
        <v/>
      </c>
      <c r="Y484" s="182" t="str">
        <f>IF($B484="","",(IFERROR(VLOOKUP($B484,ROOST_SITE_INFO!$B$3:$S$501,16,FALSE),"")))</f>
        <v/>
      </c>
      <c r="Z484" s="182" t="str">
        <f>IF($B484="","",(IFERROR(VLOOKUP($B484,ROOST_SITE_INFO!$B$3:$S$501,17,FALSE),"")))</f>
        <v/>
      </c>
      <c r="AA484" s="182" t="str">
        <f>IF($B484="","",(IFERROR(VLOOKUP($B484,ROOST_SITE_INFO!$B$3:$S$501,18,FALSE),"")))</f>
        <v/>
      </c>
    </row>
    <row r="485" spans="1:27" x14ac:dyDescent="0.25">
      <c r="A485" s="180" t="str">
        <f>IF(ROOST_COUNT!B484=0,"",ROOST_COUNT!B484)</f>
        <v/>
      </c>
      <c r="B485" s="180" t="str">
        <f>IF(ROOST_COUNT!D484=0,"",ROOST_COUNT!D484)</f>
        <v/>
      </c>
      <c r="C485" s="180" t="str">
        <f>IF(ROOST_COUNT!C484=0,"",ROOST_COUNT!C484)</f>
        <v/>
      </c>
      <c r="D485" s="180" t="str">
        <f>IF(ROOST_COUNT!E484=0,"",ROOST_COUNT!E484)</f>
        <v/>
      </c>
      <c r="E485" s="181" t="str">
        <f>IF(ROOST_COUNT!F484=0,"",ROOST_COUNT!F484)</f>
        <v/>
      </c>
      <c r="F485" s="181" t="str">
        <f>IF(ROOST_COUNT!A484=0,"",ROOST_COUNT!A484)</f>
        <v/>
      </c>
      <c r="G485" s="182" t="str">
        <f>IF(ROOST_COUNT!G484=0,"",ROOST_COUNT!G484)</f>
        <v/>
      </c>
      <c r="H485" s="181" t="str">
        <f>IFERROR(VLOOKUP($A485,CAPTURE_DATA!$P$4:$T$500,3,FALSE),"")</f>
        <v/>
      </c>
      <c r="I485" s="181" t="str">
        <f>IFERROR(VLOOKUP($A485,CAPTURE_DATA!$P$4:$T$500,4,FALSE),"")</f>
        <v/>
      </c>
      <c r="J485" s="181" t="str">
        <f>IFERROR(VLOOKUP($A485,CAPTURE_DATA!$P$4:$T$500,5,FALSE),"")</f>
        <v/>
      </c>
      <c r="K485" s="181" t="str">
        <f>IFERROR(VLOOKUP($A485,CAPTURE_DATA!$P$4:$AC$500,14,FALSE),"")</f>
        <v/>
      </c>
      <c r="L485" s="182" t="str">
        <f>IF($B485="","",(IFERROR(VLOOKUP($B485,ROOST_SITE_INFO!$B$3:$S$501,3,FALSE),"")))</f>
        <v/>
      </c>
      <c r="M485" s="182" t="str">
        <f>IF($B485="","",(IFERROR(VLOOKUP($B485,ROOST_SITE_INFO!$B$3:$S$501,4,FALSE),"")))</f>
        <v/>
      </c>
      <c r="N485" s="182" t="str">
        <f>IF($B485="","",(IFERROR(VLOOKUP($B485,ROOST_SITE_INFO!$B$3:$S$501,5,FALSE),"")))</f>
        <v/>
      </c>
      <c r="O485" s="182" t="str">
        <f>IF($B485="","",(IFERROR(VLOOKUP($B485,ROOST_SITE_INFO!$B$3:$S$501,6,FALSE),"")))</f>
        <v/>
      </c>
      <c r="P485" s="182" t="str">
        <f>IF($B485="","",(IFERROR(VLOOKUP($B485,ROOST_SITE_INFO!$B$3:$S$501,7,FALSE),"")))</f>
        <v/>
      </c>
      <c r="Q485" s="182" t="str">
        <f>IF($B485="","",(IFERROR(VLOOKUP($B485,ROOST_SITE_INFO!$B$3:$S$501,8,FALSE),"")))</f>
        <v/>
      </c>
      <c r="R485" s="182" t="str">
        <f>IF($B485="","",(IFERROR(VLOOKUP($B485,ROOST_SITE_INFO!$B$3:$S$501,9,FALSE),"")))</f>
        <v/>
      </c>
      <c r="S485" s="182" t="str">
        <f>IF($B485="","",(IFERROR(VLOOKUP($B485,ROOST_SITE_INFO!$B$3:$S$501,10,FALSE),"")))</f>
        <v/>
      </c>
      <c r="T485" s="182" t="str">
        <f>IF($B485="","",(IFERROR(VLOOKUP($B485,ROOST_SITE_INFO!$B$3:$S$501,11,FALSE),"")))</f>
        <v/>
      </c>
      <c r="U485" s="182" t="str">
        <f>IF($B485="","",(IFERROR(VLOOKUP($B485,ROOST_SITE_INFO!$B$3:$S$501,12,FALSE),"")))</f>
        <v/>
      </c>
      <c r="V485" s="182" t="str">
        <f>IF($B485="","",(IFERROR(VLOOKUP($B485,ROOST_SITE_INFO!$B$3:$S$501,13,FALSE),"")))</f>
        <v/>
      </c>
      <c r="W485" s="182" t="str">
        <f>IF($B485="","",(IFERROR(VLOOKUP($B485,ROOST_SITE_INFO!$B$3:$S$501,14,FALSE),"")))</f>
        <v/>
      </c>
      <c r="X485" s="182" t="str">
        <f>IF($B485="","",(IFERROR(VLOOKUP($B485,ROOST_SITE_INFO!$B$3:$S$501,15,FALSE),"")))</f>
        <v/>
      </c>
      <c r="Y485" s="182" t="str">
        <f>IF($B485="","",(IFERROR(VLOOKUP($B485,ROOST_SITE_INFO!$B$3:$S$501,16,FALSE),"")))</f>
        <v/>
      </c>
      <c r="Z485" s="182" t="str">
        <f>IF($B485="","",(IFERROR(VLOOKUP($B485,ROOST_SITE_INFO!$B$3:$S$501,17,FALSE),"")))</f>
        <v/>
      </c>
      <c r="AA485" s="182" t="str">
        <f>IF($B485="","",(IFERROR(VLOOKUP($B485,ROOST_SITE_INFO!$B$3:$S$501,18,FALSE),"")))</f>
        <v/>
      </c>
    </row>
    <row r="486" spans="1:27" x14ac:dyDescent="0.25">
      <c r="A486" s="180" t="str">
        <f>IF(ROOST_COUNT!B485=0,"",ROOST_COUNT!B485)</f>
        <v/>
      </c>
      <c r="B486" s="180" t="str">
        <f>IF(ROOST_COUNT!D485=0,"",ROOST_COUNT!D485)</f>
        <v/>
      </c>
      <c r="C486" s="180" t="str">
        <f>IF(ROOST_COUNT!C485=0,"",ROOST_COUNT!C485)</f>
        <v/>
      </c>
      <c r="D486" s="180" t="str">
        <f>IF(ROOST_COUNT!E485=0,"",ROOST_COUNT!E485)</f>
        <v/>
      </c>
      <c r="E486" s="181" t="str">
        <f>IF(ROOST_COUNT!F485=0,"",ROOST_COUNT!F485)</f>
        <v/>
      </c>
      <c r="F486" s="181" t="str">
        <f>IF(ROOST_COUNT!A485=0,"",ROOST_COUNT!A485)</f>
        <v/>
      </c>
      <c r="G486" s="182" t="str">
        <f>IF(ROOST_COUNT!G485=0,"",ROOST_COUNT!G485)</f>
        <v/>
      </c>
      <c r="H486" s="181" t="str">
        <f>IFERROR(VLOOKUP($A486,CAPTURE_DATA!$P$4:$T$500,3,FALSE),"")</f>
        <v/>
      </c>
      <c r="I486" s="181" t="str">
        <f>IFERROR(VLOOKUP($A486,CAPTURE_DATA!$P$4:$T$500,4,FALSE),"")</f>
        <v/>
      </c>
      <c r="J486" s="181" t="str">
        <f>IFERROR(VLOOKUP($A486,CAPTURE_DATA!$P$4:$T$500,5,FALSE),"")</f>
        <v/>
      </c>
      <c r="K486" s="181" t="str">
        <f>IFERROR(VLOOKUP($A486,CAPTURE_DATA!$P$4:$AC$500,14,FALSE),"")</f>
        <v/>
      </c>
      <c r="L486" s="182" t="str">
        <f>IF($B486="","",(IFERROR(VLOOKUP($B486,ROOST_SITE_INFO!$B$3:$S$501,3,FALSE),"")))</f>
        <v/>
      </c>
      <c r="M486" s="182" t="str">
        <f>IF($B486="","",(IFERROR(VLOOKUP($B486,ROOST_SITE_INFO!$B$3:$S$501,4,FALSE),"")))</f>
        <v/>
      </c>
      <c r="N486" s="182" t="str">
        <f>IF($B486="","",(IFERROR(VLOOKUP($B486,ROOST_SITE_INFO!$B$3:$S$501,5,FALSE),"")))</f>
        <v/>
      </c>
      <c r="O486" s="182" t="str">
        <f>IF($B486="","",(IFERROR(VLOOKUP($B486,ROOST_SITE_INFO!$B$3:$S$501,6,FALSE),"")))</f>
        <v/>
      </c>
      <c r="P486" s="182" t="str">
        <f>IF($B486="","",(IFERROR(VLOOKUP($B486,ROOST_SITE_INFO!$B$3:$S$501,7,FALSE),"")))</f>
        <v/>
      </c>
      <c r="Q486" s="182" t="str">
        <f>IF($B486="","",(IFERROR(VLOOKUP($B486,ROOST_SITE_INFO!$B$3:$S$501,8,FALSE),"")))</f>
        <v/>
      </c>
      <c r="R486" s="182" t="str">
        <f>IF($B486="","",(IFERROR(VLOOKUP($B486,ROOST_SITE_INFO!$B$3:$S$501,9,FALSE),"")))</f>
        <v/>
      </c>
      <c r="S486" s="182" t="str">
        <f>IF($B486="","",(IFERROR(VLOOKUP($B486,ROOST_SITE_INFO!$B$3:$S$501,10,FALSE),"")))</f>
        <v/>
      </c>
      <c r="T486" s="182" t="str">
        <f>IF($B486="","",(IFERROR(VLOOKUP($B486,ROOST_SITE_INFO!$B$3:$S$501,11,FALSE),"")))</f>
        <v/>
      </c>
      <c r="U486" s="182" t="str">
        <f>IF($B486="","",(IFERROR(VLOOKUP($B486,ROOST_SITE_INFO!$B$3:$S$501,12,FALSE),"")))</f>
        <v/>
      </c>
      <c r="V486" s="182" t="str">
        <f>IF($B486="","",(IFERROR(VLOOKUP($B486,ROOST_SITE_INFO!$B$3:$S$501,13,FALSE),"")))</f>
        <v/>
      </c>
      <c r="W486" s="182" t="str">
        <f>IF($B486="","",(IFERROR(VLOOKUP($B486,ROOST_SITE_INFO!$B$3:$S$501,14,FALSE),"")))</f>
        <v/>
      </c>
      <c r="X486" s="182" t="str">
        <f>IF($B486="","",(IFERROR(VLOOKUP($B486,ROOST_SITE_INFO!$B$3:$S$501,15,FALSE),"")))</f>
        <v/>
      </c>
      <c r="Y486" s="182" t="str">
        <f>IF($B486="","",(IFERROR(VLOOKUP($B486,ROOST_SITE_INFO!$B$3:$S$501,16,FALSE),"")))</f>
        <v/>
      </c>
      <c r="Z486" s="182" t="str">
        <f>IF($B486="","",(IFERROR(VLOOKUP($B486,ROOST_SITE_INFO!$B$3:$S$501,17,FALSE),"")))</f>
        <v/>
      </c>
      <c r="AA486" s="182" t="str">
        <f>IF($B486="","",(IFERROR(VLOOKUP($B486,ROOST_SITE_INFO!$B$3:$S$501,18,FALSE),"")))</f>
        <v/>
      </c>
    </row>
    <row r="487" spans="1:27" x14ac:dyDescent="0.25">
      <c r="A487" s="180" t="str">
        <f>IF(ROOST_COUNT!B486=0,"",ROOST_COUNT!B486)</f>
        <v/>
      </c>
      <c r="B487" s="180" t="str">
        <f>IF(ROOST_COUNT!D486=0,"",ROOST_COUNT!D486)</f>
        <v/>
      </c>
      <c r="C487" s="180" t="str">
        <f>IF(ROOST_COUNT!C486=0,"",ROOST_COUNT!C486)</f>
        <v/>
      </c>
      <c r="D487" s="180" t="str">
        <f>IF(ROOST_COUNT!E486=0,"",ROOST_COUNT!E486)</f>
        <v/>
      </c>
      <c r="E487" s="181" t="str">
        <f>IF(ROOST_COUNT!F486=0,"",ROOST_COUNT!F486)</f>
        <v/>
      </c>
      <c r="F487" s="181" t="str">
        <f>IF(ROOST_COUNT!A486=0,"",ROOST_COUNT!A486)</f>
        <v/>
      </c>
      <c r="G487" s="182" t="str">
        <f>IF(ROOST_COUNT!G486=0,"",ROOST_COUNT!G486)</f>
        <v/>
      </c>
      <c r="H487" s="181" t="str">
        <f>IFERROR(VLOOKUP($A487,CAPTURE_DATA!$P$4:$T$500,3,FALSE),"")</f>
        <v/>
      </c>
      <c r="I487" s="181" t="str">
        <f>IFERROR(VLOOKUP($A487,CAPTURE_DATA!$P$4:$T$500,4,FALSE),"")</f>
        <v/>
      </c>
      <c r="J487" s="181" t="str">
        <f>IFERROR(VLOOKUP($A487,CAPTURE_DATA!$P$4:$T$500,5,FALSE),"")</f>
        <v/>
      </c>
      <c r="K487" s="181" t="str">
        <f>IFERROR(VLOOKUP($A487,CAPTURE_DATA!$P$4:$AC$500,14,FALSE),"")</f>
        <v/>
      </c>
      <c r="L487" s="182" t="str">
        <f>IF($B487="","",(IFERROR(VLOOKUP($B487,ROOST_SITE_INFO!$B$3:$S$501,3,FALSE),"")))</f>
        <v/>
      </c>
      <c r="M487" s="182" t="str">
        <f>IF($B487="","",(IFERROR(VLOOKUP($B487,ROOST_SITE_INFO!$B$3:$S$501,4,FALSE),"")))</f>
        <v/>
      </c>
      <c r="N487" s="182" t="str">
        <f>IF($B487="","",(IFERROR(VLOOKUP($B487,ROOST_SITE_INFO!$B$3:$S$501,5,FALSE),"")))</f>
        <v/>
      </c>
      <c r="O487" s="182" t="str">
        <f>IF($B487="","",(IFERROR(VLOOKUP($B487,ROOST_SITE_INFO!$B$3:$S$501,6,FALSE),"")))</f>
        <v/>
      </c>
      <c r="P487" s="182" t="str">
        <f>IF($B487="","",(IFERROR(VLOOKUP($B487,ROOST_SITE_INFO!$B$3:$S$501,7,FALSE),"")))</f>
        <v/>
      </c>
      <c r="Q487" s="182" t="str">
        <f>IF($B487="","",(IFERROR(VLOOKUP($B487,ROOST_SITE_INFO!$B$3:$S$501,8,FALSE),"")))</f>
        <v/>
      </c>
      <c r="R487" s="182" t="str">
        <f>IF($B487="","",(IFERROR(VLOOKUP($B487,ROOST_SITE_INFO!$B$3:$S$501,9,FALSE),"")))</f>
        <v/>
      </c>
      <c r="S487" s="182" t="str">
        <f>IF($B487="","",(IFERROR(VLOOKUP($B487,ROOST_SITE_INFO!$B$3:$S$501,10,FALSE),"")))</f>
        <v/>
      </c>
      <c r="T487" s="182" t="str">
        <f>IF($B487="","",(IFERROR(VLOOKUP($B487,ROOST_SITE_INFO!$B$3:$S$501,11,FALSE),"")))</f>
        <v/>
      </c>
      <c r="U487" s="182" t="str">
        <f>IF($B487="","",(IFERROR(VLOOKUP($B487,ROOST_SITE_INFO!$B$3:$S$501,12,FALSE),"")))</f>
        <v/>
      </c>
      <c r="V487" s="182" t="str">
        <f>IF($B487="","",(IFERROR(VLOOKUP($B487,ROOST_SITE_INFO!$B$3:$S$501,13,FALSE),"")))</f>
        <v/>
      </c>
      <c r="W487" s="182" t="str">
        <f>IF($B487="","",(IFERROR(VLOOKUP($B487,ROOST_SITE_INFO!$B$3:$S$501,14,FALSE),"")))</f>
        <v/>
      </c>
      <c r="X487" s="182" t="str">
        <f>IF($B487="","",(IFERROR(VLOOKUP($B487,ROOST_SITE_INFO!$B$3:$S$501,15,FALSE),"")))</f>
        <v/>
      </c>
      <c r="Y487" s="182" t="str">
        <f>IF($B487="","",(IFERROR(VLOOKUP($B487,ROOST_SITE_INFO!$B$3:$S$501,16,FALSE),"")))</f>
        <v/>
      </c>
      <c r="Z487" s="182" t="str">
        <f>IF($B487="","",(IFERROR(VLOOKUP($B487,ROOST_SITE_INFO!$B$3:$S$501,17,FALSE),"")))</f>
        <v/>
      </c>
      <c r="AA487" s="182" t="str">
        <f>IF($B487="","",(IFERROR(VLOOKUP($B487,ROOST_SITE_INFO!$B$3:$S$501,18,FALSE),"")))</f>
        <v/>
      </c>
    </row>
    <row r="488" spans="1:27" x14ac:dyDescent="0.25">
      <c r="A488" s="180" t="str">
        <f>IF(ROOST_COUNT!B487=0,"",ROOST_COUNT!B487)</f>
        <v/>
      </c>
      <c r="B488" s="180" t="str">
        <f>IF(ROOST_COUNT!D487=0,"",ROOST_COUNT!D487)</f>
        <v/>
      </c>
      <c r="C488" s="180" t="str">
        <f>IF(ROOST_COUNT!C487=0,"",ROOST_COUNT!C487)</f>
        <v/>
      </c>
      <c r="D488" s="180" t="str">
        <f>IF(ROOST_COUNT!E487=0,"",ROOST_COUNT!E487)</f>
        <v/>
      </c>
      <c r="E488" s="181" t="str">
        <f>IF(ROOST_COUNT!F487=0,"",ROOST_COUNT!F487)</f>
        <v/>
      </c>
      <c r="F488" s="181" t="str">
        <f>IF(ROOST_COUNT!A487=0,"",ROOST_COUNT!A487)</f>
        <v/>
      </c>
      <c r="G488" s="182" t="str">
        <f>IF(ROOST_COUNT!G487=0,"",ROOST_COUNT!G487)</f>
        <v/>
      </c>
      <c r="H488" s="181" t="str">
        <f>IFERROR(VLOOKUP($A488,CAPTURE_DATA!$P$4:$T$500,3,FALSE),"")</f>
        <v/>
      </c>
      <c r="I488" s="181" t="str">
        <f>IFERROR(VLOOKUP($A488,CAPTURE_DATA!$P$4:$T$500,4,FALSE),"")</f>
        <v/>
      </c>
      <c r="J488" s="181" t="str">
        <f>IFERROR(VLOOKUP($A488,CAPTURE_DATA!$P$4:$T$500,5,FALSE),"")</f>
        <v/>
      </c>
      <c r="K488" s="181" t="str">
        <f>IFERROR(VLOOKUP($A488,CAPTURE_DATA!$P$4:$AC$500,14,FALSE),"")</f>
        <v/>
      </c>
      <c r="L488" s="182" t="str">
        <f>IF($B488="","",(IFERROR(VLOOKUP($B488,ROOST_SITE_INFO!$B$3:$S$501,3,FALSE),"")))</f>
        <v/>
      </c>
      <c r="M488" s="182" t="str">
        <f>IF($B488="","",(IFERROR(VLOOKUP($B488,ROOST_SITE_INFO!$B$3:$S$501,4,FALSE),"")))</f>
        <v/>
      </c>
      <c r="N488" s="182" t="str">
        <f>IF($B488="","",(IFERROR(VLOOKUP($B488,ROOST_SITE_INFO!$B$3:$S$501,5,FALSE),"")))</f>
        <v/>
      </c>
      <c r="O488" s="182" t="str">
        <f>IF($B488="","",(IFERROR(VLOOKUP($B488,ROOST_SITE_INFO!$B$3:$S$501,6,FALSE),"")))</f>
        <v/>
      </c>
      <c r="P488" s="182" t="str">
        <f>IF($B488="","",(IFERROR(VLOOKUP($B488,ROOST_SITE_INFO!$B$3:$S$501,7,FALSE),"")))</f>
        <v/>
      </c>
      <c r="Q488" s="182" t="str">
        <f>IF($B488="","",(IFERROR(VLOOKUP($B488,ROOST_SITE_INFO!$B$3:$S$501,8,FALSE),"")))</f>
        <v/>
      </c>
      <c r="R488" s="182" t="str">
        <f>IF($B488="","",(IFERROR(VLOOKUP($B488,ROOST_SITE_INFO!$B$3:$S$501,9,FALSE),"")))</f>
        <v/>
      </c>
      <c r="S488" s="182" t="str">
        <f>IF($B488="","",(IFERROR(VLOOKUP($B488,ROOST_SITE_INFO!$B$3:$S$501,10,FALSE),"")))</f>
        <v/>
      </c>
      <c r="T488" s="182" t="str">
        <f>IF($B488="","",(IFERROR(VLOOKUP($B488,ROOST_SITE_INFO!$B$3:$S$501,11,FALSE),"")))</f>
        <v/>
      </c>
      <c r="U488" s="182" t="str">
        <f>IF($B488="","",(IFERROR(VLOOKUP($B488,ROOST_SITE_INFO!$B$3:$S$501,12,FALSE),"")))</f>
        <v/>
      </c>
      <c r="V488" s="182" t="str">
        <f>IF($B488="","",(IFERROR(VLOOKUP($B488,ROOST_SITE_INFO!$B$3:$S$501,13,FALSE),"")))</f>
        <v/>
      </c>
      <c r="W488" s="182" t="str">
        <f>IF($B488="","",(IFERROR(VLOOKUP($B488,ROOST_SITE_INFO!$B$3:$S$501,14,FALSE),"")))</f>
        <v/>
      </c>
      <c r="X488" s="182" t="str">
        <f>IF($B488="","",(IFERROR(VLOOKUP($B488,ROOST_SITE_INFO!$B$3:$S$501,15,FALSE),"")))</f>
        <v/>
      </c>
      <c r="Y488" s="182" t="str">
        <f>IF($B488="","",(IFERROR(VLOOKUP($B488,ROOST_SITE_INFO!$B$3:$S$501,16,FALSE),"")))</f>
        <v/>
      </c>
      <c r="Z488" s="182" t="str">
        <f>IF($B488="","",(IFERROR(VLOOKUP($B488,ROOST_SITE_INFO!$B$3:$S$501,17,FALSE),"")))</f>
        <v/>
      </c>
      <c r="AA488" s="182" t="str">
        <f>IF($B488="","",(IFERROR(VLOOKUP($B488,ROOST_SITE_INFO!$B$3:$S$501,18,FALSE),"")))</f>
        <v/>
      </c>
    </row>
    <row r="489" spans="1:27" x14ac:dyDescent="0.25">
      <c r="A489" s="180" t="str">
        <f>IF(ROOST_COUNT!B488=0,"",ROOST_COUNT!B488)</f>
        <v/>
      </c>
      <c r="B489" s="180" t="str">
        <f>IF(ROOST_COUNT!D488=0,"",ROOST_COUNT!D488)</f>
        <v/>
      </c>
      <c r="C489" s="180" t="str">
        <f>IF(ROOST_COUNT!C488=0,"",ROOST_COUNT!C488)</f>
        <v/>
      </c>
      <c r="D489" s="180" t="str">
        <f>IF(ROOST_COUNT!E488=0,"",ROOST_COUNT!E488)</f>
        <v/>
      </c>
      <c r="E489" s="181" t="str">
        <f>IF(ROOST_COUNT!F488=0,"",ROOST_COUNT!F488)</f>
        <v/>
      </c>
      <c r="F489" s="181" t="str">
        <f>IF(ROOST_COUNT!A488=0,"",ROOST_COUNT!A488)</f>
        <v/>
      </c>
      <c r="G489" s="182" t="str">
        <f>IF(ROOST_COUNT!G488=0,"",ROOST_COUNT!G488)</f>
        <v/>
      </c>
      <c r="H489" s="181" t="str">
        <f>IFERROR(VLOOKUP($A489,CAPTURE_DATA!$P$4:$T$500,3,FALSE),"")</f>
        <v/>
      </c>
      <c r="I489" s="181" t="str">
        <f>IFERROR(VLOOKUP($A489,CAPTURE_DATA!$P$4:$T$500,4,FALSE),"")</f>
        <v/>
      </c>
      <c r="J489" s="181" t="str">
        <f>IFERROR(VLOOKUP($A489,CAPTURE_DATA!$P$4:$T$500,5,FALSE),"")</f>
        <v/>
      </c>
      <c r="K489" s="181" t="str">
        <f>IFERROR(VLOOKUP($A489,CAPTURE_DATA!$P$4:$AC$500,14,FALSE),"")</f>
        <v/>
      </c>
      <c r="L489" s="182" t="str">
        <f>IF($B489="","",(IFERROR(VLOOKUP($B489,ROOST_SITE_INFO!$B$3:$S$501,3,FALSE),"")))</f>
        <v/>
      </c>
      <c r="M489" s="182" t="str">
        <f>IF($B489="","",(IFERROR(VLOOKUP($B489,ROOST_SITE_INFO!$B$3:$S$501,4,FALSE),"")))</f>
        <v/>
      </c>
      <c r="N489" s="182" t="str">
        <f>IF($B489="","",(IFERROR(VLOOKUP($B489,ROOST_SITE_INFO!$B$3:$S$501,5,FALSE),"")))</f>
        <v/>
      </c>
      <c r="O489" s="182" t="str">
        <f>IF($B489="","",(IFERROR(VLOOKUP($B489,ROOST_SITE_INFO!$B$3:$S$501,6,FALSE),"")))</f>
        <v/>
      </c>
      <c r="P489" s="182" t="str">
        <f>IF($B489="","",(IFERROR(VLOOKUP($B489,ROOST_SITE_INFO!$B$3:$S$501,7,FALSE),"")))</f>
        <v/>
      </c>
      <c r="Q489" s="182" t="str">
        <f>IF($B489="","",(IFERROR(VLOOKUP($B489,ROOST_SITE_INFO!$B$3:$S$501,8,FALSE),"")))</f>
        <v/>
      </c>
      <c r="R489" s="182" t="str">
        <f>IF($B489="","",(IFERROR(VLOOKUP($B489,ROOST_SITE_INFO!$B$3:$S$501,9,FALSE),"")))</f>
        <v/>
      </c>
      <c r="S489" s="182" t="str">
        <f>IF($B489="","",(IFERROR(VLOOKUP($B489,ROOST_SITE_INFO!$B$3:$S$501,10,FALSE),"")))</f>
        <v/>
      </c>
      <c r="T489" s="182" t="str">
        <f>IF($B489="","",(IFERROR(VLOOKUP($B489,ROOST_SITE_INFO!$B$3:$S$501,11,FALSE),"")))</f>
        <v/>
      </c>
      <c r="U489" s="182" t="str">
        <f>IF($B489="","",(IFERROR(VLOOKUP($B489,ROOST_SITE_INFO!$B$3:$S$501,12,FALSE),"")))</f>
        <v/>
      </c>
      <c r="V489" s="182" t="str">
        <f>IF($B489="","",(IFERROR(VLOOKUP($B489,ROOST_SITE_INFO!$B$3:$S$501,13,FALSE),"")))</f>
        <v/>
      </c>
      <c r="W489" s="182" t="str">
        <f>IF($B489="","",(IFERROR(VLOOKUP($B489,ROOST_SITE_INFO!$B$3:$S$501,14,FALSE),"")))</f>
        <v/>
      </c>
      <c r="X489" s="182" t="str">
        <f>IF($B489="","",(IFERROR(VLOOKUP($B489,ROOST_SITE_INFO!$B$3:$S$501,15,FALSE),"")))</f>
        <v/>
      </c>
      <c r="Y489" s="182" t="str">
        <f>IF($B489="","",(IFERROR(VLOOKUP($B489,ROOST_SITE_INFO!$B$3:$S$501,16,FALSE),"")))</f>
        <v/>
      </c>
      <c r="Z489" s="182" t="str">
        <f>IF($B489="","",(IFERROR(VLOOKUP($B489,ROOST_SITE_INFO!$B$3:$S$501,17,FALSE),"")))</f>
        <v/>
      </c>
      <c r="AA489" s="182" t="str">
        <f>IF($B489="","",(IFERROR(VLOOKUP($B489,ROOST_SITE_INFO!$B$3:$S$501,18,FALSE),"")))</f>
        <v/>
      </c>
    </row>
    <row r="490" spans="1:27" x14ac:dyDescent="0.25">
      <c r="A490" s="180" t="str">
        <f>IF(ROOST_COUNT!B489=0,"",ROOST_COUNT!B489)</f>
        <v/>
      </c>
      <c r="B490" s="180" t="str">
        <f>IF(ROOST_COUNT!D489=0,"",ROOST_COUNT!D489)</f>
        <v/>
      </c>
      <c r="C490" s="180" t="str">
        <f>IF(ROOST_COUNT!C489=0,"",ROOST_COUNT!C489)</f>
        <v/>
      </c>
      <c r="D490" s="180" t="str">
        <f>IF(ROOST_COUNT!E489=0,"",ROOST_COUNT!E489)</f>
        <v/>
      </c>
      <c r="E490" s="181" t="str">
        <f>IF(ROOST_COUNT!F489=0,"",ROOST_COUNT!F489)</f>
        <v/>
      </c>
      <c r="F490" s="181" t="str">
        <f>IF(ROOST_COUNT!A489=0,"",ROOST_COUNT!A489)</f>
        <v/>
      </c>
      <c r="G490" s="182" t="str">
        <f>IF(ROOST_COUNT!G489=0,"",ROOST_COUNT!G489)</f>
        <v/>
      </c>
      <c r="H490" s="181" t="str">
        <f>IFERROR(VLOOKUP($A490,CAPTURE_DATA!$P$4:$T$500,3,FALSE),"")</f>
        <v/>
      </c>
      <c r="I490" s="181" t="str">
        <f>IFERROR(VLOOKUP($A490,CAPTURE_DATA!$P$4:$T$500,4,FALSE),"")</f>
        <v/>
      </c>
      <c r="J490" s="181" t="str">
        <f>IFERROR(VLOOKUP($A490,CAPTURE_DATA!$P$4:$T$500,5,FALSE),"")</f>
        <v/>
      </c>
      <c r="K490" s="181" t="str">
        <f>IFERROR(VLOOKUP($A490,CAPTURE_DATA!$P$4:$AC$500,14,FALSE),"")</f>
        <v/>
      </c>
      <c r="L490" s="182" t="str">
        <f>IF($B490="","",(IFERROR(VLOOKUP($B490,ROOST_SITE_INFO!$B$3:$S$501,3,FALSE),"")))</f>
        <v/>
      </c>
      <c r="M490" s="182" t="str">
        <f>IF($B490="","",(IFERROR(VLOOKUP($B490,ROOST_SITE_INFO!$B$3:$S$501,4,FALSE),"")))</f>
        <v/>
      </c>
      <c r="N490" s="182" t="str">
        <f>IF($B490="","",(IFERROR(VLOOKUP($B490,ROOST_SITE_INFO!$B$3:$S$501,5,FALSE),"")))</f>
        <v/>
      </c>
      <c r="O490" s="182" t="str">
        <f>IF($B490="","",(IFERROR(VLOOKUP($B490,ROOST_SITE_INFO!$B$3:$S$501,6,FALSE),"")))</f>
        <v/>
      </c>
      <c r="P490" s="182" t="str">
        <f>IF($B490="","",(IFERROR(VLOOKUP($B490,ROOST_SITE_INFO!$B$3:$S$501,7,FALSE),"")))</f>
        <v/>
      </c>
      <c r="Q490" s="182" t="str">
        <f>IF($B490="","",(IFERROR(VLOOKUP($B490,ROOST_SITE_INFO!$B$3:$S$501,8,FALSE),"")))</f>
        <v/>
      </c>
      <c r="R490" s="182" t="str">
        <f>IF($B490="","",(IFERROR(VLOOKUP($B490,ROOST_SITE_INFO!$B$3:$S$501,9,FALSE),"")))</f>
        <v/>
      </c>
      <c r="S490" s="182" t="str">
        <f>IF($B490="","",(IFERROR(VLOOKUP($B490,ROOST_SITE_INFO!$B$3:$S$501,10,FALSE),"")))</f>
        <v/>
      </c>
      <c r="T490" s="182" t="str">
        <f>IF($B490="","",(IFERROR(VLOOKUP($B490,ROOST_SITE_INFO!$B$3:$S$501,11,FALSE),"")))</f>
        <v/>
      </c>
      <c r="U490" s="182" t="str">
        <f>IF($B490="","",(IFERROR(VLOOKUP($B490,ROOST_SITE_INFO!$B$3:$S$501,12,FALSE),"")))</f>
        <v/>
      </c>
      <c r="V490" s="182" t="str">
        <f>IF($B490="","",(IFERROR(VLOOKUP($B490,ROOST_SITE_INFO!$B$3:$S$501,13,FALSE),"")))</f>
        <v/>
      </c>
      <c r="W490" s="182" t="str">
        <f>IF($B490="","",(IFERROR(VLOOKUP($B490,ROOST_SITE_INFO!$B$3:$S$501,14,FALSE),"")))</f>
        <v/>
      </c>
      <c r="X490" s="182" t="str">
        <f>IF($B490="","",(IFERROR(VLOOKUP($B490,ROOST_SITE_INFO!$B$3:$S$501,15,FALSE),"")))</f>
        <v/>
      </c>
      <c r="Y490" s="182" t="str">
        <f>IF($B490="","",(IFERROR(VLOOKUP($B490,ROOST_SITE_INFO!$B$3:$S$501,16,FALSE),"")))</f>
        <v/>
      </c>
      <c r="Z490" s="182" t="str">
        <f>IF($B490="","",(IFERROR(VLOOKUP($B490,ROOST_SITE_INFO!$B$3:$S$501,17,FALSE),"")))</f>
        <v/>
      </c>
      <c r="AA490" s="182" t="str">
        <f>IF($B490="","",(IFERROR(VLOOKUP($B490,ROOST_SITE_INFO!$B$3:$S$501,18,FALSE),"")))</f>
        <v/>
      </c>
    </row>
    <row r="491" spans="1:27" x14ac:dyDescent="0.25">
      <c r="A491" s="180" t="str">
        <f>IF(ROOST_COUNT!B490=0,"",ROOST_COUNT!B490)</f>
        <v/>
      </c>
      <c r="B491" s="180" t="str">
        <f>IF(ROOST_COUNT!D490=0,"",ROOST_COUNT!D490)</f>
        <v/>
      </c>
      <c r="C491" s="180" t="str">
        <f>IF(ROOST_COUNT!C490=0,"",ROOST_COUNT!C490)</f>
        <v/>
      </c>
      <c r="D491" s="180" t="str">
        <f>IF(ROOST_COUNT!E490=0,"",ROOST_COUNT!E490)</f>
        <v/>
      </c>
      <c r="E491" s="181" t="str">
        <f>IF(ROOST_COUNT!F490=0,"",ROOST_COUNT!F490)</f>
        <v/>
      </c>
      <c r="F491" s="181" t="str">
        <f>IF(ROOST_COUNT!A490=0,"",ROOST_COUNT!A490)</f>
        <v/>
      </c>
      <c r="G491" s="182" t="str">
        <f>IF(ROOST_COUNT!G490=0,"",ROOST_COUNT!G490)</f>
        <v/>
      </c>
      <c r="H491" s="181" t="str">
        <f>IFERROR(VLOOKUP($A491,CAPTURE_DATA!$P$4:$T$500,3,FALSE),"")</f>
        <v/>
      </c>
      <c r="I491" s="181" t="str">
        <f>IFERROR(VLOOKUP($A491,CAPTURE_DATA!$P$4:$T$500,4,FALSE),"")</f>
        <v/>
      </c>
      <c r="J491" s="181" t="str">
        <f>IFERROR(VLOOKUP($A491,CAPTURE_DATA!$P$4:$T$500,5,FALSE),"")</f>
        <v/>
      </c>
      <c r="K491" s="181" t="str">
        <f>IFERROR(VLOOKUP($A491,CAPTURE_DATA!$P$4:$AC$500,14,FALSE),"")</f>
        <v/>
      </c>
      <c r="L491" s="182" t="str">
        <f>IF($B491="","",(IFERROR(VLOOKUP($B491,ROOST_SITE_INFO!$B$3:$S$501,3,FALSE),"")))</f>
        <v/>
      </c>
      <c r="M491" s="182" t="str">
        <f>IF($B491="","",(IFERROR(VLOOKUP($B491,ROOST_SITE_INFO!$B$3:$S$501,4,FALSE),"")))</f>
        <v/>
      </c>
      <c r="N491" s="182" t="str">
        <f>IF($B491="","",(IFERROR(VLOOKUP($B491,ROOST_SITE_INFO!$B$3:$S$501,5,FALSE),"")))</f>
        <v/>
      </c>
      <c r="O491" s="182" t="str">
        <f>IF($B491="","",(IFERROR(VLOOKUP($B491,ROOST_SITE_INFO!$B$3:$S$501,6,FALSE),"")))</f>
        <v/>
      </c>
      <c r="P491" s="182" t="str">
        <f>IF($B491="","",(IFERROR(VLOOKUP($B491,ROOST_SITE_INFO!$B$3:$S$501,7,FALSE),"")))</f>
        <v/>
      </c>
      <c r="Q491" s="182" t="str">
        <f>IF($B491="","",(IFERROR(VLOOKUP($B491,ROOST_SITE_INFO!$B$3:$S$501,8,FALSE),"")))</f>
        <v/>
      </c>
      <c r="R491" s="182" t="str">
        <f>IF($B491="","",(IFERROR(VLOOKUP($B491,ROOST_SITE_INFO!$B$3:$S$501,9,FALSE),"")))</f>
        <v/>
      </c>
      <c r="S491" s="182" t="str">
        <f>IF($B491="","",(IFERROR(VLOOKUP($B491,ROOST_SITE_INFO!$B$3:$S$501,10,FALSE),"")))</f>
        <v/>
      </c>
      <c r="T491" s="182" t="str">
        <f>IF($B491="","",(IFERROR(VLOOKUP($B491,ROOST_SITE_INFO!$B$3:$S$501,11,FALSE),"")))</f>
        <v/>
      </c>
      <c r="U491" s="182" t="str">
        <f>IF($B491="","",(IFERROR(VLOOKUP($B491,ROOST_SITE_INFO!$B$3:$S$501,12,FALSE),"")))</f>
        <v/>
      </c>
      <c r="V491" s="182" t="str">
        <f>IF($B491="","",(IFERROR(VLOOKUP($B491,ROOST_SITE_INFO!$B$3:$S$501,13,FALSE),"")))</f>
        <v/>
      </c>
      <c r="W491" s="182" t="str">
        <f>IF($B491="","",(IFERROR(VLOOKUP($B491,ROOST_SITE_INFO!$B$3:$S$501,14,FALSE),"")))</f>
        <v/>
      </c>
      <c r="X491" s="182" t="str">
        <f>IF($B491="","",(IFERROR(VLOOKUP($B491,ROOST_SITE_INFO!$B$3:$S$501,15,FALSE),"")))</f>
        <v/>
      </c>
      <c r="Y491" s="182" t="str">
        <f>IF($B491="","",(IFERROR(VLOOKUP($B491,ROOST_SITE_INFO!$B$3:$S$501,16,FALSE),"")))</f>
        <v/>
      </c>
      <c r="Z491" s="182" t="str">
        <f>IF($B491="","",(IFERROR(VLOOKUP($B491,ROOST_SITE_INFO!$B$3:$S$501,17,FALSE),"")))</f>
        <v/>
      </c>
      <c r="AA491" s="182" t="str">
        <f>IF($B491="","",(IFERROR(VLOOKUP($B491,ROOST_SITE_INFO!$B$3:$S$501,18,FALSE),"")))</f>
        <v/>
      </c>
    </row>
    <row r="492" spans="1:27" x14ac:dyDescent="0.25">
      <c r="A492" s="180" t="str">
        <f>IF(ROOST_COUNT!B491=0,"",ROOST_COUNT!B491)</f>
        <v/>
      </c>
      <c r="B492" s="180" t="str">
        <f>IF(ROOST_COUNT!D491=0,"",ROOST_COUNT!D491)</f>
        <v/>
      </c>
      <c r="C492" s="180" t="str">
        <f>IF(ROOST_COUNT!C491=0,"",ROOST_COUNT!C491)</f>
        <v/>
      </c>
      <c r="D492" s="180" t="str">
        <f>IF(ROOST_COUNT!E491=0,"",ROOST_COUNT!E491)</f>
        <v/>
      </c>
      <c r="E492" s="181" t="str">
        <f>IF(ROOST_COUNT!F491=0,"",ROOST_COUNT!F491)</f>
        <v/>
      </c>
      <c r="F492" s="181" t="str">
        <f>IF(ROOST_COUNT!A491=0,"",ROOST_COUNT!A491)</f>
        <v/>
      </c>
      <c r="G492" s="182" t="str">
        <f>IF(ROOST_COUNT!G491=0,"",ROOST_COUNT!G491)</f>
        <v/>
      </c>
      <c r="H492" s="181" t="str">
        <f>IFERROR(VLOOKUP($A492,CAPTURE_DATA!$P$4:$T$500,3,FALSE),"")</f>
        <v/>
      </c>
      <c r="I492" s="181" t="str">
        <f>IFERROR(VLOOKUP($A492,CAPTURE_DATA!$P$4:$T$500,4,FALSE),"")</f>
        <v/>
      </c>
      <c r="J492" s="181" t="str">
        <f>IFERROR(VLOOKUP($A492,CAPTURE_DATA!$P$4:$T$500,5,FALSE),"")</f>
        <v/>
      </c>
      <c r="K492" s="181" t="str">
        <f>IFERROR(VLOOKUP($A492,CAPTURE_DATA!$P$4:$AC$500,14,FALSE),"")</f>
        <v/>
      </c>
      <c r="L492" s="182" t="str">
        <f>IF($B492="","",(IFERROR(VLOOKUP($B492,ROOST_SITE_INFO!$B$3:$S$501,3,FALSE),"")))</f>
        <v/>
      </c>
      <c r="M492" s="182" t="str">
        <f>IF($B492="","",(IFERROR(VLOOKUP($B492,ROOST_SITE_INFO!$B$3:$S$501,4,FALSE),"")))</f>
        <v/>
      </c>
      <c r="N492" s="182" t="str">
        <f>IF($B492="","",(IFERROR(VLOOKUP($B492,ROOST_SITE_INFO!$B$3:$S$501,5,FALSE),"")))</f>
        <v/>
      </c>
      <c r="O492" s="182" t="str">
        <f>IF($B492="","",(IFERROR(VLOOKUP($B492,ROOST_SITE_INFO!$B$3:$S$501,6,FALSE),"")))</f>
        <v/>
      </c>
      <c r="P492" s="182" t="str">
        <f>IF($B492="","",(IFERROR(VLOOKUP($B492,ROOST_SITE_INFO!$B$3:$S$501,7,FALSE),"")))</f>
        <v/>
      </c>
      <c r="Q492" s="182" t="str">
        <f>IF($B492="","",(IFERROR(VLOOKUP($B492,ROOST_SITE_INFO!$B$3:$S$501,8,FALSE),"")))</f>
        <v/>
      </c>
      <c r="R492" s="182" t="str">
        <f>IF($B492="","",(IFERROR(VLOOKUP($B492,ROOST_SITE_INFO!$B$3:$S$501,9,FALSE),"")))</f>
        <v/>
      </c>
      <c r="S492" s="182" t="str">
        <f>IF($B492="","",(IFERROR(VLOOKUP($B492,ROOST_SITE_INFO!$B$3:$S$501,10,FALSE),"")))</f>
        <v/>
      </c>
      <c r="T492" s="182" t="str">
        <f>IF($B492="","",(IFERROR(VLOOKUP($B492,ROOST_SITE_INFO!$B$3:$S$501,11,FALSE),"")))</f>
        <v/>
      </c>
      <c r="U492" s="182" t="str">
        <f>IF($B492="","",(IFERROR(VLOOKUP($B492,ROOST_SITE_INFO!$B$3:$S$501,12,FALSE),"")))</f>
        <v/>
      </c>
      <c r="V492" s="182" t="str">
        <f>IF($B492="","",(IFERROR(VLOOKUP($B492,ROOST_SITE_INFO!$B$3:$S$501,13,FALSE),"")))</f>
        <v/>
      </c>
      <c r="W492" s="182" t="str">
        <f>IF($B492="","",(IFERROR(VLOOKUP($B492,ROOST_SITE_INFO!$B$3:$S$501,14,FALSE),"")))</f>
        <v/>
      </c>
      <c r="X492" s="182" t="str">
        <f>IF($B492="","",(IFERROR(VLOOKUP($B492,ROOST_SITE_INFO!$B$3:$S$501,15,FALSE),"")))</f>
        <v/>
      </c>
      <c r="Y492" s="182" t="str">
        <f>IF($B492="","",(IFERROR(VLOOKUP($B492,ROOST_SITE_INFO!$B$3:$S$501,16,FALSE),"")))</f>
        <v/>
      </c>
      <c r="Z492" s="182" t="str">
        <f>IF($B492="","",(IFERROR(VLOOKUP($B492,ROOST_SITE_INFO!$B$3:$S$501,17,FALSE),"")))</f>
        <v/>
      </c>
      <c r="AA492" s="182" t="str">
        <f>IF($B492="","",(IFERROR(VLOOKUP($B492,ROOST_SITE_INFO!$B$3:$S$501,18,FALSE),"")))</f>
        <v/>
      </c>
    </row>
    <row r="493" spans="1:27" x14ac:dyDescent="0.25">
      <c r="A493" s="180" t="str">
        <f>IF(ROOST_COUNT!B492=0,"",ROOST_COUNT!B492)</f>
        <v/>
      </c>
      <c r="B493" s="180" t="str">
        <f>IF(ROOST_COUNT!D492=0,"",ROOST_COUNT!D492)</f>
        <v/>
      </c>
      <c r="C493" s="180" t="str">
        <f>IF(ROOST_COUNT!C492=0,"",ROOST_COUNT!C492)</f>
        <v/>
      </c>
      <c r="D493" s="180" t="str">
        <f>IF(ROOST_COUNT!E492=0,"",ROOST_COUNT!E492)</f>
        <v/>
      </c>
      <c r="E493" s="181" t="str">
        <f>IF(ROOST_COUNT!F492=0,"",ROOST_COUNT!F492)</f>
        <v/>
      </c>
      <c r="F493" s="181" t="str">
        <f>IF(ROOST_COUNT!A492=0,"",ROOST_COUNT!A492)</f>
        <v/>
      </c>
      <c r="G493" s="182" t="str">
        <f>IF(ROOST_COUNT!G492=0,"",ROOST_COUNT!G492)</f>
        <v/>
      </c>
      <c r="H493" s="181" t="str">
        <f>IFERROR(VLOOKUP($A493,CAPTURE_DATA!$P$4:$T$500,3,FALSE),"")</f>
        <v/>
      </c>
      <c r="I493" s="181" t="str">
        <f>IFERROR(VLOOKUP($A493,CAPTURE_DATA!$P$4:$T$500,4,FALSE),"")</f>
        <v/>
      </c>
      <c r="J493" s="181" t="str">
        <f>IFERROR(VLOOKUP($A493,CAPTURE_DATA!$P$4:$T$500,5,FALSE),"")</f>
        <v/>
      </c>
      <c r="K493" s="181" t="str">
        <f>IFERROR(VLOOKUP($A493,CAPTURE_DATA!$P$4:$AC$500,14,FALSE),"")</f>
        <v/>
      </c>
      <c r="L493" s="182" t="str">
        <f>IF($B493="","",(IFERROR(VLOOKUP($B493,ROOST_SITE_INFO!$B$3:$S$501,3,FALSE),"")))</f>
        <v/>
      </c>
      <c r="M493" s="182" t="str">
        <f>IF($B493="","",(IFERROR(VLOOKUP($B493,ROOST_SITE_INFO!$B$3:$S$501,4,FALSE),"")))</f>
        <v/>
      </c>
      <c r="N493" s="182" t="str">
        <f>IF($B493="","",(IFERROR(VLOOKUP($B493,ROOST_SITE_INFO!$B$3:$S$501,5,FALSE),"")))</f>
        <v/>
      </c>
      <c r="O493" s="182" t="str">
        <f>IF($B493="","",(IFERROR(VLOOKUP($B493,ROOST_SITE_INFO!$B$3:$S$501,6,FALSE),"")))</f>
        <v/>
      </c>
      <c r="P493" s="182" t="str">
        <f>IF($B493="","",(IFERROR(VLOOKUP($B493,ROOST_SITE_INFO!$B$3:$S$501,7,FALSE),"")))</f>
        <v/>
      </c>
      <c r="Q493" s="182" t="str">
        <f>IF($B493="","",(IFERROR(VLOOKUP($B493,ROOST_SITE_INFO!$B$3:$S$501,8,FALSE),"")))</f>
        <v/>
      </c>
      <c r="R493" s="182" t="str">
        <f>IF($B493="","",(IFERROR(VLOOKUP($B493,ROOST_SITE_INFO!$B$3:$S$501,9,FALSE),"")))</f>
        <v/>
      </c>
      <c r="S493" s="182" t="str">
        <f>IF($B493="","",(IFERROR(VLOOKUP($B493,ROOST_SITE_INFO!$B$3:$S$501,10,FALSE),"")))</f>
        <v/>
      </c>
      <c r="T493" s="182" t="str">
        <f>IF($B493="","",(IFERROR(VLOOKUP($B493,ROOST_SITE_INFO!$B$3:$S$501,11,FALSE),"")))</f>
        <v/>
      </c>
      <c r="U493" s="182" t="str">
        <f>IF($B493="","",(IFERROR(VLOOKUP($B493,ROOST_SITE_INFO!$B$3:$S$501,12,FALSE),"")))</f>
        <v/>
      </c>
      <c r="V493" s="182" t="str">
        <f>IF($B493="","",(IFERROR(VLOOKUP($B493,ROOST_SITE_INFO!$B$3:$S$501,13,FALSE),"")))</f>
        <v/>
      </c>
      <c r="W493" s="182" t="str">
        <f>IF($B493="","",(IFERROR(VLOOKUP($B493,ROOST_SITE_INFO!$B$3:$S$501,14,FALSE),"")))</f>
        <v/>
      </c>
      <c r="X493" s="182" t="str">
        <f>IF($B493="","",(IFERROR(VLOOKUP($B493,ROOST_SITE_INFO!$B$3:$S$501,15,FALSE),"")))</f>
        <v/>
      </c>
      <c r="Y493" s="182" t="str">
        <f>IF($B493="","",(IFERROR(VLOOKUP($B493,ROOST_SITE_INFO!$B$3:$S$501,16,FALSE),"")))</f>
        <v/>
      </c>
      <c r="Z493" s="182" t="str">
        <f>IF($B493="","",(IFERROR(VLOOKUP($B493,ROOST_SITE_INFO!$B$3:$S$501,17,FALSE),"")))</f>
        <v/>
      </c>
      <c r="AA493" s="182" t="str">
        <f>IF($B493="","",(IFERROR(VLOOKUP($B493,ROOST_SITE_INFO!$B$3:$S$501,18,FALSE),"")))</f>
        <v/>
      </c>
    </row>
    <row r="494" spans="1:27" x14ac:dyDescent="0.25">
      <c r="A494" s="180" t="str">
        <f>IF(ROOST_COUNT!B493=0,"",ROOST_COUNT!B493)</f>
        <v/>
      </c>
      <c r="B494" s="180" t="str">
        <f>IF(ROOST_COUNT!D493=0,"",ROOST_COUNT!D493)</f>
        <v/>
      </c>
      <c r="C494" s="180" t="str">
        <f>IF(ROOST_COUNT!C493=0,"",ROOST_COUNT!C493)</f>
        <v/>
      </c>
      <c r="D494" s="180" t="str">
        <f>IF(ROOST_COUNT!E493=0,"",ROOST_COUNT!E493)</f>
        <v/>
      </c>
      <c r="E494" s="181" t="str">
        <f>IF(ROOST_COUNT!F493=0,"",ROOST_COUNT!F493)</f>
        <v/>
      </c>
      <c r="F494" s="181" t="str">
        <f>IF(ROOST_COUNT!A493=0,"",ROOST_COUNT!A493)</f>
        <v/>
      </c>
      <c r="G494" s="182" t="str">
        <f>IF(ROOST_COUNT!G493=0,"",ROOST_COUNT!G493)</f>
        <v/>
      </c>
      <c r="H494" s="181" t="str">
        <f>IFERROR(VLOOKUP($A494,CAPTURE_DATA!$P$4:$T$500,3,FALSE),"")</f>
        <v/>
      </c>
      <c r="I494" s="181" t="str">
        <f>IFERROR(VLOOKUP($A494,CAPTURE_DATA!$P$4:$T$500,4,FALSE),"")</f>
        <v/>
      </c>
      <c r="J494" s="181" t="str">
        <f>IFERROR(VLOOKUP($A494,CAPTURE_DATA!$P$4:$T$500,5,FALSE),"")</f>
        <v/>
      </c>
      <c r="K494" s="181" t="str">
        <f>IFERROR(VLOOKUP($A494,CAPTURE_DATA!$P$4:$AC$500,14,FALSE),"")</f>
        <v/>
      </c>
      <c r="L494" s="182" t="str">
        <f>IF($B494="","",(IFERROR(VLOOKUP($B494,ROOST_SITE_INFO!$B$3:$S$501,3,FALSE),"")))</f>
        <v/>
      </c>
      <c r="M494" s="182" t="str">
        <f>IF($B494="","",(IFERROR(VLOOKUP($B494,ROOST_SITE_INFO!$B$3:$S$501,4,FALSE),"")))</f>
        <v/>
      </c>
      <c r="N494" s="182" t="str">
        <f>IF($B494="","",(IFERROR(VLOOKUP($B494,ROOST_SITE_INFO!$B$3:$S$501,5,FALSE),"")))</f>
        <v/>
      </c>
      <c r="O494" s="182" t="str">
        <f>IF($B494="","",(IFERROR(VLOOKUP($B494,ROOST_SITE_INFO!$B$3:$S$501,6,FALSE),"")))</f>
        <v/>
      </c>
      <c r="P494" s="182" t="str">
        <f>IF($B494="","",(IFERROR(VLOOKUP($B494,ROOST_SITE_INFO!$B$3:$S$501,7,FALSE),"")))</f>
        <v/>
      </c>
      <c r="Q494" s="182" t="str">
        <f>IF($B494="","",(IFERROR(VLOOKUP($B494,ROOST_SITE_INFO!$B$3:$S$501,8,FALSE),"")))</f>
        <v/>
      </c>
      <c r="R494" s="182" t="str">
        <f>IF($B494="","",(IFERROR(VLOOKUP($B494,ROOST_SITE_INFO!$B$3:$S$501,9,FALSE),"")))</f>
        <v/>
      </c>
      <c r="S494" s="182" t="str">
        <f>IF($B494="","",(IFERROR(VLOOKUP($B494,ROOST_SITE_INFO!$B$3:$S$501,10,FALSE),"")))</f>
        <v/>
      </c>
      <c r="T494" s="182" t="str">
        <f>IF($B494="","",(IFERROR(VLOOKUP($B494,ROOST_SITE_INFO!$B$3:$S$501,11,FALSE),"")))</f>
        <v/>
      </c>
      <c r="U494" s="182" t="str">
        <f>IF($B494="","",(IFERROR(VLOOKUP($B494,ROOST_SITE_INFO!$B$3:$S$501,12,FALSE),"")))</f>
        <v/>
      </c>
      <c r="V494" s="182" t="str">
        <f>IF($B494="","",(IFERROR(VLOOKUP($B494,ROOST_SITE_INFO!$B$3:$S$501,13,FALSE),"")))</f>
        <v/>
      </c>
      <c r="W494" s="182" t="str">
        <f>IF($B494="","",(IFERROR(VLOOKUP($B494,ROOST_SITE_INFO!$B$3:$S$501,14,FALSE),"")))</f>
        <v/>
      </c>
      <c r="X494" s="182" t="str">
        <f>IF($B494="","",(IFERROR(VLOOKUP($B494,ROOST_SITE_INFO!$B$3:$S$501,15,FALSE),"")))</f>
        <v/>
      </c>
      <c r="Y494" s="182" t="str">
        <f>IF($B494="","",(IFERROR(VLOOKUP($B494,ROOST_SITE_INFO!$B$3:$S$501,16,FALSE),"")))</f>
        <v/>
      </c>
      <c r="Z494" s="182" t="str">
        <f>IF($B494="","",(IFERROR(VLOOKUP($B494,ROOST_SITE_INFO!$B$3:$S$501,17,FALSE),"")))</f>
        <v/>
      </c>
      <c r="AA494" s="182" t="str">
        <f>IF($B494="","",(IFERROR(VLOOKUP($B494,ROOST_SITE_INFO!$B$3:$S$501,18,FALSE),"")))</f>
        <v/>
      </c>
    </row>
    <row r="495" spans="1:27" x14ac:dyDescent="0.25">
      <c r="A495" s="180" t="str">
        <f>IF(ROOST_COUNT!B494=0,"",ROOST_COUNT!B494)</f>
        <v/>
      </c>
      <c r="B495" s="180" t="str">
        <f>IF(ROOST_COUNT!D494=0,"",ROOST_COUNT!D494)</f>
        <v/>
      </c>
      <c r="C495" s="180" t="str">
        <f>IF(ROOST_COUNT!C494=0,"",ROOST_COUNT!C494)</f>
        <v/>
      </c>
      <c r="D495" s="180" t="str">
        <f>IF(ROOST_COUNT!E494=0,"",ROOST_COUNT!E494)</f>
        <v/>
      </c>
      <c r="E495" s="181" t="str">
        <f>IF(ROOST_COUNT!F494=0,"",ROOST_COUNT!F494)</f>
        <v/>
      </c>
      <c r="F495" s="181" t="str">
        <f>IF(ROOST_COUNT!A494=0,"",ROOST_COUNT!A494)</f>
        <v/>
      </c>
      <c r="G495" s="182" t="str">
        <f>IF(ROOST_COUNT!G494=0,"",ROOST_COUNT!G494)</f>
        <v/>
      </c>
      <c r="H495" s="181" t="str">
        <f>IFERROR(VLOOKUP($A495,CAPTURE_DATA!$P$4:$T$500,3,FALSE),"")</f>
        <v/>
      </c>
      <c r="I495" s="181" t="str">
        <f>IFERROR(VLOOKUP($A495,CAPTURE_DATA!$P$4:$T$500,4,FALSE),"")</f>
        <v/>
      </c>
      <c r="J495" s="181" t="str">
        <f>IFERROR(VLOOKUP($A495,CAPTURE_DATA!$P$4:$T$500,5,FALSE),"")</f>
        <v/>
      </c>
      <c r="K495" s="181" t="str">
        <f>IFERROR(VLOOKUP($A495,CAPTURE_DATA!$P$4:$AC$500,14,FALSE),"")</f>
        <v/>
      </c>
      <c r="L495" s="182" t="str">
        <f>IF($B495="","",(IFERROR(VLOOKUP($B495,ROOST_SITE_INFO!$B$3:$S$501,3,FALSE),"")))</f>
        <v/>
      </c>
      <c r="M495" s="182" t="str">
        <f>IF($B495="","",(IFERROR(VLOOKUP($B495,ROOST_SITE_INFO!$B$3:$S$501,4,FALSE),"")))</f>
        <v/>
      </c>
      <c r="N495" s="182" t="str">
        <f>IF($B495="","",(IFERROR(VLOOKUP($B495,ROOST_SITE_INFO!$B$3:$S$501,5,FALSE),"")))</f>
        <v/>
      </c>
      <c r="O495" s="182" t="str">
        <f>IF($B495="","",(IFERROR(VLOOKUP($B495,ROOST_SITE_INFO!$B$3:$S$501,6,FALSE),"")))</f>
        <v/>
      </c>
      <c r="P495" s="182" t="str">
        <f>IF($B495="","",(IFERROR(VLOOKUP($B495,ROOST_SITE_INFO!$B$3:$S$501,7,FALSE),"")))</f>
        <v/>
      </c>
      <c r="Q495" s="182" t="str">
        <f>IF($B495="","",(IFERROR(VLOOKUP($B495,ROOST_SITE_INFO!$B$3:$S$501,8,FALSE),"")))</f>
        <v/>
      </c>
      <c r="R495" s="182" t="str">
        <f>IF($B495="","",(IFERROR(VLOOKUP($B495,ROOST_SITE_INFO!$B$3:$S$501,9,FALSE),"")))</f>
        <v/>
      </c>
      <c r="S495" s="182" t="str">
        <f>IF($B495="","",(IFERROR(VLOOKUP($B495,ROOST_SITE_INFO!$B$3:$S$501,10,FALSE),"")))</f>
        <v/>
      </c>
      <c r="T495" s="182" t="str">
        <f>IF($B495="","",(IFERROR(VLOOKUP($B495,ROOST_SITE_INFO!$B$3:$S$501,11,FALSE),"")))</f>
        <v/>
      </c>
      <c r="U495" s="182" t="str">
        <f>IF($B495="","",(IFERROR(VLOOKUP($B495,ROOST_SITE_INFO!$B$3:$S$501,12,FALSE),"")))</f>
        <v/>
      </c>
      <c r="V495" s="182" t="str">
        <f>IF($B495="","",(IFERROR(VLOOKUP($B495,ROOST_SITE_INFO!$B$3:$S$501,13,FALSE),"")))</f>
        <v/>
      </c>
      <c r="W495" s="182" t="str">
        <f>IF($B495="","",(IFERROR(VLOOKUP($B495,ROOST_SITE_INFO!$B$3:$S$501,14,FALSE),"")))</f>
        <v/>
      </c>
      <c r="X495" s="182" t="str">
        <f>IF($B495="","",(IFERROR(VLOOKUP($B495,ROOST_SITE_INFO!$B$3:$S$501,15,FALSE),"")))</f>
        <v/>
      </c>
      <c r="Y495" s="182" t="str">
        <f>IF($B495="","",(IFERROR(VLOOKUP($B495,ROOST_SITE_INFO!$B$3:$S$501,16,FALSE),"")))</f>
        <v/>
      </c>
      <c r="Z495" s="182" t="str">
        <f>IF($B495="","",(IFERROR(VLOOKUP($B495,ROOST_SITE_INFO!$B$3:$S$501,17,FALSE),"")))</f>
        <v/>
      </c>
      <c r="AA495" s="182" t="str">
        <f>IF($B495="","",(IFERROR(VLOOKUP($B495,ROOST_SITE_INFO!$B$3:$S$501,18,FALSE),"")))</f>
        <v/>
      </c>
    </row>
    <row r="496" spans="1:27" x14ac:dyDescent="0.25">
      <c r="A496" s="180" t="str">
        <f>IF(ROOST_COUNT!B495=0,"",ROOST_COUNT!B495)</f>
        <v/>
      </c>
      <c r="B496" s="180" t="str">
        <f>IF(ROOST_COUNT!D495=0,"",ROOST_COUNT!D495)</f>
        <v/>
      </c>
      <c r="C496" s="180" t="str">
        <f>IF(ROOST_COUNT!C495=0,"",ROOST_COUNT!C495)</f>
        <v/>
      </c>
      <c r="D496" s="180" t="str">
        <f>IF(ROOST_COUNT!E495=0,"",ROOST_COUNT!E495)</f>
        <v/>
      </c>
      <c r="E496" s="181" t="str">
        <f>IF(ROOST_COUNT!F495=0,"",ROOST_COUNT!F495)</f>
        <v/>
      </c>
      <c r="F496" s="181" t="str">
        <f>IF(ROOST_COUNT!A495=0,"",ROOST_COUNT!A495)</f>
        <v/>
      </c>
      <c r="G496" s="182" t="str">
        <f>IF(ROOST_COUNT!G495=0,"",ROOST_COUNT!G495)</f>
        <v/>
      </c>
      <c r="H496" s="181" t="str">
        <f>IFERROR(VLOOKUP($A496,CAPTURE_DATA!$P$4:$T$500,3,FALSE),"")</f>
        <v/>
      </c>
      <c r="I496" s="181" t="str">
        <f>IFERROR(VLOOKUP($A496,CAPTURE_DATA!$P$4:$T$500,4,FALSE),"")</f>
        <v/>
      </c>
      <c r="J496" s="181" t="str">
        <f>IFERROR(VLOOKUP($A496,CAPTURE_DATA!$P$4:$T$500,5,FALSE),"")</f>
        <v/>
      </c>
      <c r="K496" s="181" t="str">
        <f>IFERROR(VLOOKUP($A496,CAPTURE_DATA!$P$4:$AC$500,14,FALSE),"")</f>
        <v/>
      </c>
      <c r="L496" s="182" t="str">
        <f>IF($B496="","",(IFERROR(VLOOKUP($B496,ROOST_SITE_INFO!$B$3:$S$501,3,FALSE),"")))</f>
        <v/>
      </c>
      <c r="M496" s="182" t="str">
        <f>IF($B496="","",(IFERROR(VLOOKUP($B496,ROOST_SITE_INFO!$B$3:$S$501,4,FALSE),"")))</f>
        <v/>
      </c>
      <c r="N496" s="182" t="str">
        <f>IF($B496="","",(IFERROR(VLOOKUP($B496,ROOST_SITE_INFO!$B$3:$S$501,5,FALSE),"")))</f>
        <v/>
      </c>
      <c r="O496" s="182" t="str">
        <f>IF($B496="","",(IFERROR(VLOOKUP($B496,ROOST_SITE_INFO!$B$3:$S$501,6,FALSE),"")))</f>
        <v/>
      </c>
      <c r="P496" s="182" t="str">
        <f>IF($B496="","",(IFERROR(VLOOKUP($B496,ROOST_SITE_INFO!$B$3:$S$501,7,FALSE),"")))</f>
        <v/>
      </c>
      <c r="Q496" s="182" t="str">
        <f>IF($B496="","",(IFERROR(VLOOKUP($B496,ROOST_SITE_INFO!$B$3:$S$501,8,FALSE),"")))</f>
        <v/>
      </c>
      <c r="R496" s="182" t="str">
        <f>IF($B496="","",(IFERROR(VLOOKUP($B496,ROOST_SITE_INFO!$B$3:$S$501,9,FALSE),"")))</f>
        <v/>
      </c>
      <c r="S496" s="182" t="str">
        <f>IF($B496="","",(IFERROR(VLOOKUP($B496,ROOST_SITE_INFO!$B$3:$S$501,10,FALSE),"")))</f>
        <v/>
      </c>
      <c r="T496" s="182" t="str">
        <f>IF($B496="","",(IFERROR(VLOOKUP($B496,ROOST_SITE_INFO!$B$3:$S$501,11,FALSE),"")))</f>
        <v/>
      </c>
      <c r="U496" s="182" t="str">
        <f>IF($B496="","",(IFERROR(VLOOKUP($B496,ROOST_SITE_INFO!$B$3:$S$501,12,FALSE),"")))</f>
        <v/>
      </c>
      <c r="V496" s="182" t="str">
        <f>IF($B496="","",(IFERROR(VLOOKUP($B496,ROOST_SITE_INFO!$B$3:$S$501,13,FALSE),"")))</f>
        <v/>
      </c>
      <c r="W496" s="182" t="str">
        <f>IF($B496="","",(IFERROR(VLOOKUP($B496,ROOST_SITE_INFO!$B$3:$S$501,14,FALSE),"")))</f>
        <v/>
      </c>
      <c r="X496" s="182" t="str">
        <f>IF($B496="","",(IFERROR(VLOOKUP($B496,ROOST_SITE_INFO!$B$3:$S$501,15,FALSE),"")))</f>
        <v/>
      </c>
      <c r="Y496" s="182" t="str">
        <f>IF($B496="","",(IFERROR(VLOOKUP($B496,ROOST_SITE_INFO!$B$3:$S$501,16,FALSE),"")))</f>
        <v/>
      </c>
      <c r="Z496" s="182" t="str">
        <f>IF($B496="","",(IFERROR(VLOOKUP($B496,ROOST_SITE_INFO!$B$3:$S$501,17,FALSE),"")))</f>
        <v/>
      </c>
      <c r="AA496" s="182" t="str">
        <f>IF($B496="","",(IFERROR(VLOOKUP($B496,ROOST_SITE_INFO!$B$3:$S$501,18,FALSE),"")))</f>
        <v/>
      </c>
    </row>
    <row r="497" spans="1:27" x14ac:dyDescent="0.25">
      <c r="A497" s="180" t="str">
        <f>IF(ROOST_COUNT!B496=0,"",ROOST_COUNT!B496)</f>
        <v/>
      </c>
      <c r="B497" s="180" t="str">
        <f>IF(ROOST_COUNT!D496=0,"",ROOST_COUNT!D496)</f>
        <v/>
      </c>
      <c r="C497" s="180" t="str">
        <f>IF(ROOST_COUNT!C496=0,"",ROOST_COUNT!C496)</f>
        <v/>
      </c>
      <c r="D497" s="180" t="str">
        <f>IF(ROOST_COUNT!E496=0,"",ROOST_COUNT!E496)</f>
        <v/>
      </c>
      <c r="E497" s="181" t="str">
        <f>IF(ROOST_COUNT!F496=0,"",ROOST_COUNT!F496)</f>
        <v/>
      </c>
      <c r="F497" s="181" t="str">
        <f>IF(ROOST_COUNT!A496=0,"",ROOST_COUNT!A496)</f>
        <v/>
      </c>
      <c r="G497" s="182" t="str">
        <f>IF(ROOST_COUNT!G496=0,"",ROOST_COUNT!G496)</f>
        <v/>
      </c>
      <c r="H497" s="181" t="str">
        <f>IFERROR(VLOOKUP($A497,CAPTURE_DATA!$P$4:$T$500,3,FALSE),"")</f>
        <v/>
      </c>
      <c r="I497" s="181" t="str">
        <f>IFERROR(VLOOKUP($A497,CAPTURE_DATA!$P$4:$T$500,4,FALSE),"")</f>
        <v/>
      </c>
      <c r="J497" s="181" t="str">
        <f>IFERROR(VLOOKUP($A497,CAPTURE_DATA!$P$4:$T$500,5,FALSE),"")</f>
        <v/>
      </c>
      <c r="K497" s="181" t="str">
        <f>IFERROR(VLOOKUP($A497,CAPTURE_DATA!$P$4:$AC$500,14,FALSE),"")</f>
        <v/>
      </c>
      <c r="L497" s="182" t="str">
        <f>IF($B497="","",(IFERROR(VLOOKUP($B497,ROOST_SITE_INFO!$B$3:$S$501,3,FALSE),"")))</f>
        <v/>
      </c>
      <c r="M497" s="182" t="str">
        <f>IF($B497="","",(IFERROR(VLOOKUP($B497,ROOST_SITE_INFO!$B$3:$S$501,4,FALSE),"")))</f>
        <v/>
      </c>
      <c r="N497" s="182" t="str">
        <f>IF($B497="","",(IFERROR(VLOOKUP($B497,ROOST_SITE_INFO!$B$3:$S$501,5,FALSE),"")))</f>
        <v/>
      </c>
      <c r="O497" s="182" t="str">
        <f>IF($B497="","",(IFERROR(VLOOKUP($B497,ROOST_SITE_INFO!$B$3:$S$501,6,FALSE),"")))</f>
        <v/>
      </c>
      <c r="P497" s="182" t="str">
        <f>IF($B497="","",(IFERROR(VLOOKUP($B497,ROOST_SITE_INFO!$B$3:$S$501,7,FALSE),"")))</f>
        <v/>
      </c>
      <c r="Q497" s="182" t="str">
        <f>IF($B497="","",(IFERROR(VLOOKUP($B497,ROOST_SITE_INFO!$B$3:$S$501,8,FALSE),"")))</f>
        <v/>
      </c>
      <c r="R497" s="182" t="str">
        <f>IF($B497="","",(IFERROR(VLOOKUP($B497,ROOST_SITE_INFO!$B$3:$S$501,9,FALSE),"")))</f>
        <v/>
      </c>
      <c r="S497" s="182" t="str">
        <f>IF($B497="","",(IFERROR(VLOOKUP($B497,ROOST_SITE_INFO!$B$3:$S$501,10,FALSE),"")))</f>
        <v/>
      </c>
      <c r="T497" s="182" t="str">
        <f>IF($B497="","",(IFERROR(VLOOKUP($B497,ROOST_SITE_INFO!$B$3:$S$501,11,FALSE),"")))</f>
        <v/>
      </c>
      <c r="U497" s="182" t="str">
        <f>IF($B497="","",(IFERROR(VLOOKUP($B497,ROOST_SITE_INFO!$B$3:$S$501,12,FALSE),"")))</f>
        <v/>
      </c>
      <c r="V497" s="182" t="str">
        <f>IF($B497="","",(IFERROR(VLOOKUP($B497,ROOST_SITE_INFO!$B$3:$S$501,13,FALSE),"")))</f>
        <v/>
      </c>
      <c r="W497" s="182" t="str">
        <f>IF($B497="","",(IFERROR(VLOOKUP($B497,ROOST_SITE_INFO!$B$3:$S$501,14,FALSE),"")))</f>
        <v/>
      </c>
      <c r="X497" s="182" t="str">
        <f>IF($B497="","",(IFERROR(VLOOKUP($B497,ROOST_SITE_INFO!$B$3:$S$501,15,FALSE),"")))</f>
        <v/>
      </c>
      <c r="Y497" s="182" t="str">
        <f>IF($B497="","",(IFERROR(VLOOKUP($B497,ROOST_SITE_INFO!$B$3:$S$501,16,FALSE),"")))</f>
        <v/>
      </c>
      <c r="Z497" s="182" t="str">
        <f>IF($B497="","",(IFERROR(VLOOKUP($B497,ROOST_SITE_INFO!$B$3:$S$501,17,FALSE),"")))</f>
        <v/>
      </c>
      <c r="AA497" s="182" t="str">
        <f>IF($B497="","",(IFERROR(VLOOKUP($B497,ROOST_SITE_INFO!$B$3:$S$501,18,FALSE),"")))</f>
        <v/>
      </c>
    </row>
    <row r="498" spans="1:27" x14ac:dyDescent="0.25">
      <c r="A498" s="180" t="str">
        <f>IF(ROOST_COUNT!B497=0,"",ROOST_COUNT!B497)</f>
        <v/>
      </c>
      <c r="B498" s="180" t="str">
        <f>IF(ROOST_COUNT!D497=0,"",ROOST_COUNT!D497)</f>
        <v/>
      </c>
      <c r="C498" s="180" t="str">
        <f>IF(ROOST_COUNT!C497=0,"",ROOST_COUNT!C497)</f>
        <v/>
      </c>
      <c r="D498" s="180" t="str">
        <f>IF(ROOST_COUNT!E497=0,"",ROOST_COUNT!E497)</f>
        <v/>
      </c>
      <c r="E498" s="181" t="str">
        <f>IF(ROOST_COUNT!F497=0,"",ROOST_COUNT!F497)</f>
        <v/>
      </c>
      <c r="F498" s="181" t="str">
        <f>IF(ROOST_COUNT!A497=0,"",ROOST_COUNT!A497)</f>
        <v/>
      </c>
      <c r="G498" s="182" t="str">
        <f>IF(ROOST_COUNT!G497=0,"",ROOST_COUNT!G497)</f>
        <v/>
      </c>
      <c r="H498" s="181" t="str">
        <f>IFERROR(VLOOKUP($A498,CAPTURE_DATA!$P$4:$T$500,3,FALSE),"")</f>
        <v/>
      </c>
      <c r="I498" s="181" t="str">
        <f>IFERROR(VLOOKUP($A498,CAPTURE_DATA!$P$4:$T$500,4,FALSE),"")</f>
        <v/>
      </c>
      <c r="J498" s="181" t="str">
        <f>IFERROR(VLOOKUP($A498,CAPTURE_DATA!$P$4:$T$500,5,FALSE),"")</f>
        <v/>
      </c>
      <c r="K498" s="181" t="str">
        <f>IFERROR(VLOOKUP($A498,CAPTURE_DATA!$P$4:$AC$500,14,FALSE),"")</f>
        <v/>
      </c>
      <c r="L498" s="182" t="str">
        <f>IF($B498="","",(IFERROR(VLOOKUP($B498,ROOST_SITE_INFO!$B$3:$S$501,3,FALSE),"")))</f>
        <v/>
      </c>
      <c r="M498" s="182" t="str">
        <f>IF($B498="","",(IFERROR(VLOOKUP($B498,ROOST_SITE_INFO!$B$3:$S$501,4,FALSE),"")))</f>
        <v/>
      </c>
      <c r="N498" s="182" t="str">
        <f>IF($B498="","",(IFERROR(VLOOKUP($B498,ROOST_SITE_INFO!$B$3:$S$501,5,FALSE),"")))</f>
        <v/>
      </c>
      <c r="O498" s="182" t="str">
        <f>IF($B498="","",(IFERROR(VLOOKUP($B498,ROOST_SITE_INFO!$B$3:$S$501,6,FALSE),"")))</f>
        <v/>
      </c>
      <c r="P498" s="182" t="str">
        <f>IF($B498="","",(IFERROR(VLOOKUP($B498,ROOST_SITE_INFO!$B$3:$S$501,7,FALSE),"")))</f>
        <v/>
      </c>
      <c r="Q498" s="182" t="str">
        <f>IF($B498="","",(IFERROR(VLOOKUP($B498,ROOST_SITE_INFO!$B$3:$S$501,8,FALSE),"")))</f>
        <v/>
      </c>
      <c r="R498" s="182" t="str">
        <f>IF($B498="","",(IFERROR(VLOOKUP($B498,ROOST_SITE_INFO!$B$3:$S$501,9,FALSE),"")))</f>
        <v/>
      </c>
      <c r="S498" s="182" t="str">
        <f>IF($B498="","",(IFERROR(VLOOKUP($B498,ROOST_SITE_INFO!$B$3:$S$501,10,FALSE),"")))</f>
        <v/>
      </c>
      <c r="T498" s="182" t="str">
        <f>IF($B498="","",(IFERROR(VLOOKUP($B498,ROOST_SITE_INFO!$B$3:$S$501,11,FALSE),"")))</f>
        <v/>
      </c>
      <c r="U498" s="182" t="str">
        <f>IF($B498="","",(IFERROR(VLOOKUP($B498,ROOST_SITE_INFO!$B$3:$S$501,12,FALSE),"")))</f>
        <v/>
      </c>
      <c r="V498" s="182" t="str">
        <f>IF($B498="","",(IFERROR(VLOOKUP($B498,ROOST_SITE_INFO!$B$3:$S$501,13,FALSE),"")))</f>
        <v/>
      </c>
      <c r="W498" s="182" t="str">
        <f>IF($B498="","",(IFERROR(VLOOKUP($B498,ROOST_SITE_INFO!$B$3:$S$501,14,FALSE),"")))</f>
        <v/>
      </c>
      <c r="X498" s="182" t="str">
        <f>IF($B498="","",(IFERROR(VLOOKUP($B498,ROOST_SITE_INFO!$B$3:$S$501,15,FALSE),"")))</f>
        <v/>
      </c>
      <c r="Y498" s="182" t="str">
        <f>IF($B498="","",(IFERROR(VLOOKUP($B498,ROOST_SITE_INFO!$B$3:$S$501,16,FALSE),"")))</f>
        <v/>
      </c>
      <c r="Z498" s="182" t="str">
        <f>IF($B498="","",(IFERROR(VLOOKUP($B498,ROOST_SITE_INFO!$B$3:$S$501,17,FALSE),"")))</f>
        <v/>
      </c>
      <c r="AA498" s="182" t="str">
        <f>IF($B498="","",(IFERROR(VLOOKUP($B498,ROOST_SITE_INFO!$B$3:$S$501,18,FALSE),"")))</f>
        <v/>
      </c>
    </row>
    <row r="499" spans="1:27" x14ac:dyDescent="0.25">
      <c r="A499" s="180" t="str">
        <f>IF(ROOST_COUNT!B498=0,"",ROOST_COUNT!B498)</f>
        <v/>
      </c>
      <c r="B499" s="180" t="str">
        <f>IF(ROOST_COUNT!D498=0,"",ROOST_COUNT!D498)</f>
        <v/>
      </c>
      <c r="C499" s="180" t="str">
        <f>IF(ROOST_COUNT!C498=0,"",ROOST_COUNT!C498)</f>
        <v/>
      </c>
      <c r="D499" s="180" t="str">
        <f>IF(ROOST_COUNT!E498=0,"",ROOST_COUNT!E498)</f>
        <v/>
      </c>
      <c r="E499" s="181" t="str">
        <f>IF(ROOST_COUNT!F498=0,"",ROOST_COUNT!F498)</f>
        <v/>
      </c>
      <c r="F499" s="181" t="str">
        <f>IF(ROOST_COUNT!A498=0,"",ROOST_COUNT!A498)</f>
        <v/>
      </c>
      <c r="G499" s="182" t="str">
        <f>IF(ROOST_COUNT!G498=0,"",ROOST_COUNT!G498)</f>
        <v/>
      </c>
      <c r="H499" s="181" t="str">
        <f>IFERROR(VLOOKUP($A499,CAPTURE_DATA!$P$4:$T$500,3,FALSE),"")</f>
        <v/>
      </c>
      <c r="I499" s="181" t="str">
        <f>IFERROR(VLOOKUP($A499,CAPTURE_DATA!$P$4:$T$500,4,FALSE),"")</f>
        <v/>
      </c>
      <c r="J499" s="181" t="str">
        <f>IFERROR(VLOOKUP($A499,CAPTURE_DATA!$P$4:$T$500,5,FALSE),"")</f>
        <v/>
      </c>
      <c r="K499" s="181" t="str">
        <f>IFERROR(VLOOKUP($A499,CAPTURE_DATA!$P$4:$AC$500,14,FALSE),"")</f>
        <v/>
      </c>
      <c r="L499" s="182" t="str">
        <f>IF($B499="","",(IFERROR(VLOOKUP($B499,ROOST_SITE_INFO!$B$3:$S$501,3,FALSE),"")))</f>
        <v/>
      </c>
      <c r="M499" s="182" t="str">
        <f>IF($B499="","",(IFERROR(VLOOKUP($B499,ROOST_SITE_INFO!$B$3:$S$501,4,FALSE),"")))</f>
        <v/>
      </c>
      <c r="N499" s="182" t="str">
        <f>IF($B499="","",(IFERROR(VLOOKUP($B499,ROOST_SITE_INFO!$B$3:$S$501,5,FALSE),"")))</f>
        <v/>
      </c>
      <c r="O499" s="182" t="str">
        <f>IF($B499="","",(IFERROR(VLOOKUP($B499,ROOST_SITE_INFO!$B$3:$S$501,6,FALSE),"")))</f>
        <v/>
      </c>
      <c r="P499" s="182" t="str">
        <f>IF($B499="","",(IFERROR(VLOOKUP($B499,ROOST_SITE_INFO!$B$3:$S$501,7,FALSE),"")))</f>
        <v/>
      </c>
      <c r="Q499" s="182" t="str">
        <f>IF($B499="","",(IFERROR(VLOOKUP($B499,ROOST_SITE_INFO!$B$3:$S$501,8,FALSE),"")))</f>
        <v/>
      </c>
      <c r="R499" s="182" t="str">
        <f>IF($B499="","",(IFERROR(VLOOKUP($B499,ROOST_SITE_INFO!$B$3:$S$501,9,FALSE),"")))</f>
        <v/>
      </c>
      <c r="S499" s="182" t="str">
        <f>IF($B499="","",(IFERROR(VLOOKUP($B499,ROOST_SITE_INFO!$B$3:$S$501,10,FALSE),"")))</f>
        <v/>
      </c>
      <c r="T499" s="182" t="str">
        <f>IF($B499="","",(IFERROR(VLOOKUP($B499,ROOST_SITE_INFO!$B$3:$S$501,11,FALSE),"")))</f>
        <v/>
      </c>
      <c r="U499" s="182" t="str">
        <f>IF($B499="","",(IFERROR(VLOOKUP($B499,ROOST_SITE_INFO!$B$3:$S$501,12,FALSE),"")))</f>
        <v/>
      </c>
      <c r="V499" s="182" t="str">
        <f>IF($B499="","",(IFERROR(VLOOKUP($B499,ROOST_SITE_INFO!$B$3:$S$501,13,FALSE),"")))</f>
        <v/>
      </c>
      <c r="W499" s="182" t="str">
        <f>IF($B499="","",(IFERROR(VLOOKUP($B499,ROOST_SITE_INFO!$B$3:$S$501,14,FALSE),"")))</f>
        <v/>
      </c>
      <c r="X499" s="182" t="str">
        <f>IF($B499="","",(IFERROR(VLOOKUP($B499,ROOST_SITE_INFO!$B$3:$S$501,15,FALSE),"")))</f>
        <v/>
      </c>
      <c r="Y499" s="182" t="str">
        <f>IF($B499="","",(IFERROR(VLOOKUP($B499,ROOST_SITE_INFO!$B$3:$S$501,16,FALSE),"")))</f>
        <v/>
      </c>
      <c r="Z499" s="182" t="str">
        <f>IF($B499="","",(IFERROR(VLOOKUP($B499,ROOST_SITE_INFO!$B$3:$S$501,17,FALSE),"")))</f>
        <v/>
      </c>
      <c r="AA499" s="182" t="str">
        <f>IF($B499="","",(IFERROR(VLOOKUP($B499,ROOST_SITE_INFO!$B$3:$S$501,18,FALSE),"")))</f>
        <v/>
      </c>
    </row>
    <row r="500" spans="1:27" x14ac:dyDescent="0.25">
      <c r="A500" s="180" t="str">
        <f>IF(ROOST_COUNT!B499=0,"",ROOST_COUNT!B499)</f>
        <v/>
      </c>
      <c r="B500" s="180" t="str">
        <f>IF(ROOST_COUNT!D499=0,"",ROOST_COUNT!D499)</f>
        <v/>
      </c>
      <c r="C500" s="180" t="str">
        <f>IF(ROOST_COUNT!C499=0,"",ROOST_COUNT!C499)</f>
        <v/>
      </c>
      <c r="D500" s="180" t="str">
        <f>IF(ROOST_COUNT!E499=0,"",ROOST_COUNT!E499)</f>
        <v/>
      </c>
      <c r="E500" s="181" t="str">
        <f>IF(ROOST_COUNT!F499=0,"",ROOST_COUNT!F499)</f>
        <v/>
      </c>
      <c r="F500" s="181" t="str">
        <f>IF(ROOST_COUNT!A499=0,"",ROOST_COUNT!A499)</f>
        <v/>
      </c>
      <c r="G500" s="182" t="str">
        <f>IF(ROOST_COUNT!G499=0,"",ROOST_COUNT!G499)</f>
        <v/>
      </c>
      <c r="H500" s="181" t="str">
        <f>IFERROR(VLOOKUP($A500,CAPTURE_DATA!$P$4:$T$500,3,FALSE),"")</f>
        <v/>
      </c>
      <c r="I500" s="181" t="str">
        <f>IFERROR(VLOOKUP($A500,CAPTURE_DATA!$P$4:$T$500,4,FALSE),"")</f>
        <v/>
      </c>
      <c r="J500" s="181" t="str">
        <f>IFERROR(VLOOKUP($A500,CAPTURE_DATA!$P$4:$T$500,5,FALSE),"")</f>
        <v/>
      </c>
      <c r="K500" s="181" t="str">
        <f>IFERROR(VLOOKUP($A500,CAPTURE_DATA!$P$4:$AC$500,14,FALSE),"")</f>
        <v/>
      </c>
      <c r="L500" s="182" t="str">
        <f>IF($B500="","",(IFERROR(VLOOKUP($B500,ROOST_SITE_INFO!$B$3:$S$501,3,FALSE),"")))</f>
        <v/>
      </c>
      <c r="M500" s="182" t="str">
        <f>IF($B500="","",(IFERROR(VLOOKUP($B500,ROOST_SITE_INFO!$B$3:$S$501,4,FALSE),"")))</f>
        <v/>
      </c>
      <c r="N500" s="182" t="str">
        <f>IF($B500="","",(IFERROR(VLOOKUP($B500,ROOST_SITE_INFO!$B$3:$S$501,5,FALSE),"")))</f>
        <v/>
      </c>
      <c r="O500" s="182" t="str">
        <f>IF($B500="","",(IFERROR(VLOOKUP($B500,ROOST_SITE_INFO!$B$3:$S$501,6,FALSE),"")))</f>
        <v/>
      </c>
      <c r="P500" s="182" t="str">
        <f>IF($B500="","",(IFERROR(VLOOKUP($B500,ROOST_SITE_INFO!$B$3:$S$501,7,FALSE),"")))</f>
        <v/>
      </c>
      <c r="Q500" s="182" t="str">
        <f>IF($B500="","",(IFERROR(VLOOKUP($B500,ROOST_SITE_INFO!$B$3:$S$501,8,FALSE),"")))</f>
        <v/>
      </c>
      <c r="R500" s="182" t="str">
        <f>IF($B500="","",(IFERROR(VLOOKUP($B500,ROOST_SITE_INFO!$B$3:$S$501,9,FALSE),"")))</f>
        <v/>
      </c>
      <c r="S500" s="182" t="str">
        <f>IF($B500="","",(IFERROR(VLOOKUP($B500,ROOST_SITE_INFO!$B$3:$S$501,10,FALSE),"")))</f>
        <v/>
      </c>
      <c r="T500" s="182" t="str">
        <f>IF($B500="","",(IFERROR(VLOOKUP($B500,ROOST_SITE_INFO!$B$3:$S$501,11,FALSE),"")))</f>
        <v/>
      </c>
      <c r="U500" s="182" t="str">
        <f>IF($B500="","",(IFERROR(VLOOKUP($B500,ROOST_SITE_INFO!$B$3:$S$501,12,FALSE),"")))</f>
        <v/>
      </c>
      <c r="V500" s="182" t="str">
        <f>IF($B500="","",(IFERROR(VLOOKUP($B500,ROOST_SITE_INFO!$B$3:$S$501,13,FALSE),"")))</f>
        <v/>
      </c>
      <c r="W500" s="182" t="str">
        <f>IF($B500="","",(IFERROR(VLOOKUP($B500,ROOST_SITE_INFO!$B$3:$S$501,14,FALSE),"")))</f>
        <v/>
      </c>
      <c r="X500" s="182" t="str">
        <f>IF($B500="","",(IFERROR(VLOOKUP($B500,ROOST_SITE_INFO!$B$3:$S$501,15,FALSE),"")))</f>
        <v/>
      </c>
      <c r="Y500" s="182" t="str">
        <f>IF($B500="","",(IFERROR(VLOOKUP($B500,ROOST_SITE_INFO!$B$3:$S$501,16,FALSE),"")))</f>
        <v/>
      </c>
      <c r="Z500" s="182" t="str">
        <f>IF($B500="","",(IFERROR(VLOOKUP($B500,ROOST_SITE_INFO!$B$3:$S$501,17,FALSE),"")))</f>
        <v/>
      </c>
      <c r="AA500" s="182" t="str">
        <f>IF($B500="","",(IFERROR(VLOOKUP($B500,ROOST_SITE_INFO!$B$3:$S$501,18,FALSE),"")))</f>
        <v/>
      </c>
    </row>
    <row r="501" spans="1:27" x14ac:dyDescent="0.25">
      <c r="A501" s="180" t="str">
        <f>IF(ROOST_COUNT!B500=0,"",ROOST_COUNT!B500)</f>
        <v/>
      </c>
      <c r="B501" s="180" t="str">
        <f>IF(ROOST_COUNT!D500=0,"",ROOST_COUNT!D500)</f>
        <v/>
      </c>
      <c r="C501" s="180" t="str">
        <f>IF(ROOST_COUNT!C500=0,"",ROOST_COUNT!C500)</f>
        <v/>
      </c>
      <c r="D501" s="180" t="str">
        <f>IF(ROOST_COUNT!E500=0,"",ROOST_COUNT!E500)</f>
        <v/>
      </c>
      <c r="E501" s="181" t="str">
        <f>IF(ROOST_COUNT!F500=0,"",ROOST_COUNT!F500)</f>
        <v/>
      </c>
      <c r="F501" s="181" t="str">
        <f>IF(ROOST_COUNT!A500=0,"",ROOST_COUNT!A500)</f>
        <v/>
      </c>
      <c r="G501" s="182" t="str">
        <f>IF(ROOST_COUNT!G500=0,"",ROOST_COUNT!G500)</f>
        <v/>
      </c>
      <c r="H501" s="181" t="str">
        <f>IFERROR(VLOOKUP($A501,CAPTURE_DATA!$P$4:$T$500,3,FALSE),"")</f>
        <v/>
      </c>
      <c r="I501" s="181" t="str">
        <f>IFERROR(VLOOKUP($A501,CAPTURE_DATA!$P$4:$T$500,4,FALSE),"")</f>
        <v/>
      </c>
      <c r="J501" s="181" t="str">
        <f>IFERROR(VLOOKUP($A501,CAPTURE_DATA!$P$4:$T$500,5,FALSE),"")</f>
        <v/>
      </c>
      <c r="K501" s="181" t="str">
        <f>IFERROR(VLOOKUP($A501,CAPTURE_DATA!$P$4:$AC$500,13,FALSE),"")</f>
        <v/>
      </c>
      <c r="L501" s="182" t="str">
        <f>IF($B501="","",(IFERROR(VLOOKUP($B501,ROOST_SITE_INFO!$B$3:$S$501,3,FALSE),"")))</f>
        <v/>
      </c>
      <c r="M501" s="182" t="str">
        <f>IF($B501="","",(IFERROR(VLOOKUP($B501,ROOST_SITE_INFO!$B$3:$S$501,4,FALSE),"")))</f>
        <v/>
      </c>
      <c r="N501" s="182" t="str">
        <f>IF($B501="","",(IFERROR(VLOOKUP($B501,ROOST_SITE_INFO!$B$3:$S$501,5,FALSE),"")))</f>
        <v/>
      </c>
      <c r="O501" s="182" t="str">
        <f>IF($B501="","",(IFERROR(VLOOKUP($B501,ROOST_SITE_INFO!$B$3:$S$501,6,FALSE),"")))</f>
        <v/>
      </c>
      <c r="P501" s="182" t="str">
        <f>IF($B501="","",(IFERROR(VLOOKUP($B501,ROOST_SITE_INFO!$B$3:$S$501,7,FALSE),"")))</f>
        <v/>
      </c>
      <c r="Q501" s="182" t="str">
        <f>IF($B501="","",(IFERROR(VLOOKUP($B501,ROOST_SITE_INFO!$B$3:$S$501,8,FALSE),"")))</f>
        <v/>
      </c>
      <c r="R501" s="182" t="str">
        <f>IF($B501="","",(IFERROR(VLOOKUP($B501,ROOST_SITE_INFO!$B$3:$S$501,9,FALSE),"")))</f>
        <v/>
      </c>
      <c r="S501" s="182" t="str">
        <f>IF($B501="","",(IFERROR(VLOOKUP($B501,ROOST_SITE_INFO!$B$3:$S$501,10,FALSE),"")))</f>
        <v/>
      </c>
      <c r="T501" s="182" t="str">
        <f>IF($B501="","",(IFERROR(VLOOKUP($B501,ROOST_SITE_INFO!$B$3:$S$501,11,FALSE),"")))</f>
        <v/>
      </c>
      <c r="U501" s="182" t="str">
        <f>IF($B501="","",(IFERROR(VLOOKUP($B501,ROOST_SITE_INFO!$B$3:$S$501,12,FALSE),"")))</f>
        <v/>
      </c>
      <c r="V501" s="182" t="str">
        <f>IF($B501="","",(IFERROR(VLOOKUP($B501,ROOST_SITE_INFO!$B$3:$S$501,13,FALSE),"")))</f>
        <v/>
      </c>
      <c r="W501" s="182" t="str">
        <f>IF($B501="","",(IFERROR(VLOOKUP($B501,ROOST_SITE_INFO!$B$3:$S$501,14,FALSE),"")))</f>
        <v/>
      </c>
      <c r="X501" s="182" t="str">
        <f>IF($B501="","",(IFERROR(VLOOKUP($B501,ROOST_SITE_INFO!$B$3:$S$501,15,FALSE),"")))</f>
        <v/>
      </c>
      <c r="Y501" s="182" t="str">
        <f>IF($B501="","",(IFERROR(VLOOKUP($B501,ROOST_SITE_INFO!$B$3:$S$501,16,FALSE),"")))</f>
        <v/>
      </c>
      <c r="Z501" s="182" t="str">
        <f>IF($B501="","",(IFERROR(VLOOKUP($B501,ROOST_SITE_INFO!$B$3:$S$501,17,FALSE),"")))</f>
        <v/>
      </c>
      <c r="AA501" s="182" t="str">
        <f>IF($B501="","",(IFERROR(VLOOKUP($B501,ROOST_SITE_INFO!$B$3:$S$501,18,FALSE),"")))</f>
        <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F501"/>
  <sheetViews>
    <sheetView workbookViewId="0">
      <selection activeCell="I32" sqref="I32"/>
    </sheetView>
  </sheetViews>
  <sheetFormatPr defaultRowHeight="15" x14ac:dyDescent="0.25"/>
  <cols>
    <col min="2" max="2" width="9.140625" style="7"/>
    <col min="3" max="3" width="31.7109375" bestFit="1" customWidth="1"/>
    <col min="6" max="6" width="31.7109375" bestFit="1" customWidth="1"/>
  </cols>
  <sheetData>
    <row r="1" spans="1:6" x14ac:dyDescent="0.25">
      <c r="A1" t="s">
        <v>352</v>
      </c>
      <c r="B1" s="7" t="s">
        <v>353</v>
      </c>
      <c r="C1" t="s">
        <v>356</v>
      </c>
      <c r="D1" t="s">
        <v>354</v>
      </c>
      <c r="E1" t="s">
        <v>355</v>
      </c>
      <c r="F1" t="s">
        <v>323</v>
      </c>
    </row>
    <row r="2" spans="1:6" s="56" customFormat="1" x14ac:dyDescent="0.25"/>
    <row r="3" spans="1:6" x14ac:dyDescent="0.25">
      <c r="A3">
        <f>RANK(D3,$D$3:$D$501,)</f>
        <v>1</v>
      </c>
      <c r="B3" s="7" t="str">
        <f>CAPTURE_FINAL!S3</f>
        <v/>
      </c>
      <c r="C3" t="str">
        <f>CAPTURE_FINAL!C3</f>
        <v/>
      </c>
      <c r="D3">
        <f>IF(B3="",0,B3)</f>
        <v>0</v>
      </c>
      <c r="E3">
        <v>1</v>
      </c>
      <c r="F3" t="str">
        <f>IFERROR(VLOOKUP(E3,A1:C501,3,FALSE),"")</f>
        <v/>
      </c>
    </row>
    <row r="4" spans="1:6" x14ac:dyDescent="0.25">
      <c r="A4" s="7">
        <f t="shared" ref="A4:A67" si="0">RANK(D4,$D$3:$D$501,)</f>
        <v>1</v>
      </c>
      <c r="B4" s="7" t="str">
        <f>CAPTURE_FINAL!S4</f>
        <v/>
      </c>
      <c r="C4" s="7" t="str">
        <f>CAPTURE_FINAL!C4</f>
        <v/>
      </c>
      <c r="D4" s="7">
        <f t="shared" ref="D4:D29" si="1">IF(B4="",0,B4)</f>
        <v>0</v>
      </c>
      <c r="E4">
        <v>2</v>
      </c>
      <c r="F4" s="7" t="str">
        <f t="shared" ref="F4:F67" si="2">IFERROR(VLOOKUP(E4,A3:C502,3,FALSE),"")</f>
        <v/>
      </c>
    </row>
    <row r="5" spans="1:6" x14ac:dyDescent="0.25">
      <c r="A5" s="7">
        <f t="shared" si="0"/>
        <v>1</v>
      </c>
      <c r="B5" s="7" t="str">
        <f>CAPTURE_FINAL!S5</f>
        <v/>
      </c>
      <c r="C5" s="7" t="str">
        <f>CAPTURE_FINAL!C5</f>
        <v/>
      </c>
      <c r="D5" s="7">
        <f t="shared" si="1"/>
        <v>0</v>
      </c>
      <c r="E5">
        <v>3</v>
      </c>
      <c r="F5" s="7" t="str">
        <f t="shared" si="2"/>
        <v/>
      </c>
    </row>
    <row r="6" spans="1:6" x14ac:dyDescent="0.25">
      <c r="A6" s="7">
        <f t="shared" si="0"/>
        <v>1</v>
      </c>
      <c r="B6" s="7" t="str">
        <f>CAPTURE_FINAL!S6</f>
        <v/>
      </c>
      <c r="C6" s="7" t="str">
        <f>CAPTURE_FINAL!C6</f>
        <v/>
      </c>
      <c r="D6" s="7">
        <f t="shared" si="1"/>
        <v>0</v>
      </c>
      <c r="E6">
        <v>4</v>
      </c>
      <c r="F6" s="7" t="str">
        <f t="shared" si="2"/>
        <v/>
      </c>
    </row>
    <row r="7" spans="1:6" x14ac:dyDescent="0.25">
      <c r="A7" s="7">
        <f t="shared" si="0"/>
        <v>1</v>
      </c>
      <c r="B7" s="7" t="str">
        <f>CAPTURE_FINAL!S7</f>
        <v/>
      </c>
      <c r="C7" s="7" t="str">
        <f>CAPTURE_FINAL!C7</f>
        <v/>
      </c>
      <c r="D7" s="7">
        <f t="shared" si="1"/>
        <v>0</v>
      </c>
      <c r="E7" s="7">
        <v>5</v>
      </c>
      <c r="F7" s="7" t="str">
        <f t="shared" si="2"/>
        <v/>
      </c>
    </row>
    <row r="8" spans="1:6" x14ac:dyDescent="0.25">
      <c r="A8" s="7">
        <f t="shared" si="0"/>
        <v>1</v>
      </c>
      <c r="B8" s="7" t="str">
        <f>CAPTURE_FINAL!S8</f>
        <v/>
      </c>
      <c r="C8" s="7" t="str">
        <f>CAPTURE_FINAL!C8</f>
        <v/>
      </c>
      <c r="D8" s="7">
        <f t="shared" si="1"/>
        <v>0</v>
      </c>
      <c r="E8" s="7">
        <v>6</v>
      </c>
      <c r="F8" s="7" t="str">
        <f t="shared" si="2"/>
        <v/>
      </c>
    </row>
    <row r="9" spans="1:6" x14ac:dyDescent="0.25">
      <c r="A9" s="7">
        <f t="shared" si="0"/>
        <v>1</v>
      </c>
      <c r="B9" s="7" t="str">
        <f>CAPTURE_FINAL!S9</f>
        <v/>
      </c>
      <c r="C9" s="7" t="str">
        <f>CAPTURE_FINAL!C9</f>
        <v/>
      </c>
      <c r="D9" s="7">
        <f t="shared" si="1"/>
        <v>0</v>
      </c>
      <c r="E9" s="7">
        <v>7</v>
      </c>
      <c r="F9" s="7" t="str">
        <f t="shared" si="2"/>
        <v/>
      </c>
    </row>
    <row r="10" spans="1:6" x14ac:dyDescent="0.25">
      <c r="A10" s="7">
        <f t="shared" si="0"/>
        <v>1</v>
      </c>
      <c r="B10" s="7" t="str">
        <f>CAPTURE_FINAL!S10</f>
        <v/>
      </c>
      <c r="C10" s="7" t="str">
        <f>CAPTURE_FINAL!C10</f>
        <v/>
      </c>
      <c r="D10" s="7">
        <f t="shared" si="1"/>
        <v>0</v>
      </c>
      <c r="E10" s="7">
        <v>8</v>
      </c>
      <c r="F10" s="7" t="str">
        <f t="shared" si="2"/>
        <v/>
      </c>
    </row>
    <row r="11" spans="1:6" x14ac:dyDescent="0.25">
      <c r="A11" s="7">
        <f t="shared" si="0"/>
        <v>1</v>
      </c>
      <c r="B11" s="7" t="str">
        <f>CAPTURE_FINAL!S11</f>
        <v/>
      </c>
      <c r="C11" s="7" t="str">
        <f>CAPTURE_FINAL!C11</f>
        <v/>
      </c>
      <c r="D11" s="7">
        <f t="shared" si="1"/>
        <v>0</v>
      </c>
      <c r="E11" s="7">
        <v>9</v>
      </c>
      <c r="F11" s="7" t="str">
        <f t="shared" si="2"/>
        <v/>
      </c>
    </row>
    <row r="12" spans="1:6" x14ac:dyDescent="0.25">
      <c r="A12" s="7">
        <f t="shared" si="0"/>
        <v>1</v>
      </c>
      <c r="B12" s="7" t="str">
        <f>CAPTURE_FINAL!S12</f>
        <v/>
      </c>
      <c r="C12" s="7" t="str">
        <f>CAPTURE_FINAL!C12</f>
        <v/>
      </c>
      <c r="D12" s="7">
        <f t="shared" si="1"/>
        <v>0</v>
      </c>
      <c r="E12" s="7">
        <v>10</v>
      </c>
      <c r="F12" s="7" t="str">
        <f t="shared" si="2"/>
        <v/>
      </c>
    </row>
    <row r="13" spans="1:6" x14ac:dyDescent="0.25">
      <c r="A13" s="7">
        <f t="shared" si="0"/>
        <v>1</v>
      </c>
      <c r="B13" s="7" t="str">
        <f>CAPTURE_FINAL!S13</f>
        <v/>
      </c>
      <c r="C13" s="7" t="str">
        <f>CAPTURE_FINAL!C13</f>
        <v/>
      </c>
      <c r="D13" s="7">
        <f t="shared" si="1"/>
        <v>0</v>
      </c>
      <c r="E13" s="7">
        <v>11</v>
      </c>
      <c r="F13" s="7" t="str">
        <f t="shared" si="2"/>
        <v/>
      </c>
    </row>
    <row r="14" spans="1:6" x14ac:dyDescent="0.25">
      <c r="A14" s="7">
        <f t="shared" si="0"/>
        <v>1</v>
      </c>
      <c r="B14" s="7" t="str">
        <f>CAPTURE_FINAL!S14</f>
        <v/>
      </c>
      <c r="C14" s="7" t="str">
        <f>CAPTURE_FINAL!C14</f>
        <v/>
      </c>
      <c r="D14" s="7">
        <f t="shared" si="1"/>
        <v>0</v>
      </c>
      <c r="E14" s="7">
        <v>12</v>
      </c>
      <c r="F14" s="7" t="str">
        <f t="shared" si="2"/>
        <v/>
      </c>
    </row>
    <row r="15" spans="1:6" x14ac:dyDescent="0.25">
      <c r="A15" s="7">
        <f t="shared" si="0"/>
        <v>1</v>
      </c>
      <c r="B15" s="7" t="str">
        <f>CAPTURE_FINAL!S15</f>
        <v/>
      </c>
      <c r="C15" s="7" t="str">
        <f>CAPTURE_FINAL!C15</f>
        <v/>
      </c>
      <c r="D15" s="7">
        <f t="shared" si="1"/>
        <v>0</v>
      </c>
      <c r="E15" s="7">
        <v>13</v>
      </c>
      <c r="F15" s="7" t="str">
        <f t="shared" si="2"/>
        <v/>
      </c>
    </row>
    <row r="16" spans="1:6" x14ac:dyDescent="0.25">
      <c r="A16" s="7">
        <f t="shared" si="0"/>
        <v>1</v>
      </c>
      <c r="B16" s="7" t="str">
        <f>CAPTURE_FINAL!S16</f>
        <v/>
      </c>
      <c r="C16" s="7" t="str">
        <f>CAPTURE_FINAL!C16</f>
        <v/>
      </c>
      <c r="D16" s="7">
        <f t="shared" si="1"/>
        <v>0</v>
      </c>
      <c r="E16" s="7">
        <v>14</v>
      </c>
      <c r="F16" s="7" t="str">
        <f t="shared" si="2"/>
        <v/>
      </c>
    </row>
    <row r="17" spans="1:6" x14ac:dyDescent="0.25">
      <c r="A17" s="7">
        <f t="shared" si="0"/>
        <v>1</v>
      </c>
      <c r="B17" s="7" t="str">
        <f>CAPTURE_FINAL!S17</f>
        <v/>
      </c>
      <c r="C17" s="7" t="str">
        <f>CAPTURE_FINAL!C17</f>
        <v/>
      </c>
      <c r="D17" s="7">
        <f t="shared" si="1"/>
        <v>0</v>
      </c>
      <c r="E17" s="7">
        <v>15</v>
      </c>
      <c r="F17" s="7" t="str">
        <f t="shared" si="2"/>
        <v/>
      </c>
    </row>
    <row r="18" spans="1:6" x14ac:dyDescent="0.25">
      <c r="A18" s="7">
        <f t="shared" si="0"/>
        <v>1</v>
      </c>
      <c r="B18" s="7" t="str">
        <f>CAPTURE_FINAL!S18</f>
        <v/>
      </c>
      <c r="C18" s="7" t="str">
        <f>CAPTURE_FINAL!C18</f>
        <v/>
      </c>
      <c r="D18" s="7">
        <f t="shared" si="1"/>
        <v>0</v>
      </c>
      <c r="E18" s="7">
        <v>16</v>
      </c>
      <c r="F18" s="7" t="str">
        <f t="shared" si="2"/>
        <v/>
      </c>
    </row>
    <row r="19" spans="1:6" x14ac:dyDescent="0.25">
      <c r="A19" s="7">
        <f t="shared" si="0"/>
        <v>1</v>
      </c>
      <c r="B19" s="7" t="str">
        <f>CAPTURE_FINAL!S19</f>
        <v/>
      </c>
      <c r="C19" s="7" t="str">
        <f>CAPTURE_FINAL!C19</f>
        <v/>
      </c>
      <c r="D19" s="7">
        <f t="shared" si="1"/>
        <v>0</v>
      </c>
      <c r="E19" s="7">
        <v>17</v>
      </c>
      <c r="F19" s="7" t="str">
        <f t="shared" si="2"/>
        <v/>
      </c>
    </row>
    <row r="20" spans="1:6" x14ac:dyDescent="0.25">
      <c r="A20" s="7">
        <f t="shared" si="0"/>
        <v>1</v>
      </c>
      <c r="B20" s="7" t="str">
        <f>CAPTURE_FINAL!S20</f>
        <v/>
      </c>
      <c r="C20" s="7" t="str">
        <f>CAPTURE_FINAL!C20</f>
        <v/>
      </c>
      <c r="D20" s="7">
        <f t="shared" si="1"/>
        <v>0</v>
      </c>
      <c r="E20" s="7">
        <v>18</v>
      </c>
      <c r="F20" s="7" t="str">
        <f t="shared" si="2"/>
        <v/>
      </c>
    </row>
    <row r="21" spans="1:6" x14ac:dyDescent="0.25">
      <c r="A21" s="7">
        <f t="shared" si="0"/>
        <v>1</v>
      </c>
      <c r="B21" s="7" t="str">
        <f>CAPTURE_FINAL!S21</f>
        <v/>
      </c>
      <c r="C21" s="7" t="str">
        <f>CAPTURE_FINAL!C21</f>
        <v/>
      </c>
      <c r="D21" s="7">
        <f t="shared" si="1"/>
        <v>0</v>
      </c>
      <c r="E21" s="7">
        <v>19</v>
      </c>
      <c r="F21" s="7" t="str">
        <f t="shared" si="2"/>
        <v/>
      </c>
    </row>
    <row r="22" spans="1:6" x14ac:dyDescent="0.25">
      <c r="A22" s="7">
        <f t="shared" si="0"/>
        <v>1</v>
      </c>
      <c r="B22" s="7" t="str">
        <f>CAPTURE_FINAL!S22</f>
        <v/>
      </c>
      <c r="C22" s="7" t="str">
        <f>CAPTURE_FINAL!C22</f>
        <v/>
      </c>
      <c r="D22" s="7">
        <f t="shared" si="1"/>
        <v>0</v>
      </c>
      <c r="E22" s="7">
        <v>20</v>
      </c>
      <c r="F22" s="7" t="str">
        <f t="shared" si="2"/>
        <v/>
      </c>
    </row>
    <row r="23" spans="1:6" x14ac:dyDescent="0.25">
      <c r="A23" s="7">
        <f t="shared" si="0"/>
        <v>1</v>
      </c>
      <c r="B23" s="7" t="str">
        <f>CAPTURE_FINAL!S23</f>
        <v/>
      </c>
      <c r="C23" s="7" t="str">
        <f>CAPTURE_FINAL!C23</f>
        <v/>
      </c>
      <c r="D23" s="7">
        <f t="shared" si="1"/>
        <v>0</v>
      </c>
      <c r="E23" s="7">
        <v>21</v>
      </c>
      <c r="F23" s="7" t="str">
        <f t="shared" si="2"/>
        <v/>
      </c>
    </row>
    <row r="24" spans="1:6" x14ac:dyDescent="0.25">
      <c r="A24" s="7">
        <f t="shared" si="0"/>
        <v>1</v>
      </c>
      <c r="B24" s="7" t="str">
        <f>CAPTURE_FINAL!S24</f>
        <v/>
      </c>
      <c r="C24" s="7" t="str">
        <f>CAPTURE_FINAL!C24</f>
        <v/>
      </c>
      <c r="D24" s="7">
        <f t="shared" si="1"/>
        <v>0</v>
      </c>
      <c r="E24" s="7">
        <v>22</v>
      </c>
      <c r="F24" s="7" t="str">
        <f t="shared" si="2"/>
        <v/>
      </c>
    </row>
    <row r="25" spans="1:6" x14ac:dyDescent="0.25">
      <c r="A25" s="7">
        <f t="shared" si="0"/>
        <v>1</v>
      </c>
      <c r="B25" s="7" t="str">
        <f>CAPTURE_FINAL!S25</f>
        <v/>
      </c>
      <c r="C25" s="7" t="str">
        <f>CAPTURE_FINAL!C25</f>
        <v/>
      </c>
      <c r="D25" s="7">
        <f t="shared" si="1"/>
        <v>0</v>
      </c>
      <c r="E25" s="7">
        <v>23</v>
      </c>
      <c r="F25" s="7" t="str">
        <f t="shared" si="2"/>
        <v/>
      </c>
    </row>
    <row r="26" spans="1:6" x14ac:dyDescent="0.25">
      <c r="A26" s="7">
        <f t="shared" si="0"/>
        <v>1</v>
      </c>
      <c r="B26" s="7" t="str">
        <f>CAPTURE_FINAL!S26</f>
        <v/>
      </c>
      <c r="C26" s="7" t="str">
        <f>CAPTURE_FINAL!C26</f>
        <v/>
      </c>
      <c r="D26" s="7">
        <f t="shared" si="1"/>
        <v>0</v>
      </c>
      <c r="E26" s="7">
        <v>24</v>
      </c>
      <c r="F26" s="7" t="str">
        <f t="shared" si="2"/>
        <v/>
      </c>
    </row>
    <row r="27" spans="1:6" x14ac:dyDescent="0.25">
      <c r="A27" s="7">
        <f t="shared" si="0"/>
        <v>1</v>
      </c>
      <c r="B27" s="7" t="str">
        <f>CAPTURE_FINAL!S27</f>
        <v/>
      </c>
      <c r="C27" s="7" t="str">
        <f>CAPTURE_FINAL!C27</f>
        <v/>
      </c>
      <c r="D27" s="7">
        <f t="shared" si="1"/>
        <v>0</v>
      </c>
      <c r="E27" s="7">
        <v>25</v>
      </c>
      <c r="F27" s="7" t="str">
        <f t="shared" si="2"/>
        <v/>
      </c>
    </row>
    <row r="28" spans="1:6" x14ac:dyDescent="0.25">
      <c r="A28" s="7">
        <f t="shared" si="0"/>
        <v>1</v>
      </c>
      <c r="B28" s="7" t="str">
        <f>CAPTURE_FINAL!S28</f>
        <v/>
      </c>
      <c r="C28" s="7" t="str">
        <f>CAPTURE_FINAL!C28</f>
        <v/>
      </c>
      <c r="D28" s="7">
        <f t="shared" si="1"/>
        <v>0</v>
      </c>
      <c r="E28" s="7">
        <v>26</v>
      </c>
      <c r="F28" s="7" t="str">
        <f t="shared" si="2"/>
        <v/>
      </c>
    </row>
    <row r="29" spans="1:6" x14ac:dyDescent="0.25">
      <c r="A29" s="7">
        <f t="shared" si="0"/>
        <v>1</v>
      </c>
      <c r="B29" s="7" t="str">
        <f>CAPTURE_FINAL!S29</f>
        <v/>
      </c>
      <c r="C29" s="7" t="str">
        <f>CAPTURE_FINAL!C29</f>
        <v/>
      </c>
      <c r="D29" s="7">
        <f t="shared" si="1"/>
        <v>0</v>
      </c>
      <c r="E29" s="7">
        <v>27</v>
      </c>
      <c r="F29" s="7" t="str">
        <f t="shared" si="2"/>
        <v/>
      </c>
    </row>
    <row r="30" spans="1:6" x14ac:dyDescent="0.25">
      <c r="A30" s="7">
        <f t="shared" si="0"/>
        <v>1</v>
      </c>
      <c r="B30" s="7" t="str">
        <f>CAPTURE_FINAL!S30</f>
        <v/>
      </c>
      <c r="C30" s="7" t="str">
        <f>CAPTURE_FINAL!C30</f>
        <v/>
      </c>
      <c r="D30" s="7">
        <f t="shared" ref="D30:D93" si="3">IF(B30="",0,B30)</f>
        <v>0</v>
      </c>
      <c r="E30" s="7">
        <v>28</v>
      </c>
      <c r="F30" s="7" t="str">
        <f t="shared" si="2"/>
        <v/>
      </c>
    </row>
    <row r="31" spans="1:6" x14ac:dyDescent="0.25">
      <c r="A31" s="7">
        <f t="shared" si="0"/>
        <v>1</v>
      </c>
      <c r="B31" s="7" t="str">
        <f>CAPTURE_FINAL!S31</f>
        <v/>
      </c>
      <c r="C31" s="7" t="str">
        <f>CAPTURE_FINAL!C31</f>
        <v/>
      </c>
      <c r="D31" s="7">
        <f t="shared" si="3"/>
        <v>0</v>
      </c>
      <c r="E31" s="7">
        <v>29</v>
      </c>
      <c r="F31" s="7" t="str">
        <f t="shared" si="2"/>
        <v/>
      </c>
    </row>
    <row r="32" spans="1:6" x14ac:dyDescent="0.25">
      <c r="A32" s="7">
        <f t="shared" si="0"/>
        <v>1</v>
      </c>
      <c r="B32" s="7" t="str">
        <f>CAPTURE_FINAL!S32</f>
        <v/>
      </c>
      <c r="C32" s="7" t="str">
        <f>CAPTURE_FINAL!C32</f>
        <v/>
      </c>
      <c r="D32" s="7">
        <f t="shared" si="3"/>
        <v>0</v>
      </c>
      <c r="E32" s="7">
        <v>30</v>
      </c>
      <c r="F32" s="7" t="str">
        <f t="shared" si="2"/>
        <v/>
      </c>
    </row>
    <row r="33" spans="1:6" x14ac:dyDescent="0.25">
      <c r="A33" s="7">
        <f t="shared" si="0"/>
        <v>1</v>
      </c>
      <c r="B33" s="7" t="str">
        <f>CAPTURE_FINAL!S33</f>
        <v/>
      </c>
      <c r="C33" s="7" t="str">
        <f>CAPTURE_FINAL!C33</f>
        <v/>
      </c>
      <c r="D33" s="7">
        <f t="shared" si="3"/>
        <v>0</v>
      </c>
      <c r="E33" s="7">
        <v>31</v>
      </c>
      <c r="F33" s="7" t="str">
        <f t="shared" si="2"/>
        <v/>
      </c>
    </row>
    <row r="34" spans="1:6" x14ac:dyDescent="0.25">
      <c r="A34" s="7">
        <f t="shared" si="0"/>
        <v>1</v>
      </c>
      <c r="B34" s="7" t="str">
        <f>CAPTURE_FINAL!S34</f>
        <v/>
      </c>
      <c r="C34" s="7" t="str">
        <f>CAPTURE_FINAL!C34</f>
        <v/>
      </c>
      <c r="D34" s="7">
        <f t="shared" si="3"/>
        <v>0</v>
      </c>
      <c r="E34" s="7">
        <v>32</v>
      </c>
      <c r="F34" s="7" t="str">
        <f t="shared" si="2"/>
        <v/>
      </c>
    </row>
    <row r="35" spans="1:6" x14ac:dyDescent="0.25">
      <c r="A35" s="7">
        <f t="shared" si="0"/>
        <v>1</v>
      </c>
      <c r="B35" s="7" t="str">
        <f>CAPTURE_FINAL!S35</f>
        <v/>
      </c>
      <c r="C35" s="7" t="str">
        <f>CAPTURE_FINAL!C35</f>
        <v/>
      </c>
      <c r="D35" s="7">
        <f t="shared" si="3"/>
        <v>0</v>
      </c>
      <c r="E35" s="7">
        <v>33</v>
      </c>
      <c r="F35" s="7" t="str">
        <f t="shared" si="2"/>
        <v/>
      </c>
    </row>
    <row r="36" spans="1:6" x14ac:dyDescent="0.25">
      <c r="A36" s="7">
        <f t="shared" si="0"/>
        <v>1</v>
      </c>
      <c r="B36" s="7" t="str">
        <f>CAPTURE_FINAL!S36</f>
        <v/>
      </c>
      <c r="C36" s="7" t="str">
        <f>CAPTURE_FINAL!C36</f>
        <v/>
      </c>
      <c r="D36" s="7">
        <f t="shared" si="3"/>
        <v>0</v>
      </c>
      <c r="E36" s="7">
        <v>34</v>
      </c>
      <c r="F36" s="7" t="str">
        <f t="shared" si="2"/>
        <v/>
      </c>
    </row>
    <row r="37" spans="1:6" x14ac:dyDescent="0.25">
      <c r="A37" s="7">
        <f t="shared" si="0"/>
        <v>1</v>
      </c>
      <c r="B37" s="7" t="str">
        <f>CAPTURE_FINAL!S37</f>
        <v/>
      </c>
      <c r="C37" s="7" t="str">
        <f>CAPTURE_FINAL!C37</f>
        <v/>
      </c>
      <c r="D37" s="7">
        <f t="shared" si="3"/>
        <v>0</v>
      </c>
      <c r="E37" s="7">
        <v>35</v>
      </c>
      <c r="F37" s="7" t="str">
        <f t="shared" si="2"/>
        <v/>
      </c>
    </row>
    <row r="38" spans="1:6" x14ac:dyDescent="0.25">
      <c r="A38" s="7">
        <f t="shared" si="0"/>
        <v>1</v>
      </c>
      <c r="B38" s="7" t="str">
        <f>CAPTURE_FINAL!S38</f>
        <v/>
      </c>
      <c r="C38" s="7" t="str">
        <f>CAPTURE_FINAL!C38</f>
        <v/>
      </c>
      <c r="D38" s="7">
        <f t="shared" si="3"/>
        <v>0</v>
      </c>
      <c r="E38" s="7">
        <v>36</v>
      </c>
      <c r="F38" s="7" t="str">
        <f t="shared" si="2"/>
        <v/>
      </c>
    </row>
    <row r="39" spans="1:6" x14ac:dyDescent="0.25">
      <c r="A39" s="7">
        <f t="shared" si="0"/>
        <v>1</v>
      </c>
      <c r="B39" s="7" t="str">
        <f>CAPTURE_FINAL!S39</f>
        <v/>
      </c>
      <c r="C39" s="7" t="str">
        <f>CAPTURE_FINAL!C39</f>
        <v/>
      </c>
      <c r="D39" s="7">
        <f t="shared" si="3"/>
        <v>0</v>
      </c>
      <c r="E39" s="7">
        <v>37</v>
      </c>
      <c r="F39" s="7" t="str">
        <f t="shared" si="2"/>
        <v/>
      </c>
    </row>
    <row r="40" spans="1:6" x14ac:dyDescent="0.25">
      <c r="A40" s="7">
        <f t="shared" si="0"/>
        <v>1</v>
      </c>
      <c r="B40" s="7" t="str">
        <f>CAPTURE_FINAL!S40</f>
        <v/>
      </c>
      <c r="C40" s="7" t="str">
        <f>CAPTURE_FINAL!C40</f>
        <v/>
      </c>
      <c r="D40" s="7">
        <f t="shared" si="3"/>
        <v>0</v>
      </c>
      <c r="E40" s="7">
        <v>38</v>
      </c>
      <c r="F40" s="7" t="str">
        <f t="shared" si="2"/>
        <v/>
      </c>
    </row>
    <row r="41" spans="1:6" x14ac:dyDescent="0.25">
      <c r="A41" s="7">
        <f t="shared" si="0"/>
        <v>1</v>
      </c>
      <c r="B41" s="7" t="str">
        <f>CAPTURE_FINAL!S41</f>
        <v/>
      </c>
      <c r="C41" s="7" t="str">
        <f>CAPTURE_FINAL!C41</f>
        <v/>
      </c>
      <c r="D41" s="7">
        <f t="shared" si="3"/>
        <v>0</v>
      </c>
      <c r="E41" s="7">
        <v>39</v>
      </c>
      <c r="F41" s="7" t="str">
        <f t="shared" si="2"/>
        <v/>
      </c>
    </row>
    <row r="42" spans="1:6" x14ac:dyDescent="0.25">
      <c r="A42" s="7">
        <f t="shared" si="0"/>
        <v>1</v>
      </c>
      <c r="B42" s="7" t="str">
        <f>CAPTURE_FINAL!S42</f>
        <v/>
      </c>
      <c r="C42" s="7" t="str">
        <f>CAPTURE_FINAL!C42</f>
        <v/>
      </c>
      <c r="D42" s="7">
        <f t="shared" si="3"/>
        <v>0</v>
      </c>
      <c r="E42" s="7">
        <v>40</v>
      </c>
      <c r="F42" s="7" t="str">
        <f t="shared" si="2"/>
        <v/>
      </c>
    </row>
    <row r="43" spans="1:6" x14ac:dyDescent="0.25">
      <c r="A43" s="7">
        <f t="shared" si="0"/>
        <v>1</v>
      </c>
      <c r="B43" s="7" t="str">
        <f>CAPTURE_FINAL!S43</f>
        <v/>
      </c>
      <c r="C43" s="7" t="str">
        <f>CAPTURE_FINAL!C43</f>
        <v/>
      </c>
      <c r="D43" s="7">
        <f t="shared" si="3"/>
        <v>0</v>
      </c>
      <c r="E43" s="7">
        <v>41</v>
      </c>
      <c r="F43" s="7" t="str">
        <f t="shared" si="2"/>
        <v/>
      </c>
    </row>
    <row r="44" spans="1:6" x14ac:dyDescent="0.25">
      <c r="A44" s="7">
        <f t="shared" si="0"/>
        <v>1</v>
      </c>
      <c r="B44" s="7" t="str">
        <f>CAPTURE_FINAL!S44</f>
        <v/>
      </c>
      <c r="C44" s="7" t="str">
        <f>CAPTURE_FINAL!C44</f>
        <v/>
      </c>
      <c r="D44" s="7">
        <f t="shared" si="3"/>
        <v>0</v>
      </c>
      <c r="E44" s="7">
        <v>42</v>
      </c>
      <c r="F44" s="7" t="str">
        <f t="shared" si="2"/>
        <v/>
      </c>
    </row>
    <row r="45" spans="1:6" x14ac:dyDescent="0.25">
      <c r="A45" s="7">
        <f t="shared" si="0"/>
        <v>1</v>
      </c>
      <c r="B45" s="7" t="str">
        <f>CAPTURE_FINAL!S45</f>
        <v/>
      </c>
      <c r="C45" s="7" t="str">
        <f>CAPTURE_FINAL!C45</f>
        <v/>
      </c>
      <c r="D45" s="7">
        <f t="shared" si="3"/>
        <v>0</v>
      </c>
      <c r="E45" s="7">
        <v>43</v>
      </c>
      <c r="F45" s="7" t="str">
        <f t="shared" si="2"/>
        <v/>
      </c>
    </row>
    <row r="46" spans="1:6" x14ac:dyDescent="0.25">
      <c r="A46" s="7">
        <f t="shared" si="0"/>
        <v>1</v>
      </c>
      <c r="B46" s="7" t="str">
        <f>CAPTURE_FINAL!S46</f>
        <v/>
      </c>
      <c r="C46" s="7" t="str">
        <f>CAPTURE_FINAL!C46</f>
        <v/>
      </c>
      <c r="D46" s="7">
        <f t="shared" si="3"/>
        <v>0</v>
      </c>
      <c r="E46" s="7">
        <v>44</v>
      </c>
      <c r="F46" s="7" t="str">
        <f t="shared" si="2"/>
        <v/>
      </c>
    </row>
    <row r="47" spans="1:6" x14ac:dyDescent="0.25">
      <c r="A47" s="7">
        <f t="shared" si="0"/>
        <v>1</v>
      </c>
      <c r="B47" s="7" t="str">
        <f>CAPTURE_FINAL!S47</f>
        <v/>
      </c>
      <c r="C47" s="7" t="str">
        <f>CAPTURE_FINAL!C47</f>
        <v/>
      </c>
      <c r="D47" s="7">
        <f t="shared" si="3"/>
        <v>0</v>
      </c>
      <c r="E47" s="7">
        <v>45</v>
      </c>
      <c r="F47" s="7" t="str">
        <f t="shared" si="2"/>
        <v/>
      </c>
    </row>
    <row r="48" spans="1:6" x14ac:dyDescent="0.25">
      <c r="A48" s="7">
        <f t="shared" si="0"/>
        <v>1</v>
      </c>
      <c r="B48" s="7" t="str">
        <f>CAPTURE_FINAL!S48</f>
        <v/>
      </c>
      <c r="C48" s="7" t="str">
        <f>CAPTURE_FINAL!C48</f>
        <v/>
      </c>
      <c r="D48" s="7">
        <f t="shared" si="3"/>
        <v>0</v>
      </c>
      <c r="E48" s="7">
        <v>46</v>
      </c>
      <c r="F48" s="7" t="str">
        <f t="shared" si="2"/>
        <v/>
      </c>
    </row>
    <row r="49" spans="1:6" x14ac:dyDescent="0.25">
      <c r="A49" s="7">
        <f t="shared" si="0"/>
        <v>1</v>
      </c>
      <c r="B49" s="7" t="str">
        <f>CAPTURE_FINAL!S49</f>
        <v/>
      </c>
      <c r="C49" s="7" t="str">
        <f>CAPTURE_FINAL!C49</f>
        <v/>
      </c>
      <c r="D49" s="7">
        <f t="shared" si="3"/>
        <v>0</v>
      </c>
      <c r="E49" s="7">
        <v>47</v>
      </c>
      <c r="F49" s="7" t="str">
        <f t="shared" si="2"/>
        <v/>
      </c>
    </row>
    <row r="50" spans="1:6" x14ac:dyDescent="0.25">
      <c r="A50" s="7">
        <f t="shared" si="0"/>
        <v>1</v>
      </c>
      <c r="B50" s="7" t="str">
        <f>CAPTURE_FINAL!S50</f>
        <v/>
      </c>
      <c r="C50" s="7" t="str">
        <f>CAPTURE_FINAL!C50</f>
        <v/>
      </c>
      <c r="D50" s="7">
        <f t="shared" si="3"/>
        <v>0</v>
      </c>
      <c r="E50" s="7">
        <v>48</v>
      </c>
      <c r="F50" s="7" t="str">
        <f t="shared" si="2"/>
        <v/>
      </c>
    </row>
    <row r="51" spans="1:6" x14ac:dyDescent="0.25">
      <c r="A51" s="7">
        <f t="shared" si="0"/>
        <v>1</v>
      </c>
      <c r="B51" s="7" t="str">
        <f>CAPTURE_FINAL!S51</f>
        <v/>
      </c>
      <c r="C51" s="7" t="str">
        <f>CAPTURE_FINAL!C51</f>
        <v/>
      </c>
      <c r="D51" s="7">
        <f t="shared" si="3"/>
        <v>0</v>
      </c>
      <c r="E51" s="7">
        <v>49</v>
      </c>
      <c r="F51" s="7" t="str">
        <f t="shared" si="2"/>
        <v/>
      </c>
    </row>
    <row r="52" spans="1:6" x14ac:dyDescent="0.25">
      <c r="A52" s="7">
        <f t="shared" si="0"/>
        <v>1</v>
      </c>
      <c r="B52" s="7" t="str">
        <f>CAPTURE_FINAL!S52</f>
        <v/>
      </c>
      <c r="C52" s="7" t="str">
        <f>CAPTURE_FINAL!C52</f>
        <v/>
      </c>
      <c r="D52" s="7">
        <f t="shared" si="3"/>
        <v>0</v>
      </c>
      <c r="E52" s="7">
        <v>50</v>
      </c>
      <c r="F52" s="7" t="str">
        <f t="shared" si="2"/>
        <v/>
      </c>
    </row>
    <row r="53" spans="1:6" x14ac:dyDescent="0.25">
      <c r="A53" s="7">
        <f t="shared" si="0"/>
        <v>1</v>
      </c>
      <c r="B53" s="7" t="str">
        <f>CAPTURE_FINAL!S53</f>
        <v/>
      </c>
      <c r="C53" s="7" t="str">
        <f>CAPTURE_FINAL!C53</f>
        <v/>
      </c>
      <c r="D53" s="7">
        <f t="shared" si="3"/>
        <v>0</v>
      </c>
      <c r="E53" s="7">
        <v>51</v>
      </c>
      <c r="F53" s="7" t="str">
        <f t="shared" si="2"/>
        <v/>
      </c>
    </row>
    <row r="54" spans="1:6" x14ac:dyDescent="0.25">
      <c r="A54" s="7">
        <f t="shared" si="0"/>
        <v>1</v>
      </c>
      <c r="B54" s="7" t="str">
        <f>CAPTURE_FINAL!S54</f>
        <v/>
      </c>
      <c r="C54" s="7" t="str">
        <f>CAPTURE_FINAL!C54</f>
        <v/>
      </c>
      <c r="D54" s="7">
        <f t="shared" si="3"/>
        <v>0</v>
      </c>
      <c r="E54" s="7">
        <v>52</v>
      </c>
      <c r="F54" s="7" t="str">
        <f t="shared" si="2"/>
        <v/>
      </c>
    </row>
    <row r="55" spans="1:6" x14ac:dyDescent="0.25">
      <c r="A55" s="7">
        <f t="shared" si="0"/>
        <v>1</v>
      </c>
      <c r="B55" s="7" t="str">
        <f>CAPTURE_FINAL!S55</f>
        <v/>
      </c>
      <c r="C55" s="7" t="str">
        <f>CAPTURE_FINAL!C55</f>
        <v/>
      </c>
      <c r="D55" s="7">
        <f t="shared" si="3"/>
        <v>0</v>
      </c>
      <c r="E55" s="7">
        <v>53</v>
      </c>
      <c r="F55" s="7" t="str">
        <f t="shared" si="2"/>
        <v/>
      </c>
    </row>
    <row r="56" spans="1:6" x14ac:dyDescent="0.25">
      <c r="A56" s="7">
        <f t="shared" si="0"/>
        <v>1</v>
      </c>
      <c r="B56" s="7" t="str">
        <f>CAPTURE_FINAL!S56</f>
        <v/>
      </c>
      <c r="C56" s="7" t="str">
        <f>CAPTURE_FINAL!C56</f>
        <v/>
      </c>
      <c r="D56" s="7">
        <f t="shared" si="3"/>
        <v>0</v>
      </c>
      <c r="E56" s="7">
        <v>54</v>
      </c>
      <c r="F56" s="7" t="str">
        <f t="shared" si="2"/>
        <v/>
      </c>
    </row>
    <row r="57" spans="1:6" x14ac:dyDescent="0.25">
      <c r="A57" s="7">
        <f t="shared" si="0"/>
        <v>1</v>
      </c>
      <c r="B57" s="7" t="str">
        <f>CAPTURE_FINAL!S57</f>
        <v/>
      </c>
      <c r="C57" s="7" t="str">
        <f>CAPTURE_FINAL!C57</f>
        <v/>
      </c>
      <c r="D57" s="7">
        <f t="shared" si="3"/>
        <v>0</v>
      </c>
      <c r="E57" s="7">
        <v>55</v>
      </c>
      <c r="F57" s="7" t="str">
        <f t="shared" si="2"/>
        <v/>
      </c>
    </row>
    <row r="58" spans="1:6" x14ac:dyDescent="0.25">
      <c r="A58" s="7">
        <f t="shared" si="0"/>
        <v>1</v>
      </c>
      <c r="B58" s="7" t="str">
        <f>CAPTURE_FINAL!S58</f>
        <v/>
      </c>
      <c r="C58" s="7" t="str">
        <f>CAPTURE_FINAL!C58</f>
        <v/>
      </c>
      <c r="D58" s="7">
        <f t="shared" si="3"/>
        <v>0</v>
      </c>
      <c r="E58" s="7">
        <v>56</v>
      </c>
      <c r="F58" s="7" t="str">
        <f t="shared" si="2"/>
        <v/>
      </c>
    </row>
    <row r="59" spans="1:6" x14ac:dyDescent="0.25">
      <c r="A59" s="7">
        <f t="shared" si="0"/>
        <v>1</v>
      </c>
      <c r="B59" s="7" t="str">
        <f>CAPTURE_FINAL!S59</f>
        <v/>
      </c>
      <c r="C59" s="7" t="str">
        <f>CAPTURE_FINAL!C59</f>
        <v/>
      </c>
      <c r="D59" s="7">
        <f t="shared" si="3"/>
        <v>0</v>
      </c>
      <c r="E59" s="7">
        <v>57</v>
      </c>
      <c r="F59" s="7" t="str">
        <f t="shared" si="2"/>
        <v/>
      </c>
    </row>
    <row r="60" spans="1:6" x14ac:dyDescent="0.25">
      <c r="A60" s="7">
        <f t="shared" si="0"/>
        <v>1</v>
      </c>
      <c r="B60" s="7" t="str">
        <f>CAPTURE_FINAL!S60</f>
        <v/>
      </c>
      <c r="C60" s="7" t="str">
        <f>CAPTURE_FINAL!C60</f>
        <v/>
      </c>
      <c r="D60" s="7">
        <f t="shared" si="3"/>
        <v>0</v>
      </c>
      <c r="E60" s="7">
        <v>58</v>
      </c>
      <c r="F60" s="7" t="str">
        <f t="shared" si="2"/>
        <v/>
      </c>
    </row>
    <row r="61" spans="1:6" x14ac:dyDescent="0.25">
      <c r="A61" s="7">
        <f t="shared" si="0"/>
        <v>1</v>
      </c>
      <c r="B61" s="7" t="str">
        <f>CAPTURE_FINAL!S61</f>
        <v/>
      </c>
      <c r="C61" s="7" t="str">
        <f>CAPTURE_FINAL!C61</f>
        <v/>
      </c>
      <c r="D61" s="7">
        <f t="shared" si="3"/>
        <v>0</v>
      </c>
      <c r="E61" s="7">
        <v>59</v>
      </c>
      <c r="F61" s="7" t="str">
        <f t="shared" si="2"/>
        <v/>
      </c>
    </row>
    <row r="62" spans="1:6" x14ac:dyDescent="0.25">
      <c r="A62" s="7">
        <f t="shared" si="0"/>
        <v>1</v>
      </c>
      <c r="B62" s="7" t="str">
        <f>CAPTURE_FINAL!S62</f>
        <v/>
      </c>
      <c r="C62" s="7" t="str">
        <f>CAPTURE_FINAL!C62</f>
        <v/>
      </c>
      <c r="D62" s="7">
        <f t="shared" si="3"/>
        <v>0</v>
      </c>
      <c r="E62" s="7">
        <v>60</v>
      </c>
      <c r="F62" s="7" t="str">
        <f t="shared" si="2"/>
        <v/>
      </c>
    </row>
    <row r="63" spans="1:6" x14ac:dyDescent="0.25">
      <c r="A63" s="7">
        <f t="shared" si="0"/>
        <v>1</v>
      </c>
      <c r="B63" s="7" t="str">
        <f>CAPTURE_FINAL!S63</f>
        <v/>
      </c>
      <c r="C63" s="7" t="str">
        <f>CAPTURE_FINAL!C63</f>
        <v/>
      </c>
      <c r="D63" s="7">
        <f t="shared" si="3"/>
        <v>0</v>
      </c>
      <c r="E63" s="7">
        <v>61</v>
      </c>
      <c r="F63" s="7" t="str">
        <f t="shared" si="2"/>
        <v/>
      </c>
    </row>
    <row r="64" spans="1:6" x14ac:dyDescent="0.25">
      <c r="A64" s="7">
        <f t="shared" si="0"/>
        <v>1</v>
      </c>
      <c r="B64" s="7" t="str">
        <f>CAPTURE_FINAL!S64</f>
        <v/>
      </c>
      <c r="C64" s="7" t="str">
        <f>CAPTURE_FINAL!C64</f>
        <v/>
      </c>
      <c r="D64" s="7">
        <f t="shared" si="3"/>
        <v>0</v>
      </c>
      <c r="E64" s="7">
        <v>62</v>
      </c>
      <c r="F64" s="7" t="str">
        <f t="shared" si="2"/>
        <v/>
      </c>
    </row>
    <row r="65" spans="1:6" x14ac:dyDescent="0.25">
      <c r="A65" s="7">
        <f t="shared" si="0"/>
        <v>1</v>
      </c>
      <c r="B65" s="7" t="str">
        <f>CAPTURE_FINAL!S65</f>
        <v/>
      </c>
      <c r="C65" s="7" t="str">
        <f>CAPTURE_FINAL!C65</f>
        <v/>
      </c>
      <c r="D65" s="7">
        <f t="shared" si="3"/>
        <v>0</v>
      </c>
      <c r="E65" s="7">
        <v>63</v>
      </c>
      <c r="F65" s="7" t="str">
        <f t="shared" si="2"/>
        <v/>
      </c>
    </row>
    <row r="66" spans="1:6" x14ac:dyDescent="0.25">
      <c r="A66" s="7">
        <f t="shared" si="0"/>
        <v>1</v>
      </c>
      <c r="B66" s="7" t="str">
        <f>CAPTURE_FINAL!S66</f>
        <v/>
      </c>
      <c r="C66" s="7" t="str">
        <f>CAPTURE_FINAL!C66</f>
        <v/>
      </c>
      <c r="D66" s="7">
        <f t="shared" si="3"/>
        <v>0</v>
      </c>
      <c r="E66" s="7">
        <v>64</v>
      </c>
      <c r="F66" s="7" t="str">
        <f t="shared" si="2"/>
        <v/>
      </c>
    </row>
    <row r="67" spans="1:6" x14ac:dyDescent="0.25">
      <c r="A67" s="7">
        <f t="shared" si="0"/>
        <v>1</v>
      </c>
      <c r="B67" s="7" t="str">
        <f>CAPTURE_FINAL!S67</f>
        <v/>
      </c>
      <c r="C67" s="7" t="str">
        <f>CAPTURE_FINAL!C67</f>
        <v/>
      </c>
      <c r="D67" s="7">
        <f t="shared" si="3"/>
        <v>0</v>
      </c>
      <c r="E67" s="7">
        <v>65</v>
      </c>
      <c r="F67" s="7" t="str">
        <f t="shared" si="2"/>
        <v/>
      </c>
    </row>
    <row r="68" spans="1:6" x14ac:dyDescent="0.25">
      <c r="A68" s="7">
        <f t="shared" ref="A68:A131" si="4">RANK(D68,$D$3:$D$501,)</f>
        <v>1</v>
      </c>
      <c r="B68" s="7" t="str">
        <f>CAPTURE_FINAL!S68</f>
        <v/>
      </c>
      <c r="C68" s="7" t="str">
        <f>CAPTURE_FINAL!C68</f>
        <v/>
      </c>
      <c r="D68" s="7">
        <f t="shared" si="3"/>
        <v>0</v>
      </c>
      <c r="E68" s="7">
        <v>66</v>
      </c>
      <c r="F68" s="7" t="str">
        <f t="shared" ref="F68:F131" si="5">IFERROR(VLOOKUP(E68,A67:C566,3,FALSE),"")</f>
        <v/>
      </c>
    </row>
    <row r="69" spans="1:6" x14ac:dyDescent="0.25">
      <c r="A69" s="7">
        <f t="shared" si="4"/>
        <v>1</v>
      </c>
      <c r="B69" s="7" t="str">
        <f>CAPTURE_FINAL!S69</f>
        <v/>
      </c>
      <c r="C69" s="7" t="str">
        <f>CAPTURE_FINAL!C69</f>
        <v/>
      </c>
      <c r="D69" s="7">
        <f t="shared" si="3"/>
        <v>0</v>
      </c>
      <c r="E69" s="7">
        <v>67</v>
      </c>
      <c r="F69" s="7" t="str">
        <f t="shared" si="5"/>
        <v/>
      </c>
    </row>
    <row r="70" spans="1:6" x14ac:dyDescent="0.25">
      <c r="A70" s="7">
        <f t="shared" si="4"/>
        <v>1</v>
      </c>
      <c r="B70" s="7" t="str">
        <f>CAPTURE_FINAL!S70</f>
        <v/>
      </c>
      <c r="C70" s="7" t="str">
        <f>CAPTURE_FINAL!C70</f>
        <v/>
      </c>
      <c r="D70" s="7">
        <f t="shared" si="3"/>
        <v>0</v>
      </c>
      <c r="E70" s="7">
        <v>68</v>
      </c>
      <c r="F70" s="7" t="str">
        <f t="shared" si="5"/>
        <v/>
      </c>
    </row>
    <row r="71" spans="1:6" x14ac:dyDescent="0.25">
      <c r="A71" s="7">
        <f t="shared" si="4"/>
        <v>1</v>
      </c>
      <c r="B71" s="7" t="str">
        <f>CAPTURE_FINAL!S71</f>
        <v/>
      </c>
      <c r="C71" s="7" t="str">
        <f>CAPTURE_FINAL!C71</f>
        <v/>
      </c>
      <c r="D71" s="7">
        <f t="shared" si="3"/>
        <v>0</v>
      </c>
      <c r="E71" s="7">
        <v>69</v>
      </c>
      <c r="F71" s="7" t="str">
        <f t="shared" si="5"/>
        <v/>
      </c>
    </row>
    <row r="72" spans="1:6" x14ac:dyDescent="0.25">
      <c r="A72" s="7">
        <f t="shared" si="4"/>
        <v>1</v>
      </c>
      <c r="B72" s="7" t="str">
        <f>CAPTURE_FINAL!S72</f>
        <v/>
      </c>
      <c r="C72" s="7" t="str">
        <f>CAPTURE_FINAL!C72</f>
        <v/>
      </c>
      <c r="D72" s="7">
        <f t="shared" si="3"/>
        <v>0</v>
      </c>
      <c r="E72" s="7">
        <v>70</v>
      </c>
      <c r="F72" s="7" t="str">
        <f t="shared" si="5"/>
        <v/>
      </c>
    </row>
    <row r="73" spans="1:6" x14ac:dyDescent="0.25">
      <c r="A73" s="7">
        <f t="shared" si="4"/>
        <v>1</v>
      </c>
      <c r="B73" s="7" t="str">
        <f>CAPTURE_FINAL!S73</f>
        <v/>
      </c>
      <c r="C73" s="7" t="str">
        <f>CAPTURE_FINAL!C73</f>
        <v/>
      </c>
      <c r="D73" s="7">
        <f t="shared" si="3"/>
        <v>0</v>
      </c>
      <c r="E73" s="7">
        <v>71</v>
      </c>
      <c r="F73" s="7" t="str">
        <f t="shared" si="5"/>
        <v/>
      </c>
    </row>
    <row r="74" spans="1:6" x14ac:dyDescent="0.25">
      <c r="A74" s="7">
        <f t="shared" si="4"/>
        <v>1</v>
      </c>
      <c r="B74" s="7" t="str">
        <f>CAPTURE_FINAL!S74</f>
        <v/>
      </c>
      <c r="C74" s="7" t="str">
        <f>CAPTURE_FINAL!C74</f>
        <v/>
      </c>
      <c r="D74" s="7">
        <f t="shared" si="3"/>
        <v>0</v>
      </c>
      <c r="E74" s="7">
        <v>72</v>
      </c>
      <c r="F74" s="7" t="str">
        <f t="shared" si="5"/>
        <v/>
      </c>
    </row>
    <row r="75" spans="1:6" x14ac:dyDescent="0.25">
      <c r="A75" s="7">
        <f t="shared" si="4"/>
        <v>1</v>
      </c>
      <c r="B75" s="7" t="str">
        <f>CAPTURE_FINAL!S75</f>
        <v/>
      </c>
      <c r="C75" s="7" t="str">
        <f>CAPTURE_FINAL!C75</f>
        <v/>
      </c>
      <c r="D75" s="7">
        <f t="shared" si="3"/>
        <v>0</v>
      </c>
      <c r="E75" s="7">
        <v>73</v>
      </c>
      <c r="F75" s="7" t="str">
        <f t="shared" si="5"/>
        <v/>
      </c>
    </row>
    <row r="76" spans="1:6" x14ac:dyDescent="0.25">
      <c r="A76" s="7">
        <f t="shared" si="4"/>
        <v>1</v>
      </c>
      <c r="B76" s="7" t="str">
        <f>CAPTURE_FINAL!S76</f>
        <v/>
      </c>
      <c r="C76" s="7" t="str">
        <f>CAPTURE_FINAL!C76</f>
        <v/>
      </c>
      <c r="D76" s="7">
        <f t="shared" si="3"/>
        <v>0</v>
      </c>
      <c r="E76" s="7">
        <v>74</v>
      </c>
      <c r="F76" s="7" t="str">
        <f t="shared" si="5"/>
        <v/>
      </c>
    </row>
    <row r="77" spans="1:6" x14ac:dyDescent="0.25">
      <c r="A77" s="7">
        <f t="shared" si="4"/>
        <v>1</v>
      </c>
      <c r="B77" s="7" t="str">
        <f>CAPTURE_FINAL!S77</f>
        <v/>
      </c>
      <c r="C77" s="7" t="str">
        <f>CAPTURE_FINAL!C77</f>
        <v/>
      </c>
      <c r="D77" s="7">
        <f t="shared" si="3"/>
        <v>0</v>
      </c>
      <c r="E77" s="7">
        <v>75</v>
      </c>
      <c r="F77" s="7" t="str">
        <f t="shared" si="5"/>
        <v/>
      </c>
    </row>
    <row r="78" spans="1:6" x14ac:dyDescent="0.25">
      <c r="A78" s="7">
        <f t="shared" si="4"/>
        <v>1</v>
      </c>
      <c r="B78" s="7" t="str">
        <f>CAPTURE_FINAL!S78</f>
        <v/>
      </c>
      <c r="C78" s="7" t="str">
        <f>CAPTURE_FINAL!C78</f>
        <v/>
      </c>
      <c r="D78" s="7">
        <f t="shared" si="3"/>
        <v>0</v>
      </c>
      <c r="E78" s="7">
        <v>76</v>
      </c>
      <c r="F78" s="7" t="str">
        <f t="shared" si="5"/>
        <v/>
      </c>
    </row>
    <row r="79" spans="1:6" x14ac:dyDescent="0.25">
      <c r="A79" s="7">
        <f t="shared" si="4"/>
        <v>1</v>
      </c>
      <c r="B79" s="7" t="str">
        <f>CAPTURE_FINAL!S79</f>
        <v/>
      </c>
      <c r="C79" s="7" t="str">
        <f>CAPTURE_FINAL!C79</f>
        <v/>
      </c>
      <c r="D79" s="7">
        <f t="shared" si="3"/>
        <v>0</v>
      </c>
      <c r="E79" s="7">
        <v>77</v>
      </c>
      <c r="F79" s="7" t="str">
        <f t="shared" si="5"/>
        <v/>
      </c>
    </row>
    <row r="80" spans="1:6" x14ac:dyDescent="0.25">
      <c r="A80" s="7">
        <f t="shared" si="4"/>
        <v>1</v>
      </c>
      <c r="B80" s="7" t="str">
        <f>CAPTURE_FINAL!S80</f>
        <v/>
      </c>
      <c r="C80" s="7" t="str">
        <f>CAPTURE_FINAL!C80</f>
        <v/>
      </c>
      <c r="D80" s="7">
        <f t="shared" si="3"/>
        <v>0</v>
      </c>
      <c r="E80" s="7">
        <v>78</v>
      </c>
      <c r="F80" s="7" t="str">
        <f t="shared" si="5"/>
        <v/>
      </c>
    </row>
    <row r="81" spans="1:6" x14ac:dyDescent="0.25">
      <c r="A81" s="7">
        <f t="shared" si="4"/>
        <v>1</v>
      </c>
      <c r="B81" s="7" t="str">
        <f>CAPTURE_FINAL!S81</f>
        <v/>
      </c>
      <c r="C81" s="7" t="str">
        <f>CAPTURE_FINAL!C81</f>
        <v/>
      </c>
      <c r="D81" s="7">
        <f t="shared" si="3"/>
        <v>0</v>
      </c>
      <c r="E81" s="7">
        <v>79</v>
      </c>
      <c r="F81" s="7" t="str">
        <f t="shared" si="5"/>
        <v/>
      </c>
    </row>
    <row r="82" spans="1:6" x14ac:dyDescent="0.25">
      <c r="A82" s="7">
        <f t="shared" si="4"/>
        <v>1</v>
      </c>
      <c r="B82" s="7" t="str">
        <f>CAPTURE_FINAL!S82</f>
        <v/>
      </c>
      <c r="C82" s="7" t="str">
        <f>CAPTURE_FINAL!C82</f>
        <v/>
      </c>
      <c r="D82" s="7">
        <f t="shared" si="3"/>
        <v>0</v>
      </c>
      <c r="E82" s="7">
        <v>80</v>
      </c>
      <c r="F82" s="7" t="str">
        <f t="shared" si="5"/>
        <v/>
      </c>
    </row>
    <row r="83" spans="1:6" x14ac:dyDescent="0.25">
      <c r="A83" s="7">
        <f t="shared" si="4"/>
        <v>1</v>
      </c>
      <c r="B83" s="7" t="str">
        <f>CAPTURE_FINAL!S83</f>
        <v/>
      </c>
      <c r="C83" s="7" t="str">
        <f>CAPTURE_FINAL!C83</f>
        <v/>
      </c>
      <c r="D83" s="7">
        <f t="shared" si="3"/>
        <v>0</v>
      </c>
      <c r="E83" s="7">
        <v>81</v>
      </c>
      <c r="F83" s="7" t="str">
        <f t="shared" si="5"/>
        <v/>
      </c>
    </row>
    <row r="84" spans="1:6" x14ac:dyDescent="0.25">
      <c r="A84" s="7">
        <f t="shared" si="4"/>
        <v>1</v>
      </c>
      <c r="B84" s="7" t="str">
        <f>CAPTURE_FINAL!S84</f>
        <v/>
      </c>
      <c r="C84" s="7" t="str">
        <f>CAPTURE_FINAL!C84</f>
        <v/>
      </c>
      <c r="D84" s="7">
        <f t="shared" si="3"/>
        <v>0</v>
      </c>
      <c r="E84" s="7">
        <v>82</v>
      </c>
      <c r="F84" s="7" t="str">
        <f t="shared" si="5"/>
        <v/>
      </c>
    </row>
    <row r="85" spans="1:6" x14ac:dyDescent="0.25">
      <c r="A85" s="7">
        <f t="shared" si="4"/>
        <v>1</v>
      </c>
      <c r="B85" s="7" t="str">
        <f>CAPTURE_FINAL!S85</f>
        <v/>
      </c>
      <c r="C85" s="7" t="str">
        <f>CAPTURE_FINAL!C85</f>
        <v/>
      </c>
      <c r="D85" s="7">
        <f t="shared" si="3"/>
        <v>0</v>
      </c>
      <c r="E85" s="7">
        <v>83</v>
      </c>
      <c r="F85" s="7" t="str">
        <f t="shared" si="5"/>
        <v/>
      </c>
    </row>
    <row r="86" spans="1:6" x14ac:dyDescent="0.25">
      <c r="A86" s="7">
        <f t="shared" si="4"/>
        <v>1</v>
      </c>
      <c r="B86" s="7" t="str">
        <f>CAPTURE_FINAL!S86</f>
        <v/>
      </c>
      <c r="C86" s="7" t="str">
        <f>CAPTURE_FINAL!C86</f>
        <v/>
      </c>
      <c r="D86" s="7">
        <f t="shared" si="3"/>
        <v>0</v>
      </c>
      <c r="E86" s="7">
        <v>84</v>
      </c>
      <c r="F86" s="7" t="str">
        <f t="shared" si="5"/>
        <v/>
      </c>
    </row>
    <row r="87" spans="1:6" x14ac:dyDescent="0.25">
      <c r="A87" s="7">
        <f t="shared" si="4"/>
        <v>1</v>
      </c>
      <c r="B87" s="7" t="str">
        <f>CAPTURE_FINAL!S87</f>
        <v/>
      </c>
      <c r="C87" s="7" t="str">
        <f>CAPTURE_FINAL!C87</f>
        <v/>
      </c>
      <c r="D87" s="7">
        <f t="shared" si="3"/>
        <v>0</v>
      </c>
      <c r="E87" s="7">
        <v>85</v>
      </c>
      <c r="F87" s="7" t="str">
        <f t="shared" si="5"/>
        <v/>
      </c>
    </row>
    <row r="88" spans="1:6" x14ac:dyDescent="0.25">
      <c r="A88" s="7">
        <f t="shared" si="4"/>
        <v>1</v>
      </c>
      <c r="B88" s="7" t="str">
        <f>CAPTURE_FINAL!S88</f>
        <v/>
      </c>
      <c r="C88" s="7" t="str">
        <f>CAPTURE_FINAL!C88</f>
        <v/>
      </c>
      <c r="D88" s="7">
        <f t="shared" si="3"/>
        <v>0</v>
      </c>
      <c r="E88" s="7">
        <v>86</v>
      </c>
      <c r="F88" s="7" t="str">
        <f t="shared" si="5"/>
        <v/>
      </c>
    </row>
    <row r="89" spans="1:6" x14ac:dyDescent="0.25">
      <c r="A89" s="7">
        <f t="shared" si="4"/>
        <v>1</v>
      </c>
      <c r="B89" s="7" t="str">
        <f>CAPTURE_FINAL!S89</f>
        <v/>
      </c>
      <c r="C89" s="7" t="str">
        <f>CAPTURE_FINAL!C89</f>
        <v/>
      </c>
      <c r="D89" s="7">
        <f t="shared" si="3"/>
        <v>0</v>
      </c>
      <c r="E89" s="7">
        <v>87</v>
      </c>
      <c r="F89" s="7" t="str">
        <f t="shared" si="5"/>
        <v/>
      </c>
    </row>
    <row r="90" spans="1:6" x14ac:dyDescent="0.25">
      <c r="A90" s="7">
        <f t="shared" si="4"/>
        <v>1</v>
      </c>
      <c r="B90" s="7" t="str">
        <f>CAPTURE_FINAL!S90</f>
        <v/>
      </c>
      <c r="C90" s="7" t="str">
        <f>CAPTURE_FINAL!C90</f>
        <v/>
      </c>
      <c r="D90" s="7">
        <f t="shared" si="3"/>
        <v>0</v>
      </c>
      <c r="E90" s="7">
        <v>88</v>
      </c>
      <c r="F90" s="7" t="str">
        <f t="shared" si="5"/>
        <v/>
      </c>
    </row>
    <row r="91" spans="1:6" x14ac:dyDescent="0.25">
      <c r="A91" s="7">
        <f t="shared" si="4"/>
        <v>1</v>
      </c>
      <c r="B91" s="7" t="str">
        <f>CAPTURE_FINAL!S91</f>
        <v/>
      </c>
      <c r="C91" s="7" t="str">
        <f>CAPTURE_FINAL!C91</f>
        <v/>
      </c>
      <c r="D91" s="7">
        <f t="shared" si="3"/>
        <v>0</v>
      </c>
      <c r="E91" s="7">
        <v>89</v>
      </c>
      <c r="F91" s="7" t="str">
        <f t="shared" si="5"/>
        <v/>
      </c>
    </row>
    <row r="92" spans="1:6" x14ac:dyDescent="0.25">
      <c r="A92" s="7">
        <f t="shared" si="4"/>
        <v>1</v>
      </c>
      <c r="B92" s="7" t="str">
        <f>CAPTURE_FINAL!S92</f>
        <v/>
      </c>
      <c r="C92" s="7" t="str">
        <f>CAPTURE_FINAL!C92</f>
        <v/>
      </c>
      <c r="D92" s="7">
        <f t="shared" si="3"/>
        <v>0</v>
      </c>
      <c r="E92" s="7">
        <v>90</v>
      </c>
      <c r="F92" s="7" t="str">
        <f t="shared" si="5"/>
        <v/>
      </c>
    </row>
    <row r="93" spans="1:6" x14ac:dyDescent="0.25">
      <c r="A93" s="7">
        <f t="shared" si="4"/>
        <v>1</v>
      </c>
      <c r="B93" s="7" t="str">
        <f>CAPTURE_FINAL!S93</f>
        <v/>
      </c>
      <c r="C93" s="7" t="str">
        <f>CAPTURE_FINAL!C93</f>
        <v/>
      </c>
      <c r="D93" s="7">
        <f t="shared" si="3"/>
        <v>0</v>
      </c>
      <c r="E93" s="7">
        <v>91</v>
      </c>
      <c r="F93" s="7" t="str">
        <f t="shared" si="5"/>
        <v/>
      </c>
    </row>
    <row r="94" spans="1:6" x14ac:dyDescent="0.25">
      <c r="A94" s="7">
        <f t="shared" si="4"/>
        <v>1</v>
      </c>
      <c r="B94" s="7" t="str">
        <f>CAPTURE_FINAL!S94</f>
        <v/>
      </c>
      <c r="C94" s="7" t="str">
        <f>CAPTURE_FINAL!C94</f>
        <v/>
      </c>
      <c r="D94" s="7">
        <f t="shared" ref="D94:D157" si="6">IF(B94="",0,B94)</f>
        <v>0</v>
      </c>
      <c r="E94" s="7">
        <v>92</v>
      </c>
      <c r="F94" s="7" t="str">
        <f t="shared" si="5"/>
        <v/>
      </c>
    </row>
    <row r="95" spans="1:6" x14ac:dyDescent="0.25">
      <c r="A95" s="7">
        <f t="shared" si="4"/>
        <v>1</v>
      </c>
      <c r="B95" s="7" t="str">
        <f>CAPTURE_FINAL!S95</f>
        <v/>
      </c>
      <c r="C95" s="7" t="str">
        <f>CAPTURE_FINAL!C95</f>
        <v/>
      </c>
      <c r="D95" s="7">
        <f t="shared" si="6"/>
        <v>0</v>
      </c>
      <c r="E95" s="7">
        <v>93</v>
      </c>
      <c r="F95" s="7" t="str">
        <f t="shared" si="5"/>
        <v/>
      </c>
    </row>
    <row r="96" spans="1:6" x14ac:dyDescent="0.25">
      <c r="A96" s="7">
        <f t="shared" si="4"/>
        <v>1</v>
      </c>
      <c r="B96" s="7" t="str">
        <f>CAPTURE_FINAL!S96</f>
        <v/>
      </c>
      <c r="C96" s="7" t="str">
        <f>CAPTURE_FINAL!C96</f>
        <v/>
      </c>
      <c r="D96" s="7">
        <f t="shared" si="6"/>
        <v>0</v>
      </c>
      <c r="E96" s="7">
        <v>94</v>
      </c>
      <c r="F96" s="7" t="str">
        <f t="shared" si="5"/>
        <v/>
      </c>
    </row>
    <row r="97" spans="1:6" x14ac:dyDescent="0.25">
      <c r="A97" s="7">
        <f t="shared" si="4"/>
        <v>1</v>
      </c>
      <c r="B97" s="7" t="str">
        <f>CAPTURE_FINAL!S97</f>
        <v/>
      </c>
      <c r="C97" s="7" t="str">
        <f>CAPTURE_FINAL!C97</f>
        <v/>
      </c>
      <c r="D97" s="7">
        <f t="shared" si="6"/>
        <v>0</v>
      </c>
      <c r="E97" s="7">
        <v>95</v>
      </c>
      <c r="F97" s="7" t="str">
        <f t="shared" si="5"/>
        <v/>
      </c>
    </row>
    <row r="98" spans="1:6" x14ac:dyDescent="0.25">
      <c r="A98" s="7">
        <f t="shared" si="4"/>
        <v>1</v>
      </c>
      <c r="B98" s="7" t="str">
        <f>CAPTURE_FINAL!S98</f>
        <v/>
      </c>
      <c r="C98" s="7" t="str">
        <f>CAPTURE_FINAL!C98</f>
        <v/>
      </c>
      <c r="D98" s="7">
        <f t="shared" si="6"/>
        <v>0</v>
      </c>
      <c r="E98" s="7">
        <v>96</v>
      </c>
      <c r="F98" s="7" t="str">
        <f t="shared" si="5"/>
        <v/>
      </c>
    </row>
    <row r="99" spans="1:6" x14ac:dyDescent="0.25">
      <c r="A99" s="7">
        <f t="shared" si="4"/>
        <v>1</v>
      </c>
      <c r="B99" s="7" t="str">
        <f>CAPTURE_FINAL!S99</f>
        <v/>
      </c>
      <c r="C99" s="7" t="str">
        <f>CAPTURE_FINAL!C99</f>
        <v/>
      </c>
      <c r="D99" s="7">
        <f t="shared" si="6"/>
        <v>0</v>
      </c>
      <c r="E99" s="7">
        <v>97</v>
      </c>
      <c r="F99" s="7" t="str">
        <f t="shared" si="5"/>
        <v/>
      </c>
    </row>
    <row r="100" spans="1:6" x14ac:dyDescent="0.25">
      <c r="A100" s="7">
        <f t="shared" si="4"/>
        <v>1</v>
      </c>
      <c r="B100" s="7" t="str">
        <f>CAPTURE_FINAL!S100</f>
        <v/>
      </c>
      <c r="C100" s="7" t="str">
        <f>CAPTURE_FINAL!C100</f>
        <v/>
      </c>
      <c r="D100" s="7">
        <f t="shared" si="6"/>
        <v>0</v>
      </c>
      <c r="E100" s="7">
        <v>98</v>
      </c>
      <c r="F100" s="7" t="str">
        <f t="shared" si="5"/>
        <v/>
      </c>
    </row>
    <row r="101" spans="1:6" x14ac:dyDescent="0.25">
      <c r="A101" s="7">
        <f t="shared" si="4"/>
        <v>1</v>
      </c>
      <c r="B101" s="7" t="str">
        <f>CAPTURE_FINAL!S101</f>
        <v/>
      </c>
      <c r="C101" s="7" t="str">
        <f>CAPTURE_FINAL!C101</f>
        <v/>
      </c>
      <c r="D101" s="7">
        <f t="shared" si="6"/>
        <v>0</v>
      </c>
      <c r="E101" s="7">
        <v>99</v>
      </c>
      <c r="F101" s="7" t="str">
        <f t="shared" si="5"/>
        <v/>
      </c>
    </row>
    <row r="102" spans="1:6" x14ac:dyDescent="0.25">
      <c r="A102" s="7">
        <f t="shared" si="4"/>
        <v>1</v>
      </c>
      <c r="B102" s="7" t="str">
        <f>CAPTURE_FINAL!S102</f>
        <v/>
      </c>
      <c r="C102" s="7" t="str">
        <f>CAPTURE_FINAL!C102</f>
        <v/>
      </c>
      <c r="D102" s="7">
        <f t="shared" si="6"/>
        <v>0</v>
      </c>
      <c r="E102" s="7">
        <v>100</v>
      </c>
      <c r="F102" s="7" t="str">
        <f t="shared" si="5"/>
        <v/>
      </c>
    </row>
    <row r="103" spans="1:6" x14ac:dyDescent="0.25">
      <c r="A103" s="7">
        <f t="shared" si="4"/>
        <v>1</v>
      </c>
      <c r="B103" s="7" t="str">
        <f>CAPTURE_FINAL!S103</f>
        <v/>
      </c>
      <c r="C103" s="7" t="str">
        <f>CAPTURE_FINAL!C103</f>
        <v/>
      </c>
      <c r="D103" s="7">
        <f t="shared" si="6"/>
        <v>0</v>
      </c>
      <c r="E103" s="7">
        <v>101</v>
      </c>
      <c r="F103" s="7" t="str">
        <f t="shared" si="5"/>
        <v/>
      </c>
    </row>
    <row r="104" spans="1:6" x14ac:dyDescent="0.25">
      <c r="A104" s="7">
        <f t="shared" si="4"/>
        <v>1</v>
      </c>
      <c r="B104" s="7" t="str">
        <f>CAPTURE_FINAL!S104</f>
        <v/>
      </c>
      <c r="C104" s="7" t="str">
        <f>CAPTURE_FINAL!C104</f>
        <v/>
      </c>
      <c r="D104" s="7">
        <f t="shared" si="6"/>
        <v>0</v>
      </c>
      <c r="E104" s="7">
        <v>102</v>
      </c>
      <c r="F104" s="7" t="str">
        <f t="shared" si="5"/>
        <v/>
      </c>
    </row>
    <row r="105" spans="1:6" x14ac:dyDescent="0.25">
      <c r="A105" s="7">
        <f t="shared" si="4"/>
        <v>1</v>
      </c>
      <c r="B105" s="7" t="str">
        <f>CAPTURE_FINAL!S105</f>
        <v/>
      </c>
      <c r="C105" s="7" t="str">
        <f>CAPTURE_FINAL!C105</f>
        <v/>
      </c>
      <c r="D105" s="7">
        <f t="shared" si="6"/>
        <v>0</v>
      </c>
      <c r="E105" s="7">
        <v>103</v>
      </c>
      <c r="F105" s="7" t="str">
        <f t="shared" si="5"/>
        <v/>
      </c>
    </row>
    <row r="106" spans="1:6" x14ac:dyDescent="0.25">
      <c r="A106" s="7">
        <f t="shared" si="4"/>
        <v>1</v>
      </c>
      <c r="B106" s="7" t="str">
        <f>CAPTURE_FINAL!S106</f>
        <v/>
      </c>
      <c r="C106" s="7" t="str">
        <f>CAPTURE_FINAL!C106</f>
        <v/>
      </c>
      <c r="D106" s="7">
        <f t="shared" si="6"/>
        <v>0</v>
      </c>
      <c r="E106" s="7">
        <v>104</v>
      </c>
      <c r="F106" s="7" t="str">
        <f t="shared" si="5"/>
        <v/>
      </c>
    </row>
    <row r="107" spans="1:6" x14ac:dyDescent="0.25">
      <c r="A107" s="7">
        <f t="shared" si="4"/>
        <v>1</v>
      </c>
      <c r="B107" s="7" t="str">
        <f>CAPTURE_FINAL!S107</f>
        <v/>
      </c>
      <c r="C107" s="7" t="str">
        <f>CAPTURE_FINAL!C107</f>
        <v/>
      </c>
      <c r="D107" s="7">
        <f t="shared" si="6"/>
        <v>0</v>
      </c>
      <c r="E107" s="7">
        <v>105</v>
      </c>
      <c r="F107" s="7" t="str">
        <f t="shared" si="5"/>
        <v/>
      </c>
    </row>
    <row r="108" spans="1:6" x14ac:dyDescent="0.25">
      <c r="A108" s="7">
        <f t="shared" si="4"/>
        <v>1</v>
      </c>
      <c r="B108" s="7" t="str">
        <f>CAPTURE_FINAL!S108</f>
        <v/>
      </c>
      <c r="C108" s="7" t="str">
        <f>CAPTURE_FINAL!C108</f>
        <v/>
      </c>
      <c r="D108" s="7">
        <f t="shared" si="6"/>
        <v>0</v>
      </c>
      <c r="E108" s="7">
        <v>106</v>
      </c>
      <c r="F108" s="7" t="str">
        <f t="shared" si="5"/>
        <v/>
      </c>
    </row>
    <row r="109" spans="1:6" x14ac:dyDescent="0.25">
      <c r="A109" s="7">
        <f t="shared" si="4"/>
        <v>1</v>
      </c>
      <c r="B109" s="7" t="str">
        <f>CAPTURE_FINAL!S109</f>
        <v/>
      </c>
      <c r="C109" s="7" t="str">
        <f>CAPTURE_FINAL!C109</f>
        <v/>
      </c>
      <c r="D109" s="7">
        <f t="shared" si="6"/>
        <v>0</v>
      </c>
      <c r="E109" s="7">
        <v>107</v>
      </c>
      <c r="F109" s="7" t="str">
        <f t="shared" si="5"/>
        <v/>
      </c>
    </row>
    <row r="110" spans="1:6" x14ac:dyDescent="0.25">
      <c r="A110" s="7">
        <f t="shared" si="4"/>
        <v>1</v>
      </c>
      <c r="B110" s="7" t="str">
        <f>CAPTURE_FINAL!S110</f>
        <v/>
      </c>
      <c r="C110" s="7" t="str">
        <f>CAPTURE_FINAL!C110</f>
        <v/>
      </c>
      <c r="D110" s="7">
        <f t="shared" si="6"/>
        <v>0</v>
      </c>
      <c r="E110" s="7">
        <v>108</v>
      </c>
      <c r="F110" s="7" t="str">
        <f t="shared" si="5"/>
        <v/>
      </c>
    </row>
    <row r="111" spans="1:6" x14ac:dyDescent="0.25">
      <c r="A111" s="7">
        <f t="shared" si="4"/>
        <v>1</v>
      </c>
      <c r="B111" s="7" t="str">
        <f>CAPTURE_FINAL!S111</f>
        <v/>
      </c>
      <c r="C111" s="7" t="str">
        <f>CAPTURE_FINAL!C111</f>
        <v/>
      </c>
      <c r="D111" s="7">
        <f t="shared" si="6"/>
        <v>0</v>
      </c>
      <c r="E111" s="7">
        <v>109</v>
      </c>
      <c r="F111" s="7" t="str">
        <f t="shared" si="5"/>
        <v/>
      </c>
    </row>
    <row r="112" spans="1:6" x14ac:dyDescent="0.25">
      <c r="A112" s="7">
        <f t="shared" si="4"/>
        <v>1</v>
      </c>
      <c r="B112" s="7" t="str">
        <f>CAPTURE_FINAL!S112</f>
        <v/>
      </c>
      <c r="C112" s="7" t="str">
        <f>CAPTURE_FINAL!C112</f>
        <v/>
      </c>
      <c r="D112" s="7">
        <f t="shared" si="6"/>
        <v>0</v>
      </c>
      <c r="E112" s="7">
        <v>110</v>
      </c>
      <c r="F112" s="7" t="str">
        <f t="shared" si="5"/>
        <v/>
      </c>
    </row>
    <row r="113" spans="1:6" x14ac:dyDescent="0.25">
      <c r="A113" s="7">
        <f t="shared" si="4"/>
        <v>1</v>
      </c>
      <c r="B113" s="7" t="str">
        <f>CAPTURE_FINAL!S113</f>
        <v/>
      </c>
      <c r="C113" s="7" t="str">
        <f>CAPTURE_FINAL!C113</f>
        <v/>
      </c>
      <c r="D113" s="7">
        <f t="shared" si="6"/>
        <v>0</v>
      </c>
      <c r="E113" s="7">
        <v>111</v>
      </c>
      <c r="F113" s="7" t="str">
        <f t="shared" si="5"/>
        <v/>
      </c>
    </row>
    <row r="114" spans="1:6" x14ac:dyDescent="0.25">
      <c r="A114" s="7">
        <f t="shared" si="4"/>
        <v>1</v>
      </c>
      <c r="B114" s="7" t="str">
        <f>CAPTURE_FINAL!S114</f>
        <v/>
      </c>
      <c r="C114" s="7" t="str">
        <f>CAPTURE_FINAL!C114</f>
        <v/>
      </c>
      <c r="D114" s="7">
        <f t="shared" si="6"/>
        <v>0</v>
      </c>
      <c r="E114" s="7">
        <v>112</v>
      </c>
      <c r="F114" s="7" t="str">
        <f t="shared" si="5"/>
        <v/>
      </c>
    </row>
    <row r="115" spans="1:6" x14ac:dyDescent="0.25">
      <c r="A115" s="7">
        <f t="shared" si="4"/>
        <v>1</v>
      </c>
      <c r="B115" s="7" t="str">
        <f>CAPTURE_FINAL!S115</f>
        <v/>
      </c>
      <c r="C115" s="7" t="str">
        <f>CAPTURE_FINAL!C115</f>
        <v/>
      </c>
      <c r="D115" s="7">
        <f t="shared" si="6"/>
        <v>0</v>
      </c>
      <c r="E115" s="7">
        <v>113</v>
      </c>
      <c r="F115" s="7" t="str">
        <f t="shared" si="5"/>
        <v/>
      </c>
    </row>
    <row r="116" spans="1:6" x14ac:dyDescent="0.25">
      <c r="A116" s="7">
        <f t="shared" si="4"/>
        <v>1</v>
      </c>
      <c r="B116" s="7" t="str">
        <f>CAPTURE_FINAL!S116</f>
        <v/>
      </c>
      <c r="C116" s="7" t="str">
        <f>CAPTURE_FINAL!C116</f>
        <v/>
      </c>
      <c r="D116" s="7">
        <f t="shared" si="6"/>
        <v>0</v>
      </c>
      <c r="E116" s="7">
        <v>114</v>
      </c>
      <c r="F116" s="7" t="str">
        <f t="shared" si="5"/>
        <v/>
      </c>
    </row>
    <row r="117" spans="1:6" x14ac:dyDescent="0.25">
      <c r="A117" s="7">
        <f t="shared" si="4"/>
        <v>1</v>
      </c>
      <c r="B117" s="7" t="str">
        <f>CAPTURE_FINAL!S117</f>
        <v/>
      </c>
      <c r="C117" s="7" t="str">
        <f>CAPTURE_FINAL!C117</f>
        <v/>
      </c>
      <c r="D117" s="7">
        <f t="shared" si="6"/>
        <v>0</v>
      </c>
      <c r="E117" s="7">
        <v>115</v>
      </c>
      <c r="F117" s="7" t="str">
        <f t="shared" si="5"/>
        <v/>
      </c>
    </row>
    <row r="118" spans="1:6" x14ac:dyDescent="0.25">
      <c r="A118" s="7">
        <f t="shared" si="4"/>
        <v>1</v>
      </c>
      <c r="B118" s="7" t="str">
        <f>CAPTURE_FINAL!S118</f>
        <v/>
      </c>
      <c r="C118" s="7" t="str">
        <f>CAPTURE_FINAL!C118</f>
        <v/>
      </c>
      <c r="D118" s="7">
        <f t="shared" si="6"/>
        <v>0</v>
      </c>
      <c r="E118" s="7">
        <v>116</v>
      </c>
      <c r="F118" s="7" t="str">
        <f t="shared" si="5"/>
        <v/>
      </c>
    </row>
    <row r="119" spans="1:6" x14ac:dyDescent="0.25">
      <c r="A119" s="7">
        <f t="shared" si="4"/>
        <v>1</v>
      </c>
      <c r="B119" s="7" t="str">
        <f>CAPTURE_FINAL!S119</f>
        <v/>
      </c>
      <c r="C119" s="7" t="str">
        <f>CAPTURE_FINAL!C119</f>
        <v/>
      </c>
      <c r="D119" s="7">
        <f t="shared" si="6"/>
        <v>0</v>
      </c>
      <c r="E119" s="7">
        <v>117</v>
      </c>
      <c r="F119" s="7" t="str">
        <f t="shared" si="5"/>
        <v/>
      </c>
    </row>
    <row r="120" spans="1:6" x14ac:dyDescent="0.25">
      <c r="A120" s="7">
        <f t="shared" si="4"/>
        <v>1</v>
      </c>
      <c r="B120" s="7" t="str">
        <f>CAPTURE_FINAL!S120</f>
        <v/>
      </c>
      <c r="C120" s="7" t="str">
        <f>CAPTURE_FINAL!C120</f>
        <v/>
      </c>
      <c r="D120" s="7">
        <f t="shared" si="6"/>
        <v>0</v>
      </c>
      <c r="E120" s="7">
        <v>118</v>
      </c>
      <c r="F120" s="7" t="str">
        <f t="shared" si="5"/>
        <v/>
      </c>
    </row>
    <row r="121" spans="1:6" x14ac:dyDescent="0.25">
      <c r="A121" s="7">
        <f t="shared" si="4"/>
        <v>1</v>
      </c>
      <c r="B121" s="7" t="str">
        <f>CAPTURE_FINAL!S121</f>
        <v/>
      </c>
      <c r="C121" s="7" t="str">
        <f>CAPTURE_FINAL!C121</f>
        <v/>
      </c>
      <c r="D121" s="7">
        <f t="shared" si="6"/>
        <v>0</v>
      </c>
      <c r="E121" s="7">
        <v>119</v>
      </c>
      <c r="F121" s="7" t="str">
        <f t="shared" si="5"/>
        <v/>
      </c>
    </row>
    <row r="122" spans="1:6" x14ac:dyDescent="0.25">
      <c r="A122" s="7">
        <f t="shared" si="4"/>
        <v>1</v>
      </c>
      <c r="B122" s="7" t="str">
        <f>CAPTURE_FINAL!S122</f>
        <v/>
      </c>
      <c r="C122" s="7" t="str">
        <f>CAPTURE_FINAL!C122</f>
        <v/>
      </c>
      <c r="D122" s="7">
        <f t="shared" si="6"/>
        <v>0</v>
      </c>
      <c r="E122" s="7">
        <v>120</v>
      </c>
      <c r="F122" s="7" t="str">
        <f t="shared" si="5"/>
        <v/>
      </c>
    </row>
    <row r="123" spans="1:6" x14ac:dyDescent="0.25">
      <c r="A123" s="7">
        <f t="shared" si="4"/>
        <v>1</v>
      </c>
      <c r="B123" s="7" t="str">
        <f>CAPTURE_FINAL!S123</f>
        <v/>
      </c>
      <c r="C123" s="7" t="str">
        <f>CAPTURE_FINAL!C123</f>
        <v/>
      </c>
      <c r="D123" s="7">
        <f t="shared" si="6"/>
        <v>0</v>
      </c>
      <c r="E123" s="7">
        <v>121</v>
      </c>
      <c r="F123" s="7" t="str">
        <f t="shared" si="5"/>
        <v/>
      </c>
    </row>
    <row r="124" spans="1:6" x14ac:dyDescent="0.25">
      <c r="A124" s="7">
        <f t="shared" si="4"/>
        <v>1</v>
      </c>
      <c r="B124" s="7" t="str">
        <f>CAPTURE_FINAL!S124</f>
        <v/>
      </c>
      <c r="C124" s="7" t="str">
        <f>CAPTURE_FINAL!C124</f>
        <v/>
      </c>
      <c r="D124" s="7">
        <f t="shared" si="6"/>
        <v>0</v>
      </c>
      <c r="E124" s="7">
        <v>122</v>
      </c>
      <c r="F124" s="7" t="str">
        <f t="shared" si="5"/>
        <v/>
      </c>
    </row>
    <row r="125" spans="1:6" x14ac:dyDescent="0.25">
      <c r="A125" s="7">
        <f t="shared" si="4"/>
        <v>1</v>
      </c>
      <c r="B125" s="7" t="str">
        <f>CAPTURE_FINAL!S125</f>
        <v/>
      </c>
      <c r="C125" s="7" t="str">
        <f>CAPTURE_FINAL!C125</f>
        <v/>
      </c>
      <c r="D125" s="7">
        <f t="shared" si="6"/>
        <v>0</v>
      </c>
      <c r="E125" s="7">
        <v>123</v>
      </c>
      <c r="F125" s="7" t="str">
        <f t="shared" si="5"/>
        <v/>
      </c>
    </row>
    <row r="126" spans="1:6" x14ac:dyDescent="0.25">
      <c r="A126" s="7">
        <f t="shared" si="4"/>
        <v>1</v>
      </c>
      <c r="B126" s="7" t="str">
        <f>CAPTURE_FINAL!S126</f>
        <v/>
      </c>
      <c r="C126" s="7" t="str">
        <f>CAPTURE_FINAL!C126</f>
        <v/>
      </c>
      <c r="D126" s="7">
        <f t="shared" si="6"/>
        <v>0</v>
      </c>
      <c r="E126" s="7">
        <v>124</v>
      </c>
      <c r="F126" s="7" t="str">
        <f t="shared" si="5"/>
        <v/>
      </c>
    </row>
    <row r="127" spans="1:6" x14ac:dyDescent="0.25">
      <c r="A127" s="7">
        <f t="shared" si="4"/>
        <v>1</v>
      </c>
      <c r="B127" s="7" t="str">
        <f>CAPTURE_FINAL!S127</f>
        <v/>
      </c>
      <c r="C127" s="7" t="str">
        <f>CAPTURE_FINAL!C127</f>
        <v/>
      </c>
      <c r="D127" s="7">
        <f t="shared" si="6"/>
        <v>0</v>
      </c>
      <c r="E127" s="7">
        <v>125</v>
      </c>
      <c r="F127" s="7" t="str">
        <f t="shared" si="5"/>
        <v/>
      </c>
    </row>
    <row r="128" spans="1:6" x14ac:dyDescent="0.25">
      <c r="A128" s="7">
        <f t="shared" si="4"/>
        <v>1</v>
      </c>
      <c r="B128" s="7" t="str">
        <f>CAPTURE_FINAL!S128</f>
        <v/>
      </c>
      <c r="C128" s="7" t="str">
        <f>CAPTURE_FINAL!C128</f>
        <v/>
      </c>
      <c r="D128" s="7">
        <f t="shared" si="6"/>
        <v>0</v>
      </c>
      <c r="E128" s="7">
        <v>126</v>
      </c>
      <c r="F128" s="7" t="str">
        <f t="shared" si="5"/>
        <v/>
      </c>
    </row>
    <row r="129" spans="1:6" x14ac:dyDescent="0.25">
      <c r="A129" s="7">
        <f t="shared" si="4"/>
        <v>1</v>
      </c>
      <c r="B129" s="7" t="str">
        <f>CAPTURE_FINAL!S129</f>
        <v/>
      </c>
      <c r="C129" s="7" t="str">
        <f>CAPTURE_FINAL!C129</f>
        <v/>
      </c>
      <c r="D129" s="7">
        <f t="shared" si="6"/>
        <v>0</v>
      </c>
      <c r="E129" s="7">
        <v>127</v>
      </c>
      <c r="F129" s="7" t="str">
        <f t="shared" si="5"/>
        <v/>
      </c>
    </row>
    <row r="130" spans="1:6" x14ac:dyDescent="0.25">
      <c r="A130" s="7">
        <f t="shared" si="4"/>
        <v>1</v>
      </c>
      <c r="B130" s="7" t="str">
        <f>CAPTURE_FINAL!S130</f>
        <v/>
      </c>
      <c r="C130" s="7" t="str">
        <f>CAPTURE_FINAL!C130</f>
        <v/>
      </c>
      <c r="D130" s="7">
        <f t="shared" si="6"/>
        <v>0</v>
      </c>
      <c r="E130" s="7">
        <v>128</v>
      </c>
      <c r="F130" s="7" t="str">
        <f t="shared" si="5"/>
        <v/>
      </c>
    </row>
    <row r="131" spans="1:6" x14ac:dyDescent="0.25">
      <c r="A131" s="7">
        <f t="shared" si="4"/>
        <v>1</v>
      </c>
      <c r="B131" s="7" t="str">
        <f>CAPTURE_FINAL!S131</f>
        <v/>
      </c>
      <c r="C131" s="7" t="str">
        <f>CAPTURE_FINAL!C131</f>
        <v/>
      </c>
      <c r="D131" s="7">
        <f t="shared" si="6"/>
        <v>0</v>
      </c>
      <c r="E131" s="7">
        <v>129</v>
      </c>
      <c r="F131" s="7" t="str">
        <f t="shared" si="5"/>
        <v/>
      </c>
    </row>
    <row r="132" spans="1:6" x14ac:dyDescent="0.25">
      <c r="A132" s="7">
        <f t="shared" ref="A132:A195" si="7">RANK(D132,$D$3:$D$501,)</f>
        <v>1</v>
      </c>
      <c r="B132" s="7" t="str">
        <f>CAPTURE_FINAL!S132</f>
        <v/>
      </c>
      <c r="C132" s="7" t="str">
        <f>CAPTURE_FINAL!C132</f>
        <v/>
      </c>
      <c r="D132" s="7">
        <f t="shared" si="6"/>
        <v>0</v>
      </c>
      <c r="E132" s="7">
        <v>130</v>
      </c>
      <c r="F132" s="7" t="str">
        <f t="shared" ref="F132:F195" si="8">IFERROR(VLOOKUP(E132,A131:C630,3,FALSE),"")</f>
        <v/>
      </c>
    </row>
    <row r="133" spans="1:6" x14ac:dyDescent="0.25">
      <c r="A133" s="7">
        <f t="shared" si="7"/>
        <v>1</v>
      </c>
      <c r="B133" s="7" t="str">
        <f>CAPTURE_FINAL!S133</f>
        <v/>
      </c>
      <c r="C133" s="7" t="str">
        <f>CAPTURE_FINAL!C133</f>
        <v/>
      </c>
      <c r="D133" s="7">
        <f t="shared" si="6"/>
        <v>0</v>
      </c>
      <c r="E133" s="7">
        <v>131</v>
      </c>
      <c r="F133" s="7" t="str">
        <f t="shared" si="8"/>
        <v/>
      </c>
    </row>
    <row r="134" spans="1:6" x14ac:dyDescent="0.25">
      <c r="A134" s="7">
        <f t="shared" si="7"/>
        <v>1</v>
      </c>
      <c r="B134" s="7" t="str">
        <f>CAPTURE_FINAL!S134</f>
        <v/>
      </c>
      <c r="C134" s="7" t="str">
        <f>CAPTURE_FINAL!C134</f>
        <v/>
      </c>
      <c r="D134" s="7">
        <f t="shared" si="6"/>
        <v>0</v>
      </c>
      <c r="E134" s="7">
        <v>132</v>
      </c>
      <c r="F134" s="7" t="str">
        <f t="shared" si="8"/>
        <v/>
      </c>
    </row>
    <row r="135" spans="1:6" x14ac:dyDescent="0.25">
      <c r="A135" s="7">
        <f t="shared" si="7"/>
        <v>1</v>
      </c>
      <c r="B135" s="7" t="str">
        <f>CAPTURE_FINAL!S135</f>
        <v/>
      </c>
      <c r="C135" s="7" t="str">
        <f>CAPTURE_FINAL!C135</f>
        <v/>
      </c>
      <c r="D135" s="7">
        <f t="shared" si="6"/>
        <v>0</v>
      </c>
      <c r="E135" s="7">
        <v>133</v>
      </c>
      <c r="F135" s="7" t="str">
        <f t="shared" si="8"/>
        <v/>
      </c>
    </row>
    <row r="136" spans="1:6" x14ac:dyDescent="0.25">
      <c r="A136" s="7">
        <f t="shared" si="7"/>
        <v>1</v>
      </c>
      <c r="B136" s="7" t="str">
        <f>CAPTURE_FINAL!S136</f>
        <v/>
      </c>
      <c r="C136" s="7" t="str">
        <f>CAPTURE_FINAL!C136</f>
        <v/>
      </c>
      <c r="D136" s="7">
        <f t="shared" si="6"/>
        <v>0</v>
      </c>
      <c r="E136" s="7">
        <v>134</v>
      </c>
      <c r="F136" s="7" t="str">
        <f t="shared" si="8"/>
        <v/>
      </c>
    </row>
    <row r="137" spans="1:6" x14ac:dyDescent="0.25">
      <c r="A137" s="7">
        <f t="shared" si="7"/>
        <v>1</v>
      </c>
      <c r="B137" s="7" t="str">
        <f>CAPTURE_FINAL!S137</f>
        <v/>
      </c>
      <c r="C137" s="7" t="str">
        <f>CAPTURE_FINAL!C137</f>
        <v/>
      </c>
      <c r="D137" s="7">
        <f t="shared" si="6"/>
        <v>0</v>
      </c>
      <c r="E137" s="7">
        <v>135</v>
      </c>
      <c r="F137" s="7" t="str">
        <f t="shared" si="8"/>
        <v/>
      </c>
    </row>
    <row r="138" spans="1:6" x14ac:dyDescent="0.25">
      <c r="A138" s="7">
        <f t="shared" si="7"/>
        <v>1</v>
      </c>
      <c r="B138" s="7" t="str">
        <f>CAPTURE_FINAL!S138</f>
        <v/>
      </c>
      <c r="C138" s="7" t="str">
        <f>CAPTURE_FINAL!C138</f>
        <v/>
      </c>
      <c r="D138" s="7">
        <f t="shared" si="6"/>
        <v>0</v>
      </c>
      <c r="E138" s="7">
        <v>136</v>
      </c>
      <c r="F138" s="7" t="str">
        <f t="shared" si="8"/>
        <v/>
      </c>
    </row>
    <row r="139" spans="1:6" x14ac:dyDescent="0.25">
      <c r="A139" s="7">
        <f t="shared" si="7"/>
        <v>1</v>
      </c>
      <c r="B139" s="7" t="str">
        <f>CAPTURE_FINAL!S139</f>
        <v/>
      </c>
      <c r="C139" s="7" t="str">
        <f>CAPTURE_FINAL!C139</f>
        <v/>
      </c>
      <c r="D139" s="7">
        <f t="shared" si="6"/>
        <v>0</v>
      </c>
      <c r="E139" s="7">
        <v>137</v>
      </c>
      <c r="F139" s="7" t="str">
        <f t="shared" si="8"/>
        <v/>
      </c>
    </row>
    <row r="140" spans="1:6" x14ac:dyDescent="0.25">
      <c r="A140" s="7">
        <f t="shared" si="7"/>
        <v>1</v>
      </c>
      <c r="B140" s="7" t="str">
        <f>CAPTURE_FINAL!S140</f>
        <v/>
      </c>
      <c r="C140" s="7" t="str">
        <f>CAPTURE_FINAL!C140</f>
        <v/>
      </c>
      <c r="D140" s="7">
        <f t="shared" si="6"/>
        <v>0</v>
      </c>
      <c r="E140" s="7">
        <v>138</v>
      </c>
      <c r="F140" s="7" t="str">
        <f t="shared" si="8"/>
        <v/>
      </c>
    </row>
    <row r="141" spans="1:6" x14ac:dyDescent="0.25">
      <c r="A141" s="7">
        <f t="shared" si="7"/>
        <v>1</v>
      </c>
      <c r="B141" s="7" t="str">
        <f>CAPTURE_FINAL!S141</f>
        <v/>
      </c>
      <c r="C141" s="7" t="str">
        <f>CAPTURE_FINAL!C141</f>
        <v/>
      </c>
      <c r="D141" s="7">
        <f t="shared" si="6"/>
        <v>0</v>
      </c>
      <c r="E141" s="7">
        <v>139</v>
      </c>
      <c r="F141" s="7" t="str">
        <f t="shared" si="8"/>
        <v/>
      </c>
    </row>
    <row r="142" spans="1:6" x14ac:dyDescent="0.25">
      <c r="A142" s="7">
        <f t="shared" si="7"/>
        <v>1</v>
      </c>
      <c r="B142" s="7" t="str">
        <f>CAPTURE_FINAL!S142</f>
        <v/>
      </c>
      <c r="C142" s="7" t="str">
        <f>CAPTURE_FINAL!C142</f>
        <v/>
      </c>
      <c r="D142" s="7">
        <f t="shared" si="6"/>
        <v>0</v>
      </c>
      <c r="E142" s="7">
        <v>140</v>
      </c>
      <c r="F142" s="7" t="str">
        <f t="shared" si="8"/>
        <v/>
      </c>
    </row>
    <row r="143" spans="1:6" x14ac:dyDescent="0.25">
      <c r="A143" s="7">
        <f t="shared" si="7"/>
        <v>1</v>
      </c>
      <c r="B143" s="7" t="str">
        <f>CAPTURE_FINAL!S143</f>
        <v/>
      </c>
      <c r="C143" s="7" t="str">
        <f>CAPTURE_FINAL!C143</f>
        <v/>
      </c>
      <c r="D143" s="7">
        <f t="shared" si="6"/>
        <v>0</v>
      </c>
      <c r="E143" s="7">
        <v>141</v>
      </c>
      <c r="F143" s="7" t="str">
        <f t="shared" si="8"/>
        <v/>
      </c>
    </row>
    <row r="144" spans="1:6" x14ac:dyDescent="0.25">
      <c r="A144" s="7">
        <f t="shared" si="7"/>
        <v>1</v>
      </c>
      <c r="B144" s="7" t="str">
        <f>CAPTURE_FINAL!S144</f>
        <v/>
      </c>
      <c r="C144" s="7" t="str">
        <f>CAPTURE_FINAL!C144</f>
        <v/>
      </c>
      <c r="D144" s="7">
        <f t="shared" si="6"/>
        <v>0</v>
      </c>
      <c r="E144" s="7">
        <v>142</v>
      </c>
      <c r="F144" s="7" t="str">
        <f t="shared" si="8"/>
        <v/>
      </c>
    </row>
    <row r="145" spans="1:6" x14ac:dyDescent="0.25">
      <c r="A145" s="7">
        <f t="shared" si="7"/>
        <v>1</v>
      </c>
      <c r="B145" s="7" t="str">
        <f>CAPTURE_FINAL!S145</f>
        <v/>
      </c>
      <c r="C145" s="7" t="str">
        <f>CAPTURE_FINAL!C145</f>
        <v/>
      </c>
      <c r="D145" s="7">
        <f t="shared" si="6"/>
        <v>0</v>
      </c>
      <c r="E145" s="7">
        <v>143</v>
      </c>
      <c r="F145" s="7" t="str">
        <f t="shared" si="8"/>
        <v/>
      </c>
    </row>
    <row r="146" spans="1:6" x14ac:dyDescent="0.25">
      <c r="A146" s="7">
        <f t="shared" si="7"/>
        <v>1</v>
      </c>
      <c r="B146" s="7" t="str">
        <f>CAPTURE_FINAL!S146</f>
        <v/>
      </c>
      <c r="C146" s="7" t="str">
        <f>CAPTURE_FINAL!C146</f>
        <v/>
      </c>
      <c r="D146" s="7">
        <f t="shared" si="6"/>
        <v>0</v>
      </c>
      <c r="E146" s="7">
        <v>144</v>
      </c>
      <c r="F146" s="7" t="str">
        <f t="shared" si="8"/>
        <v/>
      </c>
    </row>
    <row r="147" spans="1:6" x14ac:dyDescent="0.25">
      <c r="A147" s="7">
        <f t="shared" si="7"/>
        <v>1</v>
      </c>
      <c r="B147" s="7" t="str">
        <f>CAPTURE_FINAL!S147</f>
        <v/>
      </c>
      <c r="C147" s="7" t="str">
        <f>CAPTURE_FINAL!C147</f>
        <v/>
      </c>
      <c r="D147" s="7">
        <f t="shared" si="6"/>
        <v>0</v>
      </c>
      <c r="E147" s="7">
        <v>145</v>
      </c>
      <c r="F147" s="7" t="str">
        <f t="shared" si="8"/>
        <v/>
      </c>
    </row>
    <row r="148" spans="1:6" x14ac:dyDescent="0.25">
      <c r="A148" s="7">
        <f t="shared" si="7"/>
        <v>1</v>
      </c>
      <c r="B148" s="7" t="str">
        <f>CAPTURE_FINAL!S148</f>
        <v/>
      </c>
      <c r="C148" s="7" t="str">
        <f>CAPTURE_FINAL!C148</f>
        <v/>
      </c>
      <c r="D148" s="7">
        <f t="shared" si="6"/>
        <v>0</v>
      </c>
      <c r="E148" s="7">
        <v>146</v>
      </c>
      <c r="F148" s="7" t="str">
        <f t="shared" si="8"/>
        <v/>
      </c>
    </row>
    <row r="149" spans="1:6" x14ac:dyDescent="0.25">
      <c r="A149" s="7">
        <f t="shared" si="7"/>
        <v>1</v>
      </c>
      <c r="B149" s="7" t="str">
        <f>CAPTURE_FINAL!S149</f>
        <v/>
      </c>
      <c r="C149" s="7" t="str">
        <f>CAPTURE_FINAL!C149</f>
        <v/>
      </c>
      <c r="D149" s="7">
        <f t="shared" si="6"/>
        <v>0</v>
      </c>
      <c r="E149" s="7">
        <v>147</v>
      </c>
      <c r="F149" s="7" t="str">
        <f t="shared" si="8"/>
        <v/>
      </c>
    </row>
    <row r="150" spans="1:6" x14ac:dyDescent="0.25">
      <c r="A150" s="7">
        <f t="shared" si="7"/>
        <v>1</v>
      </c>
      <c r="B150" s="7" t="str">
        <f>CAPTURE_FINAL!S150</f>
        <v/>
      </c>
      <c r="C150" s="7" t="str">
        <f>CAPTURE_FINAL!C150</f>
        <v/>
      </c>
      <c r="D150" s="7">
        <f t="shared" si="6"/>
        <v>0</v>
      </c>
      <c r="E150" s="7">
        <v>148</v>
      </c>
      <c r="F150" s="7" t="str">
        <f t="shared" si="8"/>
        <v/>
      </c>
    </row>
    <row r="151" spans="1:6" x14ac:dyDescent="0.25">
      <c r="A151" s="7">
        <f t="shared" si="7"/>
        <v>1</v>
      </c>
      <c r="B151" s="7" t="str">
        <f>CAPTURE_FINAL!S151</f>
        <v/>
      </c>
      <c r="C151" s="7" t="str">
        <f>CAPTURE_FINAL!C151</f>
        <v/>
      </c>
      <c r="D151" s="7">
        <f t="shared" si="6"/>
        <v>0</v>
      </c>
      <c r="E151" s="7">
        <v>149</v>
      </c>
      <c r="F151" s="7" t="str">
        <f t="shared" si="8"/>
        <v/>
      </c>
    </row>
    <row r="152" spans="1:6" x14ac:dyDescent="0.25">
      <c r="A152" s="7">
        <f t="shared" si="7"/>
        <v>1</v>
      </c>
      <c r="B152" s="7" t="str">
        <f>CAPTURE_FINAL!S152</f>
        <v/>
      </c>
      <c r="C152" s="7" t="str">
        <f>CAPTURE_FINAL!C152</f>
        <v/>
      </c>
      <c r="D152" s="7">
        <f t="shared" si="6"/>
        <v>0</v>
      </c>
      <c r="E152" s="7">
        <v>150</v>
      </c>
      <c r="F152" s="7" t="str">
        <f t="shared" si="8"/>
        <v/>
      </c>
    </row>
    <row r="153" spans="1:6" x14ac:dyDescent="0.25">
      <c r="A153" s="7">
        <f t="shared" si="7"/>
        <v>1</v>
      </c>
      <c r="B153" s="7" t="str">
        <f>CAPTURE_FINAL!S153</f>
        <v/>
      </c>
      <c r="C153" s="7" t="str">
        <f>CAPTURE_FINAL!C153</f>
        <v/>
      </c>
      <c r="D153" s="7">
        <f t="shared" si="6"/>
        <v>0</v>
      </c>
      <c r="E153" s="7">
        <v>151</v>
      </c>
      <c r="F153" s="7" t="str">
        <f t="shared" si="8"/>
        <v/>
      </c>
    </row>
    <row r="154" spans="1:6" x14ac:dyDescent="0.25">
      <c r="A154" s="7">
        <f t="shared" si="7"/>
        <v>1</v>
      </c>
      <c r="B154" s="7" t="str">
        <f>CAPTURE_FINAL!S154</f>
        <v/>
      </c>
      <c r="C154" s="7" t="str">
        <f>CAPTURE_FINAL!C154</f>
        <v/>
      </c>
      <c r="D154" s="7">
        <f t="shared" si="6"/>
        <v>0</v>
      </c>
      <c r="E154" s="7">
        <v>152</v>
      </c>
      <c r="F154" s="7" t="str">
        <f t="shared" si="8"/>
        <v/>
      </c>
    </row>
    <row r="155" spans="1:6" x14ac:dyDescent="0.25">
      <c r="A155" s="7">
        <f t="shared" si="7"/>
        <v>1</v>
      </c>
      <c r="B155" s="7" t="str">
        <f>CAPTURE_FINAL!S155</f>
        <v/>
      </c>
      <c r="C155" s="7" t="str">
        <f>CAPTURE_FINAL!C155</f>
        <v/>
      </c>
      <c r="D155" s="7">
        <f t="shared" si="6"/>
        <v>0</v>
      </c>
      <c r="E155" s="7">
        <v>153</v>
      </c>
      <c r="F155" s="7" t="str">
        <f t="shared" si="8"/>
        <v/>
      </c>
    </row>
    <row r="156" spans="1:6" x14ac:dyDescent="0.25">
      <c r="A156" s="7">
        <f t="shared" si="7"/>
        <v>1</v>
      </c>
      <c r="B156" s="7" t="str">
        <f>CAPTURE_FINAL!S156</f>
        <v/>
      </c>
      <c r="C156" s="7" t="str">
        <f>CAPTURE_FINAL!C156</f>
        <v/>
      </c>
      <c r="D156" s="7">
        <f t="shared" si="6"/>
        <v>0</v>
      </c>
      <c r="E156" s="7">
        <v>154</v>
      </c>
      <c r="F156" s="7" t="str">
        <f t="shared" si="8"/>
        <v/>
      </c>
    </row>
    <row r="157" spans="1:6" x14ac:dyDescent="0.25">
      <c r="A157" s="7">
        <f t="shared" si="7"/>
        <v>1</v>
      </c>
      <c r="B157" s="7" t="str">
        <f>CAPTURE_FINAL!S157</f>
        <v/>
      </c>
      <c r="C157" s="7" t="str">
        <f>CAPTURE_FINAL!C157</f>
        <v/>
      </c>
      <c r="D157" s="7">
        <f t="shared" si="6"/>
        <v>0</v>
      </c>
      <c r="E157" s="7">
        <v>155</v>
      </c>
      <c r="F157" s="7" t="str">
        <f t="shared" si="8"/>
        <v/>
      </c>
    </row>
    <row r="158" spans="1:6" x14ac:dyDescent="0.25">
      <c r="A158" s="7">
        <f t="shared" si="7"/>
        <v>1</v>
      </c>
      <c r="B158" s="7" t="str">
        <f>CAPTURE_FINAL!S158</f>
        <v/>
      </c>
      <c r="C158" s="7" t="str">
        <f>CAPTURE_FINAL!C158</f>
        <v/>
      </c>
      <c r="D158" s="7">
        <f t="shared" ref="D158:D221" si="9">IF(B158="",0,B158)</f>
        <v>0</v>
      </c>
      <c r="E158" s="7">
        <v>156</v>
      </c>
      <c r="F158" s="7" t="str">
        <f t="shared" si="8"/>
        <v/>
      </c>
    </row>
    <row r="159" spans="1:6" x14ac:dyDescent="0.25">
      <c r="A159" s="7">
        <f t="shared" si="7"/>
        <v>1</v>
      </c>
      <c r="B159" s="7" t="str">
        <f>CAPTURE_FINAL!S159</f>
        <v/>
      </c>
      <c r="C159" s="7" t="str">
        <f>CAPTURE_FINAL!C159</f>
        <v/>
      </c>
      <c r="D159" s="7">
        <f t="shared" si="9"/>
        <v>0</v>
      </c>
      <c r="E159" s="7">
        <v>157</v>
      </c>
      <c r="F159" s="7" t="str">
        <f t="shared" si="8"/>
        <v/>
      </c>
    </row>
    <row r="160" spans="1:6" x14ac:dyDescent="0.25">
      <c r="A160" s="7">
        <f t="shared" si="7"/>
        <v>1</v>
      </c>
      <c r="B160" s="7" t="str">
        <f>CAPTURE_FINAL!S160</f>
        <v/>
      </c>
      <c r="C160" s="7" t="str">
        <f>CAPTURE_FINAL!C160</f>
        <v/>
      </c>
      <c r="D160" s="7">
        <f t="shared" si="9"/>
        <v>0</v>
      </c>
      <c r="E160" s="7">
        <v>158</v>
      </c>
      <c r="F160" s="7" t="str">
        <f t="shared" si="8"/>
        <v/>
      </c>
    </row>
    <row r="161" spans="1:6" x14ac:dyDescent="0.25">
      <c r="A161" s="7">
        <f t="shared" si="7"/>
        <v>1</v>
      </c>
      <c r="B161" s="7" t="str">
        <f>CAPTURE_FINAL!S161</f>
        <v/>
      </c>
      <c r="C161" s="7" t="str">
        <f>CAPTURE_FINAL!C161</f>
        <v/>
      </c>
      <c r="D161" s="7">
        <f t="shared" si="9"/>
        <v>0</v>
      </c>
      <c r="E161" s="7">
        <v>159</v>
      </c>
      <c r="F161" s="7" t="str">
        <f t="shared" si="8"/>
        <v/>
      </c>
    </row>
    <row r="162" spans="1:6" x14ac:dyDescent="0.25">
      <c r="A162" s="7">
        <f t="shared" si="7"/>
        <v>1</v>
      </c>
      <c r="B162" s="7" t="str">
        <f>CAPTURE_FINAL!S162</f>
        <v/>
      </c>
      <c r="C162" s="7" t="str">
        <f>CAPTURE_FINAL!C162</f>
        <v/>
      </c>
      <c r="D162" s="7">
        <f t="shared" si="9"/>
        <v>0</v>
      </c>
      <c r="E162" s="7">
        <v>160</v>
      </c>
      <c r="F162" s="7" t="str">
        <f t="shared" si="8"/>
        <v/>
      </c>
    </row>
    <row r="163" spans="1:6" x14ac:dyDescent="0.25">
      <c r="A163" s="7">
        <f t="shared" si="7"/>
        <v>1</v>
      </c>
      <c r="B163" s="7" t="str">
        <f>CAPTURE_FINAL!S163</f>
        <v/>
      </c>
      <c r="C163" s="7" t="str">
        <f>CAPTURE_FINAL!C163</f>
        <v/>
      </c>
      <c r="D163" s="7">
        <f t="shared" si="9"/>
        <v>0</v>
      </c>
      <c r="E163" s="7">
        <v>161</v>
      </c>
      <c r="F163" s="7" t="str">
        <f t="shared" si="8"/>
        <v/>
      </c>
    </row>
    <row r="164" spans="1:6" x14ac:dyDescent="0.25">
      <c r="A164" s="7">
        <f t="shared" si="7"/>
        <v>1</v>
      </c>
      <c r="B164" s="7" t="str">
        <f>CAPTURE_FINAL!S164</f>
        <v/>
      </c>
      <c r="C164" s="7" t="str">
        <f>CAPTURE_FINAL!C164</f>
        <v/>
      </c>
      <c r="D164" s="7">
        <f t="shared" si="9"/>
        <v>0</v>
      </c>
      <c r="E164" s="7">
        <v>162</v>
      </c>
      <c r="F164" s="7" t="str">
        <f t="shared" si="8"/>
        <v/>
      </c>
    </row>
    <row r="165" spans="1:6" x14ac:dyDescent="0.25">
      <c r="A165" s="7">
        <f t="shared" si="7"/>
        <v>1</v>
      </c>
      <c r="B165" s="7" t="str">
        <f>CAPTURE_FINAL!S165</f>
        <v/>
      </c>
      <c r="C165" s="7" t="str">
        <f>CAPTURE_FINAL!C165</f>
        <v/>
      </c>
      <c r="D165" s="7">
        <f t="shared" si="9"/>
        <v>0</v>
      </c>
      <c r="E165" s="7">
        <v>163</v>
      </c>
      <c r="F165" s="7" t="str">
        <f t="shared" si="8"/>
        <v/>
      </c>
    </row>
    <row r="166" spans="1:6" x14ac:dyDescent="0.25">
      <c r="A166" s="7">
        <f t="shared" si="7"/>
        <v>1</v>
      </c>
      <c r="B166" s="7" t="str">
        <f>CAPTURE_FINAL!S166</f>
        <v/>
      </c>
      <c r="C166" s="7" t="str">
        <f>CAPTURE_FINAL!C166</f>
        <v/>
      </c>
      <c r="D166" s="7">
        <f t="shared" si="9"/>
        <v>0</v>
      </c>
      <c r="E166" s="7">
        <v>164</v>
      </c>
      <c r="F166" s="7" t="str">
        <f t="shared" si="8"/>
        <v/>
      </c>
    </row>
    <row r="167" spans="1:6" x14ac:dyDescent="0.25">
      <c r="A167" s="7">
        <f t="shared" si="7"/>
        <v>1</v>
      </c>
      <c r="B167" s="7" t="str">
        <f>CAPTURE_FINAL!S167</f>
        <v/>
      </c>
      <c r="C167" s="7" t="str">
        <f>CAPTURE_FINAL!C167</f>
        <v/>
      </c>
      <c r="D167" s="7">
        <f t="shared" si="9"/>
        <v>0</v>
      </c>
      <c r="E167" s="7">
        <v>165</v>
      </c>
      <c r="F167" s="7" t="str">
        <f t="shared" si="8"/>
        <v/>
      </c>
    </row>
    <row r="168" spans="1:6" x14ac:dyDescent="0.25">
      <c r="A168" s="7">
        <f t="shared" si="7"/>
        <v>1</v>
      </c>
      <c r="B168" s="7" t="str">
        <f>CAPTURE_FINAL!S168</f>
        <v/>
      </c>
      <c r="C168" s="7" t="str">
        <f>CAPTURE_FINAL!C168</f>
        <v/>
      </c>
      <c r="D168" s="7">
        <f t="shared" si="9"/>
        <v>0</v>
      </c>
      <c r="E168" s="7">
        <v>166</v>
      </c>
      <c r="F168" s="7" t="str">
        <f t="shared" si="8"/>
        <v/>
      </c>
    </row>
    <row r="169" spans="1:6" x14ac:dyDescent="0.25">
      <c r="A169" s="7">
        <f t="shared" si="7"/>
        <v>1</v>
      </c>
      <c r="B169" s="7" t="str">
        <f>CAPTURE_FINAL!S169</f>
        <v/>
      </c>
      <c r="C169" s="7" t="str">
        <f>CAPTURE_FINAL!C169</f>
        <v/>
      </c>
      <c r="D169" s="7">
        <f t="shared" si="9"/>
        <v>0</v>
      </c>
      <c r="E169" s="7">
        <v>167</v>
      </c>
      <c r="F169" s="7" t="str">
        <f t="shared" si="8"/>
        <v/>
      </c>
    </row>
    <row r="170" spans="1:6" x14ac:dyDescent="0.25">
      <c r="A170" s="7">
        <f t="shared" si="7"/>
        <v>1</v>
      </c>
      <c r="B170" s="7" t="str">
        <f>CAPTURE_FINAL!S170</f>
        <v/>
      </c>
      <c r="C170" s="7" t="str">
        <f>CAPTURE_FINAL!C170</f>
        <v/>
      </c>
      <c r="D170" s="7">
        <f t="shared" si="9"/>
        <v>0</v>
      </c>
      <c r="E170" s="7">
        <v>168</v>
      </c>
      <c r="F170" s="7" t="str">
        <f t="shared" si="8"/>
        <v/>
      </c>
    </row>
    <row r="171" spans="1:6" x14ac:dyDescent="0.25">
      <c r="A171" s="7">
        <f t="shared" si="7"/>
        <v>1</v>
      </c>
      <c r="B171" s="7" t="str">
        <f>CAPTURE_FINAL!S171</f>
        <v/>
      </c>
      <c r="C171" s="7" t="str">
        <f>CAPTURE_FINAL!C171</f>
        <v/>
      </c>
      <c r="D171" s="7">
        <f t="shared" si="9"/>
        <v>0</v>
      </c>
      <c r="E171" s="7">
        <v>169</v>
      </c>
      <c r="F171" s="7" t="str">
        <f t="shared" si="8"/>
        <v/>
      </c>
    </row>
    <row r="172" spans="1:6" x14ac:dyDescent="0.25">
      <c r="A172" s="7">
        <f t="shared" si="7"/>
        <v>1</v>
      </c>
      <c r="B172" s="7" t="str">
        <f>CAPTURE_FINAL!S172</f>
        <v/>
      </c>
      <c r="C172" s="7" t="str">
        <f>CAPTURE_FINAL!C172</f>
        <v/>
      </c>
      <c r="D172" s="7">
        <f t="shared" si="9"/>
        <v>0</v>
      </c>
      <c r="E172" s="7">
        <v>170</v>
      </c>
      <c r="F172" s="7" t="str">
        <f t="shared" si="8"/>
        <v/>
      </c>
    </row>
    <row r="173" spans="1:6" x14ac:dyDescent="0.25">
      <c r="A173" s="7">
        <f t="shared" si="7"/>
        <v>1</v>
      </c>
      <c r="B173" s="7" t="str">
        <f>CAPTURE_FINAL!S173</f>
        <v/>
      </c>
      <c r="C173" s="7" t="str">
        <f>CAPTURE_FINAL!C173</f>
        <v/>
      </c>
      <c r="D173" s="7">
        <f t="shared" si="9"/>
        <v>0</v>
      </c>
      <c r="E173" s="7">
        <v>171</v>
      </c>
      <c r="F173" s="7" t="str">
        <f t="shared" si="8"/>
        <v/>
      </c>
    </row>
    <row r="174" spans="1:6" x14ac:dyDescent="0.25">
      <c r="A174" s="7">
        <f t="shared" si="7"/>
        <v>1</v>
      </c>
      <c r="B174" s="7" t="str">
        <f>CAPTURE_FINAL!S174</f>
        <v/>
      </c>
      <c r="C174" s="7" t="str">
        <f>CAPTURE_FINAL!C174</f>
        <v/>
      </c>
      <c r="D174" s="7">
        <f t="shared" si="9"/>
        <v>0</v>
      </c>
      <c r="E174" s="7">
        <v>172</v>
      </c>
      <c r="F174" s="7" t="str">
        <f t="shared" si="8"/>
        <v/>
      </c>
    </row>
    <row r="175" spans="1:6" x14ac:dyDescent="0.25">
      <c r="A175" s="7">
        <f t="shared" si="7"/>
        <v>1</v>
      </c>
      <c r="B175" s="7" t="str">
        <f>CAPTURE_FINAL!S175</f>
        <v/>
      </c>
      <c r="C175" s="7" t="str">
        <f>CAPTURE_FINAL!C175</f>
        <v/>
      </c>
      <c r="D175" s="7">
        <f t="shared" si="9"/>
        <v>0</v>
      </c>
      <c r="E175" s="7">
        <v>173</v>
      </c>
      <c r="F175" s="7" t="str">
        <f t="shared" si="8"/>
        <v/>
      </c>
    </row>
    <row r="176" spans="1:6" x14ac:dyDescent="0.25">
      <c r="A176" s="7">
        <f t="shared" si="7"/>
        <v>1</v>
      </c>
      <c r="B176" s="7" t="str">
        <f>CAPTURE_FINAL!S176</f>
        <v/>
      </c>
      <c r="C176" s="7" t="str">
        <f>CAPTURE_FINAL!C176</f>
        <v/>
      </c>
      <c r="D176" s="7">
        <f t="shared" si="9"/>
        <v>0</v>
      </c>
      <c r="E176" s="7">
        <v>174</v>
      </c>
      <c r="F176" s="7" t="str">
        <f t="shared" si="8"/>
        <v/>
      </c>
    </row>
    <row r="177" spans="1:6" x14ac:dyDescent="0.25">
      <c r="A177" s="7">
        <f t="shared" si="7"/>
        <v>1</v>
      </c>
      <c r="B177" s="7" t="str">
        <f>CAPTURE_FINAL!S177</f>
        <v/>
      </c>
      <c r="C177" s="7" t="str">
        <f>CAPTURE_FINAL!C177</f>
        <v/>
      </c>
      <c r="D177" s="7">
        <f t="shared" si="9"/>
        <v>0</v>
      </c>
      <c r="E177" s="7">
        <v>175</v>
      </c>
      <c r="F177" s="7" t="str">
        <f t="shared" si="8"/>
        <v/>
      </c>
    </row>
    <row r="178" spans="1:6" x14ac:dyDescent="0.25">
      <c r="A178" s="7">
        <f t="shared" si="7"/>
        <v>1</v>
      </c>
      <c r="B178" s="7" t="str">
        <f>CAPTURE_FINAL!S178</f>
        <v/>
      </c>
      <c r="C178" s="7" t="str">
        <f>CAPTURE_FINAL!C178</f>
        <v/>
      </c>
      <c r="D178" s="7">
        <f t="shared" si="9"/>
        <v>0</v>
      </c>
      <c r="E178" s="7">
        <v>176</v>
      </c>
      <c r="F178" s="7" t="str">
        <f t="shared" si="8"/>
        <v/>
      </c>
    </row>
    <row r="179" spans="1:6" x14ac:dyDescent="0.25">
      <c r="A179" s="7">
        <f t="shared" si="7"/>
        <v>1</v>
      </c>
      <c r="B179" s="7" t="str">
        <f>CAPTURE_FINAL!S179</f>
        <v/>
      </c>
      <c r="C179" s="7" t="str">
        <f>CAPTURE_FINAL!C179</f>
        <v/>
      </c>
      <c r="D179" s="7">
        <f t="shared" si="9"/>
        <v>0</v>
      </c>
      <c r="E179" s="7">
        <v>177</v>
      </c>
      <c r="F179" s="7" t="str">
        <f t="shared" si="8"/>
        <v/>
      </c>
    </row>
    <row r="180" spans="1:6" x14ac:dyDescent="0.25">
      <c r="A180" s="7">
        <f t="shared" si="7"/>
        <v>1</v>
      </c>
      <c r="B180" s="7" t="str">
        <f>CAPTURE_FINAL!S180</f>
        <v/>
      </c>
      <c r="C180" s="7" t="str">
        <f>CAPTURE_FINAL!C180</f>
        <v/>
      </c>
      <c r="D180" s="7">
        <f t="shared" si="9"/>
        <v>0</v>
      </c>
      <c r="E180" s="7">
        <v>178</v>
      </c>
      <c r="F180" s="7" t="str">
        <f t="shared" si="8"/>
        <v/>
      </c>
    </row>
    <row r="181" spans="1:6" x14ac:dyDescent="0.25">
      <c r="A181" s="7">
        <f t="shared" si="7"/>
        <v>1</v>
      </c>
      <c r="B181" s="7" t="str">
        <f>CAPTURE_FINAL!S181</f>
        <v/>
      </c>
      <c r="C181" s="7" t="str">
        <f>CAPTURE_FINAL!C181</f>
        <v/>
      </c>
      <c r="D181" s="7">
        <f t="shared" si="9"/>
        <v>0</v>
      </c>
      <c r="E181" s="7">
        <v>179</v>
      </c>
      <c r="F181" s="7" t="str">
        <f t="shared" si="8"/>
        <v/>
      </c>
    </row>
    <row r="182" spans="1:6" x14ac:dyDescent="0.25">
      <c r="A182" s="7">
        <f t="shared" si="7"/>
        <v>1</v>
      </c>
      <c r="B182" s="7" t="str">
        <f>CAPTURE_FINAL!S182</f>
        <v/>
      </c>
      <c r="C182" s="7" t="str">
        <f>CAPTURE_FINAL!C182</f>
        <v/>
      </c>
      <c r="D182" s="7">
        <f t="shared" si="9"/>
        <v>0</v>
      </c>
      <c r="E182" s="7">
        <v>180</v>
      </c>
      <c r="F182" s="7" t="str">
        <f t="shared" si="8"/>
        <v/>
      </c>
    </row>
    <row r="183" spans="1:6" x14ac:dyDescent="0.25">
      <c r="A183" s="7">
        <f t="shared" si="7"/>
        <v>1</v>
      </c>
      <c r="B183" s="7" t="str">
        <f>CAPTURE_FINAL!S183</f>
        <v/>
      </c>
      <c r="C183" s="7" t="str">
        <f>CAPTURE_FINAL!C183</f>
        <v/>
      </c>
      <c r="D183" s="7">
        <f t="shared" si="9"/>
        <v>0</v>
      </c>
      <c r="E183" s="7">
        <v>181</v>
      </c>
      <c r="F183" s="7" t="str">
        <f t="shared" si="8"/>
        <v/>
      </c>
    </row>
    <row r="184" spans="1:6" x14ac:dyDescent="0.25">
      <c r="A184" s="7">
        <f t="shared" si="7"/>
        <v>1</v>
      </c>
      <c r="B184" s="7" t="str">
        <f>CAPTURE_FINAL!S184</f>
        <v/>
      </c>
      <c r="C184" s="7" t="str">
        <f>CAPTURE_FINAL!C184</f>
        <v/>
      </c>
      <c r="D184" s="7">
        <f t="shared" si="9"/>
        <v>0</v>
      </c>
      <c r="E184" s="7">
        <v>182</v>
      </c>
      <c r="F184" s="7" t="str">
        <f t="shared" si="8"/>
        <v/>
      </c>
    </row>
    <row r="185" spans="1:6" x14ac:dyDescent="0.25">
      <c r="A185" s="7">
        <f t="shared" si="7"/>
        <v>1</v>
      </c>
      <c r="B185" s="7" t="str">
        <f>CAPTURE_FINAL!S185</f>
        <v/>
      </c>
      <c r="C185" s="7" t="str">
        <f>CAPTURE_FINAL!C185</f>
        <v/>
      </c>
      <c r="D185" s="7">
        <f t="shared" si="9"/>
        <v>0</v>
      </c>
      <c r="E185" s="7">
        <v>183</v>
      </c>
      <c r="F185" s="7" t="str">
        <f t="shared" si="8"/>
        <v/>
      </c>
    </row>
    <row r="186" spans="1:6" x14ac:dyDescent="0.25">
      <c r="A186" s="7">
        <f t="shared" si="7"/>
        <v>1</v>
      </c>
      <c r="B186" s="7" t="str">
        <f>CAPTURE_FINAL!S186</f>
        <v/>
      </c>
      <c r="C186" s="7" t="str">
        <f>CAPTURE_FINAL!C186</f>
        <v/>
      </c>
      <c r="D186" s="7">
        <f t="shared" si="9"/>
        <v>0</v>
      </c>
      <c r="E186" s="7">
        <v>184</v>
      </c>
      <c r="F186" s="7" t="str">
        <f t="shared" si="8"/>
        <v/>
      </c>
    </row>
    <row r="187" spans="1:6" x14ac:dyDescent="0.25">
      <c r="A187" s="7">
        <f t="shared" si="7"/>
        <v>1</v>
      </c>
      <c r="B187" s="7" t="str">
        <f>CAPTURE_FINAL!S187</f>
        <v/>
      </c>
      <c r="C187" s="7" t="str">
        <f>CAPTURE_FINAL!C187</f>
        <v/>
      </c>
      <c r="D187" s="7">
        <f t="shared" si="9"/>
        <v>0</v>
      </c>
      <c r="E187" s="7">
        <v>185</v>
      </c>
      <c r="F187" s="7" t="str">
        <f t="shared" si="8"/>
        <v/>
      </c>
    </row>
    <row r="188" spans="1:6" x14ac:dyDescent="0.25">
      <c r="A188" s="7">
        <f t="shared" si="7"/>
        <v>1</v>
      </c>
      <c r="B188" s="7" t="str">
        <f>CAPTURE_FINAL!S188</f>
        <v/>
      </c>
      <c r="C188" s="7" t="str">
        <f>CAPTURE_FINAL!C188</f>
        <v/>
      </c>
      <c r="D188" s="7">
        <f t="shared" si="9"/>
        <v>0</v>
      </c>
      <c r="E188" s="7">
        <v>186</v>
      </c>
      <c r="F188" s="7" t="str">
        <f t="shared" si="8"/>
        <v/>
      </c>
    </row>
    <row r="189" spans="1:6" x14ac:dyDescent="0.25">
      <c r="A189" s="7">
        <f t="shared" si="7"/>
        <v>1</v>
      </c>
      <c r="B189" s="7" t="str">
        <f>CAPTURE_FINAL!S189</f>
        <v/>
      </c>
      <c r="C189" s="7" t="str">
        <f>CAPTURE_FINAL!C189</f>
        <v/>
      </c>
      <c r="D189" s="7">
        <f t="shared" si="9"/>
        <v>0</v>
      </c>
      <c r="E189" s="7">
        <v>187</v>
      </c>
      <c r="F189" s="7" t="str">
        <f t="shared" si="8"/>
        <v/>
      </c>
    </row>
    <row r="190" spans="1:6" x14ac:dyDescent="0.25">
      <c r="A190" s="7">
        <f t="shared" si="7"/>
        <v>1</v>
      </c>
      <c r="B190" s="7" t="str">
        <f>CAPTURE_FINAL!S190</f>
        <v/>
      </c>
      <c r="C190" s="7" t="str">
        <f>CAPTURE_FINAL!C190</f>
        <v/>
      </c>
      <c r="D190" s="7">
        <f t="shared" si="9"/>
        <v>0</v>
      </c>
      <c r="E190" s="7">
        <v>188</v>
      </c>
      <c r="F190" s="7" t="str">
        <f t="shared" si="8"/>
        <v/>
      </c>
    </row>
    <row r="191" spans="1:6" x14ac:dyDescent="0.25">
      <c r="A191" s="7">
        <f t="shared" si="7"/>
        <v>1</v>
      </c>
      <c r="B191" s="7" t="str">
        <f>CAPTURE_FINAL!S191</f>
        <v/>
      </c>
      <c r="C191" s="7" t="str">
        <f>CAPTURE_FINAL!C191</f>
        <v/>
      </c>
      <c r="D191" s="7">
        <f t="shared" si="9"/>
        <v>0</v>
      </c>
      <c r="E191" s="7">
        <v>189</v>
      </c>
      <c r="F191" s="7" t="str">
        <f t="shared" si="8"/>
        <v/>
      </c>
    </row>
    <row r="192" spans="1:6" x14ac:dyDescent="0.25">
      <c r="A192" s="7">
        <f t="shared" si="7"/>
        <v>1</v>
      </c>
      <c r="B192" s="7" t="str">
        <f>CAPTURE_FINAL!S192</f>
        <v/>
      </c>
      <c r="C192" s="7" t="str">
        <f>CAPTURE_FINAL!C192</f>
        <v/>
      </c>
      <c r="D192" s="7">
        <f t="shared" si="9"/>
        <v>0</v>
      </c>
      <c r="E192" s="7">
        <v>190</v>
      </c>
      <c r="F192" s="7" t="str">
        <f t="shared" si="8"/>
        <v/>
      </c>
    </row>
    <row r="193" spans="1:6" x14ac:dyDescent="0.25">
      <c r="A193" s="7">
        <f t="shared" si="7"/>
        <v>1</v>
      </c>
      <c r="B193" s="7" t="str">
        <f>CAPTURE_FINAL!S193</f>
        <v/>
      </c>
      <c r="C193" s="7" t="str">
        <f>CAPTURE_FINAL!C193</f>
        <v/>
      </c>
      <c r="D193" s="7">
        <f t="shared" si="9"/>
        <v>0</v>
      </c>
      <c r="E193" s="7">
        <v>191</v>
      </c>
      <c r="F193" s="7" t="str">
        <f t="shared" si="8"/>
        <v/>
      </c>
    </row>
    <row r="194" spans="1:6" x14ac:dyDescent="0.25">
      <c r="A194" s="7">
        <f t="shared" si="7"/>
        <v>1</v>
      </c>
      <c r="B194" s="7" t="str">
        <f>CAPTURE_FINAL!S194</f>
        <v/>
      </c>
      <c r="C194" s="7" t="str">
        <f>CAPTURE_FINAL!C194</f>
        <v/>
      </c>
      <c r="D194" s="7">
        <f t="shared" si="9"/>
        <v>0</v>
      </c>
      <c r="E194" s="7">
        <v>192</v>
      </c>
      <c r="F194" s="7" t="str">
        <f t="shared" si="8"/>
        <v/>
      </c>
    </row>
    <row r="195" spans="1:6" x14ac:dyDescent="0.25">
      <c r="A195" s="7">
        <f t="shared" si="7"/>
        <v>1</v>
      </c>
      <c r="B195" s="7" t="str">
        <f>CAPTURE_FINAL!S195</f>
        <v/>
      </c>
      <c r="C195" s="7" t="str">
        <f>CAPTURE_FINAL!C195</f>
        <v/>
      </c>
      <c r="D195" s="7">
        <f t="shared" si="9"/>
        <v>0</v>
      </c>
      <c r="E195" s="7">
        <v>193</v>
      </c>
      <c r="F195" s="7" t="str">
        <f t="shared" si="8"/>
        <v/>
      </c>
    </row>
    <row r="196" spans="1:6" x14ac:dyDescent="0.25">
      <c r="A196" s="7">
        <f t="shared" ref="A196:A259" si="10">RANK(D196,$D$3:$D$501,)</f>
        <v>1</v>
      </c>
      <c r="B196" s="7" t="str">
        <f>CAPTURE_FINAL!S196</f>
        <v/>
      </c>
      <c r="C196" s="7" t="str">
        <f>CAPTURE_FINAL!C196</f>
        <v/>
      </c>
      <c r="D196" s="7">
        <f t="shared" si="9"/>
        <v>0</v>
      </c>
      <c r="E196" s="7">
        <v>194</v>
      </c>
      <c r="F196" s="7" t="str">
        <f t="shared" ref="F196:F259" si="11">IFERROR(VLOOKUP(E196,A195:C694,3,FALSE),"")</f>
        <v/>
      </c>
    </row>
    <row r="197" spans="1:6" x14ac:dyDescent="0.25">
      <c r="A197" s="7">
        <f t="shared" si="10"/>
        <v>1</v>
      </c>
      <c r="B197" s="7" t="str">
        <f>CAPTURE_FINAL!S197</f>
        <v/>
      </c>
      <c r="C197" s="7" t="str">
        <f>CAPTURE_FINAL!C197</f>
        <v/>
      </c>
      <c r="D197" s="7">
        <f t="shared" si="9"/>
        <v>0</v>
      </c>
      <c r="E197" s="7">
        <v>195</v>
      </c>
      <c r="F197" s="7" t="str">
        <f t="shared" si="11"/>
        <v/>
      </c>
    </row>
    <row r="198" spans="1:6" x14ac:dyDescent="0.25">
      <c r="A198" s="7">
        <f t="shared" si="10"/>
        <v>1</v>
      </c>
      <c r="B198" s="7" t="str">
        <f>CAPTURE_FINAL!S198</f>
        <v/>
      </c>
      <c r="C198" s="7" t="str">
        <f>CAPTURE_FINAL!C198</f>
        <v/>
      </c>
      <c r="D198" s="7">
        <f t="shared" si="9"/>
        <v>0</v>
      </c>
      <c r="E198" s="7">
        <v>196</v>
      </c>
      <c r="F198" s="7" t="str">
        <f t="shared" si="11"/>
        <v/>
      </c>
    </row>
    <row r="199" spans="1:6" x14ac:dyDescent="0.25">
      <c r="A199" s="7">
        <f t="shared" si="10"/>
        <v>1</v>
      </c>
      <c r="B199" s="7" t="str">
        <f>CAPTURE_FINAL!S199</f>
        <v/>
      </c>
      <c r="C199" s="7" t="str">
        <f>CAPTURE_FINAL!C199</f>
        <v/>
      </c>
      <c r="D199" s="7">
        <f t="shared" si="9"/>
        <v>0</v>
      </c>
      <c r="E199" s="7">
        <v>197</v>
      </c>
      <c r="F199" s="7" t="str">
        <f t="shared" si="11"/>
        <v/>
      </c>
    </row>
    <row r="200" spans="1:6" x14ac:dyDescent="0.25">
      <c r="A200" s="7">
        <f t="shared" si="10"/>
        <v>1</v>
      </c>
      <c r="B200" s="7" t="str">
        <f>CAPTURE_FINAL!S200</f>
        <v/>
      </c>
      <c r="C200" s="7" t="str">
        <f>CAPTURE_FINAL!C200</f>
        <v/>
      </c>
      <c r="D200" s="7">
        <f t="shared" si="9"/>
        <v>0</v>
      </c>
      <c r="E200" s="7">
        <v>198</v>
      </c>
      <c r="F200" s="7" t="str">
        <f t="shared" si="11"/>
        <v/>
      </c>
    </row>
    <row r="201" spans="1:6" x14ac:dyDescent="0.25">
      <c r="A201" s="7">
        <f t="shared" si="10"/>
        <v>1</v>
      </c>
      <c r="B201" s="7" t="str">
        <f>CAPTURE_FINAL!S201</f>
        <v/>
      </c>
      <c r="C201" s="7" t="str">
        <f>CAPTURE_FINAL!C201</f>
        <v/>
      </c>
      <c r="D201" s="7">
        <f t="shared" si="9"/>
        <v>0</v>
      </c>
      <c r="E201" s="7">
        <v>199</v>
      </c>
      <c r="F201" s="7" t="str">
        <f t="shared" si="11"/>
        <v/>
      </c>
    </row>
    <row r="202" spans="1:6" x14ac:dyDescent="0.25">
      <c r="A202" s="7">
        <f t="shared" si="10"/>
        <v>1</v>
      </c>
      <c r="B202" s="7" t="str">
        <f>CAPTURE_FINAL!S202</f>
        <v/>
      </c>
      <c r="C202" s="7" t="str">
        <f>CAPTURE_FINAL!C202</f>
        <v/>
      </c>
      <c r="D202" s="7">
        <f t="shared" si="9"/>
        <v>0</v>
      </c>
      <c r="E202" s="7">
        <v>200</v>
      </c>
      <c r="F202" s="7" t="str">
        <f t="shared" si="11"/>
        <v/>
      </c>
    </row>
    <row r="203" spans="1:6" x14ac:dyDescent="0.25">
      <c r="A203" s="7">
        <f t="shared" si="10"/>
        <v>1</v>
      </c>
      <c r="B203" s="7" t="str">
        <f>CAPTURE_FINAL!S203</f>
        <v/>
      </c>
      <c r="C203" s="7" t="str">
        <f>CAPTURE_FINAL!C203</f>
        <v/>
      </c>
      <c r="D203" s="7">
        <f t="shared" si="9"/>
        <v>0</v>
      </c>
      <c r="E203" s="7">
        <v>201</v>
      </c>
      <c r="F203" s="7" t="str">
        <f t="shared" si="11"/>
        <v/>
      </c>
    </row>
    <row r="204" spans="1:6" x14ac:dyDescent="0.25">
      <c r="A204" s="7">
        <f t="shared" si="10"/>
        <v>1</v>
      </c>
      <c r="B204" s="7" t="str">
        <f>CAPTURE_FINAL!S204</f>
        <v/>
      </c>
      <c r="C204" s="7" t="str">
        <f>CAPTURE_FINAL!C204</f>
        <v/>
      </c>
      <c r="D204" s="7">
        <f t="shared" si="9"/>
        <v>0</v>
      </c>
      <c r="E204" s="7">
        <v>202</v>
      </c>
      <c r="F204" s="7" t="str">
        <f t="shared" si="11"/>
        <v/>
      </c>
    </row>
    <row r="205" spans="1:6" x14ac:dyDescent="0.25">
      <c r="A205" s="7">
        <f t="shared" si="10"/>
        <v>1</v>
      </c>
      <c r="B205" s="7" t="str">
        <f>CAPTURE_FINAL!S205</f>
        <v/>
      </c>
      <c r="C205" s="7" t="str">
        <f>CAPTURE_FINAL!C205</f>
        <v/>
      </c>
      <c r="D205" s="7">
        <f t="shared" si="9"/>
        <v>0</v>
      </c>
      <c r="E205" s="7">
        <v>203</v>
      </c>
      <c r="F205" s="7" t="str">
        <f t="shared" si="11"/>
        <v/>
      </c>
    </row>
    <row r="206" spans="1:6" x14ac:dyDescent="0.25">
      <c r="A206" s="7">
        <f t="shared" si="10"/>
        <v>1</v>
      </c>
      <c r="B206" s="7" t="str">
        <f>CAPTURE_FINAL!S206</f>
        <v/>
      </c>
      <c r="C206" s="7" t="str">
        <f>CAPTURE_FINAL!C206</f>
        <v/>
      </c>
      <c r="D206" s="7">
        <f t="shared" si="9"/>
        <v>0</v>
      </c>
      <c r="E206" s="7">
        <v>204</v>
      </c>
      <c r="F206" s="7" t="str">
        <f t="shared" si="11"/>
        <v/>
      </c>
    </row>
    <row r="207" spans="1:6" x14ac:dyDescent="0.25">
      <c r="A207" s="7">
        <f t="shared" si="10"/>
        <v>1</v>
      </c>
      <c r="B207" s="7" t="str">
        <f>CAPTURE_FINAL!S207</f>
        <v/>
      </c>
      <c r="C207" s="7" t="str">
        <f>CAPTURE_FINAL!C207</f>
        <v/>
      </c>
      <c r="D207" s="7">
        <f t="shared" si="9"/>
        <v>0</v>
      </c>
      <c r="E207" s="7">
        <v>205</v>
      </c>
      <c r="F207" s="7" t="str">
        <f t="shared" si="11"/>
        <v/>
      </c>
    </row>
    <row r="208" spans="1:6" x14ac:dyDescent="0.25">
      <c r="A208" s="7">
        <f t="shared" si="10"/>
        <v>1</v>
      </c>
      <c r="B208" s="7" t="str">
        <f>CAPTURE_FINAL!S208</f>
        <v/>
      </c>
      <c r="C208" s="7" t="str">
        <f>CAPTURE_FINAL!C208</f>
        <v/>
      </c>
      <c r="D208" s="7">
        <f t="shared" si="9"/>
        <v>0</v>
      </c>
      <c r="E208" s="7">
        <v>206</v>
      </c>
      <c r="F208" s="7" t="str">
        <f t="shared" si="11"/>
        <v/>
      </c>
    </row>
    <row r="209" spans="1:6" x14ac:dyDescent="0.25">
      <c r="A209" s="7">
        <f t="shared" si="10"/>
        <v>1</v>
      </c>
      <c r="B209" s="7" t="str">
        <f>CAPTURE_FINAL!S209</f>
        <v/>
      </c>
      <c r="C209" s="7" t="str">
        <f>CAPTURE_FINAL!C209</f>
        <v/>
      </c>
      <c r="D209" s="7">
        <f t="shared" si="9"/>
        <v>0</v>
      </c>
      <c r="E209" s="7">
        <v>207</v>
      </c>
      <c r="F209" s="7" t="str">
        <f t="shared" si="11"/>
        <v/>
      </c>
    </row>
    <row r="210" spans="1:6" x14ac:dyDescent="0.25">
      <c r="A210" s="7">
        <f t="shared" si="10"/>
        <v>1</v>
      </c>
      <c r="B210" s="7" t="str">
        <f>CAPTURE_FINAL!S210</f>
        <v/>
      </c>
      <c r="C210" s="7" t="str">
        <f>CAPTURE_FINAL!C210</f>
        <v/>
      </c>
      <c r="D210" s="7">
        <f t="shared" si="9"/>
        <v>0</v>
      </c>
      <c r="E210" s="7">
        <v>208</v>
      </c>
      <c r="F210" s="7" t="str">
        <f t="shared" si="11"/>
        <v/>
      </c>
    </row>
    <row r="211" spans="1:6" x14ac:dyDescent="0.25">
      <c r="A211" s="7">
        <f t="shared" si="10"/>
        <v>1</v>
      </c>
      <c r="B211" s="7" t="str">
        <f>CAPTURE_FINAL!S211</f>
        <v/>
      </c>
      <c r="C211" s="7" t="str">
        <f>CAPTURE_FINAL!C211</f>
        <v/>
      </c>
      <c r="D211" s="7">
        <f t="shared" si="9"/>
        <v>0</v>
      </c>
      <c r="E211" s="7">
        <v>209</v>
      </c>
      <c r="F211" s="7" t="str">
        <f t="shared" si="11"/>
        <v/>
      </c>
    </row>
    <row r="212" spans="1:6" x14ac:dyDescent="0.25">
      <c r="A212" s="7">
        <f t="shared" si="10"/>
        <v>1</v>
      </c>
      <c r="B212" s="7" t="str">
        <f>CAPTURE_FINAL!S212</f>
        <v/>
      </c>
      <c r="C212" s="7" t="str">
        <f>CAPTURE_FINAL!C212</f>
        <v/>
      </c>
      <c r="D212" s="7">
        <f t="shared" si="9"/>
        <v>0</v>
      </c>
      <c r="E212" s="7">
        <v>210</v>
      </c>
      <c r="F212" s="7" t="str">
        <f t="shared" si="11"/>
        <v/>
      </c>
    </row>
    <row r="213" spans="1:6" x14ac:dyDescent="0.25">
      <c r="A213" s="7">
        <f t="shared" si="10"/>
        <v>1</v>
      </c>
      <c r="B213" s="7" t="str">
        <f>CAPTURE_FINAL!S213</f>
        <v/>
      </c>
      <c r="C213" s="7" t="str">
        <f>CAPTURE_FINAL!C213</f>
        <v/>
      </c>
      <c r="D213" s="7">
        <f t="shared" si="9"/>
        <v>0</v>
      </c>
      <c r="E213" s="7">
        <v>211</v>
      </c>
      <c r="F213" s="7" t="str">
        <f t="shared" si="11"/>
        <v/>
      </c>
    </row>
    <row r="214" spans="1:6" x14ac:dyDescent="0.25">
      <c r="A214" s="7">
        <f t="shared" si="10"/>
        <v>1</v>
      </c>
      <c r="B214" s="7" t="str">
        <f>CAPTURE_FINAL!S214</f>
        <v/>
      </c>
      <c r="C214" s="7" t="str">
        <f>CAPTURE_FINAL!C214</f>
        <v/>
      </c>
      <c r="D214" s="7">
        <f t="shared" si="9"/>
        <v>0</v>
      </c>
      <c r="E214" s="7">
        <v>212</v>
      </c>
      <c r="F214" s="7" t="str">
        <f t="shared" si="11"/>
        <v/>
      </c>
    </row>
    <row r="215" spans="1:6" x14ac:dyDescent="0.25">
      <c r="A215" s="7">
        <f t="shared" si="10"/>
        <v>1</v>
      </c>
      <c r="B215" s="7" t="str">
        <f>CAPTURE_FINAL!S215</f>
        <v/>
      </c>
      <c r="C215" s="7" t="str">
        <f>CAPTURE_FINAL!C215</f>
        <v/>
      </c>
      <c r="D215" s="7">
        <f t="shared" si="9"/>
        <v>0</v>
      </c>
      <c r="E215" s="7">
        <v>213</v>
      </c>
      <c r="F215" s="7" t="str">
        <f t="shared" si="11"/>
        <v/>
      </c>
    </row>
    <row r="216" spans="1:6" x14ac:dyDescent="0.25">
      <c r="A216" s="7">
        <f t="shared" si="10"/>
        <v>1</v>
      </c>
      <c r="B216" s="7" t="str">
        <f>CAPTURE_FINAL!S216</f>
        <v/>
      </c>
      <c r="C216" s="7" t="str">
        <f>CAPTURE_FINAL!C216</f>
        <v/>
      </c>
      <c r="D216" s="7">
        <f t="shared" si="9"/>
        <v>0</v>
      </c>
      <c r="E216" s="7">
        <v>214</v>
      </c>
      <c r="F216" s="7" t="str">
        <f t="shared" si="11"/>
        <v/>
      </c>
    </row>
    <row r="217" spans="1:6" x14ac:dyDescent="0.25">
      <c r="A217" s="7">
        <f t="shared" si="10"/>
        <v>1</v>
      </c>
      <c r="B217" s="7" t="str">
        <f>CAPTURE_FINAL!S217</f>
        <v/>
      </c>
      <c r="C217" s="7" t="str">
        <f>CAPTURE_FINAL!C217</f>
        <v/>
      </c>
      <c r="D217" s="7">
        <f t="shared" si="9"/>
        <v>0</v>
      </c>
      <c r="E217" s="7">
        <v>215</v>
      </c>
      <c r="F217" s="7" t="str">
        <f t="shared" si="11"/>
        <v/>
      </c>
    </row>
    <row r="218" spans="1:6" x14ac:dyDescent="0.25">
      <c r="A218" s="7">
        <f t="shared" si="10"/>
        <v>1</v>
      </c>
      <c r="B218" s="7" t="str">
        <f>CAPTURE_FINAL!S218</f>
        <v/>
      </c>
      <c r="C218" s="7" t="str">
        <f>CAPTURE_FINAL!C218</f>
        <v/>
      </c>
      <c r="D218" s="7">
        <f t="shared" si="9"/>
        <v>0</v>
      </c>
      <c r="E218" s="7">
        <v>216</v>
      </c>
      <c r="F218" s="7" t="str">
        <f t="shared" si="11"/>
        <v/>
      </c>
    </row>
    <row r="219" spans="1:6" x14ac:dyDescent="0.25">
      <c r="A219" s="7">
        <f t="shared" si="10"/>
        <v>1</v>
      </c>
      <c r="B219" s="7" t="str">
        <f>CAPTURE_FINAL!S219</f>
        <v/>
      </c>
      <c r="C219" s="7" t="str">
        <f>CAPTURE_FINAL!C219</f>
        <v/>
      </c>
      <c r="D219" s="7">
        <f t="shared" si="9"/>
        <v>0</v>
      </c>
      <c r="E219" s="7">
        <v>217</v>
      </c>
      <c r="F219" s="7" t="str">
        <f t="shared" si="11"/>
        <v/>
      </c>
    </row>
    <row r="220" spans="1:6" x14ac:dyDescent="0.25">
      <c r="A220" s="7">
        <f t="shared" si="10"/>
        <v>1</v>
      </c>
      <c r="B220" s="7" t="str">
        <f>CAPTURE_FINAL!S220</f>
        <v/>
      </c>
      <c r="C220" s="7" t="str">
        <f>CAPTURE_FINAL!C220</f>
        <v/>
      </c>
      <c r="D220" s="7">
        <f t="shared" si="9"/>
        <v>0</v>
      </c>
      <c r="E220" s="7">
        <v>218</v>
      </c>
      <c r="F220" s="7" t="str">
        <f t="shared" si="11"/>
        <v/>
      </c>
    </row>
    <row r="221" spans="1:6" x14ac:dyDescent="0.25">
      <c r="A221" s="7">
        <f t="shared" si="10"/>
        <v>1</v>
      </c>
      <c r="B221" s="7" t="str">
        <f>CAPTURE_FINAL!S221</f>
        <v/>
      </c>
      <c r="C221" s="7" t="str">
        <f>CAPTURE_FINAL!C221</f>
        <v/>
      </c>
      <c r="D221" s="7">
        <f t="shared" si="9"/>
        <v>0</v>
      </c>
      <c r="E221" s="7">
        <v>219</v>
      </c>
      <c r="F221" s="7" t="str">
        <f t="shared" si="11"/>
        <v/>
      </c>
    </row>
    <row r="222" spans="1:6" x14ac:dyDescent="0.25">
      <c r="A222" s="7">
        <f t="shared" si="10"/>
        <v>1</v>
      </c>
      <c r="B222" s="7" t="str">
        <f>CAPTURE_FINAL!S222</f>
        <v/>
      </c>
      <c r="C222" s="7" t="str">
        <f>CAPTURE_FINAL!C222</f>
        <v/>
      </c>
      <c r="D222" s="7">
        <f t="shared" ref="D222:D285" si="12">IF(B222="",0,B222)</f>
        <v>0</v>
      </c>
      <c r="E222" s="7">
        <v>220</v>
      </c>
      <c r="F222" s="7" t="str">
        <f t="shared" si="11"/>
        <v/>
      </c>
    </row>
    <row r="223" spans="1:6" x14ac:dyDescent="0.25">
      <c r="A223" s="7">
        <f t="shared" si="10"/>
        <v>1</v>
      </c>
      <c r="B223" s="7" t="str">
        <f>CAPTURE_FINAL!S223</f>
        <v/>
      </c>
      <c r="C223" s="7" t="str">
        <f>CAPTURE_FINAL!C223</f>
        <v/>
      </c>
      <c r="D223" s="7">
        <f t="shared" si="12"/>
        <v>0</v>
      </c>
      <c r="E223" s="7">
        <v>221</v>
      </c>
      <c r="F223" s="7" t="str">
        <f t="shared" si="11"/>
        <v/>
      </c>
    </row>
    <row r="224" spans="1:6" x14ac:dyDescent="0.25">
      <c r="A224" s="7">
        <f t="shared" si="10"/>
        <v>1</v>
      </c>
      <c r="B224" s="7" t="str">
        <f>CAPTURE_FINAL!S224</f>
        <v/>
      </c>
      <c r="C224" s="7" t="str">
        <f>CAPTURE_FINAL!C224</f>
        <v/>
      </c>
      <c r="D224" s="7">
        <f t="shared" si="12"/>
        <v>0</v>
      </c>
      <c r="E224" s="7">
        <v>222</v>
      </c>
      <c r="F224" s="7" t="str">
        <f t="shared" si="11"/>
        <v/>
      </c>
    </row>
    <row r="225" spans="1:6" x14ac:dyDescent="0.25">
      <c r="A225" s="7">
        <f t="shared" si="10"/>
        <v>1</v>
      </c>
      <c r="B225" s="7" t="str">
        <f>CAPTURE_FINAL!S225</f>
        <v/>
      </c>
      <c r="C225" s="7" t="str">
        <f>CAPTURE_FINAL!C225</f>
        <v/>
      </c>
      <c r="D225" s="7">
        <f t="shared" si="12"/>
        <v>0</v>
      </c>
      <c r="E225" s="7">
        <v>223</v>
      </c>
      <c r="F225" s="7" t="str">
        <f t="shared" si="11"/>
        <v/>
      </c>
    </row>
    <row r="226" spans="1:6" x14ac:dyDescent="0.25">
      <c r="A226" s="7">
        <f t="shared" si="10"/>
        <v>1</v>
      </c>
      <c r="B226" s="7" t="str">
        <f>CAPTURE_FINAL!S226</f>
        <v/>
      </c>
      <c r="C226" s="7" t="str">
        <f>CAPTURE_FINAL!C226</f>
        <v/>
      </c>
      <c r="D226" s="7">
        <f t="shared" si="12"/>
        <v>0</v>
      </c>
      <c r="E226" s="7">
        <v>224</v>
      </c>
      <c r="F226" s="7" t="str">
        <f t="shared" si="11"/>
        <v/>
      </c>
    </row>
    <row r="227" spans="1:6" x14ac:dyDescent="0.25">
      <c r="A227" s="7">
        <f t="shared" si="10"/>
        <v>1</v>
      </c>
      <c r="B227" s="7" t="str">
        <f>CAPTURE_FINAL!S227</f>
        <v/>
      </c>
      <c r="C227" s="7" t="str">
        <f>CAPTURE_FINAL!C227</f>
        <v/>
      </c>
      <c r="D227" s="7">
        <f t="shared" si="12"/>
        <v>0</v>
      </c>
      <c r="E227" s="7">
        <v>225</v>
      </c>
      <c r="F227" s="7" t="str">
        <f t="shared" si="11"/>
        <v/>
      </c>
    </row>
    <row r="228" spans="1:6" x14ac:dyDescent="0.25">
      <c r="A228" s="7">
        <f t="shared" si="10"/>
        <v>1</v>
      </c>
      <c r="B228" s="7" t="str">
        <f>CAPTURE_FINAL!S228</f>
        <v/>
      </c>
      <c r="C228" s="7" t="str">
        <f>CAPTURE_FINAL!C228</f>
        <v/>
      </c>
      <c r="D228" s="7">
        <f t="shared" si="12"/>
        <v>0</v>
      </c>
      <c r="E228" s="7">
        <v>226</v>
      </c>
      <c r="F228" s="7" t="str">
        <f t="shared" si="11"/>
        <v/>
      </c>
    </row>
    <row r="229" spans="1:6" x14ac:dyDescent="0.25">
      <c r="A229" s="7">
        <f t="shared" si="10"/>
        <v>1</v>
      </c>
      <c r="B229" s="7" t="str">
        <f>CAPTURE_FINAL!S229</f>
        <v/>
      </c>
      <c r="C229" s="7" t="str">
        <f>CAPTURE_FINAL!C229</f>
        <v/>
      </c>
      <c r="D229" s="7">
        <f t="shared" si="12"/>
        <v>0</v>
      </c>
      <c r="E229" s="7">
        <v>227</v>
      </c>
      <c r="F229" s="7" t="str">
        <f t="shared" si="11"/>
        <v/>
      </c>
    </row>
    <row r="230" spans="1:6" x14ac:dyDescent="0.25">
      <c r="A230" s="7">
        <f t="shared" si="10"/>
        <v>1</v>
      </c>
      <c r="B230" s="7" t="str">
        <f>CAPTURE_FINAL!S230</f>
        <v/>
      </c>
      <c r="C230" s="7" t="str">
        <f>CAPTURE_FINAL!C230</f>
        <v/>
      </c>
      <c r="D230" s="7">
        <f t="shared" si="12"/>
        <v>0</v>
      </c>
      <c r="E230" s="7">
        <v>228</v>
      </c>
      <c r="F230" s="7" t="str">
        <f t="shared" si="11"/>
        <v/>
      </c>
    </row>
    <row r="231" spans="1:6" x14ac:dyDescent="0.25">
      <c r="A231" s="7">
        <f t="shared" si="10"/>
        <v>1</v>
      </c>
      <c r="B231" s="7" t="str">
        <f>CAPTURE_FINAL!S231</f>
        <v/>
      </c>
      <c r="C231" s="7" t="str">
        <f>CAPTURE_FINAL!C231</f>
        <v/>
      </c>
      <c r="D231" s="7">
        <f t="shared" si="12"/>
        <v>0</v>
      </c>
      <c r="E231" s="7">
        <v>229</v>
      </c>
      <c r="F231" s="7" t="str">
        <f t="shared" si="11"/>
        <v/>
      </c>
    </row>
    <row r="232" spans="1:6" x14ac:dyDescent="0.25">
      <c r="A232" s="7">
        <f t="shared" si="10"/>
        <v>1</v>
      </c>
      <c r="B232" s="7" t="str">
        <f>CAPTURE_FINAL!S232</f>
        <v/>
      </c>
      <c r="C232" s="7" t="str">
        <f>CAPTURE_FINAL!C232</f>
        <v/>
      </c>
      <c r="D232" s="7">
        <f t="shared" si="12"/>
        <v>0</v>
      </c>
      <c r="E232" s="7">
        <v>230</v>
      </c>
      <c r="F232" s="7" t="str">
        <f t="shared" si="11"/>
        <v/>
      </c>
    </row>
    <row r="233" spans="1:6" x14ac:dyDescent="0.25">
      <c r="A233" s="7">
        <f t="shared" si="10"/>
        <v>1</v>
      </c>
      <c r="B233" s="7" t="str">
        <f>CAPTURE_FINAL!S233</f>
        <v/>
      </c>
      <c r="C233" s="7" t="str">
        <f>CAPTURE_FINAL!C233</f>
        <v/>
      </c>
      <c r="D233" s="7">
        <f t="shared" si="12"/>
        <v>0</v>
      </c>
      <c r="E233" s="7">
        <v>231</v>
      </c>
      <c r="F233" s="7" t="str">
        <f t="shared" si="11"/>
        <v/>
      </c>
    </row>
    <row r="234" spans="1:6" x14ac:dyDescent="0.25">
      <c r="A234" s="7">
        <f t="shared" si="10"/>
        <v>1</v>
      </c>
      <c r="B234" s="7" t="str">
        <f>CAPTURE_FINAL!S234</f>
        <v/>
      </c>
      <c r="C234" s="7" t="str">
        <f>CAPTURE_FINAL!C234</f>
        <v/>
      </c>
      <c r="D234" s="7">
        <f t="shared" si="12"/>
        <v>0</v>
      </c>
      <c r="E234" s="7">
        <v>232</v>
      </c>
      <c r="F234" s="7" t="str">
        <f t="shared" si="11"/>
        <v/>
      </c>
    </row>
    <row r="235" spans="1:6" x14ac:dyDescent="0.25">
      <c r="A235" s="7">
        <f t="shared" si="10"/>
        <v>1</v>
      </c>
      <c r="B235" s="7" t="str">
        <f>CAPTURE_FINAL!S235</f>
        <v/>
      </c>
      <c r="C235" s="7" t="str">
        <f>CAPTURE_FINAL!C235</f>
        <v/>
      </c>
      <c r="D235" s="7">
        <f t="shared" si="12"/>
        <v>0</v>
      </c>
      <c r="E235" s="7">
        <v>233</v>
      </c>
      <c r="F235" s="7" t="str">
        <f t="shared" si="11"/>
        <v/>
      </c>
    </row>
    <row r="236" spans="1:6" x14ac:dyDescent="0.25">
      <c r="A236" s="7">
        <f t="shared" si="10"/>
        <v>1</v>
      </c>
      <c r="B236" s="7" t="str">
        <f>CAPTURE_FINAL!S236</f>
        <v/>
      </c>
      <c r="C236" s="7" t="str">
        <f>CAPTURE_FINAL!C236</f>
        <v/>
      </c>
      <c r="D236" s="7">
        <f t="shared" si="12"/>
        <v>0</v>
      </c>
      <c r="E236" s="7">
        <v>234</v>
      </c>
      <c r="F236" s="7" t="str">
        <f t="shared" si="11"/>
        <v/>
      </c>
    </row>
    <row r="237" spans="1:6" x14ac:dyDescent="0.25">
      <c r="A237" s="7">
        <f t="shared" si="10"/>
        <v>1</v>
      </c>
      <c r="B237" s="7" t="str">
        <f>CAPTURE_FINAL!S237</f>
        <v/>
      </c>
      <c r="C237" s="7" t="str">
        <f>CAPTURE_FINAL!C237</f>
        <v/>
      </c>
      <c r="D237" s="7">
        <f t="shared" si="12"/>
        <v>0</v>
      </c>
      <c r="E237" s="7">
        <v>235</v>
      </c>
      <c r="F237" s="7" t="str">
        <f t="shared" si="11"/>
        <v/>
      </c>
    </row>
    <row r="238" spans="1:6" x14ac:dyDescent="0.25">
      <c r="A238" s="7">
        <f t="shared" si="10"/>
        <v>1</v>
      </c>
      <c r="B238" s="7" t="str">
        <f>CAPTURE_FINAL!S238</f>
        <v/>
      </c>
      <c r="C238" s="7" t="str">
        <f>CAPTURE_FINAL!C238</f>
        <v/>
      </c>
      <c r="D238" s="7">
        <f t="shared" si="12"/>
        <v>0</v>
      </c>
      <c r="E238" s="7">
        <v>236</v>
      </c>
      <c r="F238" s="7" t="str">
        <f t="shared" si="11"/>
        <v/>
      </c>
    </row>
    <row r="239" spans="1:6" x14ac:dyDescent="0.25">
      <c r="A239" s="7">
        <f t="shared" si="10"/>
        <v>1</v>
      </c>
      <c r="B239" s="7" t="str">
        <f>CAPTURE_FINAL!S239</f>
        <v/>
      </c>
      <c r="C239" s="7" t="str">
        <f>CAPTURE_FINAL!C239</f>
        <v/>
      </c>
      <c r="D239" s="7">
        <f t="shared" si="12"/>
        <v>0</v>
      </c>
      <c r="E239" s="7">
        <v>237</v>
      </c>
      <c r="F239" s="7" t="str">
        <f t="shared" si="11"/>
        <v/>
      </c>
    </row>
    <row r="240" spans="1:6" x14ac:dyDescent="0.25">
      <c r="A240" s="7">
        <f t="shared" si="10"/>
        <v>1</v>
      </c>
      <c r="B240" s="7" t="str">
        <f>CAPTURE_FINAL!S240</f>
        <v/>
      </c>
      <c r="C240" s="7" t="str">
        <f>CAPTURE_FINAL!C240</f>
        <v/>
      </c>
      <c r="D240" s="7">
        <f t="shared" si="12"/>
        <v>0</v>
      </c>
      <c r="E240" s="7">
        <v>238</v>
      </c>
      <c r="F240" s="7" t="str">
        <f t="shared" si="11"/>
        <v/>
      </c>
    </row>
    <row r="241" spans="1:6" x14ac:dyDescent="0.25">
      <c r="A241" s="7">
        <f t="shared" si="10"/>
        <v>1</v>
      </c>
      <c r="B241" s="7" t="str">
        <f>CAPTURE_FINAL!S241</f>
        <v/>
      </c>
      <c r="C241" s="7" t="str">
        <f>CAPTURE_FINAL!C241</f>
        <v/>
      </c>
      <c r="D241" s="7">
        <f t="shared" si="12"/>
        <v>0</v>
      </c>
      <c r="E241" s="7">
        <v>239</v>
      </c>
      <c r="F241" s="7" t="str">
        <f t="shared" si="11"/>
        <v/>
      </c>
    </row>
    <row r="242" spans="1:6" x14ac:dyDescent="0.25">
      <c r="A242" s="7">
        <f t="shared" si="10"/>
        <v>1</v>
      </c>
      <c r="B242" s="7" t="str">
        <f>CAPTURE_FINAL!S242</f>
        <v/>
      </c>
      <c r="C242" s="7" t="str">
        <f>CAPTURE_FINAL!C242</f>
        <v/>
      </c>
      <c r="D242" s="7">
        <f t="shared" si="12"/>
        <v>0</v>
      </c>
      <c r="E242" s="7">
        <v>240</v>
      </c>
      <c r="F242" s="7" t="str">
        <f t="shared" si="11"/>
        <v/>
      </c>
    </row>
    <row r="243" spans="1:6" x14ac:dyDescent="0.25">
      <c r="A243" s="7">
        <f t="shared" si="10"/>
        <v>1</v>
      </c>
      <c r="B243" s="7" t="str">
        <f>CAPTURE_FINAL!S243</f>
        <v/>
      </c>
      <c r="C243" s="7" t="str">
        <f>CAPTURE_FINAL!C243</f>
        <v/>
      </c>
      <c r="D243" s="7">
        <f t="shared" si="12"/>
        <v>0</v>
      </c>
      <c r="E243" s="7">
        <v>241</v>
      </c>
      <c r="F243" s="7" t="str">
        <f t="shared" si="11"/>
        <v/>
      </c>
    </row>
    <row r="244" spans="1:6" x14ac:dyDescent="0.25">
      <c r="A244" s="7">
        <f t="shared" si="10"/>
        <v>1</v>
      </c>
      <c r="B244" s="7" t="str">
        <f>CAPTURE_FINAL!S244</f>
        <v/>
      </c>
      <c r="C244" s="7" t="str">
        <f>CAPTURE_FINAL!C244</f>
        <v/>
      </c>
      <c r="D244" s="7">
        <f t="shared" si="12"/>
        <v>0</v>
      </c>
      <c r="E244" s="7">
        <v>242</v>
      </c>
      <c r="F244" s="7" t="str">
        <f t="shared" si="11"/>
        <v/>
      </c>
    </row>
    <row r="245" spans="1:6" x14ac:dyDescent="0.25">
      <c r="A245" s="7">
        <f t="shared" si="10"/>
        <v>1</v>
      </c>
      <c r="B245" s="7" t="str">
        <f>CAPTURE_FINAL!S245</f>
        <v/>
      </c>
      <c r="C245" s="7" t="str">
        <f>CAPTURE_FINAL!C245</f>
        <v/>
      </c>
      <c r="D245" s="7">
        <f t="shared" si="12"/>
        <v>0</v>
      </c>
      <c r="E245" s="7">
        <v>243</v>
      </c>
      <c r="F245" s="7" t="str">
        <f t="shared" si="11"/>
        <v/>
      </c>
    </row>
    <row r="246" spans="1:6" x14ac:dyDescent="0.25">
      <c r="A246" s="7">
        <f t="shared" si="10"/>
        <v>1</v>
      </c>
      <c r="B246" s="7" t="str">
        <f>CAPTURE_FINAL!S246</f>
        <v/>
      </c>
      <c r="C246" s="7" t="str">
        <f>CAPTURE_FINAL!C246</f>
        <v/>
      </c>
      <c r="D246" s="7">
        <f t="shared" si="12"/>
        <v>0</v>
      </c>
      <c r="E246" s="7">
        <v>244</v>
      </c>
      <c r="F246" s="7" t="str">
        <f t="shared" si="11"/>
        <v/>
      </c>
    </row>
    <row r="247" spans="1:6" x14ac:dyDescent="0.25">
      <c r="A247" s="7">
        <f t="shared" si="10"/>
        <v>1</v>
      </c>
      <c r="B247" s="7" t="str">
        <f>CAPTURE_FINAL!S247</f>
        <v/>
      </c>
      <c r="C247" s="7" t="str">
        <f>CAPTURE_FINAL!C247</f>
        <v/>
      </c>
      <c r="D247" s="7">
        <f t="shared" si="12"/>
        <v>0</v>
      </c>
      <c r="E247" s="7">
        <v>245</v>
      </c>
      <c r="F247" s="7" t="str">
        <f t="shared" si="11"/>
        <v/>
      </c>
    </row>
    <row r="248" spans="1:6" x14ac:dyDescent="0.25">
      <c r="A248" s="7">
        <f t="shared" si="10"/>
        <v>1</v>
      </c>
      <c r="B248" s="7" t="str">
        <f>CAPTURE_FINAL!S248</f>
        <v/>
      </c>
      <c r="C248" s="7" t="str">
        <f>CAPTURE_FINAL!C248</f>
        <v/>
      </c>
      <c r="D248" s="7">
        <f t="shared" si="12"/>
        <v>0</v>
      </c>
      <c r="E248" s="7">
        <v>246</v>
      </c>
      <c r="F248" s="7" t="str">
        <f t="shared" si="11"/>
        <v/>
      </c>
    </row>
    <row r="249" spans="1:6" x14ac:dyDescent="0.25">
      <c r="A249" s="7">
        <f t="shared" si="10"/>
        <v>1</v>
      </c>
      <c r="B249" s="7" t="str">
        <f>CAPTURE_FINAL!S249</f>
        <v/>
      </c>
      <c r="C249" s="7" t="str">
        <f>CAPTURE_FINAL!C249</f>
        <v/>
      </c>
      <c r="D249" s="7">
        <f t="shared" si="12"/>
        <v>0</v>
      </c>
      <c r="E249" s="7">
        <v>247</v>
      </c>
      <c r="F249" s="7" t="str">
        <f t="shared" si="11"/>
        <v/>
      </c>
    </row>
    <row r="250" spans="1:6" x14ac:dyDescent="0.25">
      <c r="A250" s="7">
        <f t="shared" si="10"/>
        <v>1</v>
      </c>
      <c r="B250" s="7" t="str">
        <f>CAPTURE_FINAL!S250</f>
        <v/>
      </c>
      <c r="C250" s="7" t="str">
        <f>CAPTURE_FINAL!C250</f>
        <v/>
      </c>
      <c r="D250" s="7">
        <f t="shared" si="12"/>
        <v>0</v>
      </c>
      <c r="E250" s="7">
        <v>248</v>
      </c>
      <c r="F250" s="7" t="str">
        <f t="shared" si="11"/>
        <v/>
      </c>
    </row>
    <row r="251" spans="1:6" x14ac:dyDescent="0.25">
      <c r="A251" s="7">
        <f t="shared" si="10"/>
        <v>1</v>
      </c>
      <c r="B251" s="7" t="str">
        <f>CAPTURE_FINAL!S251</f>
        <v/>
      </c>
      <c r="C251" s="7" t="str">
        <f>CAPTURE_FINAL!C251</f>
        <v/>
      </c>
      <c r="D251" s="7">
        <f t="shared" si="12"/>
        <v>0</v>
      </c>
      <c r="E251" s="7">
        <v>249</v>
      </c>
      <c r="F251" s="7" t="str">
        <f t="shared" si="11"/>
        <v/>
      </c>
    </row>
    <row r="252" spans="1:6" x14ac:dyDescent="0.25">
      <c r="A252" s="7">
        <f t="shared" si="10"/>
        <v>1</v>
      </c>
      <c r="B252" s="7" t="str">
        <f>CAPTURE_FINAL!S252</f>
        <v/>
      </c>
      <c r="C252" s="7" t="str">
        <f>CAPTURE_FINAL!C252</f>
        <v/>
      </c>
      <c r="D252" s="7">
        <f t="shared" si="12"/>
        <v>0</v>
      </c>
      <c r="E252" s="7">
        <v>250</v>
      </c>
      <c r="F252" s="7" t="str">
        <f t="shared" si="11"/>
        <v/>
      </c>
    </row>
    <row r="253" spans="1:6" x14ac:dyDescent="0.25">
      <c r="A253" s="7">
        <f t="shared" si="10"/>
        <v>1</v>
      </c>
      <c r="B253" s="7" t="str">
        <f>CAPTURE_FINAL!S253</f>
        <v/>
      </c>
      <c r="C253" s="7" t="str">
        <f>CAPTURE_FINAL!C253</f>
        <v/>
      </c>
      <c r="D253" s="7">
        <f t="shared" si="12"/>
        <v>0</v>
      </c>
      <c r="E253" s="7">
        <v>251</v>
      </c>
      <c r="F253" s="7" t="str">
        <f t="shared" si="11"/>
        <v/>
      </c>
    </row>
    <row r="254" spans="1:6" x14ac:dyDescent="0.25">
      <c r="A254" s="7">
        <f t="shared" si="10"/>
        <v>1</v>
      </c>
      <c r="B254" s="7" t="str">
        <f>CAPTURE_FINAL!S254</f>
        <v/>
      </c>
      <c r="C254" s="7" t="str">
        <f>CAPTURE_FINAL!C254</f>
        <v/>
      </c>
      <c r="D254" s="7">
        <f t="shared" si="12"/>
        <v>0</v>
      </c>
      <c r="E254" s="7">
        <v>252</v>
      </c>
      <c r="F254" s="7" t="str">
        <f t="shared" si="11"/>
        <v/>
      </c>
    </row>
    <row r="255" spans="1:6" x14ac:dyDescent="0.25">
      <c r="A255" s="7">
        <f t="shared" si="10"/>
        <v>1</v>
      </c>
      <c r="B255" s="7" t="str">
        <f>CAPTURE_FINAL!S255</f>
        <v/>
      </c>
      <c r="C255" s="7" t="str">
        <f>CAPTURE_FINAL!C255</f>
        <v/>
      </c>
      <c r="D255" s="7">
        <f t="shared" si="12"/>
        <v>0</v>
      </c>
      <c r="E255" s="7">
        <v>253</v>
      </c>
      <c r="F255" s="7" t="str">
        <f t="shared" si="11"/>
        <v/>
      </c>
    </row>
    <row r="256" spans="1:6" x14ac:dyDescent="0.25">
      <c r="A256" s="7">
        <f t="shared" si="10"/>
        <v>1</v>
      </c>
      <c r="B256" s="7" t="str">
        <f>CAPTURE_FINAL!S256</f>
        <v/>
      </c>
      <c r="C256" s="7" t="str">
        <f>CAPTURE_FINAL!C256</f>
        <v/>
      </c>
      <c r="D256" s="7">
        <f t="shared" si="12"/>
        <v>0</v>
      </c>
      <c r="E256" s="7">
        <v>254</v>
      </c>
      <c r="F256" s="7" t="str">
        <f t="shared" si="11"/>
        <v/>
      </c>
    </row>
    <row r="257" spans="1:6" x14ac:dyDescent="0.25">
      <c r="A257" s="7">
        <f t="shared" si="10"/>
        <v>1</v>
      </c>
      <c r="B257" s="7" t="str">
        <f>CAPTURE_FINAL!S257</f>
        <v/>
      </c>
      <c r="C257" s="7" t="str">
        <f>CAPTURE_FINAL!C257</f>
        <v/>
      </c>
      <c r="D257" s="7">
        <f t="shared" si="12"/>
        <v>0</v>
      </c>
      <c r="E257" s="7">
        <v>255</v>
      </c>
      <c r="F257" s="7" t="str">
        <f t="shared" si="11"/>
        <v/>
      </c>
    </row>
    <row r="258" spans="1:6" x14ac:dyDescent="0.25">
      <c r="A258" s="7">
        <f t="shared" si="10"/>
        <v>1</v>
      </c>
      <c r="B258" s="7" t="str">
        <f>CAPTURE_FINAL!S258</f>
        <v/>
      </c>
      <c r="C258" s="7" t="str">
        <f>CAPTURE_FINAL!C258</f>
        <v/>
      </c>
      <c r="D258" s="7">
        <f t="shared" si="12"/>
        <v>0</v>
      </c>
      <c r="E258" s="7">
        <v>256</v>
      </c>
      <c r="F258" s="7" t="str">
        <f t="shared" si="11"/>
        <v/>
      </c>
    </row>
    <row r="259" spans="1:6" x14ac:dyDescent="0.25">
      <c r="A259" s="7">
        <f t="shared" si="10"/>
        <v>1</v>
      </c>
      <c r="B259" s="7" t="str">
        <f>CAPTURE_FINAL!S259</f>
        <v/>
      </c>
      <c r="C259" s="7" t="str">
        <f>CAPTURE_FINAL!C259</f>
        <v/>
      </c>
      <c r="D259" s="7">
        <f t="shared" si="12"/>
        <v>0</v>
      </c>
      <c r="E259" s="7">
        <v>257</v>
      </c>
      <c r="F259" s="7" t="str">
        <f t="shared" si="11"/>
        <v/>
      </c>
    </row>
    <row r="260" spans="1:6" x14ac:dyDescent="0.25">
      <c r="A260" s="7">
        <f t="shared" ref="A260:A323" si="13">RANK(D260,$D$3:$D$501,)</f>
        <v>1</v>
      </c>
      <c r="B260" s="7" t="str">
        <f>CAPTURE_FINAL!S260</f>
        <v/>
      </c>
      <c r="C260" s="7" t="str">
        <f>CAPTURE_FINAL!C260</f>
        <v/>
      </c>
      <c r="D260" s="7">
        <f t="shared" si="12"/>
        <v>0</v>
      </c>
      <c r="E260" s="7">
        <v>258</v>
      </c>
      <c r="F260" s="7" t="str">
        <f t="shared" ref="F260:F323" si="14">IFERROR(VLOOKUP(E260,A259:C758,3,FALSE),"")</f>
        <v/>
      </c>
    </row>
    <row r="261" spans="1:6" x14ac:dyDescent="0.25">
      <c r="A261" s="7">
        <f t="shared" si="13"/>
        <v>1</v>
      </c>
      <c r="B261" s="7" t="str">
        <f>CAPTURE_FINAL!S261</f>
        <v/>
      </c>
      <c r="C261" s="7" t="str">
        <f>CAPTURE_FINAL!C261</f>
        <v/>
      </c>
      <c r="D261" s="7">
        <f t="shared" si="12"/>
        <v>0</v>
      </c>
      <c r="E261" s="7">
        <v>259</v>
      </c>
      <c r="F261" s="7" t="str">
        <f t="shared" si="14"/>
        <v/>
      </c>
    </row>
    <row r="262" spans="1:6" x14ac:dyDescent="0.25">
      <c r="A262" s="7">
        <f t="shared" si="13"/>
        <v>1</v>
      </c>
      <c r="B262" s="7" t="str">
        <f>CAPTURE_FINAL!S262</f>
        <v/>
      </c>
      <c r="C262" s="7" t="str">
        <f>CAPTURE_FINAL!C262</f>
        <v/>
      </c>
      <c r="D262" s="7">
        <f t="shared" si="12"/>
        <v>0</v>
      </c>
      <c r="E262" s="7">
        <v>260</v>
      </c>
      <c r="F262" s="7" t="str">
        <f t="shared" si="14"/>
        <v/>
      </c>
    </row>
    <row r="263" spans="1:6" x14ac:dyDescent="0.25">
      <c r="A263" s="7">
        <f t="shared" si="13"/>
        <v>1</v>
      </c>
      <c r="B263" s="7" t="str">
        <f>CAPTURE_FINAL!S263</f>
        <v/>
      </c>
      <c r="C263" s="7" t="str">
        <f>CAPTURE_FINAL!C263</f>
        <v/>
      </c>
      <c r="D263" s="7">
        <f t="shared" si="12"/>
        <v>0</v>
      </c>
      <c r="E263" s="7">
        <v>261</v>
      </c>
      <c r="F263" s="7" t="str">
        <f t="shared" si="14"/>
        <v/>
      </c>
    </row>
    <row r="264" spans="1:6" x14ac:dyDescent="0.25">
      <c r="A264" s="7">
        <f t="shared" si="13"/>
        <v>1</v>
      </c>
      <c r="B264" s="7" t="str">
        <f>CAPTURE_FINAL!S264</f>
        <v/>
      </c>
      <c r="C264" s="7" t="str">
        <f>CAPTURE_FINAL!C264</f>
        <v/>
      </c>
      <c r="D264" s="7">
        <f t="shared" si="12"/>
        <v>0</v>
      </c>
      <c r="E264" s="7">
        <v>262</v>
      </c>
      <c r="F264" s="7" t="str">
        <f t="shared" si="14"/>
        <v/>
      </c>
    </row>
    <row r="265" spans="1:6" x14ac:dyDescent="0.25">
      <c r="A265" s="7">
        <f t="shared" si="13"/>
        <v>1</v>
      </c>
      <c r="B265" s="7" t="str">
        <f>CAPTURE_FINAL!S265</f>
        <v/>
      </c>
      <c r="C265" s="7" t="str">
        <f>CAPTURE_FINAL!C265</f>
        <v/>
      </c>
      <c r="D265" s="7">
        <f t="shared" si="12"/>
        <v>0</v>
      </c>
      <c r="E265" s="7">
        <v>263</v>
      </c>
      <c r="F265" s="7" t="str">
        <f t="shared" si="14"/>
        <v/>
      </c>
    </row>
    <row r="266" spans="1:6" x14ac:dyDescent="0.25">
      <c r="A266" s="7">
        <f t="shared" si="13"/>
        <v>1</v>
      </c>
      <c r="B266" s="7" t="str">
        <f>CAPTURE_FINAL!S266</f>
        <v/>
      </c>
      <c r="C266" s="7" t="str">
        <f>CAPTURE_FINAL!C266</f>
        <v/>
      </c>
      <c r="D266" s="7">
        <f t="shared" si="12"/>
        <v>0</v>
      </c>
      <c r="E266" s="7">
        <v>264</v>
      </c>
      <c r="F266" s="7" t="str">
        <f t="shared" si="14"/>
        <v/>
      </c>
    </row>
    <row r="267" spans="1:6" x14ac:dyDescent="0.25">
      <c r="A267" s="7">
        <f t="shared" si="13"/>
        <v>1</v>
      </c>
      <c r="B267" s="7" t="str">
        <f>CAPTURE_FINAL!S267</f>
        <v/>
      </c>
      <c r="C267" s="7" t="str">
        <f>CAPTURE_FINAL!C267</f>
        <v/>
      </c>
      <c r="D267" s="7">
        <f t="shared" si="12"/>
        <v>0</v>
      </c>
      <c r="E267" s="7">
        <v>265</v>
      </c>
      <c r="F267" s="7" t="str">
        <f t="shared" si="14"/>
        <v/>
      </c>
    </row>
    <row r="268" spans="1:6" x14ac:dyDescent="0.25">
      <c r="A268" s="7">
        <f t="shared" si="13"/>
        <v>1</v>
      </c>
      <c r="B268" s="7" t="str">
        <f>CAPTURE_FINAL!S268</f>
        <v/>
      </c>
      <c r="C268" s="7" t="str">
        <f>CAPTURE_FINAL!C268</f>
        <v/>
      </c>
      <c r="D268" s="7">
        <f t="shared" si="12"/>
        <v>0</v>
      </c>
      <c r="E268" s="7">
        <v>266</v>
      </c>
      <c r="F268" s="7" t="str">
        <f t="shared" si="14"/>
        <v/>
      </c>
    </row>
    <row r="269" spans="1:6" x14ac:dyDescent="0.25">
      <c r="A269" s="7">
        <f t="shared" si="13"/>
        <v>1</v>
      </c>
      <c r="B269" s="7" t="str">
        <f>CAPTURE_FINAL!S269</f>
        <v/>
      </c>
      <c r="C269" s="7" t="str">
        <f>CAPTURE_FINAL!C269</f>
        <v/>
      </c>
      <c r="D269" s="7">
        <f t="shared" si="12"/>
        <v>0</v>
      </c>
      <c r="E269" s="7">
        <v>267</v>
      </c>
      <c r="F269" s="7" t="str">
        <f t="shared" si="14"/>
        <v/>
      </c>
    </row>
    <row r="270" spans="1:6" x14ac:dyDescent="0.25">
      <c r="A270" s="7">
        <f t="shared" si="13"/>
        <v>1</v>
      </c>
      <c r="B270" s="7" t="str">
        <f>CAPTURE_FINAL!S270</f>
        <v/>
      </c>
      <c r="C270" s="7" t="str">
        <f>CAPTURE_FINAL!C270</f>
        <v/>
      </c>
      <c r="D270" s="7">
        <f t="shared" si="12"/>
        <v>0</v>
      </c>
      <c r="E270" s="7">
        <v>268</v>
      </c>
      <c r="F270" s="7" t="str">
        <f t="shared" si="14"/>
        <v/>
      </c>
    </row>
    <row r="271" spans="1:6" x14ac:dyDescent="0.25">
      <c r="A271" s="7">
        <f t="shared" si="13"/>
        <v>1</v>
      </c>
      <c r="B271" s="7" t="str">
        <f>CAPTURE_FINAL!S271</f>
        <v/>
      </c>
      <c r="C271" s="7" t="str">
        <f>CAPTURE_FINAL!C271</f>
        <v/>
      </c>
      <c r="D271" s="7">
        <f t="shared" si="12"/>
        <v>0</v>
      </c>
      <c r="E271" s="7">
        <v>269</v>
      </c>
      <c r="F271" s="7" t="str">
        <f t="shared" si="14"/>
        <v/>
      </c>
    </row>
    <row r="272" spans="1:6" x14ac:dyDescent="0.25">
      <c r="A272" s="7">
        <f t="shared" si="13"/>
        <v>1</v>
      </c>
      <c r="B272" s="7" t="str">
        <f>CAPTURE_FINAL!S272</f>
        <v/>
      </c>
      <c r="C272" s="7" t="str">
        <f>CAPTURE_FINAL!C272</f>
        <v/>
      </c>
      <c r="D272" s="7">
        <f t="shared" si="12"/>
        <v>0</v>
      </c>
      <c r="E272" s="7">
        <v>270</v>
      </c>
      <c r="F272" s="7" t="str">
        <f t="shared" si="14"/>
        <v/>
      </c>
    </row>
    <row r="273" spans="1:6" x14ac:dyDescent="0.25">
      <c r="A273" s="7">
        <f t="shared" si="13"/>
        <v>1</v>
      </c>
      <c r="B273" s="7" t="str">
        <f>CAPTURE_FINAL!S273</f>
        <v/>
      </c>
      <c r="C273" s="7" t="str">
        <f>CAPTURE_FINAL!C273</f>
        <v/>
      </c>
      <c r="D273" s="7">
        <f t="shared" si="12"/>
        <v>0</v>
      </c>
      <c r="E273" s="7">
        <v>271</v>
      </c>
      <c r="F273" s="7" t="str">
        <f t="shared" si="14"/>
        <v/>
      </c>
    </row>
    <row r="274" spans="1:6" x14ac:dyDescent="0.25">
      <c r="A274" s="7">
        <f t="shared" si="13"/>
        <v>1</v>
      </c>
      <c r="B274" s="7" t="str">
        <f>CAPTURE_FINAL!S274</f>
        <v/>
      </c>
      <c r="C274" s="7" t="str">
        <f>CAPTURE_FINAL!C274</f>
        <v/>
      </c>
      <c r="D274" s="7">
        <f t="shared" si="12"/>
        <v>0</v>
      </c>
      <c r="E274" s="7">
        <v>272</v>
      </c>
      <c r="F274" s="7" t="str">
        <f t="shared" si="14"/>
        <v/>
      </c>
    </row>
    <row r="275" spans="1:6" x14ac:dyDescent="0.25">
      <c r="A275" s="7">
        <f t="shared" si="13"/>
        <v>1</v>
      </c>
      <c r="B275" s="7" t="str">
        <f>CAPTURE_FINAL!S275</f>
        <v/>
      </c>
      <c r="C275" s="7" t="str">
        <f>CAPTURE_FINAL!C275</f>
        <v/>
      </c>
      <c r="D275" s="7">
        <f t="shared" si="12"/>
        <v>0</v>
      </c>
      <c r="E275" s="7">
        <v>273</v>
      </c>
      <c r="F275" s="7" t="str">
        <f t="shared" si="14"/>
        <v/>
      </c>
    </row>
    <row r="276" spans="1:6" x14ac:dyDescent="0.25">
      <c r="A276" s="7">
        <f t="shared" si="13"/>
        <v>1</v>
      </c>
      <c r="B276" s="7" t="str">
        <f>CAPTURE_FINAL!S276</f>
        <v/>
      </c>
      <c r="C276" s="7" t="str">
        <f>CAPTURE_FINAL!C276</f>
        <v/>
      </c>
      <c r="D276" s="7">
        <f t="shared" si="12"/>
        <v>0</v>
      </c>
      <c r="E276" s="7">
        <v>274</v>
      </c>
      <c r="F276" s="7" t="str">
        <f t="shared" si="14"/>
        <v/>
      </c>
    </row>
    <row r="277" spans="1:6" x14ac:dyDescent="0.25">
      <c r="A277" s="7">
        <f t="shared" si="13"/>
        <v>1</v>
      </c>
      <c r="B277" s="7" t="str">
        <f>CAPTURE_FINAL!S277</f>
        <v/>
      </c>
      <c r="C277" s="7" t="str">
        <f>CAPTURE_FINAL!C277</f>
        <v/>
      </c>
      <c r="D277" s="7">
        <f t="shared" si="12"/>
        <v>0</v>
      </c>
      <c r="E277" s="7">
        <v>275</v>
      </c>
      <c r="F277" s="7" t="str">
        <f t="shared" si="14"/>
        <v/>
      </c>
    </row>
    <row r="278" spans="1:6" x14ac:dyDescent="0.25">
      <c r="A278" s="7">
        <f t="shared" si="13"/>
        <v>1</v>
      </c>
      <c r="B278" s="7" t="str">
        <f>CAPTURE_FINAL!S278</f>
        <v/>
      </c>
      <c r="C278" s="7" t="str">
        <f>CAPTURE_FINAL!C278</f>
        <v/>
      </c>
      <c r="D278" s="7">
        <f t="shared" si="12"/>
        <v>0</v>
      </c>
      <c r="E278" s="7">
        <v>276</v>
      </c>
      <c r="F278" s="7" t="str">
        <f t="shared" si="14"/>
        <v/>
      </c>
    </row>
    <row r="279" spans="1:6" x14ac:dyDescent="0.25">
      <c r="A279" s="7">
        <f t="shared" si="13"/>
        <v>1</v>
      </c>
      <c r="B279" s="7" t="str">
        <f>CAPTURE_FINAL!S279</f>
        <v/>
      </c>
      <c r="C279" s="7" t="str">
        <f>CAPTURE_FINAL!C279</f>
        <v/>
      </c>
      <c r="D279" s="7">
        <f t="shared" si="12"/>
        <v>0</v>
      </c>
      <c r="E279" s="7">
        <v>277</v>
      </c>
      <c r="F279" s="7" t="str">
        <f t="shared" si="14"/>
        <v/>
      </c>
    </row>
    <row r="280" spans="1:6" x14ac:dyDescent="0.25">
      <c r="A280" s="7">
        <f t="shared" si="13"/>
        <v>1</v>
      </c>
      <c r="B280" s="7" t="str">
        <f>CAPTURE_FINAL!S280</f>
        <v/>
      </c>
      <c r="C280" s="7" t="str">
        <f>CAPTURE_FINAL!C280</f>
        <v/>
      </c>
      <c r="D280" s="7">
        <f t="shared" si="12"/>
        <v>0</v>
      </c>
      <c r="E280" s="7">
        <v>278</v>
      </c>
      <c r="F280" s="7" t="str">
        <f t="shared" si="14"/>
        <v/>
      </c>
    </row>
    <row r="281" spans="1:6" x14ac:dyDescent="0.25">
      <c r="A281" s="7">
        <f t="shared" si="13"/>
        <v>1</v>
      </c>
      <c r="B281" s="7" t="str">
        <f>CAPTURE_FINAL!S281</f>
        <v/>
      </c>
      <c r="C281" s="7" t="str">
        <f>CAPTURE_FINAL!C281</f>
        <v/>
      </c>
      <c r="D281" s="7">
        <f t="shared" si="12"/>
        <v>0</v>
      </c>
      <c r="E281" s="7">
        <v>279</v>
      </c>
      <c r="F281" s="7" t="str">
        <f t="shared" si="14"/>
        <v/>
      </c>
    </row>
    <row r="282" spans="1:6" x14ac:dyDescent="0.25">
      <c r="A282" s="7">
        <f t="shared" si="13"/>
        <v>1</v>
      </c>
      <c r="B282" s="7" t="str">
        <f>CAPTURE_FINAL!S282</f>
        <v/>
      </c>
      <c r="C282" s="7" t="str">
        <f>CAPTURE_FINAL!C282</f>
        <v/>
      </c>
      <c r="D282" s="7">
        <f t="shared" si="12"/>
        <v>0</v>
      </c>
      <c r="E282" s="7">
        <v>280</v>
      </c>
      <c r="F282" s="7" t="str">
        <f t="shared" si="14"/>
        <v/>
      </c>
    </row>
    <row r="283" spans="1:6" x14ac:dyDescent="0.25">
      <c r="A283" s="7">
        <f t="shared" si="13"/>
        <v>1</v>
      </c>
      <c r="B283" s="7" t="str">
        <f>CAPTURE_FINAL!S283</f>
        <v/>
      </c>
      <c r="C283" s="7" t="str">
        <f>CAPTURE_FINAL!C283</f>
        <v/>
      </c>
      <c r="D283" s="7">
        <f t="shared" si="12"/>
        <v>0</v>
      </c>
      <c r="E283" s="7">
        <v>281</v>
      </c>
      <c r="F283" s="7" t="str">
        <f t="shared" si="14"/>
        <v/>
      </c>
    </row>
    <row r="284" spans="1:6" x14ac:dyDescent="0.25">
      <c r="A284" s="7">
        <f t="shared" si="13"/>
        <v>1</v>
      </c>
      <c r="B284" s="7" t="str">
        <f>CAPTURE_FINAL!S284</f>
        <v/>
      </c>
      <c r="C284" s="7" t="str">
        <f>CAPTURE_FINAL!C284</f>
        <v/>
      </c>
      <c r="D284" s="7">
        <f t="shared" si="12"/>
        <v>0</v>
      </c>
      <c r="E284" s="7">
        <v>282</v>
      </c>
      <c r="F284" s="7" t="str">
        <f t="shared" si="14"/>
        <v/>
      </c>
    </row>
    <row r="285" spans="1:6" x14ac:dyDescent="0.25">
      <c r="A285" s="7">
        <f t="shared" si="13"/>
        <v>1</v>
      </c>
      <c r="B285" s="7" t="str">
        <f>CAPTURE_FINAL!S285</f>
        <v/>
      </c>
      <c r="C285" s="7" t="str">
        <f>CAPTURE_FINAL!C285</f>
        <v/>
      </c>
      <c r="D285" s="7">
        <f t="shared" si="12"/>
        <v>0</v>
      </c>
      <c r="E285" s="7">
        <v>283</v>
      </c>
      <c r="F285" s="7" t="str">
        <f t="shared" si="14"/>
        <v/>
      </c>
    </row>
    <row r="286" spans="1:6" x14ac:dyDescent="0.25">
      <c r="A286" s="7">
        <f t="shared" si="13"/>
        <v>1</v>
      </c>
      <c r="B286" s="7" t="str">
        <f>CAPTURE_FINAL!S286</f>
        <v/>
      </c>
      <c r="C286" s="7" t="str">
        <f>CAPTURE_FINAL!C286</f>
        <v/>
      </c>
      <c r="D286" s="7">
        <f t="shared" ref="D286:D349" si="15">IF(B286="",0,B286)</f>
        <v>0</v>
      </c>
      <c r="E286" s="7">
        <v>284</v>
      </c>
      <c r="F286" s="7" t="str">
        <f t="shared" si="14"/>
        <v/>
      </c>
    </row>
    <row r="287" spans="1:6" x14ac:dyDescent="0.25">
      <c r="A287" s="7">
        <f t="shared" si="13"/>
        <v>1</v>
      </c>
      <c r="B287" s="7" t="str">
        <f>CAPTURE_FINAL!S287</f>
        <v/>
      </c>
      <c r="C287" s="7" t="str">
        <f>CAPTURE_FINAL!C287</f>
        <v/>
      </c>
      <c r="D287" s="7">
        <f t="shared" si="15"/>
        <v>0</v>
      </c>
      <c r="E287" s="7">
        <v>285</v>
      </c>
      <c r="F287" s="7" t="str">
        <f t="shared" si="14"/>
        <v/>
      </c>
    </row>
    <row r="288" spans="1:6" x14ac:dyDescent="0.25">
      <c r="A288" s="7">
        <f t="shared" si="13"/>
        <v>1</v>
      </c>
      <c r="B288" s="7" t="str">
        <f>CAPTURE_FINAL!S288</f>
        <v/>
      </c>
      <c r="C288" s="7" t="str">
        <f>CAPTURE_FINAL!C288</f>
        <v/>
      </c>
      <c r="D288" s="7">
        <f t="shared" si="15"/>
        <v>0</v>
      </c>
      <c r="E288" s="7">
        <v>286</v>
      </c>
      <c r="F288" s="7" t="str">
        <f t="shared" si="14"/>
        <v/>
      </c>
    </row>
    <row r="289" spans="1:6" x14ac:dyDescent="0.25">
      <c r="A289" s="7">
        <f t="shared" si="13"/>
        <v>1</v>
      </c>
      <c r="B289" s="7" t="str">
        <f>CAPTURE_FINAL!S289</f>
        <v/>
      </c>
      <c r="C289" s="7" t="str">
        <f>CAPTURE_FINAL!C289</f>
        <v/>
      </c>
      <c r="D289" s="7">
        <f t="shared" si="15"/>
        <v>0</v>
      </c>
      <c r="E289" s="7">
        <v>287</v>
      </c>
      <c r="F289" s="7" t="str">
        <f t="shared" si="14"/>
        <v/>
      </c>
    </row>
    <row r="290" spans="1:6" x14ac:dyDescent="0.25">
      <c r="A290" s="7">
        <f t="shared" si="13"/>
        <v>1</v>
      </c>
      <c r="B290" s="7" t="str">
        <f>CAPTURE_FINAL!S290</f>
        <v/>
      </c>
      <c r="C290" s="7" t="str">
        <f>CAPTURE_FINAL!C290</f>
        <v/>
      </c>
      <c r="D290" s="7">
        <f t="shared" si="15"/>
        <v>0</v>
      </c>
      <c r="E290" s="7">
        <v>288</v>
      </c>
      <c r="F290" s="7" t="str">
        <f t="shared" si="14"/>
        <v/>
      </c>
    </row>
    <row r="291" spans="1:6" x14ac:dyDescent="0.25">
      <c r="A291" s="7">
        <f t="shared" si="13"/>
        <v>1</v>
      </c>
      <c r="B291" s="7" t="str">
        <f>CAPTURE_FINAL!S291</f>
        <v/>
      </c>
      <c r="C291" s="7" t="str">
        <f>CAPTURE_FINAL!C291</f>
        <v/>
      </c>
      <c r="D291" s="7">
        <f t="shared" si="15"/>
        <v>0</v>
      </c>
      <c r="E291" s="7">
        <v>289</v>
      </c>
      <c r="F291" s="7" t="str">
        <f t="shared" si="14"/>
        <v/>
      </c>
    </row>
    <row r="292" spans="1:6" x14ac:dyDescent="0.25">
      <c r="A292" s="7">
        <f t="shared" si="13"/>
        <v>1</v>
      </c>
      <c r="B292" s="7" t="str">
        <f>CAPTURE_FINAL!S292</f>
        <v/>
      </c>
      <c r="C292" s="7" t="str">
        <f>CAPTURE_FINAL!C292</f>
        <v/>
      </c>
      <c r="D292" s="7">
        <f t="shared" si="15"/>
        <v>0</v>
      </c>
      <c r="E292" s="7">
        <v>290</v>
      </c>
      <c r="F292" s="7" t="str">
        <f t="shared" si="14"/>
        <v/>
      </c>
    </row>
    <row r="293" spans="1:6" x14ac:dyDescent="0.25">
      <c r="A293" s="7">
        <f t="shared" si="13"/>
        <v>1</v>
      </c>
      <c r="B293" s="7" t="str">
        <f>CAPTURE_FINAL!S293</f>
        <v/>
      </c>
      <c r="C293" s="7" t="str">
        <f>CAPTURE_FINAL!C293</f>
        <v/>
      </c>
      <c r="D293" s="7">
        <f t="shared" si="15"/>
        <v>0</v>
      </c>
      <c r="E293" s="7">
        <v>291</v>
      </c>
      <c r="F293" s="7" t="str">
        <f t="shared" si="14"/>
        <v/>
      </c>
    </row>
    <row r="294" spans="1:6" x14ac:dyDescent="0.25">
      <c r="A294" s="7">
        <f t="shared" si="13"/>
        <v>1</v>
      </c>
      <c r="B294" s="7" t="str">
        <f>CAPTURE_FINAL!S294</f>
        <v/>
      </c>
      <c r="C294" s="7" t="str">
        <f>CAPTURE_FINAL!C294</f>
        <v/>
      </c>
      <c r="D294" s="7">
        <f t="shared" si="15"/>
        <v>0</v>
      </c>
      <c r="E294" s="7">
        <v>292</v>
      </c>
      <c r="F294" s="7" t="str">
        <f t="shared" si="14"/>
        <v/>
      </c>
    </row>
    <row r="295" spans="1:6" x14ac:dyDescent="0.25">
      <c r="A295" s="7">
        <f t="shared" si="13"/>
        <v>1</v>
      </c>
      <c r="B295" s="7" t="str">
        <f>CAPTURE_FINAL!S295</f>
        <v/>
      </c>
      <c r="C295" s="7" t="str">
        <f>CAPTURE_FINAL!C295</f>
        <v/>
      </c>
      <c r="D295" s="7">
        <f t="shared" si="15"/>
        <v>0</v>
      </c>
      <c r="E295" s="7">
        <v>293</v>
      </c>
      <c r="F295" s="7" t="str">
        <f t="shared" si="14"/>
        <v/>
      </c>
    </row>
    <row r="296" spans="1:6" x14ac:dyDescent="0.25">
      <c r="A296" s="7">
        <f t="shared" si="13"/>
        <v>1</v>
      </c>
      <c r="B296" s="7" t="str">
        <f>CAPTURE_FINAL!S296</f>
        <v/>
      </c>
      <c r="C296" s="7" t="str">
        <f>CAPTURE_FINAL!C296</f>
        <v/>
      </c>
      <c r="D296" s="7">
        <f t="shared" si="15"/>
        <v>0</v>
      </c>
      <c r="E296" s="7">
        <v>294</v>
      </c>
      <c r="F296" s="7" t="str">
        <f t="shared" si="14"/>
        <v/>
      </c>
    </row>
    <row r="297" spans="1:6" x14ac:dyDescent="0.25">
      <c r="A297" s="7">
        <f t="shared" si="13"/>
        <v>1</v>
      </c>
      <c r="B297" s="7" t="str">
        <f>CAPTURE_FINAL!S297</f>
        <v/>
      </c>
      <c r="C297" s="7" t="str">
        <f>CAPTURE_FINAL!C297</f>
        <v/>
      </c>
      <c r="D297" s="7">
        <f t="shared" si="15"/>
        <v>0</v>
      </c>
      <c r="E297" s="7">
        <v>295</v>
      </c>
      <c r="F297" s="7" t="str">
        <f t="shared" si="14"/>
        <v/>
      </c>
    </row>
    <row r="298" spans="1:6" x14ac:dyDescent="0.25">
      <c r="A298" s="7">
        <f t="shared" si="13"/>
        <v>1</v>
      </c>
      <c r="B298" s="7" t="str">
        <f>CAPTURE_FINAL!S298</f>
        <v/>
      </c>
      <c r="C298" s="7" t="str">
        <f>CAPTURE_FINAL!C298</f>
        <v/>
      </c>
      <c r="D298" s="7">
        <f t="shared" si="15"/>
        <v>0</v>
      </c>
      <c r="E298" s="7">
        <v>296</v>
      </c>
      <c r="F298" s="7" t="str">
        <f t="shared" si="14"/>
        <v/>
      </c>
    </row>
    <row r="299" spans="1:6" x14ac:dyDescent="0.25">
      <c r="A299" s="7">
        <f t="shared" si="13"/>
        <v>1</v>
      </c>
      <c r="B299" s="7" t="str">
        <f>CAPTURE_FINAL!S299</f>
        <v/>
      </c>
      <c r="C299" s="7" t="str">
        <f>CAPTURE_FINAL!C299</f>
        <v/>
      </c>
      <c r="D299" s="7">
        <f t="shared" si="15"/>
        <v>0</v>
      </c>
      <c r="E299" s="7">
        <v>297</v>
      </c>
      <c r="F299" s="7" t="str">
        <f t="shared" si="14"/>
        <v/>
      </c>
    </row>
    <row r="300" spans="1:6" x14ac:dyDescent="0.25">
      <c r="A300" s="7">
        <f t="shared" si="13"/>
        <v>1</v>
      </c>
      <c r="B300" s="7" t="str">
        <f>CAPTURE_FINAL!S300</f>
        <v/>
      </c>
      <c r="C300" s="7" t="str">
        <f>CAPTURE_FINAL!C300</f>
        <v/>
      </c>
      <c r="D300" s="7">
        <f t="shared" si="15"/>
        <v>0</v>
      </c>
      <c r="E300" s="7">
        <v>298</v>
      </c>
      <c r="F300" s="7" t="str">
        <f t="shared" si="14"/>
        <v/>
      </c>
    </row>
    <row r="301" spans="1:6" x14ac:dyDescent="0.25">
      <c r="A301" s="7">
        <f t="shared" si="13"/>
        <v>1</v>
      </c>
      <c r="B301" s="7" t="str">
        <f>CAPTURE_FINAL!S301</f>
        <v/>
      </c>
      <c r="C301" s="7" t="str">
        <f>CAPTURE_FINAL!C301</f>
        <v/>
      </c>
      <c r="D301" s="7">
        <f t="shared" si="15"/>
        <v>0</v>
      </c>
      <c r="E301" s="7">
        <v>299</v>
      </c>
      <c r="F301" s="7" t="str">
        <f t="shared" si="14"/>
        <v/>
      </c>
    </row>
    <row r="302" spans="1:6" x14ac:dyDescent="0.25">
      <c r="A302" s="7">
        <f t="shared" si="13"/>
        <v>1</v>
      </c>
      <c r="B302" s="7" t="str">
        <f>CAPTURE_FINAL!S302</f>
        <v/>
      </c>
      <c r="C302" s="7" t="str">
        <f>CAPTURE_FINAL!C302</f>
        <v/>
      </c>
      <c r="D302" s="7">
        <f t="shared" si="15"/>
        <v>0</v>
      </c>
      <c r="E302" s="7">
        <v>300</v>
      </c>
      <c r="F302" s="7" t="str">
        <f t="shared" si="14"/>
        <v/>
      </c>
    </row>
    <row r="303" spans="1:6" x14ac:dyDescent="0.25">
      <c r="A303" s="7">
        <f t="shared" si="13"/>
        <v>1</v>
      </c>
      <c r="B303" s="7" t="str">
        <f>CAPTURE_FINAL!S303</f>
        <v/>
      </c>
      <c r="C303" s="7" t="str">
        <f>CAPTURE_FINAL!C303</f>
        <v/>
      </c>
      <c r="D303" s="7">
        <f t="shared" si="15"/>
        <v>0</v>
      </c>
      <c r="E303" s="7">
        <v>301</v>
      </c>
      <c r="F303" s="7" t="str">
        <f t="shared" si="14"/>
        <v/>
      </c>
    </row>
    <row r="304" spans="1:6" x14ac:dyDescent="0.25">
      <c r="A304" s="7">
        <f t="shared" si="13"/>
        <v>1</v>
      </c>
      <c r="B304" s="7" t="str">
        <f>CAPTURE_FINAL!S304</f>
        <v/>
      </c>
      <c r="C304" s="7" t="str">
        <f>CAPTURE_FINAL!C304</f>
        <v/>
      </c>
      <c r="D304" s="7">
        <f t="shared" si="15"/>
        <v>0</v>
      </c>
      <c r="E304" s="7">
        <v>302</v>
      </c>
      <c r="F304" s="7" t="str">
        <f t="shared" si="14"/>
        <v/>
      </c>
    </row>
    <row r="305" spans="1:6" x14ac:dyDescent="0.25">
      <c r="A305" s="7">
        <f t="shared" si="13"/>
        <v>1</v>
      </c>
      <c r="B305" s="7" t="str">
        <f>CAPTURE_FINAL!S305</f>
        <v/>
      </c>
      <c r="C305" s="7" t="str">
        <f>CAPTURE_FINAL!C305</f>
        <v/>
      </c>
      <c r="D305" s="7">
        <f t="shared" si="15"/>
        <v>0</v>
      </c>
      <c r="E305" s="7">
        <v>303</v>
      </c>
      <c r="F305" s="7" t="str">
        <f t="shared" si="14"/>
        <v/>
      </c>
    </row>
    <row r="306" spans="1:6" x14ac:dyDescent="0.25">
      <c r="A306" s="7">
        <f t="shared" si="13"/>
        <v>1</v>
      </c>
      <c r="B306" s="7" t="str">
        <f>CAPTURE_FINAL!S306</f>
        <v/>
      </c>
      <c r="C306" s="7" t="str">
        <f>CAPTURE_FINAL!C306</f>
        <v/>
      </c>
      <c r="D306" s="7">
        <f t="shared" si="15"/>
        <v>0</v>
      </c>
      <c r="E306" s="7">
        <v>304</v>
      </c>
      <c r="F306" s="7" t="str">
        <f t="shared" si="14"/>
        <v/>
      </c>
    </row>
    <row r="307" spans="1:6" x14ac:dyDescent="0.25">
      <c r="A307" s="7">
        <f t="shared" si="13"/>
        <v>1</v>
      </c>
      <c r="B307" s="7" t="str">
        <f>CAPTURE_FINAL!S307</f>
        <v/>
      </c>
      <c r="C307" s="7" t="str">
        <f>CAPTURE_FINAL!C307</f>
        <v/>
      </c>
      <c r="D307" s="7">
        <f t="shared" si="15"/>
        <v>0</v>
      </c>
      <c r="E307" s="7">
        <v>305</v>
      </c>
      <c r="F307" s="7" t="str">
        <f t="shared" si="14"/>
        <v/>
      </c>
    </row>
    <row r="308" spans="1:6" x14ac:dyDescent="0.25">
      <c r="A308" s="7">
        <f t="shared" si="13"/>
        <v>1</v>
      </c>
      <c r="B308" s="7" t="str">
        <f>CAPTURE_FINAL!S308</f>
        <v/>
      </c>
      <c r="C308" s="7" t="str">
        <f>CAPTURE_FINAL!C308</f>
        <v/>
      </c>
      <c r="D308" s="7">
        <f t="shared" si="15"/>
        <v>0</v>
      </c>
      <c r="E308" s="7">
        <v>306</v>
      </c>
      <c r="F308" s="7" t="str">
        <f t="shared" si="14"/>
        <v/>
      </c>
    </row>
    <row r="309" spans="1:6" x14ac:dyDescent="0.25">
      <c r="A309" s="7">
        <f t="shared" si="13"/>
        <v>1</v>
      </c>
      <c r="B309" s="7" t="str">
        <f>CAPTURE_FINAL!S309</f>
        <v/>
      </c>
      <c r="C309" s="7" t="str">
        <f>CAPTURE_FINAL!C309</f>
        <v/>
      </c>
      <c r="D309" s="7">
        <f t="shared" si="15"/>
        <v>0</v>
      </c>
      <c r="E309" s="7">
        <v>307</v>
      </c>
      <c r="F309" s="7" t="str">
        <f t="shared" si="14"/>
        <v/>
      </c>
    </row>
    <row r="310" spans="1:6" x14ac:dyDescent="0.25">
      <c r="A310" s="7">
        <f t="shared" si="13"/>
        <v>1</v>
      </c>
      <c r="B310" s="7" t="str">
        <f>CAPTURE_FINAL!S310</f>
        <v/>
      </c>
      <c r="C310" s="7" t="str">
        <f>CAPTURE_FINAL!C310</f>
        <v/>
      </c>
      <c r="D310" s="7">
        <f t="shared" si="15"/>
        <v>0</v>
      </c>
      <c r="E310" s="7">
        <v>308</v>
      </c>
      <c r="F310" s="7" t="str">
        <f t="shared" si="14"/>
        <v/>
      </c>
    </row>
    <row r="311" spans="1:6" x14ac:dyDescent="0.25">
      <c r="A311" s="7">
        <f t="shared" si="13"/>
        <v>1</v>
      </c>
      <c r="B311" s="7" t="str">
        <f>CAPTURE_FINAL!S311</f>
        <v/>
      </c>
      <c r="C311" s="7" t="str">
        <f>CAPTURE_FINAL!C311</f>
        <v/>
      </c>
      <c r="D311" s="7">
        <f t="shared" si="15"/>
        <v>0</v>
      </c>
      <c r="E311" s="7">
        <v>309</v>
      </c>
      <c r="F311" s="7" t="str">
        <f t="shared" si="14"/>
        <v/>
      </c>
    </row>
    <row r="312" spans="1:6" x14ac:dyDescent="0.25">
      <c r="A312" s="7">
        <f t="shared" si="13"/>
        <v>1</v>
      </c>
      <c r="B312" s="7" t="str">
        <f>CAPTURE_FINAL!S312</f>
        <v/>
      </c>
      <c r="C312" s="7" t="str">
        <f>CAPTURE_FINAL!C312</f>
        <v/>
      </c>
      <c r="D312" s="7">
        <f t="shared" si="15"/>
        <v>0</v>
      </c>
      <c r="E312" s="7">
        <v>310</v>
      </c>
      <c r="F312" s="7" t="str">
        <f t="shared" si="14"/>
        <v/>
      </c>
    </row>
    <row r="313" spans="1:6" x14ac:dyDescent="0.25">
      <c r="A313" s="7">
        <f t="shared" si="13"/>
        <v>1</v>
      </c>
      <c r="B313" s="7" t="str">
        <f>CAPTURE_FINAL!S313</f>
        <v/>
      </c>
      <c r="C313" s="7" t="str">
        <f>CAPTURE_FINAL!C313</f>
        <v/>
      </c>
      <c r="D313" s="7">
        <f t="shared" si="15"/>
        <v>0</v>
      </c>
      <c r="E313" s="7">
        <v>311</v>
      </c>
      <c r="F313" s="7" t="str">
        <f t="shared" si="14"/>
        <v/>
      </c>
    </row>
    <row r="314" spans="1:6" x14ac:dyDescent="0.25">
      <c r="A314" s="7">
        <f t="shared" si="13"/>
        <v>1</v>
      </c>
      <c r="B314" s="7" t="str">
        <f>CAPTURE_FINAL!S314</f>
        <v/>
      </c>
      <c r="C314" s="7" t="str">
        <f>CAPTURE_FINAL!C314</f>
        <v/>
      </c>
      <c r="D314" s="7">
        <f t="shared" si="15"/>
        <v>0</v>
      </c>
      <c r="E314" s="7">
        <v>312</v>
      </c>
      <c r="F314" s="7" t="str">
        <f t="shared" si="14"/>
        <v/>
      </c>
    </row>
    <row r="315" spans="1:6" x14ac:dyDescent="0.25">
      <c r="A315" s="7">
        <f t="shared" si="13"/>
        <v>1</v>
      </c>
      <c r="B315" s="7" t="str">
        <f>CAPTURE_FINAL!S315</f>
        <v/>
      </c>
      <c r="C315" s="7" t="str">
        <f>CAPTURE_FINAL!C315</f>
        <v/>
      </c>
      <c r="D315" s="7">
        <f t="shared" si="15"/>
        <v>0</v>
      </c>
      <c r="E315" s="7">
        <v>313</v>
      </c>
      <c r="F315" s="7" t="str">
        <f t="shared" si="14"/>
        <v/>
      </c>
    </row>
    <row r="316" spans="1:6" x14ac:dyDescent="0.25">
      <c r="A316" s="7">
        <f t="shared" si="13"/>
        <v>1</v>
      </c>
      <c r="B316" s="7" t="str">
        <f>CAPTURE_FINAL!S316</f>
        <v/>
      </c>
      <c r="C316" s="7" t="str">
        <f>CAPTURE_FINAL!C316</f>
        <v/>
      </c>
      <c r="D316" s="7">
        <f t="shared" si="15"/>
        <v>0</v>
      </c>
      <c r="E316" s="7">
        <v>314</v>
      </c>
      <c r="F316" s="7" t="str">
        <f t="shared" si="14"/>
        <v/>
      </c>
    </row>
    <row r="317" spans="1:6" x14ac:dyDescent="0.25">
      <c r="A317" s="7">
        <f t="shared" si="13"/>
        <v>1</v>
      </c>
      <c r="B317" s="7" t="str">
        <f>CAPTURE_FINAL!S317</f>
        <v/>
      </c>
      <c r="C317" s="7" t="str">
        <f>CAPTURE_FINAL!C317</f>
        <v/>
      </c>
      <c r="D317" s="7">
        <f t="shared" si="15"/>
        <v>0</v>
      </c>
      <c r="E317" s="7">
        <v>315</v>
      </c>
      <c r="F317" s="7" t="str">
        <f t="shared" si="14"/>
        <v/>
      </c>
    </row>
    <row r="318" spans="1:6" x14ac:dyDescent="0.25">
      <c r="A318" s="7">
        <f t="shared" si="13"/>
        <v>1</v>
      </c>
      <c r="B318" s="7" t="str">
        <f>CAPTURE_FINAL!S318</f>
        <v/>
      </c>
      <c r="C318" s="7" t="str">
        <f>CAPTURE_FINAL!C318</f>
        <v/>
      </c>
      <c r="D318" s="7">
        <f t="shared" si="15"/>
        <v>0</v>
      </c>
      <c r="E318" s="7">
        <v>316</v>
      </c>
      <c r="F318" s="7" t="str">
        <f t="shared" si="14"/>
        <v/>
      </c>
    </row>
    <row r="319" spans="1:6" x14ac:dyDescent="0.25">
      <c r="A319" s="7">
        <f t="shared" si="13"/>
        <v>1</v>
      </c>
      <c r="B319" s="7" t="str">
        <f>CAPTURE_FINAL!S319</f>
        <v/>
      </c>
      <c r="C319" s="7" t="str">
        <f>CAPTURE_FINAL!C319</f>
        <v/>
      </c>
      <c r="D319" s="7">
        <f t="shared" si="15"/>
        <v>0</v>
      </c>
      <c r="E319" s="7">
        <v>317</v>
      </c>
      <c r="F319" s="7" t="str">
        <f t="shared" si="14"/>
        <v/>
      </c>
    </row>
    <row r="320" spans="1:6" x14ac:dyDescent="0.25">
      <c r="A320" s="7">
        <f t="shared" si="13"/>
        <v>1</v>
      </c>
      <c r="B320" s="7" t="str">
        <f>CAPTURE_FINAL!S320</f>
        <v/>
      </c>
      <c r="C320" s="7" t="str">
        <f>CAPTURE_FINAL!C320</f>
        <v/>
      </c>
      <c r="D320" s="7">
        <f t="shared" si="15"/>
        <v>0</v>
      </c>
      <c r="E320" s="7">
        <v>318</v>
      </c>
      <c r="F320" s="7" t="str">
        <f t="shared" si="14"/>
        <v/>
      </c>
    </row>
    <row r="321" spans="1:6" x14ac:dyDescent="0.25">
      <c r="A321" s="7">
        <f t="shared" si="13"/>
        <v>1</v>
      </c>
      <c r="B321" s="7" t="str">
        <f>CAPTURE_FINAL!S321</f>
        <v/>
      </c>
      <c r="C321" s="7" t="str">
        <f>CAPTURE_FINAL!C321</f>
        <v/>
      </c>
      <c r="D321" s="7">
        <f t="shared" si="15"/>
        <v>0</v>
      </c>
      <c r="E321" s="7">
        <v>319</v>
      </c>
      <c r="F321" s="7" t="str">
        <f t="shared" si="14"/>
        <v/>
      </c>
    </row>
    <row r="322" spans="1:6" x14ac:dyDescent="0.25">
      <c r="A322" s="7">
        <f t="shared" si="13"/>
        <v>1</v>
      </c>
      <c r="B322" s="7" t="str">
        <f>CAPTURE_FINAL!S322</f>
        <v/>
      </c>
      <c r="C322" s="7" t="str">
        <f>CAPTURE_FINAL!C322</f>
        <v/>
      </c>
      <c r="D322" s="7">
        <f t="shared" si="15"/>
        <v>0</v>
      </c>
      <c r="E322" s="7">
        <v>320</v>
      </c>
      <c r="F322" s="7" t="str">
        <f t="shared" si="14"/>
        <v/>
      </c>
    </row>
    <row r="323" spans="1:6" x14ac:dyDescent="0.25">
      <c r="A323" s="7">
        <f t="shared" si="13"/>
        <v>1</v>
      </c>
      <c r="B323" s="7" t="str">
        <f>CAPTURE_FINAL!S323</f>
        <v/>
      </c>
      <c r="C323" s="7" t="str">
        <f>CAPTURE_FINAL!C323</f>
        <v/>
      </c>
      <c r="D323" s="7">
        <f t="shared" si="15"/>
        <v>0</v>
      </c>
      <c r="E323" s="7">
        <v>321</v>
      </c>
      <c r="F323" s="7" t="str">
        <f t="shared" si="14"/>
        <v/>
      </c>
    </row>
    <row r="324" spans="1:6" x14ac:dyDescent="0.25">
      <c r="A324" s="7">
        <f t="shared" ref="A324:A387" si="16">RANK(D324,$D$3:$D$501,)</f>
        <v>1</v>
      </c>
      <c r="B324" s="7" t="str">
        <f>CAPTURE_FINAL!S324</f>
        <v/>
      </c>
      <c r="C324" s="7" t="str">
        <f>CAPTURE_FINAL!C324</f>
        <v/>
      </c>
      <c r="D324" s="7">
        <f t="shared" si="15"/>
        <v>0</v>
      </c>
      <c r="E324" s="7">
        <v>322</v>
      </c>
      <c r="F324" s="7" t="str">
        <f t="shared" ref="F324:F387" si="17">IFERROR(VLOOKUP(E324,A323:C822,3,FALSE),"")</f>
        <v/>
      </c>
    </row>
    <row r="325" spans="1:6" x14ac:dyDescent="0.25">
      <c r="A325" s="7">
        <f t="shared" si="16"/>
        <v>1</v>
      </c>
      <c r="B325" s="7" t="str">
        <f>CAPTURE_FINAL!S325</f>
        <v/>
      </c>
      <c r="C325" s="7" t="str">
        <f>CAPTURE_FINAL!C325</f>
        <v/>
      </c>
      <c r="D325" s="7">
        <f t="shared" si="15"/>
        <v>0</v>
      </c>
      <c r="E325" s="7">
        <v>323</v>
      </c>
      <c r="F325" s="7" t="str">
        <f t="shared" si="17"/>
        <v/>
      </c>
    </row>
    <row r="326" spans="1:6" x14ac:dyDescent="0.25">
      <c r="A326" s="7">
        <f t="shared" si="16"/>
        <v>1</v>
      </c>
      <c r="B326" s="7" t="str">
        <f>CAPTURE_FINAL!S326</f>
        <v/>
      </c>
      <c r="C326" s="7" t="str">
        <f>CAPTURE_FINAL!C326</f>
        <v/>
      </c>
      <c r="D326" s="7">
        <f t="shared" si="15"/>
        <v>0</v>
      </c>
      <c r="E326" s="7">
        <v>324</v>
      </c>
      <c r="F326" s="7" t="str">
        <f t="shared" si="17"/>
        <v/>
      </c>
    </row>
    <row r="327" spans="1:6" x14ac:dyDescent="0.25">
      <c r="A327" s="7">
        <f t="shared" si="16"/>
        <v>1</v>
      </c>
      <c r="B327" s="7" t="str">
        <f>CAPTURE_FINAL!S327</f>
        <v/>
      </c>
      <c r="C327" s="7" t="str">
        <f>CAPTURE_FINAL!C327</f>
        <v/>
      </c>
      <c r="D327" s="7">
        <f t="shared" si="15"/>
        <v>0</v>
      </c>
      <c r="E327" s="7">
        <v>325</v>
      </c>
      <c r="F327" s="7" t="str">
        <f t="shared" si="17"/>
        <v/>
      </c>
    </row>
    <row r="328" spans="1:6" x14ac:dyDescent="0.25">
      <c r="A328" s="7">
        <f t="shared" si="16"/>
        <v>1</v>
      </c>
      <c r="B328" s="7" t="str">
        <f>CAPTURE_FINAL!S328</f>
        <v/>
      </c>
      <c r="C328" s="7" t="str">
        <f>CAPTURE_FINAL!C328</f>
        <v/>
      </c>
      <c r="D328" s="7">
        <f t="shared" si="15"/>
        <v>0</v>
      </c>
      <c r="E328" s="7">
        <v>326</v>
      </c>
      <c r="F328" s="7" t="str">
        <f t="shared" si="17"/>
        <v/>
      </c>
    </row>
    <row r="329" spans="1:6" x14ac:dyDescent="0.25">
      <c r="A329" s="7">
        <f t="shared" si="16"/>
        <v>1</v>
      </c>
      <c r="B329" s="7" t="str">
        <f>CAPTURE_FINAL!S329</f>
        <v/>
      </c>
      <c r="C329" s="7" t="str">
        <f>CAPTURE_FINAL!C329</f>
        <v/>
      </c>
      <c r="D329" s="7">
        <f t="shared" si="15"/>
        <v>0</v>
      </c>
      <c r="E329" s="7">
        <v>327</v>
      </c>
      <c r="F329" s="7" t="str">
        <f t="shared" si="17"/>
        <v/>
      </c>
    </row>
    <row r="330" spans="1:6" x14ac:dyDescent="0.25">
      <c r="A330" s="7">
        <f t="shared" si="16"/>
        <v>1</v>
      </c>
      <c r="B330" s="7" t="str">
        <f>CAPTURE_FINAL!S330</f>
        <v/>
      </c>
      <c r="C330" s="7" t="str">
        <f>CAPTURE_FINAL!C330</f>
        <v/>
      </c>
      <c r="D330" s="7">
        <f t="shared" si="15"/>
        <v>0</v>
      </c>
      <c r="E330" s="7">
        <v>328</v>
      </c>
      <c r="F330" s="7" t="str">
        <f t="shared" si="17"/>
        <v/>
      </c>
    </row>
    <row r="331" spans="1:6" x14ac:dyDescent="0.25">
      <c r="A331" s="7">
        <f t="shared" si="16"/>
        <v>1</v>
      </c>
      <c r="B331" s="7" t="str">
        <f>CAPTURE_FINAL!S331</f>
        <v/>
      </c>
      <c r="C331" s="7" t="str">
        <f>CAPTURE_FINAL!C331</f>
        <v/>
      </c>
      <c r="D331" s="7">
        <f t="shared" si="15"/>
        <v>0</v>
      </c>
      <c r="E331" s="7">
        <v>329</v>
      </c>
      <c r="F331" s="7" t="str">
        <f t="shared" si="17"/>
        <v/>
      </c>
    </row>
    <row r="332" spans="1:6" x14ac:dyDescent="0.25">
      <c r="A332" s="7">
        <f t="shared" si="16"/>
        <v>1</v>
      </c>
      <c r="B332" s="7" t="str">
        <f>CAPTURE_FINAL!S332</f>
        <v/>
      </c>
      <c r="C332" s="7" t="str">
        <f>CAPTURE_FINAL!C332</f>
        <v/>
      </c>
      <c r="D332" s="7">
        <f t="shared" si="15"/>
        <v>0</v>
      </c>
      <c r="E332" s="7">
        <v>330</v>
      </c>
      <c r="F332" s="7" t="str">
        <f t="shared" si="17"/>
        <v/>
      </c>
    </row>
    <row r="333" spans="1:6" x14ac:dyDescent="0.25">
      <c r="A333" s="7">
        <f t="shared" si="16"/>
        <v>1</v>
      </c>
      <c r="B333" s="7" t="str">
        <f>CAPTURE_FINAL!S333</f>
        <v/>
      </c>
      <c r="C333" s="7" t="str">
        <f>CAPTURE_FINAL!C333</f>
        <v/>
      </c>
      <c r="D333" s="7">
        <f t="shared" si="15"/>
        <v>0</v>
      </c>
      <c r="E333" s="7">
        <v>331</v>
      </c>
      <c r="F333" s="7" t="str">
        <f t="shared" si="17"/>
        <v/>
      </c>
    </row>
    <row r="334" spans="1:6" x14ac:dyDescent="0.25">
      <c r="A334" s="7">
        <f t="shared" si="16"/>
        <v>1</v>
      </c>
      <c r="B334" s="7" t="str">
        <f>CAPTURE_FINAL!S334</f>
        <v/>
      </c>
      <c r="C334" s="7" t="str">
        <f>CAPTURE_FINAL!C334</f>
        <v/>
      </c>
      <c r="D334" s="7">
        <f t="shared" si="15"/>
        <v>0</v>
      </c>
      <c r="E334" s="7">
        <v>332</v>
      </c>
      <c r="F334" s="7" t="str">
        <f t="shared" si="17"/>
        <v/>
      </c>
    </row>
    <row r="335" spans="1:6" x14ac:dyDescent="0.25">
      <c r="A335" s="7">
        <f t="shared" si="16"/>
        <v>1</v>
      </c>
      <c r="B335" s="7" t="str">
        <f>CAPTURE_FINAL!S335</f>
        <v/>
      </c>
      <c r="C335" s="7" t="str">
        <f>CAPTURE_FINAL!C335</f>
        <v/>
      </c>
      <c r="D335" s="7">
        <f t="shared" si="15"/>
        <v>0</v>
      </c>
      <c r="E335" s="7">
        <v>333</v>
      </c>
      <c r="F335" s="7" t="str">
        <f t="shared" si="17"/>
        <v/>
      </c>
    </row>
    <row r="336" spans="1:6" x14ac:dyDescent="0.25">
      <c r="A336" s="7">
        <f t="shared" si="16"/>
        <v>1</v>
      </c>
      <c r="B336" s="7" t="str">
        <f>CAPTURE_FINAL!S336</f>
        <v/>
      </c>
      <c r="C336" s="7" t="str">
        <f>CAPTURE_FINAL!C336</f>
        <v/>
      </c>
      <c r="D336" s="7">
        <f t="shared" si="15"/>
        <v>0</v>
      </c>
      <c r="E336" s="7">
        <v>334</v>
      </c>
      <c r="F336" s="7" t="str">
        <f t="shared" si="17"/>
        <v/>
      </c>
    </row>
    <row r="337" spans="1:6" x14ac:dyDescent="0.25">
      <c r="A337" s="7">
        <f t="shared" si="16"/>
        <v>1</v>
      </c>
      <c r="B337" s="7" t="str">
        <f>CAPTURE_FINAL!S337</f>
        <v/>
      </c>
      <c r="C337" s="7" t="str">
        <f>CAPTURE_FINAL!C337</f>
        <v/>
      </c>
      <c r="D337" s="7">
        <f t="shared" si="15"/>
        <v>0</v>
      </c>
      <c r="E337" s="7">
        <v>335</v>
      </c>
      <c r="F337" s="7" t="str">
        <f t="shared" si="17"/>
        <v/>
      </c>
    </row>
    <row r="338" spans="1:6" x14ac:dyDescent="0.25">
      <c r="A338" s="7">
        <f t="shared" si="16"/>
        <v>1</v>
      </c>
      <c r="B338" s="7" t="str">
        <f>CAPTURE_FINAL!S338</f>
        <v/>
      </c>
      <c r="C338" s="7" t="str">
        <f>CAPTURE_FINAL!C338</f>
        <v/>
      </c>
      <c r="D338" s="7">
        <f t="shared" si="15"/>
        <v>0</v>
      </c>
      <c r="E338" s="7">
        <v>336</v>
      </c>
      <c r="F338" s="7" t="str">
        <f t="shared" si="17"/>
        <v/>
      </c>
    </row>
    <row r="339" spans="1:6" x14ac:dyDescent="0.25">
      <c r="A339" s="7">
        <f t="shared" si="16"/>
        <v>1</v>
      </c>
      <c r="B339" s="7" t="str">
        <f>CAPTURE_FINAL!S339</f>
        <v/>
      </c>
      <c r="C339" s="7" t="str">
        <f>CAPTURE_FINAL!C339</f>
        <v/>
      </c>
      <c r="D339" s="7">
        <f t="shared" si="15"/>
        <v>0</v>
      </c>
      <c r="E339" s="7">
        <v>337</v>
      </c>
      <c r="F339" s="7" t="str">
        <f t="shared" si="17"/>
        <v/>
      </c>
    </row>
    <row r="340" spans="1:6" x14ac:dyDescent="0.25">
      <c r="A340" s="7">
        <f t="shared" si="16"/>
        <v>1</v>
      </c>
      <c r="B340" s="7" t="str">
        <f>CAPTURE_FINAL!S340</f>
        <v/>
      </c>
      <c r="C340" s="7" t="str">
        <f>CAPTURE_FINAL!C340</f>
        <v/>
      </c>
      <c r="D340" s="7">
        <f t="shared" si="15"/>
        <v>0</v>
      </c>
      <c r="E340" s="7">
        <v>338</v>
      </c>
      <c r="F340" s="7" t="str">
        <f t="shared" si="17"/>
        <v/>
      </c>
    </row>
    <row r="341" spans="1:6" x14ac:dyDescent="0.25">
      <c r="A341" s="7">
        <f t="shared" si="16"/>
        <v>1</v>
      </c>
      <c r="B341" s="7" t="str">
        <f>CAPTURE_FINAL!S341</f>
        <v/>
      </c>
      <c r="C341" s="7" t="str">
        <f>CAPTURE_FINAL!C341</f>
        <v/>
      </c>
      <c r="D341" s="7">
        <f t="shared" si="15"/>
        <v>0</v>
      </c>
      <c r="E341" s="7">
        <v>339</v>
      </c>
      <c r="F341" s="7" t="str">
        <f t="shared" si="17"/>
        <v/>
      </c>
    </row>
    <row r="342" spans="1:6" x14ac:dyDescent="0.25">
      <c r="A342" s="7">
        <f t="shared" si="16"/>
        <v>1</v>
      </c>
      <c r="B342" s="7" t="str">
        <f>CAPTURE_FINAL!S342</f>
        <v/>
      </c>
      <c r="C342" s="7" t="str">
        <f>CAPTURE_FINAL!C342</f>
        <v/>
      </c>
      <c r="D342" s="7">
        <f t="shared" si="15"/>
        <v>0</v>
      </c>
      <c r="E342" s="7">
        <v>340</v>
      </c>
      <c r="F342" s="7" t="str">
        <f t="shared" si="17"/>
        <v/>
      </c>
    </row>
    <row r="343" spans="1:6" x14ac:dyDescent="0.25">
      <c r="A343" s="7">
        <f t="shared" si="16"/>
        <v>1</v>
      </c>
      <c r="B343" s="7" t="str">
        <f>CAPTURE_FINAL!S343</f>
        <v/>
      </c>
      <c r="C343" s="7" t="str">
        <f>CAPTURE_FINAL!C343</f>
        <v/>
      </c>
      <c r="D343" s="7">
        <f t="shared" si="15"/>
        <v>0</v>
      </c>
      <c r="E343" s="7">
        <v>341</v>
      </c>
      <c r="F343" s="7" t="str">
        <f t="shared" si="17"/>
        <v/>
      </c>
    </row>
    <row r="344" spans="1:6" x14ac:dyDescent="0.25">
      <c r="A344" s="7">
        <f t="shared" si="16"/>
        <v>1</v>
      </c>
      <c r="B344" s="7" t="str">
        <f>CAPTURE_FINAL!S344</f>
        <v/>
      </c>
      <c r="C344" s="7" t="str">
        <f>CAPTURE_FINAL!C344</f>
        <v/>
      </c>
      <c r="D344" s="7">
        <f t="shared" si="15"/>
        <v>0</v>
      </c>
      <c r="E344" s="7">
        <v>342</v>
      </c>
      <c r="F344" s="7" t="str">
        <f t="shared" si="17"/>
        <v/>
      </c>
    </row>
    <row r="345" spans="1:6" x14ac:dyDescent="0.25">
      <c r="A345" s="7">
        <f t="shared" si="16"/>
        <v>1</v>
      </c>
      <c r="B345" s="7" t="str">
        <f>CAPTURE_FINAL!S345</f>
        <v/>
      </c>
      <c r="C345" s="7" t="str">
        <f>CAPTURE_FINAL!C345</f>
        <v/>
      </c>
      <c r="D345" s="7">
        <f t="shared" si="15"/>
        <v>0</v>
      </c>
      <c r="E345" s="7">
        <v>343</v>
      </c>
      <c r="F345" s="7" t="str">
        <f t="shared" si="17"/>
        <v/>
      </c>
    </row>
    <row r="346" spans="1:6" x14ac:dyDescent="0.25">
      <c r="A346" s="7">
        <f t="shared" si="16"/>
        <v>1</v>
      </c>
      <c r="B346" s="7" t="str">
        <f>CAPTURE_FINAL!S346</f>
        <v/>
      </c>
      <c r="C346" s="7" t="str">
        <f>CAPTURE_FINAL!C346</f>
        <v/>
      </c>
      <c r="D346" s="7">
        <f t="shared" si="15"/>
        <v>0</v>
      </c>
      <c r="E346" s="7">
        <v>344</v>
      </c>
      <c r="F346" s="7" t="str">
        <f t="shared" si="17"/>
        <v/>
      </c>
    </row>
    <row r="347" spans="1:6" x14ac:dyDescent="0.25">
      <c r="A347" s="7">
        <f t="shared" si="16"/>
        <v>1</v>
      </c>
      <c r="B347" s="7" t="str">
        <f>CAPTURE_FINAL!S347</f>
        <v/>
      </c>
      <c r="C347" s="7" t="str">
        <f>CAPTURE_FINAL!C347</f>
        <v/>
      </c>
      <c r="D347" s="7">
        <f t="shared" si="15"/>
        <v>0</v>
      </c>
      <c r="E347" s="7">
        <v>345</v>
      </c>
      <c r="F347" s="7" t="str">
        <f t="shared" si="17"/>
        <v/>
      </c>
    </row>
    <row r="348" spans="1:6" x14ac:dyDescent="0.25">
      <c r="A348" s="7">
        <f t="shared" si="16"/>
        <v>1</v>
      </c>
      <c r="B348" s="7" t="str">
        <f>CAPTURE_FINAL!S348</f>
        <v/>
      </c>
      <c r="C348" s="7" t="str">
        <f>CAPTURE_FINAL!C348</f>
        <v/>
      </c>
      <c r="D348" s="7">
        <f t="shared" si="15"/>
        <v>0</v>
      </c>
      <c r="E348" s="7">
        <v>346</v>
      </c>
      <c r="F348" s="7" t="str">
        <f t="shared" si="17"/>
        <v/>
      </c>
    </row>
    <row r="349" spans="1:6" x14ac:dyDescent="0.25">
      <c r="A349" s="7">
        <f t="shared" si="16"/>
        <v>1</v>
      </c>
      <c r="B349" s="7" t="str">
        <f>CAPTURE_FINAL!S349</f>
        <v/>
      </c>
      <c r="C349" s="7" t="str">
        <f>CAPTURE_FINAL!C349</f>
        <v/>
      </c>
      <c r="D349" s="7">
        <f t="shared" si="15"/>
        <v>0</v>
      </c>
      <c r="E349" s="7">
        <v>347</v>
      </c>
      <c r="F349" s="7" t="str">
        <f t="shared" si="17"/>
        <v/>
      </c>
    </row>
    <row r="350" spans="1:6" x14ac:dyDescent="0.25">
      <c r="A350" s="7">
        <f t="shared" si="16"/>
        <v>1</v>
      </c>
      <c r="B350" s="7" t="str">
        <f>CAPTURE_FINAL!S350</f>
        <v/>
      </c>
      <c r="C350" s="7" t="str">
        <f>CAPTURE_FINAL!C350</f>
        <v/>
      </c>
      <c r="D350" s="7">
        <f t="shared" ref="D350:D413" si="18">IF(B350="",0,B350)</f>
        <v>0</v>
      </c>
      <c r="E350" s="7">
        <v>348</v>
      </c>
      <c r="F350" s="7" t="str">
        <f t="shared" si="17"/>
        <v/>
      </c>
    </row>
    <row r="351" spans="1:6" x14ac:dyDescent="0.25">
      <c r="A351" s="7">
        <f t="shared" si="16"/>
        <v>1</v>
      </c>
      <c r="B351" s="7" t="str">
        <f>CAPTURE_FINAL!S351</f>
        <v/>
      </c>
      <c r="C351" s="7" t="str">
        <f>CAPTURE_FINAL!C351</f>
        <v/>
      </c>
      <c r="D351" s="7">
        <f t="shared" si="18"/>
        <v>0</v>
      </c>
      <c r="E351" s="7">
        <v>349</v>
      </c>
      <c r="F351" s="7" t="str">
        <f t="shared" si="17"/>
        <v/>
      </c>
    </row>
    <row r="352" spans="1:6" x14ac:dyDescent="0.25">
      <c r="A352" s="7">
        <f t="shared" si="16"/>
        <v>1</v>
      </c>
      <c r="B352" s="7" t="str">
        <f>CAPTURE_FINAL!S352</f>
        <v/>
      </c>
      <c r="C352" s="7" t="str">
        <f>CAPTURE_FINAL!C352</f>
        <v/>
      </c>
      <c r="D352" s="7">
        <f t="shared" si="18"/>
        <v>0</v>
      </c>
      <c r="E352" s="7">
        <v>350</v>
      </c>
      <c r="F352" s="7" t="str">
        <f t="shared" si="17"/>
        <v/>
      </c>
    </row>
    <row r="353" spans="1:6" x14ac:dyDescent="0.25">
      <c r="A353" s="7">
        <f t="shared" si="16"/>
        <v>1</v>
      </c>
      <c r="B353" s="7" t="str">
        <f>CAPTURE_FINAL!S353</f>
        <v/>
      </c>
      <c r="C353" s="7" t="str">
        <f>CAPTURE_FINAL!C353</f>
        <v/>
      </c>
      <c r="D353" s="7">
        <f t="shared" si="18"/>
        <v>0</v>
      </c>
      <c r="E353" s="7">
        <v>351</v>
      </c>
      <c r="F353" s="7" t="str">
        <f t="shared" si="17"/>
        <v/>
      </c>
    </row>
    <row r="354" spans="1:6" x14ac:dyDescent="0.25">
      <c r="A354" s="7">
        <f t="shared" si="16"/>
        <v>1</v>
      </c>
      <c r="B354" s="7" t="str">
        <f>CAPTURE_FINAL!S354</f>
        <v/>
      </c>
      <c r="C354" s="7" t="str">
        <f>CAPTURE_FINAL!C354</f>
        <v/>
      </c>
      <c r="D354" s="7">
        <f t="shared" si="18"/>
        <v>0</v>
      </c>
      <c r="E354" s="7">
        <v>352</v>
      </c>
      <c r="F354" s="7" t="str">
        <f t="shared" si="17"/>
        <v/>
      </c>
    </row>
    <row r="355" spans="1:6" x14ac:dyDescent="0.25">
      <c r="A355" s="7">
        <f t="shared" si="16"/>
        <v>1</v>
      </c>
      <c r="B355" s="7" t="str">
        <f>CAPTURE_FINAL!S355</f>
        <v/>
      </c>
      <c r="C355" s="7" t="str">
        <f>CAPTURE_FINAL!C355</f>
        <v/>
      </c>
      <c r="D355" s="7">
        <f t="shared" si="18"/>
        <v>0</v>
      </c>
      <c r="E355" s="7">
        <v>353</v>
      </c>
      <c r="F355" s="7" t="str">
        <f t="shared" si="17"/>
        <v/>
      </c>
    </row>
    <row r="356" spans="1:6" x14ac:dyDescent="0.25">
      <c r="A356" s="7">
        <f t="shared" si="16"/>
        <v>1</v>
      </c>
      <c r="B356" s="7" t="str">
        <f>CAPTURE_FINAL!S356</f>
        <v/>
      </c>
      <c r="C356" s="7" t="str">
        <f>CAPTURE_FINAL!C356</f>
        <v/>
      </c>
      <c r="D356" s="7">
        <f t="shared" si="18"/>
        <v>0</v>
      </c>
      <c r="E356" s="7">
        <v>354</v>
      </c>
      <c r="F356" s="7" t="str">
        <f t="shared" si="17"/>
        <v/>
      </c>
    </row>
    <row r="357" spans="1:6" x14ac:dyDescent="0.25">
      <c r="A357" s="7">
        <f t="shared" si="16"/>
        <v>1</v>
      </c>
      <c r="B357" s="7" t="str">
        <f>CAPTURE_FINAL!S357</f>
        <v/>
      </c>
      <c r="C357" s="7" t="str">
        <f>CAPTURE_FINAL!C357</f>
        <v/>
      </c>
      <c r="D357" s="7">
        <f t="shared" si="18"/>
        <v>0</v>
      </c>
      <c r="E357" s="7">
        <v>355</v>
      </c>
      <c r="F357" s="7" t="str">
        <f t="shared" si="17"/>
        <v/>
      </c>
    </row>
    <row r="358" spans="1:6" x14ac:dyDescent="0.25">
      <c r="A358" s="7">
        <f t="shared" si="16"/>
        <v>1</v>
      </c>
      <c r="B358" s="7" t="str">
        <f>CAPTURE_FINAL!S358</f>
        <v/>
      </c>
      <c r="C358" s="7" t="str">
        <f>CAPTURE_FINAL!C358</f>
        <v/>
      </c>
      <c r="D358" s="7">
        <f t="shared" si="18"/>
        <v>0</v>
      </c>
      <c r="E358" s="7">
        <v>356</v>
      </c>
      <c r="F358" s="7" t="str">
        <f t="shared" si="17"/>
        <v/>
      </c>
    </row>
    <row r="359" spans="1:6" x14ac:dyDescent="0.25">
      <c r="A359" s="7">
        <f t="shared" si="16"/>
        <v>1</v>
      </c>
      <c r="B359" s="7" t="str">
        <f>CAPTURE_FINAL!S359</f>
        <v/>
      </c>
      <c r="C359" s="7" t="str">
        <f>CAPTURE_FINAL!C359</f>
        <v/>
      </c>
      <c r="D359" s="7">
        <f t="shared" si="18"/>
        <v>0</v>
      </c>
      <c r="E359" s="7">
        <v>357</v>
      </c>
      <c r="F359" s="7" t="str">
        <f t="shared" si="17"/>
        <v/>
      </c>
    </row>
    <row r="360" spans="1:6" x14ac:dyDescent="0.25">
      <c r="A360" s="7">
        <f t="shared" si="16"/>
        <v>1</v>
      </c>
      <c r="B360" s="7" t="str">
        <f>CAPTURE_FINAL!S360</f>
        <v/>
      </c>
      <c r="C360" s="7" t="str">
        <f>CAPTURE_FINAL!C360</f>
        <v/>
      </c>
      <c r="D360" s="7">
        <f t="shared" si="18"/>
        <v>0</v>
      </c>
      <c r="E360" s="7">
        <v>358</v>
      </c>
      <c r="F360" s="7" t="str">
        <f t="shared" si="17"/>
        <v/>
      </c>
    </row>
    <row r="361" spans="1:6" x14ac:dyDescent="0.25">
      <c r="A361" s="7">
        <f t="shared" si="16"/>
        <v>1</v>
      </c>
      <c r="B361" s="7" t="str">
        <f>CAPTURE_FINAL!S361</f>
        <v/>
      </c>
      <c r="C361" s="7" t="str">
        <f>CAPTURE_FINAL!C361</f>
        <v/>
      </c>
      <c r="D361" s="7">
        <f t="shared" si="18"/>
        <v>0</v>
      </c>
      <c r="E361" s="7">
        <v>359</v>
      </c>
      <c r="F361" s="7" t="str">
        <f t="shared" si="17"/>
        <v/>
      </c>
    </row>
    <row r="362" spans="1:6" x14ac:dyDescent="0.25">
      <c r="A362" s="7">
        <f t="shared" si="16"/>
        <v>1</v>
      </c>
      <c r="B362" s="7" t="str">
        <f>CAPTURE_FINAL!S362</f>
        <v/>
      </c>
      <c r="C362" s="7" t="str">
        <f>CAPTURE_FINAL!C362</f>
        <v/>
      </c>
      <c r="D362" s="7">
        <f t="shared" si="18"/>
        <v>0</v>
      </c>
      <c r="E362" s="7">
        <v>360</v>
      </c>
      <c r="F362" s="7" t="str">
        <f t="shared" si="17"/>
        <v/>
      </c>
    </row>
    <row r="363" spans="1:6" x14ac:dyDescent="0.25">
      <c r="A363" s="7">
        <f t="shared" si="16"/>
        <v>1</v>
      </c>
      <c r="B363" s="7" t="str">
        <f>CAPTURE_FINAL!S363</f>
        <v/>
      </c>
      <c r="C363" s="7" t="str">
        <f>CAPTURE_FINAL!C363</f>
        <v/>
      </c>
      <c r="D363" s="7">
        <f t="shared" si="18"/>
        <v>0</v>
      </c>
      <c r="E363" s="7">
        <v>361</v>
      </c>
      <c r="F363" s="7" t="str">
        <f t="shared" si="17"/>
        <v/>
      </c>
    </row>
    <row r="364" spans="1:6" x14ac:dyDescent="0.25">
      <c r="A364" s="7">
        <f t="shared" si="16"/>
        <v>1</v>
      </c>
      <c r="B364" s="7" t="str">
        <f>CAPTURE_FINAL!S364</f>
        <v/>
      </c>
      <c r="C364" s="7" t="str">
        <f>CAPTURE_FINAL!C364</f>
        <v/>
      </c>
      <c r="D364" s="7">
        <f t="shared" si="18"/>
        <v>0</v>
      </c>
      <c r="E364" s="7">
        <v>362</v>
      </c>
      <c r="F364" s="7" t="str">
        <f t="shared" si="17"/>
        <v/>
      </c>
    </row>
    <row r="365" spans="1:6" x14ac:dyDescent="0.25">
      <c r="A365" s="7">
        <f t="shared" si="16"/>
        <v>1</v>
      </c>
      <c r="B365" s="7" t="str">
        <f>CAPTURE_FINAL!S365</f>
        <v/>
      </c>
      <c r="C365" s="7" t="str">
        <f>CAPTURE_FINAL!C365</f>
        <v/>
      </c>
      <c r="D365" s="7">
        <f t="shared" si="18"/>
        <v>0</v>
      </c>
      <c r="E365" s="7">
        <v>363</v>
      </c>
      <c r="F365" s="7" t="str">
        <f t="shared" si="17"/>
        <v/>
      </c>
    </row>
    <row r="366" spans="1:6" x14ac:dyDescent="0.25">
      <c r="A366" s="7">
        <f t="shared" si="16"/>
        <v>1</v>
      </c>
      <c r="B366" s="7" t="str">
        <f>CAPTURE_FINAL!S366</f>
        <v/>
      </c>
      <c r="C366" s="7" t="str">
        <f>CAPTURE_FINAL!C366</f>
        <v/>
      </c>
      <c r="D366" s="7">
        <f t="shared" si="18"/>
        <v>0</v>
      </c>
      <c r="E366" s="7">
        <v>364</v>
      </c>
      <c r="F366" s="7" t="str">
        <f t="shared" si="17"/>
        <v/>
      </c>
    </row>
    <row r="367" spans="1:6" x14ac:dyDescent="0.25">
      <c r="A367" s="7">
        <f t="shared" si="16"/>
        <v>1</v>
      </c>
      <c r="B367" s="7" t="str">
        <f>CAPTURE_FINAL!S367</f>
        <v/>
      </c>
      <c r="C367" s="7" t="str">
        <f>CAPTURE_FINAL!C367</f>
        <v/>
      </c>
      <c r="D367" s="7">
        <f t="shared" si="18"/>
        <v>0</v>
      </c>
      <c r="E367" s="7">
        <v>365</v>
      </c>
      <c r="F367" s="7" t="str">
        <f t="shared" si="17"/>
        <v/>
      </c>
    </row>
    <row r="368" spans="1:6" x14ac:dyDescent="0.25">
      <c r="A368" s="7">
        <f t="shared" si="16"/>
        <v>1</v>
      </c>
      <c r="B368" s="7" t="str">
        <f>CAPTURE_FINAL!S368</f>
        <v/>
      </c>
      <c r="C368" s="7" t="str">
        <f>CAPTURE_FINAL!C368</f>
        <v/>
      </c>
      <c r="D368" s="7">
        <f t="shared" si="18"/>
        <v>0</v>
      </c>
      <c r="E368" s="7">
        <v>366</v>
      </c>
      <c r="F368" s="7" t="str">
        <f t="shared" si="17"/>
        <v/>
      </c>
    </row>
    <row r="369" spans="1:6" x14ac:dyDescent="0.25">
      <c r="A369" s="7">
        <f t="shared" si="16"/>
        <v>1</v>
      </c>
      <c r="B369" s="7" t="str">
        <f>CAPTURE_FINAL!S369</f>
        <v/>
      </c>
      <c r="C369" s="7" t="str">
        <f>CAPTURE_FINAL!C369</f>
        <v/>
      </c>
      <c r="D369" s="7">
        <f t="shared" si="18"/>
        <v>0</v>
      </c>
      <c r="E369" s="7">
        <v>367</v>
      </c>
      <c r="F369" s="7" t="str">
        <f t="shared" si="17"/>
        <v/>
      </c>
    </row>
    <row r="370" spans="1:6" x14ac:dyDescent="0.25">
      <c r="A370" s="7">
        <f t="shared" si="16"/>
        <v>1</v>
      </c>
      <c r="B370" s="7" t="str">
        <f>CAPTURE_FINAL!S370</f>
        <v/>
      </c>
      <c r="C370" s="7" t="str">
        <f>CAPTURE_FINAL!C370</f>
        <v/>
      </c>
      <c r="D370" s="7">
        <f t="shared" si="18"/>
        <v>0</v>
      </c>
      <c r="E370" s="7">
        <v>368</v>
      </c>
      <c r="F370" s="7" t="str">
        <f t="shared" si="17"/>
        <v/>
      </c>
    </row>
    <row r="371" spans="1:6" x14ac:dyDescent="0.25">
      <c r="A371" s="7">
        <f t="shared" si="16"/>
        <v>1</v>
      </c>
      <c r="B371" s="7" t="str">
        <f>CAPTURE_FINAL!S371</f>
        <v/>
      </c>
      <c r="C371" s="7" t="str">
        <f>CAPTURE_FINAL!C371</f>
        <v/>
      </c>
      <c r="D371" s="7">
        <f t="shared" si="18"/>
        <v>0</v>
      </c>
      <c r="E371" s="7">
        <v>369</v>
      </c>
      <c r="F371" s="7" t="str">
        <f t="shared" si="17"/>
        <v/>
      </c>
    </row>
    <row r="372" spans="1:6" x14ac:dyDescent="0.25">
      <c r="A372" s="7">
        <f t="shared" si="16"/>
        <v>1</v>
      </c>
      <c r="B372" s="7" t="str">
        <f>CAPTURE_FINAL!S372</f>
        <v/>
      </c>
      <c r="C372" s="7" t="str">
        <f>CAPTURE_FINAL!C372</f>
        <v/>
      </c>
      <c r="D372" s="7">
        <f t="shared" si="18"/>
        <v>0</v>
      </c>
      <c r="E372" s="7">
        <v>370</v>
      </c>
      <c r="F372" s="7" t="str">
        <f t="shared" si="17"/>
        <v/>
      </c>
    </row>
    <row r="373" spans="1:6" x14ac:dyDescent="0.25">
      <c r="A373" s="7">
        <f t="shared" si="16"/>
        <v>1</v>
      </c>
      <c r="B373" s="7" t="str">
        <f>CAPTURE_FINAL!S373</f>
        <v/>
      </c>
      <c r="C373" s="7" t="str">
        <f>CAPTURE_FINAL!C373</f>
        <v/>
      </c>
      <c r="D373" s="7">
        <f t="shared" si="18"/>
        <v>0</v>
      </c>
      <c r="E373" s="7">
        <v>371</v>
      </c>
      <c r="F373" s="7" t="str">
        <f t="shared" si="17"/>
        <v/>
      </c>
    </row>
    <row r="374" spans="1:6" x14ac:dyDescent="0.25">
      <c r="A374" s="7">
        <f t="shared" si="16"/>
        <v>1</v>
      </c>
      <c r="B374" s="7" t="str">
        <f>CAPTURE_FINAL!S374</f>
        <v/>
      </c>
      <c r="C374" s="7" t="str">
        <f>CAPTURE_FINAL!C374</f>
        <v/>
      </c>
      <c r="D374" s="7">
        <f t="shared" si="18"/>
        <v>0</v>
      </c>
      <c r="E374" s="7">
        <v>372</v>
      </c>
      <c r="F374" s="7" t="str">
        <f t="shared" si="17"/>
        <v/>
      </c>
    </row>
    <row r="375" spans="1:6" x14ac:dyDescent="0.25">
      <c r="A375" s="7">
        <f t="shared" si="16"/>
        <v>1</v>
      </c>
      <c r="B375" s="7" t="str">
        <f>CAPTURE_FINAL!S375</f>
        <v/>
      </c>
      <c r="C375" s="7" t="str">
        <f>CAPTURE_FINAL!C375</f>
        <v/>
      </c>
      <c r="D375" s="7">
        <f t="shared" si="18"/>
        <v>0</v>
      </c>
      <c r="E375" s="7">
        <v>373</v>
      </c>
      <c r="F375" s="7" t="str">
        <f t="shared" si="17"/>
        <v/>
      </c>
    </row>
    <row r="376" spans="1:6" x14ac:dyDescent="0.25">
      <c r="A376" s="7">
        <f t="shared" si="16"/>
        <v>1</v>
      </c>
      <c r="B376" s="7" t="str">
        <f>CAPTURE_FINAL!S376</f>
        <v/>
      </c>
      <c r="C376" s="7" t="str">
        <f>CAPTURE_FINAL!C376</f>
        <v/>
      </c>
      <c r="D376" s="7">
        <f t="shared" si="18"/>
        <v>0</v>
      </c>
      <c r="E376" s="7">
        <v>374</v>
      </c>
      <c r="F376" s="7" t="str">
        <f t="shared" si="17"/>
        <v/>
      </c>
    </row>
    <row r="377" spans="1:6" x14ac:dyDescent="0.25">
      <c r="A377" s="7">
        <f t="shared" si="16"/>
        <v>1</v>
      </c>
      <c r="B377" s="7" t="str">
        <f>CAPTURE_FINAL!S377</f>
        <v/>
      </c>
      <c r="C377" s="7" t="str">
        <f>CAPTURE_FINAL!C377</f>
        <v/>
      </c>
      <c r="D377" s="7">
        <f t="shared" si="18"/>
        <v>0</v>
      </c>
      <c r="E377" s="7">
        <v>375</v>
      </c>
      <c r="F377" s="7" t="str">
        <f t="shared" si="17"/>
        <v/>
      </c>
    </row>
    <row r="378" spans="1:6" x14ac:dyDescent="0.25">
      <c r="A378" s="7">
        <f t="shared" si="16"/>
        <v>1</v>
      </c>
      <c r="B378" s="7" t="str">
        <f>CAPTURE_FINAL!S378</f>
        <v/>
      </c>
      <c r="C378" s="7" t="str">
        <f>CAPTURE_FINAL!C378</f>
        <v/>
      </c>
      <c r="D378" s="7">
        <f t="shared" si="18"/>
        <v>0</v>
      </c>
      <c r="E378" s="7">
        <v>376</v>
      </c>
      <c r="F378" s="7" t="str">
        <f t="shared" si="17"/>
        <v/>
      </c>
    </row>
    <row r="379" spans="1:6" x14ac:dyDescent="0.25">
      <c r="A379" s="7">
        <f t="shared" si="16"/>
        <v>1</v>
      </c>
      <c r="B379" s="7" t="str">
        <f>CAPTURE_FINAL!S379</f>
        <v/>
      </c>
      <c r="C379" s="7" t="str">
        <f>CAPTURE_FINAL!C379</f>
        <v/>
      </c>
      <c r="D379" s="7">
        <f t="shared" si="18"/>
        <v>0</v>
      </c>
      <c r="E379" s="7">
        <v>377</v>
      </c>
      <c r="F379" s="7" t="str">
        <f t="shared" si="17"/>
        <v/>
      </c>
    </row>
    <row r="380" spans="1:6" x14ac:dyDescent="0.25">
      <c r="A380" s="7">
        <f t="shared" si="16"/>
        <v>1</v>
      </c>
      <c r="B380" s="7" t="str">
        <f>CAPTURE_FINAL!S380</f>
        <v/>
      </c>
      <c r="C380" s="7" t="str">
        <f>CAPTURE_FINAL!C380</f>
        <v/>
      </c>
      <c r="D380" s="7">
        <f t="shared" si="18"/>
        <v>0</v>
      </c>
      <c r="E380" s="7">
        <v>378</v>
      </c>
      <c r="F380" s="7" t="str">
        <f t="shared" si="17"/>
        <v/>
      </c>
    </row>
    <row r="381" spans="1:6" x14ac:dyDescent="0.25">
      <c r="A381" s="7">
        <f t="shared" si="16"/>
        <v>1</v>
      </c>
      <c r="B381" s="7" t="str">
        <f>CAPTURE_FINAL!S381</f>
        <v/>
      </c>
      <c r="C381" s="7" t="str">
        <f>CAPTURE_FINAL!C381</f>
        <v/>
      </c>
      <c r="D381" s="7">
        <f t="shared" si="18"/>
        <v>0</v>
      </c>
      <c r="E381" s="7">
        <v>379</v>
      </c>
      <c r="F381" s="7" t="str">
        <f t="shared" si="17"/>
        <v/>
      </c>
    </row>
    <row r="382" spans="1:6" x14ac:dyDescent="0.25">
      <c r="A382" s="7">
        <f t="shared" si="16"/>
        <v>1</v>
      </c>
      <c r="B382" s="7" t="str">
        <f>CAPTURE_FINAL!S382</f>
        <v/>
      </c>
      <c r="C382" s="7" t="str">
        <f>CAPTURE_FINAL!C382</f>
        <v/>
      </c>
      <c r="D382" s="7">
        <f t="shared" si="18"/>
        <v>0</v>
      </c>
      <c r="E382" s="7">
        <v>380</v>
      </c>
      <c r="F382" s="7" t="str">
        <f t="shared" si="17"/>
        <v/>
      </c>
    </row>
    <row r="383" spans="1:6" x14ac:dyDescent="0.25">
      <c r="A383" s="7">
        <f t="shared" si="16"/>
        <v>1</v>
      </c>
      <c r="B383" s="7" t="str">
        <f>CAPTURE_FINAL!S383</f>
        <v/>
      </c>
      <c r="C383" s="7" t="str">
        <f>CAPTURE_FINAL!C383</f>
        <v/>
      </c>
      <c r="D383" s="7">
        <f t="shared" si="18"/>
        <v>0</v>
      </c>
      <c r="E383" s="7">
        <v>381</v>
      </c>
      <c r="F383" s="7" t="str">
        <f t="shared" si="17"/>
        <v/>
      </c>
    </row>
    <row r="384" spans="1:6" x14ac:dyDescent="0.25">
      <c r="A384" s="7">
        <f t="shared" si="16"/>
        <v>1</v>
      </c>
      <c r="B384" s="7" t="str">
        <f>CAPTURE_FINAL!S384</f>
        <v/>
      </c>
      <c r="C384" s="7" t="str">
        <f>CAPTURE_FINAL!C384</f>
        <v/>
      </c>
      <c r="D384" s="7">
        <f t="shared" si="18"/>
        <v>0</v>
      </c>
      <c r="E384" s="7">
        <v>382</v>
      </c>
      <c r="F384" s="7" t="str">
        <f t="shared" si="17"/>
        <v/>
      </c>
    </row>
    <row r="385" spans="1:6" x14ac:dyDescent="0.25">
      <c r="A385" s="7">
        <f t="shared" si="16"/>
        <v>1</v>
      </c>
      <c r="B385" s="7" t="str">
        <f>CAPTURE_FINAL!S385</f>
        <v/>
      </c>
      <c r="C385" s="7" t="str">
        <f>CAPTURE_FINAL!C385</f>
        <v/>
      </c>
      <c r="D385" s="7">
        <f t="shared" si="18"/>
        <v>0</v>
      </c>
      <c r="E385" s="7">
        <v>383</v>
      </c>
      <c r="F385" s="7" t="str">
        <f t="shared" si="17"/>
        <v/>
      </c>
    </row>
    <row r="386" spans="1:6" x14ac:dyDescent="0.25">
      <c r="A386" s="7">
        <f t="shared" si="16"/>
        <v>1</v>
      </c>
      <c r="B386" s="7" t="str">
        <f>CAPTURE_FINAL!S386</f>
        <v/>
      </c>
      <c r="C386" s="7" t="str">
        <f>CAPTURE_FINAL!C386</f>
        <v/>
      </c>
      <c r="D386" s="7">
        <f t="shared" si="18"/>
        <v>0</v>
      </c>
      <c r="E386" s="7">
        <v>384</v>
      </c>
      <c r="F386" s="7" t="str">
        <f t="shared" si="17"/>
        <v/>
      </c>
    </row>
    <row r="387" spans="1:6" x14ac:dyDescent="0.25">
      <c r="A387" s="7">
        <f t="shared" si="16"/>
        <v>1</v>
      </c>
      <c r="B387" s="7" t="str">
        <f>CAPTURE_FINAL!S387</f>
        <v/>
      </c>
      <c r="C387" s="7" t="str">
        <f>CAPTURE_FINAL!C387</f>
        <v/>
      </c>
      <c r="D387" s="7">
        <f t="shared" si="18"/>
        <v>0</v>
      </c>
      <c r="E387" s="7">
        <v>385</v>
      </c>
      <c r="F387" s="7" t="str">
        <f t="shared" si="17"/>
        <v/>
      </c>
    </row>
    <row r="388" spans="1:6" x14ac:dyDescent="0.25">
      <c r="A388" s="7">
        <f t="shared" ref="A388:A451" si="19">RANK(D388,$D$3:$D$501,)</f>
        <v>1</v>
      </c>
      <c r="B388" s="7" t="str">
        <f>CAPTURE_FINAL!S388</f>
        <v/>
      </c>
      <c r="C388" s="7" t="str">
        <f>CAPTURE_FINAL!C388</f>
        <v/>
      </c>
      <c r="D388" s="7">
        <f t="shared" si="18"/>
        <v>0</v>
      </c>
      <c r="E388" s="7">
        <v>386</v>
      </c>
      <c r="F388" s="7" t="str">
        <f t="shared" ref="F388:F451" si="20">IFERROR(VLOOKUP(E388,A387:C886,3,FALSE),"")</f>
        <v/>
      </c>
    </row>
    <row r="389" spans="1:6" x14ac:dyDescent="0.25">
      <c r="A389" s="7">
        <f t="shared" si="19"/>
        <v>1</v>
      </c>
      <c r="B389" s="7" t="str">
        <f>CAPTURE_FINAL!S389</f>
        <v/>
      </c>
      <c r="C389" s="7" t="str">
        <f>CAPTURE_FINAL!C389</f>
        <v/>
      </c>
      <c r="D389" s="7">
        <f t="shared" si="18"/>
        <v>0</v>
      </c>
      <c r="E389" s="7">
        <v>387</v>
      </c>
      <c r="F389" s="7" t="str">
        <f t="shared" si="20"/>
        <v/>
      </c>
    </row>
    <row r="390" spans="1:6" x14ac:dyDescent="0.25">
      <c r="A390" s="7">
        <f t="shared" si="19"/>
        <v>1</v>
      </c>
      <c r="B390" s="7" t="str">
        <f>CAPTURE_FINAL!S390</f>
        <v/>
      </c>
      <c r="C390" s="7" t="str">
        <f>CAPTURE_FINAL!C390</f>
        <v/>
      </c>
      <c r="D390" s="7">
        <f t="shared" si="18"/>
        <v>0</v>
      </c>
      <c r="E390" s="7">
        <v>388</v>
      </c>
      <c r="F390" s="7" t="str">
        <f t="shared" si="20"/>
        <v/>
      </c>
    </row>
    <row r="391" spans="1:6" x14ac:dyDescent="0.25">
      <c r="A391" s="7">
        <f t="shared" si="19"/>
        <v>1</v>
      </c>
      <c r="B391" s="7" t="str">
        <f>CAPTURE_FINAL!S391</f>
        <v/>
      </c>
      <c r="C391" s="7" t="str">
        <f>CAPTURE_FINAL!C391</f>
        <v/>
      </c>
      <c r="D391" s="7">
        <f t="shared" si="18"/>
        <v>0</v>
      </c>
      <c r="E391" s="7">
        <v>389</v>
      </c>
      <c r="F391" s="7" t="str">
        <f t="shared" si="20"/>
        <v/>
      </c>
    </row>
    <row r="392" spans="1:6" x14ac:dyDescent="0.25">
      <c r="A392" s="7">
        <f t="shared" si="19"/>
        <v>1</v>
      </c>
      <c r="B392" s="7" t="str">
        <f>CAPTURE_FINAL!S392</f>
        <v/>
      </c>
      <c r="C392" s="7" t="str">
        <f>CAPTURE_FINAL!C392</f>
        <v/>
      </c>
      <c r="D392" s="7">
        <f t="shared" si="18"/>
        <v>0</v>
      </c>
      <c r="E392" s="7">
        <v>390</v>
      </c>
      <c r="F392" s="7" t="str">
        <f t="shared" si="20"/>
        <v/>
      </c>
    </row>
    <row r="393" spans="1:6" x14ac:dyDescent="0.25">
      <c r="A393" s="7">
        <f t="shared" si="19"/>
        <v>1</v>
      </c>
      <c r="B393" s="7" t="str">
        <f>CAPTURE_FINAL!S393</f>
        <v/>
      </c>
      <c r="C393" s="7" t="str">
        <f>CAPTURE_FINAL!C393</f>
        <v/>
      </c>
      <c r="D393" s="7">
        <f t="shared" si="18"/>
        <v>0</v>
      </c>
      <c r="E393" s="7">
        <v>391</v>
      </c>
      <c r="F393" s="7" t="str">
        <f t="shared" si="20"/>
        <v/>
      </c>
    </row>
    <row r="394" spans="1:6" x14ac:dyDescent="0.25">
      <c r="A394" s="7">
        <f t="shared" si="19"/>
        <v>1</v>
      </c>
      <c r="B394" s="7" t="str">
        <f>CAPTURE_FINAL!S394</f>
        <v/>
      </c>
      <c r="C394" s="7" t="str">
        <f>CAPTURE_FINAL!C394</f>
        <v/>
      </c>
      <c r="D394" s="7">
        <f t="shared" si="18"/>
        <v>0</v>
      </c>
      <c r="E394" s="7">
        <v>392</v>
      </c>
      <c r="F394" s="7" t="str">
        <f t="shared" si="20"/>
        <v/>
      </c>
    </row>
    <row r="395" spans="1:6" x14ac:dyDescent="0.25">
      <c r="A395" s="7">
        <f t="shared" si="19"/>
        <v>1</v>
      </c>
      <c r="B395" s="7" t="str">
        <f>CAPTURE_FINAL!S395</f>
        <v/>
      </c>
      <c r="C395" s="7" t="str">
        <f>CAPTURE_FINAL!C395</f>
        <v/>
      </c>
      <c r="D395" s="7">
        <f t="shared" si="18"/>
        <v>0</v>
      </c>
      <c r="E395" s="7">
        <v>393</v>
      </c>
      <c r="F395" s="7" t="str">
        <f t="shared" si="20"/>
        <v/>
      </c>
    </row>
    <row r="396" spans="1:6" x14ac:dyDescent="0.25">
      <c r="A396" s="7">
        <f t="shared" si="19"/>
        <v>1</v>
      </c>
      <c r="B396" s="7" t="str">
        <f>CAPTURE_FINAL!S396</f>
        <v/>
      </c>
      <c r="C396" s="7" t="str">
        <f>CAPTURE_FINAL!C396</f>
        <v/>
      </c>
      <c r="D396" s="7">
        <f t="shared" si="18"/>
        <v>0</v>
      </c>
      <c r="E396" s="7">
        <v>394</v>
      </c>
      <c r="F396" s="7" t="str">
        <f t="shared" si="20"/>
        <v/>
      </c>
    </row>
    <row r="397" spans="1:6" x14ac:dyDescent="0.25">
      <c r="A397" s="7">
        <f t="shared" si="19"/>
        <v>1</v>
      </c>
      <c r="B397" s="7" t="str">
        <f>CAPTURE_FINAL!S397</f>
        <v/>
      </c>
      <c r="C397" s="7" t="str">
        <f>CAPTURE_FINAL!C397</f>
        <v/>
      </c>
      <c r="D397" s="7">
        <f t="shared" si="18"/>
        <v>0</v>
      </c>
      <c r="E397" s="7">
        <v>395</v>
      </c>
      <c r="F397" s="7" t="str">
        <f t="shared" si="20"/>
        <v/>
      </c>
    </row>
    <row r="398" spans="1:6" x14ac:dyDescent="0.25">
      <c r="A398" s="7">
        <f t="shared" si="19"/>
        <v>1</v>
      </c>
      <c r="B398" s="7" t="str">
        <f>CAPTURE_FINAL!S398</f>
        <v/>
      </c>
      <c r="C398" s="7" t="str">
        <f>CAPTURE_FINAL!C398</f>
        <v/>
      </c>
      <c r="D398" s="7">
        <f t="shared" si="18"/>
        <v>0</v>
      </c>
      <c r="E398" s="7">
        <v>396</v>
      </c>
      <c r="F398" s="7" t="str">
        <f t="shared" si="20"/>
        <v/>
      </c>
    </row>
    <row r="399" spans="1:6" x14ac:dyDescent="0.25">
      <c r="A399" s="7">
        <f t="shared" si="19"/>
        <v>1</v>
      </c>
      <c r="B399" s="7" t="str">
        <f>CAPTURE_FINAL!S399</f>
        <v/>
      </c>
      <c r="C399" s="7" t="str">
        <f>CAPTURE_FINAL!C399</f>
        <v/>
      </c>
      <c r="D399" s="7">
        <f t="shared" si="18"/>
        <v>0</v>
      </c>
      <c r="E399" s="7">
        <v>397</v>
      </c>
      <c r="F399" s="7" t="str">
        <f t="shared" si="20"/>
        <v/>
      </c>
    </row>
    <row r="400" spans="1:6" x14ac:dyDescent="0.25">
      <c r="A400" s="7">
        <f t="shared" si="19"/>
        <v>1</v>
      </c>
      <c r="B400" s="7" t="str">
        <f>CAPTURE_FINAL!S400</f>
        <v/>
      </c>
      <c r="C400" s="7" t="str">
        <f>CAPTURE_FINAL!C400</f>
        <v/>
      </c>
      <c r="D400" s="7">
        <f t="shared" si="18"/>
        <v>0</v>
      </c>
      <c r="E400" s="7">
        <v>398</v>
      </c>
      <c r="F400" s="7" t="str">
        <f t="shared" si="20"/>
        <v/>
      </c>
    </row>
    <row r="401" spans="1:6" x14ac:dyDescent="0.25">
      <c r="A401" s="7">
        <f t="shared" si="19"/>
        <v>1</v>
      </c>
      <c r="B401" s="7" t="str">
        <f>CAPTURE_FINAL!S401</f>
        <v/>
      </c>
      <c r="C401" s="7" t="str">
        <f>CAPTURE_FINAL!C401</f>
        <v/>
      </c>
      <c r="D401" s="7">
        <f t="shared" si="18"/>
        <v>0</v>
      </c>
      <c r="E401" s="7">
        <v>399</v>
      </c>
      <c r="F401" s="7" t="str">
        <f t="shared" si="20"/>
        <v/>
      </c>
    </row>
    <row r="402" spans="1:6" x14ac:dyDescent="0.25">
      <c r="A402" s="7">
        <f t="shared" si="19"/>
        <v>1</v>
      </c>
      <c r="B402" s="7" t="str">
        <f>CAPTURE_FINAL!S402</f>
        <v/>
      </c>
      <c r="C402" s="7" t="str">
        <f>CAPTURE_FINAL!C402</f>
        <v/>
      </c>
      <c r="D402" s="7">
        <f t="shared" si="18"/>
        <v>0</v>
      </c>
      <c r="E402" s="7">
        <v>400</v>
      </c>
      <c r="F402" s="7" t="str">
        <f t="shared" si="20"/>
        <v/>
      </c>
    </row>
    <row r="403" spans="1:6" x14ac:dyDescent="0.25">
      <c r="A403" s="7">
        <f t="shared" si="19"/>
        <v>1</v>
      </c>
      <c r="B403" s="7" t="str">
        <f>CAPTURE_FINAL!S403</f>
        <v/>
      </c>
      <c r="C403" s="7" t="str">
        <f>CAPTURE_FINAL!C403</f>
        <v/>
      </c>
      <c r="D403" s="7">
        <f t="shared" si="18"/>
        <v>0</v>
      </c>
      <c r="E403" s="7">
        <v>401</v>
      </c>
      <c r="F403" s="7" t="str">
        <f t="shared" si="20"/>
        <v/>
      </c>
    </row>
    <row r="404" spans="1:6" x14ac:dyDescent="0.25">
      <c r="A404" s="7">
        <f t="shared" si="19"/>
        <v>1</v>
      </c>
      <c r="B404" s="7" t="str">
        <f>CAPTURE_FINAL!S404</f>
        <v/>
      </c>
      <c r="C404" s="7" t="str">
        <f>CAPTURE_FINAL!C404</f>
        <v/>
      </c>
      <c r="D404" s="7">
        <f t="shared" si="18"/>
        <v>0</v>
      </c>
      <c r="E404" s="7">
        <v>402</v>
      </c>
      <c r="F404" s="7" t="str">
        <f t="shared" si="20"/>
        <v/>
      </c>
    </row>
    <row r="405" spans="1:6" x14ac:dyDescent="0.25">
      <c r="A405" s="7">
        <f t="shared" si="19"/>
        <v>1</v>
      </c>
      <c r="B405" s="7" t="str">
        <f>CAPTURE_FINAL!S405</f>
        <v/>
      </c>
      <c r="C405" s="7" t="str">
        <f>CAPTURE_FINAL!C405</f>
        <v/>
      </c>
      <c r="D405" s="7">
        <f t="shared" si="18"/>
        <v>0</v>
      </c>
      <c r="E405" s="7">
        <v>403</v>
      </c>
      <c r="F405" s="7" t="str">
        <f t="shared" si="20"/>
        <v/>
      </c>
    </row>
    <row r="406" spans="1:6" x14ac:dyDescent="0.25">
      <c r="A406" s="7">
        <f t="shared" si="19"/>
        <v>1</v>
      </c>
      <c r="B406" s="7" t="str">
        <f>CAPTURE_FINAL!S406</f>
        <v/>
      </c>
      <c r="C406" s="7" t="str">
        <f>CAPTURE_FINAL!C406</f>
        <v/>
      </c>
      <c r="D406" s="7">
        <f t="shared" si="18"/>
        <v>0</v>
      </c>
      <c r="E406" s="7">
        <v>404</v>
      </c>
      <c r="F406" s="7" t="str">
        <f t="shared" si="20"/>
        <v/>
      </c>
    </row>
    <row r="407" spans="1:6" x14ac:dyDescent="0.25">
      <c r="A407" s="7">
        <f t="shared" si="19"/>
        <v>1</v>
      </c>
      <c r="B407" s="7" t="str">
        <f>CAPTURE_FINAL!S407</f>
        <v/>
      </c>
      <c r="C407" s="7" t="str">
        <f>CAPTURE_FINAL!C407</f>
        <v/>
      </c>
      <c r="D407" s="7">
        <f t="shared" si="18"/>
        <v>0</v>
      </c>
      <c r="E407" s="7">
        <v>405</v>
      </c>
      <c r="F407" s="7" t="str">
        <f t="shared" si="20"/>
        <v/>
      </c>
    </row>
    <row r="408" spans="1:6" x14ac:dyDescent="0.25">
      <c r="A408" s="7">
        <f t="shared" si="19"/>
        <v>1</v>
      </c>
      <c r="B408" s="7" t="str">
        <f>CAPTURE_FINAL!S408</f>
        <v/>
      </c>
      <c r="C408" s="7" t="str">
        <f>CAPTURE_FINAL!C408</f>
        <v/>
      </c>
      <c r="D408" s="7">
        <f t="shared" si="18"/>
        <v>0</v>
      </c>
      <c r="E408" s="7">
        <v>406</v>
      </c>
      <c r="F408" s="7" t="str">
        <f t="shared" si="20"/>
        <v/>
      </c>
    </row>
    <row r="409" spans="1:6" x14ac:dyDescent="0.25">
      <c r="A409" s="7">
        <f t="shared" si="19"/>
        <v>1</v>
      </c>
      <c r="B409" s="7" t="str">
        <f>CAPTURE_FINAL!S409</f>
        <v/>
      </c>
      <c r="C409" s="7" t="str">
        <f>CAPTURE_FINAL!C409</f>
        <v/>
      </c>
      <c r="D409" s="7">
        <f t="shared" si="18"/>
        <v>0</v>
      </c>
      <c r="E409" s="7">
        <v>407</v>
      </c>
      <c r="F409" s="7" t="str">
        <f t="shared" si="20"/>
        <v/>
      </c>
    </row>
    <row r="410" spans="1:6" x14ac:dyDescent="0.25">
      <c r="A410" s="7">
        <f t="shared" si="19"/>
        <v>1</v>
      </c>
      <c r="B410" s="7" t="str">
        <f>CAPTURE_FINAL!S410</f>
        <v/>
      </c>
      <c r="C410" s="7" t="str">
        <f>CAPTURE_FINAL!C410</f>
        <v/>
      </c>
      <c r="D410" s="7">
        <f t="shared" si="18"/>
        <v>0</v>
      </c>
      <c r="E410" s="7">
        <v>408</v>
      </c>
      <c r="F410" s="7" t="str">
        <f t="shared" si="20"/>
        <v/>
      </c>
    </row>
    <row r="411" spans="1:6" x14ac:dyDescent="0.25">
      <c r="A411" s="7">
        <f t="shared" si="19"/>
        <v>1</v>
      </c>
      <c r="B411" s="7" t="str">
        <f>CAPTURE_FINAL!S411</f>
        <v/>
      </c>
      <c r="C411" s="7" t="str">
        <f>CAPTURE_FINAL!C411</f>
        <v/>
      </c>
      <c r="D411" s="7">
        <f t="shared" si="18"/>
        <v>0</v>
      </c>
      <c r="E411" s="7">
        <v>409</v>
      </c>
      <c r="F411" s="7" t="str">
        <f t="shared" si="20"/>
        <v/>
      </c>
    </row>
    <row r="412" spans="1:6" x14ac:dyDescent="0.25">
      <c r="A412" s="7">
        <f t="shared" si="19"/>
        <v>1</v>
      </c>
      <c r="B412" s="7" t="str">
        <f>CAPTURE_FINAL!S412</f>
        <v/>
      </c>
      <c r="C412" s="7" t="str">
        <f>CAPTURE_FINAL!C412</f>
        <v/>
      </c>
      <c r="D412" s="7">
        <f t="shared" si="18"/>
        <v>0</v>
      </c>
      <c r="E412" s="7">
        <v>410</v>
      </c>
      <c r="F412" s="7" t="str">
        <f t="shared" si="20"/>
        <v/>
      </c>
    </row>
    <row r="413" spans="1:6" x14ac:dyDescent="0.25">
      <c r="A413" s="7">
        <f t="shared" si="19"/>
        <v>1</v>
      </c>
      <c r="B413" s="7" t="str">
        <f>CAPTURE_FINAL!S413</f>
        <v/>
      </c>
      <c r="C413" s="7" t="str">
        <f>CAPTURE_FINAL!C413</f>
        <v/>
      </c>
      <c r="D413" s="7">
        <f t="shared" si="18"/>
        <v>0</v>
      </c>
      <c r="E413" s="7">
        <v>411</v>
      </c>
      <c r="F413" s="7" t="str">
        <f t="shared" si="20"/>
        <v/>
      </c>
    </row>
    <row r="414" spans="1:6" x14ac:dyDescent="0.25">
      <c r="A414" s="7">
        <f t="shared" si="19"/>
        <v>1</v>
      </c>
      <c r="B414" s="7" t="str">
        <f>CAPTURE_FINAL!S414</f>
        <v/>
      </c>
      <c r="C414" s="7" t="str">
        <f>CAPTURE_FINAL!C414</f>
        <v/>
      </c>
      <c r="D414" s="7">
        <f t="shared" ref="D414:D477" si="21">IF(B414="",0,B414)</f>
        <v>0</v>
      </c>
      <c r="E414" s="7">
        <v>412</v>
      </c>
      <c r="F414" s="7" t="str">
        <f t="shared" si="20"/>
        <v/>
      </c>
    </row>
    <row r="415" spans="1:6" x14ac:dyDescent="0.25">
      <c r="A415" s="7">
        <f t="shared" si="19"/>
        <v>1</v>
      </c>
      <c r="B415" s="7" t="str">
        <f>CAPTURE_FINAL!S415</f>
        <v/>
      </c>
      <c r="C415" s="7" t="str">
        <f>CAPTURE_FINAL!C415</f>
        <v/>
      </c>
      <c r="D415" s="7">
        <f t="shared" si="21"/>
        <v>0</v>
      </c>
      <c r="E415" s="7">
        <v>413</v>
      </c>
      <c r="F415" s="7" t="str">
        <f t="shared" si="20"/>
        <v/>
      </c>
    </row>
    <row r="416" spans="1:6" x14ac:dyDescent="0.25">
      <c r="A416" s="7">
        <f t="shared" si="19"/>
        <v>1</v>
      </c>
      <c r="B416" s="7" t="str">
        <f>CAPTURE_FINAL!S416</f>
        <v/>
      </c>
      <c r="C416" s="7" t="str">
        <f>CAPTURE_FINAL!C416</f>
        <v/>
      </c>
      <c r="D416" s="7">
        <f t="shared" si="21"/>
        <v>0</v>
      </c>
      <c r="E416" s="7">
        <v>414</v>
      </c>
      <c r="F416" s="7" t="str">
        <f t="shared" si="20"/>
        <v/>
      </c>
    </row>
    <row r="417" spans="1:6" x14ac:dyDescent="0.25">
      <c r="A417" s="7">
        <f t="shared" si="19"/>
        <v>1</v>
      </c>
      <c r="B417" s="7" t="str">
        <f>CAPTURE_FINAL!S417</f>
        <v/>
      </c>
      <c r="C417" s="7" t="str">
        <f>CAPTURE_FINAL!C417</f>
        <v/>
      </c>
      <c r="D417" s="7">
        <f t="shared" si="21"/>
        <v>0</v>
      </c>
      <c r="E417" s="7">
        <v>415</v>
      </c>
      <c r="F417" s="7" t="str">
        <f t="shared" si="20"/>
        <v/>
      </c>
    </row>
    <row r="418" spans="1:6" x14ac:dyDescent="0.25">
      <c r="A418" s="7">
        <f t="shared" si="19"/>
        <v>1</v>
      </c>
      <c r="B418" s="7" t="str">
        <f>CAPTURE_FINAL!S418</f>
        <v/>
      </c>
      <c r="C418" s="7" t="str">
        <f>CAPTURE_FINAL!C418</f>
        <v/>
      </c>
      <c r="D418" s="7">
        <f t="shared" si="21"/>
        <v>0</v>
      </c>
      <c r="E418" s="7">
        <v>416</v>
      </c>
      <c r="F418" s="7" t="str">
        <f t="shared" si="20"/>
        <v/>
      </c>
    </row>
    <row r="419" spans="1:6" x14ac:dyDescent="0.25">
      <c r="A419" s="7">
        <f t="shared" si="19"/>
        <v>1</v>
      </c>
      <c r="B419" s="7" t="str">
        <f>CAPTURE_FINAL!S419</f>
        <v/>
      </c>
      <c r="C419" s="7" t="str">
        <f>CAPTURE_FINAL!C419</f>
        <v/>
      </c>
      <c r="D419" s="7">
        <f t="shared" si="21"/>
        <v>0</v>
      </c>
      <c r="E419" s="7">
        <v>417</v>
      </c>
      <c r="F419" s="7" t="str">
        <f t="shared" si="20"/>
        <v/>
      </c>
    </row>
    <row r="420" spans="1:6" x14ac:dyDescent="0.25">
      <c r="A420" s="7">
        <f t="shared" si="19"/>
        <v>1</v>
      </c>
      <c r="B420" s="7" t="str">
        <f>CAPTURE_FINAL!S420</f>
        <v/>
      </c>
      <c r="C420" s="7" t="str">
        <f>CAPTURE_FINAL!C420</f>
        <v/>
      </c>
      <c r="D420" s="7">
        <f t="shared" si="21"/>
        <v>0</v>
      </c>
      <c r="E420" s="7">
        <v>418</v>
      </c>
      <c r="F420" s="7" t="str">
        <f t="shared" si="20"/>
        <v/>
      </c>
    </row>
    <row r="421" spans="1:6" x14ac:dyDescent="0.25">
      <c r="A421" s="7">
        <f t="shared" si="19"/>
        <v>1</v>
      </c>
      <c r="B421" s="7" t="str">
        <f>CAPTURE_FINAL!S421</f>
        <v/>
      </c>
      <c r="C421" s="7" t="str">
        <f>CAPTURE_FINAL!C421</f>
        <v/>
      </c>
      <c r="D421" s="7">
        <f t="shared" si="21"/>
        <v>0</v>
      </c>
      <c r="E421" s="7">
        <v>419</v>
      </c>
      <c r="F421" s="7" t="str">
        <f t="shared" si="20"/>
        <v/>
      </c>
    </row>
    <row r="422" spans="1:6" x14ac:dyDescent="0.25">
      <c r="A422" s="7">
        <f t="shared" si="19"/>
        <v>1</v>
      </c>
      <c r="B422" s="7" t="str">
        <f>CAPTURE_FINAL!S422</f>
        <v/>
      </c>
      <c r="C422" s="7" t="str">
        <f>CAPTURE_FINAL!C422</f>
        <v/>
      </c>
      <c r="D422" s="7">
        <f t="shared" si="21"/>
        <v>0</v>
      </c>
      <c r="E422" s="7">
        <v>420</v>
      </c>
      <c r="F422" s="7" t="str">
        <f t="shared" si="20"/>
        <v/>
      </c>
    </row>
    <row r="423" spans="1:6" x14ac:dyDescent="0.25">
      <c r="A423" s="7">
        <f t="shared" si="19"/>
        <v>1</v>
      </c>
      <c r="B423" s="7" t="str">
        <f>CAPTURE_FINAL!S423</f>
        <v/>
      </c>
      <c r="C423" s="7" t="str">
        <f>CAPTURE_FINAL!C423</f>
        <v/>
      </c>
      <c r="D423" s="7">
        <f t="shared" si="21"/>
        <v>0</v>
      </c>
      <c r="E423" s="7">
        <v>421</v>
      </c>
      <c r="F423" s="7" t="str">
        <f t="shared" si="20"/>
        <v/>
      </c>
    </row>
    <row r="424" spans="1:6" x14ac:dyDescent="0.25">
      <c r="A424" s="7">
        <f t="shared" si="19"/>
        <v>1</v>
      </c>
      <c r="B424" s="7" t="str">
        <f>CAPTURE_FINAL!S424</f>
        <v/>
      </c>
      <c r="C424" s="7" t="str">
        <f>CAPTURE_FINAL!C424</f>
        <v/>
      </c>
      <c r="D424" s="7">
        <f t="shared" si="21"/>
        <v>0</v>
      </c>
      <c r="E424" s="7">
        <v>422</v>
      </c>
      <c r="F424" s="7" t="str">
        <f t="shared" si="20"/>
        <v/>
      </c>
    </row>
    <row r="425" spans="1:6" x14ac:dyDescent="0.25">
      <c r="A425" s="7">
        <f t="shared" si="19"/>
        <v>1</v>
      </c>
      <c r="B425" s="7" t="str">
        <f>CAPTURE_FINAL!S425</f>
        <v/>
      </c>
      <c r="C425" s="7" t="str">
        <f>CAPTURE_FINAL!C425</f>
        <v/>
      </c>
      <c r="D425" s="7">
        <f t="shared" si="21"/>
        <v>0</v>
      </c>
      <c r="E425" s="7">
        <v>423</v>
      </c>
      <c r="F425" s="7" t="str">
        <f t="shared" si="20"/>
        <v/>
      </c>
    </row>
    <row r="426" spans="1:6" x14ac:dyDescent="0.25">
      <c r="A426" s="7">
        <f t="shared" si="19"/>
        <v>1</v>
      </c>
      <c r="B426" s="7" t="str">
        <f>CAPTURE_FINAL!S426</f>
        <v/>
      </c>
      <c r="C426" s="7" t="str">
        <f>CAPTURE_FINAL!C426</f>
        <v/>
      </c>
      <c r="D426" s="7">
        <f t="shared" si="21"/>
        <v>0</v>
      </c>
      <c r="E426" s="7">
        <v>424</v>
      </c>
      <c r="F426" s="7" t="str">
        <f t="shared" si="20"/>
        <v/>
      </c>
    </row>
    <row r="427" spans="1:6" x14ac:dyDescent="0.25">
      <c r="A427" s="7">
        <f t="shared" si="19"/>
        <v>1</v>
      </c>
      <c r="B427" s="7" t="str">
        <f>CAPTURE_FINAL!S427</f>
        <v/>
      </c>
      <c r="C427" s="7" t="str">
        <f>CAPTURE_FINAL!C427</f>
        <v/>
      </c>
      <c r="D427" s="7">
        <f t="shared" si="21"/>
        <v>0</v>
      </c>
      <c r="E427" s="7">
        <v>425</v>
      </c>
      <c r="F427" s="7" t="str">
        <f t="shared" si="20"/>
        <v/>
      </c>
    </row>
    <row r="428" spans="1:6" x14ac:dyDescent="0.25">
      <c r="A428" s="7">
        <f t="shared" si="19"/>
        <v>1</v>
      </c>
      <c r="B428" s="7" t="str">
        <f>CAPTURE_FINAL!S428</f>
        <v/>
      </c>
      <c r="C428" s="7" t="str">
        <f>CAPTURE_FINAL!C428</f>
        <v/>
      </c>
      <c r="D428" s="7">
        <f t="shared" si="21"/>
        <v>0</v>
      </c>
      <c r="E428" s="7">
        <v>426</v>
      </c>
      <c r="F428" s="7" t="str">
        <f t="shared" si="20"/>
        <v/>
      </c>
    </row>
    <row r="429" spans="1:6" x14ac:dyDescent="0.25">
      <c r="A429" s="7">
        <f t="shared" si="19"/>
        <v>1</v>
      </c>
      <c r="B429" s="7" t="str">
        <f>CAPTURE_FINAL!S429</f>
        <v/>
      </c>
      <c r="C429" s="7" t="str">
        <f>CAPTURE_FINAL!C429</f>
        <v/>
      </c>
      <c r="D429" s="7">
        <f t="shared" si="21"/>
        <v>0</v>
      </c>
      <c r="E429" s="7">
        <v>427</v>
      </c>
      <c r="F429" s="7" t="str">
        <f t="shared" si="20"/>
        <v/>
      </c>
    </row>
    <row r="430" spans="1:6" x14ac:dyDescent="0.25">
      <c r="A430" s="7">
        <f t="shared" si="19"/>
        <v>1</v>
      </c>
      <c r="B430" s="7" t="str">
        <f>CAPTURE_FINAL!S430</f>
        <v/>
      </c>
      <c r="C430" s="7" t="str">
        <f>CAPTURE_FINAL!C430</f>
        <v/>
      </c>
      <c r="D430" s="7">
        <f t="shared" si="21"/>
        <v>0</v>
      </c>
      <c r="E430" s="7">
        <v>428</v>
      </c>
      <c r="F430" s="7" t="str">
        <f t="shared" si="20"/>
        <v/>
      </c>
    </row>
    <row r="431" spans="1:6" x14ac:dyDescent="0.25">
      <c r="A431" s="7">
        <f t="shared" si="19"/>
        <v>1</v>
      </c>
      <c r="B431" s="7" t="str">
        <f>CAPTURE_FINAL!S431</f>
        <v/>
      </c>
      <c r="C431" s="7" t="str">
        <f>CAPTURE_FINAL!C431</f>
        <v/>
      </c>
      <c r="D431" s="7">
        <f t="shared" si="21"/>
        <v>0</v>
      </c>
      <c r="E431" s="7">
        <v>429</v>
      </c>
      <c r="F431" s="7" t="str">
        <f t="shared" si="20"/>
        <v/>
      </c>
    </row>
    <row r="432" spans="1:6" x14ac:dyDescent="0.25">
      <c r="A432" s="7">
        <f t="shared" si="19"/>
        <v>1</v>
      </c>
      <c r="B432" s="7" t="str">
        <f>CAPTURE_FINAL!S432</f>
        <v/>
      </c>
      <c r="C432" s="7" t="str">
        <f>CAPTURE_FINAL!C432</f>
        <v/>
      </c>
      <c r="D432" s="7">
        <f t="shared" si="21"/>
        <v>0</v>
      </c>
      <c r="E432" s="7">
        <v>430</v>
      </c>
      <c r="F432" s="7" t="str">
        <f t="shared" si="20"/>
        <v/>
      </c>
    </row>
    <row r="433" spans="1:6" x14ac:dyDescent="0.25">
      <c r="A433" s="7">
        <f t="shared" si="19"/>
        <v>1</v>
      </c>
      <c r="B433" s="7" t="str">
        <f>CAPTURE_FINAL!S433</f>
        <v/>
      </c>
      <c r="C433" s="7" t="str">
        <f>CAPTURE_FINAL!C433</f>
        <v/>
      </c>
      <c r="D433" s="7">
        <f t="shared" si="21"/>
        <v>0</v>
      </c>
      <c r="E433" s="7">
        <v>431</v>
      </c>
      <c r="F433" s="7" t="str">
        <f t="shared" si="20"/>
        <v/>
      </c>
    </row>
    <row r="434" spans="1:6" x14ac:dyDescent="0.25">
      <c r="A434" s="7">
        <f t="shared" si="19"/>
        <v>1</v>
      </c>
      <c r="B434" s="7" t="str">
        <f>CAPTURE_FINAL!S434</f>
        <v/>
      </c>
      <c r="C434" s="7" t="str">
        <f>CAPTURE_FINAL!C434</f>
        <v/>
      </c>
      <c r="D434" s="7">
        <f t="shared" si="21"/>
        <v>0</v>
      </c>
      <c r="E434" s="7">
        <v>432</v>
      </c>
      <c r="F434" s="7" t="str">
        <f t="shared" si="20"/>
        <v/>
      </c>
    </row>
    <row r="435" spans="1:6" x14ac:dyDescent="0.25">
      <c r="A435" s="7">
        <f t="shared" si="19"/>
        <v>1</v>
      </c>
      <c r="B435" s="7" t="str">
        <f>CAPTURE_FINAL!S435</f>
        <v/>
      </c>
      <c r="C435" s="7" t="str">
        <f>CAPTURE_FINAL!C435</f>
        <v/>
      </c>
      <c r="D435" s="7">
        <f t="shared" si="21"/>
        <v>0</v>
      </c>
      <c r="E435" s="7">
        <v>433</v>
      </c>
      <c r="F435" s="7" t="str">
        <f t="shared" si="20"/>
        <v/>
      </c>
    </row>
    <row r="436" spans="1:6" x14ac:dyDescent="0.25">
      <c r="A436" s="7">
        <f t="shared" si="19"/>
        <v>1</v>
      </c>
      <c r="B436" s="7" t="str">
        <f>CAPTURE_FINAL!S436</f>
        <v/>
      </c>
      <c r="C436" s="7" t="str">
        <f>CAPTURE_FINAL!C436</f>
        <v/>
      </c>
      <c r="D436" s="7">
        <f t="shared" si="21"/>
        <v>0</v>
      </c>
      <c r="E436" s="7">
        <v>434</v>
      </c>
      <c r="F436" s="7" t="str">
        <f t="shared" si="20"/>
        <v/>
      </c>
    </row>
    <row r="437" spans="1:6" x14ac:dyDescent="0.25">
      <c r="A437" s="7">
        <f t="shared" si="19"/>
        <v>1</v>
      </c>
      <c r="B437" s="7" t="str">
        <f>CAPTURE_FINAL!S437</f>
        <v/>
      </c>
      <c r="C437" s="7" t="str">
        <f>CAPTURE_FINAL!C437</f>
        <v/>
      </c>
      <c r="D437" s="7">
        <f t="shared" si="21"/>
        <v>0</v>
      </c>
      <c r="E437" s="7">
        <v>435</v>
      </c>
      <c r="F437" s="7" t="str">
        <f t="shared" si="20"/>
        <v/>
      </c>
    </row>
    <row r="438" spans="1:6" x14ac:dyDescent="0.25">
      <c r="A438" s="7">
        <f t="shared" si="19"/>
        <v>1</v>
      </c>
      <c r="B438" s="7" t="str">
        <f>CAPTURE_FINAL!S438</f>
        <v/>
      </c>
      <c r="C438" s="7" t="str">
        <f>CAPTURE_FINAL!C438</f>
        <v/>
      </c>
      <c r="D438" s="7">
        <f t="shared" si="21"/>
        <v>0</v>
      </c>
      <c r="E438" s="7">
        <v>436</v>
      </c>
      <c r="F438" s="7" t="str">
        <f t="shared" si="20"/>
        <v/>
      </c>
    </row>
    <row r="439" spans="1:6" x14ac:dyDescent="0.25">
      <c r="A439" s="7">
        <f t="shared" si="19"/>
        <v>1</v>
      </c>
      <c r="B439" s="7" t="str">
        <f>CAPTURE_FINAL!S439</f>
        <v/>
      </c>
      <c r="C439" s="7" t="str">
        <f>CAPTURE_FINAL!C439</f>
        <v/>
      </c>
      <c r="D439" s="7">
        <f t="shared" si="21"/>
        <v>0</v>
      </c>
      <c r="E439" s="7">
        <v>437</v>
      </c>
      <c r="F439" s="7" t="str">
        <f t="shared" si="20"/>
        <v/>
      </c>
    </row>
    <row r="440" spans="1:6" x14ac:dyDescent="0.25">
      <c r="A440" s="7">
        <f t="shared" si="19"/>
        <v>1</v>
      </c>
      <c r="B440" s="7" t="str">
        <f>CAPTURE_FINAL!S440</f>
        <v/>
      </c>
      <c r="C440" s="7" t="str">
        <f>CAPTURE_FINAL!C440</f>
        <v/>
      </c>
      <c r="D440" s="7">
        <f t="shared" si="21"/>
        <v>0</v>
      </c>
      <c r="E440" s="7">
        <v>438</v>
      </c>
      <c r="F440" s="7" t="str">
        <f t="shared" si="20"/>
        <v/>
      </c>
    </row>
    <row r="441" spans="1:6" x14ac:dyDescent="0.25">
      <c r="A441" s="7">
        <f t="shared" si="19"/>
        <v>1</v>
      </c>
      <c r="B441" s="7" t="str">
        <f>CAPTURE_FINAL!S441</f>
        <v/>
      </c>
      <c r="C441" s="7" t="str">
        <f>CAPTURE_FINAL!C441</f>
        <v/>
      </c>
      <c r="D441" s="7">
        <f t="shared" si="21"/>
        <v>0</v>
      </c>
      <c r="E441" s="7">
        <v>439</v>
      </c>
      <c r="F441" s="7" t="str">
        <f t="shared" si="20"/>
        <v/>
      </c>
    </row>
    <row r="442" spans="1:6" x14ac:dyDescent="0.25">
      <c r="A442" s="7">
        <f t="shared" si="19"/>
        <v>1</v>
      </c>
      <c r="B442" s="7" t="str">
        <f>CAPTURE_FINAL!S442</f>
        <v/>
      </c>
      <c r="C442" s="7" t="str">
        <f>CAPTURE_FINAL!C442</f>
        <v/>
      </c>
      <c r="D442" s="7">
        <f t="shared" si="21"/>
        <v>0</v>
      </c>
      <c r="E442" s="7">
        <v>440</v>
      </c>
      <c r="F442" s="7" t="str">
        <f t="shared" si="20"/>
        <v/>
      </c>
    </row>
    <row r="443" spans="1:6" x14ac:dyDescent="0.25">
      <c r="A443" s="7">
        <f t="shared" si="19"/>
        <v>1</v>
      </c>
      <c r="B443" s="7" t="str">
        <f>CAPTURE_FINAL!S443</f>
        <v/>
      </c>
      <c r="C443" s="7" t="str">
        <f>CAPTURE_FINAL!C443</f>
        <v/>
      </c>
      <c r="D443" s="7">
        <f t="shared" si="21"/>
        <v>0</v>
      </c>
      <c r="E443" s="7">
        <v>441</v>
      </c>
      <c r="F443" s="7" t="str">
        <f t="shared" si="20"/>
        <v/>
      </c>
    </row>
    <row r="444" spans="1:6" x14ac:dyDescent="0.25">
      <c r="A444" s="7">
        <f t="shared" si="19"/>
        <v>1</v>
      </c>
      <c r="B444" s="7" t="str">
        <f>CAPTURE_FINAL!S444</f>
        <v/>
      </c>
      <c r="C444" s="7" t="str">
        <f>CAPTURE_FINAL!C444</f>
        <v/>
      </c>
      <c r="D444" s="7">
        <f t="shared" si="21"/>
        <v>0</v>
      </c>
      <c r="E444" s="7">
        <v>442</v>
      </c>
      <c r="F444" s="7" t="str">
        <f t="shared" si="20"/>
        <v/>
      </c>
    </row>
    <row r="445" spans="1:6" x14ac:dyDescent="0.25">
      <c r="A445" s="7">
        <f t="shared" si="19"/>
        <v>1</v>
      </c>
      <c r="B445" s="7" t="str">
        <f>CAPTURE_FINAL!S445</f>
        <v/>
      </c>
      <c r="C445" s="7" t="str">
        <f>CAPTURE_FINAL!C445</f>
        <v/>
      </c>
      <c r="D445" s="7">
        <f t="shared" si="21"/>
        <v>0</v>
      </c>
      <c r="E445" s="7">
        <v>443</v>
      </c>
      <c r="F445" s="7" t="str">
        <f t="shared" si="20"/>
        <v/>
      </c>
    </row>
    <row r="446" spans="1:6" x14ac:dyDescent="0.25">
      <c r="A446" s="7">
        <f t="shared" si="19"/>
        <v>1</v>
      </c>
      <c r="B446" s="7" t="str">
        <f>CAPTURE_FINAL!S446</f>
        <v/>
      </c>
      <c r="C446" s="7" t="str">
        <f>CAPTURE_FINAL!C446</f>
        <v/>
      </c>
      <c r="D446" s="7">
        <f t="shared" si="21"/>
        <v>0</v>
      </c>
      <c r="E446" s="7">
        <v>444</v>
      </c>
      <c r="F446" s="7" t="str">
        <f t="shared" si="20"/>
        <v/>
      </c>
    </row>
    <row r="447" spans="1:6" x14ac:dyDescent="0.25">
      <c r="A447" s="7">
        <f t="shared" si="19"/>
        <v>1</v>
      </c>
      <c r="B447" s="7" t="str">
        <f>CAPTURE_FINAL!S447</f>
        <v/>
      </c>
      <c r="C447" s="7" t="str">
        <f>CAPTURE_FINAL!C447</f>
        <v/>
      </c>
      <c r="D447" s="7">
        <f t="shared" si="21"/>
        <v>0</v>
      </c>
      <c r="E447" s="7">
        <v>445</v>
      </c>
      <c r="F447" s="7" t="str">
        <f t="shared" si="20"/>
        <v/>
      </c>
    </row>
    <row r="448" spans="1:6" x14ac:dyDescent="0.25">
      <c r="A448" s="7">
        <f t="shared" si="19"/>
        <v>1</v>
      </c>
      <c r="B448" s="7" t="str">
        <f>CAPTURE_FINAL!S448</f>
        <v/>
      </c>
      <c r="C448" s="7" t="str">
        <f>CAPTURE_FINAL!C448</f>
        <v/>
      </c>
      <c r="D448" s="7">
        <f t="shared" si="21"/>
        <v>0</v>
      </c>
      <c r="E448" s="7">
        <v>446</v>
      </c>
      <c r="F448" s="7" t="str">
        <f t="shared" si="20"/>
        <v/>
      </c>
    </row>
    <row r="449" spans="1:6" x14ac:dyDescent="0.25">
      <c r="A449" s="7">
        <f t="shared" si="19"/>
        <v>1</v>
      </c>
      <c r="B449" s="7" t="str">
        <f>CAPTURE_FINAL!S449</f>
        <v/>
      </c>
      <c r="C449" s="7" t="str">
        <f>CAPTURE_FINAL!C449</f>
        <v/>
      </c>
      <c r="D449" s="7">
        <f t="shared" si="21"/>
        <v>0</v>
      </c>
      <c r="E449" s="7">
        <v>447</v>
      </c>
      <c r="F449" s="7" t="str">
        <f t="shared" si="20"/>
        <v/>
      </c>
    </row>
    <row r="450" spans="1:6" x14ac:dyDescent="0.25">
      <c r="A450" s="7">
        <f t="shared" si="19"/>
        <v>1</v>
      </c>
      <c r="B450" s="7" t="str">
        <f>CAPTURE_FINAL!S450</f>
        <v/>
      </c>
      <c r="C450" s="7" t="str">
        <f>CAPTURE_FINAL!C450</f>
        <v/>
      </c>
      <c r="D450" s="7">
        <f t="shared" si="21"/>
        <v>0</v>
      </c>
      <c r="E450" s="7">
        <v>448</v>
      </c>
      <c r="F450" s="7" t="str">
        <f t="shared" si="20"/>
        <v/>
      </c>
    </row>
    <row r="451" spans="1:6" x14ac:dyDescent="0.25">
      <c r="A451" s="7">
        <f t="shared" si="19"/>
        <v>1</v>
      </c>
      <c r="B451" s="7" t="str">
        <f>CAPTURE_FINAL!S451</f>
        <v/>
      </c>
      <c r="C451" s="7" t="str">
        <f>CAPTURE_FINAL!C451</f>
        <v/>
      </c>
      <c r="D451" s="7">
        <f t="shared" si="21"/>
        <v>0</v>
      </c>
      <c r="E451" s="7">
        <v>449</v>
      </c>
      <c r="F451" s="7" t="str">
        <f t="shared" si="20"/>
        <v/>
      </c>
    </row>
    <row r="452" spans="1:6" x14ac:dyDescent="0.25">
      <c r="A452" s="7">
        <f t="shared" ref="A452:A499" si="22">RANK(D452,$D$3:$D$501,)</f>
        <v>1</v>
      </c>
      <c r="B452" s="7" t="str">
        <f>CAPTURE_FINAL!S452</f>
        <v/>
      </c>
      <c r="C452" s="7" t="str">
        <f>CAPTURE_FINAL!C452</f>
        <v/>
      </c>
      <c r="D452" s="7">
        <f t="shared" si="21"/>
        <v>0</v>
      </c>
      <c r="E452" s="7">
        <v>450</v>
      </c>
      <c r="F452" s="7" t="str">
        <f t="shared" ref="F452:F499" si="23">IFERROR(VLOOKUP(E452,A451:C950,3,FALSE),"")</f>
        <v/>
      </c>
    </row>
    <row r="453" spans="1:6" x14ac:dyDescent="0.25">
      <c r="A453" s="7">
        <f t="shared" si="22"/>
        <v>1</v>
      </c>
      <c r="B453" s="7" t="str">
        <f>CAPTURE_FINAL!S453</f>
        <v/>
      </c>
      <c r="C453" s="7" t="str">
        <f>CAPTURE_FINAL!C453</f>
        <v/>
      </c>
      <c r="D453" s="7">
        <f t="shared" si="21"/>
        <v>0</v>
      </c>
      <c r="E453" s="7">
        <v>451</v>
      </c>
      <c r="F453" s="7" t="str">
        <f t="shared" si="23"/>
        <v/>
      </c>
    </row>
    <row r="454" spans="1:6" x14ac:dyDescent="0.25">
      <c r="A454" s="7">
        <f t="shared" si="22"/>
        <v>1</v>
      </c>
      <c r="B454" s="7" t="str">
        <f>CAPTURE_FINAL!S454</f>
        <v/>
      </c>
      <c r="C454" s="7" t="str">
        <f>CAPTURE_FINAL!C454</f>
        <v/>
      </c>
      <c r="D454" s="7">
        <f t="shared" si="21"/>
        <v>0</v>
      </c>
      <c r="E454" s="7">
        <v>452</v>
      </c>
      <c r="F454" s="7" t="str">
        <f t="shared" si="23"/>
        <v/>
      </c>
    </row>
    <row r="455" spans="1:6" x14ac:dyDescent="0.25">
      <c r="A455" s="7">
        <f t="shared" si="22"/>
        <v>1</v>
      </c>
      <c r="B455" s="7" t="str">
        <f>CAPTURE_FINAL!S455</f>
        <v/>
      </c>
      <c r="C455" s="7" t="str">
        <f>CAPTURE_FINAL!C455</f>
        <v/>
      </c>
      <c r="D455" s="7">
        <f t="shared" si="21"/>
        <v>0</v>
      </c>
      <c r="E455" s="7">
        <v>453</v>
      </c>
      <c r="F455" s="7" t="str">
        <f t="shared" si="23"/>
        <v/>
      </c>
    </row>
    <row r="456" spans="1:6" x14ac:dyDescent="0.25">
      <c r="A456" s="7">
        <f t="shared" si="22"/>
        <v>1</v>
      </c>
      <c r="B456" s="7" t="str">
        <f>CAPTURE_FINAL!S456</f>
        <v/>
      </c>
      <c r="C456" s="7" t="str">
        <f>CAPTURE_FINAL!C456</f>
        <v/>
      </c>
      <c r="D456" s="7">
        <f t="shared" si="21"/>
        <v>0</v>
      </c>
      <c r="E456" s="7">
        <v>454</v>
      </c>
      <c r="F456" s="7" t="str">
        <f t="shared" si="23"/>
        <v/>
      </c>
    </row>
    <row r="457" spans="1:6" x14ac:dyDescent="0.25">
      <c r="A457" s="7">
        <f t="shared" si="22"/>
        <v>1</v>
      </c>
      <c r="B457" s="7" t="str">
        <f>CAPTURE_FINAL!S457</f>
        <v/>
      </c>
      <c r="C457" s="7" t="str">
        <f>CAPTURE_FINAL!C457</f>
        <v/>
      </c>
      <c r="D457" s="7">
        <f t="shared" si="21"/>
        <v>0</v>
      </c>
      <c r="E457" s="7">
        <v>455</v>
      </c>
      <c r="F457" s="7" t="str">
        <f t="shared" si="23"/>
        <v/>
      </c>
    </row>
    <row r="458" spans="1:6" x14ac:dyDescent="0.25">
      <c r="A458" s="7">
        <f t="shared" si="22"/>
        <v>1</v>
      </c>
      <c r="B458" s="7" t="str">
        <f>CAPTURE_FINAL!S458</f>
        <v/>
      </c>
      <c r="C458" s="7" t="str">
        <f>CAPTURE_FINAL!C458</f>
        <v/>
      </c>
      <c r="D458" s="7">
        <f t="shared" si="21"/>
        <v>0</v>
      </c>
      <c r="E458" s="7">
        <v>456</v>
      </c>
      <c r="F458" s="7" t="str">
        <f t="shared" si="23"/>
        <v/>
      </c>
    </row>
    <row r="459" spans="1:6" x14ac:dyDescent="0.25">
      <c r="A459" s="7">
        <f t="shared" si="22"/>
        <v>1</v>
      </c>
      <c r="B459" s="7" t="str">
        <f>CAPTURE_FINAL!S459</f>
        <v/>
      </c>
      <c r="C459" s="7" t="str">
        <f>CAPTURE_FINAL!C459</f>
        <v/>
      </c>
      <c r="D459" s="7">
        <f t="shared" si="21"/>
        <v>0</v>
      </c>
      <c r="E459" s="7">
        <v>457</v>
      </c>
      <c r="F459" s="7" t="str">
        <f t="shared" si="23"/>
        <v/>
      </c>
    </row>
    <row r="460" spans="1:6" x14ac:dyDescent="0.25">
      <c r="A460" s="7">
        <f t="shared" si="22"/>
        <v>1</v>
      </c>
      <c r="B460" s="7" t="str">
        <f>CAPTURE_FINAL!S460</f>
        <v/>
      </c>
      <c r="C460" s="7" t="str">
        <f>CAPTURE_FINAL!C460</f>
        <v/>
      </c>
      <c r="D460" s="7">
        <f t="shared" si="21"/>
        <v>0</v>
      </c>
      <c r="E460" s="7">
        <v>458</v>
      </c>
      <c r="F460" s="7" t="str">
        <f t="shared" si="23"/>
        <v/>
      </c>
    </row>
    <row r="461" spans="1:6" x14ac:dyDescent="0.25">
      <c r="A461" s="7">
        <f t="shared" si="22"/>
        <v>1</v>
      </c>
      <c r="B461" s="7" t="str">
        <f>CAPTURE_FINAL!S461</f>
        <v/>
      </c>
      <c r="C461" s="7" t="str">
        <f>CAPTURE_FINAL!C461</f>
        <v/>
      </c>
      <c r="D461" s="7">
        <f t="shared" si="21"/>
        <v>0</v>
      </c>
      <c r="E461" s="7">
        <v>459</v>
      </c>
      <c r="F461" s="7" t="str">
        <f t="shared" si="23"/>
        <v/>
      </c>
    </row>
    <row r="462" spans="1:6" x14ac:dyDescent="0.25">
      <c r="A462" s="7">
        <f t="shared" si="22"/>
        <v>1</v>
      </c>
      <c r="B462" s="7" t="str">
        <f>CAPTURE_FINAL!S462</f>
        <v/>
      </c>
      <c r="C462" s="7" t="str">
        <f>CAPTURE_FINAL!C462</f>
        <v/>
      </c>
      <c r="D462" s="7">
        <f t="shared" si="21"/>
        <v>0</v>
      </c>
      <c r="E462" s="7">
        <v>460</v>
      </c>
      <c r="F462" s="7" t="str">
        <f t="shared" si="23"/>
        <v/>
      </c>
    </row>
    <row r="463" spans="1:6" x14ac:dyDescent="0.25">
      <c r="A463" s="7">
        <f t="shared" si="22"/>
        <v>1</v>
      </c>
      <c r="B463" s="7" t="str">
        <f>CAPTURE_FINAL!S463</f>
        <v/>
      </c>
      <c r="C463" s="7" t="str">
        <f>CAPTURE_FINAL!C463</f>
        <v/>
      </c>
      <c r="D463" s="7">
        <f t="shared" si="21"/>
        <v>0</v>
      </c>
      <c r="E463" s="7">
        <v>461</v>
      </c>
      <c r="F463" s="7" t="str">
        <f t="shared" si="23"/>
        <v/>
      </c>
    </row>
    <row r="464" spans="1:6" x14ac:dyDescent="0.25">
      <c r="A464" s="7">
        <f t="shared" si="22"/>
        <v>1</v>
      </c>
      <c r="B464" s="7" t="str">
        <f>CAPTURE_FINAL!S464</f>
        <v/>
      </c>
      <c r="C464" s="7" t="str">
        <f>CAPTURE_FINAL!C464</f>
        <v/>
      </c>
      <c r="D464" s="7">
        <f t="shared" si="21"/>
        <v>0</v>
      </c>
      <c r="E464" s="7">
        <v>462</v>
      </c>
      <c r="F464" s="7" t="str">
        <f t="shared" si="23"/>
        <v/>
      </c>
    </row>
    <row r="465" spans="1:6" x14ac:dyDescent="0.25">
      <c r="A465" s="7">
        <f t="shared" si="22"/>
        <v>1</v>
      </c>
      <c r="B465" s="7" t="str">
        <f>CAPTURE_FINAL!S465</f>
        <v/>
      </c>
      <c r="C465" s="7" t="str">
        <f>CAPTURE_FINAL!C465</f>
        <v/>
      </c>
      <c r="D465" s="7">
        <f t="shared" si="21"/>
        <v>0</v>
      </c>
      <c r="E465" s="7">
        <v>463</v>
      </c>
      <c r="F465" s="7" t="str">
        <f t="shared" si="23"/>
        <v/>
      </c>
    </row>
    <row r="466" spans="1:6" x14ac:dyDescent="0.25">
      <c r="A466" s="7">
        <f t="shared" si="22"/>
        <v>1</v>
      </c>
      <c r="B466" s="7" t="str">
        <f>CAPTURE_FINAL!S466</f>
        <v/>
      </c>
      <c r="C466" s="7" t="str">
        <f>CAPTURE_FINAL!C466</f>
        <v/>
      </c>
      <c r="D466" s="7">
        <f t="shared" si="21"/>
        <v>0</v>
      </c>
      <c r="E466" s="7">
        <v>464</v>
      </c>
      <c r="F466" s="7" t="str">
        <f t="shared" si="23"/>
        <v/>
      </c>
    </row>
    <row r="467" spans="1:6" x14ac:dyDescent="0.25">
      <c r="A467" s="7">
        <f t="shared" si="22"/>
        <v>1</v>
      </c>
      <c r="B467" s="7" t="str">
        <f>CAPTURE_FINAL!S467</f>
        <v/>
      </c>
      <c r="C467" s="7" t="str">
        <f>CAPTURE_FINAL!C467</f>
        <v/>
      </c>
      <c r="D467" s="7">
        <f t="shared" si="21"/>
        <v>0</v>
      </c>
      <c r="E467" s="7">
        <v>465</v>
      </c>
      <c r="F467" s="7" t="str">
        <f t="shared" si="23"/>
        <v/>
      </c>
    </row>
    <row r="468" spans="1:6" x14ac:dyDescent="0.25">
      <c r="A468" s="7">
        <f t="shared" si="22"/>
        <v>1</v>
      </c>
      <c r="B468" s="7" t="str">
        <f>CAPTURE_FINAL!S468</f>
        <v/>
      </c>
      <c r="C468" s="7" t="str">
        <f>CAPTURE_FINAL!C468</f>
        <v/>
      </c>
      <c r="D468" s="7">
        <f t="shared" si="21"/>
        <v>0</v>
      </c>
      <c r="E468" s="7">
        <v>466</v>
      </c>
      <c r="F468" s="7" t="str">
        <f t="shared" si="23"/>
        <v/>
      </c>
    </row>
    <row r="469" spans="1:6" x14ac:dyDescent="0.25">
      <c r="A469" s="7">
        <f t="shared" si="22"/>
        <v>1</v>
      </c>
      <c r="B469" s="7" t="str">
        <f>CAPTURE_FINAL!S469</f>
        <v/>
      </c>
      <c r="C469" s="7" t="str">
        <f>CAPTURE_FINAL!C469</f>
        <v/>
      </c>
      <c r="D469" s="7">
        <f t="shared" si="21"/>
        <v>0</v>
      </c>
      <c r="E469" s="7">
        <v>467</v>
      </c>
      <c r="F469" s="7" t="str">
        <f t="shared" si="23"/>
        <v/>
      </c>
    </row>
    <row r="470" spans="1:6" x14ac:dyDescent="0.25">
      <c r="A470" s="7">
        <f t="shared" si="22"/>
        <v>1</v>
      </c>
      <c r="B470" s="7" t="str">
        <f>CAPTURE_FINAL!S470</f>
        <v/>
      </c>
      <c r="C470" s="7" t="str">
        <f>CAPTURE_FINAL!C470</f>
        <v/>
      </c>
      <c r="D470" s="7">
        <f t="shared" si="21"/>
        <v>0</v>
      </c>
      <c r="E470" s="7">
        <v>468</v>
      </c>
      <c r="F470" s="7" t="str">
        <f t="shared" si="23"/>
        <v/>
      </c>
    </row>
    <row r="471" spans="1:6" x14ac:dyDescent="0.25">
      <c r="A471" s="7">
        <f t="shared" si="22"/>
        <v>1</v>
      </c>
      <c r="B471" s="7" t="str">
        <f>CAPTURE_FINAL!S471</f>
        <v/>
      </c>
      <c r="C471" s="7" t="str">
        <f>CAPTURE_FINAL!C471</f>
        <v/>
      </c>
      <c r="D471" s="7">
        <f t="shared" si="21"/>
        <v>0</v>
      </c>
      <c r="E471" s="7">
        <v>469</v>
      </c>
      <c r="F471" s="7" t="str">
        <f t="shared" si="23"/>
        <v/>
      </c>
    </row>
    <row r="472" spans="1:6" x14ac:dyDescent="0.25">
      <c r="A472" s="7">
        <f t="shared" si="22"/>
        <v>1</v>
      </c>
      <c r="B472" s="7" t="str">
        <f>CAPTURE_FINAL!S472</f>
        <v/>
      </c>
      <c r="C472" s="7" t="str">
        <f>CAPTURE_FINAL!C472</f>
        <v/>
      </c>
      <c r="D472" s="7">
        <f t="shared" si="21"/>
        <v>0</v>
      </c>
      <c r="E472" s="7">
        <v>470</v>
      </c>
      <c r="F472" s="7" t="str">
        <f t="shared" si="23"/>
        <v/>
      </c>
    </row>
    <row r="473" spans="1:6" x14ac:dyDescent="0.25">
      <c r="A473" s="7">
        <f t="shared" si="22"/>
        <v>1</v>
      </c>
      <c r="B473" s="7" t="str">
        <f>CAPTURE_FINAL!S473</f>
        <v/>
      </c>
      <c r="C473" s="7" t="str">
        <f>CAPTURE_FINAL!C473</f>
        <v/>
      </c>
      <c r="D473" s="7">
        <f t="shared" si="21"/>
        <v>0</v>
      </c>
      <c r="E473" s="7">
        <v>471</v>
      </c>
      <c r="F473" s="7" t="str">
        <f t="shared" si="23"/>
        <v/>
      </c>
    </row>
    <row r="474" spans="1:6" x14ac:dyDescent="0.25">
      <c r="A474" s="7">
        <f t="shared" si="22"/>
        <v>1</v>
      </c>
      <c r="B474" s="7" t="str">
        <f>CAPTURE_FINAL!S474</f>
        <v/>
      </c>
      <c r="C474" s="7" t="str">
        <f>CAPTURE_FINAL!C474</f>
        <v/>
      </c>
      <c r="D474" s="7">
        <f t="shared" si="21"/>
        <v>0</v>
      </c>
      <c r="E474" s="7">
        <v>472</v>
      </c>
      <c r="F474" s="7" t="str">
        <f t="shared" si="23"/>
        <v/>
      </c>
    </row>
    <row r="475" spans="1:6" x14ac:dyDescent="0.25">
      <c r="A475" s="7">
        <f t="shared" si="22"/>
        <v>1</v>
      </c>
      <c r="B475" s="7" t="str">
        <f>CAPTURE_FINAL!S475</f>
        <v/>
      </c>
      <c r="C475" s="7" t="str">
        <f>CAPTURE_FINAL!C475</f>
        <v/>
      </c>
      <c r="D475" s="7">
        <f t="shared" si="21"/>
        <v>0</v>
      </c>
      <c r="E475" s="7">
        <v>473</v>
      </c>
      <c r="F475" s="7" t="str">
        <f t="shared" si="23"/>
        <v/>
      </c>
    </row>
    <row r="476" spans="1:6" x14ac:dyDescent="0.25">
      <c r="A476" s="7">
        <f t="shared" si="22"/>
        <v>1</v>
      </c>
      <c r="B476" s="7" t="str">
        <f>CAPTURE_FINAL!S476</f>
        <v/>
      </c>
      <c r="C476" s="7" t="str">
        <f>CAPTURE_FINAL!C476</f>
        <v/>
      </c>
      <c r="D476" s="7">
        <f t="shared" si="21"/>
        <v>0</v>
      </c>
      <c r="E476" s="7">
        <v>474</v>
      </c>
      <c r="F476" s="7" t="str">
        <f t="shared" si="23"/>
        <v/>
      </c>
    </row>
    <row r="477" spans="1:6" x14ac:dyDescent="0.25">
      <c r="A477" s="7">
        <f t="shared" si="22"/>
        <v>1</v>
      </c>
      <c r="B477" s="7" t="str">
        <f>CAPTURE_FINAL!S477</f>
        <v/>
      </c>
      <c r="C477" s="7" t="str">
        <f>CAPTURE_FINAL!C477</f>
        <v/>
      </c>
      <c r="D477" s="7">
        <f t="shared" si="21"/>
        <v>0</v>
      </c>
      <c r="E477" s="7">
        <v>475</v>
      </c>
      <c r="F477" s="7" t="str">
        <f t="shared" si="23"/>
        <v/>
      </c>
    </row>
    <row r="478" spans="1:6" x14ac:dyDescent="0.25">
      <c r="A478" s="7">
        <f t="shared" si="22"/>
        <v>1</v>
      </c>
      <c r="B478" s="7" t="str">
        <f>CAPTURE_FINAL!S478</f>
        <v/>
      </c>
      <c r="C478" s="7" t="str">
        <f>CAPTURE_FINAL!C478</f>
        <v/>
      </c>
      <c r="D478" s="7">
        <f t="shared" ref="D478:D499" si="24">IF(B478="",0,B478)</f>
        <v>0</v>
      </c>
      <c r="E478" s="7">
        <v>476</v>
      </c>
      <c r="F478" s="7" t="str">
        <f t="shared" si="23"/>
        <v/>
      </c>
    </row>
    <row r="479" spans="1:6" x14ac:dyDescent="0.25">
      <c r="A479" s="7">
        <f t="shared" si="22"/>
        <v>1</v>
      </c>
      <c r="B479" s="7" t="str">
        <f>CAPTURE_FINAL!S479</f>
        <v/>
      </c>
      <c r="C479" s="7" t="str">
        <f>CAPTURE_FINAL!C479</f>
        <v/>
      </c>
      <c r="D479" s="7">
        <f t="shared" si="24"/>
        <v>0</v>
      </c>
      <c r="E479" s="7">
        <v>477</v>
      </c>
      <c r="F479" s="7" t="str">
        <f t="shared" si="23"/>
        <v/>
      </c>
    </row>
    <row r="480" spans="1:6" x14ac:dyDescent="0.25">
      <c r="A480" s="7">
        <f t="shared" si="22"/>
        <v>1</v>
      </c>
      <c r="B480" s="7" t="str">
        <f>CAPTURE_FINAL!S480</f>
        <v/>
      </c>
      <c r="C480" s="7" t="str">
        <f>CAPTURE_FINAL!C480</f>
        <v/>
      </c>
      <c r="D480" s="7">
        <f t="shared" si="24"/>
        <v>0</v>
      </c>
      <c r="E480" s="7">
        <v>478</v>
      </c>
      <c r="F480" s="7" t="str">
        <f t="shared" si="23"/>
        <v/>
      </c>
    </row>
    <row r="481" spans="1:6" x14ac:dyDescent="0.25">
      <c r="A481" s="7">
        <f t="shared" si="22"/>
        <v>1</v>
      </c>
      <c r="B481" s="7" t="str">
        <f>CAPTURE_FINAL!S481</f>
        <v/>
      </c>
      <c r="C481" s="7" t="str">
        <f>CAPTURE_FINAL!C481</f>
        <v/>
      </c>
      <c r="D481" s="7">
        <f t="shared" si="24"/>
        <v>0</v>
      </c>
      <c r="E481" s="7">
        <v>479</v>
      </c>
      <c r="F481" s="7" t="str">
        <f t="shared" si="23"/>
        <v/>
      </c>
    </row>
    <row r="482" spans="1:6" x14ac:dyDescent="0.25">
      <c r="A482" s="7">
        <f t="shared" si="22"/>
        <v>1</v>
      </c>
      <c r="B482" s="7" t="str">
        <f>CAPTURE_FINAL!S482</f>
        <v/>
      </c>
      <c r="C482" s="7" t="str">
        <f>CAPTURE_FINAL!C482</f>
        <v/>
      </c>
      <c r="D482" s="7">
        <f t="shared" si="24"/>
        <v>0</v>
      </c>
      <c r="E482" s="7">
        <v>480</v>
      </c>
      <c r="F482" s="7" t="str">
        <f t="shared" si="23"/>
        <v/>
      </c>
    </row>
    <row r="483" spans="1:6" x14ac:dyDescent="0.25">
      <c r="A483" s="7">
        <f t="shared" si="22"/>
        <v>1</v>
      </c>
      <c r="B483" s="7" t="str">
        <f>CAPTURE_FINAL!S483</f>
        <v/>
      </c>
      <c r="C483" s="7" t="str">
        <f>CAPTURE_FINAL!C483</f>
        <v/>
      </c>
      <c r="D483" s="7">
        <f t="shared" si="24"/>
        <v>0</v>
      </c>
      <c r="E483" s="7">
        <v>481</v>
      </c>
      <c r="F483" s="7" t="str">
        <f t="shared" si="23"/>
        <v/>
      </c>
    </row>
    <row r="484" spans="1:6" x14ac:dyDescent="0.25">
      <c r="A484" s="7">
        <f t="shared" si="22"/>
        <v>1</v>
      </c>
      <c r="B484" s="7" t="str">
        <f>CAPTURE_FINAL!S484</f>
        <v/>
      </c>
      <c r="C484" s="7" t="str">
        <f>CAPTURE_FINAL!C484</f>
        <v/>
      </c>
      <c r="D484" s="7">
        <f t="shared" si="24"/>
        <v>0</v>
      </c>
      <c r="E484" s="7">
        <v>482</v>
      </c>
      <c r="F484" s="7" t="str">
        <f t="shared" si="23"/>
        <v/>
      </c>
    </row>
    <row r="485" spans="1:6" x14ac:dyDescent="0.25">
      <c r="A485" s="7">
        <f t="shared" si="22"/>
        <v>1</v>
      </c>
      <c r="B485" s="7" t="str">
        <f>CAPTURE_FINAL!S485</f>
        <v/>
      </c>
      <c r="C485" s="7" t="str">
        <f>CAPTURE_FINAL!C485</f>
        <v/>
      </c>
      <c r="D485" s="7">
        <f t="shared" si="24"/>
        <v>0</v>
      </c>
      <c r="E485" s="7">
        <v>483</v>
      </c>
      <c r="F485" s="7" t="str">
        <f t="shared" si="23"/>
        <v/>
      </c>
    </row>
    <row r="486" spans="1:6" x14ac:dyDescent="0.25">
      <c r="A486" s="7">
        <f t="shared" si="22"/>
        <v>1</v>
      </c>
      <c r="B486" s="7" t="str">
        <f>CAPTURE_FINAL!S486</f>
        <v/>
      </c>
      <c r="C486" s="7" t="str">
        <f>CAPTURE_FINAL!C486</f>
        <v/>
      </c>
      <c r="D486" s="7">
        <f t="shared" si="24"/>
        <v>0</v>
      </c>
      <c r="E486" s="7">
        <v>484</v>
      </c>
      <c r="F486" s="7" t="str">
        <f t="shared" si="23"/>
        <v/>
      </c>
    </row>
    <row r="487" spans="1:6" x14ac:dyDescent="0.25">
      <c r="A487" s="7">
        <f t="shared" si="22"/>
        <v>1</v>
      </c>
      <c r="B487" s="7" t="str">
        <f>CAPTURE_FINAL!S487</f>
        <v/>
      </c>
      <c r="C487" s="7" t="str">
        <f>CAPTURE_FINAL!C487</f>
        <v/>
      </c>
      <c r="D487" s="7">
        <f t="shared" si="24"/>
        <v>0</v>
      </c>
      <c r="E487" s="7">
        <v>485</v>
      </c>
      <c r="F487" s="7" t="str">
        <f t="shared" si="23"/>
        <v/>
      </c>
    </row>
    <row r="488" spans="1:6" x14ac:dyDescent="0.25">
      <c r="A488" s="7">
        <f t="shared" si="22"/>
        <v>1</v>
      </c>
      <c r="B488" s="7" t="str">
        <f>CAPTURE_FINAL!S488</f>
        <v/>
      </c>
      <c r="C488" s="7" t="str">
        <f>CAPTURE_FINAL!C488</f>
        <v/>
      </c>
      <c r="D488" s="7">
        <f t="shared" si="24"/>
        <v>0</v>
      </c>
      <c r="E488" s="7">
        <v>486</v>
      </c>
      <c r="F488" s="7" t="str">
        <f t="shared" si="23"/>
        <v/>
      </c>
    </row>
    <row r="489" spans="1:6" x14ac:dyDescent="0.25">
      <c r="A489" s="7">
        <f t="shared" si="22"/>
        <v>1</v>
      </c>
      <c r="B489" s="7" t="str">
        <f>CAPTURE_FINAL!S489</f>
        <v/>
      </c>
      <c r="C489" s="7" t="str">
        <f>CAPTURE_FINAL!C489</f>
        <v/>
      </c>
      <c r="D489" s="7">
        <f t="shared" si="24"/>
        <v>0</v>
      </c>
      <c r="E489" s="7">
        <v>487</v>
      </c>
      <c r="F489" s="7" t="str">
        <f t="shared" si="23"/>
        <v/>
      </c>
    </row>
    <row r="490" spans="1:6" x14ac:dyDescent="0.25">
      <c r="A490" s="7">
        <f t="shared" si="22"/>
        <v>1</v>
      </c>
      <c r="B490" s="7" t="str">
        <f>CAPTURE_FINAL!S490</f>
        <v/>
      </c>
      <c r="C490" s="7" t="str">
        <f>CAPTURE_FINAL!C490</f>
        <v/>
      </c>
      <c r="D490" s="7">
        <f t="shared" si="24"/>
        <v>0</v>
      </c>
      <c r="E490" s="7">
        <v>488</v>
      </c>
      <c r="F490" s="7" t="str">
        <f t="shared" si="23"/>
        <v/>
      </c>
    </row>
    <row r="491" spans="1:6" x14ac:dyDescent="0.25">
      <c r="A491" s="7">
        <f t="shared" si="22"/>
        <v>1</v>
      </c>
      <c r="B491" s="7" t="str">
        <f>CAPTURE_FINAL!S491</f>
        <v/>
      </c>
      <c r="C491" s="7" t="str">
        <f>CAPTURE_FINAL!C491</f>
        <v/>
      </c>
      <c r="D491" s="7">
        <f t="shared" si="24"/>
        <v>0</v>
      </c>
      <c r="E491" s="7">
        <v>489</v>
      </c>
      <c r="F491" s="7" t="str">
        <f t="shared" si="23"/>
        <v/>
      </c>
    </row>
    <row r="492" spans="1:6" x14ac:dyDescent="0.25">
      <c r="A492" s="7">
        <f t="shared" si="22"/>
        <v>1</v>
      </c>
      <c r="B492" s="7" t="str">
        <f>CAPTURE_FINAL!S492</f>
        <v/>
      </c>
      <c r="C492" s="7" t="str">
        <f>CAPTURE_FINAL!C492</f>
        <v/>
      </c>
      <c r="D492" s="7">
        <f t="shared" si="24"/>
        <v>0</v>
      </c>
      <c r="E492" s="7">
        <v>490</v>
      </c>
      <c r="F492" s="7" t="str">
        <f t="shared" si="23"/>
        <v/>
      </c>
    </row>
    <row r="493" spans="1:6" x14ac:dyDescent="0.25">
      <c r="A493" s="7">
        <f t="shared" si="22"/>
        <v>1</v>
      </c>
      <c r="B493" s="7" t="str">
        <f>CAPTURE_FINAL!S493</f>
        <v/>
      </c>
      <c r="C493" s="7" t="str">
        <f>CAPTURE_FINAL!C493</f>
        <v/>
      </c>
      <c r="D493" s="7">
        <f t="shared" si="24"/>
        <v>0</v>
      </c>
      <c r="E493" s="7">
        <v>491</v>
      </c>
      <c r="F493" s="7" t="str">
        <f t="shared" si="23"/>
        <v/>
      </c>
    </row>
    <row r="494" spans="1:6" x14ac:dyDescent="0.25">
      <c r="A494" s="7">
        <f t="shared" si="22"/>
        <v>1</v>
      </c>
      <c r="B494" s="7" t="str">
        <f>CAPTURE_FINAL!S494</f>
        <v/>
      </c>
      <c r="C494" s="7" t="str">
        <f>CAPTURE_FINAL!C494</f>
        <v/>
      </c>
      <c r="D494" s="7">
        <f t="shared" si="24"/>
        <v>0</v>
      </c>
      <c r="E494" s="7">
        <v>492</v>
      </c>
      <c r="F494" s="7" t="str">
        <f t="shared" si="23"/>
        <v/>
      </c>
    </row>
    <row r="495" spans="1:6" x14ac:dyDescent="0.25">
      <c r="A495" s="7">
        <f t="shared" si="22"/>
        <v>1</v>
      </c>
      <c r="B495" s="7" t="str">
        <f>CAPTURE_FINAL!S495</f>
        <v/>
      </c>
      <c r="C495" s="7" t="str">
        <f>CAPTURE_FINAL!C495</f>
        <v/>
      </c>
      <c r="D495" s="7">
        <f t="shared" si="24"/>
        <v>0</v>
      </c>
      <c r="E495" s="7">
        <v>493</v>
      </c>
      <c r="F495" s="7" t="str">
        <f t="shared" si="23"/>
        <v/>
      </c>
    </row>
    <row r="496" spans="1:6" x14ac:dyDescent="0.25">
      <c r="A496" s="7">
        <f t="shared" si="22"/>
        <v>1</v>
      </c>
      <c r="B496" s="7" t="str">
        <f>CAPTURE_FINAL!S496</f>
        <v/>
      </c>
      <c r="C496" s="7" t="str">
        <f>CAPTURE_FINAL!C496</f>
        <v/>
      </c>
      <c r="D496" s="7">
        <f t="shared" si="24"/>
        <v>0</v>
      </c>
      <c r="E496" s="7">
        <v>494</v>
      </c>
      <c r="F496" s="7" t="str">
        <f t="shared" si="23"/>
        <v/>
      </c>
    </row>
    <row r="497" spans="1:6" x14ac:dyDescent="0.25">
      <c r="A497" s="7">
        <f t="shared" si="22"/>
        <v>1</v>
      </c>
      <c r="B497" s="7" t="str">
        <f>CAPTURE_FINAL!S497</f>
        <v/>
      </c>
      <c r="C497" s="7" t="str">
        <f>CAPTURE_FINAL!C497</f>
        <v/>
      </c>
      <c r="D497" s="7">
        <f t="shared" si="24"/>
        <v>0</v>
      </c>
      <c r="E497" s="7">
        <v>495</v>
      </c>
      <c r="F497" s="7" t="str">
        <f t="shared" si="23"/>
        <v/>
      </c>
    </row>
    <row r="498" spans="1:6" x14ac:dyDescent="0.25">
      <c r="A498" s="7">
        <f t="shared" si="22"/>
        <v>1</v>
      </c>
      <c r="B498" s="7" t="str">
        <f>CAPTURE_FINAL!S498</f>
        <v/>
      </c>
      <c r="C498" s="7" t="str">
        <f>CAPTURE_FINAL!C498</f>
        <v/>
      </c>
      <c r="D498" s="7">
        <f t="shared" si="24"/>
        <v>0</v>
      </c>
      <c r="E498" s="7">
        <v>496</v>
      </c>
      <c r="F498" s="7" t="str">
        <f t="shared" si="23"/>
        <v/>
      </c>
    </row>
    <row r="499" spans="1:6" x14ac:dyDescent="0.25">
      <c r="A499" s="7">
        <f t="shared" si="22"/>
        <v>1</v>
      </c>
      <c r="B499" s="7" t="str">
        <f>CAPTURE_FINAL!S499</f>
        <v/>
      </c>
      <c r="C499" s="7" t="str">
        <f>CAPTURE_FINAL!C499</f>
        <v/>
      </c>
      <c r="D499" s="7">
        <f t="shared" si="24"/>
        <v>0</v>
      </c>
      <c r="E499" s="7">
        <v>497</v>
      </c>
      <c r="F499" s="7" t="str">
        <f t="shared" si="23"/>
        <v/>
      </c>
    </row>
    <row r="500" spans="1:6" x14ac:dyDescent="0.25">
      <c r="A500" s="7"/>
      <c r="C500" s="7"/>
      <c r="D500" s="7"/>
    </row>
    <row r="501" spans="1:6" x14ac:dyDescent="0.25">
      <c r="A501" s="7"/>
      <c r="C501" s="7"/>
      <c r="D501" s="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Q501"/>
  <sheetViews>
    <sheetView workbookViewId="0">
      <selection activeCell="A2" sqref="A2"/>
    </sheetView>
  </sheetViews>
  <sheetFormatPr defaultRowHeight="15" x14ac:dyDescent="0.25"/>
  <cols>
    <col min="1" max="1" width="18" style="122" bestFit="1" customWidth="1"/>
    <col min="2" max="2" width="22.85546875" style="122" customWidth="1"/>
    <col min="3" max="3" width="13.7109375" style="122" bestFit="1" customWidth="1"/>
    <col min="4" max="4" width="13.7109375" style="122" customWidth="1"/>
    <col min="5" max="5" width="11.140625" style="122" bestFit="1" customWidth="1"/>
    <col min="6" max="6" width="10.140625" style="122" bestFit="1" customWidth="1"/>
    <col min="7" max="7" width="8.85546875" style="122" bestFit="1" customWidth="1"/>
    <col min="8" max="8" width="14.42578125" style="122" bestFit="1" customWidth="1"/>
    <col min="9" max="9" width="15.42578125" style="122" bestFit="1" customWidth="1"/>
    <col min="10" max="10" width="11.7109375" style="122" bestFit="1" customWidth="1"/>
    <col min="11" max="11" width="9.5703125" style="122" bestFit="1" customWidth="1"/>
    <col min="12" max="12" width="28" style="122" bestFit="1" customWidth="1"/>
    <col min="13" max="14" width="9.140625" style="122"/>
    <col min="15" max="15" width="26.28515625" style="122" bestFit="1" customWidth="1"/>
    <col min="16" max="18" width="9.140625" style="122"/>
    <col min="19" max="19" width="10.140625" style="122" bestFit="1" customWidth="1"/>
    <col min="20" max="20" width="16.140625" style="124" customWidth="1"/>
    <col min="21" max="21" width="12.85546875" style="124" customWidth="1"/>
    <col min="22" max="22" width="10.42578125" style="122" bestFit="1" customWidth="1"/>
    <col min="23" max="23" width="9.140625" style="122"/>
    <col min="24" max="24" width="7.7109375" style="122" bestFit="1" customWidth="1"/>
    <col min="25" max="25" width="10.42578125" style="122" bestFit="1" customWidth="1"/>
    <col min="26" max="26" width="18" style="122" bestFit="1" customWidth="1"/>
    <col min="27" max="27" width="11.42578125" style="122" bestFit="1" customWidth="1"/>
    <col min="28" max="28" width="15" style="122" customWidth="1"/>
    <col min="29" max="29" width="14.42578125" style="122" bestFit="1" customWidth="1"/>
    <col min="30" max="30" width="15" style="122" bestFit="1" customWidth="1"/>
    <col min="31" max="31" width="9.140625" style="122"/>
    <col min="32" max="33" width="13.42578125" style="122" customWidth="1"/>
    <col min="34" max="34" width="22.140625" style="122" bestFit="1" customWidth="1"/>
    <col min="35" max="35" width="14.5703125" style="125" bestFit="1" customWidth="1"/>
    <col min="36" max="36" width="14.5703125" style="125" customWidth="1"/>
    <col min="37" max="37" width="13.42578125" style="122" customWidth="1"/>
    <col min="38" max="38" width="22.140625" style="122" bestFit="1" customWidth="1"/>
    <col min="39" max="39" width="14" style="122" bestFit="1" customWidth="1"/>
    <col min="40" max="40" width="14.5703125" style="122" customWidth="1"/>
    <col min="41" max="41" width="15.7109375" style="122" bestFit="1" customWidth="1"/>
    <col min="42" max="42" width="19.140625" style="122" bestFit="1" customWidth="1"/>
    <col min="43" max="43" width="17.42578125" style="122" customWidth="1"/>
    <col min="44" max="44" width="9.140625" style="122" customWidth="1"/>
    <col min="45" max="16384" width="9.140625" style="122"/>
  </cols>
  <sheetData>
    <row r="1" spans="1:43" ht="20.25" customHeight="1" x14ac:dyDescent="0.25">
      <c r="A1" s="122" t="s">
        <v>405</v>
      </c>
      <c r="B1" s="122" t="s">
        <v>302</v>
      </c>
      <c r="C1" s="122" t="s">
        <v>379</v>
      </c>
      <c r="D1" s="122" t="s">
        <v>404</v>
      </c>
      <c r="E1" s="122" t="s">
        <v>384</v>
      </c>
      <c r="F1" s="122" t="s">
        <v>380</v>
      </c>
      <c r="G1" s="122" t="s">
        <v>381</v>
      </c>
      <c r="H1" s="94" t="s">
        <v>391</v>
      </c>
      <c r="I1" s="94" t="s">
        <v>579</v>
      </c>
      <c r="J1" s="122" t="s">
        <v>382</v>
      </c>
      <c r="K1" s="122" t="s">
        <v>383</v>
      </c>
      <c r="L1" s="122" t="s">
        <v>211</v>
      </c>
      <c r="M1" s="95" t="s">
        <v>3</v>
      </c>
      <c r="N1" s="95" t="s">
        <v>4</v>
      </c>
      <c r="O1" s="96" t="s">
        <v>311</v>
      </c>
      <c r="P1" s="97" t="s">
        <v>43</v>
      </c>
      <c r="Q1" s="97" t="s">
        <v>42</v>
      </c>
      <c r="R1" s="97" t="s">
        <v>44</v>
      </c>
      <c r="S1" s="97" t="s">
        <v>309</v>
      </c>
      <c r="T1" s="98" t="s">
        <v>365</v>
      </c>
      <c r="U1" s="98" t="s">
        <v>385</v>
      </c>
      <c r="V1" s="99" t="s">
        <v>221</v>
      </c>
      <c r="W1" s="99" t="s">
        <v>211</v>
      </c>
      <c r="X1" s="99" t="s">
        <v>215</v>
      </c>
      <c r="Y1" s="99" t="s">
        <v>216</v>
      </c>
      <c r="Z1" s="99" t="s">
        <v>217</v>
      </c>
      <c r="AA1" s="99" t="s">
        <v>501</v>
      </c>
      <c r="AB1" s="99" t="s">
        <v>502</v>
      </c>
      <c r="AC1" s="99" t="s">
        <v>386</v>
      </c>
      <c r="AD1" s="99" t="s">
        <v>387</v>
      </c>
      <c r="AE1" s="94" t="s">
        <v>388</v>
      </c>
      <c r="AF1" s="94" t="s">
        <v>389</v>
      </c>
      <c r="AG1" s="94" t="s">
        <v>505</v>
      </c>
      <c r="AH1" s="94" t="s">
        <v>504</v>
      </c>
      <c r="AI1" s="94" t="s">
        <v>447</v>
      </c>
      <c r="AJ1" s="94" t="s">
        <v>506</v>
      </c>
      <c r="AK1" s="94" t="s">
        <v>448</v>
      </c>
      <c r="AL1" s="94" t="s">
        <v>390</v>
      </c>
      <c r="AM1" s="94" t="s">
        <v>237</v>
      </c>
      <c r="AN1" s="94" t="s">
        <v>219</v>
      </c>
      <c r="AO1" s="94" t="s">
        <v>507</v>
      </c>
      <c r="AP1" s="94" t="s">
        <v>220</v>
      </c>
      <c r="AQ1" s="94" t="s">
        <v>210</v>
      </c>
    </row>
    <row r="2" spans="1:43" ht="20.25" customHeight="1" x14ac:dyDescent="0.25">
      <c r="A2" s="122" t="s">
        <v>577</v>
      </c>
      <c r="B2" s="122" t="s">
        <v>351</v>
      </c>
      <c r="C2" s="122" t="s">
        <v>21</v>
      </c>
      <c r="D2" s="122" t="s">
        <v>151</v>
      </c>
      <c r="E2" s="122">
        <v>100</v>
      </c>
      <c r="F2" s="122" t="s">
        <v>335</v>
      </c>
      <c r="G2" s="122">
        <v>1</v>
      </c>
      <c r="H2" s="122" t="s">
        <v>402</v>
      </c>
      <c r="I2" s="122">
        <v>1E-4</v>
      </c>
      <c r="J2" s="122">
        <v>10</v>
      </c>
      <c r="K2" s="122" t="s">
        <v>412</v>
      </c>
      <c r="L2" s="122" t="s">
        <v>439</v>
      </c>
      <c r="M2" s="122">
        <v>41.56729</v>
      </c>
      <c r="N2" s="123">
        <v>-82.455100000000002</v>
      </c>
      <c r="O2" s="96" t="s">
        <v>399</v>
      </c>
      <c r="P2" s="97">
        <v>5</v>
      </c>
      <c r="Q2" s="97">
        <v>15</v>
      </c>
      <c r="R2" s="97">
        <v>2016</v>
      </c>
      <c r="S2" s="100">
        <v>42505</v>
      </c>
      <c r="T2" s="98">
        <v>0.83333333333333337</v>
      </c>
      <c r="U2" s="98">
        <v>0.16666666666666666</v>
      </c>
      <c r="V2" s="99" t="s">
        <v>434</v>
      </c>
      <c r="W2" s="99" t="s">
        <v>435</v>
      </c>
      <c r="X2" s="99" t="s">
        <v>61</v>
      </c>
      <c r="Y2" s="99" t="s">
        <v>63</v>
      </c>
      <c r="Z2" s="99" t="s">
        <v>179</v>
      </c>
      <c r="AA2" s="99" t="s">
        <v>436</v>
      </c>
      <c r="AB2" s="99" t="s">
        <v>503</v>
      </c>
      <c r="AC2" s="99" t="s">
        <v>437</v>
      </c>
      <c r="AD2" s="99" t="s">
        <v>374</v>
      </c>
      <c r="AE2" s="94">
        <v>2</v>
      </c>
      <c r="AF2" s="94" t="s">
        <v>377</v>
      </c>
      <c r="AG2" s="94">
        <v>180</v>
      </c>
      <c r="AH2" s="94" t="s">
        <v>441</v>
      </c>
      <c r="AI2" s="94">
        <v>10</v>
      </c>
      <c r="AJ2" s="94">
        <v>4</v>
      </c>
      <c r="AK2" s="94">
        <v>8</v>
      </c>
      <c r="AL2" s="94" t="s">
        <v>371</v>
      </c>
      <c r="AM2" s="94" t="s">
        <v>233</v>
      </c>
      <c r="AN2" s="94" t="s">
        <v>412</v>
      </c>
      <c r="AO2" s="94" t="s">
        <v>412</v>
      </c>
      <c r="AP2" s="94" t="s">
        <v>438</v>
      </c>
      <c r="AQ2" s="94" t="s">
        <v>416</v>
      </c>
    </row>
    <row r="3" spans="1:43" x14ac:dyDescent="0.25">
      <c r="A3" s="122" t="str">
        <f>IFERROR((CONCATENATE(((-1*TRUNC(N3,4))*10000),((TRUNC(M3,4))*10000),"-",AE3,"m","-",R3)),"")</f>
        <v>00-0m-0</v>
      </c>
      <c r="B3" s="122" t="str">
        <f>IF(A3="00-0m-0","",A3)</f>
        <v/>
      </c>
      <c r="C3" s="122" t="str">
        <f>IF(ACOUSTIC_SURVEY_RESULTS!A2=0, "",ACOUSTIC_SURVEY_RESULTS!A2)</f>
        <v/>
      </c>
      <c r="D3" s="122" t="str">
        <f>IFERROR((VLOOKUP($C3,Drop_down_options!$B$2:$D$21,2,FALSE)),"")</f>
        <v/>
      </c>
      <c r="E3" s="122" t="str">
        <f>IF(ACOUSTIC_SURVEY_RESULTS!B2=0, "",ACOUSTIC_SURVEY_RESULTS!B2)</f>
        <v/>
      </c>
      <c r="F3" s="122" t="str">
        <f>IF(ACOUSTIC_SURVEY_RESULTS!C2=0, "",ACOUSTIC_SURVEY_RESULTS!C2)</f>
        <v/>
      </c>
      <c r="G3" s="122" t="str">
        <f>IF(ACOUSTIC_SURVEY_RESULTS!D2=0, "",ACOUSTIC_SURVEY_RESULTS!D2)</f>
        <v/>
      </c>
      <c r="H3" s="122" t="str">
        <f>IF(ACOUSTIC_SURVEY_RESULTS!E2=0, "",ACOUSTIC_SURVEY_RESULTS!E2)</f>
        <v/>
      </c>
      <c r="I3" s="122" t="str">
        <f>IF(ACOUSTIC_SURVEY_RESULTS!F2=0, "",ACOUSTIC_SURVEY_RESULTS!F2)</f>
        <v/>
      </c>
      <c r="J3" s="122" t="str">
        <f>IF(ACOUSTIC_SURVEY_RESULTS!G2=0, "",ACOUSTIC_SURVEY_RESULTS!G2)</f>
        <v/>
      </c>
      <c r="K3" s="122" t="str">
        <f>IF(ACOUSTIC_SURVEY_RESULTS!H2=0, "",ACOUSTIC_SURVEY_RESULTS!H2)</f>
        <v/>
      </c>
      <c r="L3" s="122" t="str">
        <f>IF(ACOUSTIC_SURVEY_RESULTS!I2=0, "",ACOUSTIC_SURVEY_RESULTS!I2)</f>
        <v/>
      </c>
      <c r="M3" s="122">
        <f>IFERROR((VLOOKUP($L3,ACOUSTIC_SITE_INFO!$C$3:$AI$501,2,FALSE)),"")</f>
        <v>0</v>
      </c>
      <c r="N3" s="122">
        <f>IFERROR((VLOOKUP($L3,ACOUSTIC_SITE_INFO!$C$3:$AI$501,3,FALSE))," ")</f>
        <v>0</v>
      </c>
      <c r="O3" s="122">
        <f>IFERROR((VLOOKUP($L3,ACOUSTIC_SITE_INFO!$C$3:$AI$501,4,FALSE)),"")</f>
        <v>0</v>
      </c>
      <c r="P3" s="122">
        <f>IFERROR((VLOOKUP($L3,ACOUSTIC_SITE_INFO!$C$3:$AI$501,5,FALSE)),"")</f>
        <v>0</v>
      </c>
      <c r="Q3" s="122">
        <f>IFERROR((VLOOKUP($L3,ACOUSTIC_SITE_INFO!$C$3:$AI$501,6,FALSE)),"")</f>
        <v>0</v>
      </c>
      <c r="R3" s="122">
        <f>IFERROR((VLOOKUP($L3,ACOUSTIC_SITE_INFO!$C$3:$AI$501,7,FALSE)),"")</f>
        <v>0</v>
      </c>
      <c r="S3" s="122" t="str">
        <f>IFERROR((VLOOKUP($L3,ACOUSTIC_SITE_INFO!$C$3:$AI$501,8,FALSE)),"")</f>
        <v>//</v>
      </c>
      <c r="T3" s="124">
        <f>IFERROR((VLOOKUP($L3,ACOUSTIC_SITE_INFO!$C$3:$AI$501,9,FALSE)),"")</f>
        <v>0</v>
      </c>
      <c r="U3" s="124">
        <f>IFERROR((VLOOKUP($L3,ACOUSTIC_SITE_INFO!$C$3:$AI$501,10,FALSE)),"")</f>
        <v>0</v>
      </c>
      <c r="V3" s="122">
        <f>IFERROR((VLOOKUP($L3,ACOUSTIC_SITE_INFO!$C$3:$AI$501,11,FALSE)),"")</f>
        <v>0</v>
      </c>
      <c r="W3" s="122">
        <f>IFERROR((VLOOKUP($L3,ACOUSTIC_SITE_INFO!$C$3:$AI$501,12,FALSE)),"")</f>
        <v>0</v>
      </c>
      <c r="X3" s="122">
        <f>IFERROR((VLOOKUP($L3,ACOUSTIC_SITE_INFO!$C$3:$AI$501,13,FALSE)),"")</f>
        <v>0</v>
      </c>
      <c r="Y3" s="122">
        <f>IFERROR((VLOOKUP($L3,ACOUSTIC_SITE_INFO!$C$3:$AI$501,14,FALSE)),"")</f>
        <v>0</v>
      </c>
      <c r="Z3" s="122">
        <f>IFERROR((VLOOKUP($L3,ACOUSTIC_SITE_INFO!$C$3:$AI$501,15,FALSE)),"")</f>
        <v>0</v>
      </c>
      <c r="AA3" s="122">
        <f>IFERROR((VLOOKUP($L3,ACOUSTIC_SITE_INFO!$C$3:$AI$501,16,FALSE)),"")</f>
        <v>0</v>
      </c>
      <c r="AB3" s="122">
        <f>IFERROR((VLOOKUP($L3,ACOUSTIC_SITE_INFO!$C$3:$AI$501,17,FALSE)),"")</f>
        <v>0</v>
      </c>
      <c r="AC3" s="122">
        <f>IFERROR((VLOOKUP($L3,ACOUSTIC_SITE_INFO!$C$3:$AI$501,18,FALSE)),"")</f>
        <v>0</v>
      </c>
      <c r="AD3" s="122">
        <f>IFERROR((VLOOKUP($L3,ACOUSTIC_SITE_INFO!$C$3:$AI$501,20,FALSE)),"")</f>
        <v>0</v>
      </c>
      <c r="AE3" s="122">
        <f>IFERROR((VLOOKUP($L3,ACOUSTIC_SITE_INFO!$C$3:$AI$501,21,FALSE)),"")</f>
        <v>0</v>
      </c>
      <c r="AF3" s="122">
        <f>IFERROR((VLOOKUP($L3,ACOUSTIC_SITE_INFO!$C$3:$AI$501,19,FALSE)),"")</f>
        <v>0</v>
      </c>
      <c r="AG3" s="122">
        <f>IFERROR((VLOOKUP($L3,ACOUSTIC_SITE_INFO!$C$3:$AI$501,22,FALSE)),"")</f>
        <v>0</v>
      </c>
      <c r="AH3" s="122">
        <f>IFERROR((VLOOKUP($L3,ACOUSTIC_SITE_INFO!$C$3:$AI$501,23,FALSE)),"")</f>
        <v>0</v>
      </c>
      <c r="AI3" s="125">
        <f>IFERROR((VLOOKUP($L3,ACOUSTIC_SITE_INFO!$C$3:$AI$501,24,FALSE)),"")</f>
        <v>0</v>
      </c>
      <c r="AJ3" s="125">
        <f>IFERROR((VLOOKUP($L3,ACOUSTIC_SITE_INFO!$C$3:$AI$501,25,FALSE)),"")</f>
        <v>0</v>
      </c>
      <c r="AK3" s="122">
        <f>IFERROR((VLOOKUP($L3,ACOUSTIC_SITE_INFO!$C$3:$AI$501,26,FALSE)),"")</f>
        <v>0</v>
      </c>
      <c r="AL3" s="122">
        <f>IFERROR((VLOOKUP($L3,ACOUSTIC_SITE_INFO!$C$3:$AI$501,27,FALSE)),"")</f>
        <v>0</v>
      </c>
      <c r="AM3" s="122">
        <f>IFERROR((VLOOKUP($L3,ACOUSTIC_SITE_INFO!$C$3:$AI$501,29,FALSE)),"")</f>
        <v>0</v>
      </c>
      <c r="AN3" s="122">
        <f>IFERROR((VLOOKUP($L3,ACOUSTIC_SITE_INFO!$C$3:$AI$501,30,FALSE)),"")</f>
        <v>0</v>
      </c>
      <c r="AO3" s="122">
        <f>IFERROR((VLOOKUP($L3,ACOUSTIC_SITE_INFO!$C$3:$AI$501,31,FALSE)),"")</f>
        <v>0</v>
      </c>
      <c r="AP3" s="122">
        <f>IFERROR((VLOOKUP($L3,ACOUSTIC_SITE_INFO!$C$3:$AI$501,32,FALSE)),"")</f>
        <v>0</v>
      </c>
      <c r="AQ3" s="122">
        <f>IFERROR((VLOOKUP($L3,ACOUSTIC_SITE_INFO!$C$3:$AI$501,33,FALSE)),"")</f>
        <v>0</v>
      </c>
    </row>
    <row r="4" spans="1:43" x14ac:dyDescent="0.25">
      <c r="A4" s="122" t="str">
        <f t="shared" ref="A4:A67" si="0">IFERROR((CONCATENATE(((-1*TRUNC(N4,4))*10000),((TRUNC(M4,4))*10000),"-",AE4,"m","-",R4)),"")</f>
        <v>00-0m-0</v>
      </c>
      <c r="B4" s="122" t="str">
        <f t="shared" ref="B4:B67" si="1">IF(A4="00-0m-0","",A4)</f>
        <v/>
      </c>
      <c r="C4" s="122" t="str">
        <f>IF(ACOUSTIC_SURVEY_RESULTS!A3=0, "",ACOUSTIC_SURVEY_RESULTS!A3)</f>
        <v/>
      </c>
      <c r="D4" s="122" t="str">
        <f>IFERROR((VLOOKUP($C4,Drop_down_options!$B$2:$D$21,2,FALSE)),"")</f>
        <v/>
      </c>
      <c r="E4" s="122" t="str">
        <f>IF(ACOUSTIC_SURVEY_RESULTS!B3=0, "",ACOUSTIC_SURVEY_RESULTS!B3)</f>
        <v/>
      </c>
      <c r="F4" s="122" t="str">
        <f>IF(ACOUSTIC_SURVEY_RESULTS!C3=0, "",ACOUSTIC_SURVEY_RESULTS!C3)</f>
        <v/>
      </c>
      <c r="G4" s="122" t="str">
        <f>IF(ACOUSTIC_SURVEY_RESULTS!D3=0, "",ACOUSTIC_SURVEY_RESULTS!D3)</f>
        <v/>
      </c>
      <c r="H4" s="122" t="str">
        <f>IF(ACOUSTIC_SURVEY_RESULTS!E3=0, "",ACOUSTIC_SURVEY_RESULTS!E3)</f>
        <v/>
      </c>
      <c r="I4" s="122" t="str">
        <f>IF(ACOUSTIC_SURVEY_RESULTS!F3=0, "",ACOUSTIC_SURVEY_RESULTS!F3)</f>
        <v/>
      </c>
      <c r="J4" s="122" t="str">
        <f>IF(ACOUSTIC_SURVEY_RESULTS!G3=0, "",ACOUSTIC_SURVEY_RESULTS!G3)</f>
        <v/>
      </c>
      <c r="K4" s="122" t="str">
        <f>IF(ACOUSTIC_SURVEY_RESULTS!H3=0, "",ACOUSTIC_SURVEY_RESULTS!H3)</f>
        <v/>
      </c>
      <c r="L4" s="122" t="str">
        <f>IF(ACOUSTIC_SURVEY_RESULTS!I3=0, "",ACOUSTIC_SURVEY_RESULTS!I3)</f>
        <v/>
      </c>
      <c r="M4" s="122">
        <f>IFERROR((VLOOKUP($L4,ACOUSTIC_SITE_INFO!$C$3:$AI$501,2,FALSE)),"")</f>
        <v>0</v>
      </c>
      <c r="N4" s="122">
        <f>IFERROR((VLOOKUP($L4,ACOUSTIC_SITE_INFO!$C$3:$AI$501,3,FALSE))," ")</f>
        <v>0</v>
      </c>
      <c r="O4" s="122">
        <f>IFERROR((VLOOKUP($L4,ACOUSTIC_SITE_INFO!$C$3:$AI$501,4,FALSE)),"")</f>
        <v>0</v>
      </c>
      <c r="P4" s="122">
        <f>IFERROR((VLOOKUP($L4,ACOUSTIC_SITE_INFO!$C$3:$AI$501,5,FALSE)),"")</f>
        <v>0</v>
      </c>
      <c r="Q4" s="122">
        <f>IFERROR((VLOOKUP($L4,ACOUSTIC_SITE_INFO!$C$3:$AI$501,6,FALSE)),"")</f>
        <v>0</v>
      </c>
      <c r="R4" s="122">
        <f>IFERROR((VLOOKUP($L4,ACOUSTIC_SITE_INFO!$C$3:$AI$501,7,FALSE)),"")</f>
        <v>0</v>
      </c>
      <c r="S4" s="122" t="str">
        <f>IFERROR((VLOOKUP($L4,ACOUSTIC_SITE_INFO!$C$3:$AI$501,8,FALSE)),"")</f>
        <v>//</v>
      </c>
      <c r="T4" s="124">
        <f>IFERROR((VLOOKUP($L4,ACOUSTIC_SITE_INFO!$C$3:$AI$501,9,FALSE)),"")</f>
        <v>0</v>
      </c>
      <c r="U4" s="124">
        <f>IFERROR((VLOOKUP($L4,ACOUSTIC_SITE_INFO!$C$3:$AI$501,10,FALSE)),"")</f>
        <v>0</v>
      </c>
      <c r="V4" s="122">
        <f>IFERROR((VLOOKUP($L4,ACOUSTIC_SITE_INFO!$C$3:$AI$501,11,FALSE)),"")</f>
        <v>0</v>
      </c>
      <c r="W4" s="122">
        <f>IFERROR((VLOOKUP($L4,ACOUSTIC_SITE_INFO!$C$3:$AI$501,12,FALSE)),"")</f>
        <v>0</v>
      </c>
      <c r="X4" s="122">
        <f>IFERROR((VLOOKUP($L4,ACOUSTIC_SITE_INFO!$C$3:$AI$501,13,FALSE)),"")</f>
        <v>0</v>
      </c>
      <c r="Y4" s="122">
        <f>IFERROR((VLOOKUP($L4,ACOUSTIC_SITE_INFO!$C$3:$AI$501,14,FALSE)),"")</f>
        <v>0</v>
      </c>
      <c r="Z4" s="122">
        <f>IFERROR((VLOOKUP($L4,ACOUSTIC_SITE_INFO!$C$3:$AI$501,15,FALSE)),"")</f>
        <v>0</v>
      </c>
      <c r="AA4" s="122">
        <f>IFERROR((VLOOKUP($L4,ACOUSTIC_SITE_INFO!$C$3:$AI$501,16,FALSE)),"")</f>
        <v>0</v>
      </c>
      <c r="AB4" s="122">
        <f>IFERROR((VLOOKUP($L4,ACOUSTIC_SITE_INFO!$C$3:$AI$501,17,FALSE)),"")</f>
        <v>0</v>
      </c>
      <c r="AC4" s="122">
        <f>IFERROR((VLOOKUP($L4,ACOUSTIC_SITE_INFO!$C$3:$AI$501,18,FALSE)),"")</f>
        <v>0</v>
      </c>
      <c r="AD4" s="122">
        <f>IFERROR((VLOOKUP($L4,ACOUSTIC_SITE_INFO!$C$3:$AI$501,20,FALSE)),"")</f>
        <v>0</v>
      </c>
      <c r="AE4" s="122">
        <f>IFERROR((VLOOKUP($L4,ACOUSTIC_SITE_INFO!$C$3:$AI$501,21,FALSE)),"")</f>
        <v>0</v>
      </c>
      <c r="AF4" s="122">
        <f>IFERROR((VLOOKUP($L4,ACOUSTIC_SITE_INFO!$C$3:$AI$501,19,FALSE)),"")</f>
        <v>0</v>
      </c>
      <c r="AG4" s="122">
        <f>IFERROR((VLOOKUP($L4,ACOUSTIC_SITE_INFO!$C$3:$AI$501,22,FALSE)),"")</f>
        <v>0</v>
      </c>
      <c r="AH4" s="122">
        <f>IFERROR((VLOOKUP($L4,ACOUSTIC_SITE_INFO!$C$3:$AI$501,23,FALSE)),"")</f>
        <v>0</v>
      </c>
      <c r="AI4" s="125">
        <f>IFERROR((VLOOKUP($L4,ACOUSTIC_SITE_INFO!$C$3:$AI$501,24,FALSE)),"")</f>
        <v>0</v>
      </c>
      <c r="AJ4" s="125">
        <f>IFERROR((VLOOKUP($L4,ACOUSTIC_SITE_INFO!$C$3:$AI$501,25,FALSE)),"")</f>
        <v>0</v>
      </c>
      <c r="AK4" s="122">
        <f>IFERROR((VLOOKUP($L4,ACOUSTIC_SITE_INFO!$C$3:$AI$501,26,FALSE)),"")</f>
        <v>0</v>
      </c>
      <c r="AL4" s="122">
        <f>IFERROR((VLOOKUP($L4,ACOUSTIC_SITE_INFO!$C$3:$AI$501,27,FALSE)),"")</f>
        <v>0</v>
      </c>
      <c r="AM4" s="122">
        <f>IFERROR((VLOOKUP($L4,ACOUSTIC_SITE_INFO!$C$3:$AI$501,29,FALSE)),"")</f>
        <v>0</v>
      </c>
      <c r="AN4" s="122">
        <f>IFERROR((VLOOKUP($L4,ACOUSTIC_SITE_INFO!$C$3:$AI$501,30,FALSE)),"")</f>
        <v>0</v>
      </c>
      <c r="AO4" s="122">
        <f>IFERROR((VLOOKUP($L4,ACOUSTIC_SITE_INFO!$C$3:$AI$501,31,FALSE)),"")</f>
        <v>0</v>
      </c>
      <c r="AP4" s="122">
        <f>IFERROR((VLOOKUP($L4,ACOUSTIC_SITE_INFO!$C$3:$AI$501,32,FALSE)),"")</f>
        <v>0</v>
      </c>
      <c r="AQ4" s="122">
        <f>IFERROR((VLOOKUP($L4,ACOUSTIC_SITE_INFO!$C$3:$AI$501,33,FALSE)),"")</f>
        <v>0</v>
      </c>
    </row>
    <row r="5" spans="1:43" x14ac:dyDescent="0.25">
      <c r="A5" s="122" t="str">
        <f t="shared" si="0"/>
        <v>00-0m-0</v>
      </c>
      <c r="B5" s="122" t="str">
        <f t="shared" si="1"/>
        <v/>
      </c>
      <c r="C5" s="122" t="str">
        <f>IF(ACOUSTIC_SURVEY_RESULTS!A4=0, "",ACOUSTIC_SURVEY_RESULTS!A4)</f>
        <v/>
      </c>
      <c r="D5" s="122" t="str">
        <f>IFERROR((VLOOKUP($C5,Drop_down_options!$B$2:$D$21,2,FALSE)),"")</f>
        <v/>
      </c>
      <c r="E5" s="122" t="str">
        <f>IF(ACOUSTIC_SURVEY_RESULTS!B4=0, "",ACOUSTIC_SURVEY_RESULTS!B4)</f>
        <v/>
      </c>
      <c r="F5" s="122" t="str">
        <f>IF(ACOUSTIC_SURVEY_RESULTS!C4=0, "",ACOUSTIC_SURVEY_RESULTS!C4)</f>
        <v/>
      </c>
      <c r="G5" s="122" t="str">
        <f>IF(ACOUSTIC_SURVEY_RESULTS!D4=0, "",ACOUSTIC_SURVEY_RESULTS!D4)</f>
        <v/>
      </c>
      <c r="H5" s="122" t="str">
        <f>IF(ACOUSTIC_SURVEY_RESULTS!E4=0, "",ACOUSTIC_SURVEY_RESULTS!E4)</f>
        <v/>
      </c>
      <c r="I5" s="122" t="str">
        <f>IF(ACOUSTIC_SURVEY_RESULTS!F4=0, "",ACOUSTIC_SURVEY_RESULTS!F4)</f>
        <v/>
      </c>
      <c r="J5" s="122" t="str">
        <f>IF(ACOUSTIC_SURVEY_RESULTS!G4=0, "",ACOUSTIC_SURVEY_RESULTS!G4)</f>
        <v/>
      </c>
      <c r="K5" s="122" t="str">
        <f>IF(ACOUSTIC_SURVEY_RESULTS!H4=0, "",ACOUSTIC_SURVEY_RESULTS!H4)</f>
        <v/>
      </c>
      <c r="L5" s="122" t="str">
        <f>IF(ACOUSTIC_SURVEY_RESULTS!I4=0, "",ACOUSTIC_SURVEY_RESULTS!I4)</f>
        <v/>
      </c>
      <c r="M5" s="122">
        <f>IFERROR((VLOOKUP($L5,ACOUSTIC_SITE_INFO!$C$3:$AI$501,2,FALSE)),"")</f>
        <v>0</v>
      </c>
      <c r="N5" s="122">
        <f>IFERROR((VLOOKUP($L5,ACOUSTIC_SITE_INFO!$C$3:$AI$501,3,FALSE))," ")</f>
        <v>0</v>
      </c>
      <c r="O5" s="122">
        <f>IFERROR((VLOOKUP($L5,ACOUSTIC_SITE_INFO!$C$3:$AI$501,4,FALSE)),"")</f>
        <v>0</v>
      </c>
      <c r="P5" s="122">
        <f>IFERROR((VLOOKUP($L5,ACOUSTIC_SITE_INFO!$C$3:$AI$501,5,FALSE)),"")</f>
        <v>0</v>
      </c>
      <c r="Q5" s="122">
        <f>IFERROR((VLOOKUP($L5,ACOUSTIC_SITE_INFO!$C$3:$AI$501,6,FALSE)),"")</f>
        <v>0</v>
      </c>
      <c r="R5" s="122">
        <f>IFERROR((VLOOKUP($L5,ACOUSTIC_SITE_INFO!$C$3:$AI$501,7,FALSE)),"")</f>
        <v>0</v>
      </c>
      <c r="S5" s="122" t="str">
        <f>IFERROR((VLOOKUP($L5,ACOUSTIC_SITE_INFO!$C$3:$AI$501,8,FALSE)),"")</f>
        <v>//</v>
      </c>
      <c r="T5" s="124">
        <f>IFERROR((VLOOKUP($L5,ACOUSTIC_SITE_INFO!$C$3:$AI$501,9,FALSE)),"")</f>
        <v>0</v>
      </c>
      <c r="U5" s="124">
        <f>IFERROR((VLOOKUP($L5,ACOUSTIC_SITE_INFO!$C$3:$AI$501,10,FALSE)),"")</f>
        <v>0</v>
      </c>
      <c r="V5" s="122">
        <f>IFERROR((VLOOKUP($L5,ACOUSTIC_SITE_INFO!$C$3:$AI$501,11,FALSE)),"")</f>
        <v>0</v>
      </c>
      <c r="W5" s="122">
        <f>IFERROR((VLOOKUP($L5,ACOUSTIC_SITE_INFO!$C$3:$AI$501,12,FALSE)),"")</f>
        <v>0</v>
      </c>
      <c r="X5" s="122">
        <f>IFERROR((VLOOKUP($L5,ACOUSTIC_SITE_INFO!$C$3:$AI$501,13,FALSE)),"")</f>
        <v>0</v>
      </c>
      <c r="Y5" s="122">
        <f>IFERROR((VLOOKUP($L5,ACOUSTIC_SITE_INFO!$C$3:$AI$501,14,FALSE)),"")</f>
        <v>0</v>
      </c>
      <c r="Z5" s="122">
        <f>IFERROR((VLOOKUP($L5,ACOUSTIC_SITE_INFO!$C$3:$AI$501,15,FALSE)),"")</f>
        <v>0</v>
      </c>
      <c r="AA5" s="122">
        <f>IFERROR((VLOOKUP($L5,ACOUSTIC_SITE_INFO!$C$3:$AI$501,16,FALSE)),"")</f>
        <v>0</v>
      </c>
      <c r="AB5" s="122">
        <f>IFERROR((VLOOKUP($L5,ACOUSTIC_SITE_INFO!$C$3:$AI$501,17,FALSE)),"")</f>
        <v>0</v>
      </c>
      <c r="AC5" s="122">
        <f>IFERROR((VLOOKUP($L5,ACOUSTIC_SITE_INFO!$C$3:$AI$501,18,FALSE)),"")</f>
        <v>0</v>
      </c>
      <c r="AD5" s="122">
        <f>IFERROR((VLOOKUP($L5,ACOUSTIC_SITE_INFO!$C$3:$AI$501,20,FALSE)),"")</f>
        <v>0</v>
      </c>
      <c r="AE5" s="122">
        <f>IFERROR((VLOOKUP($L5,ACOUSTIC_SITE_INFO!$C$3:$AI$501,21,FALSE)),"")</f>
        <v>0</v>
      </c>
      <c r="AF5" s="122">
        <f>IFERROR((VLOOKUP($L5,ACOUSTIC_SITE_INFO!$C$3:$AI$501,19,FALSE)),"")</f>
        <v>0</v>
      </c>
      <c r="AG5" s="122">
        <f>IFERROR((VLOOKUP($L5,ACOUSTIC_SITE_INFO!$C$3:$AI$501,22,FALSE)),"")</f>
        <v>0</v>
      </c>
      <c r="AH5" s="122">
        <f>IFERROR((VLOOKUP($L5,ACOUSTIC_SITE_INFO!$C$3:$AI$501,23,FALSE)),"")</f>
        <v>0</v>
      </c>
      <c r="AI5" s="125">
        <f>IFERROR((VLOOKUP($L5,ACOUSTIC_SITE_INFO!$C$3:$AI$501,24,FALSE)),"")</f>
        <v>0</v>
      </c>
      <c r="AJ5" s="125">
        <f>IFERROR((VLOOKUP($L5,ACOUSTIC_SITE_INFO!$C$3:$AI$501,25,FALSE)),"")</f>
        <v>0</v>
      </c>
      <c r="AK5" s="122">
        <f>IFERROR((VLOOKUP($L5,ACOUSTIC_SITE_INFO!$C$3:$AI$501,26,FALSE)),"")</f>
        <v>0</v>
      </c>
      <c r="AL5" s="122">
        <f>IFERROR((VLOOKUP($L5,ACOUSTIC_SITE_INFO!$C$3:$AI$501,27,FALSE)),"")</f>
        <v>0</v>
      </c>
      <c r="AM5" s="122">
        <f>IFERROR((VLOOKUP($L5,ACOUSTIC_SITE_INFO!$C$3:$AI$501,29,FALSE)),"")</f>
        <v>0</v>
      </c>
      <c r="AN5" s="122">
        <f>IFERROR((VLOOKUP($L5,ACOUSTIC_SITE_INFO!$C$3:$AI$501,30,FALSE)),"")</f>
        <v>0</v>
      </c>
      <c r="AO5" s="122">
        <f>IFERROR((VLOOKUP($L5,ACOUSTIC_SITE_INFO!$C$3:$AI$501,31,FALSE)),"")</f>
        <v>0</v>
      </c>
      <c r="AP5" s="122">
        <f>IFERROR((VLOOKUP($L5,ACOUSTIC_SITE_INFO!$C$3:$AI$501,32,FALSE)),"")</f>
        <v>0</v>
      </c>
      <c r="AQ5" s="122">
        <f>IFERROR((VLOOKUP($L5,ACOUSTIC_SITE_INFO!$C$3:$AI$501,33,FALSE)),"")</f>
        <v>0</v>
      </c>
    </row>
    <row r="6" spans="1:43" x14ac:dyDescent="0.25">
      <c r="A6" s="122" t="str">
        <f t="shared" si="0"/>
        <v>00-0m-0</v>
      </c>
      <c r="B6" s="122" t="str">
        <f t="shared" si="1"/>
        <v/>
      </c>
      <c r="C6" s="122" t="str">
        <f>IF(ACOUSTIC_SURVEY_RESULTS!A5=0, "",ACOUSTIC_SURVEY_RESULTS!A5)</f>
        <v/>
      </c>
      <c r="D6" s="122" t="str">
        <f>IFERROR((VLOOKUP($C6,Drop_down_options!$B$2:$D$21,2,FALSE)),"")</f>
        <v/>
      </c>
      <c r="E6" s="122" t="str">
        <f>IF(ACOUSTIC_SURVEY_RESULTS!B5=0, "",ACOUSTIC_SURVEY_RESULTS!B5)</f>
        <v/>
      </c>
      <c r="F6" s="122" t="str">
        <f>IF(ACOUSTIC_SURVEY_RESULTS!C5=0, "",ACOUSTIC_SURVEY_RESULTS!C5)</f>
        <v/>
      </c>
      <c r="G6" s="122" t="str">
        <f>IF(ACOUSTIC_SURVEY_RESULTS!D5=0, "",ACOUSTIC_SURVEY_RESULTS!D5)</f>
        <v/>
      </c>
      <c r="H6" s="122" t="str">
        <f>IF(ACOUSTIC_SURVEY_RESULTS!E5=0, "",ACOUSTIC_SURVEY_RESULTS!E5)</f>
        <v/>
      </c>
      <c r="I6" s="122" t="str">
        <f>IF(ACOUSTIC_SURVEY_RESULTS!F5=0, "",ACOUSTIC_SURVEY_RESULTS!F5)</f>
        <v/>
      </c>
      <c r="J6" s="122" t="str">
        <f>IF(ACOUSTIC_SURVEY_RESULTS!G5=0, "",ACOUSTIC_SURVEY_RESULTS!G5)</f>
        <v/>
      </c>
      <c r="K6" s="122" t="str">
        <f>IF(ACOUSTIC_SURVEY_RESULTS!H5=0, "",ACOUSTIC_SURVEY_RESULTS!H5)</f>
        <v/>
      </c>
      <c r="L6" s="122" t="str">
        <f>IF(ACOUSTIC_SURVEY_RESULTS!I5=0, "",ACOUSTIC_SURVEY_RESULTS!I5)</f>
        <v/>
      </c>
      <c r="M6" s="122">
        <f>IFERROR((VLOOKUP($L6,ACOUSTIC_SITE_INFO!$C$3:$AI$501,2,FALSE)),"")</f>
        <v>0</v>
      </c>
      <c r="N6" s="122">
        <f>IFERROR((VLOOKUP($L6,ACOUSTIC_SITE_INFO!$C$3:$AI$501,3,FALSE))," ")</f>
        <v>0</v>
      </c>
      <c r="O6" s="122">
        <f>IFERROR((VLOOKUP($L6,ACOUSTIC_SITE_INFO!$C$3:$AI$501,4,FALSE)),"")</f>
        <v>0</v>
      </c>
      <c r="P6" s="122">
        <f>IFERROR((VLOOKUP($L6,ACOUSTIC_SITE_INFO!$C$3:$AI$501,5,FALSE)),"")</f>
        <v>0</v>
      </c>
      <c r="Q6" s="122">
        <f>IFERROR((VLOOKUP($L6,ACOUSTIC_SITE_INFO!$C$3:$AI$501,6,FALSE)),"")</f>
        <v>0</v>
      </c>
      <c r="R6" s="122">
        <f>IFERROR((VLOOKUP($L6,ACOUSTIC_SITE_INFO!$C$3:$AI$501,7,FALSE)),"")</f>
        <v>0</v>
      </c>
      <c r="S6" s="122" t="str">
        <f>IFERROR((VLOOKUP($L6,ACOUSTIC_SITE_INFO!$C$3:$AI$501,8,FALSE)),"")</f>
        <v>//</v>
      </c>
      <c r="T6" s="124">
        <f>IFERROR((VLOOKUP($L6,ACOUSTIC_SITE_INFO!$C$3:$AI$501,9,FALSE)),"")</f>
        <v>0</v>
      </c>
      <c r="U6" s="124">
        <f>IFERROR((VLOOKUP($L6,ACOUSTIC_SITE_INFO!$C$3:$AI$501,10,FALSE)),"")</f>
        <v>0</v>
      </c>
      <c r="V6" s="122">
        <f>IFERROR((VLOOKUP($L6,ACOUSTIC_SITE_INFO!$C$3:$AI$501,11,FALSE)),"")</f>
        <v>0</v>
      </c>
      <c r="W6" s="122">
        <f>IFERROR((VLOOKUP($L6,ACOUSTIC_SITE_INFO!$C$3:$AI$501,12,FALSE)),"")</f>
        <v>0</v>
      </c>
      <c r="X6" s="122">
        <f>IFERROR((VLOOKUP($L6,ACOUSTIC_SITE_INFO!$C$3:$AI$501,13,FALSE)),"")</f>
        <v>0</v>
      </c>
      <c r="Y6" s="122">
        <f>IFERROR((VLOOKUP($L6,ACOUSTIC_SITE_INFO!$C$3:$AI$501,14,FALSE)),"")</f>
        <v>0</v>
      </c>
      <c r="Z6" s="122">
        <f>IFERROR((VLOOKUP($L6,ACOUSTIC_SITE_INFO!$C$3:$AI$501,15,FALSE)),"")</f>
        <v>0</v>
      </c>
      <c r="AA6" s="122">
        <f>IFERROR((VLOOKUP($L6,ACOUSTIC_SITE_INFO!$C$3:$AI$501,16,FALSE)),"")</f>
        <v>0</v>
      </c>
      <c r="AB6" s="122">
        <f>IFERROR((VLOOKUP($L6,ACOUSTIC_SITE_INFO!$C$3:$AI$501,17,FALSE)),"")</f>
        <v>0</v>
      </c>
      <c r="AC6" s="122">
        <f>IFERROR((VLOOKUP($L6,ACOUSTIC_SITE_INFO!$C$3:$AI$501,18,FALSE)),"")</f>
        <v>0</v>
      </c>
      <c r="AD6" s="122">
        <f>IFERROR((VLOOKUP($L6,ACOUSTIC_SITE_INFO!$C$3:$AI$501,20,FALSE)),"")</f>
        <v>0</v>
      </c>
      <c r="AE6" s="122">
        <f>IFERROR((VLOOKUP($L6,ACOUSTIC_SITE_INFO!$C$3:$AI$501,21,FALSE)),"")</f>
        <v>0</v>
      </c>
      <c r="AF6" s="122">
        <f>IFERROR((VLOOKUP($L6,ACOUSTIC_SITE_INFO!$C$3:$AI$501,19,FALSE)),"")</f>
        <v>0</v>
      </c>
      <c r="AG6" s="122">
        <f>IFERROR((VLOOKUP($L6,ACOUSTIC_SITE_INFO!$C$3:$AI$501,22,FALSE)),"")</f>
        <v>0</v>
      </c>
      <c r="AH6" s="122">
        <f>IFERROR((VLOOKUP($L6,ACOUSTIC_SITE_INFO!$C$3:$AI$501,23,FALSE)),"")</f>
        <v>0</v>
      </c>
      <c r="AI6" s="125">
        <f>IFERROR((VLOOKUP($L6,ACOUSTIC_SITE_INFO!$C$3:$AI$501,24,FALSE)),"")</f>
        <v>0</v>
      </c>
      <c r="AJ6" s="125">
        <f>IFERROR((VLOOKUP($L6,ACOUSTIC_SITE_INFO!$C$3:$AI$501,25,FALSE)),"")</f>
        <v>0</v>
      </c>
      <c r="AK6" s="122">
        <f>IFERROR((VLOOKUP($L6,ACOUSTIC_SITE_INFO!$C$3:$AI$501,26,FALSE)),"")</f>
        <v>0</v>
      </c>
      <c r="AL6" s="122">
        <f>IFERROR((VLOOKUP($L6,ACOUSTIC_SITE_INFO!$C$3:$AI$501,27,FALSE)),"")</f>
        <v>0</v>
      </c>
      <c r="AM6" s="122">
        <f>IFERROR((VLOOKUP($L6,ACOUSTIC_SITE_INFO!$C$3:$AI$501,29,FALSE)),"")</f>
        <v>0</v>
      </c>
      <c r="AN6" s="122">
        <f>IFERROR((VLOOKUP($L6,ACOUSTIC_SITE_INFO!$C$3:$AI$501,30,FALSE)),"")</f>
        <v>0</v>
      </c>
      <c r="AO6" s="122">
        <f>IFERROR((VLOOKUP($L6,ACOUSTIC_SITE_INFO!$C$3:$AI$501,31,FALSE)),"")</f>
        <v>0</v>
      </c>
      <c r="AP6" s="122">
        <f>IFERROR((VLOOKUP($L6,ACOUSTIC_SITE_INFO!$C$3:$AI$501,32,FALSE)),"")</f>
        <v>0</v>
      </c>
      <c r="AQ6" s="122">
        <f>IFERROR((VLOOKUP($L6,ACOUSTIC_SITE_INFO!$C$3:$AI$501,33,FALSE)),"")</f>
        <v>0</v>
      </c>
    </row>
    <row r="7" spans="1:43" x14ac:dyDescent="0.25">
      <c r="A7" s="122" t="str">
        <f t="shared" si="0"/>
        <v>00-0m-0</v>
      </c>
      <c r="B7" s="122" t="str">
        <f t="shared" si="1"/>
        <v/>
      </c>
      <c r="C7" s="122" t="str">
        <f>IF(ACOUSTIC_SURVEY_RESULTS!A6=0, "",ACOUSTIC_SURVEY_RESULTS!A6)</f>
        <v/>
      </c>
      <c r="D7" s="122" t="str">
        <f>IFERROR((VLOOKUP($C7,Drop_down_options!$B$2:$D$21,2,FALSE)),"")</f>
        <v/>
      </c>
      <c r="E7" s="122" t="str">
        <f>IF(ACOUSTIC_SURVEY_RESULTS!B6=0, "",ACOUSTIC_SURVEY_RESULTS!B6)</f>
        <v/>
      </c>
      <c r="F7" s="122" t="str">
        <f>IF(ACOUSTIC_SURVEY_RESULTS!C6=0, "",ACOUSTIC_SURVEY_RESULTS!C6)</f>
        <v/>
      </c>
      <c r="G7" s="122" t="str">
        <f>IF(ACOUSTIC_SURVEY_RESULTS!D6=0, "",ACOUSTIC_SURVEY_RESULTS!D6)</f>
        <v/>
      </c>
      <c r="H7" s="122" t="str">
        <f>IF(ACOUSTIC_SURVEY_RESULTS!E6=0, "",ACOUSTIC_SURVEY_RESULTS!E6)</f>
        <v/>
      </c>
      <c r="I7" s="122" t="str">
        <f>IF(ACOUSTIC_SURVEY_RESULTS!F6=0, "",ACOUSTIC_SURVEY_RESULTS!F6)</f>
        <v/>
      </c>
      <c r="J7" s="122" t="str">
        <f>IF(ACOUSTIC_SURVEY_RESULTS!G6=0, "",ACOUSTIC_SURVEY_RESULTS!G6)</f>
        <v/>
      </c>
      <c r="K7" s="122" t="str">
        <f>IF(ACOUSTIC_SURVEY_RESULTS!H6=0, "",ACOUSTIC_SURVEY_RESULTS!H6)</f>
        <v/>
      </c>
      <c r="L7" s="122" t="str">
        <f>IF(ACOUSTIC_SURVEY_RESULTS!I6=0, "",ACOUSTIC_SURVEY_RESULTS!I6)</f>
        <v/>
      </c>
      <c r="M7" s="122">
        <f>IFERROR((VLOOKUP($L7,ACOUSTIC_SITE_INFO!$C$3:$AI$501,2,FALSE)),"")</f>
        <v>0</v>
      </c>
      <c r="N7" s="122">
        <f>IFERROR((VLOOKUP($L7,ACOUSTIC_SITE_INFO!$C$3:$AI$501,3,FALSE))," ")</f>
        <v>0</v>
      </c>
      <c r="O7" s="122">
        <f>IFERROR((VLOOKUP($L7,ACOUSTIC_SITE_INFO!$C$3:$AI$501,4,FALSE)),"")</f>
        <v>0</v>
      </c>
      <c r="P7" s="122">
        <f>IFERROR((VLOOKUP($L7,ACOUSTIC_SITE_INFO!$C$3:$AI$501,5,FALSE)),"")</f>
        <v>0</v>
      </c>
      <c r="Q7" s="122">
        <f>IFERROR((VLOOKUP($L7,ACOUSTIC_SITE_INFO!$C$3:$AI$501,6,FALSE)),"")</f>
        <v>0</v>
      </c>
      <c r="R7" s="122">
        <f>IFERROR((VLOOKUP($L7,ACOUSTIC_SITE_INFO!$C$3:$AI$501,7,FALSE)),"")</f>
        <v>0</v>
      </c>
      <c r="S7" s="122" t="str">
        <f>IFERROR((VLOOKUP($L7,ACOUSTIC_SITE_INFO!$C$3:$AI$501,8,FALSE)),"")</f>
        <v>//</v>
      </c>
      <c r="T7" s="124">
        <f>IFERROR((VLOOKUP($L7,ACOUSTIC_SITE_INFO!$C$3:$AI$501,9,FALSE)),"")</f>
        <v>0</v>
      </c>
      <c r="U7" s="124">
        <f>IFERROR((VLOOKUP($L7,ACOUSTIC_SITE_INFO!$C$3:$AI$501,10,FALSE)),"")</f>
        <v>0</v>
      </c>
      <c r="V7" s="122">
        <f>IFERROR((VLOOKUP($L7,ACOUSTIC_SITE_INFO!$C$3:$AI$501,11,FALSE)),"")</f>
        <v>0</v>
      </c>
      <c r="W7" s="122">
        <f>IFERROR((VLOOKUP($L7,ACOUSTIC_SITE_INFO!$C$3:$AI$501,12,FALSE)),"")</f>
        <v>0</v>
      </c>
      <c r="X7" s="122">
        <f>IFERROR((VLOOKUP($L7,ACOUSTIC_SITE_INFO!$C$3:$AI$501,13,FALSE)),"")</f>
        <v>0</v>
      </c>
      <c r="Y7" s="122">
        <f>IFERROR((VLOOKUP($L7,ACOUSTIC_SITE_INFO!$C$3:$AI$501,14,FALSE)),"")</f>
        <v>0</v>
      </c>
      <c r="Z7" s="122">
        <f>IFERROR((VLOOKUP($L7,ACOUSTIC_SITE_INFO!$C$3:$AI$501,15,FALSE)),"")</f>
        <v>0</v>
      </c>
      <c r="AA7" s="122">
        <f>IFERROR((VLOOKUP($L7,ACOUSTIC_SITE_INFO!$C$3:$AI$501,16,FALSE)),"")</f>
        <v>0</v>
      </c>
      <c r="AB7" s="122">
        <f>IFERROR((VLOOKUP($L7,ACOUSTIC_SITE_INFO!$C$3:$AI$501,17,FALSE)),"")</f>
        <v>0</v>
      </c>
      <c r="AC7" s="122">
        <f>IFERROR((VLOOKUP($L7,ACOUSTIC_SITE_INFO!$C$3:$AI$501,18,FALSE)),"")</f>
        <v>0</v>
      </c>
      <c r="AD7" s="122">
        <f>IFERROR((VLOOKUP($L7,ACOUSTIC_SITE_INFO!$C$3:$AI$501,20,FALSE)),"")</f>
        <v>0</v>
      </c>
      <c r="AE7" s="122">
        <f>IFERROR((VLOOKUP($L7,ACOUSTIC_SITE_INFO!$C$3:$AI$501,21,FALSE)),"")</f>
        <v>0</v>
      </c>
      <c r="AF7" s="122">
        <f>IFERROR((VLOOKUP($L7,ACOUSTIC_SITE_INFO!$C$3:$AI$501,19,FALSE)),"")</f>
        <v>0</v>
      </c>
      <c r="AG7" s="122">
        <f>IFERROR((VLOOKUP($L7,ACOUSTIC_SITE_INFO!$C$3:$AI$501,22,FALSE)),"")</f>
        <v>0</v>
      </c>
      <c r="AH7" s="122">
        <f>IFERROR((VLOOKUP($L7,ACOUSTIC_SITE_INFO!$C$3:$AI$501,23,FALSE)),"")</f>
        <v>0</v>
      </c>
      <c r="AI7" s="125">
        <f>IFERROR((VLOOKUP($L7,ACOUSTIC_SITE_INFO!$C$3:$AI$501,24,FALSE)),"")</f>
        <v>0</v>
      </c>
      <c r="AJ7" s="125">
        <f>IFERROR((VLOOKUP($L7,ACOUSTIC_SITE_INFO!$C$3:$AI$501,25,FALSE)),"")</f>
        <v>0</v>
      </c>
      <c r="AK7" s="122">
        <f>IFERROR((VLOOKUP($L7,ACOUSTIC_SITE_INFO!$C$3:$AI$501,26,FALSE)),"")</f>
        <v>0</v>
      </c>
      <c r="AL7" s="122">
        <f>IFERROR((VLOOKUP($L7,ACOUSTIC_SITE_INFO!$C$3:$AI$501,27,FALSE)),"")</f>
        <v>0</v>
      </c>
      <c r="AM7" s="122">
        <f>IFERROR((VLOOKUP($L7,ACOUSTIC_SITE_INFO!$C$3:$AI$501,29,FALSE)),"")</f>
        <v>0</v>
      </c>
      <c r="AN7" s="122">
        <f>IFERROR((VLOOKUP($L7,ACOUSTIC_SITE_INFO!$C$3:$AI$501,30,FALSE)),"")</f>
        <v>0</v>
      </c>
      <c r="AO7" s="122">
        <f>IFERROR((VLOOKUP($L7,ACOUSTIC_SITE_INFO!$C$3:$AI$501,31,FALSE)),"")</f>
        <v>0</v>
      </c>
      <c r="AP7" s="122">
        <f>IFERROR((VLOOKUP($L7,ACOUSTIC_SITE_INFO!$C$3:$AI$501,32,FALSE)),"")</f>
        <v>0</v>
      </c>
      <c r="AQ7" s="122">
        <f>IFERROR((VLOOKUP($L7,ACOUSTIC_SITE_INFO!$C$3:$AI$501,33,FALSE)),"")</f>
        <v>0</v>
      </c>
    </row>
    <row r="8" spans="1:43" x14ac:dyDescent="0.25">
      <c r="A8" s="122" t="str">
        <f t="shared" si="0"/>
        <v>00-0m-0</v>
      </c>
      <c r="B8" s="122" t="str">
        <f t="shared" si="1"/>
        <v/>
      </c>
      <c r="C8" s="122" t="str">
        <f>IF(ACOUSTIC_SURVEY_RESULTS!A7=0, "",ACOUSTIC_SURVEY_RESULTS!A7)</f>
        <v/>
      </c>
      <c r="D8" s="122" t="str">
        <f>IFERROR((VLOOKUP($C8,Drop_down_options!$B$2:$D$21,2,FALSE)),"")</f>
        <v/>
      </c>
      <c r="E8" s="122" t="str">
        <f>IF(ACOUSTIC_SURVEY_RESULTS!B7=0, "",ACOUSTIC_SURVEY_RESULTS!B7)</f>
        <v/>
      </c>
      <c r="F8" s="122" t="str">
        <f>IF(ACOUSTIC_SURVEY_RESULTS!C7=0, "",ACOUSTIC_SURVEY_RESULTS!C7)</f>
        <v/>
      </c>
      <c r="G8" s="122" t="str">
        <f>IF(ACOUSTIC_SURVEY_RESULTS!D7=0, "",ACOUSTIC_SURVEY_RESULTS!D7)</f>
        <v/>
      </c>
      <c r="H8" s="122" t="str">
        <f>IF(ACOUSTIC_SURVEY_RESULTS!E7=0, "",ACOUSTIC_SURVEY_RESULTS!E7)</f>
        <v/>
      </c>
      <c r="I8" s="122" t="str">
        <f>IF(ACOUSTIC_SURVEY_RESULTS!F7=0, "",ACOUSTIC_SURVEY_RESULTS!F7)</f>
        <v/>
      </c>
      <c r="J8" s="122" t="str">
        <f>IF(ACOUSTIC_SURVEY_RESULTS!G7=0, "",ACOUSTIC_SURVEY_RESULTS!G7)</f>
        <v/>
      </c>
      <c r="K8" s="122" t="str">
        <f>IF(ACOUSTIC_SURVEY_RESULTS!H7=0, "",ACOUSTIC_SURVEY_RESULTS!H7)</f>
        <v/>
      </c>
      <c r="L8" s="122" t="str">
        <f>IF(ACOUSTIC_SURVEY_RESULTS!I7=0, "",ACOUSTIC_SURVEY_RESULTS!I7)</f>
        <v/>
      </c>
      <c r="M8" s="122">
        <f>IFERROR((VLOOKUP($L8,ACOUSTIC_SITE_INFO!$C$3:$AI$501,2,FALSE)),"")</f>
        <v>0</v>
      </c>
      <c r="N8" s="122">
        <f>IFERROR((VLOOKUP($L8,ACOUSTIC_SITE_INFO!$C$3:$AI$501,3,FALSE))," ")</f>
        <v>0</v>
      </c>
      <c r="O8" s="122">
        <f>IFERROR((VLOOKUP($L8,ACOUSTIC_SITE_INFO!$C$3:$AI$501,4,FALSE)),"")</f>
        <v>0</v>
      </c>
      <c r="P8" s="122">
        <f>IFERROR((VLOOKUP($L8,ACOUSTIC_SITE_INFO!$C$3:$AI$501,5,FALSE)),"")</f>
        <v>0</v>
      </c>
      <c r="Q8" s="122">
        <f>IFERROR((VLOOKUP($L8,ACOUSTIC_SITE_INFO!$C$3:$AI$501,6,FALSE)),"")</f>
        <v>0</v>
      </c>
      <c r="R8" s="122">
        <f>IFERROR((VLOOKUP($L8,ACOUSTIC_SITE_INFO!$C$3:$AI$501,7,FALSE)),"")</f>
        <v>0</v>
      </c>
      <c r="S8" s="122" t="str">
        <f>IFERROR((VLOOKUP($L8,ACOUSTIC_SITE_INFO!$C$3:$AI$501,8,FALSE)),"")</f>
        <v>//</v>
      </c>
      <c r="T8" s="124">
        <f>IFERROR((VLOOKUP($L8,ACOUSTIC_SITE_INFO!$C$3:$AI$501,9,FALSE)),"")</f>
        <v>0</v>
      </c>
      <c r="U8" s="124">
        <f>IFERROR((VLOOKUP($L8,ACOUSTIC_SITE_INFO!$C$3:$AI$501,10,FALSE)),"")</f>
        <v>0</v>
      </c>
      <c r="V8" s="122">
        <f>IFERROR((VLOOKUP($L8,ACOUSTIC_SITE_INFO!$C$3:$AI$501,11,FALSE)),"")</f>
        <v>0</v>
      </c>
      <c r="W8" s="122">
        <f>IFERROR((VLOOKUP($L8,ACOUSTIC_SITE_INFO!$C$3:$AI$501,12,FALSE)),"")</f>
        <v>0</v>
      </c>
      <c r="X8" s="122">
        <f>IFERROR((VLOOKUP($L8,ACOUSTIC_SITE_INFO!$C$3:$AI$501,13,FALSE)),"")</f>
        <v>0</v>
      </c>
      <c r="Y8" s="122">
        <f>IFERROR((VLOOKUP($L8,ACOUSTIC_SITE_INFO!$C$3:$AI$501,14,FALSE)),"")</f>
        <v>0</v>
      </c>
      <c r="Z8" s="122">
        <f>IFERROR((VLOOKUP($L8,ACOUSTIC_SITE_INFO!$C$3:$AI$501,15,FALSE)),"")</f>
        <v>0</v>
      </c>
      <c r="AA8" s="122">
        <f>IFERROR((VLOOKUP($L8,ACOUSTIC_SITE_INFO!$C$3:$AI$501,16,FALSE)),"")</f>
        <v>0</v>
      </c>
      <c r="AB8" s="122">
        <f>IFERROR((VLOOKUP($L8,ACOUSTIC_SITE_INFO!$C$3:$AI$501,17,FALSE)),"")</f>
        <v>0</v>
      </c>
      <c r="AC8" s="122">
        <f>IFERROR((VLOOKUP($L8,ACOUSTIC_SITE_INFO!$C$3:$AI$501,18,FALSE)),"")</f>
        <v>0</v>
      </c>
      <c r="AD8" s="122">
        <f>IFERROR((VLOOKUP($L8,ACOUSTIC_SITE_INFO!$C$3:$AI$501,20,FALSE)),"")</f>
        <v>0</v>
      </c>
      <c r="AE8" s="122">
        <f>IFERROR((VLOOKUP($L8,ACOUSTIC_SITE_INFO!$C$3:$AI$501,21,FALSE)),"")</f>
        <v>0</v>
      </c>
      <c r="AF8" s="122">
        <f>IFERROR((VLOOKUP($L8,ACOUSTIC_SITE_INFO!$C$3:$AI$501,19,FALSE)),"")</f>
        <v>0</v>
      </c>
      <c r="AG8" s="122">
        <f>IFERROR((VLOOKUP($L8,ACOUSTIC_SITE_INFO!$C$3:$AI$501,22,FALSE)),"")</f>
        <v>0</v>
      </c>
      <c r="AH8" s="122">
        <f>IFERROR((VLOOKUP($L8,ACOUSTIC_SITE_INFO!$C$3:$AI$501,23,FALSE)),"")</f>
        <v>0</v>
      </c>
      <c r="AI8" s="125">
        <f>IFERROR((VLOOKUP($L8,ACOUSTIC_SITE_INFO!$C$3:$AI$501,24,FALSE)),"")</f>
        <v>0</v>
      </c>
      <c r="AJ8" s="125">
        <f>IFERROR((VLOOKUP($L8,ACOUSTIC_SITE_INFO!$C$3:$AI$501,25,FALSE)),"")</f>
        <v>0</v>
      </c>
      <c r="AK8" s="122">
        <f>IFERROR((VLOOKUP($L8,ACOUSTIC_SITE_INFO!$C$3:$AI$501,26,FALSE)),"")</f>
        <v>0</v>
      </c>
      <c r="AL8" s="122">
        <f>IFERROR((VLOOKUP($L8,ACOUSTIC_SITE_INFO!$C$3:$AI$501,27,FALSE)),"")</f>
        <v>0</v>
      </c>
      <c r="AM8" s="122">
        <f>IFERROR((VLOOKUP($L8,ACOUSTIC_SITE_INFO!$C$3:$AI$501,29,FALSE)),"")</f>
        <v>0</v>
      </c>
      <c r="AN8" s="122">
        <f>IFERROR((VLOOKUP($L8,ACOUSTIC_SITE_INFO!$C$3:$AI$501,30,FALSE)),"")</f>
        <v>0</v>
      </c>
      <c r="AO8" s="122">
        <f>IFERROR((VLOOKUP($L8,ACOUSTIC_SITE_INFO!$C$3:$AI$501,31,FALSE)),"")</f>
        <v>0</v>
      </c>
      <c r="AP8" s="122">
        <f>IFERROR((VLOOKUP($L8,ACOUSTIC_SITE_INFO!$C$3:$AI$501,32,FALSE)),"")</f>
        <v>0</v>
      </c>
      <c r="AQ8" s="122">
        <f>IFERROR((VLOOKUP($L8,ACOUSTIC_SITE_INFO!$C$3:$AI$501,33,FALSE)),"")</f>
        <v>0</v>
      </c>
    </row>
    <row r="9" spans="1:43" x14ac:dyDescent="0.25">
      <c r="A9" s="122" t="str">
        <f>IFERROR((CONCATENATE(((-1*TRUNC(N9,4))*10000),((TRUNC(M9,4))*10000),"-",AE9,"m","-",R9)),"")</f>
        <v>00-0m-0</v>
      </c>
      <c r="B9" s="122" t="str">
        <f t="shared" si="1"/>
        <v/>
      </c>
      <c r="C9" s="122" t="str">
        <f>IF(ACOUSTIC_SURVEY_RESULTS!A8=0, "",ACOUSTIC_SURVEY_RESULTS!A8)</f>
        <v/>
      </c>
      <c r="D9" s="122" t="str">
        <f>IFERROR((VLOOKUP($C9,Drop_down_options!$B$2:$D$21,2,FALSE)),"")</f>
        <v/>
      </c>
      <c r="E9" s="122" t="str">
        <f>IF(ACOUSTIC_SURVEY_RESULTS!B8=0, "",ACOUSTIC_SURVEY_RESULTS!B8)</f>
        <v/>
      </c>
      <c r="F9" s="122" t="str">
        <f>IF(ACOUSTIC_SURVEY_RESULTS!C8=0, "",ACOUSTIC_SURVEY_RESULTS!C8)</f>
        <v/>
      </c>
      <c r="G9" s="122" t="str">
        <f>IF(ACOUSTIC_SURVEY_RESULTS!D8=0, "",ACOUSTIC_SURVEY_RESULTS!D8)</f>
        <v/>
      </c>
      <c r="H9" s="122" t="str">
        <f>IF(ACOUSTIC_SURVEY_RESULTS!E8=0, "",ACOUSTIC_SURVEY_RESULTS!E8)</f>
        <v/>
      </c>
      <c r="I9" s="122" t="str">
        <f>IF(ACOUSTIC_SURVEY_RESULTS!F8=0, "",ACOUSTIC_SURVEY_RESULTS!F8)</f>
        <v/>
      </c>
      <c r="J9" s="122" t="str">
        <f>IF(ACOUSTIC_SURVEY_RESULTS!G8=0, "",ACOUSTIC_SURVEY_RESULTS!G8)</f>
        <v/>
      </c>
      <c r="K9" s="122" t="str">
        <f>IF(ACOUSTIC_SURVEY_RESULTS!H8=0, "",ACOUSTIC_SURVEY_RESULTS!H8)</f>
        <v/>
      </c>
      <c r="L9" s="122" t="str">
        <f>IF(ACOUSTIC_SURVEY_RESULTS!I8=0, "",ACOUSTIC_SURVEY_RESULTS!I8)</f>
        <v/>
      </c>
      <c r="M9" s="122">
        <f>IFERROR((VLOOKUP($L9,ACOUSTIC_SITE_INFO!$C$3:$AI$501,2,FALSE)),"")</f>
        <v>0</v>
      </c>
      <c r="N9" s="122">
        <f>IFERROR((VLOOKUP($L9,ACOUSTIC_SITE_INFO!$C$3:$AI$501,3,FALSE))," ")</f>
        <v>0</v>
      </c>
      <c r="O9" s="122">
        <f>IFERROR((VLOOKUP($L9,ACOUSTIC_SITE_INFO!$C$3:$AI$501,4,FALSE)),"")</f>
        <v>0</v>
      </c>
      <c r="P9" s="122">
        <f>IFERROR((VLOOKUP($L9,ACOUSTIC_SITE_INFO!$C$3:$AI$501,5,FALSE)),"")</f>
        <v>0</v>
      </c>
      <c r="Q9" s="122">
        <f>IFERROR((VLOOKUP($L9,ACOUSTIC_SITE_INFO!$C$3:$AI$501,6,FALSE)),"")</f>
        <v>0</v>
      </c>
      <c r="R9" s="122">
        <f>IFERROR((VLOOKUP($L9,ACOUSTIC_SITE_INFO!$C$3:$AI$501,7,FALSE)),"")</f>
        <v>0</v>
      </c>
      <c r="S9" s="122" t="str">
        <f>IFERROR((VLOOKUP($L9,ACOUSTIC_SITE_INFO!$C$3:$AI$501,8,FALSE)),"")</f>
        <v>//</v>
      </c>
      <c r="T9" s="124">
        <f>IFERROR((VLOOKUP($L9,ACOUSTIC_SITE_INFO!$C$3:$AI$501,9,FALSE)),"")</f>
        <v>0</v>
      </c>
      <c r="U9" s="124">
        <f>IFERROR((VLOOKUP($L9,ACOUSTIC_SITE_INFO!$C$3:$AI$501,10,FALSE)),"")</f>
        <v>0</v>
      </c>
      <c r="V9" s="122">
        <f>IFERROR((VLOOKUP($L9,ACOUSTIC_SITE_INFO!$C$3:$AI$501,11,FALSE)),"")</f>
        <v>0</v>
      </c>
      <c r="W9" s="122">
        <f>IFERROR((VLOOKUP($L9,ACOUSTIC_SITE_INFO!$C$3:$AI$501,12,FALSE)),"")</f>
        <v>0</v>
      </c>
      <c r="X9" s="122">
        <f>IFERROR((VLOOKUP($L9,ACOUSTIC_SITE_INFO!$C$3:$AI$501,13,FALSE)),"")</f>
        <v>0</v>
      </c>
      <c r="Y9" s="122">
        <f>IFERROR((VLOOKUP($L9,ACOUSTIC_SITE_INFO!$C$3:$AI$501,14,FALSE)),"")</f>
        <v>0</v>
      </c>
      <c r="Z9" s="122">
        <f>IFERROR((VLOOKUP($L9,ACOUSTIC_SITE_INFO!$C$3:$AI$501,15,FALSE)),"")</f>
        <v>0</v>
      </c>
      <c r="AA9" s="122">
        <f>IFERROR((VLOOKUP($L9,ACOUSTIC_SITE_INFO!$C$3:$AI$501,16,FALSE)),"")</f>
        <v>0</v>
      </c>
      <c r="AB9" s="122">
        <f>IFERROR((VLOOKUP($L9,ACOUSTIC_SITE_INFO!$C$3:$AI$501,17,FALSE)),"")</f>
        <v>0</v>
      </c>
      <c r="AC9" s="122">
        <f>IFERROR((VLOOKUP($L9,ACOUSTIC_SITE_INFO!$C$3:$AI$501,18,FALSE)),"")</f>
        <v>0</v>
      </c>
      <c r="AD9" s="122">
        <f>IFERROR((VLOOKUP($L9,ACOUSTIC_SITE_INFO!$C$3:$AI$501,20,FALSE)),"")</f>
        <v>0</v>
      </c>
      <c r="AE9" s="122">
        <f>IFERROR((VLOOKUP($L9,ACOUSTIC_SITE_INFO!$C$3:$AI$501,21,FALSE)),"")</f>
        <v>0</v>
      </c>
      <c r="AF9" s="122">
        <f>IFERROR((VLOOKUP($L9,ACOUSTIC_SITE_INFO!$C$3:$AI$501,19,FALSE)),"")</f>
        <v>0</v>
      </c>
      <c r="AG9" s="122">
        <f>IFERROR((VLOOKUP($L9,ACOUSTIC_SITE_INFO!$C$3:$AI$501,22,FALSE)),"")</f>
        <v>0</v>
      </c>
      <c r="AH9" s="122">
        <f>IFERROR((VLOOKUP($L9,ACOUSTIC_SITE_INFO!$C$3:$AI$501,23,FALSE)),"")</f>
        <v>0</v>
      </c>
      <c r="AI9" s="125">
        <f>IFERROR((VLOOKUP($L9,ACOUSTIC_SITE_INFO!$C$3:$AI$501,24,FALSE)),"")</f>
        <v>0</v>
      </c>
      <c r="AJ9" s="125">
        <f>IFERROR((VLOOKUP($L9,ACOUSTIC_SITE_INFO!$C$3:$AI$501,25,FALSE)),"")</f>
        <v>0</v>
      </c>
      <c r="AK9" s="122">
        <f>IFERROR((VLOOKUP($L9,ACOUSTIC_SITE_INFO!$C$3:$AI$501,26,FALSE)),"")</f>
        <v>0</v>
      </c>
      <c r="AL9" s="122">
        <f>IFERROR((VLOOKUP($L9,ACOUSTIC_SITE_INFO!$C$3:$AI$501,27,FALSE)),"")</f>
        <v>0</v>
      </c>
      <c r="AM9" s="122">
        <f>IFERROR((VLOOKUP($L9,ACOUSTIC_SITE_INFO!$C$3:$AI$501,29,FALSE)),"")</f>
        <v>0</v>
      </c>
      <c r="AN9" s="122">
        <f>IFERROR((VLOOKUP($L9,ACOUSTIC_SITE_INFO!$C$3:$AI$501,30,FALSE)),"")</f>
        <v>0</v>
      </c>
      <c r="AO9" s="122">
        <f>IFERROR((VLOOKUP($L9,ACOUSTIC_SITE_INFO!$C$3:$AI$501,31,FALSE)),"")</f>
        <v>0</v>
      </c>
      <c r="AP9" s="122">
        <f>IFERROR((VLOOKUP($L9,ACOUSTIC_SITE_INFO!$C$3:$AI$501,32,FALSE)),"")</f>
        <v>0</v>
      </c>
      <c r="AQ9" s="122">
        <f>IFERROR((VLOOKUP($L9,ACOUSTIC_SITE_INFO!$C$3:$AI$501,33,FALSE)),"")</f>
        <v>0</v>
      </c>
    </row>
    <row r="10" spans="1:43" x14ac:dyDescent="0.25">
      <c r="A10" s="122" t="str">
        <f t="shared" si="0"/>
        <v>00-0m-0</v>
      </c>
      <c r="B10" s="122" t="str">
        <f t="shared" si="1"/>
        <v/>
      </c>
      <c r="C10" s="122" t="str">
        <f>IF(ACOUSTIC_SURVEY_RESULTS!A9=0, "",ACOUSTIC_SURVEY_RESULTS!A9)</f>
        <v/>
      </c>
      <c r="D10" s="122" t="str">
        <f>IFERROR((VLOOKUP($C10,Drop_down_options!$B$2:$D$21,2,FALSE)),"")</f>
        <v/>
      </c>
      <c r="E10" s="122" t="str">
        <f>IF(ACOUSTIC_SURVEY_RESULTS!B9=0, "",ACOUSTIC_SURVEY_RESULTS!B9)</f>
        <v/>
      </c>
      <c r="F10" s="122" t="str">
        <f>IF(ACOUSTIC_SURVEY_RESULTS!C9=0, "",ACOUSTIC_SURVEY_RESULTS!C9)</f>
        <v/>
      </c>
      <c r="G10" s="122" t="str">
        <f>IF(ACOUSTIC_SURVEY_RESULTS!D9=0, "",ACOUSTIC_SURVEY_RESULTS!D9)</f>
        <v/>
      </c>
      <c r="H10" s="122" t="str">
        <f>IF(ACOUSTIC_SURVEY_RESULTS!E9=0, "",ACOUSTIC_SURVEY_RESULTS!E9)</f>
        <v/>
      </c>
      <c r="I10" s="122" t="str">
        <f>IF(ACOUSTIC_SURVEY_RESULTS!F9=0, "",ACOUSTIC_SURVEY_RESULTS!F9)</f>
        <v/>
      </c>
      <c r="J10" s="122" t="str">
        <f>IF(ACOUSTIC_SURVEY_RESULTS!G9=0, "",ACOUSTIC_SURVEY_RESULTS!G9)</f>
        <v/>
      </c>
      <c r="K10" s="122" t="str">
        <f>IF(ACOUSTIC_SURVEY_RESULTS!H9=0, "",ACOUSTIC_SURVEY_RESULTS!H9)</f>
        <v/>
      </c>
      <c r="L10" s="122" t="str">
        <f>IF(ACOUSTIC_SURVEY_RESULTS!I9=0, "",ACOUSTIC_SURVEY_RESULTS!I9)</f>
        <v/>
      </c>
      <c r="M10" s="122">
        <f>IFERROR((VLOOKUP($L10,ACOUSTIC_SITE_INFO!$C$3:$AI$501,2,FALSE)),"")</f>
        <v>0</v>
      </c>
      <c r="N10" s="122">
        <f>IFERROR((VLOOKUP($L10,ACOUSTIC_SITE_INFO!$C$3:$AI$501,3,FALSE))," ")</f>
        <v>0</v>
      </c>
      <c r="O10" s="122">
        <f>IFERROR((VLOOKUP($L10,ACOUSTIC_SITE_INFO!$C$3:$AI$501,4,FALSE)),"")</f>
        <v>0</v>
      </c>
      <c r="P10" s="122">
        <f>IFERROR((VLOOKUP($L10,ACOUSTIC_SITE_INFO!$C$3:$AI$501,5,FALSE)),"")</f>
        <v>0</v>
      </c>
      <c r="Q10" s="122">
        <f>IFERROR((VLOOKUP($L10,ACOUSTIC_SITE_INFO!$C$3:$AI$501,6,FALSE)),"")</f>
        <v>0</v>
      </c>
      <c r="R10" s="122">
        <f>IFERROR((VLOOKUP($L10,ACOUSTIC_SITE_INFO!$C$3:$AI$501,7,FALSE)),"")</f>
        <v>0</v>
      </c>
      <c r="S10" s="122" t="str">
        <f>IFERROR((VLOOKUP($L10,ACOUSTIC_SITE_INFO!$C$3:$AI$501,8,FALSE)),"")</f>
        <v>//</v>
      </c>
      <c r="T10" s="124">
        <f>IFERROR((VLOOKUP($L10,ACOUSTIC_SITE_INFO!$C$3:$AI$501,9,FALSE)),"")</f>
        <v>0</v>
      </c>
      <c r="U10" s="124">
        <f>IFERROR((VLOOKUP($L10,ACOUSTIC_SITE_INFO!$C$3:$AI$501,10,FALSE)),"")</f>
        <v>0</v>
      </c>
      <c r="V10" s="122">
        <f>IFERROR((VLOOKUP($L10,ACOUSTIC_SITE_INFO!$C$3:$AI$501,11,FALSE)),"")</f>
        <v>0</v>
      </c>
      <c r="W10" s="122">
        <f>IFERROR((VLOOKUP($L10,ACOUSTIC_SITE_INFO!$C$3:$AI$501,12,FALSE)),"")</f>
        <v>0</v>
      </c>
      <c r="X10" s="122">
        <f>IFERROR((VLOOKUP($L10,ACOUSTIC_SITE_INFO!$C$3:$AI$501,13,FALSE)),"")</f>
        <v>0</v>
      </c>
      <c r="Y10" s="122">
        <f>IFERROR((VLOOKUP($L10,ACOUSTIC_SITE_INFO!$C$3:$AI$501,14,FALSE)),"")</f>
        <v>0</v>
      </c>
      <c r="Z10" s="122">
        <f>IFERROR((VLOOKUP($L10,ACOUSTIC_SITE_INFO!$C$3:$AI$501,15,FALSE)),"")</f>
        <v>0</v>
      </c>
      <c r="AA10" s="122">
        <f>IFERROR((VLOOKUP($L10,ACOUSTIC_SITE_INFO!$C$3:$AI$501,16,FALSE)),"")</f>
        <v>0</v>
      </c>
      <c r="AB10" s="122">
        <f>IFERROR((VLOOKUP($L10,ACOUSTIC_SITE_INFO!$C$3:$AI$501,17,FALSE)),"")</f>
        <v>0</v>
      </c>
      <c r="AC10" s="122">
        <f>IFERROR((VLOOKUP($L10,ACOUSTIC_SITE_INFO!$C$3:$AI$501,18,FALSE)),"")</f>
        <v>0</v>
      </c>
      <c r="AD10" s="122">
        <f>IFERROR((VLOOKUP($L10,ACOUSTIC_SITE_INFO!$C$3:$AI$501,20,FALSE)),"")</f>
        <v>0</v>
      </c>
      <c r="AE10" s="122">
        <f>IFERROR((VLOOKUP($L10,ACOUSTIC_SITE_INFO!$C$3:$AI$501,21,FALSE)),"")</f>
        <v>0</v>
      </c>
      <c r="AF10" s="122">
        <f>IFERROR((VLOOKUP($L10,ACOUSTIC_SITE_INFO!$C$3:$AI$501,19,FALSE)),"")</f>
        <v>0</v>
      </c>
      <c r="AG10" s="122">
        <f>IFERROR((VLOOKUP($L10,ACOUSTIC_SITE_INFO!$C$3:$AI$501,22,FALSE)),"")</f>
        <v>0</v>
      </c>
      <c r="AH10" s="122">
        <f>IFERROR((VLOOKUP($L10,ACOUSTIC_SITE_INFO!$C$3:$AI$501,23,FALSE)),"")</f>
        <v>0</v>
      </c>
      <c r="AI10" s="125">
        <f>IFERROR((VLOOKUP($L10,ACOUSTIC_SITE_INFO!$C$3:$AI$501,24,FALSE)),"")</f>
        <v>0</v>
      </c>
      <c r="AJ10" s="125">
        <f>IFERROR((VLOOKUP($L10,ACOUSTIC_SITE_INFO!$C$3:$AI$501,25,FALSE)),"")</f>
        <v>0</v>
      </c>
      <c r="AK10" s="122">
        <f>IFERROR((VLOOKUP($L10,ACOUSTIC_SITE_INFO!$C$3:$AI$501,26,FALSE)),"")</f>
        <v>0</v>
      </c>
      <c r="AL10" s="122">
        <f>IFERROR((VLOOKUP($L10,ACOUSTIC_SITE_INFO!$C$3:$AI$501,27,FALSE)),"")</f>
        <v>0</v>
      </c>
      <c r="AM10" s="122">
        <f>IFERROR((VLOOKUP($L10,ACOUSTIC_SITE_INFO!$C$3:$AI$501,29,FALSE)),"")</f>
        <v>0</v>
      </c>
      <c r="AN10" s="122">
        <f>IFERROR((VLOOKUP($L10,ACOUSTIC_SITE_INFO!$C$3:$AI$501,30,FALSE)),"")</f>
        <v>0</v>
      </c>
      <c r="AO10" s="122">
        <f>IFERROR((VLOOKUP($L10,ACOUSTIC_SITE_INFO!$C$3:$AI$501,31,FALSE)),"")</f>
        <v>0</v>
      </c>
      <c r="AP10" s="122">
        <f>IFERROR((VLOOKUP($L10,ACOUSTIC_SITE_INFO!$C$3:$AI$501,32,FALSE)),"")</f>
        <v>0</v>
      </c>
      <c r="AQ10" s="122">
        <f>IFERROR((VLOOKUP($L10,ACOUSTIC_SITE_INFO!$C$3:$AI$501,33,FALSE)),"")</f>
        <v>0</v>
      </c>
    </row>
    <row r="11" spans="1:43" x14ac:dyDescent="0.25">
      <c r="A11" s="122" t="str">
        <f t="shared" si="0"/>
        <v>00-0m-0</v>
      </c>
      <c r="B11" s="122" t="str">
        <f t="shared" si="1"/>
        <v/>
      </c>
      <c r="C11" s="122" t="str">
        <f>IF(ACOUSTIC_SURVEY_RESULTS!A10=0, "",ACOUSTIC_SURVEY_RESULTS!A10)</f>
        <v/>
      </c>
      <c r="D11" s="122" t="str">
        <f>IFERROR((VLOOKUP($C11,Drop_down_options!$B$2:$D$21,2,FALSE)),"")</f>
        <v/>
      </c>
      <c r="E11" s="122" t="str">
        <f>IF(ACOUSTIC_SURVEY_RESULTS!B10=0, "",ACOUSTIC_SURVEY_RESULTS!B10)</f>
        <v/>
      </c>
      <c r="F11" s="122" t="str">
        <f>IF(ACOUSTIC_SURVEY_RESULTS!C10=0, "",ACOUSTIC_SURVEY_RESULTS!C10)</f>
        <v/>
      </c>
      <c r="G11" s="122" t="str">
        <f>IF(ACOUSTIC_SURVEY_RESULTS!D10=0, "",ACOUSTIC_SURVEY_RESULTS!D10)</f>
        <v/>
      </c>
      <c r="H11" s="122" t="str">
        <f>IF(ACOUSTIC_SURVEY_RESULTS!E10=0, "",ACOUSTIC_SURVEY_RESULTS!E10)</f>
        <v/>
      </c>
      <c r="I11" s="122" t="str">
        <f>IF(ACOUSTIC_SURVEY_RESULTS!F10=0, "",ACOUSTIC_SURVEY_RESULTS!F10)</f>
        <v/>
      </c>
      <c r="J11" s="122" t="str">
        <f>IF(ACOUSTIC_SURVEY_RESULTS!G10=0, "",ACOUSTIC_SURVEY_RESULTS!G10)</f>
        <v/>
      </c>
      <c r="K11" s="122" t="str">
        <f>IF(ACOUSTIC_SURVEY_RESULTS!H10=0, "",ACOUSTIC_SURVEY_RESULTS!H10)</f>
        <v/>
      </c>
      <c r="L11" s="122" t="str">
        <f>IF(ACOUSTIC_SURVEY_RESULTS!I10=0, "",ACOUSTIC_SURVEY_RESULTS!I10)</f>
        <v/>
      </c>
      <c r="M11" s="122">
        <f>IFERROR((VLOOKUP($L11,ACOUSTIC_SITE_INFO!$C$3:$AI$501,2,FALSE)),"")</f>
        <v>0</v>
      </c>
      <c r="N11" s="122">
        <f>IFERROR((VLOOKUP($L11,ACOUSTIC_SITE_INFO!$C$3:$AI$501,3,FALSE))," ")</f>
        <v>0</v>
      </c>
      <c r="O11" s="122">
        <f>IFERROR((VLOOKUP($L11,ACOUSTIC_SITE_INFO!$C$3:$AI$501,4,FALSE)),"")</f>
        <v>0</v>
      </c>
      <c r="P11" s="122">
        <f>IFERROR((VLOOKUP($L11,ACOUSTIC_SITE_INFO!$C$3:$AI$501,5,FALSE)),"")</f>
        <v>0</v>
      </c>
      <c r="Q11" s="122">
        <f>IFERROR((VLOOKUP($L11,ACOUSTIC_SITE_INFO!$C$3:$AI$501,6,FALSE)),"")</f>
        <v>0</v>
      </c>
      <c r="R11" s="122">
        <f>IFERROR((VLOOKUP($L11,ACOUSTIC_SITE_INFO!$C$3:$AI$501,7,FALSE)),"")</f>
        <v>0</v>
      </c>
      <c r="S11" s="122" t="str">
        <f>IFERROR((VLOOKUP($L11,ACOUSTIC_SITE_INFO!$C$3:$AI$501,8,FALSE)),"")</f>
        <v>//</v>
      </c>
      <c r="T11" s="124">
        <f>IFERROR((VLOOKUP($L11,ACOUSTIC_SITE_INFO!$C$3:$AI$501,9,FALSE)),"")</f>
        <v>0</v>
      </c>
      <c r="U11" s="124">
        <f>IFERROR((VLOOKUP($L11,ACOUSTIC_SITE_INFO!$C$3:$AI$501,10,FALSE)),"")</f>
        <v>0</v>
      </c>
      <c r="V11" s="122">
        <f>IFERROR((VLOOKUP($L11,ACOUSTIC_SITE_INFO!$C$3:$AI$501,11,FALSE)),"")</f>
        <v>0</v>
      </c>
      <c r="W11" s="122">
        <f>IFERROR((VLOOKUP($L11,ACOUSTIC_SITE_INFO!$C$3:$AI$501,12,FALSE)),"")</f>
        <v>0</v>
      </c>
      <c r="X11" s="122">
        <f>IFERROR((VLOOKUP($L11,ACOUSTIC_SITE_INFO!$C$3:$AI$501,13,FALSE)),"")</f>
        <v>0</v>
      </c>
      <c r="Y11" s="122">
        <f>IFERROR((VLOOKUP($L11,ACOUSTIC_SITE_INFO!$C$3:$AI$501,14,FALSE)),"")</f>
        <v>0</v>
      </c>
      <c r="Z11" s="122">
        <f>IFERROR((VLOOKUP($L11,ACOUSTIC_SITE_INFO!$C$3:$AI$501,15,FALSE)),"")</f>
        <v>0</v>
      </c>
      <c r="AA11" s="122">
        <f>IFERROR((VLOOKUP($L11,ACOUSTIC_SITE_INFO!$C$3:$AI$501,16,FALSE)),"")</f>
        <v>0</v>
      </c>
      <c r="AB11" s="122">
        <f>IFERROR((VLOOKUP($L11,ACOUSTIC_SITE_INFO!$C$3:$AI$501,17,FALSE)),"")</f>
        <v>0</v>
      </c>
      <c r="AC11" s="122">
        <f>IFERROR((VLOOKUP($L11,ACOUSTIC_SITE_INFO!$C$3:$AI$501,18,FALSE)),"")</f>
        <v>0</v>
      </c>
      <c r="AD11" s="122">
        <f>IFERROR((VLOOKUP($L11,ACOUSTIC_SITE_INFO!$C$3:$AI$501,20,FALSE)),"")</f>
        <v>0</v>
      </c>
      <c r="AE11" s="122">
        <f>IFERROR((VLOOKUP($L11,ACOUSTIC_SITE_INFO!$C$3:$AI$501,21,FALSE)),"")</f>
        <v>0</v>
      </c>
      <c r="AF11" s="122">
        <f>IFERROR((VLOOKUP($L11,ACOUSTIC_SITE_INFO!$C$3:$AI$501,19,FALSE)),"")</f>
        <v>0</v>
      </c>
      <c r="AG11" s="122">
        <f>IFERROR((VLOOKUP($L11,ACOUSTIC_SITE_INFO!$C$3:$AI$501,22,FALSE)),"")</f>
        <v>0</v>
      </c>
      <c r="AH11" s="122">
        <f>IFERROR((VLOOKUP($L11,ACOUSTIC_SITE_INFO!$C$3:$AI$501,23,FALSE)),"")</f>
        <v>0</v>
      </c>
      <c r="AI11" s="125">
        <f>IFERROR((VLOOKUP($L11,ACOUSTIC_SITE_INFO!$C$3:$AI$501,24,FALSE)),"")</f>
        <v>0</v>
      </c>
      <c r="AJ11" s="125">
        <f>IFERROR((VLOOKUP($L11,ACOUSTIC_SITE_INFO!$C$3:$AI$501,25,FALSE)),"")</f>
        <v>0</v>
      </c>
      <c r="AK11" s="122">
        <f>IFERROR((VLOOKUP($L11,ACOUSTIC_SITE_INFO!$C$3:$AI$501,26,FALSE)),"")</f>
        <v>0</v>
      </c>
      <c r="AL11" s="122">
        <f>IFERROR((VLOOKUP($L11,ACOUSTIC_SITE_INFO!$C$3:$AI$501,27,FALSE)),"")</f>
        <v>0</v>
      </c>
      <c r="AM11" s="122">
        <f>IFERROR((VLOOKUP($L11,ACOUSTIC_SITE_INFO!$C$3:$AI$501,29,FALSE)),"")</f>
        <v>0</v>
      </c>
      <c r="AN11" s="122">
        <f>IFERROR((VLOOKUP($L11,ACOUSTIC_SITE_INFO!$C$3:$AI$501,30,FALSE)),"")</f>
        <v>0</v>
      </c>
      <c r="AO11" s="122">
        <f>IFERROR((VLOOKUP($L11,ACOUSTIC_SITE_INFO!$C$3:$AI$501,31,FALSE)),"")</f>
        <v>0</v>
      </c>
      <c r="AP11" s="122">
        <f>IFERROR((VLOOKUP($L11,ACOUSTIC_SITE_INFO!$C$3:$AI$501,32,FALSE)),"")</f>
        <v>0</v>
      </c>
      <c r="AQ11" s="122">
        <f>IFERROR((VLOOKUP($L11,ACOUSTIC_SITE_INFO!$C$3:$AI$501,33,FALSE)),"")</f>
        <v>0</v>
      </c>
    </row>
    <row r="12" spans="1:43" x14ac:dyDescent="0.25">
      <c r="A12" s="122" t="str">
        <f t="shared" si="0"/>
        <v>00-0m-0</v>
      </c>
      <c r="B12" s="122" t="str">
        <f t="shared" si="1"/>
        <v/>
      </c>
      <c r="C12" s="122" t="str">
        <f>IF(ACOUSTIC_SURVEY_RESULTS!A11=0, "",ACOUSTIC_SURVEY_RESULTS!A11)</f>
        <v/>
      </c>
      <c r="D12" s="122" t="str">
        <f>IFERROR((VLOOKUP($C12,Drop_down_options!$B$2:$D$21,2,FALSE)),"")</f>
        <v/>
      </c>
      <c r="E12" s="122" t="str">
        <f>IF(ACOUSTIC_SURVEY_RESULTS!B11=0, "",ACOUSTIC_SURVEY_RESULTS!B11)</f>
        <v/>
      </c>
      <c r="F12" s="122" t="str">
        <f>IF(ACOUSTIC_SURVEY_RESULTS!C11=0, "",ACOUSTIC_SURVEY_RESULTS!C11)</f>
        <v/>
      </c>
      <c r="G12" s="122" t="str">
        <f>IF(ACOUSTIC_SURVEY_RESULTS!D11=0, "",ACOUSTIC_SURVEY_RESULTS!D11)</f>
        <v/>
      </c>
      <c r="H12" s="122" t="str">
        <f>IF(ACOUSTIC_SURVEY_RESULTS!E11=0, "",ACOUSTIC_SURVEY_RESULTS!E11)</f>
        <v/>
      </c>
      <c r="I12" s="122" t="str">
        <f>IF(ACOUSTIC_SURVEY_RESULTS!F11=0, "",ACOUSTIC_SURVEY_RESULTS!F11)</f>
        <v/>
      </c>
      <c r="J12" s="122" t="str">
        <f>IF(ACOUSTIC_SURVEY_RESULTS!G11=0, "",ACOUSTIC_SURVEY_RESULTS!G11)</f>
        <v/>
      </c>
      <c r="K12" s="122" t="str">
        <f>IF(ACOUSTIC_SURVEY_RESULTS!H11=0, "",ACOUSTIC_SURVEY_RESULTS!H11)</f>
        <v/>
      </c>
      <c r="L12" s="122" t="str">
        <f>IF(ACOUSTIC_SURVEY_RESULTS!I11=0, "",ACOUSTIC_SURVEY_RESULTS!I11)</f>
        <v/>
      </c>
      <c r="M12" s="122">
        <f>IFERROR((VLOOKUP($L12,ACOUSTIC_SITE_INFO!$C$3:$AI$501,2,FALSE)),"")</f>
        <v>0</v>
      </c>
      <c r="N12" s="122">
        <f>IFERROR((VLOOKUP($L12,ACOUSTIC_SITE_INFO!$C$3:$AI$501,3,FALSE))," ")</f>
        <v>0</v>
      </c>
      <c r="O12" s="122">
        <f>IFERROR((VLOOKUP($L12,ACOUSTIC_SITE_INFO!$C$3:$AI$501,4,FALSE)),"")</f>
        <v>0</v>
      </c>
      <c r="P12" s="122">
        <f>IFERROR((VLOOKUP($L12,ACOUSTIC_SITE_INFO!$C$3:$AI$501,5,FALSE)),"")</f>
        <v>0</v>
      </c>
      <c r="Q12" s="122">
        <f>IFERROR((VLOOKUP($L12,ACOUSTIC_SITE_INFO!$C$3:$AI$501,6,FALSE)),"")</f>
        <v>0</v>
      </c>
      <c r="R12" s="122">
        <f>IFERROR((VLOOKUP($L12,ACOUSTIC_SITE_INFO!$C$3:$AI$501,7,FALSE)),"")</f>
        <v>0</v>
      </c>
      <c r="S12" s="122" t="str">
        <f>IFERROR((VLOOKUP($L12,ACOUSTIC_SITE_INFO!$C$3:$AI$501,8,FALSE)),"")</f>
        <v>//</v>
      </c>
      <c r="T12" s="124">
        <f>IFERROR((VLOOKUP($L12,ACOUSTIC_SITE_INFO!$C$3:$AI$501,9,FALSE)),"")</f>
        <v>0</v>
      </c>
      <c r="U12" s="124">
        <f>IFERROR((VLOOKUP($L12,ACOUSTIC_SITE_INFO!$C$3:$AI$501,10,FALSE)),"")</f>
        <v>0</v>
      </c>
      <c r="V12" s="122">
        <f>IFERROR((VLOOKUP($L12,ACOUSTIC_SITE_INFO!$C$3:$AI$501,11,FALSE)),"")</f>
        <v>0</v>
      </c>
      <c r="W12" s="122">
        <f>IFERROR((VLOOKUP($L12,ACOUSTIC_SITE_INFO!$C$3:$AI$501,12,FALSE)),"")</f>
        <v>0</v>
      </c>
      <c r="X12" s="122">
        <f>IFERROR((VLOOKUP($L12,ACOUSTIC_SITE_INFO!$C$3:$AI$501,13,FALSE)),"")</f>
        <v>0</v>
      </c>
      <c r="Y12" s="122">
        <f>IFERROR((VLOOKUP($L12,ACOUSTIC_SITE_INFO!$C$3:$AI$501,14,FALSE)),"")</f>
        <v>0</v>
      </c>
      <c r="Z12" s="122">
        <f>IFERROR((VLOOKUP($L12,ACOUSTIC_SITE_INFO!$C$3:$AI$501,15,FALSE)),"")</f>
        <v>0</v>
      </c>
      <c r="AA12" s="122">
        <f>IFERROR((VLOOKUP($L12,ACOUSTIC_SITE_INFO!$C$3:$AI$501,16,FALSE)),"")</f>
        <v>0</v>
      </c>
      <c r="AB12" s="122">
        <f>IFERROR((VLOOKUP($L12,ACOUSTIC_SITE_INFO!$C$3:$AI$501,17,FALSE)),"")</f>
        <v>0</v>
      </c>
      <c r="AC12" s="122">
        <f>IFERROR((VLOOKUP($L12,ACOUSTIC_SITE_INFO!$C$3:$AI$501,18,FALSE)),"")</f>
        <v>0</v>
      </c>
      <c r="AD12" s="122">
        <f>IFERROR((VLOOKUP($L12,ACOUSTIC_SITE_INFO!$C$3:$AI$501,20,FALSE)),"")</f>
        <v>0</v>
      </c>
      <c r="AE12" s="122">
        <f>IFERROR((VLOOKUP($L12,ACOUSTIC_SITE_INFO!$C$3:$AI$501,21,FALSE)),"")</f>
        <v>0</v>
      </c>
      <c r="AF12" s="122">
        <f>IFERROR((VLOOKUP($L12,ACOUSTIC_SITE_INFO!$C$3:$AI$501,19,FALSE)),"")</f>
        <v>0</v>
      </c>
      <c r="AG12" s="122">
        <f>IFERROR((VLOOKUP($L12,ACOUSTIC_SITE_INFO!$C$3:$AI$501,22,FALSE)),"")</f>
        <v>0</v>
      </c>
      <c r="AH12" s="122">
        <f>IFERROR((VLOOKUP($L12,ACOUSTIC_SITE_INFO!$C$3:$AI$501,23,FALSE)),"")</f>
        <v>0</v>
      </c>
      <c r="AI12" s="125">
        <f>IFERROR((VLOOKUP($L12,ACOUSTIC_SITE_INFO!$C$3:$AI$501,24,FALSE)),"")</f>
        <v>0</v>
      </c>
      <c r="AJ12" s="125">
        <f>IFERROR((VLOOKUP($L12,ACOUSTIC_SITE_INFO!$C$3:$AI$501,25,FALSE)),"")</f>
        <v>0</v>
      </c>
      <c r="AK12" s="122">
        <f>IFERROR((VLOOKUP($L12,ACOUSTIC_SITE_INFO!$C$3:$AI$501,26,FALSE)),"")</f>
        <v>0</v>
      </c>
      <c r="AL12" s="122">
        <f>IFERROR((VLOOKUP($L12,ACOUSTIC_SITE_INFO!$C$3:$AI$501,27,FALSE)),"")</f>
        <v>0</v>
      </c>
      <c r="AM12" s="122">
        <f>IFERROR((VLOOKUP($L12,ACOUSTIC_SITE_INFO!$C$3:$AI$501,29,FALSE)),"")</f>
        <v>0</v>
      </c>
      <c r="AN12" s="122">
        <f>IFERROR((VLOOKUP($L12,ACOUSTIC_SITE_INFO!$C$3:$AI$501,30,FALSE)),"")</f>
        <v>0</v>
      </c>
      <c r="AO12" s="122">
        <f>IFERROR((VLOOKUP($L12,ACOUSTIC_SITE_INFO!$C$3:$AI$501,31,FALSE)),"")</f>
        <v>0</v>
      </c>
      <c r="AP12" s="122">
        <f>IFERROR((VLOOKUP($L12,ACOUSTIC_SITE_INFO!$C$3:$AI$501,32,FALSE)),"")</f>
        <v>0</v>
      </c>
      <c r="AQ12" s="122">
        <f>IFERROR((VLOOKUP($L12,ACOUSTIC_SITE_INFO!$C$3:$AI$501,33,FALSE)),"")</f>
        <v>0</v>
      </c>
    </row>
    <row r="13" spans="1:43" x14ac:dyDescent="0.25">
      <c r="A13" s="122" t="str">
        <f t="shared" si="0"/>
        <v>00-0m-0</v>
      </c>
      <c r="B13" s="122" t="str">
        <f t="shared" si="1"/>
        <v/>
      </c>
      <c r="C13" s="122" t="str">
        <f>IF(ACOUSTIC_SURVEY_RESULTS!A12=0, "",ACOUSTIC_SURVEY_RESULTS!A12)</f>
        <v/>
      </c>
      <c r="D13" s="122" t="str">
        <f>IFERROR((VLOOKUP($C13,Drop_down_options!$B$2:$D$21,2,FALSE)),"")</f>
        <v/>
      </c>
      <c r="E13" s="122" t="str">
        <f>IF(ACOUSTIC_SURVEY_RESULTS!B12=0, "",ACOUSTIC_SURVEY_RESULTS!B12)</f>
        <v/>
      </c>
      <c r="F13" s="122" t="str">
        <f>IF(ACOUSTIC_SURVEY_RESULTS!C12=0, "",ACOUSTIC_SURVEY_RESULTS!C12)</f>
        <v/>
      </c>
      <c r="G13" s="122" t="str">
        <f>IF(ACOUSTIC_SURVEY_RESULTS!D12=0, "",ACOUSTIC_SURVEY_RESULTS!D12)</f>
        <v/>
      </c>
      <c r="H13" s="122" t="str">
        <f>IF(ACOUSTIC_SURVEY_RESULTS!E12=0, "",ACOUSTIC_SURVEY_RESULTS!E12)</f>
        <v/>
      </c>
      <c r="I13" s="122" t="str">
        <f>IF(ACOUSTIC_SURVEY_RESULTS!F12=0, "",ACOUSTIC_SURVEY_RESULTS!F12)</f>
        <v/>
      </c>
      <c r="J13" s="122" t="str">
        <f>IF(ACOUSTIC_SURVEY_RESULTS!G12=0, "",ACOUSTIC_SURVEY_RESULTS!G12)</f>
        <v/>
      </c>
      <c r="K13" s="122" t="str">
        <f>IF(ACOUSTIC_SURVEY_RESULTS!H12=0, "",ACOUSTIC_SURVEY_RESULTS!H12)</f>
        <v/>
      </c>
      <c r="L13" s="122" t="str">
        <f>IF(ACOUSTIC_SURVEY_RESULTS!I12=0, "",ACOUSTIC_SURVEY_RESULTS!I12)</f>
        <v/>
      </c>
      <c r="M13" s="122">
        <f>IFERROR((VLOOKUP($L13,ACOUSTIC_SITE_INFO!$C$3:$AI$501,2,FALSE)),"")</f>
        <v>0</v>
      </c>
      <c r="N13" s="122">
        <f>IFERROR((VLOOKUP($L13,ACOUSTIC_SITE_INFO!$C$3:$AI$501,3,FALSE))," ")</f>
        <v>0</v>
      </c>
      <c r="O13" s="122">
        <f>IFERROR((VLOOKUP($L13,ACOUSTIC_SITE_INFO!$C$3:$AI$501,4,FALSE)),"")</f>
        <v>0</v>
      </c>
      <c r="P13" s="122">
        <f>IFERROR((VLOOKUP($L13,ACOUSTIC_SITE_INFO!$C$3:$AI$501,5,FALSE)),"")</f>
        <v>0</v>
      </c>
      <c r="Q13" s="122">
        <f>IFERROR((VLOOKUP($L13,ACOUSTIC_SITE_INFO!$C$3:$AI$501,6,FALSE)),"")</f>
        <v>0</v>
      </c>
      <c r="R13" s="122">
        <f>IFERROR((VLOOKUP($L13,ACOUSTIC_SITE_INFO!$C$3:$AI$501,7,FALSE)),"")</f>
        <v>0</v>
      </c>
      <c r="S13" s="122" t="str">
        <f>IFERROR((VLOOKUP($L13,ACOUSTIC_SITE_INFO!$C$3:$AI$501,8,FALSE)),"")</f>
        <v>//</v>
      </c>
      <c r="T13" s="124">
        <f>IFERROR((VLOOKUP($L13,ACOUSTIC_SITE_INFO!$C$3:$AI$501,9,FALSE)),"")</f>
        <v>0</v>
      </c>
      <c r="U13" s="124">
        <f>IFERROR((VLOOKUP($L13,ACOUSTIC_SITE_INFO!$C$3:$AI$501,10,FALSE)),"")</f>
        <v>0</v>
      </c>
      <c r="V13" s="122">
        <f>IFERROR((VLOOKUP($L13,ACOUSTIC_SITE_INFO!$C$3:$AI$501,11,FALSE)),"")</f>
        <v>0</v>
      </c>
      <c r="W13" s="122">
        <f>IFERROR((VLOOKUP($L13,ACOUSTIC_SITE_INFO!$C$3:$AI$501,12,FALSE)),"")</f>
        <v>0</v>
      </c>
      <c r="X13" s="122">
        <f>IFERROR((VLOOKUP($L13,ACOUSTIC_SITE_INFO!$C$3:$AI$501,13,FALSE)),"")</f>
        <v>0</v>
      </c>
      <c r="Y13" s="122">
        <f>IFERROR((VLOOKUP($L13,ACOUSTIC_SITE_INFO!$C$3:$AI$501,14,FALSE)),"")</f>
        <v>0</v>
      </c>
      <c r="Z13" s="122">
        <f>IFERROR((VLOOKUP($L13,ACOUSTIC_SITE_INFO!$C$3:$AI$501,15,FALSE)),"")</f>
        <v>0</v>
      </c>
      <c r="AA13" s="122">
        <f>IFERROR((VLOOKUP($L13,ACOUSTIC_SITE_INFO!$C$3:$AI$501,16,FALSE)),"")</f>
        <v>0</v>
      </c>
      <c r="AB13" s="122">
        <f>IFERROR((VLOOKUP($L13,ACOUSTIC_SITE_INFO!$C$3:$AI$501,17,FALSE)),"")</f>
        <v>0</v>
      </c>
      <c r="AC13" s="122">
        <f>IFERROR((VLOOKUP($L13,ACOUSTIC_SITE_INFO!$C$3:$AI$501,18,FALSE)),"")</f>
        <v>0</v>
      </c>
      <c r="AD13" s="122">
        <f>IFERROR((VLOOKUP($L13,ACOUSTIC_SITE_INFO!$C$3:$AI$501,20,FALSE)),"")</f>
        <v>0</v>
      </c>
      <c r="AE13" s="122">
        <f>IFERROR((VLOOKUP($L13,ACOUSTIC_SITE_INFO!$C$3:$AI$501,21,FALSE)),"")</f>
        <v>0</v>
      </c>
      <c r="AF13" s="122">
        <f>IFERROR((VLOOKUP($L13,ACOUSTIC_SITE_INFO!$C$3:$AI$501,19,FALSE)),"")</f>
        <v>0</v>
      </c>
      <c r="AG13" s="122">
        <f>IFERROR((VLOOKUP($L13,ACOUSTIC_SITE_INFO!$C$3:$AI$501,22,FALSE)),"")</f>
        <v>0</v>
      </c>
      <c r="AH13" s="122">
        <f>IFERROR((VLOOKUP($L13,ACOUSTIC_SITE_INFO!$C$3:$AI$501,23,FALSE)),"")</f>
        <v>0</v>
      </c>
      <c r="AI13" s="125">
        <f>IFERROR((VLOOKUP($L13,ACOUSTIC_SITE_INFO!$C$3:$AI$501,24,FALSE)),"")</f>
        <v>0</v>
      </c>
      <c r="AJ13" s="125">
        <f>IFERROR((VLOOKUP($L13,ACOUSTIC_SITE_INFO!$C$3:$AI$501,25,FALSE)),"")</f>
        <v>0</v>
      </c>
      <c r="AK13" s="122">
        <f>IFERROR((VLOOKUP($L13,ACOUSTIC_SITE_INFO!$C$3:$AI$501,26,FALSE)),"")</f>
        <v>0</v>
      </c>
      <c r="AL13" s="122">
        <f>IFERROR((VLOOKUP($L13,ACOUSTIC_SITE_INFO!$C$3:$AI$501,27,FALSE)),"")</f>
        <v>0</v>
      </c>
      <c r="AM13" s="122">
        <f>IFERROR((VLOOKUP($L13,ACOUSTIC_SITE_INFO!$C$3:$AI$501,29,FALSE)),"")</f>
        <v>0</v>
      </c>
      <c r="AN13" s="122">
        <f>IFERROR((VLOOKUP($L13,ACOUSTIC_SITE_INFO!$C$3:$AI$501,30,FALSE)),"")</f>
        <v>0</v>
      </c>
      <c r="AO13" s="122">
        <f>IFERROR((VLOOKUP($L13,ACOUSTIC_SITE_INFO!$C$3:$AI$501,31,FALSE)),"")</f>
        <v>0</v>
      </c>
      <c r="AP13" s="122">
        <f>IFERROR((VLOOKUP($L13,ACOUSTIC_SITE_INFO!$C$3:$AI$501,32,FALSE)),"")</f>
        <v>0</v>
      </c>
      <c r="AQ13" s="122">
        <f>IFERROR((VLOOKUP($L13,ACOUSTIC_SITE_INFO!$C$3:$AI$501,33,FALSE)),"")</f>
        <v>0</v>
      </c>
    </row>
    <row r="14" spans="1:43" x14ac:dyDescent="0.25">
      <c r="A14" s="122" t="str">
        <f t="shared" si="0"/>
        <v>00-0m-0</v>
      </c>
      <c r="B14" s="122" t="str">
        <f t="shared" si="1"/>
        <v/>
      </c>
      <c r="C14" s="122" t="str">
        <f>IF(ACOUSTIC_SURVEY_RESULTS!A13=0, "",ACOUSTIC_SURVEY_RESULTS!A13)</f>
        <v/>
      </c>
      <c r="D14" s="122" t="str">
        <f>IFERROR((VLOOKUP($C14,Drop_down_options!$B$2:$D$21,2,FALSE)),"")</f>
        <v/>
      </c>
      <c r="E14" s="122" t="str">
        <f>IF(ACOUSTIC_SURVEY_RESULTS!B13=0, "",ACOUSTIC_SURVEY_RESULTS!B13)</f>
        <v/>
      </c>
      <c r="F14" s="122" t="str">
        <f>IF(ACOUSTIC_SURVEY_RESULTS!C13=0, "",ACOUSTIC_SURVEY_RESULTS!C13)</f>
        <v/>
      </c>
      <c r="G14" s="122" t="str">
        <f>IF(ACOUSTIC_SURVEY_RESULTS!D13=0, "",ACOUSTIC_SURVEY_RESULTS!D13)</f>
        <v/>
      </c>
      <c r="H14" s="122" t="str">
        <f>IF(ACOUSTIC_SURVEY_RESULTS!E13=0, "",ACOUSTIC_SURVEY_RESULTS!E13)</f>
        <v/>
      </c>
      <c r="I14" s="122" t="str">
        <f>IF(ACOUSTIC_SURVEY_RESULTS!F13=0, "",ACOUSTIC_SURVEY_RESULTS!F13)</f>
        <v/>
      </c>
      <c r="J14" s="122" t="str">
        <f>IF(ACOUSTIC_SURVEY_RESULTS!G13=0, "",ACOUSTIC_SURVEY_RESULTS!G13)</f>
        <v/>
      </c>
      <c r="K14" s="122" t="str">
        <f>IF(ACOUSTIC_SURVEY_RESULTS!H13=0, "",ACOUSTIC_SURVEY_RESULTS!H13)</f>
        <v/>
      </c>
      <c r="L14" s="122" t="str">
        <f>IF(ACOUSTIC_SURVEY_RESULTS!I13=0, "",ACOUSTIC_SURVEY_RESULTS!I13)</f>
        <v/>
      </c>
      <c r="M14" s="122">
        <f>IFERROR((VLOOKUP($L14,ACOUSTIC_SITE_INFO!$C$3:$AI$501,2,FALSE)),"")</f>
        <v>0</v>
      </c>
      <c r="N14" s="122">
        <f>IFERROR((VLOOKUP($L14,ACOUSTIC_SITE_INFO!$C$3:$AI$501,3,FALSE))," ")</f>
        <v>0</v>
      </c>
      <c r="O14" s="122">
        <f>IFERROR((VLOOKUP($L14,ACOUSTIC_SITE_INFO!$C$3:$AI$501,4,FALSE)),"")</f>
        <v>0</v>
      </c>
      <c r="P14" s="122">
        <f>IFERROR((VLOOKUP($L14,ACOUSTIC_SITE_INFO!$C$3:$AI$501,5,FALSE)),"")</f>
        <v>0</v>
      </c>
      <c r="Q14" s="122">
        <f>IFERROR((VLOOKUP($L14,ACOUSTIC_SITE_INFO!$C$3:$AI$501,6,FALSE)),"")</f>
        <v>0</v>
      </c>
      <c r="R14" s="122">
        <f>IFERROR((VLOOKUP($L14,ACOUSTIC_SITE_INFO!$C$3:$AI$501,7,FALSE)),"")</f>
        <v>0</v>
      </c>
      <c r="S14" s="122" t="str">
        <f>IFERROR((VLOOKUP($L14,ACOUSTIC_SITE_INFO!$C$3:$AI$501,8,FALSE)),"")</f>
        <v>//</v>
      </c>
      <c r="T14" s="124">
        <f>IFERROR((VLOOKUP($L14,ACOUSTIC_SITE_INFO!$C$3:$AI$501,9,FALSE)),"")</f>
        <v>0</v>
      </c>
      <c r="U14" s="124">
        <f>IFERROR((VLOOKUP($L14,ACOUSTIC_SITE_INFO!$C$3:$AI$501,10,FALSE)),"")</f>
        <v>0</v>
      </c>
      <c r="V14" s="122">
        <f>IFERROR((VLOOKUP($L14,ACOUSTIC_SITE_INFO!$C$3:$AI$501,11,FALSE)),"")</f>
        <v>0</v>
      </c>
      <c r="W14" s="122">
        <f>IFERROR((VLOOKUP($L14,ACOUSTIC_SITE_INFO!$C$3:$AI$501,12,FALSE)),"")</f>
        <v>0</v>
      </c>
      <c r="X14" s="122">
        <f>IFERROR((VLOOKUP($L14,ACOUSTIC_SITE_INFO!$C$3:$AI$501,13,FALSE)),"")</f>
        <v>0</v>
      </c>
      <c r="Y14" s="122">
        <f>IFERROR((VLOOKUP($L14,ACOUSTIC_SITE_INFO!$C$3:$AI$501,14,FALSE)),"")</f>
        <v>0</v>
      </c>
      <c r="Z14" s="122">
        <f>IFERROR((VLOOKUP($L14,ACOUSTIC_SITE_INFO!$C$3:$AI$501,15,FALSE)),"")</f>
        <v>0</v>
      </c>
      <c r="AA14" s="122">
        <f>IFERROR((VLOOKUP($L14,ACOUSTIC_SITE_INFO!$C$3:$AI$501,16,FALSE)),"")</f>
        <v>0</v>
      </c>
      <c r="AB14" s="122">
        <f>IFERROR((VLOOKUP($L14,ACOUSTIC_SITE_INFO!$C$3:$AI$501,17,FALSE)),"")</f>
        <v>0</v>
      </c>
      <c r="AC14" s="122">
        <f>IFERROR((VLOOKUP($L14,ACOUSTIC_SITE_INFO!$C$3:$AI$501,18,FALSE)),"")</f>
        <v>0</v>
      </c>
      <c r="AD14" s="122">
        <f>IFERROR((VLOOKUP($L14,ACOUSTIC_SITE_INFO!$C$3:$AI$501,20,FALSE)),"")</f>
        <v>0</v>
      </c>
      <c r="AE14" s="122">
        <f>IFERROR((VLOOKUP($L14,ACOUSTIC_SITE_INFO!$C$3:$AI$501,21,FALSE)),"")</f>
        <v>0</v>
      </c>
      <c r="AF14" s="122">
        <f>IFERROR((VLOOKUP($L14,ACOUSTIC_SITE_INFO!$C$3:$AI$501,19,FALSE)),"")</f>
        <v>0</v>
      </c>
      <c r="AG14" s="122">
        <f>IFERROR((VLOOKUP($L14,ACOUSTIC_SITE_INFO!$C$3:$AI$501,22,FALSE)),"")</f>
        <v>0</v>
      </c>
      <c r="AH14" s="122">
        <f>IFERROR((VLOOKUP($L14,ACOUSTIC_SITE_INFO!$C$3:$AI$501,23,FALSE)),"")</f>
        <v>0</v>
      </c>
      <c r="AI14" s="125">
        <f>IFERROR((VLOOKUP($L14,ACOUSTIC_SITE_INFO!$C$3:$AI$501,24,FALSE)),"")</f>
        <v>0</v>
      </c>
      <c r="AJ14" s="125">
        <f>IFERROR((VLOOKUP($L14,ACOUSTIC_SITE_INFO!$C$3:$AI$501,25,FALSE)),"")</f>
        <v>0</v>
      </c>
      <c r="AK14" s="122">
        <f>IFERROR((VLOOKUP($L14,ACOUSTIC_SITE_INFO!$C$3:$AI$501,26,FALSE)),"")</f>
        <v>0</v>
      </c>
      <c r="AL14" s="122">
        <f>IFERROR((VLOOKUP($L14,ACOUSTIC_SITE_INFO!$C$3:$AI$501,27,FALSE)),"")</f>
        <v>0</v>
      </c>
      <c r="AM14" s="122">
        <f>IFERROR((VLOOKUP($L14,ACOUSTIC_SITE_INFO!$C$3:$AI$501,29,FALSE)),"")</f>
        <v>0</v>
      </c>
      <c r="AN14" s="122">
        <f>IFERROR((VLOOKUP($L14,ACOUSTIC_SITE_INFO!$C$3:$AI$501,30,FALSE)),"")</f>
        <v>0</v>
      </c>
      <c r="AO14" s="122">
        <f>IFERROR((VLOOKUP($L14,ACOUSTIC_SITE_INFO!$C$3:$AI$501,31,FALSE)),"")</f>
        <v>0</v>
      </c>
      <c r="AP14" s="122">
        <f>IFERROR((VLOOKUP($L14,ACOUSTIC_SITE_INFO!$C$3:$AI$501,32,FALSE)),"")</f>
        <v>0</v>
      </c>
      <c r="AQ14" s="122">
        <f>IFERROR((VLOOKUP($L14,ACOUSTIC_SITE_INFO!$C$3:$AI$501,33,FALSE)),"")</f>
        <v>0</v>
      </c>
    </row>
    <row r="15" spans="1:43" x14ac:dyDescent="0.25">
      <c r="A15" s="122" t="str">
        <f t="shared" si="0"/>
        <v>00-0m-0</v>
      </c>
      <c r="B15" s="122" t="str">
        <f t="shared" si="1"/>
        <v/>
      </c>
      <c r="C15" s="122" t="str">
        <f>IF(ACOUSTIC_SURVEY_RESULTS!A14=0, "",ACOUSTIC_SURVEY_RESULTS!A14)</f>
        <v/>
      </c>
      <c r="D15" s="122" t="str">
        <f>IFERROR((VLOOKUP($C15,Drop_down_options!$B$2:$D$21,2,FALSE)),"")</f>
        <v/>
      </c>
      <c r="E15" s="122" t="str">
        <f>IF(ACOUSTIC_SURVEY_RESULTS!B14=0, "",ACOUSTIC_SURVEY_RESULTS!B14)</f>
        <v/>
      </c>
      <c r="F15" s="122" t="str">
        <f>IF(ACOUSTIC_SURVEY_RESULTS!C14=0, "",ACOUSTIC_SURVEY_RESULTS!C14)</f>
        <v/>
      </c>
      <c r="G15" s="122" t="str">
        <f>IF(ACOUSTIC_SURVEY_RESULTS!D14=0, "",ACOUSTIC_SURVEY_RESULTS!D14)</f>
        <v/>
      </c>
      <c r="H15" s="122" t="str">
        <f>IF(ACOUSTIC_SURVEY_RESULTS!E14=0, "",ACOUSTIC_SURVEY_RESULTS!E14)</f>
        <v/>
      </c>
      <c r="I15" s="122" t="str">
        <f>IF(ACOUSTIC_SURVEY_RESULTS!F14=0, "",ACOUSTIC_SURVEY_RESULTS!F14)</f>
        <v/>
      </c>
      <c r="J15" s="122" t="str">
        <f>IF(ACOUSTIC_SURVEY_RESULTS!G14=0, "",ACOUSTIC_SURVEY_RESULTS!G14)</f>
        <v/>
      </c>
      <c r="K15" s="122" t="str">
        <f>IF(ACOUSTIC_SURVEY_RESULTS!H14=0, "",ACOUSTIC_SURVEY_RESULTS!H14)</f>
        <v/>
      </c>
      <c r="L15" s="122" t="str">
        <f>IF(ACOUSTIC_SURVEY_RESULTS!I14=0, "",ACOUSTIC_SURVEY_RESULTS!I14)</f>
        <v/>
      </c>
      <c r="M15" s="122">
        <f>IFERROR((VLOOKUP($L15,ACOUSTIC_SITE_INFO!$C$3:$AI$501,2,FALSE)),"")</f>
        <v>0</v>
      </c>
      <c r="N15" s="122">
        <f>IFERROR((VLOOKUP($L15,ACOUSTIC_SITE_INFO!$C$3:$AI$501,3,FALSE))," ")</f>
        <v>0</v>
      </c>
      <c r="O15" s="122">
        <f>IFERROR((VLOOKUP($L15,ACOUSTIC_SITE_INFO!$C$3:$AI$501,4,FALSE)),"")</f>
        <v>0</v>
      </c>
      <c r="P15" s="122">
        <f>IFERROR((VLOOKUP($L15,ACOUSTIC_SITE_INFO!$C$3:$AI$501,5,FALSE)),"")</f>
        <v>0</v>
      </c>
      <c r="Q15" s="122">
        <f>IFERROR((VLOOKUP($L15,ACOUSTIC_SITE_INFO!$C$3:$AI$501,6,FALSE)),"")</f>
        <v>0</v>
      </c>
      <c r="R15" s="122">
        <f>IFERROR((VLOOKUP($L15,ACOUSTIC_SITE_INFO!$C$3:$AI$501,7,FALSE)),"")</f>
        <v>0</v>
      </c>
      <c r="S15" s="122" t="str">
        <f>IFERROR((VLOOKUP($L15,ACOUSTIC_SITE_INFO!$C$3:$AI$501,8,FALSE)),"")</f>
        <v>//</v>
      </c>
      <c r="T15" s="124">
        <f>IFERROR((VLOOKUP($L15,ACOUSTIC_SITE_INFO!$C$3:$AI$501,9,FALSE)),"")</f>
        <v>0</v>
      </c>
      <c r="U15" s="124">
        <f>IFERROR((VLOOKUP($L15,ACOUSTIC_SITE_INFO!$C$3:$AI$501,10,FALSE)),"")</f>
        <v>0</v>
      </c>
      <c r="V15" s="122">
        <f>IFERROR((VLOOKUP($L15,ACOUSTIC_SITE_INFO!$C$3:$AI$501,11,FALSE)),"")</f>
        <v>0</v>
      </c>
      <c r="W15" s="122">
        <f>IFERROR((VLOOKUP($L15,ACOUSTIC_SITE_INFO!$C$3:$AI$501,12,FALSE)),"")</f>
        <v>0</v>
      </c>
      <c r="X15" s="122">
        <f>IFERROR((VLOOKUP($L15,ACOUSTIC_SITE_INFO!$C$3:$AI$501,13,FALSE)),"")</f>
        <v>0</v>
      </c>
      <c r="Y15" s="122">
        <f>IFERROR((VLOOKUP($L15,ACOUSTIC_SITE_INFO!$C$3:$AI$501,14,FALSE)),"")</f>
        <v>0</v>
      </c>
      <c r="Z15" s="122">
        <f>IFERROR((VLOOKUP($L15,ACOUSTIC_SITE_INFO!$C$3:$AI$501,15,FALSE)),"")</f>
        <v>0</v>
      </c>
      <c r="AA15" s="122">
        <f>IFERROR((VLOOKUP($L15,ACOUSTIC_SITE_INFO!$C$3:$AI$501,16,FALSE)),"")</f>
        <v>0</v>
      </c>
      <c r="AB15" s="122">
        <f>IFERROR((VLOOKUP($L15,ACOUSTIC_SITE_INFO!$C$3:$AI$501,17,FALSE)),"")</f>
        <v>0</v>
      </c>
      <c r="AC15" s="122">
        <f>IFERROR((VLOOKUP($L15,ACOUSTIC_SITE_INFO!$C$3:$AI$501,18,FALSE)),"")</f>
        <v>0</v>
      </c>
      <c r="AD15" s="122">
        <f>IFERROR((VLOOKUP($L15,ACOUSTIC_SITE_INFO!$C$3:$AI$501,20,FALSE)),"")</f>
        <v>0</v>
      </c>
      <c r="AE15" s="122">
        <f>IFERROR((VLOOKUP($L15,ACOUSTIC_SITE_INFO!$C$3:$AI$501,21,FALSE)),"")</f>
        <v>0</v>
      </c>
      <c r="AF15" s="122">
        <f>IFERROR((VLOOKUP($L15,ACOUSTIC_SITE_INFO!$C$3:$AI$501,19,FALSE)),"")</f>
        <v>0</v>
      </c>
      <c r="AG15" s="122">
        <f>IFERROR((VLOOKUP($L15,ACOUSTIC_SITE_INFO!$C$3:$AI$501,22,FALSE)),"")</f>
        <v>0</v>
      </c>
      <c r="AH15" s="122">
        <f>IFERROR((VLOOKUP($L15,ACOUSTIC_SITE_INFO!$C$3:$AI$501,23,FALSE)),"")</f>
        <v>0</v>
      </c>
      <c r="AI15" s="125">
        <f>IFERROR((VLOOKUP($L15,ACOUSTIC_SITE_INFO!$C$3:$AI$501,24,FALSE)),"")</f>
        <v>0</v>
      </c>
      <c r="AJ15" s="125">
        <f>IFERROR((VLOOKUP($L15,ACOUSTIC_SITE_INFO!$C$3:$AI$501,25,FALSE)),"")</f>
        <v>0</v>
      </c>
      <c r="AK15" s="122">
        <f>IFERROR((VLOOKUP($L15,ACOUSTIC_SITE_INFO!$C$3:$AI$501,26,FALSE)),"")</f>
        <v>0</v>
      </c>
      <c r="AL15" s="122">
        <f>IFERROR((VLOOKUP($L15,ACOUSTIC_SITE_INFO!$C$3:$AI$501,27,FALSE)),"")</f>
        <v>0</v>
      </c>
      <c r="AM15" s="122">
        <f>IFERROR((VLOOKUP($L15,ACOUSTIC_SITE_INFO!$C$3:$AI$501,29,FALSE)),"")</f>
        <v>0</v>
      </c>
      <c r="AN15" s="122">
        <f>IFERROR((VLOOKUP($L15,ACOUSTIC_SITE_INFO!$C$3:$AI$501,30,FALSE)),"")</f>
        <v>0</v>
      </c>
      <c r="AO15" s="122">
        <f>IFERROR((VLOOKUP($L15,ACOUSTIC_SITE_INFO!$C$3:$AI$501,31,FALSE)),"")</f>
        <v>0</v>
      </c>
      <c r="AP15" s="122">
        <f>IFERROR((VLOOKUP($L15,ACOUSTIC_SITE_INFO!$C$3:$AI$501,32,FALSE)),"")</f>
        <v>0</v>
      </c>
      <c r="AQ15" s="122">
        <f>IFERROR((VLOOKUP($L15,ACOUSTIC_SITE_INFO!$C$3:$AI$501,33,FALSE)),"")</f>
        <v>0</v>
      </c>
    </row>
    <row r="16" spans="1:43" x14ac:dyDescent="0.25">
      <c r="A16" s="122" t="str">
        <f t="shared" si="0"/>
        <v>00-0m-0</v>
      </c>
      <c r="B16" s="122" t="str">
        <f t="shared" si="1"/>
        <v/>
      </c>
      <c r="C16" s="122" t="str">
        <f>IF(ACOUSTIC_SURVEY_RESULTS!A15=0, "",ACOUSTIC_SURVEY_RESULTS!A15)</f>
        <v/>
      </c>
      <c r="D16" s="122" t="str">
        <f>IFERROR((VLOOKUP($C16,Drop_down_options!$B$2:$D$21,2,FALSE)),"")</f>
        <v/>
      </c>
      <c r="E16" s="122" t="str">
        <f>IF(ACOUSTIC_SURVEY_RESULTS!B15=0, "",ACOUSTIC_SURVEY_RESULTS!B15)</f>
        <v/>
      </c>
      <c r="F16" s="122" t="str">
        <f>IF(ACOUSTIC_SURVEY_RESULTS!C15=0, "",ACOUSTIC_SURVEY_RESULTS!C15)</f>
        <v/>
      </c>
      <c r="G16" s="122" t="str">
        <f>IF(ACOUSTIC_SURVEY_RESULTS!D15=0, "",ACOUSTIC_SURVEY_RESULTS!D15)</f>
        <v/>
      </c>
      <c r="H16" s="122" t="str">
        <f>IF(ACOUSTIC_SURVEY_RESULTS!E15=0, "",ACOUSTIC_SURVEY_RESULTS!E15)</f>
        <v/>
      </c>
      <c r="I16" s="122" t="str">
        <f>IF(ACOUSTIC_SURVEY_RESULTS!F15=0, "",ACOUSTIC_SURVEY_RESULTS!F15)</f>
        <v/>
      </c>
      <c r="J16" s="122" t="str">
        <f>IF(ACOUSTIC_SURVEY_RESULTS!G15=0, "",ACOUSTIC_SURVEY_RESULTS!G15)</f>
        <v/>
      </c>
      <c r="K16" s="122" t="str">
        <f>IF(ACOUSTIC_SURVEY_RESULTS!H15=0, "",ACOUSTIC_SURVEY_RESULTS!H15)</f>
        <v/>
      </c>
      <c r="L16" s="122" t="str">
        <f>IF(ACOUSTIC_SURVEY_RESULTS!I15=0, "",ACOUSTIC_SURVEY_RESULTS!I15)</f>
        <v/>
      </c>
      <c r="M16" s="122">
        <f>IFERROR((VLOOKUP($L16,ACOUSTIC_SITE_INFO!$C$3:$AI$501,2,FALSE)),"")</f>
        <v>0</v>
      </c>
      <c r="N16" s="122">
        <f>IFERROR((VLOOKUP($L16,ACOUSTIC_SITE_INFO!$C$3:$AI$501,3,FALSE))," ")</f>
        <v>0</v>
      </c>
      <c r="O16" s="122">
        <f>IFERROR((VLOOKUP($L16,ACOUSTIC_SITE_INFO!$C$3:$AI$501,4,FALSE)),"")</f>
        <v>0</v>
      </c>
      <c r="P16" s="122">
        <f>IFERROR((VLOOKUP($L16,ACOUSTIC_SITE_INFO!$C$3:$AI$501,5,FALSE)),"")</f>
        <v>0</v>
      </c>
      <c r="Q16" s="122">
        <f>IFERROR((VLOOKUP($L16,ACOUSTIC_SITE_INFO!$C$3:$AI$501,6,FALSE)),"")</f>
        <v>0</v>
      </c>
      <c r="R16" s="122">
        <f>IFERROR((VLOOKUP($L16,ACOUSTIC_SITE_INFO!$C$3:$AI$501,7,FALSE)),"")</f>
        <v>0</v>
      </c>
      <c r="S16" s="122" t="str">
        <f>IFERROR((VLOOKUP($L16,ACOUSTIC_SITE_INFO!$C$3:$AI$501,8,FALSE)),"")</f>
        <v>//</v>
      </c>
      <c r="T16" s="124">
        <f>IFERROR((VLOOKUP($L16,ACOUSTIC_SITE_INFO!$C$3:$AI$501,9,FALSE)),"")</f>
        <v>0</v>
      </c>
      <c r="U16" s="124">
        <f>IFERROR((VLOOKUP($L16,ACOUSTIC_SITE_INFO!$C$3:$AI$501,10,FALSE)),"")</f>
        <v>0</v>
      </c>
      <c r="V16" s="122">
        <f>IFERROR((VLOOKUP($L16,ACOUSTIC_SITE_INFO!$C$3:$AI$501,11,FALSE)),"")</f>
        <v>0</v>
      </c>
      <c r="W16" s="122">
        <f>IFERROR((VLOOKUP($L16,ACOUSTIC_SITE_INFO!$C$3:$AI$501,12,FALSE)),"")</f>
        <v>0</v>
      </c>
      <c r="X16" s="122">
        <f>IFERROR((VLOOKUP($L16,ACOUSTIC_SITE_INFO!$C$3:$AI$501,13,FALSE)),"")</f>
        <v>0</v>
      </c>
      <c r="Y16" s="122">
        <f>IFERROR((VLOOKUP($L16,ACOUSTIC_SITE_INFO!$C$3:$AI$501,14,FALSE)),"")</f>
        <v>0</v>
      </c>
      <c r="Z16" s="122">
        <f>IFERROR((VLOOKUP($L16,ACOUSTIC_SITE_INFO!$C$3:$AI$501,15,FALSE)),"")</f>
        <v>0</v>
      </c>
      <c r="AA16" s="122">
        <f>IFERROR((VLOOKUP($L16,ACOUSTIC_SITE_INFO!$C$3:$AI$501,16,FALSE)),"")</f>
        <v>0</v>
      </c>
      <c r="AB16" s="122">
        <f>IFERROR((VLOOKUP($L16,ACOUSTIC_SITE_INFO!$C$3:$AI$501,17,FALSE)),"")</f>
        <v>0</v>
      </c>
      <c r="AC16" s="122">
        <f>IFERROR((VLOOKUP($L16,ACOUSTIC_SITE_INFO!$C$3:$AI$501,18,FALSE)),"")</f>
        <v>0</v>
      </c>
      <c r="AD16" s="122">
        <f>IFERROR((VLOOKUP($L16,ACOUSTIC_SITE_INFO!$C$3:$AI$501,20,FALSE)),"")</f>
        <v>0</v>
      </c>
      <c r="AE16" s="122">
        <f>IFERROR((VLOOKUP($L16,ACOUSTIC_SITE_INFO!$C$3:$AI$501,21,FALSE)),"")</f>
        <v>0</v>
      </c>
      <c r="AF16" s="122">
        <f>IFERROR((VLOOKUP($L16,ACOUSTIC_SITE_INFO!$C$3:$AI$501,19,FALSE)),"")</f>
        <v>0</v>
      </c>
      <c r="AG16" s="122">
        <f>IFERROR((VLOOKUP($L16,ACOUSTIC_SITE_INFO!$C$3:$AI$501,22,FALSE)),"")</f>
        <v>0</v>
      </c>
      <c r="AH16" s="122">
        <f>IFERROR((VLOOKUP($L16,ACOUSTIC_SITE_INFO!$C$3:$AI$501,23,FALSE)),"")</f>
        <v>0</v>
      </c>
      <c r="AI16" s="125">
        <f>IFERROR((VLOOKUP($L16,ACOUSTIC_SITE_INFO!$C$3:$AI$501,24,FALSE)),"")</f>
        <v>0</v>
      </c>
      <c r="AJ16" s="125">
        <f>IFERROR((VLOOKUP($L16,ACOUSTIC_SITE_INFO!$C$3:$AI$501,25,FALSE)),"")</f>
        <v>0</v>
      </c>
      <c r="AK16" s="122">
        <f>IFERROR((VLOOKUP($L16,ACOUSTIC_SITE_INFO!$C$3:$AI$501,26,FALSE)),"")</f>
        <v>0</v>
      </c>
      <c r="AL16" s="122">
        <f>IFERROR((VLOOKUP($L16,ACOUSTIC_SITE_INFO!$C$3:$AI$501,27,FALSE)),"")</f>
        <v>0</v>
      </c>
      <c r="AM16" s="122">
        <f>IFERROR((VLOOKUP($L16,ACOUSTIC_SITE_INFO!$C$3:$AI$501,29,FALSE)),"")</f>
        <v>0</v>
      </c>
      <c r="AN16" s="122">
        <f>IFERROR((VLOOKUP($L16,ACOUSTIC_SITE_INFO!$C$3:$AI$501,30,FALSE)),"")</f>
        <v>0</v>
      </c>
      <c r="AO16" s="122">
        <f>IFERROR((VLOOKUP($L16,ACOUSTIC_SITE_INFO!$C$3:$AI$501,31,FALSE)),"")</f>
        <v>0</v>
      </c>
      <c r="AP16" s="122">
        <f>IFERROR((VLOOKUP($L16,ACOUSTIC_SITE_INFO!$C$3:$AI$501,32,FALSE)),"")</f>
        <v>0</v>
      </c>
      <c r="AQ16" s="122">
        <f>IFERROR((VLOOKUP($L16,ACOUSTIC_SITE_INFO!$C$3:$AI$501,33,FALSE)),"")</f>
        <v>0</v>
      </c>
    </row>
    <row r="17" spans="1:43" x14ac:dyDescent="0.25">
      <c r="A17" s="122" t="str">
        <f t="shared" si="0"/>
        <v>00-0m-0</v>
      </c>
      <c r="B17" s="122" t="str">
        <f t="shared" si="1"/>
        <v/>
      </c>
      <c r="C17" s="122" t="str">
        <f>IF(ACOUSTIC_SURVEY_RESULTS!A16=0, "",ACOUSTIC_SURVEY_RESULTS!A16)</f>
        <v/>
      </c>
      <c r="D17" s="122" t="str">
        <f>IFERROR((VLOOKUP($C17,Drop_down_options!$B$2:$D$21,2,FALSE)),"")</f>
        <v/>
      </c>
      <c r="E17" s="122" t="str">
        <f>IF(ACOUSTIC_SURVEY_RESULTS!B16=0, "",ACOUSTIC_SURVEY_RESULTS!B16)</f>
        <v/>
      </c>
      <c r="F17" s="122" t="str">
        <f>IF(ACOUSTIC_SURVEY_RESULTS!C16=0, "",ACOUSTIC_SURVEY_RESULTS!C16)</f>
        <v/>
      </c>
      <c r="G17" s="122" t="str">
        <f>IF(ACOUSTIC_SURVEY_RESULTS!D16=0, "",ACOUSTIC_SURVEY_RESULTS!D16)</f>
        <v/>
      </c>
      <c r="H17" s="122" t="str">
        <f>IF(ACOUSTIC_SURVEY_RESULTS!E16=0, "",ACOUSTIC_SURVEY_RESULTS!E16)</f>
        <v/>
      </c>
      <c r="I17" s="122" t="str">
        <f>IF(ACOUSTIC_SURVEY_RESULTS!F16=0, "",ACOUSTIC_SURVEY_RESULTS!F16)</f>
        <v/>
      </c>
      <c r="J17" s="122" t="str">
        <f>IF(ACOUSTIC_SURVEY_RESULTS!G16=0, "",ACOUSTIC_SURVEY_RESULTS!G16)</f>
        <v/>
      </c>
      <c r="K17" s="122" t="str">
        <f>IF(ACOUSTIC_SURVEY_RESULTS!H16=0, "",ACOUSTIC_SURVEY_RESULTS!H16)</f>
        <v/>
      </c>
      <c r="L17" s="122" t="str">
        <f>IF(ACOUSTIC_SURVEY_RESULTS!I16=0, "",ACOUSTIC_SURVEY_RESULTS!I16)</f>
        <v/>
      </c>
      <c r="M17" s="122">
        <f>IFERROR((VLOOKUP($L17,ACOUSTIC_SITE_INFO!$C$3:$AI$501,2,FALSE)),"")</f>
        <v>0</v>
      </c>
      <c r="N17" s="122">
        <f>IFERROR((VLOOKUP($L17,ACOUSTIC_SITE_INFO!$C$3:$AI$501,3,FALSE))," ")</f>
        <v>0</v>
      </c>
      <c r="O17" s="122">
        <f>IFERROR((VLOOKUP($L17,ACOUSTIC_SITE_INFO!$C$3:$AI$501,4,FALSE)),"")</f>
        <v>0</v>
      </c>
      <c r="P17" s="122">
        <f>IFERROR((VLOOKUP($L17,ACOUSTIC_SITE_INFO!$C$3:$AI$501,5,FALSE)),"")</f>
        <v>0</v>
      </c>
      <c r="Q17" s="122">
        <f>IFERROR((VLOOKUP($L17,ACOUSTIC_SITE_INFO!$C$3:$AI$501,6,FALSE)),"")</f>
        <v>0</v>
      </c>
      <c r="R17" s="122">
        <f>IFERROR((VLOOKUP($L17,ACOUSTIC_SITE_INFO!$C$3:$AI$501,7,FALSE)),"")</f>
        <v>0</v>
      </c>
      <c r="S17" s="122" t="str">
        <f>IFERROR((VLOOKUP($L17,ACOUSTIC_SITE_INFO!$C$3:$AI$501,8,FALSE)),"")</f>
        <v>//</v>
      </c>
      <c r="T17" s="124">
        <f>IFERROR((VLOOKUP($L17,ACOUSTIC_SITE_INFO!$C$3:$AI$501,9,FALSE)),"")</f>
        <v>0</v>
      </c>
      <c r="U17" s="124">
        <f>IFERROR((VLOOKUP($L17,ACOUSTIC_SITE_INFO!$C$3:$AI$501,10,FALSE)),"")</f>
        <v>0</v>
      </c>
      <c r="V17" s="122">
        <f>IFERROR((VLOOKUP($L17,ACOUSTIC_SITE_INFO!$C$3:$AI$501,11,FALSE)),"")</f>
        <v>0</v>
      </c>
      <c r="W17" s="122">
        <f>IFERROR((VLOOKUP($L17,ACOUSTIC_SITE_INFO!$C$3:$AI$501,12,FALSE)),"")</f>
        <v>0</v>
      </c>
      <c r="X17" s="122">
        <f>IFERROR((VLOOKUP($L17,ACOUSTIC_SITE_INFO!$C$3:$AI$501,13,FALSE)),"")</f>
        <v>0</v>
      </c>
      <c r="Y17" s="122">
        <f>IFERROR((VLOOKUP($L17,ACOUSTIC_SITE_INFO!$C$3:$AI$501,14,FALSE)),"")</f>
        <v>0</v>
      </c>
      <c r="Z17" s="122">
        <f>IFERROR((VLOOKUP($L17,ACOUSTIC_SITE_INFO!$C$3:$AI$501,15,FALSE)),"")</f>
        <v>0</v>
      </c>
      <c r="AA17" s="122">
        <f>IFERROR((VLOOKUP($L17,ACOUSTIC_SITE_INFO!$C$3:$AI$501,16,FALSE)),"")</f>
        <v>0</v>
      </c>
      <c r="AB17" s="122">
        <f>IFERROR((VLOOKUP($L17,ACOUSTIC_SITE_INFO!$C$3:$AI$501,17,FALSE)),"")</f>
        <v>0</v>
      </c>
      <c r="AC17" s="122">
        <f>IFERROR((VLOOKUP($L17,ACOUSTIC_SITE_INFO!$C$3:$AI$501,18,FALSE)),"")</f>
        <v>0</v>
      </c>
      <c r="AD17" s="122">
        <f>IFERROR((VLOOKUP($L17,ACOUSTIC_SITE_INFO!$C$3:$AI$501,20,FALSE)),"")</f>
        <v>0</v>
      </c>
      <c r="AE17" s="122">
        <f>IFERROR((VLOOKUP($L17,ACOUSTIC_SITE_INFO!$C$3:$AI$501,21,FALSE)),"")</f>
        <v>0</v>
      </c>
      <c r="AF17" s="122">
        <f>IFERROR((VLOOKUP($L17,ACOUSTIC_SITE_INFO!$C$3:$AI$501,19,FALSE)),"")</f>
        <v>0</v>
      </c>
      <c r="AG17" s="122">
        <f>IFERROR((VLOOKUP($L17,ACOUSTIC_SITE_INFO!$C$3:$AI$501,22,FALSE)),"")</f>
        <v>0</v>
      </c>
      <c r="AH17" s="122">
        <f>IFERROR((VLOOKUP($L17,ACOUSTIC_SITE_INFO!$C$3:$AI$501,23,FALSE)),"")</f>
        <v>0</v>
      </c>
      <c r="AI17" s="125">
        <f>IFERROR((VLOOKUP($L17,ACOUSTIC_SITE_INFO!$C$3:$AI$501,24,FALSE)),"")</f>
        <v>0</v>
      </c>
      <c r="AJ17" s="125">
        <f>IFERROR((VLOOKUP($L17,ACOUSTIC_SITE_INFO!$C$3:$AI$501,25,FALSE)),"")</f>
        <v>0</v>
      </c>
      <c r="AK17" s="122">
        <f>IFERROR((VLOOKUP($L17,ACOUSTIC_SITE_INFO!$C$3:$AI$501,26,FALSE)),"")</f>
        <v>0</v>
      </c>
      <c r="AL17" s="122">
        <f>IFERROR((VLOOKUP($L17,ACOUSTIC_SITE_INFO!$C$3:$AI$501,27,FALSE)),"")</f>
        <v>0</v>
      </c>
      <c r="AM17" s="122">
        <f>IFERROR((VLOOKUP($L17,ACOUSTIC_SITE_INFO!$C$3:$AI$501,29,FALSE)),"")</f>
        <v>0</v>
      </c>
      <c r="AN17" s="122">
        <f>IFERROR((VLOOKUP($L17,ACOUSTIC_SITE_INFO!$C$3:$AI$501,30,FALSE)),"")</f>
        <v>0</v>
      </c>
      <c r="AO17" s="122">
        <f>IFERROR((VLOOKUP($L17,ACOUSTIC_SITE_INFO!$C$3:$AI$501,31,FALSE)),"")</f>
        <v>0</v>
      </c>
      <c r="AP17" s="122">
        <f>IFERROR((VLOOKUP($L17,ACOUSTIC_SITE_INFO!$C$3:$AI$501,32,FALSE)),"")</f>
        <v>0</v>
      </c>
      <c r="AQ17" s="122">
        <f>IFERROR((VLOOKUP($L17,ACOUSTIC_SITE_INFO!$C$3:$AI$501,33,FALSE)),"")</f>
        <v>0</v>
      </c>
    </row>
    <row r="18" spans="1:43" x14ac:dyDescent="0.25">
      <c r="A18" s="122" t="str">
        <f t="shared" si="0"/>
        <v>00-0m-0</v>
      </c>
      <c r="B18" s="122" t="str">
        <f t="shared" si="1"/>
        <v/>
      </c>
      <c r="C18" s="122" t="str">
        <f>IF(ACOUSTIC_SURVEY_RESULTS!A17=0, "",ACOUSTIC_SURVEY_RESULTS!A17)</f>
        <v/>
      </c>
      <c r="D18" s="122" t="str">
        <f>IFERROR((VLOOKUP($C18,Drop_down_options!$B$2:$D$21,2,FALSE)),"")</f>
        <v/>
      </c>
      <c r="E18" s="122" t="str">
        <f>IF(ACOUSTIC_SURVEY_RESULTS!B17=0, "",ACOUSTIC_SURVEY_RESULTS!B17)</f>
        <v/>
      </c>
      <c r="F18" s="122" t="str">
        <f>IF(ACOUSTIC_SURVEY_RESULTS!C17=0, "",ACOUSTIC_SURVEY_RESULTS!C17)</f>
        <v/>
      </c>
      <c r="G18" s="122" t="str">
        <f>IF(ACOUSTIC_SURVEY_RESULTS!D17=0, "",ACOUSTIC_SURVEY_RESULTS!D17)</f>
        <v/>
      </c>
      <c r="H18" s="122" t="str">
        <f>IF(ACOUSTIC_SURVEY_RESULTS!E17=0, "",ACOUSTIC_SURVEY_RESULTS!E17)</f>
        <v/>
      </c>
      <c r="I18" s="122" t="str">
        <f>IF(ACOUSTIC_SURVEY_RESULTS!F17=0, "",ACOUSTIC_SURVEY_RESULTS!F17)</f>
        <v/>
      </c>
      <c r="J18" s="122" t="str">
        <f>IF(ACOUSTIC_SURVEY_RESULTS!G17=0, "",ACOUSTIC_SURVEY_RESULTS!G17)</f>
        <v/>
      </c>
      <c r="K18" s="122" t="str">
        <f>IF(ACOUSTIC_SURVEY_RESULTS!H17=0, "",ACOUSTIC_SURVEY_RESULTS!H17)</f>
        <v/>
      </c>
      <c r="L18" s="122" t="str">
        <f>IF(ACOUSTIC_SURVEY_RESULTS!I17=0, "",ACOUSTIC_SURVEY_RESULTS!I17)</f>
        <v/>
      </c>
      <c r="M18" s="122">
        <f>IFERROR((VLOOKUP($L18,ACOUSTIC_SITE_INFO!$C$3:$AI$501,2,FALSE)),"")</f>
        <v>0</v>
      </c>
      <c r="N18" s="122">
        <f>IFERROR((VLOOKUP($L18,ACOUSTIC_SITE_INFO!$C$3:$AI$501,3,FALSE))," ")</f>
        <v>0</v>
      </c>
      <c r="O18" s="122">
        <f>IFERROR((VLOOKUP($L18,ACOUSTIC_SITE_INFO!$C$3:$AI$501,4,FALSE)),"")</f>
        <v>0</v>
      </c>
      <c r="P18" s="122">
        <f>IFERROR((VLOOKUP($L18,ACOUSTIC_SITE_INFO!$C$3:$AI$501,5,FALSE)),"")</f>
        <v>0</v>
      </c>
      <c r="Q18" s="122">
        <f>IFERROR((VLOOKUP($L18,ACOUSTIC_SITE_INFO!$C$3:$AI$501,6,FALSE)),"")</f>
        <v>0</v>
      </c>
      <c r="R18" s="122">
        <f>IFERROR((VLOOKUP($L18,ACOUSTIC_SITE_INFO!$C$3:$AI$501,7,FALSE)),"")</f>
        <v>0</v>
      </c>
      <c r="S18" s="122" t="str">
        <f>IFERROR((VLOOKUP($L18,ACOUSTIC_SITE_INFO!$C$3:$AI$501,8,FALSE)),"")</f>
        <v>//</v>
      </c>
      <c r="T18" s="124">
        <f>IFERROR((VLOOKUP($L18,ACOUSTIC_SITE_INFO!$C$3:$AI$501,9,FALSE)),"")</f>
        <v>0</v>
      </c>
      <c r="U18" s="124">
        <f>IFERROR((VLOOKUP($L18,ACOUSTIC_SITE_INFO!$C$3:$AI$501,10,FALSE)),"")</f>
        <v>0</v>
      </c>
      <c r="V18" s="122">
        <f>IFERROR((VLOOKUP($L18,ACOUSTIC_SITE_INFO!$C$3:$AI$501,11,FALSE)),"")</f>
        <v>0</v>
      </c>
      <c r="W18" s="122">
        <f>IFERROR((VLOOKUP($L18,ACOUSTIC_SITE_INFO!$C$3:$AI$501,12,FALSE)),"")</f>
        <v>0</v>
      </c>
      <c r="X18" s="122">
        <f>IFERROR((VLOOKUP($L18,ACOUSTIC_SITE_INFO!$C$3:$AI$501,13,FALSE)),"")</f>
        <v>0</v>
      </c>
      <c r="Y18" s="122">
        <f>IFERROR((VLOOKUP($L18,ACOUSTIC_SITE_INFO!$C$3:$AI$501,14,FALSE)),"")</f>
        <v>0</v>
      </c>
      <c r="Z18" s="122">
        <f>IFERROR((VLOOKUP($L18,ACOUSTIC_SITE_INFO!$C$3:$AI$501,15,FALSE)),"")</f>
        <v>0</v>
      </c>
      <c r="AA18" s="122">
        <f>IFERROR((VLOOKUP($L18,ACOUSTIC_SITE_INFO!$C$3:$AI$501,16,FALSE)),"")</f>
        <v>0</v>
      </c>
      <c r="AB18" s="122">
        <f>IFERROR((VLOOKUP($L18,ACOUSTIC_SITE_INFO!$C$3:$AI$501,17,FALSE)),"")</f>
        <v>0</v>
      </c>
      <c r="AC18" s="122">
        <f>IFERROR((VLOOKUP($L18,ACOUSTIC_SITE_INFO!$C$3:$AI$501,18,FALSE)),"")</f>
        <v>0</v>
      </c>
      <c r="AD18" s="122">
        <f>IFERROR((VLOOKUP($L18,ACOUSTIC_SITE_INFO!$C$3:$AI$501,20,FALSE)),"")</f>
        <v>0</v>
      </c>
      <c r="AE18" s="122">
        <f>IFERROR((VLOOKUP($L18,ACOUSTIC_SITE_INFO!$C$3:$AI$501,21,FALSE)),"")</f>
        <v>0</v>
      </c>
      <c r="AF18" s="122">
        <f>IFERROR((VLOOKUP($L18,ACOUSTIC_SITE_INFO!$C$3:$AI$501,19,FALSE)),"")</f>
        <v>0</v>
      </c>
      <c r="AG18" s="122">
        <f>IFERROR((VLOOKUP($L18,ACOUSTIC_SITE_INFO!$C$3:$AI$501,22,FALSE)),"")</f>
        <v>0</v>
      </c>
      <c r="AH18" s="122">
        <f>IFERROR((VLOOKUP($L18,ACOUSTIC_SITE_INFO!$C$3:$AI$501,23,FALSE)),"")</f>
        <v>0</v>
      </c>
      <c r="AI18" s="125">
        <f>IFERROR((VLOOKUP($L18,ACOUSTIC_SITE_INFO!$C$3:$AI$501,24,FALSE)),"")</f>
        <v>0</v>
      </c>
      <c r="AJ18" s="125">
        <f>IFERROR((VLOOKUP($L18,ACOUSTIC_SITE_INFO!$C$3:$AI$501,25,FALSE)),"")</f>
        <v>0</v>
      </c>
      <c r="AK18" s="122">
        <f>IFERROR((VLOOKUP($L18,ACOUSTIC_SITE_INFO!$C$3:$AI$501,26,FALSE)),"")</f>
        <v>0</v>
      </c>
      <c r="AL18" s="122">
        <f>IFERROR((VLOOKUP($L18,ACOUSTIC_SITE_INFO!$C$3:$AI$501,27,FALSE)),"")</f>
        <v>0</v>
      </c>
      <c r="AM18" s="122">
        <f>IFERROR((VLOOKUP($L18,ACOUSTIC_SITE_INFO!$C$3:$AI$501,29,FALSE)),"")</f>
        <v>0</v>
      </c>
      <c r="AN18" s="122">
        <f>IFERROR((VLOOKUP($L18,ACOUSTIC_SITE_INFO!$C$3:$AI$501,30,FALSE)),"")</f>
        <v>0</v>
      </c>
      <c r="AO18" s="122">
        <f>IFERROR((VLOOKUP($L18,ACOUSTIC_SITE_INFO!$C$3:$AI$501,31,FALSE)),"")</f>
        <v>0</v>
      </c>
      <c r="AP18" s="122">
        <f>IFERROR((VLOOKUP($L18,ACOUSTIC_SITE_INFO!$C$3:$AI$501,32,FALSE)),"")</f>
        <v>0</v>
      </c>
      <c r="AQ18" s="122">
        <f>IFERROR((VLOOKUP($L18,ACOUSTIC_SITE_INFO!$C$3:$AI$501,33,FALSE)),"")</f>
        <v>0</v>
      </c>
    </row>
    <row r="19" spans="1:43" x14ac:dyDescent="0.25">
      <c r="A19" s="122" t="str">
        <f t="shared" si="0"/>
        <v>00-0m-0</v>
      </c>
      <c r="B19" s="122" t="str">
        <f t="shared" si="1"/>
        <v/>
      </c>
      <c r="C19" s="122" t="str">
        <f>IF(ACOUSTIC_SURVEY_RESULTS!A18=0, "",ACOUSTIC_SURVEY_RESULTS!A18)</f>
        <v/>
      </c>
      <c r="D19" s="122" t="str">
        <f>IFERROR((VLOOKUP($C19,Drop_down_options!$B$2:$D$21,2,FALSE)),"")</f>
        <v/>
      </c>
      <c r="E19" s="122" t="str">
        <f>IF(ACOUSTIC_SURVEY_RESULTS!B18=0, "",ACOUSTIC_SURVEY_RESULTS!B18)</f>
        <v/>
      </c>
      <c r="F19" s="122" t="str">
        <f>IF(ACOUSTIC_SURVEY_RESULTS!C18=0, "",ACOUSTIC_SURVEY_RESULTS!C18)</f>
        <v/>
      </c>
      <c r="G19" s="122" t="str">
        <f>IF(ACOUSTIC_SURVEY_RESULTS!D18=0, "",ACOUSTIC_SURVEY_RESULTS!D18)</f>
        <v/>
      </c>
      <c r="H19" s="122" t="str">
        <f>IF(ACOUSTIC_SURVEY_RESULTS!E18=0, "",ACOUSTIC_SURVEY_RESULTS!E18)</f>
        <v/>
      </c>
      <c r="I19" s="122" t="str">
        <f>IF(ACOUSTIC_SURVEY_RESULTS!F18=0, "",ACOUSTIC_SURVEY_RESULTS!F18)</f>
        <v/>
      </c>
      <c r="J19" s="122" t="str">
        <f>IF(ACOUSTIC_SURVEY_RESULTS!G18=0, "",ACOUSTIC_SURVEY_RESULTS!G18)</f>
        <v/>
      </c>
      <c r="K19" s="122" t="str">
        <f>IF(ACOUSTIC_SURVEY_RESULTS!H18=0, "",ACOUSTIC_SURVEY_RESULTS!H18)</f>
        <v/>
      </c>
      <c r="L19" s="122" t="str">
        <f>IF(ACOUSTIC_SURVEY_RESULTS!I18=0, "",ACOUSTIC_SURVEY_RESULTS!I18)</f>
        <v/>
      </c>
      <c r="M19" s="122">
        <f>IFERROR((VLOOKUP($L19,ACOUSTIC_SITE_INFO!$C$3:$AI$501,2,FALSE)),"")</f>
        <v>0</v>
      </c>
      <c r="N19" s="122">
        <f>IFERROR((VLOOKUP($L19,ACOUSTIC_SITE_INFO!$C$3:$AI$501,3,FALSE))," ")</f>
        <v>0</v>
      </c>
      <c r="O19" s="122">
        <f>IFERROR((VLOOKUP($L19,ACOUSTIC_SITE_INFO!$C$3:$AI$501,4,FALSE)),"")</f>
        <v>0</v>
      </c>
      <c r="P19" s="122">
        <f>IFERROR((VLOOKUP($L19,ACOUSTIC_SITE_INFO!$C$3:$AI$501,5,FALSE)),"")</f>
        <v>0</v>
      </c>
      <c r="Q19" s="122">
        <f>IFERROR((VLOOKUP($L19,ACOUSTIC_SITE_INFO!$C$3:$AI$501,6,FALSE)),"")</f>
        <v>0</v>
      </c>
      <c r="R19" s="122">
        <f>IFERROR((VLOOKUP($L19,ACOUSTIC_SITE_INFO!$C$3:$AI$501,7,FALSE)),"")</f>
        <v>0</v>
      </c>
      <c r="S19" s="122" t="str">
        <f>IFERROR((VLOOKUP($L19,ACOUSTIC_SITE_INFO!$C$3:$AI$501,8,FALSE)),"")</f>
        <v>//</v>
      </c>
      <c r="T19" s="124">
        <f>IFERROR((VLOOKUP($L19,ACOUSTIC_SITE_INFO!$C$3:$AI$501,9,FALSE)),"")</f>
        <v>0</v>
      </c>
      <c r="U19" s="124">
        <f>IFERROR((VLOOKUP($L19,ACOUSTIC_SITE_INFO!$C$3:$AI$501,10,FALSE)),"")</f>
        <v>0</v>
      </c>
      <c r="V19" s="122">
        <f>IFERROR((VLOOKUP($L19,ACOUSTIC_SITE_INFO!$C$3:$AI$501,11,FALSE)),"")</f>
        <v>0</v>
      </c>
      <c r="W19" s="122">
        <f>IFERROR((VLOOKUP($L19,ACOUSTIC_SITE_INFO!$C$3:$AI$501,12,FALSE)),"")</f>
        <v>0</v>
      </c>
      <c r="X19" s="122">
        <f>IFERROR((VLOOKUP($L19,ACOUSTIC_SITE_INFO!$C$3:$AI$501,13,FALSE)),"")</f>
        <v>0</v>
      </c>
      <c r="Y19" s="122">
        <f>IFERROR((VLOOKUP($L19,ACOUSTIC_SITE_INFO!$C$3:$AI$501,14,FALSE)),"")</f>
        <v>0</v>
      </c>
      <c r="Z19" s="122">
        <f>IFERROR((VLOOKUP($L19,ACOUSTIC_SITE_INFO!$C$3:$AI$501,15,FALSE)),"")</f>
        <v>0</v>
      </c>
      <c r="AA19" s="122">
        <f>IFERROR((VLOOKUP($L19,ACOUSTIC_SITE_INFO!$C$3:$AI$501,16,FALSE)),"")</f>
        <v>0</v>
      </c>
      <c r="AB19" s="122">
        <f>IFERROR((VLOOKUP($L19,ACOUSTIC_SITE_INFO!$C$3:$AI$501,17,FALSE)),"")</f>
        <v>0</v>
      </c>
      <c r="AC19" s="122">
        <f>IFERROR((VLOOKUP($L19,ACOUSTIC_SITE_INFO!$C$3:$AI$501,18,FALSE)),"")</f>
        <v>0</v>
      </c>
      <c r="AD19" s="122">
        <f>IFERROR((VLOOKUP($L19,ACOUSTIC_SITE_INFO!$C$3:$AI$501,20,FALSE)),"")</f>
        <v>0</v>
      </c>
      <c r="AE19" s="122">
        <f>IFERROR((VLOOKUP($L19,ACOUSTIC_SITE_INFO!$C$3:$AI$501,21,FALSE)),"")</f>
        <v>0</v>
      </c>
      <c r="AF19" s="122">
        <f>IFERROR((VLOOKUP($L19,ACOUSTIC_SITE_INFO!$C$3:$AI$501,19,FALSE)),"")</f>
        <v>0</v>
      </c>
      <c r="AG19" s="122">
        <f>IFERROR((VLOOKUP($L19,ACOUSTIC_SITE_INFO!$C$3:$AI$501,22,FALSE)),"")</f>
        <v>0</v>
      </c>
      <c r="AH19" s="122">
        <f>IFERROR((VLOOKUP($L19,ACOUSTIC_SITE_INFO!$C$3:$AI$501,23,FALSE)),"")</f>
        <v>0</v>
      </c>
      <c r="AI19" s="125">
        <f>IFERROR((VLOOKUP($L19,ACOUSTIC_SITE_INFO!$C$3:$AI$501,24,FALSE)),"")</f>
        <v>0</v>
      </c>
      <c r="AJ19" s="125">
        <f>IFERROR((VLOOKUP($L19,ACOUSTIC_SITE_INFO!$C$3:$AI$501,25,FALSE)),"")</f>
        <v>0</v>
      </c>
      <c r="AK19" s="122">
        <f>IFERROR((VLOOKUP($L19,ACOUSTIC_SITE_INFO!$C$3:$AI$501,26,FALSE)),"")</f>
        <v>0</v>
      </c>
      <c r="AL19" s="122">
        <f>IFERROR((VLOOKUP($L19,ACOUSTIC_SITE_INFO!$C$3:$AI$501,27,FALSE)),"")</f>
        <v>0</v>
      </c>
      <c r="AM19" s="122">
        <f>IFERROR((VLOOKUP($L19,ACOUSTIC_SITE_INFO!$C$3:$AI$501,29,FALSE)),"")</f>
        <v>0</v>
      </c>
      <c r="AN19" s="122">
        <f>IFERROR((VLOOKUP($L19,ACOUSTIC_SITE_INFO!$C$3:$AI$501,30,FALSE)),"")</f>
        <v>0</v>
      </c>
      <c r="AO19" s="122">
        <f>IFERROR((VLOOKUP($L19,ACOUSTIC_SITE_INFO!$C$3:$AI$501,31,FALSE)),"")</f>
        <v>0</v>
      </c>
      <c r="AP19" s="122">
        <f>IFERROR((VLOOKUP($L19,ACOUSTIC_SITE_INFO!$C$3:$AI$501,32,FALSE)),"")</f>
        <v>0</v>
      </c>
      <c r="AQ19" s="122">
        <f>IFERROR((VLOOKUP($L19,ACOUSTIC_SITE_INFO!$C$3:$AI$501,33,FALSE)),"")</f>
        <v>0</v>
      </c>
    </row>
    <row r="20" spans="1:43" x14ac:dyDescent="0.25">
      <c r="A20" s="122" t="str">
        <f t="shared" si="0"/>
        <v>00-0m-0</v>
      </c>
      <c r="B20" s="122" t="str">
        <f t="shared" si="1"/>
        <v/>
      </c>
      <c r="C20" s="122" t="str">
        <f>IF(ACOUSTIC_SURVEY_RESULTS!A19=0, "",ACOUSTIC_SURVEY_RESULTS!A19)</f>
        <v/>
      </c>
      <c r="D20" s="122" t="str">
        <f>IFERROR((VLOOKUP($C20,Drop_down_options!$B$2:$D$21,2,FALSE)),"")</f>
        <v/>
      </c>
      <c r="E20" s="122" t="str">
        <f>IF(ACOUSTIC_SURVEY_RESULTS!B19=0, "",ACOUSTIC_SURVEY_RESULTS!B19)</f>
        <v/>
      </c>
      <c r="F20" s="122" t="str">
        <f>IF(ACOUSTIC_SURVEY_RESULTS!C19=0, "",ACOUSTIC_SURVEY_RESULTS!C19)</f>
        <v/>
      </c>
      <c r="G20" s="122" t="str">
        <f>IF(ACOUSTIC_SURVEY_RESULTS!D19=0, "",ACOUSTIC_SURVEY_RESULTS!D19)</f>
        <v/>
      </c>
      <c r="H20" s="122" t="str">
        <f>IF(ACOUSTIC_SURVEY_RESULTS!E19=0, "",ACOUSTIC_SURVEY_RESULTS!E19)</f>
        <v/>
      </c>
      <c r="I20" s="122" t="str">
        <f>IF(ACOUSTIC_SURVEY_RESULTS!F19=0, "",ACOUSTIC_SURVEY_RESULTS!F19)</f>
        <v/>
      </c>
      <c r="J20" s="122" t="str">
        <f>IF(ACOUSTIC_SURVEY_RESULTS!G19=0, "",ACOUSTIC_SURVEY_RESULTS!G19)</f>
        <v/>
      </c>
      <c r="K20" s="122" t="str">
        <f>IF(ACOUSTIC_SURVEY_RESULTS!H19=0, "",ACOUSTIC_SURVEY_RESULTS!H19)</f>
        <v/>
      </c>
      <c r="L20" s="122" t="str">
        <f>IF(ACOUSTIC_SURVEY_RESULTS!I19=0, "",ACOUSTIC_SURVEY_RESULTS!I19)</f>
        <v/>
      </c>
      <c r="M20" s="122">
        <f>IFERROR((VLOOKUP($L20,ACOUSTIC_SITE_INFO!$C$3:$AI$501,2,FALSE)),"")</f>
        <v>0</v>
      </c>
      <c r="N20" s="122">
        <f>IFERROR((VLOOKUP($L20,ACOUSTIC_SITE_INFO!$C$3:$AI$501,3,FALSE))," ")</f>
        <v>0</v>
      </c>
      <c r="O20" s="122">
        <f>IFERROR((VLOOKUP($L20,ACOUSTIC_SITE_INFO!$C$3:$AI$501,4,FALSE)),"")</f>
        <v>0</v>
      </c>
      <c r="P20" s="122">
        <f>IFERROR((VLOOKUP($L20,ACOUSTIC_SITE_INFO!$C$3:$AI$501,5,FALSE)),"")</f>
        <v>0</v>
      </c>
      <c r="Q20" s="122">
        <f>IFERROR((VLOOKUP($L20,ACOUSTIC_SITE_INFO!$C$3:$AI$501,6,FALSE)),"")</f>
        <v>0</v>
      </c>
      <c r="R20" s="122">
        <f>IFERROR((VLOOKUP($L20,ACOUSTIC_SITE_INFO!$C$3:$AI$501,7,FALSE)),"")</f>
        <v>0</v>
      </c>
      <c r="S20" s="122" t="str">
        <f>IFERROR((VLOOKUP($L20,ACOUSTIC_SITE_INFO!$C$3:$AI$501,8,FALSE)),"")</f>
        <v>//</v>
      </c>
      <c r="T20" s="124">
        <f>IFERROR((VLOOKUP($L20,ACOUSTIC_SITE_INFO!$C$3:$AI$501,9,FALSE)),"")</f>
        <v>0</v>
      </c>
      <c r="U20" s="124">
        <f>IFERROR((VLOOKUP($L20,ACOUSTIC_SITE_INFO!$C$3:$AI$501,10,FALSE)),"")</f>
        <v>0</v>
      </c>
      <c r="V20" s="122">
        <f>IFERROR((VLOOKUP($L20,ACOUSTIC_SITE_INFO!$C$3:$AI$501,11,FALSE)),"")</f>
        <v>0</v>
      </c>
      <c r="W20" s="122">
        <f>IFERROR((VLOOKUP($L20,ACOUSTIC_SITE_INFO!$C$3:$AI$501,12,FALSE)),"")</f>
        <v>0</v>
      </c>
      <c r="X20" s="122">
        <f>IFERROR((VLOOKUP($L20,ACOUSTIC_SITE_INFO!$C$3:$AI$501,13,FALSE)),"")</f>
        <v>0</v>
      </c>
      <c r="Y20" s="122">
        <f>IFERROR((VLOOKUP($L20,ACOUSTIC_SITE_INFO!$C$3:$AI$501,14,FALSE)),"")</f>
        <v>0</v>
      </c>
      <c r="Z20" s="122">
        <f>IFERROR((VLOOKUP($L20,ACOUSTIC_SITE_INFO!$C$3:$AI$501,15,FALSE)),"")</f>
        <v>0</v>
      </c>
      <c r="AA20" s="122">
        <f>IFERROR((VLOOKUP($L20,ACOUSTIC_SITE_INFO!$C$3:$AI$501,16,FALSE)),"")</f>
        <v>0</v>
      </c>
      <c r="AB20" s="122">
        <f>IFERROR((VLOOKUP($L20,ACOUSTIC_SITE_INFO!$C$3:$AI$501,17,FALSE)),"")</f>
        <v>0</v>
      </c>
      <c r="AC20" s="122">
        <f>IFERROR((VLOOKUP($L20,ACOUSTIC_SITE_INFO!$C$3:$AI$501,18,FALSE)),"")</f>
        <v>0</v>
      </c>
      <c r="AD20" s="122">
        <f>IFERROR((VLOOKUP($L20,ACOUSTIC_SITE_INFO!$C$3:$AI$501,20,FALSE)),"")</f>
        <v>0</v>
      </c>
      <c r="AE20" s="122">
        <f>IFERROR((VLOOKUP($L20,ACOUSTIC_SITE_INFO!$C$3:$AI$501,21,FALSE)),"")</f>
        <v>0</v>
      </c>
      <c r="AF20" s="122">
        <f>IFERROR((VLOOKUP($L20,ACOUSTIC_SITE_INFO!$C$3:$AI$501,19,FALSE)),"")</f>
        <v>0</v>
      </c>
      <c r="AG20" s="122">
        <f>IFERROR((VLOOKUP($L20,ACOUSTIC_SITE_INFO!$C$3:$AI$501,22,FALSE)),"")</f>
        <v>0</v>
      </c>
      <c r="AH20" s="122">
        <f>IFERROR((VLOOKUP($L20,ACOUSTIC_SITE_INFO!$C$3:$AI$501,23,FALSE)),"")</f>
        <v>0</v>
      </c>
      <c r="AI20" s="125">
        <f>IFERROR((VLOOKUP($L20,ACOUSTIC_SITE_INFO!$C$3:$AI$501,24,FALSE)),"")</f>
        <v>0</v>
      </c>
      <c r="AJ20" s="125">
        <f>IFERROR((VLOOKUP($L20,ACOUSTIC_SITE_INFO!$C$3:$AI$501,25,FALSE)),"")</f>
        <v>0</v>
      </c>
      <c r="AK20" s="122">
        <f>IFERROR((VLOOKUP($L20,ACOUSTIC_SITE_INFO!$C$3:$AI$501,26,FALSE)),"")</f>
        <v>0</v>
      </c>
      <c r="AL20" s="122">
        <f>IFERROR((VLOOKUP($L20,ACOUSTIC_SITE_INFO!$C$3:$AI$501,27,FALSE)),"")</f>
        <v>0</v>
      </c>
      <c r="AM20" s="122">
        <f>IFERROR((VLOOKUP($L20,ACOUSTIC_SITE_INFO!$C$3:$AI$501,29,FALSE)),"")</f>
        <v>0</v>
      </c>
      <c r="AN20" s="122">
        <f>IFERROR((VLOOKUP($L20,ACOUSTIC_SITE_INFO!$C$3:$AI$501,30,FALSE)),"")</f>
        <v>0</v>
      </c>
      <c r="AO20" s="122">
        <f>IFERROR((VLOOKUP($L20,ACOUSTIC_SITE_INFO!$C$3:$AI$501,31,FALSE)),"")</f>
        <v>0</v>
      </c>
      <c r="AP20" s="122">
        <f>IFERROR((VLOOKUP($L20,ACOUSTIC_SITE_INFO!$C$3:$AI$501,32,FALSE)),"")</f>
        <v>0</v>
      </c>
      <c r="AQ20" s="122">
        <f>IFERROR((VLOOKUP($L20,ACOUSTIC_SITE_INFO!$C$3:$AI$501,33,FALSE)),"")</f>
        <v>0</v>
      </c>
    </row>
    <row r="21" spans="1:43" x14ac:dyDescent="0.25">
      <c r="A21" s="122" t="str">
        <f t="shared" si="0"/>
        <v>00-0m-0</v>
      </c>
      <c r="B21" s="122" t="str">
        <f t="shared" si="1"/>
        <v/>
      </c>
      <c r="C21" s="122" t="str">
        <f>IF(ACOUSTIC_SURVEY_RESULTS!A20=0, "",ACOUSTIC_SURVEY_RESULTS!A20)</f>
        <v/>
      </c>
      <c r="D21" s="122" t="str">
        <f>IFERROR((VLOOKUP($C21,Drop_down_options!$B$2:$D$21,2,FALSE)),"")</f>
        <v/>
      </c>
      <c r="E21" s="122" t="str">
        <f>IF(ACOUSTIC_SURVEY_RESULTS!B20=0, "",ACOUSTIC_SURVEY_RESULTS!B20)</f>
        <v/>
      </c>
      <c r="F21" s="122" t="str">
        <f>IF(ACOUSTIC_SURVEY_RESULTS!C20=0, "",ACOUSTIC_SURVEY_RESULTS!C20)</f>
        <v/>
      </c>
      <c r="G21" s="122" t="str">
        <f>IF(ACOUSTIC_SURVEY_RESULTS!D20=0, "",ACOUSTIC_SURVEY_RESULTS!D20)</f>
        <v/>
      </c>
      <c r="H21" s="122" t="str">
        <f>IF(ACOUSTIC_SURVEY_RESULTS!E20=0, "",ACOUSTIC_SURVEY_RESULTS!E20)</f>
        <v/>
      </c>
      <c r="I21" s="122" t="str">
        <f>IF(ACOUSTIC_SURVEY_RESULTS!F20=0, "",ACOUSTIC_SURVEY_RESULTS!F20)</f>
        <v/>
      </c>
      <c r="J21" s="122" t="str">
        <f>IF(ACOUSTIC_SURVEY_RESULTS!G20=0, "",ACOUSTIC_SURVEY_RESULTS!G20)</f>
        <v/>
      </c>
      <c r="K21" s="122" t="str">
        <f>IF(ACOUSTIC_SURVEY_RESULTS!H20=0, "",ACOUSTIC_SURVEY_RESULTS!H20)</f>
        <v/>
      </c>
      <c r="L21" s="122" t="str">
        <f>IF(ACOUSTIC_SURVEY_RESULTS!I20=0, "",ACOUSTIC_SURVEY_RESULTS!I20)</f>
        <v/>
      </c>
      <c r="M21" s="122">
        <f>IFERROR((VLOOKUP($L21,ACOUSTIC_SITE_INFO!$C$3:$AI$501,2,FALSE)),"")</f>
        <v>0</v>
      </c>
      <c r="N21" s="122">
        <f>IFERROR((VLOOKUP($L21,ACOUSTIC_SITE_INFO!$C$3:$AI$501,3,FALSE))," ")</f>
        <v>0</v>
      </c>
      <c r="O21" s="122">
        <f>IFERROR((VLOOKUP($L21,ACOUSTIC_SITE_INFO!$C$3:$AI$501,4,FALSE)),"")</f>
        <v>0</v>
      </c>
      <c r="P21" s="122">
        <f>IFERROR((VLOOKUP($L21,ACOUSTIC_SITE_INFO!$C$3:$AI$501,5,FALSE)),"")</f>
        <v>0</v>
      </c>
      <c r="Q21" s="122">
        <f>IFERROR((VLOOKUP($L21,ACOUSTIC_SITE_INFO!$C$3:$AI$501,6,FALSE)),"")</f>
        <v>0</v>
      </c>
      <c r="R21" s="122">
        <f>IFERROR((VLOOKUP($L21,ACOUSTIC_SITE_INFO!$C$3:$AI$501,7,FALSE)),"")</f>
        <v>0</v>
      </c>
      <c r="S21" s="122" t="str">
        <f>IFERROR((VLOOKUP($L21,ACOUSTIC_SITE_INFO!$C$3:$AI$501,8,FALSE)),"")</f>
        <v>//</v>
      </c>
      <c r="T21" s="124">
        <f>IFERROR((VLOOKUP($L21,ACOUSTIC_SITE_INFO!$C$3:$AI$501,9,FALSE)),"")</f>
        <v>0</v>
      </c>
      <c r="U21" s="124">
        <f>IFERROR((VLOOKUP($L21,ACOUSTIC_SITE_INFO!$C$3:$AI$501,10,FALSE)),"")</f>
        <v>0</v>
      </c>
      <c r="V21" s="122">
        <f>IFERROR((VLOOKUP($L21,ACOUSTIC_SITE_INFO!$C$3:$AI$501,11,FALSE)),"")</f>
        <v>0</v>
      </c>
      <c r="W21" s="122">
        <f>IFERROR((VLOOKUP($L21,ACOUSTIC_SITE_INFO!$C$3:$AI$501,12,FALSE)),"")</f>
        <v>0</v>
      </c>
      <c r="X21" s="122">
        <f>IFERROR((VLOOKUP($L21,ACOUSTIC_SITE_INFO!$C$3:$AI$501,13,FALSE)),"")</f>
        <v>0</v>
      </c>
      <c r="Y21" s="122">
        <f>IFERROR((VLOOKUP($L21,ACOUSTIC_SITE_INFO!$C$3:$AI$501,14,FALSE)),"")</f>
        <v>0</v>
      </c>
      <c r="Z21" s="122">
        <f>IFERROR((VLOOKUP($L21,ACOUSTIC_SITE_INFO!$C$3:$AI$501,15,FALSE)),"")</f>
        <v>0</v>
      </c>
      <c r="AA21" s="122">
        <f>IFERROR((VLOOKUP($L21,ACOUSTIC_SITE_INFO!$C$3:$AI$501,16,FALSE)),"")</f>
        <v>0</v>
      </c>
      <c r="AB21" s="122">
        <f>IFERROR((VLOOKUP($L21,ACOUSTIC_SITE_INFO!$C$3:$AI$501,17,FALSE)),"")</f>
        <v>0</v>
      </c>
      <c r="AC21" s="122">
        <f>IFERROR((VLOOKUP($L21,ACOUSTIC_SITE_INFO!$C$3:$AI$501,18,FALSE)),"")</f>
        <v>0</v>
      </c>
      <c r="AD21" s="122">
        <f>IFERROR((VLOOKUP($L21,ACOUSTIC_SITE_INFO!$C$3:$AI$501,20,FALSE)),"")</f>
        <v>0</v>
      </c>
      <c r="AE21" s="122">
        <f>IFERROR((VLOOKUP($L21,ACOUSTIC_SITE_INFO!$C$3:$AI$501,21,FALSE)),"")</f>
        <v>0</v>
      </c>
      <c r="AF21" s="122">
        <f>IFERROR((VLOOKUP($L21,ACOUSTIC_SITE_INFO!$C$3:$AI$501,19,FALSE)),"")</f>
        <v>0</v>
      </c>
      <c r="AG21" s="122">
        <f>IFERROR((VLOOKUP($L21,ACOUSTIC_SITE_INFO!$C$3:$AI$501,22,FALSE)),"")</f>
        <v>0</v>
      </c>
      <c r="AH21" s="122">
        <f>IFERROR((VLOOKUP($L21,ACOUSTIC_SITE_INFO!$C$3:$AI$501,23,FALSE)),"")</f>
        <v>0</v>
      </c>
      <c r="AI21" s="125">
        <f>IFERROR((VLOOKUP($L21,ACOUSTIC_SITE_INFO!$C$3:$AI$501,24,FALSE)),"")</f>
        <v>0</v>
      </c>
      <c r="AJ21" s="125">
        <f>IFERROR((VLOOKUP($L21,ACOUSTIC_SITE_INFO!$C$3:$AI$501,25,FALSE)),"")</f>
        <v>0</v>
      </c>
      <c r="AK21" s="122">
        <f>IFERROR((VLOOKUP($L21,ACOUSTIC_SITE_INFO!$C$3:$AI$501,26,FALSE)),"")</f>
        <v>0</v>
      </c>
      <c r="AL21" s="122">
        <f>IFERROR((VLOOKUP($L21,ACOUSTIC_SITE_INFO!$C$3:$AI$501,27,FALSE)),"")</f>
        <v>0</v>
      </c>
      <c r="AM21" s="122">
        <f>IFERROR((VLOOKUP($L21,ACOUSTIC_SITE_INFO!$C$3:$AI$501,29,FALSE)),"")</f>
        <v>0</v>
      </c>
      <c r="AN21" s="122">
        <f>IFERROR((VLOOKUP($L21,ACOUSTIC_SITE_INFO!$C$3:$AI$501,30,FALSE)),"")</f>
        <v>0</v>
      </c>
      <c r="AO21" s="122">
        <f>IFERROR((VLOOKUP($L21,ACOUSTIC_SITE_INFO!$C$3:$AI$501,31,FALSE)),"")</f>
        <v>0</v>
      </c>
      <c r="AP21" s="122">
        <f>IFERROR((VLOOKUP($L21,ACOUSTIC_SITE_INFO!$C$3:$AI$501,32,FALSE)),"")</f>
        <v>0</v>
      </c>
      <c r="AQ21" s="122">
        <f>IFERROR((VLOOKUP($L21,ACOUSTIC_SITE_INFO!$C$3:$AI$501,33,FALSE)),"")</f>
        <v>0</v>
      </c>
    </row>
    <row r="22" spans="1:43" x14ac:dyDescent="0.25">
      <c r="A22" s="122" t="str">
        <f t="shared" si="0"/>
        <v>00-0m-0</v>
      </c>
      <c r="B22" s="122" t="str">
        <f t="shared" si="1"/>
        <v/>
      </c>
      <c r="C22" s="122" t="str">
        <f>IF(ACOUSTIC_SURVEY_RESULTS!A21=0, "",ACOUSTIC_SURVEY_RESULTS!A21)</f>
        <v/>
      </c>
      <c r="D22" s="122" t="str">
        <f>IFERROR((VLOOKUP($C22,Drop_down_options!$B$2:$D$21,2,FALSE)),"")</f>
        <v/>
      </c>
      <c r="E22" s="122" t="str">
        <f>IF(ACOUSTIC_SURVEY_RESULTS!B21=0, "",ACOUSTIC_SURVEY_RESULTS!B21)</f>
        <v/>
      </c>
      <c r="F22" s="122" t="str">
        <f>IF(ACOUSTIC_SURVEY_RESULTS!C21=0, "",ACOUSTIC_SURVEY_RESULTS!C21)</f>
        <v/>
      </c>
      <c r="G22" s="122" t="str">
        <f>IF(ACOUSTIC_SURVEY_RESULTS!D21=0, "",ACOUSTIC_SURVEY_RESULTS!D21)</f>
        <v/>
      </c>
      <c r="H22" s="122" t="str">
        <f>IF(ACOUSTIC_SURVEY_RESULTS!E21=0, "",ACOUSTIC_SURVEY_RESULTS!E21)</f>
        <v/>
      </c>
      <c r="I22" s="122" t="str">
        <f>IF(ACOUSTIC_SURVEY_RESULTS!F21=0, "",ACOUSTIC_SURVEY_RESULTS!F21)</f>
        <v/>
      </c>
      <c r="J22" s="122" t="str">
        <f>IF(ACOUSTIC_SURVEY_RESULTS!G21=0, "",ACOUSTIC_SURVEY_RESULTS!G21)</f>
        <v/>
      </c>
      <c r="K22" s="122" t="str">
        <f>IF(ACOUSTIC_SURVEY_RESULTS!H21=0, "",ACOUSTIC_SURVEY_RESULTS!H21)</f>
        <v/>
      </c>
      <c r="L22" s="122" t="str">
        <f>IF(ACOUSTIC_SURVEY_RESULTS!I21=0, "",ACOUSTIC_SURVEY_RESULTS!I21)</f>
        <v/>
      </c>
      <c r="M22" s="122">
        <f>IFERROR((VLOOKUP($L22,ACOUSTIC_SITE_INFO!$C$3:$AI$501,2,FALSE)),"")</f>
        <v>0</v>
      </c>
      <c r="N22" s="122">
        <f>IFERROR((VLOOKUP($L22,ACOUSTIC_SITE_INFO!$C$3:$AI$501,3,FALSE))," ")</f>
        <v>0</v>
      </c>
      <c r="O22" s="122">
        <f>IFERROR((VLOOKUP($L22,ACOUSTIC_SITE_INFO!$C$3:$AI$501,4,FALSE)),"")</f>
        <v>0</v>
      </c>
      <c r="P22" s="122">
        <f>IFERROR((VLOOKUP($L22,ACOUSTIC_SITE_INFO!$C$3:$AI$501,5,FALSE)),"")</f>
        <v>0</v>
      </c>
      <c r="Q22" s="122">
        <f>IFERROR((VLOOKUP($L22,ACOUSTIC_SITE_INFO!$C$3:$AI$501,6,FALSE)),"")</f>
        <v>0</v>
      </c>
      <c r="R22" s="122">
        <f>IFERROR((VLOOKUP($L22,ACOUSTIC_SITE_INFO!$C$3:$AI$501,7,FALSE)),"")</f>
        <v>0</v>
      </c>
      <c r="S22" s="122" t="str">
        <f>IFERROR((VLOOKUP($L22,ACOUSTIC_SITE_INFO!$C$3:$AI$501,8,FALSE)),"")</f>
        <v>//</v>
      </c>
      <c r="T22" s="124">
        <f>IFERROR((VLOOKUP($L22,ACOUSTIC_SITE_INFO!$C$3:$AI$501,9,FALSE)),"")</f>
        <v>0</v>
      </c>
      <c r="U22" s="124">
        <f>IFERROR((VLOOKUP($L22,ACOUSTIC_SITE_INFO!$C$3:$AI$501,10,FALSE)),"")</f>
        <v>0</v>
      </c>
      <c r="V22" s="122">
        <f>IFERROR((VLOOKUP($L22,ACOUSTIC_SITE_INFO!$C$3:$AI$501,11,FALSE)),"")</f>
        <v>0</v>
      </c>
      <c r="W22" s="122">
        <f>IFERROR((VLOOKUP($L22,ACOUSTIC_SITE_INFO!$C$3:$AI$501,12,FALSE)),"")</f>
        <v>0</v>
      </c>
      <c r="X22" s="122">
        <f>IFERROR((VLOOKUP($L22,ACOUSTIC_SITE_INFO!$C$3:$AI$501,13,FALSE)),"")</f>
        <v>0</v>
      </c>
      <c r="Y22" s="122">
        <f>IFERROR((VLOOKUP($L22,ACOUSTIC_SITE_INFO!$C$3:$AI$501,14,FALSE)),"")</f>
        <v>0</v>
      </c>
      <c r="Z22" s="122">
        <f>IFERROR((VLOOKUP($L22,ACOUSTIC_SITE_INFO!$C$3:$AI$501,15,FALSE)),"")</f>
        <v>0</v>
      </c>
      <c r="AA22" s="122">
        <f>IFERROR((VLOOKUP($L22,ACOUSTIC_SITE_INFO!$C$3:$AI$501,16,FALSE)),"")</f>
        <v>0</v>
      </c>
      <c r="AB22" s="122">
        <f>IFERROR((VLOOKUP($L22,ACOUSTIC_SITE_INFO!$C$3:$AI$501,17,FALSE)),"")</f>
        <v>0</v>
      </c>
      <c r="AC22" s="122">
        <f>IFERROR((VLOOKUP($L22,ACOUSTIC_SITE_INFO!$C$3:$AI$501,18,FALSE)),"")</f>
        <v>0</v>
      </c>
      <c r="AD22" s="122">
        <f>IFERROR((VLOOKUP($L22,ACOUSTIC_SITE_INFO!$C$3:$AI$501,20,FALSE)),"")</f>
        <v>0</v>
      </c>
      <c r="AE22" s="122">
        <f>IFERROR((VLOOKUP($L22,ACOUSTIC_SITE_INFO!$C$3:$AI$501,21,FALSE)),"")</f>
        <v>0</v>
      </c>
      <c r="AF22" s="122">
        <f>IFERROR((VLOOKUP($L22,ACOUSTIC_SITE_INFO!$C$3:$AI$501,19,FALSE)),"")</f>
        <v>0</v>
      </c>
      <c r="AG22" s="122">
        <f>IFERROR((VLOOKUP($L22,ACOUSTIC_SITE_INFO!$C$3:$AI$501,22,FALSE)),"")</f>
        <v>0</v>
      </c>
      <c r="AH22" s="122">
        <f>IFERROR((VLOOKUP($L22,ACOUSTIC_SITE_INFO!$C$3:$AI$501,23,FALSE)),"")</f>
        <v>0</v>
      </c>
      <c r="AI22" s="125">
        <f>IFERROR((VLOOKUP($L22,ACOUSTIC_SITE_INFO!$C$3:$AI$501,24,FALSE)),"")</f>
        <v>0</v>
      </c>
      <c r="AJ22" s="125">
        <f>IFERROR((VLOOKUP($L22,ACOUSTIC_SITE_INFO!$C$3:$AI$501,25,FALSE)),"")</f>
        <v>0</v>
      </c>
      <c r="AK22" s="122">
        <f>IFERROR((VLOOKUP($L22,ACOUSTIC_SITE_INFO!$C$3:$AI$501,26,FALSE)),"")</f>
        <v>0</v>
      </c>
      <c r="AL22" s="122">
        <f>IFERROR((VLOOKUP($L22,ACOUSTIC_SITE_INFO!$C$3:$AI$501,27,FALSE)),"")</f>
        <v>0</v>
      </c>
      <c r="AM22" s="122">
        <f>IFERROR((VLOOKUP($L22,ACOUSTIC_SITE_INFO!$C$3:$AI$501,29,FALSE)),"")</f>
        <v>0</v>
      </c>
      <c r="AN22" s="122">
        <f>IFERROR((VLOOKUP($L22,ACOUSTIC_SITE_INFO!$C$3:$AI$501,30,FALSE)),"")</f>
        <v>0</v>
      </c>
      <c r="AO22" s="122">
        <f>IFERROR((VLOOKUP($L22,ACOUSTIC_SITE_INFO!$C$3:$AI$501,31,FALSE)),"")</f>
        <v>0</v>
      </c>
      <c r="AP22" s="122">
        <f>IFERROR((VLOOKUP($L22,ACOUSTIC_SITE_INFO!$C$3:$AI$501,32,FALSE)),"")</f>
        <v>0</v>
      </c>
      <c r="AQ22" s="122">
        <f>IFERROR((VLOOKUP($L22,ACOUSTIC_SITE_INFO!$C$3:$AI$501,33,FALSE)),"")</f>
        <v>0</v>
      </c>
    </row>
    <row r="23" spans="1:43" x14ac:dyDescent="0.25">
      <c r="A23" s="122" t="str">
        <f t="shared" si="0"/>
        <v>00-0m-0</v>
      </c>
      <c r="B23" s="122" t="str">
        <f t="shared" si="1"/>
        <v/>
      </c>
      <c r="C23" s="122" t="str">
        <f>IF(ACOUSTIC_SURVEY_RESULTS!A22=0, "",ACOUSTIC_SURVEY_RESULTS!A22)</f>
        <v/>
      </c>
      <c r="D23" s="122" t="str">
        <f>IFERROR((VLOOKUP($C23,Drop_down_options!$B$2:$D$21,2,FALSE)),"")</f>
        <v/>
      </c>
      <c r="E23" s="122" t="str">
        <f>IF(ACOUSTIC_SURVEY_RESULTS!B22=0, "",ACOUSTIC_SURVEY_RESULTS!B22)</f>
        <v/>
      </c>
      <c r="F23" s="122" t="str">
        <f>IF(ACOUSTIC_SURVEY_RESULTS!C22=0, "",ACOUSTIC_SURVEY_RESULTS!C22)</f>
        <v/>
      </c>
      <c r="G23" s="122" t="str">
        <f>IF(ACOUSTIC_SURVEY_RESULTS!D22=0, "",ACOUSTIC_SURVEY_RESULTS!D22)</f>
        <v/>
      </c>
      <c r="H23" s="122" t="str">
        <f>IF(ACOUSTIC_SURVEY_RESULTS!E22=0, "",ACOUSTIC_SURVEY_RESULTS!E22)</f>
        <v/>
      </c>
      <c r="I23" s="122" t="str">
        <f>IF(ACOUSTIC_SURVEY_RESULTS!F22=0, "",ACOUSTIC_SURVEY_RESULTS!F22)</f>
        <v/>
      </c>
      <c r="J23" s="122" t="str">
        <f>IF(ACOUSTIC_SURVEY_RESULTS!G22=0, "",ACOUSTIC_SURVEY_RESULTS!G22)</f>
        <v/>
      </c>
      <c r="K23" s="122" t="str">
        <f>IF(ACOUSTIC_SURVEY_RESULTS!H22=0, "",ACOUSTIC_SURVEY_RESULTS!H22)</f>
        <v/>
      </c>
      <c r="L23" s="122" t="str">
        <f>IF(ACOUSTIC_SURVEY_RESULTS!I22=0, "",ACOUSTIC_SURVEY_RESULTS!I22)</f>
        <v/>
      </c>
      <c r="M23" s="122">
        <f>IFERROR((VLOOKUP($L23,ACOUSTIC_SITE_INFO!$C$3:$AI$501,2,FALSE)),"")</f>
        <v>0</v>
      </c>
      <c r="N23" s="122">
        <f>IFERROR((VLOOKUP($L23,ACOUSTIC_SITE_INFO!$C$3:$AI$501,3,FALSE))," ")</f>
        <v>0</v>
      </c>
      <c r="O23" s="122">
        <f>IFERROR((VLOOKUP($L23,ACOUSTIC_SITE_INFO!$C$3:$AI$501,4,FALSE)),"")</f>
        <v>0</v>
      </c>
      <c r="P23" s="122">
        <f>IFERROR((VLOOKUP($L23,ACOUSTIC_SITE_INFO!$C$3:$AI$501,5,FALSE)),"")</f>
        <v>0</v>
      </c>
      <c r="Q23" s="122">
        <f>IFERROR((VLOOKUP($L23,ACOUSTIC_SITE_INFO!$C$3:$AI$501,6,FALSE)),"")</f>
        <v>0</v>
      </c>
      <c r="R23" s="122">
        <f>IFERROR((VLOOKUP($L23,ACOUSTIC_SITE_INFO!$C$3:$AI$501,7,FALSE)),"")</f>
        <v>0</v>
      </c>
      <c r="S23" s="122" t="str">
        <f>IFERROR((VLOOKUP($L23,ACOUSTIC_SITE_INFO!$C$3:$AI$501,8,FALSE)),"")</f>
        <v>//</v>
      </c>
      <c r="T23" s="124">
        <f>IFERROR((VLOOKUP($L23,ACOUSTIC_SITE_INFO!$C$3:$AI$501,9,FALSE)),"")</f>
        <v>0</v>
      </c>
      <c r="U23" s="124">
        <f>IFERROR((VLOOKUP($L23,ACOUSTIC_SITE_INFO!$C$3:$AI$501,10,FALSE)),"")</f>
        <v>0</v>
      </c>
      <c r="V23" s="122">
        <f>IFERROR((VLOOKUP($L23,ACOUSTIC_SITE_INFO!$C$3:$AI$501,11,FALSE)),"")</f>
        <v>0</v>
      </c>
      <c r="W23" s="122">
        <f>IFERROR((VLOOKUP($L23,ACOUSTIC_SITE_INFO!$C$3:$AI$501,12,FALSE)),"")</f>
        <v>0</v>
      </c>
      <c r="X23" s="122">
        <f>IFERROR((VLOOKUP($L23,ACOUSTIC_SITE_INFO!$C$3:$AI$501,13,FALSE)),"")</f>
        <v>0</v>
      </c>
      <c r="Y23" s="122">
        <f>IFERROR((VLOOKUP($L23,ACOUSTIC_SITE_INFO!$C$3:$AI$501,14,FALSE)),"")</f>
        <v>0</v>
      </c>
      <c r="Z23" s="122">
        <f>IFERROR((VLOOKUP($L23,ACOUSTIC_SITE_INFO!$C$3:$AI$501,15,FALSE)),"")</f>
        <v>0</v>
      </c>
      <c r="AA23" s="122">
        <f>IFERROR((VLOOKUP($L23,ACOUSTIC_SITE_INFO!$C$3:$AI$501,16,FALSE)),"")</f>
        <v>0</v>
      </c>
      <c r="AB23" s="122">
        <f>IFERROR((VLOOKUP($L23,ACOUSTIC_SITE_INFO!$C$3:$AI$501,17,FALSE)),"")</f>
        <v>0</v>
      </c>
      <c r="AC23" s="122">
        <f>IFERROR((VLOOKUP($L23,ACOUSTIC_SITE_INFO!$C$3:$AI$501,18,FALSE)),"")</f>
        <v>0</v>
      </c>
      <c r="AD23" s="122">
        <f>IFERROR((VLOOKUP($L23,ACOUSTIC_SITE_INFO!$C$3:$AI$501,20,FALSE)),"")</f>
        <v>0</v>
      </c>
      <c r="AE23" s="122">
        <f>IFERROR((VLOOKUP($L23,ACOUSTIC_SITE_INFO!$C$3:$AI$501,21,FALSE)),"")</f>
        <v>0</v>
      </c>
      <c r="AF23" s="122">
        <f>IFERROR((VLOOKUP($L23,ACOUSTIC_SITE_INFO!$C$3:$AI$501,19,FALSE)),"")</f>
        <v>0</v>
      </c>
      <c r="AG23" s="122">
        <f>IFERROR((VLOOKUP($L23,ACOUSTIC_SITE_INFO!$C$3:$AI$501,22,FALSE)),"")</f>
        <v>0</v>
      </c>
      <c r="AH23" s="122">
        <f>IFERROR((VLOOKUP($L23,ACOUSTIC_SITE_INFO!$C$3:$AI$501,23,FALSE)),"")</f>
        <v>0</v>
      </c>
      <c r="AI23" s="125">
        <f>IFERROR((VLOOKUP($L23,ACOUSTIC_SITE_INFO!$C$3:$AI$501,24,FALSE)),"")</f>
        <v>0</v>
      </c>
      <c r="AJ23" s="125">
        <f>IFERROR((VLOOKUP($L23,ACOUSTIC_SITE_INFO!$C$3:$AI$501,25,FALSE)),"")</f>
        <v>0</v>
      </c>
      <c r="AK23" s="122">
        <f>IFERROR((VLOOKUP($L23,ACOUSTIC_SITE_INFO!$C$3:$AI$501,26,FALSE)),"")</f>
        <v>0</v>
      </c>
      <c r="AL23" s="122">
        <f>IFERROR((VLOOKUP($L23,ACOUSTIC_SITE_INFO!$C$3:$AI$501,27,FALSE)),"")</f>
        <v>0</v>
      </c>
      <c r="AM23" s="122">
        <f>IFERROR((VLOOKUP($L23,ACOUSTIC_SITE_INFO!$C$3:$AI$501,29,FALSE)),"")</f>
        <v>0</v>
      </c>
      <c r="AN23" s="122">
        <f>IFERROR((VLOOKUP($L23,ACOUSTIC_SITE_INFO!$C$3:$AI$501,30,FALSE)),"")</f>
        <v>0</v>
      </c>
      <c r="AO23" s="122">
        <f>IFERROR((VLOOKUP($L23,ACOUSTIC_SITE_INFO!$C$3:$AI$501,31,FALSE)),"")</f>
        <v>0</v>
      </c>
      <c r="AP23" s="122">
        <f>IFERROR((VLOOKUP($L23,ACOUSTIC_SITE_INFO!$C$3:$AI$501,32,FALSE)),"")</f>
        <v>0</v>
      </c>
      <c r="AQ23" s="122">
        <f>IFERROR((VLOOKUP($L23,ACOUSTIC_SITE_INFO!$C$3:$AI$501,33,FALSE)),"")</f>
        <v>0</v>
      </c>
    </row>
    <row r="24" spans="1:43" x14ac:dyDescent="0.25">
      <c r="A24" s="122" t="str">
        <f t="shared" si="0"/>
        <v>00-0m-0</v>
      </c>
      <c r="B24" s="122" t="str">
        <f t="shared" si="1"/>
        <v/>
      </c>
      <c r="C24" s="122" t="str">
        <f>IF(ACOUSTIC_SURVEY_RESULTS!A23=0, "",ACOUSTIC_SURVEY_RESULTS!A23)</f>
        <v/>
      </c>
      <c r="D24" s="122" t="str">
        <f>IFERROR((VLOOKUP($C24,Drop_down_options!$B$2:$D$21,2,FALSE)),"")</f>
        <v/>
      </c>
      <c r="E24" s="122" t="str">
        <f>IF(ACOUSTIC_SURVEY_RESULTS!B23=0, "",ACOUSTIC_SURVEY_RESULTS!B23)</f>
        <v/>
      </c>
      <c r="F24" s="122" t="str">
        <f>IF(ACOUSTIC_SURVEY_RESULTS!C23=0, "",ACOUSTIC_SURVEY_RESULTS!C23)</f>
        <v/>
      </c>
      <c r="G24" s="122" t="str">
        <f>IF(ACOUSTIC_SURVEY_RESULTS!D23=0, "",ACOUSTIC_SURVEY_RESULTS!D23)</f>
        <v/>
      </c>
      <c r="H24" s="122" t="str">
        <f>IF(ACOUSTIC_SURVEY_RESULTS!E23=0, "",ACOUSTIC_SURVEY_RESULTS!E23)</f>
        <v/>
      </c>
      <c r="I24" s="122" t="str">
        <f>IF(ACOUSTIC_SURVEY_RESULTS!F23=0, "",ACOUSTIC_SURVEY_RESULTS!F23)</f>
        <v/>
      </c>
      <c r="J24" s="122" t="str">
        <f>IF(ACOUSTIC_SURVEY_RESULTS!G23=0, "",ACOUSTIC_SURVEY_RESULTS!G23)</f>
        <v/>
      </c>
      <c r="K24" s="122" t="str">
        <f>IF(ACOUSTIC_SURVEY_RESULTS!H23=0, "",ACOUSTIC_SURVEY_RESULTS!H23)</f>
        <v/>
      </c>
      <c r="L24" s="122" t="str">
        <f>IF(ACOUSTIC_SURVEY_RESULTS!I23=0, "",ACOUSTIC_SURVEY_RESULTS!I23)</f>
        <v/>
      </c>
      <c r="M24" s="122">
        <f>IFERROR((VLOOKUP($L24,ACOUSTIC_SITE_INFO!$C$3:$AI$501,2,FALSE)),"")</f>
        <v>0</v>
      </c>
      <c r="N24" s="122">
        <f>IFERROR((VLOOKUP($L24,ACOUSTIC_SITE_INFO!$C$3:$AI$501,3,FALSE))," ")</f>
        <v>0</v>
      </c>
      <c r="O24" s="122">
        <f>IFERROR((VLOOKUP($L24,ACOUSTIC_SITE_INFO!$C$3:$AI$501,4,FALSE)),"")</f>
        <v>0</v>
      </c>
      <c r="P24" s="122">
        <f>IFERROR((VLOOKUP($L24,ACOUSTIC_SITE_INFO!$C$3:$AI$501,5,FALSE)),"")</f>
        <v>0</v>
      </c>
      <c r="Q24" s="122">
        <f>IFERROR((VLOOKUP($L24,ACOUSTIC_SITE_INFO!$C$3:$AI$501,6,FALSE)),"")</f>
        <v>0</v>
      </c>
      <c r="R24" s="122">
        <f>IFERROR((VLOOKUP($L24,ACOUSTIC_SITE_INFO!$C$3:$AI$501,7,FALSE)),"")</f>
        <v>0</v>
      </c>
      <c r="S24" s="122" t="str">
        <f>IFERROR((VLOOKUP($L24,ACOUSTIC_SITE_INFO!$C$3:$AI$501,8,FALSE)),"")</f>
        <v>//</v>
      </c>
      <c r="T24" s="124">
        <f>IFERROR((VLOOKUP($L24,ACOUSTIC_SITE_INFO!$C$3:$AI$501,9,FALSE)),"")</f>
        <v>0</v>
      </c>
      <c r="U24" s="124">
        <f>IFERROR((VLOOKUP($L24,ACOUSTIC_SITE_INFO!$C$3:$AI$501,10,FALSE)),"")</f>
        <v>0</v>
      </c>
      <c r="V24" s="122">
        <f>IFERROR((VLOOKUP($L24,ACOUSTIC_SITE_INFO!$C$3:$AI$501,11,FALSE)),"")</f>
        <v>0</v>
      </c>
      <c r="W24" s="122">
        <f>IFERROR((VLOOKUP($L24,ACOUSTIC_SITE_INFO!$C$3:$AI$501,12,FALSE)),"")</f>
        <v>0</v>
      </c>
      <c r="X24" s="122">
        <f>IFERROR((VLOOKUP($L24,ACOUSTIC_SITE_INFO!$C$3:$AI$501,13,FALSE)),"")</f>
        <v>0</v>
      </c>
      <c r="Y24" s="122">
        <f>IFERROR((VLOOKUP($L24,ACOUSTIC_SITE_INFO!$C$3:$AI$501,14,FALSE)),"")</f>
        <v>0</v>
      </c>
      <c r="Z24" s="122">
        <f>IFERROR((VLOOKUP($L24,ACOUSTIC_SITE_INFO!$C$3:$AI$501,15,FALSE)),"")</f>
        <v>0</v>
      </c>
      <c r="AA24" s="122">
        <f>IFERROR((VLOOKUP($L24,ACOUSTIC_SITE_INFO!$C$3:$AI$501,16,FALSE)),"")</f>
        <v>0</v>
      </c>
      <c r="AB24" s="122">
        <f>IFERROR((VLOOKUP($L24,ACOUSTIC_SITE_INFO!$C$3:$AI$501,17,FALSE)),"")</f>
        <v>0</v>
      </c>
      <c r="AC24" s="122">
        <f>IFERROR((VLOOKUP($L24,ACOUSTIC_SITE_INFO!$C$3:$AI$501,18,FALSE)),"")</f>
        <v>0</v>
      </c>
      <c r="AD24" s="122">
        <f>IFERROR((VLOOKUP($L24,ACOUSTIC_SITE_INFO!$C$3:$AI$501,20,FALSE)),"")</f>
        <v>0</v>
      </c>
      <c r="AE24" s="122">
        <f>IFERROR((VLOOKUP($L24,ACOUSTIC_SITE_INFO!$C$3:$AI$501,21,FALSE)),"")</f>
        <v>0</v>
      </c>
      <c r="AF24" s="122">
        <f>IFERROR((VLOOKUP($L24,ACOUSTIC_SITE_INFO!$C$3:$AI$501,19,FALSE)),"")</f>
        <v>0</v>
      </c>
      <c r="AG24" s="122">
        <f>IFERROR((VLOOKUP($L24,ACOUSTIC_SITE_INFO!$C$3:$AI$501,22,FALSE)),"")</f>
        <v>0</v>
      </c>
      <c r="AH24" s="122">
        <f>IFERROR((VLOOKUP($L24,ACOUSTIC_SITE_INFO!$C$3:$AI$501,23,FALSE)),"")</f>
        <v>0</v>
      </c>
      <c r="AI24" s="125">
        <f>IFERROR((VLOOKUP($L24,ACOUSTIC_SITE_INFO!$C$3:$AI$501,24,FALSE)),"")</f>
        <v>0</v>
      </c>
      <c r="AJ24" s="125">
        <f>IFERROR((VLOOKUP($L24,ACOUSTIC_SITE_INFO!$C$3:$AI$501,25,FALSE)),"")</f>
        <v>0</v>
      </c>
      <c r="AK24" s="122">
        <f>IFERROR((VLOOKUP($L24,ACOUSTIC_SITE_INFO!$C$3:$AI$501,26,FALSE)),"")</f>
        <v>0</v>
      </c>
      <c r="AL24" s="122">
        <f>IFERROR((VLOOKUP($L24,ACOUSTIC_SITE_INFO!$C$3:$AI$501,27,FALSE)),"")</f>
        <v>0</v>
      </c>
      <c r="AM24" s="122">
        <f>IFERROR((VLOOKUP($L24,ACOUSTIC_SITE_INFO!$C$3:$AI$501,29,FALSE)),"")</f>
        <v>0</v>
      </c>
      <c r="AN24" s="122">
        <f>IFERROR((VLOOKUP($L24,ACOUSTIC_SITE_INFO!$C$3:$AI$501,30,FALSE)),"")</f>
        <v>0</v>
      </c>
      <c r="AO24" s="122">
        <f>IFERROR((VLOOKUP($L24,ACOUSTIC_SITE_INFO!$C$3:$AI$501,31,FALSE)),"")</f>
        <v>0</v>
      </c>
      <c r="AP24" s="122">
        <f>IFERROR((VLOOKUP($L24,ACOUSTIC_SITE_INFO!$C$3:$AI$501,32,FALSE)),"")</f>
        <v>0</v>
      </c>
      <c r="AQ24" s="122">
        <f>IFERROR((VLOOKUP($L24,ACOUSTIC_SITE_INFO!$C$3:$AI$501,33,FALSE)),"")</f>
        <v>0</v>
      </c>
    </row>
    <row r="25" spans="1:43" x14ac:dyDescent="0.25">
      <c r="A25" s="122" t="str">
        <f t="shared" si="0"/>
        <v>00-0m-0</v>
      </c>
      <c r="B25" s="122" t="str">
        <f t="shared" si="1"/>
        <v/>
      </c>
      <c r="C25" s="122" t="str">
        <f>IF(ACOUSTIC_SURVEY_RESULTS!A24=0, "",ACOUSTIC_SURVEY_RESULTS!A24)</f>
        <v/>
      </c>
      <c r="D25" s="122" t="str">
        <f>IFERROR((VLOOKUP($C25,Drop_down_options!$B$2:$D$21,2,FALSE)),"")</f>
        <v/>
      </c>
      <c r="E25" s="122" t="str">
        <f>IF(ACOUSTIC_SURVEY_RESULTS!B24=0, "",ACOUSTIC_SURVEY_RESULTS!B24)</f>
        <v/>
      </c>
      <c r="F25" s="122" t="str">
        <f>IF(ACOUSTIC_SURVEY_RESULTS!C24=0, "",ACOUSTIC_SURVEY_RESULTS!C24)</f>
        <v/>
      </c>
      <c r="G25" s="122" t="str">
        <f>IF(ACOUSTIC_SURVEY_RESULTS!D24=0, "",ACOUSTIC_SURVEY_RESULTS!D24)</f>
        <v/>
      </c>
      <c r="H25" s="122" t="str">
        <f>IF(ACOUSTIC_SURVEY_RESULTS!E24=0, "",ACOUSTIC_SURVEY_RESULTS!E24)</f>
        <v/>
      </c>
      <c r="I25" s="122" t="str">
        <f>IF(ACOUSTIC_SURVEY_RESULTS!F24=0, "",ACOUSTIC_SURVEY_RESULTS!F24)</f>
        <v/>
      </c>
      <c r="J25" s="122" t="str">
        <f>IF(ACOUSTIC_SURVEY_RESULTS!G24=0, "",ACOUSTIC_SURVEY_RESULTS!G24)</f>
        <v/>
      </c>
      <c r="K25" s="122" t="str">
        <f>IF(ACOUSTIC_SURVEY_RESULTS!H24=0, "",ACOUSTIC_SURVEY_RESULTS!H24)</f>
        <v/>
      </c>
      <c r="L25" s="122" t="str">
        <f>IF(ACOUSTIC_SURVEY_RESULTS!I24=0, "",ACOUSTIC_SURVEY_RESULTS!I24)</f>
        <v/>
      </c>
      <c r="M25" s="122">
        <f>IFERROR((VLOOKUP($L25,ACOUSTIC_SITE_INFO!$C$3:$AI$501,2,FALSE)),"")</f>
        <v>0</v>
      </c>
      <c r="N25" s="122">
        <f>IFERROR((VLOOKUP($L25,ACOUSTIC_SITE_INFO!$C$3:$AI$501,3,FALSE))," ")</f>
        <v>0</v>
      </c>
      <c r="O25" s="122">
        <f>IFERROR((VLOOKUP($L25,ACOUSTIC_SITE_INFO!$C$3:$AI$501,4,FALSE)),"")</f>
        <v>0</v>
      </c>
      <c r="P25" s="122">
        <f>IFERROR((VLOOKUP($L25,ACOUSTIC_SITE_INFO!$C$3:$AI$501,5,FALSE)),"")</f>
        <v>0</v>
      </c>
      <c r="Q25" s="122">
        <f>IFERROR((VLOOKUP($L25,ACOUSTIC_SITE_INFO!$C$3:$AI$501,6,FALSE)),"")</f>
        <v>0</v>
      </c>
      <c r="R25" s="122">
        <f>IFERROR((VLOOKUP($L25,ACOUSTIC_SITE_INFO!$C$3:$AI$501,7,FALSE)),"")</f>
        <v>0</v>
      </c>
      <c r="S25" s="122" t="str">
        <f>IFERROR((VLOOKUP($L25,ACOUSTIC_SITE_INFO!$C$3:$AI$501,8,FALSE)),"")</f>
        <v>//</v>
      </c>
      <c r="T25" s="124">
        <f>IFERROR((VLOOKUP($L25,ACOUSTIC_SITE_INFO!$C$3:$AI$501,9,FALSE)),"")</f>
        <v>0</v>
      </c>
      <c r="U25" s="124">
        <f>IFERROR((VLOOKUP($L25,ACOUSTIC_SITE_INFO!$C$3:$AI$501,10,FALSE)),"")</f>
        <v>0</v>
      </c>
      <c r="V25" s="122">
        <f>IFERROR((VLOOKUP($L25,ACOUSTIC_SITE_INFO!$C$3:$AI$501,11,FALSE)),"")</f>
        <v>0</v>
      </c>
      <c r="W25" s="122">
        <f>IFERROR((VLOOKUP($L25,ACOUSTIC_SITE_INFO!$C$3:$AI$501,12,FALSE)),"")</f>
        <v>0</v>
      </c>
      <c r="X25" s="122">
        <f>IFERROR((VLOOKUP($L25,ACOUSTIC_SITE_INFO!$C$3:$AI$501,13,FALSE)),"")</f>
        <v>0</v>
      </c>
      <c r="Y25" s="122">
        <f>IFERROR((VLOOKUP($L25,ACOUSTIC_SITE_INFO!$C$3:$AI$501,14,FALSE)),"")</f>
        <v>0</v>
      </c>
      <c r="Z25" s="122">
        <f>IFERROR((VLOOKUP($L25,ACOUSTIC_SITE_INFO!$C$3:$AI$501,15,FALSE)),"")</f>
        <v>0</v>
      </c>
      <c r="AA25" s="122">
        <f>IFERROR((VLOOKUP($L25,ACOUSTIC_SITE_INFO!$C$3:$AI$501,16,FALSE)),"")</f>
        <v>0</v>
      </c>
      <c r="AB25" s="122">
        <f>IFERROR((VLOOKUP($L25,ACOUSTIC_SITE_INFO!$C$3:$AI$501,17,FALSE)),"")</f>
        <v>0</v>
      </c>
      <c r="AC25" s="122">
        <f>IFERROR((VLOOKUP($L25,ACOUSTIC_SITE_INFO!$C$3:$AI$501,18,FALSE)),"")</f>
        <v>0</v>
      </c>
      <c r="AD25" s="122">
        <f>IFERROR((VLOOKUP($L25,ACOUSTIC_SITE_INFO!$C$3:$AI$501,20,FALSE)),"")</f>
        <v>0</v>
      </c>
      <c r="AE25" s="122">
        <f>IFERROR((VLOOKUP($L25,ACOUSTIC_SITE_INFO!$C$3:$AI$501,21,FALSE)),"")</f>
        <v>0</v>
      </c>
      <c r="AF25" s="122">
        <f>IFERROR((VLOOKUP($L25,ACOUSTIC_SITE_INFO!$C$3:$AI$501,19,FALSE)),"")</f>
        <v>0</v>
      </c>
      <c r="AG25" s="122">
        <f>IFERROR((VLOOKUP($L25,ACOUSTIC_SITE_INFO!$C$3:$AI$501,22,FALSE)),"")</f>
        <v>0</v>
      </c>
      <c r="AH25" s="122">
        <f>IFERROR((VLOOKUP($L25,ACOUSTIC_SITE_INFO!$C$3:$AI$501,23,FALSE)),"")</f>
        <v>0</v>
      </c>
      <c r="AI25" s="125">
        <f>IFERROR((VLOOKUP($L25,ACOUSTIC_SITE_INFO!$C$3:$AI$501,24,FALSE)),"")</f>
        <v>0</v>
      </c>
      <c r="AJ25" s="125">
        <f>IFERROR((VLOOKUP($L25,ACOUSTIC_SITE_INFO!$C$3:$AI$501,25,FALSE)),"")</f>
        <v>0</v>
      </c>
      <c r="AK25" s="122">
        <f>IFERROR((VLOOKUP($L25,ACOUSTIC_SITE_INFO!$C$3:$AI$501,26,FALSE)),"")</f>
        <v>0</v>
      </c>
      <c r="AL25" s="122">
        <f>IFERROR((VLOOKUP($L25,ACOUSTIC_SITE_INFO!$C$3:$AI$501,27,FALSE)),"")</f>
        <v>0</v>
      </c>
      <c r="AM25" s="122">
        <f>IFERROR((VLOOKUP($L25,ACOUSTIC_SITE_INFO!$C$3:$AI$501,29,FALSE)),"")</f>
        <v>0</v>
      </c>
      <c r="AN25" s="122">
        <f>IFERROR((VLOOKUP($L25,ACOUSTIC_SITE_INFO!$C$3:$AI$501,30,FALSE)),"")</f>
        <v>0</v>
      </c>
      <c r="AO25" s="122">
        <f>IFERROR((VLOOKUP($L25,ACOUSTIC_SITE_INFO!$C$3:$AI$501,31,FALSE)),"")</f>
        <v>0</v>
      </c>
      <c r="AP25" s="122">
        <f>IFERROR((VLOOKUP($L25,ACOUSTIC_SITE_INFO!$C$3:$AI$501,32,FALSE)),"")</f>
        <v>0</v>
      </c>
      <c r="AQ25" s="122">
        <f>IFERROR((VLOOKUP($L25,ACOUSTIC_SITE_INFO!$C$3:$AI$501,33,FALSE)),"")</f>
        <v>0</v>
      </c>
    </row>
    <row r="26" spans="1:43" x14ac:dyDescent="0.25">
      <c r="A26" s="122" t="str">
        <f t="shared" si="0"/>
        <v>00-0m-0</v>
      </c>
      <c r="B26" s="122" t="str">
        <f t="shared" si="1"/>
        <v/>
      </c>
      <c r="C26" s="122" t="str">
        <f>IF(ACOUSTIC_SURVEY_RESULTS!A25=0, "",ACOUSTIC_SURVEY_RESULTS!A25)</f>
        <v/>
      </c>
      <c r="D26" s="122" t="str">
        <f>IFERROR((VLOOKUP($C26,Drop_down_options!$B$2:$D$21,2,FALSE)),"")</f>
        <v/>
      </c>
      <c r="E26" s="122" t="str">
        <f>IF(ACOUSTIC_SURVEY_RESULTS!B25=0, "",ACOUSTIC_SURVEY_RESULTS!B25)</f>
        <v/>
      </c>
      <c r="F26" s="122" t="str">
        <f>IF(ACOUSTIC_SURVEY_RESULTS!C25=0, "",ACOUSTIC_SURVEY_RESULTS!C25)</f>
        <v/>
      </c>
      <c r="G26" s="122" t="str">
        <f>IF(ACOUSTIC_SURVEY_RESULTS!D25=0, "",ACOUSTIC_SURVEY_RESULTS!D25)</f>
        <v/>
      </c>
      <c r="H26" s="122" t="str">
        <f>IF(ACOUSTIC_SURVEY_RESULTS!E25=0, "",ACOUSTIC_SURVEY_RESULTS!E25)</f>
        <v/>
      </c>
      <c r="I26" s="122" t="str">
        <f>IF(ACOUSTIC_SURVEY_RESULTS!F25=0, "",ACOUSTIC_SURVEY_RESULTS!F25)</f>
        <v/>
      </c>
      <c r="J26" s="122" t="str">
        <f>IF(ACOUSTIC_SURVEY_RESULTS!G25=0, "",ACOUSTIC_SURVEY_RESULTS!G25)</f>
        <v/>
      </c>
      <c r="K26" s="122" t="str">
        <f>IF(ACOUSTIC_SURVEY_RESULTS!H25=0, "",ACOUSTIC_SURVEY_RESULTS!H25)</f>
        <v/>
      </c>
      <c r="L26" s="122" t="str">
        <f>IF(ACOUSTIC_SURVEY_RESULTS!I25=0, "",ACOUSTIC_SURVEY_RESULTS!I25)</f>
        <v/>
      </c>
      <c r="M26" s="122">
        <f>IFERROR((VLOOKUP($L26,ACOUSTIC_SITE_INFO!$C$3:$AI$501,2,FALSE)),"")</f>
        <v>0</v>
      </c>
      <c r="N26" s="122">
        <f>IFERROR((VLOOKUP($L26,ACOUSTIC_SITE_INFO!$C$3:$AI$501,3,FALSE))," ")</f>
        <v>0</v>
      </c>
      <c r="O26" s="122">
        <f>IFERROR((VLOOKUP($L26,ACOUSTIC_SITE_INFO!$C$3:$AI$501,4,FALSE)),"")</f>
        <v>0</v>
      </c>
      <c r="P26" s="122">
        <f>IFERROR((VLOOKUP($L26,ACOUSTIC_SITE_INFO!$C$3:$AI$501,5,FALSE)),"")</f>
        <v>0</v>
      </c>
      <c r="Q26" s="122">
        <f>IFERROR((VLOOKUP($L26,ACOUSTIC_SITE_INFO!$C$3:$AI$501,6,FALSE)),"")</f>
        <v>0</v>
      </c>
      <c r="R26" s="122">
        <f>IFERROR((VLOOKUP($L26,ACOUSTIC_SITE_INFO!$C$3:$AI$501,7,FALSE)),"")</f>
        <v>0</v>
      </c>
      <c r="S26" s="122" t="str">
        <f>IFERROR((VLOOKUP($L26,ACOUSTIC_SITE_INFO!$C$3:$AI$501,8,FALSE)),"")</f>
        <v>//</v>
      </c>
      <c r="T26" s="124">
        <f>IFERROR((VLOOKUP($L26,ACOUSTIC_SITE_INFO!$C$3:$AI$501,9,FALSE)),"")</f>
        <v>0</v>
      </c>
      <c r="U26" s="124">
        <f>IFERROR((VLOOKUP($L26,ACOUSTIC_SITE_INFO!$C$3:$AI$501,10,FALSE)),"")</f>
        <v>0</v>
      </c>
      <c r="V26" s="122">
        <f>IFERROR((VLOOKUP($L26,ACOUSTIC_SITE_INFO!$C$3:$AI$501,11,FALSE)),"")</f>
        <v>0</v>
      </c>
      <c r="W26" s="122">
        <f>IFERROR((VLOOKUP($L26,ACOUSTIC_SITE_INFO!$C$3:$AI$501,12,FALSE)),"")</f>
        <v>0</v>
      </c>
      <c r="X26" s="122">
        <f>IFERROR((VLOOKUP($L26,ACOUSTIC_SITE_INFO!$C$3:$AI$501,13,FALSE)),"")</f>
        <v>0</v>
      </c>
      <c r="Y26" s="122">
        <f>IFERROR((VLOOKUP($L26,ACOUSTIC_SITE_INFO!$C$3:$AI$501,14,FALSE)),"")</f>
        <v>0</v>
      </c>
      <c r="Z26" s="122">
        <f>IFERROR((VLOOKUP($L26,ACOUSTIC_SITE_INFO!$C$3:$AI$501,15,FALSE)),"")</f>
        <v>0</v>
      </c>
      <c r="AA26" s="122">
        <f>IFERROR((VLOOKUP($L26,ACOUSTIC_SITE_INFO!$C$3:$AI$501,16,FALSE)),"")</f>
        <v>0</v>
      </c>
      <c r="AB26" s="122">
        <f>IFERROR((VLOOKUP($L26,ACOUSTIC_SITE_INFO!$C$3:$AI$501,17,FALSE)),"")</f>
        <v>0</v>
      </c>
      <c r="AC26" s="122">
        <f>IFERROR((VLOOKUP($L26,ACOUSTIC_SITE_INFO!$C$3:$AI$501,18,FALSE)),"")</f>
        <v>0</v>
      </c>
      <c r="AD26" s="122">
        <f>IFERROR((VLOOKUP($L26,ACOUSTIC_SITE_INFO!$C$3:$AI$501,20,FALSE)),"")</f>
        <v>0</v>
      </c>
      <c r="AE26" s="122">
        <f>IFERROR((VLOOKUP($L26,ACOUSTIC_SITE_INFO!$C$3:$AI$501,21,FALSE)),"")</f>
        <v>0</v>
      </c>
      <c r="AF26" s="122">
        <f>IFERROR((VLOOKUP($L26,ACOUSTIC_SITE_INFO!$C$3:$AI$501,19,FALSE)),"")</f>
        <v>0</v>
      </c>
      <c r="AG26" s="122">
        <f>IFERROR((VLOOKUP($L26,ACOUSTIC_SITE_INFO!$C$3:$AI$501,22,FALSE)),"")</f>
        <v>0</v>
      </c>
      <c r="AH26" s="122">
        <f>IFERROR((VLOOKUP($L26,ACOUSTIC_SITE_INFO!$C$3:$AI$501,23,FALSE)),"")</f>
        <v>0</v>
      </c>
      <c r="AI26" s="125">
        <f>IFERROR((VLOOKUP($L26,ACOUSTIC_SITE_INFO!$C$3:$AI$501,24,FALSE)),"")</f>
        <v>0</v>
      </c>
      <c r="AJ26" s="125">
        <f>IFERROR((VLOOKUP($L26,ACOUSTIC_SITE_INFO!$C$3:$AI$501,25,FALSE)),"")</f>
        <v>0</v>
      </c>
      <c r="AK26" s="122">
        <f>IFERROR((VLOOKUP($L26,ACOUSTIC_SITE_INFO!$C$3:$AI$501,26,FALSE)),"")</f>
        <v>0</v>
      </c>
      <c r="AL26" s="122">
        <f>IFERROR((VLOOKUP($L26,ACOUSTIC_SITE_INFO!$C$3:$AI$501,27,FALSE)),"")</f>
        <v>0</v>
      </c>
      <c r="AM26" s="122">
        <f>IFERROR((VLOOKUP($L26,ACOUSTIC_SITE_INFO!$C$3:$AI$501,29,FALSE)),"")</f>
        <v>0</v>
      </c>
      <c r="AN26" s="122">
        <f>IFERROR((VLOOKUP($L26,ACOUSTIC_SITE_INFO!$C$3:$AI$501,30,FALSE)),"")</f>
        <v>0</v>
      </c>
      <c r="AO26" s="122">
        <f>IFERROR((VLOOKUP($L26,ACOUSTIC_SITE_INFO!$C$3:$AI$501,31,FALSE)),"")</f>
        <v>0</v>
      </c>
      <c r="AP26" s="122">
        <f>IFERROR((VLOOKUP($L26,ACOUSTIC_SITE_INFO!$C$3:$AI$501,32,FALSE)),"")</f>
        <v>0</v>
      </c>
      <c r="AQ26" s="122">
        <f>IFERROR((VLOOKUP($L26,ACOUSTIC_SITE_INFO!$C$3:$AI$501,33,FALSE)),"")</f>
        <v>0</v>
      </c>
    </row>
    <row r="27" spans="1:43" x14ac:dyDescent="0.25">
      <c r="A27" s="122" t="str">
        <f t="shared" si="0"/>
        <v>00-0m-0</v>
      </c>
      <c r="B27" s="122" t="str">
        <f t="shared" si="1"/>
        <v/>
      </c>
      <c r="C27" s="122" t="str">
        <f>IF(ACOUSTIC_SURVEY_RESULTS!A26=0, "",ACOUSTIC_SURVEY_RESULTS!A26)</f>
        <v/>
      </c>
      <c r="D27" s="122" t="str">
        <f>IFERROR((VLOOKUP($C27,Drop_down_options!$B$2:$D$21,2,FALSE)),"")</f>
        <v/>
      </c>
      <c r="E27" s="122" t="str">
        <f>IF(ACOUSTIC_SURVEY_RESULTS!B26=0, "",ACOUSTIC_SURVEY_RESULTS!B26)</f>
        <v/>
      </c>
      <c r="F27" s="122" t="str">
        <f>IF(ACOUSTIC_SURVEY_RESULTS!C26=0, "",ACOUSTIC_SURVEY_RESULTS!C26)</f>
        <v/>
      </c>
      <c r="G27" s="122" t="str">
        <f>IF(ACOUSTIC_SURVEY_RESULTS!D26=0, "",ACOUSTIC_SURVEY_RESULTS!D26)</f>
        <v/>
      </c>
      <c r="H27" s="122" t="str">
        <f>IF(ACOUSTIC_SURVEY_RESULTS!E26=0, "",ACOUSTIC_SURVEY_RESULTS!E26)</f>
        <v/>
      </c>
      <c r="I27" s="122" t="str">
        <f>IF(ACOUSTIC_SURVEY_RESULTS!F26=0, "",ACOUSTIC_SURVEY_RESULTS!F26)</f>
        <v/>
      </c>
      <c r="J27" s="122" t="str">
        <f>IF(ACOUSTIC_SURVEY_RESULTS!G26=0, "",ACOUSTIC_SURVEY_RESULTS!G26)</f>
        <v/>
      </c>
      <c r="K27" s="122" t="str">
        <f>IF(ACOUSTIC_SURVEY_RESULTS!H26=0, "",ACOUSTIC_SURVEY_RESULTS!H26)</f>
        <v/>
      </c>
      <c r="L27" s="122" t="str">
        <f>IF(ACOUSTIC_SURVEY_RESULTS!I26=0, "",ACOUSTIC_SURVEY_RESULTS!I26)</f>
        <v/>
      </c>
      <c r="M27" s="122">
        <f>IFERROR((VLOOKUP($L27,ACOUSTIC_SITE_INFO!$C$3:$AI$501,2,FALSE)),"")</f>
        <v>0</v>
      </c>
      <c r="N27" s="122">
        <f>IFERROR((VLOOKUP($L27,ACOUSTIC_SITE_INFO!$C$3:$AI$501,3,FALSE))," ")</f>
        <v>0</v>
      </c>
      <c r="O27" s="122">
        <f>IFERROR((VLOOKUP($L27,ACOUSTIC_SITE_INFO!$C$3:$AI$501,4,FALSE)),"")</f>
        <v>0</v>
      </c>
      <c r="P27" s="122">
        <f>IFERROR((VLOOKUP($L27,ACOUSTIC_SITE_INFO!$C$3:$AI$501,5,FALSE)),"")</f>
        <v>0</v>
      </c>
      <c r="Q27" s="122">
        <f>IFERROR((VLOOKUP($L27,ACOUSTIC_SITE_INFO!$C$3:$AI$501,6,FALSE)),"")</f>
        <v>0</v>
      </c>
      <c r="R27" s="122">
        <f>IFERROR((VLOOKUP($L27,ACOUSTIC_SITE_INFO!$C$3:$AI$501,7,FALSE)),"")</f>
        <v>0</v>
      </c>
      <c r="S27" s="122" t="str">
        <f>IFERROR((VLOOKUP($L27,ACOUSTIC_SITE_INFO!$C$3:$AI$501,8,FALSE)),"")</f>
        <v>//</v>
      </c>
      <c r="T27" s="124">
        <f>IFERROR((VLOOKUP($L27,ACOUSTIC_SITE_INFO!$C$3:$AI$501,9,FALSE)),"")</f>
        <v>0</v>
      </c>
      <c r="U27" s="124">
        <f>IFERROR((VLOOKUP($L27,ACOUSTIC_SITE_INFO!$C$3:$AI$501,10,FALSE)),"")</f>
        <v>0</v>
      </c>
      <c r="V27" s="122">
        <f>IFERROR((VLOOKUP($L27,ACOUSTIC_SITE_INFO!$C$3:$AI$501,11,FALSE)),"")</f>
        <v>0</v>
      </c>
      <c r="W27" s="122">
        <f>IFERROR((VLOOKUP($L27,ACOUSTIC_SITE_INFO!$C$3:$AI$501,12,FALSE)),"")</f>
        <v>0</v>
      </c>
      <c r="X27" s="122">
        <f>IFERROR((VLOOKUP($L27,ACOUSTIC_SITE_INFO!$C$3:$AI$501,13,FALSE)),"")</f>
        <v>0</v>
      </c>
      <c r="Y27" s="122">
        <f>IFERROR((VLOOKUP($L27,ACOUSTIC_SITE_INFO!$C$3:$AI$501,14,FALSE)),"")</f>
        <v>0</v>
      </c>
      <c r="Z27" s="122">
        <f>IFERROR((VLOOKUP($L27,ACOUSTIC_SITE_INFO!$C$3:$AI$501,15,FALSE)),"")</f>
        <v>0</v>
      </c>
      <c r="AA27" s="122">
        <f>IFERROR((VLOOKUP($L27,ACOUSTIC_SITE_INFO!$C$3:$AI$501,16,FALSE)),"")</f>
        <v>0</v>
      </c>
      <c r="AB27" s="122">
        <f>IFERROR((VLOOKUP($L27,ACOUSTIC_SITE_INFO!$C$3:$AI$501,17,FALSE)),"")</f>
        <v>0</v>
      </c>
      <c r="AC27" s="122">
        <f>IFERROR((VLOOKUP($L27,ACOUSTIC_SITE_INFO!$C$3:$AI$501,18,FALSE)),"")</f>
        <v>0</v>
      </c>
      <c r="AD27" s="122">
        <f>IFERROR((VLOOKUP($L27,ACOUSTIC_SITE_INFO!$C$3:$AI$501,20,FALSE)),"")</f>
        <v>0</v>
      </c>
      <c r="AE27" s="122">
        <f>IFERROR((VLOOKUP($L27,ACOUSTIC_SITE_INFO!$C$3:$AI$501,21,FALSE)),"")</f>
        <v>0</v>
      </c>
      <c r="AF27" s="122">
        <f>IFERROR((VLOOKUP($L27,ACOUSTIC_SITE_INFO!$C$3:$AI$501,19,FALSE)),"")</f>
        <v>0</v>
      </c>
      <c r="AG27" s="122">
        <f>IFERROR((VLOOKUP($L27,ACOUSTIC_SITE_INFO!$C$3:$AI$501,22,FALSE)),"")</f>
        <v>0</v>
      </c>
      <c r="AH27" s="122">
        <f>IFERROR((VLOOKUP($L27,ACOUSTIC_SITE_INFO!$C$3:$AI$501,23,FALSE)),"")</f>
        <v>0</v>
      </c>
      <c r="AI27" s="125">
        <f>IFERROR((VLOOKUP($L27,ACOUSTIC_SITE_INFO!$C$3:$AI$501,24,FALSE)),"")</f>
        <v>0</v>
      </c>
      <c r="AJ27" s="125">
        <f>IFERROR((VLOOKUP($L27,ACOUSTIC_SITE_INFO!$C$3:$AI$501,25,FALSE)),"")</f>
        <v>0</v>
      </c>
      <c r="AK27" s="122">
        <f>IFERROR((VLOOKUP($L27,ACOUSTIC_SITE_INFO!$C$3:$AI$501,26,FALSE)),"")</f>
        <v>0</v>
      </c>
      <c r="AL27" s="122">
        <f>IFERROR((VLOOKUP($L27,ACOUSTIC_SITE_INFO!$C$3:$AI$501,27,FALSE)),"")</f>
        <v>0</v>
      </c>
      <c r="AM27" s="122">
        <f>IFERROR((VLOOKUP($L27,ACOUSTIC_SITE_INFO!$C$3:$AI$501,29,FALSE)),"")</f>
        <v>0</v>
      </c>
      <c r="AN27" s="122">
        <f>IFERROR((VLOOKUP($L27,ACOUSTIC_SITE_INFO!$C$3:$AI$501,30,FALSE)),"")</f>
        <v>0</v>
      </c>
      <c r="AO27" s="122">
        <f>IFERROR((VLOOKUP($L27,ACOUSTIC_SITE_INFO!$C$3:$AI$501,31,FALSE)),"")</f>
        <v>0</v>
      </c>
      <c r="AP27" s="122">
        <f>IFERROR((VLOOKUP($L27,ACOUSTIC_SITE_INFO!$C$3:$AI$501,32,FALSE)),"")</f>
        <v>0</v>
      </c>
      <c r="AQ27" s="122">
        <f>IFERROR((VLOOKUP($L27,ACOUSTIC_SITE_INFO!$C$3:$AI$501,33,FALSE)),"")</f>
        <v>0</v>
      </c>
    </row>
    <row r="28" spans="1:43" x14ac:dyDescent="0.25">
      <c r="A28" s="122" t="str">
        <f t="shared" si="0"/>
        <v>00-0m-0</v>
      </c>
      <c r="B28" s="122" t="str">
        <f t="shared" si="1"/>
        <v/>
      </c>
      <c r="C28" s="122" t="str">
        <f>IF(ACOUSTIC_SURVEY_RESULTS!A27=0, "",ACOUSTIC_SURVEY_RESULTS!A27)</f>
        <v/>
      </c>
      <c r="D28" s="122" t="str">
        <f>IFERROR((VLOOKUP($C28,Drop_down_options!$B$2:$D$21,2,FALSE)),"")</f>
        <v/>
      </c>
      <c r="E28" s="122" t="str">
        <f>IF(ACOUSTIC_SURVEY_RESULTS!B27=0, "",ACOUSTIC_SURVEY_RESULTS!B27)</f>
        <v/>
      </c>
      <c r="F28" s="122" t="str">
        <f>IF(ACOUSTIC_SURVEY_RESULTS!C27=0, "",ACOUSTIC_SURVEY_RESULTS!C27)</f>
        <v/>
      </c>
      <c r="G28" s="122" t="str">
        <f>IF(ACOUSTIC_SURVEY_RESULTS!D27=0, "",ACOUSTIC_SURVEY_RESULTS!D27)</f>
        <v/>
      </c>
      <c r="H28" s="122" t="str">
        <f>IF(ACOUSTIC_SURVEY_RESULTS!E27=0, "",ACOUSTIC_SURVEY_RESULTS!E27)</f>
        <v/>
      </c>
      <c r="I28" s="122" t="str">
        <f>IF(ACOUSTIC_SURVEY_RESULTS!F27=0, "",ACOUSTIC_SURVEY_RESULTS!F27)</f>
        <v/>
      </c>
      <c r="J28" s="122" t="str">
        <f>IF(ACOUSTIC_SURVEY_RESULTS!G27=0, "",ACOUSTIC_SURVEY_RESULTS!G27)</f>
        <v/>
      </c>
      <c r="K28" s="122" t="str">
        <f>IF(ACOUSTIC_SURVEY_RESULTS!H27=0, "",ACOUSTIC_SURVEY_RESULTS!H27)</f>
        <v/>
      </c>
      <c r="L28" s="122" t="str">
        <f>IF(ACOUSTIC_SURVEY_RESULTS!I27=0, "",ACOUSTIC_SURVEY_RESULTS!I27)</f>
        <v/>
      </c>
      <c r="M28" s="122">
        <f>IFERROR((VLOOKUP($L28,ACOUSTIC_SITE_INFO!$C$3:$AI$501,2,FALSE)),"")</f>
        <v>0</v>
      </c>
      <c r="N28" s="122">
        <f>IFERROR((VLOOKUP($L28,ACOUSTIC_SITE_INFO!$C$3:$AI$501,3,FALSE))," ")</f>
        <v>0</v>
      </c>
      <c r="O28" s="122">
        <f>IFERROR((VLOOKUP($L28,ACOUSTIC_SITE_INFO!$C$3:$AI$501,4,FALSE)),"")</f>
        <v>0</v>
      </c>
      <c r="P28" s="122">
        <f>IFERROR((VLOOKUP($L28,ACOUSTIC_SITE_INFO!$C$3:$AI$501,5,FALSE)),"")</f>
        <v>0</v>
      </c>
      <c r="Q28" s="122">
        <f>IFERROR((VLOOKUP($L28,ACOUSTIC_SITE_INFO!$C$3:$AI$501,6,FALSE)),"")</f>
        <v>0</v>
      </c>
      <c r="R28" s="122">
        <f>IFERROR((VLOOKUP($L28,ACOUSTIC_SITE_INFO!$C$3:$AI$501,7,FALSE)),"")</f>
        <v>0</v>
      </c>
      <c r="S28" s="122" t="str">
        <f>IFERROR((VLOOKUP($L28,ACOUSTIC_SITE_INFO!$C$3:$AI$501,8,FALSE)),"")</f>
        <v>//</v>
      </c>
      <c r="T28" s="124">
        <f>IFERROR((VLOOKUP($L28,ACOUSTIC_SITE_INFO!$C$3:$AI$501,9,FALSE)),"")</f>
        <v>0</v>
      </c>
      <c r="U28" s="124">
        <f>IFERROR((VLOOKUP($L28,ACOUSTIC_SITE_INFO!$C$3:$AI$501,10,FALSE)),"")</f>
        <v>0</v>
      </c>
      <c r="V28" s="122">
        <f>IFERROR((VLOOKUP($L28,ACOUSTIC_SITE_INFO!$C$3:$AI$501,11,FALSE)),"")</f>
        <v>0</v>
      </c>
      <c r="W28" s="122">
        <f>IFERROR((VLOOKUP($L28,ACOUSTIC_SITE_INFO!$C$3:$AI$501,12,FALSE)),"")</f>
        <v>0</v>
      </c>
      <c r="X28" s="122">
        <f>IFERROR((VLOOKUP($L28,ACOUSTIC_SITE_INFO!$C$3:$AI$501,13,FALSE)),"")</f>
        <v>0</v>
      </c>
      <c r="Y28" s="122">
        <f>IFERROR((VLOOKUP($L28,ACOUSTIC_SITE_INFO!$C$3:$AI$501,14,FALSE)),"")</f>
        <v>0</v>
      </c>
      <c r="Z28" s="122">
        <f>IFERROR((VLOOKUP($L28,ACOUSTIC_SITE_INFO!$C$3:$AI$501,15,FALSE)),"")</f>
        <v>0</v>
      </c>
      <c r="AA28" s="122">
        <f>IFERROR((VLOOKUP($L28,ACOUSTIC_SITE_INFO!$C$3:$AI$501,16,FALSE)),"")</f>
        <v>0</v>
      </c>
      <c r="AB28" s="122">
        <f>IFERROR((VLOOKUP($L28,ACOUSTIC_SITE_INFO!$C$3:$AI$501,17,FALSE)),"")</f>
        <v>0</v>
      </c>
      <c r="AC28" s="122">
        <f>IFERROR((VLOOKUP($L28,ACOUSTIC_SITE_INFO!$C$3:$AI$501,18,FALSE)),"")</f>
        <v>0</v>
      </c>
      <c r="AD28" s="122">
        <f>IFERROR((VLOOKUP($L28,ACOUSTIC_SITE_INFO!$C$3:$AI$501,20,FALSE)),"")</f>
        <v>0</v>
      </c>
      <c r="AE28" s="122">
        <f>IFERROR((VLOOKUP($L28,ACOUSTIC_SITE_INFO!$C$3:$AI$501,21,FALSE)),"")</f>
        <v>0</v>
      </c>
      <c r="AF28" s="122">
        <f>IFERROR((VLOOKUP($L28,ACOUSTIC_SITE_INFO!$C$3:$AI$501,19,FALSE)),"")</f>
        <v>0</v>
      </c>
      <c r="AG28" s="122">
        <f>IFERROR((VLOOKUP($L28,ACOUSTIC_SITE_INFO!$C$3:$AI$501,22,FALSE)),"")</f>
        <v>0</v>
      </c>
      <c r="AH28" s="122">
        <f>IFERROR((VLOOKUP($L28,ACOUSTIC_SITE_INFO!$C$3:$AI$501,23,FALSE)),"")</f>
        <v>0</v>
      </c>
      <c r="AI28" s="125">
        <f>IFERROR((VLOOKUP($L28,ACOUSTIC_SITE_INFO!$C$3:$AI$501,24,FALSE)),"")</f>
        <v>0</v>
      </c>
      <c r="AJ28" s="125">
        <f>IFERROR((VLOOKUP($L28,ACOUSTIC_SITE_INFO!$C$3:$AI$501,25,FALSE)),"")</f>
        <v>0</v>
      </c>
      <c r="AK28" s="122">
        <f>IFERROR((VLOOKUP($L28,ACOUSTIC_SITE_INFO!$C$3:$AI$501,26,FALSE)),"")</f>
        <v>0</v>
      </c>
      <c r="AL28" s="122">
        <f>IFERROR((VLOOKUP($L28,ACOUSTIC_SITE_INFO!$C$3:$AI$501,27,FALSE)),"")</f>
        <v>0</v>
      </c>
      <c r="AM28" s="122">
        <f>IFERROR((VLOOKUP($L28,ACOUSTIC_SITE_INFO!$C$3:$AI$501,29,FALSE)),"")</f>
        <v>0</v>
      </c>
      <c r="AN28" s="122">
        <f>IFERROR((VLOOKUP($L28,ACOUSTIC_SITE_INFO!$C$3:$AI$501,30,FALSE)),"")</f>
        <v>0</v>
      </c>
      <c r="AO28" s="122">
        <f>IFERROR((VLOOKUP($L28,ACOUSTIC_SITE_INFO!$C$3:$AI$501,31,FALSE)),"")</f>
        <v>0</v>
      </c>
      <c r="AP28" s="122">
        <f>IFERROR((VLOOKUP($L28,ACOUSTIC_SITE_INFO!$C$3:$AI$501,32,FALSE)),"")</f>
        <v>0</v>
      </c>
      <c r="AQ28" s="122">
        <f>IFERROR((VLOOKUP($L28,ACOUSTIC_SITE_INFO!$C$3:$AI$501,33,FALSE)),"")</f>
        <v>0</v>
      </c>
    </row>
    <row r="29" spans="1:43" x14ac:dyDescent="0.25">
      <c r="A29" s="122" t="str">
        <f t="shared" si="0"/>
        <v>00-0m-0</v>
      </c>
      <c r="B29" s="122" t="str">
        <f t="shared" si="1"/>
        <v/>
      </c>
      <c r="C29" s="122" t="str">
        <f>IF(ACOUSTIC_SURVEY_RESULTS!A28=0, "",ACOUSTIC_SURVEY_RESULTS!A28)</f>
        <v/>
      </c>
      <c r="D29" s="122" t="str">
        <f>IFERROR((VLOOKUP($C29,Drop_down_options!$B$2:$D$21,2,FALSE)),"")</f>
        <v/>
      </c>
      <c r="E29" s="122" t="str">
        <f>IF(ACOUSTIC_SURVEY_RESULTS!B28=0, "",ACOUSTIC_SURVEY_RESULTS!B28)</f>
        <v/>
      </c>
      <c r="F29" s="122" t="str">
        <f>IF(ACOUSTIC_SURVEY_RESULTS!C28=0, "",ACOUSTIC_SURVEY_RESULTS!C28)</f>
        <v/>
      </c>
      <c r="G29" s="122" t="str">
        <f>IF(ACOUSTIC_SURVEY_RESULTS!D28=0, "",ACOUSTIC_SURVEY_RESULTS!D28)</f>
        <v/>
      </c>
      <c r="H29" s="122" t="str">
        <f>IF(ACOUSTIC_SURVEY_RESULTS!E28=0, "",ACOUSTIC_SURVEY_RESULTS!E28)</f>
        <v/>
      </c>
      <c r="I29" s="122" t="str">
        <f>IF(ACOUSTIC_SURVEY_RESULTS!F28=0, "",ACOUSTIC_SURVEY_RESULTS!F28)</f>
        <v/>
      </c>
      <c r="J29" s="122" t="str">
        <f>IF(ACOUSTIC_SURVEY_RESULTS!G28=0, "",ACOUSTIC_SURVEY_RESULTS!G28)</f>
        <v/>
      </c>
      <c r="K29" s="122" t="str">
        <f>IF(ACOUSTIC_SURVEY_RESULTS!H28=0, "",ACOUSTIC_SURVEY_RESULTS!H28)</f>
        <v/>
      </c>
      <c r="L29" s="122" t="str">
        <f>IF(ACOUSTIC_SURVEY_RESULTS!I28=0, "",ACOUSTIC_SURVEY_RESULTS!I28)</f>
        <v/>
      </c>
      <c r="M29" s="122">
        <f>IFERROR((VLOOKUP($L29,ACOUSTIC_SITE_INFO!$C$3:$AI$501,2,FALSE)),"")</f>
        <v>0</v>
      </c>
      <c r="N29" s="122">
        <f>IFERROR((VLOOKUP($L29,ACOUSTIC_SITE_INFO!$C$3:$AI$501,3,FALSE))," ")</f>
        <v>0</v>
      </c>
      <c r="O29" s="122">
        <f>IFERROR((VLOOKUP($L29,ACOUSTIC_SITE_INFO!$C$3:$AI$501,4,FALSE)),"")</f>
        <v>0</v>
      </c>
      <c r="P29" s="122">
        <f>IFERROR((VLOOKUP($L29,ACOUSTIC_SITE_INFO!$C$3:$AI$501,5,FALSE)),"")</f>
        <v>0</v>
      </c>
      <c r="Q29" s="122">
        <f>IFERROR((VLOOKUP($L29,ACOUSTIC_SITE_INFO!$C$3:$AI$501,6,FALSE)),"")</f>
        <v>0</v>
      </c>
      <c r="R29" s="122">
        <f>IFERROR((VLOOKUP($L29,ACOUSTIC_SITE_INFO!$C$3:$AI$501,7,FALSE)),"")</f>
        <v>0</v>
      </c>
      <c r="S29" s="122" t="str">
        <f>IFERROR((VLOOKUP($L29,ACOUSTIC_SITE_INFO!$C$3:$AI$501,8,FALSE)),"")</f>
        <v>//</v>
      </c>
      <c r="T29" s="124">
        <f>IFERROR((VLOOKUP($L29,ACOUSTIC_SITE_INFO!$C$3:$AI$501,9,FALSE)),"")</f>
        <v>0</v>
      </c>
      <c r="U29" s="124">
        <f>IFERROR((VLOOKUP($L29,ACOUSTIC_SITE_INFO!$C$3:$AI$501,10,FALSE)),"")</f>
        <v>0</v>
      </c>
      <c r="V29" s="122">
        <f>IFERROR((VLOOKUP($L29,ACOUSTIC_SITE_INFO!$C$3:$AI$501,11,FALSE)),"")</f>
        <v>0</v>
      </c>
      <c r="W29" s="122">
        <f>IFERROR((VLOOKUP($L29,ACOUSTIC_SITE_INFO!$C$3:$AI$501,12,FALSE)),"")</f>
        <v>0</v>
      </c>
      <c r="X29" s="122">
        <f>IFERROR((VLOOKUP($L29,ACOUSTIC_SITE_INFO!$C$3:$AI$501,13,FALSE)),"")</f>
        <v>0</v>
      </c>
      <c r="Y29" s="122">
        <f>IFERROR((VLOOKUP($L29,ACOUSTIC_SITE_INFO!$C$3:$AI$501,14,FALSE)),"")</f>
        <v>0</v>
      </c>
      <c r="Z29" s="122">
        <f>IFERROR((VLOOKUP($L29,ACOUSTIC_SITE_INFO!$C$3:$AI$501,15,FALSE)),"")</f>
        <v>0</v>
      </c>
      <c r="AA29" s="122">
        <f>IFERROR((VLOOKUP($L29,ACOUSTIC_SITE_INFO!$C$3:$AI$501,16,FALSE)),"")</f>
        <v>0</v>
      </c>
      <c r="AB29" s="122">
        <f>IFERROR((VLOOKUP($L29,ACOUSTIC_SITE_INFO!$C$3:$AI$501,17,FALSE)),"")</f>
        <v>0</v>
      </c>
      <c r="AC29" s="122">
        <f>IFERROR((VLOOKUP($L29,ACOUSTIC_SITE_INFO!$C$3:$AI$501,18,FALSE)),"")</f>
        <v>0</v>
      </c>
      <c r="AD29" s="122">
        <f>IFERROR((VLOOKUP($L29,ACOUSTIC_SITE_INFO!$C$3:$AI$501,20,FALSE)),"")</f>
        <v>0</v>
      </c>
      <c r="AE29" s="122">
        <f>IFERROR((VLOOKUP($L29,ACOUSTIC_SITE_INFO!$C$3:$AI$501,21,FALSE)),"")</f>
        <v>0</v>
      </c>
      <c r="AF29" s="122">
        <f>IFERROR((VLOOKUP($L29,ACOUSTIC_SITE_INFO!$C$3:$AI$501,19,FALSE)),"")</f>
        <v>0</v>
      </c>
      <c r="AG29" s="122">
        <f>IFERROR((VLOOKUP($L29,ACOUSTIC_SITE_INFO!$C$3:$AI$501,22,FALSE)),"")</f>
        <v>0</v>
      </c>
      <c r="AH29" s="122">
        <f>IFERROR((VLOOKUP($L29,ACOUSTIC_SITE_INFO!$C$3:$AI$501,23,FALSE)),"")</f>
        <v>0</v>
      </c>
      <c r="AI29" s="125">
        <f>IFERROR((VLOOKUP($L29,ACOUSTIC_SITE_INFO!$C$3:$AI$501,24,FALSE)),"")</f>
        <v>0</v>
      </c>
      <c r="AJ29" s="125">
        <f>IFERROR((VLOOKUP($L29,ACOUSTIC_SITE_INFO!$C$3:$AI$501,25,FALSE)),"")</f>
        <v>0</v>
      </c>
      <c r="AK29" s="122">
        <f>IFERROR((VLOOKUP($L29,ACOUSTIC_SITE_INFO!$C$3:$AI$501,26,FALSE)),"")</f>
        <v>0</v>
      </c>
      <c r="AL29" s="122">
        <f>IFERROR((VLOOKUP($L29,ACOUSTIC_SITE_INFO!$C$3:$AI$501,27,FALSE)),"")</f>
        <v>0</v>
      </c>
      <c r="AM29" s="122">
        <f>IFERROR((VLOOKUP($L29,ACOUSTIC_SITE_INFO!$C$3:$AI$501,29,FALSE)),"")</f>
        <v>0</v>
      </c>
      <c r="AN29" s="122">
        <f>IFERROR((VLOOKUP($L29,ACOUSTIC_SITE_INFO!$C$3:$AI$501,30,FALSE)),"")</f>
        <v>0</v>
      </c>
      <c r="AO29" s="122">
        <f>IFERROR((VLOOKUP($L29,ACOUSTIC_SITE_INFO!$C$3:$AI$501,31,FALSE)),"")</f>
        <v>0</v>
      </c>
      <c r="AP29" s="122">
        <f>IFERROR((VLOOKUP($L29,ACOUSTIC_SITE_INFO!$C$3:$AI$501,32,FALSE)),"")</f>
        <v>0</v>
      </c>
      <c r="AQ29" s="122">
        <f>IFERROR((VLOOKUP($L29,ACOUSTIC_SITE_INFO!$C$3:$AI$501,33,FALSE)),"")</f>
        <v>0</v>
      </c>
    </row>
    <row r="30" spans="1:43" x14ac:dyDescent="0.25">
      <c r="A30" s="122" t="str">
        <f t="shared" si="0"/>
        <v>00-0m-0</v>
      </c>
      <c r="B30" s="122" t="str">
        <f t="shared" si="1"/>
        <v/>
      </c>
      <c r="C30" s="122" t="str">
        <f>IF(ACOUSTIC_SURVEY_RESULTS!A29=0, "",ACOUSTIC_SURVEY_RESULTS!A29)</f>
        <v/>
      </c>
      <c r="D30" s="122" t="str">
        <f>IFERROR((VLOOKUP($C30,Drop_down_options!$B$2:$D$21,2,FALSE)),"")</f>
        <v/>
      </c>
      <c r="E30" s="122" t="str">
        <f>IF(ACOUSTIC_SURVEY_RESULTS!B29=0, "",ACOUSTIC_SURVEY_RESULTS!B29)</f>
        <v/>
      </c>
      <c r="F30" s="122" t="str">
        <f>IF(ACOUSTIC_SURVEY_RESULTS!C29=0, "",ACOUSTIC_SURVEY_RESULTS!C29)</f>
        <v/>
      </c>
      <c r="G30" s="122" t="str">
        <f>IF(ACOUSTIC_SURVEY_RESULTS!D29=0, "",ACOUSTIC_SURVEY_RESULTS!D29)</f>
        <v/>
      </c>
      <c r="H30" s="122" t="str">
        <f>IF(ACOUSTIC_SURVEY_RESULTS!E29=0, "",ACOUSTIC_SURVEY_RESULTS!E29)</f>
        <v/>
      </c>
      <c r="I30" s="122" t="str">
        <f>IF(ACOUSTIC_SURVEY_RESULTS!F29=0, "",ACOUSTIC_SURVEY_RESULTS!F29)</f>
        <v/>
      </c>
      <c r="J30" s="122" t="str">
        <f>IF(ACOUSTIC_SURVEY_RESULTS!G29=0, "",ACOUSTIC_SURVEY_RESULTS!G29)</f>
        <v/>
      </c>
      <c r="K30" s="122" t="str">
        <f>IF(ACOUSTIC_SURVEY_RESULTS!H29=0, "",ACOUSTIC_SURVEY_RESULTS!H29)</f>
        <v/>
      </c>
      <c r="L30" s="122" t="str">
        <f>IF(ACOUSTIC_SURVEY_RESULTS!I29=0, "",ACOUSTIC_SURVEY_RESULTS!I29)</f>
        <v/>
      </c>
      <c r="M30" s="122">
        <f>IFERROR((VLOOKUP($L30,ACOUSTIC_SITE_INFO!$C$3:$AI$501,2,FALSE)),"")</f>
        <v>0</v>
      </c>
      <c r="N30" s="122">
        <f>IFERROR((VLOOKUP($L30,ACOUSTIC_SITE_INFO!$C$3:$AI$501,3,FALSE))," ")</f>
        <v>0</v>
      </c>
      <c r="O30" s="122">
        <f>IFERROR((VLOOKUP($L30,ACOUSTIC_SITE_INFO!$C$3:$AI$501,4,FALSE)),"")</f>
        <v>0</v>
      </c>
      <c r="P30" s="122">
        <f>IFERROR((VLOOKUP($L30,ACOUSTIC_SITE_INFO!$C$3:$AI$501,5,FALSE)),"")</f>
        <v>0</v>
      </c>
      <c r="Q30" s="122">
        <f>IFERROR((VLOOKUP($L30,ACOUSTIC_SITE_INFO!$C$3:$AI$501,6,FALSE)),"")</f>
        <v>0</v>
      </c>
      <c r="R30" s="122">
        <f>IFERROR((VLOOKUP($L30,ACOUSTIC_SITE_INFO!$C$3:$AI$501,7,FALSE)),"")</f>
        <v>0</v>
      </c>
      <c r="S30" s="122" t="str">
        <f>IFERROR((VLOOKUP($L30,ACOUSTIC_SITE_INFO!$C$3:$AI$501,8,FALSE)),"")</f>
        <v>//</v>
      </c>
      <c r="T30" s="124">
        <f>IFERROR((VLOOKUP($L30,ACOUSTIC_SITE_INFO!$C$3:$AI$501,9,FALSE)),"")</f>
        <v>0</v>
      </c>
      <c r="U30" s="124">
        <f>IFERROR((VLOOKUP($L30,ACOUSTIC_SITE_INFO!$C$3:$AI$501,10,FALSE)),"")</f>
        <v>0</v>
      </c>
      <c r="V30" s="122">
        <f>IFERROR((VLOOKUP($L30,ACOUSTIC_SITE_INFO!$C$3:$AI$501,11,FALSE)),"")</f>
        <v>0</v>
      </c>
      <c r="W30" s="122">
        <f>IFERROR((VLOOKUP($L30,ACOUSTIC_SITE_INFO!$C$3:$AI$501,12,FALSE)),"")</f>
        <v>0</v>
      </c>
      <c r="X30" s="122">
        <f>IFERROR((VLOOKUP($L30,ACOUSTIC_SITE_INFO!$C$3:$AI$501,13,FALSE)),"")</f>
        <v>0</v>
      </c>
      <c r="Y30" s="122">
        <f>IFERROR((VLOOKUP($L30,ACOUSTIC_SITE_INFO!$C$3:$AI$501,14,FALSE)),"")</f>
        <v>0</v>
      </c>
      <c r="Z30" s="122">
        <f>IFERROR((VLOOKUP($L30,ACOUSTIC_SITE_INFO!$C$3:$AI$501,15,FALSE)),"")</f>
        <v>0</v>
      </c>
      <c r="AA30" s="122">
        <f>IFERROR((VLOOKUP($L30,ACOUSTIC_SITE_INFO!$C$3:$AI$501,16,FALSE)),"")</f>
        <v>0</v>
      </c>
      <c r="AB30" s="122">
        <f>IFERROR((VLOOKUP($L30,ACOUSTIC_SITE_INFO!$C$3:$AI$501,17,FALSE)),"")</f>
        <v>0</v>
      </c>
      <c r="AC30" s="122">
        <f>IFERROR((VLOOKUP($L30,ACOUSTIC_SITE_INFO!$C$3:$AI$501,18,FALSE)),"")</f>
        <v>0</v>
      </c>
      <c r="AD30" s="122">
        <f>IFERROR((VLOOKUP($L30,ACOUSTIC_SITE_INFO!$C$3:$AI$501,20,FALSE)),"")</f>
        <v>0</v>
      </c>
      <c r="AE30" s="122">
        <f>IFERROR((VLOOKUP($L30,ACOUSTIC_SITE_INFO!$C$3:$AI$501,21,FALSE)),"")</f>
        <v>0</v>
      </c>
      <c r="AF30" s="122">
        <f>IFERROR((VLOOKUP($L30,ACOUSTIC_SITE_INFO!$C$3:$AI$501,19,FALSE)),"")</f>
        <v>0</v>
      </c>
      <c r="AG30" s="122">
        <f>IFERROR((VLOOKUP($L30,ACOUSTIC_SITE_INFO!$C$3:$AI$501,22,FALSE)),"")</f>
        <v>0</v>
      </c>
      <c r="AH30" s="122">
        <f>IFERROR((VLOOKUP($L30,ACOUSTIC_SITE_INFO!$C$3:$AI$501,23,FALSE)),"")</f>
        <v>0</v>
      </c>
      <c r="AI30" s="125">
        <f>IFERROR((VLOOKUP($L30,ACOUSTIC_SITE_INFO!$C$3:$AI$501,24,FALSE)),"")</f>
        <v>0</v>
      </c>
      <c r="AJ30" s="125">
        <f>IFERROR((VLOOKUP($L30,ACOUSTIC_SITE_INFO!$C$3:$AI$501,25,FALSE)),"")</f>
        <v>0</v>
      </c>
      <c r="AK30" s="122">
        <f>IFERROR((VLOOKUP($L30,ACOUSTIC_SITE_INFO!$C$3:$AI$501,26,FALSE)),"")</f>
        <v>0</v>
      </c>
      <c r="AL30" s="122">
        <f>IFERROR((VLOOKUP($L30,ACOUSTIC_SITE_INFO!$C$3:$AI$501,27,FALSE)),"")</f>
        <v>0</v>
      </c>
      <c r="AM30" s="122">
        <f>IFERROR((VLOOKUP($L30,ACOUSTIC_SITE_INFO!$C$3:$AI$501,29,FALSE)),"")</f>
        <v>0</v>
      </c>
      <c r="AN30" s="122">
        <f>IFERROR((VLOOKUP($L30,ACOUSTIC_SITE_INFO!$C$3:$AI$501,30,FALSE)),"")</f>
        <v>0</v>
      </c>
      <c r="AO30" s="122">
        <f>IFERROR((VLOOKUP($L30,ACOUSTIC_SITE_INFO!$C$3:$AI$501,31,FALSE)),"")</f>
        <v>0</v>
      </c>
      <c r="AP30" s="122">
        <f>IFERROR((VLOOKUP($L30,ACOUSTIC_SITE_INFO!$C$3:$AI$501,32,FALSE)),"")</f>
        <v>0</v>
      </c>
      <c r="AQ30" s="122">
        <f>IFERROR((VLOOKUP($L30,ACOUSTIC_SITE_INFO!$C$3:$AI$501,33,FALSE)),"")</f>
        <v>0</v>
      </c>
    </row>
    <row r="31" spans="1:43" x14ac:dyDescent="0.25">
      <c r="A31" s="122" t="str">
        <f t="shared" si="0"/>
        <v>00-0m-0</v>
      </c>
      <c r="B31" s="122" t="str">
        <f t="shared" si="1"/>
        <v/>
      </c>
      <c r="C31" s="122" t="str">
        <f>IF(ACOUSTIC_SURVEY_RESULTS!A30=0, "",ACOUSTIC_SURVEY_RESULTS!A30)</f>
        <v/>
      </c>
      <c r="D31" s="122" t="str">
        <f>IFERROR((VLOOKUP($C31,Drop_down_options!$B$2:$D$21,2,FALSE)),"")</f>
        <v/>
      </c>
      <c r="E31" s="122" t="str">
        <f>IF(ACOUSTIC_SURVEY_RESULTS!B30=0, "",ACOUSTIC_SURVEY_RESULTS!B30)</f>
        <v/>
      </c>
      <c r="F31" s="122" t="str">
        <f>IF(ACOUSTIC_SURVEY_RESULTS!C30=0, "",ACOUSTIC_SURVEY_RESULTS!C30)</f>
        <v/>
      </c>
      <c r="G31" s="122" t="str">
        <f>IF(ACOUSTIC_SURVEY_RESULTS!D30=0, "",ACOUSTIC_SURVEY_RESULTS!D30)</f>
        <v/>
      </c>
      <c r="H31" s="122" t="str">
        <f>IF(ACOUSTIC_SURVEY_RESULTS!E30=0, "",ACOUSTIC_SURVEY_RESULTS!E30)</f>
        <v/>
      </c>
      <c r="I31" s="122" t="str">
        <f>IF(ACOUSTIC_SURVEY_RESULTS!F30=0, "",ACOUSTIC_SURVEY_RESULTS!F30)</f>
        <v/>
      </c>
      <c r="J31" s="122" t="str">
        <f>IF(ACOUSTIC_SURVEY_RESULTS!G30=0, "",ACOUSTIC_SURVEY_RESULTS!G30)</f>
        <v/>
      </c>
      <c r="K31" s="122" t="str">
        <f>IF(ACOUSTIC_SURVEY_RESULTS!H30=0, "",ACOUSTIC_SURVEY_RESULTS!H30)</f>
        <v/>
      </c>
      <c r="L31" s="122" t="str">
        <f>IF(ACOUSTIC_SURVEY_RESULTS!I30=0, "",ACOUSTIC_SURVEY_RESULTS!I30)</f>
        <v/>
      </c>
      <c r="M31" s="122">
        <f>IFERROR((VLOOKUP($L31,ACOUSTIC_SITE_INFO!$C$3:$AI$501,2,FALSE)),"")</f>
        <v>0</v>
      </c>
      <c r="N31" s="122">
        <f>IFERROR((VLOOKUP($L31,ACOUSTIC_SITE_INFO!$C$3:$AI$501,3,FALSE))," ")</f>
        <v>0</v>
      </c>
      <c r="O31" s="122">
        <f>IFERROR((VLOOKUP($L31,ACOUSTIC_SITE_INFO!$C$3:$AI$501,4,FALSE)),"")</f>
        <v>0</v>
      </c>
      <c r="P31" s="122">
        <f>IFERROR((VLOOKUP($L31,ACOUSTIC_SITE_INFO!$C$3:$AI$501,5,FALSE)),"")</f>
        <v>0</v>
      </c>
      <c r="Q31" s="122">
        <f>IFERROR((VLOOKUP($L31,ACOUSTIC_SITE_INFO!$C$3:$AI$501,6,FALSE)),"")</f>
        <v>0</v>
      </c>
      <c r="R31" s="122">
        <f>IFERROR((VLOOKUP($L31,ACOUSTIC_SITE_INFO!$C$3:$AI$501,7,FALSE)),"")</f>
        <v>0</v>
      </c>
      <c r="S31" s="122" t="str">
        <f>IFERROR((VLOOKUP($L31,ACOUSTIC_SITE_INFO!$C$3:$AI$501,8,FALSE)),"")</f>
        <v>//</v>
      </c>
      <c r="T31" s="124">
        <f>IFERROR((VLOOKUP($L31,ACOUSTIC_SITE_INFO!$C$3:$AI$501,9,FALSE)),"")</f>
        <v>0</v>
      </c>
      <c r="U31" s="124">
        <f>IFERROR((VLOOKUP($L31,ACOUSTIC_SITE_INFO!$C$3:$AI$501,10,FALSE)),"")</f>
        <v>0</v>
      </c>
      <c r="V31" s="122">
        <f>IFERROR((VLOOKUP($L31,ACOUSTIC_SITE_INFO!$C$3:$AI$501,11,FALSE)),"")</f>
        <v>0</v>
      </c>
      <c r="W31" s="122">
        <f>IFERROR((VLOOKUP($L31,ACOUSTIC_SITE_INFO!$C$3:$AI$501,12,FALSE)),"")</f>
        <v>0</v>
      </c>
      <c r="X31" s="122">
        <f>IFERROR((VLOOKUP($L31,ACOUSTIC_SITE_INFO!$C$3:$AI$501,13,FALSE)),"")</f>
        <v>0</v>
      </c>
      <c r="Y31" s="122">
        <f>IFERROR((VLOOKUP($L31,ACOUSTIC_SITE_INFO!$C$3:$AI$501,14,FALSE)),"")</f>
        <v>0</v>
      </c>
      <c r="Z31" s="122">
        <f>IFERROR((VLOOKUP($L31,ACOUSTIC_SITE_INFO!$C$3:$AI$501,15,FALSE)),"")</f>
        <v>0</v>
      </c>
      <c r="AA31" s="122">
        <f>IFERROR((VLOOKUP($L31,ACOUSTIC_SITE_INFO!$C$3:$AI$501,16,FALSE)),"")</f>
        <v>0</v>
      </c>
      <c r="AB31" s="122">
        <f>IFERROR((VLOOKUP($L31,ACOUSTIC_SITE_INFO!$C$3:$AI$501,17,FALSE)),"")</f>
        <v>0</v>
      </c>
      <c r="AC31" s="122">
        <f>IFERROR((VLOOKUP($L31,ACOUSTIC_SITE_INFO!$C$3:$AI$501,18,FALSE)),"")</f>
        <v>0</v>
      </c>
      <c r="AD31" s="122">
        <f>IFERROR((VLOOKUP($L31,ACOUSTIC_SITE_INFO!$C$3:$AI$501,20,FALSE)),"")</f>
        <v>0</v>
      </c>
      <c r="AE31" s="122">
        <f>IFERROR((VLOOKUP($L31,ACOUSTIC_SITE_INFO!$C$3:$AI$501,21,FALSE)),"")</f>
        <v>0</v>
      </c>
      <c r="AF31" s="122">
        <f>IFERROR((VLOOKUP($L31,ACOUSTIC_SITE_INFO!$C$3:$AI$501,19,FALSE)),"")</f>
        <v>0</v>
      </c>
      <c r="AG31" s="122">
        <f>IFERROR((VLOOKUP($L31,ACOUSTIC_SITE_INFO!$C$3:$AI$501,22,FALSE)),"")</f>
        <v>0</v>
      </c>
      <c r="AH31" s="122">
        <f>IFERROR((VLOOKUP($L31,ACOUSTIC_SITE_INFO!$C$3:$AI$501,23,FALSE)),"")</f>
        <v>0</v>
      </c>
      <c r="AI31" s="125">
        <f>IFERROR((VLOOKUP($L31,ACOUSTIC_SITE_INFO!$C$3:$AI$501,24,FALSE)),"")</f>
        <v>0</v>
      </c>
      <c r="AJ31" s="125">
        <f>IFERROR((VLOOKUP($L31,ACOUSTIC_SITE_INFO!$C$3:$AI$501,25,FALSE)),"")</f>
        <v>0</v>
      </c>
      <c r="AK31" s="122">
        <f>IFERROR((VLOOKUP($L31,ACOUSTIC_SITE_INFO!$C$3:$AI$501,26,FALSE)),"")</f>
        <v>0</v>
      </c>
      <c r="AL31" s="122">
        <f>IFERROR((VLOOKUP($L31,ACOUSTIC_SITE_INFO!$C$3:$AI$501,27,FALSE)),"")</f>
        <v>0</v>
      </c>
      <c r="AM31" s="122">
        <f>IFERROR((VLOOKUP($L31,ACOUSTIC_SITE_INFO!$C$3:$AI$501,29,FALSE)),"")</f>
        <v>0</v>
      </c>
      <c r="AN31" s="122">
        <f>IFERROR((VLOOKUP($L31,ACOUSTIC_SITE_INFO!$C$3:$AI$501,30,FALSE)),"")</f>
        <v>0</v>
      </c>
      <c r="AO31" s="122">
        <f>IFERROR((VLOOKUP($L31,ACOUSTIC_SITE_INFO!$C$3:$AI$501,31,FALSE)),"")</f>
        <v>0</v>
      </c>
      <c r="AP31" s="122">
        <f>IFERROR((VLOOKUP($L31,ACOUSTIC_SITE_INFO!$C$3:$AI$501,32,FALSE)),"")</f>
        <v>0</v>
      </c>
      <c r="AQ31" s="122">
        <f>IFERROR((VLOOKUP($L31,ACOUSTIC_SITE_INFO!$C$3:$AI$501,33,FALSE)),"")</f>
        <v>0</v>
      </c>
    </row>
    <row r="32" spans="1:43" x14ac:dyDescent="0.25">
      <c r="A32" s="122" t="str">
        <f t="shared" si="0"/>
        <v>00-0m-0</v>
      </c>
      <c r="B32" s="122" t="str">
        <f t="shared" si="1"/>
        <v/>
      </c>
      <c r="C32" s="122" t="str">
        <f>IF(ACOUSTIC_SURVEY_RESULTS!A31=0, "",ACOUSTIC_SURVEY_RESULTS!A31)</f>
        <v/>
      </c>
      <c r="D32" s="122" t="str">
        <f>IFERROR((VLOOKUP($C32,Drop_down_options!$B$2:$D$21,2,FALSE)),"")</f>
        <v/>
      </c>
      <c r="E32" s="122" t="str">
        <f>IF(ACOUSTIC_SURVEY_RESULTS!B31=0, "",ACOUSTIC_SURVEY_RESULTS!B31)</f>
        <v/>
      </c>
      <c r="F32" s="122" t="str">
        <f>IF(ACOUSTIC_SURVEY_RESULTS!C31=0, "",ACOUSTIC_SURVEY_RESULTS!C31)</f>
        <v/>
      </c>
      <c r="G32" s="122" t="str">
        <f>IF(ACOUSTIC_SURVEY_RESULTS!D31=0, "",ACOUSTIC_SURVEY_RESULTS!D31)</f>
        <v/>
      </c>
      <c r="H32" s="122" t="str">
        <f>IF(ACOUSTIC_SURVEY_RESULTS!E31=0, "",ACOUSTIC_SURVEY_RESULTS!E31)</f>
        <v/>
      </c>
      <c r="I32" s="122" t="str">
        <f>IF(ACOUSTIC_SURVEY_RESULTS!F31=0, "",ACOUSTIC_SURVEY_RESULTS!F31)</f>
        <v/>
      </c>
      <c r="J32" s="122" t="str">
        <f>IF(ACOUSTIC_SURVEY_RESULTS!G31=0, "",ACOUSTIC_SURVEY_RESULTS!G31)</f>
        <v/>
      </c>
      <c r="K32" s="122" t="str">
        <f>IF(ACOUSTIC_SURVEY_RESULTS!H31=0, "",ACOUSTIC_SURVEY_RESULTS!H31)</f>
        <v/>
      </c>
      <c r="L32" s="122" t="str">
        <f>IF(ACOUSTIC_SURVEY_RESULTS!I31=0, "",ACOUSTIC_SURVEY_RESULTS!I31)</f>
        <v/>
      </c>
      <c r="M32" s="122">
        <f>IFERROR((VLOOKUP($L32,ACOUSTIC_SITE_INFO!$C$3:$AI$501,2,FALSE)),"")</f>
        <v>0</v>
      </c>
      <c r="N32" s="122">
        <f>IFERROR((VLOOKUP($L32,ACOUSTIC_SITE_INFO!$C$3:$AI$501,3,FALSE))," ")</f>
        <v>0</v>
      </c>
      <c r="O32" s="122">
        <f>IFERROR((VLOOKUP($L32,ACOUSTIC_SITE_INFO!$C$3:$AI$501,4,FALSE)),"")</f>
        <v>0</v>
      </c>
      <c r="P32" s="122">
        <f>IFERROR((VLOOKUP($L32,ACOUSTIC_SITE_INFO!$C$3:$AI$501,5,FALSE)),"")</f>
        <v>0</v>
      </c>
      <c r="Q32" s="122">
        <f>IFERROR((VLOOKUP($L32,ACOUSTIC_SITE_INFO!$C$3:$AI$501,6,FALSE)),"")</f>
        <v>0</v>
      </c>
      <c r="R32" s="122">
        <f>IFERROR((VLOOKUP($L32,ACOUSTIC_SITE_INFO!$C$3:$AI$501,7,FALSE)),"")</f>
        <v>0</v>
      </c>
      <c r="S32" s="122" t="str">
        <f>IFERROR((VLOOKUP($L32,ACOUSTIC_SITE_INFO!$C$3:$AI$501,8,FALSE)),"")</f>
        <v>//</v>
      </c>
      <c r="T32" s="124">
        <f>IFERROR((VLOOKUP($L32,ACOUSTIC_SITE_INFO!$C$3:$AI$501,9,FALSE)),"")</f>
        <v>0</v>
      </c>
      <c r="U32" s="124">
        <f>IFERROR((VLOOKUP($L32,ACOUSTIC_SITE_INFO!$C$3:$AI$501,10,FALSE)),"")</f>
        <v>0</v>
      </c>
      <c r="V32" s="122">
        <f>IFERROR((VLOOKUP($L32,ACOUSTIC_SITE_INFO!$C$3:$AI$501,11,FALSE)),"")</f>
        <v>0</v>
      </c>
      <c r="W32" s="122">
        <f>IFERROR((VLOOKUP($L32,ACOUSTIC_SITE_INFO!$C$3:$AI$501,12,FALSE)),"")</f>
        <v>0</v>
      </c>
      <c r="X32" s="122">
        <f>IFERROR((VLOOKUP($L32,ACOUSTIC_SITE_INFO!$C$3:$AI$501,13,FALSE)),"")</f>
        <v>0</v>
      </c>
      <c r="Y32" s="122">
        <f>IFERROR((VLOOKUP($L32,ACOUSTIC_SITE_INFO!$C$3:$AI$501,14,FALSE)),"")</f>
        <v>0</v>
      </c>
      <c r="Z32" s="122">
        <f>IFERROR((VLOOKUP($L32,ACOUSTIC_SITE_INFO!$C$3:$AI$501,15,FALSE)),"")</f>
        <v>0</v>
      </c>
      <c r="AA32" s="122">
        <f>IFERROR((VLOOKUP($L32,ACOUSTIC_SITE_INFO!$C$3:$AI$501,16,FALSE)),"")</f>
        <v>0</v>
      </c>
      <c r="AB32" s="122">
        <f>IFERROR((VLOOKUP($L32,ACOUSTIC_SITE_INFO!$C$3:$AI$501,17,FALSE)),"")</f>
        <v>0</v>
      </c>
      <c r="AC32" s="122">
        <f>IFERROR((VLOOKUP($L32,ACOUSTIC_SITE_INFO!$C$3:$AI$501,18,FALSE)),"")</f>
        <v>0</v>
      </c>
      <c r="AD32" s="122">
        <f>IFERROR((VLOOKUP($L32,ACOUSTIC_SITE_INFO!$C$3:$AI$501,20,FALSE)),"")</f>
        <v>0</v>
      </c>
      <c r="AE32" s="122">
        <f>IFERROR((VLOOKUP($L32,ACOUSTIC_SITE_INFO!$C$3:$AI$501,21,FALSE)),"")</f>
        <v>0</v>
      </c>
      <c r="AF32" s="122">
        <f>IFERROR((VLOOKUP($L32,ACOUSTIC_SITE_INFO!$C$3:$AI$501,19,FALSE)),"")</f>
        <v>0</v>
      </c>
      <c r="AG32" s="122">
        <f>IFERROR((VLOOKUP($L32,ACOUSTIC_SITE_INFO!$C$3:$AI$501,22,FALSE)),"")</f>
        <v>0</v>
      </c>
      <c r="AH32" s="122">
        <f>IFERROR((VLOOKUP($L32,ACOUSTIC_SITE_INFO!$C$3:$AI$501,23,FALSE)),"")</f>
        <v>0</v>
      </c>
      <c r="AI32" s="125">
        <f>IFERROR((VLOOKUP($L32,ACOUSTIC_SITE_INFO!$C$3:$AI$501,24,FALSE)),"")</f>
        <v>0</v>
      </c>
      <c r="AJ32" s="125">
        <f>IFERROR((VLOOKUP($L32,ACOUSTIC_SITE_INFO!$C$3:$AI$501,25,FALSE)),"")</f>
        <v>0</v>
      </c>
      <c r="AK32" s="122">
        <f>IFERROR((VLOOKUP($L32,ACOUSTIC_SITE_INFO!$C$3:$AI$501,26,FALSE)),"")</f>
        <v>0</v>
      </c>
      <c r="AL32" s="122">
        <f>IFERROR((VLOOKUP($L32,ACOUSTIC_SITE_INFO!$C$3:$AI$501,27,FALSE)),"")</f>
        <v>0</v>
      </c>
      <c r="AM32" s="122">
        <f>IFERROR((VLOOKUP($L32,ACOUSTIC_SITE_INFO!$C$3:$AI$501,29,FALSE)),"")</f>
        <v>0</v>
      </c>
      <c r="AN32" s="122">
        <f>IFERROR((VLOOKUP($L32,ACOUSTIC_SITE_INFO!$C$3:$AI$501,30,FALSE)),"")</f>
        <v>0</v>
      </c>
      <c r="AO32" s="122">
        <f>IFERROR((VLOOKUP($L32,ACOUSTIC_SITE_INFO!$C$3:$AI$501,31,FALSE)),"")</f>
        <v>0</v>
      </c>
      <c r="AP32" s="122">
        <f>IFERROR((VLOOKUP($L32,ACOUSTIC_SITE_INFO!$C$3:$AI$501,32,FALSE)),"")</f>
        <v>0</v>
      </c>
      <c r="AQ32" s="122">
        <f>IFERROR((VLOOKUP($L32,ACOUSTIC_SITE_INFO!$C$3:$AI$501,33,FALSE)),"")</f>
        <v>0</v>
      </c>
    </row>
    <row r="33" spans="1:43" x14ac:dyDescent="0.25">
      <c r="A33" s="122" t="str">
        <f t="shared" si="0"/>
        <v>00-0m-0</v>
      </c>
      <c r="B33" s="122" t="str">
        <f t="shared" si="1"/>
        <v/>
      </c>
      <c r="C33" s="122" t="str">
        <f>IF(ACOUSTIC_SURVEY_RESULTS!A32=0, "",ACOUSTIC_SURVEY_RESULTS!A32)</f>
        <v/>
      </c>
      <c r="D33" s="122" t="str">
        <f>IFERROR((VLOOKUP($C33,Drop_down_options!$B$2:$D$21,2,FALSE)),"")</f>
        <v/>
      </c>
      <c r="E33" s="122" t="str">
        <f>IF(ACOUSTIC_SURVEY_RESULTS!B32=0, "",ACOUSTIC_SURVEY_RESULTS!B32)</f>
        <v/>
      </c>
      <c r="F33" s="122" t="str">
        <f>IF(ACOUSTIC_SURVEY_RESULTS!C32=0, "",ACOUSTIC_SURVEY_RESULTS!C32)</f>
        <v/>
      </c>
      <c r="G33" s="122" t="str">
        <f>IF(ACOUSTIC_SURVEY_RESULTS!D32=0, "",ACOUSTIC_SURVEY_RESULTS!D32)</f>
        <v/>
      </c>
      <c r="H33" s="122" t="str">
        <f>IF(ACOUSTIC_SURVEY_RESULTS!E32=0, "",ACOUSTIC_SURVEY_RESULTS!E32)</f>
        <v/>
      </c>
      <c r="I33" s="122" t="str">
        <f>IF(ACOUSTIC_SURVEY_RESULTS!F32=0, "",ACOUSTIC_SURVEY_RESULTS!F32)</f>
        <v/>
      </c>
      <c r="J33" s="122" t="str">
        <f>IF(ACOUSTIC_SURVEY_RESULTS!G32=0, "",ACOUSTIC_SURVEY_RESULTS!G32)</f>
        <v/>
      </c>
      <c r="K33" s="122" t="str">
        <f>IF(ACOUSTIC_SURVEY_RESULTS!H32=0, "",ACOUSTIC_SURVEY_RESULTS!H32)</f>
        <v/>
      </c>
      <c r="L33" s="122" t="str">
        <f>IF(ACOUSTIC_SURVEY_RESULTS!I32=0, "",ACOUSTIC_SURVEY_RESULTS!I32)</f>
        <v/>
      </c>
      <c r="M33" s="122">
        <f>IFERROR((VLOOKUP($L33,ACOUSTIC_SITE_INFO!$C$3:$AI$501,2,FALSE)),"")</f>
        <v>0</v>
      </c>
      <c r="N33" s="122">
        <f>IFERROR((VLOOKUP($L33,ACOUSTIC_SITE_INFO!$C$3:$AI$501,3,FALSE))," ")</f>
        <v>0</v>
      </c>
      <c r="O33" s="122">
        <f>IFERROR((VLOOKUP($L33,ACOUSTIC_SITE_INFO!$C$3:$AI$501,4,FALSE)),"")</f>
        <v>0</v>
      </c>
      <c r="P33" s="122">
        <f>IFERROR((VLOOKUP($L33,ACOUSTIC_SITE_INFO!$C$3:$AI$501,5,FALSE)),"")</f>
        <v>0</v>
      </c>
      <c r="Q33" s="122">
        <f>IFERROR((VLOOKUP($L33,ACOUSTIC_SITE_INFO!$C$3:$AI$501,6,FALSE)),"")</f>
        <v>0</v>
      </c>
      <c r="R33" s="122">
        <f>IFERROR((VLOOKUP($L33,ACOUSTIC_SITE_INFO!$C$3:$AI$501,7,FALSE)),"")</f>
        <v>0</v>
      </c>
      <c r="S33" s="122" t="str">
        <f>IFERROR((VLOOKUP($L33,ACOUSTIC_SITE_INFO!$C$3:$AI$501,8,FALSE)),"")</f>
        <v>//</v>
      </c>
      <c r="T33" s="124">
        <f>IFERROR((VLOOKUP($L33,ACOUSTIC_SITE_INFO!$C$3:$AI$501,9,FALSE)),"")</f>
        <v>0</v>
      </c>
      <c r="U33" s="124">
        <f>IFERROR((VLOOKUP($L33,ACOUSTIC_SITE_INFO!$C$3:$AI$501,10,FALSE)),"")</f>
        <v>0</v>
      </c>
      <c r="V33" s="122">
        <f>IFERROR((VLOOKUP($L33,ACOUSTIC_SITE_INFO!$C$3:$AI$501,11,FALSE)),"")</f>
        <v>0</v>
      </c>
      <c r="W33" s="122">
        <f>IFERROR((VLOOKUP($L33,ACOUSTIC_SITE_INFO!$C$3:$AI$501,12,FALSE)),"")</f>
        <v>0</v>
      </c>
      <c r="X33" s="122">
        <f>IFERROR((VLOOKUP($L33,ACOUSTIC_SITE_INFO!$C$3:$AI$501,13,FALSE)),"")</f>
        <v>0</v>
      </c>
      <c r="Y33" s="122">
        <f>IFERROR((VLOOKUP($L33,ACOUSTIC_SITE_INFO!$C$3:$AI$501,14,FALSE)),"")</f>
        <v>0</v>
      </c>
      <c r="Z33" s="122">
        <f>IFERROR((VLOOKUP($L33,ACOUSTIC_SITE_INFO!$C$3:$AI$501,15,FALSE)),"")</f>
        <v>0</v>
      </c>
      <c r="AA33" s="122">
        <f>IFERROR((VLOOKUP($L33,ACOUSTIC_SITE_INFO!$C$3:$AI$501,16,FALSE)),"")</f>
        <v>0</v>
      </c>
      <c r="AB33" s="122">
        <f>IFERROR((VLOOKUP($L33,ACOUSTIC_SITE_INFO!$C$3:$AI$501,17,FALSE)),"")</f>
        <v>0</v>
      </c>
      <c r="AC33" s="122">
        <f>IFERROR((VLOOKUP($L33,ACOUSTIC_SITE_INFO!$C$3:$AI$501,18,FALSE)),"")</f>
        <v>0</v>
      </c>
      <c r="AD33" s="122">
        <f>IFERROR((VLOOKUP($L33,ACOUSTIC_SITE_INFO!$C$3:$AI$501,20,FALSE)),"")</f>
        <v>0</v>
      </c>
      <c r="AE33" s="122">
        <f>IFERROR((VLOOKUP($L33,ACOUSTIC_SITE_INFO!$C$3:$AI$501,21,FALSE)),"")</f>
        <v>0</v>
      </c>
      <c r="AF33" s="122">
        <f>IFERROR((VLOOKUP($L33,ACOUSTIC_SITE_INFO!$C$3:$AI$501,19,FALSE)),"")</f>
        <v>0</v>
      </c>
      <c r="AG33" s="122">
        <f>IFERROR((VLOOKUP($L33,ACOUSTIC_SITE_INFO!$C$3:$AI$501,22,FALSE)),"")</f>
        <v>0</v>
      </c>
      <c r="AH33" s="122">
        <f>IFERROR((VLOOKUP($L33,ACOUSTIC_SITE_INFO!$C$3:$AI$501,23,FALSE)),"")</f>
        <v>0</v>
      </c>
      <c r="AI33" s="125">
        <f>IFERROR((VLOOKUP($L33,ACOUSTIC_SITE_INFO!$C$3:$AI$501,24,FALSE)),"")</f>
        <v>0</v>
      </c>
      <c r="AJ33" s="125">
        <f>IFERROR((VLOOKUP($L33,ACOUSTIC_SITE_INFO!$C$3:$AI$501,25,FALSE)),"")</f>
        <v>0</v>
      </c>
      <c r="AK33" s="122">
        <f>IFERROR((VLOOKUP($L33,ACOUSTIC_SITE_INFO!$C$3:$AI$501,26,FALSE)),"")</f>
        <v>0</v>
      </c>
      <c r="AL33" s="122">
        <f>IFERROR((VLOOKUP($L33,ACOUSTIC_SITE_INFO!$C$3:$AI$501,27,FALSE)),"")</f>
        <v>0</v>
      </c>
      <c r="AM33" s="122">
        <f>IFERROR((VLOOKUP($L33,ACOUSTIC_SITE_INFO!$C$3:$AI$501,29,FALSE)),"")</f>
        <v>0</v>
      </c>
      <c r="AN33" s="122">
        <f>IFERROR((VLOOKUP($L33,ACOUSTIC_SITE_INFO!$C$3:$AI$501,30,FALSE)),"")</f>
        <v>0</v>
      </c>
      <c r="AO33" s="122">
        <f>IFERROR((VLOOKUP($L33,ACOUSTIC_SITE_INFO!$C$3:$AI$501,31,FALSE)),"")</f>
        <v>0</v>
      </c>
      <c r="AP33" s="122">
        <f>IFERROR((VLOOKUP($L33,ACOUSTIC_SITE_INFO!$C$3:$AI$501,32,FALSE)),"")</f>
        <v>0</v>
      </c>
      <c r="AQ33" s="122">
        <f>IFERROR((VLOOKUP($L33,ACOUSTIC_SITE_INFO!$C$3:$AI$501,33,FALSE)),"")</f>
        <v>0</v>
      </c>
    </row>
    <row r="34" spans="1:43" x14ac:dyDescent="0.25">
      <c r="A34" s="122" t="str">
        <f t="shared" si="0"/>
        <v>00-0m-0</v>
      </c>
      <c r="B34" s="122" t="str">
        <f t="shared" si="1"/>
        <v/>
      </c>
      <c r="C34" s="122" t="str">
        <f>IF(ACOUSTIC_SURVEY_RESULTS!A33=0, "",ACOUSTIC_SURVEY_RESULTS!A33)</f>
        <v/>
      </c>
      <c r="D34" s="122" t="str">
        <f>IFERROR((VLOOKUP($C34,Drop_down_options!$B$2:$D$21,2,FALSE)),"")</f>
        <v/>
      </c>
      <c r="E34" s="122" t="str">
        <f>IF(ACOUSTIC_SURVEY_RESULTS!B33=0, "",ACOUSTIC_SURVEY_RESULTS!B33)</f>
        <v/>
      </c>
      <c r="F34" s="122" t="str">
        <f>IF(ACOUSTIC_SURVEY_RESULTS!C33=0, "",ACOUSTIC_SURVEY_RESULTS!C33)</f>
        <v/>
      </c>
      <c r="G34" s="122" t="str">
        <f>IF(ACOUSTIC_SURVEY_RESULTS!D33=0, "",ACOUSTIC_SURVEY_RESULTS!D33)</f>
        <v/>
      </c>
      <c r="H34" s="122" t="str">
        <f>IF(ACOUSTIC_SURVEY_RESULTS!E33=0, "",ACOUSTIC_SURVEY_RESULTS!E33)</f>
        <v/>
      </c>
      <c r="I34" s="122" t="str">
        <f>IF(ACOUSTIC_SURVEY_RESULTS!F33=0, "",ACOUSTIC_SURVEY_RESULTS!F33)</f>
        <v/>
      </c>
      <c r="J34" s="122" t="str">
        <f>IF(ACOUSTIC_SURVEY_RESULTS!G33=0, "",ACOUSTIC_SURVEY_RESULTS!G33)</f>
        <v/>
      </c>
      <c r="K34" s="122" t="str">
        <f>IF(ACOUSTIC_SURVEY_RESULTS!H33=0, "",ACOUSTIC_SURVEY_RESULTS!H33)</f>
        <v/>
      </c>
      <c r="L34" s="122" t="str">
        <f>IF(ACOUSTIC_SURVEY_RESULTS!I33=0, "",ACOUSTIC_SURVEY_RESULTS!I33)</f>
        <v/>
      </c>
      <c r="M34" s="122">
        <f>IFERROR((VLOOKUP($L34,ACOUSTIC_SITE_INFO!$C$3:$AI$501,2,FALSE)),"")</f>
        <v>0</v>
      </c>
      <c r="N34" s="122">
        <f>IFERROR((VLOOKUP($L34,ACOUSTIC_SITE_INFO!$C$3:$AI$501,3,FALSE))," ")</f>
        <v>0</v>
      </c>
      <c r="O34" s="122">
        <f>IFERROR((VLOOKUP($L34,ACOUSTIC_SITE_INFO!$C$3:$AI$501,4,FALSE)),"")</f>
        <v>0</v>
      </c>
      <c r="P34" s="122">
        <f>IFERROR((VLOOKUP($L34,ACOUSTIC_SITE_INFO!$C$3:$AI$501,5,FALSE)),"")</f>
        <v>0</v>
      </c>
      <c r="Q34" s="122">
        <f>IFERROR((VLOOKUP($L34,ACOUSTIC_SITE_INFO!$C$3:$AI$501,6,FALSE)),"")</f>
        <v>0</v>
      </c>
      <c r="R34" s="122">
        <f>IFERROR((VLOOKUP($L34,ACOUSTIC_SITE_INFO!$C$3:$AI$501,7,FALSE)),"")</f>
        <v>0</v>
      </c>
      <c r="S34" s="122" t="str">
        <f>IFERROR((VLOOKUP($L34,ACOUSTIC_SITE_INFO!$C$3:$AI$501,8,FALSE)),"")</f>
        <v>//</v>
      </c>
      <c r="T34" s="124">
        <f>IFERROR((VLOOKUP($L34,ACOUSTIC_SITE_INFO!$C$3:$AI$501,9,FALSE)),"")</f>
        <v>0</v>
      </c>
      <c r="U34" s="124">
        <f>IFERROR((VLOOKUP($L34,ACOUSTIC_SITE_INFO!$C$3:$AI$501,10,FALSE)),"")</f>
        <v>0</v>
      </c>
      <c r="V34" s="122">
        <f>IFERROR((VLOOKUP($L34,ACOUSTIC_SITE_INFO!$C$3:$AI$501,11,FALSE)),"")</f>
        <v>0</v>
      </c>
      <c r="W34" s="122">
        <f>IFERROR((VLOOKUP($L34,ACOUSTIC_SITE_INFO!$C$3:$AI$501,12,FALSE)),"")</f>
        <v>0</v>
      </c>
      <c r="X34" s="122">
        <f>IFERROR((VLOOKUP($L34,ACOUSTIC_SITE_INFO!$C$3:$AI$501,13,FALSE)),"")</f>
        <v>0</v>
      </c>
      <c r="Y34" s="122">
        <f>IFERROR((VLOOKUP($L34,ACOUSTIC_SITE_INFO!$C$3:$AI$501,14,FALSE)),"")</f>
        <v>0</v>
      </c>
      <c r="Z34" s="122">
        <f>IFERROR((VLOOKUP($L34,ACOUSTIC_SITE_INFO!$C$3:$AI$501,15,FALSE)),"")</f>
        <v>0</v>
      </c>
      <c r="AA34" s="122">
        <f>IFERROR((VLOOKUP($L34,ACOUSTIC_SITE_INFO!$C$3:$AI$501,16,FALSE)),"")</f>
        <v>0</v>
      </c>
      <c r="AB34" s="122">
        <f>IFERROR((VLOOKUP($L34,ACOUSTIC_SITE_INFO!$C$3:$AI$501,17,FALSE)),"")</f>
        <v>0</v>
      </c>
      <c r="AC34" s="122">
        <f>IFERROR((VLOOKUP($L34,ACOUSTIC_SITE_INFO!$C$3:$AI$501,18,FALSE)),"")</f>
        <v>0</v>
      </c>
      <c r="AD34" s="122">
        <f>IFERROR((VLOOKUP($L34,ACOUSTIC_SITE_INFO!$C$3:$AI$501,20,FALSE)),"")</f>
        <v>0</v>
      </c>
      <c r="AE34" s="122">
        <f>IFERROR((VLOOKUP($L34,ACOUSTIC_SITE_INFO!$C$3:$AI$501,21,FALSE)),"")</f>
        <v>0</v>
      </c>
      <c r="AF34" s="122">
        <f>IFERROR((VLOOKUP($L34,ACOUSTIC_SITE_INFO!$C$3:$AI$501,19,FALSE)),"")</f>
        <v>0</v>
      </c>
      <c r="AG34" s="122">
        <f>IFERROR((VLOOKUP($L34,ACOUSTIC_SITE_INFO!$C$3:$AI$501,22,FALSE)),"")</f>
        <v>0</v>
      </c>
      <c r="AH34" s="122">
        <f>IFERROR((VLOOKUP($L34,ACOUSTIC_SITE_INFO!$C$3:$AI$501,23,FALSE)),"")</f>
        <v>0</v>
      </c>
      <c r="AI34" s="125">
        <f>IFERROR((VLOOKUP($L34,ACOUSTIC_SITE_INFO!$C$3:$AI$501,24,FALSE)),"")</f>
        <v>0</v>
      </c>
      <c r="AJ34" s="125">
        <f>IFERROR((VLOOKUP($L34,ACOUSTIC_SITE_INFO!$C$3:$AI$501,25,FALSE)),"")</f>
        <v>0</v>
      </c>
      <c r="AK34" s="122">
        <f>IFERROR((VLOOKUP($L34,ACOUSTIC_SITE_INFO!$C$3:$AI$501,26,FALSE)),"")</f>
        <v>0</v>
      </c>
      <c r="AL34" s="122">
        <f>IFERROR((VLOOKUP($L34,ACOUSTIC_SITE_INFO!$C$3:$AI$501,27,FALSE)),"")</f>
        <v>0</v>
      </c>
      <c r="AM34" s="122">
        <f>IFERROR((VLOOKUP($L34,ACOUSTIC_SITE_INFO!$C$3:$AI$501,29,FALSE)),"")</f>
        <v>0</v>
      </c>
      <c r="AN34" s="122">
        <f>IFERROR((VLOOKUP($L34,ACOUSTIC_SITE_INFO!$C$3:$AI$501,30,FALSE)),"")</f>
        <v>0</v>
      </c>
      <c r="AO34" s="122">
        <f>IFERROR((VLOOKUP($L34,ACOUSTIC_SITE_INFO!$C$3:$AI$501,31,FALSE)),"")</f>
        <v>0</v>
      </c>
      <c r="AP34" s="122">
        <f>IFERROR((VLOOKUP($L34,ACOUSTIC_SITE_INFO!$C$3:$AI$501,32,FALSE)),"")</f>
        <v>0</v>
      </c>
      <c r="AQ34" s="122">
        <f>IFERROR((VLOOKUP($L34,ACOUSTIC_SITE_INFO!$C$3:$AI$501,33,FALSE)),"")</f>
        <v>0</v>
      </c>
    </row>
    <row r="35" spans="1:43" x14ac:dyDescent="0.25">
      <c r="A35" s="122" t="str">
        <f t="shared" si="0"/>
        <v>00-0m-0</v>
      </c>
      <c r="B35" s="122" t="str">
        <f t="shared" si="1"/>
        <v/>
      </c>
      <c r="C35" s="122" t="str">
        <f>IF(ACOUSTIC_SURVEY_RESULTS!A34=0, "",ACOUSTIC_SURVEY_RESULTS!A34)</f>
        <v/>
      </c>
      <c r="D35" s="122" t="str">
        <f>IFERROR((VLOOKUP($C35,Drop_down_options!$B$2:$D$21,2,FALSE)),"")</f>
        <v/>
      </c>
      <c r="E35" s="122" t="str">
        <f>IF(ACOUSTIC_SURVEY_RESULTS!B34=0, "",ACOUSTIC_SURVEY_RESULTS!B34)</f>
        <v/>
      </c>
      <c r="F35" s="122" t="str">
        <f>IF(ACOUSTIC_SURVEY_RESULTS!C34=0, "",ACOUSTIC_SURVEY_RESULTS!C34)</f>
        <v/>
      </c>
      <c r="G35" s="122" t="str">
        <f>IF(ACOUSTIC_SURVEY_RESULTS!D34=0, "",ACOUSTIC_SURVEY_RESULTS!D34)</f>
        <v/>
      </c>
      <c r="H35" s="122" t="str">
        <f>IF(ACOUSTIC_SURVEY_RESULTS!E34=0, "",ACOUSTIC_SURVEY_RESULTS!E34)</f>
        <v/>
      </c>
      <c r="I35" s="122" t="str">
        <f>IF(ACOUSTIC_SURVEY_RESULTS!F34=0, "",ACOUSTIC_SURVEY_RESULTS!F34)</f>
        <v/>
      </c>
      <c r="J35" s="122" t="str">
        <f>IF(ACOUSTIC_SURVEY_RESULTS!G34=0, "",ACOUSTIC_SURVEY_RESULTS!G34)</f>
        <v/>
      </c>
      <c r="K35" s="122" t="str">
        <f>IF(ACOUSTIC_SURVEY_RESULTS!H34=0, "",ACOUSTIC_SURVEY_RESULTS!H34)</f>
        <v/>
      </c>
      <c r="L35" s="122" t="str">
        <f>IF(ACOUSTIC_SURVEY_RESULTS!I34=0, "",ACOUSTIC_SURVEY_RESULTS!I34)</f>
        <v/>
      </c>
      <c r="M35" s="122">
        <f>IFERROR((VLOOKUP($L35,ACOUSTIC_SITE_INFO!$C$3:$AI$501,2,FALSE)),"")</f>
        <v>0</v>
      </c>
      <c r="N35" s="122">
        <f>IFERROR((VLOOKUP($L35,ACOUSTIC_SITE_INFO!$C$3:$AI$501,3,FALSE))," ")</f>
        <v>0</v>
      </c>
      <c r="O35" s="122">
        <f>IFERROR((VLOOKUP($L35,ACOUSTIC_SITE_INFO!$C$3:$AI$501,4,FALSE)),"")</f>
        <v>0</v>
      </c>
      <c r="P35" s="122">
        <f>IFERROR((VLOOKUP($L35,ACOUSTIC_SITE_INFO!$C$3:$AI$501,5,FALSE)),"")</f>
        <v>0</v>
      </c>
      <c r="Q35" s="122">
        <f>IFERROR((VLOOKUP($L35,ACOUSTIC_SITE_INFO!$C$3:$AI$501,6,FALSE)),"")</f>
        <v>0</v>
      </c>
      <c r="R35" s="122">
        <f>IFERROR((VLOOKUP($L35,ACOUSTIC_SITE_INFO!$C$3:$AI$501,7,FALSE)),"")</f>
        <v>0</v>
      </c>
      <c r="S35" s="122" t="str">
        <f>IFERROR((VLOOKUP($L35,ACOUSTIC_SITE_INFO!$C$3:$AI$501,8,FALSE)),"")</f>
        <v>//</v>
      </c>
      <c r="T35" s="124">
        <f>IFERROR((VLOOKUP($L35,ACOUSTIC_SITE_INFO!$C$3:$AI$501,9,FALSE)),"")</f>
        <v>0</v>
      </c>
      <c r="U35" s="124">
        <f>IFERROR((VLOOKUP($L35,ACOUSTIC_SITE_INFO!$C$3:$AI$501,10,FALSE)),"")</f>
        <v>0</v>
      </c>
      <c r="V35" s="122">
        <f>IFERROR((VLOOKUP($L35,ACOUSTIC_SITE_INFO!$C$3:$AI$501,11,FALSE)),"")</f>
        <v>0</v>
      </c>
      <c r="W35" s="122">
        <f>IFERROR((VLOOKUP($L35,ACOUSTIC_SITE_INFO!$C$3:$AI$501,12,FALSE)),"")</f>
        <v>0</v>
      </c>
      <c r="X35" s="122">
        <f>IFERROR((VLOOKUP($L35,ACOUSTIC_SITE_INFO!$C$3:$AI$501,13,FALSE)),"")</f>
        <v>0</v>
      </c>
      <c r="Y35" s="122">
        <f>IFERROR((VLOOKUP($L35,ACOUSTIC_SITE_INFO!$C$3:$AI$501,14,FALSE)),"")</f>
        <v>0</v>
      </c>
      <c r="Z35" s="122">
        <f>IFERROR((VLOOKUP($L35,ACOUSTIC_SITE_INFO!$C$3:$AI$501,15,FALSE)),"")</f>
        <v>0</v>
      </c>
      <c r="AA35" s="122">
        <f>IFERROR((VLOOKUP($L35,ACOUSTIC_SITE_INFO!$C$3:$AI$501,16,FALSE)),"")</f>
        <v>0</v>
      </c>
      <c r="AB35" s="122">
        <f>IFERROR((VLOOKUP($L35,ACOUSTIC_SITE_INFO!$C$3:$AI$501,17,FALSE)),"")</f>
        <v>0</v>
      </c>
      <c r="AC35" s="122">
        <f>IFERROR((VLOOKUP($L35,ACOUSTIC_SITE_INFO!$C$3:$AI$501,18,FALSE)),"")</f>
        <v>0</v>
      </c>
      <c r="AD35" s="122">
        <f>IFERROR((VLOOKUP($L35,ACOUSTIC_SITE_INFO!$C$3:$AI$501,20,FALSE)),"")</f>
        <v>0</v>
      </c>
      <c r="AE35" s="122">
        <f>IFERROR((VLOOKUP($L35,ACOUSTIC_SITE_INFO!$C$3:$AI$501,21,FALSE)),"")</f>
        <v>0</v>
      </c>
      <c r="AF35" s="122">
        <f>IFERROR((VLOOKUP($L35,ACOUSTIC_SITE_INFO!$C$3:$AI$501,19,FALSE)),"")</f>
        <v>0</v>
      </c>
      <c r="AG35" s="122">
        <f>IFERROR((VLOOKUP($L35,ACOUSTIC_SITE_INFO!$C$3:$AI$501,22,FALSE)),"")</f>
        <v>0</v>
      </c>
      <c r="AH35" s="122">
        <f>IFERROR((VLOOKUP($L35,ACOUSTIC_SITE_INFO!$C$3:$AI$501,23,FALSE)),"")</f>
        <v>0</v>
      </c>
      <c r="AI35" s="125">
        <f>IFERROR((VLOOKUP($L35,ACOUSTIC_SITE_INFO!$C$3:$AI$501,24,FALSE)),"")</f>
        <v>0</v>
      </c>
      <c r="AJ35" s="125">
        <f>IFERROR((VLOOKUP($L35,ACOUSTIC_SITE_INFO!$C$3:$AI$501,25,FALSE)),"")</f>
        <v>0</v>
      </c>
      <c r="AK35" s="122">
        <f>IFERROR((VLOOKUP($L35,ACOUSTIC_SITE_INFO!$C$3:$AI$501,26,FALSE)),"")</f>
        <v>0</v>
      </c>
      <c r="AL35" s="122">
        <f>IFERROR((VLOOKUP($L35,ACOUSTIC_SITE_INFO!$C$3:$AI$501,27,FALSE)),"")</f>
        <v>0</v>
      </c>
      <c r="AM35" s="122">
        <f>IFERROR((VLOOKUP($L35,ACOUSTIC_SITE_INFO!$C$3:$AI$501,29,FALSE)),"")</f>
        <v>0</v>
      </c>
      <c r="AN35" s="122">
        <f>IFERROR((VLOOKUP($L35,ACOUSTIC_SITE_INFO!$C$3:$AI$501,30,FALSE)),"")</f>
        <v>0</v>
      </c>
      <c r="AO35" s="122">
        <f>IFERROR((VLOOKUP($L35,ACOUSTIC_SITE_INFO!$C$3:$AI$501,31,FALSE)),"")</f>
        <v>0</v>
      </c>
      <c r="AP35" s="122">
        <f>IFERROR((VLOOKUP($L35,ACOUSTIC_SITE_INFO!$C$3:$AI$501,32,FALSE)),"")</f>
        <v>0</v>
      </c>
      <c r="AQ35" s="122">
        <f>IFERROR((VLOOKUP($L35,ACOUSTIC_SITE_INFO!$C$3:$AI$501,33,FALSE)),"")</f>
        <v>0</v>
      </c>
    </row>
    <row r="36" spans="1:43" x14ac:dyDescent="0.25">
      <c r="A36" s="122" t="str">
        <f t="shared" si="0"/>
        <v>00-0m-0</v>
      </c>
      <c r="B36" s="122" t="str">
        <f t="shared" si="1"/>
        <v/>
      </c>
      <c r="C36" s="122" t="str">
        <f>IF(ACOUSTIC_SURVEY_RESULTS!A35=0, "",ACOUSTIC_SURVEY_RESULTS!A35)</f>
        <v/>
      </c>
      <c r="D36" s="122" t="str">
        <f>IFERROR((VLOOKUP($C36,Drop_down_options!$B$2:$D$21,2,FALSE)),"")</f>
        <v/>
      </c>
      <c r="E36" s="122" t="str">
        <f>IF(ACOUSTIC_SURVEY_RESULTS!B35=0, "",ACOUSTIC_SURVEY_RESULTS!B35)</f>
        <v/>
      </c>
      <c r="F36" s="122" t="str">
        <f>IF(ACOUSTIC_SURVEY_RESULTS!C35=0, "",ACOUSTIC_SURVEY_RESULTS!C35)</f>
        <v/>
      </c>
      <c r="G36" s="122" t="str">
        <f>IF(ACOUSTIC_SURVEY_RESULTS!D35=0, "",ACOUSTIC_SURVEY_RESULTS!D35)</f>
        <v/>
      </c>
      <c r="H36" s="122" t="str">
        <f>IF(ACOUSTIC_SURVEY_RESULTS!E35=0, "",ACOUSTIC_SURVEY_RESULTS!E35)</f>
        <v/>
      </c>
      <c r="I36" s="122" t="str">
        <f>IF(ACOUSTIC_SURVEY_RESULTS!F35=0, "",ACOUSTIC_SURVEY_RESULTS!F35)</f>
        <v/>
      </c>
      <c r="J36" s="122" t="str">
        <f>IF(ACOUSTIC_SURVEY_RESULTS!G35=0, "",ACOUSTIC_SURVEY_RESULTS!G35)</f>
        <v/>
      </c>
      <c r="K36" s="122" t="str">
        <f>IF(ACOUSTIC_SURVEY_RESULTS!H35=0, "",ACOUSTIC_SURVEY_RESULTS!H35)</f>
        <v/>
      </c>
      <c r="L36" s="122" t="str">
        <f>IF(ACOUSTIC_SURVEY_RESULTS!I35=0, "",ACOUSTIC_SURVEY_RESULTS!I35)</f>
        <v/>
      </c>
      <c r="M36" s="122">
        <f>IFERROR((VLOOKUP($L36,ACOUSTIC_SITE_INFO!$C$3:$AI$501,2,FALSE)),"")</f>
        <v>0</v>
      </c>
      <c r="N36" s="122">
        <f>IFERROR((VLOOKUP($L36,ACOUSTIC_SITE_INFO!$C$3:$AI$501,3,FALSE))," ")</f>
        <v>0</v>
      </c>
      <c r="O36" s="122">
        <f>IFERROR((VLOOKUP($L36,ACOUSTIC_SITE_INFO!$C$3:$AI$501,4,FALSE)),"")</f>
        <v>0</v>
      </c>
      <c r="P36" s="122">
        <f>IFERROR((VLOOKUP($L36,ACOUSTIC_SITE_INFO!$C$3:$AI$501,5,FALSE)),"")</f>
        <v>0</v>
      </c>
      <c r="Q36" s="122">
        <f>IFERROR((VLOOKUP($L36,ACOUSTIC_SITE_INFO!$C$3:$AI$501,6,FALSE)),"")</f>
        <v>0</v>
      </c>
      <c r="R36" s="122">
        <f>IFERROR((VLOOKUP($L36,ACOUSTIC_SITE_INFO!$C$3:$AI$501,7,FALSE)),"")</f>
        <v>0</v>
      </c>
      <c r="S36" s="122" t="str">
        <f>IFERROR((VLOOKUP($L36,ACOUSTIC_SITE_INFO!$C$3:$AI$501,8,FALSE)),"")</f>
        <v>//</v>
      </c>
      <c r="T36" s="124">
        <f>IFERROR((VLOOKUP($L36,ACOUSTIC_SITE_INFO!$C$3:$AI$501,9,FALSE)),"")</f>
        <v>0</v>
      </c>
      <c r="U36" s="124">
        <f>IFERROR((VLOOKUP($L36,ACOUSTIC_SITE_INFO!$C$3:$AI$501,10,FALSE)),"")</f>
        <v>0</v>
      </c>
      <c r="V36" s="122">
        <f>IFERROR((VLOOKUP($L36,ACOUSTIC_SITE_INFO!$C$3:$AI$501,11,FALSE)),"")</f>
        <v>0</v>
      </c>
      <c r="W36" s="122">
        <f>IFERROR((VLOOKUP($L36,ACOUSTIC_SITE_INFO!$C$3:$AI$501,12,FALSE)),"")</f>
        <v>0</v>
      </c>
      <c r="X36" s="122">
        <f>IFERROR((VLOOKUP($L36,ACOUSTIC_SITE_INFO!$C$3:$AI$501,13,FALSE)),"")</f>
        <v>0</v>
      </c>
      <c r="Y36" s="122">
        <f>IFERROR((VLOOKUP($L36,ACOUSTIC_SITE_INFO!$C$3:$AI$501,14,FALSE)),"")</f>
        <v>0</v>
      </c>
      <c r="Z36" s="122">
        <f>IFERROR((VLOOKUP($L36,ACOUSTIC_SITE_INFO!$C$3:$AI$501,15,FALSE)),"")</f>
        <v>0</v>
      </c>
      <c r="AA36" s="122">
        <f>IFERROR((VLOOKUP($L36,ACOUSTIC_SITE_INFO!$C$3:$AI$501,16,FALSE)),"")</f>
        <v>0</v>
      </c>
      <c r="AB36" s="122">
        <f>IFERROR((VLOOKUP($L36,ACOUSTIC_SITE_INFO!$C$3:$AI$501,17,FALSE)),"")</f>
        <v>0</v>
      </c>
      <c r="AC36" s="122">
        <f>IFERROR((VLOOKUP($L36,ACOUSTIC_SITE_INFO!$C$3:$AI$501,18,FALSE)),"")</f>
        <v>0</v>
      </c>
      <c r="AD36" s="122">
        <f>IFERROR((VLOOKUP($L36,ACOUSTIC_SITE_INFO!$C$3:$AI$501,20,FALSE)),"")</f>
        <v>0</v>
      </c>
      <c r="AE36" s="122">
        <f>IFERROR((VLOOKUP($L36,ACOUSTIC_SITE_INFO!$C$3:$AI$501,21,FALSE)),"")</f>
        <v>0</v>
      </c>
      <c r="AF36" s="122">
        <f>IFERROR((VLOOKUP($L36,ACOUSTIC_SITE_INFO!$C$3:$AI$501,19,FALSE)),"")</f>
        <v>0</v>
      </c>
      <c r="AG36" s="122">
        <f>IFERROR((VLOOKUP($L36,ACOUSTIC_SITE_INFO!$C$3:$AI$501,22,FALSE)),"")</f>
        <v>0</v>
      </c>
      <c r="AH36" s="122">
        <f>IFERROR((VLOOKUP($L36,ACOUSTIC_SITE_INFO!$C$3:$AI$501,23,FALSE)),"")</f>
        <v>0</v>
      </c>
      <c r="AI36" s="125">
        <f>IFERROR((VLOOKUP($L36,ACOUSTIC_SITE_INFO!$C$3:$AI$501,24,FALSE)),"")</f>
        <v>0</v>
      </c>
      <c r="AJ36" s="125">
        <f>IFERROR((VLOOKUP($L36,ACOUSTIC_SITE_INFO!$C$3:$AI$501,25,FALSE)),"")</f>
        <v>0</v>
      </c>
      <c r="AK36" s="122">
        <f>IFERROR((VLOOKUP($L36,ACOUSTIC_SITE_INFO!$C$3:$AI$501,26,FALSE)),"")</f>
        <v>0</v>
      </c>
      <c r="AL36" s="122">
        <f>IFERROR((VLOOKUP($L36,ACOUSTIC_SITE_INFO!$C$3:$AI$501,27,FALSE)),"")</f>
        <v>0</v>
      </c>
      <c r="AM36" s="122">
        <f>IFERROR((VLOOKUP($L36,ACOUSTIC_SITE_INFO!$C$3:$AI$501,29,FALSE)),"")</f>
        <v>0</v>
      </c>
      <c r="AN36" s="122">
        <f>IFERROR((VLOOKUP($L36,ACOUSTIC_SITE_INFO!$C$3:$AI$501,30,FALSE)),"")</f>
        <v>0</v>
      </c>
      <c r="AO36" s="122">
        <f>IFERROR((VLOOKUP($L36,ACOUSTIC_SITE_INFO!$C$3:$AI$501,31,FALSE)),"")</f>
        <v>0</v>
      </c>
      <c r="AP36" s="122">
        <f>IFERROR((VLOOKUP($L36,ACOUSTIC_SITE_INFO!$C$3:$AI$501,32,FALSE)),"")</f>
        <v>0</v>
      </c>
      <c r="AQ36" s="122">
        <f>IFERROR((VLOOKUP($L36,ACOUSTIC_SITE_INFO!$C$3:$AI$501,33,FALSE)),"")</f>
        <v>0</v>
      </c>
    </row>
    <row r="37" spans="1:43" x14ac:dyDescent="0.25">
      <c r="A37" s="122" t="str">
        <f t="shared" si="0"/>
        <v>00-0m-0</v>
      </c>
      <c r="B37" s="122" t="str">
        <f t="shared" si="1"/>
        <v/>
      </c>
      <c r="C37" s="122" t="str">
        <f>IF(ACOUSTIC_SURVEY_RESULTS!A36=0, "",ACOUSTIC_SURVEY_RESULTS!A36)</f>
        <v/>
      </c>
      <c r="D37" s="122" t="str">
        <f>IFERROR((VLOOKUP($C37,Drop_down_options!$B$2:$D$21,2,FALSE)),"")</f>
        <v/>
      </c>
      <c r="E37" s="122" t="str">
        <f>IF(ACOUSTIC_SURVEY_RESULTS!B36=0, "",ACOUSTIC_SURVEY_RESULTS!B36)</f>
        <v/>
      </c>
      <c r="F37" s="122" t="str">
        <f>IF(ACOUSTIC_SURVEY_RESULTS!C36=0, "",ACOUSTIC_SURVEY_RESULTS!C36)</f>
        <v/>
      </c>
      <c r="G37" s="122" t="str">
        <f>IF(ACOUSTIC_SURVEY_RESULTS!D36=0, "",ACOUSTIC_SURVEY_RESULTS!D36)</f>
        <v/>
      </c>
      <c r="H37" s="122" t="str">
        <f>IF(ACOUSTIC_SURVEY_RESULTS!E36=0, "",ACOUSTIC_SURVEY_RESULTS!E36)</f>
        <v/>
      </c>
      <c r="I37" s="122" t="str">
        <f>IF(ACOUSTIC_SURVEY_RESULTS!F36=0, "",ACOUSTIC_SURVEY_RESULTS!F36)</f>
        <v/>
      </c>
      <c r="J37" s="122" t="str">
        <f>IF(ACOUSTIC_SURVEY_RESULTS!G36=0, "",ACOUSTIC_SURVEY_RESULTS!G36)</f>
        <v/>
      </c>
      <c r="K37" s="122" t="str">
        <f>IF(ACOUSTIC_SURVEY_RESULTS!H36=0, "",ACOUSTIC_SURVEY_RESULTS!H36)</f>
        <v/>
      </c>
      <c r="L37" s="122" t="str">
        <f>IF(ACOUSTIC_SURVEY_RESULTS!I36=0, "",ACOUSTIC_SURVEY_RESULTS!I36)</f>
        <v/>
      </c>
      <c r="M37" s="122">
        <f>IFERROR((VLOOKUP($L37,ACOUSTIC_SITE_INFO!$C$3:$AI$501,2,FALSE)),"")</f>
        <v>0</v>
      </c>
      <c r="N37" s="122">
        <f>IFERROR((VLOOKUP($L37,ACOUSTIC_SITE_INFO!$C$3:$AI$501,3,FALSE))," ")</f>
        <v>0</v>
      </c>
      <c r="O37" s="122">
        <f>IFERROR((VLOOKUP($L37,ACOUSTIC_SITE_INFO!$C$3:$AI$501,4,FALSE)),"")</f>
        <v>0</v>
      </c>
      <c r="P37" s="122">
        <f>IFERROR((VLOOKUP($L37,ACOUSTIC_SITE_INFO!$C$3:$AI$501,5,FALSE)),"")</f>
        <v>0</v>
      </c>
      <c r="Q37" s="122">
        <f>IFERROR((VLOOKUP($L37,ACOUSTIC_SITE_INFO!$C$3:$AI$501,6,FALSE)),"")</f>
        <v>0</v>
      </c>
      <c r="R37" s="122">
        <f>IFERROR((VLOOKUP($L37,ACOUSTIC_SITE_INFO!$C$3:$AI$501,7,FALSE)),"")</f>
        <v>0</v>
      </c>
      <c r="S37" s="122" t="str">
        <f>IFERROR((VLOOKUP($L37,ACOUSTIC_SITE_INFO!$C$3:$AI$501,8,FALSE)),"")</f>
        <v>//</v>
      </c>
      <c r="T37" s="124">
        <f>IFERROR((VLOOKUP($L37,ACOUSTIC_SITE_INFO!$C$3:$AI$501,9,FALSE)),"")</f>
        <v>0</v>
      </c>
      <c r="U37" s="124">
        <f>IFERROR((VLOOKUP($L37,ACOUSTIC_SITE_INFO!$C$3:$AI$501,10,FALSE)),"")</f>
        <v>0</v>
      </c>
      <c r="V37" s="122">
        <f>IFERROR((VLOOKUP($L37,ACOUSTIC_SITE_INFO!$C$3:$AI$501,11,FALSE)),"")</f>
        <v>0</v>
      </c>
      <c r="W37" s="122">
        <f>IFERROR((VLOOKUP($L37,ACOUSTIC_SITE_INFO!$C$3:$AI$501,12,FALSE)),"")</f>
        <v>0</v>
      </c>
      <c r="X37" s="122">
        <f>IFERROR((VLOOKUP($L37,ACOUSTIC_SITE_INFO!$C$3:$AI$501,13,FALSE)),"")</f>
        <v>0</v>
      </c>
      <c r="Y37" s="122">
        <f>IFERROR((VLOOKUP($L37,ACOUSTIC_SITE_INFO!$C$3:$AI$501,14,FALSE)),"")</f>
        <v>0</v>
      </c>
      <c r="Z37" s="122">
        <f>IFERROR((VLOOKUP($L37,ACOUSTIC_SITE_INFO!$C$3:$AI$501,15,FALSE)),"")</f>
        <v>0</v>
      </c>
      <c r="AA37" s="122">
        <f>IFERROR((VLOOKUP($L37,ACOUSTIC_SITE_INFO!$C$3:$AI$501,16,FALSE)),"")</f>
        <v>0</v>
      </c>
      <c r="AB37" s="122">
        <f>IFERROR((VLOOKUP($L37,ACOUSTIC_SITE_INFO!$C$3:$AI$501,17,FALSE)),"")</f>
        <v>0</v>
      </c>
      <c r="AC37" s="122">
        <f>IFERROR((VLOOKUP($L37,ACOUSTIC_SITE_INFO!$C$3:$AI$501,18,FALSE)),"")</f>
        <v>0</v>
      </c>
      <c r="AD37" s="122">
        <f>IFERROR((VLOOKUP($L37,ACOUSTIC_SITE_INFO!$C$3:$AI$501,20,FALSE)),"")</f>
        <v>0</v>
      </c>
      <c r="AE37" s="122">
        <f>IFERROR((VLOOKUP($L37,ACOUSTIC_SITE_INFO!$C$3:$AI$501,21,FALSE)),"")</f>
        <v>0</v>
      </c>
      <c r="AF37" s="122">
        <f>IFERROR((VLOOKUP($L37,ACOUSTIC_SITE_INFO!$C$3:$AI$501,19,FALSE)),"")</f>
        <v>0</v>
      </c>
      <c r="AG37" s="122">
        <f>IFERROR((VLOOKUP($L37,ACOUSTIC_SITE_INFO!$C$3:$AI$501,22,FALSE)),"")</f>
        <v>0</v>
      </c>
      <c r="AH37" s="122">
        <f>IFERROR((VLOOKUP($L37,ACOUSTIC_SITE_INFO!$C$3:$AI$501,23,FALSE)),"")</f>
        <v>0</v>
      </c>
      <c r="AI37" s="125">
        <f>IFERROR((VLOOKUP($L37,ACOUSTIC_SITE_INFO!$C$3:$AI$501,24,FALSE)),"")</f>
        <v>0</v>
      </c>
      <c r="AJ37" s="125">
        <f>IFERROR((VLOOKUP($L37,ACOUSTIC_SITE_INFO!$C$3:$AI$501,25,FALSE)),"")</f>
        <v>0</v>
      </c>
      <c r="AK37" s="122">
        <f>IFERROR((VLOOKUP($L37,ACOUSTIC_SITE_INFO!$C$3:$AI$501,26,FALSE)),"")</f>
        <v>0</v>
      </c>
      <c r="AL37" s="122">
        <f>IFERROR((VLOOKUP($L37,ACOUSTIC_SITE_INFO!$C$3:$AI$501,27,FALSE)),"")</f>
        <v>0</v>
      </c>
      <c r="AM37" s="122">
        <f>IFERROR((VLOOKUP($L37,ACOUSTIC_SITE_INFO!$C$3:$AI$501,29,FALSE)),"")</f>
        <v>0</v>
      </c>
      <c r="AN37" s="122">
        <f>IFERROR((VLOOKUP($L37,ACOUSTIC_SITE_INFO!$C$3:$AI$501,30,FALSE)),"")</f>
        <v>0</v>
      </c>
      <c r="AO37" s="122">
        <f>IFERROR((VLOOKUP($L37,ACOUSTIC_SITE_INFO!$C$3:$AI$501,31,FALSE)),"")</f>
        <v>0</v>
      </c>
      <c r="AP37" s="122">
        <f>IFERROR((VLOOKUP($L37,ACOUSTIC_SITE_INFO!$C$3:$AI$501,32,FALSE)),"")</f>
        <v>0</v>
      </c>
      <c r="AQ37" s="122">
        <f>IFERROR((VLOOKUP($L37,ACOUSTIC_SITE_INFO!$C$3:$AI$501,33,FALSE)),"")</f>
        <v>0</v>
      </c>
    </row>
    <row r="38" spans="1:43" x14ac:dyDescent="0.25">
      <c r="A38" s="122" t="str">
        <f t="shared" si="0"/>
        <v>00-0m-0</v>
      </c>
      <c r="B38" s="122" t="str">
        <f t="shared" si="1"/>
        <v/>
      </c>
      <c r="C38" s="122" t="str">
        <f>IF(ACOUSTIC_SURVEY_RESULTS!A37=0, "",ACOUSTIC_SURVEY_RESULTS!A37)</f>
        <v/>
      </c>
      <c r="D38" s="122" t="str">
        <f>IFERROR((VLOOKUP($C38,Drop_down_options!$B$2:$D$21,2,FALSE)),"")</f>
        <v/>
      </c>
      <c r="E38" s="122" t="str">
        <f>IF(ACOUSTIC_SURVEY_RESULTS!B37=0, "",ACOUSTIC_SURVEY_RESULTS!B37)</f>
        <v/>
      </c>
      <c r="F38" s="122" t="str">
        <f>IF(ACOUSTIC_SURVEY_RESULTS!C37=0, "",ACOUSTIC_SURVEY_RESULTS!C37)</f>
        <v/>
      </c>
      <c r="G38" s="122" t="str">
        <f>IF(ACOUSTIC_SURVEY_RESULTS!D37=0, "",ACOUSTIC_SURVEY_RESULTS!D37)</f>
        <v/>
      </c>
      <c r="H38" s="122" t="str">
        <f>IF(ACOUSTIC_SURVEY_RESULTS!E37=0, "",ACOUSTIC_SURVEY_RESULTS!E37)</f>
        <v/>
      </c>
      <c r="I38" s="122" t="str">
        <f>IF(ACOUSTIC_SURVEY_RESULTS!F37=0, "",ACOUSTIC_SURVEY_RESULTS!F37)</f>
        <v/>
      </c>
      <c r="J38" s="122" t="str">
        <f>IF(ACOUSTIC_SURVEY_RESULTS!G37=0, "",ACOUSTIC_SURVEY_RESULTS!G37)</f>
        <v/>
      </c>
      <c r="K38" s="122" t="str">
        <f>IF(ACOUSTIC_SURVEY_RESULTS!H37=0, "",ACOUSTIC_SURVEY_RESULTS!H37)</f>
        <v/>
      </c>
      <c r="L38" s="122" t="str">
        <f>IF(ACOUSTIC_SURVEY_RESULTS!I37=0, "",ACOUSTIC_SURVEY_RESULTS!I37)</f>
        <v/>
      </c>
      <c r="M38" s="122">
        <f>IFERROR((VLOOKUP($L38,ACOUSTIC_SITE_INFO!$C$3:$AI$501,2,FALSE)),"")</f>
        <v>0</v>
      </c>
      <c r="N38" s="122">
        <f>IFERROR((VLOOKUP($L38,ACOUSTIC_SITE_INFO!$C$3:$AI$501,3,FALSE))," ")</f>
        <v>0</v>
      </c>
      <c r="O38" s="122">
        <f>IFERROR((VLOOKUP($L38,ACOUSTIC_SITE_INFO!$C$3:$AI$501,4,FALSE)),"")</f>
        <v>0</v>
      </c>
      <c r="P38" s="122">
        <f>IFERROR((VLOOKUP($L38,ACOUSTIC_SITE_INFO!$C$3:$AI$501,5,FALSE)),"")</f>
        <v>0</v>
      </c>
      <c r="Q38" s="122">
        <f>IFERROR((VLOOKUP($L38,ACOUSTIC_SITE_INFO!$C$3:$AI$501,6,FALSE)),"")</f>
        <v>0</v>
      </c>
      <c r="R38" s="122">
        <f>IFERROR((VLOOKUP($L38,ACOUSTIC_SITE_INFO!$C$3:$AI$501,7,FALSE)),"")</f>
        <v>0</v>
      </c>
      <c r="S38" s="122" t="str">
        <f>IFERROR((VLOOKUP($L38,ACOUSTIC_SITE_INFO!$C$3:$AI$501,8,FALSE)),"")</f>
        <v>//</v>
      </c>
      <c r="T38" s="124">
        <f>IFERROR((VLOOKUP($L38,ACOUSTIC_SITE_INFO!$C$3:$AI$501,9,FALSE)),"")</f>
        <v>0</v>
      </c>
      <c r="U38" s="124">
        <f>IFERROR((VLOOKUP($L38,ACOUSTIC_SITE_INFO!$C$3:$AI$501,10,FALSE)),"")</f>
        <v>0</v>
      </c>
      <c r="V38" s="122">
        <f>IFERROR((VLOOKUP($L38,ACOUSTIC_SITE_INFO!$C$3:$AI$501,11,FALSE)),"")</f>
        <v>0</v>
      </c>
      <c r="W38" s="122">
        <f>IFERROR((VLOOKUP($L38,ACOUSTIC_SITE_INFO!$C$3:$AI$501,12,FALSE)),"")</f>
        <v>0</v>
      </c>
      <c r="X38" s="122">
        <f>IFERROR((VLOOKUP($L38,ACOUSTIC_SITE_INFO!$C$3:$AI$501,13,FALSE)),"")</f>
        <v>0</v>
      </c>
      <c r="Y38" s="122">
        <f>IFERROR((VLOOKUP($L38,ACOUSTIC_SITE_INFO!$C$3:$AI$501,14,FALSE)),"")</f>
        <v>0</v>
      </c>
      <c r="Z38" s="122">
        <f>IFERROR((VLOOKUP($L38,ACOUSTIC_SITE_INFO!$C$3:$AI$501,15,FALSE)),"")</f>
        <v>0</v>
      </c>
      <c r="AA38" s="122">
        <f>IFERROR((VLOOKUP($L38,ACOUSTIC_SITE_INFO!$C$3:$AI$501,16,FALSE)),"")</f>
        <v>0</v>
      </c>
      <c r="AB38" s="122">
        <f>IFERROR((VLOOKUP($L38,ACOUSTIC_SITE_INFO!$C$3:$AI$501,17,FALSE)),"")</f>
        <v>0</v>
      </c>
      <c r="AC38" s="122">
        <f>IFERROR((VLOOKUP($L38,ACOUSTIC_SITE_INFO!$C$3:$AI$501,18,FALSE)),"")</f>
        <v>0</v>
      </c>
      <c r="AD38" s="122">
        <f>IFERROR((VLOOKUP($L38,ACOUSTIC_SITE_INFO!$C$3:$AI$501,20,FALSE)),"")</f>
        <v>0</v>
      </c>
      <c r="AE38" s="122">
        <f>IFERROR((VLOOKUP($L38,ACOUSTIC_SITE_INFO!$C$3:$AI$501,21,FALSE)),"")</f>
        <v>0</v>
      </c>
      <c r="AF38" s="122">
        <f>IFERROR((VLOOKUP($L38,ACOUSTIC_SITE_INFO!$C$3:$AI$501,19,FALSE)),"")</f>
        <v>0</v>
      </c>
      <c r="AG38" s="122">
        <f>IFERROR((VLOOKUP($L38,ACOUSTIC_SITE_INFO!$C$3:$AI$501,22,FALSE)),"")</f>
        <v>0</v>
      </c>
      <c r="AH38" s="122">
        <f>IFERROR((VLOOKUP($L38,ACOUSTIC_SITE_INFO!$C$3:$AI$501,23,FALSE)),"")</f>
        <v>0</v>
      </c>
      <c r="AI38" s="125">
        <f>IFERROR((VLOOKUP($L38,ACOUSTIC_SITE_INFO!$C$3:$AI$501,24,FALSE)),"")</f>
        <v>0</v>
      </c>
      <c r="AJ38" s="125">
        <f>IFERROR((VLOOKUP($L38,ACOUSTIC_SITE_INFO!$C$3:$AI$501,25,FALSE)),"")</f>
        <v>0</v>
      </c>
      <c r="AK38" s="122">
        <f>IFERROR((VLOOKUP($L38,ACOUSTIC_SITE_INFO!$C$3:$AI$501,26,FALSE)),"")</f>
        <v>0</v>
      </c>
      <c r="AL38" s="122">
        <f>IFERROR((VLOOKUP($L38,ACOUSTIC_SITE_INFO!$C$3:$AI$501,27,FALSE)),"")</f>
        <v>0</v>
      </c>
      <c r="AM38" s="122">
        <f>IFERROR((VLOOKUP($L38,ACOUSTIC_SITE_INFO!$C$3:$AI$501,29,FALSE)),"")</f>
        <v>0</v>
      </c>
      <c r="AN38" s="122">
        <f>IFERROR((VLOOKUP($L38,ACOUSTIC_SITE_INFO!$C$3:$AI$501,30,FALSE)),"")</f>
        <v>0</v>
      </c>
      <c r="AO38" s="122">
        <f>IFERROR((VLOOKUP($L38,ACOUSTIC_SITE_INFO!$C$3:$AI$501,31,FALSE)),"")</f>
        <v>0</v>
      </c>
      <c r="AP38" s="122">
        <f>IFERROR((VLOOKUP($L38,ACOUSTIC_SITE_INFO!$C$3:$AI$501,32,FALSE)),"")</f>
        <v>0</v>
      </c>
      <c r="AQ38" s="122">
        <f>IFERROR((VLOOKUP($L38,ACOUSTIC_SITE_INFO!$C$3:$AI$501,33,FALSE)),"")</f>
        <v>0</v>
      </c>
    </row>
    <row r="39" spans="1:43" x14ac:dyDescent="0.25">
      <c r="A39" s="122" t="str">
        <f t="shared" si="0"/>
        <v>00-0m-0</v>
      </c>
      <c r="B39" s="122" t="str">
        <f t="shared" si="1"/>
        <v/>
      </c>
      <c r="C39" s="122" t="str">
        <f>IF(ACOUSTIC_SURVEY_RESULTS!A38=0, "",ACOUSTIC_SURVEY_RESULTS!A38)</f>
        <v/>
      </c>
      <c r="D39" s="122" t="str">
        <f>IFERROR((VLOOKUP($C39,Drop_down_options!$B$2:$D$21,2,FALSE)),"")</f>
        <v/>
      </c>
      <c r="E39" s="122" t="str">
        <f>IF(ACOUSTIC_SURVEY_RESULTS!B38=0, "",ACOUSTIC_SURVEY_RESULTS!B38)</f>
        <v/>
      </c>
      <c r="F39" s="122" t="str">
        <f>IF(ACOUSTIC_SURVEY_RESULTS!C38=0, "",ACOUSTIC_SURVEY_RESULTS!C38)</f>
        <v/>
      </c>
      <c r="G39" s="122" t="str">
        <f>IF(ACOUSTIC_SURVEY_RESULTS!D38=0, "",ACOUSTIC_SURVEY_RESULTS!D38)</f>
        <v/>
      </c>
      <c r="H39" s="122" t="str">
        <f>IF(ACOUSTIC_SURVEY_RESULTS!E38=0, "",ACOUSTIC_SURVEY_RESULTS!E38)</f>
        <v/>
      </c>
      <c r="I39" s="122" t="str">
        <f>IF(ACOUSTIC_SURVEY_RESULTS!F38=0, "",ACOUSTIC_SURVEY_RESULTS!F38)</f>
        <v/>
      </c>
      <c r="J39" s="122" t="str">
        <f>IF(ACOUSTIC_SURVEY_RESULTS!G38=0, "",ACOUSTIC_SURVEY_RESULTS!G38)</f>
        <v/>
      </c>
      <c r="K39" s="122" t="str">
        <f>IF(ACOUSTIC_SURVEY_RESULTS!H38=0, "",ACOUSTIC_SURVEY_RESULTS!H38)</f>
        <v/>
      </c>
      <c r="L39" s="122" t="str">
        <f>IF(ACOUSTIC_SURVEY_RESULTS!I38=0, "",ACOUSTIC_SURVEY_RESULTS!I38)</f>
        <v/>
      </c>
      <c r="M39" s="122">
        <f>IFERROR((VLOOKUP($L39,ACOUSTIC_SITE_INFO!$C$3:$AI$501,2,FALSE)),"")</f>
        <v>0</v>
      </c>
      <c r="N39" s="122">
        <f>IFERROR((VLOOKUP($L39,ACOUSTIC_SITE_INFO!$C$3:$AI$501,3,FALSE))," ")</f>
        <v>0</v>
      </c>
      <c r="O39" s="122">
        <f>IFERROR((VLOOKUP($L39,ACOUSTIC_SITE_INFO!$C$3:$AI$501,4,FALSE)),"")</f>
        <v>0</v>
      </c>
      <c r="P39" s="122">
        <f>IFERROR((VLOOKUP($L39,ACOUSTIC_SITE_INFO!$C$3:$AI$501,5,FALSE)),"")</f>
        <v>0</v>
      </c>
      <c r="Q39" s="122">
        <f>IFERROR((VLOOKUP($L39,ACOUSTIC_SITE_INFO!$C$3:$AI$501,6,FALSE)),"")</f>
        <v>0</v>
      </c>
      <c r="R39" s="122">
        <f>IFERROR((VLOOKUP($L39,ACOUSTIC_SITE_INFO!$C$3:$AI$501,7,FALSE)),"")</f>
        <v>0</v>
      </c>
      <c r="S39" s="122" t="str">
        <f>IFERROR((VLOOKUP($L39,ACOUSTIC_SITE_INFO!$C$3:$AI$501,8,FALSE)),"")</f>
        <v>//</v>
      </c>
      <c r="T39" s="124">
        <f>IFERROR((VLOOKUP($L39,ACOUSTIC_SITE_INFO!$C$3:$AI$501,9,FALSE)),"")</f>
        <v>0</v>
      </c>
      <c r="U39" s="124">
        <f>IFERROR((VLOOKUP($L39,ACOUSTIC_SITE_INFO!$C$3:$AI$501,10,FALSE)),"")</f>
        <v>0</v>
      </c>
      <c r="V39" s="122">
        <f>IFERROR((VLOOKUP($L39,ACOUSTIC_SITE_INFO!$C$3:$AI$501,11,FALSE)),"")</f>
        <v>0</v>
      </c>
      <c r="W39" s="122">
        <f>IFERROR((VLOOKUP($L39,ACOUSTIC_SITE_INFO!$C$3:$AI$501,12,FALSE)),"")</f>
        <v>0</v>
      </c>
      <c r="X39" s="122">
        <f>IFERROR((VLOOKUP($L39,ACOUSTIC_SITE_INFO!$C$3:$AI$501,13,FALSE)),"")</f>
        <v>0</v>
      </c>
      <c r="Y39" s="122">
        <f>IFERROR((VLOOKUP($L39,ACOUSTIC_SITE_INFO!$C$3:$AI$501,14,FALSE)),"")</f>
        <v>0</v>
      </c>
      <c r="Z39" s="122">
        <f>IFERROR((VLOOKUP($L39,ACOUSTIC_SITE_INFO!$C$3:$AI$501,15,FALSE)),"")</f>
        <v>0</v>
      </c>
      <c r="AA39" s="122">
        <f>IFERROR((VLOOKUP($L39,ACOUSTIC_SITE_INFO!$C$3:$AI$501,16,FALSE)),"")</f>
        <v>0</v>
      </c>
      <c r="AB39" s="122">
        <f>IFERROR((VLOOKUP($L39,ACOUSTIC_SITE_INFO!$C$3:$AI$501,17,FALSE)),"")</f>
        <v>0</v>
      </c>
      <c r="AC39" s="122">
        <f>IFERROR((VLOOKUP($L39,ACOUSTIC_SITE_INFO!$C$3:$AI$501,18,FALSE)),"")</f>
        <v>0</v>
      </c>
      <c r="AD39" s="122">
        <f>IFERROR((VLOOKUP($L39,ACOUSTIC_SITE_INFO!$C$3:$AI$501,20,FALSE)),"")</f>
        <v>0</v>
      </c>
      <c r="AE39" s="122">
        <f>IFERROR((VLOOKUP($L39,ACOUSTIC_SITE_INFO!$C$3:$AI$501,21,FALSE)),"")</f>
        <v>0</v>
      </c>
      <c r="AF39" s="122">
        <f>IFERROR((VLOOKUP($L39,ACOUSTIC_SITE_INFO!$C$3:$AI$501,19,FALSE)),"")</f>
        <v>0</v>
      </c>
      <c r="AG39" s="122">
        <f>IFERROR((VLOOKUP($L39,ACOUSTIC_SITE_INFO!$C$3:$AI$501,22,FALSE)),"")</f>
        <v>0</v>
      </c>
      <c r="AH39" s="122">
        <f>IFERROR((VLOOKUP($L39,ACOUSTIC_SITE_INFO!$C$3:$AI$501,23,FALSE)),"")</f>
        <v>0</v>
      </c>
      <c r="AI39" s="125">
        <f>IFERROR((VLOOKUP($L39,ACOUSTIC_SITE_INFO!$C$3:$AI$501,24,FALSE)),"")</f>
        <v>0</v>
      </c>
      <c r="AJ39" s="125">
        <f>IFERROR((VLOOKUP($L39,ACOUSTIC_SITE_INFO!$C$3:$AI$501,25,FALSE)),"")</f>
        <v>0</v>
      </c>
      <c r="AK39" s="122">
        <f>IFERROR((VLOOKUP($L39,ACOUSTIC_SITE_INFO!$C$3:$AI$501,26,FALSE)),"")</f>
        <v>0</v>
      </c>
      <c r="AL39" s="122">
        <f>IFERROR((VLOOKUP($L39,ACOUSTIC_SITE_INFO!$C$3:$AI$501,27,FALSE)),"")</f>
        <v>0</v>
      </c>
      <c r="AM39" s="122">
        <f>IFERROR((VLOOKUP($L39,ACOUSTIC_SITE_INFO!$C$3:$AI$501,29,FALSE)),"")</f>
        <v>0</v>
      </c>
      <c r="AN39" s="122">
        <f>IFERROR((VLOOKUP($L39,ACOUSTIC_SITE_INFO!$C$3:$AI$501,30,FALSE)),"")</f>
        <v>0</v>
      </c>
      <c r="AO39" s="122">
        <f>IFERROR((VLOOKUP($L39,ACOUSTIC_SITE_INFO!$C$3:$AI$501,31,FALSE)),"")</f>
        <v>0</v>
      </c>
      <c r="AP39" s="122">
        <f>IFERROR((VLOOKUP($L39,ACOUSTIC_SITE_INFO!$C$3:$AI$501,32,FALSE)),"")</f>
        <v>0</v>
      </c>
      <c r="AQ39" s="122">
        <f>IFERROR((VLOOKUP($L39,ACOUSTIC_SITE_INFO!$C$3:$AI$501,33,FALSE)),"")</f>
        <v>0</v>
      </c>
    </row>
    <row r="40" spans="1:43" x14ac:dyDescent="0.25">
      <c r="A40" s="122" t="str">
        <f t="shared" si="0"/>
        <v>00-0m-0</v>
      </c>
      <c r="B40" s="122" t="str">
        <f t="shared" si="1"/>
        <v/>
      </c>
      <c r="C40" s="122" t="str">
        <f>IF(ACOUSTIC_SURVEY_RESULTS!A39=0, "",ACOUSTIC_SURVEY_RESULTS!A39)</f>
        <v/>
      </c>
      <c r="D40" s="122" t="str">
        <f>IFERROR((VLOOKUP($C40,Drop_down_options!$B$2:$D$21,2,FALSE)),"")</f>
        <v/>
      </c>
      <c r="E40" s="122" t="str">
        <f>IF(ACOUSTIC_SURVEY_RESULTS!B39=0, "",ACOUSTIC_SURVEY_RESULTS!B39)</f>
        <v/>
      </c>
      <c r="F40" s="122" t="str">
        <f>IF(ACOUSTIC_SURVEY_RESULTS!C39=0, "",ACOUSTIC_SURVEY_RESULTS!C39)</f>
        <v/>
      </c>
      <c r="G40" s="122" t="str">
        <f>IF(ACOUSTIC_SURVEY_RESULTS!D39=0, "",ACOUSTIC_SURVEY_RESULTS!D39)</f>
        <v/>
      </c>
      <c r="H40" s="122" t="str">
        <f>IF(ACOUSTIC_SURVEY_RESULTS!E39=0, "",ACOUSTIC_SURVEY_RESULTS!E39)</f>
        <v/>
      </c>
      <c r="I40" s="122" t="str">
        <f>IF(ACOUSTIC_SURVEY_RESULTS!F39=0, "",ACOUSTIC_SURVEY_RESULTS!F39)</f>
        <v/>
      </c>
      <c r="J40" s="122" t="str">
        <f>IF(ACOUSTIC_SURVEY_RESULTS!G39=0, "",ACOUSTIC_SURVEY_RESULTS!G39)</f>
        <v/>
      </c>
      <c r="K40" s="122" t="str">
        <f>IF(ACOUSTIC_SURVEY_RESULTS!H39=0, "",ACOUSTIC_SURVEY_RESULTS!H39)</f>
        <v/>
      </c>
      <c r="L40" s="122" t="str">
        <f>IF(ACOUSTIC_SURVEY_RESULTS!I39=0, "",ACOUSTIC_SURVEY_RESULTS!I39)</f>
        <v/>
      </c>
      <c r="M40" s="122">
        <f>IFERROR((VLOOKUP($L40,ACOUSTIC_SITE_INFO!$C$3:$AI$501,2,FALSE)),"")</f>
        <v>0</v>
      </c>
      <c r="N40" s="122">
        <f>IFERROR((VLOOKUP($L40,ACOUSTIC_SITE_INFO!$C$3:$AI$501,3,FALSE))," ")</f>
        <v>0</v>
      </c>
      <c r="O40" s="122">
        <f>IFERROR((VLOOKUP($L40,ACOUSTIC_SITE_INFO!$C$3:$AI$501,4,FALSE)),"")</f>
        <v>0</v>
      </c>
      <c r="P40" s="122">
        <f>IFERROR((VLOOKUP($L40,ACOUSTIC_SITE_INFO!$C$3:$AI$501,5,FALSE)),"")</f>
        <v>0</v>
      </c>
      <c r="Q40" s="122">
        <f>IFERROR((VLOOKUP($L40,ACOUSTIC_SITE_INFO!$C$3:$AI$501,6,FALSE)),"")</f>
        <v>0</v>
      </c>
      <c r="R40" s="122">
        <f>IFERROR((VLOOKUP($L40,ACOUSTIC_SITE_INFO!$C$3:$AI$501,7,FALSE)),"")</f>
        <v>0</v>
      </c>
      <c r="S40" s="122" t="str">
        <f>IFERROR((VLOOKUP($L40,ACOUSTIC_SITE_INFO!$C$3:$AI$501,8,FALSE)),"")</f>
        <v>//</v>
      </c>
      <c r="T40" s="124">
        <f>IFERROR((VLOOKUP($L40,ACOUSTIC_SITE_INFO!$C$3:$AI$501,9,FALSE)),"")</f>
        <v>0</v>
      </c>
      <c r="U40" s="124">
        <f>IFERROR((VLOOKUP($L40,ACOUSTIC_SITE_INFO!$C$3:$AI$501,10,FALSE)),"")</f>
        <v>0</v>
      </c>
      <c r="V40" s="122">
        <f>IFERROR((VLOOKUP($L40,ACOUSTIC_SITE_INFO!$C$3:$AI$501,11,FALSE)),"")</f>
        <v>0</v>
      </c>
      <c r="W40" s="122">
        <f>IFERROR((VLOOKUP($L40,ACOUSTIC_SITE_INFO!$C$3:$AI$501,12,FALSE)),"")</f>
        <v>0</v>
      </c>
      <c r="X40" s="122">
        <f>IFERROR((VLOOKUP($L40,ACOUSTIC_SITE_INFO!$C$3:$AI$501,13,FALSE)),"")</f>
        <v>0</v>
      </c>
      <c r="Y40" s="122">
        <f>IFERROR((VLOOKUP($L40,ACOUSTIC_SITE_INFO!$C$3:$AI$501,14,FALSE)),"")</f>
        <v>0</v>
      </c>
      <c r="Z40" s="122">
        <f>IFERROR((VLOOKUP($L40,ACOUSTIC_SITE_INFO!$C$3:$AI$501,15,FALSE)),"")</f>
        <v>0</v>
      </c>
      <c r="AA40" s="122">
        <f>IFERROR((VLOOKUP($L40,ACOUSTIC_SITE_INFO!$C$3:$AI$501,16,FALSE)),"")</f>
        <v>0</v>
      </c>
      <c r="AB40" s="122">
        <f>IFERROR((VLOOKUP($L40,ACOUSTIC_SITE_INFO!$C$3:$AI$501,17,FALSE)),"")</f>
        <v>0</v>
      </c>
      <c r="AC40" s="122">
        <f>IFERROR((VLOOKUP($L40,ACOUSTIC_SITE_INFO!$C$3:$AI$501,18,FALSE)),"")</f>
        <v>0</v>
      </c>
      <c r="AD40" s="122">
        <f>IFERROR((VLOOKUP($L40,ACOUSTIC_SITE_INFO!$C$3:$AI$501,20,FALSE)),"")</f>
        <v>0</v>
      </c>
      <c r="AE40" s="122">
        <f>IFERROR((VLOOKUP($L40,ACOUSTIC_SITE_INFO!$C$3:$AI$501,21,FALSE)),"")</f>
        <v>0</v>
      </c>
      <c r="AF40" s="122">
        <f>IFERROR((VLOOKUP($L40,ACOUSTIC_SITE_INFO!$C$3:$AI$501,19,FALSE)),"")</f>
        <v>0</v>
      </c>
      <c r="AG40" s="122">
        <f>IFERROR((VLOOKUP($L40,ACOUSTIC_SITE_INFO!$C$3:$AI$501,22,FALSE)),"")</f>
        <v>0</v>
      </c>
      <c r="AH40" s="122">
        <f>IFERROR((VLOOKUP($L40,ACOUSTIC_SITE_INFO!$C$3:$AI$501,23,FALSE)),"")</f>
        <v>0</v>
      </c>
      <c r="AI40" s="125">
        <f>IFERROR((VLOOKUP($L40,ACOUSTIC_SITE_INFO!$C$3:$AI$501,24,FALSE)),"")</f>
        <v>0</v>
      </c>
      <c r="AJ40" s="125">
        <f>IFERROR((VLOOKUP($L40,ACOUSTIC_SITE_INFO!$C$3:$AI$501,25,FALSE)),"")</f>
        <v>0</v>
      </c>
      <c r="AK40" s="122">
        <f>IFERROR((VLOOKUP($L40,ACOUSTIC_SITE_INFO!$C$3:$AI$501,26,FALSE)),"")</f>
        <v>0</v>
      </c>
      <c r="AL40" s="122">
        <f>IFERROR((VLOOKUP($L40,ACOUSTIC_SITE_INFO!$C$3:$AI$501,27,FALSE)),"")</f>
        <v>0</v>
      </c>
      <c r="AM40" s="122">
        <f>IFERROR((VLOOKUP($L40,ACOUSTIC_SITE_INFO!$C$3:$AI$501,29,FALSE)),"")</f>
        <v>0</v>
      </c>
      <c r="AN40" s="122">
        <f>IFERROR((VLOOKUP($L40,ACOUSTIC_SITE_INFO!$C$3:$AI$501,30,FALSE)),"")</f>
        <v>0</v>
      </c>
      <c r="AO40" s="122">
        <f>IFERROR((VLOOKUP($L40,ACOUSTIC_SITE_INFO!$C$3:$AI$501,31,FALSE)),"")</f>
        <v>0</v>
      </c>
      <c r="AP40" s="122">
        <f>IFERROR((VLOOKUP($L40,ACOUSTIC_SITE_INFO!$C$3:$AI$501,32,FALSE)),"")</f>
        <v>0</v>
      </c>
      <c r="AQ40" s="122">
        <f>IFERROR((VLOOKUP($L40,ACOUSTIC_SITE_INFO!$C$3:$AI$501,33,FALSE)),"")</f>
        <v>0</v>
      </c>
    </row>
    <row r="41" spans="1:43" x14ac:dyDescent="0.25">
      <c r="A41" s="122" t="str">
        <f t="shared" si="0"/>
        <v>00-0m-0</v>
      </c>
      <c r="B41" s="122" t="str">
        <f t="shared" si="1"/>
        <v/>
      </c>
      <c r="C41" s="122" t="str">
        <f>IF(ACOUSTIC_SURVEY_RESULTS!A40=0, "",ACOUSTIC_SURVEY_RESULTS!A40)</f>
        <v/>
      </c>
      <c r="D41" s="122" t="str">
        <f>IFERROR((VLOOKUP($C41,Drop_down_options!$B$2:$D$21,2,FALSE)),"")</f>
        <v/>
      </c>
      <c r="E41" s="122" t="str">
        <f>IF(ACOUSTIC_SURVEY_RESULTS!B40=0, "",ACOUSTIC_SURVEY_RESULTS!B40)</f>
        <v/>
      </c>
      <c r="F41" s="122" t="str">
        <f>IF(ACOUSTIC_SURVEY_RESULTS!C40=0, "",ACOUSTIC_SURVEY_RESULTS!C40)</f>
        <v/>
      </c>
      <c r="G41" s="122" t="str">
        <f>IF(ACOUSTIC_SURVEY_RESULTS!D40=0, "",ACOUSTIC_SURVEY_RESULTS!D40)</f>
        <v/>
      </c>
      <c r="H41" s="122" t="str">
        <f>IF(ACOUSTIC_SURVEY_RESULTS!E40=0, "",ACOUSTIC_SURVEY_RESULTS!E40)</f>
        <v/>
      </c>
      <c r="I41" s="122" t="str">
        <f>IF(ACOUSTIC_SURVEY_RESULTS!F40=0, "",ACOUSTIC_SURVEY_RESULTS!F40)</f>
        <v/>
      </c>
      <c r="J41" s="122" t="str">
        <f>IF(ACOUSTIC_SURVEY_RESULTS!G40=0, "",ACOUSTIC_SURVEY_RESULTS!G40)</f>
        <v/>
      </c>
      <c r="K41" s="122" t="str">
        <f>IF(ACOUSTIC_SURVEY_RESULTS!H40=0, "",ACOUSTIC_SURVEY_RESULTS!H40)</f>
        <v/>
      </c>
      <c r="L41" s="122" t="str">
        <f>IF(ACOUSTIC_SURVEY_RESULTS!I40=0, "",ACOUSTIC_SURVEY_RESULTS!I40)</f>
        <v/>
      </c>
      <c r="M41" s="122">
        <f>IFERROR((VLOOKUP($L41,ACOUSTIC_SITE_INFO!$C$3:$AI$501,2,FALSE)),"")</f>
        <v>0</v>
      </c>
      <c r="N41" s="122">
        <f>IFERROR((VLOOKUP($L41,ACOUSTIC_SITE_INFO!$C$3:$AI$501,3,FALSE))," ")</f>
        <v>0</v>
      </c>
      <c r="O41" s="122">
        <f>IFERROR((VLOOKUP($L41,ACOUSTIC_SITE_INFO!$C$3:$AI$501,4,FALSE)),"")</f>
        <v>0</v>
      </c>
      <c r="P41" s="122">
        <f>IFERROR((VLOOKUP($L41,ACOUSTIC_SITE_INFO!$C$3:$AI$501,5,FALSE)),"")</f>
        <v>0</v>
      </c>
      <c r="Q41" s="122">
        <f>IFERROR((VLOOKUP($L41,ACOUSTIC_SITE_INFO!$C$3:$AI$501,6,FALSE)),"")</f>
        <v>0</v>
      </c>
      <c r="R41" s="122">
        <f>IFERROR((VLOOKUP($L41,ACOUSTIC_SITE_INFO!$C$3:$AI$501,7,FALSE)),"")</f>
        <v>0</v>
      </c>
      <c r="S41" s="122" t="str">
        <f>IFERROR((VLOOKUP($L41,ACOUSTIC_SITE_INFO!$C$3:$AI$501,8,FALSE)),"")</f>
        <v>//</v>
      </c>
      <c r="T41" s="124">
        <f>IFERROR((VLOOKUP($L41,ACOUSTIC_SITE_INFO!$C$3:$AI$501,9,FALSE)),"")</f>
        <v>0</v>
      </c>
      <c r="U41" s="124">
        <f>IFERROR((VLOOKUP($L41,ACOUSTIC_SITE_INFO!$C$3:$AI$501,10,FALSE)),"")</f>
        <v>0</v>
      </c>
      <c r="V41" s="122">
        <f>IFERROR((VLOOKUP($L41,ACOUSTIC_SITE_INFO!$C$3:$AI$501,11,FALSE)),"")</f>
        <v>0</v>
      </c>
      <c r="W41" s="122">
        <f>IFERROR((VLOOKUP($L41,ACOUSTIC_SITE_INFO!$C$3:$AI$501,12,FALSE)),"")</f>
        <v>0</v>
      </c>
      <c r="X41" s="122">
        <f>IFERROR((VLOOKUP($L41,ACOUSTIC_SITE_INFO!$C$3:$AI$501,13,FALSE)),"")</f>
        <v>0</v>
      </c>
      <c r="Y41" s="122">
        <f>IFERROR((VLOOKUP($L41,ACOUSTIC_SITE_INFO!$C$3:$AI$501,14,FALSE)),"")</f>
        <v>0</v>
      </c>
      <c r="Z41" s="122">
        <f>IFERROR((VLOOKUP($L41,ACOUSTIC_SITE_INFO!$C$3:$AI$501,15,FALSE)),"")</f>
        <v>0</v>
      </c>
      <c r="AA41" s="122">
        <f>IFERROR((VLOOKUP($L41,ACOUSTIC_SITE_INFO!$C$3:$AI$501,16,FALSE)),"")</f>
        <v>0</v>
      </c>
      <c r="AB41" s="122">
        <f>IFERROR((VLOOKUP($L41,ACOUSTIC_SITE_INFO!$C$3:$AI$501,17,FALSE)),"")</f>
        <v>0</v>
      </c>
      <c r="AC41" s="122">
        <f>IFERROR((VLOOKUP($L41,ACOUSTIC_SITE_INFO!$C$3:$AI$501,18,FALSE)),"")</f>
        <v>0</v>
      </c>
      <c r="AD41" s="122">
        <f>IFERROR((VLOOKUP($L41,ACOUSTIC_SITE_INFO!$C$3:$AI$501,20,FALSE)),"")</f>
        <v>0</v>
      </c>
      <c r="AE41" s="122">
        <f>IFERROR((VLOOKUP($L41,ACOUSTIC_SITE_INFO!$C$3:$AI$501,21,FALSE)),"")</f>
        <v>0</v>
      </c>
      <c r="AF41" s="122">
        <f>IFERROR((VLOOKUP($L41,ACOUSTIC_SITE_INFO!$C$3:$AI$501,19,FALSE)),"")</f>
        <v>0</v>
      </c>
      <c r="AG41" s="122">
        <f>IFERROR((VLOOKUP($L41,ACOUSTIC_SITE_INFO!$C$3:$AI$501,22,FALSE)),"")</f>
        <v>0</v>
      </c>
      <c r="AH41" s="122">
        <f>IFERROR((VLOOKUP($L41,ACOUSTIC_SITE_INFO!$C$3:$AI$501,23,FALSE)),"")</f>
        <v>0</v>
      </c>
      <c r="AI41" s="125">
        <f>IFERROR((VLOOKUP($L41,ACOUSTIC_SITE_INFO!$C$3:$AI$501,24,FALSE)),"")</f>
        <v>0</v>
      </c>
      <c r="AJ41" s="125">
        <f>IFERROR((VLOOKUP($L41,ACOUSTIC_SITE_INFO!$C$3:$AI$501,25,FALSE)),"")</f>
        <v>0</v>
      </c>
      <c r="AK41" s="122">
        <f>IFERROR((VLOOKUP($L41,ACOUSTIC_SITE_INFO!$C$3:$AI$501,26,FALSE)),"")</f>
        <v>0</v>
      </c>
      <c r="AL41" s="122">
        <f>IFERROR((VLOOKUP($L41,ACOUSTIC_SITE_INFO!$C$3:$AI$501,27,FALSE)),"")</f>
        <v>0</v>
      </c>
      <c r="AM41" s="122">
        <f>IFERROR((VLOOKUP($L41,ACOUSTIC_SITE_INFO!$C$3:$AI$501,29,FALSE)),"")</f>
        <v>0</v>
      </c>
      <c r="AN41" s="122">
        <f>IFERROR((VLOOKUP($L41,ACOUSTIC_SITE_INFO!$C$3:$AI$501,30,FALSE)),"")</f>
        <v>0</v>
      </c>
      <c r="AO41" s="122">
        <f>IFERROR((VLOOKUP($L41,ACOUSTIC_SITE_INFO!$C$3:$AI$501,31,FALSE)),"")</f>
        <v>0</v>
      </c>
      <c r="AP41" s="122">
        <f>IFERROR((VLOOKUP($L41,ACOUSTIC_SITE_INFO!$C$3:$AI$501,32,FALSE)),"")</f>
        <v>0</v>
      </c>
      <c r="AQ41" s="122">
        <f>IFERROR((VLOOKUP($L41,ACOUSTIC_SITE_INFO!$C$3:$AI$501,33,FALSE)),"")</f>
        <v>0</v>
      </c>
    </row>
    <row r="42" spans="1:43" x14ac:dyDescent="0.25">
      <c r="A42" s="122" t="str">
        <f t="shared" si="0"/>
        <v>00-0m-0</v>
      </c>
      <c r="B42" s="122" t="str">
        <f t="shared" si="1"/>
        <v/>
      </c>
      <c r="C42" s="122" t="str">
        <f>IF(ACOUSTIC_SURVEY_RESULTS!A41=0, "",ACOUSTIC_SURVEY_RESULTS!A41)</f>
        <v/>
      </c>
      <c r="D42" s="122" t="str">
        <f>IFERROR((VLOOKUP($C42,Drop_down_options!$B$2:$D$21,2,FALSE)),"")</f>
        <v/>
      </c>
      <c r="E42" s="122" t="str">
        <f>IF(ACOUSTIC_SURVEY_RESULTS!B41=0, "",ACOUSTIC_SURVEY_RESULTS!B41)</f>
        <v/>
      </c>
      <c r="F42" s="122" t="str">
        <f>IF(ACOUSTIC_SURVEY_RESULTS!C41=0, "",ACOUSTIC_SURVEY_RESULTS!C41)</f>
        <v/>
      </c>
      <c r="G42" s="122" t="str">
        <f>IF(ACOUSTIC_SURVEY_RESULTS!D41=0, "",ACOUSTIC_SURVEY_RESULTS!D41)</f>
        <v/>
      </c>
      <c r="H42" s="122" t="str">
        <f>IF(ACOUSTIC_SURVEY_RESULTS!E41=0, "",ACOUSTIC_SURVEY_RESULTS!E41)</f>
        <v/>
      </c>
      <c r="I42" s="122" t="str">
        <f>IF(ACOUSTIC_SURVEY_RESULTS!F41=0, "",ACOUSTIC_SURVEY_RESULTS!F41)</f>
        <v/>
      </c>
      <c r="J42" s="122" t="str">
        <f>IF(ACOUSTIC_SURVEY_RESULTS!G41=0, "",ACOUSTIC_SURVEY_RESULTS!G41)</f>
        <v/>
      </c>
      <c r="K42" s="122" t="str">
        <f>IF(ACOUSTIC_SURVEY_RESULTS!H41=0, "",ACOUSTIC_SURVEY_RESULTS!H41)</f>
        <v/>
      </c>
      <c r="L42" s="122" t="str">
        <f>IF(ACOUSTIC_SURVEY_RESULTS!I41=0, "",ACOUSTIC_SURVEY_RESULTS!I41)</f>
        <v/>
      </c>
      <c r="M42" s="122">
        <f>IFERROR((VLOOKUP($L42,ACOUSTIC_SITE_INFO!$C$3:$AI$501,2,FALSE)),"")</f>
        <v>0</v>
      </c>
      <c r="N42" s="122">
        <f>IFERROR((VLOOKUP($L42,ACOUSTIC_SITE_INFO!$C$3:$AI$501,3,FALSE))," ")</f>
        <v>0</v>
      </c>
      <c r="O42" s="122">
        <f>IFERROR((VLOOKUP($L42,ACOUSTIC_SITE_INFO!$C$3:$AI$501,4,FALSE)),"")</f>
        <v>0</v>
      </c>
      <c r="P42" s="122">
        <f>IFERROR((VLOOKUP($L42,ACOUSTIC_SITE_INFO!$C$3:$AI$501,5,FALSE)),"")</f>
        <v>0</v>
      </c>
      <c r="Q42" s="122">
        <f>IFERROR((VLOOKUP($L42,ACOUSTIC_SITE_INFO!$C$3:$AI$501,6,FALSE)),"")</f>
        <v>0</v>
      </c>
      <c r="R42" s="122">
        <f>IFERROR((VLOOKUP($L42,ACOUSTIC_SITE_INFO!$C$3:$AI$501,7,FALSE)),"")</f>
        <v>0</v>
      </c>
      <c r="S42" s="122" t="str">
        <f>IFERROR((VLOOKUP($L42,ACOUSTIC_SITE_INFO!$C$3:$AI$501,8,FALSE)),"")</f>
        <v>//</v>
      </c>
      <c r="T42" s="124">
        <f>IFERROR((VLOOKUP($L42,ACOUSTIC_SITE_INFO!$C$3:$AI$501,9,FALSE)),"")</f>
        <v>0</v>
      </c>
      <c r="U42" s="124">
        <f>IFERROR((VLOOKUP($L42,ACOUSTIC_SITE_INFO!$C$3:$AI$501,10,FALSE)),"")</f>
        <v>0</v>
      </c>
      <c r="V42" s="122">
        <f>IFERROR((VLOOKUP($L42,ACOUSTIC_SITE_INFO!$C$3:$AI$501,11,FALSE)),"")</f>
        <v>0</v>
      </c>
      <c r="W42" s="122">
        <f>IFERROR((VLOOKUP($L42,ACOUSTIC_SITE_INFO!$C$3:$AI$501,12,FALSE)),"")</f>
        <v>0</v>
      </c>
      <c r="X42" s="122">
        <f>IFERROR((VLOOKUP($L42,ACOUSTIC_SITE_INFO!$C$3:$AI$501,13,FALSE)),"")</f>
        <v>0</v>
      </c>
      <c r="Y42" s="122">
        <f>IFERROR((VLOOKUP($L42,ACOUSTIC_SITE_INFO!$C$3:$AI$501,14,FALSE)),"")</f>
        <v>0</v>
      </c>
      <c r="Z42" s="122">
        <f>IFERROR((VLOOKUP($L42,ACOUSTIC_SITE_INFO!$C$3:$AI$501,15,FALSE)),"")</f>
        <v>0</v>
      </c>
      <c r="AA42" s="122">
        <f>IFERROR((VLOOKUP($L42,ACOUSTIC_SITE_INFO!$C$3:$AI$501,16,FALSE)),"")</f>
        <v>0</v>
      </c>
      <c r="AB42" s="122">
        <f>IFERROR((VLOOKUP($L42,ACOUSTIC_SITE_INFO!$C$3:$AI$501,17,FALSE)),"")</f>
        <v>0</v>
      </c>
      <c r="AC42" s="122">
        <f>IFERROR((VLOOKUP($L42,ACOUSTIC_SITE_INFO!$C$3:$AI$501,18,FALSE)),"")</f>
        <v>0</v>
      </c>
      <c r="AD42" s="122">
        <f>IFERROR((VLOOKUP($L42,ACOUSTIC_SITE_INFO!$C$3:$AI$501,20,FALSE)),"")</f>
        <v>0</v>
      </c>
      <c r="AE42" s="122">
        <f>IFERROR((VLOOKUP($L42,ACOUSTIC_SITE_INFO!$C$3:$AI$501,21,FALSE)),"")</f>
        <v>0</v>
      </c>
      <c r="AF42" s="122">
        <f>IFERROR((VLOOKUP($L42,ACOUSTIC_SITE_INFO!$C$3:$AI$501,19,FALSE)),"")</f>
        <v>0</v>
      </c>
      <c r="AG42" s="122">
        <f>IFERROR((VLOOKUP($L42,ACOUSTIC_SITE_INFO!$C$3:$AI$501,22,FALSE)),"")</f>
        <v>0</v>
      </c>
      <c r="AH42" s="122">
        <f>IFERROR((VLOOKUP($L42,ACOUSTIC_SITE_INFO!$C$3:$AI$501,23,FALSE)),"")</f>
        <v>0</v>
      </c>
      <c r="AI42" s="125">
        <f>IFERROR((VLOOKUP($L42,ACOUSTIC_SITE_INFO!$C$3:$AI$501,24,FALSE)),"")</f>
        <v>0</v>
      </c>
      <c r="AJ42" s="125">
        <f>IFERROR((VLOOKUP($L42,ACOUSTIC_SITE_INFO!$C$3:$AI$501,25,FALSE)),"")</f>
        <v>0</v>
      </c>
      <c r="AK42" s="122">
        <f>IFERROR((VLOOKUP($L42,ACOUSTIC_SITE_INFO!$C$3:$AI$501,26,FALSE)),"")</f>
        <v>0</v>
      </c>
      <c r="AL42" s="122">
        <f>IFERROR((VLOOKUP($L42,ACOUSTIC_SITE_INFO!$C$3:$AI$501,27,FALSE)),"")</f>
        <v>0</v>
      </c>
      <c r="AM42" s="122">
        <f>IFERROR((VLOOKUP($L42,ACOUSTIC_SITE_INFO!$C$3:$AI$501,29,FALSE)),"")</f>
        <v>0</v>
      </c>
      <c r="AN42" s="122">
        <f>IFERROR((VLOOKUP($L42,ACOUSTIC_SITE_INFO!$C$3:$AI$501,30,FALSE)),"")</f>
        <v>0</v>
      </c>
      <c r="AO42" s="122">
        <f>IFERROR((VLOOKUP($L42,ACOUSTIC_SITE_INFO!$C$3:$AI$501,31,FALSE)),"")</f>
        <v>0</v>
      </c>
      <c r="AP42" s="122">
        <f>IFERROR((VLOOKUP($L42,ACOUSTIC_SITE_INFO!$C$3:$AI$501,32,FALSE)),"")</f>
        <v>0</v>
      </c>
      <c r="AQ42" s="122">
        <f>IFERROR((VLOOKUP($L42,ACOUSTIC_SITE_INFO!$C$3:$AI$501,33,FALSE)),"")</f>
        <v>0</v>
      </c>
    </row>
    <row r="43" spans="1:43" x14ac:dyDescent="0.25">
      <c r="A43" s="122" t="str">
        <f t="shared" si="0"/>
        <v>00-0m-0</v>
      </c>
      <c r="B43" s="122" t="str">
        <f t="shared" si="1"/>
        <v/>
      </c>
      <c r="C43" s="122" t="str">
        <f>IF(ACOUSTIC_SURVEY_RESULTS!A42=0, "",ACOUSTIC_SURVEY_RESULTS!A42)</f>
        <v/>
      </c>
      <c r="D43" s="122" t="str">
        <f>IFERROR((VLOOKUP($C43,Drop_down_options!$B$2:$D$21,2,FALSE)),"")</f>
        <v/>
      </c>
      <c r="E43" s="122" t="str">
        <f>IF(ACOUSTIC_SURVEY_RESULTS!B42=0, "",ACOUSTIC_SURVEY_RESULTS!B42)</f>
        <v/>
      </c>
      <c r="F43" s="122" t="str">
        <f>IF(ACOUSTIC_SURVEY_RESULTS!C42=0, "",ACOUSTIC_SURVEY_RESULTS!C42)</f>
        <v/>
      </c>
      <c r="G43" s="122" t="str">
        <f>IF(ACOUSTIC_SURVEY_RESULTS!D42=0, "",ACOUSTIC_SURVEY_RESULTS!D42)</f>
        <v/>
      </c>
      <c r="H43" s="122" t="str">
        <f>IF(ACOUSTIC_SURVEY_RESULTS!E42=0, "",ACOUSTIC_SURVEY_RESULTS!E42)</f>
        <v/>
      </c>
      <c r="I43" s="122" t="str">
        <f>IF(ACOUSTIC_SURVEY_RESULTS!F42=0, "",ACOUSTIC_SURVEY_RESULTS!F42)</f>
        <v/>
      </c>
      <c r="J43" s="122" t="str">
        <f>IF(ACOUSTIC_SURVEY_RESULTS!G42=0, "",ACOUSTIC_SURVEY_RESULTS!G42)</f>
        <v/>
      </c>
      <c r="K43" s="122" t="str">
        <f>IF(ACOUSTIC_SURVEY_RESULTS!H42=0, "",ACOUSTIC_SURVEY_RESULTS!H42)</f>
        <v/>
      </c>
      <c r="L43" s="122" t="str">
        <f>IF(ACOUSTIC_SURVEY_RESULTS!I42=0, "",ACOUSTIC_SURVEY_RESULTS!I42)</f>
        <v/>
      </c>
      <c r="M43" s="122">
        <f>IFERROR((VLOOKUP($L43,ACOUSTIC_SITE_INFO!$C$3:$AI$501,2,FALSE)),"")</f>
        <v>0</v>
      </c>
      <c r="N43" s="122">
        <f>IFERROR((VLOOKUP($L43,ACOUSTIC_SITE_INFO!$C$3:$AI$501,3,FALSE))," ")</f>
        <v>0</v>
      </c>
      <c r="O43" s="122">
        <f>IFERROR((VLOOKUP($L43,ACOUSTIC_SITE_INFO!$C$3:$AI$501,4,FALSE)),"")</f>
        <v>0</v>
      </c>
      <c r="P43" s="122">
        <f>IFERROR((VLOOKUP($L43,ACOUSTIC_SITE_INFO!$C$3:$AI$501,5,FALSE)),"")</f>
        <v>0</v>
      </c>
      <c r="Q43" s="122">
        <f>IFERROR((VLOOKUP($L43,ACOUSTIC_SITE_INFO!$C$3:$AI$501,6,FALSE)),"")</f>
        <v>0</v>
      </c>
      <c r="R43" s="122">
        <f>IFERROR((VLOOKUP($L43,ACOUSTIC_SITE_INFO!$C$3:$AI$501,7,FALSE)),"")</f>
        <v>0</v>
      </c>
      <c r="S43" s="122" t="str">
        <f>IFERROR((VLOOKUP($L43,ACOUSTIC_SITE_INFO!$C$3:$AI$501,8,FALSE)),"")</f>
        <v>//</v>
      </c>
      <c r="T43" s="124">
        <f>IFERROR((VLOOKUP($L43,ACOUSTIC_SITE_INFO!$C$3:$AI$501,9,FALSE)),"")</f>
        <v>0</v>
      </c>
      <c r="U43" s="124">
        <f>IFERROR((VLOOKUP($L43,ACOUSTIC_SITE_INFO!$C$3:$AI$501,10,FALSE)),"")</f>
        <v>0</v>
      </c>
      <c r="V43" s="122">
        <f>IFERROR((VLOOKUP($L43,ACOUSTIC_SITE_INFO!$C$3:$AI$501,11,FALSE)),"")</f>
        <v>0</v>
      </c>
      <c r="W43" s="122">
        <f>IFERROR((VLOOKUP($L43,ACOUSTIC_SITE_INFO!$C$3:$AI$501,12,FALSE)),"")</f>
        <v>0</v>
      </c>
      <c r="X43" s="122">
        <f>IFERROR((VLOOKUP($L43,ACOUSTIC_SITE_INFO!$C$3:$AI$501,13,FALSE)),"")</f>
        <v>0</v>
      </c>
      <c r="Y43" s="122">
        <f>IFERROR((VLOOKUP($L43,ACOUSTIC_SITE_INFO!$C$3:$AI$501,14,FALSE)),"")</f>
        <v>0</v>
      </c>
      <c r="Z43" s="122">
        <f>IFERROR((VLOOKUP($L43,ACOUSTIC_SITE_INFO!$C$3:$AI$501,15,FALSE)),"")</f>
        <v>0</v>
      </c>
      <c r="AA43" s="122">
        <f>IFERROR((VLOOKUP($L43,ACOUSTIC_SITE_INFO!$C$3:$AI$501,16,FALSE)),"")</f>
        <v>0</v>
      </c>
      <c r="AB43" s="122">
        <f>IFERROR((VLOOKUP($L43,ACOUSTIC_SITE_INFO!$C$3:$AI$501,17,FALSE)),"")</f>
        <v>0</v>
      </c>
      <c r="AC43" s="122">
        <f>IFERROR((VLOOKUP($L43,ACOUSTIC_SITE_INFO!$C$3:$AI$501,18,FALSE)),"")</f>
        <v>0</v>
      </c>
      <c r="AD43" s="122">
        <f>IFERROR((VLOOKUP($L43,ACOUSTIC_SITE_INFO!$C$3:$AI$501,20,FALSE)),"")</f>
        <v>0</v>
      </c>
      <c r="AE43" s="122">
        <f>IFERROR((VLOOKUP($L43,ACOUSTIC_SITE_INFO!$C$3:$AI$501,21,FALSE)),"")</f>
        <v>0</v>
      </c>
      <c r="AF43" s="122">
        <f>IFERROR((VLOOKUP($L43,ACOUSTIC_SITE_INFO!$C$3:$AI$501,19,FALSE)),"")</f>
        <v>0</v>
      </c>
      <c r="AG43" s="122">
        <f>IFERROR((VLOOKUP($L43,ACOUSTIC_SITE_INFO!$C$3:$AI$501,22,FALSE)),"")</f>
        <v>0</v>
      </c>
      <c r="AH43" s="122">
        <f>IFERROR((VLOOKUP($L43,ACOUSTIC_SITE_INFO!$C$3:$AI$501,23,FALSE)),"")</f>
        <v>0</v>
      </c>
      <c r="AI43" s="125">
        <f>IFERROR((VLOOKUP($L43,ACOUSTIC_SITE_INFO!$C$3:$AI$501,24,FALSE)),"")</f>
        <v>0</v>
      </c>
      <c r="AJ43" s="125">
        <f>IFERROR((VLOOKUP($L43,ACOUSTIC_SITE_INFO!$C$3:$AI$501,25,FALSE)),"")</f>
        <v>0</v>
      </c>
      <c r="AK43" s="122">
        <f>IFERROR((VLOOKUP($L43,ACOUSTIC_SITE_INFO!$C$3:$AI$501,26,FALSE)),"")</f>
        <v>0</v>
      </c>
      <c r="AL43" s="122">
        <f>IFERROR((VLOOKUP($L43,ACOUSTIC_SITE_INFO!$C$3:$AI$501,27,FALSE)),"")</f>
        <v>0</v>
      </c>
      <c r="AM43" s="122">
        <f>IFERROR((VLOOKUP($L43,ACOUSTIC_SITE_INFO!$C$3:$AI$501,29,FALSE)),"")</f>
        <v>0</v>
      </c>
      <c r="AN43" s="122">
        <f>IFERROR((VLOOKUP($L43,ACOUSTIC_SITE_INFO!$C$3:$AI$501,30,FALSE)),"")</f>
        <v>0</v>
      </c>
      <c r="AO43" s="122">
        <f>IFERROR((VLOOKUP($L43,ACOUSTIC_SITE_INFO!$C$3:$AI$501,31,FALSE)),"")</f>
        <v>0</v>
      </c>
      <c r="AP43" s="122">
        <f>IFERROR((VLOOKUP($L43,ACOUSTIC_SITE_INFO!$C$3:$AI$501,32,FALSE)),"")</f>
        <v>0</v>
      </c>
      <c r="AQ43" s="122">
        <f>IFERROR((VLOOKUP($L43,ACOUSTIC_SITE_INFO!$C$3:$AI$501,33,FALSE)),"")</f>
        <v>0</v>
      </c>
    </row>
    <row r="44" spans="1:43" x14ac:dyDescent="0.25">
      <c r="A44" s="122" t="str">
        <f t="shared" si="0"/>
        <v>00-0m-0</v>
      </c>
      <c r="B44" s="122" t="str">
        <f t="shared" si="1"/>
        <v/>
      </c>
      <c r="C44" s="122" t="str">
        <f>IF(ACOUSTIC_SURVEY_RESULTS!A43=0, "",ACOUSTIC_SURVEY_RESULTS!A43)</f>
        <v/>
      </c>
      <c r="D44" s="122" t="str">
        <f>IFERROR((VLOOKUP($C44,Drop_down_options!$B$2:$D$21,2,FALSE)),"")</f>
        <v/>
      </c>
      <c r="E44" s="122" t="str">
        <f>IF(ACOUSTIC_SURVEY_RESULTS!B43=0, "",ACOUSTIC_SURVEY_RESULTS!B43)</f>
        <v/>
      </c>
      <c r="F44" s="122" t="str">
        <f>IF(ACOUSTIC_SURVEY_RESULTS!C43=0, "",ACOUSTIC_SURVEY_RESULTS!C43)</f>
        <v/>
      </c>
      <c r="G44" s="122" t="str">
        <f>IF(ACOUSTIC_SURVEY_RESULTS!D43=0, "",ACOUSTIC_SURVEY_RESULTS!D43)</f>
        <v/>
      </c>
      <c r="H44" s="122" t="str">
        <f>IF(ACOUSTIC_SURVEY_RESULTS!E43=0, "",ACOUSTIC_SURVEY_RESULTS!E43)</f>
        <v/>
      </c>
      <c r="I44" s="122" t="str">
        <f>IF(ACOUSTIC_SURVEY_RESULTS!F43=0, "",ACOUSTIC_SURVEY_RESULTS!F43)</f>
        <v/>
      </c>
      <c r="J44" s="122" t="str">
        <f>IF(ACOUSTIC_SURVEY_RESULTS!G43=0, "",ACOUSTIC_SURVEY_RESULTS!G43)</f>
        <v/>
      </c>
      <c r="K44" s="122" t="str">
        <f>IF(ACOUSTIC_SURVEY_RESULTS!H43=0, "",ACOUSTIC_SURVEY_RESULTS!H43)</f>
        <v/>
      </c>
      <c r="L44" s="122" t="str">
        <f>IF(ACOUSTIC_SURVEY_RESULTS!I43=0, "",ACOUSTIC_SURVEY_RESULTS!I43)</f>
        <v/>
      </c>
      <c r="M44" s="122">
        <f>IFERROR((VLOOKUP($L44,ACOUSTIC_SITE_INFO!$C$3:$AI$501,2,FALSE)),"")</f>
        <v>0</v>
      </c>
      <c r="N44" s="122">
        <f>IFERROR((VLOOKUP($L44,ACOUSTIC_SITE_INFO!$C$3:$AI$501,3,FALSE))," ")</f>
        <v>0</v>
      </c>
      <c r="O44" s="122">
        <f>IFERROR((VLOOKUP($L44,ACOUSTIC_SITE_INFO!$C$3:$AI$501,4,FALSE)),"")</f>
        <v>0</v>
      </c>
      <c r="P44" s="122">
        <f>IFERROR((VLOOKUP($L44,ACOUSTIC_SITE_INFO!$C$3:$AI$501,5,FALSE)),"")</f>
        <v>0</v>
      </c>
      <c r="Q44" s="122">
        <f>IFERROR((VLOOKUP($L44,ACOUSTIC_SITE_INFO!$C$3:$AI$501,6,FALSE)),"")</f>
        <v>0</v>
      </c>
      <c r="R44" s="122">
        <f>IFERROR((VLOOKUP($L44,ACOUSTIC_SITE_INFO!$C$3:$AI$501,7,FALSE)),"")</f>
        <v>0</v>
      </c>
      <c r="S44" s="122" t="str">
        <f>IFERROR((VLOOKUP($L44,ACOUSTIC_SITE_INFO!$C$3:$AI$501,8,FALSE)),"")</f>
        <v>//</v>
      </c>
      <c r="T44" s="124">
        <f>IFERROR((VLOOKUP($L44,ACOUSTIC_SITE_INFO!$C$3:$AI$501,9,FALSE)),"")</f>
        <v>0</v>
      </c>
      <c r="U44" s="124">
        <f>IFERROR((VLOOKUP($L44,ACOUSTIC_SITE_INFO!$C$3:$AI$501,10,FALSE)),"")</f>
        <v>0</v>
      </c>
      <c r="V44" s="122">
        <f>IFERROR((VLOOKUP($L44,ACOUSTIC_SITE_INFO!$C$3:$AI$501,11,FALSE)),"")</f>
        <v>0</v>
      </c>
      <c r="W44" s="122">
        <f>IFERROR((VLOOKUP($L44,ACOUSTIC_SITE_INFO!$C$3:$AI$501,12,FALSE)),"")</f>
        <v>0</v>
      </c>
      <c r="X44" s="122">
        <f>IFERROR((VLOOKUP($L44,ACOUSTIC_SITE_INFO!$C$3:$AI$501,13,FALSE)),"")</f>
        <v>0</v>
      </c>
      <c r="Y44" s="122">
        <f>IFERROR((VLOOKUP($L44,ACOUSTIC_SITE_INFO!$C$3:$AI$501,14,FALSE)),"")</f>
        <v>0</v>
      </c>
      <c r="Z44" s="122">
        <f>IFERROR((VLOOKUP($L44,ACOUSTIC_SITE_INFO!$C$3:$AI$501,15,FALSE)),"")</f>
        <v>0</v>
      </c>
      <c r="AA44" s="122">
        <f>IFERROR((VLOOKUP($L44,ACOUSTIC_SITE_INFO!$C$3:$AI$501,16,FALSE)),"")</f>
        <v>0</v>
      </c>
      <c r="AB44" s="122">
        <f>IFERROR((VLOOKUP($L44,ACOUSTIC_SITE_INFO!$C$3:$AI$501,17,FALSE)),"")</f>
        <v>0</v>
      </c>
      <c r="AC44" s="122">
        <f>IFERROR((VLOOKUP($L44,ACOUSTIC_SITE_INFO!$C$3:$AI$501,18,FALSE)),"")</f>
        <v>0</v>
      </c>
      <c r="AD44" s="122">
        <f>IFERROR((VLOOKUP($L44,ACOUSTIC_SITE_INFO!$C$3:$AI$501,20,FALSE)),"")</f>
        <v>0</v>
      </c>
      <c r="AE44" s="122">
        <f>IFERROR((VLOOKUP($L44,ACOUSTIC_SITE_INFO!$C$3:$AI$501,21,FALSE)),"")</f>
        <v>0</v>
      </c>
      <c r="AF44" s="122">
        <f>IFERROR((VLOOKUP($L44,ACOUSTIC_SITE_INFO!$C$3:$AI$501,19,FALSE)),"")</f>
        <v>0</v>
      </c>
      <c r="AG44" s="122">
        <f>IFERROR((VLOOKUP($L44,ACOUSTIC_SITE_INFO!$C$3:$AI$501,22,FALSE)),"")</f>
        <v>0</v>
      </c>
      <c r="AH44" s="122">
        <f>IFERROR((VLOOKUP($L44,ACOUSTIC_SITE_INFO!$C$3:$AI$501,23,FALSE)),"")</f>
        <v>0</v>
      </c>
      <c r="AI44" s="125">
        <f>IFERROR((VLOOKUP($L44,ACOUSTIC_SITE_INFO!$C$3:$AI$501,24,FALSE)),"")</f>
        <v>0</v>
      </c>
      <c r="AJ44" s="125">
        <f>IFERROR((VLOOKUP($L44,ACOUSTIC_SITE_INFO!$C$3:$AI$501,25,FALSE)),"")</f>
        <v>0</v>
      </c>
      <c r="AK44" s="122">
        <f>IFERROR((VLOOKUP($L44,ACOUSTIC_SITE_INFO!$C$3:$AI$501,26,FALSE)),"")</f>
        <v>0</v>
      </c>
      <c r="AL44" s="122">
        <f>IFERROR((VLOOKUP($L44,ACOUSTIC_SITE_INFO!$C$3:$AI$501,27,FALSE)),"")</f>
        <v>0</v>
      </c>
      <c r="AM44" s="122">
        <f>IFERROR((VLOOKUP($L44,ACOUSTIC_SITE_INFO!$C$3:$AI$501,29,FALSE)),"")</f>
        <v>0</v>
      </c>
      <c r="AN44" s="122">
        <f>IFERROR((VLOOKUP($L44,ACOUSTIC_SITE_INFO!$C$3:$AI$501,30,FALSE)),"")</f>
        <v>0</v>
      </c>
      <c r="AO44" s="122">
        <f>IFERROR((VLOOKUP($L44,ACOUSTIC_SITE_INFO!$C$3:$AI$501,31,FALSE)),"")</f>
        <v>0</v>
      </c>
      <c r="AP44" s="122">
        <f>IFERROR((VLOOKUP($L44,ACOUSTIC_SITE_INFO!$C$3:$AI$501,32,FALSE)),"")</f>
        <v>0</v>
      </c>
      <c r="AQ44" s="122">
        <f>IFERROR((VLOOKUP($L44,ACOUSTIC_SITE_INFO!$C$3:$AI$501,33,FALSE)),"")</f>
        <v>0</v>
      </c>
    </row>
    <row r="45" spans="1:43" x14ac:dyDescent="0.25">
      <c r="A45" s="122" t="str">
        <f t="shared" si="0"/>
        <v>00-0m-0</v>
      </c>
      <c r="B45" s="122" t="str">
        <f t="shared" si="1"/>
        <v/>
      </c>
      <c r="C45" s="122" t="str">
        <f>IF(ACOUSTIC_SURVEY_RESULTS!A44=0, "",ACOUSTIC_SURVEY_RESULTS!A44)</f>
        <v/>
      </c>
      <c r="D45" s="122" t="str">
        <f>IFERROR((VLOOKUP($C45,Drop_down_options!$B$2:$D$21,2,FALSE)),"")</f>
        <v/>
      </c>
      <c r="E45" s="122" t="str">
        <f>IF(ACOUSTIC_SURVEY_RESULTS!B44=0, "",ACOUSTIC_SURVEY_RESULTS!B44)</f>
        <v/>
      </c>
      <c r="F45" s="122" t="str">
        <f>IF(ACOUSTIC_SURVEY_RESULTS!C44=0, "",ACOUSTIC_SURVEY_RESULTS!C44)</f>
        <v/>
      </c>
      <c r="G45" s="122" t="str">
        <f>IF(ACOUSTIC_SURVEY_RESULTS!D44=0, "",ACOUSTIC_SURVEY_RESULTS!D44)</f>
        <v/>
      </c>
      <c r="H45" s="122" t="str">
        <f>IF(ACOUSTIC_SURVEY_RESULTS!E44=0, "",ACOUSTIC_SURVEY_RESULTS!E44)</f>
        <v/>
      </c>
      <c r="I45" s="122" t="str">
        <f>IF(ACOUSTIC_SURVEY_RESULTS!F44=0, "",ACOUSTIC_SURVEY_RESULTS!F44)</f>
        <v/>
      </c>
      <c r="J45" s="122" t="str">
        <f>IF(ACOUSTIC_SURVEY_RESULTS!G44=0, "",ACOUSTIC_SURVEY_RESULTS!G44)</f>
        <v/>
      </c>
      <c r="K45" s="122" t="str">
        <f>IF(ACOUSTIC_SURVEY_RESULTS!H44=0, "",ACOUSTIC_SURVEY_RESULTS!H44)</f>
        <v/>
      </c>
      <c r="L45" s="122" t="str">
        <f>IF(ACOUSTIC_SURVEY_RESULTS!I44=0, "",ACOUSTIC_SURVEY_RESULTS!I44)</f>
        <v/>
      </c>
      <c r="M45" s="122">
        <f>IFERROR((VLOOKUP($L45,ACOUSTIC_SITE_INFO!$C$3:$AI$501,2,FALSE)),"")</f>
        <v>0</v>
      </c>
      <c r="N45" s="122">
        <f>IFERROR((VLOOKUP($L45,ACOUSTIC_SITE_INFO!$C$3:$AI$501,3,FALSE))," ")</f>
        <v>0</v>
      </c>
      <c r="O45" s="122">
        <f>IFERROR((VLOOKUP($L45,ACOUSTIC_SITE_INFO!$C$3:$AI$501,4,FALSE)),"")</f>
        <v>0</v>
      </c>
      <c r="P45" s="122">
        <f>IFERROR((VLOOKUP($L45,ACOUSTIC_SITE_INFO!$C$3:$AI$501,5,FALSE)),"")</f>
        <v>0</v>
      </c>
      <c r="Q45" s="122">
        <f>IFERROR((VLOOKUP($L45,ACOUSTIC_SITE_INFO!$C$3:$AI$501,6,FALSE)),"")</f>
        <v>0</v>
      </c>
      <c r="R45" s="122">
        <f>IFERROR((VLOOKUP($L45,ACOUSTIC_SITE_INFO!$C$3:$AI$501,7,FALSE)),"")</f>
        <v>0</v>
      </c>
      <c r="S45" s="122" t="str">
        <f>IFERROR((VLOOKUP($L45,ACOUSTIC_SITE_INFO!$C$3:$AI$501,8,FALSE)),"")</f>
        <v>//</v>
      </c>
      <c r="T45" s="124">
        <f>IFERROR((VLOOKUP($L45,ACOUSTIC_SITE_INFO!$C$3:$AI$501,9,FALSE)),"")</f>
        <v>0</v>
      </c>
      <c r="U45" s="124">
        <f>IFERROR((VLOOKUP($L45,ACOUSTIC_SITE_INFO!$C$3:$AI$501,10,FALSE)),"")</f>
        <v>0</v>
      </c>
      <c r="V45" s="122">
        <f>IFERROR((VLOOKUP($L45,ACOUSTIC_SITE_INFO!$C$3:$AI$501,11,FALSE)),"")</f>
        <v>0</v>
      </c>
      <c r="W45" s="122">
        <f>IFERROR((VLOOKUP($L45,ACOUSTIC_SITE_INFO!$C$3:$AI$501,12,FALSE)),"")</f>
        <v>0</v>
      </c>
      <c r="X45" s="122">
        <f>IFERROR((VLOOKUP($L45,ACOUSTIC_SITE_INFO!$C$3:$AI$501,13,FALSE)),"")</f>
        <v>0</v>
      </c>
      <c r="Y45" s="122">
        <f>IFERROR((VLOOKUP($L45,ACOUSTIC_SITE_INFO!$C$3:$AI$501,14,FALSE)),"")</f>
        <v>0</v>
      </c>
      <c r="Z45" s="122">
        <f>IFERROR((VLOOKUP($L45,ACOUSTIC_SITE_INFO!$C$3:$AI$501,15,FALSE)),"")</f>
        <v>0</v>
      </c>
      <c r="AA45" s="122">
        <f>IFERROR((VLOOKUP($L45,ACOUSTIC_SITE_INFO!$C$3:$AI$501,16,FALSE)),"")</f>
        <v>0</v>
      </c>
      <c r="AB45" s="122">
        <f>IFERROR((VLOOKUP($L45,ACOUSTIC_SITE_INFO!$C$3:$AI$501,17,FALSE)),"")</f>
        <v>0</v>
      </c>
      <c r="AC45" s="122">
        <f>IFERROR((VLOOKUP($L45,ACOUSTIC_SITE_INFO!$C$3:$AI$501,18,FALSE)),"")</f>
        <v>0</v>
      </c>
      <c r="AD45" s="122">
        <f>IFERROR((VLOOKUP($L45,ACOUSTIC_SITE_INFO!$C$3:$AI$501,20,FALSE)),"")</f>
        <v>0</v>
      </c>
      <c r="AE45" s="122">
        <f>IFERROR((VLOOKUP($L45,ACOUSTIC_SITE_INFO!$C$3:$AI$501,21,FALSE)),"")</f>
        <v>0</v>
      </c>
      <c r="AF45" s="122">
        <f>IFERROR((VLOOKUP($L45,ACOUSTIC_SITE_INFO!$C$3:$AI$501,19,FALSE)),"")</f>
        <v>0</v>
      </c>
      <c r="AG45" s="122">
        <f>IFERROR((VLOOKUP($L45,ACOUSTIC_SITE_INFO!$C$3:$AI$501,22,FALSE)),"")</f>
        <v>0</v>
      </c>
      <c r="AH45" s="122">
        <f>IFERROR((VLOOKUP($L45,ACOUSTIC_SITE_INFO!$C$3:$AI$501,23,FALSE)),"")</f>
        <v>0</v>
      </c>
      <c r="AI45" s="125">
        <f>IFERROR((VLOOKUP($L45,ACOUSTIC_SITE_INFO!$C$3:$AI$501,24,FALSE)),"")</f>
        <v>0</v>
      </c>
      <c r="AJ45" s="125">
        <f>IFERROR((VLOOKUP($L45,ACOUSTIC_SITE_INFO!$C$3:$AI$501,25,FALSE)),"")</f>
        <v>0</v>
      </c>
      <c r="AK45" s="122">
        <f>IFERROR((VLOOKUP($L45,ACOUSTIC_SITE_INFO!$C$3:$AI$501,26,FALSE)),"")</f>
        <v>0</v>
      </c>
      <c r="AL45" s="122">
        <f>IFERROR((VLOOKUP($L45,ACOUSTIC_SITE_INFO!$C$3:$AI$501,27,FALSE)),"")</f>
        <v>0</v>
      </c>
      <c r="AM45" s="122">
        <f>IFERROR((VLOOKUP($L45,ACOUSTIC_SITE_INFO!$C$3:$AI$501,29,FALSE)),"")</f>
        <v>0</v>
      </c>
      <c r="AN45" s="122">
        <f>IFERROR((VLOOKUP($L45,ACOUSTIC_SITE_INFO!$C$3:$AI$501,30,FALSE)),"")</f>
        <v>0</v>
      </c>
      <c r="AO45" s="122">
        <f>IFERROR((VLOOKUP($L45,ACOUSTIC_SITE_INFO!$C$3:$AI$501,31,FALSE)),"")</f>
        <v>0</v>
      </c>
      <c r="AP45" s="122">
        <f>IFERROR((VLOOKUP($L45,ACOUSTIC_SITE_INFO!$C$3:$AI$501,32,FALSE)),"")</f>
        <v>0</v>
      </c>
      <c r="AQ45" s="122">
        <f>IFERROR((VLOOKUP($L45,ACOUSTIC_SITE_INFO!$C$3:$AI$501,33,FALSE)),"")</f>
        <v>0</v>
      </c>
    </row>
    <row r="46" spans="1:43" x14ac:dyDescent="0.25">
      <c r="A46" s="122" t="str">
        <f t="shared" si="0"/>
        <v>00-0m-0</v>
      </c>
      <c r="B46" s="122" t="str">
        <f t="shared" si="1"/>
        <v/>
      </c>
      <c r="C46" s="122" t="str">
        <f>IF(ACOUSTIC_SURVEY_RESULTS!A45=0, "",ACOUSTIC_SURVEY_RESULTS!A45)</f>
        <v/>
      </c>
      <c r="D46" s="122" t="str">
        <f>IFERROR((VLOOKUP($C46,Drop_down_options!$B$2:$D$21,2,FALSE)),"")</f>
        <v/>
      </c>
      <c r="E46" s="122" t="str">
        <f>IF(ACOUSTIC_SURVEY_RESULTS!B45=0, "",ACOUSTIC_SURVEY_RESULTS!B45)</f>
        <v/>
      </c>
      <c r="F46" s="122" t="str">
        <f>IF(ACOUSTIC_SURVEY_RESULTS!C45=0, "",ACOUSTIC_SURVEY_RESULTS!C45)</f>
        <v/>
      </c>
      <c r="G46" s="122" t="str">
        <f>IF(ACOUSTIC_SURVEY_RESULTS!D45=0, "",ACOUSTIC_SURVEY_RESULTS!D45)</f>
        <v/>
      </c>
      <c r="H46" s="122" t="str">
        <f>IF(ACOUSTIC_SURVEY_RESULTS!E45=0, "",ACOUSTIC_SURVEY_RESULTS!E45)</f>
        <v/>
      </c>
      <c r="I46" s="122" t="str">
        <f>IF(ACOUSTIC_SURVEY_RESULTS!F45=0, "",ACOUSTIC_SURVEY_RESULTS!F45)</f>
        <v/>
      </c>
      <c r="J46" s="122" t="str">
        <f>IF(ACOUSTIC_SURVEY_RESULTS!G45=0, "",ACOUSTIC_SURVEY_RESULTS!G45)</f>
        <v/>
      </c>
      <c r="K46" s="122" t="str">
        <f>IF(ACOUSTIC_SURVEY_RESULTS!H45=0, "",ACOUSTIC_SURVEY_RESULTS!H45)</f>
        <v/>
      </c>
      <c r="L46" s="122" t="str">
        <f>IF(ACOUSTIC_SURVEY_RESULTS!I45=0, "",ACOUSTIC_SURVEY_RESULTS!I45)</f>
        <v/>
      </c>
      <c r="M46" s="122">
        <f>IFERROR((VLOOKUP($L46,ACOUSTIC_SITE_INFO!$C$3:$AI$501,2,FALSE)),"")</f>
        <v>0</v>
      </c>
      <c r="N46" s="122">
        <f>IFERROR((VLOOKUP($L46,ACOUSTIC_SITE_INFO!$C$3:$AI$501,3,FALSE))," ")</f>
        <v>0</v>
      </c>
      <c r="O46" s="122">
        <f>IFERROR((VLOOKUP($L46,ACOUSTIC_SITE_INFO!$C$3:$AI$501,4,FALSE)),"")</f>
        <v>0</v>
      </c>
      <c r="P46" s="122">
        <f>IFERROR((VLOOKUP($L46,ACOUSTIC_SITE_INFO!$C$3:$AI$501,5,FALSE)),"")</f>
        <v>0</v>
      </c>
      <c r="Q46" s="122">
        <f>IFERROR((VLOOKUP($L46,ACOUSTIC_SITE_INFO!$C$3:$AI$501,6,FALSE)),"")</f>
        <v>0</v>
      </c>
      <c r="R46" s="122">
        <f>IFERROR((VLOOKUP($L46,ACOUSTIC_SITE_INFO!$C$3:$AI$501,7,FALSE)),"")</f>
        <v>0</v>
      </c>
      <c r="S46" s="122" t="str">
        <f>IFERROR((VLOOKUP($L46,ACOUSTIC_SITE_INFO!$C$3:$AI$501,8,FALSE)),"")</f>
        <v>//</v>
      </c>
      <c r="T46" s="124">
        <f>IFERROR((VLOOKUP($L46,ACOUSTIC_SITE_INFO!$C$3:$AI$501,9,FALSE)),"")</f>
        <v>0</v>
      </c>
      <c r="U46" s="124">
        <f>IFERROR((VLOOKUP($L46,ACOUSTIC_SITE_INFO!$C$3:$AI$501,10,FALSE)),"")</f>
        <v>0</v>
      </c>
      <c r="V46" s="122">
        <f>IFERROR((VLOOKUP($L46,ACOUSTIC_SITE_INFO!$C$3:$AI$501,11,FALSE)),"")</f>
        <v>0</v>
      </c>
      <c r="W46" s="122">
        <f>IFERROR((VLOOKUP($L46,ACOUSTIC_SITE_INFO!$C$3:$AI$501,12,FALSE)),"")</f>
        <v>0</v>
      </c>
      <c r="X46" s="122">
        <f>IFERROR((VLOOKUP($L46,ACOUSTIC_SITE_INFO!$C$3:$AI$501,13,FALSE)),"")</f>
        <v>0</v>
      </c>
      <c r="Y46" s="122">
        <f>IFERROR((VLOOKUP($L46,ACOUSTIC_SITE_INFO!$C$3:$AI$501,14,FALSE)),"")</f>
        <v>0</v>
      </c>
      <c r="Z46" s="122">
        <f>IFERROR((VLOOKUP($L46,ACOUSTIC_SITE_INFO!$C$3:$AI$501,15,FALSE)),"")</f>
        <v>0</v>
      </c>
      <c r="AA46" s="122">
        <f>IFERROR((VLOOKUP($L46,ACOUSTIC_SITE_INFO!$C$3:$AI$501,16,FALSE)),"")</f>
        <v>0</v>
      </c>
      <c r="AB46" s="122">
        <f>IFERROR((VLOOKUP($L46,ACOUSTIC_SITE_INFO!$C$3:$AI$501,17,FALSE)),"")</f>
        <v>0</v>
      </c>
      <c r="AC46" s="122">
        <f>IFERROR((VLOOKUP($L46,ACOUSTIC_SITE_INFO!$C$3:$AI$501,18,FALSE)),"")</f>
        <v>0</v>
      </c>
      <c r="AD46" s="122">
        <f>IFERROR((VLOOKUP($L46,ACOUSTIC_SITE_INFO!$C$3:$AI$501,20,FALSE)),"")</f>
        <v>0</v>
      </c>
      <c r="AE46" s="122">
        <f>IFERROR((VLOOKUP($L46,ACOUSTIC_SITE_INFO!$C$3:$AI$501,21,FALSE)),"")</f>
        <v>0</v>
      </c>
      <c r="AF46" s="122">
        <f>IFERROR((VLOOKUP($L46,ACOUSTIC_SITE_INFO!$C$3:$AI$501,19,FALSE)),"")</f>
        <v>0</v>
      </c>
      <c r="AG46" s="122">
        <f>IFERROR((VLOOKUP($L46,ACOUSTIC_SITE_INFO!$C$3:$AI$501,22,FALSE)),"")</f>
        <v>0</v>
      </c>
      <c r="AH46" s="122">
        <f>IFERROR((VLOOKUP($L46,ACOUSTIC_SITE_INFO!$C$3:$AI$501,23,FALSE)),"")</f>
        <v>0</v>
      </c>
      <c r="AI46" s="125">
        <f>IFERROR((VLOOKUP($L46,ACOUSTIC_SITE_INFO!$C$3:$AI$501,24,FALSE)),"")</f>
        <v>0</v>
      </c>
      <c r="AJ46" s="125">
        <f>IFERROR((VLOOKUP($L46,ACOUSTIC_SITE_INFO!$C$3:$AI$501,25,FALSE)),"")</f>
        <v>0</v>
      </c>
      <c r="AK46" s="122">
        <f>IFERROR((VLOOKUP($L46,ACOUSTIC_SITE_INFO!$C$3:$AI$501,26,FALSE)),"")</f>
        <v>0</v>
      </c>
      <c r="AL46" s="122">
        <f>IFERROR((VLOOKUP($L46,ACOUSTIC_SITE_INFO!$C$3:$AI$501,27,FALSE)),"")</f>
        <v>0</v>
      </c>
      <c r="AM46" s="122">
        <f>IFERROR((VLOOKUP($L46,ACOUSTIC_SITE_INFO!$C$3:$AI$501,29,FALSE)),"")</f>
        <v>0</v>
      </c>
      <c r="AN46" s="122">
        <f>IFERROR((VLOOKUP($L46,ACOUSTIC_SITE_INFO!$C$3:$AI$501,30,FALSE)),"")</f>
        <v>0</v>
      </c>
      <c r="AO46" s="122">
        <f>IFERROR((VLOOKUP($L46,ACOUSTIC_SITE_INFO!$C$3:$AI$501,31,FALSE)),"")</f>
        <v>0</v>
      </c>
      <c r="AP46" s="122">
        <f>IFERROR((VLOOKUP($L46,ACOUSTIC_SITE_INFO!$C$3:$AI$501,32,FALSE)),"")</f>
        <v>0</v>
      </c>
      <c r="AQ46" s="122">
        <f>IFERROR((VLOOKUP($L46,ACOUSTIC_SITE_INFO!$C$3:$AI$501,33,FALSE)),"")</f>
        <v>0</v>
      </c>
    </row>
    <row r="47" spans="1:43" x14ac:dyDescent="0.25">
      <c r="A47" s="122" t="str">
        <f t="shared" si="0"/>
        <v>00-0m-0</v>
      </c>
      <c r="B47" s="122" t="str">
        <f t="shared" si="1"/>
        <v/>
      </c>
      <c r="C47" s="122" t="str">
        <f>IF(ACOUSTIC_SURVEY_RESULTS!A46=0, "",ACOUSTIC_SURVEY_RESULTS!A46)</f>
        <v/>
      </c>
      <c r="D47" s="122" t="str">
        <f>IFERROR((VLOOKUP($C47,Drop_down_options!$B$2:$D$21,2,FALSE)),"")</f>
        <v/>
      </c>
      <c r="E47" s="122" t="str">
        <f>IF(ACOUSTIC_SURVEY_RESULTS!B46=0, "",ACOUSTIC_SURVEY_RESULTS!B46)</f>
        <v/>
      </c>
      <c r="F47" s="122" t="str">
        <f>IF(ACOUSTIC_SURVEY_RESULTS!C46=0, "",ACOUSTIC_SURVEY_RESULTS!C46)</f>
        <v/>
      </c>
      <c r="G47" s="122" t="str">
        <f>IF(ACOUSTIC_SURVEY_RESULTS!D46=0, "",ACOUSTIC_SURVEY_RESULTS!D46)</f>
        <v/>
      </c>
      <c r="H47" s="122" t="str">
        <f>IF(ACOUSTIC_SURVEY_RESULTS!E46=0, "",ACOUSTIC_SURVEY_RESULTS!E46)</f>
        <v/>
      </c>
      <c r="I47" s="122" t="str">
        <f>IF(ACOUSTIC_SURVEY_RESULTS!F46=0, "",ACOUSTIC_SURVEY_RESULTS!F46)</f>
        <v/>
      </c>
      <c r="J47" s="122" t="str">
        <f>IF(ACOUSTIC_SURVEY_RESULTS!G46=0, "",ACOUSTIC_SURVEY_RESULTS!G46)</f>
        <v/>
      </c>
      <c r="K47" s="122" t="str">
        <f>IF(ACOUSTIC_SURVEY_RESULTS!H46=0, "",ACOUSTIC_SURVEY_RESULTS!H46)</f>
        <v/>
      </c>
      <c r="L47" s="122" t="str">
        <f>IF(ACOUSTIC_SURVEY_RESULTS!I46=0, "",ACOUSTIC_SURVEY_RESULTS!I46)</f>
        <v/>
      </c>
      <c r="M47" s="122">
        <f>IFERROR((VLOOKUP($L47,ACOUSTIC_SITE_INFO!$C$3:$AI$501,2,FALSE)),"")</f>
        <v>0</v>
      </c>
      <c r="N47" s="122">
        <f>IFERROR((VLOOKUP($L47,ACOUSTIC_SITE_INFO!$C$3:$AI$501,3,FALSE))," ")</f>
        <v>0</v>
      </c>
      <c r="O47" s="122">
        <f>IFERROR((VLOOKUP($L47,ACOUSTIC_SITE_INFO!$C$3:$AI$501,4,FALSE)),"")</f>
        <v>0</v>
      </c>
      <c r="P47" s="122">
        <f>IFERROR((VLOOKUP($L47,ACOUSTIC_SITE_INFO!$C$3:$AI$501,5,FALSE)),"")</f>
        <v>0</v>
      </c>
      <c r="Q47" s="122">
        <f>IFERROR((VLOOKUP($L47,ACOUSTIC_SITE_INFO!$C$3:$AI$501,6,FALSE)),"")</f>
        <v>0</v>
      </c>
      <c r="R47" s="122">
        <f>IFERROR((VLOOKUP($L47,ACOUSTIC_SITE_INFO!$C$3:$AI$501,7,FALSE)),"")</f>
        <v>0</v>
      </c>
      <c r="S47" s="122" t="str">
        <f>IFERROR((VLOOKUP($L47,ACOUSTIC_SITE_INFO!$C$3:$AI$501,8,FALSE)),"")</f>
        <v>//</v>
      </c>
      <c r="T47" s="124">
        <f>IFERROR((VLOOKUP($L47,ACOUSTIC_SITE_INFO!$C$3:$AI$501,9,FALSE)),"")</f>
        <v>0</v>
      </c>
      <c r="U47" s="124">
        <f>IFERROR((VLOOKUP($L47,ACOUSTIC_SITE_INFO!$C$3:$AI$501,10,FALSE)),"")</f>
        <v>0</v>
      </c>
      <c r="V47" s="122">
        <f>IFERROR((VLOOKUP($L47,ACOUSTIC_SITE_INFO!$C$3:$AI$501,11,FALSE)),"")</f>
        <v>0</v>
      </c>
      <c r="W47" s="122">
        <f>IFERROR((VLOOKUP($L47,ACOUSTIC_SITE_INFO!$C$3:$AI$501,12,FALSE)),"")</f>
        <v>0</v>
      </c>
      <c r="X47" s="122">
        <f>IFERROR((VLOOKUP($L47,ACOUSTIC_SITE_INFO!$C$3:$AI$501,13,FALSE)),"")</f>
        <v>0</v>
      </c>
      <c r="Y47" s="122">
        <f>IFERROR((VLOOKUP($L47,ACOUSTIC_SITE_INFO!$C$3:$AI$501,14,FALSE)),"")</f>
        <v>0</v>
      </c>
      <c r="Z47" s="122">
        <f>IFERROR((VLOOKUP($L47,ACOUSTIC_SITE_INFO!$C$3:$AI$501,15,FALSE)),"")</f>
        <v>0</v>
      </c>
      <c r="AA47" s="122">
        <f>IFERROR((VLOOKUP($L47,ACOUSTIC_SITE_INFO!$C$3:$AI$501,16,FALSE)),"")</f>
        <v>0</v>
      </c>
      <c r="AB47" s="122">
        <f>IFERROR((VLOOKUP($L47,ACOUSTIC_SITE_INFO!$C$3:$AI$501,17,FALSE)),"")</f>
        <v>0</v>
      </c>
      <c r="AC47" s="122">
        <f>IFERROR((VLOOKUP($L47,ACOUSTIC_SITE_INFO!$C$3:$AI$501,18,FALSE)),"")</f>
        <v>0</v>
      </c>
      <c r="AD47" s="122">
        <f>IFERROR((VLOOKUP($L47,ACOUSTIC_SITE_INFO!$C$3:$AI$501,20,FALSE)),"")</f>
        <v>0</v>
      </c>
      <c r="AE47" s="122">
        <f>IFERROR((VLOOKUP($L47,ACOUSTIC_SITE_INFO!$C$3:$AI$501,21,FALSE)),"")</f>
        <v>0</v>
      </c>
      <c r="AF47" s="122">
        <f>IFERROR((VLOOKUP($L47,ACOUSTIC_SITE_INFO!$C$3:$AI$501,19,FALSE)),"")</f>
        <v>0</v>
      </c>
      <c r="AG47" s="122">
        <f>IFERROR((VLOOKUP($L47,ACOUSTIC_SITE_INFO!$C$3:$AI$501,22,FALSE)),"")</f>
        <v>0</v>
      </c>
      <c r="AH47" s="122">
        <f>IFERROR((VLOOKUP($L47,ACOUSTIC_SITE_INFO!$C$3:$AI$501,23,FALSE)),"")</f>
        <v>0</v>
      </c>
      <c r="AI47" s="125">
        <f>IFERROR((VLOOKUP($L47,ACOUSTIC_SITE_INFO!$C$3:$AI$501,24,FALSE)),"")</f>
        <v>0</v>
      </c>
      <c r="AJ47" s="125">
        <f>IFERROR((VLOOKUP($L47,ACOUSTIC_SITE_INFO!$C$3:$AI$501,25,FALSE)),"")</f>
        <v>0</v>
      </c>
      <c r="AK47" s="122">
        <f>IFERROR((VLOOKUP($L47,ACOUSTIC_SITE_INFO!$C$3:$AI$501,26,FALSE)),"")</f>
        <v>0</v>
      </c>
      <c r="AL47" s="122">
        <f>IFERROR((VLOOKUP($L47,ACOUSTIC_SITE_INFO!$C$3:$AI$501,27,FALSE)),"")</f>
        <v>0</v>
      </c>
      <c r="AM47" s="122">
        <f>IFERROR((VLOOKUP($L47,ACOUSTIC_SITE_INFO!$C$3:$AI$501,29,FALSE)),"")</f>
        <v>0</v>
      </c>
      <c r="AN47" s="122">
        <f>IFERROR((VLOOKUP($L47,ACOUSTIC_SITE_INFO!$C$3:$AI$501,30,FALSE)),"")</f>
        <v>0</v>
      </c>
      <c r="AO47" s="122">
        <f>IFERROR((VLOOKUP($L47,ACOUSTIC_SITE_INFO!$C$3:$AI$501,31,FALSE)),"")</f>
        <v>0</v>
      </c>
      <c r="AP47" s="122">
        <f>IFERROR((VLOOKUP($L47,ACOUSTIC_SITE_INFO!$C$3:$AI$501,32,FALSE)),"")</f>
        <v>0</v>
      </c>
      <c r="AQ47" s="122">
        <f>IFERROR((VLOOKUP($L47,ACOUSTIC_SITE_INFO!$C$3:$AI$501,33,FALSE)),"")</f>
        <v>0</v>
      </c>
    </row>
    <row r="48" spans="1:43" x14ac:dyDescent="0.25">
      <c r="A48" s="122" t="str">
        <f t="shared" si="0"/>
        <v>00-0m-0</v>
      </c>
      <c r="B48" s="122" t="str">
        <f t="shared" si="1"/>
        <v/>
      </c>
      <c r="C48" s="122" t="str">
        <f>IF(ACOUSTIC_SURVEY_RESULTS!A47=0, "",ACOUSTIC_SURVEY_RESULTS!A47)</f>
        <v/>
      </c>
      <c r="D48" s="122" t="str">
        <f>IFERROR((VLOOKUP($C48,Drop_down_options!$B$2:$D$21,2,FALSE)),"")</f>
        <v/>
      </c>
      <c r="E48" s="122" t="str">
        <f>IF(ACOUSTIC_SURVEY_RESULTS!B47=0, "",ACOUSTIC_SURVEY_RESULTS!B47)</f>
        <v/>
      </c>
      <c r="F48" s="122" t="str">
        <f>IF(ACOUSTIC_SURVEY_RESULTS!C47=0, "",ACOUSTIC_SURVEY_RESULTS!C47)</f>
        <v/>
      </c>
      <c r="G48" s="122" t="str">
        <f>IF(ACOUSTIC_SURVEY_RESULTS!D47=0, "",ACOUSTIC_SURVEY_RESULTS!D47)</f>
        <v/>
      </c>
      <c r="H48" s="122" t="str">
        <f>IF(ACOUSTIC_SURVEY_RESULTS!E47=0, "",ACOUSTIC_SURVEY_RESULTS!E47)</f>
        <v/>
      </c>
      <c r="I48" s="122" t="str">
        <f>IF(ACOUSTIC_SURVEY_RESULTS!F47=0, "",ACOUSTIC_SURVEY_RESULTS!F47)</f>
        <v/>
      </c>
      <c r="J48" s="122" t="str">
        <f>IF(ACOUSTIC_SURVEY_RESULTS!G47=0, "",ACOUSTIC_SURVEY_RESULTS!G47)</f>
        <v/>
      </c>
      <c r="K48" s="122" t="str">
        <f>IF(ACOUSTIC_SURVEY_RESULTS!H47=0, "",ACOUSTIC_SURVEY_RESULTS!H47)</f>
        <v/>
      </c>
      <c r="L48" s="122" t="str">
        <f>IF(ACOUSTIC_SURVEY_RESULTS!I47=0, "",ACOUSTIC_SURVEY_RESULTS!I47)</f>
        <v/>
      </c>
      <c r="M48" s="122">
        <f>IFERROR((VLOOKUP($L48,ACOUSTIC_SITE_INFO!$C$3:$AI$501,2,FALSE)),"")</f>
        <v>0</v>
      </c>
      <c r="N48" s="122">
        <f>IFERROR((VLOOKUP($L48,ACOUSTIC_SITE_INFO!$C$3:$AI$501,3,FALSE))," ")</f>
        <v>0</v>
      </c>
      <c r="O48" s="122">
        <f>IFERROR((VLOOKUP($L48,ACOUSTIC_SITE_INFO!$C$3:$AI$501,4,FALSE)),"")</f>
        <v>0</v>
      </c>
      <c r="P48" s="122">
        <f>IFERROR((VLOOKUP($L48,ACOUSTIC_SITE_INFO!$C$3:$AI$501,5,FALSE)),"")</f>
        <v>0</v>
      </c>
      <c r="Q48" s="122">
        <f>IFERROR((VLOOKUP($L48,ACOUSTIC_SITE_INFO!$C$3:$AI$501,6,FALSE)),"")</f>
        <v>0</v>
      </c>
      <c r="R48" s="122">
        <f>IFERROR((VLOOKUP($L48,ACOUSTIC_SITE_INFO!$C$3:$AI$501,7,FALSE)),"")</f>
        <v>0</v>
      </c>
      <c r="S48" s="122" t="str">
        <f>IFERROR((VLOOKUP($L48,ACOUSTIC_SITE_INFO!$C$3:$AI$501,8,FALSE)),"")</f>
        <v>//</v>
      </c>
      <c r="T48" s="124">
        <f>IFERROR((VLOOKUP($L48,ACOUSTIC_SITE_INFO!$C$3:$AI$501,9,FALSE)),"")</f>
        <v>0</v>
      </c>
      <c r="U48" s="124">
        <f>IFERROR((VLOOKUP($L48,ACOUSTIC_SITE_INFO!$C$3:$AI$501,10,FALSE)),"")</f>
        <v>0</v>
      </c>
      <c r="V48" s="122">
        <f>IFERROR((VLOOKUP($L48,ACOUSTIC_SITE_INFO!$C$3:$AI$501,11,FALSE)),"")</f>
        <v>0</v>
      </c>
      <c r="W48" s="122">
        <f>IFERROR((VLOOKUP($L48,ACOUSTIC_SITE_INFO!$C$3:$AI$501,12,FALSE)),"")</f>
        <v>0</v>
      </c>
      <c r="X48" s="122">
        <f>IFERROR((VLOOKUP($L48,ACOUSTIC_SITE_INFO!$C$3:$AI$501,13,FALSE)),"")</f>
        <v>0</v>
      </c>
      <c r="Y48" s="122">
        <f>IFERROR((VLOOKUP($L48,ACOUSTIC_SITE_INFO!$C$3:$AI$501,14,FALSE)),"")</f>
        <v>0</v>
      </c>
      <c r="Z48" s="122">
        <f>IFERROR((VLOOKUP($L48,ACOUSTIC_SITE_INFO!$C$3:$AI$501,15,FALSE)),"")</f>
        <v>0</v>
      </c>
      <c r="AA48" s="122">
        <f>IFERROR((VLOOKUP($L48,ACOUSTIC_SITE_INFO!$C$3:$AI$501,16,FALSE)),"")</f>
        <v>0</v>
      </c>
      <c r="AB48" s="122">
        <f>IFERROR((VLOOKUP($L48,ACOUSTIC_SITE_INFO!$C$3:$AI$501,17,FALSE)),"")</f>
        <v>0</v>
      </c>
      <c r="AC48" s="122">
        <f>IFERROR((VLOOKUP($L48,ACOUSTIC_SITE_INFO!$C$3:$AI$501,18,FALSE)),"")</f>
        <v>0</v>
      </c>
      <c r="AD48" s="122">
        <f>IFERROR((VLOOKUP($L48,ACOUSTIC_SITE_INFO!$C$3:$AI$501,20,FALSE)),"")</f>
        <v>0</v>
      </c>
      <c r="AE48" s="122">
        <f>IFERROR((VLOOKUP($L48,ACOUSTIC_SITE_INFO!$C$3:$AI$501,21,FALSE)),"")</f>
        <v>0</v>
      </c>
      <c r="AF48" s="122">
        <f>IFERROR((VLOOKUP($L48,ACOUSTIC_SITE_INFO!$C$3:$AI$501,19,FALSE)),"")</f>
        <v>0</v>
      </c>
      <c r="AG48" s="122">
        <f>IFERROR((VLOOKUP($L48,ACOUSTIC_SITE_INFO!$C$3:$AI$501,22,FALSE)),"")</f>
        <v>0</v>
      </c>
      <c r="AH48" s="122">
        <f>IFERROR((VLOOKUP($L48,ACOUSTIC_SITE_INFO!$C$3:$AI$501,23,FALSE)),"")</f>
        <v>0</v>
      </c>
      <c r="AI48" s="125">
        <f>IFERROR((VLOOKUP($L48,ACOUSTIC_SITE_INFO!$C$3:$AI$501,24,FALSE)),"")</f>
        <v>0</v>
      </c>
      <c r="AJ48" s="125">
        <f>IFERROR((VLOOKUP($L48,ACOUSTIC_SITE_INFO!$C$3:$AI$501,25,FALSE)),"")</f>
        <v>0</v>
      </c>
      <c r="AK48" s="122">
        <f>IFERROR((VLOOKUP($L48,ACOUSTIC_SITE_INFO!$C$3:$AI$501,26,FALSE)),"")</f>
        <v>0</v>
      </c>
      <c r="AL48" s="122">
        <f>IFERROR((VLOOKUP($L48,ACOUSTIC_SITE_INFO!$C$3:$AI$501,27,FALSE)),"")</f>
        <v>0</v>
      </c>
      <c r="AM48" s="122">
        <f>IFERROR((VLOOKUP($L48,ACOUSTIC_SITE_INFO!$C$3:$AI$501,29,FALSE)),"")</f>
        <v>0</v>
      </c>
      <c r="AN48" s="122">
        <f>IFERROR((VLOOKUP($L48,ACOUSTIC_SITE_INFO!$C$3:$AI$501,30,FALSE)),"")</f>
        <v>0</v>
      </c>
      <c r="AO48" s="122">
        <f>IFERROR((VLOOKUP($L48,ACOUSTIC_SITE_INFO!$C$3:$AI$501,31,FALSE)),"")</f>
        <v>0</v>
      </c>
      <c r="AP48" s="122">
        <f>IFERROR((VLOOKUP($L48,ACOUSTIC_SITE_INFO!$C$3:$AI$501,32,FALSE)),"")</f>
        <v>0</v>
      </c>
      <c r="AQ48" s="122">
        <f>IFERROR((VLOOKUP($L48,ACOUSTIC_SITE_INFO!$C$3:$AI$501,33,FALSE)),"")</f>
        <v>0</v>
      </c>
    </row>
    <row r="49" spans="1:43" x14ac:dyDescent="0.25">
      <c r="A49" s="122" t="str">
        <f t="shared" si="0"/>
        <v>00-0m-0</v>
      </c>
      <c r="B49" s="122" t="str">
        <f t="shared" si="1"/>
        <v/>
      </c>
      <c r="C49" s="122" t="str">
        <f>IF(ACOUSTIC_SURVEY_RESULTS!A48=0, "",ACOUSTIC_SURVEY_RESULTS!A48)</f>
        <v/>
      </c>
      <c r="D49" s="122" t="str">
        <f>IFERROR((VLOOKUP($C49,Drop_down_options!$B$2:$D$21,2,FALSE)),"")</f>
        <v/>
      </c>
      <c r="E49" s="122" t="str">
        <f>IF(ACOUSTIC_SURVEY_RESULTS!B48=0, "",ACOUSTIC_SURVEY_RESULTS!B48)</f>
        <v/>
      </c>
      <c r="F49" s="122" t="str">
        <f>IF(ACOUSTIC_SURVEY_RESULTS!C48=0, "",ACOUSTIC_SURVEY_RESULTS!C48)</f>
        <v/>
      </c>
      <c r="G49" s="122" t="str">
        <f>IF(ACOUSTIC_SURVEY_RESULTS!D48=0, "",ACOUSTIC_SURVEY_RESULTS!D48)</f>
        <v/>
      </c>
      <c r="H49" s="122" t="str">
        <f>IF(ACOUSTIC_SURVEY_RESULTS!E48=0, "",ACOUSTIC_SURVEY_RESULTS!E48)</f>
        <v/>
      </c>
      <c r="I49" s="122" t="str">
        <f>IF(ACOUSTIC_SURVEY_RESULTS!F48=0, "",ACOUSTIC_SURVEY_RESULTS!F48)</f>
        <v/>
      </c>
      <c r="J49" s="122" t="str">
        <f>IF(ACOUSTIC_SURVEY_RESULTS!G48=0, "",ACOUSTIC_SURVEY_RESULTS!G48)</f>
        <v/>
      </c>
      <c r="K49" s="122" t="str">
        <f>IF(ACOUSTIC_SURVEY_RESULTS!H48=0, "",ACOUSTIC_SURVEY_RESULTS!H48)</f>
        <v/>
      </c>
      <c r="L49" s="122" t="str">
        <f>IF(ACOUSTIC_SURVEY_RESULTS!I48=0, "",ACOUSTIC_SURVEY_RESULTS!I48)</f>
        <v/>
      </c>
      <c r="M49" s="122">
        <f>IFERROR((VLOOKUP($L49,ACOUSTIC_SITE_INFO!$C$3:$AI$501,2,FALSE)),"")</f>
        <v>0</v>
      </c>
      <c r="N49" s="122">
        <f>IFERROR((VLOOKUP($L49,ACOUSTIC_SITE_INFO!$C$3:$AI$501,3,FALSE))," ")</f>
        <v>0</v>
      </c>
      <c r="O49" s="122">
        <f>IFERROR((VLOOKUP($L49,ACOUSTIC_SITE_INFO!$C$3:$AI$501,4,FALSE)),"")</f>
        <v>0</v>
      </c>
      <c r="P49" s="122">
        <f>IFERROR((VLOOKUP($L49,ACOUSTIC_SITE_INFO!$C$3:$AI$501,5,FALSE)),"")</f>
        <v>0</v>
      </c>
      <c r="Q49" s="122">
        <f>IFERROR((VLOOKUP($L49,ACOUSTIC_SITE_INFO!$C$3:$AI$501,6,FALSE)),"")</f>
        <v>0</v>
      </c>
      <c r="R49" s="122">
        <f>IFERROR((VLOOKUP($L49,ACOUSTIC_SITE_INFO!$C$3:$AI$501,7,FALSE)),"")</f>
        <v>0</v>
      </c>
      <c r="S49" s="122" t="str">
        <f>IFERROR((VLOOKUP($L49,ACOUSTIC_SITE_INFO!$C$3:$AI$501,8,FALSE)),"")</f>
        <v>//</v>
      </c>
      <c r="T49" s="124">
        <f>IFERROR((VLOOKUP($L49,ACOUSTIC_SITE_INFO!$C$3:$AI$501,9,FALSE)),"")</f>
        <v>0</v>
      </c>
      <c r="U49" s="124">
        <f>IFERROR((VLOOKUP($L49,ACOUSTIC_SITE_INFO!$C$3:$AI$501,10,FALSE)),"")</f>
        <v>0</v>
      </c>
      <c r="V49" s="122">
        <f>IFERROR((VLOOKUP($L49,ACOUSTIC_SITE_INFO!$C$3:$AI$501,11,FALSE)),"")</f>
        <v>0</v>
      </c>
      <c r="W49" s="122">
        <f>IFERROR((VLOOKUP($L49,ACOUSTIC_SITE_INFO!$C$3:$AI$501,12,FALSE)),"")</f>
        <v>0</v>
      </c>
      <c r="X49" s="122">
        <f>IFERROR((VLOOKUP($L49,ACOUSTIC_SITE_INFO!$C$3:$AI$501,13,FALSE)),"")</f>
        <v>0</v>
      </c>
      <c r="Y49" s="122">
        <f>IFERROR((VLOOKUP($L49,ACOUSTIC_SITE_INFO!$C$3:$AI$501,14,FALSE)),"")</f>
        <v>0</v>
      </c>
      <c r="Z49" s="122">
        <f>IFERROR((VLOOKUP($L49,ACOUSTIC_SITE_INFO!$C$3:$AI$501,15,FALSE)),"")</f>
        <v>0</v>
      </c>
      <c r="AA49" s="122">
        <f>IFERROR((VLOOKUP($L49,ACOUSTIC_SITE_INFO!$C$3:$AI$501,16,FALSE)),"")</f>
        <v>0</v>
      </c>
      <c r="AB49" s="122">
        <f>IFERROR((VLOOKUP($L49,ACOUSTIC_SITE_INFO!$C$3:$AI$501,17,FALSE)),"")</f>
        <v>0</v>
      </c>
      <c r="AC49" s="122">
        <f>IFERROR((VLOOKUP($L49,ACOUSTIC_SITE_INFO!$C$3:$AI$501,18,FALSE)),"")</f>
        <v>0</v>
      </c>
      <c r="AD49" s="122">
        <f>IFERROR((VLOOKUP($L49,ACOUSTIC_SITE_INFO!$C$3:$AI$501,20,FALSE)),"")</f>
        <v>0</v>
      </c>
      <c r="AE49" s="122">
        <f>IFERROR((VLOOKUP($L49,ACOUSTIC_SITE_INFO!$C$3:$AI$501,21,FALSE)),"")</f>
        <v>0</v>
      </c>
      <c r="AF49" s="122">
        <f>IFERROR((VLOOKUP($L49,ACOUSTIC_SITE_INFO!$C$3:$AI$501,19,FALSE)),"")</f>
        <v>0</v>
      </c>
      <c r="AG49" s="122">
        <f>IFERROR((VLOOKUP($L49,ACOUSTIC_SITE_INFO!$C$3:$AI$501,22,FALSE)),"")</f>
        <v>0</v>
      </c>
      <c r="AH49" s="122">
        <f>IFERROR((VLOOKUP($L49,ACOUSTIC_SITE_INFO!$C$3:$AI$501,23,FALSE)),"")</f>
        <v>0</v>
      </c>
      <c r="AI49" s="125">
        <f>IFERROR((VLOOKUP($L49,ACOUSTIC_SITE_INFO!$C$3:$AI$501,24,FALSE)),"")</f>
        <v>0</v>
      </c>
      <c r="AJ49" s="125">
        <f>IFERROR((VLOOKUP($L49,ACOUSTIC_SITE_INFO!$C$3:$AI$501,25,FALSE)),"")</f>
        <v>0</v>
      </c>
      <c r="AK49" s="122">
        <f>IFERROR((VLOOKUP($L49,ACOUSTIC_SITE_INFO!$C$3:$AI$501,26,FALSE)),"")</f>
        <v>0</v>
      </c>
      <c r="AL49" s="122">
        <f>IFERROR((VLOOKUP($L49,ACOUSTIC_SITE_INFO!$C$3:$AI$501,27,FALSE)),"")</f>
        <v>0</v>
      </c>
      <c r="AM49" s="122">
        <f>IFERROR((VLOOKUP($L49,ACOUSTIC_SITE_INFO!$C$3:$AI$501,29,FALSE)),"")</f>
        <v>0</v>
      </c>
      <c r="AN49" s="122">
        <f>IFERROR((VLOOKUP($L49,ACOUSTIC_SITE_INFO!$C$3:$AI$501,30,FALSE)),"")</f>
        <v>0</v>
      </c>
      <c r="AO49" s="122">
        <f>IFERROR((VLOOKUP($L49,ACOUSTIC_SITE_INFO!$C$3:$AI$501,31,FALSE)),"")</f>
        <v>0</v>
      </c>
      <c r="AP49" s="122">
        <f>IFERROR((VLOOKUP($L49,ACOUSTIC_SITE_INFO!$C$3:$AI$501,32,FALSE)),"")</f>
        <v>0</v>
      </c>
      <c r="AQ49" s="122">
        <f>IFERROR((VLOOKUP($L49,ACOUSTIC_SITE_INFO!$C$3:$AI$501,33,FALSE)),"")</f>
        <v>0</v>
      </c>
    </row>
    <row r="50" spans="1:43" x14ac:dyDescent="0.25">
      <c r="A50" s="122" t="str">
        <f t="shared" si="0"/>
        <v>00-0m-0</v>
      </c>
      <c r="B50" s="122" t="str">
        <f t="shared" si="1"/>
        <v/>
      </c>
      <c r="C50" s="122" t="str">
        <f>IF(ACOUSTIC_SURVEY_RESULTS!A49=0, "",ACOUSTIC_SURVEY_RESULTS!A49)</f>
        <v/>
      </c>
      <c r="D50" s="122" t="str">
        <f>IFERROR((VLOOKUP($C50,Drop_down_options!$B$2:$D$21,2,FALSE)),"")</f>
        <v/>
      </c>
      <c r="E50" s="122" t="str">
        <f>IF(ACOUSTIC_SURVEY_RESULTS!B49=0, "",ACOUSTIC_SURVEY_RESULTS!B49)</f>
        <v/>
      </c>
      <c r="F50" s="122" t="str">
        <f>IF(ACOUSTIC_SURVEY_RESULTS!C49=0, "",ACOUSTIC_SURVEY_RESULTS!C49)</f>
        <v/>
      </c>
      <c r="G50" s="122" t="str">
        <f>IF(ACOUSTIC_SURVEY_RESULTS!D49=0, "",ACOUSTIC_SURVEY_RESULTS!D49)</f>
        <v/>
      </c>
      <c r="H50" s="122" t="str">
        <f>IF(ACOUSTIC_SURVEY_RESULTS!E49=0, "",ACOUSTIC_SURVEY_RESULTS!E49)</f>
        <v/>
      </c>
      <c r="I50" s="122" t="str">
        <f>IF(ACOUSTIC_SURVEY_RESULTS!F49=0, "",ACOUSTIC_SURVEY_RESULTS!F49)</f>
        <v/>
      </c>
      <c r="J50" s="122" t="str">
        <f>IF(ACOUSTIC_SURVEY_RESULTS!G49=0, "",ACOUSTIC_SURVEY_RESULTS!G49)</f>
        <v/>
      </c>
      <c r="K50" s="122" t="str">
        <f>IF(ACOUSTIC_SURVEY_RESULTS!H49=0, "",ACOUSTIC_SURVEY_RESULTS!H49)</f>
        <v/>
      </c>
      <c r="L50" s="122" t="str">
        <f>IF(ACOUSTIC_SURVEY_RESULTS!I49=0, "",ACOUSTIC_SURVEY_RESULTS!I49)</f>
        <v/>
      </c>
      <c r="M50" s="122">
        <f>IFERROR((VLOOKUP($L50,ACOUSTIC_SITE_INFO!$C$3:$AI$501,2,FALSE)),"")</f>
        <v>0</v>
      </c>
      <c r="N50" s="122">
        <f>IFERROR((VLOOKUP($L50,ACOUSTIC_SITE_INFO!$C$3:$AI$501,3,FALSE))," ")</f>
        <v>0</v>
      </c>
      <c r="O50" s="122">
        <f>IFERROR((VLOOKUP($L50,ACOUSTIC_SITE_INFO!$C$3:$AI$501,4,FALSE)),"")</f>
        <v>0</v>
      </c>
      <c r="P50" s="122">
        <f>IFERROR((VLOOKUP($L50,ACOUSTIC_SITE_INFO!$C$3:$AI$501,5,FALSE)),"")</f>
        <v>0</v>
      </c>
      <c r="Q50" s="122">
        <f>IFERROR((VLOOKUP($L50,ACOUSTIC_SITE_INFO!$C$3:$AI$501,6,FALSE)),"")</f>
        <v>0</v>
      </c>
      <c r="R50" s="122">
        <f>IFERROR((VLOOKUP($L50,ACOUSTIC_SITE_INFO!$C$3:$AI$501,7,FALSE)),"")</f>
        <v>0</v>
      </c>
      <c r="S50" s="122" t="str">
        <f>IFERROR((VLOOKUP($L50,ACOUSTIC_SITE_INFO!$C$3:$AI$501,8,FALSE)),"")</f>
        <v>//</v>
      </c>
      <c r="T50" s="124">
        <f>IFERROR((VLOOKUP($L50,ACOUSTIC_SITE_INFO!$C$3:$AI$501,9,FALSE)),"")</f>
        <v>0</v>
      </c>
      <c r="U50" s="124">
        <f>IFERROR((VLOOKUP($L50,ACOUSTIC_SITE_INFO!$C$3:$AI$501,10,FALSE)),"")</f>
        <v>0</v>
      </c>
      <c r="V50" s="122">
        <f>IFERROR((VLOOKUP($L50,ACOUSTIC_SITE_INFO!$C$3:$AI$501,11,FALSE)),"")</f>
        <v>0</v>
      </c>
      <c r="W50" s="122">
        <f>IFERROR((VLOOKUP($L50,ACOUSTIC_SITE_INFO!$C$3:$AI$501,12,FALSE)),"")</f>
        <v>0</v>
      </c>
      <c r="X50" s="122">
        <f>IFERROR((VLOOKUP($L50,ACOUSTIC_SITE_INFO!$C$3:$AI$501,13,FALSE)),"")</f>
        <v>0</v>
      </c>
      <c r="Y50" s="122">
        <f>IFERROR((VLOOKUP($L50,ACOUSTIC_SITE_INFO!$C$3:$AI$501,14,FALSE)),"")</f>
        <v>0</v>
      </c>
      <c r="Z50" s="122">
        <f>IFERROR((VLOOKUP($L50,ACOUSTIC_SITE_INFO!$C$3:$AI$501,15,FALSE)),"")</f>
        <v>0</v>
      </c>
      <c r="AA50" s="122">
        <f>IFERROR((VLOOKUP($L50,ACOUSTIC_SITE_INFO!$C$3:$AI$501,16,FALSE)),"")</f>
        <v>0</v>
      </c>
      <c r="AB50" s="122">
        <f>IFERROR((VLOOKUP($L50,ACOUSTIC_SITE_INFO!$C$3:$AI$501,17,FALSE)),"")</f>
        <v>0</v>
      </c>
      <c r="AC50" s="122">
        <f>IFERROR((VLOOKUP($L50,ACOUSTIC_SITE_INFO!$C$3:$AI$501,18,FALSE)),"")</f>
        <v>0</v>
      </c>
      <c r="AD50" s="122">
        <f>IFERROR((VLOOKUP($L50,ACOUSTIC_SITE_INFO!$C$3:$AI$501,20,FALSE)),"")</f>
        <v>0</v>
      </c>
      <c r="AE50" s="122">
        <f>IFERROR((VLOOKUP($L50,ACOUSTIC_SITE_INFO!$C$3:$AI$501,21,FALSE)),"")</f>
        <v>0</v>
      </c>
      <c r="AF50" s="122">
        <f>IFERROR((VLOOKUP($L50,ACOUSTIC_SITE_INFO!$C$3:$AI$501,19,FALSE)),"")</f>
        <v>0</v>
      </c>
      <c r="AG50" s="122">
        <f>IFERROR((VLOOKUP($L50,ACOUSTIC_SITE_INFO!$C$3:$AI$501,22,FALSE)),"")</f>
        <v>0</v>
      </c>
      <c r="AH50" s="122">
        <f>IFERROR((VLOOKUP($L50,ACOUSTIC_SITE_INFO!$C$3:$AI$501,23,FALSE)),"")</f>
        <v>0</v>
      </c>
      <c r="AI50" s="125">
        <f>IFERROR((VLOOKUP($L50,ACOUSTIC_SITE_INFO!$C$3:$AI$501,24,FALSE)),"")</f>
        <v>0</v>
      </c>
      <c r="AJ50" s="125">
        <f>IFERROR((VLOOKUP($L50,ACOUSTIC_SITE_INFO!$C$3:$AI$501,25,FALSE)),"")</f>
        <v>0</v>
      </c>
      <c r="AK50" s="122">
        <f>IFERROR((VLOOKUP($L50,ACOUSTIC_SITE_INFO!$C$3:$AI$501,26,FALSE)),"")</f>
        <v>0</v>
      </c>
      <c r="AL50" s="122">
        <f>IFERROR((VLOOKUP($L50,ACOUSTIC_SITE_INFO!$C$3:$AI$501,27,FALSE)),"")</f>
        <v>0</v>
      </c>
      <c r="AM50" s="122">
        <f>IFERROR((VLOOKUP($L50,ACOUSTIC_SITE_INFO!$C$3:$AI$501,29,FALSE)),"")</f>
        <v>0</v>
      </c>
      <c r="AN50" s="122">
        <f>IFERROR((VLOOKUP($L50,ACOUSTIC_SITE_INFO!$C$3:$AI$501,30,FALSE)),"")</f>
        <v>0</v>
      </c>
      <c r="AO50" s="122">
        <f>IFERROR((VLOOKUP($L50,ACOUSTIC_SITE_INFO!$C$3:$AI$501,31,FALSE)),"")</f>
        <v>0</v>
      </c>
      <c r="AP50" s="122">
        <f>IFERROR((VLOOKUP($L50,ACOUSTIC_SITE_INFO!$C$3:$AI$501,32,FALSE)),"")</f>
        <v>0</v>
      </c>
      <c r="AQ50" s="122">
        <f>IFERROR((VLOOKUP($L50,ACOUSTIC_SITE_INFO!$C$3:$AI$501,33,FALSE)),"")</f>
        <v>0</v>
      </c>
    </row>
    <row r="51" spans="1:43" x14ac:dyDescent="0.25">
      <c r="A51" s="122" t="str">
        <f t="shared" si="0"/>
        <v>00-0m-0</v>
      </c>
      <c r="B51" s="122" t="str">
        <f t="shared" si="1"/>
        <v/>
      </c>
      <c r="C51" s="122" t="str">
        <f>IF(ACOUSTIC_SURVEY_RESULTS!A50=0, "",ACOUSTIC_SURVEY_RESULTS!A50)</f>
        <v/>
      </c>
      <c r="D51" s="122" t="str">
        <f>IFERROR((VLOOKUP($C51,Drop_down_options!$B$2:$D$21,2,FALSE)),"")</f>
        <v/>
      </c>
      <c r="E51" s="122" t="str">
        <f>IF(ACOUSTIC_SURVEY_RESULTS!B50=0, "",ACOUSTIC_SURVEY_RESULTS!B50)</f>
        <v/>
      </c>
      <c r="F51" s="122" t="str">
        <f>IF(ACOUSTIC_SURVEY_RESULTS!C50=0, "",ACOUSTIC_SURVEY_RESULTS!C50)</f>
        <v/>
      </c>
      <c r="G51" s="122" t="str">
        <f>IF(ACOUSTIC_SURVEY_RESULTS!D50=0, "",ACOUSTIC_SURVEY_RESULTS!D50)</f>
        <v/>
      </c>
      <c r="H51" s="122" t="str">
        <f>IF(ACOUSTIC_SURVEY_RESULTS!E50=0, "",ACOUSTIC_SURVEY_RESULTS!E50)</f>
        <v/>
      </c>
      <c r="I51" s="122" t="str">
        <f>IF(ACOUSTIC_SURVEY_RESULTS!F50=0, "",ACOUSTIC_SURVEY_RESULTS!F50)</f>
        <v/>
      </c>
      <c r="J51" s="122" t="str">
        <f>IF(ACOUSTIC_SURVEY_RESULTS!G50=0, "",ACOUSTIC_SURVEY_RESULTS!G50)</f>
        <v/>
      </c>
      <c r="K51" s="122" t="str">
        <f>IF(ACOUSTIC_SURVEY_RESULTS!H50=0, "",ACOUSTIC_SURVEY_RESULTS!H50)</f>
        <v/>
      </c>
      <c r="L51" s="122" t="str">
        <f>IF(ACOUSTIC_SURVEY_RESULTS!I50=0, "",ACOUSTIC_SURVEY_RESULTS!I50)</f>
        <v/>
      </c>
      <c r="M51" s="122">
        <f>IFERROR((VLOOKUP($L51,ACOUSTIC_SITE_INFO!$C$3:$AI$501,2,FALSE)),"")</f>
        <v>0</v>
      </c>
      <c r="N51" s="122">
        <f>IFERROR((VLOOKUP($L51,ACOUSTIC_SITE_INFO!$C$3:$AI$501,3,FALSE))," ")</f>
        <v>0</v>
      </c>
      <c r="O51" s="122">
        <f>IFERROR((VLOOKUP($L51,ACOUSTIC_SITE_INFO!$C$3:$AI$501,4,FALSE)),"")</f>
        <v>0</v>
      </c>
      <c r="P51" s="122">
        <f>IFERROR((VLOOKUP($L51,ACOUSTIC_SITE_INFO!$C$3:$AI$501,5,FALSE)),"")</f>
        <v>0</v>
      </c>
      <c r="Q51" s="122">
        <f>IFERROR((VLOOKUP($L51,ACOUSTIC_SITE_INFO!$C$3:$AI$501,6,FALSE)),"")</f>
        <v>0</v>
      </c>
      <c r="R51" s="122">
        <f>IFERROR((VLOOKUP($L51,ACOUSTIC_SITE_INFO!$C$3:$AI$501,7,FALSE)),"")</f>
        <v>0</v>
      </c>
      <c r="S51" s="122" t="str">
        <f>IFERROR((VLOOKUP($L51,ACOUSTIC_SITE_INFO!$C$3:$AI$501,8,FALSE)),"")</f>
        <v>//</v>
      </c>
      <c r="T51" s="124">
        <f>IFERROR((VLOOKUP($L51,ACOUSTIC_SITE_INFO!$C$3:$AI$501,9,FALSE)),"")</f>
        <v>0</v>
      </c>
      <c r="U51" s="124">
        <f>IFERROR((VLOOKUP($L51,ACOUSTIC_SITE_INFO!$C$3:$AI$501,10,FALSE)),"")</f>
        <v>0</v>
      </c>
      <c r="V51" s="122">
        <f>IFERROR((VLOOKUP($L51,ACOUSTIC_SITE_INFO!$C$3:$AI$501,11,FALSE)),"")</f>
        <v>0</v>
      </c>
      <c r="W51" s="122">
        <f>IFERROR((VLOOKUP($L51,ACOUSTIC_SITE_INFO!$C$3:$AI$501,12,FALSE)),"")</f>
        <v>0</v>
      </c>
      <c r="X51" s="122">
        <f>IFERROR((VLOOKUP($L51,ACOUSTIC_SITE_INFO!$C$3:$AI$501,13,FALSE)),"")</f>
        <v>0</v>
      </c>
      <c r="Y51" s="122">
        <f>IFERROR((VLOOKUP($L51,ACOUSTIC_SITE_INFO!$C$3:$AI$501,14,FALSE)),"")</f>
        <v>0</v>
      </c>
      <c r="Z51" s="122">
        <f>IFERROR((VLOOKUP($L51,ACOUSTIC_SITE_INFO!$C$3:$AI$501,15,FALSE)),"")</f>
        <v>0</v>
      </c>
      <c r="AA51" s="122">
        <f>IFERROR((VLOOKUP($L51,ACOUSTIC_SITE_INFO!$C$3:$AI$501,16,FALSE)),"")</f>
        <v>0</v>
      </c>
      <c r="AB51" s="122">
        <f>IFERROR((VLOOKUP($L51,ACOUSTIC_SITE_INFO!$C$3:$AI$501,17,FALSE)),"")</f>
        <v>0</v>
      </c>
      <c r="AC51" s="122">
        <f>IFERROR((VLOOKUP($L51,ACOUSTIC_SITE_INFO!$C$3:$AI$501,18,FALSE)),"")</f>
        <v>0</v>
      </c>
      <c r="AD51" s="122">
        <f>IFERROR((VLOOKUP($L51,ACOUSTIC_SITE_INFO!$C$3:$AI$501,20,FALSE)),"")</f>
        <v>0</v>
      </c>
      <c r="AE51" s="122">
        <f>IFERROR((VLOOKUP($L51,ACOUSTIC_SITE_INFO!$C$3:$AI$501,21,FALSE)),"")</f>
        <v>0</v>
      </c>
      <c r="AF51" s="122">
        <f>IFERROR((VLOOKUP($L51,ACOUSTIC_SITE_INFO!$C$3:$AI$501,19,FALSE)),"")</f>
        <v>0</v>
      </c>
      <c r="AG51" s="122">
        <f>IFERROR((VLOOKUP($L51,ACOUSTIC_SITE_INFO!$C$3:$AI$501,22,FALSE)),"")</f>
        <v>0</v>
      </c>
      <c r="AH51" s="122">
        <f>IFERROR((VLOOKUP($L51,ACOUSTIC_SITE_INFO!$C$3:$AI$501,23,FALSE)),"")</f>
        <v>0</v>
      </c>
      <c r="AI51" s="125">
        <f>IFERROR((VLOOKUP($L51,ACOUSTIC_SITE_INFO!$C$3:$AI$501,24,FALSE)),"")</f>
        <v>0</v>
      </c>
      <c r="AJ51" s="125">
        <f>IFERROR((VLOOKUP($L51,ACOUSTIC_SITE_INFO!$C$3:$AI$501,25,FALSE)),"")</f>
        <v>0</v>
      </c>
      <c r="AK51" s="122">
        <f>IFERROR((VLOOKUP($L51,ACOUSTIC_SITE_INFO!$C$3:$AI$501,26,FALSE)),"")</f>
        <v>0</v>
      </c>
      <c r="AL51" s="122">
        <f>IFERROR((VLOOKUP($L51,ACOUSTIC_SITE_INFO!$C$3:$AI$501,27,FALSE)),"")</f>
        <v>0</v>
      </c>
      <c r="AM51" s="122">
        <f>IFERROR((VLOOKUP($L51,ACOUSTIC_SITE_INFO!$C$3:$AI$501,29,FALSE)),"")</f>
        <v>0</v>
      </c>
      <c r="AN51" s="122">
        <f>IFERROR((VLOOKUP($L51,ACOUSTIC_SITE_INFO!$C$3:$AI$501,30,FALSE)),"")</f>
        <v>0</v>
      </c>
      <c r="AO51" s="122">
        <f>IFERROR((VLOOKUP($L51,ACOUSTIC_SITE_INFO!$C$3:$AI$501,31,FALSE)),"")</f>
        <v>0</v>
      </c>
      <c r="AP51" s="122">
        <f>IFERROR((VLOOKUP($L51,ACOUSTIC_SITE_INFO!$C$3:$AI$501,32,FALSE)),"")</f>
        <v>0</v>
      </c>
      <c r="AQ51" s="122">
        <f>IFERROR((VLOOKUP($L51,ACOUSTIC_SITE_INFO!$C$3:$AI$501,33,FALSE)),"")</f>
        <v>0</v>
      </c>
    </row>
    <row r="52" spans="1:43" x14ac:dyDescent="0.25">
      <c r="A52" s="122" t="str">
        <f t="shared" si="0"/>
        <v>00-0m-0</v>
      </c>
      <c r="B52" s="122" t="str">
        <f t="shared" si="1"/>
        <v/>
      </c>
      <c r="C52" s="122" t="str">
        <f>IF(ACOUSTIC_SURVEY_RESULTS!A51=0, "",ACOUSTIC_SURVEY_RESULTS!A51)</f>
        <v/>
      </c>
      <c r="D52" s="122" t="str">
        <f>IFERROR((VLOOKUP($C52,Drop_down_options!$B$2:$D$21,2,FALSE)),"")</f>
        <v/>
      </c>
      <c r="E52" s="122" t="str">
        <f>IF(ACOUSTIC_SURVEY_RESULTS!B51=0, "",ACOUSTIC_SURVEY_RESULTS!B51)</f>
        <v/>
      </c>
      <c r="F52" s="122" t="str">
        <f>IF(ACOUSTIC_SURVEY_RESULTS!C51=0, "",ACOUSTIC_SURVEY_RESULTS!C51)</f>
        <v/>
      </c>
      <c r="G52" s="122" t="str">
        <f>IF(ACOUSTIC_SURVEY_RESULTS!D51=0, "",ACOUSTIC_SURVEY_RESULTS!D51)</f>
        <v/>
      </c>
      <c r="H52" s="122" t="str">
        <f>IF(ACOUSTIC_SURVEY_RESULTS!E51=0, "",ACOUSTIC_SURVEY_RESULTS!E51)</f>
        <v/>
      </c>
      <c r="I52" s="122" t="str">
        <f>IF(ACOUSTIC_SURVEY_RESULTS!F51=0, "",ACOUSTIC_SURVEY_RESULTS!F51)</f>
        <v/>
      </c>
      <c r="J52" s="122" t="str">
        <f>IF(ACOUSTIC_SURVEY_RESULTS!G51=0, "",ACOUSTIC_SURVEY_RESULTS!G51)</f>
        <v/>
      </c>
      <c r="K52" s="122" t="str">
        <f>IF(ACOUSTIC_SURVEY_RESULTS!H51=0, "",ACOUSTIC_SURVEY_RESULTS!H51)</f>
        <v/>
      </c>
      <c r="L52" s="122" t="str">
        <f>IF(ACOUSTIC_SURVEY_RESULTS!I51=0, "",ACOUSTIC_SURVEY_RESULTS!I51)</f>
        <v/>
      </c>
      <c r="M52" s="122">
        <f>IFERROR((VLOOKUP($L52,ACOUSTIC_SITE_INFO!$C$3:$AI$501,2,FALSE)),"")</f>
        <v>0</v>
      </c>
      <c r="N52" s="122">
        <f>IFERROR((VLOOKUP($L52,ACOUSTIC_SITE_INFO!$C$3:$AI$501,3,FALSE))," ")</f>
        <v>0</v>
      </c>
      <c r="O52" s="122">
        <f>IFERROR((VLOOKUP($L52,ACOUSTIC_SITE_INFO!$C$3:$AI$501,4,FALSE)),"")</f>
        <v>0</v>
      </c>
      <c r="P52" s="122">
        <f>IFERROR((VLOOKUP($L52,ACOUSTIC_SITE_INFO!$C$3:$AI$501,5,FALSE)),"")</f>
        <v>0</v>
      </c>
      <c r="Q52" s="122">
        <f>IFERROR((VLOOKUP($L52,ACOUSTIC_SITE_INFO!$C$3:$AI$501,6,FALSE)),"")</f>
        <v>0</v>
      </c>
      <c r="R52" s="122">
        <f>IFERROR((VLOOKUP($L52,ACOUSTIC_SITE_INFO!$C$3:$AI$501,7,FALSE)),"")</f>
        <v>0</v>
      </c>
      <c r="S52" s="122" t="str">
        <f>IFERROR((VLOOKUP($L52,ACOUSTIC_SITE_INFO!$C$3:$AI$501,8,FALSE)),"")</f>
        <v>//</v>
      </c>
      <c r="T52" s="124">
        <f>IFERROR((VLOOKUP($L52,ACOUSTIC_SITE_INFO!$C$3:$AI$501,9,FALSE)),"")</f>
        <v>0</v>
      </c>
      <c r="U52" s="124">
        <f>IFERROR((VLOOKUP($L52,ACOUSTIC_SITE_INFO!$C$3:$AI$501,10,FALSE)),"")</f>
        <v>0</v>
      </c>
      <c r="V52" s="122">
        <f>IFERROR((VLOOKUP($L52,ACOUSTIC_SITE_INFO!$C$3:$AI$501,11,FALSE)),"")</f>
        <v>0</v>
      </c>
      <c r="W52" s="122">
        <f>IFERROR((VLOOKUP($L52,ACOUSTIC_SITE_INFO!$C$3:$AI$501,12,FALSE)),"")</f>
        <v>0</v>
      </c>
      <c r="X52" s="122">
        <f>IFERROR((VLOOKUP($L52,ACOUSTIC_SITE_INFO!$C$3:$AI$501,13,FALSE)),"")</f>
        <v>0</v>
      </c>
      <c r="Y52" s="122">
        <f>IFERROR((VLOOKUP($L52,ACOUSTIC_SITE_INFO!$C$3:$AI$501,14,FALSE)),"")</f>
        <v>0</v>
      </c>
      <c r="Z52" s="122">
        <f>IFERROR((VLOOKUP($L52,ACOUSTIC_SITE_INFO!$C$3:$AI$501,15,FALSE)),"")</f>
        <v>0</v>
      </c>
      <c r="AA52" s="122">
        <f>IFERROR((VLOOKUP($L52,ACOUSTIC_SITE_INFO!$C$3:$AI$501,16,FALSE)),"")</f>
        <v>0</v>
      </c>
      <c r="AB52" s="122">
        <f>IFERROR((VLOOKUP($L52,ACOUSTIC_SITE_INFO!$C$3:$AI$501,17,FALSE)),"")</f>
        <v>0</v>
      </c>
      <c r="AC52" s="122">
        <f>IFERROR((VLOOKUP($L52,ACOUSTIC_SITE_INFO!$C$3:$AI$501,18,FALSE)),"")</f>
        <v>0</v>
      </c>
      <c r="AD52" s="122">
        <f>IFERROR((VLOOKUP($L52,ACOUSTIC_SITE_INFO!$C$3:$AI$501,20,FALSE)),"")</f>
        <v>0</v>
      </c>
      <c r="AE52" s="122">
        <f>IFERROR((VLOOKUP($L52,ACOUSTIC_SITE_INFO!$C$3:$AI$501,21,FALSE)),"")</f>
        <v>0</v>
      </c>
      <c r="AF52" s="122">
        <f>IFERROR((VLOOKUP($L52,ACOUSTIC_SITE_INFO!$C$3:$AI$501,19,FALSE)),"")</f>
        <v>0</v>
      </c>
      <c r="AG52" s="122">
        <f>IFERROR((VLOOKUP($L52,ACOUSTIC_SITE_INFO!$C$3:$AI$501,22,FALSE)),"")</f>
        <v>0</v>
      </c>
      <c r="AH52" s="122">
        <f>IFERROR((VLOOKUP($L52,ACOUSTIC_SITE_INFO!$C$3:$AI$501,23,FALSE)),"")</f>
        <v>0</v>
      </c>
      <c r="AI52" s="125">
        <f>IFERROR((VLOOKUP($L52,ACOUSTIC_SITE_INFO!$C$3:$AI$501,24,FALSE)),"")</f>
        <v>0</v>
      </c>
      <c r="AJ52" s="125">
        <f>IFERROR((VLOOKUP($L52,ACOUSTIC_SITE_INFO!$C$3:$AI$501,25,FALSE)),"")</f>
        <v>0</v>
      </c>
      <c r="AK52" s="122">
        <f>IFERROR((VLOOKUP($L52,ACOUSTIC_SITE_INFO!$C$3:$AI$501,26,FALSE)),"")</f>
        <v>0</v>
      </c>
      <c r="AL52" s="122">
        <f>IFERROR((VLOOKUP($L52,ACOUSTIC_SITE_INFO!$C$3:$AI$501,27,FALSE)),"")</f>
        <v>0</v>
      </c>
      <c r="AM52" s="122">
        <f>IFERROR((VLOOKUP($L52,ACOUSTIC_SITE_INFO!$C$3:$AI$501,29,FALSE)),"")</f>
        <v>0</v>
      </c>
      <c r="AN52" s="122">
        <f>IFERROR((VLOOKUP($L52,ACOUSTIC_SITE_INFO!$C$3:$AI$501,30,FALSE)),"")</f>
        <v>0</v>
      </c>
      <c r="AO52" s="122">
        <f>IFERROR((VLOOKUP($L52,ACOUSTIC_SITE_INFO!$C$3:$AI$501,31,FALSE)),"")</f>
        <v>0</v>
      </c>
      <c r="AP52" s="122">
        <f>IFERROR((VLOOKUP($L52,ACOUSTIC_SITE_INFO!$C$3:$AI$501,32,FALSE)),"")</f>
        <v>0</v>
      </c>
      <c r="AQ52" s="122">
        <f>IFERROR((VLOOKUP($L52,ACOUSTIC_SITE_INFO!$C$3:$AI$501,33,FALSE)),"")</f>
        <v>0</v>
      </c>
    </row>
    <row r="53" spans="1:43" x14ac:dyDescent="0.25">
      <c r="A53" s="122" t="str">
        <f t="shared" si="0"/>
        <v>00-0m-0</v>
      </c>
      <c r="B53" s="122" t="str">
        <f t="shared" si="1"/>
        <v/>
      </c>
      <c r="C53" s="122" t="str">
        <f>IF(ACOUSTIC_SURVEY_RESULTS!A52=0, "",ACOUSTIC_SURVEY_RESULTS!A52)</f>
        <v/>
      </c>
      <c r="D53" s="122" t="str">
        <f>IFERROR((VLOOKUP($C53,Drop_down_options!$B$2:$D$21,2,FALSE)),"")</f>
        <v/>
      </c>
      <c r="E53" s="122" t="str">
        <f>IF(ACOUSTIC_SURVEY_RESULTS!B52=0, "",ACOUSTIC_SURVEY_RESULTS!B52)</f>
        <v/>
      </c>
      <c r="F53" s="122" t="str">
        <f>IF(ACOUSTIC_SURVEY_RESULTS!C52=0, "",ACOUSTIC_SURVEY_RESULTS!C52)</f>
        <v/>
      </c>
      <c r="G53" s="122" t="str">
        <f>IF(ACOUSTIC_SURVEY_RESULTS!D52=0, "",ACOUSTIC_SURVEY_RESULTS!D52)</f>
        <v/>
      </c>
      <c r="H53" s="122" t="str">
        <f>IF(ACOUSTIC_SURVEY_RESULTS!E52=0, "",ACOUSTIC_SURVEY_RESULTS!E52)</f>
        <v/>
      </c>
      <c r="I53" s="122" t="str">
        <f>IF(ACOUSTIC_SURVEY_RESULTS!F52=0, "",ACOUSTIC_SURVEY_RESULTS!F52)</f>
        <v/>
      </c>
      <c r="J53" s="122" t="str">
        <f>IF(ACOUSTIC_SURVEY_RESULTS!G52=0, "",ACOUSTIC_SURVEY_RESULTS!G52)</f>
        <v/>
      </c>
      <c r="K53" s="122" t="str">
        <f>IF(ACOUSTIC_SURVEY_RESULTS!H52=0, "",ACOUSTIC_SURVEY_RESULTS!H52)</f>
        <v/>
      </c>
      <c r="L53" s="122" t="str">
        <f>IF(ACOUSTIC_SURVEY_RESULTS!I52=0, "",ACOUSTIC_SURVEY_RESULTS!I52)</f>
        <v/>
      </c>
      <c r="M53" s="122">
        <f>IFERROR((VLOOKUP($L53,ACOUSTIC_SITE_INFO!$C$3:$AI$501,2,FALSE)),"")</f>
        <v>0</v>
      </c>
      <c r="N53" s="122">
        <f>IFERROR((VLOOKUP($L53,ACOUSTIC_SITE_INFO!$C$3:$AI$501,3,FALSE))," ")</f>
        <v>0</v>
      </c>
      <c r="O53" s="122">
        <f>IFERROR((VLOOKUP($L53,ACOUSTIC_SITE_INFO!$C$3:$AI$501,4,FALSE)),"")</f>
        <v>0</v>
      </c>
      <c r="P53" s="122">
        <f>IFERROR((VLOOKUP($L53,ACOUSTIC_SITE_INFO!$C$3:$AI$501,5,FALSE)),"")</f>
        <v>0</v>
      </c>
      <c r="Q53" s="122">
        <f>IFERROR((VLOOKUP($L53,ACOUSTIC_SITE_INFO!$C$3:$AI$501,6,FALSE)),"")</f>
        <v>0</v>
      </c>
      <c r="R53" s="122">
        <f>IFERROR((VLOOKUP($L53,ACOUSTIC_SITE_INFO!$C$3:$AI$501,7,FALSE)),"")</f>
        <v>0</v>
      </c>
      <c r="S53" s="122" t="str">
        <f>IFERROR((VLOOKUP($L53,ACOUSTIC_SITE_INFO!$C$3:$AI$501,8,FALSE)),"")</f>
        <v>//</v>
      </c>
      <c r="T53" s="124">
        <f>IFERROR((VLOOKUP($L53,ACOUSTIC_SITE_INFO!$C$3:$AI$501,9,FALSE)),"")</f>
        <v>0</v>
      </c>
      <c r="U53" s="124">
        <f>IFERROR((VLOOKUP($L53,ACOUSTIC_SITE_INFO!$C$3:$AI$501,10,FALSE)),"")</f>
        <v>0</v>
      </c>
      <c r="V53" s="122">
        <f>IFERROR((VLOOKUP($L53,ACOUSTIC_SITE_INFO!$C$3:$AI$501,11,FALSE)),"")</f>
        <v>0</v>
      </c>
      <c r="W53" s="122">
        <f>IFERROR((VLOOKUP($L53,ACOUSTIC_SITE_INFO!$C$3:$AI$501,12,FALSE)),"")</f>
        <v>0</v>
      </c>
      <c r="X53" s="122">
        <f>IFERROR((VLOOKUP($L53,ACOUSTIC_SITE_INFO!$C$3:$AI$501,13,FALSE)),"")</f>
        <v>0</v>
      </c>
      <c r="Y53" s="122">
        <f>IFERROR((VLOOKUP($L53,ACOUSTIC_SITE_INFO!$C$3:$AI$501,14,FALSE)),"")</f>
        <v>0</v>
      </c>
      <c r="Z53" s="122">
        <f>IFERROR((VLOOKUP($L53,ACOUSTIC_SITE_INFO!$C$3:$AI$501,15,FALSE)),"")</f>
        <v>0</v>
      </c>
      <c r="AA53" s="122">
        <f>IFERROR((VLOOKUP($L53,ACOUSTIC_SITE_INFO!$C$3:$AI$501,16,FALSE)),"")</f>
        <v>0</v>
      </c>
      <c r="AB53" s="122">
        <f>IFERROR((VLOOKUP($L53,ACOUSTIC_SITE_INFO!$C$3:$AI$501,17,FALSE)),"")</f>
        <v>0</v>
      </c>
      <c r="AC53" s="122">
        <f>IFERROR((VLOOKUP($L53,ACOUSTIC_SITE_INFO!$C$3:$AI$501,18,FALSE)),"")</f>
        <v>0</v>
      </c>
      <c r="AD53" s="122">
        <f>IFERROR((VLOOKUP($L53,ACOUSTIC_SITE_INFO!$C$3:$AI$501,20,FALSE)),"")</f>
        <v>0</v>
      </c>
      <c r="AE53" s="122">
        <f>IFERROR((VLOOKUP($L53,ACOUSTIC_SITE_INFO!$C$3:$AI$501,21,FALSE)),"")</f>
        <v>0</v>
      </c>
      <c r="AF53" s="122">
        <f>IFERROR((VLOOKUP($L53,ACOUSTIC_SITE_INFO!$C$3:$AI$501,19,FALSE)),"")</f>
        <v>0</v>
      </c>
      <c r="AG53" s="122">
        <f>IFERROR((VLOOKUP($L53,ACOUSTIC_SITE_INFO!$C$3:$AI$501,22,FALSE)),"")</f>
        <v>0</v>
      </c>
      <c r="AH53" s="122">
        <f>IFERROR((VLOOKUP($L53,ACOUSTIC_SITE_INFO!$C$3:$AI$501,23,FALSE)),"")</f>
        <v>0</v>
      </c>
      <c r="AI53" s="125">
        <f>IFERROR((VLOOKUP($L53,ACOUSTIC_SITE_INFO!$C$3:$AI$501,24,FALSE)),"")</f>
        <v>0</v>
      </c>
      <c r="AJ53" s="125">
        <f>IFERROR((VLOOKUP($L53,ACOUSTIC_SITE_INFO!$C$3:$AI$501,25,FALSE)),"")</f>
        <v>0</v>
      </c>
      <c r="AK53" s="122">
        <f>IFERROR((VLOOKUP($L53,ACOUSTIC_SITE_INFO!$C$3:$AI$501,26,FALSE)),"")</f>
        <v>0</v>
      </c>
      <c r="AL53" s="122">
        <f>IFERROR((VLOOKUP($L53,ACOUSTIC_SITE_INFO!$C$3:$AI$501,27,FALSE)),"")</f>
        <v>0</v>
      </c>
      <c r="AM53" s="122">
        <f>IFERROR((VLOOKUP($L53,ACOUSTIC_SITE_INFO!$C$3:$AI$501,29,FALSE)),"")</f>
        <v>0</v>
      </c>
      <c r="AN53" s="122">
        <f>IFERROR((VLOOKUP($L53,ACOUSTIC_SITE_INFO!$C$3:$AI$501,30,FALSE)),"")</f>
        <v>0</v>
      </c>
      <c r="AO53" s="122">
        <f>IFERROR((VLOOKUP($L53,ACOUSTIC_SITE_INFO!$C$3:$AI$501,31,FALSE)),"")</f>
        <v>0</v>
      </c>
      <c r="AP53" s="122">
        <f>IFERROR((VLOOKUP($L53,ACOUSTIC_SITE_INFO!$C$3:$AI$501,32,FALSE)),"")</f>
        <v>0</v>
      </c>
      <c r="AQ53" s="122">
        <f>IFERROR((VLOOKUP($L53,ACOUSTIC_SITE_INFO!$C$3:$AI$501,33,FALSE)),"")</f>
        <v>0</v>
      </c>
    </row>
    <row r="54" spans="1:43" x14ac:dyDescent="0.25">
      <c r="A54" s="122" t="str">
        <f t="shared" si="0"/>
        <v>00-0m-0</v>
      </c>
      <c r="B54" s="122" t="str">
        <f t="shared" si="1"/>
        <v/>
      </c>
      <c r="C54" s="122" t="str">
        <f>IF(ACOUSTIC_SURVEY_RESULTS!A53=0, "",ACOUSTIC_SURVEY_RESULTS!A53)</f>
        <v/>
      </c>
      <c r="D54" s="122" t="str">
        <f>IFERROR((VLOOKUP($C54,Drop_down_options!$B$2:$D$21,2,FALSE)),"")</f>
        <v/>
      </c>
      <c r="E54" s="122" t="str">
        <f>IF(ACOUSTIC_SURVEY_RESULTS!B53=0, "",ACOUSTIC_SURVEY_RESULTS!B53)</f>
        <v/>
      </c>
      <c r="F54" s="122" t="str">
        <f>IF(ACOUSTIC_SURVEY_RESULTS!C53=0, "",ACOUSTIC_SURVEY_RESULTS!C53)</f>
        <v/>
      </c>
      <c r="G54" s="122" t="str">
        <f>IF(ACOUSTIC_SURVEY_RESULTS!D53=0, "",ACOUSTIC_SURVEY_RESULTS!D53)</f>
        <v/>
      </c>
      <c r="H54" s="122" t="str">
        <f>IF(ACOUSTIC_SURVEY_RESULTS!E53=0, "",ACOUSTIC_SURVEY_RESULTS!E53)</f>
        <v/>
      </c>
      <c r="I54" s="122" t="str">
        <f>IF(ACOUSTIC_SURVEY_RESULTS!F53=0, "",ACOUSTIC_SURVEY_RESULTS!F53)</f>
        <v/>
      </c>
      <c r="J54" s="122" t="str">
        <f>IF(ACOUSTIC_SURVEY_RESULTS!G53=0, "",ACOUSTIC_SURVEY_RESULTS!G53)</f>
        <v/>
      </c>
      <c r="K54" s="122" t="str">
        <f>IF(ACOUSTIC_SURVEY_RESULTS!H53=0, "",ACOUSTIC_SURVEY_RESULTS!H53)</f>
        <v/>
      </c>
      <c r="L54" s="122" t="str">
        <f>IF(ACOUSTIC_SURVEY_RESULTS!I53=0, "",ACOUSTIC_SURVEY_RESULTS!I53)</f>
        <v/>
      </c>
      <c r="M54" s="122">
        <f>IFERROR((VLOOKUP($L54,ACOUSTIC_SITE_INFO!$C$3:$AI$501,2,FALSE)),"")</f>
        <v>0</v>
      </c>
      <c r="N54" s="122">
        <f>IFERROR((VLOOKUP($L54,ACOUSTIC_SITE_INFO!$C$3:$AI$501,3,FALSE))," ")</f>
        <v>0</v>
      </c>
      <c r="O54" s="122">
        <f>IFERROR((VLOOKUP($L54,ACOUSTIC_SITE_INFO!$C$3:$AI$501,4,FALSE)),"")</f>
        <v>0</v>
      </c>
      <c r="P54" s="122">
        <f>IFERROR((VLOOKUP($L54,ACOUSTIC_SITE_INFO!$C$3:$AI$501,5,FALSE)),"")</f>
        <v>0</v>
      </c>
      <c r="Q54" s="122">
        <f>IFERROR((VLOOKUP($L54,ACOUSTIC_SITE_INFO!$C$3:$AI$501,6,FALSE)),"")</f>
        <v>0</v>
      </c>
      <c r="R54" s="122">
        <f>IFERROR((VLOOKUP($L54,ACOUSTIC_SITE_INFO!$C$3:$AI$501,7,FALSE)),"")</f>
        <v>0</v>
      </c>
      <c r="S54" s="122" t="str">
        <f>IFERROR((VLOOKUP($L54,ACOUSTIC_SITE_INFO!$C$3:$AI$501,8,FALSE)),"")</f>
        <v>//</v>
      </c>
      <c r="T54" s="124">
        <f>IFERROR((VLOOKUP($L54,ACOUSTIC_SITE_INFO!$C$3:$AI$501,9,FALSE)),"")</f>
        <v>0</v>
      </c>
      <c r="U54" s="124">
        <f>IFERROR((VLOOKUP($L54,ACOUSTIC_SITE_INFO!$C$3:$AI$501,10,FALSE)),"")</f>
        <v>0</v>
      </c>
      <c r="V54" s="122">
        <f>IFERROR((VLOOKUP($L54,ACOUSTIC_SITE_INFO!$C$3:$AI$501,11,FALSE)),"")</f>
        <v>0</v>
      </c>
      <c r="W54" s="122">
        <f>IFERROR((VLOOKUP($L54,ACOUSTIC_SITE_INFO!$C$3:$AI$501,12,FALSE)),"")</f>
        <v>0</v>
      </c>
      <c r="X54" s="122">
        <f>IFERROR((VLOOKUP($L54,ACOUSTIC_SITE_INFO!$C$3:$AI$501,13,FALSE)),"")</f>
        <v>0</v>
      </c>
      <c r="Y54" s="122">
        <f>IFERROR((VLOOKUP($L54,ACOUSTIC_SITE_INFO!$C$3:$AI$501,14,FALSE)),"")</f>
        <v>0</v>
      </c>
      <c r="Z54" s="122">
        <f>IFERROR((VLOOKUP($L54,ACOUSTIC_SITE_INFO!$C$3:$AI$501,15,FALSE)),"")</f>
        <v>0</v>
      </c>
      <c r="AA54" s="122">
        <f>IFERROR((VLOOKUP($L54,ACOUSTIC_SITE_INFO!$C$3:$AI$501,16,FALSE)),"")</f>
        <v>0</v>
      </c>
      <c r="AB54" s="122">
        <f>IFERROR((VLOOKUP($L54,ACOUSTIC_SITE_INFO!$C$3:$AI$501,17,FALSE)),"")</f>
        <v>0</v>
      </c>
      <c r="AC54" s="122">
        <f>IFERROR((VLOOKUP($L54,ACOUSTIC_SITE_INFO!$C$3:$AI$501,18,FALSE)),"")</f>
        <v>0</v>
      </c>
      <c r="AD54" s="122">
        <f>IFERROR((VLOOKUP($L54,ACOUSTIC_SITE_INFO!$C$3:$AI$501,20,FALSE)),"")</f>
        <v>0</v>
      </c>
      <c r="AE54" s="122">
        <f>IFERROR((VLOOKUP($L54,ACOUSTIC_SITE_INFO!$C$3:$AI$501,21,FALSE)),"")</f>
        <v>0</v>
      </c>
      <c r="AF54" s="122">
        <f>IFERROR((VLOOKUP($L54,ACOUSTIC_SITE_INFO!$C$3:$AI$501,19,FALSE)),"")</f>
        <v>0</v>
      </c>
      <c r="AG54" s="122">
        <f>IFERROR((VLOOKUP($L54,ACOUSTIC_SITE_INFO!$C$3:$AI$501,22,FALSE)),"")</f>
        <v>0</v>
      </c>
      <c r="AH54" s="122">
        <f>IFERROR((VLOOKUP($L54,ACOUSTIC_SITE_INFO!$C$3:$AI$501,23,FALSE)),"")</f>
        <v>0</v>
      </c>
      <c r="AI54" s="125">
        <f>IFERROR((VLOOKUP($L54,ACOUSTIC_SITE_INFO!$C$3:$AI$501,24,FALSE)),"")</f>
        <v>0</v>
      </c>
      <c r="AJ54" s="125">
        <f>IFERROR((VLOOKUP($L54,ACOUSTIC_SITE_INFO!$C$3:$AI$501,25,FALSE)),"")</f>
        <v>0</v>
      </c>
      <c r="AK54" s="122">
        <f>IFERROR((VLOOKUP($L54,ACOUSTIC_SITE_INFO!$C$3:$AI$501,26,FALSE)),"")</f>
        <v>0</v>
      </c>
      <c r="AL54" s="122">
        <f>IFERROR((VLOOKUP($L54,ACOUSTIC_SITE_INFO!$C$3:$AI$501,27,FALSE)),"")</f>
        <v>0</v>
      </c>
      <c r="AM54" s="122">
        <f>IFERROR((VLOOKUP($L54,ACOUSTIC_SITE_INFO!$C$3:$AI$501,29,FALSE)),"")</f>
        <v>0</v>
      </c>
      <c r="AN54" s="122">
        <f>IFERROR((VLOOKUP($L54,ACOUSTIC_SITE_INFO!$C$3:$AI$501,30,FALSE)),"")</f>
        <v>0</v>
      </c>
      <c r="AO54" s="122">
        <f>IFERROR((VLOOKUP($L54,ACOUSTIC_SITE_INFO!$C$3:$AI$501,31,FALSE)),"")</f>
        <v>0</v>
      </c>
      <c r="AP54" s="122">
        <f>IFERROR((VLOOKUP($L54,ACOUSTIC_SITE_INFO!$C$3:$AI$501,32,FALSE)),"")</f>
        <v>0</v>
      </c>
      <c r="AQ54" s="122">
        <f>IFERROR((VLOOKUP($L54,ACOUSTIC_SITE_INFO!$C$3:$AI$501,33,FALSE)),"")</f>
        <v>0</v>
      </c>
    </row>
    <row r="55" spans="1:43" x14ac:dyDescent="0.25">
      <c r="A55" s="122" t="str">
        <f t="shared" si="0"/>
        <v>00-0m-0</v>
      </c>
      <c r="B55" s="122" t="str">
        <f t="shared" si="1"/>
        <v/>
      </c>
      <c r="C55" s="122" t="str">
        <f>IF(ACOUSTIC_SURVEY_RESULTS!A54=0, "",ACOUSTIC_SURVEY_RESULTS!A54)</f>
        <v/>
      </c>
      <c r="D55" s="122" t="str">
        <f>IFERROR((VLOOKUP($C55,Drop_down_options!$B$2:$D$21,2,FALSE)),"")</f>
        <v/>
      </c>
      <c r="E55" s="122" t="str">
        <f>IF(ACOUSTIC_SURVEY_RESULTS!B54=0, "",ACOUSTIC_SURVEY_RESULTS!B54)</f>
        <v/>
      </c>
      <c r="F55" s="122" t="str">
        <f>IF(ACOUSTIC_SURVEY_RESULTS!C54=0, "",ACOUSTIC_SURVEY_RESULTS!C54)</f>
        <v/>
      </c>
      <c r="G55" s="122" t="str">
        <f>IF(ACOUSTIC_SURVEY_RESULTS!D54=0, "",ACOUSTIC_SURVEY_RESULTS!D54)</f>
        <v/>
      </c>
      <c r="H55" s="122" t="str">
        <f>IF(ACOUSTIC_SURVEY_RESULTS!E54=0, "",ACOUSTIC_SURVEY_RESULTS!E54)</f>
        <v/>
      </c>
      <c r="I55" s="122" t="str">
        <f>IF(ACOUSTIC_SURVEY_RESULTS!F54=0, "",ACOUSTIC_SURVEY_RESULTS!F54)</f>
        <v/>
      </c>
      <c r="J55" s="122" t="str">
        <f>IF(ACOUSTIC_SURVEY_RESULTS!G54=0, "",ACOUSTIC_SURVEY_RESULTS!G54)</f>
        <v/>
      </c>
      <c r="K55" s="122" t="str">
        <f>IF(ACOUSTIC_SURVEY_RESULTS!H54=0, "",ACOUSTIC_SURVEY_RESULTS!H54)</f>
        <v/>
      </c>
      <c r="L55" s="122" t="str">
        <f>IF(ACOUSTIC_SURVEY_RESULTS!I54=0, "",ACOUSTIC_SURVEY_RESULTS!I54)</f>
        <v/>
      </c>
      <c r="M55" s="122">
        <f>IFERROR((VLOOKUP($L55,ACOUSTIC_SITE_INFO!$C$3:$AI$501,2,FALSE)),"")</f>
        <v>0</v>
      </c>
      <c r="N55" s="122">
        <f>IFERROR((VLOOKUP($L55,ACOUSTIC_SITE_INFO!$C$3:$AI$501,3,FALSE))," ")</f>
        <v>0</v>
      </c>
      <c r="O55" s="122">
        <f>IFERROR((VLOOKUP($L55,ACOUSTIC_SITE_INFO!$C$3:$AI$501,4,FALSE)),"")</f>
        <v>0</v>
      </c>
      <c r="P55" s="122">
        <f>IFERROR((VLOOKUP($L55,ACOUSTIC_SITE_INFO!$C$3:$AI$501,5,FALSE)),"")</f>
        <v>0</v>
      </c>
      <c r="Q55" s="122">
        <f>IFERROR((VLOOKUP($L55,ACOUSTIC_SITE_INFO!$C$3:$AI$501,6,FALSE)),"")</f>
        <v>0</v>
      </c>
      <c r="R55" s="122">
        <f>IFERROR((VLOOKUP($L55,ACOUSTIC_SITE_INFO!$C$3:$AI$501,7,FALSE)),"")</f>
        <v>0</v>
      </c>
      <c r="S55" s="122" t="str">
        <f>IFERROR((VLOOKUP($L55,ACOUSTIC_SITE_INFO!$C$3:$AI$501,8,FALSE)),"")</f>
        <v>//</v>
      </c>
      <c r="T55" s="124">
        <f>IFERROR((VLOOKUP($L55,ACOUSTIC_SITE_INFO!$C$3:$AI$501,9,FALSE)),"")</f>
        <v>0</v>
      </c>
      <c r="U55" s="124">
        <f>IFERROR((VLOOKUP($L55,ACOUSTIC_SITE_INFO!$C$3:$AI$501,10,FALSE)),"")</f>
        <v>0</v>
      </c>
      <c r="V55" s="122">
        <f>IFERROR((VLOOKUP($L55,ACOUSTIC_SITE_INFO!$C$3:$AI$501,11,FALSE)),"")</f>
        <v>0</v>
      </c>
      <c r="W55" s="122">
        <f>IFERROR((VLOOKUP($L55,ACOUSTIC_SITE_INFO!$C$3:$AI$501,12,FALSE)),"")</f>
        <v>0</v>
      </c>
      <c r="X55" s="122">
        <f>IFERROR((VLOOKUP($L55,ACOUSTIC_SITE_INFO!$C$3:$AI$501,13,FALSE)),"")</f>
        <v>0</v>
      </c>
      <c r="Y55" s="122">
        <f>IFERROR((VLOOKUP($L55,ACOUSTIC_SITE_INFO!$C$3:$AI$501,14,FALSE)),"")</f>
        <v>0</v>
      </c>
      <c r="Z55" s="122">
        <f>IFERROR((VLOOKUP($L55,ACOUSTIC_SITE_INFO!$C$3:$AI$501,15,FALSE)),"")</f>
        <v>0</v>
      </c>
      <c r="AA55" s="122">
        <f>IFERROR((VLOOKUP($L55,ACOUSTIC_SITE_INFO!$C$3:$AI$501,16,FALSE)),"")</f>
        <v>0</v>
      </c>
      <c r="AB55" s="122">
        <f>IFERROR((VLOOKUP($L55,ACOUSTIC_SITE_INFO!$C$3:$AI$501,17,FALSE)),"")</f>
        <v>0</v>
      </c>
      <c r="AC55" s="122">
        <f>IFERROR((VLOOKUP($L55,ACOUSTIC_SITE_INFO!$C$3:$AI$501,18,FALSE)),"")</f>
        <v>0</v>
      </c>
      <c r="AD55" s="122">
        <f>IFERROR((VLOOKUP($L55,ACOUSTIC_SITE_INFO!$C$3:$AI$501,20,FALSE)),"")</f>
        <v>0</v>
      </c>
      <c r="AE55" s="122">
        <f>IFERROR((VLOOKUP($L55,ACOUSTIC_SITE_INFO!$C$3:$AI$501,21,FALSE)),"")</f>
        <v>0</v>
      </c>
      <c r="AF55" s="122">
        <f>IFERROR((VLOOKUP($L55,ACOUSTIC_SITE_INFO!$C$3:$AI$501,19,FALSE)),"")</f>
        <v>0</v>
      </c>
      <c r="AG55" s="122">
        <f>IFERROR((VLOOKUP($L55,ACOUSTIC_SITE_INFO!$C$3:$AI$501,22,FALSE)),"")</f>
        <v>0</v>
      </c>
      <c r="AH55" s="122">
        <f>IFERROR((VLOOKUP($L55,ACOUSTIC_SITE_INFO!$C$3:$AI$501,23,FALSE)),"")</f>
        <v>0</v>
      </c>
      <c r="AI55" s="125">
        <f>IFERROR((VLOOKUP($L55,ACOUSTIC_SITE_INFO!$C$3:$AI$501,24,FALSE)),"")</f>
        <v>0</v>
      </c>
      <c r="AJ55" s="125">
        <f>IFERROR((VLOOKUP($L55,ACOUSTIC_SITE_INFO!$C$3:$AI$501,25,FALSE)),"")</f>
        <v>0</v>
      </c>
      <c r="AK55" s="122">
        <f>IFERROR((VLOOKUP($L55,ACOUSTIC_SITE_INFO!$C$3:$AI$501,26,FALSE)),"")</f>
        <v>0</v>
      </c>
      <c r="AL55" s="122">
        <f>IFERROR((VLOOKUP($L55,ACOUSTIC_SITE_INFO!$C$3:$AI$501,27,FALSE)),"")</f>
        <v>0</v>
      </c>
      <c r="AM55" s="122">
        <f>IFERROR((VLOOKUP($L55,ACOUSTIC_SITE_INFO!$C$3:$AI$501,29,FALSE)),"")</f>
        <v>0</v>
      </c>
      <c r="AN55" s="122">
        <f>IFERROR((VLOOKUP($L55,ACOUSTIC_SITE_INFO!$C$3:$AI$501,30,FALSE)),"")</f>
        <v>0</v>
      </c>
      <c r="AO55" s="122">
        <f>IFERROR((VLOOKUP($L55,ACOUSTIC_SITE_INFO!$C$3:$AI$501,31,FALSE)),"")</f>
        <v>0</v>
      </c>
      <c r="AP55" s="122">
        <f>IFERROR((VLOOKUP($L55,ACOUSTIC_SITE_INFO!$C$3:$AI$501,32,FALSE)),"")</f>
        <v>0</v>
      </c>
      <c r="AQ55" s="122">
        <f>IFERROR((VLOOKUP($L55,ACOUSTIC_SITE_INFO!$C$3:$AI$501,33,FALSE)),"")</f>
        <v>0</v>
      </c>
    </row>
    <row r="56" spans="1:43" x14ac:dyDescent="0.25">
      <c r="A56" s="122" t="str">
        <f t="shared" si="0"/>
        <v>00-0m-0</v>
      </c>
      <c r="B56" s="122" t="str">
        <f t="shared" si="1"/>
        <v/>
      </c>
      <c r="C56" s="122" t="str">
        <f>IF(ACOUSTIC_SURVEY_RESULTS!A55=0, "",ACOUSTIC_SURVEY_RESULTS!A55)</f>
        <v/>
      </c>
      <c r="D56" s="122" t="str">
        <f>IFERROR((VLOOKUP($C56,Drop_down_options!$B$2:$D$21,2,FALSE)),"")</f>
        <v/>
      </c>
      <c r="E56" s="122" t="str">
        <f>IF(ACOUSTIC_SURVEY_RESULTS!B55=0, "",ACOUSTIC_SURVEY_RESULTS!B55)</f>
        <v/>
      </c>
      <c r="F56" s="122" t="str">
        <f>IF(ACOUSTIC_SURVEY_RESULTS!C55=0, "",ACOUSTIC_SURVEY_RESULTS!C55)</f>
        <v/>
      </c>
      <c r="G56" s="122" t="str">
        <f>IF(ACOUSTIC_SURVEY_RESULTS!D55=0, "",ACOUSTIC_SURVEY_RESULTS!D55)</f>
        <v/>
      </c>
      <c r="H56" s="122" t="str">
        <f>IF(ACOUSTIC_SURVEY_RESULTS!E55=0, "",ACOUSTIC_SURVEY_RESULTS!E55)</f>
        <v/>
      </c>
      <c r="I56" s="122" t="str">
        <f>IF(ACOUSTIC_SURVEY_RESULTS!F55=0, "",ACOUSTIC_SURVEY_RESULTS!F55)</f>
        <v/>
      </c>
      <c r="J56" s="122" t="str">
        <f>IF(ACOUSTIC_SURVEY_RESULTS!G55=0, "",ACOUSTIC_SURVEY_RESULTS!G55)</f>
        <v/>
      </c>
      <c r="K56" s="122" t="str">
        <f>IF(ACOUSTIC_SURVEY_RESULTS!H55=0, "",ACOUSTIC_SURVEY_RESULTS!H55)</f>
        <v/>
      </c>
      <c r="L56" s="122" t="str">
        <f>IF(ACOUSTIC_SURVEY_RESULTS!I55=0, "",ACOUSTIC_SURVEY_RESULTS!I55)</f>
        <v/>
      </c>
      <c r="M56" s="122">
        <f>IFERROR((VLOOKUP($L56,ACOUSTIC_SITE_INFO!$C$3:$AI$501,2,FALSE)),"")</f>
        <v>0</v>
      </c>
      <c r="N56" s="122">
        <f>IFERROR((VLOOKUP($L56,ACOUSTIC_SITE_INFO!$C$3:$AI$501,3,FALSE))," ")</f>
        <v>0</v>
      </c>
      <c r="O56" s="122">
        <f>IFERROR((VLOOKUP($L56,ACOUSTIC_SITE_INFO!$C$3:$AI$501,4,FALSE)),"")</f>
        <v>0</v>
      </c>
      <c r="P56" s="122">
        <f>IFERROR((VLOOKUP($L56,ACOUSTIC_SITE_INFO!$C$3:$AI$501,5,FALSE)),"")</f>
        <v>0</v>
      </c>
      <c r="Q56" s="122">
        <f>IFERROR((VLOOKUP($L56,ACOUSTIC_SITE_INFO!$C$3:$AI$501,6,FALSE)),"")</f>
        <v>0</v>
      </c>
      <c r="R56" s="122">
        <f>IFERROR((VLOOKUP($L56,ACOUSTIC_SITE_INFO!$C$3:$AI$501,7,FALSE)),"")</f>
        <v>0</v>
      </c>
      <c r="S56" s="122" t="str">
        <f>IFERROR((VLOOKUP($L56,ACOUSTIC_SITE_INFO!$C$3:$AI$501,8,FALSE)),"")</f>
        <v>//</v>
      </c>
      <c r="T56" s="124">
        <f>IFERROR((VLOOKUP($L56,ACOUSTIC_SITE_INFO!$C$3:$AI$501,9,FALSE)),"")</f>
        <v>0</v>
      </c>
      <c r="U56" s="124">
        <f>IFERROR((VLOOKUP($L56,ACOUSTIC_SITE_INFO!$C$3:$AI$501,10,FALSE)),"")</f>
        <v>0</v>
      </c>
      <c r="V56" s="122">
        <f>IFERROR((VLOOKUP($L56,ACOUSTIC_SITE_INFO!$C$3:$AI$501,11,FALSE)),"")</f>
        <v>0</v>
      </c>
      <c r="W56" s="122">
        <f>IFERROR((VLOOKUP($L56,ACOUSTIC_SITE_INFO!$C$3:$AI$501,12,FALSE)),"")</f>
        <v>0</v>
      </c>
      <c r="X56" s="122">
        <f>IFERROR((VLOOKUP($L56,ACOUSTIC_SITE_INFO!$C$3:$AI$501,13,FALSE)),"")</f>
        <v>0</v>
      </c>
      <c r="Y56" s="122">
        <f>IFERROR((VLOOKUP($L56,ACOUSTIC_SITE_INFO!$C$3:$AI$501,14,FALSE)),"")</f>
        <v>0</v>
      </c>
      <c r="Z56" s="122">
        <f>IFERROR((VLOOKUP($L56,ACOUSTIC_SITE_INFO!$C$3:$AI$501,15,FALSE)),"")</f>
        <v>0</v>
      </c>
      <c r="AA56" s="122">
        <f>IFERROR((VLOOKUP($L56,ACOUSTIC_SITE_INFO!$C$3:$AI$501,16,FALSE)),"")</f>
        <v>0</v>
      </c>
      <c r="AB56" s="122">
        <f>IFERROR((VLOOKUP($L56,ACOUSTIC_SITE_INFO!$C$3:$AI$501,17,FALSE)),"")</f>
        <v>0</v>
      </c>
      <c r="AC56" s="122">
        <f>IFERROR((VLOOKUP($L56,ACOUSTIC_SITE_INFO!$C$3:$AI$501,18,FALSE)),"")</f>
        <v>0</v>
      </c>
      <c r="AD56" s="122">
        <f>IFERROR((VLOOKUP($L56,ACOUSTIC_SITE_INFO!$C$3:$AI$501,20,FALSE)),"")</f>
        <v>0</v>
      </c>
      <c r="AE56" s="122">
        <f>IFERROR((VLOOKUP($L56,ACOUSTIC_SITE_INFO!$C$3:$AI$501,21,FALSE)),"")</f>
        <v>0</v>
      </c>
      <c r="AF56" s="122">
        <f>IFERROR((VLOOKUP($L56,ACOUSTIC_SITE_INFO!$C$3:$AI$501,19,FALSE)),"")</f>
        <v>0</v>
      </c>
      <c r="AG56" s="122">
        <f>IFERROR((VLOOKUP($L56,ACOUSTIC_SITE_INFO!$C$3:$AI$501,22,FALSE)),"")</f>
        <v>0</v>
      </c>
      <c r="AH56" s="122">
        <f>IFERROR((VLOOKUP($L56,ACOUSTIC_SITE_INFO!$C$3:$AI$501,23,FALSE)),"")</f>
        <v>0</v>
      </c>
      <c r="AI56" s="125">
        <f>IFERROR((VLOOKUP($L56,ACOUSTIC_SITE_INFO!$C$3:$AI$501,24,FALSE)),"")</f>
        <v>0</v>
      </c>
      <c r="AJ56" s="125">
        <f>IFERROR((VLOOKUP($L56,ACOUSTIC_SITE_INFO!$C$3:$AI$501,25,FALSE)),"")</f>
        <v>0</v>
      </c>
      <c r="AK56" s="122">
        <f>IFERROR((VLOOKUP($L56,ACOUSTIC_SITE_INFO!$C$3:$AI$501,26,FALSE)),"")</f>
        <v>0</v>
      </c>
      <c r="AL56" s="122">
        <f>IFERROR((VLOOKUP($L56,ACOUSTIC_SITE_INFO!$C$3:$AI$501,27,FALSE)),"")</f>
        <v>0</v>
      </c>
      <c r="AM56" s="122">
        <f>IFERROR((VLOOKUP($L56,ACOUSTIC_SITE_INFO!$C$3:$AI$501,29,FALSE)),"")</f>
        <v>0</v>
      </c>
      <c r="AN56" s="122">
        <f>IFERROR((VLOOKUP($L56,ACOUSTIC_SITE_INFO!$C$3:$AI$501,30,FALSE)),"")</f>
        <v>0</v>
      </c>
      <c r="AO56" s="122">
        <f>IFERROR((VLOOKUP($L56,ACOUSTIC_SITE_INFO!$C$3:$AI$501,31,FALSE)),"")</f>
        <v>0</v>
      </c>
      <c r="AP56" s="122">
        <f>IFERROR((VLOOKUP($L56,ACOUSTIC_SITE_INFO!$C$3:$AI$501,32,FALSE)),"")</f>
        <v>0</v>
      </c>
      <c r="AQ56" s="122">
        <f>IFERROR((VLOOKUP($L56,ACOUSTIC_SITE_INFO!$C$3:$AI$501,33,FALSE)),"")</f>
        <v>0</v>
      </c>
    </row>
    <row r="57" spans="1:43" x14ac:dyDescent="0.25">
      <c r="A57" s="122" t="str">
        <f t="shared" si="0"/>
        <v>00-0m-0</v>
      </c>
      <c r="B57" s="122" t="str">
        <f t="shared" si="1"/>
        <v/>
      </c>
      <c r="C57" s="122" t="str">
        <f>IF(ACOUSTIC_SURVEY_RESULTS!A56=0, "",ACOUSTIC_SURVEY_RESULTS!A56)</f>
        <v/>
      </c>
      <c r="D57" s="122" t="str">
        <f>IFERROR((VLOOKUP($C57,Drop_down_options!$B$2:$D$21,2,FALSE)),"")</f>
        <v/>
      </c>
      <c r="E57" s="122" t="str">
        <f>IF(ACOUSTIC_SURVEY_RESULTS!B56=0, "",ACOUSTIC_SURVEY_RESULTS!B56)</f>
        <v/>
      </c>
      <c r="F57" s="122" t="str">
        <f>IF(ACOUSTIC_SURVEY_RESULTS!C56=0, "",ACOUSTIC_SURVEY_RESULTS!C56)</f>
        <v/>
      </c>
      <c r="G57" s="122" t="str">
        <f>IF(ACOUSTIC_SURVEY_RESULTS!D56=0, "",ACOUSTIC_SURVEY_RESULTS!D56)</f>
        <v/>
      </c>
      <c r="H57" s="122" t="str">
        <f>IF(ACOUSTIC_SURVEY_RESULTS!E56=0, "",ACOUSTIC_SURVEY_RESULTS!E56)</f>
        <v/>
      </c>
      <c r="I57" s="122" t="str">
        <f>IF(ACOUSTIC_SURVEY_RESULTS!F56=0, "",ACOUSTIC_SURVEY_RESULTS!F56)</f>
        <v/>
      </c>
      <c r="J57" s="122" t="str">
        <f>IF(ACOUSTIC_SURVEY_RESULTS!G56=0, "",ACOUSTIC_SURVEY_RESULTS!G56)</f>
        <v/>
      </c>
      <c r="K57" s="122" t="str">
        <f>IF(ACOUSTIC_SURVEY_RESULTS!H56=0, "",ACOUSTIC_SURVEY_RESULTS!H56)</f>
        <v/>
      </c>
      <c r="L57" s="122" t="str">
        <f>IF(ACOUSTIC_SURVEY_RESULTS!I56=0, "",ACOUSTIC_SURVEY_RESULTS!I56)</f>
        <v/>
      </c>
      <c r="M57" s="122">
        <f>IFERROR((VLOOKUP($L57,ACOUSTIC_SITE_INFO!$C$3:$AI$501,2,FALSE)),"")</f>
        <v>0</v>
      </c>
      <c r="N57" s="122">
        <f>IFERROR((VLOOKUP($L57,ACOUSTIC_SITE_INFO!$C$3:$AI$501,3,FALSE))," ")</f>
        <v>0</v>
      </c>
      <c r="O57" s="122">
        <f>IFERROR((VLOOKUP($L57,ACOUSTIC_SITE_INFO!$C$3:$AI$501,4,FALSE)),"")</f>
        <v>0</v>
      </c>
      <c r="P57" s="122">
        <f>IFERROR((VLOOKUP($L57,ACOUSTIC_SITE_INFO!$C$3:$AI$501,5,FALSE)),"")</f>
        <v>0</v>
      </c>
      <c r="Q57" s="122">
        <f>IFERROR((VLOOKUP($L57,ACOUSTIC_SITE_INFO!$C$3:$AI$501,6,FALSE)),"")</f>
        <v>0</v>
      </c>
      <c r="R57" s="122">
        <f>IFERROR((VLOOKUP($L57,ACOUSTIC_SITE_INFO!$C$3:$AI$501,7,FALSE)),"")</f>
        <v>0</v>
      </c>
      <c r="S57" s="122" t="str">
        <f>IFERROR((VLOOKUP($L57,ACOUSTIC_SITE_INFO!$C$3:$AI$501,8,FALSE)),"")</f>
        <v>//</v>
      </c>
      <c r="T57" s="124">
        <f>IFERROR((VLOOKUP($L57,ACOUSTIC_SITE_INFO!$C$3:$AI$501,9,FALSE)),"")</f>
        <v>0</v>
      </c>
      <c r="U57" s="124">
        <f>IFERROR((VLOOKUP($L57,ACOUSTIC_SITE_INFO!$C$3:$AI$501,10,FALSE)),"")</f>
        <v>0</v>
      </c>
      <c r="V57" s="122">
        <f>IFERROR((VLOOKUP($L57,ACOUSTIC_SITE_INFO!$C$3:$AI$501,11,FALSE)),"")</f>
        <v>0</v>
      </c>
      <c r="W57" s="122">
        <f>IFERROR((VLOOKUP($L57,ACOUSTIC_SITE_INFO!$C$3:$AI$501,12,FALSE)),"")</f>
        <v>0</v>
      </c>
      <c r="X57" s="122">
        <f>IFERROR((VLOOKUP($L57,ACOUSTIC_SITE_INFO!$C$3:$AI$501,13,FALSE)),"")</f>
        <v>0</v>
      </c>
      <c r="Y57" s="122">
        <f>IFERROR((VLOOKUP($L57,ACOUSTIC_SITE_INFO!$C$3:$AI$501,14,FALSE)),"")</f>
        <v>0</v>
      </c>
      <c r="Z57" s="122">
        <f>IFERROR((VLOOKUP($L57,ACOUSTIC_SITE_INFO!$C$3:$AI$501,15,FALSE)),"")</f>
        <v>0</v>
      </c>
      <c r="AA57" s="122">
        <f>IFERROR((VLOOKUP($L57,ACOUSTIC_SITE_INFO!$C$3:$AI$501,16,FALSE)),"")</f>
        <v>0</v>
      </c>
      <c r="AB57" s="122">
        <f>IFERROR((VLOOKUP($L57,ACOUSTIC_SITE_INFO!$C$3:$AI$501,17,FALSE)),"")</f>
        <v>0</v>
      </c>
      <c r="AC57" s="122">
        <f>IFERROR((VLOOKUP($L57,ACOUSTIC_SITE_INFO!$C$3:$AI$501,18,FALSE)),"")</f>
        <v>0</v>
      </c>
      <c r="AD57" s="122">
        <f>IFERROR((VLOOKUP($L57,ACOUSTIC_SITE_INFO!$C$3:$AI$501,20,FALSE)),"")</f>
        <v>0</v>
      </c>
      <c r="AE57" s="122">
        <f>IFERROR((VLOOKUP($L57,ACOUSTIC_SITE_INFO!$C$3:$AI$501,21,FALSE)),"")</f>
        <v>0</v>
      </c>
      <c r="AF57" s="122">
        <f>IFERROR((VLOOKUP($L57,ACOUSTIC_SITE_INFO!$C$3:$AI$501,19,FALSE)),"")</f>
        <v>0</v>
      </c>
      <c r="AG57" s="122">
        <f>IFERROR((VLOOKUP($L57,ACOUSTIC_SITE_INFO!$C$3:$AI$501,22,FALSE)),"")</f>
        <v>0</v>
      </c>
      <c r="AH57" s="122">
        <f>IFERROR((VLOOKUP($L57,ACOUSTIC_SITE_INFO!$C$3:$AI$501,23,FALSE)),"")</f>
        <v>0</v>
      </c>
      <c r="AI57" s="125">
        <f>IFERROR((VLOOKUP($L57,ACOUSTIC_SITE_INFO!$C$3:$AI$501,24,FALSE)),"")</f>
        <v>0</v>
      </c>
      <c r="AJ57" s="125">
        <f>IFERROR((VLOOKUP($L57,ACOUSTIC_SITE_INFO!$C$3:$AI$501,25,FALSE)),"")</f>
        <v>0</v>
      </c>
      <c r="AK57" s="122">
        <f>IFERROR((VLOOKUP($L57,ACOUSTIC_SITE_INFO!$C$3:$AI$501,26,FALSE)),"")</f>
        <v>0</v>
      </c>
      <c r="AL57" s="122">
        <f>IFERROR((VLOOKUP($L57,ACOUSTIC_SITE_INFO!$C$3:$AI$501,27,FALSE)),"")</f>
        <v>0</v>
      </c>
      <c r="AM57" s="122">
        <f>IFERROR((VLOOKUP($L57,ACOUSTIC_SITE_INFO!$C$3:$AI$501,29,FALSE)),"")</f>
        <v>0</v>
      </c>
      <c r="AN57" s="122">
        <f>IFERROR((VLOOKUP($L57,ACOUSTIC_SITE_INFO!$C$3:$AI$501,30,FALSE)),"")</f>
        <v>0</v>
      </c>
      <c r="AO57" s="122">
        <f>IFERROR((VLOOKUP($L57,ACOUSTIC_SITE_INFO!$C$3:$AI$501,31,FALSE)),"")</f>
        <v>0</v>
      </c>
      <c r="AP57" s="122">
        <f>IFERROR((VLOOKUP($L57,ACOUSTIC_SITE_INFO!$C$3:$AI$501,32,FALSE)),"")</f>
        <v>0</v>
      </c>
      <c r="AQ57" s="122">
        <f>IFERROR((VLOOKUP($L57,ACOUSTIC_SITE_INFO!$C$3:$AI$501,33,FALSE)),"")</f>
        <v>0</v>
      </c>
    </row>
    <row r="58" spans="1:43" x14ac:dyDescent="0.25">
      <c r="A58" s="122" t="str">
        <f t="shared" si="0"/>
        <v>00-0m-0</v>
      </c>
      <c r="B58" s="122" t="str">
        <f t="shared" si="1"/>
        <v/>
      </c>
      <c r="C58" s="122" t="str">
        <f>IF(ACOUSTIC_SURVEY_RESULTS!A57=0, "",ACOUSTIC_SURVEY_RESULTS!A57)</f>
        <v/>
      </c>
      <c r="D58" s="122" t="str">
        <f>IFERROR((VLOOKUP($C58,Drop_down_options!$B$2:$D$21,2,FALSE)),"")</f>
        <v/>
      </c>
      <c r="E58" s="122" t="str">
        <f>IF(ACOUSTIC_SURVEY_RESULTS!B57=0, "",ACOUSTIC_SURVEY_RESULTS!B57)</f>
        <v/>
      </c>
      <c r="F58" s="122" t="str">
        <f>IF(ACOUSTIC_SURVEY_RESULTS!C57=0, "",ACOUSTIC_SURVEY_RESULTS!C57)</f>
        <v/>
      </c>
      <c r="G58" s="122" t="str">
        <f>IF(ACOUSTIC_SURVEY_RESULTS!D57=0, "",ACOUSTIC_SURVEY_RESULTS!D57)</f>
        <v/>
      </c>
      <c r="H58" s="122" t="str">
        <f>IF(ACOUSTIC_SURVEY_RESULTS!E57=0, "",ACOUSTIC_SURVEY_RESULTS!E57)</f>
        <v/>
      </c>
      <c r="I58" s="122" t="str">
        <f>IF(ACOUSTIC_SURVEY_RESULTS!F57=0, "",ACOUSTIC_SURVEY_RESULTS!F57)</f>
        <v/>
      </c>
      <c r="J58" s="122" t="str">
        <f>IF(ACOUSTIC_SURVEY_RESULTS!G57=0, "",ACOUSTIC_SURVEY_RESULTS!G57)</f>
        <v/>
      </c>
      <c r="K58" s="122" t="str">
        <f>IF(ACOUSTIC_SURVEY_RESULTS!H57=0, "",ACOUSTIC_SURVEY_RESULTS!H57)</f>
        <v/>
      </c>
      <c r="L58" s="122" t="str">
        <f>IF(ACOUSTIC_SURVEY_RESULTS!I57=0, "",ACOUSTIC_SURVEY_RESULTS!I57)</f>
        <v/>
      </c>
      <c r="M58" s="122">
        <f>IFERROR((VLOOKUP($L58,ACOUSTIC_SITE_INFO!$C$3:$AI$501,2,FALSE)),"")</f>
        <v>0</v>
      </c>
      <c r="N58" s="122">
        <f>IFERROR((VLOOKUP($L58,ACOUSTIC_SITE_INFO!$C$3:$AI$501,3,FALSE))," ")</f>
        <v>0</v>
      </c>
      <c r="O58" s="122">
        <f>IFERROR((VLOOKUP($L58,ACOUSTIC_SITE_INFO!$C$3:$AI$501,4,FALSE)),"")</f>
        <v>0</v>
      </c>
      <c r="P58" s="122">
        <f>IFERROR((VLOOKUP($L58,ACOUSTIC_SITE_INFO!$C$3:$AI$501,5,FALSE)),"")</f>
        <v>0</v>
      </c>
      <c r="Q58" s="122">
        <f>IFERROR((VLOOKUP($L58,ACOUSTIC_SITE_INFO!$C$3:$AI$501,6,FALSE)),"")</f>
        <v>0</v>
      </c>
      <c r="R58" s="122">
        <f>IFERROR((VLOOKUP($L58,ACOUSTIC_SITE_INFO!$C$3:$AI$501,7,FALSE)),"")</f>
        <v>0</v>
      </c>
      <c r="S58" s="122" t="str">
        <f>IFERROR((VLOOKUP($L58,ACOUSTIC_SITE_INFO!$C$3:$AI$501,8,FALSE)),"")</f>
        <v>//</v>
      </c>
      <c r="T58" s="124">
        <f>IFERROR((VLOOKUP($L58,ACOUSTIC_SITE_INFO!$C$3:$AI$501,9,FALSE)),"")</f>
        <v>0</v>
      </c>
      <c r="U58" s="124">
        <f>IFERROR((VLOOKUP($L58,ACOUSTIC_SITE_INFO!$C$3:$AI$501,10,FALSE)),"")</f>
        <v>0</v>
      </c>
      <c r="V58" s="122">
        <f>IFERROR((VLOOKUP($L58,ACOUSTIC_SITE_INFO!$C$3:$AI$501,11,FALSE)),"")</f>
        <v>0</v>
      </c>
      <c r="W58" s="122">
        <f>IFERROR((VLOOKUP($L58,ACOUSTIC_SITE_INFO!$C$3:$AI$501,12,FALSE)),"")</f>
        <v>0</v>
      </c>
      <c r="X58" s="122">
        <f>IFERROR((VLOOKUP($L58,ACOUSTIC_SITE_INFO!$C$3:$AI$501,13,FALSE)),"")</f>
        <v>0</v>
      </c>
      <c r="Y58" s="122">
        <f>IFERROR((VLOOKUP($L58,ACOUSTIC_SITE_INFO!$C$3:$AI$501,14,FALSE)),"")</f>
        <v>0</v>
      </c>
      <c r="Z58" s="122">
        <f>IFERROR((VLOOKUP($L58,ACOUSTIC_SITE_INFO!$C$3:$AI$501,15,FALSE)),"")</f>
        <v>0</v>
      </c>
      <c r="AA58" s="122">
        <f>IFERROR((VLOOKUP($L58,ACOUSTIC_SITE_INFO!$C$3:$AI$501,16,FALSE)),"")</f>
        <v>0</v>
      </c>
      <c r="AB58" s="122">
        <f>IFERROR((VLOOKUP($L58,ACOUSTIC_SITE_INFO!$C$3:$AI$501,17,FALSE)),"")</f>
        <v>0</v>
      </c>
      <c r="AC58" s="122">
        <f>IFERROR((VLOOKUP($L58,ACOUSTIC_SITE_INFO!$C$3:$AI$501,18,FALSE)),"")</f>
        <v>0</v>
      </c>
      <c r="AD58" s="122">
        <f>IFERROR((VLOOKUP($L58,ACOUSTIC_SITE_INFO!$C$3:$AI$501,20,FALSE)),"")</f>
        <v>0</v>
      </c>
      <c r="AE58" s="122">
        <f>IFERROR((VLOOKUP($L58,ACOUSTIC_SITE_INFO!$C$3:$AI$501,21,FALSE)),"")</f>
        <v>0</v>
      </c>
      <c r="AF58" s="122">
        <f>IFERROR((VLOOKUP($L58,ACOUSTIC_SITE_INFO!$C$3:$AI$501,19,FALSE)),"")</f>
        <v>0</v>
      </c>
      <c r="AG58" s="122">
        <f>IFERROR((VLOOKUP($L58,ACOUSTIC_SITE_INFO!$C$3:$AI$501,22,FALSE)),"")</f>
        <v>0</v>
      </c>
      <c r="AH58" s="122">
        <f>IFERROR((VLOOKUP($L58,ACOUSTIC_SITE_INFO!$C$3:$AI$501,23,FALSE)),"")</f>
        <v>0</v>
      </c>
      <c r="AI58" s="125">
        <f>IFERROR((VLOOKUP($L58,ACOUSTIC_SITE_INFO!$C$3:$AI$501,24,FALSE)),"")</f>
        <v>0</v>
      </c>
      <c r="AJ58" s="125">
        <f>IFERROR((VLOOKUP($L58,ACOUSTIC_SITE_INFO!$C$3:$AI$501,25,FALSE)),"")</f>
        <v>0</v>
      </c>
      <c r="AK58" s="122">
        <f>IFERROR((VLOOKUP($L58,ACOUSTIC_SITE_INFO!$C$3:$AI$501,26,FALSE)),"")</f>
        <v>0</v>
      </c>
      <c r="AL58" s="122">
        <f>IFERROR((VLOOKUP($L58,ACOUSTIC_SITE_INFO!$C$3:$AI$501,27,FALSE)),"")</f>
        <v>0</v>
      </c>
      <c r="AM58" s="122">
        <f>IFERROR((VLOOKUP($L58,ACOUSTIC_SITE_INFO!$C$3:$AI$501,29,FALSE)),"")</f>
        <v>0</v>
      </c>
      <c r="AN58" s="122">
        <f>IFERROR((VLOOKUP($L58,ACOUSTIC_SITE_INFO!$C$3:$AI$501,30,FALSE)),"")</f>
        <v>0</v>
      </c>
      <c r="AO58" s="122">
        <f>IFERROR((VLOOKUP($L58,ACOUSTIC_SITE_INFO!$C$3:$AI$501,31,FALSE)),"")</f>
        <v>0</v>
      </c>
      <c r="AP58" s="122">
        <f>IFERROR((VLOOKUP($L58,ACOUSTIC_SITE_INFO!$C$3:$AI$501,32,FALSE)),"")</f>
        <v>0</v>
      </c>
      <c r="AQ58" s="122">
        <f>IFERROR((VLOOKUP($L58,ACOUSTIC_SITE_INFO!$C$3:$AI$501,33,FALSE)),"")</f>
        <v>0</v>
      </c>
    </row>
    <row r="59" spans="1:43" x14ac:dyDescent="0.25">
      <c r="A59" s="122" t="str">
        <f t="shared" si="0"/>
        <v>00-0m-0</v>
      </c>
      <c r="B59" s="122" t="str">
        <f t="shared" si="1"/>
        <v/>
      </c>
      <c r="C59" s="122" t="str">
        <f>IF(ACOUSTIC_SURVEY_RESULTS!A58=0, "",ACOUSTIC_SURVEY_RESULTS!A58)</f>
        <v/>
      </c>
      <c r="D59" s="122" t="str">
        <f>IFERROR((VLOOKUP($C59,Drop_down_options!$B$2:$D$21,2,FALSE)),"")</f>
        <v/>
      </c>
      <c r="E59" s="122" t="str">
        <f>IF(ACOUSTIC_SURVEY_RESULTS!B58=0, "",ACOUSTIC_SURVEY_RESULTS!B58)</f>
        <v/>
      </c>
      <c r="F59" s="122" t="str">
        <f>IF(ACOUSTIC_SURVEY_RESULTS!C58=0, "",ACOUSTIC_SURVEY_RESULTS!C58)</f>
        <v/>
      </c>
      <c r="G59" s="122" t="str">
        <f>IF(ACOUSTIC_SURVEY_RESULTS!D58=0, "",ACOUSTIC_SURVEY_RESULTS!D58)</f>
        <v/>
      </c>
      <c r="H59" s="122" t="str">
        <f>IF(ACOUSTIC_SURVEY_RESULTS!E58=0, "",ACOUSTIC_SURVEY_RESULTS!E58)</f>
        <v/>
      </c>
      <c r="I59" s="122" t="str">
        <f>IF(ACOUSTIC_SURVEY_RESULTS!F58=0, "",ACOUSTIC_SURVEY_RESULTS!F58)</f>
        <v/>
      </c>
      <c r="J59" s="122" t="str">
        <f>IF(ACOUSTIC_SURVEY_RESULTS!G58=0, "",ACOUSTIC_SURVEY_RESULTS!G58)</f>
        <v/>
      </c>
      <c r="K59" s="122" t="str">
        <f>IF(ACOUSTIC_SURVEY_RESULTS!H58=0, "",ACOUSTIC_SURVEY_RESULTS!H58)</f>
        <v/>
      </c>
      <c r="L59" s="122" t="str">
        <f>IF(ACOUSTIC_SURVEY_RESULTS!I58=0, "",ACOUSTIC_SURVEY_RESULTS!I58)</f>
        <v/>
      </c>
      <c r="M59" s="122">
        <f>IFERROR((VLOOKUP($L59,ACOUSTIC_SITE_INFO!$C$3:$AI$501,2,FALSE)),"")</f>
        <v>0</v>
      </c>
      <c r="N59" s="122">
        <f>IFERROR((VLOOKUP($L59,ACOUSTIC_SITE_INFO!$C$3:$AI$501,3,FALSE))," ")</f>
        <v>0</v>
      </c>
      <c r="O59" s="122">
        <f>IFERROR((VLOOKUP($L59,ACOUSTIC_SITE_INFO!$C$3:$AI$501,4,FALSE)),"")</f>
        <v>0</v>
      </c>
      <c r="P59" s="122">
        <f>IFERROR((VLOOKUP($L59,ACOUSTIC_SITE_INFO!$C$3:$AI$501,5,FALSE)),"")</f>
        <v>0</v>
      </c>
      <c r="Q59" s="122">
        <f>IFERROR((VLOOKUP($L59,ACOUSTIC_SITE_INFO!$C$3:$AI$501,6,FALSE)),"")</f>
        <v>0</v>
      </c>
      <c r="R59" s="122">
        <f>IFERROR((VLOOKUP($L59,ACOUSTIC_SITE_INFO!$C$3:$AI$501,7,FALSE)),"")</f>
        <v>0</v>
      </c>
      <c r="S59" s="122" t="str">
        <f>IFERROR((VLOOKUP($L59,ACOUSTIC_SITE_INFO!$C$3:$AI$501,8,FALSE)),"")</f>
        <v>//</v>
      </c>
      <c r="T59" s="124">
        <f>IFERROR((VLOOKUP($L59,ACOUSTIC_SITE_INFO!$C$3:$AI$501,9,FALSE)),"")</f>
        <v>0</v>
      </c>
      <c r="U59" s="124">
        <f>IFERROR((VLOOKUP($L59,ACOUSTIC_SITE_INFO!$C$3:$AI$501,10,FALSE)),"")</f>
        <v>0</v>
      </c>
      <c r="V59" s="122">
        <f>IFERROR((VLOOKUP($L59,ACOUSTIC_SITE_INFO!$C$3:$AI$501,11,FALSE)),"")</f>
        <v>0</v>
      </c>
      <c r="W59" s="122">
        <f>IFERROR((VLOOKUP($L59,ACOUSTIC_SITE_INFO!$C$3:$AI$501,12,FALSE)),"")</f>
        <v>0</v>
      </c>
      <c r="X59" s="122">
        <f>IFERROR((VLOOKUP($L59,ACOUSTIC_SITE_INFO!$C$3:$AI$501,13,FALSE)),"")</f>
        <v>0</v>
      </c>
      <c r="Y59" s="122">
        <f>IFERROR((VLOOKUP($L59,ACOUSTIC_SITE_INFO!$C$3:$AI$501,14,FALSE)),"")</f>
        <v>0</v>
      </c>
      <c r="Z59" s="122">
        <f>IFERROR((VLOOKUP($L59,ACOUSTIC_SITE_INFO!$C$3:$AI$501,15,FALSE)),"")</f>
        <v>0</v>
      </c>
      <c r="AA59" s="122">
        <f>IFERROR((VLOOKUP($L59,ACOUSTIC_SITE_INFO!$C$3:$AI$501,16,FALSE)),"")</f>
        <v>0</v>
      </c>
      <c r="AB59" s="122">
        <f>IFERROR((VLOOKUP($L59,ACOUSTIC_SITE_INFO!$C$3:$AI$501,17,FALSE)),"")</f>
        <v>0</v>
      </c>
      <c r="AC59" s="122">
        <f>IFERROR((VLOOKUP($L59,ACOUSTIC_SITE_INFO!$C$3:$AI$501,18,FALSE)),"")</f>
        <v>0</v>
      </c>
      <c r="AD59" s="122">
        <f>IFERROR((VLOOKUP($L59,ACOUSTIC_SITE_INFO!$C$3:$AI$501,20,FALSE)),"")</f>
        <v>0</v>
      </c>
      <c r="AE59" s="122">
        <f>IFERROR((VLOOKUP($L59,ACOUSTIC_SITE_INFO!$C$3:$AI$501,21,FALSE)),"")</f>
        <v>0</v>
      </c>
      <c r="AF59" s="122">
        <f>IFERROR((VLOOKUP($L59,ACOUSTIC_SITE_INFO!$C$3:$AI$501,19,FALSE)),"")</f>
        <v>0</v>
      </c>
      <c r="AG59" s="122">
        <f>IFERROR((VLOOKUP($L59,ACOUSTIC_SITE_INFO!$C$3:$AI$501,22,FALSE)),"")</f>
        <v>0</v>
      </c>
      <c r="AH59" s="122">
        <f>IFERROR((VLOOKUP($L59,ACOUSTIC_SITE_INFO!$C$3:$AI$501,23,FALSE)),"")</f>
        <v>0</v>
      </c>
      <c r="AI59" s="125">
        <f>IFERROR((VLOOKUP($L59,ACOUSTIC_SITE_INFO!$C$3:$AI$501,24,FALSE)),"")</f>
        <v>0</v>
      </c>
      <c r="AJ59" s="125">
        <f>IFERROR((VLOOKUP($L59,ACOUSTIC_SITE_INFO!$C$3:$AI$501,25,FALSE)),"")</f>
        <v>0</v>
      </c>
      <c r="AK59" s="122">
        <f>IFERROR((VLOOKUP($L59,ACOUSTIC_SITE_INFO!$C$3:$AI$501,26,FALSE)),"")</f>
        <v>0</v>
      </c>
      <c r="AL59" s="122">
        <f>IFERROR((VLOOKUP($L59,ACOUSTIC_SITE_INFO!$C$3:$AI$501,27,FALSE)),"")</f>
        <v>0</v>
      </c>
      <c r="AM59" s="122">
        <f>IFERROR((VLOOKUP($L59,ACOUSTIC_SITE_INFO!$C$3:$AI$501,29,FALSE)),"")</f>
        <v>0</v>
      </c>
      <c r="AN59" s="122">
        <f>IFERROR((VLOOKUP($L59,ACOUSTIC_SITE_INFO!$C$3:$AI$501,30,FALSE)),"")</f>
        <v>0</v>
      </c>
      <c r="AO59" s="122">
        <f>IFERROR((VLOOKUP($L59,ACOUSTIC_SITE_INFO!$C$3:$AI$501,31,FALSE)),"")</f>
        <v>0</v>
      </c>
      <c r="AP59" s="122">
        <f>IFERROR((VLOOKUP($L59,ACOUSTIC_SITE_INFO!$C$3:$AI$501,32,FALSE)),"")</f>
        <v>0</v>
      </c>
      <c r="AQ59" s="122">
        <f>IFERROR((VLOOKUP($L59,ACOUSTIC_SITE_INFO!$C$3:$AI$501,33,FALSE)),"")</f>
        <v>0</v>
      </c>
    </row>
    <row r="60" spans="1:43" x14ac:dyDescent="0.25">
      <c r="A60" s="122" t="str">
        <f t="shared" si="0"/>
        <v>00-0m-0</v>
      </c>
      <c r="B60" s="122" t="str">
        <f t="shared" si="1"/>
        <v/>
      </c>
      <c r="C60" s="122" t="str">
        <f>IF(ACOUSTIC_SURVEY_RESULTS!A59=0, "",ACOUSTIC_SURVEY_RESULTS!A59)</f>
        <v/>
      </c>
      <c r="D60" s="122" t="str">
        <f>IFERROR((VLOOKUP($C60,Drop_down_options!$B$2:$D$21,2,FALSE)),"")</f>
        <v/>
      </c>
      <c r="E60" s="122" t="str">
        <f>IF(ACOUSTIC_SURVEY_RESULTS!B59=0, "",ACOUSTIC_SURVEY_RESULTS!B59)</f>
        <v/>
      </c>
      <c r="F60" s="122" t="str">
        <f>IF(ACOUSTIC_SURVEY_RESULTS!C59=0, "",ACOUSTIC_SURVEY_RESULTS!C59)</f>
        <v/>
      </c>
      <c r="G60" s="122" t="str">
        <f>IF(ACOUSTIC_SURVEY_RESULTS!D59=0, "",ACOUSTIC_SURVEY_RESULTS!D59)</f>
        <v/>
      </c>
      <c r="H60" s="122" t="str">
        <f>IF(ACOUSTIC_SURVEY_RESULTS!E59=0, "",ACOUSTIC_SURVEY_RESULTS!E59)</f>
        <v/>
      </c>
      <c r="I60" s="122" t="str">
        <f>IF(ACOUSTIC_SURVEY_RESULTS!F59=0, "",ACOUSTIC_SURVEY_RESULTS!F59)</f>
        <v/>
      </c>
      <c r="J60" s="122" t="str">
        <f>IF(ACOUSTIC_SURVEY_RESULTS!G59=0, "",ACOUSTIC_SURVEY_RESULTS!G59)</f>
        <v/>
      </c>
      <c r="K60" s="122" t="str">
        <f>IF(ACOUSTIC_SURVEY_RESULTS!H59=0, "",ACOUSTIC_SURVEY_RESULTS!H59)</f>
        <v/>
      </c>
      <c r="L60" s="122" t="str">
        <f>IF(ACOUSTIC_SURVEY_RESULTS!I59=0, "",ACOUSTIC_SURVEY_RESULTS!I59)</f>
        <v/>
      </c>
      <c r="M60" s="122">
        <f>IFERROR((VLOOKUP($L60,ACOUSTIC_SITE_INFO!$C$3:$AI$501,2,FALSE)),"")</f>
        <v>0</v>
      </c>
      <c r="N60" s="122">
        <f>IFERROR((VLOOKUP($L60,ACOUSTIC_SITE_INFO!$C$3:$AI$501,3,FALSE))," ")</f>
        <v>0</v>
      </c>
      <c r="O60" s="122">
        <f>IFERROR((VLOOKUP($L60,ACOUSTIC_SITE_INFO!$C$3:$AI$501,4,FALSE)),"")</f>
        <v>0</v>
      </c>
      <c r="P60" s="122">
        <f>IFERROR((VLOOKUP($L60,ACOUSTIC_SITE_INFO!$C$3:$AI$501,5,FALSE)),"")</f>
        <v>0</v>
      </c>
      <c r="Q60" s="122">
        <f>IFERROR((VLOOKUP($L60,ACOUSTIC_SITE_INFO!$C$3:$AI$501,6,FALSE)),"")</f>
        <v>0</v>
      </c>
      <c r="R60" s="122">
        <f>IFERROR((VLOOKUP($L60,ACOUSTIC_SITE_INFO!$C$3:$AI$501,7,FALSE)),"")</f>
        <v>0</v>
      </c>
      <c r="S60" s="122" t="str">
        <f>IFERROR((VLOOKUP($L60,ACOUSTIC_SITE_INFO!$C$3:$AI$501,8,FALSE)),"")</f>
        <v>//</v>
      </c>
      <c r="T60" s="124">
        <f>IFERROR((VLOOKUP($L60,ACOUSTIC_SITE_INFO!$C$3:$AI$501,9,FALSE)),"")</f>
        <v>0</v>
      </c>
      <c r="U60" s="124">
        <f>IFERROR((VLOOKUP($L60,ACOUSTIC_SITE_INFO!$C$3:$AI$501,10,FALSE)),"")</f>
        <v>0</v>
      </c>
      <c r="V60" s="122">
        <f>IFERROR((VLOOKUP($L60,ACOUSTIC_SITE_INFO!$C$3:$AI$501,11,FALSE)),"")</f>
        <v>0</v>
      </c>
      <c r="W60" s="122">
        <f>IFERROR((VLOOKUP($L60,ACOUSTIC_SITE_INFO!$C$3:$AI$501,12,FALSE)),"")</f>
        <v>0</v>
      </c>
      <c r="X60" s="122">
        <f>IFERROR((VLOOKUP($L60,ACOUSTIC_SITE_INFO!$C$3:$AI$501,13,FALSE)),"")</f>
        <v>0</v>
      </c>
      <c r="Y60" s="122">
        <f>IFERROR((VLOOKUP($L60,ACOUSTIC_SITE_INFO!$C$3:$AI$501,14,FALSE)),"")</f>
        <v>0</v>
      </c>
      <c r="Z60" s="122">
        <f>IFERROR((VLOOKUP($L60,ACOUSTIC_SITE_INFO!$C$3:$AI$501,15,FALSE)),"")</f>
        <v>0</v>
      </c>
      <c r="AA60" s="122">
        <f>IFERROR((VLOOKUP($L60,ACOUSTIC_SITE_INFO!$C$3:$AI$501,16,FALSE)),"")</f>
        <v>0</v>
      </c>
      <c r="AB60" s="122">
        <f>IFERROR((VLOOKUP($L60,ACOUSTIC_SITE_INFO!$C$3:$AI$501,17,FALSE)),"")</f>
        <v>0</v>
      </c>
      <c r="AC60" s="122">
        <f>IFERROR((VLOOKUP($L60,ACOUSTIC_SITE_INFO!$C$3:$AI$501,18,FALSE)),"")</f>
        <v>0</v>
      </c>
      <c r="AD60" s="122">
        <f>IFERROR((VLOOKUP($L60,ACOUSTIC_SITE_INFO!$C$3:$AI$501,20,FALSE)),"")</f>
        <v>0</v>
      </c>
      <c r="AE60" s="122">
        <f>IFERROR((VLOOKUP($L60,ACOUSTIC_SITE_INFO!$C$3:$AI$501,21,FALSE)),"")</f>
        <v>0</v>
      </c>
      <c r="AF60" s="122">
        <f>IFERROR((VLOOKUP($L60,ACOUSTIC_SITE_INFO!$C$3:$AI$501,19,FALSE)),"")</f>
        <v>0</v>
      </c>
      <c r="AG60" s="122">
        <f>IFERROR((VLOOKUP($L60,ACOUSTIC_SITE_INFO!$C$3:$AI$501,22,FALSE)),"")</f>
        <v>0</v>
      </c>
      <c r="AH60" s="122">
        <f>IFERROR((VLOOKUP($L60,ACOUSTIC_SITE_INFO!$C$3:$AI$501,23,FALSE)),"")</f>
        <v>0</v>
      </c>
      <c r="AI60" s="125">
        <f>IFERROR((VLOOKUP($L60,ACOUSTIC_SITE_INFO!$C$3:$AI$501,24,FALSE)),"")</f>
        <v>0</v>
      </c>
      <c r="AJ60" s="125">
        <f>IFERROR((VLOOKUP($L60,ACOUSTIC_SITE_INFO!$C$3:$AI$501,25,FALSE)),"")</f>
        <v>0</v>
      </c>
      <c r="AK60" s="122">
        <f>IFERROR((VLOOKUP($L60,ACOUSTIC_SITE_INFO!$C$3:$AI$501,26,FALSE)),"")</f>
        <v>0</v>
      </c>
      <c r="AL60" s="122">
        <f>IFERROR((VLOOKUP($L60,ACOUSTIC_SITE_INFO!$C$3:$AI$501,27,FALSE)),"")</f>
        <v>0</v>
      </c>
      <c r="AM60" s="122">
        <f>IFERROR((VLOOKUP($L60,ACOUSTIC_SITE_INFO!$C$3:$AI$501,29,FALSE)),"")</f>
        <v>0</v>
      </c>
      <c r="AN60" s="122">
        <f>IFERROR((VLOOKUP($L60,ACOUSTIC_SITE_INFO!$C$3:$AI$501,30,FALSE)),"")</f>
        <v>0</v>
      </c>
      <c r="AO60" s="122">
        <f>IFERROR((VLOOKUP($L60,ACOUSTIC_SITE_INFO!$C$3:$AI$501,31,FALSE)),"")</f>
        <v>0</v>
      </c>
      <c r="AP60" s="122">
        <f>IFERROR((VLOOKUP($L60,ACOUSTIC_SITE_INFO!$C$3:$AI$501,32,FALSE)),"")</f>
        <v>0</v>
      </c>
      <c r="AQ60" s="122">
        <f>IFERROR((VLOOKUP($L60,ACOUSTIC_SITE_INFO!$C$3:$AI$501,33,FALSE)),"")</f>
        <v>0</v>
      </c>
    </row>
    <row r="61" spans="1:43" x14ac:dyDescent="0.25">
      <c r="A61" s="122" t="str">
        <f t="shared" si="0"/>
        <v>00-0m-0</v>
      </c>
      <c r="B61" s="122" t="str">
        <f t="shared" si="1"/>
        <v/>
      </c>
      <c r="C61" s="122" t="str">
        <f>IF(ACOUSTIC_SURVEY_RESULTS!A60=0, "",ACOUSTIC_SURVEY_RESULTS!A60)</f>
        <v/>
      </c>
      <c r="D61" s="122" t="str">
        <f>IFERROR((VLOOKUP($C61,Drop_down_options!$B$2:$D$21,2,FALSE)),"")</f>
        <v/>
      </c>
      <c r="E61" s="122" t="str">
        <f>IF(ACOUSTIC_SURVEY_RESULTS!B60=0, "",ACOUSTIC_SURVEY_RESULTS!B60)</f>
        <v/>
      </c>
      <c r="F61" s="122" t="str">
        <f>IF(ACOUSTIC_SURVEY_RESULTS!C60=0, "",ACOUSTIC_SURVEY_RESULTS!C60)</f>
        <v/>
      </c>
      <c r="G61" s="122" t="str">
        <f>IF(ACOUSTIC_SURVEY_RESULTS!D60=0, "",ACOUSTIC_SURVEY_RESULTS!D60)</f>
        <v/>
      </c>
      <c r="H61" s="122" t="str">
        <f>IF(ACOUSTIC_SURVEY_RESULTS!E60=0, "",ACOUSTIC_SURVEY_RESULTS!E60)</f>
        <v/>
      </c>
      <c r="I61" s="122" t="str">
        <f>IF(ACOUSTIC_SURVEY_RESULTS!F60=0, "",ACOUSTIC_SURVEY_RESULTS!F60)</f>
        <v/>
      </c>
      <c r="J61" s="122" t="str">
        <f>IF(ACOUSTIC_SURVEY_RESULTS!G60=0, "",ACOUSTIC_SURVEY_RESULTS!G60)</f>
        <v/>
      </c>
      <c r="K61" s="122" t="str">
        <f>IF(ACOUSTIC_SURVEY_RESULTS!H60=0, "",ACOUSTIC_SURVEY_RESULTS!H60)</f>
        <v/>
      </c>
      <c r="L61" s="122" t="str">
        <f>IF(ACOUSTIC_SURVEY_RESULTS!I60=0, "",ACOUSTIC_SURVEY_RESULTS!I60)</f>
        <v/>
      </c>
      <c r="M61" s="122">
        <f>IFERROR((VLOOKUP($L61,ACOUSTIC_SITE_INFO!$C$3:$AI$501,2,FALSE)),"")</f>
        <v>0</v>
      </c>
      <c r="N61" s="122">
        <f>IFERROR((VLOOKUP($L61,ACOUSTIC_SITE_INFO!$C$3:$AI$501,3,FALSE))," ")</f>
        <v>0</v>
      </c>
      <c r="O61" s="122">
        <f>IFERROR((VLOOKUP($L61,ACOUSTIC_SITE_INFO!$C$3:$AI$501,4,FALSE)),"")</f>
        <v>0</v>
      </c>
      <c r="P61" s="122">
        <f>IFERROR((VLOOKUP($L61,ACOUSTIC_SITE_INFO!$C$3:$AI$501,5,FALSE)),"")</f>
        <v>0</v>
      </c>
      <c r="Q61" s="122">
        <f>IFERROR((VLOOKUP($L61,ACOUSTIC_SITE_INFO!$C$3:$AI$501,6,FALSE)),"")</f>
        <v>0</v>
      </c>
      <c r="R61" s="122">
        <f>IFERROR((VLOOKUP($L61,ACOUSTIC_SITE_INFO!$C$3:$AI$501,7,FALSE)),"")</f>
        <v>0</v>
      </c>
      <c r="S61" s="122" t="str">
        <f>IFERROR((VLOOKUP($L61,ACOUSTIC_SITE_INFO!$C$3:$AI$501,8,FALSE)),"")</f>
        <v>//</v>
      </c>
      <c r="T61" s="124">
        <f>IFERROR((VLOOKUP($L61,ACOUSTIC_SITE_INFO!$C$3:$AI$501,9,FALSE)),"")</f>
        <v>0</v>
      </c>
      <c r="U61" s="124">
        <f>IFERROR((VLOOKUP($L61,ACOUSTIC_SITE_INFO!$C$3:$AI$501,10,FALSE)),"")</f>
        <v>0</v>
      </c>
      <c r="V61" s="122">
        <f>IFERROR((VLOOKUP($L61,ACOUSTIC_SITE_INFO!$C$3:$AI$501,11,FALSE)),"")</f>
        <v>0</v>
      </c>
      <c r="W61" s="122">
        <f>IFERROR((VLOOKUP($L61,ACOUSTIC_SITE_INFO!$C$3:$AI$501,12,FALSE)),"")</f>
        <v>0</v>
      </c>
      <c r="X61" s="122">
        <f>IFERROR((VLOOKUP($L61,ACOUSTIC_SITE_INFO!$C$3:$AI$501,13,FALSE)),"")</f>
        <v>0</v>
      </c>
      <c r="Y61" s="122">
        <f>IFERROR((VLOOKUP($L61,ACOUSTIC_SITE_INFO!$C$3:$AI$501,14,FALSE)),"")</f>
        <v>0</v>
      </c>
      <c r="Z61" s="122">
        <f>IFERROR((VLOOKUP($L61,ACOUSTIC_SITE_INFO!$C$3:$AI$501,15,FALSE)),"")</f>
        <v>0</v>
      </c>
      <c r="AA61" s="122">
        <f>IFERROR((VLOOKUP($L61,ACOUSTIC_SITE_INFO!$C$3:$AI$501,16,FALSE)),"")</f>
        <v>0</v>
      </c>
      <c r="AB61" s="122">
        <f>IFERROR((VLOOKUP($L61,ACOUSTIC_SITE_INFO!$C$3:$AI$501,17,FALSE)),"")</f>
        <v>0</v>
      </c>
      <c r="AC61" s="122">
        <f>IFERROR((VLOOKUP($L61,ACOUSTIC_SITE_INFO!$C$3:$AI$501,18,FALSE)),"")</f>
        <v>0</v>
      </c>
      <c r="AD61" s="122">
        <f>IFERROR((VLOOKUP($L61,ACOUSTIC_SITE_INFO!$C$3:$AI$501,20,FALSE)),"")</f>
        <v>0</v>
      </c>
      <c r="AE61" s="122">
        <f>IFERROR((VLOOKUP($L61,ACOUSTIC_SITE_INFO!$C$3:$AI$501,21,FALSE)),"")</f>
        <v>0</v>
      </c>
      <c r="AF61" s="122">
        <f>IFERROR((VLOOKUP($L61,ACOUSTIC_SITE_INFO!$C$3:$AI$501,19,FALSE)),"")</f>
        <v>0</v>
      </c>
      <c r="AG61" s="122">
        <f>IFERROR((VLOOKUP($L61,ACOUSTIC_SITE_INFO!$C$3:$AI$501,22,FALSE)),"")</f>
        <v>0</v>
      </c>
      <c r="AH61" s="122">
        <f>IFERROR((VLOOKUP($L61,ACOUSTIC_SITE_INFO!$C$3:$AI$501,23,FALSE)),"")</f>
        <v>0</v>
      </c>
      <c r="AI61" s="125">
        <f>IFERROR((VLOOKUP($L61,ACOUSTIC_SITE_INFO!$C$3:$AI$501,24,FALSE)),"")</f>
        <v>0</v>
      </c>
      <c r="AJ61" s="125">
        <f>IFERROR((VLOOKUP($L61,ACOUSTIC_SITE_INFO!$C$3:$AI$501,25,FALSE)),"")</f>
        <v>0</v>
      </c>
      <c r="AK61" s="122">
        <f>IFERROR((VLOOKUP($L61,ACOUSTIC_SITE_INFO!$C$3:$AI$501,26,FALSE)),"")</f>
        <v>0</v>
      </c>
      <c r="AL61" s="122">
        <f>IFERROR((VLOOKUP($L61,ACOUSTIC_SITE_INFO!$C$3:$AI$501,27,FALSE)),"")</f>
        <v>0</v>
      </c>
      <c r="AM61" s="122">
        <f>IFERROR((VLOOKUP($L61,ACOUSTIC_SITE_INFO!$C$3:$AI$501,29,FALSE)),"")</f>
        <v>0</v>
      </c>
      <c r="AN61" s="122">
        <f>IFERROR((VLOOKUP($L61,ACOUSTIC_SITE_INFO!$C$3:$AI$501,30,FALSE)),"")</f>
        <v>0</v>
      </c>
      <c r="AO61" s="122">
        <f>IFERROR((VLOOKUP($L61,ACOUSTIC_SITE_INFO!$C$3:$AI$501,31,FALSE)),"")</f>
        <v>0</v>
      </c>
      <c r="AP61" s="122">
        <f>IFERROR((VLOOKUP($L61,ACOUSTIC_SITE_INFO!$C$3:$AI$501,32,FALSE)),"")</f>
        <v>0</v>
      </c>
      <c r="AQ61" s="122">
        <f>IFERROR((VLOOKUP($L61,ACOUSTIC_SITE_INFO!$C$3:$AI$501,33,FALSE)),"")</f>
        <v>0</v>
      </c>
    </row>
    <row r="62" spans="1:43" x14ac:dyDescent="0.25">
      <c r="A62" s="122" t="str">
        <f t="shared" si="0"/>
        <v>00-0m-0</v>
      </c>
      <c r="B62" s="122" t="str">
        <f t="shared" si="1"/>
        <v/>
      </c>
      <c r="C62" s="122" t="str">
        <f>IF(ACOUSTIC_SURVEY_RESULTS!A61=0, "",ACOUSTIC_SURVEY_RESULTS!A61)</f>
        <v/>
      </c>
      <c r="D62" s="122" t="str">
        <f>IFERROR((VLOOKUP($C62,Drop_down_options!$B$2:$D$21,2,FALSE)),"")</f>
        <v/>
      </c>
      <c r="E62" s="122" t="str">
        <f>IF(ACOUSTIC_SURVEY_RESULTS!B61=0, "",ACOUSTIC_SURVEY_RESULTS!B61)</f>
        <v/>
      </c>
      <c r="F62" s="122" t="str">
        <f>IF(ACOUSTIC_SURVEY_RESULTS!C61=0, "",ACOUSTIC_SURVEY_RESULTS!C61)</f>
        <v/>
      </c>
      <c r="G62" s="122" t="str">
        <f>IF(ACOUSTIC_SURVEY_RESULTS!D61=0, "",ACOUSTIC_SURVEY_RESULTS!D61)</f>
        <v/>
      </c>
      <c r="H62" s="122" t="str">
        <f>IF(ACOUSTIC_SURVEY_RESULTS!E61=0, "",ACOUSTIC_SURVEY_RESULTS!E61)</f>
        <v/>
      </c>
      <c r="I62" s="122" t="str">
        <f>IF(ACOUSTIC_SURVEY_RESULTS!F61=0, "",ACOUSTIC_SURVEY_RESULTS!F61)</f>
        <v/>
      </c>
      <c r="J62" s="122" t="str">
        <f>IF(ACOUSTIC_SURVEY_RESULTS!G61=0, "",ACOUSTIC_SURVEY_RESULTS!G61)</f>
        <v/>
      </c>
      <c r="K62" s="122" t="str">
        <f>IF(ACOUSTIC_SURVEY_RESULTS!H61=0, "",ACOUSTIC_SURVEY_RESULTS!H61)</f>
        <v/>
      </c>
      <c r="L62" s="122" t="str">
        <f>IF(ACOUSTIC_SURVEY_RESULTS!I61=0, "",ACOUSTIC_SURVEY_RESULTS!I61)</f>
        <v/>
      </c>
      <c r="M62" s="122">
        <f>IFERROR((VLOOKUP($L62,ACOUSTIC_SITE_INFO!$C$3:$AI$501,2,FALSE)),"")</f>
        <v>0</v>
      </c>
      <c r="N62" s="122">
        <f>IFERROR((VLOOKUP($L62,ACOUSTIC_SITE_INFO!$C$3:$AI$501,3,FALSE))," ")</f>
        <v>0</v>
      </c>
      <c r="O62" s="122">
        <f>IFERROR((VLOOKUP($L62,ACOUSTIC_SITE_INFO!$C$3:$AI$501,4,FALSE)),"")</f>
        <v>0</v>
      </c>
      <c r="P62" s="122">
        <f>IFERROR((VLOOKUP($L62,ACOUSTIC_SITE_INFO!$C$3:$AI$501,5,FALSE)),"")</f>
        <v>0</v>
      </c>
      <c r="Q62" s="122">
        <f>IFERROR((VLOOKUP($L62,ACOUSTIC_SITE_INFO!$C$3:$AI$501,6,FALSE)),"")</f>
        <v>0</v>
      </c>
      <c r="R62" s="122">
        <f>IFERROR((VLOOKUP($L62,ACOUSTIC_SITE_INFO!$C$3:$AI$501,7,FALSE)),"")</f>
        <v>0</v>
      </c>
      <c r="S62" s="122" t="str">
        <f>IFERROR((VLOOKUP($L62,ACOUSTIC_SITE_INFO!$C$3:$AI$501,8,FALSE)),"")</f>
        <v>//</v>
      </c>
      <c r="T62" s="124">
        <f>IFERROR((VLOOKUP($L62,ACOUSTIC_SITE_INFO!$C$3:$AI$501,9,FALSE)),"")</f>
        <v>0</v>
      </c>
      <c r="U62" s="124">
        <f>IFERROR((VLOOKUP($L62,ACOUSTIC_SITE_INFO!$C$3:$AI$501,10,FALSE)),"")</f>
        <v>0</v>
      </c>
      <c r="V62" s="122">
        <f>IFERROR((VLOOKUP($L62,ACOUSTIC_SITE_INFO!$C$3:$AI$501,11,FALSE)),"")</f>
        <v>0</v>
      </c>
      <c r="W62" s="122">
        <f>IFERROR((VLOOKUP($L62,ACOUSTIC_SITE_INFO!$C$3:$AI$501,12,FALSE)),"")</f>
        <v>0</v>
      </c>
      <c r="X62" s="122">
        <f>IFERROR((VLOOKUP($L62,ACOUSTIC_SITE_INFO!$C$3:$AI$501,13,FALSE)),"")</f>
        <v>0</v>
      </c>
      <c r="Y62" s="122">
        <f>IFERROR((VLOOKUP($L62,ACOUSTIC_SITE_INFO!$C$3:$AI$501,14,FALSE)),"")</f>
        <v>0</v>
      </c>
      <c r="Z62" s="122">
        <f>IFERROR((VLOOKUP($L62,ACOUSTIC_SITE_INFO!$C$3:$AI$501,15,FALSE)),"")</f>
        <v>0</v>
      </c>
      <c r="AA62" s="122">
        <f>IFERROR((VLOOKUP($L62,ACOUSTIC_SITE_INFO!$C$3:$AI$501,16,FALSE)),"")</f>
        <v>0</v>
      </c>
      <c r="AB62" s="122">
        <f>IFERROR((VLOOKUP($L62,ACOUSTIC_SITE_INFO!$C$3:$AI$501,17,FALSE)),"")</f>
        <v>0</v>
      </c>
      <c r="AC62" s="122">
        <f>IFERROR((VLOOKUP($L62,ACOUSTIC_SITE_INFO!$C$3:$AI$501,18,FALSE)),"")</f>
        <v>0</v>
      </c>
      <c r="AD62" s="122">
        <f>IFERROR((VLOOKUP($L62,ACOUSTIC_SITE_INFO!$C$3:$AI$501,20,FALSE)),"")</f>
        <v>0</v>
      </c>
      <c r="AE62" s="122">
        <f>IFERROR((VLOOKUP($L62,ACOUSTIC_SITE_INFO!$C$3:$AI$501,21,FALSE)),"")</f>
        <v>0</v>
      </c>
      <c r="AF62" s="122">
        <f>IFERROR((VLOOKUP($L62,ACOUSTIC_SITE_INFO!$C$3:$AI$501,19,FALSE)),"")</f>
        <v>0</v>
      </c>
      <c r="AG62" s="122">
        <f>IFERROR((VLOOKUP($L62,ACOUSTIC_SITE_INFO!$C$3:$AI$501,22,FALSE)),"")</f>
        <v>0</v>
      </c>
      <c r="AH62" s="122">
        <f>IFERROR((VLOOKUP($L62,ACOUSTIC_SITE_INFO!$C$3:$AI$501,23,FALSE)),"")</f>
        <v>0</v>
      </c>
      <c r="AI62" s="125">
        <f>IFERROR((VLOOKUP($L62,ACOUSTIC_SITE_INFO!$C$3:$AI$501,24,FALSE)),"")</f>
        <v>0</v>
      </c>
      <c r="AJ62" s="125">
        <f>IFERROR((VLOOKUP($L62,ACOUSTIC_SITE_INFO!$C$3:$AI$501,25,FALSE)),"")</f>
        <v>0</v>
      </c>
      <c r="AK62" s="122">
        <f>IFERROR((VLOOKUP($L62,ACOUSTIC_SITE_INFO!$C$3:$AI$501,26,FALSE)),"")</f>
        <v>0</v>
      </c>
      <c r="AL62" s="122">
        <f>IFERROR((VLOOKUP($L62,ACOUSTIC_SITE_INFO!$C$3:$AI$501,27,FALSE)),"")</f>
        <v>0</v>
      </c>
      <c r="AM62" s="122">
        <f>IFERROR((VLOOKUP($L62,ACOUSTIC_SITE_INFO!$C$3:$AI$501,29,FALSE)),"")</f>
        <v>0</v>
      </c>
      <c r="AN62" s="122">
        <f>IFERROR((VLOOKUP($L62,ACOUSTIC_SITE_INFO!$C$3:$AI$501,30,FALSE)),"")</f>
        <v>0</v>
      </c>
      <c r="AO62" s="122">
        <f>IFERROR((VLOOKUP($L62,ACOUSTIC_SITE_INFO!$C$3:$AI$501,31,FALSE)),"")</f>
        <v>0</v>
      </c>
      <c r="AP62" s="122">
        <f>IFERROR((VLOOKUP($L62,ACOUSTIC_SITE_INFO!$C$3:$AI$501,32,FALSE)),"")</f>
        <v>0</v>
      </c>
      <c r="AQ62" s="122">
        <f>IFERROR((VLOOKUP($L62,ACOUSTIC_SITE_INFO!$C$3:$AI$501,33,FALSE)),"")</f>
        <v>0</v>
      </c>
    </row>
    <row r="63" spans="1:43" x14ac:dyDescent="0.25">
      <c r="A63" s="122" t="str">
        <f t="shared" si="0"/>
        <v>00-0m-0</v>
      </c>
      <c r="B63" s="122" t="str">
        <f t="shared" si="1"/>
        <v/>
      </c>
      <c r="C63" s="122" t="str">
        <f>IF(ACOUSTIC_SURVEY_RESULTS!A62=0, "",ACOUSTIC_SURVEY_RESULTS!A62)</f>
        <v/>
      </c>
      <c r="D63" s="122" t="str">
        <f>IFERROR((VLOOKUP($C63,Drop_down_options!$B$2:$D$21,2,FALSE)),"")</f>
        <v/>
      </c>
      <c r="E63" s="122" t="str">
        <f>IF(ACOUSTIC_SURVEY_RESULTS!B62=0, "",ACOUSTIC_SURVEY_RESULTS!B62)</f>
        <v/>
      </c>
      <c r="F63" s="122" t="str">
        <f>IF(ACOUSTIC_SURVEY_RESULTS!C62=0, "",ACOUSTIC_SURVEY_RESULTS!C62)</f>
        <v/>
      </c>
      <c r="G63" s="122" t="str">
        <f>IF(ACOUSTIC_SURVEY_RESULTS!D62=0, "",ACOUSTIC_SURVEY_RESULTS!D62)</f>
        <v/>
      </c>
      <c r="H63" s="122" t="str">
        <f>IF(ACOUSTIC_SURVEY_RESULTS!E62=0, "",ACOUSTIC_SURVEY_RESULTS!E62)</f>
        <v/>
      </c>
      <c r="I63" s="122" t="str">
        <f>IF(ACOUSTIC_SURVEY_RESULTS!F62=0, "",ACOUSTIC_SURVEY_RESULTS!F62)</f>
        <v/>
      </c>
      <c r="J63" s="122" t="str">
        <f>IF(ACOUSTIC_SURVEY_RESULTS!G62=0, "",ACOUSTIC_SURVEY_RESULTS!G62)</f>
        <v/>
      </c>
      <c r="K63" s="122" t="str">
        <f>IF(ACOUSTIC_SURVEY_RESULTS!H62=0, "",ACOUSTIC_SURVEY_RESULTS!H62)</f>
        <v/>
      </c>
      <c r="L63" s="122" t="str">
        <f>IF(ACOUSTIC_SURVEY_RESULTS!I62=0, "",ACOUSTIC_SURVEY_RESULTS!I62)</f>
        <v/>
      </c>
      <c r="M63" s="122">
        <f>IFERROR((VLOOKUP($L63,ACOUSTIC_SITE_INFO!$C$3:$AI$501,2,FALSE)),"")</f>
        <v>0</v>
      </c>
      <c r="N63" s="122">
        <f>IFERROR((VLOOKUP($L63,ACOUSTIC_SITE_INFO!$C$3:$AI$501,3,FALSE))," ")</f>
        <v>0</v>
      </c>
      <c r="O63" s="122">
        <f>IFERROR((VLOOKUP($L63,ACOUSTIC_SITE_INFO!$C$3:$AI$501,4,FALSE)),"")</f>
        <v>0</v>
      </c>
      <c r="P63" s="122">
        <f>IFERROR((VLOOKUP($L63,ACOUSTIC_SITE_INFO!$C$3:$AI$501,5,FALSE)),"")</f>
        <v>0</v>
      </c>
      <c r="Q63" s="122">
        <f>IFERROR((VLOOKUP($L63,ACOUSTIC_SITE_INFO!$C$3:$AI$501,6,FALSE)),"")</f>
        <v>0</v>
      </c>
      <c r="R63" s="122">
        <f>IFERROR((VLOOKUP($L63,ACOUSTIC_SITE_INFO!$C$3:$AI$501,7,FALSE)),"")</f>
        <v>0</v>
      </c>
      <c r="S63" s="122" t="str">
        <f>IFERROR((VLOOKUP($L63,ACOUSTIC_SITE_INFO!$C$3:$AI$501,8,FALSE)),"")</f>
        <v>//</v>
      </c>
      <c r="T63" s="124">
        <f>IFERROR((VLOOKUP($L63,ACOUSTIC_SITE_INFO!$C$3:$AI$501,9,FALSE)),"")</f>
        <v>0</v>
      </c>
      <c r="U63" s="124">
        <f>IFERROR((VLOOKUP($L63,ACOUSTIC_SITE_INFO!$C$3:$AI$501,10,FALSE)),"")</f>
        <v>0</v>
      </c>
      <c r="V63" s="122">
        <f>IFERROR((VLOOKUP($L63,ACOUSTIC_SITE_INFO!$C$3:$AI$501,11,FALSE)),"")</f>
        <v>0</v>
      </c>
      <c r="W63" s="122">
        <f>IFERROR((VLOOKUP($L63,ACOUSTIC_SITE_INFO!$C$3:$AI$501,12,FALSE)),"")</f>
        <v>0</v>
      </c>
      <c r="X63" s="122">
        <f>IFERROR((VLOOKUP($L63,ACOUSTIC_SITE_INFO!$C$3:$AI$501,13,FALSE)),"")</f>
        <v>0</v>
      </c>
      <c r="Y63" s="122">
        <f>IFERROR((VLOOKUP($L63,ACOUSTIC_SITE_INFO!$C$3:$AI$501,14,FALSE)),"")</f>
        <v>0</v>
      </c>
      <c r="Z63" s="122">
        <f>IFERROR((VLOOKUP($L63,ACOUSTIC_SITE_INFO!$C$3:$AI$501,15,FALSE)),"")</f>
        <v>0</v>
      </c>
      <c r="AA63" s="122">
        <f>IFERROR((VLOOKUP($L63,ACOUSTIC_SITE_INFO!$C$3:$AI$501,16,FALSE)),"")</f>
        <v>0</v>
      </c>
      <c r="AB63" s="122">
        <f>IFERROR((VLOOKUP($L63,ACOUSTIC_SITE_INFO!$C$3:$AI$501,17,FALSE)),"")</f>
        <v>0</v>
      </c>
      <c r="AC63" s="122">
        <f>IFERROR((VLOOKUP($L63,ACOUSTIC_SITE_INFO!$C$3:$AI$501,18,FALSE)),"")</f>
        <v>0</v>
      </c>
      <c r="AD63" s="122">
        <f>IFERROR((VLOOKUP($L63,ACOUSTIC_SITE_INFO!$C$3:$AI$501,20,FALSE)),"")</f>
        <v>0</v>
      </c>
      <c r="AE63" s="122">
        <f>IFERROR((VLOOKUP($L63,ACOUSTIC_SITE_INFO!$C$3:$AI$501,21,FALSE)),"")</f>
        <v>0</v>
      </c>
      <c r="AF63" s="122">
        <f>IFERROR((VLOOKUP($L63,ACOUSTIC_SITE_INFO!$C$3:$AI$501,19,FALSE)),"")</f>
        <v>0</v>
      </c>
      <c r="AG63" s="122">
        <f>IFERROR((VLOOKUP($L63,ACOUSTIC_SITE_INFO!$C$3:$AI$501,22,FALSE)),"")</f>
        <v>0</v>
      </c>
      <c r="AH63" s="122">
        <f>IFERROR((VLOOKUP($L63,ACOUSTIC_SITE_INFO!$C$3:$AI$501,23,FALSE)),"")</f>
        <v>0</v>
      </c>
      <c r="AI63" s="125">
        <f>IFERROR((VLOOKUP($L63,ACOUSTIC_SITE_INFO!$C$3:$AI$501,24,FALSE)),"")</f>
        <v>0</v>
      </c>
      <c r="AJ63" s="125">
        <f>IFERROR((VLOOKUP($L63,ACOUSTIC_SITE_INFO!$C$3:$AI$501,25,FALSE)),"")</f>
        <v>0</v>
      </c>
      <c r="AK63" s="122">
        <f>IFERROR((VLOOKUP($L63,ACOUSTIC_SITE_INFO!$C$3:$AI$501,26,FALSE)),"")</f>
        <v>0</v>
      </c>
      <c r="AL63" s="122">
        <f>IFERROR((VLOOKUP($L63,ACOUSTIC_SITE_INFO!$C$3:$AI$501,27,FALSE)),"")</f>
        <v>0</v>
      </c>
      <c r="AM63" s="122">
        <f>IFERROR((VLOOKUP($L63,ACOUSTIC_SITE_INFO!$C$3:$AI$501,29,FALSE)),"")</f>
        <v>0</v>
      </c>
      <c r="AN63" s="122">
        <f>IFERROR((VLOOKUP($L63,ACOUSTIC_SITE_INFO!$C$3:$AI$501,30,FALSE)),"")</f>
        <v>0</v>
      </c>
      <c r="AO63" s="122">
        <f>IFERROR((VLOOKUP($L63,ACOUSTIC_SITE_INFO!$C$3:$AI$501,31,FALSE)),"")</f>
        <v>0</v>
      </c>
      <c r="AP63" s="122">
        <f>IFERROR((VLOOKUP($L63,ACOUSTIC_SITE_INFO!$C$3:$AI$501,32,FALSE)),"")</f>
        <v>0</v>
      </c>
      <c r="AQ63" s="122">
        <f>IFERROR((VLOOKUP($L63,ACOUSTIC_SITE_INFO!$C$3:$AI$501,33,FALSE)),"")</f>
        <v>0</v>
      </c>
    </row>
    <row r="64" spans="1:43" x14ac:dyDescent="0.25">
      <c r="A64" s="122" t="str">
        <f t="shared" si="0"/>
        <v>00-0m-0</v>
      </c>
      <c r="B64" s="122" t="str">
        <f t="shared" si="1"/>
        <v/>
      </c>
      <c r="C64" s="122" t="str">
        <f>IF(ACOUSTIC_SURVEY_RESULTS!A63=0, "",ACOUSTIC_SURVEY_RESULTS!A63)</f>
        <v/>
      </c>
      <c r="D64" s="122" t="str">
        <f>IFERROR((VLOOKUP($C64,Drop_down_options!$B$2:$D$21,2,FALSE)),"")</f>
        <v/>
      </c>
      <c r="E64" s="122" t="str">
        <f>IF(ACOUSTIC_SURVEY_RESULTS!B63=0, "",ACOUSTIC_SURVEY_RESULTS!B63)</f>
        <v/>
      </c>
      <c r="F64" s="122" t="str">
        <f>IF(ACOUSTIC_SURVEY_RESULTS!C63=0, "",ACOUSTIC_SURVEY_RESULTS!C63)</f>
        <v/>
      </c>
      <c r="G64" s="122" t="str">
        <f>IF(ACOUSTIC_SURVEY_RESULTS!D63=0, "",ACOUSTIC_SURVEY_RESULTS!D63)</f>
        <v/>
      </c>
      <c r="H64" s="122" t="str">
        <f>IF(ACOUSTIC_SURVEY_RESULTS!E63=0, "",ACOUSTIC_SURVEY_RESULTS!E63)</f>
        <v/>
      </c>
      <c r="I64" s="122" t="str">
        <f>IF(ACOUSTIC_SURVEY_RESULTS!F63=0, "",ACOUSTIC_SURVEY_RESULTS!F63)</f>
        <v/>
      </c>
      <c r="J64" s="122" t="str">
        <f>IF(ACOUSTIC_SURVEY_RESULTS!G63=0, "",ACOUSTIC_SURVEY_RESULTS!G63)</f>
        <v/>
      </c>
      <c r="K64" s="122" t="str">
        <f>IF(ACOUSTIC_SURVEY_RESULTS!H63=0, "",ACOUSTIC_SURVEY_RESULTS!H63)</f>
        <v/>
      </c>
      <c r="L64" s="122" t="str">
        <f>IF(ACOUSTIC_SURVEY_RESULTS!I63=0, "",ACOUSTIC_SURVEY_RESULTS!I63)</f>
        <v/>
      </c>
      <c r="M64" s="122">
        <f>IFERROR((VLOOKUP($L64,ACOUSTIC_SITE_INFO!$C$3:$AI$501,2,FALSE)),"")</f>
        <v>0</v>
      </c>
      <c r="N64" s="122">
        <f>IFERROR((VLOOKUP($L64,ACOUSTIC_SITE_INFO!$C$3:$AI$501,3,FALSE))," ")</f>
        <v>0</v>
      </c>
      <c r="O64" s="122">
        <f>IFERROR((VLOOKUP($L64,ACOUSTIC_SITE_INFO!$C$3:$AI$501,4,FALSE)),"")</f>
        <v>0</v>
      </c>
      <c r="P64" s="122">
        <f>IFERROR((VLOOKUP($L64,ACOUSTIC_SITE_INFO!$C$3:$AI$501,5,FALSE)),"")</f>
        <v>0</v>
      </c>
      <c r="Q64" s="122">
        <f>IFERROR((VLOOKUP($L64,ACOUSTIC_SITE_INFO!$C$3:$AI$501,6,FALSE)),"")</f>
        <v>0</v>
      </c>
      <c r="R64" s="122">
        <f>IFERROR((VLOOKUP($L64,ACOUSTIC_SITE_INFO!$C$3:$AI$501,7,FALSE)),"")</f>
        <v>0</v>
      </c>
      <c r="S64" s="122" t="str">
        <f>IFERROR((VLOOKUP($L64,ACOUSTIC_SITE_INFO!$C$3:$AI$501,8,FALSE)),"")</f>
        <v>//</v>
      </c>
      <c r="T64" s="124">
        <f>IFERROR((VLOOKUP($L64,ACOUSTIC_SITE_INFO!$C$3:$AI$501,9,FALSE)),"")</f>
        <v>0</v>
      </c>
      <c r="U64" s="124">
        <f>IFERROR((VLOOKUP($L64,ACOUSTIC_SITE_INFO!$C$3:$AI$501,10,FALSE)),"")</f>
        <v>0</v>
      </c>
      <c r="V64" s="122">
        <f>IFERROR((VLOOKUP($L64,ACOUSTIC_SITE_INFO!$C$3:$AI$501,11,FALSE)),"")</f>
        <v>0</v>
      </c>
      <c r="W64" s="122">
        <f>IFERROR((VLOOKUP($L64,ACOUSTIC_SITE_INFO!$C$3:$AI$501,12,FALSE)),"")</f>
        <v>0</v>
      </c>
      <c r="X64" s="122">
        <f>IFERROR((VLOOKUP($L64,ACOUSTIC_SITE_INFO!$C$3:$AI$501,13,FALSE)),"")</f>
        <v>0</v>
      </c>
      <c r="Y64" s="122">
        <f>IFERROR((VLOOKUP($L64,ACOUSTIC_SITE_INFO!$C$3:$AI$501,14,FALSE)),"")</f>
        <v>0</v>
      </c>
      <c r="Z64" s="122">
        <f>IFERROR((VLOOKUP($L64,ACOUSTIC_SITE_INFO!$C$3:$AI$501,15,FALSE)),"")</f>
        <v>0</v>
      </c>
      <c r="AA64" s="122">
        <f>IFERROR((VLOOKUP($L64,ACOUSTIC_SITE_INFO!$C$3:$AI$501,16,FALSE)),"")</f>
        <v>0</v>
      </c>
      <c r="AB64" s="122">
        <f>IFERROR((VLOOKUP($L64,ACOUSTIC_SITE_INFO!$C$3:$AI$501,17,FALSE)),"")</f>
        <v>0</v>
      </c>
      <c r="AC64" s="122">
        <f>IFERROR((VLOOKUP($L64,ACOUSTIC_SITE_INFO!$C$3:$AI$501,18,FALSE)),"")</f>
        <v>0</v>
      </c>
      <c r="AD64" s="122">
        <f>IFERROR((VLOOKUP($L64,ACOUSTIC_SITE_INFO!$C$3:$AI$501,20,FALSE)),"")</f>
        <v>0</v>
      </c>
      <c r="AE64" s="122">
        <f>IFERROR((VLOOKUP($L64,ACOUSTIC_SITE_INFO!$C$3:$AI$501,21,FALSE)),"")</f>
        <v>0</v>
      </c>
      <c r="AF64" s="122">
        <f>IFERROR((VLOOKUP($L64,ACOUSTIC_SITE_INFO!$C$3:$AI$501,19,FALSE)),"")</f>
        <v>0</v>
      </c>
      <c r="AG64" s="122">
        <f>IFERROR((VLOOKUP($L64,ACOUSTIC_SITE_INFO!$C$3:$AI$501,22,FALSE)),"")</f>
        <v>0</v>
      </c>
      <c r="AH64" s="122">
        <f>IFERROR((VLOOKUP($L64,ACOUSTIC_SITE_INFO!$C$3:$AI$501,23,FALSE)),"")</f>
        <v>0</v>
      </c>
      <c r="AI64" s="125">
        <f>IFERROR((VLOOKUP($L64,ACOUSTIC_SITE_INFO!$C$3:$AI$501,24,FALSE)),"")</f>
        <v>0</v>
      </c>
      <c r="AJ64" s="125">
        <f>IFERROR((VLOOKUP($L64,ACOUSTIC_SITE_INFO!$C$3:$AI$501,25,FALSE)),"")</f>
        <v>0</v>
      </c>
      <c r="AK64" s="122">
        <f>IFERROR((VLOOKUP($L64,ACOUSTIC_SITE_INFO!$C$3:$AI$501,26,FALSE)),"")</f>
        <v>0</v>
      </c>
      <c r="AL64" s="122">
        <f>IFERROR((VLOOKUP($L64,ACOUSTIC_SITE_INFO!$C$3:$AI$501,27,FALSE)),"")</f>
        <v>0</v>
      </c>
      <c r="AM64" s="122">
        <f>IFERROR((VLOOKUP($L64,ACOUSTIC_SITE_INFO!$C$3:$AI$501,29,FALSE)),"")</f>
        <v>0</v>
      </c>
      <c r="AN64" s="122">
        <f>IFERROR((VLOOKUP($L64,ACOUSTIC_SITE_INFO!$C$3:$AI$501,30,FALSE)),"")</f>
        <v>0</v>
      </c>
      <c r="AO64" s="122">
        <f>IFERROR((VLOOKUP($L64,ACOUSTIC_SITE_INFO!$C$3:$AI$501,31,FALSE)),"")</f>
        <v>0</v>
      </c>
      <c r="AP64" s="122">
        <f>IFERROR((VLOOKUP($L64,ACOUSTIC_SITE_INFO!$C$3:$AI$501,32,FALSE)),"")</f>
        <v>0</v>
      </c>
      <c r="AQ64" s="122">
        <f>IFERROR((VLOOKUP($L64,ACOUSTIC_SITE_INFO!$C$3:$AI$501,33,FALSE)),"")</f>
        <v>0</v>
      </c>
    </row>
    <row r="65" spans="1:43" x14ac:dyDescent="0.25">
      <c r="A65" s="122" t="str">
        <f t="shared" si="0"/>
        <v>00-0m-0</v>
      </c>
      <c r="B65" s="122" t="str">
        <f t="shared" si="1"/>
        <v/>
      </c>
      <c r="C65" s="122" t="str">
        <f>IF(ACOUSTIC_SURVEY_RESULTS!A64=0, "",ACOUSTIC_SURVEY_RESULTS!A64)</f>
        <v/>
      </c>
      <c r="D65" s="122" t="str">
        <f>IFERROR((VLOOKUP($C65,Drop_down_options!$B$2:$D$21,2,FALSE)),"")</f>
        <v/>
      </c>
      <c r="E65" s="122" t="str">
        <f>IF(ACOUSTIC_SURVEY_RESULTS!B64=0, "",ACOUSTIC_SURVEY_RESULTS!B64)</f>
        <v/>
      </c>
      <c r="F65" s="122" t="str">
        <f>IF(ACOUSTIC_SURVEY_RESULTS!C64=0, "",ACOUSTIC_SURVEY_RESULTS!C64)</f>
        <v/>
      </c>
      <c r="G65" s="122" t="str">
        <f>IF(ACOUSTIC_SURVEY_RESULTS!D64=0, "",ACOUSTIC_SURVEY_RESULTS!D64)</f>
        <v/>
      </c>
      <c r="H65" s="122" t="str">
        <f>IF(ACOUSTIC_SURVEY_RESULTS!E64=0, "",ACOUSTIC_SURVEY_RESULTS!E64)</f>
        <v/>
      </c>
      <c r="I65" s="122" t="str">
        <f>IF(ACOUSTIC_SURVEY_RESULTS!F64=0, "",ACOUSTIC_SURVEY_RESULTS!F64)</f>
        <v/>
      </c>
      <c r="J65" s="122" t="str">
        <f>IF(ACOUSTIC_SURVEY_RESULTS!G64=0, "",ACOUSTIC_SURVEY_RESULTS!G64)</f>
        <v/>
      </c>
      <c r="K65" s="122" t="str">
        <f>IF(ACOUSTIC_SURVEY_RESULTS!H64=0, "",ACOUSTIC_SURVEY_RESULTS!H64)</f>
        <v/>
      </c>
      <c r="L65" s="122" t="str">
        <f>IF(ACOUSTIC_SURVEY_RESULTS!I64=0, "",ACOUSTIC_SURVEY_RESULTS!I64)</f>
        <v/>
      </c>
      <c r="M65" s="122">
        <f>IFERROR((VLOOKUP($L65,ACOUSTIC_SITE_INFO!$C$3:$AI$501,2,FALSE)),"")</f>
        <v>0</v>
      </c>
      <c r="N65" s="122">
        <f>IFERROR((VLOOKUP($L65,ACOUSTIC_SITE_INFO!$C$3:$AI$501,3,FALSE))," ")</f>
        <v>0</v>
      </c>
      <c r="O65" s="122">
        <f>IFERROR((VLOOKUP($L65,ACOUSTIC_SITE_INFO!$C$3:$AI$501,4,FALSE)),"")</f>
        <v>0</v>
      </c>
      <c r="P65" s="122">
        <f>IFERROR((VLOOKUP($L65,ACOUSTIC_SITE_INFO!$C$3:$AI$501,5,FALSE)),"")</f>
        <v>0</v>
      </c>
      <c r="Q65" s="122">
        <f>IFERROR((VLOOKUP($L65,ACOUSTIC_SITE_INFO!$C$3:$AI$501,6,FALSE)),"")</f>
        <v>0</v>
      </c>
      <c r="R65" s="122">
        <f>IFERROR((VLOOKUP($L65,ACOUSTIC_SITE_INFO!$C$3:$AI$501,7,FALSE)),"")</f>
        <v>0</v>
      </c>
      <c r="S65" s="122" t="str">
        <f>IFERROR((VLOOKUP($L65,ACOUSTIC_SITE_INFO!$C$3:$AI$501,8,FALSE)),"")</f>
        <v>//</v>
      </c>
      <c r="T65" s="124">
        <f>IFERROR((VLOOKUP($L65,ACOUSTIC_SITE_INFO!$C$3:$AI$501,9,FALSE)),"")</f>
        <v>0</v>
      </c>
      <c r="U65" s="124">
        <f>IFERROR((VLOOKUP($L65,ACOUSTIC_SITE_INFO!$C$3:$AI$501,10,FALSE)),"")</f>
        <v>0</v>
      </c>
      <c r="V65" s="122">
        <f>IFERROR((VLOOKUP($L65,ACOUSTIC_SITE_INFO!$C$3:$AI$501,11,FALSE)),"")</f>
        <v>0</v>
      </c>
      <c r="W65" s="122">
        <f>IFERROR((VLOOKUP($L65,ACOUSTIC_SITE_INFO!$C$3:$AI$501,12,FALSE)),"")</f>
        <v>0</v>
      </c>
      <c r="X65" s="122">
        <f>IFERROR((VLOOKUP($L65,ACOUSTIC_SITE_INFO!$C$3:$AI$501,13,FALSE)),"")</f>
        <v>0</v>
      </c>
      <c r="Y65" s="122">
        <f>IFERROR((VLOOKUP($L65,ACOUSTIC_SITE_INFO!$C$3:$AI$501,14,FALSE)),"")</f>
        <v>0</v>
      </c>
      <c r="Z65" s="122">
        <f>IFERROR((VLOOKUP($L65,ACOUSTIC_SITE_INFO!$C$3:$AI$501,15,FALSE)),"")</f>
        <v>0</v>
      </c>
      <c r="AA65" s="122">
        <f>IFERROR((VLOOKUP($L65,ACOUSTIC_SITE_INFO!$C$3:$AI$501,16,FALSE)),"")</f>
        <v>0</v>
      </c>
      <c r="AB65" s="122">
        <f>IFERROR((VLOOKUP($L65,ACOUSTIC_SITE_INFO!$C$3:$AI$501,17,FALSE)),"")</f>
        <v>0</v>
      </c>
      <c r="AC65" s="122">
        <f>IFERROR((VLOOKUP($L65,ACOUSTIC_SITE_INFO!$C$3:$AI$501,18,FALSE)),"")</f>
        <v>0</v>
      </c>
      <c r="AD65" s="122">
        <f>IFERROR((VLOOKUP($L65,ACOUSTIC_SITE_INFO!$C$3:$AI$501,20,FALSE)),"")</f>
        <v>0</v>
      </c>
      <c r="AE65" s="122">
        <f>IFERROR((VLOOKUP($L65,ACOUSTIC_SITE_INFO!$C$3:$AI$501,21,FALSE)),"")</f>
        <v>0</v>
      </c>
      <c r="AF65" s="122">
        <f>IFERROR((VLOOKUP($L65,ACOUSTIC_SITE_INFO!$C$3:$AI$501,19,FALSE)),"")</f>
        <v>0</v>
      </c>
      <c r="AG65" s="122">
        <f>IFERROR((VLOOKUP($L65,ACOUSTIC_SITE_INFO!$C$3:$AI$501,22,FALSE)),"")</f>
        <v>0</v>
      </c>
      <c r="AH65" s="122">
        <f>IFERROR((VLOOKUP($L65,ACOUSTIC_SITE_INFO!$C$3:$AI$501,23,FALSE)),"")</f>
        <v>0</v>
      </c>
      <c r="AI65" s="125">
        <f>IFERROR((VLOOKUP($L65,ACOUSTIC_SITE_INFO!$C$3:$AI$501,24,FALSE)),"")</f>
        <v>0</v>
      </c>
      <c r="AJ65" s="125">
        <f>IFERROR((VLOOKUP($L65,ACOUSTIC_SITE_INFO!$C$3:$AI$501,25,FALSE)),"")</f>
        <v>0</v>
      </c>
      <c r="AK65" s="122">
        <f>IFERROR((VLOOKUP($L65,ACOUSTIC_SITE_INFO!$C$3:$AI$501,26,FALSE)),"")</f>
        <v>0</v>
      </c>
      <c r="AL65" s="122">
        <f>IFERROR((VLOOKUP($L65,ACOUSTIC_SITE_INFO!$C$3:$AI$501,27,FALSE)),"")</f>
        <v>0</v>
      </c>
      <c r="AM65" s="122">
        <f>IFERROR((VLOOKUP($L65,ACOUSTIC_SITE_INFO!$C$3:$AI$501,29,FALSE)),"")</f>
        <v>0</v>
      </c>
      <c r="AN65" s="122">
        <f>IFERROR((VLOOKUP($L65,ACOUSTIC_SITE_INFO!$C$3:$AI$501,30,FALSE)),"")</f>
        <v>0</v>
      </c>
      <c r="AO65" s="122">
        <f>IFERROR((VLOOKUP($L65,ACOUSTIC_SITE_INFO!$C$3:$AI$501,31,FALSE)),"")</f>
        <v>0</v>
      </c>
      <c r="AP65" s="122">
        <f>IFERROR((VLOOKUP($L65,ACOUSTIC_SITE_INFO!$C$3:$AI$501,32,FALSE)),"")</f>
        <v>0</v>
      </c>
      <c r="AQ65" s="122">
        <f>IFERROR((VLOOKUP($L65,ACOUSTIC_SITE_INFO!$C$3:$AI$501,33,FALSE)),"")</f>
        <v>0</v>
      </c>
    </row>
    <row r="66" spans="1:43" x14ac:dyDescent="0.25">
      <c r="A66" s="122" t="str">
        <f t="shared" si="0"/>
        <v>00-0m-0</v>
      </c>
      <c r="B66" s="122" t="str">
        <f t="shared" si="1"/>
        <v/>
      </c>
      <c r="C66" s="122" t="str">
        <f>IF(ACOUSTIC_SURVEY_RESULTS!A65=0, "",ACOUSTIC_SURVEY_RESULTS!A65)</f>
        <v/>
      </c>
      <c r="D66" s="122" t="str">
        <f>IFERROR((VLOOKUP($C66,Drop_down_options!$B$2:$D$21,2,FALSE)),"")</f>
        <v/>
      </c>
      <c r="E66" s="122" t="str">
        <f>IF(ACOUSTIC_SURVEY_RESULTS!B65=0, "",ACOUSTIC_SURVEY_RESULTS!B65)</f>
        <v/>
      </c>
      <c r="F66" s="122" t="str">
        <f>IF(ACOUSTIC_SURVEY_RESULTS!C65=0, "",ACOUSTIC_SURVEY_RESULTS!C65)</f>
        <v/>
      </c>
      <c r="G66" s="122" t="str">
        <f>IF(ACOUSTIC_SURVEY_RESULTS!D65=0, "",ACOUSTIC_SURVEY_RESULTS!D65)</f>
        <v/>
      </c>
      <c r="H66" s="122" t="str">
        <f>IF(ACOUSTIC_SURVEY_RESULTS!E65=0, "",ACOUSTIC_SURVEY_RESULTS!E65)</f>
        <v/>
      </c>
      <c r="I66" s="122" t="str">
        <f>IF(ACOUSTIC_SURVEY_RESULTS!F65=0, "",ACOUSTIC_SURVEY_RESULTS!F65)</f>
        <v/>
      </c>
      <c r="J66" s="122" t="str">
        <f>IF(ACOUSTIC_SURVEY_RESULTS!G65=0, "",ACOUSTIC_SURVEY_RESULTS!G65)</f>
        <v/>
      </c>
      <c r="K66" s="122" t="str">
        <f>IF(ACOUSTIC_SURVEY_RESULTS!H65=0, "",ACOUSTIC_SURVEY_RESULTS!H65)</f>
        <v/>
      </c>
      <c r="L66" s="122" t="str">
        <f>IF(ACOUSTIC_SURVEY_RESULTS!I65=0, "",ACOUSTIC_SURVEY_RESULTS!I65)</f>
        <v/>
      </c>
      <c r="M66" s="122">
        <f>IFERROR((VLOOKUP($L66,ACOUSTIC_SITE_INFO!$C$3:$AI$501,2,FALSE)),"")</f>
        <v>0</v>
      </c>
      <c r="N66" s="122">
        <f>IFERROR((VLOOKUP($L66,ACOUSTIC_SITE_INFO!$C$3:$AI$501,3,FALSE))," ")</f>
        <v>0</v>
      </c>
      <c r="O66" s="122">
        <f>IFERROR((VLOOKUP($L66,ACOUSTIC_SITE_INFO!$C$3:$AI$501,4,FALSE)),"")</f>
        <v>0</v>
      </c>
      <c r="P66" s="122">
        <f>IFERROR((VLOOKUP($L66,ACOUSTIC_SITE_INFO!$C$3:$AI$501,5,FALSE)),"")</f>
        <v>0</v>
      </c>
      <c r="Q66" s="122">
        <f>IFERROR((VLOOKUP($L66,ACOUSTIC_SITE_INFO!$C$3:$AI$501,6,FALSE)),"")</f>
        <v>0</v>
      </c>
      <c r="R66" s="122">
        <f>IFERROR((VLOOKUP($L66,ACOUSTIC_SITE_INFO!$C$3:$AI$501,7,FALSE)),"")</f>
        <v>0</v>
      </c>
      <c r="S66" s="122" t="str">
        <f>IFERROR((VLOOKUP($L66,ACOUSTIC_SITE_INFO!$C$3:$AI$501,8,FALSE)),"")</f>
        <v>//</v>
      </c>
      <c r="T66" s="124">
        <f>IFERROR((VLOOKUP($L66,ACOUSTIC_SITE_INFO!$C$3:$AI$501,9,FALSE)),"")</f>
        <v>0</v>
      </c>
      <c r="U66" s="124">
        <f>IFERROR((VLOOKUP($L66,ACOUSTIC_SITE_INFO!$C$3:$AI$501,10,FALSE)),"")</f>
        <v>0</v>
      </c>
      <c r="V66" s="122">
        <f>IFERROR((VLOOKUP($L66,ACOUSTIC_SITE_INFO!$C$3:$AI$501,11,FALSE)),"")</f>
        <v>0</v>
      </c>
      <c r="W66" s="122">
        <f>IFERROR((VLOOKUP($L66,ACOUSTIC_SITE_INFO!$C$3:$AI$501,12,FALSE)),"")</f>
        <v>0</v>
      </c>
      <c r="X66" s="122">
        <f>IFERROR((VLOOKUP($L66,ACOUSTIC_SITE_INFO!$C$3:$AI$501,13,FALSE)),"")</f>
        <v>0</v>
      </c>
      <c r="Y66" s="122">
        <f>IFERROR((VLOOKUP($L66,ACOUSTIC_SITE_INFO!$C$3:$AI$501,14,FALSE)),"")</f>
        <v>0</v>
      </c>
      <c r="Z66" s="122">
        <f>IFERROR((VLOOKUP($L66,ACOUSTIC_SITE_INFO!$C$3:$AI$501,15,FALSE)),"")</f>
        <v>0</v>
      </c>
      <c r="AA66" s="122">
        <f>IFERROR((VLOOKUP($L66,ACOUSTIC_SITE_INFO!$C$3:$AI$501,16,FALSE)),"")</f>
        <v>0</v>
      </c>
      <c r="AB66" s="122">
        <f>IFERROR((VLOOKUP($L66,ACOUSTIC_SITE_INFO!$C$3:$AI$501,17,FALSE)),"")</f>
        <v>0</v>
      </c>
      <c r="AC66" s="122">
        <f>IFERROR((VLOOKUP($L66,ACOUSTIC_SITE_INFO!$C$3:$AI$501,18,FALSE)),"")</f>
        <v>0</v>
      </c>
      <c r="AD66" s="122">
        <f>IFERROR((VLOOKUP($L66,ACOUSTIC_SITE_INFO!$C$3:$AI$501,20,FALSE)),"")</f>
        <v>0</v>
      </c>
      <c r="AE66" s="122">
        <f>IFERROR((VLOOKUP($L66,ACOUSTIC_SITE_INFO!$C$3:$AI$501,21,FALSE)),"")</f>
        <v>0</v>
      </c>
      <c r="AF66" s="122">
        <f>IFERROR((VLOOKUP($L66,ACOUSTIC_SITE_INFO!$C$3:$AI$501,19,FALSE)),"")</f>
        <v>0</v>
      </c>
      <c r="AG66" s="122">
        <f>IFERROR((VLOOKUP($L66,ACOUSTIC_SITE_INFO!$C$3:$AI$501,22,FALSE)),"")</f>
        <v>0</v>
      </c>
      <c r="AH66" s="122">
        <f>IFERROR((VLOOKUP($L66,ACOUSTIC_SITE_INFO!$C$3:$AI$501,23,FALSE)),"")</f>
        <v>0</v>
      </c>
      <c r="AI66" s="125">
        <f>IFERROR((VLOOKUP($L66,ACOUSTIC_SITE_INFO!$C$3:$AI$501,24,FALSE)),"")</f>
        <v>0</v>
      </c>
      <c r="AJ66" s="125">
        <f>IFERROR((VLOOKUP($L66,ACOUSTIC_SITE_INFO!$C$3:$AI$501,25,FALSE)),"")</f>
        <v>0</v>
      </c>
      <c r="AK66" s="122">
        <f>IFERROR((VLOOKUP($L66,ACOUSTIC_SITE_INFO!$C$3:$AI$501,26,FALSE)),"")</f>
        <v>0</v>
      </c>
      <c r="AL66" s="122">
        <f>IFERROR((VLOOKUP($L66,ACOUSTIC_SITE_INFO!$C$3:$AI$501,27,FALSE)),"")</f>
        <v>0</v>
      </c>
      <c r="AM66" s="122">
        <f>IFERROR((VLOOKUP($L66,ACOUSTIC_SITE_INFO!$C$3:$AI$501,29,FALSE)),"")</f>
        <v>0</v>
      </c>
      <c r="AN66" s="122">
        <f>IFERROR((VLOOKUP($L66,ACOUSTIC_SITE_INFO!$C$3:$AI$501,30,FALSE)),"")</f>
        <v>0</v>
      </c>
      <c r="AO66" s="122">
        <f>IFERROR((VLOOKUP($L66,ACOUSTIC_SITE_INFO!$C$3:$AI$501,31,FALSE)),"")</f>
        <v>0</v>
      </c>
      <c r="AP66" s="122">
        <f>IFERROR((VLOOKUP($L66,ACOUSTIC_SITE_INFO!$C$3:$AI$501,32,FALSE)),"")</f>
        <v>0</v>
      </c>
      <c r="AQ66" s="122">
        <f>IFERROR((VLOOKUP($L66,ACOUSTIC_SITE_INFO!$C$3:$AI$501,33,FALSE)),"")</f>
        <v>0</v>
      </c>
    </row>
    <row r="67" spans="1:43" x14ac:dyDescent="0.25">
      <c r="A67" s="122" t="str">
        <f t="shared" si="0"/>
        <v>00-0m-0</v>
      </c>
      <c r="B67" s="122" t="str">
        <f t="shared" si="1"/>
        <v/>
      </c>
      <c r="C67" s="122" t="str">
        <f>IF(ACOUSTIC_SURVEY_RESULTS!A66=0, "",ACOUSTIC_SURVEY_RESULTS!A66)</f>
        <v/>
      </c>
      <c r="D67" s="122" t="str">
        <f>IFERROR((VLOOKUP($C67,Drop_down_options!$B$2:$D$21,2,FALSE)),"")</f>
        <v/>
      </c>
      <c r="E67" s="122" t="str">
        <f>IF(ACOUSTIC_SURVEY_RESULTS!B66=0, "",ACOUSTIC_SURVEY_RESULTS!B66)</f>
        <v/>
      </c>
      <c r="F67" s="122" t="str">
        <f>IF(ACOUSTIC_SURVEY_RESULTS!C66=0, "",ACOUSTIC_SURVEY_RESULTS!C66)</f>
        <v/>
      </c>
      <c r="G67" s="122" t="str">
        <f>IF(ACOUSTIC_SURVEY_RESULTS!D66=0, "",ACOUSTIC_SURVEY_RESULTS!D66)</f>
        <v/>
      </c>
      <c r="H67" s="122" t="str">
        <f>IF(ACOUSTIC_SURVEY_RESULTS!E66=0, "",ACOUSTIC_SURVEY_RESULTS!E66)</f>
        <v/>
      </c>
      <c r="I67" s="122" t="str">
        <f>IF(ACOUSTIC_SURVEY_RESULTS!F66=0, "",ACOUSTIC_SURVEY_RESULTS!F66)</f>
        <v/>
      </c>
      <c r="J67" s="122" t="str">
        <f>IF(ACOUSTIC_SURVEY_RESULTS!G66=0, "",ACOUSTIC_SURVEY_RESULTS!G66)</f>
        <v/>
      </c>
      <c r="K67" s="122" t="str">
        <f>IF(ACOUSTIC_SURVEY_RESULTS!H66=0, "",ACOUSTIC_SURVEY_RESULTS!H66)</f>
        <v/>
      </c>
      <c r="L67" s="122" t="str">
        <f>IF(ACOUSTIC_SURVEY_RESULTS!I66=0, "",ACOUSTIC_SURVEY_RESULTS!I66)</f>
        <v/>
      </c>
      <c r="M67" s="122">
        <f>IFERROR((VLOOKUP($L67,ACOUSTIC_SITE_INFO!$C$3:$AI$501,2,FALSE)),"")</f>
        <v>0</v>
      </c>
      <c r="N67" s="122">
        <f>IFERROR((VLOOKUP($L67,ACOUSTIC_SITE_INFO!$C$3:$AI$501,3,FALSE))," ")</f>
        <v>0</v>
      </c>
      <c r="O67" s="122">
        <f>IFERROR((VLOOKUP($L67,ACOUSTIC_SITE_INFO!$C$3:$AI$501,4,FALSE)),"")</f>
        <v>0</v>
      </c>
      <c r="P67" s="122">
        <f>IFERROR((VLOOKUP($L67,ACOUSTIC_SITE_INFO!$C$3:$AI$501,5,FALSE)),"")</f>
        <v>0</v>
      </c>
      <c r="Q67" s="122">
        <f>IFERROR((VLOOKUP($L67,ACOUSTIC_SITE_INFO!$C$3:$AI$501,6,FALSE)),"")</f>
        <v>0</v>
      </c>
      <c r="R67" s="122">
        <f>IFERROR((VLOOKUP($L67,ACOUSTIC_SITE_INFO!$C$3:$AI$501,7,FALSE)),"")</f>
        <v>0</v>
      </c>
      <c r="S67" s="122" t="str">
        <f>IFERROR((VLOOKUP($L67,ACOUSTIC_SITE_INFO!$C$3:$AI$501,8,FALSE)),"")</f>
        <v>//</v>
      </c>
      <c r="T67" s="124">
        <f>IFERROR((VLOOKUP($L67,ACOUSTIC_SITE_INFO!$C$3:$AI$501,9,FALSE)),"")</f>
        <v>0</v>
      </c>
      <c r="U67" s="124">
        <f>IFERROR((VLOOKUP($L67,ACOUSTIC_SITE_INFO!$C$3:$AI$501,10,FALSE)),"")</f>
        <v>0</v>
      </c>
      <c r="V67" s="122">
        <f>IFERROR((VLOOKUP($L67,ACOUSTIC_SITE_INFO!$C$3:$AI$501,11,FALSE)),"")</f>
        <v>0</v>
      </c>
      <c r="W67" s="122">
        <f>IFERROR((VLOOKUP($L67,ACOUSTIC_SITE_INFO!$C$3:$AI$501,12,FALSE)),"")</f>
        <v>0</v>
      </c>
      <c r="X67" s="122">
        <f>IFERROR((VLOOKUP($L67,ACOUSTIC_SITE_INFO!$C$3:$AI$501,13,FALSE)),"")</f>
        <v>0</v>
      </c>
      <c r="Y67" s="122">
        <f>IFERROR((VLOOKUP($L67,ACOUSTIC_SITE_INFO!$C$3:$AI$501,14,FALSE)),"")</f>
        <v>0</v>
      </c>
      <c r="Z67" s="122">
        <f>IFERROR((VLOOKUP($L67,ACOUSTIC_SITE_INFO!$C$3:$AI$501,15,FALSE)),"")</f>
        <v>0</v>
      </c>
      <c r="AA67" s="122">
        <f>IFERROR((VLOOKUP($L67,ACOUSTIC_SITE_INFO!$C$3:$AI$501,16,FALSE)),"")</f>
        <v>0</v>
      </c>
      <c r="AB67" s="122">
        <f>IFERROR((VLOOKUP($L67,ACOUSTIC_SITE_INFO!$C$3:$AI$501,17,FALSE)),"")</f>
        <v>0</v>
      </c>
      <c r="AC67" s="122">
        <f>IFERROR((VLOOKUP($L67,ACOUSTIC_SITE_INFO!$C$3:$AI$501,18,FALSE)),"")</f>
        <v>0</v>
      </c>
      <c r="AD67" s="122">
        <f>IFERROR((VLOOKUP($L67,ACOUSTIC_SITE_INFO!$C$3:$AI$501,20,FALSE)),"")</f>
        <v>0</v>
      </c>
      <c r="AE67" s="122">
        <f>IFERROR((VLOOKUP($L67,ACOUSTIC_SITE_INFO!$C$3:$AI$501,21,FALSE)),"")</f>
        <v>0</v>
      </c>
      <c r="AF67" s="122">
        <f>IFERROR((VLOOKUP($L67,ACOUSTIC_SITE_INFO!$C$3:$AI$501,19,FALSE)),"")</f>
        <v>0</v>
      </c>
      <c r="AG67" s="122">
        <f>IFERROR((VLOOKUP($L67,ACOUSTIC_SITE_INFO!$C$3:$AI$501,22,FALSE)),"")</f>
        <v>0</v>
      </c>
      <c r="AH67" s="122">
        <f>IFERROR((VLOOKUP($L67,ACOUSTIC_SITE_INFO!$C$3:$AI$501,23,FALSE)),"")</f>
        <v>0</v>
      </c>
      <c r="AI67" s="125">
        <f>IFERROR((VLOOKUP($L67,ACOUSTIC_SITE_INFO!$C$3:$AI$501,24,FALSE)),"")</f>
        <v>0</v>
      </c>
      <c r="AJ67" s="125">
        <f>IFERROR((VLOOKUP($L67,ACOUSTIC_SITE_INFO!$C$3:$AI$501,25,FALSE)),"")</f>
        <v>0</v>
      </c>
      <c r="AK67" s="122">
        <f>IFERROR((VLOOKUP($L67,ACOUSTIC_SITE_INFO!$C$3:$AI$501,26,FALSE)),"")</f>
        <v>0</v>
      </c>
      <c r="AL67" s="122">
        <f>IFERROR((VLOOKUP($L67,ACOUSTIC_SITE_INFO!$C$3:$AI$501,27,FALSE)),"")</f>
        <v>0</v>
      </c>
      <c r="AM67" s="122">
        <f>IFERROR((VLOOKUP($L67,ACOUSTIC_SITE_INFO!$C$3:$AI$501,29,FALSE)),"")</f>
        <v>0</v>
      </c>
      <c r="AN67" s="122">
        <f>IFERROR((VLOOKUP($L67,ACOUSTIC_SITE_INFO!$C$3:$AI$501,30,FALSE)),"")</f>
        <v>0</v>
      </c>
      <c r="AO67" s="122">
        <f>IFERROR((VLOOKUP($L67,ACOUSTIC_SITE_INFO!$C$3:$AI$501,31,FALSE)),"")</f>
        <v>0</v>
      </c>
      <c r="AP67" s="122">
        <f>IFERROR((VLOOKUP($L67,ACOUSTIC_SITE_INFO!$C$3:$AI$501,32,FALSE)),"")</f>
        <v>0</v>
      </c>
      <c r="AQ67" s="122">
        <f>IFERROR((VLOOKUP($L67,ACOUSTIC_SITE_INFO!$C$3:$AI$501,33,FALSE)),"")</f>
        <v>0</v>
      </c>
    </row>
    <row r="68" spans="1:43" x14ac:dyDescent="0.25">
      <c r="A68" s="122" t="str">
        <f t="shared" ref="A68:A131" si="2">IFERROR((CONCATENATE(((-1*TRUNC(N68,4))*10000),((TRUNC(M68,4))*10000),"-",AE68,"m","-",R68)),"")</f>
        <v>00-0m-0</v>
      </c>
      <c r="B68" s="122" t="str">
        <f t="shared" ref="B68:B131" si="3">IF(A68="00-0m-0","",A68)</f>
        <v/>
      </c>
      <c r="C68" s="122" t="str">
        <f>IF(ACOUSTIC_SURVEY_RESULTS!A67=0, "",ACOUSTIC_SURVEY_RESULTS!A67)</f>
        <v/>
      </c>
      <c r="D68" s="122" t="str">
        <f>IFERROR((VLOOKUP($C68,Drop_down_options!$B$2:$D$21,2,FALSE)),"")</f>
        <v/>
      </c>
      <c r="E68" s="122" t="str">
        <f>IF(ACOUSTIC_SURVEY_RESULTS!B67=0, "",ACOUSTIC_SURVEY_RESULTS!B67)</f>
        <v/>
      </c>
      <c r="F68" s="122" t="str">
        <f>IF(ACOUSTIC_SURVEY_RESULTS!C67=0, "",ACOUSTIC_SURVEY_RESULTS!C67)</f>
        <v/>
      </c>
      <c r="G68" s="122" t="str">
        <f>IF(ACOUSTIC_SURVEY_RESULTS!D67=0, "",ACOUSTIC_SURVEY_RESULTS!D67)</f>
        <v/>
      </c>
      <c r="H68" s="122" t="str">
        <f>IF(ACOUSTIC_SURVEY_RESULTS!E67=0, "",ACOUSTIC_SURVEY_RESULTS!E67)</f>
        <v/>
      </c>
      <c r="I68" s="122" t="str">
        <f>IF(ACOUSTIC_SURVEY_RESULTS!F67=0, "",ACOUSTIC_SURVEY_RESULTS!F67)</f>
        <v/>
      </c>
      <c r="J68" s="122" t="str">
        <f>IF(ACOUSTIC_SURVEY_RESULTS!G67=0, "",ACOUSTIC_SURVEY_RESULTS!G67)</f>
        <v/>
      </c>
      <c r="K68" s="122" t="str">
        <f>IF(ACOUSTIC_SURVEY_RESULTS!H67=0, "",ACOUSTIC_SURVEY_RESULTS!H67)</f>
        <v/>
      </c>
      <c r="L68" s="122" t="str">
        <f>IF(ACOUSTIC_SURVEY_RESULTS!I67=0, "",ACOUSTIC_SURVEY_RESULTS!I67)</f>
        <v/>
      </c>
      <c r="M68" s="122">
        <f>IFERROR((VLOOKUP($L68,ACOUSTIC_SITE_INFO!$C$3:$AI$501,2,FALSE)),"")</f>
        <v>0</v>
      </c>
      <c r="N68" s="122">
        <f>IFERROR((VLOOKUP($L68,ACOUSTIC_SITE_INFO!$C$3:$AI$501,3,FALSE))," ")</f>
        <v>0</v>
      </c>
      <c r="O68" s="122">
        <f>IFERROR((VLOOKUP($L68,ACOUSTIC_SITE_INFO!$C$3:$AI$501,4,FALSE)),"")</f>
        <v>0</v>
      </c>
      <c r="P68" s="122">
        <f>IFERROR((VLOOKUP($L68,ACOUSTIC_SITE_INFO!$C$3:$AI$501,5,FALSE)),"")</f>
        <v>0</v>
      </c>
      <c r="Q68" s="122">
        <f>IFERROR((VLOOKUP($L68,ACOUSTIC_SITE_INFO!$C$3:$AI$501,6,FALSE)),"")</f>
        <v>0</v>
      </c>
      <c r="R68" s="122">
        <f>IFERROR((VLOOKUP($L68,ACOUSTIC_SITE_INFO!$C$3:$AI$501,7,FALSE)),"")</f>
        <v>0</v>
      </c>
      <c r="S68" s="122" t="str">
        <f>IFERROR((VLOOKUP($L68,ACOUSTIC_SITE_INFO!$C$3:$AI$501,8,FALSE)),"")</f>
        <v>//</v>
      </c>
      <c r="T68" s="124">
        <f>IFERROR((VLOOKUP($L68,ACOUSTIC_SITE_INFO!$C$3:$AI$501,9,FALSE)),"")</f>
        <v>0</v>
      </c>
      <c r="U68" s="124">
        <f>IFERROR((VLOOKUP($L68,ACOUSTIC_SITE_INFO!$C$3:$AI$501,10,FALSE)),"")</f>
        <v>0</v>
      </c>
      <c r="V68" s="122">
        <f>IFERROR((VLOOKUP($L68,ACOUSTIC_SITE_INFO!$C$3:$AI$501,11,FALSE)),"")</f>
        <v>0</v>
      </c>
      <c r="W68" s="122">
        <f>IFERROR((VLOOKUP($L68,ACOUSTIC_SITE_INFO!$C$3:$AI$501,12,FALSE)),"")</f>
        <v>0</v>
      </c>
      <c r="X68" s="122">
        <f>IFERROR((VLOOKUP($L68,ACOUSTIC_SITE_INFO!$C$3:$AI$501,13,FALSE)),"")</f>
        <v>0</v>
      </c>
      <c r="Y68" s="122">
        <f>IFERROR((VLOOKUP($L68,ACOUSTIC_SITE_INFO!$C$3:$AI$501,14,FALSE)),"")</f>
        <v>0</v>
      </c>
      <c r="Z68" s="122">
        <f>IFERROR((VLOOKUP($L68,ACOUSTIC_SITE_INFO!$C$3:$AI$501,15,FALSE)),"")</f>
        <v>0</v>
      </c>
      <c r="AA68" s="122">
        <f>IFERROR((VLOOKUP($L68,ACOUSTIC_SITE_INFO!$C$3:$AI$501,16,FALSE)),"")</f>
        <v>0</v>
      </c>
      <c r="AB68" s="122">
        <f>IFERROR((VLOOKUP($L68,ACOUSTIC_SITE_INFO!$C$3:$AI$501,17,FALSE)),"")</f>
        <v>0</v>
      </c>
      <c r="AC68" s="122">
        <f>IFERROR((VLOOKUP($L68,ACOUSTIC_SITE_INFO!$C$3:$AI$501,18,FALSE)),"")</f>
        <v>0</v>
      </c>
      <c r="AD68" s="122">
        <f>IFERROR((VLOOKUP($L68,ACOUSTIC_SITE_INFO!$C$3:$AI$501,20,FALSE)),"")</f>
        <v>0</v>
      </c>
      <c r="AE68" s="122">
        <f>IFERROR((VLOOKUP($L68,ACOUSTIC_SITE_INFO!$C$3:$AI$501,21,FALSE)),"")</f>
        <v>0</v>
      </c>
      <c r="AF68" s="122">
        <f>IFERROR((VLOOKUP($L68,ACOUSTIC_SITE_INFO!$C$3:$AI$501,19,FALSE)),"")</f>
        <v>0</v>
      </c>
      <c r="AG68" s="122">
        <f>IFERROR((VLOOKUP($L68,ACOUSTIC_SITE_INFO!$C$3:$AI$501,22,FALSE)),"")</f>
        <v>0</v>
      </c>
      <c r="AH68" s="122">
        <f>IFERROR((VLOOKUP($L68,ACOUSTIC_SITE_INFO!$C$3:$AI$501,23,FALSE)),"")</f>
        <v>0</v>
      </c>
      <c r="AI68" s="125">
        <f>IFERROR((VLOOKUP($L68,ACOUSTIC_SITE_INFO!$C$3:$AI$501,24,FALSE)),"")</f>
        <v>0</v>
      </c>
      <c r="AJ68" s="125">
        <f>IFERROR((VLOOKUP($L68,ACOUSTIC_SITE_INFO!$C$3:$AI$501,25,FALSE)),"")</f>
        <v>0</v>
      </c>
      <c r="AK68" s="122">
        <f>IFERROR((VLOOKUP($L68,ACOUSTIC_SITE_INFO!$C$3:$AI$501,26,FALSE)),"")</f>
        <v>0</v>
      </c>
      <c r="AL68" s="122">
        <f>IFERROR((VLOOKUP($L68,ACOUSTIC_SITE_INFO!$C$3:$AI$501,27,FALSE)),"")</f>
        <v>0</v>
      </c>
      <c r="AM68" s="122">
        <f>IFERROR((VLOOKUP($L68,ACOUSTIC_SITE_INFO!$C$3:$AI$501,29,FALSE)),"")</f>
        <v>0</v>
      </c>
      <c r="AN68" s="122">
        <f>IFERROR((VLOOKUP($L68,ACOUSTIC_SITE_INFO!$C$3:$AI$501,30,FALSE)),"")</f>
        <v>0</v>
      </c>
      <c r="AO68" s="122">
        <f>IFERROR((VLOOKUP($L68,ACOUSTIC_SITE_INFO!$C$3:$AI$501,31,FALSE)),"")</f>
        <v>0</v>
      </c>
      <c r="AP68" s="122">
        <f>IFERROR((VLOOKUP($L68,ACOUSTIC_SITE_INFO!$C$3:$AI$501,32,FALSE)),"")</f>
        <v>0</v>
      </c>
      <c r="AQ68" s="122">
        <f>IFERROR((VLOOKUP($L68,ACOUSTIC_SITE_INFO!$C$3:$AI$501,33,FALSE)),"")</f>
        <v>0</v>
      </c>
    </row>
    <row r="69" spans="1:43" x14ac:dyDescent="0.25">
      <c r="A69" s="122" t="str">
        <f t="shared" si="2"/>
        <v>00-0m-0</v>
      </c>
      <c r="B69" s="122" t="str">
        <f t="shared" si="3"/>
        <v/>
      </c>
      <c r="C69" s="122" t="str">
        <f>IF(ACOUSTIC_SURVEY_RESULTS!A68=0, "",ACOUSTIC_SURVEY_RESULTS!A68)</f>
        <v/>
      </c>
      <c r="D69" s="122" t="str">
        <f>IFERROR((VLOOKUP($C69,Drop_down_options!$B$2:$D$21,2,FALSE)),"")</f>
        <v/>
      </c>
      <c r="E69" s="122" t="str">
        <f>IF(ACOUSTIC_SURVEY_RESULTS!B68=0, "",ACOUSTIC_SURVEY_RESULTS!B68)</f>
        <v/>
      </c>
      <c r="F69" s="122" t="str">
        <f>IF(ACOUSTIC_SURVEY_RESULTS!C68=0, "",ACOUSTIC_SURVEY_RESULTS!C68)</f>
        <v/>
      </c>
      <c r="G69" s="122" t="str">
        <f>IF(ACOUSTIC_SURVEY_RESULTS!D68=0, "",ACOUSTIC_SURVEY_RESULTS!D68)</f>
        <v/>
      </c>
      <c r="H69" s="122" t="str">
        <f>IF(ACOUSTIC_SURVEY_RESULTS!E68=0, "",ACOUSTIC_SURVEY_RESULTS!E68)</f>
        <v/>
      </c>
      <c r="I69" s="122" t="str">
        <f>IF(ACOUSTIC_SURVEY_RESULTS!F68=0, "",ACOUSTIC_SURVEY_RESULTS!F68)</f>
        <v/>
      </c>
      <c r="J69" s="122" t="str">
        <f>IF(ACOUSTIC_SURVEY_RESULTS!G68=0, "",ACOUSTIC_SURVEY_RESULTS!G68)</f>
        <v/>
      </c>
      <c r="K69" s="122" t="str">
        <f>IF(ACOUSTIC_SURVEY_RESULTS!H68=0, "",ACOUSTIC_SURVEY_RESULTS!H68)</f>
        <v/>
      </c>
      <c r="L69" s="122" t="str">
        <f>IF(ACOUSTIC_SURVEY_RESULTS!I68=0, "",ACOUSTIC_SURVEY_RESULTS!I68)</f>
        <v/>
      </c>
      <c r="M69" s="122">
        <f>IFERROR((VLOOKUP($L69,ACOUSTIC_SITE_INFO!$C$3:$AI$501,2,FALSE)),"")</f>
        <v>0</v>
      </c>
      <c r="N69" s="122">
        <f>IFERROR((VLOOKUP($L69,ACOUSTIC_SITE_INFO!$C$3:$AI$501,3,FALSE))," ")</f>
        <v>0</v>
      </c>
      <c r="O69" s="122">
        <f>IFERROR((VLOOKUP($L69,ACOUSTIC_SITE_INFO!$C$3:$AI$501,4,FALSE)),"")</f>
        <v>0</v>
      </c>
      <c r="P69" s="122">
        <f>IFERROR((VLOOKUP($L69,ACOUSTIC_SITE_INFO!$C$3:$AI$501,5,FALSE)),"")</f>
        <v>0</v>
      </c>
      <c r="Q69" s="122">
        <f>IFERROR((VLOOKUP($L69,ACOUSTIC_SITE_INFO!$C$3:$AI$501,6,FALSE)),"")</f>
        <v>0</v>
      </c>
      <c r="R69" s="122">
        <f>IFERROR((VLOOKUP($L69,ACOUSTIC_SITE_INFO!$C$3:$AI$501,7,FALSE)),"")</f>
        <v>0</v>
      </c>
      <c r="S69" s="122" t="str">
        <f>IFERROR((VLOOKUP($L69,ACOUSTIC_SITE_INFO!$C$3:$AI$501,8,FALSE)),"")</f>
        <v>//</v>
      </c>
      <c r="T69" s="124">
        <f>IFERROR((VLOOKUP($L69,ACOUSTIC_SITE_INFO!$C$3:$AI$501,9,FALSE)),"")</f>
        <v>0</v>
      </c>
      <c r="U69" s="124">
        <f>IFERROR((VLOOKUP($L69,ACOUSTIC_SITE_INFO!$C$3:$AI$501,10,FALSE)),"")</f>
        <v>0</v>
      </c>
      <c r="V69" s="122">
        <f>IFERROR((VLOOKUP($L69,ACOUSTIC_SITE_INFO!$C$3:$AI$501,11,FALSE)),"")</f>
        <v>0</v>
      </c>
      <c r="W69" s="122">
        <f>IFERROR((VLOOKUP($L69,ACOUSTIC_SITE_INFO!$C$3:$AI$501,12,FALSE)),"")</f>
        <v>0</v>
      </c>
      <c r="X69" s="122">
        <f>IFERROR((VLOOKUP($L69,ACOUSTIC_SITE_INFO!$C$3:$AI$501,13,FALSE)),"")</f>
        <v>0</v>
      </c>
      <c r="Y69" s="122">
        <f>IFERROR((VLOOKUP($L69,ACOUSTIC_SITE_INFO!$C$3:$AI$501,14,FALSE)),"")</f>
        <v>0</v>
      </c>
      <c r="Z69" s="122">
        <f>IFERROR((VLOOKUP($L69,ACOUSTIC_SITE_INFO!$C$3:$AI$501,15,FALSE)),"")</f>
        <v>0</v>
      </c>
      <c r="AA69" s="122">
        <f>IFERROR((VLOOKUP($L69,ACOUSTIC_SITE_INFO!$C$3:$AI$501,16,FALSE)),"")</f>
        <v>0</v>
      </c>
      <c r="AB69" s="122">
        <f>IFERROR((VLOOKUP($L69,ACOUSTIC_SITE_INFO!$C$3:$AI$501,17,FALSE)),"")</f>
        <v>0</v>
      </c>
      <c r="AC69" s="122">
        <f>IFERROR((VLOOKUP($L69,ACOUSTIC_SITE_INFO!$C$3:$AI$501,18,FALSE)),"")</f>
        <v>0</v>
      </c>
      <c r="AD69" s="122">
        <f>IFERROR((VLOOKUP($L69,ACOUSTIC_SITE_INFO!$C$3:$AI$501,20,FALSE)),"")</f>
        <v>0</v>
      </c>
      <c r="AE69" s="122">
        <f>IFERROR((VLOOKUP($L69,ACOUSTIC_SITE_INFO!$C$3:$AI$501,21,FALSE)),"")</f>
        <v>0</v>
      </c>
      <c r="AF69" s="122">
        <f>IFERROR((VLOOKUP($L69,ACOUSTIC_SITE_INFO!$C$3:$AI$501,19,FALSE)),"")</f>
        <v>0</v>
      </c>
      <c r="AG69" s="122">
        <f>IFERROR((VLOOKUP($L69,ACOUSTIC_SITE_INFO!$C$3:$AI$501,22,FALSE)),"")</f>
        <v>0</v>
      </c>
      <c r="AH69" s="122">
        <f>IFERROR((VLOOKUP($L69,ACOUSTIC_SITE_INFO!$C$3:$AI$501,23,FALSE)),"")</f>
        <v>0</v>
      </c>
      <c r="AI69" s="125">
        <f>IFERROR((VLOOKUP($L69,ACOUSTIC_SITE_INFO!$C$3:$AI$501,24,FALSE)),"")</f>
        <v>0</v>
      </c>
      <c r="AJ69" s="125">
        <f>IFERROR((VLOOKUP($L69,ACOUSTIC_SITE_INFO!$C$3:$AI$501,25,FALSE)),"")</f>
        <v>0</v>
      </c>
      <c r="AK69" s="122">
        <f>IFERROR((VLOOKUP($L69,ACOUSTIC_SITE_INFO!$C$3:$AI$501,26,FALSE)),"")</f>
        <v>0</v>
      </c>
      <c r="AL69" s="122">
        <f>IFERROR((VLOOKUP($L69,ACOUSTIC_SITE_INFO!$C$3:$AI$501,27,FALSE)),"")</f>
        <v>0</v>
      </c>
      <c r="AM69" s="122">
        <f>IFERROR((VLOOKUP($L69,ACOUSTIC_SITE_INFO!$C$3:$AI$501,29,FALSE)),"")</f>
        <v>0</v>
      </c>
      <c r="AN69" s="122">
        <f>IFERROR((VLOOKUP($L69,ACOUSTIC_SITE_INFO!$C$3:$AI$501,30,FALSE)),"")</f>
        <v>0</v>
      </c>
      <c r="AO69" s="122">
        <f>IFERROR((VLOOKUP($L69,ACOUSTIC_SITE_INFO!$C$3:$AI$501,31,FALSE)),"")</f>
        <v>0</v>
      </c>
      <c r="AP69" s="122">
        <f>IFERROR((VLOOKUP($L69,ACOUSTIC_SITE_INFO!$C$3:$AI$501,32,FALSE)),"")</f>
        <v>0</v>
      </c>
      <c r="AQ69" s="122">
        <f>IFERROR((VLOOKUP($L69,ACOUSTIC_SITE_INFO!$C$3:$AI$501,33,FALSE)),"")</f>
        <v>0</v>
      </c>
    </row>
    <row r="70" spans="1:43" x14ac:dyDescent="0.25">
      <c r="A70" s="122" t="str">
        <f t="shared" si="2"/>
        <v>00-0m-0</v>
      </c>
      <c r="B70" s="122" t="str">
        <f t="shared" si="3"/>
        <v/>
      </c>
      <c r="C70" s="122" t="str">
        <f>IF(ACOUSTIC_SURVEY_RESULTS!A69=0, "",ACOUSTIC_SURVEY_RESULTS!A69)</f>
        <v/>
      </c>
      <c r="D70" s="122" t="str">
        <f>IFERROR((VLOOKUP($C70,Drop_down_options!$B$2:$D$21,2,FALSE)),"")</f>
        <v/>
      </c>
      <c r="E70" s="122" t="str">
        <f>IF(ACOUSTIC_SURVEY_RESULTS!B69=0, "",ACOUSTIC_SURVEY_RESULTS!B69)</f>
        <v/>
      </c>
      <c r="F70" s="122" t="str">
        <f>IF(ACOUSTIC_SURVEY_RESULTS!C69=0, "",ACOUSTIC_SURVEY_RESULTS!C69)</f>
        <v/>
      </c>
      <c r="G70" s="122" t="str">
        <f>IF(ACOUSTIC_SURVEY_RESULTS!D69=0, "",ACOUSTIC_SURVEY_RESULTS!D69)</f>
        <v/>
      </c>
      <c r="H70" s="122" t="str">
        <f>IF(ACOUSTIC_SURVEY_RESULTS!E69=0, "",ACOUSTIC_SURVEY_RESULTS!E69)</f>
        <v/>
      </c>
      <c r="I70" s="122" t="str">
        <f>IF(ACOUSTIC_SURVEY_RESULTS!F69=0, "",ACOUSTIC_SURVEY_RESULTS!F69)</f>
        <v/>
      </c>
      <c r="J70" s="122" t="str">
        <f>IF(ACOUSTIC_SURVEY_RESULTS!G69=0, "",ACOUSTIC_SURVEY_RESULTS!G69)</f>
        <v/>
      </c>
      <c r="K70" s="122" t="str">
        <f>IF(ACOUSTIC_SURVEY_RESULTS!H69=0, "",ACOUSTIC_SURVEY_RESULTS!H69)</f>
        <v/>
      </c>
      <c r="L70" s="122" t="str">
        <f>IF(ACOUSTIC_SURVEY_RESULTS!I69=0, "",ACOUSTIC_SURVEY_RESULTS!I69)</f>
        <v/>
      </c>
      <c r="M70" s="122">
        <f>IFERROR((VLOOKUP($L70,ACOUSTIC_SITE_INFO!$C$3:$AI$501,2,FALSE)),"")</f>
        <v>0</v>
      </c>
      <c r="N70" s="122">
        <f>IFERROR((VLOOKUP($L70,ACOUSTIC_SITE_INFO!$C$3:$AI$501,3,FALSE))," ")</f>
        <v>0</v>
      </c>
      <c r="O70" s="122">
        <f>IFERROR((VLOOKUP($L70,ACOUSTIC_SITE_INFO!$C$3:$AI$501,4,FALSE)),"")</f>
        <v>0</v>
      </c>
      <c r="P70" s="122">
        <f>IFERROR((VLOOKUP($L70,ACOUSTIC_SITE_INFO!$C$3:$AI$501,5,FALSE)),"")</f>
        <v>0</v>
      </c>
      <c r="Q70" s="122">
        <f>IFERROR((VLOOKUP($L70,ACOUSTIC_SITE_INFO!$C$3:$AI$501,6,FALSE)),"")</f>
        <v>0</v>
      </c>
      <c r="R70" s="122">
        <f>IFERROR((VLOOKUP($L70,ACOUSTIC_SITE_INFO!$C$3:$AI$501,7,FALSE)),"")</f>
        <v>0</v>
      </c>
      <c r="S70" s="122" t="str">
        <f>IFERROR((VLOOKUP($L70,ACOUSTIC_SITE_INFO!$C$3:$AI$501,8,FALSE)),"")</f>
        <v>//</v>
      </c>
      <c r="T70" s="124">
        <f>IFERROR((VLOOKUP($L70,ACOUSTIC_SITE_INFO!$C$3:$AI$501,9,FALSE)),"")</f>
        <v>0</v>
      </c>
      <c r="U70" s="124">
        <f>IFERROR((VLOOKUP($L70,ACOUSTIC_SITE_INFO!$C$3:$AI$501,10,FALSE)),"")</f>
        <v>0</v>
      </c>
      <c r="V70" s="122">
        <f>IFERROR((VLOOKUP($L70,ACOUSTIC_SITE_INFO!$C$3:$AI$501,11,FALSE)),"")</f>
        <v>0</v>
      </c>
      <c r="W70" s="122">
        <f>IFERROR((VLOOKUP($L70,ACOUSTIC_SITE_INFO!$C$3:$AI$501,12,FALSE)),"")</f>
        <v>0</v>
      </c>
      <c r="X70" s="122">
        <f>IFERROR((VLOOKUP($L70,ACOUSTIC_SITE_INFO!$C$3:$AI$501,13,FALSE)),"")</f>
        <v>0</v>
      </c>
      <c r="Y70" s="122">
        <f>IFERROR((VLOOKUP($L70,ACOUSTIC_SITE_INFO!$C$3:$AI$501,14,FALSE)),"")</f>
        <v>0</v>
      </c>
      <c r="Z70" s="122">
        <f>IFERROR((VLOOKUP($L70,ACOUSTIC_SITE_INFO!$C$3:$AI$501,15,FALSE)),"")</f>
        <v>0</v>
      </c>
      <c r="AA70" s="122">
        <f>IFERROR((VLOOKUP($L70,ACOUSTIC_SITE_INFO!$C$3:$AI$501,16,FALSE)),"")</f>
        <v>0</v>
      </c>
      <c r="AB70" s="122">
        <f>IFERROR((VLOOKUP($L70,ACOUSTIC_SITE_INFO!$C$3:$AI$501,17,FALSE)),"")</f>
        <v>0</v>
      </c>
      <c r="AC70" s="122">
        <f>IFERROR((VLOOKUP($L70,ACOUSTIC_SITE_INFO!$C$3:$AI$501,18,FALSE)),"")</f>
        <v>0</v>
      </c>
      <c r="AD70" s="122">
        <f>IFERROR((VLOOKUP($L70,ACOUSTIC_SITE_INFO!$C$3:$AI$501,20,FALSE)),"")</f>
        <v>0</v>
      </c>
      <c r="AE70" s="122">
        <f>IFERROR((VLOOKUP($L70,ACOUSTIC_SITE_INFO!$C$3:$AI$501,21,FALSE)),"")</f>
        <v>0</v>
      </c>
      <c r="AF70" s="122">
        <f>IFERROR((VLOOKUP($L70,ACOUSTIC_SITE_INFO!$C$3:$AI$501,19,FALSE)),"")</f>
        <v>0</v>
      </c>
      <c r="AG70" s="122">
        <f>IFERROR((VLOOKUP($L70,ACOUSTIC_SITE_INFO!$C$3:$AI$501,22,FALSE)),"")</f>
        <v>0</v>
      </c>
      <c r="AH70" s="122">
        <f>IFERROR((VLOOKUP($L70,ACOUSTIC_SITE_INFO!$C$3:$AI$501,23,FALSE)),"")</f>
        <v>0</v>
      </c>
      <c r="AI70" s="125">
        <f>IFERROR((VLOOKUP($L70,ACOUSTIC_SITE_INFO!$C$3:$AI$501,24,FALSE)),"")</f>
        <v>0</v>
      </c>
      <c r="AJ70" s="125">
        <f>IFERROR((VLOOKUP($L70,ACOUSTIC_SITE_INFO!$C$3:$AI$501,25,FALSE)),"")</f>
        <v>0</v>
      </c>
      <c r="AK70" s="122">
        <f>IFERROR((VLOOKUP($L70,ACOUSTIC_SITE_INFO!$C$3:$AI$501,26,FALSE)),"")</f>
        <v>0</v>
      </c>
      <c r="AL70" s="122">
        <f>IFERROR((VLOOKUP($L70,ACOUSTIC_SITE_INFO!$C$3:$AI$501,27,FALSE)),"")</f>
        <v>0</v>
      </c>
      <c r="AM70" s="122">
        <f>IFERROR((VLOOKUP($L70,ACOUSTIC_SITE_INFO!$C$3:$AI$501,29,FALSE)),"")</f>
        <v>0</v>
      </c>
      <c r="AN70" s="122">
        <f>IFERROR((VLOOKUP($L70,ACOUSTIC_SITE_INFO!$C$3:$AI$501,30,FALSE)),"")</f>
        <v>0</v>
      </c>
      <c r="AO70" s="122">
        <f>IFERROR((VLOOKUP($L70,ACOUSTIC_SITE_INFO!$C$3:$AI$501,31,FALSE)),"")</f>
        <v>0</v>
      </c>
      <c r="AP70" s="122">
        <f>IFERROR((VLOOKUP($L70,ACOUSTIC_SITE_INFO!$C$3:$AI$501,32,FALSE)),"")</f>
        <v>0</v>
      </c>
      <c r="AQ70" s="122">
        <f>IFERROR((VLOOKUP($L70,ACOUSTIC_SITE_INFO!$C$3:$AI$501,33,FALSE)),"")</f>
        <v>0</v>
      </c>
    </row>
    <row r="71" spans="1:43" x14ac:dyDescent="0.25">
      <c r="A71" s="122" t="str">
        <f t="shared" si="2"/>
        <v>00-0m-0</v>
      </c>
      <c r="B71" s="122" t="str">
        <f t="shared" si="3"/>
        <v/>
      </c>
      <c r="C71" s="122" t="str">
        <f>IF(ACOUSTIC_SURVEY_RESULTS!A70=0, "",ACOUSTIC_SURVEY_RESULTS!A70)</f>
        <v/>
      </c>
      <c r="D71" s="122" t="str">
        <f>IFERROR((VLOOKUP($C71,Drop_down_options!$B$2:$D$21,2,FALSE)),"")</f>
        <v/>
      </c>
      <c r="E71" s="122" t="str">
        <f>IF(ACOUSTIC_SURVEY_RESULTS!B70=0, "",ACOUSTIC_SURVEY_RESULTS!B70)</f>
        <v/>
      </c>
      <c r="F71" s="122" t="str">
        <f>IF(ACOUSTIC_SURVEY_RESULTS!C70=0, "",ACOUSTIC_SURVEY_RESULTS!C70)</f>
        <v/>
      </c>
      <c r="G71" s="122" t="str">
        <f>IF(ACOUSTIC_SURVEY_RESULTS!D70=0, "",ACOUSTIC_SURVEY_RESULTS!D70)</f>
        <v/>
      </c>
      <c r="H71" s="122" t="str">
        <f>IF(ACOUSTIC_SURVEY_RESULTS!E70=0, "",ACOUSTIC_SURVEY_RESULTS!E70)</f>
        <v/>
      </c>
      <c r="I71" s="122" t="str">
        <f>IF(ACOUSTIC_SURVEY_RESULTS!F70=0, "",ACOUSTIC_SURVEY_RESULTS!F70)</f>
        <v/>
      </c>
      <c r="J71" s="122" t="str">
        <f>IF(ACOUSTIC_SURVEY_RESULTS!G70=0, "",ACOUSTIC_SURVEY_RESULTS!G70)</f>
        <v/>
      </c>
      <c r="K71" s="122" t="str">
        <f>IF(ACOUSTIC_SURVEY_RESULTS!H70=0, "",ACOUSTIC_SURVEY_RESULTS!H70)</f>
        <v/>
      </c>
      <c r="L71" s="122" t="str">
        <f>IF(ACOUSTIC_SURVEY_RESULTS!I70=0, "",ACOUSTIC_SURVEY_RESULTS!I70)</f>
        <v/>
      </c>
      <c r="M71" s="122">
        <f>IFERROR((VLOOKUP($L71,ACOUSTIC_SITE_INFO!$C$3:$AI$501,2,FALSE)),"")</f>
        <v>0</v>
      </c>
      <c r="N71" s="122">
        <f>IFERROR((VLOOKUP($L71,ACOUSTIC_SITE_INFO!$C$3:$AI$501,3,FALSE))," ")</f>
        <v>0</v>
      </c>
      <c r="O71" s="122">
        <f>IFERROR((VLOOKUP($L71,ACOUSTIC_SITE_INFO!$C$3:$AI$501,4,FALSE)),"")</f>
        <v>0</v>
      </c>
      <c r="P71" s="122">
        <f>IFERROR((VLOOKUP($L71,ACOUSTIC_SITE_INFO!$C$3:$AI$501,5,FALSE)),"")</f>
        <v>0</v>
      </c>
      <c r="Q71" s="122">
        <f>IFERROR((VLOOKUP($L71,ACOUSTIC_SITE_INFO!$C$3:$AI$501,6,FALSE)),"")</f>
        <v>0</v>
      </c>
      <c r="R71" s="122">
        <f>IFERROR((VLOOKUP($L71,ACOUSTIC_SITE_INFO!$C$3:$AI$501,7,FALSE)),"")</f>
        <v>0</v>
      </c>
      <c r="S71" s="122" t="str">
        <f>IFERROR((VLOOKUP($L71,ACOUSTIC_SITE_INFO!$C$3:$AI$501,8,FALSE)),"")</f>
        <v>//</v>
      </c>
      <c r="T71" s="124">
        <f>IFERROR((VLOOKUP($L71,ACOUSTIC_SITE_INFO!$C$3:$AI$501,9,FALSE)),"")</f>
        <v>0</v>
      </c>
      <c r="U71" s="124">
        <f>IFERROR((VLOOKUP($L71,ACOUSTIC_SITE_INFO!$C$3:$AI$501,10,FALSE)),"")</f>
        <v>0</v>
      </c>
      <c r="V71" s="122">
        <f>IFERROR((VLOOKUP($L71,ACOUSTIC_SITE_INFO!$C$3:$AI$501,11,FALSE)),"")</f>
        <v>0</v>
      </c>
      <c r="W71" s="122">
        <f>IFERROR((VLOOKUP($L71,ACOUSTIC_SITE_INFO!$C$3:$AI$501,12,FALSE)),"")</f>
        <v>0</v>
      </c>
      <c r="X71" s="122">
        <f>IFERROR((VLOOKUP($L71,ACOUSTIC_SITE_INFO!$C$3:$AI$501,13,FALSE)),"")</f>
        <v>0</v>
      </c>
      <c r="Y71" s="122">
        <f>IFERROR((VLOOKUP($L71,ACOUSTIC_SITE_INFO!$C$3:$AI$501,14,FALSE)),"")</f>
        <v>0</v>
      </c>
      <c r="Z71" s="122">
        <f>IFERROR((VLOOKUP($L71,ACOUSTIC_SITE_INFO!$C$3:$AI$501,15,FALSE)),"")</f>
        <v>0</v>
      </c>
      <c r="AA71" s="122">
        <f>IFERROR((VLOOKUP($L71,ACOUSTIC_SITE_INFO!$C$3:$AI$501,16,FALSE)),"")</f>
        <v>0</v>
      </c>
      <c r="AB71" s="122">
        <f>IFERROR((VLOOKUP($L71,ACOUSTIC_SITE_INFO!$C$3:$AI$501,17,FALSE)),"")</f>
        <v>0</v>
      </c>
      <c r="AC71" s="122">
        <f>IFERROR((VLOOKUP($L71,ACOUSTIC_SITE_INFO!$C$3:$AI$501,18,FALSE)),"")</f>
        <v>0</v>
      </c>
      <c r="AD71" s="122">
        <f>IFERROR((VLOOKUP($L71,ACOUSTIC_SITE_INFO!$C$3:$AI$501,20,FALSE)),"")</f>
        <v>0</v>
      </c>
      <c r="AE71" s="122">
        <f>IFERROR((VLOOKUP($L71,ACOUSTIC_SITE_INFO!$C$3:$AI$501,21,FALSE)),"")</f>
        <v>0</v>
      </c>
      <c r="AF71" s="122">
        <f>IFERROR((VLOOKUP($L71,ACOUSTIC_SITE_INFO!$C$3:$AI$501,19,FALSE)),"")</f>
        <v>0</v>
      </c>
      <c r="AG71" s="122">
        <f>IFERROR((VLOOKUP($L71,ACOUSTIC_SITE_INFO!$C$3:$AI$501,22,FALSE)),"")</f>
        <v>0</v>
      </c>
      <c r="AH71" s="122">
        <f>IFERROR((VLOOKUP($L71,ACOUSTIC_SITE_INFO!$C$3:$AI$501,23,FALSE)),"")</f>
        <v>0</v>
      </c>
      <c r="AI71" s="125">
        <f>IFERROR((VLOOKUP($L71,ACOUSTIC_SITE_INFO!$C$3:$AI$501,24,FALSE)),"")</f>
        <v>0</v>
      </c>
      <c r="AJ71" s="125">
        <f>IFERROR((VLOOKUP($L71,ACOUSTIC_SITE_INFO!$C$3:$AI$501,25,FALSE)),"")</f>
        <v>0</v>
      </c>
      <c r="AK71" s="122">
        <f>IFERROR((VLOOKUP($L71,ACOUSTIC_SITE_INFO!$C$3:$AI$501,26,FALSE)),"")</f>
        <v>0</v>
      </c>
      <c r="AL71" s="122">
        <f>IFERROR((VLOOKUP($L71,ACOUSTIC_SITE_INFO!$C$3:$AI$501,27,FALSE)),"")</f>
        <v>0</v>
      </c>
      <c r="AM71" s="122">
        <f>IFERROR((VLOOKUP($L71,ACOUSTIC_SITE_INFO!$C$3:$AI$501,29,FALSE)),"")</f>
        <v>0</v>
      </c>
      <c r="AN71" s="122">
        <f>IFERROR((VLOOKUP($L71,ACOUSTIC_SITE_INFO!$C$3:$AI$501,30,FALSE)),"")</f>
        <v>0</v>
      </c>
      <c r="AO71" s="122">
        <f>IFERROR((VLOOKUP($L71,ACOUSTIC_SITE_INFO!$C$3:$AI$501,31,FALSE)),"")</f>
        <v>0</v>
      </c>
      <c r="AP71" s="122">
        <f>IFERROR((VLOOKUP($L71,ACOUSTIC_SITE_INFO!$C$3:$AI$501,32,FALSE)),"")</f>
        <v>0</v>
      </c>
      <c r="AQ71" s="122">
        <f>IFERROR((VLOOKUP($L71,ACOUSTIC_SITE_INFO!$C$3:$AI$501,33,FALSE)),"")</f>
        <v>0</v>
      </c>
    </row>
    <row r="72" spans="1:43" x14ac:dyDescent="0.25">
      <c r="A72" s="122" t="str">
        <f t="shared" si="2"/>
        <v>00-0m-0</v>
      </c>
      <c r="B72" s="122" t="str">
        <f t="shared" si="3"/>
        <v/>
      </c>
      <c r="C72" s="122" t="str">
        <f>IF(ACOUSTIC_SURVEY_RESULTS!A71=0, "",ACOUSTIC_SURVEY_RESULTS!A71)</f>
        <v/>
      </c>
      <c r="D72" s="122" t="str">
        <f>IFERROR((VLOOKUP($C72,Drop_down_options!$B$2:$D$21,2,FALSE)),"")</f>
        <v/>
      </c>
      <c r="E72" s="122" t="str">
        <f>IF(ACOUSTIC_SURVEY_RESULTS!B71=0, "",ACOUSTIC_SURVEY_RESULTS!B71)</f>
        <v/>
      </c>
      <c r="F72" s="122" t="str">
        <f>IF(ACOUSTIC_SURVEY_RESULTS!C71=0, "",ACOUSTIC_SURVEY_RESULTS!C71)</f>
        <v/>
      </c>
      <c r="G72" s="122" t="str">
        <f>IF(ACOUSTIC_SURVEY_RESULTS!D71=0, "",ACOUSTIC_SURVEY_RESULTS!D71)</f>
        <v/>
      </c>
      <c r="H72" s="122" t="str">
        <f>IF(ACOUSTIC_SURVEY_RESULTS!E71=0, "",ACOUSTIC_SURVEY_RESULTS!E71)</f>
        <v/>
      </c>
      <c r="I72" s="122" t="str">
        <f>IF(ACOUSTIC_SURVEY_RESULTS!F71=0, "",ACOUSTIC_SURVEY_RESULTS!F71)</f>
        <v/>
      </c>
      <c r="J72" s="122" t="str">
        <f>IF(ACOUSTIC_SURVEY_RESULTS!G71=0, "",ACOUSTIC_SURVEY_RESULTS!G71)</f>
        <v/>
      </c>
      <c r="K72" s="122" t="str">
        <f>IF(ACOUSTIC_SURVEY_RESULTS!H71=0, "",ACOUSTIC_SURVEY_RESULTS!H71)</f>
        <v/>
      </c>
      <c r="L72" s="122" t="str">
        <f>IF(ACOUSTIC_SURVEY_RESULTS!I71=0, "",ACOUSTIC_SURVEY_RESULTS!I71)</f>
        <v/>
      </c>
      <c r="M72" s="122">
        <f>IFERROR((VLOOKUP($L72,ACOUSTIC_SITE_INFO!$C$3:$AI$501,2,FALSE)),"")</f>
        <v>0</v>
      </c>
      <c r="N72" s="122">
        <f>IFERROR((VLOOKUP($L72,ACOUSTIC_SITE_INFO!$C$3:$AI$501,3,FALSE))," ")</f>
        <v>0</v>
      </c>
      <c r="O72" s="122">
        <f>IFERROR((VLOOKUP($L72,ACOUSTIC_SITE_INFO!$C$3:$AI$501,4,FALSE)),"")</f>
        <v>0</v>
      </c>
      <c r="P72" s="122">
        <f>IFERROR((VLOOKUP($L72,ACOUSTIC_SITE_INFO!$C$3:$AI$501,5,FALSE)),"")</f>
        <v>0</v>
      </c>
      <c r="Q72" s="122">
        <f>IFERROR((VLOOKUP($L72,ACOUSTIC_SITE_INFO!$C$3:$AI$501,6,FALSE)),"")</f>
        <v>0</v>
      </c>
      <c r="R72" s="122">
        <f>IFERROR((VLOOKUP($L72,ACOUSTIC_SITE_INFO!$C$3:$AI$501,7,FALSE)),"")</f>
        <v>0</v>
      </c>
      <c r="S72" s="122" t="str">
        <f>IFERROR((VLOOKUP($L72,ACOUSTIC_SITE_INFO!$C$3:$AI$501,8,FALSE)),"")</f>
        <v>//</v>
      </c>
      <c r="T72" s="124">
        <f>IFERROR((VLOOKUP($L72,ACOUSTIC_SITE_INFO!$C$3:$AI$501,9,FALSE)),"")</f>
        <v>0</v>
      </c>
      <c r="U72" s="124">
        <f>IFERROR((VLOOKUP($L72,ACOUSTIC_SITE_INFO!$C$3:$AI$501,10,FALSE)),"")</f>
        <v>0</v>
      </c>
      <c r="V72" s="122">
        <f>IFERROR((VLOOKUP($L72,ACOUSTIC_SITE_INFO!$C$3:$AI$501,11,FALSE)),"")</f>
        <v>0</v>
      </c>
      <c r="W72" s="122">
        <f>IFERROR((VLOOKUP($L72,ACOUSTIC_SITE_INFO!$C$3:$AI$501,12,FALSE)),"")</f>
        <v>0</v>
      </c>
      <c r="X72" s="122">
        <f>IFERROR((VLOOKUP($L72,ACOUSTIC_SITE_INFO!$C$3:$AI$501,13,FALSE)),"")</f>
        <v>0</v>
      </c>
      <c r="Y72" s="122">
        <f>IFERROR((VLOOKUP($L72,ACOUSTIC_SITE_INFO!$C$3:$AI$501,14,FALSE)),"")</f>
        <v>0</v>
      </c>
      <c r="Z72" s="122">
        <f>IFERROR((VLOOKUP($L72,ACOUSTIC_SITE_INFO!$C$3:$AI$501,15,FALSE)),"")</f>
        <v>0</v>
      </c>
      <c r="AA72" s="122">
        <f>IFERROR((VLOOKUP($L72,ACOUSTIC_SITE_INFO!$C$3:$AI$501,16,FALSE)),"")</f>
        <v>0</v>
      </c>
      <c r="AB72" s="122">
        <f>IFERROR((VLOOKUP($L72,ACOUSTIC_SITE_INFO!$C$3:$AI$501,17,FALSE)),"")</f>
        <v>0</v>
      </c>
      <c r="AC72" s="122">
        <f>IFERROR((VLOOKUP($L72,ACOUSTIC_SITE_INFO!$C$3:$AI$501,18,FALSE)),"")</f>
        <v>0</v>
      </c>
      <c r="AD72" s="122">
        <f>IFERROR((VLOOKUP($L72,ACOUSTIC_SITE_INFO!$C$3:$AI$501,20,FALSE)),"")</f>
        <v>0</v>
      </c>
      <c r="AE72" s="122">
        <f>IFERROR((VLOOKUP($L72,ACOUSTIC_SITE_INFO!$C$3:$AI$501,21,FALSE)),"")</f>
        <v>0</v>
      </c>
      <c r="AF72" s="122">
        <f>IFERROR((VLOOKUP($L72,ACOUSTIC_SITE_INFO!$C$3:$AI$501,19,FALSE)),"")</f>
        <v>0</v>
      </c>
      <c r="AG72" s="122">
        <f>IFERROR((VLOOKUP($L72,ACOUSTIC_SITE_INFO!$C$3:$AI$501,22,FALSE)),"")</f>
        <v>0</v>
      </c>
      <c r="AH72" s="122">
        <f>IFERROR((VLOOKUP($L72,ACOUSTIC_SITE_INFO!$C$3:$AI$501,23,FALSE)),"")</f>
        <v>0</v>
      </c>
      <c r="AI72" s="125">
        <f>IFERROR((VLOOKUP($L72,ACOUSTIC_SITE_INFO!$C$3:$AI$501,24,FALSE)),"")</f>
        <v>0</v>
      </c>
      <c r="AJ72" s="125">
        <f>IFERROR((VLOOKUP($L72,ACOUSTIC_SITE_INFO!$C$3:$AI$501,25,FALSE)),"")</f>
        <v>0</v>
      </c>
      <c r="AK72" s="122">
        <f>IFERROR((VLOOKUP($L72,ACOUSTIC_SITE_INFO!$C$3:$AI$501,26,FALSE)),"")</f>
        <v>0</v>
      </c>
      <c r="AL72" s="122">
        <f>IFERROR((VLOOKUP($L72,ACOUSTIC_SITE_INFO!$C$3:$AI$501,27,FALSE)),"")</f>
        <v>0</v>
      </c>
      <c r="AM72" s="122">
        <f>IFERROR((VLOOKUP($L72,ACOUSTIC_SITE_INFO!$C$3:$AI$501,29,FALSE)),"")</f>
        <v>0</v>
      </c>
      <c r="AN72" s="122">
        <f>IFERROR((VLOOKUP($L72,ACOUSTIC_SITE_INFO!$C$3:$AI$501,30,FALSE)),"")</f>
        <v>0</v>
      </c>
      <c r="AO72" s="122">
        <f>IFERROR((VLOOKUP($L72,ACOUSTIC_SITE_INFO!$C$3:$AI$501,31,FALSE)),"")</f>
        <v>0</v>
      </c>
      <c r="AP72" s="122">
        <f>IFERROR((VLOOKUP($L72,ACOUSTIC_SITE_INFO!$C$3:$AI$501,32,FALSE)),"")</f>
        <v>0</v>
      </c>
      <c r="AQ72" s="122">
        <f>IFERROR((VLOOKUP($L72,ACOUSTIC_SITE_INFO!$C$3:$AI$501,33,FALSE)),"")</f>
        <v>0</v>
      </c>
    </row>
    <row r="73" spans="1:43" x14ac:dyDescent="0.25">
      <c r="A73" s="122" t="str">
        <f t="shared" si="2"/>
        <v>00-0m-0</v>
      </c>
      <c r="B73" s="122" t="str">
        <f t="shared" si="3"/>
        <v/>
      </c>
      <c r="C73" s="122" t="str">
        <f>IF(ACOUSTIC_SURVEY_RESULTS!A72=0, "",ACOUSTIC_SURVEY_RESULTS!A72)</f>
        <v/>
      </c>
      <c r="D73" s="122" t="str">
        <f>IFERROR((VLOOKUP($C73,Drop_down_options!$B$2:$D$21,2,FALSE)),"")</f>
        <v/>
      </c>
      <c r="E73" s="122" t="str">
        <f>IF(ACOUSTIC_SURVEY_RESULTS!B72=0, "",ACOUSTIC_SURVEY_RESULTS!B72)</f>
        <v/>
      </c>
      <c r="F73" s="122" t="str">
        <f>IF(ACOUSTIC_SURVEY_RESULTS!C72=0, "",ACOUSTIC_SURVEY_RESULTS!C72)</f>
        <v/>
      </c>
      <c r="G73" s="122" t="str">
        <f>IF(ACOUSTIC_SURVEY_RESULTS!D72=0, "",ACOUSTIC_SURVEY_RESULTS!D72)</f>
        <v/>
      </c>
      <c r="H73" s="122" t="str">
        <f>IF(ACOUSTIC_SURVEY_RESULTS!E72=0, "",ACOUSTIC_SURVEY_RESULTS!E72)</f>
        <v/>
      </c>
      <c r="I73" s="122" t="str">
        <f>IF(ACOUSTIC_SURVEY_RESULTS!F72=0, "",ACOUSTIC_SURVEY_RESULTS!F72)</f>
        <v/>
      </c>
      <c r="J73" s="122" t="str">
        <f>IF(ACOUSTIC_SURVEY_RESULTS!G72=0, "",ACOUSTIC_SURVEY_RESULTS!G72)</f>
        <v/>
      </c>
      <c r="K73" s="122" t="str">
        <f>IF(ACOUSTIC_SURVEY_RESULTS!H72=0, "",ACOUSTIC_SURVEY_RESULTS!H72)</f>
        <v/>
      </c>
      <c r="L73" s="122" t="str">
        <f>IF(ACOUSTIC_SURVEY_RESULTS!I72=0, "",ACOUSTIC_SURVEY_RESULTS!I72)</f>
        <v/>
      </c>
      <c r="M73" s="122">
        <f>IFERROR((VLOOKUP($L73,ACOUSTIC_SITE_INFO!$C$3:$AI$501,2,FALSE)),"")</f>
        <v>0</v>
      </c>
      <c r="N73" s="122">
        <f>IFERROR((VLOOKUP($L73,ACOUSTIC_SITE_INFO!$C$3:$AI$501,3,FALSE))," ")</f>
        <v>0</v>
      </c>
      <c r="O73" s="122">
        <f>IFERROR((VLOOKUP($L73,ACOUSTIC_SITE_INFO!$C$3:$AI$501,4,FALSE)),"")</f>
        <v>0</v>
      </c>
      <c r="P73" s="122">
        <f>IFERROR((VLOOKUP($L73,ACOUSTIC_SITE_INFO!$C$3:$AI$501,5,FALSE)),"")</f>
        <v>0</v>
      </c>
      <c r="Q73" s="122">
        <f>IFERROR((VLOOKUP($L73,ACOUSTIC_SITE_INFO!$C$3:$AI$501,6,FALSE)),"")</f>
        <v>0</v>
      </c>
      <c r="R73" s="122">
        <f>IFERROR((VLOOKUP($L73,ACOUSTIC_SITE_INFO!$C$3:$AI$501,7,FALSE)),"")</f>
        <v>0</v>
      </c>
      <c r="S73" s="122" t="str">
        <f>IFERROR((VLOOKUP($L73,ACOUSTIC_SITE_INFO!$C$3:$AI$501,8,FALSE)),"")</f>
        <v>//</v>
      </c>
      <c r="T73" s="124">
        <f>IFERROR((VLOOKUP($L73,ACOUSTIC_SITE_INFO!$C$3:$AI$501,9,FALSE)),"")</f>
        <v>0</v>
      </c>
      <c r="U73" s="124">
        <f>IFERROR((VLOOKUP($L73,ACOUSTIC_SITE_INFO!$C$3:$AI$501,10,FALSE)),"")</f>
        <v>0</v>
      </c>
      <c r="V73" s="122">
        <f>IFERROR((VLOOKUP($L73,ACOUSTIC_SITE_INFO!$C$3:$AI$501,11,FALSE)),"")</f>
        <v>0</v>
      </c>
      <c r="W73" s="122">
        <f>IFERROR((VLOOKUP($L73,ACOUSTIC_SITE_INFO!$C$3:$AI$501,12,FALSE)),"")</f>
        <v>0</v>
      </c>
      <c r="X73" s="122">
        <f>IFERROR((VLOOKUP($L73,ACOUSTIC_SITE_INFO!$C$3:$AI$501,13,FALSE)),"")</f>
        <v>0</v>
      </c>
      <c r="Y73" s="122">
        <f>IFERROR((VLOOKUP($L73,ACOUSTIC_SITE_INFO!$C$3:$AI$501,14,FALSE)),"")</f>
        <v>0</v>
      </c>
      <c r="Z73" s="122">
        <f>IFERROR((VLOOKUP($L73,ACOUSTIC_SITE_INFO!$C$3:$AI$501,15,FALSE)),"")</f>
        <v>0</v>
      </c>
      <c r="AA73" s="122">
        <f>IFERROR((VLOOKUP($L73,ACOUSTIC_SITE_INFO!$C$3:$AI$501,16,FALSE)),"")</f>
        <v>0</v>
      </c>
      <c r="AB73" s="122">
        <f>IFERROR((VLOOKUP($L73,ACOUSTIC_SITE_INFO!$C$3:$AI$501,17,FALSE)),"")</f>
        <v>0</v>
      </c>
      <c r="AC73" s="122">
        <f>IFERROR((VLOOKUP($L73,ACOUSTIC_SITE_INFO!$C$3:$AI$501,18,FALSE)),"")</f>
        <v>0</v>
      </c>
      <c r="AD73" s="122">
        <f>IFERROR((VLOOKUP($L73,ACOUSTIC_SITE_INFO!$C$3:$AI$501,20,FALSE)),"")</f>
        <v>0</v>
      </c>
      <c r="AE73" s="122">
        <f>IFERROR((VLOOKUP($L73,ACOUSTIC_SITE_INFO!$C$3:$AI$501,21,FALSE)),"")</f>
        <v>0</v>
      </c>
      <c r="AF73" s="122">
        <f>IFERROR((VLOOKUP($L73,ACOUSTIC_SITE_INFO!$C$3:$AI$501,19,FALSE)),"")</f>
        <v>0</v>
      </c>
      <c r="AG73" s="122">
        <f>IFERROR((VLOOKUP($L73,ACOUSTIC_SITE_INFO!$C$3:$AI$501,22,FALSE)),"")</f>
        <v>0</v>
      </c>
      <c r="AH73" s="122">
        <f>IFERROR((VLOOKUP($L73,ACOUSTIC_SITE_INFO!$C$3:$AI$501,23,FALSE)),"")</f>
        <v>0</v>
      </c>
      <c r="AI73" s="125">
        <f>IFERROR((VLOOKUP($L73,ACOUSTIC_SITE_INFO!$C$3:$AI$501,24,FALSE)),"")</f>
        <v>0</v>
      </c>
      <c r="AJ73" s="125">
        <f>IFERROR((VLOOKUP($L73,ACOUSTIC_SITE_INFO!$C$3:$AI$501,25,FALSE)),"")</f>
        <v>0</v>
      </c>
      <c r="AK73" s="122">
        <f>IFERROR((VLOOKUP($L73,ACOUSTIC_SITE_INFO!$C$3:$AI$501,26,FALSE)),"")</f>
        <v>0</v>
      </c>
      <c r="AL73" s="122">
        <f>IFERROR((VLOOKUP($L73,ACOUSTIC_SITE_INFO!$C$3:$AI$501,27,FALSE)),"")</f>
        <v>0</v>
      </c>
      <c r="AM73" s="122">
        <f>IFERROR((VLOOKUP($L73,ACOUSTIC_SITE_INFO!$C$3:$AI$501,29,FALSE)),"")</f>
        <v>0</v>
      </c>
      <c r="AN73" s="122">
        <f>IFERROR((VLOOKUP($L73,ACOUSTIC_SITE_INFO!$C$3:$AI$501,30,FALSE)),"")</f>
        <v>0</v>
      </c>
      <c r="AO73" s="122">
        <f>IFERROR((VLOOKUP($L73,ACOUSTIC_SITE_INFO!$C$3:$AI$501,31,FALSE)),"")</f>
        <v>0</v>
      </c>
      <c r="AP73" s="122">
        <f>IFERROR((VLOOKUP($L73,ACOUSTIC_SITE_INFO!$C$3:$AI$501,32,FALSE)),"")</f>
        <v>0</v>
      </c>
      <c r="AQ73" s="122">
        <f>IFERROR((VLOOKUP($L73,ACOUSTIC_SITE_INFO!$C$3:$AI$501,33,FALSE)),"")</f>
        <v>0</v>
      </c>
    </row>
    <row r="74" spans="1:43" x14ac:dyDescent="0.25">
      <c r="A74" s="122" t="str">
        <f t="shared" si="2"/>
        <v>00-0m-0</v>
      </c>
      <c r="B74" s="122" t="str">
        <f t="shared" si="3"/>
        <v/>
      </c>
      <c r="C74" s="122" t="str">
        <f>IF(ACOUSTIC_SURVEY_RESULTS!A73=0, "",ACOUSTIC_SURVEY_RESULTS!A73)</f>
        <v/>
      </c>
      <c r="D74" s="122" t="str">
        <f>IFERROR((VLOOKUP($C74,Drop_down_options!$B$2:$D$21,2,FALSE)),"")</f>
        <v/>
      </c>
      <c r="E74" s="122" t="str">
        <f>IF(ACOUSTIC_SURVEY_RESULTS!B73=0, "",ACOUSTIC_SURVEY_RESULTS!B73)</f>
        <v/>
      </c>
      <c r="F74" s="122" t="str">
        <f>IF(ACOUSTIC_SURVEY_RESULTS!C73=0, "",ACOUSTIC_SURVEY_RESULTS!C73)</f>
        <v/>
      </c>
      <c r="G74" s="122" t="str">
        <f>IF(ACOUSTIC_SURVEY_RESULTS!D73=0, "",ACOUSTIC_SURVEY_RESULTS!D73)</f>
        <v/>
      </c>
      <c r="H74" s="122" t="str">
        <f>IF(ACOUSTIC_SURVEY_RESULTS!E73=0, "",ACOUSTIC_SURVEY_RESULTS!E73)</f>
        <v/>
      </c>
      <c r="I74" s="122" t="str">
        <f>IF(ACOUSTIC_SURVEY_RESULTS!F73=0, "",ACOUSTIC_SURVEY_RESULTS!F73)</f>
        <v/>
      </c>
      <c r="J74" s="122" t="str">
        <f>IF(ACOUSTIC_SURVEY_RESULTS!G73=0, "",ACOUSTIC_SURVEY_RESULTS!G73)</f>
        <v/>
      </c>
      <c r="K74" s="122" t="str">
        <f>IF(ACOUSTIC_SURVEY_RESULTS!H73=0, "",ACOUSTIC_SURVEY_RESULTS!H73)</f>
        <v/>
      </c>
      <c r="L74" s="122" t="str">
        <f>IF(ACOUSTIC_SURVEY_RESULTS!I73=0, "",ACOUSTIC_SURVEY_RESULTS!I73)</f>
        <v/>
      </c>
      <c r="M74" s="122">
        <f>IFERROR((VLOOKUP($L74,ACOUSTIC_SITE_INFO!$C$3:$AI$501,2,FALSE)),"")</f>
        <v>0</v>
      </c>
      <c r="N74" s="122">
        <f>IFERROR((VLOOKUP($L74,ACOUSTIC_SITE_INFO!$C$3:$AI$501,3,FALSE))," ")</f>
        <v>0</v>
      </c>
      <c r="O74" s="122">
        <f>IFERROR((VLOOKUP($L74,ACOUSTIC_SITE_INFO!$C$3:$AI$501,4,FALSE)),"")</f>
        <v>0</v>
      </c>
      <c r="P74" s="122">
        <f>IFERROR((VLOOKUP($L74,ACOUSTIC_SITE_INFO!$C$3:$AI$501,5,FALSE)),"")</f>
        <v>0</v>
      </c>
      <c r="Q74" s="122">
        <f>IFERROR((VLOOKUP($L74,ACOUSTIC_SITE_INFO!$C$3:$AI$501,6,FALSE)),"")</f>
        <v>0</v>
      </c>
      <c r="R74" s="122">
        <f>IFERROR((VLOOKUP($L74,ACOUSTIC_SITE_INFO!$C$3:$AI$501,7,FALSE)),"")</f>
        <v>0</v>
      </c>
      <c r="S74" s="122" t="str">
        <f>IFERROR((VLOOKUP($L74,ACOUSTIC_SITE_INFO!$C$3:$AI$501,8,FALSE)),"")</f>
        <v>//</v>
      </c>
      <c r="T74" s="124">
        <f>IFERROR((VLOOKUP($L74,ACOUSTIC_SITE_INFO!$C$3:$AI$501,9,FALSE)),"")</f>
        <v>0</v>
      </c>
      <c r="U74" s="124">
        <f>IFERROR((VLOOKUP($L74,ACOUSTIC_SITE_INFO!$C$3:$AI$501,10,FALSE)),"")</f>
        <v>0</v>
      </c>
      <c r="V74" s="122">
        <f>IFERROR((VLOOKUP($L74,ACOUSTIC_SITE_INFO!$C$3:$AI$501,11,FALSE)),"")</f>
        <v>0</v>
      </c>
      <c r="W74" s="122">
        <f>IFERROR((VLOOKUP($L74,ACOUSTIC_SITE_INFO!$C$3:$AI$501,12,FALSE)),"")</f>
        <v>0</v>
      </c>
      <c r="X74" s="122">
        <f>IFERROR((VLOOKUP($L74,ACOUSTIC_SITE_INFO!$C$3:$AI$501,13,FALSE)),"")</f>
        <v>0</v>
      </c>
      <c r="Y74" s="122">
        <f>IFERROR((VLOOKUP($L74,ACOUSTIC_SITE_INFO!$C$3:$AI$501,14,FALSE)),"")</f>
        <v>0</v>
      </c>
      <c r="Z74" s="122">
        <f>IFERROR((VLOOKUP($L74,ACOUSTIC_SITE_INFO!$C$3:$AI$501,15,FALSE)),"")</f>
        <v>0</v>
      </c>
      <c r="AA74" s="122">
        <f>IFERROR((VLOOKUP($L74,ACOUSTIC_SITE_INFO!$C$3:$AI$501,16,FALSE)),"")</f>
        <v>0</v>
      </c>
      <c r="AB74" s="122">
        <f>IFERROR((VLOOKUP($L74,ACOUSTIC_SITE_INFO!$C$3:$AI$501,17,FALSE)),"")</f>
        <v>0</v>
      </c>
      <c r="AC74" s="122">
        <f>IFERROR((VLOOKUP($L74,ACOUSTIC_SITE_INFO!$C$3:$AI$501,18,FALSE)),"")</f>
        <v>0</v>
      </c>
      <c r="AD74" s="122">
        <f>IFERROR((VLOOKUP($L74,ACOUSTIC_SITE_INFO!$C$3:$AI$501,20,FALSE)),"")</f>
        <v>0</v>
      </c>
      <c r="AE74" s="122">
        <f>IFERROR((VLOOKUP($L74,ACOUSTIC_SITE_INFO!$C$3:$AI$501,21,FALSE)),"")</f>
        <v>0</v>
      </c>
      <c r="AF74" s="122">
        <f>IFERROR((VLOOKUP($L74,ACOUSTIC_SITE_INFO!$C$3:$AI$501,19,FALSE)),"")</f>
        <v>0</v>
      </c>
      <c r="AG74" s="122">
        <f>IFERROR((VLOOKUP($L74,ACOUSTIC_SITE_INFO!$C$3:$AI$501,22,FALSE)),"")</f>
        <v>0</v>
      </c>
      <c r="AH74" s="122">
        <f>IFERROR((VLOOKUP($L74,ACOUSTIC_SITE_INFO!$C$3:$AI$501,23,FALSE)),"")</f>
        <v>0</v>
      </c>
      <c r="AI74" s="125">
        <f>IFERROR((VLOOKUP($L74,ACOUSTIC_SITE_INFO!$C$3:$AI$501,24,FALSE)),"")</f>
        <v>0</v>
      </c>
      <c r="AJ74" s="125">
        <f>IFERROR((VLOOKUP($L74,ACOUSTIC_SITE_INFO!$C$3:$AI$501,25,FALSE)),"")</f>
        <v>0</v>
      </c>
      <c r="AK74" s="122">
        <f>IFERROR((VLOOKUP($L74,ACOUSTIC_SITE_INFO!$C$3:$AI$501,26,FALSE)),"")</f>
        <v>0</v>
      </c>
      <c r="AL74" s="122">
        <f>IFERROR((VLOOKUP($L74,ACOUSTIC_SITE_INFO!$C$3:$AI$501,27,FALSE)),"")</f>
        <v>0</v>
      </c>
      <c r="AM74" s="122">
        <f>IFERROR((VLOOKUP($L74,ACOUSTIC_SITE_INFO!$C$3:$AI$501,29,FALSE)),"")</f>
        <v>0</v>
      </c>
      <c r="AN74" s="122">
        <f>IFERROR((VLOOKUP($L74,ACOUSTIC_SITE_INFO!$C$3:$AI$501,30,FALSE)),"")</f>
        <v>0</v>
      </c>
      <c r="AO74" s="122">
        <f>IFERROR((VLOOKUP($L74,ACOUSTIC_SITE_INFO!$C$3:$AI$501,31,FALSE)),"")</f>
        <v>0</v>
      </c>
      <c r="AP74" s="122">
        <f>IFERROR((VLOOKUP($L74,ACOUSTIC_SITE_INFO!$C$3:$AI$501,32,FALSE)),"")</f>
        <v>0</v>
      </c>
      <c r="AQ74" s="122">
        <f>IFERROR((VLOOKUP($L74,ACOUSTIC_SITE_INFO!$C$3:$AI$501,33,FALSE)),"")</f>
        <v>0</v>
      </c>
    </row>
    <row r="75" spans="1:43" x14ac:dyDescent="0.25">
      <c r="A75" s="122" t="str">
        <f t="shared" si="2"/>
        <v>00-0m-0</v>
      </c>
      <c r="B75" s="122" t="str">
        <f t="shared" si="3"/>
        <v/>
      </c>
      <c r="C75" s="122" t="str">
        <f>IF(ACOUSTIC_SURVEY_RESULTS!A74=0, "",ACOUSTIC_SURVEY_RESULTS!A74)</f>
        <v/>
      </c>
      <c r="D75" s="122" t="str">
        <f>IFERROR((VLOOKUP($C75,Drop_down_options!$B$2:$D$21,2,FALSE)),"")</f>
        <v/>
      </c>
      <c r="E75" s="122" t="str">
        <f>IF(ACOUSTIC_SURVEY_RESULTS!B74=0, "",ACOUSTIC_SURVEY_RESULTS!B74)</f>
        <v/>
      </c>
      <c r="F75" s="122" t="str">
        <f>IF(ACOUSTIC_SURVEY_RESULTS!C74=0, "",ACOUSTIC_SURVEY_RESULTS!C74)</f>
        <v/>
      </c>
      <c r="G75" s="122" t="str">
        <f>IF(ACOUSTIC_SURVEY_RESULTS!D74=0, "",ACOUSTIC_SURVEY_RESULTS!D74)</f>
        <v/>
      </c>
      <c r="H75" s="122" t="str">
        <f>IF(ACOUSTIC_SURVEY_RESULTS!E74=0, "",ACOUSTIC_SURVEY_RESULTS!E74)</f>
        <v/>
      </c>
      <c r="I75" s="122" t="str">
        <f>IF(ACOUSTIC_SURVEY_RESULTS!F74=0, "",ACOUSTIC_SURVEY_RESULTS!F74)</f>
        <v/>
      </c>
      <c r="J75" s="122" t="str">
        <f>IF(ACOUSTIC_SURVEY_RESULTS!G74=0, "",ACOUSTIC_SURVEY_RESULTS!G74)</f>
        <v/>
      </c>
      <c r="K75" s="122" t="str">
        <f>IF(ACOUSTIC_SURVEY_RESULTS!H74=0, "",ACOUSTIC_SURVEY_RESULTS!H74)</f>
        <v/>
      </c>
      <c r="L75" s="122" t="str">
        <f>IF(ACOUSTIC_SURVEY_RESULTS!I74=0, "",ACOUSTIC_SURVEY_RESULTS!I74)</f>
        <v/>
      </c>
      <c r="M75" s="122">
        <f>IFERROR((VLOOKUP($L75,ACOUSTIC_SITE_INFO!$C$3:$AI$501,2,FALSE)),"")</f>
        <v>0</v>
      </c>
      <c r="N75" s="122">
        <f>IFERROR((VLOOKUP($L75,ACOUSTIC_SITE_INFO!$C$3:$AI$501,3,FALSE))," ")</f>
        <v>0</v>
      </c>
      <c r="O75" s="122">
        <f>IFERROR((VLOOKUP($L75,ACOUSTIC_SITE_INFO!$C$3:$AI$501,4,FALSE)),"")</f>
        <v>0</v>
      </c>
      <c r="P75" s="122">
        <f>IFERROR((VLOOKUP($L75,ACOUSTIC_SITE_INFO!$C$3:$AI$501,5,FALSE)),"")</f>
        <v>0</v>
      </c>
      <c r="Q75" s="122">
        <f>IFERROR((VLOOKUP($L75,ACOUSTIC_SITE_INFO!$C$3:$AI$501,6,FALSE)),"")</f>
        <v>0</v>
      </c>
      <c r="R75" s="122">
        <f>IFERROR((VLOOKUP($L75,ACOUSTIC_SITE_INFO!$C$3:$AI$501,7,FALSE)),"")</f>
        <v>0</v>
      </c>
      <c r="S75" s="122" t="str">
        <f>IFERROR((VLOOKUP($L75,ACOUSTIC_SITE_INFO!$C$3:$AI$501,8,FALSE)),"")</f>
        <v>//</v>
      </c>
      <c r="T75" s="124">
        <f>IFERROR((VLOOKUP($L75,ACOUSTIC_SITE_INFO!$C$3:$AI$501,9,FALSE)),"")</f>
        <v>0</v>
      </c>
      <c r="U75" s="124">
        <f>IFERROR((VLOOKUP($L75,ACOUSTIC_SITE_INFO!$C$3:$AI$501,10,FALSE)),"")</f>
        <v>0</v>
      </c>
      <c r="V75" s="122">
        <f>IFERROR((VLOOKUP($L75,ACOUSTIC_SITE_INFO!$C$3:$AI$501,11,FALSE)),"")</f>
        <v>0</v>
      </c>
      <c r="W75" s="122">
        <f>IFERROR((VLOOKUP($L75,ACOUSTIC_SITE_INFO!$C$3:$AI$501,12,FALSE)),"")</f>
        <v>0</v>
      </c>
      <c r="X75" s="122">
        <f>IFERROR((VLOOKUP($L75,ACOUSTIC_SITE_INFO!$C$3:$AI$501,13,FALSE)),"")</f>
        <v>0</v>
      </c>
      <c r="Y75" s="122">
        <f>IFERROR((VLOOKUP($L75,ACOUSTIC_SITE_INFO!$C$3:$AI$501,14,FALSE)),"")</f>
        <v>0</v>
      </c>
      <c r="Z75" s="122">
        <f>IFERROR((VLOOKUP($L75,ACOUSTIC_SITE_INFO!$C$3:$AI$501,15,FALSE)),"")</f>
        <v>0</v>
      </c>
      <c r="AA75" s="122">
        <f>IFERROR((VLOOKUP($L75,ACOUSTIC_SITE_INFO!$C$3:$AI$501,16,FALSE)),"")</f>
        <v>0</v>
      </c>
      <c r="AB75" s="122">
        <f>IFERROR((VLOOKUP($L75,ACOUSTIC_SITE_INFO!$C$3:$AI$501,17,FALSE)),"")</f>
        <v>0</v>
      </c>
      <c r="AC75" s="122">
        <f>IFERROR((VLOOKUP($L75,ACOUSTIC_SITE_INFO!$C$3:$AI$501,18,FALSE)),"")</f>
        <v>0</v>
      </c>
      <c r="AD75" s="122">
        <f>IFERROR((VLOOKUP($L75,ACOUSTIC_SITE_INFO!$C$3:$AI$501,20,FALSE)),"")</f>
        <v>0</v>
      </c>
      <c r="AE75" s="122">
        <f>IFERROR((VLOOKUP($L75,ACOUSTIC_SITE_INFO!$C$3:$AI$501,21,FALSE)),"")</f>
        <v>0</v>
      </c>
      <c r="AF75" s="122">
        <f>IFERROR((VLOOKUP($L75,ACOUSTIC_SITE_INFO!$C$3:$AI$501,19,FALSE)),"")</f>
        <v>0</v>
      </c>
      <c r="AG75" s="122">
        <f>IFERROR((VLOOKUP($L75,ACOUSTIC_SITE_INFO!$C$3:$AI$501,22,FALSE)),"")</f>
        <v>0</v>
      </c>
      <c r="AH75" s="122">
        <f>IFERROR((VLOOKUP($L75,ACOUSTIC_SITE_INFO!$C$3:$AI$501,23,FALSE)),"")</f>
        <v>0</v>
      </c>
      <c r="AI75" s="125">
        <f>IFERROR((VLOOKUP($L75,ACOUSTIC_SITE_INFO!$C$3:$AI$501,24,FALSE)),"")</f>
        <v>0</v>
      </c>
      <c r="AJ75" s="125">
        <f>IFERROR((VLOOKUP($L75,ACOUSTIC_SITE_INFO!$C$3:$AI$501,25,FALSE)),"")</f>
        <v>0</v>
      </c>
      <c r="AK75" s="122">
        <f>IFERROR((VLOOKUP($L75,ACOUSTIC_SITE_INFO!$C$3:$AI$501,26,FALSE)),"")</f>
        <v>0</v>
      </c>
      <c r="AL75" s="122">
        <f>IFERROR((VLOOKUP($L75,ACOUSTIC_SITE_INFO!$C$3:$AI$501,27,FALSE)),"")</f>
        <v>0</v>
      </c>
      <c r="AM75" s="122">
        <f>IFERROR((VLOOKUP($L75,ACOUSTIC_SITE_INFO!$C$3:$AI$501,29,FALSE)),"")</f>
        <v>0</v>
      </c>
      <c r="AN75" s="122">
        <f>IFERROR((VLOOKUP($L75,ACOUSTIC_SITE_INFO!$C$3:$AI$501,30,FALSE)),"")</f>
        <v>0</v>
      </c>
      <c r="AO75" s="122">
        <f>IFERROR((VLOOKUP($L75,ACOUSTIC_SITE_INFO!$C$3:$AI$501,31,FALSE)),"")</f>
        <v>0</v>
      </c>
      <c r="AP75" s="122">
        <f>IFERROR((VLOOKUP($L75,ACOUSTIC_SITE_INFO!$C$3:$AI$501,32,FALSE)),"")</f>
        <v>0</v>
      </c>
      <c r="AQ75" s="122">
        <f>IFERROR((VLOOKUP($L75,ACOUSTIC_SITE_INFO!$C$3:$AI$501,33,FALSE)),"")</f>
        <v>0</v>
      </c>
    </row>
    <row r="76" spans="1:43" x14ac:dyDescent="0.25">
      <c r="A76" s="122" t="str">
        <f t="shared" si="2"/>
        <v>00-0m-0</v>
      </c>
      <c r="B76" s="122" t="str">
        <f t="shared" si="3"/>
        <v/>
      </c>
      <c r="C76" s="122" t="str">
        <f>IF(ACOUSTIC_SURVEY_RESULTS!A75=0, "",ACOUSTIC_SURVEY_RESULTS!A75)</f>
        <v/>
      </c>
      <c r="D76" s="122" t="str">
        <f>IFERROR((VLOOKUP($C76,Drop_down_options!$B$2:$D$21,2,FALSE)),"")</f>
        <v/>
      </c>
      <c r="E76" s="122" t="str">
        <f>IF(ACOUSTIC_SURVEY_RESULTS!B75=0, "",ACOUSTIC_SURVEY_RESULTS!B75)</f>
        <v/>
      </c>
      <c r="F76" s="122" t="str">
        <f>IF(ACOUSTIC_SURVEY_RESULTS!C75=0, "",ACOUSTIC_SURVEY_RESULTS!C75)</f>
        <v/>
      </c>
      <c r="G76" s="122" t="str">
        <f>IF(ACOUSTIC_SURVEY_RESULTS!D75=0, "",ACOUSTIC_SURVEY_RESULTS!D75)</f>
        <v/>
      </c>
      <c r="H76" s="122" t="str">
        <f>IF(ACOUSTIC_SURVEY_RESULTS!E75=0, "",ACOUSTIC_SURVEY_RESULTS!E75)</f>
        <v/>
      </c>
      <c r="I76" s="122" t="str">
        <f>IF(ACOUSTIC_SURVEY_RESULTS!F75=0, "",ACOUSTIC_SURVEY_RESULTS!F75)</f>
        <v/>
      </c>
      <c r="J76" s="122" t="str">
        <f>IF(ACOUSTIC_SURVEY_RESULTS!G75=0, "",ACOUSTIC_SURVEY_RESULTS!G75)</f>
        <v/>
      </c>
      <c r="K76" s="122" t="str">
        <f>IF(ACOUSTIC_SURVEY_RESULTS!H75=0, "",ACOUSTIC_SURVEY_RESULTS!H75)</f>
        <v/>
      </c>
      <c r="L76" s="122" t="str">
        <f>IF(ACOUSTIC_SURVEY_RESULTS!I75=0, "",ACOUSTIC_SURVEY_RESULTS!I75)</f>
        <v/>
      </c>
      <c r="M76" s="122">
        <f>IFERROR((VLOOKUP($L76,ACOUSTIC_SITE_INFO!$C$3:$AI$501,2,FALSE)),"")</f>
        <v>0</v>
      </c>
      <c r="N76" s="122">
        <f>IFERROR((VLOOKUP($L76,ACOUSTIC_SITE_INFO!$C$3:$AI$501,3,FALSE))," ")</f>
        <v>0</v>
      </c>
      <c r="O76" s="122">
        <f>IFERROR((VLOOKUP($L76,ACOUSTIC_SITE_INFO!$C$3:$AI$501,4,FALSE)),"")</f>
        <v>0</v>
      </c>
      <c r="P76" s="122">
        <f>IFERROR((VLOOKUP($L76,ACOUSTIC_SITE_INFO!$C$3:$AI$501,5,FALSE)),"")</f>
        <v>0</v>
      </c>
      <c r="Q76" s="122">
        <f>IFERROR((VLOOKUP($L76,ACOUSTIC_SITE_INFO!$C$3:$AI$501,6,FALSE)),"")</f>
        <v>0</v>
      </c>
      <c r="R76" s="122">
        <f>IFERROR((VLOOKUP($L76,ACOUSTIC_SITE_INFO!$C$3:$AI$501,7,FALSE)),"")</f>
        <v>0</v>
      </c>
      <c r="S76" s="122" t="str">
        <f>IFERROR((VLOOKUP($L76,ACOUSTIC_SITE_INFO!$C$3:$AI$501,8,FALSE)),"")</f>
        <v>//</v>
      </c>
      <c r="T76" s="124">
        <f>IFERROR((VLOOKUP($L76,ACOUSTIC_SITE_INFO!$C$3:$AI$501,9,FALSE)),"")</f>
        <v>0</v>
      </c>
      <c r="U76" s="124">
        <f>IFERROR((VLOOKUP($L76,ACOUSTIC_SITE_INFO!$C$3:$AI$501,10,FALSE)),"")</f>
        <v>0</v>
      </c>
      <c r="V76" s="122">
        <f>IFERROR((VLOOKUP($L76,ACOUSTIC_SITE_INFO!$C$3:$AI$501,11,FALSE)),"")</f>
        <v>0</v>
      </c>
      <c r="W76" s="122">
        <f>IFERROR((VLOOKUP($L76,ACOUSTIC_SITE_INFO!$C$3:$AI$501,12,FALSE)),"")</f>
        <v>0</v>
      </c>
      <c r="X76" s="122">
        <f>IFERROR((VLOOKUP($L76,ACOUSTIC_SITE_INFO!$C$3:$AI$501,13,FALSE)),"")</f>
        <v>0</v>
      </c>
      <c r="Y76" s="122">
        <f>IFERROR((VLOOKUP($L76,ACOUSTIC_SITE_INFO!$C$3:$AI$501,14,FALSE)),"")</f>
        <v>0</v>
      </c>
      <c r="Z76" s="122">
        <f>IFERROR((VLOOKUP($L76,ACOUSTIC_SITE_INFO!$C$3:$AI$501,15,FALSE)),"")</f>
        <v>0</v>
      </c>
      <c r="AA76" s="122">
        <f>IFERROR((VLOOKUP($L76,ACOUSTIC_SITE_INFO!$C$3:$AI$501,16,FALSE)),"")</f>
        <v>0</v>
      </c>
      <c r="AB76" s="122">
        <f>IFERROR((VLOOKUP($L76,ACOUSTIC_SITE_INFO!$C$3:$AI$501,17,FALSE)),"")</f>
        <v>0</v>
      </c>
      <c r="AC76" s="122">
        <f>IFERROR((VLOOKUP($L76,ACOUSTIC_SITE_INFO!$C$3:$AI$501,18,FALSE)),"")</f>
        <v>0</v>
      </c>
      <c r="AD76" s="122">
        <f>IFERROR((VLOOKUP($L76,ACOUSTIC_SITE_INFO!$C$3:$AI$501,20,FALSE)),"")</f>
        <v>0</v>
      </c>
      <c r="AE76" s="122">
        <f>IFERROR((VLOOKUP($L76,ACOUSTIC_SITE_INFO!$C$3:$AI$501,21,FALSE)),"")</f>
        <v>0</v>
      </c>
      <c r="AF76" s="122">
        <f>IFERROR((VLOOKUP($L76,ACOUSTIC_SITE_INFO!$C$3:$AI$501,19,FALSE)),"")</f>
        <v>0</v>
      </c>
      <c r="AG76" s="122">
        <f>IFERROR((VLOOKUP($L76,ACOUSTIC_SITE_INFO!$C$3:$AI$501,22,FALSE)),"")</f>
        <v>0</v>
      </c>
      <c r="AH76" s="122">
        <f>IFERROR((VLOOKUP($L76,ACOUSTIC_SITE_INFO!$C$3:$AI$501,23,FALSE)),"")</f>
        <v>0</v>
      </c>
      <c r="AI76" s="125">
        <f>IFERROR((VLOOKUP($L76,ACOUSTIC_SITE_INFO!$C$3:$AI$501,24,FALSE)),"")</f>
        <v>0</v>
      </c>
      <c r="AJ76" s="125">
        <f>IFERROR((VLOOKUP($L76,ACOUSTIC_SITE_INFO!$C$3:$AI$501,25,FALSE)),"")</f>
        <v>0</v>
      </c>
      <c r="AK76" s="122">
        <f>IFERROR((VLOOKUP($L76,ACOUSTIC_SITE_INFO!$C$3:$AI$501,26,FALSE)),"")</f>
        <v>0</v>
      </c>
      <c r="AL76" s="122">
        <f>IFERROR((VLOOKUP($L76,ACOUSTIC_SITE_INFO!$C$3:$AI$501,27,FALSE)),"")</f>
        <v>0</v>
      </c>
      <c r="AM76" s="122">
        <f>IFERROR((VLOOKUP($L76,ACOUSTIC_SITE_INFO!$C$3:$AI$501,29,FALSE)),"")</f>
        <v>0</v>
      </c>
      <c r="AN76" s="122">
        <f>IFERROR((VLOOKUP($L76,ACOUSTIC_SITE_INFO!$C$3:$AI$501,30,FALSE)),"")</f>
        <v>0</v>
      </c>
      <c r="AO76" s="122">
        <f>IFERROR((VLOOKUP($L76,ACOUSTIC_SITE_INFO!$C$3:$AI$501,31,FALSE)),"")</f>
        <v>0</v>
      </c>
      <c r="AP76" s="122">
        <f>IFERROR((VLOOKUP($L76,ACOUSTIC_SITE_INFO!$C$3:$AI$501,32,FALSE)),"")</f>
        <v>0</v>
      </c>
      <c r="AQ76" s="122">
        <f>IFERROR((VLOOKUP($L76,ACOUSTIC_SITE_INFO!$C$3:$AI$501,33,FALSE)),"")</f>
        <v>0</v>
      </c>
    </row>
    <row r="77" spans="1:43" x14ac:dyDescent="0.25">
      <c r="A77" s="122" t="str">
        <f t="shared" si="2"/>
        <v>00-0m-0</v>
      </c>
      <c r="B77" s="122" t="str">
        <f t="shared" si="3"/>
        <v/>
      </c>
      <c r="C77" s="122" t="str">
        <f>IF(ACOUSTIC_SURVEY_RESULTS!A76=0, "",ACOUSTIC_SURVEY_RESULTS!A76)</f>
        <v/>
      </c>
      <c r="D77" s="122" t="str">
        <f>IFERROR((VLOOKUP($C77,Drop_down_options!$B$2:$D$21,2,FALSE)),"")</f>
        <v/>
      </c>
      <c r="E77" s="122" t="str">
        <f>IF(ACOUSTIC_SURVEY_RESULTS!B76=0, "",ACOUSTIC_SURVEY_RESULTS!B76)</f>
        <v/>
      </c>
      <c r="F77" s="122" t="str">
        <f>IF(ACOUSTIC_SURVEY_RESULTS!C76=0, "",ACOUSTIC_SURVEY_RESULTS!C76)</f>
        <v/>
      </c>
      <c r="G77" s="122" t="str">
        <f>IF(ACOUSTIC_SURVEY_RESULTS!D76=0, "",ACOUSTIC_SURVEY_RESULTS!D76)</f>
        <v/>
      </c>
      <c r="H77" s="122" t="str">
        <f>IF(ACOUSTIC_SURVEY_RESULTS!E76=0, "",ACOUSTIC_SURVEY_RESULTS!E76)</f>
        <v/>
      </c>
      <c r="I77" s="122" t="str">
        <f>IF(ACOUSTIC_SURVEY_RESULTS!F76=0, "",ACOUSTIC_SURVEY_RESULTS!F76)</f>
        <v/>
      </c>
      <c r="J77" s="122" t="str">
        <f>IF(ACOUSTIC_SURVEY_RESULTS!G76=0, "",ACOUSTIC_SURVEY_RESULTS!G76)</f>
        <v/>
      </c>
      <c r="K77" s="122" t="str">
        <f>IF(ACOUSTIC_SURVEY_RESULTS!H76=0, "",ACOUSTIC_SURVEY_RESULTS!H76)</f>
        <v/>
      </c>
      <c r="L77" s="122" t="str">
        <f>IF(ACOUSTIC_SURVEY_RESULTS!I76=0, "",ACOUSTIC_SURVEY_RESULTS!I76)</f>
        <v/>
      </c>
      <c r="M77" s="122">
        <f>IFERROR((VLOOKUP($L77,ACOUSTIC_SITE_INFO!$C$3:$AI$501,2,FALSE)),"")</f>
        <v>0</v>
      </c>
      <c r="N77" s="122">
        <f>IFERROR((VLOOKUP($L77,ACOUSTIC_SITE_INFO!$C$3:$AI$501,3,FALSE))," ")</f>
        <v>0</v>
      </c>
      <c r="O77" s="122">
        <f>IFERROR((VLOOKUP($L77,ACOUSTIC_SITE_INFO!$C$3:$AI$501,4,FALSE)),"")</f>
        <v>0</v>
      </c>
      <c r="P77" s="122">
        <f>IFERROR((VLOOKUP($L77,ACOUSTIC_SITE_INFO!$C$3:$AI$501,5,FALSE)),"")</f>
        <v>0</v>
      </c>
      <c r="Q77" s="122">
        <f>IFERROR((VLOOKUP($L77,ACOUSTIC_SITE_INFO!$C$3:$AI$501,6,FALSE)),"")</f>
        <v>0</v>
      </c>
      <c r="R77" s="122">
        <f>IFERROR((VLOOKUP($L77,ACOUSTIC_SITE_INFO!$C$3:$AI$501,7,FALSE)),"")</f>
        <v>0</v>
      </c>
      <c r="S77" s="122" t="str">
        <f>IFERROR((VLOOKUP($L77,ACOUSTIC_SITE_INFO!$C$3:$AI$501,8,FALSE)),"")</f>
        <v>//</v>
      </c>
      <c r="T77" s="124">
        <f>IFERROR((VLOOKUP($L77,ACOUSTIC_SITE_INFO!$C$3:$AI$501,9,FALSE)),"")</f>
        <v>0</v>
      </c>
      <c r="U77" s="124">
        <f>IFERROR((VLOOKUP($L77,ACOUSTIC_SITE_INFO!$C$3:$AI$501,10,FALSE)),"")</f>
        <v>0</v>
      </c>
      <c r="V77" s="122">
        <f>IFERROR((VLOOKUP($L77,ACOUSTIC_SITE_INFO!$C$3:$AI$501,11,FALSE)),"")</f>
        <v>0</v>
      </c>
      <c r="W77" s="122">
        <f>IFERROR((VLOOKUP($L77,ACOUSTIC_SITE_INFO!$C$3:$AI$501,12,FALSE)),"")</f>
        <v>0</v>
      </c>
      <c r="X77" s="122">
        <f>IFERROR((VLOOKUP($L77,ACOUSTIC_SITE_INFO!$C$3:$AI$501,13,FALSE)),"")</f>
        <v>0</v>
      </c>
      <c r="Y77" s="122">
        <f>IFERROR((VLOOKUP($L77,ACOUSTIC_SITE_INFO!$C$3:$AI$501,14,FALSE)),"")</f>
        <v>0</v>
      </c>
      <c r="Z77" s="122">
        <f>IFERROR((VLOOKUP($L77,ACOUSTIC_SITE_INFO!$C$3:$AI$501,15,FALSE)),"")</f>
        <v>0</v>
      </c>
      <c r="AA77" s="122">
        <f>IFERROR((VLOOKUP($L77,ACOUSTIC_SITE_INFO!$C$3:$AI$501,16,FALSE)),"")</f>
        <v>0</v>
      </c>
      <c r="AB77" s="122">
        <f>IFERROR((VLOOKUP($L77,ACOUSTIC_SITE_INFO!$C$3:$AI$501,17,FALSE)),"")</f>
        <v>0</v>
      </c>
      <c r="AC77" s="122">
        <f>IFERROR((VLOOKUP($L77,ACOUSTIC_SITE_INFO!$C$3:$AI$501,18,FALSE)),"")</f>
        <v>0</v>
      </c>
      <c r="AD77" s="122">
        <f>IFERROR((VLOOKUP($L77,ACOUSTIC_SITE_INFO!$C$3:$AI$501,20,FALSE)),"")</f>
        <v>0</v>
      </c>
      <c r="AE77" s="122">
        <f>IFERROR((VLOOKUP($L77,ACOUSTIC_SITE_INFO!$C$3:$AI$501,21,FALSE)),"")</f>
        <v>0</v>
      </c>
      <c r="AF77" s="122">
        <f>IFERROR((VLOOKUP($L77,ACOUSTIC_SITE_INFO!$C$3:$AI$501,19,FALSE)),"")</f>
        <v>0</v>
      </c>
      <c r="AG77" s="122">
        <f>IFERROR((VLOOKUP($L77,ACOUSTIC_SITE_INFO!$C$3:$AI$501,22,FALSE)),"")</f>
        <v>0</v>
      </c>
      <c r="AH77" s="122">
        <f>IFERROR((VLOOKUP($L77,ACOUSTIC_SITE_INFO!$C$3:$AI$501,23,FALSE)),"")</f>
        <v>0</v>
      </c>
      <c r="AI77" s="125">
        <f>IFERROR((VLOOKUP($L77,ACOUSTIC_SITE_INFO!$C$3:$AI$501,24,FALSE)),"")</f>
        <v>0</v>
      </c>
      <c r="AJ77" s="125">
        <f>IFERROR((VLOOKUP($L77,ACOUSTIC_SITE_INFO!$C$3:$AI$501,25,FALSE)),"")</f>
        <v>0</v>
      </c>
      <c r="AK77" s="122">
        <f>IFERROR((VLOOKUP($L77,ACOUSTIC_SITE_INFO!$C$3:$AI$501,26,FALSE)),"")</f>
        <v>0</v>
      </c>
      <c r="AL77" s="122">
        <f>IFERROR((VLOOKUP($L77,ACOUSTIC_SITE_INFO!$C$3:$AI$501,27,FALSE)),"")</f>
        <v>0</v>
      </c>
      <c r="AM77" s="122">
        <f>IFERROR((VLOOKUP($L77,ACOUSTIC_SITE_INFO!$C$3:$AI$501,29,FALSE)),"")</f>
        <v>0</v>
      </c>
      <c r="AN77" s="122">
        <f>IFERROR((VLOOKUP($L77,ACOUSTIC_SITE_INFO!$C$3:$AI$501,30,FALSE)),"")</f>
        <v>0</v>
      </c>
      <c r="AO77" s="122">
        <f>IFERROR((VLOOKUP($L77,ACOUSTIC_SITE_INFO!$C$3:$AI$501,31,FALSE)),"")</f>
        <v>0</v>
      </c>
      <c r="AP77" s="122">
        <f>IFERROR((VLOOKUP($L77,ACOUSTIC_SITE_INFO!$C$3:$AI$501,32,FALSE)),"")</f>
        <v>0</v>
      </c>
      <c r="AQ77" s="122">
        <f>IFERROR((VLOOKUP($L77,ACOUSTIC_SITE_INFO!$C$3:$AI$501,33,FALSE)),"")</f>
        <v>0</v>
      </c>
    </row>
    <row r="78" spans="1:43" x14ac:dyDescent="0.25">
      <c r="A78" s="122" t="str">
        <f t="shared" si="2"/>
        <v>00-0m-0</v>
      </c>
      <c r="B78" s="122" t="str">
        <f t="shared" si="3"/>
        <v/>
      </c>
      <c r="C78" s="122" t="str">
        <f>IF(ACOUSTIC_SURVEY_RESULTS!A77=0, "",ACOUSTIC_SURVEY_RESULTS!A77)</f>
        <v/>
      </c>
      <c r="D78" s="122" t="str">
        <f>IFERROR((VLOOKUP($C78,Drop_down_options!$B$2:$D$21,2,FALSE)),"")</f>
        <v/>
      </c>
      <c r="E78" s="122" t="str">
        <f>IF(ACOUSTIC_SURVEY_RESULTS!B77=0, "",ACOUSTIC_SURVEY_RESULTS!B77)</f>
        <v/>
      </c>
      <c r="F78" s="122" t="str">
        <f>IF(ACOUSTIC_SURVEY_RESULTS!C77=0, "",ACOUSTIC_SURVEY_RESULTS!C77)</f>
        <v/>
      </c>
      <c r="G78" s="122" t="str">
        <f>IF(ACOUSTIC_SURVEY_RESULTS!D77=0, "",ACOUSTIC_SURVEY_RESULTS!D77)</f>
        <v/>
      </c>
      <c r="H78" s="122" t="str">
        <f>IF(ACOUSTIC_SURVEY_RESULTS!E77=0, "",ACOUSTIC_SURVEY_RESULTS!E77)</f>
        <v/>
      </c>
      <c r="I78" s="122" t="str">
        <f>IF(ACOUSTIC_SURVEY_RESULTS!F77=0, "",ACOUSTIC_SURVEY_RESULTS!F77)</f>
        <v/>
      </c>
      <c r="J78" s="122" t="str">
        <f>IF(ACOUSTIC_SURVEY_RESULTS!G77=0, "",ACOUSTIC_SURVEY_RESULTS!G77)</f>
        <v/>
      </c>
      <c r="K78" s="122" t="str">
        <f>IF(ACOUSTIC_SURVEY_RESULTS!H77=0, "",ACOUSTIC_SURVEY_RESULTS!H77)</f>
        <v/>
      </c>
      <c r="L78" s="122" t="str">
        <f>IF(ACOUSTIC_SURVEY_RESULTS!I77=0, "",ACOUSTIC_SURVEY_RESULTS!I77)</f>
        <v/>
      </c>
      <c r="M78" s="122">
        <f>IFERROR((VLOOKUP($L78,ACOUSTIC_SITE_INFO!$C$3:$AI$501,2,FALSE)),"")</f>
        <v>0</v>
      </c>
      <c r="N78" s="122">
        <f>IFERROR((VLOOKUP($L78,ACOUSTIC_SITE_INFO!$C$3:$AI$501,3,FALSE))," ")</f>
        <v>0</v>
      </c>
      <c r="O78" s="122">
        <f>IFERROR((VLOOKUP($L78,ACOUSTIC_SITE_INFO!$C$3:$AI$501,4,FALSE)),"")</f>
        <v>0</v>
      </c>
      <c r="P78" s="122">
        <f>IFERROR((VLOOKUP($L78,ACOUSTIC_SITE_INFO!$C$3:$AI$501,5,FALSE)),"")</f>
        <v>0</v>
      </c>
      <c r="Q78" s="122">
        <f>IFERROR((VLOOKUP($L78,ACOUSTIC_SITE_INFO!$C$3:$AI$501,6,FALSE)),"")</f>
        <v>0</v>
      </c>
      <c r="R78" s="122">
        <f>IFERROR((VLOOKUP($L78,ACOUSTIC_SITE_INFO!$C$3:$AI$501,7,FALSE)),"")</f>
        <v>0</v>
      </c>
      <c r="S78" s="122" t="str">
        <f>IFERROR((VLOOKUP($L78,ACOUSTIC_SITE_INFO!$C$3:$AI$501,8,FALSE)),"")</f>
        <v>//</v>
      </c>
      <c r="T78" s="124">
        <f>IFERROR((VLOOKUP($L78,ACOUSTIC_SITE_INFO!$C$3:$AI$501,9,FALSE)),"")</f>
        <v>0</v>
      </c>
      <c r="U78" s="124">
        <f>IFERROR((VLOOKUP($L78,ACOUSTIC_SITE_INFO!$C$3:$AI$501,10,FALSE)),"")</f>
        <v>0</v>
      </c>
      <c r="V78" s="122">
        <f>IFERROR((VLOOKUP($L78,ACOUSTIC_SITE_INFO!$C$3:$AI$501,11,FALSE)),"")</f>
        <v>0</v>
      </c>
      <c r="W78" s="122">
        <f>IFERROR((VLOOKUP($L78,ACOUSTIC_SITE_INFO!$C$3:$AI$501,12,FALSE)),"")</f>
        <v>0</v>
      </c>
      <c r="X78" s="122">
        <f>IFERROR((VLOOKUP($L78,ACOUSTIC_SITE_INFO!$C$3:$AI$501,13,FALSE)),"")</f>
        <v>0</v>
      </c>
      <c r="Y78" s="122">
        <f>IFERROR((VLOOKUP($L78,ACOUSTIC_SITE_INFO!$C$3:$AI$501,14,FALSE)),"")</f>
        <v>0</v>
      </c>
      <c r="Z78" s="122">
        <f>IFERROR((VLOOKUP($L78,ACOUSTIC_SITE_INFO!$C$3:$AI$501,15,FALSE)),"")</f>
        <v>0</v>
      </c>
      <c r="AA78" s="122">
        <f>IFERROR((VLOOKUP($L78,ACOUSTIC_SITE_INFO!$C$3:$AI$501,16,FALSE)),"")</f>
        <v>0</v>
      </c>
      <c r="AB78" s="122">
        <f>IFERROR((VLOOKUP($L78,ACOUSTIC_SITE_INFO!$C$3:$AI$501,17,FALSE)),"")</f>
        <v>0</v>
      </c>
      <c r="AC78" s="122">
        <f>IFERROR((VLOOKUP($L78,ACOUSTIC_SITE_INFO!$C$3:$AI$501,18,FALSE)),"")</f>
        <v>0</v>
      </c>
      <c r="AD78" s="122">
        <f>IFERROR((VLOOKUP($L78,ACOUSTIC_SITE_INFO!$C$3:$AI$501,20,FALSE)),"")</f>
        <v>0</v>
      </c>
      <c r="AE78" s="122">
        <f>IFERROR((VLOOKUP($L78,ACOUSTIC_SITE_INFO!$C$3:$AI$501,21,FALSE)),"")</f>
        <v>0</v>
      </c>
      <c r="AF78" s="122">
        <f>IFERROR((VLOOKUP($L78,ACOUSTIC_SITE_INFO!$C$3:$AI$501,19,FALSE)),"")</f>
        <v>0</v>
      </c>
      <c r="AG78" s="122">
        <f>IFERROR((VLOOKUP($L78,ACOUSTIC_SITE_INFO!$C$3:$AI$501,22,FALSE)),"")</f>
        <v>0</v>
      </c>
      <c r="AH78" s="122">
        <f>IFERROR((VLOOKUP($L78,ACOUSTIC_SITE_INFO!$C$3:$AI$501,23,FALSE)),"")</f>
        <v>0</v>
      </c>
      <c r="AI78" s="125">
        <f>IFERROR((VLOOKUP($L78,ACOUSTIC_SITE_INFO!$C$3:$AI$501,24,FALSE)),"")</f>
        <v>0</v>
      </c>
      <c r="AJ78" s="125">
        <f>IFERROR((VLOOKUP($L78,ACOUSTIC_SITE_INFO!$C$3:$AI$501,25,FALSE)),"")</f>
        <v>0</v>
      </c>
      <c r="AK78" s="122">
        <f>IFERROR((VLOOKUP($L78,ACOUSTIC_SITE_INFO!$C$3:$AI$501,26,FALSE)),"")</f>
        <v>0</v>
      </c>
      <c r="AL78" s="122">
        <f>IFERROR((VLOOKUP($L78,ACOUSTIC_SITE_INFO!$C$3:$AI$501,27,FALSE)),"")</f>
        <v>0</v>
      </c>
      <c r="AM78" s="122">
        <f>IFERROR((VLOOKUP($L78,ACOUSTIC_SITE_INFO!$C$3:$AI$501,29,FALSE)),"")</f>
        <v>0</v>
      </c>
      <c r="AN78" s="122">
        <f>IFERROR((VLOOKUP($L78,ACOUSTIC_SITE_INFO!$C$3:$AI$501,30,FALSE)),"")</f>
        <v>0</v>
      </c>
      <c r="AO78" s="122">
        <f>IFERROR((VLOOKUP($L78,ACOUSTIC_SITE_INFO!$C$3:$AI$501,31,FALSE)),"")</f>
        <v>0</v>
      </c>
      <c r="AP78" s="122">
        <f>IFERROR((VLOOKUP($L78,ACOUSTIC_SITE_INFO!$C$3:$AI$501,32,FALSE)),"")</f>
        <v>0</v>
      </c>
      <c r="AQ78" s="122">
        <f>IFERROR((VLOOKUP($L78,ACOUSTIC_SITE_INFO!$C$3:$AI$501,33,FALSE)),"")</f>
        <v>0</v>
      </c>
    </row>
    <row r="79" spans="1:43" x14ac:dyDescent="0.25">
      <c r="A79" s="122" t="str">
        <f t="shared" si="2"/>
        <v>00-0m-0</v>
      </c>
      <c r="B79" s="122" t="str">
        <f t="shared" si="3"/>
        <v/>
      </c>
      <c r="C79" s="122" t="str">
        <f>IF(ACOUSTIC_SURVEY_RESULTS!A78=0, "",ACOUSTIC_SURVEY_RESULTS!A78)</f>
        <v/>
      </c>
      <c r="D79" s="122" t="str">
        <f>IFERROR((VLOOKUP($C79,Drop_down_options!$B$2:$D$21,2,FALSE)),"")</f>
        <v/>
      </c>
      <c r="E79" s="122" t="str">
        <f>IF(ACOUSTIC_SURVEY_RESULTS!B78=0, "",ACOUSTIC_SURVEY_RESULTS!B78)</f>
        <v/>
      </c>
      <c r="F79" s="122" t="str">
        <f>IF(ACOUSTIC_SURVEY_RESULTS!C78=0, "",ACOUSTIC_SURVEY_RESULTS!C78)</f>
        <v/>
      </c>
      <c r="G79" s="122" t="str">
        <f>IF(ACOUSTIC_SURVEY_RESULTS!D78=0, "",ACOUSTIC_SURVEY_RESULTS!D78)</f>
        <v/>
      </c>
      <c r="H79" s="122" t="str">
        <f>IF(ACOUSTIC_SURVEY_RESULTS!E78=0, "",ACOUSTIC_SURVEY_RESULTS!E78)</f>
        <v/>
      </c>
      <c r="I79" s="122" t="str">
        <f>IF(ACOUSTIC_SURVEY_RESULTS!F78=0, "",ACOUSTIC_SURVEY_RESULTS!F78)</f>
        <v/>
      </c>
      <c r="J79" s="122" t="str">
        <f>IF(ACOUSTIC_SURVEY_RESULTS!G78=0, "",ACOUSTIC_SURVEY_RESULTS!G78)</f>
        <v/>
      </c>
      <c r="K79" s="122" t="str">
        <f>IF(ACOUSTIC_SURVEY_RESULTS!H78=0, "",ACOUSTIC_SURVEY_RESULTS!H78)</f>
        <v/>
      </c>
      <c r="L79" s="122" t="str">
        <f>IF(ACOUSTIC_SURVEY_RESULTS!I78=0, "",ACOUSTIC_SURVEY_RESULTS!I78)</f>
        <v/>
      </c>
      <c r="M79" s="122">
        <f>IFERROR((VLOOKUP($L79,ACOUSTIC_SITE_INFO!$C$3:$AI$501,2,FALSE)),"")</f>
        <v>0</v>
      </c>
      <c r="N79" s="122">
        <f>IFERROR((VLOOKUP($L79,ACOUSTIC_SITE_INFO!$C$3:$AI$501,3,FALSE))," ")</f>
        <v>0</v>
      </c>
      <c r="O79" s="122">
        <f>IFERROR((VLOOKUP($L79,ACOUSTIC_SITE_INFO!$C$3:$AI$501,4,FALSE)),"")</f>
        <v>0</v>
      </c>
      <c r="P79" s="122">
        <f>IFERROR((VLOOKUP($L79,ACOUSTIC_SITE_INFO!$C$3:$AI$501,5,FALSE)),"")</f>
        <v>0</v>
      </c>
      <c r="Q79" s="122">
        <f>IFERROR((VLOOKUP($L79,ACOUSTIC_SITE_INFO!$C$3:$AI$501,6,FALSE)),"")</f>
        <v>0</v>
      </c>
      <c r="R79" s="122">
        <f>IFERROR((VLOOKUP($L79,ACOUSTIC_SITE_INFO!$C$3:$AI$501,7,FALSE)),"")</f>
        <v>0</v>
      </c>
      <c r="S79" s="122" t="str">
        <f>IFERROR((VLOOKUP($L79,ACOUSTIC_SITE_INFO!$C$3:$AI$501,8,FALSE)),"")</f>
        <v>//</v>
      </c>
      <c r="T79" s="124">
        <f>IFERROR((VLOOKUP($L79,ACOUSTIC_SITE_INFO!$C$3:$AI$501,9,FALSE)),"")</f>
        <v>0</v>
      </c>
      <c r="U79" s="124">
        <f>IFERROR((VLOOKUP($L79,ACOUSTIC_SITE_INFO!$C$3:$AI$501,10,FALSE)),"")</f>
        <v>0</v>
      </c>
      <c r="V79" s="122">
        <f>IFERROR((VLOOKUP($L79,ACOUSTIC_SITE_INFO!$C$3:$AI$501,11,FALSE)),"")</f>
        <v>0</v>
      </c>
      <c r="W79" s="122">
        <f>IFERROR((VLOOKUP($L79,ACOUSTIC_SITE_INFO!$C$3:$AI$501,12,FALSE)),"")</f>
        <v>0</v>
      </c>
      <c r="X79" s="122">
        <f>IFERROR((VLOOKUP($L79,ACOUSTIC_SITE_INFO!$C$3:$AI$501,13,FALSE)),"")</f>
        <v>0</v>
      </c>
      <c r="Y79" s="122">
        <f>IFERROR((VLOOKUP($L79,ACOUSTIC_SITE_INFO!$C$3:$AI$501,14,FALSE)),"")</f>
        <v>0</v>
      </c>
      <c r="Z79" s="122">
        <f>IFERROR((VLOOKUP($L79,ACOUSTIC_SITE_INFO!$C$3:$AI$501,15,FALSE)),"")</f>
        <v>0</v>
      </c>
      <c r="AA79" s="122">
        <f>IFERROR((VLOOKUP($L79,ACOUSTIC_SITE_INFO!$C$3:$AI$501,16,FALSE)),"")</f>
        <v>0</v>
      </c>
      <c r="AB79" s="122">
        <f>IFERROR((VLOOKUP($L79,ACOUSTIC_SITE_INFO!$C$3:$AI$501,17,FALSE)),"")</f>
        <v>0</v>
      </c>
      <c r="AC79" s="122">
        <f>IFERROR((VLOOKUP($L79,ACOUSTIC_SITE_INFO!$C$3:$AI$501,18,FALSE)),"")</f>
        <v>0</v>
      </c>
      <c r="AD79" s="122">
        <f>IFERROR((VLOOKUP($L79,ACOUSTIC_SITE_INFO!$C$3:$AI$501,20,FALSE)),"")</f>
        <v>0</v>
      </c>
      <c r="AE79" s="122">
        <f>IFERROR((VLOOKUP($L79,ACOUSTIC_SITE_INFO!$C$3:$AI$501,21,FALSE)),"")</f>
        <v>0</v>
      </c>
      <c r="AF79" s="122">
        <f>IFERROR((VLOOKUP($L79,ACOUSTIC_SITE_INFO!$C$3:$AI$501,19,FALSE)),"")</f>
        <v>0</v>
      </c>
      <c r="AG79" s="122">
        <f>IFERROR((VLOOKUP($L79,ACOUSTIC_SITE_INFO!$C$3:$AI$501,22,FALSE)),"")</f>
        <v>0</v>
      </c>
      <c r="AH79" s="122">
        <f>IFERROR((VLOOKUP($L79,ACOUSTIC_SITE_INFO!$C$3:$AI$501,23,FALSE)),"")</f>
        <v>0</v>
      </c>
      <c r="AI79" s="125">
        <f>IFERROR((VLOOKUP($L79,ACOUSTIC_SITE_INFO!$C$3:$AI$501,24,FALSE)),"")</f>
        <v>0</v>
      </c>
      <c r="AJ79" s="125">
        <f>IFERROR((VLOOKUP($L79,ACOUSTIC_SITE_INFO!$C$3:$AI$501,25,FALSE)),"")</f>
        <v>0</v>
      </c>
      <c r="AK79" s="122">
        <f>IFERROR((VLOOKUP($L79,ACOUSTIC_SITE_INFO!$C$3:$AI$501,26,FALSE)),"")</f>
        <v>0</v>
      </c>
      <c r="AL79" s="122">
        <f>IFERROR((VLOOKUP($L79,ACOUSTIC_SITE_INFO!$C$3:$AI$501,27,FALSE)),"")</f>
        <v>0</v>
      </c>
      <c r="AM79" s="122">
        <f>IFERROR((VLOOKUP($L79,ACOUSTIC_SITE_INFO!$C$3:$AI$501,29,FALSE)),"")</f>
        <v>0</v>
      </c>
      <c r="AN79" s="122">
        <f>IFERROR((VLOOKUP($L79,ACOUSTIC_SITE_INFO!$C$3:$AI$501,30,FALSE)),"")</f>
        <v>0</v>
      </c>
      <c r="AO79" s="122">
        <f>IFERROR((VLOOKUP($L79,ACOUSTIC_SITE_INFO!$C$3:$AI$501,31,FALSE)),"")</f>
        <v>0</v>
      </c>
      <c r="AP79" s="122">
        <f>IFERROR((VLOOKUP($L79,ACOUSTIC_SITE_INFO!$C$3:$AI$501,32,FALSE)),"")</f>
        <v>0</v>
      </c>
      <c r="AQ79" s="122">
        <f>IFERROR((VLOOKUP($L79,ACOUSTIC_SITE_INFO!$C$3:$AI$501,33,FALSE)),"")</f>
        <v>0</v>
      </c>
    </row>
    <row r="80" spans="1:43" x14ac:dyDescent="0.25">
      <c r="A80" s="122" t="str">
        <f t="shared" si="2"/>
        <v>00-0m-0</v>
      </c>
      <c r="B80" s="122" t="str">
        <f t="shared" si="3"/>
        <v/>
      </c>
      <c r="C80" s="122" t="str">
        <f>IF(ACOUSTIC_SURVEY_RESULTS!A79=0, "",ACOUSTIC_SURVEY_RESULTS!A79)</f>
        <v/>
      </c>
      <c r="D80" s="122" t="str">
        <f>IFERROR((VLOOKUP($C80,Drop_down_options!$B$2:$D$21,2,FALSE)),"")</f>
        <v/>
      </c>
      <c r="E80" s="122" t="str">
        <f>IF(ACOUSTIC_SURVEY_RESULTS!B79=0, "",ACOUSTIC_SURVEY_RESULTS!B79)</f>
        <v/>
      </c>
      <c r="F80" s="122" t="str">
        <f>IF(ACOUSTIC_SURVEY_RESULTS!C79=0, "",ACOUSTIC_SURVEY_RESULTS!C79)</f>
        <v/>
      </c>
      <c r="G80" s="122" t="str">
        <f>IF(ACOUSTIC_SURVEY_RESULTS!D79=0, "",ACOUSTIC_SURVEY_RESULTS!D79)</f>
        <v/>
      </c>
      <c r="H80" s="122" t="str">
        <f>IF(ACOUSTIC_SURVEY_RESULTS!E79=0, "",ACOUSTIC_SURVEY_RESULTS!E79)</f>
        <v/>
      </c>
      <c r="I80" s="122" t="str">
        <f>IF(ACOUSTIC_SURVEY_RESULTS!F79=0, "",ACOUSTIC_SURVEY_RESULTS!F79)</f>
        <v/>
      </c>
      <c r="J80" s="122" t="str">
        <f>IF(ACOUSTIC_SURVEY_RESULTS!G79=0, "",ACOUSTIC_SURVEY_RESULTS!G79)</f>
        <v/>
      </c>
      <c r="K80" s="122" t="str">
        <f>IF(ACOUSTIC_SURVEY_RESULTS!H79=0, "",ACOUSTIC_SURVEY_RESULTS!H79)</f>
        <v/>
      </c>
      <c r="L80" s="122" t="str">
        <f>IF(ACOUSTIC_SURVEY_RESULTS!I79=0, "",ACOUSTIC_SURVEY_RESULTS!I79)</f>
        <v/>
      </c>
      <c r="M80" s="122">
        <f>IFERROR((VLOOKUP($L80,ACOUSTIC_SITE_INFO!$C$3:$AI$501,2,FALSE)),"")</f>
        <v>0</v>
      </c>
      <c r="N80" s="122">
        <f>IFERROR((VLOOKUP($L80,ACOUSTIC_SITE_INFO!$C$3:$AI$501,3,FALSE))," ")</f>
        <v>0</v>
      </c>
      <c r="O80" s="122">
        <f>IFERROR((VLOOKUP($L80,ACOUSTIC_SITE_INFO!$C$3:$AI$501,4,FALSE)),"")</f>
        <v>0</v>
      </c>
      <c r="P80" s="122">
        <f>IFERROR((VLOOKUP($L80,ACOUSTIC_SITE_INFO!$C$3:$AI$501,5,FALSE)),"")</f>
        <v>0</v>
      </c>
      <c r="Q80" s="122">
        <f>IFERROR((VLOOKUP($L80,ACOUSTIC_SITE_INFO!$C$3:$AI$501,6,FALSE)),"")</f>
        <v>0</v>
      </c>
      <c r="R80" s="122">
        <f>IFERROR((VLOOKUP($L80,ACOUSTIC_SITE_INFO!$C$3:$AI$501,7,FALSE)),"")</f>
        <v>0</v>
      </c>
      <c r="S80" s="122" t="str">
        <f>IFERROR((VLOOKUP($L80,ACOUSTIC_SITE_INFO!$C$3:$AI$501,8,FALSE)),"")</f>
        <v>//</v>
      </c>
      <c r="T80" s="124">
        <f>IFERROR((VLOOKUP($L80,ACOUSTIC_SITE_INFO!$C$3:$AI$501,9,FALSE)),"")</f>
        <v>0</v>
      </c>
      <c r="U80" s="124">
        <f>IFERROR((VLOOKUP($L80,ACOUSTIC_SITE_INFO!$C$3:$AI$501,10,FALSE)),"")</f>
        <v>0</v>
      </c>
      <c r="V80" s="122">
        <f>IFERROR((VLOOKUP($L80,ACOUSTIC_SITE_INFO!$C$3:$AI$501,11,FALSE)),"")</f>
        <v>0</v>
      </c>
      <c r="W80" s="122">
        <f>IFERROR((VLOOKUP($L80,ACOUSTIC_SITE_INFO!$C$3:$AI$501,12,FALSE)),"")</f>
        <v>0</v>
      </c>
      <c r="X80" s="122">
        <f>IFERROR((VLOOKUP($L80,ACOUSTIC_SITE_INFO!$C$3:$AI$501,13,FALSE)),"")</f>
        <v>0</v>
      </c>
      <c r="Y80" s="122">
        <f>IFERROR((VLOOKUP($L80,ACOUSTIC_SITE_INFO!$C$3:$AI$501,14,FALSE)),"")</f>
        <v>0</v>
      </c>
      <c r="Z80" s="122">
        <f>IFERROR((VLOOKUP($L80,ACOUSTIC_SITE_INFO!$C$3:$AI$501,15,FALSE)),"")</f>
        <v>0</v>
      </c>
      <c r="AA80" s="122">
        <f>IFERROR((VLOOKUP($L80,ACOUSTIC_SITE_INFO!$C$3:$AI$501,16,FALSE)),"")</f>
        <v>0</v>
      </c>
      <c r="AB80" s="122">
        <f>IFERROR((VLOOKUP($L80,ACOUSTIC_SITE_INFO!$C$3:$AI$501,17,FALSE)),"")</f>
        <v>0</v>
      </c>
      <c r="AC80" s="122">
        <f>IFERROR((VLOOKUP($L80,ACOUSTIC_SITE_INFO!$C$3:$AI$501,18,FALSE)),"")</f>
        <v>0</v>
      </c>
      <c r="AD80" s="122">
        <f>IFERROR((VLOOKUP($L80,ACOUSTIC_SITE_INFO!$C$3:$AI$501,20,FALSE)),"")</f>
        <v>0</v>
      </c>
      <c r="AE80" s="122">
        <f>IFERROR((VLOOKUP($L80,ACOUSTIC_SITE_INFO!$C$3:$AI$501,21,FALSE)),"")</f>
        <v>0</v>
      </c>
      <c r="AF80" s="122">
        <f>IFERROR((VLOOKUP($L80,ACOUSTIC_SITE_INFO!$C$3:$AI$501,19,FALSE)),"")</f>
        <v>0</v>
      </c>
      <c r="AG80" s="122">
        <f>IFERROR((VLOOKUP($L80,ACOUSTIC_SITE_INFO!$C$3:$AI$501,22,FALSE)),"")</f>
        <v>0</v>
      </c>
      <c r="AH80" s="122">
        <f>IFERROR((VLOOKUP($L80,ACOUSTIC_SITE_INFO!$C$3:$AI$501,23,FALSE)),"")</f>
        <v>0</v>
      </c>
      <c r="AI80" s="125">
        <f>IFERROR((VLOOKUP($L80,ACOUSTIC_SITE_INFO!$C$3:$AI$501,24,FALSE)),"")</f>
        <v>0</v>
      </c>
      <c r="AJ80" s="125">
        <f>IFERROR((VLOOKUP($L80,ACOUSTIC_SITE_INFO!$C$3:$AI$501,25,FALSE)),"")</f>
        <v>0</v>
      </c>
      <c r="AK80" s="122">
        <f>IFERROR((VLOOKUP($L80,ACOUSTIC_SITE_INFO!$C$3:$AI$501,26,FALSE)),"")</f>
        <v>0</v>
      </c>
      <c r="AL80" s="122">
        <f>IFERROR((VLOOKUP($L80,ACOUSTIC_SITE_INFO!$C$3:$AI$501,27,FALSE)),"")</f>
        <v>0</v>
      </c>
      <c r="AM80" s="122">
        <f>IFERROR((VLOOKUP($L80,ACOUSTIC_SITE_INFO!$C$3:$AI$501,29,FALSE)),"")</f>
        <v>0</v>
      </c>
      <c r="AN80" s="122">
        <f>IFERROR((VLOOKUP($L80,ACOUSTIC_SITE_INFO!$C$3:$AI$501,30,FALSE)),"")</f>
        <v>0</v>
      </c>
      <c r="AO80" s="122">
        <f>IFERROR((VLOOKUP($L80,ACOUSTIC_SITE_INFO!$C$3:$AI$501,31,FALSE)),"")</f>
        <v>0</v>
      </c>
      <c r="AP80" s="122">
        <f>IFERROR((VLOOKUP($L80,ACOUSTIC_SITE_INFO!$C$3:$AI$501,32,FALSE)),"")</f>
        <v>0</v>
      </c>
      <c r="AQ80" s="122">
        <f>IFERROR((VLOOKUP($L80,ACOUSTIC_SITE_INFO!$C$3:$AI$501,33,FALSE)),"")</f>
        <v>0</v>
      </c>
    </row>
    <row r="81" spans="1:43" x14ac:dyDescent="0.25">
      <c r="A81" s="122" t="str">
        <f t="shared" si="2"/>
        <v>00-0m-0</v>
      </c>
      <c r="B81" s="122" t="str">
        <f t="shared" si="3"/>
        <v/>
      </c>
      <c r="C81" s="122" t="str">
        <f>IF(ACOUSTIC_SURVEY_RESULTS!A80=0, "",ACOUSTIC_SURVEY_RESULTS!A80)</f>
        <v/>
      </c>
      <c r="D81" s="122" t="str">
        <f>IFERROR((VLOOKUP($C81,Drop_down_options!$B$2:$D$21,2,FALSE)),"")</f>
        <v/>
      </c>
      <c r="E81" s="122" t="str">
        <f>IF(ACOUSTIC_SURVEY_RESULTS!B80=0, "",ACOUSTIC_SURVEY_RESULTS!B80)</f>
        <v/>
      </c>
      <c r="F81" s="122" t="str">
        <f>IF(ACOUSTIC_SURVEY_RESULTS!C80=0, "",ACOUSTIC_SURVEY_RESULTS!C80)</f>
        <v/>
      </c>
      <c r="G81" s="122" t="str">
        <f>IF(ACOUSTIC_SURVEY_RESULTS!D80=0, "",ACOUSTIC_SURVEY_RESULTS!D80)</f>
        <v/>
      </c>
      <c r="H81" s="122" t="str">
        <f>IF(ACOUSTIC_SURVEY_RESULTS!E80=0, "",ACOUSTIC_SURVEY_RESULTS!E80)</f>
        <v/>
      </c>
      <c r="I81" s="122" t="str">
        <f>IF(ACOUSTIC_SURVEY_RESULTS!F80=0, "",ACOUSTIC_SURVEY_RESULTS!F80)</f>
        <v/>
      </c>
      <c r="J81" s="122" t="str">
        <f>IF(ACOUSTIC_SURVEY_RESULTS!G80=0, "",ACOUSTIC_SURVEY_RESULTS!G80)</f>
        <v/>
      </c>
      <c r="K81" s="122" t="str">
        <f>IF(ACOUSTIC_SURVEY_RESULTS!H80=0, "",ACOUSTIC_SURVEY_RESULTS!H80)</f>
        <v/>
      </c>
      <c r="L81" s="122" t="str">
        <f>IF(ACOUSTIC_SURVEY_RESULTS!I80=0, "",ACOUSTIC_SURVEY_RESULTS!I80)</f>
        <v/>
      </c>
      <c r="M81" s="122">
        <f>IFERROR((VLOOKUP($L81,ACOUSTIC_SITE_INFO!$C$3:$AI$501,2,FALSE)),"")</f>
        <v>0</v>
      </c>
      <c r="N81" s="122">
        <f>IFERROR((VLOOKUP($L81,ACOUSTIC_SITE_INFO!$C$3:$AI$501,3,FALSE))," ")</f>
        <v>0</v>
      </c>
      <c r="O81" s="122">
        <f>IFERROR((VLOOKUP($L81,ACOUSTIC_SITE_INFO!$C$3:$AI$501,4,FALSE)),"")</f>
        <v>0</v>
      </c>
      <c r="P81" s="122">
        <f>IFERROR((VLOOKUP($L81,ACOUSTIC_SITE_INFO!$C$3:$AI$501,5,FALSE)),"")</f>
        <v>0</v>
      </c>
      <c r="Q81" s="122">
        <f>IFERROR((VLOOKUP($L81,ACOUSTIC_SITE_INFO!$C$3:$AI$501,6,FALSE)),"")</f>
        <v>0</v>
      </c>
      <c r="R81" s="122">
        <f>IFERROR((VLOOKUP($L81,ACOUSTIC_SITE_INFO!$C$3:$AI$501,7,FALSE)),"")</f>
        <v>0</v>
      </c>
      <c r="S81" s="122" t="str">
        <f>IFERROR((VLOOKUP($L81,ACOUSTIC_SITE_INFO!$C$3:$AI$501,8,FALSE)),"")</f>
        <v>//</v>
      </c>
      <c r="T81" s="124">
        <f>IFERROR((VLOOKUP($L81,ACOUSTIC_SITE_INFO!$C$3:$AI$501,9,FALSE)),"")</f>
        <v>0</v>
      </c>
      <c r="U81" s="124">
        <f>IFERROR((VLOOKUP($L81,ACOUSTIC_SITE_INFO!$C$3:$AI$501,10,FALSE)),"")</f>
        <v>0</v>
      </c>
      <c r="V81" s="122">
        <f>IFERROR((VLOOKUP($L81,ACOUSTIC_SITE_INFO!$C$3:$AI$501,11,FALSE)),"")</f>
        <v>0</v>
      </c>
      <c r="W81" s="122">
        <f>IFERROR((VLOOKUP($L81,ACOUSTIC_SITE_INFO!$C$3:$AI$501,12,FALSE)),"")</f>
        <v>0</v>
      </c>
      <c r="X81" s="122">
        <f>IFERROR((VLOOKUP($L81,ACOUSTIC_SITE_INFO!$C$3:$AI$501,13,FALSE)),"")</f>
        <v>0</v>
      </c>
      <c r="Y81" s="122">
        <f>IFERROR((VLOOKUP($L81,ACOUSTIC_SITE_INFO!$C$3:$AI$501,14,FALSE)),"")</f>
        <v>0</v>
      </c>
      <c r="Z81" s="122">
        <f>IFERROR((VLOOKUP($L81,ACOUSTIC_SITE_INFO!$C$3:$AI$501,15,FALSE)),"")</f>
        <v>0</v>
      </c>
      <c r="AA81" s="122">
        <f>IFERROR((VLOOKUP($L81,ACOUSTIC_SITE_INFO!$C$3:$AI$501,16,FALSE)),"")</f>
        <v>0</v>
      </c>
      <c r="AB81" s="122">
        <f>IFERROR((VLOOKUP($L81,ACOUSTIC_SITE_INFO!$C$3:$AI$501,17,FALSE)),"")</f>
        <v>0</v>
      </c>
      <c r="AC81" s="122">
        <f>IFERROR((VLOOKUP($L81,ACOUSTIC_SITE_INFO!$C$3:$AI$501,18,FALSE)),"")</f>
        <v>0</v>
      </c>
      <c r="AD81" s="122">
        <f>IFERROR((VLOOKUP($L81,ACOUSTIC_SITE_INFO!$C$3:$AI$501,20,FALSE)),"")</f>
        <v>0</v>
      </c>
      <c r="AE81" s="122">
        <f>IFERROR((VLOOKUP($L81,ACOUSTIC_SITE_INFO!$C$3:$AI$501,21,FALSE)),"")</f>
        <v>0</v>
      </c>
      <c r="AF81" s="122">
        <f>IFERROR((VLOOKUP($L81,ACOUSTIC_SITE_INFO!$C$3:$AI$501,19,FALSE)),"")</f>
        <v>0</v>
      </c>
      <c r="AG81" s="122">
        <f>IFERROR((VLOOKUP($L81,ACOUSTIC_SITE_INFO!$C$3:$AI$501,22,FALSE)),"")</f>
        <v>0</v>
      </c>
      <c r="AH81" s="122">
        <f>IFERROR((VLOOKUP($L81,ACOUSTIC_SITE_INFO!$C$3:$AI$501,23,FALSE)),"")</f>
        <v>0</v>
      </c>
      <c r="AI81" s="125">
        <f>IFERROR((VLOOKUP($L81,ACOUSTIC_SITE_INFO!$C$3:$AI$501,24,FALSE)),"")</f>
        <v>0</v>
      </c>
      <c r="AJ81" s="125">
        <f>IFERROR((VLOOKUP($L81,ACOUSTIC_SITE_INFO!$C$3:$AI$501,25,FALSE)),"")</f>
        <v>0</v>
      </c>
      <c r="AK81" s="122">
        <f>IFERROR((VLOOKUP($L81,ACOUSTIC_SITE_INFO!$C$3:$AI$501,26,FALSE)),"")</f>
        <v>0</v>
      </c>
      <c r="AL81" s="122">
        <f>IFERROR((VLOOKUP($L81,ACOUSTIC_SITE_INFO!$C$3:$AI$501,27,FALSE)),"")</f>
        <v>0</v>
      </c>
      <c r="AM81" s="122">
        <f>IFERROR((VLOOKUP($L81,ACOUSTIC_SITE_INFO!$C$3:$AI$501,29,FALSE)),"")</f>
        <v>0</v>
      </c>
      <c r="AN81" s="122">
        <f>IFERROR((VLOOKUP($L81,ACOUSTIC_SITE_INFO!$C$3:$AI$501,30,FALSE)),"")</f>
        <v>0</v>
      </c>
      <c r="AO81" s="122">
        <f>IFERROR((VLOOKUP($L81,ACOUSTIC_SITE_INFO!$C$3:$AI$501,31,FALSE)),"")</f>
        <v>0</v>
      </c>
      <c r="AP81" s="122">
        <f>IFERROR((VLOOKUP($L81,ACOUSTIC_SITE_INFO!$C$3:$AI$501,32,FALSE)),"")</f>
        <v>0</v>
      </c>
      <c r="AQ81" s="122">
        <f>IFERROR((VLOOKUP($L81,ACOUSTIC_SITE_INFO!$C$3:$AI$501,33,FALSE)),"")</f>
        <v>0</v>
      </c>
    </row>
    <row r="82" spans="1:43" x14ac:dyDescent="0.25">
      <c r="A82" s="122" t="str">
        <f t="shared" si="2"/>
        <v>00-0m-0</v>
      </c>
      <c r="B82" s="122" t="str">
        <f t="shared" si="3"/>
        <v/>
      </c>
      <c r="C82" s="122" t="str">
        <f>IF(ACOUSTIC_SURVEY_RESULTS!A81=0, "",ACOUSTIC_SURVEY_RESULTS!A81)</f>
        <v/>
      </c>
      <c r="D82" s="122" t="str">
        <f>IFERROR((VLOOKUP($C82,Drop_down_options!$B$2:$D$21,2,FALSE)),"")</f>
        <v/>
      </c>
      <c r="E82" s="122" t="str">
        <f>IF(ACOUSTIC_SURVEY_RESULTS!B81=0, "",ACOUSTIC_SURVEY_RESULTS!B81)</f>
        <v/>
      </c>
      <c r="F82" s="122" t="str">
        <f>IF(ACOUSTIC_SURVEY_RESULTS!C81=0, "",ACOUSTIC_SURVEY_RESULTS!C81)</f>
        <v/>
      </c>
      <c r="G82" s="122" t="str">
        <f>IF(ACOUSTIC_SURVEY_RESULTS!D81=0, "",ACOUSTIC_SURVEY_RESULTS!D81)</f>
        <v/>
      </c>
      <c r="H82" s="122" t="str">
        <f>IF(ACOUSTIC_SURVEY_RESULTS!E81=0, "",ACOUSTIC_SURVEY_RESULTS!E81)</f>
        <v/>
      </c>
      <c r="I82" s="122" t="str">
        <f>IF(ACOUSTIC_SURVEY_RESULTS!F81=0, "",ACOUSTIC_SURVEY_RESULTS!F81)</f>
        <v/>
      </c>
      <c r="J82" s="122" t="str">
        <f>IF(ACOUSTIC_SURVEY_RESULTS!G81=0, "",ACOUSTIC_SURVEY_RESULTS!G81)</f>
        <v/>
      </c>
      <c r="K82" s="122" t="str">
        <f>IF(ACOUSTIC_SURVEY_RESULTS!H81=0, "",ACOUSTIC_SURVEY_RESULTS!H81)</f>
        <v/>
      </c>
      <c r="L82" s="122" t="str">
        <f>IF(ACOUSTIC_SURVEY_RESULTS!I81=0, "",ACOUSTIC_SURVEY_RESULTS!I81)</f>
        <v/>
      </c>
      <c r="M82" s="122">
        <f>IFERROR((VLOOKUP($L82,ACOUSTIC_SITE_INFO!$C$3:$AI$501,2,FALSE)),"")</f>
        <v>0</v>
      </c>
      <c r="N82" s="122">
        <f>IFERROR((VLOOKUP($L82,ACOUSTIC_SITE_INFO!$C$3:$AI$501,3,FALSE))," ")</f>
        <v>0</v>
      </c>
      <c r="O82" s="122">
        <f>IFERROR((VLOOKUP($L82,ACOUSTIC_SITE_INFO!$C$3:$AI$501,4,FALSE)),"")</f>
        <v>0</v>
      </c>
      <c r="P82" s="122">
        <f>IFERROR((VLOOKUP($L82,ACOUSTIC_SITE_INFO!$C$3:$AI$501,5,FALSE)),"")</f>
        <v>0</v>
      </c>
      <c r="Q82" s="122">
        <f>IFERROR((VLOOKUP($L82,ACOUSTIC_SITE_INFO!$C$3:$AI$501,6,FALSE)),"")</f>
        <v>0</v>
      </c>
      <c r="R82" s="122">
        <f>IFERROR((VLOOKUP($L82,ACOUSTIC_SITE_INFO!$C$3:$AI$501,7,FALSE)),"")</f>
        <v>0</v>
      </c>
      <c r="S82" s="122" t="str">
        <f>IFERROR((VLOOKUP($L82,ACOUSTIC_SITE_INFO!$C$3:$AI$501,8,FALSE)),"")</f>
        <v>//</v>
      </c>
      <c r="T82" s="124">
        <f>IFERROR((VLOOKUP($L82,ACOUSTIC_SITE_INFO!$C$3:$AI$501,9,FALSE)),"")</f>
        <v>0</v>
      </c>
      <c r="U82" s="124">
        <f>IFERROR((VLOOKUP($L82,ACOUSTIC_SITE_INFO!$C$3:$AI$501,10,FALSE)),"")</f>
        <v>0</v>
      </c>
      <c r="V82" s="122">
        <f>IFERROR((VLOOKUP($L82,ACOUSTIC_SITE_INFO!$C$3:$AI$501,11,FALSE)),"")</f>
        <v>0</v>
      </c>
      <c r="W82" s="122">
        <f>IFERROR((VLOOKUP($L82,ACOUSTIC_SITE_INFO!$C$3:$AI$501,12,FALSE)),"")</f>
        <v>0</v>
      </c>
      <c r="X82" s="122">
        <f>IFERROR((VLOOKUP($L82,ACOUSTIC_SITE_INFO!$C$3:$AI$501,13,FALSE)),"")</f>
        <v>0</v>
      </c>
      <c r="Y82" s="122">
        <f>IFERROR((VLOOKUP($L82,ACOUSTIC_SITE_INFO!$C$3:$AI$501,14,FALSE)),"")</f>
        <v>0</v>
      </c>
      <c r="Z82" s="122">
        <f>IFERROR((VLOOKUP($L82,ACOUSTIC_SITE_INFO!$C$3:$AI$501,15,FALSE)),"")</f>
        <v>0</v>
      </c>
      <c r="AA82" s="122">
        <f>IFERROR((VLOOKUP($L82,ACOUSTIC_SITE_INFO!$C$3:$AI$501,16,FALSE)),"")</f>
        <v>0</v>
      </c>
      <c r="AB82" s="122">
        <f>IFERROR((VLOOKUP($L82,ACOUSTIC_SITE_INFO!$C$3:$AI$501,17,FALSE)),"")</f>
        <v>0</v>
      </c>
      <c r="AC82" s="122">
        <f>IFERROR((VLOOKUP($L82,ACOUSTIC_SITE_INFO!$C$3:$AI$501,18,FALSE)),"")</f>
        <v>0</v>
      </c>
      <c r="AD82" s="122">
        <f>IFERROR((VLOOKUP($L82,ACOUSTIC_SITE_INFO!$C$3:$AI$501,20,FALSE)),"")</f>
        <v>0</v>
      </c>
      <c r="AE82" s="122">
        <f>IFERROR((VLOOKUP($L82,ACOUSTIC_SITE_INFO!$C$3:$AI$501,21,FALSE)),"")</f>
        <v>0</v>
      </c>
      <c r="AF82" s="122">
        <f>IFERROR((VLOOKUP($L82,ACOUSTIC_SITE_INFO!$C$3:$AI$501,19,FALSE)),"")</f>
        <v>0</v>
      </c>
      <c r="AG82" s="122">
        <f>IFERROR((VLOOKUP($L82,ACOUSTIC_SITE_INFO!$C$3:$AI$501,22,FALSE)),"")</f>
        <v>0</v>
      </c>
      <c r="AH82" s="122">
        <f>IFERROR((VLOOKUP($L82,ACOUSTIC_SITE_INFO!$C$3:$AI$501,23,FALSE)),"")</f>
        <v>0</v>
      </c>
      <c r="AI82" s="125">
        <f>IFERROR((VLOOKUP($L82,ACOUSTIC_SITE_INFO!$C$3:$AI$501,24,FALSE)),"")</f>
        <v>0</v>
      </c>
      <c r="AJ82" s="125">
        <f>IFERROR((VLOOKUP($L82,ACOUSTIC_SITE_INFO!$C$3:$AI$501,25,FALSE)),"")</f>
        <v>0</v>
      </c>
      <c r="AK82" s="122">
        <f>IFERROR((VLOOKUP($L82,ACOUSTIC_SITE_INFO!$C$3:$AI$501,26,FALSE)),"")</f>
        <v>0</v>
      </c>
      <c r="AL82" s="122">
        <f>IFERROR((VLOOKUP($L82,ACOUSTIC_SITE_INFO!$C$3:$AI$501,27,FALSE)),"")</f>
        <v>0</v>
      </c>
      <c r="AM82" s="122">
        <f>IFERROR((VLOOKUP($L82,ACOUSTIC_SITE_INFO!$C$3:$AI$501,29,FALSE)),"")</f>
        <v>0</v>
      </c>
      <c r="AN82" s="122">
        <f>IFERROR((VLOOKUP($L82,ACOUSTIC_SITE_INFO!$C$3:$AI$501,30,FALSE)),"")</f>
        <v>0</v>
      </c>
      <c r="AO82" s="122">
        <f>IFERROR((VLOOKUP($L82,ACOUSTIC_SITE_INFO!$C$3:$AI$501,31,FALSE)),"")</f>
        <v>0</v>
      </c>
      <c r="AP82" s="122">
        <f>IFERROR((VLOOKUP($L82,ACOUSTIC_SITE_INFO!$C$3:$AI$501,32,FALSE)),"")</f>
        <v>0</v>
      </c>
      <c r="AQ82" s="122">
        <f>IFERROR((VLOOKUP($L82,ACOUSTIC_SITE_INFO!$C$3:$AI$501,33,FALSE)),"")</f>
        <v>0</v>
      </c>
    </row>
    <row r="83" spans="1:43" x14ac:dyDescent="0.25">
      <c r="A83" s="122" t="str">
        <f t="shared" si="2"/>
        <v>00-0m-0</v>
      </c>
      <c r="B83" s="122" t="str">
        <f t="shared" si="3"/>
        <v/>
      </c>
      <c r="C83" s="122" t="str">
        <f>IF(ACOUSTIC_SURVEY_RESULTS!A82=0, "",ACOUSTIC_SURVEY_RESULTS!A82)</f>
        <v/>
      </c>
      <c r="D83" s="122" t="str">
        <f>IFERROR((VLOOKUP($C83,Drop_down_options!$B$2:$D$21,2,FALSE)),"")</f>
        <v/>
      </c>
      <c r="E83" s="122" t="str">
        <f>IF(ACOUSTIC_SURVEY_RESULTS!B82=0, "",ACOUSTIC_SURVEY_RESULTS!B82)</f>
        <v/>
      </c>
      <c r="F83" s="122" t="str">
        <f>IF(ACOUSTIC_SURVEY_RESULTS!C82=0, "",ACOUSTIC_SURVEY_RESULTS!C82)</f>
        <v/>
      </c>
      <c r="G83" s="122" t="str">
        <f>IF(ACOUSTIC_SURVEY_RESULTS!D82=0, "",ACOUSTIC_SURVEY_RESULTS!D82)</f>
        <v/>
      </c>
      <c r="H83" s="122" t="str">
        <f>IF(ACOUSTIC_SURVEY_RESULTS!E82=0, "",ACOUSTIC_SURVEY_RESULTS!E82)</f>
        <v/>
      </c>
      <c r="I83" s="122" t="str">
        <f>IF(ACOUSTIC_SURVEY_RESULTS!F82=0, "",ACOUSTIC_SURVEY_RESULTS!F82)</f>
        <v/>
      </c>
      <c r="J83" s="122" t="str">
        <f>IF(ACOUSTIC_SURVEY_RESULTS!G82=0, "",ACOUSTIC_SURVEY_RESULTS!G82)</f>
        <v/>
      </c>
      <c r="K83" s="122" t="str">
        <f>IF(ACOUSTIC_SURVEY_RESULTS!H82=0, "",ACOUSTIC_SURVEY_RESULTS!H82)</f>
        <v/>
      </c>
      <c r="L83" s="122" t="str">
        <f>IF(ACOUSTIC_SURVEY_RESULTS!I82=0, "",ACOUSTIC_SURVEY_RESULTS!I82)</f>
        <v/>
      </c>
      <c r="M83" s="122">
        <f>IFERROR((VLOOKUP($L83,ACOUSTIC_SITE_INFO!$C$3:$AI$501,2,FALSE)),"")</f>
        <v>0</v>
      </c>
      <c r="N83" s="122">
        <f>IFERROR((VLOOKUP($L83,ACOUSTIC_SITE_INFO!$C$3:$AI$501,3,FALSE))," ")</f>
        <v>0</v>
      </c>
      <c r="O83" s="122">
        <f>IFERROR((VLOOKUP($L83,ACOUSTIC_SITE_INFO!$C$3:$AI$501,4,FALSE)),"")</f>
        <v>0</v>
      </c>
      <c r="P83" s="122">
        <f>IFERROR((VLOOKUP($L83,ACOUSTIC_SITE_INFO!$C$3:$AI$501,5,FALSE)),"")</f>
        <v>0</v>
      </c>
      <c r="Q83" s="122">
        <f>IFERROR((VLOOKUP($L83,ACOUSTIC_SITE_INFO!$C$3:$AI$501,6,FALSE)),"")</f>
        <v>0</v>
      </c>
      <c r="R83" s="122">
        <f>IFERROR((VLOOKUP($L83,ACOUSTIC_SITE_INFO!$C$3:$AI$501,7,FALSE)),"")</f>
        <v>0</v>
      </c>
      <c r="S83" s="122" t="str">
        <f>IFERROR((VLOOKUP($L83,ACOUSTIC_SITE_INFO!$C$3:$AI$501,8,FALSE)),"")</f>
        <v>//</v>
      </c>
      <c r="T83" s="124">
        <f>IFERROR((VLOOKUP($L83,ACOUSTIC_SITE_INFO!$C$3:$AI$501,9,FALSE)),"")</f>
        <v>0</v>
      </c>
      <c r="U83" s="124">
        <f>IFERROR((VLOOKUP($L83,ACOUSTIC_SITE_INFO!$C$3:$AI$501,10,FALSE)),"")</f>
        <v>0</v>
      </c>
      <c r="V83" s="122">
        <f>IFERROR((VLOOKUP($L83,ACOUSTIC_SITE_INFO!$C$3:$AI$501,11,FALSE)),"")</f>
        <v>0</v>
      </c>
      <c r="W83" s="122">
        <f>IFERROR((VLOOKUP($L83,ACOUSTIC_SITE_INFO!$C$3:$AI$501,12,FALSE)),"")</f>
        <v>0</v>
      </c>
      <c r="X83" s="122">
        <f>IFERROR((VLOOKUP($L83,ACOUSTIC_SITE_INFO!$C$3:$AI$501,13,FALSE)),"")</f>
        <v>0</v>
      </c>
      <c r="Y83" s="122">
        <f>IFERROR((VLOOKUP($L83,ACOUSTIC_SITE_INFO!$C$3:$AI$501,14,FALSE)),"")</f>
        <v>0</v>
      </c>
      <c r="Z83" s="122">
        <f>IFERROR((VLOOKUP($L83,ACOUSTIC_SITE_INFO!$C$3:$AI$501,15,FALSE)),"")</f>
        <v>0</v>
      </c>
      <c r="AA83" s="122">
        <f>IFERROR((VLOOKUP($L83,ACOUSTIC_SITE_INFO!$C$3:$AI$501,16,FALSE)),"")</f>
        <v>0</v>
      </c>
      <c r="AB83" s="122">
        <f>IFERROR((VLOOKUP($L83,ACOUSTIC_SITE_INFO!$C$3:$AI$501,17,FALSE)),"")</f>
        <v>0</v>
      </c>
      <c r="AC83" s="122">
        <f>IFERROR((VLOOKUP($L83,ACOUSTIC_SITE_INFO!$C$3:$AI$501,18,FALSE)),"")</f>
        <v>0</v>
      </c>
      <c r="AD83" s="122">
        <f>IFERROR((VLOOKUP($L83,ACOUSTIC_SITE_INFO!$C$3:$AI$501,20,FALSE)),"")</f>
        <v>0</v>
      </c>
      <c r="AE83" s="122">
        <f>IFERROR((VLOOKUP($L83,ACOUSTIC_SITE_INFO!$C$3:$AI$501,21,FALSE)),"")</f>
        <v>0</v>
      </c>
      <c r="AF83" s="122">
        <f>IFERROR((VLOOKUP($L83,ACOUSTIC_SITE_INFO!$C$3:$AI$501,19,FALSE)),"")</f>
        <v>0</v>
      </c>
      <c r="AG83" s="122">
        <f>IFERROR((VLOOKUP($L83,ACOUSTIC_SITE_INFO!$C$3:$AI$501,22,FALSE)),"")</f>
        <v>0</v>
      </c>
      <c r="AH83" s="122">
        <f>IFERROR((VLOOKUP($L83,ACOUSTIC_SITE_INFO!$C$3:$AI$501,23,FALSE)),"")</f>
        <v>0</v>
      </c>
      <c r="AI83" s="125">
        <f>IFERROR((VLOOKUP($L83,ACOUSTIC_SITE_INFO!$C$3:$AI$501,24,FALSE)),"")</f>
        <v>0</v>
      </c>
      <c r="AJ83" s="125">
        <f>IFERROR((VLOOKUP($L83,ACOUSTIC_SITE_INFO!$C$3:$AI$501,25,FALSE)),"")</f>
        <v>0</v>
      </c>
      <c r="AK83" s="122">
        <f>IFERROR((VLOOKUP($L83,ACOUSTIC_SITE_INFO!$C$3:$AI$501,26,FALSE)),"")</f>
        <v>0</v>
      </c>
      <c r="AL83" s="122">
        <f>IFERROR((VLOOKUP($L83,ACOUSTIC_SITE_INFO!$C$3:$AI$501,27,FALSE)),"")</f>
        <v>0</v>
      </c>
      <c r="AM83" s="122">
        <f>IFERROR((VLOOKUP($L83,ACOUSTIC_SITE_INFO!$C$3:$AI$501,29,FALSE)),"")</f>
        <v>0</v>
      </c>
      <c r="AN83" s="122">
        <f>IFERROR((VLOOKUP($L83,ACOUSTIC_SITE_INFO!$C$3:$AI$501,30,FALSE)),"")</f>
        <v>0</v>
      </c>
      <c r="AO83" s="122">
        <f>IFERROR((VLOOKUP($L83,ACOUSTIC_SITE_INFO!$C$3:$AI$501,31,FALSE)),"")</f>
        <v>0</v>
      </c>
      <c r="AP83" s="122">
        <f>IFERROR((VLOOKUP($L83,ACOUSTIC_SITE_INFO!$C$3:$AI$501,32,FALSE)),"")</f>
        <v>0</v>
      </c>
      <c r="AQ83" s="122">
        <f>IFERROR((VLOOKUP($L83,ACOUSTIC_SITE_INFO!$C$3:$AI$501,33,FALSE)),"")</f>
        <v>0</v>
      </c>
    </row>
    <row r="84" spans="1:43" x14ac:dyDescent="0.25">
      <c r="A84" s="122" t="str">
        <f t="shared" si="2"/>
        <v>00-0m-0</v>
      </c>
      <c r="B84" s="122" t="str">
        <f t="shared" si="3"/>
        <v/>
      </c>
      <c r="C84" s="122" t="str">
        <f>IF(ACOUSTIC_SURVEY_RESULTS!A83=0, "",ACOUSTIC_SURVEY_RESULTS!A83)</f>
        <v/>
      </c>
      <c r="D84" s="122" t="str">
        <f>IFERROR((VLOOKUP($C84,Drop_down_options!$B$2:$D$21,2,FALSE)),"")</f>
        <v/>
      </c>
      <c r="E84" s="122" t="str">
        <f>IF(ACOUSTIC_SURVEY_RESULTS!B83=0, "",ACOUSTIC_SURVEY_RESULTS!B83)</f>
        <v/>
      </c>
      <c r="F84" s="122" t="str">
        <f>IF(ACOUSTIC_SURVEY_RESULTS!C83=0, "",ACOUSTIC_SURVEY_RESULTS!C83)</f>
        <v/>
      </c>
      <c r="G84" s="122" t="str">
        <f>IF(ACOUSTIC_SURVEY_RESULTS!D83=0, "",ACOUSTIC_SURVEY_RESULTS!D83)</f>
        <v/>
      </c>
      <c r="H84" s="122" t="str">
        <f>IF(ACOUSTIC_SURVEY_RESULTS!E83=0, "",ACOUSTIC_SURVEY_RESULTS!E83)</f>
        <v/>
      </c>
      <c r="I84" s="122" t="str">
        <f>IF(ACOUSTIC_SURVEY_RESULTS!F83=0, "",ACOUSTIC_SURVEY_RESULTS!F83)</f>
        <v/>
      </c>
      <c r="J84" s="122" t="str">
        <f>IF(ACOUSTIC_SURVEY_RESULTS!G83=0, "",ACOUSTIC_SURVEY_RESULTS!G83)</f>
        <v/>
      </c>
      <c r="K84" s="122" t="str">
        <f>IF(ACOUSTIC_SURVEY_RESULTS!H83=0, "",ACOUSTIC_SURVEY_RESULTS!H83)</f>
        <v/>
      </c>
      <c r="L84" s="122" t="str">
        <f>IF(ACOUSTIC_SURVEY_RESULTS!I83=0, "",ACOUSTIC_SURVEY_RESULTS!I83)</f>
        <v/>
      </c>
      <c r="M84" s="122">
        <f>IFERROR((VLOOKUP($L84,ACOUSTIC_SITE_INFO!$C$3:$AI$501,2,FALSE)),"")</f>
        <v>0</v>
      </c>
      <c r="N84" s="122">
        <f>IFERROR((VLOOKUP($L84,ACOUSTIC_SITE_INFO!$C$3:$AI$501,3,FALSE))," ")</f>
        <v>0</v>
      </c>
      <c r="O84" s="122">
        <f>IFERROR((VLOOKUP($L84,ACOUSTIC_SITE_INFO!$C$3:$AI$501,4,FALSE)),"")</f>
        <v>0</v>
      </c>
      <c r="P84" s="122">
        <f>IFERROR((VLOOKUP($L84,ACOUSTIC_SITE_INFO!$C$3:$AI$501,5,FALSE)),"")</f>
        <v>0</v>
      </c>
      <c r="Q84" s="122">
        <f>IFERROR((VLOOKUP($L84,ACOUSTIC_SITE_INFO!$C$3:$AI$501,6,FALSE)),"")</f>
        <v>0</v>
      </c>
      <c r="R84" s="122">
        <f>IFERROR((VLOOKUP($L84,ACOUSTIC_SITE_INFO!$C$3:$AI$501,7,FALSE)),"")</f>
        <v>0</v>
      </c>
      <c r="S84" s="122" t="str">
        <f>IFERROR((VLOOKUP($L84,ACOUSTIC_SITE_INFO!$C$3:$AI$501,8,FALSE)),"")</f>
        <v>//</v>
      </c>
      <c r="T84" s="124">
        <f>IFERROR((VLOOKUP($L84,ACOUSTIC_SITE_INFO!$C$3:$AI$501,9,FALSE)),"")</f>
        <v>0</v>
      </c>
      <c r="U84" s="124">
        <f>IFERROR((VLOOKUP($L84,ACOUSTIC_SITE_INFO!$C$3:$AI$501,10,FALSE)),"")</f>
        <v>0</v>
      </c>
      <c r="V84" s="122">
        <f>IFERROR((VLOOKUP($L84,ACOUSTIC_SITE_INFO!$C$3:$AI$501,11,FALSE)),"")</f>
        <v>0</v>
      </c>
      <c r="W84" s="122">
        <f>IFERROR((VLOOKUP($L84,ACOUSTIC_SITE_INFO!$C$3:$AI$501,12,FALSE)),"")</f>
        <v>0</v>
      </c>
      <c r="X84" s="122">
        <f>IFERROR((VLOOKUP($L84,ACOUSTIC_SITE_INFO!$C$3:$AI$501,13,FALSE)),"")</f>
        <v>0</v>
      </c>
      <c r="Y84" s="122">
        <f>IFERROR((VLOOKUP($L84,ACOUSTIC_SITE_INFO!$C$3:$AI$501,14,FALSE)),"")</f>
        <v>0</v>
      </c>
      <c r="Z84" s="122">
        <f>IFERROR((VLOOKUP($L84,ACOUSTIC_SITE_INFO!$C$3:$AI$501,15,FALSE)),"")</f>
        <v>0</v>
      </c>
      <c r="AA84" s="122">
        <f>IFERROR((VLOOKUP($L84,ACOUSTIC_SITE_INFO!$C$3:$AI$501,16,FALSE)),"")</f>
        <v>0</v>
      </c>
      <c r="AB84" s="122">
        <f>IFERROR((VLOOKUP($L84,ACOUSTIC_SITE_INFO!$C$3:$AI$501,17,FALSE)),"")</f>
        <v>0</v>
      </c>
      <c r="AC84" s="122">
        <f>IFERROR((VLOOKUP($L84,ACOUSTIC_SITE_INFO!$C$3:$AI$501,18,FALSE)),"")</f>
        <v>0</v>
      </c>
      <c r="AD84" s="122">
        <f>IFERROR((VLOOKUP($L84,ACOUSTIC_SITE_INFO!$C$3:$AI$501,20,FALSE)),"")</f>
        <v>0</v>
      </c>
      <c r="AE84" s="122">
        <f>IFERROR((VLOOKUP($L84,ACOUSTIC_SITE_INFO!$C$3:$AI$501,21,FALSE)),"")</f>
        <v>0</v>
      </c>
      <c r="AF84" s="122">
        <f>IFERROR((VLOOKUP($L84,ACOUSTIC_SITE_INFO!$C$3:$AI$501,19,FALSE)),"")</f>
        <v>0</v>
      </c>
      <c r="AG84" s="122">
        <f>IFERROR((VLOOKUP($L84,ACOUSTIC_SITE_INFO!$C$3:$AI$501,22,FALSE)),"")</f>
        <v>0</v>
      </c>
      <c r="AH84" s="122">
        <f>IFERROR((VLOOKUP($L84,ACOUSTIC_SITE_INFO!$C$3:$AI$501,23,FALSE)),"")</f>
        <v>0</v>
      </c>
      <c r="AI84" s="125">
        <f>IFERROR((VLOOKUP($L84,ACOUSTIC_SITE_INFO!$C$3:$AI$501,24,FALSE)),"")</f>
        <v>0</v>
      </c>
      <c r="AJ84" s="125">
        <f>IFERROR((VLOOKUP($L84,ACOUSTIC_SITE_INFO!$C$3:$AI$501,25,FALSE)),"")</f>
        <v>0</v>
      </c>
      <c r="AK84" s="122">
        <f>IFERROR((VLOOKUP($L84,ACOUSTIC_SITE_INFO!$C$3:$AI$501,26,FALSE)),"")</f>
        <v>0</v>
      </c>
      <c r="AL84" s="122">
        <f>IFERROR((VLOOKUP($L84,ACOUSTIC_SITE_INFO!$C$3:$AI$501,27,FALSE)),"")</f>
        <v>0</v>
      </c>
      <c r="AM84" s="122">
        <f>IFERROR((VLOOKUP($L84,ACOUSTIC_SITE_INFO!$C$3:$AI$501,29,FALSE)),"")</f>
        <v>0</v>
      </c>
      <c r="AN84" s="122">
        <f>IFERROR((VLOOKUP($L84,ACOUSTIC_SITE_INFO!$C$3:$AI$501,30,FALSE)),"")</f>
        <v>0</v>
      </c>
      <c r="AO84" s="122">
        <f>IFERROR((VLOOKUP($L84,ACOUSTIC_SITE_INFO!$C$3:$AI$501,31,FALSE)),"")</f>
        <v>0</v>
      </c>
      <c r="AP84" s="122">
        <f>IFERROR((VLOOKUP($L84,ACOUSTIC_SITE_INFO!$C$3:$AI$501,32,FALSE)),"")</f>
        <v>0</v>
      </c>
      <c r="AQ84" s="122">
        <f>IFERROR((VLOOKUP($L84,ACOUSTIC_SITE_INFO!$C$3:$AI$501,33,FALSE)),"")</f>
        <v>0</v>
      </c>
    </row>
    <row r="85" spans="1:43" x14ac:dyDescent="0.25">
      <c r="A85" s="122" t="str">
        <f t="shared" si="2"/>
        <v>00-0m-0</v>
      </c>
      <c r="B85" s="122" t="str">
        <f t="shared" si="3"/>
        <v/>
      </c>
      <c r="C85" s="122" t="str">
        <f>IF(ACOUSTIC_SURVEY_RESULTS!A84=0, "",ACOUSTIC_SURVEY_RESULTS!A84)</f>
        <v/>
      </c>
      <c r="D85" s="122" t="str">
        <f>IFERROR((VLOOKUP($C85,Drop_down_options!$B$2:$D$21,2,FALSE)),"")</f>
        <v/>
      </c>
      <c r="E85" s="122" t="str">
        <f>IF(ACOUSTIC_SURVEY_RESULTS!B84=0, "",ACOUSTIC_SURVEY_RESULTS!B84)</f>
        <v/>
      </c>
      <c r="F85" s="122" t="str">
        <f>IF(ACOUSTIC_SURVEY_RESULTS!C84=0, "",ACOUSTIC_SURVEY_RESULTS!C84)</f>
        <v/>
      </c>
      <c r="G85" s="122" t="str">
        <f>IF(ACOUSTIC_SURVEY_RESULTS!D84=0, "",ACOUSTIC_SURVEY_RESULTS!D84)</f>
        <v/>
      </c>
      <c r="H85" s="122" t="str">
        <f>IF(ACOUSTIC_SURVEY_RESULTS!E84=0, "",ACOUSTIC_SURVEY_RESULTS!E84)</f>
        <v/>
      </c>
      <c r="I85" s="122" t="str">
        <f>IF(ACOUSTIC_SURVEY_RESULTS!F84=0, "",ACOUSTIC_SURVEY_RESULTS!F84)</f>
        <v/>
      </c>
      <c r="J85" s="122" t="str">
        <f>IF(ACOUSTIC_SURVEY_RESULTS!G84=0, "",ACOUSTIC_SURVEY_RESULTS!G84)</f>
        <v/>
      </c>
      <c r="K85" s="122" t="str">
        <f>IF(ACOUSTIC_SURVEY_RESULTS!H84=0, "",ACOUSTIC_SURVEY_RESULTS!H84)</f>
        <v/>
      </c>
      <c r="L85" s="122" t="str">
        <f>IF(ACOUSTIC_SURVEY_RESULTS!I84=0, "",ACOUSTIC_SURVEY_RESULTS!I84)</f>
        <v/>
      </c>
      <c r="M85" s="122">
        <f>IFERROR((VLOOKUP($L85,ACOUSTIC_SITE_INFO!$C$3:$AI$501,2,FALSE)),"")</f>
        <v>0</v>
      </c>
      <c r="N85" s="122">
        <f>IFERROR((VLOOKUP($L85,ACOUSTIC_SITE_INFO!$C$3:$AI$501,3,FALSE))," ")</f>
        <v>0</v>
      </c>
      <c r="O85" s="122">
        <f>IFERROR((VLOOKUP($L85,ACOUSTIC_SITE_INFO!$C$3:$AI$501,4,FALSE)),"")</f>
        <v>0</v>
      </c>
      <c r="P85" s="122">
        <f>IFERROR((VLOOKUP($L85,ACOUSTIC_SITE_INFO!$C$3:$AI$501,5,FALSE)),"")</f>
        <v>0</v>
      </c>
      <c r="Q85" s="122">
        <f>IFERROR((VLOOKUP($L85,ACOUSTIC_SITE_INFO!$C$3:$AI$501,6,FALSE)),"")</f>
        <v>0</v>
      </c>
      <c r="R85" s="122">
        <f>IFERROR((VLOOKUP($L85,ACOUSTIC_SITE_INFO!$C$3:$AI$501,7,FALSE)),"")</f>
        <v>0</v>
      </c>
      <c r="S85" s="122" t="str">
        <f>IFERROR((VLOOKUP($L85,ACOUSTIC_SITE_INFO!$C$3:$AI$501,8,FALSE)),"")</f>
        <v>//</v>
      </c>
      <c r="T85" s="124">
        <f>IFERROR((VLOOKUP($L85,ACOUSTIC_SITE_INFO!$C$3:$AI$501,9,FALSE)),"")</f>
        <v>0</v>
      </c>
      <c r="U85" s="124">
        <f>IFERROR((VLOOKUP($L85,ACOUSTIC_SITE_INFO!$C$3:$AI$501,10,FALSE)),"")</f>
        <v>0</v>
      </c>
      <c r="V85" s="122">
        <f>IFERROR((VLOOKUP($L85,ACOUSTIC_SITE_INFO!$C$3:$AI$501,11,FALSE)),"")</f>
        <v>0</v>
      </c>
      <c r="W85" s="122">
        <f>IFERROR((VLOOKUP($L85,ACOUSTIC_SITE_INFO!$C$3:$AI$501,12,FALSE)),"")</f>
        <v>0</v>
      </c>
      <c r="X85" s="122">
        <f>IFERROR((VLOOKUP($L85,ACOUSTIC_SITE_INFO!$C$3:$AI$501,13,FALSE)),"")</f>
        <v>0</v>
      </c>
      <c r="Y85" s="122">
        <f>IFERROR((VLOOKUP($L85,ACOUSTIC_SITE_INFO!$C$3:$AI$501,14,FALSE)),"")</f>
        <v>0</v>
      </c>
      <c r="Z85" s="122">
        <f>IFERROR((VLOOKUP($L85,ACOUSTIC_SITE_INFO!$C$3:$AI$501,15,FALSE)),"")</f>
        <v>0</v>
      </c>
      <c r="AA85" s="122">
        <f>IFERROR((VLOOKUP($L85,ACOUSTIC_SITE_INFO!$C$3:$AI$501,16,FALSE)),"")</f>
        <v>0</v>
      </c>
      <c r="AB85" s="122">
        <f>IFERROR((VLOOKUP($L85,ACOUSTIC_SITE_INFO!$C$3:$AI$501,17,FALSE)),"")</f>
        <v>0</v>
      </c>
      <c r="AC85" s="122">
        <f>IFERROR((VLOOKUP($L85,ACOUSTIC_SITE_INFO!$C$3:$AI$501,18,FALSE)),"")</f>
        <v>0</v>
      </c>
      <c r="AD85" s="122">
        <f>IFERROR((VLOOKUP($L85,ACOUSTIC_SITE_INFO!$C$3:$AI$501,20,FALSE)),"")</f>
        <v>0</v>
      </c>
      <c r="AE85" s="122">
        <f>IFERROR((VLOOKUP($L85,ACOUSTIC_SITE_INFO!$C$3:$AI$501,21,FALSE)),"")</f>
        <v>0</v>
      </c>
      <c r="AF85" s="122">
        <f>IFERROR((VLOOKUP($L85,ACOUSTIC_SITE_INFO!$C$3:$AI$501,19,FALSE)),"")</f>
        <v>0</v>
      </c>
      <c r="AG85" s="122">
        <f>IFERROR((VLOOKUP($L85,ACOUSTIC_SITE_INFO!$C$3:$AI$501,22,FALSE)),"")</f>
        <v>0</v>
      </c>
      <c r="AH85" s="122">
        <f>IFERROR((VLOOKUP($L85,ACOUSTIC_SITE_INFO!$C$3:$AI$501,23,FALSE)),"")</f>
        <v>0</v>
      </c>
      <c r="AI85" s="125">
        <f>IFERROR((VLOOKUP($L85,ACOUSTIC_SITE_INFO!$C$3:$AI$501,24,FALSE)),"")</f>
        <v>0</v>
      </c>
      <c r="AJ85" s="125">
        <f>IFERROR((VLOOKUP($L85,ACOUSTIC_SITE_INFO!$C$3:$AI$501,25,FALSE)),"")</f>
        <v>0</v>
      </c>
      <c r="AK85" s="122">
        <f>IFERROR((VLOOKUP($L85,ACOUSTIC_SITE_INFO!$C$3:$AI$501,26,FALSE)),"")</f>
        <v>0</v>
      </c>
      <c r="AL85" s="122">
        <f>IFERROR((VLOOKUP($L85,ACOUSTIC_SITE_INFO!$C$3:$AI$501,27,FALSE)),"")</f>
        <v>0</v>
      </c>
      <c r="AM85" s="122">
        <f>IFERROR((VLOOKUP($L85,ACOUSTIC_SITE_INFO!$C$3:$AI$501,29,FALSE)),"")</f>
        <v>0</v>
      </c>
      <c r="AN85" s="122">
        <f>IFERROR((VLOOKUP($L85,ACOUSTIC_SITE_INFO!$C$3:$AI$501,30,FALSE)),"")</f>
        <v>0</v>
      </c>
      <c r="AO85" s="122">
        <f>IFERROR((VLOOKUP($L85,ACOUSTIC_SITE_INFO!$C$3:$AI$501,31,FALSE)),"")</f>
        <v>0</v>
      </c>
      <c r="AP85" s="122">
        <f>IFERROR((VLOOKUP($L85,ACOUSTIC_SITE_INFO!$C$3:$AI$501,32,FALSE)),"")</f>
        <v>0</v>
      </c>
      <c r="AQ85" s="122">
        <f>IFERROR((VLOOKUP($L85,ACOUSTIC_SITE_INFO!$C$3:$AI$501,33,FALSE)),"")</f>
        <v>0</v>
      </c>
    </row>
    <row r="86" spans="1:43" x14ac:dyDescent="0.25">
      <c r="A86" s="122" t="str">
        <f t="shared" si="2"/>
        <v>00-0m-0</v>
      </c>
      <c r="B86" s="122" t="str">
        <f t="shared" si="3"/>
        <v/>
      </c>
      <c r="C86" s="122" t="str">
        <f>IF(ACOUSTIC_SURVEY_RESULTS!A85=0, "",ACOUSTIC_SURVEY_RESULTS!A85)</f>
        <v/>
      </c>
      <c r="D86" s="122" t="str">
        <f>IFERROR((VLOOKUP($C86,Drop_down_options!$B$2:$D$21,2,FALSE)),"")</f>
        <v/>
      </c>
      <c r="E86" s="122" t="str">
        <f>IF(ACOUSTIC_SURVEY_RESULTS!B85=0, "",ACOUSTIC_SURVEY_RESULTS!B85)</f>
        <v/>
      </c>
      <c r="F86" s="122" t="str">
        <f>IF(ACOUSTIC_SURVEY_RESULTS!C85=0, "",ACOUSTIC_SURVEY_RESULTS!C85)</f>
        <v/>
      </c>
      <c r="G86" s="122" t="str">
        <f>IF(ACOUSTIC_SURVEY_RESULTS!D85=0, "",ACOUSTIC_SURVEY_RESULTS!D85)</f>
        <v/>
      </c>
      <c r="H86" s="122" t="str">
        <f>IF(ACOUSTIC_SURVEY_RESULTS!E85=0, "",ACOUSTIC_SURVEY_RESULTS!E85)</f>
        <v/>
      </c>
      <c r="I86" s="122" t="str">
        <f>IF(ACOUSTIC_SURVEY_RESULTS!F85=0, "",ACOUSTIC_SURVEY_RESULTS!F85)</f>
        <v/>
      </c>
      <c r="J86" s="122" t="str">
        <f>IF(ACOUSTIC_SURVEY_RESULTS!G85=0, "",ACOUSTIC_SURVEY_RESULTS!G85)</f>
        <v/>
      </c>
      <c r="K86" s="122" t="str">
        <f>IF(ACOUSTIC_SURVEY_RESULTS!H85=0, "",ACOUSTIC_SURVEY_RESULTS!H85)</f>
        <v/>
      </c>
      <c r="L86" s="122" t="str">
        <f>IF(ACOUSTIC_SURVEY_RESULTS!I85=0, "",ACOUSTIC_SURVEY_RESULTS!I85)</f>
        <v/>
      </c>
      <c r="M86" s="122">
        <f>IFERROR((VLOOKUP($L86,ACOUSTIC_SITE_INFO!$C$3:$AI$501,2,FALSE)),"")</f>
        <v>0</v>
      </c>
      <c r="N86" s="122">
        <f>IFERROR((VLOOKUP($L86,ACOUSTIC_SITE_INFO!$C$3:$AI$501,3,FALSE))," ")</f>
        <v>0</v>
      </c>
      <c r="O86" s="122">
        <f>IFERROR((VLOOKUP($L86,ACOUSTIC_SITE_INFO!$C$3:$AI$501,4,FALSE)),"")</f>
        <v>0</v>
      </c>
      <c r="P86" s="122">
        <f>IFERROR((VLOOKUP($L86,ACOUSTIC_SITE_INFO!$C$3:$AI$501,5,FALSE)),"")</f>
        <v>0</v>
      </c>
      <c r="Q86" s="122">
        <f>IFERROR((VLOOKUP($L86,ACOUSTIC_SITE_INFO!$C$3:$AI$501,6,FALSE)),"")</f>
        <v>0</v>
      </c>
      <c r="R86" s="122">
        <f>IFERROR((VLOOKUP($L86,ACOUSTIC_SITE_INFO!$C$3:$AI$501,7,FALSE)),"")</f>
        <v>0</v>
      </c>
      <c r="S86" s="122" t="str">
        <f>IFERROR((VLOOKUP($L86,ACOUSTIC_SITE_INFO!$C$3:$AI$501,8,FALSE)),"")</f>
        <v>//</v>
      </c>
      <c r="T86" s="124">
        <f>IFERROR((VLOOKUP($L86,ACOUSTIC_SITE_INFO!$C$3:$AI$501,9,FALSE)),"")</f>
        <v>0</v>
      </c>
      <c r="U86" s="124">
        <f>IFERROR((VLOOKUP($L86,ACOUSTIC_SITE_INFO!$C$3:$AI$501,10,FALSE)),"")</f>
        <v>0</v>
      </c>
      <c r="V86" s="122">
        <f>IFERROR((VLOOKUP($L86,ACOUSTIC_SITE_INFO!$C$3:$AI$501,11,FALSE)),"")</f>
        <v>0</v>
      </c>
      <c r="W86" s="122">
        <f>IFERROR((VLOOKUP($L86,ACOUSTIC_SITE_INFO!$C$3:$AI$501,12,FALSE)),"")</f>
        <v>0</v>
      </c>
      <c r="X86" s="122">
        <f>IFERROR((VLOOKUP($L86,ACOUSTIC_SITE_INFO!$C$3:$AI$501,13,FALSE)),"")</f>
        <v>0</v>
      </c>
      <c r="Y86" s="122">
        <f>IFERROR((VLOOKUP($L86,ACOUSTIC_SITE_INFO!$C$3:$AI$501,14,FALSE)),"")</f>
        <v>0</v>
      </c>
      <c r="Z86" s="122">
        <f>IFERROR((VLOOKUP($L86,ACOUSTIC_SITE_INFO!$C$3:$AI$501,15,FALSE)),"")</f>
        <v>0</v>
      </c>
      <c r="AA86" s="122">
        <f>IFERROR((VLOOKUP($L86,ACOUSTIC_SITE_INFO!$C$3:$AI$501,16,FALSE)),"")</f>
        <v>0</v>
      </c>
      <c r="AB86" s="122">
        <f>IFERROR((VLOOKUP($L86,ACOUSTIC_SITE_INFO!$C$3:$AI$501,17,FALSE)),"")</f>
        <v>0</v>
      </c>
      <c r="AC86" s="122">
        <f>IFERROR((VLOOKUP($L86,ACOUSTIC_SITE_INFO!$C$3:$AI$501,18,FALSE)),"")</f>
        <v>0</v>
      </c>
      <c r="AD86" s="122">
        <f>IFERROR((VLOOKUP($L86,ACOUSTIC_SITE_INFO!$C$3:$AI$501,20,FALSE)),"")</f>
        <v>0</v>
      </c>
      <c r="AE86" s="122">
        <f>IFERROR((VLOOKUP($L86,ACOUSTIC_SITE_INFO!$C$3:$AI$501,21,FALSE)),"")</f>
        <v>0</v>
      </c>
      <c r="AF86" s="122">
        <f>IFERROR((VLOOKUP($L86,ACOUSTIC_SITE_INFO!$C$3:$AI$501,19,FALSE)),"")</f>
        <v>0</v>
      </c>
      <c r="AG86" s="122">
        <f>IFERROR((VLOOKUP($L86,ACOUSTIC_SITE_INFO!$C$3:$AI$501,22,FALSE)),"")</f>
        <v>0</v>
      </c>
      <c r="AH86" s="122">
        <f>IFERROR((VLOOKUP($L86,ACOUSTIC_SITE_INFO!$C$3:$AI$501,23,FALSE)),"")</f>
        <v>0</v>
      </c>
      <c r="AI86" s="125">
        <f>IFERROR((VLOOKUP($L86,ACOUSTIC_SITE_INFO!$C$3:$AI$501,24,FALSE)),"")</f>
        <v>0</v>
      </c>
      <c r="AJ86" s="125">
        <f>IFERROR((VLOOKUP($L86,ACOUSTIC_SITE_INFO!$C$3:$AI$501,25,FALSE)),"")</f>
        <v>0</v>
      </c>
      <c r="AK86" s="122">
        <f>IFERROR((VLOOKUP($L86,ACOUSTIC_SITE_INFO!$C$3:$AI$501,26,FALSE)),"")</f>
        <v>0</v>
      </c>
      <c r="AL86" s="122">
        <f>IFERROR((VLOOKUP($L86,ACOUSTIC_SITE_INFO!$C$3:$AI$501,27,FALSE)),"")</f>
        <v>0</v>
      </c>
      <c r="AM86" s="122">
        <f>IFERROR((VLOOKUP($L86,ACOUSTIC_SITE_INFO!$C$3:$AI$501,29,FALSE)),"")</f>
        <v>0</v>
      </c>
      <c r="AN86" s="122">
        <f>IFERROR((VLOOKUP($L86,ACOUSTIC_SITE_INFO!$C$3:$AI$501,30,FALSE)),"")</f>
        <v>0</v>
      </c>
      <c r="AO86" s="122">
        <f>IFERROR((VLOOKUP($L86,ACOUSTIC_SITE_INFO!$C$3:$AI$501,31,FALSE)),"")</f>
        <v>0</v>
      </c>
      <c r="AP86" s="122">
        <f>IFERROR((VLOOKUP($L86,ACOUSTIC_SITE_INFO!$C$3:$AI$501,32,FALSE)),"")</f>
        <v>0</v>
      </c>
      <c r="AQ86" s="122">
        <f>IFERROR((VLOOKUP($L86,ACOUSTIC_SITE_INFO!$C$3:$AI$501,33,FALSE)),"")</f>
        <v>0</v>
      </c>
    </row>
    <row r="87" spans="1:43" x14ac:dyDescent="0.25">
      <c r="A87" s="122" t="str">
        <f t="shared" si="2"/>
        <v>00-0m-0</v>
      </c>
      <c r="B87" s="122" t="str">
        <f t="shared" si="3"/>
        <v/>
      </c>
      <c r="C87" s="122" t="str">
        <f>IF(ACOUSTIC_SURVEY_RESULTS!A86=0, "",ACOUSTIC_SURVEY_RESULTS!A86)</f>
        <v/>
      </c>
      <c r="D87" s="122" t="str">
        <f>IFERROR((VLOOKUP($C87,Drop_down_options!$B$2:$D$21,2,FALSE)),"")</f>
        <v/>
      </c>
      <c r="E87" s="122" t="str">
        <f>IF(ACOUSTIC_SURVEY_RESULTS!B86=0, "",ACOUSTIC_SURVEY_RESULTS!B86)</f>
        <v/>
      </c>
      <c r="F87" s="122" t="str">
        <f>IF(ACOUSTIC_SURVEY_RESULTS!C86=0, "",ACOUSTIC_SURVEY_RESULTS!C86)</f>
        <v/>
      </c>
      <c r="G87" s="122" t="str">
        <f>IF(ACOUSTIC_SURVEY_RESULTS!D86=0, "",ACOUSTIC_SURVEY_RESULTS!D86)</f>
        <v/>
      </c>
      <c r="H87" s="122" t="str">
        <f>IF(ACOUSTIC_SURVEY_RESULTS!E86=0, "",ACOUSTIC_SURVEY_RESULTS!E86)</f>
        <v/>
      </c>
      <c r="I87" s="122" t="str">
        <f>IF(ACOUSTIC_SURVEY_RESULTS!F86=0, "",ACOUSTIC_SURVEY_RESULTS!F86)</f>
        <v/>
      </c>
      <c r="J87" s="122" t="str">
        <f>IF(ACOUSTIC_SURVEY_RESULTS!G86=0, "",ACOUSTIC_SURVEY_RESULTS!G86)</f>
        <v/>
      </c>
      <c r="K87" s="122" t="str">
        <f>IF(ACOUSTIC_SURVEY_RESULTS!H86=0, "",ACOUSTIC_SURVEY_RESULTS!H86)</f>
        <v/>
      </c>
      <c r="L87" s="122" t="str">
        <f>IF(ACOUSTIC_SURVEY_RESULTS!I86=0, "",ACOUSTIC_SURVEY_RESULTS!I86)</f>
        <v/>
      </c>
      <c r="M87" s="122">
        <f>IFERROR((VLOOKUP($L87,ACOUSTIC_SITE_INFO!$C$3:$AI$501,2,FALSE)),"")</f>
        <v>0</v>
      </c>
      <c r="N87" s="122">
        <f>IFERROR((VLOOKUP($L87,ACOUSTIC_SITE_INFO!$C$3:$AI$501,3,FALSE))," ")</f>
        <v>0</v>
      </c>
      <c r="O87" s="122">
        <f>IFERROR((VLOOKUP($L87,ACOUSTIC_SITE_INFO!$C$3:$AI$501,4,FALSE)),"")</f>
        <v>0</v>
      </c>
      <c r="P87" s="122">
        <f>IFERROR((VLOOKUP($L87,ACOUSTIC_SITE_INFO!$C$3:$AI$501,5,FALSE)),"")</f>
        <v>0</v>
      </c>
      <c r="Q87" s="122">
        <f>IFERROR((VLOOKUP($L87,ACOUSTIC_SITE_INFO!$C$3:$AI$501,6,FALSE)),"")</f>
        <v>0</v>
      </c>
      <c r="R87" s="122">
        <f>IFERROR((VLOOKUP($L87,ACOUSTIC_SITE_INFO!$C$3:$AI$501,7,FALSE)),"")</f>
        <v>0</v>
      </c>
      <c r="S87" s="122" t="str">
        <f>IFERROR((VLOOKUP($L87,ACOUSTIC_SITE_INFO!$C$3:$AI$501,8,FALSE)),"")</f>
        <v>//</v>
      </c>
      <c r="T87" s="124">
        <f>IFERROR((VLOOKUP($L87,ACOUSTIC_SITE_INFO!$C$3:$AI$501,9,FALSE)),"")</f>
        <v>0</v>
      </c>
      <c r="U87" s="124">
        <f>IFERROR((VLOOKUP($L87,ACOUSTIC_SITE_INFO!$C$3:$AI$501,10,FALSE)),"")</f>
        <v>0</v>
      </c>
      <c r="V87" s="122">
        <f>IFERROR((VLOOKUP($L87,ACOUSTIC_SITE_INFO!$C$3:$AI$501,11,FALSE)),"")</f>
        <v>0</v>
      </c>
      <c r="W87" s="122">
        <f>IFERROR((VLOOKUP($L87,ACOUSTIC_SITE_INFO!$C$3:$AI$501,12,FALSE)),"")</f>
        <v>0</v>
      </c>
      <c r="X87" s="122">
        <f>IFERROR((VLOOKUP($L87,ACOUSTIC_SITE_INFO!$C$3:$AI$501,13,FALSE)),"")</f>
        <v>0</v>
      </c>
      <c r="Y87" s="122">
        <f>IFERROR((VLOOKUP($L87,ACOUSTIC_SITE_INFO!$C$3:$AI$501,14,FALSE)),"")</f>
        <v>0</v>
      </c>
      <c r="Z87" s="122">
        <f>IFERROR((VLOOKUP($L87,ACOUSTIC_SITE_INFO!$C$3:$AI$501,15,FALSE)),"")</f>
        <v>0</v>
      </c>
      <c r="AA87" s="122">
        <f>IFERROR((VLOOKUP($L87,ACOUSTIC_SITE_INFO!$C$3:$AI$501,16,FALSE)),"")</f>
        <v>0</v>
      </c>
      <c r="AB87" s="122">
        <f>IFERROR((VLOOKUP($L87,ACOUSTIC_SITE_INFO!$C$3:$AI$501,17,FALSE)),"")</f>
        <v>0</v>
      </c>
      <c r="AC87" s="122">
        <f>IFERROR((VLOOKUP($L87,ACOUSTIC_SITE_INFO!$C$3:$AI$501,18,FALSE)),"")</f>
        <v>0</v>
      </c>
      <c r="AD87" s="122">
        <f>IFERROR((VLOOKUP($L87,ACOUSTIC_SITE_INFO!$C$3:$AI$501,20,FALSE)),"")</f>
        <v>0</v>
      </c>
      <c r="AE87" s="122">
        <f>IFERROR((VLOOKUP($L87,ACOUSTIC_SITE_INFO!$C$3:$AI$501,21,FALSE)),"")</f>
        <v>0</v>
      </c>
      <c r="AF87" s="122">
        <f>IFERROR((VLOOKUP($L87,ACOUSTIC_SITE_INFO!$C$3:$AI$501,19,FALSE)),"")</f>
        <v>0</v>
      </c>
      <c r="AG87" s="122">
        <f>IFERROR((VLOOKUP($L87,ACOUSTIC_SITE_INFO!$C$3:$AI$501,22,FALSE)),"")</f>
        <v>0</v>
      </c>
      <c r="AH87" s="122">
        <f>IFERROR((VLOOKUP($L87,ACOUSTIC_SITE_INFO!$C$3:$AI$501,23,FALSE)),"")</f>
        <v>0</v>
      </c>
      <c r="AI87" s="125">
        <f>IFERROR((VLOOKUP($L87,ACOUSTIC_SITE_INFO!$C$3:$AI$501,24,FALSE)),"")</f>
        <v>0</v>
      </c>
      <c r="AJ87" s="125">
        <f>IFERROR((VLOOKUP($L87,ACOUSTIC_SITE_INFO!$C$3:$AI$501,25,FALSE)),"")</f>
        <v>0</v>
      </c>
      <c r="AK87" s="122">
        <f>IFERROR((VLOOKUP($L87,ACOUSTIC_SITE_INFO!$C$3:$AI$501,26,FALSE)),"")</f>
        <v>0</v>
      </c>
      <c r="AL87" s="122">
        <f>IFERROR((VLOOKUP($L87,ACOUSTIC_SITE_INFO!$C$3:$AI$501,27,FALSE)),"")</f>
        <v>0</v>
      </c>
      <c r="AM87" s="122">
        <f>IFERROR((VLOOKUP($L87,ACOUSTIC_SITE_INFO!$C$3:$AI$501,29,FALSE)),"")</f>
        <v>0</v>
      </c>
      <c r="AN87" s="122">
        <f>IFERROR((VLOOKUP($L87,ACOUSTIC_SITE_INFO!$C$3:$AI$501,30,FALSE)),"")</f>
        <v>0</v>
      </c>
      <c r="AO87" s="122">
        <f>IFERROR((VLOOKUP($L87,ACOUSTIC_SITE_INFO!$C$3:$AI$501,31,FALSE)),"")</f>
        <v>0</v>
      </c>
      <c r="AP87" s="122">
        <f>IFERROR((VLOOKUP($L87,ACOUSTIC_SITE_INFO!$C$3:$AI$501,32,FALSE)),"")</f>
        <v>0</v>
      </c>
      <c r="AQ87" s="122">
        <f>IFERROR((VLOOKUP($L87,ACOUSTIC_SITE_INFO!$C$3:$AI$501,33,FALSE)),"")</f>
        <v>0</v>
      </c>
    </row>
    <row r="88" spans="1:43" x14ac:dyDescent="0.25">
      <c r="A88" s="122" t="str">
        <f t="shared" si="2"/>
        <v>00-0m-0</v>
      </c>
      <c r="B88" s="122" t="str">
        <f t="shared" si="3"/>
        <v/>
      </c>
      <c r="C88" s="122" t="str">
        <f>IF(ACOUSTIC_SURVEY_RESULTS!A87=0, "",ACOUSTIC_SURVEY_RESULTS!A87)</f>
        <v/>
      </c>
      <c r="D88" s="122" t="str">
        <f>IFERROR((VLOOKUP($C88,Drop_down_options!$B$2:$D$21,2,FALSE)),"")</f>
        <v/>
      </c>
      <c r="E88" s="122" t="str">
        <f>IF(ACOUSTIC_SURVEY_RESULTS!B87=0, "",ACOUSTIC_SURVEY_RESULTS!B87)</f>
        <v/>
      </c>
      <c r="F88" s="122" t="str">
        <f>IF(ACOUSTIC_SURVEY_RESULTS!C87=0, "",ACOUSTIC_SURVEY_RESULTS!C87)</f>
        <v/>
      </c>
      <c r="G88" s="122" t="str">
        <f>IF(ACOUSTIC_SURVEY_RESULTS!D87=0, "",ACOUSTIC_SURVEY_RESULTS!D87)</f>
        <v/>
      </c>
      <c r="H88" s="122" t="str">
        <f>IF(ACOUSTIC_SURVEY_RESULTS!E87=0, "",ACOUSTIC_SURVEY_RESULTS!E87)</f>
        <v/>
      </c>
      <c r="I88" s="122" t="str">
        <f>IF(ACOUSTIC_SURVEY_RESULTS!F87=0, "",ACOUSTIC_SURVEY_RESULTS!F87)</f>
        <v/>
      </c>
      <c r="J88" s="122" t="str">
        <f>IF(ACOUSTIC_SURVEY_RESULTS!G87=0, "",ACOUSTIC_SURVEY_RESULTS!G87)</f>
        <v/>
      </c>
      <c r="K88" s="122" t="str">
        <f>IF(ACOUSTIC_SURVEY_RESULTS!H87=0, "",ACOUSTIC_SURVEY_RESULTS!H87)</f>
        <v/>
      </c>
      <c r="L88" s="122" t="str">
        <f>IF(ACOUSTIC_SURVEY_RESULTS!I87=0, "",ACOUSTIC_SURVEY_RESULTS!I87)</f>
        <v/>
      </c>
      <c r="M88" s="122">
        <f>IFERROR((VLOOKUP($L88,ACOUSTIC_SITE_INFO!$C$3:$AI$501,2,FALSE)),"")</f>
        <v>0</v>
      </c>
      <c r="N88" s="122">
        <f>IFERROR((VLOOKUP($L88,ACOUSTIC_SITE_INFO!$C$3:$AI$501,3,FALSE))," ")</f>
        <v>0</v>
      </c>
      <c r="O88" s="122">
        <f>IFERROR((VLOOKUP($L88,ACOUSTIC_SITE_INFO!$C$3:$AI$501,4,FALSE)),"")</f>
        <v>0</v>
      </c>
      <c r="P88" s="122">
        <f>IFERROR((VLOOKUP($L88,ACOUSTIC_SITE_INFO!$C$3:$AI$501,5,FALSE)),"")</f>
        <v>0</v>
      </c>
      <c r="Q88" s="122">
        <f>IFERROR((VLOOKUP($L88,ACOUSTIC_SITE_INFO!$C$3:$AI$501,6,FALSE)),"")</f>
        <v>0</v>
      </c>
      <c r="R88" s="122">
        <f>IFERROR((VLOOKUP($L88,ACOUSTIC_SITE_INFO!$C$3:$AI$501,7,FALSE)),"")</f>
        <v>0</v>
      </c>
      <c r="S88" s="122" t="str">
        <f>IFERROR((VLOOKUP($L88,ACOUSTIC_SITE_INFO!$C$3:$AI$501,8,FALSE)),"")</f>
        <v>//</v>
      </c>
      <c r="T88" s="124">
        <f>IFERROR((VLOOKUP($L88,ACOUSTIC_SITE_INFO!$C$3:$AI$501,9,FALSE)),"")</f>
        <v>0</v>
      </c>
      <c r="U88" s="124">
        <f>IFERROR((VLOOKUP($L88,ACOUSTIC_SITE_INFO!$C$3:$AI$501,10,FALSE)),"")</f>
        <v>0</v>
      </c>
      <c r="V88" s="122">
        <f>IFERROR((VLOOKUP($L88,ACOUSTIC_SITE_INFO!$C$3:$AI$501,11,FALSE)),"")</f>
        <v>0</v>
      </c>
      <c r="W88" s="122">
        <f>IFERROR((VLOOKUP($L88,ACOUSTIC_SITE_INFO!$C$3:$AI$501,12,FALSE)),"")</f>
        <v>0</v>
      </c>
      <c r="X88" s="122">
        <f>IFERROR((VLOOKUP($L88,ACOUSTIC_SITE_INFO!$C$3:$AI$501,13,FALSE)),"")</f>
        <v>0</v>
      </c>
      <c r="Y88" s="122">
        <f>IFERROR((VLOOKUP($L88,ACOUSTIC_SITE_INFO!$C$3:$AI$501,14,FALSE)),"")</f>
        <v>0</v>
      </c>
      <c r="Z88" s="122">
        <f>IFERROR((VLOOKUP($L88,ACOUSTIC_SITE_INFO!$C$3:$AI$501,15,FALSE)),"")</f>
        <v>0</v>
      </c>
      <c r="AA88" s="122">
        <f>IFERROR((VLOOKUP($L88,ACOUSTIC_SITE_INFO!$C$3:$AI$501,16,FALSE)),"")</f>
        <v>0</v>
      </c>
      <c r="AB88" s="122">
        <f>IFERROR((VLOOKUP($L88,ACOUSTIC_SITE_INFO!$C$3:$AI$501,17,FALSE)),"")</f>
        <v>0</v>
      </c>
      <c r="AC88" s="122">
        <f>IFERROR((VLOOKUP($L88,ACOUSTIC_SITE_INFO!$C$3:$AI$501,18,FALSE)),"")</f>
        <v>0</v>
      </c>
      <c r="AD88" s="122">
        <f>IFERROR((VLOOKUP($L88,ACOUSTIC_SITE_INFO!$C$3:$AI$501,20,FALSE)),"")</f>
        <v>0</v>
      </c>
      <c r="AE88" s="122">
        <f>IFERROR((VLOOKUP($L88,ACOUSTIC_SITE_INFO!$C$3:$AI$501,21,FALSE)),"")</f>
        <v>0</v>
      </c>
      <c r="AF88" s="122">
        <f>IFERROR((VLOOKUP($L88,ACOUSTIC_SITE_INFO!$C$3:$AI$501,19,FALSE)),"")</f>
        <v>0</v>
      </c>
      <c r="AG88" s="122">
        <f>IFERROR((VLOOKUP($L88,ACOUSTIC_SITE_INFO!$C$3:$AI$501,22,FALSE)),"")</f>
        <v>0</v>
      </c>
      <c r="AH88" s="122">
        <f>IFERROR((VLOOKUP($L88,ACOUSTIC_SITE_INFO!$C$3:$AI$501,23,FALSE)),"")</f>
        <v>0</v>
      </c>
      <c r="AI88" s="125">
        <f>IFERROR((VLOOKUP($L88,ACOUSTIC_SITE_INFO!$C$3:$AI$501,24,FALSE)),"")</f>
        <v>0</v>
      </c>
      <c r="AJ88" s="125">
        <f>IFERROR((VLOOKUP($L88,ACOUSTIC_SITE_INFO!$C$3:$AI$501,25,FALSE)),"")</f>
        <v>0</v>
      </c>
      <c r="AK88" s="122">
        <f>IFERROR((VLOOKUP($L88,ACOUSTIC_SITE_INFO!$C$3:$AI$501,26,FALSE)),"")</f>
        <v>0</v>
      </c>
      <c r="AL88" s="122">
        <f>IFERROR((VLOOKUP($L88,ACOUSTIC_SITE_INFO!$C$3:$AI$501,27,FALSE)),"")</f>
        <v>0</v>
      </c>
      <c r="AM88" s="122">
        <f>IFERROR((VLOOKUP($L88,ACOUSTIC_SITE_INFO!$C$3:$AI$501,29,FALSE)),"")</f>
        <v>0</v>
      </c>
      <c r="AN88" s="122">
        <f>IFERROR((VLOOKUP($L88,ACOUSTIC_SITE_INFO!$C$3:$AI$501,30,FALSE)),"")</f>
        <v>0</v>
      </c>
      <c r="AO88" s="122">
        <f>IFERROR((VLOOKUP($L88,ACOUSTIC_SITE_INFO!$C$3:$AI$501,31,FALSE)),"")</f>
        <v>0</v>
      </c>
      <c r="AP88" s="122">
        <f>IFERROR((VLOOKUP($L88,ACOUSTIC_SITE_INFO!$C$3:$AI$501,32,FALSE)),"")</f>
        <v>0</v>
      </c>
      <c r="AQ88" s="122">
        <f>IFERROR((VLOOKUP($L88,ACOUSTIC_SITE_INFO!$C$3:$AI$501,33,FALSE)),"")</f>
        <v>0</v>
      </c>
    </row>
    <row r="89" spans="1:43" x14ac:dyDescent="0.25">
      <c r="A89" s="122" t="str">
        <f t="shared" si="2"/>
        <v>00-0m-0</v>
      </c>
      <c r="B89" s="122" t="str">
        <f t="shared" si="3"/>
        <v/>
      </c>
      <c r="C89" s="122" t="str">
        <f>IF(ACOUSTIC_SURVEY_RESULTS!A88=0, "",ACOUSTIC_SURVEY_RESULTS!A88)</f>
        <v/>
      </c>
      <c r="D89" s="122" t="str">
        <f>IFERROR((VLOOKUP($C89,Drop_down_options!$B$2:$D$21,2,FALSE)),"")</f>
        <v/>
      </c>
      <c r="E89" s="122" t="str">
        <f>IF(ACOUSTIC_SURVEY_RESULTS!B88=0, "",ACOUSTIC_SURVEY_RESULTS!B88)</f>
        <v/>
      </c>
      <c r="F89" s="122" t="str">
        <f>IF(ACOUSTIC_SURVEY_RESULTS!C88=0, "",ACOUSTIC_SURVEY_RESULTS!C88)</f>
        <v/>
      </c>
      <c r="G89" s="122" t="str">
        <f>IF(ACOUSTIC_SURVEY_RESULTS!D88=0, "",ACOUSTIC_SURVEY_RESULTS!D88)</f>
        <v/>
      </c>
      <c r="H89" s="122" t="str">
        <f>IF(ACOUSTIC_SURVEY_RESULTS!E88=0, "",ACOUSTIC_SURVEY_RESULTS!E88)</f>
        <v/>
      </c>
      <c r="I89" s="122" t="str">
        <f>IF(ACOUSTIC_SURVEY_RESULTS!F88=0, "",ACOUSTIC_SURVEY_RESULTS!F88)</f>
        <v/>
      </c>
      <c r="J89" s="122" t="str">
        <f>IF(ACOUSTIC_SURVEY_RESULTS!G88=0, "",ACOUSTIC_SURVEY_RESULTS!G88)</f>
        <v/>
      </c>
      <c r="K89" s="122" t="str">
        <f>IF(ACOUSTIC_SURVEY_RESULTS!H88=0, "",ACOUSTIC_SURVEY_RESULTS!H88)</f>
        <v/>
      </c>
      <c r="L89" s="122" t="str">
        <f>IF(ACOUSTIC_SURVEY_RESULTS!I88=0, "",ACOUSTIC_SURVEY_RESULTS!I88)</f>
        <v/>
      </c>
      <c r="M89" s="122">
        <f>IFERROR((VLOOKUP($L89,ACOUSTIC_SITE_INFO!$C$3:$AI$501,2,FALSE)),"")</f>
        <v>0</v>
      </c>
      <c r="N89" s="122">
        <f>IFERROR((VLOOKUP($L89,ACOUSTIC_SITE_INFO!$C$3:$AI$501,3,FALSE))," ")</f>
        <v>0</v>
      </c>
      <c r="O89" s="122">
        <f>IFERROR((VLOOKUP($L89,ACOUSTIC_SITE_INFO!$C$3:$AI$501,4,FALSE)),"")</f>
        <v>0</v>
      </c>
      <c r="P89" s="122">
        <f>IFERROR((VLOOKUP($L89,ACOUSTIC_SITE_INFO!$C$3:$AI$501,5,FALSE)),"")</f>
        <v>0</v>
      </c>
      <c r="Q89" s="122">
        <f>IFERROR((VLOOKUP($L89,ACOUSTIC_SITE_INFO!$C$3:$AI$501,6,FALSE)),"")</f>
        <v>0</v>
      </c>
      <c r="R89" s="122">
        <f>IFERROR((VLOOKUP($L89,ACOUSTIC_SITE_INFO!$C$3:$AI$501,7,FALSE)),"")</f>
        <v>0</v>
      </c>
      <c r="S89" s="122" t="str">
        <f>IFERROR((VLOOKUP($L89,ACOUSTIC_SITE_INFO!$C$3:$AI$501,8,FALSE)),"")</f>
        <v>//</v>
      </c>
      <c r="T89" s="124">
        <f>IFERROR((VLOOKUP($L89,ACOUSTIC_SITE_INFO!$C$3:$AI$501,9,FALSE)),"")</f>
        <v>0</v>
      </c>
      <c r="U89" s="124">
        <f>IFERROR((VLOOKUP($L89,ACOUSTIC_SITE_INFO!$C$3:$AI$501,10,FALSE)),"")</f>
        <v>0</v>
      </c>
      <c r="V89" s="122">
        <f>IFERROR((VLOOKUP($L89,ACOUSTIC_SITE_INFO!$C$3:$AI$501,11,FALSE)),"")</f>
        <v>0</v>
      </c>
      <c r="W89" s="122">
        <f>IFERROR((VLOOKUP($L89,ACOUSTIC_SITE_INFO!$C$3:$AI$501,12,FALSE)),"")</f>
        <v>0</v>
      </c>
      <c r="X89" s="122">
        <f>IFERROR((VLOOKUP($L89,ACOUSTIC_SITE_INFO!$C$3:$AI$501,13,FALSE)),"")</f>
        <v>0</v>
      </c>
      <c r="Y89" s="122">
        <f>IFERROR((VLOOKUP($L89,ACOUSTIC_SITE_INFO!$C$3:$AI$501,14,FALSE)),"")</f>
        <v>0</v>
      </c>
      <c r="Z89" s="122">
        <f>IFERROR((VLOOKUP($L89,ACOUSTIC_SITE_INFO!$C$3:$AI$501,15,FALSE)),"")</f>
        <v>0</v>
      </c>
      <c r="AA89" s="122">
        <f>IFERROR((VLOOKUP($L89,ACOUSTIC_SITE_INFO!$C$3:$AI$501,16,FALSE)),"")</f>
        <v>0</v>
      </c>
      <c r="AB89" s="122">
        <f>IFERROR((VLOOKUP($L89,ACOUSTIC_SITE_INFO!$C$3:$AI$501,17,FALSE)),"")</f>
        <v>0</v>
      </c>
      <c r="AC89" s="122">
        <f>IFERROR((VLOOKUP($L89,ACOUSTIC_SITE_INFO!$C$3:$AI$501,18,FALSE)),"")</f>
        <v>0</v>
      </c>
      <c r="AD89" s="122">
        <f>IFERROR((VLOOKUP($L89,ACOUSTIC_SITE_INFO!$C$3:$AI$501,20,FALSE)),"")</f>
        <v>0</v>
      </c>
      <c r="AE89" s="122">
        <f>IFERROR((VLOOKUP($L89,ACOUSTIC_SITE_INFO!$C$3:$AI$501,21,FALSE)),"")</f>
        <v>0</v>
      </c>
      <c r="AF89" s="122">
        <f>IFERROR((VLOOKUP($L89,ACOUSTIC_SITE_INFO!$C$3:$AI$501,19,FALSE)),"")</f>
        <v>0</v>
      </c>
      <c r="AG89" s="122">
        <f>IFERROR((VLOOKUP($L89,ACOUSTIC_SITE_INFO!$C$3:$AI$501,22,FALSE)),"")</f>
        <v>0</v>
      </c>
      <c r="AH89" s="122">
        <f>IFERROR((VLOOKUP($L89,ACOUSTIC_SITE_INFO!$C$3:$AI$501,23,FALSE)),"")</f>
        <v>0</v>
      </c>
      <c r="AI89" s="125">
        <f>IFERROR((VLOOKUP($L89,ACOUSTIC_SITE_INFO!$C$3:$AI$501,24,FALSE)),"")</f>
        <v>0</v>
      </c>
      <c r="AJ89" s="125">
        <f>IFERROR((VLOOKUP($L89,ACOUSTIC_SITE_INFO!$C$3:$AI$501,25,FALSE)),"")</f>
        <v>0</v>
      </c>
      <c r="AK89" s="122">
        <f>IFERROR((VLOOKUP($L89,ACOUSTIC_SITE_INFO!$C$3:$AI$501,26,FALSE)),"")</f>
        <v>0</v>
      </c>
      <c r="AL89" s="122">
        <f>IFERROR((VLOOKUP($L89,ACOUSTIC_SITE_INFO!$C$3:$AI$501,27,FALSE)),"")</f>
        <v>0</v>
      </c>
      <c r="AM89" s="122">
        <f>IFERROR((VLOOKUP($L89,ACOUSTIC_SITE_INFO!$C$3:$AI$501,29,FALSE)),"")</f>
        <v>0</v>
      </c>
      <c r="AN89" s="122">
        <f>IFERROR((VLOOKUP($L89,ACOUSTIC_SITE_INFO!$C$3:$AI$501,30,FALSE)),"")</f>
        <v>0</v>
      </c>
      <c r="AO89" s="122">
        <f>IFERROR((VLOOKUP($L89,ACOUSTIC_SITE_INFO!$C$3:$AI$501,31,FALSE)),"")</f>
        <v>0</v>
      </c>
      <c r="AP89" s="122">
        <f>IFERROR((VLOOKUP($L89,ACOUSTIC_SITE_INFO!$C$3:$AI$501,32,FALSE)),"")</f>
        <v>0</v>
      </c>
      <c r="AQ89" s="122">
        <f>IFERROR((VLOOKUP($L89,ACOUSTIC_SITE_INFO!$C$3:$AI$501,33,FALSE)),"")</f>
        <v>0</v>
      </c>
    </row>
    <row r="90" spans="1:43" x14ac:dyDescent="0.25">
      <c r="A90" s="122" t="str">
        <f t="shared" si="2"/>
        <v>00-0m-0</v>
      </c>
      <c r="B90" s="122" t="str">
        <f t="shared" si="3"/>
        <v/>
      </c>
      <c r="C90" s="122" t="str">
        <f>IF(ACOUSTIC_SURVEY_RESULTS!A89=0, "",ACOUSTIC_SURVEY_RESULTS!A89)</f>
        <v/>
      </c>
      <c r="D90" s="122" t="str">
        <f>IFERROR((VLOOKUP($C90,Drop_down_options!$B$2:$D$21,2,FALSE)),"")</f>
        <v/>
      </c>
      <c r="E90" s="122" t="str">
        <f>IF(ACOUSTIC_SURVEY_RESULTS!B89=0, "",ACOUSTIC_SURVEY_RESULTS!B89)</f>
        <v/>
      </c>
      <c r="F90" s="122" t="str">
        <f>IF(ACOUSTIC_SURVEY_RESULTS!C89=0, "",ACOUSTIC_SURVEY_RESULTS!C89)</f>
        <v/>
      </c>
      <c r="G90" s="122" t="str">
        <f>IF(ACOUSTIC_SURVEY_RESULTS!D89=0, "",ACOUSTIC_SURVEY_RESULTS!D89)</f>
        <v/>
      </c>
      <c r="H90" s="122" t="str">
        <f>IF(ACOUSTIC_SURVEY_RESULTS!E89=0, "",ACOUSTIC_SURVEY_RESULTS!E89)</f>
        <v/>
      </c>
      <c r="I90" s="122" t="str">
        <f>IF(ACOUSTIC_SURVEY_RESULTS!F89=0, "",ACOUSTIC_SURVEY_RESULTS!F89)</f>
        <v/>
      </c>
      <c r="J90" s="122" t="str">
        <f>IF(ACOUSTIC_SURVEY_RESULTS!G89=0, "",ACOUSTIC_SURVEY_RESULTS!G89)</f>
        <v/>
      </c>
      <c r="K90" s="122" t="str">
        <f>IF(ACOUSTIC_SURVEY_RESULTS!H89=0, "",ACOUSTIC_SURVEY_RESULTS!H89)</f>
        <v/>
      </c>
      <c r="L90" s="122" t="str">
        <f>IF(ACOUSTIC_SURVEY_RESULTS!I89=0, "",ACOUSTIC_SURVEY_RESULTS!I89)</f>
        <v/>
      </c>
      <c r="M90" s="122">
        <f>IFERROR((VLOOKUP($L90,ACOUSTIC_SITE_INFO!$C$3:$AI$501,2,FALSE)),"")</f>
        <v>0</v>
      </c>
      <c r="N90" s="122">
        <f>IFERROR((VLOOKUP($L90,ACOUSTIC_SITE_INFO!$C$3:$AI$501,3,FALSE))," ")</f>
        <v>0</v>
      </c>
      <c r="O90" s="122">
        <f>IFERROR((VLOOKUP($L90,ACOUSTIC_SITE_INFO!$C$3:$AI$501,4,FALSE)),"")</f>
        <v>0</v>
      </c>
      <c r="P90" s="122">
        <f>IFERROR((VLOOKUP($L90,ACOUSTIC_SITE_INFO!$C$3:$AI$501,5,FALSE)),"")</f>
        <v>0</v>
      </c>
      <c r="Q90" s="122">
        <f>IFERROR((VLOOKUP($L90,ACOUSTIC_SITE_INFO!$C$3:$AI$501,6,FALSE)),"")</f>
        <v>0</v>
      </c>
      <c r="R90" s="122">
        <f>IFERROR((VLOOKUP($L90,ACOUSTIC_SITE_INFO!$C$3:$AI$501,7,FALSE)),"")</f>
        <v>0</v>
      </c>
      <c r="S90" s="122" t="str">
        <f>IFERROR((VLOOKUP($L90,ACOUSTIC_SITE_INFO!$C$3:$AI$501,8,FALSE)),"")</f>
        <v>//</v>
      </c>
      <c r="T90" s="124">
        <f>IFERROR((VLOOKUP($L90,ACOUSTIC_SITE_INFO!$C$3:$AI$501,9,FALSE)),"")</f>
        <v>0</v>
      </c>
      <c r="U90" s="124">
        <f>IFERROR((VLOOKUP($L90,ACOUSTIC_SITE_INFO!$C$3:$AI$501,10,FALSE)),"")</f>
        <v>0</v>
      </c>
      <c r="V90" s="122">
        <f>IFERROR((VLOOKUP($L90,ACOUSTIC_SITE_INFO!$C$3:$AI$501,11,FALSE)),"")</f>
        <v>0</v>
      </c>
      <c r="W90" s="122">
        <f>IFERROR((VLOOKUP($L90,ACOUSTIC_SITE_INFO!$C$3:$AI$501,12,FALSE)),"")</f>
        <v>0</v>
      </c>
      <c r="X90" s="122">
        <f>IFERROR((VLOOKUP($L90,ACOUSTIC_SITE_INFO!$C$3:$AI$501,13,FALSE)),"")</f>
        <v>0</v>
      </c>
      <c r="Y90" s="122">
        <f>IFERROR((VLOOKUP($L90,ACOUSTIC_SITE_INFO!$C$3:$AI$501,14,FALSE)),"")</f>
        <v>0</v>
      </c>
      <c r="Z90" s="122">
        <f>IFERROR((VLOOKUP($L90,ACOUSTIC_SITE_INFO!$C$3:$AI$501,15,FALSE)),"")</f>
        <v>0</v>
      </c>
      <c r="AA90" s="122">
        <f>IFERROR((VLOOKUP($L90,ACOUSTIC_SITE_INFO!$C$3:$AI$501,16,FALSE)),"")</f>
        <v>0</v>
      </c>
      <c r="AB90" s="122">
        <f>IFERROR((VLOOKUP($L90,ACOUSTIC_SITE_INFO!$C$3:$AI$501,17,FALSE)),"")</f>
        <v>0</v>
      </c>
      <c r="AC90" s="122">
        <f>IFERROR((VLOOKUP($L90,ACOUSTIC_SITE_INFO!$C$3:$AI$501,18,FALSE)),"")</f>
        <v>0</v>
      </c>
      <c r="AD90" s="122">
        <f>IFERROR((VLOOKUP($L90,ACOUSTIC_SITE_INFO!$C$3:$AI$501,20,FALSE)),"")</f>
        <v>0</v>
      </c>
      <c r="AE90" s="122">
        <f>IFERROR((VLOOKUP($L90,ACOUSTIC_SITE_INFO!$C$3:$AI$501,21,FALSE)),"")</f>
        <v>0</v>
      </c>
      <c r="AF90" s="122">
        <f>IFERROR((VLOOKUP($L90,ACOUSTIC_SITE_INFO!$C$3:$AI$501,19,FALSE)),"")</f>
        <v>0</v>
      </c>
      <c r="AG90" s="122">
        <f>IFERROR((VLOOKUP($L90,ACOUSTIC_SITE_INFO!$C$3:$AI$501,22,FALSE)),"")</f>
        <v>0</v>
      </c>
      <c r="AH90" s="122">
        <f>IFERROR((VLOOKUP($L90,ACOUSTIC_SITE_INFO!$C$3:$AI$501,23,FALSE)),"")</f>
        <v>0</v>
      </c>
      <c r="AI90" s="125">
        <f>IFERROR((VLOOKUP($L90,ACOUSTIC_SITE_INFO!$C$3:$AI$501,24,FALSE)),"")</f>
        <v>0</v>
      </c>
      <c r="AJ90" s="125">
        <f>IFERROR((VLOOKUP($L90,ACOUSTIC_SITE_INFO!$C$3:$AI$501,25,FALSE)),"")</f>
        <v>0</v>
      </c>
      <c r="AK90" s="122">
        <f>IFERROR((VLOOKUP($L90,ACOUSTIC_SITE_INFO!$C$3:$AI$501,26,FALSE)),"")</f>
        <v>0</v>
      </c>
      <c r="AL90" s="122">
        <f>IFERROR((VLOOKUP($L90,ACOUSTIC_SITE_INFO!$C$3:$AI$501,27,FALSE)),"")</f>
        <v>0</v>
      </c>
      <c r="AM90" s="122">
        <f>IFERROR((VLOOKUP($L90,ACOUSTIC_SITE_INFO!$C$3:$AI$501,29,FALSE)),"")</f>
        <v>0</v>
      </c>
      <c r="AN90" s="122">
        <f>IFERROR((VLOOKUP($L90,ACOUSTIC_SITE_INFO!$C$3:$AI$501,30,FALSE)),"")</f>
        <v>0</v>
      </c>
      <c r="AO90" s="122">
        <f>IFERROR((VLOOKUP($L90,ACOUSTIC_SITE_INFO!$C$3:$AI$501,31,FALSE)),"")</f>
        <v>0</v>
      </c>
      <c r="AP90" s="122">
        <f>IFERROR((VLOOKUP($L90,ACOUSTIC_SITE_INFO!$C$3:$AI$501,32,FALSE)),"")</f>
        <v>0</v>
      </c>
      <c r="AQ90" s="122">
        <f>IFERROR((VLOOKUP($L90,ACOUSTIC_SITE_INFO!$C$3:$AI$501,33,FALSE)),"")</f>
        <v>0</v>
      </c>
    </row>
    <row r="91" spans="1:43" x14ac:dyDescent="0.25">
      <c r="A91" s="122" t="str">
        <f t="shared" si="2"/>
        <v>00-0m-0</v>
      </c>
      <c r="B91" s="122" t="str">
        <f t="shared" si="3"/>
        <v/>
      </c>
      <c r="C91" s="122" t="str">
        <f>IF(ACOUSTIC_SURVEY_RESULTS!A90=0, "",ACOUSTIC_SURVEY_RESULTS!A90)</f>
        <v/>
      </c>
      <c r="D91" s="122" t="str">
        <f>IFERROR((VLOOKUP($C91,Drop_down_options!$B$2:$D$21,2,FALSE)),"")</f>
        <v/>
      </c>
      <c r="E91" s="122" t="str">
        <f>IF(ACOUSTIC_SURVEY_RESULTS!B90=0, "",ACOUSTIC_SURVEY_RESULTS!B90)</f>
        <v/>
      </c>
      <c r="F91" s="122" t="str">
        <f>IF(ACOUSTIC_SURVEY_RESULTS!C90=0, "",ACOUSTIC_SURVEY_RESULTS!C90)</f>
        <v/>
      </c>
      <c r="G91" s="122" t="str">
        <f>IF(ACOUSTIC_SURVEY_RESULTS!D90=0, "",ACOUSTIC_SURVEY_RESULTS!D90)</f>
        <v/>
      </c>
      <c r="H91" s="122" t="str">
        <f>IF(ACOUSTIC_SURVEY_RESULTS!E90=0, "",ACOUSTIC_SURVEY_RESULTS!E90)</f>
        <v/>
      </c>
      <c r="I91" s="122" t="str">
        <f>IF(ACOUSTIC_SURVEY_RESULTS!F90=0, "",ACOUSTIC_SURVEY_RESULTS!F90)</f>
        <v/>
      </c>
      <c r="J91" s="122" t="str">
        <f>IF(ACOUSTIC_SURVEY_RESULTS!G90=0, "",ACOUSTIC_SURVEY_RESULTS!G90)</f>
        <v/>
      </c>
      <c r="K91" s="122" t="str">
        <f>IF(ACOUSTIC_SURVEY_RESULTS!H90=0, "",ACOUSTIC_SURVEY_RESULTS!H90)</f>
        <v/>
      </c>
      <c r="L91" s="122" t="str">
        <f>IF(ACOUSTIC_SURVEY_RESULTS!I90=0, "",ACOUSTIC_SURVEY_RESULTS!I90)</f>
        <v/>
      </c>
      <c r="M91" s="122">
        <f>IFERROR((VLOOKUP($L91,ACOUSTIC_SITE_INFO!$C$3:$AI$501,2,FALSE)),"")</f>
        <v>0</v>
      </c>
      <c r="N91" s="122">
        <f>IFERROR((VLOOKUP($L91,ACOUSTIC_SITE_INFO!$C$3:$AI$501,3,FALSE))," ")</f>
        <v>0</v>
      </c>
      <c r="O91" s="122">
        <f>IFERROR((VLOOKUP($L91,ACOUSTIC_SITE_INFO!$C$3:$AI$501,4,FALSE)),"")</f>
        <v>0</v>
      </c>
      <c r="P91" s="122">
        <f>IFERROR((VLOOKUP($L91,ACOUSTIC_SITE_INFO!$C$3:$AI$501,5,FALSE)),"")</f>
        <v>0</v>
      </c>
      <c r="Q91" s="122">
        <f>IFERROR((VLOOKUP($L91,ACOUSTIC_SITE_INFO!$C$3:$AI$501,6,FALSE)),"")</f>
        <v>0</v>
      </c>
      <c r="R91" s="122">
        <f>IFERROR((VLOOKUP($L91,ACOUSTIC_SITE_INFO!$C$3:$AI$501,7,FALSE)),"")</f>
        <v>0</v>
      </c>
      <c r="S91" s="122" t="str">
        <f>IFERROR((VLOOKUP($L91,ACOUSTIC_SITE_INFO!$C$3:$AI$501,8,FALSE)),"")</f>
        <v>//</v>
      </c>
      <c r="T91" s="124">
        <f>IFERROR((VLOOKUP($L91,ACOUSTIC_SITE_INFO!$C$3:$AI$501,9,FALSE)),"")</f>
        <v>0</v>
      </c>
      <c r="U91" s="124">
        <f>IFERROR((VLOOKUP($L91,ACOUSTIC_SITE_INFO!$C$3:$AI$501,10,FALSE)),"")</f>
        <v>0</v>
      </c>
      <c r="V91" s="122">
        <f>IFERROR((VLOOKUP($L91,ACOUSTIC_SITE_INFO!$C$3:$AI$501,11,FALSE)),"")</f>
        <v>0</v>
      </c>
      <c r="W91" s="122">
        <f>IFERROR((VLOOKUP($L91,ACOUSTIC_SITE_INFO!$C$3:$AI$501,12,FALSE)),"")</f>
        <v>0</v>
      </c>
      <c r="X91" s="122">
        <f>IFERROR((VLOOKUP($L91,ACOUSTIC_SITE_INFO!$C$3:$AI$501,13,FALSE)),"")</f>
        <v>0</v>
      </c>
      <c r="Y91" s="122">
        <f>IFERROR((VLOOKUP($L91,ACOUSTIC_SITE_INFO!$C$3:$AI$501,14,FALSE)),"")</f>
        <v>0</v>
      </c>
      <c r="Z91" s="122">
        <f>IFERROR((VLOOKUP($L91,ACOUSTIC_SITE_INFO!$C$3:$AI$501,15,FALSE)),"")</f>
        <v>0</v>
      </c>
      <c r="AA91" s="122">
        <f>IFERROR((VLOOKUP($L91,ACOUSTIC_SITE_INFO!$C$3:$AI$501,16,FALSE)),"")</f>
        <v>0</v>
      </c>
      <c r="AB91" s="122">
        <f>IFERROR((VLOOKUP($L91,ACOUSTIC_SITE_INFO!$C$3:$AI$501,17,FALSE)),"")</f>
        <v>0</v>
      </c>
      <c r="AC91" s="122">
        <f>IFERROR((VLOOKUP($L91,ACOUSTIC_SITE_INFO!$C$3:$AI$501,18,FALSE)),"")</f>
        <v>0</v>
      </c>
      <c r="AD91" s="122">
        <f>IFERROR((VLOOKUP($L91,ACOUSTIC_SITE_INFO!$C$3:$AI$501,20,FALSE)),"")</f>
        <v>0</v>
      </c>
      <c r="AE91" s="122">
        <f>IFERROR((VLOOKUP($L91,ACOUSTIC_SITE_INFO!$C$3:$AI$501,21,FALSE)),"")</f>
        <v>0</v>
      </c>
      <c r="AF91" s="122">
        <f>IFERROR((VLOOKUP($L91,ACOUSTIC_SITE_INFO!$C$3:$AI$501,19,FALSE)),"")</f>
        <v>0</v>
      </c>
      <c r="AG91" s="122">
        <f>IFERROR((VLOOKUP($L91,ACOUSTIC_SITE_INFO!$C$3:$AI$501,22,FALSE)),"")</f>
        <v>0</v>
      </c>
      <c r="AH91" s="122">
        <f>IFERROR((VLOOKUP($L91,ACOUSTIC_SITE_INFO!$C$3:$AI$501,23,FALSE)),"")</f>
        <v>0</v>
      </c>
      <c r="AI91" s="125">
        <f>IFERROR((VLOOKUP($L91,ACOUSTIC_SITE_INFO!$C$3:$AI$501,24,FALSE)),"")</f>
        <v>0</v>
      </c>
      <c r="AJ91" s="125">
        <f>IFERROR((VLOOKUP($L91,ACOUSTIC_SITE_INFO!$C$3:$AI$501,25,FALSE)),"")</f>
        <v>0</v>
      </c>
      <c r="AK91" s="122">
        <f>IFERROR((VLOOKUP($L91,ACOUSTIC_SITE_INFO!$C$3:$AI$501,26,FALSE)),"")</f>
        <v>0</v>
      </c>
      <c r="AL91" s="122">
        <f>IFERROR((VLOOKUP($L91,ACOUSTIC_SITE_INFO!$C$3:$AI$501,27,FALSE)),"")</f>
        <v>0</v>
      </c>
      <c r="AM91" s="122">
        <f>IFERROR((VLOOKUP($L91,ACOUSTIC_SITE_INFO!$C$3:$AI$501,29,FALSE)),"")</f>
        <v>0</v>
      </c>
      <c r="AN91" s="122">
        <f>IFERROR((VLOOKUP($L91,ACOUSTIC_SITE_INFO!$C$3:$AI$501,30,FALSE)),"")</f>
        <v>0</v>
      </c>
      <c r="AO91" s="122">
        <f>IFERROR((VLOOKUP($L91,ACOUSTIC_SITE_INFO!$C$3:$AI$501,31,FALSE)),"")</f>
        <v>0</v>
      </c>
      <c r="AP91" s="122">
        <f>IFERROR((VLOOKUP($L91,ACOUSTIC_SITE_INFO!$C$3:$AI$501,32,FALSE)),"")</f>
        <v>0</v>
      </c>
      <c r="AQ91" s="122">
        <f>IFERROR((VLOOKUP($L91,ACOUSTIC_SITE_INFO!$C$3:$AI$501,33,FALSE)),"")</f>
        <v>0</v>
      </c>
    </row>
    <row r="92" spans="1:43" x14ac:dyDescent="0.25">
      <c r="A92" s="122" t="str">
        <f t="shared" si="2"/>
        <v>00-0m-0</v>
      </c>
      <c r="B92" s="122" t="str">
        <f t="shared" si="3"/>
        <v/>
      </c>
      <c r="C92" s="122" t="str">
        <f>IF(ACOUSTIC_SURVEY_RESULTS!A91=0, "",ACOUSTIC_SURVEY_RESULTS!A91)</f>
        <v/>
      </c>
      <c r="D92" s="122" t="str">
        <f>IFERROR((VLOOKUP($C92,Drop_down_options!$B$2:$D$21,2,FALSE)),"")</f>
        <v/>
      </c>
      <c r="E92" s="122" t="str">
        <f>IF(ACOUSTIC_SURVEY_RESULTS!B91=0, "",ACOUSTIC_SURVEY_RESULTS!B91)</f>
        <v/>
      </c>
      <c r="F92" s="122" t="str">
        <f>IF(ACOUSTIC_SURVEY_RESULTS!C91=0, "",ACOUSTIC_SURVEY_RESULTS!C91)</f>
        <v/>
      </c>
      <c r="G92" s="122" t="str">
        <f>IF(ACOUSTIC_SURVEY_RESULTS!D91=0, "",ACOUSTIC_SURVEY_RESULTS!D91)</f>
        <v/>
      </c>
      <c r="H92" s="122" t="str">
        <f>IF(ACOUSTIC_SURVEY_RESULTS!E91=0, "",ACOUSTIC_SURVEY_RESULTS!E91)</f>
        <v/>
      </c>
      <c r="I92" s="122" t="str">
        <f>IF(ACOUSTIC_SURVEY_RESULTS!F91=0, "",ACOUSTIC_SURVEY_RESULTS!F91)</f>
        <v/>
      </c>
      <c r="J92" s="122" t="str">
        <f>IF(ACOUSTIC_SURVEY_RESULTS!G91=0, "",ACOUSTIC_SURVEY_RESULTS!G91)</f>
        <v/>
      </c>
      <c r="K92" s="122" t="str">
        <f>IF(ACOUSTIC_SURVEY_RESULTS!H91=0, "",ACOUSTIC_SURVEY_RESULTS!H91)</f>
        <v/>
      </c>
      <c r="L92" s="122" t="str">
        <f>IF(ACOUSTIC_SURVEY_RESULTS!I91=0, "",ACOUSTIC_SURVEY_RESULTS!I91)</f>
        <v/>
      </c>
      <c r="M92" s="122">
        <f>IFERROR((VLOOKUP($L92,ACOUSTIC_SITE_INFO!$C$3:$AI$501,2,FALSE)),"")</f>
        <v>0</v>
      </c>
      <c r="N92" s="122">
        <f>IFERROR((VLOOKUP($L92,ACOUSTIC_SITE_INFO!$C$3:$AI$501,3,FALSE))," ")</f>
        <v>0</v>
      </c>
      <c r="O92" s="122">
        <f>IFERROR((VLOOKUP($L92,ACOUSTIC_SITE_INFO!$C$3:$AI$501,4,FALSE)),"")</f>
        <v>0</v>
      </c>
      <c r="P92" s="122">
        <f>IFERROR((VLOOKUP($L92,ACOUSTIC_SITE_INFO!$C$3:$AI$501,5,FALSE)),"")</f>
        <v>0</v>
      </c>
      <c r="Q92" s="122">
        <f>IFERROR((VLOOKUP($L92,ACOUSTIC_SITE_INFO!$C$3:$AI$501,6,FALSE)),"")</f>
        <v>0</v>
      </c>
      <c r="R92" s="122">
        <f>IFERROR((VLOOKUP($L92,ACOUSTIC_SITE_INFO!$C$3:$AI$501,7,FALSE)),"")</f>
        <v>0</v>
      </c>
      <c r="S92" s="122" t="str">
        <f>IFERROR((VLOOKUP($L92,ACOUSTIC_SITE_INFO!$C$3:$AI$501,8,FALSE)),"")</f>
        <v>//</v>
      </c>
      <c r="T92" s="124">
        <f>IFERROR((VLOOKUP($L92,ACOUSTIC_SITE_INFO!$C$3:$AI$501,9,FALSE)),"")</f>
        <v>0</v>
      </c>
      <c r="U92" s="124">
        <f>IFERROR((VLOOKUP($L92,ACOUSTIC_SITE_INFO!$C$3:$AI$501,10,FALSE)),"")</f>
        <v>0</v>
      </c>
      <c r="V92" s="122">
        <f>IFERROR((VLOOKUP($L92,ACOUSTIC_SITE_INFO!$C$3:$AI$501,11,FALSE)),"")</f>
        <v>0</v>
      </c>
      <c r="W92" s="122">
        <f>IFERROR((VLOOKUP($L92,ACOUSTIC_SITE_INFO!$C$3:$AI$501,12,FALSE)),"")</f>
        <v>0</v>
      </c>
      <c r="X92" s="122">
        <f>IFERROR((VLOOKUP($L92,ACOUSTIC_SITE_INFO!$C$3:$AI$501,13,FALSE)),"")</f>
        <v>0</v>
      </c>
      <c r="Y92" s="122">
        <f>IFERROR((VLOOKUP($L92,ACOUSTIC_SITE_INFO!$C$3:$AI$501,14,FALSE)),"")</f>
        <v>0</v>
      </c>
      <c r="Z92" s="122">
        <f>IFERROR((VLOOKUP($L92,ACOUSTIC_SITE_INFO!$C$3:$AI$501,15,FALSE)),"")</f>
        <v>0</v>
      </c>
      <c r="AA92" s="122">
        <f>IFERROR((VLOOKUP($L92,ACOUSTIC_SITE_INFO!$C$3:$AI$501,16,FALSE)),"")</f>
        <v>0</v>
      </c>
      <c r="AB92" s="122">
        <f>IFERROR((VLOOKUP($L92,ACOUSTIC_SITE_INFO!$C$3:$AI$501,17,FALSE)),"")</f>
        <v>0</v>
      </c>
      <c r="AC92" s="122">
        <f>IFERROR((VLOOKUP($L92,ACOUSTIC_SITE_INFO!$C$3:$AI$501,18,FALSE)),"")</f>
        <v>0</v>
      </c>
      <c r="AD92" s="122">
        <f>IFERROR((VLOOKUP($L92,ACOUSTIC_SITE_INFO!$C$3:$AI$501,20,FALSE)),"")</f>
        <v>0</v>
      </c>
      <c r="AE92" s="122">
        <f>IFERROR((VLOOKUP($L92,ACOUSTIC_SITE_INFO!$C$3:$AI$501,21,FALSE)),"")</f>
        <v>0</v>
      </c>
      <c r="AF92" s="122">
        <f>IFERROR((VLOOKUP($L92,ACOUSTIC_SITE_INFO!$C$3:$AI$501,19,FALSE)),"")</f>
        <v>0</v>
      </c>
      <c r="AG92" s="122">
        <f>IFERROR((VLOOKUP($L92,ACOUSTIC_SITE_INFO!$C$3:$AI$501,22,FALSE)),"")</f>
        <v>0</v>
      </c>
      <c r="AH92" s="122">
        <f>IFERROR((VLOOKUP($L92,ACOUSTIC_SITE_INFO!$C$3:$AI$501,23,FALSE)),"")</f>
        <v>0</v>
      </c>
      <c r="AI92" s="125">
        <f>IFERROR((VLOOKUP($L92,ACOUSTIC_SITE_INFO!$C$3:$AI$501,24,FALSE)),"")</f>
        <v>0</v>
      </c>
      <c r="AJ92" s="125">
        <f>IFERROR((VLOOKUP($L92,ACOUSTIC_SITE_INFO!$C$3:$AI$501,25,FALSE)),"")</f>
        <v>0</v>
      </c>
      <c r="AK92" s="122">
        <f>IFERROR((VLOOKUP($L92,ACOUSTIC_SITE_INFO!$C$3:$AI$501,26,FALSE)),"")</f>
        <v>0</v>
      </c>
      <c r="AL92" s="122">
        <f>IFERROR((VLOOKUP($L92,ACOUSTIC_SITE_INFO!$C$3:$AI$501,27,FALSE)),"")</f>
        <v>0</v>
      </c>
      <c r="AM92" s="122">
        <f>IFERROR((VLOOKUP($L92,ACOUSTIC_SITE_INFO!$C$3:$AI$501,29,FALSE)),"")</f>
        <v>0</v>
      </c>
      <c r="AN92" s="122">
        <f>IFERROR((VLOOKUP($L92,ACOUSTIC_SITE_INFO!$C$3:$AI$501,30,FALSE)),"")</f>
        <v>0</v>
      </c>
      <c r="AO92" s="122">
        <f>IFERROR((VLOOKUP($L92,ACOUSTIC_SITE_INFO!$C$3:$AI$501,31,FALSE)),"")</f>
        <v>0</v>
      </c>
      <c r="AP92" s="122">
        <f>IFERROR((VLOOKUP($L92,ACOUSTIC_SITE_INFO!$C$3:$AI$501,32,FALSE)),"")</f>
        <v>0</v>
      </c>
      <c r="AQ92" s="122">
        <f>IFERROR((VLOOKUP($L92,ACOUSTIC_SITE_INFO!$C$3:$AI$501,33,FALSE)),"")</f>
        <v>0</v>
      </c>
    </row>
    <row r="93" spans="1:43" x14ac:dyDescent="0.25">
      <c r="A93" s="122" t="str">
        <f t="shared" si="2"/>
        <v>00-0m-0</v>
      </c>
      <c r="B93" s="122" t="str">
        <f t="shared" si="3"/>
        <v/>
      </c>
      <c r="C93" s="122" t="str">
        <f>IF(ACOUSTIC_SURVEY_RESULTS!A92=0, "",ACOUSTIC_SURVEY_RESULTS!A92)</f>
        <v/>
      </c>
      <c r="D93" s="122" t="str">
        <f>IFERROR((VLOOKUP($C93,Drop_down_options!$B$2:$D$21,2,FALSE)),"")</f>
        <v/>
      </c>
      <c r="E93" s="122" t="str">
        <f>IF(ACOUSTIC_SURVEY_RESULTS!B92=0, "",ACOUSTIC_SURVEY_RESULTS!B92)</f>
        <v/>
      </c>
      <c r="F93" s="122" t="str">
        <f>IF(ACOUSTIC_SURVEY_RESULTS!C92=0, "",ACOUSTIC_SURVEY_RESULTS!C92)</f>
        <v/>
      </c>
      <c r="G93" s="122" t="str">
        <f>IF(ACOUSTIC_SURVEY_RESULTS!D92=0, "",ACOUSTIC_SURVEY_RESULTS!D92)</f>
        <v/>
      </c>
      <c r="H93" s="122" t="str">
        <f>IF(ACOUSTIC_SURVEY_RESULTS!E92=0, "",ACOUSTIC_SURVEY_RESULTS!E92)</f>
        <v/>
      </c>
      <c r="I93" s="122" t="str">
        <f>IF(ACOUSTIC_SURVEY_RESULTS!F92=0, "",ACOUSTIC_SURVEY_RESULTS!F92)</f>
        <v/>
      </c>
      <c r="J93" s="122" t="str">
        <f>IF(ACOUSTIC_SURVEY_RESULTS!G92=0, "",ACOUSTIC_SURVEY_RESULTS!G92)</f>
        <v/>
      </c>
      <c r="K93" s="122" t="str">
        <f>IF(ACOUSTIC_SURVEY_RESULTS!H92=0, "",ACOUSTIC_SURVEY_RESULTS!H92)</f>
        <v/>
      </c>
      <c r="L93" s="122" t="str">
        <f>IF(ACOUSTIC_SURVEY_RESULTS!I92=0, "",ACOUSTIC_SURVEY_RESULTS!I92)</f>
        <v/>
      </c>
      <c r="M93" s="122">
        <f>IFERROR((VLOOKUP($L93,ACOUSTIC_SITE_INFO!$C$3:$AI$501,2,FALSE)),"")</f>
        <v>0</v>
      </c>
      <c r="N93" s="122">
        <f>IFERROR((VLOOKUP($L93,ACOUSTIC_SITE_INFO!$C$3:$AI$501,3,FALSE))," ")</f>
        <v>0</v>
      </c>
      <c r="O93" s="122">
        <f>IFERROR((VLOOKUP($L93,ACOUSTIC_SITE_INFO!$C$3:$AI$501,4,FALSE)),"")</f>
        <v>0</v>
      </c>
      <c r="P93" s="122">
        <f>IFERROR((VLOOKUP($L93,ACOUSTIC_SITE_INFO!$C$3:$AI$501,5,FALSE)),"")</f>
        <v>0</v>
      </c>
      <c r="Q93" s="122">
        <f>IFERROR((VLOOKUP($L93,ACOUSTIC_SITE_INFO!$C$3:$AI$501,6,FALSE)),"")</f>
        <v>0</v>
      </c>
      <c r="R93" s="122">
        <f>IFERROR((VLOOKUP($L93,ACOUSTIC_SITE_INFO!$C$3:$AI$501,7,FALSE)),"")</f>
        <v>0</v>
      </c>
      <c r="S93" s="122" t="str">
        <f>IFERROR((VLOOKUP($L93,ACOUSTIC_SITE_INFO!$C$3:$AI$501,8,FALSE)),"")</f>
        <v>//</v>
      </c>
      <c r="T93" s="124">
        <f>IFERROR((VLOOKUP($L93,ACOUSTIC_SITE_INFO!$C$3:$AI$501,9,FALSE)),"")</f>
        <v>0</v>
      </c>
      <c r="U93" s="124">
        <f>IFERROR((VLOOKUP($L93,ACOUSTIC_SITE_INFO!$C$3:$AI$501,10,FALSE)),"")</f>
        <v>0</v>
      </c>
      <c r="V93" s="122">
        <f>IFERROR((VLOOKUP($L93,ACOUSTIC_SITE_INFO!$C$3:$AI$501,11,FALSE)),"")</f>
        <v>0</v>
      </c>
      <c r="W93" s="122">
        <f>IFERROR((VLOOKUP($L93,ACOUSTIC_SITE_INFO!$C$3:$AI$501,12,FALSE)),"")</f>
        <v>0</v>
      </c>
      <c r="X93" s="122">
        <f>IFERROR((VLOOKUP($L93,ACOUSTIC_SITE_INFO!$C$3:$AI$501,13,FALSE)),"")</f>
        <v>0</v>
      </c>
      <c r="Y93" s="122">
        <f>IFERROR((VLOOKUP($L93,ACOUSTIC_SITE_INFO!$C$3:$AI$501,14,FALSE)),"")</f>
        <v>0</v>
      </c>
      <c r="Z93" s="122">
        <f>IFERROR((VLOOKUP($L93,ACOUSTIC_SITE_INFO!$C$3:$AI$501,15,FALSE)),"")</f>
        <v>0</v>
      </c>
      <c r="AA93" s="122">
        <f>IFERROR((VLOOKUP($L93,ACOUSTIC_SITE_INFO!$C$3:$AI$501,16,FALSE)),"")</f>
        <v>0</v>
      </c>
      <c r="AB93" s="122">
        <f>IFERROR((VLOOKUP($L93,ACOUSTIC_SITE_INFO!$C$3:$AI$501,17,FALSE)),"")</f>
        <v>0</v>
      </c>
      <c r="AC93" s="122">
        <f>IFERROR((VLOOKUP($L93,ACOUSTIC_SITE_INFO!$C$3:$AI$501,18,FALSE)),"")</f>
        <v>0</v>
      </c>
      <c r="AD93" s="122">
        <f>IFERROR((VLOOKUP($L93,ACOUSTIC_SITE_INFO!$C$3:$AI$501,20,FALSE)),"")</f>
        <v>0</v>
      </c>
      <c r="AE93" s="122">
        <f>IFERROR((VLOOKUP($L93,ACOUSTIC_SITE_INFO!$C$3:$AI$501,21,FALSE)),"")</f>
        <v>0</v>
      </c>
      <c r="AF93" s="122">
        <f>IFERROR((VLOOKUP($L93,ACOUSTIC_SITE_INFO!$C$3:$AI$501,19,FALSE)),"")</f>
        <v>0</v>
      </c>
      <c r="AG93" s="122">
        <f>IFERROR((VLOOKUP($L93,ACOUSTIC_SITE_INFO!$C$3:$AI$501,22,FALSE)),"")</f>
        <v>0</v>
      </c>
      <c r="AH93" s="122">
        <f>IFERROR((VLOOKUP($L93,ACOUSTIC_SITE_INFO!$C$3:$AI$501,23,FALSE)),"")</f>
        <v>0</v>
      </c>
      <c r="AI93" s="125">
        <f>IFERROR((VLOOKUP($L93,ACOUSTIC_SITE_INFO!$C$3:$AI$501,24,FALSE)),"")</f>
        <v>0</v>
      </c>
      <c r="AJ93" s="125">
        <f>IFERROR((VLOOKUP($L93,ACOUSTIC_SITE_INFO!$C$3:$AI$501,25,FALSE)),"")</f>
        <v>0</v>
      </c>
      <c r="AK93" s="122">
        <f>IFERROR((VLOOKUP($L93,ACOUSTIC_SITE_INFO!$C$3:$AI$501,26,FALSE)),"")</f>
        <v>0</v>
      </c>
      <c r="AL93" s="122">
        <f>IFERROR((VLOOKUP($L93,ACOUSTIC_SITE_INFO!$C$3:$AI$501,27,FALSE)),"")</f>
        <v>0</v>
      </c>
      <c r="AM93" s="122">
        <f>IFERROR((VLOOKUP($L93,ACOUSTIC_SITE_INFO!$C$3:$AI$501,29,FALSE)),"")</f>
        <v>0</v>
      </c>
      <c r="AN93" s="122">
        <f>IFERROR((VLOOKUP($L93,ACOUSTIC_SITE_INFO!$C$3:$AI$501,30,FALSE)),"")</f>
        <v>0</v>
      </c>
      <c r="AO93" s="122">
        <f>IFERROR((VLOOKUP($L93,ACOUSTIC_SITE_INFO!$C$3:$AI$501,31,FALSE)),"")</f>
        <v>0</v>
      </c>
      <c r="AP93" s="122">
        <f>IFERROR((VLOOKUP($L93,ACOUSTIC_SITE_INFO!$C$3:$AI$501,32,FALSE)),"")</f>
        <v>0</v>
      </c>
      <c r="AQ93" s="122">
        <f>IFERROR((VLOOKUP($L93,ACOUSTIC_SITE_INFO!$C$3:$AI$501,33,FALSE)),"")</f>
        <v>0</v>
      </c>
    </row>
    <row r="94" spans="1:43" x14ac:dyDescent="0.25">
      <c r="A94" s="122" t="str">
        <f t="shared" si="2"/>
        <v>00-0m-0</v>
      </c>
      <c r="B94" s="122" t="str">
        <f t="shared" si="3"/>
        <v/>
      </c>
      <c r="C94" s="122" t="str">
        <f>IF(ACOUSTIC_SURVEY_RESULTS!A93=0, "",ACOUSTIC_SURVEY_RESULTS!A93)</f>
        <v/>
      </c>
      <c r="D94" s="122" t="str">
        <f>IFERROR((VLOOKUP($C94,Drop_down_options!$B$2:$D$21,2,FALSE)),"")</f>
        <v/>
      </c>
      <c r="E94" s="122" t="str">
        <f>IF(ACOUSTIC_SURVEY_RESULTS!B93=0, "",ACOUSTIC_SURVEY_RESULTS!B93)</f>
        <v/>
      </c>
      <c r="F94" s="122" t="str">
        <f>IF(ACOUSTIC_SURVEY_RESULTS!C93=0, "",ACOUSTIC_SURVEY_RESULTS!C93)</f>
        <v/>
      </c>
      <c r="G94" s="122" t="str">
        <f>IF(ACOUSTIC_SURVEY_RESULTS!D93=0, "",ACOUSTIC_SURVEY_RESULTS!D93)</f>
        <v/>
      </c>
      <c r="H94" s="122" t="str">
        <f>IF(ACOUSTIC_SURVEY_RESULTS!E93=0, "",ACOUSTIC_SURVEY_RESULTS!E93)</f>
        <v/>
      </c>
      <c r="I94" s="122" t="str">
        <f>IF(ACOUSTIC_SURVEY_RESULTS!F93=0, "",ACOUSTIC_SURVEY_RESULTS!F93)</f>
        <v/>
      </c>
      <c r="J94" s="122" t="str">
        <f>IF(ACOUSTIC_SURVEY_RESULTS!G93=0, "",ACOUSTIC_SURVEY_RESULTS!G93)</f>
        <v/>
      </c>
      <c r="K94" s="122" t="str">
        <f>IF(ACOUSTIC_SURVEY_RESULTS!H93=0, "",ACOUSTIC_SURVEY_RESULTS!H93)</f>
        <v/>
      </c>
      <c r="L94" s="122" t="str">
        <f>IF(ACOUSTIC_SURVEY_RESULTS!I93=0, "",ACOUSTIC_SURVEY_RESULTS!I93)</f>
        <v/>
      </c>
      <c r="M94" s="122">
        <f>IFERROR((VLOOKUP($L94,ACOUSTIC_SITE_INFO!$C$3:$AI$501,2,FALSE)),"")</f>
        <v>0</v>
      </c>
      <c r="N94" s="122">
        <f>IFERROR((VLOOKUP($L94,ACOUSTIC_SITE_INFO!$C$3:$AI$501,3,FALSE))," ")</f>
        <v>0</v>
      </c>
      <c r="O94" s="122">
        <f>IFERROR((VLOOKUP($L94,ACOUSTIC_SITE_INFO!$C$3:$AI$501,4,FALSE)),"")</f>
        <v>0</v>
      </c>
      <c r="P94" s="122">
        <f>IFERROR((VLOOKUP($L94,ACOUSTIC_SITE_INFO!$C$3:$AI$501,5,FALSE)),"")</f>
        <v>0</v>
      </c>
      <c r="Q94" s="122">
        <f>IFERROR((VLOOKUP($L94,ACOUSTIC_SITE_INFO!$C$3:$AI$501,6,FALSE)),"")</f>
        <v>0</v>
      </c>
      <c r="R94" s="122">
        <f>IFERROR((VLOOKUP($L94,ACOUSTIC_SITE_INFO!$C$3:$AI$501,7,FALSE)),"")</f>
        <v>0</v>
      </c>
      <c r="S94" s="122" t="str">
        <f>IFERROR((VLOOKUP($L94,ACOUSTIC_SITE_INFO!$C$3:$AI$501,8,FALSE)),"")</f>
        <v>//</v>
      </c>
      <c r="T94" s="124">
        <f>IFERROR((VLOOKUP($L94,ACOUSTIC_SITE_INFO!$C$3:$AI$501,9,FALSE)),"")</f>
        <v>0</v>
      </c>
      <c r="U94" s="124">
        <f>IFERROR((VLOOKUP($L94,ACOUSTIC_SITE_INFO!$C$3:$AI$501,10,FALSE)),"")</f>
        <v>0</v>
      </c>
      <c r="V94" s="122">
        <f>IFERROR((VLOOKUP($L94,ACOUSTIC_SITE_INFO!$C$3:$AI$501,11,FALSE)),"")</f>
        <v>0</v>
      </c>
      <c r="W94" s="122">
        <f>IFERROR((VLOOKUP($L94,ACOUSTIC_SITE_INFO!$C$3:$AI$501,12,FALSE)),"")</f>
        <v>0</v>
      </c>
      <c r="X94" s="122">
        <f>IFERROR((VLOOKUP($L94,ACOUSTIC_SITE_INFO!$C$3:$AI$501,13,FALSE)),"")</f>
        <v>0</v>
      </c>
      <c r="Y94" s="122">
        <f>IFERROR((VLOOKUP($L94,ACOUSTIC_SITE_INFO!$C$3:$AI$501,14,FALSE)),"")</f>
        <v>0</v>
      </c>
      <c r="Z94" s="122">
        <f>IFERROR((VLOOKUP($L94,ACOUSTIC_SITE_INFO!$C$3:$AI$501,15,FALSE)),"")</f>
        <v>0</v>
      </c>
      <c r="AA94" s="122">
        <f>IFERROR((VLOOKUP($L94,ACOUSTIC_SITE_INFO!$C$3:$AI$501,16,FALSE)),"")</f>
        <v>0</v>
      </c>
      <c r="AB94" s="122">
        <f>IFERROR((VLOOKUP($L94,ACOUSTIC_SITE_INFO!$C$3:$AI$501,17,FALSE)),"")</f>
        <v>0</v>
      </c>
      <c r="AC94" s="122">
        <f>IFERROR((VLOOKUP($L94,ACOUSTIC_SITE_INFO!$C$3:$AI$501,18,FALSE)),"")</f>
        <v>0</v>
      </c>
      <c r="AD94" s="122">
        <f>IFERROR((VLOOKUP($L94,ACOUSTIC_SITE_INFO!$C$3:$AI$501,20,FALSE)),"")</f>
        <v>0</v>
      </c>
      <c r="AE94" s="122">
        <f>IFERROR((VLOOKUP($L94,ACOUSTIC_SITE_INFO!$C$3:$AI$501,21,FALSE)),"")</f>
        <v>0</v>
      </c>
      <c r="AF94" s="122">
        <f>IFERROR((VLOOKUP($L94,ACOUSTIC_SITE_INFO!$C$3:$AI$501,19,FALSE)),"")</f>
        <v>0</v>
      </c>
      <c r="AG94" s="122">
        <f>IFERROR((VLOOKUP($L94,ACOUSTIC_SITE_INFO!$C$3:$AI$501,22,FALSE)),"")</f>
        <v>0</v>
      </c>
      <c r="AH94" s="122">
        <f>IFERROR((VLOOKUP($L94,ACOUSTIC_SITE_INFO!$C$3:$AI$501,23,FALSE)),"")</f>
        <v>0</v>
      </c>
      <c r="AI94" s="125">
        <f>IFERROR((VLOOKUP($L94,ACOUSTIC_SITE_INFO!$C$3:$AI$501,24,FALSE)),"")</f>
        <v>0</v>
      </c>
      <c r="AJ94" s="125">
        <f>IFERROR((VLOOKUP($L94,ACOUSTIC_SITE_INFO!$C$3:$AI$501,25,FALSE)),"")</f>
        <v>0</v>
      </c>
      <c r="AK94" s="122">
        <f>IFERROR((VLOOKUP($L94,ACOUSTIC_SITE_INFO!$C$3:$AI$501,26,FALSE)),"")</f>
        <v>0</v>
      </c>
      <c r="AL94" s="122">
        <f>IFERROR((VLOOKUP($L94,ACOUSTIC_SITE_INFO!$C$3:$AI$501,27,FALSE)),"")</f>
        <v>0</v>
      </c>
      <c r="AM94" s="122">
        <f>IFERROR((VLOOKUP($L94,ACOUSTIC_SITE_INFO!$C$3:$AI$501,29,FALSE)),"")</f>
        <v>0</v>
      </c>
      <c r="AN94" s="122">
        <f>IFERROR((VLOOKUP($L94,ACOUSTIC_SITE_INFO!$C$3:$AI$501,30,FALSE)),"")</f>
        <v>0</v>
      </c>
      <c r="AO94" s="122">
        <f>IFERROR((VLOOKUP($L94,ACOUSTIC_SITE_INFO!$C$3:$AI$501,31,FALSE)),"")</f>
        <v>0</v>
      </c>
      <c r="AP94" s="122">
        <f>IFERROR((VLOOKUP($L94,ACOUSTIC_SITE_INFO!$C$3:$AI$501,32,FALSE)),"")</f>
        <v>0</v>
      </c>
      <c r="AQ94" s="122">
        <f>IFERROR((VLOOKUP($L94,ACOUSTIC_SITE_INFO!$C$3:$AI$501,33,FALSE)),"")</f>
        <v>0</v>
      </c>
    </row>
    <row r="95" spans="1:43" x14ac:dyDescent="0.25">
      <c r="A95" s="122" t="str">
        <f t="shared" si="2"/>
        <v>00-0m-0</v>
      </c>
      <c r="B95" s="122" t="str">
        <f t="shared" si="3"/>
        <v/>
      </c>
      <c r="C95" s="122" t="str">
        <f>IF(ACOUSTIC_SURVEY_RESULTS!A94=0, "",ACOUSTIC_SURVEY_RESULTS!A94)</f>
        <v/>
      </c>
      <c r="D95" s="122" t="str">
        <f>IFERROR((VLOOKUP($C95,Drop_down_options!$B$2:$D$21,2,FALSE)),"")</f>
        <v/>
      </c>
      <c r="E95" s="122" t="str">
        <f>IF(ACOUSTIC_SURVEY_RESULTS!B94=0, "",ACOUSTIC_SURVEY_RESULTS!B94)</f>
        <v/>
      </c>
      <c r="F95" s="122" t="str">
        <f>IF(ACOUSTIC_SURVEY_RESULTS!C94=0, "",ACOUSTIC_SURVEY_RESULTS!C94)</f>
        <v/>
      </c>
      <c r="G95" s="122" t="str">
        <f>IF(ACOUSTIC_SURVEY_RESULTS!D94=0, "",ACOUSTIC_SURVEY_RESULTS!D94)</f>
        <v/>
      </c>
      <c r="H95" s="122" t="str">
        <f>IF(ACOUSTIC_SURVEY_RESULTS!E94=0, "",ACOUSTIC_SURVEY_RESULTS!E94)</f>
        <v/>
      </c>
      <c r="I95" s="122" t="str">
        <f>IF(ACOUSTIC_SURVEY_RESULTS!F94=0, "",ACOUSTIC_SURVEY_RESULTS!F94)</f>
        <v/>
      </c>
      <c r="J95" s="122" t="str">
        <f>IF(ACOUSTIC_SURVEY_RESULTS!G94=0, "",ACOUSTIC_SURVEY_RESULTS!G94)</f>
        <v/>
      </c>
      <c r="K95" s="122" t="str">
        <f>IF(ACOUSTIC_SURVEY_RESULTS!H94=0, "",ACOUSTIC_SURVEY_RESULTS!H94)</f>
        <v/>
      </c>
      <c r="L95" s="122" t="str">
        <f>IF(ACOUSTIC_SURVEY_RESULTS!I94=0, "",ACOUSTIC_SURVEY_RESULTS!I94)</f>
        <v/>
      </c>
      <c r="M95" s="122">
        <f>IFERROR((VLOOKUP($L95,ACOUSTIC_SITE_INFO!$C$3:$AI$501,2,FALSE)),"")</f>
        <v>0</v>
      </c>
      <c r="N95" s="122">
        <f>IFERROR((VLOOKUP($L95,ACOUSTIC_SITE_INFO!$C$3:$AI$501,3,FALSE))," ")</f>
        <v>0</v>
      </c>
      <c r="O95" s="122">
        <f>IFERROR((VLOOKUP($L95,ACOUSTIC_SITE_INFO!$C$3:$AI$501,4,FALSE)),"")</f>
        <v>0</v>
      </c>
      <c r="P95" s="122">
        <f>IFERROR((VLOOKUP($L95,ACOUSTIC_SITE_INFO!$C$3:$AI$501,5,FALSE)),"")</f>
        <v>0</v>
      </c>
      <c r="Q95" s="122">
        <f>IFERROR((VLOOKUP($L95,ACOUSTIC_SITE_INFO!$C$3:$AI$501,6,FALSE)),"")</f>
        <v>0</v>
      </c>
      <c r="R95" s="122">
        <f>IFERROR((VLOOKUP($L95,ACOUSTIC_SITE_INFO!$C$3:$AI$501,7,FALSE)),"")</f>
        <v>0</v>
      </c>
      <c r="S95" s="122" t="str">
        <f>IFERROR((VLOOKUP($L95,ACOUSTIC_SITE_INFO!$C$3:$AI$501,8,FALSE)),"")</f>
        <v>//</v>
      </c>
      <c r="T95" s="124">
        <f>IFERROR((VLOOKUP($L95,ACOUSTIC_SITE_INFO!$C$3:$AI$501,9,FALSE)),"")</f>
        <v>0</v>
      </c>
      <c r="U95" s="124">
        <f>IFERROR((VLOOKUP($L95,ACOUSTIC_SITE_INFO!$C$3:$AI$501,10,FALSE)),"")</f>
        <v>0</v>
      </c>
      <c r="V95" s="122">
        <f>IFERROR((VLOOKUP($L95,ACOUSTIC_SITE_INFO!$C$3:$AI$501,11,FALSE)),"")</f>
        <v>0</v>
      </c>
      <c r="W95" s="122">
        <f>IFERROR((VLOOKUP($L95,ACOUSTIC_SITE_INFO!$C$3:$AI$501,12,FALSE)),"")</f>
        <v>0</v>
      </c>
      <c r="X95" s="122">
        <f>IFERROR((VLOOKUP($L95,ACOUSTIC_SITE_INFO!$C$3:$AI$501,13,FALSE)),"")</f>
        <v>0</v>
      </c>
      <c r="Y95" s="122">
        <f>IFERROR((VLOOKUP($L95,ACOUSTIC_SITE_INFO!$C$3:$AI$501,14,FALSE)),"")</f>
        <v>0</v>
      </c>
      <c r="Z95" s="122">
        <f>IFERROR((VLOOKUP($L95,ACOUSTIC_SITE_INFO!$C$3:$AI$501,15,FALSE)),"")</f>
        <v>0</v>
      </c>
      <c r="AA95" s="122">
        <f>IFERROR((VLOOKUP($L95,ACOUSTIC_SITE_INFO!$C$3:$AI$501,16,FALSE)),"")</f>
        <v>0</v>
      </c>
      <c r="AB95" s="122">
        <f>IFERROR((VLOOKUP($L95,ACOUSTIC_SITE_INFO!$C$3:$AI$501,17,FALSE)),"")</f>
        <v>0</v>
      </c>
      <c r="AC95" s="122">
        <f>IFERROR((VLOOKUP($L95,ACOUSTIC_SITE_INFO!$C$3:$AI$501,18,FALSE)),"")</f>
        <v>0</v>
      </c>
      <c r="AD95" s="122">
        <f>IFERROR((VLOOKUP($L95,ACOUSTIC_SITE_INFO!$C$3:$AI$501,20,FALSE)),"")</f>
        <v>0</v>
      </c>
      <c r="AE95" s="122">
        <f>IFERROR((VLOOKUP($L95,ACOUSTIC_SITE_INFO!$C$3:$AI$501,21,FALSE)),"")</f>
        <v>0</v>
      </c>
      <c r="AF95" s="122">
        <f>IFERROR((VLOOKUP($L95,ACOUSTIC_SITE_INFO!$C$3:$AI$501,19,FALSE)),"")</f>
        <v>0</v>
      </c>
      <c r="AG95" s="122">
        <f>IFERROR((VLOOKUP($L95,ACOUSTIC_SITE_INFO!$C$3:$AI$501,22,FALSE)),"")</f>
        <v>0</v>
      </c>
      <c r="AH95" s="122">
        <f>IFERROR((VLOOKUP($L95,ACOUSTIC_SITE_INFO!$C$3:$AI$501,23,FALSE)),"")</f>
        <v>0</v>
      </c>
      <c r="AI95" s="125">
        <f>IFERROR((VLOOKUP($L95,ACOUSTIC_SITE_INFO!$C$3:$AI$501,24,FALSE)),"")</f>
        <v>0</v>
      </c>
      <c r="AJ95" s="125">
        <f>IFERROR((VLOOKUP($L95,ACOUSTIC_SITE_INFO!$C$3:$AI$501,25,FALSE)),"")</f>
        <v>0</v>
      </c>
      <c r="AK95" s="122">
        <f>IFERROR((VLOOKUP($L95,ACOUSTIC_SITE_INFO!$C$3:$AI$501,26,FALSE)),"")</f>
        <v>0</v>
      </c>
      <c r="AL95" s="122">
        <f>IFERROR((VLOOKUP($L95,ACOUSTIC_SITE_INFO!$C$3:$AI$501,27,FALSE)),"")</f>
        <v>0</v>
      </c>
      <c r="AM95" s="122">
        <f>IFERROR((VLOOKUP($L95,ACOUSTIC_SITE_INFO!$C$3:$AI$501,29,FALSE)),"")</f>
        <v>0</v>
      </c>
      <c r="AN95" s="122">
        <f>IFERROR((VLOOKUP($L95,ACOUSTIC_SITE_INFO!$C$3:$AI$501,30,FALSE)),"")</f>
        <v>0</v>
      </c>
      <c r="AO95" s="122">
        <f>IFERROR((VLOOKUP($L95,ACOUSTIC_SITE_INFO!$C$3:$AI$501,31,FALSE)),"")</f>
        <v>0</v>
      </c>
      <c r="AP95" s="122">
        <f>IFERROR((VLOOKUP($L95,ACOUSTIC_SITE_INFO!$C$3:$AI$501,32,FALSE)),"")</f>
        <v>0</v>
      </c>
      <c r="AQ95" s="122">
        <f>IFERROR((VLOOKUP($L95,ACOUSTIC_SITE_INFO!$C$3:$AI$501,33,FALSE)),"")</f>
        <v>0</v>
      </c>
    </row>
    <row r="96" spans="1:43" x14ac:dyDescent="0.25">
      <c r="A96" s="122" t="str">
        <f t="shared" si="2"/>
        <v>00-0m-0</v>
      </c>
      <c r="B96" s="122" t="str">
        <f t="shared" si="3"/>
        <v/>
      </c>
      <c r="C96" s="122" t="str">
        <f>IF(ACOUSTIC_SURVEY_RESULTS!A95=0, "",ACOUSTIC_SURVEY_RESULTS!A95)</f>
        <v/>
      </c>
      <c r="D96" s="122" t="str">
        <f>IFERROR((VLOOKUP($C96,Drop_down_options!$B$2:$D$21,2,FALSE)),"")</f>
        <v/>
      </c>
      <c r="E96" s="122" t="str">
        <f>IF(ACOUSTIC_SURVEY_RESULTS!B95=0, "",ACOUSTIC_SURVEY_RESULTS!B95)</f>
        <v/>
      </c>
      <c r="F96" s="122" t="str">
        <f>IF(ACOUSTIC_SURVEY_RESULTS!C95=0, "",ACOUSTIC_SURVEY_RESULTS!C95)</f>
        <v/>
      </c>
      <c r="G96" s="122" t="str">
        <f>IF(ACOUSTIC_SURVEY_RESULTS!D95=0, "",ACOUSTIC_SURVEY_RESULTS!D95)</f>
        <v/>
      </c>
      <c r="H96" s="122" t="str">
        <f>IF(ACOUSTIC_SURVEY_RESULTS!E95=0, "",ACOUSTIC_SURVEY_RESULTS!E95)</f>
        <v/>
      </c>
      <c r="I96" s="122" t="str">
        <f>IF(ACOUSTIC_SURVEY_RESULTS!F95=0, "",ACOUSTIC_SURVEY_RESULTS!F95)</f>
        <v/>
      </c>
      <c r="J96" s="122" t="str">
        <f>IF(ACOUSTIC_SURVEY_RESULTS!G95=0, "",ACOUSTIC_SURVEY_RESULTS!G95)</f>
        <v/>
      </c>
      <c r="K96" s="122" t="str">
        <f>IF(ACOUSTIC_SURVEY_RESULTS!H95=0, "",ACOUSTIC_SURVEY_RESULTS!H95)</f>
        <v/>
      </c>
      <c r="L96" s="122" t="str">
        <f>IF(ACOUSTIC_SURVEY_RESULTS!I95=0, "",ACOUSTIC_SURVEY_RESULTS!I95)</f>
        <v/>
      </c>
      <c r="M96" s="122">
        <f>IFERROR((VLOOKUP($L96,ACOUSTIC_SITE_INFO!$C$3:$AI$501,2,FALSE)),"")</f>
        <v>0</v>
      </c>
      <c r="N96" s="122">
        <f>IFERROR((VLOOKUP($L96,ACOUSTIC_SITE_INFO!$C$3:$AI$501,3,FALSE))," ")</f>
        <v>0</v>
      </c>
      <c r="O96" s="122">
        <f>IFERROR((VLOOKUP($L96,ACOUSTIC_SITE_INFO!$C$3:$AI$501,4,FALSE)),"")</f>
        <v>0</v>
      </c>
      <c r="P96" s="122">
        <f>IFERROR((VLOOKUP($L96,ACOUSTIC_SITE_INFO!$C$3:$AI$501,5,FALSE)),"")</f>
        <v>0</v>
      </c>
      <c r="Q96" s="122">
        <f>IFERROR((VLOOKUP($L96,ACOUSTIC_SITE_INFO!$C$3:$AI$501,6,FALSE)),"")</f>
        <v>0</v>
      </c>
      <c r="R96" s="122">
        <f>IFERROR((VLOOKUP($L96,ACOUSTIC_SITE_INFO!$C$3:$AI$501,7,FALSE)),"")</f>
        <v>0</v>
      </c>
      <c r="S96" s="122" t="str">
        <f>IFERROR((VLOOKUP($L96,ACOUSTIC_SITE_INFO!$C$3:$AI$501,8,FALSE)),"")</f>
        <v>//</v>
      </c>
      <c r="T96" s="124">
        <f>IFERROR((VLOOKUP($L96,ACOUSTIC_SITE_INFO!$C$3:$AI$501,9,FALSE)),"")</f>
        <v>0</v>
      </c>
      <c r="U96" s="124">
        <f>IFERROR((VLOOKUP($L96,ACOUSTIC_SITE_INFO!$C$3:$AI$501,10,FALSE)),"")</f>
        <v>0</v>
      </c>
      <c r="V96" s="122">
        <f>IFERROR((VLOOKUP($L96,ACOUSTIC_SITE_INFO!$C$3:$AI$501,11,FALSE)),"")</f>
        <v>0</v>
      </c>
      <c r="W96" s="122">
        <f>IFERROR((VLOOKUP($L96,ACOUSTIC_SITE_INFO!$C$3:$AI$501,12,FALSE)),"")</f>
        <v>0</v>
      </c>
      <c r="X96" s="122">
        <f>IFERROR((VLOOKUP($L96,ACOUSTIC_SITE_INFO!$C$3:$AI$501,13,FALSE)),"")</f>
        <v>0</v>
      </c>
      <c r="Y96" s="122">
        <f>IFERROR((VLOOKUP($L96,ACOUSTIC_SITE_INFO!$C$3:$AI$501,14,FALSE)),"")</f>
        <v>0</v>
      </c>
      <c r="Z96" s="122">
        <f>IFERROR((VLOOKUP($L96,ACOUSTIC_SITE_INFO!$C$3:$AI$501,15,FALSE)),"")</f>
        <v>0</v>
      </c>
      <c r="AA96" s="122">
        <f>IFERROR((VLOOKUP($L96,ACOUSTIC_SITE_INFO!$C$3:$AI$501,16,FALSE)),"")</f>
        <v>0</v>
      </c>
      <c r="AB96" s="122">
        <f>IFERROR((VLOOKUP($L96,ACOUSTIC_SITE_INFO!$C$3:$AI$501,17,FALSE)),"")</f>
        <v>0</v>
      </c>
      <c r="AC96" s="122">
        <f>IFERROR((VLOOKUP($L96,ACOUSTIC_SITE_INFO!$C$3:$AI$501,18,FALSE)),"")</f>
        <v>0</v>
      </c>
      <c r="AD96" s="122">
        <f>IFERROR((VLOOKUP($L96,ACOUSTIC_SITE_INFO!$C$3:$AI$501,20,FALSE)),"")</f>
        <v>0</v>
      </c>
      <c r="AE96" s="122">
        <f>IFERROR((VLOOKUP($L96,ACOUSTIC_SITE_INFO!$C$3:$AI$501,21,FALSE)),"")</f>
        <v>0</v>
      </c>
      <c r="AF96" s="122">
        <f>IFERROR((VLOOKUP($L96,ACOUSTIC_SITE_INFO!$C$3:$AI$501,19,FALSE)),"")</f>
        <v>0</v>
      </c>
      <c r="AG96" s="122">
        <f>IFERROR((VLOOKUP($L96,ACOUSTIC_SITE_INFO!$C$3:$AI$501,22,FALSE)),"")</f>
        <v>0</v>
      </c>
      <c r="AH96" s="122">
        <f>IFERROR((VLOOKUP($L96,ACOUSTIC_SITE_INFO!$C$3:$AI$501,23,FALSE)),"")</f>
        <v>0</v>
      </c>
      <c r="AI96" s="125">
        <f>IFERROR((VLOOKUP($L96,ACOUSTIC_SITE_INFO!$C$3:$AI$501,24,FALSE)),"")</f>
        <v>0</v>
      </c>
      <c r="AJ96" s="125">
        <f>IFERROR((VLOOKUP($L96,ACOUSTIC_SITE_INFO!$C$3:$AI$501,25,FALSE)),"")</f>
        <v>0</v>
      </c>
      <c r="AK96" s="122">
        <f>IFERROR((VLOOKUP($L96,ACOUSTIC_SITE_INFO!$C$3:$AI$501,26,FALSE)),"")</f>
        <v>0</v>
      </c>
      <c r="AL96" s="122">
        <f>IFERROR((VLOOKUP($L96,ACOUSTIC_SITE_INFO!$C$3:$AI$501,27,FALSE)),"")</f>
        <v>0</v>
      </c>
      <c r="AM96" s="122">
        <f>IFERROR((VLOOKUP($L96,ACOUSTIC_SITE_INFO!$C$3:$AI$501,29,FALSE)),"")</f>
        <v>0</v>
      </c>
      <c r="AN96" s="122">
        <f>IFERROR((VLOOKUP($L96,ACOUSTIC_SITE_INFO!$C$3:$AI$501,30,FALSE)),"")</f>
        <v>0</v>
      </c>
      <c r="AO96" s="122">
        <f>IFERROR((VLOOKUP($L96,ACOUSTIC_SITE_INFO!$C$3:$AI$501,31,FALSE)),"")</f>
        <v>0</v>
      </c>
      <c r="AP96" s="122">
        <f>IFERROR((VLOOKUP($L96,ACOUSTIC_SITE_INFO!$C$3:$AI$501,32,FALSE)),"")</f>
        <v>0</v>
      </c>
      <c r="AQ96" s="122">
        <f>IFERROR((VLOOKUP($L96,ACOUSTIC_SITE_INFO!$C$3:$AI$501,33,FALSE)),"")</f>
        <v>0</v>
      </c>
    </row>
    <row r="97" spans="1:43" x14ac:dyDescent="0.25">
      <c r="A97" s="122" t="str">
        <f t="shared" si="2"/>
        <v>00-0m-0</v>
      </c>
      <c r="B97" s="122" t="str">
        <f t="shared" si="3"/>
        <v/>
      </c>
      <c r="C97" s="122" t="str">
        <f>IF(ACOUSTIC_SURVEY_RESULTS!A96=0, "",ACOUSTIC_SURVEY_RESULTS!A96)</f>
        <v/>
      </c>
      <c r="D97" s="122" t="str">
        <f>IFERROR((VLOOKUP($C97,Drop_down_options!$B$2:$D$21,2,FALSE)),"")</f>
        <v/>
      </c>
      <c r="E97" s="122" t="str">
        <f>IF(ACOUSTIC_SURVEY_RESULTS!B96=0, "",ACOUSTIC_SURVEY_RESULTS!B96)</f>
        <v/>
      </c>
      <c r="F97" s="122" t="str">
        <f>IF(ACOUSTIC_SURVEY_RESULTS!C96=0, "",ACOUSTIC_SURVEY_RESULTS!C96)</f>
        <v/>
      </c>
      <c r="G97" s="122" t="str">
        <f>IF(ACOUSTIC_SURVEY_RESULTS!D96=0, "",ACOUSTIC_SURVEY_RESULTS!D96)</f>
        <v/>
      </c>
      <c r="H97" s="122" t="str">
        <f>IF(ACOUSTIC_SURVEY_RESULTS!E96=0, "",ACOUSTIC_SURVEY_RESULTS!E96)</f>
        <v/>
      </c>
      <c r="I97" s="122" t="str">
        <f>IF(ACOUSTIC_SURVEY_RESULTS!F96=0, "",ACOUSTIC_SURVEY_RESULTS!F96)</f>
        <v/>
      </c>
      <c r="J97" s="122" t="str">
        <f>IF(ACOUSTIC_SURVEY_RESULTS!G96=0, "",ACOUSTIC_SURVEY_RESULTS!G96)</f>
        <v/>
      </c>
      <c r="K97" s="122" t="str">
        <f>IF(ACOUSTIC_SURVEY_RESULTS!H96=0, "",ACOUSTIC_SURVEY_RESULTS!H96)</f>
        <v/>
      </c>
      <c r="L97" s="122" t="str">
        <f>IF(ACOUSTIC_SURVEY_RESULTS!I96=0, "",ACOUSTIC_SURVEY_RESULTS!I96)</f>
        <v/>
      </c>
      <c r="M97" s="122">
        <f>IFERROR((VLOOKUP($L97,ACOUSTIC_SITE_INFO!$C$3:$AI$501,2,FALSE)),"")</f>
        <v>0</v>
      </c>
      <c r="N97" s="122">
        <f>IFERROR((VLOOKUP($L97,ACOUSTIC_SITE_INFO!$C$3:$AI$501,3,FALSE))," ")</f>
        <v>0</v>
      </c>
      <c r="O97" s="122">
        <f>IFERROR((VLOOKUP($L97,ACOUSTIC_SITE_INFO!$C$3:$AI$501,4,FALSE)),"")</f>
        <v>0</v>
      </c>
      <c r="P97" s="122">
        <f>IFERROR((VLOOKUP($L97,ACOUSTIC_SITE_INFO!$C$3:$AI$501,5,FALSE)),"")</f>
        <v>0</v>
      </c>
      <c r="Q97" s="122">
        <f>IFERROR((VLOOKUP($L97,ACOUSTIC_SITE_INFO!$C$3:$AI$501,6,FALSE)),"")</f>
        <v>0</v>
      </c>
      <c r="R97" s="122">
        <f>IFERROR((VLOOKUP($L97,ACOUSTIC_SITE_INFO!$C$3:$AI$501,7,FALSE)),"")</f>
        <v>0</v>
      </c>
      <c r="S97" s="122" t="str">
        <f>IFERROR((VLOOKUP($L97,ACOUSTIC_SITE_INFO!$C$3:$AI$501,8,FALSE)),"")</f>
        <v>//</v>
      </c>
      <c r="T97" s="124">
        <f>IFERROR((VLOOKUP($L97,ACOUSTIC_SITE_INFO!$C$3:$AI$501,9,FALSE)),"")</f>
        <v>0</v>
      </c>
      <c r="U97" s="124">
        <f>IFERROR((VLOOKUP($L97,ACOUSTIC_SITE_INFO!$C$3:$AI$501,10,FALSE)),"")</f>
        <v>0</v>
      </c>
      <c r="V97" s="122">
        <f>IFERROR((VLOOKUP($L97,ACOUSTIC_SITE_INFO!$C$3:$AI$501,11,FALSE)),"")</f>
        <v>0</v>
      </c>
      <c r="W97" s="122">
        <f>IFERROR((VLOOKUP($L97,ACOUSTIC_SITE_INFO!$C$3:$AI$501,12,FALSE)),"")</f>
        <v>0</v>
      </c>
      <c r="X97" s="122">
        <f>IFERROR((VLOOKUP($L97,ACOUSTIC_SITE_INFO!$C$3:$AI$501,13,FALSE)),"")</f>
        <v>0</v>
      </c>
      <c r="Y97" s="122">
        <f>IFERROR((VLOOKUP($L97,ACOUSTIC_SITE_INFO!$C$3:$AI$501,14,FALSE)),"")</f>
        <v>0</v>
      </c>
      <c r="Z97" s="122">
        <f>IFERROR((VLOOKUP($L97,ACOUSTIC_SITE_INFO!$C$3:$AI$501,15,FALSE)),"")</f>
        <v>0</v>
      </c>
      <c r="AA97" s="122">
        <f>IFERROR((VLOOKUP($L97,ACOUSTIC_SITE_INFO!$C$3:$AI$501,16,FALSE)),"")</f>
        <v>0</v>
      </c>
      <c r="AB97" s="122">
        <f>IFERROR((VLOOKUP($L97,ACOUSTIC_SITE_INFO!$C$3:$AI$501,17,FALSE)),"")</f>
        <v>0</v>
      </c>
      <c r="AC97" s="122">
        <f>IFERROR((VLOOKUP($L97,ACOUSTIC_SITE_INFO!$C$3:$AI$501,18,FALSE)),"")</f>
        <v>0</v>
      </c>
      <c r="AD97" s="122">
        <f>IFERROR((VLOOKUP($L97,ACOUSTIC_SITE_INFO!$C$3:$AI$501,20,FALSE)),"")</f>
        <v>0</v>
      </c>
      <c r="AE97" s="122">
        <f>IFERROR((VLOOKUP($L97,ACOUSTIC_SITE_INFO!$C$3:$AI$501,21,FALSE)),"")</f>
        <v>0</v>
      </c>
      <c r="AF97" s="122">
        <f>IFERROR((VLOOKUP($L97,ACOUSTIC_SITE_INFO!$C$3:$AI$501,19,FALSE)),"")</f>
        <v>0</v>
      </c>
      <c r="AG97" s="122">
        <f>IFERROR((VLOOKUP($L97,ACOUSTIC_SITE_INFO!$C$3:$AI$501,22,FALSE)),"")</f>
        <v>0</v>
      </c>
      <c r="AH97" s="122">
        <f>IFERROR((VLOOKUP($L97,ACOUSTIC_SITE_INFO!$C$3:$AI$501,23,FALSE)),"")</f>
        <v>0</v>
      </c>
      <c r="AI97" s="125">
        <f>IFERROR((VLOOKUP($L97,ACOUSTIC_SITE_INFO!$C$3:$AI$501,24,FALSE)),"")</f>
        <v>0</v>
      </c>
      <c r="AJ97" s="125">
        <f>IFERROR((VLOOKUP($L97,ACOUSTIC_SITE_INFO!$C$3:$AI$501,25,FALSE)),"")</f>
        <v>0</v>
      </c>
      <c r="AK97" s="122">
        <f>IFERROR((VLOOKUP($L97,ACOUSTIC_SITE_INFO!$C$3:$AI$501,26,FALSE)),"")</f>
        <v>0</v>
      </c>
      <c r="AL97" s="122">
        <f>IFERROR((VLOOKUP($L97,ACOUSTIC_SITE_INFO!$C$3:$AI$501,27,FALSE)),"")</f>
        <v>0</v>
      </c>
      <c r="AM97" s="122">
        <f>IFERROR((VLOOKUP($L97,ACOUSTIC_SITE_INFO!$C$3:$AI$501,29,FALSE)),"")</f>
        <v>0</v>
      </c>
      <c r="AN97" s="122">
        <f>IFERROR((VLOOKUP($L97,ACOUSTIC_SITE_INFO!$C$3:$AI$501,30,FALSE)),"")</f>
        <v>0</v>
      </c>
      <c r="AO97" s="122">
        <f>IFERROR((VLOOKUP($L97,ACOUSTIC_SITE_INFO!$C$3:$AI$501,31,FALSE)),"")</f>
        <v>0</v>
      </c>
      <c r="AP97" s="122">
        <f>IFERROR((VLOOKUP($L97,ACOUSTIC_SITE_INFO!$C$3:$AI$501,32,FALSE)),"")</f>
        <v>0</v>
      </c>
      <c r="AQ97" s="122">
        <f>IFERROR((VLOOKUP($L97,ACOUSTIC_SITE_INFO!$C$3:$AI$501,33,FALSE)),"")</f>
        <v>0</v>
      </c>
    </row>
    <row r="98" spans="1:43" x14ac:dyDescent="0.25">
      <c r="A98" s="122" t="str">
        <f t="shared" si="2"/>
        <v>00-0m-0</v>
      </c>
      <c r="B98" s="122" t="str">
        <f t="shared" si="3"/>
        <v/>
      </c>
      <c r="C98" s="122" t="str">
        <f>IF(ACOUSTIC_SURVEY_RESULTS!A97=0, "",ACOUSTIC_SURVEY_RESULTS!A97)</f>
        <v/>
      </c>
      <c r="D98" s="122" t="str">
        <f>IFERROR((VLOOKUP($C98,Drop_down_options!$B$2:$D$21,2,FALSE)),"")</f>
        <v/>
      </c>
      <c r="E98" s="122" t="str">
        <f>IF(ACOUSTIC_SURVEY_RESULTS!B97=0, "",ACOUSTIC_SURVEY_RESULTS!B97)</f>
        <v/>
      </c>
      <c r="F98" s="122" t="str">
        <f>IF(ACOUSTIC_SURVEY_RESULTS!C97=0, "",ACOUSTIC_SURVEY_RESULTS!C97)</f>
        <v/>
      </c>
      <c r="G98" s="122" t="str">
        <f>IF(ACOUSTIC_SURVEY_RESULTS!D97=0, "",ACOUSTIC_SURVEY_RESULTS!D97)</f>
        <v/>
      </c>
      <c r="H98" s="122" t="str">
        <f>IF(ACOUSTIC_SURVEY_RESULTS!E97=0, "",ACOUSTIC_SURVEY_RESULTS!E97)</f>
        <v/>
      </c>
      <c r="I98" s="122" t="str">
        <f>IF(ACOUSTIC_SURVEY_RESULTS!F97=0, "",ACOUSTIC_SURVEY_RESULTS!F97)</f>
        <v/>
      </c>
      <c r="J98" s="122" t="str">
        <f>IF(ACOUSTIC_SURVEY_RESULTS!G97=0, "",ACOUSTIC_SURVEY_RESULTS!G97)</f>
        <v/>
      </c>
      <c r="K98" s="122" t="str">
        <f>IF(ACOUSTIC_SURVEY_RESULTS!H97=0, "",ACOUSTIC_SURVEY_RESULTS!H97)</f>
        <v/>
      </c>
      <c r="L98" s="122" t="str">
        <f>IF(ACOUSTIC_SURVEY_RESULTS!I97=0, "",ACOUSTIC_SURVEY_RESULTS!I97)</f>
        <v/>
      </c>
      <c r="M98" s="122">
        <f>IFERROR((VLOOKUP($L98,ACOUSTIC_SITE_INFO!$C$3:$AI$501,2,FALSE)),"")</f>
        <v>0</v>
      </c>
      <c r="N98" s="122">
        <f>IFERROR((VLOOKUP($L98,ACOUSTIC_SITE_INFO!$C$3:$AI$501,3,FALSE))," ")</f>
        <v>0</v>
      </c>
      <c r="O98" s="122">
        <f>IFERROR((VLOOKUP($L98,ACOUSTIC_SITE_INFO!$C$3:$AI$501,4,FALSE)),"")</f>
        <v>0</v>
      </c>
      <c r="P98" s="122">
        <f>IFERROR((VLOOKUP($L98,ACOUSTIC_SITE_INFO!$C$3:$AI$501,5,FALSE)),"")</f>
        <v>0</v>
      </c>
      <c r="Q98" s="122">
        <f>IFERROR((VLOOKUP($L98,ACOUSTIC_SITE_INFO!$C$3:$AI$501,6,FALSE)),"")</f>
        <v>0</v>
      </c>
      <c r="R98" s="122">
        <f>IFERROR((VLOOKUP($L98,ACOUSTIC_SITE_INFO!$C$3:$AI$501,7,FALSE)),"")</f>
        <v>0</v>
      </c>
      <c r="S98" s="122" t="str">
        <f>IFERROR((VLOOKUP($L98,ACOUSTIC_SITE_INFO!$C$3:$AI$501,8,FALSE)),"")</f>
        <v>//</v>
      </c>
      <c r="T98" s="124">
        <f>IFERROR((VLOOKUP($L98,ACOUSTIC_SITE_INFO!$C$3:$AI$501,9,FALSE)),"")</f>
        <v>0</v>
      </c>
      <c r="U98" s="124">
        <f>IFERROR((VLOOKUP($L98,ACOUSTIC_SITE_INFO!$C$3:$AI$501,10,FALSE)),"")</f>
        <v>0</v>
      </c>
      <c r="V98" s="122">
        <f>IFERROR((VLOOKUP($L98,ACOUSTIC_SITE_INFO!$C$3:$AI$501,11,FALSE)),"")</f>
        <v>0</v>
      </c>
      <c r="W98" s="122">
        <f>IFERROR((VLOOKUP($L98,ACOUSTIC_SITE_INFO!$C$3:$AI$501,12,FALSE)),"")</f>
        <v>0</v>
      </c>
      <c r="X98" s="122">
        <f>IFERROR((VLOOKUP($L98,ACOUSTIC_SITE_INFO!$C$3:$AI$501,13,FALSE)),"")</f>
        <v>0</v>
      </c>
      <c r="Y98" s="122">
        <f>IFERROR((VLOOKUP($L98,ACOUSTIC_SITE_INFO!$C$3:$AI$501,14,FALSE)),"")</f>
        <v>0</v>
      </c>
      <c r="Z98" s="122">
        <f>IFERROR((VLOOKUP($L98,ACOUSTIC_SITE_INFO!$C$3:$AI$501,15,FALSE)),"")</f>
        <v>0</v>
      </c>
      <c r="AA98" s="122">
        <f>IFERROR((VLOOKUP($L98,ACOUSTIC_SITE_INFO!$C$3:$AI$501,16,FALSE)),"")</f>
        <v>0</v>
      </c>
      <c r="AB98" s="122">
        <f>IFERROR((VLOOKUP($L98,ACOUSTIC_SITE_INFO!$C$3:$AI$501,17,FALSE)),"")</f>
        <v>0</v>
      </c>
      <c r="AC98" s="122">
        <f>IFERROR((VLOOKUP($L98,ACOUSTIC_SITE_INFO!$C$3:$AI$501,18,FALSE)),"")</f>
        <v>0</v>
      </c>
      <c r="AD98" s="122">
        <f>IFERROR((VLOOKUP($L98,ACOUSTIC_SITE_INFO!$C$3:$AI$501,20,FALSE)),"")</f>
        <v>0</v>
      </c>
      <c r="AE98" s="122">
        <f>IFERROR((VLOOKUP($L98,ACOUSTIC_SITE_INFO!$C$3:$AI$501,21,FALSE)),"")</f>
        <v>0</v>
      </c>
      <c r="AF98" s="122">
        <f>IFERROR((VLOOKUP($L98,ACOUSTIC_SITE_INFO!$C$3:$AI$501,19,FALSE)),"")</f>
        <v>0</v>
      </c>
      <c r="AG98" s="122">
        <f>IFERROR((VLOOKUP($L98,ACOUSTIC_SITE_INFO!$C$3:$AI$501,22,FALSE)),"")</f>
        <v>0</v>
      </c>
      <c r="AH98" s="122">
        <f>IFERROR((VLOOKUP($L98,ACOUSTIC_SITE_INFO!$C$3:$AI$501,23,FALSE)),"")</f>
        <v>0</v>
      </c>
      <c r="AI98" s="125">
        <f>IFERROR((VLOOKUP($L98,ACOUSTIC_SITE_INFO!$C$3:$AI$501,24,FALSE)),"")</f>
        <v>0</v>
      </c>
      <c r="AJ98" s="125">
        <f>IFERROR((VLOOKUP($L98,ACOUSTIC_SITE_INFO!$C$3:$AI$501,25,FALSE)),"")</f>
        <v>0</v>
      </c>
      <c r="AK98" s="122">
        <f>IFERROR((VLOOKUP($L98,ACOUSTIC_SITE_INFO!$C$3:$AI$501,26,FALSE)),"")</f>
        <v>0</v>
      </c>
      <c r="AL98" s="122">
        <f>IFERROR((VLOOKUP($L98,ACOUSTIC_SITE_INFO!$C$3:$AI$501,27,FALSE)),"")</f>
        <v>0</v>
      </c>
      <c r="AM98" s="122">
        <f>IFERROR((VLOOKUP($L98,ACOUSTIC_SITE_INFO!$C$3:$AI$501,29,FALSE)),"")</f>
        <v>0</v>
      </c>
      <c r="AN98" s="122">
        <f>IFERROR((VLOOKUP($L98,ACOUSTIC_SITE_INFO!$C$3:$AI$501,30,FALSE)),"")</f>
        <v>0</v>
      </c>
      <c r="AO98" s="122">
        <f>IFERROR((VLOOKUP($L98,ACOUSTIC_SITE_INFO!$C$3:$AI$501,31,FALSE)),"")</f>
        <v>0</v>
      </c>
      <c r="AP98" s="122">
        <f>IFERROR((VLOOKUP($L98,ACOUSTIC_SITE_INFO!$C$3:$AI$501,32,FALSE)),"")</f>
        <v>0</v>
      </c>
      <c r="AQ98" s="122">
        <f>IFERROR((VLOOKUP($L98,ACOUSTIC_SITE_INFO!$C$3:$AI$501,33,FALSE)),"")</f>
        <v>0</v>
      </c>
    </row>
    <row r="99" spans="1:43" x14ac:dyDescent="0.25">
      <c r="A99" s="122" t="str">
        <f t="shared" si="2"/>
        <v>00-0m-0</v>
      </c>
      <c r="B99" s="122" t="str">
        <f t="shared" si="3"/>
        <v/>
      </c>
      <c r="C99" s="122" t="str">
        <f>IF(ACOUSTIC_SURVEY_RESULTS!A98=0, "",ACOUSTIC_SURVEY_RESULTS!A98)</f>
        <v/>
      </c>
      <c r="D99" s="122" t="str">
        <f>IFERROR((VLOOKUP($C99,Drop_down_options!$B$2:$D$21,2,FALSE)),"")</f>
        <v/>
      </c>
      <c r="E99" s="122" t="str">
        <f>IF(ACOUSTIC_SURVEY_RESULTS!B98=0, "",ACOUSTIC_SURVEY_RESULTS!B98)</f>
        <v/>
      </c>
      <c r="F99" s="122" t="str">
        <f>IF(ACOUSTIC_SURVEY_RESULTS!C98=0, "",ACOUSTIC_SURVEY_RESULTS!C98)</f>
        <v/>
      </c>
      <c r="G99" s="122" t="str">
        <f>IF(ACOUSTIC_SURVEY_RESULTS!D98=0, "",ACOUSTIC_SURVEY_RESULTS!D98)</f>
        <v/>
      </c>
      <c r="H99" s="122" t="str">
        <f>IF(ACOUSTIC_SURVEY_RESULTS!E98=0, "",ACOUSTIC_SURVEY_RESULTS!E98)</f>
        <v/>
      </c>
      <c r="I99" s="122" t="str">
        <f>IF(ACOUSTIC_SURVEY_RESULTS!F98=0, "",ACOUSTIC_SURVEY_RESULTS!F98)</f>
        <v/>
      </c>
      <c r="J99" s="122" t="str">
        <f>IF(ACOUSTIC_SURVEY_RESULTS!G98=0, "",ACOUSTIC_SURVEY_RESULTS!G98)</f>
        <v/>
      </c>
      <c r="K99" s="122" t="str">
        <f>IF(ACOUSTIC_SURVEY_RESULTS!H98=0, "",ACOUSTIC_SURVEY_RESULTS!H98)</f>
        <v/>
      </c>
      <c r="L99" s="122" t="str">
        <f>IF(ACOUSTIC_SURVEY_RESULTS!I98=0, "",ACOUSTIC_SURVEY_RESULTS!I98)</f>
        <v/>
      </c>
      <c r="M99" s="122">
        <f>IFERROR((VLOOKUP($L99,ACOUSTIC_SITE_INFO!$C$3:$AI$501,2,FALSE)),"")</f>
        <v>0</v>
      </c>
      <c r="N99" s="122">
        <f>IFERROR((VLOOKUP($L99,ACOUSTIC_SITE_INFO!$C$3:$AI$501,3,FALSE))," ")</f>
        <v>0</v>
      </c>
      <c r="O99" s="122">
        <f>IFERROR((VLOOKUP($L99,ACOUSTIC_SITE_INFO!$C$3:$AI$501,4,FALSE)),"")</f>
        <v>0</v>
      </c>
      <c r="P99" s="122">
        <f>IFERROR((VLOOKUP($L99,ACOUSTIC_SITE_INFO!$C$3:$AI$501,5,FALSE)),"")</f>
        <v>0</v>
      </c>
      <c r="Q99" s="122">
        <f>IFERROR((VLOOKUP($L99,ACOUSTIC_SITE_INFO!$C$3:$AI$501,6,FALSE)),"")</f>
        <v>0</v>
      </c>
      <c r="R99" s="122">
        <f>IFERROR((VLOOKUP($L99,ACOUSTIC_SITE_INFO!$C$3:$AI$501,7,FALSE)),"")</f>
        <v>0</v>
      </c>
      <c r="S99" s="122" t="str">
        <f>IFERROR((VLOOKUP($L99,ACOUSTIC_SITE_INFO!$C$3:$AI$501,8,FALSE)),"")</f>
        <v>//</v>
      </c>
      <c r="T99" s="124">
        <f>IFERROR((VLOOKUP($L99,ACOUSTIC_SITE_INFO!$C$3:$AI$501,9,FALSE)),"")</f>
        <v>0</v>
      </c>
      <c r="U99" s="124">
        <f>IFERROR((VLOOKUP($L99,ACOUSTIC_SITE_INFO!$C$3:$AI$501,10,FALSE)),"")</f>
        <v>0</v>
      </c>
      <c r="V99" s="122">
        <f>IFERROR((VLOOKUP($L99,ACOUSTIC_SITE_INFO!$C$3:$AI$501,11,FALSE)),"")</f>
        <v>0</v>
      </c>
      <c r="W99" s="122">
        <f>IFERROR((VLOOKUP($L99,ACOUSTIC_SITE_INFO!$C$3:$AI$501,12,FALSE)),"")</f>
        <v>0</v>
      </c>
      <c r="X99" s="122">
        <f>IFERROR((VLOOKUP($L99,ACOUSTIC_SITE_INFO!$C$3:$AI$501,13,FALSE)),"")</f>
        <v>0</v>
      </c>
      <c r="Y99" s="122">
        <f>IFERROR((VLOOKUP($L99,ACOUSTIC_SITE_INFO!$C$3:$AI$501,14,FALSE)),"")</f>
        <v>0</v>
      </c>
      <c r="Z99" s="122">
        <f>IFERROR((VLOOKUP($L99,ACOUSTIC_SITE_INFO!$C$3:$AI$501,15,FALSE)),"")</f>
        <v>0</v>
      </c>
      <c r="AA99" s="122">
        <f>IFERROR((VLOOKUP($L99,ACOUSTIC_SITE_INFO!$C$3:$AI$501,16,FALSE)),"")</f>
        <v>0</v>
      </c>
      <c r="AB99" s="122">
        <f>IFERROR((VLOOKUP($L99,ACOUSTIC_SITE_INFO!$C$3:$AI$501,17,FALSE)),"")</f>
        <v>0</v>
      </c>
      <c r="AC99" s="122">
        <f>IFERROR((VLOOKUP($L99,ACOUSTIC_SITE_INFO!$C$3:$AI$501,18,FALSE)),"")</f>
        <v>0</v>
      </c>
      <c r="AD99" s="122">
        <f>IFERROR((VLOOKUP($L99,ACOUSTIC_SITE_INFO!$C$3:$AI$501,20,FALSE)),"")</f>
        <v>0</v>
      </c>
      <c r="AE99" s="122">
        <f>IFERROR((VLOOKUP($L99,ACOUSTIC_SITE_INFO!$C$3:$AI$501,21,FALSE)),"")</f>
        <v>0</v>
      </c>
      <c r="AF99" s="122">
        <f>IFERROR((VLOOKUP($L99,ACOUSTIC_SITE_INFO!$C$3:$AI$501,19,FALSE)),"")</f>
        <v>0</v>
      </c>
      <c r="AG99" s="122">
        <f>IFERROR((VLOOKUP($L99,ACOUSTIC_SITE_INFO!$C$3:$AI$501,22,FALSE)),"")</f>
        <v>0</v>
      </c>
      <c r="AH99" s="122">
        <f>IFERROR((VLOOKUP($L99,ACOUSTIC_SITE_INFO!$C$3:$AI$501,23,FALSE)),"")</f>
        <v>0</v>
      </c>
      <c r="AI99" s="125">
        <f>IFERROR((VLOOKUP($L99,ACOUSTIC_SITE_INFO!$C$3:$AI$501,24,FALSE)),"")</f>
        <v>0</v>
      </c>
      <c r="AJ99" s="125">
        <f>IFERROR((VLOOKUP($L99,ACOUSTIC_SITE_INFO!$C$3:$AI$501,25,FALSE)),"")</f>
        <v>0</v>
      </c>
      <c r="AK99" s="122">
        <f>IFERROR((VLOOKUP($L99,ACOUSTIC_SITE_INFO!$C$3:$AI$501,26,FALSE)),"")</f>
        <v>0</v>
      </c>
      <c r="AL99" s="122">
        <f>IFERROR((VLOOKUP($L99,ACOUSTIC_SITE_INFO!$C$3:$AI$501,27,FALSE)),"")</f>
        <v>0</v>
      </c>
      <c r="AM99" s="122">
        <f>IFERROR((VLOOKUP($L99,ACOUSTIC_SITE_INFO!$C$3:$AI$501,29,FALSE)),"")</f>
        <v>0</v>
      </c>
      <c r="AN99" s="122">
        <f>IFERROR((VLOOKUP($L99,ACOUSTIC_SITE_INFO!$C$3:$AI$501,30,FALSE)),"")</f>
        <v>0</v>
      </c>
      <c r="AO99" s="122">
        <f>IFERROR((VLOOKUP($L99,ACOUSTIC_SITE_INFO!$C$3:$AI$501,31,FALSE)),"")</f>
        <v>0</v>
      </c>
      <c r="AP99" s="122">
        <f>IFERROR((VLOOKUP($L99,ACOUSTIC_SITE_INFO!$C$3:$AI$501,32,FALSE)),"")</f>
        <v>0</v>
      </c>
      <c r="AQ99" s="122">
        <f>IFERROR((VLOOKUP($L99,ACOUSTIC_SITE_INFO!$C$3:$AI$501,33,FALSE)),"")</f>
        <v>0</v>
      </c>
    </row>
    <row r="100" spans="1:43" x14ac:dyDescent="0.25">
      <c r="A100" s="122" t="str">
        <f t="shared" si="2"/>
        <v>00-0m-0</v>
      </c>
      <c r="B100" s="122" t="str">
        <f t="shared" si="3"/>
        <v/>
      </c>
      <c r="C100" s="122" t="str">
        <f>IF(ACOUSTIC_SURVEY_RESULTS!A99=0, "",ACOUSTIC_SURVEY_RESULTS!A99)</f>
        <v/>
      </c>
      <c r="D100" s="122" t="str">
        <f>IFERROR((VLOOKUP($C100,Drop_down_options!$B$2:$D$21,2,FALSE)),"")</f>
        <v/>
      </c>
      <c r="E100" s="122" t="str">
        <f>IF(ACOUSTIC_SURVEY_RESULTS!B99=0, "",ACOUSTIC_SURVEY_RESULTS!B99)</f>
        <v/>
      </c>
      <c r="F100" s="122" t="str">
        <f>IF(ACOUSTIC_SURVEY_RESULTS!C99=0, "",ACOUSTIC_SURVEY_RESULTS!C99)</f>
        <v/>
      </c>
      <c r="G100" s="122" t="str">
        <f>IF(ACOUSTIC_SURVEY_RESULTS!D99=0, "",ACOUSTIC_SURVEY_RESULTS!D99)</f>
        <v/>
      </c>
      <c r="H100" s="122" t="str">
        <f>IF(ACOUSTIC_SURVEY_RESULTS!E99=0, "",ACOUSTIC_SURVEY_RESULTS!E99)</f>
        <v/>
      </c>
      <c r="I100" s="122" t="str">
        <f>IF(ACOUSTIC_SURVEY_RESULTS!F99=0, "",ACOUSTIC_SURVEY_RESULTS!F99)</f>
        <v/>
      </c>
      <c r="J100" s="122" t="str">
        <f>IF(ACOUSTIC_SURVEY_RESULTS!G99=0, "",ACOUSTIC_SURVEY_RESULTS!G99)</f>
        <v/>
      </c>
      <c r="K100" s="122" t="str">
        <f>IF(ACOUSTIC_SURVEY_RESULTS!H99=0, "",ACOUSTIC_SURVEY_RESULTS!H99)</f>
        <v/>
      </c>
      <c r="L100" s="122" t="str">
        <f>IF(ACOUSTIC_SURVEY_RESULTS!I99=0, "",ACOUSTIC_SURVEY_RESULTS!I99)</f>
        <v/>
      </c>
      <c r="M100" s="122">
        <f>IFERROR((VLOOKUP($L100,ACOUSTIC_SITE_INFO!$C$3:$AI$501,2,FALSE)),"")</f>
        <v>0</v>
      </c>
      <c r="N100" s="122">
        <f>IFERROR((VLOOKUP($L100,ACOUSTIC_SITE_INFO!$C$3:$AI$501,3,FALSE))," ")</f>
        <v>0</v>
      </c>
      <c r="O100" s="122">
        <f>IFERROR((VLOOKUP($L100,ACOUSTIC_SITE_INFO!$C$3:$AI$501,4,FALSE)),"")</f>
        <v>0</v>
      </c>
      <c r="P100" s="122">
        <f>IFERROR((VLOOKUP($L100,ACOUSTIC_SITE_INFO!$C$3:$AI$501,5,FALSE)),"")</f>
        <v>0</v>
      </c>
      <c r="Q100" s="122">
        <f>IFERROR((VLOOKUP($L100,ACOUSTIC_SITE_INFO!$C$3:$AI$501,6,FALSE)),"")</f>
        <v>0</v>
      </c>
      <c r="R100" s="122">
        <f>IFERROR((VLOOKUP($L100,ACOUSTIC_SITE_INFO!$C$3:$AI$501,7,FALSE)),"")</f>
        <v>0</v>
      </c>
      <c r="S100" s="122" t="str">
        <f>IFERROR((VLOOKUP($L100,ACOUSTIC_SITE_INFO!$C$3:$AI$501,8,FALSE)),"")</f>
        <v>//</v>
      </c>
      <c r="T100" s="124">
        <f>IFERROR((VLOOKUP($L100,ACOUSTIC_SITE_INFO!$C$3:$AI$501,9,FALSE)),"")</f>
        <v>0</v>
      </c>
      <c r="U100" s="124">
        <f>IFERROR((VLOOKUP($L100,ACOUSTIC_SITE_INFO!$C$3:$AI$501,10,FALSE)),"")</f>
        <v>0</v>
      </c>
      <c r="V100" s="122">
        <f>IFERROR((VLOOKUP($L100,ACOUSTIC_SITE_INFO!$C$3:$AI$501,11,FALSE)),"")</f>
        <v>0</v>
      </c>
      <c r="W100" s="122">
        <f>IFERROR((VLOOKUP($L100,ACOUSTIC_SITE_INFO!$C$3:$AI$501,12,FALSE)),"")</f>
        <v>0</v>
      </c>
      <c r="X100" s="122">
        <f>IFERROR((VLOOKUP($L100,ACOUSTIC_SITE_INFO!$C$3:$AI$501,13,FALSE)),"")</f>
        <v>0</v>
      </c>
      <c r="Y100" s="122">
        <f>IFERROR((VLOOKUP($L100,ACOUSTIC_SITE_INFO!$C$3:$AI$501,14,FALSE)),"")</f>
        <v>0</v>
      </c>
      <c r="Z100" s="122">
        <f>IFERROR((VLOOKUP($L100,ACOUSTIC_SITE_INFO!$C$3:$AI$501,15,FALSE)),"")</f>
        <v>0</v>
      </c>
      <c r="AA100" s="122">
        <f>IFERROR((VLOOKUP($L100,ACOUSTIC_SITE_INFO!$C$3:$AI$501,16,FALSE)),"")</f>
        <v>0</v>
      </c>
      <c r="AB100" s="122">
        <f>IFERROR((VLOOKUP($L100,ACOUSTIC_SITE_INFO!$C$3:$AI$501,17,FALSE)),"")</f>
        <v>0</v>
      </c>
      <c r="AC100" s="122">
        <f>IFERROR((VLOOKUP($L100,ACOUSTIC_SITE_INFO!$C$3:$AI$501,18,FALSE)),"")</f>
        <v>0</v>
      </c>
      <c r="AD100" s="122">
        <f>IFERROR((VLOOKUP($L100,ACOUSTIC_SITE_INFO!$C$3:$AI$501,20,FALSE)),"")</f>
        <v>0</v>
      </c>
      <c r="AE100" s="122">
        <f>IFERROR((VLOOKUP($L100,ACOUSTIC_SITE_INFO!$C$3:$AI$501,21,FALSE)),"")</f>
        <v>0</v>
      </c>
      <c r="AF100" s="122">
        <f>IFERROR((VLOOKUP($L100,ACOUSTIC_SITE_INFO!$C$3:$AI$501,19,FALSE)),"")</f>
        <v>0</v>
      </c>
      <c r="AG100" s="122">
        <f>IFERROR((VLOOKUP($L100,ACOUSTIC_SITE_INFO!$C$3:$AI$501,22,FALSE)),"")</f>
        <v>0</v>
      </c>
      <c r="AH100" s="122">
        <f>IFERROR((VLOOKUP($L100,ACOUSTIC_SITE_INFO!$C$3:$AI$501,23,FALSE)),"")</f>
        <v>0</v>
      </c>
      <c r="AI100" s="125">
        <f>IFERROR((VLOOKUP($L100,ACOUSTIC_SITE_INFO!$C$3:$AI$501,24,FALSE)),"")</f>
        <v>0</v>
      </c>
      <c r="AJ100" s="125">
        <f>IFERROR((VLOOKUP($L100,ACOUSTIC_SITE_INFO!$C$3:$AI$501,25,FALSE)),"")</f>
        <v>0</v>
      </c>
      <c r="AK100" s="122">
        <f>IFERROR((VLOOKUP($L100,ACOUSTIC_SITE_INFO!$C$3:$AI$501,26,FALSE)),"")</f>
        <v>0</v>
      </c>
      <c r="AL100" s="122">
        <f>IFERROR((VLOOKUP($L100,ACOUSTIC_SITE_INFO!$C$3:$AI$501,27,FALSE)),"")</f>
        <v>0</v>
      </c>
      <c r="AM100" s="122">
        <f>IFERROR((VLOOKUP($L100,ACOUSTIC_SITE_INFO!$C$3:$AI$501,29,FALSE)),"")</f>
        <v>0</v>
      </c>
      <c r="AN100" s="122">
        <f>IFERROR((VLOOKUP($L100,ACOUSTIC_SITE_INFO!$C$3:$AI$501,30,FALSE)),"")</f>
        <v>0</v>
      </c>
      <c r="AO100" s="122">
        <f>IFERROR((VLOOKUP($L100,ACOUSTIC_SITE_INFO!$C$3:$AI$501,31,FALSE)),"")</f>
        <v>0</v>
      </c>
      <c r="AP100" s="122">
        <f>IFERROR((VLOOKUP($L100,ACOUSTIC_SITE_INFO!$C$3:$AI$501,32,FALSE)),"")</f>
        <v>0</v>
      </c>
      <c r="AQ100" s="122">
        <f>IFERROR((VLOOKUP($L100,ACOUSTIC_SITE_INFO!$C$3:$AI$501,33,FALSE)),"")</f>
        <v>0</v>
      </c>
    </row>
    <row r="101" spans="1:43" x14ac:dyDescent="0.25">
      <c r="A101" s="122" t="str">
        <f t="shared" si="2"/>
        <v>00-0m-0</v>
      </c>
      <c r="B101" s="122" t="str">
        <f t="shared" si="3"/>
        <v/>
      </c>
      <c r="C101" s="122" t="str">
        <f>IF(ACOUSTIC_SURVEY_RESULTS!A100=0, "",ACOUSTIC_SURVEY_RESULTS!A100)</f>
        <v/>
      </c>
      <c r="D101" s="122" t="str">
        <f>IFERROR((VLOOKUP($C101,Drop_down_options!$B$2:$D$21,2,FALSE)),"")</f>
        <v/>
      </c>
      <c r="E101" s="122" t="str">
        <f>IF(ACOUSTIC_SURVEY_RESULTS!B100=0, "",ACOUSTIC_SURVEY_RESULTS!B100)</f>
        <v/>
      </c>
      <c r="F101" s="122" t="str">
        <f>IF(ACOUSTIC_SURVEY_RESULTS!C100=0, "",ACOUSTIC_SURVEY_RESULTS!C100)</f>
        <v/>
      </c>
      <c r="G101" s="122" t="str">
        <f>IF(ACOUSTIC_SURVEY_RESULTS!D100=0, "",ACOUSTIC_SURVEY_RESULTS!D100)</f>
        <v/>
      </c>
      <c r="H101" s="122" t="str">
        <f>IF(ACOUSTIC_SURVEY_RESULTS!E100=0, "",ACOUSTIC_SURVEY_RESULTS!E100)</f>
        <v/>
      </c>
      <c r="I101" s="122" t="str">
        <f>IF(ACOUSTIC_SURVEY_RESULTS!F100=0, "",ACOUSTIC_SURVEY_RESULTS!F100)</f>
        <v/>
      </c>
      <c r="J101" s="122" t="str">
        <f>IF(ACOUSTIC_SURVEY_RESULTS!G100=0, "",ACOUSTIC_SURVEY_RESULTS!G100)</f>
        <v/>
      </c>
      <c r="K101" s="122" t="str">
        <f>IF(ACOUSTIC_SURVEY_RESULTS!H100=0, "",ACOUSTIC_SURVEY_RESULTS!H100)</f>
        <v/>
      </c>
      <c r="L101" s="122" t="str">
        <f>IF(ACOUSTIC_SURVEY_RESULTS!I100=0, "",ACOUSTIC_SURVEY_RESULTS!I100)</f>
        <v/>
      </c>
      <c r="M101" s="122">
        <f>IFERROR((VLOOKUP($L101,ACOUSTIC_SITE_INFO!$C$3:$AI$501,2,FALSE)),"")</f>
        <v>0</v>
      </c>
      <c r="N101" s="122">
        <f>IFERROR((VLOOKUP($L101,ACOUSTIC_SITE_INFO!$C$3:$AI$501,3,FALSE))," ")</f>
        <v>0</v>
      </c>
      <c r="O101" s="122">
        <f>IFERROR((VLOOKUP($L101,ACOUSTIC_SITE_INFO!$C$3:$AI$501,4,FALSE)),"")</f>
        <v>0</v>
      </c>
      <c r="P101" s="122">
        <f>IFERROR((VLOOKUP($L101,ACOUSTIC_SITE_INFO!$C$3:$AI$501,5,FALSE)),"")</f>
        <v>0</v>
      </c>
      <c r="Q101" s="122">
        <f>IFERROR((VLOOKUP($L101,ACOUSTIC_SITE_INFO!$C$3:$AI$501,6,FALSE)),"")</f>
        <v>0</v>
      </c>
      <c r="R101" s="122">
        <f>IFERROR((VLOOKUP($L101,ACOUSTIC_SITE_INFO!$C$3:$AI$501,7,FALSE)),"")</f>
        <v>0</v>
      </c>
      <c r="S101" s="122" t="str">
        <f>IFERROR((VLOOKUP($L101,ACOUSTIC_SITE_INFO!$C$3:$AI$501,8,FALSE)),"")</f>
        <v>//</v>
      </c>
      <c r="T101" s="124">
        <f>IFERROR((VLOOKUP($L101,ACOUSTIC_SITE_INFO!$C$3:$AI$501,9,FALSE)),"")</f>
        <v>0</v>
      </c>
      <c r="U101" s="124">
        <f>IFERROR((VLOOKUP($L101,ACOUSTIC_SITE_INFO!$C$3:$AI$501,10,FALSE)),"")</f>
        <v>0</v>
      </c>
      <c r="V101" s="122">
        <f>IFERROR((VLOOKUP($L101,ACOUSTIC_SITE_INFO!$C$3:$AI$501,11,FALSE)),"")</f>
        <v>0</v>
      </c>
      <c r="W101" s="122">
        <f>IFERROR((VLOOKUP($L101,ACOUSTIC_SITE_INFO!$C$3:$AI$501,12,FALSE)),"")</f>
        <v>0</v>
      </c>
      <c r="X101" s="122">
        <f>IFERROR((VLOOKUP($L101,ACOUSTIC_SITE_INFO!$C$3:$AI$501,13,FALSE)),"")</f>
        <v>0</v>
      </c>
      <c r="Y101" s="122">
        <f>IFERROR((VLOOKUP($L101,ACOUSTIC_SITE_INFO!$C$3:$AI$501,14,FALSE)),"")</f>
        <v>0</v>
      </c>
      <c r="Z101" s="122">
        <f>IFERROR((VLOOKUP($L101,ACOUSTIC_SITE_INFO!$C$3:$AI$501,15,FALSE)),"")</f>
        <v>0</v>
      </c>
      <c r="AA101" s="122">
        <f>IFERROR((VLOOKUP($L101,ACOUSTIC_SITE_INFO!$C$3:$AI$501,16,FALSE)),"")</f>
        <v>0</v>
      </c>
      <c r="AB101" s="122">
        <f>IFERROR((VLOOKUP($L101,ACOUSTIC_SITE_INFO!$C$3:$AI$501,17,FALSE)),"")</f>
        <v>0</v>
      </c>
      <c r="AC101" s="122">
        <f>IFERROR((VLOOKUP($L101,ACOUSTIC_SITE_INFO!$C$3:$AI$501,18,FALSE)),"")</f>
        <v>0</v>
      </c>
      <c r="AD101" s="122">
        <f>IFERROR((VLOOKUP($L101,ACOUSTIC_SITE_INFO!$C$3:$AI$501,20,FALSE)),"")</f>
        <v>0</v>
      </c>
      <c r="AE101" s="122">
        <f>IFERROR((VLOOKUP($L101,ACOUSTIC_SITE_INFO!$C$3:$AI$501,21,FALSE)),"")</f>
        <v>0</v>
      </c>
      <c r="AF101" s="122">
        <f>IFERROR((VLOOKUP($L101,ACOUSTIC_SITE_INFO!$C$3:$AI$501,19,FALSE)),"")</f>
        <v>0</v>
      </c>
      <c r="AG101" s="122">
        <f>IFERROR((VLOOKUP($L101,ACOUSTIC_SITE_INFO!$C$3:$AI$501,22,FALSE)),"")</f>
        <v>0</v>
      </c>
      <c r="AH101" s="122">
        <f>IFERROR((VLOOKUP($L101,ACOUSTIC_SITE_INFO!$C$3:$AI$501,23,FALSE)),"")</f>
        <v>0</v>
      </c>
      <c r="AI101" s="125">
        <f>IFERROR((VLOOKUP($L101,ACOUSTIC_SITE_INFO!$C$3:$AI$501,24,FALSE)),"")</f>
        <v>0</v>
      </c>
      <c r="AJ101" s="125">
        <f>IFERROR((VLOOKUP($L101,ACOUSTIC_SITE_INFO!$C$3:$AI$501,25,FALSE)),"")</f>
        <v>0</v>
      </c>
      <c r="AK101" s="122">
        <f>IFERROR((VLOOKUP($L101,ACOUSTIC_SITE_INFO!$C$3:$AI$501,26,FALSE)),"")</f>
        <v>0</v>
      </c>
      <c r="AL101" s="122">
        <f>IFERROR((VLOOKUP($L101,ACOUSTIC_SITE_INFO!$C$3:$AI$501,27,FALSE)),"")</f>
        <v>0</v>
      </c>
      <c r="AM101" s="122">
        <f>IFERROR((VLOOKUP($L101,ACOUSTIC_SITE_INFO!$C$3:$AI$501,29,FALSE)),"")</f>
        <v>0</v>
      </c>
      <c r="AN101" s="122">
        <f>IFERROR((VLOOKUP($L101,ACOUSTIC_SITE_INFO!$C$3:$AI$501,30,FALSE)),"")</f>
        <v>0</v>
      </c>
      <c r="AO101" s="122">
        <f>IFERROR((VLOOKUP($L101,ACOUSTIC_SITE_INFO!$C$3:$AI$501,31,FALSE)),"")</f>
        <v>0</v>
      </c>
      <c r="AP101" s="122">
        <f>IFERROR((VLOOKUP($L101,ACOUSTIC_SITE_INFO!$C$3:$AI$501,32,FALSE)),"")</f>
        <v>0</v>
      </c>
      <c r="AQ101" s="122">
        <f>IFERROR((VLOOKUP($L101,ACOUSTIC_SITE_INFO!$C$3:$AI$501,33,FALSE)),"")</f>
        <v>0</v>
      </c>
    </row>
    <row r="102" spans="1:43" x14ac:dyDescent="0.25">
      <c r="A102" s="122" t="str">
        <f t="shared" si="2"/>
        <v>00-0m-0</v>
      </c>
      <c r="B102" s="122" t="str">
        <f t="shared" si="3"/>
        <v/>
      </c>
      <c r="C102" s="122" t="str">
        <f>IF(ACOUSTIC_SURVEY_RESULTS!A101=0, "",ACOUSTIC_SURVEY_RESULTS!A101)</f>
        <v/>
      </c>
      <c r="D102" s="122" t="str">
        <f>IFERROR((VLOOKUP($C102,Drop_down_options!$B$2:$D$21,2,FALSE)),"")</f>
        <v/>
      </c>
      <c r="E102" s="122" t="str">
        <f>IF(ACOUSTIC_SURVEY_RESULTS!B101=0, "",ACOUSTIC_SURVEY_RESULTS!B101)</f>
        <v/>
      </c>
      <c r="F102" s="122" t="str">
        <f>IF(ACOUSTIC_SURVEY_RESULTS!C101=0, "",ACOUSTIC_SURVEY_RESULTS!C101)</f>
        <v/>
      </c>
      <c r="G102" s="122" t="str">
        <f>IF(ACOUSTIC_SURVEY_RESULTS!D101=0, "",ACOUSTIC_SURVEY_RESULTS!D101)</f>
        <v/>
      </c>
      <c r="H102" s="122" t="str">
        <f>IF(ACOUSTIC_SURVEY_RESULTS!E101=0, "",ACOUSTIC_SURVEY_RESULTS!E101)</f>
        <v/>
      </c>
      <c r="I102" s="122" t="str">
        <f>IF(ACOUSTIC_SURVEY_RESULTS!F101=0, "",ACOUSTIC_SURVEY_RESULTS!F101)</f>
        <v/>
      </c>
      <c r="J102" s="122" t="str">
        <f>IF(ACOUSTIC_SURVEY_RESULTS!G101=0, "",ACOUSTIC_SURVEY_RESULTS!G101)</f>
        <v/>
      </c>
      <c r="K102" s="122" t="str">
        <f>IF(ACOUSTIC_SURVEY_RESULTS!H101=0, "",ACOUSTIC_SURVEY_RESULTS!H101)</f>
        <v/>
      </c>
      <c r="L102" s="122" t="str">
        <f>IF(ACOUSTIC_SURVEY_RESULTS!I101=0, "",ACOUSTIC_SURVEY_RESULTS!I101)</f>
        <v/>
      </c>
      <c r="M102" s="122">
        <f>IFERROR((VLOOKUP($L102,ACOUSTIC_SITE_INFO!$C$3:$AI$501,2,FALSE)),"")</f>
        <v>0</v>
      </c>
      <c r="N102" s="122">
        <f>IFERROR((VLOOKUP($L102,ACOUSTIC_SITE_INFO!$C$3:$AI$501,3,FALSE))," ")</f>
        <v>0</v>
      </c>
      <c r="O102" s="122">
        <f>IFERROR((VLOOKUP($L102,ACOUSTIC_SITE_INFO!$C$3:$AI$501,4,FALSE)),"")</f>
        <v>0</v>
      </c>
      <c r="P102" s="122">
        <f>IFERROR((VLOOKUP($L102,ACOUSTIC_SITE_INFO!$C$3:$AI$501,5,FALSE)),"")</f>
        <v>0</v>
      </c>
      <c r="Q102" s="122">
        <f>IFERROR((VLOOKUP($L102,ACOUSTIC_SITE_INFO!$C$3:$AI$501,6,FALSE)),"")</f>
        <v>0</v>
      </c>
      <c r="R102" s="122">
        <f>IFERROR((VLOOKUP($L102,ACOUSTIC_SITE_INFO!$C$3:$AI$501,7,FALSE)),"")</f>
        <v>0</v>
      </c>
      <c r="S102" s="122" t="str">
        <f>IFERROR((VLOOKUP($L102,ACOUSTIC_SITE_INFO!$C$3:$AI$501,8,FALSE)),"")</f>
        <v>//</v>
      </c>
      <c r="T102" s="124">
        <f>IFERROR((VLOOKUP($L102,ACOUSTIC_SITE_INFO!$C$3:$AI$501,9,FALSE)),"")</f>
        <v>0</v>
      </c>
      <c r="U102" s="124">
        <f>IFERROR((VLOOKUP($L102,ACOUSTIC_SITE_INFO!$C$3:$AI$501,10,FALSE)),"")</f>
        <v>0</v>
      </c>
      <c r="V102" s="122">
        <f>IFERROR((VLOOKUP($L102,ACOUSTIC_SITE_INFO!$C$3:$AI$501,11,FALSE)),"")</f>
        <v>0</v>
      </c>
      <c r="W102" s="122">
        <f>IFERROR((VLOOKUP($L102,ACOUSTIC_SITE_INFO!$C$3:$AI$501,12,FALSE)),"")</f>
        <v>0</v>
      </c>
      <c r="X102" s="122">
        <f>IFERROR((VLOOKUP($L102,ACOUSTIC_SITE_INFO!$C$3:$AI$501,13,FALSE)),"")</f>
        <v>0</v>
      </c>
      <c r="Y102" s="122">
        <f>IFERROR((VLOOKUP($L102,ACOUSTIC_SITE_INFO!$C$3:$AI$501,14,FALSE)),"")</f>
        <v>0</v>
      </c>
      <c r="Z102" s="122">
        <f>IFERROR((VLOOKUP($L102,ACOUSTIC_SITE_INFO!$C$3:$AI$501,15,FALSE)),"")</f>
        <v>0</v>
      </c>
      <c r="AA102" s="122">
        <f>IFERROR((VLOOKUP($L102,ACOUSTIC_SITE_INFO!$C$3:$AI$501,16,FALSE)),"")</f>
        <v>0</v>
      </c>
      <c r="AB102" s="122">
        <f>IFERROR((VLOOKUP($L102,ACOUSTIC_SITE_INFO!$C$3:$AI$501,17,FALSE)),"")</f>
        <v>0</v>
      </c>
      <c r="AC102" s="122">
        <f>IFERROR((VLOOKUP($L102,ACOUSTIC_SITE_INFO!$C$3:$AI$501,18,FALSE)),"")</f>
        <v>0</v>
      </c>
      <c r="AD102" s="122">
        <f>IFERROR((VLOOKUP($L102,ACOUSTIC_SITE_INFO!$C$3:$AI$501,20,FALSE)),"")</f>
        <v>0</v>
      </c>
      <c r="AE102" s="122">
        <f>IFERROR((VLOOKUP($L102,ACOUSTIC_SITE_INFO!$C$3:$AI$501,21,FALSE)),"")</f>
        <v>0</v>
      </c>
      <c r="AF102" s="122">
        <f>IFERROR((VLOOKUP($L102,ACOUSTIC_SITE_INFO!$C$3:$AI$501,19,FALSE)),"")</f>
        <v>0</v>
      </c>
      <c r="AG102" s="122">
        <f>IFERROR((VLOOKUP($L102,ACOUSTIC_SITE_INFO!$C$3:$AI$501,22,FALSE)),"")</f>
        <v>0</v>
      </c>
      <c r="AH102" s="122">
        <f>IFERROR((VLOOKUP($L102,ACOUSTIC_SITE_INFO!$C$3:$AI$501,23,FALSE)),"")</f>
        <v>0</v>
      </c>
      <c r="AI102" s="125">
        <f>IFERROR((VLOOKUP($L102,ACOUSTIC_SITE_INFO!$C$3:$AI$501,24,FALSE)),"")</f>
        <v>0</v>
      </c>
      <c r="AJ102" s="125">
        <f>IFERROR((VLOOKUP($L102,ACOUSTIC_SITE_INFO!$C$3:$AI$501,25,FALSE)),"")</f>
        <v>0</v>
      </c>
      <c r="AK102" s="122">
        <f>IFERROR((VLOOKUP($L102,ACOUSTIC_SITE_INFO!$C$3:$AI$501,26,FALSE)),"")</f>
        <v>0</v>
      </c>
      <c r="AL102" s="122">
        <f>IFERROR((VLOOKUP($L102,ACOUSTIC_SITE_INFO!$C$3:$AI$501,27,FALSE)),"")</f>
        <v>0</v>
      </c>
      <c r="AM102" s="122">
        <f>IFERROR((VLOOKUP($L102,ACOUSTIC_SITE_INFO!$C$3:$AI$501,29,FALSE)),"")</f>
        <v>0</v>
      </c>
      <c r="AN102" s="122">
        <f>IFERROR((VLOOKUP($L102,ACOUSTIC_SITE_INFO!$C$3:$AI$501,30,FALSE)),"")</f>
        <v>0</v>
      </c>
      <c r="AO102" s="122">
        <f>IFERROR((VLOOKUP($L102,ACOUSTIC_SITE_INFO!$C$3:$AI$501,31,FALSE)),"")</f>
        <v>0</v>
      </c>
      <c r="AP102" s="122">
        <f>IFERROR((VLOOKUP($L102,ACOUSTIC_SITE_INFO!$C$3:$AI$501,32,FALSE)),"")</f>
        <v>0</v>
      </c>
      <c r="AQ102" s="122">
        <f>IFERROR((VLOOKUP($L102,ACOUSTIC_SITE_INFO!$C$3:$AI$501,33,FALSE)),"")</f>
        <v>0</v>
      </c>
    </row>
    <row r="103" spans="1:43" x14ac:dyDescent="0.25">
      <c r="A103" s="122" t="str">
        <f t="shared" si="2"/>
        <v>00-0m-0</v>
      </c>
      <c r="B103" s="122" t="str">
        <f t="shared" si="3"/>
        <v/>
      </c>
      <c r="C103" s="122" t="str">
        <f>IF(ACOUSTIC_SURVEY_RESULTS!A102=0, "",ACOUSTIC_SURVEY_RESULTS!A102)</f>
        <v/>
      </c>
      <c r="D103" s="122" t="str">
        <f>IFERROR((VLOOKUP($C103,Drop_down_options!$B$2:$D$21,2,FALSE)),"")</f>
        <v/>
      </c>
      <c r="E103" s="122" t="str">
        <f>IF(ACOUSTIC_SURVEY_RESULTS!B102=0, "",ACOUSTIC_SURVEY_RESULTS!B102)</f>
        <v/>
      </c>
      <c r="F103" s="122" t="str">
        <f>IF(ACOUSTIC_SURVEY_RESULTS!C102=0, "",ACOUSTIC_SURVEY_RESULTS!C102)</f>
        <v/>
      </c>
      <c r="G103" s="122" t="str">
        <f>IF(ACOUSTIC_SURVEY_RESULTS!D102=0, "",ACOUSTIC_SURVEY_RESULTS!D102)</f>
        <v/>
      </c>
      <c r="H103" s="122" t="str">
        <f>IF(ACOUSTIC_SURVEY_RESULTS!E102=0, "",ACOUSTIC_SURVEY_RESULTS!E102)</f>
        <v/>
      </c>
      <c r="I103" s="122" t="str">
        <f>IF(ACOUSTIC_SURVEY_RESULTS!F102=0, "",ACOUSTIC_SURVEY_RESULTS!F102)</f>
        <v/>
      </c>
      <c r="J103" s="122" t="str">
        <f>IF(ACOUSTIC_SURVEY_RESULTS!G102=0, "",ACOUSTIC_SURVEY_RESULTS!G102)</f>
        <v/>
      </c>
      <c r="K103" s="122" t="str">
        <f>IF(ACOUSTIC_SURVEY_RESULTS!H102=0, "",ACOUSTIC_SURVEY_RESULTS!H102)</f>
        <v/>
      </c>
      <c r="L103" s="122" t="str">
        <f>IF(ACOUSTIC_SURVEY_RESULTS!I102=0, "",ACOUSTIC_SURVEY_RESULTS!I102)</f>
        <v/>
      </c>
      <c r="M103" s="122">
        <f>IFERROR((VLOOKUP($L103,ACOUSTIC_SITE_INFO!$C$3:$AI$501,2,FALSE)),"")</f>
        <v>0</v>
      </c>
      <c r="N103" s="122">
        <f>IFERROR((VLOOKUP($L103,ACOUSTIC_SITE_INFO!$C$3:$AI$501,3,FALSE))," ")</f>
        <v>0</v>
      </c>
      <c r="O103" s="122">
        <f>IFERROR((VLOOKUP($L103,ACOUSTIC_SITE_INFO!$C$3:$AI$501,4,FALSE)),"")</f>
        <v>0</v>
      </c>
      <c r="P103" s="122">
        <f>IFERROR((VLOOKUP($L103,ACOUSTIC_SITE_INFO!$C$3:$AI$501,5,FALSE)),"")</f>
        <v>0</v>
      </c>
      <c r="Q103" s="122">
        <f>IFERROR((VLOOKUP($L103,ACOUSTIC_SITE_INFO!$C$3:$AI$501,6,FALSE)),"")</f>
        <v>0</v>
      </c>
      <c r="R103" s="122">
        <f>IFERROR((VLOOKUP($L103,ACOUSTIC_SITE_INFO!$C$3:$AI$501,7,FALSE)),"")</f>
        <v>0</v>
      </c>
      <c r="S103" s="122" t="str">
        <f>IFERROR((VLOOKUP($L103,ACOUSTIC_SITE_INFO!$C$3:$AI$501,8,FALSE)),"")</f>
        <v>//</v>
      </c>
      <c r="T103" s="124">
        <f>IFERROR((VLOOKUP($L103,ACOUSTIC_SITE_INFO!$C$3:$AI$501,9,FALSE)),"")</f>
        <v>0</v>
      </c>
      <c r="U103" s="124">
        <f>IFERROR((VLOOKUP($L103,ACOUSTIC_SITE_INFO!$C$3:$AI$501,10,FALSE)),"")</f>
        <v>0</v>
      </c>
      <c r="V103" s="122">
        <f>IFERROR((VLOOKUP($L103,ACOUSTIC_SITE_INFO!$C$3:$AI$501,11,FALSE)),"")</f>
        <v>0</v>
      </c>
      <c r="W103" s="122">
        <f>IFERROR((VLOOKUP($L103,ACOUSTIC_SITE_INFO!$C$3:$AI$501,12,FALSE)),"")</f>
        <v>0</v>
      </c>
      <c r="X103" s="122">
        <f>IFERROR((VLOOKUP($L103,ACOUSTIC_SITE_INFO!$C$3:$AI$501,13,FALSE)),"")</f>
        <v>0</v>
      </c>
      <c r="Y103" s="122">
        <f>IFERROR((VLOOKUP($L103,ACOUSTIC_SITE_INFO!$C$3:$AI$501,14,FALSE)),"")</f>
        <v>0</v>
      </c>
      <c r="Z103" s="122">
        <f>IFERROR((VLOOKUP($L103,ACOUSTIC_SITE_INFO!$C$3:$AI$501,15,FALSE)),"")</f>
        <v>0</v>
      </c>
      <c r="AA103" s="122">
        <f>IFERROR((VLOOKUP($L103,ACOUSTIC_SITE_INFO!$C$3:$AI$501,16,FALSE)),"")</f>
        <v>0</v>
      </c>
      <c r="AB103" s="122">
        <f>IFERROR((VLOOKUP($L103,ACOUSTIC_SITE_INFO!$C$3:$AI$501,17,FALSE)),"")</f>
        <v>0</v>
      </c>
      <c r="AC103" s="122">
        <f>IFERROR((VLOOKUP($L103,ACOUSTIC_SITE_INFO!$C$3:$AI$501,18,FALSE)),"")</f>
        <v>0</v>
      </c>
      <c r="AD103" s="122">
        <f>IFERROR((VLOOKUP($L103,ACOUSTIC_SITE_INFO!$C$3:$AI$501,20,FALSE)),"")</f>
        <v>0</v>
      </c>
      <c r="AE103" s="122">
        <f>IFERROR((VLOOKUP($L103,ACOUSTIC_SITE_INFO!$C$3:$AI$501,21,FALSE)),"")</f>
        <v>0</v>
      </c>
      <c r="AF103" s="122">
        <f>IFERROR((VLOOKUP($L103,ACOUSTIC_SITE_INFO!$C$3:$AI$501,19,FALSE)),"")</f>
        <v>0</v>
      </c>
      <c r="AG103" s="122">
        <f>IFERROR((VLOOKUP($L103,ACOUSTIC_SITE_INFO!$C$3:$AI$501,22,FALSE)),"")</f>
        <v>0</v>
      </c>
      <c r="AH103" s="122">
        <f>IFERROR((VLOOKUP($L103,ACOUSTIC_SITE_INFO!$C$3:$AI$501,23,FALSE)),"")</f>
        <v>0</v>
      </c>
      <c r="AI103" s="125">
        <f>IFERROR((VLOOKUP($L103,ACOUSTIC_SITE_INFO!$C$3:$AI$501,24,FALSE)),"")</f>
        <v>0</v>
      </c>
      <c r="AJ103" s="125">
        <f>IFERROR((VLOOKUP($L103,ACOUSTIC_SITE_INFO!$C$3:$AI$501,25,FALSE)),"")</f>
        <v>0</v>
      </c>
      <c r="AK103" s="122">
        <f>IFERROR((VLOOKUP($L103,ACOUSTIC_SITE_INFO!$C$3:$AI$501,26,FALSE)),"")</f>
        <v>0</v>
      </c>
      <c r="AL103" s="122">
        <f>IFERROR((VLOOKUP($L103,ACOUSTIC_SITE_INFO!$C$3:$AI$501,27,FALSE)),"")</f>
        <v>0</v>
      </c>
      <c r="AM103" s="122">
        <f>IFERROR((VLOOKUP($L103,ACOUSTIC_SITE_INFO!$C$3:$AI$501,29,FALSE)),"")</f>
        <v>0</v>
      </c>
      <c r="AN103" s="122">
        <f>IFERROR((VLOOKUP($L103,ACOUSTIC_SITE_INFO!$C$3:$AI$501,30,FALSE)),"")</f>
        <v>0</v>
      </c>
      <c r="AO103" s="122">
        <f>IFERROR((VLOOKUP($L103,ACOUSTIC_SITE_INFO!$C$3:$AI$501,31,FALSE)),"")</f>
        <v>0</v>
      </c>
      <c r="AP103" s="122">
        <f>IFERROR((VLOOKUP($L103,ACOUSTIC_SITE_INFO!$C$3:$AI$501,32,FALSE)),"")</f>
        <v>0</v>
      </c>
      <c r="AQ103" s="122">
        <f>IFERROR((VLOOKUP($L103,ACOUSTIC_SITE_INFO!$C$3:$AI$501,33,FALSE)),"")</f>
        <v>0</v>
      </c>
    </row>
    <row r="104" spans="1:43" x14ac:dyDescent="0.25">
      <c r="A104" s="122" t="str">
        <f t="shared" si="2"/>
        <v>00-0m-0</v>
      </c>
      <c r="B104" s="122" t="str">
        <f t="shared" si="3"/>
        <v/>
      </c>
      <c r="C104" s="122" t="str">
        <f>IF(ACOUSTIC_SURVEY_RESULTS!A103=0, "",ACOUSTIC_SURVEY_RESULTS!A103)</f>
        <v/>
      </c>
      <c r="D104" s="122" t="str">
        <f>IFERROR((VLOOKUP($C104,Drop_down_options!$B$2:$D$21,2,FALSE)),"")</f>
        <v/>
      </c>
      <c r="E104" s="122" t="str">
        <f>IF(ACOUSTIC_SURVEY_RESULTS!B103=0, "",ACOUSTIC_SURVEY_RESULTS!B103)</f>
        <v/>
      </c>
      <c r="F104" s="122" t="str">
        <f>IF(ACOUSTIC_SURVEY_RESULTS!C103=0, "",ACOUSTIC_SURVEY_RESULTS!C103)</f>
        <v/>
      </c>
      <c r="G104" s="122" t="str">
        <f>IF(ACOUSTIC_SURVEY_RESULTS!D103=0, "",ACOUSTIC_SURVEY_RESULTS!D103)</f>
        <v/>
      </c>
      <c r="H104" s="122" t="str">
        <f>IF(ACOUSTIC_SURVEY_RESULTS!E103=0, "",ACOUSTIC_SURVEY_RESULTS!E103)</f>
        <v/>
      </c>
      <c r="I104" s="122" t="str">
        <f>IF(ACOUSTIC_SURVEY_RESULTS!F103=0, "",ACOUSTIC_SURVEY_RESULTS!F103)</f>
        <v/>
      </c>
      <c r="J104" s="122" t="str">
        <f>IF(ACOUSTIC_SURVEY_RESULTS!G103=0, "",ACOUSTIC_SURVEY_RESULTS!G103)</f>
        <v/>
      </c>
      <c r="K104" s="122" t="str">
        <f>IF(ACOUSTIC_SURVEY_RESULTS!H103=0, "",ACOUSTIC_SURVEY_RESULTS!H103)</f>
        <v/>
      </c>
      <c r="L104" s="122" t="str">
        <f>IF(ACOUSTIC_SURVEY_RESULTS!I103=0, "",ACOUSTIC_SURVEY_RESULTS!I103)</f>
        <v/>
      </c>
      <c r="M104" s="122">
        <f>IFERROR((VLOOKUP($L104,ACOUSTIC_SITE_INFO!$C$3:$AI$501,2,FALSE)),"")</f>
        <v>0</v>
      </c>
      <c r="N104" s="122">
        <f>IFERROR((VLOOKUP($L104,ACOUSTIC_SITE_INFO!$C$3:$AI$501,3,FALSE))," ")</f>
        <v>0</v>
      </c>
      <c r="O104" s="122">
        <f>IFERROR((VLOOKUP($L104,ACOUSTIC_SITE_INFO!$C$3:$AI$501,4,FALSE)),"")</f>
        <v>0</v>
      </c>
      <c r="P104" s="122">
        <f>IFERROR((VLOOKUP($L104,ACOUSTIC_SITE_INFO!$C$3:$AI$501,5,FALSE)),"")</f>
        <v>0</v>
      </c>
      <c r="Q104" s="122">
        <f>IFERROR((VLOOKUP($L104,ACOUSTIC_SITE_INFO!$C$3:$AI$501,6,FALSE)),"")</f>
        <v>0</v>
      </c>
      <c r="R104" s="122">
        <f>IFERROR((VLOOKUP($L104,ACOUSTIC_SITE_INFO!$C$3:$AI$501,7,FALSE)),"")</f>
        <v>0</v>
      </c>
      <c r="S104" s="122" t="str">
        <f>IFERROR((VLOOKUP($L104,ACOUSTIC_SITE_INFO!$C$3:$AI$501,8,FALSE)),"")</f>
        <v>//</v>
      </c>
      <c r="T104" s="124">
        <f>IFERROR((VLOOKUP($L104,ACOUSTIC_SITE_INFO!$C$3:$AI$501,9,FALSE)),"")</f>
        <v>0</v>
      </c>
      <c r="U104" s="124">
        <f>IFERROR((VLOOKUP($L104,ACOUSTIC_SITE_INFO!$C$3:$AI$501,10,FALSE)),"")</f>
        <v>0</v>
      </c>
      <c r="V104" s="122">
        <f>IFERROR((VLOOKUP($L104,ACOUSTIC_SITE_INFO!$C$3:$AI$501,11,FALSE)),"")</f>
        <v>0</v>
      </c>
      <c r="W104" s="122">
        <f>IFERROR((VLOOKUP($L104,ACOUSTIC_SITE_INFO!$C$3:$AI$501,12,FALSE)),"")</f>
        <v>0</v>
      </c>
      <c r="X104" s="122">
        <f>IFERROR((VLOOKUP($L104,ACOUSTIC_SITE_INFO!$C$3:$AI$501,13,FALSE)),"")</f>
        <v>0</v>
      </c>
      <c r="Y104" s="122">
        <f>IFERROR((VLOOKUP($L104,ACOUSTIC_SITE_INFO!$C$3:$AI$501,14,FALSE)),"")</f>
        <v>0</v>
      </c>
      <c r="Z104" s="122">
        <f>IFERROR((VLOOKUP($L104,ACOUSTIC_SITE_INFO!$C$3:$AI$501,15,FALSE)),"")</f>
        <v>0</v>
      </c>
      <c r="AA104" s="122">
        <f>IFERROR((VLOOKUP($L104,ACOUSTIC_SITE_INFO!$C$3:$AI$501,16,FALSE)),"")</f>
        <v>0</v>
      </c>
      <c r="AB104" s="122">
        <f>IFERROR((VLOOKUP($L104,ACOUSTIC_SITE_INFO!$C$3:$AI$501,17,FALSE)),"")</f>
        <v>0</v>
      </c>
      <c r="AC104" s="122">
        <f>IFERROR((VLOOKUP($L104,ACOUSTIC_SITE_INFO!$C$3:$AI$501,18,FALSE)),"")</f>
        <v>0</v>
      </c>
      <c r="AD104" s="122">
        <f>IFERROR((VLOOKUP($L104,ACOUSTIC_SITE_INFO!$C$3:$AI$501,20,FALSE)),"")</f>
        <v>0</v>
      </c>
      <c r="AE104" s="122">
        <f>IFERROR((VLOOKUP($L104,ACOUSTIC_SITE_INFO!$C$3:$AI$501,21,FALSE)),"")</f>
        <v>0</v>
      </c>
      <c r="AF104" s="122">
        <f>IFERROR((VLOOKUP($L104,ACOUSTIC_SITE_INFO!$C$3:$AI$501,19,FALSE)),"")</f>
        <v>0</v>
      </c>
      <c r="AG104" s="122">
        <f>IFERROR((VLOOKUP($L104,ACOUSTIC_SITE_INFO!$C$3:$AI$501,22,FALSE)),"")</f>
        <v>0</v>
      </c>
      <c r="AH104" s="122">
        <f>IFERROR((VLOOKUP($L104,ACOUSTIC_SITE_INFO!$C$3:$AI$501,23,FALSE)),"")</f>
        <v>0</v>
      </c>
      <c r="AI104" s="125">
        <f>IFERROR((VLOOKUP($L104,ACOUSTIC_SITE_INFO!$C$3:$AI$501,24,FALSE)),"")</f>
        <v>0</v>
      </c>
      <c r="AJ104" s="125">
        <f>IFERROR((VLOOKUP($L104,ACOUSTIC_SITE_INFO!$C$3:$AI$501,25,FALSE)),"")</f>
        <v>0</v>
      </c>
      <c r="AK104" s="122">
        <f>IFERROR((VLOOKUP($L104,ACOUSTIC_SITE_INFO!$C$3:$AI$501,26,FALSE)),"")</f>
        <v>0</v>
      </c>
      <c r="AL104" s="122">
        <f>IFERROR((VLOOKUP($L104,ACOUSTIC_SITE_INFO!$C$3:$AI$501,27,FALSE)),"")</f>
        <v>0</v>
      </c>
      <c r="AM104" s="122">
        <f>IFERROR((VLOOKUP($L104,ACOUSTIC_SITE_INFO!$C$3:$AI$501,29,FALSE)),"")</f>
        <v>0</v>
      </c>
      <c r="AN104" s="122">
        <f>IFERROR((VLOOKUP($L104,ACOUSTIC_SITE_INFO!$C$3:$AI$501,30,FALSE)),"")</f>
        <v>0</v>
      </c>
      <c r="AO104" s="122">
        <f>IFERROR((VLOOKUP($L104,ACOUSTIC_SITE_INFO!$C$3:$AI$501,31,FALSE)),"")</f>
        <v>0</v>
      </c>
      <c r="AP104" s="122">
        <f>IFERROR((VLOOKUP($L104,ACOUSTIC_SITE_INFO!$C$3:$AI$501,32,FALSE)),"")</f>
        <v>0</v>
      </c>
      <c r="AQ104" s="122">
        <f>IFERROR((VLOOKUP($L104,ACOUSTIC_SITE_INFO!$C$3:$AI$501,33,FALSE)),"")</f>
        <v>0</v>
      </c>
    </row>
    <row r="105" spans="1:43" x14ac:dyDescent="0.25">
      <c r="A105" s="122" t="str">
        <f t="shared" si="2"/>
        <v>00-0m-0</v>
      </c>
      <c r="B105" s="122" t="str">
        <f t="shared" si="3"/>
        <v/>
      </c>
      <c r="C105" s="122" t="str">
        <f>IF(ACOUSTIC_SURVEY_RESULTS!A104=0, "",ACOUSTIC_SURVEY_RESULTS!A104)</f>
        <v/>
      </c>
      <c r="D105" s="122" t="str">
        <f>IFERROR((VLOOKUP($C105,Drop_down_options!$B$2:$D$21,2,FALSE)),"")</f>
        <v/>
      </c>
      <c r="E105" s="122" t="str">
        <f>IF(ACOUSTIC_SURVEY_RESULTS!B104=0, "",ACOUSTIC_SURVEY_RESULTS!B104)</f>
        <v/>
      </c>
      <c r="F105" s="122" t="str">
        <f>IF(ACOUSTIC_SURVEY_RESULTS!C104=0, "",ACOUSTIC_SURVEY_RESULTS!C104)</f>
        <v/>
      </c>
      <c r="G105" s="122" t="str">
        <f>IF(ACOUSTIC_SURVEY_RESULTS!D104=0, "",ACOUSTIC_SURVEY_RESULTS!D104)</f>
        <v/>
      </c>
      <c r="H105" s="122" t="str">
        <f>IF(ACOUSTIC_SURVEY_RESULTS!E104=0, "",ACOUSTIC_SURVEY_RESULTS!E104)</f>
        <v/>
      </c>
      <c r="I105" s="122" t="str">
        <f>IF(ACOUSTIC_SURVEY_RESULTS!F104=0, "",ACOUSTIC_SURVEY_RESULTS!F104)</f>
        <v/>
      </c>
      <c r="J105" s="122" t="str">
        <f>IF(ACOUSTIC_SURVEY_RESULTS!G104=0, "",ACOUSTIC_SURVEY_RESULTS!G104)</f>
        <v/>
      </c>
      <c r="K105" s="122" t="str">
        <f>IF(ACOUSTIC_SURVEY_RESULTS!H104=0, "",ACOUSTIC_SURVEY_RESULTS!H104)</f>
        <v/>
      </c>
      <c r="L105" s="122" t="str">
        <f>IF(ACOUSTIC_SURVEY_RESULTS!I104=0, "",ACOUSTIC_SURVEY_RESULTS!I104)</f>
        <v/>
      </c>
      <c r="M105" s="122">
        <f>IFERROR((VLOOKUP($L105,ACOUSTIC_SITE_INFO!$C$3:$AI$501,2,FALSE)),"")</f>
        <v>0</v>
      </c>
      <c r="N105" s="122">
        <f>IFERROR((VLOOKUP($L105,ACOUSTIC_SITE_INFO!$C$3:$AI$501,3,FALSE))," ")</f>
        <v>0</v>
      </c>
      <c r="O105" s="122">
        <f>IFERROR((VLOOKUP($L105,ACOUSTIC_SITE_INFO!$C$3:$AI$501,4,FALSE)),"")</f>
        <v>0</v>
      </c>
      <c r="P105" s="122">
        <f>IFERROR((VLOOKUP($L105,ACOUSTIC_SITE_INFO!$C$3:$AI$501,5,FALSE)),"")</f>
        <v>0</v>
      </c>
      <c r="Q105" s="122">
        <f>IFERROR((VLOOKUP($L105,ACOUSTIC_SITE_INFO!$C$3:$AI$501,6,FALSE)),"")</f>
        <v>0</v>
      </c>
      <c r="R105" s="122">
        <f>IFERROR((VLOOKUP($L105,ACOUSTIC_SITE_INFO!$C$3:$AI$501,7,FALSE)),"")</f>
        <v>0</v>
      </c>
      <c r="S105" s="122" t="str">
        <f>IFERROR((VLOOKUP($L105,ACOUSTIC_SITE_INFO!$C$3:$AI$501,8,FALSE)),"")</f>
        <v>//</v>
      </c>
      <c r="T105" s="124">
        <f>IFERROR((VLOOKUP($L105,ACOUSTIC_SITE_INFO!$C$3:$AI$501,9,FALSE)),"")</f>
        <v>0</v>
      </c>
      <c r="U105" s="124">
        <f>IFERROR((VLOOKUP($L105,ACOUSTIC_SITE_INFO!$C$3:$AI$501,10,FALSE)),"")</f>
        <v>0</v>
      </c>
      <c r="V105" s="122">
        <f>IFERROR((VLOOKUP($L105,ACOUSTIC_SITE_INFO!$C$3:$AI$501,11,FALSE)),"")</f>
        <v>0</v>
      </c>
      <c r="W105" s="122">
        <f>IFERROR((VLOOKUP($L105,ACOUSTIC_SITE_INFO!$C$3:$AI$501,12,FALSE)),"")</f>
        <v>0</v>
      </c>
      <c r="X105" s="122">
        <f>IFERROR((VLOOKUP($L105,ACOUSTIC_SITE_INFO!$C$3:$AI$501,13,FALSE)),"")</f>
        <v>0</v>
      </c>
      <c r="Y105" s="122">
        <f>IFERROR((VLOOKUP($L105,ACOUSTIC_SITE_INFO!$C$3:$AI$501,14,FALSE)),"")</f>
        <v>0</v>
      </c>
      <c r="Z105" s="122">
        <f>IFERROR((VLOOKUP($L105,ACOUSTIC_SITE_INFO!$C$3:$AI$501,15,FALSE)),"")</f>
        <v>0</v>
      </c>
      <c r="AA105" s="122">
        <f>IFERROR((VLOOKUP($L105,ACOUSTIC_SITE_INFO!$C$3:$AI$501,16,FALSE)),"")</f>
        <v>0</v>
      </c>
      <c r="AB105" s="122">
        <f>IFERROR((VLOOKUP($L105,ACOUSTIC_SITE_INFO!$C$3:$AI$501,17,FALSE)),"")</f>
        <v>0</v>
      </c>
      <c r="AC105" s="122">
        <f>IFERROR((VLOOKUP($L105,ACOUSTIC_SITE_INFO!$C$3:$AI$501,18,FALSE)),"")</f>
        <v>0</v>
      </c>
      <c r="AD105" s="122">
        <f>IFERROR((VLOOKUP($L105,ACOUSTIC_SITE_INFO!$C$3:$AI$501,20,FALSE)),"")</f>
        <v>0</v>
      </c>
      <c r="AE105" s="122">
        <f>IFERROR((VLOOKUP($L105,ACOUSTIC_SITE_INFO!$C$3:$AI$501,21,FALSE)),"")</f>
        <v>0</v>
      </c>
      <c r="AF105" s="122">
        <f>IFERROR((VLOOKUP($L105,ACOUSTIC_SITE_INFO!$C$3:$AI$501,19,FALSE)),"")</f>
        <v>0</v>
      </c>
      <c r="AG105" s="122">
        <f>IFERROR((VLOOKUP($L105,ACOUSTIC_SITE_INFO!$C$3:$AI$501,22,FALSE)),"")</f>
        <v>0</v>
      </c>
      <c r="AH105" s="122">
        <f>IFERROR((VLOOKUP($L105,ACOUSTIC_SITE_INFO!$C$3:$AI$501,23,FALSE)),"")</f>
        <v>0</v>
      </c>
      <c r="AI105" s="125">
        <f>IFERROR((VLOOKUP($L105,ACOUSTIC_SITE_INFO!$C$3:$AI$501,24,FALSE)),"")</f>
        <v>0</v>
      </c>
      <c r="AJ105" s="125">
        <f>IFERROR((VLOOKUP($L105,ACOUSTIC_SITE_INFO!$C$3:$AI$501,25,FALSE)),"")</f>
        <v>0</v>
      </c>
      <c r="AK105" s="122">
        <f>IFERROR((VLOOKUP($L105,ACOUSTIC_SITE_INFO!$C$3:$AI$501,26,FALSE)),"")</f>
        <v>0</v>
      </c>
      <c r="AL105" s="122">
        <f>IFERROR((VLOOKUP($L105,ACOUSTIC_SITE_INFO!$C$3:$AI$501,27,FALSE)),"")</f>
        <v>0</v>
      </c>
      <c r="AM105" s="122">
        <f>IFERROR((VLOOKUP($L105,ACOUSTIC_SITE_INFO!$C$3:$AI$501,29,FALSE)),"")</f>
        <v>0</v>
      </c>
      <c r="AN105" s="122">
        <f>IFERROR((VLOOKUP($L105,ACOUSTIC_SITE_INFO!$C$3:$AI$501,30,FALSE)),"")</f>
        <v>0</v>
      </c>
      <c r="AO105" s="122">
        <f>IFERROR((VLOOKUP($L105,ACOUSTIC_SITE_INFO!$C$3:$AI$501,31,FALSE)),"")</f>
        <v>0</v>
      </c>
      <c r="AP105" s="122">
        <f>IFERROR((VLOOKUP($L105,ACOUSTIC_SITE_INFO!$C$3:$AI$501,32,FALSE)),"")</f>
        <v>0</v>
      </c>
      <c r="AQ105" s="122">
        <f>IFERROR((VLOOKUP($L105,ACOUSTIC_SITE_INFO!$C$3:$AI$501,33,FALSE)),"")</f>
        <v>0</v>
      </c>
    </row>
    <row r="106" spans="1:43" x14ac:dyDescent="0.25">
      <c r="A106" s="122" t="str">
        <f t="shared" si="2"/>
        <v>00-0m-0</v>
      </c>
      <c r="B106" s="122" t="str">
        <f t="shared" si="3"/>
        <v/>
      </c>
      <c r="C106" s="122" t="str">
        <f>IF(ACOUSTIC_SURVEY_RESULTS!A105=0, "",ACOUSTIC_SURVEY_RESULTS!A105)</f>
        <v/>
      </c>
      <c r="D106" s="122" t="str">
        <f>IFERROR((VLOOKUP($C106,Drop_down_options!$B$2:$D$21,2,FALSE)),"")</f>
        <v/>
      </c>
      <c r="E106" s="122" t="str">
        <f>IF(ACOUSTIC_SURVEY_RESULTS!B105=0, "",ACOUSTIC_SURVEY_RESULTS!B105)</f>
        <v/>
      </c>
      <c r="F106" s="122" t="str">
        <f>IF(ACOUSTIC_SURVEY_RESULTS!C105=0, "",ACOUSTIC_SURVEY_RESULTS!C105)</f>
        <v/>
      </c>
      <c r="G106" s="122" t="str">
        <f>IF(ACOUSTIC_SURVEY_RESULTS!D105=0, "",ACOUSTIC_SURVEY_RESULTS!D105)</f>
        <v/>
      </c>
      <c r="H106" s="122" t="str">
        <f>IF(ACOUSTIC_SURVEY_RESULTS!E105=0, "",ACOUSTIC_SURVEY_RESULTS!E105)</f>
        <v/>
      </c>
      <c r="I106" s="122" t="str">
        <f>IF(ACOUSTIC_SURVEY_RESULTS!F105=0, "",ACOUSTIC_SURVEY_RESULTS!F105)</f>
        <v/>
      </c>
      <c r="J106" s="122" t="str">
        <f>IF(ACOUSTIC_SURVEY_RESULTS!G105=0, "",ACOUSTIC_SURVEY_RESULTS!G105)</f>
        <v/>
      </c>
      <c r="K106" s="122" t="str">
        <f>IF(ACOUSTIC_SURVEY_RESULTS!H105=0, "",ACOUSTIC_SURVEY_RESULTS!H105)</f>
        <v/>
      </c>
      <c r="L106" s="122" t="str">
        <f>IF(ACOUSTIC_SURVEY_RESULTS!I105=0, "",ACOUSTIC_SURVEY_RESULTS!I105)</f>
        <v/>
      </c>
      <c r="M106" s="122">
        <f>IFERROR((VLOOKUP($L106,ACOUSTIC_SITE_INFO!$C$3:$AI$501,2,FALSE)),"")</f>
        <v>0</v>
      </c>
      <c r="N106" s="122">
        <f>IFERROR((VLOOKUP($L106,ACOUSTIC_SITE_INFO!$C$3:$AI$501,3,FALSE))," ")</f>
        <v>0</v>
      </c>
      <c r="O106" s="122">
        <f>IFERROR((VLOOKUP($L106,ACOUSTIC_SITE_INFO!$C$3:$AI$501,4,FALSE)),"")</f>
        <v>0</v>
      </c>
      <c r="P106" s="122">
        <f>IFERROR((VLOOKUP($L106,ACOUSTIC_SITE_INFO!$C$3:$AI$501,5,FALSE)),"")</f>
        <v>0</v>
      </c>
      <c r="Q106" s="122">
        <f>IFERROR((VLOOKUP($L106,ACOUSTIC_SITE_INFO!$C$3:$AI$501,6,FALSE)),"")</f>
        <v>0</v>
      </c>
      <c r="R106" s="122">
        <f>IFERROR((VLOOKUP($L106,ACOUSTIC_SITE_INFO!$C$3:$AI$501,7,FALSE)),"")</f>
        <v>0</v>
      </c>
      <c r="S106" s="122" t="str">
        <f>IFERROR((VLOOKUP($L106,ACOUSTIC_SITE_INFO!$C$3:$AI$501,8,FALSE)),"")</f>
        <v>//</v>
      </c>
      <c r="T106" s="124">
        <f>IFERROR((VLOOKUP($L106,ACOUSTIC_SITE_INFO!$C$3:$AI$501,9,FALSE)),"")</f>
        <v>0</v>
      </c>
      <c r="U106" s="124">
        <f>IFERROR((VLOOKUP($L106,ACOUSTIC_SITE_INFO!$C$3:$AI$501,10,FALSE)),"")</f>
        <v>0</v>
      </c>
      <c r="V106" s="122">
        <f>IFERROR((VLOOKUP($L106,ACOUSTIC_SITE_INFO!$C$3:$AI$501,11,FALSE)),"")</f>
        <v>0</v>
      </c>
      <c r="W106" s="122">
        <f>IFERROR((VLOOKUP($L106,ACOUSTIC_SITE_INFO!$C$3:$AI$501,12,FALSE)),"")</f>
        <v>0</v>
      </c>
      <c r="X106" s="122">
        <f>IFERROR((VLOOKUP($L106,ACOUSTIC_SITE_INFO!$C$3:$AI$501,13,FALSE)),"")</f>
        <v>0</v>
      </c>
      <c r="Y106" s="122">
        <f>IFERROR((VLOOKUP($L106,ACOUSTIC_SITE_INFO!$C$3:$AI$501,14,FALSE)),"")</f>
        <v>0</v>
      </c>
      <c r="Z106" s="122">
        <f>IFERROR((VLOOKUP($L106,ACOUSTIC_SITE_INFO!$C$3:$AI$501,15,FALSE)),"")</f>
        <v>0</v>
      </c>
      <c r="AA106" s="122">
        <f>IFERROR((VLOOKUP($L106,ACOUSTIC_SITE_INFO!$C$3:$AI$501,16,FALSE)),"")</f>
        <v>0</v>
      </c>
      <c r="AB106" s="122">
        <f>IFERROR((VLOOKUP($L106,ACOUSTIC_SITE_INFO!$C$3:$AI$501,17,FALSE)),"")</f>
        <v>0</v>
      </c>
      <c r="AC106" s="122">
        <f>IFERROR((VLOOKUP($L106,ACOUSTIC_SITE_INFO!$C$3:$AI$501,18,FALSE)),"")</f>
        <v>0</v>
      </c>
      <c r="AD106" s="122">
        <f>IFERROR((VLOOKUP($L106,ACOUSTIC_SITE_INFO!$C$3:$AI$501,20,FALSE)),"")</f>
        <v>0</v>
      </c>
      <c r="AE106" s="122">
        <f>IFERROR((VLOOKUP($L106,ACOUSTIC_SITE_INFO!$C$3:$AI$501,21,FALSE)),"")</f>
        <v>0</v>
      </c>
      <c r="AF106" s="122">
        <f>IFERROR((VLOOKUP($L106,ACOUSTIC_SITE_INFO!$C$3:$AI$501,19,FALSE)),"")</f>
        <v>0</v>
      </c>
      <c r="AG106" s="122">
        <f>IFERROR((VLOOKUP($L106,ACOUSTIC_SITE_INFO!$C$3:$AI$501,22,FALSE)),"")</f>
        <v>0</v>
      </c>
      <c r="AH106" s="122">
        <f>IFERROR((VLOOKUP($L106,ACOUSTIC_SITE_INFO!$C$3:$AI$501,23,FALSE)),"")</f>
        <v>0</v>
      </c>
      <c r="AI106" s="125">
        <f>IFERROR((VLOOKUP($L106,ACOUSTIC_SITE_INFO!$C$3:$AI$501,24,FALSE)),"")</f>
        <v>0</v>
      </c>
      <c r="AJ106" s="125">
        <f>IFERROR((VLOOKUP($L106,ACOUSTIC_SITE_INFO!$C$3:$AI$501,25,FALSE)),"")</f>
        <v>0</v>
      </c>
      <c r="AK106" s="122">
        <f>IFERROR((VLOOKUP($L106,ACOUSTIC_SITE_INFO!$C$3:$AI$501,26,FALSE)),"")</f>
        <v>0</v>
      </c>
      <c r="AL106" s="122">
        <f>IFERROR((VLOOKUP($L106,ACOUSTIC_SITE_INFO!$C$3:$AI$501,27,FALSE)),"")</f>
        <v>0</v>
      </c>
      <c r="AM106" s="122">
        <f>IFERROR((VLOOKUP($L106,ACOUSTIC_SITE_INFO!$C$3:$AI$501,29,FALSE)),"")</f>
        <v>0</v>
      </c>
      <c r="AN106" s="122">
        <f>IFERROR((VLOOKUP($L106,ACOUSTIC_SITE_INFO!$C$3:$AI$501,30,FALSE)),"")</f>
        <v>0</v>
      </c>
      <c r="AO106" s="122">
        <f>IFERROR((VLOOKUP($L106,ACOUSTIC_SITE_INFO!$C$3:$AI$501,31,FALSE)),"")</f>
        <v>0</v>
      </c>
      <c r="AP106" s="122">
        <f>IFERROR((VLOOKUP($L106,ACOUSTIC_SITE_INFO!$C$3:$AI$501,32,FALSE)),"")</f>
        <v>0</v>
      </c>
      <c r="AQ106" s="122">
        <f>IFERROR((VLOOKUP($L106,ACOUSTIC_SITE_INFO!$C$3:$AI$501,33,FALSE)),"")</f>
        <v>0</v>
      </c>
    </row>
    <row r="107" spans="1:43" x14ac:dyDescent="0.25">
      <c r="A107" s="122" t="str">
        <f t="shared" si="2"/>
        <v>00-0m-0</v>
      </c>
      <c r="B107" s="122" t="str">
        <f t="shared" si="3"/>
        <v/>
      </c>
      <c r="C107" s="122" t="str">
        <f>IF(ACOUSTIC_SURVEY_RESULTS!A106=0, "",ACOUSTIC_SURVEY_RESULTS!A106)</f>
        <v/>
      </c>
      <c r="D107" s="122" t="str">
        <f>IFERROR((VLOOKUP($C107,Drop_down_options!$B$2:$D$21,2,FALSE)),"")</f>
        <v/>
      </c>
      <c r="E107" s="122" t="str">
        <f>IF(ACOUSTIC_SURVEY_RESULTS!B106=0, "",ACOUSTIC_SURVEY_RESULTS!B106)</f>
        <v/>
      </c>
      <c r="F107" s="122" t="str">
        <f>IF(ACOUSTIC_SURVEY_RESULTS!C106=0, "",ACOUSTIC_SURVEY_RESULTS!C106)</f>
        <v/>
      </c>
      <c r="G107" s="122" t="str">
        <f>IF(ACOUSTIC_SURVEY_RESULTS!D106=0, "",ACOUSTIC_SURVEY_RESULTS!D106)</f>
        <v/>
      </c>
      <c r="H107" s="122" t="str">
        <f>IF(ACOUSTIC_SURVEY_RESULTS!E106=0, "",ACOUSTIC_SURVEY_RESULTS!E106)</f>
        <v/>
      </c>
      <c r="I107" s="122" t="str">
        <f>IF(ACOUSTIC_SURVEY_RESULTS!F106=0, "",ACOUSTIC_SURVEY_RESULTS!F106)</f>
        <v/>
      </c>
      <c r="J107" s="122" t="str">
        <f>IF(ACOUSTIC_SURVEY_RESULTS!G106=0, "",ACOUSTIC_SURVEY_RESULTS!G106)</f>
        <v/>
      </c>
      <c r="K107" s="122" t="str">
        <f>IF(ACOUSTIC_SURVEY_RESULTS!H106=0, "",ACOUSTIC_SURVEY_RESULTS!H106)</f>
        <v/>
      </c>
      <c r="L107" s="122" t="str">
        <f>IF(ACOUSTIC_SURVEY_RESULTS!I106=0, "",ACOUSTIC_SURVEY_RESULTS!I106)</f>
        <v/>
      </c>
      <c r="M107" s="122">
        <f>IFERROR((VLOOKUP($L107,ACOUSTIC_SITE_INFO!$C$3:$AI$501,2,FALSE)),"")</f>
        <v>0</v>
      </c>
      <c r="N107" s="122">
        <f>IFERROR((VLOOKUP($L107,ACOUSTIC_SITE_INFO!$C$3:$AI$501,3,FALSE))," ")</f>
        <v>0</v>
      </c>
      <c r="O107" s="122">
        <f>IFERROR((VLOOKUP($L107,ACOUSTIC_SITE_INFO!$C$3:$AI$501,4,FALSE)),"")</f>
        <v>0</v>
      </c>
      <c r="P107" s="122">
        <f>IFERROR((VLOOKUP($L107,ACOUSTIC_SITE_INFO!$C$3:$AI$501,5,FALSE)),"")</f>
        <v>0</v>
      </c>
      <c r="Q107" s="122">
        <f>IFERROR((VLOOKUP($L107,ACOUSTIC_SITE_INFO!$C$3:$AI$501,6,FALSE)),"")</f>
        <v>0</v>
      </c>
      <c r="R107" s="122">
        <f>IFERROR((VLOOKUP($L107,ACOUSTIC_SITE_INFO!$C$3:$AI$501,7,FALSE)),"")</f>
        <v>0</v>
      </c>
      <c r="S107" s="122" t="str">
        <f>IFERROR((VLOOKUP($L107,ACOUSTIC_SITE_INFO!$C$3:$AI$501,8,FALSE)),"")</f>
        <v>//</v>
      </c>
      <c r="T107" s="124">
        <f>IFERROR((VLOOKUP($L107,ACOUSTIC_SITE_INFO!$C$3:$AI$501,9,FALSE)),"")</f>
        <v>0</v>
      </c>
      <c r="U107" s="124">
        <f>IFERROR((VLOOKUP($L107,ACOUSTIC_SITE_INFO!$C$3:$AI$501,10,FALSE)),"")</f>
        <v>0</v>
      </c>
      <c r="V107" s="122">
        <f>IFERROR((VLOOKUP($L107,ACOUSTIC_SITE_INFO!$C$3:$AI$501,11,FALSE)),"")</f>
        <v>0</v>
      </c>
      <c r="W107" s="122">
        <f>IFERROR((VLOOKUP($L107,ACOUSTIC_SITE_INFO!$C$3:$AI$501,12,FALSE)),"")</f>
        <v>0</v>
      </c>
      <c r="X107" s="122">
        <f>IFERROR((VLOOKUP($L107,ACOUSTIC_SITE_INFO!$C$3:$AI$501,13,FALSE)),"")</f>
        <v>0</v>
      </c>
      <c r="Y107" s="122">
        <f>IFERROR((VLOOKUP($L107,ACOUSTIC_SITE_INFO!$C$3:$AI$501,14,FALSE)),"")</f>
        <v>0</v>
      </c>
      <c r="Z107" s="122">
        <f>IFERROR((VLOOKUP($L107,ACOUSTIC_SITE_INFO!$C$3:$AI$501,15,FALSE)),"")</f>
        <v>0</v>
      </c>
      <c r="AA107" s="122">
        <f>IFERROR((VLOOKUP($L107,ACOUSTIC_SITE_INFO!$C$3:$AI$501,16,FALSE)),"")</f>
        <v>0</v>
      </c>
      <c r="AB107" s="122">
        <f>IFERROR((VLOOKUP($L107,ACOUSTIC_SITE_INFO!$C$3:$AI$501,17,FALSE)),"")</f>
        <v>0</v>
      </c>
      <c r="AC107" s="122">
        <f>IFERROR((VLOOKUP($L107,ACOUSTIC_SITE_INFO!$C$3:$AI$501,18,FALSE)),"")</f>
        <v>0</v>
      </c>
      <c r="AD107" s="122">
        <f>IFERROR((VLOOKUP($L107,ACOUSTIC_SITE_INFO!$C$3:$AI$501,20,FALSE)),"")</f>
        <v>0</v>
      </c>
      <c r="AE107" s="122">
        <f>IFERROR((VLOOKUP($L107,ACOUSTIC_SITE_INFO!$C$3:$AI$501,21,FALSE)),"")</f>
        <v>0</v>
      </c>
      <c r="AF107" s="122">
        <f>IFERROR((VLOOKUP($L107,ACOUSTIC_SITE_INFO!$C$3:$AI$501,19,FALSE)),"")</f>
        <v>0</v>
      </c>
      <c r="AG107" s="122">
        <f>IFERROR((VLOOKUP($L107,ACOUSTIC_SITE_INFO!$C$3:$AI$501,22,FALSE)),"")</f>
        <v>0</v>
      </c>
      <c r="AH107" s="122">
        <f>IFERROR((VLOOKUP($L107,ACOUSTIC_SITE_INFO!$C$3:$AI$501,23,FALSE)),"")</f>
        <v>0</v>
      </c>
      <c r="AI107" s="125">
        <f>IFERROR((VLOOKUP($L107,ACOUSTIC_SITE_INFO!$C$3:$AI$501,24,FALSE)),"")</f>
        <v>0</v>
      </c>
      <c r="AJ107" s="125">
        <f>IFERROR((VLOOKUP($L107,ACOUSTIC_SITE_INFO!$C$3:$AI$501,25,FALSE)),"")</f>
        <v>0</v>
      </c>
      <c r="AK107" s="122">
        <f>IFERROR((VLOOKUP($L107,ACOUSTIC_SITE_INFO!$C$3:$AI$501,26,FALSE)),"")</f>
        <v>0</v>
      </c>
      <c r="AL107" s="122">
        <f>IFERROR((VLOOKUP($L107,ACOUSTIC_SITE_INFO!$C$3:$AI$501,27,FALSE)),"")</f>
        <v>0</v>
      </c>
      <c r="AM107" s="122">
        <f>IFERROR((VLOOKUP($L107,ACOUSTIC_SITE_INFO!$C$3:$AI$501,29,FALSE)),"")</f>
        <v>0</v>
      </c>
      <c r="AN107" s="122">
        <f>IFERROR((VLOOKUP($L107,ACOUSTIC_SITE_INFO!$C$3:$AI$501,30,FALSE)),"")</f>
        <v>0</v>
      </c>
      <c r="AO107" s="122">
        <f>IFERROR((VLOOKUP($L107,ACOUSTIC_SITE_INFO!$C$3:$AI$501,31,FALSE)),"")</f>
        <v>0</v>
      </c>
      <c r="AP107" s="122">
        <f>IFERROR((VLOOKUP($L107,ACOUSTIC_SITE_INFO!$C$3:$AI$501,32,FALSE)),"")</f>
        <v>0</v>
      </c>
      <c r="AQ107" s="122">
        <f>IFERROR((VLOOKUP($L107,ACOUSTIC_SITE_INFO!$C$3:$AI$501,33,FALSE)),"")</f>
        <v>0</v>
      </c>
    </row>
    <row r="108" spans="1:43" x14ac:dyDescent="0.25">
      <c r="A108" s="122" t="str">
        <f t="shared" si="2"/>
        <v>00-0m-0</v>
      </c>
      <c r="B108" s="122" t="str">
        <f t="shared" si="3"/>
        <v/>
      </c>
      <c r="C108" s="122" t="str">
        <f>IF(ACOUSTIC_SURVEY_RESULTS!A107=0, "",ACOUSTIC_SURVEY_RESULTS!A107)</f>
        <v/>
      </c>
      <c r="D108" s="122" t="str">
        <f>IFERROR((VLOOKUP($C108,Drop_down_options!$B$2:$D$21,2,FALSE)),"")</f>
        <v/>
      </c>
      <c r="E108" s="122" t="str">
        <f>IF(ACOUSTIC_SURVEY_RESULTS!B107=0, "",ACOUSTIC_SURVEY_RESULTS!B107)</f>
        <v/>
      </c>
      <c r="F108" s="122" t="str">
        <f>IF(ACOUSTIC_SURVEY_RESULTS!C107=0, "",ACOUSTIC_SURVEY_RESULTS!C107)</f>
        <v/>
      </c>
      <c r="G108" s="122" t="str">
        <f>IF(ACOUSTIC_SURVEY_RESULTS!D107=0, "",ACOUSTIC_SURVEY_RESULTS!D107)</f>
        <v/>
      </c>
      <c r="H108" s="122" t="str">
        <f>IF(ACOUSTIC_SURVEY_RESULTS!E107=0, "",ACOUSTIC_SURVEY_RESULTS!E107)</f>
        <v/>
      </c>
      <c r="I108" s="122" t="str">
        <f>IF(ACOUSTIC_SURVEY_RESULTS!F107=0, "",ACOUSTIC_SURVEY_RESULTS!F107)</f>
        <v/>
      </c>
      <c r="J108" s="122" t="str">
        <f>IF(ACOUSTIC_SURVEY_RESULTS!G107=0, "",ACOUSTIC_SURVEY_RESULTS!G107)</f>
        <v/>
      </c>
      <c r="K108" s="122" t="str">
        <f>IF(ACOUSTIC_SURVEY_RESULTS!H107=0, "",ACOUSTIC_SURVEY_RESULTS!H107)</f>
        <v/>
      </c>
      <c r="L108" s="122" t="str">
        <f>IF(ACOUSTIC_SURVEY_RESULTS!I107=0, "",ACOUSTIC_SURVEY_RESULTS!I107)</f>
        <v/>
      </c>
      <c r="M108" s="122">
        <f>IFERROR((VLOOKUP($L108,ACOUSTIC_SITE_INFO!$C$3:$AI$501,2,FALSE)),"")</f>
        <v>0</v>
      </c>
      <c r="N108" s="122">
        <f>IFERROR((VLOOKUP($L108,ACOUSTIC_SITE_INFO!$C$3:$AI$501,3,FALSE))," ")</f>
        <v>0</v>
      </c>
      <c r="O108" s="122">
        <f>IFERROR((VLOOKUP($L108,ACOUSTIC_SITE_INFO!$C$3:$AI$501,4,FALSE)),"")</f>
        <v>0</v>
      </c>
      <c r="P108" s="122">
        <f>IFERROR((VLOOKUP($L108,ACOUSTIC_SITE_INFO!$C$3:$AI$501,5,FALSE)),"")</f>
        <v>0</v>
      </c>
      <c r="Q108" s="122">
        <f>IFERROR((VLOOKUP($L108,ACOUSTIC_SITE_INFO!$C$3:$AI$501,6,FALSE)),"")</f>
        <v>0</v>
      </c>
      <c r="R108" s="122">
        <f>IFERROR((VLOOKUP($L108,ACOUSTIC_SITE_INFO!$C$3:$AI$501,7,FALSE)),"")</f>
        <v>0</v>
      </c>
      <c r="S108" s="122" t="str">
        <f>IFERROR((VLOOKUP($L108,ACOUSTIC_SITE_INFO!$C$3:$AI$501,8,FALSE)),"")</f>
        <v>//</v>
      </c>
      <c r="T108" s="124">
        <f>IFERROR((VLOOKUP($L108,ACOUSTIC_SITE_INFO!$C$3:$AI$501,9,FALSE)),"")</f>
        <v>0</v>
      </c>
      <c r="U108" s="124">
        <f>IFERROR((VLOOKUP($L108,ACOUSTIC_SITE_INFO!$C$3:$AI$501,10,FALSE)),"")</f>
        <v>0</v>
      </c>
      <c r="V108" s="122">
        <f>IFERROR((VLOOKUP($L108,ACOUSTIC_SITE_INFO!$C$3:$AI$501,11,FALSE)),"")</f>
        <v>0</v>
      </c>
      <c r="W108" s="122">
        <f>IFERROR((VLOOKUP($L108,ACOUSTIC_SITE_INFO!$C$3:$AI$501,12,FALSE)),"")</f>
        <v>0</v>
      </c>
      <c r="X108" s="122">
        <f>IFERROR((VLOOKUP($L108,ACOUSTIC_SITE_INFO!$C$3:$AI$501,13,FALSE)),"")</f>
        <v>0</v>
      </c>
      <c r="Y108" s="122">
        <f>IFERROR((VLOOKUP($L108,ACOUSTIC_SITE_INFO!$C$3:$AI$501,14,FALSE)),"")</f>
        <v>0</v>
      </c>
      <c r="Z108" s="122">
        <f>IFERROR((VLOOKUP($L108,ACOUSTIC_SITE_INFO!$C$3:$AI$501,15,FALSE)),"")</f>
        <v>0</v>
      </c>
      <c r="AA108" s="122">
        <f>IFERROR((VLOOKUP($L108,ACOUSTIC_SITE_INFO!$C$3:$AI$501,16,FALSE)),"")</f>
        <v>0</v>
      </c>
      <c r="AB108" s="122">
        <f>IFERROR((VLOOKUP($L108,ACOUSTIC_SITE_INFO!$C$3:$AI$501,17,FALSE)),"")</f>
        <v>0</v>
      </c>
      <c r="AC108" s="122">
        <f>IFERROR((VLOOKUP($L108,ACOUSTIC_SITE_INFO!$C$3:$AI$501,18,FALSE)),"")</f>
        <v>0</v>
      </c>
      <c r="AD108" s="122">
        <f>IFERROR((VLOOKUP($L108,ACOUSTIC_SITE_INFO!$C$3:$AI$501,20,FALSE)),"")</f>
        <v>0</v>
      </c>
      <c r="AE108" s="122">
        <f>IFERROR((VLOOKUP($L108,ACOUSTIC_SITE_INFO!$C$3:$AI$501,21,FALSE)),"")</f>
        <v>0</v>
      </c>
      <c r="AF108" s="122">
        <f>IFERROR((VLOOKUP($L108,ACOUSTIC_SITE_INFO!$C$3:$AI$501,19,FALSE)),"")</f>
        <v>0</v>
      </c>
      <c r="AG108" s="122">
        <f>IFERROR((VLOOKUP($L108,ACOUSTIC_SITE_INFO!$C$3:$AI$501,22,FALSE)),"")</f>
        <v>0</v>
      </c>
      <c r="AH108" s="122">
        <f>IFERROR((VLOOKUP($L108,ACOUSTIC_SITE_INFO!$C$3:$AI$501,23,FALSE)),"")</f>
        <v>0</v>
      </c>
      <c r="AI108" s="125">
        <f>IFERROR((VLOOKUP($L108,ACOUSTIC_SITE_INFO!$C$3:$AI$501,24,FALSE)),"")</f>
        <v>0</v>
      </c>
      <c r="AJ108" s="125">
        <f>IFERROR((VLOOKUP($L108,ACOUSTIC_SITE_INFO!$C$3:$AI$501,25,FALSE)),"")</f>
        <v>0</v>
      </c>
      <c r="AK108" s="122">
        <f>IFERROR((VLOOKUP($L108,ACOUSTIC_SITE_INFO!$C$3:$AI$501,26,FALSE)),"")</f>
        <v>0</v>
      </c>
      <c r="AL108" s="122">
        <f>IFERROR((VLOOKUP($L108,ACOUSTIC_SITE_INFO!$C$3:$AI$501,27,FALSE)),"")</f>
        <v>0</v>
      </c>
      <c r="AM108" s="122">
        <f>IFERROR((VLOOKUP($L108,ACOUSTIC_SITE_INFO!$C$3:$AI$501,29,FALSE)),"")</f>
        <v>0</v>
      </c>
      <c r="AN108" s="122">
        <f>IFERROR((VLOOKUP($L108,ACOUSTIC_SITE_INFO!$C$3:$AI$501,30,FALSE)),"")</f>
        <v>0</v>
      </c>
      <c r="AO108" s="122">
        <f>IFERROR((VLOOKUP($L108,ACOUSTIC_SITE_INFO!$C$3:$AI$501,31,FALSE)),"")</f>
        <v>0</v>
      </c>
      <c r="AP108" s="122">
        <f>IFERROR((VLOOKUP($L108,ACOUSTIC_SITE_INFO!$C$3:$AI$501,32,FALSE)),"")</f>
        <v>0</v>
      </c>
      <c r="AQ108" s="122">
        <f>IFERROR((VLOOKUP($L108,ACOUSTIC_SITE_INFO!$C$3:$AI$501,33,FALSE)),"")</f>
        <v>0</v>
      </c>
    </row>
    <row r="109" spans="1:43" x14ac:dyDescent="0.25">
      <c r="A109" s="122" t="str">
        <f t="shared" si="2"/>
        <v>00-0m-0</v>
      </c>
      <c r="B109" s="122" t="str">
        <f t="shared" si="3"/>
        <v/>
      </c>
      <c r="C109" s="122" t="str">
        <f>IF(ACOUSTIC_SURVEY_RESULTS!A108=0, "",ACOUSTIC_SURVEY_RESULTS!A108)</f>
        <v/>
      </c>
      <c r="D109" s="122" t="str">
        <f>IFERROR((VLOOKUP($C109,Drop_down_options!$B$2:$D$21,2,FALSE)),"")</f>
        <v/>
      </c>
      <c r="E109" s="122" t="str">
        <f>IF(ACOUSTIC_SURVEY_RESULTS!B108=0, "",ACOUSTIC_SURVEY_RESULTS!B108)</f>
        <v/>
      </c>
      <c r="F109" s="122" t="str">
        <f>IF(ACOUSTIC_SURVEY_RESULTS!C108=0, "",ACOUSTIC_SURVEY_RESULTS!C108)</f>
        <v/>
      </c>
      <c r="G109" s="122" t="str">
        <f>IF(ACOUSTIC_SURVEY_RESULTS!D108=0, "",ACOUSTIC_SURVEY_RESULTS!D108)</f>
        <v/>
      </c>
      <c r="H109" s="122" t="str">
        <f>IF(ACOUSTIC_SURVEY_RESULTS!E108=0, "",ACOUSTIC_SURVEY_RESULTS!E108)</f>
        <v/>
      </c>
      <c r="I109" s="122" t="str">
        <f>IF(ACOUSTIC_SURVEY_RESULTS!F108=0, "",ACOUSTIC_SURVEY_RESULTS!F108)</f>
        <v/>
      </c>
      <c r="J109" s="122" t="str">
        <f>IF(ACOUSTIC_SURVEY_RESULTS!G108=0, "",ACOUSTIC_SURVEY_RESULTS!G108)</f>
        <v/>
      </c>
      <c r="K109" s="122" t="str">
        <f>IF(ACOUSTIC_SURVEY_RESULTS!H108=0, "",ACOUSTIC_SURVEY_RESULTS!H108)</f>
        <v/>
      </c>
      <c r="L109" s="122" t="str">
        <f>IF(ACOUSTIC_SURVEY_RESULTS!I108=0, "",ACOUSTIC_SURVEY_RESULTS!I108)</f>
        <v/>
      </c>
      <c r="M109" s="122">
        <f>IFERROR((VLOOKUP($L109,ACOUSTIC_SITE_INFO!$C$3:$AI$501,2,FALSE)),"")</f>
        <v>0</v>
      </c>
      <c r="N109" s="122">
        <f>IFERROR((VLOOKUP($L109,ACOUSTIC_SITE_INFO!$C$3:$AI$501,3,FALSE))," ")</f>
        <v>0</v>
      </c>
      <c r="O109" s="122">
        <f>IFERROR((VLOOKUP($L109,ACOUSTIC_SITE_INFO!$C$3:$AI$501,4,FALSE)),"")</f>
        <v>0</v>
      </c>
      <c r="P109" s="122">
        <f>IFERROR((VLOOKUP($L109,ACOUSTIC_SITE_INFO!$C$3:$AI$501,5,FALSE)),"")</f>
        <v>0</v>
      </c>
      <c r="Q109" s="122">
        <f>IFERROR((VLOOKUP($L109,ACOUSTIC_SITE_INFO!$C$3:$AI$501,6,FALSE)),"")</f>
        <v>0</v>
      </c>
      <c r="R109" s="122">
        <f>IFERROR((VLOOKUP($L109,ACOUSTIC_SITE_INFO!$C$3:$AI$501,7,FALSE)),"")</f>
        <v>0</v>
      </c>
      <c r="S109" s="122" t="str">
        <f>IFERROR((VLOOKUP($L109,ACOUSTIC_SITE_INFO!$C$3:$AI$501,8,FALSE)),"")</f>
        <v>//</v>
      </c>
      <c r="T109" s="124">
        <f>IFERROR((VLOOKUP($L109,ACOUSTIC_SITE_INFO!$C$3:$AI$501,9,FALSE)),"")</f>
        <v>0</v>
      </c>
      <c r="U109" s="124">
        <f>IFERROR((VLOOKUP($L109,ACOUSTIC_SITE_INFO!$C$3:$AI$501,10,FALSE)),"")</f>
        <v>0</v>
      </c>
      <c r="V109" s="122">
        <f>IFERROR((VLOOKUP($L109,ACOUSTIC_SITE_INFO!$C$3:$AI$501,11,FALSE)),"")</f>
        <v>0</v>
      </c>
      <c r="W109" s="122">
        <f>IFERROR((VLOOKUP($L109,ACOUSTIC_SITE_INFO!$C$3:$AI$501,12,FALSE)),"")</f>
        <v>0</v>
      </c>
      <c r="X109" s="122">
        <f>IFERROR((VLOOKUP($L109,ACOUSTIC_SITE_INFO!$C$3:$AI$501,13,FALSE)),"")</f>
        <v>0</v>
      </c>
      <c r="Y109" s="122">
        <f>IFERROR((VLOOKUP($L109,ACOUSTIC_SITE_INFO!$C$3:$AI$501,14,FALSE)),"")</f>
        <v>0</v>
      </c>
      <c r="Z109" s="122">
        <f>IFERROR((VLOOKUP($L109,ACOUSTIC_SITE_INFO!$C$3:$AI$501,15,FALSE)),"")</f>
        <v>0</v>
      </c>
      <c r="AA109" s="122">
        <f>IFERROR((VLOOKUP($L109,ACOUSTIC_SITE_INFO!$C$3:$AI$501,16,FALSE)),"")</f>
        <v>0</v>
      </c>
      <c r="AB109" s="122">
        <f>IFERROR((VLOOKUP($L109,ACOUSTIC_SITE_INFO!$C$3:$AI$501,17,FALSE)),"")</f>
        <v>0</v>
      </c>
      <c r="AC109" s="122">
        <f>IFERROR((VLOOKUP($L109,ACOUSTIC_SITE_INFO!$C$3:$AI$501,18,FALSE)),"")</f>
        <v>0</v>
      </c>
      <c r="AD109" s="122">
        <f>IFERROR((VLOOKUP($L109,ACOUSTIC_SITE_INFO!$C$3:$AI$501,20,FALSE)),"")</f>
        <v>0</v>
      </c>
      <c r="AE109" s="122">
        <f>IFERROR((VLOOKUP($L109,ACOUSTIC_SITE_INFO!$C$3:$AI$501,21,FALSE)),"")</f>
        <v>0</v>
      </c>
      <c r="AF109" s="122">
        <f>IFERROR((VLOOKUP($L109,ACOUSTIC_SITE_INFO!$C$3:$AI$501,19,FALSE)),"")</f>
        <v>0</v>
      </c>
      <c r="AG109" s="122">
        <f>IFERROR((VLOOKUP($L109,ACOUSTIC_SITE_INFO!$C$3:$AI$501,22,FALSE)),"")</f>
        <v>0</v>
      </c>
      <c r="AH109" s="122">
        <f>IFERROR((VLOOKUP($L109,ACOUSTIC_SITE_INFO!$C$3:$AI$501,23,FALSE)),"")</f>
        <v>0</v>
      </c>
      <c r="AI109" s="125">
        <f>IFERROR((VLOOKUP($L109,ACOUSTIC_SITE_INFO!$C$3:$AI$501,24,FALSE)),"")</f>
        <v>0</v>
      </c>
      <c r="AJ109" s="125">
        <f>IFERROR((VLOOKUP($L109,ACOUSTIC_SITE_INFO!$C$3:$AI$501,25,FALSE)),"")</f>
        <v>0</v>
      </c>
      <c r="AK109" s="122">
        <f>IFERROR((VLOOKUP($L109,ACOUSTIC_SITE_INFO!$C$3:$AI$501,26,FALSE)),"")</f>
        <v>0</v>
      </c>
      <c r="AL109" s="122">
        <f>IFERROR((VLOOKUP($L109,ACOUSTIC_SITE_INFO!$C$3:$AI$501,27,FALSE)),"")</f>
        <v>0</v>
      </c>
      <c r="AM109" s="122">
        <f>IFERROR((VLOOKUP($L109,ACOUSTIC_SITE_INFO!$C$3:$AI$501,29,FALSE)),"")</f>
        <v>0</v>
      </c>
      <c r="AN109" s="122">
        <f>IFERROR((VLOOKUP($L109,ACOUSTIC_SITE_INFO!$C$3:$AI$501,30,FALSE)),"")</f>
        <v>0</v>
      </c>
      <c r="AO109" s="122">
        <f>IFERROR((VLOOKUP($L109,ACOUSTIC_SITE_INFO!$C$3:$AI$501,31,FALSE)),"")</f>
        <v>0</v>
      </c>
      <c r="AP109" s="122">
        <f>IFERROR((VLOOKUP($L109,ACOUSTIC_SITE_INFO!$C$3:$AI$501,32,FALSE)),"")</f>
        <v>0</v>
      </c>
      <c r="AQ109" s="122">
        <f>IFERROR((VLOOKUP($L109,ACOUSTIC_SITE_INFO!$C$3:$AI$501,33,FALSE)),"")</f>
        <v>0</v>
      </c>
    </row>
    <row r="110" spans="1:43" x14ac:dyDescent="0.25">
      <c r="A110" s="122" t="str">
        <f t="shared" si="2"/>
        <v>00-0m-0</v>
      </c>
      <c r="B110" s="122" t="str">
        <f t="shared" si="3"/>
        <v/>
      </c>
      <c r="C110" s="122" t="str">
        <f>IF(ACOUSTIC_SURVEY_RESULTS!A109=0, "",ACOUSTIC_SURVEY_RESULTS!A109)</f>
        <v/>
      </c>
      <c r="D110" s="122" t="str">
        <f>IFERROR((VLOOKUP($C110,Drop_down_options!$B$2:$D$21,2,FALSE)),"")</f>
        <v/>
      </c>
      <c r="E110" s="122" t="str">
        <f>IF(ACOUSTIC_SURVEY_RESULTS!B109=0, "",ACOUSTIC_SURVEY_RESULTS!B109)</f>
        <v/>
      </c>
      <c r="F110" s="122" t="str">
        <f>IF(ACOUSTIC_SURVEY_RESULTS!C109=0, "",ACOUSTIC_SURVEY_RESULTS!C109)</f>
        <v/>
      </c>
      <c r="G110" s="122" t="str">
        <f>IF(ACOUSTIC_SURVEY_RESULTS!D109=0, "",ACOUSTIC_SURVEY_RESULTS!D109)</f>
        <v/>
      </c>
      <c r="H110" s="122" t="str">
        <f>IF(ACOUSTIC_SURVEY_RESULTS!E109=0, "",ACOUSTIC_SURVEY_RESULTS!E109)</f>
        <v/>
      </c>
      <c r="I110" s="122" t="str">
        <f>IF(ACOUSTIC_SURVEY_RESULTS!F109=0, "",ACOUSTIC_SURVEY_RESULTS!F109)</f>
        <v/>
      </c>
      <c r="J110" s="122" t="str">
        <f>IF(ACOUSTIC_SURVEY_RESULTS!G109=0, "",ACOUSTIC_SURVEY_RESULTS!G109)</f>
        <v/>
      </c>
      <c r="K110" s="122" t="str">
        <f>IF(ACOUSTIC_SURVEY_RESULTS!H109=0, "",ACOUSTIC_SURVEY_RESULTS!H109)</f>
        <v/>
      </c>
      <c r="L110" s="122" t="str">
        <f>IF(ACOUSTIC_SURVEY_RESULTS!I109=0, "",ACOUSTIC_SURVEY_RESULTS!I109)</f>
        <v/>
      </c>
      <c r="M110" s="122">
        <f>IFERROR((VLOOKUP($L110,ACOUSTIC_SITE_INFO!$C$3:$AI$501,2,FALSE)),"")</f>
        <v>0</v>
      </c>
      <c r="N110" s="122">
        <f>IFERROR((VLOOKUP($L110,ACOUSTIC_SITE_INFO!$C$3:$AI$501,3,FALSE))," ")</f>
        <v>0</v>
      </c>
      <c r="O110" s="122">
        <f>IFERROR((VLOOKUP($L110,ACOUSTIC_SITE_INFO!$C$3:$AI$501,4,FALSE)),"")</f>
        <v>0</v>
      </c>
      <c r="P110" s="122">
        <f>IFERROR((VLOOKUP($L110,ACOUSTIC_SITE_INFO!$C$3:$AI$501,5,FALSE)),"")</f>
        <v>0</v>
      </c>
      <c r="Q110" s="122">
        <f>IFERROR((VLOOKUP($L110,ACOUSTIC_SITE_INFO!$C$3:$AI$501,6,FALSE)),"")</f>
        <v>0</v>
      </c>
      <c r="R110" s="122">
        <f>IFERROR((VLOOKUP($L110,ACOUSTIC_SITE_INFO!$C$3:$AI$501,7,FALSE)),"")</f>
        <v>0</v>
      </c>
      <c r="S110" s="122" t="str">
        <f>IFERROR((VLOOKUP($L110,ACOUSTIC_SITE_INFO!$C$3:$AI$501,8,FALSE)),"")</f>
        <v>//</v>
      </c>
      <c r="T110" s="124">
        <f>IFERROR((VLOOKUP($L110,ACOUSTIC_SITE_INFO!$C$3:$AI$501,9,FALSE)),"")</f>
        <v>0</v>
      </c>
      <c r="U110" s="124">
        <f>IFERROR((VLOOKUP($L110,ACOUSTIC_SITE_INFO!$C$3:$AI$501,10,FALSE)),"")</f>
        <v>0</v>
      </c>
      <c r="V110" s="122">
        <f>IFERROR((VLOOKUP($L110,ACOUSTIC_SITE_INFO!$C$3:$AI$501,11,FALSE)),"")</f>
        <v>0</v>
      </c>
      <c r="W110" s="122">
        <f>IFERROR((VLOOKUP($L110,ACOUSTIC_SITE_INFO!$C$3:$AI$501,12,FALSE)),"")</f>
        <v>0</v>
      </c>
      <c r="X110" s="122">
        <f>IFERROR((VLOOKUP($L110,ACOUSTIC_SITE_INFO!$C$3:$AI$501,13,FALSE)),"")</f>
        <v>0</v>
      </c>
      <c r="Y110" s="122">
        <f>IFERROR((VLOOKUP($L110,ACOUSTIC_SITE_INFO!$C$3:$AI$501,14,FALSE)),"")</f>
        <v>0</v>
      </c>
      <c r="Z110" s="122">
        <f>IFERROR((VLOOKUP($L110,ACOUSTIC_SITE_INFO!$C$3:$AI$501,15,FALSE)),"")</f>
        <v>0</v>
      </c>
      <c r="AA110" s="122">
        <f>IFERROR((VLOOKUP($L110,ACOUSTIC_SITE_INFO!$C$3:$AI$501,16,FALSE)),"")</f>
        <v>0</v>
      </c>
      <c r="AB110" s="122">
        <f>IFERROR((VLOOKUP($L110,ACOUSTIC_SITE_INFO!$C$3:$AI$501,17,FALSE)),"")</f>
        <v>0</v>
      </c>
      <c r="AC110" s="122">
        <f>IFERROR((VLOOKUP($L110,ACOUSTIC_SITE_INFO!$C$3:$AI$501,18,FALSE)),"")</f>
        <v>0</v>
      </c>
      <c r="AD110" s="122">
        <f>IFERROR((VLOOKUP($L110,ACOUSTIC_SITE_INFO!$C$3:$AI$501,20,FALSE)),"")</f>
        <v>0</v>
      </c>
      <c r="AE110" s="122">
        <f>IFERROR((VLOOKUP($L110,ACOUSTIC_SITE_INFO!$C$3:$AI$501,21,FALSE)),"")</f>
        <v>0</v>
      </c>
      <c r="AF110" s="122">
        <f>IFERROR((VLOOKUP($L110,ACOUSTIC_SITE_INFO!$C$3:$AI$501,19,FALSE)),"")</f>
        <v>0</v>
      </c>
      <c r="AG110" s="122">
        <f>IFERROR((VLOOKUP($L110,ACOUSTIC_SITE_INFO!$C$3:$AI$501,22,FALSE)),"")</f>
        <v>0</v>
      </c>
      <c r="AH110" s="122">
        <f>IFERROR((VLOOKUP($L110,ACOUSTIC_SITE_INFO!$C$3:$AI$501,23,FALSE)),"")</f>
        <v>0</v>
      </c>
      <c r="AI110" s="125">
        <f>IFERROR((VLOOKUP($L110,ACOUSTIC_SITE_INFO!$C$3:$AI$501,24,FALSE)),"")</f>
        <v>0</v>
      </c>
      <c r="AJ110" s="125">
        <f>IFERROR((VLOOKUP($L110,ACOUSTIC_SITE_INFO!$C$3:$AI$501,25,FALSE)),"")</f>
        <v>0</v>
      </c>
      <c r="AK110" s="122">
        <f>IFERROR((VLOOKUP($L110,ACOUSTIC_SITE_INFO!$C$3:$AI$501,26,FALSE)),"")</f>
        <v>0</v>
      </c>
      <c r="AL110" s="122">
        <f>IFERROR((VLOOKUP($L110,ACOUSTIC_SITE_INFO!$C$3:$AI$501,27,FALSE)),"")</f>
        <v>0</v>
      </c>
      <c r="AM110" s="122">
        <f>IFERROR((VLOOKUP($L110,ACOUSTIC_SITE_INFO!$C$3:$AI$501,29,FALSE)),"")</f>
        <v>0</v>
      </c>
      <c r="AN110" s="122">
        <f>IFERROR((VLOOKUP($L110,ACOUSTIC_SITE_INFO!$C$3:$AI$501,30,FALSE)),"")</f>
        <v>0</v>
      </c>
      <c r="AO110" s="122">
        <f>IFERROR((VLOOKUP($L110,ACOUSTIC_SITE_INFO!$C$3:$AI$501,31,FALSE)),"")</f>
        <v>0</v>
      </c>
      <c r="AP110" s="122">
        <f>IFERROR((VLOOKUP($L110,ACOUSTIC_SITE_INFO!$C$3:$AI$501,32,FALSE)),"")</f>
        <v>0</v>
      </c>
      <c r="AQ110" s="122">
        <f>IFERROR((VLOOKUP($L110,ACOUSTIC_SITE_INFO!$C$3:$AI$501,33,FALSE)),"")</f>
        <v>0</v>
      </c>
    </row>
    <row r="111" spans="1:43" x14ac:dyDescent="0.25">
      <c r="A111" s="122" t="str">
        <f t="shared" si="2"/>
        <v>00-0m-0</v>
      </c>
      <c r="B111" s="122" t="str">
        <f t="shared" si="3"/>
        <v/>
      </c>
      <c r="C111" s="122" t="str">
        <f>IF(ACOUSTIC_SURVEY_RESULTS!A110=0, "",ACOUSTIC_SURVEY_RESULTS!A110)</f>
        <v/>
      </c>
      <c r="D111" s="122" t="str">
        <f>IFERROR((VLOOKUP($C111,Drop_down_options!$B$2:$D$21,2,FALSE)),"")</f>
        <v/>
      </c>
      <c r="E111" s="122" t="str">
        <f>IF(ACOUSTIC_SURVEY_RESULTS!B110=0, "",ACOUSTIC_SURVEY_RESULTS!B110)</f>
        <v/>
      </c>
      <c r="F111" s="122" t="str">
        <f>IF(ACOUSTIC_SURVEY_RESULTS!C110=0, "",ACOUSTIC_SURVEY_RESULTS!C110)</f>
        <v/>
      </c>
      <c r="G111" s="122" t="str">
        <f>IF(ACOUSTIC_SURVEY_RESULTS!D110=0, "",ACOUSTIC_SURVEY_RESULTS!D110)</f>
        <v/>
      </c>
      <c r="H111" s="122" t="str">
        <f>IF(ACOUSTIC_SURVEY_RESULTS!E110=0, "",ACOUSTIC_SURVEY_RESULTS!E110)</f>
        <v/>
      </c>
      <c r="I111" s="122" t="str">
        <f>IF(ACOUSTIC_SURVEY_RESULTS!F110=0, "",ACOUSTIC_SURVEY_RESULTS!F110)</f>
        <v/>
      </c>
      <c r="J111" s="122" t="str">
        <f>IF(ACOUSTIC_SURVEY_RESULTS!G110=0, "",ACOUSTIC_SURVEY_RESULTS!G110)</f>
        <v/>
      </c>
      <c r="K111" s="122" t="str">
        <f>IF(ACOUSTIC_SURVEY_RESULTS!H110=0, "",ACOUSTIC_SURVEY_RESULTS!H110)</f>
        <v/>
      </c>
      <c r="L111" s="122" t="str">
        <f>IF(ACOUSTIC_SURVEY_RESULTS!I110=0, "",ACOUSTIC_SURVEY_RESULTS!I110)</f>
        <v/>
      </c>
      <c r="M111" s="122">
        <f>IFERROR((VLOOKUP($L111,ACOUSTIC_SITE_INFO!$C$3:$AI$501,2,FALSE)),"")</f>
        <v>0</v>
      </c>
      <c r="N111" s="122">
        <f>IFERROR((VLOOKUP($L111,ACOUSTIC_SITE_INFO!$C$3:$AI$501,3,FALSE))," ")</f>
        <v>0</v>
      </c>
      <c r="O111" s="122">
        <f>IFERROR((VLOOKUP($L111,ACOUSTIC_SITE_INFO!$C$3:$AI$501,4,FALSE)),"")</f>
        <v>0</v>
      </c>
      <c r="P111" s="122">
        <f>IFERROR((VLOOKUP($L111,ACOUSTIC_SITE_INFO!$C$3:$AI$501,5,FALSE)),"")</f>
        <v>0</v>
      </c>
      <c r="Q111" s="122">
        <f>IFERROR((VLOOKUP($L111,ACOUSTIC_SITE_INFO!$C$3:$AI$501,6,FALSE)),"")</f>
        <v>0</v>
      </c>
      <c r="R111" s="122">
        <f>IFERROR((VLOOKUP($L111,ACOUSTIC_SITE_INFO!$C$3:$AI$501,7,FALSE)),"")</f>
        <v>0</v>
      </c>
      <c r="S111" s="122" t="str">
        <f>IFERROR((VLOOKUP($L111,ACOUSTIC_SITE_INFO!$C$3:$AI$501,8,FALSE)),"")</f>
        <v>//</v>
      </c>
      <c r="T111" s="124">
        <f>IFERROR((VLOOKUP($L111,ACOUSTIC_SITE_INFO!$C$3:$AI$501,9,FALSE)),"")</f>
        <v>0</v>
      </c>
      <c r="U111" s="124">
        <f>IFERROR((VLOOKUP($L111,ACOUSTIC_SITE_INFO!$C$3:$AI$501,10,FALSE)),"")</f>
        <v>0</v>
      </c>
      <c r="V111" s="122">
        <f>IFERROR((VLOOKUP($L111,ACOUSTIC_SITE_INFO!$C$3:$AI$501,11,FALSE)),"")</f>
        <v>0</v>
      </c>
      <c r="W111" s="122">
        <f>IFERROR((VLOOKUP($L111,ACOUSTIC_SITE_INFO!$C$3:$AI$501,12,FALSE)),"")</f>
        <v>0</v>
      </c>
      <c r="X111" s="122">
        <f>IFERROR((VLOOKUP($L111,ACOUSTIC_SITE_INFO!$C$3:$AI$501,13,FALSE)),"")</f>
        <v>0</v>
      </c>
      <c r="Y111" s="122">
        <f>IFERROR((VLOOKUP($L111,ACOUSTIC_SITE_INFO!$C$3:$AI$501,14,FALSE)),"")</f>
        <v>0</v>
      </c>
      <c r="Z111" s="122">
        <f>IFERROR((VLOOKUP($L111,ACOUSTIC_SITE_INFO!$C$3:$AI$501,15,FALSE)),"")</f>
        <v>0</v>
      </c>
      <c r="AA111" s="122">
        <f>IFERROR((VLOOKUP($L111,ACOUSTIC_SITE_INFO!$C$3:$AI$501,16,FALSE)),"")</f>
        <v>0</v>
      </c>
      <c r="AB111" s="122">
        <f>IFERROR((VLOOKUP($L111,ACOUSTIC_SITE_INFO!$C$3:$AI$501,17,FALSE)),"")</f>
        <v>0</v>
      </c>
      <c r="AC111" s="122">
        <f>IFERROR((VLOOKUP($L111,ACOUSTIC_SITE_INFO!$C$3:$AI$501,18,FALSE)),"")</f>
        <v>0</v>
      </c>
      <c r="AD111" s="122">
        <f>IFERROR((VLOOKUP($L111,ACOUSTIC_SITE_INFO!$C$3:$AI$501,20,FALSE)),"")</f>
        <v>0</v>
      </c>
      <c r="AE111" s="122">
        <f>IFERROR((VLOOKUP($L111,ACOUSTIC_SITE_INFO!$C$3:$AI$501,21,FALSE)),"")</f>
        <v>0</v>
      </c>
      <c r="AF111" s="122">
        <f>IFERROR((VLOOKUP($L111,ACOUSTIC_SITE_INFO!$C$3:$AI$501,19,FALSE)),"")</f>
        <v>0</v>
      </c>
      <c r="AG111" s="122">
        <f>IFERROR((VLOOKUP($L111,ACOUSTIC_SITE_INFO!$C$3:$AI$501,22,FALSE)),"")</f>
        <v>0</v>
      </c>
      <c r="AH111" s="122">
        <f>IFERROR((VLOOKUP($L111,ACOUSTIC_SITE_INFO!$C$3:$AI$501,23,FALSE)),"")</f>
        <v>0</v>
      </c>
      <c r="AI111" s="125">
        <f>IFERROR((VLOOKUP($L111,ACOUSTIC_SITE_INFO!$C$3:$AI$501,24,FALSE)),"")</f>
        <v>0</v>
      </c>
      <c r="AJ111" s="125">
        <f>IFERROR((VLOOKUP($L111,ACOUSTIC_SITE_INFO!$C$3:$AI$501,25,FALSE)),"")</f>
        <v>0</v>
      </c>
      <c r="AK111" s="122">
        <f>IFERROR((VLOOKUP($L111,ACOUSTIC_SITE_INFO!$C$3:$AI$501,26,FALSE)),"")</f>
        <v>0</v>
      </c>
      <c r="AL111" s="122">
        <f>IFERROR((VLOOKUP($L111,ACOUSTIC_SITE_INFO!$C$3:$AI$501,27,FALSE)),"")</f>
        <v>0</v>
      </c>
      <c r="AM111" s="122">
        <f>IFERROR((VLOOKUP($L111,ACOUSTIC_SITE_INFO!$C$3:$AI$501,29,FALSE)),"")</f>
        <v>0</v>
      </c>
      <c r="AN111" s="122">
        <f>IFERROR((VLOOKUP($L111,ACOUSTIC_SITE_INFO!$C$3:$AI$501,30,FALSE)),"")</f>
        <v>0</v>
      </c>
      <c r="AO111" s="122">
        <f>IFERROR((VLOOKUP($L111,ACOUSTIC_SITE_INFO!$C$3:$AI$501,31,FALSE)),"")</f>
        <v>0</v>
      </c>
      <c r="AP111" s="122">
        <f>IFERROR((VLOOKUP($L111,ACOUSTIC_SITE_INFO!$C$3:$AI$501,32,FALSE)),"")</f>
        <v>0</v>
      </c>
      <c r="AQ111" s="122">
        <f>IFERROR((VLOOKUP($L111,ACOUSTIC_SITE_INFO!$C$3:$AI$501,33,FALSE)),"")</f>
        <v>0</v>
      </c>
    </row>
    <row r="112" spans="1:43" x14ac:dyDescent="0.25">
      <c r="A112" s="122" t="str">
        <f t="shared" si="2"/>
        <v>00-0m-0</v>
      </c>
      <c r="B112" s="122" t="str">
        <f t="shared" si="3"/>
        <v/>
      </c>
      <c r="C112" s="122" t="str">
        <f>IF(ACOUSTIC_SURVEY_RESULTS!A111=0, "",ACOUSTIC_SURVEY_RESULTS!A111)</f>
        <v/>
      </c>
      <c r="D112" s="122" t="str">
        <f>IFERROR((VLOOKUP($C112,Drop_down_options!$B$2:$D$21,2,FALSE)),"")</f>
        <v/>
      </c>
      <c r="E112" s="122" t="str">
        <f>IF(ACOUSTIC_SURVEY_RESULTS!B111=0, "",ACOUSTIC_SURVEY_RESULTS!B111)</f>
        <v/>
      </c>
      <c r="F112" s="122" t="str">
        <f>IF(ACOUSTIC_SURVEY_RESULTS!C111=0, "",ACOUSTIC_SURVEY_RESULTS!C111)</f>
        <v/>
      </c>
      <c r="G112" s="122" t="str">
        <f>IF(ACOUSTIC_SURVEY_RESULTS!D111=0, "",ACOUSTIC_SURVEY_RESULTS!D111)</f>
        <v/>
      </c>
      <c r="H112" s="122" t="str">
        <f>IF(ACOUSTIC_SURVEY_RESULTS!E111=0, "",ACOUSTIC_SURVEY_RESULTS!E111)</f>
        <v/>
      </c>
      <c r="I112" s="122" t="str">
        <f>IF(ACOUSTIC_SURVEY_RESULTS!F111=0, "",ACOUSTIC_SURVEY_RESULTS!F111)</f>
        <v/>
      </c>
      <c r="J112" s="122" t="str">
        <f>IF(ACOUSTIC_SURVEY_RESULTS!G111=0, "",ACOUSTIC_SURVEY_RESULTS!G111)</f>
        <v/>
      </c>
      <c r="K112" s="122" t="str">
        <f>IF(ACOUSTIC_SURVEY_RESULTS!H111=0, "",ACOUSTIC_SURVEY_RESULTS!H111)</f>
        <v/>
      </c>
      <c r="L112" s="122" t="str">
        <f>IF(ACOUSTIC_SURVEY_RESULTS!I111=0, "",ACOUSTIC_SURVEY_RESULTS!I111)</f>
        <v/>
      </c>
      <c r="M112" s="122">
        <f>IFERROR((VLOOKUP($L112,ACOUSTIC_SITE_INFO!$C$3:$AI$501,2,FALSE)),"")</f>
        <v>0</v>
      </c>
      <c r="N112" s="122">
        <f>IFERROR((VLOOKUP($L112,ACOUSTIC_SITE_INFO!$C$3:$AI$501,3,FALSE))," ")</f>
        <v>0</v>
      </c>
      <c r="O112" s="122">
        <f>IFERROR((VLOOKUP($L112,ACOUSTIC_SITE_INFO!$C$3:$AI$501,4,FALSE)),"")</f>
        <v>0</v>
      </c>
      <c r="P112" s="122">
        <f>IFERROR((VLOOKUP($L112,ACOUSTIC_SITE_INFO!$C$3:$AI$501,5,FALSE)),"")</f>
        <v>0</v>
      </c>
      <c r="Q112" s="122">
        <f>IFERROR((VLOOKUP($L112,ACOUSTIC_SITE_INFO!$C$3:$AI$501,6,FALSE)),"")</f>
        <v>0</v>
      </c>
      <c r="R112" s="122">
        <f>IFERROR((VLOOKUP($L112,ACOUSTIC_SITE_INFO!$C$3:$AI$501,7,FALSE)),"")</f>
        <v>0</v>
      </c>
      <c r="S112" s="122" t="str">
        <f>IFERROR((VLOOKUP($L112,ACOUSTIC_SITE_INFO!$C$3:$AI$501,8,FALSE)),"")</f>
        <v>//</v>
      </c>
      <c r="T112" s="124">
        <f>IFERROR((VLOOKUP($L112,ACOUSTIC_SITE_INFO!$C$3:$AI$501,9,FALSE)),"")</f>
        <v>0</v>
      </c>
      <c r="U112" s="124">
        <f>IFERROR((VLOOKUP($L112,ACOUSTIC_SITE_INFO!$C$3:$AI$501,10,FALSE)),"")</f>
        <v>0</v>
      </c>
      <c r="V112" s="122">
        <f>IFERROR((VLOOKUP($L112,ACOUSTIC_SITE_INFO!$C$3:$AI$501,11,FALSE)),"")</f>
        <v>0</v>
      </c>
      <c r="W112" s="122">
        <f>IFERROR((VLOOKUP($L112,ACOUSTIC_SITE_INFO!$C$3:$AI$501,12,FALSE)),"")</f>
        <v>0</v>
      </c>
      <c r="X112" s="122">
        <f>IFERROR((VLOOKUP($L112,ACOUSTIC_SITE_INFO!$C$3:$AI$501,13,FALSE)),"")</f>
        <v>0</v>
      </c>
      <c r="Y112" s="122">
        <f>IFERROR((VLOOKUP($L112,ACOUSTIC_SITE_INFO!$C$3:$AI$501,14,FALSE)),"")</f>
        <v>0</v>
      </c>
      <c r="Z112" s="122">
        <f>IFERROR((VLOOKUP($L112,ACOUSTIC_SITE_INFO!$C$3:$AI$501,15,FALSE)),"")</f>
        <v>0</v>
      </c>
      <c r="AA112" s="122">
        <f>IFERROR((VLOOKUP($L112,ACOUSTIC_SITE_INFO!$C$3:$AI$501,16,FALSE)),"")</f>
        <v>0</v>
      </c>
      <c r="AB112" s="122">
        <f>IFERROR((VLOOKUP($L112,ACOUSTIC_SITE_INFO!$C$3:$AI$501,17,FALSE)),"")</f>
        <v>0</v>
      </c>
      <c r="AC112" s="122">
        <f>IFERROR((VLOOKUP($L112,ACOUSTIC_SITE_INFO!$C$3:$AI$501,18,FALSE)),"")</f>
        <v>0</v>
      </c>
      <c r="AD112" s="122">
        <f>IFERROR((VLOOKUP($L112,ACOUSTIC_SITE_INFO!$C$3:$AI$501,20,FALSE)),"")</f>
        <v>0</v>
      </c>
      <c r="AE112" s="122">
        <f>IFERROR((VLOOKUP($L112,ACOUSTIC_SITE_INFO!$C$3:$AI$501,21,FALSE)),"")</f>
        <v>0</v>
      </c>
      <c r="AF112" s="122">
        <f>IFERROR((VLOOKUP($L112,ACOUSTIC_SITE_INFO!$C$3:$AI$501,19,FALSE)),"")</f>
        <v>0</v>
      </c>
      <c r="AG112" s="122">
        <f>IFERROR((VLOOKUP($L112,ACOUSTIC_SITE_INFO!$C$3:$AI$501,22,FALSE)),"")</f>
        <v>0</v>
      </c>
      <c r="AH112" s="122">
        <f>IFERROR((VLOOKUP($L112,ACOUSTIC_SITE_INFO!$C$3:$AI$501,23,FALSE)),"")</f>
        <v>0</v>
      </c>
      <c r="AI112" s="125">
        <f>IFERROR((VLOOKUP($L112,ACOUSTIC_SITE_INFO!$C$3:$AI$501,24,FALSE)),"")</f>
        <v>0</v>
      </c>
      <c r="AJ112" s="125">
        <f>IFERROR((VLOOKUP($L112,ACOUSTIC_SITE_INFO!$C$3:$AI$501,25,FALSE)),"")</f>
        <v>0</v>
      </c>
      <c r="AK112" s="122">
        <f>IFERROR((VLOOKUP($L112,ACOUSTIC_SITE_INFO!$C$3:$AI$501,26,FALSE)),"")</f>
        <v>0</v>
      </c>
      <c r="AL112" s="122">
        <f>IFERROR((VLOOKUP($L112,ACOUSTIC_SITE_INFO!$C$3:$AI$501,27,FALSE)),"")</f>
        <v>0</v>
      </c>
      <c r="AM112" s="122">
        <f>IFERROR((VLOOKUP($L112,ACOUSTIC_SITE_INFO!$C$3:$AI$501,29,FALSE)),"")</f>
        <v>0</v>
      </c>
      <c r="AN112" s="122">
        <f>IFERROR((VLOOKUP($L112,ACOUSTIC_SITE_INFO!$C$3:$AI$501,30,FALSE)),"")</f>
        <v>0</v>
      </c>
      <c r="AO112" s="122">
        <f>IFERROR((VLOOKUP($L112,ACOUSTIC_SITE_INFO!$C$3:$AI$501,31,FALSE)),"")</f>
        <v>0</v>
      </c>
      <c r="AP112" s="122">
        <f>IFERROR((VLOOKUP($L112,ACOUSTIC_SITE_INFO!$C$3:$AI$501,32,FALSE)),"")</f>
        <v>0</v>
      </c>
      <c r="AQ112" s="122">
        <f>IFERROR((VLOOKUP($L112,ACOUSTIC_SITE_INFO!$C$3:$AI$501,33,FALSE)),"")</f>
        <v>0</v>
      </c>
    </row>
    <row r="113" spans="1:43" x14ac:dyDescent="0.25">
      <c r="A113" s="122" t="str">
        <f t="shared" si="2"/>
        <v>00-0m-0</v>
      </c>
      <c r="B113" s="122" t="str">
        <f t="shared" si="3"/>
        <v/>
      </c>
      <c r="C113" s="122" t="str">
        <f>IF(ACOUSTIC_SURVEY_RESULTS!A112=0, "",ACOUSTIC_SURVEY_RESULTS!A112)</f>
        <v/>
      </c>
      <c r="D113" s="122" t="str">
        <f>IFERROR((VLOOKUP($C113,Drop_down_options!$B$2:$D$21,2,FALSE)),"")</f>
        <v/>
      </c>
      <c r="E113" s="122" t="str">
        <f>IF(ACOUSTIC_SURVEY_RESULTS!B112=0, "",ACOUSTIC_SURVEY_RESULTS!B112)</f>
        <v/>
      </c>
      <c r="F113" s="122" t="str">
        <f>IF(ACOUSTIC_SURVEY_RESULTS!C112=0, "",ACOUSTIC_SURVEY_RESULTS!C112)</f>
        <v/>
      </c>
      <c r="G113" s="122" t="str">
        <f>IF(ACOUSTIC_SURVEY_RESULTS!D112=0, "",ACOUSTIC_SURVEY_RESULTS!D112)</f>
        <v/>
      </c>
      <c r="H113" s="122" t="str">
        <f>IF(ACOUSTIC_SURVEY_RESULTS!E112=0, "",ACOUSTIC_SURVEY_RESULTS!E112)</f>
        <v/>
      </c>
      <c r="I113" s="122" t="str">
        <f>IF(ACOUSTIC_SURVEY_RESULTS!F112=0, "",ACOUSTIC_SURVEY_RESULTS!F112)</f>
        <v/>
      </c>
      <c r="J113" s="122" t="str">
        <f>IF(ACOUSTIC_SURVEY_RESULTS!G112=0, "",ACOUSTIC_SURVEY_RESULTS!G112)</f>
        <v/>
      </c>
      <c r="K113" s="122" t="str">
        <f>IF(ACOUSTIC_SURVEY_RESULTS!H112=0, "",ACOUSTIC_SURVEY_RESULTS!H112)</f>
        <v/>
      </c>
      <c r="L113" s="122" t="str">
        <f>IF(ACOUSTIC_SURVEY_RESULTS!I112=0, "",ACOUSTIC_SURVEY_RESULTS!I112)</f>
        <v/>
      </c>
      <c r="M113" s="122">
        <f>IFERROR((VLOOKUP($L113,ACOUSTIC_SITE_INFO!$C$3:$AI$501,2,FALSE)),"")</f>
        <v>0</v>
      </c>
      <c r="N113" s="122">
        <f>IFERROR((VLOOKUP($L113,ACOUSTIC_SITE_INFO!$C$3:$AI$501,3,FALSE))," ")</f>
        <v>0</v>
      </c>
      <c r="O113" s="122">
        <f>IFERROR((VLOOKUP($L113,ACOUSTIC_SITE_INFO!$C$3:$AI$501,4,FALSE)),"")</f>
        <v>0</v>
      </c>
      <c r="P113" s="122">
        <f>IFERROR((VLOOKUP($L113,ACOUSTIC_SITE_INFO!$C$3:$AI$501,5,FALSE)),"")</f>
        <v>0</v>
      </c>
      <c r="Q113" s="122">
        <f>IFERROR((VLOOKUP($L113,ACOUSTIC_SITE_INFO!$C$3:$AI$501,6,FALSE)),"")</f>
        <v>0</v>
      </c>
      <c r="R113" s="122">
        <f>IFERROR((VLOOKUP($L113,ACOUSTIC_SITE_INFO!$C$3:$AI$501,7,FALSE)),"")</f>
        <v>0</v>
      </c>
      <c r="S113" s="122" t="str">
        <f>IFERROR((VLOOKUP($L113,ACOUSTIC_SITE_INFO!$C$3:$AI$501,8,FALSE)),"")</f>
        <v>//</v>
      </c>
      <c r="T113" s="124">
        <f>IFERROR((VLOOKUP($L113,ACOUSTIC_SITE_INFO!$C$3:$AI$501,9,FALSE)),"")</f>
        <v>0</v>
      </c>
      <c r="U113" s="124">
        <f>IFERROR((VLOOKUP($L113,ACOUSTIC_SITE_INFO!$C$3:$AI$501,10,FALSE)),"")</f>
        <v>0</v>
      </c>
      <c r="V113" s="122">
        <f>IFERROR((VLOOKUP($L113,ACOUSTIC_SITE_INFO!$C$3:$AI$501,11,FALSE)),"")</f>
        <v>0</v>
      </c>
      <c r="W113" s="122">
        <f>IFERROR((VLOOKUP($L113,ACOUSTIC_SITE_INFO!$C$3:$AI$501,12,FALSE)),"")</f>
        <v>0</v>
      </c>
      <c r="X113" s="122">
        <f>IFERROR((VLOOKUP($L113,ACOUSTIC_SITE_INFO!$C$3:$AI$501,13,FALSE)),"")</f>
        <v>0</v>
      </c>
      <c r="Y113" s="122">
        <f>IFERROR((VLOOKUP($L113,ACOUSTIC_SITE_INFO!$C$3:$AI$501,14,FALSE)),"")</f>
        <v>0</v>
      </c>
      <c r="Z113" s="122">
        <f>IFERROR((VLOOKUP($L113,ACOUSTIC_SITE_INFO!$C$3:$AI$501,15,FALSE)),"")</f>
        <v>0</v>
      </c>
      <c r="AA113" s="122">
        <f>IFERROR((VLOOKUP($L113,ACOUSTIC_SITE_INFO!$C$3:$AI$501,16,FALSE)),"")</f>
        <v>0</v>
      </c>
      <c r="AB113" s="122">
        <f>IFERROR((VLOOKUP($L113,ACOUSTIC_SITE_INFO!$C$3:$AI$501,17,FALSE)),"")</f>
        <v>0</v>
      </c>
      <c r="AC113" s="122">
        <f>IFERROR((VLOOKUP($L113,ACOUSTIC_SITE_INFO!$C$3:$AI$501,18,FALSE)),"")</f>
        <v>0</v>
      </c>
      <c r="AD113" s="122">
        <f>IFERROR((VLOOKUP($L113,ACOUSTIC_SITE_INFO!$C$3:$AI$501,20,FALSE)),"")</f>
        <v>0</v>
      </c>
      <c r="AE113" s="122">
        <f>IFERROR((VLOOKUP($L113,ACOUSTIC_SITE_INFO!$C$3:$AI$501,21,FALSE)),"")</f>
        <v>0</v>
      </c>
      <c r="AF113" s="122">
        <f>IFERROR((VLOOKUP($L113,ACOUSTIC_SITE_INFO!$C$3:$AI$501,19,FALSE)),"")</f>
        <v>0</v>
      </c>
      <c r="AG113" s="122">
        <f>IFERROR((VLOOKUP($L113,ACOUSTIC_SITE_INFO!$C$3:$AI$501,22,FALSE)),"")</f>
        <v>0</v>
      </c>
      <c r="AH113" s="122">
        <f>IFERROR((VLOOKUP($L113,ACOUSTIC_SITE_INFO!$C$3:$AI$501,23,FALSE)),"")</f>
        <v>0</v>
      </c>
      <c r="AI113" s="125">
        <f>IFERROR((VLOOKUP($L113,ACOUSTIC_SITE_INFO!$C$3:$AI$501,24,FALSE)),"")</f>
        <v>0</v>
      </c>
      <c r="AJ113" s="125">
        <f>IFERROR((VLOOKUP($L113,ACOUSTIC_SITE_INFO!$C$3:$AI$501,25,FALSE)),"")</f>
        <v>0</v>
      </c>
      <c r="AK113" s="122">
        <f>IFERROR((VLOOKUP($L113,ACOUSTIC_SITE_INFO!$C$3:$AI$501,26,FALSE)),"")</f>
        <v>0</v>
      </c>
      <c r="AL113" s="122">
        <f>IFERROR((VLOOKUP($L113,ACOUSTIC_SITE_INFO!$C$3:$AI$501,27,FALSE)),"")</f>
        <v>0</v>
      </c>
      <c r="AM113" s="122">
        <f>IFERROR((VLOOKUP($L113,ACOUSTIC_SITE_INFO!$C$3:$AI$501,29,FALSE)),"")</f>
        <v>0</v>
      </c>
      <c r="AN113" s="122">
        <f>IFERROR((VLOOKUP($L113,ACOUSTIC_SITE_INFO!$C$3:$AI$501,30,FALSE)),"")</f>
        <v>0</v>
      </c>
      <c r="AO113" s="122">
        <f>IFERROR((VLOOKUP($L113,ACOUSTIC_SITE_INFO!$C$3:$AI$501,31,FALSE)),"")</f>
        <v>0</v>
      </c>
      <c r="AP113" s="122">
        <f>IFERROR((VLOOKUP($L113,ACOUSTIC_SITE_INFO!$C$3:$AI$501,32,FALSE)),"")</f>
        <v>0</v>
      </c>
      <c r="AQ113" s="122">
        <f>IFERROR((VLOOKUP($L113,ACOUSTIC_SITE_INFO!$C$3:$AI$501,33,FALSE)),"")</f>
        <v>0</v>
      </c>
    </row>
    <row r="114" spans="1:43" x14ac:dyDescent="0.25">
      <c r="A114" s="122" t="str">
        <f t="shared" si="2"/>
        <v>00-0m-0</v>
      </c>
      <c r="B114" s="122" t="str">
        <f t="shared" si="3"/>
        <v/>
      </c>
      <c r="C114" s="122" t="str">
        <f>IF(ACOUSTIC_SURVEY_RESULTS!A113=0, "",ACOUSTIC_SURVEY_RESULTS!A113)</f>
        <v/>
      </c>
      <c r="D114" s="122" t="str">
        <f>IFERROR((VLOOKUP($C114,Drop_down_options!$B$2:$D$21,2,FALSE)),"")</f>
        <v/>
      </c>
      <c r="E114" s="122" t="str">
        <f>IF(ACOUSTIC_SURVEY_RESULTS!B113=0, "",ACOUSTIC_SURVEY_RESULTS!B113)</f>
        <v/>
      </c>
      <c r="F114" s="122" t="str">
        <f>IF(ACOUSTIC_SURVEY_RESULTS!C113=0, "",ACOUSTIC_SURVEY_RESULTS!C113)</f>
        <v/>
      </c>
      <c r="G114" s="122" t="str">
        <f>IF(ACOUSTIC_SURVEY_RESULTS!D113=0, "",ACOUSTIC_SURVEY_RESULTS!D113)</f>
        <v/>
      </c>
      <c r="H114" s="122" t="str">
        <f>IF(ACOUSTIC_SURVEY_RESULTS!E113=0, "",ACOUSTIC_SURVEY_RESULTS!E113)</f>
        <v/>
      </c>
      <c r="I114" s="122" t="str">
        <f>IF(ACOUSTIC_SURVEY_RESULTS!F113=0, "",ACOUSTIC_SURVEY_RESULTS!F113)</f>
        <v/>
      </c>
      <c r="J114" s="122" t="str">
        <f>IF(ACOUSTIC_SURVEY_RESULTS!G113=0, "",ACOUSTIC_SURVEY_RESULTS!G113)</f>
        <v/>
      </c>
      <c r="K114" s="122" t="str">
        <f>IF(ACOUSTIC_SURVEY_RESULTS!H113=0, "",ACOUSTIC_SURVEY_RESULTS!H113)</f>
        <v/>
      </c>
      <c r="L114" s="122" t="str">
        <f>IF(ACOUSTIC_SURVEY_RESULTS!I113=0, "",ACOUSTIC_SURVEY_RESULTS!I113)</f>
        <v/>
      </c>
      <c r="M114" s="122">
        <f>IFERROR((VLOOKUP($L114,ACOUSTIC_SITE_INFO!$C$3:$AI$501,2,FALSE)),"")</f>
        <v>0</v>
      </c>
      <c r="N114" s="122">
        <f>IFERROR((VLOOKUP($L114,ACOUSTIC_SITE_INFO!$C$3:$AI$501,3,FALSE))," ")</f>
        <v>0</v>
      </c>
      <c r="O114" s="122">
        <f>IFERROR((VLOOKUP($L114,ACOUSTIC_SITE_INFO!$C$3:$AI$501,4,FALSE)),"")</f>
        <v>0</v>
      </c>
      <c r="P114" s="122">
        <f>IFERROR((VLOOKUP($L114,ACOUSTIC_SITE_INFO!$C$3:$AI$501,5,FALSE)),"")</f>
        <v>0</v>
      </c>
      <c r="Q114" s="122">
        <f>IFERROR((VLOOKUP($L114,ACOUSTIC_SITE_INFO!$C$3:$AI$501,6,FALSE)),"")</f>
        <v>0</v>
      </c>
      <c r="R114" s="122">
        <f>IFERROR((VLOOKUP($L114,ACOUSTIC_SITE_INFO!$C$3:$AI$501,7,FALSE)),"")</f>
        <v>0</v>
      </c>
      <c r="S114" s="122" t="str">
        <f>IFERROR((VLOOKUP($L114,ACOUSTIC_SITE_INFO!$C$3:$AI$501,8,FALSE)),"")</f>
        <v>//</v>
      </c>
      <c r="T114" s="124">
        <f>IFERROR((VLOOKUP($L114,ACOUSTIC_SITE_INFO!$C$3:$AI$501,9,FALSE)),"")</f>
        <v>0</v>
      </c>
      <c r="U114" s="124">
        <f>IFERROR((VLOOKUP($L114,ACOUSTIC_SITE_INFO!$C$3:$AI$501,10,FALSE)),"")</f>
        <v>0</v>
      </c>
      <c r="V114" s="122">
        <f>IFERROR((VLOOKUP($L114,ACOUSTIC_SITE_INFO!$C$3:$AI$501,11,FALSE)),"")</f>
        <v>0</v>
      </c>
      <c r="W114" s="122">
        <f>IFERROR((VLOOKUP($L114,ACOUSTIC_SITE_INFO!$C$3:$AI$501,12,FALSE)),"")</f>
        <v>0</v>
      </c>
      <c r="X114" s="122">
        <f>IFERROR((VLOOKUP($L114,ACOUSTIC_SITE_INFO!$C$3:$AI$501,13,FALSE)),"")</f>
        <v>0</v>
      </c>
      <c r="Y114" s="122">
        <f>IFERROR((VLOOKUP($L114,ACOUSTIC_SITE_INFO!$C$3:$AI$501,14,FALSE)),"")</f>
        <v>0</v>
      </c>
      <c r="Z114" s="122">
        <f>IFERROR((VLOOKUP($L114,ACOUSTIC_SITE_INFO!$C$3:$AI$501,15,FALSE)),"")</f>
        <v>0</v>
      </c>
      <c r="AA114" s="122">
        <f>IFERROR((VLOOKUP($L114,ACOUSTIC_SITE_INFO!$C$3:$AI$501,16,FALSE)),"")</f>
        <v>0</v>
      </c>
      <c r="AB114" s="122">
        <f>IFERROR((VLOOKUP($L114,ACOUSTIC_SITE_INFO!$C$3:$AI$501,17,FALSE)),"")</f>
        <v>0</v>
      </c>
      <c r="AC114" s="122">
        <f>IFERROR((VLOOKUP($L114,ACOUSTIC_SITE_INFO!$C$3:$AI$501,18,FALSE)),"")</f>
        <v>0</v>
      </c>
      <c r="AD114" s="122">
        <f>IFERROR((VLOOKUP($L114,ACOUSTIC_SITE_INFO!$C$3:$AI$501,20,FALSE)),"")</f>
        <v>0</v>
      </c>
      <c r="AE114" s="122">
        <f>IFERROR((VLOOKUP($L114,ACOUSTIC_SITE_INFO!$C$3:$AI$501,21,FALSE)),"")</f>
        <v>0</v>
      </c>
      <c r="AF114" s="122">
        <f>IFERROR((VLOOKUP($L114,ACOUSTIC_SITE_INFO!$C$3:$AI$501,19,FALSE)),"")</f>
        <v>0</v>
      </c>
      <c r="AG114" s="122">
        <f>IFERROR((VLOOKUP($L114,ACOUSTIC_SITE_INFO!$C$3:$AI$501,22,FALSE)),"")</f>
        <v>0</v>
      </c>
      <c r="AH114" s="122">
        <f>IFERROR((VLOOKUP($L114,ACOUSTIC_SITE_INFO!$C$3:$AI$501,23,FALSE)),"")</f>
        <v>0</v>
      </c>
      <c r="AI114" s="125">
        <f>IFERROR((VLOOKUP($L114,ACOUSTIC_SITE_INFO!$C$3:$AI$501,24,FALSE)),"")</f>
        <v>0</v>
      </c>
      <c r="AJ114" s="125">
        <f>IFERROR((VLOOKUP($L114,ACOUSTIC_SITE_INFO!$C$3:$AI$501,25,FALSE)),"")</f>
        <v>0</v>
      </c>
      <c r="AK114" s="122">
        <f>IFERROR((VLOOKUP($L114,ACOUSTIC_SITE_INFO!$C$3:$AI$501,26,FALSE)),"")</f>
        <v>0</v>
      </c>
      <c r="AL114" s="122">
        <f>IFERROR((VLOOKUP($L114,ACOUSTIC_SITE_INFO!$C$3:$AI$501,27,FALSE)),"")</f>
        <v>0</v>
      </c>
      <c r="AM114" s="122">
        <f>IFERROR((VLOOKUP($L114,ACOUSTIC_SITE_INFO!$C$3:$AI$501,29,FALSE)),"")</f>
        <v>0</v>
      </c>
      <c r="AN114" s="122">
        <f>IFERROR((VLOOKUP($L114,ACOUSTIC_SITE_INFO!$C$3:$AI$501,30,FALSE)),"")</f>
        <v>0</v>
      </c>
      <c r="AO114" s="122">
        <f>IFERROR((VLOOKUP($L114,ACOUSTIC_SITE_INFO!$C$3:$AI$501,31,FALSE)),"")</f>
        <v>0</v>
      </c>
      <c r="AP114" s="122">
        <f>IFERROR((VLOOKUP($L114,ACOUSTIC_SITE_INFO!$C$3:$AI$501,32,FALSE)),"")</f>
        <v>0</v>
      </c>
      <c r="AQ114" s="122">
        <f>IFERROR((VLOOKUP($L114,ACOUSTIC_SITE_INFO!$C$3:$AI$501,33,FALSE)),"")</f>
        <v>0</v>
      </c>
    </row>
    <row r="115" spans="1:43" x14ac:dyDescent="0.25">
      <c r="A115" s="122" t="str">
        <f t="shared" si="2"/>
        <v>00-0m-0</v>
      </c>
      <c r="B115" s="122" t="str">
        <f t="shared" si="3"/>
        <v/>
      </c>
      <c r="C115" s="122" t="str">
        <f>IF(ACOUSTIC_SURVEY_RESULTS!A114=0, "",ACOUSTIC_SURVEY_RESULTS!A114)</f>
        <v/>
      </c>
      <c r="D115" s="122" t="str">
        <f>IFERROR((VLOOKUP($C115,Drop_down_options!$B$2:$D$21,2,FALSE)),"")</f>
        <v/>
      </c>
      <c r="E115" s="122" t="str">
        <f>IF(ACOUSTIC_SURVEY_RESULTS!B114=0, "",ACOUSTIC_SURVEY_RESULTS!B114)</f>
        <v/>
      </c>
      <c r="F115" s="122" t="str">
        <f>IF(ACOUSTIC_SURVEY_RESULTS!C114=0, "",ACOUSTIC_SURVEY_RESULTS!C114)</f>
        <v/>
      </c>
      <c r="G115" s="122" t="str">
        <f>IF(ACOUSTIC_SURVEY_RESULTS!D114=0, "",ACOUSTIC_SURVEY_RESULTS!D114)</f>
        <v/>
      </c>
      <c r="H115" s="122" t="str">
        <f>IF(ACOUSTIC_SURVEY_RESULTS!E114=0, "",ACOUSTIC_SURVEY_RESULTS!E114)</f>
        <v/>
      </c>
      <c r="I115" s="122" t="str">
        <f>IF(ACOUSTIC_SURVEY_RESULTS!F114=0, "",ACOUSTIC_SURVEY_RESULTS!F114)</f>
        <v/>
      </c>
      <c r="J115" s="122" t="str">
        <f>IF(ACOUSTIC_SURVEY_RESULTS!G114=0, "",ACOUSTIC_SURVEY_RESULTS!G114)</f>
        <v/>
      </c>
      <c r="K115" s="122" t="str">
        <f>IF(ACOUSTIC_SURVEY_RESULTS!H114=0, "",ACOUSTIC_SURVEY_RESULTS!H114)</f>
        <v/>
      </c>
      <c r="L115" s="122" t="str">
        <f>IF(ACOUSTIC_SURVEY_RESULTS!I114=0, "",ACOUSTIC_SURVEY_RESULTS!I114)</f>
        <v/>
      </c>
      <c r="M115" s="122">
        <f>IFERROR((VLOOKUP($L115,ACOUSTIC_SITE_INFO!$C$3:$AI$501,2,FALSE)),"")</f>
        <v>0</v>
      </c>
      <c r="N115" s="122">
        <f>IFERROR((VLOOKUP($L115,ACOUSTIC_SITE_INFO!$C$3:$AI$501,3,FALSE))," ")</f>
        <v>0</v>
      </c>
      <c r="O115" s="122">
        <f>IFERROR((VLOOKUP($L115,ACOUSTIC_SITE_INFO!$C$3:$AI$501,4,FALSE)),"")</f>
        <v>0</v>
      </c>
      <c r="P115" s="122">
        <f>IFERROR((VLOOKUP($L115,ACOUSTIC_SITE_INFO!$C$3:$AI$501,5,FALSE)),"")</f>
        <v>0</v>
      </c>
      <c r="Q115" s="122">
        <f>IFERROR((VLOOKUP($L115,ACOUSTIC_SITE_INFO!$C$3:$AI$501,6,FALSE)),"")</f>
        <v>0</v>
      </c>
      <c r="R115" s="122">
        <f>IFERROR((VLOOKUP($L115,ACOUSTIC_SITE_INFO!$C$3:$AI$501,7,FALSE)),"")</f>
        <v>0</v>
      </c>
      <c r="S115" s="122" t="str">
        <f>IFERROR((VLOOKUP($L115,ACOUSTIC_SITE_INFO!$C$3:$AI$501,8,FALSE)),"")</f>
        <v>//</v>
      </c>
      <c r="T115" s="124">
        <f>IFERROR((VLOOKUP($L115,ACOUSTIC_SITE_INFO!$C$3:$AI$501,9,FALSE)),"")</f>
        <v>0</v>
      </c>
      <c r="U115" s="124">
        <f>IFERROR((VLOOKUP($L115,ACOUSTIC_SITE_INFO!$C$3:$AI$501,10,FALSE)),"")</f>
        <v>0</v>
      </c>
      <c r="V115" s="122">
        <f>IFERROR((VLOOKUP($L115,ACOUSTIC_SITE_INFO!$C$3:$AI$501,11,FALSE)),"")</f>
        <v>0</v>
      </c>
      <c r="W115" s="122">
        <f>IFERROR((VLOOKUP($L115,ACOUSTIC_SITE_INFO!$C$3:$AI$501,12,FALSE)),"")</f>
        <v>0</v>
      </c>
      <c r="X115" s="122">
        <f>IFERROR((VLOOKUP($L115,ACOUSTIC_SITE_INFO!$C$3:$AI$501,13,FALSE)),"")</f>
        <v>0</v>
      </c>
      <c r="Y115" s="122">
        <f>IFERROR((VLOOKUP($L115,ACOUSTIC_SITE_INFO!$C$3:$AI$501,14,FALSE)),"")</f>
        <v>0</v>
      </c>
      <c r="Z115" s="122">
        <f>IFERROR((VLOOKUP($L115,ACOUSTIC_SITE_INFO!$C$3:$AI$501,15,FALSE)),"")</f>
        <v>0</v>
      </c>
      <c r="AA115" s="122">
        <f>IFERROR((VLOOKUP($L115,ACOUSTIC_SITE_INFO!$C$3:$AI$501,16,FALSE)),"")</f>
        <v>0</v>
      </c>
      <c r="AB115" s="122">
        <f>IFERROR((VLOOKUP($L115,ACOUSTIC_SITE_INFO!$C$3:$AI$501,17,FALSE)),"")</f>
        <v>0</v>
      </c>
      <c r="AC115" s="122">
        <f>IFERROR((VLOOKUP($L115,ACOUSTIC_SITE_INFO!$C$3:$AI$501,18,FALSE)),"")</f>
        <v>0</v>
      </c>
      <c r="AD115" s="122">
        <f>IFERROR((VLOOKUP($L115,ACOUSTIC_SITE_INFO!$C$3:$AI$501,20,FALSE)),"")</f>
        <v>0</v>
      </c>
      <c r="AE115" s="122">
        <f>IFERROR((VLOOKUP($L115,ACOUSTIC_SITE_INFO!$C$3:$AI$501,21,FALSE)),"")</f>
        <v>0</v>
      </c>
      <c r="AF115" s="122">
        <f>IFERROR((VLOOKUP($L115,ACOUSTIC_SITE_INFO!$C$3:$AI$501,19,FALSE)),"")</f>
        <v>0</v>
      </c>
      <c r="AG115" s="122">
        <f>IFERROR((VLOOKUP($L115,ACOUSTIC_SITE_INFO!$C$3:$AI$501,22,FALSE)),"")</f>
        <v>0</v>
      </c>
      <c r="AH115" s="122">
        <f>IFERROR((VLOOKUP($L115,ACOUSTIC_SITE_INFO!$C$3:$AI$501,23,FALSE)),"")</f>
        <v>0</v>
      </c>
      <c r="AI115" s="125">
        <f>IFERROR((VLOOKUP($L115,ACOUSTIC_SITE_INFO!$C$3:$AI$501,24,FALSE)),"")</f>
        <v>0</v>
      </c>
      <c r="AJ115" s="125">
        <f>IFERROR((VLOOKUP($L115,ACOUSTIC_SITE_INFO!$C$3:$AI$501,25,FALSE)),"")</f>
        <v>0</v>
      </c>
      <c r="AK115" s="122">
        <f>IFERROR((VLOOKUP($L115,ACOUSTIC_SITE_INFO!$C$3:$AI$501,26,FALSE)),"")</f>
        <v>0</v>
      </c>
      <c r="AL115" s="122">
        <f>IFERROR((VLOOKUP($L115,ACOUSTIC_SITE_INFO!$C$3:$AI$501,27,FALSE)),"")</f>
        <v>0</v>
      </c>
      <c r="AM115" s="122">
        <f>IFERROR((VLOOKUP($L115,ACOUSTIC_SITE_INFO!$C$3:$AI$501,29,FALSE)),"")</f>
        <v>0</v>
      </c>
      <c r="AN115" s="122">
        <f>IFERROR((VLOOKUP($L115,ACOUSTIC_SITE_INFO!$C$3:$AI$501,30,FALSE)),"")</f>
        <v>0</v>
      </c>
      <c r="AO115" s="122">
        <f>IFERROR((VLOOKUP($L115,ACOUSTIC_SITE_INFO!$C$3:$AI$501,31,FALSE)),"")</f>
        <v>0</v>
      </c>
      <c r="AP115" s="122">
        <f>IFERROR((VLOOKUP($L115,ACOUSTIC_SITE_INFO!$C$3:$AI$501,32,FALSE)),"")</f>
        <v>0</v>
      </c>
      <c r="AQ115" s="122">
        <f>IFERROR((VLOOKUP($L115,ACOUSTIC_SITE_INFO!$C$3:$AI$501,33,FALSE)),"")</f>
        <v>0</v>
      </c>
    </row>
    <row r="116" spans="1:43" x14ac:dyDescent="0.25">
      <c r="A116" s="122" t="str">
        <f t="shared" si="2"/>
        <v>00-0m-0</v>
      </c>
      <c r="B116" s="122" t="str">
        <f t="shared" si="3"/>
        <v/>
      </c>
      <c r="C116" s="122" t="str">
        <f>IF(ACOUSTIC_SURVEY_RESULTS!A115=0, "",ACOUSTIC_SURVEY_RESULTS!A115)</f>
        <v/>
      </c>
      <c r="D116" s="122" t="str">
        <f>IFERROR((VLOOKUP($C116,Drop_down_options!$B$2:$D$21,2,FALSE)),"")</f>
        <v/>
      </c>
      <c r="E116" s="122" t="str">
        <f>IF(ACOUSTIC_SURVEY_RESULTS!B115=0, "",ACOUSTIC_SURVEY_RESULTS!B115)</f>
        <v/>
      </c>
      <c r="F116" s="122" t="str">
        <f>IF(ACOUSTIC_SURVEY_RESULTS!C115=0, "",ACOUSTIC_SURVEY_RESULTS!C115)</f>
        <v/>
      </c>
      <c r="G116" s="122" t="str">
        <f>IF(ACOUSTIC_SURVEY_RESULTS!D115=0, "",ACOUSTIC_SURVEY_RESULTS!D115)</f>
        <v/>
      </c>
      <c r="H116" s="122" t="str">
        <f>IF(ACOUSTIC_SURVEY_RESULTS!E115=0, "",ACOUSTIC_SURVEY_RESULTS!E115)</f>
        <v/>
      </c>
      <c r="I116" s="122" t="str">
        <f>IF(ACOUSTIC_SURVEY_RESULTS!F115=0, "",ACOUSTIC_SURVEY_RESULTS!F115)</f>
        <v/>
      </c>
      <c r="J116" s="122" t="str">
        <f>IF(ACOUSTIC_SURVEY_RESULTS!G115=0, "",ACOUSTIC_SURVEY_RESULTS!G115)</f>
        <v/>
      </c>
      <c r="K116" s="122" t="str">
        <f>IF(ACOUSTIC_SURVEY_RESULTS!H115=0, "",ACOUSTIC_SURVEY_RESULTS!H115)</f>
        <v/>
      </c>
      <c r="L116" s="122" t="str">
        <f>IF(ACOUSTIC_SURVEY_RESULTS!I115=0, "",ACOUSTIC_SURVEY_RESULTS!I115)</f>
        <v/>
      </c>
      <c r="M116" s="122">
        <f>IFERROR((VLOOKUP($L116,ACOUSTIC_SITE_INFO!$C$3:$AI$501,2,FALSE)),"")</f>
        <v>0</v>
      </c>
      <c r="N116" s="122">
        <f>IFERROR((VLOOKUP($L116,ACOUSTIC_SITE_INFO!$C$3:$AI$501,3,FALSE))," ")</f>
        <v>0</v>
      </c>
      <c r="O116" s="122">
        <f>IFERROR((VLOOKUP($L116,ACOUSTIC_SITE_INFO!$C$3:$AI$501,4,FALSE)),"")</f>
        <v>0</v>
      </c>
      <c r="P116" s="122">
        <f>IFERROR((VLOOKUP($L116,ACOUSTIC_SITE_INFO!$C$3:$AI$501,5,FALSE)),"")</f>
        <v>0</v>
      </c>
      <c r="Q116" s="122">
        <f>IFERROR((VLOOKUP($L116,ACOUSTIC_SITE_INFO!$C$3:$AI$501,6,FALSE)),"")</f>
        <v>0</v>
      </c>
      <c r="R116" s="122">
        <f>IFERROR((VLOOKUP($L116,ACOUSTIC_SITE_INFO!$C$3:$AI$501,7,FALSE)),"")</f>
        <v>0</v>
      </c>
      <c r="S116" s="122" t="str">
        <f>IFERROR((VLOOKUP($L116,ACOUSTIC_SITE_INFO!$C$3:$AI$501,8,FALSE)),"")</f>
        <v>//</v>
      </c>
      <c r="T116" s="124">
        <f>IFERROR((VLOOKUP($L116,ACOUSTIC_SITE_INFO!$C$3:$AI$501,9,FALSE)),"")</f>
        <v>0</v>
      </c>
      <c r="U116" s="124">
        <f>IFERROR((VLOOKUP($L116,ACOUSTIC_SITE_INFO!$C$3:$AI$501,10,FALSE)),"")</f>
        <v>0</v>
      </c>
      <c r="V116" s="122">
        <f>IFERROR((VLOOKUP($L116,ACOUSTIC_SITE_INFO!$C$3:$AI$501,11,FALSE)),"")</f>
        <v>0</v>
      </c>
      <c r="W116" s="122">
        <f>IFERROR((VLOOKUP($L116,ACOUSTIC_SITE_INFO!$C$3:$AI$501,12,FALSE)),"")</f>
        <v>0</v>
      </c>
      <c r="X116" s="122">
        <f>IFERROR((VLOOKUP($L116,ACOUSTIC_SITE_INFO!$C$3:$AI$501,13,FALSE)),"")</f>
        <v>0</v>
      </c>
      <c r="Y116" s="122">
        <f>IFERROR((VLOOKUP($L116,ACOUSTIC_SITE_INFO!$C$3:$AI$501,14,FALSE)),"")</f>
        <v>0</v>
      </c>
      <c r="Z116" s="122">
        <f>IFERROR((VLOOKUP($L116,ACOUSTIC_SITE_INFO!$C$3:$AI$501,15,FALSE)),"")</f>
        <v>0</v>
      </c>
      <c r="AA116" s="122">
        <f>IFERROR((VLOOKUP($L116,ACOUSTIC_SITE_INFO!$C$3:$AI$501,16,FALSE)),"")</f>
        <v>0</v>
      </c>
      <c r="AB116" s="122">
        <f>IFERROR((VLOOKUP($L116,ACOUSTIC_SITE_INFO!$C$3:$AI$501,17,FALSE)),"")</f>
        <v>0</v>
      </c>
      <c r="AC116" s="122">
        <f>IFERROR((VLOOKUP($L116,ACOUSTIC_SITE_INFO!$C$3:$AI$501,18,FALSE)),"")</f>
        <v>0</v>
      </c>
      <c r="AD116" s="122">
        <f>IFERROR((VLOOKUP($L116,ACOUSTIC_SITE_INFO!$C$3:$AI$501,20,FALSE)),"")</f>
        <v>0</v>
      </c>
      <c r="AE116" s="122">
        <f>IFERROR((VLOOKUP($L116,ACOUSTIC_SITE_INFO!$C$3:$AI$501,21,FALSE)),"")</f>
        <v>0</v>
      </c>
      <c r="AF116" s="122">
        <f>IFERROR((VLOOKUP($L116,ACOUSTIC_SITE_INFO!$C$3:$AI$501,19,FALSE)),"")</f>
        <v>0</v>
      </c>
      <c r="AG116" s="122">
        <f>IFERROR((VLOOKUP($L116,ACOUSTIC_SITE_INFO!$C$3:$AI$501,22,FALSE)),"")</f>
        <v>0</v>
      </c>
      <c r="AH116" s="122">
        <f>IFERROR((VLOOKUP($L116,ACOUSTIC_SITE_INFO!$C$3:$AI$501,23,FALSE)),"")</f>
        <v>0</v>
      </c>
      <c r="AI116" s="125">
        <f>IFERROR((VLOOKUP($L116,ACOUSTIC_SITE_INFO!$C$3:$AI$501,24,FALSE)),"")</f>
        <v>0</v>
      </c>
      <c r="AJ116" s="125">
        <f>IFERROR((VLOOKUP($L116,ACOUSTIC_SITE_INFO!$C$3:$AI$501,25,FALSE)),"")</f>
        <v>0</v>
      </c>
      <c r="AK116" s="122">
        <f>IFERROR((VLOOKUP($L116,ACOUSTIC_SITE_INFO!$C$3:$AI$501,26,FALSE)),"")</f>
        <v>0</v>
      </c>
      <c r="AL116" s="122">
        <f>IFERROR((VLOOKUP($L116,ACOUSTIC_SITE_INFO!$C$3:$AI$501,27,FALSE)),"")</f>
        <v>0</v>
      </c>
      <c r="AM116" s="122">
        <f>IFERROR((VLOOKUP($L116,ACOUSTIC_SITE_INFO!$C$3:$AI$501,29,FALSE)),"")</f>
        <v>0</v>
      </c>
      <c r="AN116" s="122">
        <f>IFERROR((VLOOKUP($L116,ACOUSTIC_SITE_INFO!$C$3:$AI$501,30,FALSE)),"")</f>
        <v>0</v>
      </c>
      <c r="AO116" s="122">
        <f>IFERROR((VLOOKUP($L116,ACOUSTIC_SITE_INFO!$C$3:$AI$501,31,FALSE)),"")</f>
        <v>0</v>
      </c>
      <c r="AP116" s="122">
        <f>IFERROR((VLOOKUP($L116,ACOUSTIC_SITE_INFO!$C$3:$AI$501,32,FALSE)),"")</f>
        <v>0</v>
      </c>
      <c r="AQ116" s="122">
        <f>IFERROR((VLOOKUP($L116,ACOUSTIC_SITE_INFO!$C$3:$AI$501,33,FALSE)),"")</f>
        <v>0</v>
      </c>
    </row>
    <row r="117" spans="1:43" x14ac:dyDescent="0.25">
      <c r="A117" s="122" t="str">
        <f t="shared" si="2"/>
        <v>00-0m-0</v>
      </c>
      <c r="B117" s="122" t="str">
        <f t="shared" si="3"/>
        <v/>
      </c>
      <c r="C117" s="122" t="str">
        <f>IF(ACOUSTIC_SURVEY_RESULTS!A116=0, "",ACOUSTIC_SURVEY_RESULTS!A116)</f>
        <v/>
      </c>
      <c r="D117" s="122" t="str">
        <f>IFERROR((VLOOKUP($C117,Drop_down_options!$B$2:$D$21,2,FALSE)),"")</f>
        <v/>
      </c>
      <c r="E117" s="122" t="str">
        <f>IF(ACOUSTIC_SURVEY_RESULTS!B116=0, "",ACOUSTIC_SURVEY_RESULTS!B116)</f>
        <v/>
      </c>
      <c r="F117" s="122" t="str">
        <f>IF(ACOUSTIC_SURVEY_RESULTS!C116=0, "",ACOUSTIC_SURVEY_RESULTS!C116)</f>
        <v/>
      </c>
      <c r="G117" s="122" t="str">
        <f>IF(ACOUSTIC_SURVEY_RESULTS!D116=0, "",ACOUSTIC_SURVEY_RESULTS!D116)</f>
        <v/>
      </c>
      <c r="H117" s="122" t="str">
        <f>IF(ACOUSTIC_SURVEY_RESULTS!E116=0, "",ACOUSTIC_SURVEY_RESULTS!E116)</f>
        <v/>
      </c>
      <c r="I117" s="122" t="str">
        <f>IF(ACOUSTIC_SURVEY_RESULTS!F116=0, "",ACOUSTIC_SURVEY_RESULTS!F116)</f>
        <v/>
      </c>
      <c r="J117" s="122" t="str">
        <f>IF(ACOUSTIC_SURVEY_RESULTS!G116=0, "",ACOUSTIC_SURVEY_RESULTS!G116)</f>
        <v/>
      </c>
      <c r="K117" s="122" t="str">
        <f>IF(ACOUSTIC_SURVEY_RESULTS!H116=0, "",ACOUSTIC_SURVEY_RESULTS!H116)</f>
        <v/>
      </c>
      <c r="L117" s="122" t="str">
        <f>IF(ACOUSTIC_SURVEY_RESULTS!I116=0, "",ACOUSTIC_SURVEY_RESULTS!I116)</f>
        <v/>
      </c>
      <c r="M117" s="122">
        <f>IFERROR((VLOOKUP($L117,ACOUSTIC_SITE_INFO!$C$3:$AI$501,2,FALSE)),"")</f>
        <v>0</v>
      </c>
      <c r="N117" s="122">
        <f>IFERROR((VLOOKUP($L117,ACOUSTIC_SITE_INFO!$C$3:$AI$501,3,FALSE))," ")</f>
        <v>0</v>
      </c>
      <c r="O117" s="122">
        <f>IFERROR((VLOOKUP($L117,ACOUSTIC_SITE_INFO!$C$3:$AI$501,4,FALSE)),"")</f>
        <v>0</v>
      </c>
      <c r="P117" s="122">
        <f>IFERROR((VLOOKUP($L117,ACOUSTIC_SITE_INFO!$C$3:$AI$501,5,FALSE)),"")</f>
        <v>0</v>
      </c>
      <c r="Q117" s="122">
        <f>IFERROR((VLOOKUP($L117,ACOUSTIC_SITE_INFO!$C$3:$AI$501,6,FALSE)),"")</f>
        <v>0</v>
      </c>
      <c r="R117" s="122">
        <f>IFERROR((VLOOKUP($L117,ACOUSTIC_SITE_INFO!$C$3:$AI$501,7,FALSE)),"")</f>
        <v>0</v>
      </c>
      <c r="S117" s="122" t="str">
        <f>IFERROR((VLOOKUP($L117,ACOUSTIC_SITE_INFO!$C$3:$AI$501,8,FALSE)),"")</f>
        <v>//</v>
      </c>
      <c r="T117" s="124">
        <f>IFERROR((VLOOKUP($L117,ACOUSTIC_SITE_INFO!$C$3:$AI$501,9,FALSE)),"")</f>
        <v>0</v>
      </c>
      <c r="U117" s="124">
        <f>IFERROR((VLOOKUP($L117,ACOUSTIC_SITE_INFO!$C$3:$AI$501,10,FALSE)),"")</f>
        <v>0</v>
      </c>
      <c r="V117" s="122">
        <f>IFERROR((VLOOKUP($L117,ACOUSTIC_SITE_INFO!$C$3:$AI$501,11,FALSE)),"")</f>
        <v>0</v>
      </c>
      <c r="W117" s="122">
        <f>IFERROR((VLOOKUP($L117,ACOUSTIC_SITE_INFO!$C$3:$AI$501,12,FALSE)),"")</f>
        <v>0</v>
      </c>
      <c r="X117" s="122">
        <f>IFERROR((VLOOKUP($L117,ACOUSTIC_SITE_INFO!$C$3:$AI$501,13,FALSE)),"")</f>
        <v>0</v>
      </c>
      <c r="Y117" s="122">
        <f>IFERROR((VLOOKUP($L117,ACOUSTIC_SITE_INFO!$C$3:$AI$501,14,FALSE)),"")</f>
        <v>0</v>
      </c>
      <c r="Z117" s="122">
        <f>IFERROR((VLOOKUP($L117,ACOUSTIC_SITE_INFO!$C$3:$AI$501,15,FALSE)),"")</f>
        <v>0</v>
      </c>
      <c r="AA117" s="122">
        <f>IFERROR((VLOOKUP($L117,ACOUSTIC_SITE_INFO!$C$3:$AI$501,16,FALSE)),"")</f>
        <v>0</v>
      </c>
      <c r="AB117" s="122">
        <f>IFERROR((VLOOKUP($L117,ACOUSTIC_SITE_INFO!$C$3:$AI$501,17,FALSE)),"")</f>
        <v>0</v>
      </c>
      <c r="AC117" s="122">
        <f>IFERROR((VLOOKUP($L117,ACOUSTIC_SITE_INFO!$C$3:$AI$501,18,FALSE)),"")</f>
        <v>0</v>
      </c>
      <c r="AD117" s="122">
        <f>IFERROR((VLOOKUP($L117,ACOUSTIC_SITE_INFO!$C$3:$AI$501,20,FALSE)),"")</f>
        <v>0</v>
      </c>
      <c r="AE117" s="122">
        <f>IFERROR((VLOOKUP($L117,ACOUSTIC_SITE_INFO!$C$3:$AI$501,21,FALSE)),"")</f>
        <v>0</v>
      </c>
      <c r="AF117" s="122">
        <f>IFERROR((VLOOKUP($L117,ACOUSTIC_SITE_INFO!$C$3:$AI$501,19,FALSE)),"")</f>
        <v>0</v>
      </c>
      <c r="AG117" s="122">
        <f>IFERROR((VLOOKUP($L117,ACOUSTIC_SITE_INFO!$C$3:$AI$501,22,FALSE)),"")</f>
        <v>0</v>
      </c>
      <c r="AH117" s="122">
        <f>IFERROR((VLOOKUP($L117,ACOUSTIC_SITE_INFO!$C$3:$AI$501,23,FALSE)),"")</f>
        <v>0</v>
      </c>
      <c r="AI117" s="125">
        <f>IFERROR((VLOOKUP($L117,ACOUSTIC_SITE_INFO!$C$3:$AI$501,24,FALSE)),"")</f>
        <v>0</v>
      </c>
      <c r="AJ117" s="125">
        <f>IFERROR((VLOOKUP($L117,ACOUSTIC_SITE_INFO!$C$3:$AI$501,25,FALSE)),"")</f>
        <v>0</v>
      </c>
      <c r="AK117" s="122">
        <f>IFERROR((VLOOKUP($L117,ACOUSTIC_SITE_INFO!$C$3:$AI$501,26,FALSE)),"")</f>
        <v>0</v>
      </c>
      <c r="AL117" s="122">
        <f>IFERROR((VLOOKUP($L117,ACOUSTIC_SITE_INFO!$C$3:$AI$501,27,FALSE)),"")</f>
        <v>0</v>
      </c>
      <c r="AM117" s="122">
        <f>IFERROR((VLOOKUP($L117,ACOUSTIC_SITE_INFO!$C$3:$AI$501,29,FALSE)),"")</f>
        <v>0</v>
      </c>
      <c r="AN117" s="122">
        <f>IFERROR((VLOOKUP($L117,ACOUSTIC_SITE_INFO!$C$3:$AI$501,30,FALSE)),"")</f>
        <v>0</v>
      </c>
      <c r="AO117" s="122">
        <f>IFERROR((VLOOKUP($L117,ACOUSTIC_SITE_INFO!$C$3:$AI$501,31,FALSE)),"")</f>
        <v>0</v>
      </c>
      <c r="AP117" s="122">
        <f>IFERROR((VLOOKUP($L117,ACOUSTIC_SITE_INFO!$C$3:$AI$501,32,FALSE)),"")</f>
        <v>0</v>
      </c>
      <c r="AQ117" s="122">
        <f>IFERROR((VLOOKUP($L117,ACOUSTIC_SITE_INFO!$C$3:$AI$501,33,FALSE)),"")</f>
        <v>0</v>
      </c>
    </row>
    <row r="118" spans="1:43" x14ac:dyDescent="0.25">
      <c r="A118" s="122" t="str">
        <f t="shared" si="2"/>
        <v>00-0m-0</v>
      </c>
      <c r="B118" s="122" t="str">
        <f t="shared" si="3"/>
        <v/>
      </c>
      <c r="C118" s="122" t="str">
        <f>IF(ACOUSTIC_SURVEY_RESULTS!A117=0, "",ACOUSTIC_SURVEY_RESULTS!A117)</f>
        <v/>
      </c>
      <c r="D118" s="122" t="str">
        <f>IFERROR((VLOOKUP($C118,Drop_down_options!$B$2:$D$21,2,FALSE)),"")</f>
        <v/>
      </c>
      <c r="E118" s="122" t="str">
        <f>IF(ACOUSTIC_SURVEY_RESULTS!B117=0, "",ACOUSTIC_SURVEY_RESULTS!B117)</f>
        <v/>
      </c>
      <c r="F118" s="122" t="str">
        <f>IF(ACOUSTIC_SURVEY_RESULTS!C117=0, "",ACOUSTIC_SURVEY_RESULTS!C117)</f>
        <v/>
      </c>
      <c r="G118" s="122" t="str">
        <f>IF(ACOUSTIC_SURVEY_RESULTS!D117=0, "",ACOUSTIC_SURVEY_RESULTS!D117)</f>
        <v/>
      </c>
      <c r="H118" s="122" t="str">
        <f>IF(ACOUSTIC_SURVEY_RESULTS!E117=0, "",ACOUSTIC_SURVEY_RESULTS!E117)</f>
        <v/>
      </c>
      <c r="I118" s="122" t="str">
        <f>IF(ACOUSTIC_SURVEY_RESULTS!F117=0, "",ACOUSTIC_SURVEY_RESULTS!F117)</f>
        <v/>
      </c>
      <c r="J118" s="122" t="str">
        <f>IF(ACOUSTIC_SURVEY_RESULTS!G117=0, "",ACOUSTIC_SURVEY_RESULTS!G117)</f>
        <v/>
      </c>
      <c r="K118" s="122" t="str">
        <f>IF(ACOUSTIC_SURVEY_RESULTS!H117=0, "",ACOUSTIC_SURVEY_RESULTS!H117)</f>
        <v/>
      </c>
      <c r="L118" s="122" t="str">
        <f>IF(ACOUSTIC_SURVEY_RESULTS!I117=0, "",ACOUSTIC_SURVEY_RESULTS!I117)</f>
        <v/>
      </c>
      <c r="M118" s="122">
        <f>IFERROR((VLOOKUP($L118,ACOUSTIC_SITE_INFO!$C$3:$AI$501,2,FALSE)),"")</f>
        <v>0</v>
      </c>
      <c r="N118" s="122">
        <f>IFERROR((VLOOKUP($L118,ACOUSTIC_SITE_INFO!$C$3:$AI$501,3,FALSE))," ")</f>
        <v>0</v>
      </c>
      <c r="O118" s="122">
        <f>IFERROR((VLOOKUP($L118,ACOUSTIC_SITE_INFO!$C$3:$AI$501,4,FALSE)),"")</f>
        <v>0</v>
      </c>
      <c r="P118" s="122">
        <f>IFERROR((VLOOKUP($L118,ACOUSTIC_SITE_INFO!$C$3:$AI$501,5,FALSE)),"")</f>
        <v>0</v>
      </c>
      <c r="Q118" s="122">
        <f>IFERROR((VLOOKUP($L118,ACOUSTIC_SITE_INFO!$C$3:$AI$501,6,FALSE)),"")</f>
        <v>0</v>
      </c>
      <c r="R118" s="122">
        <f>IFERROR((VLOOKUP($L118,ACOUSTIC_SITE_INFO!$C$3:$AI$501,7,FALSE)),"")</f>
        <v>0</v>
      </c>
      <c r="S118" s="122" t="str">
        <f>IFERROR((VLOOKUP($L118,ACOUSTIC_SITE_INFO!$C$3:$AI$501,8,FALSE)),"")</f>
        <v>//</v>
      </c>
      <c r="T118" s="124">
        <f>IFERROR((VLOOKUP($L118,ACOUSTIC_SITE_INFO!$C$3:$AI$501,9,FALSE)),"")</f>
        <v>0</v>
      </c>
      <c r="U118" s="124">
        <f>IFERROR((VLOOKUP($L118,ACOUSTIC_SITE_INFO!$C$3:$AI$501,10,FALSE)),"")</f>
        <v>0</v>
      </c>
      <c r="V118" s="122">
        <f>IFERROR((VLOOKUP($L118,ACOUSTIC_SITE_INFO!$C$3:$AI$501,11,FALSE)),"")</f>
        <v>0</v>
      </c>
      <c r="W118" s="122">
        <f>IFERROR((VLOOKUP($L118,ACOUSTIC_SITE_INFO!$C$3:$AI$501,12,FALSE)),"")</f>
        <v>0</v>
      </c>
      <c r="X118" s="122">
        <f>IFERROR((VLOOKUP($L118,ACOUSTIC_SITE_INFO!$C$3:$AI$501,13,FALSE)),"")</f>
        <v>0</v>
      </c>
      <c r="Y118" s="122">
        <f>IFERROR((VLOOKUP($L118,ACOUSTIC_SITE_INFO!$C$3:$AI$501,14,FALSE)),"")</f>
        <v>0</v>
      </c>
      <c r="Z118" s="122">
        <f>IFERROR((VLOOKUP($L118,ACOUSTIC_SITE_INFO!$C$3:$AI$501,15,FALSE)),"")</f>
        <v>0</v>
      </c>
      <c r="AA118" s="122">
        <f>IFERROR((VLOOKUP($L118,ACOUSTIC_SITE_INFO!$C$3:$AI$501,16,FALSE)),"")</f>
        <v>0</v>
      </c>
      <c r="AB118" s="122">
        <f>IFERROR((VLOOKUP($L118,ACOUSTIC_SITE_INFO!$C$3:$AI$501,17,FALSE)),"")</f>
        <v>0</v>
      </c>
      <c r="AC118" s="122">
        <f>IFERROR((VLOOKUP($L118,ACOUSTIC_SITE_INFO!$C$3:$AI$501,18,FALSE)),"")</f>
        <v>0</v>
      </c>
      <c r="AD118" s="122">
        <f>IFERROR((VLOOKUP($L118,ACOUSTIC_SITE_INFO!$C$3:$AI$501,20,FALSE)),"")</f>
        <v>0</v>
      </c>
      <c r="AE118" s="122">
        <f>IFERROR((VLOOKUP($L118,ACOUSTIC_SITE_INFO!$C$3:$AI$501,21,FALSE)),"")</f>
        <v>0</v>
      </c>
      <c r="AF118" s="122">
        <f>IFERROR((VLOOKUP($L118,ACOUSTIC_SITE_INFO!$C$3:$AI$501,19,FALSE)),"")</f>
        <v>0</v>
      </c>
      <c r="AG118" s="122">
        <f>IFERROR((VLOOKUP($L118,ACOUSTIC_SITE_INFO!$C$3:$AI$501,22,FALSE)),"")</f>
        <v>0</v>
      </c>
      <c r="AH118" s="122">
        <f>IFERROR((VLOOKUP($L118,ACOUSTIC_SITE_INFO!$C$3:$AI$501,23,FALSE)),"")</f>
        <v>0</v>
      </c>
      <c r="AI118" s="125">
        <f>IFERROR((VLOOKUP($L118,ACOUSTIC_SITE_INFO!$C$3:$AI$501,24,FALSE)),"")</f>
        <v>0</v>
      </c>
      <c r="AJ118" s="125">
        <f>IFERROR((VLOOKUP($L118,ACOUSTIC_SITE_INFO!$C$3:$AI$501,25,FALSE)),"")</f>
        <v>0</v>
      </c>
      <c r="AK118" s="122">
        <f>IFERROR((VLOOKUP($L118,ACOUSTIC_SITE_INFO!$C$3:$AI$501,26,FALSE)),"")</f>
        <v>0</v>
      </c>
      <c r="AL118" s="122">
        <f>IFERROR((VLOOKUP($L118,ACOUSTIC_SITE_INFO!$C$3:$AI$501,27,FALSE)),"")</f>
        <v>0</v>
      </c>
      <c r="AM118" s="122">
        <f>IFERROR((VLOOKUP($L118,ACOUSTIC_SITE_INFO!$C$3:$AI$501,29,FALSE)),"")</f>
        <v>0</v>
      </c>
      <c r="AN118" s="122">
        <f>IFERROR((VLOOKUP($L118,ACOUSTIC_SITE_INFO!$C$3:$AI$501,30,FALSE)),"")</f>
        <v>0</v>
      </c>
      <c r="AO118" s="122">
        <f>IFERROR((VLOOKUP($L118,ACOUSTIC_SITE_INFO!$C$3:$AI$501,31,FALSE)),"")</f>
        <v>0</v>
      </c>
      <c r="AP118" s="122">
        <f>IFERROR((VLOOKUP($L118,ACOUSTIC_SITE_INFO!$C$3:$AI$501,32,FALSE)),"")</f>
        <v>0</v>
      </c>
      <c r="AQ118" s="122">
        <f>IFERROR((VLOOKUP($L118,ACOUSTIC_SITE_INFO!$C$3:$AI$501,33,FALSE)),"")</f>
        <v>0</v>
      </c>
    </row>
    <row r="119" spans="1:43" x14ac:dyDescent="0.25">
      <c r="A119" s="122" t="str">
        <f t="shared" si="2"/>
        <v>00-0m-0</v>
      </c>
      <c r="B119" s="122" t="str">
        <f t="shared" si="3"/>
        <v/>
      </c>
      <c r="C119" s="122" t="str">
        <f>IF(ACOUSTIC_SURVEY_RESULTS!A118=0, "",ACOUSTIC_SURVEY_RESULTS!A118)</f>
        <v/>
      </c>
      <c r="D119" s="122" t="str">
        <f>IFERROR((VLOOKUP($C119,Drop_down_options!$B$2:$D$21,2,FALSE)),"")</f>
        <v/>
      </c>
      <c r="E119" s="122" t="str">
        <f>IF(ACOUSTIC_SURVEY_RESULTS!B118=0, "",ACOUSTIC_SURVEY_RESULTS!B118)</f>
        <v/>
      </c>
      <c r="F119" s="122" t="str">
        <f>IF(ACOUSTIC_SURVEY_RESULTS!C118=0, "",ACOUSTIC_SURVEY_RESULTS!C118)</f>
        <v/>
      </c>
      <c r="G119" s="122" t="str">
        <f>IF(ACOUSTIC_SURVEY_RESULTS!D118=0, "",ACOUSTIC_SURVEY_RESULTS!D118)</f>
        <v/>
      </c>
      <c r="H119" s="122" t="str">
        <f>IF(ACOUSTIC_SURVEY_RESULTS!E118=0, "",ACOUSTIC_SURVEY_RESULTS!E118)</f>
        <v/>
      </c>
      <c r="I119" s="122" t="str">
        <f>IF(ACOUSTIC_SURVEY_RESULTS!F118=0, "",ACOUSTIC_SURVEY_RESULTS!F118)</f>
        <v/>
      </c>
      <c r="J119" s="122" t="str">
        <f>IF(ACOUSTIC_SURVEY_RESULTS!G118=0, "",ACOUSTIC_SURVEY_RESULTS!G118)</f>
        <v/>
      </c>
      <c r="K119" s="122" t="str">
        <f>IF(ACOUSTIC_SURVEY_RESULTS!H118=0, "",ACOUSTIC_SURVEY_RESULTS!H118)</f>
        <v/>
      </c>
      <c r="L119" s="122" t="str">
        <f>IF(ACOUSTIC_SURVEY_RESULTS!I118=0, "",ACOUSTIC_SURVEY_RESULTS!I118)</f>
        <v/>
      </c>
      <c r="M119" s="122">
        <f>IFERROR((VLOOKUP($L119,ACOUSTIC_SITE_INFO!$C$3:$AI$501,2,FALSE)),"")</f>
        <v>0</v>
      </c>
      <c r="N119" s="122">
        <f>IFERROR((VLOOKUP($L119,ACOUSTIC_SITE_INFO!$C$3:$AI$501,3,FALSE))," ")</f>
        <v>0</v>
      </c>
      <c r="O119" s="122">
        <f>IFERROR((VLOOKUP($L119,ACOUSTIC_SITE_INFO!$C$3:$AI$501,4,FALSE)),"")</f>
        <v>0</v>
      </c>
      <c r="P119" s="122">
        <f>IFERROR((VLOOKUP($L119,ACOUSTIC_SITE_INFO!$C$3:$AI$501,5,FALSE)),"")</f>
        <v>0</v>
      </c>
      <c r="Q119" s="122">
        <f>IFERROR((VLOOKUP($L119,ACOUSTIC_SITE_INFO!$C$3:$AI$501,6,FALSE)),"")</f>
        <v>0</v>
      </c>
      <c r="R119" s="122">
        <f>IFERROR((VLOOKUP($L119,ACOUSTIC_SITE_INFO!$C$3:$AI$501,7,FALSE)),"")</f>
        <v>0</v>
      </c>
      <c r="S119" s="122" t="str">
        <f>IFERROR((VLOOKUP($L119,ACOUSTIC_SITE_INFO!$C$3:$AI$501,8,FALSE)),"")</f>
        <v>//</v>
      </c>
      <c r="T119" s="124">
        <f>IFERROR((VLOOKUP($L119,ACOUSTIC_SITE_INFO!$C$3:$AI$501,9,FALSE)),"")</f>
        <v>0</v>
      </c>
      <c r="U119" s="124">
        <f>IFERROR((VLOOKUP($L119,ACOUSTIC_SITE_INFO!$C$3:$AI$501,10,FALSE)),"")</f>
        <v>0</v>
      </c>
      <c r="V119" s="122">
        <f>IFERROR((VLOOKUP($L119,ACOUSTIC_SITE_INFO!$C$3:$AI$501,11,FALSE)),"")</f>
        <v>0</v>
      </c>
      <c r="W119" s="122">
        <f>IFERROR((VLOOKUP($L119,ACOUSTIC_SITE_INFO!$C$3:$AI$501,12,FALSE)),"")</f>
        <v>0</v>
      </c>
      <c r="X119" s="122">
        <f>IFERROR((VLOOKUP($L119,ACOUSTIC_SITE_INFO!$C$3:$AI$501,13,FALSE)),"")</f>
        <v>0</v>
      </c>
      <c r="Y119" s="122">
        <f>IFERROR((VLOOKUP($L119,ACOUSTIC_SITE_INFO!$C$3:$AI$501,14,FALSE)),"")</f>
        <v>0</v>
      </c>
      <c r="Z119" s="122">
        <f>IFERROR((VLOOKUP($L119,ACOUSTIC_SITE_INFO!$C$3:$AI$501,15,FALSE)),"")</f>
        <v>0</v>
      </c>
      <c r="AA119" s="122">
        <f>IFERROR((VLOOKUP($L119,ACOUSTIC_SITE_INFO!$C$3:$AI$501,16,FALSE)),"")</f>
        <v>0</v>
      </c>
      <c r="AB119" s="122">
        <f>IFERROR((VLOOKUP($L119,ACOUSTIC_SITE_INFO!$C$3:$AI$501,17,FALSE)),"")</f>
        <v>0</v>
      </c>
      <c r="AC119" s="122">
        <f>IFERROR((VLOOKUP($L119,ACOUSTIC_SITE_INFO!$C$3:$AI$501,18,FALSE)),"")</f>
        <v>0</v>
      </c>
      <c r="AD119" s="122">
        <f>IFERROR((VLOOKUP($L119,ACOUSTIC_SITE_INFO!$C$3:$AI$501,20,FALSE)),"")</f>
        <v>0</v>
      </c>
      <c r="AE119" s="122">
        <f>IFERROR((VLOOKUP($L119,ACOUSTIC_SITE_INFO!$C$3:$AI$501,21,FALSE)),"")</f>
        <v>0</v>
      </c>
      <c r="AF119" s="122">
        <f>IFERROR((VLOOKUP($L119,ACOUSTIC_SITE_INFO!$C$3:$AI$501,19,FALSE)),"")</f>
        <v>0</v>
      </c>
      <c r="AG119" s="122">
        <f>IFERROR((VLOOKUP($L119,ACOUSTIC_SITE_INFO!$C$3:$AI$501,22,FALSE)),"")</f>
        <v>0</v>
      </c>
      <c r="AH119" s="122">
        <f>IFERROR((VLOOKUP($L119,ACOUSTIC_SITE_INFO!$C$3:$AI$501,23,FALSE)),"")</f>
        <v>0</v>
      </c>
      <c r="AI119" s="125">
        <f>IFERROR((VLOOKUP($L119,ACOUSTIC_SITE_INFO!$C$3:$AI$501,24,FALSE)),"")</f>
        <v>0</v>
      </c>
      <c r="AJ119" s="125">
        <f>IFERROR((VLOOKUP($L119,ACOUSTIC_SITE_INFO!$C$3:$AI$501,25,FALSE)),"")</f>
        <v>0</v>
      </c>
      <c r="AK119" s="122">
        <f>IFERROR((VLOOKUP($L119,ACOUSTIC_SITE_INFO!$C$3:$AI$501,26,FALSE)),"")</f>
        <v>0</v>
      </c>
      <c r="AL119" s="122">
        <f>IFERROR((VLOOKUP($L119,ACOUSTIC_SITE_INFO!$C$3:$AI$501,27,FALSE)),"")</f>
        <v>0</v>
      </c>
      <c r="AM119" s="122">
        <f>IFERROR((VLOOKUP($L119,ACOUSTIC_SITE_INFO!$C$3:$AI$501,29,FALSE)),"")</f>
        <v>0</v>
      </c>
      <c r="AN119" s="122">
        <f>IFERROR((VLOOKUP($L119,ACOUSTIC_SITE_INFO!$C$3:$AI$501,30,FALSE)),"")</f>
        <v>0</v>
      </c>
      <c r="AO119" s="122">
        <f>IFERROR((VLOOKUP($L119,ACOUSTIC_SITE_INFO!$C$3:$AI$501,31,FALSE)),"")</f>
        <v>0</v>
      </c>
      <c r="AP119" s="122">
        <f>IFERROR((VLOOKUP($L119,ACOUSTIC_SITE_INFO!$C$3:$AI$501,32,FALSE)),"")</f>
        <v>0</v>
      </c>
      <c r="AQ119" s="122">
        <f>IFERROR((VLOOKUP($L119,ACOUSTIC_SITE_INFO!$C$3:$AI$501,33,FALSE)),"")</f>
        <v>0</v>
      </c>
    </row>
    <row r="120" spans="1:43" x14ac:dyDescent="0.25">
      <c r="A120" s="122" t="str">
        <f t="shared" si="2"/>
        <v>00-0m-0</v>
      </c>
      <c r="B120" s="122" t="str">
        <f t="shared" si="3"/>
        <v/>
      </c>
      <c r="C120" s="122" t="str">
        <f>IF(ACOUSTIC_SURVEY_RESULTS!A119=0, "",ACOUSTIC_SURVEY_RESULTS!A119)</f>
        <v/>
      </c>
      <c r="D120" s="122" t="str">
        <f>IFERROR((VLOOKUP($C120,Drop_down_options!$B$2:$D$21,2,FALSE)),"")</f>
        <v/>
      </c>
      <c r="E120" s="122" t="str">
        <f>IF(ACOUSTIC_SURVEY_RESULTS!B119=0, "",ACOUSTIC_SURVEY_RESULTS!B119)</f>
        <v/>
      </c>
      <c r="F120" s="122" t="str">
        <f>IF(ACOUSTIC_SURVEY_RESULTS!C119=0, "",ACOUSTIC_SURVEY_RESULTS!C119)</f>
        <v/>
      </c>
      <c r="G120" s="122" t="str">
        <f>IF(ACOUSTIC_SURVEY_RESULTS!D119=0, "",ACOUSTIC_SURVEY_RESULTS!D119)</f>
        <v/>
      </c>
      <c r="H120" s="122" t="str">
        <f>IF(ACOUSTIC_SURVEY_RESULTS!E119=0, "",ACOUSTIC_SURVEY_RESULTS!E119)</f>
        <v/>
      </c>
      <c r="I120" s="122" t="str">
        <f>IF(ACOUSTIC_SURVEY_RESULTS!F119=0, "",ACOUSTIC_SURVEY_RESULTS!F119)</f>
        <v/>
      </c>
      <c r="J120" s="122" t="str">
        <f>IF(ACOUSTIC_SURVEY_RESULTS!G119=0, "",ACOUSTIC_SURVEY_RESULTS!G119)</f>
        <v/>
      </c>
      <c r="K120" s="122" t="str">
        <f>IF(ACOUSTIC_SURVEY_RESULTS!H119=0, "",ACOUSTIC_SURVEY_RESULTS!H119)</f>
        <v/>
      </c>
      <c r="L120" s="122" t="str">
        <f>IF(ACOUSTIC_SURVEY_RESULTS!I119=0, "",ACOUSTIC_SURVEY_RESULTS!I119)</f>
        <v/>
      </c>
      <c r="M120" s="122">
        <f>IFERROR((VLOOKUP($L120,ACOUSTIC_SITE_INFO!$C$3:$AI$501,2,FALSE)),"")</f>
        <v>0</v>
      </c>
      <c r="N120" s="122">
        <f>IFERROR((VLOOKUP($L120,ACOUSTIC_SITE_INFO!$C$3:$AI$501,3,FALSE))," ")</f>
        <v>0</v>
      </c>
      <c r="O120" s="122">
        <f>IFERROR((VLOOKUP($L120,ACOUSTIC_SITE_INFO!$C$3:$AI$501,4,FALSE)),"")</f>
        <v>0</v>
      </c>
      <c r="P120" s="122">
        <f>IFERROR((VLOOKUP($L120,ACOUSTIC_SITE_INFO!$C$3:$AI$501,5,FALSE)),"")</f>
        <v>0</v>
      </c>
      <c r="Q120" s="122">
        <f>IFERROR((VLOOKUP($L120,ACOUSTIC_SITE_INFO!$C$3:$AI$501,6,FALSE)),"")</f>
        <v>0</v>
      </c>
      <c r="R120" s="122">
        <f>IFERROR((VLOOKUP($L120,ACOUSTIC_SITE_INFO!$C$3:$AI$501,7,FALSE)),"")</f>
        <v>0</v>
      </c>
      <c r="S120" s="122" t="str">
        <f>IFERROR((VLOOKUP($L120,ACOUSTIC_SITE_INFO!$C$3:$AI$501,8,FALSE)),"")</f>
        <v>//</v>
      </c>
      <c r="T120" s="124">
        <f>IFERROR((VLOOKUP($L120,ACOUSTIC_SITE_INFO!$C$3:$AI$501,9,FALSE)),"")</f>
        <v>0</v>
      </c>
      <c r="U120" s="124">
        <f>IFERROR((VLOOKUP($L120,ACOUSTIC_SITE_INFO!$C$3:$AI$501,10,FALSE)),"")</f>
        <v>0</v>
      </c>
      <c r="V120" s="122">
        <f>IFERROR((VLOOKUP($L120,ACOUSTIC_SITE_INFO!$C$3:$AI$501,11,FALSE)),"")</f>
        <v>0</v>
      </c>
      <c r="W120" s="122">
        <f>IFERROR((VLOOKUP($L120,ACOUSTIC_SITE_INFO!$C$3:$AI$501,12,FALSE)),"")</f>
        <v>0</v>
      </c>
      <c r="X120" s="122">
        <f>IFERROR((VLOOKUP($L120,ACOUSTIC_SITE_INFO!$C$3:$AI$501,13,FALSE)),"")</f>
        <v>0</v>
      </c>
      <c r="Y120" s="122">
        <f>IFERROR((VLOOKUP($L120,ACOUSTIC_SITE_INFO!$C$3:$AI$501,14,FALSE)),"")</f>
        <v>0</v>
      </c>
      <c r="Z120" s="122">
        <f>IFERROR((VLOOKUP($L120,ACOUSTIC_SITE_INFO!$C$3:$AI$501,15,FALSE)),"")</f>
        <v>0</v>
      </c>
      <c r="AA120" s="122">
        <f>IFERROR((VLOOKUP($L120,ACOUSTIC_SITE_INFO!$C$3:$AI$501,16,FALSE)),"")</f>
        <v>0</v>
      </c>
      <c r="AB120" s="122">
        <f>IFERROR((VLOOKUP($L120,ACOUSTIC_SITE_INFO!$C$3:$AI$501,17,FALSE)),"")</f>
        <v>0</v>
      </c>
      <c r="AC120" s="122">
        <f>IFERROR((VLOOKUP($L120,ACOUSTIC_SITE_INFO!$C$3:$AI$501,18,FALSE)),"")</f>
        <v>0</v>
      </c>
      <c r="AD120" s="122">
        <f>IFERROR((VLOOKUP($L120,ACOUSTIC_SITE_INFO!$C$3:$AI$501,20,FALSE)),"")</f>
        <v>0</v>
      </c>
      <c r="AE120" s="122">
        <f>IFERROR((VLOOKUP($L120,ACOUSTIC_SITE_INFO!$C$3:$AI$501,21,FALSE)),"")</f>
        <v>0</v>
      </c>
      <c r="AF120" s="122">
        <f>IFERROR((VLOOKUP($L120,ACOUSTIC_SITE_INFO!$C$3:$AI$501,19,FALSE)),"")</f>
        <v>0</v>
      </c>
      <c r="AG120" s="122">
        <f>IFERROR((VLOOKUP($L120,ACOUSTIC_SITE_INFO!$C$3:$AI$501,22,FALSE)),"")</f>
        <v>0</v>
      </c>
      <c r="AH120" s="122">
        <f>IFERROR((VLOOKUP($L120,ACOUSTIC_SITE_INFO!$C$3:$AI$501,23,FALSE)),"")</f>
        <v>0</v>
      </c>
      <c r="AI120" s="125">
        <f>IFERROR((VLOOKUP($L120,ACOUSTIC_SITE_INFO!$C$3:$AI$501,24,FALSE)),"")</f>
        <v>0</v>
      </c>
      <c r="AJ120" s="125">
        <f>IFERROR((VLOOKUP($L120,ACOUSTIC_SITE_INFO!$C$3:$AI$501,25,FALSE)),"")</f>
        <v>0</v>
      </c>
      <c r="AK120" s="122">
        <f>IFERROR((VLOOKUP($L120,ACOUSTIC_SITE_INFO!$C$3:$AI$501,26,FALSE)),"")</f>
        <v>0</v>
      </c>
      <c r="AL120" s="122">
        <f>IFERROR((VLOOKUP($L120,ACOUSTIC_SITE_INFO!$C$3:$AI$501,27,FALSE)),"")</f>
        <v>0</v>
      </c>
      <c r="AM120" s="122">
        <f>IFERROR((VLOOKUP($L120,ACOUSTIC_SITE_INFO!$C$3:$AI$501,29,FALSE)),"")</f>
        <v>0</v>
      </c>
      <c r="AN120" s="122">
        <f>IFERROR((VLOOKUP($L120,ACOUSTIC_SITE_INFO!$C$3:$AI$501,30,FALSE)),"")</f>
        <v>0</v>
      </c>
      <c r="AO120" s="122">
        <f>IFERROR((VLOOKUP($L120,ACOUSTIC_SITE_INFO!$C$3:$AI$501,31,FALSE)),"")</f>
        <v>0</v>
      </c>
      <c r="AP120" s="122">
        <f>IFERROR((VLOOKUP($L120,ACOUSTIC_SITE_INFO!$C$3:$AI$501,32,FALSE)),"")</f>
        <v>0</v>
      </c>
      <c r="AQ120" s="122">
        <f>IFERROR((VLOOKUP($L120,ACOUSTIC_SITE_INFO!$C$3:$AI$501,33,FALSE)),"")</f>
        <v>0</v>
      </c>
    </row>
    <row r="121" spans="1:43" x14ac:dyDescent="0.25">
      <c r="A121" s="122" t="str">
        <f t="shared" si="2"/>
        <v>00-0m-0</v>
      </c>
      <c r="B121" s="122" t="str">
        <f t="shared" si="3"/>
        <v/>
      </c>
      <c r="C121" s="122" t="str">
        <f>IF(ACOUSTIC_SURVEY_RESULTS!A120=0, "",ACOUSTIC_SURVEY_RESULTS!A120)</f>
        <v/>
      </c>
      <c r="D121" s="122" t="str">
        <f>IFERROR((VLOOKUP($C121,Drop_down_options!$B$2:$D$21,2,FALSE)),"")</f>
        <v/>
      </c>
      <c r="E121" s="122" t="str">
        <f>IF(ACOUSTIC_SURVEY_RESULTS!B120=0, "",ACOUSTIC_SURVEY_RESULTS!B120)</f>
        <v/>
      </c>
      <c r="F121" s="122" t="str">
        <f>IF(ACOUSTIC_SURVEY_RESULTS!C120=0, "",ACOUSTIC_SURVEY_RESULTS!C120)</f>
        <v/>
      </c>
      <c r="G121" s="122" t="str">
        <f>IF(ACOUSTIC_SURVEY_RESULTS!D120=0, "",ACOUSTIC_SURVEY_RESULTS!D120)</f>
        <v/>
      </c>
      <c r="H121" s="122" t="str">
        <f>IF(ACOUSTIC_SURVEY_RESULTS!E120=0, "",ACOUSTIC_SURVEY_RESULTS!E120)</f>
        <v/>
      </c>
      <c r="I121" s="122" t="str">
        <f>IF(ACOUSTIC_SURVEY_RESULTS!F120=0, "",ACOUSTIC_SURVEY_RESULTS!F120)</f>
        <v/>
      </c>
      <c r="J121" s="122" t="str">
        <f>IF(ACOUSTIC_SURVEY_RESULTS!G120=0, "",ACOUSTIC_SURVEY_RESULTS!G120)</f>
        <v/>
      </c>
      <c r="K121" s="122" t="str">
        <f>IF(ACOUSTIC_SURVEY_RESULTS!H120=0, "",ACOUSTIC_SURVEY_RESULTS!H120)</f>
        <v/>
      </c>
      <c r="L121" s="122" t="str">
        <f>IF(ACOUSTIC_SURVEY_RESULTS!I120=0, "",ACOUSTIC_SURVEY_RESULTS!I120)</f>
        <v/>
      </c>
      <c r="M121" s="122">
        <f>IFERROR((VLOOKUP($L121,ACOUSTIC_SITE_INFO!$C$3:$AI$501,2,FALSE)),"")</f>
        <v>0</v>
      </c>
      <c r="N121" s="122">
        <f>IFERROR((VLOOKUP($L121,ACOUSTIC_SITE_INFO!$C$3:$AI$501,3,FALSE))," ")</f>
        <v>0</v>
      </c>
      <c r="O121" s="122">
        <f>IFERROR((VLOOKUP($L121,ACOUSTIC_SITE_INFO!$C$3:$AI$501,4,FALSE)),"")</f>
        <v>0</v>
      </c>
      <c r="P121" s="122">
        <f>IFERROR((VLOOKUP($L121,ACOUSTIC_SITE_INFO!$C$3:$AI$501,5,FALSE)),"")</f>
        <v>0</v>
      </c>
      <c r="Q121" s="122">
        <f>IFERROR((VLOOKUP($L121,ACOUSTIC_SITE_INFO!$C$3:$AI$501,6,FALSE)),"")</f>
        <v>0</v>
      </c>
      <c r="R121" s="122">
        <f>IFERROR((VLOOKUP($L121,ACOUSTIC_SITE_INFO!$C$3:$AI$501,7,FALSE)),"")</f>
        <v>0</v>
      </c>
      <c r="S121" s="122" t="str">
        <f>IFERROR((VLOOKUP($L121,ACOUSTIC_SITE_INFO!$C$3:$AI$501,8,FALSE)),"")</f>
        <v>//</v>
      </c>
      <c r="T121" s="124">
        <f>IFERROR((VLOOKUP($L121,ACOUSTIC_SITE_INFO!$C$3:$AI$501,9,FALSE)),"")</f>
        <v>0</v>
      </c>
      <c r="U121" s="124">
        <f>IFERROR((VLOOKUP($L121,ACOUSTIC_SITE_INFO!$C$3:$AI$501,10,FALSE)),"")</f>
        <v>0</v>
      </c>
      <c r="V121" s="122">
        <f>IFERROR((VLOOKUP($L121,ACOUSTIC_SITE_INFO!$C$3:$AI$501,11,FALSE)),"")</f>
        <v>0</v>
      </c>
      <c r="W121" s="122">
        <f>IFERROR((VLOOKUP($L121,ACOUSTIC_SITE_INFO!$C$3:$AI$501,12,FALSE)),"")</f>
        <v>0</v>
      </c>
      <c r="X121" s="122">
        <f>IFERROR((VLOOKUP($L121,ACOUSTIC_SITE_INFO!$C$3:$AI$501,13,FALSE)),"")</f>
        <v>0</v>
      </c>
      <c r="Y121" s="122">
        <f>IFERROR((VLOOKUP($L121,ACOUSTIC_SITE_INFO!$C$3:$AI$501,14,FALSE)),"")</f>
        <v>0</v>
      </c>
      <c r="Z121" s="122">
        <f>IFERROR((VLOOKUP($L121,ACOUSTIC_SITE_INFO!$C$3:$AI$501,15,FALSE)),"")</f>
        <v>0</v>
      </c>
      <c r="AA121" s="122">
        <f>IFERROR((VLOOKUP($L121,ACOUSTIC_SITE_INFO!$C$3:$AI$501,16,FALSE)),"")</f>
        <v>0</v>
      </c>
      <c r="AB121" s="122">
        <f>IFERROR((VLOOKUP($L121,ACOUSTIC_SITE_INFO!$C$3:$AI$501,17,FALSE)),"")</f>
        <v>0</v>
      </c>
      <c r="AC121" s="122">
        <f>IFERROR((VLOOKUP($L121,ACOUSTIC_SITE_INFO!$C$3:$AI$501,18,FALSE)),"")</f>
        <v>0</v>
      </c>
      <c r="AD121" s="122">
        <f>IFERROR((VLOOKUP($L121,ACOUSTIC_SITE_INFO!$C$3:$AI$501,20,FALSE)),"")</f>
        <v>0</v>
      </c>
      <c r="AE121" s="122">
        <f>IFERROR((VLOOKUP($L121,ACOUSTIC_SITE_INFO!$C$3:$AI$501,21,FALSE)),"")</f>
        <v>0</v>
      </c>
      <c r="AF121" s="122">
        <f>IFERROR((VLOOKUP($L121,ACOUSTIC_SITE_INFO!$C$3:$AI$501,19,FALSE)),"")</f>
        <v>0</v>
      </c>
      <c r="AG121" s="122">
        <f>IFERROR((VLOOKUP($L121,ACOUSTIC_SITE_INFO!$C$3:$AI$501,22,FALSE)),"")</f>
        <v>0</v>
      </c>
      <c r="AH121" s="122">
        <f>IFERROR((VLOOKUP($L121,ACOUSTIC_SITE_INFO!$C$3:$AI$501,23,FALSE)),"")</f>
        <v>0</v>
      </c>
      <c r="AI121" s="125">
        <f>IFERROR((VLOOKUP($L121,ACOUSTIC_SITE_INFO!$C$3:$AI$501,24,FALSE)),"")</f>
        <v>0</v>
      </c>
      <c r="AJ121" s="125">
        <f>IFERROR((VLOOKUP($L121,ACOUSTIC_SITE_INFO!$C$3:$AI$501,25,FALSE)),"")</f>
        <v>0</v>
      </c>
      <c r="AK121" s="122">
        <f>IFERROR((VLOOKUP($L121,ACOUSTIC_SITE_INFO!$C$3:$AI$501,26,FALSE)),"")</f>
        <v>0</v>
      </c>
      <c r="AL121" s="122">
        <f>IFERROR((VLOOKUP($L121,ACOUSTIC_SITE_INFO!$C$3:$AI$501,27,FALSE)),"")</f>
        <v>0</v>
      </c>
      <c r="AM121" s="122">
        <f>IFERROR((VLOOKUP($L121,ACOUSTIC_SITE_INFO!$C$3:$AI$501,29,FALSE)),"")</f>
        <v>0</v>
      </c>
      <c r="AN121" s="122">
        <f>IFERROR((VLOOKUP($L121,ACOUSTIC_SITE_INFO!$C$3:$AI$501,30,FALSE)),"")</f>
        <v>0</v>
      </c>
      <c r="AO121" s="122">
        <f>IFERROR((VLOOKUP($L121,ACOUSTIC_SITE_INFO!$C$3:$AI$501,31,FALSE)),"")</f>
        <v>0</v>
      </c>
      <c r="AP121" s="122">
        <f>IFERROR((VLOOKUP($L121,ACOUSTIC_SITE_INFO!$C$3:$AI$501,32,FALSE)),"")</f>
        <v>0</v>
      </c>
      <c r="AQ121" s="122">
        <f>IFERROR((VLOOKUP($L121,ACOUSTIC_SITE_INFO!$C$3:$AI$501,33,FALSE)),"")</f>
        <v>0</v>
      </c>
    </row>
    <row r="122" spans="1:43" x14ac:dyDescent="0.25">
      <c r="A122" s="122" t="str">
        <f t="shared" si="2"/>
        <v>00-0m-0</v>
      </c>
      <c r="B122" s="122" t="str">
        <f t="shared" si="3"/>
        <v/>
      </c>
      <c r="C122" s="122" t="str">
        <f>IF(ACOUSTIC_SURVEY_RESULTS!A121=0, "",ACOUSTIC_SURVEY_RESULTS!A121)</f>
        <v/>
      </c>
      <c r="D122" s="122" t="str">
        <f>IFERROR((VLOOKUP($C122,Drop_down_options!$B$2:$D$21,2,FALSE)),"")</f>
        <v/>
      </c>
      <c r="E122" s="122" t="str">
        <f>IF(ACOUSTIC_SURVEY_RESULTS!B121=0, "",ACOUSTIC_SURVEY_RESULTS!B121)</f>
        <v/>
      </c>
      <c r="F122" s="122" t="str">
        <f>IF(ACOUSTIC_SURVEY_RESULTS!C121=0, "",ACOUSTIC_SURVEY_RESULTS!C121)</f>
        <v/>
      </c>
      <c r="G122" s="122" t="str">
        <f>IF(ACOUSTIC_SURVEY_RESULTS!D121=0, "",ACOUSTIC_SURVEY_RESULTS!D121)</f>
        <v/>
      </c>
      <c r="H122" s="122" t="str">
        <f>IF(ACOUSTIC_SURVEY_RESULTS!E121=0, "",ACOUSTIC_SURVEY_RESULTS!E121)</f>
        <v/>
      </c>
      <c r="I122" s="122" t="str">
        <f>IF(ACOUSTIC_SURVEY_RESULTS!F121=0, "",ACOUSTIC_SURVEY_RESULTS!F121)</f>
        <v/>
      </c>
      <c r="J122" s="122" t="str">
        <f>IF(ACOUSTIC_SURVEY_RESULTS!G121=0, "",ACOUSTIC_SURVEY_RESULTS!G121)</f>
        <v/>
      </c>
      <c r="K122" s="122" t="str">
        <f>IF(ACOUSTIC_SURVEY_RESULTS!H121=0, "",ACOUSTIC_SURVEY_RESULTS!H121)</f>
        <v/>
      </c>
      <c r="L122" s="122" t="str">
        <f>IF(ACOUSTIC_SURVEY_RESULTS!I121=0, "",ACOUSTIC_SURVEY_RESULTS!I121)</f>
        <v/>
      </c>
      <c r="M122" s="122">
        <f>IFERROR((VLOOKUP($L122,ACOUSTIC_SITE_INFO!$C$3:$AI$501,2,FALSE)),"")</f>
        <v>0</v>
      </c>
      <c r="N122" s="122">
        <f>IFERROR((VLOOKUP($L122,ACOUSTIC_SITE_INFO!$C$3:$AI$501,3,FALSE))," ")</f>
        <v>0</v>
      </c>
      <c r="O122" s="122">
        <f>IFERROR((VLOOKUP($L122,ACOUSTIC_SITE_INFO!$C$3:$AI$501,4,FALSE)),"")</f>
        <v>0</v>
      </c>
      <c r="P122" s="122">
        <f>IFERROR((VLOOKUP($L122,ACOUSTIC_SITE_INFO!$C$3:$AI$501,5,FALSE)),"")</f>
        <v>0</v>
      </c>
      <c r="Q122" s="122">
        <f>IFERROR((VLOOKUP($L122,ACOUSTIC_SITE_INFO!$C$3:$AI$501,6,FALSE)),"")</f>
        <v>0</v>
      </c>
      <c r="R122" s="122">
        <f>IFERROR((VLOOKUP($L122,ACOUSTIC_SITE_INFO!$C$3:$AI$501,7,FALSE)),"")</f>
        <v>0</v>
      </c>
      <c r="S122" s="122" t="str">
        <f>IFERROR((VLOOKUP($L122,ACOUSTIC_SITE_INFO!$C$3:$AI$501,8,FALSE)),"")</f>
        <v>//</v>
      </c>
      <c r="T122" s="124">
        <f>IFERROR((VLOOKUP($L122,ACOUSTIC_SITE_INFO!$C$3:$AI$501,9,FALSE)),"")</f>
        <v>0</v>
      </c>
      <c r="U122" s="124">
        <f>IFERROR((VLOOKUP($L122,ACOUSTIC_SITE_INFO!$C$3:$AI$501,10,FALSE)),"")</f>
        <v>0</v>
      </c>
      <c r="V122" s="122">
        <f>IFERROR((VLOOKUP($L122,ACOUSTIC_SITE_INFO!$C$3:$AI$501,11,FALSE)),"")</f>
        <v>0</v>
      </c>
      <c r="W122" s="122">
        <f>IFERROR((VLOOKUP($L122,ACOUSTIC_SITE_INFO!$C$3:$AI$501,12,FALSE)),"")</f>
        <v>0</v>
      </c>
      <c r="X122" s="122">
        <f>IFERROR((VLOOKUP($L122,ACOUSTIC_SITE_INFO!$C$3:$AI$501,13,FALSE)),"")</f>
        <v>0</v>
      </c>
      <c r="Y122" s="122">
        <f>IFERROR((VLOOKUP($L122,ACOUSTIC_SITE_INFO!$C$3:$AI$501,14,FALSE)),"")</f>
        <v>0</v>
      </c>
      <c r="Z122" s="122">
        <f>IFERROR((VLOOKUP($L122,ACOUSTIC_SITE_INFO!$C$3:$AI$501,15,FALSE)),"")</f>
        <v>0</v>
      </c>
      <c r="AA122" s="122">
        <f>IFERROR((VLOOKUP($L122,ACOUSTIC_SITE_INFO!$C$3:$AI$501,16,FALSE)),"")</f>
        <v>0</v>
      </c>
      <c r="AB122" s="122">
        <f>IFERROR((VLOOKUP($L122,ACOUSTIC_SITE_INFO!$C$3:$AI$501,17,FALSE)),"")</f>
        <v>0</v>
      </c>
      <c r="AC122" s="122">
        <f>IFERROR((VLOOKUP($L122,ACOUSTIC_SITE_INFO!$C$3:$AI$501,18,FALSE)),"")</f>
        <v>0</v>
      </c>
      <c r="AD122" s="122">
        <f>IFERROR((VLOOKUP($L122,ACOUSTIC_SITE_INFO!$C$3:$AI$501,20,FALSE)),"")</f>
        <v>0</v>
      </c>
      <c r="AE122" s="122">
        <f>IFERROR((VLOOKUP($L122,ACOUSTIC_SITE_INFO!$C$3:$AI$501,21,FALSE)),"")</f>
        <v>0</v>
      </c>
      <c r="AF122" s="122">
        <f>IFERROR((VLOOKUP($L122,ACOUSTIC_SITE_INFO!$C$3:$AI$501,19,FALSE)),"")</f>
        <v>0</v>
      </c>
      <c r="AG122" s="122">
        <f>IFERROR((VLOOKUP($L122,ACOUSTIC_SITE_INFO!$C$3:$AI$501,22,FALSE)),"")</f>
        <v>0</v>
      </c>
      <c r="AH122" s="122">
        <f>IFERROR((VLOOKUP($L122,ACOUSTIC_SITE_INFO!$C$3:$AI$501,23,FALSE)),"")</f>
        <v>0</v>
      </c>
      <c r="AI122" s="125">
        <f>IFERROR((VLOOKUP($L122,ACOUSTIC_SITE_INFO!$C$3:$AI$501,24,FALSE)),"")</f>
        <v>0</v>
      </c>
      <c r="AJ122" s="125">
        <f>IFERROR((VLOOKUP($L122,ACOUSTIC_SITE_INFO!$C$3:$AI$501,25,FALSE)),"")</f>
        <v>0</v>
      </c>
      <c r="AK122" s="122">
        <f>IFERROR((VLOOKUP($L122,ACOUSTIC_SITE_INFO!$C$3:$AI$501,26,FALSE)),"")</f>
        <v>0</v>
      </c>
      <c r="AL122" s="122">
        <f>IFERROR((VLOOKUP($L122,ACOUSTIC_SITE_INFO!$C$3:$AI$501,27,FALSE)),"")</f>
        <v>0</v>
      </c>
      <c r="AM122" s="122">
        <f>IFERROR((VLOOKUP($L122,ACOUSTIC_SITE_INFO!$C$3:$AI$501,29,FALSE)),"")</f>
        <v>0</v>
      </c>
      <c r="AN122" s="122">
        <f>IFERROR((VLOOKUP($L122,ACOUSTIC_SITE_INFO!$C$3:$AI$501,30,FALSE)),"")</f>
        <v>0</v>
      </c>
      <c r="AO122" s="122">
        <f>IFERROR((VLOOKUP($L122,ACOUSTIC_SITE_INFO!$C$3:$AI$501,31,FALSE)),"")</f>
        <v>0</v>
      </c>
      <c r="AP122" s="122">
        <f>IFERROR((VLOOKUP($L122,ACOUSTIC_SITE_INFO!$C$3:$AI$501,32,FALSE)),"")</f>
        <v>0</v>
      </c>
      <c r="AQ122" s="122">
        <f>IFERROR((VLOOKUP($L122,ACOUSTIC_SITE_INFO!$C$3:$AI$501,33,FALSE)),"")</f>
        <v>0</v>
      </c>
    </row>
    <row r="123" spans="1:43" x14ac:dyDescent="0.25">
      <c r="A123" s="122" t="str">
        <f t="shared" si="2"/>
        <v>00-0m-0</v>
      </c>
      <c r="B123" s="122" t="str">
        <f t="shared" si="3"/>
        <v/>
      </c>
      <c r="C123" s="122" t="str">
        <f>IF(ACOUSTIC_SURVEY_RESULTS!A122=0, "",ACOUSTIC_SURVEY_RESULTS!A122)</f>
        <v/>
      </c>
      <c r="D123" s="122" t="str">
        <f>IFERROR((VLOOKUP($C123,Drop_down_options!$B$2:$D$21,2,FALSE)),"")</f>
        <v/>
      </c>
      <c r="E123" s="122" t="str">
        <f>IF(ACOUSTIC_SURVEY_RESULTS!B122=0, "",ACOUSTIC_SURVEY_RESULTS!B122)</f>
        <v/>
      </c>
      <c r="F123" s="122" t="str">
        <f>IF(ACOUSTIC_SURVEY_RESULTS!C122=0, "",ACOUSTIC_SURVEY_RESULTS!C122)</f>
        <v/>
      </c>
      <c r="G123" s="122" t="str">
        <f>IF(ACOUSTIC_SURVEY_RESULTS!D122=0, "",ACOUSTIC_SURVEY_RESULTS!D122)</f>
        <v/>
      </c>
      <c r="H123" s="122" t="str">
        <f>IF(ACOUSTIC_SURVEY_RESULTS!E122=0, "",ACOUSTIC_SURVEY_RESULTS!E122)</f>
        <v/>
      </c>
      <c r="I123" s="122" t="str">
        <f>IF(ACOUSTIC_SURVEY_RESULTS!F122=0, "",ACOUSTIC_SURVEY_RESULTS!F122)</f>
        <v/>
      </c>
      <c r="J123" s="122" t="str">
        <f>IF(ACOUSTIC_SURVEY_RESULTS!G122=0, "",ACOUSTIC_SURVEY_RESULTS!G122)</f>
        <v/>
      </c>
      <c r="K123" s="122" t="str">
        <f>IF(ACOUSTIC_SURVEY_RESULTS!H122=0, "",ACOUSTIC_SURVEY_RESULTS!H122)</f>
        <v/>
      </c>
      <c r="L123" s="122" t="str">
        <f>IF(ACOUSTIC_SURVEY_RESULTS!I122=0, "",ACOUSTIC_SURVEY_RESULTS!I122)</f>
        <v/>
      </c>
      <c r="M123" s="122">
        <f>IFERROR((VLOOKUP($L123,ACOUSTIC_SITE_INFO!$C$3:$AI$501,2,FALSE)),"")</f>
        <v>0</v>
      </c>
      <c r="N123" s="122">
        <f>IFERROR((VLOOKUP($L123,ACOUSTIC_SITE_INFO!$C$3:$AI$501,3,FALSE))," ")</f>
        <v>0</v>
      </c>
      <c r="O123" s="122">
        <f>IFERROR((VLOOKUP($L123,ACOUSTIC_SITE_INFO!$C$3:$AI$501,4,FALSE)),"")</f>
        <v>0</v>
      </c>
      <c r="P123" s="122">
        <f>IFERROR((VLOOKUP($L123,ACOUSTIC_SITE_INFO!$C$3:$AI$501,5,FALSE)),"")</f>
        <v>0</v>
      </c>
      <c r="Q123" s="122">
        <f>IFERROR((VLOOKUP($L123,ACOUSTIC_SITE_INFO!$C$3:$AI$501,6,FALSE)),"")</f>
        <v>0</v>
      </c>
      <c r="R123" s="122">
        <f>IFERROR((VLOOKUP($L123,ACOUSTIC_SITE_INFO!$C$3:$AI$501,7,FALSE)),"")</f>
        <v>0</v>
      </c>
      <c r="S123" s="122" t="str">
        <f>IFERROR((VLOOKUP($L123,ACOUSTIC_SITE_INFO!$C$3:$AI$501,8,FALSE)),"")</f>
        <v>//</v>
      </c>
      <c r="T123" s="124">
        <f>IFERROR((VLOOKUP($L123,ACOUSTIC_SITE_INFO!$C$3:$AI$501,9,FALSE)),"")</f>
        <v>0</v>
      </c>
      <c r="U123" s="124">
        <f>IFERROR((VLOOKUP($L123,ACOUSTIC_SITE_INFO!$C$3:$AI$501,10,FALSE)),"")</f>
        <v>0</v>
      </c>
      <c r="V123" s="122">
        <f>IFERROR((VLOOKUP($L123,ACOUSTIC_SITE_INFO!$C$3:$AI$501,11,FALSE)),"")</f>
        <v>0</v>
      </c>
      <c r="W123" s="122">
        <f>IFERROR((VLOOKUP($L123,ACOUSTIC_SITE_INFO!$C$3:$AI$501,12,FALSE)),"")</f>
        <v>0</v>
      </c>
      <c r="X123" s="122">
        <f>IFERROR((VLOOKUP($L123,ACOUSTIC_SITE_INFO!$C$3:$AI$501,13,FALSE)),"")</f>
        <v>0</v>
      </c>
      <c r="Y123" s="122">
        <f>IFERROR((VLOOKUP($L123,ACOUSTIC_SITE_INFO!$C$3:$AI$501,14,FALSE)),"")</f>
        <v>0</v>
      </c>
      <c r="Z123" s="122">
        <f>IFERROR((VLOOKUP($L123,ACOUSTIC_SITE_INFO!$C$3:$AI$501,15,FALSE)),"")</f>
        <v>0</v>
      </c>
      <c r="AA123" s="122">
        <f>IFERROR((VLOOKUP($L123,ACOUSTIC_SITE_INFO!$C$3:$AI$501,16,FALSE)),"")</f>
        <v>0</v>
      </c>
      <c r="AB123" s="122">
        <f>IFERROR((VLOOKUP($L123,ACOUSTIC_SITE_INFO!$C$3:$AI$501,17,FALSE)),"")</f>
        <v>0</v>
      </c>
      <c r="AC123" s="122">
        <f>IFERROR((VLOOKUP($L123,ACOUSTIC_SITE_INFO!$C$3:$AI$501,18,FALSE)),"")</f>
        <v>0</v>
      </c>
      <c r="AD123" s="122">
        <f>IFERROR((VLOOKUP($L123,ACOUSTIC_SITE_INFO!$C$3:$AI$501,20,FALSE)),"")</f>
        <v>0</v>
      </c>
      <c r="AE123" s="122">
        <f>IFERROR((VLOOKUP($L123,ACOUSTIC_SITE_INFO!$C$3:$AI$501,21,FALSE)),"")</f>
        <v>0</v>
      </c>
      <c r="AF123" s="122">
        <f>IFERROR((VLOOKUP($L123,ACOUSTIC_SITE_INFO!$C$3:$AI$501,19,FALSE)),"")</f>
        <v>0</v>
      </c>
      <c r="AG123" s="122">
        <f>IFERROR((VLOOKUP($L123,ACOUSTIC_SITE_INFO!$C$3:$AI$501,22,FALSE)),"")</f>
        <v>0</v>
      </c>
      <c r="AH123" s="122">
        <f>IFERROR((VLOOKUP($L123,ACOUSTIC_SITE_INFO!$C$3:$AI$501,23,FALSE)),"")</f>
        <v>0</v>
      </c>
      <c r="AI123" s="125">
        <f>IFERROR((VLOOKUP($L123,ACOUSTIC_SITE_INFO!$C$3:$AI$501,24,FALSE)),"")</f>
        <v>0</v>
      </c>
      <c r="AJ123" s="125">
        <f>IFERROR((VLOOKUP($L123,ACOUSTIC_SITE_INFO!$C$3:$AI$501,25,FALSE)),"")</f>
        <v>0</v>
      </c>
      <c r="AK123" s="122">
        <f>IFERROR((VLOOKUP($L123,ACOUSTIC_SITE_INFO!$C$3:$AI$501,26,FALSE)),"")</f>
        <v>0</v>
      </c>
      <c r="AL123" s="122">
        <f>IFERROR((VLOOKUP($L123,ACOUSTIC_SITE_INFO!$C$3:$AI$501,27,FALSE)),"")</f>
        <v>0</v>
      </c>
      <c r="AM123" s="122">
        <f>IFERROR((VLOOKUP($L123,ACOUSTIC_SITE_INFO!$C$3:$AI$501,29,FALSE)),"")</f>
        <v>0</v>
      </c>
      <c r="AN123" s="122">
        <f>IFERROR((VLOOKUP($L123,ACOUSTIC_SITE_INFO!$C$3:$AI$501,30,FALSE)),"")</f>
        <v>0</v>
      </c>
      <c r="AO123" s="122">
        <f>IFERROR((VLOOKUP($L123,ACOUSTIC_SITE_INFO!$C$3:$AI$501,31,FALSE)),"")</f>
        <v>0</v>
      </c>
      <c r="AP123" s="122">
        <f>IFERROR((VLOOKUP($L123,ACOUSTIC_SITE_INFO!$C$3:$AI$501,32,FALSE)),"")</f>
        <v>0</v>
      </c>
      <c r="AQ123" s="122">
        <f>IFERROR((VLOOKUP($L123,ACOUSTIC_SITE_INFO!$C$3:$AI$501,33,FALSE)),"")</f>
        <v>0</v>
      </c>
    </row>
    <row r="124" spans="1:43" x14ac:dyDescent="0.25">
      <c r="A124" s="122" t="str">
        <f t="shared" si="2"/>
        <v>00-0m-0</v>
      </c>
      <c r="B124" s="122" t="str">
        <f t="shared" si="3"/>
        <v/>
      </c>
      <c r="C124" s="122" t="str">
        <f>IF(ACOUSTIC_SURVEY_RESULTS!A123=0, "",ACOUSTIC_SURVEY_RESULTS!A123)</f>
        <v/>
      </c>
      <c r="D124" s="122" t="str">
        <f>IFERROR((VLOOKUP($C124,Drop_down_options!$B$2:$D$21,2,FALSE)),"")</f>
        <v/>
      </c>
      <c r="E124" s="122" t="str">
        <f>IF(ACOUSTIC_SURVEY_RESULTS!B123=0, "",ACOUSTIC_SURVEY_RESULTS!B123)</f>
        <v/>
      </c>
      <c r="F124" s="122" t="str">
        <f>IF(ACOUSTIC_SURVEY_RESULTS!C123=0, "",ACOUSTIC_SURVEY_RESULTS!C123)</f>
        <v/>
      </c>
      <c r="G124" s="122" t="str">
        <f>IF(ACOUSTIC_SURVEY_RESULTS!D123=0, "",ACOUSTIC_SURVEY_RESULTS!D123)</f>
        <v/>
      </c>
      <c r="H124" s="122" t="str">
        <f>IF(ACOUSTIC_SURVEY_RESULTS!E123=0, "",ACOUSTIC_SURVEY_RESULTS!E123)</f>
        <v/>
      </c>
      <c r="I124" s="122" t="str">
        <f>IF(ACOUSTIC_SURVEY_RESULTS!F123=0, "",ACOUSTIC_SURVEY_RESULTS!F123)</f>
        <v/>
      </c>
      <c r="J124" s="122" t="str">
        <f>IF(ACOUSTIC_SURVEY_RESULTS!G123=0, "",ACOUSTIC_SURVEY_RESULTS!G123)</f>
        <v/>
      </c>
      <c r="K124" s="122" t="str">
        <f>IF(ACOUSTIC_SURVEY_RESULTS!H123=0, "",ACOUSTIC_SURVEY_RESULTS!H123)</f>
        <v/>
      </c>
      <c r="L124" s="122" t="str">
        <f>IF(ACOUSTIC_SURVEY_RESULTS!I123=0, "",ACOUSTIC_SURVEY_RESULTS!I123)</f>
        <v/>
      </c>
      <c r="M124" s="122">
        <f>IFERROR((VLOOKUP($L124,ACOUSTIC_SITE_INFO!$C$3:$AI$501,2,FALSE)),"")</f>
        <v>0</v>
      </c>
      <c r="N124" s="122">
        <f>IFERROR((VLOOKUP($L124,ACOUSTIC_SITE_INFO!$C$3:$AI$501,3,FALSE))," ")</f>
        <v>0</v>
      </c>
      <c r="O124" s="122">
        <f>IFERROR((VLOOKUP($L124,ACOUSTIC_SITE_INFO!$C$3:$AI$501,4,FALSE)),"")</f>
        <v>0</v>
      </c>
      <c r="P124" s="122">
        <f>IFERROR((VLOOKUP($L124,ACOUSTIC_SITE_INFO!$C$3:$AI$501,5,FALSE)),"")</f>
        <v>0</v>
      </c>
      <c r="Q124" s="122">
        <f>IFERROR((VLOOKUP($L124,ACOUSTIC_SITE_INFO!$C$3:$AI$501,6,FALSE)),"")</f>
        <v>0</v>
      </c>
      <c r="R124" s="122">
        <f>IFERROR((VLOOKUP($L124,ACOUSTIC_SITE_INFO!$C$3:$AI$501,7,FALSE)),"")</f>
        <v>0</v>
      </c>
      <c r="S124" s="122" t="str">
        <f>IFERROR((VLOOKUP($L124,ACOUSTIC_SITE_INFO!$C$3:$AI$501,8,FALSE)),"")</f>
        <v>//</v>
      </c>
      <c r="T124" s="124">
        <f>IFERROR((VLOOKUP($L124,ACOUSTIC_SITE_INFO!$C$3:$AI$501,9,FALSE)),"")</f>
        <v>0</v>
      </c>
      <c r="U124" s="124">
        <f>IFERROR((VLOOKUP($L124,ACOUSTIC_SITE_INFO!$C$3:$AI$501,10,FALSE)),"")</f>
        <v>0</v>
      </c>
      <c r="V124" s="122">
        <f>IFERROR((VLOOKUP($L124,ACOUSTIC_SITE_INFO!$C$3:$AI$501,11,FALSE)),"")</f>
        <v>0</v>
      </c>
      <c r="W124" s="122">
        <f>IFERROR((VLOOKUP($L124,ACOUSTIC_SITE_INFO!$C$3:$AI$501,12,FALSE)),"")</f>
        <v>0</v>
      </c>
      <c r="X124" s="122">
        <f>IFERROR((VLOOKUP($L124,ACOUSTIC_SITE_INFO!$C$3:$AI$501,13,FALSE)),"")</f>
        <v>0</v>
      </c>
      <c r="Y124" s="122">
        <f>IFERROR((VLOOKUP($L124,ACOUSTIC_SITE_INFO!$C$3:$AI$501,14,FALSE)),"")</f>
        <v>0</v>
      </c>
      <c r="Z124" s="122">
        <f>IFERROR((VLOOKUP($L124,ACOUSTIC_SITE_INFO!$C$3:$AI$501,15,FALSE)),"")</f>
        <v>0</v>
      </c>
      <c r="AA124" s="122">
        <f>IFERROR((VLOOKUP($L124,ACOUSTIC_SITE_INFO!$C$3:$AI$501,16,FALSE)),"")</f>
        <v>0</v>
      </c>
      <c r="AB124" s="122">
        <f>IFERROR((VLOOKUP($L124,ACOUSTIC_SITE_INFO!$C$3:$AI$501,17,FALSE)),"")</f>
        <v>0</v>
      </c>
      <c r="AC124" s="122">
        <f>IFERROR((VLOOKUP($L124,ACOUSTIC_SITE_INFO!$C$3:$AI$501,18,FALSE)),"")</f>
        <v>0</v>
      </c>
      <c r="AD124" s="122">
        <f>IFERROR((VLOOKUP($L124,ACOUSTIC_SITE_INFO!$C$3:$AI$501,20,FALSE)),"")</f>
        <v>0</v>
      </c>
      <c r="AE124" s="122">
        <f>IFERROR((VLOOKUP($L124,ACOUSTIC_SITE_INFO!$C$3:$AI$501,21,FALSE)),"")</f>
        <v>0</v>
      </c>
      <c r="AF124" s="122">
        <f>IFERROR((VLOOKUP($L124,ACOUSTIC_SITE_INFO!$C$3:$AI$501,19,FALSE)),"")</f>
        <v>0</v>
      </c>
      <c r="AG124" s="122">
        <f>IFERROR((VLOOKUP($L124,ACOUSTIC_SITE_INFO!$C$3:$AI$501,22,FALSE)),"")</f>
        <v>0</v>
      </c>
      <c r="AH124" s="122">
        <f>IFERROR((VLOOKUP($L124,ACOUSTIC_SITE_INFO!$C$3:$AI$501,23,FALSE)),"")</f>
        <v>0</v>
      </c>
      <c r="AI124" s="125">
        <f>IFERROR((VLOOKUP($L124,ACOUSTIC_SITE_INFO!$C$3:$AI$501,24,FALSE)),"")</f>
        <v>0</v>
      </c>
      <c r="AJ124" s="125">
        <f>IFERROR((VLOOKUP($L124,ACOUSTIC_SITE_INFO!$C$3:$AI$501,25,FALSE)),"")</f>
        <v>0</v>
      </c>
      <c r="AK124" s="122">
        <f>IFERROR((VLOOKUP($L124,ACOUSTIC_SITE_INFO!$C$3:$AI$501,26,FALSE)),"")</f>
        <v>0</v>
      </c>
      <c r="AL124" s="122">
        <f>IFERROR((VLOOKUP($L124,ACOUSTIC_SITE_INFO!$C$3:$AI$501,27,FALSE)),"")</f>
        <v>0</v>
      </c>
      <c r="AM124" s="122">
        <f>IFERROR((VLOOKUP($L124,ACOUSTIC_SITE_INFO!$C$3:$AI$501,29,FALSE)),"")</f>
        <v>0</v>
      </c>
      <c r="AN124" s="122">
        <f>IFERROR((VLOOKUP($L124,ACOUSTIC_SITE_INFO!$C$3:$AI$501,30,FALSE)),"")</f>
        <v>0</v>
      </c>
      <c r="AO124" s="122">
        <f>IFERROR((VLOOKUP($L124,ACOUSTIC_SITE_INFO!$C$3:$AI$501,31,FALSE)),"")</f>
        <v>0</v>
      </c>
      <c r="AP124" s="122">
        <f>IFERROR((VLOOKUP($L124,ACOUSTIC_SITE_INFO!$C$3:$AI$501,32,FALSE)),"")</f>
        <v>0</v>
      </c>
      <c r="AQ124" s="122">
        <f>IFERROR((VLOOKUP($L124,ACOUSTIC_SITE_INFO!$C$3:$AI$501,33,FALSE)),"")</f>
        <v>0</v>
      </c>
    </row>
    <row r="125" spans="1:43" x14ac:dyDescent="0.25">
      <c r="A125" s="122" t="str">
        <f t="shared" si="2"/>
        <v>00-0m-0</v>
      </c>
      <c r="B125" s="122" t="str">
        <f t="shared" si="3"/>
        <v/>
      </c>
      <c r="C125" s="122" t="str">
        <f>IF(ACOUSTIC_SURVEY_RESULTS!A124=0, "",ACOUSTIC_SURVEY_RESULTS!A124)</f>
        <v/>
      </c>
      <c r="D125" s="122" t="str">
        <f>IFERROR((VLOOKUP($C125,Drop_down_options!$B$2:$D$21,2,FALSE)),"")</f>
        <v/>
      </c>
      <c r="E125" s="122" t="str">
        <f>IF(ACOUSTIC_SURVEY_RESULTS!B124=0, "",ACOUSTIC_SURVEY_RESULTS!B124)</f>
        <v/>
      </c>
      <c r="F125" s="122" t="str">
        <f>IF(ACOUSTIC_SURVEY_RESULTS!C124=0, "",ACOUSTIC_SURVEY_RESULTS!C124)</f>
        <v/>
      </c>
      <c r="G125" s="122" t="str">
        <f>IF(ACOUSTIC_SURVEY_RESULTS!D124=0, "",ACOUSTIC_SURVEY_RESULTS!D124)</f>
        <v/>
      </c>
      <c r="H125" s="122" t="str">
        <f>IF(ACOUSTIC_SURVEY_RESULTS!E124=0, "",ACOUSTIC_SURVEY_RESULTS!E124)</f>
        <v/>
      </c>
      <c r="I125" s="122" t="str">
        <f>IF(ACOUSTIC_SURVEY_RESULTS!F124=0, "",ACOUSTIC_SURVEY_RESULTS!F124)</f>
        <v/>
      </c>
      <c r="J125" s="122" t="str">
        <f>IF(ACOUSTIC_SURVEY_RESULTS!G124=0, "",ACOUSTIC_SURVEY_RESULTS!G124)</f>
        <v/>
      </c>
      <c r="K125" s="122" t="str">
        <f>IF(ACOUSTIC_SURVEY_RESULTS!H124=0, "",ACOUSTIC_SURVEY_RESULTS!H124)</f>
        <v/>
      </c>
      <c r="L125" s="122" t="str">
        <f>IF(ACOUSTIC_SURVEY_RESULTS!I124=0, "",ACOUSTIC_SURVEY_RESULTS!I124)</f>
        <v/>
      </c>
      <c r="M125" s="122">
        <f>IFERROR((VLOOKUP($L125,ACOUSTIC_SITE_INFO!$C$3:$AI$501,2,FALSE)),"")</f>
        <v>0</v>
      </c>
      <c r="N125" s="122">
        <f>IFERROR((VLOOKUP($L125,ACOUSTIC_SITE_INFO!$C$3:$AI$501,3,FALSE))," ")</f>
        <v>0</v>
      </c>
      <c r="O125" s="122">
        <f>IFERROR((VLOOKUP($L125,ACOUSTIC_SITE_INFO!$C$3:$AI$501,4,FALSE)),"")</f>
        <v>0</v>
      </c>
      <c r="P125" s="122">
        <f>IFERROR((VLOOKUP($L125,ACOUSTIC_SITE_INFO!$C$3:$AI$501,5,FALSE)),"")</f>
        <v>0</v>
      </c>
      <c r="Q125" s="122">
        <f>IFERROR((VLOOKUP($L125,ACOUSTIC_SITE_INFO!$C$3:$AI$501,6,FALSE)),"")</f>
        <v>0</v>
      </c>
      <c r="R125" s="122">
        <f>IFERROR((VLOOKUP($L125,ACOUSTIC_SITE_INFO!$C$3:$AI$501,7,FALSE)),"")</f>
        <v>0</v>
      </c>
      <c r="S125" s="122" t="str">
        <f>IFERROR((VLOOKUP($L125,ACOUSTIC_SITE_INFO!$C$3:$AI$501,8,FALSE)),"")</f>
        <v>//</v>
      </c>
      <c r="T125" s="124">
        <f>IFERROR((VLOOKUP($L125,ACOUSTIC_SITE_INFO!$C$3:$AI$501,9,FALSE)),"")</f>
        <v>0</v>
      </c>
      <c r="U125" s="124">
        <f>IFERROR((VLOOKUP($L125,ACOUSTIC_SITE_INFO!$C$3:$AI$501,10,FALSE)),"")</f>
        <v>0</v>
      </c>
      <c r="V125" s="122">
        <f>IFERROR((VLOOKUP($L125,ACOUSTIC_SITE_INFO!$C$3:$AI$501,11,FALSE)),"")</f>
        <v>0</v>
      </c>
      <c r="W125" s="122">
        <f>IFERROR((VLOOKUP($L125,ACOUSTIC_SITE_INFO!$C$3:$AI$501,12,FALSE)),"")</f>
        <v>0</v>
      </c>
      <c r="X125" s="122">
        <f>IFERROR((VLOOKUP($L125,ACOUSTIC_SITE_INFO!$C$3:$AI$501,13,FALSE)),"")</f>
        <v>0</v>
      </c>
      <c r="Y125" s="122">
        <f>IFERROR((VLOOKUP($L125,ACOUSTIC_SITE_INFO!$C$3:$AI$501,14,FALSE)),"")</f>
        <v>0</v>
      </c>
      <c r="Z125" s="122">
        <f>IFERROR((VLOOKUP($L125,ACOUSTIC_SITE_INFO!$C$3:$AI$501,15,FALSE)),"")</f>
        <v>0</v>
      </c>
      <c r="AA125" s="122">
        <f>IFERROR((VLOOKUP($L125,ACOUSTIC_SITE_INFO!$C$3:$AI$501,16,FALSE)),"")</f>
        <v>0</v>
      </c>
      <c r="AB125" s="122">
        <f>IFERROR((VLOOKUP($L125,ACOUSTIC_SITE_INFO!$C$3:$AI$501,17,FALSE)),"")</f>
        <v>0</v>
      </c>
      <c r="AC125" s="122">
        <f>IFERROR((VLOOKUP($L125,ACOUSTIC_SITE_INFO!$C$3:$AI$501,18,FALSE)),"")</f>
        <v>0</v>
      </c>
      <c r="AD125" s="122">
        <f>IFERROR((VLOOKUP($L125,ACOUSTIC_SITE_INFO!$C$3:$AI$501,20,FALSE)),"")</f>
        <v>0</v>
      </c>
      <c r="AE125" s="122">
        <f>IFERROR((VLOOKUP($L125,ACOUSTIC_SITE_INFO!$C$3:$AI$501,21,FALSE)),"")</f>
        <v>0</v>
      </c>
      <c r="AF125" s="122">
        <f>IFERROR((VLOOKUP($L125,ACOUSTIC_SITE_INFO!$C$3:$AI$501,19,FALSE)),"")</f>
        <v>0</v>
      </c>
      <c r="AG125" s="122">
        <f>IFERROR((VLOOKUP($L125,ACOUSTIC_SITE_INFO!$C$3:$AI$501,22,FALSE)),"")</f>
        <v>0</v>
      </c>
      <c r="AH125" s="122">
        <f>IFERROR((VLOOKUP($L125,ACOUSTIC_SITE_INFO!$C$3:$AI$501,23,FALSE)),"")</f>
        <v>0</v>
      </c>
      <c r="AI125" s="125">
        <f>IFERROR((VLOOKUP($L125,ACOUSTIC_SITE_INFO!$C$3:$AI$501,24,FALSE)),"")</f>
        <v>0</v>
      </c>
      <c r="AJ125" s="125">
        <f>IFERROR((VLOOKUP($L125,ACOUSTIC_SITE_INFO!$C$3:$AI$501,25,FALSE)),"")</f>
        <v>0</v>
      </c>
      <c r="AK125" s="122">
        <f>IFERROR((VLOOKUP($L125,ACOUSTIC_SITE_INFO!$C$3:$AI$501,26,FALSE)),"")</f>
        <v>0</v>
      </c>
      <c r="AL125" s="122">
        <f>IFERROR((VLOOKUP($L125,ACOUSTIC_SITE_INFO!$C$3:$AI$501,27,FALSE)),"")</f>
        <v>0</v>
      </c>
      <c r="AM125" s="122">
        <f>IFERROR((VLOOKUP($L125,ACOUSTIC_SITE_INFO!$C$3:$AI$501,29,FALSE)),"")</f>
        <v>0</v>
      </c>
      <c r="AN125" s="122">
        <f>IFERROR((VLOOKUP($L125,ACOUSTIC_SITE_INFO!$C$3:$AI$501,30,FALSE)),"")</f>
        <v>0</v>
      </c>
      <c r="AO125" s="122">
        <f>IFERROR((VLOOKUP($L125,ACOUSTIC_SITE_INFO!$C$3:$AI$501,31,FALSE)),"")</f>
        <v>0</v>
      </c>
      <c r="AP125" s="122">
        <f>IFERROR((VLOOKUP($L125,ACOUSTIC_SITE_INFO!$C$3:$AI$501,32,FALSE)),"")</f>
        <v>0</v>
      </c>
      <c r="AQ125" s="122">
        <f>IFERROR((VLOOKUP($L125,ACOUSTIC_SITE_INFO!$C$3:$AI$501,33,FALSE)),"")</f>
        <v>0</v>
      </c>
    </row>
    <row r="126" spans="1:43" x14ac:dyDescent="0.25">
      <c r="A126" s="122" t="str">
        <f t="shared" si="2"/>
        <v>00-0m-0</v>
      </c>
      <c r="B126" s="122" t="str">
        <f t="shared" si="3"/>
        <v/>
      </c>
      <c r="C126" s="122" t="str">
        <f>IF(ACOUSTIC_SURVEY_RESULTS!A125=0, "",ACOUSTIC_SURVEY_RESULTS!A125)</f>
        <v/>
      </c>
      <c r="D126" s="122" t="str">
        <f>IFERROR((VLOOKUP($C126,Drop_down_options!$B$2:$D$21,2,FALSE)),"")</f>
        <v/>
      </c>
      <c r="E126" s="122" t="str">
        <f>IF(ACOUSTIC_SURVEY_RESULTS!B125=0, "",ACOUSTIC_SURVEY_RESULTS!B125)</f>
        <v/>
      </c>
      <c r="F126" s="122" t="str">
        <f>IF(ACOUSTIC_SURVEY_RESULTS!C125=0, "",ACOUSTIC_SURVEY_RESULTS!C125)</f>
        <v/>
      </c>
      <c r="G126" s="122" t="str">
        <f>IF(ACOUSTIC_SURVEY_RESULTS!D125=0, "",ACOUSTIC_SURVEY_RESULTS!D125)</f>
        <v/>
      </c>
      <c r="H126" s="122" t="str">
        <f>IF(ACOUSTIC_SURVEY_RESULTS!E125=0, "",ACOUSTIC_SURVEY_RESULTS!E125)</f>
        <v/>
      </c>
      <c r="I126" s="122" t="str">
        <f>IF(ACOUSTIC_SURVEY_RESULTS!F125=0, "",ACOUSTIC_SURVEY_RESULTS!F125)</f>
        <v/>
      </c>
      <c r="J126" s="122" t="str">
        <f>IF(ACOUSTIC_SURVEY_RESULTS!G125=0, "",ACOUSTIC_SURVEY_RESULTS!G125)</f>
        <v/>
      </c>
      <c r="K126" s="122" t="str">
        <f>IF(ACOUSTIC_SURVEY_RESULTS!H125=0, "",ACOUSTIC_SURVEY_RESULTS!H125)</f>
        <v/>
      </c>
      <c r="L126" s="122" t="str">
        <f>IF(ACOUSTIC_SURVEY_RESULTS!I125=0, "",ACOUSTIC_SURVEY_RESULTS!I125)</f>
        <v/>
      </c>
      <c r="M126" s="122">
        <f>IFERROR((VLOOKUP($L126,ACOUSTIC_SITE_INFO!$C$3:$AI$501,2,FALSE)),"")</f>
        <v>0</v>
      </c>
      <c r="N126" s="122">
        <f>IFERROR((VLOOKUP($L126,ACOUSTIC_SITE_INFO!$C$3:$AI$501,3,FALSE))," ")</f>
        <v>0</v>
      </c>
      <c r="O126" s="122">
        <f>IFERROR((VLOOKUP($L126,ACOUSTIC_SITE_INFO!$C$3:$AI$501,4,FALSE)),"")</f>
        <v>0</v>
      </c>
      <c r="P126" s="122">
        <f>IFERROR((VLOOKUP($L126,ACOUSTIC_SITE_INFO!$C$3:$AI$501,5,FALSE)),"")</f>
        <v>0</v>
      </c>
      <c r="Q126" s="122">
        <f>IFERROR((VLOOKUP($L126,ACOUSTIC_SITE_INFO!$C$3:$AI$501,6,FALSE)),"")</f>
        <v>0</v>
      </c>
      <c r="R126" s="122">
        <f>IFERROR((VLOOKUP($L126,ACOUSTIC_SITE_INFO!$C$3:$AI$501,7,FALSE)),"")</f>
        <v>0</v>
      </c>
      <c r="S126" s="122" t="str">
        <f>IFERROR((VLOOKUP($L126,ACOUSTIC_SITE_INFO!$C$3:$AI$501,8,FALSE)),"")</f>
        <v>//</v>
      </c>
      <c r="T126" s="124">
        <f>IFERROR((VLOOKUP($L126,ACOUSTIC_SITE_INFO!$C$3:$AI$501,9,FALSE)),"")</f>
        <v>0</v>
      </c>
      <c r="U126" s="124">
        <f>IFERROR((VLOOKUP($L126,ACOUSTIC_SITE_INFO!$C$3:$AI$501,10,FALSE)),"")</f>
        <v>0</v>
      </c>
      <c r="V126" s="122">
        <f>IFERROR((VLOOKUP($L126,ACOUSTIC_SITE_INFO!$C$3:$AI$501,11,FALSE)),"")</f>
        <v>0</v>
      </c>
      <c r="W126" s="122">
        <f>IFERROR((VLOOKUP($L126,ACOUSTIC_SITE_INFO!$C$3:$AI$501,12,FALSE)),"")</f>
        <v>0</v>
      </c>
      <c r="X126" s="122">
        <f>IFERROR((VLOOKUP($L126,ACOUSTIC_SITE_INFO!$C$3:$AI$501,13,FALSE)),"")</f>
        <v>0</v>
      </c>
      <c r="Y126" s="122">
        <f>IFERROR((VLOOKUP($L126,ACOUSTIC_SITE_INFO!$C$3:$AI$501,14,FALSE)),"")</f>
        <v>0</v>
      </c>
      <c r="Z126" s="122">
        <f>IFERROR((VLOOKUP($L126,ACOUSTIC_SITE_INFO!$C$3:$AI$501,15,FALSE)),"")</f>
        <v>0</v>
      </c>
      <c r="AA126" s="122">
        <f>IFERROR((VLOOKUP($L126,ACOUSTIC_SITE_INFO!$C$3:$AI$501,16,FALSE)),"")</f>
        <v>0</v>
      </c>
      <c r="AB126" s="122">
        <f>IFERROR((VLOOKUP($L126,ACOUSTIC_SITE_INFO!$C$3:$AI$501,17,FALSE)),"")</f>
        <v>0</v>
      </c>
      <c r="AC126" s="122">
        <f>IFERROR((VLOOKUP($L126,ACOUSTIC_SITE_INFO!$C$3:$AI$501,18,FALSE)),"")</f>
        <v>0</v>
      </c>
      <c r="AD126" s="122">
        <f>IFERROR((VLOOKUP($L126,ACOUSTIC_SITE_INFO!$C$3:$AI$501,20,FALSE)),"")</f>
        <v>0</v>
      </c>
      <c r="AE126" s="122">
        <f>IFERROR((VLOOKUP($L126,ACOUSTIC_SITE_INFO!$C$3:$AI$501,21,FALSE)),"")</f>
        <v>0</v>
      </c>
      <c r="AF126" s="122">
        <f>IFERROR((VLOOKUP($L126,ACOUSTIC_SITE_INFO!$C$3:$AI$501,19,FALSE)),"")</f>
        <v>0</v>
      </c>
      <c r="AG126" s="122">
        <f>IFERROR((VLOOKUP($L126,ACOUSTIC_SITE_INFO!$C$3:$AI$501,22,FALSE)),"")</f>
        <v>0</v>
      </c>
      <c r="AH126" s="122">
        <f>IFERROR((VLOOKUP($L126,ACOUSTIC_SITE_INFO!$C$3:$AI$501,23,FALSE)),"")</f>
        <v>0</v>
      </c>
      <c r="AI126" s="125">
        <f>IFERROR((VLOOKUP($L126,ACOUSTIC_SITE_INFO!$C$3:$AI$501,24,FALSE)),"")</f>
        <v>0</v>
      </c>
      <c r="AJ126" s="125">
        <f>IFERROR((VLOOKUP($L126,ACOUSTIC_SITE_INFO!$C$3:$AI$501,25,FALSE)),"")</f>
        <v>0</v>
      </c>
      <c r="AK126" s="122">
        <f>IFERROR((VLOOKUP($L126,ACOUSTIC_SITE_INFO!$C$3:$AI$501,26,FALSE)),"")</f>
        <v>0</v>
      </c>
      <c r="AL126" s="122">
        <f>IFERROR((VLOOKUP($L126,ACOUSTIC_SITE_INFO!$C$3:$AI$501,27,FALSE)),"")</f>
        <v>0</v>
      </c>
      <c r="AM126" s="122">
        <f>IFERROR((VLOOKUP($L126,ACOUSTIC_SITE_INFO!$C$3:$AI$501,29,FALSE)),"")</f>
        <v>0</v>
      </c>
      <c r="AN126" s="122">
        <f>IFERROR((VLOOKUP($L126,ACOUSTIC_SITE_INFO!$C$3:$AI$501,30,FALSE)),"")</f>
        <v>0</v>
      </c>
      <c r="AO126" s="122">
        <f>IFERROR((VLOOKUP($L126,ACOUSTIC_SITE_INFO!$C$3:$AI$501,31,FALSE)),"")</f>
        <v>0</v>
      </c>
      <c r="AP126" s="122">
        <f>IFERROR((VLOOKUP($L126,ACOUSTIC_SITE_INFO!$C$3:$AI$501,32,FALSE)),"")</f>
        <v>0</v>
      </c>
      <c r="AQ126" s="122">
        <f>IFERROR((VLOOKUP($L126,ACOUSTIC_SITE_INFO!$C$3:$AI$501,33,FALSE)),"")</f>
        <v>0</v>
      </c>
    </row>
    <row r="127" spans="1:43" x14ac:dyDescent="0.25">
      <c r="A127" s="122" t="str">
        <f t="shared" si="2"/>
        <v>00-0m-0</v>
      </c>
      <c r="B127" s="122" t="str">
        <f t="shared" si="3"/>
        <v/>
      </c>
      <c r="C127" s="122" t="str">
        <f>IF(ACOUSTIC_SURVEY_RESULTS!A126=0, "",ACOUSTIC_SURVEY_RESULTS!A126)</f>
        <v/>
      </c>
      <c r="D127" s="122" t="str">
        <f>IFERROR((VLOOKUP($C127,Drop_down_options!$B$2:$D$21,2,FALSE)),"")</f>
        <v/>
      </c>
      <c r="E127" s="122" t="str">
        <f>IF(ACOUSTIC_SURVEY_RESULTS!B126=0, "",ACOUSTIC_SURVEY_RESULTS!B126)</f>
        <v/>
      </c>
      <c r="F127" s="122" t="str">
        <f>IF(ACOUSTIC_SURVEY_RESULTS!C126=0, "",ACOUSTIC_SURVEY_RESULTS!C126)</f>
        <v/>
      </c>
      <c r="G127" s="122" t="str">
        <f>IF(ACOUSTIC_SURVEY_RESULTS!D126=0, "",ACOUSTIC_SURVEY_RESULTS!D126)</f>
        <v/>
      </c>
      <c r="H127" s="122" t="str">
        <f>IF(ACOUSTIC_SURVEY_RESULTS!E126=0, "",ACOUSTIC_SURVEY_RESULTS!E126)</f>
        <v/>
      </c>
      <c r="I127" s="122" t="str">
        <f>IF(ACOUSTIC_SURVEY_RESULTS!F126=0, "",ACOUSTIC_SURVEY_RESULTS!F126)</f>
        <v/>
      </c>
      <c r="J127" s="122" t="str">
        <f>IF(ACOUSTIC_SURVEY_RESULTS!G126=0, "",ACOUSTIC_SURVEY_RESULTS!G126)</f>
        <v/>
      </c>
      <c r="K127" s="122" t="str">
        <f>IF(ACOUSTIC_SURVEY_RESULTS!H126=0, "",ACOUSTIC_SURVEY_RESULTS!H126)</f>
        <v/>
      </c>
      <c r="L127" s="122" t="str">
        <f>IF(ACOUSTIC_SURVEY_RESULTS!I126=0, "",ACOUSTIC_SURVEY_RESULTS!I126)</f>
        <v/>
      </c>
      <c r="M127" s="122">
        <f>IFERROR((VLOOKUP($L127,ACOUSTIC_SITE_INFO!$C$3:$AI$501,2,FALSE)),"")</f>
        <v>0</v>
      </c>
      <c r="N127" s="122">
        <f>IFERROR((VLOOKUP($L127,ACOUSTIC_SITE_INFO!$C$3:$AI$501,3,FALSE))," ")</f>
        <v>0</v>
      </c>
      <c r="O127" s="122">
        <f>IFERROR((VLOOKUP($L127,ACOUSTIC_SITE_INFO!$C$3:$AI$501,4,FALSE)),"")</f>
        <v>0</v>
      </c>
      <c r="P127" s="122">
        <f>IFERROR((VLOOKUP($L127,ACOUSTIC_SITE_INFO!$C$3:$AI$501,5,FALSE)),"")</f>
        <v>0</v>
      </c>
      <c r="Q127" s="122">
        <f>IFERROR((VLOOKUP($L127,ACOUSTIC_SITE_INFO!$C$3:$AI$501,6,FALSE)),"")</f>
        <v>0</v>
      </c>
      <c r="R127" s="122">
        <f>IFERROR((VLOOKUP($L127,ACOUSTIC_SITE_INFO!$C$3:$AI$501,7,FALSE)),"")</f>
        <v>0</v>
      </c>
      <c r="S127" s="122" t="str">
        <f>IFERROR((VLOOKUP($L127,ACOUSTIC_SITE_INFO!$C$3:$AI$501,8,FALSE)),"")</f>
        <v>//</v>
      </c>
      <c r="T127" s="124">
        <f>IFERROR((VLOOKUP($L127,ACOUSTIC_SITE_INFO!$C$3:$AI$501,9,FALSE)),"")</f>
        <v>0</v>
      </c>
      <c r="U127" s="124">
        <f>IFERROR((VLOOKUP($L127,ACOUSTIC_SITE_INFO!$C$3:$AI$501,10,FALSE)),"")</f>
        <v>0</v>
      </c>
      <c r="V127" s="122">
        <f>IFERROR((VLOOKUP($L127,ACOUSTIC_SITE_INFO!$C$3:$AI$501,11,FALSE)),"")</f>
        <v>0</v>
      </c>
      <c r="W127" s="122">
        <f>IFERROR((VLOOKUP($L127,ACOUSTIC_SITE_INFO!$C$3:$AI$501,12,FALSE)),"")</f>
        <v>0</v>
      </c>
      <c r="X127" s="122">
        <f>IFERROR((VLOOKUP($L127,ACOUSTIC_SITE_INFO!$C$3:$AI$501,13,FALSE)),"")</f>
        <v>0</v>
      </c>
      <c r="Y127" s="122">
        <f>IFERROR((VLOOKUP($L127,ACOUSTIC_SITE_INFO!$C$3:$AI$501,14,FALSE)),"")</f>
        <v>0</v>
      </c>
      <c r="Z127" s="122">
        <f>IFERROR((VLOOKUP($L127,ACOUSTIC_SITE_INFO!$C$3:$AI$501,15,FALSE)),"")</f>
        <v>0</v>
      </c>
      <c r="AA127" s="122">
        <f>IFERROR((VLOOKUP($L127,ACOUSTIC_SITE_INFO!$C$3:$AI$501,16,FALSE)),"")</f>
        <v>0</v>
      </c>
      <c r="AB127" s="122">
        <f>IFERROR((VLOOKUP($L127,ACOUSTIC_SITE_INFO!$C$3:$AI$501,17,FALSE)),"")</f>
        <v>0</v>
      </c>
      <c r="AC127" s="122">
        <f>IFERROR((VLOOKUP($L127,ACOUSTIC_SITE_INFO!$C$3:$AI$501,18,FALSE)),"")</f>
        <v>0</v>
      </c>
      <c r="AD127" s="122">
        <f>IFERROR((VLOOKUP($L127,ACOUSTIC_SITE_INFO!$C$3:$AI$501,20,FALSE)),"")</f>
        <v>0</v>
      </c>
      <c r="AE127" s="122">
        <f>IFERROR((VLOOKUP($L127,ACOUSTIC_SITE_INFO!$C$3:$AI$501,21,FALSE)),"")</f>
        <v>0</v>
      </c>
      <c r="AF127" s="122">
        <f>IFERROR((VLOOKUP($L127,ACOUSTIC_SITE_INFO!$C$3:$AI$501,19,FALSE)),"")</f>
        <v>0</v>
      </c>
      <c r="AG127" s="122">
        <f>IFERROR((VLOOKUP($L127,ACOUSTIC_SITE_INFO!$C$3:$AI$501,22,FALSE)),"")</f>
        <v>0</v>
      </c>
      <c r="AH127" s="122">
        <f>IFERROR((VLOOKUP($L127,ACOUSTIC_SITE_INFO!$C$3:$AI$501,23,FALSE)),"")</f>
        <v>0</v>
      </c>
      <c r="AI127" s="125">
        <f>IFERROR((VLOOKUP($L127,ACOUSTIC_SITE_INFO!$C$3:$AI$501,24,FALSE)),"")</f>
        <v>0</v>
      </c>
      <c r="AJ127" s="125">
        <f>IFERROR((VLOOKUP($L127,ACOUSTIC_SITE_INFO!$C$3:$AI$501,25,FALSE)),"")</f>
        <v>0</v>
      </c>
      <c r="AK127" s="122">
        <f>IFERROR((VLOOKUP($L127,ACOUSTIC_SITE_INFO!$C$3:$AI$501,26,FALSE)),"")</f>
        <v>0</v>
      </c>
      <c r="AL127" s="122">
        <f>IFERROR((VLOOKUP($L127,ACOUSTIC_SITE_INFO!$C$3:$AI$501,27,FALSE)),"")</f>
        <v>0</v>
      </c>
      <c r="AM127" s="122">
        <f>IFERROR((VLOOKUP($L127,ACOUSTIC_SITE_INFO!$C$3:$AI$501,29,FALSE)),"")</f>
        <v>0</v>
      </c>
      <c r="AN127" s="122">
        <f>IFERROR((VLOOKUP($L127,ACOUSTIC_SITE_INFO!$C$3:$AI$501,30,FALSE)),"")</f>
        <v>0</v>
      </c>
      <c r="AO127" s="122">
        <f>IFERROR((VLOOKUP($L127,ACOUSTIC_SITE_INFO!$C$3:$AI$501,31,FALSE)),"")</f>
        <v>0</v>
      </c>
      <c r="AP127" s="122">
        <f>IFERROR((VLOOKUP($L127,ACOUSTIC_SITE_INFO!$C$3:$AI$501,32,FALSE)),"")</f>
        <v>0</v>
      </c>
      <c r="AQ127" s="122">
        <f>IFERROR((VLOOKUP($L127,ACOUSTIC_SITE_INFO!$C$3:$AI$501,33,FALSE)),"")</f>
        <v>0</v>
      </c>
    </row>
    <row r="128" spans="1:43" x14ac:dyDescent="0.25">
      <c r="A128" s="122" t="str">
        <f t="shared" si="2"/>
        <v>00-0m-0</v>
      </c>
      <c r="B128" s="122" t="str">
        <f t="shared" si="3"/>
        <v/>
      </c>
      <c r="C128" s="122" t="str">
        <f>IF(ACOUSTIC_SURVEY_RESULTS!A127=0, "",ACOUSTIC_SURVEY_RESULTS!A127)</f>
        <v/>
      </c>
      <c r="D128" s="122" t="str">
        <f>IFERROR((VLOOKUP($C128,Drop_down_options!$B$2:$D$21,2,FALSE)),"")</f>
        <v/>
      </c>
      <c r="E128" s="122" t="str">
        <f>IF(ACOUSTIC_SURVEY_RESULTS!B127=0, "",ACOUSTIC_SURVEY_RESULTS!B127)</f>
        <v/>
      </c>
      <c r="F128" s="122" t="str">
        <f>IF(ACOUSTIC_SURVEY_RESULTS!C127=0, "",ACOUSTIC_SURVEY_RESULTS!C127)</f>
        <v/>
      </c>
      <c r="G128" s="122" t="str">
        <f>IF(ACOUSTIC_SURVEY_RESULTS!D127=0, "",ACOUSTIC_SURVEY_RESULTS!D127)</f>
        <v/>
      </c>
      <c r="H128" s="122" t="str">
        <f>IF(ACOUSTIC_SURVEY_RESULTS!E127=0, "",ACOUSTIC_SURVEY_RESULTS!E127)</f>
        <v/>
      </c>
      <c r="I128" s="122" t="str">
        <f>IF(ACOUSTIC_SURVEY_RESULTS!F127=0, "",ACOUSTIC_SURVEY_RESULTS!F127)</f>
        <v/>
      </c>
      <c r="J128" s="122" t="str">
        <f>IF(ACOUSTIC_SURVEY_RESULTS!G127=0, "",ACOUSTIC_SURVEY_RESULTS!G127)</f>
        <v/>
      </c>
      <c r="K128" s="122" t="str">
        <f>IF(ACOUSTIC_SURVEY_RESULTS!H127=0, "",ACOUSTIC_SURVEY_RESULTS!H127)</f>
        <v/>
      </c>
      <c r="L128" s="122" t="str">
        <f>IF(ACOUSTIC_SURVEY_RESULTS!I127=0, "",ACOUSTIC_SURVEY_RESULTS!I127)</f>
        <v/>
      </c>
      <c r="M128" s="122">
        <f>IFERROR((VLOOKUP($L128,ACOUSTIC_SITE_INFO!$C$3:$AI$501,2,FALSE)),"")</f>
        <v>0</v>
      </c>
      <c r="N128" s="122">
        <f>IFERROR((VLOOKUP($L128,ACOUSTIC_SITE_INFO!$C$3:$AI$501,3,FALSE))," ")</f>
        <v>0</v>
      </c>
      <c r="O128" s="122">
        <f>IFERROR((VLOOKUP($L128,ACOUSTIC_SITE_INFO!$C$3:$AI$501,4,FALSE)),"")</f>
        <v>0</v>
      </c>
      <c r="P128" s="122">
        <f>IFERROR((VLOOKUP($L128,ACOUSTIC_SITE_INFO!$C$3:$AI$501,5,FALSE)),"")</f>
        <v>0</v>
      </c>
      <c r="Q128" s="122">
        <f>IFERROR((VLOOKUP($L128,ACOUSTIC_SITE_INFO!$C$3:$AI$501,6,FALSE)),"")</f>
        <v>0</v>
      </c>
      <c r="R128" s="122">
        <f>IFERROR((VLOOKUP($L128,ACOUSTIC_SITE_INFO!$C$3:$AI$501,7,FALSE)),"")</f>
        <v>0</v>
      </c>
      <c r="S128" s="122" t="str">
        <f>IFERROR((VLOOKUP($L128,ACOUSTIC_SITE_INFO!$C$3:$AI$501,8,FALSE)),"")</f>
        <v>//</v>
      </c>
      <c r="T128" s="124">
        <f>IFERROR((VLOOKUP($L128,ACOUSTIC_SITE_INFO!$C$3:$AI$501,9,FALSE)),"")</f>
        <v>0</v>
      </c>
      <c r="U128" s="124">
        <f>IFERROR((VLOOKUP($L128,ACOUSTIC_SITE_INFO!$C$3:$AI$501,10,FALSE)),"")</f>
        <v>0</v>
      </c>
      <c r="V128" s="122">
        <f>IFERROR((VLOOKUP($L128,ACOUSTIC_SITE_INFO!$C$3:$AI$501,11,FALSE)),"")</f>
        <v>0</v>
      </c>
      <c r="W128" s="122">
        <f>IFERROR((VLOOKUP($L128,ACOUSTIC_SITE_INFO!$C$3:$AI$501,12,FALSE)),"")</f>
        <v>0</v>
      </c>
      <c r="X128" s="122">
        <f>IFERROR((VLOOKUP($L128,ACOUSTIC_SITE_INFO!$C$3:$AI$501,13,FALSE)),"")</f>
        <v>0</v>
      </c>
      <c r="Y128" s="122">
        <f>IFERROR((VLOOKUP($L128,ACOUSTIC_SITE_INFO!$C$3:$AI$501,14,FALSE)),"")</f>
        <v>0</v>
      </c>
      <c r="Z128" s="122">
        <f>IFERROR((VLOOKUP($L128,ACOUSTIC_SITE_INFO!$C$3:$AI$501,15,FALSE)),"")</f>
        <v>0</v>
      </c>
      <c r="AA128" s="122">
        <f>IFERROR((VLOOKUP($L128,ACOUSTIC_SITE_INFO!$C$3:$AI$501,16,FALSE)),"")</f>
        <v>0</v>
      </c>
      <c r="AB128" s="122">
        <f>IFERROR((VLOOKUP($L128,ACOUSTIC_SITE_INFO!$C$3:$AI$501,17,FALSE)),"")</f>
        <v>0</v>
      </c>
      <c r="AC128" s="122">
        <f>IFERROR((VLOOKUP($L128,ACOUSTIC_SITE_INFO!$C$3:$AI$501,18,FALSE)),"")</f>
        <v>0</v>
      </c>
      <c r="AD128" s="122">
        <f>IFERROR((VLOOKUP($L128,ACOUSTIC_SITE_INFO!$C$3:$AI$501,20,FALSE)),"")</f>
        <v>0</v>
      </c>
      <c r="AE128" s="122">
        <f>IFERROR((VLOOKUP($L128,ACOUSTIC_SITE_INFO!$C$3:$AI$501,21,FALSE)),"")</f>
        <v>0</v>
      </c>
      <c r="AF128" s="122">
        <f>IFERROR((VLOOKUP($L128,ACOUSTIC_SITE_INFO!$C$3:$AI$501,19,FALSE)),"")</f>
        <v>0</v>
      </c>
      <c r="AG128" s="122">
        <f>IFERROR((VLOOKUP($L128,ACOUSTIC_SITE_INFO!$C$3:$AI$501,22,FALSE)),"")</f>
        <v>0</v>
      </c>
      <c r="AH128" s="122">
        <f>IFERROR((VLOOKUP($L128,ACOUSTIC_SITE_INFO!$C$3:$AI$501,23,FALSE)),"")</f>
        <v>0</v>
      </c>
      <c r="AI128" s="125">
        <f>IFERROR((VLOOKUP($L128,ACOUSTIC_SITE_INFO!$C$3:$AI$501,24,FALSE)),"")</f>
        <v>0</v>
      </c>
      <c r="AJ128" s="125">
        <f>IFERROR((VLOOKUP($L128,ACOUSTIC_SITE_INFO!$C$3:$AI$501,25,FALSE)),"")</f>
        <v>0</v>
      </c>
      <c r="AK128" s="122">
        <f>IFERROR((VLOOKUP($L128,ACOUSTIC_SITE_INFO!$C$3:$AI$501,26,FALSE)),"")</f>
        <v>0</v>
      </c>
      <c r="AL128" s="122">
        <f>IFERROR((VLOOKUP($L128,ACOUSTIC_SITE_INFO!$C$3:$AI$501,27,FALSE)),"")</f>
        <v>0</v>
      </c>
      <c r="AM128" s="122">
        <f>IFERROR((VLOOKUP($L128,ACOUSTIC_SITE_INFO!$C$3:$AI$501,29,FALSE)),"")</f>
        <v>0</v>
      </c>
      <c r="AN128" s="122">
        <f>IFERROR((VLOOKUP($L128,ACOUSTIC_SITE_INFO!$C$3:$AI$501,30,FALSE)),"")</f>
        <v>0</v>
      </c>
      <c r="AO128" s="122">
        <f>IFERROR((VLOOKUP($L128,ACOUSTIC_SITE_INFO!$C$3:$AI$501,31,FALSE)),"")</f>
        <v>0</v>
      </c>
      <c r="AP128" s="122">
        <f>IFERROR((VLOOKUP($L128,ACOUSTIC_SITE_INFO!$C$3:$AI$501,32,FALSE)),"")</f>
        <v>0</v>
      </c>
      <c r="AQ128" s="122">
        <f>IFERROR((VLOOKUP($L128,ACOUSTIC_SITE_INFO!$C$3:$AI$501,33,FALSE)),"")</f>
        <v>0</v>
      </c>
    </row>
    <row r="129" spans="1:43" x14ac:dyDescent="0.25">
      <c r="A129" s="122" t="str">
        <f t="shared" si="2"/>
        <v>00-0m-0</v>
      </c>
      <c r="B129" s="122" t="str">
        <f t="shared" si="3"/>
        <v/>
      </c>
      <c r="C129" s="122" t="str">
        <f>IF(ACOUSTIC_SURVEY_RESULTS!A128=0, "",ACOUSTIC_SURVEY_RESULTS!A128)</f>
        <v/>
      </c>
      <c r="D129" s="122" t="str">
        <f>IFERROR((VLOOKUP($C129,Drop_down_options!$B$2:$D$21,2,FALSE)),"")</f>
        <v/>
      </c>
      <c r="E129" s="122" t="str">
        <f>IF(ACOUSTIC_SURVEY_RESULTS!B128=0, "",ACOUSTIC_SURVEY_RESULTS!B128)</f>
        <v/>
      </c>
      <c r="F129" s="122" t="str">
        <f>IF(ACOUSTIC_SURVEY_RESULTS!C128=0, "",ACOUSTIC_SURVEY_RESULTS!C128)</f>
        <v/>
      </c>
      <c r="G129" s="122" t="str">
        <f>IF(ACOUSTIC_SURVEY_RESULTS!D128=0, "",ACOUSTIC_SURVEY_RESULTS!D128)</f>
        <v/>
      </c>
      <c r="H129" s="122" t="str">
        <f>IF(ACOUSTIC_SURVEY_RESULTS!E128=0, "",ACOUSTIC_SURVEY_RESULTS!E128)</f>
        <v/>
      </c>
      <c r="I129" s="122" t="str">
        <f>IF(ACOUSTIC_SURVEY_RESULTS!F128=0, "",ACOUSTIC_SURVEY_RESULTS!F128)</f>
        <v/>
      </c>
      <c r="J129" s="122" t="str">
        <f>IF(ACOUSTIC_SURVEY_RESULTS!G128=0, "",ACOUSTIC_SURVEY_RESULTS!G128)</f>
        <v/>
      </c>
      <c r="K129" s="122" t="str">
        <f>IF(ACOUSTIC_SURVEY_RESULTS!H128=0, "",ACOUSTIC_SURVEY_RESULTS!H128)</f>
        <v/>
      </c>
      <c r="L129" s="122" t="str">
        <f>IF(ACOUSTIC_SURVEY_RESULTS!I128=0, "",ACOUSTIC_SURVEY_RESULTS!I128)</f>
        <v/>
      </c>
      <c r="M129" s="122">
        <f>IFERROR((VLOOKUP($L129,ACOUSTIC_SITE_INFO!$C$3:$AI$501,2,FALSE)),"")</f>
        <v>0</v>
      </c>
      <c r="N129" s="122">
        <f>IFERROR((VLOOKUP($L129,ACOUSTIC_SITE_INFO!$C$3:$AI$501,3,FALSE))," ")</f>
        <v>0</v>
      </c>
      <c r="O129" s="122">
        <f>IFERROR((VLOOKUP($L129,ACOUSTIC_SITE_INFO!$C$3:$AI$501,4,FALSE)),"")</f>
        <v>0</v>
      </c>
      <c r="P129" s="122">
        <f>IFERROR((VLOOKUP($L129,ACOUSTIC_SITE_INFO!$C$3:$AI$501,5,FALSE)),"")</f>
        <v>0</v>
      </c>
      <c r="Q129" s="122">
        <f>IFERROR((VLOOKUP($L129,ACOUSTIC_SITE_INFO!$C$3:$AI$501,6,FALSE)),"")</f>
        <v>0</v>
      </c>
      <c r="R129" s="122">
        <f>IFERROR((VLOOKUP($L129,ACOUSTIC_SITE_INFO!$C$3:$AI$501,7,FALSE)),"")</f>
        <v>0</v>
      </c>
      <c r="S129" s="122" t="str">
        <f>IFERROR((VLOOKUP($L129,ACOUSTIC_SITE_INFO!$C$3:$AI$501,8,FALSE)),"")</f>
        <v>//</v>
      </c>
      <c r="T129" s="124">
        <f>IFERROR((VLOOKUP($L129,ACOUSTIC_SITE_INFO!$C$3:$AI$501,9,FALSE)),"")</f>
        <v>0</v>
      </c>
      <c r="U129" s="124">
        <f>IFERROR((VLOOKUP($L129,ACOUSTIC_SITE_INFO!$C$3:$AI$501,10,FALSE)),"")</f>
        <v>0</v>
      </c>
      <c r="V129" s="122">
        <f>IFERROR((VLOOKUP($L129,ACOUSTIC_SITE_INFO!$C$3:$AI$501,11,FALSE)),"")</f>
        <v>0</v>
      </c>
      <c r="W129" s="122">
        <f>IFERROR((VLOOKUP($L129,ACOUSTIC_SITE_INFO!$C$3:$AI$501,12,FALSE)),"")</f>
        <v>0</v>
      </c>
      <c r="X129" s="122">
        <f>IFERROR((VLOOKUP($L129,ACOUSTIC_SITE_INFO!$C$3:$AI$501,13,FALSE)),"")</f>
        <v>0</v>
      </c>
      <c r="Y129" s="122">
        <f>IFERROR((VLOOKUP($L129,ACOUSTIC_SITE_INFO!$C$3:$AI$501,14,FALSE)),"")</f>
        <v>0</v>
      </c>
      <c r="Z129" s="122">
        <f>IFERROR((VLOOKUP($L129,ACOUSTIC_SITE_INFO!$C$3:$AI$501,15,FALSE)),"")</f>
        <v>0</v>
      </c>
      <c r="AA129" s="122">
        <f>IFERROR((VLOOKUP($L129,ACOUSTIC_SITE_INFO!$C$3:$AI$501,16,FALSE)),"")</f>
        <v>0</v>
      </c>
      <c r="AB129" s="122">
        <f>IFERROR((VLOOKUP($L129,ACOUSTIC_SITE_INFO!$C$3:$AI$501,17,FALSE)),"")</f>
        <v>0</v>
      </c>
      <c r="AC129" s="122">
        <f>IFERROR((VLOOKUP($L129,ACOUSTIC_SITE_INFO!$C$3:$AI$501,18,FALSE)),"")</f>
        <v>0</v>
      </c>
      <c r="AD129" s="122">
        <f>IFERROR((VLOOKUP($L129,ACOUSTIC_SITE_INFO!$C$3:$AI$501,20,FALSE)),"")</f>
        <v>0</v>
      </c>
      <c r="AE129" s="122">
        <f>IFERROR((VLOOKUP($L129,ACOUSTIC_SITE_INFO!$C$3:$AI$501,21,FALSE)),"")</f>
        <v>0</v>
      </c>
      <c r="AF129" s="122">
        <f>IFERROR((VLOOKUP($L129,ACOUSTIC_SITE_INFO!$C$3:$AI$501,19,FALSE)),"")</f>
        <v>0</v>
      </c>
      <c r="AG129" s="122">
        <f>IFERROR((VLOOKUP($L129,ACOUSTIC_SITE_INFO!$C$3:$AI$501,22,FALSE)),"")</f>
        <v>0</v>
      </c>
      <c r="AH129" s="122">
        <f>IFERROR((VLOOKUP($L129,ACOUSTIC_SITE_INFO!$C$3:$AI$501,23,FALSE)),"")</f>
        <v>0</v>
      </c>
      <c r="AI129" s="125">
        <f>IFERROR((VLOOKUP($L129,ACOUSTIC_SITE_INFO!$C$3:$AI$501,24,FALSE)),"")</f>
        <v>0</v>
      </c>
      <c r="AJ129" s="125">
        <f>IFERROR((VLOOKUP($L129,ACOUSTIC_SITE_INFO!$C$3:$AI$501,25,FALSE)),"")</f>
        <v>0</v>
      </c>
      <c r="AK129" s="122">
        <f>IFERROR((VLOOKUP($L129,ACOUSTIC_SITE_INFO!$C$3:$AI$501,26,FALSE)),"")</f>
        <v>0</v>
      </c>
      <c r="AL129" s="122">
        <f>IFERROR((VLOOKUP($L129,ACOUSTIC_SITE_INFO!$C$3:$AI$501,27,FALSE)),"")</f>
        <v>0</v>
      </c>
      <c r="AM129" s="122">
        <f>IFERROR((VLOOKUP($L129,ACOUSTIC_SITE_INFO!$C$3:$AI$501,29,FALSE)),"")</f>
        <v>0</v>
      </c>
      <c r="AN129" s="122">
        <f>IFERROR((VLOOKUP($L129,ACOUSTIC_SITE_INFO!$C$3:$AI$501,30,FALSE)),"")</f>
        <v>0</v>
      </c>
      <c r="AO129" s="122">
        <f>IFERROR((VLOOKUP($L129,ACOUSTIC_SITE_INFO!$C$3:$AI$501,31,FALSE)),"")</f>
        <v>0</v>
      </c>
      <c r="AP129" s="122">
        <f>IFERROR((VLOOKUP($L129,ACOUSTIC_SITE_INFO!$C$3:$AI$501,32,FALSE)),"")</f>
        <v>0</v>
      </c>
      <c r="AQ129" s="122">
        <f>IFERROR((VLOOKUP($L129,ACOUSTIC_SITE_INFO!$C$3:$AI$501,33,FALSE)),"")</f>
        <v>0</v>
      </c>
    </row>
    <row r="130" spans="1:43" x14ac:dyDescent="0.25">
      <c r="A130" s="122" t="str">
        <f t="shared" si="2"/>
        <v>00-0m-0</v>
      </c>
      <c r="B130" s="122" t="str">
        <f t="shared" si="3"/>
        <v/>
      </c>
      <c r="C130" s="122" t="str">
        <f>IF(ACOUSTIC_SURVEY_RESULTS!A129=0, "",ACOUSTIC_SURVEY_RESULTS!A129)</f>
        <v/>
      </c>
      <c r="D130" s="122" t="str">
        <f>IFERROR((VLOOKUP($C130,Drop_down_options!$B$2:$D$21,2,FALSE)),"")</f>
        <v/>
      </c>
      <c r="E130" s="122" t="str">
        <f>IF(ACOUSTIC_SURVEY_RESULTS!B129=0, "",ACOUSTIC_SURVEY_RESULTS!B129)</f>
        <v/>
      </c>
      <c r="F130" s="122" t="str">
        <f>IF(ACOUSTIC_SURVEY_RESULTS!C129=0, "",ACOUSTIC_SURVEY_RESULTS!C129)</f>
        <v/>
      </c>
      <c r="G130" s="122" t="str">
        <f>IF(ACOUSTIC_SURVEY_RESULTS!D129=0, "",ACOUSTIC_SURVEY_RESULTS!D129)</f>
        <v/>
      </c>
      <c r="H130" s="122" t="str">
        <f>IF(ACOUSTIC_SURVEY_RESULTS!E129=0, "",ACOUSTIC_SURVEY_RESULTS!E129)</f>
        <v/>
      </c>
      <c r="I130" s="122" t="str">
        <f>IF(ACOUSTIC_SURVEY_RESULTS!F129=0, "",ACOUSTIC_SURVEY_RESULTS!F129)</f>
        <v/>
      </c>
      <c r="J130" s="122" t="str">
        <f>IF(ACOUSTIC_SURVEY_RESULTS!G129=0, "",ACOUSTIC_SURVEY_RESULTS!G129)</f>
        <v/>
      </c>
      <c r="K130" s="122" t="str">
        <f>IF(ACOUSTIC_SURVEY_RESULTS!H129=0, "",ACOUSTIC_SURVEY_RESULTS!H129)</f>
        <v/>
      </c>
      <c r="L130" s="122" t="str">
        <f>IF(ACOUSTIC_SURVEY_RESULTS!I129=0, "",ACOUSTIC_SURVEY_RESULTS!I129)</f>
        <v/>
      </c>
      <c r="M130" s="122">
        <f>IFERROR((VLOOKUP($L130,ACOUSTIC_SITE_INFO!$C$3:$AI$501,2,FALSE)),"")</f>
        <v>0</v>
      </c>
      <c r="N130" s="122">
        <f>IFERROR((VLOOKUP($L130,ACOUSTIC_SITE_INFO!$C$3:$AI$501,3,FALSE))," ")</f>
        <v>0</v>
      </c>
      <c r="O130" s="122">
        <f>IFERROR((VLOOKUP($L130,ACOUSTIC_SITE_INFO!$C$3:$AI$501,4,FALSE)),"")</f>
        <v>0</v>
      </c>
      <c r="P130" s="122">
        <f>IFERROR((VLOOKUP($L130,ACOUSTIC_SITE_INFO!$C$3:$AI$501,5,FALSE)),"")</f>
        <v>0</v>
      </c>
      <c r="Q130" s="122">
        <f>IFERROR((VLOOKUP($L130,ACOUSTIC_SITE_INFO!$C$3:$AI$501,6,FALSE)),"")</f>
        <v>0</v>
      </c>
      <c r="R130" s="122">
        <f>IFERROR((VLOOKUP($L130,ACOUSTIC_SITE_INFO!$C$3:$AI$501,7,FALSE)),"")</f>
        <v>0</v>
      </c>
      <c r="S130" s="122" t="str">
        <f>IFERROR((VLOOKUP($L130,ACOUSTIC_SITE_INFO!$C$3:$AI$501,8,FALSE)),"")</f>
        <v>//</v>
      </c>
      <c r="T130" s="124">
        <f>IFERROR((VLOOKUP($L130,ACOUSTIC_SITE_INFO!$C$3:$AI$501,9,FALSE)),"")</f>
        <v>0</v>
      </c>
      <c r="U130" s="124">
        <f>IFERROR((VLOOKUP($L130,ACOUSTIC_SITE_INFO!$C$3:$AI$501,10,FALSE)),"")</f>
        <v>0</v>
      </c>
      <c r="V130" s="122">
        <f>IFERROR((VLOOKUP($L130,ACOUSTIC_SITE_INFO!$C$3:$AI$501,11,FALSE)),"")</f>
        <v>0</v>
      </c>
      <c r="W130" s="122">
        <f>IFERROR((VLOOKUP($L130,ACOUSTIC_SITE_INFO!$C$3:$AI$501,12,FALSE)),"")</f>
        <v>0</v>
      </c>
      <c r="X130" s="122">
        <f>IFERROR((VLOOKUP($L130,ACOUSTIC_SITE_INFO!$C$3:$AI$501,13,FALSE)),"")</f>
        <v>0</v>
      </c>
      <c r="Y130" s="122">
        <f>IFERROR((VLOOKUP($L130,ACOUSTIC_SITE_INFO!$C$3:$AI$501,14,FALSE)),"")</f>
        <v>0</v>
      </c>
      <c r="Z130" s="122">
        <f>IFERROR((VLOOKUP($L130,ACOUSTIC_SITE_INFO!$C$3:$AI$501,15,FALSE)),"")</f>
        <v>0</v>
      </c>
      <c r="AA130" s="122">
        <f>IFERROR((VLOOKUP($L130,ACOUSTIC_SITE_INFO!$C$3:$AI$501,16,FALSE)),"")</f>
        <v>0</v>
      </c>
      <c r="AB130" s="122">
        <f>IFERROR((VLOOKUP($L130,ACOUSTIC_SITE_INFO!$C$3:$AI$501,17,FALSE)),"")</f>
        <v>0</v>
      </c>
      <c r="AC130" s="122">
        <f>IFERROR((VLOOKUP($L130,ACOUSTIC_SITE_INFO!$C$3:$AI$501,18,FALSE)),"")</f>
        <v>0</v>
      </c>
      <c r="AD130" s="122">
        <f>IFERROR((VLOOKUP($L130,ACOUSTIC_SITE_INFO!$C$3:$AI$501,20,FALSE)),"")</f>
        <v>0</v>
      </c>
      <c r="AE130" s="122">
        <f>IFERROR((VLOOKUP($L130,ACOUSTIC_SITE_INFO!$C$3:$AI$501,21,FALSE)),"")</f>
        <v>0</v>
      </c>
      <c r="AF130" s="122">
        <f>IFERROR((VLOOKUP($L130,ACOUSTIC_SITE_INFO!$C$3:$AI$501,19,FALSE)),"")</f>
        <v>0</v>
      </c>
      <c r="AG130" s="122">
        <f>IFERROR((VLOOKUP($L130,ACOUSTIC_SITE_INFO!$C$3:$AI$501,22,FALSE)),"")</f>
        <v>0</v>
      </c>
      <c r="AH130" s="122">
        <f>IFERROR((VLOOKUP($L130,ACOUSTIC_SITE_INFO!$C$3:$AI$501,23,FALSE)),"")</f>
        <v>0</v>
      </c>
      <c r="AI130" s="125">
        <f>IFERROR((VLOOKUP($L130,ACOUSTIC_SITE_INFO!$C$3:$AI$501,24,FALSE)),"")</f>
        <v>0</v>
      </c>
      <c r="AJ130" s="125">
        <f>IFERROR((VLOOKUP($L130,ACOUSTIC_SITE_INFO!$C$3:$AI$501,25,FALSE)),"")</f>
        <v>0</v>
      </c>
      <c r="AK130" s="122">
        <f>IFERROR((VLOOKUP($L130,ACOUSTIC_SITE_INFO!$C$3:$AI$501,26,FALSE)),"")</f>
        <v>0</v>
      </c>
      <c r="AL130" s="122">
        <f>IFERROR((VLOOKUP($L130,ACOUSTIC_SITE_INFO!$C$3:$AI$501,27,FALSE)),"")</f>
        <v>0</v>
      </c>
      <c r="AM130" s="122">
        <f>IFERROR((VLOOKUP($L130,ACOUSTIC_SITE_INFO!$C$3:$AI$501,29,FALSE)),"")</f>
        <v>0</v>
      </c>
      <c r="AN130" s="122">
        <f>IFERROR((VLOOKUP($L130,ACOUSTIC_SITE_INFO!$C$3:$AI$501,30,FALSE)),"")</f>
        <v>0</v>
      </c>
      <c r="AO130" s="122">
        <f>IFERROR((VLOOKUP($L130,ACOUSTIC_SITE_INFO!$C$3:$AI$501,31,FALSE)),"")</f>
        <v>0</v>
      </c>
      <c r="AP130" s="122">
        <f>IFERROR((VLOOKUP($L130,ACOUSTIC_SITE_INFO!$C$3:$AI$501,32,FALSE)),"")</f>
        <v>0</v>
      </c>
      <c r="AQ130" s="122">
        <f>IFERROR((VLOOKUP($L130,ACOUSTIC_SITE_INFO!$C$3:$AI$501,33,FALSE)),"")</f>
        <v>0</v>
      </c>
    </row>
    <row r="131" spans="1:43" x14ac:dyDescent="0.25">
      <c r="A131" s="122" t="str">
        <f t="shared" si="2"/>
        <v>00-0m-0</v>
      </c>
      <c r="B131" s="122" t="str">
        <f t="shared" si="3"/>
        <v/>
      </c>
      <c r="C131" s="122" t="str">
        <f>IF(ACOUSTIC_SURVEY_RESULTS!A130=0, "",ACOUSTIC_SURVEY_RESULTS!A130)</f>
        <v/>
      </c>
      <c r="D131" s="122" t="str">
        <f>IFERROR((VLOOKUP($C131,Drop_down_options!$B$2:$D$21,2,FALSE)),"")</f>
        <v/>
      </c>
      <c r="E131" s="122" t="str">
        <f>IF(ACOUSTIC_SURVEY_RESULTS!B130=0, "",ACOUSTIC_SURVEY_RESULTS!B130)</f>
        <v/>
      </c>
      <c r="F131" s="122" t="str">
        <f>IF(ACOUSTIC_SURVEY_RESULTS!C130=0, "",ACOUSTIC_SURVEY_RESULTS!C130)</f>
        <v/>
      </c>
      <c r="G131" s="122" t="str">
        <f>IF(ACOUSTIC_SURVEY_RESULTS!D130=0, "",ACOUSTIC_SURVEY_RESULTS!D130)</f>
        <v/>
      </c>
      <c r="H131" s="122" t="str">
        <f>IF(ACOUSTIC_SURVEY_RESULTS!E130=0, "",ACOUSTIC_SURVEY_RESULTS!E130)</f>
        <v/>
      </c>
      <c r="I131" s="122" t="str">
        <f>IF(ACOUSTIC_SURVEY_RESULTS!F130=0, "",ACOUSTIC_SURVEY_RESULTS!F130)</f>
        <v/>
      </c>
      <c r="J131" s="122" t="str">
        <f>IF(ACOUSTIC_SURVEY_RESULTS!G130=0, "",ACOUSTIC_SURVEY_RESULTS!G130)</f>
        <v/>
      </c>
      <c r="K131" s="122" t="str">
        <f>IF(ACOUSTIC_SURVEY_RESULTS!H130=0, "",ACOUSTIC_SURVEY_RESULTS!H130)</f>
        <v/>
      </c>
      <c r="L131" s="122" t="str">
        <f>IF(ACOUSTIC_SURVEY_RESULTS!I130=0, "",ACOUSTIC_SURVEY_RESULTS!I130)</f>
        <v/>
      </c>
      <c r="M131" s="122">
        <f>IFERROR((VLOOKUP($L131,ACOUSTIC_SITE_INFO!$C$3:$AI$501,2,FALSE)),"")</f>
        <v>0</v>
      </c>
      <c r="N131" s="122">
        <f>IFERROR((VLOOKUP($L131,ACOUSTIC_SITE_INFO!$C$3:$AI$501,3,FALSE))," ")</f>
        <v>0</v>
      </c>
      <c r="O131" s="122">
        <f>IFERROR((VLOOKUP($L131,ACOUSTIC_SITE_INFO!$C$3:$AI$501,4,FALSE)),"")</f>
        <v>0</v>
      </c>
      <c r="P131" s="122">
        <f>IFERROR((VLOOKUP($L131,ACOUSTIC_SITE_INFO!$C$3:$AI$501,5,FALSE)),"")</f>
        <v>0</v>
      </c>
      <c r="Q131" s="122">
        <f>IFERROR((VLOOKUP($L131,ACOUSTIC_SITE_INFO!$C$3:$AI$501,6,FALSE)),"")</f>
        <v>0</v>
      </c>
      <c r="R131" s="122">
        <f>IFERROR((VLOOKUP($L131,ACOUSTIC_SITE_INFO!$C$3:$AI$501,7,FALSE)),"")</f>
        <v>0</v>
      </c>
      <c r="S131" s="122" t="str">
        <f>IFERROR((VLOOKUP($L131,ACOUSTIC_SITE_INFO!$C$3:$AI$501,8,FALSE)),"")</f>
        <v>//</v>
      </c>
      <c r="T131" s="124">
        <f>IFERROR((VLOOKUP($L131,ACOUSTIC_SITE_INFO!$C$3:$AI$501,9,FALSE)),"")</f>
        <v>0</v>
      </c>
      <c r="U131" s="124">
        <f>IFERROR((VLOOKUP($L131,ACOUSTIC_SITE_INFO!$C$3:$AI$501,10,FALSE)),"")</f>
        <v>0</v>
      </c>
      <c r="V131" s="122">
        <f>IFERROR((VLOOKUP($L131,ACOUSTIC_SITE_INFO!$C$3:$AI$501,11,FALSE)),"")</f>
        <v>0</v>
      </c>
      <c r="W131" s="122">
        <f>IFERROR((VLOOKUP($L131,ACOUSTIC_SITE_INFO!$C$3:$AI$501,12,FALSE)),"")</f>
        <v>0</v>
      </c>
      <c r="X131" s="122">
        <f>IFERROR((VLOOKUP($L131,ACOUSTIC_SITE_INFO!$C$3:$AI$501,13,FALSE)),"")</f>
        <v>0</v>
      </c>
      <c r="Y131" s="122">
        <f>IFERROR((VLOOKUP($L131,ACOUSTIC_SITE_INFO!$C$3:$AI$501,14,FALSE)),"")</f>
        <v>0</v>
      </c>
      <c r="Z131" s="122">
        <f>IFERROR((VLOOKUP($L131,ACOUSTIC_SITE_INFO!$C$3:$AI$501,15,FALSE)),"")</f>
        <v>0</v>
      </c>
      <c r="AA131" s="122">
        <f>IFERROR((VLOOKUP($L131,ACOUSTIC_SITE_INFO!$C$3:$AI$501,16,FALSE)),"")</f>
        <v>0</v>
      </c>
      <c r="AB131" s="122">
        <f>IFERROR((VLOOKUP($L131,ACOUSTIC_SITE_INFO!$C$3:$AI$501,17,FALSE)),"")</f>
        <v>0</v>
      </c>
      <c r="AC131" s="122">
        <f>IFERROR((VLOOKUP($L131,ACOUSTIC_SITE_INFO!$C$3:$AI$501,18,FALSE)),"")</f>
        <v>0</v>
      </c>
      <c r="AD131" s="122">
        <f>IFERROR((VLOOKUP($L131,ACOUSTIC_SITE_INFO!$C$3:$AI$501,20,FALSE)),"")</f>
        <v>0</v>
      </c>
      <c r="AE131" s="122">
        <f>IFERROR((VLOOKUP($L131,ACOUSTIC_SITE_INFO!$C$3:$AI$501,21,FALSE)),"")</f>
        <v>0</v>
      </c>
      <c r="AF131" s="122">
        <f>IFERROR((VLOOKUP($L131,ACOUSTIC_SITE_INFO!$C$3:$AI$501,19,FALSE)),"")</f>
        <v>0</v>
      </c>
      <c r="AG131" s="122">
        <f>IFERROR((VLOOKUP($L131,ACOUSTIC_SITE_INFO!$C$3:$AI$501,22,FALSE)),"")</f>
        <v>0</v>
      </c>
      <c r="AH131" s="122">
        <f>IFERROR((VLOOKUP($L131,ACOUSTIC_SITE_INFO!$C$3:$AI$501,23,FALSE)),"")</f>
        <v>0</v>
      </c>
      <c r="AI131" s="125">
        <f>IFERROR((VLOOKUP($L131,ACOUSTIC_SITE_INFO!$C$3:$AI$501,24,FALSE)),"")</f>
        <v>0</v>
      </c>
      <c r="AJ131" s="125">
        <f>IFERROR((VLOOKUP($L131,ACOUSTIC_SITE_INFO!$C$3:$AI$501,25,FALSE)),"")</f>
        <v>0</v>
      </c>
      <c r="AK131" s="122">
        <f>IFERROR((VLOOKUP($L131,ACOUSTIC_SITE_INFO!$C$3:$AI$501,26,FALSE)),"")</f>
        <v>0</v>
      </c>
      <c r="AL131" s="122">
        <f>IFERROR((VLOOKUP($L131,ACOUSTIC_SITE_INFO!$C$3:$AI$501,27,FALSE)),"")</f>
        <v>0</v>
      </c>
      <c r="AM131" s="122">
        <f>IFERROR((VLOOKUP($L131,ACOUSTIC_SITE_INFO!$C$3:$AI$501,29,FALSE)),"")</f>
        <v>0</v>
      </c>
      <c r="AN131" s="122">
        <f>IFERROR((VLOOKUP($L131,ACOUSTIC_SITE_INFO!$C$3:$AI$501,30,FALSE)),"")</f>
        <v>0</v>
      </c>
      <c r="AO131" s="122">
        <f>IFERROR((VLOOKUP($L131,ACOUSTIC_SITE_INFO!$C$3:$AI$501,31,FALSE)),"")</f>
        <v>0</v>
      </c>
      <c r="AP131" s="122">
        <f>IFERROR((VLOOKUP($L131,ACOUSTIC_SITE_INFO!$C$3:$AI$501,32,FALSE)),"")</f>
        <v>0</v>
      </c>
      <c r="AQ131" s="122">
        <f>IFERROR((VLOOKUP($L131,ACOUSTIC_SITE_INFO!$C$3:$AI$501,33,FALSE)),"")</f>
        <v>0</v>
      </c>
    </row>
    <row r="132" spans="1:43" x14ac:dyDescent="0.25">
      <c r="A132" s="122" t="str">
        <f t="shared" ref="A132:A195" si="4">IFERROR((CONCATENATE(((-1*TRUNC(N132,4))*10000),((TRUNC(M132,4))*10000),"-",AE132,"m","-",R132)),"")</f>
        <v>00-0m-0</v>
      </c>
      <c r="B132" s="122" t="str">
        <f t="shared" ref="B132:B195" si="5">IF(A132="00-0m-0","",A132)</f>
        <v/>
      </c>
      <c r="C132" s="122" t="str">
        <f>IF(ACOUSTIC_SURVEY_RESULTS!A131=0, "",ACOUSTIC_SURVEY_RESULTS!A131)</f>
        <v/>
      </c>
      <c r="D132" s="122" t="str">
        <f>IFERROR((VLOOKUP($C132,Drop_down_options!$B$2:$D$21,2,FALSE)),"")</f>
        <v/>
      </c>
      <c r="E132" s="122" t="str">
        <f>IF(ACOUSTIC_SURVEY_RESULTS!B131=0, "",ACOUSTIC_SURVEY_RESULTS!B131)</f>
        <v/>
      </c>
      <c r="F132" s="122" t="str">
        <f>IF(ACOUSTIC_SURVEY_RESULTS!C131=0, "",ACOUSTIC_SURVEY_RESULTS!C131)</f>
        <v/>
      </c>
      <c r="G132" s="122" t="str">
        <f>IF(ACOUSTIC_SURVEY_RESULTS!D131=0, "",ACOUSTIC_SURVEY_RESULTS!D131)</f>
        <v/>
      </c>
      <c r="H132" s="122" t="str">
        <f>IF(ACOUSTIC_SURVEY_RESULTS!E131=0, "",ACOUSTIC_SURVEY_RESULTS!E131)</f>
        <v/>
      </c>
      <c r="I132" s="122" t="str">
        <f>IF(ACOUSTIC_SURVEY_RESULTS!F131=0, "",ACOUSTIC_SURVEY_RESULTS!F131)</f>
        <v/>
      </c>
      <c r="J132" s="122" t="str">
        <f>IF(ACOUSTIC_SURVEY_RESULTS!G131=0, "",ACOUSTIC_SURVEY_RESULTS!G131)</f>
        <v/>
      </c>
      <c r="K132" s="122" t="str">
        <f>IF(ACOUSTIC_SURVEY_RESULTS!H131=0, "",ACOUSTIC_SURVEY_RESULTS!H131)</f>
        <v/>
      </c>
      <c r="L132" s="122" t="str">
        <f>IF(ACOUSTIC_SURVEY_RESULTS!I131=0, "",ACOUSTIC_SURVEY_RESULTS!I131)</f>
        <v/>
      </c>
      <c r="M132" s="122">
        <f>IFERROR((VLOOKUP($L132,ACOUSTIC_SITE_INFO!$C$3:$AI$501,2,FALSE)),"")</f>
        <v>0</v>
      </c>
      <c r="N132" s="122">
        <f>IFERROR((VLOOKUP($L132,ACOUSTIC_SITE_INFO!$C$3:$AI$501,3,FALSE))," ")</f>
        <v>0</v>
      </c>
      <c r="O132" s="122">
        <f>IFERROR((VLOOKUP($L132,ACOUSTIC_SITE_INFO!$C$3:$AI$501,4,FALSE)),"")</f>
        <v>0</v>
      </c>
      <c r="P132" s="122">
        <f>IFERROR((VLOOKUP($L132,ACOUSTIC_SITE_INFO!$C$3:$AI$501,5,FALSE)),"")</f>
        <v>0</v>
      </c>
      <c r="Q132" s="122">
        <f>IFERROR((VLOOKUP($L132,ACOUSTIC_SITE_INFO!$C$3:$AI$501,6,FALSE)),"")</f>
        <v>0</v>
      </c>
      <c r="R132" s="122">
        <f>IFERROR((VLOOKUP($L132,ACOUSTIC_SITE_INFO!$C$3:$AI$501,7,FALSE)),"")</f>
        <v>0</v>
      </c>
      <c r="S132" s="122" t="str">
        <f>IFERROR((VLOOKUP($L132,ACOUSTIC_SITE_INFO!$C$3:$AI$501,8,FALSE)),"")</f>
        <v>//</v>
      </c>
      <c r="T132" s="124">
        <f>IFERROR((VLOOKUP($L132,ACOUSTIC_SITE_INFO!$C$3:$AI$501,9,FALSE)),"")</f>
        <v>0</v>
      </c>
      <c r="U132" s="124">
        <f>IFERROR((VLOOKUP($L132,ACOUSTIC_SITE_INFO!$C$3:$AI$501,10,FALSE)),"")</f>
        <v>0</v>
      </c>
      <c r="V132" s="122">
        <f>IFERROR((VLOOKUP($L132,ACOUSTIC_SITE_INFO!$C$3:$AI$501,11,FALSE)),"")</f>
        <v>0</v>
      </c>
      <c r="W132" s="122">
        <f>IFERROR((VLOOKUP($L132,ACOUSTIC_SITE_INFO!$C$3:$AI$501,12,FALSE)),"")</f>
        <v>0</v>
      </c>
      <c r="X132" s="122">
        <f>IFERROR((VLOOKUP($L132,ACOUSTIC_SITE_INFO!$C$3:$AI$501,13,FALSE)),"")</f>
        <v>0</v>
      </c>
      <c r="Y132" s="122">
        <f>IFERROR((VLOOKUP($L132,ACOUSTIC_SITE_INFO!$C$3:$AI$501,14,FALSE)),"")</f>
        <v>0</v>
      </c>
      <c r="Z132" s="122">
        <f>IFERROR((VLOOKUP($L132,ACOUSTIC_SITE_INFO!$C$3:$AI$501,15,FALSE)),"")</f>
        <v>0</v>
      </c>
      <c r="AA132" s="122">
        <f>IFERROR((VLOOKUP($L132,ACOUSTIC_SITE_INFO!$C$3:$AI$501,16,FALSE)),"")</f>
        <v>0</v>
      </c>
      <c r="AB132" s="122">
        <f>IFERROR((VLOOKUP($L132,ACOUSTIC_SITE_INFO!$C$3:$AI$501,17,FALSE)),"")</f>
        <v>0</v>
      </c>
      <c r="AC132" s="122">
        <f>IFERROR((VLOOKUP($L132,ACOUSTIC_SITE_INFO!$C$3:$AI$501,18,FALSE)),"")</f>
        <v>0</v>
      </c>
      <c r="AD132" s="122">
        <f>IFERROR((VLOOKUP($L132,ACOUSTIC_SITE_INFO!$C$3:$AI$501,20,FALSE)),"")</f>
        <v>0</v>
      </c>
      <c r="AE132" s="122">
        <f>IFERROR((VLOOKUP($L132,ACOUSTIC_SITE_INFO!$C$3:$AI$501,21,FALSE)),"")</f>
        <v>0</v>
      </c>
      <c r="AF132" s="122">
        <f>IFERROR((VLOOKUP($L132,ACOUSTIC_SITE_INFO!$C$3:$AI$501,19,FALSE)),"")</f>
        <v>0</v>
      </c>
      <c r="AG132" s="122">
        <f>IFERROR((VLOOKUP($L132,ACOUSTIC_SITE_INFO!$C$3:$AI$501,22,FALSE)),"")</f>
        <v>0</v>
      </c>
      <c r="AH132" s="122">
        <f>IFERROR((VLOOKUP($L132,ACOUSTIC_SITE_INFO!$C$3:$AI$501,23,FALSE)),"")</f>
        <v>0</v>
      </c>
      <c r="AI132" s="125">
        <f>IFERROR((VLOOKUP($L132,ACOUSTIC_SITE_INFO!$C$3:$AI$501,24,FALSE)),"")</f>
        <v>0</v>
      </c>
      <c r="AJ132" s="125">
        <f>IFERROR((VLOOKUP($L132,ACOUSTIC_SITE_INFO!$C$3:$AI$501,25,FALSE)),"")</f>
        <v>0</v>
      </c>
      <c r="AK132" s="122">
        <f>IFERROR((VLOOKUP($L132,ACOUSTIC_SITE_INFO!$C$3:$AI$501,26,FALSE)),"")</f>
        <v>0</v>
      </c>
      <c r="AL132" s="122">
        <f>IFERROR((VLOOKUP($L132,ACOUSTIC_SITE_INFO!$C$3:$AI$501,27,FALSE)),"")</f>
        <v>0</v>
      </c>
      <c r="AM132" s="122">
        <f>IFERROR((VLOOKUP($L132,ACOUSTIC_SITE_INFO!$C$3:$AI$501,29,FALSE)),"")</f>
        <v>0</v>
      </c>
      <c r="AN132" s="122">
        <f>IFERROR((VLOOKUP($L132,ACOUSTIC_SITE_INFO!$C$3:$AI$501,30,FALSE)),"")</f>
        <v>0</v>
      </c>
      <c r="AO132" s="122">
        <f>IFERROR((VLOOKUP($L132,ACOUSTIC_SITE_INFO!$C$3:$AI$501,31,FALSE)),"")</f>
        <v>0</v>
      </c>
      <c r="AP132" s="122">
        <f>IFERROR((VLOOKUP($L132,ACOUSTIC_SITE_INFO!$C$3:$AI$501,32,FALSE)),"")</f>
        <v>0</v>
      </c>
      <c r="AQ132" s="122">
        <f>IFERROR((VLOOKUP($L132,ACOUSTIC_SITE_INFO!$C$3:$AI$501,33,FALSE)),"")</f>
        <v>0</v>
      </c>
    </row>
    <row r="133" spans="1:43" x14ac:dyDescent="0.25">
      <c r="A133" s="122" t="str">
        <f t="shared" si="4"/>
        <v>00-0m-0</v>
      </c>
      <c r="B133" s="122" t="str">
        <f t="shared" si="5"/>
        <v/>
      </c>
      <c r="C133" s="122" t="str">
        <f>IF(ACOUSTIC_SURVEY_RESULTS!A132=0, "",ACOUSTIC_SURVEY_RESULTS!A132)</f>
        <v/>
      </c>
      <c r="D133" s="122" t="str">
        <f>IFERROR((VLOOKUP($C133,Drop_down_options!$B$2:$D$21,2,FALSE)),"")</f>
        <v/>
      </c>
      <c r="E133" s="122" t="str">
        <f>IF(ACOUSTIC_SURVEY_RESULTS!B132=0, "",ACOUSTIC_SURVEY_RESULTS!B132)</f>
        <v/>
      </c>
      <c r="F133" s="122" t="str">
        <f>IF(ACOUSTIC_SURVEY_RESULTS!C132=0, "",ACOUSTIC_SURVEY_RESULTS!C132)</f>
        <v/>
      </c>
      <c r="G133" s="122" t="str">
        <f>IF(ACOUSTIC_SURVEY_RESULTS!D132=0, "",ACOUSTIC_SURVEY_RESULTS!D132)</f>
        <v/>
      </c>
      <c r="H133" s="122" t="str">
        <f>IF(ACOUSTIC_SURVEY_RESULTS!E132=0, "",ACOUSTIC_SURVEY_RESULTS!E132)</f>
        <v/>
      </c>
      <c r="I133" s="122" t="str">
        <f>IF(ACOUSTIC_SURVEY_RESULTS!F132=0, "",ACOUSTIC_SURVEY_RESULTS!F132)</f>
        <v/>
      </c>
      <c r="J133" s="122" t="str">
        <f>IF(ACOUSTIC_SURVEY_RESULTS!G132=0, "",ACOUSTIC_SURVEY_RESULTS!G132)</f>
        <v/>
      </c>
      <c r="K133" s="122" t="str">
        <f>IF(ACOUSTIC_SURVEY_RESULTS!H132=0, "",ACOUSTIC_SURVEY_RESULTS!H132)</f>
        <v/>
      </c>
      <c r="L133" s="122" t="str">
        <f>IF(ACOUSTIC_SURVEY_RESULTS!I132=0, "",ACOUSTIC_SURVEY_RESULTS!I132)</f>
        <v/>
      </c>
      <c r="M133" s="122">
        <f>IFERROR((VLOOKUP($L133,ACOUSTIC_SITE_INFO!$C$3:$AI$501,2,FALSE)),"")</f>
        <v>0</v>
      </c>
      <c r="N133" s="122">
        <f>IFERROR((VLOOKUP($L133,ACOUSTIC_SITE_INFO!$C$3:$AI$501,3,FALSE))," ")</f>
        <v>0</v>
      </c>
      <c r="O133" s="122">
        <f>IFERROR((VLOOKUP($L133,ACOUSTIC_SITE_INFO!$C$3:$AI$501,4,FALSE)),"")</f>
        <v>0</v>
      </c>
      <c r="P133" s="122">
        <f>IFERROR((VLOOKUP($L133,ACOUSTIC_SITE_INFO!$C$3:$AI$501,5,FALSE)),"")</f>
        <v>0</v>
      </c>
      <c r="Q133" s="122">
        <f>IFERROR((VLOOKUP($L133,ACOUSTIC_SITE_INFO!$C$3:$AI$501,6,FALSE)),"")</f>
        <v>0</v>
      </c>
      <c r="R133" s="122">
        <f>IFERROR((VLOOKUP($L133,ACOUSTIC_SITE_INFO!$C$3:$AI$501,7,FALSE)),"")</f>
        <v>0</v>
      </c>
      <c r="S133" s="122" t="str">
        <f>IFERROR((VLOOKUP($L133,ACOUSTIC_SITE_INFO!$C$3:$AI$501,8,FALSE)),"")</f>
        <v>//</v>
      </c>
      <c r="T133" s="124">
        <f>IFERROR((VLOOKUP($L133,ACOUSTIC_SITE_INFO!$C$3:$AI$501,9,FALSE)),"")</f>
        <v>0</v>
      </c>
      <c r="U133" s="124">
        <f>IFERROR((VLOOKUP($L133,ACOUSTIC_SITE_INFO!$C$3:$AI$501,10,FALSE)),"")</f>
        <v>0</v>
      </c>
      <c r="V133" s="122">
        <f>IFERROR((VLOOKUP($L133,ACOUSTIC_SITE_INFO!$C$3:$AI$501,11,FALSE)),"")</f>
        <v>0</v>
      </c>
      <c r="W133" s="122">
        <f>IFERROR((VLOOKUP($L133,ACOUSTIC_SITE_INFO!$C$3:$AI$501,12,FALSE)),"")</f>
        <v>0</v>
      </c>
      <c r="X133" s="122">
        <f>IFERROR((VLOOKUP($L133,ACOUSTIC_SITE_INFO!$C$3:$AI$501,13,FALSE)),"")</f>
        <v>0</v>
      </c>
      <c r="Y133" s="122">
        <f>IFERROR((VLOOKUP($L133,ACOUSTIC_SITE_INFO!$C$3:$AI$501,14,FALSE)),"")</f>
        <v>0</v>
      </c>
      <c r="Z133" s="122">
        <f>IFERROR((VLOOKUP($L133,ACOUSTIC_SITE_INFO!$C$3:$AI$501,15,FALSE)),"")</f>
        <v>0</v>
      </c>
      <c r="AA133" s="122">
        <f>IFERROR((VLOOKUP($L133,ACOUSTIC_SITE_INFO!$C$3:$AI$501,16,FALSE)),"")</f>
        <v>0</v>
      </c>
      <c r="AB133" s="122">
        <f>IFERROR((VLOOKUP($L133,ACOUSTIC_SITE_INFO!$C$3:$AI$501,17,FALSE)),"")</f>
        <v>0</v>
      </c>
      <c r="AC133" s="122">
        <f>IFERROR((VLOOKUP($L133,ACOUSTIC_SITE_INFO!$C$3:$AI$501,18,FALSE)),"")</f>
        <v>0</v>
      </c>
      <c r="AD133" s="122">
        <f>IFERROR((VLOOKUP($L133,ACOUSTIC_SITE_INFO!$C$3:$AI$501,20,FALSE)),"")</f>
        <v>0</v>
      </c>
      <c r="AE133" s="122">
        <f>IFERROR((VLOOKUP($L133,ACOUSTIC_SITE_INFO!$C$3:$AI$501,21,FALSE)),"")</f>
        <v>0</v>
      </c>
      <c r="AF133" s="122">
        <f>IFERROR((VLOOKUP($L133,ACOUSTIC_SITE_INFO!$C$3:$AI$501,19,FALSE)),"")</f>
        <v>0</v>
      </c>
      <c r="AG133" s="122">
        <f>IFERROR((VLOOKUP($L133,ACOUSTIC_SITE_INFO!$C$3:$AI$501,22,FALSE)),"")</f>
        <v>0</v>
      </c>
      <c r="AH133" s="122">
        <f>IFERROR((VLOOKUP($L133,ACOUSTIC_SITE_INFO!$C$3:$AI$501,23,FALSE)),"")</f>
        <v>0</v>
      </c>
      <c r="AI133" s="125">
        <f>IFERROR((VLOOKUP($L133,ACOUSTIC_SITE_INFO!$C$3:$AI$501,24,FALSE)),"")</f>
        <v>0</v>
      </c>
      <c r="AJ133" s="125">
        <f>IFERROR((VLOOKUP($L133,ACOUSTIC_SITE_INFO!$C$3:$AI$501,25,FALSE)),"")</f>
        <v>0</v>
      </c>
      <c r="AK133" s="122">
        <f>IFERROR((VLOOKUP($L133,ACOUSTIC_SITE_INFO!$C$3:$AI$501,26,FALSE)),"")</f>
        <v>0</v>
      </c>
      <c r="AL133" s="122">
        <f>IFERROR((VLOOKUP($L133,ACOUSTIC_SITE_INFO!$C$3:$AI$501,27,FALSE)),"")</f>
        <v>0</v>
      </c>
      <c r="AM133" s="122">
        <f>IFERROR((VLOOKUP($L133,ACOUSTIC_SITE_INFO!$C$3:$AI$501,29,FALSE)),"")</f>
        <v>0</v>
      </c>
      <c r="AN133" s="122">
        <f>IFERROR((VLOOKUP($L133,ACOUSTIC_SITE_INFO!$C$3:$AI$501,30,FALSE)),"")</f>
        <v>0</v>
      </c>
      <c r="AO133" s="122">
        <f>IFERROR((VLOOKUP($L133,ACOUSTIC_SITE_INFO!$C$3:$AI$501,31,FALSE)),"")</f>
        <v>0</v>
      </c>
      <c r="AP133" s="122">
        <f>IFERROR((VLOOKUP($L133,ACOUSTIC_SITE_INFO!$C$3:$AI$501,32,FALSE)),"")</f>
        <v>0</v>
      </c>
      <c r="AQ133" s="122">
        <f>IFERROR((VLOOKUP($L133,ACOUSTIC_SITE_INFO!$C$3:$AI$501,33,FALSE)),"")</f>
        <v>0</v>
      </c>
    </row>
    <row r="134" spans="1:43" x14ac:dyDescent="0.25">
      <c r="A134" s="122" t="str">
        <f t="shared" si="4"/>
        <v>00-0m-0</v>
      </c>
      <c r="B134" s="122" t="str">
        <f t="shared" si="5"/>
        <v/>
      </c>
      <c r="C134" s="122" t="str">
        <f>IF(ACOUSTIC_SURVEY_RESULTS!A133=0, "",ACOUSTIC_SURVEY_RESULTS!A133)</f>
        <v/>
      </c>
      <c r="D134" s="122" t="str">
        <f>IFERROR((VLOOKUP($C134,Drop_down_options!$B$2:$D$21,2,FALSE)),"")</f>
        <v/>
      </c>
      <c r="E134" s="122" t="str">
        <f>IF(ACOUSTIC_SURVEY_RESULTS!B133=0, "",ACOUSTIC_SURVEY_RESULTS!B133)</f>
        <v/>
      </c>
      <c r="F134" s="122" t="str">
        <f>IF(ACOUSTIC_SURVEY_RESULTS!C133=0, "",ACOUSTIC_SURVEY_RESULTS!C133)</f>
        <v/>
      </c>
      <c r="G134" s="122" t="str">
        <f>IF(ACOUSTIC_SURVEY_RESULTS!D133=0, "",ACOUSTIC_SURVEY_RESULTS!D133)</f>
        <v/>
      </c>
      <c r="H134" s="122" t="str">
        <f>IF(ACOUSTIC_SURVEY_RESULTS!E133=0, "",ACOUSTIC_SURVEY_RESULTS!E133)</f>
        <v/>
      </c>
      <c r="I134" s="122" t="str">
        <f>IF(ACOUSTIC_SURVEY_RESULTS!F133=0, "",ACOUSTIC_SURVEY_RESULTS!F133)</f>
        <v/>
      </c>
      <c r="J134" s="122" t="str">
        <f>IF(ACOUSTIC_SURVEY_RESULTS!G133=0, "",ACOUSTIC_SURVEY_RESULTS!G133)</f>
        <v/>
      </c>
      <c r="K134" s="122" t="str">
        <f>IF(ACOUSTIC_SURVEY_RESULTS!H133=0, "",ACOUSTIC_SURVEY_RESULTS!H133)</f>
        <v/>
      </c>
      <c r="L134" s="122" t="str">
        <f>IF(ACOUSTIC_SURVEY_RESULTS!I133=0, "",ACOUSTIC_SURVEY_RESULTS!I133)</f>
        <v/>
      </c>
      <c r="M134" s="122">
        <f>IFERROR((VLOOKUP($L134,ACOUSTIC_SITE_INFO!$C$3:$AI$501,2,FALSE)),"")</f>
        <v>0</v>
      </c>
      <c r="N134" s="122">
        <f>IFERROR((VLOOKUP($L134,ACOUSTIC_SITE_INFO!$C$3:$AI$501,3,FALSE))," ")</f>
        <v>0</v>
      </c>
      <c r="O134" s="122">
        <f>IFERROR((VLOOKUP($L134,ACOUSTIC_SITE_INFO!$C$3:$AI$501,4,FALSE)),"")</f>
        <v>0</v>
      </c>
      <c r="P134" s="122">
        <f>IFERROR((VLOOKUP($L134,ACOUSTIC_SITE_INFO!$C$3:$AI$501,5,FALSE)),"")</f>
        <v>0</v>
      </c>
      <c r="Q134" s="122">
        <f>IFERROR((VLOOKUP($L134,ACOUSTIC_SITE_INFO!$C$3:$AI$501,6,FALSE)),"")</f>
        <v>0</v>
      </c>
      <c r="R134" s="122">
        <f>IFERROR((VLOOKUP($L134,ACOUSTIC_SITE_INFO!$C$3:$AI$501,7,FALSE)),"")</f>
        <v>0</v>
      </c>
      <c r="S134" s="122" t="str">
        <f>IFERROR((VLOOKUP($L134,ACOUSTIC_SITE_INFO!$C$3:$AI$501,8,FALSE)),"")</f>
        <v>//</v>
      </c>
      <c r="T134" s="124">
        <f>IFERROR((VLOOKUP($L134,ACOUSTIC_SITE_INFO!$C$3:$AI$501,9,FALSE)),"")</f>
        <v>0</v>
      </c>
      <c r="U134" s="124">
        <f>IFERROR((VLOOKUP($L134,ACOUSTIC_SITE_INFO!$C$3:$AI$501,10,FALSE)),"")</f>
        <v>0</v>
      </c>
      <c r="V134" s="122">
        <f>IFERROR((VLOOKUP($L134,ACOUSTIC_SITE_INFO!$C$3:$AI$501,11,FALSE)),"")</f>
        <v>0</v>
      </c>
      <c r="W134" s="122">
        <f>IFERROR((VLOOKUP($L134,ACOUSTIC_SITE_INFO!$C$3:$AI$501,12,FALSE)),"")</f>
        <v>0</v>
      </c>
      <c r="X134" s="122">
        <f>IFERROR((VLOOKUP($L134,ACOUSTIC_SITE_INFO!$C$3:$AI$501,13,FALSE)),"")</f>
        <v>0</v>
      </c>
      <c r="Y134" s="122">
        <f>IFERROR((VLOOKUP($L134,ACOUSTIC_SITE_INFO!$C$3:$AI$501,14,FALSE)),"")</f>
        <v>0</v>
      </c>
      <c r="Z134" s="122">
        <f>IFERROR((VLOOKUP($L134,ACOUSTIC_SITE_INFO!$C$3:$AI$501,15,FALSE)),"")</f>
        <v>0</v>
      </c>
      <c r="AA134" s="122">
        <f>IFERROR((VLOOKUP($L134,ACOUSTIC_SITE_INFO!$C$3:$AI$501,16,FALSE)),"")</f>
        <v>0</v>
      </c>
      <c r="AB134" s="122">
        <f>IFERROR((VLOOKUP($L134,ACOUSTIC_SITE_INFO!$C$3:$AI$501,17,FALSE)),"")</f>
        <v>0</v>
      </c>
      <c r="AC134" s="122">
        <f>IFERROR((VLOOKUP($L134,ACOUSTIC_SITE_INFO!$C$3:$AI$501,18,FALSE)),"")</f>
        <v>0</v>
      </c>
      <c r="AD134" s="122">
        <f>IFERROR((VLOOKUP($L134,ACOUSTIC_SITE_INFO!$C$3:$AI$501,20,FALSE)),"")</f>
        <v>0</v>
      </c>
      <c r="AE134" s="122">
        <f>IFERROR((VLOOKUP($L134,ACOUSTIC_SITE_INFO!$C$3:$AI$501,21,FALSE)),"")</f>
        <v>0</v>
      </c>
      <c r="AF134" s="122">
        <f>IFERROR((VLOOKUP($L134,ACOUSTIC_SITE_INFO!$C$3:$AI$501,19,FALSE)),"")</f>
        <v>0</v>
      </c>
      <c r="AG134" s="122">
        <f>IFERROR((VLOOKUP($L134,ACOUSTIC_SITE_INFO!$C$3:$AI$501,22,FALSE)),"")</f>
        <v>0</v>
      </c>
      <c r="AH134" s="122">
        <f>IFERROR((VLOOKUP($L134,ACOUSTIC_SITE_INFO!$C$3:$AI$501,23,FALSE)),"")</f>
        <v>0</v>
      </c>
      <c r="AI134" s="125">
        <f>IFERROR((VLOOKUP($L134,ACOUSTIC_SITE_INFO!$C$3:$AI$501,24,FALSE)),"")</f>
        <v>0</v>
      </c>
      <c r="AJ134" s="125">
        <f>IFERROR((VLOOKUP($L134,ACOUSTIC_SITE_INFO!$C$3:$AI$501,25,FALSE)),"")</f>
        <v>0</v>
      </c>
      <c r="AK134" s="122">
        <f>IFERROR((VLOOKUP($L134,ACOUSTIC_SITE_INFO!$C$3:$AI$501,26,FALSE)),"")</f>
        <v>0</v>
      </c>
      <c r="AL134" s="122">
        <f>IFERROR((VLOOKUP($L134,ACOUSTIC_SITE_INFO!$C$3:$AI$501,27,FALSE)),"")</f>
        <v>0</v>
      </c>
      <c r="AM134" s="122">
        <f>IFERROR((VLOOKUP($L134,ACOUSTIC_SITE_INFO!$C$3:$AI$501,29,FALSE)),"")</f>
        <v>0</v>
      </c>
      <c r="AN134" s="122">
        <f>IFERROR((VLOOKUP($L134,ACOUSTIC_SITE_INFO!$C$3:$AI$501,30,FALSE)),"")</f>
        <v>0</v>
      </c>
      <c r="AO134" s="122">
        <f>IFERROR((VLOOKUP($L134,ACOUSTIC_SITE_INFO!$C$3:$AI$501,31,FALSE)),"")</f>
        <v>0</v>
      </c>
      <c r="AP134" s="122">
        <f>IFERROR((VLOOKUP($L134,ACOUSTIC_SITE_INFO!$C$3:$AI$501,32,FALSE)),"")</f>
        <v>0</v>
      </c>
      <c r="AQ134" s="122">
        <f>IFERROR((VLOOKUP($L134,ACOUSTIC_SITE_INFO!$C$3:$AI$501,33,FALSE)),"")</f>
        <v>0</v>
      </c>
    </row>
    <row r="135" spans="1:43" x14ac:dyDescent="0.25">
      <c r="A135" s="122" t="str">
        <f t="shared" si="4"/>
        <v>00-0m-0</v>
      </c>
      <c r="B135" s="122" t="str">
        <f t="shared" si="5"/>
        <v/>
      </c>
      <c r="C135" s="122" t="str">
        <f>IF(ACOUSTIC_SURVEY_RESULTS!A134=0, "",ACOUSTIC_SURVEY_RESULTS!A134)</f>
        <v/>
      </c>
      <c r="D135" s="122" t="str">
        <f>IFERROR((VLOOKUP($C135,Drop_down_options!$B$2:$D$21,2,FALSE)),"")</f>
        <v/>
      </c>
      <c r="E135" s="122" t="str">
        <f>IF(ACOUSTIC_SURVEY_RESULTS!B134=0, "",ACOUSTIC_SURVEY_RESULTS!B134)</f>
        <v/>
      </c>
      <c r="F135" s="122" t="str">
        <f>IF(ACOUSTIC_SURVEY_RESULTS!C134=0, "",ACOUSTIC_SURVEY_RESULTS!C134)</f>
        <v/>
      </c>
      <c r="G135" s="122" t="str">
        <f>IF(ACOUSTIC_SURVEY_RESULTS!D134=0, "",ACOUSTIC_SURVEY_RESULTS!D134)</f>
        <v/>
      </c>
      <c r="H135" s="122" t="str">
        <f>IF(ACOUSTIC_SURVEY_RESULTS!E134=0, "",ACOUSTIC_SURVEY_RESULTS!E134)</f>
        <v/>
      </c>
      <c r="I135" s="122" t="str">
        <f>IF(ACOUSTIC_SURVEY_RESULTS!F134=0, "",ACOUSTIC_SURVEY_RESULTS!F134)</f>
        <v/>
      </c>
      <c r="J135" s="122" t="str">
        <f>IF(ACOUSTIC_SURVEY_RESULTS!G134=0, "",ACOUSTIC_SURVEY_RESULTS!G134)</f>
        <v/>
      </c>
      <c r="K135" s="122" t="str">
        <f>IF(ACOUSTIC_SURVEY_RESULTS!H134=0, "",ACOUSTIC_SURVEY_RESULTS!H134)</f>
        <v/>
      </c>
      <c r="L135" s="122" t="str">
        <f>IF(ACOUSTIC_SURVEY_RESULTS!I134=0, "",ACOUSTIC_SURVEY_RESULTS!I134)</f>
        <v/>
      </c>
      <c r="M135" s="122">
        <f>IFERROR((VLOOKUP($L135,ACOUSTIC_SITE_INFO!$C$3:$AI$501,2,FALSE)),"")</f>
        <v>0</v>
      </c>
      <c r="N135" s="122">
        <f>IFERROR((VLOOKUP($L135,ACOUSTIC_SITE_INFO!$C$3:$AI$501,3,FALSE))," ")</f>
        <v>0</v>
      </c>
      <c r="O135" s="122">
        <f>IFERROR((VLOOKUP($L135,ACOUSTIC_SITE_INFO!$C$3:$AI$501,4,FALSE)),"")</f>
        <v>0</v>
      </c>
      <c r="P135" s="122">
        <f>IFERROR((VLOOKUP($L135,ACOUSTIC_SITE_INFO!$C$3:$AI$501,5,FALSE)),"")</f>
        <v>0</v>
      </c>
      <c r="Q135" s="122">
        <f>IFERROR((VLOOKUP($L135,ACOUSTIC_SITE_INFO!$C$3:$AI$501,6,FALSE)),"")</f>
        <v>0</v>
      </c>
      <c r="R135" s="122">
        <f>IFERROR((VLOOKUP($L135,ACOUSTIC_SITE_INFO!$C$3:$AI$501,7,FALSE)),"")</f>
        <v>0</v>
      </c>
      <c r="S135" s="122" t="str">
        <f>IFERROR((VLOOKUP($L135,ACOUSTIC_SITE_INFO!$C$3:$AI$501,8,FALSE)),"")</f>
        <v>//</v>
      </c>
      <c r="T135" s="124">
        <f>IFERROR((VLOOKUP($L135,ACOUSTIC_SITE_INFO!$C$3:$AI$501,9,FALSE)),"")</f>
        <v>0</v>
      </c>
      <c r="U135" s="124">
        <f>IFERROR((VLOOKUP($L135,ACOUSTIC_SITE_INFO!$C$3:$AI$501,10,FALSE)),"")</f>
        <v>0</v>
      </c>
      <c r="V135" s="122">
        <f>IFERROR((VLOOKUP($L135,ACOUSTIC_SITE_INFO!$C$3:$AI$501,11,FALSE)),"")</f>
        <v>0</v>
      </c>
      <c r="W135" s="122">
        <f>IFERROR((VLOOKUP($L135,ACOUSTIC_SITE_INFO!$C$3:$AI$501,12,FALSE)),"")</f>
        <v>0</v>
      </c>
      <c r="X135" s="122">
        <f>IFERROR((VLOOKUP($L135,ACOUSTIC_SITE_INFO!$C$3:$AI$501,13,FALSE)),"")</f>
        <v>0</v>
      </c>
      <c r="Y135" s="122">
        <f>IFERROR((VLOOKUP($L135,ACOUSTIC_SITE_INFO!$C$3:$AI$501,14,FALSE)),"")</f>
        <v>0</v>
      </c>
      <c r="Z135" s="122">
        <f>IFERROR((VLOOKUP($L135,ACOUSTIC_SITE_INFO!$C$3:$AI$501,15,FALSE)),"")</f>
        <v>0</v>
      </c>
      <c r="AA135" s="122">
        <f>IFERROR((VLOOKUP($L135,ACOUSTIC_SITE_INFO!$C$3:$AI$501,16,FALSE)),"")</f>
        <v>0</v>
      </c>
      <c r="AB135" s="122">
        <f>IFERROR((VLOOKUP($L135,ACOUSTIC_SITE_INFO!$C$3:$AI$501,17,FALSE)),"")</f>
        <v>0</v>
      </c>
      <c r="AC135" s="122">
        <f>IFERROR((VLOOKUP($L135,ACOUSTIC_SITE_INFO!$C$3:$AI$501,18,FALSE)),"")</f>
        <v>0</v>
      </c>
      <c r="AD135" s="122">
        <f>IFERROR((VLOOKUP($L135,ACOUSTIC_SITE_INFO!$C$3:$AI$501,20,FALSE)),"")</f>
        <v>0</v>
      </c>
      <c r="AE135" s="122">
        <f>IFERROR((VLOOKUP($L135,ACOUSTIC_SITE_INFO!$C$3:$AI$501,21,FALSE)),"")</f>
        <v>0</v>
      </c>
      <c r="AF135" s="122">
        <f>IFERROR((VLOOKUP($L135,ACOUSTIC_SITE_INFO!$C$3:$AI$501,19,FALSE)),"")</f>
        <v>0</v>
      </c>
      <c r="AG135" s="122">
        <f>IFERROR((VLOOKUP($L135,ACOUSTIC_SITE_INFO!$C$3:$AI$501,22,FALSE)),"")</f>
        <v>0</v>
      </c>
      <c r="AH135" s="122">
        <f>IFERROR((VLOOKUP($L135,ACOUSTIC_SITE_INFO!$C$3:$AI$501,23,FALSE)),"")</f>
        <v>0</v>
      </c>
      <c r="AI135" s="125">
        <f>IFERROR((VLOOKUP($L135,ACOUSTIC_SITE_INFO!$C$3:$AI$501,24,FALSE)),"")</f>
        <v>0</v>
      </c>
      <c r="AJ135" s="125">
        <f>IFERROR((VLOOKUP($L135,ACOUSTIC_SITE_INFO!$C$3:$AI$501,25,FALSE)),"")</f>
        <v>0</v>
      </c>
      <c r="AK135" s="122">
        <f>IFERROR((VLOOKUP($L135,ACOUSTIC_SITE_INFO!$C$3:$AI$501,26,FALSE)),"")</f>
        <v>0</v>
      </c>
      <c r="AL135" s="122">
        <f>IFERROR((VLOOKUP($L135,ACOUSTIC_SITE_INFO!$C$3:$AI$501,27,FALSE)),"")</f>
        <v>0</v>
      </c>
      <c r="AM135" s="122">
        <f>IFERROR((VLOOKUP($L135,ACOUSTIC_SITE_INFO!$C$3:$AI$501,29,FALSE)),"")</f>
        <v>0</v>
      </c>
      <c r="AN135" s="122">
        <f>IFERROR((VLOOKUP($L135,ACOUSTIC_SITE_INFO!$C$3:$AI$501,30,FALSE)),"")</f>
        <v>0</v>
      </c>
      <c r="AO135" s="122">
        <f>IFERROR((VLOOKUP($L135,ACOUSTIC_SITE_INFO!$C$3:$AI$501,31,FALSE)),"")</f>
        <v>0</v>
      </c>
      <c r="AP135" s="122">
        <f>IFERROR((VLOOKUP($L135,ACOUSTIC_SITE_INFO!$C$3:$AI$501,32,FALSE)),"")</f>
        <v>0</v>
      </c>
      <c r="AQ135" s="122">
        <f>IFERROR((VLOOKUP($L135,ACOUSTIC_SITE_INFO!$C$3:$AI$501,33,FALSE)),"")</f>
        <v>0</v>
      </c>
    </row>
    <row r="136" spans="1:43" x14ac:dyDescent="0.25">
      <c r="A136" s="122" t="str">
        <f t="shared" si="4"/>
        <v>00-0m-0</v>
      </c>
      <c r="B136" s="122" t="str">
        <f t="shared" si="5"/>
        <v/>
      </c>
      <c r="C136" s="122" t="str">
        <f>IF(ACOUSTIC_SURVEY_RESULTS!A135=0, "",ACOUSTIC_SURVEY_RESULTS!A135)</f>
        <v/>
      </c>
      <c r="D136" s="122" t="str">
        <f>IFERROR((VLOOKUP($C136,Drop_down_options!$B$2:$D$21,2,FALSE)),"")</f>
        <v/>
      </c>
      <c r="E136" s="122" t="str">
        <f>IF(ACOUSTIC_SURVEY_RESULTS!B135=0, "",ACOUSTIC_SURVEY_RESULTS!B135)</f>
        <v/>
      </c>
      <c r="F136" s="122" t="str">
        <f>IF(ACOUSTIC_SURVEY_RESULTS!C135=0, "",ACOUSTIC_SURVEY_RESULTS!C135)</f>
        <v/>
      </c>
      <c r="G136" s="122" t="str">
        <f>IF(ACOUSTIC_SURVEY_RESULTS!D135=0, "",ACOUSTIC_SURVEY_RESULTS!D135)</f>
        <v/>
      </c>
      <c r="H136" s="122" t="str">
        <f>IF(ACOUSTIC_SURVEY_RESULTS!E135=0, "",ACOUSTIC_SURVEY_RESULTS!E135)</f>
        <v/>
      </c>
      <c r="I136" s="122" t="str">
        <f>IF(ACOUSTIC_SURVEY_RESULTS!F135=0, "",ACOUSTIC_SURVEY_RESULTS!F135)</f>
        <v/>
      </c>
      <c r="J136" s="122" t="str">
        <f>IF(ACOUSTIC_SURVEY_RESULTS!G135=0, "",ACOUSTIC_SURVEY_RESULTS!G135)</f>
        <v/>
      </c>
      <c r="K136" s="122" t="str">
        <f>IF(ACOUSTIC_SURVEY_RESULTS!H135=0, "",ACOUSTIC_SURVEY_RESULTS!H135)</f>
        <v/>
      </c>
      <c r="L136" s="122" t="str">
        <f>IF(ACOUSTIC_SURVEY_RESULTS!I135=0, "",ACOUSTIC_SURVEY_RESULTS!I135)</f>
        <v/>
      </c>
      <c r="M136" s="122">
        <f>IFERROR((VLOOKUP($L136,ACOUSTIC_SITE_INFO!$C$3:$AI$501,2,FALSE)),"")</f>
        <v>0</v>
      </c>
      <c r="N136" s="122">
        <f>IFERROR((VLOOKUP($L136,ACOUSTIC_SITE_INFO!$C$3:$AI$501,3,FALSE))," ")</f>
        <v>0</v>
      </c>
      <c r="O136" s="122">
        <f>IFERROR((VLOOKUP($L136,ACOUSTIC_SITE_INFO!$C$3:$AI$501,4,FALSE)),"")</f>
        <v>0</v>
      </c>
      <c r="P136" s="122">
        <f>IFERROR((VLOOKUP($L136,ACOUSTIC_SITE_INFO!$C$3:$AI$501,5,FALSE)),"")</f>
        <v>0</v>
      </c>
      <c r="Q136" s="122">
        <f>IFERROR((VLOOKUP($L136,ACOUSTIC_SITE_INFO!$C$3:$AI$501,6,FALSE)),"")</f>
        <v>0</v>
      </c>
      <c r="R136" s="122">
        <f>IFERROR((VLOOKUP($L136,ACOUSTIC_SITE_INFO!$C$3:$AI$501,7,FALSE)),"")</f>
        <v>0</v>
      </c>
      <c r="S136" s="122" t="str">
        <f>IFERROR((VLOOKUP($L136,ACOUSTIC_SITE_INFO!$C$3:$AI$501,8,FALSE)),"")</f>
        <v>//</v>
      </c>
      <c r="T136" s="124">
        <f>IFERROR((VLOOKUP($L136,ACOUSTIC_SITE_INFO!$C$3:$AI$501,9,FALSE)),"")</f>
        <v>0</v>
      </c>
      <c r="U136" s="124">
        <f>IFERROR((VLOOKUP($L136,ACOUSTIC_SITE_INFO!$C$3:$AI$501,10,FALSE)),"")</f>
        <v>0</v>
      </c>
      <c r="V136" s="122">
        <f>IFERROR((VLOOKUP($L136,ACOUSTIC_SITE_INFO!$C$3:$AI$501,11,FALSE)),"")</f>
        <v>0</v>
      </c>
      <c r="W136" s="122">
        <f>IFERROR((VLOOKUP($L136,ACOUSTIC_SITE_INFO!$C$3:$AI$501,12,FALSE)),"")</f>
        <v>0</v>
      </c>
      <c r="X136" s="122">
        <f>IFERROR((VLOOKUP($L136,ACOUSTIC_SITE_INFO!$C$3:$AI$501,13,FALSE)),"")</f>
        <v>0</v>
      </c>
      <c r="Y136" s="122">
        <f>IFERROR((VLOOKUP($L136,ACOUSTIC_SITE_INFO!$C$3:$AI$501,14,FALSE)),"")</f>
        <v>0</v>
      </c>
      <c r="Z136" s="122">
        <f>IFERROR((VLOOKUP($L136,ACOUSTIC_SITE_INFO!$C$3:$AI$501,15,FALSE)),"")</f>
        <v>0</v>
      </c>
      <c r="AA136" s="122">
        <f>IFERROR((VLOOKUP($L136,ACOUSTIC_SITE_INFO!$C$3:$AI$501,16,FALSE)),"")</f>
        <v>0</v>
      </c>
      <c r="AB136" s="122">
        <f>IFERROR((VLOOKUP($L136,ACOUSTIC_SITE_INFO!$C$3:$AI$501,17,FALSE)),"")</f>
        <v>0</v>
      </c>
      <c r="AC136" s="122">
        <f>IFERROR((VLOOKUP($L136,ACOUSTIC_SITE_INFO!$C$3:$AI$501,18,FALSE)),"")</f>
        <v>0</v>
      </c>
      <c r="AD136" s="122">
        <f>IFERROR((VLOOKUP($L136,ACOUSTIC_SITE_INFO!$C$3:$AI$501,20,FALSE)),"")</f>
        <v>0</v>
      </c>
      <c r="AE136" s="122">
        <f>IFERROR((VLOOKUP($L136,ACOUSTIC_SITE_INFO!$C$3:$AI$501,21,FALSE)),"")</f>
        <v>0</v>
      </c>
      <c r="AF136" s="122">
        <f>IFERROR((VLOOKUP($L136,ACOUSTIC_SITE_INFO!$C$3:$AI$501,19,FALSE)),"")</f>
        <v>0</v>
      </c>
      <c r="AG136" s="122">
        <f>IFERROR((VLOOKUP($L136,ACOUSTIC_SITE_INFO!$C$3:$AI$501,22,FALSE)),"")</f>
        <v>0</v>
      </c>
      <c r="AH136" s="122">
        <f>IFERROR((VLOOKUP($L136,ACOUSTIC_SITE_INFO!$C$3:$AI$501,23,FALSE)),"")</f>
        <v>0</v>
      </c>
      <c r="AI136" s="125">
        <f>IFERROR((VLOOKUP($L136,ACOUSTIC_SITE_INFO!$C$3:$AI$501,24,FALSE)),"")</f>
        <v>0</v>
      </c>
      <c r="AJ136" s="125">
        <f>IFERROR((VLOOKUP($L136,ACOUSTIC_SITE_INFO!$C$3:$AI$501,25,FALSE)),"")</f>
        <v>0</v>
      </c>
      <c r="AK136" s="122">
        <f>IFERROR((VLOOKUP($L136,ACOUSTIC_SITE_INFO!$C$3:$AI$501,26,FALSE)),"")</f>
        <v>0</v>
      </c>
      <c r="AL136" s="122">
        <f>IFERROR((VLOOKUP($L136,ACOUSTIC_SITE_INFO!$C$3:$AI$501,27,FALSE)),"")</f>
        <v>0</v>
      </c>
      <c r="AM136" s="122">
        <f>IFERROR((VLOOKUP($L136,ACOUSTIC_SITE_INFO!$C$3:$AI$501,29,FALSE)),"")</f>
        <v>0</v>
      </c>
      <c r="AN136" s="122">
        <f>IFERROR((VLOOKUP($L136,ACOUSTIC_SITE_INFO!$C$3:$AI$501,30,FALSE)),"")</f>
        <v>0</v>
      </c>
      <c r="AO136" s="122">
        <f>IFERROR((VLOOKUP($L136,ACOUSTIC_SITE_INFO!$C$3:$AI$501,31,FALSE)),"")</f>
        <v>0</v>
      </c>
      <c r="AP136" s="122">
        <f>IFERROR((VLOOKUP($L136,ACOUSTIC_SITE_INFO!$C$3:$AI$501,32,FALSE)),"")</f>
        <v>0</v>
      </c>
      <c r="AQ136" s="122">
        <f>IFERROR((VLOOKUP($L136,ACOUSTIC_SITE_INFO!$C$3:$AI$501,33,FALSE)),"")</f>
        <v>0</v>
      </c>
    </row>
    <row r="137" spans="1:43" x14ac:dyDescent="0.25">
      <c r="A137" s="122" t="str">
        <f t="shared" si="4"/>
        <v>00-0m-0</v>
      </c>
      <c r="B137" s="122" t="str">
        <f t="shared" si="5"/>
        <v/>
      </c>
      <c r="C137" s="122" t="str">
        <f>IF(ACOUSTIC_SURVEY_RESULTS!A136=0, "",ACOUSTIC_SURVEY_RESULTS!A136)</f>
        <v/>
      </c>
      <c r="D137" s="122" t="str">
        <f>IFERROR((VLOOKUP($C137,Drop_down_options!$B$2:$D$21,2,FALSE)),"")</f>
        <v/>
      </c>
      <c r="E137" s="122" t="str">
        <f>IF(ACOUSTIC_SURVEY_RESULTS!B136=0, "",ACOUSTIC_SURVEY_RESULTS!B136)</f>
        <v/>
      </c>
      <c r="F137" s="122" t="str">
        <f>IF(ACOUSTIC_SURVEY_RESULTS!C136=0, "",ACOUSTIC_SURVEY_RESULTS!C136)</f>
        <v/>
      </c>
      <c r="G137" s="122" t="str">
        <f>IF(ACOUSTIC_SURVEY_RESULTS!D136=0, "",ACOUSTIC_SURVEY_RESULTS!D136)</f>
        <v/>
      </c>
      <c r="H137" s="122" t="str">
        <f>IF(ACOUSTIC_SURVEY_RESULTS!E136=0, "",ACOUSTIC_SURVEY_RESULTS!E136)</f>
        <v/>
      </c>
      <c r="I137" s="122" t="str">
        <f>IF(ACOUSTIC_SURVEY_RESULTS!F136=0, "",ACOUSTIC_SURVEY_RESULTS!F136)</f>
        <v/>
      </c>
      <c r="J137" s="122" t="str">
        <f>IF(ACOUSTIC_SURVEY_RESULTS!G136=0, "",ACOUSTIC_SURVEY_RESULTS!G136)</f>
        <v/>
      </c>
      <c r="K137" s="122" t="str">
        <f>IF(ACOUSTIC_SURVEY_RESULTS!H136=0, "",ACOUSTIC_SURVEY_RESULTS!H136)</f>
        <v/>
      </c>
      <c r="L137" s="122" t="str">
        <f>IF(ACOUSTIC_SURVEY_RESULTS!I136=0, "",ACOUSTIC_SURVEY_RESULTS!I136)</f>
        <v/>
      </c>
      <c r="M137" s="122">
        <f>IFERROR((VLOOKUP($L137,ACOUSTIC_SITE_INFO!$C$3:$AI$501,2,FALSE)),"")</f>
        <v>0</v>
      </c>
      <c r="N137" s="122">
        <f>IFERROR((VLOOKUP($L137,ACOUSTIC_SITE_INFO!$C$3:$AI$501,3,FALSE))," ")</f>
        <v>0</v>
      </c>
      <c r="O137" s="122">
        <f>IFERROR((VLOOKUP($L137,ACOUSTIC_SITE_INFO!$C$3:$AI$501,4,FALSE)),"")</f>
        <v>0</v>
      </c>
      <c r="P137" s="122">
        <f>IFERROR((VLOOKUP($L137,ACOUSTIC_SITE_INFO!$C$3:$AI$501,5,FALSE)),"")</f>
        <v>0</v>
      </c>
      <c r="Q137" s="122">
        <f>IFERROR((VLOOKUP($L137,ACOUSTIC_SITE_INFO!$C$3:$AI$501,6,FALSE)),"")</f>
        <v>0</v>
      </c>
      <c r="R137" s="122">
        <f>IFERROR((VLOOKUP($L137,ACOUSTIC_SITE_INFO!$C$3:$AI$501,7,FALSE)),"")</f>
        <v>0</v>
      </c>
      <c r="S137" s="122" t="str">
        <f>IFERROR((VLOOKUP($L137,ACOUSTIC_SITE_INFO!$C$3:$AI$501,8,FALSE)),"")</f>
        <v>//</v>
      </c>
      <c r="T137" s="124">
        <f>IFERROR((VLOOKUP($L137,ACOUSTIC_SITE_INFO!$C$3:$AI$501,9,FALSE)),"")</f>
        <v>0</v>
      </c>
      <c r="U137" s="124">
        <f>IFERROR((VLOOKUP($L137,ACOUSTIC_SITE_INFO!$C$3:$AI$501,10,FALSE)),"")</f>
        <v>0</v>
      </c>
      <c r="V137" s="122">
        <f>IFERROR((VLOOKUP($L137,ACOUSTIC_SITE_INFO!$C$3:$AI$501,11,FALSE)),"")</f>
        <v>0</v>
      </c>
      <c r="W137" s="122">
        <f>IFERROR((VLOOKUP($L137,ACOUSTIC_SITE_INFO!$C$3:$AI$501,12,FALSE)),"")</f>
        <v>0</v>
      </c>
      <c r="X137" s="122">
        <f>IFERROR((VLOOKUP($L137,ACOUSTIC_SITE_INFO!$C$3:$AI$501,13,FALSE)),"")</f>
        <v>0</v>
      </c>
      <c r="Y137" s="122">
        <f>IFERROR((VLOOKUP($L137,ACOUSTIC_SITE_INFO!$C$3:$AI$501,14,FALSE)),"")</f>
        <v>0</v>
      </c>
      <c r="Z137" s="122">
        <f>IFERROR((VLOOKUP($L137,ACOUSTIC_SITE_INFO!$C$3:$AI$501,15,FALSE)),"")</f>
        <v>0</v>
      </c>
      <c r="AA137" s="122">
        <f>IFERROR((VLOOKUP($L137,ACOUSTIC_SITE_INFO!$C$3:$AI$501,16,FALSE)),"")</f>
        <v>0</v>
      </c>
      <c r="AB137" s="122">
        <f>IFERROR((VLOOKUP($L137,ACOUSTIC_SITE_INFO!$C$3:$AI$501,17,FALSE)),"")</f>
        <v>0</v>
      </c>
      <c r="AC137" s="122">
        <f>IFERROR((VLOOKUP($L137,ACOUSTIC_SITE_INFO!$C$3:$AI$501,18,FALSE)),"")</f>
        <v>0</v>
      </c>
      <c r="AD137" s="122">
        <f>IFERROR((VLOOKUP($L137,ACOUSTIC_SITE_INFO!$C$3:$AI$501,20,FALSE)),"")</f>
        <v>0</v>
      </c>
      <c r="AE137" s="122">
        <f>IFERROR((VLOOKUP($L137,ACOUSTIC_SITE_INFO!$C$3:$AI$501,21,FALSE)),"")</f>
        <v>0</v>
      </c>
      <c r="AF137" s="122">
        <f>IFERROR((VLOOKUP($L137,ACOUSTIC_SITE_INFO!$C$3:$AI$501,19,FALSE)),"")</f>
        <v>0</v>
      </c>
      <c r="AG137" s="122">
        <f>IFERROR((VLOOKUP($L137,ACOUSTIC_SITE_INFO!$C$3:$AI$501,22,FALSE)),"")</f>
        <v>0</v>
      </c>
      <c r="AH137" s="122">
        <f>IFERROR((VLOOKUP($L137,ACOUSTIC_SITE_INFO!$C$3:$AI$501,23,FALSE)),"")</f>
        <v>0</v>
      </c>
      <c r="AI137" s="125">
        <f>IFERROR((VLOOKUP($L137,ACOUSTIC_SITE_INFO!$C$3:$AI$501,24,FALSE)),"")</f>
        <v>0</v>
      </c>
      <c r="AJ137" s="125">
        <f>IFERROR((VLOOKUP($L137,ACOUSTIC_SITE_INFO!$C$3:$AI$501,25,FALSE)),"")</f>
        <v>0</v>
      </c>
      <c r="AK137" s="122">
        <f>IFERROR((VLOOKUP($L137,ACOUSTIC_SITE_INFO!$C$3:$AI$501,26,FALSE)),"")</f>
        <v>0</v>
      </c>
      <c r="AL137" s="122">
        <f>IFERROR((VLOOKUP($L137,ACOUSTIC_SITE_INFO!$C$3:$AI$501,27,FALSE)),"")</f>
        <v>0</v>
      </c>
      <c r="AM137" s="122">
        <f>IFERROR((VLOOKUP($L137,ACOUSTIC_SITE_INFO!$C$3:$AI$501,29,FALSE)),"")</f>
        <v>0</v>
      </c>
      <c r="AN137" s="122">
        <f>IFERROR((VLOOKUP($L137,ACOUSTIC_SITE_INFO!$C$3:$AI$501,30,FALSE)),"")</f>
        <v>0</v>
      </c>
      <c r="AO137" s="122">
        <f>IFERROR((VLOOKUP($L137,ACOUSTIC_SITE_INFO!$C$3:$AI$501,31,FALSE)),"")</f>
        <v>0</v>
      </c>
      <c r="AP137" s="122">
        <f>IFERROR((VLOOKUP($L137,ACOUSTIC_SITE_INFO!$C$3:$AI$501,32,FALSE)),"")</f>
        <v>0</v>
      </c>
      <c r="AQ137" s="122">
        <f>IFERROR((VLOOKUP($L137,ACOUSTIC_SITE_INFO!$C$3:$AI$501,33,FALSE)),"")</f>
        <v>0</v>
      </c>
    </row>
    <row r="138" spans="1:43" x14ac:dyDescent="0.25">
      <c r="A138" s="122" t="str">
        <f t="shared" si="4"/>
        <v>00-0m-0</v>
      </c>
      <c r="B138" s="122" t="str">
        <f t="shared" si="5"/>
        <v/>
      </c>
      <c r="C138" s="122" t="str">
        <f>IF(ACOUSTIC_SURVEY_RESULTS!A137=0, "",ACOUSTIC_SURVEY_RESULTS!A137)</f>
        <v/>
      </c>
      <c r="D138" s="122" t="str">
        <f>IFERROR((VLOOKUP($C138,Drop_down_options!$B$2:$D$21,2,FALSE)),"")</f>
        <v/>
      </c>
      <c r="E138" s="122" t="str">
        <f>IF(ACOUSTIC_SURVEY_RESULTS!B137=0, "",ACOUSTIC_SURVEY_RESULTS!B137)</f>
        <v/>
      </c>
      <c r="F138" s="122" t="str">
        <f>IF(ACOUSTIC_SURVEY_RESULTS!C137=0, "",ACOUSTIC_SURVEY_RESULTS!C137)</f>
        <v/>
      </c>
      <c r="G138" s="122" t="str">
        <f>IF(ACOUSTIC_SURVEY_RESULTS!D137=0, "",ACOUSTIC_SURVEY_RESULTS!D137)</f>
        <v/>
      </c>
      <c r="H138" s="122" t="str">
        <f>IF(ACOUSTIC_SURVEY_RESULTS!E137=0, "",ACOUSTIC_SURVEY_RESULTS!E137)</f>
        <v/>
      </c>
      <c r="I138" s="122" t="str">
        <f>IF(ACOUSTIC_SURVEY_RESULTS!F137=0, "",ACOUSTIC_SURVEY_RESULTS!F137)</f>
        <v/>
      </c>
      <c r="J138" s="122" t="str">
        <f>IF(ACOUSTIC_SURVEY_RESULTS!G137=0, "",ACOUSTIC_SURVEY_RESULTS!G137)</f>
        <v/>
      </c>
      <c r="K138" s="122" t="str">
        <f>IF(ACOUSTIC_SURVEY_RESULTS!H137=0, "",ACOUSTIC_SURVEY_RESULTS!H137)</f>
        <v/>
      </c>
      <c r="L138" s="122" t="str">
        <f>IF(ACOUSTIC_SURVEY_RESULTS!I137=0, "",ACOUSTIC_SURVEY_RESULTS!I137)</f>
        <v/>
      </c>
      <c r="M138" s="122">
        <f>IFERROR((VLOOKUP($L138,ACOUSTIC_SITE_INFO!$C$3:$AI$501,2,FALSE)),"")</f>
        <v>0</v>
      </c>
      <c r="N138" s="122">
        <f>IFERROR((VLOOKUP($L138,ACOUSTIC_SITE_INFO!$C$3:$AI$501,3,FALSE))," ")</f>
        <v>0</v>
      </c>
      <c r="O138" s="122">
        <f>IFERROR((VLOOKUP($L138,ACOUSTIC_SITE_INFO!$C$3:$AI$501,4,FALSE)),"")</f>
        <v>0</v>
      </c>
      <c r="P138" s="122">
        <f>IFERROR((VLOOKUP($L138,ACOUSTIC_SITE_INFO!$C$3:$AI$501,5,FALSE)),"")</f>
        <v>0</v>
      </c>
      <c r="Q138" s="122">
        <f>IFERROR((VLOOKUP($L138,ACOUSTIC_SITE_INFO!$C$3:$AI$501,6,FALSE)),"")</f>
        <v>0</v>
      </c>
      <c r="R138" s="122">
        <f>IFERROR((VLOOKUP($L138,ACOUSTIC_SITE_INFO!$C$3:$AI$501,7,FALSE)),"")</f>
        <v>0</v>
      </c>
      <c r="S138" s="122" t="str">
        <f>IFERROR((VLOOKUP($L138,ACOUSTIC_SITE_INFO!$C$3:$AI$501,8,FALSE)),"")</f>
        <v>//</v>
      </c>
      <c r="T138" s="124">
        <f>IFERROR((VLOOKUP($L138,ACOUSTIC_SITE_INFO!$C$3:$AI$501,9,FALSE)),"")</f>
        <v>0</v>
      </c>
      <c r="U138" s="124">
        <f>IFERROR((VLOOKUP($L138,ACOUSTIC_SITE_INFO!$C$3:$AI$501,10,FALSE)),"")</f>
        <v>0</v>
      </c>
      <c r="V138" s="122">
        <f>IFERROR((VLOOKUP($L138,ACOUSTIC_SITE_INFO!$C$3:$AI$501,11,FALSE)),"")</f>
        <v>0</v>
      </c>
      <c r="W138" s="122">
        <f>IFERROR((VLOOKUP($L138,ACOUSTIC_SITE_INFO!$C$3:$AI$501,12,FALSE)),"")</f>
        <v>0</v>
      </c>
      <c r="X138" s="122">
        <f>IFERROR((VLOOKUP($L138,ACOUSTIC_SITE_INFO!$C$3:$AI$501,13,FALSE)),"")</f>
        <v>0</v>
      </c>
      <c r="Y138" s="122">
        <f>IFERROR((VLOOKUP($L138,ACOUSTIC_SITE_INFO!$C$3:$AI$501,14,FALSE)),"")</f>
        <v>0</v>
      </c>
      <c r="Z138" s="122">
        <f>IFERROR((VLOOKUP($L138,ACOUSTIC_SITE_INFO!$C$3:$AI$501,15,FALSE)),"")</f>
        <v>0</v>
      </c>
      <c r="AA138" s="122">
        <f>IFERROR((VLOOKUP($L138,ACOUSTIC_SITE_INFO!$C$3:$AI$501,16,FALSE)),"")</f>
        <v>0</v>
      </c>
      <c r="AB138" s="122">
        <f>IFERROR((VLOOKUP($L138,ACOUSTIC_SITE_INFO!$C$3:$AI$501,17,FALSE)),"")</f>
        <v>0</v>
      </c>
      <c r="AC138" s="122">
        <f>IFERROR((VLOOKUP($L138,ACOUSTIC_SITE_INFO!$C$3:$AI$501,18,FALSE)),"")</f>
        <v>0</v>
      </c>
      <c r="AD138" s="122">
        <f>IFERROR((VLOOKUP($L138,ACOUSTIC_SITE_INFO!$C$3:$AI$501,20,FALSE)),"")</f>
        <v>0</v>
      </c>
      <c r="AE138" s="122">
        <f>IFERROR((VLOOKUP($L138,ACOUSTIC_SITE_INFO!$C$3:$AI$501,21,FALSE)),"")</f>
        <v>0</v>
      </c>
      <c r="AF138" s="122">
        <f>IFERROR((VLOOKUP($L138,ACOUSTIC_SITE_INFO!$C$3:$AI$501,19,FALSE)),"")</f>
        <v>0</v>
      </c>
      <c r="AG138" s="122">
        <f>IFERROR((VLOOKUP($L138,ACOUSTIC_SITE_INFO!$C$3:$AI$501,22,FALSE)),"")</f>
        <v>0</v>
      </c>
      <c r="AH138" s="122">
        <f>IFERROR((VLOOKUP($L138,ACOUSTIC_SITE_INFO!$C$3:$AI$501,23,FALSE)),"")</f>
        <v>0</v>
      </c>
      <c r="AI138" s="125">
        <f>IFERROR((VLOOKUP($L138,ACOUSTIC_SITE_INFO!$C$3:$AI$501,24,FALSE)),"")</f>
        <v>0</v>
      </c>
      <c r="AJ138" s="125">
        <f>IFERROR((VLOOKUP($L138,ACOUSTIC_SITE_INFO!$C$3:$AI$501,25,FALSE)),"")</f>
        <v>0</v>
      </c>
      <c r="AK138" s="122">
        <f>IFERROR((VLOOKUP($L138,ACOUSTIC_SITE_INFO!$C$3:$AI$501,26,FALSE)),"")</f>
        <v>0</v>
      </c>
      <c r="AL138" s="122">
        <f>IFERROR((VLOOKUP($L138,ACOUSTIC_SITE_INFO!$C$3:$AI$501,27,FALSE)),"")</f>
        <v>0</v>
      </c>
      <c r="AM138" s="122">
        <f>IFERROR((VLOOKUP($L138,ACOUSTIC_SITE_INFO!$C$3:$AI$501,29,FALSE)),"")</f>
        <v>0</v>
      </c>
      <c r="AN138" s="122">
        <f>IFERROR((VLOOKUP($L138,ACOUSTIC_SITE_INFO!$C$3:$AI$501,30,FALSE)),"")</f>
        <v>0</v>
      </c>
      <c r="AO138" s="122">
        <f>IFERROR((VLOOKUP($L138,ACOUSTIC_SITE_INFO!$C$3:$AI$501,31,FALSE)),"")</f>
        <v>0</v>
      </c>
      <c r="AP138" s="122">
        <f>IFERROR((VLOOKUP($L138,ACOUSTIC_SITE_INFO!$C$3:$AI$501,32,FALSE)),"")</f>
        <v>0</v>
      </c>
      <c r="AQ138" s="122">
        <f>IFERROR((VLOOKUP($L138,ACOUSTIC_SITE_INFO!$C$3:$AI$501,33,FALSE)),"")</f>
        <v>0</v>
      </c>
    </row>
    <row r="139" spans="1:43" x14ac:dyDescent="0.25">
      <c r="A139" s="122" t="str">
        <f t="shared" si="4"/>
        <v>00-0m-0</v>
      </c>
      <c r="B139" s="122" t="str">
        <f t="shared" si="5"/>
        <v/>
      </c>
      <c r="C139" s="122" t="str">
        <f>IF(ACOUSTIC_SURVEY_RESULTS!A138=0, "",ACOUSTIC_SURVEY_RESULTS!A138)</f>
        <v/>
      </c>
      <c r="D139" s="122" t="str">
        <f>IFERROR((VLOOKUP($C139,Drop_down_options!$B$2:$D$21,2,FALSE)),"")</f>
        <v/>
      </c>
      <c r="E139" s="122" t="str">
        <f>IF(ACOUSTIC_SURVEY_RESULTS!B138=0, "",ACOUSTIC_SURVEY_RESULTS!B138)</f>
        <v/>
      </c>
      <c r="F139" s="122" t="str">
        <f>IF(ACOUSTIC_SURVEY_RESULTS!C138=0, "",ACOUSTIC_SURVEY_RESULTS!C138)</f>
        <v/>
      </c>
      <c r="G139" s="122" t="str">
        <f>IF(ACOUSTIC_SURVEY_RESULTS!D138=0, "",ACOUSTIC_SURVEY_RESULTS!D138)</f>
        <v/>
      </c>
      <c r="H139" s="122" t="str">
        <f>IF(ACOUSTIC_SURVEY_RESULTS!E138=0, "",ACOUSTIC_SURVEY_RESULTS!E138)</f>
        <v/>
      </c>
      <c r="I139" s="122" t="str">
        <f>IF(ACOUSTIC_SURVEY_RESULTS!F138=0, "",ACOUSTIC_SURVEY_RESULTS!F138)</f>
        <v/>
      </c>
      <c r="J139" s="122" t="str">
        <f>IF(ACOUSTIC_SURVEY_RESULTS!G138=0, "",ACOUSTIC_SURVEY_RESULTS!G138)</f>
        <v/>
      </c>
      <c r="K139" s="122" t="str">
        <f>IF(ACOUSTIC_SURVEY_RESULTS!H138=0, "",ACOUSTIC_SURVEY_RESULTS!H138)</f>
        <v/>
      </c>
      <c r="L139" s="122" t="str">
        <f>IF(ACOUSTIC_SURVEY_RESULTS!I138=0, "",ACOUSTIC_SURVEY_RESULTS!I138)</f>
        <v/>
      </c>
      <c r="M139" s="122">
        <f>IFERROR((VLOOKUP($L139,ACOUSTIC_SITE_INFO!$C$3:$AI$501,2,FALSE)),"")</f>
        <v>0</v>
      </c>
      <c r="N139" s="122">
        <f>IFERROR((VLOOKUP($L139,ACOUSTIC_SITE_INFO!$C$3:$AI$501,3,FALSE))," ")</f>
        <v>0</v>
      </c>
      <c r="O139" s="122">
        <f>IFERROR((VLOOKUP($L139,ACOUSTIC_SITE_INFO!$C$3:$AI$501,4,FALSE)),"")</f>
        <v>0</v>
      </c>
      <c r="P139" s="122">
        <f>IFERROR((VLOOKUP($L139,ACOUSTIC_SITE_INFO!$C$3:$AI$501,5,FALSE)),"")</f>
        <v>0</v>
      </c>
      <c r="Q139" s="122">
        <f>IFERROR((VLOOKUP($L139,ACOUSTIC_SITE_INFO!$C$3:$AI$501,6,FALSE)),"")</f>
        <v>0</v>
      </c>
      <c r="R139" s="122">
        <f>IFERROR((VLOOKUP($L139,ACOUSTIC_SITE_INFO!$C$3:$AI$501,7,FALSE)),"")</f>
        <v>0</v>
      </c>
      <c r="S139" s="122" t="str">
        <f>IFERROR((VLOOKUP($L139,ACOUSTIC_SITE_INFO!$C$3:$AI$501,8,FALSE)),"")</f>
        <v>//</v>
      </c>
      <c r="T139" s="124">
        <f>IFERROR((VLOOKUP($L139,ACOUSTIC_SITE_INFO!$C$3:$AI$501,9,FALSE)),"")</f>
        <v>0</v>
      </c>
      <c r="U139" s="124">
        <f>IFERROR((VLOOKUP($L139,ACOUSTIC_SITE_INFO!$C$3:$AI$501,10,FALSE)),"")</f>
        <v>0</v>
      </c>
      <c r="V139" s="122">
        <f>IFERROR((VLOOKUP($L139,ACOUSTIC_SITE_INFO!$C$3:$AI$501,11,FALSE)),"")</f>
        <v>0</v>
      </c>
      <c r="W139" s="122">
        <f>IFERROR((VLOOKUP($L139,ACOUSTIC_SITE_INFO!$C$3:$AI$501,12,FALSE)),"")</f>
        <v>0</v>
      </c>
      <c r="X139" s="122">
        <f>IFERROR((VLOOKUP($L139,ACOUSTIC_SITE_INFO!$C$3:$AI$501,13,FALSE)),"")</f>
        <v>0</v>
      </c>
      <c r="Y139" s="122">
        <f>IFERROR((VLOOKUP($L139,ACOUSTIC_SITE_INFO!$C$3:$AI$501,14,FALSE)),"")</f>
        <v>0</v>
      </c>
      <c r="Z139" s="122">
        <f>IFERROR((VLOOKUP($L139,ACOUSTIC_SITE_INFO!$C$3:$AI$501,15,FALSE)),"")</f>
        <v>0</v>
      </c>
      <c r="AA139" s="122">
        <f>IFERROR((VLOOKUP($L139,ACOUSTIC_SITE_INFO!$C$3:$AI$501,16,FALSE)),"")</f>
        <v>0</v>
      </c>
      <c r="AB139" s="122">
        <f>IFERROR((VLOOKUP($L139,ACOUSTIC_SITE_INFO!$C$3:$AI$501,17,FALSE)),"")</f>
        <v>0</v>
      </c>
      <c r="AC139" s="122">
        <f>IFERROR((VLOOKUP($L139,ACOUSTIC_SITE_INFO!$C$3:$AI$501,18,FALSE)),"")</f>
        <v>0</v>
      </c>
      <c r="AD139" s="122">
        <f>IFERROR((VLOOKUP($L139,ACOUSTIC_SITE_INFO!$C$3:$AI$501,20,FALSE)),"")</f>
        <v>0</v>
      </c>
      <c r="AE139" s="122">
        <f>IFERROR((VLOOKUP($L139,ACOUSTIC_SITE_INFO!$C$3:$AI$501,21,FALSE)),"")</f>
        <v>0</v>
      </c>
      <c r="AF139" s="122">
        <f>IFERROR((VLOOKUP($L139,ACOUSTIC_SITE_INFO!$C$3:$AI$501,19,FALSE)),"")</f>
        <v>0</v>
      </c>
      <c r="AG139" s="122">
        <f>IFERROR((VLOOKUP($L139,ACOUSTIC_SITE_INFO!$C$3:$AI$501,22,FALSE)),"")</f>
        <v>0</v>
      </c>
      <c r="AH139" s="122">
        <f>IFERROR((VLOOKUP($L139,ACOUSTIC_SITE_INFO!$C$3:$AI$501,23,FALSE)),"")</f>
        <v>0</v>
      </c>
      <c r="AI139" s="125">
        <f>IFERROR((VLOOKUP($L139,ACOUSTIC_SITE_INFO!$C$3:$AI$501,24,FALSE)),"")</f>
        <v>0</v>
      </c>
      <c r="AJ139" s="125">
        <f>IFERROR((VLOOKUP($L139,ACOUSTIC_SITE_INFO!$C$3:$AI$501,25,FALSE)),"")</f>
        <v>0</v>
      </c>
      <c r="AK139" s="122">
        <f>IFERROR((VLOOKUP($L139,ACOUSTIC_SITE_INFO!$C$3:$AI$501,26,FALSE)),"")</f>
        <v>0</v>
      </c>
      <c r="AL139" s="122">
        <f>IFERROR((VLOOKUP($L139,ACOUSTIC_SITE_INFO!$C$3:$AI$501,27,FALSE)),"")</f>
        <v>0</v>
      </c>
      <c r="AM139" s="122">
        <f>IFERROR((VLOOKUP($L139,ACOUSTIC_SITE_INFO!$C$3:$AI$501,29,FALSE)),"")</f>
        <v>0</v>
      </c>
      <c r="AN139" s="122">
        <f>IFERROR((VLOOKUP($L139,ACOUSTIC_SITE_INFO!$C$3:$AI$501,30,FALSE)),"")</f>
        <v>0</v>
      </c>
      <c r="AO139" s="122">
        <f>IFERROR((VLOOKUP($L139,ACOUSTIC_SITE_INFO!$C$3:$AI$501,31,FALSE)),"")</f>
        <v>0</v>
      </c>
      <c r="AP139" s="122">
        <f>IFERROR((VLOOKUP($L139,ACOUSTIC_SITE_INFO!$C$3:$AI$501,32,FALSE)),"")</f>
        <v>0</v>
      </c>
      <c r="AQ139" s="122">
        <f>IFERROR((VLOOKUP($L139,ACOUSTIC_SITE_INFO!$C$3:$AI$501,33,FALSE)),"")</f>
        <v>0</v>
      </c>
    </row>
    <row r="140" spans="1:43" x14ac:dyDescent="0.25">
      <c r="A140" s="122" t="str">
        <f t="shared" si="4"/>
        <v>00-0m-0</v>
      </c>
      <c r="B140" s="122" t="str">
        <f t="shared" si="5"/>
        <v/>
      </c>
      <c r="C140" s="122" t="str">
        <f>IF(ACOUSTIC_SURVEY_RESULTS!A139=0, "",ACOUSTIC_SURVEY_RESULTS!A139)</f>
        <v/>
      </c>
      <c r="D140" s="122" t="str">
        <f>IFERROR((VLOOKUP($C140,Drop_down_options!$B$2:$D$21,2,FALSE)),"")</f>
        <v/>
      </c>
      <c r="E140" s="122" t="str">
        <f>IF(ACOUSTIC_SURVEY_RESULTS!B139=0, "",ACOUSTIC_SURVEY_RESULTS!B139)</f>
        <v/>
      </c>
      <c r="F140" s="122" t="str">
        <f>IF(ACOUSTIC_SURVEY_RESULTS!C139=0, "",ACOUSTIC_SURVEY_RESULTS!C139)</f>
        <v/>
      </c>
      <c r="G140" s="122" t="str">
        <f>IF(ACOUSTIC_SURVEY_RESULTS!D139=0, "",ACOUSTIC_SURVEY_RESULTS!D139)</f>
        <v/>
      </c>
      <c r="H140" s="122" t="str">
        <f>IF(ACOUSTIC_SURVEY_RESULTS!E139=0, "",ACOUSTIC_SURVEY_RESULTS!E139)</f>
        <v/>
      </c>
      <c r="I140" s="122" t="str">
        <f>IF(ACOUSTIC_SURVEY_RESULTS!F139=0, "",ACOUSTIC_SURVEY_RESULTS!F139)</f>
        <v/>
      </c>
      <c r="J140" s="122" t="str">
        <f>IF(ACOUSTIC_SURVEY_RESULTS!G139=0, "",ACOUSTIC_SURVEY_RESULTS!G139)</f>
        <v/>
      </c>
      <c r="K140" s="122" t="str">
        <f>IF(ACOUSTIC_SURVEY_RESULTS!H139=0, "",ACOUSTIC_SURVEY_RESULTS!H139)</f>
        <v/>
      </c>
      <c r="L140" s="122" t="str">
        <f>IF(ACOUSTIC_SURVEY_RESULTS!I139=0, "",ACOUSTIC_SURVEY_RESULTS!I139)</f>
        <v/>
      </c>
      <c r="M140" s="122">
        <f>IFERROR((VLOOKUP($L140,ACOUSTIC_SITE_INFO!$C$3:$AI$501,2,FALSE)),"")</f>
        <v>0</v>
      </c>
      <c r="N140" s="122">
        <f>IFERROR((VLOOKUP($L140,ACOUSTIC_SITE_INFO!$C$3:$AI$501,3,FALSE))," ")</f>
        <v>0</v>
      </c>
      <c r="O140" s="122">
        <f>IFERROR((VLOOKUP($L140,ACOUSTIC_SITE_INFO!$C$3:$AI$501,4,FALSE)),"")</f>
        <v>0</v>
      </c>
      <c r="P140" s="122">
        <f>IFERROR((VLOOKUP($L140,ACOUSTIC_SITE_INFO!$C$3:$AI$501,5,FALSE)),"")</f>
        <v>0</v>
      </c>
      <c r="Q140" s="122">
        <f>IFERROR((VLOOKUP($L140,ACOUSTIC_SITE_INFO!$C$3:$AI$501,6,FALSE)),"")</f>
        <v>0</v>
      </c>
      <c r="R140" s="122">
        <f>IFERROR((VLOOKUP($L140,ACOUSTIC_SITE_INFO!$C$3:$AI$501,7,FALSE)),"")</f>
        <v>0</v>
      </c>
      <c r="S140" s="122" t="str">
        <f>IFERROR((VLOOKUP($L140,ACOUSTIC_SITE_INFO!$C$3:$AI$501,8,FALSE)),"")</f>
        <v>//</v>
      </c>
      <c r="T140" s="124">
        <f>IFERROR((VLOOKUP($L140,ACOUSTIC_SITE_INFO!$C$3:$AI$501,9,FALSE)),"")</f>
        <v>0</v>
      </c>
      <c r="U140" s="124">
        <f>IFERROR((VLOOKUP($L140,ACOUSTIC_SITE_INFO!$C$3:$AI$501,10,FALSE)),"")</f>
        <v>0</v>
      </c>
      <c r="V140" s="122">
        <f>IFERROR((VLOOKUP($L140,ACOUSTIC_SITE_INFO!$C$3:$AI$501,11,FALSE)),"")</f>
        <v>0</v>
      </c>
      <c r="W140" s="122">
        <f>IFERROR((VLOOKUP($L140,ACOUSTIC_SITE_INFO!$C$3:$AI$501,12,FALSE)),"")</f>
        <v>0</v>
      </c>
      <c r="X140" s="122">
        <f>IFERROR((VLOOKUP($L140,ACOUSTIC_SITE_INFO!$C$3:$AI$501,13,FALSE)),"")</f>
        <v>0</v>
      </c>
      <c r="Y140" s="122">
        <f>IFERROR((VLOOKUP($L140,ACOUSTIC_SITE_INFO!$C$3:$AI$501,14,FALSE)),"")</f>
        <v>0</v>
      </c>
      <c r="Z140" s="122">
        <f>IFERROR((VLOOKUP($L140,ACOUSTIC_SITE_INFO!$C$3:$AI$501,15,FALSE)),"")</f>
        <v>0</v>
      </c>
      <c r="AA140" s="122">
        <f>IFERROR((VLOOKUP($L140,ACOUSTIC_SITE_INFO!$C$3:$AI$501,16,FALSE)),"")</f>
        <v>0</v>
      </c>
      <c r="AB140" s="122">
        <f>IFERROR((VLOOKUP($L140,ACOUSTIC_SITE_INFO!$C$3:$AI$501,17,FALSE)),"")</f>
        <v>0</v>
      </c>
      <c r="AC140" s="122">
        <f>IFERROR((VLOOKUP($L140,ACOUSTIC_SITE_INFO!$C$3:$AI$501,18,FALSE)),"")</f>
        <v>0</v>
      </c>
      <c r="AD140" s="122">
        <f>IFERROR((VLOOKUP($L140,ACOUSTIC_SITE_INFO!$C$3:$AI$501,20,FALSE)),"")</f>
        <v>0</v>
      </c>
      <c r="AE140" s="122">
        <f>IFERROR((VLOOKUP($L140,ACOUSTIC_SITE_INFO!$C$3:$AI$501,21,FALSE)),"")</f>
        <v>0</v>
      </c>
      <c r="AF140" s="122">
        <f>IFERROR((VLOOKUP($L140,ACOUSTIC_SITE_INFO!$C$3:$AI$501,19,FALSE)),"")</f>
        <v>0</v>
      </c>
      <c r="AG140" s="122">
        <f>IFERROR((VLOOKUP($L140,ACOUSTIC_SITE_INFO!$C$3:$AI$501,22,FALSE)),"")</f>
        <v>0</v>
      </c>
      <c r="AH140" s="122">
        <f>IFERROR((VLOOKUP($L140,ACOUSTIC_SITE_INFO!$C$3:$AI$501,23,FALSE)),"")</f>
        <v>0</v>
      </c>
      <c r="AI140" s="125">
        <f>IFERROR((VLOOKUP($L140,ACOUSTIC_SITE_INFO!$C$3:$AI$501,24,FALSE)),"")</f>
        <v>0</v>
      </c>
      <c r="AJ140" s="125">
        <f>IFERROR((VLOOKUP($L140,ACOUSTIC_SITE_INFO!$C$3:$AI$501,25,FALSE)),"")</f>
        <v>0</v>
      </c>
      <c r="AK140" s="122">
        <f>IFERROR((VLOOKUP($L140,ACOUSTIC_SITE_INFO!$C$3:$AI$501,26,FALSE)),"")</f>
        <v>0</v>
      </c>
      <c r="AL140" s="122">
        <f>IFERROR((VLOOKUP($L140,ACOUSTIC_SITE_INFO!$C$3:$AI$501,27,FALSE)),"")</f>
        <v>0</v>
      </c>
      <c r="AM140" s="122">
        <f>IFERROR((VLOOKUP($L140,ACOUSTIC_SITE_INFO!$C$3:$AI$501,29,FALSE)),"")</f>
        <v>0</v>
      </c>
      <c r="AN140" s="122">
        <f>IFERROR((VLOOKUP($L140,ACOUSTIC_SITE_INFO!$C$3:$AI$501,30,FALSE)),"")</f>
        <v>0</v>
      </c>
      <c r="AO140" s="122">
        <f>IFERROR((VLOOKUP($L140,ACOUSTIC_SITE_INFO!$C$3:$AI$501,31,FALSE)),"")</f>
        <v>0</v>
      </c>
      <c r="AP140" s="122">
        <f>IFERROR((VLOOKUP($L140,ACOUSTIC_SITE_INFO!$C$3:$AI$501,32,FALSE)),"")</f>
        <v>0</v>
      </c>
      <c r="AQ140" s="122">
        <f>IFERROR((VLOOKUP($L140,ACOUSTIC_SITE_INFO!$C$3:$AI$501,33,FALSE)),"")</f>
        <v>0</v>
      </c>
    </row>
    <row r="141" spans="1:43" x14ac:dyDescent="0.25">
      <c r="A141" s="122" t="str">
        <f t="shared" si="4"/>
        <v>00-0m-0</v>
      </c>
      <c r="B141" s="122" t="str">
        <f t="shared" si="5"/>
        <v/>
      </c>
      <c r="C141" s="122" t="str">
        <f>IF(ACOUSTIC_SURVEY_RESULTS!A140=0, "",ACOUSTIC_SURVEY_RESULTS!A140)</f>
        <v/>
      </c>
      <c r="D141" s="122" t="str">
        <f>IFERROR((VLOOKUP($C141,Drop_down_options!$B$2:$D$21,2,FALSE)),"")</f>
        <v/>
      </c>
      <c r="E141" s="122" t="str">
        <f>IF(ACOUSTIC_SURVEY_RESULTS!B140=0, "",ACOUSTIC_SURVEY_RESULTS!B140)</f>
        <v/>
      </c>
      <c r="F141" s="122" t="str">
        <f>IF(ACOUSTIC_SURVEY_RESULTS!C140=0, "",ACOUSTIC_SURVEY_RESULTS!C140)</f>
        <v/>
      </c>
      <c r="G141" s="122" t="str">
        <f>IF(ACOUSTIC_SURVEY_RESULTS!D140=0, "",ACOUSTIC_SURVEY_RESULTS!D140)</f>
        <v/>
      </c>
      <c r="H141" s="122" t="str">
        <f>IF(ACOUSTIC_SURVEY_RESULTS!E140=0, "",ACOUSTIC_SURVEY_RESULTS!E140)</f>
        <v/>
      </c>
      <c r="I141" s="122" t="str">
        <f>IF(ACOUSTIC_SURVEY_RESULTS!F140=0, "",ACOUSTIC_SURVEY_RESULTS!F140)</f>
        <v/>
      </c>
      <c r="J141" s="122" t="str">
        <f>IF(ACOUSTIC_SURVEY_RESULTS!G140=0, "",ACOUSTIC_SURVEY_RESULTS!G140)</f>
        <v/>
      </c>
      <c r="K141" s="122" t="str">
        <f>IF(ACOUSTIC_SURVEY_RESULTS!H140=0, "",ACOUSTIC_SURVEY_RESULTS!H140)</f>
        <v/>
      </c>
      <c r="L141" s="122" t="str">
        <f>IF(ACOUSTIC_SURVEY_RESULTS!I140=0, "",ACOUSTIC_SURVEY_RESULTS!I140)</f>
        <v/>
      </c>
      <c r="M141" s="122">
        <f>IFERROR((VLOOKUP($L141,ACOUSTIC_SITE_INFO!$C$3:$AI$501,2,FALSE)),"")</f>
        <v>0</v>
      </c>
      <c r="N141" s="122">
        <f>IFERROR((VLOOKUP($L141,ACOUSTIC_SITE_INFO!$C$3:$AI$501,3,FALSE))," ")</f>
        <v>0</v>
      </c>
      <c r="O141" s="122">
        <f>IFERROR((VLOOKUP($L141,ACOUSTIC_SITE_INFO!$C$3:$AI$501,4,FALSE)),"")</f>
        <v>0</v>
      </c>
      <c r="P141" s="122">
        <f>IFERROR((VLOOKUP($L141,ACOUSTIC_SITE_INFO!$C$3:$AI$501,5,FALSE)),"")</f>
        <v>0</v>
      </c>
      <c r="Q141" s="122">
        <f>IFERROR((VLOOKUP($L141,ACOUSTIC_SITE_INFO!$C$3:$AI$501,6,FALSE)),"")</f>
        <v>0</v>
      </c>
      <c r="R141" s="122">
        <f>IFERROR((VLOOKUP($L141,ACOUSTIC_SITE_INFO!$C$3:$AI$501,7,FALSE)),"")</f>
        <v>0</v>
      </c>
      <c r="S141" s="122" t="str">
        <f>IFERROR((VLOOKUP($L141,ACOUSTIC_SITE_INFO!$C$3:$AI$501,8,FALSE)),"")</f>
        <v>//</v>
      </c>
      <c r="T141" s="124">
        <f>IFERROR((VLOOKUP($L141,ACOUSTIC_SITE_INFO!$C$3:$AI$501,9,FALSE)),"")</f>
        <v>0</v>
      </c>
      <c r="U141" s="124">
        <f>IFERROR((VLOOKUP($L141,ACOUSTIC_SITE_INFO!$C$3:$AI$501,10,FALSE)),"")</f>
        <v>0</v>
      </c>
      <c r="V141" s="122">
        <f>IFERROR((VLOOKUP($L141,ACOUSTIC_SITE_INFO!$C$3:$AI$501,11,FALSE)),"")</f>
        <v>0</v>
      </c>
      <c r="W141" s="122">
        <f>IFERROR((VLOOKUP($L141,ACOUSTIC_SITE_INFO!$C$3:$AI$501,12,FALSE)),"")</f>
        <v>0</v>
      </c>
      <c r="X141" s="122">
        <f>IFERROR((VLOOKUP($L141,ACOUSTIC_SITE_INFO!$C$3:$AI$501,13,FALSE)),"")</f>
        <v>0</v>
      </c>
      <c r="Y141" s="122">
        <f>IFERROR((VLOOKUP($L141,ACOUSTIC_SITE_INFO!$C$3:$AI$501,14,FALSE)),"")</f>
        <v>0</v>
      </c>
      <c r="Z141" s="122">
        <f>IFERROR((VLOOKUP($L141,ACOUSTIC_SITE_INFO!$C$3:$AI$501,15,FALSE)),"")</f>
        <v>0</v>
      </c>
      <c r="AA141" s="122">
        <f>IFERROR((VLOOKUP($L141,ACOUSTIC_SITE_INFO!$C$3:$AI$501,16,FALSE)),"")</f>
        <v>0</v>
      </c>
      <c r="AB141" s="122">
        <f>IFERROR((VLOOKUP($L141,ACOUSTIC_SITE_INFO!$C$3:$AI$501,17,FALSE)),"")</f>
        <v>0</v>
      </c>
      <c r="AC141" s="122">
        <f>IFERROR((VLOOKUP($L141,ACOUSTIC_SITE_INFO!$C$3:$AI$501,18,FALSE)),"")</f>
        <v>0</v>
      </c>
      <c r="AD141" s="122">
        <f>IFERROR((VLOOKUP($L141,ACOUSTIC_SITE_INFO!$C$3:$AI$501,20,FALSE)),"")</f>
        <v>0</v>
      </c>
      <c r="AE141" s="122">
        <f>IFERROR((VLOOKUP($L141,ACOUSTIC_SITE_INFO!$C$3:$AI$501,21,FALSE)),"")</f>
        <v>0</v>
      </c>
      <c r="AF141" s="122">
        <f>IFERROR((VLOOKUP($L141,ACOUSTIC_SITE_INFO!$C$3:$AI$501,19,FALSE)),"")</f>
        <v>0</v>
      </c>
      <c r="AG141" s="122">
        <f>IFERROR((VLOOKUP($L141,ACOUSTIC_SITE_INFO!$C$3:$AI$501,22,FALSE)),"")</f>
        <v>0</v>
      </c>
      <c r="AH141" s="122">
        <f>IFERROR((VLOOKUP($L141,ACOUSTIC_SITE_INFO!$C$3:$AI$501,23,FALSE)),"")</f>
        <v>0</v>
      </c>
      <c r="AI141" s="125">
        <f>IFERROR((VLOOKUP($L141,ACOUSTIC_SITE_INFO!$C$3:$AI$501,24,FALSE)),"")</f>
        <v>0</v>
      </c>
      <c r="AJ141" s="125">
        <f>IFERROR((VLOOKUP($L141,ACOUSTIC_SITE_INFO!$C$3:$AI$501,25,FALSE)),"")</f>
        <v>0</v>
      </c>
      <c r="AK141" s="122">
        <f>IFERROR((VLOOKUP($L141,ACOUSTIC_SITE_INFO!$C$3:$AI$501,26,FALSE)),"")</f>
        <v>0</v>
      </c>
      <c r="AL141" s="122">
        <f>IFERROR((VLOOKUP($L141,ACOUSTIC_SITE_INFO!$C$3:$AI$501,27,FALSE)),"")</f>
        <v>0</v>
      </c>
      <c r="AM141" s="122">
        <f>IFERROR((VLOOKUP($L141,ACOUSTIC_SITE_INFO!$C$3:$AI$501,29,FALSE)),"")</f>
        <v>0</v>
      </c>
      <c r="AN141" s="122">
        <f>IFERROR((VLOOKUP($L141,ACOUSTIC_SITE_INFO!$C$3:$AI$501,30,FALSE)),"")</f>
        <v>0</v>
      </c>
      <c r="AO141" s="122">
        <f>IFERROR((VLOOKUP($L141,ACOUSTIC_SITE_INFO!$C$3:$AI$501,31,FALSE)),"")</f>
        <v>0</v>
      </c>
      <c r="AP141" s="122">
        <f>IFERROR((VLOOKUP($L141,ACOUSTIC_SITE_INFO!$C$3:$AI$501,32,FALSE)),"")</f>
        <v>0</v>
      </c>
      <c r="AQ141" s="122">
        <f>IFERROR((VLOOKUP($L141,ACOUSTIC_SITE_INFO!$C$3:$AI$501,33,FALSE)),"")</f>
        <v>0</v>
      </c>
    </row>
    <row r="142" spans="1:43" x14ac:dyDescent="0.25">
      <c r="A142" s="122" t="str">
        <f t="shared" si="4"/>
        <v>00-0m-0</v>
      </c>
      <c r="B142" s="122" t="str">
        <f t="shared" si="5"/>
        <v/>
      </c>
      <c r="C142" s="122" t="str">
        <f>IF(ACOUSTIC_SURVEY_RESULTS!A141=0, "",ACOUSTIC_SURVEY_RESULTS!A141)</f>
        <v/>
      </c>
      <c r="D142" s="122" t="str">
        <f>IFERROR((VLOOKUP($C142,Drop_down_options!$B$2:$D$21,2,FALSE)),"")</f>
        <v/>
      </c>
      <c r="E142" s="122" t="str">
        <f>IF(ACOUSTIC_SURVEY_RESULTS!B141=0, "",ACOUSTIC_SURVEY_RESULTS!B141)</f>
        <v/>
      </c>
      <c r="F142" s="122" t="str">
        <f>IF(ACOUSTIC_SURVEY_RESULTS!C141=0, "",ACOUSTIC_SURVEY_RESULTS!C141)</f>
        <v/>
      </c>
      <c r="G142" s="122" t="str">
        <f>IF(ACOUSTIC_SURVEY_RESULTS!D141=0, "",ACOUSTIC_SURVEY_RESULTS!D141)</f>
        <v/>
      </c>
      <c r="H142" s="122" t="str">
        <f>IF(ACOUSTIC_SURVEY_RESULTS!E141=0, "",ACOUSTIC_SURVEY_RESULTS!E141)</f>
        <v/>
      </c>
      <c r="I142" s="122" t="str">
        <f>IF(ACOUSTIC_SURVEY_RESULTS!F141=0, "",ACOUSTIC_SURVEY_RESULTS!F141)</f>
        <v/>
      </c>
      <c r="J142" s="122" t="str">
        <f>IF(ACOUSTIC_SURVEY_RESULTS!G141=0, "",ACOUSTIC_SURVEY_RESULTS!G141)</f>
        <v/>
      </c>
      <c r="K142" s="122" t="str">
        <f>IF(ACOUSTIC_SURVEY_RESULTS!H141=0, "",ACOUSTIC_SURVEY_RESULTS!H141)</f>
        <v/>
      </c>
      <c r="L142" s="122" t="str">
        <f>IF(ACOUSTIC_SURVEY_RESULTS!I141=0, "",ACOUSTIC_SURVEY_RESULTS!I141)</f>
        <v/>
      </c>
      <c r="M142" s="122">
        <f>IFERROR((VLOOKUP($L142,ACOUSTIC_SITE_INFO!$C$3:$AI$501,2,FALSE)),"")</f>
        <v>0</v>
      </c>
      <c r="N142" s="122">
        <f>IFERROR((VLOOKUP($L142,ACOUSTIC_SITE_INFO!$C$3:$AI$501,3,FALSE))," ")</f>
        <v>0</v>
      </c>
      <c r="O142" s="122">
        <f>IFERROR((VLOOKUP($L142,ACOUSTIC_SITE_INFO!$C$3:$AI$501,4,FALSE)),"")</f>
        <v>0</v>
      </c>
      <c r="P142" s="122">
        <f>IFERROR((VLOOKUP($L142,ACOUSTIC_SITE_INFO!$C$3:$AI$501,5,FALSE)),"")</f>
        <v>0</v>
      </c>
      <c r="Q142" s="122">
        <f>IFERROR((VLOOKUP($L142,ACOUSTIC_SITE_INFO!$C$3:$AI$501,6,FALSE)),"")</f>
        <v>0</v>
      </c>
      <c r="R142" s="122">
        <f>IFERROR((VLOOKUP($L142,ACOUSTIC_SITE_INFO!$C$3:$AI$501,7,FALSE)),"")</f>
        <v>0</v>
      </c>
      <c r="S142" s="122" t="str">
        <f>IFERROR((VLOOKUP($L142,ACOUSTIC_SITE_INFO!$C$3:$AI$501,8,FALSE)),"")</f>
        <v>//</v>
      </c>
      <c r="T142" s="124">
        <f>IFERROR((VLOOKUP($L142,ACOUSTIC_SITE_INFO!$C$3:$AI$501,9,FALSE)),"")</f>
        <v>0</v>
      </c>
      <c r="U142" s="124">
        <f>IFERROR((VLOOKUP($L142,ACOUSTIC_SITE_INFO!$C$3:$AI$501,10,FALSE)),"")</f>
        <v>0</v>
      </c>
      <c r="V142" s="122">
        <f>IFERROR((VLOOKUP($L142,ACOUSTIC_SITE_INFO!$C$3:$AI$501,11,FALSE)),"")</f>
        <v>0</v>
      </c>
      <c r="W142" s="122">
        <f>IFERROR((VLOOKUP($L142,ACOUSTIC_SITE_INFO!$C$3:$AI$501,12,FALSE)),"")</f>
        <v>0</v>
      </c>
      <c r="X142" s="122">
        <f>IFERROR((VLOOKUP($L142,ACOUSTIC_SITE_INFO!$C$3:$AI$501,13,FALSE)),"")</f>
        <v>0</v>
      </c>
      <c r="Y142" s="122">
        <f>IFERROR((VLOOKUP($L142,ACOUSTIC_SITE_INFO!$C$3:$AI$501,14,FALSE)),"")</f>
        <v>0</v>
      </c>
      <c r="Z142" s="122">
        <f>IFERROR((VLOOKUP($L142,ACOUSTIC_SITE_INFO!$C$3:$AI$501,15,FALSE)),"")</f>
        <v>0</v>
      </c>
      <c r="AA142" s="122">
        <f>IFERROR((VLOOKUP($L142,ACOUSTIC_SITE_INFO!$C$3:$AI$501,16,FALSE)),"")</f>
        <v>0</v>
      </c>
      <c r="AB142" s="122">
        <f>IFERROR((VLOOKUP($L142,ACOUSTIC_SITE_INFO!$C$3:$AI$501,17,FALSE)),"")</f>
        <v>0</v>
      </c>
      <c r="AC142" s="122">
        <f>IFERROR((VLOOKUP($L142,ACOUSTIC_SITE_INFO!$C$3:$AI$501,18,FALSE)),"")</f>
        <v>0</v>
      </c>
      <c r="AD142" s="122">
        <f>IFERROR((VLOOKUP($L142,ACOUSTIC_SITE_INFO!$C$3:$AI$501,20,FALSE)),"")</f>
        <v>0</v>
      </c>
      <c r="AE142" s="122">
        <f>IFERROR((VLOOKUP($L142,ACOUSTIC_SITE_INFO!$C$3:$AI$501,21,FALSE)),"")</f>
        <v>0</v>
      </c>
      <c r="AF142" s="122">
        <f>IFERROR((VLOOKUP($L142,ACOUSTIC_SITE_INFO!$C$3:$AI$501,19,FALSE)),"")</f>
        <v>0</v>
      </c>
      <c r="AG142" s="122">
        <f>IFERROR((VLOOKUP($L142,ACOUSTIC_SITE_INFO!$C$3:$AI$501,22,FALSE)),"")</f>
        <v>0</v>
      </c>
      <c r="AH142" s="122">
        <f>IFERROR((VLOOKUP($L142,ACOUSTIC_SITE_INFO!$C$3:$AI$501,23,FALSE)),"")</f>
        <v>0</v>
      </c>
      <c r="AI142" s="125">
        <f>IFERROR((VLOOKUP($L142,ACOUSTIC_SITE_INFO!$C$3:$AI$501,24,FALSE)),"")</f>
        <v>0</v>
      </c>
      <c r="AJ142" s="125">
        <f>IFERROR((VLOOKUP($L142,ACOUSTIC_SITE_INFO!$C$3:$AI$501,25,FALSE)),"")</f>
        <v>0</v>
      </c>
      <c r="AK142" s="122">
        <f>IFERROR((VLOOKUP($L142,ACOUSTIC_SITE_INFO!$C$3:$AI$501,26,FALSE)),"")</f>
        <v>0</v>
      </c>
      <c r="AL142" s="122">
        <f>IFERROR((VLOOKUP($L142,ACOUSTIC_SITE_INFO!$C$3:$AI$501,27,FALSE)),"")</f>
        <v>0</v>
      </c>
      <c r="AM142" s="122">
        <f>IFERROR((VLOOKUP($L142,ACOUSTIC_SITE_INFO!$C$3:$AI$501,29,FALSE)),"")</f>
        <v>0</v>
      </c>
      <c r="AN142" s="122">
        <f>IFERROR((VLOOKUP($L142,ACOUSTIC_SITE_INFO!$C$3:$AI$501,30,FALSE)),"")</f>
        <v>0</v>
      </c>
      <c r="AO142" s="122">
        <f>IFERROR((VLOOKUP($L142,ACOUSTIC_SITE_INFO!$C$3:$AI$501,31,FALSE)),"")</f>
        <v>0</v>
      </c>
      <c r="AP142" s="122">
        <f>IFERROR((VLOOKUP($L142,ACOUSTIC_SITE_INFO!$C$3:$AI$501,32,FALSE)),"")</f>
        <v>0</v>
      </c>
      <c r="AQ142" s="122">
        <f>IFERROR((VLOOKUP($L142,ACOUSTIC_SITE_INFO!$C$3:$AI$501,33,FALSE)),"")</f>
        <v>0</v>
      </c>
    </row>
    <row r="143" spans="1:43" x14ac:dyDescent="0.25">
      <c r="A143" s="122" t="str">
        <f t="shared" si="4"/>
        <v>00-0m-0</v>
      </c>
      <c r="B143" s="122" t="str">
        <f t="shared" si="5"/>
        <v/>
      </c>
      <c r="C143" s="122" t="str">
        <f>IF(ACOUSTIC_SURVEY_RESULTS!A142=0, "",ACOUSTIC_SURVEY_RESULTS!A142)</f>
        <v/>
      </c>
      <c r="D143" s="122" t="str">
        <f>IFERROR((VLOOKUP($C143,Drop_down_options!$B$2:$D$21,2,FALSE)),"")</f>
        <v/>
      </c>
      <c r="E143" s="122" t="str">
        <f>IF(ACOUSTIC_SURVEY_RESULTS!B142=0, "",ACOUSTIC_SURVEY_RESULTS!B142)</f>
        <v/>
      </c>
      <c r="F143" s="122" t="str">
        <f>IF(ACOUSTIC_SURVEY_RESULTS!C142=0, "",ACOUSTIC_SURVEY_RESULTS!C142)</f>
        <v/>
      </c>
      <c r="G143" s="122" t="str">
        <f>IF(ACOUSTIC_SURVEY_RESULTS!D142=0, "",ACOUSTIC_SURVEY_RESULTS!D142)</f>
        <v/>
      </c>
      <c r="H143" s="122" t="str">
        <f>IF(ACOUSTIC_SURVEY_RESULTS!E142=0, "",ACOUSTIC_SURVEY_RESULTS!E142)</f>
        <v/>
      </c>
      <c r="I143" s="122" t="str">
        <f>IF(ACOUSTIC_SURVEY_RESULTS!F142=0, "",ACOUSTIC_SURVEY_RESULTS!F142)</f>
        <v/>
      </c>
      <c r="J143" s="122" t="str">
        <f>IF(ACOUSTIC_SURVEY_RESULTS!G142=0, "",ACOUSTIC_SURVEY_RESULTS!G142)</f>
        <v/>
      </c>
      <c r="K143" s="122" t="str">
        <f>IF(ACOUSTIC_SURVEY_RESULTS!H142=0, "",ACOUSTIC_SURVEY_RESULTS!H142)</f>
        <v/>
      </c>
      <c r="L143" s="122" t="str">
        <f>IF(ACOUSTIC_SURVEY_RESULTS!I142=0, "",ACOUSTIC_SURVEY_RESULTS!I142)</f>
        <v/>
      </c>
      <c r="M143" s="122">
        <f>IFERROR((VLOOKUP($L143,ACOUSTIC_SITE_INFO!$C$3:$AI$501,2,FALSE)),"")</f>
        <v>0</v>
      </c>
      <c r="N143" s="122">
        <f>IFERROR((VLOOKUP($L143,ACOUSTIC_SITE_INFO!$C$3:$AI$501,3,FALSE))," ")</f>
        <v>0</v>
      </c>
      <c r="O143" s="122">
        <f>IFERROR((VLOOKUP($L143,ACOUSTIC_SITE_INFO!$C$3:$AI$501,4,FALSE)),"")</f>
        <v>0</v>
      </c>
      <c r="P143" s="122">
        <f>IFERROR((VLOOKUP($L143,ACOUSTIC_SITE_INFO!$C$3:$AI$501,5,FALSE)),"")</f>
        <v>0</v>
      </c>
      <c r="Q143" s="122">
        <f>IFERROR((VLOOKUP($L143,ACOUSTIC_SITE_INFO!$C$3:$AI$501,6,FALSE)),"")</f>
        <v>0</v>
      </c>
      <c r="R143" s="122">
        <f>IFERROR((VLOOKUP($L143,ACOUSTIC_SITE_INFO!$C$3:$AI$501,7,FALSE)),"")</f>
        <v>0</v>
      </c>
      <c r="S143" s="122" t="str">
        <f>IFERROR((VLOOKUP($L143,ACOUSTIC_SITE_INFO!$C$3:$AI$501,8,FALSE)),"")</f>
        <v>//</v>
      </c>
      <c r="T143" s="124">
        <f>IFERROR((VLOOKUP($L143,ACOUSTIC_SITE_INFO!$C$3:$AI$501,9,FALSE)),"")</f>
        <v>0</v>
      </c>
      <c r="U143" s="124">
        <f>IFERROR((VLOOKUP($L143,ACOUSTIC_SITE_INFO!$C$3:$AI$501,10,FALSE)),"")</f>
        <v>0</v>
      </c>
      <c r="V143" s="122">
        <f>IFERROR((VLOOKUP($L143,ACOUSTIC_SITE_INFO!$C$3:$AI$501,11,FALSE)),"")</f>
        <v>0</v>
      </c>
      <c r="W143" s="122">
        <f>IFERROR((VLOOKUP($L143,ACOUSTIC_SITE_INFO!$C$3:$AI$501,12,FALSE)),"")</f>
        <v>0</v>
      </c>
      <c r="X143" s="122">
        <f>IFERROR((VLOOKUP($L143,ACOUSTIC_SITE_INFO!$C$3:$AI$501,13,FALSE)),"")</f>
        <v>0</v>
      </c>
      <c r="Y143" s="122">
        <f>IFERROR((VLOOKUP($L143,ACOUSTIC_SITE_INFO!$C$3:$AI$501,14,FALSE)),"")</f>
        <v>0</v>
      </c>
      <c r="Z143" s="122">
        <f>IFERROR((VLOOKUP($L143,ACOUSTIC_SITE_INFO!$C$3:$AI$501,15,FALSE)),"")</f>
        <v>0</v>
      </c>
      <c r="AA143" s="122">
        <f>IFERROR((VLOOKUP($L143,ACOUSTIC_SITE_INFO!$C$3:$AI$501,16,FALSE)),"")</f>
        <v>0</v>
      </c>
      <c r="AB143" s="122">
        <f>IFERROR((VLOOKUP($L143,ACOUSTIC_SITE_INFO!$C$3:$AI$501,17,FALSE)),"")</f>
        <v>0</v>
      </c>
      <c r="AC143" s="122">
        <f>IFERROR((VLOOKUP($L143,ACOUSTIC_SITE_INFO!$C$3:$AI$501,18,FALSE)),"")</f>
        <v>0</v>
      </c>
      <c r="AD143" s="122">
        <f>IFERROR((VLOOKUP($L143,ACOUSTIC_SITE_INFO!$C$3:$AI$501,20,FALSE)),"")</f>
        <v>0</v>
      </c>
      <c r="AE143" s="122">
        <f>IFERROR((VLOOKUP($L143,ACOUSTIC_SITE_INFO!$C$3:$AI$501,21,FALSE)),"")</f>
        <v>0</v>
      </c>
      <c r="AF143" s="122">
        <f>IFERROR((VLOOKUP($L143,ACOUSTIC_SITE_INFO!$C$3:$AI$501,19,FALSE)),"")</f>
        <v>0</v>
      </c>
      <c r="AG143" s="122">
        <f>IFERROR((VLOOKUP($L143,ACOUSTIC_SITE_INFO!$C$3:$AI$501,22,FALSE)),"")</f>
        <v>0</v>
      </c>
      <c r="AH143" s="122">
        <f>IFERROR((VLOOKUP($L143,ACOUSTIC_SITE_INFO!$C$3:$AI$501,23,FALSE)),"")</f>
        <v>0</v>
      </c>
      <c r="AI143" s="125">
        <f>IFERROR((VLOOKUP($L143,ACOUSTIC_SITE_INFO!$C$3:$AI$501,24,FALSE)),"")</f>
        <v>0</v>
      </c>
      <c r="AJ143" s="125">
        <f>IFERROR((VLOOKUP($L143,ACOUSTIC_SITE_INFO!$C$3:$AI$501,25,FALSE)),"")</f>
        <v>0</v>
      </c>
      <c r="AK143" s="122">
        <f>IFERROR((VLOOKUP($L143,ACOUSTIC_SITE_INFO!$C$3:$AI$501,26,FALSE)),"")</f>
        <v>0</v>
      </c>
      <c r="AL143" s="122">
        <f>IFERROR((VLOOKUP($L143,ACOUSTIC_SITE_INFO!$C$3:$AI$501,27,FALSE)),"")</f>
        <v>0</v>
      </c>
      <c r="AM143" s="122">
        <f>IFERROR((VLOOKUP($L143,ACOUSTIC_SITE_INFO!$C$3:$AI$501,29,FALSE)),"")</f>
        <v>0</v>
      </c>
      <c r="AN143" s="122">
        <f>IFERROR((VLOOKUP($L143,ACOUSTIC_SITE_INFO!$C$3:$AI$501,30,FALSE)),"")</f>
        <v>0</v>
      </c>
      <c r="AO143" s="122">
        <f>IFERROR((VLOOKUP($L143,ACOUSTIC_SITE_INFO!$C$3:$AI$501,31,FALSE)),"")</f>
        <v>0</v>
      </c>
      <c r="AP143" s="122">
        <f>IFERROR((VLOOKUP($L143,ACOUSTIC_SITE_INFO!$C$3:$AI$501,32,FALSE)),"")</f>
        <v>0</v>
      </c>
      <c r="AQ143" s="122">
        <f>IFERROR((VLOOKUP($L143,ACOUSTIC_SITE_INFO!$C$3:$AI$501,33,FALSE)),"")</f>
        <v>0</v>
      </c>
    </row>
    <row r="144" spans="1:43" x14ac:dyDescent="0.25">
      <c r="A144" s="122" t="str">
        <f t="shared" si="4"/>
        <v>00-0m-0</v>
      </c>
      <c r="B144" s="122" t="str">
        <f t="shared" si="5"/>
        <v/>
      </c>
      <c r="C144" s="122" t="str">
        <f>IF(ACOUSTIC_SURVEY_RESULTS!A143=0, "",ACOUSTIC_SURVEY_RESULTS!A143)</f>
        <v/>
      </c>
      <c r="D144" s="122" t="str">
        <f>IFERROR((VLOOKUP($C144,Drop_down_options!$B$2:$D$21,2,FALSE)),"")</f>
        <v/>
      </c>
      <c r="E144" s="122" t="str">
        <f>IF(ACOUSTIC_SURVEY_RESULTS!B143=0, "",ACOUSTIC_SURVEY_RESULTS!B143)</f>
        <v/>
      </c>
      <c r="F144" s="122" t="str">
        <f>IF(ACOUSTIC_SURVEY_RESULTS!C143=0, "",ACOUSTIC_SURVEY_RESULTS!C143)</f>
        <v/>
      </c>
      <c r="G144" s="122" t="str">
        <f>IF(ACOUSTIC_SURVEY_RESULTS!D143=0, "",ACOUSTIC_SURVEY_RESULTS!D143)</f>
        <v/>
      </c>
      <c r="H144" s="122" t="str">
        <f>IF(ACOUSTIC_SURVEY_RESULTS!E143=0, "",ACOUSTIC_SURVEY_RESULTS!E143)</f>
        <v/>
      </c>
      <c r="I144" s="122" t="str">
        <f>IF(ACOUSTIC_SURVEY_RESULTS!F143=0, "",ACOUSTIC_SURVEY_RESULTS!F143)</f>
        <v/>
      </c>
      <c r="J144" s="122" t="str">
        <f>IF(ACOUSTIC_SURVEY_RESULTS!G143=0, "",ACOUSTIC_SURVEY_RESULTS!G143)</f>
        <v/>
      </c>
      <c r="K144" s="122" t="str">
        <f>IF(ACOUSTIC_SURVEY_RESULTS!H143=0, "",ACOUSTIC_SURVEY_RESULTS!H143)</f>
        <v/>
      </c>
      <c r="L144" s="122" t="str">
        <f>IF(ACOUSTIC_SURVEY_RESULTS!I143=0, "",ACOUSTIC_SURVEY_RESULTS!I143)</f>
        <v/>
      </c>
      <c r="M144" s="122">
        <f>IFERROR((VLOOKUP($L144,ACOUSTIC_SITE_INFO!$C$3:$AI$501,2,FALSE)),"")</f>
        <v>0</v>
      </c>
      <c r="N144" s="122">
        <f>IFERROR((VLOOKUP($L144,ACOUSTIC_SITE_INFO!$C$3:$AI$501,3,FALSE))," ")</f>
        <v>0</v>
      </c>
      <c r="O144" s="122">
        <f>IFERROR((VLOOKUP($L144,ACOUSTIC_SITE_INFO!$C$3:$AI$501,4,FALSE)),"")</f>
        <v>0</v>
      </c>
      <c r="P144" s="122">
        <f>IFERROR((VLOOKUP($L144,ACOUSTIC_SITE_INFO!$C$3:$AI$501,5,FALSE)),"")</f>
        <v>0</v>
      </c>
      <c r="Q144" s="122">
        <f>IFERROR((VLOOKUP($L144,ACOUSTIC_SITE_INFO!$C$3:$AI$501,6,FALSE)),"")</f>
        <v>0</v>
      </c>
      <c r="R144" s="122">
        <f>IFERROR((VLOOKUP($L144,ACOUSTIC_SITE_INFO!$C$3:$AI$501,7,FALSE)),"")</f>
        <v>0</v>
      </c>
      <c r="S144" s="122" t="str">
        <f>IFERROR((VLOOKUP($L144,ACOUSTIC_SITE_INFO!$C$3:$AI$501,8,FALSE)),"")</f>
        <v>//</v>
      </c>
      <c r="T144" s="124">
        <f>IFERROR((VLOOKUP($L144,ACOUSTIC_SITE_INFO!$C$3:$AI$501,9,FALSE)),"")</f>
        <v>0</v>
      </c>
      <c r="U144" s="124">
        <f>IFERROR((VLOOKUP($L144,ACOUSTIC_SITE_INFO!$C$3:$AI$501,10,FALSE)),"")</f>
        <v>0</v>
      </c>
      <c r="V144" s="122">
        <f>IFERROR((VLOOKUP($L144,ACOUSTIC_SITE_INFO!$C$3:$AI$501,11,FALSE)),"")</f>
        <v>0</v>
      </c>
      <c r="W144" s="122">
        <f>IFERROR((VLOOKUP($L144,ACOUSTIC_SITE_INFO!$C$3:$AI$501,12,FALSE)),"")</f>
        <v>0</v>
      </c>
      <c r="X144" s="122">
        <f>IFERROR((VLOOKUP($L144,ACOUSTIC_SITE_INFO!$C$3:$AI$501,13,FALSE)),"")</f>
        <v>0</v>
      </c>
      <c r="Y144" s="122">
        <f>IFERROR((VLOOKUP($L144,ACOUSTIC_SITE_INFO!$C$3:$AI$501,14,FALSE)),"")</f>
        <v>0</v>
      </c>
      <c r="Z144" s="122">
        <f>IFERROR((VLOOKUP($L144,ACOUSTIC_SITE_INFO!$C$3:$AI$501,15,FALSE)),"")</f>
        <v>0</v>
      </c>
      <c r="AA144" s="122">
        <f>IFERROR((VLOOKUP($L144,ACOUSTIC_SITE_INFO!$C$3:$AI$501,16,FALSE)),"")</f>
        <v>0</v>
      </c>
      <c r="AB144" s="122">
        <f>IFERROR((VLOOKUP($L144,ACOUSTIC_SITE_INFO!$C$3:$AI$501,17,FALSE)),"")</f>
        <v>0</v>
      </c>
      <c r="AC144" s="122">
        <f>IFERROR((VLOOKUP($L144,ACOUSTIC_SITE_INFO!$C$3:$AI$501,18,FALSE)),"")</f>
        <v>0</v>
      </c>
      <c r="AD144" s="122">
        <f>IFERROR((VLOOKUP($L144,ACOUSTIC_SITE_INFO!$C$3:$AI$501,20,FALSE)),"")</f>
        <v>0</v>
      </c>
      <c r="AE144" s="122">
        <f>IFERROR((VLOOKUP($L144,ACOUSTIC_SITE_INFO!$C$3:$AI$501,21,FALSE)),"")</f>
        <v>0</v>
      </c>
      <c r="AF144" s="122">
        <f>IFERROR((VLOOKUP($L144,ACOUSTIC_SITE_INFO!$C$3:$AI$501,19,FALSE)),"")</f>
        <v>0</v>
      </c>
      <c r="AG144" s="122">
        <f>IFERROR((VLOOKUP($L144,ACOUSTIC_SITE_INFO!$C$3:$AI$501,22,FALSE)),"")</f>
        <v>0</v>
      </c>
      <c r="AH144" s="122">
        <f>IFERROR((VLOOKUP($L144,ACOUSTIC_SITE_INFO!$C$3:$AI$501,23,FALSE)),"")</f>
        <v>0</v>
      </c>
      <c r="AI144" s="125">
        <f>IFERROR((VLOOKUP($L144,ACOUSTIC_SITE_INFO!$C$3:$AI$501,24,FALSE)),"")</f>
        <v>0</v>
      </c>
      <c r="AJ144" s="125">
        <f>IFERROR((VLOOKUP($L144,ACOUSTIC_SITE_INFO!$C$3:$AI$501,25,FALSE)),"")</f>
        <v>0</v>
      </c>
      <c r="AK144" s="122">
        <f>IFERROR((VLOOKUP($L144,ACOUSTIC_SITE_INFO!$C$3:$AI$501,26,FALSE)),"")</f>
        <v>0</v>
      </c>
      <c r="AL144" s="122">
        <f>IFERROR((VLOOKUP($L144,ACOUSTIC_SITE_INFO!$C$3:$AI$501,27,FALSE)),"")</f>
        <v>0</v>
      </c>
      <c r="AM144" s="122">
        <f>IFERROR((VLOOKUP($L144,ACOUSTIC_SITE_INFO!$C$3:$AI$501,29,FALSE)),"")</f>
        <v>0</v>
      </c>
      <c r="AN144" s="122">
        <f>IFERROR((VLOOKUP($L144,ACOUSTIC_SITE_INFO!$C$3:$AI$501,30,FALSE)),"")</f>
        <v>0</v>
      </c>
      <c r="AO144" s="122">
        <f>IFERROR((VLOOKUP($L144,ACOUSTIC_SITE_INFO!$C$3:$AI$501,31,FALSE)),"")</f>
        <v>0</v>
      </c>
      <c r="AP144" s="122">
        <f>IFERROR((VLOOKUP($L144,ACOUSTIC_SITE_INFO!$C$3:$AI$501,32,FALSE)),"")</f>
        <v>0</v>
      </c>
      <c r="AQ144" s="122">
        <f>IFERROR((VLOOKUP($L144,ACOUSTIC_SITE_INFO!$C$3:$AI$501,33,FALSE)),"")</f>
        <v>0</v>
      </c>
    </row>
    <row r="145" spans="1:43" x14ac:dyDescent="0.25">
      <c r="A145" s="122" t="str">
        <f t="shared" si="4"/>
        <v>00-0m-0</v>
      </c>
      <c r="B145" s="122" t="str">
        <f t="shared" si="5"/>
        <v/>
      </c>
      <c r="C145" s="122" t="str">
        <f>IF(ACOUSTIC_SURVEY_RESULTS!A144=0, "",ACOUSTIC_SURVEY_RESULTS!A144)</f>
        <v/>
      </c>
      <c r="D145" s="122" t="str">
        <f>IFERROR((VLOOKUP($C145,Drop_down_options!$B$2:$D$21,2,FALSE)),"")</f>
        <v/>
      </c>
      <c r="E145" s="122" t="str">
        <f>IF(ACOUSTIC_SURVEY_RESULTS!B144=0, "",ACOUSTIC_SURVEY_RESULTS!B144)</f>
        <v/>
      </c>
      <c r="F145" s="122" t="str">
        <f>IF(ACOUSTIC_SURVEY_RESULTS!C144=0, "",ACOUSTIC_SURVEY_RESULTS!C144)</f>
        <v/>
      </c>
      <c r="G145" s="122" t="str">
        <f>IF(ACOUSTIC_SURVEY_RESULTS!D144=0, "",ACOUSTIC_SURVEY_RESULTS!D144)</f>
        <v/>
      </c>
      <c r="H145" s="122" t="str">
        <f>IF(ACOUSTIC_SURVEY_RESULTS!E144=0, "",ACOUSTIC_SURVEY_RESULTS!E144)</f>
        <v/>
      </c>
      <c r="I145" s="122" t="str">
        <f>IF(ACOUSTIC_SURVEY_RESULTS!F144=0, "",ACOUSTIC_SURVEY_RESULTS!F144)</f>
        <v/>
      </c>
      <c r="J145" s="122" t="str">
        <f>IF(ACOUSTIC_SURVEY_RESULTS!G144=0, "",ACOUSTIC_SURVEY_RESULTS!G144)</f>
        <v/>
      </c>
      <c r="K145" s="122" t="str">
        <f>IF(ACOUSTIC_SURVEY_RESULTS!H144=0, "",ACOUSTIC_SURVEY_RESULTS!H144)</f>
        <v/>
      </c>
      <c r="L145" s="122" t="str">
        <f>IF(ACOUSTIC_SURVEY_RESULTS!I144=0, "",ACOUSTIC_SURVEY_RESULTS!I144)</f>
        <v/>
      </c>
      <c r="M145" s="122">
        <f>IFERROR((VLOOKUP($L145,ACOUSTIC_SITE_INFO!$C$3:$AI$501,2,FALSE)),"")</f>
        <v>0</v>
      </c>
      <c r="N145" s="122">
        <f>IFERROR((VLOOKUP($L145,ACOUSTIC_SITE_INFO!$C$3:$AI$501,3,FALSE))," ")</f>
        <v>0</v>
      </c>
      <c r="O145" s="122">
        <f>IFERROR((VLOOKUP($L145,ACOUSTIC_SITE_INFO!$C$3:$AI$501,4,FALSE)),"")</f>
        <v>0</v>
      </c>
      <c r="P145" s="122">
        <f>IFERROR((VLOOKUP($L145,ACOUSTIC_SITE_INFO!$C$3:$AI$501,5,FALSE)),"")</f>
        <v>0</v>
      </c>
      <c r="Q145" s="122">
        <f>IFERROR((VLOOKUP($L145,ACOUSTIC_SITE_INFO!$C$3:$AI$501,6,FALSE)),"")</f>
        <v>0</v>
      </c>
      <c r="R145" s="122">
        <f>IFERROR((VLOOKUP($L145,ACOUSTIC_SITE_INFO!$C$3:$AI$501,7,FALSE)),"")</f>
        <v>0</v>
      </c>
      <c r="S145" s="122" t="str">
        <f>IFERROR((VLOOKUP($L145,ACOUSTIC_SITE_INFO!$C$3:$AI$501,8,FALSE)),"")</f>
        <v>//</v>
      </c>
      <c r="T145" s="124">
        <f>IFERROR((VLOOKUP($L145,ACOUSTIC_SITE_INFO!$C$3:$AI$501,9,FALSE)),"")</f>
        <v>0</v>
      </c>
      <c r="U145" s="124">
        <f>IFERROR((VLOOKUP($L145,ACOUSTIC_SITE_INFO!$C$3:$AI$501,10,FALSE)),"")</f>
        <v>0</v>
      </c>
      <c r="V145" s="122">
        <f>IFERROR((VLOOKUP($L145,ACOUSTIC_SITE_INFO!$C$3:$AI$501,11,FALSE)),"")</f>
        <v>0</v>
      </c>
      <c r="W145" s="122">
        <f>IFERROR((VLOOKUP($L145,ACOUSTIC_SITE_INFO!$C$3:$AI$501,12,FALSE)),"")</f>
        <v>0</v>
      </c>
      <c r="X145" s="122">
        <f>IFERROR((VLOOKUP($L145,ACOUSTIC_SITE_INFO!$C$3:$AI$501,13,FALSE)),"")</f>
        <v>0</v>
      </c>
      <c r="Y145" s="122">
        <f>IFERROR((VLOOKUP($L145,ACOUSTIC_SITE_INFO!$C$3:$AI$501,14,FALSE)),"")</f>
        <v>0</v>
      </c>
      <c r="Z145" s="122">
        <f>IFERROR((VLOOKUP($L145,ACOUSTIC_SITE_INFO!$C$3:$AI$501,15,FALSE)),"")</f>
        <v>0</v>
      </c>
      <c r="AA145" s="122">
        <f>IFERROR((VLOOKUP($L145,ACOUSTIC_SITE_INFO!$C$3:$AI$501,16,FALSE)),"")</f>
        <v>0</v>
      </c>
      <c r="AB145" s="122">
        <f>IFERROR((VLOOKUP($L145,ACOUSTIC_SITE_INFO!$C$3:$AI$501,17,FALSE)),"")</f>
        <v>0</v>
      </c>
      <c r="AC145" s="122">
        <f>IFERROR((VLOOKUP($L145,ACOUSTIC_SITE_INFO!$C$3:$AI$501,18,FALSE)),"")</f>
        <v>0</v>
      </c>
      <c r="AD145" s="122">
        <f>IFERROR((VLOOKUP($L145,ACOUSTIC_SITE_INFO!$C$3:$AI$501,20,FALSE)),"")</f>
        <v>0</v>
      </c>
      <c r="AE145" s="122">
        <f>IFERROR((VLOOKUP($L145,ACOUSTIC_SITE_INFO!$C$3:$AI$501,21,FALSE)),"")</f>
        <v>0</v>
      </c>
      <c r="AF145" s="122">
        <f>IFERROR((VLOOKUP($L145,ACOUSTIC_SITE_INFO!$C$3:$AI$501,19,FALSE)),"")</f>
        <v>0</v>
      </c>
      <c r="AG145" s="122">
        <f>IFERROR((VLOOKUP($L145,ACOUSTIC_SITE_INFO!$C$3:$AI$501,22,FALSE)),"")</f>
        <v>0</v>
      </c>
      <c r="AH145" s="122">
        <f>IFERROR((VLOOKUP($L145,ACOUSTIC_SITE_INFO!$C$3:$AI$501,23,FALSE)),"")</f>
        <v>0</v>
      </c>
      <c r="AI145" s="125">
        <f>IFERROR((VLOOKUP($L145,ACOUSTIC_SITE_INFO!$C$3:$AI$501,24,FALSE)),"")</f>
        <v>0</v>
      </c>
      <c r="AJ145" s="125">
        <f>IFERROR((VLOOKUP($L145,ACOUSTIC_SITE_INFO!$C$3:$AI$501,25,FALSE)),"")</f>
        <v>0</v>
      </c>
      <c r="AK145" s="122">
        <f>IFERROR((VLOOKUP($L145,ACOUSTIC_SITE_INFO!$C$3:$AI$501,26,FALSE)),"")</f>
        <v>0</v>
      </c>
      <c r="AL145" s="122">
        <f>IFERROR((VLOOKUP($L145,ACOUSTIC_SITE_INFO!$C$3:$AI$501,27,FALSE)),"")</f>
        <v>0</v>
      </c>
      <c r="AM145" s="122">
        <f>IFERROR((VLOOKUP($L145,ACOUSTIC_SITE_INFO!$C$3:$AI$501,29,FALSE)),"")</f>
        <v>0</v>
      </c>
      <c r="AN145" s="122">
        <f>IFERROR((VLOOKUP($L145,ACOUSTIC_SITE_INFO!$C$3:$AI$501,30,FALSE)),"")</f>
        <v>0</v>
      </c>
      <c r="AO145" s="122">
        <f>IFERROR((VLOOKUP($L145,ACOUSTIC_SITE_INFO!$C$3:$AI$501,31,FALSE)),"")</f>
        <v>0</v>
      </c>
      <c r="AP145" s="122">
        <f>IFERROR((VLOOKUP($L145,ACOUSTIC_SITE_INFO!$C$3:$AI$501,32,FALSE)),"")</f>
        <v>0</v>
      </c>
      <c r="AQ145" s="122">
        <f>IFERROR((VLOOKUP($L145,ACOUSTIC_SITE_INFO!$C$3:$AI$501,33,FALSE)),"")</f>
        <v>0</v>
      </c>
    </row>
    <row r="146" spans="1:43" x14ac:dyDescent="0.25">
      <c r="A146" s="122" t="str">
        <f t="shared" si="4"/>
        <v>00-0m-0</v>
      </c>
      <c r="B146" s="122" t="str">
        <f t="shared" si="5"/>
        <v/>
      </c>
      <c r="C146" s="122" t="str">
        <f>IF(ACOUSTIC_SURVEY_RESULTS!A145=0, "",ACOUSTIC_SURVEY_RESULTS!A145)</f>
        <v/>
      </c>
      <c r="D146" s="122" t="str">
        <f>IFERROR((VLOOKUP($C146,Drop_down_options!$B$2:$D$21,2,FALSE)),"")</f>
        <v/>
      </c>
      <c r="E146" s="122" t="str">
        <f>IF(ACOUSTIC_SURVEY_RESULTS!B145=0, "",ACOUSTIC_SURVEY_RESULTS!B145)</f>
        <v/>
      </c>
      <c r="F146" s="122" t="str">
        <f>IF(ACOUSTIC_SURVEY_RESULTS!C145=0, "",ACOUSTIC_SURVEY_RESULTS!C145)</f>
        <v/>
      </c>
      <c r="G146" s="122" t="str">
        <f>IF(ACOUSTIC_SURVEY_RESULTS!D145=0, "",ACOUSTIC_SURVEY_RESULTS!D145)</f>
        <v/>
      </c>
      <c r="H146" s="122" t="str">
        <f>IF(ACOUSTIC_SURVEY_RESULTS!E145=0, "",ACOUSTIC_SURVEY_RESULTS!E145)</f>
        <v/>
      </c>
      <c r="I146" s="122" t="str">
        <f>IF(ACOUSTIC_SURVEY_RESULTS!F145=0, "",ACOUSTIC_SURVEY_RESULTS!F145)</f>
        <v/>
      </c>
      <c r="J146" s="122" t="str">
        <f>IF(ACOUSTIC_SURVEY_RESULTS!G145=0, "",ACOUSTIC_SURVEY_RESULTS!G145)</f>
        <v/>
      </c>
      <c r="K146" s="122" t="str">
        <f>IF(ACOUSTIC_SURVEY_RESULTS!H145=0, "",ACOUSTIC_SURVEY_RESULTS!H145)</f>
        <v/>
      </c>
      <c r="L146" s="122" t="str">
        <f>IF(ACOUSTIC_SURVEY_RESULTS!I145=0, "",ACOUSTIC_SURVEY_RESULTS!I145)</f>
        <v/>
      </c>
      <c r="M146" s="122">
        <f>IFERROR((VLOOKUP($L146,ACOUSTIC_SITE_INFO!$C$3:$AI$501,2,FALSE)),"")</f>
        <v>0</v>
      </c>
      <c r="N146" s="122">
        <f>IFERROR((VLOOKUP($L146,ACOUSTIC_SITE_INFO!$C$3:$AI$501,3,FALSE))," ")</f>
        <v>0</v>
      </c>
      <c r="O146" s="122">
        <f>IFERROR((VLOOKUP($L146,ACOUSTIC_SITE_INFO!$C$3:$AI$501,4,FALSE)),"")</f>
        <v>0</v>
      </c>
      <c r="P146" s="122">
        <f>IFERROR((VLOOKUP($L146,ACOUSTIC_SITE_INFO!$C$3:$AI$501,5,FALSE)),"")</f>
        <v>0</v>
      </c>
      <c r="Q146" s="122">
        <f>IFERROR((VLOOKUP($L146,ACOUSTIC_SITE_INFO!$C$3:$AI$501,6,FALSE)),"")</f>
        <v>0</v>
      </c>
      <c r="R146" s="122">
        <f>IFERROR((VLOOKUP($L146,ACOUSTIC_SITE_INFO!$C$3:$AI$501,7,FALSE)),"")</f>
        <v>0</v>
      </c>
      <c r="S146" s="122" t="str">
        <f>IFERROR((VLOOKUP($L146,ACOUSTIC_SITE_INFO!$C$3:$AI$501,8,FALSE)),"")</f>
        <v>//</v>
      </c>
      <c r="T146" s="124">
        <f>IFERROR((VLOOKUP($L146,ACOUSTIC_SITE_INFO!$C$3:$AI$501,9,FALSE)),"")</f>
        <v>0</v>
      </c>
      <c r="U146" s="124">
        <f>IFERROR((VLOOKUP($L146,ACOUSTIC_SITE_INFO!$C$3:$AI$501,10,FALSE)),"")</f>
        <v>0</v>
      </c>
      <c r="V146" s="122">
        <f>IFERROR((VLOOKUP($L146,ACOUSTIC_SITE_INFO!$C$3:$AI$501,11,FALSE)),"")</f>
        <v>0</v>
      </c>
      <c r="W146" s="122">
        <f>IFERROR((VLOOKUP($L146,ACOUSTIC_SITE_INFO!$C$3:$AI$501,12,FALSE)),"")</f>
        <v>0</v>
      </c>
      <c r="X146" s="122">
        <f>IFERROR((VLOOKUP($L146,ACOUSTIC_SITE_INFO!$C$3:$AI$501,13,FALSE)),"")</f>
        <v>0</v>
      </c>
      <c r="Y146" s="122">
        <f>IFERROR((VLOOKUP($L146,ACOUSTIC_SITE_INFO!$C$3:$AI$501,14,FALSE)),"")</f>
        <v>0</v>
      </c>
      <c r="Z146" s="122">
        <f>IFERROR((VLOOKUP($L146,ACOUSTIC_SITE_INFO!$C$3:$AI$501,15,FALSE)),"")</f>
        <v>0</v>
      </c>
      <c r="AA146" s="122">
        <f>IFERROR((VLOOKUP($L146,ACOUSTIC_SITE_INFO!$C$3:$AI$501,16,FALSE)),"")</f>
        <v>0</v>
      </c>
      <c r="AB146" s="122">
        <f>IFERROR((VLOOKUP($L146,ACOUSTIC_SITE_INFO!$C$3:$AI$501,17,FALSE)),"")</f>
        <v>0</v>
      </c>
      <c r="AC146" s="122">
        <f>IFERROR((VLOOKUP($L146,ACOUSTIC_SITE_INFO!$C$3:$AI$501,18,FALSE)),"")</f>
        <v>0</v>
      </c>
      <c r="AD146" s="122">
        <f>IFERROR((VLOOKUP($L146,ACOUSTIC_SITE_INFO!$C$3:$AI$501,20,FALSE)),"")</f>
        <v>0</v>
      </c>
      <c r="AE146" s="122">
        <f>IFERROR((VLOOKUP($L146,ACOUSTIC_SITE_INFO!$C$3:$AI$501,21,FALSE)),"")</f>
        <v>0</v>
      </c>
      <c r="AF146" s="122">
        <f>IFERROR((VLOOKUP($L146,ACOUSTIC_SITE_INFO!$C$3:$AI$501,19,FALSE)),"")</f>
        <v>0</v>
      </c>
      <c r="AG146" s="122">
        <f>IFERROR((VLOOKUP($L146,ACOUSTIC_SITE_INFO!$C$3:$AI$501,22,FALSE)),"")</f>
        <v>0</v>
      </c>
      <c r="AH146" s="122">
        <f>IFERROR((VLOOKUP($L146,ACOUSTIC_SITE_INFO!$C$3:$AI$501,23,FALSE)),"")</f>
        <v>0</v>
      </c>
      <c r="AI146" s="125">
        <f>IFERROR((VLOOKUP($L146,ACOUSTIC_SITE_INFO!$C$3:$AI$501,24,FALSE)),"")</f>
        <v>0</v>
      </c>
      <c r="AJ146" s="125">
        <f>IFERROR((VLOOKUP($L146,ACOUSTIC_SITE_INFO!$C$3:$AI$501,25,FALSE)),"")</f>
        <v>0</v>
      </c>
      <c r="AK146" s="122">
        <f>IFERROR((VLOOKUP($L146,ACOUSTIC_SITE_INFO!$C$3:$AI$501,26,FALSE)),"")</f>
        <v>0</v>
      </c>
      <c r="AL146" s="122">
        <f>IFERROR((VLOOKUP($L146,ACOUSTIC_SITE_INFO!$C$3:$AI$501,27,FALSE)),"")</f>
        <v>0</v>
      </c>
      <c r="AM146" s="122">
        <f>IFERROR((VLOOKUP($L146,ACOUSTIC_SITE_INFO!$C$3:$AI$501,29,FALSE)),"")</f>
        <v>0</v>
      </c>
      <c r="AN146" s="122">
        <f>IFERROR((VLOOKUP($L146,ACOUSTIC_SITE_INFO!$C$3:$AI$501,30,FALSE)),"")</f>
        <v>0</v>
      </c>
      <c r="AO146" s="122">
        <f>IFERROR((VLOOKUP($L146,ACOUSTIC_SITE_INFO!$C$3:$AI$501,31,FALSE)),"")</f>
        <v>0</v>
      </c>
      <c r="AP146" s="122">
        <f>IFERROR((VLOOKUP($L146,ACOUSTIC_SITE_INFO!$C$3:$AI$501,32,FALSE)),"")</f>
        <v>0</v>
      </c>
      <c r="AQ146" s="122">
        <f>IFERROR((VLOOKUP($L146,ACOUSTIC_SITE_INFO!$C$3:$AI$501,33,FALSE)),"")</f>
        <v>0</v>
      </c>
    </row>
    <row r="147" spans="1:43" x14ac:dyDescent="0.25">
      <c r="A147" s="122" t="str">
        <f t="shared" si="4"/>
        <v>00-0m-0</v>
      </c>
      <c r="B147" s="122" t="str">
        <f t="shared" si="5"/>
        <v/>
      </c>
      <c r="C147" s="122" t="str">
        <f>IF(ACOUSTIC_SURVEY_RESULTS!A146=0, "",ACOUSTIC_SURVEY_RESULTS!A146)</f>
        <v/>
      </c>
      <c r="D147" s="122" t="str">
        <f>IFERROR((VLOOKUP($C147,Drop_down_options!$B$2:$D$21,2,FALSE)),"")</f>
        <v/>
      </c>
      <c r="E147" s="122" t="str">
        <f>IF(ACOUSTIC_SURVEY_RESULTS!B146=0, "",ACOUSTIC_SURVEY_RESULTS!B146)</f>
        <v/>
      </c>
      <c r="F147" s="122" t="str">
        <f>IF(ACOUSTIC_SURVEY_RESULTS!C146=0, "",ACOUSTIC_SURVEY_RESULTS!C146)</f>
        <v/>
      </c>
      <c r="G147" s="122" t="str">
        <f>IF(ACOUSTIC_SURVEY_RESULTS!D146=0, "",ACOUSTIC_SURVEY_RESULTS!D146)</f>
        <v/>
      </c>
      <c r="H147" s="122" t="str">
        <f>IF(ACOUSTIC_SURVEY_RESULTS!E146=0, "",ACOUSTIC_SURVEY_RESULTS!E146)</f>
        <v/>
      </c>
      <c r="I147" s="122" t="str">
        <f>IF(ACOUSTIC_SURVEY_RESULTS!F146=0, "",ACOUSTIC_SURVEY_RESULTS!F146)</f>
        <v/>
      </c>
      <c r="J147" s="122" t="str">
        <f>IF(ACOUSTIC_SURVEY_RESULTS!G146=0, "",ACOUSTIC_SURVEY_RESULTS!G146)</f>
        <v/>
      </c>
      <c r="K147" s="122" t="str">
        <f>IF(ACOUSTIC_SURVEY_RESULTS!H146=0, "",ACOUSTIC_SURVEY_RESULTS!H146)</f>
        <v/>
      </c>
      <c r="L147" s="122" t="str">
        <f>IF(ACOUSTIC_SURVEY_RESULTS!I146=0, "",ACOUSTIC_SURVEY_RESULTS!I146)</f>
        <v/>
      </c>
      <c r="M147" s="122">
        <f>IFERROR((VLOOKUP($L147,ACOUSTIC_SITE_INFO!$C$3:$AI$501,2,FALSE)),"")</f>
        <v>0</v>
      </c>
      <c r="N147" s="122">
        <f>IFERROR((VLOOKUP($L147,ACOUSTIC_SITE_INFO!$C$3:$AI$501,3,FALSE))," ")</f>
        <v>0</v>
      </c>
      <c r="O147" s="122">
        <f>IFERROR((VLOOKUP($L147,ACOUSTIC_SITE_INFO!$C$3:$AI$501,4,FALSE)),"")</f>
        <v>0</v>
      </c>
      <c r="P147" s="122">
        <f>IFERROR((VLOOKUP($L147,ACOUSTIC_SITE_INFO!$C$3:$AI$501,5,FALSE)),"")</f>
        <v>0</v>
      </c>
      <c r="Q147" s="122">
        <f>IFERROR((VLOOKUP($L147,ACOUSTIC_SITE_INFO!$C$3:$AI$501,6,FALSE)),"")</f>
        <v>0</v>
      </c>
      <c r="R147" s="122">
        <f>IFERROR((VLOOKUP($L147,ACOUSTIC_SITE_INFO!$C$3:$AI$501,7,FALSE)),"")</f>
        <v>0</v>
      </c>
      <c r="S147" s="122" t="str">
        <f>IFERROR((VLOOKUP($L147,ACOUSTIC_SITE_INFO!$C$3:$AI$501,8,FALSE)),"")</f>
        <v>//</v>
      </c>
      <c r="T147" s="124">
        <f>IFERROR((VLOOKUP($L147,ACOUSTIC_SITE_INFO!$C$3:$AI$501,9,FALSE)),"")</f>
        <v>0</v>
      </c>
      <c r="U147" s="124">
        <f>IFERROR((VLOOKUP($L147,ACOUSTIC_SITE_INFO!$C$3:$AI$501,10,FALSE)),"")</f>
        <v>0</v>
      </c>
      <c r="V147" s="122">
        <f>IFERROR((VLOOKUP($L147,ACOUSTIC_SITE_INFO!$C$3:$AI$501,11,FALSE)),"")</f>
        <v>0</v>
      </c>
      <c r="W147" s="122">
        <f>IFERROR((VLOOKUP($L147,ACOUSTIC_SITE_INFO!$C$3:$AI$501,12,FALSE)),"")</f>
        <v>0</v>
      </c>
      <c r="X147" s="122">
        <f>IFERROR((VLOOKUP($L147,ACOUSTIC_SITE_INFO!$C$3:$AI$501,13,FALSE)),"")</f>
        <v>0</v>
      </c>
      <c r="Y147" s="122">
        <f>IFERROR((VLOOKUP($L147,ACOUSTIC_SITE_INFO!$C$3:$AI$501,14,FALSE)),"")</f>
        <v>0</v>
      </c>
      <c r="Z147" s="122">
        <f>IFERROR((VLOOKUP($L147,ACOUSTIC_SITE_INFO!$C$3:$AI$501,15,FALSE)),"")</f>
        <v>0</v>
      </c>
      <c r="AA147" s="122">
        <f>IFERROR((VLOOKUP($L147,ACOUSTIC_SITE_INFO!$C$3:$AI$501,16,FALSE)),"")</f>
        <v>0</v>
      </c>
      <c r="AB147" s="122">
        <f>IFERROR((VLOOKUP($L147,ACOUSTIC_SITE_INFO!$C$3:$AI$501,17,FALSE)),"")</f>
        <v>0</v>
      </c>
      <c r="AC147" s="122">
        <f>IFERROR((VLOOKUP($L147,ACOUSTIC_SITE_INFO!$C$3:$AI$501,18,FALSE)),"")</f>
        <v>0</v>
      </c>
      <c r="AD147" s="122">
        <f>IFERROR((VLOOKUP($L147,ACOUSTIC_SITE_INFO!$C$3:$AI$501,20,FALSE)),"")</f>
        <v>0</v>
      </c>
      <c r="AE147" s="122">
        <f>IFERROR((VLOOKUP($L147,ACOUSTIC_SITE_INFO!$C$3:$AI$501,21,FALSE)),"")</f>
        <v>0</v>
      </c>
      <c r="AF147" s="122">
        <f>IFERROR((VLOOKUP($L147,ACOUSTIC_SITE_INFO!$C$3:$AI$501,19,FALSE)),"")</f>
        <v>0</v>
      </c>
      <c r="AG147" s="122">
        <f>IFERROR((VLOOKUP($L147,ACOUSTIC_SITE_INFO!$C$3:$AI$501,22,FALSE)),"")</f>
        <v>0</v>
      </c>
      <c r="AH147" s="122">
        <f>IFERROR((VLOOKUP($L147,ACOUSTIC_SITE_INFO!$C$3:$AI$501,23,FALSE)),"")</f>
        <v>0</v>
      </c>
      <c r="AI147" s="125">
        <f>IFERROR((VLOOKUP($L147,ACOUSTIC_SITE_INFO!$C$3:$AI$501,24,FALSE)),"")</f>
        <v>0</v>
      </c>
      <c r="AJ147" s="125">
        <f>IFERROR((VLOOKUP($L147,ACOUSTIC_SITE_INFO!$C$3:$AI$501,25,FALSE)),"")</f>
        <v>0</v>
      </c>
      <c r="AK147" s="122">
        <f>IFERROR((VLOOKUP($L147,ACOUSTIC_SITE_INFO!$C$3:$AI$501,26,FALSE)),"")</f>
        <v>0</v>
      </c>
      <c r="AL147" s="122">
        <f>IFERROR((VLOOKUP($L147,ACOUSTIC_SITE_INFO!$C$3:$AI$501,27,FALSE)),"")</f>
        <v>0</v>
      </c>
      <c r="AM147" s="122">
        <f>IFERROR((VLOOKUP($L147,ACOUSTIC_SITE_INFO!$C$3:$AI$501,29,FALSE)),"")</f>
        <v>0</v>
      </c>
      <c r="AN147" s="122">
        <f>IFERROR((VLOOKUP($L147,ACOUSTIC_SITE_INFO!$C$3:$AI$501,30,FALSE)),"")</f>
        <v>0</v>
      </c>
      <c r="AO147" s="122">
        <f>IFERROR((VLOOKUP($L147,ACOUSTIC_SITE_INFO!$C$3:$AI$501,31,FALSE)),"")</f>
        <v>0</v>
      </c>
      <c r="AP147" s="122">
        <f>IFERROR((VLOOKUP($L147,ACOUSTIC_SITE_INFO!$C$3:$AI$501,32,FALSE)),"")</f>
        <v>0</v>
      </c>
      <c r="AQ147" s="122">
        <f>IFERROR((VLOOKUP($L147,ACOUSTIC_SITE_INFO!$C$3:$AI$501,33,FALSE)),"")</f>
        <v>0</v>
      </c>
    </row>
    <row r="148" spans="1:43" x14ac:dyDescent="0.25">
      <c r="A148" s="122" t="str">
        <f t="shared" si="4"/>
        <v>00-0m-0</v>
      </c>
      <c r="B148" s="122" t="str">
        <f t="shared" si="5"/>
        <v/>
      </c>
      <c r="C148" s="122" t="str">
        <f>IF(ACOUSTIC_SURVEY_RESULTS!A147=0, "",ACOUSTIC_SURVEY_RESULTS!A147)</f>
        <v/>
      </c>
      <c r="D148" s="122" t="str">
        <f>IFERROR((VLOOKUP($C148,Drop_down_options!$B$2:$D$21,2,FALSE)),"")</f>
        <v/>
      </c>
      <c r="E148" s="122" t="str">
        <f>IF(ACOUSTIC_SURVEY_RESULTS!B147=0, "",ACOUSTIC_SURVEY_RESULTS!B147)</f>
        <v/>
      </c>
      <c r="F148" s="122" t="str">
        <f>IF(ACOUSTIC_SURVEY_RESULTS!C147=0, "",ACOUSTIC_SURVEY_RESULTS!C147)</f>
        <v/>
      </c>
      <c r="G148" s="122" t="str">
        <f>IF(ACOUSTIC_SURVEY_RESULTS!D147=0, "",ACOUSTIC_SURVEY_RESULTS!D147)</f>
        <v/>
      </c>
      <c r="H148" s="122" t="str">
        <f>IF(ACOUSTIC_SURVEY_RESULTS!E147=0, "",ACOUSTIC_SURVEY_RESULTS!E147)</f>
        <v/>
      </c>
      <c r="I148" s="122" t="str">
        <f>IF(ACOUSTIC_SURVEY_RESULTS!F147=0, "",ACOUSTIC_SURVEY_RESULTS!F147)</f>
        <v/>
      </c>
      <c r="J148" s="122" t="str">
        <f>IF(ACOUSTIC_SURVEY_RESULTS!G147=0, "",ACOUSTIC_SURVEY_RESULTS!G147)</f>
        <v/>
      </c>
      <c r="K148" s="122" t="str">
        <f>IF(ACOUSTIC_SURVEY_RESULTS!H147=0, "",ACOUSTIC_SURVEY_RESULTS!H147)</f>
        <v/>
      </c>
      <c r="L148" s="122" t="str">
        <f>IF(ACOUSTIC_SURVEY_RESULTS!I147=0, "",ACOUSTIC_SURVEY_RESULTS!I147)</f>
        <v/>
      </c>
      <c r="M148" s="122">
        <f>IFERROR((VLOOKUP($L148,ACOUSTIC_SITE_INFO!$C$3:$AI$501,2,FALSE)),"")</f>
        <v>0</v>
      </c>
      <c r="N148" s="122">
        <f>IFERROR((VLOOKUP($L148,ACOUSTIC_SITE_INFO!$C$3:$AI$501,3,FALSE))," ")</f>
        <v>0</v>
      </c>
      <c r="O148" s="122">
        <f>IFERROR((VLOOKUP($L148,ACOUSTIC_SITE_INFO!$C$3:$AI$501,4,FALSE)),"")</f>
        <v>0</v>
      </c>
      <c r="P148" s="122">
        <f>IFERROR((VLOOKUP($L148,ACOUSTIC_SITE_INFO!$C$3:$AI$501,5,FALSE)),"")</f>
        <v>0</v>
      </c>
      <c r="Q148" s="122">
        <f>IFERROR((VLOOKUP($L148,ACOUSTIC_SITE_INFO!$C$3:$AI$501,6,FALSE)),"")</f>
        <v>0</v>
      </c>
      <c r="R148" s="122">
        <f>IFERROR((VLOOKUP($L148,ACOUSTIC_SITE_INFO!$C$3:$AI$501,7,FALSE)),"")</f>
        <v>0</v>
      </c>
      <c r="S148" s="122" t="str">
        <f>IFERROR((VLOOKUP($L148,ACOUSTIC_SITE_INFO!$C$3:$AI$501,8,FALSE)),"")</f>
        <v>//</v>
      </c>
      <c r="T148" s="124">
        <f>IFERROR((VLOOKUP($L148,ACOUSTIC_SITE_INFO!$C$3:$AI$501,9,FALSE)),"")</f>
        <v>0</v>
      </c>
      <c r="U148" s="124">
        <f>IFERROR((VLOOKUP($L148,ACOUSTIC_SITE_INFO!$C$3:$AI$501,10,FALSE)),"")</f>
        <v>0</v>
      </c>
      <c r="V148" s="122">
        <f>IFERROR((VLOOKUP($L148,ACOUSTIC_SITE_INFO!$C$3:$AI$501,11,FALSE)),"")</f>
        <v>0</v>
      </c>
      <c r="W148" s="122">
        <f>IFERROR((VLOOKUP($L148,ACOUSTIC_SITE_INFO!$C$3:$AI$501,12,FALSE)),"")</f>
        <v>0</v>
      </c>
      <c r="X148" s="122">
        <f>IFERROR((VLOOKUP($L148,ACOUSTIC_SITE_INFO!$C$3:$AI$501,13,FALSE)),"")</f>
        <v>0</v>
      </c>
      <c r="Y148" s="122">
        <f>IFERROR((VLOOKUP($L148,ACOUSTIC_SITE_INFO!$C$3:$AI$501,14,FALSE)),"")</f>
        <v>0</v>
      </c>
      <c r="Z148" s="122">
        <f>IFERROR((VLOOKUP($L148,ACOUSTIC_SITE_INFO!$C$3:$AI$501,15,FALSE)),"")</f>
        <v>0</v>
      </c>
      <c r="AA148" s="122">
        <f>IFERROR((VLOOKUP($L148,ACOUSTIC_SITE_INFO!$C$3:$AI$501,16,FALSE)),"")</f>
        <v>0</v>
      </c>
      <c r="AB148" s="122">
        <f>IFERROR((VLOOKUP($L148,ACOUSTIC_SITE_INFO!$C$3:$AI$501,17,FALSE)),"")</f>
        <v>0</v>
      </c>
      <c r="AC148" s="122">
        <f>IFERROR((VLOOKUP($L148,ACOUSTIC_SITE_INFO!$C$3:$AI$501,18,FALSE)),"")</f>
        <v>0</v>
      </c>
      <c r="AD148" s="122">
        <f>IFERROR((VLOOKUP($L148,ACOUSTIC_SITE_INFO!$C$3:$AI$501,20,FALSE)),"")</f>
        <v>0</v>
      </c>
      <c r="AE148" s="122">
        <f>IFERROR((VLOOKUP($L148,ACOUSTIC_SITE_INFO!$C$3:$AI$501,21,FALSE)),"")</f>
        <v>0</v>
      </c>
      <c r="AF148" s="122">
        <f>IFERROR((VLOOKUP($L148,ACOUSTIC_SITE_INFO!$C$3:$AI$501,19,FALSE)),"")</f>
        <v>0</v>
      </c>
      <c r="AG148" s="122">
        <f>IFERROR((VLOOKUP($L148,ACOUSTIC_SITE_INFO!$C$3:$AI$501,22,FALSE)),"")</f>
        <v>0</v>
      </c>
      <c r="AH148" s="122">
        <f>IFERROR((VLOOKUP($L148,ACOUSTIC_SITE_INFO!$C$3:$AI$501,23,FALSE)),"")</f>
        <v>0</v>
      </c>
      <c r="AI148" s="125">
        <f>IFERROR((VLOOKUP($L148,ACOUSTIC_SITE_INFO!$C$3:$AI$501,24,FALSE)),"")</f>
        <v>0</v>
      </c>
      <c r="AJ148" s="125">
        <f>IFERROR((VLOOKUP($L148,ACOUSTIC_SITE_INFO!$C$3:$AI$501,25,FALSE)),"")</f>
        <v>0</v>
      </c>
      <c r="AK148" s="122">
        <f>IFERROR((VLOOKUP($L148,ACOUSTIC_SITE_INFO!$C$3:$AI$501,26,FALSE)),"")</f>
        <v>0</v>
      </c>
      <c r="AL148" s="122">
        <f>IFERROR((VLOOKUP($L148,ACOUSTIC_SITE_INFO!$C$3:$AI$501,27,FALSE)),"")</f>
        <v>0</v>
      </c>
      <c r="AM148" s="122">
        <f>IFERROR((VLOOKUP($L148,ACOUSTIC_SITE_INFO!$C$3:$AI$501,29,FALSE)),"")</f>
        <v>0</v>
      </c>
      <c r="AN148" s="122">
        <f>IFERROR((VLOOKUP($L148,ACOUSTIC_SITE_INFO!$C$3:$AI$501,30,FALSE)),"")</f>
        <v>0</v>
      </c>
      <c r="AO148" s="122">
        <f>IFERROR((VLOOKUP($L148,ACOUSTIC_SITE_INFO!$C$3:$AI$501,31,FALSE)),"")</f>
        <v>0</v>
      </c>
      <c r="AP148" s="122">
        <f>IFERROR((VLOOKUP($L148,ACOUSTIC_SITE_INFO!$C$3:$AI$501,32,FALSE)),"")</f>
        <v>0</v>
      </c>
      <c r="AQ148" s="122">
        <f>IFERROR((VLOOKUP($L148,ACOUSTIC_SITE_INFO!$C$3:$AI$501,33,FALSE)),"")</f>
        <v>0</v>
      </c>
    </row>
    <row r="149" spans="1:43" x14ac:dyDescent="0.25">
      <c r="A149" s="122" t="str">
        <f t="shared" si="4"/>
        <v>00-0m-0</v>
      </c>
      <c r="B149" s="122" t="str">
        <f t="shared" si="5"/>
        <v/>
      </c>
      <c r="C149" s="122" t="str">
        <f>IF(ACOUSTIC_SURVEY_RESULTS!A148=0, "",ACOUSTIC_SURVEY_RESULTS!A148)</f>
        <v/>
      </c>
      <c r="D149" s="122" t="str">
        <f>IFERROR((VLOOKUP($C149,Drop_down_options!$B$2:$D$21,2,FALSE)),"")</f>
        <v/>
      </c>
      <c r="E149" s="122" t="str">
        <f>IF(ACOUSTIC_SURVEY_RESULTS!B148=0, "",ACOUSTIC_SURVEY_RESULTS!B148)</f>
        <v/>
      </c>
      <c r="F149" s="122" t="str">
        <f>IF(ACOUSTIC_SURVEY_RESULTS!C148=0, "",ACOUSTIC_SURVEY_RESULTS!C148)</f>
        <v/>
      </c>
      <c r="G149" s="122" t="str">
        <f>IF(ACOUSTIC_SURVEY_RESULTS!D148=0, "",ACOUSTIC_SURVEY_RESULTS!D148)</f>
        <v/>
      </c>
      <c r="H149" s="122" t="str">
        <f>IF(ACOUSTIC_SURVEY_RESULTS!E148=0, "",ACOUSTIC_SURVEY_RESULTS!E148)</f>
        <v/>
      </c>
      <c r="I149" s="122" t="str">
        <f>IF(ACOUSTIC_SURVEY_RESULTS!F148=0, "",ACOUSTIC_SURVEY_RESULTS!F148)</f>
        <v/>
      </c>
      <c r="J149" s="122" t="str">
        <f>IF(ACOUSTIC_SURVEY_RESULTS!G148=0, "",ACOUSTIC_SURVEY_RESULTS!G148)</f>
        <v/>
      </c>
      <c r="K149" s="122" t="str">
        <f>IF(ACOUSTIC_SURVEY_RESULTS!H148=0, "",ACOUSTIC_SURVEY_RESULTS!H148)</f>
        <v/>
      </c>
      <c r="L149" s="122" t="str">
        <f>IF(ACOUSTIC_SURVEY_RESULTS!I148=0, "",ACOUSTIC_SURVEY_RESULTS!I148)</f>
        <v/>
      </c>
      <c r="M149" s="122">
        <f>IFERROR((VLOOKUP($L149,ACOUSTIC_SITE_INFO!$C$3:$AI$501,2,FALSE)),"")</f>
        <v>0</v>
      </c>
      <c r="N149" s="122">
        <f>IFERROR((VLOOKUP($L149,ACOUSTIC_SITE_INFO!$C$3:$AI$501,3,FALSE))," ")</f>
        <v>0</v>
      </c>
      <c r="O149" s="122">
        <f>IFERROR((VLOOKUP($L149,ACOUSTIC_SITE_INFO!$C$3:$AI$501,4,FALSE)),"")</f>
        <v>0</v>
      </c>
      <c r="P149" s="122">
        <f>IFERROR((VLOOKUP($L149,ACOUSTIC_SITE_INFO!$C$3:$AI$501,5,FALSE)),"")</f>
        <v>0</v>
      </c>
      <c r="Q149" s="122">
        <f>IFERROR((VLOOKUP($L149,ACOUSTIC_SITE_INFO!$C$3:$AI$501,6,FALSE)),"")</f>
        <v>0</v>
      </c>
      <c r="R149" s="122">
        <f>IFERROR((VLOOKUP($L149,ACOUSTIC_SITE_INFO!$C$3:$AI$501,7,FALSE)),"")</f>
        <v>0</v>
      </c>
      <c r="S149" s="122" t="str">
        <f>IFERROR((VLOOKUP($L149,ACOUSTIC_SITE_INFO!$C$3:$AI$501,8,FALSE)),"")</f>
        <v>//</v>
      </c>
      <c r="T149" s="124">
        <f>IFERROR((VLOOKUP($L149,ACOUSTIC_SITE_INFO!$C$3:$AI$501,9,FALSE)),"")</f>
        <v>0</v>
      </c>
      <c r="U149" s="124">
        <f>IFERROR((VLOOKUP($L149,ACOUSTIC_SITE_INFO!$C$3:$AI$501,10,FALSE)),"")</f>
        <v>0</v>
      </c>
      <c r="V149" s="122">
        <f>IFERROR((VLOOKUP($L149,ACOUSTIC_SITE_INFO!$C$3:$AI$501,11,FALSE)),"")</f>
        <v>0</v>
      </c>
      <c r="W149" s="122">
        <f>IFERROR((VLOOKUP($L149,ACOUSTIC_SITE_INFO!$C$3:$AI$501,12,FALSE)),"")</f>
        <v>0</v>
      </c>
      <c r="X149" s="122">
        <f>IFERROR((VLOOKUP($L149,ACOUSTIC_SITE_INFO!$C$3:$AI$501,13,FALSE)),"")</f>
        <v>0</v>
      </c>
      <c r="Y149" s="122">
        <f>IFERROR((VLOOKUP($L149,ACOUSTIC_SITE_INFO!$C$3:$AI$501,14,FALSE)),"")</f>
        <v>0</v>
      </c>
      <c r="Z149" s="122">
        <f>IFERROR((VLOOKUP($L149,ACOUSTIC_SITE_INFO!$C$3:$AI$501,15,FALSE)),"")</f>
        <v>0</v>
      </c>
      <c r="AA149" s="122">
        <f>IFERROR((VLOOKUP($L149,ACOUSTIC_SITE_INFO!$C$3:$AI$501,16,FALSE)),"")</f>
        <v>0</v>
      </c>
      <c r="AB149" s="122">
        <f>IFERROR((VLOOKUP($L149,ACOUSTIC_SITE_INFO!$C$3:$AI$501,17,FALSE)),"")</f>
        <v>0</v>
      </c>
      <c r="AC149" s="122">
        <f>IFERROR((VLOOKUP($L149,ACOUSTIC_SITE_INFO!$C$3:$AI$501,18,FALSE)),"")</f>
        <v>0</v>
      </c>
      <c r="AD149" s="122">
        <f>IFERROR((VLOOKUP($L149,ACOUSTIC_SITE_INFO!$C$3:$AI$501,20,FALSE)),"")</f>
        <v>0</v>
      </c>
      <c r="AE149" s="122">
        <f>IFERROR((VLOOKUP($L149,ACOUSTIC_SITE_INFO!$C$3:$AI$501,21,FALSE)),"")</f>
        <v>0</v>
      </c>
      <c r="AF149" s="122">
        <f>IFERROR((VLOOKUP($L149,ACOUSTIC_SITE_INFO!$C$3:$AI$501,19,FALSE)),"")</f>
        <v>0</v>
      </c>
      <c r="AG149" s="122">
        <f>IFERROR((VLOOKUP($L149,ACOUSTIC_SITE_INFO!$C$3:$AI$501,22,FALSE)),"")</f>
        <v>0</v>
      </c>
      <c r="AH149" s="122">
        <f>IFERROR((VLOOKUP($L149,ACOUSTIC_SITE_INFO!$C$3:$AI$501,23,FALSE)),"")</f>
        <v>0</v>
      </c>
      <c r="AI149" s="125">
        <f>IFERROR((VLOOKUP($L149,ACOUSTIC_SITE_INFO!$C$3:$AI$501,24,FALSE)),"")</f>
        <v>0</v>
      </c>
      <c r="AJ149" s="125">
        <f>IFERROR((VLOOKUP($L149,ACOUSTIC_SITE_INFO!$C$3:$AI$501,25,FALSE)),"")</f>
        <v>0</v>
      </c>
      <c r="AK149" s="122">
        <f>IFERROR((VLOOKUP($L149,ACOUSTIC_SITE_INFO!$C$3:$AI$501,26,FALSE)),"")</f>
        <v>0</v>
      </c>
      <c r="AL149" s="122">
        <f>IFERROR((VLOOKUP($L149,ACOUSTIC_SITE_INFO!$C$3:$AI$501,27,FALSE)),"")</f>
        <v>0</v>
      </c>
      <c r="AM149" s="122">
        <f>IFERROR((VLOOKUP($L149,ACOUSTIC_SITE_INFO!$C$3:$AI$501,29,FALSE)),"")</f>
        <v>0</v>
      </c>
      <c r="AN149" s="122">
        <f>IFERROR((VLOOKUP($L149,ACOUSTIC_SITE_INFO!$C$3:$AI$501,30,FALSE)),"")</f>
        <v>0</v>
      </c>
      <c r="AO149" s="122">
        <f>IFERROR((VLOOKUP($L149,ACOUSTIC_SITE_INFO!$C$3:$AI$501,31,FALSE)),"")</f>
        <v>0</v>
      </c>
      <c r="AP149" s="122">
        <f>IFERROR((VLOOKUP($L149,ACOUSTIC_SITE_INFO!$C$3:$AI$501,32,FALSE)),"")</f>
        <v>0</v>
      </c>
      <c r="AQ149" s="122">
        <f>IFERROR((VLOOKUP($L149,ACOUSTIC_SITE_INFO!$C$3:$AI$501,33,FALSE)),"")</f>
        <v>0</v>
      </c>
    </row>
    <row r="150" spans="1:43" x14ac:dyDescent="0.25">
      <c r="A150" s="122" t="str">
        <f t="shared" si="4"/>
        <v>00-0m-0</v>
      </c>
      <c r="B150" s="122" t="str">
        <f t="shared" si="5"/>
        <v/>
      </c>
      <c r="C150" s="122" t="str">
        <f>IF(ACOUSTIC_SURVEY_RESULTS!A149=0, "",ACOUSTIC_SURVEY_RESULTS!A149)</f>
        <v/>
      </c>
      <c r="D150" s="122" t="str">
        <f>IFERROR((VLOOKUP($C150,Drop_down_options!$B$2:$D$21,2,FALSE)),"")</f>
        <v/>
      </c>
      <c r="E150" s="122" t="str">
        <f>IF(ACOUSTIC_SURVEY_RESULTS!B149=0, "",ACOUSTIC_SURVEY_RESULTS!B149)</f>
        <v/>
      </c>
      <c r="F150" s="122" t="str">
        <f>IF(ACOUSTIC_SURVEY_RESULTS!C149=0, "",ACOUSTIC_SURVEY_RESULTS!C149)</f>
        <v/>
      </c>
      <c r="G150" s="122" t="str">
        <f>IF(ACOUSTIC_SURVEY_RESULTS!D149=0, "",ACOUSTIC_SURVEY_RESULTS!D149)</f>
        <v/>
      </c>
      <c r="H150" s="122" t="str">
        <f>IF(ACOUSTIC_SURVEY_RESULTS!E149=0, "",ACOUSTIC_SURVEY_RESULTS!E149)</f>
        <v/>
      </c>
      <c r="I150" s="122" t="str">
        <f>IF(ACOUSTIC_SURVEY_RESULTS!F149=0, "",ACOUSTIC_SURVEY_RESULTS!F149)</f>
        <v/>
      </c>
      <c r="J150" s="122" t="str">
        <f>IF(ACOUSTIC_SURVEY_RESULTS!G149=0, "",ACOUSTIC_SURVEY_RESULTS!G149)</f>
        <v/>
      </c>
      <c r="K150" s="122" t="str">
        <f>IF(ACOUSTIC_SURVEY_RESULTS!H149=0, "",ACOUSTIC_SURVEY_RESULTS!H149)</f>
        <v/>
      </c>
      <c r="L150" s="122" t="str">
        <f>IF(ACOUSTIC_SURVEY_RESULTS!I149=0, "",ACOUSTIC_SURVEY_RESULTS!I149)</f>
        <v/>
      </c>
      <c r="M150" s="122">
        <f>IFERROR((VLOOKUP($L150,ACOUSTIC_SITE_INFO!$C$3:$AI$501,2,FALSE)),"")</f>
        <v>0</v>
      </c>
      <c r="N150" s="122">
        <f>IFERROR((VLOOKUP($L150,ACOUSTIC_SITE_INFO!$C$3:$AI$501,3,FALSE))," ")</f>
        <v>0</v>
      </c>
      <c r="O150" s="122">
        <f>IFERROR((VLOOKUP($L150,ACOUSTIC_SITE_INFO!$C$3:$AI$501,4,FALSE)),"")</f>
        <v>0</v>
      </c>
      <c r="P150" s="122">
        <f>IFERROR((VLOOKUP($L150,ACOUSTIC_SITE_INFO!$C$3:$AI$501,5,FALSE)),"")</f>
        <v>0</v>
      </c>
      <c r="Q150" s="122">
        <f>IFERROR((VLOOKUP($L150,ACOUSTIC_SITE_INFO!$C$3:$AI$501,6,FALSE)),"")</f>
        <v>0</v>
      </c>
      <c r="R150" s="122">
        <f>IFERROR((VLOOKUP($L150,ACOUSTIC_SITE_INFO!$C$3:$AI$501,7,FALSE)),"")</f>
        <v>0</v>
      </c>
      <c r="S150" s="122" t="str">
        <f>IFERROR((VLOOKUP($L150,ACOUSTIC_SITE_INFO!$C$3:$AI$501,8,FALSE)),"")</f>
        <v>//</v>
      </c>
      <c r="T150" s="124">
        <f>IFERROR((VLOOKUP($L150,ACOUSTIC_SITE_INFO!$C$3:$AI$501,9,FALSE)),"")</f>
        <v>0</v>
      </c>
      <c r="U150" s="124">
        <f>IFERROR((VLOOKUP($L150,ACOUSTIC_SITE_INFO!$C$3:$AI$501,10,FALSE)),"")</f>
        <v>0</v>
      </c>
      <c r="V150" s="122">
        <f>IFERROR((VLOOKUP($L150,ACOUSTIC_SITE_INFO!$C$3:$AI$501,11,FALSE)),"")</f>
        <v>0</v>
      </c>
      <c r="W150" s="122">
        <f>IFERROR((VLOOKUP($L150,ACOUSTIC_SITE_INFO!$C$3:$AI$501,12,FALSE)),"")</f>
        <v>0</v>
      </c>
      <c r="X150" s="122">
        <f>IFERROR((VLOOKUP($L150,ACOUSTIC_SITE_INFO!$C$3:$AI$501,13,FALSE)),"")</f>
        <v>0</v>
      </c>
      <c r="Y150" s="122">
        <f>IFERROR((VLOOKUP($L150,ACOUSTIC_SITE_INFO!$C$3:$AI$501,14,FALSE)),"")</f>
        <v>0</v>
      </c>
      <c r="Z150" s="122">
        <f>IFERROR((VLOOKUP($L150,ACOUSTIC_SITE_INFO!$C$3:$AI$501,15,FALSE)),"")</f>
        <v>0</v>
      </c>
      <c r="AA150" s="122">
        <f>IFERROR((VLOOKUP($L150,ACOUSTIC_SITE_INFO!$C$3:$AI$501,16,FALSE)),"")</f>
        <v>0</v>
      </c>
      <c r="AB150" s="122">
        <f>IFERROR((VLOOKUP($L150,ACOUSTIC_SITE_INFO!$C$3:$AI$501,17,FALSE)),"")</f>
        <v>0</v>
      </c>
      <c r="AC150" s="122">
        <f>IFERROR((VLOOKUP($L150,ACOUSTIC_SITE_INFO!$C$3:$AI$501,18,FALSE)),"")</f>
        <v>0</v>
      </c>
      <c r="AD150" s="122">
        <f>IFERROR((VLOOKUP($L150,ACOUSTIC_SITE_INFO!$C$3:$AI$501,20,FALSE)),"")</f>
        <v>0</v>
      </c>
      <c r="AE150" s="122">
        <f>IFERROR((VLOOKUP($L150,ACOUSTIC_SITE_INFO!$C$3:$AI$501,21,FALSE)),"")</f>
        <v>0</v>
      </c>
      <c r="AF150" s="122">
        <f>IFERROR((VLOOKUP($L150,ACOUSTIC_SITE_INFO!$C$3:$AI$501,19,FALSE)),"")</f>
        <v>0</v>
      </c>
      <c r="AG150" s="122">
        <f>IFERROR((VLOOKUP($L150,ACOUSTIC_SITE_INFO!$C$3:$AI$501,22,FALSE)),"")</f>
        <v>0</v>
      </c>
      <c r="AH150" s="122">
        <f>IFERROR((VLOOKUP($L150,ACOUSTIC_SITE_INFO!$C$3:$AI$501,23,FALSE)),"")</f>
        <v>0</v>
      </c>
      <c r="AI150" s="125">
        <f>IFERROR((VLOOKUP($L150,ACOUSTIC_SITE_INFO!$C$3:$AI$501,24,FALSE)),"")</f>
        <v>0</v>
      </c>
      <c r="AJ150" s="125">
        <f>IFERROR((VLOOKUP($L150,ACOUSTIC_SITE_INFO!$C$3:$AI$501,25,FALSE)),"")</f>
        <v>0</v>
      </c>
      <c r="AK150" s="122">
        <f>IFERROR((VLOOKUP($L150,ACOUSTIC_SITE_INFO!$C$3:$AI$501,26,FALSE)),"")</f>
        <v>0</v>
      </c>
      <c r="AL150" s="122">
        <f>IFERROR((VLOOKUP($L150,ACOUSTIC_SITE_INFO!$C$3:$AI$501,27,FALSE)),"")</f>
        <v>0</v>
      </c>
      <c r="AM150" s="122">
        <f>IFERROR((VLOOKUP($L150,ACOUSTIC_SITE_INFO!$C$3:$AI$501,29,FALSE)),"")</f>
        <v>0</v>
      </c>
      <c r="AN150" s="122">
        <f>IFERROR((VLOOKUP($L150,ACOUSTIC_SITE_INFO!$C$3:$AI$501,30,FALSE)),"")</f>
        <v>0</v>
      </c>
      <c r="AO150" s="122">
        <f>IFERROR((VLOOKUP($L150,ACOUSTIC_SITE_INFO!$C$3:$AI$501,31,FALSE)),"")</f>
        <v>0</v>
      </c>
      <c r="AP150" s="122">
        <f>IFERROR((VLOOKUP($L150,ACOUSTIC_SITE_INFO!$C$3:$AI$501,32,FALSE)),"")</f>
        <v>0</v>
      </c>
      <c r="AQ150" s="122">
        <f>IFERROR((VLOOKUP($L150,ACOUSTIC_SITE_INFO!$C$3:$AI$501,33,FALSE)),"")</f>
        <v>0</v>
      </c>
    </row>
    <row r="151" spans="1:43" x14ac:dyDescent="0.25">
      <c r="A151" s="122" t="str">
        <f t="shared" si="4"/>
        <v>00-0m-0</v>
      </c>
      <c r="B151" s="122" t="str">
        <f t="shared" si="5"/>
        <v/>
      </c>
      <c r="C151" s="122" t="str">
        <f>IF(ACOUSTIC_SURVEY_RESULTS!A150=0, "",ACOUSTIC_SURVEY_RESULTS!A150)</f>
        <v/>
      </c>
      <c r="D151" s="122" t="str">
        <f>IFERROR((VLOOKUP($C151,Drop_down_options!$B$2:$D$21,2,FALSE)),"")</f>
        <v/>
      </c>
      <c r="E151" s="122" t="str">
        <f>IF(ACOUSTIC_SURVEY_RESULTS!B150=0, "",ACOUSTIC_SURVEY_RESULTS!B150)</f>
        <v/>
      </c>
      <c r="F151" s="122" t="str">
        <f>IF(ACOUSTIC_SURVEY_RESULTS!C150=0, "",ACOUSTIC_SURVEY_RESULTS!C150)</f>
        <v/>
      </c>
      <c r="G151" s="122" t="str">
        <f>IF(ACOUSTIC_SURVEY_RESULTS!D150=0, "",ACOUSTIC_SURVEY_RESULTS!D150)</f>
        <v/>
      </c>
      <c r="H151" s="122" t="str">
        <f>IF(ACOUSTIC_SURVEY_RESULTS!E150=0, "",ACOUSTIC_SURVEY_RESULTS!E150)</f>
        <v/>
      </c>
      <c r="I151" s="122" t="str">
        <f>IF(ACOUSTIC_SURVEY_RESULTS!F150=0, "",ACOUSTIC_SURVEY_RESULTS!F150)</f>
        <v/>
      </c>
      <c r="J151" s="122" t="str">
        <f>IF(ACOUSTIC_SURVEY_RESULTS!G150=0, "",ACOUSTIC_SURVEY_RESULTS!G150)</f>
        <v/>
      </c>
      <c r="K151" s="122" t="str">
        <f>IF(ACOUSTIC_SURVEY_RESULTS!H150=0, "",ACOUSTIC_SURVEY_RESULTS!H150)</f>
        <v/>
      </c>
      <c r="L151" s="122" t="str">
        <f>IF(ACOUSTIC_SURVEY_RESULTS!I150=0, "",ACOUSTIC_SURVEY_RESULTS!I150)</f>
        <v/>
      </c>
      <c r="M151" s="122">
        <f>IFERROR((VLOOKUP($L151,ACOUSTIC_SITE_INFO!$C$3:$AI$501,2,FALSE)),"")</f>
        <v>0</v>
      </c>
      <c r="N151" s="122">
        <f>IFERROR((VLOOKUP($L151,ACOUSTIC_SITE_INFO!$C$3:$AI$501,3,FALSE))," ")</f>
        <v>0</v>
      </c>
      <c r="O151" s="122">
        <f>IFERROR((VLOOKUP($L151,ACOUSTIC_SITE_INFO!$C$3:$AI$501,4,FALSE)),"")</f>
        <v>0</v>
      </c>
      <c r="P151" s="122">
        <f>IFERROR((VLOOKUP($L151,ACOUSTIC_SITE_INFO!$C$3:$AI$501,5,FALSE)),"")</f>
        <v>0</v>
      </c>
      <c r="Q151" s="122">
        <f>IFERROR((VLOOKUP($L151,ACOUSTIC_SITE_INFO!$C$3:$AI$501,6,FALSE)),"")</f>
        <v>0</v>
      </c>
      <c r="R151" s="122">
        <f>IFERROR((VLOOKUP($L151,ACOUSTIC_SITE_INFO!$C$3:$AI$501,7,FALSE)),"")</f>
        <v>0</v>
      </c>
      <c r="S151" s="122" t="str">
        <f>IFERROR((VLOOKUP($L151,ACOUSTIC_SITE_INFO!$C$3:$AI$501,8,FALSE)),"")</f>
        <v>//</v>
      </c>
      <c r="T151" s="124">
        <f>IFERROR((VLOOKUP($L151,ACOUSTIC_SITE_INFO!$C$3:$AI$501,9,FALSE)),"")</f>
        <v>0</v>
      </c>
      <c r="U151" s="124">
        <f>IFERROR((VLOOKUP($L151,ACOUSTIC_SITE_INFO!$C$3:$AI$501,10,FALSE)),"")</f>
        <v>0</v>
      </c>
      <c r="V151" s="122">
        <f>IFERROR((VLOOKUP($L151,ACOUSTIC_SITE_INFO!$C$3:$AI$501,11,FALSE)),"")</f>
        <v>0</v>
      </c>
      <c r="W151" s="122">
        <f>IFERROR((VLOOKUP($L151,ACOUSTIC_SITE_INFO!$C$3:$AI$501,12,FALSE)),"")</f>
        <v>0</v>
      </c>
      <c r="X151" s="122">
        <f>IFERROR((VLOOKUP($L151,ACOUSTIC_SITE_INFO!$C$3:$AI$501,13,FALSE)),"")</f>
        <v>0</v>
      </c>
      <c r="Y151" s="122">
        <f>IFERROR((VLOOKUP($L151,ACOUSTIC_SITE_INFO!$C$3:$AI$501,14,FALSE)),"")</f>
        <v>0</v>
      </c>
      <c r="Z151" s="122">
        <f>IFERROR((VLOOKUP($L151,ACOUSTIC_SITE_INFO!$C$3:$AI$501,15,FALSE)),"")</f>
        <v>0</v>
      </c>
      <c r="AA151" s="122">
        <f>IFERROR((VLOOKUP($L151,ACOUSTIC_SITE_INFO!$C$3:$AI$501,16,FALSE)),"")</f>
        <v>0</v>
      </c>
      <c r="AB151" s="122">
        <f>IFERROR((VLOOKUP($L151,ACOUSTIC_SITE_INFO!$C$3:$AI$501,17,FALSE)),"")</f>
        <v>0</v>
      </c>
      <c r="AC151" s="122">
        <f>IFERROR((VLOOKUP($L151,ACOUSTIC_SITE_INFO!$C$3:$AI$501,18,FALSE)),"")</f>
        <v>0</v>
      </c>
      <c r="AD151" s="122">
        <f>IFERROR((VLOOKUP($L151,ACOUSTIC_SITE_INFO!$C$3:$AI$501,20,FALSE)),"")</f>
        <v>0</v>
      </c>
      <c r="AE151" s="122">
        <f>IFERROR((VLOOKUP($L151,ACOUSTIC_SITE_INFO!$C$3:$AI$501,21,FALSE)),"")</f>
        <v>0</v>
      </c>
      <c r="AF151" s="122">
        <f>IFERROR((VLOOKUP($L151,ACOUSTIC_SITE_INFO!$C$3:$AI$501,19,FALSE)),"")</f>
        <v>0</v>
      </c>
      <c r="AG151" s="122">
        <f>IFERROR((VLOOKUP($L151,ACOUSTIC_SITE_INFO!$C$3:$AI$501,22,FALSE)),"")</f>
        <v>0</v>
      </c>
      <c r="AH151" s="122">
        <f>IFERROR((VLOOKUP($L151,ACOUSTIC_SITE_INFO!$C$3:$AI$501,23,FALSE)),"")</f>
        <v>0</v>
      </c>
      <c r="AI151" s="125">
        <f>IFERROR((VLOOKUP($L151,ACOUSTIC_SITE_INFO!$C$3:$AI$501,24,FALSE)),"")</f>
        <v>0</v>
      </c>
      <c r="AJ151" s="125">
        <f>IFERROR((VLOOKUP($L151,ACOUSTIC_SITE_INFO!$C$3:$AI$501,25,FALSE)),"")</f>
        <v>0</v>
      </c>
      <c r="AK151" s="122">
        <f>IFERROR((VLOOKUP($L151,ACOUSTIC_SITE_INFO!$C$3:$AI$501,26,FALSE)),"")</f>
        <v>0</v>
      </c>
      <c r="AL151" s="122">
        <f>IFERROR((VLOOKUP($L151,ACOUSTIC_SITE_INFO!$C$3:$AI$501,27,FALSE)),"")</f>
        <v>0</v>
      </c>
      <c r="AM151" s="122">
        <f>IFERROR((VLOOKUP($L151,ACOUSTIC_SITE_INFO!$C$3:$AI$501,29,FALSE)),"")</f>
        <v>0</v>
      </c>
      <c r="AN151" s="122">
        <f>IFERROR((VLOOKUP($L151,ACOUSTIC_SITE_INFO!$C$3:$AI$501,30,FALSE)),"")</f>
        <v>0</v>
      </c>
      <c r="AO151" s="122">
        <f>IFERROR((VLOOKUP($L151,ACOUSTIC_SITE_INFO!$C$3:$AI$501,31,FALSE)),"")</f>
        <v>0</v>
      </c>
      <c r="AP151" s="122">
        <f>IFERROR((VLOOKUP($L151,ACOUSTIC_SITE_INFO!$C$3:$AI$501,32,FALSE)),"")</f>
        <v>0</v>
      </c>
      <c r="AQ151" s="122">
        <f>IFERROR((VLOOKUP($L151,ACOUSTIC_SITE_INFO!$C$3:$AI$501,33,FALSE)),"")</f>
        <v>0</v>
      </c>
    </row>
    <row r="152" spans="1:43" x14ac:dyDescent="0.25">
      <c r="A152" s="122" t="str">
        <f t="shared" si="4"/>
        <v>00-0m-0</v>
      </c>
      <c r="B152" s="122" t="str">
        <f t="shared" si="5"/>
        <v/>
      </c>
      <c r="C152" s="122" t="str">
        <f>IF(ACOUSTIC_SURVEY_RESULTS!A151=0, "",ACOUSTIC_SURVEY_RESULTS!A151)</f>
        <v/>
      </c>
      <c r="D152" s="122" t="str">
        <f>IFERROR((VLOOKUP($C152,Drop_down_options!$B$2:$D$21,2,FALSE)),"")</f>
        <v/>
      </c>
      <c r="E152" s="122" t="str">
        <f>IF(ACOUSTIC_SURVEY_RESULTS!B151=0, "",ACOUSTIC_SURVEY_RESULTS!B151)</f>
        <v/>
      </c>
      <c r="F152" s="122" t="str">
        <f>IF(ACOUSTIC_SURVEY_RESULTS!C151=0, "",ACOUSTIC_SURVEY_RESULTS!C151)</f>
        <v/>
      </c>
      <c r="G152" s="122" t="str">
        <f>IF(ACOUSTIC_SURVEY_RESULTS!D151=0, "",ACOUSTIC_SURVEY_RESULTS!D151)</f>
        <v/>
      </c>
      <c r="H152" s="122" t="str">
        <f>IF(ACOUSTIC_SURVEY_RESULTS!E151=0, "",ACOUSTIC_SURVEY_RESULTS!E151)</f>
        <v/>
      </c>
      <c r="I152" s="122" t="str">
        <f>IF(ACOUSTIC_SURVEY_RESULTS!F151=0, "",ACOUSTIC_SURVEY_RESULTS!F151)</f>
        <v/>
      </c>
      <c r="J152" s="122" t="str">
        <f>IF(ACOUSTIC_SURVEY_RESULTS!G151=0, "",ACOUSTIC_SURVEY_RESULTS!G151)</f>
        <v/>
      </c>
      <c r="K152" s="122" t="str">
        <f>IF(ACOUSTIC_SURVEY_RESULTS!H151=0, "",ACOUSTIC_SURVEY_RESULTS!H151)</f>
        <v/>
      </c>
      <c r="L152" s="122" t="str">
        <f>IF(ACOUSTIC_SURVEY_RESULTS!I151=0, "",ACOUSTIC_SURVEY_RESULTS!I151)</f>
        <v/>
      </c>
      <c r="M152" s="122">
        <f>IFERROR((VLOOKUP($L152,ACOUSTIC_SITE_INFO!$C$3:$AI$501,2,FALSE)),"")</f>
        <v>0</v>
      </c>
      <c r="N152" s="122">
        <f>IFERROR((VLOOKUP($L152,ACOUSTIC_SITE_INFO!$C$3:$AI$501,3,FALSE))," ")</f>
        <v>0</v>
      </c>
      <c r="O152" s="122">
        <f>IFERROR((VLOOKUP($L152,ACOUSTIC_SITE_INFO!$C$3:$AI$501,4,FALSE)),"")</f>
        <v>0</v>
      </c>
      <c r="P152" s="122">
        <f>IFERROR((VLOOKUP($L152,ACOUSTIC_SITE_INFO!$C$3:$AI$501,5,FALSE)),"")</f>
        <v>0</v>
      </c>
      <c r="Q152" s="122">
        <f>IFERROR((VLOOKUP($L152,ACOUSTIC_SITE_INFO!$C$3:$AI$501,6,FALSE)),"")</f>
        <v>0</v>
      </c>
      <c r="R152" s="122">
        <f>IFERROR((VLOOKUP($L152,ACOUSTIC_SITE_INFO!$C$3:$AI$501,7,FALSE)),"")</f>
        <v>0</v>
      </c>
      <c r="S152" s="122" t="str">
        <f>IFERROR((VLOOKUP($L152,ACOUSTIC_SITE_INFO!$C$3:$AI$501,8,FALSE)),"")</f>
        <v>//</v>
      </c>
      <c r="T152" s="124">
        <f>IFERROR((VLOOKUP($L152,ACOUSTIC_SITE_INFO!$C$3:$AI$501,9,FALSE)),"")</f>
        <v>0</v>
      </c>
      <c r="U152" s="124">
        <f>IFERROR((VLOOKUP($L152,ACOUSTIC_SITE_INFO!$C$3:$AI$501,10,FALSE)),"")</f>
        <v>0</v>
      </c>
      <c r="V152" s="122">
        <f>IFERROR((VLOOKUP($L152,ACOUSTIC_SITE_INFO!$C$3:$AI$501,11,FALSE)),"")</f>
        <v>0</v>
      </c>
      <c r="W152" s="122">
        <f>IFERROR((VLOOKUP($L152,ACOUSTIC_SITE_INFO!$C$3:$AI$501,12,FALSE)),"")</f>
        <v>0</v>
      </c>
      <c r="X152" s="122">
        <f>IFERROR((VLOOKUP($L152,ACOUSTIC_SITE_INFO!$C$3:$AI$501,13,FALSE)),"")</f>
        <v>0</v>
      </c>
      <c r="Y152" s="122">
        <f>IFERROR((VLOOKUP($L152,ACOUSTIC_SITE_INFO!$C$3:$AI$501,14,FALSE)),"")</f>
        <v>0</v>
      </c>
      <c r="Z152" s="122">
        <f>IFERROR((VLOOKUP($L152,ACOUSTIC_SITE_INFO!$C$3:$AI$501,15,FALSE)),"")</f>
        <v>0</v>
      </c>
      <c r="AA152" s="122">
        <f>IFERROR((VLOOKUP($L152,ACOUSTIC_SITE_INFO!$C$3:$AI$501,16,FALSE)),"")</f>
        <v>0</v>
      </c>
      <c r="AB152" s="122">
        <f>IFERROR((VLOOKUP($L152,ACOUSTIC_SITE_INFO!$C$3:$AI$501,17,FALSE)),"")</f>
        <v>0</v>
      </c>
      <c r="AC152" s="122">
        <f>IFERROR((VLOOKUP($L152,ACOUSTIC_SITE_INFO!$C$3:$AI$501,18,FALSE)),"")</f>
        <v>0</v>
      </c>
      <c r="AD152" s="122">
        <f>IFERROR((VLOOKUP($L152,ACOUSTIC_SITE_INFO!$C$3:$AI$501,20,FALSE)),"")</f>
        <v>0</v>
      </c>
      <c r="AE152" s="122">
        <f>IFERROR((VLOOKUP($L152,ACOUSTIC_SITE_INFO!$C$3:$AI$501,21,FALSE)),"")</f>
        <v>0</v>
      </c>
      <c r="AF152" s="122">
        <f>IFERROR((VLOOKUP($L152,ACOUSTIC_SITE_INFO!$C$3:$AI$501,19,FALSE)),"")</f>
        <v>0</v>
      </c>
      <c r="AG152" s="122">
        <f>IFERROR((VLOOKUP($L152,ACOUSTIC_SITE_INFO!$C$3:$AI$501,22,FALSE)),"")</f>
        <v>0</v>
      </c>
      <c r="AH152" s="122">
        <f>IFERROR((VLOOKUP($L152,ACOUSTIC_SITE_INFO!$C$3:$AI$501,23,FALSE)),"")</f>
        <v>0</v>
      </c>
      <c r="AI152" s="125">
        <f>IFERROR((VLOOKUP($L152,ACOUSTIC_SITE_INFO!$C$3:$AI$501,24,FALSE)),"")</f>
        <v>0</v>
      </c>
      <c r="AJ152" s="125">
        <f>IFERROR((VLOOKUP($L152,ACOUSTIC_SITE_INFO!$C$3:$AI$501,25,FALSE)),"")</f>
        <v>0</v>
      </c>
      <c r="AK152" s="122">
        <f>IFERROR((VLOOKUP($L152,ACOUSTIC_SITE_INFO!$C$3:$AI$501,26,FALSE)),"")</f>
        <v>0</v>
      </c>
      <c r="AL152" s="122">
        <f>IFERROR((VLOOKUP($L152,ACOUSTIC_SITE_INFO!$C$3:$AI$501,27,FALSE)),"")</f>
        <v>0</v>
      </c>
      <c r="AM152" s="122">
        <f>IFERROR((VLOOKUP($L152,ACOUSTIC_SITE_INFO!$C$3:$AI$501,29,FALSE)),"")</f>
        <v>0</v>
      </c>
      <c r="AN152" s="122">
        <f>IFERROR((VLOOKUP($L152,ACOUSTIC_SITE_INFO!$C$3:$AI$501,30,FALSE)),"")</f>
        <v>0</v>
      </c>
      <c r="AO152" s="122">
        <f>IFERROR((VLOOKUP($L152,ACOUSTIC_SITE_INFO!$C$3:$AI$501,31,FALSE)),"")</f>
        <v>0</v>
      </c>
      <c r="AP152" s="122">
        <f>IFERROR((VLOOKUP($L152,ACOUSTIC_SITE_INFO!$C$3:$AI$501,32,FALSE)),"")</f>
        <v>0</v>
      </c>
      <c r="AQ152" s="122">
        <f>IFERROR((VLOOKUP($L152,ACOUSTIC_SITE_INFO!$C$3:$AI$501,33,FALSE)),"")</f>
        <v>0</v>
      </c>
    </row>
    <row r="153" spans="1:43" x14ac:dyDescent="0.25">
      <c r="A153" s="122" t="str">
        <f t="shared" si="4"/>
        <v>00-0m-0</v>
      </c>
      <c r="B153" s="122" t="str">
        <f t="shared" si="5"/>
        <v/>
      </c>
      <c r="C153" s="122" t="str">
        <f>IF(ACOUSTIC_SURVEY_RESULTS!A152=0, "",ACOUSTIC_SURVEY_RESULTS!A152)</f>
        <v/>
      </c>
      <c r="D153" s="122" t="str">
        <f>IFERROR((VLOOKUP($C153,Drop_down_options!$B$2:$D$21,2,FALSE)),"")</f>
        <v/>
      </c>
      <c r="E153" s="122" t="str">
        <f>IF(ACOUSTIC_SURVEY_RESULTS!B152=0, "",ACOUSTIC_SURVEY_RESULTS!B152)</f>
        <v/>
      </c>
      <c r="F153" s="122" t="str">
        <f>IF(ACOUSTIC_SURVEY_RESULTS!C152=0, "",ACOUSTIC_SURVEY_RESULTS!C152)</f>
        <v/>
      </c>
      <c r="G153" s="122" t="str">
        <f>IF(ACOUSTIC_SURVEY_RESULTS!D152=0, "",ACOUSTIC_SURVEY_RESULTS!D152)</f>
        <v/>
      </c>
      <c r="H153" s="122" t="str">
        <f>IF(ACOUSTIC_SURVEY_RESULTS!E152=0, "",ACOUSTIC_SURVEY_RESULTS!E152)</f>
        <v/>
      </c>
      <c r="I153" s="122" t="str">
        <f>IF(ACOUSTIC_SURVEY_RESULTS!F152=0, "",ACOUSTIC_SURVEY_RESULTS!F152)</f>
        <v/>
      </c>
      <c r="J153" s="122" t="str">
        <f>IF(ACOUSTIC_SURVEY_RESULTS!G152=0, "",ACOUSTIC_SURVEY_RESULTS!G152)</f>
        <v/>
      </c>
      <c r="K153" s="122" t="str">
        <f>IF(ACOUSTIC_SURVEY_RESULTS!H152=0, "",ACOUSTIC_SURVEY_RESULTS!H152)</f>
        <v/>
      </c>
      <c r="L153" s="122" t="str">
        <f>IF(ACOUSTIC_SURVEY_RESULTS!I152=0, "",ACOUSTIC_SURVEY_RESULTS!I152)</f>
        <v/>
      </c>
      <c r="M153" s="122">
        <f>IFERROR((VLOOKUP($L153,ACOUSTIC_SITE_INFO!$C$3:$AI$501,2,FALSE)),"")</f>
        <v>0</v>
      </c>
      <c r="N153" s="122">
        <f>IFERROR((VLOOKUP($L153,ACOUSTIC_SITE_INFO!$C$3:$AI$501,3,FALSE))," ")</f>
        <v>0</v>
      </c>
      <c r="O153" s="122">
        <f>IFERROR((VLOOKUP($L153,ACOUSTIC_SITE_INFO!$C$3:$AI$501,4,FALSE)),"")</f>
        <v>0</v>
      </c>
      <c r="P153" s="122">
        <f>IFERROR((VLOOKUP($L153,ACOUSTIC_SITE_INFO!$C$3:$AI$501,5,FALSE)),"")</f>
        <v>0</v>
      </c>
      <c r="Q153" s="122">
        <f>IFERROR((VLOOKUP($L153,ACOUSTIC_SITE_INFO!$C$3:$AI$501,6,FALSE)),"")</f>
        <v>0</v>
      </c>
      <c r="R153" s="122">
        <f>IFERROR((VLOOKUP($L153,ACOUSTIC_SITE_INFO!$C$3:$AI$501,7,FALSE)),"")</f>
        <v>0</v>
      </c>
      <c r="S153" s="122" t="str">
        <f>IFERROR((VLOOKUP($L153,ACOUSTIC_SITE_INFO!$C$3:$AI$501,8,FALSE)),"")</f>
        <v>//</v>
      </c>
      <c r="T153" s="124">
        <f>IFERROR((VLOOKUP($L153,ACOUSTIC_SITE_INFO!$C$3:$AI$501,9,FALSE)),"")</f>
        <v>0</v>
      </c>
      <c r="U153" s="124">
        <f>IFERROR((VLOOKUP($L153,ACOUSTIC_SITE_INFO!$C$3:$AI$501,10,FALSE)),"")</f>
        <v>0</v>
      </c>
      <c r="V153" s="122">
        <f>IFERROR((VLOOKUP($L153,ACOUSTIC_SITE_INFO!$C$3:$AI$501,11,FALSE)),"")</f>
        <v>0</v>
      </c>
      <c r="W153" s="122">
        <f>IFERROR((VLOOKUP($L153,ACOUSTIC_SITE_INFO!$C$3:$AI$501,12,FALSE)),"")</f>
        <v>0</v>
      </c>
      <c r="X153" s="122">
        <f>IFERROR((VLOOKUP($L153,ACOUSTIC_SITE_INFO!$C$3:$AI$501,13,FALSE)),"")</f>
        <v>0</v>
      </c>
      <c r="Y153" s="122">
        <f>IFERROR((VLOOKUP($L153,ACOUSTIC_SITE_INFO!$C$3:$AI$501,14,FALSE)),"")</f>
        <v>0</v>
      </c>
      <c r="Z153" s="122">
        <f>IFERROR((VLOOKUP($L153,ACOUSTIC_SITE_INFO!$C$3:$AI$501,15,FALSE)),"")</f>
        <v>0</v>
      </c>
      <c r="AA153" s="122">
        <f>IFERROR((VLOOKUP($L153,ACOUSTIC_SITE_INFO!$C$3:$AI$501,16,FALSE)),"")</f>
        <v>0</v>
      </c>
      <c r="AB153" s="122">
        <f>IFERROR((VLOOKUP($L153,ACOUSTIC_SITE_INFO!$C$3:$AI$501,17,FALSE)),"")</f>
        <v>0</v>
      </c>
      <c r="AC153" s="122">
        <f>IFERROR((VLOOKUP($L153,ACOUSTIC_SITE_INFO!$C$3:$AI$501,18,FALSE)),"")</f>
        <v>0</v>
      </c>
      <c r="AD153" s="122">
        <f>IFERROR((VLOOKUP($L153,ACOUSTIC_SITE_INFO!$C$3:$AI$501,20,FALSE)),"")</f>
        <v>0</v>
      </c>
      <c r="AE153" s="122">
        <f>IFERROR((VLOOKUP($L153,ACOUSTIC_SITE_INFO!$C$3:$AI$501,21,FALSE)),"")</f>
        <v>0</v>
      </c>
      <c r="AF153" s="122">
        <f>IFERROR((VLOOKUP($L153,ACOUSTIC_SITE_INFO!$C$3:$AI$501,19,FALSE)),"")</f>
        <v>0</v>
      </c>
      <c r="AG153" s="122">
        <f>IFERROR((VLOOKUP($L153,ACOUSTIC_SITE_INFO!$C$3:$AI$501,22,FALSE)),"")</f>
        <v>0</v>
      </c>
      <c r="AH153" s="122">
        <f>IFERROR((VLOOKUP($L153,ACOUSTIC_SITE_INFO!$C$3:$AI$501,23,FALSE)),"")</f>
        <v>0</v>
      </c>
      <c r="AI153" s="125">
        <f>IFERROR((VLOOKUP($L153,ACOUSTIC_SITE_INFO!$C$3:$AI$501,24,FALSE)),"")</f>
        <v>0</v>
      </c>
      <c r="AJ153" s="125">
        <f>IFERROR((VLOOKUP($L153,ACOUSTIC_SITE_INFO!$C$3:$AI$501,25,FALSE)),"")</f>
        <v>0</v>
      </c>
      <c r="AK153" s="122">
        <f>IFERROR((VLOOKUP($L153,ACOUSTIC_SITE_INFO!$C$3:$AI$501,26,FALSE)),"")</f>
        <v>0</v>
      </c>
      <c r="AL153" s="122">
        <f>IFERROR((VLOOKUP($L153,ACOUSTIC_SITE_INFO!$C$3:$AI$501,27,FALSE)),"")</f>
        <v>0</v>
      </c>
      <c r="AM153" s="122">
        <f>IFERROR((VLOOKUP($L153,ACOUSTIC_SITE_INFO!$C$3:$AI$501,29,FALSE)),"")</f>
        <v>0</v>
      </c>
      <c r="AN153" s="122">
        <f>IFERROR((VLOOKUP($L153,ACOUSTIC_SITE_INFO!$C$3:$AI$501,30,FALSE)),"")</f>
        <v>0</v>
      </c>
      <c r="AO153" s="122">
        <f>IFERROR((VLOOKUP($L153,ACOUSTIC_SITE_INFO!$C$3:$AI$501,31,FALSE)),"")</f>
        <v>0</v>
      </c>
      <c r="AP153" s="122">
        <f>IFERROR((VLOOKUP($L153,ACOUSTIC_SITE_INFO!$C$3:$AI$501,32,FALSE)),"")</f>
        <v>0</v>
      </c>
      <c r="AQ153" s="122">
        <f>IFERROR((VLOOKUP($L153,ACOUSTIC_SITE_INFO!$C$3:$AI$501,33,FALSE)),"")</f>
        <v>0</v>
      </c>
    </row>
    <row r="154" spans="1:43" x14ac:dyDescent="0.25">
      <c r="A154" s="122" t="str">
        <f t="shared" si="4"/>
        <v>00-0m-0</v>
      </c>
      <c r="B154" s="122" t="str">
        <f t="shared" si="5"/>
        <v/>
      </c>
      <c r="C154" s="122" t="str">
        <f>IF(ACOUSTIC_SURVEY_RESULTS!A153=0, "",ACOUSTIC_SURVEY_RESULTS!A153)</f>
        <v/>
      </c>
      <c r="D154" s="122" t="str">
        <f>IFERROR((VLOOKUP($C154,Drop_down_options!$B$2:$D$21,2,FALSE)),"")</f>
        <v/>
      </c>
      <c r="E154" s="122" t="str">
        <f>IF(ACOUSTIC_SURVEY_RESULTS!B153=0, "",ACOUSTIC_SURVEY_RESULTS!B153)</f>
        <v/>
      </c>
      <c r="F154" s="122" t="str">
        <f>IF(ACOUSTIC_SURVEY_RESULTS!C153=0, "",ACOUSTIC_SURVEY_RESULTS!C153)</f>
        <v/>
      </c>
      <c r="G154" s="122" t="str">
        <f>IF(ACOUSTIC_SURVEY_RESULTS!D153=0, "",ACOUSTIC_SURVEY_RESULTS!D153)</f>
        <v/>
      </c>
      <c r="H154" s="122" t="str">
        <f>IF(ACOUSTIC_SURVEY_RESULTS!E153=0, "",ACOUSTIC_SURVEY_RESULTS!E153)</f>
        <v/>
      </c>
      <c r="I154" s="122" t="str">
        <f>IF(ACOUSTIC_SURVEY_RESULTS!F153=0, "",ACOUSTIC_SURVEY_RESULTS!F153)</f>
        <v/>
      </c>
      <c r="J154" s="122" t="str">
        <f>IF(ACOUSTIC_SURVEY_RESULTS!G153=0, "",ACOUSTIC_SURVEY_RESULTS!G153)</f>
        <v/>
      </c>
      <c r="K154" s="122" t="str">
        <f>IF(ACOUSTIC_SURVEY_RESULTS!H153=0, "",ACOUSTIC_SURVEY_RESULTS!H153)</f>
        <v/>
      </c>
      <c r="L154" s="122" t="str">
        <f>IF(ACOUSTIC_SURVEY_RESULTS!I153=0, "",ACOUSTIC_SURVEY_RESULTS!I153)</f>
        <v/>
      </c>
      <c r="M154" s="122">
        <f>IFERROR((VLOOKUP($L154,ACOUSTIC_SITE_INFO!$C$3:$AI$501,2,FALSE)),"")</f>
        <v>0</v>
      </c>
      <c r="N154" s="122">
        <f>IFERROR((VLOOKUP($L154,ACOUSTIC_SITE_INFO!$C$3:$AI$501,3,FALSE))," ")</f>
        <v>0</v>
      </c>
      <c r="O154" s="122">
        <f>IFERROR((VLOOKUP($L154,ACOUSTIC_SITE_INFO!$C$3:$AI$501,4,FALSE)),"")</f>
        <v>0</v>
      </c>
      <c r="P154" s="122">
        <f>IFERROR((VLOOKUP($L154,ACOUSTIC_SITE_INFO!$C$3:$AI$501,5,FALSE)),"")</f>
        <v>0</v>
      </c>
      <c r="Q154" s="122">
        <f>IFERROR((VLOOKUP($L154,ACOUSTIC_SITE_INFO!$C$3:$AI$501,6,FALSE)),"")</f>
        <v>0</v>
      </c>
      <c r="R154" s="122">
        <f>IFERROR((VLOOKUP($L154,ACOUSTIC_SITE_INFO!$C$3:$AI$501,7,FALSE)),"")</f>
        <v>0</v>
      </c>
      <c r="S154" s="122" t="str">
        <f>IFERROR((VLOOKUP($L154,ACOUSTIC_SITE_INFO!$C$3:$AI$501,8,FALSE)),"")</f>
        <v>//</v>
      </c>
      <c r="T154" s="124">
        <f>IFERROR((VLOOKUP($L154,ACOUSTIC_SITE_INFO!$C$3:$AI$501,9,FALSE)),"")</f>
        <v>0</v>
      </c>
      <c r="U154" s="124">
        <f>IFERROR((VLOOKUP($L154,ACOUSTIC_SITE_INFO!$C$3:$AI$501,10,FALSE)),"")</f>
        <v>0</v>
      </c>
      <c r="V154" s="122">
        <f>IFERROR((VLOOKUP($L154,ACOUSTIC_SITE_INFO!$C$3:$AI$501,11,FALSE)),"")</f>
        <v>0</v>
      </c>
      <c r="W154" s="122">
        <f>IFERROR((VLOOKUP($L154,ACOUSTIC_SITE_INFO!$C$3:$AI$501,12,FALSE)),"")</f>
        <v>0</v>
      </c>
      <c r="X154" s="122">
        <f>IFERROR((VLOOKUP($L154,ACOUSTIC_SITE_INFO!$C$3:$AI$501,13,FALSE)),"")</f>
        <v>0</v>
      </c>
      <c r="Y154" s="122">
        <f>IFERROR((VLOOKUP($L154,ACOUSTIC_SITE_INFO!$C$3:$AI$501,14,FALSE)),"")</f>
        <v>0</v>
      </c>
      <c r="Z154" s="122">
        <f>IFERROR((VLOOKUP($L154,ACOUSTIC_SITE_INFO!$C$3:$AI$501,15,FALSE)),"")</f>
        <v>0</v>
      </c>
      <c r="AA154" s="122">
        <f>IFERROR((VLOOKUP($L154,ACOUSTIC_SITE_INFO!$C$3:$AI$501,16,FALSE)),"")</f>
        <v>0</v>
      </c>
      <c r="AB154" s="122">
        <f>IFERROR((VLOOKUP($L154,ACOUSTIC_SITE_INFO!$C$3:$AI$501,17,FALSE)),"")</f>
        <v>0</v>
      </c>
      <c r="AC154" s="122">
        <f>IFERROR((VLOOKUP($L154,ACOUSTIC_SITE_INFO!$C$3:$AI$501,18,FALSE)),"")</f>
        <v>0</v>
      </c>
      <c r="AD154" s="122">
        <f>IFERROR((VLOOKUP($L154,ACOUSTIC_SITE_INFO!$C$3:$AI$501,20,FALSE)),"")</f>
        <v>0</v>
      </c>
      <c r="AE154" s="122">
        <f>IFERROR((VLOOKUP($L154,ACOUSTIC_SITE_INFO!$C$3:$AI$501,21,FALSE)),"")</f>
        <v>0</v>
      </c>
      <c r="AF154" s="122">
        <f>IFERROR((VLOOKUP($L154,ACOUSTIC_SITE_INFO!$C$3:$AI$501,19,FALSE)),"")</f>
        <v>0</v>
      </c>
      <c r="AG154" s="122">
        <f>IFERROR((VLOOKUP($L154,ACOUSTIC_SITE_INFO!$C$3:$AI$501,22,FALSE)),"")</f>
        <v>0</v>
      </c>
      <c r="AH154" s="122">
        <f>IFERROR((VLOOKUP($L154,ACOUSTIC_SITE_INFO!$C$3:$AI$501,23,FALSE)),"")</f>
        <v>0</v>
      </c>
      <c r="AI154" s="125">
        <f>IFERROR((VLOOKUP($L154,ACOUSTIC_SITE_INFO!$C$3:$AI$501,24,FALSE)),"")</f>
        <v>0</v>
      </c>
      <c r="AJ154" s="125">
        <f>IFERROR((VLOOKUP($L154,ACOUSTIC_SITE_INFO!$C$3:$AI$501,25,FALSE)),"")</f>
        <v>0</v>
      </c>
      <c r="AK154" s="122">
        <f>IFERROR((VLOOKUP($L154,ACOUSTIC_SITE_INFO!$C$3:$AI$501,26,FALSE)),"")</f>
        <v>0</v>
      </c>
      <c r="AL154" s="122">
        <f>IFERROR((VLOOKUP($L154,ACOUSTIC_SITE_INFO!$C$3:$AI$501,27,FALSE)),"")</f>
        <v>0</v>
      </c>
      <c r="AM154" s="122">
        <f>IFERROR((VLOOKUP($L154,ACOUSTIC_SITE_INFO!$C$3:$AI$501,29,FALSE)),"")</f>
        <v>0</v>
      </c>
      <c r="AN154" s="122">
        <f>IFERROR((VLOOKUP($L154,ACOUSTIC_SITE_INFO!$C$3:$AI$501,30,FALSE)),"")</f>
        <v>0</v>
      </c>
      <c r="AO154" s="122">
        <f>IFERROR((VLOOKUP($L154,ACOUSTIC_SITE_INFO!$C$3:$AI$501,31,FALSE)),"")</f>
        <v>0</v>
      </c>
      <c r="AP154" s="122">
        <f>IFERROR((VLOOKUP($L154,ACOUSTIC_SITE_INFO!$C$3:$AI$501,32,FALSE)),"")</f>
        <v>0</v>
      </c>
      <c r="AQ154" s="122">
        <f>IFERROR((VLOOKUP($L154,ACOUSTIC_SITE_INFO!$C$3:$AI$501,33,FALSE)),"")</f>
        <v>0</v>
      </c>
    </row>
    <row r="155" spans="1:43" x14ac:dyDescent="0.25">
      <c r="A155" s="122" t="str">
        <f t="shared" si="4"/>
        <v>00-0m-0</v>
      </c>
      <c r="B155" s="122" t="str">
        <f t="shared" si="5"/>
        <v/>
      </c>
      <c r="C155" s="122" t="str">
        <f>IF(ACOUSTIC_SURVEY_RESULTS!A154=0, "",ACOUSTIC_SURVEY_RESULTS!A154)</f>
        <v/>
      </c>
      <c r="D155" s="122" t="str">
        <f>IFERROR((VLOOKUP($C155,Drop_down_options!$B$2:$D$21,2,FALSE)),"")</f>
        <v/>
      </c>
      <c r="E155" s="122" t="str">
        <f>IF(ACOUSTIC_SURVEY_RESULTS!B154=0, "",ACOUSTIC_SURVEY_RESULTS!B154)</f>
        <v/>
      </c>
      <c r="F155" s="122" t="str">
        <f>IF(ACOUSTIC_SURVEY_RESULTS!C154=0, "",ACOUSTIC_SURVEY_RESULTS!C154)</f>
        <v/>
      </c>
      <c r="G155" s="122" t="str">
        <f>IF(ACOUSTIC_SURVEY_RESULTS!D154=0, "",ACOUSTIC_SURVEY_RESULTS!D154)</f>
        <v/>
      </c>
      <c r="H155" s="122" t="str">
        <f>IF(ACOUSTIC_SURVEY_RESULTS!E154=0, "",ACOUSTIC_SURVEY_RESULTS!E154)</f>
        <v/>
      </c>
      <c r="I155" s="122" t="str">
        <f>IF(ACOUSTIC_SURVEY_RESULTS!F154=0, "",ACOUSTIC_SURVEY_RESULTS!F154)</f>
        <v/>
      </c>
      <c r="J155" s="122" t="str">
        <f>IF(ACOUSTIC_SURVEY_RESULTS!G154=0, "",ACOUSTIC_SURVEY_RESULTS!G154)</f>
        <v/>
      </c>
      <c r="K155" s="122" t="str">
        <f>IF(ACOUSTIC_SURVEY_RESULTS!H154=0, "",ACOUSTIC_SURVEY_RESULTS!H154)</f>
        <v/>
      </c>
      <c r="L155" s="122" t="str">
        <f>IF(ACOUSTIC_SURVEY_RESULTS!I154=0, "",ACOUSTIC_SURVEY_RESULTS!I154)</f>
        <v/>
      </c>
      <c r="M155" s="122">
        <f>IFERROR((VLOOKUP($L155,ACOUSTIC_SITE_INFO!$C$3:$AI$501,2,FALSE)),"")</f>
        <v>0</v>
      </c>
      <c r="N155" s="122">
        <f>IFERROR((VLOOKUP($L155,ACOUSTIC_SITE_INFO!$C$3:$AI$501,3,FALSE))," ")</f>
        <v>0</v>
      </c>
      <c r="O155" s="122">
        <f>IFERROR((VLOOKUP($L155,ACOUSTIC_SITE_INFO!$C$3:$AI$501,4,FALSE)),"")</f>
        <v>0</v>
      </c>
      <c r="P155" s="122">
        <f>IFERROR((VLOOKUP($L155,ACOUSTIC_SITE_INFO!$C$3:$AI$501,5,FALSE)),"")</f>
        <v>0</v>
      </c>
      <c r="Q155" s="122">
        <f>IFERROR((VLOOKUP($L155,ACOUSTIC_SITE_INFO!$C$3:$AI$501,6,FALSE)),"")</f>
        <v>0</v>
      </c>
      <c r="R155" s="122">
        <f>IFERROR((VLOOKUP($L155,ACOUSTIC_SITE_INFO!$C$3:$AI$501,7,FALSE)),"")</f>
        <v>0</v>
      </c>
      <c r="S155" s="122" t="str">
        <f>IFERROR((VLOOKUP($L155,ACOUSTIC_SITE_INFO!$C$3:$AI$501,8,FALSE)),"")</f>
        <v>//</v>
      </c>
      <c r="T155" s="124">
        <f>IFERROR((VLOOKUP($L155,ACOUSTIC_SITE_INFO!$C$3:$AI$501,9,FALSE)),"")</f>
        <v>0</v>
      </c>
      <c r="U155" s="124">
        <f>IFERROR((VLOOKUP($L155,ACOUSTIC_SITE_INFO!$C$3:$AI$501,10,FALSE)),"")</f>
        <v>0</v>
      </c>
      <c r="V155" s="122">
        <f>IFERROR((VLOOKUP($L155,ACOUSTIC_SITE_INFO!$C$3:$AI$501,11,FALSE)),"")</f>
        <v>0</v>
      </c>
      <c r="W155" s="122">
        <f>IFERROR((VLOOKUP($L155,ACOUSTIC_SITE_INFO!$C$3:$AI$501,12,FALSE)),"")</f>
        <v>0</v>
      </c>
      <c r="X155" s="122">
        <f>IFERROR((VLOOKUP($L155,ACOUSTIC_SITE_INFO!$C$3:$AI$501,13,FALSE)),"")</f>
        <v>0</v>
      </c>
      <c r="Y155" s="122">
        <f>IFERROR((VLOOKUP($L155,ACOUSTIC_SITE_INFO!$C$3:$AI$501,14,FALSE)),"")</f>
        <v>0</v>
      </c>
      <c r="Z155" s="122">
        <f>IFERROR((VLOOKUP($L155,ACOUSTIC_SITE_INFO!$C$3:$AI$501,15,FALSE)),"")</f>
        <v>0</v>
      </c>
      <c r="AA155" s="122">
        <f>IFERROR((VLOOKUP($L155,ACOUSTIC_SITE_INFO!$C$3:$AI$501,16,FALSE)),"")</f>
        <v>0</v>
      </c>
      <c r="AB155" s="122">
        <f>IFERROR((VLOOKUP($L155,ACOUSTIC_SITE_INFO!$C$3:$AI$501,17,FALSE)),"")</f>
        <v>0</v>
      </c>
      <c r="AC155" s="122">
        <f>IFERROR((VLOOKUP($L155,ACOUSTIC_SITE_INFO!$C$3:$AI$501,18,FALSE)),"")</f>
        <v>0</v>
      </c>
      <c r="AD155" s="122">
        <f>IFERROR((VLOOKUP($L155,ACOUSTIC_SITE_INFO!$C$3:$AI$501,20,FALSE)),"")</f>
        <v>0</v>
      </c>
      <c r="AE155" s="122">
        <f>IFERROR((VLOOKUP($L155,ACOUSTIC_SITE_INFO!$C$3:$AI$501,21,FALSE)),"")</f>
        <v>0</v>
      </c>
      <c r="AF155" s="122">
        <f>IFERROR((VLOOKUP($L155,ACOUSTIC_SITE_INFO!$C$3:$AI$501,19,FALSE)),"")</f>
        <v>0</v>
      </c>
      <c r="AG155" s="122">
        <f>IFERROR((VLOOKUP($L155,ACOUSTIC_SITE_INFO!$C$3:$AI$501,22,FALSE)),"")</f>
        <v>0</v>
      </c>
      <c r="AH155" s="122">
        <f>IFERROR((VLOOKUP($L155,ACOUSTIC_SITE_INFO!$C$3:$AI$501,23,FALSE)),"")</f>
        <v>0</v>
      </c>
      <c r="AI155" s="125">
        <f>IFERROR((VLOOKUP($L155,ACOUSTIC_SITE_INFO!$C$3:$AI$501,24,FALSE)),"")</f>
        <v>0</v>
      </c>
      <c r="AJ155" s="125">
        <f>IFERROR((VLOOKUP($L155,ACOUSTIC_SITE_INFO!$C$3:$AI$501,25,FALSE)),"")</f>
        <v>0</v>
      </c>
      <c r="AK155" s="122">
        <f>IFERROR((VLOOKUP($L155,ACOUSTIC_SITE_INFO!$C$3:$AI$501,26,FALSE)),"")</f>
        <v>0</v>
      </c>
      <c r="AL155" s="122">
        <f>IFERROR((VLOOKUP($L155,ACOUSTIC_SITE_INFO!$C$3:$AI$501,27,FALSE)),"")</f>
        <v>0</v>
      </c>
      <c r="AM155" s="122">
        <f>IFERROR((VLOOKUP($L155,ACOUSTIC_SITE_INFO!$C$3:$AI$501,29,FALSE)),"")</f>
        <v>0</v>
      </c>
      <c r="AN155" s="122">
        <f>IFERROR((VLOOKUP($L155,ACOUSTIC_SITE_INFO!$C$3:$AI$501,30,FALSE)),"")</f>
        <v>0</v>
      </c>
      <c r="AO155" s="122">
        <f>IFERROR((VLOOKUP($L155,ACOUSTIC_SITE_INFO!$C$3:$AI$501,31,FALSE)),"")</f>
        <v>0</v>
      </c>
      <c r="AP155" s="122">
        <f>IFERROR((VLOOKUP($L155,ACOUSTIC_SITE_INFO!$C$3:$AI$501,32,FALSE)),"")</f>
        <v>0</v>
      </c>
      <c r="AQ155" s="122">
        <f>IFERROR((VLOOKUP($L155,ACOUSTIC_SITE_INFO!$C$3:$AI$501,33,FALSE)),"")</f>
        <v>0</v>
      </c>
    </row>
    <row r="156" spans="1:43" x14ac:dyDescent="0.25">
      <c r="A156" s="122" t="str">
        <f t="shared" si="4"/>
        <v>00-0m-0</v>
      </c>
      <c r="B156" s="122" t="str">
        <f t="shared" si="5"/>
        <v/>
      </c>
      <c r="C156" s="122" t="str">
        <f>IF(ACOUSTIC_SURVEY_RESULTS!A155=0, "",ACOUSTIC_SURVEY_RESULTS!A155)</f>
        <v/>
      </c>
      <c r="D156" s="122" t="str">
        <f>IFERROR((VLOOKUP($C156,Drop_down_options!$B$2:$D$21,2,FALSE)),"")</f>
        <v/>
      </c>
      <c r="E156" s="122" t="str">
        <f>IF(ACOUSTIC_SURVEY_RESULTS!B155=0, "",ACOUSTIC_SURVEY_RESULTS!B155)</f>
        <v/>
      </c>
      <c r="F156" s="122" t="str">
        <f>IF(ACOUSTIC_SURVEY_RESULTS!C155=0, "",ACOUSTIC_SURVEY_RESULTS!C155)</f>
        <v/>
      </c>
      <c r="G156" s="122" t="str">
        <f>IF(ACOUSTIC_SURVEY_RESULTS!D155=0, "",ACOUSTIC_SURVEY_RESULTS!D155)</f>
        <v/>
      </c>
      <c r="H156" s="122" t="str">
        <f>IF(ACOUSTIC_SURVEY_RESULTS!E155=0, "",ACOUSTIC_SURVEY_RESULTS!E155)</f>
        <v/>
      </c>
      <c r="I156" s="122" t="str">
        <f>IF(ACOUSTIC_SURVEY_RESULTS!F155=0, "",ACOUSTIC_SURVEY_RESULTS!F155)</f>
        <v/>
      </c>
      <c r="J156" s="122" t="str">
        <f>IF(ACOUSTIC_SURVEY_RESULTS!G155=0, "",ACOUSTIC_SURVEY_RESULTS!G155)</f>
        <v/>
      </c>
      <c r="K156" s="122" t="str">
        <f>IF(ACOUSTIC_SURVEY_RESULTS!H155=0, "",ACOUSTIC_SURVEY_RESULTS!H155)</f>
        <v/>
      </c>
      <c r="L156" s="122" t="str">
        <f>IF(ACOUSTIC_SURVEY_RESULTS!I155=0, "",ACOUSTIC_SURVEY_RESULTS!I155)</f>
        <v/>
      </c>
      <c r="M156" s="122">
        <f>IFERROR((VLOOKUP($L156,ACOUSTIC_SITE_INFO!$C$3:$AI$501,2,FALSE)),"")</f>
        <v>0</v>
      </c>
      <c r="N156" s="122">
        <f>IFERROR((VLOOKUP($L156,ACOUSTIC_SITE_INFO!$C$3:$AI$501,3,FALSE))," ")</f>
        <v>0</v>
      </c>
      <c r="O156" s="122">
        <f>IFERROR((VLOOKUP($L156,ACOUSTIC_SITE_INFO!$C$3:$AI$501,4,FALSE)),"")</f>
        <v>0</v>
      </c>
      <c r="P156" s="122">
        <f>IFERROR((VLOOKUP($L156,ACOUSTIC_SITE_INFO!$C$3:$AI$501,5,FALSE)),"")</f>
        <v>0</v>
      </c>
      <c r="Q156" s="122">
        <f>IFERROR((VLOOKUP($L156,ACOUSTIC_SITE_INFO!$C$3:$AI$501,6,FALSE)),"")</f>
        <v>0</v>
      </c>
      <c r="R156" s="122">
        <f>IFERROR((VLOOKUP($L156,ACOUSTIC_SITE_INFO!$C$3:$AI$501,7,FALSE)),"")</f>
        <v>0</v>
      </c>
      <c r="S156" s="122" t="str">
        <f>IFERROR((VLOOKUP($L156,ACOUSTIC_SITE_INFO!$C$3:$AI$501,8,FALSE)),"")</f>
        <v>//</v>
      </c>
      <c r="T156" s="124">
        <f>IFERROR((VLOOKUP($L156,ACOUSTIC_SITE_INFO!$C$3:$AI$501,9,FALSE)),"")</f>
        <v>0</v>
      </c>
      <c r="U156" s="124">
        <f>IFERROR((VLOOKUP($L156,ACOUSTIC_SITE_INFO!$C$3:$AI$501,10,FALSE)),"")</f>
        <v>0</v>
      </c>
      <c r="V156" s="122">
        <f>IFERROR((VLOOKUP($L156,ACOUSTIC_SITE_INFO!$C$3:$AI$501,11,FALSE)),"")</f>
        <v>0</v>
      </c>
      <c r="W156" s="122">
        <f>IFERROR((VLOOKUP($L156,ACOUSTIC_SITE_INFO!$C$3:$AI$501,12,FALSE)),"")</f>
        <v>0</v>
      </c>
      <c r="X156" s="122">
        <f>IFERROR((VLOOKUP($L156,ACOUSTIC_SITE_INFO!$C$3:$AI$501,13,FALSE)),"")</f>
        <v>0</v>
      </c>
      <c r="Y156" s="122">
        <f>IFERROR((VLOOKUP($L156,ACOUSTIC_SITE_INFO!$C$3:$AI$501,14,FALSE)),"")</f>
        <v>0</v>
      </c>
      <c r="Z156" s="122">
        <f>IFERROR((VLOOKUP($L156,ACOUSTIC_SITE_INFO!$C$3:$AI$501,15,FALSE)),"")</f>
        <v>0</v>
      </c>
      <c r="AA156" s="122">
        <f>IFERROR((VLOOKUP($L156,ACOUSTIC_SITE_INFO!$C$3:$AI$501,16,FALSE)),"")</f>
        <v>0</v>
      </c>
      <c r="AB156" s="122">
        <f>IFERROR((VLOOKUP($L156,ACOUSTIC_SITE_INFO!$C$3:$AI$501,17,FALSE)),"")</f>
        <v>0</v>
      </c>
      <c r="AC156" s="122">
        <f>IFERROR((VLOOKUP($L156,ACOUSTIC_SITE_INFO!$C$3:$AI$501,18,FALSE)),"")</f>
        <v>0</v>
      </c>
      <c r="AD156" s="122">
        <f>IFERROR((VLOOKUP($L156,ACOUSTIC_SITE_INFO!$C$3:$AI$501,20,FALSE)),"")</f>
        <v>0</v>
      </c>
      <c r="AE156" s="122">
        <f>IFERROR((VLOOKUP($L156,ACOUSTIC_SITE_INFO!$C$3:$AI$501,21,FALSE)),"")</f>
        <v>0</v>
      </c>
      <c r="AF156" s="122">
        <f>IFERROR((VLOOKUP($L156,ACOUSTIC_SITE_INFO!$C$3:$AI$501,19,FALSE)),"")</f>
        <v>0</v>
      </c>
      <c r="AG156" s="122">
        <f>IFERROR((VLOOKUP($L156,ACOUSTIC_SITE_INFO!$C$3:$AI$501,22,FALSE)),"")</f>
        <v>0</v>
      </c>
      <c r="AH156" s="122">
        <f>IFERROR((VLOOKUP($L156,ACOUSTIC_SITE_INFO!$C$3:$AI$501,23,FALSE)),"")</f>
        <v>0</v>
      </c>
      <c r="AI156" s="125">
        <f>IFERROR((VLOOKUP($L156,ACOUSTIC_SITE_INFO!$C$3:$AI$501,24,FALSE)),"")</f>
        <v>0</v>
      </c>
      <c r="AJ156" s="125">
        <f>IFERROR((VLOOKUP($L156,ACOUSTIC_SITE_INFO!$C$3:$AI$501,25,FALSE)),"")</f>
        <v>0</v>
      </c>
      <c r="AK156" s="122">
        <f>IFERROR((VLOOKUP($L156,ACOUSTIC_SITE_INFO!$C$3:$AI$501,26,FALSE)),"")</f>
        <v>0</v>
      </c>
      <c r="AL156" s="122">
        <f>IFERROR((VLOOKUP($L156,ACOUSTIC_SITE_INFO!$C$3:$AI$501,27,FALSE)),"")</f>
        <v>0</v>
      </c>
      <c r="AM156" s="122">
        <f>IFERROR((VLOOKUP($L156,ACOUSTIC_SITE_INFO!$C$3:$AI$501,29,FALSE)),"")</f>
        <v>0</v>
      </c>
      <c r="AN156" s="122">
        <f>IFERROR((VLOOKUP($L156,ACOUSTIC_SITE_INFO!$C$3:$AI$501,30,FALSE)),"")</f>
        <v>0</v>
      </c>
      <c r="AO156" s="122">
        <f>IFERROR((VLOOKUP($L156,ACOUSTIC_SITE_INFO!$C$3:$AI$501,31,FALSE)),"")</f>
        <v>0</v>
      </c>
      <c r="AP156" s="122">
        <f>IFERROR((VLOOKUP($L156,ACOUSTIC_SITE_INFO!$C$3:$AI$501,32,FALSE)),"")</f>
        <v>0</v>
      </c>
      <c r="AQ156" s="122">
        <f>IFERROR((VLOOKUP($L156,ACOUSTIC_SITE_INFO!$C$3:$AI$501,33,FALSE)),"")</f>
        <v>0</v>
      </c>
    </row>
    <row r="157" spans="1:43" x14ac:dyDescent="0.25">
      <c r="A157" s="122" t="str">
        <f t="shared" si="4"/>
        <v>00-0m-0</v>
      </c>
      <c r="B157" s="122" t="str">
        <f t="shared" si="5"/>
        <v/>
      </c>
      <c r="C157" s="122" t="str">
        <f>IF(ACOUSTIC_SURVEY_RESULTS!A156=0, "",ACOUSTIC_SURVEY_RESULTS!A156)</f>
        <v/>
      </c>
      <c r="D157" s="122" t="str">
        <f>IFERROR((VLOOKUP($C157,Drop_down_options!$B$2:$D$21,2,FALSE)),"")</f>
        <v/>
      </c>
      <c r="E157" s="122" t="str">
        <f>IF(ACOUSTIC_SURVEY_RESULTS!B156=0, "",ACOUSTIC_SURVEY_RESULTS!B156)</f>
        <v/>
      </c>
      <c r="F157" s="122" t="str">
        <f>IF(ACOUSTIC_SURVEY_RESULTS!C156=0, "",ACOUSTIC_SURVEY_RESULTS!C156)</f>
        <v/>
      </c>
      <c r="G157" s="122" t="str">
        <f>IF(ACOUSTIC_SURVEY_RESULTS!D156=0, "",ACOUSTIC_SURVEY_RESULTS!D156)</f>
        <v/>
      </c>
      <c r="H157" s="122" t="str">
        <f>IF(ACOUSTIC_SURVEY_RESULTS!E156=0, "",ACOUSTIC_SURVEY_RESULTS!E156)</f>
        <v/>
      </c>
      <c r="I157" s="122" t="str">
        <f>IF(ACOUSTIC_SURVEY_RESULTS!F156=0, "",ACOUSTIC_SURVEY_RESULTS!F156)</f>
        <v/>
      </c>
      <c r="J157" s="122" t="str">
        <f>IF(ACOUSTIC_SURVEY_RESULTS!G156=0, "",ACOUSTIC_SURVEY_RESULTS!G156)</f>
        <v/>
      </c>
      <c r="K157" s="122" t="str">
        <f>IF(ACOUSTIC_SURVEY_RESULTS!H156=0, "",ACOUSTIC_SURVEY_RESULTS!H156)</f>
        <v/>
      </c>
      <c r="L157" s="122" t="str">
        <f>IF(ACOUSTIC_SURVEY_RESULTS!I156=0, "",ACOUSTIC_SURVEY_RESULTS!I156)</f>
        <v/>
      </c>
      <c r="M157" s="122">
        <f>IFERROR((VLOOKUP($L157,ACOUSTIC_SITE_INFO!$C$3:$AI$501,2,FALSE)),"")</f>
        <v>0</v>
      </c>
      <c r="N157" s="122">
        <f>IFERROR((VLOOKUP($L157,ACOUSTIC_SITE_INFO!$C$3:$AI$501,3,FALSE))," ")</f>
        <v>0</v>
      </c>
      <c r="O157" s="122">
        <f>IFERROR((VLOOKUP($L157,ACOUSTIC_SITE_INFO!$C$3:$AI$501,4,FALSE)),"")</f>
        <v>0</v>
      </c>
      <c r="P157" s="122">
        <f>IFERROR((VLOOKUP($L157,ACOUSTIC_SITE_INFO!$C$3:$AI$501,5,FALSE)),"")</f>
        <v>0</v>
      </c>
      <c r="Q157" s="122">
        <f>IFERROR((VLOOKUP($L157,ACOUSTIC_SITE_INFO!$C$3:$AI$501,6,FALSE)),"")</f>
        <v>0</v>
      </c>
      <c r="R157" s="122">
        <f>IFERROR((VLOOKUP($L157,ACOUSTIC_SITE_INFO!$C$3:$AI$501,7,FALSE)),"")</f>
        <v>0</v>
      </c>
      <c r="S157" s="122" t="str">
        <f>IFERROR((VLOOKUP($L157,ACOUSTIC_SITE_INFO!$C$3:$AI$501,8,FALSE)),"")</f>
        <v>//</v>
      </c>
      <c r="T157" s="124">
        <f>IFERROR((VLOOKUP($L157,ACOUSTIC_SITE_INFO!$C$3:$AI$501,9,FALSE)),"")</f>
        <v>0</v>
      </c>
      <c r="U157" s="124">
        <f>IFERROR((VLOOKUP($L157,ACOUSTIC_SITE_INFO!$C$3:$AI$501,10,FALSE)),"")</f>
        <v>0</v>
      </c>
      <c r="V157" s="122">
        <f>IFERROR((VLOOKUP($L157,ACOUSTIC_SITE_INFO!$C$3:$AI$501,11,FALSE)),"")</f>
        <v>0</v>
      </c>
      <c r="W157" s="122">
        <f>IFERROR((VLOOKUP($L157,ACOUSTIC_SITE_INFO!$C$3:$AI$501,12,FALSE)),"")</f>
        <v>0</v>
      </c>
      <c r="X157" s="122">
        <f>IFERROR((VLOOKUP($L157,ACOUSTIC_SITE_INFO!$C$3:$AI$501,13,FALSE)),"")</f>
        <v>0</v>
      </c>
      <c r="Y157" s="122">
        <f>IFERROR((VLOOKUP($L157,ACOUSTIC_SITE_INFO!$C$3:$AI$501,14,FALSE)),"")</f>
        <v>0</v>
      </c>
      <c r="Z157" s="122">
        <f>IFERROR((VLOOKUP($L157,ACOUSTIC_SITE_INFO!$C$3:$AI$501,15,FALSE)),"")</f>
        <v>0</v>
      </c>
      <c r="AA157" s="122">
        <f>IFERROR((VLOOKUP($L157,ACOUSTIC_SITE_INFO!$C$3:$AI$501,16,FALSE)),"")</f>
        <v>0</v>
      </c>
      <c r="AB157" s="122">
        <f>IFERROR((VLOOKUP($L157,ACOUSTIC_SITE_INFO!$C$3:$AI$501,17,FALSE)),"")</f>
        <v>0</v>
      </c>
      <c r="AC157" s="122">
        <f>IFERROR((VLOOKUP($L157,ACOUSTIC_SITE_INFO!$C$3:$AI$501,18,FALSE)),"")</f>
        <v>0</v>
      </c>
      <c r="AD157" s="122">
        <f>IFERROR((VLOOKUP($L157,ACOUSTIC_SITE_INFO!$C$3:$AI$501,20,FALSE)),"")</f>
        <v>0</v>
      </c>
      <c r="AE157" s="122">
        <f>IFERROR((VLOOKUP($L157,ACOUSTIC_SITE_INFO!$C$3:$AI$501,21,FALSE)),"")</f>
        <v>0</v>
      </c>
      <c r="AF157" s="122">
        <f>IFERROR((VLOOKUP($L157,ACOUSTIC_SITE_INFO!$C$3:$AI$501,19,FALSE)),"")</f>
        <v>0</v>
      </c>
      <c r="AG157" s="122">
        <f>IFERROR((VLOOKUP($L157,ACOUSTIC_SITE_INFO!$C$3:$AI$501,22,FALSE)),"")</f>
        <v>0</v>
      </c>
      <c r="AH157" s="122">
        <f>IFERROR((VLOOKUP($L157,ACOUSTIC_SITE_INFO!$C$3:$AI$501,23,FALSE)),"")</f>
        <v>0</v>
      </c>
      <c r="AI157" s="125">
        <f>IFERROR((VLOOKUP($L157,ACOUSTIC_SITE_INFO!$C$3:$AI$501,24,FALSE)),"")</f>
        <v>0</v>
      </c>
      <c r="AJ157" s="125">
        <f>IFERROR((VLOOKUP($L157,ACOUSTIC_SITE_INFO!$C$3:$AI$501,25,FALSE)),"")</f>
        <v>0</v>
      </c>
      <c r="AK157" s="122">
        <f>IFERROR((VLOOKUP($L157,ACOUSTIC_SITE_INFO!$C$3:$AI$501,26,FALSE)),"")</f>
        <v>0</v>
      </c>
      <c r="AL157" s="122">
        <f>IFERROR((VLOOKUP($L157,ACOUSTIC_SITE_INFO!$C$3:$AI$501,27,FALSE)),"")</f>
        <v>0</v>
      </c>
      <c r="AM157" s="122">
        <f>IFERROR((VLOOKUP($L157,ACOUSTIC_SITE_INFO!$C$3:$AI$501,29,FALSE)),"")</f>
        <v>0</v>
      </c>
      <c r="AN157" s="122">
        <f>IFERROR((VLOOKUP($L157,ACOUSTIC_SITE_INFO!$C$3:$AI$501,30,FALSE)),"")</f>
        <v>0</v>
      </c>
      <c r="AO157" s="122">
        <f>IFERROR((VLOOKUP($L157,ACOUSTIC_SITE_INFO!$C$3:$AI$501,31,FALSE)),"")</f>
        <v>0</v>
      </c>
      <c r="AP157" s="122">
        <f>IFERROR((VLOOKUP($L157,ACOUSTIC_SITE_INFO!$C$3:$AI$501,32,FALSE)),"")</f>
        <v>0</v>
      </c>
      <c r="AQ157" s="122">
        <f>IFERROR((VLOOKUP($L157,ACOUSTIC_SITE_INFO!$C$3:$AI$501,33,FALSE)),"")</f>
        <v>0</v>
      </c>
    </row>
    <row r="158" spans="1:43" x14ac:dyDescent="0.25">
      <c r="A158" s="122" t="str">
        <f t="shared" si="4"/>
        <v>00-0m-0</v>
      </c>
      <c r="B158" s="122" t="str">
        <f t="shared" si="5"/>
        <v/>
      </c>
      <c r="C158" s="122" t="str">
        <f>IF(ACOUSTIC_SURVEY_RESULTS!A157=0, "",ACOUSTIC_SURVEY_RESULTS!A157)</f>
        <v/>
      </c>
      <c r="D158" s="122" t="str">
        <f>IFERROR((VLOOKUP($C158,Drop_down_options!$B$2:$D$21,2,FALSE)),"")</f>
        <v/>
      </c>
      <c r="E158" s="122" t="str">
        <f>IF(ACOUSTIC_SURVEY_RESULTS!B157=0, "",ACOUSTIC_SURVEY_RESULTS!B157)</f>
        <v/>
      </c>
      <c r="F158" s="122" t="str">
        <f>IF(ACOUSTIC_SURVEY_RESULTS!C157=0, "",ACOUSTIC_SURVEY_RESULTS!C157)</f>
        <v/>
      </c>
      <c r="G158" s="122" t="str">
        <f>IF(ACOUSTIC_SURVEY_RESULTS!D157=0, "",ACOUSTIC_SURVEY_RESULTS!D157)</f>
        <v/>
      </c>
      <c r="H158" s="122" t="str">
        <f>IF(ACOUSTIC_SURVEY_RESULTS!E157=0, "",ACOUSTIC_SURVEY_RESULTS!E157)</f>
        <v/>
      </c>
      <c r="I158" s="122" t="str">
        <f>IF(ACOUSTIC_SURVEY_RESULTS!F157=0, "",ACOUSTIC_SURVEY_RESULTS!F157)</f>
        <v/>
      </c>
      <c r="J158" s="122" t="str">
        <f>IF(ACOUSTIC_SURVEY_RESULTS!G157=0, "",ACOUSTIC_SURVEY_RESULTS!G157)</f>
        <v/>
      </c>
      <c r="K158" s="122" t="str">
        <f>IF(ACOUSTIC_SURVEY_RESULTS!H157=0, "",ACOUSTIC_SURVEY_RESULTS!H157)</f>
        <v/>
      </c>
      <c r="L158" s="122" t="str">
        <f>IF(ACOUSTIC_SURVEY_RESULTS!I157=0, "",ACOUSTIC_SURVEY_RESULTS!I157)</f>
        <v/>
      </c>
      <c r="M158" s="122">
        <f>IFERROR((VLOOKUP($L158,ACOUSTIC_SITE_INFO!$C$3:$AI$501,2,FALSE)),"")</f>
        <v>0</v>
      </c>
      <c r="N158" s="122">
        <f>IFERROR((VLOOKUP($L158,ACOUSTIC_SITE_INFO!$C$3:$AI$501,3,FALSE))," ")</f>
        <v>0</v>
      </c>
      <c r="O158" s="122">
        <f>IFERROR((VLOOKUP($L158,ACOUSTIC_SITE_INFO!$C$3:$AI$501,4,FALSE)),"")</f>
        <v>0</v>
      </c>
      <c r="P158" s="122">
        <f>IFERROR((VLOOKUP($L158,ACOUSTIC_SITE_INFO!$C$3:$AI$501,5,FALSE)),"")</f>
        <v>0</v>
      </c>
      <c r="Q158" s="122">
        <f>IFERROR((VLOOKUP($L158,ACOUSTIC_SITE_INFO!$C$3:$AI$501,6,FALSE)),"")</f>
        <v>0</v>
      </c>
      <c r="R158" s="122">
        <f>IFERROR((VLOOKUP($L158,ACOUSTIC_SITE_INFO!$C$3:$AI$501,7,FALSE)),"")</f>
        <v>0</v>
      </c>
      <c r="S158" s="122" t="str">
        <f>IFERROR((VLOOKUP($L158,ACOUSTIC_SITE_INFO!$C$3:$AI$501,8,FALSE)),"")</f>
        <v>//</v>
      </c>
      <c r="T158" s="124">
        <f>IFERROR((VLOOKUP($L158,ACOUSTIC_SITE_INFO!$C$3:$AI$501,9,FALSE)),"")</f>
        <v>0</v>
      </c>
      <c r="U158" s="124">
        <f>IFERROR((VLOOKUP($L158,ACOUSTIC_SITE_INFO!$C$3:$AI$501,10,FALSE)),"")</f>
        <v>0</v>
      </c>
      <c r="V158" s="122">
        <f>IFERROR((VLOOKUP($L158,ACOUSTIC_SITE_INFO!$C$3:$AI$501,11,FALSE)),"")</f>
        <v>0</v>
      </c>
      <c r="W158" s="122">
        <f>IFERROR((VLOOKUP($L158,ACOUSTIC_SITE_INFO!$C$3:$AI$501,12,FALSE)),"")</f>
        <v>0</v>
      </c>
      <c r="X158" s="122">
        <f>IFERROR((VLOOKUP($L158,ACOUSTIC_SITE_INFO!$C$3:$AI$501,13,FALSE)),"")</f>
        <v>0</v>
      </c>
      <c r="Y158" s="122">
        <f>IFERROR((VLOOKUP($L158,ACOUSTIC_SITE_INFO!$C$3:$AI$501,14,FALSE)),"")</f>
        <v>0</v>
      </c>
      <c r="Z158" s="122">
        <f>IFERROR((VLOOKUP($L158,ACOUSTIC_SITE_INFO!$C$3:$AI$501,15,FALSE)),"")</f>
        <v>0</v>
      </c>
      <c r="AA158" s="122">
        <f>IFERROR((VLOOKUP($L158,ACOUSTIC_SITE_INFO!$C$3:$AI$501,16,FALSE)),"")</f>
        <v>0</v>
      </c>
      <c r="AB158" s="122">
        <f>IFERROR((VLOOKUP($L158,ACOUSTIC_SITE_INFO!$C$3:$AI$501,17,FALSE)),"")</f>
        <v>0</v>
      </c>
      <c r="AC158" s="122">
        <f>IFERROR((VLOOKUP($L158,ACOUSTIC_SITE_INFO!$C$3:$AI$501,18,FALSE)),"")</f>
        <v>0</v>
      </c>
      <c r="AD158" s="122">
        <f>IFERROR((VLOOKUP($L158,ACOUSTIC_SITE_INFO!$C$3:$AI$501,20,FALSE)),"")</f>
        <v>0</v>
      </c>
      <c r="AE158" s="122">
        <f>IFERROR((VLOOKUP($L158,ACOUSTIC_SITE_INFO!$C$3:$AI$501,21,FALSE)),"")</f>
        <v>0</v>
      </c>
      <c r="AF158" s="122">
        <f>IFERROR((VLOOKUP($L158,ACOUSTIC_SITE_INFO!$C$3:$AI$501,19,FALSE)),"")</f>
        <v>0</v>
      </c>
      <c r="AG158" s="122">
        <f>IFERROR((VLOOKUP($L158,ACOUSTIC_SITE_INFO!$C$3:$AI$501,22,FALSE)),"")</f>
        <v>0</v>
      </c>
      <c r="AH158" s="122">
        <f>IFERROR((VLOOKUP($L158,ACOUSTIC_SITE_INFO!$C$3:$AI$501,23,FALSE)),"")</f>
        <v>0</v>
      </c>
      <c r="AI158" s="125">
        <f>IFERROR((VLOOKUP($L158,ACOUSTIC_SITE_INFO!$C$3:$AI$501,24,FALSE)),"")</f>
        <v>0</v>
      </c>
      <c r="AJ158" s="125">
        <f>IFERROR((VLOOKUP($L158,ACOUSTIC_SITE_INFO!$C$3:$AI$501,25,FALSE)),"")</f>
        <v>0</v>
      </c>
      <c r="AK158" s="122">
        <f>IFERROR((VLOOKUP($L158,ACOUSTIC_SITE_INFO!$C$3:$AI$501,26,FALSE)),"")</f>
        <v>0</v>
      </c>
      <c r="AL158" s="122">
        <f>IFERROR((VLOOKUP($L158,ACOUSTIC_SITE_INFO!$C$3:$AI$501,27,FALSE)),"")</f>
        <v>0</v>
      </c>
      <c r="AM158" s="122">
        <f>IFERROR((VLOOKUP($L158,ACOUSTIC_SITE_INFO!$C$3:$AI$501,29,FALSE)),"")</f>
        <v>0</v>
      </c>
      <c r="AN158" s="122">
        <f>IFERROR((VLOOKUP($L158,ACOUSTIC_SITE_INFO!$C$3:$AI$501,30,FALSE)),"")</f>
        <v>0</v>
      </c>
      <c r="AO158" s="122">
        <f>IFERROR((VLOOKUP($L158,ACOUSTIC_SITE_INFO!$C$3:$AI$501,31,FALSE)),"")</f>
        <v>0</v>
      </c>
      <c r="AP158" s="122">
        <f>IFERROR((VLOOKUP($L158,ACOUSTIC_SITE_INFO!$C$3:$AI$501,32,FALSE)),"")</f>
        <v>0</v>
      </c>
      <c r="AQ158" s="122">
        <f>IFERROR((VLOOKUP($L158,ACOUSTIC_SITE_INFO!$C$3:$AI$501,33,FALSE)),"")</f>
        <v>0</v>
      </c>
    </row>
    <row r="159" spans="1:43" x14ac:dyDescent="0.25">
      <c r="A159" s="122" t="str">
        <f t="shared" si="4"/>
        <v>00-0m-0</v>
      </c>
      <c r="B159" s="122" t="str">
        <f t="shared" si="5"/>
        <v/>
      </c>
      <c r="C159" s="122" t="str">
        <f>IF(ACOUSTIC_SURVEY_RESULTS!A158=0, "",ACOUSTIC_SURVEY_RESULTS!A158)</f>
        <v/>
      </c>
      <c r="D159" s="122" t="str">
        <f>IFERROR((VLOOKUP($C159,Drop_down_options!$B$2:$D$21,2,FALSE)),"")</f>
        <v/>
      </c>
      <c r="E159" s="122" t="str">
        <f>IF(ACOUSTIC_SURVEY_RESULTS!B158=0, "",ACOUSTIC_SURVEY_RESULTS!B158)</f>
        <v/>
      </c>
      <c r="F159" s="122" t="str">
        <f>IF(ACOUSTIC_SURVEY_RESULTS!C158=0, "",ACOUSTIC_SURVEY_RESULTS!C158)</f>
        <v/>
      </c>
      <c r="G159" s="122" t="str">
        <f>IF(ACOUSTIC_SURVEY_RESULTS!D158=0, "",ACOUSTIC_SURVEY_RESULTS!D158)</f>
        <v/>
      </c>
      <c r="H159" s="122" t="str">
        <f>IF(ACOUSTIC_SURVEY_RESULTS!E158=0, "",ACOUSTIC_SURVEY_RESULTS!E158)</f>
        <v/>
      </c>
      <c r="I159" s="122" t="str">
        <f>IF(ACOUSTIC_SURVEY_RESULTS!F158=0, "",ACOUSTIC_SURVEY_RESULTS!F158)</f>
        <v/>
      </c>
      <c r="J159" s="122" t="str">
        <f>IF(ACOUSTIC_SURVEY_RESULTS!G158=0, "",ACOUSTIC_SURVEY_RESULTS!G158)</f>
        <v/>
      </c>
      <c r="K159" s="122" t="str">
        <f>IF(ACOUSTIC_SURVEY_RESULTS!H158=0, "",ACOUSTIC_SURVEY_RESULTS!H158)</f>
        <v/>
      </c>
      <c r="L159" s="122" t="str">
        <f>IF(ACOUSTIC_SURVEY_RESULTS!I158=0, "",ACOUSTIC_SURVEY_RESULTS!I158)</f>
        <v/>
      </c>
      <c r="M159" s="122">
        <f>IFERROR((VLOOKUP($L159,ACOUSTIC_SITE_INFO!$C$3:$AI$501,2,FALSE)),"")</f>
        <v>0</v>
      </c>
      <c r="N159" s="122">
        <f>IFERROR((VLOOKUP($L159,ACOUSTIC_SITE_INFO!$C$3:$AI$501,3,FALSE))," ")</f>
        <v>0</v>
      </c>
      <c r="O159" s="122">
        <f>IFERROR((VLOOKUP($L159,ACOUSTIC_SITE_INFO!$C$3:$AI$501,4,FALSE)),"")</f>
        <v>0</v>
      </c>
      <c r="P159" s="122">
        <f>IFERROR((VLOOKUP($L159,ACOUSTIC_SITE_INFO!$C$3:$AI$501,5,FALSE)),"")</f>
        <v>0</v>
      </c>
      <c r="Q159" s="122">
        <f>IFERROR((VLOOKUP($L159,ACOUSTIC_SITE_INFO!$C$3:$AI$501,6,FALSE)),"")</f>
        <v>0</v>
      </c>
      <c r="R159" s="122">
        <f>IFERROR((VLOOKUP($L159,ACOUSTIC_SITE_INFO!$C$3:$AI$501,7,FALSE)),"")</f>
        <v>0</v>
      </c>
      <c r="S159" s="122" t="str">
        <f>IFERROR((VLOOKUP($L159,ACOUSTIC_SITE_INFO!$C$3:$AI$501,8,FALSE)),"")</f>
        <v>//</v>
      </c>
      <c r="T159" s="124">
        <f>IFERROR((VLOOKUP($L159,ACOUSTIC_SITE_INFO!$C$3:$AI$501,9,FALSE)),"")</f>
        <v>0</v>
      </c>
      <c r="U159" s="124">
        <f>IFERROR((VLOOKUP($L159,ACOUSTIC_SITE_INFO!$C$3:$AI$501,10,FALSE)),"")</f>
        <v>0</v>
      </c>
      <c r="V159" s="122">
        <f>IFERROR((VLOOKUP($L159,ACOUSTIC_SITE_INFO!$C$3:$AI$501,11,FALSE)),"")</f>
        <v>0</v>
      </c>
      <c r="W159" s="122">
        <f>IFERROR((VLOOKUP($L159,ACOUSTIC_SITE_INFO!$C$3:$AI$501,12,FALSE)),"")</f>
        <v>0</v>
      </c>
      <c r="X159" s="122">
        <f>IFERROR((VLOOKUP($L159,ACOUSTIC_SITE_INFO!$C$3:$AI$501,13,FALSE)),"")</f>
        <v>0</v>
      </c>
      <c r="Y159" s="122">
        <f>IFERROR((VLOOKUP($L159,ACOUSTIC_SITE_INFO!$C$3:$AI$501,14,FALSE)),"")</f>
        <v>0</v>
      </c>
      <c r="Z159" s="122">
        <f>IFERROR((VLOOKUP($L159,ACOUSTIC_SITE_INFO!$C$3:$AI$501,15,FALSE)),"")</f>
        <v>0</v>
      </c>
      <c r="AA159" s="122">
        <f>IFERROR((VLOOKUP($L159,ACOUSTIC_SITE_INFO!$C$3:$AI$501,16,FALSE)),"")</f>
        <v>0</v>
      </c>
      <c r="AB159" s="122">
        <f>IFERROR((VLOOKUP($L159,ACOUSTIC_SITE_INFO!$C$3:$AI$501,17,FALSE)),"")</f>
        <v>0</v>
      </c>
      <c r="AC159" s="122">
        <f>IFERROR((VLOOKUP($L159,ACOUSTIC_SITE_INFO!$C$3:$AI$501,18,FALSE)),"")</f>
        <v>0</v>
      </c>
      <c r="AD159" s="122">
        <f>IFERROR((VLOOKUP($L159,ACOUSTIC_SITE_INFO!$C$3:$AI$501,20,FALSE)),"")</f>
        <v>0</v>
      </c>
      <c r="AE159" s="122">
        <f>IFERROR((VLOOKUP($L159,ACOUSTIC_SITE_INFO!$C$3:$AI$501,21,FALSE)),"")</f>
        <v>0</v>
      </c>
      <c r="AF159" s="122">
        <f>IFERROR((VLOOKUP($L159,ACOUSTIC_SITE_INFO!$C$3:$AI$501,19,FALSE)),"")</f>
        <v>0</v>
      </c>
      <c r="AG159" s="122">
        <f>IFERROR((VLOOKUP($L159,ACOUSTIC_SITE_INFO!$C$3:$AI$501,22,FALSE)),"")</f>
        <v>0</v>
      </c>
      <c r="AH159" s="122">
        <f>IFERROR((VLOOKUP($L159,ACOUSTIC_SITE_INFO!$C$3:$AI$501,23,FALSE)),"")</f>
        <v>0</v>
      </c>
      <c r="AI159" s="125">
        <f>IFERROR((VLOOKUP($L159,ACOUSTIC_SITE_INFO!$C$3:$AI$501,24,FALSE)),"")</f>
        <v>0</v>
      </c>
      <c r="AJ159" s="125">
        <f>IFERROR((VLOOKUP($L159,ACOUSTIC_SITE_INFO!$C$3:$AI$501,25,FALSE)),"")</f>
        <v>0</v>
      </c>
      <c r="AK159" s="122">
        <f>IFERROR((VLOOKUP($L159,ACOUSTIC_SITE_INFO!$C$3:$AI$501,26,FALSE)),"")</f>
        <v>0</v>
      </c>
      <c r="AL159" s="122">
        <f>IFERROR((VLOOKUP($L159,ACOUSTIC_SITE_INFO!$C$3:$AI$501,27,FALSE)),"")</f>
        <v>0</v>
      </c>
      <c r="AM159" s="122">
        <f>IFERROR((VLOOKUP($L159,ACOUSTIC_SITE_INFO!$C$3:$AI$501,29,FALSE)),"")</f>
        <v>0</v>
      </c>
      <c r="AN159" s="122">
        <f>IFERROR((VLOOKUP($L159,ACOUSTIC_SITE_INFO!$C$3:$AI$501,30,FALSE)),"")</f>
        <v>0</v>
      </c>
      <c r="AO159" s="122">
        <f>IFERROR((VLOOKUP($L159,ACOUSTIC_SITE_INFO!$C$3:$AI$501,31,FALSE)),"")</f>
        <v>0</v>
      </c>
      <c r="AP159" s="122">
        <f>IFERROR((VLOOKUP($L159,ACOUSTIC_SITE_INFO!$C$3:$AI$501,32,FALSE)),"")</f>
        <v>0</v>
      </c>
      <c r="AQ159" s="122">
        <f>IFERROR((VLOOKUP($L159,ACOUSTIC_SITE_INFO!$C$3:$AI$501,33,FALSE)),"")</f>
        <v>0</v>
      </c>
    </row>
    <row r="160" spans="1:43" x14ac:dyDescent="0.25">
      <c r="A160" s="122" t="str">
        <f t="shared" si="4"/>
        <v>00-0m-0</v>
      </c>
      <c r="B160" s="122" t="str">
        <f t="shared" si="5"/>
        <v/>
      </c>
      <c r="C160" s="122" t="str">
        <f>IF(ACOUSTIC_SURVEY_RESULTS!A159=0, "",ACOUSTIC_SURVEY_RESULTS!A159)</f>
        <v/>
      </c>
      <c r="D160" s="122" t="str">
        <f>IFERROR((VLOOKUP($C160,Drop_down_options!$B$2:$D$21,2,FALSE)),"")</f>
        <v/>
      </c>
      <c r="E160" s="122" t="str">
        <f>IF(ACOUSTIC_SURVEY_RESULTS!B159=0, "",ACOUSTIC_SURVEY_RESULTS!B159)</f>
        <v/>
      </c>
      <c r="F160" s="122" t="str">
        <f>IF(ACOUSTIC_SURVEY_RESULTS!C159=0, "",ACOUSTIC_SURVEY_RESULTS!C159)</f>
        <v/>
      </c>
      <c r="G160" s="122" t="str">
        <f>IF(ACOUSTIC_SURVEY_RESULTS!D159=0, "",ACOUSTIC_SURVEY_RESULTS!D159)</f>
        <v/>
      </c>
      <c r="H160" s="122" t="str">
        <f>IF(ACOUSTIC_SURVEY_RESULTS!E159=0, "",ACOUSTIC_SURVEY_RESULTS!E159)</f>
        <v/>
      </c>
      <c r="I160" s="122" t="str">
        <f>IF(ACOUSTIC_SURVEY_RESULTS!F159=0, "",ACOUSTIC_SURVEY_RESULTS!F159)</f>
        <v/>
      </c>
      <c r="J160" s="122" t="str">
        <f>IF(ACOUSTIC_SURVEY_RESULTS!G159=0, "",ACOUSTIC_SURVEY_RESULTS!G159)</f>
        <v/>
      </c>
      <c r="K160" s="122" t="str">
        <f>IF(ACOUSTIC_SURVEY_RESULTS!H159=0, "",ACOUSTIC_SURVEY_RESULTS!H159)</f>
        <v/>
      </c>
      <c r="L160" s="122" t="str">
        <f>IF(ACOUSTIC_SURVEY_RESULTS!I159=0, "",ACOUSTIC_SURVEY_RESULTS!I159)</f>
        <v/>
      </c>
      <c r="M160" s="122">
        <f>IFERROR((VLOOKUP($L160,ACOUSTIC_SITE_INFO!$C$3:$AI$501,2,FALSE)),"")</f>
        <v>0</v>
      </c>
      <c r="N160" s="122">
        <f>IFERROR((VLOOKUP($L160,ACOUSTIC_SITE_INFO!$C$3:$AI$501,3,FALSE))," ")</f>
        <v>0</v>
      </c>
      <c r="O160" s="122">
        <f>IFERROR((VLOOKUP($L160,ACOUSTIC_SITE_INFO!$C$3:$AI$501,4,FALSE)),"")</f>
        <v>0</v>
      </c>
      <c r="P160" s="122">
        <f>IFERROR((VLOOKUP($L160,ACOUSTIC_SITE_INFO!$C$3:$AI$501,5,FALSE)),"")</f>
        <v>0</v>
      </c>
      <c r="Q160" s="122">
        <f>IFERROR((VLOOKUP($L160,ACOUSTIC_SITE_INFO!$C$3:$AI$501,6,FALSE)),"")</f>
        <v>0</v>
      </c>
      <c r="R160" s="122">
        <f>IFERROR((VLOOKUP($L160,ACOUSTIC_SITE_INFO!$C$3:$AI$501,7,FALSE)),"")</f>
        <v>0</v>
      </c>
      <c r="S160" s="122" t="str">
        <f>IFERROR((VLOOKUP($L160,ACOUSTIC_SITE_INFO!$C$3:$AI$501,8,FALSE)),"")</f>
        <v>//</v>
      </c>
      <c r="T160" s="124">
        <f>IFERROR((VLOOKUP($L160,ACOUSTIC_SITE_INFO!$C$3:$AI$501,9,FALSE)),"")</f>
        <v>0</v>
      </c>
      <c r="U160" s="124">
        <f>IFERROR((VLOOKUP($L160,ACOUSTIC_SITE_INFO!$C$3:$AI$501,10,FALSE)),"")</f>
        <v>0</v>
      </c>
      <c r="V160" s="122">
        <f>IFERROR((VLOOKUP($L160,ACOUSTIC_SITE_INFO!$C$3:$AI$501,11,FALSE)),"")</f>
        <v>0</v>
      </c>
      <c r="W160" s="122">
        <f>IFERROR((VLOOKUP($L160,ACOUSTIC_SITE_INFO!$C$3:$AI$501,12,FALSE)),"")</f>
        <v>0</v>
      </c>
      <c r="X160" s="122">
        <f>IFERROR((VLOOKUP($L160,ACOUSTIC_SITE_INFO!$C$3:$AI$501,13,FALSE)),"")</f>
        <v>0</v>
      </c>
      <c r="Y160" s="122">
        <f>IFERROR((VLOOKUP($L160,ACOUSTIC_SITE_INFO!$C$3:$AI$501,14,FALSE)),"")</f>
        <v>0</v>
      </c>
      <c r="Z160" s="122">
        <f>IFERROR((VLOOKUP($L160,ACOUSTIC_SITE_INFO!$C$3:$AI$501,15,FALSE)),"")</f>
        <v>0</v>
      </c>
      <c r="AA160" s="122">
        <f>IFERROR((VLOOKUP($L160,ACOUSTIC_SITE_INFO!$C$3:$AI$501,16,FALSE)),"")</f>
        <v>0</v>
      </c>
      <c r="AB160" s="122">
        <f>IFERROR((VLOOKUP($L160,ACOUSTIC_SITE_INFO!$C$3:$AI$501,17,FALSE)),"")</f>
        <v>0</v>
      </c>
      <c r="AC160" s="122">
        <f>IFERROR((VLOOKUP($L160,ACOUSTIC_SITE_INFO!$C$3:$AI$501,18,FALSE)),"")</f>
        <v>0</v>
      </c>
      <c r="AD160" s="122">
        <f>IFERROR((VLOOKUP($L160,ACOUSTIC_SITE_INFO!$C$3:$AI$501,20,FALSE)),"")</f>
        <v>0</v>
      </c>
      <c r="AE160" s="122">
        <f>IFERROR((VLOOKUP($L160,ACOUSTIC_SITE_INFO!$C$3:$AI$501,21,FALSE)),"")</f>
        <v>0</v>
      </c>
      <c r="AF160" s="122">
        <f>IFERROR((VLOOKUP($L160,ACOUSTIC_SITE_INFO!$C$3:$AI$501,19,FALSE)),"")</f>
        <v>0</v>
      </c>
      <c r="AG160" s="122">
        <f>IFERROR((VLOOKUP($L160,ACOUSTIC_SITE_INFO!$C$3:$AI$501,22,FALSE)),"")</f>
        <v>0</v>
      </c>
      <c r="AH160" s="122">
        <f>IFERROR((VLOOKUP($L160,ACOUSTIC_SITE_INFO!$C$3:$AI$501,23,FALSE)),"")</f>
        <v>0</v>
      </c>
      <c r="AI160" s="125">
        <f>IFERROR((VLOOKUP($L160,ACOUSTIC_SITE_INFO!$C$3:$AI$501,24,FALSE)),"")</f>
        <v>0</v>
      </c>
      <c r="AJ160" s="125">
        <f>IFERROR((VLOOKUP($L160,ACOUSTIC_SITE_INFO!$C$3:$AI$501,25,FALSE)),"")</f>
        <v>0</v>
      </c>
      <c r="AK160" s="122">
        <f>IFERROR((VLOOKUP($L160,ACOUSTIC_SITE_INFO!$C$3:$AI$501,26,FALSE)),"")</f>
        <v>0</v>
      </c>
      <c r="AL160" s="122">
        <f>IFERROR((VLOOKUP($L160,ACOUSTIC_SITE_INFO!$C$3:$AI$501,27,FALSE)),"")</f>
        <v>0</v>
      </c>
      <c r="AM160" s="122">
        <f>IFERROR((VLOOKUP($L160,ACOUSTIC_SITE_INFO!$C$3:$AI$501,29,FALSE)),"")</f>
        <v>0</v>
      </c>
      <c r="AN160" s="122">
        <f>IFERROR((VLOOKUP($L160,ACOUSTIC_SITE_INFO!$C$3:$AI$501,30,FALSE)),"")</f>
        <v>0</v>
      </c>
      <c r="AO160" s="122">
        <f>IFERROR((VLOOKUP($L160,ACOUSTIC_SITE_INFO!$C$3:$AI$501,31,FALSE)),"")</f>
        <v>0</v>
      </c>
      <c r="AP160" s="122">
        <f>IFERROR((VLOOKUP($L160,ACOUSTIC_SITE_INFO!$C$3:$AI$501,32,FALSE)),"")</f>
        <v>0</v>
      </c>
      <c r="AQ160" s="122">
        <f>IFERROR((VLOOKUP($L160,ACOUSTIC_SITE_INFO!$C$3:$AI$501,33,FALSE)),"")</f>
        <v>0</v>
      </c>
    </row>
    <row r="161" spans="1:43" x14ac:dyDescent="0.25">
      <c r="A161" s="122" t="str">
        <f t="shared" si="4"/>
        <v>00-0m-0</v>
      </c>
      <c r="B161" s="122" t="str">
        <f t="shared" si="5"/>
        <v/>
      </c>
      <c r="C161" s="122" t="str">
        <f>IF(ACOUSTIC_SURVEY_RESULTS!A160=0, "",ACOUSTIC_SURVEY_RESULTS!A160)</f>
        <v/>
      </c>
      <c r="D161" s="122" t="str">
        <f>IFERROR((VLOOKUP($C161,Drop_down_options!$B$2:$D$21,2,FALSE)),"")</f>
        <v/>
      </c>
      <c r="E161" s="122" t="str">
        <f>IF(ACOUSTIC_SURVEY_RESULTS!B160=0, "",ACOUSTIC_SURVEY_RESULTS!B160)</f>
        <v/>
      </c>
      <c r="F161" s="122" t="str">
        <f>IF(ACOUSTIC_SURVEY_RESULTS!C160=0, "",ACOUSTIC_SURVEY_RESULTS!C160)</f>
        <v/>
      </c>
      <c r="G161" s="122" t="str">
        <f>IF(ACOUSTIC_SURVEY_RESULTS!D160=0, "",ACOUSTIC_SURVEY_RESULTS!D160)</f>
        <v/>
      </c>
      <c r="H161" s="122" t="str">
        <f>IF(ACOUSTIC_SURVEY_RESULTS!E160=0, "",ACOUSTIC_SURVEY_RESULTS!E160)</f>
        <v/>
      </c>
      <c r="I161" s="122" t="str">
        <f>IF(ACOUSTIC_SURVEY_RESULTS!F160=0, "",ACOUSTIC_SURVEY_RESULTS!F160)</f>
        <v/>
      </c>
      <c r="J161" s="122" t="str">
        <f>IF(ACOUSTIC_SURVEY_RESULTS!G160=0, "",ACOUSTIC_SURVEY_RESULTS!G160)</f>
        <v/>
      </c>
      <c r="K161" s="122" t="str">
        <f>IF(ACOUSTIC_SURVEY_RESULTS!H160=0, "",ACOUSTIC_SURVEY_RESULTS!H160)</f>
        <v/>
      </c>
      <c r="L161" s="122" t="str">
        <f>IF(ACOUSTIC_SURVEY_RESULTS!I160=0, "",ACOUSTIC_SURVEY_RESULTS!I160)</f>
        <v/>
      </c>
      <c r="M161" s="122">
        <f>IFERROR((VLOOKUP($L161,ACOUSTIC_SITE_INFO!$C$3:$AI$501,2,FALSE)),"")</f>
        <v>0</v>
      </c>
      <c r="N161" s="122">
        <f>IFERROR((VLOOKUP($L161,ACOUSTIC_SITE_INFO!$C$3:$AI$501,3,FALSE))," ")</f>
        <v>0</v>
      </c>
      <c r="O161" s="122">
        <f>IFERROR((VLOOKUP($L161,ACOUSTIC_SITE_INFO!$C$3:$AI$501,4,FALSE)),"")</f>
        <v>0</v>
      </c>
      <c r="P161" s="122">
        <f>IFERROR((VLOOKUP($L161,ACOUSTIC_SITE_INFO!$C$3:$AI$501,5,FALSE)),"")</f>
        <v>0</v>
      </c>
      <c r="Q161" s="122">
        <f>IFERROR((VLOOKUP($L161,ACOUSTIC_SITE_INFO!$C$3:$AI$501,6,FALSE)),"")</f>
        <v>0</v>
      </c>
      <c r="R161" s="122">
        <f>IFERROR((VLOOKUP($L161,ACOUSTIC_SITE_INFO!$C$3:$AI$501,7,FALSE)),"")</f>
        <v>0</v>
      </c>
      <c r="S161" s="122" t="str">
        <f>IFERROR((VLOOKUP($L161,ACOUSTIC_SITE_INFO!$C$3:$AI$501,8,FALSE)),"")</f>
        <v>//</v>
      </c>
      <c r="T161" s="124">
        <f>IFERROR((VLOOKUP($L161,ACOUSTIC_SITE_INFO!$C$3:$AI$501,9,FALSE)),"")</f>
        <v>0</v>
      </c>
      <c r="U161" s="124">
        <f>IFERROR((VLOOKUP($L161,ACOUSTIC_SITE_INFO!$C$3:$AI$501,10,FALSE)),"")</f>
        <v>0</v>
      </c>
      <c r="V161" s="122">
        <f>IFERROR((VLOOKUP($L161,ACOUSTIC_SITE_INFO!$C$3:$AI$501,11,FALSE)),"")</f>
        <v>0</v>
      </c>
      <c r="W161" s="122">
        <f>IFERROR((VLOOKUP($L161,ACOUSTIC_SITE_INFO!$C$3:$AI$501,12,FALSE)),"")</f>
        <v>0</v>
      </c>
      <c r="X161" s="122">
        <f>IFERROR((VLOOKUP($L161,ACOUSTIC_SITE_INFO!$C$3:$AI$501,13,FALSE)),"")</f>
        <v>0</v>
      </c>
      <c r="Y161" s="122">
        <f>IFERROR((VLOOKUP($L161,ACOUSTIC_SITE_INFO!$C$3:$AI$501,14,FALSE)),"")</f>
        <v>0</v>
      </c>
      <c r="Z161" s="122">
        <f>IFERROR((VLOOKUP($L161,ACOUSTIC_SITE_INFO!$C$3:$AI$501,15,FALSE)),"")</f>
        <v>0</v>
      </c>
      <c r="AA161" s="122">
        <f>IFERROR((VLOOKUP($L161,ACOUSTIC_SITE_INFO!$C$3:$AI$501,16,FALSE)),"")</f>
        <v>0</v>
      </c>
      <c r="AB161" s="122">
        <f>IFERROR((VLOOKUP($L161,ACOUSTIC_SITE_INFO!$C$3:$AI$501,17,FALSE)),"")</f>
        <v>0</v>
      </c>
      <c r="AC161" s="122">
        <f>IFERROR((VLOOKUP($L161,ACOUSTIC_SITE_INFO!$C$3:$AI$501,18,FALSE)),"")</f>
        <v>0</v>
      </c>
      <c r="AD161" s="122">
        <f>IFERROR((VLOOKUP($L161,ACOUSTIC_SITE_INFO!$C$3:$AI$501,20,FALSE)),"")</f>
        <v>0</v>
      </c>
      <c r="AE161" s="122">
        <f>IFERROR((VLOOKUP($L161,ACOUSTIC_SITE_INFO!$C$3:$AI$501,21,FALSE)),"")</f>
        <v>0</v>
      </c>
      <c r="AF161" s="122">
        <f>IFERROR((VLOOKUP($L161,ACOUSTIC_SITE_INFO!$C$3:$AI$501,19,FALSE)),"")</f>
        <v>0</v>
      </c>
      <c r="AG161" s="122">
        <f>IFERROR((VLOOKUP($L161,ACOUSTIC_SITE_INFO!$C$3:$AI$501,22,FALSE)),"")</f>
        <v>0</v>
      </c>
      <c r="AH161" s="122">
        <f>IFERROR((VLOOKUP($L161,ACOUSTIC_SITE_INFO!$C$3:$AI$501,23,FALSE)),"")</f>
        <v>0</v>
      </c>
      <c r="AI161" s="125">
        <f>IFERROR((VLOOKUP($L161,ACOUSTIC_SITE_INFO!$C$3:$AI$501,24,FALSE)),"")</f>
        <v>0</v>
      </c>
      <c r="AJ161" s="125">
        <f>IFERROR((VLOOKUP($L161,ACOUSTIC_SITE_INFO!$C$3:$AI$501,25,FALSE)),"")</f>
        <v>0</v>
      </c>
      <c r="AK161" s="122">
        <f>IFERROR((VLOOKUP($L161,ACOUSTIC_SITE_INFO!$C$3:$AI$501,26,FALSE)),"")</f>
        <v>0</v>
      </c>
      <c r="AL161" s="122">
        <f>IFERROR((VLOOKUP($L161,ACOUSTIC_SITE_INFO!$C$3:$AI$501,27,FALSE)),"")</f>
        <v>0</v>
      </c>
      <c r="AM161" s="122">
        <f>IFERROR((VLOOKUP($L161,ACOUSTIC_SITE_INFO!$C$3:$AI$501,29,FALSE)),"")</f>
        <v>0</v>
      </c>
      <c r="AN161" s="122">
        <f>IFERROR((VLOOKUP($L161,ACOUSTIC_SITE_INFO!$C$3:$AI$501,30,FALSE)),"")</f>
        <v>0</v>
      </c>
      <c r="AO161" s="122">
        <f>IFERROR((VLOOKUP($L161,ACOUSTIC_SITE_INFO!$C$3:$AI$501,31,FALSE)),"")</f>
        <v>0</v>
      </c>
      <c r="AP161" s="122">
        <f>IFERROR((VLOOKUP($L161,ACOUSTIC_SITE_INFO!$C$3:$AI$501,32,FALSE)),"")</f>
        <v>0</v>
      </c>
      <c r="AQ161" s="122">
        <f>IFERROR((VLOOKUP($L161,ACOUSTIC_SITE_INFO!$C$3:$AI$501,33,FALSE)),"")</f>
        <v>0</v>
      </c>
    </row>
    <row r="162" spans="1:43" x14ac:dyDescent="0.25">
      <c r="A162" s="122" t="str">
        <f t="shared" si="4"/>
        <v>00-0m-0</v>
      </c>
      <c r="B162" s="122" t="str">
        <f t="shared" si="5"/>
        <v/>
      </c>
      <c r="C162" s="122" t="str">
        <f>IF(ACOUSTIC_SURVEY_RESULTS!A161=0, "",ACOUSTIC_SURVEY_RESULTS!A161)</f>
        <v/>
      </c>
      <c r="D162" s="122" t="str">
        <f>IFERROR((VLOOKUP($C162,Drop_down_options!$B$2:$D$21,2,FALSE)),"")</f>
        <v/>
      </c>
      <c r="E162" s="122" t="str">
        <f>IF(ACOUSTIC_SURVEY_RESULTS!B161=0, "",ACOUSTIC_SURVEY_RESULTS!B161)</f>
        <v/>
      </c>
      <c r="F162" s="122" t="str">
        <f>IF(ACOUSTIC_SURVEY_RESULTS!C161=0, "",ACOUSTIC_SURVEY_RESULTS!C161)</f>
        <v/>
      </c>
      <c r="G162" s="122" t="str">
        <f>IF(ACOUSTIC_SURVEY_RESULTS!D161=0, "",ACOUSTIC_SURVEY_RESULTS!D161)</f>
        <v/>
      </c>
      <c r="H162" s="122" t="str">
        <f>IF(ACOUSTIC_SURVEY_RESULTS!E161=0, "",ACOUSTIC_SURVEY_RESULTS!E161)</f>
        <v/>
      </c>
      <c r="I162" s="122" t="str">
        <f>IF(ACOUSTIC_SURVEY_RESULTS!F161=0, "",ACOUSTIC_SURVEY_RESULTS!F161)</f>
        <v/>
      </c>
      <c r="J162" s="122" t="str">
        <f>IF(ACOUSTIC_SURVEY_RESULTS!G161=0, "",ACOUSTIC_SURVEY_RESULTS!G161)</f>
        <v/>
      </c>
      <c r="K162" s="122" t="str">
        <f>IF(ACOUSTIC_SURVEY_RESULTS!H161=0, "",ACOUSTIC_SURVEY_RESULTS!H161)</f>
        <v/>
      </c>
      <c r="L162" s="122" t="str">
        <f>IF(ACOUSTIC_SURVEY_RESULTS!I161=0, "",ACOUSTIC_SURVEY_RESULTS!I161)</f>
        <v/>
      </c>
      <c r="M162" s="122">
        <f>IFERROR((VLOOKUP($L162,ACOUSTIC_SITE_INFO!$C$3:$AI$501,2,FALSE)),"")</f>
        <v>0</v>
      </c>
      <c r="N162" s="122">
        <f>IFERROR((VLOOKUP($L162,ACOUSTIC_SITE_INFO!$C$3:$AI$501,3,FALSE))," ")</f>
        <v>0</v>
      </c>
      <c r="O162" s="122">
        <f>IFERROR((VLOOKUP($L162,ACOUSTIC_SITE_INFO!$C$3:$AI$501,4,FALSE)),"")</f>
        <v>0</v>
      </c>
      <c r="P162" s="122">
        <f>IFERROR((VLOOKUP($L162,ACOUSTIC_SITE_INFO!$C$3:$AI$501,5,FALSE)),"")</f>
        <v>0</v>
      </c>
      <c r="Q162" s="122">
        <f>IFERROR((VLOOKUP($L162,ACOUSTIC_SITE_INFO!$C$3:$AI$501,6,FALSE)),"")</f>
        <v>0</v>
      </c>
      <c r="R162" s="122">
        <f>IFERROR((VLOOKUP($L162,ACOUSTIC_SITE_INFO!$C$3:$AI$501,7,FALSE)),"")</f>
        <v>0</v>
      </c>
      <c r="S162" s="122" t="str">
        <f>IFERROR((VLOOKUP($L162,ACOUSTIC_SITE_INFO!$C$3:$AI$501,8,FALSE)),"")</f>
        <v>//</v>
      </c>
      <c r="T162" s="124">
        <f>IFERROR((VLOOKUP($L162,ACOUSTIC_SITE_INFO!$C$3:$AI$501,9,FALSE)),"")</f>
        <v>0</v>
      </c>
      <c r="U162" s="124">
        <f>IFERROR((VLOOKUP($L162,ACOUSTIC_SITE_INFO!$C$3:$AI$501,10,FALSE)),"")</f>
        <v>0</v>
      </c>
      <c r="V162" s="122">
        <f>IFERROR((VLOOKUP($L162,ACOUSTIC_SITE_INFO!$C$3:$AI$501,11,FALSE)),"")</f>
        <v>0</v>
      </c>
      <c r="W162" s="122">
        <f>IFERROR((VLOOKUP($L162,ACOUSTIC_SITE_INFO!$C$3:$AI$501,12,FALSE)),"")</f>
        <v>0</v>
      </c>
      <c r="X162" s="122">
        <f>IFERROR((VLOOKUP($L162,ACOUSTIC_SITE_INFO!$C$3:$AI$501,13,FALSE)),"")</f>
        <v>0</v>
      </c>
      <c r="Y162" s="122">
        <f>IFERROR((VLOOKUP($L162,ACOUSTIC_SITE_INFO!$C$3:$AI$501,14,FALSE)),"")</f>
        <v>0</v>
      </c>
      <c r="Z162" s="122">
        <f>IFERROR((VLOOKUP($L162,ACOUSTIC_SITE_INFO!$C$3:$AI$501,15,FALSE)),"")</f>
        <v>0</v>
      </c>
      <c r="AA162" s="122">
        <f>IFERROR((VLOOKUP($L162,ACOUSTIC_SITE_INFO!$C$3:$AI$501,16,FALSE)),"")</f>
        <v>0</v>
      </c>
      <c r="AB162" s="122">
        <f>IFERROR((VLOOKUP($L162,ACOUSTIC_SITE_INFO!$C$3:$AI$501,17,FALSE)),"")</f>
        <v>0</v>
      </c>
      <c r="AC162" s="122">
        <f>IFERROR((VLOOKUP($L162,ACOUSTIC_SITE_INFO!$C$3:$AI$501,18,FALSE)),"")</f>
        <v>0</v>
      </c>
      <c r="AD162" s="122">
        <f>IFERROR((VLOOKUP($L162,ACOUSTIC_SITE_INFO!$C$3:$AI$501,20,FALSE)),"")</f>
        <v>0</v>
      </c>
      <c r="AE162" s="122">
        <f>IFERROR((VLOOKUP($L162,ACOUSTIC_SITE_INFO!$C$3:$AI$501,21,FALSE)),"")</f>
        <v>0</v>
      </c>
      <c r="AF162" s="122">
        <f>IFERROR((VLOOKUP($L162,ACOUSTIC_SITE_INFO!$C$3:$AI$501,19,FALSE)),"")</f>
        <v>0</v>
      </c>
      <c r="AG162" s="122">
        <f>IFERROR((VLOOKUP($L162,ACOUSTIC_SITE_INFO!$C$3:$AI$501,22,FALSE)),"")</f>
        <v>0</v>
      </c>
      <c r="AH162" s="122">
        <f>IFERROR((VLOOKUP($L162,ACOUSTIC_SITE_INFO!$C$3:$AI$501,23,FALSE)),"")</f>
        <v>0</v>
      </c>
      <c r="AI162" s="125">
        <f>IFERROR((VLOOKUP($L162,ACOUSTIC_SITE_INFO!$C$3:$AI$501,24,FALSE)),"")</f>
        <v>0</v>
      </c>
      <c r="AJ162" s="125">
        <f>IFERROR((VLOOKUP($L162,ACOUSTIC_SITE_INFO!$C$3:$AI$501,25,FALSE)),"")</f>
        <v>0</v>
      </c>
      <c r="AK162" s="122">
        <f>IFERROR((VLOOKUP($L162,ACOUSTIC_SITE_INFO!$C$3:$AI$501,26,FALSE)),"")</f>
        <v>0</v>
      </c>
      <c r="AL162" s="122">
        <f>IFERROR((VLOOKUP($L162,ACOUSTIC_SITE_INFO!$C$3:$AI$501,27,FALSE)),"")</f>
        <v>0</v>
      </c>
      <c r="AM162" s="122">
        <f>IFERROR((VLOOKUP($L162,ACOUSTIC_SITE_INFO!$C$3:$AI$501,29,FALSE)),"")</f>
        <v>0</v>
      </c>
      <c r="AN162" s="122">
        <f>IFERROR((VLOOKUP($L162,ACOUSTIC_SITE_INFO!$C$3:$AI$501,30,FALSE)),"")</f>
        <v>0</v>
      </c>
      <c r="AO162" s="122">
        <f>IFERROR((VLOOKUP($L162,ACOUSTIC_SITE_INFO!$C$3:$AI$501,31,FALSE)),"")</f>
        <v>0</v>
      </c>
      <c r="AP162" s="122">
        <f>IFERROR((VLOOKUP($L162,ACOUSTIC_SITE_INFO!$C$3:$AI$501,32,FALSE)),"")</f>
        <v>0</v>
      </c>
      <c r="AQ162" s="122">
        <f>IFERROR((VLOOKUP($L162,ACOUSTIC_SITE_INFO!$C$3:$AI$501,33,FALSE)),"")</f>
        <v>0</v>
      </c>
    </row>
    <row r="163" spans="1:43" x14ac:dyDescent="0.25">
      <c r="A163" s="122" t="str">
        <f t="shared" si="4"/>
        <v>00-0m-0</v>
      </c>
      <c r="B163" s="122" t="str">
        <f t="shared" si="5"/>
        <v/>
      </c>
      <c r="C163" s="122" t="str">
        <f>IF(ACOUSTIC_SURVEY_RESULTS!A162=0, "",ACOUSTIC_SURVEY_RESULTS!A162)</f>
        <v/>
      </c>
      <c r="D163" s="122" t="str">
        <f>IFERROR((VLOOKUP($C163,Drop_down_options!$B$2:$D$21,2,FALSE)),"")</f>
        <v/>
      </c>
      <c r="E163" s="122" t="str">
        <f>IF(ACOUSTIC_SURVEY_RESULTS!B162=0, "",ACOUSTIC_SURVEY_RESULTS!B162)</f>
        <v/>
      </c>
      <c r="F163" s="122" t="str">
        <f>IF(ACOUSTIC_SURVEY_RESULTS!C162=0, "",ACOUSTIC_SURVEY_RESULTS!C162)</f>
        <v/>
      </c>
      <c r="G163" s="122" t="str">
        <f>IF(ACOUSTIC_SURVEY_RESULTS!D162=0, "",ACOUSTIC_SURVEY_RESULTS!D162)</f>
        <v/>
      </c>
      <c r="H163" s="122" t="str">
        <f>IF(ACOUSTIC_SURVEY_RESULTS!E162=0, "",ACOUSTIC_SURVEY_RESULTS!E162)</f>
        <v/>
      </c>
      <c r="I163" s="122" t="str">
        <f>IF(ACOUSTIC_SURVEY_RESULTS!F162=0, "",ACOUSTIC_SURVEY_RESULTS!F162)</f>
        <v/>
      </c>
      <c r="J163" s="122" t="str">
        <f>IF(ACOUSTIC_SURVEY_RESULTS!G162=0, "",ACOUSTIC_SURVEY_RESULTS!G162)</f>
        <v/>
      </c>
      <c r="K163" s="122" t="str">
        <f>IF(ACOUSTIC_SURVEY_RESULTS!H162=0, "",ACOUSTIC_SURVEY_RESULTS!H162)</f>
        <v/>
      </c>
      <c r="L163" s="122" t="str">
        <f>IF(ACOUSTIC_SURVEY_RESULTS!I162=0, "",ACOUSTIC_SURVEY_RESULTS!I162)</f>
        <v/>
      </c>
      <c r="M163" s="122">
        <f>IFERROR((VLOOKUP($L163,ACOUSTIC_SITE_INFO!$C$3:$AI$501,2,FALSE)),"")</f>
        <v>0</v>
      </c>
      <c r="N163" s="122">
        <f>IFERROR((VLOOKUP($L163,ACOUSTIC_SITE_INFO!$C$3:$AI$501,3,FALSE))," ")</f>
        <v>0</v>
      </c>
      <c r="O163" s="122">
        <f>IFERROR((VLOOKUP($L163,ACOUSTIC_SITE_INFO!$C$3:$AI$501,4,FALSE)),"")</f>
        <v>0</v>
      </c>
      <c r="P163" s="122">
        <f>IFERROR((VLOOKUP($L163,ACOUSTIC_SITE_INFO!$C$3:$AI$501,5,FALSE)),"")</f>
        <v>0</v>
      </c>
      <c r="Q163" s="122">
        <f>IFERROR((VLOOKUP($L163,ACOUSTIC_SITE_INFO!$C$3:$AI$501,6,FALSE)),"")</f>
        <v>0</v>
      </c>
      <c r="R163" s="122">
        <f>IFERROR((VLOOKUP($L163,ACOUSTIC_SITE_INFO!$C$3:$AI$501,7,FALSE)),"")</f>
        <v>0</v>
      </c>
      <c r="S163" s="122" t="str">
        <f>IFERROR((VLOOKUP($L163,ACOUSTIC_SITE_INFO!$C$3:$AI$501,8,FALSE)),"")</f>
        <v>//</v>
      </c>
      <c r="T163" s="124">
        <f>IFERROR((VLOOKUP($L163,ACOUSTIC_SITE_INFO!$C$3:$AI$501,9,FALSE)),"")</f>
        <v>0</v>
      </c>
      <c r="U163" s="124">
        <f>IFERROR((VLOOKUP($L163,ACOUSTIC_SITE_INFO!$C$3:$AI$501,10,FALSE)),"")</f>
        <v>0</v>
      </c>
      <c r="V163" s="122">
        <f>IFERROR((VLOOKUP($L163,ACOUSTIC_SITE_INFO!$C$3:$AI$501,11,FALSE)),"")</f>
        <v>0</v>
      </c>
      <c r="W163" s="122">
        <f>IFERROR((VLOOKUP($L163,ACOUSTIC_SITE_INFO!$C$3:$AI$501,12,FALSE)),"")</f>
        <v>0</v>
      </c>
      <c r="X163" s="122">
        <f>IFERROR((VLOOKUP($L163,ACOUSTIC_SITE_INFO!$C$3:$AI$501,13,FALSE)),"")</f>
        <v>0</v>
      </c>
      <c r="Y163" s="122">
        <f>IFERROR((VLOOKUP($L163,ACOUSTIC_SITE_INFO!$C$3:$AI$501,14,FALSE)),"")</f>
        <v>0</v>
      </c>
      <c r="Z163" s="122">
        <f>IFERROR((VLOOKUP($L163,ACOUSTIC_SITE_INFO!$C$3:$AI$501,15,FALSE)),"")</f>
        <v>0</v>
      </c>
      <c r="AA163" s="122">
        <f>IFERROR((VLOOKUP($L163,ACOUSTIC_SITE_INFO!$C$3:$AI$501,16,FALSE)),"")</f>
        <v>0</v>
      </c>
      <c r="AB163" s="122">
        <f>IFERROR((VLOOKUP($L163,ACOUSTIC_SITE_INFO!$C$3:$AI$501,17,FALSE)),"")</f>
        <v>0</v>
      </c>
      <c r="AC163" s="122">
        <f>IFERROR((VLOOKUP($L163,ACOUSTIC_SITE_INFO!$C$3:$AI$501,18,FALSE)),"")</f>
        <v>0</v>
      </c>
      <c r="AD163" s="122">
        <f>IFERROR((VLOOKUP($L163,ACOUSTIC_SITE_INFO!$C$3:$AI$501,20,FALSE)),"")</f>
        <v>0</v>
      </c>
      <c r="AE163" s="122">
        <f>IFERROR((VLOOKUP($L163,ACOUSTIC_SITE_INFO!$C$3:$AI$501,21,FALSE)),"")</f>
        <v>0</v>
      </c>
      <c r="AF163" s="122">
        <f>IFERROR((VLOOKUP($L163,ACOUSTIC_SITE_INFO!$C$3:$AI$501,19,FALSE)),"")</f>
        <v>0</v>
      </c>
      <c r="AG163" s="122">
        <f>IFERROR((VLOOKUP($L163,ACOUSTIC_SITE_INFO!$C$3:$AI$501,22,FALSE)),"")</f>
        <v>0</v>
      </c>
      <c r="AH163" s="122">
        <f>IFERROR((VLOOKUP($L163,ACOUSTIC_SITE_INFO!$C$3:$AI$501,23,FALSE)),"")</f>
        <v>0</v>
      </c>
      <c r="AI163" s="125">
        <f>IFERROR((VLOOKUP($L163,ACOUSTIC_SITE_INFO!$C$3:$AI$501,24,FALSE)),"")</f>
        <v>0</v>
      </c>
      <c r="AJ163" s="125">
        <f>IFERROR((VLOOKUP($L163,ACOUSTIC_SITE_INFO!$C$3:$AI$501,25,FALSE)),"")</f>
        <v>0</v>
      </c>
      <c r="AK163" s="122">
        <f>IFERROR((VLOOKUP($L163,ACOUSTIC_SITE_INFO!$C$3:$AI$501,26,FALSE)),"")</f>
        <v>0</v>
      </c>
      <c r="AL163" s="122">
        <f>IFERROR((VLOOKUP($L163,ACOUSTIC_SITE_INFO!$C$3:$AI$501,27,FALSE)),"")</f>
        <v>0</v>
      </c>
      <c r="AM163" s="122">
        <f>IFERROR((VLOOKUP($L163,ACOUSTIC_SITE_INFO!$C$3:$AI$501,29,FALSE)),"")</f>
        <v>0</v>
      </c>
      <c r="AN163" s="122">
        <f>IFERROR((VLOOKUP($L163,ACOUSTIC_SITE_INFO!$C$3:$AI$501,30,FALSE)),"")</f>
        <v>0</v>
      </c>
      <c r="AO163" s="122">
        <f>IFERROR((VLOOKUP($L163,ACOUSTIC_SITE_INFO!$C$3:$AI$501,31,FALSE)),"")</f>
        <v>0</v>
      </c>
      <c r="AP163" s="122">
        <f>IFERROR((VLOOKUP($L163,ACOUSTIC_SITE_INFO!$C$3:$AI$501,32,FALSE)),"")</f>
        <v>0</v>
      </c>
      <c r="AQ163" s="122">
        <f>IFERROR((VLOOKUP($L163,ACOUSTIC_SITE_INFO!$C$3:$AI$501,33,FALSE)),"")</f>
        <v>0</v>
      </c>
    </row>
    <row r="164" spans="1:43" x14ac:dyDescent="0.25">
      <c r="A164" s="122" t="str">
        <f t="shared" si="4"/>
        <v>00-0m-0</v>
      </c>
      <c r="B164" s="122" t="str">
        <f t="shared" si="5"/>
        <v/>
      </c>
      <c r="C164" s="122" t="str">
        <f>IF(ACOUSTIC_SURVEY_RESULTS!A163=0, "",ACOUSTIC_SURVEY_RESULTS!A163)</f>
        <v/>
      </c>
      <c r="D164" s="122" t="str">
        <f>IFERROR((VLOOKUP($C164,Drop_down_options!$B$2:$D$21,2,FALSE)),"")</f>
        <v/>
      </c>
      <c r="E164" s="122" t="str">
        <f>IF(ACOUSTIC_SURVEY_RESULTS!B163=0, "",ACOUSTIC_SURVEY_RESULTS!B163)</f>
        <v/>
      </c>
      <c r="F164" s="122" t="str">
        <f>IF(ACOUSTIC_SURVEY_RESULTS!C163=0, "",ACOUSTIC_SURVEY_RESULTS!C163)</f>
        <v/>
      </c>
      <c r="G164" s="122" t="str">
        <f>IF(ACOUSTIC_SURVEY_RESULTS!D163=0, "",ACOUSTIC_SURVEY_RESULTS!D163)</f>
        <v/>
      </c>
      <c r="H164" s="122" t="str">
        <f>IF(ACOUSTIC_SURVEY_RESULTS!E163=0, "",ACOUSTIC_SURVEY_RESULTS!E163)</f>
        <v/>
      </c>
      <c r="I164" s="122" t="str">
        <f>IF(ACOUSTIC_SURVEY_RESULTS!F163=0, "",ACOUSTIC_SURVEY_RESULTS!F163)</f>
        <v/>
      </c>
      <c r="J164" s="122" t="str">
        <f>IF(ACOUSTIC_SURVEY_RESULTS!G163=0, "",ACOUSTIC_SURVEY_RESULTS!G163)</f>
        <v/>
      </c>
      <c r="K164" s="122" t="str">
        <f>IF(ACOUSTIC_SURVEY_RESULTS!H163=0, "",ACOUSTIC_SURVEY_RESULTS!H163)</f>
        <v/>
      </c>
      <c r="L164" s="122" t="str">
        <f>IF(ACOUSTIC_SURVEY_RESULTS!I163=0, "",ACOUSTIC_SURVEY_RESULTS!I163)</f>
        <v/>
      </c>
      <c r="M164" s="122">
        <f>IFERROR((VLOOKUP($L164,ACOUSTIC_SITE_INFO!$C$3:$AI$501,2,FALSE)),"")</f>
        <v>0</v>
      </c>
      <c r="N164" s="122">
        <f>IFERROR((VLOOKUP($L164,ACOUSTIC_SITE_INFO!$C$3:$AI$501,3,FALSE))," ")</f>
        <v>0</v>
      </c>
      <c r="O164" s="122">
        <f>IFERROR((VLOOKUP($L164,ACOUSTIC_SITE_INFO!$C$3:$AI$501,4,FALSE)),"")</f>
        <v>0</v>
      </c>
      <c r="P164" s="122">
        <f>IFERROR((VLOOKUP($L164,ACOUSTIC_SITE_INFO!$C$3:$AI$501,5,FALSE)),"")</f>
        <v>0</v>
      </c>
      <c r="Q164" s="122">
        <f>IFERROR((VLOOKUP($L164,ACOUSTIC_SITE_INFO!$C$3:$AI$501,6,FALSE)),"")</f>
        <v>0</v>
      </c>
      <c r="R164" s="122">
        <f>IFERROR((VLOOKUP($L164,ACOUSTIC_SITE_INFO!$C$3:$AI$501,7,FALSE)),"")</f>
        <v>0</v>
      </c>
      <c r="S164" s="122" t="str">
        <f>IFERROR((VLOOKUP($L164,ACOUSTIC_SITE_INFO!$C$3:$AI$501,8,FALSE)),"")</f>
        <v>//</v>
      </c>
      <c r="T164" s="124">
        <f>IFERROR((VLOOKUP($L164,ACOUSTIC_SITE_INFO!$C$3:$AI$501,9,FALSE)),"")</f>
        <v>0</v>
      </c>
      <c r="U164" s="124">
        <f>IFERROR((VLOOKUP($L164,ACOUSTIC_SITE_INFO!$C$3:$AI$501,10,FALSE)),"")</f>
        <v>0</v>
      </c>
      <c r="V164" s="122">
        <f>IFERROR((VLOOKUP($L164,ACOUSTIC_SITE_INFO!$C$3:$AI$501,11,FALSE)),"")</f>
        <v>0</v>
      </c>
      <c r="W164" s="122">
        <f>IFERROR((VLOOKUP($L164,ACOUSTIC_SITE_INFO!$C$3:$AI$501,12,FALSE)),"")</f>
        <v>0</v>
      </c>
      <c r="X164" s="122">
        <f>IFERROR((VLOOKUP($L164,ACOUSTIC_SITE_INFO!$C$3:$AI$501,13,FALSE)),"")</f>
        <v>0</v>
      </c>
      <c r="Y164" s="122">
        <f>IFERROR((VLOOKUP($L164,ACOUSTIC_SITE_INFO!$C$3:$AI$501,14,FALSE)),"")</f>
        <v>0</v>
      </c>
      <c r="Z164" s="122">
        <f>IFERROR((VLOOKUP($L164,ACOUSTIC_SITE_INFO!$C$3:$AI$501,15,FALSE)),"")</f>
        <v>0</v>
      </c>
      <c r="AA164" s="122">
        <f>IFERROR((VLOOKUP($L164,ACOUSTIC_SITE_INFO!$C$3:$AI$501,16,FALSE)),"")</f>
        <v>0</v>
      </c>
      <c r="AB164" s="122">
        <f>IFERROR((VLOOKUP($L164,ACOUSTIC_SITE_INFO!$C$3:$AI$501,17,FALSE)),"")</f>
        <v>0</v>
      </c>
      <c r="AC164" s="122">
        <f>IFERROR((VLOOKUP($L164,ACOUSTIC_SITE_INFO!$C$3:$AI$501,18,FALSE)),"")</f>
        <v>0</v>
      </c>
      <c r="AD164" s="122">
        <f>IFERROR((VLOOKUP($L164,ACOUSTIC_SITE_INFO!$C$3:$AI$501,20,FALSE)),"")</f>
        <v>0</v>
      </c>
      <c r="AE164" s="122">
        <f>IFERROR((VLOOKUP($L164,ACOUSTIC_SITE_INFO!$C$3:$AI$501,21,FALSE)),"")</f>
        <v>0</v>
      </c>
      <c r="AF164" s="122">
        <f>IFERROR((VLOOKUP($L164,ACOUSTIC_SITE_INFO!$C$3:$AI$501,19,FALSE)),"")</f>
        <v>0</v>
      </c>
      <c r="AG164" s="122">
        <f>IFERROR((VLOOKUP($L164,ACOUSTIC_SITE_INFO!$C$3:$AI$501,22,FALSE)),"")</f>
        <v>0</v>
      </c>
      <c r="AH164" s="122">
        <f>IFERROR((VLOOKUP($L164,ACOUSTIC_SITE_INFO!$C$3:$AI$501,23,FALSE)),"")</f>
        <v>0</v>
      </c>
      <c r="AI164" s="125">
        <f>IFERROR((VLOOKUP($L164,ACOUSTIC_SITE_INFO!$C$3:$AI$501,24,FALSE)),"")</f>
        <v>0</v>
      </c>
      <c r="AJ164" s="125">
        <f>IFERROR((VLOOKUP($L164,ACOUSTIC_SITE_INFO!$C$3:$AI$501,25,FALSE)),"")</f>
        <v>0</v>
      </c>
      <c r="AK164" s="122">
        <f>IFERROR((VLOOKUP($L164,ACOUSTIC_SITE_INFO!$C$3:$AI$501,26,FALSE)),"")</f>
        <v>0</v>
      </c>
      <c r="AL164" s="122">
        <f>IFERROR((VLOOKUP($L164,ACOUSTIC_SITE_INFO!$C$3:$AI$501,27,FALSE)),"")</f>
        <v>0</v>
      </c>
      <c r="AM164" s="122">
        <f>IFERROR((VLOOKUP($L164,ACOUSTIC_SITE_INFO!$C$3:$AI$501,29,FALSE)),"")</f>
        <v>0</v>
      </c>
      <c r="AN164" s="122">
        <f>IFERROR((VLOOKUP($L164,ACOUSTIC_SITE_INFO!$C$3:$AI$501,30,FALSE)),"")</f>
        <v>0</v>
      </c>
      <c r="AO164" s="122">
        <f>IFERROR((VLOOKUP($L164,ACOUSTIC_SITE_INFO!$C$3:$AI$501,31,FALSE)),"")</f>
        <v>0</v>
      </c>
      <c r="AP164" s="122">
        <f>IFERROR((VLOOKUP($L164,ACOUSTIC_SITE_INFO!$C$3:$AI$501,32,FALSE)),"")</f>
        <v>0</v>
      </c>
      <c r="AQ164" s="122">
        <f>IFERROR((VLOOKUP($L164,ACOUSTIC_SITE_INFO!$C$3:$AI$501,33,FALSE)),"")</f>
        <v>0</v>
      </c>
    </row>
    <row r="165" spans="1:43" x14ac:dyDescent="0.25">
      <c r="A165" s="122" t="str">
        <f t="shared" si="4"/>
        <v>00-0m-0</v>
      </c>
      <c r="B165" s="122" t="str">
        <f t="shared" si="5"/>
        <v/>
      </c>
      <c r="C165" s="122" t="str">
        <f>IF(ACOUSTIC_SURVEY_RESULTS!A164=0, "",ACOUSTIC_SURVEY_RESULTS!A164)</f>
        <v/>
      </c>
      <c r="D165" s="122" t="str">
        <f>IFERROR((VLOOKUP($C165,Drop_down_options!$B$2:$D$21,2,FALSE)),"")</f>
        <v/>
      </c>
      <c r="E165" s="122" t="str">
        <f>IF(ACOUSTIC_SURVEY_RESULTS!B164=0, "",ACOUSTIC_SURVEY_RESULTS!B164)</f>
        <v/>
      </c>
      <c r="F165" s="122" t="str">
        <f>IF(ACOUSTIC_SURVEY_RESULTS!C164=0, "",ACOUSTIC_SURVEY_RESULTS!C164)</f>
        <v/>
      </c>
      <c r="G165" s="122" t="str">
        <f>IF(ACOUSTIC_SURVEY_RESULTS!D164=0, "",ACOUSTIC_SURVEY_RESULTS!D164)</f>
        <v/>
      </c>
      <c r="H165" s="122" t="str">
        <f>IF(ACOUSTIC_SURVEY_RESULTS!E164=0, "",ACOUSTIC_SURVEY_RESULTS!E164)</f>
        <v/>
      </c>
      <c r="I165" s="122" t="str">
        <f>IF(ACOUSTIC_SURVEY_RESULTS!F164=0, "",ACOUSTIC_SURVEY_RESULTS!F164)</f>
        <v/>
      </c>
      <c r="J165" s="122" t="str">
        <f>IF(ACOUSTIC_SURVEY_RESULTS!G164=0, "",ACOUSTIC_SURVEY_RESULTS!G164)</f>
        <v/>
      </c>
      <c r="K165" s="122" t="str">
        <f>IF(ACOUSTIC_SURVEY_RESULTS!H164=0, "",ACOUSTIC_SURVEY_RESULTS!H164)</f>
        <v/>
      </c>
      <c r="L165" s="122" t="str">
        <f>IF(ACOUSTIC_SURVEY_RESULTS!I164=0, "",ACOUSTIC_SURVEY_RESULTS!I164)</f>
        <v/>
      </c>
      <c r="M165" s="122">
        <f>IFERROR((VLOOKUP($L165,ACOUSTIC_SITE_INFO!$C$3:$AI$501,2,FALSE)),"")</f>
        <v>0</v>
      </c>
      <c r="N165" s="122">
        <f>IFERROR((VLOOKUP($L165,ACOUSTIC_SITE_INFO!$C$3:$AI$501,3,FALSE))," ")</f>
        <v>0</v>
      </c>
      <c r="O165" s="122">
        <f>IFERROR((VLOOKUP($L165,ACOUSTIC_SITE_INFO!$C$3:$AI$501,4,FALSE)),"")</f>
        <v>0</v>
      </c>
      <c r="P165" s="122">
        <f>IFERROR((VLOOKUP($L165,ACOUSTIC_SITE_INFO!$C$3:$AI$501,5,FALSE)),"")</f>
        <v>0</v>
      </c>
      <c r="Q165" s="122">
        <f>IFERROR((VLOOKUP($L165,ACOUSTIC_SITE_INFO!$C$3:$AI$501,6,FALSE)),"")</f>
        <v>0</v>
      </c>
      <c r="R165" s="122">
        <f>IFERROR((VLOOKUP($L165,ACOUSTIC_SITE_INFO!$C$3:$AI$501,7,FALSE)),"")</f>
        <v>0</v>
      </c>
      <c r="S165" s="122" t="str">
        <f>IFERROR((VLOOKUP($L165,ACOUSTIC_SITE_INFO!$C$3:$AI$501,8,FALSE)),"")</f>
        <v>//</v>
      </c>
      <c r="T165" s="124">
        <f>IFERROR((VLOOKUP($L165,ACOUSTIC_SITE_INFO!$C$3:$AI$501,9,FALSE)),"")</f>
        <v>0</v>
      </c>
      <c r="U165" s="124">
        <f>IFERROR((VLOOKUP($L165,ACOUSTIC_SITE_INFO!$C$3:$AI$501,10,FALSE)),"")</f>
        <v>0</v>
      </c>
      <c r="V165" s="122">
        <f>IFERROR((VLOOKUP($L165,ACOUSTIC_SITE_INFO!$C$3:$AI$501,11,FALSE)),"")</f>
        <v>0</v>
      </c>
      <c r="W165" s="122">
        <f>IFERROR((VLOOKUP($L165,ACOUSTIC_SITE_INFO!$C$3:$AI$501,12,FALSE)),"")</f>
        <v>0</v>
      </c>
      <c r="X165" s="122">
        <f>IFERROR((VLOOKUP($L165,ACOUSTIC_SITE_INFO!$C$3:$AI$501,13,FALSE)),"")</f>
        <v>0</v>
      </c>
      <c r="Y165" s="122">
        <f>IFERROR((VLOOKUP($L165,ACOUSTIC_SITE_INFO!$C$3:$AI$501,14,FALSE)),"")</f>
        <v>0</v>
      </c>
      <c r="Z165" s="122">
        <f>IFERROR((VLOOKUP($L165,ACOUSTIC_SITE_INFO!$C$3:$AI$501,15,FALSE)),"")</f>
        <v>0</v>
      </c>
      <c r="AA165" s="122">
        <f>IFERROR((VLOOKUP($L165,ACOUSTIC_SITE_INFO!$C$3:$AI$501,16,FALSE)),"")</f>
        <v>0</v>
      </c>
      <c r="AB165" s="122">
        <f>IFERROR((VLOOKUP($L165,ACOUSTIC_SITE_INFO!$C$3:$AI$501,17,FALSE)),"")</f>
        <v>0</v>
      </c>
      <c r="AC165" s="122">
        <f>IFERROR((VLOOKUP($L165,ACOUSTIC_SITE_INFO!$C$3:$AI$501,18,FALSE)),"")</f>
        <v>0</v>
      </c>
      <c r="AD165" s="122">
        <f>IFERROR((VLOOKUP($L165,ACOUSTIC_SITE_INFO!$C$3:$AI$501,20,FALSE)),"")</f>
        <v>0</v>
      </c>
      <c r="AE165" s="122">
        <f>IFERROR((VLOOKUP($L165,ACOUSTIC_SITE_INFO!$C$3:$AI$501,21,FALSE)),"")</f>
        <v>0</v>
      </c>
      <c r="AF165" s="122">
        <f>IFERROR((VLOOKUP($L165,ACOUSTIC_SITE_INFO!$C$3:$AI$501,19,FALSE)),"")</f>
        <v>0</v>
      </c>
      <c r="AG165" s="122">
        <f>IFERROR((VLOOKUP($L165,ACOUSTIC_SITE_INFO!$C$3:$AI$501,22,FALSE)),"")</f>
        <v>0</v>
      </c>
      <c r="AH165" s="122">
        <f>IFERROR((VLOOKUP($L165,ACOUSTIC_SITE_INFO!$C$3:$AI$501,23,FALSE)),"")</f>
        <v>0</v>
      </c>
      <c r="AI165" s="125">
        <f>IFERROR((VLOOKUP($L165,ACOUSTIC_SITE_INFO!$C$3:$AI$501,24,FALSE)),"")</f>
        <v>0</v>
      </c>
      <c r="AJ165" s="125">
        <f>IFERROR((VLOOKUP($L165,ACOUSTIC_SITE_INFO!$C$3:$AI$501,25,FALSE)),"")</f>
        <v>0</v>
      </c>
      <c r="AK165" s="122">
        <f>IFERROR((VLOOKUP($L165,ACOUSTIC_SITE_INFO!$C$3:$AI$501,26,FALSE)),"")</f>
        <v>0</v>
      </c>
      <c r="AL165" s="122">
        <f>IFERROR((VLOOKUP($L165,ACOUSTIC_SITE_INFO!$C$3:$AI$501,27,FALSE)),"")</f>
        <v>0</v>
      </c>
      <c r="AM165" s="122">
        <f>IFERROR((VLOOKUP($L165,ACOUSTIC_SITE_INFO!$C$3:$AI$501,29,FALSE)),"")</f>
        <v>0</v>
      </c>
      <c r="AN165" s="122">
        <f>IFERROR((VLOOKUP($L165,ACOUSTIC_SITE_INFO!$C$3:$AI$501,30,FALSE)),"")</f>
        <v>0</v>
      </c>
      <c r="AO165" s="122">
        <f>IFERROR((VLOOKUP($L165,ACOUSTIC_SITE_INFO!$C$3:$AI$501,31,FALSE)),"")</f>
        <v>0</v>
      </c>
      <c r="AP165" s="122">
        <f>IFERROR((VLOOKUP($L165,ACOUSTIC_SITE_INFO!$C$3:$AI$501,32,FALSE)),"")</f>
        <v>0</v>
      </c>
      <c r="AQ165" s="122">
        <f>IFERROR((VLOOKUP($L165,ACOUSTIC_SITE_INFO!$C$3:$AI$501,33,FALSE)),"")</f>
        <v>0</v>
      </c>
    </row>
    <row r="166" spans="1:43" x14ac:dyDescent="0.25">
      <c r="A166" s="122" t="str">
        <f t="shared" si="4"/>
        <v>00-0m-0</v>
      </c>
      <c r="B166" s="122" t="str">
        <f t="shared" si="5"/>
        <v/>
      </c>
      <c r="C166" s="122" t="str">
        <f>IF(ACOUSTIC_SURVEY_RESULTS!A165=0, "",ACOUSTIC_SURVEY_RESULTS!A165)</f>
        <v/>
      </c>
      <c r="D166" s="122" t="str">
        <f>IFERROR((VLOOKUP($C166,Drop_down_options!$B$2:$D$21,2,FALSE)),"")</f>
        <v/>
      </c>
      <c r="E166" s="122" t="str">
        <f>IF(ACOUSTIC_SURVEY_RESULTS!B165=0, "",ACOUSTIC_SURVEY_RESULTS!B165)</f>
        <v/>
      </c>
      <c r="F166" s="122" t="str">
        <f>IF(ACOUSTIC_SURVEY_RESULTS!C165=0, "",ACOUSTIC_SURVEY_RESULTS!C165)</f>
        <v/>
      </c>
      <c r="G166" s="122" t="str">
        <f>IF(ACOUSTIC_SURVEY_RESULTS!D165=0, "",ACOUSTIC_SURVEY_RESULTS!D165)</f>
        <v/>
      </c>
      <c r="H166" s="122" t="str">
        <f>IF(ACOUSTIC_SURVEY_RESULTS!E165=0, "",ACOUSTIC_SURVEY_RESULTS!E165)</f>
        <v/>
      </c>
      <c r="I166" s="122" t="str">
        <f>IF(ACOUSTIC_SURVEY_RESULTS!F165=0, "",ACOUSTIC_SURVEY_RESULTS!F165)</f>
        <v/>
      </c>
      <c r="J166" s="122" t="str">
        <f>IF(ACOUSTIC_SURVEY_RESULTS!G165=0, "",ACOUSTIC_SURVEY_RESULTS!G165)</f>
        <v/>
      </c>
      <c r="K166" s="122" t="str">
        <f>IF(ACOUSTIC_SURVEY_RESULTS!H165=0, "",ACOUSTIC_SURVEY_RESULTS!H165)</f>
        <v/>
      </c>
      <c r="L166" s="122" t="str">
        <f>IF(ACOUSTIC_SURVEY_RESULTS!I165=0, "",ACOUSTIC_SURVEY_RESULTS!I165)</f>
        <v/>
      </c>
      <c r="M166" s="122">
        <f>IFERROR((VLOOKUP($L166,ACOUSTIC_SITE_INFO!$C$3:$AI$501,2,FALSE)),"")</f>
        <v>0</v>
      </c>
      <c r="N166" s="122">
        <f>IFERROR((VLOOKUP($L166,ACOUSTIC_SITE_INFO!$C$3:$AI$501,3,FALSE))," ")</f>
        <v>0</v>
      </c>
      <c r="O166" s="122">
        <f>IFERROR((VLOOKUP($L166,ACOUSTIC_SITE_INFO!$C$3:$AI$501,4,FALSE)),"")</f>
        <v>0</v>
      </c>
      <c r="P166" s="122">
        <f>IFERROR((VLOOKUP($L166,ACOUSTIC_SITE_INFO!$C$3:$AI$501,5,FALSE)),"")</f>
        <v>0</v>
      </c>
      <c r="Q166" s="122">
        <f>IFERROR((VLOOKUP($L166,ACOUSTIC_SITE_INFO!$C$3:$AI$501,6,FALSE)),"")</f>
        <v>0</v>
      </c>
      <c r="R166" s="122">
        <f>IFERROR((VLOOKUP($L166,ACOUSTIC_SITE_INFO!$C$3:$AI$501,7,FALSE)),"")</f>
        <v>0</v>
      </c>
      <c r="S166" s="122" t="str">
        <f>IFERROR((VLOOKUP($L166,ACOUSTIC_SITE_INFO!$C$3:$AI$501,8,FALSE)),"")</f>
        <v>//</v>
      </c>
      <c r="T166" s="124">
        <f>IFERROR((VLOOKUP($L166,ACOUSTIC_SITE_INFO!$C$3:$AI$501,9,FALSE)),"")</f>
        <v>0</v>
      </c>
      <c r="U166" s="124">
        <f>IFERROR((VLOOKUP($L166,ACOUSTIC_SITE_INFO!$C$3:$AI$501,10,FALSE)),"")</f>
        <v>0</v>
      </c>
      <c r="V166" s="122">
        <f>IFERROR((VLOOKUP($L166,ACOUSTIC_SITE_INFO!$C$3:$AI$501,11,FALSE)),"")</f>
        <v>0</v>
      </c>
      <c r="W166" s="122">
        <f>IFERROR((VLOOKUP($L166,ACOUSTIC_SITE_INFO!$C$3:$AI$501,12,FALSE)),"")</f>
        <v>0</v>
      </c>
      <c r="X166" s="122">
        <f>IFERROR((VLOOKUP($L166,ACOUSTIC_SITE_INFO!$C$3:$AI$501,13,FALSE)),"")</f>
        <v>0</v>
      </c>
      <c r="Y166" s="122">
        <f>IFERROR((VLOOKUP($L166,ACOUSTIC_SITE_INFO!$C$3:$AI$501,14,FALSE)),"")</f>
        <v>0</v>
      </c>
      <c r="Z166" s="122">
        <f>IFERROR((VLOOKUP($L166,ACOUSTIC_SITE_INFO!$C$3:$AI$501,15,FALSE)),"")</f>
        <v>0</v>
      </c>
      <c r="AA166" s="122">
        <f>IFERROR((VLOOKUP($L166,ACOUSTIC_SITE_INFO!$C$3:$AI$501,16,FALSE)),"")</f>
        <v>0</v>
      </c>
      <c r="AB166" s="122">
        <f>IFERROR((VLOOKUP($L166,ACOUSTIC_SITE_INFO!$C$3:$AI$501,17,FALSE)),"")</f>
        <v>0</v>
      </c>
      <c r="AC166" s="122">
        <f>IFERROR((VLOOKUP($L166,ACOUSTIC_SITE_INFO!$C$3:$AI$501,18,FALSE)),"")</f>
        <v>0</v>
      </c>
      <c r="AD166" s="122">
        <f>IFERROR((VLOOKUP($L166,ACOUSTIC_SITE_INFO!$C$3:$AI$501,20,FALSE)),"")</f>
        <v>0</v>
      </c>
      <c r="AE166" s="122">
        <f>IFERROR((VLOOKUP($L166,ACOUSTIC_SITE_INFO!$C$3:$AI$501,21,FALSE)),"")</f>
        <v>0</v>
      </c>
      <c r="AF166" s="122">
        <f>IFERROR((VLOOKUP($L166,ACOUSTIC_SITE_INFO!$C$3:$AI$501,19,FALSE)),"")</f>
        <v>0</v>
      </c>
      <c r="AG166" s="122">
        <f>IFERROR((VLOOKUP($L166,ACOUSTIC_SITE_INFO!$C$3:$AI$501,22,FALSE)),"")</f>
        <v>0</v>
      </c>
      <c r="AH166" s="122">
        <f>IFERROR((VLOOKUP($L166,ACOUSTIC_SITE_INFO!$C$3:$AI$501,23,FALSE)),"")</f>
        <v>0</v>
      </c>
      <c r="AI166" s="125">
        <f>IFERROR((VLOOKUP($L166,ACOUSTIC_SITE_INFO!$C$3:$AI$501,24,FALSE)),"")</f>
        <v>0</v>
      </c>
      <c r="AJ166" s="125">
        <f>IFERROR((VLOOKUP($L166,ACOUSTIC_SITE_INFO!$C$3:$AI$501,25,FALSE)),"")</f>
        <v>0</v>
      </c>
      <c r="AK166" s="122">
        <f>IFERROR((VLOOKUP($L166,ACOUSTIC_SITE_INFO!$C$3:$AI$501,26,FALSE)),"")</f>
        <v>0</v>
      </c>
      <c r="AL166" s="122">
        <f>IFERROR((VLOOKUP($L166,ACOUSTIC_SITE_INFO!$C$3:$AI$501,27,FALSE)),"")</f>
        <v>0</v>
      </c>
      <c r="AM166" s="122">
        <f>IFERROR((VLOOKUP($L166,ACOUSTIC_SITE_INFO!$C$3:$AI$501,29,FALSE)),"")</f>
        <v>0</v>
      </c>
      <c r="AN166" s="122">
        <f>IFERROR((VLOOKUP($L166,ACOUSTIC_SITE_INFO!$C$3:$AI$501,30,FALSE)),"")</f>
        <v>0</v>
      </c>
      <c r="AO166" s="122">
        <f>IFERROR((VLOOKUP($L166,ACOUSTIC_SITE_INFO!$C$3:$AI$501,31,FALSE)),"")</f>
        <v>0</v>
      </c>
      <c r="AP166" s="122">
        <f>IFERROR((VLOOKUP($L166,ACOUSTIC_SITE_INFO!$C$3:$AI$501,32,FALSE)),"")</f>
        <v>0</v>
      </c>
      <c r="AQ166" s="122">
        <f>IFERROR((VLOOKUP($L166,ACOUSTIC_SITE_INFO!$C$3:$AI$501,33,FALSE)),"")</f>
        <v>0</v>
      </c>
    </row>
    <row r="167" spans="1:43" x14ac:dyDescent="0.25">
      <c r="A167" s="122" t="str">
        <f t="shared" si="4"/>
        <v>00-0m-0</v>
      </c>
      <c r="B167" s="122" t="str">
        <f t="shared" si="5"/>
        <v/>
      </c>
      <c r="C167" s="122" t="str">
        <f>IF(ACOUSTIC_SURVEY_RESULTS!A166=0, "",ACOUSTIC_SURVEY_RESULTS!A166)</f>
        <v/>
      </c>
      <c r="D167" s="122" t="str">
        <f>IFERROR((VLOOKUP($C167,Drop_down_options!$B$2:$D$21,2,FALSE)),"")</f>
        <v/>
      </c>
      <c r="E167" s="122" t="str">
        <f>IF(ACOUSTIC_SURVEY_RESULTS!B166=0, "",ACOUSTIC_SURVEY_RESULTS!B166)</f>
        <v/>
      </c>
      <c r="F167" s="122" t="str">
        <f>IF(ACOUSTIC_SURVEY_RESULTS!C166=0, "",ACOUSTIC_SURVEY_RESULTS!C166)</f>
        <v/>
      </c>
      <c r="G167" s="122" t="str">
        <f>IF(ACOUSTIC_SURVEY_RESULTS!D166=0, "",ACOUSTIC_SURVEY_RESULTS!D166)</f>
        <v/>
      </c>
      <c r="H167" s="122" t="str">
        <f>IF(ACOUSTIC_SURVEY_RESULTS!E166=0, "",ACOUSTIC_SURVEY_RESULTS!E166)</f>
        <v/>
      </c>
      <c r="I167" s="122" t="str">
        <f>IF(ACOUSTIC_SURVEY_RESULTS!F166=0, "",ACOUSTIC_SURVEY_RESULTS!F166)</f>
        <v/>
      </c>
      <c r="J167" s="122" t="str">
        <f>IF(ACOUSTIC_SURVEY_RESULTS!G166=0, "",ACOUSTIC_SURVEY_RESULTS!G166)</f>
        <v/>
      </c>
      <c r="K167" s="122" t="str">
        <f>IF(ACOUSTIC_SURVEY_RESULTS!H166=0, "",ACOUSTIC_SURVEY_RESULTS!H166)</f>
        <v/>
      </c>
      <c r="L167" s="122" t="str">
        <f>IF(ACOUSTIC_SURVEY_RESULTS!I166=0, "",ACOUSTIC_SURVEY_RESULTS!I166)</f>
        <v/>
      </c>
      <c r="M167" s="122">
        <f>IFERROR((VLOOKUP($L167,ACOUSTIC_SITE_INFO!$C$3:$AI$501,2,FALSE)),"")</f>
        <v>0</v>
      </c>
      <c r="N167" s="122">
        <f>IFERROR((VLOOKUP($L167,ACOUSTIC_SITE_INFO!$C$3:$AI$501,3,FALSE))," ")</f>
        <v>0</v>
      </c>
      <c r="O167" s="122">
        <f>IFERROR((VLOOKUP($L167,ACOUSTIC_SITE_INFO!$C$3:$AI$501,4,FALSE)),"")</f>
        <v>0</v>
      </c>
      <c r="P167" s="122">
        <f>IFERROR((VLOOKUP($L167,ACOUSTIC_SITE_INFO!$C$3:$AI$501,5,FALSE)),"")</f>
        <v>0</v>
      </c>
      <c r="Q167" s="122">
        <f>IFERROR((VLOOKUP($L167,ACOUSTIC_SITE_INFO!$C$3:$AI$501,6,FALSE)),"")</f>
        <v>0</v>
      </c>
      <c r="R167" s="122">
        <f>IFERROR((VLOOKUP($L167,ACOUSTIC_SITE_INFO!$C$3:$AI$501,7,FALSE)),"")</f>
        <v>0</v>
      </c>
      <c r="S167" s="122" t="str">
        <f>IFERROR((VLOOKUP($L167,ACOUSTIC_SITE_INFO!$C$3:$AI$501,8,FALSE)),"")</f>
        <v>//</v>
      </c>
      <c r="T167" s="124">
        <f>IFERROR((VLOOKUP($L167,ACOUSTIC_SITE_INFO!$C$3:$AI$501,9,FALSE)),"")</f>
        <v>0</v>
      </c>
      <c r="U167" s="124">
        <f>IFERROR((VLOOKUP($L167,ACOUSTIC_SITE_INFO!$C$3:$AI$501,10,FALSE)),"")</f>
        <v>0</v>
      </c>
      <c r="V167" s="122">
        <f>IFERROR((VLOOKUP($L167,ACOUSTIC_SITE_INFO!$C$3:$AI$501,11,FALSE)),"")</f>
        <v>0</v>
      </c>
      <c r="W167" s="122">
        <f>IFERROR((VLOOKUP($L167,ACOUSTIC_SITE_INFO!$C$3:$AI$501,12,FALSE)),"")</f>
        <v>0</v>
      </c>
      <c r="X167" s="122">
        <f>IFERROR((VLOOKUP($L167,ACOUSTIC_SITE_INFO!$C$3:$AI$501,13,FALSE)),"")</f>
        <v>0</v>
      </c>
      <c r="Y167" s="122">
        <f>IFERROR((VLOOKUP($L167,ACOUSTIC_SITE_INFO!$C$3:$AI$501,14,FALSE)),"")</f>
        <v>0</v>
      </c>
      <c r="Z167" s="122">
        <f>IFERROR((VLOOKUP($L167,ACOUSTIC_SITE_INFO!$C$3:$AI$501,15,FALSE)),"")</f>
        <v>0</v>
      </c>
      <c r="AA167" s="122">
        <f>IFERROR((VLOOKUP($L167,ACOUSTIC_SITE_INFO!$C$3:$AI$501,16,FALSE)),"")</f>
        <v>0</v>
      </c>
      <c r="AB167" s="122">
        <f>IFERROR((VLOOKUP($L167,ACOUSTIC_SITE_INFO!$C$3:$AI$501,17,FALSE)),"")</f>
        <v>0</v>
      </c>
      <c r="AC167" s="122">
        <f>IFERROR((VLOOKUP($L167,ACOUSTIC_SITE_INFO!$C$3:$AI$501,18,FALSE)),"")</f>
        <v>0</v>
      </c>
      <c r="AD167" s="122">
        <f>IFERROR((VLOOKUP($L167,ACOUSTIC_SITE_INFO!$C$3:$AI$501,20,FALSE)),"")</f>
        <v>0</v>
      </c>
      <c r="AE167" s="122">
        <f>IFERROR((VLOOKUP($L167,ACOUSTIC_SITE_INFO!$C$3:$AI$501,21,FALSE)),"")</f>
        <v>0</v>
      </c>
      <c r="AF167" s="122">
        <f>IFERROR((VLOOKUP($L167,ACOUSTIC_SITE_INFO!$C$3:$AI$501,19,FALSE)),"")</f>
        <v>0</v>
      </c>
      <c r="AG167" s="122">
        <f>IFERROR((VLOOKUP($L167,ACOUSTIC_SITE_INFO!$C$3:$AI$501,22,FALSE)),"")</f>
        <v>0</v>
      </c>
      <c r="AH167" s="122">
        <f>IFERROR((VLOOKUP($L167,ACOUSTIC_SITE_INFO!$C$3:$AI$501,23,FALSE)),"")</f>
        <v>0</v>
      </c>
      <c r="AI167" s="125">
        <f>IFERROR((VLOOKUP($L167,ACOUSTIC_SITE_INFO!$C$3:$AI$501,24,FALSE)),"")</f>
        <v>0</v>
      </c>
      <c r="AJ167" s="125">
        <f>IFERROR((VLOOKUP($L167,ACOUSTIC_SITE_INFO!$C$3:$AI$501,25,FALSE)),"")</f>
        <v>0</v>
      </c>
      <c r="AK167" s="122">
        <f>IFERROR((VLOOKUP($L167,ACOUSTIC_SITE_INFO!$C$3:$AI$501,26,FALSE)),"")</f>
        <v>0</v>
      </c>
      <c r="AL167" s="122">
        <f>IFERROR((VLOOKUP($L167,ACOUSTIC_SITE_INFO!$C$3:$AI$501,27,FALSE)),"")</f>
        <v>0</v>
      </c>
      <c r="AM167" s="122">
        <f>IFERROR((VLOOKUP($L167,ACOUSTIC_SITE_INFO!$C$3:$AI$501,29,FALSE)),"")</f>
        <v>0</v>
      </c>
      <c r="AN167" s="122">
        <f>IFERROR((VLOOKUP($L167,ACOUSTIC_SITE_INFO!$C$3:$AI$501,30,FALSE)),"")</f>
        <v>0</v>
      </c>
      <c r="AO167" s="122">
        <f>IFERROR((VLOOKUP($L167,ACOUSTIC_SITE_INFO!$C$3:$AI$501,31,FALSE)),"")</f>
        <v>0</v>
      </c>
      <c r="AP167" s="122">
        <f>IFERROR((VLOOKUP($L167,ACOUSTIC_SITE_INFO!$C$3:$AI$501,32,FALSE)),"")</f>
        <v>0</v>
      </c>
      <c r="AQ167" s="122">
        <f>IFERROR((VLOOKUP($L167,ACOUSTIC_SITE_INFO!$C$3:$AI$501,33,FALSE)),"")</f>
        <v>0</v>
      </c>
    </row>
    <row r="168" spans="1:43" x14ac:dyDescent="0.25">
      <c r="A168" s="122" t="str">
        <f t="shared" si="4"/>
        <v>00-0m-0</v>
      </c>
      <c r="B168" s="122" t="str">
        <f t="shared" si="5"/>
        <v/>
      </c>
      <c r="C168" s="122" t="str">
        <f>IF(ACOUSTIC_SURVEY_RESULTS!A167=0, "",ACOUSTIC_SURVEY_RESULTS!A167)</f>
        <v/>
      </c>
      <c r="D168" s="122" t="str">
        <f>IFERROR((VLOOKUP($C168,Drop_down_options!$B$2:$D$21,2,FALSE)),"")</f>
        <v/>
      </c>
      <c r="E168" s="122" t="str">
        <f>IF(ACOUSTIC_SURVEY_RESULTS!B167=0, "",ACOUSTIC_SURVEY_RESULTS!B167)</f>
        <v/>
      </c>
      <c r="F168" s="122" t="str">
        <f>IF(ACOUSTIC_SURVEY_RESULTS!C167=0, "",ACOUSTIC_SURVEY_RESULTS!C167)</f>
        <v/>
      </c>
      <c r="G168" s="122" t="str">
        <f>IF(ACOUSTIC_SURVEY_RESULTS!D167=0, "",ACOUSTIC_SURVEY_RESULTS!D167)</f>
        <v/>
      </c>
      <c r="H168" s="122" t="str">
        <f>IF(ACOUSTIC_SURVEY_RESULTS!E167=0, "",ACOUSTIC_SURVEY_RESULTS!E167)</f>
        <v/>
      </c>
      <c r="I168" s="122" t="str">
        <f>IF(ACOUSTIC_SURVEY_RESULTS!F167=0, "",ACOUSTIC_SURVEY_RESULTS!F167)</f>
        <v/>
      </c>
      <c r="J168" s="122" t="str">
        <f>IF(ACOUSTIC_SURVEY_RESULTS!G167=0, "",ACOUSTIC_SURVEY_RESULTS!G167)</f>
        <v/>
      </c>
      <c r="K168" s="122" t="str">
        <f>IF(ACOUSTIC_SURVEY_RESULTS!H167=0, "",ACOUSTIC_SURVEY_RESULTS!H167)</f>
        <v/>
      </c>
      <c r="L168" s="122" t="str">
        <f>IF(ACOUSTIC_SURVEY_RESULTS!I167=0, "",ACOUSTIC_SURVEY_RESULTS!I167)</f>
        <v/>
      </c>
      <c r="M168" s="122">
        <f>IFERROR((VLOOKUP($L168,ACOUSTIC_SITE_INFO!$C$3:$AI$501,2,FALSE)),"")</f>
        <v>0</v>
      </c>
      <c r="N168" s="122">
        <f>IFERROR((VLOOKUP($L168,ACOUSTIC_SITE_INFO!$C$3:$AI$501,3,FALSE))," ")</f>
        <v>0</v>
      </c>
      <c r="O168" s="122">
        <f>IFERROR((VLOOKUP($L168,ACOUSTIC_SITE_INFO!$C$3:$AI$501,4,FALSE)),"")</f>
        <v>0</v>
      </c>
      <c r="P168" s="122">
        <f>IFERROR((VLOOKUP($L168,ACOUSTIC_SITE_INFO!$C$3:$AI$501,5,FALSE)),"")</f>
        <v>0</v>
      </c>
      <c r="Q168" s="122">
        <f>IFERROR((VLOOKUP($L168,ACOUSTIC_SITE_INFO!$C$3:$AI$501,6,FALSE)),"")</f>
        <v>0</v>
      </c>
      <c r="R168" s="122">
        <f>IFERROR((VLOOKUP($L168,ACOUSTIC_SITE_INFO!$C$3:$AI$501,7,FALSE)),"")</f>
        <v>0</v>
      </c>
      <c r="S168" s="122" t="str">
        <f>IFERROR((VLOOKUP($L168,ACOUSTIC_SITE_INFO!$C$3:$AI$501,8,FALSE)),"")</f>
        <v>//</v>
      </c>
      <c r="T168" s="124">
        <f>IFERROR((VLOOKUP($L168,ACOUSTIC_SITE_INFO!$C$3:$AI$501,9,FALSE)),"")</f>
        <v>0</v>
      </c>
      <c r="U168" s="124">
        <f>IFERROR((VLOOKUP($L168,ACOUSTIC_SITE_INFO!$C$3:$AI$501,10,FALSE)),"")</f>
        <v>0</v>
      </c>
      <c r="V168" s="122">
        <f>IFERROR((VLOOKUP($L168,ACOUSTIC_SITE_INFO!$C$3:$AI$501,11,FALSE)),"")</f>
        <v>0</v>
      </c>
      <c r="W168" s="122">
        <f>IFERROR((VLOOKUP($L168,ACOUSTIC_SITE_INFO!$C$3:$AI$501,12,FALSE)),"")</f>
        <v>0</v>
      </c>
      <c r="X168" s="122">
        <f>IFERROR((VLOOKUP($L168,ACOUSTIC_SITE_INFO!$C$3:$AI$501,13,FALSE)),"")</f>
        <v>0</v>
      </c>
      <c r="Y168" s="122">
        <f>IFERROR((VLOOKUP($L168,ACOUSTIC_SITE_INFO!$C$3:$AI$501,14,FALSE)),"")</f>
        <v>0</v>
      </c>
      <c r="Z168" s="122">
        <f>IFERROR((VLOOKUP($L168,ACOUSTIC_SITE_INFO!$C$3:$AI$501,15,FALSE)),"")</f>
        <v>0</v>
      </c>
      <c r="AA168" s="122">
        <f>IFERROR((VLOOKUP($L168,ACOUSTIC_SITE_INFO!$C$3:$AI$501,16,FALSE)),"")</f>
        <v>0</v>
      </c>
      <c r="AB168" s="122">
        <f>IFERROR((VLOOKUP($L168,ACOUSTIC_SITE_INFO!$C$3:$AI$501,17,FALSE)),"")</f>
        <v>0</v>
      </c>
      <c r="AC168" s="122">
        <f>IFERROR((VLOOKUP($L168,ACOUSTIC_SITE_INFO!$C$3:$AI$501,18,FALSE)),"")</f>
        <v>0</v>
      </c>
      <c r="AD168" s="122">
        <f>IFERROR((VLOOKUP($L168,ACOUSTIC_SITE_INFO!$C$3:$AI$501,20,FALSE)),"")</f>
        <v>0</v>
      </c>
      <c r="AE168" s="122">
        <f>IFERROR((VLOOKUP($L168,ACOUSTIC_SITE_INFO!$C$3:$AI$501,21,FALSE)),"")</f>
        <v>0</v>
      </c>
      <c r="AF168" s="122">
        <f>IFERROR((VLOOKUP($L168,ACOUSTIC_SITE_INFO!$C$3:$AI$501,19,FALSE)),"")</f>
        <v>0</v>
      </c>
      <c r="AG168" s="122">
        <f>IFERROR((VLOOKUP($L168,ACOUSTIC_SITE_INFO!$C$3:$AI$501,22,FALSE)),"")</f>
        <v>0</v>
      </c>
      <c r="AH168" s="122">
        <f>IFERROR((VLOOKUP($L168,ACOUSTIC_SITE_INFO!$C$3:$AI$501,23,FALSE)),"")</f>
        <v>0</v>
      </c>
      <c r="AI168" s="125">
        <f>IFERROR((VLOOKUP($L168,ACOUSTIC_SITE_INFO!$C$3:$AI$501,24,FALSE)),"")</f>
        <v>0</v>
      </c>
      <c r="AJ168" s="125">
        <f>IFERROR((VLOOKUP($L168,ACOUSTIC_SITE_INFO!$C$3:$AI$501,25,FALSE)),"")</f>
        <v>0</v>
      </c>
      <c r="AK168" s="122">
        <f>IFERROR((VLOOKUP($L168,ACOUSTIC_SITE_INFO!$C$3:$AI$501,26,FALSE)),"")</f>
        <v>0</v>
      </c>
      <c r="AL168" s="122">
        <f>IFERROR((VLOOKUP($L168,ACOUSTIC_SITE_INFO!$C$3:$AI$501,27,FALSE)),"")</f>
        <v>0</v>
      </c>
      <c r="AM168" s="122">
        <f>IFERROR((VLOOKUP($L168,ACOUSTIC_SITE_INFO!$C$3:$AI$501,29,FALSE)),"")</f>
        <v>0</v>
      </c>
      <c r="AN168" s="122">
        <f>IFERROR((VLOOKUP($L168,ACOUSTIC_SITE_INFO!$C$3:$AI$501,30,FALSE)),"")</f>
        <v>0</v>
      </c>
      <c r="AO168" s="122">
        <f>IFERROR((VLOOKUP($L168,ACOUSTIC_SITE_INFO!$C$3:$AI$501,31,FALSE)),"")</f>
        <v>0</v>
      </c>
      <c r="AP168" s="122">
        <f>IFERROR((VLOOKUP($L168,ACOUSTIC_SITE_INFO!$C$3:$AI$501,32,FALSE)),"")</f>
        <v>0</v>
      </c>
      <c r="AQ168" s="122">
        <f>IFERROR((VLOOKUP($L168,ACOUSTIC_SITE_INFO!$C$3:$AI$501,33,FALSE)),"")</f>
        <v>0</v>
      </c>
    </row>
    <row r="169" spans="1:43" x14ac:dyDescent="0.25">
      <c r="A169" s="122" t="str">
        <f t="shared" si="4"/>
        <v>00-0m-0</v>
      </c>
      <c r="B169" s="122" t="str">
        <f t="shared" si="5"/>
        <v/>
      </c>
      <c r="C169" s="122" t="str">
        <f>IF(ACOUSTIC_SURVEY_RESULTS!A168=0, "",ACOUSTIC_SURVEY_RESULTS!A168)</f>
        <v/>
      </c>
      <c r="D169" s="122" t="str">
        <f>IFERROR((VLOOKUP($C169,Drop_down_options!$B$2:$D$21,2,FALSE)),"")</f>
        <v/>
      </c>
      <c r="E169" s="122" t="str">
        <f>IF(ACOUSTIC_SURVEY_RESULTS!B168=0, "",ACOUSTIC_SURVEY_RESULTS!B168)</f>
        <v/>
      </c>
      <c r="F169" s="122" t="str">
        <f>IF(ACOUSTIC_SURVEY_RESULTS!C168=0, "",ACOUSTIC_SURVEY_RESULTS!C168)</f>
        <v/>
      </c>
      <c r="G169" s="122" t="str">
        <f>IF(ACOUSTIC_SURVEY_RESULTS!D168=0, "",ACOUSTIC_SURVEY_RESULTS!D168)</f>
        <v/>
      </c>
      <c r="H169" s="122" t="str">
        <f>IF(ACOUSTIC_SURVEY_RESULTS!E168=0, "",ACOUSTIC_SURVEY_RESULTS!E168)</f>
        <v/>
      </c>
      <c r="I169" s="122" t="str">
        <f>IF(ACOUSTIC_SURVEY_RESULTS!F168=0, "",ACOUSTIC_SURVEY_RESULTS!F168)</f>
        <v/>
      </c>
      <c r="J169" s="122" t="str">
        <f>IF(ACOUSTIC_SURVEY_RESULTS!G168=0, "",ACOUSTIC_SURVEY_RESULTS!G168)</f>
        <v/>
      </c>
      <c r="K169" s="122" t="str">
        <f>IF(ACOUSTIC_SURVEY_RESULTS!H168=0, "",ACOUSTIC_SURVEY_RESULTS!H168)</f>
        <v/>
      </c>
      <c r="L169" s="122" t="str">
        <f>IF(ACOUSTIC_SURVEY_RESULTS!I168=0, "",ACOUSTIC_SURVEY_RESULTS!I168)</f>
        <v/>
      </c>
      <c r="M169" s="122">
        <f>IFERROR((VLOOKUP($L169,ACOUSTIC_SITE_INFO!$C$3:$AI$501,2,FALSE)),"")</f>
        <v>0</v>
      </c>
      <c r="N169" s="122">
        <f>IFERROR((VLOOKUP($L169,ACOUSTIC_SITE_INFO!$C$3:$AI$501,3,FALSE))," ")</f>
        <v>0</v>
      </c>
      <c r="O169" s="122">
        <f>IFERROR((VLOOKUP($L169,ACOUSTIC_SITE_INFO!$C$3:$AI$501,4,FALSE)),"")</f>
        <v>0</v>
      </c>
      <c r="P169" s="122">
        <f>IFERROR((VLOOKUP($L169,ACOUSTIC_SITE_INFO!$C$3:$AI$501,5,FALSE)),"")</f>
        <v>0</v>
      </c>
      <c r="Q169" s="122">
        <f>IFERROR((VLOOKUP($L169,ACOUSTIC_SITE_INFO!$C$3:$AI$501,6,FALSE)),"")</f>
        <v>0</v>
      </c>
      <c r="R169" s="122">
        <f>IFERROR((VLOOKUP($L169,ACOUSTIC_SITE_INFO!$C$3:$AI$501,7,FALSE)),"")</f>
        <v>0</v>
      </c>
      <c r="S169" s="122" t="str">
        <f>IFERROR((VLOOKUP($L169,ACOUSTIC_SITE_INFO!$C$3:$AI$501,8,FALSE)),"")</f>
        <v>//</v>
      </c>
      <c r="T169" s="124">
        <f>IFERROR((VLOOKUP($L169,ACOUSTIC_SITE_INFO!$C$3:$AI$501,9,FALSE)),"")</f>
        <v>0</v>
      </c>
      <c r="U169" s="124">
        <f>IFERROR((VLOOKUP($L169,ACOUSTIC_SITE_INFO!$C$3:$AI$501,10,FALSE)),"")</f>
        <v>0</v>
      </c>
      <c r="V169" s="122">
        <f>IFERROR((VLOOKUP($L169,ACOUSTIC_SITE_INFO!$C$3:$AI$501,11,FALSE)),"")</f>
        <v>0</v>
      </c>
      <c r="W169" s="122">
        <f>IFERROR((VLOOKUP($L169,ACOUSTIC_SITE_INFO!$C$3:$AI$501,12,FALSE)),"")</f>
        <v>0</v>
      </c>
      <c r="X169" s="122">
        <f>IFERROR((VLOOKUP($L169,ACOUSTIC_SITE_INFO!$C$3:$AI$501,13,FALSE)),"")</f>
        <v>0</v>
      </c>
      <c r="Y169" s="122">
        <f>IFERROR((VLOOKUP($L169,ACOUSTIC_SITE_INFO!$C$3:$AI$501,14,FALSE)),"")</f>
        <v>0</v>
      </c>
      <c r="Z169" s="122">
        <f>IFERROR((VLOOKUP($L169,ACOUSTIC_SITE_INFO!$C$3:$AI$501,15,FALSE)),"")</f>
        <v>0</v>
      </c>
      <c r="AA169" s="122">
        <f>IFERROR((VLOOKUP($L169,ACOUSTIC_SITE_INFO!$C$3:$AI$501,16,FALSE)),"")</f>
        <v>0</v>
      </c>
      <c r="AB169" s="122">
        <f>IFERROR((VLOOKUP($L169,ACOUSTIC_SITE_INFO!$C$3:$AI$501,17,FALSE)),"")</f>
        <v>0</v>
      </c>
      <c r="AC169" s="122">
        <f>IFERROR((VLOOKUP($L169,ACOUSTIC_SITE_INFO!$C$3:$AI$501,18,FALSE)),"")</f>
        <v>0</v>
      </c>
      <c r="AD169" s="122">
        <f>IFERROR((VLOOKUP($L169,ACOUSTIC_SITE_INFO!$C$3:$AI$501,20,FALSE)),"")</f>
        <v>0</v>
      </c>
      <c r="AE169" s="122">
        <f>IFERROR((VLOOKUP($L169,ACOUSTIC_SITE_INFO!$C$3:$AI$501,21,FALSE)),"")</f>
        <v>0</v>
      </c>
      <c r="AF169" s="122">
        <f>IFERROR((VLOOKUP($L169,ACOUSTIC_SITE_INFO!$C$3:$AI$501,19,FALSE)),"")</f>
        <v>0</v>
      </c>
      <c r="AG169" s="122">
        <f>IFERROR((VLOOKUP($L169,ACOUSTIC_SITE_INFO!$C$3:$AI$501,22,FALSE)),"")</f>
        <v>0</v>
      </c>
      <c r="AH169" s="122">
        <f>IFERROR((VLOOKUP($L169,ACOUSTIC_SITE_INFO!$C$3:$AI$501,23,FALSE)),"")</f>
        <v>0</v>
      </c>
      <c r="AI169" s="125">
        <f>IFERROR((VLOOKUP($L169,ACOUSTIC_SITE_INFO!$C$3:$AI$501,24,FALSE)),"")</f>
        <v>0</v>
      </c>
      <c r="AJ169" s="125">
        <f>IFERROR((VLOOKUP($L169,ACOUSTIC_SITE_INFO!$C$3:$AI$501,25,FALSE)),"")</f>
        <v>0</v>
      </c>
      <c r="AK169" s="122">
        <f>IFERROR((VLOOKUP($L169,ACOUSTIC_SITE_INFO!$C$3:$AI$501,26,FALSE)),"")</f>
        <v>0</v>
      </c>
      <c r="AL169" s="122">
        <f>IFERROR((VLOOKUP($L169,ACOUSTIC_SITE_INFO!$C$3:$AI$501,27,FALSE)),"")</f>
        <v>0</v>
      </c>
      <c r="AM169" s="122">
        <f>IFERROR((VLOOKUP($L169,ACOUSTIC_SITE_INFO!$C$3:$AI$501,29,FALSE)),"")</f>
        <v>0</v>
      </c>
      <c r="AN169" s="122">
        <f>IFERROR((VLOOKUP($L169,ACOUSTIC_SITE_INFO!$C$3:$AI$501,30,FALSE)),"")</f>
        <v>0</v>
      </c>
      <c r="AO169" s="122">
        <f>IFERROR((VLOOKUP($L169,ACOUSTIC_SITE_INFO!$C$3:$AI$501,31,FALSE)),"")</f>
        <v>0</v>
      </c>
      <c r="AP169" s="122">
        <f>IFERROR((VLOOKUP($L169,ACOUSTIC_SITE_INFO!$C$3:$AI$501,32,FALSE)),"")</f>
        <v>0</v>
      </c>
      <c r="AQ169" s="122">
        <f>IFERROR((VLOOKUP($L169,ACOUSTIC_SITE_INFO!$C$3:$AI$501,33,FALSE)),"")</f>
        <v>0</v>
      </c>
    </row>
    <row r="170" spans="1:43" x14ac:dyDescent="0.25">
      <c r="A170" s="122" t="str">
        <f t="shared" si="4"/>
        <v>00-0m-0</v>
      </c>
      <c r="B170" s="122" t="str">
        <f t="shared" si="5"/>
        <v/>
      </c>
      <c r="C170" s="122" t="str">
        <f>IF(ACOUSTIC_SURVEY_RESULTS!A169=0, "",ACOUSTIC_SURVEY_RESULTS!A169)</f>
        <v/>
      </c>
      <c r="D170" s="122" t="str">
        <f>IFERROR((VLOOKUP($C170,Drop_down_options!$B$2:$D$21,2,FALSE)),"")</f>
        <v/>
      </c>
      <c r="E170" s="122" t="str">
        <f>IF(ACOUSTIC_SURVEY_RESULTS!B169=0, "",ACOUSTIC_SURVEY_RESULTS!B169)</f>
        <v/>
      </c>
      <c r="F170" s="122" t="str">
        <f>IF(ACOUSTIC_SURVEY_RESULTS!C169=0, "",ACOUSTIC_SURVEY_RESULTS!C169)</f>
        <v/>
      </c>
      <c r="G170" s="122" t="str">
        <f>IF(ACOUSTIC_SURVEY_RESULTS!D169=0, "",ACOUSTIC_SURVEY_RESULTS!D169)</f>
        <v/>
      </c>
      <c r="H170" s="122" t="str">
        <f>IF(ACOUSTIC_SURVEY_RESULTS!E169=0, "",ACOUSTIC_SURVEY_RESULTS!E169)</f>
        <v/>
      </c>
      <c r="I170" s="122" t="str">
        <f>IF(ACOUSTIC_SURVEY_RESULTS!F169=0, "",ACOUSTIC_SURVEY_RESULTS!F169)</f>
        <v/>
      </c>
      <c r="J170" s="122" t="str">
        <f>IF(ACOUSTIC_SURVEY_RESULTS!G169=0, "",ACOUSTIC_SURVEY_RESULTS!G169)</f>
        <v/>
      </c>
      <c r="K170" s="122" t="str">
        <f>IF(ACOUSTIC_SURVEY_RESULTS!H169=0, "",ACOUSTIC_SURVEY_RESULTS!H169)</f>
        <v/>
      </c>
      <c r="L170" s="122" t="str">
        <f>IF(ACOUSTIC_SURVEY_RESULTS!I169=0, "",ACOUSTIC_SURVEY_RESULTS!I169)</f>
        <v/>
      </c>
      <c r="M170" s="122">
        <f>IFERROR((VLOOKUP($L170,ACOUSTIC_SITE_INFO!$C$3:$AI$501,2,FALSE)),"")</f>
        <v>0</v>
      </c>
      <c r="N170" s="122">
        <f>IFERROR((VLOOKUP($L170,ACOUSTIC_SITE_INFO!$C$3:$AI$501,3,FALSE))," ")</f>
        <v>0</v>
      </c>
      <c r="O170" s="122">
        <f>IFERROR((VLOOKUP($L170,ACOUSTIC_SITE_INFO!$C$3:$AI$501,4,FALSE)),"")</f>
        <v>0</v>
      </c>
      <c r="P170" s="122">
        <f>IFERROR((VLOOKUP($L170,ACOUSTIC_SITE_INFO!$C$3:$AI$501,5,FALSE)),"")</f>
        <v>0</v>
      </c>
      <c r="Q170" s="122">
        <f>IFERROR((VLOOKUP($L170,ACOUSTIC_SITE_INFO!$C$3:$AI$501,6,FALSE)),"")</f>
        <v>0</v>
      </c>
      <c r="R170" s="122">
        <f>IFERROR((VLOOKUP($L170,ACOUSTIC_SITE_INFO!$C$3:$AI$501,7,FALSE)),"")</f>
        <v>0</v>
      </c>
      <c r="S170" s="122" t="str">
        <f>IFERROR((VLOOKUP($L170,ACOUSTIC_SITE_INFO!$C$3:$AI$501,8,FALSE)),"")</f>
        <v>//</v>
      </c>
      <c r="T170" s="124">
        <f>IFERROR((VLOOKUP($L170,ACOUSTIC_SITE_INFO!$C$3:$AI$501,9,FALSE)),"")</f>
        <v>0</v>
      </c>
      <c r="U170" s="124">
        <f>IFERROR((VLOOKUP($L170,ACOUSTIC_SITE_INFO!$C$3:$AI$501,10,FALSE)),"")</f>
        <v>0</v>
      </c>
      <c r="V170" s="122">
        <f>IFERROR((VLOOKUP($L170,ACOUSTIC_SITE_INFO!$C$3:$AI$501,11,FALSE)),"")</f>
        <v>0</v>
      </c>
      <c r="W170" s="122">
        <f>IFERROR((VLOOKUP($L170,ACOUSTIC_SITE_INFO!$C$3:$AI$501,12,FALSE)),"")</f>
        <v>0</v>
      </c>
      <c r="X170" s="122">
        <f>IFERROR((VLOOKUP($L170,ACOUSTIC_SITE_INFO!$C$3:$AI$501,13,FALSE)),"")</f>
        <v>0</v>
      </c>
      <c r="Y170" s="122">
        <f>IFERROR((VLOOKUP($L170,ACOUSTIC_SITE_INFO!$C$3:$AI$501,14,FALSE)),"")</f>
        <v>0</v>
      </c>
      <c r="Z170" s="122">
        <f>IFERROR((VLOOKUP($L170,ACOUSTIC_SITE_INFO!$C$3:$AI$501,15,FALSE)),"")</f>
        <v>0</v>
      </c>
      <c r="AA170" s="122">
        <f>IFERROR((VLOOKUP($L170,ACOUSTIC_SITE_INFO!$C$3:$AI$501,16,FALSE)),"")</f>
        <v>0</v>
      </c>
      <c r="AB170" s="122">
        <f>IFERROR((VLOOKUP($L170,ACOUSTIC_SITE_INFO!$C$3:$AI$501,17,FALSE)),"")</f>
        <v>0</v>
      </c>
      <c r="AC170" s="122">
        <f>IFERROR((VLOOKUP($L170,ACOUSTIC_SITE_INFO!$C$3:$AI$501,18,FALSE)),"")</f>
        <v>0</v>
      </c>
      <c r="AD170" s="122">
        <f>IFERROR((VLOOKUP($L170,ACOUSTIC_SITE_INFO!$C$3:$AI$501,20,FALSE)),"")</f>
        <v>0</v>
      </c>
      <c r="AE170" s="122">
        <f>IFERROR((VLOOKUP($L170,ACOUSTIC_SITE_INFO!$C$3:$AI$501,21,FALSE)),"")</f>
        <v>0</v>
      </c>
      <c r="AF170" s="122">
        <f>IFERROR((VLOOKUP($L170,ACOUSTIC_SITE_INFO!$C$3:$AI$501,19,FALSE)),"")</f>
        <v>0</v>
      </c>
      <c r="AG170" s="122">
        <f>IFERROR((VLOOKUP($L170,ACOUSTIC_SITE_INFO!$C$3:$AI$501,22,FALSE)),"")</f>
        <v>0</v>
      </c>
      <c r="AH170" s="122">
        <f>IFERROR((VLOOKUP($L170,ACOUSTIC_SITE_INFO!$C$3:$AI$501,23,FALSE)),"")</f>
        <v>0</v>
      </c>
      <c r="AI170" s="125">
        <f>IFERROR((VLOOKUP($L170,ACOUSTIC_SITE_INFO!$C$3:$AI$501,24,FALSE)),"")</f>
        <v>0</v>
      </c>
      <c r="AJ170" s="125">
        <f>IFERROR((VLOOKUP($L170,ACOUSTIC_SITE_INFO!$C$3:$AI$501,25,FALSE)),"")</f>
        <v>0</v>
      </c>
      <c r="AK170" s="122">
        <f>IFERROR((VLOOKUP($L170,ACOUSTIC_SITE_INFO!$C$3:$AI$501,26,FALSE)),"")</f>
        <v>0</v>
      </c>
      <c r="AL170" s="122">
        <f>IFERROR((VLOOKUP($L170,ACOUSTIC_SITE_INFO!$C$3:$AI$501,27,FALSE)),"")</f>
        <v>0</v>
      </c>
      <c r="AM170" s="122">
        <f>IFERROR((VLOOKUP($L170,ACOUSTIC_SITE_INFO!$C$3:$AI$501,29,FALSE)),"")</f>
        <v>0</v>
      </c>
      <c r="AN170" s="122">
        <f>IFERROR((VLOOKUP($L170,ACOUSTIC_SITE_INFO!$C$3:$AI$501,30,FALSE)),"")</f>
        <v>0</v>
      </c>
      <c r="AO170" s="122">
        <f>IFERROR((VLOOKUP($L170,ACOUSTIC_SITE_INFO!$C$3:$AI$501,31,FALSE)),"")</f>
        <v>0</v>
      </c>
      <c r="AP170" s="122">
        <f>IFERROR((VLOOKUP($L170,ACOUSTIC_SITE_INFO!$C$3:$AI$501,32,FALSE)),"")</f>
        <v>0</v>
      </c>
      <c r="AQ170" s="122">
        <f>IFERROR((VLOOKUP($L170,ACOUSTIC_SITE_INFO!$C$3:$AI$501,33,FALSE)),"")</f>
        <v>0</v>
      </c>
    </row>
    <row r="171" spans="1:43" x14ac:dyDescent="0.25">
      <c r="A171" s="122" t="str">
        <f t="shared" si="4"/>
        <v>00-0m-0</v>
      </c>
      <c r="B171" s="122" t="str">
        <f t="shared" si="5"/>
        <v/>
      </c>
      <c r="C171" s="122" t="str">
        <f>IF(ACOUSTIC_SURVEY_RESULTS!A170=0, "",ACOUSTIC_SURVEY_RESULTS!A170)</f>
        <v/>
      </c>
      <c r="D171" s="122" t="str">
        <f>IFERROR((VLOOKUP($C171,Drop_down_options!$B$2:$D$21,2,FALSE)),"")</f>
        <v/>
      </c>
      <c r="E171" s="122" t="str">
        <f>IF(ACOUSTIC_SURVEY_RESULTS!B170=0, "",ACOUSTIC_SURVEY_RESULTS!B170)</f>
        <v/>
      </c>
      <c r="F171" s="122" t="str">
        <f>IF(ACOUSTIC_SURVEY_RESULTS!C170=0, "",ACOUSTIC_SURVEY_RESULTS!C170)</f>
        <v/>
      </c>
      <c r="G171" s="122" t="str">
        <f>IF(ACOUSTIC_SURVEY_RESULTS!D170=0, "",ACOUSTIC_SURVEY_RESULTS!D170)</f>
        <v/>
      </c>
      <c r="H171" s="122" t="str">
        <f>IF(ACOUSTIC_SURVEY_RESULTS!E170=0, "",ACOUSTIC_SURVEY_RESULTS!E170)</f>
        <v/>
      </c>
      <c r="I171" s="122" t="str">
        <f>IF(ACOUSTIC_SURVEY_RESULTS!F170=0, "",ACOUSTIC_SURVEY_RESULTS!F170)</f>
        <v/>
      </c>
      <c r="J171" s="122" t="str">
        <f>IF(ACOUSTIC_SURVEY_RESULTS!G170=0, "",ACOUSTIC_SURVEY_RESULTS!G170)</f>
        <v/>
      </c>
      <c r="K171" s="122" t="str">
        <f>IF(ACOUSTIC_SURVEY_RESULTS!H170=0, "",ACOUSTIC_SURVEY_RESULTS!H170)</f>
        <v/>
      </c>
      <c r="L171" s="122" t="str">
        <f>IF(ACOUSTIC_SURVEY_RESULTS!I170=0, "",ACOUSTIC_SURVEY_RESULTS!I170)</f>
        <v/>
      </c>
      <c r="M171" s="122">
        <f>IFERROR((VLOOKUP($L171,ACOUSTIC_SITE_INFO!$C$3:$AI$501,2,FALSE)),"")</f>
        <v>0</v>
      </c>
      <c r="N171" s="122">
        <f>IFERROR((VLOOKUP($L171,ACOUSTIC_SITE_INFO!$C$3:$AI$501,3,FALSE))," ")</f>
        <v>0</v>
      </c>
      <c r="O171" s="122">
        <f>IFERROR((VLOOKUP($L171,ACOUSTIC_SITE_INFO!$C$3:$AI$501,4,FALSE)),"")</f>
        <v>0</v>
      </c>
      <c r="P171" s="122">
        <f>IFERROR((VLOOKUP($L171,ACOUSTIC_SITE_INFO!$C$3:$AI$501,5,FALSE)),"")</f>
        <v>0</v>
      </c>
      <c r="Q171" s="122">
        <f>IFERROR((VLOOKUP($L171,ACOUSTIC_SITE_INFO!$C$3:$AI$501,6,FALSE)),"")</f>
        <v>0</v>
      </c>
      <c r="R171" s="122">
        <f>IFERROR((VLOOKUP($L171,ACOUSTIC_SITE_INFO!$C$3:$AI$501,7,FALSE)),"")</f>
        <v>0</v>
      </c>
      <c r="S171" s="122" t="str">
        <f>IFERROR((VLOOKUP($L171,ACOUSTIC_SITE_INFO!$C$3:$AI$501,8,FALSE)),"")</f>
        <v>//</v>
      </c>
      <c r="T171" s="124">
        <f>IFERROR((VLOOKUP($L171,ACOUSTIC_SITE_INFO!$C$3:$AI$501,9,FALSE)),"")</f>
        <v>0</v>
      </c>
      <c r="U171" s="124">
        <f>IFERROR((VLOOKUP($L171,ACOUSTIC_SITE_INFO!$C$3:$AI$501,10,FALSE)),"")</f>
        <v>0</v>
      </c>
      <c r="V171" s="122">
        <f>IFERROR((VLOOKUP($L171,ACOUSTIC_SITE_INFO!$C$3:$AI$501,11,FALSE)),"")</f>
        <v>0</v>
      </c>
      <c r="W171" s="122">
        <f>IFERROR((VLOOKUP($L171,ACOUSTIC_SITE_INFO!$C$3:$AI$501,12,FALSE)),"")</f>
        <v>0</v>
      </c>
      <c r="X171" s="122">
        <f>IFERROR((VLOOKUP($L171,ACOUSTIC_SITE_INFO!$C$3:$AI$501,13,FALSE)),"")</f>
        <v>0</v>
      </c>
      <c r="Y171" s="122">
        <f>IFERROR((VLOOKUP($L171,ACOUSTIC_SITE_INFO!$C$3:$AI$501,14,FALSE)),"")</f>
        <v>0</v>
      </c>
      <c r="Z171" s="122">
        <f>IFERROR((VLOOKUP($L171,ACOUSTIC_SITE_INFO!$C$3:$AI$501,15,FALSE)),"")</f>
        <v>0</v>
      </c>
      <c r="AA171" s="122">
        <f>IFERROR((VLOOKUP($L171,ACOUSTIC_SITE_INFO!$C$3:$AI$501,16,FALSE)),"")</f>
        <v>0</v>
      </c>
      <c r="AB171" s="122">
        <f>IFERROR((VLOOKUP($L171,ACOUSTIC_SITE_INFO!$C$3:$AI$501,17,FALSE)),"")</f>
        <v>0</v>
      </c>
      <c r="AC171" s="122">
        <f>IFERROR((VLOOKUP($L171,ACOUSTIC_SITE_INFO!$C$3:$AI$501,18,FALSE)),"")</f>
        <v>0</v>
      </c>
      <c r="AD171" s="122">
        <f>IFERROR((VLOOKUP($L171,ACOUSTIC_SITE_INFO!$C$3:$AI$501,20,FALSE)),"")</f>
        <v>0</v>
      </c>
      <c r="AE171" s="122">
        <f>IFERROR((VLOOKUP($L171,ACOUSTIC_SITE_INFO!$C$3:$AI$501,21,FALSE)),"")</f>
        <v>0</v>
      </c>
      <c r="AF171" s="122">
        <f>IFERROR((VLOOKUP($L171,ACOUSTIC_SITE_INFO!$C$3:$AI$501,19,FALSE)),"")</f>
        <v>0</v>
      </c>
      <c r="AG171" s="122">
        <f>IFERROR((VLOOKUP($L171,ACOUSTIC_SITE_INFO!$C$3:$AI$501,22,FALSE)),"")</f>
        <v>0</v>
      </c>
      <c r="AH171" s="122">
        <f>IFERROR((VLOOKUP($L171,ACOUSTIC_SITE_INFO!$C$3:$AI$501,23,FALSE)),"")</f>
        <v>0</v>
      </c>
      <c r="AI171" s="125">
        <f>IFERROR((VLOOKUP($L171,ACOUSTIC_SITE_INFO!$C$3:$AI$501,24,FALSE)),"")</f>
        <v>0</v>
      </c>
      <c r="AJ171" s="125">
        <f>IFERROR((VLOOKUP($L171,ACOUSTIC_SITE_INFO!$C$3:$AI$501,25,FALSE)),"")</f>
        <v>0</v>
      </c>
      <c r="AK171" s="122">
        <f>IFERROR((VLOOKUP($L171,ACOUSTIC_SITE_INFO!$C$3:$AI$501,26,FALSE)),"")</f>
        <v>0</v>
      </c>
      <c r="AL171" s="122">
        <f>IFERROR((VLOOKUP($L171,ACOUSTIC_SITE_INFO!$C$3:$AI$501,27,FALSE)),"")</f>
        <v>0</v>
      </c>
      <c r="AM171" s="122">
        <f>IFERROR((VLOOKUP($L171,ACOUSTIC_SITE_INFO!$C$3:$AI$501,29,FALSE)),"")</f>
        <v>0</v>
      </c>
      <c r="AN171" s="122">
        <f>IFERROR((VLOOKUP($L171,ACOUSTIC_SITE_INFO!$C$3:$AI$501,30,FALSE)),"")</f>
        <v>0</v>
      </c>
      <c r="AO171" s="122">
        <f>IFERROR((VLOOKUP($L171,ACOUSTIC_SITE_INFO!$C$3:$AI$501,31,FALSE)),"")</f>
        <v>0</v>
      </c>
      <c r="AP171" s="122">
        <f>IFERROR((VLOOKUP($L171,ACOUSTIC_SITE_INFO!$C$3:$AI$501,32,FALSE)),"")</f>
        <v>0</v>
      </c>
      <c r="AQ171" s="122">
        <f>IFERROR((VLOOKUP($L171,ACOUSTIC_SITE_INFO!$C$3:$AI$501,33,FALSE)),"")</f>
        <v>0</v>
      </c>
    </row>
    <row r="172" spans="1:43" x14ac:dyDescent="0.25">
      <c r="A172" s="122" t="str">
        <f t="shared" si="4"/>
        <v>00-0m-0</v>
      </c>
      <c r="B172" s="122" t="str">
        <f t="shared" si="5"/>
        <v/>
      </c>
      <c r="C172" s="122" t="str">
        <f>IF(ACOUSTIC_SURVEY_RESULTS!A171=0, "",ACOUSTIC_SURVEY_RESULTS!A171)</f>
        <v/>
      </c>
      <c r="D172" s="122" t="str">
        <f>IFERROR((VLOOKUP($C172,Drop_down_options!$B$2:$D$21,2,FALSE)),"")</f>
        <v/>
      </c>
      <c r="E172" s="122" t="str">
        <f>IF(ACOUSTIC_SURVEY_RESULTS!B171=0, "",ACOUSTIC_SURVEY_RESULTS!B171)</f>
        <v/>
      </c>
      <c r="F172" s="122" t="str">
        <f>IF(ACOUSTIC_SURVEY_RESULTS!C171=0, "",ACOUSTIC_SURVEY_RESULTS!C171)</f>
        <v/>
      </c>
      <c r="G172" s="122" t="str">
        <f>IF(ACOUSTIC_SURVEY_RESULTS!D171=0, "",ACOUSTIC_SURVEY_RESULTS!D171)</f>
        <v/>
      </c>
      <c r="H172" s="122" t="str">
        <f>IF(ACOUSTIC_SURVEY_RESULTS!E171=0, "",ACOUSTIC_SURVEY_RESULTS!E171)</f>
        <v/>
      </c>
      <c r="I172" s="122" t="str">
        <f>IF(ACOUSTIC_SURVEY_RESULTS!F171=0, "",ACOUSTIC_SURVEY_RESULTS!F171)</f>
        <v/>
      </c>
      <c r="J172" s="122" t="str">
        <f>IF(ACOUSTIC_SURVEY_RESULTS!G171=0, "",ACOUSTIC_SURVEY_RESULTS!G171)</f>
        <v/>
      </c>
      <c r="K172" s="122" t="str">
        <f>IF(ACOUSTIC_SURVEY_RESULTS!H171=0, "",ACOUSTIC_SURVEY_RESULTS!H171)</f>
        <v/>
      </c>
      <c r="L172" s="122" t="str">
        <f>IF(ACOUSTIC_SURVEY_RESULTS!I171=0, "",ACOUSTIC_SURVEY_RESULTS!I171)</f>
        <v/>
      </c>
      <c r="M172" s="122">
        <f>IFERROR((VLOOKUP($L172,ACOUSTIC_SITE_INFO!$C$3:$AI$501,2,FALSE)),"")</f>
        <v>0</v>
      </c>
      <c r="N172" s="122">
        <f>IFERROR((VLOOKUP($L172,ACOUSTIC_SITE_INFO!$C$3:$AI$501,3,FALSE))," ")</f>
        <v>0</v>
      </c>
      <c r="O172" s="122">
        <f>IFERROR((VLOOKUP($L172,ACOUSTIC_SITE_INFO!$C$3:$AI$501,4,FALSE)),"")</f>
        <v>0</v>
      </c>
      <c r="P172" s="122">
        <f>IFERROR((VLOOKUP($L172,ACOUSTIC_SITE_INFO!$C$3:$AI$501,5,FALSE)),"")</f>
        <v>0</v>
      </c>
      <c r="Q172" s="122">
        <f>IFERROR((VLOOKUP($L172,ACOUSTIC_SITE_INFO!$C$3:$AI$501,6,FALSE)),"")</f>
        <v>0</v>
      </c>
      <c r="R172" s="122">
        <f>IFERROR((VLOOKUP($L172,ACOUSTIC_SITE_INFO!$C$3:$AI$501,7,FALSE)),"")</f>
        <v>0</v>
      </c>
      <c r="S172" s="122" t="str">
        <f>IFERROR((VLOOKUP($L172,ACOUSTIC_SITE_INFO!$C$3:$AI$501,8,FALSE)),"")</f>
        <v>//</v>
      </c>
      <c r="T172" s="124">
        <f>IFERROR((VLOOKUP($L172,ACOUSTIC_SITE_INFO!$C$3:$AI$501,9,FALSE)),"")</f>
        <v>0</v>
      </c>
      <c r="U172" s="124">
        <f>IFERROR((VLOOKUP($L172,ACOUSTIC_SITE_INFO!$C$3:$AI$501,10,FALSE)),"")</f>
        <v>0</v>
      </c>
      <c r="V172" s="122">
        <f>IFERROR((VLOOKUP($L172,ACOUSTIC_SITE_INFO!$C$3:$AI$501,11,FALSE)),"")</f>
        <v>0</v>
      </c>
      <c r="W172" s="122">
        <f>IFERROR((VLOOKUP($L172,ACOUSTIC_SITE_INFO!$C$3:$AI$501,12,FALSE)),"")</f>
        <v>0</v>
      </c>
      <c r="X172" s="122">
        <f>IFERROR((VLOOKUP($L172,ACOUSTIC_SITE_INFO!$C$3:$AI$501,13,FALSE)),"")</f>
        <v>0</v>
      </c>
      <c r="Y172" s="122">
        <f>IFERROR((VLOOKUP($L172,ACOUSTIC_SITE_INFO!$C$3:$AI$501,14,FALSE)),"")</f>
        <v>0</v>
      </c>
      <c r="Z172" s="122">
        <f>IFERROR((VLOOKUP($L172,ACOUSTIC_SITE_INFO!$C$3:$AI$501,15,FALSE)),"")</f>
        <v>0</v>
      </c>
      <c r="AA172" s="122">
        <f>IFERROR((VLOOKUP($L172,ACOUSTIC_SITE_INFO!$C$3:$AI$501,16,FALSE)),"")</f>
        <v>0</v>
      </c>
      <c r="AB172" s="122">
        <f>IFERROR((VLOOKUP($L172,ACOUSTIC_SITE_INFO!$C$3:$AI$501,17,FALSE)),"")</f>
        <v>0</v>
      </c>
      <c r="AC172" s="122">
        <f>IFERROR((VLOOKUP($L172,ACOUSTIC_SITE_INFO!$C$3:$AI$501,18,FALSE)),"")</f>
        <v>0</v>
      </c>
      <c r="AD172" s="122">
        <f>IFERROR((VLOOKUP($L172,ACOUSTIC_SITE_INFO!$C$3:$AI$501,20,FALSE)),"")</f>
        <v>0</v>
      </c>
      <c r="AE172" s="122">
        <f>IFERROR((VLOOKUP($L172,ACOUSTIC_SITE_INFO!$C$3:$AI$501,21,FALSE)),"")</f>
        <v>0</v>
      </c>
      <c r="AF172" s="122">
        <f>IFERROR((VLOOKUP($L172,ACOUSTIC_SITE_INFO!$C$3:$AI$501,19,FALSE)),"")</f>
        <v>0</v>
      </c>
      <c r="AG172" s="122">
        <f>IFERROR((VLOOKUP($L172,ACOUSTIC_SITE_INFO!$C$3:$AI$501,22,FALSE)),"")</f>
        <v>0</v>
      </c>
      <c r="AH172" s="122">
        <f>IFERROR((VLOOKUP($L172,ACOUSTIC_SITE_INFO!$C$3:$AI$501,23,FALSE)),"")</f>
        <v>0</v>
      </c>
      <c r="AI172" s="125">
        <f>IFERROR((VLOOKUP($L172,ACOUSTIC_SITE_INFO!$C$3:$AI$501,24,FALSE)),"")</f>
        <v>0</v>
      </c>
      <c r="AJ172" s="125">
        <f>IFERROR((VLOOKUP($L172,ACOUSTIC_SITE_INFO!$C$3:$AI$501,25,FALSE)),"")</f>
        <v>0</v>
      </c>
      <c r="AK172" s="122">
        <f>IFERROR((VLOOKUP($L172,ACOUSTIC_SITE_INFO!$C$3:$AI$501,26,FALSE)),"")</f>
        <v>0</v>
      </c>
      <c r="AL172" s="122">
        <f>IFERROR((VLOOKUP($L172,ACOUSTIC_SITE_INFO!$C$3:$AI$501,27,FALSE)),"")</f>
        <v>0</v>
      </c>
      <c r="AM172" s="122">
        <f>IFERROR((VLOOKUP($L172,ACOUSTIC_SITE_INFO!$C$3:$AI$501,29,FALSE)),"")</f>
        <v>0</v>
      </c>
      <c r="AN172" s="122">
        <f>IFERROR((VLOOKUP($L172,ACOUSTIC_SITE_INFO!$C$3:$AI$501,30,FALSE)),"")</f>
        <v>0</v>
      </c>
      <c r="AO172" s="122">
        <f>IFERROR((VLOOKUP($L172,ACOUSTIC_SITE_INFO!$C$3:$AI$501,31,FALSE)),"")</f>
        <v>0</v>
      </c>
      <c r="AP172" s="122">
        <f>IFERROR((VLOOKUP($L172,ACOUSTIC_SITE_INFO!$C$3:$AI$501,32,FALSE)),"")</f>
        <v>0</v>
      </c>
      <c r="AQ172" s="122">
        <f>IFERROR((VLOOKUP($L172,ACOUSTIC_SITE_INFO!$C$3:$AI$501,33,FALSE)),"")</f>
        <v>0</v>
      </c>
    </row>
    <row r="173" spans="1:43" x14ac:dyDescent="0.25">
      <c r="A173" s="122" t="str">
        <f t="shared" si="4"/>
        <v>00-0m-0</v>
      </c>
      <c r="B173" s="122" t="str">
        <f t="shared" si="5"/>
        <v/>
      </c>
      <c r="C173" s="122" t="str">
        <f>IF(ACOUSTIC_SURVEY_RESULTS!A172=0, "",ACOUSTIC_SURVEY_RESULTS!A172)</f>
        <v/>
      </c>
      <c r="D173" s="122" t="str">
        <f>IFERROR((VLOOKUP($C173,Drop_down_options!$B$2:$D$21,2,FALSE)),"")</f>
        <v/>
      </c>
      <c r="E173" s="122" t="str">
        <f>IF(ACOUSTIC_SURVEY_RESULTS!B172=0, "",ACOUSTIC_SURVEY_RESULTS!B172)</f>
        <v/>
      </c>
      <c r="F173" s="122" t="str">
        <f>IF(ACOUSTIC_SURVEY_RESULTS!C172=0, "",ACOUSTIC_SURVEY_RESULTS!C172)</f>
        <v/>
      </c>
      <c r="G173" s="122" t="str">
        <f>IF(ACOUSTIC_SURVEY_RESULTS!D172=0, "",ACOUSTIC_SURVEY_RESULTS!D172)</f>
        <v/>
      </c>
      <c r="H173" s="122" t="str">
        <f>IF(ACOUSTIC_SURVEY_RESULTS!E172=0, "",ACOUSTIC_SURVEY_RESULTS!E172)</f>
        <v/>
      </c>
      <c r="I173" s="122" t="str">
        <f>IF(ACOUSTIC_SURVEY_RESULTS!F172=0, "",ACOUSTIC_SURVEY_RESULTS!F172)</f>
        <v/>
      </c>
      <c r="J173" s="122" t="str">
        <f>IF(ACOUSTIC_SURVEY_RESULTS!G172=0, "",ACOUSTIC_SURVEY_RESULTS!G172)</f>
        <v/>
      </c>
      <c r="K173" s="122" t="str">
        <f>IF(ACOUSTIC_SURVEY_RESULTS!H172=0, "",ACOUSTIC_SURVEY_RESULTS!H172)</f>
        <v/>
      </c>
      <c r="L173" s="122" t="str">
        <f>IF(ACOUSTIC_SURVEY_RESULTS!I172=0, "",ACOUSTIC_SURVEY_RESULTS!I172)</f>
        <v/>
      </c>
      <c r="M173" s="122">
        <f>IFERROR((VLOOKUP($L173,ACOUSTIC_SITE_INFO!$C$3:$AI$501,2,FALSE)),"")</f>
        <v>0</v>
      </c>
      <c r="N173" s="122">
        <f>IFERROR((VLOOKUP($L173,ACOUSTIC_SITE_INFO!$C$3:$AI$501,3,FALSE))," ")</f>
        <v>0</v>
      </c>
      <c r="O173" s="122">
        <f>IFERROR((VLOOKUP($L173,ACOUSTIC_SITE_INFO!$C$3:$AI$501,4,FALSE)),"")</f>
        <v>0</v>
      </c>
      <c r="P173" s="122">
        <f>IFERROR((VLOOKUP($L173,ACOUSTIC_SITE_INFO!$C$3:$AI$501,5,FALSE)),"")</f>
        <v>0</v>
      </c>
      <c r="Q173" s="122">
        <f>IFERROR((VLOOKUP($L173,ACOUSTIC_SITE_INFO!$C$3:$AI$501,6,FALSE)),"")</f>
        <v>0</v>
      </c>
      <c r="R173" s="122">
        <f>IFERROR((VLOOKUP($L173,ACOUSTIC_SITE_INFO!$C$3:$AI$501,7,FALSE)),"")</f>
        <v>0</v>
      </c>
      <c r="S173" s="122" t="str">
        <f>IFERROR((VLOOKUP($L173,ACOUSTIC_SITE_INFO!$C$3:$AI$501,8,FALSE)),"")</f>
        <v>//</v>
      </c>
      <c r="T173" s="124">
        <f>IFERROR((VLOOKUP($L173,ACOUSTIC_SITE_INFO!$C$3:$AI$501,9,FALSE)),"")</f>
        <v>0</v>
      </c>
      <c r="U173" s="124">
        <f>IFERROR((VLOOKUP($L173,ACOUSTIC_SITE_INFO!$C$3:$AI$501,10,FALSE)),"")</f>
        <v>0</v>
      </c>
      <c r="V173" s="122">
        <f>IFERROR((VLOOKUP($L173,ACOUSTIC_SITE_INFO!$C$3:$AI$501,11,FALSE)),"")</f>
        <v>0</v>
      </c>
      <c r="W173" s="122">
        <f>IFERROR((VLOOKUP($L173,ACOUSTIC_SITE_INFO!$C$3:$AI$501,12,FALSE)),"")</f>
        <v>0</v>
      </c>
      <c r="X173" s="122">
        <f>IFERROR((VLOOKUP($L173,ACOUSTIC_SITE_INFO!$C$3:$AI$501,13,FALSE)),"")</f>
        <v>0</v>
      </c>
      <c r="Y173" s="122">
        <f>IFERROR((VLOOKUP($L173,ACOUSTIC_SITE_INFO!$C$3:$AI$501,14,FALSE)),"")</f>
        <v>0</v>
      </c>
      <c r="Z173" s="122">
        <f>IFERROR((VLOOKUP($L173,ACOUSTIC_SITE_INFO!$C$3:$AI$501,15,FALSE)),"")</f>
        <v>0</v>
      </c>
      <c r="AA173" s="122">
        <f>IFERROR((VLOOKUP($L173,ACOUSTIC_SITE_INFO!$C$3:$AI$501,16,FALSE)),"")</f>
        <v>0</v>
      </c>
      <c r="AB173" s="122">
        <f>IFERROR((VLOOKUP($L173,ACOUSTIC_SITE_INFO!$C$3:$AI$501,17,FALSE)),"")</f>
        <v>0</v>
      </c>
      <c r="AC173" s="122">
        <f>IFERROR((VLOOKUP($L173,ACOUSTIC_SITE_INFO!$C$3:$AI$501,18,FALSE)),"")</f>
        <v>0</v>
      </c>
      <c r="AD173" s="122">
        <f>IFERROR((VLOOKUP($L173,ACOUSTIC_SITE_INFO!$C$3:$AI$501,20,FALSE)),"")</f>
        <v>0</v>
      </c>
      <c r="AE173" s="122">
        <f>IFERROR((VLOOKUP($L173,ACOUSTIC_SITE_INFO!$C$3:$AI$501,21,FALSE)),"")</f>
        <v>0</v>
      </c>
      <c r="AF173" s="122">
        <f>IFERROR((VLOOKUP($L173,ACOUSTIC_SITE_INFO!$C$3:$AI$501,19,FALSE)),"")</f>
        <v>0</v>
      </c>
      <c r="AG173" s="122">
        <f>IFERROR((VLOOKUP($L173,ACOUSTIC_SITE_INFO!$C$3:$AI$501,22,FALSE)),"")</f>
        <v>0</v>
      </c>
      <c r="AH173" s="122">
        <f>IFERROR((VLOOKUP($L173,ACOUSTIC_SITE_INFO!$C$3:$AI$501,23,FALSE)),"")</f>
        <v>0</v>
      </c>
      <c r="AI173" s="125">
        <f>IFERROR((VLOOKUP($L173,ACOUSTIC_SITE_INFO!$C$3:$AI$501,24,FALSE)),"")</f>
        <v>0</v>
      </c>
      <c r="AJ173" s="125">
        <f>IFERROR((VLOOKUP($L173,ACOUSTIC_SITE_INFO!$C$3:$AI$501,25,FALSE)),"")</f>
        <v>0</v>
      </c>
      <c r="AK173" s="122">
        <f>IFERROR((VLOOKUP($L173,ACOUSTIC_SITE_INFO!$C$3:$AI$501,26,FALSE)),"")</f>
        <v>0</v>
      </c>
      <c r="AL173" s="122">
        <f>IFERROR((VLOOKUP($L173,ACOUSTIC_SITE_INFO!$C$3:$AI$501,27,FALSE)),"")</f>
        <v>0</v>
      </c>
      <c r="AM173" s="122">
        <f>IFERROR((VLOOKUP($L173,ACOUSTIC_SITE_INFO!$C$3:$AI$501,29,FALSE)),"")</f>
        <v>0</v>
      </c>
      <c r="AN173" s="122">
        <f>IFERROR((VLOOKUP($L173,ACOUSTIC_SITE_INFO!$C$3:$AI$501,30,FALSE)),"")</f>
        <v>0</v>
      </c>
      <c r="AO173" s="122">
        <f>IFERROR((VLOOKUP($L173,ACOUSTIC_SITE_INFO!$C$3:$AI$501,31,FALSE)),"")</f>
        <v>0</v>
      </c>
      <c r="AP173" s="122">
        <f>IFERROR((VLOOKUP($L173,ACOUSTIC_SITE_INFO!$C$3:$AI$501,32,FALSE)),"")</f>
        <v>0</v>
      </c>
      <c r="AQ173" s="122">
        <f>IFERROR((VLOOKUP($L173,ACOUSTIC_SITE_INFO!$C$3:$AI$501,33,FALSE)),"")</f>
        <v>0</v>
      </c>
    </row>
    <row r="174" spans="1:43" x14ac:dyDescent="0.25">
      <c r="A174" s="122" t="str">
        <f t="shared" si="4"/>
        <v>00-0m-0</v>
      </c>
      <c r="B174" s="122" t="str">
        <f t="shared" si="5"/>
        <v/>
      </c>
      <c r="C174" s="122" t="str">
        <f>IF(ACOUSTIC_SURVEY_RESULTS!A173=0, "",ACOUSTIC_SURVEY_RESULTS!A173)</f>
        <v/>
      </c>
      <c r="D174" s="122" t="str">
        <f>IFERROR((VLOOKUP($C174,Drop_down_options!$B$2:$D$21,2,FALSE)),"")</f>
        <v/>
      </c>
      <c r="E174" s="122" t="str">
        <f>IF(ACOUSTIC_SURVEY_RESULTS!B173=0, "",ACOUSTIC_SURVEY_RESULTS!B173)</f>
        <v/>
      </c>
      <c r="F174" s="122" t="str">
        <f>IF(ACOUSTIC_SURVEY_RESULTS!C173=0, "",ACOUSTIC_SURVEY_RESULTS!C173)</f>
        <v/>
      </c>
      <c r="G174" s="122" t="str">
        <f>IF(ACOUSTIC_SURVEY_RESULTS!D173=0, "",ACOUSTIC_SURVEY_RESULTS!D173)</f>
        <v/>
      </c>
      <c r="H174" s="122" t="str">
        <f>IF(ACOUSTIC_SURVEY_RESULTS!E173=0, "",ACOUSTIC_SURVEY_RESULTS!E173)</f>
        <v/>
      </c>
      <c r="I174" s="122" t="str">
        <f>IF(ACOUSTIC_SURVEY_RESULTS!F173=0, "",ACOUSTIC_SURVEY_RESULTS!F173)</f>
        <v/>
      </c>
      <c r="J174" s="122" t="str">
        <f>IF(ACOUSTIC_SURVEY_RESULTS!G173=0, "",ACOUSTIC_SURVEY_RESULTS!G173)</f>
        <v/>
      </c>
      <c r="K174" s="122" t="str">
        <f>IF(ACOUSTIC_SURVEY_RESULTS!H173=0, "",ACOUSTIC_SURVEY_RESULTS!H173)</f>
        <v/>
      </c>
      <c r="L174" s="122" t="str">
        <f>IF(ACOUSTIC_SURVEY_RESULTS!I173=0, "",ACOUSTIC_SURVEY_RESULTS!I173)</f>
        <v/>
      </c>
      <c r="M174" s="122">
        <f>IFERROR((VLOOKUP($L174,ACOUSTIC_SITE_INFO!$C$3:$AI$501,2,FALSE)),"")</f>
        <v>0</v>
      </c>
      <c r="N174" s="122">
        <f>IFERROR((VLOOKUP($L174,ACOUSTIC_SITE_INFO!$C$3:$AI$501,3,FALSE))," ")</f>
        <v>0</v>
      </c>
      <c r="O174" s="122">
        <f>IFERROR((VLOOKUP($L174,ACOUSTIC_SITE_INFO!$C$3:$AI$501,4,FALSE)),"")</f>
        <v>0</v>
      </c>
      <c r="P174" s="122">
        <f>IFERROR((VLOOKUP($L174,ACOUSTIC_SITE_INFO!$C$3:$AI$501,5,FALSE)),"")</f>
        <v>0</v>
      </c>
      <c r="Q174" s="122">
        <f>IFERROR((VLOOKUP($L174,ACOUSTIC_SITE_INFO!$C$3:$AI$501,6,FALSE)),"")</f>
        <v>0</v>
      </c>
      <c r="R174" s="122">
        <f>IFERROR((VLOOKUP($L174,ACOUSTIC_SITE_INFO!$C$3:$AI$501,7,FALSE)),"")</f>
        <v>0</v>
      </c>
      <c r="S174" s="122" t="str">
        <f>IFERROR((VLOOKUP($L174,ACOUSTIC_SITE_INFO!$C$3:$AI$501,8,FALSE)),"")</f>
        <v>//</v>
      </c>
      <c r="T174" s="124">
        <f>IFERROR((VLOOKUP($L174,ACOUSTIC_SITE_INFO!$C$3:$AI$501,9,FALSE)),"")</f>
        <v>0</v>
      </c>
      <c r="U174" s="124">
        <f>IFERROR((VLOOKUP($L174,ACOUSTIC_SITE_INFO!$C$3:$AI$501,10,FALSE)),"")</f>
        <v>0</v>
      </c>
      <c r="V174" s="122">
        <f>IFERROR((VLOOKUP($L174,ACOUSTIC_SITE_INFO!$C$3:$AI$501,11,FALSE)),"")</f>
        <v>0</v>
      </c>
      <c r="W174" s="122">
        <f>IFERROR((VLOOKUP($L174,ACOUSTIC_SITE_INFO!$C$3:$AI$501,12,FALSE)),"")</f>
        <v>0</v>
      </c>
      <c r="X174" s="122">
        <f>IFERROR((VLOOKUP($L174,ACOUSTIC_SITE_INFO!$C$3:$AI$501,13,FALSE)),"")</f>
        <v>0</v>
      </c>
      <c r="Y174" s="122">
        <f>IFERROR((VLOOKUP($L174,ACOUSTIC_SITE_INFO!$C$3:$AI$501,14,FALSE)),"")</f>
        <v>0</v>
      </c>
      <c r="Z174" s="122">
        <f>IFERROR((VLOOKUP($L174,ACOUSTIC_SITE_INFO!$C$3:$AI$501,15,FALSE)),"")</f>
        <v>0</v>
      </c>
      <c r="AA174" s="122">
        <f>IFERROR((VLOOKUP($L174,ACOUSTIC_SITE_INFO!$C$3:$AI$501,16,FALSE)),"")</f>
        <v>0</v>
      </c>
      <c r="AB174" s="122">
        <f>IFERROR((VLOOKUP($L174,ACOUSTIC_SITE_INFO!$C$3:$AI$501,17,FALSE)),"")</f>
        <v>0</v>
      </c>
      <c r="AC174" s="122">
        <f>IFERROR((VLOOKUP($L174,ACOUSTIC_SITE_INFO!$C$3:$AI$501,18,FALSE)),"")</f>
        <v>0</v>
      </c>
      <c r="AD174" s="122">
        <f>IFERROR((VLOOKUP($L174,ACOUSTIC_SITE_INFO!$C$3:$AI$501,20,FALSE)),"")</f>
        <v>0</v>
      </c>
      <c r="AE174" s="122">
        <f>IFERROR((VLOOKUP($L174,ACOUSTIC_SITE_INFO!$C$3:$AI$501,21,FALSE)),"")</f>
        <v>0</v>
      </c>
      <c r="AF174" s="122">
        <f>IFERROR((VLOOKUP($L174,ACOUSTIC_SITE_INFO!$C$3:$AI$501,19,FALSE)),"")</f>
        <v>0</v>
      </c>
      <c r="AG174" s="122">
        <f>IFERROR((VLOOKUP($L174,ACOUSTIC_SITE_INFO!$C$3:$AI$501,22,FALSE)),"")</f>
        <v>0</v>
      </c>
      <c r="AH174" s="122">
        <f>IFERROR((VLOOKUP($L174,ACOUSTIC_SITE_INFO!$C$3:$AI$501,23,FALSE)),"")</f>
        <v>0</v>
      </c>
      <c r="AI174" s="125">
        <f>IFERROR((VLOOKUP($L174,ACOUSTIC_SITE_INFO!$C$3:$AI$501,24,FALSE)),"")</f>
        <v>0</v>
      </c>
      <c r="AJ174" s="125">
        <f>IFERROR((VLOOKUP($L174,ACOUSTIC_SITE_INFO!$C$3:$AI$501,25,FALSE)),"")</f>
        <v>0</v>
      </c>
      <c r="AK174" s="122">
        <f>IFERROR((VLOOKUP($L174,ACOUSTIC_SITE_INFO!$C$3:$AI$501,26,FALSE)),"")</f>
        <v>0</v>
      </c>
      <c r="AL174" s="122">
        <f>IFERROR((VLOOKUP($L174,ACOUSTIC_SITE_INFO!$C$3:$AI$501,27,FALSE)),"")</f>
        <v>0</v>
      </c>
      <c r="AM174" s="122">
        <f>IFERROR((VLOOKUP($L174,ACOUSTIC_SITE_INFO!$C$3:$AI$501,29,FALSE)),"")</f>
        <v>0</v>
      </c>
      <c r="AN174" s="122">
        <f>IFERROR((VLOOKUP($L174,ACOUSTIC_SITE_INFO!$C$3:$AI$501,30,FALSE)),"")</f>
        <v>0</v>
      </c>
      <c r="AO174" s="122">
        <f>IFERROR((VLOOKUP($L174,ACOUSTIC_SITE_INFO!$C$3:$AI$501,31,FALSE)),"")</f>
        <v>0</v>
      </c>
      <c r="AP174" s="122">
        <f>IFERROR((VLOOKUP($L174,ACOUSTIC_SITE_INFO!$C$3:$AI$501,32,FALSE)),"")</f>
        <v>0</v>
      </c>
      <c r="AQ174" s="122">
        <f>IFERROR((VLOOKUP($L174,ACOUSTIC_SITE_INFO!$C$3:$AI$501,33,FALSE)),"")</f>
        <v>0</v>
      </c>
    </row>
    <row r="175" spans="1:43" x14ac:dyDescent="0.25">
      <c r="A175" s="122" t="str">
        <f t="shared" si="4"/>
        <v>00-0m-0</v>
      </c>
      <c r="B175" s="122" t="str">
        <f t="shared" si="5"/>
        <v/>
      </c>
      <c r="C175" s="122" t="str">
        <f>IF(ACOUSTIC_SURVEY_RESULTS!A174=0, "",ACOUSTIC_SURVEY_RESULTS!A174)</f>
        <v/>
      </c>
      <c r="D175" s="122" t="str">
        <f>IFERROR((VLOOKUP($C175,Drop_down_options!$B$2:$D$21,2,FALSE)),"")</f>
        <v/>
      </c>
      <c r="E175" s="122" t="str">
        <f>IF(ACOUSTIC_SURVEY_RESULTS!B174=0, "",ACOUSTIC_SURVEY_RESULTS!B174)</f>
        <v/>
      </c>
      <c r="F175" s="122" t="str">
        <f>IF(ACOUSTIC_SURVEY_RESULTS!C174=0, "",ACOUSTIC_SURVEY_RESULTS!C174)</f>
        <v/>
      </c>
      <c r="G175" s="122" t="str">
        <f>IF(ACOUSTIC_SURVEY_RESULTS!D174=0, "",ACOUSTIC_SURVEY_RESULTS!D174)</f>
        <v/>
      </c>
      <c r="H175" s="122" t="str">
        <f>IF(ACOUSTIC_SURVEY_RESULTS!E174=0, "",ACOUSTIC_SURVEY_RESULTS!E174)</f>
        <v/>
      </c>
      <c r="I175" s="122" t="str">
        <f>IF(ACOUSTIC_SURVEY_RESULTS!F174=0, "",ACOUSTIC_SURVEY_RESULTS!F174)</f>
        <v/>
      </c>
      <c r="J175" s="122" t="str">
        <f>IF(ACOUSTIC_SURVEY_RESULTS!G174=0, "",ACOUSTIC_SURVEY_RESULTS!G174)</f>
        <v/>
      </c>
      <c r="K175" s="122" t="str">
        <f>IF(ACOUSTIC_SURVEY_RESULTS!H174=0, "",ACOUSTIC_SURVEY_RESULTS!H174)</f>
        <v/>
      </c>
      <c r="L175" s="122" t="str">
        <f>IF(ACOUSTIC_SURVEY_RESULTS!I174=0, "",ACOUSTIC_SURVEY_RESULTS!I174)</f>
        <v/>
      </c>
      <c r="M175" s="122">
        <f>IFERROR((VLOOKUP($L175,ACOUSTIC_SITE_INFO!$C$3:$AI$501,2,FALSE)),"")</f>
        <v>0</v>
      </c>
      <c r="N175" s="122">
        <f>IFERROR((VLOOKUP($L175,ACOUSTIC_SITE_INFO!$C$3:$AI$501,3,FALSE))," ")</f>
        <v>0</v>
      </c>
      <c r="O175" s="122">
        <f>IFERROR((VLOOKUP($L175,ACOUSTIC_SITE_INFO!$C$3:$AI$501,4,FALSE)),"")</f>
        <v>0</v>
      </c>
      <c r="P175" s="122">
        <f>IFERROR((VLOOKUP($L175,ACOUSTIC_SITE_INFO!$C$3:$AI$501,5,FALSE)),"")</f>
        <v>0</v>
      </c>
      <c r="Q175" s="122">
        <f>IFERROR((VLOOKUP($L175,ACOUSTIC_SITE_INFO!$C$3:$AI$501,6,FALSE)),"")</f>
        <v>0</v>
      </c>
      <c r="R175" s="122">
        <f>IFERROR((VLOOKUP($L175,ACOUSTIC_SITE_INFO!$C$3:$AI$501,7,FALSE)),"")</f>
        <v>0</v>
      </c>
      <c r="S175" s="122" t="str">
        <f>IFERROR((VLOOKUP($L175,ACOUSTIC_SITE_INFO!$C$3:$AI$501,8,FALSE)),"")</f>
        <v>//</v>
      </c>
      <c r="T175" s="124">
        <f>IFERROR((VLOOKUP($L175,ACOUSTIC_SITE_INFO!$C$3:$AI$501,9,FALSE)),"")</f>
        <v>0</v>
      </c>
      <c r="U175" s="124">
        <f>IFERROR((VLOOKUP($L175,ACOUSTIC_SITE_INFO!$C$3:$AI$501,10,FALSE)),"")</f>
        <v>0</v>
      </c>
      <c r="V175" s="122">
        <f>IFERROR((VLOOKUP($L175,ACOUSTIC_SITE_INFO!$C$3:$AI$501,11,FALSE)),"")</f>
        <v>0</v>
      </c>
      <c r="W175" s="122">
        <f>IFERROR((VLOOKUP($L175,ACOUSTIC_SITE_INFO!$C$3:$AI$501,12,FALSE)),"")</f>
        <v>0</v>
      </c>
      <c r="X175" s="122">
        <f>IFERROR((VLOOKUP($L175,ACOUSTIC_SITE_INFO!$C$3:$AI$501,13,FALSE)),"")</f>
        <v>0</v>
      </c>
      <c r="Y175" s="122">
        <f>IFERROR((VLOOKUP($L175,ACOUSTIC_SITE_INFO!$C$3:$AI$501,14,FALSE)),"")</f>
        <v>0</v>
      </c>
      <c r="Z175" s="122">
        <f>IFERROR((VLOOKUP($L175,ACOUSTIC_SITE_INFO!$C$3:$AI$501,15,FALSE)),"")</f>
        <v>0</v>
      </c>
      <c r="AA175" s="122">
        <f>IFERROR((VLOOKUP($L175,ACOUSTIC_SITE_INFO!$C$3:$AI$501,16,FALSE)),"")</f>
        <v>0</v>
      </c>
      <c r="AB175" s="122">
        <f>IFERROR((VLOOKUP($L175,ACOUSTIC_SITE_INFO!$C$3:$AI$501,17,FALSE)),"")</f>
        <v>0</v>
      </c>
      <c r="AC175" s="122">
        <f>IFERROR((VLOOKUP($L175,ACOUSTIC_SITE_INFO!$C$3:$AI$501,18,FALSE)),"")</f>
        <v>0</v>
      </c>
      <c r="AD175" s="122">
        <f>IFERROR((VLOOKUP($L175,ACOUSTIC_SITE_INFO!$C$3:$AI$501,20,FALSE)),"")</f>
        <v>0</v>
      </c>
      <c r="AE175" s="122">
        <f>IFERROR((VLOOKUP($L175,ACOUSTIC_SITE_INFO!$C$3:$AI$501,21,FALSE)),"")</f>
        <v>0</v>
      </c>
      <c r="AF175" s="122">
        <f>IFERROR((VLOOKUP($L175,ACOUSTIC_SITE_INFO!$C$3:$AI$501,19,FALSE)),"")</f>
        <v>0</v>
      </c>
      <c r="AG175" s="122">
        <f>IFERROR((VLOOKUP($L175,ACOUSTIC_SITE_INFO!$C$3:$AI$501,22,FALSE)),"")</f>
        <v>0</v>
      </c>
      <c r="AH175" s="122">
        <f>IFERROR((VLOOKUP($L175,ACOUSTIC_SITE_INFO!$C$3:$AI$501,23,FALSE)),"")</f>
        <v>0</v>
      </c>
      <c r="AI175" s="125">
        <f>IFERROR((VLOOKUP($L175,ACOUSTIC_SITE_INFO!$C$3:$AI$501,24,FALSE)),"")</f>
        <v>0</v>
      </c>
      <c r="AJ175" s="125">
        <f>IFERROR((VLOOKUP($L175,ACOUSTIC_SITE_INFO!$C$3:$AI$501,25,FALSE)),"")</f>
        <v>0</v>
      </c>
      <c r="AK175" s="122">
        <f>IFERROR((VLOOKUP($L175,ACOUSTIC_SITE_INFO!$C$3:$AI$501,26,FALSE)),"")</f>
        <v>0</v>
      </c>
      <c r="AL175" s="122">
        <f>IFERROR((VLOOKUP($L175,ACOUSTIC_SITE_INFO!$C$3:$AI$501,27,FALSE)),"")</f>
        <v>0</v>
      </c>
      <c r="AM175" s="122">
        <f>IFERROR((VLOOKUP($L175,ACOUSTIC_SITE_INFO!$C$3:$AI$501,29,FALSE)),"")</f>
        <v>0</v>
      </c>
      <c r="AN175" s="122">
        <f>IFERROR((VLOOKUP($L175,ACOUSTIC_SITE_INFO!$C$3:$AI$501,30,FALSE)),"")</f>
        <v>0</v>
      </c>
      <c r="AO175" s="122">
        <f>IFERROR((VLOOKUP($L175,ACOUSTIC_SITE_INFO!$C$3:$AI$501,31,FALSE)),"")</f>
        <v>0</v>
      </c>
      <c r="AP175" s="122">
        <f>IFERROR((VLOOKUP($L175,ACOUSTIC_SITE_INFO!$C$3:$AI$501,32,FALSE)),"")</f>
        <v>0</v>
      </c>
      <c r="AQ175" s="122">
        <f>IFERROR((VLOOKUP($L175,ACOUSTIC_SITE_INFO!$C$3:$AI$501,33,FALSE)),"")</f>
        <v>0</v>
      </c>
    </row>
    <row r="176" spans="1:43" x14ac:dyDescent="0.25">
      <c r="A176" s="122" t="str">
        <f t="shared" si="4"/>
        <v>00-0m-0</v>
      </c>
      <c r="B176" s="122" t="str">
        <f t="shared" si="5"/>
        <v/>
      </c>
      <c r="C176" s="122" t="str">
        <f>IF(ACOUSTIC_SURVEY_RESULTS!A175=0, "",ACOUSTIC_SURVEY_RESULTS!A175)</f>
        <v/>
      </c>
      <c r="D176" s="122" t="str">
        <f>IFERROR((VLOOKUP($C176,Drop_down_options!$B$2:$D$21,2,FALSE)),"")</f>
        <v/>
      </c>
      <c r="E176" s="122" t="str">
        <f>IF(ACOUSTIC_SURVEY_RESULTS!B175=0, "",ACOUSTIC_SURVEY_RESULTS!B175)</f>
        <v/>
      </c>
      <c r="F176" s="122" t="str">
        <f>IF(ACOUSTIC_SURVEY_RESULTS!C175=0, "",ACOUSTIC_SURVEY_RESULTS!C175)</f>
        <v/>
      </c>
      <c r="G176" s="122" t="str">
        <f>IF(ACOUSTIC_SURVEY_RESULTS!D175=0, "",ACOUSTIC_SURVEY_RESULTS!D175)</f>
        <v/>
      </c>
      <c r="H176" s="122" t="str">
        <f>IF(ACOUSTIC_SURVEY_RESULTS!E175=0, "",ACOUSTIC_SURVEY_RESULTS!E175)</f>
        <v/>
      </c>
      <c r="I176" s="122" t="str">
        <f>IF(ACOUSTIC_SURVEY_RESULTS!F175=0, "",ACOUSTIC_SURVEY_RESULTS!F175)</f>
        <v/>
      </c>
      <c r="J176" s="122" t="str">
        <f>IF(ACOUSTIC_SURVEY_RESULTS!G175=0, "",ACOUSTIC_SURVEY_RESULTS!G175)</f>
        <v/>
      </c>
      <c r="K176" s="122" t="str">
        <f>IF(ACOUSTIC_SURVEY_RESULTS!H175=0, "",ACOUSTIC_SURVEY_RESULTS!H175)</f>
        <v/>
      </c>
      <c r="L176" s="122" t="str">
        <f>IF(ACOUSTIC_SURVEY_RESULTS!I175=0, "",ACOUSTIC_SURVEY_RESULTS!I175)</f>
        <v/>
      </c>
      <c r="M176" s="122">
        <f>IFERROR((VLOOKUP($L176,ACOUSTIC_SITE_INFO!$C$3:$AI$501,2,FALSE)),"")</f>
        <v>0</v>
      </c>
      <c r="N176" s="122">
        <f>IFERROR((VLOOKUP($L176,ACOUSTIC_SITE_INFO!$C$3:$AI$501,3,FALSE))," ")</f>
        <v>0</v>
      </c>
      <c r="O176" s="122">
        <f>IFERROR((VLOOKUP($L176,ACOUSTIC_SITE_INFO!$C$3:$AI$501,4,FALSE)),"")</f>
        <v>0</v>
      </c>
      <c r="P176" s="122">
        <f>IFERROR((VLOOKUP($L176,ACOUSTIC_SITE_INFO!$C$3:$AI$501,5,FALSE)),"")</f>
        <v>0</v>
      </c>
      <c r="Q176" s="122">
        <f>IFERROR((VLOOKUP($L176,ACOUSTIC_SITE_INFO!$C$3:$AI$501,6,FALSE)),"")</f>
        <v>0</v>
      </c>
      <c r="R176" s="122">
        <f>IFERROR((VLOOKUP($L176,ACOUSTIC_SITE_INFO!$C$3:$AI$501,7,FALSE)),"")</f>
        <v>0</v>
      </c>
      <c r="S176" s="122" t="str">
        <f>IFERROR((VLOOKUP($L176,ACOUSTIC_SITE_INFO!$C$3:$AI$501,8,FALSE)),"")</f>
        <v>//</v>
      </c>
      <c r="T176" s="124">
        <f>IFERROR((VLOOKUP($L176,ACOUSTIC_SITE_INFO!$C$3:$AI$501,9,FALSE)),"")</f>
        <v>0</v>
      </c>
      <c r="U176" s="124">
        <f>IFERROR((VLOOKUP($L176,ACOUSTIC_SITE_INFO!$C$3:$AI$501,10,FALSE)),"")</f>
        <v>0</v>
      </c>
      <c r="V176" s="122">
        <f>IFERROR((VLOOKUP($L176,ACOUSTIC_SITE_INFO!$C$3:$AI$501,11,FALSE)),"")</f>
        <v>0</v>
      </c>
      <c r="W176" s="122">
        <f>IFERROR((VLOOKUP($L176,ACOUSTIC_SITE_INFO!$C$3:$AI$501,12,FALSE)),"")</f>
        <v>0</v>
      </c>
      <c r="X176" s="122">
        <f>IFERROR((VLOOKUP($L176,ACOUSTIC_SITE_INFO!$C$3:$AI$501,13,FALSE)),"")</f>
        <v>0</v>
      </c>
      <c r="Y176" s="122">
        <f>IFERROR((VLOOKUP($L176,ACOUSTIC_SITE_INFO!$C$3:$AI$501,14,FALSE)),"")</f>
        <v>0</v>
      </c>
      <c r="Z176" s="122">
        <f>IFERROR((VLOOKUP($L176,ACOUSTIC_SITE_INFO!$C$3:$AI$501,15,FALSE)),"")</f>
        <v>0</v>
      </c>
      <c r="AA176" s="122">
        <f>IFERROR((VLOOKUP($L176,ACOUSTIC_SITE_INFO!$C$3:$AI$501,16,FALSE)),"")</f>
        <v>0</v>
      </c>
      <c r="AB176" s="122">
        <f>IFERROR((VLOOKUP($L176,ACOUSTIC_SITE_INFO!$C$3:$AI$501,17,FALSE)),"")</f>
        <v>0</v>
      </c>
      <c r="AC176" s="122">
        <f>IFERROR((VLOOKUP($L176,ACOUSTIC_SITE_INFO!$C$3:$AI$501,18,FALSE)),"")</f>
        <v>0</v>
      </c>
      <c r="AD176" s="122">
        <f>IFERROR((VLOOKUP($L176,ACOUSTIC_SITE_INFO!$C$3:$AI$501,20,FALSE)),"")</f>
        <v>0</v>
      </c>
      <c r="AE176" s="122">
        <f>IFERROR((VLOOKUP($L176,ACOUSTIC_SITE_INFO!$C$3:$AI$501,21,FALSE)),"")</f>
        <v>0</v>
      </c>
      <c r="AF176" s="122">
        <f>IFERROR((VLOOKUP($L176,ACOUSTIC_SITE_INFO!$C$3:$AI$501,19,FALSE)),"")</f>
        <v>0</v>
      </c>
      <c r="AG176" s="122">
        <f>IFERROR((VLOOKUP($L176,ACOUSTIC_SITE_INFO!$C$3:$AI$501,22,FALSE)),"")</f>
        <v>0</v>
      </c>
      <c r="AH176" s="122">
        <f>IFERROR((VLOOKUP($L176,ACOUSTIC_SITE_INFO!$C$3:$AI$501,23,FALSE)),"")</f>
        <v>0</v>
      </c>
      <c r="AI176" s="125">
        <f>IFERROR((VLOOKUP($L176,ACOUSTIC_SITE_INFO!$C$3:$AI$501,24,FALSE)),"")</f>
        <v>0</v>
      </c>
      <c r="AJ176" s="125">
        <f>IFERROR((VLOOKUP($L176,ACOUSTIC_SITE_INFO!$C$3:$AI$501,25,FALSE)),"")</f>
        <v>0</v>
      </c>
      <c r="AK176" s="122">
        <f>IFERROR((VLOOKUP($L176,ACOUSTIC_SITE_INFO!$C$3:$AI$501,26,FALSE)),"")</f>
        <v>0</v>
      </c>
      <c r="AL176" s="122">
        <f>IFERROR((VLOOKUP($L176,ACOUSTIC_SITE_INFO!$C$3:$AI$501,27,FALSE)),"")</f>
        <v>0</v>
      </c>
      <c r="AM176" s="122">
        <f>IFERROR((VLOOKUP($L176,ACOUSTIC_SITE_INFO!$C$3:$AI$501,29,FALSE)),"")</f>
        <v>0</v>
      </c>
      <c r="AN176" s="122">
        <f>IFERROR((VLOOKUP($L176,ACOUSTIC_SITE_INFO!$C$3:$AI$501,30,FALSE)),"")</f>
        <v>0</v>
      </c>
      <c r="AO176" s="122">
        <f>IFERROR((VLOOKUP($L176,ACOUSTIC_SITE_INFO!$C$3:$AI$501,31,FALSE)),"")</f>
        <v>0</v>
      </c>
      <c r="AP176" s="122">
        <f>IFERROR((VLOOKUP($L176,ACOUSTIC_SITE_INFO!$C$3:$AI$501,32,FALSE)),"")</f>
        <v>0</v>
      </c>
      <c r="AQ176" s="122">
        <f>IFERROR((VLOOKUP($L176,ACOUSTIC_SITE_INFO!$C$3:$AI$501,33,FALSE)),"")</f>
        <v>0</v>
      </c>
    </row>
    <row r="177" spans="1:43" x14ac:dyDescent="0.25">
      <c r="A177" s="122" t="str">
        <f t="shared" si="4"/>
        <v>00-0m-0</v>
      </c>
      <c r="B177" s="122" t="str">
        <f t="shared" si="5"/>
        <v/>
      </c>
      <c r="C177" s="122" t="str">
        <f>IF(ACOUSTIC_SURVEY_RESULTS!A176=0, "",ACOUSTIC_SURVEY_RESULTS!A176)</f>
        <v/>
      </c>
      <c r="D177" s="122" t="str">
        <f>IFERROR((VLOOKUP($C177,Drop_down_options!$B$2:$D$21,2,FALSE)),"")</f>
        <v/>
      </c>
      <c r="E177" s="122" t="str">
        <f>IF(ACOUSTIC_SURVEY_RESULTS!B176=0, "",ACOUSTIC_SURVEY_RESULTS!B176)</f>
        <v/>
      </c>
      <c r="F177" s="122" t="str">
        <f>IF(ACOUSTIC_SURVEY_RESULTS!C176=0, "",ACOUSTIC_SURVEY_RESULTS!C176)</f>
        <v/>
      </c>
      <c r="G177" s="122" t="str">
        <f>IF(ACOUSTIC_SURVEY_RESULTS!D176=0, "",ACOUSTIC_SURVEY_RESULTS!D176)</f>
        <v/>
      </c>
      <c r="H177" s="122" t="str">
        <f>IF(ACOUSTIC_SURVEY_RESULTS!E176=0, "",ACOUSTIC_SURVEY_RESULTS!E176)</f>
        <v/>
      </c>
      <c r="I177" s="122" t="str">
        <f>IF(ACOUSTIC_SURVEY_RESULTS!F176=0, "",ACOUSTIC_SURVEY_RESULTS!F176)</f>
        <v/>
      </c>
      <c r="J177" s="122" t="str">
        <f>IF(ACOUSTIC_SURVEY_RESULTS!G176=0, "",ACOUSTIC_SURVEY_RESULTS!G176)</f>
        <v/>
      </c>
      <c r="K177" s="122" t="str">
        <f>IF(ACOUSTIC_SURVEY_RESULTS!H176=0, "",ACOUSTIC_SURVEY_RESULTS!H176)</f>
        <v/>
      </c>
      <c r="L177" s="122" t="str">
        <f>IF(ACOUSTIC_SURVEY_RESULTS!I176=0, "",ACOUSTIC_SURVEY_RESULTS!I176)</f>
        <v/>
      </c>
      <c r="M177" s="122">
        <f>IFERROR((VLOOKUP($L177,ACOUSTIC_SITE_INFO!$C$3:$AI$501,2,FALSE)),"")</f>
        <v>0</v>
      </c>
      <c r="N177" s="122">
        <f>IFERROR((VLOOKUP($L177,ACOUSTIC_SITE_INFO!$C$3:$AI$501,3,FALSE))," ")</f>
        <v>0</v>
      </c>
      <c r="O177" s="122">
        <f>IFERROR((VLOOKUP($L177,ACOUSTIC_SITE_INFO!$C$3:$AI$501,4,FALSE)),"")</f>
        <v>0</v>
      </c>
      <c r="P177" s="122">
        <f>IFERROR((VLOOKUP($L177,ACOUSTIC_SITE_INFO!$C$3:$AI$501,5,FALSE)),"")</f>
        <v>0</v>
      </c>
      <c r="Q177" s="122">
        <f>IFERROR((VLOOKUP($L177,ACOUSTIC_SITE_INFO!$C$3:$AI$501,6,FALSE)),"")</f>
        <v>0</v>
      </c>
      <c r="R177" s="122">
        <f>IFERROR((VLOOKUP($L177,ACOUSTIC_SITE_INFO!$C$3:$AI$501,7,FALSE)),"")</f>
        <v>0</v>
      </c>
      <c r="S177" s="122" t="str">
        <f>IFERROR((VLOOKUP($L177,ACOUSTIC_SITE_INFO!$C$3:$AI$501,8,FALSE)),"")</f>
        <v>//</v>
      </c>
      <c r="T177" s="124">
        <f>IFERROR((VLOOKUP($L177,ACOUSTIC_SITE_INFO!$C$3:$AI$501,9,FALSE)),"")</f>
        <v>0</v>
      </c>
      <c r="U177" s="124">
        <f>IFERROR((VLOOKUP($L177,ACOUSTIC_SITE_INFO!$C$3:$AI$501,10,FALSE)),"")</f>
        <v>0</v>
      </c>
      <c r="V177" s="122">
        <f>IFERROR((VLOOKUP($L177,ACOUSTIC_SITE_INFO!$C$3:$AI$501,11,FALSE)),"")</f>
        <v>0</v>
      </c>
      <c r="W177" s="122">
        <f>IFERROR((VLOOKUP($L177,ACOUSTIC_SITE_INFO!$C$3:$AI$501,12,FALSE)),"")</f>
        <v>0</v>
      </c>
      <c r="X177" s="122">
        <f>IFERROR((VLOOKUP($L177,ACOUSTIC_SITE_INFO!$C$3:$AI$501,13,FALSE)),"")</f>
        <v>0</v>
      </c>
      <c r="Y177" s="122">
        <f>IFERROR((VLOOKUP($L177,ACOUSTIC_SITE_INFO!$C$3:$AI$501,14,FALSE)),"")</f>
        <v>0</v>
      </c>
      <c r="Z177" s="122">
        <f>IFERROR((VLOOKUP($L177,ACOUSTIC_SITE_INFO!$C$3:$AI$501,15,FALSE)),"")</f>
        <v>0</v>
      </c>
      <c r="AA177" s="122">
        <f>IFERROR((VLOOKUP($L177,ACOUSTIC_SITE_INFO!$C$3:$AI$501,16,FALSE)),"")</f>
        <v>0</v>
      </c>
      <c r="AB177" s="122">
        <f>IFERROR((VLOOKUP($L177,ACOUSTIC_SITE_INFO!$C$3:$AI$501,17,FALSE)),"")</f>
        <v>0</v>
      </c>
      <c r="AC177" s="122">
        <f>IFERROR((VLOOKUP($L177,ACOUSTIC_SITE_INFO!$C$3:$AI$501,18,FALSE)),"")</f>
        <v>0</v>
      </c>
      <c r="AD177" s="122">
        <f>IFERROR((VLOOKUP($L177,ACOUSTIC_SITE_INFO!$C$3:$AI$501,20,FALSE)),"")</f>
        <v>0</v>
      </c>
      <c r="AE177" s="122">
        <f>IFERROR((VLOOKUP($L177,ACOUSTIC_SITE_INFO!$C$3:$AI$501,21,FALSE)),"")</f>
        <v>0</v>
      </c>
      <c r="AF177" s="122">
        <f>IFERROR((VLOOKUP($L177,ACOUSTIC_SITE_INFO!$C$3:$AI$501,19,FALSE)),"")</f>
        <v>0</v>
      </c>
      <c r="AG177" s="122">
        <f>IFERROR((VLOOKUP($L177,ACOUSTIC_SITE_INFO!$C$3:$AI$501,22,FALSE)),"")</f>
        <v>0</v>
      </c>
      <c r="AH177" s="122">
        <f>IFERROR((VLOOKUP($L177,ACOUSTIC_SITE_INFO!$C$3:$AI$501,23,FALSE)),"")</f>
        <v>0</v>
      </c>
      <c r="AI177" s="125">
        <f>IFERROR((VLOOKUP($L177,ACOUSTIC_SITE_INFO!$C$3:$AI$501,24,FALSE)),"")</f>
        <v>0</v>
      </c>
      <c r="AJ177" s="125">
        <f>IFERROR((VLOOKUP($L177,ACOUSTIC_SITE_INFO!$C$3:$AI$501,25,FALSE)),"")</f>
        <v>0</v>
      </c>
      <c r="AK177" s="122">
        <f>IFERROR((VLOOKUP($L177,ACOUSTIC_SITE_INFO!$C$3:$AI$501,26,FALSE)),"")</f>
        <v>0</v>
      </c>
      <c r="AL177" s="122">
        <f>IFERROR((VLOOKUP($L177,ACOUSTIC_SITE_INFO!$C$3:$AI$501,27,FALSE)),"")</f>
        <v>0</v>
      </c>
      <c r="AM177" s="122">
        <f>IFERROR((VLOOKUP($L177,ACOUSTIC_SITE_INFO!$C$3:$AI$501,29,FALSE)),"")</f>
        <v>0</v>
      </c>
      <c r="AN177" s="122">
        <f>IFERROR((VLOOKUP($L177,ACOUSTIC_SITE_INFO!$C$3:$AI$501,30,FALSE)),"")</f>
        <v>0</v>
      </c>
      <c r="AO177" s="122">
        <f>IFERROR((VLOOKUP($L177,ACOUSTIC_SITE_INFO!$C$3:$AI$501,31,FALSE)),"")</f>
        <v>0</v>
      </c>
      <c r="AP177" s="122">
        <f>IFERROR((VLOOKUP($L177,ACOUSTIC_SITE_INFO!$C$3:$AI$501,32,FALSE)),"")</f>
        <v>0</v>
      </c>
      <c r="AQ177" s="122">
        <f>IFERROR((VLOOKUP($L177,ACOUSTIC_SITE_INFO!$C$3:$AI$501,33,FALSE)),"")</f>
        <v>0</v>
      </c>
    </row>
    <row r="178" spans="1:43" x14ac:dyDescent="0.25">
      <c r="A178" s="122" t="str">
        <f t="shared" si="4"/>
        <v>00-0m-0</v>
      </c>
      <c r="B178" s="122" t="str">
        <f t="shared" si="5"/>
        <v/>
      </c>
      <c r="C178" s="122" t="str">
        <f>IF(ACOUSTIC_SURVEY_RESULTS!A177=0, "",ACOUSTIC_SURVEY_RESULTS!A177)</f>
        <v/>
      </c>
      <c r="D178" s="122" t="str">
        <f>IFERROR((VLOOKUP($C178,Drop_down_options!$B$2:$D$21,2,FALSE)),"")</f>
        <v/>
      </c>
      <c r="E178" s="122" t="str">
        <f>IF(ACOUSTIC_SURVEY_RESULTS!B177=0, "",ACOUSTIC_SURVEY_RESULTS!B177)</f>
        <v/>
      </c>
      <c r="F178" s="122" t="str">
        <f>IF(ACOUSTIC_SURVEY_RESULTS!C177=0, "",ACOUSTIC_SURVEY_RESULTS!C177)</f>
        <v/>
      </c>
      <c r="G178" s="122" t="str">
        <f>IF(ACOUSTIC_SURVEY_RESULTS!D177=0, "",ACOUSTIC_SURVEY_RESULTS!D177)</f>
        <v/>
      </c>
      <c r="H178" s="122" t="str">
        <f>IF(ACOUSTIC_SURVEY_RESULTS!E177=0, "",ACOUSTIC_SURVEY_RESULTS!E177)</f>
        <v/>
      </c>
      <c r="I178" s="122" t="str">
        <f>IF(ACOUSTIC_SURVEY_RESULTS!F177=0, "",ACOUSTIC_SURVEY_RESULTS!F177)</f>
        <v/>
      </c>
      <c r="J178" s="122" t="str">
        <f>IF(ACOUSTIC_SURVEY_RESULTS!G177=0, "",ACOUSTIC_SURVEY_RESULTS!G177)</f>
        <v/>
      </c>
      <c r="K178" s="122" t="str">
        <f>IF(ACOUSTIC_SURVEY_RESULTS!H177=0, "",ACOUSTIC_SURVEY_RESULTS!H177)</f>
        <v/>
      </c>
      <c r="L178" s="122" t="str">
        <f>IF(ACOUSTIC_SURVEY_RESULTS!I177=0, "",ACOUSTIC_SURVEY_RESULTS!I177)</f>
        <v/>
      </c>
      <c r="M178" s="122">
        <f>IFERROR((VLOOKUP($L178,ACOUSTIC_SITE_INFO!$C$3:$AI$501,2,FALSE)),"")</f>
        <v>0</v>
      </c>
      <c r="N178" s="122">
        <f>IFERROR((VLOOKUP($L178,ACOUSTIC_SITE_INFO!$C$3:$AI$501,3,FALSE))," ")</f>
        <v>0</v>
      </c>
      <c r="O178" s="122">
        <f>IFERROR((VLOOKUP($L178,ACOUSTIC_SITE_INFO!$C$3:$AI$501,4,FALSE)),"")</f>
        <v>0</v>
      </c>
      <c r="P178" s="122">
        <f>IFERROR((VLOOKUP($L178,ACOUSTIC_SITE_INFO!$C$3:$AI$501,5,FALSE)),"")</f>
        <v>0</v>
      </c>
      <c r="Q178" s="122">
        <f>IFERROR((VLOOKUP($L178,ACOUSTIC_SITE_INFO!$C$3:$AI$501,6,FALSE)),"")</f>
        <v>0</v>
      </c>
      <c r="R178" s="122">
        <f>IFERROR((VLOOKUP($L178,ACOUSTIC_SITE_INFO!$C$3:$AI$501,7,FALSE)),"")</f>
        <v>0</v>
      </c>
      <c r="S178" s="122" t="str">
        <f>IFERROR((VLOOKUP($L178,ACOUSTIC_SITE_INFO!$C$3:$AI$501,8,FALSE)),"")</f>
        <v>//</v>
      </c>
      <c r="T178" s="124">
        <f>IFERROR((VLOOKUP($L178,ACOUSTIC_SITE_INFO!$C$3:$AI$501,9,FALSE)),"")</f>
        <v>0</v>
      </c>
      <c r="U178" s="124">
        <f>IFERROR((VLOOKUP($L178,ACOUSTIC_SITE_INFO!$C$3:$AI$501,10,FALSE)),"")</f>
        <v>0</v>
      </c>
      <c r="V178" s="122">
        <f>IFERROR((VLOOKUP($L178,ACOUSTIC_SITE_INFO!$C$3:$AI$501,11,FALSE)),"")</f>
        <v>0</v>
      </c>
      <c r="W178" s="122">
        <f>IFERROR((VLOOKUP($L178,ACOUSTIC_SITE_INFO!$C$3:$AI$501,12,FALSE)),"")</f>
        <v>0</v>
      </c>
      <c r="X178" s="122">
        <f>IFERROR((VLOOKUP($L178,ACOUSTIC_SITE_INFO!$C$3:$AI$501,13,FALSE)),"")</f>
        <v>0</v>
      </c>
      <c r="Y178" s="122">
        <f>IFERROR((VLOOKUP($L178,ACOUSTIC_SITE_INFO!$C$3:$AI$501,14,FALSE)),"")</f>
        <v>0</v>
      </c>
      <c r="Z178" s="122">
        <f>IFERROR((VLOOKUP($L178,ACOUSTIC_SITE_INFO!$C$3:$AI$501,15,FALSE)),"")</f>
        <v>0</v>
      </c>
      <c r="AA178" s="122">
        <f>IFERROR((VLOOKUP($L178,ACOUSTIC_SITE_INFO!$C$3:$AI$501,16,FALSE)),"")</f>
        <v>0</v>
      </c>
      <c r="AB178" s="122">
        <f>IFERROR((VLOOKUP($L178,ACOUSTIC_SITE_INFO!$C$3:$AI$501,17,FALSE)),"")</f>
        <v>0</v>
      </c>
      <c r="AC178" s="122">
        <f>IFERROR((VLOOKUP($L178,ACOUSTIC_SITE_INFO!$C$3:$AI$501,18,FALSE)),"")</f>
        <v>0</v>
      </c>
      <c r="AD178" s="122">
        <f>IFERROR((VLOOKUP($L178,ACOUSTIC_SITE_INFO!$C$3:$AI$501,20,FALSE)),"")</f>
        <v>0</v>
      </c>
      <c r="AE178" s="122">
        <f>IFERROR((VLOOKUP($L178,ACOUSTIC_SITE_INFO!$C$3:$AI$501,21,FALSE)),"")</f>
        <v>0</v>
      </c>
      <c r="AF178" s="122">
        <f>IFERROR((VLOOKUP($L178,ACOUSTIC_SITE_INFO!$C$3:$AI$501,19,FALSE)),"")</f>
        <v>0</v>
      </c>
      <c r="AG178" s="122">
        <f>IFERROR((VLOOKUP($L178,ACOUSTIC_SITE_INFO!$C$3:$AI$501,22,FALSE)),"")</f>
        <v>0</v>
      </c>
      <c r="AH178" s="122">
        <f>IFERROR((VLOOKUP($L178,ACOUSTIC_SITE_INFO!$C$3:$AI$501,23,FALSE)),"")</f>
        <v>0</v>
      </c>
      <c r="AI178" s="125">
        <f>IFERROR((VLOOKUP($L178,ACOUSTIC_SITE_INFO!$C$3:$AI$501,24,FALSE)),"")</f>
        <v>0</v>
      </c>
      <c r="AJ178" s="125">
        <f>IFERROR((VLOOKUP($L178,ACOUSTIC_SITE_INFO!$C$3:$AI$501,25,FALSE)),"")</f>
        <v>0</v>
      </c>
      <c r="AK178" s="122">
        <f>IFERROR((VLOOKUP($L178,ACOUSTIC_SITE_INFO!$C$3:$AI$501,26,FALSE)),"")</f>
        <v>0</v>
      </c>
      <c r="AL178" s="122">
        <f>IFERROR((VLOOKUP($L178,ACOUSTIC_SITE_INFO!$C$3:$AI$501,27,FALSE)),"")</f>
        <v>0</v>
      </c>
      <c r="AM178" s="122">
        <f>IFERROR((VLOOKUP($L178,ACOUSTIC_SITE_INFO!$C$3:$AI$501,29,FALSE)),"")</f>
        <v>0</v>
      </c>
      <c r="AN178" s="122">
        <f>IFERROR((VLOOKUP($L178,ACOUSTIC_SITE_INFO!$C$3:$AI$501,30,FALSE)),"")</f>
        <v>0</v>
      </c>
      <c r="AO178" s="122">
        <f>IFERROR((VLOOKUP($L178,ACOUSTIC_SITE_INFO!$C$3:$AI$501,31,FALSE)),"")</f>
        <v>0</v>
      </c>
      <c r="AP178" s="122">
        <f>IFERROR((VLOOKUP($L178,ACOUSTIC_SITE_INFO!$C$3:$AI$501,32,FALSE)),"")</f>
        <v>0</v>
      </c>
      <c r="AQ178" s="122">
        <f>IFERROR((VLOOKUP($L178,ACOUSTIC_SITE_INFO!$C$3:$AI$501,33,FALSE)),"")</f>
        <v>0</v>
      </c>
    </row>
    <row r="179" spans="1:43" x14ac:dyDescent="0.25">
      <c r="A179" s="122" t="str">
        <f t="shared" si="4"/>
        <v>00-0m-0</v>
      </c>
      <c r="B179" s="122" t="str">
        <f t="shared" si="5"/>
        <v/>
      </c>
      <c r="C179" s="122" t="str">
        <f>IF(ACOUSTIC_SURVEY_RESULTS!A178=0, "",ACOUSTIC_SURVEY_RESULTS!A178)</f>
        <v/>
      </c>
      <c r="D179" s="122" t="str">
        <f>IFERROR((VLOOKUP($C179,Drop_down_options!$B$2:$D$21,2,FALSE)),"")</f>
        <v/>
      </c>
      <c r="E179" s="122" t="str">
        <f>IF(ACOUSTIC_SURVEY_RESULTS!B178=0, "",ACOUSTIC_SURVEY_RESULTS!B178)</f>
        <v/>
      </c>
      <c r="F179" s="122" t="str">
        <f>IF(ACOUSTIC_SURVEY_RESULTS!C178=0, "",ACOUSTIC_SURVEY_RESULTS!C178)</f>
        <v/>
      </c>
      <c r="G179" s="122" t="str">
        <f>IF(ACOUSTIC_SURVEY_RESULTS!D178=0, "",ACOUSTIC_SURVEY_RESULTS!D178)</f>
        <v/>
      </c>
      <c r="H179" s="122" t="str">
        <f>IF(ACOUSTIC_SURVEY_RESULTS!E178=0, "",ACOUSTIC_SURVEY_RESULTS!E178)</f>
        <v/>
      </c>
      <c r="I179" s="122" t="str">
        <f>IF(ACOUSTIC_SURVEY_RESULTS!F178=0, "",ACOUSTIC_SURVEY_RESULTS!F178)</f>
        <v/>
      </c>
      <c r="J179" s="122" t="str">
        <f>IF(ACOUSTIC_SURVEY_RESULTS!G178=0, "",ACOUSTIC_SURVEY_RESULTS!G178)</f>
        <v/>
      </c>
      <c r="K179" s="122" t="str">
        <f>IF(ACOUSTIC_SURVEY_RESULTS!H178=0, "",ACOUSTIC_SURVEY_RESULTS!H178)</f>
        <v/>
      </c>
      <c r="L179" s="122" t="str">
        <f>IF(ACOUSTIC_SURVEY_RESULTS!I178=0, "",ACOUSTIC_SURVEY_RESULTS!I178)</f>
        <v/>
      </c>
      <c r="M179" s="122">
        <f>IFERROR((VLOOKUP($L179,ACOUSTIC_SITE_INFO!$C$3:$AI$501,2,FALSE)),"")</f>
        <v>0</v>
      </c>
      <c r="N179" s="122">
        <f>IFERROR((VLOOKUP($L179,ACOUSTIC_SITE_INFO!$C$3:$AI$501,3,FALSE))," ")</f>
        <v>0</v>
      </c>
      <c r="O179" s="122">
        <f>IFERROR((VLOOKUP($L179,ACOUSTIC_SITE_INFO!$C$3:$AI$501,4,FALSE)),"")</f>
        <v>0</v>
      </c>
      <c r="P179" s="122">
        <f>IFERROR((VLOOKUP($L179,ACOUSTIC_SITE_INFO!$C$3:$AI$501,5,FALSE)),"")</f>
        <v>0</v>
      </c>
      <c r="Q179" s="122">
        <f>IFERROR((VLOOKUP($L179,ACOUSTIC_SITE_INFO!$C$3:$AI$501,6,FALSE)),"")</f>
        <v>0</v>
      </c>
      <c r="R179" s="122">
        <f>IFERROR((VLOOKUP($L179,ACOUSTIC_SITE_INFO!$C$3:$AI$501,7,FALSE)),"")</f>
        <v>0</v>
      </c>
      <c r="S179" s="122" t="str">
        <f>IFERROR((VLOOKUP($L179,ACOUSTIC_SITE_INFO!$C$3:$AI$501,8,FALSE)),"")</f>
        <v>//</v>
      </c>
      <c r="T179" s="124">
        <f>IFERROR((VLOOKUP($L179,ACOUSTIC_SITE_INFO!$C$3:$AI$501,9,FALSE)),"")</f>
        <v>0</v>
      </c>
      <c r="U179" s="124">
        <f>IFERROR((VLOOKUP($L179,ACOUSTIC_SITE_INFO!$C$3:$AI$501,10,FALSE)),"")</f>
        <v>0</v>
      </c>
      <c r="V179" s="122">
        <f>IFERROR((VLOOKUP($L179,ACOUSTIC_SITE_INFO!$C$3:$AI$501,11,FALSE)),"")</f>
        <v>0</v>
      </c>
      <c r="W179" s="122">
        <f>IFERROR((VLOOKUP($L179,ACOUSTIC_SITE_INFO!$C$3:$AI$501,12,FALSE)),"")</f>
        <v>0</v>
      </c>
      <c r="X179" s="122">
        <f>IFERROR((VLOOKUP($L179,ACOUSTIC_SITE_INFO!$C$3:$AI$501,13,FALSE)),"")</f>
        <v>0</v>
      </c>
      <c r="Y179" s="122">
        <f>IFERROR((VLOOKUP($L179,ACOUSTIC_SITE_INFO!$C$3:$AI$501,14,FALSE)),"")</f>
        <v>0</v>
      </c>
      <c r="Z179" s="122">
        <f>IFERROR((VLOOKUP($L179,ACOUSTIC_SITE_INFO!$C$3:$AI$501,15,FALSE)),"")</f>
        <v>0</v>
      </c>
      <c r="AA179" s="122">
        <f>IFERROR((VLOOKUP($L179,ACOUSTIC_SITE_INFO!$C$3:$AI$501,16,FALSE)),"")</f>
        <v>0</v>
      </c>
      <c r="AB179" s="122">
        <f>IFERROR((VLOOKUP($L179,ACOUSTIC_SITE_INFO!$C$3:$AI$501,17,FALSE)),"")</f>
        <v>0</v>
      </c>
      <c r="AC179" s="122">
        <f>IFERROR((VLOOKUP($L179,ACOUSTIC_SITE_INFO!$C$3:$AI$501,18,FALSE)),"")</f>
        <v>0</v>
      </c>
      <c r="AD179" s="122">
        <f>IFERROR((VLOOKUP($L179,ACOUSTIC_SITE_INFO!$C$3:$AI$501,20,FALSE)),"")</f>
        <v>0</v>
      </c>
      <c r="AE179" s="122">
        <f>IFERROR((VLOOKUP($L179,ACOUSTIC_SITE_INFO!$C$3:$AI$501,21,FALSE)),"")</f>
        <v>0</v>
      </c>
      <c r="AF179" s="122">
        <f>IFERROR((VLOOKUP($L179,ACOUSTIC_SITE_INFO!$C$3:$AI$501,19,FALSE)),"")</f>
        <v>0</v>
      </c>
      <c r="AG179" s="122">
        <f>IFERROR((VLOOKUP($L179,ACOUSTIC_SITE_INFO!$C$3:$AI$501,22,FALSE)),"")</f>
        <v>0</v>
      </c>
      <c r="AH179" s="122">
        <f>IFERROR((VLOOKUP($L179,ACOUSTIC_SITE_INFO!$C$3:$AI$501,23,FALSE)),"")</f>
        <v>0</v>
      </c>
      <c r="AI179" s="125">
        <f>IFERROR((VLOOKUP($L179,ACOUSTIC_SITE_INFO!$C$3:$AI$501,24,FALSE)),"")</f>
        <v>0</v>
      </c>
      <c r="AJ179" s="125">
        <f>IFERROR((VLOOKUP($L179,ACOUSTIC_SITE_INFO!$C$3:$AI$501,25,FALSE)),"")</f>
        <v>0</v>
      </c>
      <c r="AK179" s="122">
        <f>IFERROR((VLOOKUP($L179,ACOUSTIC_SITE_INFO!$C$3:$AI$501,26,FALSE)),"")</f>
        <v>0</v>
      </c>
      <c r="AL179" s="122">
        <f>IFERROR((VLOOKUP($L179,ACOUSTIC_SITE_INFO!$C$3:$AI$501,27,FALSE)),"")</f>
        <v>0</v>
      </c>
      <c r="AM179" s="122">
        <f>IFERROR((VLOOKUP($L179,ACOUSTIC_SITE_INFO!$C$3:$AI$501,29,FALSE)),"")</f>
        <v>0</v>
      </c>
      <c r="AN179" s="122">
        <f>IFERROR((VLOOKUP($L179,ACOUSTIC_SITE_INFO!$C$3:$AI$501,30,FALSE)),"")</f>
        <v>0</v>
      </c>
      <c r="AO179" s="122">
        <f>IFERROR((VLOOKUP($L179,ACOUSTIC_SITE_INFO!$C$3:$AI$501,31,FALSE)),"")</f>
        <v>0</v>
      </c>
      <c r="AP179" s="122">
        <f>IFERROR((VLOOKUP($L179,ACOUSTIC_SITE_INFO!$C$3:$AI$501,32,FALSE)),"")</f>
        <v>0</v>
      </c>
      <c r="AQ179" s="122">
        <f>IFERROR((VLOOKUP($L179,ACOUSTIC_SITE_INFO!$C$3:$AI$501,33,FALSE)),"")</f>
        <v>0</v>
      </c>
    </row>
    <row r="180" spans="1:43" x14ac:dyDescent="0.25">
      <c r="A180" s="122" t="str">
        <f t="shared" si="4"/>
        <v>00-0m-0</v>
      </c>
      <c r="B180" s="122" t="str">
        <f t="shared" si="5"/>
        <v/>
      </c>
      <c r="C180" s="122" t="str">
        <f>IF(ACOUSTIC_SURVEY_RESULTS!A179=0, "",ACOUSTIC_SURVEY_RESULTS!A179)</f>
        <v/>
      </c>
      <c r="D180" s="122" t="str">
        <f>IFERROR((VLOOKUP($C180,Drop_down_options!$B$2:$D$21,2,FALSE)),"")</f>
        <v/>
      </c>
      <c r="E180" s="122" t="str">
        <f>IF(ACOUSTIC_SURVEY_RESULTS!B179=0, "",ACOUSTIC_SURVEY_RESULTS!B179)</f>
        <v/>
      </c>
      <c r="F180" s="122" t="str">
        <f>IF(ACOUSTIC_SURVEY_RESULTS!C179=0, "",ACOUSTIC_SURVEY_RESULTS!C179)</f>
        <v/>
      </c>
      <c r="G180" s="122" t="str">
        <f>IF(ACOUSTIC_SURVEY_RESULTS!D179=0, "",ACOUSTIC_SURVEY_RESULTS!D179)</f>
        <v/>
      </c>
      <c r="H180" s="122" t="str">
        <f>IF(ACOUSTIC_SURVEY_RESULTS!E179=0, "",ACOUSTIC_SURVEY_RESULTS!E179)</f>
        <v/>
      </c>
      <c r="I180" s="122" t="str">
        <f>IF(ACOUSTIC_SURVEY_RESULTS!F179=0, "",ACOUSTIC_SURVEY_RESULTS!F179)</f>
        <v/>
      </c>
      <c r="J180" s="122" t="str">
        <f>IF(ACOUSTIC_SURVEY_RESULTS!G179=0, "",ACOUSTIC_SURVEY_RESULTS!G179)</f>
        <v/>
      </c>
      <c r="K180" s="122" t="str">
        <f>IF(ACOUSTIC_SURVEY_RESULTS!H179=0, "",ACOUSTIC_SURVEY_RESULTS!H179)</f>
        <v/>
      </c>
      <c r="L180" s="122" t="str">
        <f>IF(ACOUSTIC_SURVEY_RESULTS!I179=0, "",ACOUSTIC_SURVEY_RESULTS!I179)</f>
        <v/>
      </c>
      <c r="M180" s="122">
        <f>IFERROR((VLOOKUP($L180,ACOUSTIC_SITE_INFO!$C$3:$AI$501,2,FALSE)),"")</f>
        <v>0</v>
      </c>
      <c r="N180" s="122">
        <f>IFERROR((VLOOKUP($L180,ACOUSTIC_SITE_INFO!$C$3:$AI$501,3,FALSE))," ")</f>
        <v>0</v>
      </c>
      <c r="O180" s="122">
        <f>IFERROR((VLOOKUP($L180,ACOUSTIC_SITE_INFO!$C$3:$AI$501,4,FALSE)),"")</f>
        <v>0</v>
      </c>
      <c r="P180" s="122">
        <f>IFERROR((VLOOKUP($L180,ACOUSTIC_SITE_INFO!$C$3:$AI$501,5,FALSE)),"")</f>
        <v>0</v>
      </c>
      <c r="Q180" s="122">
        <f>IFERROR((VLOOKUP($L180,ACOUSTIC_SITE_INFO!$C$3:$AI$501,6,FALSE)),"")</f>
        <v>0</v>
      </c>
      <c r="R180" s="122">
        <f>IFERROR((VLOOKUP($L180,ACOUSTIC_SITE_INFO!$C$3:$AI$501,7,FALSE)),"")</f>
        <v>0</v>
      </c>
      <c r="S180" s="122" t="str">
        <f>IFERROR((VLOOKUP($L180,ACOUSTIC_SITE_INFO!$C$3:$AI$501,8,FALSE)),"")</f>
        <v>//</v>
      </c>
      <c r="T180" s="124">
        <f>IFERROR((VLOOKUP($L180,ACOUSTIC_SITE_INFO!$C$3:$AI$501,9,FALSE)),"")</f>
        <v>0</v>
      </c>
      <c r="U180" s="124">
        <f>IFERROR((VLOOKUP($L180,ACOUSTIC_SITE_INFO!$C$3:$AI$501,10,FALSE)),"")</f>
        <v>0</v>
      </c>
      <c r="V180" s="122">
        <f>IFERROR((VLOOKUP($L180,ACOUSTIC_SITE_INFO!$C$3:$AI$501,11,FALSE)),"")</f>
        <v>0</v>
      </c>
      <c r="W180" s="122">
        <f>IFERROR((VLOOKUP($L180,ACOUSTIC_SITE_INFO!$C$3:$AI$501,12,FALSE)),"")</f>
        <v>0</v>
      </c>
      <c r="X180" s="122">
        <f>IFERROR((VLOOKUP($L180,ACOUSTIC_SITE_INFO!$C$3:$AI$501,13,FALSE)),"")</f>
        <v>0</v>
      </c>
      <c r="Y180" s="122">
        <f>IFERROR((VLOOKUP($L180,ACOUSTIC_SITE_INFO!$C$3:$AI$501,14,FALSE)),"")</f>
        <v>0</v>
      </c>
      <c r="Z180" s="122">
        <f>IFERROR((VLOOKUP($L180,ACOUSTIC_SITE_INFO!$C$3:$AI$501,15,FALSE)),"")</f>
        <v>0</v>
      </c>
      <c r="AA180" s="122">
        <f>IFERROR((VLOOKUP($L180,ACOUSTIC_SITE_INFO!$C$3:$AI$501,16,FALSE)),"")</f>
        <v>0</v>
      </c>
      <c r="AB180" s="122">
        <f>IFERROR((VLOOKUP($L180,ACOUSTIC_SITE_INFO!$C$3:$AI$501,17,FALSE)),"")</f>
        <v>0</v>
      </c>
      <c r="AC180" s="122">
        <f>IFERROR((VLOOKUP($L180,ACOUSTIC_SITE_INFO!$C$3:$AI$501,18,FALSE)),"")</f>
        <v>0</v>
      </c>
      <c r="AD180" s="122">
        <f>IFERROR((VLOOKUP($L180,ACOUSTIC_SITE_INFO!$C$3:$AI$501,20,FALSE)),"")</f>
        <v>0</v>
      </c>
      <c r="AE180" s="122">
        <f>IFERROR((VLOOKUP($L180,ACOUSTIC_SITE_INFO!$C$3:$AI$501,21,FALSE)),"")</f>
        <v>0</v>
      </c>
      <c r="AF180" s="122">
        <f>IFERROR((VLOOKUP($L180,ACOUSTIC_SITE_INFO!$C$3:$AI$501,19,FALSE)),"")</f>
        <v>0</v>
      </c>
      <c r="AG180" s="122">
        <f>IFERROR((VLOOKUP($L180,ACOUSTIC_SITE_INFO!$C$3:$AI$501,22,FALSE)),"")</f>
        <v>0</v>
      </c>
      <c r="AH180" s="122">
        <f>IFERROR((VLOOKUP($L180,ACOUSTIC_SITE_INFO!$C$3:$AI$501,23,FALSE)),"")</f>
        <v>0</v>
      </c>
      <c r="AI180" s="125">
        <f>IFERROR((VLOOKUP($L180,ACOUSTIC_SITE_INFO!$C$3:$AI$501,24,FALSE)),"")</f>
        <v>0</v>
      </c>
      <c r="AJ180" s="125">
        <f>IFERROR((VLOOKUP($L180,ACOUSTIC_SITE_INFO!$C$3:$AI$501,25,FALSE)),"")</f>
        <v>0</v>
      </c>
      <c r="AK180" s="122">
        <f>IFERROR((VLOOKUP($L180,ACOUSTIC_SITE_INFO!$C$3:$AI$501,26,FALSE)),"")</f>
        <v>0</v>
      </c>
      <c r="AL180" s="122">
        <f>IFERROR((VLOOKUP($L180,ACOUSTIC_SITE_INFO!$C$3:$AI$501,27,FALSE)),"")</f>
        <v>0</v>
      </c>
      <c r="AM180" s="122">
        <f>IFERROR((VLOOKUP($L180,ACOUSTIC_SITE_INFO!$C$3:$AI$501,29,FALSE)),"")</f>
        <v>0</v>
      </c>
      <c r="AN180" s="122">
        <f>IFERROR((VLOOKUP($L180,ACOUSTIC_SITE_INFO!$C$3:$AI$501,30,FALSE)),"")</f>
        <v>0</v>
      </c>
      <c r="AO180" s="122">
        <f>IFERROR((VLOOKUP($L180,ACOUSTIC_SITE_INFO!$C$3:$AI$501,31,FALSE)),"")</f>
        <v>0</v>
      </c>
      <c r="AP180" s="122">
        <f>IFERROR((VLOOKUP($L180,ACOUSTIC_SITE_INFO!$C$3:$AI$501,32,FALSE)),"")</f>
        <v>0</v>
      </c>
      <c r="AQ180" s="122">
        <f>IFERROR((VLOOKUP($L180,ACOUSTIC_SITE_INFO!$C$3:$AI$501,33,FALSE)),"")</f>
        <v>0</v>
      </c>
    </row>
    <row r="181" spans="1:43" x14ac:dyDescent="0.25">
      <c r="A181" s="122" t="str">
        <f t="shared" si="4"/>
        <v>00-0m-0</v>
      </c>
      <c r="B181" s="122" t="str">
        <f t="shared" si="5"/>
        <v/>
      </c>
      <c r="C181" s="122" t="str">
        <f>IF(ACOUSTIC_SURVEY_RESULTS!A180=0, "",ACOUSTIC_SURVEY_RESULTS!A180)</f>
        <v/>
      </c>
      <c r="D181" s="122" t="str">
        <f>IFERROR((VLOOKUP($C181,Drop_down_options!$B$2:$D$21,2,FALSE)),"")</f>
        <v/>
      </c>
      <c r="E181" s="122" t="str">
        <f>IF(ACOUSTIC_SURVEY_RESULTS!B180=0, "",ACOUSTIC_SURVEY_RESULTS!B180)</f>
        <v/>
      </c>
      <c r="F181" s="122" t="str">
        <f>IF(ACOUSTIC_SURVEY_RESULTS!C180=0, "",ACOUSTIC_SURVEY_RESULTS!C180)</f>
        <v/>
      </c>
      <c r="G181" s="122" t="str">
        <f>IF(ACOUSTIC_SURVEY_RESULTS!D180=0, "",ACOUSTIC_SURVEY_RESULTS!D180)</f>
        <v/>
      </c>
      <c r="H181" s="122" t="str">
        <f>IF(ACOUSTIC_SURVEY_RESULTS!E180=0, "",ACOUSTIC_SURVEY_RESULTS!E180)</f>
        <v/>
      </c>
      <c r="I181" s="122" t="str">
        <f>IF(ACOUSTIC_SURVEY_RESULTS!F180=0, "",ACOUSTIC_SURVEY_RESULTS!F180)</f>
        <v/>
      </c>
      <c r="J181" s="122" t="str">
        <f>IF(ACOUSTIC_SURVEY_RESULTS!G180=0, "",ACOUSTIC_SURVEY_RESULTS!G180)</f>
        <v/>
      </c>
      <c r="K181" s="122" t="str">
        <f>IF(ACOUSTIC_SURVEY_RESULTS!H180=0, "",ACOUSTIC_SURVEY_RESULTS!H180)</f>
        <v/>
      </c>
      <c r="L181" s="122" t="str">
        <f>IF(ACOUSTIC_SURVEY_RESULTS!I180=0, "",ACOUSTIC_SURVEY_RESULTS!I180)</f>
        <v/>
      </c>
      <c r="M181" s="122">
        <f>IFERROR((VLOOKUP($L181,ACOUSTIC_SITE_INFO!$C$3:$AI$501,2,FALSE)),"")</f>
        <v>0</v>
      </c>
      <c r="N181" s="122">
        <f>IFERROR((VLOOKUP($L181,ACOUSTIC_SITE_INFO!$C$3:$AI$501,3,FALSE))," ")</f>
        <v>0</v>
      </c>
      <c r="O181" s="122">
        <f>IFERROR((VLOOKUP($L181,ACOUSTIC_SITE_INFO!$C$3:$AI$501,4,FALSE)),"")</f>
        <v>0</v>
      </c>
      <c r="P181" s="122">
        <f>IFERROR((VLOOKUP($L181,ACOUSTIC_SITE_INFO!$C$3:$AI$501,5,FALSE)),"")</f>
        <v>0</v>
      </c>
      <c r="Q181" s="122">
        <f>IFERROR((VLOOKUP($L181,ACOUSTIC_SITE_INFO!$C$3:$AI$501,6,FALSE)),"")</f>
        <v>0</v>
      </c>
      <c r="R181" s="122">
        <f>IFERROR((VLOOKUP($L181,ACOUSTIC_SITE_INFO!$C$3:$AI$501,7,FALSE)),"")</f>
        <v>0</v>
      </c>
      <c r="S181" s="122" t="str">
        <f>IFERROR((VLOOKUP($L181,ACOUSTIC_SITE_INFO!$C$3:$AI$501,8,FALSE)),"")</f>
        <v>//</v>
      </c>
      <c r="T181" s="124">
        <f>IFERROR((VLOOKUP($L181,ACOUSTIC_SITE_INFO!$C$3:$AI$501,9,FALSE)),"")</f>
        <v>0</v>
      </c>
      <c r="U181" s="124">
        <f>IFERROR((VLOOKUP($L181,ACOUSTIC_SITE_INFO!$C$3:$AI$501,10,FALSE)),"")</f>
        <v>0</v>
      </c>
      <c r="V181" s="122">
        <f>IFERROR((VLOOKUP($L181,ACOUSTIC_SITE_INFO!$C$3:$AI$501,11,FALSE)),"")</f>
        <v>0</v>
      </c>
      <c r="W181" s="122">
        <f>IFERROR((VLOOKUP($L181,ACOUSTIC_SITE_INFO!$C$3:$AI$501,12,FALSE)),"")</f>
        <v>0</v>
      </c>
      <c r="X181" s="122">
        <f>IFERROR((VLOOKUP($L181,ACOUSTIC_SITE_INFO!$C$3:$AI$501,13,FALSE)),"")</f>
        <v>0</v>
      </c>
      <c r="Y181" s="122">
        <f>IFERROR((VLOOKUP($L181,ACOUSTIC_SITE_INFO!$C$3:$AI$501,14,FALSE)),"")</f>
        <v>0</v>
      </c>
      <c r="Z181" s="122">
        <f>IFERROR((VLOOKUP($L181,ACOUSTIC_SITE_INFO!$C$3:$AI$501,15,FALSE)),"")</f>
        <v>0</v>
      </c>
      <c r="AA181" s="122">
        <f>IFERROR((VLOOKUP($L181,ACOUSTIC_SITE_INFO!$C$3:$AI$501,16,FALSE)),"")</f>
        <v>0</v>
      </c>
      <c r="AB181" s="122">
        <f>IFERROR((VLOOKUP($L181,ACOUSTIC_SITE_INFO!$C$3:$AI$501,17,FALSE)),"")</f>
        <v>0</v>
      </c>
      <c r="AC181" s="122">
        <f>IFERROR((VLOOKUP($L181,ACOUSTIC_SITE_INFO!$C$3:$AI$501,18,FALSE)),"")</f>
        <v>0</v>
      </c>
      <c r="AD181" s="122">
        <f>IFERROR((VLOOKUP($L181,ACOUSTIC_SITE_INFO!$C$3:$AI$501,20,FALSE)),"")</f>
        <v>0</v>
      </c>
      <c r="AE181" s="122">
        <f>IFERROR((VLOOKUP($L181,ACOUSTIC_SITE_INFO!$C$3:$AI$501,21,FALSE)),"")</f>
        <v>0</v>
      </c>
      <c r="AF181" s="122">
        <f>IFERROR((VLOOKUP($L181,ACOUSTIC_SITE_INFO!$C$3:$AI$501,19,FALSE)),"")</f>
        <v>0</v>
      </c>
      <c r="AG181" s="122">
        <f>IFERROR((VLOOKUP($L181,ACOUSTIC_SITE_INFO!$C$3:$AI$501,22,FALSE)),"")</f>
        <v>0</v>
      </c>
      <c r="AH181" s="122">
        <f>IFERROR((VLOOKUP($L181,ACOUSTIC_SITE_INFO!$C$3:$AI$501,23,FALSE)),"")</f>
        <v>0</v>
      </c>
      <c r="AI181" s="125">
        <f>IFERROR((VLOOKUP($L181,ACOUSTIC_SITE_INFO!$C$3:$AI$501,24,FALSE)),"")</f>
        <v>0</v>
      </c>
      <c r="AJ181" s="125">
        <f>IFERROR((VLOOKUP($L181,ACOUSTIC_SITE_INFO!$C$3:$AI$501,25,FALSE)),"")</f>
        <v>0</v>
      </c>
      <c r="AK181" s="122">
        <f>IFERROR((VLOOKUP($L181,ACOUSTIC_SITE_INFO!$C$3:$AI$501,26,FALSE)),"")</f>
        <v>0</v>
      </c>
      <c r="AL181" s="122">
        <f>IFERROR((VLOOKUP($L181,ACOUSTIC_SITE_INFO!$C$3:$AI$501,27,FALSE)),"")</f>
        <v>0</v>
      </c>
      <c r="AM181" s="122">
        <f>IFERROR((VLOOKUP($L181,ACOUSTIC_SITE_INFO!$C$3:$AI$501,29,FALSE)),"")</f>
        <v>0</v>
      </c>
      <c r="AN181" s="122">
        <f>IFERROR((VLOOKUP($L181,ACOUSTIC_SITE_INFO!$C$3:$AI$501,30,FALSE)),"")</f>
        <v>0</v>
      </c>
      <c r="AO181" s="122">
        <f>IFERROR((VLOOKUP($L181,ACOUSTIC_SITE_INFO!$C$3:$AI$501,31,FALSE)),"")</f>
        <v>0</v>
      </c>
      <c r="AP181" s="122">
        <f>IFERROR((VLOOKUP($L181,ACOUSTIC_SITE_INFO!$C$3:$AI$501,32,FALSE)),"")</f>
        <v>0</v>
      </c>
      <c r="AQ181" s="122">
        <f>IFERROR((VLOOKUP($L181,ACOUSTIC_SITE_INFO!$C$3:$AI$501,33,FALSE)),"")</f>
        <v>0</v>
      </c>
    </row>
    <row r="182" spans="1:43" x14ac:dyDescent="0.25">
      <c r="A182" s="122" t="str">
        <f t="shared" si="4"/>
        <v>00-0m-0</v>
      </c>
      <c r="B182" s="122" t="str">
        <f t="shared" si="5"/>
        <v/>
      </c>
      <c r="C182" s="122" t="str">
        <f>IF(ACOUSTIC_SURVEY_RESULTS!A181=0, "",ACOUSTIC_SURVEY_RESULTS!A181)</f>
        <v/>
      </c>
      <c r="D182" s="122" t="str">
        <f>IFERROR((VLOOKUP($C182,Drop_down_options!$B$2:$D$21,2,FALSE)),"")</f>
        <v/>
      </c>
      <c r="E182" s="122" t="str">
        <f>IF(ACOUSTIC_SURVEY_RESULTS!B181=0, "",ACOUSTIC_SURVEY_RESULTS!B181)</f>
        <v/>
      </c>
      <c r="F182" s="122" t="str">
        <f>IF(ACOUSTIC_SURVEY_RESULTS!C181=0, "",ACOUSTIC_SURVEY_RESULTS!C181)</f>
        <v/>
      </c>
      <c r="G182" s="122" t="str">
        <f>IF(ACOUSTIC_SURVEY_RESULTS!D181=0, "",ACOUSTIC_SURVEY_RESULTS!D181)</f>
        <v/>
      </c>
      <c r="H182" s="122" t="str">
        <f>IF(ACOUSTIC_SURVEY_RESULTS!E181=0, "",ACOUSTIC_SURVEY_RESULTS!E181)</f>
        <v/>
      </c>
      <c r="I182" s="122" t="str">
        <f>IF(ACOUSTIC_SURVEY_RESULTS!F181=0, "",ACOUSTIC_SURVEY_RESULTS!F181)</f>
        <v/>
      </c>
      <c r="J182" s="122" t="str">
        <f>IF(ACOUSTIC_SURVEY_RESULTS!G181=0, "",ACOUSTIC_SURVEY_RESULTS!G181)</f>
        <v/>
      </c>
      <c r="K182" s="122" t="str">
        <f>IF(ACOUSTIC_SURVEY_RESULTS!H181=0, "",ACOUSTIC_SURVEY_RESULTS!H181)</f>
        <v/>
      </c>
      <c r="L182" s="122" t="str">
        <f>IF(ACOUSTIC_SURVEY_RESULTS!I181=0, "",ACOUSTIC_SURVEY_RESULTS!I181)</f>
        <v/>
      </c>
      <c r="M182" s="122">
        <f>IFERROR((VLOOKUP($L182,ACOUSTIC_SITE_INFO!$C$3:$AI$501,2,FALSE)),"")</f>
        <v>0</v>
      </c>
      <c r="N182" s="122">
        <f>IFERROR((VLOOKUP($L182,ACOUSTIC_SITE_INFO!$C$3:$AI$501,3,FALSE))," ")</f>
        <v>0</v>
      </c>
      <c r="O182" s="122">
        <f>IFERROR((VLOOKUP($L182,ACOUSTIC_SITE_INFO!$C$3:$AI$501,4,FALSE)),"")</f>
        <v>0</v>
      </c>
      <c r="P182" s="122">
        <f>IFERROR((VLOOKUP($L182,ACOUSTIC_SITE_INFO!$C$3:$AI$501,5,FALSE)),"")</f>
        <v>0</v>
      </c>
      <c r="Q182" s="122">
        <f>IFERROR((VLOOKUP($L182,ACOUSTIC_SITE_INFO!$C$3:$AI$501,6,FALSE)),"")</f>
        <v>0</v>
      </c>
      <c r="R182" s="122">
        <f>IFERROR((VLOOKUP($L182,ACOUSTIC_SITE_INFO!$C$3:$AI$501,7,FALSE)),"")</f>
        <v>0</v>
      </c>
      <c r="S182" s="122" t="str">
        <f>IFERROR((VLOOKUP($L182,ACOUSTIC_SITE_INFO!$C$3:$AI$501,8,FALSE)),"")</f>
        <v>//</v>
      </c>
      <c r="T182" s="124">
        <f>IFERROR((VLOOKUP($L182,ACOUSTIC_SITE_INFO!$C$3:$AI$501,9,FALSE)),"")</f>
        <v>0</v>
      </c>
      <c r="U182" s="124">
        <f>IFERROR((VLOOKUP($L182,ACOUSTIC_SITE_INFO!$C$3:$AI$501,10,FALSE)),"")</f>
        <v>0</v>
      </c>
      <c r="V182" s="122">
        <f>IFERROR((VLOOKUP($L182,ACOUSTIC_SITE_INFO!$C$3:$AI$501,11,FALSE)),"")</f>
        <v>0</v>
      </c>
      <c r="W182" s="122">
        <f>IFERROR((VLOOKUP($L182,ACOUSTIC_SITE_INFO!$C$3:$AI$501,12,FALSE)),"")</f>
        <v>0</v>
      </c>
      <c r="X182" s="122">
        <f>IFERROR((VLOOKUP($L182,ACOUSTIC_SITE_INFO!$C$3:$AI$501,13,FALSE)),"")</f>
        <v>0</v>
      </c>
      <c r="Y182" s="122">
        <f>IFERROR((VLOOKUP($L182,ACOUSTIC_SITE_INFO!$C$3:$AI$501,14,FALSE)),"")</f>
        <v>0</v>
      </c>
      <c r="Z182" s="122">
        <f>IFERROR((VLOOKUP($L182,ACOUSTIC_SITE_INFO!$C$3:$AI$501,15,FALSE)),"")</f>
        <v>0</v>
      </c>
      <c r="AA182" s="122">
        <f>IFERROR((VLOOKUP($L182,ACOUSTIC_SITE_INFO!$C$3:$AI$501,16,FALSE)),"")</f>
        <v>0</v>
      </c>
      <c r="AB182" s="122">
        <f>IFERROR((VLOOKUP($L182,ACOUSTIC_SITE_INFO!$C$3:$AI$501,17,FALSE)),"")</f>
        <v>0</v>
      </c>
      <c r="AC182" s="122">
        <f>IFERROR((VLOOKUP($L182,ACOUSTIC_SITE_INFO!$C$3:$AI$501,18,FALSE)),"")</f>
        <v>0</v>
      </c>
      <c r="AD182" s="122">
        <f>IFERROR((VLOOKUP($L182,ACOUSTIC_SITE_INFO!$C$3:$AI$501,20,FALSE)),"")</f>
        <v>0</v>
      </c>
      <c r="AE182" s="122">
        <f>IFERROR((VLOOKUP($L182,ACOUSTIC_SITE_INFO!$C$3:$AI$501,21,FALSE)),"")</f>
        <v>0</v>
      </c>
      <c r="AF182" s="122">
        <f>IFERROR((VLOOKUP($L182,ACOUSTIC_SITE_INFO!$C$3:$AI$501,19,FALSE)),"")</f>
        <v>0</v>
      </c>
      <c r="AG182" s="122">
        <f>IFERROR((VLOOKUP($L182,ACOUSTIC_SITE_INFO!$C$3:$AI$501,22,FALSE)),"")</f>
        <v>0</v>
      </c>
      <c r="AH182" s="122">
        <f>IFERROR((VLOOKUP($L182,ACOUSTIC_SITE_INFO!$C$3:$AI$501,23,FALSE)),"")</f>
        <v>0</v>
      </c>
      <c r="AI182" s="125">
        <f>IFERROR((VLOOKUP($L182,ACOUSTIC_SITE_INFO!$C$3:$AI$501,24,FALSE)),"")</f>
        <v>0</v>
      </c>
      <c r="AJ182" s="125">
        <f>IFERROR((VLOOKUP($L182,ACOUSTIC_SITE_INFO!$C$3:$AI$501,25,FALSE)),"")</f>
        <v>0</v>
      </c>
      <c r="AK182" s="122">
        <f>IFERROR((VLOOKUP($L182,ACOUSTIC_SITE_INFO!$C$3:$AI$501,26,FALSE)),"")</f>
        <v>0</v>
      </c>
      <c r="AL182" s="122">
        <f>IFERROR((VLOOKUP($L182,ACOUSTIC_SITE_INFO!$C$3:$AI$501,27,FALSE)),"")</f>
        <v>0</v>
      </c>
      <c r="AM182" s="122">
        <f>IFERROR((VLOOKUP($L182,ACOUSTIC_SITE_INFO!$C$3:$AI$501,29,FALSE)),"")</f>
        <v>0</v>
      </c>
      <c r="AN182" s="122">
        <f>IFERROR((VLOOKUP($L182,ACOUSTIC_SITE_INFO!$C$3:$AI$501,30,FALSE)),"")</f>
        <v>0</v>
      </c>
      <c r="AO182" s="122">
        <f>IFERROR((VLOOKUP($L182,ACOUSTIC_SITE_INFO!$C$3:$AI$501,31,FALSE)),"")</f>
        <v>0</v>
      </c>
      <c r="AP182" s="122">
        <f>IFERROR((VLOOKUP($L182,ACOUSTIC_SITE_INFO!$C$3:$AI$501,32,FALSE)),"")</f>
        <v>0</v>
      </c>
      <c r="AQ182" s="122">
        <f>IFERROR((VLOOKUP($L182,ACOUSTIC_SITE_INFO!$C$3:$AI$501,33,FALSE)),"")</f>
        <v>0</v>
      </c>
    </row>
    <row r="183" spans="1:43" x14ac:dyDescent="0.25">
      <c r="A183" s="122" t="str">
        <f t="shared" si="4"/>
        <v>00-0m-0</v>
      </c>
      <c r="B183" s="122" t="str">
        <f t="shared" si="5"/>
        <v/>
      </c>
      <c r="C183" s="122" t="str">
        <f>IF(ACOUSTIC_SURVEY_RESULTS!A182=0, "",ACOUSTIC_SURVEY_RESULTS!A182)</f>
        <v/>
      </c>
      <c r="D183" s="122" t="str">
        <f>IFERROR((VLOOKUP($C183,Drop_down_options!$B$2:$D$21,2,FALSE)),"")</f>
        <v/>
      </c>
      <c r="E183" s="122" t="str">
        <f>IF(ACOUSTIC_SURVEY_RESULTS!B182=0, "",ACOUSTIC_SURVEY_RESULTS!B182)</f>
        <v/>
      </c>
      <c r="F183" s="122" t="str">
        <f>IF(ACOUSTIC_SURVEY_RESULTS!C182=0, "",ACOUSTIC_SURVEY_RESULTS!C182)</f>
        <v/>
      </c>
      <c r="G183" s="122" t="str">
        <f>IF(ACOUSTIC_SURVEY_RESULTS!D182=0, "",ACOUSTIC_SURVEY_RESULTS!D182)</f>
        <v/>
      </c>
      <c r="H183" s="122" t="str">
        <f>IF(ACOUSTIC_SURVEY_RESULTS!E182=0, "",ACOUSTIC_SURVEY_RESULTS!E182)</f>
        <v/>
      </c>
      <c r="I183" s="122" t="str">
        <f>IF(ACOUSTIC_SURVEY_RESULTS!F182=0, "",ACOUSTIC_SURVEY_RESULTS!F182)</f>
        <v/>
      </c>
      <c r="J183" s="122" t="str">
        <f>IF(ACOUSTIC_SURVEY_RESULTS!G182=0, "",ACOUSTIC_SURVEY_RESULTS!G182)</f>
        <v/>
      </c>
      <c r="K183" s="122" t="str">
        <f>IF(ACOUSTIC_SURVEY_RESULTS!H182=0, "",ACOUSTIC_SURVEY_RESULTS!H182)</f>
        <v/>
      </c>
      <c r="L183" s="122" t="str">
        <f>IF(ACOUSTIC_SURVEY_RESULTS!I182=0, "",ACOUSTIC_SURVEY_RESULTS!I182)</f>
        <v/>
      </c>
      <c r="M183" s="122">
        <f>IFERROR((VLOOKUP($L183,ACOUSTIC_SITE_INFO!$C$3:$AI$501,2,FALSE)),"")</f>
        <v>0</v>
      </c>
      <c r="N183" s="122">
        <f>IFERROR((VLOOKUP($L183,ACOUSTIC_SITE_INFO!$C$3:$AI$501,3,FALSE))," ")</f>
        <v>0</v>
      </c>
      <c r="O183" s="122">
        <f>IFERROR((VLOOKUP($L183,ACOUSTIC_SITE_INFO!$C$3:$AI$501,4,FALSE)),"")</f>
        <v>0</v>
      </c>
      <c r="P183" s="122">
        <f>IFERROR((VLOOKUP($L183,ACOUSTIC_SITE_INFO!$C$3:$AI$501,5,FALSE)),"")</f>
        <v>0</v>
      </c>
      <c r="Q183" s="122">
        <f>IFERROR((VLOOKUP($L183,ACOUSTIC_SITE_INFO!$C$3:$AI$501,6,FALSE)),"")</f>
        <v>0</v>
      </c>
      <c r="R183" s="122">
        <f>IFERROR((VLOOKUP($L183,ACOUSTIC_SITE_INFO!$C$3:$AI$501,7,FALSE)),"")</f>
        <v>0</v>
      </c>
      <c r="S183" s="122" t="str">
        <f>IFERROR((VLOOKUP($L183,ACOUSTIC_SITE_INFO!$C$3:$AI$501,8,FALSE)),"")</f>
        <v>//</v>
      </c>
      <c r="T183" s="124">
        <f>IFERROR((VLOOKUP($L183,ACOUSTIC_SITE_INFO!$C$3:$AI$501,9,FALSE)),"")</f>
        <v>0</v>
      </c>
      <c r="U183" s="124">
        <f>IFERROR((VLOOKUP($L183,ACOUSTIC_SITE_INFO!$C$3:$AI$501,10,FALSE)),"")</f>
        <v>0</v>
      </c>
      <c r="V183" s="122">
        <f>IFERROR((VLOOKUP($L183,ACOUSTIC_SITE_INFO!$C$3:$AI$501,11,FALSE)),"")</f>
        <v>0</v>
      </c>
      <c r="W183" s="122">
        <f>IFERROR((VLOOKUP($L183,ACOUSTIC_SITE_INFO!$C$3:$AI$501,12,FALSE)),"")</f>
        <v>0</v>
      </c>
      <c r="X183" s="122">
        <f>IFERROR((VLOOKUP($L183,ACOUSTIC_SITE_INFO!$C$3:$AI$501,13,FALSE)),"")</f>
        <v>0</v>
      </c>
      <c r="Y183" s="122">
        <f>IFERROR((VLOOKUP($L183,ACOUSTIC_SITE_INFO!$C$3:$AI$501,14,FALSE)),"")</f>
        <v>0</v>
      </c>
      <c r="Z183" s="122">
        <f>IFERROR((VLOOKUP($L183,ACOUSTIC_SITE_INFO!$C$3:$AI$501,15,FALSE)),"")</f>
        <v>0</v>
      </c>
      <c r="AA183" s="122">
        <f>IFERROR((VLOOKUP($L183,ACOUSTIC_SITE_INFO!$C$3:$AI$501,16,FALSE)),"")</f>
        <v>0</v>
      </c>
      <c r="AB183" s="122">
        <f>IFERROR((VLOOKUP($L183,ACOUSTIC_SITE_INFO!$C$3:$AI$501,17,FALSE)),"")</f>
        <v>0</v>
      </c>
      <c r="AC183" s="122">
        <f>IFERROR((VLOOKUP($L183,ACOUSTIC_SITE_INFO!$C$3:$AI$501,18,FALSE)),"")</f>
        <v>0</v>
      </c>
      <c r="AD183" s="122">
        <f>IFERROR((VLOOKUP($L183,ACOUSTIC_SITE_INFO!$C$3:$AI$501,20,FALSE)),"")</f>
        <v>0</v>
      </c>
      <c r="AE183" s="122">
        <f>IFERROR((VLOOKUP($L183,ACOUSTIC_SITE_INFO!$C$3:$AI$501,21,FALSE)),"")</f>
        <v>0</v>
      </c>
      <c r="AF183" s="122">
        <f>IFERROR((VLOOKUP($L183,ACOUSTIC_SITE_INFO!$C$3:$AI$501,19,FALSE)),"")</f>
        <v>0</v>
      </c>
      <c r="AG183" s="122">
        <f>IFERROR((VLOOKUP($L183,ACOUSTIC_SITE_INFO!$C$3:$AI$501,22,FALSE)),"")</f>
        <v>0</v>
      </c>
      <c r="AH183" s="122">
        <f>IFERROR((VLOOKUP($L183,ACOUSTIC_SITE_INFO!$C$3:$AI$501,23,FALSE)),"")</f>
        <v>0</v>
      </c>
      <c r="AI183" s="125">
        <f>IFERROR((VLOOKUP($L183,ACOUSTIC_SITE_INFO!$C$3:$AI$501,24,FALSE)),"")</f>
        <v>0</v>
      </c>
      <c r="AJ183" s="125">
        <f>IFERROR((VLOOKUP($L183,ACOUSTIC_SITE_INFO!$C$3:$AI$501,25,FALSE)),"")</f>
        <v>0</v>
      </c>
      <c r="AK183" s="122">
        <f>IFERROR((VLOOKUP($L183,ACOUSTIC_SITE_INFO!$C$3:$AI$501,26,FALSE)),"")</f>
        <v>0</v>
      </c>
      <c r="AL183" s="122">
        <f>IFERROR((VLOOKUP($L183,ACOUSTIC_SITE_INFO!$C$3:$AI$501,27,FALSE)),"")</f>
        <v>0</v>
      </c>
      <c r="AM183" s="122">
        <f>IFERROR((VLOOKUP($L183,ACOUSTIC_SITE_INFO!$C$3:$AI$501,29,FALSE)),"")</f>
        <v>0</v>
      </c>
      <c r="AN183" s="122">
        <f>IFERROR((VLOOKUP($L183,ACOUSTIC_SITE_INFO!$C$3:$AI$501,30,FALSE)),"")</f>
        <v>0</v>
      </c>
      <c r="AO183" s="122">
        <f>IFERROR((VLOOKUP($L183,ACOUSTIC_SITE_INFO!$C$3:$AI$501,31,FALSE)),"")</f>
        <v>0</v>
      </c>
      <c r="AP183" s="122">
        <f>IFERROR((VLOOKUP($L183,ACOUSTIC_SITE_INFO!$C$3:$AI$501,32,FALSE)),"")</f>
        <v>0</v>
      </c>
      <c r="AQ183" s="122">
        <f>IFERROR((VLOOKUP($L183,ACOUSTIC_SITE_INFO!$C$3:$AI$501,33,FALSE)),"")</f>
        <v>0</v>
      </c>
    </row>
    <row r="184" spans="1:43" x14ac:dyDescent="0.25">
      <c r="A184" s="122" t="str">
        <f t="shared" si="4"/>
        <v>00-0m-0</v>
      </c>
      <c r="B184" s="122" t="str">
        <f t="shared" si="5"/>
        <v/>
      </c>
      <c r="C184" s="122" t="str">
        <f>IF(ACOUSTIC_SURVEY_RESULTS!A183=0, "",ACOUSTIC_SURVEY_RESULTS!A183)</f>
        <v/>
      </c>
      <c r="D184" s="122" t="str">
        <f>IFERROR((VLOOKUP($C184,Drop_down_options!$B$2:$D$21,2,FALSE)),"")</f>
        <v/>
      </c>
      <c r="E184" s="122" t="str">
        <f>IF(ACOUSTIC_SURVEY_RESULTS!B183=0, "",ACOUSTIC_SURVEY_RESULTS!B183)</f>
        <v/>
      </c>
      <c r="F184" s="122" t="str">
        <f>IF(ACOUSTIC_SURVEY_RESULTS!C183=0, "",ACOUSTIC_SURVEY_RESULTS!C183)</f>
        <v/>
      </c>
      <c r="G184" s="122" t="str">
        <f>IF(ACOUSTIC_SURVEY_RESULTS!D183=0, "",ACOUSTIC_SURVEY_RESULTS!D183)</f>
        <v/>
      </c>
      <c r="H184" s="122" t="str">
        <f>IF(ACOUSTIC_SURVEY_RESULTS!E183=0, "",ACOUSTIC_SURVEY_RESULTS!E183)</f>
        <v/>
      </c>
      <c r="I184" s="122" t="str">
        <f>IF(ACOUSTIC_SURVEY_RESULTS!F183=0, "",ACOUSTIC_SURVEY_RESULTS!F183)</f>
        <v/>
      </c>
      <c r="J184" s="122" t="str">
        <f>IF(ACOUSTIC_SURVEY_RESULTS!G183=0, "",ACOUSTIC_SURVEY_RESULTS!G183)</f>
        <v/>
      </c>
      <c r="K184" s="122" t="str">
        <f>IF(ACOUSTIC_SURVEY_RESULTS!H183=0, "",ACOUSTIC_SURVEY_RESULTS!H183)</f>
        <v/>
      </c>
      <c r="L184" s="122" t="str">
        <f>IF(ACOUSTIC_SURVEY_RESULTS!I183=0, "",ACOUSTIC_SURVEY_RESULTS!I183)</f>
        <v/>
      </c>
      <c r="M184" s="122">
        <f>IFERROR((VLOOKUP($L184,ACOUSTIC_SITE_INFO!$C$3:$AI$501,2,FALSE)),"")</f>
        <v>0</v>
      </c>
      <c r="N184" s="122">
        <f>IFERROR((VLOOKUP($L184,ACOUSTIC_SITE_INFO!$C$3:$AI$501,3,FALSE))," ")</f>
        <v>0</v>
      </c>
      <c r="O184" s="122">
        <f>IFERROR((VLOOKUP($L184,ACOUSTIC_SITE_INFO!$C$3:$AI$501,4,FALSE)),"")</f>
        <v>0</v>
      </c>
      <c r="P184" s="122">
        <f>IFERROR((VLOOKUP($L184,ACOUSTIC_SITE_INFO!$C$3:$AI$501,5,FALSE)),"")</f>
        <v>0</v>
      </c>
      <c r="Q184" s="122">
        <f>IFERROR((VLOOKUP($L184,ACOUSTIC_SITE_INFO!$C$3:$AI$501,6,FALSE)),"")</f>
        <v>0</v>
      </c>
      <c r="R184" s="122">
        <f>IFERROR((VLOOKUP($L184,ACOUSTIC_SITE_INFO!$C$3:$AI$501,7,FALSE)),"")</f>
        <v>0</v>
      </c>
      <c r="S184" s="122" t="str">
        <f>IFERROR((VLOOKUP($L184,ACOUSTIC_SITE_INFO!$C$3:$AI$501,8,FALSE)),"")</f>
        <v>//</v>
      </c>
      <c r="T184" s="124">
        <f>IFERROR((VLOOKUP($L184,ACOUSTIC_SITE_INFO!$C$3:$AI$501,9,FALSE)),"")</f>
        <v>0</v>
      </c>
      <c r="U184" s="124">
        <f>IFERROR((VLOOKUP($L184,ACOUSTIC_SITE_INFO!$C$3:$AI$501,10,FALSE)),"")</f>
        <v>0</v>
      </c>
      <c r="V184" s="122">
        <f>IFERROR((VLOOKUP($L184,ACOUSTIC_SITE_INFO!$C$3:$AI$501,11,FALSE)),"")</f>
        <v>0</v>
      </c>
      <c r="W184" s="122">
        <f>IFERROR((VLOOKUP($L184,ACOUSTIC_SITE_INFO!$C$3:$AI$501,12,FALSE)),"")</f>
        <v>0</v>
      </c>
      <c r="X184" s="122">
        <f>IFERROR((VLOOKUP($L184,ACOUSTIC_SITE_INFO!$C$3:$AI$501,13,FALSE)),"")</f>
        <v>0</v>
      </c>
      <c r="Y184" s="122">
        <f>IFERROR((VLOOKUP($L184,ACOUSTIC_SITE_INFO!$C$3:$AI$501,14,FALSE)),"")</f>
        <v>0</v>
      </c>
      <c r="Z184" s="122">
        <f>IFERROR((VLOOKUP($L184,ACOUSTIC_SITE_INFO!$C$3:$AI$501,15,FALSE)),"")</f>
        <v>0</v>
      </c>
      <c r="AA184" s="122">
        <f>IFERROR((VLOOKUP($L184,ACOUSTIC_SITE_INFO!$C$3:$AI$501,16,FALSE)),"")</f>
        <v>0</v>
      </c>
      <c r="AB184" s="122">
        <f>IFERROR((VLOOKUP($L184,ACOUSTIC_SITE_INFO!$C$3:$AI$501,17,FALSE)),"")</f>
        <v>0</v>
      </c>
      <c r="AC184" s="122">
        <f>IFERROR((VLOOKUP($L184,ACOUSTIC_SITE_INFO!$C$3:$AI$501,18,FALSE)),"")</f>
        <v>0</v>
      </c>
      <c r="AD184" s="122">
        <f>IFERROR((VLOOKUP($L184,ACOUSTIC_SITE_INFO!$C$3:$AI$501,20,FALSE)),"")</f>
        <v>0</v>
      </c>
      <c r="AE184" s="122">
        <f>IFERROR((VLOOKUP($L184,ACOUSTIC_SITE_INFO!$C$3:$AI$501,21,FALSE)),"")</f>
        <v>0</v>
      </c>
      <c r="AF184" s="122">
        <f>IFERROR((VLOOKUP($L184,ACOUSTIC_SITE_INFO!$C$3:$AI$501,19,FALSE)),"")</f>
        <v>0</v>
      </c>
      <c r="AG184" s="122">
        <f>IFERROR((VLOOKUP($L184,ACOUSTIC_SITE_INFO!$C$3:$AI$501,22,FALSE)),"")</f>
        <v>0</v>
      </c>
      <c r="AH184" s="122">
        <f>IFERROR((VLOOKUP($L184,ACOUSTIC_SITE_INFO!$C$3:$AI$501,23,FALSE)),"")</f>
        <v>0</v>
      </c>
      <c r="AI184" s="125">
        <f>IFERROR((VLOOKUP($L184,ACOUSTIC_SITE_INFO!$C$3:$AI$501,24,FALSE)),"")</f>
        <v>0</v>
      </c>
      <c r="AJ184" s="125">
        <f>IFERROR((VLOOKUP($L184,ACOUSTIC_SITE_INFO!$C$3:$AI$501,25,FALSE)),"")</f>
        <v>0</v>
      </c>
      <c r="AK184" s="122">
        <f>IFERROR((VLOOKUP($L184,ACOUSTIC_SITE_INFO!$C$3:$AI$501,26,FALSE)),"")</f>
        <v>0</v>
      </c>
      <c r="AL184" s="122">
        <f>IFERROR((VLOOKUP($L184,ACOUSTIC_SITE_INFO!$C$3:$AI$501,27,FALSE)),"")</f>
        <v>0</v>
      </c>
      <c r="AM184" s="122">
        <f>IFERROR((VLOOKUP($L184,ACOUSTIC_SITE_INFO!$C$3:$AI$501,29,FALSE)),"")</f>
        <v>0</v>
      </c>
      <c r="AN184" s="122">
        <f>IFERROR((VLOOKUP($L184,ACOUSTIC_SITE_INFO!$C$3:$AI$501,30,FALSE)),"")</f>
        <v>0</v>
      </c>
      <c r="AO184" s="122">
        <f>IFERROR((VLOOKUP($L184,ACOUSTIC_SITE_INFO!$C$3:$AI$501,31,FALSE)),"")</f>
        <v>0</v>
      </c>
      <c r="AP184" s="122">
        <f>IFERROR((VLOOKUP($L184,ACOUSTIC_SITE_INFO!$C$3:$AI$501,32,FALSE)),"")</f>
        <v>0</v>
      </c>
      <c r="AQ184" s="122">
        <f>IFERROR((VLOOKUP($L184,ACOUSTIC_SITE_INFO!$C$3:$AI$501,33,FALSE)),"")</f>
        <v>0</v>
      </c>
    </row>
    <row r="185" spans="1:43" x14ac:dyDescent="0.25">
      <c r="A185" s="122" t="str">
        <f t="shared" si="4"/>
        <v>00-0m-0</v>
      </c>
      <c r="B185" s="122" t="str">
        <f t="shared" si="5"/>
        <v/>
      </c>
      <c r="C185" s="122" t="str">
        <f>IF(ACOUSTIC_SURVEY_RESULTS!A184=0, "",ACOUSTIC_SURVEY_RESULTS!A184)</f>
        <v/>
      </c>
      <c r="D185" s="122" t="str">
        <f>IFERROR((VLOOKUP($C185,Drop_down_options!$B$2:$D$21,2,FALSE)),"")</f>
        <v/>
      </c>
      <c r="E185" s="122" t="str">
        <f>IF(ACOUSTIC_SURVEY_RESULTS!B184=0, "",ACOUSTIC_SURVEY_RESULTS!B184)</f>
        <v/>
      </c>
      <c r="F185" s="122" t="str">
        <f>IF(ACOUSTIC_SURVEY_RESULTS!C184=0, "",ACOUSTIC_SURVEY_RESULTS!C184)</f>
        <v/>
      </c>
      <c r="G185" s="122" t="str">
        <f>IF(ACOUSTIC_SURVEY_RESULTS!D184=0, "",ACOUSTIC_SURVEY_RESULTS!D184)</f>
        <v/>
      </c>
      <c r="H185" s="122" t="str">
        <f>IF(ACOUSTIC_SURVEY_RESULTS!E184=0, "",ACOUSTIC_SURVEY_RESULTS!E184)</f>
        <v/>
      </c>
      <c r="I185" s="122" t="str">
        <f>IF(ACOUSTIC_SURVEY_RESULTS!F184=0, "",ACOUSTIC_SURVEY_RESULTS!F184)</f>
        <v/>
      </c>
      <c r="J185" s="122" t="str">
        <f>IF(ACOUSTIC_SURVEY_RESULTS!G184=0, "",ACOUSTIC_SURVEY_RESULTS!G184)</f>
        <v/>
      </c>
      <c r="K185" s="122" t="str">
        <f>IF(ACOUSTIC_SURVEY_RESULTS!H184=0, "",ACOUSTIC_SURVEY_RESULTS!H184)</f>
        <v/>
      </c>
      <c r="L185" s="122" t="str">
        <f>IF(ACOUSTIC_SURVEY_RESULTS!I184=0, "",ACOUSTIC_SURVEY_RESULTS!I184)</f>
        <v/>
      </c>
      <c r="M185" s="122">
        <f>IFERROR((VLOOKUP($L185,ACOUSTIC_SITE_INFO!$C$3:$AI$501,2,FALSE)),"")</f>
        <v>0</v>
      </c>
      <c r="N185" s="122">
        <f>IFERROR((VLOOKUP($L185,ACOUSTIC_SITE_INFO!$C$3:$AI$501,3,FALSE))," ")</f>
        <v>0</v>
      </c>
      <c r="O185" s="122">
        <f>IFERROR((VLOOKUP($L185,ACOUSTIC_SITE_INFO!$C$3:$AI$501,4,FALSE)),"")</f>
        <v>0</v>
      </c>
      <c r="P185" s="122">
        <f>IFERROR((VLOOKUP($L185,ACOUSTIC_SITE_INFO!$C$3:$AI$501,5,FALSE)),"")</f>
        <v>0</v>
      </c>
      <c r="Q185" s="122">
        <f>IFERROR((VLOOKUP($L185,ACOUSTIC_SITE_INFO!$C$3:$AI$501,6,FALSE)),"")</f>
        <v>0</v>
      </c>
      <c r="R185" s="122">
        <f>IFERROR((VLOOKUP($L185,ACOUSTIC_SITE_INFO!$C$3:$AI$501,7,FALSE)),"")</f>
        <v>0</v>
      </c>
      <c r="S185" s="122" t="str">
        <f>IFERROR((VLOOKUP($L185,ACOUSTIC_SITE_INFO!$C$3:$AI$501,8,FALSE)),"")</f>
        <v>//</v>
      </c>
      <c r="T185" s="124">
        <f>IFERROR((VLOOKUP($L185,ACOUSTIC_SITE_INFO!$C$3:$AI$501,9,FALSE)),"")</f>
        <v>0</v>
      </c>
      <c r="U185" s="124">
        <f>IFERROR((VLOOKUP($L185,ACOUSTIC_SITE_INFO!$C$3:$AI$501,10,FALSE)),"")</f>
        <v>0</v>
      </c>
      <c r="V185" s="122">
        <f>IFERROR((VLOOKUP($L185,ACOUSTIC_SITE_INFO!$C$3:$AI$501,11,FALSE)),"")</f>
        <v>0</v>
      </c>
      <c r="W185" s="122">
        <f>IFERROR((VLOOKUP($L185,ACOUSTIC_SITE_INFO!$C$3:$AI$501,12,FALSE)),"")</f>
        <v>0</v>
      </c>
      <c r="X185" s="122">
        <f>IFERROR((VLOOKUP($L185,ACOUSTIC_SITE_INFO!$C$3:$AI$501,13,FALSE)),"")</f>
        <v>0</v>
      </c>
      <c r="Y185" s="122">
        <f>IFERROR((VLOOKUP($L185,ACOUSTIC_SITE_INFO!$C$3:$AI$501,14,FALSE)),"")</f>
        <v>0</v>
      </c>
      <c r="Z185" s="122">
        <f>IFERROR((VLOOKUP($L185,ACOUSTIC_SITE_INFO!$C$3:$AI$501,15,FALSE)),"")</f>
        <v>0</v>
      </c>
      <c r="AA185" s="122">
        <f>IFERROR((VLOOKUP($L185,ACOUSTIC_SITE_INFO!$C$3:$AI$501,16,FALSE)),"")</f>
        <v>0</v>
      </c>
      <c r="AB185" s="122">
        <f>IFERROR((VLOOKUP($L185,ACOUSTIC_SITE_INFO!$C$3:$AI$501,17,FALSE)),"")</f>
        <v>0</v>
      </c>
      <c r="AC185" s="122">
        <f>IFERROR((VLOOKUP($L185,ACOUSTIC_SITE_INFO!$C$3:$AI$501,18,FALSE)),"")</f>
        <v>0</v>
      </c>
      <c r="AD185" s="122">
        <f>IFERROR((VLOOKUP($L185,ACOUSTIC_SITE_INFO!$C$3:$AI$501,20,FALSE)),"")</f>
        <v>0</v>
      </c>
      <c r="AE185" s="122">
        <f>IFERROR((VLOOKUP($L185,ACOUSTIC_SITE_INFO!$C$3:$AI$501,21,FALSE)),"")</f>
        <v>0</v>
      </c>
      <c r="AF185" s="122">
        <f>IFERROR((VLOOKUP($L185,ACOUSTIC_SITE_INFO!$C$3:$AI$501,19,FALSE)),"")</f>
        <v>0</v>
      </c>
      <c r="AG185" s="122">
        <f>IFERROR((VLOOKUP($L185,ACOUSTIC_SITE_INFO!$C$3:$AI$501,22,FALSE)),"")</f>
        <v>0</v>
      </c>
      <c r="AH185" s="122">
        <f>IFERROR((VLOOKUP($L185,ACOUSTIC_SITE_INFO!$C$3:$AI$501,23,FALSE)),"")</f>
        <v>0</v>
      </c>
      <c r="AI185" s="125">
        <f>IFERROR((VLOOKUP($L185,ACOUSTIC_SITE_INFO!$C$3:$AI$501,24,FALSE)),"")</f>
        <v>0</v>
      </c>
      <c r="AJ185" s="125">
        <f>IFERROR((VLOOKUP($L185,ACOUSTIC_SITE_INFO!$C$3:$AI$501,25,FALSE)),"")</f>
        <v>0</v>
      </c>
      <c r="AK185" s="122">
        <f>IFERROR((VLOOKUP($L185,ACOUSTIC_SITE_INFO!$C$3:$AI$501,26,FALSE)),"")</f>
        <v>0</v>
      </c>
      <c r="AL185" s="122">
        <f>IFERROR((VLOOKUP($L185,ACOUSTIC_SITE_INFO!$C$3:$AI$501,27,FALSE)),"")</f>
        <v>0</v>
      </c>
      <c r="AM185" s="122">
        <f>IFERROR((VLOOKUP($L185,ACOUSTIC_SITE_INFO!$C$3:$AI$501,29,FALSE)),"")</f>
        <v>0</v>
      </c>
      <c r="AN185" s="122">
        <f>IFERROR((VLOOKUP($L185,ACOUSTIC_SITE_INFO!$C$3:$AI$501,30,FALSE)),"")</f>
        <v>0</v>
      </c>
      <c r="AO185" s="122">
        <f>IFERROR((VLOOKUP($L185,ACOUSTIC_SITE_INFO!$C$3:$AI$501,31,FALSE)),"")</f>
        <v>0</v>
      </c>
      <c r="AP185" s="122">
        <f>IFERROR((VLOOKUP($L185,ACOUSTIC_SITE_INFO!$C$3:$AI$501,32,FALSE)),"")</f>
        <v>0</v>
      </c>
      <c r="AQ185" s="122">
        <f>IFERROR((VLOOKUP($L185,ACOUSTIC_SITE_INFO!$C$3:$AI$501,33,FALSE)),"")</f>
        <v>0</v>
      </c>
    </row>
    <row r="186" spans="1:43" x14ac:dyDescent="0.25">
      <c r="A186" s="122" t="str">
        <f t="shared" si="4"/>
        <v>00-0m-0</v>
      </c>
      <c r="B186" s="122" t="str">
        <f t="shared" si="5"/>
        <v/>
      </c>
      <c r="C186" s="122" t="str">
        <f>IF(ACOUSTIC_SURVEY_RESULTS!A185=0, "",ACOUSTIC_SURVEY_RESULTS!A185)</f>
        <v/>
      </c>
      <c r="D186" s="122" t="str">
        <f>IFERROR((VLOOKUP($C186,Drop_down_options!$B$2:$D$21,2,FALSE)),"")</f>
        <v/>
      </c>
      <c r="E186" s="122" t="str">
        <f>IF(ACOUSTIC_SURVEY_RESULTS!B185=0, "",ACOUSTIC_SURVEY_RESULTS!B185)</f>
        <v/>
      </c>
      <c r="F186" s="122" t="str">
        <f>IF(ACOUSTIC_SURVEY_RESULTS!C185=0, "",ACOUSTIC_SURVEY_RESULTS!C185)</f>
        <v/>
      </c>
      <c r="G186" s="122" t="str">
        <f>IF(ACOUSTIC_SURVEY_RESULTS!D185=0, "",ACOUSTIC_SURVEY_RESULTS!D185)</f>
        <v/>
      </c>
      <c r="H186" s="122" t="str">
        <f>IF(ACOUSTIC_SURVEY_RESULTS!E185=0, "",ACOUSTIC_SURVEY_RESULTS!E185)</f>
        <v/>
      </c>
      <c r="I186" s="122" t="str">
        <f>IF(ACOUSTIC_SURVEY_RESULTS!F185=0, "",ACOUSTIC_SURVEY_RESULTS!F185)</f>
        <v/>
      </c>
      <c r="J186" s="122" t="str">
        <f>IF(ACOUSTIC_SURVEY_RESULTS!G185=0, "",ACOUSTIC_SURVEY_RESULTS!G185)</f>
        <v/>
      </c>
      <c r="K186" s="122" t="str">
        <f>IF(ACOUSTIC_SURVEY_RESULTS!H185=0, "",ACOUSTIC_SURVEY_RESULTS!H185)</f>
        <v/>
      </c>
      <c r="L186" s="122" t="str">
        <f>IF(ACOUSTIC_SURVEY_RESULTS!I185=0, "",ACOUSTIC_SURVEY_RESULTS!I185)</f>
        <v/>
      </c>
      <c r="M186" s="122">
        <f>IFERROR((VLOOKUP($L186,ACOUSTIC_SITE_INFO!$C$3:$AI$501,2,FALSE)),"")</f>
        <v>0</v>
      </c>
      <c r="N186" s="122">
        <f>IFERROR((VLOOKUP($L186,ACOUSTIC_SITE_INFO!$C$3:$AI$501,3,FALSE))," ")</f>
        <v>0</v>
      </c>
      <c r="O186" s="122">
        <f>IFERROR((VLOOKUP($L186,ACOUSTIC_SITE_INFO!$C$3:$AI$501,4,FALSE)),"")</f>
        <v>0</v>
      </c>
      <c r="P186" s="122">
        <f>IFERROR((VLOOKUP($L186,ACOUSTIC_SITE_INFO!$C$3:$AI$501,5,FALSE)),"")</f>
        <v>0</v>
      </c>
      <c r="Q186" s="122">
        <f>IFERROR((VLOOKUP($L186,ACOUSTIC_SITE_INFO!$C$3:$AI$501,6,FALSE)),"")</f>
        <v>0</v>
      </c>
      <c r="R186" s="122">
        <f>IFERROR((VLOOKUP($L186,ACOUSTIC_SITE_INFO!$C$3:$AI$501,7,FALSE)),"")</f>
        <v>0</v>
      </c>
      <c r="S186" s="122" t="str">
        <f>IFERROR((VLOOKUP($L186,ACOUSTIC_SITE_INFO!$C$3:$AI$501,8,FALSE)),"")</f>
        <v>//</v>
      </c>
      <c r="T186" s="124">
        <f>IFERROR((VLOOKUP($L186,ACOUSTIC_SITE_INFO!$C$3:$AI$501,9,FALSE)),"")</f>
        <v>0</v>
      </c>
      <c r="U186" s="124">
        <f>IFERROR((VLOOKUP($L186,ACOUSTIC_SITE_INFO!$C$3:$AI$501,10,FALSE)),"")</f>
        <v>0</v>
      </c>
      <c r="V186" s="122">
        <f>IFERROR((VLOOKUP($L186,ACOUSTIC_SITE_INFO!$C$3:$AI$501,11,FALSE)),"")</f>
        <v>0</v>
      </c>
      <c r="W186" s="122">
        <f>IFERROR((VLOOKUP($L186,ACOUSTIC_SITE_INFO!$C$3:$AI$501,12,FALSE)),"")</f>
        <v>0</v>
      </c>
      <c r="X186" s="122">
        <f>IFERROR((VLOOKUP($L186,ACOUSTIC_SITE_INFO!$C$3:$AI$501,13,FALSE)),"")</f>
        <v>0</v>
      </c>
      <c r="Y186" s="122">
        <f>IFERROR((VLOOKUP($L186,ACOUSTIC_SITE_INFO!$C$3:$AI$501,14,FALSE)),"")</f>
        <v>0</v>
      </c>
      <c r="Z186" s="122">
        <f>IFERROR((VLOOKUP($L186,ACOUSTIC_SITE_INFO!$C$3:$AI$501,15,FALSE)),"")</f>
        <v>0</v>
      </c>
      <c r="AA186" s="122">
        <f>IFERROR((VLOOKUP($L186,ACOUSTIC_SITE_INFO!$C$3:$AI$501,16,FALSE)),"")</f>
        <v>0</v>
      </c>
      <c r="AB186" s="122">
        <f>IFERROR((VLOOKUP($L186,ACOUSTIC_SITE_INFO!$C$3:$AI$501,17,FALSE)),"")</f>
        <v>0</v>
      </c>
      <c r="AC186" s="122">
        <f>IFERROR((VLOOKUP($L186,ACOUSTIC_SITE_INFO!$C$3:$AI$501,18,FALSE)),"")</f>
        <v>0</v>
      </c>
      <c r="AD186" s="122">
        <f>IFERROR((VLOOKUP($L186,ACOUSTIC_SITE_INFO!$C$3:$AI$501,20,FALSE)),"")</f>
        <v>0</v>
      </c>
      <c r="AE186" s="122">
        <f>IFERROR((VLOOKUP($L186,ACOUSTIC_SITE_INFO!$C$3:$AI$501,21,FALSE)),"")</f>
        <v>0</v>
      </c>
      <c r="AF186" s="122">
        <f>IFERROR((VLOOKUP($L186,ACOUSTIC_SITE_INFO!$C$3:$AI$501,19,FALSE)),"")</f>
        <v>0</v>
      </c>
      <c r="AG186" s="122">
        <f>IFERROR((VLOOKUP($L186,ACOUSTIC_SITE_INFO!$C$3:$AI$501,22,FALSE)),"")</f>
        <v>0</v>
      </c>
      <c r="AH186" s="122">
        <f>IFERROR((VLOOKUP($L186,ACOUSTIC_SITE_INFO!$C$3:$AI$501,23,FALSE)),"")</f>
        <v>0</v>
      </c>
      <c r="AI186" s="125">
        <f>IFERROR((VLOOKUP($L186,ACOUSTIC_SITE_INFO!$C$3:$AI$501,24,FALSE)),"")</f>
        <v>0</v>
      </c>
      <c r="AJ186" s="125">
        <f>IFERROR((VLOOKUP($L186,ACOUSTIC_SITE_INFO!$C$3:$AI$501,25,FALSE)),"")</f>
        <v>0</v>
      </c>
      <c r="AK186" s="122">
        <f>IFERROR((VLOOKUP($L186,ACOUSTIC_SITE_INFO!$C$3:$AI$501,26,FALSE)),"")</f>
        <v>0</v>
      </c>
      <c r="AL186" s="122">
        <f>IFERROR((VLOOKUP($L186,ACOUSTIC_SITE_INFO!$C$3:$AI$501,27,FALSE)),"")</f>
        <v>0</v>
      </c>
      <c r="AM186" s="122">
        <f>IFERROR((VLOOKUP($L186,ACOUSTIC_SITE_INFO!$C$3:$AI$501,29,FALSE)),"")</f>
        <v>0</v>
      </c>
      <c r="AN186" s="122">
        <f>IFERROR((VLOOKUP($L186,ACOUSTIC_SITE_INFO!$C$3:$AI$501,30,FALSE)),"")</f>
        <v>0</v>
      </c>
      <c r="AO186" s="122">
        <f>IFERROR((VLOOKUP($L186,ACOUSTIC_SITE_INFO!$C$3:$AI$501,31,FALSE)),"")</f>
        <v>0</v>
      </c>
      <c r="AP186" s="122">
        <f>IFERROR((VLOOKUP($L186,ACOUSTIC_SITE_INFO!$C$3:$AI$501,32,FALSE)),"")</f>
        <v>0</v>
      </c>
      <c r="AQ186" s="122">
        <f>IFERROR((VLOOKUP($L186,ACOUSTIC_SITE_INFO!$C$3:$AI$501,33,FALSE)),"")</f>
        <v>0</v>
      </c>
    </row>
    <row r="187" spans="1:43" x14ac:dyDescent="0.25">
      <c r="A187" s="122" t="str">
        <f t="shared" si="4"/>
        <v>00-0m-0</v>
      </c>
      <c r="B187" s="122" t="str">
        <f t="shared" si="5"/>
        <v/>
      </c>
      <c r="C187" s="122" t="str">
        <f>IF(ACOUSTIC_SURVEY_RESULTS!A186=0, "",ACOUSTIC_SURVEY_RESULTS!A186)</f>
        <v/>
      </c>
      <c r="D187" s="122" t="str">
        <f>IFERROR((VLOOKUP($C187,Drop_down_options!$B$2:$D$21,2,FALSE)),"")</f>
        <v/>
      </c>
      <c r="E187" s="122" t="str">
        <f>IF(ACOUSTIC_SURVEY_RESULTS!B186=0, "",ACOUSTIC_SURVEY_RESULTS!B186)</f>
        <v/>
      </c>
      <c r="F187" s="122" t="str">
        <f>IF(ACOUSTIC_SURVEY_RESULTS!C186=0, "",ACOUSTIC_SURVEY_RESULTS!C186)</f>
        <v/>
      </c>
      <c r="G187" s="122" t="str">
        <f>IF(ACOUSTIC_SURVEY_RESULTS!D186=0, "",ACOUSTIC_SURVEY_RESULTS!D186)</f>
        <v/>
      </c>
      <c r="H187" s="122" t="str">
        <f>IF(ACOUSTIC_SURVEY_RESULTS!E186=0, "",ACOUSTIC_SURVEY_RESULTS!E186)</f>
        <v/>
      </c>
      <c r="I187" s="122" t="str">
        <f>IF(ACOUSTIC_SURVEY_RESULTS!F186=0, "",ACOUSTIC_SURVEY_RESULTS!F186)</f>
        <v/>
      </c>
      <c r="J187" s="122" t="str">
        <f>IF(ACOUSTIC_SURVEY_RESULTS!G186=0, "",ACOUSTIC_SURVEY_RESULTS!G186)</f>
        <v/>
      </c>
      <c r="K187" s="122" t="str">
        <f>IF(ACOUSTIC_SURVEY_RESULTS!H186=0, "",ACOUSTIC_SURVEY_RESULTS!H186)</f>
        <v/>
      </c>
      <c r="L187" s="122" t="str">
        <f>IF(ACOUSTIC_SURVEY_RESULTS!I186=0, "",ACOUSTIC_SURVEY_RESULTS!I186)</f>
        <v/>
      </c>
      <c r="M187" s="122">
        <f>IFERROR((VLOOKUP($L187,ACOUSTIC_SITE_INFO!$C$3:$AI$501,2,FALSE)),"")</f>
        <v>0</v>
      </c>
      <c r="N187" s="122">
        <f>IFERROR((VLOOKUP($L187,ACOUSTIC_SITE_INFO!$C$3:$AI$501,3,FALSE))," ")</f>
        <v>0</v>
      </c>
      <c r="O187" s="122">
        <f>IFERROR((VLOOKUP($L187,ACOUSTIC_SITE_INFO!$C$3:$AI$501,4,FALSE)),"")</f>
        <v>0</v>
      </c>
      <c r="P187" s="122">
        <f>IFERROR((VLOOKUP($L187,ACOUSTIC_SITE_INFO!$C$3:$AI$501,5,FALSE)),"")</f>
        <v>0</v>
      </c>
      <c r="Q187" s="122">
        <f>IFERROR((VLOOKUP($L187,ACOUSTIC_SITE_INFO!$C$3:$AI$501,6,FALSE)),"")</f>
        <v>0</v>
      </c>
      <c r="R187" s="122">
        <f>IFERROR((VLOOKUP($L187,ACOUSTIC_SITE_INFO!$C$3:$AI$501,7,FALSE)),"")</f>
        <v>0</v>
      </c>
      <c r="S187" s="122" t="str">
        <f>IFERROR((VLOOKUP($L187,ACOUSTIC_SITE_INFO!$C$3:$AI$501,8,FALSE)),"")</f>
        <v>//</v>
      </c>
      <c r="T187" s="124">
        <f>IFERROR((VLOOKUP($L187,ACOUSTIC_SITE_INFO!$C$3:$AI$501,9,FALSE)),"")</f>
        <v>0</v>
      </c>
      <c r="U187" s="124">
        <f>IFERROR((VLOOKUP($L187,ACOUSTIC_SITE_INFO!$C$3:$AI$501,10,FALSE)),"")</f>
        <v>0</v>
      </c>
      <c r="V187" s="122">
        <f>IFERROR((VLOOKUP($L187,ACOUSTIC_SITE_INFO!$C$3:$AI$501,11,FALSE)),"")</f>
        <v>0</v>
      </c>
      <c r="W187" s="122">
        <f>IFERROR((VLOOKUP($L187,ACOUSTIC_SITE_INFO!$C$3:$AI$501,12,FALSE)),"")</f>
        <v>0</v>
      </c>
      <c r="X187" s="122">
        <f>IFERROR((VLOOKUP($L187,ACOUSTIC_SITE_INFO!$C$3:$AI$501,13,FALSE)),"")</f>
        <v>0</v>
      </c>
      <c r="Y187" s="122">
        <f>IFERROR((VLOOKUP($L187,ACOUSTIC_SITE_INFO!$C$3:$AI$501,14,FALSE)),"")</f>
        <v>0</v>
      </c>
      <c r="Z187" s="122">
        <f>IFERROR((VLOOKUP($L187,ACOUSTIC_SITE_INFO!$C$3:$AI$501,15,FALSE)),"")</f>
        <v>0</v>
      </c>
      <c r="AA187" s="122">
        <f>IFERROR((VLOOKUP($L187,ACOUSTIC_SITE_INFO!$C$3:$AI$501,16,FALSE)),"")</f>
        <v>0</v>
      </c>
      <c r="AB187" s="122">
        <f>IFERROR((VLOOKUP($L187,ACOUSTIC_SITE_INFO!$C$3:$AI$501,17,FALSE)),"")</f>
        <v>0</v>
      </c>
      <c r="AC187" s="122">
        <f>IFERROR((VLOOKUP($L187,ACOUSTIC_SITE_INFO!$C$3:$AI$501,18,FALSE)),"")</f>
        <v>0</v>
      </c>
      <c r="AD187" s="122">
        <f>IFERROR((VLOOKUP($L187,ACOUSTIC_SITE_INFO!$C$3:$AI$501,20,FALSE)),"")</f>
        <v>0</v>
      </c>
      <c r="AE187" s="122">
        <f>IFERROR((VLOOKUP($L187,ACOUSTIC_SITE_INFO!$C$3:$AI$501,21,FALSE)),"")</f>
        <v>0</v>
      </c>
      <c r="AF187" s="122">
        <f>IFERROR((VLOOKUP($L187,ACOUSTIC_SITE_INFO!$C$3:$AI$501,19,FALSE)),"")</f>
        <v>0</v>
      </c>
      <c r="AG187" s="122">
        <f>IFERROR((VLOOKUP($L187,ACOUSTIC_SITE_INFO!$C$3:$AI$501,22,FALSE)),"")</f>
        <v>0</v>
      </c>
      <c r="AH187" s="122">
        <f>IFERROR((VLOOKUP($L187,ACOUSTIC_SITE_INFO!$C$3:$AI$501,23,FALSE)),"")</f>
        <v>0</v>
      </c>
      <c r="AI187" s="125">
        <f>IFERROR((VLOOKUP($L187,ACOUSTIC_SITE_INFO!$C$3:$AI$501,24,FALSE)),"")</f>
        <v>0</v>
      </c>
      <c r="AJ187" s="125">
        <f>IFERROR((VLOOKUP($L187,ACOUSTIC_SITE_INFO!$C$3:$AI$501,25,FALSE)),"")</f>
        <v>0</v>
      </c>
      <c r="AK187" s="122">
        <f>IFERROR((VLOOKUP($L187,ACOUSTIC_SITE_INFO!$C$3:$AI$501,26,FALSE)),"")</f>
        <v>0</v>
      </c>
      <c r="AL187" s="122">
        <f>IFERROR((VLOOKUP($L187,ACOUSTIC_SITE_INFO!$C$3:$AI$501,27,FALSE)),"")</f>
        <v>0</v>
      </c>
      <c r="AM187" s="122">
        <f>IFERROR((VLOOKUP($L187,ACOUSTIC_SITE_INFO!$C$3:$AI$501,29,FALSE)),"")</f>
        <v>0</v>
      </c>
      <c r="AN187" s="122">
        <f>IFERROR((VLOOKUP($L187,ACOUSTIC_SITE_INFO!$C$3:$AI$501,30,FALSE)),"")</f>
        <v>0</v>
      </c>
      <c r="AO187" s="122">
        <f>IFERROR((VLOOKUP($L187,ACOUSTIC_SITE_INFO!$C$3:$AI$501,31,FALSE)),"")</f>
        <v>0</v>
      </c>
      <c r="AP187" s="122">
        <f>IFERROR((VLOOKUP($L187,ACOUSTIC_SITE_INFO!$C$3:$AI$501,32,FALSE)),"")</f>
        <v>0</v>
      </c>
      <c r="AQ187" s="122">
        <f>IFERROR((VLOOKUP($L187,ACOUSTIC_SITE_INFO!$C$3:$AI$501,33,FALSE)),"")</f>
        <v>0</v>
      </c>
    </row>
    <row r="188" spans="1:43" x14ac:dyDescent="0.25">
      <c r="A188" s="122" t="str">
        <f t="shared" si="4"/>
        <v>00-0m-0</v>
      </c>
      <c r="B188" s="122" t="str">
        <f t="shared" si="5"/>
        <v/>
      </c>
      <c r="C188" s="122" t="str">
        <f>IF(ACOUSTIC_SURVEY_RESULTS!A187=0, "",ACOUSTIC_SURVEY_RESULTS!A187)</f>
        <v/>
      </c>
      <c r="D188" s="122" t="str">
        <f>IFERROR((VLOOKUP($C188,Drop_down_options!$B$2:$D$21,2,FALSE)),"")</f>
        <v/>
      </c>
      <c r="E188" s="122" t="str">
        <f>IF(ACOUSTIC_SURVEY_RESULTS!B187=0, "",ACOUSTIC_SURVEY_RESULTS!B187)</f>
        <v/>
      </c>
      <c r="F188" s="122" t="str">
        <f>IF(ACOUSTIC_SURVEY_RESULTS!C187=0, "",ACOUSTIC_SURVEY_RESULTS!C187)</f>
        <v/>
      </c>
      <c r="G188" s="122" t="str">
        <f>IF(ACOUSTIC_SURVEY_RESULTS!D187=0, "",ACOUSTIC_SURVEY_RESULTS!D187)</f>
        <v/>
      </c>
      <c r="H188" s="122" t="str">
        <f>IF(ACOUSTIC_SURVEY_RESULTS!E187=0, "",ACOUSTIC_SURVEY_RESULTS!E187)</f>
        <v/>
      </c>
      <c r="I188" s="122" t="str">
        <f>IF(ACOUSTIC_SURVEY_RESULTS!F187=0, "",ACOUSTIC_SURVEY_RESULTS!F187)</f>
        <v/>
      </c>
      <c r="J188" s="122" t="str">
        <f>IF(ACOUSTIC_SURVEY_RESULTS!G187=0, "",ACOUSTIC_SURVEY_RESULTS!G187)</f>
        <v/>
      </c>
      <c r="K188" s="122" t="str">
        <f>IF(ACOUSTIC_SURVEY_RESULTS!H187=0, "",ACOUSTIC_SURVEY_RESULTS!H187)</f>
        <v/>
      </c>
      <c r="L188" s="122" t="str">
        <f>IF(ACOUSTIC_SURVEY_RESULTS!I187=0, "",ACOUSTIC_SURVEY_RESULTS!I187)</f>
        <v/>
      </c>
      <c r="M188" s="122">
        <f>IFERROR((VLOOKUP($L188,ACOUSTIC_SITE_INFO!$C$3:$AI$501,2,FALSE)),"")</f>
        <v>0</v>
      </c>
      <c r="N188" s="122">
        <f>IFERROR((VLOOKUP($L188,ACOUSTIC_SITE_INFO!$C$3:$AI$501,3,FALSE))," ")</f>
        <v>0</v>
      </c>
      <c r="O188" s="122">
        <f>IFERROR((VLOOKUP($L188,ACOUSTIC_SITE_INFO!$C$3:$AI$501,4,FALSE)),"")</f>
        <v>0</v>
      </c>
      <c r="P188" s="122">
        <f>IFERROR((VLOOKUP($L188,ACOUSTIC_SITE_INFO!$C$3:$AI$501,5,FALSE)),"")</f>
        <v>0</v>
      </c>
      <c r="Q188" s="122">
        <f>IFERROR((VLOOKUP($L188,ACOUSTIC_SITE_INFO!$C$3:$AI$501,6,FALSE)),"")</f>
        <v>0</v>
      </c>
      <c r="R188" s="122">
        <f>IFERROR((VLOOKUP($L188,ACOUSTIC_SITE_INFO!$C$3:$AI$501,7,FALSE)),"")</f>
        <v>0</v>
      </c>
      <c r="S188" s="122" t="str">
        <f>IFERROR((VLOOKUP($L188,ACOUSTIC_SITE_INFO!$C$3:$AI$501,8,FALSE)),"")</f>
        <v>//</v>
      </c>
      <c r="T188" s="124">
        <f>IFERROR((VLOOKUP($L188,ACOUSTIC_SITE_INFO!$C$3:$AI$501,9,FALSE)),"")</f>
        <v>0</v>
      </c>
      <c r="U188" s="124">
        <f>IFERROR((VLOOKUP($L188,ACOUSTIC_SITE_INFO!$C$3:$AI$501,10,FALSE)),"")</f>
        <v>0</v>
      </c>
      <c r="V188" s="122">
        <f>IFERROR((VLOOKUP($L188,ACOUSTIC_SITE_INFO!$C$3:$AI$501,11,FALSE)),"")</f>
        <v>0</v>
      </c>
      <c r="W188" s="122">
        <f>IFERROR((VLOOKUP($L188,ACOUSTIC_SITE_INFO!$C$3:$AI$501,12,FALSE)),"")</f>
        <v>0</v>
      </c>
      <c r="X188" s="122">
        <f>IFERROR((VLOOKUP($L188,ACOUSTIC_SITE_INFO!$C$3:$AI$501,13,FALSE)),"")</f>
        <v>0</v>
      </c>
      <c r="Y188" s="122">
        <f>IFERROR((VLOOKUP($L188,ACOUSTIC_SITE_INFO!$C$3:$AI$501,14,FALSE)),"")</f>
        <v>0</v>
      </c>
      <c r="Z188" s="122">
        <f>IFERROR((VLOOKUP($L188,ACOUSTIC_SITE_INFO!$C$3:$AI$501,15,FALSE)),"")</f>
        <v>0</v>
      </c>
      <c r="AA188" s="122">
        <f>IFERROR((VLOOKUP($L188,ACOUSTIC_SITE_INFO!$C$3:$AI$501,16,FALSE)),"")</f>
        <v>0</v>
      </c>
      <c r="AB188" s="122">
        <f>IFERROR((VLOOKUP($L188,ACOUSTIC_SITE_INFO!$C$3:$AI$501,17,FALSE)),"")</f>
        <v>0</v>
      </c>
      <c r="AC188" s="122">
        <f>IFERROR((VLOOKUP($L188,ACOUSTIC_SITE_INFO!$C$3:$AI$501,18,FALSE)),"")</f>
        <v>0</v>
      </c>
      <c r="AD188" s="122">
        <f>IFERROR((VLOOKUP($L188,ACOUSTIC_SITE_INFO!$C$3:$AI$501,20,FALSE)),"")</f>
        <v>0</v>
      </c>
      <c r="AE188" s="122">
        <f>IFERROR((VLOOKUP($L188,ACOUSTIC_SITE_INFO!$C$3:$AI$501,21,FALSE)),"")</f>
        <v>0</v>
      </c>
      <c r="AF188" s="122">
        <f>IFERROR((VLOOKUP($L188,ACOUSTIC_SITE_INFO!$C$3:$AI$501,19,FALSE)),"")</f>
        <v>0</v>
      </c>
      <c r="AG188" s="122">
        <f>IFERROR((VLOOKUP($L188,ACOUSTIC_SITE_INFO!$C$3:$AI$501,22,FALSE)),"")</f>
        <v>0</v>
      </c>
      <c r="AH188" s="122">
        <f>IFERROR((VLOOKUP($L188,ACOUSTIC_SITE_INFO!$C$3:$AI$501,23,FALSE)),"")</f>
        <v>0</v>
      </c>
      <c r="AI188" s="125">
        <f>IFERROR((VLOOKUP($L188,ACOUSTIC_SITE_INFO!$C$3:$AI$501,24,FALSE)),"")</f>
        <v>0</v>
      </c>
      <c r="AJ188" s="125">
        <f>IFERROR((VLOOKUP($L188,ACOUSTIC_SITE_INFO!$C$3:$AI$501,25,FALSE)),"")</f>
        <v>0</v>
      </c>
      <c r="AK188" s="122">
        <f>IFERROR((VLOOKUP($L188,ACOUSTIC_SITE_INFO!$C$3:$AI$501,26,FALSE)),"")</f>
        <v>0</v>
      </c>
      <c r="AL188" s="122">
        <f>IFERROR((VLOOKUP($L188,ACOUSTIC_SITE_INFO!$C$3:$AI$501,27,FALSE)),"")</f>
        <v>0</v>
      </c>
      <c r="AM188" s="122">
        <f>IFERROR((VLOOKUP($L188,ACOUSTIC_SITE_INFO!$C$3:$AI$501,29,FALSE)),"")</f>
        <v>0</v>
      </c>
      <c r="AN188" s="122">
        <f>IFERROR((VLOOKUP($L188,ACOUSTIC_SITE_INFO!$C$3:$AI$501,30,FALSE)),"")</f>
        <v>0</v>
      </c>
      <c r="AO188" s="122">
        <f>IFERROR((VLOOKUP($L188,ACOUSTIC_SITE_INFO!$C$3:$AI$501,31,FALSE)),"")</f>
        <v>0</v>
      </c>
      <c r="AP188" s="122">
        <f>IFERROR((VLOOKUP($L188,ACOUSTIC_SITE_INFO!$C$3:$AI$501,32,FALSE)),"")</f>
        <v>0</v>
      </c>
      <c r="AQ188" s="122">
        <f>IFERROR((VLOOKUP($L188,ACOUSTIC_SITE_INFO!$C$3:$AI$501,33,FALSE)),"")</f>
        <v>0</v>
      </c>
    </row>
    <row r="189" spans="1:43" x14ac:dyDescent="0.25">
      <c r="A189" s="122" t="str">
        <f t="shared" si="4"/>
        <v>00-0m-0</v>
      </c>
      <c r="B189" s="122" t="str">
        <f t="shared" si="5"/>
        <v/>
      </c>
      <c r="C189" s="122" t="str">
        <f>IF(ACOUSTIC_SURVEY_RESULTS!A188=0, "",ACOUSTIC_SURVEY_RESULTS!A188)</f>
        <v/>
      </c>
      <c r="D189" s="122" t="str">
        <f>IFERROR((VLOOKUP($C189,Drop_down_options!$B$2:$D$21,2,FALSE)),"")</f>
        <v/>
      </c>
      <c r="E189" s="122" t="str">
        <f>IF(ACOUSTIC_SURVEY_RESULTS!B188=0, "",ACOUSTIC_SURVEY_RESULTS!B188)</f>
        <v/>
      </c>
      <c r="F189" s="122" t="str">
        <f>IF(ACOUSTIC_SURVEY_RESULTS!C188=0, "",ACOUSTIC_SURVEY_RESULTS!C188)</f>
        <v/>
      </c>
      <c r="G189" s="122" t="str">
        <f>IF(ACOUSTIC_SURVEY_RESULTS!D188=0, "",ACOUSTIC_SURVEY_RESULTS!D188)</f>
        <v/>
      </c>
      <c r="H189" s="122" t="str">
        <f>IF(ACOUSTIC_SURVEY_RESULTS!E188=0, "",ACOUSTIC_SURVEY_RESULTS!E188)</f>
        <v/>
      </c>
      <c r="I189" s="122" t="str">
        <f>IF(ACOUSTIC_SURVEY_RESULTS!F188=0, "",ACOUSTIC_SURVEY_RESULTS!F188)</f>
        <v/>
      </c>
      <c r="J189" s="122" t="str">
        <f>IF(ACOUSTIC_SURVEY_RESULTS!G188=0, "",ACOUSTIC_SURVEY_RESULTS!G188)</f>
        <v/>
      </c>
      <c r="K189" s="122" t="str">
        <f>IF(ACOUSTIC_SURVEY_RESULTS!H188=0, "",ACOUSTIC_SURVEY_RESULTS!H188)</f>
        <v/>
      </c>
      <c r="L189" s="122" t="str">
        <f>IF(ACOUSTIC_SURVEY_RESULTS!I188=0, "",ACOUSTIC_SURVEY_RESULTS!I188)</f>
        <v/>
      </c>
      <c r="M189" s="122">
        <f>IFERROR((VLOOKUP($L189,ACOUSTIC_SITE_INFO!$C$3:$AI$501,2,FALSE)),"")</f>
        <v>0</v>
      </c>
      <c r="N189" s="122">
        <f>IFERROR((VLOOKUP($L189,ACOUSTIC_SITE_INFO!$C$3:$AI$501,3,FALSE))," ")</f>
        <v>0</v>
      </c>
      <c r="O189" s="122">
        <f>IFERROR((VLOOKUP($L189,ACOUSTIC_SITE_INFO!$C$3:$AI$501,4,FALSE)),"")</f>
        <v>0</v>
      </c>
      <c r="P189" s="122">
        <f>IFERROR((VLOOKUP($L189,ACOUSTIC_SITE_INFO!$C$3:$AI$501,5,FALSE)),"")</f>
        <v>0</v>
      </c>
      <c r="Q189" s="122">
        <f>IFERROR((VLOOKUP($L189,ACOUSTIC_SITE_INFO!$C$3:$AI$501,6,FALSE)),"")</f>
        <v>0</v>
      </c>
      <c r="R189" s="122">
        <f>IFERROR((VLOOKUP($L189,ACOUSTIC_SITE_INFO!$C$3:$AI$501,7,FALSE)),"")</f>
        <v>0</v>
      </c>
      <c r="S189" s="122" t="str">
        <f>IFERROR((VLOOKUP($L189,ACOUSTIC_SITE_INFO!$C$3:$AI$501,8,FALSE)),"")</f>
        <v>//</v>
      </c>
      <c r="T189" s="124">
        <f>IFERROR((VLOOKUP($L189,ACOUSTIC_SITE_INFO!$C$3:$AI$501,9,FALSE)),"")</f>
        <v>0</v>
      </c>
      <c r="U189" s="124">
        <f>IFERROR((VLOOKUP($L189,ACOUSTIC_SITE_INFO!$C$3:$AI$501,10,FALSE)),"")</f>
        <v>0</v>
      </c>
      <c r="V189" s="122">
        <f>IFERROR((VLOOKUP($L189,ACOUSTIC_SITE_INFO!$C$3:$AI$501,11,FALSE)),"")</f>
        <v>0</v>
      </c>
      <c r="W189" s="122">
        <f>IFERROR((VLOOKUP($L189,ACOUSTIC_SITE_INFO!$C$3:$AI$501,12,FALSE)),"")</f>
        <v>0</v>
      </c>
      <c r="X189" s="122">
        <f>IFERROR((VLOOKUP($L189,ACOUSTIC_SITE_INFO!$C$3:$AI$501,13,FALSE)),"")</f>
        <v>0</v>
      </c>
      <c r="Y189" s="122">
        <f>IFERROR((VLOOKUP($L189,ACOUSTIC_SITE_INFO!$C$3:$AI$501,14,FALSE)),"")</f>
        <v>0</v>
      </c>
      <c r="Z189" s="122">
        <f>IFERROR((VLOOKUP($L189,ACOUSTIC_SITE_INFO!$C$3:$AI$501,15,FALSE)),"")</f>
        <v>0</v>
      </c>
      <c r="AA189" s="122">
        <f>IFERROR((VLOOKUP($L189,ACOUSTIC_SITE_INFO!$C$3:$AI$501,16,FALSE)),"")</f>
        <v>0</v>
      </c>
      <c r="AB189" s="122">
        <f>IFERROR((VLOOKUP($L189,ACOUSTIC_SITE_INFO!$C$3:$AI$501,17,FALSE)),"")</f>
        <v>0</v>
      </c>
      <c r="AC189" s="122">
        <f>IFERROR((VLOOKUP($L189,ACOUSTIC_SITE_INFO!$C$3:$AI$501,18,FALSE)),"")</f>
        <v>0</v>
      </c>
      <c r="AD189" s="122">
        <f>IFERROR((VLOOKUP($L189,ACOUSTIC_SITE_INFO!$C$3:$AI$501,20,FALSE)),"")</f>
        <v>0</v>
      </c>
      <c r="AE189" s="122">
        <f>IFERROR((VLOOKUP($L189,ACOUSTIC_SITE_INFO!$C$3:$AI$501,21,FALSE)),"")</f>
        <v>0</v>
      </c>
      <c r="AF189" s="122">
        <f>IFERROR((VLOOKUP($L189,ACOUSTIC_SITE_INFO!$C$3:$AI$501,19,FALSE)),"")</f>
        <v>0</v>
      </c>
      <c r="AG189" s="122">
        <f>IFERROR((VLOOKUP($L189,ACOUSTIC_SITE_INFO!$C$3:$AI$501,22,FALSE)),"")</f>
        <v>0</v>
      </c>
      <c r="AH189" s="122">
        <f>IFERROR((VLOOKUP($L189,ACOUSTIC_SITE_INFO!$C$3:$AI$501,23,FALSE)),"")</f>
        <v>0</v>
      </c>
      <c r="AI189" s="125">
        <f>IFERROR((VLOOKUP($L189,ACOUSTIC_SITE_INFO!$C$3:$AI$501,24,FALSE)),"")</f>
        <v>0</v>
      </c>
      <c r="AJ189" s="125">
        <f>IFERROR((VLOOKUP($L189,ACOUSTIC_SITE_INFO!$C$3:$AI$501,25,FALSE)),"")</f>
        <v>0</v>
      </c>
      <c r="AK189" s="122">
        <f>IFERROR((VLOOKUP($L189,ACOUSTIC_SITE_INFO!$C$3:$AI$501,26,FALSE)),"")</f>
        <v>0</v>
      </c>
      <c r="AL189" s="122">
        <f>IFERROR((VLOOKUP($L189,ACOUSTIC_SITE_INFO!$C$3:$AI$501,27,FALSE)),"")</f>
        <v>0</v>
      </c>
      <c r="AM189" s="122">
        <f>IFERROR((VLOOKUP($L189,ACOUSTIC_SITE_INFO!$C$3:$AI$501,29,FALSE)),"")</f>
        <v>0</v>
      </c>
      <c r="AN189" s="122">
        <f>IFERROR((VLOOKUP($L189,ACOUSTIC_SITE_INFO!$C$3:$AI$501,30,FALSE)),"")</f>
        <v>0</v>
      </c>
      <c r="AO189" s="122">
        <f>IFERROR((VLOOKUP($L189,ACOUSTIC_SITE_INFO!$C$3:$AI$501,31,FALSE)),"")</f>
        <v>0</v>
      </c>
      <c r="AP189" s="122">
        <f>IFERROR((VLOOKUP($L189,ACOUSTIC_SITE_INFO!$C$3:$AI$501,32,FALSE)),"")</f>
        <v>0</v>
      </c>
      <c r="AQ189" s="122">
        <f>IFERROR((VLOOKUP($L189,ACOUSTIC_SITE_INFO!$C$3:$AI$501,33,FALSE)),"")</f>
        <v>0</v>
      </c>
    </row>
    <row r="190" spans="1:43" x14ac:dyDescent="0.25">
      <c r="A190" s="122" t="str">
        <f t="shared" si="4"/>
        <v>00-0m-0</v>
      </c>
      <c r="B190" s="122" t="str">
        <f t="shared" si="5"/>
        <v/>
      </c>
      <c r="C190" s="122" t="str">
        <f>IF(ACOUSTIC_SURVEY_RESULTS!A189=0, "",ACOUSTIC_SURVEY_RESULTS!A189)</f>
        <v/>
      </c>
      <c r="D190" s="122" t="str">
        <f>IFERROR((VLOOKUP($C190,Drop_down_options!$B$2:$D$21,2,FALSE)),"")</f>
        <v/>
      </c>
      <c r="E190" s="122" t="str">
        <f>IF(ACOUSTIC_SURVEY_RESULTS!B189=0, "",ACOUSTIC_SURVEY_RESULTS!B189)</f>
        <v/>
      </c>
      <c r="F190" s="122" t="str">
        <f>IF(ACOUSTIC_SURVEY_RESULTS!C189=0, "",ACOUSTIC_SURVEY_RESULTS!C189)</f>
        <v/>
      </c>
      <c r="G190" s="122" t="str">
        <f>IF(ACOUSTIC_SURVEY_RESULTS!D189=0, "",ACOUSTIC_SURVEY_RESULTS!D189)</f>
        <v/>
      </c>
      <c r="H190" s="122" t="str">
        <f>IF(ACOUSTIC_SURVEY_RESULTS!E189=0, "",ACOUSTIC_SURVEY_RESULTS!E189)</f>
        <v/>
      </c>
      <c r="I190" s="122" t="str">
        <f>IF(ACOUSTIC_SURVEY_RESULTS!F189=0, "",ACOUSTIC_SURVEY_RESULTS!F189)</f>
        <v/>
      </c>
      <c r="J190" s="122" t="str">
        <f>IF(ACOUSTIC_SURVEY_RESULTS!G189=0, "",ACOUSTIC_SURVEY_RESULTS!G189)</f>
        <v/>
      </c>
      <c r="K190" s="122" t="str">
        <f>IF(ACOUSTIC_SURVEY_RESULTS!H189=0, "",ACOUSTIC_SURVEY_RESULTS!H189)</f>
        <v/>
      </c>
      <c r="L190" s="122" t="str">
        <f>IF(ACOUSTIC_SURVEY_RESULTS!I189=0, "",ACOUSTIC_SURVEY_RESULTS!I189)</f>
        <v/>
      </c>
      <c r="M190" s="122">
        <f>IFERROR((VLOOKUP($L190,ACOUSTIC_SITE_INFO!$C$3:$AI$501,2,FALSE)),"")</f>
        <v>0</v>
      </c>
      <c r="N190" s="122">
        <f>IFERROR((VLOOKUP($L190,ACOUSTIC_SITE_INFO!$C$3:$AI$501,3,FALSE))," ")</f>
        <v>0</v>
      </c>
      <c r="O190" s="122">
        <f>IFERROR((VLOOKUP($L190,ACOUSTIC_SITE_INFO!$C$3:$AI$501,4,FALSE)),"")</f>
        <v>0</v>
      </c>
      <c r="P190" s="122">
        <f>IFERROR((VLOOKUP($L190,ACOUSTIC_SITE_INFO!$C$3:$AI$501,5,FALSE)),"")</f>
        <v>0</v>
      </c>
      <c r="Q190" s="122">
        <f>IFERROR((VLOOKUP($L190,ACOUSTIC_SITE_INFO!$C$3:$AI$501,6,FALSE)),"")</f>
        <v>0</v>
      </c>
      <c r="R190" s="122">
        <f>IFERROR((VLOOKUP($L190,ACOUSTIC_SITE_INFO!$C$3:$AI$501,7,FALSE)),"")</f>
        <v>0</v>
      </c>
      <c r="S190" s="122" t="str">
        <f>IFERROR((VLOOKUP($L190,ACOUSTIC_SITE_INFO!$C$3:$AI$501,8,FALSE)),"")</f>
        <v>//</v>
      </c>
      <c r="T190" s="124">
        <f>IFERROR((VLOOKUP($L190,ACOUSTIC_SITE_INFO!$C$3:$AI$501,9,FALSE)),"")</f>
        <v>0</v>
      </c>
      <c r="U190" s="124">
        <f>IFERROR((VLOOKUP($L190,ACOUSTIC_SITE_INFO!$C$3:$AI$501,10,FALSE)),"")</f>
        <v>0</v>
      </c>
      <c r="V190" s="122">
        <f>IFERROR((VLOOKUP($L190,ACOUSTIC_SITE_INFO!$C$3:$AI$501,11,FALSE)),"")</f>
        <v>0</v>
      </c>
      <c r="W190" s="122">
        <f>IFERROR((VLOOKUP($L190,ACOUSTIC_SITE_INFO!$C$3:$AI$501,12,FALSE)),"")</f>
        <v>0</v>
      </c>
      <c r="X190" s="122">
        <f>IFERROR((VLOOKUP($L190,ACOUSTIC_SITE_INFO!$C$3:$AI$501,13,FALSE)),"")</f>
        <v>0</v>
      </c>
      <c r="Y190" s="122">
        <f>IFERROR((VLOOKUP($L190,ACOUSTIC_SITE_INFO!$C$3:$AI$501,14,FALSE)),"")</f>
        <v>0</v>
      </c>
      <c r="Z190" s="122">
        <f>IFERROR((VLOOKUP($L190,ACOUSTIC_SITE_INFO!$C$3:$AI$501,15,FALSE)),"")</f>
        <v>0</v>
      </c>
      <c r="AA190" s="122">
        <f>IFERROR((VLOOKUP($L190,ACOUSTIC_SITE_INFO!$C$3:$AI$501,16,FALSE)),"")</f>
        <v>0</v>
      </c>
      <c r="AB190" s="122">
        <f>IFERROR((VLOOKUP($L190,ACOUSTIC_SITE_INFO!$C$3:$AI$501,17,FALSE)),"")</f>
        <v>0</v>
      </c>
      <c r="AC190" s="122">
        <f>IFERROR((VLOOKUP($L190,ACOUSTIC_SITE_INFO!$C$3:$AI$501,18,FALSE)),"")</f>
        <v>0</v>
      </c>
      <c r="AD190" s="122">
        <f>IFERROR((VLOOKUP($L190,ACOUSTIC_SITE_INFO!$C$3:$AI$501,20,FALSE)),"")</f>
        <v>0</v>
      </c>
      <c r="AE190" s="122">
        <f>IFERROR((VLOOKUP($L190,ACOUSTIC_SITE_INFO!$C$3:$AI$501,21,FALSE)),"")</f>
        <v>0</v>
      </c>
      <c r="AF190" s="122">
        <f>IFERROR((VLOOKUP($L190,ACOUSTIC_SITE_INFO!$C$3:$AI$501,19,FALSE)),"")</f>
        <v>0</v>
      </c>
      <c r="AG190" s="122">
        <f>IFERROR((VLOOKUP($L190,ACOUSTIC_SITE_INFO!$C$3:$AI$501,22,FALSE)),"")</f>
        <v>0</v>
      </c>
      <c r="AH190" s="122">
        <f>IFERROR((VLOOKUP($L190,ACOUSTIC_SITE_INFO!$C$3:$AI$501,23,FALSE)),"")</f>
        <v>0</v>
      </c>
      <c r="AI190" s="125">
        <f>IFERROR((VLOOKUP($L190,ACOUSTIC_SITE_INFO!$C$3:$AI$501,24,FALSE)),"")</f>
        <v>0</v>
      </c>
      <c r="AJ190" s="125">
        <f>IFERROR((VLOOKUP($L190,ACOUSTIC_SITE_INFO!$C$3:$AI$501,25,FALSE)),"")</f>
        <v>0</v>
      </c>
      <c r="AK190" s="122">
        <f>IFERROR((VLOOKUP($L190,ACOUSTIC_SITE_INFO!$C$3:$AI$501,26,FALSE)),"")</f>
        <v>0</v>
      </c>
      <c r="AL190" s="122">
        <f>IFERROR((VLOOKUP($L190,ACOUSTIC_SITE_INFO!$C$3:$AI$501,27,FALSE)),"")</f>
        <v>0</v>
      </c>
      <c r="AM190" s="122">
        <f>IFERROR((VLOOKUP($L190,ACOUSTIC_SITE_INFO!$C$3:$AI$501,29,FALSE)),"")</f>
        <v>0</v>
      </c>
      <c r="AN190" s="122">
        <f>IFERROR((VLOOKUP($L190,ACOUSTIC_SITE_INFO!$C$3:$AI$501,30,FALSE)),"")</f>
        <v>0</v>
      </c>
      <c r="AO190" s="122">
        <f>IFERROR((VLOOKUP($L190,ACOUSTIC_SITE_INFO!$C$3:$AI$501,31,FALSE)),"")</f>
        <v>0</v>
      </c>
      <c r="AP190" s="122">
        <f>IFERROR((VLOOKUP($L190,ACOUSTIC_SITE_INFO!$C$3:$AI$501,32,FALSE)),"")</f>
        <v>0</v>
      </c>
      <c r="AQ190" s="122">
        <f>IFERROR((VLOOKUP($L190,ACOUSTIC_SITE_INFO!$C$3:$AI$501,33,FALSE)),"")</f>
        <v>0</v>
      </c>
    </row>
    <row r="191" spans="1:43" x14ac:dyDescent="0.25">
      <c r="A191" s="122" t="str">
        <f t="shared" si="4"/>
        <v>00-0m-0</v>
      </c>
      <c r="B191" s="122" t="str">
        <f t="shared" si="5"/>
        <v/>
      </c>
      <c r="C191" s="122" t="str">
        <f>IF(ACOUSTIC_SURVEY_RESULTS!A190=0, "",ACOUSTIC_SURVEY_RESULTS!A190)</f>
        <v/>
      </c>
      <c r="D191" s="122" t="str">
        <f>IFERROR((VLOOKUP($C191,Drop_down_options!$B$2:$D$21,2,FALSE)),"")</f>
        <v/>
      </c>
      <c r="E191" s="122" t="str">
        <f>IF(ACOUSTIC_SURVEY_RESULTS!B190=0, "",ACOUSTIC_SURVEY_RESULTS!B190)</f>
        <v/>
      </c>
      <c r="F191" s="122" t="str">
        <f>IF(ACOUSTIC_SURVEY_RESULTS!C190=0, "",ACOUSTIC_SURVEY_RESULTS!C190)</f>
        <v/>
      </c>
      <c r="G191" s="122" t="str">
        <f>IF(ACOUSTIC_SURVEY_RESULTS!D190=0, "",ACOUSTIC_SURVEY_RESULTS!D190)</f>
        <v/>
      </c>
      <c r="H191" s="122" t="str">
        <f>IF(ACOUSTIC_SURVEY_RESULTS!E190=0, "",ACOUSTIC_SURVEY_RESULTS!E190)</f>
        <v/>
      </c>
      <c r="I191" s="122" t="str">
        <f>IF(ACOUSTIC_SURVEY_RESULTS!F190=0, "",ACOUSTIC_SURVEY_RESULTS!F190)</f>
        <v/>
      </c>
      <c r="J191" s="122" t="str">
        <f>IF(ACOUSTIC_SURVEY_RESULTS!G190=0, "",ACOUSTIC_SURVEY_RESULTS!G190)</f>
        <v/>
      </c>
      <c r="K191" s="122" t="str">
        <f>IF(ACOUSTIC_SURVEY_RESULTS!H190=0, "",ACOUSTIC_SURVEY_RESULTS!H190)</f>
        <v/>
      </c>
      <c r="L191" s="122" t="str">
        <f>IF(ACOUSTIC_SURVEY_RESULTS!I190=0, "",ACOUSTIC_SURVEY_RESULTS!I190)</f>
        <v/>
      </c>
      <c r="M191" s="122">
        <f>IFERROR((VLOOKUP($L191,ACOUSTIC_SITE_INFO!$C$3:$AI$501,2,FALSE)),"")</f>
        <v>0</v>
      </c>
      <c r="N191" s="122">
        <f>IFERROR((VLOOKUP($L191,ACOUSTIC_SITE_INFO!$C$3:$AI$501,3,FALSE))," ")</f>
        <v>0</v>
      </c>
      <c r="O191" s="122">
        <f>IFERROR((VLOOKUP($L191,ACOUSTIC_SITE_INFO!$C$3:$AI$501,4,FALSE)),"")</f>
        <v>0</v>
      </c>
      <c r="P191" s="122">
        <f>IFERROR((VLOOKUP($L191,ACOUSTIC_SITE_INFO!$C$3:$AI$501,5,FALSE)),"")</f>
        <v>0</v>
      </c>
      <c r="Q191" s="122">
        <f>IFERROR((VLOOKUP($L191,ACOUSTIC_SITE_INFO!$C$3:$AI$501,6,FALSE)),"")</f>
        <v>0</v>
      </c>
      <c r="R191" s="122">
        <f>IFERROR((VLOOKUP($L191,ACOUSTIC_SITE_INFO!$C$3:$AI$501,7,FALSE)),"")</f>
        <v>0</v>
      </c>
      <c r="S191" s="122" t="str">
        <f>IFERROR((VLOOKUP($L191,ACOUSTIC_SITE_INFO!$C$3:$AI$501,8,FALSE)),"")</f>
        <v>//</v>
      </c>
      <c r="T191" s="124">
        <f>IFERROR((VLOOKUP($L191,ACOUSTIC_SITE_INFO!$C$3:$AI$501,9,FALSE)),"")</f>
        <v>0</v>
      </c>
      <c r="U191" s="124">
        <f>IFERROR((VLOOKUP($L191,ACOUSTIC_SITE_INFO!$C$3:$AI$501,10,FALSE)),"")</f>
        <v>0</v>
      </c>
      <c r="V191" s="122">
        <f>IFERROR((VLOOKUP($L191,ACOUSTIC_SITE_INFO!$C$3:$AI$501,11,FALSE)),"")</f>
        <v>0</v>
      </c>
      <c r="W191" s="122">
        <f>IFERROR((VLOOKUP($L191,ACOUSTIC_SITE_INFO!$C$3:$AI$501,12,FALSE)),"")</f>
        <v>0</v>
      </c>
      <c r="X191" s="122">
        <f>IFERROR((VLOOKUP($L191,ACOUSTIC_SITE_INFO!$C$3:$AI$501,13,FALSE)),"")</f>
        <v>0</v>
      </c>
      <c r="Y191" s="122">
        <f>IFERROR((VLOOKUP($L191,ACOUSTIC_SITE_INFO!$C$3:$AI$501,14,FALSE)),"")</f>
        <v>0</v>
      </c>
      <c r="Z191" s="122">
        <f>IFERROR((VLOOKUP($L191,ACOUSTIC_SITE_INFO!$C$3:$AI$501,15,FALSE)),"")</f>
        <v>0</v>
      </c>
      <c r="AA191" s="122">
        <f>IFERROR((VLOOKUP($L191,ACOUSTIC_SITE_INFO!$C$3:$AI$501,16,FALSE)),"")</f>
        <v>0</v>
      </c>
      <c r="AB191" s="122">
        <f>IFERROR((VLOOKUP($L191,ACOUSTIC_SITE_INFO!$C$3:$AI$501,17,FALSE)),"")</f>
        <v>0</v>
      </c>
      <c r="AC191" s="122">
        <f>IFERROR((VLOOKUP($L191,ACOUSTIC_SITE_INFO!$C$3:$AI$501,18,FALSE)),"")</f>
        <v>0</v>
      </c>
      <c r="AD191" s="122">
        <f>IFERROR((VLOOKUP($L191,ACOUSTIC_SITE_INFO!$C$3:$AI$501,20,FALSE)),"")</f>
        <v>0</v>
      </c>
      <c r="AE191" s="122">
        <f>IFERROR((VLOOKUP($L191,ACOUSTIC_SITE_INFO!$C$3:$AI$501,21,FALSE)),"")</f>
        <v>0</v>
      </c>
      <c r="AF191" s="122">
        <f>IFERROR((VLOOKUP($L191,ACOUSTIC_SITE_INFO!$C$3:$AI$501,19,FALSE)),"")</f>
        <v>0</v>
      </c>
      <c r="AG191" s="122">
        <f>IFERROR((VLOOKUP($L191,ACOUSTIC_SITE_INFO!$C$3:$AI$501,22,FALSE)),"")</f>
        <v>0</v>
      </c>
      <c r="AH191" s="122">
        <f>IFERROR((VLOOKUP($L191,ACOUSTIC_SITE_INFO!$C$3:$AI$501,23,FALSE)),"")</f>
        <v>0</v>
      </c>
      <c r="AI191" s="125">
        <f>IFERROR((VLOOKUP($L191,ACOUSTIC_SITE_INFO!$C$3:$AI$501,24,FALSE)),"")</f>
        <v>0</v>
      </c>
      <c r="AJ191" s="125">
        <f>IFERROR((VLOOKUP($L191,ACOUSTIC_SITE_INFO!$C$3:$AI$501,25,FALSE)),"")</f>
        <v>0</v>
      </c>
      <c r="AK191" s="122">
        <f>IFERROR((VLOOKUP($L191,ACOUSTIC_SITE_INFO!$C$3:$AI$501,26,FALSE)),"")</f>
        <v>0</v>
      </c>
      <c r="AL191" s="122">
        <f>IFERROR((VLOOKUP($L191,ACOUSTIC_SITE_INFO!$C$3:$AI$501,27,FALSE)),"")</f>
        <v>0</v>
      </c>
      <c r="AM191" s="122">
        <f>IFERROR((VLOOKUP($L191,ACOUSTIC_SITE_INFO!$C$3:$AI$501,29,FALSE)),"")</f>
        <v>0</v>
      </c>
      <c r="AN191" s="122">
        <f>IFERROR((VLOOKUP($L191,ACOUSTIC_SITE_INFO!$C$3:$AI$501,30,FALSE)),"")</f>
        <v>0</v>
      </c>
      <c r="AO191" s="122">
        <f>IFERROR((VLOOKUP($L191,ACOUSTIC_SITE_INFO!$C$3:$AI$501,31,FALSE)),"")</f>
        <v>0</v>
      </c>
      <c r="AP191" s="122">
        <f>IFERROR((VLOOKUP($L191,ACOUSTIC_SITE_INFO!$C$3:$AI$501,32,FALSE)),"")</f>
        <v>0</v>
      </c>
      <c r="AQ191" s="122">
        <f>IFERROR((VLOOKUP($L191,ACOUSTIC_SITE_INFO!$C$3:$AI$501,33,FALSE)),"")</f>
        <v>0</v>
      </c>
    </row>
    <row r="192" spans="1:43" x14ac:dyDescent="0.25">
      <c r="A192" s="122" t="str">
        <f t="shared" si="4"/>
        <v>00-0m-0</v>
      </c>
      <c r="B192" s="122" t="str">
        <f t="shared" si="5"/>
        <v/>
      </c>
      <c r="C192" s="122" t="str">
        <f>IF(ACOUSTIC_SURVEY_RESULTS!A191=0, "",ACOUSTIC_SURVEY_RESULTS!A191)</f>
        <v/>
      </c>
      <c r="D192" s="122" t="str">
        <f>IFERROR((VLOOKUP($C192,Drop_down_options!$B$2:$D$21,2,FALSE)),"")</f>
        <v/>
      </c>
      <c r="E192" s="122" t="str">
        <f>IF(ACOUSTIC_SURVEY_RESULTS!B191=0, "",ACOUSTIC_SURVEY_RESULTS!B191)</f>
        <v/>
      </c>
      <c r="F192" s="122" t="str">
        <f>IF(ACOUSTIC_SURVEY_RESULTS!C191=0, "",ACOUSTIC_SURVEY_RESULTS!C191)</f>
        <v/>
      </c>
      <c r="G192" s="122" t="str">
        <f>IF(ACOUSTIC_SURVEY_RESULTS!D191=0, "",ACOUSTIC_SURVEY_RESULTS!D191)</f>
        <v/>
      </c>
      <c r="H192" s="122" t="str">
        <f>IF(ACOUSTIC_SURVEY_RESULTS!E191=0, "",ACOUSTIC_SURVEY_RESULTS!E191)</f>
        <v/>
      </c>
      <c r="I192" s="122" t="str">
        <f>IF(ACOUSTIC_SURVEY_RESULTS!F191=0, "",ACOUSTIC_SURVEY_RESULTS!F191)</f>
        <v/>
      </c>
      <c r="J192" s="122" t="str">
        <f>IF(ACOUSTIC_SURVEY_RESULTS!G191=0, "",ACOUSTIC_SURVEY_RESULTS!G191)</f>
        <v/>
      </c>
      <c r="K192" s="122" t="str">
        <f>IF(ACOUSTIC_SURVEY_RESULTS!H191=0, "",ACOUSTIC_SURVEY_RESULTS!H191)</f>
        <v/>
      </c>
      <c r="L192" s="122" t="str">
        <f>IF(ACOUSTIC_SURVEY_RESULTS!I191=0, "",ACOUSTIC_SURVEY_RESULTS!I191)</f>
        <v/>
      </c>
      <c r="M192" s="122">
        <f>IFERROR((VLOOKUP($L192,ACOUSTIC_SITE_INFO!$C$3:$AI$501,2,FALSE)),"")</f>
        <v>0</v>
      </c>
      <c r="N192" s="122">
        <f>IFERROR((VLOOKUP($L192,ACOUSTIC_SITE_INFO!$C$3:$AI$501,3,FALSE))," ")</f>
        <v>0</v>
      </c>
      <c r="O192" s="122">
        <f>IFERROR((VLOOKUP($L192,ACOUSTIC_SITE_INFO!$C$3:$AI$501,4,FALSE)),"")</f>
        <v>0</v>
      </c>
      <c r="P192" s="122">
        <f>IFERROR((VLOOKUP($L192,ACOUSTIC_SITE_INFO!$C$3:$AI$501,5,FALSE)),"")</f>
        <v>0</v>
      </c>
      <c r="Q192" s="122">
        <f>IFERROR((VLOOKUP($L192,ACOUSTIC_SITE_INFO!$C$3:$AI$501,6,FALSE)),"")</f>
        <v>0</v>
      </c>
      <c r="R192" s="122">
        <f>IFERROR((VLOOKUP($L192,ACOUSTIC_SITE_INFO!$C$3:$AI$501,7,FALSE)),"")</f>
        <v>0</v>
      </c>
      <c r="S192" s="122" t="str">
        <f>IFERROR((VLOOKUP($L192,ACOUSTIC_SITE_INFO!$C$3:$AI$501,8,FALSE)),"")</f>
        <v>//</v>
      </c>
      <c r="T192" s="124">
        <f>IFERROR((VLOOKUP($L192,ACOUSTIC_SITE_INFO!$C$3:$AI$501,9,FALSE)),"")</f>
        <v>0</v>
      </c>
      <c r="U192" s="124">
        <f>IFERROR((VLOOKUP($L192,ACOUSTIC_SITE_INFO!$C$3:$AI$501,10,FALSE)),"")</f>
        <v>0</v>
      </c>
      <c r="V192" s="122">
        <f>IFERROR((VLOOKUP($L192,ACOUSTIC_SITE_INFO!$C$3:$AI$501,11,FALSE)),"")</f>
        <v>0</v>
      </c>
      <c r="W192" s="122">
        <f>IFERROR((VLOOKUP($L192,ACOUSTIC_SITE_INFO!$C$3:$AI$501,12,FALSE)),"")</f>
        <v>0</v>
      </c>
      <c r="X192" s="122">
        <f>IFERROR((VLOOKUP($L192,ACOUSTIC_SITE_INFO!$C$3:$AI$501,13,FALSE)),"")</f>
        <v>0</v>
      </c>
      <c r="Y192" s="122">
        <f>IFERROR((VLOOKUP($L192,ACOUSTIC_SITE_INFO!$C$3:$AI$501,14,FALSE)),"")</f>
        <v>0</v>
      </c>
      <c r="Z192" s="122">
        <f>IFERROR((VLOOKUP($L192,ACOUSTIC_SITE_INFO!$C$3:$AI$501,15,FALSE)),"")</f>
        <v>0</v>
      </c>
      <c r="AA192" s="122">
        <f>IFERROR((VLOOKUP($L192,ACOUSTIC_SITE_INFO!$C$3:$AI$501,16,FALSE)),"")</f>
        <v>0</v>
      </c>
      <c r="AB192" s="122">
        <f>IFERROR((VLOOKUP($L192,ACOUSTIC_SITE_INFO!$C$3:$AI$501,17,FALSE)),"")</f>
        <v>0</v>
      </c>
      <c r="AC192" s="122">
        <f>IFERROR((VLOOKUP($L192,ACOUSTIC_SITE_INFO!$C$3:$AI$501,18,FALSE)),"")</f>
        <v>0</v>
      </c>
      <c r="AD192" s="122">
        <f>IFERROR((VLOOKUP($L192,ACOUSTIC_SITE_INFO!$C$3:$AI$501,20,FALSE)),"")</f>
        <v>0</v>
      </c>
      <c r="AE192" s="122">
        <f>IFERROR((VLOOKUP($L192,ACOUSTIC_SITE_INFO!$C$3:$AI$501,21,FALSE)),"")</f>
        <v>0</v>
      </c>
      <c r="AF192" s="122">
        <f>IFERROR((VLOOKUP($L192,ACOUSTIC_SITE_INFO!$C$3:$AI$501,19,FALSE)),"")</f>
        <v>0</v>
      </c>
      <c r="AG192" s="122">
        <f>IFERROR((VLOOKUP($L192,ACOUSTIC_SITE_INFO!$C$3:$AI$501,22,FALSE)),"")</f>
        <v>0</v>
      </c>
      <c r="AH192" s="122">
        <f>IFERROR((VLOOKUP($L192,ACOUSTIC_SITE_INFO!$C$3:$AI$501,23,FALSE)),"")</f>
        <v>0</v>
      </c>
      <c r="AI192" s="125">
        <f>IFERROR((VLOOKUP($L192,ACOUSTIC_SITE_INFO!$C$3:$AI$501,24,FALSE)),"")</f>
        <v>0</v>
      </c>
      <c r="AJ192" s="125">
        <f>IFERROR((VLOOKUP($L192,ACOUSTIC_SITE_INFO!$C$3:$AI$501,25,FALSE)),"")</f>
        <v>0</v>
      </c>
      <c r="AK192" s="122">
        <f>IFERROR((VLOOKUP($L192,ACOUSTIC_SITE_INFO!$C$3:$AI$501,26,FALSE)),"")</f>
        <v>0</v>
      </c>
      <c r="AL192" s="122">
        <f>IFERROR((VLOOKUP($L192,ACOUSTIC_SITE_INFO!$C$3:$AI$501,27,FALSE)),"")</f>
        <v>0</v>
      </c>
      <c r="AM192" s="122">
        <f>IFERROR((VLOOKUP($L192,ACOUSTIC_SITE_INFO!$C$3:$AI$501,29,FALSE)),"")</f>
        <v>0</v>
      </c>
      <c r="AN192" s="122">
        <f>IFERROR((VLOOKUP($L192,ACOUSTIC_SITE_INFO!$C$3:$AI$501,30,FALSE)),"")</f>
        <v>0</v>
      </c>
      <c r="AO192" s="122">
        <f>IFERROR((VLOOKUP($L192,ACOUSTIC_SITE_INFO!$C$3:$AI$501,31,FALSE)),"")</f>
        <v>0</v>
      </c>
      <c r="AP192" s="122">
        <f>IFERROR((VLOOKUP($L192,ACOUSTIC_SITE_INFO!$C$3:$AI$501,32,FALSE)),"")</f>
        <v>0</v>
      </c>
      <c r="AQ192" s="122">
        <f>IFERROR((VLOOKUP($L192,ACOUSTIC_SITE_INFO!$C$3:$AI$501,33,FALSE)),"")</f>
        <v>0</v>
      </c>
    </row>
    <row r="193" spans="1:43" x14ac:dyDescent="0.25">
      <c r="A193" s="122" t="str">
        <f t="shared" si="4"/>
        <v>00-0m-0</v>
      </c>
      <c r="B193" s="122" t="str">
        <f t="shared" si="5"/>
        <v/>
      </c>
      <c r="C193" s="122" t="str">
        <f>IF(ACOUSTIC_SURVEY_RESULTS!A192=0, "",ACOUSTIC_SURVEY_RESULTS!A192)</f>
        <v/>
      </c>
      <c r="D193" s="122" t="str">
        <f>IFERROR((VLOOKUP($C193,Drop_down_options!$B$2:$D$21,2,FALSE)),"")</f>
        <v/>
      </c>
      <c r="E193" s="122" t="str">
        <f>IF(ACOUSTIC_SURVEY_RESULTS!B192=0, "",ACOUSTIC_SURVEY_RESULTS!B192)</f>
        <v/>
      </c>
      <c r="F193" s="122" t="str">
        <f>IF(ACOUSTIC_SURVEY_RESULTS!C192=0, "",ACOUSTIC_SURVEY_RESULTS!C192)</f>
        <v/>
      </c>
      <c r="G193" s="122" t="str">
        <f>IF(ACOUSTIC_SURVEY_RESULTS!D192=0, "",ACOUSTIC_SURVEY_RESULTS!D192)</f>
        <v/>
      </c>
      <c r="H193" s="122" t="str">
        <f>IF(ACOUSTIC_SURVEY_RESULTS!E192=0, "",ACOUSTIC_SURVEY_RESULTS!E192)</f>
        <v/>
      </c>
      <c r="I193" s="122" t="str">
        <f>IF(ACOUSTIC_SURVEY_RESULTS!F192=0, "",ACOUSTIC_SURVEY_RESULTS!F192)</f>
        <v/>
      </c>
      <c r="J193" s="122" t="str">
        <f>IF(ACOUSTIC_SURVEY_RESULTS!G192=0, "",ACOUSTIC_SURVEY_RESULTS!G192)</f>
        <v/>
      </c>
      <c r="K193" s="122" t="str">
        <f>IF(ACOUSTIC_SURVEY_RESULTS!H192=0, "",ACOUSTIC_SURVEY_RESULTS!H192)</f>
        <v/>
      </c>
      <c r="L193" s="122" t="str">
        <f>IF(ACOUSTIC_SURVEY_RESULTS!I192=0, "",ACOUSTIC_SURVEY_RESULTS!I192)</f>
        <v/>
      </c>
      <c r="M193" s="122">
        <f>IFERROR((VLOOKUP($L193,ACOUSTIC_SITE_INFO!$C$3:$AI$501,2,FALSE)),"")</f>
        <v>0</v>
      </c>
      <c r="N193" s="122">
        <f>IFERROR((VLOOKUP($L193,ACOUSTIC_SITE_INFO!$C$3:$AI$501,3,FALSE))," ")</f>
        <v>0</v>
      </c>
      <c r="O193" s="122">
        <f>IFERROR((VLOOKUP($L193,ACOUSTIC_SITE_INFO!$C$3:$AI$501,4,FALSE)),"")</f>
        <v>0</v>
      </c>
      <c r="P193" s="122">
        <f>IFERROR((VLOOKUP($L193,ACOUSTIC_SITE_INFO!$C$3:$AI$501,5,FALSE)),"")</f>
        <v>0</v>
      </c>
      <c r="Q193" s="122">
        <f>IFERROR((VLOOKUP($L193,ACOUSTIC_SITE_INFO!$C$3:$AI$501,6,FALSE)),"")</f>
        <v>0</v>
      </c>
      <c r="R193" s="122">
        <f>IFERROR((VLOOKUP($L193,ACOUSTIC_SITE_INFO!$C$3:$AI$501,7,FALSE)),"")</f>
        <v>0</v>
      </c>
      <c r="S193" s="122" t="str">
        <f>IFERROR((VLOOKUP($L193,ACOUSTIC_SITE_INFO!$C$3:$AI$501,8,FALSE)),"")</f>
        <v>//</v>
      </c>
      <c r="T193" s="124">
        <f>IFERROR((VLOOKUP($L193,ACOUSTIC_SITE_INFO!$C$3:$AI$501,9,FALSE)),"")</f>
        <v>0</v>
      </c>
      <c r="U193" s="124">
        <f>IFERROR((VLOOKUP($L193,ACOUSTIC_SITE_INFO!$C$3:$AI$501,10,FALSE)),"")</f>
        <v>0</v>
      </c>
      <c r="V193" s="122">
        <f>IFERROR((VLOOKUP($L193,ACOUSTIC_SITE_INFO!$C$3:$AI$501,11,FALSE)),"")</f>
        <v>0</v>
      </c>
      <c r="W193" s="122">
        <f>IFERROR((VLOOKUP($L193,ACOUSTIC_SITE_INFO!$C$3:$AI$501,12,FALSE)),"")</f>
        <v>0</v>
      </c>
      <c r="X193" s="122">
        <f>IFERROR((VLOOKUP($L193,ACOUSTIC_SITE_INFO!$C$3:$AI$501,13,FALSE)),"")</f>
        <v>0</v>
      </c>
      <c r="Y193" s="122">
        <f>IFERROR((VLOOKUP($L193,ACOUSTIC_SITE_INFO!$C$3:$AI$501,14,FALSE)),"")</f>
        <v>0</v>
      </c>
      <c r="Z193" s="122">
        <f>IFERROR((VLOOKUP($L193,ACOUSTIC_SITE_INFO!$C$3:$AI$501,15,FALSE)),"")</f>
        <v>0</v>
      </c>
      <c r="AA193" s="122">
        <f>IFERROR((VLOOKUP($L193,ACOUSTIC_SITE_INFO!$C$3:$AI$501,16,FALSE)),"")</f>
        <v>0</v>
      </c>
      <c r="AB193" s="122">
        <f>IFERROR((VLOOKUP($L193,ACOUSTIC_SITE_INFO!$C$3:$AI$501,17,FALSE)),"")</f>
        <v>0</v>
      </c>
      <c r="AC193" s="122">
        <f>IFERROR((VLOOKUP($L193,ACOUSTIC_SITE_INFO!$C$3:$AI$501,18,FALSE)),"")</f>
        <v>0</v>
      </c>
      <c r="AD193" s="122">
        <f>IFERROR((VLOOKUP($L193,ACOUSTIC_SITE_INFO!$C$3:$AI$501,20,FALSE)),"")</f>
        <v>0</v>
      </c>
      <c r="AE193" s="122">
        <f>IFERROR((VLOOKUP($L193,ACOUSTIC_SITE_INFO!$C$3:$AI$501,21,FALSE)),"")</f>
        <v>0</v>
      </c>
      <c r="AF193" s="122">
        <f>IFERROR((VLOOKUP($L193,ACOUSTIC_SITE_INFO!$C$3:$AI$501,19,FALSE)),"")</f>
        <v>0</v>
      </c>
      <c r="AG193" s="122">
        <f>IFERROR((VLOOKUP($L193,ACOUSTIC_SITE_INFO!$C$3:$AI$501,22,FALSE)),"")</f>
        <v>0</v>
      </c>
      <c r="AH193" s="122">
        <f>IFERROR((VLOOKUP($L193,ACOUSTIC_SITE_INFO!$C$3:$AI$501,23,FALSE)),"")</f>
        <v>0</v>
      </c>
      <c r="AI193" s="125">
        <f>IFERROR((VLOOKUP($L193,ACOUSTIC_SITE_INFO!$C$3:$AI$501,24,FALSE)),"")</f>
        <v>0</v>
      </c>
      <c r="AJ193" s="125">
        <f>IFERROR((VLOOKUP($L193,ACOUSTIC_SITE_INFO!$C$3:$AI$501,25,FALSE)),"")</f>
        <v>0</v>
      </c>
      <c r="AK193" s="122">
        <f>IFERROR((VLOOKUP($L193,ACOUSTIC_SITE_INFO!$C$3:$AI$501,26,FALSE)),"")</f>
        <v>0</v>
      </c>
      <c r="AL193" s="122">
        <f>IFERROR((VLOOKUP($L193,ACOUSTIC_SITE_INFO!$C$3:$AI$501,27,FALSE)),"")</f>
        <v>0</v>
      </c>
      <c r="AM193" s="122">
        <f>IFERROR((VLOOKUP($L193,ACOUSTIC_SITE_INFO!$C$3:$AI$501,29,FALSE)),"")</f>
        <v>0</v>
      </c>
      <c r="AN193" s="122">
        <f>IFERROR((VLOOKUP($L193,ACOUSTIC_SITE_INFO!$C$3:$AI$501,30,FALSE)),"")</f>
        <v>0</v>
      </c>
      <c r="AO193" s="122">
        <f>IFERROR((VLOOKUP($L193,ACOUSTIC_SITE_INFO!$C$3:$AI$501,31,FALSE)),"")</f>
        <v>0</v>
      </c>
      <c r="AP193" s="122">
        <f>IFERROR((VLOOKUP($L193,ACOUSTIC_SITE_INFO!$C$3:$AI$501,32,FALSE)),"")</f>
        <v>0</v>
      </c>
      <c r="AQ193" s="122">
        <f>IFERROR((VLOOKUP($L193,ACOUSTIC_SITE_INFO!$C$3:$AI$501,33,FALSE)),"")</f>
        <v>0</v>
      </c>
    </row>
    <row r="194" spans="1:43" x14ac:dyDescent="0.25">
      <c r="A194" s="122" t="str">
        <f t="shared" si="4"/>
        <v>00-0m-0</v>
      </c>
      <c r="B194" s="122" t="str">
        <f t="shared" si="5"/>
        <v/>
      </c>
      <c r="C194" s="122" t="str">
        <f>IF(ACOUSTIC_SURVEY_RESULTS!A193=0, "",ACOUSTIC_SURVEY_RESULTS!A193)</f>
        <v/>
      </c>
      <c r="D194" s="122" t="str">
        <f>IFERROR((VLOOKUP($C194,Drop_down_options!$B$2:$D$21,2,FALSE)),"")</f>
        <v/>
      </c>
      <c r="E194" s="122" t="str">
        <f>IF(ACOUSTIC_SURVEY_RESULTS!B193=0, "",ACOUSTIC_SURVEY_RESULTS!B193)</f>
        <v/>
      </c>
      <c r="F194" s="122" t="str">
        <f>IF(ACOUSTIC_SURVEY_RESULTS!C193=0, "",ACOUSTIC_SURVEY_RESULTS!C193)</f>
        <v/>
      </c>
      <c r="G194" s="122" t="str">
        <f>IF(ACOUSTIC_SURVEY_RESULTS!D193=0, "",ACOUSTIC_SURVEY_RESULTS!D193)</f>
        <v/>
      </c>
      <c r="H194" s="122" t="str">
        <f>IF(ACOUSTIC_SURVEY_RESULTS!E193=0, "",ACOUSTIC_SURVEY_RESULTS!E193)</f>
        <v/>
      </c>
      <c r="I194" s="122" t="str">
        <f>IF(ACOUSTIC_SURVEY_RESULTS!F193=0, "",ACOUSTIC_SURVEY_RESULTS!F193)</f>
        <v/>
      </c>
      <c r="J194" s="122" t="str">
        <f>IF(ACOUSTIC_SURVEY_RESULTS!G193=0, "",ACOUSTIC_SURVEY_RESULTS!G193)</f>
        <v/>
      </c>
      <c r="K194" s="122" t="str">
        <f>IF(ACOUSTIC_SURVEY_RESULTS!H193=0, "",ACOUSTIC_SURVEY_RESULTS!H193)</f>
        <v/>
      </c>
      <c r="L194" s="122" t="str">
        <f>IF(ACOUSTIC_SURVEY_RESULTS!I193=0, "",ACOUSTIC_SURVEY_RESULTS!I193)</f>
        <v/>
      </c>
      <c r="M194" s="122">
        <f>IFERROR((VLOOKUP($L194,ACOUSTIC_SITE_INFO!$C$3:$AI$501,2,FALSE)),"")</f>
        <v>0</v>
      </c>
      <c r="N194" s="122">
        <f>IFERROR((VLOOKUP($L194,ACOUSTIC_SITE_INFO!$C$3:$AI$501,3,FALSE))," ")</f>
        <v>0</v>
      </c>
      <c r="O194" s="122">
        <f>IFERROR((VLOOKUP($L194,ACOUSTIC_SITE_INFO!$C$3:$AI$501,4,FALSE)),"")</f>
        <v>0</v>
      </c>
      <c r="P194" s="122">
        <f>IFERROR((VLOOKUP($L194,ACOUSTIC_SITE_INFO!$C$3:$AI$501,5,FALSE)),"")</f>
        <v>0</v>
      </c>
      <c r="Q194" s="122">
        <f>IFERROR((VLOOKUP($L194,ACOUSTIC_SITE_INFO!$C$3:$AI$501,6,FALSE)),"")</f>
        <v>0</v>
      </c>
      <c r="R194" s="122">
        <f>IFERROR((VLOOKUP($L194,ACOUSTIC_SITE_INFO!$C$3:$AI$501,7,FALSE)),"")</f>
        <v>0</v>
      </c>
      <c r="S194" s="122" t="str">
        <f>IFERROR((VLOOKUP($L194,ACOUSTIC_SITE_INFO!$C$3:$AI$501,8,FALSE)),"")</f>
        <v>//</v>
      </c>
      <c r="T194" s="124">
        <f>IFERROR((VLOOKUP($L194,ACOUSTIC_SITE_INFO!$C$3:$AI$501,9,FALSE)),"")</f>
        <v>0</v>
      </c>
      <c r="U194" s="124">
        <f>IFERROR((VLOOKUP($L194,ACOUSTIC_SITE_INFO!$C$3:$AI$501,10,FALSE)),"")</f>
        <v>0</v>
      </c>
      <c r="V194" s="122">
        <f>IFERROR((VLOOKUP($L194,ACOUSTIC_SITE_INFO!$C$3:$AI$501,11,FALSE)),"")</f>
        <v>0</v>
      </c>
      <c r="W194" s="122">
        <f>IFERROR((VLOOKUP($L194,ACOUSTIC_SITE_INFO!$C$3:$AI$501,12,FALSE)),"")</f>
        <v>0</v>
      </c>
      <c r="X194" s="122">
        <f>IFERROR((VLOOKUP($L194,ACOUSTIC_SITE_INFO!$C$3:$AI$501,13,FALSE)),"")</f>
        <v>0</v>
      </c>
      <c r="Y194" s="122">
        <f>IFERROR((VLOOKUP($L194,ACOUSTIC_SITE_INFO!$C$3:$AI$501,14,FALSE)),"")</f>
        <v>0</v>
      </c>
      <c r="Z194" s="122">
        <f>IFERROR((VLOOKUP($L194,ACOUSTIC_SITE_INFO!$C$3:$AI$501,15,FALSE)),"")</f>
        <v>0</v>
      </c>
      <c r="AA194" s="122">
        <f>IFERROR((VLOOKUP($L194,ACOUSTIC_SITE_INFO!$C$3:$AI$501,16,FALSE)),"")</f>
        <v>0</v>
      </c>
      <c r="AB194" s="122">
        <f>IFERROR((VLOOKUP($L194,ACOUSTIC_SITE_INFO!$C$3:$AI$501,17,FALSE)),"")</f>
        <v>0</v>
      </c>
      <c r="AC194" s="122">
        <f>IFERROR((VLOOKUP($L194,ACOUSTIC_SITE_INFO!$C$3:$AI$501,18,FALSE)),"")</f>
        <v>0</v>
      </c>
      <c r="AD194" s="122">
        <f>IFERROR((VLOOKUP($L194,ACOUSTIC_SITE_INFO!$C$3:$AI$501,20,FALSE)),"")</f>
        <v>0</v>
      </c>
      <c r="AE194" s="122">
        <f>IFERROR((VLOOKUP($L194,ACOUSTIC_SITE_INFO!$C$3:$AI$501,21,FALSE)),"")</f>
        <v>0</v>
      </c>
      <c r="AF194" s="122">
        <f>IFERROR((VLOOKUP($L194,ACOUSTIC_SITE_INFO!$C$3:$AI$501,19,FALSE)),"")</f>
        <v>0</v>
      </c>
      <c r="AG194" s="122">
        <f>IFERROR((VLOOKUP($L194,ACOUSTIC_SITE_INFO!$C$3:$AI$501,22,FALSE)),"")</f>
        <v>0</v>
      </c>
      <c r="AH194" s="122">
        <f>IFERROR((VLOOKUP($L194,ACOUSTIC_SITE_INFO!$C$3:$AI$501,23,FALSE)),"")</f>
        <v>0</v>
      </c>
      <c r="AI194" s="125">
        <f>IFERROR((VLOOKUP($L194,ACOUSTIC_SITE_INFO!$C$3:$AI$501,24,FALSE)),"")</f>
        <v>0</v>
      </c>
      <c r="AJ194" s="125">
        <f>IFERROR((VLOOKUP($L194,ACOUSTIC_SITE_INFO!$C$3:$AI$501,25,FALSE)),"")</f>
        <v>0</v>
      </c>
      <c r="AK194" s="122">
        <f>IFERROR((VLOOKUP($L194,ACOUSTIC_SITE_INFO!$C$3:$AI$501,26,FALSE)),"")</f>
        <v>0</v>
      </c>
      <c r="AL194" s="122">
        <f>IFERROR((VLOOKUP($L194,ACOUSTIC_SITE_INFO!$C$3:$AI$501,27,FALSE)),"")</f>
        <v>0</v>
      </c>
      <c r="AM194" s="122">
        <f>IFERROR((VLOOKUP($L194,ACOUSTIC_SITE_INFO!$C$3:$AI$501,29,FALSE)),"")</f>
        <v>0</v>
      </c>
      <c r="AN194" s="122">
        <f>IFERROR((VLOOKUP($L194,ACOUSTIC_SITE_INFO!$C$3:$AI$501,30,FALSE)),"")</f>
        <v>0</v>
      </c>
      <c r="AO194" s="122">
        <f>IFERROR((VLOOKUP($L194,ACOUSTIC_SITE_INFO!$C$3:$AI$501,31,FALSE)),"")</f>
        <v>0</v>
      </c>
      <c r="AP194" s="122">
        <f>IFERROR((VLOOKUP($L194,ACOUSTIC_SITE_INFO!$C$3:$AI$501,32,FALSE)),"")</f>
        <v>0</v>
      </c>
      <c r="AQ194" s="122">
        <f>IFERROR((VLOOKUP($L194,ACOUSTIC_SITE_INFO!$C$3:$AI$501,33,FALSE)),"")</f>
        <v>0</v>
      </c>
    </row>
    <row r="195" spans="1:43" x14ac:dyDescent="0.25">
      <c r="A195" s="122" t="str">
        <f t="shared" si="4"/>
        <v>00-0m-0</v>
      </c>
      <c r="B195" s="122" t="str">
        <f t="shared" si="5"/>
        <v/>
      </c>
      <c r="C195" s="122" t="str">
        <f>IF(ACOUSTIC_SURVEY_RESULTS!A194=0, "",ACOUSTIC_SURVEY_RESULTS!A194)</f>
        <v/>
      </c>
      <c r="D195" s="122" t="str">
        <f>IFERROR((VLOOKUP($C195,Drop_down_options!$B$2:$D$21,2,FALSE)),"")</f>
        <v/>
      </c>
      <c r="E195" s="122" t="str">
        <f>IF(ACOUSTIC_SURVEY_RESULTS!B194=0, "",ACOUSTIC_SURVEY_RESULTS!B194)</f>
        <v/>
      </c>
      <c r="F195" s="122" t="str">
        <f>IF(ACOUSTIC_SURVEY_RESULTS!C194=0, "",ACOUSTIC_SURVEY_RESULTS!C194)</f>
        <v/>
      </c>
      <c r="G195" s="122" t="str">
        <f>IF(ACOUSTIC_SURVEY_RESULTS!D194=0, "",ACOUSTIC_SURVEY_RESULTS!D194)</f>
        <v/>
      </c>
      <c r="H195" s="122" t="str">
        <f>IF(ACOUSTIC_SURVEY_RESULTS!E194=0, "",ACOUSTIC_SURVEY_RESULTS!E194)</f>
        <v/>
      </c>
      <c r="I195" s="122" t="str">
        <f>IF(ACOUSTIC_SURVEY_RESULTS!F194=0, "",ACOUSTIC_SURVEY_RESULTS!F194)</f>
        <v/>
      </c>
      <c r="J195" s="122" t="str">
        <f>IF(ACOUSTIC_SURVEY_RESULTS!G194=0, "",ACOUSTIC_SURVEY_RESULTS!G194)</f>
        <v/>
      </c>
      <c r="K195" s="122" t="str">
        <f>IF(ACOUSTIC_SURVEY_RESULTS!H194=0, "",ACOUSTIC_SURVEY_RESULTS!H194)</f>
        <v/>
      </c>
      <c r="L195" s="122" t="str">
        <f>IF(ACOUSTIC_SURVEY_RESULTS!I194=0, "",ACOUSTIC_SURVEY_RESULTS!I194)</f>
        <v/>
      </c>
      <c r="M195" s="122">
        <f>IFERROR((VLOOKUP($L195,ACOUSTIC_SITE_INFO!$C$3:$AI$501,2,FALSE)),"")</f>
        <v>0</v>
      </c>
      <c r="N195" s="122">
        <f>IFERROR((VLOOKUP($L195,ACOUSTIC_SITE_INFO!$C$3:$AI$501,3,FALSE))," ")</f>
        <v>0</v>
      </c>
      <c r="O195" s="122">
        <f>IFERROR((VLOOKUP($L195,ACOUSTIC_SITE_INFO!$C$3:$AI$501,4,FALSE)),"")</f>
        <v>0</v>
      </c>
      <c r="P195" s="122">
        <f>IFERROR((VLOOKUP($L195,ACOUSTIC_SITE_INFO!$C$3:$AI$501,5,FALSE)),"")</f>
        <v>0</v>
      </c>
      <c r="Q195" s="122">
        <f>IFERROR((VLOOKUP($L195,ACOUSTIC_SITE_INFO!$C$3:$AI$501,6,FALSE)),"")</f>
        <v>0</v>
      </c>
      <c r="R195" s="122">
        <f>IFERROR((VLOOKUP($L195,ACOUSTIC_SITE_INFO!$C$3:$AI$501,7,FALSE)),"")</f>
        <v>0</v>
      </c>
      <c r="S195" s="122" t="str">
        <f>IFERROR((VLOOKUP($L195,ACOUSTIC_SITE_INFO!$C$3:$AI$501,8,FALSE)),"")</f>
        <v>//</v>
      </c>
      <c r="T195" s="124">
        <f>IFERROR((VLOOKUP($L195,ACOUSTIC_SITE_INFO!$C$3:$AI$501,9,FALSE)),"")</f>
        <v>0</v>
      </c>
      <c r="U195" s="124">
        <f>IFERROR((VLOOKUP($L195,ACOUSTIC_SITE_INFO!$C$3:$AI$501,10,FALSE)),"")</f>
        <v>0</v>
      </c>
      <c r="V195" s="122">
        <f>IFERROR((VLOOKUP($L195,ACOUSTIC_SITE_INFO!$C$3:$AI$501,11,FALSE)),"")</f>
        <v>0</v>
      </c>
      <c r="W195" s="122">
        <f>IFERROR((VLOOKUP($L195,ACOUSTIC_SITE_INFO!$C$3:$AI$501,12,FALSE)),"")</f>
        <v>0</v>
      </c>
      <c r="X195" s="122">
        <f>IFERROR((VLOOKUP($L195,ACOUSTIC_SITE_INFO!$C$3:$AI$501,13,FALSE)),"")</f>
        <v>0</v>
      </c>
      <c r="Y195" s="122">
        <f>IFERROR((VLOOKUP($L195,ACOUSTIC_SITE_INFO!$C$3:$AI$501,14,FALSE)),"")</f>
        <v>0</v>
      </c>
      <c r="Z195" s="122">
        <f>IFERROR((VLOOKUP($L195,ACOUSTIC_SITE_INFO!$C$3:$AI$501,15,FALSE)),"")</f>
        <v>0</v>
      </c>
      <c r="AA195" s="122">
        <f>IFERROR((VLOOKUP($L195,ACOUSTIC_SITE_INFO!$C$3:$AI$501,16,FALSE)),"")</f>
        <v>0</v>
      </c>
      <c r="AB195" s="122">
        <f>IFERROR((VLOOKUP($L195,ACOUSTIC_SITE_INFO!$C$3:$AI$501,17,FALSE)),"")</f>
        <v>0</v>
      </c>
      <c r="AC195" s="122">
        <f>IFERROR((VLOOKUP($L195,ACOUSTIC_SITE_INFO!$C$3:$AI$501,18,FALSE)),"")</f>
        <v>0</v>
      </c>
      <c r="AD195" s="122">
        <f>IFERROR((VLOOKUP($L195,ACOUSTIC_SITE_INFO!$C$3:$AI$501,20,FALSE)),"")</f>
        <v>0</v>
      </c>
      <c r="AE195" s="122">
        <f>IFERROR((VLOOKUP($L195,ACOUSTIC_SITE_INFO!$C$3:$AI$501,21,FALSE)),"")</f>
        <v>0</v>
      </c>
      <c r="AF195" s="122">
        <f>IFERROR((VLOOKUP($L195,ACOUSTIC_SITE_INFO!$C$3:$AI$501,19,FALSE)),"")</f>
        <v>0</v>
      </c>
      <c r="AG195" s="122">
        <f>IFERROR((VLOOKUP($L195,ACOUSTIC_SITE_INFO!$C$3:$AI$501,22,FALSE)),"")</f>
        <v>0</v>
      </c>
      <c r="AH195" s="122">
        <f>IFERROR((VLOOKUP($L195,ACOUSTIC_SITE_INFO!$C$3:$AI$501,23,FALSE)),"")</f>
        <v>0</v>
      </c>
      <c r="AI195" s="125">
        <f>IFERROR((VLOOKUP($L195,ACOUSTIC_SITE_INFO!$C$3:$AI$501,24,FALSE)),"")</f>
        <v>0</v>
      </c>
      <c r="AJ195" s="125">
        <f>IFERROR((VLOOKUP($L195,ACOUSTIC_SITE_INFO!$C$3:$AI$501,25,FALSE)),"")</f>
        <v>0</v>
      </c>
      <c r="AK195" s="122">
        <f>IFERROR((VLOOKUP($L195,ACOUSTIC_SITE_INFO!$C$3:$AI$501,26,FALSE)),"")</f>
        <v>0</v>
      </c>
      <c r="AL195" s="122">
        <f>IFERROR((VLOOKUP($L195,ACOUSTIC_SITE_INFO!$C$3:$AI$501,27,FALSE)),"")</f>
        <v>0</v>
      </c>
      <c r="AM195" s="122">
        <f>IFERROR((VLOOKUP($L195,ACOUSTIC_SITE_INFO!$C$3:$AI$501,29,FALSE)),"")</f>
        <v>0</v>
      </c>
      <c r="AN195" s="122">
        <f>IFERROR((VLOOKUP($L195,ACOUSTIC_SITE_INFO!$C$3:$AI$501,30,FALSE)),"")</f>
        <v>0</v>
      </c>
      <c r="AO195" s="122">
        <f>IFERROR((VLOOKUP($L195,ACOUSTIC_SITE_INFO!$C$3:$AI$501,31,FALSE)),"")</f>
        <v>0</v>
      </c>
      <c r="AP195" s="122">
        <f>IFERROR((VLOOKUP($L195,ACOUSTIC_SITE_INFO!$C$3:$AI$501,32,FALSE)),"")</f>
        <v>0</v>
      </c>
      <c r="AQ195" s="122">
        <f>IFERROR((VLOOKUP($L195,ACOUSTIC_SITE_INFO!$C$3:$AI$501,33,FALSE)),"")</f>
        <v>0</v>
      </c>
    </row>
    <row r="196" spans="1:43" x14ac:dyDescent="0.25">
      <c r="A196" s="122" t="str">
        <f t="shared" ref="A196:A259" si="6">IFERROR((CONCATENATE(((-1*TRUNC(N196,4))*10000),((TRUNC(M196,4))*10000),"-",AE196,"m","-",R196)),"")</f>
        <v>00-0m-0</v>
      </c>
      <c r="B196" s="122" t="str">
        <f t="shared" ref="B196:B259" si="7">IF(A196="00-0m-0","",A196)</f>
        <v/>
      </c>
      <c r="C196" s="122" t="str">
        <f>IF(ACOUSTIC_SURVEY_RESULTS!A195=0, "",ACOUSTIC_SURVEY_RESULTS!A195)</f>
        <v/>
      </c>
      <c r="D196" s="122" t="str">
        <f>IFERROR((VLOOKUP($C196,Drop_down_options!$B$2:$D$21,2,FALSE)),"")</f>
        <v/>
      </c>
      <c r="E196" s="122" t="str">
        <f>IF(ACOUSTIC_SURVEY_RESULTS!B195=0, "",ACOUSTIC_SURVEY_RESULTS!B195)</f>
        <v/>
      </c>
      <c r="F196" s="122" t="str">
        <f>IF(ACOUSTIC_SURVEY_RESULTS!C195=0, "",ACOUSTIC_SURVEY_RESULTS!C195)</f>
        <v/>
      </c>
      <c r="G196" s="122" t="str">
        <f>IF(ACOUSTIC_SURVEY_RESULTS!D195=0, "",ACOUSTIC_SURVEY_RESULTS!D195)</f>
        <v/>
      </c>
      <c r="H196" s="122" t="str">
        <f>IF(ACOUSTIC_SURVEY_RESULTS!E195=0, "",ACOUSTIC_SURVEY_RESULTS!E195)</f>
        <v/>
      </c>
      <c r="I196" s="122" t="str">
        <f>IF(ACOUSTIC_SURVEY_RESULTS!F195=0, "",ACOUSTIC_SURVEY_RESULTS!F195)</f>
        <v/>
      </c>
      <c r="J196" s="122" t="str">
        <f>IF(ACOUSTIC_SURVEY_RESULTS!G195=0, "",ACOUSTIC_SURVEY_RESULTS!G195)</f>
        <v/>
      </c>
      <c r="K196" s="122" t="str">
        <f>IF(ACOUSTIC_SURVEY_RESULTS!H195=0, "",ACOUSTIC_SURVEY_RESULTS!H195)</f>
        <v/>
      </c>
      <c r="L196" s="122" t="str">
        <f>IF(ACOUSTIC_SURVEY_RESULTS!I195=0, "",ACOUSTIC_SURVEY_RESULTS!I195)</f>
        <v/>
      </c>
      <c r="M196" s="122">
        <f>IFERROR((VLOOKUP($L196,ACOUSTIC_SITE_INFO!$C$3:$AI$501,2,FALSE)),"")</f>
        <v>0</v>
      </c>
      <c r="N196" s="122">
        <f>IFERROR((VLOOKUP($L196,ACOUSTIC_SITE_INFO!$C$3:$AI$501,3,FALSE))," ")</f>
        <v>0</v>
      </c>
      <c r="O196" s="122">
        <f>IFERROR((VLOOKUP($L196,ACOUSTIC_SITE_INFO!$C$3:$AI$501,4,FALSE)),"")</f>
        <v>0</v>
      </c>
      <c r="P196" s="122">
        <f>IFERROR((VLOOKUP($L196,ACOUSTIC_SITE_INFO!$C$3:$AI$501,5,FALSE)),"")</f>
        <v>0</v>
      </c>
      <c r="Q196" s="122">
        <f>IFERROR((VLOOKUP($L196,ACOUSTIC_SITE_INFO!$C$3:$AI$501,6,FALSE)),"")</f>
        <v>0</v>
      </c>
      <c r="R196" s="122">
        <f>IFERROR((VLOOKUP($L196,ACOUSTIC_SITE_INFO!$C$3:$AI$501,7,FALSE)),"")</f>
        <v>0</v>
      </c>
      <c r="S196" s="122" t="str">
        <f>IFERROR((VLOOKUP($L196,ACOUSTIC_SITE_INFO!$C$3:$AI$501,8,FALSE)),"")</f>
        <v>//</v>
      </c>
      <c r="T196" s="124">
        <f>IFERROR((VLOOKUP($L196,ACOUSTIC_SITE_INFO!$C$3:$AI$501,9,FALSE)),"")</f>
        <v>0</v>
      </c>
      <c r="U196" s="124">
        <f>IFERROR((VLOOKUP($L196,ACOUSTIC_SITE_INFO!$C$3:$AI$501,10,FALSE)),"")</f>
        <v>0</v>
      </c>
      <c r="V196" s="122">
        <f>IFERROR((VLOOKUP($L196,ACOUSTIC_SITE_INFO!$C$3:$AI$501,11,FALSE)),"")</f>
        <v>0</v>
      </c>
      <c r="W196" s="122">
        <f>IFERROR((VLOOKUP($L196,ACOUSTIC_SITE_INFO!$C$3:$AI$501,12,FALSE)),"")</f>
        <v>0</v>
      </c>
      <c r="X196" s="122">
        <f>IFERROR((VLOOKUP($L196,ACOUSTIC_SITE_INFO!$C$3:$AI$501,13,FALSE)),"")</f>
        <v>0</v>
      </c>
      <c r="Y196" s="122">
        <f>IFERROR((VLOOKUP($L196,ACOUSTIC_SITE_INFO!$C$3:$AI$501,14,FALSE)),"")</f>
        <v>0</v>
      </c>
      <c r="Z196" s="122">
        <f>IFERROR((VLOOKUP($L196,ACOUSTIC_SITE_INFO!$C$3:$AI$501,15,FALSE)),"")</f>
        <v>0</v>
      </c>
      <c r="AA196" s="122">
        <f>IFERROR((VLOOKUP($L196,ACOUSTIC_SITE_INFO!$C$3:$AI$501,16,FALSE)),"")</f>
        <v>0</v>
      </c>
      <c r="AB196" s="122">
        <f>IFERROR((VLOOKUP($L196,ACOUSTIC_SITE_INFO!$C$3:$AI$501,17,FALSE)),"")</f>
        <v>0</v>
      </c>
      <c r="AC196" s="122">
        <f>IFERROR((VLOOKUP($L196,ACOUSTIC_SITE_INFO!$C$3:$AI$501,18,FALSE)),"")</f>
        <v>0</v>
      </c>
      <c r="AD196" s="122">
        <f>IFERROR((VLOOKUP($L196,ACOUSTIC_SITE_INFO!$C$3:$AI$501,20,FALSE)),"")</f>
        <v>0</v>
      </c>
      <c r="AE196" s="122">
        <f>IFERROR((VLOOKUP($L196,ACOUSTIC_SITE_INFO!$C$3:$AI$501,21,FALSE)),"")</f>
        <v>0</v>
      </c>
      <c r="AF196" s="122">
        <f>IFERROR((VLOOKUP($L196,ACOUSTIC_SITE_INFO!$C$3:$AI$501,19,FALSE)),"")</f>
        <v>0</v>
      </c>
      <c r="AG196" s="122">
        <f>IFERROR((VLOOKUP($L196,ACOUSTIC_SITE_INFO!$C$3:$AI$501,22,FALSE)),"")</f>
        <v>0</v>
      </c>
      <c r="AH196" s="122">
        <f>IFERROR((VLOOKUP($L196,ACOUSTIC_SITE_INFO!$C$3:$AI$501,23,FALSE)),"")</f>
        <v>0</v>
      </c>
      <c r="AI196" s="125">
        <f>IFERROR((VLOOKUP($L196,ACOUSTIC_SITE_INFO!$C$3:$AI$501,24,FALSE)),"")</f>
        <v>0</v>
      </c>
      <c r="AJ196" s="125">
        <f>IFERROR((VLOOKUP($L196,ACOUSTIC_SITE_INFO!$C$3:$AI$501,25,FALSE)),"")</f>
        <v>0</v>
      </c>
      <c r="AK196" s="122">
        <f>IFERROR((VLOOKUP($L196,ACOUSTIC_SITE_INFO!$C$3:$AI$501,26,FALSE)),"")</f>
        <v>0</v>
      </c>
      <c r="AL196" s="122">
        <f>IFERROR((VLOOKUP($L196,ACOUSTIC_SITE_INFO!$C$3:$AI$501,27,FALSE)),"")</f>
        <v>0</v>
      </c>
      <c r="AM196" s="122">
        <f>IFERROR((VLOOKUP($L196,ACOUSTIC_SITE_INFO!$C$3:$AI$501,29,FALSE)),"")</f>
        <v>0</v>
      </c>
      <c r="AN196" s="122">
        <f>IFERROR((VLOOKUP($L196,ACOUSTIC_SITE_INFO!$C$3:$AI$501,30,FALSE)),"")</f>
        <v>0</v>
      </c>
      <c r="AO196" s="122">
        <f>IFERROR((VLOOKUP($L196,ACOUSTIC_SITE_INFO!$C$3:$AI$501,31,FALSE)),"")</f>
        <v>0</v>
      </c>
      <c r="AP196" s="122">
        <f>IFERROR((VLOOKUP($L196,ACOUSTIC_SITE_INFO!$C$3:$AI$501,32,FALSE)),"")</f>
        <v>0</v>
      </c>
      <c r="AQ196" s="122">
        <f>IFERROR((VLOOKUP($L196,ACOUSTIC_SITE_INFO!$C$3:$AI$501,33,FALSE)),"")</f>
        <v>0</v>
      </c>
    </row>
    <row r="197" spans="1:43" x14ac:dyDescent="0.25">
      <c r="A197" s="122" t="str">
        <f t="shared" si="6"/>
        <v>00-0m-0</v>
      </c>
      <c r="B197" s="122" t="str">
        <f t="shared" si="7"/>
        <v/>
      </c>
      <c r="C197" s="122" t="str">
        <f>IF(ACOUSTIC_SURVEY_RESULTS!A196=0, "",ACOUSTIC_SURVEY_RESULTS!A196)</f>
        <v/>
      </c>
      <c r="D197" s="122" t="str">
        <f>IFERROR((VLOOKUP($C197,Drop_down_options!$B$2:$D$21,2,FALSE)),"")</f>
        <v/>
      </c>
      <c r="E197" s="122" t="str">
        <f>IF(ACOUSTIC_SURVEY_RESULTS!B196=0, "",ACOUSTIC_SURVEY_RESULTS!B196)</f>
        <v/>
      </c>
      <c r="F197" s="122" t="str">
        <f>IF(ACOUSTIC_SURVEY_RESULTS!C196=0, "",ACOUSTIC_SURVEY_RESULTS!C196)</f>
        <v/>
      </c>
      <c r="G197" s="122" t="str">
        <f>IF(ACOUSTIC_SURVEY_RESULTS!D196=0, "",ACOUSTIC_SURVEY_RESULTS!D196)</f>
        <v/>
      </c>
      <c r="H197" s="122" t="str">
        <f>IF(ACOUSTIC_SURVEY_RESULTS!E196=0, "",ACOUSTIC_SURVEY_RESULTS!E196)</f>
        <v/>
      </c>
      <c r="I197" s="122" t="str">
        <f>IF(ACOUSTIC_SURVEY_RESULTS!F196=0, "",ACOUSTIC_SURVEY_RESULTS!F196)</f>
        <v/>
      </c>
      <c r="J197" s="122" t="str">
        <f>IF(ACOUSTIC_SURVEY_RESULTS!G196=0, "",ACOUSTIC_SURVEY_RESULTS!G196)</f>
        <v/>
      </c>
      <c r="K197" s="122" t="str">
        <f>IF(ACOUSTIC_SURVEY_RESULTS!H196=0, "",ACOUSTIC_SURVEY_RESULTS!H196)</f>
        <v/>
      </c>
      <c r="L197" s="122" t="str">
        <f>IF(ACOUSTIC_SURVEY_RESULTS!I196=0, "",ACOUSTIC_SURVEY_RESULTS!I196)</f>
        <v/>
      </c>
      <c r="M197" s="122">
        <f>IFERROR((VLOOKUP($L197,ACOUSTIC_SITE_INFO!$C$3:$AI$501,2,FALSE)),"")</f>
        <v>0</v>
      </c>
      <c r="N197" s="122">
        <f>IFERROR((VLOOKUP($L197,ACOUSTIC_SITE_INFO!$C$3:$AI$501,3,FALSE))," ")</f>
        <v>0</v>
      </c>
      <c r="O197" s="122">
        <f>IFERROR((VLOOKUP($L197,ACOUSTIC_SITE_INFO!$C$3:$AI$501,4,FALSE)),"")</f>
        <v>0</v>
      </c>
      <c r="P197" s="122">
        <f>IFERROR((VLOOKUP($L197,ACOUSTIC_SITE_INFO!$C$3:$AI$501,5,FALSE)),"")</f>
        <v>0</v>
      </c>
      <c r="Q197" s="122">
        <f>IFERROR((VLOOKUP($L197,ACOUSTIC_SITE_INFO!$C$3:$AI$501,6,FALSE)),"")</f>
        <v>0</v>
      </c>
      <c r="R197" s="122">
        <f>IFERROR((VLOOKUP($L197,ACOUSTIC_SITE_INFO!$C$3:$AI$501,7,FALSE)),"")</f>
        <v>0</v>
      </c>
      <c r="S197" s="122" t="str">
        <f>IFERROR((VLOOKUP($L197,ACOUSTIC_SITE_INFO!$C$3:$AI$501,8,FALSE)),"")</f>
        <v>//</v>
      </c>
      <c r="T197" s="124">
        <f>IFERROR((VLOOKUP($L197,ACOUSTIC_SITE_INFO!$C$3:$AI$501,9,FALSE)),"")</f>
        <v>0</v>
      </c>
      <c r="U197" s="124">
        <f>IFERROR((VLOOKUP($L197,ACOUSTIC_SITE_INFO!$C$3:$AI$501,10,FALSE)),"")</f>
        <v>0</v>
      </c>
      <c r="V197" s="122">
        <f>IFERROR((VLOOKUP($L197,ACOUSTIC_SITE_INFO!$C$3:$AI$501,11,FALSE)),"")</f>
        <v>0</v>
      </c>
      <c r="W197" s="122">
        <f>IFERROR((VLOOKUP($L197,ACOUSTIC_SITE_INFO!$C$3:$AI$501,12,FALSE)),"")</f>
        <v>0</v>
      </c>
      <c r="X197" s="122">
        <f>IFERROR((VLOOKUP($L197,ACOUSTIC_SITE_INFO!$C$3:$AI$501,13,FALSE)),"")</f>
        <v>0</v>
      </c>
      <c r="Y197" s="122">
        <f>IFERROR((VLOOKUP($L197,ACOUSTIC_SITE_INFO!$C$3:$AI$501,14,FALSE)),"")</f>
        <v>0</v>
      </c>
      <c r="Z197" s="122">
        <f>IFERROR((VLOOKUP($L197,ACOUSTIC_SITE_INFO!$C$3:$AI$501,15,FALSE)),"")</f>
        <v>0</v>
      </c>
      <c r="AA197" s="122">
        <f>IFERROR((VLOOKUP($L197,ACOUSTIC_SITE_INFO!$C$3:$AI$501,16,FALSE)),"")</f>
        <v>0</v>
      </c>
      <c r="AB197" s="122">
        <f>IFERROR((VLOOKUP($L197,ACOUSTIC_SITE_INFO!$C$3:$AI$501,17,FALSE)),"")</f>
        <v>0</v>
      </c>
      <c r="AC197" s="122">
        <f>IFERROR((VLOOKUP($L197,ACOUSTIC_SITE_INFO!$C$3:$AI$501,18,FALSE)),"")</f>
        <v>0</v>
      </c>
      <c r="AD197" s="122">
        <f>IFERROR((VLOOKUP($L197,ACOUSTIC_SITE_INFO!$C$3:$AI$501,20,FALSE)),"")</f>
        <v>0</v>
      </c>
      <c r="AE197" s="122">
        <f>IFERROR((VLOOKUP($L197,ACOUSTIC_SITE_INFO!$C$3:$AI$501,21,FALSE)),"")</f>
        <v>0</v>
      </c>
      <c r="AF197" s="122">
        <f>IFERROR((VLOOKUP($L197,ACOUSTIC_SITE_INFO!$C$3:$AI$501,19,FALSE)),"")</f>
        <v>0</v>
      </c>
      <c r="AG197" s="122">
        <f>IFERROR((VLOOKUP($L197,ACOUSTIC_SITE_INFO!$C$3:$AI$501,22,FALSE)),"")</f>
        <v>0</v>
      </c>
      <c r="AH197" s="122">
        <f>IFERROR((VLOOKUP($L197,ACOUSTIC_SITE_INFO!$C$3:$AI$501,23,FALSE)),"")</f>
        <v>0</v>
      </c>
      <c r="AI197" s="125">
        <f>IFERROR((VLOOKUP($L197,ACOUSTIC_SITE_INFO!$C$3:$AI$501,24,FALSE)),"")</f>
        <v>0</v>
      </c>
      <c r="AJ197" s="125">
        <f>IFERROR((VLOOKUP($L197,ACOUSTIC_SITE_INFO!$C$3:$AI$501,25,FALSE)),"")</f>
        <v>0</v>
      </c>
      <c r="AK197" s="122">
        <f>IFERROR((VLOOKUP($L197,ACOUSTIC_SITE_INFO!$C$3:$AI$501,26,FALSE)),"")</f>
        <v>0</v>
      </c>
      <c r="AL197" s="122">
        <f>IFERROR((VLOOKUP($L197,ACOUSTIC_SITE_INFO!$C$3:$AI$501,27,FALSE)),"")</f>
        <v>0</v>
      </c>
      <c r="AM197" s="122">
        <f>IFERROR((VLOOKUP($L197,ACOUSTIC_SITE_INFO!$C$3:$AI$501,29,FALSE)),"")</f>
        <v>0</v>
      </c>
      <c r="AN197" s="122">
        <f>IFERROR((VLOOKUP($L197,ACOUSTIC_SITE_INFO!$C$3:$AI$501,30,FALSE)),"")</f>
        <v>0</v>
      </c>
      <c r="AO197" s="122">
        <f>IFERROR((VLOOKUP($L197,ACOUSTIC_SITE_INFO!$C$3:$AI$501,31,FALSE)),"")</f>
        <v>0</v>
      </c>
      <c r="AP197" s="122">
        <f>IFERROR((VLOOKUP($L197,ACOUSTIC_SITE_INFO!$C$3:$AI$501,32,FALSE)),"")</f>
        <v>0</v>
      </c>
      <c r="AQ197" s="122">
        <f>IFERROR((VLOOKUP($L197,ACOUSTIC_SITE_INFO!$C$3:$AI$501,33,FALSE)),"")</f>
        <v>0</v>
      </c>
    </row>
    <row r="198" spans="1:43" x14ac:dyDescent="0.25">
      <c r="A198" s="122" t="str">
        <f t="shared" si="6"/>
        <v>00-0m-0</v>
      </c>
      <c r="B198" s="122" t="str">
        <f t="shared" si="7"/>
        <v/>
      </c>
      <c r="C198" s="122" t="str">
        <f>IF(ACOUSTIC_SURVEY_RESULTS!A197=0, "",ACOUSTIC_SURVEY_RESULTS!A197)</f>
        <v/>
      </c>
      <c r="D198" s="122" t="str">
        <f>IFERROR((VLOOKUP($C198,Drop_down_options!$B$2:$D$21,2,FALSE)),"")</f>
        <v/>
      </c>
      <c r="E198" s="122" t="str">
        <f>IF(ACOUSTIC_SURVEY_RESULTS!B197=0, "",ACOUSTIC_SURVEY_RESULTS!B197)</f>
        <v/>
      </c>
      <c r="F198" s="122" t="str">
        <f>IF(ACOUSTIC_SURVEY_RESULTS!C197=0, "",ACOUSTIC_SURVEY_RESULTS!C197)</f>
        <v/>
      </c>
      <c r="G198" s="122" t="str">
        <f>IF(ACOUSTIC_SURVEY_RESULTS!D197=0, "",ACOUSTIC_SURVEY_RESULTS!D197)</f>
        <v/>
      </c>
      <c r="H198" s="122" t="str">
        <f>IF(ACOUSTIC_SURVEY_RESULTS!E197=0, "",ACOUSTIC_SURVEY_RESULTS!E197)</f>
        <v/>
      </c>
      <c r="I198" s="122" t="str">
        <f>IF(ACOUSTIC_SURVEY_RESULTS!F197=0, "",ACOUSTIC_SURVEY_RESULTS!F197)</f>
        <v/>
      </c>
      <c r="J198" s="122" t="str">
        <f>IF(ACOUSTIC_SURVEY_RESULTS!G197=0, "",ACOUSTIC_SURVEY_RESULTS!G197)</f>
        <v/>
      </c>
      <c r="K198" s="122" t="str">
        <f>IF(ACOUSTIC_SURVEY_RESULTS!H197=0, "",ACOUSTIC_SURVEY_RESULTS!H197)</f>
        <v/>
      </c>
      <c r="L198" s="122" t="str">
        <f>IF(ACOUSTIC_SURVEY_RESULTS!I197=0, "",ACOUSTIC_SURVEY_RESULTS!I197)</f>
        <v/>
      </c>
      <c r="M198" s="122">
        <f>IFERROR((VLOOKUP($L198,ACOUSTIC_SITE_INFO!$C$3:$AI$501,2,FALSE)),"")</f>
        <v>0</v>
      </c>
      <c r="N198" s="122">
        <f>IFERROR((VLOOKUP($L198,ACOUSTIC_SITE_INFO!$C$3:$AI$501,3,FALSE))," ")</f>
        <v>0</v>
      </c>
      <c r="O198" s="122">
        <f>IFERROR((VLOOKUP($L198,ACOUSTIC_SITE_INFO!$C$3:$AI$501,4,FALSE)),"")</f>
        <v>0</v>
      </c>
      <c r="P198" s="122">
        <f>IFERROR((VLOOKUP($L198,ACOUSTIC_SITE_INFO!$C$3:$AI$501,5,FALSE)),"")</f>
        <v>0</v>
      </c>
      <c r="Q198" s="122">
        <f>IFERROR((VLOOKUP($L198,ACOUSTIC_SITE_INFO!$C$3:$AI$501,6,FALSE)),"")</f>
        <v>0</v>
      </c>
      <c r="R198" s="122">
        <f>IFERROR((VLOOKUP($L198,ACOUSTIC_SITE_INFO!$C$3:$AI$501,7,FALSE)),"")</f>
        <v>0</v>
      </c>
      <c r="S198" s="122" t="str">
        <f>IFERROR((VLOOKUP($L198,ACOUSTIC_SITE_INFO!$C$3:$AI$501,8,FALSE)),"")</f>
        <v>//</v>
      </c>
      <c r="T198" s="124">
        <f>IFERROR((VLOOKUP($L198,ACOUSTIC_SITE_INFO!$C$3:$AI$501,9,FALSE)),"")</f>
        <v>0</v>
      </c>
      <c r="U198" s="124">
        <f>IFERROR((VLOOKUP($L198,ACOUSTIC_SITE_INFO!$C$3:$AI$501,10,FALSE)),"")</f>
        <v>0</v>
      </c>
      <c r="V198" s="122">
        <f>IFERROR((VLOOKUP($L198,ACOUSTIC_SITE_INFO!$C$3:$AI$501,11,FALSE)),"")</f>
        <v>0</v>
      </c>
      <c r="W198" s="122">
        <f>IFERROR((VLOOKUP($L198,ACOUSTIC_SITE_INFO!$C$3:$AI$501,12,FALSE)),"")</f>
        <v>0</v>
      </c>
      <c r="X198" s="122">
        <f>IFERROR((VLOOKUP($L198,ACOUSTIC_SITE_INFO!$C$3:$AI$501,13,FALSE)),"")</f>
        <v>0</v>
      </c>
      <c r="Y198" s="122">
        <f>IFERROR((VLOOKUP($L198,ACOUSTIC_SITE_INFO!$C$3:$AI$501,14,FALSE)),"")</f>
        <v>0</v>
      </c>
      <c r="Z198" s="122">
        <f>IFERROR((VLOOKUP($L198,ACOUSTIC_SITE_INFO!$C$3:$AI$501,15,FALSE)),"")</f>
        <v>0</v>
      </c>
      <c r="AA198" s="122">
        <f>IFERROR((VLOOKUP($L198,ACOUSTIC_SITE_INFO!$C$3:$AI$501,16,FALSE)),"")</f>
        <v>0</v>
      </c>
      <c r="AB198" s="122">
        <f>IFERROR((VLOOKUP($L198,ACOUSTIC_SITE_INFO!$C$3:$AI$501,17,FALSE)),"")</f>
        <v>0</v>
      </c>
      <c r="AC198" s="122">
        <f>IFERROR((VLOOKUP($L198,ACOUSTIC_SITE_INFO!$C$3:$AI$501,18,FALSE)),"")</f>
        <v>0</v>
      </c>
      <c r="AD198" s="122">
        <f>IFERROR((VLOOKUP($L198,ACOUSTIC_SITE_INFO!$C$3:$AI$501,20,FALSE)),"")</f>
        <v>0</v>
      </c>
      <c r="AE198" s="122">
        <f>IFERROR((VLOOKUP($L198,ACOUSTIC_SITE_INFO!$C$3:$AI$501,21,FALSE)),"")</f>
        <v>0</v>
      </c>
      <c r="AF198" s="122">
        <f>IFERROR((VLOOKUP($L198,ACOUSTIC_SITE_INFO!$C$3:$AI$501,19,FALSE)),"")</f>
        <v>0</v>
      </c>
      <c r="AG198" s="122">
        <f>IFERROR((VLOOKUP($L198,ACOUSTIC_SITE_INFO!$C$3:$AI$501,22,FALSE)),"")</f>
        <v>0</v>
      </c>
      <c r="AH198" s="122">
        <f>IFERROR((VLOOKUP($L198,ACOUSTIC_SITE_INFO!$C$3:$AI$501,23,FALSE)),"")</f>
        <v>0</v>
      </c>
      <c r="AI198" s="125">
        <f>IFERROR((VLOOKUP($L198,ACOUSTIC_SITE_INFO!$C$3:$AI$501,24,FALSE)),"")</f>
        <v>0</v>
      </c>
      <c r="AJ198" s="125">
        <f>IFERROR((VLOOKUP($L198,ACOUSTIC_SITE_INFO!$C$3:$AI$501,25,FALSE)),"")</f>
        <v>0</v>
      </c>
      <c r="AK198" s="122">
        <f>IFERROR((VLOOKUP($L198,ACOUSTIC_SITE_INFO!$C$3:$AI$501,26,FALSE)),"")</f>
        <v>0</v>
      </c>
      <c r="AL198" s="122">
        <f>IFERROR((VLOOKUP($L198,ACOUSTIC_SITE_INFO!$C$3:$AI$501,27,FALSE)),"")</f>
        <v>0</v>
      </c>
      <c r="AM198" s="122">
        <f>IFERROR((VLOOKUP($L198,ACOUSTIC_SITE_INFO!$C$3:$AI$501,29,FALSE)),"")</f>
        <v>0</v>
      </c>
      <c r="AN198" s="122">
        <f>IFERROR((VLOOKUP($L198,ACOUSTIC_SITE_INFO!$C$3:$AI$501,30,FALSE)),"")</f>
        <v>0</v>
      </c>
      <c r="AO198" s="122">
        <f>IFERROR((VLOOKUP($L198,ACOUSTIC_SITE_INFO!$C$3:$AI$501,31,FALSE)),"")</f>
        <v>0</v>
      </c>
      <c r="AP198" s="122">
        <f>IFERROR((VLOOKUP($L198,ACOUSTIC_SITE_INFO!$C$3:$AI$501,32,FALSE)),"")</f>
        <v>0</v>
      </c>
      <c r="AQ198" s="122">
        <f>IFERROR((VLOOKUP($L198,ACOUSTIC_SITE_INFO!$C$3:$AI$501,33,FALSE)),"")</f>
        <v>0</v>
      </c>
    </row>
    <row r="199" spans="1:43" x14ac:dyDescent="0.25">
      <c r="A199" s="122" t="str">
        <f t="shared" si="6"/>
        <v>00-0m-0</v>
      </c>
      <c r="B199" s="122" t="str">
        <f t="shared" si="7"/>
        <v/>
      </c>
      <c r="C199" s="122" t="str">
        <f>IF(ACOUSTIC_SURVEY_RESULTS!A198=0, "",ACOUSTIC_SURVEY_RESULTS!A198)</f>
        <v/>
      </c>
      <c r="D199" s="122" t="str">
        <f>IFERROR((VLOOKUP($C199,Drop_down_options!$B$2:$D$21,2,FALSE)),"")</f>
        <v/>
      </c>
      <c r="E199" s="122" t="str">
        <f>IF(ACOUSTIC_SURVEY_RESULTS!B198=0, "",ACOUSTIC_SURVEY_RESULTS!B198)</f>
        <v/>
      </c>
      <c r="F199" s="122" t="str">
        <f>IF(ACOUSTIC_SURVEY_RESULTS!C198=0, "",ACOUSTIC_SURVEY_RESULTS!C198)</f>
        <v/>
      </c>
      <c r="G199" s="122" t="str">
        <f>IF(ACOUSTIC_SURVEY_RESULTS!D198=0, "",ACOUSTIC_SURVEY_RESULTS!D198)</f>
        <v/>
      </c>
      <c r="H199" s="122" t="str">
        <f>IF(ACOUSTIC_SURVEY_RESULTS!E198=0, "",ACOUSTIC_SURVEY_RESULTS!E198)</f>
        <v/>
      </c>
      <c r="I199" s="122" t="str">
        <f>IF(ACOUSTIC_SURVEY_RESULTS!F198=0, "",ACOUSTIC_SURVEY_RESULTS!F198)</f>
        <v/>
      </c>
      <c r="J199" s="122" t="str">
        <f>IF(ACOUSTIC_SURVEY_RESULTS!G198=0, "",ACOUSTIC_SURVEY_RESULTS!G198)</f>
        <v/>
      </c>
      <c r="K199" s="122" t="str">
        <f>IF(ACOUSTIC_SURVEY_RESULTS!H198=0, "",ACOUSTIC_SURVEY_RESULTS!H198)</f>
        <v/>
      </c>
      <c r="L199" s="122" t="str">
        <f>IF(ACOUSTIC_SURVEY_RESULTS!I198=0, "",ACOUSTIC_SURVEY_RESULTS!I198)</f>
        <v/>
      </c>
      <c r="M199" s="122">
        <f>IFERROR((VLOOKUP($L199,ACOUSTIC_SITE_INFO!$C$3:$AI$501,2,FALSE)),"")</f>
        <v>0</v>
      </c>
      <c r="N199" s="122">
        <f>IFERROR((VLOOKUP($L199,ACOUSTIC_SITE_INFO!$C$3:$AI$501,3,FALSE))," ")</f>
        <v>0</v>
      </c>
      <c r="O199" s="122">
        <f>IFERROR((VLOOKUP($L199,ACOUSTIC_SITE_INFO!$C$3:$AI$501,4,FALSE)),"")</f>
        <v>0</v>
      </c>
      <c r="P199" s="122">
        <f>IFERROR((VLOOKUP($L199,ACOUSTIC_SITE_INFO!$C$3:$AI$501,5,FALSE)),"")</f>
        <v>0</v>
      </c>
      <c r="Q199" s="122">
        <f>IFERROR((VLOOKUP($L199,ACOUSTIC_SITE_INFO!$C$3:$AI$501,6,FALSE)),"")</f>
        <v>0</v>
      </c>
      <c r="R199" s="122">
        <f>IFERROR((VLOOKUP($L199,ACOUSTIC_SITE_INFO!$C$3:$AI$501,7,FALSE)),"")</f>
        <v>0</v>
      </c>
      <c r="S199" s="122" t="str">
        <f>IFERROR((VLOOKUP($L199,ACOUSTIC_SITE_INFO!$C$3:$AI$501,8,FALSE)),"")</f>
        <v>//</v>
      </c>
      <c r="T199" s="124">
        <f>IFERROR((VLOOKUP($L199,ACOUSTIC_SITE_INFO!$C$3:$AI$501,9,FALSE)),"")</f>
        <v>0</v>
      </c>
      <c r="U199" s="124">
        <f>IFERROR((VLOOKUP($L199,ACOUSTIC_SITE_INFO!$C$3:$AI$501,10,FALSE)),"")</f>
        <v>0</v>
      </c>
      <c r="V199" s="122">
        <f>IFERROR((VLOOKUP($L199,ACOUSTIC_SITE_INFO!$C$3:$AI$501,11,FALSE)),"")</f>
        <v>0</v>
      </c>
      <c r="W199" s="122">
        <f>IFERROR((VLOOKUP($L199,ACOUSTIC_SITE_INFO!$C$3:$AI$501,12,FALSE)),"")</f>
        <v>0</v>
      </c>
      <c r="X199" s="122">
        <f>IFERROR((VLOOKUP($L199,ACOUSTIC_SITE_INFO!$C$3:$AI$501,13,FALSE)),"")</f>
        <v>0</v>
      </c>
      <c r="Y199" s="122">
        <f>IFERROR((VLOOKUP($L199,ACOUSTIC_SITE_INFO!$C$3:$AI$501,14,FALSE)),"")</f>
        <v>0</v>
      </c>
      <c r="Z199" s="122">
        <f>IFERROR((VLOOKUP($L199,ACOUSTIC_SITE_INFO!$C$3:$AI$501,15,FALSE)),"")</f>
        <v>0</v>
      </c>
      <c r="AA199" s="122">
        <f>IFERROR((VLOOKUP($L199,ACOUSTIC_SITE_INFO!$C$3:$AI$501,16,FALSE)),"")</f>
        <v>0</v>
      </c>
      <c r="AB199" s="122">
        <f>IFERROR((VLOOKUP($L199,ACOUSTIC_SITE_INFO!$C$3:$AI$501,17,FALSE)),"")</f>
        <v>0</v>
      </c>
      <c r="AC199" s="122">
        <f>IFERROR((VLOOKUP($L199,ACOUSTIC_SITE_INFO!$C$3:$AI$501,18,FALSE)),"")</f>
        <v>0</v>
      </c>
      <c r="AD199" s="122">
        <f>IFERROR((VLOOKUP($L199,ACOUSTIC_SITE_INFO!$C$3:$AI$501,20,FALSE)),"")</f>
        <v>0</v>
      </c>
      <c r="AE199" s="122">
        <f>IFERROR((VLOOKUP($L199,ACOUSTIC_SITE_INFO!$C$3:$AI$501,21,FALSE)),"")</f>
        <v>0</v>
      </c>
      <c r="AF199" s="122">
        <f>IFERROR((VLOOKUP($L199,ACOUSTIC_SITE_INFO!$C$3:$AI$501,19,FALSE)),"")</f>
        <v>0</v>
      </c>
      <c r="AG199" s="122">
        <f>IFERROR((VLOOKUP($L199,ACOUSTIC_SITE_INFO!$C$3:$AI$501,22,FALSE)),"")</f>
        <v>0</v>
      </c>
      <c r="AH199" s="122">
        <f>IFERROR((VLOOKUP($L199,ACOUSTIC_SITE_INFO!$C$3:$AI$501,23,FALSE)),"")</f>
        <v>0</v>
      </c>
      <c r="AI199" s="125">
        <f>IFERROR((VLOOKUP($L199,ACOUSTIC_SITE_INFO!$C$3:$AI$501,24,FALSE)),"")</f>
        <v>0</v>
      </c>
      <c r="AJ199" s="125">
        <f>IFERROR((VLOOKUP($L199,ACOUSTIC_SITE_INFO!$C$3:$AI$501,25,FALSE)),"")</f>
        <v>0</v>
      </c>
      <c r="AK199" s="122">
        <f>IFERROR((VLOOKUP($L199,ACOUSTIC_SITE_INFO!$C$3:$AI$501,26,FALSE)),"")</f>
        <v>0</v>
      </c>
      <c r="AL199" s="122">
        <f>IFERROR((VLOOKUP($L199,ACOUSTIC_SITE_INFO!$C$3:$AI$501,27,FALSE)),"")</f>
        <v>0</v>
      </c>
      <c r="AM199" s="122">
        <f>IFERROR((VLOOKUP($L199,ACOUSTIC_SITE_INFO!$C$3:$AI$501,29,FALSE)),"")</f>
        <v>0</v>
      </c>
      <c r="AN199" s="122">
        <f>IFERROR((VLOOKUP($L199,ACOUSTIC_SITE_INFO!$C$3:$AI$501,30,FALSE)),"")</f>
        <v>0</v>
      </c>
      <c r="AO199" s="122">
        <f>IFERROR((VLOOKUP($L199,ACOUSTIC_SITE_INFO!$C$3:$AI$501,31,FALSE)),"")</f>
        <v>0</v>
      </c>
      <c r="AP199" s="122">
        <f>IFERROR((VLOOKUP($L199,ACOUSTIC_SITE_INFO!$C$3:$AI$501,32,FALSE)),"")</f>
        <v>0</v>
      </c>
      <c r="AQ199" s="122">
        <f>IFERROR((VLOOKUP($L199,ACOUSTIC_SITE_INFO!$C$3:$AI$501,33,FALSE)),"")</f>
        <v>0</v>
      </c>
    </row>
    <row r="200" spans="1:43" x14ac:dyDescent="0.25">
      <c r="A200" s="122" t="str">
        <f t="shared" si="6"/>
        <v>00-0m-0</v>
      </c>
      <c r="B200" s="122" t="str">
        <f t="shared" si="7"/>
        <v/>
      </c>
      <c r="C200" s="122" t="str">
        <f>IF(ACOUSTIC_SURVEY_RESULTS!A199=0, "",ACOUSTIC_SURVEY_RESULTS!A199)</f>
        <v/>
      </c>
      <c r="D200" s="122" t="str">
        <f>IFERROR((VLOOKUP($C200,Drop_down_options!$B$2:$D$21,2,FALSE)),"")</f>
        <v/>
      </c>
      <c r="E200" s="122" t="str">
        <f>IF(ACOUSTIC_SURVEY_RESULTS!B199=0, "",ACOUSTIC_SURVEY_RESULTS!B199)</f>
        <v/>
      </c>
      <c r="F200" s="122" t="str">
        <f>IF(ACOUSTIC_SURVEY_RESULTS!C199=0, "",ACOUSTIC_SURVEY_RESULTS!C199)</f>
        <v/>
      </c>
      <c r="G200" s="122" t="str">
        <f>IF(ACOUSTIC_SURVEY_RESULTS!D199=0, "",ACOUSTIC_SURVEY_RESULTS!D199)</f>
        <v/>
      </c>
      <c r="H200" s="122" t="str">
        <f>IF(ACOUSTIC_SURVEY_RESULTS!E199=0, "",ACOUSTIC_SURVEY_RESULTS!E199)</f>
        <v/>
      </c>
      <c r="I200" s="122" t="str">
        <f>IF(ACOUSTIC_SURVEY_RESULTS!F199=0, "",ACOUSTIC_SURVEY_RESULTS!F199)</f>
        <v/>
      </c>
      <c r="J200" s="122" t="str">
        <f>IF(ACOUSTIC_SURVEY_RESULTS!G199=0, "",ACOUSTIC_SURVEY_RESULTS!G199)</f>
        <v/>
      </c>
      <c r="K200" s="122" t="str">
        <f>IF(ACOUSTIC_SURVEY_RESULTS!H199=0, "",ACOUSTIC_SURVEY_RESULTS!H199)</f>
        <v/>
      </c>
      <c r="L200" s="122" t="str">
        <f>IF(ACOUSTIC_SURVEY_RESULTS!I199=0, "",ACOUSTIC_SURVEY_RESULTS!I199)</f>
        <v/>
      </c>
      <c r="M200" s="122">
        <f>IFERROR((VLOOKUP($L200,ACOUSTIC_SITE_INFO!$C$3:$AI$501,2,FALSE)),"")</f>
        <v>0</v>
      </c>
      <c r="N200" s="122">
        <f>IFERROR((VLOOKUP($L200,ACOUSTIC_SITE_INFO!$C$3:$AI$501,3,FALSE))," ")</f>
        <v>0</v>
      </c>
      <c r="O200" s="122">
        <f>IFERROR((VLOOKUP($L200,ACOUSTIC_SITE_INFO!$C$3:$AI$501,4,FALSE)),"")</f>
        <v>0</v>
      </c>
      <c r="P200" s="122">
        <f>IFERROR((VLOOKUP($L200,ACOUSTIC_SITE_INFO!$C$3:$AI$501,5,FALSE)),"")</f>
        <v>0</v>
      </c>
      <c r="Q200" s="122">
        <f>IFERROR((VLOOKUP($L200,ACOUSTIC_SITE_INFO!$C$3:$AI$501,6,FALSE)),"")</f>
        <v>0</v>
      </c>
      <c r="R200" s="122">
        <f>IFERROR((VLOOKUP($L200,ACOUSTIC_SITE_INFO!$C$3:$AI$501,7,FALSE)),"")</f>
        <v>0</v>
      </c>
      <c r="S200" s="122" t="str">
        <f>IFERROR((VLOOKUP($L200,ACOUSTIC_SITE_INFO!$C$3:$AI$501,8,FALSE)),"")</f>
        <v>//</v>
      </c>
      <c r="T200" s="124">
        <f>IFERROR((VLOOKUP($L200,ACOUSTIC_SITE_INFO!$C$3:$AI$501,9,FALSE)),"")</f>
        <v>0</v>
      </c>
      <c r="U200" s="124">
        <f>IFERROR((VLOOKUP($L200,ACOUSTIC_SITE_INFO!$C$3:$AI$501,10,FALSE)),"")</f>
        <v>0</v>
      </c>
      <c r="V200" s="122">
        <f>IFERROR((VLOOKUP($L200,ACOUSTIC_SITE_INFO!$C$3:$AI$501,11,FALSE)),"")</f>
        <v>0</v>
      </c>
      <c r="W200" s="122">
        <f>IFERROR((VLOOKUP($L200,ACOUSTIC_SITE_INFO!$C$3:$AI$501,12,FALSE)),"")</f>
        <v>0</v>
      </c>
      <c r="X200" s="122">
        <f>IFERROR((VLOOKUP($L200,ACOUSTIC_SITE_INFO!$C$3:$AI$501,13,FALSE)),"")</f>
        <v>0</v>
      </c>
      <c r="Y200" s="122">
        <f>IFERROR((VLOOKUP($L200,ACOUSTIC_SITE_INFO!$C$3:$AI$501,14,FALSE)),"")</f>
        <v>0</v>
      </c>
      <c r="Z200" s="122">
        <f>IFERROR((VLOOKUP($L200,ACOUSTIC_SITE_INFO!$C$3:$AI$501,15,FALSE)),"")</f>
        <v>0</v>
      </c>
      <c r="AA200" s="122">
        <f>IFERROR((VLOOKUP($L200,ACOUSTIC_SITE_INFO!$C$3:$AI$501,16,FALSE)),"")</f>
        <v>0</v>
      </c>
      <c r="AB200" s="122">
        <f>IFERROR((VLOOKUP($L200,ACOUSTIC_SITE_INFO!$C$3:$AI$501,17,FALSE)),"")</f>
        <v>0</v>
      </c>
      <c r="AC200" s="122">
        <f>IFERROR((VLOOKUP($L200,ACOUSTIC_SITE_INFO!$C$3:$AI$501,18,FALSE)),"")</f>
        <v>0</v>
      </c>
      <c r="AD200" s="122">
        <f>IFERROR((VLOOKUP($L200,ACOUSTIC_SITE_INFO!$C$3:$AI$501,20,FALSE)),"")</f>
        <v>0</v>
      </c>
      <c r="AE200" s="122">
        <f>IFERROR((VLOOKUP($L200,ACOUSTIC_SITE_INFO!$C$3:$AI$501,21,FALSE)),"")</f>
        <v>0</v>
      </c>
      <c r="AF200" s="122">
        <f>IFERROR((VLOOKUP($L200,ACOUSTIC_SITE_INFO!$C$3:$AI$501,19,FALSE)),"")</f>
        <v>0</v>
      </c>
      <c r="AG200" s="122">
        <f>IFERROR((VLOOKUP($L200,ACOUSTIC_SITE_INFO!$C$3:$AI$501,22,FALSE)),"")</f>
        <v>0</v>
      </c>
      <c r="AH200" s="122">
        <f>IFERROR((VLOOKUP($L200,ACOUSTIC_SITE_INFO!$C$3:$AI$501,23,FALSE)),"")</f>
        <v>0</v>
      </c>
      <c r="AI200" s="125">
        <f>IFERROR((VLOOKUP($L200,ACOUSTIC_SITE_INFO!$C$3:$AI$501,24,FALSE)),"")</f>
        <v>0</v>
      </c>
      <c r="AJ200" s="125">
        <f>IFERROR((VLOOKUP($L200,ACOUSTIC_SITE_INFO!$C$3:$AI$501,25,FALSE)),"")</f>
        <v>0</v>
      </c>
      <c r="AK200" s="122">
        <f>IFERROR((VLOOKUP($L200,ACOUSTIC_SITE_INFO!$C$3:$AI$501,26,FALSE)),"")</f>
        <v>0</v>
      </c>
      <c r="AL200" s="122">
        <f>IFERROR((VLOOKUP($L200,ACOUSTIC_SITE_INFO!$C$3:$AI$501,27,FALSE)),"")</f>
        <v>0</v>
      </c>
      <c r="AM200" s="122">
        <f>IFERROR((VLOOKUP($L200,ACOUSTIC_SITE_INFO!$C$3:$AI$501,29,FALSE)),"")</f>
        <v>0</v>
      </c>
      <c r="AN200" s="122">
        <f>IFERROR((VLOOKUP($L200,ACOUSTIC_SITE_INFO!$C$3:$AI$501,30,FALSE)),"")</f>
        <v>0</v>
      </c>
      <c r="AO200" s="122">
        <f>IFERROR((VLOOKUP($L200,ACOUSTIC_SITE_INFO!$C$3:$AI$501,31,FALSE)),"")</f>
        <v>0</v>
      </c>
      <c r="AP200" s="122">
        <f>IFERROR((VLOOKUP($L200,ACOUSTIC_SITE_INFO!$C$3:$AI$501,32,FALSE)),"")</f>
        <v>0</v>
      </c>
      <c r="AQ200" s="122">
        <f>IFERROR((VLOOKUP($L200,ACOUSTIC_SITE_INFO!$C$3:$AI$501,33,FALSE)),"")</f>
        <v>0</v>
      </c>
    </row>
    <row r="201" spans="1:43" x14ac:dyDescent="0.25">
      <c r="A201" s="122" t="str">
        <f t="shared" si="6"/>
        <v>00-0m-0</v>
      </c>
      <c r="B201" s="122" t="str">
        <f t="shared" si="7"/>
        <v/>
      </c>
      <c r="C201" s="122" t="str">
        <f>IF(ACOUSTIC_SURVEY_RESULTS!A200=0, "",ACOUSTIC_SURVEY_RESULTS!A200)</f>
        <v/>
      </c>
      <c r="D201" s="122" t="str">
        <f>IFERROR((VLOOKUP($C201,Drop_down_options!$B$2:$D$21,2,FALSE)),"")</f>
        <v/>
      </c>
      <c r="E201" s="122" t="str">
        <f>IF(ACOUSTIC_SURVEY_RESULTS!B200=0, "",ACOUSTIC_SURVEY_RESULTS!B200)</f>
        <v/>
      </c>
      <c r="F201" s="122" t="str">
        <f>IF(ACOUSTIC_SURVEY_RESULTS!C200=0, "",ACOUSTIC_SURVEY_RESULTS!C200)</f>
        <v/>
      </c>
      <c r="G201" s="122" t="str">
        <f>IF(ACOUSTIC_SURVEY_RESULTS!D200=0, "",ACOUSTIC_SURVEY_RESULTS!D200)</f>
        <v/>
      </c>
      <c r="H201" s="122" t="str">
        <f>IF(ACOUSTIC_SURVEY_RESULTS!E200=0, "",ACOUSTIC_SURVEY_RESULTS!E200)</f>
        <v/>
      </c>
      <c r="I201" s="122" t="str">
        <f>IF(ACOUSTIC_SURVEY_RESULTS!F200=0, "",ACOUSTIC_SURVEY_RESULTS!F200)</f>
        <v/>
      </c>
      <c r="J201" s="122" t="str">
        <f>IF(ACOUSTIC_SURVEY_RESULTS!G200=0, "",ACOUSTIC_SURVEY_RESULTS!G200)</f>
        <v/>
      </c>
      <c r="K201" s="122" t="str">
        <f>IF(ACOUSTIC_SURVEY_RESULTS!H200=0, "",ACOUSTIC_SURVEY_RESULTS!H200)</f>
        <v/>
      </c>
      <c r="L201" s="122" t="str">
        <f>IF(ACOUSTIC_SURVEY_RESULTS!I200=0, "",ACOUSTIC_SURVEY_RESULTS!I200)</f>
        <v/>
      </c>
      <c r="M201" s="122">
        <f>IFERROR((VLOOKUP($L201,ACOUSTIC_SITE_INFO!$C$3:$AI$501,2,FALSE)),"")</f>
        <v>0</v>
      </c>
      <c r="N201" s="122">
        <f>IFERROR((VLOOKUP($L201,ACOUSTIC_SITE_INFO!$C$3:$AI$501,3,FALSE))," ")</f>
        <v>0</v>
      </c>
      <c r="O201" s="122">
        <f>IFERROR((VLOOKUP($L201,ACOUSTIC_SITE_INFO!$C$3:$AI$501,4,FALSE)),"")</f>
        <v>0</v>
      </c>
      <c r="P201" s="122">
        <f>IFERROR((VLOOKUP($L201,ACOUSTIC_SITE_INFO!$C$3:$AI$501,5,FALSE)),"")</f>
        <v>0</v>
      </c>
      <c r="Q201" s="122">
        <f>IFERROR((VLOOKUP($L201,ACOUSTIC_SITE_INFO!$C$3:$AI$501,6,FALSE)),"")</f>
        <v>0</v>
      </c>
      <c r="R201" s="122">
        <f>IFERROR((VLOOKUP($L201,ACOUSTIC_SITE_INFO!$C$3:$AI$501,7,FALSE)),"")</f>
        <v>0</v>
      </c>
      <c r="S201" s="122" t="str">
        <f>IFERROR((VLOOKUP($L201,ACOUSTIC_SITE_INFO!$C$3:$AI$501,8,FALSE)),"")</f>
        <v>//</v>
      </c>
      <c r="T201" s="124">
        <f>IFERROR((VLOOKUP($L201,ACOUSTIC_SITE_INFO!$C$3:$AI$501,9,FALSE)),"")</f>
        <v>0</v>
      </c>
      <c r="U201" s="124">
        <f>IFERROR((VLOOKUP($L201,ACOUSTIC_SITE_INFO!$C$3:$AI$501,10,FALSE)),"")</f>
        <v>0</v>
      </c>
      <c r="V201" s="122">
        <f>IFERROR((VLOOKUP($L201,ACOUSTIC_SITE_INFO!$C$3:$AI$501,11,FALSE)),"")</f>
        <v>0</v>
      </c>
      <c r="W201" s="122">
        <f>IFERROR((VLOOKUP($L201,ACOUSTIC_SITE_INFO!$C$3:$AI$501,12,FALSE)),"")</f>
        <v>0</v>
      </c>
      <c r="X201" s="122">
        <f>IFERROR((VLOOKUP($L201,ACOUSTIC_SITE_INFO!$C$3:$AI$501,13,FALSE)),"")</f>
        <v>0</v>
      </c>
      <c r="Y201" s="122">
        <f>IFERROR((VLOOKUP($L201,ACOUSTIC_SITE_INFO!$C$3:$AI$501,14,FALSE)),"")</f>
        <v>0</v>
      </c>
      <c r="Z201" s="122">
        <f>IFERROR((VLOOKUP($L201,ACOUSTIC_SITE_INFO!$C$3:$AI$501,15,FALSE)),"")</f>
        <v>0</v>
      </c>
      <c r="AA201" s="122">
        <f>IFERROR((VLOOKUP($L201,ACOUSTIC_SITE_INFO!$C$3:$AI$501,16,FALSE)),"")</f>
        <v>0</v>
      </c>
      <c r="AB201" s="122">
        <f>IFERROR((VLOOKUP($L201,ACOUSTIC_SITE_INFO!$C$3:$AI$501,17,FALSE)),"")</f>
        <v>0</v>
      </c>
      <c r="AC201" s="122">
        <f>IFERROR((VLOOKUP($L201,ACOUSTIC_SITE_INFO!$C$3:$AI$501,18,FALSE)),"")</f>
        <v>0</v>
      </c>
      <c r="AD201" s="122">
        <f>IFERROR((VLOOKUP($L201,ACOUSTIC_SITE_INFO!$C$3:$AI$501,20,FALSE)),"")</f>
        <v>0</v>
      </c>
      <c r="AE201" s="122">
        <f>IFERROR((VLOOKUP($L201,ACOUSTIC_SITE_INFO!$C$3:$AI$501,21,FALSE)),"")</f>
        <v>0</v>
      </c>
      <c r="AF201" s="122">
        <f>IFERROR((VLOOKUP($L201,ACOUSTIC_SITE_INFO!$C$3:$AI$501,19,FALSE)),"")</f>
        <v>0</v>
      </c>
      <c r="AG201" s="122">
        <f>IFERROR((VLOOKUP($L201,ACOUSTIC_SITE_INFO!$C$3:$AI$501,22,FALSE)),"")</f>
        <v>0</v>
      </c>
      <c r="AH201" s="122">
        <f>IFERROR((VLOOKUP($L201,ACOUSTIC_SITE_INFO!$C$3:$AI$501,23,FALSE)),"")</f>
        <v>0</v>
      </c>
      <c r="AI201" s="125">
        <f>IFERROR((VLOOKUP($L201,ACOUSTIC_SITE_INFO!$C$3:$AI$501,24,FALSE)),"")</f>
        <v>0</v>
      </c>
      <c r="AJ201" s="125">
        <f>IFERROR((VLOOKUP($L201,ACOUSTIC_SITE_INFO!$C$3:$AI$501,25,FALSE)),"")</f>
        <v>0</v>
      </c>
      <c r="AK201" s="122">
        <f>IFERROR((VLOOKUP($L201,ACOUSTIC_SITE_INFO!$C$3:$AI$501,26,FALSE)),"")</f>
        <v>0</v>
      </c>
      <c r="AL201" s="122">
        <f>IFERROR((VLOOKUP($L201,ACOUSTIC_SITE_INFO!$C$3:$AI$501,27,FALSE)),"")</f>
        <v>0</v>
      </c>
      <c r="AM201" s="122">
        <f>IFERROR((VLOOKUP($L201,ACOUSTIC_SITE_INFO!$C$3:$AI$501,29,FALSE)),"")</f>
        <v>0</v>
      </c>
      <c r="AN201" s="122">
        <f>IFERROR((VLOOKUP($L201,ACOUSTIC_SITE_INFO!$C$3:$AI$501,30,FALSE)),"")</f>
        <v>0</v>
      </c>
      <c r="AO201" s="122">
        <f>IFERROR((VLOOKUP($L201,ACOUSTIC_SITE_INFO!$C$3:$AI$501,31,FALSE)),"")</f>
        <v>0</v>
      </c>
      <c r="AP201" s="122">
        <f>IFERROR((VLOOKUP($L201,ACOUSTIC_SITE_INFO!$C$3:$AI$501,32,FALSE)),"")</f>
        <v>0</v>
      </c>
      <c r="AQ201" s="122">
        <f>IFERROR((VLOOKUP($L201,ACOUSTIC_SITE_INFO!$C$3:$AI$501,33,FALSE)),"")</f>
        <v>0</v>
      </c>
    </row>
    <row r="202" spans="1:43" x14ac:dyDescent="0.25">
      <c r="A202" s="122" t="str">
        <f t="shared" si="6"/>
        <v>00-0m-0</v>
      </c>
      <c r="B202" s="122" t="str">
        <f t="shared" si="7"/>
        <v/>
      </c>
      <c r="C202" s="122" t="str">
        <f>IF(ACOUSTIC_SURVEY_RESULTS!A201=0, "",ACOUSTIC_SURVEY_RESULTS!A201)</f>
        <v/>
      </c>
      <c r="D202" s="122" t="str">
        <f>IFERROR((VLOOKUP($C202,Drop_down_options!$B$2:$D$21,2,FALSE)),"")</f>
        <v/>
      </c>
      <c r="E202" s="122" t="str">
        <f>IF(ACOUSTIC_SURVEY_RESULTS!B201=0, "",ACOUSTIC_SURVEY_RESULTS!B201)</f>
        <v/>
      </c>
      <c r="F202" s="122" t="str">
        <f>IF(ACOUSTIC_SURVEY_RESULTS!C201=0, "",ACOUSTIC_SURVEY_RESULTS!C201)</f>
        <v/>
      </c>
      <c r="G202" s="122" t="str">
        <f>IF(ACOUSTIC_SURVEY_RESULTS!D201=0, "",ACOUSTIC_SURVEY_RESULTS!D201)</f>
        <v/>
      </c>
      <c r="H202" s="122" t="str">
        <f>IF(ACOUSTIC_SURVEY_RESULTS!E201=0, "",ACOUSTIC_SURVEY_RESULTS!E201)</f>
        <v/>
      </c>
      <c r="I202" s="122" t="str">
        <f>IF(ACOUSTIC_SURVEY_RESULTS!F201=0, "",ACOUSTIC_SURVEY_RESULTS!F201)</f>
        <v/>
      </c>
      <c r="J202" s="122" t="str">
        <f>IF(ACOUSTIC_SURVEY_RESULTS!G201=0, "",ACOUSTIC_SURVEY_RESULTS!G201)</f>
        <v/>
      </c>
      <c r="K202" s="122" t="str">
        <f>IF(ACOUSTIC_SURVEY_RESULTS!H201=0, "",ACOUSTIC_SURVEY_RESULTS!H201)</f>
        <v/>
      </c>
      <c r="L202" s="122" t="str">
        <f>IF(ACOUSTIC_SURVEY_RESULTS!I201=0, "",ACOUSTIC_SURVEY_RESULTS!I201)</f>
        <v/>
      </c>
      <c r="M202" s="122">
        <f>IFERROR((VLOOKUP($L202,ACOUSTIC_SITE_INFO!$C$3:$AI$501,2,FALSE)),"")</f>
        <v>0</v>
      </c>
      <c r="N202" s="122">
        <f>IFERROR((VLOOKUP($L202,ACOUSTIC_SITE_INFO!$C$3:$AI$501,3,FALSE))," ")</f>
        <v>0</v>
      </c>
      <c r="O202" s="122">
        <f>IFERROR((VLOOKUP($L202,ACOUSTIC_SITE_INFO!$C$3:$AI$501,4,FALSE)),"")</f>
        <v>0</v>
      </c>
      <c r="P202" s="122">
        <f>IFERROR((VLOOKUP($L202,ACOUSTIC_SITE_INFO!$C$3:$AI$501,5,FALSE)),"")</f>
        <v>0</v>
      </c>
      <c r="Q202" s="122">
        <f>IFERROR((VLOOKUP($L202,ACOUSTIC_SITE_INFO!$C$3:$AI$501,6,FALSE)),"")</f>
        <v>0</v>
      </c>
      <c r="R202" s="122">
        <f>IFERROR((VLOOKUP($L202,ACOUSTIC_SITE_INFO!$C$3:$AI$501,7,FALSE)),"")</f>
        <v>0</v>
      </c>
      <c r="S202" s="122" t="str">
        <f>IFERROR((VLOOKUP($L202,ACOUSTIC_SITE_INFO!$C$3:$AI$501,8,FALSE)),"")</f>
        <v>//</v>
      </c>
      <c r="T202" s="124">
        <f>IFERROR((VLOOKUP($L202,ACOUSTIC_SITE_INFO!$C$3:$AI$501,9,FALSE)),"")</f>
        <v>0</v>
      </c>
      <c r="U202" s="124">
        <f>IFERROR((VLOOKUP($L202,ACOUSTIC_SITE_INFO!$C$3:$AI$501,10,FALSE)),"")</f>
        <v>0</v>
      </c>
      <c r="V202" s="122">
        <f>IFERROR((VLOOKUP($L202,ACOUSTIC_SITE_INFO!$C$3:$AI$501,11,FALSE)),"")</f>
        <v>0</v>
      </c>
      <c r="W202" s="122">
        <f>IFERROR((VLOOKUP($L202,ACOUSTIC_SITE_INFO!$C$3:$AI$501,12,FALSE)),"")</f>
        <v>0</v>
      </c>
      <c r="X202" s="122">
        <f>IFERROR((VLOOKUP($L202,ACOUSTIC_SITE_INFO!$C$3:$AI$501,13,FALSE)),"")</f>
        <v>0</v>
      </c>
      <c r="Y202" s="122">
        <f>IFERROR((VLOOKUP($L202,ACOUSTIC_SITE_INFO!$C$3:$AI$501,14,FALSE)),"")</f>
        <v>0</v>
      </c>
      <c r="Z202" s="122">
        <f>IFERROR((VLOOKUP($L202,ACOUSTIC_SITE_INFO!$C$3:$AI$501,15,FALSE)),"")</f>
        <v>0</v>
      </c>
      <c r="AA202" s="122">
        <f>IFERROR((VLOOKUP($L202,ACOUSTIC_SITE_INFO!$C$3:$AI$501,16,FALSE)),"")</f>
        <v>0</v>
      </c>
      <c r="AB202" s="122">
        <f>IFERROR((VLOOKUP($L202,ACOUSTIC_SITE_INFO!$C$3:$AI$501,17,FALSE)),"")</f>
        <v>0</v>
      </c>
      <c r="AC202" s="122">
        <f>IFERROR((VLOOKUP($L202,ACOUSTIC_SITE_INFO!$C$3:$AI$501,18,FALSE)),"")</f>
        <v>0</v>
      </c>
      <c r="AD202" s="122">
        <f>IFERROR((VLOOKUP($L202,ACOUSTIC_SITE_INFO!$C$3:$AI$501,20,FALSE)),"")</f>
        <v>0</v>
      </c>
      <c r="AE202" s="122">
        <f>IFERROR((VLOOKUP($L202,ACOUSTIC_SITE_INFO!$C$3:$AI$501,21,FALSE)),"")</f>
        <v>0</v>
      </c>
      <c r="AF202" s="122">
        <f>IFERROR((VLOOKUP($L202,ACOUSTIC_SITE_INFO!$C$3:$AI$501,19,FALSE)),"")</f>
        <v>0</v>
      </c>
      <c r="AG202" s="122">
        <f>IFERROR((VLOOKUP($L202,ACOUSTIC_SITE_INFO!$C$3:$AI$501,22,FALSE)),"")</f>
        <v>0</v>
      </c>
      <c r="AH202" s="122">
        <f>IFERROR((VLOOKUP($L202,ACOUSTIC_SITE_INFO!$C$3:$AI$501,23,FALSE)),"")</f>
        <v>0</v>
      </c>
      <c r="AI202" s="125">
        <f>IFERROR((VLOOKUP($L202,ACOUSTIC_SITE_INFO!$C$3:$AI$501,24,FALSE)),"")</f>
        <v>0</v>
      </c>
      <c r="AJ202" s="125">
        <f>IFERROR((VLOOKUP($L202,ACOUSTIC_SITE_INFO!$C$3:$AI$501,25,FALSE)),"")</f>
        <v>0</v>
      </c>
      <c r="AK202" s="122">
        <f>IFERROR((VLOOKUP($L202,ACOUSTIC_SITE_INFO!$C$3:$AI$501,26,FALSE)),"")</f>
        <v>0</v>
      </c>
      <c r="AL202" s="122">
        <f>IFERROR((VLOOKUP($L202,ACOUSTIC_SITE_INFO!$C$3:$AI$501,27,FALSE)),"")</f>
        <v>0</v>
      </c>
      <c r="AM202" s="122">
        <f>IFERROR((VLOOKUP($L202,ACOUSTIC_SITE_INFO!$C$3:$AI$501,29,FALSE)),"")</f>
        <v>0</v>
      </c>
      <c r="AN202" s="122">
        <f>IFERROR((VLOOKUP($L202,ACOUSTIC_SITE_INFO!$C$3:$AI$501,30,FALSE)),"")</f>
        <v>0</v>
      </c>
      <c r="AO202" s="122">
        <f>IFERROR((VLOOKUP($L202,ACOUSTIC_SITE_INFO!$C$3:$AI$501,31,FALSE)),"")</f>
        <v>0</v>
      </c>
      <c r="AP202" s="122">
        <f>IFERROR((VLOOKUP($L202,ACOUSTIC_SITE_INFO!$C$3:$AI$501,32,FALSE)),"")</f>
        <v>0</v>
      </c>
      <c r="AQ202" s="122">
        <f>IFERROR((VLOOKUP($L202,ACOUSTIC_SITE_INFO!$C$3:$AI$501,33,FALSE)),"")</f>
        <v>0</v>
      </c>
    </row>
    <row r="203" spans="1:43" x14ac:dyDescent="0.25">
      <c r="A203" s="122" t="str">
        <f t="shared" si="6"/>
        <v>00-0m-0</v>
      </c>
      <c r="B203" s="122" t="str">
        <f t="shared" si="7"/>
        <v/>
      </c>
      <c r="C203" s="122" t="str">
        <f>IF(ACOUSTIC_SURVEY_RESULTS!A202=0, "",ACOUSTIC_SURVEY_RESULTS!A202)</f>
        <v/>
      </c>
      <c r="D203" s="122" t="str">
        <f>IFERROR((VLOOKUP($C203,Drop_down_options!$B$2:$D$21,2,FALSE)),"")</f>
        <v/>
      </c>
      <c r="E203" s="122" t="str">
        <f>IF(ACOUSTIC_SURVEY_RESULTS!B202=0, "",ACOUSTIC_SURVEY_RESULTS!B202)</f>
        <v/>
      </c>
      <c r="F203" s="122" t="str">
        <f>IF(ACOUSTIC_SURVEY_RESULTS!C202=0, "",ACOUSTIC_SURVEY_RESULTS!C202)</f>
        <v/>
      </c>
      <c r="G203" s="122" t="str">
        <f>IF(ACOUSTIC_SURVEY_RESULTS!D202=0, "",ACOUSTIC_SURVEY_RESULTS!D202)</f>
        <v/>
      </c>
      <c r="H203" s="122" t="str">
        <f>IF(ACOUSTIC_SURVEY_RESULTS!E202=0, "",ACOUSTIC_SURVEY_RESULTS!E202)</f>
        <v/>
      </c>
      <c r="I203" s="122" t="str">
        <f>IF(ACOUSTIC_SURVEY_RESULTS!F202=0, "",ACOUSTIC_SURVEY_RESULTS!F202)</f>
        <v/>
      </c>
      <c r="J203" s="122" t="str">
        <f>IF(ACOUSTIC_SURVEY_RESULTS!G202=0, "",ACOUSTIC_SURVEY_RESULTS!G202)</f>
        <v/>
      </c>
      <c r="K203" s="122" t="str">
        <f>IF(ACOUSTIC_SURVEY_RESULTS!H202=0, "",ACOUSTIC_SURVEY_RESULTS!H202)</f>
        <v/>
      </c>
      <c r="L203" s="122" t="str">
        <f>IF(ACOUSTIC_SURVEY_RESULTS!I202=0, "",ACOUSTIC_SURVEY_RESULTS!I202)</f>
        <v/>
      </c>
      <c r="M203" s="122">
        <f>IFERROR((VLOOKUP($L203,ACOUSTIC_SITE_INFO!$C$3:$AI$501,2,FALSE)),"")</f>
        <v>0</v>
      </c>
      <c r="N203" s="122">
        <f>IFERROR((VLOOKUP($L203,ACOUSTIC_SITE_INFO!$C$3:$AI$501,3,FALSE))," ")</f>
        <v>0</v>
      </c>
      <c r="O203" s="122">
        <f>IFERROR((VLOOKUP($L203,ACOUSTIC_SITE_INFO!$C$3:$AI$501,4,FALSE)),"")</f>
        <v>0</v>
      </c>
      <c r="P203" s="122">
        <f>IFERROR((VLOOKUP($L203,ACOUSTIC_SITE_INFO!$C$3:$AI$501,5,FALSE)),"")</f>
        <v>0</v>
      </c>
      <c r="Q203" s="122">
        <f>IFERROR((VLOOKUP($L203,ACOUSTIC_SITE_INFO!$C$3:$AI$501,6,FALSE)),"")</f>
        <v>0</v>
      </c>
      <c r="R203" s="122">
        <f>IFERROR((VLOOKUP($L203,ACOUSTIC_SITE_INFO!$C$3:$AI$501,7,FALSE)),"")</f>
        <v>0</v>
      </c>
      <c r="S203" s="122" t="str">
        <f>IFERROR((VLOOKUP($L203,ACOUSTIC_SITE_INFO!$C$3:$AI$501,8,FALSE)),"")</f>
        <v>//</v>
      </c>
      <c r="T203" s="124">
        <f>IFERROR((VLOOKUP($L203,ACOUSTIC_SITE_INFO!$C$3:$AI$501,9,FALSE)),"")</f>
        <v>0</v>
      </c>
      <c r="U203" s="124">
        <f>IFERROR((VLOOKUP($L203,ACOUSTIC_SITE_INFO!$C$3:$AI$501,10,FALSE)),"")</f>
        <v>0</v>
      </c>
      <c r="V203" s="122">
        <f>IFERROR((VLOOKUP($L203,ACOUSTIC_SITE_INFO!$C$3:$AI$501,11,FALSE)),"")</f>
        <v>0</v>
      </c>
      <c r="W203" s="122">
        <f>IFERROR((VLOOKUP($L203,ACOUSTIC_SITE_INFO!$C$3:$AI$501,12,FALSE)),"")</f>
        <v>0</v>
      </c>
      <c r="X203" s="122">
        <f>IFERROR((VLOOKUP($L203,ACOUSTIC_SITE_INFO!$C$3:$AI$501,13,FALSE)),"")</f>
        <v>0</v>
      </c>
      <c r="Y203" s="122">
        <f>IFERROR((VLOOKUP($L203,ACOUSTIC_SITE_INFO!$C$3:$AI$501,14,FALSE)),"")</f>
        <v>0</v>
      </c>
      <c r="Z203" s="122">
        <f>IFERROR((VLOOKUP($L203,ACOUSTIC_SITE_INFO!$C$3:$AI$501,15,FALSE)),"")</f>
        <v>0</v>
      </c>
      <c r="AA203" s="122">
        <f>IFERROR((VLOOKUP($L203,ACOUSTIC_SITE_INFO!$C$3:$AI$501,16,FALSE)),"")</f>
        <v>0</v>
      </c>
      <c r="AB203" s="122">
        <f>IFERROR((VLOOKUP($L203,ACOUSTIC_SITE_INFO!$C$3:$AI$501,17,FALSE)),"")</f>
        <v>0</v>
      </c>
      <c r="AC203" s="122">
        <f>IFERROR((VLOOKUP($L203,ACOUSTIC_SITE_INFO!$C$3:$AI$501,18,FALSE)),"")</f>
        <v>0</v>
      </c>
      <c r="AD203" s="122">
        <f>IFERROR((VLOOKUP($L203,ACOUSTIC_SITE_INFO!$C$3:$AI$501,20,FALSE)),"")</f>
        <v>0</v>
      </c>
      <c r="AE203" s="122">
        <f>IFERROR((VLOOKUP($L203,ACOUSTIC_SITE_INFO!$C$3:$AI$501,21,FALSE)),"")</f>
        <v>0</v>
      </c>
      <c r="AF203" s="122">
        <f>IFERROR((VLOOKUP($L203,ACOUSTIC_SITE_INFO!$C$3:$AI$501,19,FALSE)),"")</f>
        <v>0</v>
      </c>
      <c r="AG203" s="122">
        <f>IFERROR((VLOOKUP($L203,ACOUSTIC_SITE_INFO!$C$3:$AI$501,22,FALSE)),"")</f>
        <v>0</v>
      </c>
      <c r="AH203" s="122">
        <f>IFERROR((VLOOKUP($L203,ACOUSTIC_SITE_INFO!$C$3:$AI$501,23,FALSE)),"")</f>
        <v>0</v>
      </c>
      <c r="AI203" s="125">
        <f>IFERROR((VLOOKUP($L203,ACOUSTIC_SITE_INFO!$C$3:$AI$501,24,FALSE)),"")</f>
        <v>0</v>
      </c>
      <c r="AJ203" s="125">
        <f>IFERROR((VLOOKUP($L203,ACOUSTIC_SITE_INFO!$C$3:$AI$501,25,FALSE)),"")</f>
        <v>0</v>
      </c>
      <c r="AK203" s="122">
        <f>IFERROR((VLOOKUP($L203,ACOUSTIC_SITE_INFO!$C$3:$AI$501,26,FALSE)),"")</f>
        <v>0</v>
      </c>
      <c r="AL203" s="122">
        <f>IFERROR((VLOOKUP($L203,ACOUSTIC_SITE_INFO!$C$3:$AI$501,27,FALSE)),"")</f>
        <v>0</v>
      </c>
      <c r="AM203" s="122">
        <f>IFERROR((VLOOKUP($L203,ACOUSTIC_SITE_INFO!$C$3:$AI$501,29,FALSE)),"")</f>
        <v>0</v>
      </c>
      <c r="AN203" s="122">
        <f>IFERROR((VLOOKUP($L203,ACOUSTIC_SITE_INFO!$C$3:$AI$501,30,FALSE)),"")</f>
        <v>0</v>
      </c>
      <c r="AO203" s="122">
        <f>IFERROR((VLOOKUP($L203,ACOUSTIC_SITE_INFO!$C$3:$AI$501,31,FALSE)),"")</f>
        <v>0</v>
      </c>
      <c r="AP203" s="122">
        <f>IFERROR((VLOOKUP($L203,ACOUSTIC_SITE_INFO!$C$3:$AI$501,32,FALSE)),"")</f>
        <v>0</v>
      </c>
      <c r="AQ203" s="122">
        <f>IFERROR((VLOOKUP($L203,ACOUSTIC_SITE_INFO!$C$3:$AI$501,33,FALSE)),"")</f>
        <v>0</v>
      </c>
    </row>
    <row r="204" spans="1:43" x14ac:dyDescent="0.25">
      <c r="A204" s="122" t="str">
        <f t="shared" si="6"/>
        <v>00-0m-0</v>
      </c>
      <c r="B204" s="122" t="str">
        <f t="shared" si="7"/>
        <v/>
      </c>
      <c r="C204" s="122" t="str">
        <f>IF(ACOUSTIC_SURVEY_RESULTS!A203=0, "",ACOUSTIC_SURVEY_RESULTS!A203)</f>
        <v/>
      </c>
      <c r="D204" s="122" t="str">
        <f>IFERROR((VLOOKUP($C204,Drop_down_options!$B$2:$D$21,2,FALSE)),"")</f>
        <v/>
      </c>
      <c r="E204" s="122" t="str">
        <f>IF(ACOUSTIC_SURVEY_RESULTS!B203=0, "",ACOUSTIC_SURVEY_RESULTS!B203)</f>
        <v/>
      </c>
      <c r="F204" s="122" t="str">
        <f>IF(ACOUSTIC_SURVEY_RESULTS!C203=0, "",ACOUSTIC_SURVEY_RESULTS!C203)</f>
        <v/>
      </c>
      <c r="G204" s="122" t="str">
        <f>IF(ACOUSTIC_SURVEY_RESULTS!D203=0, "",ACOUSTIC_SURVEY_RESULTS!D203)</f>
        <v/>
      </c>
      <c r="H204" s="122" t="str">
        <f>IF(ACOUSTIC_SURVEY_RESULTS!E203=0, "",ACOUSTIC_SURVEY_RESULTS!E203)</f>
        <v/>
      </c>
      <c r="I204" s="122" t="str">
        <f>IF(ACOUSTIC_SURVEY_RESULTS!F203=0, "",ACOUSTIC_SURVEY_RESULTS!F203)</f>
        <v/>
      </c>
      <c r="J204" s="122" t="str">
        <f>IF(ACOUSTIC_SURVEY_RESULTS!G203=0, "",ACOUSTIC_SURVEY_RESULTS!G203)</f>
        <v/>
      </c>
      <c r="K204" s="122" t="str">
        <f>IF(ACOUSTIC_SURVEY_RESULTS!H203=0, "",ACOUSTIC_SURVEY_RESULTS!H203)</f>
        <v/>
      </c>
      <c r="L204" s="122" t="str">
        <f>IF(ACOUSTIC_SURVEY_RESULTS!I203=0, "",ACOUSTIC_SURVEY_RESULTS!I203)</f>
        <v/>
      </c>
      <c r="M204" s="122">
        <f>IFERROR((VLOOKUP($L204,ACOUSTIC_SITE_INFO!$C$3:$AI$501,2,FALSE)),"")</f>
        <v>0</v>
      </c>
      <c r="N204" s="122">
        <f>IFERROR((VLOOKUP($L204,ACOUSTIC_SITE_INFO!$C$3:$AI$501,3,FALSE))," ")</f>
        <v>0</v>
      </c>
      <c r="O204" s="122">
        <f>IFERROR((VLOOKUP($L204,ACOUSTIC_SITE_INFO!$C$3:$AI$501,4,FALSE)),"")</f>
        <v>0</v>
      </c>
      <c r="P204" s="122">
        <f>IFERROR((VLOOKUP($L204,ACOUSTIC_SITE_INFO!$C$3:$AI$501,5,FALSE)),"")</f>
        <v>0</v>
      </c>
      <c r="Q204" s="122">
        <f>IFERROR((VLOOKUP($L204,ACOUSTIC_SITE_INFO!$C$3:$AI$501,6,FALSE)),"")</f>
        <v>0</v>
      </c>
      <c r="R204" s="122">
        <f>IFERROR((VLOOKUP($L204,ACOUSTIC_SITE_INFO!$C$3:$AI$501,7,FALSE)),"")</f>
        <v>0</v>
      </c>
      <c r="S204" s="122" t="str">
        <f>IFERROR((VLOOKUP($L204,ACOUSTIC_SITE_INFO!$C$3:$AI$501,8,FALSE)),"")</f>
        <v>//</v>
      </c>
      <c r="T204" s="124">
        <f>IFERROR((VLOOKUP($L204,ACOUSTIC_SITE_INFO!$C$3:$AI$501,9,FALSE)),"")</f>
        <v>0</v>
      </c>
      <c r="U204" s="124">
        <f>IFERROR((VLOOKUP($L204,ACOUSTIC_SITE_INFO!$C$3:$AI$501,10,FALSE)),"")</f>
        <v>0</v>
      </c>
      <c r="V204" s="122">
        <f>IFERROR((VLOOKUP($L204,ACOUSTIC_SITE_INFO!$C$3:$AI$501,11,FALSE)),"")</f>
        <v>0</v>
      </c>
      <c r="W204" s="122">
        <f>IFERROR((VLOOKUP($L204,ACOUSTIC_SITE_INFO!$C$3:$AI$501,12,FALSE)),"")</f>
        <v>0</v>
      </c>
      <c r="X204" s="122">
        <f>IFERROR((VLOOKUP($L204,ACOUSTIC_SITE_INFO!$C$3:$AI$501,13,FALSE)),"")</f>
        <v>0</v>
      </c>
      <c r="Y204" s="122">
        <f>IFERROR((VLOOKUP($L204,ACOUSTIC_SITE_INFO!$C$3:$AI$501,14,FALSE)),"")</f>
        <v>0</v>
      </c>
      <c r="Z204" s="122">
        <f>IFERROR((VLOOKUP($L204,ACOUSTIC_SITE_INFO!$C$3:$AI$501,15,FALSE)),"")</f>
        <v>0</v>
      </c>
      <c r="AA204" s="122">
        <f>IFERROR((VLOOKUP($L204,ACOUSTIC_SITE_INFO!$C$3:$AI$501,16,FALSE)),"")</f>
        <v>0</v>
      </c>
      <c r="AB204" s="122">
        <f>IFERROR((VLOOKUP($L204,ACOUSTIC_SITE_INFO!$C$3:$AI$501,17,FALSE)),"")</f>
        <v>0</v>
      </c>
      <c r="AC204" s="122">
        <f>IFERROR((VLOOKUP($L204,ACOUSTIC_SITE_INFO!$C$3:$AI$501,18,FALSE)),"")</f>
        <v>0</v>
      </c>
      <c r="AD204" s="122">
        <f>IFERROR((VLOOKUP($L204,ACOUSTIC_SITE_INFO!$C$3:$AI$501,20,FALSE)),"")</f>
        <v>0</v>
      </c>
      <c r="AE204" s="122">
        <f>IFERROR((VLOOKUP($L204,ACOUSTIC_SITE_INFO!$C$3:$AI$501,21,FALSE)),"")</f>
        <v>0</v>
      </c>
      <c r="AF204" s="122">
        <f>IFERROR((VLOOKUP($L204,ACOUSTIC_SITE_INFO!$C$3:$AI$501,19,FALSE)),"")</f>
        <v>0</v>
      </c>
      <c r="AG204" s="122">
        <f>IFERROR((VLOOKUP($L204,ACOUSTIC_SITE_INFO!$C$3:$AI$501,22,FALSE)),"")</f>
        <v>0</v>
      </c>
      <c r="AH204" s="122">
        <f>IFERROR((VLOOKUP($L204,ACOUSTIC_SITE_INFO!$C$3:$AI$501,23,FALSE)),"")</f>
        <v>0</v>
      </c>
      <c r="AI204" s="125">
        <f>IFERROR((VLOOKUP($L204,ACOUSTIC_SITE_INFO!$C$3:$AI$501,24,FALSE)),"")</f>
        <v>0</v>
      </c>
      <c r="AJ204" s="125">
        <f>IFERROR((VLOOKUP($L204,ACOUSTIC_SITE_INFO!$C$3:$AI$501,25,FALSE)),"")</f>
        <v>0</v>
      </c>
      <c r="AK204" s="122">
        <f>IFERROR((VLOOKUP($L204,ACOUSTIC_SITE_INFO!$C$3:$AI$501,26,FALSE)),"")</f>
        <v>0</v>
      </c>
      <c r="AL204" s="122">
        <f>IFERROR((VLOOKUP($L204,ACOUSTIC_SITE_INFO!$C$3:$AI$501,27,FALSE)),"")</f>
        <v>0</v>
      </c>
      <c r="AM204" s="122">
        <f>IFERROR((VLOOKUP($L204,ACOUSTIC_SITE_INFO!$C$3:$AI$501,29,FALSE)),"")</f>
        <v>0</v>
      </c>
      <c r="AN204" s="122">
        <f>IFERROR((VLOOKUP($L204,ACOUSTIC_SITE_INFO!$C$3:$AI$501,30,FALSE)),"")</f>
        <v>0</v>
      </c>
      <c r="AO204" s="122">
        <f>IFERROR((VLOOKUP($L204,ACOUSTIC_SITE_INFO!$C$3:$AI$501,31,FALSE)),"")</f>
        <v>0</v>
      </c>
      <c r="AP204" s="122">
        <f>IFERROR((VLOOKUP($L204,ACOUSTIC_SITE_INFO!$C$3:$AI$501,32,FALSE)),"")</f>
        <v>0</v>
      </c>
      <c r="AQ204" s="122">
        <f>IFERROR((VLOOKUP($L204,ACOUSTIC_SITE_INFO!$C$3:$AI$501,33,FALSE)),"")</f>
        <v>0</v>
      </c>
    </row>
    <row r="205" spans="1:43" x14ac:dyDescent="0.25">
      <c r="A205" s="122" t="str">
        <f t="shared" si="6"/>
        <v>00-0m-0</v>
      </c>
      <c r="B205" s="122" t="str">
        <f t="shared" si="7"/>
        <v/>
      </c>
      <c r="C205" s="122" t="str">
        <f>IF(ACOUSTIC_SURVEY_RESULTS!A204=0, "",ACOUSTIC_SURVEY_RESULTS!A204)</f>
        <v/>
      </c>
      <c r="D205" s="122" t="str">
        <f>IFERROR((VLOOKUP($C205,Drop_down_options!$B$2:$D$21,2,FALSE)),"")</f>
        <v/>
      </c>
      <c r="E205" s="122" t="str">
        <f>IF(ACOUSTIC_SURVEY_RESULTS!B204=0, "",ACOUSTIC_SURVEY_RESULTS!B204)</f>
        <v/>
      </c>
      <c r="F205" s="122" t="str">
        <f>IF(ACOUSTIC_SURVEY_RESULTS!C204=0, "",ACOUSTIC_SURVEY_RESULTS!C204)</f>
        <v/>
      </c>
      <c r="G205" s="122" t="str">
        <f>IF(ACOUSTIC_SURVEY_RESULTS!D204=0, "",ACOUSTIC_SURVEY_RESULTS!D204)</f>
        <v/>
      </c>
      <c r="H205" s="122" t="str">
        <f>IF(ACOUSTIC_SURVEY_RESULTS!E204=0, "",ACOUSTIC_SURVEY_RESULTS!E204)</f>
        <v/>
      </c>
      <c r="I205" s="122" t="str">
        <f>IF(ACOUSTIC_SURVEY_RESULTS!F204=0, "",ACOUSTIC_SURVEY_RESULTS!F204)</f>
        <v/>
      </c>
      <c r="J205" s="122" t="str">
        <f>IF(ACOUSTIC_SURVEY_RESULTS!G204=0, "",ACOUSTIC_SURVEY_RESULTS!G204)</f>
        <v/>
      </c>
      <c r="K205" s="122" t="str">
        <f>IF(ACOUSTIC_SURVEY_RESULTS!H204=0, "",ACOUSTIC_SURVEY_RESULTS!H204)</f>
        <v/>
      </c>
      <c r="L205" s="122" t="str">
        <f>IF(ACOUSTIC_SURVEY_RESULTS!I204=0, "",ACOUSTIC_SURVEY_RESULTS!I204)</f>
        <v/>
      </c>
      <c r="M205" s="122">
        <f>IFERROR((VLOOKUP($L205,ACOUSTIC_SITE_INFO!$C$3:$AI$501,2,FALSE)),"")</f>
        <v>0</v>
      </c>
      <c r="N205" s="122">
        <f>IFERROR((VLOOKUP($L205,ACOUSTIC_SITE_INFO!$C$3:$AI$501,3,FALSE))," ")</f>
        <v>0</v>
      </c>
      <c r="O205" s="122">
        <f>IFERROR((VLOOKUP($L205,ACOUSTIC_SITE_INFO!$C$3:$AI$501,4,FALSE)),"")</f>
        <v>0</v>
      </c>
      <c r="P205" s="122">
        <f>IFERROR((VLOOKUP($L205,ACOUSTIC_SITE_INFO!$C$3:$AI$501,5,FALSE)),"")</f>
        <v>0</v>
      </c>
      <c r="Q205" s="122">
        <f>IFERROR((VLOOKUP($L205,ACOUSTIC_SITE_INFO!$C$3:$AI$501,6,FALSE)),"")</f>
        <v>0</v>
      </c>
      <c r="R205" s="122">
        <f>IFERROR((VLOOKUP($L205,ACOUSTIC_SITE_INFO!$C$3:$AI$501,7,FALSE)),"")</f>
        <v>0</v>
      </c>
      <c r="S205" s="122" t="str">
        <f>IFERROR((VLOOKUP($L205,ACOUSTIC_SITE_INFO!$C$3:$AI$501,8,FALSE)),"")</f>
        <v>//</v>
      </c>
      <c r="T205" s="124">
        <f>IFERROR((VLOOKUP($L205,ACOUSTIC_SITE_INFO!$C$3:$AI$501,9,FALSE)),"")</f>
        <v>0</v>
      </c>
      <c r="U205" s="124">
        <f>IFERROR((VLOOKUP($L205,ACOUSTIC_SITE_INFO!$C$3:$AI$501,10,FALSE)),"")</f>
        <v>0</v>
      </c>
      <c r="V205" s="122">
        <f>IFERROR((VLOOKUP($L205,ACOUSTIC_SITE_INFO!$C$3:$AI$501,11,FALSE)),"")</f>
        <v>0</v>
      </c>
      <c r="W205" s="122">
        <f>IFERROR((VLOOKUP($L205,ACOUSTIC_SITE_INFO!$C$3:$AI$501,12,FALSE)),"")</f>
        <v>0</v>
      </c>
      <c r="X205" s="122">
        <f>IFERROR((VLOOKUP($L205,ACOUSTIC_SITE_INFO!$C$3:$AI$501,13,FALSE)),"")</f>
        <v>0</v>
      </c>
      <c r="Y205" s="122">
        <f>IFERROR((VLOOKUP($L205,ACOUSTIC_SITE_INFO!$C$3:$AI$501,14,FALSE)),"")</f>
        <v>0</v>
      </c>
      <c r="Z205" s="122">
        <f>IFERROR((VLOOKUP($L205,ACOUSTIC_SITE_INFO!$C$3:$AI$501,15,FALSE)),"")</f>
        <v>0</v>
      </c>
      <c r="AA205" s="122">
        <f>IFERROR((VLOOKUP($L205,ACOUSTIC_SITE_INFO!$C$3:$AI$501,16,FALSE)),"")</f>
        <v>0</v>
      </c>
      <c r="AB205" s="122">
        <f>IFERROR((VLOOKUP($L205,ACOUSTIC_SITE_INFO!$C$3:$AI$501,17,FALSE)),"")</f>
        <v>0</v>
      </c>
      <c r="AC205" s="122">
        <f>IFERROR((VLOOKUP($L205,ACOUSTIC_SITE_INFO!$C$3:$AI$501,18,FALSE)),"")</f>
        <v>0</v>
      </c>
      <c r="AD205" s="122">
        <f>IFERROR((VLOOKUP($L205,ACOUSTIC_SITE_INFO!$C$3:$AI$501,20,FALSE)),"")</f>
        <v>0</v>
      </c>
      <c r="AE205" s="122">
        <f>IFERROR((VLOOKUP($L205,ACOUSTIC_SITE_INFO!$C$3:$AI$501,21,FALSE)),"")</f>
        <v>0</v>
      </c>
      <c r="AF205" s="122">
        <f>IFERROR((VLOOKUP($L205,ACOUSTIC_SITE_INFO!$C$3:$AI$501,19,FALSE)),"")</f>
        <v>0</v>
      </c>
      <c r="AG205" s="122">
        <f>IFERROR((VLOOKUP($L205,ACOUSTIC_SITE_INFO!$C$3:$AI$501,22,FALSE)),"")</f>
        <v>0</v>
      </c>
      <c r="AH205" s="122">
        <f>IFERROR((VLOOKUP($L205,ACOUSTIC_SITE_INFO!$C$3:$AI$501,23,FALSE)),"")</f>
        <v>0</v>
      </c>
      <c r="AI205" s="125">
        <f>IFERROR((VLOOKUP($L205,ACOUSTIC_SITE_INFO!$C$3:$AI$501,24,FALSE)),"")</f>
        <v>0</v>
      </c>
      <c r="AJ205" s="125">
        <f>IFERROR((VLOOKUP($L205,ACOUSTIC_SITE_INFO!$C$3:$AI$501,25,FALSE)),"")</f>
        <v>0</v>
      </c>
      <c r="AK205" s="122">
        <f>IFERROR((VLOOKUP($L205,ACOUSTIC_SITE_INFO!$C$3:$AI$501,26,FALSE)),"")</f>
        <v>0</v>
      </c>
      <c r="AL205" s="122">
        <f>IFERROR((VLOOKUP($L205,ACOUSTIC_SITE_INFO!$C$3:$AI$501,27,FALSE)),"")</f>
        <v>0</v>
      </c>
      <c r="AM205" s="122">
        <f>IFERROR((VLOOKUP($L205,ACOUSTIC_SITE_INFO!$C$3:$AI$501,29,FALSE)),"")</f>
        <v>0</v>
      </c>
      <c r="AN205" s="122">
        <f>IFERROR((VLOOKUP($L205,ACOUSTIC_SITE_INFO!$C$3:$AI$501,30,FALSE)),"")</f>
        <v>0</v>
      </c>
      <c r="AO205" s="122">
        <f>IFERROR((VLOOKUP($L205,ACOUSTIC_SITE_INFO!$C$3:$AI$501,31,FALSE)),"")</f>
        <v>0</v>
      </c>
      <c r="AP205" s="122">
        <f>IFERROR((VLOOKUP($L205,ACOUSTIC_SITE_INFO!$C$3:$AI$501,32,FALSE)),"")</f>
        <v>0</v>
      </c>
      <c r="AQ205" s="122">
        <f>IFERROR((VLOOKUP($L205,ACOUSTIC_SITE_INFO!$C$3:$AI$501,33,FALSE)),"")</f>
        <v>0</v>
      </c>
    </row>
    <row r="206" spans="1:43" x14ac:dyDescent="0.25">
      <c r="A206" s="122" t="str">
        <f t="shared" si="6"/>
        <v>00-0m-0</v>
      </c>
      <c r="B206" s="122" t="str">
        <f t="shared" si="7"/>
        <v/>
      </c>
      <c r="C206" s="122" t="str">
        <f>IF(ACOUSTIC_SURVEY_RESULTS!A205=0, "",ACOUSTIC_SURVEY_RESULTS!A205)</f>
        <v/>
      </c>
      <c r="D206" s="122" t="str">
        <f>IFERROR((VLOOKUP($C206,Drop_down_options!$B$2:$D$21,2,FALSE)),"")</f>
        <v/>
      </c>
      <c r="E206" s="122" t="str">
        <f>IF(ACOUSTIC_SURVEY_RESULTS!B205=0, "",ACOUSTIC_SURVEY_RESULTS!B205)</f>
        <v/>
      </c>
      <c r="F206" s="122" t="str">
        <f>IF(ACOUSTIC_SURVEY_RESULTS!C205=0, "",ACOUSTIC_SURVEY_RESULTS!C205)</f>
        <v/>
      </c>
      <c r="G206" s="122" t="str">
        <f>IF(ACOUSTIC_SURVEY_RESULTS!D205=0, "",ACOUSTIC_SURVEY_RESULTS!D205)</f>
        <v/>
      </c>
      <c r="H206" s="122" t="str">
        <f>IF(ACOUSTIC_SURVEY_RESULTS!E205=0, "",ACOUSTIC_SURVEY_RESULTS!E205)</f>
        <v/>
      </c>
      <c r="I206" s="122" t="str">
        <f>IF(ACOUSTIC_SURVEY_RESULTS!F205=0, "",ACOUSTIC_SURVEY_RESULTS!F205)</f>
        <v/>
      </c>
      <c r="J206" s="122" t="str">
        <f>IF(ACOUSTIC_SURVEY_RESULTS!G205=0, "",ACOUSTIC_SURVEY_RESULTS!G205)</f>
        <v/>
      </c>
      <c r="K206" s="122" t="str">
        <f>IF(ACOUSTIC_SURVEY_RESULTS!H205=0, "",ACOUSTIC_SURVEY_RESULTS!H205)</f>
        <v/>
      </c>
      <c r="L206" s="122" t="str">
        <f>IF(ACOUSTIC_SURVEY_RESULTS!I205=0, "",ACOUSTIC_SURVEY_RESULTS!I205)</f>
        <v/>
      </c>
      <c r="M206" s="122">
        <f>IFERROR((VLOOKUP($L206,ACOUSTIC_SITE_INFO!$C$3:$AI$501,2,FALSE)),"")</f>
        <v>0</v>
      </c>
      <c r="N206" s="122">
        <f>IFERROR((VLOOKUP($L206,ACOUSTIC_SITE_INFO!$C$3:$AI$501,3,FALSE))," ")</f>
        <v>0</v>
      </c>
      <c r="O206" s="122">
        <f>IFERROR((VLOOKUP($L206,ACOUSTIC_SITE_INFO!$C$3:$AI$501,4,FALSE)),"")</f>
        <v>0</v>
      </c>
      <c r="P206" s="122">
        <f>IFERROR((VLOOKUP($L206,ACOUSTIC_SITE_INFO!$C$3:$AI$501,5,FALSE)),"")</f>
        <v>0</v>
      </c>
      <c r="Q206" s="122">
        <f>IFERROR((VLOOKUP($L206,ACOUSTIC_SITE_INFO!$C$3:$AI$501,6,FALSE)),"")</f>
        <v>0</v>
      </c>
      <c r="R206" s="122">
        <f>IFERROR((VLOOKUP($L206,ACOUSTIC_SITE_INFO!$C$3:$AI$501,7,FALSE)),"")</f>
        <v>0</v>
      </c>
      <c r="S206" s="122" t="str">
        <f>IFERROR((VLOOKUP($L206,ACOUSTIC_SITE_INFO!$C$3:$AI$501,8,FALSE)),"")</f>
        <v>//</v>
      </c>
      <c r="T206" s="124">
        <f>IFERROR((VLOOKUP($L206,ACOUSTIC_SITE_INFO!$C$3:$AI$501,9,FALSE)),"")</f>
        <v>0</v>
      </c>
      <c r="U206" s="124">
        <f>IFERROR((VLOOKUP($L206,ACOUSTIC_SITE_INFO!$C$3:$AI$501,10,FALSE)),"")</f>
        <v>0</v>
      </c>
      <c r="V206" s="122">
        <f>IFERROR((VLOOKUP($L206,ACOUSTIC_SITE_INFO!$C$3:$AI$501,11,FALSE)),"")</f>
        <v>0</v>
      </c>
      <c r="W206" s="122">
        <f>IFERROR((VLOOKUP($L206,ACOUSTIC_SITE_INFO!$C$3:$AI$501,12,FALSE)),"")</f>
        <v>0</v>
      </c>
      <c r="X206" s="122">
        <f>IFERROR((VLOOKUP($L206,ACOUSTIC_SITE_INFO!$C$3:$AI$501,13,FALSE)),"")</f>
        <v>0</v>
      </c>
      <c r="Y206" s="122">
        <f>IFERROR((VLOOKUP($L206,ACOUSTIC_SITE_INFO!$C$3:$AI$501,14,FALSE)),"")</f>
        <v>0</v>
      </c>
      <c r="Z206" s="122">
        <f>IFERROR((VLOOKUP($L206,ACOUSTIC_SITE_INFO!$C$3:$AI$501,15,FALSE)),"")</f>
        <v>0</v>
      </c>
      <c r="AA206" s="122">
        <f>IFERROR((VLOOKUP($L206,ACOUSTIC_SITE_INFO!$C$3:$AI$501,16,FALSE)),"")</f>
        <v>0</v>
      </c>
      <c r="AB206" s="122">
        <f>IFERROR((VLOOKUP($L206,ACOUSTIC_SITE_INFO!$C$3:$AI$501,17,FALSE)),"")</f>
        <v>0</v>
      </c>
      <c r="AC206" s="122">
        <f>IFERROR((VLOOKUP($L206,ACOUSTIC_SITE_INFO!$C$3:$AI$501,18,FALSE)),"")</f>
        <v>0</v>
      </c>
      <c r="AD206" s="122">
        <f>IFERROR((VLOOKUP($L206,ACOUSTIC_SITE_INFO!$C$3:$AI$501,20,FALSE)),"")</f>
        <v>0</v>
      </c>
      <c r="AE206" s="122">
        <f>IFERROR((VLOOKUP($L206,ACOUSTIC_SITE_INFO!$C$3:$AI$501,21,FALSE)),"")</f>
        <v>0</v>
      </c>
      <c r="AF206" s="122">
        <f>IFERROR((VLOOKUP($L206,ACOUSTIC_SITE_INFO!$C$3:$AI$501,19,FALSE)),"")</f>
        <v>0</v>
      </c>
      <c r="AG206" s="122">
        <f>IFERROR((VLOOKUP($L206,ACOUSTIC_SITE_INFO!$C$3:$AI$501,22,FALSE)),"")</f>
        <v>0</v>
      </c>
      <c r="AH206" s="122">
        <f>IFERROR((VLOOKUP($L206,ACOUSTIC_SITE_INFO!$C$3:$AI$501,23,FALSE)),"")</f>
        <v>0</v>
      </c>
      <c r="AI206" s="125">
        <f>IFERROR((VLOOKUP($L206,ACOUSTIC_SITE_INFO!$C$3:$AI$501,24,FALSE)),"")</f>
        <v>0</v>
      </c>
      <c r="AJ206" s="125">
        <f>IFERROR((VLOOKUP($L206,ACOUSTIC_SITE_INFO!$C$3:$AI$501,25,FALSE)),"")</f>
        <v>0</v>
      </c>
      <c r="AK206" s="122">
        <f>IFERROR((VLOOKUP($L206,ACOUSTIC_SITE_INFO!$C$3:$AI$501,26,FALSE)),"")</f>
        <v>0</v>
      </c>
      <c r="AL206" s="122">
        <f>IFERROR((VLOOKUP($L206,ACOUSTIC_SITE_INFO!$C$3:$AI$501,27,FALSE)),"")</f>
        <v>0</v>
      </c>
      <c r="AM206" s="122">
        <f>IFERROR((VLOOKUP($L206,ACOUSTIC_SITE_INFO!$C$3:$AI$501,29,FALSE)),"")</f>
        <v>0</v>
      </c>
      <c r="AN206" s="122">
        <f>IFERROR((VLOOKUP($L206,ACOUSTIC_SITE_INFO!$C$3:$AI$501,30,FALSE)),"")</f>
        <v>0</v>
      </c>
      <c r="AO206" s="122">
        <f>IFERROR((VLOOKUP($L206,ACOUSTIC_SITE_INFO!$C$3:$AI$501,31,FALSE)),"")</f>
        <v>0</v>
      </c>
      <c r="AP206" s="122">
        <f>IFERROR((VLOOKUP($L206,ACOUSTIC_SITE_INFO!$C$3:$AI$501,32,FALSE)),"")</f>
        <v>0</v>
      </c>
      <c r="AQ206" s="122">
        <f>IFERROR((VLOOKUP($L206,ACOUSTIC_SITE_INFO!$C$3:$AI$501,33,FALSE)),"")</f>
        <v>0</v>
      </c>
    </row>
    <row r="207" spans="1:43" x14ac:dyDescent="0.25">
      <c r="A207" s="122" t="str">
        <f t="shared" si="6"/>
        <v>00-0m-0</v>
      </c>
      <c r="B207" s="122" t="str">
        <f t="shared" si="7"/>
        <v/>
      </c>
      <c r="C207" s="122" t="str">
        <f>IF(ACOUSTIC_SURVEY_RESULTS!A206=0, "",ACOUSTIC_SURVEY_RESULTS!A206)</f>
        <v/>
      </c>
      <c r="D207" s="122" t="str">
        <f>IFERROR((VLOOKUP($C207,Drop_down_options!$B$2:$D$21,2,FALSE)),"")</f>
        <v/>
      </c>
      <c r="E207" s="122" t="str">
        <f>IF(ACOUSTIC_SURVEY_RESULTS!B206=0, "",ACOUSTIC_SURVEY_RESULTS!B206)</f>
        <v/>
      </c>
      <c r="F207" s="122" t="str">
        <f>IF(ACOUSTIC_SURVEY_RESULTS!C206=0, "",ACOUSTIC_SURVEY_RESULTS!C206)</f>
        <v/>
      </c>
      <c r="G207" s="122" t="str">
        <f>IF(ACOUSTIC_SURVEY_RESULTS!D206=0, "",ACOUSTIC_SURVEY_RESULTS!D206)</f>
        <v/>
      </c>
      <c r="H207" s="122" t="str">
        <f>IF(ACOUSTIC_SURVEY_RESULTS!E206=0, "",ACOUSTIC_SURVEY_RESULTS!E206)</f>
        <v/>
      </c>
      <c r="I207" s="122" t="str">
        <f>IF(ACOUSTIC_SURVEY_RESULTS!F206=0, "",ACOUSTIC_SURVEY_RESULTS!F206)</f>
        <v/>
      </c>
      <c r="J207" s="122" t="str">
        <f>IF(ACOUSTIC_SURVEY_RESULTS!G206=0, "",ACOUSTIC_SURVEY_RESULTS!G206)</f>
        <v/>
      </c>
      <c r="K207" s="122" t="str">
        <f>IF(ACOUSTIC_SURVEY_RESULTS!H206=0, "",ACOUSTIC_SURVEY_RESULTS!H206)</f>
        <v/>
      </c>
      <c r="L207" s="122" t="str">
        <f>IF(ACOUSTIC_SURVEY_RESULTS!I206=0, "",ACOUSTIC_SURVEY_RESULTS!I206)</f>
        <v/>
      </c>
      <c r="M207" s="122">
        <f>IFERROR((VLOOKUP($L207,ACOUSTIC_SITE_INFO!$C$3:$AI$501,2,FALSE)),"")</f>
        <v>0</v>
      </c>
      <c r="N207" s="122">
        <f>IFERROR((VLOOKUP($L207,ACOUSTIC_SITE_INFO!$C$3:$AI$501,3,FALSE))," ")</f>
        <v>0</v>
      </c>
      <c r="O207" s="122">
        <f>IFERROR((VLOOKUP($L207,ACOUSTIC_SITE_INFO!$C$3:$AI$501,4,FALSE)),"")</f>
        <v>0</v>
      </c>
      <c r="P207" s="122">
        <f>IFERROR((VLOOKUP($L207,ACOUSTIC_SITE_INFO!$C$3:$AI$501,5,FALSE)),"")</f>
        <v>0</v>
      </c>
      <c r="Q207" s="122">
        <f>IFERROR((VLOOKUP($L207,ACOUSTIC_SITE_INFO!$C$3:$AI$501,6,FALSE)),"")</f>
        <v>0</v>
      </c>
      <c r="R207" s="122">
        <f>IFERROR((VLOOKUP($L207,ACOUSTIC_SITE_INFO!$C$3:$AI$501,7,FALSE)),"")</f>
        <v>0</v>
      </c>
      <c r="S207" s="122" t="str">
        <f>IFERROR((VLOOKUP($L207,ACOUSTIC_SITE_INFO!$C$3:$AI$501,8,FALSE)),"")</f>
        <v>//</v>
      </c>
      <c r="T207" s="124">
        <f>IFERROR((VLOOKUP($L207,ACOUSTIC_SITE_INFO!$C$3:$AI$501,9,FALSE)),"")</f>
        <v>0</v>
      </c>
      <c r="U207" s="124">
        <f>IFERROR((VLOOKUP($L207,ACOUSTIC_SITE_INFO!$C$3:$AI$501,10,FALSE)),"")</f>
        <v>0</v>
      </c>
      <c r="V207" s="122">
        <f>IFERROR((VLOOKUP($L207,ACOUSTIC_SITE_INFO!$C$3:$AI$501,11,FALSE)),"")</f>
        <v>0</v>
      </c>
      <c r="W207" s="122">
        <f>IFERROR((VLOOKUP($L207,ACOUSTIC_SITE_INFO!$C$3:$AI$501,12,FALSE)),"")</f>
        <v>0</v>
      </c>
      <c r="X207" s="122">
        <f>IFERROR((VLOOKUP($L207,ACOUSTIC_SITE_INFO!$C$3:$AI$501,13,FALSE)),"")</f>
        <v>0</v>
      </c>
      <c r="Y207" s="122">
        <f>IFERROR((VLOOKUP($L207,ACOUSTIC_SITE_INFO!$C$3:$AI$501,14,FALSE)),"")</f>
        <v>0</v>
      </c>
      <c r="Z207" s="122">
        <f>IFERROR((VLOOKUP($L207,ACOUSTIC_SITE_INFO!$C$3:$AI$501,15,FALSE)),"")</f>
        <v>0</v>
      </c>
      <c r="AA207" s="122">
        <f>IFERROR((VLOOKUP($L207,ACOUSTIC_SITE_INFO!$C$3:$AI$501,16,FALSE)),"")</f>
        <v>0</v>
      </c>
      <c r="AB207" s="122">
        <f>IFERROR((VLOOKUP($L207,ACOUSTIC_SITE_INFO!$C$3:$AI$501,17,FALSE)),"")</f>
        <v>0</v>
      </c>
      <c r="AC207" s="122">
        <f>IFERROR((VLOOKUP($L207,ACOUSTIC_SITE_INFO!$C$3:$AI$501,18,FALSE)),"")</f>
        <v>0</v>
      </c>
      <c r="AD207" s="122">
        <f>IFERROR((VLOOKUP($L207,ACOUSTIC_SITE_INFO!$C$3:$AI$501,20,FALSE)),"")</f>
        <v>0</v>
      </c>
      <c r="AE207" s="122">
        <f>IFERROR((VLOOKUP($L207,ACOUSTIC_SITE_INFO!$C$3:$AI$501,21,FALSE)),"")</f>
        <v>0</v>
      </c>
      <c r="AF207" s="122">
        <f>IFERROR((VLOOKUP($L207,ACOUSTIC_SITE_INFO!$C$3:$AI$501,19,FALSE)),"")</f>
        <v>0</v>
      </c>
      <c r="AG207" s="122">
        <f>IFERROR((VLOOKUP($L207,ACOUSTIC_SITE_INFO!$C$3:$AI$501,22,FALSE)),"")</f>
        <v>0</v>
      </c>
      <c r="AH207" s="122">
        <f>IFERROR((VLOOKUP($L207,ACOUSTIC_SITE_INFO!$C$3:$AI$501,23,FALSE)),"")</f>
        <v>0</v>
      </c>
      <c r="AI207" s="125">
        <f>IFERROR((VLOOKUP($L207,ACOUSTIC_SITE_INFO!$C$3:$AI$501,24,FALSE)),"")</f>
        <v>0</v>
      </c>
      <c r="AJ207" s="125">
        <f>IFERROR((VLOOKUP($L207,ACOUSTIC_SITE_INFO!$C$3:$AI$501,25,FALSE)),"")</f>
        <v>0</v>
      </c>
      <c r="AK207" s="122">
        <f>IFERROR((VLOOKUP($L207,ACOUSTIC_SITE_INFO!$C$3:$AI$501,26,FALSE)),"")</f>
        <v>0</v>
      </c>
      <c r="AL207" s="122">
        <f>IFERROR((VLOOKUP($L207,ACOUSTIC_SITE_INFO!$C$3:$AI$501,27,FALSE)),"")</f>
        <v>0</v>
      </c>
      <c r="AM207" s="122">
        <f>IFERROR((VLOOKUP($L207,ACOUSTIC_SITE_INFO!$C$3:$AI$501,29,FALSE)),"")</f>
        <v>0</v>
      </c>
      <c r="AN207" s="122">
        <f>IFERROR((VLOOKUP($L207,ACOUSTIC_SITE_INFO!$C$3:$AI$501,30,FALSE)),"")</f>
        <v>0</v>
      </c>
      <c r="AO207" s="122">
        <f>IFERROR((VLOOKUP($L207,ACOUSTIC_SITE_INFO!$C$3:$AI$501,31,FALSE)),"")</f>
        <v>0</v>
      </c>
      <c r="AP207" s="122">
        <f>IFERROR((VLOOKUP($L207,ACOUSTIC_SITE_INFO!$C$3:$AI$501,32,FALSE)),"")</f>
        <v>0</v>
      </c>
      <c r="AQ207" s="122">
        <f>IFERROR((VLOOKUP($L207,ACOUSTIC_SITE_INFO!$C$3:$AI$501,33,FALSE)),"")</f>
        <v>0</v>
      </c>
    </row>
    <row r="208" spans="1:43" x14ac:dyDescent="0.25">
      <c r="A208" s="122" t="str">
        <f t="shared" si="6"/>
        <v>00-0m-0</v>
      </c>
      <c r="B208" s="122" t="str">
        <f t="shared" si="7"/>
        <v/>
      </c>
      <c r="C208" s="122" t="str">
        <f>IF(ACOUSTIC_SURVEY_RESULTS!A207=0, "",ACOUSTIC_SURVEY_RESULTS!A207)</f>
        <v/>
      </c>
      <c r="D208" s="122" t="str">
        <f>IFERROR((VLOOKUP($C208,Drop_down_options!$B$2:$D$21,2,FALSE)),"")</f>
        <v/>
      </c>
      <c r="E208" s="122" t="str">
        <f>IF(ACOUSTIC_SURVEY_RESULTS!B207=0, "",ACOUSTIC_SURVEY_RESULTS!B207)</f>
        <v/>
      </c>
      <c r="F208" s="122" t="str">
        <f>IF(ACOUSTIC_SURVEY_RESULTS!C207=0, "",ACOUSTIC_SURVEY_RESULTS!C207)</f>
        <v/>
      </c>
      <c r="G208" s="122" t="str">
        <f>IF(ACOUSTIC_SURVEY_RESULTS!D207=0, "",ACOUSTIC_SURVEY_RESULTS!D207)</f>
        <v/>
      </c>
      <c r="H208" s="122" t="str">
        <f>IF(ACOUSTIC_SURVEY_RESULTS!E207=0, "",ACOUSTIC_SURVEY_RESULTS!E207)</f>
        <v/>
      </c>
      <c r="I208" s="122" t="str">
        <f>IF(ACOUSTIC_SURVEY_RESULTS!F207=0, "",ACOUSTIC_SURVEY_RESULTS!F207)</f>
        <v/>
      </c>
      <c r="J208" s="122" t="str">
        <f>IF(ACOUSTIC_SURVEY_RESULTS!G207=0, "",ACOUSTIC_SURVEY_RESULTS!G207)</f>
        <v/>
      </c>
      <c r="K208" s="122" t="str">
        <f>IF(ACOUSTIC_SURVEY_RESULTS!H207=0, "",ACOUSTIC_SURVEY_RESULTS!H207)</f>
        <v/>
      </c>
      <c r="L208" s="122" t="str">
        <f>IF(ACOUSTIC_SURVEY_RESULTS!I207=0, "",ACOUSTIC_SURVEY_RESULTS!I207)</f>
        <v/>
      </c>
      <c r="M208" s="122">
        <f>IFERROR((VLOOKUP($L208,ACOUSTIC_SITE_INFO!$C$3:$AI$501,2,FALSE)),"")</f>
        <v>0</v>
      </c>
      <c r="N208" s="122">
        <f>IFERROR((VLOOKUP($L208,ACOUSTIC_SITE_INFO!$C$3:$AI$501,3,FALSE))," ")</f>
        <v>0</v>
      </c>
      <c r="O208" s="122">
        <f>IFERROR((VLOOKUP($L208,ACOUSTIC_SITE_INFO!$C$3:$AI$501,4,FALSE)),"")</f>
        <v>0</v>
      </c>
      <c r="P208" s="122">
        <f>IFERROR((VLOOKUP($L208,ACOUSTIC_SITE_INFO!$C$3:$AI$501,5,FALSE)),"")</f>
        <v>0</v>
      </c>
      <c r="Q208" s="122">
        <f>IFERROR((VLOOKUP($L208,ACOUSTIC_SITE_INFO!$C$3:$AI$501,6,FALSE)),"")</f>
        <v>0</v>
      </c>
      <c r="R208" s="122">
        <f>IFERROR((VLOOKUP($L208,ACOUSTIC_SITE_INFO!$C$3:$AI$501,7,FALSE)),"")</f>
        <v>0</v>
      </c>
      <c r="S208" s="122" t="str">
        <f>IFERROR((VLOOKUP($L208,ACOUSTIC_SITE_INFO!$C$3:$AI$501,8,FALSE)),"")</f>
        <v>//</v>
      </c>
      <c r="T208" s="124">
        <f>IFERROR((VLOOKUP($L208,ACOUSTIC_SITE_INFO!$C$3:$AI$501,9,FALSE)),"")</f>
        <v>0</v>
      </c>
      <c r="U208" s="124">
        <f>IFERROR((VLOOKUP($L208,ACOUSTIC_SITE_INFO!$C$3:$AI$501,10,FALSE)),"")</f>
        <v>0</v>
      </c>
      <c r="V208" s="122">
        <f>IFERROR((VLOOKUP($L208,ACOUSTIC_SITE_INFO!$C$3:$AI$501,11,FALSE)),"")</f>
        <v>0</v>
      </c>
      <c r="W208" s="122">
        <f>IFERROR((VLOOKUP($L208,ACOUSTIC_SITE_INFO!$C$3:$AI$501,12,FALSE)),"")</f>
        <v>0</v>
      </c>
      <c r="X208" s="122">
        <f>IFERROR((VLOOKUP($L208,ACOUSTIC_SITE_INFO!$C$3:$AI$501,13,FALSE)),"")</f>
        <v>0</v>
      </c>
      <c r="Y208" s="122">
        <f>IFERROR((VLOOKUP($L208,ACOUSTIC_SITE_INFO!$C$3:$AI$501,14,FALSE)),"")</f>
        <v>0</v>
      </c>
      <c r="Z208" s="122">
        <f>IFERROR((VLOOKUP($L208,ACOUSTIC_SITE_INFO!$C$3:$AI$501,15,FALSE)),"")</f>
        <v>0</v>
      </c>
      <c r="AA208" s="122">
        <f>IFERROR((VLOOKUP($L208,ACOUSTIC_SITE_INFO!$C$3:$AI$501,16,FALSE)),"")</f>
        <v>0</v>
      </c>
      <c r="AB208" s="122">
        <f>IFERROR((VLOOKUP($L208,ACOUSTIC_SITE_INFO!$C$3:$AI$501,17,FALSE)),"")</f>
        <v>0</v>
      </c>
      <c r="AC208" s="122">
        <f>IFERROR((VLOOKUP($L208,ACOUSTIC_SITE_INFO!$C$3:$AI$501,18,FALSE)),"")</f>
        <v>0</v>
      </c>
      <c r="AD208" s="122">
        <f>IFERROR((VLOOKUP($L208,ACOUSTIC_SITE_INFO!$C$3:$AI$501,20,FALSE)),"")</f>
        <v>0</v>
      </c>
      <c r="AE208" s="122">
        <f>IFERROR((VLOOKUP($L208,ACOUSTIC_SITE_INFO!$C$3:$AI$501,21,FALSE)),"")</f>
        <v>0</v>
      </c>
      <c r="AF208" s="122">
        <f>IFERROR((VLOOKUP($L208,ACOUSTIC_SITE_INFO!$C$3:$AI$501,19,FALSE)),"")</f>
        <v>0</v>
      </c>
      <c r="AG208" s="122">
        <f>IFERROR((VLOOKUP($L208,ACOUSTIC_SITE_INFO!$C$3:$AI$501,22,FALSE)),"")</f>
        <v>0</v>
      </c>
      <c r="AH208" s="122">
        <f>IFERROR((VLOOKUP($L208,ACOUSTIC_SITE_INFO!$C$3:$AI$501,23,FALSE)),"")</f>
        <v>0</v>
      </c>
      <c r="AI208" s="125">
        <f>IFERROR((VLOOKUP($L208,ACOUSTIC_SITE_INFO!$C$3:$AI$501,24,FALSE)),"")</f>
        <v>0</v>
      </c>
      <c r="AJ208" s="125">
        <f>IFERROR((VLOOKUP($L208,ACOUSTIC_SITE_INFO!$C$3:$AI$501,25,FALSE)),"")</f>
        <v>0</v>
      </c>
      <c r="AK208" s="122">
        <f>IFERROR((VLOOKUP($L208,ACOUSTIC_SITE_INFO!$C$3:$AI$501,26,FALSE)),"")</f>
        <v>0</v>
      </c>
      <c r="AL208" s="122">
        <f>IFERROR((VLOOKUP($L208,ACOUSTIC_SITE_INFO!$C$3:$AI$501,27,FALSE)),"")</f>
        <v>0</v>
      </c>
      <c r="AM208" s="122">
        <f>IFERROR((VLOOKUP($L208,ACOUSTIC_SITE_INFO!$C$3:$AI$501,29,FALSE)),"")</f>
        <v>0</v>
      </c>
      <c r="AN208" s="122">
        <f>IFERROR((VLOOKUP($L208,ACOUSTIC_SITE_INFO!$C$3:$AI$501,30,FALSE)),"")</f>
        <v>0</v>
      </c>
      <c r="AO208" s="122">
        <f>IFERROR((VLOOKUP($L208,ACOUSTIC_SITE_INFO!$C$3:$AI$501,31,FALSE)),"")</f>
        <v>0</v>
      </c>
      <c r="AP208" s="122">
        <f>IFERROR((VLOOKUP($L208,ACOUSTIC_SITE_INFO!$C$3:$AI$501,32,FALSE)),"")</f>
        <v>0</v>
      </c>
      <c r="AQ208" s="122">
        <f>IFERROR((VLOOKUP($L208,ACOUSTIC_SITE_INFO!$C$3:$AI$501,33,FALSE)),"")</f>
        <v>0</v>
      </c>
    </row>
    <row r="209" spans="1:43" x14ac:dyDescent="0.25">
      <c r="A209" s="122" t="str">
        <f t="shared" si="6"/>
        <v>00-0m-0</v>
      </c>
      <c r="B209" s="122" t="str">
        <f t="shared" si="7"/>
        <v/>
      </c>
      <c r="C209" s="122" t="str">
        <f>IF(ACOUSTIC_SURVEY_RESULTS!A208=0, "",ACOUSTIC_SURVEY_RESULTS!A208)</f>
        <v/>
      </c>
      <c r="D209" s="122" t="str">
        <f>IFERROR((VLOOKUP($C209,Drop_down_options!$B$2:$D$21,2,FALSE)),"")</f>
        <v/>
      </c>
      <c r="E209" s="122" t="str">
        <f>IF(ACOUSTIC_SURVEY_RESULTS!B208=0, "",ACOUSTIC_SURVEY_RESULTS!B208)</f>
        <v/>
      </c>
      <c r="F209" s="122" t="str">
        <f>IF(ACOUSTIC_SURVEY_RESULTS!C208=0, "",ACOUSTIC_SURVEY_RESULTS!C208)</f>
        <v/>
      </c>
      <c r="G209" s="122" t="str">
        <f>IF(ACOUSTIC_SURVEY_RESULTS!D208=0, "",ACOUSTIC_SURVEY_RESULTS!D208)</f>
        <v/>
      </c>
      <c r="H209" s="122" t="str">
        <f>IF(ACOUSTIC_SURVEY_RESULTS!E208=0, "",ACOUSTIC_SURVEY_RESULTS!E208)</f>
        <v/>
      </c>
      <c r="I209" s="122" t="str">
        <f>IF(ACOUSTIC_SURVEY_RESULTS!F208=0, "",ACOUSTIC_SURVEY_RESULTS!F208)</f>
        <v/>
      </c>
      <c r="J209" s="122" t="str">
        <f>IF(ACOUSTIC_SURVEY_RESULTS!G208=0, "",ACOUSTIC_SURVEY_RESULTS!G208)</f>
        <v/>
      </c>
      <c r="K209" s="122" t="str">
        <f>IF(ACOUSTIC_SURVEY_RESULTS!H208=0, "",ACOUSTIC_SURVEY_RESULTS!H208)</f>
        <v/>
      </c>
      <c r="L209" s="122" t="str">
        <f>IF(ACOUSTIC_SURVEY_RESULTS!I208=0, "",ACOUSTIC_SURVEY_RESULTS!I208)</f>
        <v/>
      </c>
      <c r="M209" s="122">
        <f>IFERROR((VLOOKUP($L209,ACOUSTIC_SITE_INFO!$C$3:$AI$501,2,FALSE)),"")</f>
        <v>0</v>
      </c>
      <c r="N209" s="122">
        <f>IFERROR((VLOOKUP($L209,ACOUSTIC_SITE_INFO!$C$3:$AI$501,3,FALSE))," ")</f>
        <v>0</v>
      </c>
      <c r="O209" s="122">
        <f>IFERROR((VLOOKUP($L209,ACOUSTIC_SITE_INFO!$C$3:$AI$501,4,FALSE)),"")</f>
        <v>0</v>
      </c>
      <c r="P209" s="122">
        <f>IFERROR((VLOOKUP($L209,ACOUSTIC_SITE_INFO!$C$3:$AI$501,5,FALSE)),"")</f>
        <v>0</v>
      </c>
      <c r="Q209" s="122">
        <f>IFERROR((VLOOKUP($L209,ACOUSTIC_SITE_INFO!$C$3:$AI$501,6,FALSE)),"")</f>
        <v>0</v>
      </c>
      <c r="R209" s="122">
        <f>IFERROR((VLOOKUP($L209,ACOUSTIC_SITE_INFO!$C$3:$AI$501,7,FALSE)),"")</f>
        <v>0</v>
      </c>
      <c r="S209" s="122" t="str">
        <f>IFERROR((VLOOKUP($L209,ACOUSTIC_SITE_INFO!$C$3:$AI$501,8,FALSE)),"")</f>
        <v>//</v>
      </c>
      <c r="T209" s="124">
        <f>IFERROR((VLOOKUP($L209,ACOUSTIC_SITE_INFO!$C$3:$AI$501,9,FALSE)),"")</f>
        <v>0</v>
      </c>
      <c r="U209" s="124">
        <f>IFERROR((VLOOKUP($L209,ACOUSTIC_SITE_INFO!$C$3:$AI$501,10,FALSE)),"")</f>
        <v>0</v>
      </c>
      <c r="V209" s="122">
        <f>IFERROR((VLOOKUP($L209,ACOUSTIC_SITE_INFO!$C$3:$AI$501,11,FALSE)),"")</f>
        <v>0</v>
      </c>
      <c r="W209" s="122">
        <f>IFERROR((VLOOKUP($L209,ACOUSTIC_SITE_INFO!$C$3:$AI$501,12,FALSE)),"")</f>
        <v>0</v>
      </c>
      <c r="X209" s="122">
        <f>IFERROR((VLOOKUP($L209,ACOUSTIC_SITE_INFO!$C$3:$AI$501,13,FALSE)),"")</f>
        <v>0</v>
      </c>
      <c r="Y209" s="122">
        <f>IFERROR((VLOOKUP($L209,ACOUSTIC_SITE_INFO!$C$3:$AI$501,14,FALSE)),"")</f>
        <v>0</v>
      </c>
      <c r="Z209" s="122">
        <f>IFERROR((VLOOKUP($L209,ACOUSTIC_SITE_INFO!$C$3:$AI$501,15,FALSE)),"")</f>
        <v>0</v>
      </c>
      <c r="AA209" s="122">
        <f>IFERROR((VLOOKUP($L209,ACOUSTIC_SITE_INFO!$C$3:$AI$501,16,FALSE)),"")</f>
        <v>0</v>
      </c>
      <c r="AB209" s="122">
        <f>IFERROR((VLOOKUP($L209,ACOUSTIC_SITE_INFO!$C$3:$AI$501,17,FALSE)),"")</f>
        <v>0</v>
      </c>
      <c r="AC209" s="122">
        <f>IFERROR((VLOOKUP($L209,ACOUSTIC_SITE_INFO!$C$3:$AI$501,18,FALSE)),"")</f>
        <v>0</v>
      </c>
      <c r="AD209" s="122">
        <f>IFERROR((VLOOKUP($L209,ACOUSTIC_SITE_INFO!$C$3:$AI$501,20,FALSE)),"")</f>
        <v>0</v>
      </c>
      <c r="AE209" s="122">
        <f>IFERROR((VLOOKUP($L209,ACOUSTIC_SITE_INFO!$C$3:$AI$501,21,FALSE)),"")</f>
        <v>0</v>
      </c>
      <c r="AF209" s="122">
        <f>IFERROR((VLOOKUP($L209,ACOUSTIC_SITE_INFO!$C$3:$AI$501,19,FALSE)),"")</f>
        <v>0</v>
      </c>
      <c r="AG209" s="122">
        <f>IFERROR((VLOOKUP($L209,ACOUSTIC_SITE_INFO!$C$3:$AI$501,22,FALSE)),"")</f>
        <v>0</v>
      </c>
      <c r="AH209" s="122">
        <f>IFERROR((VLOOKUP($L209,ACOUSTIC_SITE_INFO!$C$3:$AI$501,23,FALSE)),"")</f>
        <v>0</v>
      </c>
      <c r="AI209" s="125">
        <f>IFERROR((VLOOKUP($L209,ACOUSTIC_SITE_INFO!$C$3:$AI$501,24,FALSE)),"")</f>
        <v>0</v>
      </c>
      <c r="AJ209" s="125">
        <f>IFERROR((VLOOKUP($L209,ACOUSTIC_SITE_INFO!$C$3:$AI$501,25,FALSE)),"")</f>
        <v>0</v>
      </c>
      <c r="AK209" s="122">
        <f>IFERROR((VLOOKUP($L209,ACOUSTIC_SITE_INFO!$C$3:$AI$501,26,FALSE)),"")</f>
        <v>0</v>
      </c>
      <c r="AL209" s="122">
        <f>IFERROR((VLOOKUP($L209,ACOUSTIC_SITE_INFO!$C$3:$AI$501,27,FALSE)),"")</f>
        <v>0</v>
      </c>
      <c r="AM209" s="122">
        <f>IFERROR((VLOOKUP($L209,ACOUSTIC_SITE_INFO!$C$3:$AI$501,29,FALSE)),"")</f>
        <v>0</v>
      </c>
      <c r="AN209" s="122">
        <f>IFERROR((VLOOKUP($L209,ACOUSTIC_SITE_INFO!$C$3:$AI$501,30,FALSE)),"")</f>
        <v>0</v>
      </c>
      <c r="AO209" s="122">
        <f>IFERROR((VLOOKUP($L209,ACOUSTIC_SITE_INFO!$C$3:$AI$501,31,FALSE)),"")</f>
        <v>0</v>
      </c>
      <c r="AP209" s="122">
        <f>IFERROR((VLOOKUP($L209,ACOUSTIC_SITE_INFO!$C$3:$AI$501,32,FALSE)),"")</f>
        <v>0</v>
      </c>
      <c r="AQ209" s="122">
        <f>IFERROR((VLOOKUP($L209,ACOUSTIC_SITE_INFO!$C$3:$AI$501,33,FALSE)),"")</f>
        <v>0</v>
      </c>
    </row>
    <row r="210" spans="1:43" x14ac:dyDescent="0.25">
      <c r="A210" s="122" t="str">
        <f t="shared" si="6"/>
        <v>00-0m-0</v>
      </c>
      <c r="B210" s="122" t="str">
        <f t="shared" si="7"/>
        <v/>
      </c>
      <c r="C210" s="122" t="str">
        <f>IF(ACOUSTIC_SURVEY_RESULTS!A209=0, "",ACOUSTIC_SURVEY_RESULTS!A209)</f>
        <v/>
      </c>
      <c r="D210" s="122" t="str">
        <f>IFERROR((VLOOKUP($C210,Drop_down_options!$B$2:$D$21,2,FALSE)),"")</f>
        <v/>
      </c>
      <c r="E210" s="122" t="str">
        <f>IF(ACOUSTIC_SURVEY_RESULTS!B209=0, "",ACOUSTIC_SURVEY_RESULTS!B209)</f>
        <v/>
      </c>
      <c r="F210" s="122" t="str">
        <f>IF(ACOUSTIC_SURVEY_RESULTS!C209=0, "",ACOUSTIC_SURVEY_RESULTS!C209)</f>
        <v/>
      </c>
      <c r="G210" s="122" t="str">
        <f>IF(ACOUSTIC_SURVEY_RESULTS!D209=0, "",ACOUSTIC_SURVEY_RESULTS!D209)</f>
        <v/>
      </c>
      <c r="H210" s="122" t="str">
        <f>IF(ACOUSTIC_SURVEY_RESULTS!E209=0, "",ACOUSTIC_SURVEY_RESULTS!E209)</f>
        <v/>
      </c>
      <c r="I210" s="122" t="str">
        <f>IF(ACOUSTIC_SURVEY_RESULTS!F209=0, "",ACOUSTIC_SURVEY_RESULTS!F209)</f>
        <v/>
      </c>
      <c r="J210" s="122" t="str">
        <f>IF(ACOUSTIC_SURVEY_RESULTS!G209=0, "",ACOUSTIC_SURVEY_RESULTS!G209)</f>
        <v/>
      </c>
      <c r="K210" s="122" t="str">
        <f>IF(ACOUSTIC_SURVEY_RESULTS!H209=0, "",ACOUSTIC_SURVEY_RESULTS!H209)</f>
        <v/>
      </c>
      <c r="L210" s="122" t="str">
        <f>IF(ACOUSTIC_SURVEY_RESULTS!I209=0, "",ACOUSTIC_SURVEY_RESULTS!I209)</f>
        <v/>
      </c>
      <c r="M210" s="122">
        <f>IFERROR((VLOOKUP($L210,ACOUSTIC_SITE_INFO!$C$3:$AI$501,2,FALSE)),"")</f>
        <v>0</v>
      </c>
      <c r="N210" s="122">
        <f>IFERROR((VLOOKUP($L210,ACOUSTIC_SITE_INFO!$C$3:$AI$501,3,FALSE))," ")</f>
        <v>0</v>
      </c>
      <c r="O210" s="122">
        <f>IFERROR((VLOOKUP($L210,ACOUSTIC_SITE_INFO!$C$3:$AI$501,4,FALSE)),"")</f>
        <v>0</v>
      </c>
      <c r="P210" s="122">
        <f>IFERROR((VLOOKUP($L210,ACOUSTIC_SITE_INFO!$C$3:$AI$501,5,FALSE)),"")</f>
        <v>0</v>
      </c>
      <c r="Q210" s="122">
        <f>IFERROR((VLOOKUP($L210,ACOUSTIC_SITE_INFO!$C$3:$AI$501,6,FALSE)),"")</f>
        <v>0</v>
      </c>
      <c r="R210" s="122">
        <f>IFERROR((VLOOKUP($L210,ACOUSTIC_SITE_INFO!$C$3:$AI$501,7,FALSE)),"")</f>
        <v>0</v>
      </c>
      <c r="S210" s="122" t="str">
        <f>IFERROR((VLOOKUP($L210,ACOUSTIC_SITE_INFO!$C$3:$AI$501,8,FALSE)),"")</f>
        <v>//</v>
      </c>
      <c r="T210" s="124">
        <f>IFERROR((VLOOKUP($L210,ACOUSTIC_SITE_INFO!$C$3:$AI$501,9,FALSE)),"")</f>
        <v>0</v>
      </c>
      <c r="U210" s="124">
        <f>IFERROR((VLOOKUP($L210,ACOUSTIC_SITE_INFO!$C$3:$AI$501,10,FALSE)),"")</f>
        <v>0</v>
      </c>
      <c r="V210" s="122">
        <f>IFERROR((VLOOKUP($L210,ACOUSTIC_SITE_INFO!$C$3:$AI$501,11,FALSE)),"")</f>
        <v>0</v>
      </c>
      <c r="W210" s="122">
        <f>IFERROR((VLOOKUP($L210,ACOUSTIC_SITE_INFO!$C$3:$AI$501,12,FALSE)),"")</f>
        <v>0</v>
      </c>
      <c r="X210" s="122">
        <f>IFERROR((VLOOKUP($L210,ACOUSTIC_SITE_INFO!$C$3:$AI$501,13,FALSE)),"")</f>
        <v>0</v>
      </c>
      <c r="Y210" s="122">
        <f>IFERROR((VLOOKUP($L210,ACOUSTIC_SITE_INFO!$C$3:$AI$501,14,FALSE)),"")</f>
        <v>0</v>
      </c>
      <c r="Z210" s="122">
        <f>IFERROR((VLOOKUP($L210,ACOUSTIC_SITE_INFO!$C$3:$AI$501,15,FALSE)),"")</f>
        <v>0</v>
      </c>
      <c r="AA210" s="122">
        <f>IFERROR((VLOOKUP($L210,ACOUSTIC_SITE_INFO!$C$3:$AI$501,16,FALSE)),"")</f>
        <v>0</v>
      </c>
      <c r="AB210" s="122">
        <f>IFERROR((VLOOKUP($L210,ACOUSTIC_SITE_INFO!$C$3:$AI$501,17,FALSE)),"")</f>
        <v>0</v>
      </c>
      <c r="AC210" s="122">
        <f>IFERROR((VLOOKUP($L210,ACOUSTIC_SITE_INFO!$C$3:$AI$501,18,FALSE)),"")</f>
        <v>0</v>
      </c>
      <c r="AD210" s="122">
        <f>IFERROR((VLOOKUP($L210,ACOUSTIC_SITE_INFO!$C$3:$AI$501,20,FALSE)),"")</f>
        <v>0</v>
      </c>
      <c r="AE210" s="122">
        <f>IFERROR((VLOOKUP($L210,ACOUSTIC_SITE_INFO!$C$3:$AI$501,21,FALSE)),"")</f>
        <v>0</v>
      </c>
      <c r="AF210" s="122">
        <f>IFERROR((VLOOKUP($L210,ACOUSTIC_SITE_INFO!$C$3:$AI$501,19,FALSE)),"")</f>
        <v>0</v>
      </c>
      <c r="AG210" s="122">
        <f>IFERROR((VLOOKUP($L210,ACOUSTIC_SITE_INFO!$C$3:$AI$501,22,FALSE)),"")</f>
        <v>0</v>
      </c>
      <c r="AH210" s="122">
        <f>IFERROR((VLOOKUP($L210,ACOUSTIC_SITE_INFO!$C$3:$AI$501,23,FALSE)),"")</f>
        <v>0</v>
      </c>
      <c r="AI210" s="125">
        <f>IFERROR((VLOOKUP($L210,ACOUSTIC_SITE_INFO!$C$3:$AI$501,24,FALSE)),"")</f>
        <v>0</v>
      </c>
      <c r="AJ210" s="125">
        <f>IFERROR((VLOOKUP($L210,ACOUSTIC_SITE_INFO!$C$3:$AI$501,25,FALSE)),"")</f>
        <v>0</v>
      </c>
      <c r="AK210" s="122">
        <f>IFERROR((VLOOKUP($L210,ACOUSTIC_SITE_INFO!$C$3:$AI$501,26,FALSE)),"")</f>
        <v>0</v>
      </c>
      <c r="AL210" s="122">
        <f>IFERROR((VLOOKUP($L210,ACOUSTIC_SITE_INFO!$C$3:$AI$501,27,FALSE)),"")</f>
        <v>0</v>
      </c>
      <c r="AM210" s="122">
        <f>IFERROR((VLOOKUP($L210,ACOUSTIC_SITE_INFO!$C$3:$AI$501,29,FALSE)),"")</f>
        <v>0</v>
      </c>
      <c r="AN210" s="122">
        <f>IFERROR((VLOOKUP($L210,ACOUSTIC_SITE_INFO!$C$3:$AI$501,30,FALSE)),"")</f>
        <v>0</v>
      </c>
      <c r="AO210" s="122">
        <f>IFERROR((VLOOKUP($L210,ACOUSTIC_SITE_INFO!$C$3:$AI$501,31,FALSE)),"")</f>
        <v>0</v>
      </c>
      <c r="AP210" s="122">
        <f>IFERROR((VLOOKUP($L210,ACOUSTIC_SITE_INFO!$C$3:$AI$501,32,FALSE)),"")</f>
        <v>0</v>
      </c>
      <c r="AQ210" s="122">
        <f>IFERROR((VLOOKUP($L210,ACOUSTIC_SITE_INFO!$C$3:$AI$501,33,FALSE)),"")</f>
        <v>0</v>
      </c>
    </row>
    <row r="211" spans="1:43" x14ac:dyDescent="0.25">
      <c r="A211" s="122" t="str">
        <f t="shared" si="6"/>
        <v>00-0m-0</v>
      </c>
      <c r="B211" s="122" t="str">
        <f t="shared" si="7"/>
        <v/>
      </c>
      <c r="C211" s="122" t="str">
        <f>IF(ACOUSTIC_SURVEY_RESULTS!A210=0, "",ACOUSTIC_SURVEY_RESULTS!A210)</f>
        <v/>
      </c>
      <c r="D211" s="122" t="str">
        <f>IFERROR((VLOOKUP($C211,Drop_down_options!$B$2:$D$21,2,FALSE)),"")</f>
        <v/>
      </c>
      <c r="E211" s="122" t="str">
        <f>IF(ACOUSTIC_SURVEY_RESULTS!B210=0, "",ACOUSTIC_SURVEY_RESULTS!B210)</f>
        <v/>
      </c>
      <c r="F211" s="122" t="str">
        <f>IF(ACOUSTIC_SURVEY_RESULTS!C210=0, "",ACOUSTIC_SURVEY_RESULTS!C210)</f>
        <v/>
      </c>
      <c r="G211" s="122" t="str">
        <f>IF(ACOUSTIC_SURVEY_RESULTS!D210=0, "",ACOUSTIC_SURVEY_RESULTS!D210)</f>
        <v/>
      </c>
      <c r="H211" s="122" t="str">
        <f>IF(ACOUSTIC_SURVEY_RESULTS!E210=0, "",ACOUSTIC_SURVEY_RESULTS!E210)</f>
        <v/>
      </c>
      <c r="I211" s="122" t="str">
        <f>IF(ACOUSTIC_SURVEY_RESULTS!F210=0, "",ACOUSTIC_SURVEY_RESULTS!F210)</f>
        <v/>
      </c>
      <c r="J211" s="122" t="str">
        <f>IF(ACOUSTIC_SURVEY_RESULTS!G210=0, "",ACOUSTIC_SURVEY_RESULTS!G210)</f>
        <v/>
      </c>
      <c r="K211" s="122" t="str">
        <f>IF(ACOUSTIC_SURVEY_RESULTS!H210=0, "",ACOUSTIC_SURVEY_RESULTS!H210)</f>
        <v/>
      </c>
      <c r="L211" s="122" t="str">
        <f>IF(ACOUSTIC_SURVEY_RESULTS!I210=0, "",ACOUSTIC_SURVEY_RESULTS!I210)</f>
        <v/>
      </c>
      <c r="M211" s="122">
        <f>IFERROR((VLOOKUP($L211,ACOUSTIC_SITE_INFO!$C$3:$AI$501,2,FALSE)),"")</f>
        <v>0</v>
      </c>
      <c r="N211" s="122">
        <f>IFERROR((VLOOKUP($L211,ACOUSTIC_SITE_INFO!$C$3:$AI$501,3,FALSE))," ")</f>
        <v>0</v>
      </c>
      <c r="O211" s="122">
        <f>IFERROR((VLOOKUP($L211,ACOUSTIC_SITE_INFO!$C$3:$AI$501,4,FALSE)),"")</f>
        <v>0</v>
      </c>
      <c r="P211" s="122">
        <f>IFERROR((VLOOKUP($L211,ACOUSTIC_SITE_INFO!$C$3:$AI$501,5,FALSE)),"")</f>
        <v>0</v>
      </c>
      <c r="Q211" s="122">
        <f>IFERROR((VLOOKUP($L211,ACOUSTIC_SITE_INFO!$C$3:$AI$501,6,FALSE)),"")</f>
        <v>0</v>
      </c>
      <c r="R211" s="122">
        <f>IFERROR((VLOOKUP($L211,ACOUSTIC_SITE_INFO!$C$3:$AI$501,7,FALSE)),"")</f>
        <v>0</v>
      </c>
      <c r="S211" s="122" t="str">
        <f>IFERROR((VLOOKUP($L211,ACOUSTIC_SITE_INFO!$C$3:$AI$501,8,FALSE)),"")</f>
        <v>//</v>
      </c>
      <c r="T211" s="124">
        <f>IFERROR((VLOOKUP($L211,ACOUSTIC_SITE_INFO!$C$3:$AI$501,9,FALSE)),"")</f>
        <v>0</v>
      </c>
      <c r="U211" s="124">
        <f>IFERROR((VLOOKUP($L211,ACOUSTIC_SITE_INFO!$C$3:$AI$501,10,FALSE)),"")</f>
        <v>0</v>
      </c>
      <c r="V211" s="122">
        <f>IFERROR((VLOOKUP($L211,ACOUSTIC_SITE_INFO!$C$3:$AI$501,11,FALSE)),"")</f>
        <v>0</v>
      </c>
      <c r="W211" s="122">
        <f>IFERROR((VLOOKUP($L211,ACOUSTIC_SITE_INFO!$C$3:$AI$501,12,FALSE)),"")</f>
        <v>0</v>
      </c>
      <c r="X211" s="122">
        <f>IFERROR((VLOOKUP($L211,ACOUSTIC_SITE_INFO!$C$3:$AI$501,13,FALSE)),"")</f>
        <v>0</v>
      </c>
      <c r="Y211" s="122">
        <f>IFERROR((VLOOKUP($L211,ACOUSTIC_SITE_INFO!$C$3:$AI$501,14,FALSE)),"")</f>
        <v>0</v>
      </c>
      <c r="Z211" s="122">
        <f>IFERROR((VLOOKUP($L211,ACOUSTIC_SITE_INFO!$C$3:$AI$501,15,FALSE)),"")</f>
        <v>0</v>
      </c>
      <c r="AA211" s="122">
        <f>IFERROR((VLOOKUP($L211,ACOUSTIC_SITE_INFO!$C$3:$AI$501,16,FALSE)),"")</f>
        <v>0</v>
      </c>
      <c r="AB211" s="122">
        <f>IFERROR((VLOOKUP($L211,ACOUSTIC_SITE_INFO!$C$3:$AI$501,17,FALSE)),"")</f>
        <v>0</v>
      </c>
      <c r="AC211" s="122">
        <f>IFERROR((VLOOKUP($L211,ACOUSTIC_SITE_INFO!$C$3:$AI$501,18,FALSE)),"")</f>
        <v>0</v>
      </c>
      <c r="AD211" s="122">
        <f>IFERROR((VLOOKUP($L211,ACOUSTIC_SITE_INFO!$C$3:$AI$501,20,FALSE)),"")</f>
        <v>0</v>
      </c>
      <c r="AE211" s="122">
        <f>IFERROR((VLOOKUP($L211,ACOUSTIC_SITE_INFO!$C$3:$AI$501,21,FALSE)),"")</f>
        <v>0</v>
      </c>
      <c r="AF211" s="122">
        <f>IFERROR((VLOOKUP($L211,ACOUSTIC_SITE_INFO!$C$3:$AI$501,19,FALSE)),"")</f>
        <v>0</v>
      </c>
      <c r="AG211" s="122">
        <f>IFERROR((VLOOKUP($L211,ACOUSTIC_SITE_INFO!$C$3:$AI$501,22,FALSE)),"")</f>
        <v>0</v>
      </c>
      <c r="AH211" s="122">
        <f>IFERROR((VLOOKUP($L211,ACOUSTIC_SITE_INFO!$C$3:$AI$501,23,FALSE)),"")</f>
        <v>0</v>
      </c>
      <c r="AI211" s="125">
        <f>IFERROR((VLOOKUP($L211,ACOUSTIC_SITE_INFO!$C$3:$AI$501,24,FALSE)),"")</f>
        <v>0</v>
      </c>
      <c r="AJ211" s="125">
        <f>IFERROR((VLOOKUP($L211,ACOUSTIC_SITE_INFO!$C$3:$AI$501,25,FALSE)),"")</f>
        <v>0</v>
      </c>
      <c r="AK211" s="122">
        <f>IFERROR((VLOOKUP($L211,ACOUSTIC_SITE_INFO!$C$3:$AI$501,26,FALSE)),"")</f>
        <v>0</v>
      </c>
      <c r="AL211" s="122">
        <f>IFERROR((VLOOKUP($L211,ACOUSTIC_SITE_INFO!$C$3:$AI$501,27,FALSE)),"")</f>
        <v>0</v>
      </c>
      <c r="AM211" s="122">
        <f>IFERROR((VLOOKUP($L211,ACOUSTIC_SITE_INFO!$C$3:$AI$501,29,FALSE)),"")</f>
        <v>0</v>
      </c>
      <c r="AN211" s="122">
        <f>IFERROR((VLOOKUP($L211,ACOUSTIC_SITE_INFO!$C$3:$AI$501,30,FALSE)),"")</f>
        <v>0</v>
      </c>
      <c r="AO211" s="122">
        <f>IFERROR((VLOOKUP($L211,ACOUSTIC_SITE_INFO!$C$3:$AI$501,31,FALSE)),"")</f>
        <v>0</v>
      </c>
      <c r="AP211" s="122">
        <f>IFERROR((VLOOKUP($L211,ACOUSTIC_SITE_INFO!$C$3:$AI$501,32,FALSE)),"")</f>
        <v>0</v>
      </c>
      <c r="AQ211" s="122">
        <f>IFERROR((VLOOKUP($L211,ACOUSTIC_SITE_INFO!$C$3:$AI$501,33,FALSE)),"")</f>
        <v>0</v>
      </c>
    </row>
    <row r="212" spans="1:43" x14ac:dyDescent="0.25">
      <c r="A212" s="122" t="str">
        <f t="shared" si="6"/>
        <v>00-0m-0</v>
      </c>
      <c r="B212" s="122" t="str">
        <f t="shared" si="7"/>
        <v/>
      </c>
      <c r="C212" s="122" t="str">
        <f>IF(ACOUSTIC_SURVEY_RESULTS!A211=0, "",ACOUSTIC_SURVEY_RESULTS!A211)</f>
        <v/>
      </c>
      <c r="D212" s="122" t="str">
        <f>IFERROR((VLOOKUP($C212,Drop_down_options!$B$2:$D$21,2,FALSE)),"")</f>
        <v/>
      </c>
      <c r="E212" s="122" t="str">
        <f>IF(ACOUSTIC_SURVEY_RESULTS!B211=0, "",ACOUSTIC_SURVEY_RESULTS!B211)</f>
        <v/>
      </c>
      <c r="F212" s="122" t="str">
        <f>IF(ACOUSTIC_SURVEY_RESULTS!C211=0, "",ACOUSTIC_SURVEY_RESULTS!C211)</f>
        <v/>
      </c>
      <c r="G212" s="122" t="str">
        <f>IF(ACOUSTIC_SURVEY_RESULTS!D211=0, "",ACOUSTIC_SURVEY_RESULTS!D211)</f>
        <v/>
      </c>
      <c r="H212" s="122" t="str">
        <f>IF(ACOUSTIC_SURVEY_RESULTS!E211=0, "",ACOUSTIC_SURVEY_RESULTS!E211)</f>
        <v/>
      </c>
      <c r="I212" s="122" t="str">
        <f>IF(ACOUSTIC_SURVEY_RESULTS!F211=0, "",ACOUSTIC_SURVEY_RESULTS!F211)</f>
        <v/>
      </c>
      <c r="J212" s="122" t="str">
        <f>IF(ACOUSTIC_SURVEY_RESULTS!G211=0, "",ACOUSTIC_SURVEY_RESULTS!G211)</f>
        <v/>
      </c>
      <c r="K212" s="122" t="str">
        <f>IF(ACOUSTIC_SURVEY_RESULTS!H211=0, "",ACOUSTIC_SURVEY_RESULTS!H211)</f>
        <v/>
      </c>
      <c r="L212" s="122" t="str">
        <f>IF(ACOUSTIC_SURVEY_RESULTS!I211=0, "",ACOUSTIC_SURVEY_RESULTS!I211)</f>
        <v/>
      </c>
      <c r="M212" s="122">
        <f>IFERROR((VLOOKUP($L212,ACOUSTIC_SITE_INFO!$C$3:$AI$501,2,FALSE)),"")</f>
        <v>0</v>
      </c>
      <c r="N212" s="122">
        <f>IFERROR((VLOOKUP($L212,ACOUSTIC_SITE_INFO!$C$3:$AI$501,3,FALSE))," ")</f>
        <v>0</v>
      </c>
      <c r="O212" s="122">
        <f>IFERROR((VLOOKUP($L212,ACOUSTIC_SITE_INFO!$C$3:$AI$501,4,FALSE)),"")</f>
        <v>0</v>
      </c>
      <c r="P212" s="122">
        <f>IFERROR((VLOOKUP($L212,ACOUSTIC_SITE_INFO!$C$3:$AI$501,5,FALSE)),"")</f>
        <v>0</v>
      </c>
      <c r="Q212" s="122">
        <f>IFERROR((VLOOKUP($L212,ACOUSTIC_SITE_INFO!$C$3:$AI$501,6,FALSE)),"")</f>
        <v>0</v>
      </c>
      <c r="R212" s="122">
        <f>IFERROR((VLOOKUP($L212,ACOUSTIC_SITE_INFO!$C$3:$AI$501,7,FALSE)),"")</f>
        <v>0</v>
      </c>
      <c r="S212" s="122" t="str">
        <f>IFERROR((VLOOKUP($L212,ACOUSTIC_SITE_INFO!$C$3:$AI$501,8,FALSE)),"")</f>
        <v>//</v>
      </c>
      <c r="T212" s="124">
        <f>IFERROR((VLOOKUP($L212,ACOUSTIC_SITE_INFO!$C$3:$AI$501,9,FALSE)),"")</f>
        <v>0</v>
      </c>
      <c r="U212" s="124">
        <f>IFERROR((VLOOKUP($L212,ACOUSTIC_SITE_INFO!$C$3:$AI$501,10,FALSE)),"")</f>
        <v>0</v>
      </c>
      <c r="V212" s="122">
        <f>IFERROR((VLOOKUP($L212,ACOUSTIC_SITE_INFO!$C$3:$AI$501,11,FALSE)),"")</f>
        <v>0</v>
      </c>
      <c r="W212" s="122">
        <f>IFERROR((VLOOKUP($L212,ACOUSTIC_SITE_INFO!$C$3:$AI$501,12,FALSE)),"")</f>
        <v>0</v>
      </c>
      <c r="X212" s="122">
        <f>IFERROR((VLOOKUP($L212,ACOUSTIC_SITE_INFO!$C$3:$AI$501,13,FALSE)),"")</f>
        <v>0</v>
      </c>
      <c r="Y212" s="122">
        <f>IFERROR((VLOOKUP($L212,ACOUSTIC_SITE_INFO!$C$3:$AI$501,14,FALSE)),"")</f>
        <v>0</v>
      </c>
      <c r="Z212" s="122">
        <f>IFERROR((VLOOKUP($L212,ACOUSTIC_SITE_INFO!$C$3:$AI$501,15,FALSE)),"")</f>
        <v>0</v>
      </c>
      <c r="AA212" s="122">
        <f>IFERROR((VLOOKUP($L212,ACOUSTIC_SITE_INFO!$C$3:$AI$501,16,FALSE)),"")</f>
        <v>0</v>
      </c>
      <c r="AB212" s="122">
        <f>IFERROR((VLOOKUP($L212,ACOUSTIC_SITE_INFO!$C$3:$AI$501,17,FALSE)),"")</f>
        <v>0</v>
      </c>
      <c r="AC212" s="122">
        <f>IFERROR((VLOOKUP($L212,ACOUSTIC_SITE_INFO!$C$3:$AI$501,18,FALSE)),"")</f>
        <v>0</v>
      </c>
      <c r="AD212" s="122">
        <f>IFERROR((VLOOKUP($L212,ACOUSTIC_SITE_INFO!$C$3:$AI$501,20,FALSE)),"")</f>
        <v>0</v>
      </c>
      <c r="AE212" s="122">
        <f>IFERROR((VLOOKUP($L212,ACOUSTIC_SITE_INFO!$C$3:$AI$501,21,FALSE)),"")</f>
        <v>0</v>
      </c>
      <c r="AF212" s="122">
        <f>IFERROR((VLOOKUP($L212,ACOUSTIC_SITE_INFO!$C$3:$AI$501,19,FALSE)),"")</f>
        <v>0</v>
      </c>
      <c r="AG212" s="122">
        <f>IFERROR((VLOOKUP($L212,ACOUSTIC_SITE_INFO!$C$3:$AI$501,22,FALSE)),"")</f>
        <v>0</v>
      </c>
      <c r="AH212" s="122">
        <f>IFERROR((VLOOKUP($L212,ACOUSTIC_SITE_INFO!$C$3:$AI$501,23,FALSE)),"")</f>
        <v>0</v>
      </c>
      <c r="AI212" s="125">
        <f>IFERROR((VLOOKUP($L212,ACOUSTIC_SITE_INFO!$C$3:$AI$501,24,FALSE)),"")</f>
        <v>0</v>
      </c>
      <c r="AJ212" s="125">
        <f>IFERROR((VLOOKUP($L212,ACOUSTIC_SITE_INFO!$C$3:$AI$501,25,FALSE)),"")</f>
        <v>0</v>
      </c>
      <c r="AK212" s="122">
        <f>IFERROR((VLOOKUP($L212,ACOUSTIC_SITE_INFO!$C$3:$AI$501,26,FALSE)),"")</f>
        <v>0</v>
      </c>
      <c r="AL212" s="122">
        <f>IFERROR((VLOOKUP($L212,ACOUSTIC_SITE_INFO!$C$3:$AI$501,27,FALSE)),"")</f>
        <v>0</v>
      </c>
      <c r="AM212" s="122">
        <f>IFERROR((VLOOKUP($L212,ACOUSTIC_SITE_INFO!$C$3:$AI$501,29,FALSE)),"")</f>
        <v>0</v>
      </c>
      <c r="AN212" s="122">
        <f>IFERROR((VLOOKUP($L212,ACOUSTIC_SITE_INFO!$C$3:$AI$501,30,FALSE)),"")</f>
        <v>0</v>
      </c>
      <c r="AO212" s="122">
        <f>IFERROR((VLOOKUP($L212,ACOUSTIC_SITE_INFO!$C$3:$AI$501,31,FALSE)),"")</f>
        <v>0</v>
      </c>
      <c r="AP212" s="122">
        <f>IFERROR((VLOOKUP($L212,ACOUSTIC_SITE_INFO!$C$3:$AI$501,32,FALSE)),"")</f>
        <v>0</v>
      </c>
      <c r="AQ212" s="122">
        <f>IFERROR((VLOOKUP($L212,ACOUSTIC_SITE_INFO!$C$3:$AI$501,33,FALSE)),"")</f>
        <v>0</v>
      </c>
    </row>
    <row r="213" spans="1:43" x14ac:dyDescent="0.25">
      <c r="A213" s="122" t="str">
        <f t="shared" si="6"/>
        <v>00-0m-0</v>
      </c>
      <c r="B213" s="122" t="str">
        <f t="shared" si="7"/>
        <v/>
      </c>
      <c r="C213" s="122" t="str">
        <f>IF(ACOUSTIC_SURVEY_RESULTS!A212=0, "",ACOUSTIC_SURVEY_RESULTS!A212)</f>
        <v/>
      </c>
      <c r="D213" s="122" t="str">
        <f>IFERROR((VLOOKUP($C213,Drop_down_options!$B$2:$D$21,2,FALSE)),"")</f>
        <v/>
      </c>
      <c r="E213" s="122" t="str">
        <f>IF(ACOUSTIC_SURVEY_RESULTS!B212=0, "",ACOUSTIC_SURVEY_RESULTS!B212)</f>
        <v/>
      </c>
      <c r="F213" s="122" t="str">
        <f>IF(ACOUSTIC_SURVEY_RESULTS!C212=0, "",ACOUSTIC_SURVEY_RESULTS!C212)</f>
        <v/>
      </c>
      <c r="G213" s="122" t="str">
        <f>IF(ACOUSTIC_SURVEY_RESULTS!D212=0, "",ACOUSTIC_SURVEY_RESULTS!D212)</f>
        <v/>
      </c>
      <c r="H213" s="122" t="str">
        <f>IF(ACOUSTIC_SURVEY_RESULTS!E212=0, "",ACOUSTIC_SURVEY_RESULTS!E212)</f>
        <v/>
      </c>
      <c r="I213" s="122" t="str">
        <f>IF(ACOUSTIC_SURVEY_RESULTS!F212=0, "",ACOUSTIC_SURVEY_RESULTS!F212)</f>
        <v/>
      </c>
      <c r="J213" s="122" t="str">
        <f>IF(ACOUSTIC_SURVEY_RESULTS!G212=0, "",ACOUSTIC_SURVEY_RESULTS!G212)</f>
        <v/>
      </c>
      <c r="K213" s="122" t="str">
        <f>IF(ACOUSTIC_SURVEY_RESULTS!H212=0, "",ACOUSTIC_SURVEY_RESULTS!H212)</f>
        <v/>
      </c>
      <c r="L213" s="122" t="str">
        <f>IF(ACOUSTIC_SURVEY_RESULTS!I212=0, "",ACOUSTIC_SURVEY_RESULTS!I212)</f>
        <v/>
      </c>
      <c r="M213" s="122">
        <f>IFERROR((VLOOKUP($L213,ACOUSTIC_SITE_INFO!$C$3:$AI$501,2,FALSE)),"")</f>
        <v>0</v>
      </c>
      <c r="N213" s="122">
        <f>IFERROR((VLOOKUP($L213,ACOUSTIC_SITE_INFO!$C$3:$AI$501,3,FALSE))," ")</f>
        <v>0</v>
      </c>
      <c r="O213" s="122">
        <f>IFERROR((VLOOKUP($L213,ACOUSTIC_SITE_INFO!$C$3:$AI$501,4,FALSE)),"")</f>
        <v>0</v>
      </c>
      <c r="P213" s="122">
        <f>IFERROR((VLOOKUP($L213,ACOUSTIC_SITE_INFO!$C$3:$AI$501,5,FALSE)),"")</f>
        <v>0</v>
      </c>
      <c r="Q213" s="122">
        <f>IFERROR((VLOOKUP($L213,ACOUSTIC_SITE_INFO!$C$3:$AI$501,6,FALSE)),"")</f>
        <v>0</v>
      </c>
      <c r="R213" s="122">
        <f>IFERROR((VLOOKUP($L213,ACOUSTIC_SITE_INFO!$C$3:$AI$501,7,FALSE)),"")</f>
        <v>0</v>
      </c>
      <c r="S213" s="122" t="str">
        <f>IFERROR((VLOOKUP($L213,ACOUSTIC_SITE_INFO!$C$3:$AI$501,8,FALSE)),"")</f>
        <v>//</v>
      </c>
      <c r="T213" s="124">
        <f>IFERROR((VLOOKUP($L213,ACOUSTIC_SITE_INFO!$C$3:$AI$501,9,FALSE)),"")</f>
        <v>0</v>
      </c>
      <c r="U213" s="124">
        <f>IFERROR((VLOOKUP($L213,ACOUSTIC_SITE_INFO!$C$3:$AI$501,10,FALSE)),"")</f>
        <v>0</v>
      </c>
      <c r="V213" s="122">
        <f>IFERROR((VLOOKUP($L213,ACOUSTIC_SITE_INFO!$C$3:$AI$501,11,FALSE)),"")</f>
        <v>0</v>
      </c>
      <c r="W213" s="122">
        <f>IFERROR((VLOOKUP($L213,ACOUSTIC_SITE_INFO!$C$3:$AI$501,12,FALSE)),"")</f>
        <v>0</v>
      </c>
      <c r="X213" s="122">
        <f>IFERROR((VLOOKUP($L213,ACOUSTIC_SITE_INFO!$C$3:$AI$501,13,FALSE)),"")</f>
        <v>0</v>
      </c>
      <c r="Y213" s="122">
        <f>IFERROR((VLOOKUP($L213,ACOUSTIC_SITE_INFO!$C$3:$AI$501,14,FALSE)),"")</f>
        <v>0</v>
      </c>
      <c r="Z213" s="122">
        <f>IFERROR((VLOOKUP($L213,ACOUSTIC_SITE_INFO!$C$3:$AI$501,15,FALSE)),"")</f>
        <v>0</v>
      </c>
      <c r="AA213" s="122">
        <f>IFERROR((VLOOKUP($L213,ACOUSTIC_SITE_INFO!$C$3:$AI$501,16,FALSE)),"")</f>
        <v>0</v>
      </c>
      <c r="AB213" s="122">
        <f>IFERROR((VLOOKUP($L213,ACOUSTIC_SITE_INFO!$C$3:$AI$501,17,FALSE)),"")</f>
        <v>0</v>
      </c>
      <c r="AC213" s="122">
        <f>IFERROR((VLOOKUP($L213,ACOUSTIC_SITE_INFO!$C$3:$AI$501,18,FALSE)),"")</f>
        <v>0</v>
      </c>
      <c r="AD213" s="122">
        <f>IFERROR((VLOOKUP($L213,ACOUSTIC_SITE_INFO!$C$3:$AI$501,20,FALSE)),"")</f>
        <v>0</v>
      </c>
      <c r="AE213" s="122">
        <f>IFERROR((VLOOKUP($L213,ACOUSTIC_SITE_INFO!$C$3:$AI$501,21,FALSE)),"")</f>
        <v>0</v>
      </c>
      <c r="AF213" s="122">
        <f>IFERROR((VLOOKUP($L213,ACOUSTIC_SITE_INFO!$C$3:$AI$501,19,FALSE)),"")</f>
        <v>0</v>
      </c>
      <c r="AG213" s="122">
        <f>IFERROR((VLOOKUP($L213,ACOUSTIC_SITE_INFO!$C$3:$AI$501,22,FALSE)),"")</f>
        <v>0</v>
      </c>
      <c r="AH213" s="122">
        <f>IFERROR((VLOOKUP($L213,ACOUSTIC_SITE_INFO!$C$3:$AI$501,23,FALSE)),"")</f>
        <v>0</v>
      </c>
      <c r="AI213" s="125">
        <f>IFERROR((VLOOKUP($L213,ACOUSTIC_SITE_INFO!$C$3:$AI$501,24,FALSE)),"")</f>
        <v>0</v>
      </c>
      <c r="AJ213" s="125">
        <f>IFERROR((VLOOKUP($L213,ACOUSTIC_SITE_INFO!$C$3:$AI$501,25,FALSE)),"")</f>
        <v>0</v>
      </c>
      <c r="AK213" s="122">
        <f>IFERROR((VLOOKUP($L213,ACOUSTIC_SITE_INFO!$C$3:$AI$501,26,FALSE)),"")</f>
        <v>0</v>
      </c>
      <c r="AL213" s="122">
        <f>IFERROR((VLOOKUP($L213,ACOUSTIC_SITE_INFO!$C$3:$AI$501,27,FALSE)),"")</f>
        <v>0</v>
      </c>
      <c r="AM213" s="122">
        <f>IFERROR((VLOOKUP($L213,ACOUSTIC_SITE_INFO!$C$3:$AI$501,29,FALSE)),"")</f>
        <v>0</v>
      </c>
      <c r="AN213" s="122">
        <f>IFERROR((VLOOKUP($L213,ACOUSTIC_SITE_INFO!$C$3:$AI$501,30,FALSE)),"")</f>
        <v>0</v>
      </c>
      <c r="AO213" s="122">
        <f>IFERROR((VLOOKUP($L213,ACOUSTIC_SITE_INFO!$C$3:$AI$501,31,FALSE)),"")</f>
        <v>0</v>
      </c>
      <c r="AP213" s="122">
        <f>IFERROR((VLOOKUP($L213,ACOUSTIC_SITE_INFO!$C$3:$AI$501,32,FALSE)),"")</f>
        <v>0</v>
      </c>
      <c r="AQ213" s="122">
        <f>IFERROR((VLOOKUP($L213,ACOUSTIC_SITE_INFO!$C$3:$AI$501,33,FALSE)),"")</f>
        <v>0</v>
      </c>
    </row>
    <row r="214" spans="1:43" x14ac:dyDescent="0.25">
      <c r="A214" s="122" t="str">
        <f t="shared" si="6"/>
        <v>00-0m-0</v>
      </c>
      <c r="B214" s="122" t="str">
        <f t="shared" si="7"/>
        <v/>
      </c>
      <c r="C214" s="122" t="str">
        <f>IF(ACOUSTIC_SURVEY_RESULTS!A213=0, "",ACOUSTIC_SURVEY_RESULTS!A213)</f>
        <v/>
      </c>
      <c r="D214" s="122" t="str">
        <f>IFERROR((VLOOKUP($C214,Drop_down_options!$B$2:$D$21,2,FALSE)),"")</f>
        <v/>
      </c>
      <c r="E214" s="122" t="str">
        <f>IF(ACOUSTIC_SURVEY_RESULTS!B213=0, "",ACOUSTIC_SURVEY_RESULTS!B213)</f>
        <v/>
      </c>
      <c r="F214" s="122" t="str">
        <f>IF(ACOUSTIC_SURVEY_RESULTS!C213=0, "",ACOUSTIC_SURVEY_RESULTS!C213)</f>
        <v/>
      </c>
      <c r="G214" s="122" t="str">
        <f>IF(ACOUSTIC_SURVEY_RESULTS!D213=0, "",ACOUSTIC_SURVEY_RESULTS!D213)</f>
        <v/>
      </c>
      <c r="H214" s="122" t="str">
        <f>IF(ACOUSTIC_SURVEY_RESULTS!E213=0, "",ACOUSTIC_SURVEY_RESULTS!E213)</f>
        <v/>
      </c>
      <c r="I214" s="122" t="str">
        <f>IF(ACOUSTIC_SURVEY_RESULTS!F213=0, "",ACOUSTIC_SURVEY_RESULTS!F213)</f>
        <v/>
      </c>
      <c r="J214" s="122" t="str">
        <f>IF(ACOUSTIC_SURVEY_RESULTS!G213=0, "",ACOUSTIC_SURVEY_RESULTS!G213)</f>
        <v/>
      </c>
      <c r="K214" s="122" t="str">
        <f>IF(ACOUSTIC_SURVEY_RESULTS!H213=0, "",ACOUSTIC_SURVEY_RESULTS!H213)</f>
        <v/>
      </c>
      <c r="L214" s="122" t="str">
        <f>IF(ACOUSTIC_SURVEY_RESULTS!I213=0, "",ACOUSTIC_SURVEY_RESULTS!I213)</f>
        <v/>
      </c>
      <c r="M214" s="122">
        <f>IFERROR((VLOOKUP($L214,ACOUSTIC_SITE_INFO!$C$3:$AI$501,2,FALSE)),"")</f>
        <v>0</v>
      </c>
      <c r="N214" s="122">
        <f>IFERROR((VLOOKUP($L214,ACOUSTIC_SITE_INFO!$C$3:$AI$501,3,FALSE))," ")</f>
        <v>0</v>
      </c>
      <c r="O214" s="122">
        <f>IFERROR((VLOOKUP($L214,ACOUSTIC_SITE_INFO!$C$3:$AI$501,4,FALSE)),"")</f>
        <v>0</v>
      </c>
      <c r="P214" s="122">
        <f>IFERROR((VLOOKUP($L214,ACOUSTIC_SITE_INFO!$C$3:$AI$501,5,FALSE)),"")</f>
        <v>0</v>
      </c>
      <c r="Q214" s="122">
        <f>IFERROR((VLOOKUP($L214,ACOUSTIC_SITE_INFO!$C$3:$AI$501,6,FALSE)),"")</f>
        <v>0</v>
      </c>
      <c r="R214" s="122">
        <f>IFERROR((VLOOKUP($L214,ACOUSTIC_SITE_INFO!$C$3:$AI$501,7,FALSE)),"")</f>
        <v>0</v>
      </c>
      <c r="S214" s="122" t="str">
        <f>IFERROR((VLOOKUP($L214,ACOUSTIC_SITE_INFO!$C$3:$AI$501,8,FALSE)),"")</f>
        <v>//</v>
      </c>
      <c r="T214" s="124">
        <f>IFERROR((VLOOKUP($L214,ACOUSTIC_SITE_INFO!$C$3:$AI$501,9,FALSE)),"")</f>
        <v>0</v>
      </c>
      <c r="U214" s="124">
        <f>IFERROR((VLOOKUP($L214,ACOUSTIC_SITE_INFO!$C$3:$AI$501,10,FALSE)),"")</f>
        <v>0</v>
      </c>
      <c r="V214" s="122">
        <f>IFERROR((VLOOKUP($L214,ACOUSTIC_SITE_INFO!$C$3:$AI$501,11,FALSE)),"")</f>
        <v>0</v>
      </c>
      <c r="W214" s="122">
        <f>IFERROR((VLOOKUP($L214,ACOUSTIC_SITE_INFO!$C$3:$AI$501,12,FALSE)),"")</f>
        <v>0</v>
      </c>
      <c r="X214" s="122">
        <f>IFERROR((VLOOKUP($L214,ACOUSTIC_SITE_INFO!$C$3:$AI$501,13,FALSE)),"")</f>
        <v>0</v>
      </c>
      <c r="Y214" s="122">
        <f>IFERROR((VLOOKUP($L214,ACOUSTIC_SITE_INFO!$C$3:$AI$501,14,FALSE)),"")</f>
        <v>0</v>
      </c>
      <c r="Z214" s="122">
        <f>IFERROR((VLOOKUP($L214,ACOUSTIC_SITE_INFO!$C$3:$AI$501,15,FALSE)),"")</f>
        <v>0</v>
      </c>
      <c r="AA214" s="122">
        <f>IFERROR((VLOOKUP($L214,ACOUSTIC_SITE_INFO!$C$3:$AI$501,16,FALSE)),"")</f>
        <v>0</v>
      </c>
      <c r="AB214" s="122">
        <f>IFERROR((VLOOKUP($L214,ACOUSTIC_SITE_INFO!$C$3:$AI$501,17,FALSE)),"")</f>
        <v>0</v>
      </c>
      <c r="AC214" s="122">
        <f>IFERROR((VLOOKUP($L214,ACOUSTIC_SITE_INFO!$C$3:$AI$501,18,FALSE)),"")</f>
        <v>0</v>
      </c>
      <c r="AD214" s="122">
        <f>IFERROR((VLOOKUP($L214,ACOUSTIC_SITE_INFO!$C$3:$AI$501,20,FALSE)),"")</f>
        <v>0</v>
      </c>
      <c r="AE214" s="122">
        <f>IFERROR((VLOOKUP($L214,ACOUSTIC_SITE_INFO!$C$3:$AI$501,21,FALSE)),"")</f>
        <v>0</v>
      </c>
      <c r="AF214" s="122">
        <f>IFERROR((VLOOKUP($L214,ACOUSTIC_SITE_INFO!$C$3:$AI$501,19,FALSE)),"")</f>
        <v>0</v>
      </c>
      <c r="AG214" s="122">
        <f>IFERROR((VLOOKUP($L214,ACOUSTIC_SITE_INFO!$C$3:$AI$501,22,FALSE)),"")</f>
        <v>0</v>
      </c>
      <c r="AH214" s="122">
        <f>IFERROR((VLOOKUP($L214,ACOUSTIC_SITE_INFO!$C$3:$AI$501,23,FALSE)),"")</f>
        <v>0</v>
      </c>
      <c r="AI214" s="125">
        <f>IFERROR((VLOOKUP($L214,ACOUSTIC_SITE_INFO!$C$3:$AI$501,24,FALSE)),"")</f>
        <v>0</v>
      </c>
      <c r="AJ214" s="125">
        <f>IFERROR((VLOOKUP($L214,ACOUSTIC_SITE_INFO!$C$3:$AI$501,25,FALSE)),"")</f>
        <v>0</v>
      </c>
      <c r="AK214" s="122">
        <f>IFERROR((VLOOKUP($L214,ACOUSTIC_SITE_INFO!$C$3:$AI$501,26,FALSE)),"")</f>
        <v>0</v>
      </c>
      <c r="AL214" s="122">
        <f>IFERROR((VLOOKUP($L214,ACOUSTIC_SITE_INFO!$C$3:$AI$501,27,FALSE)),"")</f>
        <v>0</v>
      </c>
      <c r="AM214" s="122">
        <f>IFERROR((VLOOKUP($L214,ACOUSTIC_SITE_INFO!$C$3:$AI$501,29,FALSE)),"")</f>
        <v>0</v>
      </c>
      <c r="AN214" s="122">
        <f>IFERROR((VLOOKUP($L214,ACOUSTIC_SITE_INFO!$C$3:$AI$501,30,FALSE)),"")</f>
        <v>0</v>
      </c>
      <c r="AO214" s="122">
        <f>IFERROR((VLOOKUP($L214,ACOUSTIC_SITE_INFO!$C$3:$AI$501,31,FALSE)),"")</f>
        <v>0</v>
      </c>
      <c r="AP214" s="122">
        <f>IFERROR((VLOOKUP($L214,ACOUSTIC_SITE_INFO!$C$3:$AI$501,32,FALSE)),"")</f>
        <v>0</v>
      </c>
      <c r="AQ214" s="122">
        <f>IFERROR((VLOOKUP($L214,ACOUSTIC_SITE_INFO!$C$3:$AI$501,33,FALSE)),"")</f>
        <v>0</v>
      </c>
    </row>
    <row r="215" spans="1:43" x14ac:dyDescent="0.25">
      <c r="A215" s="122" t="str">
        <f t="shared" si="6"/>
        <v>00-0m-0</v>
      </c>
      <c r="B215" s="122" t="str">
        <f t="shared" si="7"/>
        <v/>
      </c>
      <c r="C215" s="122" t="str">
        <f>IF(ACOUSTIC_SURVEY_RESULTS!A214=0, "",ACOUSTIC_SURVEY_RESULTS!A214)</f>
        <v/>
      </c>
      <c r="D215" s="122" t="str">
        <f>IFERROR((VLOOKUP($C215,Drop_down_options!$B$2:$D$21,2,FALSE)),"")</f>
        <v/>
      </c>
      <c r="E215" s="122" t="str">
        <f>IF(ACOUSTIC_SURVEY_RESULTS!B214=0, "",ACOUSTIC_SURVEY_RESULTS!B214)</f>
        <v/>
      </c>
      <c r="F215" s="122" t="str">
        <f>IF(ACOUSTIC_SURVEY_RESULTS!C214=0, "",ACOUSTIC_SURVEY_RESULTS!C214)</f>
        <v/>
      </c>
      <c r="G215" s="122" t="str">
        <f>IF(ACOUSTIC_SURVEY_RESULTS!D214=0, "",ACOUSTIC_SURVEY_RESULTS!D214)</f>
        <v/>
      </c>
      <c r="H215" s="122" t="str">
        <f>IF(ACOUSTIC_SURVEY_RESULTS!E214=0, "",ACOUSTIC_SURVEY_RESULTS!E214)</f>
        <v/>
      </c>
      <c r="I215" s="122" t="str">
        <f>IF(ACOUSTIC_SURVEY_RESULTS!F214=0, "",ACOUSTIC_SURVEY_RESULTS!F214)</f>
        <v/>
      </c>
      <c r="J215" s="122" t="str">
        <f>IF(ACOUSTIC_SURVEY_RESULTS!G214=0, "",ACOUSTIC_SURVEY_RESULTS!G214)</f>
        <v/>
      </c>
      <c r="K215" s="122" t="str">
        <f>IF(ACOUSTIC_SURVEY_RESULTS!H214=0, "",ACOUSTIC_SURVEY_RESULTS!H214)</f>
        <v/>
      </c>
      <c r="L215" s="122" t="str">
        <f>IF(ACOUSTIC_SURVEY_RESULTS!I214=0, "",ACOUSTIC_SURVEY_RESULTS!I214)</f>
        <v/>
      </c>
      <c r="M215" s="122">
        <f>IFERROR((VLOOKUP($L215,ACOUSTIC_SITE_INFO!$C$3:$AI$501,2,FALSE)),"")</f>
        <v>0</v>
      </c>
      <c r="N215" s="122">
        <f>IFERROR((VLOOKUP($L215,ACOUSTIC_SITE_INFO!$C$3:$AI$501,3,FALSE))," ")</f>
        <v>0</v>
      </c>
      <c r="O215" s="122">
        <f>IFERROR((VLOOKUP($L215,ACOUSTIC_SITE_INFO!$C$3:$AI$501,4,FALSE)),"")</f>
        <v>0</v>
      </c>
      <c r="P215" s="122">
        <f>IFERROR((VLOOKUP($L215,ACOUSTIC_SITE_INFO!$C$3:$AI$501,5,FALSE)),"")</f>
        <v>0</v>
      </c>
      <c r="Q215" s="122">
        <f>IFERROR((VLOOKUP($L215,ACOUSTIC_SITE_INFO!$C$3:$AI$501,6,FALSE)),"")</f>
        <v>0</v>
      </c>
      <c r="R215" s="122">
        <f>IFERROR((VLOOKUP($L215,ACOUSTIC_SITE_INFO!$C$3:$AI$501,7,FALSE)),"")</f>
        <v>0</v>
      </c>
      <c r="S215" s="122" t="str">
        <f>IFERROR((VLOOKUP($L215,ACOUSTIC_SITE_INFO!$C$3:$AI$501,8,FALSE)),"")</f>
        <v>//</v>
      </c>
      <c r="T215" s="124">
        <f>IFERROR((VLOOKUP($L215,ACOUSTIC_SITE_INFO!$C$3:$AI$501,9,FALSE)),"")</f>
        <v>0</v>
      </c>
      <c r="U215" s="124">
        <f>IFERROR((VLOOKUP($L215,ACOUSTIC_SITE_INFO!$C$3:$AI$501,10,FALSE)),"")</f>
        <v>0</v>
      </c>
      <c r="V215" s="122">
        <f>IFERROR((VLOOKUP($L215,ACOUSTIC_SITE_INFO!$C$3:$AI$501,11,FALSE)),"")</f>
        <v>0</v>
      </c>
      <c r="W215" s="122">
        <f>IFERROR((VLOOKUP($L215,ACOUSTIC_SITE_INFO!$C$3:$AI$501,12,FALSE)),"")</f>
        <v>0</v>
      </c>
      <c r="X215" s="122">
        <f>IFERROR((VLOOKUP($L215,ACOUSTIC_SITE_INFO!$C$3:$AI$501,13,FALSE)),"")</f>
        <v>0</v>
      </c>
      <c r="Y215" s="122">
        <f>IFERROR((VLOOKUP($L215,ACOUSTIC_SITE_INFO!$C$3:$AI$501,14,FALSE)),"")</f>
        <v>0</v>
      </c>
      <c r="Z215" s="122">
        <f>IFERROR((VLOOKUP($L215,ACOUSTIC_SITE_INFO!$C$3:$AI$501,15,FALSE)),"")</f>
        <v>0</v>
      </c>
      <c r="AA215" s="122">
        <f>IFERROR((VLOOKUP($L215,ACOUSTIC_SITE_INFO!$C$3:$AI$501,16,FALSE)),"")</f>
        <v>0</v>
      </c>
      <c r="AB215" s="122">
        <f>IFERROR((VLOOKUP($L215,ACOUSTIC_SITE_INFO!$C$3:$AI$501,17,FALSE)),"")</f>
        <v>0</v>
      </c>
      <c r="AC215" s="122">
        <f>IFERROR((VLOOKUP($L215,ACOUSTIC_SITE_INFO!$C$3:$AI$501,18,FALSE)),"")</f>
        <v>0</v>
      </c>
      <c r="AD215" s="122">
        <f>IFERROR((VLOOKUP($L215,ACOUSTIC_SITE_INFO!$C$3:$AI$501,20,FALSE)),"")</f>
        <v>0</v>
      </c>
      <c r="AE215" s="122">
        <f>IFERROR((VLOOKUP($L215,ACOUSTIC_SITE_INFO!$C$3:$AI$501,21,FALSE)),"")</f>
        <v>0</v>
      </c>
      <c r="AF215" s="122">
        <f>IFERROR((VLOOKUP($L215,ACOUSTIC_SITE_INFO!$C$3:$AI$501,19,FALSE)),"")</f>
        <v>0</v>
      </c>
      <c r="AG215" s="122">
        <f>IFERROR((VLOOKUP($L215,ACOUSTIC_SITE_INFO!$C$3:$AI$501,22,FALSE)),"")</f>
        <v>0</v>
      </c>
      <c r="AH215" s="122">
        <f>IFERROR((VLOOKUP($L215,ACOUSTIC_SITE_INFO!$C$3:$AI$501,23,FALSE)),"")</f>
        <v>0</v>
      </c>
      <c r="AI215" s="125">
        <f>IFERROR((VLOOKUP($L215,ACOUSTIC_SITE_INFO!$C$3:$AI$501,24,FALSE)),"")</f>
        <v>0</v>
      </c>
      <c r="AJ215" s="125">
        <f>IFERROR((VLOOKUP($L215,ACOUSTIC_SITE_INFO!$C$3:$AI$501,25,FALSE)),"")</f>
        <v>0</v>
      </c>
      <c r="AK215" s="122">
        <f>IFERROR((VLOOKUP($L215,ACOUSTIC_SITE_INFO!$C$3:$AI$501,26,FALSE)),"")</f>
        <v>0</v>
      </c>
      <c r="AL215" s="122">
        <f>IFERROR((VLOOKUP($L215,ACOUSTIC_SITE_INFO!$C$3:$AI$501,27,FALSE)),"")</f>
        <v>0</v>
      </c>
      <c r="AM215" s="122">
        <f>IFERROR((VLOOKUP($L215,ACOUSTIC_SITE_INFO!$C$3:$AI$501,29,FALSE)),"")</f>
        <v>0</v>
      </c>
      <c r="AN215" s="122">
        <f>IFERROR((VLOOKUP($L215,ACOUSTIC_SITE_INFO!$C$3:$AI$501,30,FALSE)),"")</f>
        <v>0</v>
      </c>
      <c r="AO215" s="122">
        <f>IFERROR((VLOOKUP($L215,ACOUSTIC_SITE_INFO!$C$3:$AI$501,31,FALSE)),"")</f>
        <v>0</v>
      </c>
      <c r="AP215" s="122">
        <f>IFERROR((VLOOKUP($L215,ACOUSTIC_SITE_INFO!$C$3:$AI$501,32,FALSE)),"")</f>
        <v>0</v>
      </c>
      <c r="AQ215" s="122">
        <f>IFERROR((VLOOKUP($L215,ACOUSTIC_SITE_INFO!$C$3:$AI$501,33,FALSE)),"")</f>
        <v>0</v>
      </c>
    </row>
    <row r="216" spans="1:43" x14ac:dyDescent="0.25">
      <c r="A216" s="122" t="str">
        <f t="shared" si="6"/>
        <v>00-0m-0</v>
      </c>
      <c r="B216" s="122" t="str">
        <f t="shared" si="7"/>
        <v/>
      </c>
      <c r="C216" s="122" t="str">
        <f>IF(ACOUSTIC_SURVEY_RESULTS!A215=0, "",ACOUSTIC_SURVEY_RESULTS!A215)</f>
        <v/>
      </c>
      <c r="D216" s="122" t="str">
        <f>IFERROR((VLOOKUP($C216,Drop_down_options!$B$2:$D$21,2,FALSE)),"")</f>
        <v/>
      </c>
      <c r="E216" s="122" t="str">
        <f>IF(ACOUSTIC_SURVEY_RESULTS!B215=0, "",ACOUSTIC_SURVEY_RESULTS!B215)</f>
        <v/>
      </c>
      <c r="F216" s="122" t="str">
        <f>IF(ACOUSTIC_SURVEY_RESULTS!C215=0, "",ACOUSTIC_SURVEY_RESULTS!C215)</f>
        <v/>
      </c>
      <c r="G216" s="122" t="str">
        <f>IF(ACOUSTIC_SURVEY_RESULTS!D215=0, "",ACOUSTIC_SURVEY_RESULTS!D215)</f>
        <v/>
      </c>
      <c r="H216" s="122" t="str">
        <f>IF(ACOUSTIC_SURVEY_RESULTS!E215=0, "",ACOUSTIC_SURVEY_RESULTS!E215)</f>
        <v/>
      </c>
      <c r="I216" s="122" t="str">
        <f>IF(ACOUSTIC_SURVEY_RESULTS!F215=0, "",ACOUSTIC_SURVEY_RESULTS!F215)</f>
        <v/>
      </c>
      <c r="J216" s="122" t="str">
        <f>IF(ACOUSTIC_SURVEY_RESULTS!G215=0, "",ACOUSTIC_SURVEY_RESULTS!G215)</f>
        <v/>
      </c>
      <c r="K216" s="122" t="str">
        <f>IF(ACOUSTIC_SURVEY_RESULTS!H215=0, "",ACOUSTIC_SURVEY_RESULTS!H215)</f>
        <v/>
      </c>
      <c r="L216" s="122" t="str">
        <f>IF(ACOUSTIC_SURVEY_RESULTS!I215=0, "",ACOUSTIC_SURVEY_RESULTS!I215)</f>
        <v/>
      </c>
      <c r="M216" s="122">
        <f>IFERROR((VLOOKUP($L216,ACOUSTIC_SITE_INFO!$C$3:$AI$501,2,FALSE)),"")</f>
        <v>0</v>
      </c>
      <c r="N216" s="122">
        <f>IFERROR((VLOOKUP($L216,ACOUSTIC_SITE_INFO!$C$3:$AI$501,3,FALSE))," ")</f>
        <v>0</v>
      </c>
      <c r="O216" s="122">
        <f>IFERROR((VLOOKUP($L216,ACOUSTIC_SITE_INFO!$C$3:$AI$501,4,FALSE)),"")</f>
        <v>0</v>
      </c>
      <c r="P216" s="122">
        <f>IFERROR((VLOOKUP($L216,ACOUSTIC_SITE_INFO!$C$3:$AI$501,5,FALSE)),"")</f>
        <v>0</v>
      </c>
      <c r="Q216" s="122">
        <f>IFERROR((VLOOKUP($L216,ACOUSTIC_SITE_INFO!$C$3:$AI$501,6,FALSE)),"")</f>
        <v>0</v>
      </c>
      <c r="R216" s="122">
        <f>IFERROR((VLOOKUP($L216,ACOUSTIC_SITE_INFO!$C$3:$AI$501,7,FALSE)),"")</f>
        <v>0</v>
      </c>
      <c r="S216" s="122" t="str">
        <f>IFERROR((VLOOKUP($L216,ACOUSTIC_SITE_INFO!$C$3:$AI$501,8,FALSE)),"")</f>
        <v>//</v>
      </c>
      <c r="T216" s="124">
        <f>IFERROR((VLOOKUP($L216,ACOUSTIC_SITE_INFO!$C$3:$AI$501,9,FALSE)),"")</f>
        <v>0</v>
      </c>
      <c r="U216" s="124">
        <f>IFERROR((VLOOKUP($L216,ACOUSTIC_SITE_INFO!$C$3:$AI$501,10,FALSE)),"")</f>
        <v>0</v>
      </c>
      <c r="V216" s="122">
        <f>IFERROR((VLOOKUP($L216,ACOUSTIC_SITE_INFO!$C$3:$AI$501,11,FALSE)),"")</f>
        <v>0</v>
      </c>
      <c r="W216" s="122">
        <f>IFERROR((VLOOKUP($L216,ACOUSTIC_SITE_INFO!$C$3:$AI$501,12,FALSE)),"")</f>
        <v>0</v>
      </c>
      <c r="X216" s="122">
        <f>IFERROR((VLOOKUP($L216,ACOUSTIC_SITE_INFO!$C$3:$AI$501,13,FALSE)),"")</f>
        <v>0</v>
      </c>
      <c r="Y216" s="122">
        <f>IFERROR((VLOOKUP($L216,ACOUSTIC_SITE_INFO!$C$3:$AI$501,14,FALSE)),"")</f>
        <v>0</v>
      </c>
      <c r="Z216" s="122">
        <f>IFERROR((VLOOKUP($L216,ACOUSTIC_SITE_INFO!$C$3:$AI$501,15,FALSE)),"")</f>
        <v>0</v>
      </c>
      <c r="AA216" s="122">
        <f>IFERROR((VLOOKUP($L216,ACOUSTIC_SITE_INFO!$C$3:$AI$501,16,FALSE)),"")</f>
        <v>0</v>
      </c>
      <c r="AB216" s="122">
        <f>IFERROR((VLOOKUP($L216,ACOUSTIC_SITE_INFO!$C$3:$AI$501,17,FALSE)),"")</f>
        <v>0</v>
      </c>
      <c r="AC216" s="122">
        <f>IFERROR((VLOOKUP($L216,ACOUSTIC_SITE_INFO!$C$3:$AI$501,18,FALSE)),"")</f>
        <v>0</v>
      </c>
      <c r="AD216" s="122">
        <f>IFERROR((VLOOKUP($L216,ACOUSTIC_SITE_INFO!$C$3:$AI$501,20,FALSE)),"")</f>
        <v>0</v>
      </c>
      <c r="AE216" s="122">
        <f>IFERROR((VLOOKUP($L216,ACOUSTIC_SITE_INFO!$C$3:$AI$501,21,FALSE)),"")</f>
        <v>0</v>
      </c>
      <c r="AF216" s="122">
        <f>IFERROR((VLOOKUP($L216,ACOUSTIC_SITE_INFO!$C$3:$AI$501,19,FALSE)),"")</f>
        <v>0</v>
      </c>
      <c r="AG216" s="122">
        <f>IFERROR((VLOOKUP($L216,ACOUSTIC_SITE_INFO!$C$3:$AI$501,22,FALSE)),"")</f>
        <v>0</v>
      </c>
      <c r="AH216" s="122">
        <f>IFERROR((VLOOKUP($L216,ACOUSTIC_SITE_INFO!$C$3:$AI$501,23,FALSE)),"")</f>
        <v>0</v>
      </c>
      <c r="AI216" s="125">
        <f>IFERROR((VLOOKUP($L216,ACOUSTIC_SITE_INFO!$C$3:$AI$501,24,FALSE)),"")</f>
        <v>0</v>
      </c>
      <c r="AJ216" s="125">
        <f>IFERROR((VLOOKUP($L216,ACOUSTIC_SITE_INFO!$C$3:$AI$501,25,FALSE)),"")</f>
        <v>0</v>
      </c>
      <c r="AK216" s="122">
        <f>IFERROR((VLOOKUP($L216,ACOUSTIC_SITE_INFO!$C$3:$AI$501,26,FALSE)),"")</f>
        <v>0</v>
      </c>
      <c r="AL216" s="122">
        <f>IFERROR((VLOOKUP($L216,ACOUSTIC_SITE_INFO!$C$3:$AI$501,27,FALSE)),"")</f>
        <v>0</v>
      </c>
      <c r="AM216" s="122">
        <f>IFERROR((VLOOKUP($L216,ACOUSTIC_SITE_INFO!$C$3:$AI$501,29,FALSE)),"")</f>
        <v>0</v>
      </c>
      <c r="AN216" s="122">
        <f>IFERROR((VLOOKUP($L216,ACOUSTIC_SITE_INFO!$C$3:$AI$501,30,FALSE)),"")</f>
        <v>0</v>
      </c>
      <c r="AO216" s="122">
        <f>IFERROR((VLOOKUP($L216,ACOUSTIC_SITE_INFO!$C$3:$AI$501,31,FALSE)),"")</f>
        <v>0</v>
      </c>
      <c r="AP216" s="122">
        <f>IFERROR((VLOOKUP($L216,ACOUSTIC_SITE_INFO!$C$3:$AI$501,32,FALSE)),"")</f>
        <v>0</v>
      </c>
      <c r="AQ216" s="122">
        <f>IFERROR((VLOOKUP($L216,ACOUSTIC_SITE_INFO!$C$3:$AI$501,33,FALSE)),"")</f>
        <v>0</v>
      </c>
    </row>
    <row r="217" spans="1:43" x14ac:dyDescent="0.25">
      <c r="A217" s="122" t="str">
        <f t="shared" si="6"/>
        <v>00-0m-0</v>
      </c>
      <c r="B217" s="122" t="str">
        <f t="shared" si="7"/>
        <v/>
      </c>
      <c r="C217" s="122" t="str">
        <f>IF(ACOUSTIC_SURVEY_RESULTS!A216=0, "",ACOUSTIC_SURVEY_RESULTS!A216)</f>
        <v/>
      </c>
      <c r="D217" s="122" t="str">
        <f>IFERROR((VLOOKUP($C217,Drop_down_options!$B$2:$D$21,2,FALSE)),"")</f>
        <v/>
      </c>
      <c r="E217" s="122" t="str">
        <f>IF(ACOUSTIC_SURVEY_RESULTS!B216=0, "",ACOUSTIC_SURVEY_RESULTS!B216)</f>
        <v/>
      </c>
      <c r="F217" s="122" t="str">
        <f>IF(ACOUSTIC_SURVEY_RESULTS!C216=0, "",ACOUSTIC_SURVEY_RESULTS!C216)</f>
        <v/>
      </c>
      <c r="G217" s="122" t="str">
        <f>IF(ACOUSTIC_SURVEY_RESULTS!D216=0, "",ACOUSTIC_SURVEY_RESULTS!D216)</f>
        <v/>
      </c>
      <c r="H217" s="122" t="str">
        <f>IF(ACOUSTIC_SURVEY_RESULTS!E216=0, "",ACOUSTIC_SURVEY_RESULTS!E216)</f>
        <v/>
      </c>
      <c r="I217" s="122" t="str">
        <f>IF(ACOUSTIC_SURVEY_RESULTS!F216=0, "",ACOUSTIC_SURVEY_RESULTS!F216)</f>
        <v/>
      </c>
      <c r="J217" s="122" t="str">
        <f>IF(ACOUSTIC_SURVEY_RESULTS!G216=0, "",ACOUSTIC_SURVEY_RESULTS!G216)</f>
        <v/>
      </c>
      <c r="K217" s="122" t="str">
        <f>IF(ACOUSTIC_SURVEY_RESULTS!H216=0, "",ACOUSTIC_SURVEY_RESULTS!H216)</f>
        <v/>
      </c>
      <c r="L217" s="122" t="str">
        <f>IF(ACOUSTIC_SURVEY_RESULTS!I216=0, "",ACOUSTIC_SURVEY_RESULTS!I216)</f>
        <v/>
      </c>
      <c r="M217" s="122">
        <f>IFERROR((VLOOKUP($L217,ACOUSTIC_SITE_INFO!$C$3:$AI$501,2,FALSE)),"")</f>
        <v>0</v>
      </c>
      <c r="N217" s="122">
        <f>IFERROR((VLOOKUP($L217,ACOUSTIC_SITE_INFO!$C$3:$AI$501,3,FALSE))," ")</f>
        <v>0</v>
      </c>
      <c r="O217" s="122">
        <f>IFERROR((VLOOKUP($L217,ACOUSTIC_SITE_INFO!$C$3:$AI$501,4,FALSE)),"")</f>
        <v>0</v>
      </c>
      <c r="P217" s="122">
        <f>IFERROR((VLOOKUP($L217,ACOUSTIC_SITE_INFO!$C$3:$AI$501,5,FALSE)),"")</f>
        <v>0</v>
      </c>
      <c r="Q217" s="122">
        <f>IFERROR((VLOOKUP($L217,ACOUSTIC_SITE_INFO!$C$3:$AI$501,6,FALSE)),"")</f>
        <v>0</v>
      </c>
      <c r="R217" s="122">
        <f>IFERROR((VLOOKUP($L217,ACOUSTIC_SITE_INFO!$C$3:$AI$501,7,FALSE)),"")</f>
        <v>0</v>
      </c>
      <c r="S217" s="122" t="str">
        <f>IFERROR((VLOOKUP($L217,ACOUSTIC_SITE_INFO!$C$3:$AI$501,8,FALSE)),"")</f>
        <v>//</v>
      </c>
      <c r="T217" s="124">
        <f>IFERROR((VLOOKUP($L217,ACOUSTIC_SITE_INFO!$C$3:$AI$501,9,FALSE)),"")</f>
        <v>0</v>
      </c>
      <c r="U217" s="124">
        <f>IFERROR((VLOOKUP($L217,ACOUSTIC_SITE_INFO!$C$3:$AI$501,10,FALSE)),"")</f>
        <v>0</v>
      </c>
      <c r="V217" s="122">
        <f>IFERROR((VLOOKUP($L217,ACOUSTIC_SITE_INFO!$C$3:$AI$501,11,FALSE)),"")</f>
        <v>0</v>
      </c>
      <c r="W217" s="122">
        <f>IFERROR((VLOOKUP($L217,ACOUSTIC_SITE_INFO!$C$3:$AI$501,12,FALSE)),"")</f>
        <v>0</v>
      </c>
      <c r="X217" s="122">
        <f>IFERROR((VLOOKUP($L217,ACOUSTIC_SITE_INFO!$C$3:$AI$501,13,FALSE)),"")</f>
        <v>0</v>
      </c>
      <c r="Y217" s="122">
        <f>IFERROR((VLOOKUP($L217,ACOUSTIC_SITE_INFO!$C$3:$AI$501,14,FALSE)),"")</f>
        <v>0</v>
      </c>
      <c r="Z217" s="122">
        <f>IFERROR((VLOOKUP($L217,ACOUSTIC_SITE_INFO!$C$3:$AI$501,15,FALSE)),"")</f>
        <v>0</v>
      </c>
      <c r="AA217" s="122">
        <f>IFERROR((VLOOKUP($L217,ACOUSTIC_SITE_INFO!$C$3:$AI$501,16,FALSE)),"")</f>
        <v>0</v>
      </c>
      <c r="AB217" s="122">
        <f>IFERROR((VLOOKUP($L217,ACOUSTIC_SITE_INFO!$C$3:$AI$501,17,FALSE)),"")</f>
        <v>0</v>
      </c>
      <c r="AC217" s="122">
        <f>IFERROR((VLOOKUP($L217,ACOUSTIC_SITE_INFO!$C$3:$AI$501,18,FALSE)),"")</f>
        <v>0</v>
      </c>
      <c r="AD217" s="122">
        <f>IFERROR((VLOOKUP($L217,ACOUSTIC_SITE_INFO!$C$3:$AI$501,20,FALSE)),"")</f>
        <v>0</v>
      </c>
      <c r="AE217" s="122">
        <f>IFERROR((VLOOKUP($L217,ACOUSTIC_SITE_INFO!$C$3:$AI$501,21,FALSE)),"")</f>
        <v>0</v>
      </c>
      <c r="AF217" s="122">
        <f>IFERROR((VLOOKUP($L217,ACOUSTIC_SITE_INFO!$C$3:$AI$501,19,FALSE)),"")</f>
        <v>0</v>
      </c>
      <c r="AG217" s="122">
        <f>IFERROR((VLOOKUP($L217,ACOUSTIC_SITE_INFO!$C$3:$AI$501,22,FALSE)),"")</f>
        <v>0</v>
      </c>
      <c r="AH217" s="122">
        <f>IFERROR((VLOOKUP($L217,ACOUSTIC_SITE_INFO!$C$3:$AI$501,23,FALSE)),"")</f>
        <v>0</v>
      </c>
      <c r="AI217" s="125">
        <f>IFERROR((VLOOKUP($L217,ACOUSTIC_SITE_INFO!$C$3:$AI$501,24,FALSE)),"")</f>
        <v>0</v>
      </c>
      <c r="AJ217" s="125">
        <f>IFERROR((VLOOKUP($L217,ACOUSTIC_SITE_INFO!$C$3:$AI$501,25,FALSE)),"")</f>
        <v>0</v>
      </c>
      <c r="AK217" s="122">
        <f>IFERROR((VLOOKUP($L217,ACOUSTIC_SITE_INFO!$C$3:$AI$501,26,FALSE)),"")</f>
        <v>0</v>
      </c>
      <c r="AL217" s="122">
        <f>IFERROR((VLOOKUP($L217,ACOUSTIC_SITE_INFO!$C$3:$AI$501,27,FALSE)),"")</f>
        <v>0</v>
      </c>
      <c r="AM217" s="122">
        <f>IFERROR((VLOOKUP($L217,ACOUSTIC_SITE_INFO!$C$3:$AI$501,29,FALSE)),"")</f>
        <v>0</v>
      </c>
      <c r="AN217" s="122">
        <f>IFERROR((VLOOKUP($L217,ACOUSTIC_SITE_INFO!$C$3:$AI$501,30,FALSE)),"")</f>
        <v>0</v>
      </c>
      <c r="AO217" s="122">
        <f>IFERROR((VLOOKUP($L217,ACOUSTIC_SITE_INFO!$C$3:$AI$501,31,FALSE)),"")</f>
        <v>0</v>
      </c>
      <c r="AP217" s="122">
        <f>IFERROR((VLOOKUP($L217,ACOUSTIC_SITE_INFO!$C$3:$AI$501,32,FALSE)),"")</f>
        <v>0</v>
      </c>
      <c r="AQ217" s="122">
        <f>IFERROR((VLOOKUP($L217,ACOUSTIC_SITE_INFO!$C$3:$AI$501,33,FALSE)),"")</f>
        <v>0</v>
      </c>
    </row>
    <row r="218" spans="1:43" x14ac:dyDescent="0.25">
      <c r="A218" s="122" t="str">
        <f t="shared" si="6"/>
        <v>00-0m-0</v>
      </c>
      <c r="B218" s="122" t="str">
        <f t="shared" si="7"/>
        <v/>
      </c>
      <c r="C218" s="122" t="str">
        <f>IF(ACOUSTIC_SURVEY_RESULTS!A217=0, "",ACOUSTIC_SURVEY_RESULTS!A217)</f>
        <v/>
      </c>
      <c r="D218" s="122" t="str">
        <f>IFERROR((VLOOKUP($C218,Drop_down_options!$B$2:$D$21,2,FALSE)),"")</f>
        <v/>
      </c>
      <c r="E218" s="122" t="str">
        <f>IF(ACOUSTIC_SURVEY_RESULTS!B217=0, "",ACOUSTIC_SURVEY_RESULTS!B217)</f>
        <v/>
      </c>
      <c r="F218" s="122" t="str">
        <f>IF(ACOUSTIC_SURVEY_RESULTS!C217=0, "",ACOUSTIC_SURVEY_RESULTS!C217)</f>
        <v/>
      </c>
      <c r="G218" s="122" t="str">
        <f>IF(ACOUSTIC_SURVEY_RESULTS!D217=0, "",ACOUSTIC_SURVEY_RESULTS!D217)</f>
        <v/>
      </c>
      <c r="H218" s="122" t="str">
        <f>IF(ACOUSTIC_SURVEY_RESULTS!E217=0, "",ACOUSTIC_SURVEY_RESULTS!E217)</f>
        <v/>
      </c>
      <c r="I218" s="122" t="str">
        <f>IF(ACOUSTIC_SURVEY_RESULTS!F217=0, "",ACOUSTIC_SURVEY_RESULTS!F217)</f>
        <v/>
      </c>
      <c r="J218" s="122" t="str">
        <f>IF(ACOUSTIC_SURVEY_RESULTS!G217=0, "",ACOUSTIC_SURVEY_RESULTS!G217)</f>
        <v/>
      </c>
      <c r="K218" s="122" t="str">
        <f>IF(ACOUSTIC_SURVEY_RESULTS!H217=0, "",ACOUSTIC_SURVEY_RESULTS!H217)</f>
        <v/>
      </c>
      <c r="L218" s="122" t="str">
        <f>IF(ACOUSTIC_SURVEY_RESULTS!I217=0, "",ACOUSTIC_SURVEY_RESULTS!I217)</f>
        <v/>
      </c>
      <c r="M218" s="122">
        <f>IFERROR((VLOOKUP($L218,ACOUSTIC_SITE_INFO!$C$3:$AI$501,2,FALSE)),"")</f>
        <v>0</v>
      </c>
      <c r="N218" s="122">
        <f>IFERROR((VLOOKUP($L218,ACOUSTIC_SITE_INFO!$C$3:$AI$501,3,FALSE))," ")</f>
        <v>0</v>
      </c>
      <c r="O218" s="122">
        <f>IFERROR((VLOOKUP($L218,ACOUSTIC_SITE_INFO!$C$3:$AI$501,4,FALSE)),"")</f>
        <v>0</v>
      </c>
      <c r="P218" s="122">
        <f>IFERROR((VLOOKUP($L218,ACOUSTIC_SITE_INFO!$C$3:$AI$501,5,FALSE)),"")</f>
        <v>0</v>
      </c>
      <c r="Q218" s="122">
        <f>IFERROR((VLOOKUP($L218,ACOUSTIC_SITE_INFO!$C$3:$AI$501,6,FALSE)),"")</f>
        <v>0</v>
      </c>
      <c r="R218" s="122">
        <f>IFERROR((VLOOKUP($L218,ACOUSTIC_SITE_INFO!$C$3:$AI$501,7,FALSE)),"")</f>
        <v>0</v>
      </c>
      <c r="S218" s="122" t="str">
        <f>IFERROR((VLOOKUP($L218,ACOUSTIC_SITE_INFO!$C$3:$AI$501,8,FALSE)),"")</f>
        <v>//</v>
      </c>
      <c r="T218" s="124">
        <f>IFERROR((VLOOKUP($L218,ACOUSTIC_SITE_INFO!$C$3:$AI$501,9,FALSE)),"")</f>
        <v>0</v>
      </c>
      <c r="U218" s="124">
        <f>IFERROR((VLOOKUP($L218,ACOUSTIC_SITE_INFO!$C$3:$AI$501,10,FALSE)),"")</f>
        <v>0</v>
      </c>
      <c r="V218" s="122">
        <f>IFERROR((VLOOKUP($L218,ACOUSTIC_SITE_INFO!$C$3:$AI$501,11,FALSE)),"")</f>
        <v>0</v>
      </c>
      <c r="W218" s="122">
        <f>IFERROR((VLOOKUP($L218,ACOUSTIC_SITE_INFO!$C$3:$AI$501,12,FALSE)),"")</f>
        <v>0</v>
      </c>
      <c r="X218" s="122">
        <f>IFERROR((VLOOKUP($L218,ACOUSTIC_SITE_INFO!$C$3:$AI$501,13,FALSE)),"")</f>
        <v>0</v>
      </c>
      <c r="Y218" s="122">
        <f>IFERROR((VLOOKUP($L218,ACOUSTIC_SITE_INFO!$C$3:$AI$501,14,FALSE)),"")</f>
        <v>0</v>
      </c>
      <c r="Z218" s="122">
        <f>IFERROR((VLOOKUP($L218,ACOUSTIC_SITE_INFO!$C$3:$AI$501,15,FALSE)),"")</f>
        <v>0</v>
      </c>
      <c r="AA218" s="122">
        <f>IFERROR((VLOOKUP($L218,ACOUSTIC_SITE_INFO!$C$3:$AI$501,16,FALSE)),"")</f>
        <v>0</v>
      </c>
      <c r="AB218" s="122">
        <f>IFERROR((VLOOKUP($L218,ACOUSTIC_SITE_INFO!$C$3:$AI$501,17,FALSE)),"")</f>
        <v>0</v>
      </c>
      <c r="AC218" s="122">
        <f>IFERROR((VLOOKUP($L218,ACOUSTIC_SITE_INFO!$C$3:$AI$501,18,FALSE)),"")</f>
        <v>0</v>
      </c>
      <c r="AD218" s="122">
        <f>IFERROR((VLOOKUP($L218,ACOUSTIC_SITE_INFO!$C$3:$AI$501,20,FALSE)),"")</f>
        <v>0</v>
      </c>
      <c r="AE218" s="122">
        <f>IFERROR((VLOOKUP($L218,ACOUSTIC_SITE_INFO!$C$3:$AI$501,21,FALSE)),"")</f>
        <v>0</v>
      </c>
      <c r="AF218" s="122">
        <f>IFERROR((VLOOKUP($L218,ACOUSTIC_SITE_INFO!$C$3:$AI$501,19,FALSE)),"")</f>
        <v>0</v>
      </c>
      <c r="AG218" s="122">
        <f>IFERROR((VLOOKUP($L218,ACOUSTIC_SITE_INFO!$C$3:$AI$501,22,FALSE)),"")</f>
        <v>0</v>
      </c>
      <c r="AH218" s="122">
        <f>IFERROR((VLOOKUP($L218,ACOUSTIC_SITE_INFO!$C$3:$AI$501,23,FALSE)),"")</f>
        <v>0</v>
      </c>
      <c r="AI218" s="125">
        <f>IFERROR((VLOOKUP($L218,ACOUSTIC_SITE_INFO!$C$3:$AI$501,24,FALSE)),"")</f>
        <v>0</v>
      </c>
      <c r="AJ218" s="125">
        <f>IFERROR((VLOOKUP($L218,ACOUSTIC_SITE_INFO!$C$3:$AI$501,25,FALSE)),"")</f>
        <v>0</v>
      </c>
      <c r="AK218" s="122">
        <f>IFERROR((VLOOKUP($L218,ACOUSTIC_SITE_INFO!$C$3:$AI$501,26,FALSE)),"")</f>
        <v>0</v>
      </c>
      <c r="AL218" s="122">
        <f>IFERROR((VLOOKUP($L218,ACOUSTIC_SITE_INFO!$C$3:$AI$501,27,FALSE)),"")</f>
        <v>0</v>
      </c>
      <c r="AM218" s="122">
        <f>IFERROR((VLOOKUP($L218,ACOUSTIC_SITE_INFO!$C$3:$AI$501,29,FALSE)),"")</f>
        <v>0</v>
      </c>
      <c r="AN218" s="122">
        <f>IFERROR((VLOOKUP($L218,ACOUSTIC_SITE_INFO!$C$3:$AI$501,30,FALSE)),"")</f>
        <v>0</v>
      </c>
      <c r="AO218" s="122">
        <f>IFERROR((VLOOKUP($L218,ACOUSTIC_SITE_INFO!$C$3:$AI$501,31,FALSE)),"")</f>
        <v>0</v>
      </c>
      <c r="AP218" s="122">
        <f>IFERROR((VLOOKUP($L218,ACOUSTIC_SITE_INFO!$C$3:$AI$501,32,FALSE)),"")</f>
        <v>0</v>
      </c>
      <c r="AQ218" s="122">
        <f>IFERROR((VLOOKUP($L218,ACOUSTIC_SITE_INFO!$C$3:$AI$501,33,FALSE)),"")</f>
        <v>0</v>
      </c>
    </row>
    <row r="219" spans="1:43" x14ac:dyDescent="0.25">
      <c r="A219" s="122" t="str">
        <f t="shared" si="6"/>
        <v>00-0m-0</v>
      </c>
      <c r="B219" s="122" t="str">
        <f t="shared" si="7"/>
        <v/>
      </c>
      <c r="C219" s="122" t="str">
        <f>IF(ACOUSTIC_SURVEY_RESULTS!A218=0, "",ACOUSTIC_SURVEY_RESULTS!A218)</f>
        <v/>
      </c>
      <c r="D219" s="122" t="str">
        <f>IFERROR((VLOOKUP($C219,Drop_down_options!$B$2:$D$21,2,FALSE)),"")</f>
        <v/>
      </c>
      <c r="E219" s="122" t="str">
        <f>IF(ACOUSTIC_SURVEY_RESULTS!B218=0, "",ACOUSTIC_SURVEY_RESULTS!B218)</f>
        <v/>
      </c>
      <c r="F219" s="122" t="str">
        <f>IF(ACOUSTIC_SURVEY_RESULTS!C218=0, "",ACOUSTIC_SURVEY_RESULTS!C218)</f>
        <v/>
      </c>
      <c r="G219" s="122" t="str">
        <f>IF(ACOUSTIC_SURVEY_RESULTS!D218=0, "",ACOUSTIC_SURVEY_RESULTS!D218)</f>
        <v/>
      </c>
      <c r="H219" s="122" t="str">
        <f>IF(ACOUSTIC_SURVEY_RESULTS!E218=0, "",ACOUSTIC_SURVEY_RESULTS!E218)</f>
        <v/>
      </c>
      <c r="I219" s="122" t="str">
        <f>IF(ACOUSTIC_SURVEY_RESULTS!F218=0, "",ACOUSTIC_SURVEY_RESULTS!F218)</f>
        <v/>
      </c>
      <c r="J219" s="122" t="str">
        <f>IF(ACOUSTIC_SURVEY_RESULTS!G218=0, "",ACOUSTIC_SURVEY_RESULTS!G218)</f>
        <v/>
      </c>
      <c r="K219" s="122" t="str">
        <f>IF(ACOUSTIC_SURVEY_RESULTS!H218=0, "",ACOUSTIC_SURVEY_RESULTS!H218)</f>
        <v/>
      </c>
      <c r="L219" s="122" t="str">
        <f>IF(ACOUSTIC_SURVEY_RESULTS!I218=0, "",ACOUSTIC_SURVEY_RESULTS!I218)</f>
        <v/>
      </c>
      <c r="M219" s="122">
        <f>IFERROR((VLOOKUP($L219,ACOUSTIC_SITE_INFO!$C$3:$AI$501,2,FALSE)),"")</f>
        <v>0</v>
      </c>
      <c r="N219" s="122">
        <f>IFERROR((VLOOKUP($L219,ACOUSTIC_SITE_INFO!$C$3:$AI$501,3,FALSE))," ")</f>
        <v>0</v>
      </c>
      <c r="O219" s="122">
        <f>IFERROR((VLOOKUP($L219,ACOUSTIC_SITE_INFO!$C$3:$AI$501,4,FALSE)),"")</f>
        <v>0</v>
      </c>
      <c r="P219" s="122">
        <f>IFERROR((VLOOKUP($L219,ACOUSTIC_SITE_INFO!$C$3:$AI$501,5,FALSE)),"")</f>
        <v>0</v>
      </c>
      <c r="Q219" s="122">
        <f>IFERROR((VLOOKUP($L219,ACOUSTIC_SITE_INFO!$C$3:$AI$501,6,FALSE)),"")</f>
        <v>0</v>
      </c>
      <c r="R219" s="122">
        <f>IFERROR((VLOOKUP($L219,ACOUSTIC_SITE_INFO!$C$3:$AI$501,7,FALSE)),"")</f>
        <v>0</v>
      </c>
      <c r="S219" s="122" t="str">
        <f>IFERROR((VLOOKUP($L219,ACOUSTIC_SITE_INFO!$C$3:$AI$501,8,FALSE)),"")</f>
        <v>//</v>
      </c>
      <c r="T219" s="124">
        <f>IFERROR((VLOOKUP($L219,ACOUSTIC_SITE_INFO!$C$3:$AI$501,9,FALSE)),"")</f>
        <v>0</v>
      </c>
      <c r="U219" s="124">
        <f>IFERROR((VLOOKUP($L219,ACOUSTIC_SITE_INFO!$C$3:$AI$501,10,FALSE)),"")</f>
        <v>0</v>
      </c>
      <c r="V219" s="122">
        <f>IFERROR((VLOOKUP($L219,ACOUSTIC_SITE_INFO!$C$3:$AI$501,11,FALSE)),"")</f>
        <v>0</v>
      </c>
      <c r="W219" s="122">
        <f>IFERROR((VLOOKUP($L219,ACOUSTIC_SITE_INFO!$C$3:$AI$501,12,FALSE)),"")</f>
        <v>0</v>
      </c>
      <c r="X219" s="122">
        <f>IFERROR((VLOOKUP($L219,ACOUSTIC_SITE_INFO!$C$3:$AI$501,13,FALSE)),"")</f>
        <v>0</v>
      </c>
      <c r="Y219" s="122">
        <f>IFERROR((VLOOKUP($L219,ACOUSTIC_SITE_INFO!$C$3:$AI$501,14,FALSE)),"")</f>
        <v>0</v>
      </c>
      <c r="Z219" s="122">
        <f>IFERROR((VLOOKUP($L219,ACOUSTIC_SITE_INFO!$C$3:$AI$501,15,FALSE)),"")</f>
        <v>0</v>
      </c>
      <c r="AA219" s="122">
        <f>IFERROR((VLOOKUP($L219,ACOUSTIC_SITE_INFO!$C$3:$AI$501,16,FALSE)),"")</f>
        <v>0</v>
      </c>
      <c r="AB219" s="122">
        <f>IFERROR((VLOOKUP($L219,ACOUSTIC_SITE_INFO!$C$3:$AI$501,17,FALSE)),"")</f>
        <v>0</v>
      </c>
      <c r="AC219" s="122">
        <f>IFERROR((VLOOKUP($L219,ACOUSTIC_SITE_INFO!$C$3:$AI$501,18,FALSE)),"")</f>
        <v>0</v>
      </c>
      <c r="AD219" s="122">
        <f>IFERROR((VLOOKUP($L219,ACOUSTIC_SITE_INFO!$C$3:$AI$501,20,FALSE)),"")</f>
        <v>0</v>
      </c>
      <c r="AE219" s="122">
        <f>IFERROR((VLOOKUP($L219,ACOUSTIC_SITE_INFO!$C$3:$AI$501,21,FALSE)),"")</f>
        <v>0</v>
      </c>
      <c r="AF219" s="122">
        <f>IFERROR((VLOOKUP($L219,ACOUSTIC_SITE_INFO!$C$3:$AI$501,19,FALSE)),"")</f>
        <v>0</v>
      </c>
      <c r="AG219" s="122">
        <f>IFERROR((VLOOKUP($L219,ACOUSTIC_SITE_INFO!$C$3:$AI$501,22,FALSE)),"")</f>
        <v>0</v>
      </c>
      <c r="AH219" s="122">
        <f>IFERROR((VLOOKUP($L219,ACOUSTIC_SITE_INFO!$C$3:$AI$501,23,FALSE)),"")</f>
        <v>0</v>
      </c>
      <c r="AI219" s="125">
        <f>IFERROR((VLOOKUP($L219,ACOUSTIC_SITE_INFO!$C$3:$AI$501,24,FALSE)),"")</f>
        <v>0</v>
      </c>
      <c r="AJ219" s="125">
        <f>IFERROR((VLOOKUP($L219,ACOUSTIC_SITE_INFO!$C$3:$AI$501,25,FALSE)),"")</f>
        <v>0</v>
      </c>
      <c r="AK219" s="122">
        <f>IFERROR((VLOOKUP($L219,ACOUSTIC_SITE_INFO!$C$3:$AI$501,26,FALSE)),"")</f>
        <v>0</v>
      </c>
      <c r="AL219" s="122">
        <f>IFERROR((VLOOKUP($L219,ACOUSTIC_SITE_INFO!$C$3:$AI$501,27,FALSE)),"")</f>
        <v>0</v>
      </c>
      <c r="AM219" s="122">
        <f>IFERROR((VLOOKUP($L219,ACOUSTIC_SITE_INFO!$C$3:$AI$501,29,FALSE)),"")</f>
        <v>0</v>
      </c>
      <c r="AN219" s="122">
        <f>IFERROR((VLOOKUP($L219,ACOUSTIC_SITE_INFO!$C$3:$AI$501,30,FALSE)),"")</f>
        <v>0</v>
      </c>
      <c r="AO219" s="122">
        <f>IFERROR((VLOOKUP($L219,ACOUSTIC_SITE_INFO!$C$3:$AI$501,31,FALSE)),"")</f>
        <v>0</v>
      </c>
      <c r="AP219" s="122">
        <f>IFERROR((VLOOKUP($L219,ACOUSTIC_SITE_INFO!$C$3:$AI$501,32,FALSE)),"")</f>
        <v>0</v>
      </c>
      <c r="AQ219" s="122">
        <f>IFERROR((VLOOKUP($L219,ACOUSTIC_SITE_INFO!$C$3:$AI$501,33,FALSE)),"")</f>
        <v>0</v>
      </c>
    </row>
    <row r="220" spans="1:43" x14ac:dyDescent="0.25">
      <c r="A220" s="122" t="str">
        <f t="shared" si="6"/>
        <v>00-0m-0</v>
      </c>
      <c r="B220" s="122" t="str">
        <f t="shared" si="7"/>
        <v/>
      </c>
      <c r="C220" s="122" t="str">
        <f>IF(ACOUSTIC_SURVEY_RESULTS!A219=0, "",ACOUSTIC_SURVEY_RESULTS!A219)</f>
        <v/>
      </c>
      <c r="D220" s="122" t="str">
        <f>IFERROR((VLOOKUP($C220,Drop_down_options!$B$2:$D$21,2,FALSE)),"")</f>
        <v/>
      </c>
      <c r="E220" s="122" t="str">
        <f>IF(ACOUSTIC_SURVEY_RESULTS!B219=0, "",ACOUSTIC_SURVEY_RESULTS!B219)</f>
        <v/>
      </c>
      <c r="F220" s="122" t="str">
        <f>IF(ACOUSTIC_SURVEY_RESULTS!C219=0, "",ACOUSTIC_SURVEY_RESULTS!C219)</f>
        <v/>
      </c>
      <c r="G220" s="122" t="str">
        <f>IF(ACOUSTIC_SURVEY_RESULTS!D219=0, "",ACOUSTIC_SURVEY_RESULTS!D219)</f>
        <v/>
      </c>
      <c r="H220" s="122" t="str">
        <f>IF(ACOUSTIC_SURVEY_RESULTS!E219=0, "",ACOUSTIC_SURVEY_RESULTS!E219)</f>
        <v/>
      </c>
      <c r="I220" s="122" t="str">
        <f>IF(ACOUSTIC_SURVEY_RESULTS!F219=0, "",ACOUSTIC_SURVEY_RESULTS!F219)</f>
        <v/>
      </c>
      <c r="J220" s="122" t="str">
        <f>IF(ACOUSTIC_SURVEY_RESULTS!G219=0, "",ACOUSTIC_SURVEY_RESULTS!G219)</f>
        <v/>
      </c>
      <c r="K220" s="122" t="str">
        <f>IF(ACOUSTIC_SURVEY_RESULTS!H219=0, "",ACOUSTIC_SURVEY_RESULTS!H219)</f>
        <v/>
      </c>
      <c r="L220" s="122" t="str">
        <f>IF(ACOUSTIC_SURVEY_RESULTS!I219=0, "",ACOUSTIC_SURVEY_RESULTS!I219)</f>
        <v/>
      </c>
      <c r="M220" s="122">
        <f>IFERROR((VLOOKUP($L220,ACOUSTIC_SITE_INFO!$C$3:$AI$501,2,FALSE)),"")</f>
        <v>0</v>
      </c>
      <c r="N220" s="122">
        <f>IFERROR((VLOOKUP($L220,ACOUSTIC_SITE_INFO!$C$3:$AI$501,3,FALSE))," ")</f>
        <v>0</v>
      </c>
      <c r="O220" s="122">
        <f>IFERROR((VLOOKUP($L220,ACOUSTIC_SITE_INFO!$C$3:$AI$501,4,FALSE)),"")</f>
        <v>0</v>
      </c>
      <c r="P220" s="122">
        <f>IFERROR((VLOOKUP($L220,ACOUSTIC_SITE_INFO!$C$3:$AI$501,5,FALSE)),"")</f>
        <v>0</v>
      </c>
      <c r="Q220" s="122">
        <f>IFERROR((VLOOKUP($L220,ACOUSTIC_SITE_INFO!$C$3:$AI$501,6,FALSE)),"")</f>
        <v>0</v>
      </c>
      <c r="R220" s="122">
        <f>IFERROR((VLOOKUP($L220,ACOUSTIC_SITE_INFO!$C$3:$AI$501,7,FALSE)),"")</f>
        <v>0</v>
      </c>
      <c r="S220" s="122" t="str">
        <f>IFERROR((VLOOKUP($L220,ACOUSTIC_SITE_INFO!$C$3:$AI$501,8,FALSE)),"")</f>
        <v>//</v>
      </c>
      <c r="T220" s="124">
        <f>IFERROR((VLOOKUP($L220,ACOUSTIC_SITE_INFO!$C$3:$AI$501,9,FALSE)),"")</f>
        <v>0</v>
      </c>
      <c r="U220" s="124">
        <f>IFERROR((VLOOKUP($L220,ACOUSTIC_SITE_INFO!$C$3:$AI$501,10,FALSE)),"")</f>
        <v>0</v>
      </c>
      <c r="V220" s="122">
        <f>IFERROR((VLOOKUP($L220,ACOUSTIC_SITE_INFO!$C$3:$AI$501,11,FALSE)),"")</f>
        <v>0</v>
      </c>
      <c r="W220" s="122">
        <f>IFERROR((VLOOKUP($L220,ACOUSTIC_SITE_INFO!$C$3:$AI$501,12,FALSE)),"")</f>
        <v>0</v>
      </c>
      <c r="X220" s="122">
        <f>IFERROR((VLOOKUP($L220,ACOUSTIC_SITE_INFO!$C$3:$AI$501,13,FALSE)),"")</f>
        <v>0</v>
      </c>
      <c r="Y220" s="122">
        <f>IFERROR((VLOOKUP($L220,ACOUSTIC_SITE_INFO!$C$3:$AI$501,14,FALSE)),"")</f>
        <v>0</v>
      </c>
      <c r="Z220" s="122">
        <f>IFERROR((VLOOKUP($L220,ACOUSTIC_SITE_INFO!$C$3:$AI$501,15,FALSE)),"")</f>
        <v>0</v>
      </c>
      <c r="AA220" s="122">
        <f>IFERROR((VLOOKUP($L220,ACOUSTIC_SITE_INFO!$C$3:$AI$501,16,FALSE)),"")</f>
        <v>0</v>
      </c>
      <c r="AB220" s="122">
        <f>IFERROR((VLOOKUP($L220,ACOUSTIC_SITE_INFO!$C$3:$AI$501,17,FALSE)),"")</f>
        <v>0</v>
      </c>
      <c r="AC220" s="122">
        <f>IFERROR((VLOOKUP($L220,ACOUSTIC_SITE_INFO!$C$3:$AI$501,18,FALSE)),"")</f>
        <v>0</v>
      </c>
      <c r="AD220" s="122">
        <f>IFERROR((VLOOKUP($L220,ACOUSTIC_SITE_INFO!$C$3:$AI$501,20,FALSE)),"")</f>
        <v>0</v>
      </c>
      <c r="AE220" s="122">
        <f>IFERROR((VLOOKUP($L220,ACOUSTIC_SITE_INFO!$C$3:$AI$501,21,FALSE)),"")</f>
        <v>0</v>
      </c>
      <c r="AF220" s="122">
        <f>IFERROR((VLOOKUP($L220,ACOUSTIC_SITE_INFO!$C$3:$AI$501,19,FALSE)),"")</f>
        <v>0</v>
      </c>
      <c r="AG220" s="122">
        <f>IFERROR((VLOOKUP($L220,ACOUSTIC_SITE_INFO!$C$3:$AI$501,22,FALSE)),"")</f>
        <v>0</v>
      </c>
      <c r="AH220" s="122">
        <f>IFERROR((VLOOKUP($L220,ACOUSTIC_SITE_INFO!$C$3:$AI$501,23,FALSE)),"")</f>
        <v>0</v>
      </c>
      <c r="AI220" s="125">
        <f>IFERROR((VLOOKUP($L220,ACOUSTIC_SITE_INFO!$C$3:$AI$501,24,FALSE)),"")</f>
        <v>0</v>
      </c>
      <c r="AJ220" s="125">
        <f>IFERROR((VLOOKUP($L220,ACOUSTIC_SITE_INFO!$C$3:$AI$501,25,FALSE)),"")</f>
        <v>0</v>
      </c>
      <c r="AK220" s="122">
        <f>IFERROR((VLOOKUP($L220,ACOUSTIC_SITE_INFO!$C$3:$AI$501,26,FALSE)),"")</f>
        <v>0</v>
      </c>
      <c r="AL220" s="122">
        <f>IFERROR((VLOOKUP($L220,ACOUSTIC_SITE_INFO!$C$3:$AI$501,27,FALSE)),"")</f>
        <v>0</v>
      </c>
      <c r="AM220" s="122">
        <f>IFERROR((VLOOKUP($L220,ACOUSTIC_SITE_INFO!$C$3:$AI$501,29,FALSE)),"")</f>
        <v>0</v>
      </c>
      <c r="AN220" s="122">
        <f>IFERROR((VLOOKUP($L220,ACOUSTIC_SITE_INFO!$C$3:$AI$501,30,FALSE)),"")</f>
        <v>0</v>
      </c>
      <c r="AO220" s="122">
        <f>IFERROR((VLOOKUP($L220,ACOUSTIC_SITE_INFO!$C$3:$AI$501,31,FALSE)),"")</f>
        <v>0</v>
      </c>
      <c r="AP220" s="122">
        <f>IFERROR((VLOOKUP($L220,ACOUSTIC_SITE_INFO!$C$3:$AI$501,32,FALSE)),"")</f>
        <v>0</v>
      </c>
      <c r="AQ220" s="122">
        <f>IFERROR((VLOOKUP($L220,ACOUSTIC_SITE_INFO!$C$3:$AI$501,33,FALSE)),"")</f>
        <v>0</v>
      </c>
    </row>
    <row r="221" spans="1:43" x14ac:dyDescent="0.25">
      <c r="A221" s="122" t="str">
        <f t="shared" si="6"/>
        <v>00-0m-0</v>
      </c>
      <c r="B221" s="122" t="str">
        <f t="shared" si="7"/>
        <v/>
      </c>
      <c r="C221" s="122" t="str">
        <f>IF(ACOUSTIC_SURVEY_RESULTS!A220=0, "",ACOUSTIC_SURVEY_RESULTS!A220)</f>
        <v/>
      </c>
      <c r="D221" s="122" t="str">
        <f>IFERROR((VLOOKUP($C221,Drop_down_options!$B$2:$D$21,2,FALSE)),"")</f>
        <v/>
      </c>
      <c r="E221" s="122" t="str">
        <f>IF(ACOUSTIC_SURVEY_RESULTS!B220=0, "",ACOUSTIC_SURVEY_RESULTS!B220)</f>
        <v/>
      </c>
      <c r="F221" s="122" t="str">
        <f>IF(ACOUSTIC_SURVEY_RESULTS!C220=0, "",ACOUSTIC_SURVEY_RESULTS!C220)</f>
        <v/>
      </c>
      <c r="G221" s="122" t="str">
        <f>IF(ACOUSTIC_SURVEY_RESULTS!D220=0, "",ACOUSTIC_SURVEY_RESULTS!D220)</f>
        <v/>
      </c>
      <c r="H221" s="122" t="str">
        <f>IF(ACOUSTIC_SURVEY_RESULTS!E220=0, "",ACOUSTIC_SURVEY_RESULTS!E220)</f>
        <v/>
      </c>
      <c r="I221" s="122" t="str">
        <f>IF(ACOUSTIC_SURVEY_RESULTS!F220=0, "",ACOUSTIC_SURVEY_RESULTS!F220)</f>
        <v/>
      </c>
      <c r="J221" s="122" t="str">
        <f>IF(ACOUSTIC_SURVEY_RESULTS!G220=0, "",ACOUSTIC_SURVEY_RESULTS!G220)</f>
        <v/>
      </c>
      <c r="K221" s="122" t="str">
        <f>IF(ACOUSTIC_SURVEY_RESULTS!H220=0, "",ACOUSTIC_SURVEY_RESULTS!H220)</f>
        <v/>
      </c>
      <c r="L221" s="122" t="str">
        <f>IF(ACOUSTIC_SURVEY_RESULTS!I220=0, "",ACOUSTIC_SURVEY_RESULTS!I220)</f>
        <v/>
      </c>
      <c r="M221" s="122">
        <f>IFERROR((VLOOKUP($L221,ACOUSTIC_SITE_INFO!$C$3:$AI$501,2,FALSE)),"")</f>
        <v>0</v>
      </c>
      <c r="N221" s="122">
        <f>IFERROR((VLOOKUP($L221,ACOUSTIC_SITE_INFO!$C$3:$AI$501,3,FALSE))," ")</f>
        <v>0</v>
      </c>
      <c r="O221" s="122">
        <f>IFERROR((VLOOKUP($L221,ACOUSTIC_SITE_INFO!$C$3:$AI$501,4,FALSE)),"")</f>
        <v>0</v>
      </c>
      <c r="P221" s="122">
        <f>IFERROR((VLOOKUP($L221,ACOUSTIC_SITE_INFO!$C$3:$AI$501,5,FALSE)),"")</f>
        <v>0</v>
      </c>
      <c r="Q221" s="122">
        <f>IFERROR((VLOOKUP($L221,ACOUSTIC_SITE_INFO!$C$3:$AI$501,6,FALSE)),"")</f>
        <v>0</v>
      </c>
      <c r="R221" s="122">
        <f>IFERROR((VLOOKUP($L221,ACOUSTIC_SITE_INFO!$C$3:$AI$501,7,FALSE)),"")</f>
        <v>0</v>
      </c>
      <c r="S221" s="122" t="str">
        <f>IFERROR((VLOOKUP($L221,ACOUSTIC_SITE_INFO!$C$3:$AI$501,8,FALSE)),"")</f>
        <v>//</v>
      </c>
      <c r="T221" s="124">
        <f>IFERROR((VLOOKUP($L221,ACOUSTIC_SITE_INFO!$C$3:$AI$501,9,FALSE)),"")</f>
        <v>0</v>
      </c>
      <c r="U221" s="124">
        <f>IFERROR((VLOOKUP($L221,ACOUSTIC_SITE_INFO!$C$3:$AI$501,10,FALSE)),"")</f>
        <v>0</v>
      </c>
      <c r="V221" s="122">
        <f>IFERROR((VLOOKUP($L221,ACOUSTIC_SITE_INFO!$C$3:$AI$501,11,FALSE)),"")</f>
        <v>0</v>
      </c>
      <c r="W221" s="122">
        <f>IFERROR((VLOOKUP($L221,ACOUSTIC_SITE_INFO!$C$3:$AI$501,12,FALSE)),"")</f>
        <v>0</v>
      </c>
      <c r="X221" s="122">
        <f>IFERROR((VLOOKUP($L221,ACOUSTIC_SITE_INFO!$C$3:$AI$501,13,FALSE)),"")</f>
        <v>0</v>
      </c>
      <c r="Y221" s="122">
        <f>IFERROR((VLOOKUP($L221,ACOUSTIC_SITE_INFO!$C$3:$AI$501,14,FALSE)),"")</f>
        <v>0</v>
      </c>
      <c r="Z221" s="122">
        <f>IFERROR((VLOOKUP($L221,ACOUSTIC_SITE_INFO!$C$3:$AI$501,15,FALSE)),"")</f>
        <v>0</v>
      </c>
      <c r="AA221" s="122">
        <f>IFERROR((VLOOKUP($L221,ACOUSTIC_SITE_INFO!$C$3:$AI$501,16,FALSE)),"")</f>
        <v>0</v>
      </c>
      <c r="AB221" s="122">
        <f>IFERROR((VLOOKUP($L221,ACOUSTIC_SITE_INFO!$C$3:$AI$501,17,FALSE)),"")</f>
        <v>0</v>
      </c>
      <c r="AC221" s="122">
        <f>IFERROR((VLOOKUP($L221,ACOUSTIC_SITE_INFO!$C$3:$AI$501,18,FALSE)),"")</f>
        <v>0</v>
      </c>
      <c r="AD221" s="122">
        <f>IFERROR((VLOOKUP($L221,ACOUSTIC_SITE_INFO!$C$3:$AI$501,20,FALSE)),"")</f>
        <v>0</v>
      </c>
      <c r="AE221" s="122">
        <f>IFERROR((VLOOKUP($L221,ACOUSTIC_SITE_INFO!$C$3:$AI$501,21,FALSE)),"")</f>
        <v>0</v>
      </c>
      <c r="AF221" s="122">
        <f>IFERROR((VLOOKUP($L221,ACOUSTIC_SITE_INFO!$C$3:$AI$501,19,FALSE)),"")</f>
        <v>0</v>
      </c>
      <c r="AG221" s="122">
        <f>IFERROR((VLOOKUP($L221,ACOUSTIC_SITE_INFO!$C$3:$AI$501,22,FALSE)),"")</f>
        <v>0</v>
      </c>
      <c r="AH221" s="122">
        <f>IFERROR((VLOOKUP($L221,ACOUSTIC_SITE_INFO!$C$3:$AI$501,23,FALSE)),"")</f>
        <v>0</v>
      </c>
      <c r="AI221" s="125">
        <f>IFERROR((VLOOKUP($L221,ACOUSTIC_SITE_INFO!$C$3:$AI$501,24,FALSE)),"")</f>
        <v>0</v>
      </c>
      <c r="AJ221" s="125">
        <f>IFERROR((VLOOKUP($L221,ACOUSTIC_SITE_INFO!$C$3:$AI$501,25,FALSE)),"")</f>
        <v>0</v>
      </c>
      <c r="AK221" s="122">
        <f>IFERROR((VLOOKUP($L221,ACOUSTIC_SITE_INFO!$C$3:$AI$501,26,FALSE)),"")</f>
        <v>0</v>
      </c>
      <c r="AL221" s="122">
        <f>IFERROR((VLOOKUP($L221,ACOUSTIC_SITE_INFO!$C$3:$AI$501,27,FALSE)),"")</f>
        <v>0</v>
      </c>
      <c r="AM221" s="122">
        <f>IFERROR((VLOOKUP($L221,ACOUSTIC_SITE_INFO!$C$3:$AI$501,29,FALSE)),"")</f>
        <v>0</v>
      </c>
      <c r="AN221" s="122">
        <f>IFERROR((VLOOKUP($L221,ACOUSTIC_SITE_INFO!$C$3:$AI$501,30,FALSE)),"")</f>
        <v>0</v>
      </c>
      <c r="AO221" s="122">
        <f>IFERROR((VLOOKUP($L221,ACOUSTIC_SITE_INFO!$C$3:$AI$501,31,FALSE)),"")</f>
        <v>0</v>
      </c>
      <c r="AP221" s="122">
        <f>IFERROR((VLOOKUP($L221,ACOUSTIC_SITE_INFO!$C$3:$AI$501,32,FALSE)),"")</f>
        <v>0</v>
      </c>
      <c r="AQ221" s="122">
        <f>IFERROR((VLOOKUP($L221,ACOUSTIC_SITE_INFO!$C$3:$AI$501,33,FALSE)),"")</f>
        <v>0</v>
      </c>
    </row>
    <row r="222" spans="1:43" x14ac:dyDescent="0.25">
      <c r="A222" s="122" t="str">
        <f t="shared" si="6"/>
        <v>00-0m-0</v>
      </c>
      <c r="B222" s="122" t="str">
        <f t="shared" si="7"/>
        <v/>
      </c>
      <c r="C222" s="122" t="str">
        <f>IF(ACOUSTIC_SURVEY_RESULTS!A221=0, "",ACOUSTIC_SURVEY_RESULTS!A221)</f>
        <v/>
      </c>
      <c r="D222" s="122" t="str">
        <f>IFERROR((VLOOKUP($C222,Drop_down_options!$B$2:$D$21,2,FALSE)),"")</f>
        <v/>
      </c>
      <c r="E222" s="122" t="str">
        <f>IF(ACOUSTIC_SURVEY_RESULTS!B221=0, "",ACOUSTIC_SURVEY_RESULTS!B221)</f>
        <v/>
      </c>
      <c r="F222" s="122" t="str">
        <f>IF(ACOUSTIC_SURVEY_RESULTS!C221=0, "",ACOUSTIC_SURVEY_RESULTS!C221)</f>
        <v/>
      </c>
      <c r="G222" s="122" t="str">
        <f>IF(ACOUSTIC_SURVEY_RESULTS!D221=0, "",ACOUSTIC_SURVEY_RESULTS!D221)</f>
        <v/>
      </c>
      <c r="H222" s="122" t="str">
        <f>IF(ACOUSTIC_SURVEY_RESULTS!E221=0, "",ACOUSTIC_SURVEY_RESULTS!E221)</f>
        <v/>
      </c>
      <c r="I222" s="122" t="str">
        <f>IF(ACOUSTIC_SURVEY_RESULTS!F221=0, "",ACOUSTIC_SURVEY_RESULTS!F221)</f>
        <v/>
      </c>
      <c r="J222" s="122" t="str">
        <f>IF(ACOUSTIC_SURVEY_RESULTS!G221=0, "",ACOUSTIC_SURVEY_RESULTS!G221)</f>
        <v/>
      </c>
      <c r="K222" s="122" t="str">
        <f>IF(ACOUSTIC_SURVEY_RESULTS!H221=0, "",ACOUSTIC_SURVEY_RESULTS!H221)</f>
        <v/>
      </c>
      <c r="L222" s="122" t="str">
        <f>IF(ACOUSTIC_SURVEY_RESULTS!I221=0, "",ACOUSTIC_SURVEY_RESULTS!I221)</f>
        <v/>
      </c>
      <c r="M222" s="122">
        <f>IFERROR((VLOOKUP($L222,ACOUSTIC_SITE_INFO!$C$3:$AI$501,2,FALSE)),"")</f>
        <v>0</v>
      </c>
      <c r="N222" s="122">
        <f>IFERROR((VLOOKUP($L222,ACOUSTIC_SITE_INFO!$C$3:$AI$501,3,FALSE))," ")</f>
        <v>0</v>
      </c>
      <c r="O222" s="122">
        <f>IFERROR((VLOOKUP($L222,ACOUSTIC_SITE_INFO!$C$3:$AI$501,4,FALSE)),"")</f>
        <v>0</v>
      </c>
      <c r="P222" s="122">
        <f>IFERROR((VLOOKUP($L222,ACOUSTIC_SITE_INFO!$C$3:$AI$501,5,FALSE)),"")</f>
        <v>0</v>
      </c>
      <c r="Q222" s="122">
        <f>IFERROR((VLOOKUP($L222,ACOUSTIC_SITE_INFO!$C$3:$AI$501,6,FALSE)),"")</f>
        <v>0</v>
      </c>
      <c r="R222" s="122">
        <f>IFERROR((VLOOKUP($L222,ACOUSTIC_SITE_INFO!$C$3:$AI$501,7,FALSE)),"")</f>
        <v>0</v>
      </c>
      <c r="S222" s="122" t="str">
        <f>IFERROR((VLOOKUP($L222,ACOUSTIC_SITE_INFO!$C$3:$AI$501,8,FALSE)),"")</f>
        <v>//</v>
      </c>
      <c r="T222" s="124">
        <f>IFERROR((VLOOKUP($L222,ACOUSTIC_SITE_INFO!$C$3:$AI$501,9,FALSE)),"")</f>
        <v>0</v>
      </c>
      <c r="U222" s="124">
        <f>IFERROR((VLOOKUP($L222,ACOUSTIC_SITE_INFO!$C$3:$AI$501,10,FALSE)),"")</f>
        <v>0</v>
      </c>
      <c r="V222" s="122">
        <f>IFERROR((VLOOKUP($L222,ACOUSTIC_SITE_INFO!$C$3:$AI$501,11,FALSE)),"")</f>
        <v>0</v>
      </c>
      <c r="W222" s="122">
        <f>IFERROR((VLOOKUP($L222,ACOUSTIC_SITE_INFO!$C$3:$AI$501,12,FALSE)),"")</f>
        <v>0</v>
      </c>
      <c r="X222" s="122">
        <f>IFERROR((VLOOKUP($L222,ACOUSTIC_SITE_INFO!$C$3:$AI$501,13,FALSE)),"")</f>
        <v>0</v>
      </c>
      <c r="Y222" s="122">
        <f>IFERROR((VLOOKUP($L222,ACOUSTIC_SITE_INFO!$C$3:$AI$501,14,FALSE)),"")</f>
        <v>0</v>
      </c>
      <c r="Z222" s="122">
        <f>IFERROR((VLOOKUP($L222,ACOUSTIC_SITE_INFO!$C$3:$AI$501,15,FALSE)),"")</f>
        <v>0</v>
      </c>
      <c r="AA222" s="122">
        <f>IFERROR((VLOOKUP($L222,ACOUSTIC_SITE_INFO!$C$3:$AI$501,16,FALSE)),"")</f>
        <v>0</v>
      </c>
      <c r="AB222" s="122">
        <f>IFERROR((VLOOKUP($L222,ACOUSTIC_SITE_INFO!$C$3:$AI$501,17,FALSE)),"")</f>
        <v>0</v>
      </c>
      <c r="AC222" s="122">
        <f>IFERROR((VLOOKUP($L222,ACOUSTIC_SITE_INFO!$C$3:$AI$501,18,FALSE)),"")</f>
        <v>0</v>
      </c>
      <c r="AD222" s="122">
        <f>IFERROR((VLOOKUP($L222,ACOUSTIC_SITE_INFO!$C$3:$AI$501,20,FALSE)),"")</f>
        <v>0</v>
      </c>
      <c r="AE222" s="122">
        <f>IFERROR((VLOOKUP($L222,ACOUSTIC_SITE_INFO!$C$3:$AI$501,21,FALSE)),"")</f>
        <v>0</v>
      </c>
      <c r="AF222" s="122">
        <f>IFERROR((VLOOKUP($L222,ACOUSTIC_SITE_INFO!$C$3:$AI$501,19,FALSE)),"")</f>
        <v>0</v>
      </c>
      <c r="AG222" s="122">
        <f>IFERROR((VLOOKUP($L222,ACOUSTIC_SITE_INFO!$C$3:$AI$501,22,FALSE)),"")</f>
        <v>0</v>
      </c>
      <c r="AH222" s="122">
        <f>IFERROR((VLOOKUP($L222,ACOUSTIC_SITE_INFO!$C$3:$AI$501,23,FALSE)),"")</f>
        <v>0</v>
      </c>
      <c r="AI222" s="125">
        <f>IFERROR((VLOOKUP($L222,ACOUSTIC_SITE_INFO!$C$3:$AI$501,24,FALSE)),"")</f>
        <v>0</v>
      </c>
      <c r="AJ222" s="125">
        <f>IFERROR((VLOOKUP($L222,ACOUSTIC_SITE_INFO!$C$3:$AI$501,25,FALSE)),"")</f>
        <v>0</v>
      </c>
      <c r="AK222" s="122">
        <f>IFERROR((VLOOKUP($L222,ACOUSTIC_SITE_INFO!$C$3:$AI$501,26,FALSE)),"")</f>
        <v>0</v>
      </c>
      <c r="AL222" s="122">
        <f>IFERROR((VLOOKUP($L222,ACOUSTIC_SITE_INFO!$C$3:$AI$501,27,FALSE)),"")</f>
        <v>0</v>
      </c>
      <c r="AM222" s="122">
        <f>IFERROR((VLOOKUP($L222,ACOUSTIC_SITE_INFO!$C$3:$AI$501,29,FALSE)),"")</f>
        <v>0</v>
      </c>
      <c r="AN222" s="122">
        <f>IFERROR((VLOOKUP($L222,ACOUSTIC_SITE_INFO!$C$3:$AI$501,30,FALSE)),"")</f>
        <v>0</v>
      </c>
      <c r="AO222" s="122">
        <f>IFERROR((VLOOKUP($L222,ACOUSTIC_SITE_INFO!$C$3:$AI$501,31,FALSE)),"")</f>
        <v>0</v>
      </c>
      <c r="AP222" s="122">
        <f>IFERROR((VLOOKUP($L222,ACOUSTIC_SITE_INFO!$C$3:$AI$501,32,FALSE)),"")</f>
        <v>0</v>
      </c>
      <c r="AQ222" s="122">
        <f>IFERROR((VLOOKUP($L222,ACOUSTIC_SITE_INFO!$C$3:$AI$501,33,FALSE)),"")</f>
        <v>0</v>
      </c>
    </row>
    <row r="223" spans="1:43" x14ac:dyDescent="0.25">
      <c r="A223" s="122" t="str">
        <f t="shared" si="6"/>
        <v>00-0m-0</v>
      </c>
      <c r="B223" s="122" t="str">
        <f t="shared" si="7"/>
        <v/>
      </c>
      <c r="C223" s="122" t="str">
        <f>IF(ACOUSTIC_SURVEY_RESULTS!A222=0, "",ACOUSTIC_SURVEY_RESULTS!A222)</f>
        <v/>
      </c>
      <c r="D223" s="122" t="str">
        <f>IFERROR((VLOOKUP($C223,Drop_down_options!$B$2:$D$21,2,FALSE)),"")</f>
        <v/>
      </c>
      <c r="E223" s="122" t="str">
        <f>IF(ACOUSTIC_SURVEY_RESULTS!B222=0, "",ACOUSTIC_SURVEY_RESULTS!B222)</f>
        <v/>
      </c>
      <c r="F223" s="122" t="str">
        <f>IF(ACOUSTIC_SURVEY_RESULTS!C222=0, "",ACOUSTIC_SURVEY_RESULTS!C222)</f>
        <v/>
      </c>
      <c r="G223" s="122" t="str">
        <f>IF(ACOUSTIC_SURVEY_RESULTS!D222=0, "",ACOUSTIC_SURVEY_RESULTS!D222)</f>
        <v/>
      </c>
      <c r="H223" s="122" t="str">
        <f>IF(ACOUSTIC_SURVEY_RESULTS!E222=0, "",ACOUSTIC_SURVEY_RESULTS!E222)</f>
        <v/>
      </c>
      <c r="I223" s="122" t="str">
        <f>IF(ACOUSTIC_SURVEY_RESULTS!F222=0, "",ACOUSTIC_SURVEY_RESULTS!F222)</f>
        <v/>
      </c>
      <c r="J223" s="122" t="str">
        <f>IF(ACOUSTIC_SURVEY_RESULTS!G222=0, "",ACOUSTIC_SURVEY_RESULTS!G222)</f>
        <v/>
      </c>
      <c r="K223" s="122" t="str">
        <f>IF(ACOUSTIC_SURVEY_RESULTS!H222=0, "",ACOUSTIC_SURVEY_RESULTS!H222)</f>
        <v/>
      </c>
      <c r="L223" s="122" t="str">
        <f>IF(ACOUSTIC_SURVEY_RESULTS!I222=0, "",ACOUSTIC_SURVEY_RESULTS!I222)</f>
        <v/>
      </c>
      <c r="M223" s="122">
        <f>IFERROR((VLOOKUP($L223,ACOUSTIC_SITE_INFO!$C$3:$AI$501,2,FALSE)),"")</f>
        <v>0</v>
      </c>
      <c r="N223" s="122">
        <f>IFERROR((VLOOKUP($L223,ACOUSTIC_SITE_INFO!$C$3:$AI$501,3,FALSE))," ")</f>
        <v>0</v>
      </c>
      <c r="O223" s="122">
        <f>IFERROR((VLOOKUP($L223,ACOUSTIC_SITE_INFO!$C$3:$AI$501,4,FALSE)),"")</f>
        <v>0</v>
      </c>
      <c r="P223" s="122">
        <f>IFERROR((VLOOKUP($L223,ACOUSTIC_SITE_INFO!$C$3:$AI$501,5,FALSE)),"")</f>
        <v>0</v>
      </c>
      <c r="Q223" s="122">
        <f>IFERROR((VLOOKUP($L223,ACOUSTIC_SITE_INFO!$C$3:$AI$501,6,FALSE)),"")</f>
        <v>0</v>
      </c>
      <c r="R223" s="122">
        <f>IFERROR((VLOOKUP($L223,ACOUSTIC_SITE_INFO!$C$3:$AI$501,7,FALSE)),"")</f>
        <v>0</v>
      </c>
      <c r="S223" s="122" t="str">
        <f>IFERROR((VLOOKUP($L223,ACOUSTIC_SITE_INFO!$C$3:$AI$501,8,FALSE)),"")</f>
        <v>//</v>
      </c>
      <c r="T223" s="124">
        <f>IFERROR((VLOOKUP($L223,ACOUSTIC_SITE_INFO!$C$3:$AI$501,9,FALSE)),"")</f>
        <v>0</v>
      </c>
      <c r="U223" s="124">
        <f>IFERROR((VLOOKUP($L223,ACOUSTIC_SITE_INFO!$C$3:$AI$501,10,FALSE)),"")</f>
        <v>0</v>
      </c>
      <c r="V223" s="122">
        <f>IFERROR((VLOOKUP($L223,ACOUSTIC_SITE_INFO!$C$3:$AI$501,11,FALSE)),"")</f>
        <v>0</v>
      </c>
      <c r="W223" s="122">
        <f>IFERROR((VLOOKUP($L223,ACOUSTIC_SITE_INFO!$C$3:$AI$501,12,FALSE)),"")</f>
        <v>0</v>
      </c>
      <c r="X223" s="122">
        <f>IFERROR((VLOOKUP($L223,ACOUSTIC_SITE_INFO!$C$3:$AI$501,13,FALSE)),"")</f>
        <v>0</v>
      </c>
      <c r="Y223" s="122">
        <f>IFERROR((VLOOKUP($L223,ACOUSTIC_SITE_INFO!$C$3:$AI$501,14,FALSE)),"")</f>
        <v>0</v>
      </c>
      <c r="Z223" s="122">
        <f>IFERROR((VLOOKUP($L223,ACOUSTIC_SITE_INFO!$C$3:$AI$501,15,FALSE)),"")</f>
        <v>0</v>
      </c>
      <c r="AA223" s="122">
        <f>IFERROR((VLOOKUP($L223,ACOUSTIC_SITE_INFO!$C$3:$AI$501,16,FALSE)),"")</f>
        <v>0</v>
      </c>
      <c r="AB223" s="122">
        <f>IFERROR((VLOOKUP($L223,ACOUSTIC_SITE_INFO!$C$3:$AI$501,17,FALSE)),"")</f>
        <v>0</v>
      </c>
      <c r="AC223" s="122">
        <f>IFERROR((VLOOKUP($L223,ACOUSTIC_SITE_INFO!$C$3:$AI$501,18,FALSE)),"")</f>
        <v>0</v>
      </c>
      <c r="AD223" s="122">
        <f>IFERROR((VLOOKUP($L223,ACOUSTIC_SITE_INFO!$C$3:$AI$501,20,FALSE)),"")</f>
        <v>0</v>
      </c>
      <c r="AE223" s="122">
        <f>IFERROR((VLOOKUP($L223,ACOUSTIC_SITE_INFO!$C$3:$AI$501,21,FALSE)),"")</f>
        <v>0</v>
      </c>
      <c r="AF223" s="122">
        <f>IFERROR((VLOOKUP($L223,ACOUSTIC_SITE_INFO!$C$3:$AI$501,19,FALSE)),"")</f>
        <v>0</v>
      </c>
      <c r="AG223" s="122">
        <f>IFERROR((VLOOKUP($L223,ACOUSTIC_SITE_INFO!$C$3:$AI$501,22,FALSE)),"")</f>
        <v>0</v>
      </c>
      <c r="AH223" s="122">
        <f>IFERROR((VLOOKUP($L223,ACOUSTIC_SITE_INFO!$C$3:$AI$501,23,FALSE)),"")</f>
        <v>0</v>
      </c>
      <c r="AI223" s="125">
        <f>IFERROR((VLOOKUP($L223,ACOUSTIC_SITE_INFO!$C$3:$AI$501,24,FALSE)),"")</f>
        <v>0</v>
      </c>
      <c r="AJ223" s="125">
        <f>IFERROR((VLOOKUP($L223,ACOUSTIC_SITE_INFO!$C$3:$AI$501,25,FALSE)),"")</f>
        <v>0</v>
      </c>
      <c r="AK223" s="122">
        <f>IFERROR((VLOOKUP($L223,ACOUSTIC_SITE_INFO!$C$3:$AI$501,26,FALSE)),"")</f>
        <v>0</v>
      </c>
      <c r="AL223" s="122">
        <f>IFERROR((VLOOKUP($L223,ACOUSTIC_SITE_INFO!$C$3:$AI$501,27,FALSE)),"")</f>
        <v>0</v>
      </c>
      <c r="AM223" s="122">
        <f>IFERROR((VLOOKUP($L223,ACOUSTIC_SITE_INFO!$C$3:$AI$501,29,FALSE)),"")</f>
        <v>0</v>
      </c>
      <c r="AN223" s="122">
        <f>IFERROR((VLOOKUP($L223,ACOUSTIC_SITE_INFO!$C$3:$AI$501,30,FALSE)),"")</f>
        <v>0</v>
      </c>
      <c r="AO223" s="122">
        <f>IFERROR((VLOOKUP($L223,ACOUSTIC_SITE_INFO!$C$3:$AI$501,31,FALSE)),"")</f>
        <v>0</v>
      </c>
      <c r="AP223" s="122">
        <f>IFERROR((VLOOKUP($L223,ACOUSTIC_SITE_INFO!$C$3:$AI$501,32,FALSE)),"")</f>
        <v>0</v>
      </c>
      <c r="AQ223" s="122">
        <f>IFERROR((VLOOKUP($L223,ACOUSTIC_SITE_INFO!$C$3:$AI$501,33,FALSE)),"")</f>
        <v>0</v>
      </c>
    </row>
    <row r="224" spans="1:43" x14ac:dyDescent="0.25">
      <c r="A224" s="122" t="str">
        <f t="shared" si="6"/>
        <v>00-0m-0</v>
      </c>
      <c r="B224" s="122" t="str">
        <f t="shared" si="7"/>
        <v/>
      </c>
      <c r="C224" s="122" t="str">
        <f>IF(ACOUSTIC_SURVEY_RESULTS!A223=0, "",ACOUSTIC_SURVEY_RESULTS!A223)</f>
        <v/>
      </c>
      <c r="D224" s="122" t="str">
        <f>IFERROR((VLOOKUP($C224,Drop_down_options!$B$2:$D$21,2,FALSE)),"")</f>
        <v/>
      </c>
      <c r="E224" s="122" t="str">
        <f>IF(ACOUSTIC_SURVEY_RESULTS!B223=0, "",ACOUSTIC_SURVEY_RESULTS!B223)</f>
        <v/>
      </c>
      <c r="F224" s="122" t="str">
        <f>IF(ACOUSTIC_SURVEY_RESULTS!C223=0, "",ACOUSTIC_SURVEY_RESULTS!C223)</f>
        <v/>
      </c>
      <c r="G224" s="122" t="str">
        <f>IF(ACOUSTIC_SURVEY_RESULTS!D223=0, "",ACOUSTIC_SURVEY_RESULTS!D223)</f>
        <v/>
      </c>
      <c r="H224" s="122" t="str">
        <f>IF(ACOUSTIC_SURVEY_RESULTS!E223=0, "",ACOUSTIC_SURVEY_RESULTS!E223)</f>
        <v/>
      </c>
      <c r="I224" s="122" t="str">
        <f>IF(ACOUSTIC_SURVEY_RESULTS!F223=0, "",ACOUSTIC_SURVEY_RESULTS!F223)</f>
        <v/>
      </c>
      <c r="J224" s="122" t="str">
        <f>IF(ACOUSTIC_SURVEY_RESULTS!G223=0, "",ACOUSTIC_SURVEY_RESULTS!G223)</f>
        <v/>
      </c>
      <c r="K224" s="122" t="str">
        <f>IF(ACOUSTIC_SURVEY_RESULTS!H223=0, "",ACOUSTIC_SURVEY_RESULTS!H223)</f>
        <v/>
      </c>
      <c r="L224" s="122" t="str">
        <f>IF(ACOUSTIC_SURVEY_RESULTS!I223=0, "",ACOUSTIC_SURVEY_RESULTS!I223)</f>
        <v/>
      </c>
      <c r="M224" s="122">
        <f>IFERROR((VLOOKUP($L224,ACOUSTIC_SITE_INFO!$C$3:$AI$501,2,FALSE)),"")</f>
        <v>0</v>
      </c>
      <c r="N224" s="122">
        <f>IFERROR((VLOOKUP($L224,ACOUSTIC_SITE_INFO!$C$3:$AI$501,3,FALSE))," ")</f>
        <v>0</v>
      </c>
      <c r="O224" s="122">
        <f>IFERROR((VLOOKUP($L224,ACOUSTIC_SITE_INFO!$C$3:$AI$501,4,FALSE)),"")</f>
        <v>0</v>
      </c>
      <c r="P224" s="122">
        <f>IFERROR((VLOOKUP($L224,ACOUSTIC_SITE_INFO!$C$3:$AI$501,5,FALSE)),"")</f>
        <v>0</v>
      </c>
      <c r="Q224" s="122">
        <f>IFERROR((VLOOKUP($L224,ACOUSTIC_SITE_INFO!$C$3:$AI$501,6,FALSE)),"")</f>
        <v>0</v>
      </c>
      <c r="R224" s="122">
        <f>IFERROR((VLOOKUP($L224,ACOUSTIC_SITE_INFO!$C$3:$AI$501,7,FALSE)),"")</f>
        <v>0</v>
      </c>
      <c r="S224" s="122" t="str">
        <f>IFERROR((VLOOKUP($L224,ACOUSTIC_SITE_INFO!$C$3:$AI$501,8,FALSE)),"")</f>
        <v>//</v>
      </c>
      <c r="T224" s="124">
        <f>IFERROR((VLOOKUP($L224,ACOUSTIC_SITE_INFO!$C$3:$AI$501,9,FALSE)),"")</f>
        <v>0</v>
      </c>
      <c r="U224" s="124">
        <f>IFERROR((VLOOKUP($L224,ACOUSTIC_SITE_INFO!$C$3:$AI$501,10,FALSE)),"")</f>
        <v>0</v>
      </c>
      <c r="V224" s="122">
        <f>IFERROR((VLOOKUP($L224,ACOUSTIC_SITE_INFO!$C$3:$AI$501,11,FALSE)),"")</f>
        <v>0</v>
      </c>
      <c r="W224" s="122">
        <f>IFERROR((VLOOKUP($L224,ACOUSTIC_SITE_INFO!$C$3:$AI$501,12,FALSE)),"")</f>
        <v>0</v>
      </c>
      <c r="X224" s="122">
        <f>IFERROR((VLOOKUP($L224,ACOUSTIC_SITE_INFO!$C$3:$AI$501,13,FALSE)),"")</f>
        <v>0</v>
      </c>
      <c r="Y224" s="122">
        <f>IFERROR((VLOOKUP($L224,ACOUSTIC_SITE_INFO!$C$3:$AI$501,14,FALSE)),"")</f>
        <v>0</v>
      </c>
      <c r="Z224" s="122">
        <f>IFERROR((VLOOKUP($L224,ACOUSTIC_SITE_INFO!$C$3:$AI$501,15,FALSE)),"")</f>
        <v>0</v>
      </c>
      <c r="AA224" s="122">
        <f>IFERROR((VLOOKUP($L224,ACOUSTIC_SITE_INFO!$C$3:$AI$501,16,FALSE)),"")</f>
        <v>0</v>
      </c>
      <c r="AB224" s="122">
        <f>IFERROR((VLOOKUP($L224,ACOUSTIC_SITE_INFO!$C$3:$AI$501,17,FALSE)),"")</f>
        <v>0</v>
      </c>
      <c r="AC224" s="122">
        <f>IFERROR((VLOOKUP($L224,ACOUSTIC_SITE_INFO!$C$3:$AI$501,18,FALSE)),"")</f>
        <v>0</v>
      </c>
      <c r="AD224" s="122">
        <f>IFERROR((VLOOKUP($L224,ACOUSTIC_SITE_INFO!$C$3:$AI$501,20,FALSE)),"")</f>
        <v>0</v>
      </c>
      <c r="AE224" s="122">
        <f>IFERROR((VLOOKUP($L224,ACOUSTIC_SITE_INFO!$C$3:$AI$501,21,FALSE)),"")</f>
        <v>0</v>
      </c>
      <c r="AF224" s="122">
        <f>IFERROR((VLOOKUP($L224,ACOUSTIC_SITE_INFO!$C$3:$AI$501,19,FALSE)),"")</f>
        <v>0</v>
      </c>
      <c r="AG224" s="122">
        <f>IFERROR((VLOOKUP($L224,ACOUSTIC_SITE_INFO!$C$3:$AI$501,22,FALSE)),"")</f>
        <v>0</v>
      </c>
      <c r="AH224" s="122">
        <f>IFERROR((VLOOKUP($L224,ACOUSTIC_SITE_INFO!$C$3:$AI$501,23,FALSE)),"")</f>
        <v>0</v>
      </c>
      <c r="AI224" s="125">
        <f>IFERROR((VLOOKUP($L224,ACOUSTIC_SITE_INFO!$C$3:$AI$501,24,FALSE)),"")</f>
        <v>0</v>
      </c>
      <c r="AJ224" s="125">
        <f>IFERROR((VLOOKUP($L224,ACOUSTIC_SITE_INFO!$C$3:$AI$501,25,FALSE)),"")</f>
        <v>0</v>
      </c>
      <c r="AK224" s="122">
        <f>IFERROR((VLOOKUP($L224,ACOUSTIC_SITE_INFO!$C$3:$AI$501,26,FALSE)),"")</f>
        <v>0</v>
      </c>
      <c r="AL224" s="122">
        <f>IFERROR((VLOOKUP($L224,ACOUSTIC_SITE_INFO!$C$3:$AI$501,27,FALSE)),"")</f>
        <v>0</v>
      </c>
      <c r="AM224" s="122">
        <f>IFERROR((VLOOKUP($L224,ACOUSTIC_SITE_INFO!$C$3:$AI$501,29,FALSE)),"")</f>
        <v>0</v>
      </c>
      <c r="AN224" s="122">
        <f>IFERROR((VLOOKUP($L224,ACOUSTIC_SITE_INFO!$C$3:$AI$501,30,FALSE)),"")</f>
        <v>0</v>
      </c>
      <c r="AO224" s="122">
        <f>IFERROR((VLOOKUP($L224,ACOUSTIC_SITE_INFO!$C$3:$AI$501,31,FALSE)),"")</f>
        <v>0</v>
      </c>
      <c r="AP224" s="122">
        <f>IFERROR((VLOOKUP($L224,ACOUSTIC_SITE_INFO!$C$3:$AI$501,32,FALSE)),"")</f>
        <v>0</v>
      </c>
      <c r="AQ224" s="122">
        <f>IFERROR((VLOOKUP($L224,ACOUSTIC_SITE_INFO!$C$3:$AI$501,33,FALSE)),"")</f>
        <v>0</v>
      </c>
    </row>
    <row r="225" spans="1:43" x14ac:dyDescent="0.25">
      <c r="A225" s="122" t="str">
        <f t="shared" si="6"/>
        <v>00-0m-0</v>
      </c>
      <c r="B225" s="122" t="str">
        <f t="shared" si="7"/>
        <v/>
      </c>
      <c r="C225" s="122" t="str">
        <f>IF(ACOUSTIC_SURVEY_RESULTS!A224=0, "",ACOUSTIC_SURVEY_RESULTS!A224)</f>
        <v/>
      </c>
      <c r="D225" s="122" t="str">
        <f>IFERROR((VLOOKUP($C225,Drop_down_options!$B$2:$D$21,2,FALSE)),"")</f>
        <v/>
      </c>
      <c r="E225" s="122" t="str">
        <f>IF(ACOUSTIC_SURVEY_RESULTS!B224=0, "",ACOUSTIC_SURVEY_RESULTS!B224)</f>
        <v/>
      </c>
      <c r="F225" s="122" t="str">
        <f>IF(ACOUSTIC_SURVEY_RESULTS!C224=0, "",ACOUSTIC_SURVEY_RESULTS!C224)</f>
        <v/>
      </c>
      <c r="G225" s="122" t="str">
        <f>IF(ACOUSTIC_SURVEY_RESULTS!D224=0, "",ACOUSTIC_SURVEY_RESULTS!D224)</f>
        <v/>
      </c>
      <c r="H225" s="122" t="str">
        <f>IF(ACOUSTIC_SURVEY_RESULTS!E224=0, "",ACOUSTIC_SURVEY_RESULTS!E224)</f>
        <v/>
      </c>
      <c r="I225" s="122" t="str">
        <f>IF(ACOUSTIC_SURVEY_RESULTS!F224=0, "",ACOUSTIC_SURVEY_RESULTS!F224)</f>
        <v/>
      </c>
      <c r="J225" s="122" t="str">
        <f>IF(ACOUSTIC_SURVEY_RESULTS!G224=0, "",ACOUSTIC_SURVEY_RESULTS!G224)</f>
        <v/>
      </c>
      <c r="K225" s="122" t="str">
        <f>IF(ACOUSTIC_SURVEY_RESULTS!H224=0, "",ACOUSTIC_SURVEY_RESULTS!H224)</f>
        <v/>
      </c>
      <c r="L225" s="122" t="str">
        <f>IF(ACOUSTIC_SURVEY_RESULTS!I224=0, "",ACOUSTIC_SURVEY_RESULTS!I224)</f>
        <v/>
      </c>
      <c r="M225" s="122">
        <f>IFERROR((VLOOKUP($L225,ACOUSTIC_SITE_INFO!$C$3:$AI$501,2,FALSE)),"")</f>
        <v>0</v>
      </c>
      <c r="N225" s="122">
        <f>IFERROR((VLOOKUP($L225,ACOUSTIC_SITE_INFO!$C$3:$AI$501,3,FALSE))," ")</f>
        <v>0</v>
      </c>
      <c r="O225" s="122">
        <f>IFERROR((VLOOKUP($L225,ACOUSTIC_SITE_INFO!$C$3:$AI$501,4,FALSE)),"")</f>
        <v>0</v>
      </c>
      <c r="P225" s="122">
        <f>IFERROR((VLOOKUP($L225,ACOUSTIC_SITE_INFO!$C$3:$AI$501,5,FALSE)),"")</f>
        <v>0</v>
      </c>
      <c r="Q225" s="122">
        <f>IFERROR((VLOOKUP($L225,ACOUSTIC_SITE_INFO!$C$3:$AI$501,6,FALSE)),"")</f>
        <v>0</v>
      </c>
      <c r="R225" s="122">
        <f>IFERROR((VLOOKUP($L225,ACOUSTIC_SITE_INFO!$C$3:$AI$501,7,FALSE)),"")</f>
        <v>0</v>
      </c>
      <c r="S225" s="122" t="str">
        <f>IFERROR((VLOOKUP($L225,ACOUSTIC_SITE_INFO!$C$3:$AI$501,8,FALSE)),"")</f>
        <v>//</v>
      </c>
      <c r="T225" s="124">
        <f>IFERROR((VLOOKUP($L225,ACOUSTIC_SITE_INFO!$C$3:$AI$501,9,FALSE)),"")</f>
        <v>0</v>
      </c>
      <c r="U225" s="124">
        <f>IFERROR((VLOOKUP($L225,ACOUSTIC_SITE_INFO!$C$3:$AI$501,10,FALSE)),"")</f>
        <v>0</v>
      </c>
      <c r="V225" s="122">
        <f>IFERROR((VLOOKUP($L225,ACOUSTIC_SITE_INFO!$C$3:$AI$501,11,FALSE)),"")</f>
        <v>0</v>
      </c>
      <c r="W225" s="122">
        <f>IFERROR((VLOOKUP($L225,ACOUSTIC_SITE_INFO!$C$3:$AI$501,12,FALSE)),"")</f>
        <v>0</v>
      </c>
      <c r="X225" s="122">
        <f>IFERROR((VLOOKUP($L225,ACOUSTIC_SITE_INFO!$C$3:$AI$501,13,FALSE)),"")</f>
        <v>0</v>
      </c>
      <c r="Y225" s="122">
        <f>IFERROR((VLOOKUP($L225,ACOUSTIC_SITE_INFO!$C$3:$AI$501,14,FALSE)),"")</f>
        <v>0</v>
      </c>
      <c r="Z225" s="122">
        <f>IFERROR((VLOOKUP($L225,ACOUSTIC_SITE_INFO!$C$3:$AI$501,15,FALSE)),"")</f>
        <v>0</v>
      </c>
      <c r="AA225" s="122">
        <f>IFERROR((VLOOKUP($L225,ACOUSTIC_SITE_INFO!$C$3:$AI$501,16,FALSE)),"")</f>
        <v>0</v>
      </c>
      <c r="AB225" s="122">
        <f>IFERROR((VLOOKUP($L225,ACOUSTIC_SITE_INFO!$C$3:$AI$501,17,FALSE)),"")</f>
        <v>0</v>
      </c>
      <c r="AC225" s="122">
        <f>IFERROR((VLOOKUP($L225,ACOUSTIC_SITE_INFO!$C$3:$AI$501,18,FALSE)),"")</f>
        <v>0</v>
      </c>
      <c r="AD225" s="122">
        <f>IFERROR((VLOOKUP($L225,ACOUSTIC_SITE_INFO!$C$3:$AI$501,20,FALSE)),"")</f>
        <v>0</v>
      </c>
      <c r="AE225" s="122">
        <f>IFERROR((VLOOKUP($L225,ACOUSTIC_SITE_INFO!$C$3:$AI$501,21,FALSE)),"")</f>
        <v>0</v>
      </c>
      <c r="AF225" s="122">
        <f>IFERROR((VLOOKUP($L225,ACOUSTIC_SITE_INFO!$C$3:$AI$501,19,FALSE)),"")</f>
        <v>0</v>
      </c>
      <c r="AG225" s="122">
        <f>IFERROR((VLOOKUP($L225,ACOUSTIC_SITE_INFO!$C$3:$AI$501,22,FALSE)),"")</f>
        <v>0</v>
      </c>
      <c r="AH225" s="122">
        <f>IFERROR((VLOOKUP($L225,ACOUSTIC_SITE_INFO!$C$3:$AI$501,23,FALSE)),"")</f>
        <v>0</v>
      </c>
      <c r="AI225" s="125">
        <f>IFERROR((VLOOKUP($L225,ACOUSTIC_SITE_INFO!$C$3:$AI$501,24,FALSE)),"")</f>
        <v>0</v>
      </c>
      <c r="AJ225" s="125">
        <f>IFERROR((VLOOKUP($L225,ACOUSTIC_SITE_INFO!$C$3:$AI$501,25,FALSE)),"")</f>
        <v>0</v>
      </c>
      <c r="AK225" s="122">
        <f>IFERROR((VLOOKUP($L225,ACOUSTIC_SITE_INFO!$C$3:$AI$501,26,FALSE)),"")</f>
        <v>0</v>
      </c>
      <c r="AL225" s="122">
        <f>IFERROR((VLOOKUP($L225,ACOUSTIC_SITE_INFO!$C$3:$AI$501,27,FALSE)),"")</f>
        <v>0</v>
      </c>
      <c r="AM225" s="122">
        <f>IFERROR((VLOOKUP($L225,ACOUSTIC_SITE_INFO!$C$3:$AI$501,29,FALSE)),"")</f>
        <v>0</v>
      </c>
      <c r="AN225" s="122">
        <f>IFERROR((VLOOKUP($L225,ACOUSTIC_SITE_INFO!$C$3:$AI$501,30,FALSE)),"")</f>
        <v>0</v>
      </c>
      <c r="AO225" s="122">
        <f>IFERROR((VLOOKUP($L225,ACOUSTIC_SITE_INFO!$C$3:$AI$501,31,FALSE)),"")</f>
        <v>0</v>
      </c>
      <c r="AP225" s="122">
        <f>IFERROR((VLOOKUP($L225,ACOUSTIC_SITE_INFO!$C$3:$AI$501,32,FALSE)),"")</f>
        <v>0</v>
      </c>
      <c r="AQ225" s="122">
        <f>IFERROR((VLOOKUP($L225,ACOUSTIC_SITE_INFO!$C$3:$AI$501,33,FALSE)),"")</f>
        <v>0</v>
      </c>
    </row>
    <row r="226" spans="1:43" x14ac:dyDescent="0.25">
      <c r="A226" s="122" t="str">
        <f t="shared" si="6"/>
        <v>00-0m-0</v>
      </c>
      <c r="B226" s="122" t="str">
        <f t="shared" si="7"/>
        <v/>
      </c>
      <c r="C226" s="122" t="str">
        <f>IF(ACOUSTIC_SURVEY_RESULTS!A225=0, "",ACOUSTIC_SURVEY_RESULTS!A225)</f>
        <v/>
      </c>
      <c r="D226" s="122" t="str">
        <f>IFERROR((VLOOKUP($C226,Drop_down_options!$B$2:$D$21,2,FALSE)),"")</f>
        <v/>
      </c>
      <c r="E226" s="122" t="str">
        <f>IF(ACOUSTIC_SURVEY_RESULTS!B225=0, "",ACOUSTIC_SURVEY_RESULTS!B225)</f>
        <v/>
      </c>
      <c r="F226" s="122" t="str">
        <f>IF(ACOUSTIC_SURVEY_RESULTS!C225=0, "",ACOUSTIC_SURVEY_RESULTS!C225)</f>
        <v/>
      </c>
      <c r="G226" s="122" t="str">
        <f>IF(ACOUSTIC_SURVEY_RESULTS!D225=0, "",ACOUSTIC_SURVEY_RESULTS!D225)</f>
        <v/>
      </c>
      <c r="H226" s="122" t="str">
        <f>IF(ACOUSTIC_SURVEY_RESULTS!E225=0, "",ACOUSTIC_SURVEY_RESULTS!E225)</f>
        <v/>
      </c>
      <c r="I226" s="122" t="str">
        <f>IF(ACOUSTIC_SURVEY_RESULTS!F225=0, "",ACOUSTIC_SURVEY_RESULTS!F225)</f>
        <v/>
      </c>
      <c r="J226" s="122" t="str">
        <f>IF(ACOUSTIC_SURVEY_RESULTS!G225=0, "",ACOUSTIC_SURVEY_RESULTS!G225)</f>
        <v/>
      </c>
      <c r="K226" s="122" t="str">
        <f>IF(ACOUSTIC_SURVEY_RESULTS!H225=0, "",ACOUSTIC_SURVEY_RESULTS!H225)</f>
        <v/>
      </c>
      <c r="L226" s="122" t="str">
        <f>IF(ACOUSTIC_SURVEY_RESULTS!I225=0, "",ACOUSTIC_SURVEY_RESULTS!I225)</f>
        <v/>
      </c>
      <c r="M226" s="122">
        <f>IFERROR((VLOOKUP($L226,ACOUSTIC_SITE_INFO!$C$3:$AI$501,2,FALSE)),"")</f>
        <v>0</v>
      </c>
      <c r="N226" s="122">
        <f>IFERROR((VLOOKUP($L226,ACOUSTIC_SITE_INFO!$C$3:$AI$501,3,FALSE))," ")</f>
        <v>0</v>
      </c>
      <c r="O226" s="122">
        <f>IFERROR((VLOOKUP($L226,ACOUSTIC_SITE_INFO!$C$3:$AI$501,4,FALSE)),"")</f>
        <v>0</v>
      </c>
      <c r="P226" s="122">
        <f>IFERROR((VLOOKUP($L226,ACOUSTIC_SITE_INFO!$C$3:$AI$501,5,FALSE)),"")</f>
        <v>0</v>
      </c>
      <c r="Q226" s="122">
        <f>IFERROR((VLOOKUP($L226,ACOUSTIC_SITE_INFO!$C$3:$AI$501,6,FALSE)),"")</f>
        <v>0</v>
      </c>
      <c r="R226" s="122">
        <f>IFERROR((VLOOKUP($L226,ACOUSTIC_SITE_INFO!$C$3:$AI$501,7,FALSE)),"")</f>
        <v>0</v>
      </c>
      <c r="S226" s="122" t="str">
        <f>IFERROR((VLOOKUP($L226,ACOUSTIC_SITE_INFO!$C$3:$AI$501,8,FALSE)),"")</f>
        <v>//</v>
      </c>
      <c r="T226" s="124">
        <f>IFERROR((VLOOKUP($L226,ACOUSTIC_SITE_INFO!$C$3:$AI$501,9,FALSE)),"")</f>
        <v>0</v>
      </c>
      <c r="U226" s="124">
        <f>IFERROR((VLOOKUP($L226,ACOUSTIC_SITE_INFO!$C$3:$AI$501,10,FALSE)),"")</f>
        <v>0</v>
      </c>
      <c r="V226" s="122">
        <f>IFERROR((VLOOKUP($L226,ACOUSTIC_SITE_INFO!$C$3:$AI$501,11,FALSE)),"")</f>
        <v>0</v>
      </c>
      <c r="W226" s="122">
        <f>IFERROR((VLOOKUP($L226,ACOUSTIC_SITE_INFO!$C$3:$AI$501,12,FALSE)),"")</f>
        <v>0</v>
      </c>
      <c r="X226" s="122">
        <f>IFERROR((VLOOKUP($L226,ACOUSTIC_SITE_INFO!$C$3:$AI$501,13,FALSE)),"")</f>
        <v>0</v>
      </c>
      <c r="Y226" s="122">
        <f>IFERROR((VLOOKUP($L226,ACOUSTIC_SITE_INFO!$C$3:$AI$501,14,FALSE)),"")</f>
        <v>0</v>
      </c>
      <c r="Z226" s="122">
        <f>IFERROR((VLOOKUP($L226,ACOUSTIC_SITE_INFO!$C$3:$AI$501,15,FALSE)),"")</f>
        <v>0</v>
      </c>
      <c r="AA226" s="122">
        <f>IFERROR((VLOOKUP($L226,ACOUSTIC_SITE_INFO!$C$3:$AI$501,16,FALSE)),"")</f>
        <v>0</v>
      </c>
      <c r="AB226" s="122">
        <f>IFERROR((VLOOKUP($L226,ACOUSTIC_SITE_INFO!$C$3:$AI$501,17,FALSE)),"")</f>
        <v>0</v>
      </c>
      <c r="AC226" s="122">
        <f>IFERROR((VLOOKUP($L226,ACOUSTIC_SITE_INFO!$C$3:$AI$501,18,FALSE)),"")</f>
        <v>0</v>
      </c>
      <c r="AD226" s="122">
        <f>IFERROR((VLOOKUP($L226,ACOUSTIC_SITE_INFO!$C$3:$AI$501,20,FALSE)),"")</f>
        <v>0</v>
      </c>
      <c r="AE226" s="122">
        <f>IFERROR((VLOOKUP($L226,ACOUSTIC_SITE_INFO!$C$3:$AI$501,21,FALSE)),"")</f>
        <v>0</v>
      </c>
      <c r="AF226" s="122">
        <f>IFERROR((VLOOKUP($L226,ACOUSTIC_SITE_INFO!$C$3:$AI$501,19,FALSE)),"")</f>
        <v>0</v>
      </c>
      <c r="AG226" s="122">
        <f>IFERROR((VLOOKUP($L226,ACOUSTIC_SITE_INFO!$C$3:$AI$501,22,FALSE)),"")</f>
        <v>0</v>
      </c>
      <c r="AH226" s="122">
        <f>IFERROR((VLOOKUP($L226,ACOUSTIC_SITE_INFO!$C$3:$AI$501,23,FALSE)),"")</f>
        <v>0</v>
      </c>
      <c r="AI226" s="125">
        <f>IFERROR((VLOOKUP($L226,ACOUSTIC_SITE_INFO!$C$3:$AI$501,24,FALSE)),"")</f>
        <v>0</v>
      </c>
      <c r="AJ226" s="125">
        <f>IFERROR((VLOOKUP($L226,ACOUSTIC_SITE_INFO!$C$3:$AI$501,25,FALSE)),"")</f>
        <v>0</v>
      </c>
      <c r="AK226" s="122">
        <f>IFERROR((VLOOKUP($L226,ACOUSTIC_SITE_INFO!$C$3:$AI$501,26,FALSE)),"")</f>
        <v>0</v>
      </c>
      <c r="AL226" s="122">
        <f>IFERROR((VLOOKUP($L226,ACOUSTIC_SITE_INFO!$C$3:$AI$501,27,FALSE)),"")</f>
        <v>0</v>
      </c>
      <c r="AM226" s="122">
        <f>IFERROR((VLOOKUP($L226,ACOUSTIC_SITE_INFO!$C$3:$AI$501,29,FALSE)),"")</f>
        <v>0</v>
      </c>
      <c r="AN226" s="122">
        <f>IFERROR((VLOOKUP($L226,ACOUSTIC_SITE_INFO!$C$3:$AI$501,30,FALSE)),"")</f>
        <v>0</v>
      </c>
      <c r="AO226" s="122">
        <f>IFERROR((VLOOKUP($L226,ACOUSTIC_SITE_INFO!$C$3:$AI$501,31,FALSE)),"")</f>
        <v>0</v>
      </c>
      <c r="AP226" s="122">
        <f>IFERROR((VLOOKUP($L226,ACOUSTIC_SITE_INFO!$C$3:$AI$501,32,FALSE)),"")</f>
        <v>0</v>
      </c>
      <c r="AQ226" s="122">
        <f>IFERROR((VLOOKUP($L226,ACOUSTIC_SITE_INFO!$C$3:$AI$501,33,FALSE)),"")</f>
        <v>0</v>
      </c>
    </row>
    <row r="227" spans="1:43" x14ac:dyDescent="0.25">
      <c r="A227" s="122" t="str">
        <f t="shared" si="6"/>
        <v>00-0m-0</v>
      </c>
      <c r="B227" s="122" t="str">
        <f t="shared" si="7"/>
        <v/>
      </c>
      <c r="C227" s="122" t="str">
        <f>IF(ACOUSTIC_SURVEY_RESULTS!A226=0, "",ACOUSTIC_SURVEY_RESULTS!A226)</f>
        <v/>
      </c>
      <c r="D227" s="122" t="str">
        <f>IFERROR((VLOOKUP($C227,Drop_down_options!$B$2:$D$21,2,FALSE)),"")</f>
        <v/>
      </c>
      <c r="E227" s="122" t="str">
        <f>IF(ACOUSTIC_SURVEY_RESULTS!B226=0, "",ACOUSTIC_SURVEY_RESULTS!B226)</f>
        <v/>
      </c>
      <c r="F227" s="122" t="str">
        <f>IF(ACOUSTIC_SURVEY_RESULTS!C226=0, "",ACOUSTIC_SURVEY_RESULTS!C226)</f>
        <v/>
      </c>
      <c r="G227" s="122" t="str">
        <f>IF(ACOUSTIC_SURVEY_RESULTS!D226=0, "",ACOUSTIC_SURVEY_RESULTS!D226)</f>
        <v/>
      </c>
      <c r="H227" s="122" t="str">
        <f>IF(ACOUSTIC_SURVEY_RESULTS!E226=0, "",ACOUSTIC_SURVEY_RESULTS!E226)</f>
        <v/>
      </c>
      <c r="I227" s="122" t="str">
        <f>IF(ACOUSTIC_SURVEY_RESULTS!F226=0, "",ACOUSTIC_SURVEY_RESULTS!F226)</f>
        <v/>
      </c>
      <c r="J227" s="122" t="str">
        <f>IF(ACOUSTIC_SURVEY_RESULTS!G226=0, "",ACOUSTIC_SURVEY_RESULTS!G226)</f>
        <v/>
      </c>
      <c r="K227" s="122" t="str">
        <f>IF(ACOUSTIC_SURVEY_RESULTS!H226=0, "",ACOUSTIC_SURVEY_RESULTS!H226)</f>
        <v/>
      </c>
      <c r="L227" s="122" t="str">
        <f>IF(ACOUSTIC_SURVEY_RESULTS!I226=0, "",ACOUSTIC_SURVEY_RESULTS!I226)</f>
        <v/>
      </c>
      <c r="M227" s="122">
        <f>IFERROR((VLOOKUP($L227,ACOUSTIC_SITE_INFO!$C$3:$AI$501,2,FALSE)),"")</f>
        <v>0</v>
      </c>
      <c r="N227" s="122">
        <f>IFERROR((VLOOKUP($L227,ACOUSTIC_SITE_INFO!$C$3:$AI$501,3,FALSE))," ")</f>
        <v>0</v>
      </c>
      <c r="O227" s="122">
        <f>IFERROR((VLOOKUP($L227,ACOUSTIC_SITE_INFO!$C$3:$AI$501,4,FALSE)),"")</f>
        <v>0</v>
      </c>
      <c r="P227" s="122">
        <f>IFERROR((VLOOKUP($L227,ACOUSTIC_SITE_INFO!$C$3:$AI$501,5,FALSE)),"")</f>
        <v>0</v>
      </c>
      <c r="Q227" s="122">
        <f>IFERROR((VLOOKUP($L227,ACOUSTIC_SITE_INFO!$C$3:$AI$501,6,FALSE)),"")</f>
        <v>0</v>
      </c>
      <c r="R227" s="122">
        <f>IFERROR((VLOOKUP($L227,ACOUSTIC_SITE_INFO!$C$3:$AI$501,7,FALSE)),"")</f>
        <v>0</v>
      </c>
      <c r="S227" s="122" t="str">
        <f>IFERROR((VLOOKUP($L227,ACOUSTIC_SITE_INFO!$C$3:$AI$501,8,FALSE)),"")</f>
        <v>//</v>
      </c>
      <c r="T227" s="124">
        <f>IFERROR((VLOOKUP($L227,ACOUSTIC_SITE_INFO!$C$3:$AI$501,9,FALSE)),"")</f>
        <v>0</v>
      </c>
      <c r="U227" s="124">
        <f>IFERROR((VLOOKUP($L227,ACOUSTIC_SITE_INFO!$C$3:$AI$501,10,FALSE)),"")</f>
        <v>0</v>
      </c>
      <c r="V227" s="122">
        <f>IFERROR((VLOOKUP($L227,ACOUSTIC_SITE_INFO!$C$3:$AI$501,11,FALSE)),"")</f>
        <v>0</v>
      </c>
      <c r="W227" s="122">
        <f>IFERROR((VLOOKUP($L227,ACOUSTIC_SITE_INFO!$C$3:$AI$501,12,FALSE)),"")</f>
        <v>0</v>
      </c>
      <c r="X227" s="122">
        <f>IFERROR((VLOOKUP($L227,ACOUSTIC_SITE_INFO!$C$3:$AI$501,13,FALSE)),"")</f>
        <v>0</v>
      </c>
      <c r="Y227" s="122">
        <f>IFERROR((VLOOKUP($L227,ACOUSTIC_SITE_INFO!$C$3:$AI$501,14,FALSE)),"")</f>
        <v>0</v>
      </c>
      <c r="Z227" s="122">
        <f>IFERROR((VLOOKUP($L227,ACOUSTIC_SITE_INFO!$C$3:$AI$501,15,FALSE)),"")</f>
        <v>0</v>
      </c>
      <c r="AA227" s="122">
        <f>IFERROR((VLOOKUP($L227,ACOUSTIC_SITE_INFO!$C$3:$AI$501,16,FALSE)),"")</f>
        <v>0</v>
      </c>
      <c r="AB227" s="122">
        <f>IFERROR((VLOOKUP($L227,ACOUSTIC_SITE_INFO!$C$3:$AI$501,17,FALSE)),"")</f>
        <v>0</v>
      </c>
      <c r="AC227" s="122">
        <f>IFERROR((VLOOKUP($L227,ACOUSTIC_SITE_INFO!$C$3:$AI$501,18,FALSE)),"")</f>
        <v>0</v>
      </c>
      <c r="AD227" s="122">
        <f>IFERROR((VLOOKUP($L227,ACOUSTIC_SITE_INFO!$C$3:$AI$501,20,FALSE)),"")</f>
        <v>0</v>
      </c>
      <c r="AE227" s="122">
        <f>IFERROR((VLOOKUP($L227,ACOUSTIC_SITE_INFO!$C$3:$AI$501,21,FALSE)),"")</f>
        <v>0</v>
      </c>
      <c r="AF227" s="122">
        <f>IFERROR((VLOOKUP($L227,ACOUSTIC_SITE_INFO!$C$3:$AI$501,19,FALSE)),"")</f>
        <v>0</v>
      </c>
      <c r="AG227" s="122">
        <f>IFERROR((VLOOKUP($L227,ACOUSTIC_SITE_INFO!$C$3:$AI$501,22,FALSE)),"")</f>
        <v>0</v>
      </c>
      <c r="AH227" s="122">
        <f>IFERROR((VLOOKUP($L227,ACOUSTIC_SITE_INFO!$C$3:$AI$501,23,FALSE)),"")</f>
        <v>0</v>
      </c>
      <c r="AI227" s="125">
        <f>IFERROR((VLOOKUP($L227,ACOUSTIC_SITE_INFO!$C$3:$AI$501,24,FALSE)),"")</f>
        <v>0</v>
      </c>
      <c r="AJ227" s="125">
        <f>IFERROR((VLOOKUP($L227,ACOUSTIC_SITE_INFO!$C$3:$AI$501,25,FALSE)),"")</f>
        <v>0</v>
      </c>
      <c r="AK227" s="122">
        <f>IFERROR((VLOOKUP($L227,ACOUSTIC_SITE_INFO!$C$3:$AI$501,26,FALSE)),"")</f>
        <v>0</v>
      </c>
      <c r="AL227" s="122">
        <f>IFERROR((VLOOKUP($L227,ACOUSTIC_SITE_INFO!$C$3:$AI$501,27,FALSE)),"")</f>
        <v>0</v>
      </c>
      <c r="AM227" s="122">
        <f>IFERROR((VLOOKUP($L227,ACOUSTIC_SITE_INFO!$C$3:$AI$501,29,FALSE)),"")</f>
        <v>0</v>
      </c>
      <c r="AN227" s="122">
        <f>IFERROR((VLOOKUP($L227,ACOUSTIC_SITE_INFO!$C$3:$AI$501,30,FALSE)),"")</f>
        <v>0</v>
      </c>
      <c r="AO227" s="122">
        <f>IFERROR((VLOOKUP($L227,ACOUSTIC_SITE_INFO!$C$3:$AI$501,31,FALSE)),"")</f>
        <v>0</v>
      </c>
      <c r="AP227" s="122">
        <f>IFERROR((VLOOKUP($L227,ACOUSTIC_SITE_INFO!$C$3:$AI$501,32,FALSE)),"")</f>
        <v>0</v>
      </c>
      <c r="AQ227" s="122">
        <f>IFERROR((VLOOKUP($L227,ACOUSTIC_SITE_INFO!$C$3:$AI$501,33,FALSE)),"")</f>
        <v>0</v>
      </c>
    </row>
    <row r="228" spans="1:43" x14ac:dyDescent="0.25">
      <c r="A228" s="122" t="str">
        <f t="shared" si="6"/>
        <v>00-0m-0</v>
      </c>
      <c r="B228" s="122" t="str">
        <f t="shared" si="7"/>
        <v/>
      </c>
      <c r="C228" s="122" t="str">
        <f>IF(ACOUSTIC_SURVEY_RESULTS!A227=0, "",ACOUSTIC_SURVEY_RESULTS!A227)</f>
        <v/>
      </c>
      <c r="D228" s="122" t="str">
        <f>IFERROR((VLOOKUP($C228,Drop_down_options!$B$2:$D$21,2,FALSE)),"")</f>
        <v/>
      </c>
      <c r="E228" s="122" t="str">
        <f>IF(ACOUSTIC_SURVEY_RESULTS!B227=0, "",ACOUSTIC_SURVEY_RESULTS!B227)</f>
        <v/>
      </c>
      <c r="F228" s="122" t="str">
        <f>IF(ACOUSTIC_SURVEY_RESULTS!C227=0, "",ACOUSTIC_SURVEY_RESULTS!C227)</f>
        <v/>
      </c>
      <c r="G228" s="122" t="str">
        <f>IF(ACOUSTIC_SURVEY_RESULTS!D227=0, "",ACOUSTIC_SURVEY_RESULTS!D227)</f>
        <v/>
      </c>
      <c r="H228" s="122" t="str">
        <f>IF(ACOUSTIC_SURVEY_RESULTS!E227=0, "",ACOUSTIC_SURVEY_RESULTS!E227)</f>
        <v/>
      </c>
      <c r="I228" s="122" t="str">
        <f>IF(ACOUSTIC_SURVEY_RESULTS!F227=0, "",ACOUSTIC_SURVEY_RESULTS!F227)</f>
        <v/>
      </c>
      <c r="J228" s="122" t="str">
        <f>IF(ACOUSTIC_SURVEY_RESULTS!G227=0, "",ACOUSTIC_SURVEY_RESULTS!G227)</f>
        <v/>
      </c>
      <c r="K228" s="122" t="str">
        <f>IF(ACOUSTIC_SURVEY_RESULTS!H227=0, "",ACOUSTIC_SURVEY_RESULTS!H227)</f>
        <v/>
      </c>
      <c r="L228" s="122" t="str">
        <f>IF(ACOUSTIC_SURVEY_RESULTS!I227=0, "",ACOUSTIC_SURVEY_RESULTS!I227)</f>
        <v/>
      </c>
      <c r="M228" s="122">
        <f>IFERROR((VLOOKUP($L228,ACOUSTIC_SITE_INFO!$C$3:$AI$501,2,FALSE)),"")</f>
        <v>0</v>
      </c>
      <c r="N228" s="122">
        <f>IFERROR((VLOOKUP($L228,ACOUSTIC_SITE_INFO!$C$3:$AI$501,3,FALSE))," ")</f>
        <v>0</v>
      </c>
      <c r="O228" s="122">
        <f>IFERROR((VLOOKUP($L228,ACOUSTIC_SITE_INFO!$C$3:$AI$501,4,FALSE)),"")</f>
        <v>0</v>
      </c>
      <c r="P228" s="122">
        <f>IFERROR((VLOOKUP($L228,ACOUSTIC_SITE_INFO!$C$3:$AI$501,5,FALSE)),"")</f>
        <v>0</v>
      </c>
      <c r="Q228" s="122">
        <f>IFERROR((VLOOKUP($L228,ACOUSTIC_SITE_INFO!$C$3:$AI$501,6,FALSE)),"")</f>
        <v>0</v>
      </c>
      <c r="R228" s="122">
        <f>IFERROR((VLOOKUP($L228,ACOUSTIC_SITE_INFO!$C$3:$AI$501,7,FALSE)),"")</f>
        <v>0</v>
      </c>
      <c r="S228" s="122" t="str">
        <f>IFERROR((VLOOKUP($L228,ACOUSTIC_SITE_INFO!$C$3:$AI$501,8,FALSE)),"")</f>
        <v>//</v>
      </c>
      <c r="T228" s="124">
        <f>IFERROR((VLOOKUP($L228,ACOUSTIC_SITE_INFO!$C$3:$AI$501,9,FALSE)),"")</f>
        <v>0</v>
      </c>
      <c r="U228" s="124">
        <f>IFERROR((VLOOKUP($L228,ACOUSTIC_SITE_INFO!$C$3:$AI$501,10,FALSE)),"")</f>
        <v>0</v>
      </c>
      <c r="V228" s="122">
        <f>IFERROR((VLOOKUP($L228,ACOUSTIC_SITE_INFO!$C$3:$AI$501,11,FALSE)),"")</f>
        <v>0</v>
      </c>
      <c r="W228" s="122">
        <f>IFERROR((VLOOKUP($L228,ACOUSTIC_SITE_INFO!$C$3:$AI$501,12,FALSE)),"")</f>
        <v>0</v>
      </c>
      <c r="X228" s="122">
        <f>IFERROR((VLOOKUP($L228,ACOUSTIC_SITE_INFO!$C$3:$AI$501,13,FALSE)),"")</f>
        <v>0</v>
      </c>
      <c r="Y228" s="122">
        <f>IFERROR((VLOOKUP($L228,ACOUSTIC_SITE_INFO!$C$3:$AI$501,14,FALSE)),"")</f>
        <v>0</v>
      </c>
      <c r="Z228" s="122">
        <f>IFERROR((VLOOKUP($L228,ACOUSTIC_SITE_INFO!$C$3:$AI$501,15,FALSE)),"")</f>
        <v>0</v>
      </c>
      <c r="AA228" s="122">
        <f>IFERROR((VLOOKUP($L228,ACOUSTIC_SITE_INFO!$C$3:$AI$501,16,FALSE)),"")</f>
        <v>0</v>
      </c>
      <c r="AB228" s="122">
        <f>IFERROR((VLOOKUP($L228,ACOUSTIC_SITE_INFO!$C$3:$AI$501,17,FALSE)),"")</f>
        <v>0</v>
      </c>
      <c r="AC228" s="122">
        <f>IFERROR((VLOOKUP($L228,ACOUSTIC_SITE_INFO!$C$3:$AI$501,18,FALSE)),"")</f>
        <v>0</v>
      </c>
      <c r="AD228" s="122">
        <f>IFERROR((VLOOKUP($L228,ACOUSTIC_SITE_INFO!$C$3:$AI$501,20,FALSE)),"")</f>
        <v>0</v>
      </c>
      <c r="AE228" s="122">
        <f>IFERROR((VLOOKUP($L228,ACOUSTIC_SITE_INFO!$C$3:$AI$501,21,FALSE)),"")</f>
        <v>0</v>
      </c>
      <c r="AF228" s="122">
        <f>IFERROR((VLOOKUP($L228,ACOUSTIC_SITE_INFO!$C$3:$AI$501,19,FALSE)),"")</f>
        <v>0</v>
      </c>
      <c r="AG228" s="122">
        <f>IFERROR((VLOOKUP($L228,ACOUSTIC_SITE_INFO!$C$3:$AI$501,22,FALSE)),"")</f>
        <v>0</v>
      </c>
      <c r="AH228" s="122">
        <f>IFERROR((VLOOKUP($L228,ACOUSTIC_SITE_INFO!$C$3:$AI$501,23,FALSE)),"")</f>
        <v>0</v>
      </c>
      <c r="AI228" s="125">
        <f>IFERROR((VLOOKUP($L228,ACOUSTIC_SITE_INFO!$C$3:$AI$501,24,FALSE)),"")</f>
        <v>0</v>
      </c>
      <c r="AJ228" s="125">
        <f>IFERROR((VLOOKUP($L228,ACOUSTIC_SITE_INFO!$C$3:$AI$501,25,FALSE)),"")</f>
        <v>0</v>
      </c>
      <c r="AK228" s="122">
        <f>IFERROR((VLOOKUP($L228,ACOUSTIC_SITE_INFO!$C$3:$AI$501,26,FALSE)),"")</f>
        <v>0</v>
      </c>
      <c r="AL228" s="122">
        <f>IFERROR((VLOOKUP($L228,ACOUSTIC_SITE_INFO!$C$3:$AI$501,27,FALSE)),"")</f>
        <v>0</v>
      </c>
      <c r="AM228" s="122">
        <f>IFERROR((VLOOKUP($L228,ACOUSTIC_SITE_INFO!$C$3:$AI$501,29,FALSE)),"")</f>
        <v>0</v>
      </c>
      <c r="AN228" s="122">
        <f>IFERROR((VLOOKUP($L228,ACOUSTIC_SITE_INFO!$C$3:$AI$501,30,FALSE)),"")</f>
        <v>0</v>
      </c>
      <c r="AO228" s="122">
        <f>IFERROR((VLOOKUP($L228,ACOUSTIC_SITE_INFO!$C$3:$AI$501,31,FALSE)),"")</f>
        <v>0</v>
      </c>
      <c r="AP228" s="122">
        <f>IFERROR((VLOOKUP($L228,ACOUSTIC_SITE_INFO!$C$3:$AI$501,32,FALSE)),"")</f>
        <v>0</v>
      </c>
      <c r="AQ228" s="122">
        <f>IFERROR((VLOOKUP($L228,ACOUSTIC_SITE_INFO!$C$3:$AI$501,33,FALSE)),"")</f>
        <v>0</v>
      </c>
    </row>
    <row r="229" spans="1:43" x14ac:dyDescent="0.25">
      <c r="A229" s="122" t="str">
        <f t="shared" si="6"/>
        <v>00-0m-0</v>
      </c>
      <c r="B229" s="122" t="str">
        <f t="shared" si="7"/>
        <v/>
      </c>
      <c r="C229" s="122" t="str">
        <f>IF(ACOUSTIC_SURVEY_RESULTS!A228=0, "",ACOUSTIC_SURVEY_RESULTS!A228)</f>
        <v/>
      </c>
      <c r="D229" s="122" t="str">
        <f>IFERROR((VLOOKUP($C229,Drop_down_options!$B$2:$D$21,2,FALSE)),"")</f>
        <v/>
      </c>
      <c r="E229" s="122" t="str">
        <f>IF(ACOUSTIC_SURVEY_RESULTS!B228=0, "",ACOUSTIC_SURVEY_RESULTS!B228)</f>
        <v/>
      </c>
      <c r="F229" s="122" t="str">
        <f>IF(ACOUSTIC_SURVEY_RESULTS!C228=0, "",ACOUSTIC_SURVEY_RESULTS!C228)</f>
        <v/>
      </c>
      <c r="G229" s="122" t="str">
        <f>IF(ACOUSTIC_SURVEY_RESULTS!D228=0, "",ACOUSTIC_SURVEY_RESULTS!D228)</f>
        <v/>
      </c>
      <c r="H229" s="122" t="str">
        <f>IF(ACOUSTIC_SURVEY_RESULTS!E228=0, "",ACOUSTIC_SURVEY_RESULTS!E228)</f>
        <v/>
      </c>
      <c r="I229" s="122" t="str">
        <f>IF(ACOUSTIC_SURVEY_RESULTS!F228=0, "",ACOUSTIC_SURVEY_RESULTS!F228)</f>
        <v/>
      </c>
      <c r="J229" s="122" t="str">
        <f>IF(ACOUSTIC_SURVEY_RESULTS!G228=0, "",ACOUSTIC_SURVEY_RESULTS!G228)</f>
        <v/>
      </c>
      <c r="K229" s="122" t="str">
        <f>IF(ACOUSTIC_SURVEY_RESULTS!H228=0, "",ACOUSTIC_SURVEY_RESULTS!H228)</f>
        <v/>
      </c>
      <c r="L229" s="122" t="str">
        <f>IF(ACOUSTIC_SURVEY_RESULTS!I228=0, "",ACOUSTIC_SURVEY_RESULTS!I228)</f>
        <v/>
      </c>
      <c r="M229" s="122">
        <f>IFERROR((VLOOKUP($L229,ACOUSTIC_SITE_INFO!$C$3:$AI$501,2,FALSE)),"")</f>
        <v>0</v>
      </c>
      <c r="N229" s="122">
        <f>IFERROR((VLOOKUP($L229,ACOUSTIC_SITE_INFO!$C$3:$AI$501,3,FALSE))," ")</f>
        <v>0</v>
      </c>
      <c r="O229" s="122">
        <f>IFERROR((VLOOKUP($L229,ACOUSTIC_SITE_INFO!$C$3:$AI$501,4,FALSE)),"")</f>
        <v>0</v>
      </c>
      <c r="P229" s="122">
        <f>IFERROR((VLOOKUP($L229,ACOUSTIC_SITE_INFO!$C$3:$AI$501,5,FALSE)),"")</f>
        <v>0</v>
      </c>
      <c r="Q229" s="122">
        <f>IFERROR((VLOOKUP($L229,ACOUSTIC_SITE_INFO!$C$3:$AI$501,6,FALSE)),"")</f>
        <v>0</v>
      </c>
      <c r="R229" s="122">
        <f>IFERROR((VLOOKUP($L229,ACOUSTIC_SITE_INFO!$C$3:$AI$501,7,FALSE)),"")</f>
        <v>0</v>
      </c>
      <c r="S229" s="122" t="str">
        <f>IFERROR((VLOOKUP($L229,ACOUSTIC_SITE_INFO!$C$3:$AI$501,8,FALSE)),"")</f>
        <v>//</v>
      </c>
      <c r="T229" s="124">
        <f>IFERROR((VLOOKUP($L229,ACOUSTIC_SITE_INFO!$C$3:$AI$501,9,FALSE)),"")</f>
        <v>0</v>
      </c>
      <c r="U229" s="124">
        <f>IFERROR((VLOOKUP($L229,ACOUSTIC_SITE_INFO!$C$3:$AI$501,10,FALSE)),"")</f>
        <v>0</v>
      </c>
      <c r="V229" s="122">
        <f>IFERROR((VLOOKUP($L229,ACOUSTIC_SITE_INFO!$C$3:$AI$501,11,FALSE)),"")</f>
        <v>0</v>
      </c>
      <c r="W229" s="122">
        <f>IFERROR((VLOOKUP($L229,ACOUSTIC_SITE_INFO!$C$3:$AI$501,12,FALSE)),"")</f>
        <v>0</v>
      </c>
      <c r="X229" s="122">
        <f>IFERROR((VLOOKUP($L229,ACOUSTIC_SITE_INFO!$C$3:$AI$501,13,FALSE)),"")</f>
        <v>0</v>
      </c>
      <c r="Y229" s="122">
        <f>IFERROR((VLOOKUP($L229,ACOUSTIC_SITE_INFO!$C$3:$AI$501,14,FALSE)),"")</f>
        <v>0</v>
      </c>
      <c r="Z229" s="122">
        <f>IFERROR((VLOOKUP($L229,ACOUSTIC_SITE_INFO!$C$3:$AI$501,15,FALSE)),"")</f>
        <v>0</v>
      </c>
      <c r="AA229" s="122">
        <f>IFERROR((VLOOKUP($L229,ACOUSTIC_SITE_INFO!$C$3:$AI$501,16,FALSE)),"")</f>
        <v>0</v>
      </c>
      <c r="AB229" s="122">
        <f>IFERROR((VLOOKUP($L229,ACOUSTIC_SITE_INFO!$C$3:$AI$501,17,FALSE)),"")</f>
        <v>0</v>
      </c>
      <c r="AC229" s="122">
        <f>IFERROR((VLOOKUP($L229,ACOUSTIC_SITE_INFO!$C$3:$AI$501,18,FALSE)),"")</f>
        <v>0</v>
      </c>
      <c r="AD229" s="122">
        <f>IFERROR((VLOOKUP($L229,ACOUSTIC_SITE_INFO!$C$3:$AI$501,20,FALSE)),"")</f>
        <v>0</v>
      </c>
      <c r="AE229" s="122">
        <f>IFERROR((VLOOKUP($L229,ACOUSTIC_SITE_INFO!$C$3:$AI$501,21,FALSE)),"")</f>
        <v>0</v>
      </c>
      <c r="AF229" s="122">
        <f>IFERROR((VLOOKUP($L229,ACOUSTIC_SITE_INFO!$C$3:$AI$501,19,FALSE)),"")</f>
        <v>0</v>
      </c>
      <c r="AG229" s="122">
        <f>IFERROR((VLOOKUP($L229,ACOUSTIC_SITE_INFO!$C$3:$AI$501,22,FALSE)),"")</f>
        <v>0</v>
      </c>
      <c r="AH229" s="122">
        <f>IFERROR((VLOOKUP($L229,ACOUSTIC_SITE_INFO!$C$3:$AI$501,23,FALSE)),"")</f>
        <v>0</v>
      </c>
      <c r="AI229" s="125">
        <f>IFERROR((VLOOKUP($L229,ACOUSTIC_SITE_INFO!$C$3:$AI$501,24,FALSE)),"")</f>
        <v>0</v>
      </c>
      <c r="AJ229" s="125">
        <f>IFERROR((VLOOKUP($L229,ACOUSTIC_SITE_INFO!$C$3:$AI$501,25,FALSE)),"")</f>
        <v>0</v>
      </c>
      <c r="AK229" s="122">
        <f>IFERROR((VLOOKUP($L229,ACOUSTIC_SITE_INFO!$C$3:$AI$501,26,FALSE)),"")</f>
        <v>0</v>
      </c>
      <c r="AL229" s="122">
        <f>IFERROR((VLOOKUP($L229,ACOUSTIC_SITE_INFO!$C$3:$AI$501,27,FALSE)),"")</f>
        <v>0</v>
      </c>
      <c r="AM229" s="122">
        <f>IFERROR((VLOOKUP($L229,ACOUSTIC_SITE_INFO!$C$3:$AI$501,29,FALSE)),"")</f>
        <v>0</v>
      </c>
      <c r="AN229" s="122">
        <f>IFERROR((VLOOKUP($L229,ACOUSTIC_SITE_INFO!$C$3:$AI$501,30,FALSE)),"")</f>
        <v>0</v>
      </c>
      <c r="AO229" s="122">
        <f>IFERROR((VLOOKUP($L229,ACOUSTIC_SITE_INFO!$C$3:$AI$501,31,FALSE)),"")</f>
        <v>0</v>
      </c>
      <c r="AP229" s="122">
        <f>IFERROR((VLOOKUP($L229,ACOUSTIC_SITE_INFO!$C$3:$AI$501,32,FALSE)),"")</f>
        <v>0</v>
      </c>
      <c r="AQ229" s="122">
        <f>IFERROR((VLOOKUP($L229,ACOUSTIC_SITE_INFO!$C$3:$AI$501,33,FALSE)),"")</f>
        <v>0</v>
      </c>
    </row>
    <row r="230" spans="1:43" x14ac:dyDescent="0.25">
      <c r="A230" s="122" t="str">
        <f t="shared" si="6"/>
        <v>00-0m-0</v>
      </c>
      <c r="B230" s="122" t="str">
        <f t="shared" si="7"/>
        <v/>
      </c>
      <c r="C230" s="122" t="str">
        <f>IF(ACOUSTIC_SURVEY_RESULTS!A229=0, "",ACOUSTIC_SURVEY_RESULTS!A229)</f>
        <v/>
      </c>
      <c r="D230" s="122" t="str">
        <f>IFERROR((VLOOKUP($C230,Drop_down_options!$B$2:$D$21,2,FALSE)),"")</f>
        <v/>
      </c>
      <c r="E230" s="122" t="str">
        <f>IF(ACOUSTIC_SURVEY_RESULTS!B229=0, "",ACOUSTIC_SURVEY_RESULTS!B229)</f>
        <v/>
      </c>
      <c r="F230" s="122" t="str">
        <f>IF(ACOUSTIC_SURVEY_RESULTS!C229=0, "",ACOUSTIC_SURVEY_RESULTS!C229)</f>
        <v/>
      </c>
      <c r="G230" s="122" t="str">
        <f>IF(ACOUSTIC_SURVEY_RESULTS!D229=0, "",ACOUSTIC_SURVEY_RESULTS!D229)</f>
        <v/>
      </c>
      <c r="H230" s="122" t="str">
        <f>IF(ACOUSTIC_SURVEY_RESULTS!E229=0, "",ACOUSTIC_SURVEY_RESULTS!E229)</f>
        <v/>
      </c>
      <c r="I230" s="122" t="str">
        <f>IF(ACOUSTIC_SURVEY_RESULTS!F229=0, "",ACOUSTIC_SURVEY_RESULTS!F229)</f>
        <v/>
      </c>
      <c r="J230" s="122" t="str">
        <f>IF(ACOUSTIC_SURVEY_RESULTS!G229=0, "",ACOUSTIC_SURVEY_RESULTS!G229)</f>
        <v/>
      </c>
      <c r="K230" s="122" t="str">
        <f>IF(ACOUSTIC_SURVEY_RESULTS!H229=0, "",ACOUSTIC_SURVEY_RESULTS!H229)</f>
        <v/>
      </c>
      <c r="L230" s="122" t="str">
        <f>IF(ACOUSTIC_SURVEY_RESULTS!I229=0, "",ACOUSTIC_SURVEY_RESULTS!I229)</f>
        <v/>
      </c>
      <c r="M230" s="122">
        <f>IFERROR((VLOOKUP($L230,ACOUSTIC_SITE_INFO!$C$3:$AI$501,2,FALSE)),"")</f>
        <v>0</v>
      </c>
      <c r="N230" s="122">
        <f>IFERROR((VLOOKUP($L230,ACOUSTIC_SITE_INFO!$C$3:$AI$501,3,FALSE))," ")</f>
        <v>0</v>
      </c>
      <c r="O230" s="122">
        <f>IFERROR((VLOOKUP($L230,ACOUSTIC_SITE_INFO!$C$3:$AI$501,4,FALSE)),"")</f>
        <v>0</v>
      </c>
      <c r="P230" s="122">
        <f>IFERROR((VLOOKUP($L230,ACOUSTIC_SITE_INFO!$C$3:$AI$501,5,FALSE)),"")</f>
        <v>0</v>
      </c>
      <c r="Q230" s="122">
        <f>IFERROR((VLOOKUP($L230,ACOUSTIC_SITE_INFO!$C$3:$AI$501,6,FALSE)),"")</f>
        <v>0</v>
      </c>
      <c r="R230" s="122">
        <f>IFERROR((VLOOKUP($L230,ACOUSTIC_SITE_INFO!$C$3:$AI$501,7,FALSE)),"")</f>
        <v>0</v>
      </c>
      <c r="S230" s="122" t="str">
        <f>IFERROR((VLOOKUP($L230,ACOUSTIC_SITE_INFO!$C$3:$AI$501,8,FALSE)),"")</f>
        <v>//</v>
      </c>
      <c r="T230" s="124">
        <f>IFERROR((VLOOKUP($L230,ACOUSTIC_SITE_INFO!$C$3:$AI$501,9,FALSE)),"")</f>
        <v>0</v>
      </c>
      <c r="U230" s="124">
        <f>IFERROR((VLOOKUP($L230,ACOUSTIC_SITE_INFO!$C$3:$AI$501,10,FALSE)),"")</f>
        <v>0</v>
      </c>
      <c r="V230" s="122">
        <f>IFERROR((VLOOKUP($L230,ACOUSTIC_SITE_INFO!$C$3:$AI$501,11,FALSE)),"")</f>
        <v>0</v>
      </c>
      <c r="W230" s="122">
        <f>IFERROR((VLOOKUP($L230,ACOUSTIC_SITE_INFO!$C$3:$AI$501,12,FALSE)),"")</f>
        <v>0</v>
      </c>
      <c r="X230" s="122">
        <f>IFERROR((VLOOKUP($L230,ACOUSTIC_SITE_INFO!$C$3:$AI$501,13,FALSE)),"")</f>
        <v>0</v>
      </c>
      <c r="Y230" s="122">
        <f>IFERROR((VLOOKUP($L230,ACOUSTIC_SITE_INFO!$C$3:$AI$501,14,FALSE)),"")</f>
        <v>0</v>
      </c>
      <c r="Z230" s="122">
        <f>IFERROR((VLOOKUP($L230,ACOUSTIC_SITE_INFO!$C$3:$AI$501,15,FALSE)),"")</f>
        <v>0</v>
      </c>
      <c r="AA230" s="122">
        <f>IFERROR((VLOOKUP($L230,ACOUSTIC_SITE_INFO!$C$3:$AI$501,16,FALSE)),"")</f>
        <v>0</v>
      </c>
      <c r="AB230" s="122">
        <f>IFERROR((VLOOKUP($L230,ACOUSTIC_SITE_INFO!$C$3:$AI$501,17,FALSE)),"")</f>
        <v>0</v>
      </c>
      <c r="AC230" s="122">
        <f>IFERROR((VLOOKUP($L230,ACOUSTIC_SITE_INFO!$C$3:$AI$501,18,FALSE)),"")</f>
        <v>0</v>
      </c>
      <c r="AD230" s="122">
        <f>IFERROR((VLOOKUP($L230,ACOUSTIC_SITE_INFO!$C$3:$AI$501,20,FALSE)),"")</f>
        <v>0</v>
      </c>
      <c r="AE230" s="122">
        <f>IFERROR((VLOOKUP($L230,ACOUSTIC_SITE_INFO!$C$3:$AI$501,21,FALSE)),"")</f>
        <v>0</v>
      </c>
      <c r="AF230" s="122">
        <f>IFERROR((VLOOKUP($L230,ACOUSTIC_SITE_INFO!$C$3:$AI$501,19,FALSE)),"")</f>
        <v>0</v>
      </c>
      <c r="AG230" s="122">
        <f>IFERROR((VLOOKUP($L230,ACOUSTIC_SITE_INFO!$C$3:$AI$501,22,FALSE)),"")</f>
        <v>0</v>
      </c>
      <c r="AH230" s="122">
        <f>IFERROR((VLOOKUP($L230,ACOUSTIC_SITE_INFO!$C$3:$AI$501,23,FALSE)),"")</f>
        <v>0</v>
      </c>
      <c r="AI230" s="125">
        <f>IFERROR((VLOOKUP($L230,ACOUSTIC_SITE_INFO!$C$3:$AI$501,24,FALSE)),"")</f>
        <v>0</v>
      </c>
      <c r="AJ230" s="125">
        <f>IFERROR((VLOOKUP($L230,ACOUSTIC_SITE_INFO!$C$3:$AI$501,25,FALSE)),"")</f>
        <v>0</v>
      </c>
      <c r="AK230" s="122">
        <f>IFERROR((VLOOKUP($L230,ACOUSTIC_SITE_INFO!$C$3:$AI$501,26,FALSE)),"")</f>
        <v>0</v>
      </c>
      <c r="AL230" s="122">
        <f>IFERROR((VLOOKUP($L230,ACOUSTIC_SITE_INFO!$C$3:$AI$501,27,FALSE)),"")</f>
        <v>0</v>
      </c>
      <c r="AM230" s="122">
        <f>IFERROR((VLOOKUP($L230,ACOUSTIC_SITE_INFO!$C$3:$AI$501,29,FALSE)),"")</f>
        <v>0</v>
      </c>
      <c r="AN230" s="122">
        <f>IFERROR((VLOOKUP($L230,ACOUSTIC_SITE_INFO!$C$3:$AI$501,30,FALSE)),"")</f>
        <v>0</v>
      </c>
      <c r="AO230" s="122">
        <f>IFERROR((VLOOKUP($L230,ACOUSTIC_SITE_INFO!$C$3:$AI$501,31,FALSE)),"")</f>
        <v>0</v>
      </c>
      <c r="AP230" s="122">
        <f>IFERROR((VLOOKUP($L230,ACOUSTIC_SITE_INFO!$C$3:$AI$501,32,FALSE)),"")</f>
        <v>0</v>
      </c>
      <c r="AQ230" s="122">
        <f>IFERROR((VLOOKUP($L230,ACOUSTIC_SITE_INFO!$C$3:$AI$501,33,FALSE)),"")</f>
        <v>0</v>
      </c>
    </row>
    <row r="231" spans="1:43" x14ac:dyDescent="0.25">
      <c r="A231" s="122" t="str">
        <f t="shared" si="6"/>
        <v>00-0m-0</v>
      </c>
      <c r="B231" s="122" t="str">
        <f t="shared" si="7"/>
        <v/>
      </c>
      <c r="C231" s="122" t="str">
        <f>IF(ACOUSTIC_SURVEY_RESULTS!A230=0, "",ACOUSTIC_SURVEY_RESULTS!A230)</f>
        <v/>
      </c>
      <c r="D231" s="122" t="str">
        <f>IFERROR((VLOOKUP($C231,Drop_down_options!$B$2:$D$21,2,FALSE)),"")</f>
        <v/>
      </c>
      <c r="E231" s="122" t="str">
        <f>IF(ACOUSTIC_SURVEY_RESULTS!B230=0, "",ACOUSTIC_SURVEY_RESULTS!B230)</f>
        <v/>
      </c>
      <c r="F231" s="122" t="str">
        <f>IF(ACOUSTIC_SURVEY_RESULTS!C230=0, "",ACOUSTIC_SURVEY_RESULTS!C230)</f>
        <v/>
      </c>
      <c r="G231" s="122" t="str">
        <f>IF(ACOUSTIC_SURVEY_RESULTS!D230=0, "",ACOUSTIC_SURVEY_RESULTS!D230)</f>
        <v/>
      </c>
      <c r="H231" s="122" t="str">
        <f>IF(ACOUSTIC_SURVEY_RESULTS!E230=0, "",ACOUSTIC_SURVEY_RESULTS!E230)</f>
        <v/>
      </c>
      <c r="I231" s="122" t="str">
        <f>IF(ACOUSTIC_SURVEY_RESULTS!F230=0, "",ACOUSTIC_SURVEY_RESULTS!F230)</f>
        <v/>
      </c>
      <c r="J231" s="122" t="str">
        <f>IF(ACOUSTIC_SURVEY_RESULTS!G230=0, "",ACOUSTIC_SURVEY_RESULTS!G230)</f>
        <v/>
      </c>
      <c r="K231" s="122" t="str">
        <f>IF(ACOUSTIC_SURVEY_RESULTS!H230=0, "",ACOUSTIC_SURVEY_RESULTS!H230)</f>
        <v/>
      </c>
      <c r="L231" s="122" t="str">
        <f>IF(ACOUSTIC_SURVEY_RESULTS!I230=0, "",ACOUSTIC_SURVEY_RESULTS!I230)</f>
        <v/>
      </c>
      <c r="M231" s="122">
        <f>IFERROR((VLOOKUP($L231,ACOUSTIC_SITE_INFO!$C$3:$AI$501,2,FALSE)),"")</f>
        <v>0</v>
      </c>
      <c r="N231" s="122">
        <f>IFERROR((VLOOKUP($L231,ACOUSTIC_SITE_INFO!$C$3:$AI$501,3,FALSE))," ")</f>
        <v>0</v>
      </c>
      <c r="O231" s="122">
        <f>IFERROR((VLOOKUP($L231,ACOUSTIC_SITE_INFO!$C$3:$AI$501,4,FALSE)),"")</f>
        <v>0</v>
      </c>
      <c r="P231" s="122">
        <f>IFERROR((VLOOKUP($L231,ACOUSTIC_SITE_INFO!$C$3:$AI$501,5,FALSE)),"")</f>
        <v>0</v>
      </c>
      <c r="Q231" s="122">
        <f>IFERROR((VLOOKUP($L231,ACOUSTIC_SITE_INFO!$C$3:$AI$501,6,FALSE)),"")</f>
        <v>0</v>
      </c>
      <c r="R231" s="122">
        <f>IFERROR((VLOOKUP($L231,ACOUSTIC_SITE_INFO!$C$3:$AI$501,7,FALSE)),"")</f>
        <v>0</v>
      </c>
      <c r="S231" s="122" t="str">
        <f>IFERROR((VLOOKUP($L231,ACOUSTIC_SITE_INFO!$C$3:$AI$501,8,FALSE)),"")</f>
        <v>//</v>
      </c>
      <c r="T231" s="124">
        <f>IFERROR((VLOOKUP($L231,ACOUSTIC_SITE_INFO!$C$3:$AI$501,9,FALSE)),"")</f>
        <v>0</v>
      </c>
      <c r="U231" s="124">
        <f>IFERROR((VLOOKUP($L231,ACOUSTIC_SITE_INFO!$C$3:$AI$501,10,FALSE)),"")</f>
        <v>0</v>
      </c>
      <c r="V231" s="122">
        <f>IFERROR((VLOOKUP($L231,ACOUSTIC_SITE_INFO!$C$3:$AI$501,11,FALSE)),"")</f>
        <v>0</v>
      </c>
      <c r="W231" s="122">
        <f>IFERROR((VLOOKUP($L231,ACOUSTIC_SITE_INFO!$C$3:$AI$501,12,FALSE)),"")</f>
        <v>0</v>
      </c>
      <c r="X231" s="122">
        <f>IFERROR((VLOOKUP($L231,ACOUSTIC_SITE_INFO!$C$3:$AI$501,13,FALSE)),"")</f>
        <v>0</v>
      </c>
      <c r="Y231" s="122">
        <f>IFERROR((VLOOKUP($L231,ACOUSTIC_SITE_INFO!$C$3:$AI$501,14,FALSE)),"")</f>
        <v>0</v>
      </c>
      <c r="Z231" s="122">
        <f>IFERROR((VLOOKUP($L231,ACOUSTIC_SITE_INFO!$C$3:$AI$501,15,FALSE)),"")</f>
        <v>0</v>
      </c>
      <c r="AA231" s="122">
        <f>IFERROR((VLOOKUP($L231,ACOUSTIC_SITE_INFO!$C$3:$AI$501,16,FALSE)),"")</f>
        <v>0</v>
      </c>
      <c r="AB231" s="122">
        <f>IFERROR((VLOOKUP($L231,ACOUSTIC_SITE_INFO!$C$3:$AI$501,17,FALSE)),"")</f>
        <v>0</v>
      </c>
      <c r="AC231" s="122">
        <f>IFERROR((VLOOKUP($L231,ACOUSTIC_SITE_INFO!$C$3:$AI$501,18,FALSE)),"")</f>
        <v>0</v>
      </c>
      <c r="AD231" s="122">
        <f>IFERROR((VLOOKUP($L231,ACOUSTIC_SITE_INFO!$C$3:$AI$501,20,FALSE)),"")</f>
        <v>0</v>
      </c>
      <c r="AE231" s="122">
        <f>IFERROR((VLOOKUP($L231,ACOUSTIC_SITE_INFO!$C$3:$AI$501,21,FALSE)),"")</f>
        <v>0</v>
      </c>
      <c r="AF231" s="122">
        <f>IFERROR((VLOOKUP($L231,ACOUSTIC_SITE_INFO!$C$3:$AI$501,19,FALSE)),"")</f>
        <v>0</v>
      </c>
      <c r="AG231" s="122">
        <f>IFERROR((VLOOKUP($L231,ACOUSTIC_SITE_INFO!$C$3:$AI$501,22,FALSE)),"")</f>
        <v>0</v>
      </c>
      <c r="AH231" s="122">
        <f>IFERROR((VLOOKUP($L231,ACOUSTIC_SITE_INFO!$C$3:$AI$501,23,FALSE)),"")</f>
        <v>0</v>
      </c>
      <c r="AI231" s="125">
        <f>IFERROR((VLOOKUP($L231,ACOUSTIC_SITE_INFO!$C$3:$AI$501,24,FALSE)),"")</f>
        <v>0</v>
      </c>
      <c r="AJ231" s="125">
        <f>IFERROR((VLOOKUP($L231,ACOUSTIC_SITE_INFO!$C$3:$AI$501,25,FALSE)),"")</f>
        <v>0</v>
      </c>
      <c r="AK231" s="122">
        <f>IFERROR((VLOOKUP($L231,ACOUSTIC_SITE_INFO!$C$3:$AI$501,26,FALSE)),"")</f>
        <v>0</v>
      </c>
      <c r="AL231" s="122">
        <f>IFERROR((VLOOKUP($L231,ACOUSTIC_SITE_INFO!$C$3:$AI$501,27,FALSE)),"")</f>
        <v>0</v>
      </c>
      <c r="AM231" s="122">
        <f>IFERROR((VLOOKUP($L231,ACOUSTIC_SITE_INFO!$C$3:$AI$501,29,FALSE)),"")</f>
        <v>0</v>
      </c>
      <c r="AN231" s="122">
        <f>IFERROR((VLOOKUP($L231,ACOUSTIC_SITE_INFO!$C$3:$AI$501,30,FALSE)),"")</f>
        <v>0</v>
      </c>
      <c r="AO231" s="122">
        <f>IFERROR((VLOOKUP($L231,ACOUSTIC_SITE_INFO!$C$3:$AI$501,31,FALSE)),"")</f>
        <v>0</v>
      </c>
      <c r="AP231" s="122">
        <f>IFERROR((VLOOKUP($L231,ACOUSTIC_SITE_INFO!$C$3:$AI$501,32,FALSE)),"")</f>
        <v>0</v>
      </c>
      <c r="AQ231" s="122">
        <f>IFERROR((VLOOKUP($L231,ACOUSTIC_SITE_INFO!$C$3:$AI$501,33,FALSE)),"")</f>
        <v>0</v>
      </c>
    </row>
    <row r="232" spans="1:43" x14ac:dyDescent="0.25">
      <c r="A232" s="122" t="str">
        <f t="shared" si="6"/>
        <v>00-0m-0</v>
      </c>
      <c r="B232" s="122" t="str">
        <f t="shared" si="7"/>
        <v/>
      </c>
      <c r="C232" s="122" t="str">
        <f>IF(ACOUSTIC_SURVEY_RESULTS!A231=0, "",ACOUSTIC_SURVEY_RESULTS!A231)</f>
        <v/>
      </c>
      <c r="D232" s="122" t="str">
        <f>IFERROR((VLOOKUP($C232,Drop_down_options!$B$2:$D$21,2,FALSE)),"")</f>
        <v/>
      </c>
      <c r="E232" s="122" t="str">
        <f>IF(ACOUSTIC_SURVEY_RESULTS!B231=0, "",ACOUSTIC_SURVEY_RESULTS!B231)</f>
        <v/>
      </c>
      <c r="F232" s="122" t="str">
        <f>IF(ACOUSTIC_SURVEY_RESULTS!C231=0, "",ACOUSTIC_SURVEY_RESULTS!C231)</f>
        <v/>
      </c>
      <c r="G232" s="122" t="str">
        <f>IF(ACOUSTIC_SURVEY_RESULTS!D231=0, "",ACOUSTIC_SURVEY_RESULTS!D231)</f>
        <v/>
      </c>
      <c r="H232" s="122" t="str">
        <f>IF(ACOUSTIC_SURVEY_RESULTS!E231=0, "",ACOUSTIC_SURVEY_RESULTS!E231)</f>
        <v/>
      </c>
      <c r="I232" s="122" t="str">
        <f>IF(ACOUSTIC_SURVEY_RESULTS!F231=0, "",ACOUSTIC_SURVEY_RESULTS!F231)</f>
        <v/>
      </c>
      <c r="J232" s="122" t="str">
        <f>IF(ACOUSTIC_SURVEY_RESULTS!G231=0, "",ACOUSTIC_SURVEY_RESULTS!G231)</f>
        <v/>
      </c>
      <c r="K232" s="122" t="str">
        <f>IF(ACOUSTIC_SURVEY_RESULTS!H231=0, "",ACOUSTIC_SURVEY_RESULTS!H231)</f>
        <v/>
      </c>
      <c r="L232" s="122" t="str">
        <f>IF(ACOUSTIC_SURVEY_RESULTS!I231=0, "",ACOUSTIC_SURVEY_RESULTS!I231)</f>
        <v/>
      </c>
      <c r="M232" s="122">
        <f>IFERROR((VLOOKUP($L232,ACOUSTIC_SITE_INFO!$C$3:$AI$501,2,FALSE)),"")</f>
        <v>0</v>
      </c>
      <c r="N232" s="122">
        <f>IFERROR((VLOOKUP($L232,ACOUSTIC_SITE_INFO!$C$3:$AI$501,3,FALSE))," ")</f>
        <v>0</v>
      </c>
      <c r="O232" s="122">
        <f>IFERROR((VLOOKUP($L232,ACOUSTIC_SITE_INFO!$C$3:$AI$501,4,FALSE)),"")</f>
        <v>0</v>
      </c>
      <c r="P232" s="122">
        <f>IFERROR((VLOOKUP($L232,ACOUSTIC_SITE_INFO!$C$3:$AI$501,5,FALSE)),"")</f>
        <v>0</v>
      </c>
      <c r="Q232" s="122">
        <f>IFERROR((VLOOKUP($L232,ACOUSTIC_SITE_INFO!$C$3:$AI$501,6,FALSE)),"")</f>
        <v>0</v>
      </c>
      <c r="R232" s="122">
        <f>IFERROR((VLOOKUP($L232,ACOUSTIC_SITE_INFO!$C$3:$AI$501,7,FALSE)),"")</f>
        <v>0</v>
      </c>
      <c r="S232" s="122" t="str">
        <f>IFERROR((VLOOKUP($L232,ACOUSTIC_SITE_INFO!$C$3:$AI$501,8,FALSE)),"")</f>
        <v>//</v>
      </c>
      <c r="T232" s="124">
        <f>IFERROR((VLOOKUP($L232,ACOUSTIC_SITE_INFO!$C$3:$AI$501,9,FALSE)),"")</f>
        <v>0</v>
      </c>
      <c r="U232" s="124">
        <f>IFERROR((VLOOKUP($L232,ACOUSTIC_SITE_INFO!$C$3:$AI$501,10,FALSE)),"")</f>
        <v>0</v>
      </c>
      <c r="V232" s="122">
        <f>IFERROR((VLOOKUP($L232,ACOUSTIC_SITE_INFO!$C$3:$AI$501,11,FALSE)),"")</f>
        <v>0</v>
      </c>
      <c r="W232" s="122">
        <f>IFERROR((VLOOKUP($L232,ACOUSTIC_SITE_INFO!$C$3:$AI$501,12,FALSE)),"")</f>
        <v>0</v>
      </c>
      <c r="X232" s="122">
        <f>IFERROR((VLOOKUP($L232,ACOUSTIC_SITE_INFO!$C$3:$AI$501,13,FALSE)),"")</f>
        <v>0</v>
      </c>
      <c r="Y232" s="122">
        <f>IFERROR((VLOOKUP($L232,ACOUSTIC_SITE_INFO!$C$3:$AI$501,14,FALSE)),"")</f>
        <v>0</v>
      </c>
      <c r="Z232" s="122">
        <f>IFERROR((VLOOKUP($L232,ACOUSTIC_SITE_INFO!$C$3:$AI$501,15,FALSE)),"")</f>
        <v>0</v>
      </c>
      <c r="AA232" s="122">
        <f>IFERROR((VLOOKUP($L232,ACOUSTIC_SITE_INFO!$C$3:$AI$501,16,FALSE)),"")</f>
        <v>0</v>
      </c>
      <c r="AB232" s="122">
        <f>IFERROR((VLOOKUP($L232,ACOUSTIC_SITE_INFO!$C$3:$AI$501,17,FALSE)),"")</f>
        <v>0</v>
      </c>
      <c r="AC232" s="122">
        <f>IFERROR((VLOOKUP($L232,ACOUSTIC_SITE_INFO!$C$3:$AI$501,18,FALSE)),"")</f>
        <v>0</v>
      </c>
      <c r="AD232" s="122">
        <f>IFERROR((VLOOKUP($L232,ACOUSTIC_SITE_INFO!$C$3:$AI$501,20,FALSE)),"")</f>
        <v>0</v>
      </c>
      <c r="AE232" s="122">
        <f>IFERROR((VLOOKUP($L232,ACOUSTIC_SITE_INFO!$C$3:$AI$501,21,FALSE)),"")</f>
        <v>0</v>
      </c>
      <c r="AF232" s="122">
        <f>IFERROR((VLOOKUP($L232,ACOUSTIC_SITE_INFO!$C$3:$AI$501,19,FALSE)),"")</f>
        <v>0</v>
      </c>
      <c r="AG232" s="122">
        <f>IFERROR((VLOOKUP($L232,ACOUSTIC_SITE_INFO!$C$3:$AI$501,22,FALSE)),"")</f>
        <v>0</v>
      </c>
      <c r="AH232" s="122">
        <f>IFERROR((VLOOKUP($L232,ACOUSTIC_SITE_INFO!$C$3:$AI$501,23,FALSE)),"")</f>
        <v>0</v>
      </c>
      <c r="AI232" s="125">
        <f>IFERROR((VLOOKUP($L232,ACOUSTIC_SITE_INFO!$C$3:$AI$501,24,FALSE)),"")</f>
        <v>0</v>
      </c>
      <c r="AJ232" s="125">
        <f>IFERROR((VLOOKUP($L232,ACOUSTIC_SITE_INFO!$C$3:$AI$501,25,FALSE)),"")</f>
        <v>0</v>
      </c>
      <c r="AK232" s="122">
        <f>IFERROR((VLOOKUP($L232,ACOUSTIC_SITE_INFO!$C$3:$AI$501,26,FALSE)),"")</f>
        <v>0</v>
      </c>
      <c r="AL232" s="122">
        <f>IFERROR((VLOOKUP($L232,ACOUSTIC_SITE_INFO!$C$3:$AI$501,27,FALSE)),"")</f>
        <v>0</v>
      </c>
      <c r="AM232" s="122">
        <f>IFERROR((VLOOKUP($L232,ACOUSTIC_SITE_INFO!$C$3:$AI$501,29,FALSE)),"")</f>
        <v>0</v>
      </c>
      <c r="AN232" s="122">
        <f>IFERROR((VLOOKUP($L232,ACOUSTIC_SITE_INFO!$C$3:$AI$501,30,FALSE)),"")</f>
        <v>0</v>
      </c>
      <c r="AO232" s="122">
        <f>IFERROR((VLOOKUP($L232,ACOUSTIC_SITE_INFO!$C$3:$AI$501,31,FALSE)),"")</f>
        <v>0</v>
      </c>
      <c r="AP232" s="122">
        <f>IFERROR((VLOOKUP($L232,ACOUSTIC_SITE_INFO!$C$3:$AI$501,32,FALSE)),"")</f>
        <v>0</v>
      </c>
      <c r="AQ232" s="122">
        <f>IFERROR((VLOOKUP($L232,ACOUSTIC_SITE_INFO!$C$3:$AI$501,33,FALSE)),"")</f>
        <v>0</v>
      </c>
    </row>
    <row r="233" spans="1:43" x14ac:dyDescent="0.25">
      <c r="A233" s="122" t="str">
        <f t="shared" si="6"/>
        <v>00-0m-0</v>
      </c>
      <c r="B233" s="122" t="str">
        <f t="shared" si="7"/>
        <v/>
      </c>
      <c r="C233" s="122" t="str">
        <f>IF(ACOUSTIC_SURVEY_RESULTS!A232=0, "",ACOUSTIC_SURVEY_RESULTS!A232)</f>
        <v/>
      </c>
      <c r="D233" s="122" t="str">
        <f>IFERROR((VLOOKUP($C233,Drop_down_options!$B$2:$D$21,2,FALSE)),"")</f>
        <v/>
      </c>
      <c r="E233" s="122" t="str">
        <f>IF(ACOUSTIC_SURVEY_RESULTS!B232=0, "",ACOUSTIC_SURVEY_RESULTS!B232)</f>
        <v/>
      </c>
      <c r="F233" s="122" t="str">
        <f>IF(ACOUSTIC_SURVEY_RESULTS!C232=0, "",ACOUSTIC_SURVEY_RESULTS!C232)</f>
        <v/>
      </c>
      <c r="G233" s="122" t="str">
        <f>IF(ACOUSTIC_SURVEY_RESULTS!D232=0, "",ACOUSTIC_SURVEY_RESULTS!D232)</f>
        <v/>
      </c>
      <c r="H233" s="122" t="str">
        <f>IF(ACOUSTIC_SURVEY_RESULTS!E232=0, "",ACOUSTIC_SURVEY_RESULTS!E232)</f>
        <v/>
      </c>
      <c r="I233" s="122" t="str">
        <f>IF(ACOUSTIC_SURVEY_RESULTS!F232=0, "",ACOUSTIC_SURVEY_RESULTS!F232)</f>
        <v/>
      </c>
      <c r="J233" s="122" t="str">
        <f>IF(ACOUSTIC_SURVEY_RESULTS!G232=0, "",ACOUSTIC_SURVEY_RESULTS!G232)</f>
        <v/>
      </c>
      <c r="K233" s="122" t="str">
        <f>IF(ACOUSTIC_SURVEY_RESULTS!H232=0, "",ACOUSTIC_SURVEY_RESULTS!H232)</f>
        <v/>
      </c>
      <c r="L233" s="122" t="str">
        <f>IF(ACOUSTIC_SURVEY_RESULTS!I232=0, "",ACOUSTIC_SURVEY_RESULTS!I232)</f>
        <v/>
      </c>
      <c r="M233" s="122">
        <f>IFERROR((VLOOKUP($L233,ACOUSTIC_SITE_INFO!$C$3:$AI$501,2,FALSE)),"")</f>
        <v>0</v>
      </c>
      <c r="N233" s="122">
        <f>IFERROR((VLOOKUP($L233,ACOUSTIC_SITE_INFO!$C$3:$AI$501,3,FALSE))," ")</f>
        <v>0</v>
      </c>
      <c r="O233" s="122">
        <f>IFERROR((VLOOKUP($L233,ACOUSTIC_SITE_INFO!$C$3:$AI$501,4,FALSE)),"")</f>
        <v>0</v>
      </c>
      <c r="P233" s="122">
        <f>IFERROR((VLOOKUP($L233,ACOUSTIC_SITE_INFO!$C$3:$AI$501,5,FALSE)),"")</f>
        <v>0</v>
      </c>
      <c r="Q233" s="122">
        <f>IFERROR((VLOOKUP($L233,ACOUSTIC_SITE_INFO!$C$3:$AI$501,6,FALSE)),"")</f>
        <v>0</v>
      </c>
      <c r="R233" s="122">
        <f>IFERROR((VLOOKUP($L233,ACOUSTIC_SITE_INFO!$C$3:$AI$501,7,FALSE)),"")</f>
        <v>0</v>
      </c>
      <c r="S233" s="122" t="str">
        <f>IFERROR((VLOOKUP($L233,ACOUSTIC_SITE_INFO!$C$3:$AI$501,8,FALSE)),"")</f>
        <v>//</v>
      </c>
      <c r="T233" s="124">
        <f>IFERROR((VLOOKUP($L233,ACOUSTIC_SITE_INFO!$C$3:$AI$501,9,FALSE)),"")</f>
        <v>0</v>
      </c>
      <c r="U233" s="124">
        <f>IFERROR((VLOOKUP($L233,ACOUSTIC_SITE_INFO!$C$3:$AI$501,10,FALSE)),"")</f>
        <v>0</v>
      </c>
      <c r="V233" s="122">
        <f>IFERROR((VLOOKUP($L233,ACOUSTIC_SITE_INFO!$C$3:$AI$501,11,FALSE)),"")</f>
        <v>0</v>
      </c>
      <c r="W233" s="122">
        <f>IFERROR((VLOOKUP($L233,ACOUSTIC_SITE_INFO!$C$3:$AI$501,12,FALSE)),"")</f>
        <v>0</v>
      </c>
      <c r="X233" s="122">
        <f>IFERROR((VLOOKUP($L233,ACOUSTIC_SITE_INFO!$C$3:$AI$501,13,FALSE)),"")</f>
        <v>0</v>
      </c>
      <c r="Y233" s="122">
        <f>IFERROR((VLOOKUP($L233,ACOUSTIC_SITE_INFO!$C$3:$AI$501,14,FALSE)),"")</f>
        <v>0</v>
      </c>
      <c r="Z233" s="122">
        <f>IFERROR((VLOOKUP($L233,ACOUSTIC_SITE_INFO!$C$3:$AI$501,15,FALSE)),"")</f>
        <v>0</v>
      </c>
      <c r="AA233" s="122">
        <f>IFERROR((VLOOKUP($L233,ACOUSTIC_SITE_INFO!$C$3:$AI$501,16,FALSE)),"")</f>
        <v>0</v>
      </c>
      <c r="AB233" s="122">
        <f>IFERROR((VLOOKUP($L233,ACOUSTIC_SITE_INFO!$C$3:$AI$501,17,FALSE)),"")</f>
        <v>0</v>
      </c>
      <c r="AC233" s="122">
        <f>IFERROR((VLOOKUP($L233,ACOUSTIC_SITE_INFO!$C$3:$AI$501,18,FALSE)),"")</f>
        <v>0</v>
      </c>
      <c r="AD233" s="122">
        <f>IFERROR((VLOOKUP($L233,ACOUSTIC_SITE_INFO!$C$3:$AI$501,20,FALSE)),"")</f>
        <v>0</v>
      </c>
      <c r="AE233" s="122">
        <f>IFERROR((VLOOKUP($L233,ACOUSTIC_SITE_INFO!$C$3:$AI$501,21,FALSE)),"")</f>
        <v>0</v>
      </c>
      <c r="AF233" s="122">
        <f>IFERROR((VLOOKUP($L233,ACOUSTIC_SITE_INFO!$C$3:$AI$501,19,FALSE)),"")</f>
        <v>0</v>
      </c>
      <c r="AG233" s="122">
        <f>IFERROR((VLOOKUP($L233,ACOUSTIC_SITE_INFO!$C$3:$AI$501,22,FALSE)),"")</f>
        <v>0</v>
      </c>
      <c r="AH233" s="122">
        <f>IFERROR((VLOOKUP($L233,ACOUSTIC_SITE_INFO!$C$3:$AI$501,23,FALSE)),"")</f>
        <v>0</v>
      </c>
      <c r="AI233" s="125">
        <f>IFERROR((VLOOKUP($L233,ACOUSTIC_SITE_INFO!$C$3:$AI$501,24,FALSE)),"")</f>
        <v>0</v>
      </c>
      <c r="AJ233" s="125">
        <f>IFERROR((VLOOKUP($L233,ACOUSTIC_SITE_INFO!$C$3:$AI$501,25,FALSE)),"")</f>
        <v>0</v>
      </c>
      <c r="AK233" s="122">
        <f>IFERROR((VLOOKUP($L233,ACOUSTIC_SITE_INFO!$C$3:$AI$501,26,FALSE)),"")</f>
        <v>0</v>
      </c>
      <c r="AL233" s="122">
        <f>IFERROR((VLOOKUP($L233,ACOUSTIC_SITE_INFO!$C$3:$AI$501,27,FALSE)),"")</f>
        <v>0</v>
      </c>
      <c r="AM233" s="122">
        <f>IFERROR((VLOOKUP($L233,ACOUSTIC_SITE_INFO!$C$3:$AI$501,29,FALSE)),"")</f>
        <v>0</v>
      </c>
      <c r="AN233" s="122">
        <f>IFERROR((VLOOKUP($L233,ACOUSTIC_SITE_INFO!$C$3:$AI$501,30,FALSE)),"")</f>
        <v>0</v>
      </c>
      <c r="AO233" s="122">
        <f>IFERROR((VLOOKUP($L233,ACOUSTIC_SITE_INFO!$C$3:$AI$501,31,FALSE)),"")</f>
        <v>0</v>
      </c>
      <c r="AP233" s="122">
        <f>IFERROR((VLOOKUP($L233,ACOUSTIC_SITE_INFO!$C$3:$AI$501,32,FALSE)),"")</f>
        <v>0</v>
      </c>
      <c r="AQ233" s="122">
        <f>IFERROR((VLOOKUP($L233,ACOUSTIC_SITE_INFO!$C$3:$AI$501,33,FALSE)),"")</f>
        <v>0</v>
      </c>
    </row>
    <row r="234" spans="1:43" x14ac:dyDescent="0.25">
      <c r="A234" s="122" t="str">
        <f t="shared" si="6"/>
        <v>00-0m-0</v>
      </c>
      <c r="B234" s="122" t="str">
        <f t="shared" si="7"/>
        <v/>
      </c>
      <c r="C234" s="122" t="str">
        <f>IF(ACOUSTIC_SURVEY_RESULTS!A233=0, "",ACOUSTIC_SURVEY_RESULTS!A233)</f>
        <v/>
      </c>
      <c r="D234" s="122" t="str">
        <f>IFERROR((VLOOKUP($C234,Drop_down_options!$B$2:$D$21,2,FALSE)),"")</f>
        <v/>
      </c>
      <c r="E234" s="122" t="str">
        <f>IF(ACOUSTIC_SURVEY_RESULTS!B233=0, "",ACOUSTIC_SURVEY_RESULTS!B233)</f>
        <v/>
      </c>
      <c r="F234" s="122" t="str">
        <f>IF(ACOUSTIC_SURVEY_RESULTS!C233=0, "",ACOUSTIC_SURVEY_RESULTS!C233)</f>
        <v/>
      </c>
      <c r="G234" s="122" t="str">
        <f>IF(ACOUSTIC_SURVEY_RESULTS!D233=0, "",ACOUSTIC_SURVEY_RESULTS!D233)</f>
        <v/>
      </c>
      <c r="H234" s="122" t="str">
        <f>IF(ACOUSTIC_SURVEY_RESULTS!E233=0, "",ACOUSTIC_SURVEY_RESULTS!E233)</f>
        <v/>
      </c>
      <c r="I234" s="122" t="str">
        <f>IF(ACOUSTIC_SURVEY_RESULTS!F233=0, "",ACOUSTIC_SURVEY_RESULTS!F233)</f>
        <v/>
      </c>
      <c r="J234" s="122" t="str">
        <f>IF(ACOUSTIC_SURVEY_RESULTS!G233=0, "",ACOUSTIC_SURVEY_RESULTS!G233)</f>
        <v/>
      </c>
      <c r="K234" s="122" t="str">
        <f>IF(ACOUSTIC_SURVEY_RESULTS!H233=0, "",ACOUSTIC_SURVEY_RESULTS!H233)</f>
        <v/>
      </c>
      <c r="L234" s="122" t="str">
        <f>IF(ACOUSTIC_SURVEY_RESULTS!I233=0, "",ACOUSTIC_SURVEY_RESULTS!I233)</f>
        <v/>
      </c>
      <c r="M234" s="122">
        <f>IFERROR((VLOOKUP($L234,ACOUSTIC_SITE_INFO!$C$3:$AI$501,2,FALSE)),"")</f>
        <v>0</v>
      </c>
      <c r="N234" s="122">
        <f>IFERROR((VLOOKUP($L234,ACOUSTIC_SITE_INFO!$C$3:$AI$501,3,FALSE))," ")</f>
        <v>0</v>
      </c>
      <c r="O234" s="122">
        <f>IFERROR((VLOOKUP($L234,ACOUSTIC_SITE_INFO!$C$3:$AI$501,4,FALSE)),"")</f>
        <v>0</v>
      </c>
      <c r="P234" s="122">
        <f>IFERROR((VLOOKUP($L234,ACOUSTIC_SITE_INFO!$C$3:$AI$501,5,FALSE)),"")</f>
        <v>0</v>
      </c>
      <c r="Q234" s="122">
        <f>IFERROR((VLOOKUP($L234,ACOUSTIC_SITE_INFO!$C$3:$AI$501,6,FALSE)),"")</f>
        <v>0</v>
      </c>
      <c r="R234" s="122">
        <f>IFERROR((VLOOKUP($L234,ACOUSTIC_SITE_INFO!$C$3:$AI$501,7,FALSE)),"")</f>
        <v>0</v>
      </c>
      <c r="S234" s="122" t="str">
        <f>IFERROR((VLOOKUP($L234,ACOUSTIC_SITE_INFO!$C$3:$AI$501,8,FALSE)),"")</f>
        <v>//</v>
      </c>
      <c r="T234" s="124">
        <f>IFERROR((VLOOKUP($L234,ACOUSTIC_SITE_INFO!$C$3:$AI$501,9,FALSE)),"")</f>
        <v>0</v>
      </c>
      <c r="U234" s="124">
        <f>IFERROR((VLOOKUP($L234,ACOUSTIC_SITE_INFO!$C$3:$AI$501,10,FALSE)),"")</f>
        <v>0</v>
      </c>
      <c r="V234" s="122">
        <f>IFERROR((VLOOKUP($L234,ACOUSTIC_SITE_INFO!$C$3:$AI$501,11,FALSE)),"")</f>
        <v>0</v>
      </c>
      <c r="W234" s="122">
        <f>IFERROR((VLOOKUP($L234,ACOUSTIC_SITE_INFO!$C$3:$AI$501,12,FALSE)),"")</f>
        <v>0</v>
      </c>
      <c r="X234" s="122">
        <f>IFERROR((VLOOKUP($L234,ACOUSTIC_SITE_INFO!$C$3:$AI$501,13,FALSE)),"")</f>
        <v>0</v>
      </c>
      <c r="Y234" s="122">
        <f>IFERROR((VLOOKUP($L234,ACOUSTIC_SITE_INFO!$C$3:$AI$501,14,FALSE)),"")</f>
        <v>0</v>
      </c>
      <c r="Z234" s="122">
        <f>IFERROR((VLOOKUP($L234,ACOUSTIC_SITE_INFO!$C$3:$AI$501,15,FALSE)),"")</f>
        <v>0</v>
      </c>
      <c r="AA234" s="122">
        <f>IFERROR((VLOOKUP($L234,ACOUSTIC_SITE_INFO!$C$3:$AI$501,16,FALSE)),"")</f>
        <v>0</v>
      </c>
      <c r="AB234" s="122">
        <f>IFERROR((VLOOKUP($L234,ACOUSTIC_SITE_INFO!$C$3:$AI$501,17,FALSE)),"")</f>
        <v>0</v>
      </c>
      <c r="AC234" s="122">
        <f>IFERROR((VLOOKUP($L234,ACOUSTIC_SITE_INFO!$C$3:$AI$501,18,FALSE)),"")</f>
        <v>0</v>
      </c>
      <c r="AD234" s="122">
        <f>IFERROR((VLOOKUP($L234,ACOUSTIC_SITE_INFO!$C$3:$AI$501,20,FALSE)),"")</f>
        <v>0</v>
      </c>
      <c r="AE234" s="122">
        <f>IFERROR((VLOOKUP($L234,ACOUSTIC_SITE_INFO!$C$3:$AI$501,21,FALSE)),"")</f>
        <v>0</v>
      </c>
      <c r="AF234" s="122">
        <f>IFERROR((VLOOKUP($L234,ACOUSTIC_SITE_INFO!$C$3:$AI$501,19,FALSE)),"")</f>
        <v>0</v>
      </c>
      <c r="AG234" s="122">
        <f>IFERROR((VLOOKUP($L234,ACOUSTIC_SITE_INFO!$C$3:$AI$501,22,FALSE)),"")</f>
        <v>0</v>
      </c>
      <c r="AH234" s="122">
        <f>IFERROR((VLOOKUP($L234,ACOUSTIC_SITE_INFO!$C$3:$AI$501,23,FALSE)),"")</f>
        <v>0</v>
      </c>
      <c r="AI234" s="125">
        <f>IFERROR((VLOOKUP($L234,ACOUSTIC_SITE_INFO!$C$3:$AI$501,24,FALSE)),"")</f>
        <v>0</v>
      </c>
      <c r="AJ234" s="125">
        <f>IFERROR((VLOOKUP($L234,ACOUSTIC_SITE_INFO!$C$3:$AI$501,25,FALSE)),"")</f>
        <v>0</v>
      </c>
      <c r="AK234" s="122">
        <f>IFERROR((VLOOKUP($L234,ACOUSTIC_SITE_INFO!$C$3:$AI$501,26,FALSE)),"")</f>
        <v>0</v>
      </c>
      <c r="AL234" s="122">
        <f>IFERROR((VLOOKUP($L234,ACOUSTIC_SITE_INFO!$C$3:$AI$501,27,FALSE)),"")</f>
        <v>0</v>
      </c>
      <c r="AM234" s="122">
        <f>IFERROR((VLOOKUP($L234,ACOUSTIC_SITE_INFO!$C$3:$AI$501,29,FALSE)),"")</f>
        <v>0</v>
      </c>
      <c r="AN234" s="122">
        <f>IFERROR((VLOOKUP($L234,ACOUSTIC_SITE_INFO!$C$3:$AI$501,30,FALSE)),"")</f>
        <v>0</v>
      </c>
      <c r="AO234" s="122">
        <f>IFERROR((VLOOKUP($L234,ACOUSTIC_SITE_INFO!$C$3:$AI$501,31,FALSE)),"")</f>
        <v>0</v>
      </c>
      <c r="AP234" s="122">
        <f>IFERROR((VLOOKUP($L234,ACOUSTIC_SITE_INFO!$C$3:$AI$501,32,FALSE)),"")</f>
        <v>0</v>
      </c>
      <c r="AQ234" s="122">
        <f>IFERROR((VLOOKUP($L234,ACOUSTIC_SITE_INFO!$C$3:$AI$501,33,FALSE)),"")</f>
        <v>0</v>
      </c>
    </row>
    <row r="235" spans="1:43" x14ac:dyDescent="0.25">
      <c r="A235" s="122" t="str">
        <f t="shared" si="6"/>
        <v>00-0m-0</v>
      </c>
      <c r="B235" s="122" t="str">
        <f t="shared" si="7"/>
        <v/>
      </c>
      <c r="C235" s="122" t="str">
        <f>IF(ACOUSTIC_SURVEY_RESULTS!A234=0, "",ACOUSTIC_SURVEY_RESULTS!A234)</f>
        <v/>
      </c>
      <c r="D235" s="122" t="str">
        <f>IFERROR((VLOOKUP($C235,Drop_down_options!$B$2:$D$21,2,FALSE)),"")</f>
        <v/>
      </c>
      <c r="E235" s="122" t="str">
        <f>IF(ACOUSTIC_SURVEY_RESULTS!B234=0, "",ACOUSTIC_SURVEY_RESULTS!B234)</f>
        <v/>
      </c>
      <c r="F235" s="122" t="str">
        <f>IF(ACOUSTIC_SURVEY_RESULTS!C234=0, "",ACOUSTIC_SURVEY_RESULTS!C234)</f>
        <v/>
      </c>
      <c r="G235" s="122" t="str">
        <f>IF(ACOUSTIC_SURVEY_RESULTS!D234=0, "",ACOUSTIC_SURVEY_RESULTS!D234)</f>
        <v/>
      </c>
      <c r="H235" s="122" t="str">
        <f>IF(ACOUSTIC_SURVEY_RESULTS!E234=0, "",ACOUSTIC_SURVEY_RESULTS!E234)</f>
        <v/>
      </c>
      <c r="I235" s="122" t="str">
        <f>IF(ACOUSTIC_SURVEY_RESULTS!F234=0, "",ACOUSTIC_SURVEY_RESULTS!F234)</f>
        <v/>
      </c>
      <c r="J235" s="122" t="str">
        <f>IF(ACOUSTIC_SURVEY_RESULTS!G234=0, "",ACOUSTIC_SURVEY_RESULTS!G234)</f>
        <v/>
      </c>
      <c r="K235" s="122" t="str">
        <f>IF(ACOUSTIC_SURVEY_RESULTS!H234=0, "",ACOUSTIC_SURVEY_RESULTS!H234)</f>
        <v/>
      </c>
      <c r="L235" s="122" t="str">
        <f>IF(ACOUSTIC_SURVEY_RESULTS!I234=0, "",ACOUSTIC_SURVEY_RESULTS!I234)</f>
        <v/>
      </c>
      <c r="M235" s="122">
        <f>IFERROR((VLOOKUP($L235,ACOUSTIC_SITE_INFO!$C$3:$AI$501,2,FALSE)),"")</f>
        <v>0</v>
      </c>
      <c r="N235" s="122">
        <f>IFERROR((VLOOKUP($L235,ACOUSTIC_SITE_INFO!$C$3:$AI$501,3,FALSE))," ")</f>
        <v>0</v>
      </c>
      <c r="O235" s="122">
        <f>IFERROR((VLOOKUP($L235,ACOUSTIC_SITE_INFO!$C$3:$AI$501,4,FALSE)),"")</f>
        <v>0</v>
      </c>
      <c r="P235" s="122">
        <f>IFERROR((VLOOKUP($L235,ACOUSTIC_SITE_INFO!$C$3:$AI$501,5,FALSE)),"")</f>
        <v>0</v>
      </c>
      <c r="Q235" s="122">
        <f>IFERROR((VLOOKUP($L235,ACOUSTIC_SITE_INFO!$C$3:$AI$501,6,FALSE)),"")</f>
        <v>0</v>
      </c>
      <c r="R235" s="122">
        <f>IFERROR((VLOOKUP($L235,ACOUSTIC_SITE_INFO!$C$3:$AI$501,7,FALSE)),"")</f>
        <v>0</v>
      </c>
      <c r="S235" s="122" t="str">
        <f>IFERROR((VLOOKUP($L235,ACOUSTIC_SITE_INFO!$C$3:$AI$501,8,FALSE)),"")</f>
        <v>//</v>
      </c>
      <c r="T235" s="124">
        <f>IFERROR((VLOOKUP($L235,ACOUSTIC_SITE_INFO!$C$3:$AI$501,9,FALSE)),"")</f>
        <v>0</v>
      </c>
      <c r="U235" s="124">
        <f>IFERROR((VLOOKUP($L235,ACOUSTIC_SITE_INFO!$C$3:$AI$501,10,FALSE)),"")</f>
        <v>0</v>
      </c>
      <c r="V235" s="122">
        <f>IFERROR((VLOOKUP($L235,ACOUSTIC_SITE_INFO!$C$3:$AI$501,11,FALSE)),"")</f>
        <v>0</v>
      </c>
      <c r="W235" s="122">
        <f>IFERROR((VLOOKUP($L235,ACOUSTIC_SITE_INFO!$C$3:$AI$501,12,FALSE)),"")</f>
        <v>0</v>
      </c>
      <c r="X235" s="122">
        <f>IFERROR((VLOOKUP($L235,ACOUSTIC_SITE_INFO!$C$3:$AI$501,13,FALSE)),"")</f>
        <v>0</v>
      </c>
      <c r="Y235" s="122">
        <f>IFERROR((VLOOKUP($L235,ACOUSTIC_SITE_INFO!$C$3:$AI$501,14,FALSE)),"")</f>
        <v>0</v>
      </c>
      <c r="Z235" s="122">
        <f>IFERROR((VLOOKUP($L235,ACOUSTIC_SITE_INFO!$C$3:$AI$501,15,FALSE)),"")</f>
        <v>0</v>
      </c>
      <c r="AA235" s="122">
        <f>IFERROR((VLOOKUP($L235,ACOUSTIC_SITE_INFO!$C$3:$AI$501,16,FALSE)),"")</f>
        <v>0</v>
      </c>
      <c r="AB235" s="122">
        <f>IFERROR((VLOOKUP($L235,ACOUSTIC_SITE_INFO!$C$3:$AI$501,17,FALSE)),"")</f>
        <v>0</v>
      </c>
      <c r="AC235" s="122">
        <f>IFERROR((VLOOKUP($L235,ACOUSTIC_SITE_INFO!$C$3:$AI$501,18,FALSE)),"")</f>
        <v>0</v>
      </c>
      <c r="AD235" s="122">
        <f>IFERROR((VLOOKUP($L235,ACOUSTIC_SITE_INFO!$C$3:$AI$501,20,FALSE)),"")</f>
        <v>0</v>
      </c>
      <c r="AE235" s="122">
        <f>IFERROR((VLOOKUP($L235,ACOUSTIC_SITE_INFO!$C$3:$AI$501,21,FALSE)),"")</f>
        <v>0</v>
      </c>
      <c r="AF235" s="122">
        <f>IFERROR((VLOOKUP($L235,ACOUSTIC_SITE_INFO!$C$3:$AI$501,19,FALSE)),"")</f>
        <v>0</v>
      </c>
      <c r="AG235" s="122">
        <f>IFERROR((VLOOKUP($L235,ACOUSTIC_SITE_INFO!$C$3:$AI$501,22,FALSE)),"")</f>
        <v>0</v>
      </c>
      <c r="AH235" s="122">
        <f>IFERROR((VLOOKUP($L235,ACOUSTIC_SITE_INFO!$C$3:$AI$501,23,FALSE)),"")</f>
        <v>0</v>
      </c>
      <c r="AI235" s="125">
        <f>IFERROR((VLOOKUP($L235,ACOUSTIC_SITE_INFO!$C$3:$AI$501,24,FALSE)),"")</f>
        <v>0</v>
      </c>
      <c r="AJ235" s="125">
        <f>IFERROR((VLOOKUP($L235,ACOUSTIC_SITE_INFO!$C$3:$AI$501,25,FALSE)),"")</f>
        <v>0</v>
      </c>
      <c r="AK235" s="122">
        <f>IFERROR((VLOOKUP($L235,ACOUSTIC_SITE_INFO!$C$3:$AI$501,26,FALSE)),"")</f>
        <v>0</v>
      </c>
      <c r="AL235" s="122">
        <f>IFERROR((VLOOKUP($L235,ACOUSTIC_SITE_INFO!$C$3:$AI$501,27,FALSE)),"")</f>
        <v>0</v>
      </c>
      <c r="AM235" s="122">
        <f>IFERROR((VLOOKUP($L235,ACOUSTIC_SITE_INFO!$C$3:$AI$501,29,FALSE)),"")</f>
        <v>0</v>
      </c>
      <c r="AN235" s="122">
        <f>IFERROR((VLOOKUP($L235,ACOUSTIC_SITE_INFO!$C$3:$AI$501,30,FALSE)),"")</f>
        <v>0</v>
      </c>
      <c r="AO235" s="122">
        <f>IFERROR((VLOOKUP($L235,ACOUSTIC_SITE_INFO!$C$3:$AI$501,31,FALSE)),"")</f>
        <v>0</v>
      </c>
      <c r="AP235" s="122">
        <f>IFERROR((VLOOKUP($L235,ACOUSTIC_SITE_INFO!$C$3:$AI$501,32,FALSE)),"")</f>
        <v>0</v>
      </c>
      <c r="AQ235" s="122">
        <f>IFERROR((VLOOKUP($L235,ACOUSTIC_SITE_INFO!$C$3:$AI$501,33,FALSE)),"")</f>
        <v>0</v>
      </c>
    </row>
    <row r="236" spans="1:43" x14ac:dyDescent="0.25">
      <c r="A236" s="122" t="str">
        <f t="shared" si="6"/>
        <v>00-0m-0</v>
      </c>
      <c r="B236" s="122" t="str">
        <f t="shared" si="7"/>
        <v/>
      </c>
      <c r="C236" s="122" t="str">
        <f>IF(ACOUSTIC_SURVEY_RESULTS!A235=0, "",ACOUSTIC_SURVEY_RESULTS!A235)</f>
        <v/>
      </c>
      <c r="D236" s="122" t="str">
        <f>IFERROR((VLOOKUP($C236,Drop_down_options!$B$2:$D$21,2,FALSE)),"")</f>
        <v/>
      </c>
      <c r="E236" s="122" t="str">
        <f>IF(ACOUSTIC_SURVEY_RESULTS!B235=0, "",ACOUSTIC_SURVEY_RESULTS!B235)</f>
        <v/>
      </c>
      <c r="F236" s="122" t="str">
        <f>IF(ACOUSTIC_SURVEY_RESULTS!C235=0, "",ACOUSTIC_SURVEY_RESULTS!C235)</f>
        <v/>
      </c>
      <c r="G236" s="122" t="str">
        <f>IF(ACOUSTIC_SURVEY_RESULTS!D235=0, "",ACOUSTIC_SURVEY_RESULTS!D235)</f>
        <v/>
      </c>
      <c r="H236" s="122" t="str">
        <f>IF(ACOUSTIC_SURVEY_RESULTS!E235=0, "",ACOUSTIC_SURVEY_RESULTS!E235)</f>
        <v/>
      </c>
      <c r="I236" s="122" t="str">
        <f>IF(ACOUSTIC_SURVEY_RESULTS!F235=0, "",ACOUSTIC_SURVEY_RESULTS!F235)</f>
        <v/>
      </c>
      <c r="J236" s="122" t="str">
        <f>IF(ACOUSTIC_SURVEY_RESULTS!G235=0, "",ACOUSTIC_SURVEY_RESULTS!G235)</f>
        <v/>
      </c>
      <c r="K236" s="122" t="str">
        <f>IF(ACOUSTIC_SURVEY_RESULTS!H235=0, "",ACOUSTIC_SURVEY_RESULTS!H235)</f>
        <v/>
      </c>
      <c r="L236" s="122" t="str">
        <f>IF(ACOUSTIC_SURVEY_RESULTS!I235=0, "",ACOUSTIC_SURVEY_RESULTS!I235)</f>
        <v/>
      </c>
      <c r="M236" s="122">
        <f>IFERROR((VLOOKUP($L236,ACOUSTIC_SITE_INFO!$C$3:$AI$501,2,FALSE)),"")</f>
        <v>0</v>
      </c>
      <c r="N236" s="122">
        <f>IFERROR((VLOOKUP($L236,ACOUSTIC_SITE_INFO!$C$3:$AI$501,3,FALSE))," ")</f>
        <v>0</v>
      </c>
      <c r="O236" s="122">
        <f>IFERROR((VLOOKUP($L236,ACOUSTIC_SITE_INFO!$C$3:$AI$501,4,FALSE)),"")</f>
        <v>0</v>
      </c>
      <c r="P236" s="122">
        <f>IFERROR((VLOOKUP($L236,ACOUSTIC_SITE_INFO!$C$3:$AI$501,5,FALSE)),"")</f>
        <v>0</v>
      </c>
      <c r="Q236" s="122">
        <f>IFERROR((VLOOKUP($L236,ACOUSTIC_SITE_INFO!$C$3:$AI$501,6,FALSE)),"")</f>
        <v>0</v>
      </c>
      <c r="R236" s="122">
        <f>IFERROR((VLOOKUP($L236,ACOUSTIC_SITE_INFO!$C$3:$AI$501,7,FALSE)),"")</f>
        <v>0</v>
      </c>
      <c r="S236" s="122" t="str">
        <f>IFERROR((VLOOKUP($L236,ACOUSTIC_SITE_INFO!$C$3:$AI$501,8,FALSE)),"")</f>
        <v>//</v>
      </c>
      <c r="T236" s="124">
        <f>IFERROR((VLOOKUP($L236,ACOUSTIC_SITE_INFO!$C$3:$AI$501,9,FALSE)),"")</f>
        <v>0</v>
      </c>
      <c r="U236" s="124">
        <f>IFERROR((VLOOKUP($L236,ACOUSTIC_SITE_INFO!$C$3:$AI$501,10,FALSE)),"")</f>
        <v>0</v>
      </c>
      <c r="V236" s="122">
        <f>IFERROR((VLOOKUP($L236,ACOUSTIC_SITE_INFO!$C$3:$AI$501,11,FALSE)),"")</f>
        <v>0</v>
      </c>
      <c r="W236" s="122">
        <f>IFERROR((VLOOKUP($L236,ACOUSTIC_SITE_INFO!$C$3:$AI$501,12,FALSE)),"")</f>
        <v>0</v>
      </c>
      <c r="X236" s="122">
        <f>IFERROR((VLOOKUP($L236,ACOUSTIC_SITE_INFO!$C$3:$AI$501,13,FALSE)),"")</f>
        <v>0</v>
      </c>
      <c r="Y236" s="122">
        <f>IFERROR((VLOOKUP($L236,ACOUSTIC_SITE_INFO!$C$3:$AI$501,14,FALSE)),"")</f>
        <v>0</v>
      </c>
      <c r="Z236" s="122">
        <f>IFERROR((VLOOKUP($L236,ACOUSTIC_SITE_INFO!$C$3:$AI$501,15,FALSE)),"")</f>
        <v>0</v>
      </c>
      <c r="AA236" s="122">
        <f>IFERROR((VLOOKUP($L236,ACOUSTIC_SITE_INFO!$C$3:$AI$501,16,FALSE)),"")</f>
        <v>0</v>
      </c>
      <c r="AB236" s="122">
        <f>IFERROR((VLOOKUP($L236,ACOUSTIC_SITE_INFO!$C$3:$AI$501,17,FALSE)),"")</f>
        <v>0</v>
      </c>
      <c r="AC236" s="122">
        <f>IFERROR((VLOOKUP($L236,ACOUSTIC_SITE_INFO!$C$3:$AI$501,18,FALSE)),"")</f>
        <v>0</v>
      </c>
      <c r="AD236" s="122">
        <f>IFERROR((VLOOKUP($L236,ACOUSTIC_SITE_INFO!$C$3:$AI$501,20,FALSE)),"")</f>
        <v>0</v>
      </c>
      <c r="AE236" s="122">
        <f>IFERROR((VLOOKUP($L236,ACOUSTIC_SITE_INFO!$C$3:$AI$501,21,FALSE)),"")</f>
        <v>0</v>
      </c>
      <c r="AF236" s="122">
        <f>IFERROR((VLOOKUP($L236,ACOUSTIC_SITE_INFO!$C$3:$AI$501,19,FALSE)),"")</f>
        <v>0</v>
      </c>
      <c r="AG236" s="122">
        <f>IFERROR((VLOOKUP($L236,ACOUSTIC_SITE_INFO!$C$3:$AI$501,22,FALSE)),"")</f>
        <v>0</v>
      </c>
      <c r="AH236" s="122">
        <f>IFERROR((VLOOKUP($L236,ACOUSTIC_SITE_INFO!$C$3:$AI$501,23,FALSE)),"")</f>
        <v>0</v>
      </c>
      <c r="AI236" s="125">
        <f>IFERROR((VLOOKUP($L236,ACOUSTIC_SITE_INFO!$C$3:$AI$501,24,FALSE)),"")</f>
        <v>0</v>
      </c>
      <c r="AJ236" s="125">
        <f>IFERROR((VLOOKUP($L236,ACOUSTIC_SITE_INFO!$C$3:$AI$501,25,FALSE)),"")</f>
        <v>0</v>
      </c>
      <c r="AK236" s="122">
        <f>IFERROR((VLOOKUP($L236,ACOUSTIC_SITE_INFO!$C$3:$AI$501,26,FALSE)),"")</f>
        <v>0</v>
      </c>
      <c r="AL236" s="122">
        <f>IFERROR((VLOOKUP($L236,ACOUSTIC_SITE_INFO!$C$3:$AI$501,27,FALSE)),"")</f>
        <v>0</v>
      </c>
      <c r="AM236" s="122">
        <f>IFERROR((VLOOKUP($L236,ACOUSTIC_SITE_INFO!$C$3:$AI$501,29,FALSE)),"")</f>
        <v>0</v>
      </c>
      <c r="AN236" s="122">
        <f>IFERROR((VLOOKUP($L236,ACOUSTIC_SITE_INFO!$C$3:$AI$501,30,FALSE)),"")</f>
        <v>0</v>
      </c>
      <c r="AO236" s="122">
        <f>IFERROR((VLOOKUP($L236,ACOUSTIC_SITE_INFO!$C$3:$AI$501,31,FALSE)),"")</f>
        <v>0</v>
      </c>
      <c r="AP236" s="122">
        <f>IFERROR((VLOOKUP($L236,ACOUSTIC_SITE_INFO!$C$3:$AI$501,32,FALSE)),"")</f>
        <v>0</v>
      </c>
      <c r="AQ236" s="122">
        <f>IFERROR((VLOOKUP($L236,ACOUSTIC_SITE_INFO!$C$3:$AI$501,33,FALSE)),"")</f>
        <v>0</v>
      </c>
    </row>
    <row r="237" spans="1:43" x14ac:dyDescent="0.25">
      <c r="A237" s="122" t="str">
        <f t="shared" si="6"/>
        <v>00-0m-0</v>
      </c>
      <c r="B237" s="122" t="str">
        <f t="shared" si="7"/>
        <v/>
      </c>
      <c r="C237" s="122" t="str">
        <f>IF(ACOUSTIC_SURVEY_RESULTS!A236=0, "",ACOUSTIC_SURVEY_RESULTS!A236)</f>
        <v/>
      </c>
      <c r="D237" s="122" t="str">
        <f>IFERROR((VLOOKUP($C237,Drop_down_options!$B$2:$D$21,2,FALSE)),"")</f>
        <v/>
      </c>
      <c r="E237" s="122" t="str">
        <f>IF(ACOUSTIC_SURVEY_RESULTS!B236=0, "",ACOUSTIC_SURVEY_RESULTS!B236)</f>
        <v/>
      </c>
      <c r="F237" s="122" t="str">
        <f>IF(ACOUSTIC_SURVEY_RESULTS!C236=0, "",ACOUSTIC_SURVEY_RESULTS!C236)</f>
        <v/>
      </c>
      <c r="G237" s="122" t="str">
        <f>IF(ACOUSTIC_SURVEY_RESULTS!D236=0, "",ACOUSTIC_SURVEY_RESULTS!D236)</f>
        <v/>
      </c>
      <c r="H237" s="122" t="str">
        <f>IF(ACOUSTIC_SURVEY_RESULTS!E236=0, "",ACOUSTIC_SURVEY_RESULTS!E236)</f>
        <v/>
      </c>
      <c r="I237" s="122" t="str">
        <f>IF(ACOUSTIC_SURVEY_RESULTS!F236=0, "",ACOUSTIC_SURVEY_RESULTS!F236)</f>
        <v/>
      </c>
      <c r="J237" s="122" t="str">
        <f>IF(ACOUSTIC_SURVEY_RESULTS!G236=0, "",ACOUSTIC_SURVEY_RESULTS!G236)</f>
        <v/>
      </c>
      <c r="K237" s="122" t="str">
        <f>IF(ACOUSTIC_SURVEY_RESULTS!H236=0, "",ACOUSTIC_SURVEY_RESULTS!H236)</f>
        <v/>
      </c>
      <c r="L237" s="122" t="str">
        <f>IF(ACOUSTIC_SURVEY_RESULTS!I236=0, "",ACOUSTIC_SURVEY_RESULTS!I236)</f>
        <v/>
      </c>
      <c r="M237" s="122">
        <f>IFERROR((VLOOKUP($L237,ACOUSTIC_SITE_INFO!$C$3:$AI$501,2,FALSE)),"")</f>
        <v>0</v>
      </c>
      <c r="N237" s="122">
        <f>IFERROR((VLOOKUP($L237,ACOUSTIC_SITE_INFO!$C$3:$AI$501,3,FALSE))," ")</f>
        <v>0</v>
      </c>
      <c r="O237" s="122">
        <f>IFERROR((VLOOKUP($L237,ACOUSTIC_SITE_INFO!$C$3:$AI$501,4,FALSE)),"")</f>
        <v>0</v>
      </c>
      <c r="P237" s="122">
        <f>IFERROR((VLOOKUP($L237,ACOUSTIC_SITE_INFO!$C$3:$AI$501,5,FALSE)),"")</f>
        <v>0</v>
      </c>
      <c r="Q237" s="122">
        <f>IFERROR((VLOOKUP($L237,ACOUSTIC_SITE_INFO!$C$3:$AI$501,6,FALSE)),"")</f>
        <v>0</v>
      </c>
      <c r="R237" s="122">
        <f>IFERROR((VLOOKUP($L237,ACOUSTIC_SITE_INFO!$C$3:$AI$501,7,FALSE)),"")</f>
        <v>0</v>
      </c>
      <c r="S237" s="122" t="str">
        <f>IFERROR((VLOOKUP($L237,ACOUSTIC_SITE_INFO!$C$3:$AI$501,8,FALSE)),"")</f>
        <v>//</v>
      </c>
      <c r="T237" s="124">
        <f>IFERROR((VLOOKUP($L237,ACOUSTIC_SITE_INFO!$C$3:$AI$501,9,FALSE)),"")</f>
        <v>0</v>
      </c>
      <c r="U237" s="124">
        <f>IFERROR((VLOOKUP($L237,ACOUSTIC_SITE_INFO!$C$3:$AI$501,10,FALSE)),"")</f>
        <v>0</v>
      </c>
      <c r="V237" s="122">
        <f>IFERROR((VLOOKUP($L237,ACOUSTIC_SITE_INFO!$C$3:$AI$501,11,FALSE)),"")</f>
        <v>0</v>
      </c>
      <c r="W237" s="122">
        <f>IFERROR((VLOOKUP($L237,ACOUSTIC_SITE_INFO!$C$3:$AI$501,12,FALSE)),"")</f>
        <v>0</v>
      </c>
      <c r="X237" s="122">
        <f>IFERROR((VLOOKUP($L237,ACOUSTIC_SITE_INFO!$C$3:$AI$501,13,FALSE)),"")</f>
        <v>0</v>
      </c>
      <c r="Y237" s="122">
        <f>IFERROR((VLOOKUP($L237,ACOUSTIC_SITE_INFO!$C$3:$AI$501,14,FALSE)),"")</f>
        <v>0</v>
      </c>
      <c r="Z237" s="122">
        <f>IFERROR((VLOOKUP($L237,ACOUSTIC_SITE_INFO!$C$3:$AI$501,15,FALSE)),"")</f>
        <v>0</v>
      </c>
      <c r="AA237" s="122">
        <f>IFERROR((VLOOKUP($L237,ACOUSTIC_SITE_INFO!$C$3:$AI$501,16,FALSE)),"")</f>
        <v>0</v>
      </c>
      <c r="AB237" s="122">
        <f>IFERROR((VLOOKUP($L237,ACOUSTIC_SITE_INFO!$C$3:$AI$501,17,FALSE)),"")</f>
        <v>0</v>
      </c>
      <c r="AC237" s="122">
        <f>IFERROR((VLOOKUP($L237,ACOUSTIC_SITE_INFO!$C$3:$AI$501,18,FALSE)),"")</f>
        <v>0</v>
      </c>
      <c r="AD237" s="122">
        <f>IFERROR((VLOOKUP($L237,ACOUSTIC_SITE_INFO!$C$3:$AI$501,20,FALSE)),"")</f>
        <v>0</v>
      </c>
      <c r="AE237" s="122">
        <f>IFERROR((VLOOKUP($L237,ACOUSTIC_SITE_INFO!$C$3:$AI$501,21,FALSE)),"")</f>
        <v>0</v>
      </c>
      <c r="AF237" s="122">
        <f>IFERROR((VLOOKUP($L237,ACOUSTIC_SITE_INFO!$C$3:$AI$501,19,FALSE)),"")</f>
        <v>0</v>
      </c>
      <c r="AG237" s="122">
        <f>IFERROR((VLOOKUP($L237,ACOUSTIC_SITE_INFO!$C$3:$AI$501,22,FALSE)),"")</f>
        <v>0</v>
      </c>
      <c r="AH237" s="122">
        <f>IFERROR((VLOOKUP($L237,ACOUSTIC_SITE_INFO!$C$3:$AI$501,23,FALSE)),"")</f>
        <v>0</v>
      </c>
      <c r="AI237" s="125">
        <f>IFERROR((VLOOKUP($L237,ACOUSTIC_SITE_INFO!$C$3:$AI$501,24,FALSE)),"")</f>
        <v>0</v>
      </c>
      <c r="AJ237" s="125">
        <f>IFERROR((VLOOKUP($L237,ACOUSTIC_SITE_INFO!$C$3:$AI$501,25,FALSE)),"")</f>
        <v>0</v>
      </c>
      <c r="AK237" s="122">
        <f>IFERROR((VLOOKUP($L237,ACOUSTIC_SITE_INFO!$C$3:$AI$501,26,FALSE)),"")</f>
        <v>0</v>
      </c>
      <c r="AL237" s="122">
        <f>IFERROR((VLOOKUP($L237,ACOUSTIC_SITE_INFO!$C$3:$AI$501,27,FALSE)),"")</f>
        <v>0</v>
      </c>
      <c r="AM237" s="122">
        <f>IFERROR((VLOOKUP($L237,ACOUSTIC_SITE_INFO!$C$3:$AI$501,29,FALSE)),"")</f>
        <v>0</v>
      </c>
      <c r="AN237" s="122">
        <f>IFERROR((VLOOKUP($L237,ACOUSTIC_SITE_INFO!$C$3:$AI$501,30,FALSE)),"")</f>
        <v>0</v>
      </c>
      <c r="AO237" s="122">
        <f>IFERROR((VLOOKUP($L237,ACOUSTIC_SITE_INFO!$C$3:$AI$501,31,FALSE)),"")</f>
        <v>0</v>
      </c>
      <c r="AP237" s="122">
        <f>IFERROR((VLOOKUP($L237,ACOUSTIC_SITE_INFO!$C$3:$AI$501,32,FALSE)),"")</f>
        <v>0</v>
      </c>
      <c r="AQ237" s="122">
        <f>IFERROR((VLOOKUP($L237,ACOUSTIC_SITE_INFO!$C$3:$AI$501,33,FALSE)),"")</f>
        <v>0</v>
      </c>
    </row>
    <row r="238" spans="1:43" x14ac:dyDescent="0.25">
      <c r="A238" s="122" t="str">
        <f t="shared" si="6"/>
        <v>00-0m-0</v>
      </c>
      <c r="B238" s="122" t="str">
        <f t="shared" si="7"/>
        <v/>
      </c>
      <c r="C238" s="122" t="str">
        <f>IF(ACOUSTIC_SURVEY_RESULTS!A237=0, "",ACOUSTIC_SURVEY_RESULTS!A237)</f>
        <v/>
      </c>
      <c r="D238" s="122" t="str">
        <f>IFERROR((VLOOKUP($C238,Drop_down_options!$B$2:$D$21,2,FALSE)),"")</f>
        <v/>
      </c>
      <c r="E238" s="122" t="str">
        <f>IF(ACOUSTIC_SURVEY_RESULTS!B237=0, "",ACOUSTIC_SURVEY_RESULTS!B237)</f>
        <v/>
      </c>
      <c r="F238" s="122" t="str">
        <f>IF(ACOUSTIC_SURVEY_RESULTS!C237=0, "",ACOUSTIC_SURVEY_RESULTS!C237)</f>
        <v/>
      </c>
      <c r="G238" s="122" t="str">
        <f>IF(ACOUSTIC_SURVEY_RESULTS!D237=0, "",ACOUSTIC_SURVEY_RESULTS!D237)</f>
        <v/>
      </c>
      <c r="H238" s="122" t="str">
        <f>IF(ACOUSTIC_SURVEY_RESULTS!E237=0, "",ACOUSTIC_SURVEY_RESULTS!E237)</f>
        <v/>
      </c>
      <c r="I238" s="122" t="str">
        <f>IF(ACOUSTIC_SURVEY_RESULTS!F237=0, "",ACOUSTIC_SURVEY_RESULTS!F237)</f>
        <v/>
      </c>
      <c r="J238" s="122" t="str">
        <f>IF(ACOUSTIC_SURVEY_RESULTS!G237=0, "",ACOUSTIC_SURVEY_RESULTS!G237)</f>
        <v/>
      </c>
      <c r="K238" s="122" t="str">
        <f>IF(ACOUSTIC_SURVEY_RESULTS!H237=0, "",ACOUSTIC_SURVEY_RESULTS!H237)</f>
        <v/>
      </c>
      <c r="L238" s="122" t="str">
        <f>IF(ACOUSTIC_SURVEY_RESULTS!I237=0, "",ACOUSTIC_SURVEY_RESULTS!I237)</f>
        <v/>
      </c>
      <c r="M238" s="122">
        <f>IFERROR((VLOOKUP($L238,ACOUSTIC_SITE_INFO!$C$3:$AI$501,2,FALSE)),"")</f>
        <v>0</v>
      </c>
      <c r="N238" s="122">
        <f>IFERROR((VLOOKUP($L238,ACOUSTIC_SITE_INFO!$C$3:$AI$501,3,FALSE))," ")</f>
        <v>0</v>
      </c>
      <c r="O238" s="122">
        <f>IFERROR((VLOOKUP($L238,ACOUSTIC_SITE_INFO!$C$3:$AI$501,4,FALSE)),"")</f>
        <v>0</v>
      </c>
      <c r="P238" s="122">
        <f>IFERROR((VLOOKUP($L238,ACOUSTIC_SITE_INFO!$C$3:$AI$501,5,FALSE)),"")</f>
        <v>0</v>
      </c>
      <c r="Q238" s="122">
        <f>IFERROR((VLOOKUP($L238,ACOUSTIC_SITE_INFO!$C$3:$AI$501,6,FALSE)),"")</f>
        <v>0</v>
      </c>
      <c r="R238" s="122">
        <f>IFERROR((VLOOKUP($L238,ACOUSTIC_SITE_INFO!$C$3:$AI$501,7,FALSE)),"")</f>
        <v>0</v>
      </c>
      <c r="S238" s="122" t="str">
        <f>IFERROR((VLOOKUP($L238,ACOUSTIC_SITE_INFO!$C$3:$AI$501,8,FALSE)),"")</f>
        <v>//</v>
      </c>
      <c r="T238" s="124">
        <f>IFERROR((VLOOKUP($L238,ACOUSTIC_SITE_INFO!$C$3:$AI$501,9,FALSE)),"")</f>
        <v>0</v>
      </c>
      <c r="U238" s="124">
        <f>IFERROR((VLOOKUP($L238,ACOUSTIC_SITE_INFO!$C$3:$AI$501,10,FALSE)),"")</f>
        <v>0</v>
      </c>
      <c r="V238" s="122">
        <f>IFERROR((VLOOKUP($L238,ACOUSTIC_SITE_INFO!$C$3:$AI$501,11,FALSE)),"")</f>
        <v>0</v>
      </c>
      <c r="W238" s="122">
        <f>IFERROR((VLOOKUP($L238,ACOUSTIC_SITE_INFO!$C$3:$AI$501,12,FALSE)),"")</f>
        <v>0</v>
      </c>
      <c r="X238" s="122">
        <f>IFERROR((VLOOKUP($L238,ACOUSTIC_SITE_INFO!$C$3:$AI$501,13,FALSE)),"")</f>
        <v>0</v>
      </c>
      <c r="Y238" s="122">
        <f>IFERROR((VLOOKUP($L238,ACOUSTIC_SITE_INFO!$C$3:$AI$501,14,FALSE)),"")</f>
        <v>0</v>
      </c>
      <c r="Z238" s="122">
        <f>IFERROR((VLOOKUP($L238,ACOUSTIC_SITE_INFO!$C$3:$AI$501,15,FALSE)),"")</f>
        <v>0</v>
      </c>
      <c r="AA238" s="122">
        <f>IFERROR((VLOOKUP($L238,ACOUSTIC_SITE_INFO!$C$3:$AI$501,16,FALSE)),"")</f>
        <v>0</v>
      </c>
      <c r="AB238" s="122">
        <f>IFERROR((VLOOKUP($L238,ACOUSTIC_SITE_INFO!$C$3:$AI$501,17,FALSE)),"")</f>
        <v>0</v>
      </c>
      <c r="AC238" s="122">
        <f>IFERROR((VLOOKUP($L238,ACOUSTIC_SITE_INFO!$C$3:$AI$501,18,FALSE)),"")</f>
        <v>0</v>
      </c>
      <c r="AD238" s="122">
        <f>IFERROR((VLOOKUP($L238,ACOUSTIC_SITE_INFO!$C$3:$AI$501,20,FALSE)),"")</f>
        <v>0</v>
      </c>
      <c r="AE238" s="122">
        <f>IFERROR((VLOOKUP($L238,ACOUSTIC_SITE_INFO!$C$3:$AI$501,21,FALSE)),"")</f>
        <v>0</v>
      </c>
      <c r="AF238" s="122">
        <f>IFERROR((VLOOKUP($L238,ACOUSTIC_SITE_INFO!$C$3:$AI$501,19,FALSE)),"")</f>
        <v>0</v>
      </c>
      <c r="AG238" s="122">
        <f>IFERROR((VLOOKUP($L238,ACOUSTIC_SITE_INFO!$C$3:$AI$501,22,FALSE)),"")</f>
        <v>0</v>
      </c>
      <c r="AH238" s="122">
        <f>IFERROR((VLOOKUP($L238,ACOUSTIC_SITE_INFO!$C$3:$AI$501,23,FALSE)),"")</f>
        <v>0</v>
      </c>
      <c r="AI238" s="125">
        <f>IFERROR((VLOOKUP($L238,ACOUSTIC_SITE_INFO!$C$3:$AI$501,24,FALSE)),"")</f>
        <v>0</v>
      </c>
      <c r="AJ238" s="125">
        <f>IFERROR((VLOOKUP($L238,ACOUSTIC_SITE_INFO!$C$3:$AI$501,25,FALSE)),"")</f>
        <v>0</v>
      </c>
      <c r="AK238" s="122">
        <f>IFERROR((VLOOKUP($L238,ACOUSTIC_SITE_INFO!$C$3:$AI$501,26,FALSE)),"")</f>
        <v>0</v>
      </c>
      <c r="AL238" s="122">
        <f>IFERROR((VLOOKUP($L238,ACOUSTIC_SITE_INFO!$C$3:$AI$501,27,FALSE)),"")</f>
        <v>0</v>
      </c>
      <c r="AM238" s="122">
        <f>IFERROR((VLOOKUP($L238,ACOUSTIC_SITE_INFO!$C$3:$AI$501,29,FALSE)),"")</f>
        <v>0</v>
      </c>
      <c r="AN238" s="122">
        <f>IFERROR((VLOOKUP($L238,ACOUSTIC_SITE_INFO!$C$3:$AI$501,30,FALSE)),"")</f>
        <v>0</v>
      </c>
      <c r="AO238" s="122">
        <f>IFERROR((VLOOKUP($L238,ACOUSTIC_SITE_INFO!$C$3:$AI$501,31,FALSE)),"")</f>
        <v>0</v>
      </c>
      <c r="AP238" s="122">
        <f>IFERROR((VLOOKUP($L238,ACOUSTIC_SITE_INFO!$C$3:$AI$501,32,FALSE)),"")</f>
        <v>0</v>
      </c>
      <c r="AQ238" s="122">
        <f>IFERROR((VLOOKUP($L238,ACOUSTIC_SITE_INFO!$C$3:$AI$501,33,FALSE)),"")</f>
        <v>0</v>
      </c>
    </row>
    <row r="239" spans="1:43" x14ac:dyDescent="0.25">
      <c r="A239" s="122" t="str">
        <f t="shared" si="6"/>
        <v>00-0m-0</v>
      </c>
      <c r="B239" s="122" t="str">
        <f t="shared" si="7"/>
        <v/>
      </c>
      <c r="C239" s="122" t="str">
        <f>IF(ACOUSTIC_SURVEY_RESULTS!A238=0, "",ACOUSTIC_SURVEY_RESULTS!A238)</f>
        <v/>
      </c>
      <c r="D239" s="122" t="str">
        <f>IFERROR((VLOOKUP($C239,Drop_down_options!$B$2:$D$21,2,FALSE)),"")</f>
        <v/>
      </c>
      <c r="E239" s="122" t="str">
        <f>IF(ACOUSTIC_SURVEY_RESULTS!B238=0, "",ACOUSTIC_SURVEY_RESULTS!B238)</f>
        <v/>
      </c>
      <c r="F239" s="122" t="str">
        <f>IF(ACOUSTIC_SURVEY_RESULTS!C238=0, "",ACOUSTIC_SURVEY_RESULTS!C238)</f>
        <v/>
      </c>
      <c r="G239" s="122" t="str">
        <f>IF(ACOUSTIC_SURVEY_RESULTS!D238=0, "",ACOUSTIC_SURVEY_RESULTS!D238)</f>
        <v/>
      </c>
      <c r="H239" s="122" t="str">
        <f>IF(ACOUSTIC_SURVEY_RESULTS!E238=0, "",ACOUSTIC_SURVEY_RESULTS!E238)</f>
        <v/>
      </c>
      <c r="I239" s="122" t="str">
        <f>IF(ACOUSTIC_SURVEY_RESULTS!F238=0, "",ACOUSTIC_SURVEY_RESULTS!F238)</f>
        <v/>
      </c>
      <c r="J239" s="122" t="str">
        <f>IF(ACOUSTIC_SURVEY_RESULTS!G238=0, "",ACOUSTIC_SURVEY_RESULTS!G238)</f>
        <v/>
      </c>
      <c r="K239" s="122" t="str">
        <f>IF(ACOUSTIC_SURVEY_RESULTS!H238=0, "",ACOUSTIC_SURVEY_RESULTS!H238)</f>
        <v/>
      </c>
      <c r="L239" s="122" t="str">
        <f>IF(ACOUSTIC_SURVEY_RESULTS!I238=0, "",ACOUSTIC_SURVEY_RESULTS!I238)</f>
        <v/>
      </c>
      <c r="M239" s="122">
        <f>IFERROR((VLOOKUP($L239,ACOUSTIC_SITE_INFO!$C$3:$AI$501,2,FALSE)),"")</f>
        <v>0</v>
      </c>
      <c r="N239" s="122">
        <f>IFERROR((VLOOKUP($L239,ACOUSTIC_SITE_INFO!$C$3:$AI$501,3,FALSE))," ")</f>
        <v>0</v>
      </c>
      <c r="O239" s="122">
        <f>IFERROR((VLOOKUP($L239,ACOUSTIC_SITE_INFO!$C$3:$AI$501,4,FALSE)),"")</f>
        <v>0</v>
      </c>
      <c r="P239" s="122">
        <f>IFERROR((VLOOKUP($L239,ACOUSTIC_SITE_INFO!$C$3:$AI$501,5,FALSE)),"")</f>
        <v>0</v>
      </c>
      <c r="Q239" s="122">
        <f>IFERROR((VLOOKUP($L239,ACOUSTIC_SITE_INFO!$C$3:$AI$501,6,FALSE)),"")</f>
        <v>0</v>
      </c>
      <c r="R239" s="122">
        <f>IFERROR((VLOOKUP($L239,ACOUSTIC_SITE_INFO!$C$3:$AI$501,7,FALSE)),"")</f>
        <v>0</v>
      </c>
      <c r="S239" s="122" t="str">
        <f>IFERROR((VLOOKUP($L239,ACOUSTIC_SITE_INFO!$C$3:$AI$501,8,FALSE)),"")</f>
        <v>//</v>
      </c>
      <c r="T239" s="124">
        <f>IFERROR((VLOOKUP($L239,ACOUSTIC_SITE_INFO!$C$3:$AI$501,9,FALSE)),"")</f>
        <v>0</v>
      </c>
      <c r="U239" s="124">
        <f>IFERROR((VLOOKUP($L239,ACOUSTIC_SITE_INFO!$C$3:$AI$501,10,FALSE)),"")</f>
        <v>0</v>
      </c>
      <c r="V239" s="122">
        <f>IFERROR((VLOOKUP($L239,ACOUSTIC_SITE_INFO!$C$3:$AI$501,11,FALSE)),"")</f>
        <v>0</v>
      </c>
      <c r="W239" s="122">
        <f>IFERROR((VLOOKUP($L239,ACOUSTIC_SITE_INFO!$C$3:$AI$501,12,FALSE)),"")</f>
        <v>0</v>
      </c>
      <c r="X239" s="122">
        <f>IFERROR((VLOOKUP($L239,ACOUSTIC_SITE_INFO!$C$3:$AI$501,13,FALSE)),"")</f>
        <v>0</v>
      </c>
      <c r="Y239" s="122">
        <f>IFERROR((VLOOKUP($L239,ACOUSTIC_SITE_INFO!$C$3:$AI$501,14,FALSE)),"")</f>
        <v>0</v>
      </c>
      <c r="Z239" s="122">
        <f>IFERROR((VLOOKUP($L239,ACOUSTIC_SITE_INFO!$C$3:$AI$501,15,FALSE)),"")</f>
        <v>0</v>
      </c>
      <c r="AA239" s="122">
        <f>IFERROR((VLOOKUP($L239,ACOUSTIC_SITE_INFO!$C$3:$AI$501,16,FALSE)),"")</f>
        <v>0</v>
      </c>
      <c r="AB239" s="122">
        <f>IFERROR((VLOOKUP($L239,ACOUSTIC_SITE_INFO!$C$3:$AI$501,17,FALSE)),"")</f>
        <v>0</v>
      </c>
      <c r="AC239" s="122">
        <f>IFERROR((VLOOKUP($L239,ACOUSTIC_SITE_INFO!$C$3:$AI$501,18,FALSE)),"")</f>
        <v>0</v>
      </c>
      <c r="AD239" s="122">
        <f>IFERROR((VLOOKUP($L239,ACOUSTIC_SITE_INFO!$C$3:$AI$501,20,FALSE)),"")</f>
        <v>0</v>
      </c>
      <c r="AE239" s="122">
        <f>IFERROR((VLOOKUP($L239,ACOUSTIC_SITE_INFO!$C$3:$AI$501,21,FALSE)),"")</f>
        <v>0</v>
      </c>
      <c r="AF239" s="122">
        <f>IFERROR((VLOOKUP($L239,ACOUSTIC_SITE_INFO!$C$3:$AI$501,19,FALSE)),"")</f>
        <v>0</v>
      </c>
      <c r="AG239" s="122">
        <f>IFERROR((VLOOKUP($L239,ACOUSTIC_SITE_INFO!$C$3:$AI$501,22,FALSE)),"")</f>
        <v>0</v>
      </c>
      <c r="AH239" s="122">
        <f>IFERROR((VLOOKUP($L239,ACOUSTIC_SITE_INFO!$C$3:$AI$501,23,FALSE)),"")</f>
        <v>0</v>
      </c>
      <c r="AI239" s="125">
        <f>IFERROR((VLOOKUP($L239,ACOUSTIC_SITE_INFO!$C$3:$AI$501,24,FALSE)),"")</f>
        <v>0</v>
      </c>
      <c r="AJ239" s="125">
        <f>IFERROR((VLOOKUP($L239,ACOUSTIC_SITE_INFO!$C$3:$AI$501,25,FALSE)),"")</f>
        <v>0</v>
      </c>
      <c r="AK239" s="122">
        <f>IFERROR((VLOOKUP($L239,ACOUSTIC_SITE_INFO!$C$3:$AI$501,26,FALSE)),"")</f>
        <v>0</v>
      </c>
      <c r="AL239" s="122">
        <f>IFERROR((VLOOKUP($L239,ACOUSTIC_SITE_INFO!$C$3:$AI$501,27,FALSE)),"")</f>
        <v>0</v>
      </c>
      <c r="AM239" s="122">
        <f>IFERROR((VLOOKUP($L239,ACOUSTIC_SITE_INFO!$C$3:$AI$501,29,FALSE)),"")</f>
        <v>0</v>
      </c>
      <c r="AN239" s="122">
        <f>IFERROR((VLOOKUP($L239,ACOUSTIC_SITE_INFO!$C$3:$AI$501,30,FALSE)),"")</f>
        <v>0</v>
      </c>
      <c r="AO239" s="122">
        <f>IFERROR((VLOOKUP($L239,ACOUSTIC_SITE_INFO!$C$3:$AI$501,31,FALSE)),"")</f>
        <v>0</v>
      </c>
      <c r="AP239" s="122">
        <f>IFERROR((VLOOKUP($L239,ACOUSTIC_SITE_INFO!$C$3:$AI$501,32,FALSE)),"")</f>
        <v>0</v>
      </c>
      <c r="AQ239" s="122">
        <f>IFERROR((VLOOKUP($L239,ACOUSTIC_SITE_INFO!$C$3:$AI$501,33,FALSE)),"")</f>
        <v>0</v>
      </c>
    </row>
    <row r="240" spans="1:43" x14ac:dyDescent="0.25">
      <c r="A240" s="122" t="str">
        <f t="shared" si="6"/>
        <v>00-0m-0</v>
      </c>
      <c r="B240" s="122" t="str">
        <f t="shared" si="7"/>
        <v/>
      </c>
      <c r="C240" s="122" t="str">
        <f>IF(ACOUSTIC_SURVEY_RESULTS!A239=0, "",ACOUSTIC_SURVEY_RESULTS!A239)</f>
        <v/>
      </c>
      <c r="D240" s="122" t="str">
        <f>IFERROR((VLOOKUP($C240,Drop_down_options!$B$2:$D$21,2,FALSE)),"")</f>
        <v/>
      </c>
      <c r="E240" s="122" t="str">
        <f>IF(ACOUSTIC_SURVEY_RESULTS!B239=0, "",ACOUSTIC_SURVEY_RESULTS!B239)</f>
        <v/>
      </c>
      <c r="F240" s="122" t="str">
        <f>IF(ACOUSTIC_SURVEY_RESULTS!C239=0, "",ACOUSTIC_SURVEY_RESULTS!C239)</f>
        <v/>
      </c>
      <c r="G240" s="122" t="str">
        <f>IF(ACOUSTIC_SURVEY_RESULTS!D239=0, "",ACOUSTIC_SURVEY_RESULTS!D239)</f>
        <v/>
      </c>
      <c r="H240" s="122" t="str">
        <f>IF(ACOUSTIC_SURVEY_RESULTS!E239=0, "",ACOUSTIC_SURVEY_RESULTS!E239)</f>
        <v/>
      </c>
      <c r="I240" s="122" t="str">
        <f>IF(ACOUSTIC_SURVEY_RESULTS!F239=0, "",ACOUSTIC_SURVEY_RESULTS!F239)</f>
        <v/>
      </c>
      <c r="J240" s="122" t="str">
        <f>IF(ACOUSTIC_SURVEY_RESULTS!G239=0, "",ACOUSTIC_SURVEY_RESULTS!G239)</f>
        <v/>
      </c>
      <c r="K240" s="122" t="str">
        <f>IF(ACOUSTIC_SURVEY_RESULTS!H239=0, "",ACOUSTIC_SURVEY_RESULTS!H239)</f>
        <v/>
      </c>
      <c r="L240" s="122" t="str">
        <f>IF(ACOUSTIC_SURVEY_RESULTS!I239=0, "",ACOUSTIC_SURVEY_RESULTS!I239)</f>
        <v/>
      </c>
      <c r="M240" s="122">
        <f>IFERROR((VLOOKUP($L240,ACOUSTIC_SITE_INFO!$C$3:$AI$501,2,FALSE)),"")</f>
        <v>0</v>
      </c>
      <c r="N240" s="122">
        <f>IFERROR((VLOOKUP($L240,ACOUSTIC_SITE_INFO!$C$3:$AI$501,3,FALSE))," ")</f>
        <v>0</v>
      </c>
      <c r="O240" s="122">
        <f>IFERROR((VLOOKUP($L240,ACOUSTIC_SITE_INFO!$C$3:$AI$501,4,FALSE)),"")</f>
        <v>0</v>
      </c>
      <c r="P240" s="122">
        <f>IFERROR((VLOOKUP($L240,ACOUSTIC_SITE_INFO!$C$3:$AI$501,5,FALSE)),"")</f>
        <v>0</v>
      </c>
      <c r="Q240" s="122">
        <f>IFERROR((VLOOKUP($L240,ACOUSTIC_SITE_INFO!$C$3:$AI$501,6,FALSE)),"")</f>
        <v>0</v>
      </c>
      <c r="R240" s="122">
        <f>IFERROR((VLOOKUP($L240,ACOUSTIC_SITE_INFO!$C$3:$AI$501,7,FALSE)),"")</f>
        <v>0</v>
      </c>
      <c r="S240" s="122" t="str">
        <f>IFERROR((VLOOKUP($L240,ACOUSTIC_SITE_INFO!$C$3:$AI$501,8,FALSE)),"")</f>
        <v>//</v>
      </c>
      <c r="T240" s="124">
        <f>IFERROR((VLOOKUP($L240,ACOUSTIC_SITE_INFO!$C$3:$AI$501,9,FALSE)),"")</f>
        <v>0</v>
      </c>
      <c r="U240" s="124">
        <f>IFERROR((VLOOKUP($L240,ACOUSTIC_SITE_INFO!$C$3:$AI$501,10,FALSE)),"")</f>
        <v>0</v>
      </c>
      <c r="V240" s="122">
        <f>IFERROR((VLOOKUP($L240,ACOUSTIC_SITE_INFO!$C$3:$AI$501,11,FALSE)),"")</f>
        <v>0</v>
      </c>
      <c r="W240" s="122">
        <f>IFERROR((VLOOKUP($L240,ACOUSTIC_SITE_INFO!$C$3:$AI$501,12,FALSE)),"")</f>
        <v>0</v>
      </c>
      <c r="X240" s="122">
        <f>IFERROR((VLOOKUP($L240,ACOUSTIC_SITE_INFO!$C$3:$AI$501,13,FALSE)),"")</f>
        <v>0</v>
      </c>
      <c r="Y240" s="122">
        <f>IFERROR((VLOOKUP($L240,ACOUSTIC_SITE_INFO!$C$3:$AI$501,14,FALSE)),"")</f>
        <v>0</v>
      </c>
      <c r="Z240" s="122">
        <f>IFERROR((VLOOKUP($L240,ACOUSTIC_SITE_INFO!$C$3:$AI$501,15,FALSE)),"")</f>
        <v>0</v>
      </c>
      <c r="AA240" s="122">
        <f>IFERROR((VLOOKUP($L240,ACOUSTIC_SITE_INFO!$C$3:$AI$501,16,FALSE)),"")</f>
        <v>0</v>
      </c>
      <c r="AB240" s="122">
        <f>IFERROR((VLOOKUP($L240,ACOUSTIC_SITE_INFO!$C$3:$AI$501,17,FALSE)),"")</f>
        <v>0</v>
      </c>
      <c r="AC240" s="122">
        <f>IFERROR((VLOOKUP($L240,ACOUSTIC_SITE_INFO!$C$3:$AI$501,18,FALSE)),"")</f>
        <v>0</v>
      </c>
      <c r="AD240" s="122">
        <f>IFERROR((VLOOKUP($L240,ACOUSTIC_SITE_INFO!$C$3:$AI$501,20,FALSE)),"")</f>
        <v>0</v>
      </c>
      <c r="AE240" s="122">
        <f>IFERROR((VLOOKUP($L240,ACOUSTIC_SITE_INFO!$C$3:$AI$501,21,FALSE)),"")</f>
        <v>0</v>
      </c>
      <c r="AF240" s="122">
        <f>IFERROR((VLOOKUP($L240,ACOUSTIC_SITE_INFO!$C$3:$AI$501,19,FALSE)),"")</f>
        <v>0</v>
      </c>
      <c r="AG240" s="122">
        <f>IFERROR((VLOOKUP($L240,ACOUSTIC_SITE_INFO!$C$3:$AI$501,22,FALSE)),"")</f>
        <v>0</v>
      </c>
      <c r="AH240" s="122">
        <f>IFERROR((VLOOKUP($L240,ACOUSTIC_SITE_INFO!$C$3:$AI$501,23,FALSE)),"")</f>
        <v>0</v>
      </c>
      <c r="AI240" s="125">
        <f>IFERROR((VLOOKUP($L240,ACOUSTIC_SITE_INFO!$C$3:$AI$501,24,FALSE)),"")</f>
        <v>0</v>
      </c>
      <c r="AJ240" s="125">
        <f>IFERROR((VLOOKUP($L240,ACOUSTIC_SITE_INFO!$C$3:$AI$501,25,FALSE)),"")</f>
        <v>0</v>
      </c>
      <c r="AK240" s="122">
        <f>IFERROR((VLOOKUP($L240,ACOUSTIC_SITE_INFO!$C$3:$AI$501,26,FALSE)),"")</f>
        <v>0</v>
      </c>
      <c r="AL240" s="122">
        <f>IFERROR((VLOOKUP($L240,ACOUSTIC_SITE_INFO!$C$3:$AI$501,27,FALSE)),"")</f>
        <v>0</v>
      </c>
      <c r="AM240" s="122">
        <f>IFERROR((VLOOKUP($L240,ACOUSTIC_SITE_INFO!$C$3:$AI$501,29,FALSE)),"")</f>
        <v>0</v>
      </c>
      <c r="AN240" s="122">
        <f>IFERROR((VLOOKUP($L240,ACOUSTIC_SITE_INFO!$C$3:$AI$501,30,FALSE)),"")</f>
        <v>0</v>
      </c>
      <c r="AO240" s="122">
        <f>IFERROR((VLOOKUP($L240,ACOUSTIC_SITE_INFO!$C$3:$AI$501,31,FALSE)),"")</f>
        <v>0</v>
      </c>
      <c r="AP240" s="122">
        <f>IFERROR((VLOOKUP($L240,ACOUSTIC_SITE_INFO!$C$3:$AI$501,32,FALSE)),"")</f>
        <v>0</v>
      </c>
      <c r="AQ240" s="122">
        <f>IFERROR((VLOOKUP($L240,ACOUSTIC_SITE_INFO!$C$3:$AI$501,33,FALSE)),"")</f>
        <v>0</v>
      </c>
    </row>
    <row r="241" spans="1:43" x14ac:dyDescent="0.25">
      <c r="A241" s="122" t="str">
        <f t="shared" si="6"/>
        <v>00-0m-0</v>
      </c>
      <c r="B241" s="122" t="str">
        <f t="shared" si="7"/>
        <v/>
      </c>
      <c r="C241" s="122" t="str">
        <f>IF(ACOUSTIC_SURVEY_RESULTS!A240=0, "",ACOUSTIC_SURVEY_RESULTS!A240)</f>
        <v/>
      </c>
      <c r="D241" s="122" t="str">
        <f>IFERROR((VLOOKUP($C241,Drop_down_options!$B$2:$D$21,2,FALSE)),"")</f>
        <v/>
      </c>
      <c r="E241" s="122" t="str">
        <f>IF(ACOUSTIC_SURVEY_RESULTS!B240=0, "",ACOUSTIC_SURVEY_RESULTS!B240)</f>
        <v/>
      </c>
      <c r="F241" s="122" t="str">
        <f>IF(ACOUSTIC_SURVEY_RESULTS!C240=0, "",ACOUSTIC_SURVEY_RESULTS!C240)</f>
        <v/>
      </c>
      <c r="G241" s="122" t="str">
        <f>IF(ACOUSTIC_SURVEY_RESULTS!D240=0, "",ACOUSTIC_SURVEY_RESULTS!D240)</f>
        <v/>
      </c>
      <c r="H241" s="122" t="str">
        <f>IF(ACOUSTIC_SURVEY_RESULTS!E240=0, "",ACOUSTIC_SURVEY_RESULTS!E240)</f>
        <v/>
      </c>
      <c r="I241" s="122" t="str">
        <f>IF(ACOUSTIC_SURVEY_RESULTS!F240=0, "",ACOUSTIC_SURVEY_RESULTS!F240)</f>
        <v/>
      </c>
      <c r="J241" s="122" t="str">
        <f>IF(ACOUSTIC_SURVEY_RESULTS!G240=0, "",ACOUSTIC_SURVEY_RESULTS!G240)</f>
        <v/>
      </c>
      <c r="K241" s="122" t="str">
        <f>IF(ACOUSTIC_SURVEY_RESULTS!H240=0, "",ACOUSTIC_SURVEY_RESULTS!H240)</f>
        <v/>
      </c>
      <c r="L241" s="122" t="str">
        <f>IF(ACOUSTIC_SURVEY_RESULTS!I240=0, "",ACOUSTIC_SURVEY_RESULTS!I240)</f>
        <v/>
      </c>
      <c r="M241" s="122">
        <f>IFERROR((VLOOKUP($L241,ACOUSTIC_SITE_INFO!$C$3:$AI$501,2,FALSE)),"")</f>
        <v>0</v>
      </c>
      <c r="N241" s="122">
        <f>IFERROR((VLOOKUP($L241,ACOUSTIC_SITE_INFO!$C$3:$AI$501,3,FALSE))," ")</f>
        <v>0</v>
      </c>
      <c r="O241" s="122">
        <f>IFERROR((VLOOKUP($L241,ACOUSTIC_SITE_INFO!$C$3:$AI$501,4,FALSE)),"")</f>
        <v>0</v>
      </c>
      <c r="P241" s="122">
        <f>IFERROR((VLOOKUP($L241,ACOUSTIC_SITE_INFO!$C$3:$AI$501,5,FALSE)),"")</f>
        <v>0</v>
      </c>
      <c r="Q241" s="122">
        <f>IFERROR((VLOOKUP($L241,ACOUSTIC_SITE_INFO!$C$3:$AI$501,6,FALSE)),"")</f>
        <v>0</v>
      </c>
      <c r="R241" s="122">
        <f>IFERROR((VLOOKUP($L241,ACOUSTIC_SITE_INFO!$C$3:$AI$501,7,FALSE)),"")</f>
        <v>0</v>
      </c>
      <c r="S241" s="122" t="str">
        <f>IFERROR((VLOOKUP($L241,ACOUSTIC_SITE_INFO!$C$3:$AI$501,8,FALSE)),"")</f>
        <v>//</v>
      </c>
      <c r="T241" s="124">
        <f>IFERROR((VLOOKUP($L241,ACOUSTIC_SITE_INFO!$C$3:$AI$501,9,FALSE)),"")</f>
        <v>0</v>
      </c>
      <c r="U241" s="124">
        <f>IFERROR((VLOOKUP($L241,ACOUSTIC_SITE_INFO!$C$3:$AI$501,10,FALSE)),"")</f>
        <v>0</v>
      </c>
      <c r="V241" s="122">
        <f>IFERROR((VLOOKUP($L241,ACOUSTIC_SITE_INFO!$C$3:$AI$501,11,FALSE)),"")</f>
        <v>0</v>
      </c>
      <c r="W241" s="122">
        <f>IFERROR((VLOOKUP($L241,ACOUSTIC_SITE_INFO!$C$3:$AI$501,12,FALSE)),"")</f>
        <v>0</v>
      </c>
      <c r="X241" s="122">
        <f>IFERROR((VLOOKUP($L241,ACOUSTIC_SITE_INFO!$C$3:$AI$501,13,FALSE)),"")</f>
        <v>0</v>
      </c>
      <c r="Y241" s="122">
        <f>IFERROR((VLOOKUP($L241,ACOUSTIC_SITE_INFO!$C$3:$AI$501,14,FALSE)),"")</f>
        <v>0</v>
      </c>
      <c r="Z241" s="122">
        <f>IFERROR((VLOOKUP($L241,ACOUSTIC_SITE_INFO!$C$3:$AI$501,15,FALSE)),"")</f>
        <v>0</v>
      </c>
      <c r="AA241" s="122">
        <f>IFERROR((VLOOKUP($L241,ACOUSTIC_SITE_INFO!$C$3:$AI$501,16,FALSE)),"")</f>
        <v>0</v>
      </c>
      <c r="AB241" s="122">
        <f>IFERROR((VLOOKUP($L241,ACOUSTIC_SITE_INFO!$C$3:$AI$501,17,FALSE)),"")</f>
        <v>0</v>
      </c>
      <c r="AC241" s="122">
        <f>IFERROR((VLOOKUP($L241,ACOUSTIC_SITE_INFO!$C$3:$AI$501,18,FALSE)),"")</f>
        <v>0</v>
      </c>
      <c r="AD241" s="122">
        <f>IFERROR((VLOOKUP($L241,ACOUSTIC_SITE_INFO!$C$3:$AI$501,20,FALSE)),"")</f>
        <v>0</v>
      </c>
      <c r="AE241" s="122">
        <f>IFERROR((VLOOKUP($L241,ACOUSTIC_SITE_INFO!$C$3:$AI$501,21,FALSE)),"")</f>
        <v>0</v>
      </c>
      <c r="AF241" s="122">
        <f>IFERROR((VLOOKUP($L241,ACOUSTIC_SITE_INFO!$C$3:$AI$501,19,FALSE)),"")</f>
        <v>0</v>
      </c>
      <c r="AG241" s="122">
        <f>IFERROR((VLOOKUP($L241,ACOUSTIC_SITE_INFO!$C$3:$AI$501,22,FALSE)),"")</f>
        <v>0</v>
      </c>
      <c r="AH241" s="122">
        <f>IFERROR((VLOOKUP($L241,ACOUSTIC_SITE_INFO!$C$3:$AI$501,23,FALSE)),"")</f>
        <v>0</v>
      </c>
      <c r="AI241" s="125">
        <f>IFERROR((VLOOKUP($L241,ACOUSTIC_SITE_INFO!$C$3:$AI$501,24,FALSE)),"")</f>
        <v>0</v>
      </c>
      <c r="AJ241" s="125">
        <f>IFERROR((VLOOKUP($L241,ACOUSTIC_SITE_INFO!$C$3:$AI$501,25,FALSE)),"")</f>
        <v>0</v>
      </c>
      <c r="AK241" s="122">
        <f>IFERROR((VLOOKUP($L241,ACOUSTIC_SITE_INFO!$C$3:$AI$501,26,FALSE)),"")</f>
        <v>0</v>
      </c>
      <c r="AL241" s="122">
        <f>IFERROR((VLOOKUP($L241,ACOUSTIC_SITE_INFO!$C$3:$AI$501,27,FALSE)),"")</f>
        <v>0</v>
      </c>
      <c r="AM241" s="122">
        <f>IFERROR((VLOOKUP($L241,ACOUSTIC_SITE_INFO!$C$3:$AI$501,29,FALSE)),"")</f>
        <v>0</v>
      </c>
      <c r="AN241" s="122">
        <f>IFERROR((VLOOKUP($L241,ACOUSTIC_SITE_INFO!$C$3:$AI$501,30,FALSE)),"")</f>
        <v>0</v>
      </c>
      <c r="AO241" s="122">
        <f>IFERROR((VLOOKUP($L241,ACOUSTIC_SITE_INFO!$C$3:$AI$501,31,FALSE)),"")</f>
        <v>0</v>
      </c>
      <c r="AP241" s="122">
        <f>IFERROR((VLOOKUP($L241,ACOUSTIC_SITE_INFO!$C$3:$AI$501,32,FALSE)),"")</f>
        <v>0</v>
      </c>
      <c r="AQ241" s="122">
        <f>IFERROR((VLOOKUP($L241,ACOUSTIC_SITE_INFO!$C$3:$AI$501,33,FALSE)),"")</f>
        <v>0</v>
      </c>
    </row>
    <row r="242" spans="1:43" x14ac:dyDescent="0.25">
      <c r="A242" s="122" t="str">
        <f t="shared" si="6"/>
        <v>00-0m-0</v>
      </c>
      <c r="B242" s="122" t="str">
        <f t="shared" si="7"/>
        <v/>
      </c>
      <c r="C242" s="122" t="str">
        <f>IF(ACOUSTIC_SURVEY_RESULTS!A241=0, "",ACOUSTIC_SURVEY_RESULTS!A241)</f>
        <v/>
      </c>
      <c r="D242" s="122" t="str">
        <f>IFERROR((VLOOKUP($C242,Drop_down_options!$B$2:$D$21,2,FALSE)),"")</f>
        <v/>
      </c>
      <c r="E242" s="122" t="str">
        <f>IF(ACOUSTIC_SURVEY_RESULTS!B241=0, "",ACOUSTIC_SURVEY_RESULTS!B241)</f>
        <v/>
      </c>
      <c r="F242" s="122" t="str">
        <f>IF(ACOUSTIC_SURVEY_RESULTS!C241=0, "",ACOUSTIC_SURVEY_RESULTS!C241)</f>
        <v/>
      </c>
      <c r="G242" s="122" t="str">
        <f>IF(ACOUSTIC_SURVEY_RESULTS!D241=0, "",ACOUSTIC_SURVEY_RESULTS!D241)</f>
        <v/>
      </c>
      <c r="H242" s="122" t="str">
        <f>IF(ACOUSTIC_SURVEY_RESULTS!E241=0, "",ACOUSTIC_SURVEY_RESULTS!E241)</f>
        <v/>
      </c>
      <c r="I242" s="122" t="str">
        <f>IF(ACOUSTIC_SURVEY_RESULTS!F241=0, "",ACOUSTIC_SURVEY_RESULTS!F241)</f>
        <v/>
      </c>
      <c r="J242" s="122" t="str">
        <f>IF(ACOUSTIC_SURVEY_RESULTS!G241=0, "",ACOUSTIC_SURVEY_RESULTS!G241)</f>
        <v/>
      </c>
      <c r="K242" s="122" t="str">
        <f>IF(ACOUSTIC_SURVEY_RESULTS!H241=0, "",ACOUSTIC_SURVEY_RESULTS!H241)</f>
        <v/>
      </c>
      <c r="L242" s="122" t="str">
        <f>IF(ACOUSTIC_SURVEY_RESULTS!I241=0, "",ACOUSTIC_SURVEY_RESULTS!I241)</f>
        <v/>
      </c>
      <c r="M242" s="122">
        <f>IFERROR((VLOOKUP($L242,ACOUSTIC_SITE_INFO!$C$3:$AI$501,2,FALSE)),"")</f>
        <v>0</v>
      </c>
      <c r="N242" s="122">
        <f>IFERROR((VLOOKUP($L242,ACOUSTIC_SITE_INFO!$C$3:$AI$501,3,FALSE))," ")</f>
        <v>0</v>
      </c>
      <c r="O242" s="122">
        <f>IFERROR((VLOOKUP($L242,ACOUSTIC_SITE_INFO!$C$3:$AI$501,4,FALSE)),"")</f>
        <v>0</v>
      </c>
      <c r="P242" s="122">
        <f>IFERROR((VLOOKUP($L242,ACOUSTIC_SITE_INFO!$C$3:$AI$501,5,FALSE)),"")</f>
        <v>0</v>
      </c>
      <c r="Q242" s="122">
        <f>IFERROR((VLOOKUP($L242,ACOUSTIC_SITE_INFO!$C$3:$AI$501,6,FALSE)),"")</f>
        <v>0</v>
      </c>
      <c r="R242" s="122">
        <f>IFERROR((VLOOKUP($L242,ACOUSTIC_SITE_INFO!$C$3:$AI$501,7,FALSE)),"")</f>
        <v>0</v>
      </c>
      <c r="S242" s="122" t="str">
        <f>IFERROR((VLOOKUP($L242,ACOUSTIC_SITE_INFO!$C$3:$AI$501,8,FALSE)),"")</f>
        <v>//</v>
      </c>
      <c r="T242" s="124">
        <f>IFERROR((VLOOKUP($L242,ACOUSTIC_SITE_INFO!$C$3:$AI$501,9,FALSE)),"")</f>
        <v>0</v>
      </c>
      <c r="U242" s="124">
        <f>IFERROR((VLOOKUP($L242,ACOUSTIC_SITE_INFO!$C$3:$AI$501,10,FALSE)),"")</f>
        <v>0</v>
      </c>
      <c r="V242" s="122">
        <f>IFERROR((VLOOKUP($L242,ACOUSTIC_SITE_INFO!$C$3:$AI$501,11,FALSE)),"")</f>
        <v>0</v>
      </c>
      <c r="W242" s="122">
        <f>IFERROR((VLOOKUP($L242,ACOUSTIC_SITE_INFO!$C$3:$AI$501,12,FALSE)),"")</f>
        <v>0</v>
      </c>
      <c r="X242" s="122">
        <f>IFERROR((VLOOKUP($L242,ACOUSTIC_SITE_INFO!$C$3:$AI$501,13,FALSE)),"")</f>
        <v>0</v>
      </c>
      <c r="Y242" s="122">
        <f>IFERROR((VLOOKUP($L242,ACOUSTIC_SITE_INFO!$C$3:$AI$501,14,FALSE)),"")</f>
        <v>0</v>
      </c>
      <c r="Z242" s="122">
        <f>IFERROR((VLOOKUP($L242,ACOUSTIC_SITE_INFO!$C$3:$AI$501,15,FALSE)),"")</f>
        <v>0</v>
      </c>
      <c r="AA242" s="122">
        <f>IFERROR((VLOOKUP($L242,ACOUSTIC_SITE_INFO!$C$3:$AI$501,16,FALSE)),"")</f>
        <v>0</v>
      </c>
      <c r="AB242" s="122">
        <f>IFERROR((VLOOKUP($L242,ACOUSTIC_SITE_INFO!$C$3:$AI$501,17,FALSE)),"")</f>
        <v>0</v>
      </c>
      <c r="AC242" s="122">
        <f>IFERROR((VLOOKUP($L242,ACOUSTIC_SITE_INFO!$C$3:$AI$501,18,FALSE)),"")</f>
        <v>0</v>
      </c>
      <c r="AD242" s="122">
        <f>IFERROR((VLOOKUP($L242,ACOUSTIC_SITE_INFO!$C$3:$AI$501,20,FALSE)),"")</f>
        <v>0</v>
      </c>
      <c r="AE242" s="122">
        <f>IFERROR((VLOOKUP($L242,ACOUSTIC_SITE_INFO!$C$3:$AI$501,21,FALSE)),"")</f>
        <v>0</v>
      </c>
      <c r="AF242" s="122">
        <f>IFERROR((VLOOKUP($L242,ACOUSTIC_SITE_INFO!$C$3:$AI$501,19,FALSE)),"")</f>
        <v>0</v>
      </c>
      <c r="AG242" s="122">
        <f>IFERROR((VLOOKUP($L242,ACOUSTIC_SITE_INFO!$C$3:$AI$501,22,FALSE)),"")</f>
        <v>0</v>
      </c>
      <c r="AH242" s="122">
        <f>IFERROR((VLOOKUP($L242,ACOUSTIC_SITE_INFO!$C$3:$AI$501,23,FALSE)),"")</f>
        <v>0</v>
      </c>
      <c r="AI242" s="125">
        <f>IFERROR((VLOOKUP($L242,ACOUSTIC_SITE_INFO!$C$3:$AI$501,24,FALSE)),"")</f>
        <v>0</v>
      </c>
      <c r="AJ242" s="125">
        <f>IFERROR((VLOOKUP($L242,ACOUSTIC_SITE_INFO!$C$3:$AI$501,25,FALSE)),"")</f>
        <v>0</v>
      </c>
      <c r="AK242" s="122">
        <f>IFERROR((VLOOKUP($L242,ACOUSTIC_SITE_INFO!$C$3:$AI$501,26,FALSE)),"")</f>
        <v>0</v>
      </c>
      <c r="AL242" s="122">
        <f>IFERROR((VLOOKUP($L242,ACOUSTIC_SITE_INFO!$C$3:$AI$501,27,FALSE)),"")</f>
        <v>0</v>
      </c>
      <c r="AM242" s="122">
        <f>IFERROR((VLOOKUP($L242,ACOUSTIC_SITE_INFO!$C$3:$AI$501,29,FALSE)),"")</f>
        <v>0</v>
      </c>
      <c r="AN242" s="122">
        <f>IFERROR((VLOOKUP($L242,ACOUSTIC_SITE_INFO!$C$3:$AI$501,30,FALSE)),"")</f>
        <v>0</v>
      </c>
      <c r="AO242" s="122">
        <f>IFERROR((VLOOKUP($L242,ACOUSTIC_SITE_INFO!$C$3:$AI$501,31,FALSE)),"")</f>
        <v>0</v>
      </c>
      <c r="AP242" s="122">
        <f>IFERROR((VLOOKUP($L242,ACOUSTIC_SITE_INFO!$C$3:$AI$501,32,FALSE)),"")</f>
        <v>0</v>
      </c>
      <c r="AQ242" s="122">
        <f>IFERROR((VLOOKUP($L242,ACOUSTIC_SITE_INFO!$C$3:$AI$501,33,FALSE)),"")</f>
        <v>0</v>
      </c>
    </row>
    <row r="243" spans="1:43" x14ac:dyDescent="0.25">
      <c r="A243" s="122" t="str">
        <f t="shared" si="6"/>
        <v>00-0m-0</v>
      </c>
      <c r="B243" s="122" t="str">
        <f t="shared" si="7"/>
        <v/>
      </c>
      <c r="C243" s="122" t="str">
        <f>IF(ACOUSTIC_SURVEY_RESULTS!A242=0, "",ACOUSTIC_SURVEY_RESULTS!A242)</f>
        <v/>
      </c>
      <c r="D243" s="122" t="str">
        <f>IFERROR((VLOOKUP($C243,Drop_down_options!$B$2:$D$21,2,FALSE)),"")</f>
        <v/>
      </c>
      <c r="E243" s="122" t="str">
        <f>IF(ACOUSTIC_SURVEY_RESULTS!B242=0, "",ACOUSTIC_SURVEY_RESULTS!B242)</f>
        <v/>
      </c>
      <c r="F243" s="122" t="str">
        <f>IF(ACOUSTIC_SURVEY_RESULTS!C242=0, "",ACOUSTIC_SURVEY_RESULTS!C242)</f>
        <v/>
      </c>
      <c r="G243" s="122" t="str">
        <f>IF(ACOUSTIC_SURVEY_RESULTS!D242=0, "",ACOUSTIC_SURVEY_RESULTS!D242)</f>
        <v/>
      </c>
      <c r="H243" s="122" t="str">
        <f>IF(ACOUSTIC_SURVEY_RESULTS!E242=0, "",ACOUSTIC_SURVEY_RESULTS!E242)</f>
        <v/>
      </c>
      <c r="I243" s="122" t="str">
        <f>IF(ACOUSTIC_SURVEY_RESULTS!F242=0, "",ACOUSTIC_SURVEY_RESULTS!F242)</f>
        <v/>
      </c>
      <c r="J243" s="122" t="str">
        <f>IF(ACOUSTIC_SURVEY_RESULTS!G242=0, "",ACOUSTIC_SURVEY_RESULTS!G242)</f>
        <v/>
      </c>
      <c r="K243" s="122" t="str">
        <f>IF(ACOUSTIC_SURVEY_RESULTS!H242=0, "",ACOUSTIC_SURVEY_RESULTS!H242)</f>
        <v/>
      </c>
      <c r="L243" s="122" t="str">
        <f>IF(ACOUSTIC_SURVEY_RESULTS!I242=0, "",ACOUSTIC_SURVEY_RESULTS!I242)</f>
        <v/>
      </c>
      <c r="M243" s="122">
        <f>IFERROR((VLOOKUP($L243,ACOUSTIC_SITE_INFO!$C$3:$AI$501,2,FALSE)),"")</f>
        <v>0</v>
      </c>
      <c r="N243" s="122">
        <f>IFERROR((VLOOKUP($L243,ACOUSTIC_SITE_INFO!$C$3:$AI$501,3,FALSE))," ")</f>
        <v>0</v>
      </c>
      <c r="O243" s="122">
        <f>IFERROR((VLOOKUP($L243,ACOUSTIC_SITE_INFO!$C$3:$AI$501,4,FALSE)),"")</f>
        <v>0</v>
      </c>
      <c r="P243" s="122">
        <f>IFERROR((VLOOKUP($L243,ACOUSTIC_SITE_INFO!$C$3:$AI$501,5,FALSE)),"")</f>
        <v>0</v>
      </c>
      <c r="Q243" s="122">
        <f>IFERROR((VLOOKUP($L243,ACOUSTIC_SITE_INFO!$C$3:$AI$501,6,FALSE)),"")</f>
        <v>0</v>
      </c>
      <c r="R243" s="122">
        <f>IFERROR((VLOOKUP($L243,ACOUSTIC_SITE_INFO!$C$3:$AI$501,7,FALSE)),"")</f>
        <v>0</v>
      </c>
      <c r="S243" s="122" t="str">
        <f>IFERROR((VLOOKUP($L243,ACOUSTIC_SITE_INFO!$C$3:$AI$501,8,FALSE)),"")</f>
        <v>//</v>
      </c>
      <c r="T243" s="124">
        <f>IFERROR((VLOOKUP($L243,ACOUSTIC_SITE_INFO!$C$3:$AI$501,9,FALSE)),"")</f>
        <v>0</v>
      </c>
      <c r="U243" s="124">
        <f>IFERROR((VLOOKUP($L243,ACOUSTIC_SITE_INFO!$C$3:$AI$501,10,FALSE)),"")</f>
        <v>0</v>
      </c>
      <c r="V243" s="122">
        <f>IFERROR((VLOOKUP($L243,ACOUSTIC_SITE_INFO!$C$3:$AI$501,11,FALSE)),"")</f>
        <v>0</v>
      </c>
      <c r="W243" s="122">
        <f>IFERROR((VLOOKUP($L243,ACOUSTIC_SITE_INFO!$C$3:$AI$501,12,FALSE)),"")</f>
        <v>0</v>
      </c>
      <c r="X243" s="122">
        <f>IFERROR((VLOOKUP($L243,ACOUSTIC_SITE_INFO!$C$3:$AI$501,13,FALSE)),"")</f>
        <v>0</v>
      </c>
      <c r="Y243" s="122">
        <f>IFERROR((VLOOKUP($L243,ACOUSTIC_SITE_INFO!$C$3:$AI$501,14,FALSE)),"")</f>
        <v>0</v>
      </c>
      <c r="Z243" s="122">
        <f>IFERROR((VLOOKUP($L243,ACOUSTIC_SITE_INFO!$C$3:$AI$501,15,FALSE)),"")</f>
        <v>0</v>
      </c>
      <c r="AA243" s="122">
        <f>IFERROR((VLOOKUP($L243,ACOUSTIC_SITE_INFO!$C$3:$AI$501,16,FALSE)),"")</f>
        <v>0</v>
      </c>
      <c r="AB243" s="122">
        <f>IFERROR((VLOOKUP($L243,ACOUSTIC_SITE_INFO!$C$3:$AI$501,17,FALSE)),"")</f>
        <v>0</v>
      </c>
      <c r="AC243" s="122">
        <f>IFERROR((VLOOKUP($L243,ACOUSTIC_SITE_INFO!$C$3:$AI$501,18,FALSE)),"")</f>
        <v>0</v>
      </c>
      <c r="AD243" s="122">
        <f>IFERROR((VLOOKUP($L243,ACOUSTIC_SITE_INFO!$C$3:$AI$501,20,FALSE)),"")</f>
        <v>0</v>
      </c>
      <c r="AE243" s="122">
        <f>IFERROR((VLOOKUP($L243,ACOUSTIC_SITE_INFO!$C$3:$AI$501,21,FALSE)),"")</f>
        <v>0</v>
      </c>
      <c r="AF243" s="122">
        <f>IFERROR((VLOOKUP($L243,ACOUSTIC_SITE_INFO!$C$3:$AI$501,19,FALSE)),"")</f>
        <v>0</v>
      </c>
      <c r="AG243" s="122">
        <f>IFERROR((VLOOKUP($L243,ACOUSTIC_SITE_INFO!$C$3:$AI$501,22,FALSE)),"")</f>
        <v>0</v>
      </c>
      <c r="AH243" s="122">
        <f>IFERROR((VLOOKUP($L243,ACOUSTIC_SITE_INFO!$C$3:$AI$501,23,FALSE)),"")</f>
        <v>0</v>
      </c>
      <c r="AI243" s="125">
        <f>IFERROR((VLOOKUP($L243,ACOUSTIC_SITE_INFO!$C$3:$AI$501,24,FALSE)),"")</f>
        <v>0</v>
      </c>
      <c r="AJ243" s="125">
        <f>IFERROR((VLOOKUP($L243,ACOUSTIC_SITE_INFO!$C$3:$AI$501,25,FALSE)),"")</f>
        <v>0</v>
      </c>
      <c r="AK243" s="122">
        <f>IFERROR((VLOOKUP($L243,ACOUSTIC_SITE_INFO!$C$3:$AI$501,26,FALSE)),"")</f>
        <v>0</v>
      </c>
      <c r="AL243" s="122">
        <f>IFERROR((VLOOKUP($L243,ACOUSTIC_SITE_INFO!$C$3:$AI$501,27,FALSE)),"")</f>
        <v>0</v>
      </c>
      <c r="AM243" s="122">
        <f>IFERROR((VLOOKUP($L243,ACOUSTIC_SITE_INFO!$C$3:$AI$501,29,FALSE)),"")</f>
        <v>0</v>
      </c>
      <c r="AN243" s="122">
        <f>IFERROR((VLOOKUP($L243,ACOUSTIC_SITE_INFO!$C$3:$AI$501,30,FALSE)),"")</f>
        <v>0</v>
      </c>
      <c r="AO243" s="122">
        <f>IFERROR((VLOOKUP($L243,ACOUSTIC_SITE_INFO!$C$3:$AI$501,31,FALSE)),"")</f>
        <v>0</v>
      </c>
      <c r="AP243" s="122">
        <f>IFERROR((VLOOKUP($L243,ACOUSTIC_SITE_INFO!$C$3:$AI$501,32,FALSE)),"")</f>
        <v>0</v>
      </c>
      <c r="AQ243" s="122">
        <f>IFERROR((VLOOKUP($L243,ACOUSTIC_SITE_INFO!$C$3:$AI$501,33,FALSE)),"")</f>
        <v>0</v>
      </c>
    </row>
    <row r="244" spans="1:43" x14ac:dyDescent="0.25">
      <c r="A244" s="122" t="str">
        <f t="shared" si="6"/>
        <v>00-0m-0</v>
      </c>
      <c r="B244" s="122" t="str">
        <f t="shared" si="7"/>
        <v/>
      </c>
      <c r="C244" s="122" t="str">
        <f>IF(ACOUSTIC_SURVEY_RESULTS!A243=0, "",ACOUSTIC_SURVEY_RESULTS!A243)</f>
        <v/>
      </c>
      <c r="D244" s="122" t="str">
        <f>IFERROR((VLOOKUP($C244,Drop_down_options!$B$2:$D$21,2,FALSE)),"")</f>
        <v/>
      </c>
      <c r="E244" s="122" t="str">
        <f>IF(ACOUSTIC_SURVEY_RESULTS!B243=0, "",ACOUSTIC_SURVEY_RESULTS!B243)</f>
        <v/>
      </c>
      <c r="F244" s="122" t="str">
        <f>IF(ACOUSTIC_SURVEY_RESULTS!C243=0, "",ACOUSTIC_SURVEY_RESULTS!C243)</f>
        <v/>
      </c>
      <c r="G244" s="122" t="str">
        <f>IF(ACOUSTIC_SURVEY_RESULTS!D243=0, "",ACOUSTIC_SURVEY_RESULTS!D243)</f>
        <v/>
      </c>
      <c r="H244" s="122" t="str">
        <f>IF(ACOUSTIC_SURVEY_RESULTS!E243=0, "",ACOUSTIC_SURVEY_RESULTS!E243)</f>
        <v/>
      </c>
      <c r="I244" s="122" t="str">
        <f>IF(ACOUSTIC_SURVEY_RESULTS!F243=0, "",ACOUSTIC_SURVEY_RESULTS!F243)</f>
        <v/>
      </c>
      <c r="J244" s="122" t="str">
        <f>IF(ACOUSTIC_SURVEY_RESULTS!G243=0, "",ACOUSTIC_SURVEY_RESULTS!G243)</f>
        <v/>
      </c>
      <c r="K244" s="122" t="str">
        <f>IF(ACOUSTIC_SURVEY_RESULTS!H243=0, "",ACOUSTIC_SURVEY_RESULTS!H243)</f>
        <v/>
      </c>
      <c r="L244" s="122" t="str">
        <f>IF(ACOUSTIC_SURVEY_RESULTS!I243=0, "",ACOUSTIC_SURVEY_RESULTS!I243)</f>
        <v/>
      </c>
      <c r="M244" s="122">
        <f>IFERROR((VLOOKUP($L244,ACOUSTIC_SITE_INFO!$C$3:$AI$501,2,FALSE)),"")</f>
        <v>0</v>
      </c>
      <c r="N244" s="122">
        <f>IFERROR((VLOOKUP($L244,ACOUSTIC_SITE_INFO!$C$3:$AI$501,3,FALSE))," ")</f>
        <v>0</v>
      </c>
      <c r="O244" s="122">
        <f>IFERROR((VLOOKUP($L244,ACOUSTIC_SITE_INFO!$C$3:$AI$501,4,FALSE)),"")</f>
        <v>0</v>
      </c>
      <c r="P244" s="122">
        <f>IFERROR((VLOOKUP($L244,ACOUSTIC_SITE_INFO!$C$3:$AI$501,5,FALSE)),"")</f>
        <v>0</v>
      </c>
      <c r="Q244" s="122">
        <f>IFERROR((VLOOKUP($L244,ACOUSTIC_SITE_INFO!$C$3:$AI$501,6,FALSE)),"")</f>
        <v>0</v>
      </c>
      <c r="R244" s="122">
        <f>IFERROR((VLOOKUP($L244,ACOUSTIC_SITE_INFO!$C$3:$AI$501,7,FALSE)),"")</f>
        <v>0</v>
      </c>
      <c r="S244" s="122" t="str">
        <f>IFERROR((VLOOKUP($L244,ACOUSTIC_SITE_INFO!$C$3:$AI$501,8,FALSE)),"")</f>
        <v>//</v>
      </c>
      <c r="T244" s="124">
        <f>IFERROR((VLOOKUP($L244,ACOUSTIC_SITE_INFO!$C$3:$AI$501,9,FALSE)),"")</f>
        <v>0</v>
      </c>
      <c r="U244" s="124">
        <f>IFERROR((VLOOKUP($L244,ACOUSTIC_SITE_INFO!$C$3:$AI$501,10,FALSE)),"")</f>
        <v>0</v>
      </c>
      <c r="V244" s="122">
        <f>IFERROR((VLOOKUP($L244,ACOUSTIC_SITE_INFO!$C$3:$AI$501,11,FALSE)),"")</f>
        <v>0</v>
      </c>
      <c r="W244" s="122">
        <f>IFERROR((VLOOKUP($L244,ACOUSTIC_SITE_INFO!$C$3:$AI$501,12,FALSE)),"")</f>
        <v>0</v>
      </c>
      <c r="X244" s="122">
        <f>IFERROR((VLOOKUP($L244,ACOUSTIC_SITE_INFO!$C$3:$AI$501,13,FALSE)),"")</f>
        <v>0</v>
      </c>
      <c r="Y244" s="122">
        <f>IFERROR((VLOOKUP($L244,ACOUSTIC_SITE_INFO!$C$3:$AI$501,14,FALSE)),"")</f>
        <v>0</v>
      </c>
      <c r="Z244" s="122">
        <f>IFERROR((VLOOKUP($L244,ACOUSTIC_SITE_INFO!$C$3:$AI$501,15,FALSE)),"")</f>
        <v>0</v>
      </c>
      <c r="AA244" s="122">
        <f>IFERROR((VLOOKUP($L244,ACOUSTIC_SITE_INFO!$C$3:$AI$501,16,FALSE)),"")</f>
        <v>0</v>
      </c>
      <c r="AB244" s="122">
        <f>IFERROR((VLOOKUP($L244,ACOUSTIC_SITE_INFO!$C$3:$AI$501,17,FALSE)),"")</f>
        <v>0</v>
      </c>
      <c r="AC244" s="122">
        <f>IFERROR((VLOOKUP($L244,ACOUSTIC_SITE_INFO!$C$3:$AI$501,18,FALSE)),"")</f>
        <v>0</v>
      </c>
      <c r="AD244" s="122">
        <f>IFERROR((VLOOKUP($L244,ACOUSTIC_SITE_INFO!$C$3:$AI$501,20,FALSE)),"")</f>
        <v>0</v>
      </c>
      <c r="AE244" s="122">
        <f>IFERROR((VLOOKUP($L244,ACOUSTIC_SITE_INFO!$C$3:$AI$501,21,FALSE)),"")</f>
        <v>0</v>
      </c>
      <c r="AF244" s="122">
        <f>IFERROR((VLOOKUP($L244,ACOUSTIC_SITE_INFO!$C$3:$AI$501,19,FALSE)),"")</f>
        <v>0</v>
      </c>
      <c r="AG244" s="122">
        <f>IFERROR((VLOOKUP($L244,ACOUSTIC_SITE_INFO!$C$3:$AI$501,22,FALSE)),"")</f>
        <v>0</v>
      </c>
      <c r="AH244" s="122">
        <f>IFERROR((VLOOKUP($L244,ACOUSTIC_SITE_INFO!$C$3:$AI$501,23,FALSE)),"")</f>
        <v>0</v>
      </c>
      <c r="AI244" s="125">
        <f>IFERROR((VLOOKUP($L244,ACOUSTIC_SITE_INFO!$C$3:$AI$501,24,FALSE)),"")</f>
        <v>0</v>
      </c>
      <c r="AJ244" s="125">
        <f>IFERROR((VLOOKUP($L244,ACOUSTIC_SITE_INFO!$C$3:$AI$501,25,FALSE)),"")</f>
        <v>0</v>
      </c>
      <c r="AK244" s="122">
        <f>IFERROR((VLOOKUP($L244,ACOUSTIC_SITE_INFO!$C$3:$AI$501,26,FALSE)),"")</f>
        <v>0</v>
      </c>
      <c r="AL244" s="122">
        <f>IFERROR((VLOOKUP($L244,ACOUSTIC_SITE_INFO!$C$3:$AI$501,27,FALSE)),"")</f>
        <v>0</v>
      </c>
      <c r="AM244" s="122">
        <f>IFERROR((VLOOKUP($L244,ACOUSTIC_SITE_INFO!$C$3:$AI$501,29,FALSE)),"")</f>
        <v>0</v>
      </c>
      <c r="AN244" s="122">
        <f>IFERROR((VLOOKUP($L244,ACOUSTIC_SITE_INFO!$C$3:$AI$501,30,FALSE)),"")</f>
        <v>0</v>
      </c>
      <c r="AO244" s="122">
        <f>IFERROR((VLOOKUP($L244,ACOUSTIC_SITE_INFO!$C$3:$AI$501,31,FALSE)),"")</f>
        <v>0</v>
      </c>
      <c r="AP244" s="122">
        <f>IFERROR((VLOOKUP($L244,ACOUSTIC_SITE_INFO!$C$3:$AI$501,32,FALSE)),"")</f>
        <v>0</v>
      </c>
      <c r="AQ244" s="122">
        <f>IFERROR((VLOOKUP($L244,ACOUSTIC_SITE_INFO!$C$3:$AI$501,33,FALSE)),"")</f>
        <v>0</v>
      </c>
    </row>
    <row r="245" spans="1:43" x14ac:dyDescent="0.25">
      <c r="A245" s="122" t="str">
        <f t="shared" si="6"/>
        <v>00-0m-0</v>
      </c>
      <c r="B245" s="122" t="str">
        <f t="shared" si="7"/>
        <v/>
      </c>
      <c r="C245" s="122" t="str">
        <f>IF(ACOUSTIC_SURVEY_RESULTS!A244=0, "",ACOUSTIC_SURVEY_RESULTS!A244)</f>
        <v/>
      </c>
      <c r="D245" s="122" t="str">
        <f>IFERROR((VLOOKUP($C245,Drop_down_options!$B$2:$D$21,2,FALSE)),"")</f>
        <v/>
      </c>
      <c r="E245" s="122" t="str">
        <f>IF(ACOUSTIC_SURVEY_RESULTS!B244=0, "",ACOUSTIC_SURVEY_RESULTS!B244)</f>
        <v/>
      </c>
      <c r="F245" s="122" t="str">
        <f>IF(ACOUSTIC_SURVEY_RESULTS!C244=0, "",ACOUSTIC_SURVEY_RESULTS!C244)</f>
        <v/>
      </c>
      <c r="G245" s="122" t="str">
        <f>IF(ACOUSTIC_SURVEY_RESULTS!D244=0, "",ACOUSTIC_SURVEY_RESULTS!D244)</f>
        <v/>
      </c>
      <c r="H245" s="122" t="str">
        <f>IF(ACOUSTIC_SURVEY_RESULTS!E244=0, "",ACOUSTIC_SURVEY_RESULTS!E244)</f>
        <v/>
      </c>
      <c r="I245" s="122" t="str">
        <f>IF(ACOUSTIC_SURVEY_RESULTS!F244=0, "",ACOUSTIC_SURVEY_RESULTS!F244)</f>
        <v/>
      </c>
      <c r="J245" s="122" t="str">
        <f>IF(ACOUSTIC_SURVEY_RESULTS!G244=0, "",ACOUSTIC_SURVEY_RESULTS!G244)</f>
        <v/>
      </c>
      <c r="K245" s="122" t="str">
        <f>IF(ACOUSTIC_SURVEY_RESULTS!H244=0, "",ACOUSTIC_SURVEY_RESULTS!H244)</f>
        <v/>
      </c>
      <c r="L245" s="122" t="str">
        <f>IF(ACOUSTIC_SURVEY_RESULTS!I244=0, "",ACOUSTIC_SURVEY_RESULTS!I244)</f>
        <v/>
      </c>
      <c r="M245" s="122">
        <f>IFERROR((VLOOKUP($L245,ACOUSTIC_SITE_INFO!$C$3:$AI$501,2,FALSE)),"")</f>
        <v>0</v>
      </c>
      <c r="N245" s="122">
        <f>IFERROR((VLOOKUP($L245,ACOUSTIC_SITE_INFO!$C$3:$AI$501,3,FALSE))," ")</f>
        <v>0</v>
      </c>
      <c r="O245" s="122">
        <f>IFERROR((VLOOKUP($L245,ACOUSTIC_SITE_INFO!$C$3:$AI$501,4,FALSE)),"")</f>
        <v>0</v>
      </c>
      <c r="P245" s="122">
        <f>IFERROR((VLOOKUP($L245,ACOUSTIC_SITE_INFO!$C$3:$AI$501,5,FALSE)),"")</f>
        <v>0</v>
      </c>
      <c r="Q245" s="122">
        <f>IFERROR((VLOOKUP($L245,ACOUSTIC_SITE_INFO!$C$3:$AI$501,6,FALSE)),"")</f>
        <v>0</v>
      </c>
      <c r="R245" s="122">
        <f>IFERROR((VLOOKUP($L245,ACOUSTIC_SITE_INFO!$C$3:$AI$501,7,FALSE)),"")</f>
        <v>0</v>
      </c>
      <c r="S245" s="122" t="str">
        <f>IFERROR((VLOOKUP($L245,ACOUSTIC_SITE_INFO!$C$3:$AI$501,8,FALSE)),"")</f>
        <v>//</v>
      </c>
      <c r="T245" s="124">
        <f>IFERROR((VLOOKUP($L245,ACOUSTIC_SITE_INFO!$C$3:$AI$501,9,FALSE)),"")</f>
        <v>0</v>
      </c>
      <c r="U245" s="124">
        <f>IFERROR((VLOOKUP($L245,ACOUSTIC_SITE_INFO!$C$3:$AI$501,10,FALSE)),"")</f>
        <v>0</v>
      </c>
      <c r="V245" s="122">
        <f>IFERROR((VLOOKUP($L245,ACOUSTIC_SITE_INFO!$C$3:$AI$501,11,FALSE)),"")</f>
        <v>0</v>
      </c>
      <c r="W245" s="122">
        <f>IFERROR((VLOOKUP($L245,ACOUSTIC_SITE_INFO!$C$3:$AI$501,12,FALSE)),"")</f>
        <v>0</v>
      </c>
      <c r="X245" s="122">
        <f>IFERROR((VLOOKUP($L245,ACOUSTIC_SITE_INFO!$C$3:$AI$501,13,FALSE)),"")</f>
        <v>0</v>
      </c>
      <c r="Y245" s="122">
        <f>IFERROR((VLOOKUP($L245,ACOUSTIC_SITE_INFO!$C$3:$AI$501,14,FALSE)),"")</f>
        <v>0</v>
      </c>
      <c r="Z245" s="122">
        <f>IFERROR((VLOOKUP($L245,ACOUSTIC_SITE_INFO!$C$3:$AI$501,15,FALSE)),"")</f>
        <v>0</v>
      </c>
      <c r="AA245" s="122">
        <f>IFERROR((VLOOKUP($L245,ACOUSTIC_SITE_INFO!$C$3:$AI$501,16,FALSE)),"")</f>
        <v>0</v>
      </c>
      <c r="AB245" s="122">
        <f>IFERROR((VLOOKUP($L245,ACOUSTIC_SITE_INFO!$C$3:$AI$501,17,FALSE)),"")</f>
        <v>0</v>
      </c>
      <c r="AC245" s="122">
        <f>IFERROR((VLOOKUP($L245,ACOUSTIC_SITE_INFO!$C$3:$AI$501,18,FALSE)),"")</f>
        <v>0</v>
      </c>
      <c r="AD245" s="122">
        <f>IFERROR((VLOOKUP($L245,ACOUSTIC_SITE_INFO!$C$3:$AI$501,20,FALSE)),"")</f>
        <v>0</v>
      </c>
      <c r="AE245" s="122">
        <f>IFERROR((VLOOKUP($L245,ACOUSTIC_SITE_INFO!$C$3:$AI$501,21,FALSE)),"")</f>
        <v>0</v>
      </c>
      <c r="AF245" s="122">
        <f>IFERROR((VLOOKUP($L245,ACOUSTIC_SITE_INFO!$C$3:$AI$501,19,FALSE)),"")</f>
        <v>0</v>
      </c>
      <c r="AG245" s="122">
        <f>IFERROR((VLOOKUP($L245,ACOUSTIC_SITE_INFO!$C$3:$AI$501,22,FALSE)),"")</f>
        <v>0</v>
      </c>
      <c r="AH245" s="122">
        <f>IFERROR((VLOOKUP($L245,ACOUSTIC_SITE_INFO!$C$3:$AI$501,23,FALSE)),"")</f>
        <v>0</v>
      </c>
      <c r="AI245" s="125">
        <f>IFERROR((VLOOKUP($L245,ACOUSTIC_SITE_INFO!$C$3:$AI$501,24,FALSE)),"")</f>
        <v>0</v>
      </c>
      <c r="AJ245" s="125">
        <f>IFERROR((VLOOKUP($L245,ACOUSTIC_SITE_INFO!$C$3:$AI$501,25,FALSE)),"")</f>
        <v>0</v>
      </c>
      <c r="AK245" s="122">
        <f>IFERROR((VLOOKUP($L245,ACOUSTIC_SITE_INFO!$C$3:$AI$501,26,FALSE)),"")</f>
        <v>0</v>
      </c>
      <c r="AL245" s="122">
        <f>IFERROR((VLOOKUP($L245,ACOUSTIC_SITE_INFO!$C$3:$AI$501,27,FALSE)),"")</f>
        <v>0</v>
      </c>
      <c r="AM245" s="122">
        <f>IFERROR((VLOOKUP($L245,ACOUSTIC_SITE_INFO!$C$3:$AI$501,29,FALSE)),"")</f>
        <v>0</v>
      </c>
      <c r="AN245" s="122">
        <f>IFERROR((VLOOKUP($L245,ACOUSTIC_SITE_INFO!$C$3:$AI$501,30,FALSE)),"")</f>
        <v>0</v>
      </c>
      <c r="AO245" s="122">
        <f>IFERROR((VLOOKUP($L245,ACOUSTIC_SITE_INFO!$C$3:$AI$501,31,FALSE)),"")</f>
        <v>0</v>
      </c>
      <c r="AP245" s="122">
        <f>IFERROR((VLOOKUP($L245,ACOUSTIC_SITE_INFO!$C$3:$AI$501,32,FALSE)),"")</f>
        <v>0</v>
      </c>
      <c r="AQ245" s="122">
        <f>IFERROR((VLOOKUP($L245,ACOUSTIC_SITE_INFO!$C$3:$AI$501,33,FALSE)),"")</f>
        <v>0</v>
      </c>
    </row>
    <row r="246" spans="1:43" x14ac:dyDescent="0.25">
      <c r="A246" s="122" t="str">
        <f t="shared" si="6"/>
        <v>00-0m-0</v>
      </c>
      <c r="B246" s="122" t="str">
        <f t="shared" si="7"/>
        <v/>
      </c>
      <c r="C246" s="122" t="str">
        <f>IF(ACOUSTIC_SURVEY_RESULTS!A245=0, "",ACOUSTIC_SURVEY_RESULTS!A245)</f>
        <v/>
      </c>
      <c r="D246" s="122" t="str">
        <f>IFERROR((VLOOKUP($C246,Drop_down_options!$B$2:$D$21,2,FALSE)),"")</f>
        <v/>
      </c>
      <c r="E246" s="122" t="str">
        <f>IF(ACOUSTIC_SURVEY_RESULTS!B245=0, "",ACOUSTIC_SURVEY_RESULTS!B245)</f>
        <v/>
      </c>
      <c r="F246" s="122" t="str">
        <f>IF(ACOUSTIC_SURVEY_RESULTS!C245=0, "",ACOUSTIC_SURVEY_RESULTS!C245)</f>
        <v/>
      </c>
      <c r="G246" s="122" t="str">
        <f>IF(ACOUSTIC_SURVEY_RESULTS!D245=0, "",ACOUSTIC_SURVEY_RESULTS!D245)</f>
        <v/>
      </c>
      <c r="H246" s="122" t="str">
        <f>IF(ACOUSTIC_SURVEY_RESULTS!E245=0, "",ACOUSTIC_SURVEY_RESULTS!E245)</f>
        <v/>
      </c>
      <c r="I246" s="122" t="str">
        <f>IF(ACOUSTIC_SURVEY_RESULTS!F245=0, "",ACOUSTIC_SURVEY_RESULTS!F245)</f>
        <v/>
      </c>
      <c r="J246" s="122" t="str">
        <f>IF(ACOUSTIC_SURVEY_RESULTS!G245=0, "",ACOUSTIC_SURVEY_RESULTS!G245)</f>
        <v/>
      </c>
      <c r="K246" s="122" t="str">
        <f>IF(ACOUSTIC_SURVEY_RESULTS!H245=0, "",ACOUSTIC_SURVEY_RESULTS!H245)</f>
        <v/>
      </c>
      <c r="L246" s="122" t="str">
        <f>IF(ACOUSTIC_SURVEY_RESULTS!I245=0, "",ACOUSTIC_SURVEY_RESULTS!I245)</f>
        <v/>
      </c>
      <c r="M246" s="122">
        <f>IFERROR((VLOOKUP($L246,ACOUSTIC_SITE_INFO!$C$3:$AI$501,2,FALSE)),"")</f>
        <v>0</v>
      </c>
      <c r="N246" s="122">
        <f>IFERROR((VLOOKUP($L246,ACOUSTIC_SITE_INFO!$C$3:$AI$501,3,FALSE))," ")</f>
        <v>0</v>
      </c>
      <c r="O246" s="122">
        <f>IFERROR((VLOOKUP($L246,ACOUSTIC_SITE_INFO!$C$3:$AI$501,4,FALSE)),"")</f>
        <v>0</v>
      </c>
      <c r="P246" s="122">
        <f>IFERROR((VLOOKUP($L246,ACOUSTIC_SITE_INFO!$C$3:$AI$501,5,FALSE)),"")</f>
        <v>0</v>
      </c>
      <c r="Q246" s="122">
        <f>IFERROR((VLOOKUP($L246,ACOUSTIC_SITE_INFO!$C$3:$AI$501,6,FALSE)),"")</f>
        <v>0</v>
      </c>
      <c r="R246" s="122">
        <f>IFERROR((VLOOKUP($L246,ACOUSTIC_SITE_INFO!$C$3:$AI$501,7,FALSE)),"")</f>
        <v>0</v>
      </c>
      <c r="S246" s="122" t="str">
        <f>IFERROR((VLOOKUP($L246,ACOUSTIC_SITE_INFO!$C$3:$AI$501,8,FALSE)),"")</f>
        <v>//</v>
      </c>
      <c r="T246" s="124">
        <f>IFERROR((VLOOKUP($L246,ACOUSTIC_SITE_INFO!$C$3:$AI$501,9,FALSE)),"")</f>
        <v>0</v>
      </c>
      <c r="U246" s="124">
        <f>IFERROR((VLOOKUP($L246,ACOUSTIC_SITE_INFO!$C$3:$AI$501,10,FALSE)),"")</f>
        <v>0</v>
      </c>
      <c r="V246" s="122">
        <f>IFERROR((VLOOKUP($L246,ACOUSTIC_SITE_INFO!$C$3:$AI$501,11,FALSE)),"")</f>
        <v>0</v>
      </c>
      <c r="W246" s="122">
        <f>IFERROR((VLOOKUP($L246,ACOUSTIC_SITE_INFO!$C$3:$AI$501,12,FALSE)),"")</f>
        <v>0</v>
      </c>
      <c r="X246" s="122">
        <f>IFERROR((VLOOKUP($L246,ACOUSTIC_SITE_INFO!$C$3:$AI$501,13,FALSE)),"")</f>
        <v>0</v>
      </c>
      <c r="Y246" s="122">
        <f>IFERROR((VLOOKUP($L246,ACOUSTIC_SITE_INFO!$C$3:$AI$501,14,FALSE)),"")</f>
        <v>0</v>
      </c>
      <c r="Z246" s="122">
        <f>IFERROR((VLOOKUP($L246,ACOUSTIC_SITE_INFO!$C$3:$AI$501,15,FALSE)),"")</f>
        <v>0</v>
      </c>
      <c r="AA246" s="122">
        <f>IFERROR((VLOOKUP($L246,ACOUSTIC_SITE_INFO!$C$3:$AI$501,16,FALSE)),"")</f>
        <v>0</v>
      </c>
      <c r="AB246" s="122">
        <f>IFERROR((VLOOKUP($L246,ACOUSTIC_SITE_INFO!$C$3:$AI$501,17,FALSE)),"")</f>
        <v>0</v>
      </c>
      <c r="AC246" s="122">
        <f>IFERROR((VLOOKUP($L246,ACOUSTIC_SITE_INFO!$C$3:$AI$501,18,FALSE)),"")</f>
        <v>0</v>
      </c>
      <c r="AD246" s="122">
        <f>IFERROR((VLOOKUP($L246,ACOUSTIC_SITE_INFO!$C$3:$AI$501,20,FALSE)),"")</f>
        <v>0</v>
      </c>
      <c r="AE246" s="122">
        <f>IFERROR((VLOOKUP($L246,ACOUSTIC_SITE_INFO!$C$3:$AI$501,21,FALSE)),"")</f>
        <v>0</v>
      </c>
      <c r="AF246" s="122">
        <f>IFERROR((VLOOKUP($L246,ACOUSTIC_SITE_INFO!$C$3:$AI$501,19,FALSE)),"")</f>
        <v>0</v>
      </c>
      <c r="AG246" s="122">
        <f>IFERROR((VLOOKUP($L246,ACOUSTIC_SITE_INFO!$C$3:$AI$501,22,FALSE)),"")</f>
        <v>0</v>
      </c>
      <c r="AH246" s="122">
        <f>IFERROR((VLOOKUP($L246,ACOUSTIC_SITE_INFO!$C$3:$AI$501,23,FALSE)),"")</f>
        <v>0</v>
      </c>
      <c r="AI246" s="125">
        <f>IFERROR((VLOOKUP($L246,ACOUSTIC_SITE_INFO!$C$3:$AI$501,24,FALSE)),"")</f>
        <v>0</v>
      </c>
      <c r="AJ246" s="125">
        <f>IFERROR((VLOOKUP($L246,ACOUSTIC_SITE_INFO!$C$3:$AI$501,25,FALSE)),"")</f>
        <v>0</v>
      </c>
      <c r="AK246" s="122">
        <f>IFERROR((VLOOKUP($L246,ACOUSTIC_SITE_INFO!$C$3:$AI$501,26,FALSE)),"")</f>
        <v>0</v>
      </c>
      <c r="AL246" s="122">
        <f>IFERROR((VLOOKUP($L246,ACOUSTIC_SITE_INFO!$C$3:$AI$501,27,FALSE)),"")</f>
        <v>0</v>
      </c>
      <c r="AM246" s="122">
        <f>IFERROR((VLOOKUP($L246,ACOUSTIC_SITE_INFO!$C$3:$AI$501,29,FALSE)),"")</f>
        <v>0</v>
      </c>
      <c r="AN246" s="122">
        <f>IFERROR((VLOOKUP($L246,ACOUSTIC_SITE_INFO!$C$3:$AI$501,30,FALSE)),"")</f>
        <v>0</v>
      </c>
      <c r="AO246" s="122">
        <f>IFERROR((VLOOKUP($L246,ACOUSTIC_SITE_INFO!$C$3:$AI$501,31,FALSE)),"")</f>
        <v>0</v>
      </c>
      <c r="AP246" s="122">
        <f>IFERROR((VLOOKUP($L246,ACOUSTIC_SITE_INFO!$C$3:$AI$501,32,FALSE)),"")</f>
        <v>0</v>
      </c>
      <c r="AQ246" s="122">
        <f>IFERROR((VLOOKUP($L246,ACOUSTIC_SITE_INFO!$C$3:$AI$501,33,FALSE)),"")</f>
        <v>0</v>
      </c>
    </row>
    <row r="247" spans="1:43" x14ac:dyDescent="0.25">
      <c r="A247" s="122" t="str">
        <f t="shared" si="6"/>
        <v>00-0m-0</v>
      </c>
      <c r="B247" s="122" t="str">
        <f t="shared" si="7"/>
        <v/>
      </c>
      <c r="C247" s="122" t="str">
        <f>IF(ACOUSTIC_SURVEY_RESULTS!A246=0, "",ACOUSTIC_SURVEY_RESULTS!A246)</f>
        <v/>
      </c>
      <c r="D247" s="122" t="str">
        <f>IFERROR((VLOOKUP($C247,Drop_down_options!$B$2:$D$21,2,FALSE)),"")</f>
        <v/>
      </c>
      <c r="E247" s="122" t="str">
        <f>IF(ACOUSTIC_SURVEY_RESULTS!B246=0, "",ACOUSTIC_SURVEY_RESULTS!B246)</f>
        <v/>
      </c>
      <c r="F247" s="122" t="str">
        <f>IF(ACOUSTIC_SURVEY_RESULTS!C246=0, "",ACOUSTIC_SURVEY_RESULTS!C246)</f>
        <v/>
      </c>
      <c r="G247" s="122" t="str">
        <f>IF(ACOUSTIC_SURVEY_RESULTS!D246=0, "",ACOUSTIC_SURVEY_RESULTS!D246)</f>
        <v/>
      </c>
      <c r="H247" s="122" t="str">
        <f>IF(ACOUSTIC_SURVEY_RESULTS!E246=0, "",ACOUSTIC_SURVEY_RESULTS!E246)</f>
        <v/>
      </c>
      <c r="I247" s="122" t="str">
        <f>IF(ACOUSTIC_SURVEY_RESULTS!F246=0, "",ACOUSTIC_SURVEY_RESULTS!F246)</f>
        <v/>
      </c>
      <c r="J247" s="122" t="str">
        <f>IF(ACOUSTIC_SURVEY_RESULTS!G246=0, "",ACOUSTIC_SURVEY_RESULTS!G246)</f>
        <v/>
      </c>
      <c r="K247" s="122" t="str">
        <f>IF(ACOUSTIC_SURVEY_RESULTS!H246=0, "",ACOUSTIC_SURVEY_RESULTS!H246)</f>
        <v/>
      </c>
      <c r="L247" s="122" t="str">
        <f>IF(ACOUSTIC_SURVEY_RESULTS!I246=0, "",ACOUSTIC_SURVEY_RESULTS!I246)</f>
        <v/>
      </c>
      <c r="M247" s="122">
        <f>IFERROR((VLOOKUP($L247,ACOUSTIC_SITE_INFO!$C$3:$AI$501,2,FALSE)),"")</f>
        <v>0</v>
      </c>
      <c r="N247" s="122">
        <f>IFERROR((VLOOKUP($L247,ACOUSTIC_SITE_INFO!$C$3:$AI$501,3,FALSE))," ")</f>
        <v>0</v>
      </c>
      <c r="O247" s="122">
        <f>IFERROR((VLOOKUP($L247,ACOUSTIC_SITE_INFO!$C$3:$AI$501,4,FALSE)),"")</f>
        <v>0</v>
      </c>
      <c r="P247" s="122">
        <f>IFERROR((VLOOKUP($L247,ACOUSTIC_SITE_INFO!$C$3:$AI$501,5,FALSE)),"")</f>
        <v>0</v>
      </c>
      <c r="Q247" s="122">
        <f>IFERROR((VLOOKUP($L247,ACOUSTIC_SITE_INFO!$C$3:$AI$501,6,FALSE)),"")</f>
        <v>0</v>
      </c>
      <c r="R247" s="122">
        <f>IFERROR((VLOOKUP($L247,ACOUSTIC_SITE_INFO!$C$3:$AI$501,7,FALSE)),"")</f>
        <v>0</v>
      </c>
      <c r="S247" s="122" t="str">
        <f>IFERROR((VLOOKUP($L247,ACOUSTIC_SITE_INFO!$C$3:$AI$501,8,FALSE)),"")</f>
        <v>//</v>
      </c>
      <c r="T247" s="124">
        <f>IFERROR((VLOOKUP($L247,ACOUSTIC_SITE_INFO!$C$3:$AI$501,9,FALSE)),"")</f>
        <v>0</v>
      </c>
      <c r="U247" s="124">
        <f>IFERROR((VLOOKUP($L247,ACOUSTIC_SITE_INFO!$C$3:$AI$501,10,FALSE)),"")</f>
        <v>0</v>
      </c>
      <c r="V247" s="122">
        <f>IFERROR((VLOOKUP($L247,ACOUSTIC_SITE_INFO!$C$3:$AI$501,11,FALSE)),"")</f>
        <v>0</v>
      </c>
      <c r="W247" s="122">
        <f>IFERROR((VLOOKUP($L247,ACOUSTIC_SITE_INFO!$C$3:$AI$501,12,FALSE)),"")</f>
        <v>0</v>
      </c>
      <c r="X247" s="122">
        <f>IFERROR((VLOOKUP($L247,ACOUSTIC_SITE_INFO!$C$3:$AI$501,13,FALSE)),"")</f>
        <v>0</v>
      </c>
      <c r="Y247" s="122">
        <f>IFERROR((VLOOKUP($L247,ACOUSTIC_SITE_INFO!$C$3:$AI$501,14,FALSE)),"")</f>
        <v>0</v>
      </c>
      <c r="Z247" s="122">
        <f>IFERROR((VLOOKUP($L247,ACOUSTIC_SITE_INFO!$C$3:$AI$501,15,FALSE)),"")</f>
        <v>0</v>
      </c>
      <c r="AA247" s="122">
        <f>IFERROR((VLOOKUP($L247,ACOUSTIC_SITE_INFO!$C$3:$AI$501,16,FALSE)),"")</f>
        <v>0</v>
      </c>
      <c r="AB247" s="122">
        <f>IFERROR((VLOOKUP($L247,ACOUSTIC_SITE_INFO!$C$3:$AI$501,17,FALSE)),"")</f>
        <v>0</v>
      </c>
      <c r="AC247" s="122">
        <f>IFERROR((VLOOKUP($L247,ACOUSTIC_SITE_INFO!$C$3:$AI$501,18,FALSE)),"")</f>
        <v>0</v>
      </c>
      <c r="AD247" s="122">
        <f>IFERROR((VLOOKUP($L247,ACOUSTIC_SITE_INFO!$C$3:$AI$501,20,FALSE)),"")</f>
        <v>0</v>
      </c>
      <c r="AE247" s="122">
        <f>IFERROR((VLOOKUP($L247,ACOUSTIC_SITE_INFO!$C$3:$AI$501,21,FALSE)),"")</f>
        <v>0</v>
      </c>
      <c r="AF247" s="122">
        <f>IFERROR((VLOOKUP($L247,ACOUSTIC_SITE_INFO!$C$3:$AI$501,19,FALSE)),"")</f>
        <v>0</v>
      </c>
      <c r="AG247" s="122">
        <f>IFERROR((VLOOKUP($L247,ACOUSTIC_SITE_INFO!$C$3:$AI$501,22,FALSE)),"")</f>
        <v>0</v>
      </c>
      <c r="AH247" s="122">
        <f>IFERROR((VLOOKUP($L247,ACOUSTIC_SITE_INFO!$C$3:$AI$501,23,FALSE)),"")</f>
        <v>0</v>
      </c>
      <c r="AI247" s="125">
        <f>IFERROR((VLOOKUP($L247,ACOUSTIC_SITE_INFO!$C$3:$AI$501,24,FALSE)),"")</f>
        <v>0</v>
      </c>
      <c r="AJ247" s="125">
        <f>IFERROR((VLOOKUP($L247,ACOUSTIC_SITE_INFO!$C$3:$AI$501,25,FALSE)),"")</f>
        <v>0</v>
      </c>
      <c r="AK247" s="122">
        <f>IFERROR((VLOOKUP($L247,ACOUSTIC_SITE_INFO!$C$3:$AI$501,26,FALSE)),"")</f>
        <v>0</v>
      </c>
      <c r="AL247" s="122">
        <f>IFERROR((VLOOKUP($L247,ACOUSTIC_SITE_INFO!$C$3:$AI$501,27,FALSE)),"")</f>
        <v>0</v>
      </c>
      <c r="AM247" s="122">
        <f>IFERROR((VLOOKUP($L247,ACOUSTIC_SITE_INFO!$C$3:$AI$501,29,FALSE)),"")</f>
        <v>0</v>
      </c>
      <c r="AN247" s="122">
        <f>IFERROR((VLOOKUP($L247,ACOUSTIC_SITE_INFO!$C$3:$AI$501,30,FALSE)),"")</f>
        <v>0</v>
      </c>
      <c r="AO247" s="122">
        <f>IFERROR((VLOOKUP($L247,ACOUSTIC_SITE_INFO!$C$3:$AI$501,31,FALSE)),"")</f>
        <v>0</v>
      </c>
      <c r="AP247" s="122">
        <f>IFERROR((VLOOKUP($L247,ACOUSTIC_SITE_INFO!$C$3:$AI$501,32,FALSE)),"")</f>
        <v>0</v>
      </c>
      <c r="AQ247" s="122">
        <f>IFERROR((VLOOKUP($L247,ACOUSTIC_SITE_INFO!$C$3:$AI$501,33,FALSE)),"")</f>
        <v>0</v>
      </c>
    </row>
    <row r="248" spans="1:43" x14ac:dyDescent="0.25">
      <c r="A248" s="122" t="str">
        <f t="shared" si="6"/>
        <v>00-0m-0</v>
      </c>
      <c r="B248" s="122" t="str">
        <f t="shared" si="7"/>
        <v/>
      </c>
      <c r="C248" s="122" t="str">
        <f>IF(ACOUSTIC_SURVEY_RESULTS!A247=0, "",ACOUSTIC_SURVEY_RESULTS!A247)</f>
        <v/>
      </c>
      <c r="D248" s="122" t="str">
        <f>IFERROR((VLOOKUP($C248,Drop_down_options!$B$2:$D$21,2,FALSE)),"")</f>
        <v/>
      </c>
      <c r="E248" s="122" t="str">
        <f>IF(ACOUSTIC_SURVEY_RESULTS!B247=0, "",ACOUSTIC_SURVEY_RESULTS!B247)</f>
        <v/>
      </c>
      <c r="F248" s="122" t="str">
        <f>IF(ACOUSTIC_SURVEY_RESULTS!C247=0, "",ACOUSTIC_SURVEY_RESULTS!C247)</f>
        <v/>
      </c>
      <c r="G248" s="122" t="str">
        <f>IF(ACOUSTIC_SURVEY_RESULTS!D247=0, "",ACOUSTIC_SURVEY_RESULTS!D247)</f>
        <v/>
      </c>
      <c r="H248" s="122" t="str">
        <f>IF(ACOUSTIC_SURVEY_RESULTS!E247=0, "",ACOUSTIC_SURVEY_RESULTS!E247)</f>
        <v/>
      </c>
      <c r="I248" s="122" t="str">
        <f>IF(ACOUSTIC_SURVEY_RESULTS!F247=0, "",ACOUSTIC_SURVEY_RESULTS!F247)</f>
        <v/>
      </c>
      <c r="J248" s="122" t="str">
        <f>IF(ACOUSTIC_SURVEY_RESULTS!G247=0, "",ACOUSTIC_SURVEY_RESULTS!G247)</f>
        <v/>
      </c>
      <c r="K248" s="122" t="str">
        <f>IF(ACOUSTIC_SURVEY_RESULTS!H247=0, "",ACOUSTIC_SURVEY_RESULTS!H247)</f>
        <v/>
      </c>
      <c r="L248" s="122" t="str">
        <f>IF(ACOUSTIC_SURVEY_RESULTS!I247=0, "",ACOUSTIC_SURVEY_RESULTS!I247)</f>
        <v/>
      </c>
      <c r="M248" s="122">
        <f>IFERROR((VLOOKUP($L248,ACOUSTIC_SITE_INFO!$C$3:$AI$501,2,FALSE)),"")</f>
        <v>0</v>
      </c>
      <c r="N248" s="122">
        <f>IFERROR((VLOOKUP($L248,ACOUSTIC_SITE_INFO!$C$3:$AI$501,3,FALSE))," ")</f>
        <v>0</v>
      </c>
      <c r="O248" s="122">
        <f>IFERROR((VLOOKUP($L248,ACOUSTIC_SITE_INFO!$C$3:$AI$501,4,FALSE)),"")</f>
        <v>0</v>
      </c>
      <c r="P248" s="122">
        <f>IFERROR((VLOOKUP($L248,ACOUSTIC_SITE_INFO!$C$3:$AI$501,5,FALSE)),"")</f>
        <v>0</v>
      </c>
      <c r="Q248" s="122">
        <f>IFERROR((VLOOKUP($L248,ACOUSTIC_SITE_INFO!$C$3:$AI$501,6,FALSE)),"")</f>
        <v>0</v>
      </c>
      <c r="R248" s="122">
        <f>IFERROR((VLOOKUP($L248,ACOUSTIC_SITE_INFO!$C$3:$AI$501,7,FALSE)),"")</f>
        <v>0</v>
      </c>
      <c r="S248" s="122" t="str">
        <f>IFERROR((VLOOKUP($L248,ACOUSTIC_SITE_INFO!$C$3:$AI$501,8,FALSE)),"")</f>
        <v>//</v>
      </c>
      <c r="T248" s="124">
        <f>IFERROR((VLOOKUP($L248,ACOUSTIC_SITE_INFO!$C$3:$AI$501,9,FALSE)),"")</f>
        <v>0</v>
      </c>
      <c r="U248" s="124">
        <f>IFERROR((VLOOKUP($L248,ACOUSTIC_SITE_INFO!$C$3:$AI$501,10,FALSE)),"")</f>
        <v>0</v>
      </c>
      <c r="V248" s="122">
        <f>IFERROR((VLOOKUP($L248,ACOUSTIC_SITE_INFO!$C$3:$AI$501,11,FALSE)),"")</f>
        <v>0</v>
      </c>
      <c r="W248" s="122">
        <f>IFERROR((VLOOKUP($L248,ACOUSTIC_SITE_INFO!$C$3:$AI$501,12,FALSE)),"")</f>
        <v>0</v>
      </c>
      <c r="X248" s="122">
        <f>IFERROR((VLOOKUP($L248,ACOUSTIC_SITE_INFO!$C$3:$AI$501,13,FALSE)),"")</f>
        <v>0</v>
      </c>
      <c r="Y248" s="122">
        <f>IFERROR((VLOOKUP($L248,ACOUSTIC_SITE_INFO!$C$3:$AI$501,14,FALSE)),"")</f>
        <v>0</v>
      </c>
      <c r="Z248" s="122">
        <f>IFERROR((VLOOKUP($L248,ACOUSTIC_SITE_INFO!$C$3:$AI$501,15,FALSE)),"")</f>
        <v>0</v>
      </c>
      <c r="AA248" s="122">
        <f>IFERROR((VLOOKUP($L248,ACOUSTIC_SITE_INFO!$C$3:$AI$501,16,FALSE)),"")</f>
        <v>0</v>
      </c>
      <c r="AB248" s="122">
        <f>IFERROR((VLOOKUP($L248,ACOUSTIC_SITE_INFO!$C$3:$AI$501,17,FALSE)),"")</f>
        <v>0</v>
      </c>
      <c r="AC248" s="122">
        <f>IFERROR((VLOOKUP($L248,ACOUSTIC_SITE_INFO!$C$3:$AI$501,18,FALSE)),"")</f>
        <v>0</v>
      </c>
      <c r="AD248" s="122">
        <f>IFERROR((VLOOKUP($L248,ACOUSTIC_SITE_INFO!$C$3:$AI$501,20,FALSE)),"")</f>
        <v>0</v>
      </c>
      <c r="AE248" s="122">
        <f>IFERROR((VLOOKUP($L248,ACOUSTIC_SITE_INFO!$C$3:$AI$501,21,FALSE)),"")</f>
        <v>0</v>
      </c>
      <c r="AF248" s="122">
        <f>IFERROR((VLOOKUP($L248,ACOUSTIC_SITE_INFO!$C$3:$AI$501,19,FALSE)),"")</f>
        <v>0</v>
      </c>
      <c r="AG248" s="122">
        <f>IFERROR((VLOOKUP($L248,ACOUSTIC_SITE_INFO!$C$3:$AI$501,22,FALSE)),"")</f>
        <v>0</v>
      </c>
      <c r="AH248" s="122">
        <f>IFERROR((VLOOKUP($L248,ACOUSTIC_SITE_INFO!$C$3:$AI$501,23,FALSE)),"")</f>
        <v>0</v>
      </c>
      <c r="AI248" s="125">
        <f>IFERROR((VLOOKUP($L248,ACOUSTIC_SITE_INFO!$C$3:$AI$501,24,FALSE)),"")</f>
        <v>0</v>
      </c>
      <c r="AJ248" s="125">
        <f>IFERROR((VLOOKUP($L248,ACOUSTIC_SITE_INFO!$C$3:$AI$501,25,FALSE)),"")</f>
        <v>0</v>
      </c>
      <c r="AK248" s="122">
        <f>IFERROR((VLOOKUP($L248,ACOUSTIC_SITE_INFO!$C$3:$AI$501,26,FALSE)),"")</f>
        <v>0</v>
      </c>
      <c r="AL248" s="122">
        <f>IFERROR((VLOOKUP($L248,ACOUSTIC_SITE_INFO!$C$3:$AI$501,27,FALSE)),"")</f>
        <v>0</v>
      </c>
      <c r="AM248" s="122">
        <f>IFERROR((VLOOKUP($L248,ACOUSTIC_SITE_INFO!$C$3:$AI$501,29,FALSE)),"")</f>
        <v>0</v>
      </c>
      <c r="AN248" s="122">
        <f>IFERROR((VLOOKUP($L248,ACOUSTIC_SITE_INFO!$C$3:$AI$501,30,FALSE)),"")</f>
        <v>0</v>
      </c>
      <c r="AO248" s="122">
        <f>IFERROR((VLOOKUP($L248,ACOUSTIC_SITE_INFO!$C$3:$AI$501,31,FALSE)),"")</f>
        <v>0</v>
      </c>
      <c r="AP248" s="122">
        <f>IFERROR((VLOOKUP($L248,ACOUSTIC_SITE_INFO!$C$3:$AI$501,32,FALSE)),"")</f>
        <v>0</v>
      </c>
      <c r="AQ248" s="122">
        <f>IFERROR((VLOOKUP($L248,ACOUSTIC_SITE_INFO!$C$3:$AI$501,33,FALSE)),"")</f>
        <v>0</v>
      </c>
    </row>
    <row r="249" spans="1:43" x14ac:dyDescent="0.25">
      <c r="A249" s="122" t="str">
        <f t="shared" si="6"/>
        <v>00-0m-0</v>
      </c>
      <c r="B249" s="122" t="str">
        <f t="shared" si="7"/>
        <v/>
      </c>
      <c r="C249" s="122" t="str">
        <f>IF(ACOUSTIC_SURVEY_RESULTS!A248=0, "",ACOUSTIC_SURVEY_RESULTS!A248)</f>
        <v/>
      </c>
      <c r="D249" s="122" t="str">
        <f>IFERROR((VLOOKUP($C249,Drop_down_options!$B$2:$D$21,2,FALSE)),"")</f>
        <v/>
      </c>
      <c r="E249" s="122" t="str">
        <f>IF(ACOUSTIC_SURVEY_RESULTS!B248=0, "",ACOUSTIC_SURVEY_RESULTS!B248)</f>
        <v/>
      </c>
      <c r="F249" s="122" t="str">
        <f>IF(ACOUSTIC_SURVEY_RESULTS!C248=0, "",ACOUSTIC_SURVEY_RESULTS!C248)</f>
        <v/>
      </c>
      <c r="G249" s="122" t="str">
        <f>IF(ACOUSTIC_SURVEY_RESULTS!D248=0, "",ACOUSTIC_SURVEY_RESULTS!D248)</f>
        <v/>
      </c>
      <c r="H249" s="122" t="str">
        <f>IF(ACOUSTIC_SURVEY_RESULTS!E248=0, "",ACOUSTIC_SURVEY_RESULTS!E248)</f>
        <v/>
      </c>
      <c r="I249" s="122" t="str">
        <f>IF(ACOUSTIC_SURVEY_RESULTS!F248=0, "",ACOUSTIC_SURVEY_RESULTS!F248)</f>
        <v/>
      </c>
      <c r="J249" s="122" t="str">
        <f>IF(ACOUSTIC_SURVEY_RESULTS!G248=0, "",ACOUSTIC_SURVEY_RESULTS!G248)</f>
        <v/>
      </c>
      <c r="K249" s="122" t="str">
        <f>IF(ACOUSTIC_SURVEY_RESULTS!H248=0, "",ACOUSTIC_SURVEY_RESULTS!H248)</f>
        <v/>
      </c>
      <c r="L249" s="122" t="str">
        <f>IF(ACOUSTIC_SURVEY_RESULTS!I248=0, "",ACOUSTIC_SURVEY_RESULTS!I248)</f>
        <v/>
      </c>
      <c r="M249" s="122">
        <f>IFERROR((VLOOKUP($L249,ACOUSTIC_SITE_INFO!$C$3:$AI$501,2,FALSE)),"")</f>
        <v>0</v>
      </c>
      <c r="N249" s="122">
        <f>IFERROR((VLOOKUP($L249,ACOUSTIC_SITE_INFO!$C$3:$AI$501,3,FALSE))," ")</f>
        <v>0</v>
      </c>
      <c r="O249" s="122">
        <f>IFERROR((VLOOKUP($L249,ACOUSTIC_SITE_INFO!$C$3:$AI$501,4,FALSE)),"")</f>
        <v>0</v>
      </c>
      <c r="P249" s="122">
        <f>IFERROR((VLOOKUP($L249,ACOUSTIC_SITE_INFO!$C$3:$AI$501,5,FALSE)),"")</f>
        <v>0</v>
      </c>
      <c r="Q249" s="122">
        <f>IFERROR((VLOOKUP($L249,ACOUSTIC_SITE_INFO!$C$3:$AI$501,6,FALSE)),"")</f>
        <v>0</v>
      </c>
      <c r="R249" s="122">
        <f>IFERROR((VLOOKUP($L249,ACOUSTIC_SITE_INFO!$C$3:$AI$501,7,FALSE)),"")</f>
        <v>0</v>
      </c>
      <c r="S249" s="122" t="str">
        <f>IFERROR((VLOOKUP($L249,ACOUSTIC_SITE_INFO!$C$3:$AI$501,8,FALSE)),"")</f>
        <v>//</v>
      </c>
      <c r="T249" s="124">
        <f>IFERROR((VLOOKUP($L249,ACOUSTIC_SITE_INFO!$C$3:$AI$501,9,FALSE)),"")</f>
        <v>0</v>
      </c>
      <c r="U249" s="124">
        <f>IFERROR((VLOOKUP($L249,ACOUSTIC_SITE_INFO!$C$3:$AI$501,10,FALSE)),"")</f>
        <v>0</v>
      </c>
      <c r="V249" s="122">
        <f>IFERROR((VLOOKUP($L249,ACOUSTIC_SITE_INFO!$C$3:$AI$501,11,FALSE)),"")</f>
        <v>0</v>
      </c>
      <c r="W249" s="122">
        <f>IFERROR((VLOOKUP($L249,ACOUSTIC_SITE_INFO!$C$3:$AI$501,12,FALSE)),"")</f>
        <v>0</v>
      </c>
      <c r="X249" s="122">
        <f>IFERROR((VLOOKUP($L249,ACOUSTIC_SITE_INFO!$C$3:$AI$501,13,FALSE)),"")</f>
        <v>0</v>
      </c>
      <c r="Y249" s="122">
        <f>IFERROR((VLOOKUP($L249,ACOUSTIC_SITE_INFO!$C$3:$AI$501,14,FALSE)),"")</f>
        <v>0</v>
      </c>
      <c r="Z249" s="122">
        <f>IFERROR((VLOOKUP($L249,ACOUSTIC_SITE_INFO!$C$3:$AI$501,15,FALSE)),"")</f>
        <v>0</v>
      </c>
      <c r="AA249" s="122">
        <f>IFERROR((VLOOKUP($L249,ACOUSTIC_SITE_INFO!$C$3:$AI$501,16,FALSE)),"")</f>
        <v>0</v>
      </c>
      <c r="AB249" s="122">
        <f>IFERROR((VLOOKUP($L249,ACOUSTIC_SITE_INFO!$C$3:$AI$501,17,FALSE)),"")</f>
        <v>0</v>
      </c>
      <c r="AC249" s="122">
        <f>IFERROR((VLOOKUP($L249,ACOUSTIC_SITE_INFO!$C$3:$AI$501,18,FALSE)),"")</f>
        <v>0</v>
      </c>
      <c r="AD249" s="122">
        <f>IFERROR((VLOOKUP($L249,ACOUSTIC_SITE_INFO!$C$3:$AI$501,20,FALSE)),"")</f>
        <v>0</v>
      </c>
      <c r="AE249" s="122">
        <f>IFERROR((VLOOKUP($L249,ACOUSTIC_SITE_INFO!$C$3:$AI$501,21,FALSE)),"")</f>
        <v>0</v>
      </c>
      <c r="AF249" s="122">
        <f>IFERROR((VLOOKUP($L249,ACOUSTIC_SITE_INFO!$C$3:$AI$501,19,FALSE)),"")</f>
        <v>0</v>
      </c>
      <c r="AG249" s="122">
        <f>IFERROR((VLOOKUP($L249,ACOUSTIC_SITE_INFO!$C$3:$AI$501,22,FALSE)),"")</f>
        <v>0</v>
      </c>
      <c r="AH249" s="122">
        <f>IFERROR((VLOOKUP($L249,ACOUSTIC_SITE_INFO!$C$3:$AI$501,23,FALSE)),"")</f>
        <v>0</v>
      </c>
      <c r="AI249" s="125">
        <f>IFERROR((VLOOKUP($L249,ACOUSTIC_SITE_INFO!$C$3:$AI$501,24,FALSE)),"")</f>
        <v>0</v>
      </c>
      <c r="AJ249" s="125">
        <f>IFERROR((VLOOKUP($L249,ACOUSTIC_SITE_INFO!$C$3:$AI$501,25,FALSE)),"")</f>
        <v>0</v>
      </c>
      <c r="AK249" s="122">
        <f>IFERROR((VLOOKUP($L249,ACOUSTIC_SITE_INFO!$C$3:$AI$501,26,FALSE)),"")</f>
        <v>0</v>
      </c>
      <c r="AL249" s="122">
        <f>IFERROR((VLOOKUP($L249,ACOUSTIC_SITE_INFO!$C$3:$AI$501,27,FALSE)),"")</f>
        <v>0</v>
      </c>
      <c r="AM249" s="122">
        <f>IFERROR((VLOOKUP($L249,ACOUSTIC_SITE_INFO!$C$3:$AI$501,29,FALSE)),"")</f>
        <v>0</v>
      </c>
      <c r="AN249" s="122">
        <f>IFERROR((VLOOKUP($L249,ACOUSTIC_SITE_INFO!$C$3:$AI$501,30,FALSE)),"")</f>
        <v>0</v>
      </c>
      <c r="AO249" s="122">
        <f>IFERROR((VLOOKUP($L249,ACOUSTIC_SITE_INFO!$C$3:$AI$501,31,FALSE)),"")</f>
        <v>0</v>
      </c>
      <c r="AP249" s="122">
        <f>IFERROR((VLOOKUP($L249,ACOUSTIC_SITE_INFO!$C$3:$AI$501,32,FALSE)),"")</f>
        <v>0</v>
      </c>
      <c r="AQ249" s="122">
        <f>IFERROR((VLOOKUP($L249,ACOUSTIC_SITE_INFO!$C$3:$AI$501,33,FALSE)),"")</f>
        <v>0</v>
      </c>
    </row>
    <row r="250" spans="1:43" x14ac:dyDescent="0.25">
      <c r="A250" s="122" t="str">
        <f t="shared" si="6"/>
        <v>00-0m-0</v>
      </c>
      <c r="B250" s="122" t="str">
        <f t="shared" si="7"/>
        <v/>
      </c>
      <c r="C250" s="122" t="str">
        <f>IF(ACOUSTIC_SURVEY_RESULTS!A249=0, "",ACOUSTIC_SURVEY_RESULTS!A249)</f>
        <v/>
      </c>
      <c r="D250" s="122" t="str">
        <f>IFERROR((VLOOKUP($C250,Drop_down_options!$B$2:$D$21,2,FALSE)),"")</f>
        <v/>
      </c>
      <c r="E250" s="122" t="str">
        <f>IF(ACOUSTIC_SURVEY_RESULTS!B249=0, "",ACOUSTIC_SURVEY_RESULTS!B249)</f>
        <v/>
      </c>
      <c r="F250" s="122" t="str">
        <f>IF(ACOUSTIC_SURVEY_RESULTS!C249=0, "",ACOUSTIC_SURVEY_RESULTS!C249)</f>
        <v/>
      </c>
      <c r="G250" s="122" t="str">
        <f>IF(ACOUSTIC_SURVEY_RESULTS!D249=0, "",ACOUSTIC_SURVEY_RESULTS!D249)</f>
        <v/>
      </c>
      <c r="H250" s="122" t="str">
        <f>IF(ACOUSTIC_SURVEY_RESULTS!E249=0, "",ACOUSTIC_SURVEY_RESULTS!E249)</f>
        <v/>
      </c>
      <c r="I250" s="122" t="str">
        <f>IF(ACOUSTIC_SURVEY_RESULTS!F249=0, "",ACOUSTIC_SURVEY_RESULTS!F249)</f>
        <v/>
      </c>
      <c r="J250" s="122" t="str">
        <f>IF(ACOUSTIC_SURVEY_RESULTS!G249=0, "",ACOUSTIC_SURVEY_RESULTS!G249)</f>
        <v/>
      </c>
      <c r="K250" s="122" t="str">
        <f>IF(ACOUSTIC_SURVEY_RESULTS!H249=0, "",ACOUSTIC_SURVEY_RESULTS!H249)</f>
        <v/>
      </c>
      <c r="L250" s="122" t="str">
        <f>IF(ACOUSTIC_SURVEY_RESULTS!I249=0, "",ACOUSTIC_SURVEY_RESULTS!I249)</f>
        <v/>
      </c>
      <c r="M250" s="122">
        <f>IFERROR((VLOOKUP($L250,ACOUSTIC_SITE_INFO!$C$3:$AI$501,2,FALSE)),"")</f>
        <v>0</v>
      </c>
      <c r="N250" s="122">
        <f>IFERROR((VLOOKUP($L250,ACOUSTIC_SITE_INFO!$C$3:$AI$501,3,FALSE))," ")</f>
        <v>0</v>
      </c>
      <c r="O250" s="122">
        <f>IFERROR((VLOOKUP($L250,ACOUSTIC_SITE_INFO!$C$3:$AI$501,4,FALSE)),"")</f>
        <v>0</v>
      </c>
      <c r="P250" s="122">
        <f>IFERROR((VLOOKUP($L250,ACOUSTIC_SITE_INFO!$C$3:$AI$501,5,FALSE)),"")</f>
        <v>0</v>
      </c>
      <c r="Q250" s="122">
        <f>IFERROR((VLOOKUP($L250,ACOUSTIC_SITE_INFO!$C$3:$AI$501,6,FALSE)),"")</f>
        <v>0</v>
      </c>
      <c r="R250" s="122">
        <f>IFERROR((VLOOKUP($L250,ACOUSTIC_SITE_INFO!$C$3:$AI$501,7,FALSE)),"")</f>
        <v>0</v>
      </c>
      <c r="S250" s="122" t="str">
        <f>IFERROR((VLOOKUP($L250,ACOUSTIC_SITE_INFO!$C$3:$AI$501,8,FALSE)),"")</f>
        <v>//</v>
      </c>
      <c r="T250" s="124">
        <f>IFERROR((VLOOKUP($L250,ACOUSTIC_SITE_INFO!$C$3:$AI$501,9,FALSE)),"")</f>
        <v>0</v>
      </c>
      <c r="U250" s="124">
        <f>IFERROR((VLOOKUP($L250,ACOUSTIC_SITE_INFO!$C$3:$AI$501,10,FALSE)),"")</f>
        <v>0</v>
      </c>
      <c r="V250" s="122">
        <f>IFERROR((VLOOKUP($L250,ACOUSTIC_SITE_INFO!$C$3:$AI$501,11,FALSE)),"")</f>
        <v>0</v>
      </c>
      <c r="W250" s="122">
        <f>IFERROR((VLOOKUP($L250,ACOUSTIC_SITE_INFO!$C$3:$AI$501,12,FALSE)),"")</f>
        <v>0</v>
      </c>
      <c r="X250" s="122">
        <f>IFERROR((VLOOKUP($L250,ACOUSTIC_SITE_INFO!$C$3:$AI$501,13,FALSE)),"")</f>
        <v>0</v>
      </c>
      <c r="Y250" s="122">
        <f>IFERROR((VLOOKUP($L250,ACOUSTIC_SITE_INFO!$C$3:$AI$501,14,FALSE)),"")</f>
        <v>0</v>
      </c>
      <c r="Z250" s="122">
        <f>IFERROR((VLOOKUP($L250,ACOUSTIC_SITE_INFO!$C$3:$AI$501,15,FALSE)),"")</f>
        <v>0</v>
      </c>
      <c r="AA250" s="122">
        <f>IFERROR((VLOOKUP($L250,ACOUSTIC_SITE_INFO!$C$3:$AI$501,16,FALSE)),"")</f>
        <v>0</v>
      </c>
      <c r="AB250" s="122">
        <f>IFERROR((VLOOKUP($L250,ACOUSTIC_SITE_INFO!$C$3:$AI$501,17,FALSE)),"")</f>
        <v>0</v>
      </c>
      <c r="AC250" s="122">
        <f>IFERROR((VLOOKUP($L250,ACOUSTIC_SITE_INFO!$C$3:$AI$501,18,FALSE)),"")</f>
        <v>0</v>
      </c>
      <c r="AD250" s="122">
        <f>IFERROR((VLOOKUP($L250,ACOUSTIC_SITE_INFO!$C$3:$AI$501,20,FALSE)),"")</f>
        <v>0</v>
      </c>
      <c r="AE250" s="122">
        <f>IFERROR((VLOOKUP($L250,ACOUSTIC_SITE_INFO!$C$3:$AI$501,21,FALSE)),"")</f>
        <v>0</v>
      </c>
      <c r="AF250" s="122">
        <f>IFERROR((VLOOKUP($L250,ACOUSTIC_SITE_INFO!$C$3:$AI$501,19,FALSE)),"")</f>
        <v>0</v>
      </c>
      <c r="AG250" s="122">
        <f>IFERROR((VLOOKUP($L250,ACOUSTIC_SITE_INFO!$C$3:$AI$501,22,FALSE)),"")</f>
        <v>0</v>
      </c>
      <c r="AH250" s="122">
        <f>IFERROR((VLOOKUP($L250,ACOUSTIC_SITE_INFO!$C$3:$AI$501,23,FALSE)),"")</f>
        <v>0</v>
      </c>
      <c r="AI250" s="125">
        <f>IFERROR((VLOOKUP($L250,ACOUSTIC_SITE_INFO!$C$3:$AI$501,24,FALSE)),"")</f>
        <v>0</v>
      </c>
      <c r="AJ250" s="125">
        <f>IFERROR((VLOOKUP($L250,ACOUSTIC_SITE_INFO!$C$3:$AI$501,25,FALSE)),"")</f>
        <v>0</v>
      </c>
      <c r="AK250" s="122">
        <f>IFERROR((VLOOKUP($L250,ACOUSTIC_SITE_INFO!$C$3:$AI$501,26,FALSE)),"")</f>
        <v>0</v>
      </c>
      <c r="AL250" s="122">
        <f>IFERROR((VLOOKUP($L250,ACOUSTIC_SITE_INFO!$C$3:$AI$501,27,FALSE)),"")</f>
        <v>0</v>
      </c>
      <c r="AM250" s="122">
        <f>IFERROR((VLOOKUP($L250,ACOUSTIC_SITE_INFO!$C$3:$AI$501,29,FALSE)),"")</f>
        <v>0</v>
      </c>
      <c r="AN250" s="122">
        <f>IFERROR((VLOOKUP($L250,ACOUSTIC_SITE_INFO!$C$3:$AI$501,30,FALSE)),"")</f>
        <v>0</v>
      </c>
      <c r="AO250" s="122">
        <f>IFERROR((VLOOKUP($L250,ACOUSTIC_SITE_INFO!$C$3:$AI$501,31,FALSE)),"")</f>
        <v>0</v>
      </c>
      <c r="AP250" s="122">
        <f>IFERROR((VLOOKUP($L250,ACOUSTIC_SITE_INFO!$C$3:$AI$501,32,FALSE)),"")</f>
        <v>0</v>
      </c>
      <c r="AQ250" s="122">
        <f>IFERROR((VLOOKUP($L250,ACOUSTIC_SITE_INFO!$C$3:$AI$501,33,FALSE)),"")</f>
        <v>0</v>
      </c>
    </row>
    <row r="251" spans="1:43" x14ac:dyDescent="0.25">
      <c r="A251" s="122" t="str">
        <f t="shared" si="6"/>
        <v>00-0m-0</v>
      </c>
      <c r="B251" s="122" t="str">
        <f t="shared" si="7"/>
        <v/>
      </c>
      <c r="C251" s="122" t="str">
        <f>IF(ACOUSTIC_SURVEY_RESULTS!A250=0, "",ACOUSTIC_SURVEY_RESULTS!A250)</f>
        <v/>
      </c>
      <c r="D251" s="122" t="str">
        <f>IFERROR((VLOOKUP($C251,Drop_down_options!$B$2:$D$21,2,FALSE)),"")</f>
        <v/>
      </c>
      <c r="E251" s="122" t="str">
        <f>IF(ACOUSTIC_SURVEY_RESULTS!B250=0, "",ACOUSTIC_SURVEY_RESULTS!B250)</f>
        <v/>
      </c>
      <c r="F251" s="122" t="str">
        <f>IF(ACOUSTIC_SURVEY_RESULTS!C250=0, "",ACOUSTIC_SURVEY_RESULTS!C250)</f>
        <v/>
      </c>
      <c r="G251" s="122" t="str">
        <f>IF(ACOUSTIC_SURVEY_RESULTS!D250=0, "",ACOUSTIC_SURVEY_RESULTS!D250)</f>
        <v/>
      </c>
      <c r="H251" s="122" t="str">
        <f>IF(ACOUSTIC_SURVEY_RESULTS!E250=0, "",ACOUSTIC_SURVEY_RESULTS!E250)</f>
        <v/>
      </c>
      <c r="I251" s="122" t="str">
        <f>IF(ACOUSTIC_SURVEY_RESULTS!F250=0, "",ACOUSTIC_SURVEY_RESULTS!F250)</f>
        <v/>
      </c>
      <c r="J251" s="122" t="str">
        <f>IF(ACOUSTIC_SURVEY_RESULTS!G250=0, "",ACOUSTIC_SURVEY_RESULTS!G250)</f>
        <v/>
      </c>
      <c r="K251" s="122" t="str">
        <f>IF(ACOUSTIC_SURVEY_RESULTS!H250=0, "",ACOUSTIC_SURVEY_RESULTS!H250)</f>
        <v/>
      </c>
      <c r="L251" s="122" t="str">
        <f>IF(ACOUSTIC_SURVEY_RESULTS!I250=0, "",ACOUSTIC_SURVEY_RESULTS!I250)</f>
        <v/>
      </c>
      <c r="M251" s="122">
        <f>IFERROR((VLOOKUP($L251,ACOUSTIC_SITE_INFO!$C$3:$AI$501,2,FALSE)),"")</f>
        <v>0</v>
      </c>
      <c r="N251" s="122">
        <f>IFERROR((VLOOKUP($L251,ACOUSTIC_SITE_INFO!$C$3:$AI$501,3,FALSE))," ")</f>
        <v>0</v>
      </c>
      <c r="O251" s="122">
        <f>IFERROR((VLOOKUP($L251,ACOUSTIC_SITE_INFO!$C$3:$AI$501,4,FALSE)),"")</f>
        <v>0</v>
      </c>
      <c r="P251" s="122">
        <f>IFERROR((VLOOKUP($L251,ACOUSTIC_SITE_INFO!$C$3:$AI$501,5,FALSE)),"")</f>
        <v>0</v>
      </c>
      <c r="Q251" s="122">
        <f>IFERROR((VLOOKUP($L251,ACOUSTIC_SITE_INFO!$C$3:$AI$501,6,FALSE)),"")</f>
        <v>0</v>
      </c>
      <c r="R251" s="122">
        <f>IFERROR((VLOOKUP($L251,ACOUSTIC_SITE_INFO!$C$3:$AI$501,7,FALSE)),"")</f>
        <v>0</v>
      </c>
      <c r="S251" s="122" t="str">
        <f>IFERROR((VLOOKUP($L251,ACOUSTIC_SITE_INFO!$C$3:$AI$501,8,FALSE)),"")</f>
        <v>//</v>
      </c>
      <c r="T251" s="124">
        <f>IFERROR((VLOOKUP($L251,ACOUSTIC_SITE_INFO!$C$3:$AI$501,9,FALSE)),"")</f>
        <v>0</v>
      </c>
      <c r="U251" s="124">
        <f>IFERROR((VLOOKUP($L251,ACOUSTIC_SITE_INFO!$C$3:$AI$501,10,FALSE)),"")</f>
        <v>0</v>
      </c>
      <c r="V251" s="122">
        <f>IFERROR((VLOOKUP($L251,ACOUSTIC_SITE_INFO!$C$3:$AI$501,11,FALSE)),"")</f>
        <v>0</v>
      </c>
      <c r="W251" s="122">
        <f>IFERROR((VLOOKUP($L251,ACOUSTIC_SITE_INFO!$C$3:$AI$501,12,FALSE)),"")</f>
        <v>0</v>
      </c>
      <c r="X251" s="122">
        <f>IFERROR((VLOOKUP($L251,ACOUSTIC_SITE_INFO!$C$3:$AI$501,13,FALSE)),"")</f>
        <v>0</v>
      </c>
      <c r="Y251" s="122">
        <f>IFERROR((VLOOKUP($L251,ACOUSTIC_SITE_INFO!$C$3:$AI$501,14,FALSE)),"")</f>
        <v>0</v>
      </c>
      <c r="Z251" s="122">
        <f>IFERROR((VLOOKUP($L251,ACOUSTIC_SITE_INFO!$C$3:$AI$501,15,FALSE)),"")</f>
        <v>0</v>
      </c>
      <c r="AA251" s="122">
        <f>IFERROR((VLOOKUP($L251,ACOUSTIC_SITE_INFO!$C$3:$AI$501,16,FALSE)),"")</f>
        <v>0</v>
      </c>
      <c r="AB251" s="122">
        <f>IFERROR((VLOOKUP($L251,ACOUSTIC_SITE_INFO!$C$3:$AI$501,17,FALSE)),"")</f>
        <v>0</v>
      </c>
      <c r="AC251" s="122">
        <f>IFERROR((VLOOKUP($L251,ACOUSTIC_SITE_INFO!$C$3:$AI$501,18,FALSE)),"")</f>
        <v>0</v>
      </c>
      <c r="AD251" s="122">
        <f>IFERROR((VLOOKUP($L251,ACOUSTIC_SITE_INFO!$C$3:$AI$501,20,FALSE)),"")</f>
        <v>0</v>
      </c>
      <c r="AE251" s="122">
        <f>IFERROR((VLOOKUP($L251,ACOUSTIC_SITE_INFO!$C$3:$AI$501,21,FALSE)),"")</f>
        <v>0</v>
      </c>
      <c r="AF251" s="122">
        <f>IFERROR((VLOOKUP($L251,ACOUSTIC_SITE_INFO!$C$3:$AI$501,19,FALSE)),"")</f>
        <v>0</v>
      </c>
      <c r="AG251" s="122">
        <f>IFERROR((VLOOKUP($L251,ACOUSTIC_SITE_INFO!$C$3:$AI$501,22,FALSE)),"")</f>
        <v>0</v>
      </c>
      <c r="AH251" s="122">
        <f>IFERROR((VLOOKUP($L251,ACOUSTIC_SITE_INFO!$C$3:$AI$501,23,FALSE)),"")</f>
        <v>0</v>
      </c>
      <c r="AI251" s="125">
        <f>IFERROR((VLOOKUP($L251,ACOUSTIC_SITE_INFO!$C$3:$AI$501,24,FALSE)),"")</f>
        <v>0</v>
      </c>
      <c r="AJ251" s="125">
        <f>IFERROR((VLOOKUP($L251,ACOUSTIC_SITE_INFO!$C$3:$AI$501,25,FALSE)),"")</f>
        <v>0</v>
      </c>
      <c r="AK251" s="122">
        <f>IFERROR((VLOOKUP($L251,ACOUSTIC_SITE_INFO!$C$3:$AI$501,26,FALSE)),"")</f>
        <v>0</v>
      </c>
      <c r="AL251" s="122">
        <f>IFERROR((VLOOKUP($L251,ACOUSTIC_SITE_INFO!$C$3:$AI$501,27,FALSE)),"")</f>
        <v>0</v>
      </c>
      <c r="AM251" s="122">
        <f>IFERROR((VLOOKUP($L251,ACOUSTIC_SITE_INFO!$C$3:$AI$501,29,FALSE)),"")</f>
        <v>0</v>
      </c>
      <c r="AN251" s="122">
        <f>IFERROR((VLOOKUP($L251,ACOUSTIC_SITE_INFO!$C$3:$AI$501,30,FALSE)),"")</f>
        <v>0</v>
      </c>
      <c r="AO251" s="122">
        <f>IFERROR((VLOOKUP($L251,ACOUSTIC_SITE_INFO!$C$3:$AI$501,31,FALSE)),"")</f>
        <v>0</v>
      </c>
      <c r="AP251" s="122">
        <f>IFERROR((VLOOKUP($L251,ACOUSTIC_SITE_INFO!$C$3:$AI$501,32,FALSE)),"")</f>
        <v>0</v>
      </c>
      <c r="AQ251" s="122">
        <f>IFERROR((VLOOKUP($L251,ACOUSTIC_SITE_INFO!$C$3:$AI$501,33,FALSE)),"")</f>
        <v>0</v>
      </c>
    </row>
    <row r="252" spans="1:43" x14ac:dyDescent="0.25">
      <c r="A252" s="122" t="str">
        <f t="shared" si="6"/>
        <v>00-0m-0</v>
      </c>
      <c r="B252" s="122" t="str">
        <f t="shared" si="7"/>
        <v/>
      </c>
      <c r="C252" s="122" t="str">
        <f>IF(ACOUSTIC_SURVEY_RESULTS!A251=0, "",ACOUSTIC_SURVEY_RESULTS!A251)</f>
        <v/>
      </c>
      <c r="D252" s="122" t="str">
        <f>IFERROR((VLOOKUP($C252,Drop_down_options!$B$2:$D$21,2,FALSE)),"")</f>
        <v/>
      </c>
      <c r="E252" s="122" t="str">
        <f>IF(ACOUSTIC_SURVEY_RESULTS!B251=0, "",ACOUSTIC_SURVEY_RESULTS!B251)</f>
        <v/>
      </c>
      <c r="F252" s="122" t="str">
        <f>IF(ACOUSTIC_SURVEY_RESULTS!C251=0, "",ACOUSTIC_SURVEY_RESULTS!C251)</f>
        <v/>
      </c>
      <c r="G252" s="122" t="str">
        <f>IF(ACOUSTIC_SURVEY_RESULTS!D251=0, "",ACOUSTIC_SURVEY_RESULTS!D251)</f>
        <v/>
      </c>
      <c r="H252" s="122" t="str">
        <f>IF(ACOUSTIC_SURVEY_RESULTS!E251=0, "",ACOUSTIC_SURVEY_RESULTS!E251)</f>
        <v/>
      </c>
      <c r="I252" s="122" t="str">
        <f>IF(ACOUSTIC_SURVEY_RESULTS!F251=0, "",ACOUSTIC_SURVEY_RESULTS!F251)</f>
        <v/>
      </c>
      <c r="J252" s="122" t="str">
        <f>IF(ACOUSTIC_SURVEY_RESULTS!G251=0, "",ACOUSTIC_SURVEY_RESULTS!G251)</f>
        <v/>
      </c>
      <c r="K252" s="122" t="str">
        <f>IF(ACOUSTIC_SURVEY_RESULTS!H251=0, "",ACOUSTIC_SURVEY_RESULTS!H251)</f>
        <v/>
      </c>
      <c r="L252" s="122" t="str">
        <f>IF(ACOUSTIC_SURVEY_RESULTS!I251=0, "",ACOUSTIC_SURVEY_RESULTS!I251)</f>
        <v/>
      </c>
      <c r="M252" s="122">
        <f>IFERROR((VLOOKUP($L252,ACOUSTIC_SITE_INFO!$C$3:$AI$501,2,FALSE)),"")</f>
        <v>0</v>
      </c>
      <c r="N252" s="122">
        <f>IFERROR((VLOOKUP($L252,ACOUSTIC_SITE_INFO!$C$3:$AI$501,3,FALSE))," ")</f>
        <v>0</v>
      </c>
      <c r="O252" s="122">
        <f>IFERROR((VLOOKUP($L252,ACOUSTIC_SITE_INFO!$C$3:$AI$501,4,FALSE)),"")</f>
        <v>0</v>
      </c>
      <c r="P252" s="122">
        <f>IFERROR((VLOOKUP($L252,ACOUSTIC_SITE_INFO!$C$3:$AI$501,5,FALSE)),"")</f>
        <v>0</v>
      </c>
      <c r="Q252" s="122">
        <f>IFERROR((VLOOKUP($L252,ACOUSTIC_SITE_INFO!$C$3:$AI$501,6,FALSE)),"")</f>
        <v>0</v>
      </c>
      <c r="R252" s="122">
        <f>IFERROR((VLOOKUP($L252,ACOUSTIC_SITE_INFO!$C$3:$AI$501,7,FALSE)),"")</f>
        <v>0</v>
      </c>
      <c r="S252" s="122" t="str">
        <f>IFERROR((VLOOKUP($L252,ACOUSTIC_SITE_INFO!$C$3:$AI$501,8,FALSE)),"")</f>
        <v>//</v>
      </c>
      <c r="T252" s="124">
        <f>IFERROR((VLOOKUP($L252,ACOUSTIC_SITE_INFO!$C$3:$AI$501,9,FALSE)),"")</f>
        <v>0</v>
      </c>
      <c r="U252" s="124">
        <f>IFERROR((VLOOKUP($L252,ACOUSTIC_SITE_INFO!$C$3:$AI$501,10,FALSE)),"")</f>
        <v>0</v>
      </c>
      <c r="V252" s="122">
        <f>IFERROR((VLOOKUP($L252,ACOUSTIC_SITE_INFO!$C$3:$AI$501,11,FALSE)),"")</f>
        <v>0</v>
      </c>
      <c r="W252" s="122">
        <f>IFERROR((VLOOKUP($L252,ACOUSTIC_SITE_INFO!$C$3:$AI$501,12,FALSE)),"")</f>
        <v>0</v>
      </c>
      <c r="X252" s="122">
        <f>IFERROR((VLOOKUP($L252,ACOUSTIC_SITE_INFO!$C$3:$AI$501,13,FALSE)),"")</f>
        <v>0</v>
      </c>
      <c r="Y252" s="122">
        <f>IFERROR((VLOOKUP($L252,ACOUSTIC_SITE_INFO!$C$3:$AI$501,14,FALSE)),"")</f>
        <v>0</v>
      </c>
      <c r="Z252" s="122">
        <f>IFERROR((VLOOKUP($L252,ACOUSTIC_SITE_INFO!$C$3:$AI$501,15,FALSE)),"")</f>
        <v>0</v>
      </c>
      <c r="AA252" s="122">
        <f>IFERROR((VLOOKUP($L252,ACOUSTIC_SITE_INFO!$C$3:$AI$501,16,FALSE)),"")</f>
        <v>0</v>
      </c>
      <c r="AB252" s="122">
        <f>IFERROR((VLOOKUP($L252,ACOUSTIC_SITE_INFO!$C$3:$AI$501,17,FALSE)),"")</f>
        <v>0</v>
      </c>
      <c r="AC252" s="122">
        <f>IFERROR((VLOOKUP($L252,ACOUSTIC_SITE_INFO!$C$3:$AI$501,18,FALSE)),"")</f>
        <v>0</v>
      </c>
      <c r="AD252" s="122">
        <f>IFERROR((VLOOKUP($L252,ACOUSTIC_SITE_INFO!$C$3:$AI$501,20,FALSE)),"")</f>
        <v>0</v>
      </c>
      <c r="AE252" s="122">
        <f>IFERROR((VLOOKUP($L252,ACOUSTIC_SITE_INFO!$C$3:$AI$501,21,FALSE)),"")</f>
        <v>0</v>
      </c>
      <c r="AF252" s="122">
        <f>IFERROR((VLOOKUP($L252,ACOUSTIC_SITE_INFO!$C$3:$AI$501,19,FALSE)),"")</f>
        <v>0</v>
      </c>
      <c r="AG252" s="122">
        <f>IFERROR((VLOOKUP($L252,ACOUSTIC_SITE_INFO!$C$3:$AI$501,22,FALSE)),"")</f>
        <v>0</v>
      </c>
      <c r="AH252" s="122">
        <f>IFERROR((VLOOKUP($L252,ACOUSTIC_SITE_INFO!$C$3:$AI$501,23,FALSE)),"")</f>
        <v>0</v>
      </c>
      <c r="AI252" s="125">
        <f>IFERROR((VLOOKUP($L252,ACOUSTIC_SITE_INFO!$C$3:$AI$501,24,FALSE)),"")</f>
        <v>0</v>
      </c>
      <c r="AJ252" s="125">
        <f>IFERROR((VLOOKUP($L252,ACOUSTIC_SITE_INFO!$C$3:$AI$501,25,FALSE)),"")</f>
        <v>0</v>
      </c>
      <c r="AK252" s="122">
        <f>IFERROR((VLOOKUP($L252,ACOUSTIC_SITE_INFO!$C$3:$AI$501,26,FALSE)),"")</f>
        <v>0</v>
      </c>
      <c r="AL252" s="122">
        <f>IFERROR((VLOOKUP($L252,ACOUSTIC_SITE_INFO!$C$3:$AI$501,27,FALSE)),"")</f>
        <v>0</v>
      </c>
      <c r="AM252" s="122">
        <f>IFERROR((VLOOKUP($L252,ACOUSTIC_SITE_INFO!$C$3:$AI$501,29,FALSE)),"")</f>
        <v>0</v>
      </c>
      <c r="AN252" s="122">
        <f>IFERROR((VLOOKUP($L252,ACOUSTIC_SITE_INFO!$C$3:$AI$501,30,FALSE)),"")</f>
        <v>0</v>
      </c>
      <c r="AO252" s="122">
        <f>IFERROR((VLOOKUP($L252,ACOUSTIC_SITE_INFO!$C$3:$AI$501,31,FALSE)),"")</f>
        <v>0</v>
      </c>
      <c r="AP252" s="122">
        <f>IFERROR((VLOOKUP($L252,ACOUSTIC_SITE_INFO!$C$3:$AI$501,32,FALSE)),"")</f>
        <v>0</v>
      </c>
      <c r="AQ252" s="122">
        <f>IFERROR((VLOOKUP($L252,ACOUSTIC_SITE_INFO!$C$3:$AI$501,33,FALSE)),"")</f>
        <v>0</v>
      </c>
    </row>
    <row r="253" spans="1:43" x14ac:dyDescent="0.25">
      <c r="A253" s="122" t="str">
        <f t="shared" si="6"/>
        <v>00-0m-0</v>
      </c>
      <c r="B253" s="122" t="str">
        <f t="shared" si="7"/>
        <v/>
      </c>
      <c r="C253" s="122" t="str">
        <f>IF(ACOUSTIC_SURVEY_RESULTS!A252=0, "",ACOUSTIC_SURVEY_RESULTS!A252)</f>
        <v/>
      </c>
      <c r="D253" s="122" t="str">
        <f>IFERROR((VLOOKUP($C253,Drop_down_options!$B$2:$D$21,2,FALSE)),"")</f>
        <v/>
      </c>
      <c r="E253" s="122" t="str">
        <f>IF(ACOUSTIC_SURVEY_RESULTS!B252=0, "",ACOUSTIC_SURVEY_RESULTS!B252)</f>
        <v/>
      </c>
      <c r="F253" s="122" t="str">
        <f>IF(ACOUSTIC_SURVEY_RESULTS!C252=0, "",ACOUSTIC_SURVEY_RESULTS!C252)</f>
        <v/>
      </c>
      <c r="G253" s="122" t="str">
        <f>IF(ACOUSTIC_SURVEY_RESULTS!D252=0, "",ACOUSTIC_SURVEY_RESULTS!D252)</f>
        <v/>
      </c>
      <c r="H253" s="122" t="str">
        <f>IF(ACOUSTIC_SURVEY_RESULTS!E252=0, "",ACOUSTIC_SURVEY_RESULTS!E252)</f>
        <v/>
      </c>
      <c r="I253" s="122" t="str">
        <f>IF(ACOUSTIC_SURVEY_RESULTS!F252=0, "",ACOUSTIC_SURVEY_RESULTS!F252)</f>
        <v/>
      </c>
      <c r="J253" s="122" t="str">
        <f>IF(ACOUSTIC_SURVEY_RESULTS!G252=0, "",ACOUSTIC_SURVEY_RESULTS!G252)</f>
        <v/>
      </c>
      <c r="K253" s="122" t="str">
        <f>IF(ACOUSTIC_SURVEY_RESULTS!H252=0, "",ACOUSTIC_SURVEY_RESULTS!H252)</f>
        <v/>
      </c>
      <c r="L253" s="122" t="str">
        <f>IF(ACOUSTIC_SURVEY_RESULTS!I252=0, "",ACOUSTIC_SURVEY_RESULTS!I252)</f>
        <v/>
      </c>
      <c r="M253" s="122">
        <f>IFERROR((VLOOKUP($L253,ACOUSTIC_SITE_INFO!$C$3:$AI$501,2,FALSE)),"")</f>
        <v>0</v>
      </c>
      <c r="N253" s="122">
        <f>IFERROR((VLOOKUP($L253,ACOUSTIC_SITE_INFO!$C$3:$AI$501,3,FALSE))," ")</f>
        <v>0</v>
      </c>
      <c r="O253" s="122">
        <f>IFERROR((VLOOKUP($L253,ACOUSTIC_SITE_INFO!$C$3:$AI$501,4,FALSE)),"")</f>
        <v>0</v>
      </c>
      <c r="P253" s="122">
        <f>IFERROR((VLOOKUP($L253,ACOUSTIC_SITE_INFO!$C$3:$AI$501,5,FALSE)),"")</f>
        <v>0</v>
      </c>
      <c r="Q253" s="122">
        <f>IFERROR((VLOOKUP($L253,ACOUSTIC_SITE_INFO!$C$3:$AI$501,6,FALSE)),"")</f>
        <v>0</v>
      </c>
      <c r="R253" s="122">
        <f>IFERROR((VLOOKUP($L253,ACOUSTIC_SITE_INFO!$C$3:$AI$501,7,FALSE)),"")</f>
        <v>0</v>
      </c>
      <c r="S253" s="122" t="str">
        <f>IFERROR((VLOOKUP($L253,ACOUSTIC_SITE_INFO!$C$3:$AI$501,8,FALSE)),"")</f>
        <v>//</v>
      </c>
      <c r="T253" s="124">
        <f>IFERROR((VLOOKUP($L253,ACOUSTIC_SITE_INFO!$C$3:$AI$501,9,FALSE)),"")</f>
        <v>0</v>
      </c>
      <c r="U253" s="124">
        <f>IFERROR((VLOOKUP($L253,ACOUSTIC_SITE_INFO!$C$3:$AI$501,10,FALSE)),"")</f>
        <v>0</v>
      </c>
      <c r="V253" s="122">
        <f>IFERROR((VLOOKUP($L253,ACOUSTIC_SITE_INFO!$C$3:$AI$501,11,FALSE)),"")</f>
        <v>0</v>
      </c>
      <c r="W253" s="122">
        <f>IFERROR((VLOOKUP($L253,ACOUSTIC_SITE_INFO!$C$3:$AI$501,12,FALSE)),"")</f>
        <v>0</v>
      </c>
      <c r="X253" s="122">
        <f>IFERROR((VLOOKUP($L253,ACOUSTIC_SITE_INFO!$C$3:$AI$501,13,FALSE)),"")</f>
        <v>0</v>
      </c>
      <c r="Y253" s="122">
        <f>IFERROR((VLOOKUP($L253,ACOUSTIC_SITE_INFO!$C$3:$AI$501,14,FALSE)),"")</f>
        <v>0</v>
      </c>
      <c r="Z253" s="122">
        <f>IFERROR((VLOOKUP($L253,ACOUSTIC_SITE_INFO!$C$3:$AI$501,15,FALSE)),"")</f>
        <v>0</v>
      </c>
      <c r="AA253" s="122">
        <f>IFERROR((VLOOKUP($L253,ACOUSTIC_SITE_INFO!$C$3:$AI$501,16,FALSE)),"")</f>
        <v>0</v>
      </c>
      <c r="AB253" s="122">
        <f>IFERROR((VLOOKUP($L253,ACOUSTIC_SITE_INFO!$C$3:$AI$501,17,FALSE)),"")</f>
        <v>0</v>
      </c>
      <c r="AC253" s="122">
        <f>IFERROR((VLOOKUP($L253,ACOUSTIC_SITE_INFO!$C$3:$AI$501,18,FALSE)),"")</f>
        <v>0</v>
      </c>
      <c r="AD253" s="122">
        <f>IFERROR((VLOOKUP($L253,ACOUSTIC_SITE_INFO!$C$3:$AI$501,20,FALSE)),"")</f>
        <v>0</v>
      </c>
      <c r="AE253" s="122">
        <f>IFERROR((VLOOKUP($L253,ACOUSTIC_SITE_INFO!$C$3:$AI$501,21,FALSE)),"")</f>
        <v>0</v>
      </c>
      <c r="AF253" s="122">
        <f>IFERROR((VLOOKUP($L253,ACOUSTIC_SITE_INFO!$C$3:$AI$501,19,FALSE)),"")</f>
        <v>0</v>
      </c>
      <c r="AG253" s="122">
        <f>IFERROR((VLOOKUP($L253,ACOUSTIC_SITE_INFO!$C$3:$AI$501,22,FALSE)),"")</f>
        <v>0</v>
      </c>
      <c r="AH253" s="122">
        <f>IFERROR((VLOOKUP($L253,ACOUSTIC_SITE_INFO!$C$3:$AI$501,23,FALSE)),"")</f>
        <v>0</v>
      </c>
      <c r="AI253" s="125">
        <f>IFERROR((VLOOKUP($L253,ACOUSTIC_SITE_INFO!$C$3:$AI$501,24,FALSE)),"")</f>
        <v>0</v>
      </c>
      <c r="AJ253" s="125">
        <f>IFERROR((VLOOKUP($L253,ACOUSTIC_SITE_INFO!$C$3:$AI$501,25,FALSE)),"")</f>
        <v>0</v>
      </c>
      <c r="AK253" s="122">
        <f>IFERROR((VLOOKUP($L253,ACOUSTIC_SITE_INFO!$C$3:$AI$501,26,FALSE)),"")</f>
        <v>0</v>
      </c>
      <c r="AL253" s="122">
        <f>IFERROR((VLOOKUP($L253,ACOUSTIC_SITE_INFO!$C$3:$AI$501,27,FALSE)),"")</f>
        <v>0</v>
      </c>
      <c r="AM253" s="122">
        <f>IFERROR((VLOOKUP($L253,ACOUSTIC_SITE_INFO!$C$3:$AI$501,29,FALSE)),"")</f>
        <v>0</v>
      </c>
      <c r="AN253" s="122">
        <f>IFERROR((VLOOKUP($L253,ACOUSTIC_SITE_INFO!$C$3:$AI$501,30,FALSE)),"")</f>
        <v>0</v>
      </c>
      <c r="AO253" s="122">
        <f>IFERROR((VLOOKUP($L253,ACOUSTIC_SITE_INFO!$C$3:$AI$501,31,FALSE)),"")</f>
        <v>0</v>
      </c>
      <c r="AP253" s="122">
        <f>IFERROR((VLOOKUP($L253,ACOUSTIC_SITE_INFO!$C$3:$AI$501,32,FALSE)),"")</f>
        <v>0</v>
      </c>
      <c r="AQ253" s="122">
        <f>IFERROR((VLOOKUP($L253,ACOUSTIC_SITE_INFO!$C$3:$AI$501,33,FALSE)),"")</f>
        <v>0</v>
      </c>
    </row>
    <row r="254" spans="1:43" x14ac:dyDescent="0.25">
      <c r="A254" s="122" t="str">
        <f t="shared" si="6"/>
        <v>00-0m-0</v>
      </c>
      <c r="B254" s="122" t="str">
        <f t="shared" si="7"/>
        <v/>
      </c>
      <c r="C254" s="122" t="str">
        <f>IF(ACOUSTIC_SURVEY_RESULTS!A253=0, "",ACOUSTIC_SURVEY_RESULTS!A253)</f>
        <v/>
      </c>
      <c r="D254" s="122" t="str">
        <f>IFERROR((VLOOKUP($C254,Drop_down_options!$B$2:$D$21,2,FALSE)),"")</f>
        <v/>
      </c>
      <c r="E254" s="122" t="str">
        <f>IF(ACOUSTIC_SURVEY_RESULTS!B253=0, "",ACOUSTIC_SURVEY_RESULTS!B253)</f>
        <v/>
      </c>
      <c r="F254" s="122" t="str">
        <f>IF(ACOUSTIC_SURVEY_RESULTS!C253=0, "",ACOUSTIC_SURVEY_RESULTS!C253)</f>
        <v/>
      </c>
      <c r="G254" s="122" t="str">
        <f>IF(ACOUSTIC_SURVEY_RESULTS!D253=0, "",ACOUSTIC_SURVEY_RESULTS!D253)</f>
        <v/>
      </c>
      <c r="H254" s="122" t="str">
        <f>IF(ACOUSTIC_SURVEY_RESULTS!E253=0, "",ACOUSTIC_SURVEY_RESULTS!E253)</f>
        <v/>
      </c>
      <c r="I254" s="122" t="str">
        <f>IF(ACOUSTIC_SURVEY_RESULTS!F253=0, "",ACOUSTIC_SURVEY_RESULTS!F253)</f>
        <v/>
      </c>
      <c r="J254" s="122" t="str">
        <f>IF(ACOUSTIC_SURVEY_RESULTS!G253=0, "",ACOUSTIC_SURVEY_RESULTS!G253)</f>
        <v/>
      </c>
      <c r="K254" s="122" t="str">
        <f>IF(ACOUSTIC_SURVEY_RESULTS!H253=0, "",ACOUSTIC_SURVEY_RESULTS!H253)</f>
        <v/>
      </c>
      <c r="L254" s="122" t="str">
        <f>IF(ACOUSTIC_SURVEY_RESULTS!I253=0, "",ACOUSTIC_SURVEY_RESULTS!I253)</f>
        <v/>
      </c>
      <c r="M254" s="122">
        <f>IFERROR((VLOOKUP($L254,ACOUSTIC_SITE_INFO!$C$3:$AI$501,2,FALSE)),"")</f>
        <v>0</v>
      </c>
      <c r="N254" s="122">
        <f>IFERROR((VLOOKUP($L254,ACOUSTIC_SITE_INFO!$C$3:$AI$501,3,FALSE))," ")</f>
        <v>0</v>
      </c>
      <c r="O254" s="122">
        <f>IFERROR((VLOOKUP($L254,ACOUSTIC_SITE_INFO!$C$3:$AI$501,4,FALSE)),"")</f>
        <v>0</v>
      </c>
      <c r="P254" s="122">
        <f>IFERROR((VLOOKUP($L254,ACOUSTIC_SITE_INFO!$C$3:$AI$501,5,FALSE)),"")</f>
        <v>0</v>
      </c>
      <c r="Q254" s="122">
        <f>IFERROR((VLOOKUP($L254,ACOUSTIC_SITE_INFO!$C$3:$AI$501,6,FALSE)),"")</f>
        <v>0</v>
      </c>
      <c r="R254" s="122">
        <f>IFERROR((VLOOKUP($L254,ACOUSTIC_SITE_INFO!$C$3:$AI$501,7,FALSE)),"")</f>
        <v>0</v>
      </c>
      <c r="S254" s="122" t="str">
        <f>IFERROR((VLOOKUP($L254,ACOUSTIC_SITE_INFO!$C$3:$AI$501,8,FALSE)),"")</f>
        <v>//</v>
      </c>
      <c r="T254" s="124">
        <f>IFERROR((VLOOKUP($L254,ACOUSTIC_SITE_INFO!$C$3:$AI$501,9,FALSE)),"")</f>
        <v>0</v>
      </c>
      <c r="U254" s="124">
        <f>IFERROR((VLOOKUP($L254,ACOUSTIC_SITE_INFO!$C$3:$AI$501,10,FALSE)),"")</f>
        <v>0</v>
      </c>
      <c r="V254" s="122">
        <f>IFERROR((VLOOKUP($L254,ACOUSTIC_SITE_INFO!$C$3:$AI$501,11,FALSE)),"")</f>
        <v>0</v>
      </c>
      <c r="W254" s="122">
        <f>IFERROR((VLOOKUP($L254,ACOUSTIC_SITE_INFO!$C$3:$AI$501,12,FALSE)),"")</f>
        <v>0</v>
      </c>
      <c r="X254" s="122">
        <f>IFERROR((VLOOKUP($L254,ACOUSTIC_SITE_INFO!$C$3:$AI$501,13,FALSE)),"")</f>
        <v>0</v>
      </c>
      <c r="Y254" s="122">
        <f>IFERROR((VLOOKUP($L254,ACOUSTIC_SITE_INFO!$C$3:$AI$501,14,FALSE)),"")</f>
        <v>0</v>
      </c>
      <c r="Z254" s="122">
        <f>IFERROR((VLOOKUP($L254,ACOUSTIC_SITE_INFO!$C$3:$AI$501,15,FALSE)),"")</f>
        <v>0</v>
      </c>
      <c r="AA254" s="122">
        <f>IFERROR((VLOOKUP($L254,ACOUSTIC_SITE_INFO!$C$3:$AI$501,16,FALSE)),"")</f>
        <v>0</v>
      </c>
      <c r="AB254" s="122">
        <f>IFERROR((VLOOKUP($L254,ACOUSTIC_SITE_INFO!$C$3:$AI$501,17,FALSE)),"")</f>
        <v>0</v>
      </c>
      <c r="AC254" s="122">
        <f>IFERROR((VLOOKUP($L254,ACOUSTIC_SITE_INFO!$C$3:$AI$501,18,FALSE)),"")</f>
        <v>0</v>
      </c>
      <c r="AD254" s="122">
        <f>IFERROR((VLOOKUP($L254,ACOUSTIC_SITE_INFO!$C$3:$AI$501,20,FALSE)),"")</f>
        <v>0</v>
      </c>
      <c r="AE254" s="122">
        <f>IFERROR((VLOOKUP($L254,ACOUSTIC_SITE_INFO!$C$3:$AI$501,21,FALSE)),"")</f>
        <v>0</v>
      </c>
      <c r="AF254" s="122">
        <f>IFERROR((VLOOKUP($L254,ACOUSTIC_SITE_INFO!$C$3:$AI$501,19,FALSE)),"")</f>
        <v>0</v>
      </c>
      <c r="AG254" s="122">
        <f>IFERROR((VLOOKUP($L254,ACOUSTIC_SITE_INFO!$C$3:$AI$501,22,FALSE)),"")</f>
        <v>0</v>
      </c>
      <c r="AH254" s="122">
        <f>IFERROR((VLOOKUP($L254,ACOUSTIC_SITE_INFO!$C$3:$AI$501,23,FALSE)),"")</f>
        <v>0</v>
      </c>
      <c r="AI254" s="125">
        <f>IFERROR((VLOOKUP($L254,ACOUSTIC_SITE_INFO!$C$3:$AI$501,24,FALSE)),"")</f>
        <v>0</v>
      </c>
      <c r="AJ254" s="125">
        <f>IFERROR((VLOOKUP($L254,ACOUSTIC_SITE_INFO!$C$3:$AI$501,25,FALSE)),"")</f>
        <v>0</v>
      </c>
      <c r="AK254" s="122">
        <f>IFERROR((VLOOKUP($L254,ACOUSTIC_SITE_INFO!$C$3:$AI$501,26,FALSE)),"")</f>
        <v>0</v>
      </c>
      <c r="AL254" s="122">
        <f>IFERROR((VLOOKUP($L254,ACOUSTIC_SITE_INFO!$C$3:$AI$501,27,FALSE)),"")</f>
        <v>0</v>
      </c>
      <c r="AM254" s="122">
        <f>IFERROR((VLOOKUP($L254,ACOUSTIC_SITE_INFO!$C$3:$AI$501,29,FALSE)),"")</f>
        <v>0</v>
      </c>
      <c r="AN254" s="122">
        <f>IFERROR((VLOOKUP($L254,ACOUSTIC_SITE_INFO!$C$3:$AI$501,30,FALSE)),"")</f>
        <v>0</v>
      </c>
      <c r="AO254" s="122">
        <f>IFERROR((VLOOKUP($L254,ACOUSTIC_SITE_INFO!$C$3:$AI$501,31,FALSE)),"")</f>
        <v>0</v>
      </c>
      <c r="AP254" s="122">
        <f>IFERROR((VLOOKUP($L254,ACOUSTIC_SITE_INFO!$C$3:$AI$501,32,FALSE)),"")</f>
        <v>0</v>
      </c>
      <c r="AQ254" s="122">
        <f>IFERROR((VLOOKUP($L254,ACOUSTIC_SITE_INFO!$C$3:$AI$501,33,FALSE)),"")</f>
        <v>0</v>
      </c>
    </row>
    <row r="255" spans="1:43" x14ac:dyDescent="0.25">
      <c r="A255" s="122" t="str">
        <f t="shared" si="6"/>
        <v>00-0m-0</v>
      </c>
      <c r="B255" s="122" t="str">
        <f t="shared" si="7"/>
        <v/>
      </c>
      <c r="C255" s="122" t="str">
        <f>IF(ACOUSTIC_SURVEY_RESULTS!A254=0, "",ACOUSTIC_SURVEY_RESULTS!A254)</f>
        <v/>
      </c>
      <c r="D255" s="122" t="str">
        <f>IFERROR((VLOOKUP($C255,Drop_down_options!$B$2:$D$21,2,FALSE)),"")</f>
        <v/>
      </c>
      <c r="E255" s="122" t="str">
        <f>IF(ACOUSTIC_SURVEY_RESULTS!B254=0, "",ACOUSTIC_SURVEY_RESULTS!B254)</f>
        <v/>
      </c>
      <c r="F255" s="122" t="str">
        <f>IF(ACOUSTIC_SURVEY_RESULTS!C254=0, "",ACOUSTIC_SURVEY_RESULTS!C254)</f>
        <v/>
      </c>
      <c r="G255" s="122" t="str">
        <f>IF(ACOUSTIC_SURVEY_RESULTS!D254=0, "",ACOUSTIC_SURVEY_RESULTS!D254)</f>
        <v/>
      </c>
      <c r="H255" s="122" t="str">
        <f>IF(ACOUSTIC_SURVEY_RESULTS!E254=0, "",ACOUSTIC_SURVEY_RESULTS!E254)</f>
        <v/>
      </c>
      <c r="I255" s="122" t="str">
        <f>IF(ACOUSTIC_SURVEY_RESULTS!F254=0, "",ACOUSTIC_SURVEY_RESULTS!F254)</f>
        <v/>
      </c>
      <c r="J255" s="122" t="str">
        <f>IF(ACOUSTIC_SURVEY_RESULTS!G254=0, "",ACOUSTIC_SURVEY_RESULTS!G254)</f>
        <v/>
      </c>
      <c r="K255" s="122" t="str">
        <f>IF(ACOUSTIC_SURVEY_RESULTS!H254=0, "",ACOUSTIC_SURVEY_RESULTS!H254)</f>
        <v/>
      </c>
      <c r="L255" s="122" t="str">
        <f>IF(ACOUSTIC_SURVEY_RESULTS!I254=0, "",ACOUSTIC_SURVEY_RESULTS!I254)</f>
        <v/>
      </c>
      <c r="M255" s="122">
        <f>IFERROR((VLOOKUP($L255,ACOUSTIC_SITE_INFO!$C$3:$AI$501,2,FALSE)),"")</f>
        <v>0</v>
      </c>
      <c r="N255" s="122">
        <f>IFERROR((VLOOKUP($L255,ACOUSTIC_SITE_INFO!$C$3:$AI$501,3,FALSE))," ")</f>
        <v>0</v>
      </c>
      <c r="O255" s="122">
        <f>IFERROR((VLOOKUP($L255,ACOUSTIC_SITE_INFO!$C$3:$AI$501,4,FALSE)),"")</f>
        <v>0</v>
      </c>
      <c r="P255" s="122">
        <f>IFERROR((VLOOKUP($L255,ACOUSTIC_SITE_INFO!$C$3:$AI$501,5,FALSE)),"")</f>
        <v>0</v>
      </c>
      <c r="Q255" s="122">
        <f>IFERROR((VLOOKUP($L255,ACOUSTIC_SITE_INFO!$C$3:$AI$501,6,FALSE)),"")</f>
        <v>0</v>
      </c>
      <c r="R255" s="122">
        <f>IFERROR((VLOOKUP($L255,ACOUSTIC_SITE_INFO!$C$3:$AI$501,7,FALSE)),"")</f>
        <v>0</v>
      </c>
      <c r="S255" s="122" t="str">
        <f>IFERROR((VLOOKUP($L255,ACOUSTIC_SITE_INFO!$C$3:$AI$501,8,FALSE)),"")</f>
        <v>//</v>
      </c>
      <c r="T255" s="124">
        <f>IFERROR((VLOOKUP($L255,ACOUSTIC_SITE_INFO!$C$3:$AI$501,9,FALSE)),"")</f>
        <v>0</v>
      </c>
      <c r="U255" s="124">
        <f>IFERROR((VLOOKUP($L255,ACOUSTIC_SITE_INFO!$C$3:$AI$501,10,FALSE)),"")</f>
        <v>0</v>
      </c>
      <c r="V255" s="122">
        <f>IFERROR((VLOOKUP($L255,ACOUSTIC_SITE_INFO!$C$3:$AI$501,11,FALSE)),"")</f>
        <v>0</v>
      </c>
      <c r="W255" s="122">
        <f>IFERROR((VLOOKUP($L255,ACOUSTIC_SITE_INFO!$C$3:$AI$501,12,FALSE)),"")</f>
        <v>0</v>
      </c>
      <c r="X255" s="122">
        <f>IFERROR((VLOOKUP($L255,ACOUSTIC_SITE_INFO!$C$3:$AI$501,13,FALSE)),"")</f>
        <v>0</v>
      </c>
      <c r="Y255" s="122">
        <f>IFERROR((VLOOKUP($L255,ACOUSTIC_SITE_INFO!$C$3:$AI$501,14,FALSE)),"")</f>
        <v>0</v>
      </c>
      <c r="Z255" s="122">
        <f>IFERROR((VLOOKUP($L255,ACOUSTIC_SITE_INFO!$C$3:$AI$501,15,FALSE)),"")</f>
        <v>0</v>
      </c>
      <c r="AA255" s="122">
        <f>IFERROR((VLOOKUP($L255,ACOUSTIC_SITE_INFO!$C$3:$AI$501,16,FALSE)),"")</f>
        <v>0</v>
      </c>
      <c r="AB255" s="122">
        <f>IFERROR((VLOOKUP($L255,ACOUSTIC_SITE_INFO!$C$3:$AI$501,17,FALSE)),"")</f>
        <v>0</v>
      </c>
      <c r="AC255" s="122">
        <f>IFERROR((VLOOKUP($L255,ACOUSTIC_SITE_INFO!$C$3:$AI$501,18,FALSE)),"")</f>
        <v>0</v>
      </c>
      <c r="AD255" s="122">
        <f>IFERROR((VLOOKUP($L255,ACOUSTIC_SITE_INFO!$C$3:$AI$501,20,FALSE)),"")</f>
        <v>0</v>
      </c>
      <c r="AE255" s="122">
        <f>IFERROR((VLOOKUP($L255,ACOUSTIC_SITE_INFO!$C$3:$AI$501,21,FALSE)),"")</f>
        <v>0</v>
      </c>
      <c r="AF255" s="122">
        <f>IFERROR((VLOOKUP($L255,ACOUSTIC_SITE_INFO!$C$3:$AI$501,19,FALSE)),"")</f>
        <v>0</v>
      </c>
      <c r="AG255" s="122">
        <f>IFERROR((VLOOKUP($L255,ACOUSTIC_SITE_INFO!$C$3:$AI$501,22,FALSE)),"")</f>
        <v>0</v>
      </c>
      <c r="AH255" s="122">
        <f>IFERROR((VLOOKUP($L255,ACOUSTIC_SITE_INFO!$C$3:$AI$501,23,FALSE)),"")</f>
        <v>0</v>
      </c>
      <c r="AI255" s="125">
        <f>IFERROR((VLOOKUP($L255,ACOUSTIC_SITE_INFO!$C$3:$AI$501,24,FALSE)),"")</f>
        <v>0</v>
      </c>
      <c r="AJ255" s="125">
        <f>IFERROR((VLOOKUP($L255,ACOUSTIC_SITE_INFO!$C$3:$AI$501,25,FALSE)),"")</f>
        <v>0</v>
      </c>
      <c r="AK255" s="122">
        <f>IFERROR((VLOOKUP($L255,ACOUSTIC_SITE_INFO!$C$3:$AI$501,26,FALSE)),"")</f>
        <v>0</v>
      </c>
      <c r="AL255" s="122">
        <f>IFERROR((VLOOKUP($L255,ACOUSTIC_SITE_INFO!$C$3:$AI$501,27,FALSE)),"")</f>
        <v>0</v>
      </c>
      <c r="AM255" s="122">
        <f>IFERROR((VLOOKUP($L255,ACOUSTIC_SITE_INFO!$C$3:$AI$501,29,FALSE)),"")</f>
        <v>0</v>
      </c>
      <c r="AN255" s="122">
        <f>IFERROR((VLOOKUP($L255,ACOUSTIC_SITE_INFO!$C$3:$AI$501,30,FALSE)),"")</f>
        <v>0</v>
      </c>
      <c r="AO255" s="122">
        <f>IFERROR((VLOOKUP($L255,ACOUSTIC_SITE_INFO!$C$3:$AI$501,31,FALSE)),"")</f>
        <v>0</v>
      </c>
      <c r="AP255" s="122">
        <f>IFERROR((VLOOKUP($L255,ACOUSTIC_SITE_INFO!$C$3:$AI$501,32,FALSE)),"")</f>
        <v>0</v>
      </c>
      <c r="AQ255" s="122">
        <f>IFERROR((VLOOKUP($L255,ACOUSTIC_SITE_INFO!$C$3:$AI$501,33,FALSE)),"")</f>
        <v>0</v>
      </c>
    </row>
    <row r="256" spans="1:43" x14ac:dyDescent="0.25">
      <c r="A256" s="122" t="str">
        <f t="shared" si="6"/>
        <v>00-0m-0</v>
      </c>
      <c r="B256" s="122" t="str">
        <f t="shared" si="7"/>
        <v/>
      </c>
      <c r="C256" s="122" t="str">
        <f>IF(ACOUSTIC_SURVEY_RESULTS!A255=0, "",ACOUSTIC_SURVEY_RESULTS!A255)</f>
        <v/>
      </c>
      <c r="D256" s="122" t="str">
        <f>IFERROR((VLOOKUP($C256,Drop_down_options!$B$2:$D$21,2,FALSE)),"")</f>
        <v/>
      </c>
      <c r="E256" s="122" t="str">
        <f>IF(ACOUSTIC_SURVEY_RESULTS!B255=0, "",ACOUSTIC_SURVEY_RESULTS!B255)</f>
        <v/>
      </c>
      <c r="F256" s="122" t="str">
        <f>IF(ACOUSTIC_SURVEY_RESULTS!C255=0, "",ACOUSTIC_SURVEY_RESULTS!C255)</f>
        <v/>
      </c>
      <c r="G256" s="122" t="str">
        <f>IF(ACOUSTIC_SURVEY_RESULTS!D255=0, "",ACOUSTIC_SURVEY_RESULTS!D255)</f>
        <v/>
      </c>
      <c r="H256" s="122" t="str">
        <f>IF(ACOUSTIC_SURVEY_RESULTS!E255=0, "",ACOUSTIC_SURVEY_RESULTS!E255)</f>
        <v/>
      </c>
      <c r="I256" s="122" t="str">
        <f>IF(ACOUSTIC_SURVEY_RESULTS!F255=0, "",ACOUSTIC_SURVEY_RESULTS!F255)</f>
        <v/>
      </c>
      <c r="J256" s="122" t="str">
        <f>IF(ACOUSTIC_SURVEY_RESULTS!G255=0, "",ACOUSTIC_SURVEY_RESULTS!G255)</f>
        <v/>
      </c>
      <c r="K256" s="122" t="str">
        <f>IF(ACOUSTIC_SURVEY_RESULTS!H255=0, "",ACOUSTIC_SURVEY_RESULTS!H255)</f>
        <v/>
      </c>
      <c r="L256" s="122" t="str">
        <f>IF(ACOUSTIC_SURVEY_RESULTS!I255=0, "",ACOUSTIC_SURVEY_RESULTS!I255)</f>
        <v/>
      </c>
      <c r="M256" s="122">
        <f>IFERROR((VLOOKUP($L256,ACOUSTIC_SITE_INFO!$C$3:$AI$501,2,FALSE)),"")</f>
        <v>0</v>
      </c>
      <c r="N256" s="122">
        <f>IFERROR((VLOOKUP($L256,ACOUSTIC_SITE_INFO!$C$3:$AI$501,3,FALSE))," ")</f>
        <v>0</v>
      </c>
      <c r="O256" s="122">
        <f>IFERROR((VLOOKUP($L256,ACOUSTIC_SITE_INFO!$C$3:$AI$501,4,FALSE)),"")</f>
        <v>0</v>
      </c>
      <c r="P256" s="122">
        <f>IFERROR((VLOOKUP($L256,ACOUSTIC_SITE_INFO!$C$3:$AI$501,5,FALSE)),"")</f>
        <v>0</v>
      </c>
      <c r="Q256" s="122">
        <f>IFERROR((VLOOKUP($L256,ACOUSTIC_SITE_INFO!$C$3:$AI$501,6,FALSE)),"")</f>
        <v>0</v>
      </c>
      <c r="R256" s="122">
        <f>IFERROR((VLOOKUP($L256,ACOUSTIC_SITE_INFO!$C$3:$AI$501,7,FALSE)),"")</f>
        <v>0</v>
      </c>
      <c r="S256" s="122" t="str">
        <f>IFERROR((VLOOKUP($L256,ACOUSTIC_SITE_INFO!$C$3:$AI$501,8,FALSE)),"")</f>
        <v>//</v>
      </c>
      <c r="T256" s="124">
        <f>IFERROR((VLOOKUP($L256,ACOUSTIC_SITE_INFO!$C$3:$AI$501,9,FALSE)),"")</f>
        <v>0</v>
      </c>
      <c r="U256" s="124">
        <f>IFERROR((VLOOKUP($L256,ACOUSTIC_SITE_INFO!$C$3:$AI$501,10,FALSE)),"")</f>
        <v>0</v>
      </c>
      <c r="V256" s="122">
        <f>IFERROR((VLOOKUP($L256,ACOUSTIC_SITE_INFO!$C$3:$AI$501,11,FALSE)),"")</f>
        <v>0</v>
      </c>
      <c r="W256" s="122">
        <f>IFERROR((VLOOKUP($L256,ACOUSTIC_SITE_INFO!$C$3:$AI$501,12,FALSE)),"")</f>
        <v>0</v>
      </c>
      <c r="X256" s="122">
        <f>IFERROR((VLOOKUP($L256,ACOUSTIC_SITE_INFO!$C$3:$AI$501,13,FALSE)),"")</f>
        <v>0</v>
      </c>
      <c r="Y256" s="122">
        <f>IFERROR((VLOOKUP($L256,ACOUSTIC_SITE_INFO!$C$3:$AI$501,14,FALSE)),"")</f>
        <v>0</v>
      </c>
      <c r="Z256" s="122">
        <f>IFERROR((VLOOKUP($L256,ACOUSTIC_SITE_INFO!$C$3:$AI$501,15,FALSE)),"")</f>
        <v>0</v>
      </c>
      <c r="AA256" s="122">
        <f>IFERROR((VLOOKUP($L256,ACOUSTIC_SITE_INFO!$C$3:$AI$501,16,FALSE)),"")</f>
        <v>0</v>
      </c>
      <c r="AB256" s="122">
        <f>IFERROR((VLOOKUP($L256,ACOUSTIC_SITE_INFO!$C$3:$AI$501,17,FALSE)),"")</f>
        <v>0</v>
      </c>
      <c r="AC256" s="122">
        <f>IFERROR((VLOOKUP($L256,ACOUSTIC_SITE_INFO!$C$3:$AI$501,18,FALSE)),"")</f>
        <v>0</v>
      </c>
      <c r="AD256" s="122">
        <f>IFERROR((VLOOKUP($L256,ACOUSTIC_SITE_INFO!$C$3:$AI$501,20,FALSE)),"")</f>
        <v>0</v>
      </c>
      <c r="AE256" s="122">
        <f>IFERROR((VLOOKUP($L256,ACOUSTIC_SITE_INFO!$C$3:$AI$501,21,FALSE)),"")</f>
        <v>0</v>
      </c>
      <c r="AF256" s="122">
        <f>IFERROR((VLOOKUP($L256,ACOUSTIC_SITE_INFO!$C$3:$AI$501,19,FALSE)),"")</f>
        <v>0</v>
      </c>
      <c r="AG256" s="122">
        <f>IFERROR((VLOOKUP($L256,ACOUSTIC_SITE_INFO!$C$3:$AI$501,22,FALSE)),"")</f>
        <v>0</v>
      </c>
      <c r="AH256" s="122">
        <f>IFERROR((VLOOKUP($L256,ACOUSTIC_SITE_INFO!$C$3:$AI$501,23,FALSE)),"")</f>
        <v>0</v>
      </c>
      <c r="AI256" s="125">
        <f>IFERROR((VLOOKUP($L256,ACOUSTIC_SITE_INFO!$C$3:$AI$501,24,FALSE)),"")</f>
        <v>0</v>
      </c>
      <c r="AJ256" s="125">
        <f>IFERROR((VLOOKUP($L256,ACOUSTIC_SITE_INFO!$C$3:$AI$501,25,FALSE)),"")</f>
        <v>0</v>
      </c>
      <c r="AK256" s="122">
        <f>IFERROR((VLOOKUP($L256,ACOUSTIC_SITE_INFO!$C$3:$AI$501,26,FALSE)),"")</f>
        <v>0</v>
      </c>
      <c r="AL256" s="122">
        <f>IFERROR((VLOOKUP($L256,ACOUSTIC_SITE_INFO!$C$3:$AI$501,27,FALSE)),"")</f>
        <v>0</v>
      </c>
      <c r="AM256" s="122">
        <f>IFERROR((VLOOKUP($L256,ACOUSTIC_SITE_INFO!$C$3:$AI$501,29,FALSE)),"")</f>
        <v>0</v>
      </c>
      <c r="AN256" s="122">
        <f>IFERROR((VLOOKUP($L256,ACOUSTIC_SITE_INFO!$C$3:$AI$501,30,FALSE)),"")</f>
        <v>0</v>
      </c>
      <c r="AO256" s="122">
        <f>IFERROR((VLOOKUP($L256,ACOUSTIC_SITE_INFO!$C$3:$AI$501,31,FALSE)),"")</f>
        <v>0</v>
      </c>
      <c r="AP256" s="122">
        <f>IFERROR((VLOOKUP($L256,ACOUSTIC_SITE_INFO!$C$3:$AI$501,32,FALSE)),"")</f>
        <v>0</v>
      </c>
      <c r="AQ256" s="122">
        <f>IFERROR((VLOOKUP($L256,ACOUSTIC_SITE_INFO!$C$3:$AI$501,33,FALSE)),"")</f>
        <v>0</v>
      </c>
    </row>
    <row r="257" spans="1:43" x14ac:dyDescent="0.25">
      <c r="A257" s="122" t="str">
        <f t="shared" si="6"/>
        <v>00-0m-0</v>
      </c>
      <c r="B257" s="122" t="str">
        <f t="shared" si="7"/>
        <v/>
      </c>
      <c r="C257" s="122" t="str">
        <f>IF(ACOUSTIC_SURVEY_RESULTS!A256=0, "",ACOUSTIC_SURVEY_RESULTS!A256)</f>
        <v/>
      </c>
      <c r="D257" s="122" t="str">
        <f>IFERROR((VLOOKUP($C257,Drop_down_options!$B$2:$D$21,2,FALSE)),"")</f>
        <v/>
      </c>
      <c r="E257" s="122" t="str">
        <f>IF(ACOUSTIC_SURVEY_RESULTS!B256=0, "",ACOUSTIC_SURVEY_RESULTS!B256)</f>
        <v/>
      </c>
      <c r="F257" s="122" t="str">
        <f>IF(ACOUSTIC_SURVEY_RESULTS!C256=0, "",ACOUSTIC_SURVEY_RESULTS!C256)</f>
        <v/>
      </c>
      <c r="G257" s="122" t="str">
        <f>IF(ACOUSTIC_SURVEY_RESULTS!D256=0, "",ACOUSTIC_SURVEY_RESULTS!D256)</f>
        <v/>
      </c>
      <c r="H257" s="122" t="str">
        <f>IF(ACOUSTIC_SURVEY_RESULTS!E256=0, "",ACOUSTIC_SURVEY_RESULTS!E256)</f>
        <v/>
      </c>
      <c r="I257" s="122" t="str">
        <f>IF(ACOUSTIC_SURVEY_RESULTS!F256=0, "",ACOUSTIC_SURVEY_RESULTS!F256)</f>
        <v/>
      </c>
      <c r="J257" s="122" t="str">
        <f>IF(ACOUSTIC_SURVEY_RESULTS!G256=0, "",ACOUSTIC_SURVEY_RESULTS!G256)</f>
        <v/>
      </c>
      <c r="K257" s="122" t="str">
        <f>IF(ACOUSTIC_SURVEY_RESULTS!H256=0, "",ACOUSTIC_SURVEY_RESULTS!H256)</f>
        <v/>
      </c>
      <c r="L257" s="122" t="str">
        <f>IF(ACOUSTIC_SURVEY_RESULTS!I256=0, "",ACOUSTIC_SURVEY_RESULTS!I256)</f>
        <v/>
      </c>
      <c r="M257" s="122">
        <f>IFERROR((VLOOKUP($L257,ACOUSTIC_SITE_INFO!$C$3:$AI$501,2,FALSE)),"")</f>
        <v>0</v>
      </c>
      <c r="N257" s="122">
        <f>IFERROR((VLOOKUP($L257,ACOUSTIC_SITE_INFO!$C$3:$AI$501,3,FALSE))," ")</f>
        <v>0</v>
      </c>
      <c r="O257" s="122">
        <f>IFERROR((VLOOKUP($L257,ACOUSTIC_SITE_INFO!$C$3:$AI$501,4,FALSE)),"")</f>
        <v>0</v>
      </c>
      <c r="P257" s="122">
        <f>IFERROR((VLOOKUP($L257,ACOUSTIC_SITE_INFO!$C$3:$AI$501,5,FALSE)),"")</f>
        <v>0</v>
      </c>
      <c r="Q257" s="122">
        <f>IFERROR((VLOOKUP($L257,ACOUSTIC_SITE_INFO!$C$3:$AI$501,6,FALSE)),"")</f>
        <v>0</v>
      </c>
      <c r="R257" s="122">
        <f>IFERROR((VLOOKUP($L257,ACOUSTIC_SITE_INFO!$C$3:$AI$501,7,FALSE)),"")</f>
        <v>0</v>
      </c>
      <c r="S257" s="122" t="str">
        <f>IFERROR((VLOOKUP($L257,ACOUSTIC_SITE_INFO!$C$3:$AI$501,8,FALSE)),"")</f>
        <v>//</v>
      </c>
      <c r="T257" s="124">
        <f>IFERROR((VLOOKUP($L257,ACOUSTIC_SITE_INFO!$C$3:$AI$501,9,FALSE)),"")</f>
        <v>0</v>
      </c>
      <c r="U257" s="124">
        <f>IFERROR((VLOOKUP($L257,ACOUSTIC_SITE_INFO!$C$3:$AI$501,10,FALSE)),"")</f>
        <v>0</v>
      </c>
      <c r="V257" s="122">
        <f>IFERROR((VLOOKUP($L257,ACOUSTIC_SITE_INFO!$C$3:$AI$501,11,FALSE)),"")</f>
        <v>0</v>
      </c>
      <c r="W257" s="122">
        <f>IFERROR((VLOOKUP($L257,ACOUSTIC_SITE_INFO!$C$3:$AI$501,12,FALSE)),"")</f>
        <v>0</v>
      </c>
      <c r="X257" s="122">
        <f>IFERROR((VLOOKUP($L257,ACOUSTIC_SITE_INFO!$C$3:$AI$501,13,FALSE)),"")</f>
        <v>0</v>
      </c>
      <c r="Y257" s="122">
        <f>IFERROR((VLOOKUP($L257,ACOUSTIC_SITE_INFO!$C$3:$AI$501,14,FALSE)),"")</f>
        <v>0</v>
      </c>
      <c r="Z257" s="122">
        <f>IFERROR((VLOOKUP($L257,ACOUSTIC_SITE_INFO!$C$3:$AI$501,15,FALSE)),"")</f>
        <v>0</v>
      </c>
      <c r="AA257" s="122">
        <f>IFERROR((VLOOKUP($L257,ACOUSTIC_SITE_INFO!$C$3:$AI$501,16,FALSE)),"")</f>
        <v>0</v>
      </c>
      <c r="AB257" s="122">
        <f>IFERROR((VLOOKUP($L257,ACOUSTIC_SITE_INFO!$C$3:$AI$501,17,FALSE)),"")</f>
        <v>0</v>
      </c>
      <c r="AC257" s="122">
        <f>IFERROR((VLOOKUP($L257,ACOUSTIC_SITE_INFO!$C$3:$AI$501,18,FALSE)),"")</f>
        <v>0</v>
      </c>
      <c r="AD257" s="122">
        <f>IFERROR((VLOOKUP($L257,ACOUSTIC_SITE_INFO!$C$3:$AI$501,20,FALSE)),"")</f>
        <v>0</v>
      </c>
      <c r="AE257" s="122">
        <f>IFERROR((VLOOKUP($L257,ACOUSTIC_SITE_INFO!$C$3:$AI$501,21,FALSE)),"")</f>
        <v>0</v>
      </c>
      <c r="AF257" s="122">
        <f>IFERROR((VLOOKUP($L257,ACOUSTIC_SITE_INFO!$C$3:$AI$501,19,FALSE)),"")</f>
        <v>0</v>
      </c>
      <c r="AG257" s="122">
        <f>IFERROR((VLOOKUP($L257,ACOUSTIC_SITE_INFO!$C$3:$AI$501,22,FALSE)),"")</f>
        <v>0</v>
      </c>
      <c r="AH257" s="122">
        <f>IFERROR((VLOOKUP($L257,ACOUSTIC_SITE_INFO!$C$3:$AI$501,23,FALSE)),"")</f>
        <v>0</v>
      </c>
      <c r="AI257" s="125">
        <f>IFERROR((VLOOKUP($L257,ACOUSTIC_SITE_INFO!$C$3:$AI$501,24,FALSE)),"")</f>
        <v>0</v>
      </c>
      <c r="AJ257" s="125">
        <f>IFERROR((VLOOKUP($L257,ACOUSTIC_SITE_INFO!$C$3:$AI$501,25,FALSE)),"")</f>
        <v>0</v>
      </c>
      <c r="AK257" s="122">
        <f>IFERROR((VLOOKUP($L257,ACOUSTIC_SITE_INFO!$C$3:$AI$501,26,FALSE)),"")</f>
        <v>0</v>
      </c>
      <c r="AL257" s="122">
        <f>IFERROR((VLOOKUP($L257,ACOUSTIC_SITE_INFO!$C$3:$AI$501,27,FALSE)),"")</f>
        <v>0</v>
      </c>
      <c r="AM257" s="122">
        <f>IFERROR((VLOOKUP($L257,ACOUSTIC_SITE_INFO!$C$3:$AI$501,29,FALSE)),"")</f>
        <v>0</v>
      </c>
      <c r="AN257" s="122">
        <f>IFERROR((VLOOKUP($L257,ACOUSTIC_SITE_INFO!$C$3:$AI$501,30,FALSE)),"")</f>
        <v>0</v>
      </c>
      <c r="AO257" s="122">
        <f>IFERROR((VLOOKUP($L257,ACOUSTIC_SITE_INFO!$C$3:$AI$501,31,FALSE)),"")</f>
        <v>0</v>
      </c>
      <c r="AP257" s="122">
        <f>IFERROR((VLOOKUP($L257,ACOUSTIC_SITE_INFO!$C$3:$AI$501,32,FALSE)),"")</f>
        <v>0</v>
      </c>
      <c r="AQ257" s="122">
        <f>IFERROR((VLOOKUP($L257,ACOUSTIC_SITE_INFO!$C$3:$AI$501,33,FALSE)),"")</f>
        <v>0</v>
      </c>
    </row>
    <row r="258" spans="1:43" x14ac:dyDescent="0.25">
      <c r="A258" s="122" t="str">
        <f t="shared" si="6"/>
        <v>00-0m-0</v>
      </c>
      <c r="B258" s="122" t="str">
        <f t="shared" si="7"/>
        <v/>
      </c>
      <c r="C258" s="122" t="str">
        <f>IF(ACOUSTIC_SURVEY_RESULTS!A257=0, "",ACOUSTIC_SURVEY_RESULTS!A257)</f>
        <v/>
      </c>
      <c r="D258" s="122" t="str">
        <f>IFERROR((VLOOKUP($C258,Drop_down_options!$B$2:$D$21,2,FALSE)),"")</f>
        <v/>
      </c>
      <c r="E258" s="122" t="str">
        <f>IF(ACOUSTIC_SURVEY_RESULTS!B257=0, "",ACOUSTIC_SURVEY_RESULTS!B257)</f>
        <v/>
      </c>
      <c r="F258" s="122" t="str">
        <f>IF(ACOUSTIC_SURVEY_RESULTS!C257=0, "",ACOUSTIC_SURVEY_RESULTS!C257)</f>
        <v/>
      </c>
      <c r="G258" s="122" t="str">
        <f>IF(ACOUSTIC_SURVEY_RESULTS!D257=0, "",ACOUSTIC_SURVEY_RESULTS!D257)</f>
        <v/>
      </c>
      <c r="H258" s="122" t="str">
        <f>IF(ACOUSTIC_SURVEY_RESULTS!E257=0, "",ACOUSTIC_SURVEY_RESULTS!E257)</f>
        <v/>
      </c>
      <c r="I258" s="122" t="str">
        <f>IF(ACOUSTIC_SURVEY_RESULTS!F257=0, "",ACOUSTIC_SURVEY_RESULTS!F257)</f>
        <v/>
      </c>
      <c r="J258" s="122" t="str">
        <f>IF(ACOUSTIC_SURVEY_RESULTS!G257=0, "",ACOUSTIC_SURVEY_RESULTS!G257)</f>
        <v/>
      </c>
      <c r="K258" s="122" t="str">
        <f>IF(ACOUSTIC_SURVEY_RESULTS!H257=0, "",ACOUSTIC_SURVEY_RESULTS!H257)</f>
        <v/>
      </c>
      <c r="L258" s="122" t="str">
        <f>IF(ACOUSTIC_SURVEY_RESULTS!I257=0, "",ACOUSTIC_SURVEY_RESULTS!I257)</f>
        <v/>
      </c>
      <c r="M258" s="122">
        <f>IFERROR((VLOOKUP($L258,ACOUSTIC_SITE_INFO!$C$3:$AI$501,2,FALSE)),"")</f>
        <v>0</v>
      </c>
      <c r="N258" s="122">
        <f>IFERROR((VLOOKUP($L258,ACOUSTIC_SITE_INFO!$C$3:$AI$501,3,FALSE))," ")</f>
        <v>0</v>
      </c>
      <c r="O258" s="122">
        <f>IFERROR((VLOOKUP($L258,ACOUSTIC_SITE_INFO!$C$3:$AI$501,4,FALSE)),"")</f>
        <v>0</v>
      </c>
      <c r="P258" s="122">
        <f>IFERROR((VLOOKUP($L258,ACOUSTIC_SITE_INFO!$C$3:$AI$501,5,FALSE)),"")</f>
        <v>0</v>
      </c>
      <c r="Q258" s="122">
        <f>IFERROR((VLOOKUP($L258,ACOUSTIC_SITE_INFO!$C$3:$AI$501,6,FALSE)),"")</f>
        <v>0</v>
      </c>
      <c r="R258" s="122">
        <f>IFERROR((VLOOKUP($L258,ACOUSTIC_SITE_INFO!$C$3:$AI$501,7,FALSE)),"")</f>
        <v>0</v>
      </c>
      <c r="S258" s="122" t="str">
        <f>IFERROR((VLOOKUP($L258,ACOUSTIC_SITE_INFO!$C$3:$AI$501,8,FALSE)),"")</f>
        <v>//</v>
      </c>
      <c r="T258" s="124">
        <f>IFERROR((VLOOKUP($L258,ACOUSTIC_SITE_INFO!$C$3:$AI$501,9,FALSE)),"")</f>
        <v>0</v>
      </c>
      <c r="U258" s="124">
        <f>IFERROR((VLOOKUP($L258,ACOUSTIC_SITE_INFO!$C$3:$AI$501,10,FALSE)),"")</f>
        <v>0</v>
      </c>
      <c r="V258" s="122">
        <f>IFERROR((VLOOKUP($L258,ACOUSTIC_SITE_INFO!$C$3:$AI$501,11,FALSE)),"")</f>
        <v>0</v>
      </c>
      <c r="W258" s="122">
        <f>IFERROR((VLOOKUP($L258,ACOUSTIC_SITE_INFO!$C$3:$AI$501,12,FALSE)),"")</f>
        <v>0</v>
      </c>
      <c r="X258" s="122">
        <f>IFERROR((VLOOKUP($L258,ACOUSTIC_SITE_INFO!$C$3:$AI$501,13,FALSE)),"")</f>
        <v>0</v>
      </c>
      <c r="Y258" s="122">
        <f>IFERROR((VLOOKUP($L258,ACOUSTIC_SITE_INFO!$C$3:$AI$501,14,FALSE)),"")</f>
        <v>0</v>
      </c>
      <c r="Z258" s="122">
        <f>IFERROR((VLOOKUP($L258,ACOUSTIC_SITE_INFO!$C$3:$AI$501,15,FALSE)),"")</f>
        <v>0</v>
      </c>
      <c r="AA258" s="122">
        <f>IFERROR((VLOOKUP($L258,ACOUSTIC_SITE_INFO!$C$3:$AI$501,16,FALSE)),"")</f>
        <v>0</v>
      </c>
      <c r="AB258" s="122">
        <f>IFERROR((VLOOKUP($L258,ACOUSTIC_SITE_INFO!$C$3:$AI$501,17,FALSE)),"")</f>
        <v>0</v>
      </c>
      <c r="AC258" s="122">
        <f>IFERROR((VLOOKUP($L258,ACOUSTIC_SITE_INFO!$C$3:$AI$501,18,FALSE)),"")</f>
        <v>0</v>
      </c>
      <c r="AD258" s="122">
        <f>IFERROR((VLOOKUP($L258,ACOUSTIC_SITE_INFO!$C$3:$AI$501,20,FALSE)),"")</f>
        <v>0</v>
      </c>
      <c r="AE258" s="122">
        <f>IFERROR((VLOOKUP($L258,ACOUSTIC_SITE_INFO!$C$3:$AI$501,21,FALSE)),"")</f>
        <v>0</v>
      </c>
      <c r="AF258" s="122">
        <f>IFERROR((VLOOKUP($L258,ACOUSTIC_SITE_INFO!$C$3:$AI$501,19,FALSE)),"")</f>
        <v>0</v>
      </c>
      <c r="AG258" s="122">
        <f>IFERROR((VLOOKUP($L258,ACOUSTIC_SITE_INFO!$C$3:$AI$501,22,FALSE)),"")</f>
        <v>0</v>
      </c>
      <c r="AH258" s="122">
        <f>IFERROR((VLOOKUP($L258,ACOUSTIC_SITE_INFO!$C$3:$AI$501,23,FALSE)),"")</f>
        <v>0</v>
      </c>
      <c r="AI258" s="125">
        <f>IFERROR((VLOOKUP($L258,ACOUSTIC_SITE_INFO!$C$3:$AI$501,24,FALSE)),"")</f>
        <v>0</v>
      </c>
      <c r="AJ258" s="125">
        <f>IFERROR((VLOOKUP($L258,ACOUSTIC_SITE_INFO!$C$3:$AI$501,25,FALSE)),"")</f>
        <v>0</v>
      </c>
      <c r="AK258" s="122">
        <f>IFERROR((VLOOKUP($L258,ACOUSTIC_SITE_INFO!$C$3:$AI$501,26,FALSE)),"")</f>
        <v>0</v>
      </c>
      <c r="AL258" s="122">
        <f>IFERROR((VLOOKUP($L258,ACOUSTIC_SITE_INFO!$C$3:$AI$501,27,FALSE)),"")</f>
        <v>0</v>
      </c>
      <c r="AM258" s="122">
        <f>IFERROR((VLOOKUP($L258,ACOUSTIC_SITE_INFO!$C$3:$AI$501,29,FALSE)),"")</f>
        <v>0</v>
      </c>
      <c r="AN258" s="122">
        <f>IFERROR((VLOOKUP($L258,ACOUSTIC_SITE_INFO!$C$3:$AI$501,30,FALSE)),"")</f>
        <v>0</v>
      </c>
      <c r="AO258" s="122">
        <f>IFERROR((VLOOKUP($L258,ACOUSTIC_SITE_INFO!$C$3:$AI$501,31,FALSE)),"")</f>
        <v>0</v>
      </c>
      <c r="AP258" s="122">
        <f>IFERROR((VLOOKUP($L258,ACOUSTIC_SITE_INFO!$C$3:$AI$501,32,FALSE)),"")</f>
        <v>0</v>
      </c>
      <c r="AQ258" s="122">
        <f>IFERROR((VLOOKUP($L258,ACOUSTIC_SITE_INFO!$C$3:$AI$501,33,FALSE)),"")</f>
        <v>0</v>
      </c>
    </row>
    <row r="259" spans="1:43" x14ac:dyDescent="0.25">
      <c r="A259" s="122" t="str">
        <f t="shared" si="6"/>
        <v>00-0m-0</v>
      </c>
      <c r="B259" s="122" t="str">
        <f t="shared" si="7"/>
        <v/>
      </c>
      <c r="C259" s="122" t="str">
        <f>IF(ACOUSTIC_SURVEY_RESULTS!A258=0, "",ACOUSTIC_SURVEY_RESULTS!A258)</f>
        <v/>
      </c>
      <c r="D259" s="122" t="str">
        <f>IFERROR((VLOOKUP($C259,Drop_down_options!$B$2:$D$21,2,FALSE)),"")</f>
        <v/>
      </c>
      <c r="E259" s="122" t="str">
        <f>IF(ACOUSTIC_SURVEY_RESULTS!B258=0, "",ACOUSTIC_SURVEY_RESULTS!B258)</f>
        <v/>
      </c>
      <c r="F259" s="122" t="str">
        <f>IF(ACOUSTIC_SURVEY_RESULTS!C258=0, "",ACOUSTIC_SURVEY_RESULTS!C258)</f>
        <v/>
      </c>
      <c r="G259" s="122" t="str">
        <f>IF(ACOUSTIC_SURVEY_RESULTS!D258=0, "",ACOUSTIC_SURVEY_RESULTS!D258)</f>
        <v/>
      </c>
      <c r="H259" s="122" t="str">
        <f>IF(ACOUSTIC_SURVEY_RESULTS!E258=0, "",ACOUSTIC_SURVEY_RESULTS!E258)</f>
        <v/>
      </c>
      <c r="I259" s="122" t="str">
        <f>IF(ACOUSTIC_SURVEY_RESULTS!F258=0, "",ACOUSTIC_SURVEY_RESULTS!F258)</f>
        <v/>
      </c>
      <c r="J259" s="122" t="str">
        <f>IF(ACOUSTIC_SURVEY_RESULTS!G258=0, "",ACOUSTIC_SURVEY_RESULTS!G258)</f>
        <v/>
      </c>
      <c r="K259" s="122" t="str">
        <f>IF(ACOUSTIC_SURVEY_RESULTS!H258=0, "",ACOUSTIC_SURVEY_RESULTS!H258)</f>
        <v/>
      </c>
      <c r="L259" s="122" t="str">
        <f>IF(ACOUSTIC_SURVEY_RESULTS!I258=0, "",ACOUSTIC_SURVEY_RESULTS!I258)</f>
        <v/>
      </c>
      <c r="M259" s="122">
        <f>IFERROR((VLOOKUP($L259,ACOUSTIC_SITE_INFO!$C$3:$AI$501,2,FALSE)),"")</f>
        <v>0</v>
      </c>
      <c r="N259" s="122">
        <f>IFERROR((VLOOKUP($L259,ACOUSTIC_SITE_INFO!$C$3:$AI$501,3,FALSE))," ")</f>
        <v>0</v>
      </c>
      <c r="O259" s="122">
        <f>IFERROR((VLOOKUP($L259,ACOUSTIC_SITE_INFO!$C$3:$AI$501,4,FALSE)),"")</f>
        <v>0</v>
      </c>
      <c r="P259" s="122">
        <f>IFERROR((VLOOKUP($L259,ACOUSTIC_SITE_INFO!$C$3:$AI$501,5,FALSE)),"")</f>
        <v>0</v>
      </c>
      <c r="Q259" s="122">
        <f>IFERROR((VLOOKUP($L259,ACOUSTIC_SITE_INFO!$C$3:$AI$501,6,FALSE)),"")</f>
        <v>0</v>
      </c>
      <c r="R259" s="122">
        <f>IFERROR((VLOOKUP($L259,ACOUSTIC_SITE_INFO!$C$3:$AI$501,7,FALSE)),"")</f>
        <v>0</v>
      </c>
      <c r="S259" s="122" t="str">
        <f>IFERROR((VLOOKUP($L259,ACOUSTIC_SITE_INFO!$C$3:$AI$501,8,FALSE)),"")</f>
        <v>//</v>
      </c>
      <c r="T259" s="124">
        <f>IFERROR((VLOOKUP($L259,ACOUSTIC_SITE_INFO!$C$3:$AI$501,9,FALSE)),"")</f>
        <v>0</v>
      </c>
      <c r="U259" s="124">
        <f>IFERROR((VLOOKUP($L259,ACOUSTIC_SITE_INFO!$C$3:$AI$501,10,FALSE)),"")</f>
        <v>0</v>
      </c>
      <c r="V259" s="122">
        <f>IFERROR((VLOOKUP($L259,ACOUSTIC_SITE_INFO!$C$3:$AI$501,11,FALSE)),"")</f>
        <v>0</v>
      </c>
      <c r="W259" s="122">
        <f>IFERROR((VLOOKUP($L259,ACOUSTIC_SITE_INFO!$C$3:$AI$501,12,FALSE)),"")</f>
        <v>0</v>
      </c>
      <c r="X259" s="122">
        <f>IFERROR((VLOOKUP($L259,ACOUSTIC_SITE_INFO!$C$3:$AI$501,13,FALSE)),"")</f>
        <v>0</v>
      </c>
      <c r="Y259" s="122">
        <f>IFERROR((VLOOKUP($L259,ACOUSTIC_SITE_INFO!$C$3:$AI$501,14,FALSE)),"")</f>
        <v>0</v>
      </c>
      <c r="Z259" s="122">
        <f>IFERROR((VLOOKUP($L259,ACOUSTIC_SITE_INFO!$C$3:$AI$501,15,FALSE)),"")</f>
        <v>0</v>
      </c>
      <c r="AA259" s="122">
        <f>IFERROR((VLOOKUP($L259,ACOUSTIC_SITE_INFO!$C$3:$AI$501,16,FALSE)),"")</f>
        <v>0</v>
      </c>
      <c r="AB259" s="122">
        <f>IFERROR((VLOOKUP($L259,ACOUSTIC_SITE_INFO!$C$3:$AI$501,17,FALSE)),"")</f>
        <v>0</v>
      </c>
      <c r="AC259" s="122">
        <f>IFERROR((VLOOKUP($L259,ACOUSTIC_SITE_INFO!$C$3:$AI$501,18,FALSE)),"")</f>
        <v>0</v>
      </c>
      <c r="AD259" s="122">
        <f>IFERROR((VLOOKUP($L259,ACOUSTIC_SITE_INFO!$C$3:$AI$501,20,FALSE)),"")</f>
        <v>0</v>
      </c>
      <c r="AE259" s="122">
        <f>IFERROR((VLOOKUP($L259,ACOUSTIC_SITE_INFO!$C$3:$AI$501,21,FALSE)),"")</f>
        <v>0</v>
      </c>
      <c r="AF259" s="122">
        <f>IFERROR((VLOOKUP($L259,ACOUSTIC_SITE_INFO!$C$3:$AI$501,19,FALSE)),"")</f>
        <v>0</v>
      </c>
      <c r="AG259" s="122">
        <f>IFERROR((VLOOKUP($L259,ACOUSTIC_SITE_INFO!$C$3:$AI$501,22,FALSE)),"")</f>
        <v>0</v>
      </c>
      <c r="AH259" s="122">
        <f>IFERROR((VLOOKUP($L259,ACOUSTIC_SITE_INFO!$C$3:$AI$501,23,FALSE)),"")</f>
        <v>0</v>
      </c>
      <c r="AI259" s="125">
        <f>IFERROR((VLOOKUP($L259,ACOUSTIC_SITE_INFO!$C$3:$AI$501,24,FALSE)),"")</f>
        <v>0</v>
      </c>
      <c r="AJ259" s="125">
        <f>IFERROR((VLOOKUP($L259,ACOUSTIC_SITE_INFO!$C$3:$AI$501,25,FALSE)),"")</f>
        <v>0</v>
      </c>
      <c r="AK259" s="122">
        <f>IFERROR((VLOOKUP($L259,ACOUSTIC_SITE_INFO!$C$3:$AI$501,26,FALSE)),"")</f>
        <v>0</v>
      </c>
      <c r="AL259" s="122">
        <f>IFERROR((VLOOKUP($L259,ACOUSTIC_SITE_INFO!$C$3:$AI$501,27,FALSE)),"")</f>
        <v>0</v>
      </c>
      <c r="AM259" s="122">
        <f>IFERROR((VLOOKUP($L259,ACOUSTIC_SITE_INFO!$C$3:$AI$501,29,FALSE)),"")</f>
        <v>0</v>
      </c>
      <c r="AN259" s="122">
        <f>IFERROR((VLOOKUP($L259,ACOUSTIC_SITE_INFO!$C$3:$AI$501,30,FALSE)),"")</f>
        <v>0</v>
      </c>
      <c r="AO259" s="122">
        <f>IFERROR((VLOOKUP($L259,ACOUSTIC_SITE_INFO!$C$3:$AI$501,31,FALSE)),"")</f>
        <v>0</v>
      </c>
      <c r="AP259" s="122">
        <f>IFERROR((VLOOKUP($L259,ACOUSTIC_SITE_INFO!$C$3:$AI$501,32,FALSE)),"")</f>
        <v>0</v>
      </c>
      <c r="AQ259" s="122">
        <f>IFERROR((VLOOKUP($L259,ACOUSTIC_SITE_INFO!$C$3:$AI$501,33,FALSE)),"")</f>
        <v>0</v>
      </c>
    </row>
    <row r="260" spans="1:43" x14ac:dyDescent="0.25">
      <c r="A260" s="122" t="str">
        <f t="shared" ref="A260:A323" si="8">IFERROR((CONCATENATE(((-1*TRUNC(N260,4))*10000),((TRUNC(M260,4))*10000),"-",AE260,"m","-",R260)),"")</f>
        <v>00-0m-0</v>
      </c>
      <c r="B260" s="122" t="str">
        <f t="shared" ref="B260:B323" si="9">IF(A260="00-0m-0","",A260)</f>
        <v/>
      </c>
      <c r="C260" s="122" t="str">
        <f>IF(ACOUSTIC_SURVEY_RESULTS!A259=0, "",ACOUSTIC_SURVEY_RESULTS!A259)</f>
        <v/>
      </c>
      <c r="D260" s="122" t="str">
        <f>IFERROR((VLOOKUP($C260,Drop_down_options!$B$2:$D$21,2,FALSE)),"")</f>
        <v/>
      </c>
      <c r="E260" s="122" t="str">
        <f>IF(ACOUSTIC_SURVEY_RESULTS!B259=0, "",ACOUSTIC_SURVEY_RESULTS!B259)</f>
        <v/>
      </c>
      <c r="F260" s="122" t="str">
        <f>IF(ACOUSTIC_SURVEY_RESULTS!C259=0, "",ACOUSTIC_SURVEY_RESULTS!C259)</f>
        <v/>
      </c>
      <c r="G260" s="122" t="str">
        <f>IF(ACOUSTIC_SURVEY_RESULTS!D259=0, "",ACOUSTIC_SURVEY_RESULTS!D259)</f>
        <v/>
      </c>
      <c r="H260" s="122" t="str">
        <f>IF(ACOUSTIC_SURVEY_RESULTS!E259=0, "",ACOUSTIC_SURVEY_RESULTS!E259)</f>
        <v/>
      </c>
      <c r="I260" s="122" t="str">
        <f>IF(ACOUSTIC_SURVEY_RESULTS!F259=0, "",ACOUSTIC_SURVEY_RESULTS!F259)</f>
        <v/>
      </c>
      <c r="J260" s="122" t="str">
        <f>IF(ACOUSTIC_SURVEY_RESULTS!G259=0, "",ACOUSTIC_SURVEY_RESULTS!G259)</f>
        <v/>
      </c>
      <c r="K260" s="122" t="str">
        <f>IF(ACOUSTIC_SURVEY_RESULTS!H259=0, "",ACOUSTIC_SURVEY_RESULTS!H259)</f>
        <v/>
      </c>
      <c r="L260" s="122" t="str">
        <f>IF(ACOUSTIC_SURVEY_RESULTS!I259=0, "",ACOUSTIC_SURVEY_RESULTS!I259)</f>
        <v/>
      </c>
      <c r="M260" s="122">
        <f>IFERROR((VLOOKUP($L260,ACOUSTIC_SITE_INFO!$C$3:$AI$501,2,FALSE)),"")</f>
        <v>0</v>
      </c>
      <c r="N260" s="122">
        <f>IFERROR((VLOOKUP($L260,ACOUSTIC_SITE_INFO!$C$3:$AI$501,3,FALSE))," ")</f>
        <v>0</v>
      </c>
      <c r="O260" s="122">
        <f>IFERROR((VLOOKUP($L260,ACOUSTIC_SITE_INFO!$C$3:$AI$501,4,FALSE)),"")</f>
        <v>0</v>
      </c>
      <c r="P260" s="122">
        <f>IFERROR((VLOOKUP($L260,ACOUSTIC_SITE_INFO!$C$3:$AI$501,5,FALSE)),"")</f>
        <v>0</v>
      </c>
      <c r="Q260" s="122">
        <f>IFERROR((VLOOKUP($L260,ACOUSTIC_SITE_INFO!$C$3:$AI$501,6,FALSE)),"")</f>
        <v>0</v>
      </c>
      <c r="R260" s="122">
        <f>IFERROR((VLOOKUP($L260,ACOUSTIC_SITE_INFO!$C$3:$AI$501,7,FALSE)),"")</f>
        <v>0</v>
      </c>
      <c r="S260" s="122" t="str">
        <f>IFERROR((VLOOKUP($L260,ACOUSTIC_SITE_INFO!$C$3:$AI$501,8,FALSE)),"")</f>
        <v>//</v>
      </c>
      <c r="T260" s="124">
        <f>IFERROR((VLOOKUP($L260,ACOUSTIC_SITE_INFO!$C$3:$AI$501,9,FALSE)),"")</f>
        <v>0</v>
      </c>
      <c r="U260" s="124">
        <f>IFERROR((VLOOKUP($L260,ACOUSTIC_SITE_INFO!$C$3:$AI$501,10,FALSE)),"")</f>
        <v>0</v>
      </c>
      <c r="V260" s="122">
        <f>IFERROR((VLOOKUP($L260,ACOUSTIC_SITE_INFO!$C$3:$AI$501,11,FALSE)),"")</f>
        <v>0</v>
      </c>
      <c r="W260" s="122">
        <f>IFERROR((VLOOKUP($L260,ACOUSTIC_SITE_INFO!$C$3:$AI$501,12,FALSE)),"")</f>
        <v>0</v>
      </c>
      <c r="X260" s="122">
        <f>IFERROR((VLOOKUP($L260,ACOUSTIC_SITE_INFO!$C$3:$AI$501,13,FALSE)),"")</f>
        <v>0</v>
      </c>
      <c r="Y260" s="122">
        <f>IFERROR((VLOOKUP($L260,ACOUSTIC_SITE_INFO!$C$3:$AI$501,14,FALSE)),"")</f>
        <v>0</v>
      </c>
      <c r="Z260" s="122">
        <f>IFERROR((VLOOKUP($L260,ACOUSTIC_SITE_INFO!$C$3:$AI$501,15,FALSE)),"")</f>
        <v>0</v>
      </c>
      <c r="AA260" s="122">
        <f>IFERROR((VLOOKUP($L260,ACOUSTIC_SITE_INFO!$C$3:$AI$501,16,FALSE)),"")</f>
        <v>0</v>
      </c>
      <c r="AB260" s="122">
        <f>IFERROR((VLOOKUP($L260,ACOUSTIC_SITE_INFO!$C$3:$AI$501,17,FALSE)),"")</f>
        <v>0</v>
      </c>
      <c r="AC260" s="122">
        <f>IFERROR((VLOOKUP($L260,ACOUSTIC_SITE_INFO!$C$3:$AI$501,18,FALSE)),"")</f>
        <v>0</v>
      </c>
      <c r="AD260" s="122">
        <f>IFERROR((VLOOKUP($L260,ACOUSTIC_SITE_INFO!$C$3:$AI$501,20,FALSE)),"")</f>
        <v>0</v>
      </c>
      <c r="AE260" s="122">
        <f>IFERROR((VLOOKUP($L260,ACOUSTIC_SITE_INFO!$C$3:$AI$501,21,FALSE)),"")</f>
        <v>0</v>
      </c>
      <c r="AF260" s="122">
        <f>IFERROR((VLOOKUP($L260,ACOUSTIC_SITE_INFO!$C$3:$AI$501,19,FALSE)),"")</f>
        <v>0</v>
      </c>
      <c r="AG260" s="122">
        <f>IFERROR((VLOOKUP($L260,ACOUSTIC_SITE_INFO!$C$3:$AI$501,22,FALSE)),"")</f>
        <v>0</v>
      </c>
      <c r="AH260" s="122">
        <f>IFERROR((VLOOKUP($L260,ACOUSTIC_SITE_INFO!$C$3:$AI$501,23,FALSE)),"")</f>
        <v>0</v>
      </c>
      <c r="AI260" s="125">
        <f>IFERROR((VLOOKUP($L260,ACOUSTIC_SITE_INFO!$C$3:$AI$501,24,FALSE)),"")</f>
        <v>0</v>
      </c>
      <c r="AJ260" s="125">
        <f>IFERROR((VLOOKUP($L260,ACOUSTIC_SITE_INFO!$C$3:$AI$501,25,FALSE)),"")</f>
        <v>0</v>
      </c>
      <c r="AK260" s="122">
        <f>IFERROR((VLOOKUP($L260,ACOUSTIC_SITE_INFO!$C$3:$AI$501,26,FALSE)),"")</f>
        <v>0</v>
      </c>
      <c r="AL260" s="122">
        <f>IFERROR((VLOOKUP($L260,ACOUSTIC_SITE_INFO!$C$3:$AI$501,27,FALSE)),"")</f>
        <v>0</v>
      </c>
      <c r="AM260" s="122">
        <f>IFERROR((VLOOKUP($L260,ACOUSTIC_SITE_INFO!$C$3:$AI$501,29,FALSE)),"")</f>
        <v>0</v>
      </c>
      <c r="AN260" s="122">
        <f>IFERROR((VLOOKUP($L260,ACOUSTIC_SITE_INFO!$C$3:$AI$501,30,FALSE)),"")</f>
        <v>0</v>
      </c>
      <c r="AO260" s="122">
        <f>IFERROR((VLOOKUP($L260,ACOUSTIC_SITE_INFO!$C$3:$AI$501,31,FALSE)),"")</f>
        <v>0</v>
      </c>
      <c r="AP260" s="122">
        <f>IFERROR((VLOOKUP($L260,ACOUSTIC_SITE_INFO!$C$3:$AI$501,32,FALSE)),"")</f>
        <v>0</v>
      </c>
      <c r="AQ260" s="122">
        <f>IFERROR((VLOOKUP($L260,ACOUSTIC_SITE_INFO!$C$3:$AI$501,33,FALSE)),"")</f>
        <v>0</v>
      </c>
    </row>
    <row r="261" spans="1:43" x14ac:dyDescent="0.25">
      <c r="A261" s="122" t="str">
        <f t="shared" si="8"/>
        <v>00-0m-0</v>
      </c>
      <c r="B261" s="122" t="str">
        <f t="shared" si="9"/>
        <v/>
      </c>
      <c r="C261" s="122" t="str">
        <f>IF(ACOUSTIC_SURVEY_RESULTS!A260=0, "",ACOUSTIC_SURVEY_RESULTS!A260)</f>
        <v/>
      </c>
      <c r="D261" s="122" t="str">
        <f>IFERROR((VLOOKUP($C261,Drop_down_options!$B$2:$D$21,2,FALSE)),"")</f>
        <v/>
      </c>
      <c r="E261" s="122" t="str">
        <f>IF(ACOUSTIC_SURVEY_RESULTS!B260=0, "",ACOUSTIC_SURVEY_RESULTS!B260)</f>
        <v/>
      </c>
      <c r="F261" s="122" t="str">
        <f>IF(ACOUSTIC_SURVEY_RESULTS!C260=0, "",ACOUSTIC_SURVEY_RESULTS!C260)</f>
        <v/>
      </c>
      <c r="G261" s="122" t="str">
        <f>IF(ACOUSTIC_SURVEY_RESULTS!D260=0, "",ACOUSTIC_SURVEY_RESULTS!D260)</f>
        <v/>
      </c>
      <c r="H261" s="122" t="str">
        <f>IF(ACOUSTIC_SURVEY_RESULTS!E260=0, "",ACOUSTIC_SURVEY_RESULTS!E260)</f>
        <v/>
      </c>
      <c r="I261" s="122" t="str">
        <f>IF(ACOUSTIC_SURVEY_RESULTS!F260=0, "",ACOUSTIC_SURVEY_RESULTS!F260)</f>
        <v/>
      </c>
      <c r="J261" s="122" t="str">
        <f>IF(ACOUSTIC_SURVEY_RESULTS!G260=0, "",ACOUSTIC_SURVEY_RESULTS!G260)</f>
        <v/>
      </c>
      <c r="K261" s="122" t="str">
        <f>IF(ACOUSTIC_SURVEY_RESULTS!H260=0, "",ACOUSTIC_SURVEY_RESULTS!H260)</f>
        <v/>
      </c>
      <c r="L261" s="122" t="str">
        <f>IF(ACOUSTIC_SURVEY_RESULTS!I260=0, "",ACOUSTIC_SURVEY_RESULTS!I260)</f>
        <v/>
      </c>
      <c r="M261" s="122">
        <f>IFERROR((VLOOKUP($L261,ACOUSTIC_SITE_INFO!$C$3:$AI$501,2,FALSE)),"")</f>
        <v>0</v>
      </c>
      <c r="N261" s="122">
        <f>IFERROR((VLOOKUP($L261,ACOUSTIC_SITE_INFO!$C$3:$AI$501,3,FALSE))," ")</f>
        <v>0</v>
      </c>
      <c r="O261" s="122">
        <f>IFERROR((VLOOKUP($L261,ACOUSTIC_SITE_INFO!$C$3:$AI$501,4,FALSE)),"")</f>
        <v>0</v>
      </c>
      <c r="P261" s="122">
        <f>IFERROR((VLOOKUP($L261,ACOUSTIC_SITE_INFO!$C$3:$AI$501,5,FALSE)),"")</f>
        <v>0</v>
      </c>
      <c r="Q261" s="122">
        <f>IFERROR((VLOOKUP($L261,ACOUSTIC_SITE_INFO!$C$3:$AI$501,6,FALSE)),"")</f>
        <v>0</v>
      </c>
      <c r="R261" s="122">
        <f>IFERROR((VLOOKUP($L261,ACOUSTIC_SITE_INFO!$C$3:$AI$501,7,FALSE)),"")</f>
        <v>0</v>
      </c>
      <c r="S261" s="122" t="str">
        <f>IFERROR((VLOOKUP($L261,ACOUSTIC_SITE_INFO!$C$3:$AI$501,8,FALSE)),"")</f>
        <v>//</v>
      </c>
      <c r="T261" s="124">
        <f>IFERROR((VLOOKUP($L261,ACOUSTIC_SITE_INFO!$C$3:$AI$501,9,FALSE)),"")</f>
        <v>0</v>
      </c>
      <c r="U261" s="124">
        <f>IFERROR((VLOOKUP($L261,ACOUSTIC_SITE_INFO!$C$3:$AI$501,10,FALSE)),"")</f>
        <v>0</v>
      </c>
      <c r="V261" s="122">
        <f>IFERROR((VLOOKUP($L261,ACOUSTIC_SITE_INFO!$C$3:$AI$501,11,FALSE)),"")</f>
        <v>0</v>
      </c>
      <c r="W261" s="122">
        <f>IFERROR((VLOOKUP($L261,ACOUSTIC_SITE_INFO!$C$3:$AI$501,12,FALSE)),"")</f>
        <v>0</v>
      </c>
      <c r="X261" s="122">
        <f>IFERROR((VLOOKUP($L261,ACOUSTIC_SITE_INFO!$C$3:$AI$501,13,FALSE)),"")</f>
        <v>0</v>
      </c>
      <c r="Y261" s="122">
        <f>IFERROR((VLOOKUP($L261,ACOUSTIC_SITE_INFO!$C$3:$AI$501,14,FALSE)),"")</f>
        <v>0</v>
      </c>
      <c r="Z261" s="122">
        <f>IFERROR((VLOOKUP($L261,ACOUSTIC_SITE_INFO!$C$3:$AI$501,15,FALSE)),"")</f>
        <v>0</v>
      </c>
      <c r="AA261" s="122">
        <f>IFERROR((VLOOKUP($L261,ACOUSTIC_SITE_INFO!$C$3:$AI$501,16,FALSE)),"")</f>
        <v>0</v>
      </c>
      <c r="AB261" s="122">
        <f>IFERROR((VLOOKUP($L261,ACOUSTIC_SITE_INFO!$C$3:$AI$501,17,FALSE)),"")</f>
        <v>0</v>
      </c>
      <c r="AC261" s="122">
        <f>IFERROR((VLOOKUP($L261,ACOUSTIC_SITE_INFO!$C$3:$AI$501,18,FALSE)),"")</f>
        <v>0</v>
      </c>
      <c r="AD261" s="122">
        <f>IFERROR((VLOOKUP($L261,ACOUSTIC_SITE_INFO!$C$3:$AI$501,20,FALSE)),"")</f>
        <v>0</v>
      </c>
      <c r="AE261" s="122">
        <f>IFERROR((VLOOKUP($L261,ACOUSTIC_SITE_INFO!$C$3:$AI$501,21,FALSE)),"")</f>
        <v>0</v>
      </c>
      <c r="AF261" s="122">
        <f>IFERROR((VLOOKUP($L261,ACOUSTIC_SITE_INFO!$C$3:$AI$501,19,FALSE)),"")</f>
        <v>0</v>
      </c>
      <c r="AG261" s="122">
        <f>IFERROR((VLOOKUP($L261,ACOUSTIC_SITE_INFO!$C$3:$AI$501,22,FALSE)),"")</f>
        <v>0</v>
      </c>
      <c r="AH261" s="122">
        <f>IFERROR((VLOOKUP($L261,ACOUSTIC_SITE_INFO!$C$3:$AI$501,23,FALSE)),"")</f>
        <v>0</v>
      </c>
      <c r="AI261" s="125">
        <f>IFERROR((VLOOKUP($L261,ACOUSTIC_SITE_INFO!$C$3:$AI$501,24,FALSE)),"")</f>
        <v>0</v>
      </c>
      <c r="AJ261" s="125">
        <f>IFERROR((VLOOKUP($L261,ACOUSTIC_SITE_INFO!$C$3:$AI$501,25,FALSE)),"")</f>
        <v>0</v>
      </c>
      <c r="AK261" s="122">
        <f>IFERROR((VLOOKUP($L261,ACOUSTIC_SITE_INFO!$C$3:$AI$501,26,FALSE)),"")</f>
        <v>0</v>
      </c>
      <c r="AL261" s="122">
        <f>IFERROR((VLOOKUP($L261,ACOUSTIC_SITE_INFO!$C$3:$AI$501,27,FALSE)),"")</f>
        <v>0</v>
      </c>
      <c r="AM261" s="122">
        <f>IFERROR((VLOOKUP($L261,ACOUSTIC_SITE_INFO!$C$3:$AI$501,29,FALSE)),"")</f>
        <v>0</v>
      </c>
      <c r="AN261" s="122">
        <f>IFERROR((VLOOKUP($L261,ACOUSTIC_SITE_INFO!$C$3:$AI$501,30,FALSE)),"")</f>
        <v>0</v>
      </c>
      <c r="AO261" s="122">
        <f>IFERROR((VLOOKUP($L261,ACOUSTIC_SITE_INFO!$C$3:$AI$501,31,FALSE)),"")</f>
        <v>0</v>
      </c>
      <c r="AP261" s="122">
        <f>IFERROR((VLOOKUP($L261,ACOUSTIC_SITE_INFO!$C$3:$AI$501,32,FALSE)),"")</f>
        <v>0</v>
      </c>
      <c r="AQ261" s="122">
        <f>IFERROR((VLOOKUP($L261,ACOUSTIC_SITE_INFO!$C$3:$AI$501,33,FALSE)),"")</f>
        <v>0</v>
      </c>
    </row>
    <row r="262" spans="1:43" x14ac:dyDescent="0.25">
      <c r="A262" s="122" t="str">
        <f t="shared" si="8"/>
        <v>00-0m-0</v>
      </c>
      <c r="B262" s="122" t="str">
        <f t="shared" si="9"/>
        <v/>
      </c>
      <c r="C262" s="122" t="str">
        <f>IF(ACOUSTIC_SURVEY_RESULTS!A261=0, "",ACOUSTIC_SURVEY_RESULTS!A261)</f>
        <v/>
      </c>
      <c r="D262" s="122" t="str">
        <f>IFERROR((VLOOKUP($C262,Drop_down_options!$B$2:$D$21,2,FALSE)),"")</f>
        <v/>
      </c>
      <c r="E262" s="122" t="str">
        <f>IF(ACOUSTIC_SURVEY_RESULTS!B261=0, "",ACOUSTIC_SURVEY_RESULTS!B261)</f>
        <v/>
      </c>
      <c r="F262" s="122" t="str">
        <f>IF(ACOUSTIC_SURVEY_RESULTS!C261=0, "",ACOUSTIC_SURVEY_RESULTS!C261)</f>
        <v/>
      </c>
      <c r="G262" s="122" t="str">
        <f>IF(ACOUSTIC_SURVEY_RESULTS!D261=0, "",ACOUSTIC_SURVEY_RESULTS!D261)</f>
        <v/>
      </c>
      <c r="H262" s="122" t="str">
        <f>IF(ACOUSTIC_SURVEY_RESULTS!E261=0, "",ACOUSTIC_SURVEY_RESULTS!E261)</f>
        <v/>
      </c>
      <c r="I262" s="122" t="str">
        <f>IF(ACOUSTIC_SURVEY_RESULTS!F261=0, "",ACOUSTIC_SURVEY_RESULTS!F261)</f>
        <v/>
      </c>
      <c r="J262" s="122" t="str">
        <f>IF(ACOUSTIC_SURVEY_RESULTS!G261=0, "",ACOUSTIC_SURVEY_RESULTS!G261)</f>
        <v/>
      </c>
      <c r="K262" s="122" t="str">
        <f>IF(ACOUSTIC_SURVEY_RESULTS!H261=0, "",ACOUSTIC_SURVEY_RESULTS!H261)</f>
        <v/>
      </c>
      <c r="L262" s="122" t="str">
        <f>IF(ACOUSTIC_SURVEY_RESULTS!I261=0, "",ACOUSTIC_SURVEY_RESULTS!I261)</f>
        <v/>
      </c>
      <c r="M262" s="122">
        <f>IFERROR((VLOOKUP($L262,ACOUSTIC_SITE_INFO!$C$3:$AI$501,2,FALSE)),"")</f>
        <v>0</v>
      </c>
      <c r="N262" s="122">
        <f>IFERROR((VLOOKUP($L262,ACOUSTIC_SITE_INFO!$C$3:$AI$501,3,FALSE))," ")</f>
        <v>0</v>
      </c>
      <c r="O262" s="122">
        <f>IFERROR((VLOOKUP($L262,ACOUSTIC_SITE_INFO!$C$3:$AI$501,4,FALSE)),"")</f>
        <v>0</v>
      </c>
      <c r="P262" s="122">
        <f>IFERROR((VLOOKUP($L262,ACOUSTIC_SITE_INFO!$C$3:$AI$501,5,FALSE)),"")</f>
        <v>0</v>
      </c>
      <c r="Q262" s="122">
        <f>IFERROR((VLOOKUP($L262,ACOUSTIC_SITE_INFO!$C$3:$AI$501,6,FALSE)),"")</f>
        <v>0</v>
      </c>
      <c r="R262" s="122">
        <f>IFERROR((VLOOKUP($L262,ACOUSTIC_SITE_INFO!$C$3:$AI$501,7,FALSE)),"")</f>
        <v>0</v>
      </c>
      <c r="S262" s="122" t="str">
        <f>IFERROR((VLOOKUP($L262,ACOUSTIC_SITE_INFO!$C$3:$AI$501,8,FALSE)),"")</f>
        <v>//</v>
      </c>
      <c r="T262" s="124">
        <f>IFERROR((VLOOKUP($L262,ACOUSTIC_SITE_INFO!$C$3:$AI$501,9,FALSE)),"")</f>
        <v>0</v>
      </c>
      <c r="U262" s="124">
        <f>IFERROR((VLOOKUP($L262,ACOUSTIC_SITE_INFO!$C$3:$AI$501,10,FALSE)),"")</f>
        <v>0</v>
      </c>
      <c r="V262" s="122">
        <f>IFERROR((VLOOKUP($L262,ACOUSTIC_SITE_INFO!$C$3:$AI$501,11,FALSE)),"")</f>
        <v>0</v>
      </c>
      <c r="W262" s="122">
        <f>IFERROR((VLOOKUP($L262,ACOUSTIC_SITE_INFO!$C$3:$AI$501,12,FALSE)),"")</f>
        <v>0</v>
      </c>
      <c r="X262" s="122">
        <f>IFERROR((VLOOKUP($L262,ACOUSTIC_SITE_INFO!$C$3:$AI$501,13,FALSE)),"")</f>
        <v>0</v>
      </c>
      <c r="Y262" s="122">
        <f>IFERROR((VLOOKUP($L262,ACOUSTIC_SITE_INFO!$C$3:$AI$501,14,FALSE)),"")</f>
        <v>0</v>
      </c>
      <c r="Z262" s="122">
        <f>IFERROR((VLOOKUP($L262,ACOUSTIC_SITE_INFO!$C$3:$AI$501,15,FALSE)),"")</f>
        <v>0</v>
      </c>
      <c r="AA262" s="122">
        <f>IFERROR((VLOOKUP($L262,ACOUSTIC_SITE_INFO!$C$3:$AI$501,16,FALSE)),"")</f>
        <v>0</v>
      </c>
      <c r="AB262" s="122">
        <f>IFERROR((VLOOKUP($L262,ACOUSTIC_SITE_INFO!$C$3:$AI$501,17,FALSE)),"")</f>
        <v>0</v>
      </c>
      <c r="AC262" s="122">
        <f>IFERROR((VLOOKUP($L262,ACOUSTIC_SITE_INFO!$C$3:$AI$501,18,FALSE)),"")</f>
        <v>0</v>
      </c>
      <c r="AD262" s="122">
        <f>IFERROR((VLOOKUP($L262,ACOUSTIC_SITE_INFO!$C$3:$AI$501,20,FALSE)),"")</f>
        <v>0</v>
      </c>
      <c r="AE262" s="122">
        <f>IFERROR((VLOOKUP($L262,ACOUSTIC_SITE_INFO!$C$3:$AI$501,21,FALSE)),"")</f>
        <v>0</v>
      </c>
      <c r="AF262" s="122">
        <f>IFERROR((VLOOKUP($L262,ACOUSTIC_SITE_INFO!$C$3:$AI$501,19,FALSE)),"")</f>
        <v>0</v>
      </c>
      <c r="AG262" s="122">
        <f>IFERROR((VLOOKUP($L262,ACOUSTIC_SITE_INFO!$C$3:$AI$501,22,FALSE)),"")</f>
        <v>0</v>
      </c>
      <c r="AH262" s="122">
        <f>IFERROR((VLOOKUP($L262,ACOUSTIC_SITE_INFO!$C$3:$AI$501,23,FALSE)),"")</f>
        <v>0</v>
      </c>
      <c r="AI262" s="125">
        <f>IFERROR((VLOOKUP($L262,ACOUSTIC_SITE_INFO!$C$3:$AI$501,24,FALSE)),"")</f>
        <v>0</v>
      </c>
      <c r="AJ262" s="125">
        <f>IFERROR((VLOOKUP($L262,ACOUSTIC_SITE_INFO!$C$3:$AI$501,25,FALSE)),"")</f>
        <v>0</v>
      </c>
      <c r="AK262" s="122">
        <f>IFERROR((VLOOKUP($L262,ACOUSTIC_SITE_INFO!$C$3:$AI$501,26,FALSE)),"")</f>
        <v>0</v>
      </c>
      <c r="AL262" s="122">
        <f>IFERROR((VLOOKUP($L262,ACOUSTIC_SITE_INFO!$C$3:$AI$501,27,FALSE)),"")</f>
        <v>0</v>
      </c>
      <c r="AM262" s="122">
        <f>IFERROR((VLOOKUP($L262,ACOUSTIC_SITE_INFO!$C$3:$AI$501,29,FALSE)),"")</f>
        <v>0</v>
      </c>
      <c r="AN262" s="122">
        <f>IFERROR((VLOOKUP($L262,ACOUSTIC_SITE_INFO!$C$3:$AI$501,30,FALSE)),"")</f>
        <v>0</v>
      </c>
      <c r="AO262" s="122">
        <f>IFERROR((VLOOKUP($L262,ACOUSTIC_SITE_INFO!$C$3:$AI$501,31,FALSE)),"")</f>
        <v>0</v>
      </c>
      <c r="AP262" s="122">
        <f>IFERROR((VLOOKUP($L262,ACOUSTIC_SITE_INFO!$C$3:$AI$501,32,FALSE)),"")</f>
        <v>0</v>
      </c>
      <c r="AQ262" s="122">
        <f>IFERROR((VLOOKUP($L262,ACOUSTIC_SITE_INFO!$C$3:$AI$501,33,FALSE)),"")</f>
        <v>0</v>
      </c>
    </row>
    <row r="263" spans="1:43" x14ac:dyDescent="0.25">
      <c r="A263" s="122" t="str">
        <f t="shared" si="8"/>
        <v>00-0m-0</v>
      </c>
      <c r="B263" s="122" t="str">
        <f t="shared" si="9"/>
        <v/>
      </c>
      <c r="C263" s="122" t="str">
        <f>IF(ACOUSTIC_SURVEY_RESULTS!A262=0, "",ACOUSTIC_SURVEY_RESULTS!A262)</f>
        <v/>
      </c>
      <c r="D263" s="122" t="str">
        <f>IFERROR((VLOOKUP($C263,Drop_down_options!$B$2:$D$21,2,FALSE)),"")</f>
        <v/>
      </c>
      <c r="E263" s="122" t="str">
        <f>IF(ACOUSTIC_SURVEY_RESULTS!B262=0, "",ACOUSTIC_SURVEY_RESULTS!B262)</f>
        <v/>
      </c>
      <c r="F263" s="122" t="str">
        <f>IF(ACOUSTIC_SURVEY_RESULTS!C262=0, "",ACOUSTIC_SURVEY_RESULTS!C262)</f>
        <v/>
      </c>
      <c r="G263" s="122" t="str">
        <f>IF(ACOUSTIC_SURVEY_RESULTS!D262=0, "",ACOUSTIC_SURVEY_RESULTS!D262)</f>
        <v/>
      </c>
      <c r="H263" s="122" t="str">
        <f>IF(ACOUSTIC_SURVEY_RESULTS!E262=0, "",ACOUSTIC_SURVEY_RESULTS!E262)</f>
        <v/>
      </c>
      <c r="I263" s="122" t="str">
        <f>IF(ACOUSTIC_SURVEY_RESULTS!F262=0, "",ACOUSTIC_SURVEY_RESULTS!F262)</f>
        <v/>
      </c>
      <c r="J263" s="122" t="str">
        <f>IF(ACOUSTIC_SURVEY_RESULTS!G262=0, "",ACOUSTIC_SURVEY_RESULTS!G262)</f>
        <v/>
      </c>
      <c r="K263" s="122" t="str">
        <f>IF(ACOUSTIC_SURVEY_RESULTS!H262=0, "",ACOUSTIC_SURVEY_RESULTS!H262)</f>
        <v/>
      </c>
      <c r="L263" s="122" t="str">
        <f>IF(ACOUSTIC_SURVEY_RESULTS!I262=0, "",ACOUSTIC_SURVEY_RESULTS!I262)</f>
        <v/>
      </c>
      <c r="M263" s="122">
        <f>IFERROR((VLOOKUP($L263,ACOUSTIC_SITE_INFO!$C$3:$AI$501,2,FALSE)),"")</f>
        <v>0</v>
      </c>
      <c r="N263" s="122">
        <f>IFERROR((VLOOKUP($L263,ACOUSTIC_SITE_INFO!$C$3:$AI$501,3,FALSE))," ")</f>
        <v>0</v>
      </c>
      <c r="O263" s="122">
        <f>IFERROR((VLOOKUP($L263,ACOUSTIC_SITE_INFO!$C$3:$AI$501,4,FALSE)),"")</f>
        <v>0</v>
      </c>
      <c r="P263" s="122">
        <f>IFERROR((VLOOKUP($L263,ACOUSTIC_SITE_INFO!$C$3:$AI$501,5,FALSE)),"")</f>
        <v>0</v>
      </c>
      <c r="Q263" s="122">
        <f>IFERROR((VLOOKUP($L263,ACOUSTIC_SITE_INFO!$C$3:$AI$501,6,FALSE)),"")</f>
        <v>0</v>
      </c>
      <c r="R263" s="122">
        <f>IFERROR((VLOOKUP($L263,ACOUSTIC_SITE_INFO!$C$3:$AI$501,7,FALSE)),"")</f>
        <v>0</v>
      </c>
      <c r="S263" s="122" t="str">
        <f>IFERROR((VLOOKUP($L263,ACOUSTIC_SITE_INFO!$C$3:$AI$501,8,FALSE)),"")</f>
        <v>//</v>
      </c>
      <c r="T263" s="124">
        <f>IFERROR((VLOOKUP($L263,ACOUSTIC_SITE_INFO!$C$3:$AI$501,9,FALSE)),"")</f>
        <v>0</v>
      </c>
      <c r="U263" s="124">
        <f>IFERROR((VLOOKUP($L263,ACOUSTIC_SITE_INFO!$C$3:$AI$501,10,FALSE)),"")</f>
        <v>0</v>
      </c>
      <c r="V263" s="122">
        <f>IFERROR((VLOOKUP($L263,ACOUSTIC_SITE_INFO!$C$3:$AI$501,11,FALSE)),"")</f>
        <v>0</v>
      </c>
      <c r="W263" s="122">
        <f>IFERROR((VLOOKUP($L263,ACOUSTIC_SITE_INFO!$C$3:$AI$501,12,FALSE)),"")</f>
        <v>0</v>
      </c>
      <c r="X263" s="122">
        <f>IFERROR((VLOOKUP($L263,ACOUSTIC_SITE_INFO!$C$3:$AI$501,13,FALSE)),"")</f>
        <v>0</v>
      </c>
      <c r="Y263" s="122">
        <f>IFERROR((VLOOKUP($L263,ACOUSTIC_SITE_INFO!$C$3:$AI$501,14,FALSE)),"")</f>
        <v>0</v>
      </c>
      <c r="Z263" s="122">
        <f>IFERROR((VLOOKUP($L263,ACOUSTIC_SITE_INFO!$C$3:$AI$501,15,FALSE)),"")</f>
        <v>0</v>
      </c>
      <c r="AA263" s="122">
        <f>IFERROR((VLOOKUP($L263,ACOUSTIC_SITE_INFO!$C$3:$AI$501,16,FALSE)),"")</f>
        <v>0</v>
      </c>
      <c r="AB263" s="122">
        <f>IFERROR((VLOOKUP($L263,ACOUSTIC_SITE_INFO!$C$3:$AI$501,17,FALSE)),"")</f>
        <v>0</v>
      </c>
      <c r="AC263" s="122">
        <f>IFERROR((VLOOKUP($L263,ACOUSTIC_SITE_INFO!$C$3:$AI$501,18,FALSE)),"")</f>
        <v>0</v>
      </c>
      <c r="AD263" s="122">
        <f>IFERROR((VLOOKUP($L263,ACOUSTIC_SITE_INFO!$C$3:$AI$501,20,FALSE)),"")</f>
        <v>0</v>
      </c>
      <c r="AE263" s="122">
        <f>IFERROR((VLOOKUP($L263,ACOUSTIC_SITE_INFO!$C$3:$AI$501,21,FALSE)),"")</f>
        <v>0</v>
      </c>
      <c r="AF263" s="122">
        <f>IFERROR((VLOOKUP($L263,ACOUSTIC_SITE_INFO!$C$3:$AI$501,19,FALSE)),"")</f>
        <v>0</v>
      </c>
      <c r="AG263" s="122">
        <f>IFERROR((VLOOKUP($L263,ACOUSTIC_SITE_INFO!$C$3:$AI$501,22,FALSE)),"")</f>
        <v>0</v>
      </c>
      <c r="AH263" s="122">
        <f>IFERROR((VLOOKUP($L263,ACOUSTIC_SITE_INFO!$C$3:$AI$501,23,FALSE)),"")</f>
        <v>0</v>
      </c>
      <c r="AI263" s="125">
        <f>IFERROR((VLOOKUP($L263,ACOUSTIC_SITE_INFO!$C$3:$AI$501,24,FALSE)),"")</f>
        <v>0</v>
      </c>
      <c r="AJ263" s="125">
        <f>IFERROR((VLOOKUP($L263,ACOUSTIC_SITE_INFO!$C$3:$AI$501,25,FALSE)),"")</f>
        <v>0</v>
      </c>
      <c r="AK263" s="122">
        <f>IFERROR((VLOOKUP($L263,ACOUSTIC_SITE_INFO!$C$3:$AI$501,26,FALSE)),"")</f>
        <v>0</v>
      </c>
      <c r="AL263" s="122">
        <f>IFERROR((VLOOKUP($L263,ACOUSTIC_SITE_INFO!$C$3:$AI$501,27,FALSE)),"")</f>
        <v>0</v>
      </c>
      <c r="AM263" s="122">
        <f>IFERROR((VLOOKUP($L263,ACOUSTIC_SITE_INFO!$C$3:$AI$501,29,FALSE)),"")</f>
        <v>0</v>
      </c>
      <c r="AN263" s="122">
        <f>IFERROR((VLOOKUP($L263,ACOUSTIC_SITE_INFO!$C$3:$AI$501,30,FALSE)),"")</f>
        <v>0</v>
      </c>
      <c r="AO263" s="122">
        <f>IFERROR((VLOOKUP($L263,ACOUSTIC_SITE_INFO!$C$3:$AI$501,31,FALSE)),"")</f>
        <v>0</v>
      </c>
      <c r="AP263" s="122">
        <f>IFERROR((VLOOKUP($L263,ACOUSTIC_SITE_INFO!$C$3:$AI$501,32,FALSE)),"")</f>
        <v>0</v>
      </c>
      <c r="AQ263" s="122">
        <f>IFERROR((VLOOKUP($L263,ACOUSTIC_SITE_INFO!$C$3:$AI$501,33,FALSE)),"")</f>
        <v>0</v>
      </c>
    </row>
    <row r="264" spans="1:43" x14ac:dyDescent="0.25">
      <c r="A264" s="122" t="str">
        <f t="shared" si="8"/>
        <v>00-0m-0</v>
      </c>
      <c r="B264" s="122" t="str">
        <f t="shared" si="9"/>
        <v/>
      </c>
      <c r="C264" s="122" t="str">
        <f>IF(ACOUSTIC_SURVEY_RESULTS!A263=0, "",ACOUSTIC_SURVEY_RESULTS!A263)</f>
        <v/>
      </c>
      <c r="D264" s="122" t="str">
        <f>IFERROR((VLOOKUP($C264,Drop_down_options!$B$2:$D$21,2,FALSE)),"")</f>
        <v/>
      </c>
      <c r="E264" s="122" t="str">
        <f>IF(ACOUSTIC_SURVEY_RESULTS!B263=0, "",ACOUSTIC_SURVEY_RESULTS!B263)</f>
        <v/>
      </c>
      <c r="F264" s="122" t="str">
        <f>IF(ACOUSTIC_SURVEY_RESULTS!C263=0, "",ACOUSTIC_SURVEY_RESULTS!C263)</f>
        <v/>
      </c>
      <c r="G264" s="122" t="str">
        <f>IF(ACOUSTIC_SURVEY_RESULTS!D263=0, "",ACOUSTIC_SURVEY_RESULTS!D263)</f>
        <v/>
      </c>
      <c r="H264" s="122" t="str">
        <f>IF(ACOUSTIC_SURVEY_RESULTS!E263=0, "",ACOUSTIC_SURVEY_RESULTS!E263)</f>
        <v/>
      </c>
      <c r="I264" s="122" t="str">
        <f>IF(ACOUSTIC_SURVEY_RESULTS!F263=0, "",ACOUSTIC_SURVEY_RESULTS!F263)</f>
        <v/>
      </c>
      <c r="J264" s="122" t="str">
        <f>IF(ACOUSTIC_SURVEY_RESULTS!G263=0, "",ACOUSTIC_SURVEY_RESULTS!G263)</f>
        <v/>
      </c>
      <c r="K264" s="122" t="str">
        <f>IF(ACOUSTIC_SURVEY_RESULTS!H263=0, "",ACOUSTIC_SURVEY_RESULTS!H263)</f>
        <v/>
      </c>
      <c r="L264" s="122" t="str">
        <f>IF(ACOUSTIC_SURVEY_RESULTS!I263=0, "",ACOUSTIC_SURVEY_RESULTS!I263)</f>
        <v/>
      </c>
      <c r="M264" s="122">
        <f>IFERROR((VLOOKUP($L264,ACOUSTIC_SITE_INFO!$C$3:$AI$501,2,FALSE)),"")</f>
        <v>0</v>
      </c>
      <c r="N264" s="122">
        <f>IFERROR((VLOOKUP($L264,ACOUSTIC_SITE_INFO!$C$3:$AI$501,3,FALSE))," ")</f>
        <v>0</v>
      </c>
      <c r="O264" s="122">
        <f>IFERROR((VLOOKUP($L264,ACOUSTIC_SITE_INFO!$C$3:$AI$501,4,FALSE)),"")</f>
        <v>0</v>
      </c>
      <c r="P264" s="122">
        <f>IFERROR((VLOOKUP($L264,ACOUSTIC_SITE_INFO!$C$3:$AI$501,5,FALSE)),"")</f>
        <v>0</v>
      </c>
      <c r="Q264" s="122">
        <f>IFERROR((VLOOKUP($L264,ACOUSTIC_SITE_INFO!$C$3:$AI$501,6,FALSE)),"")</f>
        <v>0</v>
      </c>
      <c r="R264" s="122">
        <f>IFERROR((VLOOKUP($L264,ACOUSTIC_SITE_INFO!$C$3:$AI$501,7,FALSE)),"")</f>
        <v>0</v>
      </c>
      <c r="S264" s="122" t="str">
        <f>IFERROR((VLOOKUP($L264,ACOUSTIC_SITE_INFO!$C$3:$AI$501,8,FALSE)),"")</f>
        <v>//</v>
      </c>
      <c r="T264" s="124">
        <f>IFERROR((VLOOKUP($L264,ACOUSTIC_SITE_INFO!$C$3:$AI$501,9,FALSE)),"")</f>
        <v>0</v>
      </c>
      <c r="U264" s="124">
        <f>IFERROR((VLOOKUP($L264,ACOUSTIC_SITE_INFO!$C$3:$AI$501,10,FALSE)),"")</f>
        <v>0</v>
      </c>
      <c r="V264" s="122">
        <f>IFERROR((VLOOKUP($L264,ACOUSTIC_SITE_INFO!$C$3:$AI$501,11,FALSE)),"")</f>
        <v>0</v>
      </c>
      <c r="W264" s="122">
        <f>IFERROR((VLOOKUP($L264,ACOUSTIC_SITE_INFO!$C$3:$AI$501,12,FALSE)),"")</f>
        <v>0</v>
      </c>
      <c r="X264" s="122">
        <f>IFERROR((VLOOKUP($L264,ACOUSTIC_SITE_INFO!$C$3:$AI$501,13,FALSE)),"")</f>
        <v>0</v>
      </c>
      <c r="Y264" s="122">
        <f>IFERROR((VLOOKUP($L264,ACOUSTIC_SITE_INFO!$C$3:$AI$501,14,FALSE)),"")</f>
        <v>0</v>
      </c>
      <c r="Z264" s="122">
        <f>IFERROR((VLOOKUP($L264,ACOUSTIC_SITE_INFO!$C$3:$AI$501,15,FALSE)),"")</f>
        <v>0</v>
      </c>
      <c r="AA264" s="122">
        <f>IFERROR((VLOOKUP($L264,ACOUSTIC_SITE_INFO!$C$3:$AI$501,16,FALSE)),"")</f>
        <v>0</v>
      </c>
      <c r="AB264" s="122">
        <f>IFERROR((VLOOKUP($L264,ACOUSTIC_SITE_INFO!$C$3:$AI$501,17,FALSE)),"")</f>
        <v>0</v>
      </c>
      <c r="AC264" s="122">
        <f>IFERROR((VLOOKUP($L264,ACOUSTIC_SITE_INFO!$C$3:$AI$501,18,FALSE)),"")</f>
        <v>0</v>
      </c>
      <c r="AD264" s="122">
        <f>IFERROR((VLOOKUP($L264,ACOUSTIC_SITE_INFO!$C$3:$AI$501,20,FALSE)),"")</f>
        <v>0</v>
      </c>
      <c r="AE264" s="122">
        <f>IFERROR((VLOOKUP($L264,ACOUSTIC_SITE_INFO!$C$3:$AI$501,21,FALSE)),"")</f>
        <v>0</v>
      </c>
      <c r="AF264" s="122">
        <f>IFERROR((VLOOKUP($L264,ACOUSTIC_SITE_INFO!$C$3:$AI$501,19,FALSE)),"")</f>
        <v>0</v>
      </c>
      <c r="AG264" s="122">
        <f>IFERROR((VLOOKUP($L264,ACOUSTIC_SITE_INFO!$C$3:$AI$501,22,FALSE)),"")</f>
        <v>0</v>
      </c>
      <c r="AH264" s="122">
        <f>IFERROR((VLOOKUP($L264,ACOUSTIC_SITE_INFO!$C$3:$AI$501,23,FALSE)),"")</f>
        <v>0</v>
      </c>
      <c r="AI264" s="125">
        <f>IFERROR((VLOOKUP($L264,ACOUSTIC_SITE_INFO!$C$3:$AI$501,24,FALSE)),"")</f>
        <v>0</v>
      </c>
      <c r="AJ264" s="125">
        <f>IFERROR((VLOOKUP($L264,ACOUSTIC_SITE_INFO!$C$3:$AI$501,25,FALSE)),"")</f>
        <v>0</v>
      </c>
      <c r="AK264" s="122">
        <f>IFERROR((VLOOKUP($L264,ACOUSTIC_SITE_INFO!$C$3:$AI$501,26,FALSE)),"")</f>
        <v>0</v>
      </c>
      <c r="AL264" s="122">
        <f>IFERROR((VLOOKUP($L264,ACOUSTIC_SITE_INFO!$C$3:$AI$501,27,FALSE)),"")</f>
        <v>0</v>
      </c>
      <c r="AM264" s="122">
        <f>IFERROR((VLOOKUP($L264,ACOUSTIC_SITE_INFO!$C$3:$AI$501,29,FALSE)),"")</f>
        <v>0</v>
      </c>
      <c r="AN264" s="122">
        <f>IFERROR((VLOOKUP($L264,ACOUSTIC_SITE_INFO!$C$3:$AI$501,30,FALSE)),"")</f>
        <v>0</v>
      </c>
      <c r="AO264" s="122">
        <f>IFERROR((VLOOKUP($L264,ACOUSTIC_SITE_INFO!$C$3:$AI$501,31,FALSE)),"")</f>
        <v>0</v>
      </c>
      <c r="AP264" s="122">
        <f>IFERROR((VLOOKUP($L264,ACOUSTIC_SITE_INFO!$C$3:$AI$501,32,FALSE)),"")</f>
        <v>0</v>
      </c>
      <c r="AQ264" s="122">
        <f>IFERROR((VLOOKUP($L264,ACOUSTIC_SITE_INFO!$C$3:$AI$501,33,FALSE)),"")</f>
        <v>0</v>
      </c>
    </row>
    <row r="265" spans="1:43" x14ac:dyDescent="0.25">
      <c r="A265" s="122" t="str">
        <f t="shared" si="8"/>
        <v>00-0m-0</v>
      </c>
      <c r="B265" s="122" t="str">
        <f t="shared" si="9"/>
        <v/>
      </c>
      <c r="C265" s="122" t="str">
        <f>IF(ACOUSTIC_SURVEY_RESULTS!A264=0, "",ACOUSTIC_SURVEY_RESULTS!A264)</f>
        <v/>
      </c>
      <c r="D265" s="122" t="str">
        <f>IFERROR((VLOOKUP($C265,Drop_down_options!$B$2:$D$21,2,FALSE)),"")</f>
        <v/>
      </c>
      <c r="E265" s="122" t="str">
        <f>IF(ACOUSTIC_SURVEY_RESULTS!B264=0, "",ACOUSTIC_SURVEY_RESULTS!B264)</f>
        <v/>
      </c>
      <c r="F265" s="122" t="str">
        <f>IF(ACOUSTIC_SURVEY_RESULTS!C264=0, "",ACOUSTIC_SURVEY_RESULTS!C264)</f>
        <v/>
      </c>
      <c r="G265" s="122" t="str">
        <f>IF(ACOUSTIC_SURVEY_RESULTS!D264=0, "",ACOUSTIC_SURVEY_RESULTS!D264)</f>
        <v/>
      </c>
      <c r="H265" s="122" t="str">
        <f>IF(ACOUSTIC_SURVEY_RESULTS!E264=0, "",ACOUSTIC_SURVEY_RESULTS!E264)</f>
        <v/>
      </c>
      <c r="I265" s="122" t="str">
        <f>IF(ACOUSTIC_SURVEY_RESULTS!F264=0, "",ACOUSTIC_SURVEY_RESULTS!F264)</f>
        <v/>
      </c>
      <c r="J265" s="122" t="str">
        <f>IF(ACOUSTIC_SURVEY_RESULTS!G264=0, "",ACOUSTIC_SURVEY_RESULTS!G264)</f>
        <v/>
      </c>
      <c r="K265" s="122" t="str">
        <f>IF(ACOUSTIC_SURVEY_RESULTS!H264=0, "",ACOUSTIC_SURVEY_RESULTS!H264)</f>
        <v/>
      </c>
      <c r="L265" s="122" t="str">
        <f>IF(ACOUSTIC_SURVEY_RESULTS!I264=0, "",ACOUSTIC_SURVEY_RESULTS!I264)</f>
        <v/>
      </c>
      <c r="M265" s="122">
        <f>IFERROR((VLOOKUP($L265,ACOUSTIC_SITE_INFO!$C$3:$AI$501,2,FALSE)),"")</f>
        <v>0</v>
      </c>
      <c r="N265" s="122">
        <f>IFERROR((VLOOKUP($L265,ACOUSTIC_SITE_INFO!$C$3:$AI$501,3,FALSE))," ")</f>
        <v>0</v>
      </c>
      <c r="O265" s="122">
        <f>IFERROR((VLOOKUP($L265,ACOUSTIC_SITE_INFO!$C$3:$AI$501,4,FALSE)),"")</f>
        <v>0</v>
      </c>
      <c r="P265" s="122">
        <f>IFERROR((VLOOKUP($L265,ACOUSTIC_SITE_INFO!$C$3:$AI$501,5,FALSE)),"")</f>
        <v>0</v>
      </c>
      <c r="Q265" s="122">
        <f>IFERROR((VLOOKUP($L265,ACOUSTIC_SITE_INFO!$C$3:$AI$501,6,FALSE)),"")</f>
        <v>0</v>
      </c>
      <c r="R265" s="122">
        <f>IFERROR((VLOOKUP($L265,ACOUSTIC_SITE_INFO!$C$3:$AI$501,7,FALSE)),"")</f>
        <v>0</v>
      </c>
      <c r="S265" s="122" t="str">
        <f>IFERROR((VLOOKUP($L265,ACOUSTIC_SITE_INFO!$C$3:$AI$501,8,FALSE)),"")</f>
        <v>//</v>
      </c>
      <c r="T265" s="124">
        <f>IFERROR((VLOOKUP($L265,ACOUSTIC_SITE_INFO!$C$3:$AI$501,9,FALSE)),"")</f>
        <v>0</v>
      </c>
      <c r="U265" s="124">
        <f>IFERROR((VLOOKUP($L265,ACOUSTIC_SITE_INFO!$C$3:$AI$501,10,FALSE)),"")</f>
        <v>0</v>
      </c>
      <c r="V265" s="122">
        <f>IFERROR((VLOOKUP($L265,ACOUSTIC_SITE_INFO!$C$3:$AI$501,11,FALSE)),"")</f>
        <v>0</v>
      </c>
      <c r="W265" s="122">
        <f>IFERROR((VLOOKUP($L265,ACOUSTIC_SITE_INFO!$C$3:$AI$501,12,FALSE)),"")</f>
        <v>0</v>
      </c>
      <c r="X265" s="122">
        <f>IFERROR((VLOOKUP($L265,ACOUSTIC_SITE_INFO!$C$3:$AI$501,13,FALSE)),"")</f>
        <v>0</v>
      </c>
      <c r="Y265" s="122">
        <f>IFERROR((VLOOKUP($L265,ACOUSTIC_SITE_INFO!$C$3:$AI$501,14,FALSE)),"")</f>
        <v>0</v>
      </c>
      <c r="Z265" s="122">
        <f>IFERROR((VLOOKUP($L265,ACOUSTIC_SITE_INFO!$C$3:$AI$501,15,FALSE)),"")</f>
        <v>0</v>
      </c>
      <c r="AA265" s="122">
        <f>IFERROR((VLOOKUP($L265,ACOUSTIC_SITE_INFO!$C$3:$AI$501,16,FALSE)),"")</f>
        <v>0</v>
      </c>
      <c r="AB265" s="122">
        <f>IFERROR((VLOOKUP($L265,ACOUSTIC_SITE_INFO!$C$3:$AI$501,17,FALSE)),"")</f>
        <v>0</v>
      </c>
      <c r="AC265" s="122">
        <f>IFERROR((VLOOKUP($L265,ACOUSTIC_SITE_INFO!$C$3:$AI$501,18,FALSE)),"")</f>
        <v>0</v>
      </c>
      <c r="AD265" s="122">
        <f>IFERROR((VLOOKUP($L265,ACOUSTIC_SITE_INFO!$C$3:$AI$501,20,FALSE)),"")</f>
        <v>0</v>
      </c>
      <c r="AE265" s="122">
        <f>IFERROR((VLOOKUP($L265,ACOUSTIC_SITE_INFO!$C$3:$AI$501,21,FALSE)),"")</f>
        <v>0</v>
      </c>
      <c r="AF265" s="122">
        <f>IFERROR((VLOOKUP($L265,ACOUSTIC_SITE_INFO!$C$3:$AI$501,19,FALSE)),"")</f>
        <v>0</v>
      </c>
      <c r="AG265" s="122">
        <f>IFERROR((VLOOKUP($L265,ACOUSTIC_SITE_INFO!$C$3:$AI$501,22,FALSE)),"")</f>
        <v>0</v>
      </c>
      <c r="AH265" s="122">
        <f>IFERROR((VLOOKUP($L265,ACOUSTIC_SITE_INFO!$C$3:$AI$501,23,FALSE)),"")</f>
        <v>0</v>
      </c>
      <c r="AI265" s="125">
        <f>IFERROR((VLOOKUP($L265,ACOUSTIC_SITE_INFO!$C$3:$AI$501,24,FALSE)),"")</f>
        <v>0</v>
      </c>
      <c r="AJ265" s="125">
        <f>IFERROR((VLOOKUP($L265,ACOUSTIC_SITE_INFO!$C$3:$AI$501,25,FALSE)),"")</f>
        <v>0</v>
      </c>
      <c r="AK265" s="122">
        <f>IFERROR((VLOOKUP($L265,ACOUSTIC_SITE_INFO!$C$3:$AI$501,26,FALSE)),"")</f>
        <v>0</v>
      </c>
      <c r="AL265" s="122">
        <f>IFERROR((VLOOKUP($L265,ACOUSTIC_SITE_INFO!$C$3:$AI$501,27,FALSE)),"")</f>
        <v>0</v>
      </c>
      <c r="AM265" s="122">
        <f>IFERROR((VLOOKUP($L265,ACOUSTIC_SITE_INFO!$C$3:$AI$501,29,FALSE)),"")</f>
        <v>0</v>
      </c>
      <c r="AN265" s="122">
        <f>IFERROR((VLOOKUP($L265,ACOUSTIC_SITE_INFO!$C$3:$AI$501,30,FALSE)),"")</f>
        <v>0</v>
      </c>
      <c r="AO265" s="122">
        <f>IFERROR((VLOOKUP($L265,ACOUSTIC_SITE_INFO!$C$3:$AI$501,31,FALSE)),"")</f>
        <v>0</v>
      </c>
      <c r="AP265" s="122">
        <f>IFERROR((VLOOKUP($L265,ACOUSTIC_SITE_INFO!$C$3:$AI$501,32,FALSE)),"")</f>
        <v>0</v>
      </c>
      <c r="AQ265" s="122">
        <f>IFERROR((VLOOKUP($L265,ACOUSTIC_SITE_INFO!$C$3:$AI$501,33,FALSE)),"")</f>
        <v>0</v>
      </c>
    </row>
    <row r="266" spans="1:43" x14ac:dyDescent="0.25">
      <c r="A266" s="122" t="str">
        <f t="shared" si="8"/>
        <v>00-0m-0</v>
      </c>
      <c r="B266" s="122" t="str">
        <f t="shared" si="9"/>
        <v/>
      </c>
      <c r="C266" s="122" t="str">
        <f>IF(ACOUSTIC_SURVEY_RESULTS!A265=0, "",ACOUSTIC_SURVEY_RESULTS!A265)</f>
        <v/>
      </c>
      <c r="D266" s="122" t="str">
        <f>IFERROR((VLOOKUP($C266,Drop_down_options!$B$2:$D$21,2,FALSE)),"")</f>
        <v/>
      </c>
      <c r="E266" s="122" t="str">
        <f>IF(ACOUSTIC_SURVEY_RESULTS!B265=0, "",ACOUSTIC_SURVEY_RESULTS!B265)</f>
        <v/>
      </c>
      <c r="F266" s="122" t="str">
        <f>IF(ACOUSTIC_SURVEY_RESULTS!C265=0, "",ACOUSTIC_SURVEY_RESULTS!C265)</f>
        <v/>
      </c>
      <c r="G266" s="122" t="str">
        <f>IF(ACOUSTIC_SURVEY_RESULTS!D265=0, "",ACOUSTIC_SURVEY_RESULTS!D265)</f>
        <v/>
      </c>
      <c r="H266" s="122" t="str">
        <f>IF(ACOUSTIC_SURVEY_RESULTS!E265=0, "",ACOUSTIC_SURVEY_RESULTS!E265)</f>
        <v/>
      </c>
      <c r="I266" s="122" t="str">
        <f>IF(ACOUSTIC_SURVEY_RESULTS!F265=0, "",ACOUSTIC_SURVEY_RESULTS!F265)</f>
        <v/>
      </c>
      <c r="J266" s="122" t="str">
        <f>IF(ACOUSTIC_SURVEY_RESULTS!G265=0, "",ACOUSTIC_SURVEY_RESULTS!G265)</f>
        <v/>
      </c>
      <c r="K266" s="122" t="str">
        <f>IF(ACOUSTIC_SURVEY_RESULTS!H265=0, "",ACOUSTIC_SURVEY_RESULTS!H265)</f>
        <v/>
      </c>
      <c r="L266" s="122" t="str">
        <f>IF(ACOUSTIC_SURVEY_RESULTS!I265=0, "",ACOUSTIC_SURVEY_RESULTS!I265)</f>
        <v/>
      </c>
      <c r="M266" s="122">
        <f>IFERROR((VLOOKUP($L266,ACOUSTIC_SITE_INFO!$C$3:$AI$501,2,FALSE)),"")</f>
        <v>0</v>
      </c>
      <c r="N266" s="122">
        <f>IFERROR((VLOOKUP($L266,ACOUSTIC_SITE_INFO!$C$3:$AI$501,3,FALSE))," ")</f>
        <v>0</v>
      </c>
      <c r="O266" s="122">
        <f>IFERROR((VLOOKUP($L266,ACOUSTIC_SITE_INFO!$C$3:$AI$501,4,FALSE)),"")</f>
        <v>0</v>
      </c>
      <c r="P266" s="122">
        <f>IFERROR((VLOOKUP($L266,ACOUSTIC_SITE_INFO!$C$3:$AI$501,5,FALSE)),"")</f>
        <v>0</v>
      </c>
      <c r="Q266" s="122">
        <f>IFERROR((VLOOKUP($L266,ACOUSTIC_SITE_INFO!$C$3:$AI$501,6,FALSE)),"")</f>
        <v>0</v>
      </c>
      <c r="R266" s="122">
        <f>IFERROR((VLOOKUP($L266,ACOUSTIC_SITE_INFO!$C$3:$AI$501,7,FALSE)),"")</f>
        <v>0</v>
      </c>
      <c r="S266" s="122" t="str">
        <f>IFERROR((VLOOKUP($L266,ACOUSTIC_SITE_INFO!$C$3:$AI$501,8,FALSE)),"")</f>
        <v>//</v>
      </c>
      <c r="T266" s="124">
        <f>IFERROR((VLOOKUP($L266,ACOUSTIC_SITE_INFO!$C$3:$AI$501,9,FALSE)),"")</f>
        <v>0</v>
      </c>
      <c r="U266" s="124">
        <f>IFERROR((VLOOKUP($L266,ACOUSTIC_SITE_INFO!$C$3:$AI$501,10,FALSE)),"")</f>
        <v>0</v>
      </c>
      <c r="V266" s="122">
        <f>IFERROR((VLOOKUP($L266,ACOUSTIC_SITE_INFO!$C$3:$AI$501,11,FALSE)),"")</f>
        <v>0</v>
      </c>
      <c r="W266" s="122">
        <f>IFERROR((VLOOKUP($L266,ACOUSTIC_SITE_INFO!$C$3:$AI$501,12,FALSE)),"")</f>
        <v>0</v>
      </c>
      <c r="X266" s="122">
        <f>IFERROR((VLOOKUP($L266,ACOUSTIC_SITE_INFO!$C$3:$AI$501,13,FALSE)),"")</f>
        <v>0</v>
      </c>
      <c r="Y266" s="122">
        <f>IFERROR((VLOOKUP($L266,ACOUSTIC_SITE_INFO!$C$3:$AI$501,14,FALSE)),"")</f>
        <v>0</v>
      </c>
      <c r="Z266" s="122">
        <f>IFERROR((VLOOKUP($L266,ACOUSTIC_SITE_INFO!$C$3:$AI$501,15,FALSE)),"")</f>
        <v>0</v>
      </c>
      <c r="AA266" s="122">
        <f>IFERROR((VLOOKUP($L266,ACOUSTIC_SITE_INFO!$C$3:$AI$501,16,FALSE)),"")</f>
        <v>0</v>
      </c>
      <c r="AB266" s="122">
        <f>IFERROR((VLOOKUP($L266,ACOUSTIC_SITE_INFO!$C$3:$AI$501,17,FALSE)),"")</f>
        <v>0</v>
      </c>
      <c r="AC266" s="122">
        <f>IFERROR((VLOOKUP($L266,ACOUSTIC_SITE_INFO!$C$3:$AI$501,18,FALSE)),"")</f>
        <v>0</v>
      </c>
      <c r="AD266" s="122">
        <f>IFERROR((VLOOKUP($L266,ACOUSTIC_SITE_INFO!$C$3:$AI$501,20,FALSE)),"")</f>
        <v>0</v>
      </c>
      <c r="AE266" s="122">
        <f>IFERROR((VLOOKUP($L266,ACOUSTIC_SITE_INFO!$C$3:$AI$501,21,FALSE)),"")</f>
        <v>0</v>
      </c>
      <c r="AF266" s="122">
        <f>IFERROR((VLOOKUP($L266,ACOUSTIC_SITE_INFO!$C$3:$AI$501,19,FALSE)),"")</f>
        <v>0</v>
      </c>
      <c r="AG266" s="122">
        <f>IFERROR((VLOOKUP($L266,ACOUSTIC_SITE_INFO!$C$3:$AI$501,22,FALSE)),"")</f>
        <v>0</v>
      </c>
      <c r="AH266" s="122">
        <f>IFERROR((VLOOKUP($L266,ACOUSTIC_SITE_INFO!$C$3:$AI$501,23,FALSE)),"")</f>
        <v>0</v>
      </c>
      <c r="AI266" s="125">
        <f>IFERROR((VLOOKUP($L266,ACOUSTIC_SITE_INFO!$C$3:$AI$501,24,FALSE)),"")</f>
        <v>0</v>
      </c>
      <c r="AJ266" s="125">
        <f>IFERROR((VLOOKUP($L266,ACOUSTIC_SITE_INFO!$C$3:$AI$501,25,FALSE)),"")</f>
        <v>0</v>
      </c>
      <c r="AK266" s="122">
        <f>IFERROR((VLOOKUP($L266,ACOUSTIC_SITE_INFO!$C$3:$AI$501,26,FALSE)),"")</f>
        <v>0</v>
      </c>
      <c r="AL266" s="122">
        <f>IFERROR((VLOOKUP($L266,ACOUSTIC_SITE_INFO!$C$3:$AI$501,27,FALSE)),"")</f>
        <v>0</v>
      </c>
      <c r="AM266" s="122">
        <f>IFERROR((VLOOKUP($L266,ACOUSTIC_SITE_INFO!$C$3:$AI$501,29,FALSE)),"")</f>
        <v>0</v>
      </c>
      <c r="AN266" s="122">
        <f>IFERROR((VLOOKUP($L266,ACOUSTIC_SITE_INFO!$C$3:$AI$501,30,FALSE)),"")</f>
        <v>0</v>
      </c>
      <c r="AO266" s="122">
        <f>IFERROR((VLOOKUP($L266,ACOUSTIC_SITE_INFO!$C$3:$AI$501,31,FALSE)),"")</f>
        <v>0</v>
      </c>
      <c r="AP266" s="122">
        <f>IFERROR((VLOOKUP($L266,ACOUSTIC_SITE_INFO!$C$3:$AI$501,32,FALSE)),"")</f>
        <v>0</v>
      </c>
      <c r="AQ266" s="122">
        <f>IFERROR((VLOOKUP($L266,ACOUSTIC_SITE_INFO!$C$3:$AI$501,33,FALSE)),"")</f>
        <v>0</v>
      </c>
    </row>
    <row r="267" spans="1:43" x14ac:dyDescent="0.25">
      <c r="A267" s="122" t="str">
        <f t="shared" si="8"/>
        <v>00-0m-0</v>
      </c>
      <c r="B267" s="122" t="str">
        <f t="shared" si="9"/>
        <v/>
      </c>
      <c r="C267" s="122" t="str">
        <f>IF(ACOUSTIC_SURVEY_RESULTS!A266=0, "",ACOUSTIC_SURVEY_RESULTS!A266)</f>
        <v/>
      </c>
      <c r="D267" s="122" t="str">
        <f>IFERROR((VLOOKUP($C267,Drop_down_options!$B$2:$D$21,2,FALSE)),"")</f>
        <v/>
      </c>
      <c r="E267" s="122" t="str">
        <f>IF(ACOUSTIC_SURVEY_RESULTS!B266=0, "",ACOUSTIC_SURVEY_RESULTS!B266)</f>
        <v/>
      </c>
      <c r="F267" s="122" t="str">
        <f>IF(ACOUSTIC_SURVEY_RESULTS!C266=0, "",ACOUSTIC_SURVEY_RESULTS!C266)</f>
        <v/>
      </c>
      <c r="G267" s="122" t="str">
        <f>IF(ACOUSTIC_SURVEY_RESULTS!D266=0, "",ACOUSTIC_SURVEY_RESULTS!D266)</f>
        <v/>
      </c>
      <c r="H267" s="122" t="str">
        <f>IF(ACOUSTIC_SURVEY_RESULTS!E266=0, "",ACOUSTIC_SURVEY_RESULTS!E266)</f>
        <v/>
      </c>
      <c r="I267" s="122" t="str">
        <f>IF(ACOUSTIC_SURVEY_RESULTS!F266=0, "",ACOUSTIC_SURVEY_RESULTS!F266)</f>
        <v/>
      </c>
      <c r="J267" s="122" t="str">
        <f>IF(ACOUSTIC_SURVEY_RESULTS!G266=0, "",ACOUSTIC_SURVEY_RESULTS!G266)</f>
        <v/>
      </c>
      <c r="K267" s="122" t="str">
        <f>IF(ACOUSTIC_SURVEY_RESULTS!H266=0, "",ACOUSTIC_SURVEY_RESULTS!H266)</f>
        <v/>
      </c>
      <c r="L267" s="122" t="str">
        <f>IF(ACOUSTIC_SURVEY_RESULTS!I266=0, "",ACOUSTIC_SURVEY_RESULTS!I266)</f>
        <v/>
      </c>
      <c r="M267" s="122">
        <f>IFERROR((VLOOKUP($L267,ACOUSTIC_SITE_INFO!$C$3:$AI$501,2,FALSE)),"")</f>
        <v>0</v>
      </c>
      <c r="N267" s="122">
        <f>IFERROR((VLOOKUP($L267,ACOUSTIC_SITE_INFO!$C$3:$AI$501,3,FALSE))," ")</f>
        <v>0</v>
      </c>
      <c r="O267" s="122">
        <f>IFERROR((VLOOKUP($L267,ACOUSTIC_SITE_INFO!$C$3:$AI$501,4,FALSE)),"")</f>
        <v>0</v>
      </c>
      <c r="P267" s="122">
        <f>IFERROR((VLOOKUP($L267,ACOUSTIC_SITE_INFO!$C$3:$AI$501,5,FALSE)),"")</f>
        <v>0</v>
      </c>
      <c r="Q267" s="122">
        <f>IFERROR((VLOOKUP($L267,ACOUSTIC_SITE_INFO!$C$3:$AI$501,6,FALSE)),"")</f>
        <v>0</v>
      </c>
      <c r="R267" s="122">
        <f>IFERROR((VLOOKUP($L267,ACOUSTIC_SITE_INFO!$C$3:$AI$501,7,FALSE)),"")</f>
        <v>0</v>
      </c>
      <c r="S267" s="122" t="str">
        <f>IFERROR((VLOOKUP($L267,ACOUSTIC_SITE_INFO!$C$3:$AI$501,8,FALSE)),"")</f>
        <v>//</v>
      </c>
      <c r="T267" s="124">
        <f>IFERROR((VLOOKUP($L267,ACOUSTIC_SITE_INFO!$C$3:$AI$501,9,FALSE)),"")</f>
        <v>0</v>
      </c>
      <c r="U267" s="124">
        <f>IFERROR((VLOOKUP($L267,ACOUSTIC_SITE_INFO!$C$3:$AI$501,10,FALSE)),"")</f>
        <v>0</v>
      </c>
      <c r="V267" s="122">
        <f>IFERROR((VLOOKUP($L267,ACOUSTIC_SITE_INFO!$C$3:$AI$501,11,FALSE)),"")</f>
        <v>0</v>
      </c>
      <c r="W267" s="122">
        <f>IFERROR((VLOOKUP($L267,ACOUSTIC_SITE_INFO!$C$3:$AI$501,12,FALSE)),"")</f>
        <v>0</v>
      </c>
      <c r="X267" s="122">
        <f>IFERROR((VLOOKUP($L267,ACOUSTIC_SITE_INFO!$C$3:$AI$501,13,FALSE)),"")</f>
        <v>0</v>
      </c>
      <c r="Y267" s="122">
        <f>IFERROR((VLOOKUP($L267,ACOUSTIC_SITE_INFO!$C$3:$AI$501,14,FALSE)),"")</f>
        <v>0</v>
      </c>
      <c r="Z267" s="122">
        <f>IFERROR((VLOOKUP($L267,ACOUSTIC_SITE_INFO!$C$3:$AI$501,15,FALSE)),"")</f>
        <v>0</v>
      </c>
      <c r="AA267" s="122">
        <f>IFERROR((VLOOKUP($L267,ACOUSTIC_SITE_INFO!$C$3:$AI$501,16,FALSE)),"")</f>
        <v>0</v>
      </c>
      <c r="AB267" s="122">
        <f>IFERROR((VLOOKUP($L267,ACOUSTIC_SITE_INFO!$C$3:$AI$501,17,FALSE)),"")</f>
        <v>0</v>
      </c>
      <c r="AC267" s="122">
        <f>IFERROR((VLOOKUP($L267,ACOUSTIC_SITE_INFO!$C$3:$AI$501,18,FALSE)),"")</f>
        <v>0</v>
      </c>
      <c r="AD267" s="122">
        <f>IFERROR((VLOOKUP($L267,ACOUSTIC_SITE_INFO!$C$3:$AI$501,20,FALSE)),"")</f>
        <v>0</v>
      </c>
      <c r="AE267" s="122">
        <f>IFERROR((VLOOKUP($L267,ACOUSTIC_SITE_INFO!$C$3:$AI$501,21,FALSE)),"")</f>
        <v>0</v>
      </c>
      <c r="AF267" s="122">
        <f>IFERROR((VLOOKUP($L267,ACOUSTIC_SITE_INFO!$C$3:$AI$501,19,FALSE)),"")</f>
        <v>0</v>
      </c>
      <c r="AG267" s="122">
        <f>IFERROR((VLOOKUP($L267,ACOUSTIC_SITE_INFO!$C$3:$AI$501,22,FALSE)),"")</f>
        <v>0</v>
      </c>
      <c r="AH267" s="122">
        <f>IFERROR((VLOOKUP($L267,ACOUSTIC_SITE_INFO!$C$3:$AI$501,23,FALSE)),"")</f>
        <v>0</v>
      </c>
      <c r="AI267" s="125">
        <f>IFERROR((VLOOKUP($L267,ACOUSTIC_SITE_INFO!$C$3:$AI$501,24,FALSE)),"")</f>
        <v>0</v>
      </c>
      <c r="AJ267" s="125">
        <f>IFERROR((VLOOKUP($L267,ACOUSTIC_SITE_INFO!$C$3:$AI$501,25,FALSE)),"")</f>
        <v>0</v>
      </c>
      <c r="AK267" s="122">
        <f>IFERROR((VLOOKUP($L267,ACOUSTIC_SITE_INFO!$C$3:$AI$501,26,FALSE)),"")</f>
        <v>0</v>
      </c>
      <c r="AL267" s="122">
        <f>IFERROR((VLOOKUP($L267,ACOUSTIC_SITE_INFO!$C$3:$AI$501,27,FALSE)),"")</f>
        <v>0</v>
      </c>
      <c r="AM267" s="122">
        <f>IFERROR((VLOOKUP($L267,ACOUSTIC_SITE_INFO!$C$3:$AI$501,29,FALSE)),"")</f>
        <v>0</v>
      </c>
      <c r="AN267" s="122">
        <f>IFERROR((VLOOKUP($L267,ACOUSTIC_SITE_INFO!$C$3:$AI$501,30,FALSE)),"")</f>
        <v>0</v>
      </c>
      <c r="AO267" s="122">
        <f>IFERROR((VLOOKUP($L267,ACOUSTIC_SITE_INFO!$C$3:$AI$501,31,FALSE)),"")</f>
        <v>0</v>
      </c>
      <c r="AP267" s="122">
        <f>IFERROR((VLOOKUP($L267,ACOUSTIC_SITE_INFO!$C$3:$AI$501,32,FALSE)),"")</f>
        <v>0</v>
      </c>
      <c r="AQ267" s="122">
        <f>IFERROR((VLOOKUP($L267,ACOUSTIC_SITE_INFO!$C$3:$AI$501,33,FALSE)),"")</f>
        <v>0</v>
      </c>
    </row>
    <row r="268" spans="1:43" x14ac:dyDescent="0.25">
      <c r="A268" s="122" t="str">
        <f t="shared" si="8"/>
        <v>00-0m-0</v>
      </c>
      <c r="B268" s="122" t="str">
        <f t="shared" si="9"/>
        <v/>
      </c>
      <c r="C268" s="122" t="str">
        <f>IF(ACOUSTIC_SURVEY_RESULTS!A267=0, "",ACOUSTIC_SURVEY_RESULTS!A267)</f>
        <v/>
      </c>
      <c r="D268" s="122" t="str">
        <f>IFERROR((VLOOKUP($C268,Drop_down_options!$B$2:$D$21,2,FALSE)),"")</f>
        <v/>
      </c>
      <c r="E268" s="122" t="str">
        <f>IF(ACOUSTIC_SURVEY_RESULTS!B267=0, "",ACOUSTIC_SURVEY_RESULTS!B267)</f>
        <v/>
      </c>
      <c r="F268" s="122" t="str">
        <f>IF(ACOUSTIC_SURVEY_RESULTS!C267=0, "",ACOUSTIC_SURVEY_RESULTS!C267)</f>
        <v/>
      </c>
      <c r="G268" s="122" t="str">
        <f>IF(ACOUSTIC_SURVEY_RESULTS!D267=0, "",ACOUSTIC_SURVEY_RESULTS!D267)</f>
        <v/>
      </c>
      <c r="H268" s="122" t="str">
        <f>IF(ACOUSTIC_SURVEY_RESULTS!E267=0, "",ACOUSTIC_SURVEY_RESULTS!E267)</f>
        <v/>
      </c>
      <c r="I268" s="122" t="str">
        <f>IF(ACOUSTIC_SURVEY_RESULTS!F267=0, "",ACOUSTIC_SURVEY_RESULTS!F267)</f>
        <v/>
      </c>
      <c r="J268" s="122" t="str">
        <f>IF(ACOUSTIC_SURVEY_RESULTS!G267=0, "",ACOUSTIC_SURVEY_RESULTS!G267)</f>
        <v/>
      </c>
      <c r="K268" s="122" t="str">
        <f>IF(ACOUSTIC_SURVEY_RESULTS!H267=0, "",ACOUSTIC_SURVEY_RESULTS!H267)</f>
        <v/>
      </c>
      <c r="L268" s="122" t="str">
        <f>IF(ACOUSTIC_SURVEY_RESULTS!I267=0, "",ACOUSTIC_SURVEY_RESULTS!I267)</f>
        <v/>
      </c>
      <c r="M268" s="122">
        <f>IFERROR((VLOOKUP($L268,ACOUSTIC_SITE_INFO!$C$3:$AI$501,2,FALSE)),"")</f>
        <v>0</v>
      </c>
      <c r="N268" s="122">
        <f>IFERROR((VLOOKUP($L268,ACOUSTIC_SITE_INFO!$C$3:$AI$501,3,FALSE))," ")</f>
        <v>0</v>
      </c>
      <c r="O268" s="122">
        <f>IFERROR((VLOOKUP($L268,ACOUSTIC_SITE_INFO!$C$3:$AI$501,4,FALSE)),"")</f>
        <v>0</v>
      </c>
      <c r="P268" s="122">
        <f>IFERROR((VLOOKUP($L268,ACOUSTIC_SITE_INFO!$C$3:$AI$501,5,FALSE)),"")</f>
        <v>0</v>
      </c>
      <c r="Q268" s="122">
        <f>IFERROR((VLOOKUP($L268,ACOUSTIC_SITE_INFO!$C$3:$AI$501,6,FALSE)),"")</f>
        <v>0</v>
      </c>
      <c r="R268" s="122">
        <f>IFERROR((VLOOKUP($L268,ACOUSTIC_SITE_INFO!$C$3:$AI$501,7,FALSE)),"")</f>
        <v>0</v>
      </c>
      <c r="S268" s="122" t="str">
        <f>IFERROR((VLOOKUP($L268,ACOUSTIC_SITE_INFO!$C$3:$AI$501,8,FALSE)),"")</f>
        <v>//</v>
      </c>
      <c r="T268" s="124">
        <f>IFERROR((VLOOKUP($L268,ACOUSTIC_SITE_INFO!$C$3:$AI$501,9,FALSE)),"")</f>
        <v>0</v>
      </c>
      <c r="U268" s="124">
        <f>IFERROR((VLOOKUP($L268,ACOUSTIC_SITE_INFO!$C$3:$AI$501,10,FALSE)),"")</f>
        <v>0</v>
      </c>
      <c r="V268" s="122">
        <f>IFERROR((VLOOKUP($L268,ACOUSTIC_SITE_INFO!$C$3:$AI$501,11,FALSE)),"")</f>
        <v>0</v>
      </c>
      <c r="W268" s="122">
        <f>IFERROR((VLOOKUP($L268,ACOUSTIC_SITE_INFO!$C$3:$AI$501,12,FALSE)),"")</f>
        <v>0</v>
      </c>
      <c r="X268" s="122">
        <f>IFERROR((VLOOKUP($L268,ACOUSTIC_SITE_INFO!$C$3:$AI$501,13,FALSE)),"")</f>
        <v>0</v>
      </c>
      <c r="Y268" s="122">
        <f>IFERROR((VLOOKUP($L268,ACOUSTIC_SITE_INFO!$C$3:$AI$501,14,FALSE)),"")</f>
        <v>0</v>
      </c>
      <c r="Z268" s="122">
        <f>IFERROR((VLOOKUP($L268,ACOUSTIC_SITE_INFO!$C$3:$AI$501,15,FALSE)),"")</f>
        <v>0</v>
      </c>
      <c r="AA268" s="122">
        <f>IFERROR((VLOOKUP($L268,ACOUSTIC_SITE_INFO!$C$3:$AI$501,16,FALSE)),"")</f>
        <v>0</v>
      </c>
      <c r="AB268" s="122">
        <f>IFERROR((VLOOKUP($L268,ACOUSTIC_SITE_INFO!$C$3:$AI$501,17,FALSE)),"")</f>
        <v>0</v>
      </c>
      <c r="AC268" s="122">
        <f>IFERROR((VLOOKUP($L268,ACOUSTIC_SITE_INFO!$C$3:$AI$501,18,FALSE)),"")</f>
        <v>0</v>
      </c>
      <c r="AD268" s="122">
        <f>IFERROR((VLOOKUP($L268,ACOUSTIC_SITE_INFO!$C$3:$AI$501,20,FALSE)),"")</f>
        <v>0</v>
      </c>
      <c r="AE268" s="122">
        <f>IFERROR((VLOOKUP($L268,ACOUSTIC_SITE_INFO!$C$3:$AI$501,21,FALSE)),"")</f>
        <v>0</v>
      </c>
      <c r="AF268" s="122">
        <f>IFERROR((VLOOKUP($L268,ACOUSTIC_SITE_INFO!$C$3:$AI$501,19,FALSE)),"")</f>
        <v>0</v>
      </c>
      <c r="AG268" s="122">
        <f>IFERROR((VLOOKUP($L268,ACOUSTIC_SITE_INFO!$C$3:$AI$501,22,FALSE)),"")</f>
        <v>0</v>
      </c>
      <c r="AH268" s="122">
        <f>IFERROR((VLOOKUP($L268,ACOUSTIC_SITE_INFO!$C$3:$AI$501,23,FALSE)),"")</f>
        <v>0</v>
      </c>
      <c r="AI268" s="125">
        <f>IFERROR((VLOOKUP($L268,ACOUSTIC_SITE_INFO!$C$3:$AI$501,24,FALSE)),"")</f>
        <v>0</v>
      </c>
      <c r="AJ268" s="125">
        <f>IFERROR((VLOOKUP($L268,ACOUSTIC_SITE_INFO!$C$3:$AI$501,25,FALSE)),"")</f>
        <v>0</v>
      </c>
      <c r="AK268" s="122">
        <f>IFERROR((VLOOKUP($L268,ACOUSTIC_SITE_INFO!$C$3:$AI$501,26,FALSE)),"")</f>
        <v>0</v>
      </c>
      <c r="AL268" s="122">
        <f>IFERROR((VLOOKUP($L268,ACOUSTIC_SITE_INFO!$C$3:$AI$501,27,FALSE)),"")</f>
        <v>0</v>
      </c>
      <c r="AM268" s="122">
        <f>IFERROR((VLOOKUP($L268,ACOUSTIC_SITE_INFO!$C$3:$AI$501,29,FALSE)),"")</f>
        <v>0</v>
      </c>
      <c r="AN268" s="122">
        <f>IFERROR((VLOOKUP($L268,ACOUSTIC_SITE_INFO!$C$3:$AI$501,30,FALSE)),"")</f>
        <v>0</v>
      </c>
      <c r="AO268" s="122">
        <f>IFERROR((VLOOKUP($L268,ACOUSTIC_SITE_INFO!$C$3:$AI$501,31,FALSE)),"")</f>
        <v>0</v>
      </c>
      <c r="AP268" s="122">
        <f>IFERROR((VLOOKUP($L268,ACOUSTIC_SITE_INFO!$C$3:$AI$501,32,FALSE)),"")</f>
        <v>0</v>
      </c>
      <c r="AQ268" s="122">
        <f>IFERROR((VLOOKUP($L268,ACOUSTIC_SITE_INFO!$C$3:$AI$501,33,FALSE)),"")</f>
        <v>0</v>
      </c>
    </row>
    <row r="269" spans="1:43" x14ac:dyDescent="0.25">
      <c r="A269" s="122" t="str">
        <f t="shared" si="8"/>
        <v>00-0m-0</v>
      </c>
      <c r="B269" s="122" t="str">
        <f t="shared" si="9"/>
        <v/>
      </c>
      <c r="C269" s="122" t="str">
        <f>IF(ACOUSTIC_SURVEY_RESULTS!A268=0, "",ACOUSTIC_SURVEY_RESULTS!A268)</f>
        <v/>
      </c>
      <c r="D269" s="122" t="str">
        <f>IFERROR((VLOOKUP($C269,Drop_down_options!$B$2:$D$21,2,FALSE)),"")</f>
        <v/>
      </c>
      <c r="E269" s="122" t="str">
        <f>IF(ACOUSTIC_SURVEY_RESULTS!B268=0, "",ACOUSTIC_SURVEY_RESULTS!B268)</f>
        <v/>
      </c>
      <c r="F269" s="122" t="str">
        <f>IF(ACOUSTIC_SURVEY_RESULTS!C268=0, "",ACOUSTIC_SURVEY_RESULTS!C268)</f>
        <v/>
      </c>
      <c r="G269" s="122" t="str">
        <f>IF(ACOUSTIC_SURVEY_RESULTS!D268=0, "",ACOUSTIC_SURVEY_RESULTS!D268)</f>
        <v/>
      </c>
      <c r="H269" s="122" t="str">
        <f>IF(ACOUSTIC_SURVEY_RESULTS!E268=0, "",ACOUSTIC_SURVEY_RESULTS!E268)</f>
        <v/>
      </c>
      <c r="I269" s="122" t="str">
        <f>IF(ACOUSTIC_SURVEY_RESULTS!F268=0, "",ACOUSTIC_SURVEY_RESULTS!F268)</f>
        <v/>
      </c>
      <c r="J269" s="122" t="str">
        <f>IF(ACOUSTIC_SURVEY_RESULTS!G268=0, "",ACOUSTIC_SURVEY_RESULTS!G268)</f>
        <v/>
      </c>
      <c r="K269" s="122" t="str">
        <f>IF(ACOUSTIC_SURVEY_RESULTS!H268=0, "",ACOUSTIC_SURVEY_RESULTS!H268)</f>
        <v/>
      </c>
      <c r="L269" s="122" t="str">
        <f>IF(ACOUSTIC_SURVEY_RESULTS!I268=0, "",ACOUSTIC_SURVEY_RESULTS!I268)</f>
        <v/>
      </c>
      <c r="M269" s="122">
        <f>IFERROR((VLOOKUP($L269,ACOUSTIC_SITE_INFO!$C$3:$AI$501,2,FALSE)),"")</f>
        <v>0</v>
      </c>
      <c r="N269" s="122">
        <f>IFERROR((VLOOKUP($L269,ACOUSTIC_SITE_INFO!$C$3:$AI$501,3,FALSE))," ")</f>
        <v>0</v>
      </c>
      <c r="O269" s="122">
        <f>IFERROR((VLOOKUP($L269,ACOUSTIC_SITE_INFO!$C$3:$AI$501,4,FALSE)),"")</f>
        <v>0</v>
      </c>
      <c r="P269" s="122">
        <f>IFERROR((VLOOKUP($L269,ACOUSTIC_SITE_INFO!$C$3:$AI$501,5,FALSE)),"")</f>
        <v>0</v>
      </c>
      <c r="Q269" s="122">
        <f>IFERROR((VLOOKUP($L269,ACOUSTIC_SITE_INFO!$C$3:$AI$501,6,FALSE)),"")</f>
        <v>0</v>
      </c>
      <c r="R269" s="122">
        <f>IFERROR((VLOOKUP($L269,ACOUSTIC_SITE_INFO!$C$3:$AI$501,7,FALSE)),"")</f>
        <v>0</v>
      </c>
      <c r="S269" s="122" t="str">
        <f>IFERROR((VLOOKUP($L269,ACOUSTIC_SITE_INFO!$C$3:$AI$501,8,FALSE)),"")</f>
        <v>//</v>
      </c>
      <c r="T269" s="124">
        <f>IFERROR((VLOOKUP($L269,ACOUSTIC_SITE_INFO!$C$3:$AI$501,9,FALSE)),"")</f>
        <v>0</v>
      </c>
      <c r="U269" s="124">
        <f>IFERROR((VLOOKUP($L269,ACOUSTIC_SITE_INFO!$C$3:$AI$501,10,FALSE)),"")</f>
        <v>0</v>
      </c>
      <c r="V269" s="122">
        <f>IFERROR((VLOOKUP($L269,ACOUSTIC_SITE_INFO!$C$3:$AI$501,11,FALSE)),"")</f>
        <v>0</v>
      </c>
      <c r="W269" s="122">
        <f>IFERROR((VLOOKUP($L269,ACOUSTIC_SITE_INFO!$C$3:$AI$501,12,FALSE)),"")</f>
        <v>0</v>
      </c>
      <c r="X269" s="122">
        <f>IFERROR((VLOOKUP($L269,ACOUSTIC_SITE_INFO!$C$3:$AI$501,13,FALSE)),"")</f>
        <v>0</v>
      </c>
      <c r="Y269" s="122">
        <f>IFERROR((VLOOKUP($L269,ACOUSTIC_SITE_INFO!$C$3:$AI$501,14,FALSE)),"")</f>
        <v>0</v>
      </c>
      <c r="Z269" s="122">
        <f>IFERROR((VLOOKUP($L269,ACOUSTIC_SITE_INFO!$C$3:$AI$501,15,FALSE)),"")</f>
        <v>0</v>
      </c>
      <c r="AA269" s="122">
        <f>IFERROR((VLOOKUP($L269,ACOUSTIC_SITE_INFO!$C$3:$AI$501,16,FALSE)),"")</f>
        <v>0</v>
      </c>
      <c r="AB269" s="122">
        <f>IFERROR((VLOOKUP($L269,ACOUSTIC_SITE_INFO!$C$3:$AI$501,17,FALSE)),"")</f>
        <v>0</v>
      </c>
      <c r="AC269" s="122">
        <f>IFERROR((VLOOKUP($L269,ACOUSTIC_SITE_INFO!$C$3:$AI$501,18,FALSE)),"")</f>
        <v>0</v>
      </c>
      <c r="AD269" s="122">
        <f>IFERROR((VLOOKUP($L269,ACOUSTIC_SITE_INFO!$C$3:$AI$501,20,FALSE)),"")</f>
        <v>0</v>
      </c>
      <c r="AE269" s="122">
        <f>IFERROR((VLOOKUP($L269,ACOUSTIC_SITE_INFO!$C$3:$AI$501,21,FALSE)),"")</f>
        <v>0</v>
      </c>
      <c r="AF269" s="122">
        <f>IFERROR((VLOOKUP($L269,ACOUSTIC_SITE_INFO!$C$3:$AI$501,19,FALSE)),"")</f>
        <v>0</v>
      </c>
      <c r="AG269" s="122">
        <f>IFERROR((VLOOKUP($L269,ACOUSTIC_SITE_INFO!$C$3:$AI$501,22,FALSE)),"")</f>
        <v>0</v>
      </c>
      <c r="AH269" s="122">
        <f>IFERROR((VLOOKUP($L269,ACOUSTIC_SITE_INFO!$C$3:$AI$501,23,FALSE)),"")</f>
        <v>0</v>
      </c>
      <c r="AI269" s="125">
        <f>IFERROR((VLOOKUP($L269,ACOUSTIC_SITE_INFO!$C$3:$AI$501,24,FALSE)),"")</f>
        <v>0</v>
      </c>
      <c r="AJ269" s="125">
        <f>IFERROR((VLOOKUP($L269,ACOUSTIC_SITE_INFO!$C$3:$AI$501,25,FALSE)),"")</f>
        <v>0</v>
      </c>
      <c r="AK269" s="122">
        <f>IFERROR((VLOOKUP($L269,ACOUSTIC_SITE_INFO!$C$3:$AI$501,26,FALSE)),"")</f>
        <v>0</v>
      </c>
      <c r="AL269" s="122">
        <f>IFERROR((VLOOKUP($L269,ACOUSTIC_SITE_INFO!$C$3:$AI$501,27,FALSE)),"")</f>
        <v>0</v>
      </c>
      <c r="AM269" s="122">
        <f>IFERROR((VLOOKUP($L269,ACOUSTIC_SITE_INFO!$C$3:$AI$501,29,FALSE)),"")</f>
        <v>0</v>
      </c>
      <c r="AN269" s="122">
        <f>IFERROR((VLOOKUP($L269,ACOUSTIC_SITE_INFO!$C$3:$AI$501,30,FALSE)),"")</f>
        <v>0</v>
      </c>
      <c r="AO269" s="122">
        <f>IFERROR((VLOOKUP($L269,ACOUSTIC_SITE_INFO!$C$3:$AI$501,31,FALSE)),"")</f>
        <v>0</v>
      </c>
      <c r="AP269" s="122">
        <f>IFERROR((VLOOKUP($L269,ACOUSTIC_SITE_INFO!$C$3:$AI$501,32,FALSE)),"")</f>
        <v>0</v>
      </c>
      <c r="AQ269" s="122">
        <f>IFERROR((VLOOKUP($L269,ACOUSTIC_SITE_INFO!$C$3:$AI$501,33,FALSE)),"")</f>
        <v>0</v>
      </c>
    </row>
    <row r="270" spans="1:43" x14ac:dyDescent="0.25">
      <c r="A270" s="122" t="str">
        <f t="shared" si="8"/>
        <v>00-0m-0</v>
      </c>
      <c r="B270" s="122" t="str">
        <f t="shared" si="9"/>
        <v/>
      </c>
      <c r="C270" s="122" t="str">
        <f>IF(ACOUSTIC_SURVEY_RESULTS!A269=0, "",ACOUSTIC_SURVEY_RESULTS!A269)</f>
        <v/>
      </c>
      <c r="D270" s="122" t="str">
        <f>IFERROR((VLOOKUP($C270,Drop_down_options!$B$2:$D$21,2,FALSE)),"")</f>
        <v/>
      </c>
      <c r="E270" s="122" t="str">
        <f>IF(ACOUSTIC_SURVEY_RESULTS!B269=0, "",ACOUSTIC_SURVEY_RESULTS!B269)</f>
        <v/>
      </c>
      <c r="F270" s="122" t="str">
        <f>IF(ACOUSTIC_SURVEY_RESULTS!C269=0, "",ACOUSTIC_SURVEY_RESULTS!C269)</f>
        <v/>
      </c>
      <c r="G270" s="122" t="str">
        <f>IF(ACOUSTIC_SURVEY_RESULTS!D269=0, "",ACOUSTIC_SURVEY_RESULTS!D269)</f>
        <v/>
      </c>
      <c r="H270" s="122" t="str">
        <f>IF(ACOUSTIC_SURVEY_RESULTS!E269=0, "",ACOUSTIC_SURVEY_RESULTS!E269)</f>
        <v/>
      </c>
      <c r="I270" s="122" t="str">
        <f>IF(ACOUSTIC_SURVEY_RESULTS!F269=0, "",ACOUSTIC_SURVEY_RESULTS!F269)</f>
        <v/>
      </c>
      <c r="J270" s="122" t="str">
        <f>IF(ACOUSTIC_SURVEY_RESULTS!G269=0, "",ACOUSTIC_SURVEY_RESULTS!G269)</f>
        <v/>
      </c>
      <c r="K270" s="122" t="str">
        <f>IF(ACOUSTIC_SURVEY_RESULTS!H269=0, "",ACOUSTIC_SURVEY_RESULTS!H269)</f>
        <v/>
      </c>
      <c r="L270" s="122" t="str">
        <f>IF(ACOUSTIC_SURVEY_RESULTS!I269=0, "",ACOUSTIC_SURVEY_RESULTS!I269)</f>
        <v/>
      </c>
      <c r="M270" s="122">
        <f>IFERROR((VLOOKUP($L270,ACOUSTIC_SITE_INFO!$C$3:$AI$501,2,FALSE)),"")</f>
        <v>0</v>
      </c>
      <c r="N270" s="122">
        <f>IFERROR((VLOOKUP($L270,ACOUSTIC_SITE_INFO!$C$3:$AI$501,3,FALSE))," ")</f>
        <v>0</v>
      </c>
      <c r="O270" s="122">
        <f>IFERROR((VLOOKUP($L270,ACOUSTIC_SITE_INFO!$C$3:$AI$501,4,FALSE)),"")</f>
        <v>0</v>
      </c>
      <c r="P270" s="122">
        <f>IFERROR((VLOOKUP($L270,ACOUSTIC_SITE_INFO!$C$3:$AI$501,5,FALSE)),"")</f>
        <v>0</v>
      </c>
      <c r="Q270" s="122">
        <f>IFERROR((VLOOKUP($L270,ACOUSTIC_SITE_INFO!$C$3:$AI$501,6,FALSE)),"")</f>
        <v>0</v>
      </c>
      <c r="R270" s="122">
        <f>IFERROR((VLOOKUP($L270,ACOUSTIC_SITE_INFO!$C$3:$AI$501,7,FALSE)),"")</f>
        <v>0</v>
      </c>
      <c r="S270" s="122" t="str">
        <f>IFERROR((VLOOKUP($L270,ACOUSTIC_SITE_INFO!$C$3:$AI$501,8,FALSE)),"")</f>
        <v>//</v>
      </c>
      <c r="T270" s="124">
        <f>IFERROR((VLOOKUP($L270,ACOUSTIC_SITE_INFO!$C$3:$AI$501,9,FALSE)),"")</f>
        <v>0</v>
      </c>
      <c r="U270" s="124">
        <f>IFERROR((VLOOKUP($L270,ACOUSTIC_SITE_INFO!$C$3:$AI$501,10,FALSE)),"")</f>
        <v>0</v>
      </c>
      <c r="V270" s="122">
        <f>IFERROR((VLOOKUP($L270,ACOUSTIC_SITE_INFO!$C$3:$AI$501,11,FALSE)),"")</f>
        <v>0</v>
      </c>
      <c r="W270" s="122">
        <f>IFERROR((VLOOKUP($L270,ACOUSTIC_SITE_INFO!$C$3:$AI$501,12,FALSE)),"")</f>
        <v>0</v>
      </c>
      <c r="X270" s="122">
        <f>IFERROR((VLOOKUP($L270,ACOUSTIC_SITE_INFO!$C$3:$AI$501,13,FALSE)),"")</f>
        <v>0</v>
      </c>
      <c r="Y270" s="122">
        <f>IFERROR((VLOOKUP($L270,ACOUSTIC_SITE_INFO!$C$3:$AI$501,14,FALSE)),"")</f>
        <v>0</v>
      </c>
      <c r="Z270" s="122">
        <f>IFERROR((VLOOKUP($L270,ACOUSTIC_SITE_INFO!$C$3:$AI$501,15,FALSE)),"")</f>
        <v>0</v>
      </c>
      <c r="AA270" s="122">
        <f>IFERROR((VLOOKUP($L270,ACOUSTIC_SITE_INFO!$C$3:$AI$501,16,FALSE)),"")</f>
        <v>0</v>
      </c>
      <c r="AB270" s="122">
        <f>IFERROR((VLOOKUP($L270,ACOUSTIC_SITE_INFO!$C$3:$AI$501,17,FALSE)),"")</f>
        <v>0</v>
      </c>
      <c r="AC270" s="122">
        <f>IFERROR((VLOOKUP($L270,ACOUSTIC_SITE_INFO!$C$3:$AI$501,18,FALSE)),"")</f>
        <v>0</v>
      </c>
      <c r="AD270" s="122">
        <f>IFERROR((VLOOKUP($L270,ACOUSTIC_SITE_INFO!$C$3:$AI$501,20,FALSE)),"")</f>
        <v>0</v>
      </c>
      <c r="AE270" s="122">
        <f>IFERROR((VLOOKUP($L270,ACOUSTIC_SITE_INFO!$C$3:$AI$501,21,FALSE)),"")</f>
        <v>0</v>
      </c>
      <c r="AF270" s="122">
        <f>IFERROR((VLOOKUP($L270,ACOUSTIC_SITE_INFO!$C$3:$AI$501,19,FALSE)),"")</f>
        <v>0</v>
      </c>
      <c r="AG270" s="122">
        <f>IFERROR((VLOOKUP($L270,ACOUSTIC_SITE_INFO!$C$3:$AI$501,22,FALSE)),"")</f>
        <v>0</v>
      </c>
      <c r="AH270" s="122">
        <f>IFERROR((VLOOKUP($L270,ACOUSTIC_SITE_INFO!$C$3:$AI$501,23,FALSE)),"")</f>
        <v>0</v>
      </c>
      <c r="AI270" s="125">
        <f>IFERROR((VLOOKUP($L270,ACOUSTIC_SITE_INFO!$C$3:$AI$501,24,FALSE)),"")</f>
        <v>0</v>
      </c>
      <c r="AJ270" s="125">
        <f>IFERROR((VLOOKUP($L270,ACOUSTIC_SITE_INFO!$C$3:$AI$501,25,FALSE)),"")</f>
        <v>0</v>
      </c>
      <c r="AK270" s="122">
        <f>IFERROR((VLOOKUP($L270,ACOUSTIC_SITE_INFO!$C$3:$AI$501,26,FALSE)),"")</f>
        <v>0</v>
      </c>
      <c r="AL270" s="122">
        <f>IFERROR((VLOOKUP($L270,ACOUSTIC_SITE_INFO!$C$3:$AI$501,27,FALSE)),"")</f>
        <v>0</v>
      </c>
      <c r="AM270" s="122">
        <f>IFERROR((VLOOKUP($L270,ACOUSTIC_SITE_INFO!$C$3:$AI$501,29,FALSE)),"")</f>
        <v>0</v>
      </c>
      <c r="AN270" s="122">
        <f>IFERROR((VLOOKUP($L270,ACOUSTIC_SITE_INFO!$C$3:$AI$501,30,FALSE)),"")</f>
        <v>0</v>
      </c>
      <c r="AO270" s="122">
        <f>IFERROR((VLOOKUP($L270,ACOUSTIC_SITE_INFO!$C$3:$AI$501,31,FALSE)),"")</f>
        <v>0</v>
      </c>
      <c r="AP270" s="122">
        <f>IFERROR((VLOOKUP($L270,ACOUSTIC_SITE_INFO!$C$3:$AI$501,32,FALSE)),"")</f>
        <v>0</v>
      </c>
      <c r="AQ270" s="122">
        <f>IFERROR((VLOOKUP($L270,ACOUSTIC_SITE_INFO!$C$3:$AI$501,33,FALSE)),"")</f>
        <v>0</v>
      </c>
    </row>
    <row r="271" spans="1:43" x14ac:dyDescent="0.25">
      <c r="A271" s="122" t="str">
        <f t="shared" si="8"/>
        <v>00-0m-0</v>
      </c>
      <c r="B271" s="122" t="str">
        <f t="shared" si="9"/>
        <v/>
      </c>
      <c r="C271" s="122" t="str">
        <f>IF(ACOUSTIC_SURVEY_RESULTS!A270=0, "",ACOUSTIC_SURVEY_RESULTS!A270)</f>
        <v/>
      </c>
      <c r="D271" s="122" t="str">
        <f>IFERROR((VLOOKUP($C271,Drop_down_options!$B$2:$D$21,2,FALSE)),"")</f>
        <v/>
      </c>
      <c r="E271" s="122" t="str">
        <f>IF(ACOUSTIC_SURVEY_RESULTS!B270=0, "",ACOUSTIC_SURVEY_RESULTS!B270)</f>
        <v/>
      </c>
      <c r="F271" s="122" t="str">
        <f>IF(ACOUSTIC_SURVEY_RESULTS!C270=0, "",ACOUSTIC_SURVEY_RESULTS!C270)</f>
        <v/>
      </c>
      <c r="G271" s="122" t="str">
        <f>IF(ACOUSTIC_SURVEY_RESULTS!D270=0, "",ACOUSTIC_SURVEY_RESULTS!D270)</f>
        <v/>
      </c>
      <c r="H271" s="122" t="str">
        <f>IF(ACOUSTIC_SURVEY_RESULTS!E270=0, "",ACOUSTIC_SURVEY_RESULTS!E270)</f>
        <v/>
      </c>
      <c r="I271" s="122" t="str">
        <f>IF(ACOUSTIC_SURVEY_RESULTS!F270=0, "",ACOUSTIC_SURVEY_RESULTS!F270)</f>
        <v/>
      </c>
      <c r="J271" s="122" t="str">
        <f>IF(ACOUSTIC_SURVEY_RESULTS!G270=0, "",ACOUSTIC_SURVEY_RESULTS!G270)</f>
        <v/>
      </c>
      <c r="K271" s="122" t="str">
        <f>IF(ACOUSTIC_SURVEY_RESULTS!H270=0, "",ACOUSTIC_SURVEY_RESULTS!H270)</f>
        <v/>
      </c>
      <c r="L271" s="122" t="str">
        <f>IF(ACOUSTIC_SURVEY_RESULTS!I270=0, "",ACOUSTIC_SURVEY_RESULTS!I270)</f>
        <v/>
      </c>
      <c r="M271" s="122">
        <f>IFERROR((VLOOKUP($L271,ACOUSTIC_SITE_INFO!$C$3:$AI$501,2,FALSE)),"")</f>
        <v>0</v>
      </c>
      <c r="N271" s="122">
        <f>IFERROR((VLOOKUP($L271,ACOUSTIC_SITE_INFO!$C$3:$AI$501,3,FALSE))," ")</f>
        <v>0</v>
      </c>
      <c r="O271" s="122">
        <f>IFERROR((VLOOKUP($L271,ACOUSTIC_SITE_INFO!$C$3:$AI$501,4,FALSE)),"")</f>
        <v>0</v>
      </c>
      <c r="P271" s="122">
        <f>IFERROR((VLOOKUP($L271,ACOUSTIC_SITE_INFO!$C$3:$AI$501,5,FALSE)),"")</f>
        <v>0</v>
      </c>
      <c r="Q271" s="122">
        <f>IFERROR((VLOOKUP($L271,ACOUSTIC_SITE_INFO!$C$3:$AI$501,6,FALSE)),"")</f>
        <v>0</v>
      </c>
      <c r="R271" s="122">
        <f>IFERROR((VLOOKUP($L271,ACOUSTIC_SITE_INFO!$C$3:$AI$501,7,FALSE)),"")</f>
        <v>0</v>
      </c>
      <c r="S271" s="122" t="str">
        <f>IFERROR((VLOOKUP($L271,ACOUSTIC_SITE_INFO!$C$3:$AI$501,8,FALSE)),"")</f>
        <v>//</v>
      </c>
      <c r="T271" s="124">
        <f>IFERROR((VLOOKUP($L271,ACOUSTIC_SITE_INFO!$C$3:$AI$501,9,FALSE)),"")</f>
        <v>0</v>
      </c>
      <c r="U271" s="124">
        <f>IFERROR((VLOOKUP($L271,ACOUSTIC_SITE_INFO!$C$3:$AI$501,10,FALSE)),"")</f>
        <v>0</v>
      </c>
      <c r="V271" s="122">
        <f>IFERROR((VLOOKUP($L271,ACOUSTIC_SITE_INFO!$C$3:$AI$501,11,FALSE)),"")</f>
        <v>0</v>
      </c>
      <c r="W271" s="122">
        <f>IFERROR((VLOOKUP($L271,ACOUSTIC_SITE_INFO!$C$3:$AI$501,12,FALSE)),"")</f>
        <v>0</v>
      </c>
      <c r="X271" s="122">
        <f>IFERROR((VLOOKUP($L271,ACOUSTIC_SITE_INFO!$C$3:$AI$501,13,FALSE)),"")</f>
        <v>0</v>
      </c>
      <c r="Y271" s="122">
        <f>IFERROR((VLOOKUP($L271,ACOUSTIC_SITE_INFO!$C$3:$AI$501,14,FALSE)),"")</f>
        <v>0</v>
      </c>
      <c r="Z271" s="122">
        <f>IFERROR((VLOOKUP($L271,ACOUSTIC_SITE_INFO!$C$3:$AI$501,15,FALSE)),"")</f>
        <v>0</v>
      </c>
      <c r="AA271" s="122">
        <f>IFERROR((VLOOKUP($L271,ACOUSTIC_SITE_INFO!$C$3:$AI$501,16,FALSE)),"")</f>
        <v>0</v>
      </c>
      <c r="AB271" s="122">
        <f>IFERROR((VLOOKUP($L271,ACOUSTIC_SITE_INFO!$C$3:$AI$501,17,FALSE)),"")</f>
        <v>0</v>
      </c>
      <c r="AC271" s="122">
        <f>IFERROR((VLOOKUP($L271,ACOUSTIC_SITE_INFO!$C$3:$AI$501,18,FALSE)),"")</f>
        <v>0</v>
      </c>
      <c r="AD271" s="122">
        <f>IFERROR((VLOOKUP($L271,ACOUSTIC_SITE_INFO!$C$3:$AI$501,20,FALSE)),"")</f>
        <v>0</v>
      </c>
      <c r="AE271" s="122">
        <f>IFERROR((VLOOKUP($L271,ACOUSTIC_SITE_INFO!$C$3:$AI$501,21,FALSE)),"")</f>
        <v>0</v>
      </c>
      <c r="AF271" s="122">
        <f>IFERROR((VLOOKUP($L271,ACOUSTIC_SITE_INFO!$C$3:$AI$501,19,FALSE)),"")</f>
        <v>0</v>
      </c>
      <c r="AG271" s="122">
        <f>IFERROR((VLOOKUP($L271,ACOUSTIC_SITE_INFO!$C$3:$AI$501,22,FALSE)),"")</f>
        <v>0</v>
      </c>
      <c r="AH271" s="122">
        <f>IFERROR((VLOOKUP($L271,ACOUSTIC_SITE_INFO!$C$3:$AI$501,23,FALSE)),"")</f>
        <v>0</v>
      </c>
      <c r="AI271" s="125">
        <f>IFERROR((VLOOKUP($L271,ACOUSTIC_SITE_INFO!$C$3:$AI$501,24,FALSE)),"")</f>
        <v>0</v>
      </c>
      <c r="AJ271" s="125">
        <f>IFERROR((VLOOKUP($L271,ACOUSTIC_SITE_INFO!$C$3:$AI$501,25,FALSE)),"")</f>
        <v>0</v>
      </c>
      <c r="AK271" s="122">
        <f>IFERROR((VLOOKUP($L271,ACOUSTIC_SITE_INFO!$C$3:$AI$501,26,FALSE)),"")</f>
        <v>0</v>
      </c>
      <c r="AL271" s="122">
        <f>IFERROR((VLOOKUP($L271,ACOUSTIC_SITE_INFO!$C$3:$AI$501,27,FALSE)),"")</f>
        <v>0</v>
      </c>
      <c r="AM271" s="122">
        <f>IFERROR((VLOOKUP($L271,ACOUSTIC_SITE_INFO!$C$3:$AI$501,29,FALSE)),"")</f>
        <v>0</v>
      </c>
      <c r="AN271" s="122">
        <f>IFERROR((VLOOKUP($L271,ACOUSTIC_SITE_INFO!$C$3:$AI$501,30,FALSE)),"")</f>
        <v>0</v>
      </c>
      <c r="AO271" s="122">
        <f>IFERROR((VLOOKUP($L271,ACOUSTIC_SITE_INFO!$C$3:$AI$501,31,FALSE)),"")</f>
        <v>0</v>
      </c>
      <c r="AP271" s="122">
        <f>IFERROR((VLOOKUP($L271,ACOUSTIC_SITE_INFO!$C$3:$AI$501,32,FALSE)),"")</f>
        <v>0</v>
      </c>
      <c r="AQ271" s="122">
        <f>IFERROR((VLOOKUP($L271,ACOUSTIC_SITE_INFO!$C$3:$AI$501,33,FALSE)),"")</f>
        <v>0</v>
      </c>
    </row>
    <row r="272" spans="1:43" x14ac:dyDescent="0.25">
      <c r="A272" s="122" t="str">
        <f t="shared" si="8"/>
        <v>00-0m-0</v>
      </c>
      <c r="B272" s="122" t="str">
        <f t="shared" si="9"/>
        <v/>
      </c>
      <c r="C272" s="122" t="str">
        <f>IF(ACOUSTIC_SURVEY_RESULTS!A271=0, "",ACOUSTIC_SURVEY_RESULTS!A271)</f>
        <v/>
      </c>
      <c r="D272" s="122" t="str">
        <f>IFERROR((VLOOKUP($C272,Drop_down_options!$B$2:$D$21,2,FALSE)),"")</f>
        <v/>
      </c>
      <c r="E272" s="122" t="str">
        <f>IF(ACOUSTIC_SURVEY_RESULTS!B271=0, "",ACOUSTIC_SURVEY_RESULTS!B271)</f>
        <v/>
      </c>
      <c r="F272" s="122" t="str">
        <f>IF(ACOUSTIC_SURVEY_RESULTS!C271=0, "",ACOUSTIC_SURVEY_RESULTS!C271)</f>
        <v/>
      </c>
      <c r="G272" s="122" t="str">
        <f>IF(ACOUSTIC_SURVEY_RESULTS!D271=0, "",ACOUSTIC_SURVEY_RESULTS!D271)</f>
        <v/>
      </c>
      <c r="H272" s="122" t="str">
        <f>IF(ACOUSTIC_SURVEY_RESULTS!E271=0, "",ACOUSTIC_SURVEY_RESULTS!E271)</f>
        <v/>
      </c>
      <c r="I272" s="122" t="str">
        <f>IF(ACOUSTIC_SURVEY_RESULTS!F271=0, "",ACOUSTIC_SURVEY_RESULTS!F271)</f>
        <v/>
      </c>
      <c r="J272" s="122" t="str">
        <f>IF(ACOUSTIC_SURVEY_RESULTS!G271=0, "",ACOUSTIC_SURVEY_RESULTS!G271)</f>
        <v/>
      </c>
      <c r="K272" s="122" t="str">
        <f>IF(ACOUSTIC_SURVEY_RESULTS!H271=0, "",ACOUSTIC_SURVEY_RESULTS!H271)</f>
        <v/>
      </c>
      <c r="L272" s="122" t="str">
        <f>IF(ACOUSTIC_SURVEY_RESULTS!I271=0, "",ACOUSTIC_SURVEY_RESULTS!I271)</f>
        <v/>
      </c>
      <c r="M272" s="122">
        <f>IFERROR((VLOOKUP($L272,ACOUSTIC_SITE_INFO!$C$3:$AI$501,2,FALSE)),"")</f>
        <v>0</v>
      </c>
      <c r="N272" s="122">
        <f>IFERROR((VLOOKUP($L272,ACOUSTIC_SITE_INFO!$C$3:$AI$501,3,FALSE))," ")</f>
        <v>0</v>
      </c>
      <c r="O272" s="122">
        <f>IFERROR((VLOOKUP($L272,ACOUSTIC_SITE_INFO!$C$3:$AI$501,4,FALSE)),"")</f>
        <v>0</v>
      </c>
      <c r="P272" s="122">
        <f>IFERROR((VLOOKUP($L272,ACOUSTIC_SITE_INFO!$C$3:$AI$501,5,FALSE)),"")</f>
        <v>0</v>
      </c>
      <c r="Q272" s="122">
        <f>IFERROR((VLOOKUP($L272,ACOUSTIC_SITE_INFO!$C$3:$AI$501,6,FALSE)),"")</f>
        <v>0</v>
      </c>
      <c r="R272" s="122">
        <f>IFERROR((VLOOKUP($L272,ACOUSTIC_SITE_INFO!$C$3:$AI$501,7,FALSE)),"")</f>
        <v>0</v>
      </c>
      <c r="S272" s="122" t="str">
        <f>IFERROR((VLOOKUP($L272,ACOUSTIC_SITE_INFO!$C$3:$AI$501,8,FALSE)),"")</f>
        <v>//</v>
      </c>
      <c r="T272" s="124">
        <f>IFERROR((VLOOKUP($L272,ACOUSTIC_SITE_INFO!$C$3:$AI$501,9,FALSE)),"")</f>
        <v>0</v>
      </c>
      <c r="U272" s="124">
        <f>IFERROR((VLOOKUP($L272,ACOUSTIC_SITE_INFO!$C$3:$AI$501,10,FALSE)),"")</f>
        <v>0</v>
      </c>
      <c r="V272" s="122">
        <f>IFERROR((VLOOKUP($L272,ACOUSTIC_SITE_INFO!$C$3:$AI$501,11,FALSE)),"")</f>
        <v>0</v>
      </c>
      <c r="W272" s="122">
        <f>IFERROR((VLOOKUP($L272,ACOUSTIC_SITE_INFO!$C$3:$AI$501,12,FALSE)),"")</f>
        <v>0</v>
      </c>
      <c r="X272" s="122">
        <f>IFERROR((VLOOKUP($L272,ACOUSTIC_SITE_INFO!$C$3:$AI$501,13,FALSE)),"")</f>
        <v>0</v>
      </c>
      <c r="Y272" s="122">
        <f>IFERROR((VLOOKUP($L272,ACOUSTIC_SITE_INFO!$C$3:$AI$501,14,FALSE)),"")</f>
        <v>0</v>
      </c>
      <c r="Z272" s="122">
        <f>IFERROR((VLOOKUP($L272,ACOUSTIC_SITE_INFO!$C$3:$AI$501,15,FALSE)),"")</f>
        <v>0</v>
      </c>
      <c r="AA272" s="122">
        <f>IFERROR((VLOOKUP($L272,ACOUSTIC_SITE_INFO!$C$3:$AI$501,16,FALSE)),"")</f>
        <v>0</v>
      </c>
      <c r="AB272" s="122">
        <f>IFERROR((VLOOKUP($L272,ACOUSTIC_SITE_INFO!$C$3:$AI$501,17,FALSE)),"")</f>
        <v>0</v>
      </c>
      <c r="AC272" s="122">
        <f>IFERROR((VLOOKUP($L272,ACOUSTIC_SITE_INFO!$C$3:$AI$501,18,FALSE)),"")</f>
        <v>0</v>
      </c>
      <c r="AD272" s="122">
        <f>IFERROR((VLOOKUP($L272,ACOUSTIC_SITE_INFO!$C$3:$AI$501,20,FALSE)),"")</f>
        <v>0</v>
      </c>
      <c r="AE272" s="122">
        <f>IFERROR((VLOOKUP($L272,ACOUSTIC_SITE_INFO!$C$3:$AI$501,21,FALSE)),"")</f>
        <v>0</v>
      </c>
      <c r="AF272" s="122">
        <f>IFERROR((VLOOKUP($L272,ACOUSTIC_SITE_INFO!$C$3:$AI$501,19,FALSE)),"")</f>
        <v>0</v>
      </c>
      <c r="AG272" s="122">
        <f>IFERROR((VLOOKUP($L272,ACOUSTIC_SITE_INFO!$C$3:$AI$501,22,FALSE)),"")</f>
        <v>0</v>
      </c>
      <c r="AH272" s="122">
        <f>IFERROR((VLOOKUP($L272,ACOUSTIC_SITE_INFO!$C$3:$AI$501,23,FALSE)),"")</f>
        <v>0</v>
      </c>
      <c r="AI272" s="125">
        <f>IFERROR((VLOOKUP($L272,ACOUSTIC_SITE_INFO!$C$3:$AI$501,24,FALSE)),"")</f>
        <v>0</v>
      </c>
      <c r="AJ272" s="125">
        <f>IFERROR((VLOOKUP($L272,ACOUSTIC_SITE_INFO!$C$3:$AI$501,25,FALSE)),"")</f>
        <v>0</v>
      </c>
      <c r="AK272" s="122">
        <f>IFERROR((VLOOKUP($L272,ACOUSTIC_SITE_INFO!$C$3:$AI$501,26,FALSE)),"")</f>
        <v>0</v>
      </c>
      <c r="AL272" s="122">
        <f>IFERROR((VLOOKUP($L272,ACOUSTIC_SITE_INFO!$C$3:$AI$501,27,FALSE)),"")</f>
        <v>0</v>
      </c>
      <c r="AM272" s="122">
        <f>IFERROR((VLOOKUP($L272,ACOUSTIC_SITE_INFO!$C$3:$AI$501,29,FALSE)),"")</f>
        <v>0</v>
      </c>
      <c r="AN272" s="122">
        <f>IFERROR((VLOOKUP($L272,ACOUSTIC_SITE_INFO!$C$3:$AI$501,30,FALSE)),"")</f>
        <v>0</v>
      </c>
      <c r="AO272" s="122">
        <f>IFERROR((VLOOKUP($L272,ACOUSTIC_SITE_INFO!$C$3:$AI$501,31,FALSE)),"")</f>
        <v>0</v>
      </c>
      <c r="AP272" s="122">
        <f>IFERROR((VLOOKUP($L272,ACOUSTIC_SITE_INFO!$C$3:$AI$501,32,FALSE)),"")</f>
        <v>0</v>
      </c>
      <c r="AQ272" s="122">
        <f>IFERROR((VLOOKUP($L272,ACOUSTIC_SITE_INFO!$C$3:$AI$501,33,FALSE)),"")</f>
        <v>0</v>
      </c>
    </row>
    <row r="273" spans="1:43" x14ac:dyDescent="0.25">
      <c r="A273" s="122" t="str">
        <f t="shared" si="8"/>
        <v>00-0m-0</v>
      </c>
      <c r="B273" s="122" t="str">
        <f t="shared" si="9"/>
        <v/>
      </c>
      <c r="C273" s="122" t="str">
        <f>IF(ACOUSTIC_SURVEY_RESULTS!A272=0, "",ACOUSTIC_SURVEY_RESULTS!A272)</f>
        <v/>
      </c>
      <c r="D273" s="122" t="str">
        <f>IFERROR((VLOOKUP($C273,Drop_down_options!$B$2:$D$21,2,FALSE)),"")</f>
        <v/>
      </c>
      <c r="E273" s="122" t="str">
        <f>IF(ACOUSTIC_SURVEY_RESULTS!B272=0, "",ACOUSTIC_SURVEY_RESULTS!B272)</f>
        <v/>
      </c>
      <c r="F273" s="122" t="str">
        <f>IF(ACOUSTIC_SURVEY_RESULTS!C272=0, "",ACOUSTIC_SURVEY_RESULTS!C272)</f>
        <v/>
      </c>
      <c r="G273" s="122" t="str">
        <f>IF(ACOUSTIC_SURVEY_RESULTS!D272=0, "",ACOUSTIC_SURVEY_RESULTS!D272)</f>
        <v/>
      </c>
      <c r="H273" s="122" t="str">
        <f>IF(ACOUSTIC_SURVEY_RESULTS!E272=0, "",ACOUSTIC_SURVEY_RESULTS!E272)</f>
        <v/>
      </c>
      <c r="I273" s="122" t="str">
        <f>IF(ACOUSTIC_SURVEY_RESULTS!F272=0, "",ACOUSTIC_SURVEY_RESULTS!F272)</f>
        <v/>
      </c>
      <c r="J273" s="122" t="str">
        <f>IF(ACOUSTIC_SURVEY_RESULTS!G272=0, "",ACOUSTIC_SURVEY_RESULTS!G272)</f>
        <v/>
      </c>
      <c r="K273" s="122" t="str">
        <f>IF(ACOUSTIC_SURVEY_RESULTS!H272=0, "",ACOUSTIC_SURVEY_RESULTS!H272)</f>
        <v/>
      </c>
      <c r="L273" s="122" t="str">
        <f>IF(ACOUSTIC_SURVEY_RESULTS!I272=0, "",ACOUSTIC_SURVEY_RESULTS!I272)</f>
        <v/>
      </c>
      <c r="M273" s="122">
        <f>IFERROR((VLOOKUP($L273,ACOUSTIC_SITE_INFO!$C$3:$AI$501,2,FALSE)),"")</f>
        <v>0</v>
      </c>
      <c r="N273" s="122">
        <f>IFERROR((VLOOKUP($L273,ACOUSTIC_SITE_INFO!$C$3:$AI$501,3,FALSE))," ")</f>
        <v>0</v>
      </c>
      <c r="O273" s="122">
        <f>IFERROR((VLOOKUP($L273,ACOUSTIC_SITE_INFO!$C$3:$AI$501,4,FALSE)),"")</f>
        <v>0</v>
      </c>
      <c r="P273" s="122">
        <f>IFERROR((VLOOKUP($L273,ACOUSTIC_SITE_INFO!$C$3:$AI$501,5,FALSE)),"")</f>
        <v>0</v>
      </c>
      <c r="Q273" s="122">
        <f>IFERROR((VLOOKUP($L273,ACOUSTIC_SITE_INFO!$C$3:$AI$501,6,FALSE)),"")</f>
        <v>0</v>
      </c>
      <c r="R273" s="122">
        <f>IFERROR((VLOOKUP($L273,ACOUSTIC_SITE_INFO!$C$3:$AI$501,7,FALSE)),"")</f>
        <v>0</v>
      </c>
      <c r="S273" s="122" t="str">
        <f>IFERROR((VLOOKUP($L273,ACOUSTIC_SITE_INFO!$C$3:$AI$501,8,FALSE)),"")</f>
        <v>//</v>
      </c>
      <c r="T273" s="124">
        <f>IFERROR((VLOOKUP($L273,ACOUSTIC_SITE_INFO!$C$3:$AI$501,9,FALSE)),"")</f>
        <v>0</v>
      </c>
      <c r="U273" s="124">
        <f>IFERROR((VLOOKUP($L273,ACOUSTIC_SITE_INFO!$C$3:$AI$501,10,FALSE)),"")</f>
        <v>0</v>
      </c>
      <c r="V273" s="122">
        <f>IFERROR((VLOOKUP($L273,ACOUSTIC_SITE_INFO!$C$3:$AI$501,11,FALSE)),"")</f>
        <v>0</v>
      </c>
      <c r="W273" s="122">
        <f>IFERROR((VLOOKUP($L273,ACOUSTIC_SITE_INFO!$C$3:$AI$501,12,FALSE)),"")</f>
        <v>0</v>
      </c>
      <c r="X273" s="122">
        <f>IFERROR((VLOOKUP($L273,ACOUSTIC_SITE_INFO!$C$3:$AI$501,13,FALSE)),"")</f>
        <v>0</v>
      </c>
      <c r="Y273" s="122">
        <f>IFERROR((VLOOKUP($L273,ACOUSTIC_SITE_INFO!$C$3:$AI$501,14,FALSE)),"")</f>
        <v>0</v>
      </c>
      <c r="Z273" s="122">
        <f>IFERROR((VLOOKUP($L273,ACOUSTIC_SITE_INFO!$C$3:$AI$501,15,FALSE)),"")</f>
        <v>0</v>
      </c>
      <c r="AA273" s="122">
        <f>IFERROR((VLOOKUP($L273,ACOUSTIC_SITE_INFO!$C$3:$AI$501,16,FALSE)),"")</f>
        <v>0</v>
      </c>
      <c r="AB273" s="122">
        <f>IFERROR((VLOOKUP($L273,ACOUSTIC_SITE_INFO!$C$3:$AI$501,17,FALSE)),"")</f>
        <v>0</v>
      </c>
      <c r="AC273" s="122">
        <f>IFERROR((VLOOKUP($L273,ACOUSTIC_SITE_INFO!$C$3:$AI$501,18,FALSE)),"")</f>
        <v>0</v>
      </c>
      <c r="AD273" s="122">
        <f>IFERROR((VLOOKUP($L273,ACOUSTIC_SITE_INFO!$C$3:$AI$501,20,FALSE)),"")</f>
        <v>0</v>
      </c>
      <c r="AE273" s="122">
        <f>IFERROR((VLOOKUP($L273,ACOUSTIC_SITE_INFO!$C$3:$AI$501,21,FALSE)),"")</f>
        <v>0</v>
      </c>
      <c r="AF273" s="122">
        <f>IFERROR((VLOOKUP($L273,ACOUSTIC_SITE_INFO!$C$3:$AI$501,19,FALSE)),"")</f>
        <v>0</v>
      </c>
      <c r="AG273" s="122">
        <f>IFERROR((VLOOKUP($L273,ACOUSTIC_SITE_INFO!$C$3:$AI$501,22,FALSE)),"")</f>
        <v>0</v>
      </c>
      <c r="AH273" s="122">
        <f>IFERROR((VLOOKUP($L273,ACOUSTIC_SITE_INFO!$C$3:$AI$501,23,FALSE)),"")</f>
        <v>0</v>
      </c>
      <c r="AI273" s="125">
        <f>IFERROR((VLOOKUP($L273,ACOUSTIC_SITE_INFO!$C$3:$AI$501,24,FALSE)),"")</f>
        <v>0</v>
      </c>
      <c r="AJ273" s="125">
        <f>IFERROR((VLOOKUP($L273,ACOUSTIC_SITE_INFO!$C$3:$AI$501,25,FALSE)),"")</f>
        <v>0</v>
      </c>
      <c r="AK273" s="122">
        <f>IFERROR((VLOOKUP($L273,ACOUSTIC_SITE_INFO!$C$3:$AI$501,26,FALSE)),"")</f>
        <v>0</v>
      </c>
      <c r="AL273" s="122">
        <f>IFERROR((VLOOKUP($L273,ACOUSTIC_SITE_INFO!$C$3:$AI$501,27,FALSE)),"")</f>
        <v>0</v>
      </c>
      <c r="AM273" s="122">
        <f>IFERROR((VLOOKUP($L273,ACOUSTIC_SITE_INFO!$C$3:$AI$501,29,FALSE)),"")</f>
        <v>0</v>
      </c>
      <c r="AN273" s="122">
        <f>IFERROR((VLOOKUP($L273,ACOUSTIC_SITE_INFO!$C$3:$AI$501,30,FALSE)),"")</f>
        <v>0</v>
      </c>
      <c r="AO273" s="122">
        <f>IFERROR((VLOOKUP($L273,ACOUSTIC_SITE_INFO!$C$3:$AI$501,31,FALSE)),"")</f>
        <v>0</v>
      </c>
      <c r="AP273" s="122">
        <f>IFERROR((VLOOKUP($L273,ACOUSTIC_SITE_INFO!$C$3:$AI$501,32,FALSE)),"")</f>
        <v>0</v>
      </c>
      <c r="AQ273" s="122">
        <f>IFERROR((VLOOKUP($L273,ACOUSTIC_SITE_INFO!$C$3:$AI$501,33,FALSE)),"")</f>
        <v>0</v>
      </c>
    </row>
    <row r="274" spans="1:43" x14ac:dyDescent="0.25">
      <c r="A274" s="122" t="str">
        <f t="shared" si="8"/>
        <v>00-0m-0</v>
      </c>
      <c r="B274" s="122" t="str">
        <f t="shared" si="9"/>
        <v/>
      </c>
      <c r="C274" s="122" t="str">
        <f>IF(ACOUSTIC_SURVEY_RESULTS!A273=0, "",ACOUSTIC_SURVEY_RESULTS!A273)</f>
        <v/>
      </c>
      <c r="D274" s="122" t="str">
        <f>IFERROR((VLOOKUP($C274,Drop_down_options!$B$2:$D$21,2,FALSE)),"")</f>
        <v/>
      </c>
      <c r="E274" s="122" t="str">
        <f>IF(ACOUSTIC_SURVEY_RESULTS!B273=0, "",ACOUSTIC_SURVEY_RESULTS!B273)</f>
        <v/>
      </c>
      <c r="F274" s="122" t="str">
        <f>IF(ACOUSTIC_SURVEY_RESULTS!C273=0, "",ACOUSTIC_SURVEY_RESULTS!C273)</f>
        <v/>
      </c>
      <c r="G274" s="122" t="str">
        <f>IF(ACOUSTIC_SURVEY_RESULTS!D273=0, "",ACOUSTIC_SURVEY_RESULTS!D273)</f>
        <v/>
      </c>
      <c r="H274" s="122" t="str">
        <f>IF(ACOUSTIC_SURVEY_RESULTS!E273=0, "",ACOUSTIC_SURVEY_RESULTS!E273)</f>
        <v/>
      </c>
      <c r="I274" s="122" t="str">
        <f>IF(ACOUSTIC_SURVEY_RESULTS!F273=0, "",ACOUSTIC_SURVEY_RESULTS!F273)</f>
        <v/>
      </c>
      <c r="J274" s="122" t="str">
        <f>IF(ACOUSTIC_SURVEY_RESULTS!G273=0, "",ACOUSTIC_SURVEY_RESULTS!G273)</f>
        <v/>
      </c>
      <c r="K274" s="122" t="str">
        <f>IF(ACOUSTIC_SURVEY_RESULTS!H273=0, "",ACOUSTIC_SURVEY_RESULTS!H273)</f>
        <v/>
      </c>
      <c r="L274" s="122" t="str">
        <f>IF(ACOUSTIC_SURVEY_RESULTS!I273=0, "",ACOUSTIC_SURVEY_RESULTS!I273)</f>
        <v/>
      </c>
      <c r="M274" s="122">
        <f>IFERROR((VLOOKUP($L274,ACOUSTIC_SITE_INFO!$C$3:$AI$501,2,FALSE)),"")</f>
        <v>0</v>
      </c>
      <c r="N274" s="122">
        <f>IFERROR((VLOOKUP($L274,ACOUSTIC_SITE_INFO!$C$3:$AI$501,3,FALSE))," ")</f>
        <v>0</v>
      </c>
      <c r="O274" s="122">
        <f>IFERROR((VLOOKUP($L274,ACOUSTIC_SITE_INFO!$C$3:$AI$501,4,FALSE)),"")</f>
        <v>0</v>
      </c>
      <c r="P274" s="122">
        <f>IFERROR((VLOOKUP($L274,ACOUSTIC_SITE_INFO!$C$3:$AI$501,5,FALSE)),"")</f>
        <v>0</v>
      </c>
      <c r="Q274" s="122">
        <f>IFERROR((VLOOKUP($L274,ACOUSTIC_SITE_INFO!$C$3:$AI$501,6,FALSE)),"")</f>
        <v>0</v>
      </c>
      <c r="R274" s="122">
        <f>IFERROR((VLOOKUP($L274,ACOUSTIC_SITE_INFO!$C$3:$AI$501,7,FALSE)),"")</f>
        <v>0</v>
      </c>
      <c r="S274" s="122" t="str">
        <f>IFERROR((VLOOKUP($L274,ACOUSTIC_SITE_INFO!$C$3:$AI$501,8,FALSE)),"")</f>
        <v>//</v>
      </c>
      <c r="T274" s="124">
        <f>IFERROR((VLOOKUP($L274,ACOUSTIC_SITE_INFO!$C$3:$AI$501,9,FALSE)),"")</f>
        <v>0</v>
      </c>
      <c r="U274" s="124">
        <f>IFERROR((VLOOKUP($L274,ACOUSTIC_SITE_INFO!$C$3:$AI$501,10,FALSE)),"")</f>
        <v>0</v>
      </c>
      <c r="V274" s="122">
        <f>IFERROR((VLOOKUP($L274,ACOUSTIC_SITE_INFO!$C$3:$AI$501,11,FALSE)),"")</f>
        <v>0</v>
      </c>
      <c r="W274" s="122">
        <f>IFERROR((VLOOKUP($L274,ACOUSTIC_SITE_INFO!$C$3:$AI$501,12,FALSE)),"")</f>
        <v>0</v>
      </c>
      <c r="X274" s="122">
        <f>IFERROR((VLOOKUP($L274,ACOUSTIC_SITE_INFO!$C$3:$AI$501,13,FALSE)),"")</f>
        <v>0</v>
      </c>
      <c r="Y274" s="122">
        <f>IFERROR((VLOOKUP($L274,ACOUSTIC_SITE_INFO!$C$3:$AI$501,14,FALSE)),"")</f>
        <v>0</v>
      </c>
      <c r="Z274" s="122">
        <f>IFERROR((VLOOKUP($L274,ACOUSTIC_SITE_INFO!$C$3:$AI$501,15,FALSE)),"")</f>
        <v>0</v>
      </c>
      <c r="AA274" s="122">
        <f>IFERROR((VLOOKUP($L274,ACOUSTIC_SITE_INFO!$C$3:$AI$501,16,FALSE)),"")</f>
        <v>0</v>
      </c>
      <c r="AB274" s="122">
        <f>IFERROR((VLOOKUP($L274,ACOUSTIC_SITE_INFO!$C$3:$AI$501,17,FALSE)),"")</f>
        <v>0</v>
      </c>
      <c r="AC274" s="122">
        <f>IFERROR((VLOOKUP($L274,ACOUSTIC_SITE_INFO!$C$3:$AI$501,18,FALSE)),"")</f>
        <v>0</v>
      </c>
      <c r="AD274" s="122">
        <f>IFERROR((VLOOKUP($L274,ACOUSTIC_SITE_INFO!$C$3:$AI$501,20,FALSE)),"")</f>
        <v>0</v>
      </c>
      <c r="AE274" s="122">
        <f>IFERROR((VLOOKUP($L274,ACOUSTIC_SITE_INFO!$C$3:$AI$501,21,FALSE)),"")</f>
        <v>0</v>
      </c>
      <c r="AF274" s="122">
        <f>IFERROR((VLOOKUP($L274,ACOUSTIC_SITE_INFO!$C$3:$AI$501,19,FALSE)),"")</f>
        <v>0</v>
      </c>
      <c r="AG274" s="122">
        <f>IFERROR((VLOOKUP($L274,ACOUSTIC_SITE_INFO!$C$3:$AI$501,22,FALSE)),"")</f>
        <v>0</v>
      </c>
      <c r="AH274" s="122">
        <f>IFERROR((VLOOKUP($L274,ACOUSTIC_SITE_INFO!$C$3:$AI$501,23,FALSE)),"")</f>
        <v>0</v>
      </c>
      <c r="AI274" s="125">
        <f>IFERROR((VLOOKUP($L274,ACOUSTIC_SITE_INFO!$C$3:$AI$501,24,FALSE)),"")</f>
        <v>0</v>
      </c>
      <c r="AJ274" s="125">
        <f>IFERROR((VLOOKUP($L274,ACOUSTIC_SITE_INFO!$C$3:$AI$501,25,FALSE)),"")</f>
        <v>0</v>
      </c>
      <c r="AK274" s="122">
        <f>IFERROR((VLOOKUP($L274,ACOUSTIC_SITE_INFO!$C$3:$AI$501,26,FALSE)),"")</f>
        <v>0</v>
      </c>
      <c r="AL274" s="122">
        <f>IFERROR((VLOOKUP($L274,ACOUSTIC_SITE_INFO!$C$3:$AI$501,27,FALSE)),"")</f>
        <v>0</v>
      </c>
      <c r="AM274" s="122">
        <f>IFERROR((VLOOKUP($L274,ACOUSTIC_SITE_INFO!$C$3:$AI$501,29,FALSE)),"")</f>
        <v>0</v>
      </c>
      <c r="AN274" s="122">
        <f>IFERROR((VLOOKUP($L274,ACOUSTIC_SITE_INFO!$C$3:$AI$501,30,FALSE)),"")</f>
        <v>0</v>
      </c>
      <c r="AO274" s="122">
        <f>IFERROR((VLOOKUP($L274,ACOUSTIC_SITE_INFO!$C$3:$AI$501,31,FALSE)),"")</f>
        <v>0</v>
      </c>
      <c r="AP274" s="122">
        <f>IFERROR((VLOOKUP($L274,ACOUSTIC_SITE_INFO!$C$3:$AI$501,32,FALSE)),"")</f>
        <v>0</v>
      </c>
      <c r="AQ274" s="122">
        <f>IFERROR((VLOOKUP($L274,ACOUSTIC_SITE_INFO!$C$3:$AI$501,33,FALSE)),"")</f>
        <v>0</v>
      </c>
    </row>
    <row r="275" spans="1:43" x14ac:dyDescent="0.25">
      <c r="A275" s="122" t="str">
        <f t="shared" si="8"/>
        <v>00-0m-0</v>
      </c>
      <c r="B275" s="122" t="str">
        <f t="shared" si="9"/>
        <v/>
      </c>
      <c r="C275" s="122" t="str">
        <f>IF(ACOUSTIC_SURVEY_RESULTS!A274=0, "",ACOUSTIC_SURVEY_RESULTS!A274)</f>
        <v/>
      </c>
      <c r="D275" s="122" t="str">
        <f>IFERROR((VLOOKUP($C275,Drop_down_options!$B$2:$D$21,2,FALSE)),"")</f>
        <v/>
      </c>
      <c r="E275" s="122" t="str">
        <f>IF(ACOUSTIC_SURVEY_RESULTS!B274=0, "",ACOUSTIC_SURVEY_RESULTS!B274)</f>
        <v/>
      </c>
      <c r="F275" s="122" t="str">
        <f>IF(ACOUSTIC_SURVEY_RESULTS!C274=0, "",ACOUSTIC_SURVEY_RESULTS!C274)</f>
        <v/>
      </c>
      <c r="G275" s="122" t="str">
        <f>IF(ACOUSTIC_SURVEY_RESULTS!D274=0, "",ACOUSTIC_SURVEY_RESULTS!D274)</f>
        <v/>
      </c>
      <c r="H275" s="122" t="str">
        <f>IF(ACOUSTIC_SURVEY_RESULTS!E274=0, "",ACOUSTIC_SURVEY_RESULTS!E274)</f>
        <v/>
      </c>
      <c r="I275" s="122" t="str">
        <f>IF(ACOUSTIC_SURVEY_RESULTS!F274=0, "",ACOUSTIC_SURVEY_RESULTS!F274)</f>
        <v/>
      </c>
      <c r="J275" s="122" t="str">
        <f>IF(ACOUSTIC_SURVEY_RESULTS!G274=0, "",ACOUSTIC_SURVEY_RESULTS!G274)</f>
        <v/>
      </c>
      <c r="K275" s="122" t="str">
        <f>IF(ACOUSTIC_SURVEY_RESULTS!H274=0, "",ACOUSTIC_SURVEY_RESULTS!H274)</f>
        <v/>
      </c>
      <c r="L275" s="122" t="str">
        <f>IF(ACOUSTIC_SURVEY_RESULTS!I274=0, "",ACOUSTIC_SURVEY_RESULTS!I274)</f>
        <v/>
      </c>
      <c r="M275" s="122">
        <f>IFERROR((VLOOKUP($L275,ACOUSTIC_SITE_INFO!$C$3:$AI$501,2,FALSE)),"")</f>
        <v>0</v>
      </c>
      <c r="N275" s="122">
        <f>IFERROR((VLOOKUP($L275,ACOUSTIC_SITE_INFO!$C$3:$AI$501,3,FALSE))," ")</f>
        <v>0</v>
      </c>
      <c r="O275" s="122">
        <f>IFERROR((VLOOKUP($L275,ACOUSTIC_SITE_INFO!$C$3:$AI$501,4,FALSE)),"")</f>
        <v>0</v>
      </c>
      <c r="P275" s="122">
        <f>IFERROR((VLOOKUP($L275,ACOUSTIC_SITE_INFO!$C$3:$AI$501,5,FALSE)),"")</f>
        <v>0</v>
      </c>
      <c r="Q275" s="122">
        <f>IFERROR((VLOOKUP($L275,ACOUSTIC_SITE_INFO!$C$3:$AI$501,6,FALSE)),"")</f>
        <v>0</v>
      </c>
      <c r="R275" s="122">
        <f>IFERROR((VLOOKUP($L275,ACOUSTIC_SITE_INFO!$C$3:$AI$501,7,FALSE)),"")</f>
        <v>0</v>
      </c>
      <c r="S275" s="122" t="str">
        <f>IFERROR((VLOOKUP($L275,ACOUSTIC_SITE_INFO!$C$3:$AI$501,8,FALSE)),"")</f>
        <v>//</v>
      </c>
      <c r="T275" s="124">
        <f>IFERROR((VLOOKUP($L275,ACOUSTIC_SITE_INFO!$C$3:$AI$501,9,FALSE)),"")</f>
        <v>0</v>
      </c>
      <c r="U275" s="124">
        <f>IFERROR((VLOOKUP($L275,ACOUSTIC_SITE_INFO!$C$3:$AI$501,10,FALSE)),"")</f>
        <v>0</v>
      </c>
      <c r="V275" s="122">
        <f>IFERROR((VLOOKUP($L275,ACOUSTIC_SITE_INFO!$C$3:$AI$501,11,FALSE)),"")</f>
        <v>0</v>
      </c>
      <c r="W275" s="122">
        <f>IFERROR((VLOOKUP($L275,ACOUSTIC_SITE_INFO!$C$3:$AI$501,12,FALSE)),"")</f>
        <v>0</v>
      </c>
      <c r="X275" s="122">
        <f>IFERROR((VLOOKUP($L275,ACOUSTIC_SITE_INFO!$C$3:$AI$501,13,FALSE)),"")</f>
        <v>0</v>
      </c>
      <c r="Y275" s="122">
        <f>IFERROR((VLOOKUP($L275,ACOUSTIC_SITE_INFO!$C$3:$AI$501,14,FALSE)),"")</f>
        <v>0</v>
      </c>
      <c r="Z275" s="122">
        <f>IFERROR((VLOOKUP($L275,ACOUSTIC_SITE_INFO!$C$3:$AI$501,15,FALSE)),"")</f>
        <v>0</v>
      </c>
      <c r="AA275" s="122">
        <f>IFERROR((VLOOKUP($L275,ACOUSTIC_SITE_INFO!$C$3:$AI$501,16,FALSE)),"")</f>
        <v>0</v>
      </c>
      <c r="AB275" s="122">
        <f>IFERROR((VLOOKUP($L275,ACOUSTIC_SITE_INFO!$C$3:$AI$501,17,FALSE)),"")</f>
        <v>0</v>
      </c>
      <c r="AC275" s="122">
        <f>IFERROR((VLOOKUP($L275,ACOUSTIC_SITE_INFO!$C$3:$AI$501,18,FALSE)),"")</f>
        <v>0</v>
      </c>
      <c r="AD275" s="122">
        <f>IFERROR((VLOOKUP($L275,ACOUSTIC_SITE_INFO!$C$3:$AI$501,20,FALSE)),"")</f>
        <v>0</v>
      </c>
      <c r="AE275" s="122">
        <f>IFERROR((VLOOKUP($L275,ACOUSTIC_SITE_INFO!$C$3:$AI$501,21,FALSE)),"")</f>
        <v>0</v>
      </c>
      <c r="AF275" s="122">
        <f>IFERROR((VLOOKUP($L275,ACOUSTIC_SITE_INFO!$C$3:$AI$501,19,FALSE)),"")</f>
        <v>0</v>
      </c>
      <c r="AG275" s="122">
        <f>IFERROR((VLOOKUP($L275,ACOUSTIC_SITE_INFO!$C$3:$AI$501,22,FALSE)),"")</f>
        <v>0</v>
      </c>
      <c r="AH275" s="122">
        <f>IFERROR((VLOOKUP($L275,ACOUSTIC_SITE_INFO!$C$3:$AI$501,23,FALSE)),"")</f>
        <v>0</v>
      </c>
      <c r="AI275" s="125">
        <f>IFERROR((VLOOKUP($L275,ACOUSTIC_SITE_INFO!$C$3:$AI$501,24,FALSE)),"")</f>
        <v>0</v>
      </c>
      <c r="AJ275" s="125">
        <f>IFERROR((VLOOKUP($L275,ACOUSTIC_SITE_INFO!$C$3:$AI$501,25,FALSE)),"")</f>
        <v>0</v>
      </c>
      <c r="AK275" s="122">
        <f>IFERROR((VLOOKUP($L275,ACOUSTIC_SITE_INFO!$C$3:$AI$501,26,FALSE)),"")</f>
        <v>0</v>
      </c>
      <c r="AL275" s="122">
        <f>IFERROR((VLOOKUP($L275,ACOUSTIC_SITE_INFO!$C$3:$AI$501,27,FALSE)),"")</f>
        <v>0</v>
      </c>
      <c r="AM275" s="122">
        <f>IFERROR((VLOOKUP($L275,ACOUSTIC_SITE_INFO!$C$3:$AI$501,29,FALSE)),"")</f>
        <v>0</v>
      </c>
      <c r="AN275" s="122">
        <f>IFERROR((VLOOKUP($L275,ACOUSTIC_SITE_INFO!$C$3:$AI$501,30,FALSE)),"")</f>
        <v>0</v>
      </c>
      <c r="AO275" s="122">
        <f>IFERROR((VLOOKUP($L275,ACOUSTIC_SITE_INFO!$C$3:$AI$501,31,FALSE)),"")</f>
        <v>0</v>
      </c>
      <c r="AP275" s="122">
        <f>IFERROR((VLOOKUP($L275,ACOUSTIC_SITE_INFO!$C$3:$AI$501,32,FALSE)),"")</f>
        <v>0</v>
      </c>
      <c r="AQ275" s="122">
        <f>IFERROR((VLOOKUP($L275,ACOUSTIC_SITE_INFO!$C$3:$AI$501,33,FALSE)),"")</f>
        <v>0</v>
      </c>
    </row>
    <row r="276" spans="1:43" x14ac:dyDescent="0.25">
      <c r="A276" s="122" t="str">
        <f t="shared" si="8"/>
        <v>00-0m-0</v>
      </c>
      <c r="B276" s="122" t="str">
        <f t="shared" si="9"/>
        <v/>
      </c>
      <c r="C276" s="122" t="str">
        <f>IF(ACOUSTIC_SURVEY_RESULTS!A275=0, "",ACOUSTIC_SURVEY_RESULTS!A275)</f>
        <v/>
      </c>
      <c r="D276" s="122" t="str">
        <f>IFERROR((VLOOKUP($C276,Drop_down_options!$B$2:$D$21,2,FALSE)),"")</f>
        <v/>
      </c>
      <c r="E276" s="122" t="str">
        <f>IF(ACOUSTIC_SURVEY_RESULTS!B275=0, "",ACOUSTIC_SURVEY_RESULTS!B275)</f>
        <v/>
      </c>
      <c r="F276" s="122" t="str">
        <f>IF(ACOUSTIC_SURVEY_RESULTS!C275=0, "",ACOUSTIC_SURVEY_RESULTS!C275)</f>
        <v/>
      </c>
      <c r="G276" s="122" t="str">
        <f>IF(ACOUSTIC_SURVEY_RESULTS!D275=0, "",ACOUSTIC_SURVEY_RESULTS!D275)</f>
        <v/>
      </c>
      <c r="H276" s="122" t="str">
        <f>IF(ACOUSTIC_SURVEY_RESULTS!E275=0, "",ACOUSTIC_SURVEY_RESULTS!E275)</f>
        <v/>
      </c>
      <c r="I276" s="122" t="str">
        <f>IF(ACOUSTIC_SURVEY_RESULTS!F275=0, "",ACOUSTIC_SURVEY_RESULTS!F275)</f>
        <v/>
      </c>
      <c r="J276" s="122" t="str">
        <f>IF(ACOUSTIC_SURVEY_RESULTS!G275=0, "",ACOUSTIC_SURVEY_RESULTS!G275)</f>
        <v/>
      </c>
      <c r="K276" s="122" t="str">
        <f>IF(ACOUSTIC_SURVEY_RESULTS!H275=0, "",ACOUSTIC_SURVEY_RESULTS!H275)</f>
        <v/>
      </c>
      <c r="L276" s="122" t="str">
        <f>IF(ACOUSTIC_SURVEY_RESULTS!I275=0, "",ACOUSTIC_SURVEY_RESULTS!I275)</f>
        <v/>
      </c>
      <c r="M276" s="122">
        <f>IFERROR((VLOOKUP($L276,ACOUSTIC_SITE_INFO!$C$3:$AI$501,2,FALSE)),"")</f>
        <v>0</v>
      </c>
      <c r="N276" s="122">
        <f>IFERROR((VLOOKUP($L276,ACOUSTIC_SITE_INFO!$C$3:$AI$501,3,FALSE))," ")</f>
        <v>0</v>
      </c>
      <c r="O276" s="122">
        <f>IFERROR((VLOOKUP($L276,ACOUSTIC_SITE_INFO!$C$3:$AI$501,4,FALSE)),"")</f>
        <v>0</v>
      </c>
      <c r="P276" s="122">
        <f>IFERROR((VLOOKUP($L276,ACOUSTIC_SITE_INFO!$C$3:$AI$501,5,FALSE)),"")</f>
        <v>0</v>
      </c>
      <c r="Q276" s="122">
        <f>IFERROR((VLOOKUP($L276,ACOUSTIC_SITE_INFO!$C$3:$AI$501,6,FALSE)),"")</f>
        <v>0</v>
      </c>
      <c r="R276" s="122">
        <f>IFERROR((VLOOKUP($L276,ACOUSTIC_SITE_INFO!$C$3:$AI$501,7,FALSE)),"")</f>
        <v>0</v>
      </c>
      <c r="S276" s="122" t="str">
        <f>IFERROR((VLOOKUP($L276,ACOUSTIC_SITE_INFO!$C$3:$AI$501,8,FALSE)),"")</f>
        <v>//</v>
      </c>
      <c r="T276" s="124">
        <f>IFERROR((VLOOKUP($L276,ACOUSTIC_SITE_INFO!$C$3:$AI$501,9,FALSE)),"")</f>
        <v>0</v>
      </c>
      <c r="U276" s="124">
        <f>IFERROR((VLOOKUP($L276,ACOUSTIC_SITE_INFO!$C$3:$AI$501,10,FALSE)),"")</f>
        <v>0</v>
      </c>
      <c r="V276" s="122">
        <f>IFERROR((VLOOKUP($L276,ACOUSTIC_SITE_INFO!$C$3:$AI$501,11,FALSE)),"")</f>
        <v>0</v>
      </c>
      <c r="W276" s="122">
        <f>IFERROR((VLOOKUP($L276,ACOUSTIC_SITE_INFO!$C$3:$AI$501,12,FALSE)),"")</f>
        <v>0</v>
      </c>
      <c r="X276" s="122">
        <f>IFERROR((VLOOKUP($L276,ACOUSTIC_SITE_INFO!$C$3:$AI$501,13,FALSE)),"")</f>
        <v>0</v>
      </c>
      <c r="Y276" s="122">
        <f>IFERROR((VLOOKUP($L276,ACOUSTIC_SITE_INFO!$C$3:$AI$501,14,FALSE)),"")</f>
        <v>0</v>
      </c>
      <c r="Z276" s="122">
        <f>IFERROR((VLOOKUP($L276,ACOUSTIC_SITE_INFO!$C$3:$AI$501,15,FALSE)),"")</f>
        <v>0</v>
      </c>
      <c r="AA276" s="122">
        <f>IFERROR((VLOOKUP($L276,ACOUSTIC_SITE_INFO!$C$3:$AI$501,16,FALSE)),"")</f>
        <v>0</v>
      </c>
      <c r="AB276" s="122">
        <f>IFERROR((VLOOKUP($L276,ACOUSTIC_SITE_INFO!$C$3:$AI$501,17,FALSE)),"")</f>
        <v>0</v>
      </c>
      <c r="AC276" s="122">
        <f>IFERROR((VLOOKUP($L276,ACOUSTIC_SITE_INFO!$C$3:$AI$501,18,FALSE)),"")</f>
        <v>0</v>
      </c>
      <c r="AD276" s="122">
        <f>IFERROR((VLOOKUP($L276,ACOUSTIC_SITE_INFO!$C$3:$AI$501,20,FALSE)),"")</f>
        <v>0</v>
      </c>
      <c r="AE276" s="122">
        <f>IFERROR((VLOOKUP($L276,ACOUSTIC_SITE_INFO!$C$3:$AI$501,21,FALSE)),"")</f>
        <v>0</v>
      </c>
      <c r="AF276" s="122">
        <f>IFERROR((VLOOKUP($L276,ACOUSTIC_SITE_INFO!$C$3:$AI$501,19,FALSE)),"")</f>
        <v>0</v>
      </c>
      <c r="AG276" s="122">
        <f>IFERROR((VLOOKUP($L276,ACOUSTIC_SITE_INFO!$C$3:$AI$501,22,FALSE)),"")</f>
        <v>0</v>
      </c>
      <c r="AH276" s="122">
        <f>IFERROR((VLOOKUP($L276,ACOUSTIC_SITE_INFO!$C$3:$AI$501,23,FALSE)),"")</f>
        <v>0</v>
      </c>
      <c r="AI276" s="125">
        <f>IFERROR((VLOOKUP($L276,ACOUSTIC_SITE_INFO!$C$3:$AI$501,24,FALSE)),"")</f>
        <v>0</v>
      </c>
      <c r="AJ276" s="125">
        <f>IFERROR((VLOOKUP($L276,ACOUSTIC_SITE_INFO!$C$3:$AI$501,25,FALSE)),"")</f>
        <v>0</v>
      </c>
      <c r="AK276" s="122">
        <f>IFERROR((VLOOKUP($L276,ACOUSTIC_SITE_INFO!$C$3:$AI$501,26,FALSE)),"")</f>
        <v>0</v>
      </c>
      <c r="AL276" s="122">
        <f>IFERROR((VLOOKUP($L276,ACOUSTIC_SITE_INFO!$C$3:$AI$501,27,FALSE)),"")</f>
        <v>0</v>
      </c>
      <c r="AM276" s="122">
        <f>IFERROR((VLOOKUP($L276,ACOUSTIC_SITE_INFO!$C$3:$AI$501,29,FALSE)),"")</f>
        <v>0</v>
      </c>
      <c r="AN276" s="122">
        <f>IFERROR((VLOOKUP($L276,ACOUSTIC_SITE_INFO!$C$3:$AI$501,30,FALSE)),"")</f>
        <v>0</v>
      </c>
      <c r="AO276" s="122">
        <f>IFERROR((VLOOKUP($L276,ACOUSTIC_SITE_INFO!$C$3:$AI$501,31,FALSE)),"")</f>
        <v>0</v>
      </c>
      <c r="AP276" s="122">
        <f>IFERROR((VLOOKUP($L276,ACOUSTIC_SITE_INFO!$C$3:$AI$501,32,FALSE)),"")</f>
        <v>0</v>
      </c>
      <c r="AQ276" s="122">
        <f>IFERROR((VLOOKUP($L276,ACOUSTIC_SITE_INFO!$C$3:$AI$501,33,FALSE)),"")</f>
        <v>0</v>
      </c>
    </row>
    <row r="277" spans="1:43" x14ac:dyDescent="0.25">
      <c r="A277" s="122" t="str">
        <f t="shared" si="8"/>
        <v>00-0m-0</v>
      </c>
      <c r="B277" s="122" t="str">
        <f t="shared" si="9"/>
        <v/>
      </c>
      <c r="C277" s="122" t="str">
        <f>IF(ACOUSTIC_SURVEY_RESULTS!A276=0, "",ACOUSTIC_SURVEY_RESULTS!A276)</f>
        <v/>
      </c>
      <c r="D277" s="122" t="str">
        <f>IFERROR((VLOOKUP($C277,Drop_down_options!$B$2:$D$21,2,FALSE)),"")</f>
        <v/>
      </c>
      <c r="E277" s="122" t="str">
        <f>IF(ACOUSTIC_SURVEY_RESULTS!B276=0, "",ACOUSTIC_SURVEY_RESULTS!B276)</f>
        <v/>
      </c>
      <c r="F277" s="122" t="str">
        <f>IF(ACOUSTIC_SURVEY_RESULTS!C276=0, "",ACOUSTIC_SURVEY_RESULTS!C276)</f>
        <v/>
      </c>
      <c r="G277" s="122" t="str">
        <f>IF(ACOUSTIC_SURVEY_RESULTS!D276=0, "",ACOUSTIC_SURVEY_RESULTS!D276)</f>
        <v/>
      </c>
      <c r="H277" s="122" t="str">
        <f>IF(ACOUSTIC_SURVEY_RESULTS!E276=0, "",ACOUSTIC_SURVEY_RESULTS!E276)</f>
        <v/>
      </c>
      <c r="I277" s="122" t="str">
        <f>IF(ACOUSTIC_SURVEY_RESULTS!F276=0, "",ACOUSTIC_SURVEY_RESULTS!F276)</f>
        <v/>
      </c>
      <c r="J277" s="122" t="str">
        <f>IF(ACOUSTIC_SURVEY_RESULTS!G276=0, "",ACOUSTIC_SURVEY_RESULTS!G276)</f>
        <v/>
      </c>
      <c r="K277" s="122" t="str">
        <f>IF(ACOUSTIC_SURVEY_RESULTS!H276=0, "",ACOUSTIC_SURVEY_RESULTS!H276)</f>
        <v/>
      </c>
      <c r="L277" s="122" t="str">
        <f>IF(ACOUSTIC_SURVEY_RESULTS!I276=0, "",ACOUSTIC_SURVEY_RESULTS!I276)</f>
        <v/>
      </c>
      <c r="M277" s="122">
        <f>IFERROR((VLOOKUP($L277,ACOUSTIC_SITE_INFO!$C$3:$AI$501,2,FALSE)),"")</f>
        <v>0</v>
      </c>
      <c r="N277" s="122">
        <f>IFERROR((VLOOKUP($L277,ACOUSTIC_SITE_INFO!$C$3:$AI$501,3,FALSE))," ")</f>
        <v>0</v>
      </c>
      <c r="O277" s="122">
        <f>IFERROR((VLOOKUP($L277,ACOUSTIC_SITE_INFO!$C$3:$AI$501,4,FALSE)),"")</f>
        <v>0</v>
      </c>
      <c r="P277" s="122">
        <f>IFERROR((VLOOKUP($L277,ACOUSTIC_SITE_INFO!$C$3:$AI$501,5,FALSE)),"")</f>
        <v>0</v>
      </c>
      <c r="Q277" s="122">
        <f>IFERROR((VLOOKUP($L277,ACOUSTIC_SITE_INFO!$C$3:$AI$501,6,FALSE)),"")</f>
        <v>0</v>
      </c>
      <c r="R277" s="122">
        <f>IFERROR((VLOOKUP($L277,ACOUSTIC_SITE_INFO!$C$3:$AI$501,7,FALSE)),"")</f>
        <v>0</v>
      </c>
      <c r="S277" s="122" t="str">
        <f>IFERROR((VLOOKUP($L277,ACOUSTIC_SITE_INFO!$C$3:$AI$501,8,FALSE)),"")</f>
        <v>//</v>
      </c>
      <c r="T277" s="124">
        <f>IFERROR((VLOOKUP($L277,ACOUSTIC_SITE_INFO!$C$3:$AI$501,9,FALSE)),"")</f>
        <v>0</v>
      </c>
      <c r="U277" s="124">
        <f>IFERROR((VLOOKUP($L277,ACOUSTIC_SITE_INFO!$C$3:$AI$501,10,FALSE)),"")</f>
        <v>0</v>
      </c>
      <c r="V277" s="122">
        <f>IFERROR((VLOOKUP($L277,ACOUSTIC_SITE_INFO!$C$3:$AI$501,11,FALSE)),"")</f>
        <v>0</v>
      </c>
      <c r="W277" s="122">
        <f>IFERROR((VLOOKUP($L277,ACOUSTIC_SITE_INFO!$C$3:$AI$501,12,FALSE)),"")</f>
        <v>0</v>
      </c>
      <c r="X277" s="122">
        <f>IFERROR((VLOOKUP($L277,ACOUSTIC_SITE_INFO!$C$3:$AI$501,13,FALSE)),"")</f>
        <v>0</v>
      </c>
      <c r="Y277" s="122">
        <f>IFERROR((VLOOKUP($L277,ACOUSTIC_SITE_INFO!$C$3:$AI$501,14,FALSE)),"")</f>
        <v>0</v>
      </c>
      <c r="Z277" s="122">
        <f>IFERROR((VLOOKUP($L277,ACOUSTIC_SITE_INFO!$C$3:$AI$501,15,FALSE)),"")</f>
        <v>0</v>
      </c>
      <c r="AA277" s="122">
        <f>IFERROR((VLOOKUP($L277,ACOUSTIC_SITE_INFO!$C$3:$AI$501,16,FALSE)),"")</f>
        <v>0</v>
      </c>
      <c r="AB277" s="122">
        <f>IFERROR((VLOOKUP($L277,ACOUSTIC_SITE_INFO!$C$3:$AI$501,17,FALSE)),"")</f>
        <v>0</v>
      </c>
      <c r="AC277" s="122">
        <f>IFERROR((VLOOKUP($L277,ACOUSTIC_SITE_INFO!$C$3:$AI$501,18,FALSE)),"")</f>
        <v>0</v>
      </c>
      <c r="AD277" s="122">
        <f>IFERROR((VLOOKUP($L277,ACOUSTIC_SITE_INFO!$C$3:$AI$501,20,FALSE)),"")</f>
        <v>0</v>
      </c>
      <c r="AE277" s="122">
        <f>IFERROR((VLOOKUP($L277,ACOUSTIC_SITE_INFO!$C$3:$AI$501,21,FALSE)),"")</f>
        <v>0</v>
      </c>
      <c r="AF277" s="122">
        <f>IFERROR((VLOOKUP($L277,ACOUSTIC_SITE_INFO!$C$3:$AI$501,19,FALSE)),"")</f>
        <v>0</v>
      </c>
      <c r="AG277" s="122">
        <f>IFERROR((VLOOKUP($L277,ACOUSTIC_SITE_INFO!$C$3:$AI$501,22,FALSE)),"")</f>
        <v>0</v>
      </c>
      <c r="AH277" s="122">
        <f>IFERROR((VLOOKUP($L277,ACOUSTIC_SITE_INFO!$C$3:$AI$501,23,FALSE)),"")</f>
        <v>0</v>
      </c>
      <c r="AI277" s="125">
        <f>IFERROR((VLOOKUP($L277,ACOUSTIC_SITE_INFO!$C$3:$AI$501,24,FALSE)),"")</f>
        <v>0</v>
      </c>
      <c r="AJ277" s="125">
        <f>IFERROR((VLOOKUP($L277,ACOUSTIC_SITE_INFO!$C$3:$AI$501,25,FALSE)),"")</f>
        <v>0</v>
      </c>
      <c r="AK277" s="122">
        <f>IFERROR((VLOOKUP($L277,ACOUSTIC_SITE_INFO!$C$3:$AI$501,26,FALSE)),"")</f>
        <v>0</v>
      </c>
      <c r="AL277" s="122">
        <f>IFERROR((VLOOKUP($L277,ACOUSTIC_SITE_INFO!$C$3:$AI$501,27,FALSE)),"")</f>
        <v>0</v>
      </c>
      <c r="AM277" s="122">
        <f>IFERROR((VLOOKUP($L277,ACOUSTIC_SITE_INFO!$C$3:$AI$501,29,FALSE)),"")</f>
        <v>0</v>
      </c>
      <c r="AN277" s="122">
        <f>IFERROR((VLOOKUP($L277,ACOUSTIC_SITE_INFO!$C$3:$AI$501,30,FALSE)),"")</f>
        <v>0</v>
      </c>
      <c r="AO277" s="122">
        <f>IFERROR((VLOOKUP($L277,ACOUSTIC_SITE_INFO!$C$3:$AI$501,31,FALSE)),"")</f>
        <v>0</v>
      </c>
      <c r="AP277" s="122">
        <f>IFERROR((VLOOKUP($L277,ACOUSTIC_SITE_INFO!$C$3:$AI$501,32,FALSE)),"")</f>
        <v>0</v>
      </c>
      <c r="AQ277" s="122">
        <f>IFERROR((VLOOKUP($L277,ACOUSTIC_SITE_INFO!$C$3:$AI$501,33,FALSE)),"")</f>
        <v>0</v>
      </c>
    </row>
    <row r="278" spans="1:43" x14ac:dyDescent="0.25">
      <c r="A278" s="122" t="str">
        <f t="shared" si="8"/>
        <v>00-0m-0</v>
      </c>
      <c r="B278" s="122" t="str">
        <f t="shared" si="9"/>
        <v/>
      </c>
      <c r="C278" s="122" t="str">
        <f>IF(ACOUSTIC_SURVEY_RESULTS!A277=0, "",ACOUSTIC_SURVEY_RESULTS!A277)</f>
        <v/>
      </c>
      <c r="D278" s="122" t="str">
        <f>IFERROR((VLOOKUP($C278,Drop_down_options!$B$2:$D$21,2,FALSE)),"")</f>
        <v/>
      </c>
      <c r="E278" s="122" t="str">
        <f>IF(ACOUSTIC_SURVEY_RESULTS!B277=0, "",ACOUSTIC_SURVEY_RESULTS!B277)</f>
        <v/>
      </c>
      <c r="F278" s="122" t="str">
        <f>IF(ACOUSTIC_SURVEY_RESULTS!C277=0, "",ACOUSTIC_SURVEY_RESULTS!C277)</f>
        <v/>
      </c>
      <c r="G278" s="122" t="str">
        <f>IF(ACOUSTIC_SURVEY_RESULTS!D277=0, "",ACOUSTIC_SURVEY_RESULTS!D277)</f>
        <v/>
      </c>
      <c r="H278" s="122" t="str">
        <f>IF(ACOUSTIC_SURVEY_RESULTS!E277=0, "",ACOUSTIC_SURVEY_RESULTS!E277)</f>
        <v/>
      </c>
      <c r="I278" s="122" t="str">
        <f>IF(ACOUSTIC_SURVEY_RESULTS!F277=0, "",ACOUSTIC_SURVEY_RESULTS!F277)</f>
        <v/>
      </c>
      <c r="J278" s="122" t="str">
        <f>IF(ACOUSTIC_SURVEY_RESULTS!G277=0, "",ACOUSTIC_SURVEY_RESULTS!G277)</f>
        <v/>
      </c>
      <c r="K278" s="122" t="str">
        <f>IF(ACOUSTIC_SURVEY_RESULTS!H277=0, "",ACOUSTIC_SURVEY_RESULTS!H277)</f>
        <v/>
      </c>
      <c r="L278" s="122" t="str">
        <f>IF(ACOUSTIC_SURVEY_RESULTS!I277=0, "",ACOUSTIC_SURVEY_RESULTS!I277)</f>
        <v/>
      </c>
      <c r="M278" s="122">
        <f>IFERROR((VLOOKUP($L278,ACOUSTIC_SITE_INFO!$C$3:$AI$501,2,FALSE)),"")</f>
        <v>0</v>
      </c>
      <c r="N278" s="122">
        <f>IFERROR((VLOOKUP($L278,ACOUSTIC_SITE_INFO!$C$3:$AI$501,3,FALSE))," ")</f>
        <v>0</v>
      </c>
      <c r="O278" s="122">
        <f>IFERROR((VLOOKUP($L278,ACOUSTIC_SITE_INFO!$C$3:$AI$501,4,FALSE)),"")</f>
        <v>0</v>
      </c>
      <c r="P278" s="122">
        <f>IFERROR((VLOOKUP($L278,ACOUSTIC_SITE_INFO!$C$3:$AI$501,5,FALSE)),"")</f>
        <v>0</v>
      </c>
      <c r="Q278" s="122">
        <f>IFERROR((VLOOKUP($L278,ACOUSTIC_SITE_INFO!$C$3:$AI$501,6,FALSE)),"")</f>
        <v>0</v>
      </c>
      <c r="R278" s="122">
        <f>IFERROR((VLOOKUP($L278,ACOUSTIC_SITE_INFO!$C$3:$AI$501,7,FALSE)),"")</f>
        <v>0</v>
      </c>
      <c r="S278" s="122" t="str">
        <f>IFERROR((VLOOKUP($L278,ACOUSTIC_SITE_INFO!$C$3:$AI$501,8,FALSE)),"")</f>
        <v>//</v>
      </c>
      <c r="T278" s="124">
        <f>IFERROR((VLOOKUP($L278,ACOUSTIC_SITE_INFO!$C$3:$AI$501,9,FALSE)),"")</f>
        <v>0</v>
      </c>
      <c r="U278" s="124">
        <f>IFERROR((VLOOKUP($L278,ACOUSTIC_SITE_INFO!$C$3:$AI$501,10,FALSE)),"")</f>
        <v>0</v>
      </c>
      <c r="V278" s="122">
        <f>IFERROR((VLOOKUP($L278,ACOUSTIC_SITE_INFO!$C$3:$AI$501,11,FALSE)),"")</f>
        <v>0</v>
      </c>
      <c r="W278" s="122">
        <f>IFERROR((VLOOKUP($L278,ACOUSTIC_SITE_INFO!$C$3:$AI$501,12,FALSE)),"")</f>
        <v>0</v>
      </c>
      <c r="X278" s="122">
        <f>IFERROR((VLOOKUP($L278,ACOUSTIC_SITE_INFO!$C$3:$AI$501,13,FALSE)),"")</f>
        <v>0</v>
      </c>
      <c r="Y278" s="122">
        <f>IFERROR((VLOOKUP($L278,ACOUSTIC_SITE_INFO!$C$3:$AI$501,14,FALSE)),"")</f>
        <v>0</v>
      </c>
      <c r="Z278" s="122">
        <f>IFERROR((VLOOKUP($L278,ACOUSTIC_SITE_INFO!$C$3:$AI$501,15,FALSE)),"")</f>
        <v>0</v>
      </c>
      <c r="AA278" s="122">
        <f>IFERROR((VLOOKUP($L278,ACOUSTIC_SITE_INFO!$C$3:$AI$501,16,FALSE)),"")</f>
        <v>0</v>
      </c>
      <c r="AB278" s="122">
        <f>IFERROR((VLOOKUP($L278,ACOUSTIC_SITE_INFO!$C$3:$AI$501,17,FALSE)),"")</f>
        <v>0</v>
      </c>
      <c r="AC278" s="122">
        <f>IFERROR((VLOOKUP($L278,ACOUSTIC_SITE_INFO!$C$3:$AI$501,18,FALSE)),"")</f>
        <v>0</v>
      </c>
      <c r="AD278" s="122">
        <f>IFERROR((VLOOKUP($L278,ACOUSTIC_SITE_INFO!$C$3:$AI$501,20,FALSE)),"")</f>
        <v>0</v>
      </c>
      <c r="AE278" s="122">
        <f>IFERROR((VLOOKUP($L278,ACOUSTIC_SITE_INFO!$C$3:$AI$501,21,FALSE)),"")</f>
        <v>0</v>
      </c>
      <c r="AF278" s="122">
        <f>IFERROR((VLOOKUP($L278,ACOUSTIC_SITE_INFO!$C$3:$AI$501,19,FALSE)),"")</f>
        <v>0</v>
      </c>
      <c r="AG278" s="122">
        <f>IFERROR((VLOOKUP($L278,ACOUSTIC_SITE_INFO!$C$3:$AI$501,22,FALSE)),"")</f>
        <v>0</v>
      </c>
      <c r="AH278" s="122">
        <f>IFERROR((VLOOKUP($L278,ACOUSTIC_SITE_INFO!$C$3:$AI$501,23,FALSE)),"")</f>
        <v>0</v>
      </c>
      <c r="AI278" s="125">
        <f>IFERROR((VLOOKUP($L278,ACOUSTIC_SITE_INFO!$C$3:$AI$501,24,FALSE)),"")</f>
        <v>0</v>
      </c>
      <c r="AJ278" s="125">
        <f>IFERROR((VLOOKUP($L278,ACOUSTIC_SITE_INFO!$C$3:$AI$501,25,FALSE)),"")</f>
        <v>0</v>
      </c>
      <c r="AK278" s="122">
        <f>IFERROR((VLOOKUP($L278,ACOUSTIC_SITE_INFO!$C$3:$AI$501,26,FALSE)),"")</f>
        <v>0</v>
      </c>
      <c r="AL278" s="122">
        <f>IFERROR((VLOOKUP($L278,ACOUSTIC_SITE_INFO!$C$3:$AI$501,27,FALSE)),"")</f>
        <v>0</v>
      </c>
      <c r="AM278" s="122">
        <f>IFERROR((VLOOKUP($L278,ACOUSTIC_SITE_INFO!$C$3:$AI$501,29,FALSE)),"")</f>
        <v>0</v>
      </c>
      <c r="AN278" s="122">
        <f>IFERROR((VLOOKUP($L278,ACOUSTIC_SITE_INFO!$C$3:$AI$501,30,FALSE)),"")</f>
        <v>0</v>
      </c>
      <c r="AO278" s="122">
        <f>IFERROR((VLOOKUP($L278,ACOUSTIC_SITE_INFO!$C$3:$AI$501,31,FALSE)),"")</f>
        <v>0</v>
      </c>
      <c r="AP278" s="122">
        <f>IFERROR((VLOOKUP($L278,ACOUSTIC_SITE_INFO!$C$3:$AI$501,32,FALSE)),"")</f>
        <v>0</v>
      </c>
      <c r="AQ278" s="122">
        <f>IFERROR((VLOOKUP($L278,ACOUSTIC_SITE_INFO!$C$3:$AI$501,33,FALSE)),"")</f>
        <v>0</v>
      </c>
    </row>
    <row r="279" spans="1:43" x14ac:dyDescent="0.25">
      <c r="A279" s="122" t="str">
        <f t="shared" si="8"/>
        <v>00-0m-0</v>
      </c>
      <c r="B279" s="122" t="str">
        <f t="shared" si="9"/>
        <v/>
      </c>
      <c r="C279" s="122" t="str">
        <f>IF(ACOUSTIC_SURVEY_RESULTS!A278=0, "",ACOUSTIC_SURVEY_RESULTS!A278)</f>
        <v/>
      </c>
      <c r="D279" s="122" t="str">
        <f>IFERROR((VLOOKUP($C279,Drop_down_options!$B$2:$D$21,2,FALSE)),"")</f>
        <v/>
      </c>
      <c r="E279" s="122" t="str">
        <f>IF(ACOUSTIC_SURVEY_RESULTS!B278=0, "",ACOUSTIC_SURVEY_RESULTS!B278)</f>
        <v/>
      </c>
      <c r="F279" s="122" t="str">
        <f>IF(ACOUSTIC_SURVEY_RESULTS!C278=0, "",ACOUSTIC_SURVEY_RESULTS!C278)</f>
        <v/>
      </c>
      <c r="G279" s="122" t="str">
        <f>IF(ACOUSTIC_SURVEY_RESULTS!D278=0, "",ACOUSTIC_SURVEY_RESULTS!D278)</f>
        <v/>
      </c>
      <c r="H279" s="122" t="str">
        <f>IF(ACOUSTIC_SURVEY_RESULTS!E278=0, "",ACOUSTIC_SURVEY_RESULTS!E278)</f>
        <v/>
      </c>
      <c r="I279" s="122" t="str">
        <f>IF(ACOUSTIC_SURVEY_RESULTS!F278=0, "",ACOUSTIC_SURVEY_RESULTS!F278)</f>
        <v/>
      </c>
      <c r="J279" s="122" t="str">
        <f>IF(ACOUSTIC_SURVEY_RESULTS!G278=0, "",ACOUSTIC_SURVEY_RESULTS!G278)</f>
        <v/>
      </c>
      <c r="K279" s="122" t="str">
        <f>IF(ACOUSTIC_SURVEY_RESULTS!H278=0, "",ACOUSTIC_SURVEY_RESULTS!H278)</f>
        <v/>
      </c>
      <c r="L279" s="122" t="str">
        <f>IF(ACOUSTIC_SURVEY_RESULTS!I278=0, "",ACOUSTIC_SURVEY_RESULTS!I278)</f>
        <v/>
      </c>
      <c r="M279" s="122">
        <f>IFERROR((VLOOKUP($L279,ACOUSTIC_SITE_INFO!$C$3:$AI$501,2,FALSE)),"")</f>
        <v>0</v>
      </c>
      <c r="N279" s="122">
        <f>IFERROR((VLOOKUP($L279,ACOUSTIC_SITE_INFO!$C$3:$AI$501,3,FALSE))," ")</f>
        <v>0</v>
      </c>
      <c r="O279" s="122">
        <f>IFERROR((VLOOKUP($L279,ACOUSTIC_SITE_INFO!$C$3:$AI$501,4,FALSE)),"")</f>
        <v>0</v>
      </c>
      <c r="P279" s="122">
        <f>IFERROR((VLOOKUP($L279,ACOUSTIC_SITE_INFO!$C$3:$AI$501,5,FALSE)),"")</f>
        <v>0</v>
      </c>
      <c r="Q279" s="122">
        <f>IFERROR((VLOOKUP($L279,ACOUSTIC_SITE_INFO!$C$3:$AI$501,6,FALSE)),"")</f>
        <v>0</v>
      </c>
      <c r="R279" s="122">
        <f>IFERROR((VLOOKUP($L279,ACOUSTIC_SITE_INFO!$C$3:$AI$501,7,FALSE)),"")</f>
        <v>0</v>
      </c>
      <c r="S279" s="122" t="str">
        <f>IFERROR((VLOOKUP($L279,ACOUSTIC_SITE_INFO!$C$3:$AI$501,8,FALSE)),"")</f>
        <v>//</v>
      </c>
      <c r="T279" s="124">
        <f>IFERROR((VLOOKUP($L279,ACOUSTIC_SITE_INFO!$C$3:$AI$501,9,FALSE)),"")</f>
        <v>0</v>
      </c>
      <c r="U279" s="124">
        <f>IFERROR((VLOOKUP($L279,ACOUSTIC_SITE_INFO!$C$3:$AI$501,10,FALSE)),"")</f>
        <v>0</v>
      </c>
      <c r="V279" s="122">
        <f>IFERROR((VLOOKUP($L279,ACOUSTIC_SITE_INFO!$C$3:$AI$501,11,FALSE)),"")</f>
        <v>0</v>
      </c>
      <c r="W279" s="122">
        <f>IFERROR((VLOOKUP($L279,ACOUSTIC_SITE_INFO!$C$3:$AI$501,12,FALSE)),"")</f>
        <v>0</v>
      </c>
      <c r="X279" s="122">
        <f>IFERROR((VLOOKUP($L279,ACOUSTIC_SITE_INFO!$C$3:$AI$501,13,FALSE)),"")</f>
        <v>0</v>
      </c>
      <c r="Y279" s="122">
        <f>IFERROR((VLOOKUP($L279,ACOUSTIC_SITE_INFO!$C$3:$AI$501,14,FALSE)),"")</f>
        <v>0</v>
      </c>
      <c r="Z279" s="122">
        <f>IFERROR((VLOOKUP($L279,ACOUSTIC_SITE_INFO!$C$3:$AI$501,15,FALSE)),"")</f>
        <v>0</v>
      </c>
      <c r="AA279" s="122">
        <f>IFERROR((VLOOKUP($L279,ACOUSTIC_SITE_INFO!$C$3:$AI$501,16,FALSE)),"")</f>
        <v>0</v>
      </c>
      <c r="AB279" s="122">
        <f>IFERROR((VLOOKUP($L279,ACOUSTIC_SITE_INFO!$C$3:$AI$501,17,FALSE)),"")</f>
        <v>0</v>
      </c>
      <c r="AC279" s="122">
        <f>IFERROR((VLOOKUP($L279,ACOUSTIC_SITE_INFO!$C$3:$AI$501,18,FALSE)),"")</f>
        <v>0</v>
      </c>
      <c r="AD279" s="122">
        <f>IFERROR((VLOOKUP($L279,ACOUSTIC_SITE_INFO!$C$3:$AI$501,20,FALSE)),"")</f>
        <v>0</v>
      </c>
      <c r="AE279" s="122">
        <f>IFERROR((VLOOKUP($L279,ACOUSTIC_SITE_INFO!$C$3:$AI$501,21,FALSE)),"")</f>
        <v>0</v>
      </c>
      <c r="AF279" s="122">
        <f>IFERROR((VLOOKUP($L279,ACOUSTIC_SITE_INFO!$C$3:$AI$501,19,FALSE)),"")</f>
        <v>0</v>
      </c>
      <c r="AG279" s="122">
        <f>IFERROR((VLOOKUP($L279,ACOUSTIC_SITE_INFO!$C$3:$AI$501,22,FALSE)),"")</f>
        <v>0</v>
      </c>
      <c r="AH279" s="122">
        <f>IFERROR((VLOOKUP($L279,ACOUSTIC_SITE_INFO!$C$3:$AI$501,23,FALSE)),"")</f>
        <v>0</v>
      </c>
      <c r="AI279" s="125">
        <f>IFERROR((VLOOKUP($L279,ACOUSTIC_SITE_INFO!$C$3:$AI$501,24,FALSE)),"")</f>
        <v>0</v>
      </c>
      <c r="AJ279" s="125">
        <f>IFERROR((VLOOKUP($L279,ACOUSTIC_SITE_INFO!$C$3:$AI$501,25,FALSE)),"")</f>
        <v>0</v>
      </c>
      <c r="AK279" s="122">
        <f>IFERROR((VLOOKUP($L279,ACOUSTIC_SITE_INFO!$C$3:$AI$501,26,FALSE)),"")</f>
        <v>0</v>
      </c>
      <c r="AL279" s="122">
        <f>IFERROR((VLOOKUP($L279,ACOUSTIC_SITE_INFO!$C$3:$AI$501,27,FALSE)),"")</f>
        <v>0</v>
      </c>
      <c r="AM279" s="122">
        <f>IFERROR((VLOOKUP($L279,ACOUSTIC_SITE_INFO!$C$3:$AI$501,29,FALSE)),"")</f>
        <v>0</v>
      </c>
      <c r="AN279" s="122">
        <f>IFERROR((VLOOKUP($L279,ACOUSTIC_SITE_INFO!$C$3:$AI$501,30,FALSE)),"")</f>
        <v>0</v>
      </c>
      <c r="AO279" s="122">
        <f>IFERROR((VLOOKUP($L279,ACOUSTIC_SITE_INFO!$C$3:$AI$501,31,FALSE)),"")</f>
        <v>0</v>
      </c>
      <c r="AP279" s="122">
        <f>IFERROR((VLOOKUP($L279,ACOUSTIC_SITE_INFO!$C$3:$AI$501,32,FALSE)),"")</f>
        <v>0</v>
      </c>
      <c r="AQ279" s="122">
        <f>IFERROR((VLOOKUP($L279,ACOUSTIC_SITE_INFO!$C$3:$AI$501,33,FALSE)),"")</f>
        <v>0</v>
      </c>
    </row>
    <row r="280" spans="1:43" x14ac:dyDescent="0.25">
      <c r="A280" s="122" t="str">
        <f t="shared" si="8"/>
        <v>00-0m-0</v>
      </c>
      <c r="B280" s="122" t="str">
        <f t="shared" si="9"/>
        <v/>
      </c>
      <c r="C280" s="122" t="str">
        <f>IF(ACOUSTIC_SURVEY_RESULTS!A279=0, "",ACOUSTIC_SURVEY_RESULTS!A279)</f>
        <v/>
      </c>
      <c r="D280" s="122" t="str">
        <f>IFERROR((VLOOKUP($C280,Drop_down_options!$B$2:$D$21,2,FALSE)),"")</f>
        <v/>
      </c>
      <c r="E280" s="122" t="str">
        <f>IF(ACOUSTIC_SURVEY_RESULTS!B279=0, "",ACOUSTIC_SURVEY_RESULTS!B279)</f>
        <v/>
      </c>
      <c r="F280" s="122" t="str">
        <f>IF(ACOUSTIC_SURVEY_RESULTS!C279=0, "",ACOUSTIC_SURVEY_RESULTS!C279)</f>
        <v/>
      </c>
      <c r="G280" s="122" t="str">
        <f>IF(ACOUSTIC_SURVEY_RESULTS!D279=0, "",ACOUSTIC_SURVEY_RESULTS!D279)</f>
        <v/>
      </c>
      <c r="H280" s="122" t="str">
        <f>IF(ACOUSTIC_SURVEY_RESULTS!E279=0, "",ACOUSTIC_SURVEY_RESULTS!E279)</f>
        <v/>
      </c>
      <c r="I280" s="122" t="str">
        <f>IF(ACOUSTIC_SURVEY_RESULTS!F279=0, "",ACOUSTIC_SURVEY_RESULTS!F279)</f>
        <v/>
      </c>
      <c r="J280" s="122" t="str">
        <f>IF(ACOUSTIC_SURVEY_RESULTS!G279=0, "",ACOUSTIC_SURVEY_RESULTS!G279)</f>
        <v/>
      </c>
      <c r="K280" s="122" t="str">
        <f>IF(ACOUSTIC_SURVEY_RESULTS!H279=0, "",ACOUSTIC_SURVEY_RESULTS!H279)</f>
        <v/>
      </c>
      <c r="L280" s="122" t="str">
        <f>IF(ACOUSTIC_SURVEY_RESULTS!I279=0, "",ACOUSTIC_SURVEY_RESULTS!I279)</f>
        <v/>
      </c>
      <c r="M280" s="122">
        <f>IFERROR((VLOOKUP($L280,ACOUSTIC_SITE_INFO!$C$3:$AI$501,2,FALSE)),"")</f>
        <v>0</v>
      </c>
      <c r="N280" s="122">
        <f>IFERROR((VLOOKUP($L280,ACOUSTIC_SITE_INFO!$C$3:$AI$501,3,FALSE))," ")</f>
        <v>0</v>
      </c>
      <c r="O280" s="122">
        <f>IFERROR((VLOOKUP($L280,ACOUSTIC_SITE_INFO!$C$3:$AI$501,4,FALSE)),"")</f>
        <v>0</v>
      </c>
      <c r="P280" s="122">
        <f>IFERROR((VLOOKUP($L280,ACOUSTIC_SITE_INFO!$C$3:$AI$501,5,FALSE)),"")</f>
        <v>0</v>
      </c>
      <c r="Q280" s="122">
        <f>IFERROR((VLOOKUP($L280,ACOUSTIC_SITE_INFO!$C$3:$AI$501,6,FALSE)),"")</f>
        <v>0</v>
      </c>
      <c r="R280" s="122">
        <f>IFERROR((VLOOKUP($L280,ACOUSTIC_SITE_INFO!$C$3:$AI$501,7,FALSE)),"")</f>
        <v>0</v>
      </c>
      <c r="S280" s="122" t="str">
        <f>IFERROR((VLOOKUP($L280,ACOUSTIC_SITE_INFO!$C$3:$AI$501,8,FALSE)),"")</f>
        <v>//</v>
      </c>
      <c r="T280" s="124">
        <f>IFERROR((VLOOKUP($L280,ACOUSTIC_SITE_INFO!$C$3:$AI$501,9,FALSE)),"")</f>
        <v>0</v>
      </c>
      <c r="U280" s="124">
        <f>IFERROR((VLOOKUP($L280,ACOUSTIC_SITE_INFO!$C$3:$AI$501,10,FALSE)),"")</f>
        <v>0</v>
      </c>
      <c r="V280" s="122">
        <f>IFERROR((VLOOKUP($L280,ACOUSTIC_SITE_INFO!$C$3:$AI$501,11,FALSE)),"")</f>
        <v>0</v>
      </c>
      <c r="W280" s="122">
        <f>IFERROR((VLOOKUP($L280,ACOUSTIC_SITE_INFO!$C$3:$AI$501,12,FALSE)),"")</f>
        <v>0</v>
      </c>
      <c r="X280" s="122">
        <f>IFERROR((VLOOKUP($L280,ACOUSTIC_SITE_INFO!$C$3:$AI$501,13,FALSE)),"")</f>
        <v>0</v>
      </c>
      <c r="Y280" s="122">
        <f>IFERROR((VLOOKUP($L280,ACOUSTIC_SITE_INFO!$C$3:$AI$501,14,FALSE)),"")</f>
        <v>0</v>
      </c>
      <c r="Z280" s="122">
        <f>IFERROR((VLOOKUP($L280,ACOUSTIC_SITE_INFO!$C$3:$AI$501,15,FALSE)),"")</f>
        <v>0</v>
      </c>
      <c r="AA280" s="122">
        <f>IFERROR((VLOOKUP($L280,ACOUSTIC_SITE_INFO!$C$3:$AI$501,16,FALSE)),"")</f>
        <v>0</v>
      </c>
      <c r="AB280" s="122">
        <f>IFERROR((VLOOKUP($L280,ACOUSTIC_SITE_INFO!$C$3:$AI$501,17,FALSE)),"")</f>
        <v>0</v>
      </c>
      <c r="AC280" s="122">
        <f>IFERROR((VLOOKUP($L280,ACOUSTIC_SITE_INFO!$C$3:$AI$501,18,FALSE)),"")</f>
        <v>0</v>
      </c>
      <c r="AD280" s="122">
        <f>IFERROR((VLOOKUP($L280,ACOUSTIC_SITE_INFO!$C$3:$AI$501,20,FALSE)),"")</f>
        <v>0</v>
      </c>
      <c r="AE280" s="122">
        <f>IFERROR((VLOOKUP($L280,ACOUSTIC_SITE_INFO!$C$3:$AI$501,21,FALSE)),"")</f>
        <v>0</v>
      </c>
      <c r="AF280" s="122">
        <f>IFERROR((VLOOKUP($L280,ACOUSTIC_SITE_INFO!$C$3:$AI$501,19,FALSE)),"")</f>
        <v>0</v>
      </c>
      <c r="AG280" s="122">
        <f>IFERROR((VLOOKUP($L280,ACOUSTIC_SITE_INFO!$C$3:$AI$501,22,FALSE)),"")</f>
        <v>0</v>
      </c>
      <c r="AH280" s="122">
        <f>IFERROR((VLOOKUP($L280,ACOUSTIC_SITE_INFO!$C$3:$AI$501,23,FALSE)),"")</f>
        <v>0</v>
      </c>
      <c r="AI280" s="125">
        <f>IFERROR((VLOOKUP($L280,ACOUSTIC_SITE_INFO!$C$3:$AI$501,24,FALSE)),"")</f>
        <v>0</v>
      </c>
      <c r="AJ280" s="125">
        <f>IFERROR((VLOOKUP($L280,ACOUSTIC_SITE_INFO!$C$3:$AI$501,25,FALSE)),"")</f>
        <v>0</v>
      </c>
      <c r="AK280" s="122">
        <f>IFERROR((VLOOKUP($L280,ACOUSTIC_SITE_INFO!$C$3:$AI$501,26,FALSE)),"")</f>
        <v>0</v>
      </c>
      <c r="AL280" s="122">
        <f>IFERROR((VLOOKUP($L280,ACOUSTIC_SITE_INFO!$C$3:$AI$501,27,FALSE)),"")</f>
        <v>0</v>
      </c>
      <c r="AM280" s="122">
        <f>IFERROR((VLOOKUP($L280,ACOUSTIC_SITE_INFO!$C$3:$AI$501,29,FALSE)),"")</f>
        <v>0</v>
      </c>
      <c r="AN280" s="122">
        <f>IFERROR((VLOOKUP($L280,ACOUSTIC_SITE_INFO!$C$3:$AI$501,30,FALSE)),"")</f>
        <v>0</v>
      </c>
      <c r="AO280" s="122">
        <f>IFERROR((VLOOKUP($L280,ACOUSTIC_SITE_INFO!$C$3:$AI$501,31,FALSE)),"")</f>
        <v>0</v>
      </c>
      <c r="AP280" s="122">
        <f>IFERROR((VLOOKUP($L280,ACOUSTIC_SITE_INFO!$C$3:$AI$501,32,FALSE)),"")</f>
        <v>0</v>
      </c>
      <c r="AQ280" s="122">
        <f>IFERROR((VLOOKUP($L280,ACOUSTIC_SITE_INFO!$C$3:$AI$501,33,FALSE)),"")</f>
        <v>0</v>
      </c>
    </row>
    <row r="281" spans="1:43" x14ac:dyDescent="0.25">
      <c r="A281" s="122" t="str">
        <f t="shared" si="8"/>
        <v>00-0m-0</v>
      </c>
      <c r="B281" s="122" t="str">
        <f t="shared" si="9"/>
        <v/>
      </c>
      <c r="C281" s="122" t="str">
        <f>IF(ACOUSTIC_SURVEY_RESULTS!A280=0, "",ACOUSTIC_SURVEY_RESULTS!A280)</f>
        <v/>
      </c>
      <c r="D281" s="122" t="str">
        <f>IFERROR((VLOOKUP($C281,Drop_down_options!$B$2:$D$21,2,FALSE)),"")</f>
        <v/>
      </c>
      <c r="E281" s="122" t="str">
        <f>IF(ACOUSTIC_SURVEY_RESULTS!B280=0, "",ACOUSTIC_SURVEY_RESULTS!B280)</f>
        <v/>
      </c>
      <c r="F281" s="122" t="str">
        <f>IF(ACOUSTIC_SURVEY_RESULTS!C280=0, "",ACOUSTIC_SURVEY_RESULTS!C280)</f>
        <v/>
      </c>
      <c r="G281" s="122" t="str">
        <f>IF(ACOUSTIC_SURVEY_RESULTS!D280=0, "",ACOUSTIC_SURVEY_RESULTS!D280)</f>
        <v/>
      </c>
      <c r="H281" s="122" t="str">
        <f>IF(ACOUSTIC_SURVEY_RESULTS!E280=0, "",ACOUSTIC_SURVEY_RESULTS!E280)</f>
        <v/>
      </c>
      <c r="I281" s="122" t="str">
        <f>IF(ACOUSTIC_SURVEY_RESULTS!F280=0, "",ACOUSTIC_SURVEY_RESULTS!F280)</f>
        <v/>
      </c>
      <c r="J281" s="122" t="str">
        <f>IF(ACOUSTIC_SURVEY_RESULTS!G280=0, "",ACOUSTIC_SURVEY_RESULTS!G280)</f>
        <v/>
      </c>
      <c r="K281" s="122" t="str">
        <f>IF(ACOUSTIC_SURVEY_RESULTS!H280=0, "",ACOUSTIC_SURVEY_RESULTS!H280)</f>
        <v/>
      </c>
      <c r="L281" s="122" t="str">
        <f>IF(ACOUSTIC_SURVEY_RESULTS!I280=0, "",ACOUSTIC_SURVEY_RESULTS!I280)</f>
        <v/>
      </c>
      <c r="M281" s="122">
        <f>IFERROR((VLOOKUP($L281,ACOUSTIC_SITE_INFO!$C$3:$AI$501,2,FALSE)),"")</f>
        <v>0</v>
      </c>
      <c r="N281" s="122">
        <f>IFERROR((VLOOKUP($L281,ACOUSTIC_SITE_INFO!$C$3:$AI$501,3,FALSE))," ")</f>
        <v>0</v>
      </c>
      <c r="O281" s="122">
        <f>IFERROR((VLOOKUP($L281,ACOUSTIC_SITE_INFO!$C$3:$AI$501,4,FALSE)),"")</f>
        <v>0</v>
      </c>
      <c r="P281" s="122">
        <f>IFERROR((VLOOKUP($L281,ACOUSTIC_SITE_INFO!$C$3:$AI$501,5,FALSE)),"")</f>
        <v>0</v>
      </c>
      <c r="Q281" s="122">
        <f>IFERROR((VLOOKUP($L281,ACOUSTIC_SITE_INFO!$C$3:$AI$501,6,FALSE)),"")</f>
        <v>0</v>
      </c>
      <c r="R281" s="122">
        <f>IFERROR((VLOOKUP($L281,ACOUSTIC_SITE_INFO!$C$3:$AI$501,7,FALSE)),"")</f>
        <v>0</v>
      </c>
      <c r="S281" s="122" t="str">
        <f>IFERROR((VLOOKUP($L281,ACOUSTIC_SITE_INFO!$C$3:$AI$501,8,FALSE)),"")</f>
        <v>//</v>
      </c>
      <c r="T281" s="124">
        <f>IFERROR((VLOOKUP($L281,ACOUSTIC_SITE_INFO!$C$3:$AI$501,9,FALSE)),"")</f>
        <v>0</v>
      </c>
      <c r="U281" s="124">
        <f>IFERROR((VLOOKUP($L281,ACOUSTIC_SITE_INFO!$C$3:$AI$501,10,FALSE)),"")</f>
        <v>0</v>
      </c>
      <c r="V281" s="122">
        <f>IFERROR((VLOOKUP($L281,ACOUSTIC_SITE_INFO!$C$3:$AI$501,11,FALSE)),"")</f>
        <v>0</v>
      </c>
      <c r="W281" s="122">
        <f>IFERROR((VLOOKUP($L281,ACOUSTIC_SITE_INFO!$C$3:$AI$501,12,FALSE)),"")</f>
        <v>0</v>
      </c>
      <c r="X281" s="122">
        <f>IFERROR((VLOOKUP($L281,ACOUSTIC_SITE_INFO!$C$3:$AI$501,13,FALSE)),"")</f>
        <v>0</v>
      </c>
      <c r="Y281" s="122">
        <f>IFERROR((VLOOKUP($L281,ACOUSTIC_SITE_INFO!$C$3:$AI$501,14,FALSE)),"")</f>
        <v>0</v>
      </c>
      <c r="Z281" s="122">
        <f>IFERROR((VLOOKUP($L281,ACOUSTIC_SITE_INFO!$C$3:$AI$501,15,FALSE)),"")</f>
        <v>0</v>
      </c>
      <c r="AA281" s="122">
        <f>IFERROR((VLOOKUP($L281,ACOUSTIC_SITE_INFO!$C$3:$AI$501,16,FALSE)),"")</f>
        <v>0</v>
      </c>
      <c r="AB281" s="122">
        <f>IFERROR((VLOOKUP($L281,ACOUSTIC_SITE_INFO!$C$3:$AI$501,17,FALSE)),"")</f>
        <v>0</v>
      </c>
      <c r="AC281" s="122">
        <f>IFERROR((VLOOKUP($L281,ACOUSTIC_SITE_INFO!$C$3:$AI$501,18,FALSE)),"")</f>
        <v>0</v>
      </c>
      <c r="AD281" s="122">
        <f>IFERROR((VLOOKUP($L281,ACOUSTIC_SITE_INFO!$C$3:$AI$501,20,FALSE)),"")</f>
        <v>0</v>
      </c>
      <c r="AE281" s="122">
        <f>IFERROR((VLOOKUP($L281,ACOUSTIC_SITE_INFO!$C$3:$AI$501,21,FALSE)),"")</f>
        <v>0</v>
      </c>
      <c r="AF281" s="122">
        <f>IFERROR((VLOOKUP($L281,ACOUSTIC_SITE_INFO!$C$3:$AI$501,19,FALSE)),"")</f>
        <v>0</v>
      </c>
      <c r="AG281" s="122">
        <f>IFERROR((VLOOKUP($L281,ACOUSTIC_SITE_INFO!$C$3:$AI$501,22,FALSE)),"")</f>
        <v>0</v>
      </c>
      <c r="AH281" s="122">
        <f>IFERROR((VLOOKUP($L281,ACOUSTIC_SITE_INFO!$C$3:$AI$501,23,FALSE)),"")</f>
        <v>0</v>
      </c>
      <c r="AI281" s="125">
        <f>IFERROR((VLOOKUP($L281,ACOUSTIC_SITE_INFO!$C$3:$AI$501,24,FALSE)),"")</f>
        <v>0</v>
      </c>
      <c r="AJ281" s="125">
        <f>IFERROR((VLOOKUP($L281,ACOUSTIC_SITE_INFO!$C$3:$AI$501,25,FALSE)),"")</f>
        <v>0</v>
      </c>
      <c r="AK281" s="122">
        <f>IFERROR((VLOOKUP($L281,ACOUSTIC_SITE_INFO!$C$3:$AI$501,26,FALSE)),"")</f>
        <v>0</v>
      </c>
      <c r="AL281" s="122">
        <f>IFERROR((VLOOKUP($L281,ACOUSTIC_SITE_INFO!$C$3:$AI$501,27,FALSE)),"")</f>
        <v>0</v>
      </c>
      <c r="AM281" s="122">
        <f>IFERROR((VLOOKUP($L281,ACOUSTIC_SITE_INFO!$C$3:$AI$501,29,FALSE)),"")</f>
        <v>0</v>
      </c>
      <c r="AN281" s="122">
        <f>IFERROR((VLOOKUP($L281,ACOUSTIC_SITE_INFO!$C$3:$AI$501,30,FALSE)),"")</f>
        <v>0</v>
      </c>
      <c r="AO281" s="122">
        <f>IFERROR((VLOOKUP($L281,ACOUSTIC_SITE_INFO!$C$3:$AI$501,31,FALSE)),"")</f>
        <v>0</v>
      </c>
      <c r="AP281" s="122">
        <f>IFERROR((VLOOKUP($L281,ACOUSTIC_SITE_INFO!$C$3:$AI$501,32,FALSE)),"")</f>
        <v>0</v>
      </c>
      <c r="AQ281" s="122">
        <f>IFERROR((VLOOKUP($L281,ACOUSTIC_SITE_INFO!$C$3:$AI$501,33,FALSE)),"")</f>
        <v>0</v>
      </c>
    </row>
    <row r="282" spans="1:43" x14ac:dyDescent="0.25">
      <c r="A282" s="122" t="str">
        <f t="shared" si="8"/>
        <v>00-0m-0</v>
      </c>
      <c r="B282" s="122" t="str">
        <f t="shared" si="9"/>
        <v/>
      </c>
      <c r="C282" s="122" t="str">
        <f>IF(ACOUSTIC_SURVEY_RESULTS!A281=0, "",ACOUSTIC_SURVEY_RESULTS!A281)</f>
        <v/>
      </c>
      <c r="D282" s="122" t="str">
        <f>IFERROR((VLOOKUP($C282,Drop_down_options!$B$2:$D$21,2,FALSE)),"")</f>
        <v/>
      </c>
      <c r="E282" s="122" t="str">
        <f>IF(ACOUSTIC_SURVEY_RESULTS!B281=0, "",ACOUSTIC_SURVEY_RESULTS!B281)</f>
        <v/>
      </c>
      <c r="F282" s="122" t="str">
        <f>IF(ACOUSTIC_SURVEY_RESULTS!C281=0, "",ACOUSTIC_SURVEY_RESULTS!C281)</f>
        <v/>
      </c>
      <c r="G282" s="122" t="str">
        <f>IF(ACOUSTIC_SURVEY_RESULTS!D281=0, "",ACOUSTIC_SURVEY_RESULTS!D281)</f>
        <v/>
      </c>
      <c r="H282" s="122" t="str">
        <f>IF(ACOUSTIC_SURVEY_RESULTS!E281=0, "",ACOUSTIC_SURVEY_RESULTS!E281)</f>
        <v/>
      </c>
      <c r="I282" s="122" t="str">
        <f>IF(ACOUSTIC_SURVEY_RESULTS!F281=0, "",ACOUSTIC_SURVEY_RESULTS!F281)</f>
        <v/>
      </c>
      <c r="J282" s="122" t="str">
        <f>IF(ACOUSTIC_SURVEY_RESULTS!G281=0, "",ACOUSTIC_SURVEY_RESULTS!G281)</f>
        <v/>
      </c>
      <c r="K282" s="122" t="str">
        <f>IF(ACOUSTIC_SURVEY_RESULTS!H281=0, "",ACOUSTIC_SURVEY_RESULTS!H281)</f>
        <v/>
      </c>
      <c r="L282" s="122" t="str">
        <f>IF(ACOUSTIC_SURVEY_RESULTS!I281=0, "",ACOUSTIC_SURVEY_RESULTS!I281)</f>
        <v/>
      </c>
      <c r="M282" s="122">
        <f>IFERROR((VLOOKUP($L282,ACOUSTIC_SITE_INFO!$C$3:$AI$501,2,FALSE)),"")</f>
        <v>0</v>
      </c>
      <c r="N282" s="122">
        <f>IFERROR((VLOOKUP($L282,ACOUSTIC_SITE_INFO!$C$3:$AI$501,3,FALSE))," ")</f>
        <v>0</v>
      </c>
      <c r="O282" s="122">
        <f>IFERROR((VLOOKUP($L282,ACOUSTIC_SITE_INFO!$C$3:$AI$501,4,FALSE)),"")</f>
        <v>0</v>
      </c>
      <c r="P282" s="122">
        <f>IFERROR((VLOOKUP($L282,ACOUSTIC_SITE_INFO!$C$3:$AI$501,5,FALSE)),"")</f>
        <v>0</v>
      </c>
      <c r="Q282" s="122">
        <f>IFERROR((VLOOKUP($L282,ACOUSTIC_SITE_INFO!$C$3:$AI$501,6,FALSE)),"")</f>
        <v>0</v>
      </c>
      <c r="R282" s="122">
        <f>IFERROR((VLOOKUP($L282,ACOUSTIC_SITE_INFO!$C$3:$AI$501,7,FALSE)),"")</f>
        <v>0</v>
      </c>
      <c r="S282" s="122" t="str">
        <f>IFERROR((VLOOKUP($L282,ACOUSTIC_SITE_INFO!$C$3:$AI$501,8,FALSE)),"")</f>
        <v>//</v>
      </c>
      <c r="T282" s="124">
        <f>IFERROR((VLOOKUP($L282,ACOUSTIC_SITE_INFO!$C$3:$AI$501,9,FALSE)),"")</f>
        <v>0</v>
      </c>
      <c r="U282" s="124">
        <f>IFERROR((VLOOKUP($L282,ACOUSTIC_SITE_INFO!$C$3:$AI$501,10,FALSE)),"")</f>
        <v>0</v>
      </c>
      <c r="V282" s="122">
        <f>IFERROR((VLOOKUP($L282,ACOUSTIC_SITE_INFO!$C$3:$AI$501,11,FALSE)),"")</f>
        <v>0</v>
      </c>
      <c r="W282" s="122">
        <f>IFERROR((VLOOKUP($L282,ACOUSTIC_SITE_INFO!$C$3:$AI$501,12,FALSE)),"")</f>
        <v>0</v>
      </c>
      <c r="X282" s="122">
        <f>IFERROR((VLOOKUP($L282,ACOUSTIC_SITE_INFO!$C$3:$AI$501,13,FALSE)),"")</f>
        <v>0</v>
      </c>
      <c r="Y282" s="122">
        <f>IFERROR((VLOOKUP($L282,ACOUSTIC_SITE_INFO!$C$3:$AI$501,14,FALSE)),"")</f>
        <v>0</v>
      </c>
      <c r="Z282" s="122">
        <f>IFERROR((VLOOKUP($L282,ACOUSTIC_SITE_INFO!$C$3:$AI$501,15,FALSE)),"")</f>
        <v>0</v>
      </c>
      <c r="AA282" s="122">
        <f>IFERROR((VLOOKUP($L282,ACOUSTIC_SITE_INFO!$C$3:$AI$501,16,FALSE)),"")</f>
        <v>0</v>
      </c>
      <c r="AB282" s="122">
        <f>IFERROR((VLOOKUP($L282,ACOUSTIC_SITE_INFO!$C$3:$AI$501,17,FALSE)),"")</f>
        <v>0</v>
      </c>
      <c r="AC282" s="122">
        <f>IFERROR((VLOOKUP($L282,ACOUSTIC_SITE_INFO!$C$3:$AI$501,18,FALSE)),"")</f>
        <v>0</v>
      </c>
      <c r="AD282" s="122">
        <f>IFERROR((VLOOKUP($L282,ACOUSTIC_SITE_INFO!$C$3:$AI$501,20,FALSE)),"")</f>
        <v>0</v>
      </c>
      <c r="AE282" s="122">
        <f>IFERROR((VLOOKUP($L282,ACOUSTIC_SITE_INFO!$C$3:$AI$501,21,FALSE)),"")</f>
        <v>0</v>
      </c>
      <c r="AF282" s="122">
        <f>IFERROR((VLOOKUP($L282,ACOUSTIC_SITE_INFO!$C$3:$AI$501,19,FALSE)),"")</f>
        <v>0</v>
      </c>
      <c r="AG282" s="122">
        <f>IFERROR((VLOOKUP($L282,ACOUSTIC_SITE_INFO!$C$3:$AI$501,22,FALSE)),"")</f>
        <v>0</v>
      </c>
      <c r="AH282" s="122">
        <f>IFERROR((VLOOKUP($L282,ACOUSTIC_SITE_INFO!$C$3:$AI$501,23,FALSE)),"")</f>
        <v>0</v>
      </c>
      <c r="AI282" s="125">
        <f>IFERROR((VLOOKUP($L282,ACOUSTIC_SITE_INFO!$C$3:$AI$501,24,FALSE)),"")</f>
        <v>0</v>
      </c>
      <c r="AJ282" s="125">
        <f>IFERROR((VLOOKUP($L282,ACOUSTIC_SITE_INFO!$C$3:$AI$501,25,FALSE)),"")</f>
        <v>0</v>
      </c>
      <c r="AK282" s="122">
        <f>IFERROR((VLOOKUP($L282,ACOUSTIC_SITE_INFO!$C$3:$AI$501,26,FALSE)),"")</f>
        <v>0</v>
      </c>
      <c r="AL282" s="122">
        <f>IFERROR((VLOOKUP($L282,ACOUSTIC_SITE_INFO!$C$3:$AI$501,27,FALSE)),"")</f>
        <v>0</v>
      </c>
      <c r="AM282" s="122">
        <f>IFERROR((VLOOKUP($L282,ACOUSTIC_SITE_INFO!$C$3:$AI$501,29,FALSE)),"")</f>
        <v>0</v>
      </c>
      <c r="AN282" s="122">
        <f>IFERROR((VLOOKUP($L282,ACOUSTIC_SITE_INFO!$C$3:$AI$501,30,FALSE)),"")</f>
        <v>0</v>
      </c>
      <c r="AO282" s="122">
        <f>IFERROR((VLOOKUP($L282,ACOUSTIC_SITE_INFO!$C$3:$AI$501,31,FALSE)),"")</f>
        <v>0</v>
      </c>
      <c r="AP282" s="122">
        <f>IFERROR((VLOOKUP($L282,ACOUSTIC_SITE_INFO!$C$3:$AI$501,32,FALSE)),"")</f>
        <v>0</v>
      </c>
      <c r="AQ282" s="122">
        <f>IFERROR((VLOOKUP($L282,ACOUSTIC_SITE_INFO!$C$3:$AI$501,33,FALSE)),"")</f>
        <v>0</v>
      </c>
    </row>
    <row r="283" spans="1:43" x14ac:dyDescent="0.25">
      <c r="A283" s="122" t="str">
        <f t="shared" si="8"/>
        <v>00-0m-0</v>
      </c>
      <c r="B283" s="122" t="str">
        <f t="shared" si="9"/>
        <v/>
      </c>
      <c r="C283" s="122" t="str">
        <f>IF(ACOUSTIC_SURVEY_RESULTS!A282=0, "",ACOUSTIC_SURVEY_RESULTS!A282)</f>
        <v/>
      </c>
      <c r="D283" s="122" t="str">
        <f>IFERROR((VLOOKUP($C283,Drop_down_options!$B$2:$D$21,2,FALSE)),"")</f>
        <v/>
      </c>
      <c r="E283" s="122" t="str">
        <f>IF(ACOUSTIC_SURVEY_RESULTS!B282=0, "",ACOUSTIC_SURVEY_RESULTS!B282)</f>
        <v/>
      </c>
      <c r="F283" s="122" t="str">
        <f>IF(ACOUSTIC_SURVEY_RESULTS!C282=0, "",ACOUSTIC_SURVEY_RESULTS!C282)</f>
        <v/>
      </c>
      <c r="G283" s="122" t="str">
        <f>IF(ACOUSTIC_SURVEY_RESULTS!D282=0, "",ACOUSTIC_SURVEY_RESULTS!D282)</f>
        <v/>
      </c>
      <c r="H283" s="122" t="str">
        <f>IF(ACOUSTIC_SURVEY_RESULTS!E282=0, "",ACOUSTIC_SURVEY_RESULTS!E282)</f>
        <v/>
      </c>
      <c r="I283" s="122" t="str">
        <f>IF(ACOUSTIC_SURVEY_RESULTS!F282=0, "",ACOUSTIC_SURVEY_RESULTS!F282)</f>
        <v/>
      </c>
      <c r="J283" s="122" t="str">
        <f>IF(ACOUSTIC_SURVEY_RESULTS!G282=0, "",ACOUSTIC_SURVEY_RESULTS!G282)</f>
        <v/>
      </c>
      <c r="K283" s="122" t="str">
        <f>IF(ACOUSTIC_SURVEY_RESULTS!H282=0, "",ACOUSTIC_SURVEY_RESULTS!H282)</f>
        <v/>
      </c>
      <c r="L283" s="122" t="str">
        <f>IF(ACOUSTIC_SURVEY_RESULTS!I282=0, "",ACOUSTIC_SURVEY_RESULTS!I282)</f>
        <v/>
      </c>
      <c r="M283" s="122">
        <f>IFERROR((VLOOKUP($L283,ACOUSTIC_SITE_INFO!$C$3:$AI$501,2,FALSE)),"")</f>
        <v>0</v>
      </c>
      <c r="N283" s="122">
        <f>IFERROR((VLOOKUP($L283,ACOUSTIC_SITE_INFO!$C$3:$AI$501,3,FALSE))," ")</f>
        <v>0</v>
      </c>
      <c r="O283" s="122">
        <f>IFERROR((VLOOKUP($L283,ACOUSTIC_SITE_INFO!$C$3:$AI$501,4,FALSE)),"")</f>
        <v>0</v>
      </c>
      <c r="P283" s="122">
        <f>IFERROR((VLOOKUP($L283,ACOUSTIC_SITE_INFO!$C$3:$AI$501,5,FALSE)),"")</f>
        <v>0</v>
      </c>
      <c r="Q283" s="122">
        <f>IFERROR((VLOOKUP($L283,ACOUSTIC_SITE_INFO!$C$3:$AI$501,6,FALSE)),"")</f>
        <v>0</v>
      </c>
      <c r="R283" s="122">
        <f>IFERROR((VLOOKUP($L283,ACOUSTIC_SITE_INFO!$C$3:$AI$501,7,FALSE)),"")</f>
        <v>0</v>
      </c>
      <c r="S283" s="122" t="str">
        <f>IFERROR((VLOOKUP($L283,ACOUSTIC_SITE_INFO!$C$3:$AI$501,8,FALSE)),"")</f>
        <v>//</v>
      </c>
      <c r="T283" s="124">
        <f>IFERROR((VLOOKUP($L283,ACOUSTIC_SITE_INFO!$C$3:$AI$501,9,FALSE)),"")</f>
        <v>0</v>
      </c>
      <c r="U283" s="124">
        <f>IFERROR((VLOOKUP($L283,ACOUSTIC_SITE_INFO!$C$3:$AI$501,10,FALSE)),"")</f>
        <v>0</v>
      </c>
      <c r="V283" s="122">
        <f>IFERROR((VLOOKUP($L283,ACOUSTIC_SITE_INFO!$C$3:$AI$501,11,FALSE)),"")</f>
        <v>0</v>
      </c>
      <c r="W283" s="122">
        <f>IFERROR((VLOOKUP($L283,ACOUSTIC_SITE_INFO!$C$3:$AI$501,12,FALSE)),"")</f>
        <v>0</v>
      </c>
      <c r="X283" s="122">
        <f>IFERROR((VLOOKUP($L283,ACOUSTIC_SITE_INFO!$C$3:$AI$501,13,FALSE)),"")</f>
        <v>0</v>
      </c>
      <c r="Y283" s="122">
        <f>IFERROR((VLOOKUP($L283,ACOUSTIC_SITE_INFO!$C$3:$AI$501,14,FALSE)),"")</f>
        <v>0</v>
      </c>
      <c r="Z283" s="122">
        <f>IFERROR((VLOOKUP($L283,ACOUSTIC_SITE_INFO!$C$3:$AI$501,15,FALSE)),"")</f>
        <v>0</v>
      </c>
      <c r="AA283" s="122">
        <f>IFERROR((VLOOKUP($L283,ACOUSTIC_SITE_INFO!$C$3:$AI$501,16,FALSE)),"")</f>
        <v>0</v>
      </c>
      <c r="AB283" s="122">
        <f>IFERROR((VLOOKUP($L283,ACOUSTIC_SITE_INFO!$C$3:$AI$501,17,FALSE)),"")</f>
        <v>0</v>
      </c>
      <c r="AC283" s="122">
        <f>IFERROR((VLOOKUP($L283,ACOUSTIC_SITE_INFO!$C$3:$AI$501,18,FALSE)),"")</f>
        <v>0</v>
      </c>
      <c r="AD283" s="122">
        <f>IFERROR((VLOOKUP($L283,ACOUSTIC_SITE_INFO!$C$3:$AI$501,20,FALSE)),"")</f>
        <v>0</v>
      </c>
      <c r="AE283" s="122">
        <f>IFERROR((VLOOKUP($L283,ACOUSTIC_SITE_INFO!$C$3:$AI$501,21,FALSE)),"")</f>
        <v>0</v>
      </c>
      <c r="AF283" s="122">
        <f>IFERROR((VLOOKUP($L283,ACOUSTIC_SITE_INFO!$C$3:$AI$501,19,FALSE)),"")</f>
        <v>0</v>
      </c>
      <c r="AG283" s="122">
        <f>IFERROR((VLOOKUP($L283,ACOUSTIC_SITE_INFO!$C$3:$AI$501,22,FALSE)),"")</f>
        <v>0</v>
      </c>
      <c r="AH283" s="122">
        <f>IFERROR((VLOOKUP($L283,ACOUSTIC_SITE_INFO!$C$3:$AI$501,23,FALSE)),"")</f>
        <v>0</v>
      </c>
      <c r="AI283" s="125">
        <f>IFERROR((VLOOKUP($L283,ACOUSTIC_SITE_INFO!$C$3:$AI$501,24,FALSE)),"")</f>
        <v>0</v>
      </c>
      <c r="AJ283" s="125">
        <f>IFERROR((VLOOKUP($L283,ACOUSTIC_SITE_INFO!$C$3:$AI$501,25,FALSE)),"")</f>
        <v>0</v>
      </c>
      <c r="AK283" s="122">
        <f>IFERROR((VLOOKUP($L283,ACOUSTIC_SITE_INFO!$C$3:$AI$501,26,FALSE)),"")</f>
        <v>0</v>
      </c>
      <c r="AL283" s="122">
        <f>IFERROR((VLOOKUP($L283,ACOUSTIC_SITE_INFO!$C$3:$AI$501,27,FALSE)),"")</f>
        <v>0</v>
      </c>
      <c r="AM283" s="122">
        <f>IFERROR((VLOOKUP($L283,ACOUSTIC_SITE_INFO!$C$3:$AI$501,29,FALSE)),"")</f>
        <v>0</v>
      </c>
      <c r="AN283" s="122">
        <f>IFERROR((VLOOKUP($L283,ACOUSTIC_SITE_INFO!$C$3:$AI$501,30,FALSE)),"")</f>
        <v>0</v>
      </c>
      <c r="AO283" s="122">
        <f>IFERROR((VLOOKUP($L283,ACOUSTIC_SITE_INFO!$C$3:$AI$501,31,FALSE)),"")</f>
        <v>0</v>
      </c>
      <c r="AP283" s="122">
        <f>IFERROR((VLOOKUP($L283,ACOUSTIC_SITE_INFO!$C$3:$AI$501,32,FALSE)),"")</f>
        <v>0</v>
      </c>
      <c r="AQ283" s="122">
        <f>IFERROR((VLOOKUP($L283,ACOUSTIC_SITE_INFO!$C$3:$AI$501,33,FALSE)),"")</f>
        <v>0</v>
      </c>
    </row>
    <row r="284" spans="1:43" x14ac:dyDescent="0.25">
      <c r="A284" s="122" t="str">
        <f t="shared" si="8"/>
        <v>00-0m-0</v>
      </c>
      <c r="B284" s="122" t="str">
        <f t="shared" si="9"/>
        <v/>
      </c>
      <c r="C284" s="122" t="str">
        <f>IF(ACOUSTIC_SURVEY_RESULTS!A283=0, "",ACOUSTIC_SURVEY_RESULTS!A283)</f>
        <v/>
      </c>
      <c r="D284" s="122" t="str">
        <f>IFERROR((VLOOKUP($C284,Drop_down_options!$B$2:$D$21,2,FALSE)),"")</f>
        <v/>
      </c>
      <c r="E284" s="122" t="str">
        <f>IF(ACOUSTIC_SURVEY_RESULTS!B283=0, "",ACOUSTIC_SURVEY_RESULTS!B283)</f>
        <v/>
      </c>
      <c r="F284" s="122" t="str">
        <f>IF(ACOUSTIC_SURVEY_RESULTS!C283=0, "",ACOUSTIC_SURVEY_RESULTS!C283)</f>
        <v/>
      </c>
      <c r="G284" s="122" t="str">
        <f>IF(ACOUSTIC_SURVEY_RESULTS!D283=0, "",ACOUSTIC_SURVEY_RESULTS!D283)</f>
        <v/>
      </c>
      <c r="H284" s="122" t="str">
        <f>IF(ACOUSTIC_SURVEY_RESULTS!E283=0, "",ACOUSTIC_SURVEY_RESULTS!E283)</f>
        <v/>
      </c>
      <c r="I284" s="122" t="str">
        <f>IF(ACOUSTIC_SURVEY_RESULTS!F283=0, "",ACOUSTIC_SURVEY_RESULTS!F283)</f>
        <v/>
      </c>
      <c r="J284" s="122" t="str">
        <f>IF(ACOUSTIC_SURVEY_RESULTS!G283=0, "",ACOUSTIC_SURVEY_RESULTS!G283)</f>
        <v/>
      </c>
      <c r="K284" s="122" t="str">
        <f>IF(ACOUSTIC_SURVEY_RESULTS!H283=0, "",ACOUSTIC_SURVEY_RESULTS!H283)</f>
        <v/>
      </c>
      <c r="L284" s="122" t="str">
        <f>IF(ACOUSTIC_SURVEY_RESULTS!I283=0, "",ACOUSTIC_SURVEY_RESULTS!I283)</f>
        <v/>
      </c>
      <c r="M284" s="122">
        <f>IFERROR((VLOOKUP($L284,ACOUSTIC_SITE_INFO!$C$3:$AI$501,2,FALSE)),"")</f>
        <v>0</v>
      </c>
      <c r="N284" s="122">
        <f>IFERROR((VLOOKUP($L284,ACOUSTIC_SITE_INFO!$C$3:$AI$501,3,FALSE))," ")</f>
        <v>0</v>
      </c>
      <c r="O284" s="122">
        <f>IFERROR((VLOOKUP($L284,ACOUSTIC_SITE_INFO!$C$3:$AI$501,4,FALSE)),"")</f>
        <v>0</v>
      </c>
      <c r="P284" s="122">
        <f>IFERROR((VLOOKUP($L284,ACOUSTIC_SITE_INFO!$C$3:$AI$501,5,FALSE)),"")</f>
        <v>0</v>
      </c>
      <c r="Q284" s="122">
        <f>IFERROR((VLOOKUP($L284,ACOUSTIC_SITE_INFO!$C$3:$AI$501,6,FALSE)),"")</f>
        <v>0</v>
      </c>
      <c r="R284" s="122">
        <f>IFERROR((VLOOKUP($L284,ACOUSTIC_SITE_INFO!$C$3:$AI$501,7,FALSE)),"")</f>
        <v>0</v>
      </c>
      <c r="S284" s="122" t="str">
        <f>IFERROR((VLOOKUP($L284,ACOUSTIC_SITE_INFO!$C$3:$AI$501,8,FALSE)),"")</f>
        <v>//</v>
      </c>
      <c r="T284" s="124">
        <f>IFERROR((VLOOKUP($L284,ACOUSTIC_SITE_INFO!$C$3:$AI$501,9,FALSE)),"")</f>
        <v>0</v>
      </c>
      <c r="U284" s="124">
        <f>IFERROR((VLOOKUP($L284,ACOUSTIC_SITE_INFO!$C$3:$AI$501,10,FALSE)),"")</f>
        <v>0</v>
      </c>
      <c r="V284" s="122">
        <f>IFERROR((VLOOKUP($L284,ACOUSTIC_SITE_INFO!$C$3:$AI$501,11,FALSE)),"")</f>
        <v>0</v>
      </c>
      <c r="W284" s="122">
        <f>IFERROR((VLOOKUP($L284,ACOUSTIC_SITE_INFO!$C$3:$AI$501,12,FALSE)),"")</f>
        <v>0</v>
      </c>
      <c r="X284" s="122">
        <f>IFERROR((VLOOKUP($L284,ACOUSTIC_SITE_INFO!$C$3:$AI$501,13,FALSE)),"")</f>
        <v>0</v>
      </c>
      <c r="Y284" s="122">
        <f>IFERROR((VLOOKUP($L284,ACOUSTIC_SITE_INFO!$C$3:$AI$501,14,FALSE)),"")</f>
        <v>0</v>
      </c>
      <c r="Z284" s="122">
        <f>IFERROR((VLOOKUP($L284,ACOUSTIC_SITE_INFO!$C$3:$AI$501,15,FALSE)),"")</f>
        <v>0</v>
      </c>
      <c r="AA284" s="122">
        <f>IFERROR((VLOOKUP($L284,ACOUSTIC_SITE_INFO!$C$3:$AI$501,16,FALSE)),"")</f>
        <v>0</v>
      </c>
      <c r="AB284" s="122">
        <f>IFERROR((VLOOKUP($L284,ACOUSTIC_SITE_INFO!$C$3:$AI$501,17,FALSE)),"")</f>
        <v>0</v>
      </c>
      <c r="AC284" s="122">
        <f>IFERROR((VLOOKUP($L284,ACOUSTIC_SITE_INFO!$C$3:$AI$501,18,FALSE)),"")</f>
        <v>0</v>
      </c>
      <c r="AD284" s="122">
        <f>IFERROR((VLOOKUP($L284,ACOUSTIC_SITE_INFO!$C$3:$AI$501,20,FALSE)),"")</f>
        <v>0</v>
      </c>
      <c r="AE284" s="122">
        <f>IFERROR((VLOOKUP($L284,ACOUSTIC_SITE_INFO!$C$3:$AI$501,21,FALSE)),"")</f>
        <v>0</v>
      </c>
      <c r="AF284" s="122">
        <f>IFERROR((VLOOKUP($L284,ACOUSTIC_SITE_INFO!$C$3:$AI$501,19,FALSE)),"")</f>
        <v>0</v>
      </c>
      <c r="AG284" s="122">
        <f>IFERROR((VLOOKUP($L284,ACOUSTIC_SITE_INFO!$C$3:$AI$501,22,FALSE)),"")</f>
        <v>0</v>
      </c>
      <c r="AH284" s="122">
        <f>IFERROR((VLOOKUP($L284,ACOUSTIC_SITE_INFO!$C$3:$AI$501,23,FALSE)),"")</f>
        <v>0</v>
      </c>
      <c r="AI284" s="125">
        <f>IFERROR((VLOOKUP($L284,ACOUSTIC_SITE_INFO!$C$3:$AI$501,24,FALSE)),"")</f>
        <v>0</v>
      </c>
      <c r="AJ284" s="125">
        <f>IFERROR((VLOOKUP($L284,ACOUSTIC_SITE_INFO!$C$3:$AI$501,25,FALSE)),"")</f>
        <v>0</v>
      </c>
      <c r="AK284" s="122">
        <f>IFERROR((VLOOKUP($L284,ACOUSTIC_SITE_INFO!$C$3:$AI$501,26,FALSE)),"")</f>
        <v>0</v>
      </c>
      <c r="AL284" s="122">
        <f>IFERROR((VLOOKUP($L284,ACOUSTIC_SITE_INFO!$C$3:$AI$501,27,FALSE)),"")</f>
        <v>0</v>
      </c>
      <c r="AM284" s="122">
        <f>IFERROR((VLOOKUP($L284,ACOUSTIC_SITE_INFO!$C$3:$AI$501,29,FALSE)),"")</f>
        <v>0</v>
      </c>
      <c r="AN284" s="122">
        <f>IFERROR((VLOOKUP($L284,ACOUSTIC_SITE_INFO!$C$3:$AI$501,30,FALSE)),"")</f>
        <v>0</v>
      </c>
      <c r="AO284" s="122">
        <f>IFERROR((VLOOKUP($L284,ACOUSTIC_SITE_INFO!$C$3:$AI$501,31,FALSE)),"")</f>
        <v>0</v>
      </c>
      <c r="AP284" s="122">
        <f>IFERROR((VLOOKUP($L284,ACOUSTIC_SITE_INFO!$C$3:$AI$501,32,FALSE)),"")</f>
        <v>0</v>
      </c>
      <c r="AQ284" s="122">
        <f>IFERROR((VLOOKUP($L284,ACOUSTIC_SITE_INFO!$C$3:$AI$501,33,FALSE)),"")</f>
        <v>0</v>
      </c>
    </row>
    <row r="285" spans="1:43" x14ac:dyDescent="0.25">
      <c r="A285" s="122" t="str">
        <f t="shared" si="8"/>
        <v>00-0m-0</v>
      </c>
      <c r="B285" s="122" t="str">
        <f t="shared" si="9"/>
        <v/>
      </c>
      <c r="C285" s="122" t="str">
        <f>IF(ACOUSTIC_SURVEY_RESULTS!A284=0, "",ACOUSTIC_SURVEY_RESULTS!A284)</f>
        <v/>
      </c>
      <c r="D285" s="122" t="str">
        <f>IFERROR((VLOOKUP($C285,Drop_down_options!$B$2:$D$21,2,FALSE)),"")</f>
        <v/>
      </c>
      <c r="E285" s="122" t="str">
        <f>IF(ACOUSTIC_SURVEY_RESULTS!B284=0, "",ACOUSTIC_SURVEY_RESULTS!B284)</f>
        <v/>
      </c>
      <c r="F285" s="122" t="str">
        <f>IF(ACOUSTIC_SURVEY_RESULTS!C284=0, "",ACOUSTIC_SURVEY_RESULTS!C284)</f>
        <v/>
      </c>
      <c r="G285" s="122" t="str">
        <f>IF(ACOUSTIC_SURVEY_RESULTS!D284=0, "",ACOUSTIC_SURVEY_RESULTS!D284)</f>
        <v/>
      </c>
      <c r="H285" s="122" t="str">
        <f>IF(ACOUSTIC_SURVEY_RESULTS!E284=0, "",ACOUSTIC_SURVEY_RESULTS!E284)</f>
        <v/>
      </c>
      <c r="I285" s="122" t="str">
        <f>IF(ACOUSTIC_SURVEY_RESULTS!F284=0, "",ACOUSTIC_SURVEY_RESULTS!F284)</f>
        <v/>
      </c>
      <c r="J285" s="122" t="str">
        <f>IF(ACOUSTIC_SURVEY_RESULTS!G284=0, "",ACOUSTIC_SURVEY_RESULTS!G284)</f>
        <v/>
      </c>
      <c r="K285" s="122" t="str">
        <f>IF(ACOUSTIC_SURVEY_RESULTS!H284=0, "",ACOUSTIC_SURVEY_RESULTS!H284)</f>
        <v/>
      </c>
      <c r="L285" s="122" t="str">
        <f>IF(ACOUSTIC_SURVEY_RESULTS!I284=0, "",ACOUSTIC_SURVEY_RESULTS!I284)</f>
        <v/>
      </c>
      <c r="M285" s="122">
        <f>IFERROR((VLOOKUP($L285,ACOUSTIC_SITE_INFO!$C$3:$AI$501,2,FALSE)),"")</f>
        <v>0</v>
      </c>
      <c r="N285" s="122">
        <f>IFERROR((VLOOKUP($L285,ACOUSTIC_SITE_INFO!$C$3:$AI$501,3,FALSE))," ")</f>
        <v>0</v>
      </c>
      <c r="O285" s="122">
        <f>IFERROR((VLOOKUP($L285,ACOUSTIC_SITE_INFO!$C$3:$AI$501,4,FALSE)),"")</f>
        <v>0</v>
      </c>
      <c r="P285" s="122">
        <f>IFERROR((VLOOKUP($L285,ACOUSTIC_SITE_INFO!$C$3:$AI$501,5,FALSE)),"")</f>
        <v>0</v>
      </c>
      <c r="Q285" s="122">
        <f>IFERROR((VLOOKUP($L285,ACOUSTIC_SITE_INFO!$C$3:$AI$501,6,FALSE)),"")</f>
        <v>0</v>
      </c>
      <c r="R285" s="122">
        <f>IFERROR((VLOOKUP($L285,ACOUSTIC_SITE_INFO!$C$3:$AI$501,7,FALSE)),"")</f>
        <v>0</v>
      </c>
      <c r="S285" s="122" t="str">
        <f>IFERROR((VLOOKUP($L285,ACOUSTIC_SITE_INFO!$C$3:$AI$501,8,FALSE)),"")</f>
        <v>//</v>
      </c>
      <c r="T285" s="124">
        <f>IFERROR((VLOOKUP($L285,ACOUSTIC_SITE_INFO!$C$3:$AI$501,9,FALSE)),"")</f>
        <v>0</v>
      </c>
      <c r="U285" s="124">
        <f>IFERROR((VLOOKUP($L285,ACOUSTIC_SITE_INFO!$C$3:$AI$501,10,FALSE)),"")</f>
        <v>0</v>
      </c>
      <c r="V285" s="122">
        <f>IFERROR((VLOOKUP($L285,ACOUSTIC_SITE_INFO!$C$3:$AI$501,11,FALSE)),"")</f>
        <v>0</v>
      </c>
      <c r="W285" s="122">
        <f>IFERROR((VLOOKUP($L285,ACOUSTIC_SITE_INFO!$C$3:$AI$501,12,FALSE)),"")</f>
        <v>0</v>
      </c>
      <c r="X285" s="122">
        <f>IFERROR((VLOOKUP($L285,ACOUSTIC_SITE_INFO!$C$3:$AI$501,13,FALSE)),"")</f>
        <v>0</v>
      </c>
      <c r="Y285" s="122">
        <f>IFERROR((VLOOKUP($L285,ACOUSTIC_SITE_INFO!$C$3:$AI$501,14,FALSE)),"")</f>
        <v>0</v>
      </c>
      <c r="Z285" s="122">
        <f>IFERROR((VLOOKUP($L285,ACOUSTIC_SITE_INFO!$C$3:$AI$501,15,FALSE)),"")</f>
        <v>0</v>
      </c>
      <c r="AA285" s="122">
        <f>IFERROR((VLOOKUP($L285,ACOUSTIC_SITE_INFO!$C$3:$AI$501,16,FALSE)),"")</f>
        <v>0</v>
      </c>
      <c r="AB285" s="122">
        <f>IFERROR((VLOOKUP($L285,ACOUSTIC_SITE_INFO!$C$3:$AI$501,17,FALSE)),"")</f>
        <v>0</v>
      </c>
      <c r="AC285" s="122">
        <f>IFERROR((VLOOKUP($L285,ACOUSTIC_SITE_INFO!$C$3:$AI$501,18,FALSE)),"")</f>
        <v>0</v>
      </c>
      <c r="AD285" s="122">
        <f>IFERROR((VLOOKUP($L285,ACOUSTIC_SITE_INFO!$C$3:$AI$501,20,FALSE)),"")</f>
        <v>0</v>
      </c>
      <c r="AE285" s="122">
        <f>IFERROR((VLOOKUP($L285,ACOUSTIC_SITE_INFO!$C$3:$AI$501,21,FALSE)),"")</f>
        <v>0</v>
      </c>
      <c r="AF285" s="122">
        <f>IFERROR((VLOOKUP($L285,ACOUSTIC_SITE_INFO!$C$3:$AI$501,19,FALSE)),"")</f>
        <v>0</v>
      </c>
      <c r="AG285" s="122">
        <f>IFERROR((VLOOKUP($L285,ACOUSTIC_SITE_INFO!$C$3:$AI$501,22,FALSE)),"")</f>
        <v>0</v>
      </c>
      <c r="AH285" s="122">
        <f>IFERROR((VLOOKUP($L285,ACOUSTIC_SITE_INFO!$C$3:$AI$501,23,FALSE)),"")</f>
        <v>0</v>
      </c>
      <c r="AI285" s="125">
        <f>IFERROR((VLOOKUP($L285,ACOUSTIC_SITE_INFO!$C$3:$AI$501,24,FALSE)),"")</f>
        <v>0</v>
      </c>
      <c r="AJ285" s="125">
        <f>IFERROR((VLOOKUP($L285,ACOUSTIC_SITE_INFO!$C$3:$AI$501,25,FALSE)),"")</f>
        <v>0</v>
      </c>
      <c r="AK285" s="122">
        <f>IFERROR((VLOOKUP($L285,ACOUSTIC_SITE_INFO!$C$3:$AI$501,26,FALSE)),"")</f>
        <v>0</v>
      </c>
      <c r="AL285" s="122">
        <f>IFERROR((VLOOKUP($L285,ACOUSTIC_SITE_INFO!$C$3:$AI$501,27,FALSE)),"")</f>
        <v>0</v>
      </c>
      <c r="AM285" s="122">
        <f>IFERROR((VLOOKUP($L285,ACOUSTIC_SITE_INFO!$C$3:$AI$501,29,FALSE)),"")</f>
        <v>0</v>
      </c>
      <c r="AN285" s="122">
        <f>IFERROR((VLOOKUP($L285,ACOUSTIC_SITE_INFO!$C$3:$AI$501,30,FALSE)),"")</f>
        <v>0</v>
      </c>
      <c r="AO285" s="122">
        <f>IFERROR((VLOOKUP($L285,ACOUSTIC_SITE_INFO!$C$3:$AI$501,31,FALSE)),"")</f>
        <v>0</v>
      </c>
      <c r="AP285" s="122">
        <f>IFERROR((VLOOKUP($L285,ACOUSTIC_SITE_INFO!$C$3:$AI$501,32,FALSE)),"")</f>
        <v>0</v>
      </c>
      <c r="AQ285" s="122">
        <f>IFERROR((VLOOKUP($L285,ACOUSTIC_SITE_INFO!$C$3:$AI$501,33,FALSE)),"")</f>
        <v>0</v>
      </c>
    </row>
    <row r="286" spans="1:43" x14ac:dyDescent="0.25">
      <c r="A286" s="122" t="str">
        <f t="shared" si="8"/>
        <v>00-0m-0</v>
      </c>
      <c r="B286" s="122" t="str">
        <f t="shared" si="9"/>
        <v/>
      </c>
      <c r="C286" s="122" t="str">
        <f>IF(ACOUSTIC_SURVEY_RESULTS!A285=0, "",ACOUSTIC_SURVEY_RESULTS!A285)</f>
        <v/>
      </c>
      <c r="D286" s="122" t="str">
        <f>IFERROR((VLOOKUP($C286,Drop_down_options!$B$2:$D$21,2,FALSE)),"")</f>
        <v/>
      </c>
      <c r="E286" s="122" t="str">
        <f>IF(ACOUSTIC_SURVEY_RESULTS!B285=0, "",ACOUSTIC_SURVEY_RESULTS!B285)</f>
        <v/>
      </c>
      <c r="F286" s="122" t="str">
        <f>IF(ACOUSTIC_SURVEY_RESULTS!C285=0, "",ACOUSTIC_SURVEY_RESULTS!C285)</f>
        <v/>
      </c>
      <c r="G286" s="122" t="str">
        <f>IF(ACOUSTIC_SURVEY_RESULTS!D285=0, "",ACOUSTIC_SURVEY_RESULTS!D285)</f>
        <v/>
      </c>
      <c r="H286" s="122" t="str">
        <f>IF(ACOUSTIC_SURVEY_RESULTS!E285=0, "",ACOUSTIC_SURVEY_RESULTS!E285)</f>
        <v/>
      </c>
      <c r="I286" s="122" t="str">
        <f>IF(ACOUSTIC_SURVEY_RESULTS!F285=0, "",ACOUSTIC_SURVEY_RESULTS!F285)</f>
        <v/>
      </c>
      <c r="J286" s="122" t="str">
        <f>IF(ACOUSTIC_SURVEY_RESULTS!G285=0, "",ACOUSTIC_SURVEY_RESULTS!G285)</f>
        <v/>
      </c>
      <c r="K286" s="122" t="str">
        <f>IF(ACOUSTIC_SURVEY_RESULTS!H285=0, "",ACOUSTIC_SURVEY_RESULTS!H285)</f>
        <v/>
      </c>
      <c r="L286" s="122" t="str">
        <f>IF(ACOUSTIC_SURVEY_RESULTS!I285=0, "",ACOUSTIC_SURVEY_RESULTS!I285)</f>
        <v/>
      </c>
      <c r="M286" s="122">
        <f>IFERROR((VLOOKUP($L286,ACOUSTIC_SITE_INFO!$C$3:$AI$501,2,FALSE)),"")</f>
        <v>0</v>
      </c>
      <c r="N286" s="122">
        <f>IFERROR((VLOOKUP($L286,ACOUSTIC_SITE_INFO!$C$3:$AI$501,3,FALSE))," ")</f>
        <v>0</v>
      </c>
      <c r="O286" s="122">
        <f>IFERROR((VLOOKUP($L286,ACOUSTIC_SITE_INFO!$C$3:$AI$501,4,FALSE)),"")</f>
        <v>0</v>
      </c>
      <c r="P286" s="122">
        <f>IFERROR((VLOOKUP($L286,ACOUSTIC_SITE_INFO!$C$3:$AI$501,5,FALSE)),"")</f>
        <v>0</v>
      </c>
      <c r="Q286" s="122">
        <f>IFERROR((VLOOKUP($L286,ACOUSTIC_SITE_INFO!$C$3:$AI$501,6,FALSE)),"")</f>
        <v>0</v>
      </c>
      <c r="R286" s="122">
        <f>IFERROR((VLOOKUP($L286,ACOUSTIC_SITE_INFO!$C$3:$AI$501,7,FALSE)),"")</f>
        <v>0</v>
      </c>
      <c r="S286" s="122" t="str">
        <f>IFERROR((VLOOKUP($L286,ACOUSTIC_SITE_INFO!$C$3:$AI$501,8,FALSE)),"")</f>
        <v>//</v>
      </c>
      <c r="T286" s="124">
        <f>IFERROR((VLOOKUP($L286,ACOUSTIC_SITE_INFO!$C$3:$AI$501,9,FALSE)),"")</f>
        <v>0</v>
      </c>
      <c r="U286" s="124">
        <f>IFERROR((VLOOKUP($L286,ACOUSTIC_SITE_INFO!$C$3:$AI$501,10,FALSE)),"")</f>
        <v>0</v>
      </c>
      <c r="V286" s="122">
        <f>IFERROR((VLOOKUP($L286,ACOUSTIC_SITE_INFO!$C$3:$AI$501,11,FALSE)),"")</f>
        <v>0</v>
      </c>
      <c r="W286" s="122">
        <f>IFERROR((VLOOKUP($L286,ACOUSTIC_SITE_INFO!$C$3:$AI$501,12,FALSE)),"")</f>
        <v>0</v>
      </c>
      <c r="X286" s="122">
        <f>IFERROR((VLOOKUP($L286,ACOUSTIC_SITE_INFO!$C$3:$AI$501,13,FALSE)),"")</f>
        <v>0</v>
      </c>
      <c r="Y286" s="122">
        <f>IFERROR((VLOOKUP($L286,ACOUSTIC_SITE_INFO!$C$3:$AI$501,14,FALSE)),"")</f>
        <v>0</v>
      </c>
      <c r="Z286" s="122">
        <f>IFERROR((VLOOKUP($L286,ACOUSTIC_SITE_INFO!$C$3:$AI$501,15,FALSE)),"")</f>
        <v>0</v>
      </c>
      <c r="AA286" s="122">
        <f>IFERROR((VLOOKUP($L286,ACOUSTIC_SITE_INFO!$C$3:$AI$501,16,FALSE)),"")</f>
        <v>0</v>
      </c>
      <c r="AB286" s="122">
        <f>IFERROR((VLOOKUP($L286,ACOUSTIC_SITE_INFO!$C$3:$AI$501,17,FALSE)),"")</f>
        <v>0</v>
      </c>
      <c r="AC286" s="122">
        <f>IFERROR((VLOOKUP($L286,ACOUSTIC_SITE_INFO!$C$3:$AI$501,18,FALSE)),"")</f>
        <v>0</v>
      </c>
      <c r="AD286" s="122">
        <f>IFERROR((VLOOKUP($L286,ACOUSTIC_SITE_INFO!$C$3:$AI$501,20,FALSE)),"")</f>
        <v>0</v>
      </c>
      <c r="AE286" s="122">
        <f>IFERROR((VLOOKUP($L286,ACOUSTIC_SITE_INFO!$C$3:$AI$501,21,FALSE)),"")</f>
        <v>0</v>
      </c>
      <c r="AF286" s="122">
        <f>IFERROR((VLOOKUP($L286,ACOUSTIC_SITE_INFO!$C$3:$AI$501,19,FALSE)),"")</f>
        <v>0</v>
      </c>
      <c r="AG286" s="122">
        <f>IFERROR((VLOOKUP($L286,ACOUSTIC_SITE_INFO!$C$3:$AI$501,22,FALSE)),"")</f>
        <v>0</v>
      </c>
      <c r="AH286" s="122">
        <f>IFERROR((VLOOKUP($L286,ACOUSTIC_SITE_INFO!$C$3:$AI$501,23,FALSE)),"")</f>
        <v>0</v>
      </c>
      <c r="AI286" s="125">
        <f>IFERROR((VLOOKUP($L286,ACOUSTIC_SITE_INFO!$C$3:$AI$501,24,FALSE)),"")</f>
        <v>0</v>
      </c>
      <c r="AJ286" s="125">
        <f>IFERROR((VLOOKUP($L286,ACOUSTIC_SITE_INFO!$C$3:$AI$501,25,FALSE)),"")</f>
        <v>0</v>
      </c>
      <c r="AK286" s="122">
        <f>IFERROR((VLOOKUP($L286,ACOUSTIC_SITE_INFO!$C$3:$AI$501,26,FALSE)),"")</f>
        <v>0</v>
      </c>
      <c r="AL286" s="122">
        <f>IFERROR((VLOOKUP($L286,ACOUSTIC_SITE_INFO!$C$3:$AI$501,27,FALSE)),"")</f>
        <v>0</v>
      </c>
      <c r="AM286" s="122">
        <f>IFERROR((VLOOKUP($L286,ACOUSTIC_SITE_INFO!$C$3:$AI$501,29,FALSE)),"")</f>
        <v>0</v>
      </c>
      <c r="AN286" s="122">
        <f>IFERROR((VLOOKUP($L286,ACOUSTIC_SITE_INFO!$C$3:$AI$501,30,FALSE)),"")</f>
        <v>0</v>
      </c>
      <c r="AO286" s="122">
        <f>IFERROR((VLOOKUP($L286,ACOUSTIC_SITE_INFO!$C$3:$AI$501,31,FALSE)),"")</f>
        <v>0</v>
      </c>
      <c r="AP286" s="122">
        <f>IFERROR((VLOOKUP($L286,ACOUSTIC_SITE_INFO!$C$3:$AI$501,32,FALSE)),"")</f>
        <v>0</v>
      </c>
      <c r="AQ286" s="122">
        <f>IFERROR((VLOOKUP($L286,ACOUSTIC_SITE_INFO!$C$3:$AI$501,33,FALSE)),"")</f>
        <v>0</v>
      </c>
    </row>
    <row r="287" spans="1:43" x14ac:dyDescent="0.25">
      <c r="A287" s="122" t="str">
        <f t="shared" si="8"/>
        <v>00-0m-0</v>
      </c>
      <c r="B287" s="122" t="str">
        <f t="shared" si="9"/>
        <v/>
      </c>
      <c r="C287" s="122" t="str">
        <f>IF(ACOUSTIC_SURVEY_RESULTS!A286=0, "",ACOUSTIC_SURVEY_RESULTS!A286)</f>
        <v/>
      </c>
      <c r="D287" s="122" t="str">
        <f>IFERROR((VLOOKUP($C287,Drop_down_options!$B$2:$D$21,2,FALSE)),"")</f>
        <v/>
      </c>
      <c r="E287" s="122" t="str">
        <f>IF(ACOUSTIC_SURVEY_RESULTS!B286=0, "",ACOUSTIC_SURVEY_RESULTS!B286)</f>
        <v/>
      </c>
      <c r="F287" s="122" t="str">
        <f>IF(ACOUSTIC_SURVEY_RESULTS!C286=0, "",ACOUSTIC_SURVEY_RESULTS!C286)</f>
        <v/>
      </c>
      <c r="G287" s="122" t="str">
        <f>IF(ACOUSTIC_SURVEY_RESULTS!D286=0, "",ACOUSTIC_SURVEY_RESULTS!D286)</f>
        <v/>
      </c>
      <c r="H287" s="122" t="str">
        <f>IF(ACOUSTIC_SURVEY_RESULTS!E286=0, "",ACOUSTIC_SURVEY_RESULTS!E286)</f>
        <v/>
      </c>
      <c r="I287" s="122" t="str">
        <f>IF(ACOUSTIC_SURVEY_RESULTS!F286=0, "",ACOUSTIC_SURVEY_RESULTS!F286)</f>
        <v/>
      </c>
      <c r="J287" s="122" t="str">
        <f>IF(ACOUSTIC_SURVEY_RESULTS!G286=0, "",ACOUSTIC_SURVEY_RESULTS!G286)</f>
        <v/>
      </c>
      <c r="K287" s="122" t="str">
        <f>IF(ACOUSTIC_SURVEY_RESULTS!H286=0, "",ACOUSTIC_SURVEY_RESULTS!H286)</f>
        <v/>
      </c>
      <c r="L287" s="122" t="str">
        <f>IF(ACOUSTIC_SURVEY_RESULTS!I286=0, "",ACOUSTIC_SURVEY_RESULTS!I286)</f>
        <v/>
      </c>
      <c r="M287" s="122">
        <f>IFERROR((VLOOKUP($L287,ACOUSTIC_SITE_INFO!$C$3:$AI$501,2,FALSE)),"")</f>
        <v>0</v>
      </c>
      <c r="N287" s="122">
        <f>IFERROR((VLOOKUP($L287,ACOUSTIC_SITE_INFO!$C$3:$AI$501,3,FALSE))," ")</f>
        <v>0</v>
      </c>
      <c r="O287" s="122">
        <f>IFERROR((VLOOKUP($L287,ACOUSTIC_SITE_INFO!$C$3:$AI$501,4,FALSE)),"")</f>
        <v>0</v>
      </c>
      <c r="P287" s="122">
        <f>IFERROR((VLOOKUP($L287,ACOUSTIC_SITE_INFO!$C$3:$AI$501,5,FALSE)),"")</f>
        <v>0</v>
      </c>
      <c r="Q287" s="122">
        <f>IFERROR((VLOOKUP($L287,ACOUSTIC_SITE_INFO!$C$3:$AI$501,6,FALSE)),"")</f>
        <v>0</v>
      </c>
      <c r="R287" s="122">
        <f>IFERROR((VLOOKUP($L287,ACOUSTIC_SITE_INFO!$C$3:$AI$501,7,FALSE)),"")</f>
        <v>0</v>
      </c>
      <c r="S287" s="122" t="str">
        <f>IFERROR((VLOOKUP($L287,ACOUSTIC_SITE_INFO!$C$3:$AI$501,8,FALSE)),"")</f>
        <v>//</v>
      </c>
      <c r="T287" s="124">
        <f>IFERROR((VLOOKUP($L287,ACOUSTIC_SITE_INFO!$C$3:$AI$501,9,FALSE)),"")</f>
        <v>0</v>
      </c>
      <c r="U287" s="124">
        <f>IFERROR((VLOOKUP($L287,ACOUSTIC_SITE_INFO!$C$3:$AI$501,10,FALSE)),"")</f>
        <v>0</v>
      </c>
      <c r="V287" s="122">
        <f>IFERROR((VLOOKUP($L287,ACOUSTIC_SITE_INFO!$C$3:$AI$501,11,FALSE)),"")</f>
        <v>0</v>
      </c>
      <c r="W287" s="122">
        <f>IFERROR((VLOOKUP($L287,ACOUSTIC_SITE_INFO!$C$3:$AI$501,12,FALSE)),"")</f>
        <v>0</v>
      </c>
      <c r="X287" s="122">
        <f>IFERROR((VLOOKUP($L287,ACOUSTIC_SITE_INFO!$C$3:$AI$501,13,FALSE)),"")</f>
        <v>0</v>
      </c>
      <c r="Y287" s="122">
        <f>IFERROR((VLOOKUP($L287,ACOUSTIC_SITE_INFO!$C$3:$AI$501,14,FALSE)),"")</f>
        <v>0</v>
      </c>
      <c r="Z287" s="122">
        <f>IFERROR((VLOOKUP($L287,ACOUSTIC_SITE_INFO!$C$3:$AI$501,15,FALSE)),"")</f>
        <v>0</v>
      </c>
      <c r="AA287" s="122">
        <f>IFERROR((VLOOKUP($L287,ACOUSTIC_SITE_INFO!$C$3:$AI$501,16,FALSE)),"")</f>
        <v>0</v>
      </c>
      <c r="AB287" s="122">
        <f>IFERROR((VLOOKUP($L287,ACOUSTIC_SITE_INFO!$C$3:$AI$501,17,FALSE)),"")</f>
        <v>0</v>
      </c>
      <c r="AC287" s="122">
        <f>IFERROR((VLOOKUP($L287,ACOUSTIC_SITE_INFO!$C$3:$AI$501,18,FALSE)),"")</f>
        <v>0</v>
      </c>
      <c r="AD287" s="122">
        <f>IFERROR((VLOOKUP($L287,ACOUSTIC_SITE_INFO!$C$3:$AI$501,20,FALSE)),"")</f>
        <v>0</v>
      </c>
      <c r="AE287" s="122">
        <f>IFERROR((VLOOKUP($L287,ACOUSTIC_SITE_INFO!$C$3:$AI$501,21,FALSE)),"")</f>
        <v>0</v>
      </c>
      <c r="AF287" s="122">
        <f>IFERROR((VLOOKUP($L287,ACOUSTIC_SITE_INFO!$C$3:$AI$501,19,FALSE)),"")</f>
        <v>0</v>
      </c>
      <c r="AG287" s="122">
        <f>IFERROR((VLOOKUP($L287,ACOUSTIC_SITE_INFO!$C$3:$AI$501,22,FALSE)),"")</f>
        <v>0</v>
      </c>
      <c r="AH287" s="122">
        <f>IFERROR((VLOOKUP($L287,ACOUSTIC_SITE_INFO!$C$3:$AI$501,23,FALSE)),"")</f>
        <v>0</v>
      </c>
      <c r="AI287" s="125">
        <f>IFERROR((VLOOKUP($L287,ACOUSTIC_SITE_INFO!$C$3:$AI$501,24,FALSE)),"")</f>
        <v>0</v>
      </c>
      <c r="AJ287" s="125">
        <f>IFERROR((VLOOKUP($L287,ACOUSTIC_SITE_INFO!$C$3:$AI$501,25,FALSE)),"")</f>
        <v>0</v>
      </c>
      <c r="AK287" s="122">
        <f>IFERROR((VLOOKUP($L287,ACOUSTIC_SITE_INFO!$C$3:$AI$501,26,FALSE)),"")</f>
        <v>0</v>
      </c>
      <c r="AL287" s="122">
        <f>IFERROR((VLOOKUP($L287,ACOUSTIC_SITE_INFO!$C$3:$AI$501,27,FALSE)),"")</f>
        <v>0</v>
      </c>
      <c r="AM287" s="122">
        <f>IFERROR((VLOOKUP($L287,ACOUSTIC_SITE_INFO!$C$3:$AI$501,29,FALSE)),"")</f>
        <v>0</v>
      </c>
      <c r="AN287" s="122">
        <f>IFERROR((VLOOKUP($L287,ACOUSTIC_SITE_INFO!$C$3:$AI$501,30,FALSE)),"")</f>
        <v>0</v>
      </c>
      <c r="AO287" s="122">
        <f>IFERROR((VLOOKUP($L287,ACOUSTIC_SITE_INFO!$C$3:$AI$501,31,FALSE)),"")</f>
        <v>0</v>
      </c>
      <c r="AP287" s="122">
        <f>IFERROR((VLOOKUP($L287,ACOUSTIC_SITE_INFO!$C$3:$AI$501,32,FALSE)),"")</f>
        <v>0</v>
      </c>
      <c r="AQ287" s="122">
        <f>IFERROR((VLOOKUP($L287,ACOUSTIC_SITE_INFO!$C$3:$AI$501,33,FALSE)),"")</f>
        <v>0</v>
      </c>
    </row>
    <row r="288" spans="1:43" x14ac:dyDescent="0.25">
      <c r="A288" s="122" t="str">
        <f t="shared" si="8"/>
        <v>00-0m-0</v>
      </c>
      <c r="B288" s="122" t="str">
        <f t="shared" si="9"/>
        <v/>
      </c>
      <c r="C288" s="122" t="str">
        <f>IF(ACOUSTIC_SURVEY_RESULTS!A287=0, "",ACOUSTIC_SURVEY_RESULTS!A287)</f>
        <v/>
      </c>
      <c r="D288" s="122" t="str">
        <f>IFERROR((VLOOKUP($C288,Drop_down_options!$B$2:$D$21,2,FALSE)),"")</f>
        <v/>
      </c>
      <c r="E288" s="122" t="str">
        <f>IF(ACOUSTIC_SURVEY_RESULTS!B287=0, "",ACOUSTIC_SURVEY_RESULTS!B287)</f>
        <v/>
      </c>
      <c r="F288" s="122" t="str">
        <f>IF(ACOUSTIC_SURVEY_RESULTS!C287=0, "",ACOUSTIC_SURVEY_RESULTS!C287)</f>
        <v/>
      </c>
      <c r="G288" s="122" t="str">
        <f>IF(ACOUSTIC_SURVEY_RESULTS!D287=0, "",ACOUSTIC_SURVEY_RESULTS!D287)</f>
        <v/>
      </c>
      <c r="H288" s="122" t="str">
        <f>IF(ACOUSTIC_SURVEY_RESULTS!E287=0, "",ACOUSTIC_SURVEY_RESULTS!E287)</f>
        <v/>
      </c>
      <c r="I288" s="122" t="str">
        <f>IF(ACOUSTIC_SURVEY_RESULTS!F287=0, "",ACOUSTIC_SURVEY_RESULTS!F287)</f>
        <v/>
      </c>
      <c r="J288" s="122" t="str">
        <f>IF(ACOUSTIC_SURVEY_RESULTS!G287=0, "",ACOUSTIC_SURVEY_RESULTS!G287)</f>
        <v/>
      </c>
      <c r="K288" s="122" t="str">
        <f>IF(ACOUSTIC_SURVEY_RESULTS!H287=0, "",ACOUSTIC_SURVEY_RESULTS!H287)</f>
        <v/>
      </c>
      <c r="L288" s="122" t="str">
        <f>IF(ACOUSTIC_SURVEY_RESULTS!I287=0, "",ACOUSTIC_SURVEY_RESULTS!I287)</f>
        <v/>
      </c>
      <c r="M288" s="122">
        <f>IFERROR((VLOOKUP($L288,ACOUSTIC_SITE_INFO!$C$3:$AI$501,2,FALSE)),"")</f>
        <v>0</v>
      </c>
      <c r="N288" s="122">
        <f>IFERROR((VLOOKUP($L288,ACOUSTIC_SITE_INFO!$C$3:$AI$501,3,FALSE))," ")</f>
        <v>0</v>
      </c>
      <c r="O288" s="122">
        <f>IFERROR((VLOOKUP($L288,ACOUSTIC_SITE_INFO!$C$3:$AI$501,4,FALSE)),"")</f>
        <v>0</v>
      </c>
      <c r="P288" s="122">
        <f>IFERROR((VLOOKUP($L288,ACOUSTIC_SITE_INFO!$C$3:$AI$501,5,FALSE)),"")</f>
        <v>0</v>
      </c>
      <c r="Q288" s="122">
        <f>IFERROR((VLOOKUP($L288,ACOUSTIC_SITE_INFO!$C$3:$AI$501,6,FALSE)),"")</f>
        <v>0</v>
      </c>
      <c r="R288" s="122">
        <f>IFERROR((VLOOKUP($L288,ACOUSTIC_SITE_INFO!$C$3:$AI$501,7,FALSE)),"")</f>
        <v>0</v>
      </c>
      <c r="S288" s="122" t="str">
        <f>IFERROR((VLOOKUP($L288,ACOUSTIC_SITE_INFO!$C$3:$AI$501,8,FALSE)),"")</f>
        <v>//</v>
      </c>
      <c r="T288" s="124">
        <f>IFERROR((VLOOKUP($L288,ACOUSTIC_SITE_INFO!$C$3:$AI$501,9,FALSE)),"")</f>
        <v>0</v>
      </c>
      <c r="U288" s="124">
        <f>IFERROR((VLOOKUP($L288,ACOUSTIC_SITE_INFO!$C$3:$AI$501,10,FALSE)),"")</f>
        <v>0</v>
      </c>
      <c r="V288" s="122">
        <f>IFERROR((VLOOKUP($L288,ACOUSTIC_SITE_INFO!$C$3:$AI$501,11,FALSE)),"")</f>
        <v>0</v>
      </c>
      <c r="W288" s="122">
        <f>IFERROR((VLOOKUP($L288,ACOUSTIC_SITE_INFO!$C$3:$AI$501,12,FALSE)),"")</f>
        <v>0</v>
      </c>
      <c r="X288" s="122">
        <f>IFERROR((VLOOKUP($L288,ACOUSTIC_SITE_INFO!$C$3:$AI$501,13,FALSE)),"")</f>
        <v>0</v>
      </c>
      <c r="Y288" s="122">
        <f>IFERROR((VLOOKUP($L288,ACOUSTIC_SITE_INFO!$C$3:$AI$501,14,FALSE)),"")</f>
        <v>0</v>
      </c>
      <c r="Z288" s="122">
        <f>IFERROR((VLOOKUP($L288,ACOUSTIC_SITE_INFO!$C$3:$AI$501,15,FALSE)),"")</f>
        <v>0</v>
      </c>
      <c r="AA288" s="122">
        <f>IFERROR((VLOOKUP($L288,ACOUSTIC_SITE_INFO!$C$3:$AI$501,16,FALSE)),"")</f>
        <v>0</v>
      </c>
      <c r="AB288" s="122">
        <f>IFERROR((VLOOKUP($L288,ACOUSTIC_SITE_INFO!$C$3:$AI$501,17,FALSE)),"")</f>
        <v>0</v>
      </c>
      <c r="AC288" s="122">
        <f>IFERROR((VLOOKUP($L288,ACOUSTIC_SITE_INFO!$C$3:$AI$501,18,FALSE)),"")</f>
        <v>0</v>
      </c>
      <c r="AD288" s="122">
        <f>IFERROR((VLOOKUP($L288,ACOUSTIC_SITE_INFO!$C$3:$AI$501,20,FALSE)),"")</f>
        <v>0</v>
      </c>
      <c r="AE288" s="122">
        <f>IFERROR((VLOOKUP($L288,ACOUSTIC_SITE_INFO!$C$3:$AI$501,21,FALSE)),"")</f>
        <v>0</v>
      </c>
      <c r="AF288" s="122">
        <f>IFERROR((VLOOKUP($L288,ACOUSTIC_SITE_INFO!$C$3:$AI$501,19,FALSE)),"")</f>
        <v>0</v>
      </c>
      <c r="AG288" s="122">
        <f>IFERROR((VLOOKUP($L288,ACOUSTIC_SITE_INFO!$C$3:$AI$501,22,FALSE)),"")</f>
        <v>0</v>
      </c>
      <c r="AH288" s="122">
        <f>IFERROR((VLOOKUP($L288,ACOUSTIC_SITE_INFO!$C$3:$AI$501,23,FALSE)),"")</f>
        <v>0</v>
      </c>
      <c r="AI288" s="125">
        <f>IFERROR((VLOOKUP($L288,ACOUSTIC_SITE_INFO!$C$3:$AI$501,24,FALSE)),"")</f>
        <v>0</v>
      </c>
      <c r="AJ288" s="125">
        <f>IFERROR((VLOOKUP($L288,ACOUSTIC_SITE_INFO!$C$3:$AI$501,25,FALSE)),"")</f>
        <v>0</v>
      </c>
      <c r="AK288" s="122">
        <f>IFERROR((VLOOKUP($L288,ACOUSTIC_SITE_INFO!$C$3:$AI$501,26,FALSE)),"")</f>
        <v>0</v>
      </c>
      <c r="AL288" s="122">
        <f>IFERROR((VLOOKUP($L288,ACOUSTIC_SITE_INFO!$C$3:$AI$501,27,FALSE)),"")</f>
        <v>0</v>
      </c>
      <c r="AM288" s="122">
        <f>IFERROR((VLOOKUP($L288,ACOUSTIC_SITE_INFO!$C$3:$AI$501,29,FALSE)),"")</f>
        <v>0</v>
      </c>
      <c r="AN288" s="122">
        <f>IFERROR((VLOOKUP($L288,ACOUSTIC_SITE_INFO!$C$3:$AI$501,30,FALSE)),"")</f>
        <v>0</v>
      </c>
      <c r="AO288" s="122">
        <f>IFERROR((VLOOKUP($L288,ACOUSTIC_SITE_INFO!$C$3:$AI$501,31,FALSE)),"")</f>
        <v>0</v>
      </c>
      <c r="AP288" s="122">
        <f>IFERROR((VLOOKUP($L288,ACOUSTIC_SITE_INFO!$C$3:$AI$501,32,FALSE)),"")</f>
        <v>0</v>
      </c>
      <c r="AQ288" s="122">
        <f>IFERROR((VLOOKUP($L288,ACOUSTIC_SITE_INFO!$C$3:$AI$501,33,FALSE)),"")</f>
        <v>0</v>
      </c>
    </row>
    <row r="289" spans="1:43" x14ac:dyDescent="0.25">
      <c r="A289" s="122" t="str">
        <f t="shared" si="8"/>
        <v>00-0m-0</v>
      </c>
      <c r="B289" s="122" t="str">
        <f t="shared" si="9"/>
        <v/>
      </c>
      <c r="C289" s="122" t="str">
        <f>IF(ACOUSTIC_SURVEY_RESULTS!A288=0, "",ACOUSTIC_SURVEY_RESULTS!A288)</f>
        <v/>
      </c>
      <c r="D289" s="122" t="str">
        <f>IFERROR((VLOOKUP($C289,Drop_down_options!$B$2:$D$21,2,FALSE)),"")</f>
        <v/>
      </c>
      <c r="E289" s="122" t="str">
        <f>IF(ACOUSTIC_SURVEY_RESULTS!B288=0, "",ACOUSTIC_SURVEY_RESULTS!B288)</f>
        <v/>
      </c>
      <c r="F289" s="122" t="str">
        <f>IF(ACOUSTIC_SURVEY_RESULTS!C288=0, "",ACOUSTIC_SURVEY_RESULTS!C288)</f>
        <v/>
      </c>
      <c r="G289" s="122" t="str">
        <f>IF(ACOUSTIC_SURVEY_RESULTS!D288=0, "",ACOUSTIC_SURVEY_RESULTS!D288)</f>
        <v/>
      </c>
      <c r="H289" s="122" t="str">
        <f>IF(ACOUSTIC_SURVEY_RESULTS!E288=0, "",ACOUSTIC_SURVEY_RESULTS!E288)</f>
        <v/>
      </c>
      <c r="I289" s="122" t="str">
        <f>IF(ACOUSTIC_SURVEY_RESULTS!F288=0, "",ACOUSTIC_SURVEY_RESULTS!F288)</f>
        <v/>
      </c>
      <c r="J289" s="122" t="str">
        <f>IF(ACOUSTIC_SURVEY_RESULTS!G288=0, "",ACOUSTIC_SURVEY_RESULTS!G288)</f>
        <v/>
      </c>
      <c r="K289" s="122" t="str">
        <f>IF(ACOUSTIC_SURVEY_RESULTS!H288=0, "",ACOUSTIC_SURVEY_RESULTS!H288)</f>
        <v/>
      </c>
      <c r="L289" s="122" t="str">
        <f>IF(ACOUSTIC_SURVEY_RESULTS!I288=0, "",ACOUSTIC_SURVEY_RESULTS!I288)</f>
        <v/>
      </c>
      <c r="M289" s="122">
        <f>IFERROR((VLOOKUP($L289,ACOUSTIC_SITE_INFO!$C$3:$AI$501,2,FALSE)),"")</f>
        <v>0</v>
      </c>
      <c r="N289" s="122">
        <f>IFERROR((VLOOKUP($L289,ACOUSTIC_SITE_INFO!$C$3:$AI$501,3,FALSE))," ")</f>
        <v>0</v>
      </c>
      <c r="O289" s="122">
        <f>IFERROR((VLOOKUP($L289,ACOUSTIC_SITE_INFO!$C$3:$AI$501,4,FALSE)),"")</f>
        <v>0</v>
      </c>
      <c r="P289" s="122">
        <f>IFERROR((VLOOKUP($L289,ACOUSTIC_SITE_INFO!$C$3:$AI$501,5,FALSE)),"")</f>
        <v>0</v>
      </c>
      <c r="Q289" s="122">
        <f>IFERROR((VLOOKUP($L289,ACOUSTIC_SITE_INFO!$C$3:$AI$501,6,FALSE)),"")</f>
        <v>0</v>
      </c>
      <c r="R289" s="122">
        <f>IFERROR((VLOOKUP($L289,ACOUSTIC_SITE_INFO!$C$3:$AI$501,7,FALSE)),"")</f>
        <v>0</v>
      </c>
      <c r="S289" s="122" t="str">
        <f>IFERROR((VLOOKUP($L289,ACOUSTIC_SITE_INFO!$C$3:$AI$501,8,FALSE)),"")</f>
        <v>//</v>
      </c>
      <c r="T289" s="124">
        <f>IFERROR((VLOOKUP($L289,ACOUSTIC_SITE_INFO!$C$3:$AI$501,9,FALSE)),"")</f>
        <v>0</v>
      </c>
      <c r="U289" s="124">
        <f>IFERROR((VLOOKUP($L289,ACOUSTIC_SITE_INFO!$C$3:$AI$501,10,FALSE)),"")</f>
        <v>0</v>
      </c>
      <c r="V289" s="122">
        <f>IFERROR((VLOOKUP($L289,ACOUSTIC_SITE_INFO!$C$3:$AI$501,11,FALSE)),"")</f>
        <v>0</v>
      </c>
      <c r="W289" s="122">
        <f>IFERROR((VLOOKUP($L289,ACOUSTIC_SITE_INFO!$C$3:$AI$501,12,FALSE)),"")</f>
        <v>0</v>
      </c>
      <c r="X289" s="122">
        <f>IFERROR((VLOOKUP($L289,ACOUSTIC_SITE_INFO!$C$3:$AI$501,13,FALSE)),"")</f>
        <v>0</v>
      </c>
      <c r="Y289" s="122">
        <f>IFERROR((VLOOKUP($L289,ACOUSTIC_SITE_INFO!$C$3:$AI$501,14,FALSE)),"")</f>
        <v>0</v>
      </c>
      <c r="Z289" s="122">
        <f>IFERROR((VLOOKUP($L289,ACOUSTIC_SITE_INFO!$C$3:$AI$501,15,FALSE)),"")</f>
        <v>0</v>
      </c>
      <c r="AA289" s="122">
        <f>IFERROR((VLOOKUP($L289,ACOUSTIC_SITE_INFO!$C$3:$AI$501,16,FALSE)),"")</f>
        <v>0</v>
      </c>
      <c r="AB289" s="122">
        <f>IFERROR((VLOOKUP($L289,ACOUSTIC_SITE_INFO!$C$3:$AI$501,17,FALSE)),"")</f>
        <v>0</v>
      </c>
      <c r="AC289" s="122">
        <f>IFERROR((VLOOKUP($L289,ACOUSTIC_SITE_INFO!$C$3:$AI$501,18,FALSE)),"")</f>
        <v>0</v>
      </c>
      <c r="AD289" s="122">
        <f>IFERROR((VLOOKUP($L289,ACOUSTIC_SITE_INFO!$C$3:$AI$501,20,FALSE)),"")</f>
        <v>0</v>
      </c>
      <c r="AE289" s="122">
        <f>IFERROR((VLOOKUP($L289,ACOUSTIC_SITE_INFO!$C$3:$AI$501,21,FALSE)),"")</f>
        <v>0</v>
      </c>
      <c r="AF289" s="122">
        <f>IFERROR((VLOOKUP($L289,ACOUSTIC_SITE_INFO!$C$3:$AI$501,19,FALSE)),"")</f>
        <v>0</v>
      </c>
      <c r="AG289" s="122">
        <f>IFERROR((VLOOKUP($L289,ACOUSTIC_SITE_INFO!$C$3:$AI$501,22,FALSE)),"")</f>
        <v>0</v>
      </c>
      <c r="AH289" s="122">
        <f>IFERROR((VLOOKUP($L289,ACOUSTIC_SITE_INFO!$C$3:$AI$501,23,FALSE)),"")</f>
        <v>0</v>
      </c>
      <c r="AI289" s="125">
        <f>IFERROR((VLOOKUP($L289,ACOUSTIC_SITE_INFO!$C$3:$AI$501,24,FALSE)),"")</f>
        <v>0</v>
      </c>
      <c r="AJ289" s="125">
        <f>IFERROR((VLOOKUP($L289,ACOUSTIC_SITE_INFO!$C$3:$AI$501,25,FALSE)),"")</f>
        <v>0</v>
      </c>
      <c r="AK289" s="122">
        <f>IFERROR((VLOOKUP($L289,ACOUSTIC_SITE_INFO!$C$3:$AI$501,26,FALSE)),"")</f>
        <v>0</v>
      </c>
      <c r="AL289" s="122">
        <f>IFERROR((VLOOKUP($L289,ACOUSTIC_SITE_INFO!$C$3:$AI$501,27,FALSE)),"")</f>
        <v>0</v>
      </c>
      <c r="AM289" s="122">
        <f>IFERROR((VLOOKUP($L289,ACOUSTIC_SITE_INFO!$C$3:$AI$501,29,FALSE)),"")</f>
        <v>0</v>
      </c>
      <c r="AN289" s="122">
        <f>IFERROR((VLOOKUP($L289,ACOUSTIC_SITE_INFO!$C$3:$AI$501,30,FALSE)),"")</f>
        <v>0</v>
      </c>
      <c r="AO289" s="122">
        <f>IFERROR((VLOOKUP($L289,ACOUSTIC_SITE_INFO!$C$3:$AI$501,31,FALSE)),"")</f>
        <v>0</v>
      </c>
      <c r="AP289" s="122">
        <f>IFERROR((VLOOKUP($L289,ACOUSTIC_SITE_INFO!$C$3:$AI$501,32,FALSE)),"")</f>
        <v>0</v>
      </c>
      <c r="AQ289" s="122">
        <f>IFERROR((VLOOKUP($L289,ACOUSTIC_SITE_INFO!$C$3:$AI$501,33,FALSE)),"")</f>
        <v>0</v>
      </c>
    </row>
    <row r="290" spans="1:43" x14ac:dyDescent="0.25">
      <c r="A290" s="122" t="str">
        <f t="shared" si="8"/>
        <v>00-0m-0</v>
      </c>
      <c r="B290" s="122" t="str">
        <f t="shared" si="9"/>
        <v/>
      </c>
      <c r="C290" s="122" t="str">
        <f>IF(ACOUSTIC_SURVEY_RESULTS!A289=0, "",ACOUSTIC_SURVEY_RESULTS!A289)</f>
        <v/>
      </c>
      <c r="D290" s="122" t="str">
        <f>IFERROR((VLOOKUP($C290,Drop_down_options!$B$2:$D$21,2,FALSE)),"")</f>
        <v/>
      </c>
      <c r="E290" s="122" t="str">
        <f>IF(ACOUSTIC_SURVEY_RESULTS!B289=0, "",ACOUSTIC_SURVEY_RESULTS!B289)</f>
        <v/>
      </c>
      <c r="F290" s="122" t="str">
        <f>IF(ACOUSTIC_SURVEY_RESULTS!C289=0, "",ACOUSTIC_SURVEY_RESULTS!C289)</f>
        <v/>
      </c>
      <c r="G290" s="122" t="str">
        <f>IF(ACOUSTIC_SURVEY_RESULTS!D289=0, "",ACOUSTIC_SURVEY_RESULTS!D289)</f>
        <v/>
      </c>
      <c r="H290" s="122" t="str">
        <f>IF(ACOUSTIC_SURVEY_RESULTS!E289=0, "",ACOUSTIC_SURVEY_RESULTS!E289)</f>
        <v/>
      </c>
      <c r="I290" s="122" t="str">
        <f>IF(ACOUSTIC_SURVEY_RESULTS!F289=0, "",ACOUSTIC_SURVEY_RESULTS!F289)</f>
        <v/>
      </c>
      <c r="J290" s="122" t="str">
        <f>IF(ACOUSTIC_SURVEY_RESULTS!G289=0, "",ACOUSTIC_SURVEY_RESULTS!G289)</f>
        <v/>
      </c>
      <c r="K290" s="122" t="str">
        <f>IF(ACOUSTIC_SURVEY_RESULTS!H289=0, "",ACOUSTIC_SURVEY_RESULTS!H289)</f>
        <v/>
      </c>
      <c r="L290" s="122" t="str">
        <f>IF(ACOUSTIC_SURVEY_RESULTS!I289=0, "",ACOUSTIC_SURVEY_RESULTS!I289)</f>
        <v/>
      </c>
      <c r="M290" s="122">
        <f>IFERROR((VLOOKUP($L290,ACOUSTIC_SITE_INFO!$C$3:$AI$501,2,FALSE)),"")</f>
        <v>0</v>
      </c>
      <c r="N290" s="122">
        <f>IFERROR((VLOOKUP($L290,ACOUSTIC_SITE_INFO!$C$3:$AI$501,3,FALSE))," ")</f>
        <v>0</v>
      </c>
      <c r="O290" s="122">
        <f>IFERROR((VLOOKUP($L290,ACOUSTIC_SITE_INFO!$C$3:$AI$501,4,FALSE)),"")</f>
        <v>0</v>
      </c>
      <c r="P290" s="122">
        <f>IFERROR((VLOOKUP($L290,ACOUSTIC_SITE_INFO!$C$3:$AI$501,5,FALSE)),"")</f>
        <v>0</v>
      </c>
      <c r="Q290" s="122">
        <f>IFERROR((VLOOKUP($L290,ACOUSTIC_SITE_INFO!$C$3:$AI$501,6,FALSE)),"")</f>
        <v>0</v>
      </c>
      <c r="R290" s="122">
        <f>IFERROR((VLOOKUP($L290,ACOUSTIC_SITE_INFO!$C$3:$AI$501,7,FALSE)),"")</f>
        <v>0</v>
      </c>
      <c r="S290" s="122" t="str">
        <f>IFERROR((VLOOKUP($L290,ACOUSTIC_SITE_INFO!$C$3:$AI$501,8,FALSE)),"")</f>
        <v>//</v>
      </c>
      <c r="T290" s="124">
        <f>IFERROR((VLOOKUP($L290,ACOUSTIC_SITE_INFO!$C$3:$AI$501,9,FALSE)),"")</f>
        <v>0</v>
      </c>
      <c r="U290" s="124">
        <f>IFERROR((VLOOKUP($L290,ACOUSTIC_SITE_INFO!$C$3:$AI$501,10,FALSE)),"")</f>
        <v>0</v>
      </c>
      <c r="V290" s="122">
        <f>IFERROR((VLOOKUP($L290,ACOUSTIC_SITE_INFO!$C$3:$AI$501,11,FALSE)),"")</f>
        <v>0</v>
      </c>
      <c r="W290" s="122">
        <f>IFERROR((VLOOKUP($L290,ACOUSTIC_SITE_INFO!$C$3:$AI$501,12,FALSE)),"")</f>
        <v>0</v>
      </c>
      <c r="X290" s="122">
        <f>IFERROR((VLOOKUP($L290,ACOUSTIC_SITE_INFO!$C$3:$AI$501,13,FALSE)),"")</f>
        <v>0</v>
      </c>
      <c r="Y290" s="122">
        <f>IFERROR((VLOOKUP($L290,ACOUSTIC_SITE_INFO!$C$3:$AI$501,14,FALSE)),"")</f>
        <v>0</v>
      </c>
      <c r="Z290" s="122">
        <f>IFERROR((VLOOKUP($L290,ACOUSTIC_SITE_INFO!$C$3:$AI$501,15,FALSE)),"")</f>
        <v>0</v>
      </c>
      <c r="AA290" s="122">
        <f>IFERROR((VLOOKUP($L290,ACOUSTIC_SITE_INFO!$C$3:$AI$501,16,FALSE)),"")</f>
        <v>0</v>
      </c>
      <c r="AB290" s="122">
        <f>IFERROR((VLOOKUP($L290,ACOUSTIC_SITE_INFO!$C$3:$AI$501,17,FALSE)),"")</f>
        <v>0</v>
      </c>
      <c r="AC290" s="122">
        <f>IFERROR((VLOOKUP($L290,ACOUSTIC_SITE_INFO!$C$3:$AI$501,18,FALSE)),"")</f>
        <v>0</v>
      </c>
      <c r="AD290" s="122">
        <f>IFERROR((VLOOKUP($L290,ACOUSTIC_SITE_INFO!$C$3:$AI$501,20,FALSE)),"")</f>
        <v>0</v>
      </c>
      <c r="AE290" s="122">
        <f>IFERROR((VLOOKUP($L290,ACOUSTIC_SITE_INFO!$C$3:$AI$501,21,FALSE)),"")</f>
        <v>0</v>
      </c>
      <c r="AF290" s="122">
        <f>IFERROR((VLOOKUP($L290,ACOUSTIC_SITE_INFO!$C$3:$AI$501,19,FALSE)),"")</f>
        <v>0</v>
      </c>
      <c r="AG290" s="122">
        <f>IFERROR((VLOOKUP($L290,ACOUSTIC_SITE_INFO!$C$3:$AI$501,22,FALSE)),"")</f>
        <v>0</v>
      </c>
      <c r="AH290" s="122">
        <f>IFERROR((VLOOKUP($L290,ACOUSTIC_SITE_INFO!$C$3:$AI$501,23,FALSE)),"")</f>
        <v>0</v>
      </c>
      <c r="AI290" s="125">
        <f>IFERROR((VLOOKUP($L290,ACOUSTIC_SITE_INFO!$C$3:$AI$501,24,FALSE)),"")</f>
        <v>0</v>
      </c>
      <c r="AJ290" s="125">
        <f>IFERROR((VLOOKUP($L290,ACOUSTIC_SITE_INFO!$C$3:$AI$501,25,FALSE)),"")</f>
        <v>0</v>
      </c>
      <c r="AK290" s="122">
        <f>IFERROR((VLOOKUP($L290,ACOUSTIC_SITE_INFO!$C$3:$AI$501,26,FALSE)),"")</f>
        <v>0</v>
      </c>
      <c r="AL290" s="122">
        <f>IFERROR((VLOOKUP($L290,ACOUSTIC_SITE_INFO!$C$3:$AI$501,27,FALSE)),"")</f>
        <v>0</v>
      </c>
      <c r="AM290" s="122">
        <f>IFERROR((VLOOKUP($L290,ACOUSTIC_SITE_INFO!$C$3:$AI$501,29,FALSE)),"")</f>
        <v>0</v>
      </c>
      <c r="AN290" s="122">
        <f>IFERROR((VLOOKUP($L290,ACOUSTIC_SITE_INFO!$C$3:$AI$501,30,FALSE)),"")</f>
        <v>0</v>
      </c>
      <c r="AO290" s="122">
        <f>IFERROR((VLOOKUP($L290,ACOUSTIC_SITE_INFO!$C$3:$AI$501,31,FALSE)),"")</f>
        <v>0</v>
      </c>
      <c r="AP290" s="122">
        <f>IFERROR((VLOOKUP($L290,ACOUSTIC_SITE_INFO!$C$3:$AI$501,32,FALSE)),"")</f>
        <v>0</v>
      </c>
      <c r="AQ290" s="122">
        <f>IFERROR((VLOOKUP($L290,ACOUSTIC_SITE_INFO!$C$3:$AI$501,33,FALSE)),"")</f>
        <v>0</v>
      </c>
    </row>
    <row r="291" spans="1:43" x14ac:dyDescent="0.25">
      <c r="A291" s="122" t="str">
        <f t="shared" si="8"/>
        <v>00-0m-0</v>
      </c>
      <c r="B291" s="122" t="str">
        <f t="shared" si="9"/>
        <v/>
      </c>
      <c r="C291" s="122" t="str">
        <f>IF(ACOUSTIC_SURVEY_RESULTS!A290=0, "",ACOUSTIC_SURVEY_RESULTS!A290)</f>
        <v/>
      </c>
      <c r="D291" s="122" t="str">
        <f>IFERROR((VLOOKUP($C291,Drop_down_options!$B$2:$D$21,2,FALSE)),"")</f>
        <v/>
      </c>
      <c r="E291" s="122" t="str">
        <f>IF(ACOUSTIC_SURVEY_RESULTS!B290=0, "",ACOUSTIC_SURVEY_RESULTS!B290)</f>
        <v/>
      </c>
      <c r="F291" s="122" t="str">
        <f>IF(ACOUSTIC_SURVEY_RESULTS!C290=0, "",ACOUSTIC_SURVEY_RESULTS!C290)</f>
        <v/>
      </c>
      <c r="G291" s="122" t="str">
        <f>IF(ACOUSTIC_SURVEY_RESULTS!D290=0, "",ACOUSTIC_SURVEY_RESULTS!D290)</f>
        <v/>
      </c>
      <c r="H291" s="122" t="str">
        <f>IF(ACOUSTIC_SURVEY_RESULTS!E290=0, "",ACOUSTIC_SURVEY_RESULTS!E290)</f>
        <v/>
      </c>
      <c r="I291" s="122" t="str">
        <f>IF(ACOUSTIC_SURVEY_RESULTS!F290=0, "",ACOUSTIC_SURVEY_RESULTS!F290)</f>
        <v/>
      </c>
      <c r="J291" s="122" t="str">
        <f>IF(ACOUSTIC_SURVEY_RESULTS!G290=0, "",ACOUSTIC_SURVEY_RESULTS!G290)</f>
        <v/>
      </c>
      <c r="K291" s="122" t="str">
        <f>IF(ACOUSTIC_SURVEY_RESULTS!H290=0, "",ACOUSTIC_SURVEY_RESULTS!H290)</f>
        <v/>
      </c>
      <c r="L291" s="122" t="str">
        <f>IF(ACOUSTIC_SURVEY_RESULTS!I290=0, "",ACOUSTIC_SURVEY_RESULTS!I290)</f>
        <v/>
      </c>
      <c r="M291" s="122">
        <f>IFERROR((VLOOKUP($L291,ACOUSTIC_SITE_INFO!$C$3:$AI$501,2,FALSE)),"")</f>
        <v>0</v>
      </c>
      <c r="N291" s="122">
        <f>IFERROR((VLOOKUP($L291,ACOUSTIC_SITE_INFO!$C$3:$AI$501,3,FALSE))," ")</f>
        <v>0</v>
      </c>
      <c r="O291" s="122">
        <f>IFERROR((VLOOKUP($L291,ACOUSTIC_SITE_INFO!$C$3:$AI$501,4,FALSE)),"")</f>
        <v>0</v>
      </c>
      <c r="P291" s="122">
        <f>IFERROR((VLOOKUP($L291,ACOUSTIC_SITE_INFO!$C$3:$AI$501,5,FALSE)),"")</f>
        <v>0</v>
      </c>
      <c r="Q291" s="122">
        <f>IFERROR((VLOOKUP($L291,ACOUSTIC_SITE_INFO!$C$3:$AI$501,6,FALSE)),"")</f>
        <v>0</v>
      </c>
      <c r="R291" s="122">
        <f>IFERROR((VLOOKUP($L291,ACOUSTIC_SITE_INFO!$C$3:$AI$501,7,FALSE)),"")</f>
        <v>0</v>
      </c>
      <c r="S291" s="122" t="str">
        <f>IFERROR((VLOOKUP($L291,ACOUSTIC_SITE_INFO!$C$3:$AI$501,8,FALSE)),"")</f>
        <v>//</v>
      </c>
      <c r="T291" s="124">
        <f>IFERROR((VLOOKUP($L291,ACOUSTIC_SITE_INFO!$C$3:$AI$501,9,FALSE)),"")</f>
        <v>0</v>
      </c>
      <c r="U291" s="124">
        <f>IFERROR((VLOOKUP($L291,ACOUSTIC_SITE_INFO!$C$3:$AI$501,10,FALSE)),"")</f>
        <v>0</v>
      </c>
      <c r="V291" s="122">
        <f>IFERROR((VLOOKUP($L291,ACOUSTIC_SITE_INFO!$C$3:$AI$501,11,FALSE)),"")</f>
        <v>0</v>
      </c>
      <c r="W291" s="122">
        <f>IFERROR((VLOOKUP($L291,ACOUSTIC_SITE_INFO!$C$3:$AI$501,12,FALSE)),"")</f>
        <v>0</v>
      </c>
      <c r="X291" s="122">
        <f>IFERROR((VLOOKUP($L291,ACOUSTIC_SITE_INFO!$C$3:$AI$501,13,FALSE)),"")</f>
        <v>0</v>
      </c>
      <c r="Y291" s="122">
        <f>IFERROR((VLOOKUP($L291,ACOUSTIC_SITE_INFO!$C$3:$AI$501,14,FALSE)),"")</f>
        <v>0</v>
      </c>
      <c r="Z291" s="122">
        <f>IFERROR((VLOOKUP($L291,ACOUSTIC_SITE_INFO!$C$3:$AI$501,15,FALSE)),"")</f>
        <v>0</v>
      </c>
      <c r="AA291" s="122">
        <f>IFERROR((VLOOKUP($L291,ACOUSTIC_SITE_INFO!$C$3:$AI$501,16,FALSE)),"")</f>
        <v>0</v>
      </c>
      <c r="AB291" s="122">
        <f>IFERROR((VLOOKUP($L291,ACOUSTIC_SITE_INFO!$C$3:$AI$501,17,FALSE)),"")</f>
        <v>0</v>
      </c>
      <c r="AC291" s="122">
        <f>IFERROR((VLOOKUP($L291,ACOUSTIC_SITE_INFO!$C$3:$AI$501,18,FALSE)),"")</f>
        <v>0</v>
      </c>
      <c r="AD291" s="122">
        <f>IFERROR((VLOOKUP($L291,ACOUSTIC_SITE_INFO!$C$3:$AI$501,20,FALSE)),"")</f>
        <v>0</v>
      </c>
      <c r="AE291" s="122">
        <f>IFERROR((VLOOKUP($L291,ACOUSTIC_SITE_INFO!$C$3:$AI$501,21,FALSE)),"")</f>
        <v>0</v>
      </c>
      <c r="AF291" s="122">
        <f>IFERROR((VLOOKUP($L291,ACOUSTIC_SITE_INFO!$C$3:$AI$501,19,FALSE)),"")</f>
        <v>0</v>
      </c>
      <c r="AG291" s="122">
        <f>IFERROR((VLOOKUP($L291,ACOUSTIC_SITE_INFO!$C$3:$AI$501,22,FALSE)),"")</f>
        <v>0</v>
      </c>
      <c r="AH291" s="122">
        <f>IFERROR((VLOOKUP($L291,ACOUSTIC_SITE_INFO!$C$3:$AI$501,23,FALSE)),"")</f>
        <v>0</v>
      </c>
      <c r="AI291" s="125">
        <f>IFERROR((VLOOKUP($L291,ACOUSTIC_SITE_INFO!$C$3:$AI$501,24,FALSE)),"")</f>
        <v>0</v>
      </c>
      <c r="AJ291" s="125">
        <f>IFERROR((VLOOKUP($L291,ACOUSTIC_SITE_INFO!$C$3:$AI$501,25,FALSE)),"")</f>
        <v>0</v>
      </c>
      <c r="AK291" s="122">
        <f>IFERROR((VLOOKUP($L291,ACOUSTIC_SITE_INFO!$C$3:$AI$501,26,FALSE)),"")</f>
        <v>0</v>
      </c>
      <c r="AL291" s="122">
        <f>IFERROR((VLOOKUP($L291,ACOUSTIC_SITE_INFO!$C$3:$AI$501,27,FALSE)),"")</f>
        <v>0</v>
      </c>
      <c r="AM291" s="122">
        <f>IFERROR((VLOOKUP($L291,ACOUSTIC_SITE_INFO!$C$3:$AI$501,29,FALSE)),"")</f>
        <v>0</v>
      </c>
      <c r="AN291" s="122">
        <f>IFERROR((VLOOKUP($L291,ACOUSTIC_SITE_INFO!$C$3:$AI$501,30,FALSE)),"")</f>
        <v>0</v>
      </c>
      <c r="AO291" s="122">
        <f>IFERROR((VLOOKUP($L291,ACOUSTIC_SITE_INFO!$C$3:$AI$501,31,FALSE)),"")</f>
        <v>0</v>
      </c>
      <c r="AP291" s="122">
        <f>IFERROR((VLOOKUP($L291,ACOUSTIC_SITE_INFO!$C$3:$AI$501,32,FALSE)),"")</f>
        <v>0</v>
      </c>
      <c r="AQ291" s="122">
        <f>IFERROR((VLOOKUP($L291,ACOUSTIC_SITE_INFO!$C$3:$AI$501,33,FALSE)),"")</f>
        <v>0</v>
      </c>
    </row>
    <row r="292" spans="1:43" x14ac:dyDescent="0.25">
      <c r="A292" s="122" t="str">
        <f t="shared" si="8"/>
        <v>00-0m-0</v>
      </c>
      <c r="B292" s="122" t="str">
        <f t="shared" si="9"/>
        <v/>
      </c>
      <c r="C292" s="122" t="str">
        <f>IF(ACOUSTIC_SURVEY_RESULTS!A291=0, "",ACOUSTIC_SURVEY_RESULTS!A291)</f>
        <v/>
      </c>
      <c r="D292" s="122" t="str">
        <f>IFERROR((VLOOKUP($C292,Drop_down_options!$B$2:$D$21,2,FALSE)),"")</f>
        <v/>
      </c>
      <c r="E292" s="122" t="str">
        <f>IF(ACOUSTIC_SURVEY_RESULTS!B291=0, "",ACOUSTIC_SURVEY_RESULTS!B291)</f>
        <v/>
      </c>
      <c r="F292" s="122" t="str">
        <f>IF(ACOUSTIC_SURVEY_RESULTS!C291=0, "",ACOUSTIC_SURVEY_RESULTS!C291)</f>
        <v/>
      </c>
      <c r="G292" s="122" t="str">
        <f>IF(ACOUSTIC_SURVEY_RESULTS!D291=0, "",ACOUSTIC_SURVEY_RESULTS!D291)</f>
        <v/>
      </c>
      <c r="H292" s="122" t="str">
        <f>IF(ACOUSTIC_SURVEY_RESULTS!E291=0, "",ACOUSTIC_SURVEY_RESULTS!E291)</f>
        <v/>
      </c>
      <c r="I292" s="122" t="str">
        <f>IF(ACOUSTIC_SURVEY_RESULTS!F291=0, "",ACOUSTIC_SURVEY_RESULTS!F291)</f>
        <v/>
      </c>
      <c r="J292" s="122" t="str">
        <f>IF(ACOUSTIC_SURVEY_RESULTS!G291=0, "",ACOUSTIC_SURVEY_RESULTS!G291)</f>
        <v/>
      </c>
      <c r="K292" s="122" t="str">
        <f>IF(ACOUSTIC_SURVEY_RESULTS!H291=0, "",ACOUSTIC_SURVEY_RESULTS!H291)</f>
        <v/>
      </c>
      <c r="L292" s="122" t="str">
        <f>IF(ACOUSTIC_SURVEY_RESULTS!I291=0, "",ACOUSTIC_SURVEY_RESULTS!I291)</f>
        <v/>
      </c>
      <c r="M292" s="122">
        <f>IFERROR((VLOOKUP($L292,ACOUSTIC_SITE_INFO!$C$3:$AI$501,2,FALSE)),"")</f>
        <v>0</v>
      </c>
      <c r="N292" s="122">
        <f>IFERROR((VLOOKUP($L292,ACOUSTIC_SITE_INFO!$C$3:$AI$501,3,FALSE))," ")</f>
        <v>0</v>
      </c>
      <c r="O292" s="122">
        <f>IFERROR((VLOOKUP($L292,ACOUSTIC_SITE_INFO!$C$3:$AI$501,4,FALSE)),"")</f>
        <v>0</v>
      </c>
      <c r="P292" s="122">
        <f>IFERROR((VLOOKUP($L292,ACOUSTIC_SITE_INFO!$C$3:$AI$501,5,FALSE)),"")</f>
        <v>0</v>
      </c>
      <c r="Q292" s="122">
        <f>IFERROR((VLOOKUP($L292,ACOUSTIC_SITE_INFO!$C$3:$AI$501,6,FALSE)),"")</f>
        <v>0</v>
      </c>
      <c r="R292" s="122">
        <f>IFERROR((VLOOKUP($L292,ACOUSTIC_SITE_INFO!$C$3:$AI$501,7,FALSE)),"")</f>
        <v>0</v>
      </c>
      <c r="S292" s="122" t="str">
        <f>IFERROR((VLOOKUP($L292,ACOUSTIC_SITE_INFO!$C$3:$AI$501,8,FALSE)),"")</f>
        <v>//</v>
      </c>
      <c r="T292" s="124">
        <f>IFERROR((VLOOKUP($L292,ACOUSTIC_SITE_INFO!$C$3:$AI$501,9,FALSE)),"")</f>
        <v>0</v>
      </c>
      <c r="U292" s="124">
        <f>IFERROR((VLOOKUP($L292,ACOUSTIC_SITE_INFO!$C$3:$AI$501,10,FALSE)),"")</f>
        <v>0</v>
      </c>
      <c r="V292" s="122">
        <f>IFERROR((VLOOKUP($L292,ACOUSTIC_SITE_INFO!$C$3:$AI$501,11,FALSE)),"")</f>
        <v>0</v>
      </c>
      <c r="W292" s="122">
        <f>IFERROR((VLOOKUP($L292,ACOUSTIC_SITE_INFO!$C$3:$AI$501,12,FALSE)),"")</f>
        <v>0</v>
      </c>
      <c r="X292" s="122">
        <f>IFERROR((VLOOKUP($L292,ACOUSTIC_SITE_INFO!$C$3:$AI$501,13,FALSE)),"")</f>
        <v>0</v>
      </c>
      <c r="Y292" s="122">
        <f>IFERROR((VLOOKUP($L292,ACOUSTIC_SITE_INFO!$C$3:$AI$501,14,FALSE)),"")</f>
        <v>0</v>
      </c>
      <c r="Z292" s="122">
        <f>IFERROR((VLOOKUP($L292,ACOUSTIC_SITE_INFO!$C$3:$AI$501,15,FALSE)),"")</f>
        <v>0</v>
      </c>
      <c r="AA292" s="122">
        <f>IFERROR((VLOOKUP($L292,ACOUSTIC_SITE_INFO!$C$3:$AI$501,16,FALSE)),"")</f>
        <v>0</v>
      </c>
      <c r="AB292" s="122">
        <f>IFERROR((VLOOKUP($L292,ACOUSTIC_SITE_INFO!$C$3:$AI$501,17,FALSE)),"")</f>
        <v>0</v>
      </c>
      <c r="AC292" s="122">
        <f>IFERROR((VLOOKUP($L292,ACOUSTIC_SITE_INFO!$C$3:$AI$501,18,FALSE)),"")</f>
        <v>0</v>
      </c>
      <c r="AD292" s="122">
        <f>IFERROR((VLOOKUP($L292,ACOUSTIC_SITE_INFO!$C$3:$AI$501,20,FALSE)),"")</f>
        <v>0</v>
      </c>
      <c r="AE292" s="122">
        <f>IFERROR((VLOOKUP($L292,ACOUSTIC_SITE_INFO!$C$3:$AI$501,21,FALSE)),"")</f>
        <v>0</v>
      </c>
      <c r="AF292" s="122">
        <f>IFERROR((VLOOKUP($L292,ACOUSTIC_SITE_INFO!$C$3:$AI$501,19,FALSE)),"")</f>
        <v>0</v>
      </c>
      <c r="AG292" s="122">
        <f>IFERROR((VLOOKUP($L292,ACOUSTIC_SITE_INFO!$C$3:$AI$501,22,FALSE)),"")</f>
        <v>0</v>
      </c>
      <c r="AH292" s="122">
        <f>IFERROR((VLOOKUP($L292,ACOUSTIC_SITE_INFO!$C$3:$AI$501,23,FALSE)),"")</f>
        <v>0</v>
      </c>
      <c r="AI292" s="125">
        <f>IFERROR((VLOOKUP($L292,ACOUSTIC_SITE_INFO!$C$3:$AI$501,24,FALSE)),"")</f>
        <v>0</v>
      </c>
      <c r="AJ292" s="125">
        <f>IFERROR((VLOOKUP($L292,ACOUSTIC_SITE_INFO!$C$3:$AI$501,25,FALSE)),"")</f>
        <v>0</v>
      </c>
      <c r="AK292" s="122">
        <f>IFERROR((VLOOKUP($L292,ACOUSTIC_SITE_INFO!$C$3:$AI$501,26,FALSE)),"")</f>
        <v>0</v>
      </c>
      <c r="AL292" s="122">
        <f>IFERROR((VLOOKUP($L292,ACOUSTIC_SITE_INFO!$C$3:$AI$501,27,FALSE)),"")</f>
        <v>0</v>
      </c>
      <c r="AM292" s="122">
        <f>IFERROR((VLOOKUP($L292,ACOUSTIC_SITE_INFO!$C$3:$AI$501,29,FALSE)),"")</f>
        <v>0</v>
      </c>
      <c r="AN292" s="122">
        <f>IFERROR((VLOOKUP($L292,ACOUSTIC_SITE_INFO!$C$3:$AI$501,30,FALSE)),"")</f>
        <v>0</v>
      </c>
      <c r="AO292" s="122">
        <f>IFERROR((VLOOKUP($L292,ACOUSTIC_SITE_INFO!$C$3:$AI$501,31,FALSE)),"")</f>
        <v>0</v>
      </c>
      <c r="AP292" s="122">
        <f>IFERROR((VLOOKUP($L292,ACOUSTIC_SITE_INFO!$C$3:$AI$501,32,FALSE)),"")</f>
        <v>0</v>
      </c>
      <c r="AQ292" s="122">
        <f>IFERROR((VLOOKUP($L292,ACOUSTIC_SITE_INFO!$C$3:$AI$501,33,FALSE)),"")</f>
        <v>0</v>
      </c>
    </row>
    <row r="293" spans="1:43" x14ac:dyDescent="0.25">
      <c r="A293" s="122" t="str">
        <f t="shared" si="8"/>
        <v>00-0m-0</v>
      </c>
      <c r="B293" s="122" t="str">
        <f t="shared" si="9"/>
        <v/>
      </c>
      <c r="C293" s="122" t="str">
        <f>IF(ACOUSTIC_SURVEY_RESULTS!A292=0, "",ACOUSTIC_SURVEY_RESULTS!A292)</f>
        <v/>
      </c>
      <c r="D293" s="122" t="str">
        <f>IFERROR((VLOOKUP($C293,Drop_down_options!$B$2:$D$21,2,FALSE)),"")</f>
        <v/>
      </c>
      <c r="E293" s="122" t="str">
        <f>IF(ACOUSTIC_SURVEY_RESULTS!B292=0, "",ACOUSTIC_SURVEY_RESULTS!B292)</f>
        <v/>
      </c>
      <c r="F293" s="122" t="str">
        <f>IF(ACOUSTIC_SURVEY_RESULTS!C292=0, "",ACOUSTIC_SURVEY_RESULTS!C292)</f>
        <v/>
      </c>
      <c r="G293" s="122" t="str">
        <f>IF(ACOUSTIC_SURVEY_RESULTS!D292=0, "",ACOUSTIC_SURVEY_RESULTS!D292)</f>
        <v/>
      </c>
      <c r="H293" s="122" t="str">
        <f>IF(ACOUSTIC_SURVEY_RESULTS!E292=0, "",ACOUSTIC_SURVEY_RESULTS!E292)</f>
        <v/>
      </c>
      <c r="I293" s="122" t="str">
        <f>IF(ACOUSTIC_SURVEY_RESULTS!F292=0, "",ACOUSTIC_SURVEY_RESULTS!F292)</f>
        <v/>
      </c>
      <c r="J293" s="122" t="str">
        <f>IF(ACOUSTIC_SURVEY_RESULTS!G292=0, "",ACOUSTIC_SURVEY_RESULTS!G292)</f>
        <v/>
      </c>
      <c r="K293" s="122" t="str">
        <f>IF(ACOUSTIC_SURVEY_RESULTS!H292=0, "",ACOUSTIC_SURVEY_RESULTS!H292)</f>
        <v/>
      </c>
      <c r="L293" s="122" t="str">
        <f>IF(ACOUSTIC_SURVEY_RESULTS!I292=0, "",ACOUSTIC_SURVEY_RESULTS!I292)</f>
        <v/>
      </c>
      <c r="M293" s="122">
        <f>IFERROR((VLOOKUP($L293,ACOUSTIC_SITE_INFO!$C$3:$AI$501,2,FALSE)),"")</f>
        <v>0</v>
      </c>
      <c r="N293" s="122">
        <f>IFERROR((VLOOKUP($L293,ACOUSTIC_SITE_INFO!$C$3:$AI$501,3,FALSE))," ")</f>
        <v>0</v>
      </c>
      <c r="O293" s="122">
        <f>IFERROR((VLOOKUP($L293,ACOUSTIC_SITE_INFO!$C$3:$AI$501,4,FALSE)),"")</f>
        <v>0</v>
      </c>
      <c r="P293" s="122">
        <f>IFERROR((VLOOKUP($L293,ACOUSTIC_SITE_INFO!$C$3:$AI$501,5,FALSE)),"")</f>
        <v>0</v>
      </c>
      <c r="Q293" s="122">
        <f>IFERROR((VLOOKUP($L293,ACOUSTIC_SITE_INFO!$C$3:$AI$501,6,FALSE)),"")</f>
        <v>0</v>
      </c>
      <c r="R293" s="122">
        <f>IFERROR((VLOOKUP($L293,ACOUSTIC_SITE_INFO!$C$3:$AI$501,7,FALSE)),"")</f>
        <v>0</v>
      </c>
      <c r="S293" s="122" t="str">
        <f>IFERROR((VLOOKUP($L293,ACOUSTIC_SITE_INFO!$C$3:$AI$501,8,FALSE)),"")</f>
        <v>//</v>
      </c>
      <c r="T293" s="124">
        <f>IFERROR((VLOOKUP($L293,ACOUSTIC_SITE_INFO!$C$3:$AI$501,9,FALSE)),"")</f>
        <v>0</v>
      </c>
      <c r="U293" s="124">
        <f>IFERROR((VLOOKUP($L293,ACOUSTIC_SITE_INFO!$C$3:$AI$501,10,FALSE)),"")</f>
        <v>0</v>
      </c>
      <c r="V293" s="122">
        <f>IFERROR((VLOOKUP($L293,ACOUSTIC_SITE_INFO!$C$3:$AI$501,11,FALSE)),"")</f>
        <v>0</v>
      </c>
      <c r="W293" s="122">
        <f>IFERROR((VLOOKUP($L293,ACOUSTIC_SITE_INFO!$C$3:$AI$501,12,FALSE)),"")</f>
        <v>0</v>
      </c>
      <c r="X293" s="122">
        <f>IFERROR((VLOOKUP($L293,ACOUSTIC_SITE_INFO!$C$3:$AI$501,13,FALSE)),"")</f>
        <v>0</v>
      </c>
      <c r="Y293" s="122">
        <f>IFERROR((VLOOKUP($L293,ACOUSTIC_SITE_INFO!$C$3:$AI$501,14,FALSE)),"")</f>
        <v>0</v>
      </c>
      <c r="Z293" s="122">
        <f>IFERROR((VLOOKUP($L293,ACOUSTIC_SITE_INFO!$C$3:$AI$501,15,FALSE)),"")</f>
        <v>0</v>
      </c>
      <c r="AA293" s="122">
        <f>IFERROR((VLOOKUP($L293,ACOUSTIC_SITE_INFO!$C$3:$AI$501,16,FALSE)),"")</f>
        <v>0</v>
      </c>
      <c r="AB293" s="122">
        <f>IFERROR((VLOOKUP($L293,ACOUSTIC_SITE_INFO!$C$3:$AI$501,17,FALSE)),"")</f>
        <v>0</v>
      </c>
      <c r="AC293" s="122">
        <f>IFERROR((VLOOKUP($L293,ACOUSTIC_SITE_INFO!$C$3:$AI$501,18,FALSE)),"")</f>
        <v>0</v>
      </c>
      <c r="AD293" s="122">
        <f>IFERROR((VLOOKUP($L293,ACOUSTIC_SITE_INFO!$C$3:$AI$501,20,FALSE)),"")</f>
        <v>0</v>
      </c>
      <c r="AE293" s="122">
        <f>IFERROR((VLOOKUP($L293,ACOUSTIC_SITE_INFO!$C$3:$AI$501,21,FALSE)),"")</f>
        <v>0</v>
      </c>
      <c r="AF293" s="122">
        <f>IFERROR((VLOOKUP($L293,ACOUSTIC_SITE_INFO!$C$3:$AI$501,19,FALSE)),"")</f>
        <v>0</v>
      </c>
      <c r="AG293" s="122">
        <f>IFERROR((VLOOKUP($L293,ACOUSTIC_SITE_INFO!$C$3:$AI$501,22,FALSE)),"")</f>
        <v>0</v>
      </c>
      <c r="AH293" s="122">
        <f>IFERROR((VLOOKUP($L293,ACOUSTIC_SITE_INFO!$C$3:$AI$501,23,FALSE)),"")</f>
        <v>0</v>
      </c>
      <c r="AI293" s="125">
        <f>IFERROR((VLOOKUP($L293,ACOUSTIC_SITE_INFO!$C$3:$AI$501,24,FALSE)),"")</f>
        <v>0</v>
      </c>
      <c r="AJ293" s="125">
        <f>IFERROR((VLOOKUP($L293,ACOUSTIC_SITE_INFO!$C$3:$AI$501,25,FALSE)),"")</f>
        <v>0</v>
      </c>
      <c r="AK293" s="122">
        <f>IFERROR((VLOOKUP($L293,ACOUSTIC_SITE_INFO!$C$3:$AI$501,26,FALSE)),"")</f>
        <v>0</v>
      </c>
      <c r="AL293" s="122">
        <f>IFERROR((VLOOKUP($L293,ACOUSTIC_SITE_INFO!$C$3:$AI$501,27,FALSE)),"")</f>
        <v>0</v>
      </c>
      <c r="AM293" s="122">
        <f>IFERROR((VLOOKUP($L293,ACOUSTIC_SITE_INFO!$C$3:$AI$501,29,FALSE)),"")</f>
        <v>0</v>
      </c>
      <c r="AN293" s="122">
        <f>IFERROR((VLOOKUP($L293,ACOUSTIC_SITE_INFO!$C$3:$AI$501,30,FALSE)),"")</f>
        <v>0</v>
      </c>
      <c r="AO293" s="122">
        <f>IFERROR((VLOOKUP($L293,ACOUSTIC_SITE_INFO!$C$3:$AI$501,31,FALSE)),"")</f>
        <v>0</v>
      </c>
      <c r="AP293" s="122">
        <f>IFERROR((VLOOKUP($L293,ACOUSTIC_SITE_INFO!$C$3:$AI$501,32,FALSE)),"")</f>
        <v>0</v>
      </c>
      <c r="AQ293" s="122">
        <f>IFERROR((VLOOKUP($L293,ACOUSTIC_SITE_INFO!$C$3:$AI$501,33,FALSE)),"")</f>
        <v>0</v>
      </c>
    </row>
    <row r="294" spans="1:43" x14ac:dyDescent="0.25">
      <c r="A294" s="122" t="str">
        <f t="shared" si="8"/>
        <v>00-0m-0</v>
      </c>
      <c r="B294" s="122" t="str">
        <f t="shared" si="9"/>
        <v/>
      </c>
      <c r="C294" s="122" t="str">
        <f>IF(ACOUSTIC_SURVEY_RESULTS!A293=0, "",ACOUSTIC_SURVEY_RESULTS!A293)</f>
        <v/>
      </c>
      <c r="D294" s="122" t="str">
        <f>IFERROR((VLOOKUP($C294,Drop_down_options!$B$2:$D$21,2,FALSE)),"")</f>
        <v/>
      </c>
      <c r="E294" s="122" t="str">
        <f>IF(ACOUSTIC_SURVEY_RESULTS!B293=0, "",ACOUSTIC_SURVEY_RESULTS!B293)</f>
        <v/>
      </c>
      <c r="F294" s="122" t="str">
        <f>IF(ACOUSTIC_SURVEY_RESULTS!C293=0, "",ACOUSTIC_SURVEY_RESULTS!C293)</f>
        <v/>
      </c>
      <c r="G294" s="122" t="str">
        <f>IF(ACOUSTIC_SURVEY_RESULTS!D293=0, "",ACOUSTIC_SURVEY_RESULTS!D293)</f>
        <v/>
      </c>
      <c r="H294" s="122" t="str">
        <f>IF(ACOUSTIC_SURVEY_RESULTS!E293=0, "",ACOUSTIC_SURVEY_RESULTS!E293)</f>
        <v/>
      </c>
      <c r="I294" s="122" t="str">
        <f>IF(ACOUSTIC_SURVEY_RESULTS!F293=0, "",ACOUSTIC_SURVEY_RESULTS!F293)</f>
        <v/>
      </c>
      <c r="J294" s="122" t="str">
        <f>IF(ACOUSTIC_SURVEY_RESULTS!G293=0, "",ACOUSTIC_SURVEY_RESULTS!G293)</f>
        <v/>
      </c>
      <c r="K294" s="122" t="str">
        <f>IF(ACOUSTIC_SURVEY_RESULTS!H293=0, "",ACOUSTIC_SURVEY_RESULTS!H293)</f>
        <v/>
      </c>
      <c r="L294" s="122" t="str">
        <f>IF(ACOUSTIC_SURVEY_RESULTS!I293=0, "",ACOUSTIC_SURVEY_RESULTS!I293)</f>
        <v/>
      </c>
      <c r="M294" s="122">
        <f>IFERROR((VLOOKUP($L294,ACOUSTIC_SITE_INFO!$C$3:$AI$501,2,FALSE)),"")</f>
        <v>0</v>
      </c>
      <c r="N294" s="122">
        <f>IFERROR((VLOOKUP($L294,ACOUSTIC_SITE_INFO!$C$3:$AI$501,3,FALSE))," ")</f>
        <v>0</v>
      </c>
      <c r="O294" s="122">
        <f>IFERROR((VLOOKUP($L294,ACOUSTIC_SITE_INFO!$C$3:$AI$501,4,FALSE)),"")</f>
        <v>0</v>
      </c>
      <c r="P294" s="122">
        <f>IFERROR((VLOOKUP($L294,ACOUSTIC_SITE_INFO!$C$3:$AI$501,5,FALSE)),"")</f>
        <v>0</v>
      </c>
      <c r="Q294" s="122">
        <f>IFERROR((VLOOKUP($L294,ACOUSTIC_SITE_INFO!$C$3:$AI$501,6,FALSE)),"")</f>
        <v>0</v>
      </c>
      <c r="R294" s="122">
        <f>IFERROR((VLOOKUP($L294,ACOUSTIC_SITE_INFO!$C$3:$AI$501,7,FALSE)),"")</f>
        <v>0</v>
      </c>
      <c r="S294" s="122" t="str">
        <f>IFERROR((VLOOKUP($L294,ACOUSTIC_SITE_INFO!$C$3:$AI$501,8,FALSE)),"")</f>
        <v>//</v>
      </c>
      <c r="T294" s="124">
        <f>IFERROR((VLOOKUP($L294,ACOUSTIC_SITE_INFO!$C$3:$AI$501,9,FALSE)),"")</f>
        <v>0</v>
      </c>
      <c r="U294" s="124">
        <f>IFERROR((VLOOKUP($L294,ACOUSTIC_SITE_INFO!$C$3:$AI$501,10,FALSE)),"")</f>
        <v>0</v>
      </c>
      <c r="V294" s="122">
        <f>IFERROR((VLOOKUP($L294,ACOUSTIC_SITE_INFO!$C$3:$AI$501,11,FALSE)),"")</f>
        <v>0</v>
      </c>
      <c r="W294" s="122">
        <f>IFERROR((VLOOKUP($L294,ACOUSTIC_SITE_INFO!$C$3:$AI$501,12,FALSE)),"")</f>
        <v>0</v>
      </c>
      <c r="X294" s="122">
        <f>IFERROR((VLOOKUP($L294,ACOUSTIC_SITE_INFO!$C$3:$AI$501,13,FALSE)),"")</f>
        <v>0</v>
      </c>
      <c r="Y294" s="122">
        <f>IFERROR((VLOOKUP($L294,ACOUSTIC_SITE_INFO!$C$3:$AI$501,14,FALSE)),"")</f>
        <v>0</v>
      </c>
      <c r="Z294" s="122">
        <f>IFERROR((VLOOKUP($L294,ACOUSTIC_SITE_INFO!$C$3:$AI$501,15,FALSE)),"")</f>
        <v>0</v>
      </c>
      <c r="AA294" s="122">
        <f>IFERROR((VLOOKUP($L294,ACOUSTIC_SITE_INFO!$C$3:$AI$501,16,FALSE)),"")</f>
        <v>0</v>
      </c>
      <c r="AB294" s="122">
        <f>IFERROR((VLOOKUP($L294,ACOUSTIC_SITE_INFO!$C$3:$AI$501,17,FALSE)),"")</f>
        <v>0</v>
      </c>
      <c r="AC294" s="122">
        <f>IFERROR((VLOOKUP($L294,ACOUSTIC_SITE_INFO!$C$3:$AI$501,18,FALSE)),"")</f>
        <v>0</v>
      </c>
      <c r="AD294" s="122">
        <f>IFERROR((VLOOKUP($L294,ACOUSTIC_SITE_INFO!$C$3:$AI$501,20,FALSE)),"")</f>
        <v>0</v>
      </c>
      <c r="AE294" s="122">
        <f>IFERROR((VLOOKUP($L294,ACOUSTIC_SITE_INFO!$C$3:$AI$501,21,FALSE)),"")</f>
        <v>0</v>
      </c>
      <c r="AF294" s="122">
        <f>IFERROR((VLOOKUP($L294,ACOUSTIC_SITE_INFO!$C$3:$AI$501,19,FALSE)),"")</f>
        <v>0</v>
      </c>
      <c r="AG294" s="122">
        <f>IFERROR((VLOOKUP($L294,ACOUSTIC_SITE_INFO!$C$3:$AI$501,22,FALSE)),"")</f>
        <v>0</v>
      </c>
      <c r="AH294" s="122">
        <f>IFERROR((VLOOKUP($L294,ACOUSTIC_SITE_INFO!$C$3:$AI$501,23,FALSE)),"")</f>
        <v>0</v>
      </c>
      <c r="AI294" s="125">
        <f>IFERROR((VLOOKUP($L294,ACOUSTIC_SITE_INFO!$C$3:$AI$501,24,FALSE)),"")</f>
        <v>0</v>
      </c>
      <c r="AJ294" s="125">
        <f>IFERROR((VLOOKUP($L294,ACOUSTIC_SITE_INFO!$C$3:$AI$501,25,FALSE)),"")</f>
        <v>0</v>
      </c>
      <c r="AK294" s="122">
        <f>IFERROR((VLOOKUP($L294,ACOUSTIC_SITE_INFO!$C$3:$AI$501,26,FALSE)),"")</f>
        <v>0</v>
      </c>
      <c r="AL294" s="122">
        <f>IFERROR((VLOOKUP($L294,ACOUSTIC_SITE_INFO!$C$3:$AI$501,27,FALSE)),"")</f>
        <v>0</v>
      </c>
      <c r="AM294" s="122">
        <f>IFERROR((VLOOKUP($L294,ACOUSTIC_SITE_INFO!$C$3:$AI$501,29,FALSE)),"")</f>
        <v>0</v>
      </c>
      <c r="AN294" s="122">
        <f>IFERROR((VLOOKUP($L294,ACOUSTIC_SITE_INFO!$C$3:$AI$501,30,FALSE)),"")</f>
        <v>0</v>
      </c>
      <c r="AO294" s="122">
        <f>IFERROR((VLOOKUP($L294,ACOUSTIC_SITE_INFO!$C$3:$AI$501,31,FALSE)),"")</f>
        <v>0</v>
      </c>
      <c r="AP294" s="122">
        <f>IFERROR((VLOOKUP($L294,ACOUSTIC_SITE_INFO!$C$3:$AI$501,32,FALSE)),"")</f>
        <v>0</v>
      </c>
      <c r="AQ294" s="122">
        <f>IFERROR((VLOOKUP($L294,ACOUSTIC_SITE_INFO!$C$3:$AI$501,33,FALSE)),"")</f>
        <v>0</v>
      </c>
    </row>
    <row r="295" spans="1:43" x14ac:dyDescent="0.25">
      <c r="A295" s="122" t="str">
        <f t="shared" si="8"/>
        <v>00-0m-0</v>
      </c>
      <c r="B295" s="122" t="str">
        <f t="shared" si="9"/>
        <v/>
      </c>
      <c r="C295" s="122" t="str">
        <f>IF(ACOUSTIC_SURVEY_RESULTS!A294=0, "",ACOUSTIC_SURVEY_RESULTS!A294)</f>
        <v/>
      </c>
      <c r="D295" s="122" t="str">
        <f>IFERROR((VLOOKUP($C295,Drop_down_options!$B$2:$D$21,2,FALSE)),"")</f>
        <v/>
      </c>
      <c r="E295" s="122" t="str">
        <f>IF(ACOUSTIC_SURVEY_RESULTS!B294=0, "",ACOUSTIC_SURVEY_RESULTS!B294)</f>
        <v/>
      </c>
      <c r="F295" s="122" t="str">
        <f>IF(ACOUSTIC_SURVEY_RESULTS!C294=0, "",ACOUSTIC_SURVEY_RESULTS!C294)</f>
        <v/>
      </c>
      <c r="G295" s="122" t="str">
        <f>IF(ACOUSTIC_SURVEY_RESULTS!D294=0, "",ACOUSTIC_SURVEY_RESULTS!D294)</f>
        <v/>
      </c>
      <c r="H295" s="122" t="str">
        <f>IF(ACOUSTIC_SURVEY_RESULTS!E294=0, "",ACOUSTIC_SURVEY_RESULTS!E294)</f>
        <v/>
      </c>
      <c r="I295" s="122" t="str">
        <f>IF(ACOUSTIC_SURVEY_RESULTS!F294=0, "",ACOUSTIC_SURVEY_RESULTS!F294)</f>
        <v/>
      </c>
      <c r="J295" s="122" t="str">
        <f>IF(ACOUSTIC_SURVEY_RESULTS!G294=0, "",ACOUSTIC_SURVEY_RESULTS!G294)</f>
        <v/>
      </c>
      <c r="K295" s="122" t="str">
        <f>IF(ACOUSTIC_SURVEY_RESULTS!H294=0, "",ACOUSTIC_SURVEY_RESULTS!H294)</f>
        <v/>
      </c>
      <c r="L295" s="122" t="str">
        <f>IF(ACOUSTIC_SURVEY_RESULTS!I294=0, "",ACOUSTIC_SURVEY_RESULTS!I294)</f>
        <v/>
      </c>
      <c r="M295" s="122">
        <f>IFERROR((VLOOKUP($L295,ACOUSTIC_SITE_INFO!$C$3:$AI$501,2,FALSE)),"")</f>
        <v>0</v>
      </c>
      <c r="N295" s="122">
        <f>IFERROR((VLOOKUP($L295,ACOUSTIC_SITE_INFO!$C$3:$AI$501,3,FALSE))," ")</f>
        <v>0</v>
      </c>
      <c r="O295" s="122">
        <f>IFERROR((VLOOKUP($L295,ACOUSTIC_SITE_INFO!$C$3:$AI$501,4,FALSE)),"")</f>
        <v>0</v>
      </c>
      <c r="P295" s="122">
        <f>IFERROR((VLOOKUP($L295,ACOUSTIC_SITE_INFO!$C$3:$AI$501,5,FALSE)),"")</f>
        <v>0</v>
      </c>
      <c r="Q295" s="122">
        <f>IFERROR((VLOOKUP($L295,ACOUSTIC_SITE_INFO!$C$3:$AI$501,6,FALSE)),"")</f>
        <v>0</v>
      </c>
      <c r="R295" s="122">
        <f>IFERROR((VLOOKUP($L295,ACOUSTIC_SITE_INFO!$C$3:$AI$501,7,FALSE)),"")</f>
        <v>0</v>
      </c>
      <c r="S295" s="122" t="str">
        <f>IFERROR((VLOOKUP($L295,ACOUSTIC_SITE_INFO!$C$3:$AI$501,8,FALSE)),"")</f>
        <v>//</v>
      </c>
      <c r="T295" s="124">
        <f>IFERROR((VLOOKUP($L295,ACOUSTIC_SITE_INFO!$C$3:$AI$501,9,FALSE)),"")</f>
        <v>0</v>
      </c>
      <c r="U295" s="124">
        <f>IFERROR((VLOOKUP($L295,ACOUSTIC_SITE_INFO!$C$3:$AI$501,10,FALSE)),"")</f>
        <v>0</v>
      </c>
      <c r="V295" s="122">
        <f>IFERROR((VLOOKUP($L295,ACOUSTIC_SITE_INFO!$C$3:$AI$501,11,FALSE)),"")</f>
        <v>0</v>
      </c>
      <c r="W295" s="122">
        <f>IFERROR((VLOOKUP($L295,ACOUSTIC_SITE_INFO!$C$3:$AI$501,12,FALSE)),"")</f>
        <v>0</v>
      </c>
      <c r="X295" s="122">
        <f>IFERROR((VLOOKUP($L295,ACOUSTIC_SITE_INFO!$C$3:$AI$501,13,FALSE)),"")</f>
        <v>0</v>
      </c>
      <c r="Y295" s="122">
        <f>IFERROR((VLOOKUP($L295,ACOUSTIC_SITE_INFO!$C$3:$AI$501,14,FALSE)),"")</f>
        <v>0</v>
      </c>
      <c r="Z295" s="122">
        <f>IFERROR((VLOOKUP($L295,ACOUSTIC_SITE_INFO!$C$3:$AI$501,15,FALSE)),"")</f>
        <v>0</v>
      </c>
      <c r="AA295" s="122">
        <f>IFERROR((VLOOKUP($L295,ACOUSTIC_SITE_INFO!$C$3:$AI$501,16,FALSE)),"")</f>
        <v>0</v>
      </c>
      <c r="AB295" s="122">
        <f>IFERROR((VLOOKUP($L295,ACOUSTIC_SITE_INFO!$C$3:$AI$501,17,FALSE)),"")</f>
        <v>0</v>
      </c>
      <c r="AC295" s="122">
        <f>IFERROR((VLOOKUP($L295,ACOUSTIC_SITE_INFO!$C$3:$AI$501,18,FALSE)),"")</f>
        <v>0</v>
      </c>
      <c r="AD295" s="122">
        <f>IFERROR((VLOOKUP($L295,ACOUSTIC_SITE_INFO!$C$3:$AI$501,20,FALSE)),"")</f>
        <v>0</v>
      </c>
      <c r="AE295" s="122">
        <f>IFERROR((VLOOKUP($L295,ACOUSTIC_SITE_INFO!$C$3:$AI$501,21,FALSE)),"")</f>
        <v>0</v>
      </c>
      <c r="AF295" s="122">
        <f>IFERROR((VLOOKUP($L295,ACOUSTIC_SITE_INFO!$C$3:$AI$501,19,FALSE)),"")</f>
        <v>0</v>
      </c>
      <c r="AG295" s="122">
        <f>IFERROR((VLOOKUP($L295,ACOUSTIC_SITE_INFO!$C$3:$AI$501,22,FALSE)),"")</f>
        <v>0</v>
      </c>
      <c r="AH295" s="122">
        <f>IFERROR((VLOOKUP($L295,ACOUSTIC_SITE_INFO!$C$3:$AI$501,23,FALSE)),"")</f>
        <v>0</v>
      </c>
      <c r="AI295" s="125">
        <f>IFERROR((VLOOKUP($L295,ACOUSTIC_SITE_INFO!$C$3:$AI$501,24,FALSE)),"")</f>
        <v>0</v>
      </c>
      <c r="AJ295" s="125">
        <f>IFERROR((VLOOKUP($L295,ACOUSTIC_SITE_INFO!$C$3:$AI$501,25,FALSE)),"")</f>
        <v>0</v>
      </c>
      <c r="AK295" s="122">
        <f>IFERROR((VLOOKUP($L295,ACOUSTIC_SITE_INFO!$C$3:$AI$501,26,FALSE)),"")</f>
        <v>0</v>
      </c>
      <c r="AL295" s="122">
        <f>IFERROR((VLOOKUP($L295,ACOUSTIC_SITE_INFO!$C$3:$AI$501,27,FALSE)),"")</f>
        <v>0</v>
      </c>
      <c r="AM295" s="122">
        <f>IFERROR((VLOOKUP($L295,ACOUSTIC_SITE_INFO!$C$3:$AI$501,29,FALSE)),"")</f>
        <v>0</v>
      </c>
      <c r="AN295" s="122">
        <f>IFERROR((VLOOKUP($L295,ACOUSTIC_SITE_INFO!$C$3:$AI$501,30,FALSE)),"")</f>
        <v>0</v>
      </c>
      <c r="AO295" s="122">
        <f>IFERROR((VLOOKUP($L295,ACOUSTIC_SITE_INFO!$C$3:$AI$501,31,FALSE)),"")</f>
        <v>0</v>
      </c>
      <c r="AP295" s="122">
        <f>IFERROR((VLOOKUP($L295,ACOUSTIC_SITE_INFO!$C$3:$AI$501,32,FALSE)),"")</f>
        <v>0</v>
      </c>
      <c r="AQ295" s="122">
        <f>IFERROR((VLOOKUP($L295,ACOUSTIC_SITE_INFO!$C$3:$AI$501,33,FALSE)),"")</f>
        <v>0</v>
      </c>
    </row>
    <row r="296" spans="1:43" x14ac:dyDescent="0.25">
      <c r="A296" s="122" t="str">
        <f t="shared" si="8"/>
        <v>00-0m-0</v>
      </c>
      <c r="B296" s="122" t="str">
        <f t="shared" si="9"/>
        <v/>
      </c>
      <c r="C296" s="122" t="str">
        <f>IF(ACOUSTIC_SURVEY_RESULTS!A295=0, "",ACOUSTIC_SURVEY_RESULTS!A295)</f>
        <v/>
      </c>
      <c r="D296" s="122" t="str">
        <f>IFERROR((VLOOKUP($C296,Drop_down_options!$B$2:$D$21,2,FALSE)),"")</f>
        <v/>
      </c>
      <c r="E296" s="122" t="str">
        <f>IF(ACOUSTIC_SURVEY_RESULTS!B295=0, "",ACOUSTIC_SURVEY_RESULTS!B295)</f>
        <v/>
      </c>
      <c r="F296" s="122" t="str">
        <f>IF(ACOUSTIC_SURVEY_RESULTS!C295=0, "",ACOUSTIC_SURVEY_RESULTS!C295)</f>
        <v/>
      </c>
      <c r="G296" s="122" t="str">
        <f>IF(ACOUSTIC_SURVEY_RESULTS!D295=0, "",ACOUSTIC_SURVEY_RESULTS!D295)</f>
        <v/>
      </c>
      <c r="H296" s="122" t="str">
        <f>IF(ACOUSTIC_SURVEY_RESULTS!E295=0, "",ACOUSTIC_SURVEY_RESULTS!E295)</f>
        <v/>
      </c>
      <c r="I296" s="122" t="str">
        <f>IF(ACOUSTIC_SURVEY_RESULTS!F295=0, "",ACOUSTIC_SURVEY_RESULTS!F295)</f>
        <v/>
      </c>
      <c r="J296" s="122" t="str">
        <f>IF(ACOUSTIC_SURVEY_RESULTS!G295=0, "",ACOUSTIC_SURVEY_RESULTS!G295)</f>
        <v/>
      </c>
      <c r="K296" s="122" t="str">
        <f>IF(ACOUSTIC_SURVEY_RESULTS!H295=0, "",ACOUSTIC_SURVEY_RESULTS!H295)</f>
        <v/>
      </c>
      <c r="L296" s="122" t="str">
        <f>IF(ACOUSTIC_SURVEY_RESULTS!I295=0, "",ACOUSTIC_SURVEY_RESULTS!I295)</f>
        <v/>
      </c>
      <c r="M296" s="122">
        <f>IFERROR((VLOOKUP($L296,ACOUSTIC_SITE_INFO!$C$3:$AI$501,2,FALSE)),"")</f>
        <v>0</v>
      </c>
      <c r="N296" s="122">
        <f>IFERROR((VLOOKUP($L296,ACOUSTIC_SITE_INFO!$C$3:$AI$501,3,FALSE))," ")</f>
        <v>0</v>
      </c>
      <c r="O296" s="122">
        <f>IFERROR((VLOOKUP($L296,ACOUSTIC_SITE_INFO!$C$3:$AI$501,4,FALSE)),"")</f>
        <v>0</v>
      </c>
      <c r="P296" s="122">
        <f>IFERROR((VLOOKUP($L296,ACOUSTIC_SITE_INFO!$C$3:$AI$501,5,FALSE)),"")</f>
        <v>0</v>
      </c>
      <c r="Q296" s="122">
        <f>IFERROR((VLOOKUP($L296,ACOUSTIC_SITE_INFO!$C$3:$AI$501,6,FALSE)),"")</f>
        <v>0</v>
      </c>
      <c r="R296" s="122">
        <f>IFERROR((VLOOKUP($L296,ACOUSTIC_SITE_INFO!$C$3:$AI$501,7,FALSE)),"")</f>
        <v>0</v>
      </c>
      <c r="S296" s="122" t="str">
        <f>IFERROR((VLOOKUP($L296,ACOUSTIC_SITE_INFO!$C$3:$AI$501,8,FALSE)),"")</f>
        <v>//</v>
      </c>
      <c r="T296" s="124">
        <f>IFERROR((VLOOKUP($L296,ACOUSTIC_SITE_INFO!$C$3:$AI$501,9,FALSE)),"")</f>
        <v>0</v>
      </c>
      <c r="U296" s="124">
        <f>IFERROR((VLOOKUP($L296,ACOUSTIC_SITE_INFO!$C$3:$AI$501,10,FALSE)),"")</f>
        <v>0</v>
      </c>
      <c r="V296" s="122">
        <f>IFERROR((VLOOKUP($L296,ACOUSTIC_SITE_INFO!$C$3:$AI$501,11,FALSE)),"")</f>
        <v>0</v>
      </c>
      <c r="W296" s="122">
        <f>IFERROR((VLOOKUP($L296,ACOUSTIC_SITE_INFO!$C$3:$AI$501,12,FALSE)),"")</f>
        <v>0</v>
      </c>
      <c r="X296" s="122">
        <f>IFERROR((VLOOKUP($L296,ACOUSTIC_SITE_INFO!$C$3:$AI$501,13,FALSE)),"")</f>
        <v>0</v>
      </c>
      <c r="Y296" s="122">
        <f>IFERROR((VLOOKUP($L296,ACOUSTIC_SITE_INFO!$C$3:$AI$501,14,FALSE)),"")</f>
        <v>0</v>
      </c>
      <c r="Z296" s="122">
        <f>IFERROR((VLOOKUP($L296,ACOUSTIC_SITE_INFO!$C$3:$AI$501,15,FALSE)),"")</f>
        <v>0</v>
      </c>
      <c r="AA296" s="122">
        <f>IFERROR((VLOOKUP($L296,ACOUSTIC_SITE_INFO!$C$3:$AI$501,16,FALSE)),"")</f>
        <v>0</v>
      </c>
      <c r="AB296" s="122">
        <f>IFERROR((VLOOKUP($L296,ACOUSTIC_SITE_INFO!$C$3:$AI$501,17,FALSE)),"")</f>
        <v>0</v>
      </c>
      <c r="AC296" s="122">
        <f>IFERROR((VLOOKUP($L296,ACOUSTIC_SITE_INFO!$C$3:$AI$501,18,FALSE)),"")</f>
        <v>0</v>
      </c>
      <c r="AD296" s="122">
        <f>IFERROR((VLOOKUP($L296,ACOUSTIC_SITE_INFO!$C$3:$AI$501,20,FALSE)),"")</f>
        <v>0</v>
      </c>
      <c r="AE296" s="122">
        <f>IFERROR((VLOOKUP($L296,ACOUSTIC_SITE_INFO!$C$3:$AI$501,21,FALSE)),"")</f>
        <v>0</v>
      </c>
      <c r="AF296" s="122">
        <f>IFERROR((VLOOKUP($L296,ACOUSTIC_SITE_INFO!$C$3:$AI$501,19,FALSE)),"")</f>
        <v>0</v>
      </c>
      <c r="AG296" s="122">
        <f>IFERROR((VLOOKUP($L296,ACOUSTIC_SITE_INFO!$C$3:$AI$501,22,FALSE)),"")</f>
        <v>0</v>
      </c>
      <c r="AH296" s="122">
        <f>IFERROR((VLOOKUP($L296,ACOUSTIC_SITE_INFO!$C$3:$AI$501,23,FALSE)),"")</f>
        <v>0</v>
      </c>
      <c r="AI296" s="125">
        <f>IFERROR((VLOOKUP($L296,ACOUSTIC_SITE_INFO!$C$3:$AI$501,24,FALSE)),"")</f>
        <v>0</v>
      </c>
      <c r="AJ296" s="125">
        <f>IFERROR((VLOOKUP($L296,ACOUSTIC_SITE_INFO!$C$3:$AI$501,25,FALSE)),"")</f>
        <v>0</v>
      </c>
      <c r="AK296" s="122">
        <f>IFERROR((VLOOKUP($L296,ACOUSTIC_SITE_INFO!$C$3:$AI$501,26,FALSE)),"")</f>
        <v>0</v>
      </c>
      <c r="AL296" s="122">
        <f>IFERROR((VLOOKUP($L296,ACOUSTIC_SITE_INFO!$C$3:$AI$501,27,FALSE)),"")</f>
        <v>0</v>
      </c>
      <c r="AM296" s="122">
        <f>IFERROR((VLOOKUP($L296,ACOUSTIC_SITE_INFO!$C$3:$AI$501,29,FALSE)),"")</f>
        <v>0</v>
      </c>
      <c r="AN296" s="122">
        <f>IFERROR((VLOOKUP($L296,ACOUSTIC_SITE_INFO!$C$3:$AI$501,30,FALSE)),"")</f>
        <v>0</v>
      </c>
      <c r="AO296" s="122">
        <f>IFERROR((VLOOKUP($L296,ACOUSTIC_SITE_INFO!$C$3:$AI$501,31,FALSE)),"")</f>
        <v>0</v>
      </c>
      <c r="AP296" s="122">
        <f>IFERROR((VLOOKUP($L296,ACOUSTIC_SITE_INFO!$C$3:$AI$501,32,FALSE)),"")</f>
        <v>0</v>
      </c>
      <c r="AQ296" s="122">
        <f>IFERROR((VLOOKUP($L296,ACOUSTIC_SITE_INFO!$C$3:$AI$501,33,FALSE)),"")</f>
        <v>0</v>
      </c>
    </row>
    <row r="297" spans="1:43" x14ac:dyDescent="0.25">
      <c r="A297" s="122" t="str">
        <f t="shared" si="8"/>
        <v>00-0m-0</v>
      </c>
      <c r="B297" s="122" t="str">
        <f t="shared" si="9"/>
        <v/>
      </c>
      <c r="C297" s="122" t="str">
        <f>IF(ACOUSTIC_SURVEY_RESULTS!A296=0, "",ACOUSTIC_SURVEY_RESULTS!A296)</f>
        <v/>
      </c>
      <c r="D297" s="122" t="str">
        <f>IFERROR((VLOOKUP($C297,Drop_down_options!$B$2:$D$21,2,FALSE)),"")</f>
        <v/>
      </c>
      <c r="E297" s="122" t="str">
        <f>IF(ACOUSTIC_SURVEY_RESULTS!B296=0, "",ACOUSTIC_SURVEY_RESULTS!B296)</f>
        <v/>
      </c>
      <c r="F297" s="122" t="str">
        <f>IF(ACOUSTIC_SURVEY_RESULTS!C296=0, "",ACOUSTIC_SURVEY_RESULTS!C296)</f>
        <v/>
      </c>
      <c r="G297" s="122" t="str">
        <f>IF(ACOUSTIC_SURVEY_RESULTS!D296=0, "",ACOUSTIC_SURVEY_RESULTS!D296)</f>
        <v/>
      </c>
      <c r="H297" s="122" t="str">
        <f>IF(ACOUSTIC_SURVEY_RESULTS!E296=0, "",ACOUSTIC_SURVEY_RESULTS!E296)</f>
        <v/>
      </c>
      <c r="I297" s="122" t="str">
        <f>IF(ACOUSTIC_SURVEY_RESULTS!F296=0, "",ACOUSTIC_SURVEY_RESULTS!F296)</f>
        <v/>
      </c>
      <c r="J297" s="122" t="str">
        <f>IF(ACOUSTIC_SURVEY_RESULTS!G296=0, "",ACOUSTIC_SURVEY_RESULTS!G296)</f>
        <v/>
      </c>
      <c r="K297" s="122" t="str">
        <f>IF(ACOUSTIC_SURVEY_RESULTS!H296=0, "",ACOUSTIC_SURVEY_RESULTS!H296)</f>
        <v/>
      </c>
      <c r="L297" s="122" t="str">
        <f>IF(ACOUSTIC_SURVEY_RESULTS!I296=0, "",ACOUSTIC_SURVEY_RESULTS!I296)</f>
        <v/>
      </c>
      <c r="M297" s="122">
        <f>IFERROR((VLOOKUP($L297,ACOUSTIC_SITE_INFO!$C$3:$AI$501,2,FALSE)),"")</f>
        <v>0</v>
      </c>
      <c r="N297" s="122">
        <f>IFERROR((VLOOKUP($L297,ACOUSTIC_SITE_INFO!$C$3:$AI$501,3,FALSE))," ")</f>
        <v>0</v>
      </c>
      <c r="O297" s="122">
        <f>IFERROR((VLOOKUP($L297,ACOUSTIC_SITE_INFO!$C$3:$AI$501,4,FALSE)),"")</f>
        <v>0</v>
      </c>
      <c r="P297" s="122">
        <f>IFERROR((VLOOKUP($L297,ACOUSTIC_SITE_INFO!$C$3:$AI$501,5,FALSE)),"")</f>
        <v>0</v>
      </c>
      <c r="Q297" s="122">
        <f>IFERROR((VLOOKUP($L297,ACOUSTIC_SITE_INFO!$C$3:$AI$501,6,FALSE)),"")</f>
        <v>0</v>
      </c>
      <c r="R297" s="122">
        <f>IFERROR((VLOOKUP($L297,ACOUSTIC_SITE_INFO!$C$3:$AI$501,7,FALSE)),"")</f>
        <v>0</v>
      </c>
      <c r="S297" s="122" t="str">
        <f>IFERROR((VLOOKUP($L297,ACOUSTIC_SITE_INFO!$C$3:$AI$501,8,FALSE)),"")</f>
        <v>//</v>
      </c>
      <c r="T297" s="124">
        <f>IFERROR((VLOOKUP($L297,ACOUSTIC_SITE_INFO!$C$3:$AI$501,9,FALSE)),"")</f>
        <v>0</v>
      </c>
      <c r="U297" s="124">
        <f>IFERROR((VLOOKUP($L297,ACOUSTIC_SITE_INFO!$C$3:$AI$501,10,FALSE)),"")</f>
        <v>0</v>
      </c>
      <c r="V297" s="122">
        <f>IFERROR((VLOOKUP($L297,ACOUSTIC_SITE_INFO!$C$3:$AI$501,11,FALSE)),"")</f>
        <v>0</v>
      </c>
      <c r="W297" s="122">
        <f>IFERROR((VLOOKUP($L297,ACOUSTIC_SITE_INFO!$C$3:$AI$501,12,FALSE)),"")</f>
        <v>0</v>
      </c>
      <c r="X297" s="122">
        <f>IFERROR((VLOOKUP($L297,ACOUSTIC_SITE_INFO!$C$3:$AI$501,13,FALSE)),"")</f>
        <v>0</v>
      </c>
      <c r="Y297" s="122">
        <f>IFERROR((VLOOKUP($L297,ACOUSTIC_SITE_INFO!$C$3:$AI$501,14,FALSE)),"")</f>
        <v>0</v>
      </c>
      <c r="Z297" s="122">
        <f>IFERROR((VLOOKUP($L297,ACOUSTIC_SITE_INFO!$C$3:$AI$501,15,FALSE)),"")</f>
        <v>0</v>
      </c>
      <c r="AA297" s="122">
        <f>IFERROR((VLOOKUP($L297,ACOUSTIC_SITE_INFO!$C$3:$AI$501,16,FALSE)),"")</f>
        <v>0</v>
      </c>
      <c r="AB297" s="122">
        <f>IFERROR((VLOOKUP($L297,ACOUSTIC_SITE_INFO!$C$3:$AI$501,17,FALSE)),"")</f>
        <v>0</v>
      </c>
      <c r="AC297" s="122">
        <f>IFERROR((VLOOKUP($L297,ACOUSTIC_SITE_INFO!$C$3:$AI$501,18,FALSE)),"")</f>
        <v>0</v>
      </c>
      <c r="AD297" s="122">
        <f>IFERROR((VLOOKUP($L297,ACOUSTIC_SITE_INFO!$C$3:$AI$501,20,FALSE)),"")</f>
        <v>0</v>
      </c>
      <c r="AE297" s="122">
        <f>IFERROR((VLOOKUP($L297,ACOUSTIC_SITE_INFO!$C$3:$AI$501,21,FALSE)),"")</f>
        <v>0</v>
      </c>
      <c r="AF297" s="122">
        <f>IFERROR((VLOOKUP($L297,ACOUSTIC_SITE_INFO!$C$3:$AI$501,19,FALSE)),"")</f>
        <v>0</v>
      </c>
      <c r="AG297" s="122">
        <f>IFERROR((VLOOKUP($L297,ACOUSTIC_SITE_INFO!$C$3:$AI$501,22,FALSE)),"")</f>
        <v>0</v>
      </c>
      <c r="AH297" s="122">
        <f>IFERROR((VLOOKUP($L297,ACOUSTIC_SITE_INFO!$C$3:$AI$501,23,FALSE)),"")</f>
        <v>0</v>
      </c>
      <c r="AI297" s="125">
        <f>IFERROR((VLOOKUP($L297,ACOUSTIC_SITE_INFO!$C$3:$AI$501,24,FALSE)),"")</f>
        <v>0</v>
      </c>
      <c r="AJ297" s="125">
        <f>IFERROR((VLOOKUP($L297,ACOUSTIC_SITE_INFO!$C$3:$AI$501,25,FALSE)),"")</f>
        <v>0</v>
      </c>
      <c r="AK297" s="122">
        <f>IFERROR((VLOOKUP($L297,ACOUSTIC_SITE_INFO!$C$3:$AI$501,26,FALSE)),"")</f>
        <v>0</v>
      </c>
      <c r="AL297" s="122">
        <f>IFERROR((VLOOKUP($L297,ACOUSTIC_SITE_INFO!$C$3:$AI$501,27,FALSE)),"")</f>
        <v>0</v>
      </c>
      <c r="AM297" s="122">
        <f>IFERROR((VLOOKUP($L297,ACOUSTIC_SITE_INFO!$C$3:$AI$501,29,FALSE)),"")</f>
        <v>0</v>
      </c>
      <c r="AN297" s="122">
        <f>IFERROR((VLOOKUP($L297,ACOUSTIC_SITE_INFO!$C$3:$AI$501,30,FALSE)),"")</f>
        <v>0</v>
      </c>
      <c r="AO297" s="122">
        <f>IFERROR((VLOOKUP($L297,ACOUSTIC_SITE_INFO!$C$3:$AI$501,31,FALSE)),"")</f>
        <v>0</v>
      </c>
      <c r="AP297" s="122">
        <f>IFERROR((VLOOKUP($L297,ACOUSTIC_SITE_INFO!$C$3:$AI$501,32,FALSE)),"")</f>
        <v>0</v>
      </c>
      <c r="AQ297" s="122">
        <f>IFERROR((VLOOKUP($L297,ACOUSTIC_SITE_INFO!$C$3:$AI$501,33,FALSE)),"")</f>
        <v>0</v>
      </c>
    </row>
    <row r="298" spans="1:43" x14ac:dyDescent="0.25">
      <c r="A298" s="122" t="str">
        <f t="shared" si="8"/>
        <v>00-0m-0</v>
      </c>
      <c r="B298" s="122" t="str">
        <f t="shared" si="9"/>
        <v/>
      </c>
      <c r="C298" s="122" t="str">
        <f>IF(ACOUSTIC_SURVEY_RESULTS!A297=0, "",ACOUSTIC_SURVEY_RESULTS!A297)</f>
        <v/>
      </c>
      <c r="D298" s="122" t="str">
        <f>IFERROR((VLOOKUP($C298,Drop_down_options!$B$2:$D$21,2,FALSE)),"")</f>
        <v/>
      </c>
      <c r="E298" s="122" t="str">
        <f>IF(ACOUSTIC_SURVEY_RESULTS!B297=0, "",ACOUSTIC_SURVEY_RESULTS!B297)</f>
        <v/>
      </c>
      <c r="F298" s="122" t="str">
        <f>IF(ACOUSTIC_SURVEY_RESULTS!C297=0, "",ACOUSTIC_SURVEY_RESULTS!C297)</f>
        <v/>
      </c>
      <c r="G298" s="122" t="str">
        <f>IF(ACOUSTIC_SURVEY_RESULTS!D297=0, "",ACOUSTIC_SURVEY_RESULTS!D297)</f>
        <v/>
      </c>
      <c r="H298" s="122" t="str">
        <f>IF(ACOUSTIC_SURVEY_RESULTS!E297=0, "",ACOUSTIC_SURVEY_RESULTS!E297)</f>
        <v/>
      </c>
      <c r="I298" s="122" t="str">
        <f>IF(ACOUSTIC_SURVEY_RESULTS!F297=0, "",ACOUSTIC_SURVEY_RESULTS!F297)</f>
        <v/>
      </c>
      <c r="J298" s="122" t="str">
        <f>IF(ACOUSTIC_SURVEY_RESULTS!G297=0, "",ACOUSTIC_SURVEY_RESULTS!G297)</f>
        <v/>
      </c>
      <c r="K298" s="122" t="str">
        <f>IF(ACOUSTIC_SURVEY_RESULTS!H297=0, "",ACOUSTIC_SURVEY_RESULTS!H297)</f>
        <v/>
      </c>
      <c r="L298" s="122" t="str">
        <f>IF(ACOUSTIC_SURVEY_RESULTS!I297=0, "",ACOUSTIC_SURVEY_RESULTS!I297)</f>
        <v/>
      </c>
      <c r="M298" s="122">
        <f>IFERROR((VLOOKUP($L298,ACOUSTIC_SITE_INFO!$C$3:$AI$501,2,FALSE)),"")</f>
        <v>0</v>
      </c>
      <c r="N298" s="122">
        <f>IFERROR((VLOOKUP($L298,ACOUSTIC_SITE_INFO!$C$3:$AI$501,3,FALSE))," ")</f>
        <v>0</v>
      </c>
      <c r="O298" s="122">
        <f>IFERROR((VLOOKUP($L298,ACOUSTIC_SITE_INFO!$C$3:$AI$501,4,FALSE)),"")</f>
        <v>0</v>
      </c>
      <c r="P298" s="122">
        <f>IFERROR((VLOOKUP($L298,ACOUSTIC_SITE_INFO!$C$3:$AI$501,5,FALSE)),"")</f>
        <v>0</v>
      </c>
      <c r="Q298" s="122">
        <f>IFERROR((VLOOKUP($L298,ACOUSTIC_SITE_INFO!$C$3:$AI$501,6,FALSE)),"")</f>
        <v>0</v>
      </c>
      <c r="R298" s="122">
        <f>IFERROR((VLOOKUP($L298,ACOUSTIC_SITE_INFO!$C$3:$AI$501,7,FALSE)),"")</f>
        <v>0</v>
      </c>
      <c r="S298" s="122" t="str">
        <f>IFERROR((VLOOKUP($L298,ACOUSTIC_SITE_INFO!$C$3:$AI$501,8,FALSE)),"")</f>
        <v>//</v>
      </c>
      <c r="T298" s="124">
        <f>IFERROR((VLOOKUP($L298,ACOUSTIC_SITE_INFO!$C$3:$AI$501,9,FALSE)),"")</f>
        <v>0</v>
      </c>
      <c r="U298" s="124">
        <f>IFERROR((VLOOKUP($L298,ACOUSTIC_SITE_INFO!$C$3:$AI$501,10,FALSE)),"")</f>
        <v>0</v>
      </c>
      <c r="V298" s="122">
        <f>IFERROR((VLOOKUP($L298,ACOUSTIC_SITE_INFO!$C$3:$AI$501,11,FALSE)),"")</f>
        <v>0</v>
      </c>
      <c r="W298" s="122">
        <f>IFERROR((VLOOKUP($L298,ACOUSTIC_SITE_INFO!$C$3:$AI$501,12,FALSE)),"")</f>
        <v>0</v>
      </c>
      <c r="X298" s="122">
        <f>IFERROR((VLOOKUP($L298,ACOUSTIC_SITE_INFO!$C$3:$AI$501,13,FALSE)),"")</f>
        <v>0</v>
      </c>
      <c r="Y298" s="122">
        <f>IFERROR((VLOOKUP($L298,ACOUSTIC_SITE_INFO!$C$3:$AI$501,14,FALSE)),"")</f>
        <v>0</v>
      </c>
      <c r="Z298" s="122">
        <f>IFERROR((VLOOKUP($L298,ACOUSTIC_SITE_INFO!$C$3:$AI$501,15,FALSE)),"")</f>
        <v>0</v>
      </c>
      <c r="AA298" s="122">
        <f>IFERROR((VLOOKUP($L298,ACOUSTIC_SITE_INFO!$C$3:$AI$501,16,FALSE)),"")</f>
        <v>0</v>
      </c>
      <c r="AB298" s="122">
        <f>IFERROR((VLOOKUP($L298,ACOUSTIC_SITE_INFO!$C$3:$AI$501,17,FALSE)),"")</f>
        <v>0</v>
      </c>
      <c r="AC298" s="122">
        <f>IFERROR((VLOOKUP($L298,ACOUSTIC_SITE_INFO!$C$3:$AI$501,18,FALSE)),"")</f>
        <v>0</v>
      </c>
      <c r="AD298" s="122">
        <f>IFERROR((VLOOKUP($L298,ACOUSTIC_SITE_INFO!$C$3:$AI$501,20,FALSE)),"")</f>
        <v>0</v>
      </c>
      <c r="AE298" s="122">
        <f>IFERROR((VLOOKUP($L298,ACOUSTIC_SITE_INFO!$C$3:$AI$501,21,FALSE)),"")</f>
        <v>0</v>
      </c>
      <c r="AF298" s="122">
        <f>IFERROR((VLOOKUP($L298,ACOUSTIC_SITE_INFO!$C$3:$AI$501,19,FALSE)),"")</f>
        <v>0</v>
      </c>
      <c r="AG298" s="122">
        <f>IFERROR((VLOOKUP($L298,ACOUSTIC_SITE_INFO!$C$3:$AI$501,22,FALSE)),"")</f>
        <v>0</v>
      </c>
      <c r="AH298" s="122">
        <f>IFERROR((VLOOKUP($L298,ACOUSTIC_SITE_INFO!$C$3:$AI$501,23,FALSE)),"")</f>
        <v>0</v>
      </c>
      <c r="AI298" s="125">
        <f>IFERROR((VLOOKUP($L298,ACOUSTIC_SITE_INFO!$C$3:$AI$501,24,FALSE)),"")</f>
        <v>0</v>
      </c>
      <c r="AJ298" s="125">
        <f>IFERROR((VLOOKUP($L298,ACOUSTIC_SITE_INFO!$C$3:$AI$501,25,FALSE)),"")</f>
        <v>0</v>
      </c>
      <c r="AK298" s="122">
        <f>IFERROR((VLOOKUP($L298,ACOUSTIC_SITE_INFO!$C$3:$AI$501,26,FALSE)),"")</f>
        <v>0</v>
      </c>
      <c r="AL298" s="122">
        <f>IFERROR((VLOOKUP($L298,ACOUSTIC_SITE_INFO!$C$3:$AI$501,27,FALSE)),"")</f>
        <v>0</v>
      </c>
      <c r="AM298" s="122">
        <f>IFERROR((VLOOKUP($L298,ACOUSTIC_SITE_INFO!$C$3:$AI$501,29,FALSE)),"")</f>
        <v>0</v>
      </c>
      <c r="AN298" s="122">
        <f>IFERROR((VLOOKUP($L298,ACOUSTIC_SITE_INFO!$C$3:$AI$501,30,FALSE)),"")</f>
        <v>0</v>
      </c>
      <c r="AO298" s="122">
        <f>IFERROR((VLOOKUP($L298,ACOUSTIC_SITE_INFO!$C$3:$AI$501,31,FALSE)),"")</f>
        <v>0</v>
      </c>
      <c r="AP298" s="122">
        <f>IFERROR((VLOOKUP($L298,ACOUSTIC_SITE_INFO!$C$3:$AI$501,32,FALSE)),"")</f>
        <v>0</v>
      </c>
      <c r="AQ298" s="122">
        <f>IFERROR((VLOOKUP($L298,ACOUSTIC_SITE_INFO!$C$3:$AI$501,33,FALSE)),"")</f>
        <v>0</v>
      </c>
    </row>
    <row r="299" spans="1:43" x14ac:dyDescent="0.25">
      <c r="A299" s="122" t="str">
        <f t="shared" si="8"/>
        <v>00-0m-0</v>
      </c>
      <c r="B299" s="122" t="str">
        <f t="shared" si="9"/>
        <v/>
      </c>
      <c r="C299" s="122" t="str">
        <f>IF(ACOUSTIC_SURVEY_RESULTS!A298=0, "",ACOUSTIC_SURVEY_RESULTS!A298)</f>
        <v/>
      </c>
      <c r="D299" s="122" t="str">
        <f>IFERROR((VLOOKUP($C299,Drop_down_options!$B$2:$D$21,2,FALSE)),"")</f>
        <v/>
      </c>
      <c r="E299" s="122" t="str">
        <f>IF(ACOUSTIC_SURVEY_RESULTS!B298=0, "",ACOUSTIC_SURVEY_RESULTS!B298)</f>
        <v/>
      </c>
      <c r="F299" s="122" t="str">
        <f>IF(ACOUSTIC_SURVEY_RESULTS!C298=0, "",ACOUSTIC_SURVEY_RESULTS!C298)</f>
        <v/>
      </c>
      <c r="G299" s="122" t="str">
        <f>IF(ACOUSTIC_SURVEY_RESULTS!D298=0, "",ACOUSTIC_SURVEY_RESULTS!D298)</f>
        <v/>
      </c>
      <c r="H299" s="122" t="str">
        <f>IF(ACOUSTIC_SURVEY_RESULTS!E298=0, "",ACOUSTIC_SURVEY_RESULTS!E298)</f>
        <v/>
      </c>
      <c r="I299" s="122" t="str">
        <f>IF(ACOUSTIC_SURVEY_RESULTS!F298=0, "",ACOUSTIC_SURVEY_RESULTS!F298)</f>
        <v/>
      </c>
      <c r="J299" s="122" t="str">
        <f>IF(ACOUSTIC_SURVEY_RESULTS!G298=0, "",ACOUSTIC_SURVEY_RESULTS!G298)</f>
        <v/>
      </c>
      <c r="K299" s="122" t="str">
        <f>IF(ACOUSTIC_SURVEY_RESULTS!H298=0, "",ACOUSTIC_SURVEY_RESULTS!H298)</f>
        <v/>
      </c>
      <c r="L299" s="122" t="str">
        <f>IF(ACOUSTIC_SURVEY_RESULTS!I298=0, "",ACOUSTIC_SURVEY_RESULTS!I298)</f>
        <v/>
      </c>
      <c r="M299" s="122">
        <f>IFERROR((VLOOKUP($L299,ACOUSTIC_SITE_INFO!$C$3:$AI$501,2,FALSE)),"")</f>
        <v>0</v>
      </c>
      <c r="N299" s="122">
        <f>IFERROR((VLOOKUP($L299,ACOUSTIC_SITE_INFO!$C$3:$AI$501,3,FALSE))," ")</f>
        <v>0</v>
      </c>
      <c r="O299" s="122">
        <f>IFERROR((VLOOKUP($L299,ACOUSTIC_SITE_INFO!$C$3:$AI$501,4,FALSE)),"")</f>
        <v>0</v>
      </c>
      <c r="P299" s="122">
        <f>IFERROR((VLOOKUP($L299,ACOUSTIC_SITE_INFO!$C$3:$AI$501,5,FALSE)),"")</f>
        <v>0</v>
      </c>
      <c r="Q299" s="122">
        <f>IFERROR((VLOOKUP($L299,ACOUSTIC_SITE_INFO!$C$3:$AI$501,6,FALSE)),"")</f>
        <v>0</v>
      </c>
      <c r="R299" s="122">
        <f>IFERROR((VLOOKUP($L299,ACOUSTIC_SITE_INFO!$C$3:$AI$501,7,FALSE)),"")</f>
        <v>0</v>
      </c>
      <c r="S299" s="122" t="str">
        <f>IFERROR((VLOOKUP($L299,ACOUSTIC_SITE_INFO!$C$3:$AI$501,8,FALSE)),"")</f>
        <v>//</v>
      </c>
      <c r="T299" s="124">
        <f>IFERROR((VLOOKUP($L299,ACOUSTIC_SITE_INFO!$C$3:$AI$501,9,FALSE)),"")</f>
        <v>0</v>
      </c>
      <c r="U299" s="124">
        <f>IFERROR((VLOOKUP($L299,ACOUSTIC_SITE_INFO!$C$3:$AI$501,10,FALSE)),"")</f>
        <v>0</v>
      </c>
      <c r="V299" s="122">
        <f>IFERROR((VLOOKUP($L299,ACOUSTIC_SITE_INFO!$C$3:$AI$501,11,FALSE)),"")</f>
        <v>0</v>
      </c>
      <c r="W299" s="122">
        <f>IFERROR((VLOOKUP($L299,ACOUSTIC_SITE_INFO!$C$3:$AI$501,12,FALSE)),"")</f>
        <v>0</v>
      </c>
      <c r="X299" s="122">
        <f>IFERROR((VLOOKUP($L299,ACOUSTIC_SITE_INFO!$C$3:$AI$501,13,FALSE)),"")</f>
        <v>0</v>
      </c>
      <c r="Y299" s="122">
        <f>IFERROR((VLOOKUP($L299,ACOUSTIC_SITE_INFO!$C$3:$AI$501,14,FALSE)),"")</f>
        <v>0</v>
      </c>
      <c r="Z299" s="122">
        <f>IFERROR((VLOOKUP($L299,ACOUSTIC_SITE_INFO!$C$3:$AI$501,15,FALSE)),"")</f>
        <v>0</v>
      </c>
      <c r="AA299" s="122">
        <f>IFERROR((VLOOKUP($L299,ACOUSTIC_SITE_INFO!$C$3:$AI$501,16,FALSE)),"")</f>
        <v>0</v>
      </c>
      <c r="AB299" s="122">
        <f>IFERROR((VLOOKUP($L299,ACOUSTIC_SITE_INFO!$C$3:$AI$501,17,FALSE)),"")</f>
        <v>0</v>
      </c>
      <c r="AC299" s="122">
        <f>IFERROR((VLOOKUP($L299,ACOUSTIC_SITE_INFO!$C$3:$AI$501,18,FALSE)),"")</f>
        <v>0</v>
      </c>
      <c r="AD299" s="122">
        <f>IFERROR((VLOOKUP($L299,ACOUSTIC_SITE_INFO!$C$3:$AI$501,20,FALSE)),"")</f>
        <v>0</v>
      </c>
      <c r="AE299" s="122">
        <f>IFERROR((VLOOKUP($L299,ACOUSTIC_SITE_INFO!$C$3:$AI$501,21,FALSE)),"")</f>
        <v>0</v>
      </c>
      <c r="AF299" s="122">
        <f>IFERROR((VLOOKUP($L299,ACOUSTIC_SITE_INFO!$C$3:$AI$501,19,FALSE)),"")</f>
        <v>0</v>
      </c>
      <c r="AG299" s="122">
        <f>IFERROR((VLOOKUP($L299,ACOUSTIC_SITE_INFO!$C$3:$AI$501,22,FALSE)),"")</f>
        <v>0</v>
      </c>
      <c r="AH299" s="122">
        <f>IFERROR((VLOOKUP($L299,ACOUSTIC_SITE_INFO!$C$3:$AI$501,23,FALSE)),"")</f>
        <v>0</v>
      </c>
      <c r="AI299" s="125">
        <f>IFERROR((VLOOKUP($L299,ACOUSTIC_SITE_INFO!$C$3:$AI$501,24,FALSE)),"")</f>
        <v>0</v>
      </c>
      <c r="AJ299" s="125">
        <f>IFERROR((VLOOKUP($L299,ACOUSTIC_SITE_INFO!$C$3:$AI$501,25,FALSE)),"")</f>
        <v>0</v>
      </c>
      <c r="AK299" s="122">
        <f>IFERROR((VLOOKUP($L299,ACOUSTIC_SITE_INFO!$C$3:$AI$501,26,FALSE)),"")</f>
        <v>0</v>
      </c>
      <c r="AL299" s="122">
        <f>IFERROR((VLOOKUP($L299,ACOUSTIC_SITE_INFO!$C$3:$AI$501,27,FALSE)),"")</f>
        <v>0</v>
      </c>
      <c r="AM299" s="122">
        <f>IFERROR((VLOOKUP($L299,ACOUSTIC_SITE_INFO!$C$3:$AI$501,29,FALSE)),"")</f>
        <v>0</v>
      </c>
      <c r="AN299" s="122">
        <f>IFERROR((VLOOKUP($L299,ACOUSTIC_SITE_INFO!$C$3:$AI$501,30,FALSE)),"")</f>
        <v>0</v>
      </c>
      <c r="AO299" s="122">
        <f>IFERROR((VLOOKUP($L299,ACOUSTIC_SITE_INFO!$C$3:$AI$501,31,FALSE)),"")</f>
        <v>0</v>
      </c>
      <c r="AP299" s="122">
        <f>IFERROR((VLOOKUP($L299,ACOUSTIC_SITE_INFO!$C$3:$AI$501,32,FALSE)),"")</f>
        <v>0</v>
      </c>
      <c r="AQ299" s="122">
        <f>IFERROR((VLOOKUP($L299,ACOUSTIC_SITE_INFO!$C$3:$AI$501,33,FALSE)),"")</f>
        <v>0</v>
      </c>
    </row>
    <row r="300" spans="1:43" x14ac:dyDescent="0.25">
      <c r="A300" s="122" t="str">
        <f t="shared" si="8"/>
        <v>00-0m-0</v>
      </c>
      <c r="B300" s="122" t="str">
        <f t="shared" si="9"/>
        <v/>
      </c>
      <c r="C300" s="122" t="str">
        <f>IF(ACOUSTIC_SURVEY_RESULTS!A299=0, "",ACOUSTIC_SURVEY_RESULTS!A299)</f>
        <v/>
      </c>
      <c r="D300" s="122" t="str">
        <f>IFERROR((VLOOKUP($C300,Drop_down_options!$B$2:$D$21,2,FALSE)),"")</f>
        <v/>
      </c>
      <c r="E300" s="122" t="str">
        <f>IF(ACOUSTIC_SURVEY_RESULTS!B299=0, "",ACOUSTIC_SURVEY_RESULTS!B299)</f>
        <v/>
      </c>
      <c r="F300" s="122" t="str">
        <f>IF(ACOUSTIC_SURVEY_RESULTS!C299=0, "",ACOUSTIC_SURVEY_RESULTS!C299)</f>
        <v/>
      </c>
      <c r="G300" s="122" t="str">
        <f>IF(ACOUSTIC_SURVEY_RESULTS!D299=0, "",ACOUSTIC_SURVEY_RESULTS!D299)</f>
        <v/>
      </c>
      <c r="H300" s="122" t="str">
        <f>IF(ACOUSTIC_SURVEY_RESULTS!E299=0, "",ACOUSTIC_SURVEY_RESULTS!E299)</f>
        <v/>
      </c>
      <c r="I300" s="122" t="str">
        <f>IF(ACOUSTIC_SURVEY_RESULTS!F299=0, "",ACOUSTIC_SURVEY_RESULTS!F299)</f>
        <v/>
      </c>
      <c r="J300" s="122" t="str">
        <f>IF(ACOUSTIC_SURVEY_RESULTS!G299=0, "",ACOUSTIC_SURVEY_RESULTS!G299)</f>
        <v/>
      </c>
      <c r="K300" s="122" t="str">
        <f>IF(ACOUSTIC_SURVEY_RESULTS!H299=0, "",ACOUSTIC_SURVEY_RESULTS!H299)</f>
        <v/>
      </c>
      <c r="L300" s="122" t="str">
        <f>IF(ACOUSTIC_SURVEY_RESULTS!I299=0, "",ACOUSTIC_SURVEY_RESULTS!I299)</f>
        <v/>
      </c>
      <c r="M300" s="122">
        <f>IFERROR((VLOOKUP($L300,ACOUSTIC_SITE_INFO!$C$3:$AI$501,2,FALSE)),"")</f>
        <v>0</v>
      </c>
      <c r="N300" s="122">
        <f>IFERROR((VLOOKUP($L300,ACOUSTIC_SITE_INFO!$C$3:$AI$501,3,FALSE))," ")</f>
        <v>0</v>
      </c>
      <c r="O300" s="122">
        <f>IFERROR((VLOOKUP($L300,ACOUSTIC_SITE_INFO!$C$3:$AI$501,4,FALSE)),"")</f>
        <v>0</v>
      </c>
      <c r="P300" s="122">
        <f>IFERROR((VLOOKUP($L300,ACOUSTIC_SITE_INFO!$C$3:$AI$501,5,FALSE)),"")</f>
        <v>0</v>
      </c>
      <c r="Q300" s="122">
        <f>IFERROR((VLOOKUP($L300,ACOUSTIC_SITE_INFO!$C$3:$AI$501,6,FALSE)),"")</f>
        <v>0</v>
      </c>
      <c r="R300" s="122">
        <f>IFERROR((VLOOKUP($L300,ACOUSTIC_SITE_INFO!$C$3:$AI$501,7,FALSE)),"")</f>
        <v>0</v>
      </c>
      <c r="S300" s="122" t="str">
        <f>IFERROR((VLOOKUP($L300,ACOUSTIC_SITE_INFO!$C$3:$AI$501,8,FALSE)),"")</f>
        <v>//</v>
      </c>
      <c r="T300" s="124">
        <f>IFERROR((VLOOKUP($L300,ACOUSTIC_SITE_INFO!$C$3:$AI$501,9,FALSE)),"")</f>
        <v>0</v>
      </c>
      <c r="U300" s="124">
        <f>IFERROR((VLOOKUP($L300,ACOUSTIC_SITE_INFO!$C$3:$AI$501,10,FALSE)),"")</f>
        <v>0</v>
      </c>
      <c r="V300" s="122">
        <f>IFERROR((VLOOKUP($L300,ACOUSTIC_SITE_INFO!$C$3:$AI$501,11,FALSE)),"")</f>
        <v>0</v>
      </c>
      <c r="W300" s="122">
        <f>IFERROR((VLOOKUP($L300,ACOUSTIC_SITE_INFO!$C$3:$AI$501,12,FALSE)),"")</f>
        <v>0</v>
      </c>
      <c r="X300" s="122">
        <f>IFERROR((VLOOKUP($L300,ACOUSTIC_SITE_INFO!$C$3:$AI$501,13,FALSE)),"")</f>
        <v>0</v>
      </c>
      <c r="Y300" s="122">
        <f>IFERROR((VLOOKUP($L300,ACOUSTIC_SITE_INFO!$C$3:$AI$501,14,FALSE)),"")</f>
        <v>0</v>
      </c>
      <c r="Z300" s="122">
        <f>IFERROR((VLOOKUP($L300,ACOUSTIC_SITE_INFO!$C$3:$AI$501,15,FALSE)),"")</f>
        <v>0</v>
      </c>
      <c r="AA300" s="122">
        <f>IFERROR((VLOOKUP($L300,ACOUSTIC_SITE_INFO!$C$3:$AI$501,16,FALSE)),"")</f>
        <v>0</v>
      </c>
      <c r="AB300" s="122">
        <f>IFERROR((VLOOKUP($L300,ACOUSTIC_SITE_INFO!$C$3:$AI$501,17,FALSE)),"")</f>
        <v>0</v>
      </c>
      <c r="AC300" s="122">
        <f>IFERROR((VLOOKUP($L300,ACOUSTIC_SITE_INFO!$C$3:$AI$501,18,FALSE)),"")</f>
        <v>0</v>
      </c>
      <c r="AD300" s="122">
        <f>IFERROR((VLOOKUP($L300,ACOUSTIC_SITE_INFO!$C$3:$AI$501,20,FALSE)),"")</f>
        <v>0</v>
      </c>
      <c r="AE300" s="122">
        <f>IFERROR((VLOOKUP($L300,ACOUSTIC_SITE_INFO!$C$3:$AI$501,21,FALSE)),"")</f>
        <v>0</v>
      </c>
      <c r="AF300" s="122">
        <f>IFERROR((VLOOKUP($L300,ACOUSTIC_SITE_INFO!$C$3:$AI$501,19,FALSE)),"")</f>
        <v>0</v>
      </c>
      <c r="AG300" s="122">
        <f>IFERROR((VLOOKUP($L300,ACOUSTIC_SITE_INFO!$C$3:$AI$501,22,FALSE)),"")</f>
        <v>0</v>
      </c>
      <c r="AH300" s="122">
        <f>IFERROR((VLOOKUP($L300,ACOUSTIC_SITE_INFO!$C$3:$AI$501,23,FALSE)),"")</f>
        <v>0</v>
      </c>
      <c r="AI300" s="125">
        <f>IFERROR((VLOOKUP($L300,ACOUSTIC_SITE_INFO!$C$3:$AI$501,24,FALSE)),"")</f>
        <v>0</v>
      </c>
      <c r="AJ300" s="125">
        <f>IFERROR((VLOOKUP($L300,ACOUSTIC_SITE_INFO!$C$3:$AI$501,25,FALSE)),"")</f>
        <v>0</v>
      </c>
      <c r="AK300" s="122">
        <f>IFERROR((VLOOKUP($L300,ACOUSTIC_SITE_INFO!$C$3:$AI$501,26,FALSE)),"")</f>
        <v>0</v>
      </c>
      <c r="AL300" s="122">
        <f>IFERROR((VLOOKUP($L300,ACOUSTIC_SITE_INFO!$C$3:$AI$501,27,FALSE)),"")</f>
        <v>0</v>
      </c>
      <c r="AM300" s="122">
        <f>IFERROR((VLOOKUP($L300,ACOUSTIC_SITE_INFO!$C$3:$AI$501,29,FALSE)),"")</f>
        <v>0</v>
      </c>
      <c r="AN300" s="122">
        <f>IFERROR((VLOOKUP($L300,ACOUSTIC_SITE_INFO!$C$3:$AI$501,30,FALSE)),"")</f>
        <v>0</v>
      </c>
      <c r="AO300" s="122">
        <f>IFERROR((VLOOKUP($L300,ACOUSTIC_SITE_INFO!$C$3:$AI$501,31,FALSE)),"")</f>
        <v>0</v>
      </c>
      <c r="AP300" s="122">
        <f>IFERROR((VLOOKUP($L300,ACOUSTIC_SITE_INFO!$C$3:$AI$501,32,FALSE)),"")</f>
        <v>0</v>
      </c>
      <c r="AQ300" s="122">
        <f>IFERROR((VLOOKUP($L300,ACOUSTIC_SITE_INFO!$C$3:$AI$501,33,FALSE)),"")</f>
        <v>0</v>
      </c>
    </row>
    <row r="301" spans="1:43" x14ac:dyDescent="0.25">
      <c r="A301" s="122" t="str">
        <f t="shared" si="8"/>
        <v>00-0m-0</v>
      </c>
      <c r="B301" s="122" t="str">
        <f t="shared" si="9"/>
        <v/>
      </c>
      <c r="C301" s="122" t="str">
        <f>IF(ACOUSTIC_SURVEY_RESULTS!A300=0, "",ACOUSTIC_SURVEY_RESULTS!A300)</f>
        <v/>
      </c>
      <c r="D301" s="122" t="str">
        <f>IFERROR((VLOOKUP($C301,Drop_down_options!$B$2:$D$21,2,FALSE)),"")</f>
        <v/>
      </c>
      <c r="E301" s="122" t="str">
        <f>IF(ACOUSTIC_SURVEY_RESULTS!B300=0, "",ACOUSTIC_SURVEY_RESULTS!B300)</f>
        <v/>
      </c>
      <c r="F301" s="122" t="str">
        <f>IF(ACOUSTIC_SURVEY_RESULTS!C300=0, "",ACOUSTIC_SURVEY_RESULTS!C300)</f>
        <v/>
      </c>
      <c r="G301" s="122" t="str">
        <f>IF(ACOUSTIC_SURVEY_RESULTS!D300=0, "",ACOUSTIC_SURVEY_RESULTS!D300)</f>
        <v/>
      </c>
      <c r="H301" s="122" t="str">
        <f>IF(ACOUSTIC_SURVEY_RESULTS!E300=0, "",ACOUSTIC_SURVEY_RESULTS!E300)</f>
        <v/>
      </c>
      <c r="I301" s="122" t="str">
        <f>IF(ACOUSTIC_SURVEY_RESULTS!F300=0, "",ACOUSTIC_SURVEY_RESULTS!F300)</f>
        <v/>
      </c>
      <c r="J301" s="122" t="str">
        <f>IF(ACOUSTIC_SURVEY_RESULTS!G300=0, "",ACOUSTIC_SURVEY_RESULTS!G300)</f>
        <v/>
      </c>
      <c r="K301" s="122" t="str">
        <f>IF(ACOUSTIC_SURVEY_RESULTS!H300=0, "",ACOUSTIC_SURVEY_RESULTS!H300)</f>
        <v/>
      </c>
      <c r="L301" s="122" t="str">
        <f>IF(ACOUSTIC_SURVEY_RESULTS!I300=0, "",ACOUSTIC_SURVEY_RESULTS!I300)</f>
        <v/>
      </c>
      <c r="M301" s="122">
        <f>IFERROR((VLOOKUP($L301,ACOUSTIC_SITE_INFO!$C$3:$AI$501,2,FALSE)),"")</f>
        <v>0</v>
      </c>
      <c r="N301" s="122">
        <f>IFERROR((VLOOKUP($L301,ACOUSTIC_SITE_INFO!$C$3:$AI$501,3,FALSE))," ")</f>
        <v>0</v>
      </c>
      <c r="O301" s="122">
        <f>IFERROR((VLOOKUP($L301,ACOUSTIC_SITE_INFO!$C$3:$AI$501,4,FALSE)),"")</f>
        <v>0</v>
      </c>
      <c r="P301" s="122">
        <f>IFERROR((VLOOKUP($L301,ACOUSTIC_SITE_INFO!$C$3:$AI$501,5,FALSE)),"")</f>
        <v>0</v>
      </c>
      <c r="Q301" s="122">
        <f>IFERROR((VLOOKUP($L301,ACOUSTIC_SITE_INFO!$C$3:$AI$501,6,FALSE)),"")</f>
        <v>0</v>
      </c>
      <c r="R301" s="122">
        <f>IFERROR((VLOOKUP($L301,ACOUSTIC_SITE_INFO!$C$3:$AI$501,7,FALSE)),"")</f>
        <v>0</v>
      </c>
      <c r="S301" s="122" t="str">
        <f>IFERROR((VLOOKUP($L301,ACOUSTIC_SITE_INFO!$C$3:$AI$501,8,FALSE)),"")</f>
        <v>//</v>
      </c>
      <c r="T301" s="124">
        <f>IFERROR((VLOOKUP($L301,ACOUSTIC_SITE_INFO!$C$3:$AI$501,9,FALSE)),"")</f>
        <v>0</v>
      </c>
      <c r="U301" s="124">
        <f>IFERROR((VLOOKUP($L301,ACOUSTIC_SITE_INFO!$C$3:$AI$501,10,FALSE)),"")</f>
        <v>0</v>
      </c>
      <c r="V301" s="122">
        <f>IFERROR((VLOOKUP($L301,ACOUSTIC_SITE_INFO!$C$3:$AI$501,11,FALSE)),"")</f>
        <v>0</v>
      </c>
      <c r="W301" s="122">
        <f>IFERROR((VLOOKUP($L301,ACOUSTIC_SITE_INFO!$C$3:$AI$501,12,FALSE)),"")</f>
        <v>0</v>
      </c>
      <c r="X301" s="122">
        <f>IFERROR((VLOOKUP($L301,ACOUSTIC_SITE_INFO!$C$3:$AI$501,13,FALSE)),"")</f>
        <v>0</v>
      </c>
      <c r="Y301" s="122">
        <f>IFERROR((VLOOKUP($L301,ACOUSTIC_SITE_INFO!$C$3:$AI$501,14,FALSE)),"")</f>
        <v>0</v>
      </c>
      <c r="Z301" s="122">
        <f>IFERROR((VLOOKUP($L301,ACOUSTIC_SITE_INFO!$C$3:$AI$501,15,FALSE)),"")</f>
        <v>0</v>
      </c>
      <c r="AA301" s="122">
        <f>IFERROR((VLOOKUP($L301,ACOUSTIC_SITE_INFO!$C$3:$AI$501,16,FALSE)),"")</f>
        <v>0</v>
      </c>
      <c r="AB301" s="122">
        <f>IFERROR((VLOOKUP($L301,ACOUSTIC_SITE_INFO!$C$3:$AI$501,17,FALSE)),"")</f>
        <v>0</v>
      </c>
      <c r="AC301" s="122">
        <f>IFERROR((VLOOKUP($L301,ACOUSTIC_SITE_INFO!$C$3:$AI$501,18,FALSE)),"")</f>
        <v>0</v>
      </c>
      <c r="AD301" s="122">
        <f>IFERROR((VLOOKUP($L301,ACOUSTIC_SITE_INFO!$C$3:$AI$501,20,FALSE)),"")</f>
        <v>0</v>
      </c>
      <c r="AE301" s="122">
        <f>IFERROR((VLOOKUP($L301,ACOUSTIC_SITE_INFO!$C$3:$AI$501,21,FALSE)),"")</f>
        <v>0</v>
      </c>
      <c r="AF301" s="122">
        <f>IFERROR((VLOOKUP($L301,ACOUSTIC_SITE_INFO!$C$3:$AI$501,19,FALSE)),"")</f>
        <v>0</v>
      </c>
      <c r="AG301" s="122">
        <f>IFERROR((VLOOKUP($L301,ACOUSTIC_SITE_INFO!$C$3:$AI$501,22,FALSE)),"")</f>
        <v>0</v>
      </c>
      <c r="AH301" s="122">
        <f>IFERROR((VLOOKUP($L301,ACOUSTIC_SITE_INFO!$C$3:$AI$501,23,FALSE)),"")</f>
        <v>0</v>
      </c>
      <c r="AI301" s="125">
        <f>IFERROR((VLOOKUP($L301,ACOUSTIC_SITE_INFO!$C$3:$AI$501,24,FALSE)),"")</f>
        <v>0</v>
      </c>
      <c r="AJ301" s="125">
        <f>IFERROR((VLOOKUP($L301,ACOUSTIC_SITE_INFO!$C$3:$AI$501,25,FALSE)),"")</f>
        <v>0</v>
      </c>
      <c r="AK301" s="122">
        <f>IFERROR((VLOOKUP($L301,ACOUSTIC_SITE_INFO!$C$3:$AI$501,26,FALSE)),"")</f>
        <v>0</v>
      </c>
      <c r="AL301" s="122">
        <f>IFERROR((VLOOKUP($L301,ACOUSTIC_SITE_INFO!$C$3:$AI$501,27,FALSE)),"")</f>
        <v>0</v>
      </c>
      <c r="AM301" s="122">
        <f>IFERROR((VLOOKUP($L301,ACOUSTIC_SITE_INFO!$C$3:$AI$501,29,FALSE)),"")</f>
        <v>0</v>
      </c>
      <c r="AN301" s="122">
        <f>IFERROR((VLOOKUP($L301,ACOUSTIC_SITE_INFO!$C$3:$AI$501,30,FALSE)),"")</f>
        <v>0</v>
      </c>
      <c r="AO301" s="122">
        <f>IFERROR((VLOOKUP($L301,ACOUSTIC_SITE_INFO!$C$3:$AI$501,31,FALSE)),"")</f>
        <v>0</v>
      </c>
      <c r="AP301" s="122">
        <f>IFERROR((VLOOKUP($L301,ACOUSTIC_SITE_INFO!$C$3:$AI$501,32,FALSE)),"")</f>
        <v>0</v>
      </c>
      <c r="AQ301" s="122">
        <f>IFERROR((VLOOKUP($L301,ACOUSTIC_SITE_INFO!$C$3:$AI$501,33,FALSE)),"")</f>
        <v>0</v>
      </c>
    </row>
    <row r="302" spans="1:43" x14ac:dyDescent="0.25">
      <c r="A302" s="122" t="str">
        <f t="shared" si="8"/>
        <v>00-0m-0</v>
      </c>
      <c r="B302" s="122" t="str">
        <f t="shared" si="9"/>
        <v/>
      </c>
      <c r="C302" s="122" t="str">
        <f>IF(ACOUSTIC_SURVEY_RESULTS!A301=0, "",ACOUSTIC_SURVEY_RESULTS!A301)</f>
        <v/>
      </c>
      <c r="D302" s="122" t="str">
        <f>IFERROR((VLOOKUP($C302,Drop_down_options!$B$2:$D$21,2,FALSE)),"")</f>
        <v/>
      </c>
      <c r="E302" s="122" t="str">
        <f>IF(ACOUSTIC_SURVEY_RESULTS!B301=0, "",ACOUSTIC_SURVEY_RESULTS!B301)</f>
        <v/>
      </c>
      <c r="F302" s="122" t="str">
        <f>IF(ACOUSTIC_SURVEY_RESULTS!C301=0, "",ACOUSTIC_SURVEY_RESULTS!C301)</f>
        <v/>
      </c>
      <c r="G302" s="122" t="str">
        <f>IF(ACOUSTIC_SURVEY_RESULTS!D301=0, "",ACOUSTIC_SURVEY_RESULTS!D301)</f>
        <v/>
      </c>
      <c r="H302" s="122" t="str">
        <f>IF(ACOUSTIC_SURVEY_RESULTS!E301=0, "",ACOUSTIC_SURVEY_RESULTS!E301)</f>
        <v/>
      </c>
      <c r="I302" s="122" t="str">
        <f>IF(ACOUSTIC_SURVEY_RESULTS!F301=0, "",ACOUSTIC_SURVEY_RESULTS!F301)</f>
        <v/>
      </c>
      <c r="J302" s="122" t="str">
        <f>IF(ACOUSTIC_SURVEY_RESULTS!G301=0, "",ACOUSTIC_SURVEY_RESULTS!G301)</f>
        <v/>
      </c>
      <c r="K302" s="122" t="str">
        <f>IF(ACOUSTIC_SURVEY_RESULTS!H301=0, "",ACOUSTIC_SURVEY_RESULTS!H301)</f>
        <v/>
      </c>
      <c r="L302" s="122" t="str">
        <f>IF(ACOUSTIC_SURVEY_RESULTS!I301=0, "",ACOUSTIC_SURVEY_RESULTS!I301)</f>
        <v/>
      </c>
      <c r="M302" s="122">
        <f>IFERROR((VLOOKUP($L302,ACOUSTIC_SITE_INFO!$C$3:$AI$501,2,FALSE)),"")</f>
        <v>0</v>
      </c>
      <c r="N302" s="122">
        <f>IFERROR((VLOOKUP($L302,ACOUSTIC_SITE_INFO!$C$3:$AI$501,3,FALSE))," ")</f>
        <v>0</v>
      </c>
      <c r="O302" s="122">
        <f>IFERROR((VLOOKUP($L302,ACOUSTIC_SITE_INFO!$C$3:$AI$501,4,FALSE)),"")</f>
        <v>0</v>
      </c>
      <c r="P302" s="122">
        <f>IFERROR((VLOOKUP($L302,ACOUSTIC_SITE_INFO!$C$3:$AI$501,5,FALSE)),"")</f>
        <v>0</v>
      </c>
      <c r="Q302" s="122">
        <f>IFERROR((VLOOKUP($L302,ACOUSTIC_SITE_INFO!$C$3:$AI$501,6,FALSE)),"")</f>
        <v>0</v>
      </c>
      <c r="R302" s="122">
        <f>IFERROR((VLOOKUP($L302,ACOUSTIC_SITE_INFO!$C$3:$AI$501,7,FALSE)),"")</f>
        <v>0</v>
      </c>
      <c r="S302" s="122" t="str">
        <f>IFERROR((VLOOKUP($L302,ACOUSTIC_SITE_INFO!$C$3:$AI$501,8,FALSE)),"")</f>
        <v>//</v>
      </c>
      <c r="T302" s="124">
        <f>IFERROR((VLOOKUP($L302,ACOUSTIC_SITE_INFO!$C$3:$AI$501,9,FALSE)),"")</f>
        <v>0</v>
      </c>
      <c r="U302" s="124">
        <f>IFERROR((VLOOKUP($L302,ACOUSTIC_SITE_INFO!$C$3:$AI$501,10,FALSE)),"")</f>
        <v>0</v>
      </c>
      <c r="V302" s="122">
        <f>IFERROR((VLOOKUP($L302,ACOUSTIC_SITE_INFO!$C$3:$AI$501,11,FALSE)),"")</f>
        <v>0</v>
      </c>
      <c r="W302" s="122">
        <f>IFERROR((VLOOKUP($L302,ACOUSTIC_SITE_INFO!$C$3:$AI$501,12,FALSE)),"")</f>
        <v>0</v>
      </c>
      <c r="X302" s="122">
        <f>IFERROR((VLOOKUP($L302,ACOUSTIC_SITE_INFO!$C$3:$AI$501,13,FALSE)),"")</f>
        <v>0</v>
      </c>
      <c r="Y302" s="122">
        <f>IFERROR((VLOOKUP($L302,ACOUSTIC_SITE_INFO!$C$3:$AI$501,14,FALSE)),"")</f>
        <v>0</v>
      </c>
      <c r="Z302" s="122">
        <f>IFERROR((VLOOKUP($L302,ACOUSTIC_SITE_INFO!$C$3:$AI$501,15,FALSE)),"")</f>
        <v>0</v>
      </c>
      <c r="AA302" s="122">
        <f>IFERROR((VLOOKUP($L302,ACOUSTIC_SITE_INFO!$C$3:$AI$501,16,FALSE)),"")</f>
        <v>0</v>
      </c>
      <c r="AB302" s="122">
        <f>IFERROR((VLOOKUP($L302,ACOUSTIC_SITE_INFO!$C$3:$AI$501,17,FALSE)),"")</f>
        <v>0</v>
      </c>
      <c r="AC302" s="122">
        <f>IFERROR((VLOOKUP($L302,ACOUSTIC_SITE_INFO!$C$3:$AI$501,18,FALSE)),"")</f>
        <v>0</v>
      </c>
      <c r="AD302" s="122">
        <f>IFERROR((VLOOKUP($L302,ACOUSTIC_SITE_INFO!$C$3:$AI$501,20,FALSE)),"")</f>
        <v>0</v>
      </c>
      <c r="AE302" s="122">
        <f>IFERROR((VLOOKUP($L302,ACOUSTIC_SITE_INFO!$C$3:$AI$501,21,FALSE)),"")</f>
        <v>0</v>
      </c>
      <c r="AF302" s="122">
        <f>IFERROR((VLOOKUP($L302,ACOUSTIC_SITE_INFO!$C$3:$AI$501,19,FALSE)),"")</f>
        <v>0</v>
      </c>
      <c r="AG302" s="122">
        <f>IFERROR((VLOOKUP($L302,ACOUSTIC_SITE_INFO!$C$3:$AI$501,22,FALSE)),"")</f>
        <v>0</v>
      </c>
      <c r="AH302" s="122">
        <f>IFERROR((VLOOKUP($L302,ACOUSTIC_SITE_INFO!$C$3:$AI$501,23,FALSE)),"")</f>
        <v>0</v>
      </c>
      <c r="AI302" s="125">
        <f>IFERROR((VLOOKUP($L302,ACOUSTIC_SITE_INFO!$C$3:$AI$501,24,FALSE)),"")</f>
        <v>0</v>
      </c>
      <c r="AJ302" s="125">
        <f>IFERROR((VLOOKUP($L302,ACOUSTIC_SITE_INFO!$C$3:$AI$501,25,FALSE)),"")</f>
        <v>0</v>
      </c>
      <c r="AK302" s="122">
        <f>IFERROR((VLOOKUP($L302,ACOUSTIC_SITE_INFO!$C$3:$AI$501,26,FALSE)),"")</f>
        <v>0</v>
      </c>
      <c r="AL302" s="122">
        <f>IFERROR((VLOOKUP($L302,ACOUSTIC_SITE_INFO!$C$3:$AI$501,27,FALSE)),"")</f>
        <v>0</v>
      </c>
      <c r="AM302" s="122">
        <f>IFERROR((VLOOKUP($L302,ACOUSTIC_SITE_INFO!$C$3:$AI$501,29,FALSE)),"")</f>
        <v>0</v>
      </c>
      <c r="AN302" s="122">
        <f>IFERROR((VLOOKUP($L302,ACOUSTIC_SITE_INFO!$C$3:$AI$501,30,FALSE)),"")</f>
        <v>0</v>
      </c>
      <c r="AO302" s="122">
        <f>IFERROR((VLOOKUP($L302,ACOUSTIC_SITE_INFO!$C$3:$AI$501,31,FALSE)),"")</f>
        <v>0</v>
      </c>
      <c r="AP302" s="122">
        <f>IFERROR((VLOOKUP($L302,ACOUSTIC_SITE_INFO!$C$3:$AI$501,32,FALSE)),"")</f>
        <v>0</v>
      </c>
      <c r="AQ302" s="122">
        <f>IFERROR((VLOOKUP($L302,ACOUSTIC_SITE_INFO!$C$3:$AI$501,33,FALSE)),"")</f>
        <v>0</v>
      </c>
    </row>
    <row r="303" spans="1:43" x14ac:dyDescent="0.25">
      <c r="A303" s="122" t="str">
        <f t="shared" si="8"/>
        <v>00-0m-0</v>
      </c>
      <c r="B303" s="122" t="str">
        <f t="shared" si="9"/>
        <v/>
      </c>
      <c r="C303" s="122" t="str">
        <f>IF(ACOUSTIC_SURVEY_RESULTS!A302=0, "",ACOUSTIC_SURVEY_RESULTS!A302)</f>
        <v/>
      </c>
      <c r="D303" s="122" t="str">
        <f>IFERROR((VLOOKUP($C303,Drop_down_options!$B$2:$D$21,2,FALSE)),"")</f>
        <v/>
      </c>
      <c r="E303" s="122" t="str">
        <f>IF(ACOUSTIC_SURVEY_RESULTS!B302=0, "",ACOUSTIC_SURVEY_RESULTS!B302)</f>
        <v/>
      </c>
      <c r="F303" s="122" t="str">
        <f>IF(ACOUSTIC_SURVEY_RESULTS!C302=0, "",ACOUSTIC_SURVEY_RESULTS!C302)</f>
        <v/>
      </c>
      <c r="G303" s="122" t="str">
        <f>IF(ACOUSTIC_SURVEY_RESULTS!D302=0, "",ACOUSTIC_SURVEY_RESULTS!D302)</f>
        <v/>
      </c>
      <c r="H303" s="122" t="str">
        <f>IF(ACOUSTIC_SURVEY_RESULTS!E302=0, "",ACOUSTIC_SURVEY_RESULTS!E302)</f>
        <v/>
      </c>
      <c r="I303" s="122" t="str">
        <f>IF(ACOUSTIC_SURVEY_RESULTS!F302=0, "",ACOUSTIC_SURVEY_RESULTS!F302)</f>
        <v/>
      </c>
      <c r="J303" s="122" t="str">
        <f>IF(ACOUSTIC_SURVEY_RESULTS!G302=0, "",ACOUSTIC_SURVEY_RESULTS!G302)</f>
        <v/>
      </c>
      <c r="K303" s="122" t="str">
        <f>IF(ACOUSTIC_SURVEY_RESULTS!H302=0, "",ACOUSTIC_SURVEY_RESULTS!H302)</f>
        <v/>
      </c>
      <c r="L303" s="122" t="str">
        <f>IF(ACOUSTIC_SURVEY_RESULTS!I302=0, "",ACOUSTIC_SURVEY_RESULTS!I302)</f>
        <v/>
      </c>
      <c r="M303" s="122">
        <f>IFERROR((VLOOKUP($L303,ACOUSTIC_SITE_INFO!$C$3:$AI$501,2,FALSE)),"")</f>
        <v>0</v>
      </c>
      <c r="N303" s="122">
        <f>IFERROR((VLOOKUP($L303,ACOUSTIC_SITE_INFO!$C$3:$AI$501,3,FALSE))," ")</f>
        <v>0</v>
      </c>
      <c r="O303" s="122">
        <f>IFERROR((VLOOKUP($L303,ACOUSTIC_SITE_INFO!$C$3:$AI$501,4,FALSE)),"")</f>
        <v>0</v>
      </c>
      <c r="P303" s="122">
        <f>IFERROR((VLOOKUP($L303,ACOUSTIC_SITE_INFO!$C$3:$AI$501,5,FALSE)),"")</f>
        <v>0</v>
      </c>
      <c r="Q303" s="122">
        <f>IFERROR((VLOOKUP($L303,ACOUSTIC_SITE_INFO!$C$3:$AI$501,6,FALSE)),"")</f>
        <v>0</v>
      </c>
      <c r="R303" s="122">
        <f>IFERROR((VLOOKUP($L303,ACOUSTIC_SITE_INFO!$C$3:$AI$501,7,FALSE)),"")</f>
        <v>0</v>
      </c>
      <c r="S303" s="122" t="str">
        <f>IFERROR((VLOOKUP($L303,ACOUSTIC_SITE_INFO!$C$3:$AI$501,8,FALSE)),"")</f>
        <v>//</v>
      </c>
      <c r="T303" s="124">
        <f>IFERROR((VLOOKUP($L303,ACOUSTIC_SITE_INFO!$C$3:$AI$501,9,FALSE)),"")</f>
        <v>0</v>
      </c>
      <c r="U303" s="124">
        <f>IFERROR((VLOOKUP($L303,ACOUSTIC_SITE_INFO!$C$3:$AI$501,10,FALSE)),"")</f>
        <v>0</v>
      </c>
      <c r="V303" s="122">
        <f>IFERROR((VLOOKUP($L303,ACOUSTIC_SITE_INFO!$C$3:$AI$501,11,FALSE)),"")</f>
        <v>0</v>
      </c>
      <c r="W303" s="122">
        <f>IFERROR((VLOOKUP($L303,ACOUSTIC_SITE_INFO!$C$3:$AI$501,12,FALSE)),"")</f>
        <v>0</v>
      </c>
      <c r="X303" s="122">
        <f>IFERROR((VLOOKUP($L303,ACOUSTIC_SITE_INFO!$C$3:$AI$501,13,FALSE)),"")</f>
        <v>0</v>
      </c>
      <c r="Y303" s="122">
        <f>IFERROR((VLOOKUP($L303,ACOUSTIC_SITE_INFO!$C$3:$AI$501,14,FALSE)),"")</f>
        <v>0</v>
      </c>
      <c r="Z303" s="122">
        <f>IFERROR((VLOOKUP($L303,ACOUSTIC_SITE_INFO!$C$3:$AI$501,15,FALSE)),"")</f>
        <v>0</v>
      </c>
      <c r="AA303" s="122">
        <f>IFERROR((VLOOKUP($L303,ACOUSTIC_SITE_INFO!$C$3:$AI$501,16,FALSE)),"")</f>
        <v>0</v>
      </c>
      <c r="AB303" s="122">
        <f>IFERROR((VLOOKUP($L303,ACOUSTIC_SITE_INFO!$C$3:$AI$501,17,FALSE)),"")</f>
        <v>0</v>
      </c>
      <c r="AC303" s="122">
        <f>IFERROR((VLOOKUP($L303,ACOUSTIC_SITE_INFO!$C$3:$AI$501,18,FALSE)),"")</f>
        <v>0</v>
      </c>
      <c r="AD303" s="122">
        <f>IFERROR((VLOOKUP($L303,ACOUSTIC_SITE_INFO!$C$3:$AI$501,20,FALSE)),"")</f>
        <v>0</v>
      </c>
      <c r="AE303" s="122">
        <f>IFERROR((VLOOKUP($L303,ACOUSTIC_SITE_INFO!$C$3:$AI$501,21,FALSE)),"")</f>
        <v>0</v>
      </c>
      <c r="AF303" s="122">
        <f>IFERROR((VLOOKUP($L303,ACOUSTIC_SITE_INFO!$C$3:$AI$501,19,FALSE)),"")</f>
        <v>0</v>
      </c>
      <c r="AG303" s="122">
        <f>IFERROR((VLOOKUP($L303,ACOUSTIC_SITE_INFO!$C$3:$AI$501,22,FALSE)),"")</f>
        <v>0</v>
      </c>
      <c r="AH303" s="122">
        <f>IFERROR((VLOOKUP($L303,ACOUSTIC_SITE_INFO!$C$3:$AI$501,23,FALSE)),"")</f>
        <v>0</v>
      </c>
      <c r="AI303" s="125">
        <f>IFERROR((VLOOKUP($L303,ACOUSTIC_SITE_INFO!$C$3:$AI$501,24,FALSE)),"")</f>
        <v>0</v>
      </c>
      <c r="AJ303" s="125">
        <f>IFERROR((VLOOKUP($L303,ACOUSTIC_SITE_INFO!$C$3:$AI$501,25,FALSE)),"")</f>
        <v>0</v>
      </c>
      <c r="AK303" s="122">
        <f>IFERROR((VLOOKUP($L303,ACOUSTIC_SITE_INFO!$C$3:$AI$501,26,FALSE)),"")</f>
        <v>0</v>
      </c>
      <c r="AL303" s="122">
        <f>IFERROR((VLOOKUP($L303,ACOUSTIC_SITE_INFO!$C$3:$AI$501,27,FALSE)),"")</f>
        <v>0</v>
      </c>
      <c r="AM303" s="122">
        <f>IFERROR((VLOOKUP($L303,ACOUSTIC_SITE_INFO!$C$3:$AI$501,29,FALSE)),"")</f>
        <v>0</v>
      </c>
      <c r="AN303" s="122">
        <f>IFERROR((VLOOKUP($L303,ACOUSTIC_SITE_INFO!$C$3:$AI$501,30,FALSE)),"")</f>
        <v>0</v>
      </c>
      <c r="AO303" s="122">
        <f>IFERROR((VLOOKUP($L303,ACOUSTIC_SITE_INFO!$C$3:$AI$501,31,FALSE)),"")</f>
        <v>0</v>
      </c>
      <c r="AP303" s="122">
        <f>IFERROR((VLOOKUP($L303,ACOUSTIC_SITE_INFO!$C$3:$AI$501,32,FALSE)),"")</f>
        <v>0</v>
      </c>
      <c r="AQ303" s="122">
        <f>IFERROR((VLOOKUP($L303,ACOUSTIC_SITE_INFO!$C$3:$AI$501,33,FALSE)),"")</f>
        <v>0</v>
      </c>
    </row>
    <row r="304" spans="1:43" x14ac:dyDescent="0.25">
      <c r="A304" s="122" t="str">
        <f t="shared" si="8"/>
        <v>00-0m-0</v>
      </c>
      <c r="B304" s="122" t="str">
        <f t="shared" si="9"/>
        <v/>
      </c>
      <c r="C304" s="122" t="str">
        <f>IF(ACOUSTIC_SURVEY_RESULTS!A303=0, "",ACOUSTIC_SURVEY_RESULTS!A303)</f>
        <v/>
      </c>
      <c r="D304" s="122" t="str">
        <f>IFERROR((VLOOKUP($C304,Drop_down_options!$B$2:$D$21,2,FALSE)),"")</f>
        <v/>
      </c>
      <c r="E304" s="122" t="str">
        <f>IF(ACOUSTIC_SURVEY_RESULTS!B303=0, "",ACOUSTIC_SURVEY_RESULTS!B303)</f>
        <v/>
      </c>
      <c r="F304" s="122" t="str">
        <f>IF(ACOUSTIC_SURVEY_RESULTS!C303=0, "",ACOUSTIC_SURVEY_RESULTS!C303)</f>
        <v/>
      </c>
      <c r="G304" s="122" t="str">
        <f>IF(ACOUSTIC_SURVEY_RESULTS!D303=0, "",ACOUSTIC_SURVEY_RESULTS!D303)</f>
        <v/>
      </c>
      <c r="H304" s="122" t="str">
        <f>IF(ACOUSTIC_SURVEY_RESULTS!E303=0, "",ACOUSTIC_SURVEY_RESULTS!E303)</f>
        <v/>
      </c>
      <c r="I304" s="122" t="str">
        <f>IF(ACOUSTIC_SURVEY_RESULTS!F303=0, "",ACOUSTIC_SURVEY_RESULTS!F303)</f>
        <v/>
      </c>
      <c r="J304" s="122" t="str">
        <f>IF(ACOUSTIC_SURVEY_RESULTS!G303=0, "",ACOUSTIC_SURVEY_RESULTS!G303)</f>
        <v/>
      </c>
      <c r="K304" s="122" t="str">
        <f>IF(ACOUSTIC_SURVEY_RESULTS!H303=0, "",ACOUSTIC_SURVEY_RESULTS!H303)</f>
        <v/>
      </c>
      <c r="L304" s="122" t="str">
        <f>IF(ACOUSTIC_SURVEY_RESULTS!I303=0, "",ACOUSTIC_SURVEY_RESULTS!I303)</f>
        <v/>
      </c>
      <c r="M304" s="122">
        <f>IFERROR((VLOOKUP($L304,ACOUSTIC_SITE_INFO!$C$3:$AI$501,2,FALSE)),"")</f>
        <v>0</v>
      </c>
      <c r="N304" s="122">
        <f>IFERROR((VLOOKUP($L304,ACOUSTIC_SITE_INFO!$C$3:$AI$501,3,FALSE))," ")</f>
        <v>0</v>
      </c>
      <c r="O304" s="122">
        <f>IFERROR((VLOOKUP($L304,ACOUSTIC_SITE_INFO!$C$3:$AI$501,4,FALSE)),"")</f>
        <v>0</v>
      </c>
      <c r="P304" s="122">
        <f>IFERROR((VLOOKUP($L304,ACOUSTIC_SITE_INFO!$C$3:$AI$501,5,FALSE)),"")</f>
        <v>0</v>
      </c>
      <c r="Q304" s="122">
        <f>IFERROR((VLOOKUP($L304,ACOUSTIC_SITE_INFO!$C$3:$AI$501,6,FALSE)),"")</f>
        <v>0</v>
      </c>
      <c r="R304" s="122">
        <f>IFERROR((VLOOKUP($L304,ACOUSTIC_SITE_INFO!$C$3:$AI$501,7,FALSE)),"")</f>
        <v>0</v>
      </c>
      <c r="S304" s="122" t="str">
        <f>IFERROR((VLOOKUP($L304,ACOUSTIC_SITE_INFO!$C$3:$AI$501,8,FALSE)),"")</f>
        <v>//</v>
      </c>
      <c r="T304" s="124">
        <f>IFERROR((VLOOKUP($L304,ACOUSTIC_SITE_INFO!$C$3:$AI$501,9,FALSE)),"")</f>
        <v>0</v>
      </c>
      <c r="U304" s="124">
        <f>IFERROR((VLOOKUP($L304,ACOUSTIC_SITE_INFO!$C$3:$AI$501,10,FALSE)),"")</f>
        <v>0</v>
      </c>
      <c r="V304" s="122">
        <f>IFERROR((VLOOKUP($L304,ACOUSTIC_SITE_INFO!$C$3:$AI$501,11,FALSE)),"")</f>
        <v>0</v>
      </c>
      <c r="W304" s="122">
        <f>IFERROR((VLOOKUP($L304,ACOUSTIC_SITE_INFO!$C$3:$AI$501,12,FALSE)),"")</f>
        <v>0</v>
      </c>
      <c r="X304" s="122">
        <f>IFERROR((VLOOKUP($L304,ACOUSTIC_SITE_INFO!$C$3:$AI$501,13,FALSE)),"")</f>
        <v>0</v>
      </c>
      <c r="Y304" s="122">
        <f>IFERROR((VLOOKUP($L304,ACOUSTIC_SITE_INFO!$C$3:$AI$501,14,FALSE)),"")</f>
        <v>0</v>
      </c>
      <c r="Z304" s="122">
        <f>IFERROR((VLOOKUP($L304,ACOUSTIC_SITE_INFO!$C$3:$AI$501,15,FALSE)),"")</f>
        <v>0</v>
      </c>
      <c r="AA304" s="122">
        <f>IFERROR((VLOOKUP($L304,ACOUSTIC_SITE_INFO!$C$3:$AI$501,16,FALSE)),"")</f>
        <v>0</v>
      </c>
      <c r="AB304" s="122">
        <f>IFERROR((VLOOKUP($L304,ACOUSTIC_SITE_INFO!$C$3:$AI$501,17,FALSE)),"")</f>
        <v>0</v>
      </c>
      <c r="AC304" s="122">
        <f>IFERROR((VLOOKUP($L304,ACOUSTIC_SITE_INFO!$C$3:$AI$501,18,FALSE)),"")</f>
        <v>0</v>
      </c>
      <c r="AD304" s="122">
        <f>IFERROR((VLOOKUP($L304,ACOUSTIC_SITE_INFO!$C$3:$AI$501,20,FALSE)),"")</f>
        <v>0</v>
      </c>
      <c r="AE304" s="122">
        <f>IFERROR((VLOOKUP($L304,ACOUSTIC_SITE_INFO!$C$3:$AI$501,21,FALSE)),"")</f>
        <v>0</v>
      </c>
      <c r="AF304" s="122">
        <f>IFERROR((VLOOKUP($L304,ACOUSTIC_SITE_INFO!$C$3:$AI$501,19,FALSE)),"")</f>
        <v>0</v>
      </c>
      <c r="AG304" s="122">
        <f>IFERROR((VLOOKUP($L304,ACOUSTIC_SITE_INFO!$C$3:$AI$501,22,FALSE)),"")</f>
        <v>0</v>
      </c>
      <c r="AH304" s="122">
        <f>IFERROR((VLOOKUP($L304,ACOUSTIC_SITE_INFO!$C$3:$AI$501,23,FALSE)),"")</f>
        <v>0</v>
      </c>
      <c r="AI304" s="125">
        <f>IFERROR((VLOOKUP($L304,ACOUSTIC_SITE_INFO!$C$3:$AI$501,24,FALSE)),"")</f>
        <v>0</v>
      </c>
      <c r="AJ304" s="125">
        <f>IFERROR((VLOOKUP($L304,ACOUSTIC_SITE_INFO!$C$3:$AI$501,25,FALSE)),"")</f>
        <v>0</v>
      </c>
      <c r="AK304" s="122">
        <f>IFERROR((VLOOKUP($L304,ACOUSTIC_SITE_INFO!$C$3:$AI$501,26,FALSE)),"")</f>
        <v>0</v>
      </c>
      <c r="AL304" s="122">
        <f>IFERROR((VLOOKUP($L304,ACOUSTIC_SITE_INFO!$C$3:$AI$501,27,FALSE)),"")</f>
        <v>0</v>
      </c>
      <c r="AM304" s="122">
        <f>IFERROR((VLOOKUP($L304,ACOUSTIC_SITE_INFO!$C$3:$AI$501,29,FALSE)),"")</f>
        <v>0</v>
      </c>
      <c r="AN304" s="122">
        <f>IFERROR((VLOOKUP($L304,ACOUSTIC_SITE_INFO!$C$3:$AI$501,30,FALSE)),"")</f>
        <v>0</v>
      </c>
      <c r="AO304" s="122">
        <f>IFERROR((VLOOKUP($L304,ACOUSTIC_SITE_INFO!$C$3:$AI$501,31,FALSE)),"")</f>
        <v>0</v>
      </c>
      <c r="AP304" s="122">
        <f>IFERROR((VLOOKUP($L304,ACOUSTIC_SITE_INFO!$C$3:$AI$501,32,FALSE)),"")</f>
        <v>0</v>
      </c>
      <c r="AQ304" s="122">
        <f>IFERROR((VLOOKUP($L304,ACOUSTIC_SITE_INFO!$C$3:$AI$501,33,FALSE)),"")</f>
        <v>0</v>
      </c>
    </row>
    <row r="305" spans="1:43" x14ac:dyDescent="0.25">
      <c r="A305" s="122" t="str">
        <f t="shared" si="8"/>
        <v>00-0m-0</v>
      </c>
      <c r="B305" s="122" t="str">
        <f t="shared" si="9"/>
        <v/>
      </c>
      <c r="C305" s="122" t="str">
        <f>IF(ACOUSTIC_SURVEY_RESULTS!A304=0, "",ACOUSTIC_SURVEY_RESULTS!A304)</f>
        <v/>
      </c>
      <c r="D305" s="122" t="str">
        <f>IFERROR((VLOOKUP($C305,Drop_down_options!$B$2:$D$21,2,FALSE)),"")</f>
        <v/>
      </c>
      <c r="E305" s="122" t="str">
        <f>IF(ACOUSTIC_SURVEY_RESULTS!B304=0, "",ACOUSTIC_SURVEY_RESULTS!B304)</f>
        <v/>
      </c>
      <c r="F305" s="122" t="str">
        <f>IF(ACOUSTIC_SURVEY_RESULTS!C304=0, "",ACOUSTIC_SURVEY_RESULTS!C304)</f>
        <v/>
      </c>
      <c r="G305" s="122" t="str">
        <f>IF(ACOUSTIC_SURVEY_RESULTS!D304=0, "",ACOUSTIC_SURVEY_RESULTS!D304)</f>
        <v/>
      </c>
      <c r="H305" s="122" t="str">
        <f>IF(ACOUSTIC_SURVEY_RESULTS!E304=0, "",ACOUSTIC_SURVEY_RESULTS!E304)</f>
        <v/>
      </c>
      <c r="I305" s="122" t="str">
        <f>IF(ACOUSTIC_SURVEY_RESULTS!F304=0, "",ACOUSTIC_SURVEY_RESULTS!F304)</f>
        <v/>
      </c>
      <c r="J305" s="122" t="str">
        <f>IF(ACOUSTIC_SURVEY_RESULTS!G304=0, "",ACOUSTIC_SURVEY_RESULTS!G304)</f>
        <v/>
      </c>
      <c r="K305" s="122" t="str">
        <f>IF(ACOUSTIC_SURVEY_RESULTS!H304=0, "",ACOUSTIC_SURVEY_RESULTS!H304)</f>
        <v/>
      </c>
      <c r="L305" s="122" t="str">
        <f>IF(ACOUSTIC_SURVEY_RESULTS!I304=0, "",ACOUSTIC_SURVEY_RESULTS!I304)</f>
        <v/>
      </c>
      <c r="M305" s="122">
        <f>IFERROR((VLOOKUP($L305,ACOUSTIC_SITE_INFO!$C$3:$AI$501,2,FALSE)),"")</f>
        <v>0</v>
      </c>
      <c r="N305" s="122">
        <f>IFERROR((VLOOKUP($L305,ACOUSTIC_SITE_INFO!$C$3:$AI$501,3,FALSE))," ")</f>
        <v>0</v>
      </c>
      <c r="O305" s="122">
        <f>IFERROR((VLOOKUP($L305,ACOUSTIC_SITE_INFO!$C$3:$AI$501,4,FALSE)),"")</f>
        <v>0</v>
      </c>
      <c r="P305" s="122">
        <f>IFERROR((VLOOKUP($L305,ACOUSTIC_SITE_INFO!$C$3:$AI$501,5,FALSE)),"")</f>
        <v>0</v>
      </c>
      <c r="Q305" s="122">
        <f>IFERROR((VLOOKUP($L305,ACOUSTIC_SITE_INFO!$C$3:$AI$501,6,FALSE)),"")</f>
        <v>0</v>
      </c>
      <c r="R305" s="122">
        <f>IFERROR((VLOOKUP($L305,ACOUSTIC_SITE_INFO!$C$3:$AI$501,7,FALSE)),"")</f>
        <v>0</v>
      </c>
      <c r="S305" s="122" t="str">
        <f>IFERROR((VLOOKUP($L305,ACOUSTIC_SITE_INFO!$C$3:$AI$501,8,FALSE)),"")</f>
        <v>//</v>
      </c>
      <c r="T305" s="124">
        <f>IFERROR((VLOOKUP($L305,ACOUSTIC_SITE_INFO!$C$3:$AI$501,9,FALSE)),"")</f>
        <v>0</v>
      </c>
      <c r="U305" s="124">
        <f>IFERROR((VLOOKUP($L305,ACOUSTIC_SITE_INFO!$C$3:$AI$501,10,FALSE)),"")</f>
        <v>0</v>
      </c>
      <c r="V305" s="122">
        <f>IFERROR((VLOOKUP($L305,ACOUSTIC_SITE_INFO!$C$3:$AI$501,11,FALSE)),"")</f>
        <v>0</v>
      </c>
      <c r="W305" s="122">
        <f>IFERROR((VLOOKUP($L305,ACOUSTIC_SITE_INFO!$C$3:$AI$501,12,FALSE)),"")</f>
        <v>0</v>
      </c>
      <c r="X305" s="122">
        <f>IFERROR((VLOOKUP($L305,ACOUSTIC_SITE_INFO!$C$3:$AI$501,13,FALSE)),"")</f>
        <v>0</v>
      </c>
      <c r="Y305" s="122">
        <f>IFERROR((VLOOKUP($L305,ACOUSTIC_SITE_INFO!$C$3:$AI$501,14,FALSE)),"")</f>
        <v>0</v>
      </c>
      <c r="Z305" s="122">
        <f>IFERROR((VLOOKUP($L305,ACOUSTIC_SITE_INFO!$C$3:$AI$501,15,FALSE)),"")</f>
        <v>0</v>
      </c>
      <c r="AA305" s="122">
        <f>IFERROR((VLOOKUP($L305,ACOUSTIC_SITE_INFO!$C$3:$AI$501,16,FALSE)),"")</f>
        <v>0</v>
      </c>
      <c r="AB305" s="122">
        <f>IFERROR((VLOOKUP($L305,ACOUSTIC_SITE_INFO!$C$3:$AI$501,17,FALSE)),"")</f>
        <v>0</v>
      </c>
      <c r="AC305" s="122">
        <f>IFERROR((VLOOKUP($L305,ACOUSTIC_SITE_INFO!$C$3:$AI$501,18,FALSE)),"")</f>
        <v>0</v>
      </c>
      <c r="AD305" s="122">
        <f>IFERROR((VLOOKUP($L305,ACOUSTIC_SITE_INFO!$C$3:$AI$501,20,FALSE)),"")</f>
        <v>0</v>
      </c>
      <c r="AE305" s="122">
        <f>IFERROR((VLOOKUP($L305,ACOUSTIC_SITE_INFO!$C$3:$AI$501,21,FALSE)),"")</f>
        <v>0</v>
      </c>
      <c r="AF305" s="122">
        <f>IFERROR((VLOOKUP($L305,ACOUSTIC_SITE_INFO!$C$3:$AI$501,19,FALSE)),"")</f>
        <v>0</v>
      </c>
      <c r="AG305" s="122">
        <f>IFERROR((VLOOKUP($L305,ACOUSTIC_SITE_INFO!$C$3:$AI$501,22,FALSE)),"")</f>
        <v>0</v>
      </c>
      <c r="AH305" s="122">
        <f>IFERROR((VLOOKUP($L305,ACOUSTIC_SITE_INFO!$C$3:$AI$501,23,FALSE)),"")</f>
        <v>0</v>
      </c>
      <c r="AI305" s="125">
        <f>IFERROR((VLOOKUP($L305,ACOUSTIC_SITE_INFO!$C$3:$AI$501,24,FALSE)),"")</f>
        <v>0</v>
      </c>
      <c r="AJ305" s="125">
        <f>IFERROR((VLOOKUP($L305,ACOUSTIC_SITE_INFO!$C$3:$AI$501,25,FALSE)),"")</f>
        <v>0</v>
      </c>
      <c r="AK305" s="122">
        <f>IFERROR((VLOOKUP($L305,ACOUSTIC_SITE_INFO!$C$3:$AI$501,26,FALSE)),"")</f>
        <v>0</v>
      </c>
      <c r="AL305" s="122">
        <f>IFERROR((VLOOKUP($L305,ACOUSTIC_SITE_INFO!$C$3:$AI$501,27,FALSE)),"")</f>
        <v>0</v>
      </c>
      <c r="AM305" s="122">
        <f>IFERROR((VLOOKUP($L305,ACOUSTIC_SITE_INFO!$C$3:$AI$501,29,FALSE)),"")</f>
        <v>0</v>
      </c>
      <c r="AN305" s="122">
        <f>IFERROR((VLOOKUP($L305,ACOUSTIC_SITE_INFO!$C$3:$AI$501,30,FALSE)),"")</f>
        <v>0</v>
      </c>
      <c r="AO305" s="122">
        <f>IFERROR((VLOOKUP($L305,ACOUSTIC_SITE_INFO!$C$3:$AI$501,31,FALSE)),"")</f>
        <v>0</v>
      </c>
      <c r="AP305" s="122">
        <f>IFERROR((VLOOKUP($L305,ACOUSTIC_SITE_INFO!$C$3:$AI$501,32,FALSE)),"")</f>
        <v>0</v>
      </c>
      <c r="AQ305" s="122">
        <f>IFERROR((VLOOKUP($L305,ACOUSTIC_SITE_INFO!$C$3:$AI$501,33,FALSE)),"")</f>
        <v>0</v>
      </c>
    </row>
    <row r="306" spans="1:43" x14ac:dyDescent="0.25">
      <c r="A306" s="122" t="str">
        <f t="shared" si="8"/>
        <v>00-0m-0</v>
      </c>
      <c r="B306" s="122" t="str">
        <f t="shared" si="9"/>
        <v/>
      </c>
      <c r="C306" s="122" t="str">
        <f>IF(ACOUSTIC_SURVEY_RESULTS!A305=0, "",ACOUSTIC_SURVEY_RESULTS!A305)</f>
        <v/>
      </c>
      <c r="D306" s="122" t="str">
        <f>IFERROR((VLOOKUP($C306,Drop_down_options!$B$2:$D$21,2,FALSE)),"")</f>
        <v/>
      </c>
      <c r="E306" s="122" t="str">
        <f>IF(ACOUSTIC_SURVEY_RESULTS!B305=0, "",ACOUSTIC_SURVEY_RESULTS!B305)</f>
        <v/>
      </c>
      <c r="F306" s="122" t="str">
        <f>IF(ACOUSTIC_SURVEY_RESULTS!C305=0, "",ACOUSTIC_SURVEY_RESULTS!C305)</f>
        <v/>
      </c>
      <c r="G306" s="122" t="str">
        <f>IF(ACOUSTIC_SURVEY_RESULTS!D305=0, "",ACOUSTIC_SURVEY_RESULTS!D305)</f>
        <v/>
      </c>
      <c r="H306" s="122" t="str">
        <f>IF(ACOUSTIC_SURVEY_RESULTS!E305=0, "",ACOUSTIC_SURVEY_RESULTS!E305)</f>
        <v/>
      </c>
      <c r="I306" s="122" t="str">
        <f>IF(ACOUSTIC_SURVEY_RESULTS!F305=0, "",ACOUSTIC_SURVEY_RESULTS!F305)</f>
        <v/>
      </c>
      <c r="J306" s="122" t="str">
        <f>IF(ACOUSTIC_SURVEY_RESULTS!G305=0, "",ACOUSTIC_SURVEY_RESULTS!G305)</f>
        <v/>
      </c>
      <c r="K306" s="122" t="str">
        <f>IF(ACOUSTIC_SURVEY_RESULTS!H305=0, "",ACOUSTIC_SURVEY_RESULTS!H305)</f>
        <v/>
      </c>
      <c r="L306" s="122" t="str">
        <f>IF(ACOUSTIC_SURVEY_RESULTS!I305=0, "",ACOUSTIC_SURVEY_RESULTS!I305)</f>
        <v/>
      </c>
      <c r="M306" s="122">
        <f>IFERROR((VLOOKUP($L306,ACOUSTIC_SITE_INFO!$C$3:$AI$501,2,FALSE)),"")</f>
        <v>0</v>
      </c>
      <c r="N306" s="122">
        <f>IFERROR((VLOOKUP($L306,ACOUSTIC_SITE_INFO!$C$3:$AI$501,3,FALSE))," ")</f>
        <v>0</v>
      </c>
      <c r="O306" s="122">
        <f>IFERROR((VLOOKUP($L306,ACOUSTIC_SITE_INFO!$C$3:$AI$501,4,FALSE)),"")</f>
        <v>0</v>
      </c>
      <c r="P306" s="122">
        <f>IFERROR((VLOOKUP($L306,ACOUSTIC_SITE_INFO!$C$3:$AI$501,5,FALSE)),"")</f>
        <v>0</v>
      </c>
      <c r="Q306" s="122">
        <f>IFERROR((VLOOKUP($L306,ACOUSTIC_SITE_INFO!$C$3:$AI$501,6,FALSE)),"")</f>
        <v>0</v>
      </c>
      <c r="R306" s="122">
        <f>IFERROR((VLOOKUP($L306,ACOUSTIC_SITE_INFO!$C$3:$AI$501,7,FALSE)),"")</f>
        <v>0</v>
      </c>
      <c r="S306" s="122" t="str">
        <f>IFERROR((VLOOKUP($L306,ACOUSTIC_SITE_INFO!$C$3:$AI$501,8,FALSE)),"")</f>
        <v>//</v>
      </c>
      <c r="T306" s="124">
        <f>IFERROR((VLOOKUP($L306,ACOUSTIC_SITE_INFO!$C$3:$AI$501,9,FALSE)),"")</f>
        <v>0</v>
      </c>
      <c r="U306" s="124">
        <f>IFERROR((VLOOKUP($L306,ACOUSTIC_SITE_INFO!$C$3:$AI$501,10,FALSE)),"")</f>
        <v>0</v>
      </c>
      <c r="V306" s="122">
        <f>IFERROR((VLOOKUP($L306,ACOUSTIC_SITE_INFO!$C$3:$AI$501,11,FALSE)),"")</f>
        <v>0</v>
      </c>
      <c r="W306" s="122">
        <f>IFERROR((VLOOKUP($L306,ACOUSTIC_SITE_INFO!$C$3:$AI$501,12,FALSE)),"")</f>
        <v>0</v>
      </c>
      <c r="X306" s="122">
        <f>IFERROR((VLOOKUP($L306,ACOUSTIC_SITE_INFO!$C$3:$AI$501,13,FALSE)),"")</f>
        <v>0</v>
      </c>
      <c r="Y306" s="122">
        <f>IFERROR((VLOOKUP($L306,ACOUSTIC_SITE_INFO!$C$3:$AI$501,14,FALSE)),"")</f>
        <v>0</v>
      </c>
      <c r="Z306" s="122">
        <f>IFERROR((VLOOKUP($L306,ACOUSTIC_SITE_INFO!$C$3:$AI$501,15,FALSE)),"")</f>
        <v>0</v>
      </c>
      <c r="AA306" s="122">
        <f>IFERROR((VLOOKUP($L306,ACOUSTIC_SITE_INFO!$C$3:$AI$501,16,FALSE)),"")</f>
        <v>0</v>
      </c>
      <c r="AB306" s="122">
        <f>IFERROR((VLOOKUP($L306,ACOUSTIC_SITE_INFO!$C$3:$AI$501,17,FALSE)),"")</f>
        <v>0</v>
      </c>
      <c r="AC306" s="122">
        <f>IFERROR((VLOOKUP($L306,ACOUSTIC_SITE_INFO!$C$3:$AI$501,18,FALSE)),"")</f>
        <v>0</v>
      </c>
      <c r="AD306" s="122">
        <f>IFERROR((VLOOKUP($L306,ACOUSTIC_SITE_INFO!$C$3:$AI$501,20,FALSE)),"")</f>
        <v>0</v>
      </c>
      <c r="AE306" s="122">
        <f>IFERROR((VLOOKUP($L306,ACOUSTIC_SITE_INFO!$C$3:$AI$501,21,FALSE)),"")</f>
        <v>0</v>
      </c>
      <c r="AF306" s="122">
        <f>IFERROR((VLOOKUP($L306,ACOUSTIC_SITE_INFO!$C$3:$AI$501,19,FALSE)),"")</f>
        <v>0</v>
      </c>
      <c r="AG306" s="122">
        <f>IFERROR((VLOOKUP($L306,ACOUSTIC_SITE_INFO!$C$3:$AI$501,22,FALSE)),"")</f>
        <v>0</v>
      </c>
      <c r="AH306" s="122">
        <f>IFERROR((VLOOKUP($L306,ACOUSTIC_SITE_INFO!$C$3:$AI$501,23,FALSE)),"")</f>
        <v>0</v>
      </c>
      <c r="AI306" s="125">
        <f>IFERROR((VLOOKUP($L306,ACOUSTIC_SITE_INFO!$C$3:$AI$501,24,FALSE)),"")</f>
        <v>0</v>
      </c>
      <c r="AJ306" s="125">
        <f>IFERROR((VLOOKUP($L306,ACOUSTIC_SITE_INFO!$C$3:$AI$501,25,FALSE)),"")</f>
        <v>0</v>
      </c>
      <c r="AK306" s="122">
        <f>IFERROR((VLOOKUP($L306,ACOUSTIC_SITE_INFO!$C$3:$AI$501,26,FALSE)),"")</f>
        <v>0</v>
      </c>
      <c r="AL306" s="122">
        <f>IFERROR((VLOOKUP($L306,ACOUSTIC_SITE_INFO!$C$3:$AI$501,27,FALSE)),"")</f>
        <v>0</v>
      </c>
      <c r="AM306" s="122">
        <f>IFERROR((VLOOKUP($L306,ACOUSTIC_SITE_INFO!$C$3:$AI$501,29,FALSE)),"")</f>
        <v>0</v>
      </c>
      <c r="AN306" s="122">
        <f>IFERROR((VLOOKUP($L306,ACOUSTIC_SITE_INFO!$C$3:$AI$501,30,FALSE)),"")</f>
        <v>0</v>
      </c>
      <c r="AO306" s="122">
        <f>IFERROR((VLOOKUP($L306,ACOUSTIC_SITE_INFO!$C$3:$AI$501,31,FALSE)),"")</f>
        <v>0</v>
      </c>
      <c r="AP306" s="122">
        <f>IFERROR((VLOOKUP($L306,ACOUSTIC_SITE_INFO!$C$3:$AI$501,32,FALSE)),"")</f>
        <v>0</v>
      </c>
      <c r="AQ306" s="122">
        <f>IFERROR((VLOOKUP($L306,ACOUSTIC_SITE_INFO!$C$3:$AI$501,33,FALSE)),"")</f>
        <v>0</v>
      </c>
    </row>
    <row r="307" spans="1:43" x14ac:dyDescent="0.25">
      <c r="A307" s="122" t="str">
        <f t="shared" si="8"/>
        <v>00-0m-0</v>
      </c>
      <c r="B307" s="122" t="str">
        <f t="shared" si="9"/>
        <v/>
      </c>
      <c r="C307" s="122" t="str">
        <f>IF(ACOUSTIC_SURVEY_RESULTS!A306=0, "",ACOUSTIC_SURVEY_RESULTS!A306)</f>
        <v/>
      </c>
      <c r="D307" s="122" t="str">
        <f>IFERROR((VLOOKUP($C307,Drop_down_options!$B$2:$D$21,2,FALSE)),"")</f>
        <v/>
      </c>
      <c r="E307" s="122" t="str">
        <f>IF(ACOUSTIC_SURVEY_RESULTS!B306=0, "",ACOUSTIC_SURVEY_RESULTS!B306)</f>
        <v/>
      </c>
      <c r="F307" s="122" t="str">
        <f>IF(ACOUSTIC_SURVEY_RESULTS!C306=0, "",ACOUSTIC_SURVEY_RESULTS!C306)</f>
        <v/>
      </c>
      <c r="G307" s="122" t="str">
        <f>IF(ACOUSTIC_SURVEY_RESULTS!D306=0, "",ACOUSTIC_SURVEY_RESULTS!D306)</f>
        <v/>
      </c>
      <c r="H307" s="122" t="str">
        <f>IF(ACOUSTIC_SURVEY_RESULTS!E306=0, "",ACOUSTIC_SURVEY_RESULTS!E306)</f>
        <v/>
      </c>
      <c r="I307" s="122" t="str">
        <f>IF(ACOUSTIC_SURVEY_RESULTS!F306=0, "",ACOUSTIC_SURVEY_RESULTS!F306)</f>
        <v/>
      </c>
      <c r="J307" s="122" t="str">
        <f>IF(ACOUSTIC_SURVEY_RESULTS!G306=0, "",ACOUSTIC_SURVEY_RESULTS!G306)</f>
        <v/>
      </c>
      <c r="K307" s="122" t="str">
        <f>IF(ACOUSTIC_SURVEY_RESULTS!H306=0, "",ACOUSTIC_SURVEY_RESULTS!H306)</f>
        <v/>
      </c>
      <c r="L307" s="122" t="str">
        <f>IF(ACOUSTIC_SURVEY_RESULTS!I306=0, "",ACOUSTIC_SURVEY_RESULTS!I306)</f>
        <v/>
      </c>
      <c r="M307" s="122">
        <f>IFERROR((VLOOKUP($L307,ACOUSTIC_SITE_INFO!$C$3:$AI$501,2,FALSE)),"")</f>
        <v>0</v>
      </c>
      <c r="N307" s="122">
        <f>IFERROR((VLOOKUP($L307,ACOUSTIC_SITE_INFO!$C$3:$AI$501,3,FALSE))," ")</f>
        <v>0</v>
      </c>
      <c r="O307" s="122">
        <f>IFERROR((VLOOKUP($L307,ACOUSTIC_SITE_INFO!$C$3:$AI$501,4,FALSE)),"")</f>
        <v>0</v>
      </c>
      <c r="P307" s="122">
        <f>IFERROR((VLOOKUP($L307,ACOUSTIC_SITE_INFO!$C$3:$AI$501,5,FALSE)),"")</f>
        <v>0</v>
      </c>
      <c r="Q307" s="122">
        <f>IFERROR((VLOOKUP($L307,ACOUSTIC_SITE_INFO!$C$3:$AI$501,6,FALSE)),"")</f>
        <v>0</v>
      </c>
      <c r="R307" s="122">
        <f>IFERROR((VLOOKUP($L307,ACOUSTIC_SITE_INFO!$C$3:$AI$501,7,FALSE)),"")</f>
        <v>0</v>
      </c>
      <c r="S307" s="122" t="str">
        <f>IFERROR((VLOOKUP($L307,ACOUSTIC_SITE_INFO!$C$3:$AI$501,8,FALSE)),"")</f>
        <v>//</v>
      </c>
      <c r="T307" s="124">
        <f>IFERROR((VLOOKUP($L307,ACOUSTIC_SITE_INFO!$C$3:$AI$501,9,FALSE)),"")</f>
        <v>0</v>
      </c>
      <c r="U307" s="124">
        <f>IFERROR((VLOOKUP($L307,ACOUSTIC_SITE_INFO!$C$3:$AI$501,10,FALSE)),"")</f>
        <v>0</v>
      </c>
      <c r="V307" s="122">
        <f>IFERROR((VLOOKUP($L307,ACOUSTIC_SITE_INFO!$C$3:$AI$501,11,FALSE)),"")</f>
        <v>0</v>
      </c>
      <c r="W307" s="122">
        <f>IFERROR((VLOOKUP($L307,ACOUSTIC_SITE_INFO!$C$3:$AI$501,12,FALSE)),"")</f>
        <v>0</v>
      </c>
      <c r="X307" s="122">
        <f>IFERROR((VLOOKUP($L307,ACOUSTIC_SITE_INFO!$C$3:$AI$501,13,FALSE)),"")</f>
        <v>0</v>
      </c>
      <c r="Y307" s="122">
        <f>IFERROR((VLOOKUP($L307,ACOUSTIC_SITE_INFO!$C$3:$AI$501,14,FALSE)),"")</f>
        <v>0</v>
      </c>
      <c r="Z307" s="122">
        <f>IFERROR((VLOOKUP($L307,ACOUSTIC_SITE_INFO!$C$3:$AI$501,15,FALSE)),"")</f>
        <v>0</v>
      </c>
      <c r="AA307" s="122">
        <f>IFERROR((VLOOKUP($L307,ACOUSTIC_SITE_INFO!$C$3:$AI$501,16,FALSE)),"")</f>
        <v>0</v>
      </c>
      <c r="AB307" s="122">
        <f>IFERROR((VLOOKUP($L307,ACOUSTIC_SITE_INFO!$C$3:$AI$501,17,FALSE)),"")</f>
        <v>0</v>
      </c>
      <c r="AC307" s="122">
        <f>IFERROR((VLOOKUP($L307,ACOUSTIC_SITE_INFO!$C$3:$AI$501,18,FALSE)),"")</f>
        <v>0</v>
      </c>
      <c r="AD307" s="122">
        <f>IFERROR((VLOOKUP($L307,ACOUSTIC_SITE_INFO!$C$3:$AI$501,20,FALSE)),"")</f>
        <v>0</v>
      </c>
      <c r="AE307" s="122">
        <f>IFERROR((VLOOKUP($L307,ACOUSTIC_SITE_INFO!$C$3:$AI$501,21,FALSE)),"")</f>
        <v>0</v>
      </c>
      <c r="AF307" s="122">
        <f>IFERROR((VLOOKUP($L307,ACOUSTIC_SITE_INFO!$C$3:$AI$501,19,FALSE)),"")</f>
        <v>0</v>
      </c>
      <c r="AG307" s="122">
        <f>IFERROR((VLOOKUP($L307,ACOUSTIC_SITE_INFO!$C$3:$AI$501,22,FALSE)),"")</f>
        <v>0</v>
      </c>
      <c r="AH307" s="122">
        <f>IFERROR((VLOOKUP($L307,ACOUSTIC_SITE_INFO!$C$3:$AI$501,23,FALSE)),"")</f>
        <v>0</v>
      </c>
      <c r="AI307" s="125">
        <f>IFERROR((VLOOKUP($L307,ACOUSTIC_SITE_INFO!$C$3:$AI$501,24,FALSE)),"")</f>
        <v>0</v>
      </c>
      <c r="AJ307" s="125">
        <f>IFERROR((VLOOKUP($L307,ACOUSTIC_SITE_INFO!$C$3:$AI$501,25,FALSE)),"")</f>
        <v>0</v>
      </c>
      <c r="AK307" s="122">
        <f>IFERROR((VLOOKUP($L307,ACOUSTIC_SITE_INFO!$C$3:$AI$501,26,FALSE)),"")</f>
        <v>0</v>
      </c>
      <c r="AL307" s="122">
        <f>IFERROR((VLOOKUP($L307,ACOUSTIC_SITE_INFO!$C$3:$AI$501,27,FALSE)),"")</f>
        <v>0</v>
      </c>
      <c r="AM307" s="122">
        <f>IFERROR((VLOOKUP($L307,ACOUSTIC_SITE_INFO!$C$3:$AI$501,29,FALSE)),"")</f>
        <v>0</v>
      </c>
      <c r="AN307" s="122">
        <f>IFERROR((VLOOKUP($L307,ACOUSTIC_SITE_INFO!$C$3:$AI$501,30,FALSE)),"")</f>
        <v>0</v>
      </c>
      <c r="AO307" s="122">
        <f>IFERROR((VLOOKUP($L307,ACOUSTIC_SITE_INFO!$C$3:$AI$501,31,FALSE)),"")</f>
        <v>0</v>
      </c>
      <c r="AP307" s="122">
        <f>IFERROR((VLOOKUP($L307,ACOUSTIC_SITE_INFO!$C$3:$AI$501,32,FALSE)),"")</f>
        <v>0</v>
      </c>
      <c r="AQ307" s="122">
        <f>IFERROR((VLOOKUP($L307,ACOUSTIC_SITE_INFO!$C$3:$AI$501,33,FALSE)),"")</f>
        <v>0</v>
      </c>
    </row>
    <row r="308" spans="1:43" x14ac:dyDescent="0.25">
      <c r="A308" s="122" t="str">
        <f t="shared" si="8"/>
        <v>00-0m-0</v>
      </c>
      <c r="B308" s="122" t="str">
        <f t="shared" si="9"/>
        <v/>
      </c>
      <c r="C308" s="122" t="str">
        <f>IF(ACOUSTIC_SURVEY_RESULTS!A307=0, "",ACOUSTIC_SURVEY_RESULTS!A307)</f>
        <v/>
      </c>
      <c r="D308" s="122" t="str">
        <f>IFERROR((VLOOKUP($C308,Drop_down_options!$B$2:$D$21,2,FALSE)),"")</f>
        <v/>
      </c>
      <c r="E308" s="122" t="str">
        <f>IF(ACOUSTIC_SURVEY_RESULTS!B307=0, "",ACOUSTIC_SURVEY_RESULTS!B307)</f>
        <v/>
      </c>
      <c r="F308" s="122" t="str">
        <f>IF(ACOUSTIC_SURVEY_RESULTS!C307=0, "",ACOUSTIC_SURVEY_RESULTS!C307)</f>
        <v/>
      </c>
      <c r="G308" s="122" t="str">
        <f>IF(ACOUSTIC_SURVEY_RESULTS!D307=0, "",ACOUSTIC_SURVEY_RESULTS!D307)</f>
        <v/>
      </c>
      <c r="H308" s="122" t="str">
        <f>IF(ACOUSTIC_SURVEY_RESULTS!E307=0, "",ACOUSTIC_SURVEY_RESULTS!E307)</f>
        <v/>
      </c>
      <c r="I308" s="122" t="str">
        <f>IF(ACOUSTIC_SURVEY_RESULTS!F307=0, "",ACOUSTIC_SURVEY_RESULTS!F307)</f>
        <v/>
      </c>
      <c r="J308" s="122" t="str">
        <f>IF(ACOUSTIC_SURVEY_RESULTS!G307=0, "",ACOUSTIC_SURVEY_RESULTS!G307)</f>
        <v/>
      </c>
      <c r="K308" s="122" t="str">
        <f>IF(ACOUSTIC_SURVEY_RESULTS!H307=0, "",ACOUSTIC_SURVEY_RESULTS!H307)</f>
        <v/>
      </c>
      <c r="L308" s="122" t="str">
        <f>IF(ACOUSTIC_SURVEY_RESULTS!I307=0, "",ACOUSTIC_SURVEY_RESULTS!I307)</f>
        <v/>
      </c>
      <c r="M308" s="122">
        <f>IFERROR((VLOOKUP($L308,ACOUSTIC_SITE_INFO!$C$3:$AI$501,2,FALSE)),"")</f>
        <v>0</v>
      </c>
      <c r="N308" s="122">
        <f>IFERROR((VLOOKUP($L308,ACOUSTIC_SITE_INFO!$C$3:$AI$501,3,FALSE))," ")</f>
        <v>0</v>
      </c>
      <c r="O308" s="122">
        <f>IFERROR((VLOOKUP($L308,ACOUSTIC_SITE_INFO!$C$3:$AI$501,4,FALSE)),"")</f>
        <v>0</v>
      </c>
      <c r="P308" s="122">
        <f>IFERROR((VLOOKUP($L308,ACOUSTIC_SITE_INFO!$C$3:$AI$501,5,FALSE)),"")</f>
        <v>0</v>
      </c>
      <c r="Q308" s="122">
        <f>IFERROR((VLOOKUP($L308,ACOUSTIC_SITE_INFO!$C$3:$AI$501,6,FALSE)),"")</f>
        <v>0</v>
      </c>
      <c r="R308" s="122">
        <f>IFERROR((VLOOKUP($L308,ACOUSTIC_SITE_INFO!$C$3:$AI$501,7,FALSE)),"")</f>
        <v>0</v>
      </c>
      <c r="S308" s="122" t="str">
        <f>IFERROR((VLOOKUP($L308,ACOUSTIC_SITE_INFO!$C$3:$AI$501,8,FALSE)),"")</f>
        <v>//</v>
      </c>
      <c r="T308" s="124">
        <f>IFERROR((VLOOKUP($L308,ACOUSTIC_SITE_INFO!$C$3:$AI$501,9,FALSE)),"")</f>
        <v>0</v>
      </c>
      <c r="U308" s="124">
        <f>IFERROR((VLOOKUP($L308,ACOUSTIC_SITE_INFO!$C$3:$AI$501,10,FALSE)),"")</f>
        <v>0</v>
      </c>
      <c r="V308" s="122">
        <f>IFERROR((VLOOKUP($L308,ACOUSTIC_SITE_INFO!$C$3:$AI$501,11,FALSE)),"")</f>
        <v>0</v>
      </c>
      <c r="W308" s="122">
        <f>IFERROR((VLOOKUP($L308,ACOUSTIC_SITE_INFO!$C$3:$AI$501,12,FALSE)),"")</f>
        <v>0</v>
      </c>
      <c r="X308" s="122">
        <f>IFERROR((VLOOKUP($L308,ACOUSTIC_SITE_INFO!$C$3:$AI$501,13,FALSE)),"")</f>
        <v>0</v>
      </c>
      <c r="Y308" s="122">
        <f>IFERROR((VLOOKUP($L308,ACOUSTIC_SITE_INFO!$C$3:$AI$501,14,FALSE)),"")</f>
        <v>0</v>
      </c>
      <c r="Z308" s="122">
        <f>IFERROR((VLOOKUP($L308,ACOUSTIC_SITE_INFO!$C$3:$AI$501,15,FALSE)),"")</f>
        <v>0</v>
      </c>
      <c r="AA308" s="122">
        <f>IFERROR((VLOOKUP($L308,ACOUSTIC_SITE_INFO!$C$3:$AI$501,16,FALSE)),"")</f>
        <v>0</v>
      </c>
      <c r="AB308" s="122">
        <f>IFERROR((VLOOKUP($L308,ACOUSTIC_SITE_INFO!$C$3:$AI$501,17,FALSE)),"")</f>
        <v>0</v>
      </c>
      <c r="AC308" s="122">
        <f>IFERROR((VLOOKUP($L308,ACOUSTIC_SITE_INFO!$C$3:$AI$501,18,FALSE)),"")</f>
        <v>0</v>
      </c>
      <c r="AD308" s="122">
        <f>IFERROR((VLOOKUP($L308,ACOUSTIC_SITE_INFO!$C$3:$AI$501,20,FALSE)),"")</f>
        <v>0</v>
      </c>
      <c r="AE308" s="122">
        <f>IFERROR((VLOOKUP($L308,ACOUSTIC_SITE_INFO!$C$3:$AI$501,21,FALSE)),"")</f>
        <v>0</v>
      </c>
      <c r="AF308" s="122">
        <f>IFERROR((VLOOKUP($L308,ACOUSTIC_SITE_INFO!$C$3:$AI$501,19,FALSE)),"")</f>
        <v>0</v>
      </c>
      <c r="AG308" s="122">
        <f>IFERROR((VLOOKUP($L308,ACOUSTIC_SITE_INFO!$C$3:$AI$501,22,FALSE)),"")</f>
        <v>0</v>
      </c>
      <c r="AH308" s="122">
        <f>IFERROR((VLOOKUP($L308,ACOUSTIC_SITE_INFO!$C$3:$AI$501,23,FALSE)),"")</f>
        <v>0</v>
      </c>
      <c r="AI308" s="125">
        <f>IFERROR((VLOOKUP($L308,ACOUSTIC_SITE_INFO!$C$3:$AI$501,24,FALSE)),"")</f>
        <v>0</v>
      </c>
      <c r="AJ308" s="125">
        <f>IFERROR((VLOOKUP($L308,ACOUSTIC_SITE_INFO!$C$3:$AI$501,25,FALSE)),"")</f>
        <v>0</v>
      </c>
      <c r="AK308" s="122">
        <f>IFERROR((VLOOKUP($L308,ACOUSTIC_SITE_INFO!$C$3:$AI$501,26,FALSE)),"")</f>
        <v>0</v>
      </c>
      <c r="AL308" s="122">
        <f>IFERROR((VLOOKUP($L308,ACOUSTIC_SITE_INFO!$C$3:$AI$501,27,FALSE)),"")</f>
        <v>0</v>
      </c>
      <c r="AM308" s="122">
        <f>IFERROR((VLOOKUP($L308,ACOUSTIC_SITE_INFO!$C$3:$AI$501,29,FALSE)),"")</f>
        <v>0</v>
      </c>
      <c r="AN308" s="122">
        <f>IFERROR((VLOOKUP($L308,ACOUSTIC_SITE_INFO!$C$3:$AI$501,30,FALSE)),"")</f>
        <v>0</v>
      </c>
      <c r="AO308" s="122">
        <f>IFERROR((VLOOKUP($L308,ACOUSTIC_SITE_INFO!$C$3:$AI$501,31,FALSE)),"")</f>
        <v>0</v>
      </c>
      <c r="AP308" s="122">
        <f>IFERROR((VLOOKUP($L308,ACOUSTIC_SITE_INFO!$C$3:$AI$501,32,FALSE)),"")</f>
        <v>0</v>
      </c>
      <c r="AQ308" s="122">
        <f>IFERROR((VLOOKUP($L308,ACOUSTIC_SITE_INFO!$C$3:$AI$501,33,FALSE)),"")</f>
        <v>0</v>
      </c>
    </row>
    <row r="309" spans="1:43" x14ac:dyDescent="0.25">
      <c r="A309" s="122" t="str">
        <f t="shared" si="8"/>
        <v>00-0m-0</v>
      </c>
      <c r="B309" s="122" t="str">
        <f t="shared" si="9"/>
        <v/>
      </c>
      <c r="C309" s="122" t="str">
        <f>IF(ACOUSTIC_SURVEY_RESULTS!A308=0, "",ACOUSTIC_SURVEY_RESULTS!A308)</f>
        <v/>
      </c>
      <c r="D309" s="122" t="str">
        <f>IFERROR((VLOOKUP($C309,Drop_down_options!$B$2:$D$21,2,FALSE)),"")</f>
        <v/>
      </c>
      <c r="E309" s="122" t="str">
        <f>IF(ACOUSTIC_SURVEY_RESULTS!B308=0, "",ACOUSTIC_SURVEY_RESULTS!B308)</f>
        <v/>
      </c>
      <c r="F309" s="122" t="str">
        <f>IF(ACOUSTIC_SURVEY_RESULTS!C308=0, "",ACOUSTIC_SURVEY_RESULTS!C308)</f>
        <v/>
      </c>
      <c r="G309" s="122" t="str">
        <f>IF(ACOUSTIC_SURVEY_RESULTS!D308=0, "",ACOUSTIC_SURVEY_RESULTS!D308)</f>
        <v/>
      </c>
      <c r="H309" s="122" t="str">
        <f>IF(ACOUSTIC_SURVEY_RESULTS!E308=0, "",ACOUSTIC_SURVEY_RESULTS!E308)</f>
        <v/>
      </c>
      <c r="I309" s="122" t="str">
        <f>IF(ACOUSTIC_SURVEY_RESULTS!F308=0, "",ACOUSTIC_SURVEY_RESULTS!F308)</f>
        <v/>
      </c>
      <c r="J309" s="122" t="str">
        <f>IF(ACOUSTIC_SURVEY_RESULTS!G308=0, "",ACOUSTIC_SURVEY_RESULTS!G308)</f>
        <v/>
      </c>
      <c r="K309" s="122" t="str">
        <f>IF(ACOUSTIC_SURVEY_RESULTS!H308=0, "",ACOUSTIC_SURVEY_RESULTS!H308)</f>
        <v/>
      </c>
      <c r="L309" s="122" t="str">
        <f>IF(ACOUSTIC_SURVEY_RESULTS!I308=0, "",ACOUSTIC_SURVEY_RESULTS!I308)</f>
        <v/>
      </c>
      <c r="M309" s="122">
        <f>IFERROR((VLOOKUP($L309,ACOUSTIC_SITE_INFO!$C$3:$AI$501,2,FALSE)),"")</f>
        <v>0</v>
      </c>
      <c r="N309" s="122">
        <f>IFERROR((VLOOKUP($L309,ACOUSTIC_SITE_INFO!$C$3:$AI$501,3,FALSE))," ")</f>
        <v>0</v>
      </c>
      <c r="O309" s="122">
        <f>IFERROR((VLOOKUP($L309,ACOUSTIC_SITE_INFO!$C$3:$AI$501,4,FALSE)),"")</f>
        <v>0</v>
      </c>
      <c r="P309" s="122">
        <f>IFERROR((VLOOKUP($L309,ACOUSTIC_SITE_INFO!$C$3:$AI$501,5,FALSE)),"")</f>
        <v>0</v>
      </c>
      <c r="Q309" s="122">
        <f>IFERROR((VLOOKUP($L309,ACOUSTIC_SITE_INFO!$C$3:$AI$501,6,FALSE)),"")</f>
        <v>0</v>
      </c>
      <c r="R309" s="122">
        <f>IFERROR((VLOOKUP($L309,ACOUSTIC_SITE_INFO!$C$3:$AI$501,7,FALSE)),"")</f>
        <v>0</v>
      </c>
      <c r="S309" s="122" t="str">
        <f>IFERROR((VLOOKUP($L309,ACOUSTIC_SITE_INFO!$C$3:$AI$501,8,FALSE)),"")</f>
        <v>//</v>
      </c>
      <c r="T309" s="124">
        <f>IFERROR((VLOOKUP($L309,ACOUSTIC_SITE_INFO!$C$3:$AI$501,9,FALSE)),"")</f>
        <v>0</v>
      </c>
      <c r="U309" s="124">
        <f>IFERROR((VLOOKUP($L309,ACOUSTIC_SITE_INFO!$C$3:$AI$501,10,FALSE)),"")</f>
        <v>0</v>
      </c>
      <c r="V309" s="122">
        <f>IFERROR((VLOOKUP($L309,ACOUSTIC_SITE_INFO!$C$3:$AI$501,11,FALSE)),"")</f>
        <v>0</v>
      </c>
      <c r="W309" s="122">
        <f>IFERROR((VLOOKUP($L309,ACOUSTIC_SITE_INFO!$C$3:$AI$501,12,FALSE)),"")</f>
        <v>0</v>
      </c>
      <c r="X309" s="122">
        <f>IFERROR((VLOOKUP($L309,ACOUSTIC_SITE_INFO!$C$3:$AI$501,13,FALSE)),"")</f>
        <v>0</v>
      </c>
      <c r="Y309" s="122">
        <f>IFERROR((VLOOKUP($L309,ACOUSTIC_SITE_INFO!$C$3:$AI$501,14,FALSE)),"")</f>
        <v>0</v>
      </c>
      <c r="Z309" s="122">
        <f>IFERROR((VLOOKUP($L309,ACOUSTIC_SITE_INFO!$C$3:$AI$501,15,FALSE)),"")</f>
        <v>0</v>
      </c>
      <c r="AA309" s="122">
        <f>IFERROR((VLOOKUP($L309,ACOUSTIC_SITE_INFO!$C$3:$AI$501,16,FALSE)),"")</f>
        <v>0</v>
      </c>
      <c r="AB309" s="122">
        <f>IFERROR((VLOOKUP($L309,ACOUSTIC_SITE_INFO!$C$3:$AI$501,17,FALSE)),"")</f>
        <v>0</v>
      </c>
      <c r="AC309" s="122">
        <f>IFERROR((VLOOKUP($L309,ACOUSTIC_SITE_INFO!$C$3:$AI$501,18,FALSE)),"")</f>
        <v>0</v>
      </c>
      <c r="AD309" s="122">
        <f>IFERROR((VLOOKUP($L309,ACOUSTIC_SITE_INFO!$C$3:$AI$501,20,FALSE)),"")</f>
        <v>0</v>
      </c>
      <c r="AE309" s="122">
        <f>IFERROR((VLOOKUP($L309,ACOUSTIC_SITE_INFO!$C$3:$AI$501,21,FALSE)),"")</f>
        <v>0</v>
      </c>
      <c r="AF309" s="122">
        <f>IFERROR((VLOOKUP($L309,ACOUSTIC_SITE_INFO!$C$3:$AI$501,19,FALSE)),"")</f>
        <v>0</v>
      </c>
      <c r="AG309" s="122">
        <f>IFERROR((VLOOKUP($L309,ACOUSTIC_SITE_INFO!$C$3:$AI$501,22,FALSE)),"")</f>
        <v>0</v>
      </c>
      <c r="AH309" s="122">
        <f>IFERROR((VLOOKUP($L309,ACOUSTIC_SITE_INFO!$C$3:$AI$501,23,FALSE)),"")</f>
        <v>0</v>
      </c>
      <c r="AI309" s="125">
        <f>IFERROR((VLOOKUP($L309,ACOUSTIC_SITE_INFO!$C$3:$AI$501,24,FALSE)),"")</f>
        <v>0</v>
      </c>
      <c r="AJ309" s="125">
        <f>IFERROR((VLOOKUP($L309,ACOUSTIC_SITE_INFO!$C$3:$AI$501,25,FALSE)),"")</f>
        <v>0</v>
      </c>
      <c r="AK309" s="122">
        <f>IFERROR((VLOOKUP($L309,ACOUSTIC_SITE_INFO!$C$3:$AI$501,26,FALSE)),"")</f>
        <v>0</v>
      </c>
      <c r="AL309" s="122">
        <f>IFERROR((VLOOKUP($L309,ACOUSTIC_SITE_INFO!$C$3:$AI$501,27,FALSE)),"")</f>
        <v>0</v>
      </c>
      <c r="AM309" s="122">
        <f>IFERROR((VLOOKUP($L309,ACOUSTIC_SITE_INFO!$C$3:$AI$501,29,FALSE)),"")</f>
        <v>0</v>
      </c>
      <c r="AN309" s="122">
        <f>IFERROR((VLOOKUP($L309,ACOUSTIC_SITE_INFO!$C$3:$AI$501,30,FALSE)),"")</f>
        <v>0</v>
      </c>
      <c r="AO309" s="122">
        <f>IFERROR((VLOOKUP($L309,ACOUSTIC_SITE_INFO!$C$3:$AI$501,31,FALSE)),"")</f>
        <v>0</v>
      </c>
      <c r="AP309" s="122">
        <f>IFERROR((VLOOKUP($L309,ACOUSTIC_SITE_INFO!$C$3:$AI$501,32,FALSE)),"")</f>
        <v>0</v>
      </c>
      <c r="AQ309" s="122">
        <f>IFERROR((VLOOKUP($L309,ACOUSTIC_SITE_INFO!$C$3:$AI$501,33,FALSE)),"")</f>
        <v>0</v>
      </c>
    </row>
    <row r="310" spans="1:43" x14ac:dyDescent="0.25">
      <c r="A310" s="122" t="str">
        <f t="shared" si="8"/>
        <v>00-0m-0</v>
      </c>
      <c r="B310" s="122" t="str">
        <f t="shared" si="9"/>
        <v/>
      </c>
      <c r="C310" s="122" t="str">
        <f>IF(ACOUSTIC_SURVEY_RESULTS!A309=0, "",ACOUSTIC_SURVEY_RESULTS!A309)</f>
        <v/>
      </c>
      <c r="D310" s="122" t="str">
        <f>IFERROR((VLOOKUP($C310,Drop_down_options!$B$2:$D$21,2,FALSE)),"")</f>
        <v/>
      </c>
      <c r="E310" s="122" t="str">
        <f>IF(ACOUSTIC_SURVEY_RESULTS!B309=0, "",ACOUSTIC_SURVEY_RESULTS!B309)</f>
        <v/>
      </c>
      <c r="F310" s="122" t="str">
        <f>IF(ACOUSTIC_SURVEY_RESULTS!C309=0, "",ACOUSTIC_SURVEY_RESULTS!C309)</f>
        <v/>
      </c>
      <c r="G310" s="122" t="str">
        <f>IF(ACOUSTIC_SURVEY_RESULTS!D309=0, "",ACOUSTIC_SURVEY_RESULTS!D309)</f>
        <v/>
      </c>
      <c r="H310" s="122" t="str">
        <f>IF(ACOUSTIC_SURVEY_RESULTS!E309=0, "",ACOUSTIC_SURVEY_RESULTS!E309)</f>
        <v/>
      </c>
      <c r="I310" s="122" t="str">
        <f>IF(ACOUSTIC_SURVEY_RESULTS!F309=0, "",ACOUSTIC_SURVEY_RESULTS!F309)</f>
        <v/>
      </c>
      <c r="J310" s="122" t="str">
        <f>IF(ACOUSTIC_SURVEY_RESULTS!G309=0, "",ACOUSTIC_SURVEY_RESULTS!G309)</f>
        <v/>
      </c>
      <c r="K310" s="122" t="str">
        <f>IF(ACOUSTIC_SURVEY_RESULTS!H309=0, "",ACOUSTIC_SURVEY_RESULTS!H309)</f>
        <v/>
      </c>
      <c r="L310" s="122" t="str">
        <f>IF(ACOUSTIC_SURVEY_RESULTS!I309=0, "",ACOUSTIC_SURVEY_RESULTS!I309)</f>
        <v/>
      </c>
      <c r="M310" s="122">
        <f>IFERROR((VLOOKUP($L310,ACOUSTIC_SITE_INFO!$C$3:$AI$501,2,FALSE)),"")</f>
        <v>0</v>
      </c>
      <c r="N310" s="122">
        <f>IFERROR((VLOOKUP($L310,ACOUSTIC_SITE_INFO!$C$3:$AI$501,3,FALSE))," ")</f>
        <v>0</v>
      </c>
      <c r="O310" s="122">
        <f>IFERROR((VLOOKUP($L310,ACOUSTIC_SITE_INFO!$C$3:$AI$501,4,FALSE)),"")</f>
        <v>0</v>
      </c>
      <c r="P310" s="122">
        <f>IFERROR((VLOOKUP($L310,ACOUSTIC_SITE_INFO!$C$3:$AI$501,5,FALSE)),"")</f>
        <v>0</v>
      </c>
      <c r="Q310" s="122">
        <f>IFERROR((VLOOKUP($L310,ACOUSTIC_SITE_INFO!$C$3:$AI$501,6,FALSE)),"")</f>
        <v>0</v>
      </c>
      <c r="R310" s="122">
        <f>IFERROR((VLOOKUP($L310,ACOUSTIC_SITE_INFO!$C$3:$AI$501,7,FALSE)),"")</f>
        <v>0</v>
      </c>
      <c r="S310" s="122" t="str">
        <f>IFERROR((VLOOKUP($L310,ACOUSTIC_SITE_INFO!$C$3:$AI$501,8,FALSE)),"")</f>
        <v>//</v>
      </c>
      <c r="T310" s="124">
        <f>IFERROR((VLOOKUP($L310,ACOUSTIC_SITE_INFO!$C$3:$AI$501,9,FALSE)),"")</f>
        <v>0</v>
      </c>
      <c r="U310" s="124">
        <f>IFERROR((VLOOKUP($L310,ACOUSTIC_SITE_INFO!$C$3:$AI$501,10,FALSE)),"")</f>
        <v>0</v>
      </c>
      <c r="V310" s="122">
        <f>IFERROR((VLOOKUP($L310,ACOUSTIC_SITE_INFO!$C$3:$AI$501,11,FALSE)),"")</f>
        <v>0</v>
      </c>
      <c r="W310" s="122">
        <f>IFERROR((VLOOKUP($L310,ACOUSTIC_SITE_INFO!$C$3:$AI$501,12,FALSE)),"")</f>
        <v>0</v>
      </c>
      <c r="X310" s="122">
        <f>IFERROR((VLOOKUP($L310,ACOUSTIC_SITE_INFO!$C$3:$AI$501,13,FALSE)),"")</f>
        <v>0</v>
      </c>
      <c r="Y310" s="122">
        <f>IFERROR((VLOOKUP($L310,ACOUSTIC_SITE_INFO!$C$3:$AI$501,14,FALSE)),"")</f>
        <v>0</v>
      </c>
      <c r="Z310" s="122">
        <f>IFERROR((VLOOKUP($L310,ACOUSTIC_SITE_INFO!$C$3:$AI$501,15,FALSE)),"")</f>
        <v>0</v>
      </c>
      <c r="AA310" s="122">
        <f>IFERROR((VLOOKUP($L310,ACOUSTIC_SITE_INFO!$C$3:$AI$501,16,FALSE)),"")</f>
        <v>0</v>
      </c>
      <c r="AB310" s="122">
        <f>IFERROR((VLOOKUP($L310,ACOUSTIC_SITE_INFO!$C$3:$AI$501,17,FALSE)),"")</f>
        <v>0</v>
      </c>
      <c r="AC310" s="122">
        <f>IFERROR((VLOOKUP($L310,ACOUSTIC_SITE_INFO!$C$3:$AI$501,18,FALSE)),"")</f>
        <v>0</v>
      </c>
      <c r="AD310" s="122">
        <f>IFERROR((VLOOKUP($L310,ACOUSTIC_SITE_INFO!$C$3:$AI$501,20,FALSE)),"")</f>
        <v>0</v>
      </c>
      <c r="AE310" s="122">
        <f>IFERROR((VLOOKUP($L310,ACOUSTIC_SITE_INFO!$C$3:$AI$501,21,FALSE)),"")</f>
        <v>0</v>
      </c>
      <c r="AF310" s="122">
        <f>IFERROR((VLOOKUP($L310,ACOUSTIC_SITE_INFO!$C$3:$AI$501,19,FALSE)),"")</f>
        <v>0</v>
      </c>
      <c r="AG310" s="122">
        <f>IFERROR((VLOOKUP($L310,ACOUSTIC_SITE_INFO!$C$3:$AI$501,22,FALSE)),"")</f>
        <v>0</v>
      </c>
      <c r="AH310" s="122">
        <f>IFERROR((VLOOKUP($L310,ACOUSTIC_SITE_INFO!$C$3:$AI$501,23,FALSE)),"")</f>
        <v>0</v>
      </c>
      <c r="AI310" s="125">
        <f>IFERROR((VLOOKUP($L310,ACOUSTIC_SITE_INFO!$C$3:$AI$501,24,FALSE)),"")</f>
        <v>0</v>
      </c>
      <c r="AJ310" s="125">
        <f>IFERROR((VLOOKUP($L310,ACOUSTIC_SITE_INFO!$C$3:$AI$501,25,FALSE)),"")</f>
        <v>0</v>
      </c>
      <c r="AK310" s="122">
        <f>IFERROR((VLOOKUP($L310,ACOUSTIC_SITE_INFO!$C$3:$AI$501,26,FALSE)),"")</f>
        <v>0</v>
      </c>
      <c r="AL310" s="122">
        <f>IFERROR((VLOOKUP($L310,ACOUSTIC_SITE_INFO!$C$3:$AI$501,27,FALSE)),"")</f>
        <v>0</v>
      </c>
      <c r="AM310" s="122">
        <f>IFERROR((VLOOKUP($L310,ACOUSTIC_SITE_INFO!$C$3:$AI$501,29,FALSE)),"")</f>
        <v>0</v>
      </c>
      <c r="AN310" s="122">
        <f>IFERROR((VLOOKUP($L310,ACOUSTIC_SITE_INFO!$C$3:$AI$501,30,FALSE)),"")</f>
        <v>0</v>
      </c>
      <c r="AO310" s="122">
        <f>IFERROR((VLOOKUP($L310,ACOUSTIC_SITE_INFO!$C$3:$AI$501,31,FALSE)),"")</f>
        <v>0</v>
      </c>
      <c r="AP310" s="122">
        <f>IFERROR((VLOOKUP($L310,ACOUSTIC_SITE_INFO!$C$3:$AI$501,32,FALSE)),"")</f>
        <v>0</v>
      </c>
      <c r="AQ310" s="122">
        <f>IFERROR((VLOOKUP($L310,ACOUSTIC_SITE_INFO!$C$3:$AI$501,33,FALSE)),"")</f>
        <v>0</v>
      </c>
    </row>
    <row r="311" spans="1:43" x14ac:dyDescent="0.25">
      <c r="A311" s="122" t="str">
        <f t="shared" si="8"/>
        <v>00-0m-0</v>
      </c>
      <c r="B311" s="122" t="str">
        <f t="shared" si="9"/>
        <v/>
      </c>
      <c r="C311" s="122" t="str">
        <f>IF(ACOUSTIC_SURVEY_RESULTS!A310=0, "",ACOUSTIC_SURVEY_RESULTS!A310)</f>
        <v/>
      </c>
      <c r="D311" s="122" t="str">
        <f>IFERROR((VLOOKUP($C311,Drop_down_options!$B$2:$D$21,2,FALSE)),"")</f>
        <v/>
      </c>
      <c r="E311" s="122" t="str">
        <f>IF(ACOUSTIC_SURVEY_RESULTS!B310=0, "",ACOUSTIC_SURVEY_RESULTS!B310)</f>
        <v/>
      </c>
      <c r="F311" s="122" t="str">
        <f>IF(ACOUSTIC_SURVEY_RESULTS!C310=0, "",ACOUSTIC_SURVEY_RESULTS!C310)</f>
        <v/>
      </c>
      <c r="G311" s="122" t="str">
        <f>IF(ACOUSTIC_SURVEY_RESULTS!D310=0, "",ACOUSTIC_SURVEY_RESULTS!D310)</f>
        <v/>
      </c>
      <c r="H311" s="122" t="str">
        <f>IF(ACOUSTIC_SURVEY_RESULTS!E310=0, "",ACOUSTIC_SURVEY_RESULTS!E310)</f>
        <v/>
      </c>
      <c r="I311" s="122" t="str">
        <f>IF(ACOUSTIC_SURVEY_RESULTS!F310=0, "",ACOUSTIC_SURVEY_RESULTS!F310)</f>
        <v/>
      </c>
      <c r="J311" s="122" t="str">
        <f>IF(ACOUSTIC_SURVEY_RESULTS!G310=0, "",ACOUSTIC_SURVEY_RESULTS!G310)</f>
        <v/>
      </c>
      <c r="K311" s="122" t="str">
        <f>IF(ACOUSTIC_SURVEY_RESULTS!H310=0, "",ACOUSTIC_SURVEY_RESULTS!H310)</f>
        <v/>
      </c>
      <c r="L311" s="122" t="str">
        <f>IF(ACOUSTIC_SURVEY_RESULTS!I310=0, "",ACOUSTIC_SURVEY_RESULTS!I310)</f>
        <v/>
      </c>
      <c r="M311" s="122">
        <f>IFERROR((VLOOKUP($L311,ACOUSTIC_SITE_INFO!$C$3:$AI$501,2,FALSE)),"")</f>
        <v>0</v>
      </c>
      <c r="N311" s="122">
        <f>IFERROR((VLOOKUP($L311,ACOUSTIC_SITE_INFO!$C$3:$AI$501,3,FALSE))," ")</f>
        <v>0</v>
      </c>
      <c r="O311" s="122">
        <f>IFERROR((VLOOKUP($L311,ACOUSTIC_SITE_INFO!$C$3:$AI$501,4,FALSE)),"")</f>
        <v>0</v>
      </c>
      <c r="P311" s="122">
        <f>IFERROR((VLOOKUP($L311,ACOUSTIC_SITE_INFO!$C$3:$AI$501,5,FALSE)),"")</f>
        <v>0</v>
      </c>
      <c r="Q311" s="122">
        <f>IFERROR((VLOOKUP($L311,ACOUSTIC_SITE_INFO!$C$3:$AI$501,6,FALSE)),"")</f>
        <v>0</v>
      </c>
      <c r="R311" s="122">
        <f>IFERROR((VLOOKUP($L311,ACOUSTIC_SITE_INFO!$C$3:$AI$501,7,FALSE)),"")</f>
        <v>0</v>
      </c>
      <c r="S311" s="122" t="str">
        <f>IFERROR((VLOOKUP($L311,ACOUSTIC_SITE_INFO!$C$3:$AI$501,8,FALSE)),"")</f>
        <v>//</v>
      </c>
      <c r="T311" s="124">
        <f>IFERROR((VLOOKUP($L311,ACOUSTIC_SITE_INFO!$C$3:$AI$501,9,FALSE)),"")</f>
        <v>0</v>
      </c>
      <c r="U311" s="124">
        <f>IFERROR((VLOOKUP($L311,ACOUSTIC_SITE_INFO!$C$3:$AI$501,10,FALSE)),"")</f>
        <v>0</v>
      </c>
      <c r="V311" s="122">
        <f>IFERROR((VLOOKUP($L311,ACOUSTIC_SITE_INFO!$C$3:$AI$501,11,FALSE)),"")</f>
        <v>0</v>
      </c>
      <c r="W311" s="122">
        <f>IFERROR((VLOOKUP($L311,ACOUSTIC_SITE_INFO!$C$3:$AI$501,12,FALSE)),"")</f>
        <v>0</v>
      </c>
      <c r="X311" s="122">
        <f>IFERROR((VLOOKUP($L311,ACOUSTIC_SITE_INFO!$C$3:$AI$501,13,FALSE)),"")</f>
        <v>0</v>
      </c>
      <c r="Y311" s="122">
        <f>IFERROR((VLOOKUP($L311,ACOUSTIC_SITE_INFO!$C$3:$AI$501,14,FALSE)),"")</f>
        <v>0</v>
      </c>
      <c r="Z311" s="122">
        <f>IFERROR((VLOOKUP($L311,ACOUSTIC_SITE_INFO!$C$3:$AI$501,15,FALSE)),"")</f>
        <v>0</v>
      </c>
      <c r="AA311" s="122">
        <f>IFERROR((VLOOKUP($L311,ACOUSTIC_SITE_INFO!$C$3:$AI$501,16,FALSE)),"")</f>
        <v>0</v>
      </c>
      <c r="AB311" s="122">
        <f>IFERROR((VLOOKUP($L311,ACOUSTIC_SITE_INFO!$C$3:$AI$501,17,FALSE)),"")</f>
        <v>0</v>
      </c>
      <c r="AC311" s="122">
        <f>IFERROR((VLOOKUP($L311,ACOUSTIC_SITE_INFO!$C$3:$AI$501,18,FALSE)),"")</f>
        <v>0</v>
      </c>
      <c r="AD311" s="122">
        <f>IFERROR((VLOOKUP($L311,ACOUSTIC_SITE_INFO!$C$3:$AI$501,20,FALSE)),"")</f>
        <v>0</v>
      </c>
      <c r="AE311" s="122">
        <f>IFERROR((VLOOKUP($L311,ACOUSTIC_SITE_INFO!$C$3:$AI$501,21,FALSE)),"")</f>
        <v>0</v>
      </c>
      <c r="AF311" s="122">
        <f>IFERROR((VLOOKUP($L311,ACOUSTIC_SITE_INFO!$C$3:$AI$501,19,FALSE)),"")</f>
        <v>0</v>
      </c>
      <c r="AG311" s="122">
        <f>IFERROR((VLOOKUP($L311,ACOUSTIC_SITE_INFO!$C$3:$AI$501,22,FALSE)),"")</f>
        <v>0</v>
      </c>
      <c r="AH311" s="122">
        <f>IFERROR((VLOOKUP($L311,ACOUSTIC_SITE_INFO!$C$3:$AI$501,23,FALSE)),"")</f>
        <v>0</v>
      </c>
      <c r="AI311" s="125">
        <f>IFERROR((VLOOKUP($L311,ACOUSTIC_SITE_INFO!$C$3:$AI$501,24,FALSE)),"")</f>
        <v>0</v>
      </c>
      <c r="AJ311" s="125">
        <f>IFERROR((VLOOKUP($L311,ACOUSTIC_SITE_INFO!$C$3:$AI$501,25,FALSE)),"")</f>
        <v>0</v>
      </c>
      <c r="AK311" s="122">
        <f>IFERROR((VLOOKUP($L311,ACOUSTIC_SITE_INFO!$C$3:$AI$501,26,FALSE)),"")</f>
        <v>0</v>
      </c>
      <c r="AL311" s="122">
        <f>IFERROR((VLOOKUP($L311,ACOUSTIC_SITE_INFO!$C$3:$AI$501,27,FALSE)),"")</f>
        <v>0</v>
      </c>
      <c r="AM311" s="122">
        <f>IFERROR((VLOOKUP($L311,ACOUSTIC_SITE_INFO!$C$3:$AI$501,29,FALSE)),"")</f>
        <v>0</v>
      </c>
      <c r="AN311" s="122">
        <f>IFERROR((VLOOKUP($L311,ACOUSTIC_SITE_INFO!$C$3:$AI$501,30,FALSE)),"")</f>
        <v>0</v>
      </c>
      <c r="AO311" s="122">
        <f>IFERROR((VLOOKUP($L311,ACOUSTIC_SITE_INFO!$C$3:$AI$501,31,FALSE)),"")</f>
        <v>0</v>
      </c>
      <c r="AP311" s="122">
        <f>IFERROR((VLOOKUP($L311,ACOUSTIC_SITE_INFO!$C$3:$AI$501,32,FALSE)),"")</f>
        <v>0</v>
      </c>
      <c r="AQ311" s="122">
        <f>IFERROR((VLOOKUP($L311,ACOUSTIC_SITE_INFO!$C$3:$AI$501,33,FALSE)),"")</f>
        <v>0</v>
      </c>
    </row>
    <row r="312" spans="1:43" x14ac:dyDescent="0.25">
      <c r="A312" s="122" t="str">
        <f t="shared" si="8"/>
        <v>00-0m-0</v>
      </c>
      <c r="B312" s="122" t="str">
        <f t="shared" si="9"/>
        <v/>
      </c>
      <c r="C312" s="122" t="str">
        <f>IF(ACOUSTIC_SURVEY_RESULTS!A311=0, "",ACOUSTIC_SURVEY_RESULTS!A311)</f>
        <v/>
      </c>
      <c r="D312" s="122" t="str">
        <f>IFERROR((VLOOKUP($C312,Drop_down_options!$B$2:$D$21,2,FALSE)),"")</f>
        <v/>
      </c>
      <c r="E312" s="122" t="str">
        <f>IF(ACOUSTIC_SURVEY_RESULTS!B311=0, "",ACOUSTIC_SURVEY_RESULTS!B311)</f>
        <v/>
      </c>
      <c r="F312" s="122" t="str">
        <f>IF(ACOUSTIC_SURVEY_RESULTS!C311=0, "",ACOUSTIC_SURVEY_RESULTS!C311)</f>
        <v/>
      </c>
      <c r="G312" s="122" t="str">
        <f>IF(ACOUSTIC_SURVEY_RESULTS!D311=0, "",ACOUSTIC_SURVEY_RESULTS!D311)</f>
        <v/>
      </c>
      <c r="H312" s="122" t="str">
        <f>IF(ACOUSTIC_SURVEY_RESULTS!E311=0, "",ACOUSTIC_SURVEY_RESULTS!E311)</f>
        <v/>
      </c>
      <c r="I312" s="122" t="str">
        <f>IF(ACOUSTIC_SURVEY_RESULTS!F311=0, "",ACOUSTIC_SURVEY_RESULTS!F311)</f>
        <v/>
      </c>
      <c r="J312" s="122" t="str">
        <f>IF(ACOUSTIC_SURVEY_RESULTS!G311=0, "",ACOUSTIC_SURVEY_RESULTS!G311)</f>
        <v/>
      </c>
      <c r="K312" s="122" t="str">
        <f>IF(ACOUSTIC_SURVEY_RESULTS!H311=0, "",ACOUSTIC_SURVEY_RESULTS!H311)</f>
        <v/>
      </c>
      <c r="L312" s="122" t="str">
        <f>IF(ACOUSTIC_SURVEY_RESULTS!I311=0, "",ACOUSTIC_SURVEY_RESULTS!I311)</f>
        <v/>
      </c>
      <c r="M312" s="122">
        <f>IFERROR((VLOOKUP($L312,ACOUSTIC_SITE_INFO!$C$3:$AI$501,2,FALSE)),"")</f>
        <v>0</v>
      </c>
      <c r="N312" s="122">
        <f>IFERROR((VLOOKUP($L312,ACOUSTIC_SITE_INFO!$C$3:$AI$501,3,FALSE))," ")</f>
        <v>0</v>
      </c>
      <c r="O312" s="122">
        <f>IFERROR((VLOOKUP($L312,ACOUSTIC_SITE_INFO!$C$3:$AI$501,4,FALSE)),"")</f>
        <v>0</v>
      </c>
      <c r="P312" s="122">
        <f>IFERROR((VLOOKUP($L312,ACOUSTIC_SITE_INFO!$C$3:$AI$501,5,FALSE)),"")</f>
        <v>0</v>
      </c>
      <c r="Q312" s="122">
        <f>IFERROR((VLOOKUP($L312,ACOUSTIC_SITE_INFO!$C$3:$AI$501,6,FALSE)),"")</f>
        <v>0</v>
      </c>
      <c r="R312" s="122">
        <f>IFERROR((VLOOKUP($L312,ACOUSTIC_SITE_INFO!$C$3:$AI$501,7,FALSE)),"")</f>
        <v>0</v>
      </c>
      <c r="S312" s="122" t="str">
        <f>IFERROR((VLOOKUP($L312,ACOUSTIC_SITE_INFO!$C$3:$AI$501,8,FALSE)),"")</f>
        <v>//</v>
      </c>
      <c r="T312" s="124">
        <f>IFERROR((VLOOKUP($L312,ACOUSTIC_SITE_INFO!$C$3:$AI$501,9,FALSE)),"")</f>
        <v>0</v>
      </c>
      <c r="U312" s="124">
        <f>IFERROR((VLOOKUP($L312,ACOUSTIC_SITE_INFO!$C$3:$AI$501,10,FALSE)),"")</f>
        <v>0</v>
      </c>
      <c r="V312" s="122">
        <f>IFERROR((VLOOKUP($L312,ACOUSTIC_SITE_INFO!$C$3:$AI$501,11,FALSE)),"")</f>
        <v>0</v>
      </c>
      <c r="W312" s="122">
        <f>IFERROR((VLOOKUP($L312,ACOUSTIC_SITE_INFO!$C$3:$AI$501,12,FALSE)),"")</f>
        <v>0</v>
      </c>
      <c r="X312" s="122">
        <f>IFERROR((VLOOKUP($L312,ACOUSTIC_SITE_INFO!$C$3:$AI$501,13,FALSE)),"")</f>
        <v>0</v>
      </c>
      <c r="Y312" s="122">
        <f>IFERROR((VLOOKUP($L312,ACOUSTIC_SITE_INFO!$C$3:$AI$501,14,FALSE)),"")</f>
        <v>0</v>
      </c>
      <c r="Z312" s="122">
        <f>IFERROR((VLOOKUP($L312,ACOUSTIC_SITE_INFO!$C$3:$AI$501,15,FALSE)),"")</f>
        <v>0</v>
      </c>
      <c r="AA312" s="122">
        <f>IFERROR((VLOOKUP($L312,ACOUSTIC_SITE_INFO!$C$3:$AI$501,16,FALSE)),"")</f>
        <v>0</v>
      </c>
      <c r="AB312" s="122">
        <f>IFERROR((VLOOKUP($L312,ACOUSTIC_SITE_INFO!$C$3:$AI$501,17,FALSE)),"")</f>
        <v>0</v>
      </c>
      <c r="AC312" s="122">
        <f>IFERROR((VLOOKUP($L312,ACOUSTIC_SITE_INFO!$C$3:$AI$501,18,FALSE)),"")</f>
        <v>0</v>
      </c>
      <c r="AD312" s="122">
        <f>IFERROR((VLOOKUP($L312,ACOUSTIC_SITE_INFO!$C$3:$AI$501,20,FALSE)),"")</f>
        <v>0</v>
      </c>
      <c r="AE312" s="122">
        <f>IFERROR((VLOOKUP($L312,ACOUSTIC_SITE_INFO!$C$3:$AI$501,21,FALSE)),"")</f>
        <v>0</v>
      </c>
      <c r="AF312" s="122">
        <f>IFERROR((VLOOKUP($L312,ACOUSTIC_SITE_INFO!$C$3:$AI$501,19,FALSE)),"")</f>
        <v>0</v>
      </c>
      <c r="AG312" s="122">
        <f>IFERROR((VLOOKUP($L312,ACOUSTIC_SITE_INFO!$C$3:$AI$501,22,FALSE)),"")</f>
        <v>0</v>
      </c>
      <c r="AH312" s="122">
        <f>IFERROR((VLOOKUP($L312,ACOUSTIC_SITE_INFO!$C$3:$AI$501,23,FALSE)),"")</f>
        <v>0</v>
      </c>
      <c r="AI312" s="125">
        <f>IFERROR((VLOOKUP($L312,ACOUSTIC_SITE_INFO!$C$3:$AI$501,24,FALSE)),"")</f>
        <v>0</v>
      </c>
      <c r="AJ312" s="125">
        <f>IFERROR((VLOOKUP($L312,ACOUSTIC_SITE_INFO!$C$3:$AI$501,25,FALSE)),"")</f>
        <v>0</v>
      </c>
      <c r="AK312" s="122">
        <f>IFERROR((VLOOKUP($L312,ACOUSTIC_SITE_INFO!$C$3:$AI$501,26,FALSE)),"")</f>
        <v>0</v>
      </c>
      <c r="AL312" s="122">
        <f>IFERROR((VLOOKUP($L312,ACOUSTIC_SITE_INFO!$C$3:$AI$501,27,FALSE)),"")</f>
        <v>0</v>
      </c>
      <c r="AM312" s="122">
        <f>IFERROR((VLOOKUP($L312,ACOUSTIC_SITE_INFO!$C$3:$AI$501,29,FALSE)),"")</f>
        <v>0</v>
      </c>
      <c r="AN312" s="122">
        <f>IFERROR((VLOOKUP($L312,ACOUSTIC_SITE_INFO!$C$3:$AI$501,30,FALSE)),"")</f>
        <v>0</v>
      </c>
      <c r="AO312" s="122">
        <f>IFERROR((VLOOKUP($L312,ACOUSTIC_SITE_INFO!$C$3:$AI$501,31,FALSE)),"")</f>
        <v>0</v>
      </c>
      <c r="AP312" s="122">
        <f>IFERROR((VLOOKUP($L312,ACOUSTIC_SITE_INFO!$C$3:$AI$501,32,FALSE)),"")</f>
        <v>0</v>
      </c>
      <c r="AQ312" s="122">
        <f>IFERROR((VLOOKUP($L312,ACOUSTIC_SITE_INFO!$C$3:$AI$501,33,FALSE)),"")</f>
        <v>0</v>
      </c>
    </row>
    <row r="313" spans="1:43" x14ac:dyDescent="0.25">
      <c r="A313" s="122" t="str">
        <f t="shared" si="8"/>
        <v>00-0m-0</v>
      </c>
      <c r="B313" s="122" t="str">
        <f t="shared" si="9"/>
        <v/>
      </c>
      <c r="C313" s="122" t="str">
        <f>IF(ACOUSTIC_SURVEY_RESULTS!A312=0, "",ACOUSTIC_SURVEY_RESULTS!A312)</f>
        <v/>
      </c>
      <c r="D313" s="122" t="str">
        <f>IFERROR((VLOOKUP($C313,Drop_down_options!$B$2:$D$21,2,FALSE)),"")</f>
        <v/>
      </c>
      <c r="E313" s="122" t="str">
        <f>IF(ACOUSTIC_SURVEY_RESULTS!B312=0, "",ACOUSTIC_SURVEY_RESULTS!B312)</f>
        <v/>
      </c>
      <c r="F313" s="122" t="str">
        <f>IF(ACOUSTIC_SURVEY_RESULTS!C312=0, "",ACOUSTIC_SURVEY_RESULTS!C312)</f>
        <v/>
      </c>
      <c r="G313" s="122" t="str">
        <f>IF(ACOUSTIC_SURVEY_RESULTS!D312=0, "",ACOUSTIC_SURVEY_RESULTS!D312)</f>
        <v/>
      </c>
      <c r="H313" s="122" t="str">
        <f>IF(ACOUSTIC_SURVEY_RESULTS!E312=0, "",ACOUSTIC_SURVEY_RESULTS!E312)</f>
        <v/>
      </c>
      <c r="I313" s="122" t="str">
        <f>IF(ACOUSTIC_SURVEY_RESULTS!F312=0, "",ACOUSTIC_SURVEY_RESULTS!F312)</f>
        <v/>
      </c>
      <c r="J313" s="122" t="str">
        <f>IF(ACOUSTIC_SURVEY_RESULTS!G312=0, "",ACOUSTIC_SURVEY_RESULTS!G312)</f>
        <v/>
      </c>
      <c r="K313" s="122" t="str">
        <f>IF(ACOUSTIC_SURVEY_RESULTS!H312=0, "",ACOUSTIC_SURVEY_RESULTS!H312)</f>
        <v/>
      </c>
      <c r="L313" s="122" t="str">
        <f>IF(ACOUSTIC_SURVEY_RESULTS!I312=0, "",ACOUSTIC_SURVEY_RESULTS!I312)</f>
        <v/>
      </c>
      <c r="M313" s="122">
        <f>IFERROR((VLOOKUP($L313,ACOUSTIC_SITE_INFO!$C$3:$AI$501,2,FALSE)),"")</f>
        <v>0</v>
      </c>
      <c r="N313" s="122">
        <f>IFERROR((VLOOKUP($L313,ACOUSTIC_SITE_INFO!$C$3:$AI$501,3,FALSE))," ")</f>
        <v>0</v>
      </c>
      <c r="O313" s="122">
        <f>IFERROR((VLOOKUP($L313,ACOUSTIC_SITE_INFO!$C$3:$AI$501,4,FALSE)),"")</f>
        <v>0</v>
      </c>
      <c r="P313" s="122">
        <f>IFERROR((VLOOKUP($L313,ACOUSTIC_SITE_INFO!$C$3:$AI$501,5,FALSE)),"")</f>
        <v>0</v>
      </c>
      <c r="Q313" s="122">
        <f>IFERROR((VLOOKUP($L313,ACOUSTIC_SITE_INFO!$C$3:$AI$501,6,FALSE)),"")</f>
        <v>0</v>
      </c>
      <c r="R313" s="122">
        <f>IFERROR((VLOOKUP($L313,ACOUSTIC_SITE_INFO!$C$3:$AI$501,7,FALSE)),"")</f>
        <v>0</v>
      </c>
      <c r="S313" s="122" t="str">
        <f>IFERROR((VLOOKUP($L313,ACOUSTIC_SITE_INFO!$C$3:$AI$501,8,FALSE)),"")</f>
        <v>//</v>
      </c>
      <c r="T313" s="124">
        <f>IFERROR((VLOOKUP($L313,ACOUSTIC_SITE_INFO!$C$3:$AI$501,9,FALSE)),"")</f>
        <v>0</v>
      </c>
      <c r="U313" s="124">
        <f>IFERROR((VLOOKUP($L313,ACOUSTIC_SITE_INFO!$C$3:$AI$501,10,FALSE)),"")</f>
        <v>0</v>
      </c>
      <c r="V313" s="122">
        <f>IFERROR((VLOOKUP($L313,ACOUSTIC_SITE_INFO!$C$3:$AI$501,11,FALSE)),"")</f>
        <v>0</v>
      </c>
      <c r="W313" s="122">
        <f>IFERROR((VLOOKUP($L313,ACOUSTIC_SITE_INFO!$C$3:$AI$501,12,FALSE)),"")</f>
        <v>0</v>
      </c>
      <c r="X313" s="122">
        <f>IFERROR((VLOOKUP($L313,ACOUSTIC_SITE_INFO!$C$3:$AI$501,13,FALSE)),"")</f>
        <v>0</v>
      </c>
      <c r="Y313" s="122">
        <f>IFERROR((VLOOKUP($L313,ACOUSTIC_SITE_INFO!$C$3:$AI$501,14,FALSE)),"")</f>
        <v>0</v>
      </c>
      <c r="Z313" s="122">
        <f>IFERROR((VLOOKUP($L313,ACOUSTIC_SITE_INFO!$C$3:$AI$501,15,FALSE)),"")</f>
        <v>0</v>
      </c>
      <c r="AA313" s="122">
        <f>IFERROR((VLOOKUP($L313,ACOUSTIC_SITE_INFO!$C$3:$AI$501,16,FALSE)),"")</f>
        <v>0</v>
      </c>
      <c r="AB313" s="122">
        <f>IFERROR((VLOOKUP($L313,ACOUSTIC_SITE_INFO!$C$3:$AI$501,17,FALSE)),"")</f>
        <v>0</v>
      </c>
      <c r="AC313" s="122">
        <f>IFERROR((VLOOKUP($L313,ACOUSTIC_SITE_INFO!$C$3:$AI$501,18,FALSE)),"")</f>
        <v>0</v>
      </c>
      <c r="AD313" s="122">
        <f>IFERROR((VLOOKUP($L313,ACOUSTIC_SITE_INFO!$C$3:$AI$501,20,FALSE)),"")</f>
        <v>0</v>
      </c>
      <c r="AE313" s="122">
        <f>IFERROR((VLOOKUP($L313,ACOUSTIC_SITE_INFO!$C$3:$AI$501,21,FALSE)),"")</f>
        <v>0</v>
      </c>
      <c r="AF313" s="122">
        <f>IFERROR((VLOOKUP($L313,ACOUSTIC_SITE_INFO!$C$3:$AI$501,19,FALSE)),"")</f>
        <v>0</v>
      </c>
      <c r="AG313" s="122">
        <f>IFERROR((VLOOKUP($L313,ACOUSTIC_SITE_INFO!$C$3:$AI$501,22,FALSE)),"")</f>
        <v>0</v>
      </c>
      <c r="AH313" s="122">
        <f>IFERROR((VLOOKUP($L313,ACOUSTIC_SITE_INFO!$C$3:$AI$501,23,FALSE)),"")</f>
        <v>0</v>
      </c>
      <c r="AI313" s="125">
        <f>IFERROR((VLOOKUP($L313,ACOUSTIC_SITE_INFO!$C$3:$AI$501,24,FALSE)),"")</f>
        <v>0</v>
      </c>
      <c r="AJ313" s="125">
        <f>IFERROR((VLOOKUP($L313,ACOUSTIC_SITE_INFO!$C$3:$AI$501,25,FALSE)),"")</f>
        <v>0</v>
      </c>
      <c r="AK313" s="122">
        <f>IFERROR((VLOOKUP($L313,ACOUSTIC_SITE_INFO!$C$3:$AI$501,26,FALSE)),"")</f>
        <v>0</v>
      </c>
      <c r="AL313" s="122">
        <f>IFERROR((VLOOKUP($L313,ACOUSTIC_SITE_INFO!$C$3:$AI$501,27,FALSE)),"")</f>
        <v>0</v>
      </c>
      <c r="AM313" s="122">
        <f>IFERROR((VLOOKUP($L313,ACOUSTIC_SITE_INFO!$C$3:$AI$501,29,FALSE)),"")</f>
        <v>0</v>
      </c>
      <c r="AN313" s="122">
        <f>IFERROR((VLOOKUP($L313,ACOUSTIC_SITE_INFO!$C$3:$AI$501,30,FALSE)),"")</f>
        <v>0</v>
      </c>
      <c r="AO313" s="122">
        <f>IFERROR((VLOOKUP($L313,ACOUSTIC_SITE_INFO!$C$3:$AI$501,31,FALSE)),"")</f>
        <v>0</v>
      </c>
      <c r="AP313" s="122">
        <f>IFERROR((VLOOKUP($L313,ACOUSTIC_SITE_INFO!$C$3:$AI$501,32,FALSE)),"")</f>
        <v>0</v>
      </c>
      <c r="AQ313" s="122">
        <f>IFERROR((VLOOKUP($L313,ACOUSTIC_SITE_INFO!$C$3:$AI$501,33,FALSE)),"")</f>
        <v>0</v>
      </c>
    </row>
    <row r="314" spans="1:43" x14ac:dyDescent="0.25">
      <c r="A314" s="122" t="str">
        <f t="shared" si="8"/>
        <v>00-0m-0</v>
      </c>
      <c r="B314" s="122" t="str">
        <f t="shared" si="9"/>
        <v/>
      </c>
      <c r="C314" s="122" t="str">
        <f>IF(ACOUSTIC_SURVEY_RESULTS!A313=0, "",ACOUSTIC_SURVEY_RESULTS!A313)</f>
        <v/>
      </c>
      <c r="D314" s="122" t="str">
        <f>IFERROR((VLOOKUP($C314,Drop_down_options!$B$2:$D$21,2,FALSE)),"")</f>
        <v/>
      </c>
      <c r="E314" s="122" t="str">
        <f>IF(ACOUSTIC_SURVEY_RESULTS!B313=0, "",ACOUSTIC_SURVEY_RESULTS!B313)</f>
        <v/>
      </c>
      <c r="F314" s="122" t="str">
        <f>IF(ACOUSTIC_SURVEY_RESULTS!C313=0, "",ACOUSTIC_SURVEY_RESULTS!C313)</f>
        <v/>
      </c>
      <c r="G314" s="122" t="str">
        <f>IF(ACOUSTIC_SURVEY_RESULTS!D313=0, "",ACOUSTIC_SURVEY_RESULTS!D313)</f>
        <v/>
      </c>
      <c r="H314" s="122" t="str">
        <f>IF(ACOUSTIC_SURVEY_RESULTS!E313=0, "",ACOUSTIC_SURVEY_RESULTS!E313)</f>
        <v/>
      </c>
      <c r="I314" s="122" t="str">
        <f>IF(ACOUSTIC_SURVEY_RESULTS!F313=0, "",ACOUSTIC_SURVEY_RESULTS!F313)</f>
        <v/>
      </c>
      <c r="J314" s="122" t="str">
        <f>IF(ACOUSTIC_SURVEY_RESULTS!G313=0, "",ACOUSTIC_SURVEY_RESULTS!G313)</f>
        <v/>
      </c>
      <c r="K314" s="122" t="str">
        <f>IF(ACOUSTIC_SURVEY_RESULTS!H313=0, "",ACOUSTIC_SURVEY_RESULTS!H313)</f>
        <v/>
      </c>
      <c r="L314" s="122" t="str">
        <f>IF(ACOUSTIC_SURVEY_RESULTS!I313=0, "",ACOUSTIC_SURVEY_RESULTS!I313)</f>
        <v/>
      </c>
      <c r="M314" s="122">
        <f>IFERROR((VLOOKUP($L314,ACOUSTIC_SITE_INFO!$C$3:$AI$501,2,FALSE)),"")</f>
        <v>0</v>
      </c>
      <c r="N314" s="122">
        <f>IFERROR((VLOOKUP($L314,ACOUSTIC_SITE_INFO!$C$3:$AI$501,3,FALSE))," ")</f>
        <v>0</v>
      </c>
      <c r="O314" s="122">
        <f>IFERROR((VLOOKUP($L314,ACOUSTIC_SITE_INFO!$C$3:$AI$501,4,FALSE)),"")</f>
        <v>0</v>
      </c>
      <c r="P314" s="122">
        <f>IFERROR((VLOOKUP($L314,ACOUSTIC_SITE_INFO!$C$3:$AI$501,5,FALSE)),"")</f>
        <v>0</v>
      </c>
      <c r="Q314" s="122">
        <f>IFERROR((VLOOKUP($L314,ACOUSTIC_SITE_INFO!$C$3:$AI$501,6,FALSE)),"")</f>
        <v>0</v>
      </c>
      <c r="R314" s="122">
        <f>IFERROR((VLOOKUP($L314,ACOUSTIC_SITE_INFO!$C$3:$AI$501,7,FALSE)),"")</f>
        <v>0</v>
      </c>
      <c r="S314" s="122" t="str">
        <f>IFERROR((VLOOKUP($L314,ACOUSTIC_SITE_INFO!$C$3:$AI$501,8,FALSE)),"")</f>
        <v>//</v>
      </c>
      <c r="T314" s="124">
        <f>IFERROR((VLOOKUP($L314,ACOUSTIC_SITE_INFO!$C$3:$AI$501,9,FALSE)),"")</f>
        <v>0</v>
      </c>
      <c r="U314" s="124">
        <f>IFERROR((VLOOKUP($L314,ACOUSTIC_SITE_INFO!$C$3:$AI$501,10,FALSE)),"")</f>
        <v>0</v>
      </c>
      <c r="V314" s="122">
        <f>IFERROR((VLOOKUP($L314,ACOUSTIC_SITE_INFO!$C$3:$AI$501,11,FALSE)),"")</f>
        <v>0</v>
      </c>
      <c r="W314" s="122">
        <f>IFERROR((VLOOKUP($L314,ACOUSTIC_SITE_INFO!$C$3:$AI$501,12,FALSE)),"")</f>
        <v>0</v>
      </c>
      <c r="X314" s="122">
        <f>IFERROR((VLOOKUP($L314,ACOUSTIC_SITE_INFO!$C$3:$AI$501,13,FALSE)),"")</f>
        <v>0</v>
      </c>
      <c r="Y314" s="122">
        <f>IFERROR((VLOOKUP($L314,ACOUSTIC_SITE_INFO!$C$3:$AI$501,14,FALSE)),"")</f>
        <v>0</v>
      </c>
      <c r="Z314" s="122">
        <f>IFERROR((VLOOKUP($L314,ACOUSTIC_SITE_INFO!$C$3:$AI$501,15,FALSE)),"")</f>
        <v>0</v>
      </c>
      <c r="AA314" s="122">
        <f>IFERROR((VLOOKUP($L314,ACOUSTIC_SITE_INFO!$C$3:$AI$501,16,FALSE)),"")</f>
        <v>0</v>
      </c>
      <c r="AB314" s="122">
        <f>IFERROR((VLOOKUP($L314,ACOUSTIC_SITE_INFO!$C$3:$AI$501,17,FALSE)),"")</f>
        <v>0</v>
      </c>
      <c r="AC314" s="122">
        <f>IFERROR((VLOOKUP($L314,ACOUSTIC_SITE_INFO!$C$3:$AI$501,18,FALSE)),"")</f>
        <v>0</v>
      </c>
      <c r="AD314" s="122">
        <f>IFERROR((VLOOKUP($L314,ACOUSTIC_SITE_INFO!$C$3:$AI$501,20,FALSE)),"")</f>
        <v>0</v>
      </c>
      <c r="AE314" s="122">
        <f>IFERROR((VLOOKUP($L314,ACOUSTIC_SITE_INFO!$C$3:$AI$501,21,FALSE)),"")</f>
        <v>0</v>
      </c>
      <c r="AF314" s="122">
        <f>IFERROR((VLOOKUP($L314,ACOUSTIC_SITE_INFO!$C$3:$AI$501,19,FALSE)),"")</f>
        <v>0</v>
      </c>
      <c r="AG314" s="122">
        <f>IFERROR((VLOOKUP($L314,ACOUSTIC_SITE_INFO!$C$3:$AI$501,22,FALSE)),"")</f>
        <v>0</v>
      </c>
      <c r="AH314" s="122">
        <f>IFERROR((VLOOKUP($L314,ACOUSTIC_SITE_INFO!$C$3:$AI$501,23,FALSE)),"")</f>
        <v>0</v>
      </c>
      <c r="AI314" s="125">
        <f>IFERROR((VLOOKUP($L314,ACOUSTIC_SITE_INFO!$C$3:$AI$501,24,FALSE)),"")</f>
        <v>0</v>
      </c>
      <c r="AJ314" s="125">
        <f>IFERROR((VLOOKUP($L314,ACOUSTIC_SITE_INFO!$C$3:$AI$501,25,FALSE)),"")</f>
        <v>0</v>
      </c>
      <c r="AK314" s="122">
        <f>IFERROR((VLOOKUP($L314,ACOUSTIC_SITE_INFO!$C$3:$AI$501,26,FALSE)),"")</f>
        <v>0</v>
      </c>
      <c r="AL314" s="122">
        <f>IFERROR((VLOOKUP($L314,ACOUSTIC_SITE_INFO!$C$3:$AI$501,27,FALSE)),"")</f>
        <v>0</v>
      </c>
      <c r="AM314" s="122">
        <f>IFERROR((VLOOKUP($L314,ACOUSTIC_SITE_INFO!$C$3:$AI$501,29,FALSE)),"")</f>
        <v>0</v>
      </c>
      <c r="AN314" s="122">
        <f>IFERROR((VLOOKUP($L314,ACOUSTIC_SITE_INFO!$C$3:$AI$501,30,FALSE)),"")</f>
        <v>0</v>
      </c>
      <c r="AO314" s="122">
        <f>IFERROR((VLOOKUP($L314,ACOUSTIC_SITE_INFO!$C$3:$AI$501,31,FALSE)),"")</f>
        <v>0</v>
      </c>
      <c r="AP314" s="122">
        <f>IFERROR((VLOOKUP($L314,ACOUSTIC_SITE_INFO!$C$3:$AI$501,32,FALSE)),"")</f>
        <v>0</v>
      </c>
      <c r="AQ314" s="122">
        <f>IFERROR((VLOOKUP($L314,ACOUSTIC_SITE_INFO!$C$3:$AI$501,33,FALSE)),"")</f>
        <v>0</v>
      </c>
    </row>
    <row r="315" spans="1:43" x14ac:dyDescent="0.25">
      <c r="A315" s="122" t="str">
        <f t="shared" si="8"/>
        <v>00-0m-0</v>
      </c>
      <c r="B315" s="122" t="str">
        <f t="shared" si="9"/>
        <v/>
      </c>
      <c r="C315" s="122" t="str">
        <f>IF(ACOUSTIC_SURVEY_RESULTS!A314=0, "",ACOUSTIC_SURVEY_RESULTS!A314)</f>
        <v/>
      </c>
      <c r="D315" s="122" t="str">
        <f>IFERROR((VLOOKUP($C315,Drop_down_options!$B$2:$D$21,2,FALSE)),"")</f>
        <v/>
      </c>
      <c r="E315" s="122" t="str">
        <f>IF(ACOUSTIC_SURVEY_RESULTS!B314=0, "",ACOUSTIC_SURVEY_RESULTS!B314)</f>
        <v/>
      </c>
      <c r="F315" s="122" t="str">
        <f>IF(ACOUSTIC_SURVEY_RESULTS!C314=0, "",ACOUSTIC_SURVEY_RESULTS!C314)</f>
        <v/>
      </c>
      <c r="G315" s="122" t="str">
        <f>IF(ACOUSTIC_SURVEY_RESULTS!D314=0, "",ACOUSTIC_SURVEY_RESULTS!D314)</f>
        <v/>
      </c>
      <c r="H315" s="122" t="str">
        <f>IF(ACOUSTIC_SURVEY_RESULTS!E314=0, "",ACOUSTIC_SURVEY_RESULTS!E314)</f>
        <v/>
      </c>
      <c r="I315" s="122" t="str">
        <f>IF(ACOUSTIC_SURVEY_RESULTS!F314=0, "",ACOUSTIC_SURVEY_RESULTS!F314)</f>
        <v/>
      </c>
      <c r="J315" s="122" t="str">
        <f>IF(ACOUSTIC_SURVEY_RESULTS!G314=0, "",ACOUSTIC_SURVEY_RESULTS!G314)</f>
        <v/>
      </c>
      <c r="K315" s="122" t="str">
        <f>IF(ACOUSTIC_SURVEY_RESULTS!H314=0, "",ACOUSTIC_SURVEY_RESULTS!H314)</f>
        <v/>
      </c>
      <c r="L315" s="122" t="str">
        <f>IF(ACOUSTIC_SURVEY_RESULTS!I314=0, "",ACOUSTIC_SURVEY_RESULTS!I314)</f>
        <v/>
      </c>
      <c r="M315" s="122">
        <f>IFERROR((VLOOKUP($L315,ACOUSTIC_SITE_INFO!$C$3:$AI$501,2,FALSE)),"")</f>
        <v>0</v>
      </c>
      <c r="N315" s="122">
        <f>IFERROR((VLOOKUP($L315,ACOUSTIC_SITE_INFO!$C$3:$AI$501,3,FALSE))," ")</f>
        <v>0</v>
      </c>
      <c r="O315" s="122">
        <f>IFERROR((VLOOKUP($L315,ACOUSTIC_SITE_INFO!$C$3:$AI$501,4,FALSE)),"")</f>
        <v>0</v>
      </c>
      <c r="P315" s="122">
        <f>IFERROR((VLOOKUP($L315,ACOUSTIC_SITE_INFO!$C$3:$AI$501,5,FALSE)),"")</f>
        <v>0</v>
      </c>
      <c r="Q315" s="122">
        <f>IFERROR((VLOOKUP($L315,ACOUSTIC_SITE_INFO!$C$3:$AI$501,6,FALSE)),"")</f>
        <v>0</v>
      </c>
      <c r="R315" s="122">
        <f>IFERROR((VLOOKUP($L315,ACOUSTIC_SITE_INFO!$C$3:$AI$501,7,FALSE)),"")</f>
        <v>0</v>
      </c>
      <c r="S315" s="122" t="str">
        <f>IFERROR((VLOOKUP($L315,ACOUSTIC_SITE_INFO!$C$3:$AI$501,8,FALSE)),"")</f>
        <v>//</v>
      </c>
      <c r="T315" s="124">
        <f>IFERROR((VLOOKUP($L315,ACOUSTIC_SITE_INFO!$C$3:$AI$501,9,FALSE)),"")</f>
        <v>0</v>
      </c>
      <c r="U315" s="124">
        <f>IFERROR((VLOOKUP($L315,ACOUSTIC_SITE_INFO!$C$3:$AI$501,10,FALSE)),"")</f>
        <v>0</v>
      </c>
      <c r="V315" s="122">
        <f>IFERROR((VLOOKUP($L315,ACOUSTIC_SITE_INFO!$C$3:$AI$501,11,FALSE)),"")</f>
        <v>0</v>
      </c>
      <c r="W315" s="122">
        <f>IFERROR((VLOOKUP($L315,ACOUSTIC_SITE_INFO!$C$3:$AI$501,12,FALSE)),"")</f>
        <v>0</v>
      </c>
      <c r="X315" s="122">
        <f>IFERROR((VLOOKUP($L315,ACOUSTIC_SITE_INFO!$C$3:$AI$501,13,FALSE)),"")</f>
        <v>0</v>
      </c>
      <c r="Y315" s="122">
        <f>IFERROR((VLOOKUP($L315,ACOUSTIC_SITE_INFO!$C$3:$AI$501,14,FALSE)),"")</f>
        <v>0</v>
      </c>
      <c r="Z315" s="122">
        <f>IFERROR((VLOOKUP($L315,ACOUSTIC_SITE_INFO!$C$3:$AI$501,15,FALSE)),"")</f>
        <v>0</v>
      </c>
      <c r="AA315" s="122">
        <f>IFERROR((VLOOKUP($L315,ACOUSTIC_SITE_INFO!$C$3:$AI$501,16,FALSE)),"")</f>
        <v>0</v>
      </c>
      <c r="AB315" s="122">
        <f>IFERROR((VLOOKUP($L315,ACOUSTIC_SITE_INFO!$C$3:$AI$501,17,FALSE)),"")</f>
        <v>0</v>
      </c>
      <c r="AC315" s="122">
        <f>IFERROR((VLOOKUP($L315,ACOUSTIC_SITE_INFO!$C$3:$AI$501,18,FALSE)),"")</f>
        <v>0</v>
      </c>
      <c r="AD315" s="122">
        <f>IFERROR((VLOOKUP($L315,ACOUSTIC_SITE_INFO!$C$3:$AI$501,20,FALSE)),"")</f>
        <v>0</v>
      </c>
      <c r="AE315" s="122">
        <f>IFERROR((VLOOKUP($L315,ACOUSTIC_SITE_INFO!$C$3:$AI$501,21,FALSE)),"")</f>
        <v>0</v>
      </c>
      <c r="AF315" s="122">
        <f>IFERROR((VLOOKUP($L315,ACOUSTIC_SITE_INFO!$C$3:$AI$501,19,FALSE)),"")</f>
        <v>0</v>
      </c>
      <c r="AG315" s="122">
        <f>IFERROR((VLOOKUP($L315,ACOUSTIC_SITE_INFO!$C$3:$AI$501,22,FALSE)),"")</f>
        <v>0</v>
      </c>
      <c r="AH315" s="122">
        <f>IFERROR((VLOOKUP($L315,ACOUSTIC_SITE_INFO!$C$3:$AI$501,23,FALSE)),"")</f>
        <v>0</v>
      </c>
      <c r="AI315" s="125">
        <f>IFERROR((VLOOKUP($L315,ACOUSTIC_SITE_INFO!$C$3:$AI$501,24,FALSE)),"")</f>
        <v>0</v>
      </c>
      <c r="AJ315" s="125">
        <f>IFERROR((VLOOKUP($L315,ACOUSTIC_SITE_INFO!$C$3:$AI$501,25,FALSE)),"")</f>
        <v>0</v>
      </c>
      <c r="AK315" s="122">
        <f>IFERROR((VLOOKUP($L315,ACOUSTIC_SITE_INFO!$C$3:$AI$501,26,FALSE)),"")</f>
        <v>0</v>
      </c>
      <c r="AL315" s="122">
        <f>IFERROR((VLOOKUP($L315,ACOUSTIC_SITE_INFO!$C$3:$AI$501,27,FALSE)),"")</f>
        <v>0</v>
      </c>
      <c r="AM315" s="122">
        <f>IFERROR((VLOOKUP($L315,ACOUSTIC_SITE_INFO!$C$3:$AI$501,29,FALSE)),"")</f>
        <v>0</v>
      </c>
      <c r="AN315" s="122">
        <f>IFERROR((VLOOKUP($L315,ACOUSTIC_SITE_INFO!$C$3:$AI$501,30,FALSE)),"")</f>
        <v>0</v>
      </c>
      <c r="AO315" s="122">
        <f>IFERROR((VLOOKUP($L315,ACOUSTIC_SITE_INFO!$C$3:$AI$501,31,FALSE)),"")</f>
        <v>0</v>
      </c>
      <c r="AP315" s="122">
        <f>IFERROR((VLOOKUP($L315,ACOUSTIC_SITE_INFO!$C$3:$AI$501,32,FALSE)),"")</f>
        <v>0</v>
      </c>
      <c r="AQ315" s="122">
        <f>IFERROR((VLOOKUP($L315,ACOUSTIC_SITE_INFO!$C$3:$AI$501,33,FALSE)),"")</f>
        <v>0</v>
      </c>
    </row>
    <row r="316" spans="1:43" x14ac:dyDescent="0.25">
      <c r="A316" s="122" t="str">
        <f t="shared" si="8"/>
        <v>00-0m-0</v>
      </c>
      <c r="B316" s="122" t="str">
        <f t="shared" si="9"/>
        <v/>
      </c>
      <c r="C316" s="122" t="str">
        <f>IF(ACOUSTIC_SURVEY_RESULTS!A315=0, "",ACOUSTIC_SURVEY_RESULTS!A315)</f>
        <v/>
      </c>
      <c r="D316" s="122" t="str">
        <f>IFERROR((VLOOKUP($C316,Drop_down_options!$B$2:$D$21,2,FALSE)),"")</f>
        <v/>
      </c>
      <c r="E316" s="122" t="str">
        <f>IF(ACOUSTIC_SURVEY_RESULTS!B315=0, "",ACOUSTIC_SURVEY_RESULTS!B315)</f>
        <v/>
      </c>
      <c r="F316" s="122" t="str">
        <f>IF(ACOUSTIC_SURVEY_RESULTS!C315=0, "",ACOUSTIC_SURVEY_RESULTS!C315)</f>
        <v/>
      </c>
      <c r="G316" s="122" t="str">
        <f>IF(ACOUSTIC_SURVEY_RESULTS!D315=0, "",ACOUSTIC_SURVEY_RESULTS!D315)</f>
        <v/>
      </c>
      <c r="H316" s="122" t="str">
        <f>IF(ACOUSTIC_SURVEY_RESULTS!E315=0, "",ACOUSTIC_SURVEY_RESULTS!E315)</f>
        <v/>
      </c>
      <c r="I316" s="122" t="str">
        <f>IF(ACOUSTIC_SURVEY_RESULTS!F315=0, "",ACOUSTIC_SURVEY_RESULTS!F315)</f>
        <v/>
      </c>
      <c r="J316" s="122" t="str">
        <f>IF(ACOUSTIC_SURVEY_RESULTS!G315=0, "",ACOUSTIC_SURVEY_RESULTS!G315)</f>
        <v/>
      </c>
      <c r="K316" s="122" t="str">
        <f>IF(ACOUSTIC_SURVEY_RESULTS!H315=0, "",ACOUSTIC_SURVEY_RESULTS!H315)</f>
        <v/>
      </c>
      <c r="L316" s="122" t="str">
        <f>IF(ACOUSTIC_SURVEY_RESULTS!I315=0, "",ACOUSTIC_SURVEY_RESULTS!I315)</f>
        <v/>
      </c>
      <c r="M316" s="122">
        <f>IFERROR((VLOOKUP($L316,ACOUSTIC_SITE_INFO!$C$3:$AI$501,2,FALSE)),"")</f>
        <v>0</v>
      </c>
      <c r="N316" s="122">
        <f>IFERROR((VLOOKUP($L316,ACOUSTIC_SITE_INFO!$C$3:$AI$501,3,FALSE))," ")</f>
        <v>0</v>
      </c>
      <c r="O316" s="122">
        <f>IFERROR((VLOOKUP($L316,ACOUSTIC_SITE_INFO!$C$3:$AI$501,4,FALSE)),"")</f>
        <v>0</v>
      </c>
      <c r="P316" s="122">
        <f>IFERROR((VLOOKUP($L316,ACOUSTIC_SITE_INFO!$C$3:$AI$501,5,FALSE)),"")</f>
        <v>0</v>
      </c>
      <c r="Q316" s="122">
        <f>IFERROR((VLOOKUP($L316,ACOUSTIC_SITE_INFO!$C$3:$AI$501,6,FALSE)),"")</f>
        <v>0</v>
      </c>
      <c r="R316" s="122">
        <f>IFERROR((VLOOKUP($L316,ACOUSTIC_SITE_INFO!$C$3:$AI$501,7,FALSE)),"")</f>
        <v>0</v>
      </c>
      <c r="S316" s="122" t="str">
        <f>IFERROR((VLOOKUP($L316,ACOUSTIC_SITE_INFO!$C$3:$AI$501,8,FALSE)),"")</f>
        <v>//</v>
      </c>
      <c r="T316" s="124">
        <f>IFERROR((VLOOKUP($L316,ACOUSTIC_SITE_INFO!$C$3:$AI$501,9,FALSE)),"")</f>
        <v>0</v>
      </c>
      <c r="U316" s="124">
        <f>IFERROR((VLOOKUP($L316,ACOUSTIC_SITE_INFO!$C$3:$AI$501,10,FALSE)),"")</f>
        <v>0</v>
      </c>
      <c r="V316" s="122">
        <f>IFERROR((VLOOKUP($L316,ACOUSTIC_SITE_INFO!$C$3:$AI$501,11,FALSE)),"")</f>
        <v>0</v>
      </c>
      <c r="W316" s="122">
        <f>IFERROR((VLOOKUP($L316,ACOUSTIC_SITE_INFO!$C$3:$AI$501,12,FALSE)),"")</f>
        <v>0</v>
      </c>
      <c r="X316" s="122">
        <f>IFERROR((VLOOKUP($L316,ACOUSTIC_SITE_INFO!$C$3:$AI$501,13,FALSE)),"")</f>
        <v>0</v>
      </c>
      <c r="Y316" s="122">
        <f>IFERROR((VLOOKUP($L316,ACOUSTIC_SITE_INFO!$C$3:$AI$501,14,FALSE)),"")</f>
        <v>0</v>
      </c>
      <c r="Z316" s="122">
        <f>IFERROR((VLOOKUP($L316,ACOUSTIC_SITE_INFO!$C$3:$AI$501,15,FALSE)),"")</f>
        <v>0</v>
      </c>
      <c r="AA316" s="122">
        <f>IFERROR((VLOOKUP($L316,ACOUSTIC_SITE_INFO!$C$3:$AI$501,16,FALSE)),"")</f>
        <v>0</v>
      </c>
      <c r="AB316" s="122">
        <f>IFERROR((VLOOKUP($L316,ACOUSTIC_SITE_INFO!$C$3:$AI$501,17,FALSE)),"")</f>
        <v>0</v>
      </c>
      <c r="AC316" s="122">
        <f>IFERROR((VLOOKUP($L316,ACOUSTIC_SITE_INFO!$C$3:$AI$501,18,FALSE)),"")</f>
        <v>0</v>
      </c>
      <c r="AD316" s="122">
        <f>IFERROR((VLOOKUP($L316,ACOUSTIC_SITE_INFO!$C$3:$AI$501,20,FALSE)),"")</f>
        <v>0</v>
      </c>
      <c r="AE316" s="122">
        <f>IFERROR((VLOOKUP($L316,ACOUSTIC_SITE_INFO!$C$3:$AI$501,21,FALSE)),"")</f>
        <v>0</v>
      </c>
      <c r="AF316" s="122">
        <f>IFERROR((VLOOKUP($L316,ACOUSTIC_SITE_INFO!$C$3:$AI$501,19,FALSE)),"")</f>
        <v>0</v>
      </c>
      <c r="AG316" s="122">
        <f>IFERROR((VLOOKUP($L316,ACOUSTIC_SITE_INFO!$C$3:$AI$501,22,FALSE)),"")</f>
        <v>0</v>
      </c>
      <c r="AH316" s="122">
        <f>IFERROR((VLOOKUP($L316,ACOUSTIC_SITE_INFO!$C$3:$AI$501,23,FALSE)),"")</f>
        <v>0</v>
      </c>
      <c r="AI316" s="125">
        <f>IFERROR((VLOOKUP($L316,ACOUSTIC_SITE_INFO!$C$3:$AI$501,24,FALSE)),"")</f>
        <v>0</v>
      </c>
      <c r="AJ316" s="125">
        <f>IFERROR((VLOOKUP($L316,ACOUSTIC_SITE_INFO!$C$3:$AI$501,25,FALSE)),"")</f>
        <v>0</v>
      </c>
      <c r="AK316" s="122">
        <f>IFERROR((VLOOKUP($L316,ACOUSTIC_SITE_INFO!$C$3:$AI$501,26,FALSE)),"")</f>
        <v>0</v>
      </c>
      <c r="AL316" s="122">
        <f>IFERROR((VLOOKUP($L316,ACOUSTIC_SITE_INFO!$C$3:$AI$501,27,FALSE)),"")</f>
        <v>0</v>
      </c>
      <c r="AM316" s="122">
        <f>IFERROR((VLOOKUP($L316,ACOUSTIC_SITE_INFO!$C$3:$AI$501,29,FALSE)),"")</f>
        <v>0</v>
      </c>
      <c r="AN316" s="122">
        <f>IFERROR((VLOOKUP($L316,ACOUSTIC_SITE_INFO!$C$3:$AI$501,30,FALSE)),"")</f>
        <v>0</v>
      </c>
      <c r="AO316" s="122">
        <f>IFERROR((VLOOKUP($L316,ACOUSTIC_SITE_INFO!$C$3:$AI$501,31,FALSE)),"")</f>
        <v>0</v>
      </c>
      <c r="AP316" s="122">
        <f>IFERROR((VLOOKUP($L316,ACOUSTIC_SITE_INFO!$C$3:$AI$501,32,FALSE)),"")</f>
        <v>0</v>
      </c>
      <c r="AQ316" s="122">
        <f>IFERROR((VLOOKUP($L316,ACOUSTIC_SITE_INFO!$C$3:$AI$501,33,FALSE)),"")</f>
        <v>0</v>
      </c>
    </row>
    <row r="317" spans="1:43" x14ac:dyDescent="0.25">
      <c r="A317" s="122" t="str">
        <f t="shared" si="8"/>
        <v>00-0m-0</v>
      </c>
      <c r="B317" s="122" t="str">
        <f t="shared" si="9"/>
        <v/>
      </c>
      <c r="C317" s="122" t="str">
        <f>IF(ACOUSTIC_SURVEY_RESULTS!A316=0, "",ACOUSTIC_SURVEY_RESULTS!A316)</f>
        <v/>
      </c>
      <c r="D317" s="122" t="str">
        <f>IFERROR((VLOOKUP($C317,Drop_down_options!$B$2:$D$21,2,FALSE)),"")</f>
        <v/>
      </c>
      <c r="E317" s="122" t="str">
        <f>IF(ACOUSTIC_SURVEY_RESULTS!B316=0, "",ACOUSTIC_SURVEY_RESULTS!B316)</f>
        <v/>
      </c>
      <c r="F317" s="122" t="str">
        <f>IF(ACOUSTIC_SURVEY_RESULTS!C316=0, "",ACOUSTIC_SURVEY_RESULTS!C316)</f>
        <v/>
      </c>
      <c r="G317" s="122" t="str">
        <f>IF(ACOUSTIC_SURVEY_RESULTS!D316=0, "",ACOUSTIC_SURVEY_RESULTS!D316)</f>
        <v/>
      </c>
      <c r="H317" s="122" t="str">
        <f>IF(ACOUSTIC_SURVEY_RESULTS!E316=0, "",ACOUSTIC_SURVEY_RESULTS!E316)</f>
        <v/>
      </c>
      <c r="I317" s="122" t="str">
        <f>IF(ACOUSTIC_SURVEY_RESULTS!F316=0, "",ACOUSTIC_SURVEY_RESULTS!F316)</f>
        <v/>
      </c>
      <c r="J317" s="122" t="str">
        <f>IF(ACOUSTIC_SURVEY_RESULTS!G316=0, "",ACOUSTIC_SURVEY_RESULTS!G316)</f>
        <v/>
      </c>
      <c r="K317" s="122" t="str">
        <f>IF(ACOUSTIC_SURVEY_RESULTS!H316=0, "",ACOUSTIC_SURVEY_RESULTS!H316)</f>
        <v/>
      </c>
      <c r="L317" s="122" t="str">
        <f>IF(ACOUSTIC_SURVEY_RESULTS!I316=0, "",ACOUSTIC_SURVEY_RESULTS!I316)</f>
        <v/>
      </c>
      <c r="M317" s="122">
        <f>IFERROR((VLOOKUP($L317,ACOUSTIC_SITE_INFO!$C$3:$AI$501,2,FALSE)),"")</f>
        <v>0</v>
      </c>
      <c r="N317" s="122">
        <f>IFERROR((VLOOKUP($L317,ACOUSTIC_SITE_INFO!$C$3:$AI$501,3,FALSE))," ")</f>
        <v>0</v>
      </c>
      <c r="O317" s="122">
        <f>IFERROR((VLOOKUP($L317,ACOUSTIC_SITE_INFO!$C$3:$AI$501,4,FALSE)),"")</f>
        <v>0</v>
      </c>
      <c r="P317" s="122">
        <f>IFERROR((VLOOKUP($L317,ACOUSTIC_SITE_INFO!$C$3:$AI$501,5,FALSE)),"")</f>
        <v>0</v>
      </c>
      <c r="Q317" s="122">
        <f>IFERROR((VLOOKUP($L317,ACOUSTIC_SITE_INFO!$C$3:$AI$501,6,FALSE)),"")</f>
        <v>0</v>
      </c>
      <c r="R317" s="122">
        <f>IFERROR((VLOOKUP($L317,ACOUSTIC_SITE_INFO!$C$3:$AI$501,7,FALSE)),"")</f>
        <v>0</v>
      </c>
      <c r="S317" s="122" t="str">
        <f>IFERROR((VLOOKUP($L317,ACOUSTIC_SITE_INFO!$C$3:$AI$501,8,FALSE)),"")</f>
        <v>//</v>
      </c>
      <c r="T317" s="124">
        <f>IFERROR((VLOOKUP($L317,ACOUSTIC_SITE_INFO!$C$3:$AI$501,9,FALSE)),"")</f>
        <v>0</v>
      </c>
      <c r="U317" s="124">
        <f>IFERROR((VLOOKUP($L317,ACOUSTIC_SITE_INFO!$C$3:$AI$501,10,FALSE)),"")</f>
        <v>0</v>
      </c>
      <c r="V317" s="122">
        <f>IFERROR((VLOOKUP($L317,ACOUSTIC_SITE_INFO!$C$3:$AI$501,11,FALSE)),"")</f>
        <v>0</v>
      </c>
      <c r="W317" s="122">
        <f>IFERROR((VLOOKUP($L317,ACOUSTIC_SITE_INFO!$C$3:$AI$501,12,FALSE)),"")</f>
        <v>0</v>
      </c>
      <c r="X317" s="122">
        <f>IFERROR((VLOOKUP($L317,ACOUSTIC_SITE_INFO!$C$3:$AI$501,13,FALSE)),"")</f>
        <v>0</v>
      </c>
      <c r="Y317" s="122">
        <f>IFERROR((VLOOKUP($L317,ACOUSTIC_SITE_INFO!$C$3:$AI$501,14,FALSE)),"")</f>
        <v>0</v>
      </c>
      <c r="Z317" s="122">
        <f>IFERROR((VLOOKUP($L317,ACOUSTIC_SITE_INFO!$C$3:$AI$501,15,FALSE)),"")</f>
        <v>0</v>
      </c>
      <c r="AA317" s="122">
        <f>IFERROR((VLOOKUP($L317,ACOUSTIC_SITE_INFO!$C$3:$AI$501,16,FALSE)),"")</f>
        <v>0</v>
      </c>
      <c r="AB317" s="122">
        <f>IFERROR((VLOOKUP($L317,ACOUSTIC_SITE_INFO!$C$3:$AI$501,17,FALSE)),"")</f>
        <v>0</v>
      </c>
      <c r="AC317" s="122">
        <f>IFERROR((VLOOKUP($L317,ACOUSTIC_SITE_INFO!$C$3:$AI$501,18,FALSE)),"")</f>
        <v>0</v>
      </c>
      <c r="AD317" s="122">
        <f>IFERROR((VLOOKUP($L317,ACOUSTIC_SITE_INFO!$C$3:$AI$501,20,FALSE)),"")</f>
        <v>0</v>
      </c>
      <c r="AE317" s="122">
        <f>IFERROR((VLOOKUP($L317,ACOUSTIC_SITE_INFO!$C$3:$AI$501,21,FALSE)),"")</f>
        <v>0</v>
      </c>
      <c r="AF317" s="122">
        <f>IFERROR((VLOOKUP($L317,ACOUSTIC_SITE_INFO!$C$3:$AI$501,19,FALSE)),"")</f>
        <v>0</v>
      </c>
      <c r="AG317" s="122">
        <f>IFERROR((VLOOKUP($L317,ACOUSTIC_SITE_INFO!$C$3:$AI$501,22,FALSE)),"")</f>
        <v>0</v>
      </c>
      <c r="AH317" s="122">
        <f>IFERROR((VLOOKUP($L317,ACOUSTIC_SITE_INFO!$C$3:$AI$501,23,FALSE)),"")</f>
        <v>0</v>
      </c>
      <c r="AI317" s="125">
        <f>IFERROR((VLOOKUP($L317,ACOUSTIC_SITE_INFO!$C$3:$AI$501,24,FALSE)),"")</f>
        <v>0</v>
      </c>
      <c r="AJ317" s="125">
        <f>IFERROR((VLOOKUP($L317,ACOUSTIC_SITE_INFO!$C$3:$AI$501,25,FALSE)),"")</f>
        <v>0</v>
      </c>
      <c r="AK317" s="122">
        <f>IFERROR((VLOOKUP($L317,ACOUSTIC_SITE_INFO!$C$3:$AI$501,26,FALSE)),"")</f>
        <v>0</v>
      </c>
      <c r="AL317" s="122">
        <f>IFERROR((VLOOKUP($L317,ACOUSTIC_SITE_INFO!$C$3:$AI$501,27,FALSE)),"")</f>
        <v>0</v>
      </c>
      <c r="AM317" s="122">
        <f>IFERROR((VLOOKUP($L317,ACOUSTIC_SITE_INFO!$C$3:$AI$501,29,FALSE)),"")</f>
        <v>0</v>
      </c>
      <c r="AN317" s="122">
        <f>IFERROR((VLOOKUP($L317,ACOUSTIC_SITE_INFO!$C$3:$AI$501,30,FALSE)),"")</f>
        <v>0</v>
      </c>
      <c r="AO317" s="122">
        <f>IFERROR((VLOOKUP($L317,ACOUSTIC_SITE_INFO!$C$3:$AI$501,31,FALSE)),"")</f>
        <v>0</v>
      </c>
      <c r="AP317" s="122">
        <f>IFERROR((VLOOKUP($L317,ACOUSTIC_SITE_INFO!$C$3:$AI$501,32,FALSE)),"")</f>
        <v>0</v>
      </c>
      <c r="AQ317" s="122">
        <f>IFERROR((VLOOKUP($L317,ACOUSTIC_SITE_INFO!$C$3:$AI$501,33,FALSE)),"")</f>
        <v>0</v>
      </c>
    </row>
    <row r="318" spans="1:43" x14ac:dyDescent="0.25">
      <c r="A318" s="122" t="str">
        <f t="shared" si="8"/>
        <v>00-0m-0</v>
      </c>
      <c r="B318" s="122" t="str">
        <f t="shared" si="9"/>
        <v/>
      </c>
      <c r="C318" s="122" t="str">
        <f>IF(ACOUSTIC_SURVEY_RESULTS!A317=0, "",ACOUSTIC_SURVEY_RESULTS!A317)</f>
        <v/>
      </c>
      <c r="D318" s="122" t="str">
        <f>IFERROR((VLOOKUP($C318,Drop_down_options!$B$2:$D$21,2,FALSE)),"")</f>
        <v/>
      </c>
      <c r="E318" s="122" t="str">
        <f>IF(ACOUSTIC_SURVEY_RESULTS!B317=0, "",ACOUSTIC_SURVEY_RESULTS!B317)</f>
        <v/>
      </c>
      <c r="F318" s="122" t="str">
        <f>IF(ACOUSTIC_SURVEY_RESULTS!C317=0, "",ACOUSTIC_SURVEY_RESULTS!C317)</f>
        <v/>
      </c>
      <c r="G318" s="122" t="str">
        <f>IF(ACOUSTIC_SURVEY_RESULTS!D317=0, "",ACOUSTIC_SURVEY_RESULTS!D317)</f>
        <v/>
      </c>
      <c r="H318" s="122" t="str">
        <f>IF(ACOUSTIC_SURVEY_RESULTS!E317=0, "",ACOUSTIC_SURVEY_RESULTS!E317)</f>
        <v/>
      </c>
      <c r="I318" s="122" t="str">
        <f>IF(ACOUSTIC_SURVEY_RESULTS!F317=0, "",ACOUSTIC_SURVEY_RESULTS!F317)</f>
        <v/>
      </c>
      <c r="J318" s="122" t="str">
        <f>IF(ACOUSTIC_SURVEY_RESULTS!G317=0, "",ACOUSTIC_SURVEY_RESULTS!G317)</f>
        <v/>
      </c>
      <c r="K318" s="122" t="str">
        <f>IF(ACOUSTIC_SURVEY_RESULTS!H317=0, "",ACOUSTIC_SURVEY_RESULTS!H317)</f>
        <v/>
      </c>
      <c r="L318" s="122" t="str">
        <f>IF(ACOUSTIC_SURVEY_RESULTS!I317=0, "",ACOUSTIC_SURVEY_RESULTS!I317)</f>
        <v/>
      </c>
      <c r="M318" s="122">
        <f>IFERROR((VLOOKUP($L318,ACOUSTIC_SITE_INFO!$C$3:$AI$501,2,FALSE)),"")</f>
        <v>0</v>
      </c>
      <c r="N318" s="122">
        <f>IFERROR((VLOOKUP($L318,ACOUSTIC_SITE_INFO!$C$3:$AI$501,3,FALSE))," ")</f>
        <v>0</v>
      </c>
      <c r="O318" s="122">
        <f>IFERROR((VLOOKUP($L318,ACOUSTIC_SITE_INFO!$C$3:$AI$501,4,FALSE)),"")</f>
        <v>0</v>
      </c>
      <c r="P318" s="122">
        <f>IFERROR((VLOOKUP($L318,ACOUSTIC_SITE_INFO!$C$3:$AI$501,5,FALSE)),"")</f>
        <v>0</v>
      </c>
      <c r="Q318" s="122">
        <f>IFERROR((VLOOKUP($L318,ACOUSTIC_SITE_INFO!$C$3:$AI$501,6,FALSE)),"")</f>
        <v>0</v>
      </c>
      <c r="R318" s="122">
        <f>IFERROR((VLOOKUP($L318,ACOUSTIC_SITE_INFO!$C$3:$AI$501,7,FALSE)),"")</f>
        <v>0</v>
      </c>
      <c r="S318" s="122" t="str">
        <f>IFERROR((VLOOKUP($L318,ACOUSTIC_SITE_INFO!$C$3:$AI$501,8,FALSE)),"")</f>
        <v>//</v>
      </c>
      <c r="T318" s="124">
        <f>IFERROR((VLOOKUP($L318,ACOUSTIC_SITE_INFO!$C$3:$AI$501,9,FALSE)),"")</f>
        <v>0</v>
      </c>
      <c r="U318" s="124">
        <f>IFERROR((VLOOKUP($L318,ACOUSTIC_SITE_INFO!$C$3:$AI$501,10,FALSE)),"")</f>
        <v>0</v>
      </c>
      <c r="V318" s="122">
        <f>IFERROR((VLOOKUP($L318,ACOUSTIC_SITE_INFO!$C$3:$AI$501,11,FALSE)),"")</f>
        <v>0</v>
      </c>
      <c r="W318" s="122">
        <f>IFERROR((VLOOKUP($L318,ACOUSTIC_SITE_INFO!$C$3:$AI$501,12,FALSE)),"")</f>
        <v>0</v>
      </c>
      <c r="X318" s="122">
        <f>IFERROR((VLOOKUP($L318,ACOUSTIC_SITE_INFO!$C$3:$AI$501,13,FALSE)),"")</f>
        <v>0</v>
      </c>
      <c r="Y318" s="122">
        <f>IFERROR((VLOOKUP($L318,ACOUSTIC_SITE_INFO!$C$3:$AI$501,14,FALSE)),"")</f>
        <v>0</v>
      </c>
      <c r="Z318" s="122">
        <f>IFERROR((VLOOKUP($L318,ACOUSTIC_SITE_INFO!$C$3:$AI$501,15,FALSE)),"")</f>
        <v>0</v>
      </c>
      <c r="AA318" s="122">
        <f>IFERROR((VLOOKUP($L318,ACOUSTIC_SITE_INFO!$C$3:$AI$501,16,FALSE)),"")</f>
        <v>0</v>
      </c>
      <c r="AB318" s="122">
        <f>IFERROR((VLOOKUP($L318,ACOUSTIC_SITE_INFO!$C$3:$AI$501,17,FALSE)),"")</f>
        <v>0</v>
      </c>
      <c r="AC318" s="122">
        <f>IFERROR((VLOOKUP($L318,ACOUSTIC_SITE_INFO!$C$3:$AI$501,18,FALSE)),"")</f>
        <v>0</v>
      </c>
      <c r="AD318" s="122">
        <f>IFERROR((VLOOKUP($L318,ACOUSTIC_SITE_INFO!$C$3:$AI$501,20,FALSE)),"")</f>
        <v>0</v>
      </c>
      <c r="AE318" s="122">
        <f>IFERROR((VLOOKUP($L318,ACOUSTIC_SITE_INFO!$C$3:$AI$501,21,FALSE)),"")</f>
        <v>0</v>
      </c>
      <c r="AF318" s="122">
        <f>IFERROR((VLOOKUP($L318,ACOUSTIC_SITE_INFO!$C$3:$AI$501,19,FALSE)),"")</f>
        <v>0</v>
      </c>
      <c r="AG318" s="122">
        <f>IFERROR((VLOOKUP($L318,ACOUSTIC_SITE_INFO!$C$3:$AI$501,22,FALSE)),"")</f>
        <v>0</v>
      </c>
      <c r="AH318" s="122">
        <f>IFERROR((VLOOKUP($L318,ACOUSTIC_SITE_INFO!$C$3:$AI$501,23,FALSE)),"")</f>
        <v>0</v>
      </c>
      <c r="AI318" s="125">
        <f>IFERROR((VLOOKUP($L318,ACOUSTIC_SITE_INFO!$C$3:$AI$501,24,FALSE)),"")</f>
        <v>0</v>
      </c>
      <c r="AJ318" s="125">
        <f>IFERROR((VLOOKUP($L318,ACOUSTIC_SITE_INFO!$C$3:$AI$501,25,FALSE)),"")</f>
        <v>0</v>
      </c>
      <c r="AK318" s="122">
        <f>IFERROR((VLOOKUP($L318,ACOUSTIC_SITE_INFO!$C$3:$AI$501,26,FALSE)),"")</f>
        <v>0</v>
      </c>
      <c r="AL318" s="122">
        <f>IFERROR((VLOOKUP($L318,ACOUSTIC_SITE_INFO!$C$3:$AI$501,27,FALSE)),"")</f>
        <v>0</v>
      </c>
      <c r="AM318" s="122">
        <f>IFERROR((VLOOKUP($L318,ACOUSTIC_SITE_INFO!$C$3:$AI$501,29,FALSE)),"")</f>
        <v>0</v>
      </c>
      <c r="AN318" s="122">
        <f>IFERROR((VLOOKUP($L318,ACOUSTIC_SITE_INFO!$C$3:$AI$501,30,FALSE)),"")</f>
        <v>0</v>
      </c>
      <c r="AO318" s="122">
        <f>IFERROR((VLOOKUP($L318,ACOUSTIC_SITE_INFO!$C$3:$AI$501,31,FALSE)),"")</f>
        <v>0</v>
      </c>
      <c r="AP318" s="122">
        <f>IFERROR((VLOOKUP($L318,ACOUSTIC_SITE_INFO!$C$3:$AI$501,32,FALSE)),"")</f>
        <v>0</v>
      </c>
      <c r="AQ318" s="122">
        <f>IFERROR((VLOOKUP($L318,ACOUSTIC_SITE_INFO!$C$3:$AI$501,33,FALSE)),"")</f>
        <v>0</v>
      </c>
    </row>
    <row r="319" spans="1:43" x14ac:dyDescent="0.25">
      <c r="A319" s="122" t="str">
        <f t="shared" si="8"/>
        <v>00-0m-0</v>
      </c>
      <c r="B319" s="122" t="str">
        <f t="shared" si="9"/>
        <v/>
      </c>
      <c r="C319" s="122" t="str">
        <f>IF(ACOUSTIC_SURVEY_RESULTS!A318=0, "",ACOUSTIC_SURVEY_RESULTS!A318)</f>
        <v/>
      </c>
      <c r="D319" s="122" t="str">
        <f>IFERROR((VLOOKUP($C319,Drop_down_options!$B$2:$D$21,2,FALSE)),"")</f>
        <v/>
      </c>
      <c r="E319" s="122" t="str">
        <f>IF(ACOUSTIC_SURVEY_RESULTS!B318=0, "",ACOUSTIC_SURVEY_RESULTS!B318)</f>
        <v/>
      </c>
      <c r="F319" s="122" t="str">
        <f>IF(ACOUSTIC_SURVEY_RESULTS!C318=0, "",ACOUSTIC_SURVEY_RESULTS!C318)</f>
        <v/>
      </c>
      <c r="G319" s="122" t="str">
        <f>IF(ACOUSTIC_SURVEY_RESULTS!D318=0, "",ACOUSTIC_SURVEY_RESULTS!D318)</f>
        <v/>
      </c>
      <c r="H319" s="122" t="str">
        <f>IF(ACOUSTIC_SURVEY_RESULTS!E318=0, "",ACOUSTIC_SURVEY_RESULTS!E318)</f>
        <v/>
      </c>
      <c r="I319" s="122" t="str">
        <f>IF(ACOUSTIC_SURVEY_RESULTS!F318=0, "",ACOUSTIC_SURVEY_RESULTS!F318)</f>
        <v/>
      </c>
      <c r="J319" s="122" t="str">
        <f>IF(ACOUSTIC_SURVEY_RESULTS!G318=0, "",ACOUSTIC_SURVEY_RESULTS!G318)</f>
        <v/>
      </c>
      <c r="K319" s="122" t="str">
        <f>IF(ACOUSTIC_SURVEY_RESULTS!H318=0, "",ACOUSTIC_SURVEY_RESULTS!H318)</f>
        <v/>
      </c>
      <c r="L319" s="122" t="str">
        <f>IF(ACOUSTIC_SURVEY_RESULTS!I318=0, "",ACOUSTIC_SURVEY_RESULTS!I318)</f>
        <v/>
      </c>
      <c r="M319" s="122">
        <f>IFERROR((VLOOKUP($L319,ACOUSTIC_SITE_INFO!$C$3:$AI$501,2,FALSE)),"")</f>
        <v>0</v>
      </c>
      <c r="N319" s="122">
        <f>IFERROR((VLOOKUP($L319,ACOUSTIC_SITE_INFO!$C$3:$AI$501,3,FALSE))," ")</f>
        <v>0</v>
      </c>
      <c r="O319" s="122">
        <f>IFERROR((VLOOKUP($L319,ACOUSTIC_SITE_INFO!$C$3:$AI$501,4,FALSE)),"")</f>
        <v>0</v>
      </c>
      <c r="P319" s="122">
        <f>IFERROR((VLOOKUP($L319,ACOUSTIC_SITE_INFO!$C$3:$AI$501,5,FALSE)),"")</f>
        <v>0</v>
      </c>
      <c r="Q319" s="122">
        <f>IFERROR((VLOOKUP($L319,ACOUSTIC_SITE_INFO!$C$3:$AI$501,6,FALSE)),"")</f>
        <v>0</v>
      </c>
      <c r="R319" s="122">
        <f>IFERROR((VLOOKUP($L319,ACOUSTIC_SITE_INFO!$C$3:$AI$501,7,FALSE)),"")</f>
        <v>0</v>
      </c>
      <c r="S319" s="122" t="str">
        <f>IFERROR((VLOOKUP($L319,ACOUSTIC_SITE_INFO!$C$3:$AI$501,8,FALSE)),"")</f>
        <v>//</v>
      </c>
      <c r="T319" s="124">
        <f>IFERROR((VLOOKUP($L319,ACOUSTIC_SITE_INFO!$C$3:$AI$501,9,FALSE)),"")</f>
        <v>0</v>
      </c>
      <c r="U319" s="124">
        <f>IFERROR((VLOOKUP($L319,ACOUSTIC_SITE_INFO!$C$3:$AI$501,10,FALSE)),"")</f>
        <v>0</v>
      </c>
      <c r="V319" s="122">
        <f>IFERROR((VLOOKUP($L319,ACOUSTIC_SITE_INFO!$C$3:$AI$501,11,FALSE)),"")</f>
        <v>0</v>
      </c>
      <c r="W319" s="122">
        <f>IFERROR((VLOOKUP($L319,ACOUSTIC_SITE_INFO!$C$3:$AI$501,12,FALSE)),"")</f>
        <v>0</v>
      </c>
      <c r="X319" s="122">
        <f>IFERROR((VLOOKUP($L319,ACOUSTIC_SITE_INFO!$C$3:$AI$501,13,FALSE)),"")</f>
        <v>0</v>
      </c>
      <c r="Y319" s="122">
        <f>IFERROR((VLOOKUP($L319,ACOUSTIC_SITE_INFO!$C$3:$AI$501,14,FALSE)),"")</f>
        <v>0</v>
      </c>
      <c r="Z319" s="122">
        <f>IFERROR((VLOOKUP($L319,ACOUSTIC_SITE_INFO!$C$3:$AI$501,15,FALSE)),"")</f>
        <v>0</v>
      </c>
      <c r="AA319" s="122">
        <f>IFERROR((VLOOKUP($L319,ACOUSTIC_SITE_INFO!$C$3:$AI$501,16,FALSE)),"")</f>
        <v>0</v>
      </c>
      <c r="AB319" s="122">
        <f>IFERROR((VLOOKUP($L319,ACOUSTIC_SITE_INFO!$C$3:$AI$501,17,FALSE)),"")</f>
        <v>0</v>
      </c>
      <c r="AC319" s="122">
        <f>IFERROR((VLOOKUP($L319,ACOUSTIC_SITE_INFO!$C$3:$AI$501,18,FALSE)),"")</f>
        <v>0</v>
      </c>
      <c r="AD319" s="122">
        <f>IFERROR((VLOOKUP($L319,ACOUSTIC_SITE_INFO!$C$3:$AI$501,20,FALSE)),"")</f>
        <v>0</v>
      </c>
      <c r="AE319" s="122">
        <f>IFERROR((VLOOKUP($L319,ACOUSTIC_SITE_INFO!$C$3:$AI$501,21,FALSE)),"")</f>
        <v>0</v>
      </c>
      <c r="AF319" s="122">
        <f>IFERROR((VLOOKUP($L319,ACOUSTIC_SITE_INFO!$C$3:$AI$501,19,FALSE)),"")</f>
        <v>0</v>
      </c>
      <c r="AG319" s="122">
        <f>IFERROR((VLOOKUP($L319,ACOUSTIC_SITE_INFO!$C$3:$AI$501,22,FALSE)),"")</f>
        <v>0</v>
      </c>
      <c r="AH319" s="122">
        <f>IFERROR((VLOOKUP($L319,ACOUSTIC_SITE_INFO!$C$3:$AI$501,23,FALSE)),"")</f>
        <v>0</v>
      </c>
      <c r="AI319" s="125">
        <f>IFERROR((VLOOKUP($L319,ACOUSTIC_SITE_INFO!$C$3:$AI$501,24,FALSE)),"")</f>
        <v>0</v>
      </c>
      <c r="AJ319" s="125">
        <f>IFERROR((VLOOKUP($L319,ACOUSTIC_SITE_INFO!$C$3:$AI$501,25,FALSE)),"")</f>
        <v>0</v>
      </c>
      <c r="AK319" s="122">
        <f>IFERROR((VLOOKUP($L319,ACOUSTIC_SITE_INFO!$C$3:$AI$501,26,FALSE)),"")</f>
        <v>0</v>
      </c>
      <c r="AL319" s="122">
        <f>IFERROR((VLOOKUP($L319,ACOUSTIC_SITE_INFO!$C$3:$AI$501,27,FALSE)),"")</f>
        <v>0</v>
      </c>
      <c r="AM319" s="122">
        <f>IFERROR((VLOOKUP($L319,ACOUSTIC_SITE_INFO!$C$3:$AI$501,29,FALSE)),"")</f>
        <v>0</v>
      </c>
      <c r="AN319" s="122">
        <f>IFERROR((VLOOKUP($L319,ACOUSTIC_SITE_INFO!$C$3:$AI$501,30,FALSE)),"")</f>
        <v>0</v>
      </c>
      <c r="AO319" s="122">
        <f>IFERROR((VLOOKUP($L319,ACOUSTIC_SITE_INFO!$C$3:$AI$501,31,FALSE)),"")</f>
        <v>0</v>
      </c>
      <c r="AP319" s="122">
        <f>IFERROR((VLOOKUP($L319,ACOUSTIC_SITE_INFO!$C$3:$AI$501,32,FALSE)),"")</f>
        <v>0</v>
      </c>
      <c r="AQ319" s="122">
        <f>IFERROR((VLOOKUP($L319,ACOUSTIC_SITE_INFO!$C$3:$AI$501,33,FALSE)),"")</f>
        <v>0</v>
      </c>
    </row>
    <row r="320" spans="1:43" x14ac:dyDescent="0.25">
      <c r="A320" s="122" t="str">
        <f t="shared" si="8"/>
        <v>00-0m-0</v>
      </c>
      <c r="B320" s="122" t="str">
        <f t="shared" si="9"/>
        <v/>
      </c>
      <c r="C320" s="122" t="str">
        <f>IF(ACOUSTIC_SURVEY_RESULTS!A319=0, "",ACOUSTIC_SURVEY_RESULTS!A319)</f>
        <v/>
      </c>
      <c r="D320" s="122" t="str">
        <f>IFERROR((VLOOKUP($C320,Drop_down_options!$B$2:$D$21,2,FALSE)),"")</f>
        <v/>
      </c>
      <c r="E320" s="122" t="str">
        <f>IF(ACOUSTIC_SURVEY_RESULTS!B319=0, "",ACOUSTIC_SURVEY_RESULTS!B319)</f>
        <v/>
      </c>
      <c r="F320" s="122" t="str">
        <f>IF(ACOUSTIC_SURVEY_RESULTS!C319=0, "",ACOUSTIC_SURVEY_RESULTS!C319)</f>
        <v/>
      </c>
      <c r="G320" s="122" t="str">
        <f>IF(ACOUSTIC_SURVEY_RESULTS!D319=0, "",ACOUSTIC_SURVEY_RESULTS!D319)</f>
        <v/>
      </c>
      <c r="H320" s="122" t="str">
        <f>IF(ACOUSTIC_SURVEY_RESULTS!E319=0, "",ACOUSTIC_SURVEY_RESULTS!E319)</f>
        <v/>
      </c>
      <c r="I320" s="122" t="str">
        <f>IF(ACOUSTIC_SURVEY_RESULTS!F319=0, "",ACOUSTIC_SURVEY_RESULTS!F319)</f>
        <v/>
      </c>
      <c r="J320" s="122" t="str">
        <f>IF(ACOUSTIC_SURVEY_RESULTS!G319=0, "",ACOUSTIC_SURVEY_RESULTS!G319)</f>
        <v/>
      </c>
      <c r="K320" s="122" t="str">
        <f>IF(ACOUSTIC_SURVEY_RESULTS!H319=0, "",ACOUSTIC_SURVEY_RESULTS!H319)</f>
        <v/>
      </c>
      <c r="L320" s="122" t="str">
        <f>IF(ACOUSTIC_SURVEY_RESULTS!I319=0, "",ACOUSTIC_SURVEY_RESULTS!I319)</f>
        <v/>
      </c>
      <c r="M320" s="122">
        <f>IFERROR((VLOOKUP($L320,ACOUSTIC_SITE_INFO!$C$3:$AI$501,2,FALSE)),"")</f>
        <v>0</v>
      </c>
      <c r="N320" s="122">
        <f>IFERROR((VLOOKUP($L320,ACOUSTIC_SITE_INFO!$C$3:$AI$501,3,FALSE))," ")</f>
        <v>0</v>
      </c>
      <c r="O320" s="122">
        <f>IFERROR((VLOOKUP($L320,ACOUSTIC_SITE_INFO!$C$3:$AI$501,4,FALSE)),"")</f>
        <v>0</v>
      </c>
      <c r="P320" s="122">
        <f>IFERROR((VLOOKUP($L320,ACOUSTIC_SITE_INFO!$C$3:$AI$501,5,FALSE)),"")</f>
        <v>0</v>
      </c>
      <c r="Q320" s="122">
        <f>IFERROR((VLOOKUP($L320,ACOUSTIC_SITE_INFO!$C$3:$AI$501,6,FALSE)),"")</f>
        <v>0</v>
      </c>
      <c r="R320" s="122">
        <f>IFERROR((VLOOKUP($L320,ACOUSTIC_SITE_INFO!$C$3:$AI$501,7,FALSE)),"")</f>
        <v>0</v>
      </c>
      <c r="S320" s="122" t="str">
        <f>IFERROR((VLOOKUP($L320,ACOUSTIC_SITE_INFO!$C$3:$AI$501,8,FALSE)),"")</f>
        <v>//</v>
      </c>
      <c r="T320" s="124">
        <f>IFERROR((VLOOKUP($L320,ACOUSTIC_SITE_INFO!$C$3:$AI$501,9,FALSE)),"")</f>
        <v>0</v>
      </c>
      <c r="U320" s="124">
        <f>IFERROR((VLOOKUP($L320,ACOUSTIC_SITE_INFO!$C$3:$AI$501,10,FALSE)),"")</f>
        <v>0</v>
      </c>
      <c r="V320" s="122">
        <f>IFERROR((VLOOKUP($L320,ACOUSTIC_SITE_INFO!$C$3:$AI$501,11,FALSE)),"")</f>
        <v>0</v>
      </c>
      <c r="W320" s="122">
        <f>IFERROR((VLOOKUP($L320,ACOUSTIC_SITE_INFO!$C$3:$AI$501,12,FALSE)),"")</f>
        <v>0</v>
      </c>
      <c r="X320" s="122">
        <f>IFERROR((VLOOKUP($L320,ACOUSTIC_SITE_INFO!$C$3:$AI$501,13,FALSE)),"")</f>
        <v>0</v>
      </c>
      <c r="Y320" s="122">
        <f>IFERROR((VLOOKUP($L320,ACOUSTIC_SITE_INFO!$C$3:$AI$501,14,FALSE)),"")</f>
        <v>0</v>
      </c>
      <c r="Z320" s="122">
        <f>IFERROR((VLOOKUP($L320,ACOUSTIC_SITE_INFO!$C$3:$AI$501,15,FALSE)),"")</f>
        <v>0</v>
      </c>
      <c r="AA320" s="122">
        <f>IFERROR((VLOOKUP($L320,ACOUSTIC_SITE_INFO!$C$3:$AI$501,16,FALSE)),"")</f>
        <v>0</v>
      </c>
      <c r="AB320" s="122">
        <f>IFERROR((VLOOKUP($L320,ACOUSTIC_SITE_INFO!$C$3:$AI$501,17,FALSE)),"")</f>
        <v>0</v>
      </c>
      <c r="AC320" s="122">
        <f>IFERROR((VLOOKUP($L320,ACOUSTIC_SITE_INFO!$C$3:$AI$501,18,FALSE)),"")</f>
        <v>0</v>
      </c>
      <c r="AD320" s="122">
        <f>IFERROR((VLOOKUP($L320,ACOUSTIC_SITE_INFO!$C$3:$AI$501,20,FALSE)),"")</f>
        <v>0</v>
      </c>
      <c r="AE320" s="122">
        <f>IFERROR((VLOOKUP($L320,ACOUSTIC_SITE_INFO!$C$3:$AI$501,21,FALSE)),"")</f>
        <v>0</v>
      </c>
      <c r="AF320" s="122">
        <f>IFERROR((VLOOKUP($L320,ACOUSTIC_SITE_INFO!$C$3:$AI$501,19,FALSE)),"")</f>
        <v>0</v>
      </c>
      <c r="AG320" s="122">
        <f>IFERROR((VLOOKUP($L320,ACOUSTIC_SITE_INFO!$C$3:$AI$501,22,FALSE)),"")</f>
        <v>0</v>
      </c>
      <c r="AH320" s="122">
        <f>IFERROR((VLOOKUP($L320,ACOUSTIC_SITE_INFO!$C$3:$AI$501,23,FALSE)),"")</f>
        <v>0</v>
      </c>
      <c r="AI320" s="125">
        <f>IFERROR((VLOOKUP($L320,ACOUSTIC_SITE_INFO!$C$3:$AI$501,24,FALSE)),"")</f>
        <v>0</v>
      </c>
      <c r="AJ320" s="125">
        <f>IFERROR((VLOOKUP($L320,ACOUSTIC_SITE_INFO!$C$3:$AI$501,25,FALSE)),"")</f>
        <v>0</v>
      </c>
      <c r="AK320" s="122">
        <f>IFERROR((VLOOKUP($L320,ACOUSTIC_SITE_INFO!$C$3:$AI$501,26,FALSE)),"")</f>
        <v>0</v>
      </c>
      <c r="AL320" s="122">
        <f>IFERROR((VLOOKUP($L320,ACOUSTIC_SITE_INFO!$C$3:$AI$501,27,FALSE)),"")</f>
        <v>0</v>
      </c>
      <c r="AM320" s="122">
        <f>IFERROR((VLOOKUP($L320,ACOUSTIC_SITE_INFO!$C$3:$AI$501,29,FALSE)),"")</f>
        <v>0</v>
      </c>
      <c r="AN320" s="122">
        <f>IFERROR((VLOOKUP($L320,ACOUSTIC_SITE_INFO!$C$3:$AI$501,30,FALSE)),"")</f>
        <v>0</v>
      </c>
      <c r="AO320" s="122">
        <f>IFERROR((VLOOKUP($L320,ACOUSTIC_SITE_INFO!$C$3:$AI$501,31,FALSE)),"")</f>
        <v>0</v>
      </c>
      <c r="AP320" s="122">
        <f>IFERROR((VLOOKUP($L320,ACOUSTIC_SITE_INFO!$C$3:$AI$501,32,FALSE)),"")</f>
        <v>0</v>
      </c>
      <c r="AQ320" s="122">
        <f>IFERROR((VLOOKUP($L320,ACOUSTIC_SITE_INFO!$C$3:$AI$501,33,FALSE)),"")</f>
        <v>0</v>
      </c>
    </row>
    <row r="321" spans="1:43" x14ac:dyDescent="0.25">
      <c r="A321" s="122" t="str">
        <f t="shared" si="8"/>
        <v>00-0m-0</v>
      </c>
      <c r="B321" s="122" t="str">
        <f t="shared" si="9"/>
        <v/>
      </c>
      <c r="C321" s="122" t="str">
        <f>IF(ACOUSTIC_SURVEY_RESULTS!A320=0, "",ACOUSTIC_SURVEY_RESULTS!A320)</f>
        <v/>
      </c>
      <c r="D321" s="122" t="str">
        <f>IFERROR((VLOOKUP($C321,Drop_down_options!$B$2:$D$21,2,FALSE)),"")</f>
        <v/>
      </c>
      <c r="E321" s="122" t="str">
        <f>IF(ACOUSTIC_SURVEY_RESULTS!B320=0, "",ACOUSTIC_SURVEY_RESULTS!B320)</f>
        <v/>
      </c>
      <c r="F321" s="122" t="str">
        <f>IF(ACOUSTIC_SURVEY_RESULTS!C320=0, "",ACOUSTIC_SURVEY_RESULTS!C320)</f>
        <v/>
      </c>
      <c r="G321" s="122" t="str">
        <f>IF(ACOUSTIC_SURVEY_RESULTS!D320=0, "",ACOUSTIC_SURVEY_RESULTS!D320)</f>
        <v/>
      </c>
      <c r="H321" s="122" t="str">
        <f>IF(ACOUSTIC_SURVEY_RESULTS!E320=0, "",ACOUSTIC_SURVEY_RESULTS!E320)</f>
        <v/>
      </c>
      <c r="I321" s="122" t="str">
        <f>IF(ACOUSTIC_SURVEY_RESULTS!F320=0, "",ACOUSTIC_SURVEY_RESULTS!F320)</f>
        <v/>
      </c>
      <c r="J321" s="122" t="str">
        <f>IF(ACOUSTIC_SURVEY_RESULTS!G320=0, "",ACOUSTIC_SURVEY_RESULTS!G320)</f>
        <v/>
      </c>
      <c r="K321" s="122" t="str">
        <f>IF(ACOUSTIC_SURVEY_RESULTS!H320=0, "",ACOUSTIC_SURVEY_RESULTS!H320)</f>
        <v/>
      </c>
      <c r="L321" s="122" t="str">
        <f>IF(ACOUSTIC_SURVEY_RESULTS!I320=0, "",ACOUSTIC_SURVEY_RESULTS!I320)</f>
        <v/>
      </c>
      <c r="M321" s="122">
        <f>IFERROR((VLOOKUP($L321,ACOUSTIC_SITE_INFO!$C$3:$AI$501,2,FALSE)),"")</f>
        <v>0</v>
      </c>
      <c r="N321" s="122">
        <f>IFERROR((VLOOKUP($L321,ACOUSTIC_SITE_INFO!$C$3:$AI$501,3,FALSE))," ")</f>
        <v>0</v>
      </c>
      <c r="O321" s="122">
        <f>IFERROR((VLOOKUP($L321,ACOUSTIC_SITE_INFO!$C$3:$AI$501,4,FALSE)),"")</f>
        <v>0</v>
      </c>
      <c r="P321" s="122">
        <f>IFERROR((VLOOKUP($L321,ACOUSTIC_SITE_INFO!$C$3:$AI$501,5,FALSE)),"")</f>
        <v>0</v>
      </c>
      <c r="Q321" s="122">
        <f>IFERROR((VLOOKUP($L321,ACOUSTIC_SITE_INFO!$C$3:$AI$501,6,FALSE)),"")</f>
        <v>0</v>
      </c>
      <c r="R321" s="122">
        <f>IFERROR((VLOOKUP($L321,ACOUSTIC_SITE_INFO!$C$3:$AI$501,7,FALSE)),"")</f>
        <v>0</v>
      </c>
      <c r="S321" s="122" t="str">
        <f>IFERROR((VLOOKUP($L321,ACOUSTIC_SITE_INFO!$C$3:$AI$501,8,FALSE)),"")</f>
        <v>//</v>
      </c>
      <c r="T321" s="124">
        <f>IFERROR((VLOOKUP($L321,ACOUSTIC_SITE_INFO!$C$3:$AI$501,9,FALSE)),"")</f>
        <v>0</v>
      </c>
      <c r="U321" s="124">
        <f>IFERROR((VLOOKUP($L321,ACOUSTIC_SITE_INFO!$C$3:$AI$501,10,FALSE)),"")</f>
        <v>0</v>
      </c>
      <c r="V321" s="122">
        <f>IFERROR((VLOOKUP($L321,ACOUSTIC_SITE_INFO!$C$3:$AI$501,11,FALSE)),"")</f>
        <v>0</v>
      </c>
      <c r="W321" s="122">
        <f>IFERROR((VLOOKUP($L321,ACOUSTIC_SITE_INFO!$C$3:$AI$501,12,FALSE)),"")</f>
        <v>0</v>
      </c>
      <c r="X321" s="122">
        <f>IFERROR((VLOOKUP($L321,ACOUSTIC_SITE_INFO!$C$3:$AI$501,13,FALSE)),"")</f>
        <v>0</v>
      </c>
      <c r="Y321" s="122">
        <f>IFERROR((VLOOKUP($L321,ACOUSTIC_SITE_INFO!$C$3:$AI$501,14,FALSE)),"")</f>
        <v>0</v>
      </c>
      <c r="Z321" s="122">
        <f>IFERROR((VLOOKUP($L321,ACOUSTIC_SITE_INFO!$C$3:$AI$501,15,FALSE)),"")</f>
        <v>0</v>
      </c>
      <c r="AA321" s="122">
        <f>IFERROR((VLOOKUP($L321,ACOUSTIC_SITE_INFO!$C$3:$AI$501,16,FALSE)),"")</f>
        <v>0</v>
      </c>
      <c r="AB321" s="122">
        <f>IFERROR((VLOOKUP($L321,ACOUSTIC_SITE_INFO!$C$3:$AI$501,17,FALSE)),"")</f>
        <v>0</v>
      </c>
      <c r="AC321" s="122">
        <f>IFERROR((VLOOKUP($L321,ACOUSTIC_SITE_INFO!$C$3:$AI$501,18,FALSE)),"")</f>
        <v>0</v>
      </c>
      <c r="AD321" s="122">
        <f>IFERROR((VLOOKUP($L321,ACOUSTIC_SITE_INFO!$C$3:$AI$501,20,FALSE)),"")</f>
        <v>0</v>
      </c>
      <c r="AE321" s="122">
        <f>IFERROR((VLOOKUP($L321,ACOUSTIC_SITE_INFO!$C$3:$AI$501,21,FALSE)),"")</f>
        <v>0</v>
      </c>
      <c r="AF321" s="122">
        <f>IFERROR((VLOOKUP($L321,ACOUSTIC_SITE_INFO!$C$3:$AI$501,19,FALSE)),"")</f>
        <v>0</v>
      </c>
      <c r="AG321" s="122">
        <f>IFERROR((VLOOKUP($L321,ACOUSTIC_SITE_INFO!$C$3:$AI$501,22,FALSE)),"")</f>
        <v>0</v>
      </c>
      <c r="AH321" s="122">
        <f>IFERROR((VLOOKUP($L321,ACOUSTIC_SITE_INFO!$C$3:$AI$501,23,FALSE)),"")</f>
        <v>0</v>
      </c>
      <c r="AI321" s="125">
        <f>IFERROR((VLOOKUP($L321,ACOUSTIC_SITE_INFO!$C$3:$AI$501,24,FALSE)),"")</f>
        <v>0</v>
      </c>
      <c r="AJ321" s="125">
        <f>IFERROR((VLOOKUP($L321,ACOUSTIC_SITE_INFO!$C$3:$AI$501,25,FALSE)),"")</f>
        <v>0</v>
      </c>
      <c r="AK321" s="122">
        <f>IFERROR((VLOOKUP($L321,ACOUSTIC_SITE_INFO!$C$3:$AI$501,26,FALSE)),"")</f>
        <v>0</v>
      </c>
      <c r="AL321" s="122">
        <f>IFERROR((VLOOKUP($L321,ACOUSTIC_SITE_INFO!$C$3:$AI$501,27,FALSE)),"")</f>
        <v>0</v>
      </c>
      <c r="AM321" s="122">
        <f>IFERROR((VLOOKUP($L321,ACOUSTIC_SITE_INFO!$C$3:$AI$501,29,FALSE)),"")</f>
        <v>0</v>
      </c>
      <c r="AN321" s="122">
        <f>IFERROR((VLOOKUP($L321,ACOUSTIC_SITE_INFO!$C$3:$AI$501,30,FALSE)),"")</f>
        <v>0</v>
      </c>
      <c r="AO321" s="122">
        <f>IFERROR((VLOOKUP($L321,ACOUSTIC_SITE_INFO!$C$3:$AI$501,31,FALSE)),"")</f>
        <v>0</v>
      </c>
      <c r="AP321" s="122">
        <f>IFERROR((VLOOKUP($L321,ACOUSTIC_SITE_INFO!$C$3:$AI$501,32,FALSE)),"")</f>
        <v>0</v>
      </c>
      <c r="AQ321" s="122">
        <f>IFERROR((VLOOKUP($L321,ACOUSTIC_SITE_INFO!$C$3:$AI$501,33,FALSE)),"")</f>
        <v>0</v>
      </c>
    </row>
    <row r="322" spans="1:43" x14ac:dyDescent="0.25">
      <c r="A322" s="122" t="str">
        <f t="shared" si="8"/>
        <v>00-0m-0</v>
      </c>
      <c r="B322" s="122" t="str">
        <f t="shared" si="9"/>
        <v/>
      </c>
      <c r="C322" s="122" t="str">
        <f>IF(ACOUSTIC_SURVEY_RESULTS!A321=0, "",ACOUSTIC_SURVEY_RESULTS!A321)</f>
        <v/>
      </c>
      <c r="D322" s="122" t="str">
        <f>IFERROR((VLOOKUP($C322,Drop_down_options!$B$2:$D$21,2,FALSE)),"")</f>
        <v/>
      </c>
      <c r="E322" s="122" t="str">
        <f>IF(ACOUSTIC_SURVEY_RESULTS!B321=0, "",ACOUSTIC_SURVEY_RESULTS!B321)</f>
        <v/>
      </c>
      <c r="F322" s="122" t="str">
        <f>IF(ACOUSTIC_SURVEY_RESULTS!C321=0, "",ACOUSTIC_SURVEY_RESULTS!C321)</f>
        <v/>
      </c>
      <c r="G322" s="122" t="str">
        <f>IF(ACOUSTIC_SURVEY_RESULTS!D321=0, "",ACOUSTIC_SURVEY_RESULTS!D321)</f>
        <v/>
      </c>
      <c r="H322" s="122" t="str">
        <f>IF(ACOUSTIC_SURVEY_RESULTS!E321=0, "",ACOUSTIC_SURVEY_RESULTS!E321)</f>
        <v/>
      </c>
      <c r="I322" s="122" t="str">
        <f>IF(ACOUSTIC_SURVEY_RESULTS!F321=0, "",ACOUSTIC_SURVEY_RESULTS!F321)</f>
        <v/>
      </c>
      <c r="J322" s="122" t="str">
        <f>IF(ACOUSTIC_SURVEY_RESULTS!G321=0, "",ACOUSTIC_SURVEY_RESULTS!G321)</f>
        <v/>
      </c>
      <c r="K322" s="122" t="str">
        <f>IF(ACOUSTIC_SURVEY_RESULTS!H321=0, "",ACOUSTIC_SURVEY_RESULTS!H321)</f>
        <v/>
      </c>
      <c r="L322" s="122" t="str">
        <f>IF(ACOUSTIC_SURVEY_RESULTS!I321=0, "",ACOUSTIC_SURVEY_RESULTS!I321)</f>
        <v/>
      </c>
      <c r="M322" s="122">
        <f>IFERROR((VLOOKUP($L322,ACOUSTIC_SITE_INFO!$C$3:$AI$501,2,FALSE)),"")</f>
        <v>0</v>
      </c>
      <c r="N322" s="122">
        <f>IFERROR((VLOOKUP($L322,ACOUSTIC_SITE_INFO!$C$3:$AI$501,3,FALSE))," ")</f>
        <v>0</v>
      </c>
      <c r="O322" s="122">
        <f>IFERROR((VLOOKUP($L322,ACOUSTIC_SITE_INFO!$C$3:$AI$501,4,FALSE)),"")</f>
        <v>0</v>
      </c>
      <c r="P322" s="122">
        <f>IFERROR((VLOOKUP($L322,ACOUSTIC_SITE_INFO!$C$3:$AI$501,5,FALSE)),"")</f>
        <v>0</v>
      </c>
      <c r="Q322" s="122">
        <f>IFERROR((VLOOKUP($L322,ACOUSTIC_SITE_INFO!$C$3:$AI$501,6,FALSE)),"")</f>
        <v>0</v>
      </c>
      <c r="R322" s="122">
        <f>IFERROR((VLOOKUP($L322,ACOUSTIC_SITE_INFO!$C$3:$AI$501,7,FALSE)),"")</f>
        <v>0</v>
      </c>
      <c r="S322" s="122" t="str">
        <f>IFERROR((VLOOKUP($L322,ACOUSTIC_SITE_INFO!$C$3:$AI$501,8,FALSE)),"")</f>
        <v>//</v>
      </c>
      <c r="T322" s="124">
        <f>IFERROR((VLOOKUP($L322,ACOUSTIC_SITE_INFO!$C$3:$AI$501,9,FALSE)),"")</f>
        <v>0</v>
      </c>
      <c r="U322" s="124">
        <f>IFERROR((VLOOKUP($L322,ACOUSTIC_SITE_INFO!$C$3:$AI$501,10,FALSE)),"")</f>
        <v>0</v>
      </c>
      <c r="V322" s="122">
        <f>IFERROR((VLOOKUP($L322,ACOUSTIC_SITE_INFO!$C$3:$AI$501,11,FALSE)),"")</f>
        <v>0</v>
      </c>
      <c r="W322" s="122">
        <f>IFERROR((VLOOKUP($L322,ACOUSTIC_SITE_INFO!$C$3:$AI$501,12,FALSE)),"")</f>
        <v>0</v>
      </c>
      <c r="X322" s="122">
        <f>IFERROR((VLOOKUP($L322,ACOUSTIC_SITE_INFO!$C$3:$AI$501,13,FALSE)),"")</f>
        <v>0</v>
      </c>
      <c r="Y322" s="122">
        <f>IFERROR((VLOOKUP($L322,ACOUSTIC_SITE_INFO!$C$3:$AI$501,14,FALSE)),"")</f>
        <v>0</v>
      </c>
      <c r="Z322" s="122">
        <f>IFERROR((VLOOKUP($L322,ACOUSTIC_SITE_INFO!$C$3:$AI$501,15,FALSE)),"")</f>
        <v>0</v>
      </c>
      <c r="AA322" s="122">
        <f>IFERROR((VLOOKUP($L322,ACOUSTIC_SITE_INFO!$C$3:$AI$501,16,FALSE)),"")</f>
        <v>0</v>
      </c>
      <c r="AB322" s="122">
        <f>IFERROR((VLOOKUP($L322,ACOUSTIC_SITE_INFO!$C$3:$AI$501,17,FALSE)),"")</f>
        <v>0</v>
      </c>
      <c r="AC322" s="122">
        <f>IFERROR((VLOOKUP($L322,ACOUSTIC_SITE_INFO!$C$3:$AI$501,18,FALSE)),"")</f>
        <v>0</v>
      </c>
      <c r="AD322" s="122">
        <f>IFERROR((VLOOKUP($L322,ACOUSTIC_SITE_INFO!$C$3:$AI$501,20,FALSE)),"")</f>
        <v>0</v>
      </c>
      <c r="AE322" s="122">
        <f>IFERROR((VLOOKUP($L322,ACOUSTIC_SITE_INFO!$C$3:$AI$501,21,FALSE)),"")</f>
        <v>0</v>
      </c>
      <c r="AF322" s="122">
        <f>IFERROR((VLOOKUP($L322,ACOUSTIC_SITE_INFO!$C$3:$AI$501,19,FALSE)),"")</f>
        <v>0</v>
      </c>
      <c r="AG322" s="122">
        <f>IFERROR((VLOOKUP($L322,ACOUSTIC_SITE_INFO!$C$3:$AI$501,22,FALSE)),"")</f>
        <v>0</v>
      </c>
      <c r="AH322" s="122">
        <f>IFERROR((VLOOKUP($L322,ACOUSTIC_SITE_INFO!$C$3:$AI$501,23,FALSE)),"")</f>
        <v>0</v>
      </c>
      <c r="AI322" s="125">
        <f>IFERROR((VLOOKUP($L322,ACOUSTIC_SITE_INFO!$C$3:$AI$501,24,FALSE)),"")</f>
        <v>0</v>
      </c>
      <c r="AJ322" s="125">
        <f>IFERROR((VLOOKUP($L322,ACOUSTIC_SITE_INFO!$C$3:$AI$501,25,FALSE)),"")</f>
        <v>0</v>
      </c>
      <c r="AK322" s="122">
        <f>IFERROR((VLOOKUP($L322,ACOUSTIC_SITE_INFO!$C$3:$AI$501,26,FALSE)),"")</f>
        <v>0</v>
      </c>
      <c r="AL322" s="122">
        <f>IFERROR((VLOOKUP($L322,ACOUSTIC_SITE_INFO!$C$3:$AI$501,27,FALSE)),"")</f>
        <v>0</v>
      </c>
      <c r="AM322" s="122">
        <f>IFERROR((VLOOKUP($L322,ACOUSTIC_SITE_INFO!$C$3:$AI$501,29,FALSE)),"")</f>
        <v>0</v>
      </c>
      <c r="AN322" s="122">
        <f>IFERROR((VLOOKUP($L322,ACOUSTIC_SITE_INFO!$C$3:$AI$501,30,FALSE)),"")</f>
        <v>0</v>
      </c>
      <c r="AO322" s="122">
        <f>IFERROR((VLOOKUP($L322,ACOUSTIC_SITE_INFO!$C$3:$AI$501,31,FALSE)),"")</f>
        <v>0</v>
      </c>
      <c r="AP322" s="122">
        <f>IFERROR((VLOOKUP($L322,ACOUSTIC_SITE_INFO!$C$3:$AI$501,32,FALSE)),"")</f>
        <v>0</v>
      </c>
      <c r="AQ322" s="122">
        <f>IFERROR((VLOOKUP($L322,ACOUSTIC_SITE_INFO!$C$3:$AI$501,33,FALSE)),"")</f>
        <v>0</v>
      </c>
    </row>
    <row r="323" spans="1:43" x14ac:dyDescent="0.25">
      <c r="A323" s="122" t="str">
        <f t="shared" si="8"/>
        <v>00-0m-0</v>
      </c>
      <c r="B323" s="122" t="str">
        <f t="shared" si="9"/>
        <v/>
      </c>
      <c r="C323" s="122" t="str">
        <f>IF(ACOUSTIC_SURVEY_RESULTS!A322=0, "",ACOUSTIC_SURVEY_RESULTS!A322)</f>
        <v/>
      </c>
      <c r="D323" s="122" t="str">
        <f>IFERROR((VLOOKUP($C323,Drop_down_options!$B$2:$D$21,2,FALSE)),"")</f>
        <v/>
      </c>
      <c r="E323" s="122" t="str">
        <f>IF(ACOUSTIC_SURVEY_RESULTS!B322=0, "",ACOUSTIC_SURVEY_RESULTS!B322)</f>
        <v/>
      </c>
      <c r="F323" s="122" t="str">
        <f>IF(ACOUSTIC_SURVEY_RESULTS!C322=0, "",ACOUSTIC_SURVEY_RESULTS!C322)</f>
        <v/>
      </c>
      <c r="G323" s="122" t="str">
        <f>IF(ACOUSTIC_SURVEY_RESULTS!D322=0, "",ACOUSTIC_SURVEY_RESULTS!D322)</f>
        <v/>
      </c>
      <c r="H323" s="122" t="str">
        <f>IF(ACOUSTIC_SURVEY_RESULTS!E322=0, "",ACOUSTIC_SURVEY_RESULTS!E322)</f>
        <v/>
      </c>
      <c r="I323" s="122" t="str">
        <f>IF(ACOUSTIC_SURVEY_RESULTS!F322=0, "",ACOUSTIC_SURVEY_RESULTS!F322)</f>
        <v/>
      </c>
      <c r="J323" s="122" t="str">
        <f>IF(ACOUSTIC_SURVEY_RESULTS!G322=0, "",ACOUSTIC_SURVEY_RESULTS!G322)</f>
        <v/>
      </c>
      <c r="K323" s="122" t="str">
        <f>IF(ACOUSTIC_SURVEY_RESULTS!H322=0, "",ACOUSTIC_SURVEY_RESULTS!H322)</f>
        <v/>
      </c>
      <c r="L323" s="122" t="str">
        <f>IF(ACOUSTIC_SURVEY_RESULTS!I322=0, "",ACOUSTIC_SURVEY_RESULTS!I322)</f>
        <v/>
      </c>
      <c r="M323" s="122">
        <f>IFERROR((VLOOKUP($L323,ACOUSTIC_SITE_INFO!$C$3:$AI$501,2,FALSE)),"")</f>
        <v>0</v>
      </c>
      <c r="N323" s="122">
        <f>IFERROR((VLOOKUP($L323,ACOUSTIC_SITE_INFO!$C$3:$AI$501,3,FALSE))," ")</f>
        <v>0</v>
      </c>
      <c r="O323" s="122">
        <f>IFERROR((VLOOKUP($L323,ACOUSTIC_SITE_INFO!$C$3:$AI$501,4,FALSE)),"")</f>
        <v>0</v>
      </c>
      <c r="P323" s="122">
        <f>IFERROR((VLOOKUP($L323,ACOUSTIC_SITE_INFO!$C$3:$AI$501,5,FALSE)),"")</f>
        <v>0</v>
      </c>
      <c r="Q323" s="122">
        <f>IFERROR((VLOOKUP($L323,ACOUSTIC_SITE_INFO!$C$3:$AI$501,6,FALSE)),"")</f>
        <v>0</v>
      </c>
      <c r="R323" s="122">
        <f>IFERROR((VLOOKUP($L323,ACOUSTIC_SITE_INFO!$C$3:$AI$501,7,FALSE)),"")</f>
        <v>0</v>
      </c>
      <c r="S323" s="122" t="str">
        <f>IFERROR((VLOOKUP($L323,ACOUSTIC_SITE_INFO!$C$3:$AI$501,8,FALSE)),"")</f>
        <v>//</v>
      </c>
      <c r="T323" s="124">
        <f>IFERROR((VLOOKUP($L323,ACOUSTIC_SITE_INFO!$C$3:$AI$501,9,FALSE)),"")</f>
        <v>0</v>
      </c>
      <c r="U323" s="124">
        <f>IFERROR((VLOOKUP($L323,ACOUSTIC_SITE_INFO!$C$3:$AI$501,10,FALSE)),"")</f>
        <v>0</v>
      </c>
      <c r="V323" s="122">
        <f>IFERROR((VLOOKUP($L323,ACOUSTIC_SITE_INFO!$C$3:$AI$501,11,FALSE)),"")</f>
        <v>0</v>
      </c>
      <c r="W323" s="122">
        <f>IFERROR((VLOOKUP($L323,ACOUSTIC_SITE_INFO!$C$3:$AI$501,12,FALSE)),"")</f>
        <v>0</v>
      </c>
      <c r="X323" s="122">
        <f>IFERROR((VLOOKUP($L323,ACOUSTIC_SITE_INFO!$C$3:$AI$501,13,FALSE)),"")</f>
        <v>0</v>
      </c>
      <c r="Y323" s="122">
        <f>IFERROR((VLOOKUP($L323,ACOUSTIC_SITE_INFO!$C$3:$AI$501,14,FALSE)),"")</f>
        <v>0</v>
      </c>
      <c r="Z323" s="122">
        <f>IFERROR((VLOOKUP($L323,ACOUSTIC_SITE_INFO!$C$3:$AI$501,15,FALSE)),"")</f>
        <v>0</v>
      </c>
      <c r="AA323" s="122">
        <f>IFERROR((VLOOKUP($L323,ACOUSTIC_SITE_INFO!$C$3:$AI$501,16,FALSE)),"")</f>
        <v>0</v>
      </c>
      <c r="AB323" s="122">
        <f>IFERROR((VLOOKUP($L323,ACOUSTIC_SITE_INFO!$C$3:$AI$501,17,FALSE)),"")</f>
        <v>0</v>
      </c>
      <c r="AC323" s="122">
        <f>IFERROR((VLOOKUP($L323,ACOUSTIC_SITE_INFO!$C$3:$AI$501,18,FALSE)),"")</f>
        <v>0</v>
      </c>
      <c r="AD323" s="122">
        <f>IFERROR((VLOOKUP($L323,ACOUSTIC_SITE_INFO!$C$3:$AI$501,20,FALSE)),"")</f>
        <v>0</v>
      </c>
      <c r="AE323" s="122">
        <f>IFERROR((VLOOKUP($L323,ACOUSTIC_SITE_INFO!$C$3:$AI$501,21,FALSE)),"")</f>
        <v>0</v>
      </c>
      <c r="AF323" s="122">
        <f>IFERROR((VLOOKUP($L323,ACOUSTIC_SITE_INFO!$C$3:$AI$501,19,FALSE)),"")</f>
        <v>0</v>
      </c>
      <c r="AG323" s="122">
        <f>IFERROR((VLOOKUP($L323,ACOUSTIC_SITE_INFO!$C$3:$AI$501,22,FALSE)),"")</f>
        <v>0</v>
      </c>
      <c r="AH323" s="122">
        <f>IFERROR((VLOOKUP($L323,ACOUSTIC_SITE_INFO!$C$3:$AI$501,23,FALSE)),"")</f>
        <v>0</v>
      </c>
      <c r="AI323" s="125">
        <f>IFERROR((VLOOKUP($L323,ACOUSTIC_SITE_INFO!$C$3:$AI$501,24,FALSE)),"")</f>
        <v>0</v>
      </c>
      <c r="AJ323" s="125">
        <f>IFERROR((VLOOKUP($L323,ACOUSTIC_SITE_INFO!$C$3:$AI$501,25,FALSE)),"")</f>
        <v>0</v>
      </c>
      <c r="AK323" s="122">
        <f>IFERROR((VLOOKUP($L323,ACOUSTIC_SITE_INFO!$C$3:$AI$501,26,FALSE)),"")</f>
        <v>0</v>
      </c>
      <c r="AL323" s="122">
        <f>IFERROR((VLOOKUP($L323,ACOUSTIC_SITE_INFO!$C$3:$AI$501,27,FALSE)),"")</f>
        <v>0</v>
      </c>
      <c r="AM323" s="122">
        <f>IFERROR((VLOOKUP($L323,ACOUSTIC_SITE_INFO!$C$3:$AI$501,29,FALSE)),"")</f>
        <v>0</v>
      </c>
      <c r="AN323" s="122">
        <f>IFERROR((VLOOKUP($L323,ACOUSTIC_SITE_INFO!$C$3:$AI$501,30,FALSE)),"")</f>
        <v>0</v>
      </c>
      <c r="AO323" s="122">
        <f>IFERROR((VLOOKUP($L323,ACOUSTIC_SITE_INFO!$C$3:$AI$501,31,FALSE)),"")</f>
        <v>0</v>
      </c>
      <c r="AP323" s="122">
        <f>IFERROR((VLOOKUP($L323,ACOUSTIC_SITE_INFO!$C$3:$AI$501,32,FALSE)),"")</f>
        <v>0</v>
      </c>
      <c r="AQ323" s="122">
        <f>IFERROR((VLOOKUP($L323,ACOUSTIC_SITE_INFO!$C$3:$AI$501,33,FALSE)),"")</f>
        <v>0</v>
      </c>
    </row>
    <row r="324" spans="1:43" x14ac:dyDescent="0.25">
      <c r="A324" s="122" t="str">
        <f t="shared" ref="A324:A387" si="10">IFERROR((CONCATENATE(((-1*TRUNC(N324,4))*10000),((TRUNC(M324,4))*10000),"-",AE324,"m","-",R324)),"")</f>
        <v>00-0m-0</v>
      </c>
      <c r="B324" s="122" t="str">
        <f t="shared" ref="B324:B387" si="11">IF(A324="00-0m-0","",A324)</f>
        <v/>
      </c>
      <c r="C324" s="122" t="str">
        <f>IF(ACOUSTIC_SURVEY_RESULTS!A323=0, "",ACOUSTIC_SURVEY_RESULTS!A323)</f>
        <v/>
      </c>
      <c r="D324" s="122" t="str">
        <f>IFERROR((VLOOKUP($C324,Drop_down_options!$B$2:$D$21,2,FALSE)),"")</f>
        <v/>
      </c>
      <c r="E324" s="122" t="str">
        <f>IF(ACOUSTIC_SURVEY_RESULTS!B323=0, "",ACOUSTIC_SURVEY_RESULTS!B323)</f>
        <v/>
      </c>
      <c r="F324" s="122" t="str">
        <f>IF(ACOUSTIC_SURVEY_RESULTS!C323=0, "",ACOUSTIC_SURVEY_RESULTS!C323)</f>
        <v/>
      </c>
      <c r="G324" s="122" t="str">
        <f>IF(ACOUSTIC_SURVEY_RESULTS!D323=0, "",ACOUSTIC_SURVEY_RESULTS!D323)</f>
        <v/>
      </c>
      <c r="H324" s="122" t="str">
        <f>IF(ACOUSTIC_SURVEY_RESULTS!E323=0, "",ACOUSTIC_SURVEY_RESULTS!E323)</f>
        <v/>
      </c>
      <c r="I324" s="122" t="str">
        <f>IF(ACOUSTIC_SURVEY_RESULTS!F323=0, "",ACOUSTIC_SURVEY_RESULTS!F323)</f>
        <v/>
      </c>
      <c r="J324" s="122" t="str">
        <f>IF(ACOUSTIC_SURVEY_RESULTS!G323=0, "",ACOUSTIC_SURVEY_RESULTS!G323)</f>
        <v/>
      </c>
      <c r="K324" s="122" t="str">
        <f>IF(ACOUSTIC_SURVEY_RESULTS!H323=0, "",ACOUSTIC_SURVEY_RESULTS!H323)</f>
        <v/>
      </c>
      <c r="L324" s="122" t="str">
        <f>IF(ACOUSTIC_SURVEY_RESULTS!I323=0, "",ACOUSTIC_SURVEY_RESULTS!I323)</f>
        <v/>
      </c>
      <c r="M324" s="122">
        <f>IFERROR((VLOOKUP($L324,ACOUSTIC_SITE_INFO!$C$3:$AI$501,2,FALSE)),"")</f>
        <v>0</v>
      </c>
      <c r="N324" s="122">
        <f>IFERROR((VLOOKUP($L324,ACOUSTIC_SITE_INFO!$C$3:$AI$501,3,FALSE))," ")</f>
        <v>0</v>
      </c>
      <c r="O324" s="122">
        <f>IFERROR((VLOOKUP($L324,ACOUSTIC_SITE_INFO!$C$3:$AI$501,4,FALSE)),"")</f>
        <v>0</v>
      </c>
      <c r="P324" s="122">
        <f>IFERROR((VLOOKUP($L324,ACOUSTIC_SITE_INFO!$C$3:$AI$501,5,FALSE)),"")</f>
        <v>0</v>
      </c>
      <c r="Q324" s="122">
        <f>IFERROR((VLOOKUP($L324,ACOUSTIC_SITE_INFO!$C$3:$AI$501,6,FALSE)),"")</f>
        <v>0</v>
      </c>
      <c r="R324" s="122">
        <f>IFERROR((VLOOKUP($L324,ACOUSTIC_SITE_INFO!$C$3:$AI$501,7,FALSE)),"")</f>
        <v>0</v>
      </c>
      <c r="S324" s="122" t="str">
        <f>IFERROR((VLOOKUP($L324,ACOUSTIC_SITE_INFO!$C$3:$AI$501,8,FALSE)),"")</f>
        <v>//</v>
      </c>
      <c r="T324" s="124">
        <f>IFERROR((VLOOKUP($L324,ACOUSTIC_SITE_INFO!$C$3:$AI$501,9,FALSE)),"")</f>
        <v>0</v>
      </c>
      <c r="U324" s="124">
        <f>IFERROR((VLOOKUP($L324,ACOUSTIC_SITE_INFO!$C$3:$AI$501,10,FALSE)),"")</f>
        <v>0</v>
      </c>
      <c r="V324" s="122">
        <f>IFERROR((VLOOKUP($L324,ACOUSTIC_SITE_INFO!$C$3:$AI$501,11,FALSE)),"")</f>
        <v>0</v>
      </c>
      <c r="W324" s="122">
        <f>IFERROR((VLOOKUP($L324,ACOUSTIC_SITE_INFO!$C$3:$AI$501,12,FALSE)),"")</f>
        <v>0</v>
      </c>
      <c r="X324" s="122">
        <f>IFERROR((VLOOKUP($L324,ACOUSTIC_SITE_INFO!$C$3:$AI$501,13,FALSE)),"")</f>
        <v>0</v>
      </c>
      <c r="Y324" s="122">
        <f>IFERROR((VLOOKUP($L324,ACOUSTIC_SITE_INFO!$C$3:$AI$501,14,FALSE)),"")</f>
        <v>0</v>
      </c>
      <c r="Z324" s="122">
        <f>IFERROR((VLOOKUP($L324,ACOUSTIC_SITE_INFO!$C$3:$AI$501,15,FALSE)),"")</f>
        <v>0</v>
      </c>
      <c r="AA324" s="122">
        <f>IFERROR((VLOOKUP($L324,ACOUSTIC_SITE_INFO!$C$3:$AI$501,16,FALSE)),"")</f>
        <v>0</v>
      </c>
      <c r="AB324" s="122">
        <f>IFERROR((VLOOKUP($L324,ACOUSTIC_SITE_INFO!$C$3:$AI$501,17,FALSE)),"")</f>
        <v>0</v>
      </c>
      <c r="AC324" s="122">
        <f>IFERROR((VLOOKUP($L324,ACOUSTIC_SITE_INFO!$C$3:$AI$501,18,FALSE)),"")</f>
        <v>0</v>
      </c>
      <c r="AD324" s="122">
        <f>IFERROR((VLOOKUP($L324,ACOUSTIC_SITE_INFO!$C$3:$AI$501,20,FALSE)),"")</f>
        <v>0</v>
      </c>
      <c r="AE324" s="122">
        <f>IFERROR((VLOOKUP($L324,ACOUSTIC_SITE_INFO!$C$3:$AI$501,21,FALSE)),"")</f>
        <v>0</v>
      </c>
      <c r="AF324" s="122">
        <f>IFERROR((VLOOKUP($L324,ACOUSTIC_SITE_INFO!$C$3:$AI$501,19,FALSE)),"")</f>
        <v>0</v>
      </c>
      <c r="AG324" s="122">
        <f>IFERROR((VLOOKUP($L324,ACOUSTIC_SITE_INFO!$C$3:$AI$501,22,FALSE)),"")</f>
        <v>0</v>
      </c>
      <c r="AH324" s="122">
        <f>IFERROR((VLOOKUP($L324,ACOUSTIC_SITE_INFO!$C$3:$AI$501,23,FALSE)),"")</f>
        <v>0</v>
      </c>
      <c r="AI324" s="125">
        <f>IFERROR((VLOOKUP($L324,ACOUSTIC_SITE_INFO!$C$3:$AI$501,24,FALSE)),"")</f>
        <v>0</v>
      </c>
      <c r="AJ324" s="125">
        <f>IFERROR((VLOOKUP($L324,ACOUSTIC_SITE_INFO!$C$3:$AI$501,25,FALSE)),"")</f>
        <v>0</v>
      </c>
      <c r="AK324" s="122">
        <f>IFERROR((VLOOKUP($L324,ACOUSTIC_SITE_INFO!$C$3:$AI$501,26,FALSE)),"")</f>
        <v>0</v>
      </c>
      <c r="AL324" s="122">
        <f>IFERROR((VLOOKUP($L324,ACOUSTIC_SITE_INFO!$C$3:$AI$501,27,FALSE)),"")</f>
        <v>0</v>
      </c>
      <c r="AM324" s="122">
        <f>IFERROR((VLOOKUP($L324,ACOUSTIC_SITE_INFO!$C$3:$AI$501,29,FALSE)),"")</f>
        <v>0</v>
      </c>
      <c r="AN324" s="122">
        <f>IFERROR((VLOOKUP($L324,ACOUSTIC_SITE_INFO!$C$3:$AI$501,30,FALSE)),"")</f>
        <v>0</v>
      </c>
      <c r="AO324" s="122">
        <f>IFERROR((VLOOKUP($L324,ACOUSTIC_SITE_INFO!$C$3:$AI$501,31,FALSE)),"")</f>
        <v>0</v>
      </c>
      <c r="AP324" s="122">
        <f>IFERROR((VLOOKUP($L324,ACOUSTIC_SITE_INFO!$C$3:$AI$501,32,FALSE)),"")</f>
        <v>0</v>
      </c>
      <c r="AQ324" s="122">
        <f>IFERROR((VLOOKUP($L324,ACOUSTIC_SITE_INFO!$C$3:$AI$501,33,FALSE)),"")</f>
        <v>0</v>
      </c>
    </row>
    <row r="325" spans="1:43" x14ac:dyDescent="0.25">
      <c r="A325" s="122" t="str">
        <f t="shared" si="10"/>
        <v>00-0m-0</v>
      </c>
      <c r="B325" s="122" t="str">
        <f t="shared" si="11"/>
        <v/>
      </c>
      <c r="C325" s="122" t="str">
        <f>IF(ACOUSTIC_SURVEY_RESULTS!A324=0, "",ACOUSTIC_SURVEY_RESULTS!A324)</f>
        <v/>
      </c>
      <c r="D325" s="122" t="str">
        <f>IFERROR((VLOOKUP($C325,Drop_down_options!$B$2:$D$21,2,FALSE)),"")</f>
        <v/>
      </c>
      <c r="E325" s="122" t="str">
        <f>IF(ACOUSTIC_SURVEY_RESULTS!B324=0, "",ACOUSTIC_SURVEY_RESULTS!B324)</f>
        <v/>
      </c>
      <c r="F325" s="122" t="str">
        <f>IF(ACOUSTIC_SURVEY_RESULTS!C324=0, "",ACOUSTIC_SURVEY_RESULTS!C324)</f>
        <v/>
      </c>
      <c r="G325" s="122" t="str">
        <f>IF(ACOUSTIC_SURVEY_RESULTS!D324=0, "",ACOUSTIC_SURVEY_RESULTS!D324)</f>
        <v/>
      </c>
      <c r="H325" s="122" t="str">
        <f>IF(ACOUSTIC_SURVEY_RESULTS!E324=0, "",ACOUSTIC_SURVEY_RESULTS!E324)</f>
        <v/>
      </c>
      <c r="I325" s="122" t="str">
        <f>IF(ACOUSTIC_SURVEY_RESULTS!F324=0, "",ACOUSTIC_SURVEY_RESULTS!F324)</f>
        <v/>
      </c>
      <c r="J325" s="122" t="str">
        <f>IF(ACOUSTIC_SURVEY_RESULTS!G324=0, "",ACOUSTIC_SURVEY_RESULTS!G324)</f>
        <v/>
      </c>
      <c r="K325" s="122" t="str">
        <f>IF(ACOUSTIC_SURVEY_RESULTS!H324=0, "",ACOUSTIC_SURVEY_RESULTS!H324)</f>
        <v/>
      </c>
      <c r="L325" s="122" t="str">
        <f>IF(ACOUSTIC_SURVEY_RESULTS!I324=0, "",ACOUSTIC_SURVEY_RESULTS!I324)</f>
        <v/>
      </c>
      <c r="M325" s="122">
        <f>IFERROR((VLOOKUP($L325,ACOUSTIC_SITE_INFO!$C$3:$AI$501,2,FALSE)),"")</f>
        <v>0</v>
      </c>
      <c r="N325" s="122">
        <f>IFERROR((VLOOKUP($L325,ACOUSTIC_SITE_INFO!$C$3:$AI$501,3,FALSE))," ")</f>
        <v>0</v>
      </c>
      <c r="O325" s="122">
        <f>IFERROR((VLOOKUP($L325,ACOUSTIC_SITE_INFO!$C$3:$AI$501,4,FALSE)),"")</f>
        <v>0</v>
      </c>
      <c r="P325" s="122">
        <f>IFERROR((VLOOKUP($L325,ACOUSTIC_SITE_INFO!$C$3:$AI$501,5,FALSE)),"")</f>
        <v>0</v>
      </c>
      <c r="Q325" s="122">
        <f>IFERROR((VLOOKUP($L325,ACOUSTIC_SITE_INFO!$C$3:$AI$501,6,FALSE)),"")</f>
        <v>0</v>
      </c>
      <c r="R325" s="122">
        <f>IFERROR((VLOOKUP($L325,ACOUSTIC_SITE_INFO!$C$3:$AI$501,7,FALSE)),"")</f>
        <v>0</v>
      </c>
      <c r="S325" s="122" t="str">
        <f>IFERROR((VLOOKUP($L325,ACOUSTIC_SITE_INFO!$C$3:$AI$501,8,FALSE)),"")</f>
        <v>//</v>
      </c>
      <c r="T325" s="124">
        <f>IFERROR((VLOOKUP($L325,ACOUSTIC_SITE_INFO!$C$3:$AI$501,9,FALSE)),"")</f>
        <v>0</v>
      </c>
      <c r="U325" s="124">
        <f>IFERROR((VLOOKUP($L325,ACOUSTIC_SITE_INFO!$C$3:$AI$501,10,FALSE)),"")</f>
        <v>0</v>
      </c>
      <c r="V325" s="122">
        <f>IFERROR((VLOOKUP($L325,ACOUSTIC_SITE_INFO!$C$3:$AI$501,11,FALSE)),"")</f>
        <v>0</v>
      </c>
      <c r="W325" s="122">
        <f>IFERROR((VLOOKUP($L325,ACOUSTIC_SITE_INFO!$C$3:$AI$501,12,FALSE)),"")</f>
        <v>0</v>
      </c>
      <c r="X325" s="122">
        <f>IFERROR((VLOOKUP($L325,ACOUSTIC_SITE_INFO!$C$3:$AI$501,13,FALSE)),"")</f>
        <v>0</v>
      </c>
      <c r="Y325" s="122">
        <f>IFERROR((VLOOKUP($L325,ACOUSTIC_SITE_INFO!$C$3:$AI$501,14,FALSE)),"")</f>
        <v>0</v>
      </c>
      <c r="Z325" s="122">
        <f>IFERROR((VLOOKUP($L325,ACOUSTIC_SITE_INFO!$C$3:$AI$501,15,FALSE)),"")</f>
        <v>0</v>
      </c>
      <c r="AA325" s="122">
        <f>IFERROR((VLOOKUP($L325,ACOUSTIC_SITE_INFO!$C$3:$AI$501,16,FALSE)),"")</f>
        <v>0</v>
      </c>
      <c r="AB325" s="122">
        <f>IFERROR((VLOOKUP($L325,ACOUSTIC_SITE_INFO!$C$3:$AI$501,17,FALSE)),"")</f>
        <v>0</v>
      </c>
      <c r="AC325" s="122">
        <f>IFERROR((VLOOKUP($L325,ACOUSTIC_SITE_INFO!$C$3:$AI$501,18,FALSE)),"")</f>
        <v>0</v>
      </c>
      <c r="AD325" s="122">
        <f>IFERROR((VLOOKUP($L325,ACOUSTIC_SITE_INFO!$C$3:$AI$501,20,FALSE)),"")</f>
        <v>0</v>
      </c>
      <c r="AE325" s="122">
        <f>IFERROR((VLOOKUP($L325,ACOUSTIC_SITE_INFO!$C$3:$AI$501,21,FALSE)),"")</f>
        <v>0</v>
      </c>
      <c r="AF325" s="122">
        <f>IFERROR((VLOOKUP($L325,ACOUSTIC_SITE_INFO!$C$3:$AI$501,19,FALSE)),"")</f>
        <v>0</v>
      </c>
      <c r="AG325" s="122">
        <f>IFERROR((VLOOKUP($L325,ACOUSTIC_SITE_INFO!$C$3:$AI$501,22,FALSE)),"")</f>
        <v>0</v>
      </c>
      <c r="AH325" s="122">
        <f>IFERROR((VLOOKUP($L325,ACOUSTIC_SITE_INFO!$C$3:$AI$501,23,FALSE)),"")</f>
        <v>0</v>
      </c>
      <c r="AI325" s="125">
        <f>IFERROR((VLOOKUP($L325,ACOUSTIC_SITE_INFO!$C$3:$AI$501,24,FALSE)),"")</f>
        <v>0</v>
      </c>
      <c r="AJ325" s="125">
        <f>IFERROR((VLOOKUP($L325,ACOUSTIC_SITE_INFO!$C$3:$AI$501,25,FALSE)),"")</f>
        <v>0</v>
      </c>
      <c r="AK325" s="122">
        <f>IFERROR((VLOOKUP($L325,ACOUSTIC_SITE_INFO!$C$3:$AI$501,26,FALSE)),"")</f>
        <v>0</v>
      </c>
      <c r="AL325" s="122">
        <f>IFERROR((VLOOKUP($L325,ACOUSTIC_SITE_INFO!$C$3:$AI$501,27,FALSE)),"")</f>
        <v>0</v>
      </c>
      <c r="AM325" s="122">
        <f>IFERROR((VLOOKUP($L325,ACOUSTIC_SITE_INFO!$C$3:$AI$501,29,FALSE)),"")</f>
        <v>0</v>
      </c>
      <c r="AN325" s="122">
        <f>IFERROR((VLOOKUP($L325,ACOUSTIC_SITE_INFO!$C$3:$AI$501,30,FALSE)),"")</f>
        <v>0</v>
      </c>
      <c r="AO325" s="122">
        <f>IFERROR((VLOOKUP($L325,ACOUSTIC_SITE_INFO!$C$3:$AI$501,31,FALSE)),"")</f>
        <v>0</v>
      </c>
      <c r="AP325" s="122">
        <f>IFERROR((VLOOKUP($L325,ACOUSTIC_SITE_INFO!$C$3:$AI$501,32,FALSE)),"")</f>
        <v>0</v>
      </c>
      <c r="AQ325" s="122">
        <f>IFERROR((VLOOKUP($L325,ACOUSTIC_SITE_INFO!$C$3:$AI$501,33,FALSE)),"")</f>
        <v>0</v>
      </c>
    </row>
    <row r="326" spans="1:43" x14ac:dyDescent="0.25">
      <c r="A326" s="122" t="str">
        <f t="shared" si="10"/>
        <v>00-0m-0</v>
      </c>
      <c r="B326" s="122" t="str">
        <f t="shared" si="11"/>
        <v/>
      </c>
      <c r="C326" s="122" t="str">
        <f>IF(ACOUSTIC_SURVEY_RESULTS!A325=0, "",ACOUSTIC_SURVEY_RESULTS!A325)</f>
        <v/>
      </c>
      <c r="D326" s="122" t="str">
        <f>IFERROR((VLOOKUP($C326,Drop_down_options!$B$2:$D$21,2,FALSE)),"")</f>
        <v/>
      </c>
      <c r="E326" s="122" t="str">
        <f>IF(ACOUSTIC_SURVEY_RESULTS!B325=0, "",ACOUSTIC_SURVEY_RESULTS!B325)</f>
        <v/>
      </c>
      <c r="F326" s="122" t="str">
        <f>IF(ACOUSTIC_SURVEY_RESULTS!C325=0, "",ACOUSTIC_SURVEY_RESULTS!C325)</f>
        <v/>
      </c>
      <c r="G326" s="122" t="str">
        <f>IF(ACOUSTIC_SURVEY_RESULTS!D325=0, "",ACOUSTIC_SURVEY_RESULTS!D325)</f>
        <v/>
      </c>
      <c r="H326" s="122" t="str">
        <f>IF(ACOUSTIC_SURVEY_RESULTS!E325=0, "",ACOUSTIC_SURVEY_RESULTS!E325)</f>
        <v/>
      </c>
      <c r="I326" s="122" t="str">
        <f>IF(ACOUSTIC_SURVEY_RESULTS!F325=0, "",ACOUSTIC_SURVEY_RESULTS!F325)</f>
        <v/>
      </c>
      <c r="J326" s="122" t="str">
        <f>IF(ACOUSTIC_SURVEY_RESULTS!G325=0, "",ACOUSTIC_SURVEY_RESULTS!G325)</f>
        <v/>
      </c>
      <c r="K326" s="122" t="str">
        <f>IF(ACOUSTIC_SURVEY_RESULTS!H325=0, "",ACOUSTIC_SURVEY_RESULTS!H325)</f>
        <v/>
      </c>
      <c r="L326" s="122" t="str">
        <f>IF(ACOUSTIC_SURVEY_RESULTS!I325=0, "",ACOUSTIC_SURVEY_RESULTS!I325)</f>
        <v/>
      </c>
      <c r="M326" s="122">
        <f>IFERROR((VLOOKUP($L326,ACOUSTIC_SITE_INFO!$C$3:$AI$501,2,FALSE)),"")</f>
        <v>0</v>
      </c>
      <c r="N326" s="122">
        <f>IFERROR((VLOOKUP($L326,ACOUSTIC_SITE_INFO!$C$3:$AI$501,3,FALSE))," ")</f>
        <v>0</v>
      </c>
      <c r="O326" s="122">
        <f>IFERROR((VLOOKUP($L326,ACOUSTIC_SITE_INFO!$C$3:$AI$501,4,FALSE)),"")</f>
        <v>0</v>
      </c>
      <c r="P326" s="122">
        <f>IFERROR((VLOOKUP($L326,ACOUSTIC_SITE_INFO!$C$3:$AI$501,5,FALSE)),"")</f>
        <v>0</v>
      </c>
      <c r="Q326" s="122">
        <f>IFERROR((VLOOKUP($L326,ACOUSTIC_SITE_INFO!$C$3:$AI$501,6,FALSE)),"")</f>
        <v>0</v>
      </c>
      <c r="R326" s="122">
        <f>IFERROR((VLOOKUP($L326,ACOUSTIC_SITE_INFO!$C$3:$AI$501,7,FALSE)),"")</f>
        <v>0</v>
      </c>
      <c r="S326" s="122" t="str">
        <f>IFERROR((VLOOKUP($L326,ACOUSTIC_SITE_INFO!$C$3:$AI$501,8,FALSE)),"")</f>
        <v>//</v>
      </c>
      <c r="T326" s="124">
        <f>IFERROR((VLOOKUP($L326,ACOUSTIC_SITE_INFO!$C$3:$AI$501,9,FALSE)),"")</f>
        <v>0</v>
      </c>
      <c r="U326" s="124">
        <f>IFERROR((VLOOKUP($L326,ACOUSTIC_SITE_INFO!$C$3:$AI$501,10,FALSE)),"")</f>
        <v>0</v>
      </c>
      <c r="V326" s="122">
        <f>IFERROR((VLOOKUP($L326,ACOUSTIC_SITE_INFO!$C$3:$AI$501,11,FALSE)),"")</f>
        <v>0</v>
      </c>
      <c r="W326" s="122">
        <f>IFERROR((VLOOKUP($L326,ACOUSTIC_SITE_INFO!$C$3:$AI$501,12,FALSE)),"")</f>
        <v>0</v>
      </c>
      <c r="X326" s="122">
        <f>IFERROR((VLOOKUP($L326,ACOUSTIC_SITE_INFO!$C$3:$AI$501,13,FALSE)),"")</f>
        <v>0</v>
      </c>
      <c r="Y326" s="122">
        <f>IFERROR((VLOOKUP($L326,ACOUSTIC_SITE_INFO!$C$3:$AI$501,14,FALSE)),"")</f>
        <v>0</v>
      </c>
      <c r="Z326" s="122">
        <f>IFERROR((VLOOKUP($L326,ACOUSTIC_SITE_INFO!$C$3:$AI$501,15,FALSE)),"")</f>
        <v>0</v>
      </c>
      <c r="AA326" s="122">
        <f>IFERROR((VLOOKUP($L326,ACOUSTIC_SITE_INFO!$C$3:$AI$501,16,FALSE)),"")</f>
        <v>0</v>
      </c>
      <c r="AB326" s="122">
        <f>IFERROR((VLOOKUP($L326,ACOUSTIC_SITE_INFO!$C$3:$AI$501,17,FALSE)),"")</f>
        <v>0</v>
      </c>
      <c r="AC326" s="122">
        <f>IFERROR((VLOOKUP($L326,ACOUSTIC_SITE_INFO!$C$3:$AI$501,18,FALSE)),"")</f>
        <v>0</v>
      </c>
      <c r="AD326" s="122">
        <f>IFERROR((VLOOKUP($L326,ACOUSTIC_SITE_INFO!$C$3:$AI$501,20,FALSE)),"")</f>
        <v>0</v>
      </c>
      <c r="AE326" s="122">
        <f>IFERROR((VLOOKUP($L326,ACOUSTIC_SITE_INFO!$C$3:$AI$501,21,FALSE)),"")</f>
        <v>0</v>
      </c>
      <c r="AF326" s="122">
        <f>IFERROR((VLOOKUP($L326,ACOUSTIC_SITE_INFO!$C$3:$AI$501,19,FALSE)),"")</f>
        <v>0</v>
      </c>
      <c r="AG326" s="122">
        <f>IFERROR((VLOOKUP($L326,ACOUSTIC_SITE_INFO!$C$3:$AI$501,22,FALSE)),"")</f>
        <v>0</v>
      </c>
      <c r="AH326" s="122">
        <f>IFERROR((VLOOKUP($L326,ACOUSTIC_SITE_INFO!$C$3:$AI$501,23,FALSE)),"")</f>
        <v>0</v>
      </c>
      <c r="AI326" s="125">
        <f>IFERROR((VLOOKUP($L326,ACOUSTIC_SITE_INFO!$C$3:$AI$501,24,FALSE)),"")</f>
        <v>0</v>
      </c>
      <c r="AJ326" s="125">
        <f>IFERROR((VLOOKUP($L326,ACOUSTIC_SITE_INFO!$C$3:$AI$501,25,FALSE)),"")</f>
        <v>0</v>
      </c>
      <c r="AK326" s="122">
        <f>IFERROR((VLOOKUP($L326,ACOUSTIC_SITE_INFO!$C$3:$AI$501,26,FALSE)),"")</f>
        <v>0</v>
      </c>
      <c r="AL326" s="122">
        <f>IFERROR((VLOOKUP($L326,ACOUSTIC_SITE_INFO!$C$3:$AI$501,27,FALSE)),"")</f>
        <v>0</v>
      </c>
      <c r="AM326" s="122">
        <f>IFERROR((VLOOKUP($L326,ACOUSTIC_SITE_INFO!$C$3:$AI$501,29,FALSE)),"")</f>
        <v>0</v>
      </c>
      <c r="AN326" s="122">
        <f>IFERROR((VLOOKUP($L326,ACOUSTIC_SITE_INFO!$C$3:$AI$501,30,FALSE)),"")</f>
        <v>0</v>
      </c>
      <c r="AO326" s="122">
        <f>IFERROR((VLOOKUP($L326,ACOUSTIC_SITE_INFO!$C$3:$AI$501,31,FALSE)),"")</f>
        <v>0</v>
      </c>
      <c r="AP326" s="122">
        <f>IFERROR((VLOOKUP($L326,ACOUSTIC_SITE_INFO!$C$3:$AI$501,32,FALSE)),"")</f>
        <v>0</v>
      </c>
      <c r="AQ326" s="122">
        <f>IFERROR((VLOOKUP($L326,ACOUSTIC_SITE_INFO!$C$3:$AI$501,33,FALSE)),"")</f>
        <v>0</v>
      </c>
    </row>
    <row r="327" spans="1:43" x14ac:dyDescent="0.25">
      <c r="A327" s="122" t="str">
        <f t="shared" si="10"/>
        <v>00-0m-0</v>
      </c>
      <c r="B327" s="122" t="str">
        <f t="shared" si="11"/>
        <v/>
      </c>
      <c r="C327" s="122" t="str">
        <f>IF(ACOUSTIC_SURVEY_RESULTS!A326=0, "",ACOUSTIC_SURVEY_RESULTS!A326)</f>
        <v/>
      </c>
      <c r="D327" s="122" t="str">
        <f>IFERROR((VLOOKUP($C327,Drop_down_options!$B$2:$D$21,2,FALSE)),"")</f>
        <v/>
      </c>
      <c r="E327" s="122" t="str">
        <f>IF(ACOUSTIC_SURVEY_RESULTS!B326=0, "",ACOUSTIC_SURVEY_RESULTS!B326)</f>
        <v/>
      </c>
      <c r="F327" s="122" t="str">
        <f>IF(ACOUSTIC_SURVEY_RESULTS!C326=0, "",ACOUSTIC_SURVEY_RESULTS!C326)</f>
        <v/>
      </c>
      <c r="G327" s="122" t="str">
        <f>IF(ACOUSTIC_SURVEY_RESULTS!D326=0, "",ACOUSTIC_SURVEY_RESULTS!D326)</f>
        <v/>
      </c>
      <c r="H327" s="122" t="str">
        <f>IF(ACOUSTIC_SURVEY_RESULTS!E326=0, "",ACOUSTIC_SURVEY_RESULTS!E326)</f>
        <v/>
      </c>
      <c r="I327" s="122" t="str">
        <f>IF(ACOUSTIC_SURVEY_RESULTS!F326=0, "",ACOUSTIC_SURVEY_RESULTS!F326)</f>
        <v/>
      </c>
      <c r="J327" s="122" t="str">
        <f>IF(ACOUSTIC_SURVEY_RESULTS!G326=0, "",ACOUSTIC_SURVEY_RESULTS!G326)</f>
        <v/>
      </c>
      <c r="K327" s="122" t="str">
        <f>IF(ACOUSTIC_SURVEY_RESULTS!H326=0, "",ACOUSTIC_SURVEY_RESULTS!H326)</f>
        <v/>
      </c>
      <c r="L327" s="122" t="str">
        <f>IF(ACOUSTIC_SURVEY_RESULTS!I326=0, "",ACOUSTIC_SURVEY_RESULTS!I326)</f>
        <v/>
      </c>
      <c r="M327" s="122">
        <f>IFERROR((VLOOKUP($L327,ACOUSTIC_SITE_INFO!$C$3:$AI$501,2,FALSE)),"")</f>
        <v>0</v>
      </c>
      <c r="N327" s="122">
        <f>IFERROR((VLOOKUP($L327,ACOUSTIC_SITE_INFO!$C$3:$AI$501,3,FALSE))," ")</f>
        <v>0</v>
      </c>
      <c r="O327" s="122">
        <f>IFERROR((VLOOKUP($L327,ACOUSTIC_SITE_INFO!$C$3:$AI$501,4,FALSE)),"")</f>
        <v>0</v>
      </c>
      <c r="P327" s="122">
        <f>IFERROR((VLOOKUP($L327,ACOUSTIC_SITE_INFO!$C$3:$AI$501,5,FALSE)),"")</f>
        <v>0</v>
      </c>
      <c r="Q327" s="122">
        <f>IFERROR((VLOOKUP($L327,ACOUSTIC_SITE_INFO!$C$3:$AI$501,6,FALSE)),"")</f>
        <v>0</v>
      </c>
      <c r="R327" s="122">
        <f>IFERROR((VLOOKUP($L327,ACOUSTIC_SITE_INFO!$C$3:$AI$501,7,FALSE)),"")</f>
        <v>0</v>
      </c>
      <c r="S327" s="122" t="str">
        <f>IFERROR((VLOOKUP($L327,ACOUSTIC_SITE_INFO!$C$3:$AI$501,8,FALSE)),"")</f>
        <v>//</v>
      </c>
      <c r="T327" s="124">
        <f>IFERROR((VLOOKUP($L327,ACOUSTIC_SITE_INFO!$C$3:$AI$501,9,FALSE)),"")</f>
        <v>0</v>
      </c>
      <c r="U327" s="124">
        <f>IFERROR((VLOOKUP($L327,ACOUSTIC_SITE_INFO!$C$3:$AI$501,10,FALSE)),"")</f>
        <v>0</v>
      </c>
      <c r="V327" s="122">
        <f>IFERROR((VLOOKUP($L327,ACOUSTIC_SITE_INFO!$C$3:$AI$501,11,FALSE)),"")</f>
        <v>0</v>
      </c>
      <c r="W327" s="122">
        <f>IFERROR((VLOOKUP($L327,ACOUSTIC_SITE_INFO!$C$3:$AI$501,12,FALSE)),"")</f>
        <v>0</v>
      </c>
      <c r="X327" s="122">
        <f>IFERROR((VLOOKUP($L327,ACOUSTIC_SITE_INFO!$C$3:$AI$501,13,FALSE)),"")</f>
        <v>0</v>
      </c>
      <c r="Y327" s="122">
        <f>IFERROR((VLOOKUP($L327,ACOUSTIC_SITE_INFO!$C$3:$AI$501,14,FALSE)),"")</f>
        <v>0</v>
      </c>
      <c r="Z327" s="122">
        <f>IFERROR((VLOOKUP($L327,ACOUSTIC_SITE_INFO!$C$3:$AI$501,15,FALSE)),"")</f>
        <v>0</v>
      </c>
      <c r="AA327" s="122">
        <f>IFERROR((VLOOKUP($L327,ACOUSTIC_SITE_INFO!$C$3:$AI$501,16,FALSE)),"")</f>
        <v>0</v>
      </c>
      <c r="AB327" s="122">
        <f>IFERROR((VLOOKUP($L327,ACOUSTIC_SITE_INFO!$C$3:$AI$501,17,FALSE)),"")</f>
        <v>0</v>
      </c>
      <c r="AC327" s="122">
        <f>IFERROR((VLOOKUP($L327,ACOUSTIC_SITE_INFO!$C$3:$AI$501,18,FALSE)),"")</f>
        <v>0</v>
      </c>
      <c r="AD327" s="122">
        <f>IFERROR((VLOOKUP($L327,ACOUSTIC_SITE_INFO!$C$3:$AI$501,20,FALSE)),"")</f>
        <v>0</v>
      </c>
      <c r="AE327" s="122">
        <f>IFERROR((VLOOKUP($L327,ACOUSTIC_SITE_INFO!$C$3:$AI$501,21,FALSE)),"")</f>
        <v>0</v>
      </c>
      <c r="AF327" s="122">
        <f>IFERROR((VLOOKUP($L327,ACOUSTIC_SITE_INFO!$C$3:$AI$501,19,FALSE)),"")</f>
        <v>0</v>
      </c>
      <c r="AG327" s="122">
        <f>IFERROR((VLOOKUP($L327,ACOUSTIC_SITE_INFO!$C$3:$AI$501,22,FALSE)),"")</f>
        <v>0</v>
      </c>
      <c r="AH327" s="122">
        <f>IFERROR((VLOOKUP($L327,ACOUSTIC_SITE_INFO!$C$3:$AI$501,23,FALSE)),"")</f>
        <v>0</v>
      </c>
      <c r="AI327" s="125">
        <f>IFERROR((VLOOKUP($L327,ACOUSTIC_SITE_INFO!$C$3:$AI$501,24,FALSE)),"")</f>
        <v>0</v>
      </c>
      <c r="AJ327" s="125">
        <f>IFERROR((VLOOKUP($L327,ACOUSTIC_SITE_INFO!$C$3:$AI$501,25,FALSE)),"")</f>
        <v>0</v>
      </c>
      <c r="AK327" s="122">
        <f>IFERROR((VLOOKUP($L327,ACOUSTIC_SITE_INFO!$C$3:$AI$501,26,FALSE)),"")</f>
        <v>0</v>
      </c>
      <c r="AL327" s="122">
        <f>IFERROR((VLOOKUP($L327,ACOUSTIC_SITE_INFO!$C$3:$AI$501,27,FALSE)),"")</f>
        <v>0</v>
      </c>
      <c r="AM327" s="122">
        <f>IFERROR((VLOOKUP($L327,ACOUSTIC_SITE_INFO!$C$3:$AI$501,29,FALSE)),"")</f>
        <v>0</v>
      </c>
      <c r="AN327" s="122">
        <f>IFERROR((VLOOKUP($L327,ACOUSTIC_SITE_INFO!$C$3:$AI$501,30,FALSE)),"")</f>
        <v>0</v>
      </c>
      <c r="AO327" s="122">
        <f>IFERROR((VLOOKUP($L327,ACOUSTIC_SITE_INFO!$C$3:$AI$501,31,FALSE)),"")</f>
        <v>0</v>
      </c>
      <c r="AP327" s="122">
        <f>IFERROR((VLOOKUP($L327,ACOUSTIC_SITE_INFO!$C$3:$AI$501,32,FALSE)),"")</f>
        <v>0</v>
      </c>
      <c r="AQ327" s="122">
        <f>IFERROR((VLOOKUP($L327,ACOUSTIC_SITE_INFO!$C$3:$AI$501,33,FALSE)),"")</f>
        <v>0</v>
      </c>
    </row>
    <row r="328" spans="1:43" x14ac:dyDescent="0.25">
      <c r="A328" s="122" t="str">
        <f t="shared" si="10"/>
        <v>00-0m-0</v>
      </c>
      <c r="B328" s="122" t="str">
        <f t="shared" si="11"/>
        <v/>
      </c>
      <c r="C328" s="122" t="str">
        <f>IF(ACOUSTIC_SURVEY_RESULTS!A327=0, "",ACOUSTIC_SURVEY_RESULTS!A327)</f>
        <v/>
      </c>
      <c r="D328" s="122" t="str">
        <f>IFERROR((VLOOKUP($C328,Drop_down_options!$B$2:$D$21,2,FALSE)),"")</f>
        <v/>
      </c>
      <c r="E328" s="122" t="str">
        <f>IF(ACOUSTIC_SURVEY_RESULTS!B327=0, "",ACOUSTIC_SURVEY_RESULTS!B327)</f>
        <v/>
      </c>
      <c r="F328" s="122" t="str">
        <f>IF(ACOUSTIC_SURVEY_RESULTS!C327=0, "",ACOUSTIC_SURVEY_RESULTS!C327)</f>
        <v/>
      </c>
      <c r="G328" s="122" t="str">
        <f>IF(ACOUSTIC_SURVEY_RESULTS!D327=0, "",ACOUSTIC_SURVEY_RESULTS!D327)</f>
        <v/>
      </c>
      <c r="H328" s="122" t="str">
        <f>IF(ACOUSTIC_SURVEY_RESULTS!E327=0, "",ACOUSTIC_SURVEY_RESULTS!E327)</f>
        <v/>
      </c>
      <c r="I328" s="122" t="str">
        <f>IF(ACOUSTIC_SURVEY_RESULTS!F327=0, "",ACOUSTIC_SURVEY_RESULTS!F327)</f>
        <v/>
      </c>
      <c r="J328" s="122" t="str">
        <f>IF(ACOUSTIC_SURVEY_RESULTS!G327=0, "",ACOUSTIC_SURVEY_RESULTS!G327)</f>
        <v/>
      </c>
      <c r="K328" s="122" t="str">
        <f>IF(ACOUSTIC_SURVEY_RESULTS!H327=0, "",ACOUSTIC_SURVEY_RESULTS!H327)</f>
        <v/>
      </c>
      <c r="L328" s="122" t="str">
        <f>IF(ACOUSTIC_SURVEY_RESULTS!I327=0, "",ACOUSTIC_SURVEY_RESULTS!I327)</f>
        <v/>
      </c>
      <c r="M328" s="122">
        <f>IFERROR((VLOOKUP($L328,ACOUSTIC_SITE_INFO!$C$3:$AI$501,2,FALSE)),"")</f>
        <v>0</v>
      </c>
      <c r="N328" s="122">
        <f>IFERROR((VLOOKUP($L328,ACOUSTIC_SITE_INFO!$C$3:$AI$501,3,FALSE))," ")</f>
        <v>0</v>
      </c>
      <c r="O328" s="122">
        <f>IFERROR((VLOOKUP($L328,ACOUSTIC_SITE_INFO!$C$3:$AI$501,4,FALSE)),"")</f>
        <v>0</v>
      </c>
      <c r="P328" s="122">
        <f>IFERROR((VLOOKUP($L328,ACOUSTIC_SITE_INFO!$C$3:$AI$501,5,FALSE)),"")</f>
        <v>0</v>
      </c>
      <c r="Q328" s="122">
        <f>IFERROR((VLOOKUP($L328,ACOUSTIC_SITE_INFO!$C$3:$AI$501,6,FALSE)),"")</f>
        <v>0</v>
      </c>
      <c r="R328" s="122">
        <f>IFERROR((VLOOKUP($L328,ACOUSTIC_SITE_INFO!$C$3:$AI$501,7,FALSE)),"")</f>
        <v>0</v>
      </c>
      <c r="S328" s="122" t="str">
        <f>IFERROR((VLOOKUP($L328,ACOUSTIC_SITE_INFO!$C$3:$AI$501,8,FALSE)),"")</f>
        <v>//</v>
      </c>
      <c r="T328" s="124">
        <f>IFERROR((VLOOKUP($L328,ACOUSTIC_SITE_INFO!$C$3:$AI$501,9,FALSE)),"")</f>
        <v>0</v>
      </c>
      <c r="U328" s="124">
        <f>IFERROR((VLOOKUP($L328,ACOUSTIC_SITE_INFO!$C$3:$AI$501,10,FALSE)),"")</f>
        <v>0</v>
      </c>
      <c r="V328" s="122">
        <f>IFERROR((VLOOKUP($L328,ACOUSTIC_SITE_INFO!$C$3:$AI$501,11,FALSE)),"")</f>
        <v>0</v>
      </c>
      <c r="W328" s="122">
        <f>IFERROR((VLOOKUP($L328,ACOUSTIC_SITE_INFO!$C$3:$AI$501,12,FALSE)),"")</f>
        <v>0</v>
      </c>
      <c r="X328" s="122">
        <f>IFERROR((VLOOKUP($L328,ACOUSTIC_SITE_INFO!$C$3:$AI$501,13,FALSE)),"")</f>
        <v>0</v>
      </c>
      <c r="Y328" s="122">
        <f>IFERROR((VLOOKUP($L328,ACOUSTIC_SITE_INFO!$C$3:$AI$501,14,FALSE)),"")</f>
        <v>0</v>
      </c>
      <c r="Z328" s="122">
        <f>IFERROR((VLOOKUP($L328,ACOUSTIC_SITE_INFO!$C$3:$AI$501,15,FALSE)),"")</f>
        <v>0</v>
      </c>
      <c r="AA328" s="122">
        <f>IFERROR((VLOOKUP($L328,ACOUSTIC_SITE_INFO!$C$3:$AI$501,16,FALSE)),"")</f>
        <v>0</v>
      </c>
      <c r="AB328" s="122">
        <f>IFERROR((VLOOKUP($L328,ACOUSTIC_SITE_INFO!$C$3:$AI$501,17,FALSE)),"")</f>
        <v>0</v>
      </c>
      <c r="AC328" s="122">
        <f>IFERROR((VLOOKUP($L328,ACOUSTIC_SITE_INFO!$C$3:$AI$501,18,FALSE)),"")</f>
        <v>0</v>
      </c>
      <c r="AD328" s="122">
        <f>IFERROR((VLOOKUP($L328,ACOUSTIC_SITE_INFO!$C$3:$AI$501,20,FALSE)),"")</f>
        <v>0</v>
      </c>
      <c r="AE328" s="122">
        <f>IFERROR((VLOOKUP($L328,ACOUSTIC_SITE_INFO!$C$3:$AI$501,21,FALSE)),"")</f>
        <v>0</v>
      </c>
      <c r="AF328" s="122">
        <f>IFERROR((VLOOKUP($L328,ACOUSTIC_SITE_INFO!$C$3:$AI$501,19,FALSE)),"")</f>
        <v>0</v>
      </c>
      <c r="AG328" s="122">
        <f>IFERROR((VLOOKUP($L328,ACOUSTIC_SITE_INFO!$C$3:$AI$501,22,FALSE)),"")</f>
        <v>0</v>
      </c>
      <c r="AH328" s="122">
        <f>IFERROR((VLOOKUP($L328,ACOUSTIC_SITE_INFO!$C$3:$AI$501,23,FALSE)),"")</f>
        <v>0</v>
      </c>
      <c r="AI328" s="125">
        <f>IFERROR((VLOOKUP($L328,ACOUSTIC_SITE_INFO!$C$3:$AI$501,24,FALSE)),"")</f>
        <v>0</v>
      </c>
      <c r="AJ328" s="125">
        <f>IFERROR((VLOOKUP($L328,ACOUSTIC_SITE_INFO!$C$3:$AI$501,25,FALSE)),"")</f>
        <v>0</v>
      </c>
      <c r="AK328" s="122">
        <f>IFERROR((VLOOKUP($L328,ACOUSTIC_SITE_INFO!$C$3:$AI$501,26,FALSE)),"")</f>
        <v>0</v>
      </c>
      <c r="AL328" s="122">
        <f>IFERROR((VLOOKUP($L328,ACOUSTIC_SITE_INFO!$C$3:$AI$501,27,FALSE)),"")</f>
        <v>0</v>
      </c>
      <c r="AM328" s="122">
        <f>IFERROR((VLOOKUP($L328,ACOUSTIC_SITE_INFO!$C$3:$AI$501,29,FALSE)),"")</f>
        <v>0</v>
      </c>
      <c r="AN328" s="122">
        <f>IFERROR((VLOOKUP($L328,ACOUSTIC_SITE_INFO!$C$3:$AI$501,30,FALSE)),"")</f>
        <v>0</v>
      </c>
      <c r="AO328" s="122">
        <f>IFERROR((VLOOKUP($L328,ACOUSTIC_SITE_INFO!$C$3:$AI$501,31,FALSE)),"")</f>
        <v>0</v>
      </c>
      <c r="AP328" s="122">
        <f>IFERROR((VLOOKUP($L328,ACOUSTIC_SITE_INFO!$C$3:$AI$501,32,FALSE)),"")</f>
        <v>0</v>
      </c>
      <c r="AQ328" s="122">
        <f>IFERROR((VLOOKUP($L328,ACOUSTIC_SITE_INFO!$C$3:$AI$501,33,FALSE)),"")</f>
        <v>0</v>
      </c>
    </row>
    <row r="329" spans="1:43" x14ac:dyDescent="0.25">
      <c r="A329" s="122" t="str">
        <f t="shared" si="10"/>
        <v>00-0m-0</v>
      </c>
      <c r="B329" s="122" t="str">
        <f t="shared" si="11"/>
        <v/>
      </c>
      <c r="C329" s="122" t="str">
        <f>IF(ACOUSTIC_SURVEY_RESULTS!A328=0, "",ACOUSTIC_SURVEY_RESULTS!A328)</f>
        <v/>
      </c>
      <c r="D329" s="122" t="str">
        <f>IFERROR((VLOOKUP($C329,Drop_down_options!$B$2:$D$21,2,FALSE)),"")</f>
        <v/>
      </c>
      <c r="E329" s="122" t="str">
        <f>IF(ACOUSTIC_SURVEY_RESULTS!B328=0, "",ACOUSTIC_SURVEY_RESULTS!B328)</f>
        <v/>
      </c>
      <c r="F329" s="122" t="str">
        <f>IF(ACOUSTIC_SURVEY_RESULTS!C328=0, "",ACOUSTIC_SURVEY_RESULTS!C328)</f>
        <v/>
      </c>
      <c r="G329" s="122" t="str">
        <f>IF(ACOUSTIC_SURVEY_RESULTS!D328=0, "",ACOUSTIC_SURVEY_RESULTS!D328)</f>
        <v/>
      </c>
      <c r="H329" s="122" t="str">
        <f>IF(ACOUSTIC_SURVEY_RESULTS!E328=0, "",ACOUSTIC_SURVEY_RESULTS!E328)</f>
        <v/>
      </c>
      <c r="I329" s="122" t="str">
        <f>IF(ACOUSTIC_SURVEY_RESULTS!F328=0, "",ACOUSTIC_SURVEY_RESULTS!F328)</f>
        <v/>
      </c>
      <c r="J329" s="122" t="str">
        <f>IF(ACOUSTIC_SURVEY_RESULTS!G328=0, "",ACOUSTIC_SURVEY_RESULTS!G328)</f>
        <v/>
      </c>
      <c r="K329" s="122" t="str">
        <f>IF(ACOUSTIC_SURVEY_RESULTS!H328=0, "",ACOUSTIC_SURVEY_RESULTS!H328)</f>
        <v/>
      </c>
      <c r="L329" s="122" t="str">
        <f>IF(ACOUSTIC_SURVEY_RESULTS!I328=0, "",ACOUSTIC_SURVEY_RESULTS!I328)</f>
        <v/>
      </c>
      <c r="M329" s="122">
        <f>IFERROR((VLOOKUP($L329,ACOUSTIC_SITE_INFO!$C$3:$AI$501,2,FALSE)),"")</f>
        <v>0</v>
      </c>
      <c r="N329" s="122">
        <f>IFERROR((VLOOKUP($L329,ACOUSTIC_SITE_INFO!$C$3:$AI$501,3,FALSE))," ")</f>
        <v>0</v>
      </c>
      <c r="O329" s="122">
        <f>IFERROR((VLOOKUP($L329,ACOUSTIC_SITE_INFO!$C$3:$AI$501,4,FALSE)),"")</f>
        <v>0</v>
      </c>
      <c r="P329" s="122">
        <f>IFERROR((VLOOKUP($L329,ACOUSTIC_SITE_INFO!$C$3:$AI$501,5,FALSE)),"")</f>
        <v>0</v>
      </c>
      <c r="Q329" s="122">
        <f>IFERROR((VLOOKUP($L329,ACOUSTIC_SITE_INFO!$C$3:$AI$501,6,FALSE)),"")</f>
        <v>0</v>
      </c>
      <c r="R329" s="122">
        <f>IFERROR((VLOOKUP($L329,ACOUSTIC_SITE_INFO!$C$3:$AI$501,7,FALSE)),"")</f>
        <v>0</v>
      </c>
      <c r="S329" s="122" t="str">
        <f>IFERROR((VLOOKUP($L329,ACOUSTIC_SITE_INFO!$C$3:$AI$501,8,FALSE)),"")</f>
        <v>//</v>
      </c>
      <c r="T329" s="124">
        <f>IFERROR((VLOOKUP($L329,ACOUSTIC_SITE_INFO!$C$3:$AI$501,9,FALSE)),"")</f>
        <v>0</v>
      </c>
      <c r="U329" s="124">
        <f>IFERROR((VLOOKUP($L329,ACOUSTIC_SITE_INFO!$C$3:$AI$501,10,FALSE)),"")</f>
        <v>0</v>
      </c>
      <c r="V329" s="122">
        <f>IFERROR((VLOOKUP($L329,ACOUSTIC_SITE_INFO!$C$3:$AI$501,11,FALSE)),"")</f>
        <v>0</v>
      </c>
      <c r="W329" s="122">
        <f>IFERROR((VLOOKUP($L329,ACOUSTIC_SITE_INFO!$C$3:$AI$501,12,FALSE)),"")</f>
        <v>0</v>
      </c>
      <c r="X329" s="122">
        <f>IFERROR((VLOOKUP($L329,ACOUSTIC_SITE_INFO!$C$3:$AI$501,13,FALSE)),"")</f>
        <v>0</v>
      </c>
      <c r="Y329" s="122">
        <f>IFERROR((VLOOKUP($L329,ACOUSTIC_SITE_INFO!$C$3:$AI$501,14,FALSE)),"")</f>
        <v>0</v>
      </c>
      <c r="Z329" s="122">
        <f>IFERROR((VLOOKUP($L329,ACOUSTIC_SITE_INFO!$C$3:$AI$501,15,FALSE)),"")</f>
        <v>0</v>
      </c>
      <c r="AA329" s="122">
        <f>IFERROR((VLOOKUP($L329,ACOUSTIC_SITE_INFO!$C$3:$AI$501,16,FALSE)),"")</f>
        <v>0</v>
      </c>
      <c r="AB329" s="122">
        <f>IFERROR((VLOOKUP($L329,ACOUSTIC_SITE_INFO!$C$3:$AI$501,17,FALSE)),"")</f>
        <v>0</v>
      </c>
      <c r="AC329" s="122">
        <f>IFERROR((VLOOKUP($L329,ACOUSTIC_SITE_INFO!$C$3:$AI$501,18,FALSE)),"")</f>
        <v>0</v>
      </c>
      <c r="AD329" s="122">
        <f>IFERROR((VLOOKUP($L329,ACOUSTIC_SITE_INFO!$C$3:$AI$501,20,FALSE)),"")</f>
        <v>0</v>
      </c>
      <c r="AE329" s="122">
        <f>IFERROR((VLOOKUP($L329,ACOUSTIC_SITE_INFO!$C$3:$AI$501,21,FALSE)),"")</f>
        <v>0</v>
      </c>
      <c r="AF329" s="122">
        <f>IFERROR((VLOOKUP($L329,ACOUSTIC_SITE_INFO!$C$3:$AI$501,19,FALSE)),"")</f>
        <v>0</v>
      </c>
      <c r="AG329" s="122">
        <f>IFERROR((VLOOKUP($L329,ACOUSTIC_SITE_INFO!$C$3:$AI$501,22,FALSE)),"")</f>
        <v>0</v>
      </c>
      <c r="AH329" s="122">
        <f>IFERROR((VLOOKUP($L329,ACOUSTIC_SITE_INFO!$C$3:$AI$501,23,FALSE)),"")</f>
        <v>0</v>
      </c>
      <c r="AI329" s="125">
        <f>IFERROR((VLOOKUP($L329,ACOUSTIC_SITE_INFO!$C$3:$AI$501,24,FALSE)),"")</f>
        <v>0</v>
      </c>
      <c r="AJ329" s="125">
        <f>IFERROR((VLOOKUP($L329,ACOUSTIC_SITE_INFO!$C$3:$AI$501,25,FALSE)),"")</f>
        <v>0</v>
      </c>
      <c r="AK329" s="122">
        <f>IFERROR((VLOOKUP($L329,ACOUSTIC_SITE_INFO!$C$3:$AI$501,26,FALSE)),"")</f>
        <v>0</v>
      </c>
      <c r="AL329" s="122">
        <f>IFERROR((VLOOKUP($L329,ACOUSTIC_SITE_INFO!$C$3:$AI$501,27,FALSE)),"")</f>
        <v>0</v>
      </c>
      <c r="AM329" s="122">
        <f>IFERROR((VLOOKUP($L329,ACOUSTIC_SITE_INFO!$C$3:$AI$501,29,FALSE)),"")</f>
        <v>0</v>
      </c>
      <c r="AN329" s="122">
        <f>IFERROR((VLOOKUP($L329,ACOUSTIC_SITE_INFO!$C$3:$AI$501,30,FALSE)),"")</f>
        <v>0</v>
      </c>
      <c r="AO329" s="122">
        <f>IFERROR((VLOOKUP($L329,ACOUSTIC_SITE_INFO!$C$3:$AI$501,31,FALSE)),"")</f>
        <v>0</v>
      </c>
      <c r="AP329" s="122">
        <f>IFERROR((VLOOKUP($L329,ACOUSTIC_SITE_INFO!$C$3:$AI$501,32,FALSE)),"")</f>
        <v>0</v>
      </c>
      <c r="AQ329" s="122">
        <f>IFERROR((VLOOKUP($L329,ACOUSTIC_SITE_INFO!$C$3:$AI$501,33,FALSE)),"")</f>
        <v>0</v>
      </c>
    </row>
    <row r="330" spans="1:43" x14ac:dyDescent="0.25">
      <c r="A330" s="122" t="str">
        <f t="shared" si="10"/>
        <v>00-0m-0</v>
      </c>
      <c r="B330" s="122" t="str">
        <f t="shared" si="11"/>
        <v/>
      </c>
      <c r="C330" s="122" t="str">
        <f>IF(ACOUSTIC_SURVEY_RESULTS!A329=0, "",ACOUSTIC_SURVEY_RESULTS!A329)</f>
        <v/>
      </c>
      <c r="D330" s="122" t="str">
        <f>IFERROR((VLOOKUP($C330,Drop_down_options!$B$2:$D$21,2,FALSE)),"")</f>
        <v/>
      </c>
      <c r="E330" s="122" t="str">
        <f>IF(ACOUSTIC_SURVEY_RESULTS!B329=0, "",ACOUSTIC_SURVEY_RESULTS!B329)</f>
        <v/>
      </c>
      <c r="F330" s="122" t="str">
        <f>IF(ACOUSTIC_SURVEY_RESULTS!C329=0, "",ACOUSTIC_SURVEY_RESULTS!C329)</f>
        <v/>
      </c>
      <c r="G330" s="122" t="str">
        <f>IF(ACOUSTIC_SURVEY_RESULTS!D329=0, "",ACOUSTIC_SURVEY_RESULTS!D329)</f>
        <v/>
      </c>
      <c r="H330" s="122" t="str">
        <f>IF(ACOUSTIC_SURVEY_RESULTS!E329=0, "",ACOUSTIC_SURVEY_RESULTS!E329)</f>
        <v/>
      </c>
      <c r="I330" s="122" t="str">
        <f>IF(ACOUSTIC_SURVEY_RESULTS!F329=0, "",ACOUSTIC_SURVEY_RESULTS!F329)</f>
        <v/>
      </c>
      <c r="J330" s="122" t="str">
        <f>IF(ACOUSTIC_SURVEY_RESULTS!G329=0, "",ACOUSTIC_SURVEY_RESULTS!G329)</f>
        <v/>
      </c>
      <c r="K330" s="122" t="str">
        <f>IF(ACOUSTIC_SURVEY_RESULTS!H329=0, "",ACOUSTIC_SURVEY_RESULTS!H329)</f>
        <v/>
      </c>
      <c r="L330" s="122" t="str">
        <f>IF(ACOUSTIC_SURVEY_RESULTS!I329=0, "",ACOUSTIC_SURVEY_RESULTS!I329)</f>
        <v/>
      </c>
      <c r="M330" s="122">
        <f>IFERROR((VLOOKUP($L330,ACOUSTIC_SITE_INFO!$C$3:$AI$501,2,FALSE)),"")</f>
        <v>0</v>
      </c>
      <c r="N330" s="122">
        <f>IFERROR((VLOOKUP($L330,ACOUSTIC_SITE_INFO!$C$3:$AI$501,3,FALSE))," ")</f>
        <v>0</v>
      </c>
      <c r="O330" s="122">
        <f>IFERROR((VLOOKUP($L330,ACOUSTIC_SITE_INFO!$C$3:$AI$501,4,FALSE)),"")</f>
        <v>0</v>
      </c>
      <c r="P330" s="122">
        <f>IFERROR((VLOOKUP($L330,ACOUSTIC_SITE_INFO!$C$3:$AI$501,5,FALSE)),"")</f>
        <v>0</v>
      </c>
      <c r="Q330" s="122">
        <f>IFERROR((VLOOKUP($L330,ACOUSTIC_SITE_INFO!$C$3:$AI$501,6,FALSE)),"")</f>
        <v>0</v>
      </c>
      <c r="R330" s="122">
        <f>IFERROR((VLOOKUP($L330,ACOUSTIC_SITE_INFO!$C$3:$AI$501,7,FALSE)),"")</f>
        <v>0</v>
      </c>
      <c r="S330" s="122" t="str">
        <f>IFERROR((VLOOKUP($L330,ACOUSTIC_SITE_INFO!$C$3:$AI$501,8,FALSE)),"")</f>
        <v>//</v>
      </c>
      <c r="T330" s="124">
        <f>IFERROR((VLOOKUP($L330,ACOUSTIC_SITE_INFO!$C$3:$AI$501,9,FALSE)),"")</f>
        <v>0</v>
      </c>
      <c r="U330" s="124">
        <f>IFERROR((VLOOKUP($L330,ACOUSTIC_SITE_INFO!$C$3:$AI$501,10,FALSE)),"")</f>
        <v>0</v>
      </c>
      <c r="V330" s="122">
        <f>IFERROR((VLOOKUP($L330,ACOUSTIC_SITE_INFO!$C$3:$AI$501,11,FALSE)),"")</f>
        <v>0</v>
      </c>
      <c r="W330" s="122">
        <f>IFERROR((VLOOKUP($L330,ACOUSTIC_SITE_INFO!$C$3:$AI$501,12,FALSE)),"")</f>
        <v>0</v>
      </c>
      <c r="X330" s="122">
        <f>IFERROR((VLOOKUP($L330,ACOUSTIC_SITE_INFO!$C$3:$AI$501,13,FALSE)),"")</f>
        <v>0</v>
      </c>
      <c r="Y330" s="122">
        <f>IFERROR((VLOOKUP($L330,ACOUSTIC_SITE_INFO!$C$3:$AI$501,14,FALSE)),"")</f>
        <v>0</v>
      </c>
      <c r="Z330" s="122">
        <f>IFERROR((VLOOKUP($L330,ACOUSTIC_SITE_INFO!$C$3:$AI$501,15,FALSE)),"")</f>
        <v>0</v>
      </c>
      <c r="AA330" s="122">
        <f>IFERROR((VLOOKUP($L330,ACOUSTIC_SITE_INFO!$C$3:$AI$501,16,FALSE)),"")</f>
        <v>0</v>
      </c>
      <c r="AB330" s="122">
        <f>IFERROR((VLOOKUP($L330,ACOUSTIC_SITE_INFO!$C$3:$AI$501,17,FALSE)),"")</f>
        <v>0</v>
      </c>
      <c r="AC330" s="122">
        <f>IFERROR((VLOOKUP($L330,ACOUSTIC_SITE_INFO!$C$3:$AI$501,18,FALSE)),"")</f>
        <v>0</v>
      </c>
      <c r="AD330" s="122">
        <f>IFERROR((VLOOKUP($L330,ACOUSTIC_SITE_INFO!$C$3:$AI$501,20,FALSE)),"")</f>
        <v>0</v>
      </c>
      <c r="AE330" s="122">
        <f>IFERROR((VLOOKUP($L330,ACOUSTIC_SITE_INFO!$C$3:$AI$501,21,FALSE)),"")</f>
        <v>0</v>
      </c>
      <c r="AF330" s="122">
        <f>IFERROR((VLOOKUP($L330,ACOUSTIC_SITE_INFO!$C$3:$AI$501,19,FALSE)),"")</f>
        <v>0</v>
      </c>
      <c r="AG330" s="122">
        <f>IFERROR((VLOOKUP($L330,ACOUSTIC_SITE_INFO!$C$3:$AI$501,22,FALSE)),"")</f>
        <v>0</v>
      </c>
      <c r="AH330" s="122">
        <f>IFERROR((VLOOKUP($L330,ACOUSTIC_SITE_INFO!$C$3:$AI$501,23,FALSE)),"")</f>
        <v>0</v>
      </c>
      <c r="AI330" s="125">
        <f>IFERROR((VLOOKUP($L330,ACOUSTIC_SITE_INFO!$C$3:$AI$501,24,FALSE)),"")</f>
        <v>0</v>
      </c>
      <c r="AJ330" s="125">
        <f>IFERROR((VLOOKUP($L330,ACOUSTIC_SITE_INFO!$C$3:$AI$501,25,FALSE)),"")</f>
        <v>0</v>
      </c>
      <c r="AK330" s="122">
        <f>IFERROR((VLOOKUP($L330,ACOUSTIC_SITE_INFO!$C$3:$AI$501,26,FALSE)),"")</f>
        <v>0</v>
      </c>
      <c r="AL330" s="122">
        <f>IFERROR((VLOOKUP($L330,ACOUSTIC_SITE_INFO!$C$3:$AI$501,27,FALSE)),"")</f>
        <v>0</v>
      </c>
      <c r="AM330" s="122">
        <f>IFERROR((VLOOKUP($L330,ACOUSTIC_SITE_INFO!$C$3:$AI$501,29,FALSE)),"")</f>
        <v>0</v>
      </c>
      <c r="AN330" s="122">
        <f>IFERROR((VLOOKUP($L330,ACOUSTIC_SITE_INFO!$C$3:$AI$501,30,FALSE)),"")</f>
        <v>0</v>
      </c>
      <c r="AO330" s="122">
        <f>IFERROR((VLOOKUP($L330,ACOUSTIC_SITE_INFO!$C$3:$AI$501,31,FALSE)),"")</f>
        <v>0</v>
      </c>
      <c r="AP330" s="122">
        <f>IFERROR((VLOOKUP($L330,ACOUSTIC_SITE_INFO!$C$3:$AI$501,32,FALSE)),"")</f>
        <v>0</v>
      </c>
      <c r="AQ330" s="122">
        <f>IFERROR((VLOOKUP($L330,ACOUSTIC_SITE_INFO!$C$3:$AI$501,33,FALSE)),"")</f>
        <v>0</v>
      </c>
    </row>
    <row r="331" spans="1:43" x14ac:dyDescent="0.25">
      <c r="A331" s="122" t="str">
        <f t="shared" si="10"/>
        <v>00-0m-0</v>
      </c>
      <c r="B331" s="122" t="str">
        <f t="shared" si="11"/>
        <v/>
      </c>
      <c r="C331" s="122" t="str">
        <f>IF(ACOUSTIC_SURVEY_RESULTS!A330=0, "",ACOUSTIC_SURVEY_RESULTS!A330)</f>
        <v/>
      </c>
      <c r="D331" s="122" t="str">
        <f>IFERROR((VLOOKUP($C331,Drop_down_options!$B$2:$D$21,2,FALSE)),"")</f>
        <v/>
      </c>
      <c r="E331" s="122" t="str">
        <f>IF(ACOUSTIC_SURVEY_RESULTS!B330=0, "",ACOUSTIC_SURVEY_RESULTS!B330)</f>
        <v/>
      </c>
      <c r="F331" s="122" t="str">
        <f>IF(ACOUSTIC_SURVEY_RESULTS!C330=0, "",ACOUSTIC_SURVEY_RESULTS!C330)</f>
        <v/>
      </c>
      <c r="G331" s="122" t="str">
        <f>IF(ACOUSTIC_SURVEY_RESULTS!D330=0, "",ACOUSTIC_SURVEY_RESULTS!D330)</f>
        <v/>
      </c>
      <c r="H331" s="122" t="str">
        <f>IF(ACOUSTIC_SURVEY_RESULTS!E330=0, "",ACOUSTIC_SURVEY_RESULTS!E330)</f>
        <v/>
      </c>
      <c r="I331" s="122" t="str">
        <f>IF(ACOUSTIC_SURVEY_RESULTS!F330=0, "",ACOUSTIC_SURVEY_RESULTS!F330)</f>
        <v/>
      </c>
      <c r="J331" s="122" t="str">
        <f>IF(ACOUSTIC_SURVEY_RESULTS!G330=0, "",ACOUSTIC_SURVEY_RESULTS!G330)</f>
        <v/>
      </c>
      <c r="K331" s="122" t="str">
        <f>IF(ACOUSTIC_SURVEY_RESULTS!H330=0, "",ACOUSTIC_SURVEY_RESULTS!H330)</f>
        <v/>
      </c>
      <c r="L331" s="122" t="str">
        <f>IF(ACOUSTIC_SURVEY_RESULTS!I330=0, "",ACOUSTIC_SURVEY_RESULTS!I330)</f>
        <v/>
      </c>
      <c r="M331" s="122">
        <f>IFERROR((VLOOKUP($L331,ACOUSTIC_SITE_INFO!$C$3:$AI$501,2,FALSE)),"")</f>
        <v>0</v>
      </c>
      <c r="N331" s="122">
        <f>IFERROR((VLOOKUP($L331,ACOUSTIC_SITE_INFO!$C$3:$AI$501,3,FALSE))," ")</f>
        <v>0</v>
      </c>
      <c r="O331" s="122">
        <f>IFERROR((VLOOKUP($L331,ACOUSTIC_SITE_INFO!$C$3:$AI$501,4,FALSE)),"")</f>
        <v>0</v>
      </c>
      <c r="P331" s="122">
        <f>IFERROR((VLOOKUP($L331,ACOUSTIC_SITE_INFO!$C$3:$AI$501,5,FALSE)),"")</f>
        <v>0</v>
      </c>
      <c r="Q331" s="122">
        <f>IFERROR((VLOOKUP($L331,ACOUSTIC_SITE_INFO!$C$3:$AI$501,6,FALSE)),"")</f>
        <v>0</v>
      </c>
      <c r="R331" s="122">
        <f>IFERROR((VLOOKUP($L331,ACOUSTIC_SITE_INFO!$C$3:$AI$501,7,FALSE)),"")</f>
        <v>0</v>
      </c>
      <c r="S331" s="122" t="str">
        <f>IFERROR((VLOOKUP($L331,ACOUSTIC_SITE_INFO!$C$3:$AI$501,8,FALSE)),"")</f>
        <v>//</v>
      </c>
      <c r="T331" s="124">
        <f>IFERROR((VLOOKUP($L331,ACOUSTIC_SITE_INFO!$C$3:$AI$501,9,FALSE)),"")</f>
        <v>0</v>
      </c>
      <c r="U331" s="124">
        <f>IFERROR((VLOOKUP($L331,ACOUSTIC_SITE_INFO!$C$3:$AI$501,10,FALSE)),"")</f>
        <v>0</v>
      </c>
      <c r="V331" s="122">
        <f>IFERROR((VLOOKUP($L331,ACOUSTIC_SITE_INFO!$C$3:$AI$501,11,FALSE)),"")</f>
        <v>0</v>
      </c>
      <c r="W331" s="122">
        <f>IFERROR((VLOOKUP($L331,ACOUSTIC_SITE_INFO!$C$3:$AI$501,12,FALSE)),"")</f>
        <v>0</v>
      </c>
      <c r="X331" s="122">
        <f>IFERROR((VLOOKUP($L331,ACOUSTIC_SITE_INFO!$C$3:$AI$501,13,FALSE)),"")</f>
        <v>0</v>
      </c>
      <c r="Y331" s="122">
        <f>IFERROR((VLOOKUP($L331,ACOUSTIC_SITE_INFO!$C$3:$AI$501,14,FALSE)),"")</f>
        <v>0</v>
      </c>
      <c r="Z331" s="122">
        <f>IFERROR((VLOOKUP($L331,ACOUSTIC_SITE_INFO!$C$3:$AI$501,15,FALSE)),"")</f>
        <v>0</v>
      </c>
      <c r="AA331" s="122">
        <f>IFERROR((VLOOKUP($L331,ACOUSTIC_SITE_INFO!$C$3:$AI$501,16,FALSE)),"")</f>
        <v>0</v>
      </c>
      <c r="AB331" s="122">
        <f>IFERROR((VLOOKUP($L331,ACOUSTIC_SITE_INFO!$C$3:$AI$501,17,FALSE)),"")</f>
        <v>0</v>
      </c>
      <c r="AC331" s="122">
        <f>IFERROR((VLOOKUP($L331,ACOUSTIC_SITE_INFO!$C$3:$AI$501,18,FALSE)),"")</f>
        <v>0</v>
      </c>
      <c r="AD331" s="122">
        <f>IFERROR((VLOOKUP($L331,ACOUSTIC_SITE_INFO!$C$3:$AI$501,20,FALSE)),"")</f>
        <v>0</v>
      </c>
      <c r="AE331" s="122">
        <f>IFERROR((VLOOKUP($L331,ACOUSTIC_SITE_INFO!$C$3:$AI$501,21,FALSE)),"")</f>
        <v>0</v>
      </c>
      <c r="AF331" s="122">
        <f>IFERROR((VLOOKUP($L331,ACOUSTIC_SITE_INFO!$C$3:$AI$501,19,FALSE)),"")</f>
        <v>0</v>
      </c>
      <c r="AG331" s="122">
        <f>IFERROR((VLOOKUP($L331,ACOUSTIC_SITE_INFO!$C$3:$AI$501,22,FALSE)),"")</f>
        <v>0</v>
      </c>
      <c r="AH331" s="122">
        <f>IFERROR((VLOOKUP($L331,ACOUSTIC_SITE_INFO!$C$3:$AI$501,23,FALSE)),"")</f>
        <v>0</v>
      </c>
      <c r="AI331" s="125">
        <f>IFERROR((VLOOKUP($L331,ACOUSTIC_SITE_INFO!$C$3:$AI$501,24,FALSE)),"")</f>
        <v>0</v>
      </c>
      <c r="AJ331" s="125">
        <f>IFERROR((VLOOKUP($L331,ACOUSTIC_SITE_INFO!$C$3:$AI$501,25,FALSE)),"")</f>
        <v>0</v>
      </c>
      <c r="AK331" s="122">
        <f>IFERROR((VLOOKUP($L331,ACOUSTIC_SITE_INFO!$C$3:$AI$501,26,FALSE)),"")</f>
        <v>0</v>
      </c>
      <c r="AL331" s="122">
        <f>IFERROR((VLOOKUP($L331,ACOUSTIC_SITE_INFO!$C$3:$AI$501,27,FALSE)),"")</f>
        <v>0</v>
      </c>
      <c r="AM331" s="122">
        <f>IFERROR((VLOOKUP($L331,ACOUSTIC_SITE_INFO!$C$3:$AI$501,29,FALSE)),"")</f>
        <v>0</v>
      </c>
      <c r="AN331" s="122">
        <f>IFERROR((VLOOKUP($L331,ACOUSTIC_SITE_INFO!$C$3:$AI$501,30,FALSE)),"")</f>
        <v>0</v>
      </c>
      <c r="AO331" s="122">
        <f>IFERROR((VLOOKUP($L331,ACOUSTIC_SITE_INFO!$C$3:$AI$501,31,FALSE)),"")</f>
        <v>0</v>
      </c>
      <c r="AP331" s="122">
        <f>IFERROR((VLOOKUP($L331,ACOUSTIC_SITE_INFO!$C$3:$AI$501,32,FALSE)),"")</f>
        <v>0</v>
      </c>
      <c r="AQ331" s="122">
        <f>IFERROR((VLOOKUP($L331,ACOUSTIC_SITE_INFO!$C$3:$AI$501,33,FALSE)),"")</f>
        <v>0</v>
      </c>
    </row>
    <row r="332" spans="1:43" x14ac:dyDescent="0.25">
      <c r="A332" s="122" t="str">
        <f t="shared" si="10"/>
        <v>00-0m-0</v>
      </c>
      <c r="B332" s="122" t="str">
        <f t="shared" si="11"/>
        <v/>
      </c>
      <c r="C332" s="122" t="str">
        <f>IF(ACOUSTIC_SURVEY_RESULTS!A331=0, "",ACOUSTIC_SURVEY_RESULTS!A331)</f>
        <v/>
      </c>
      <c r="D332" s="122" t="str">
        <f>IFERROR((VLOOKUP($C332,Drop_down_options!$B$2:$D$21,2,FALSE)),"")</f>
        <v/>
      </c>
      <c r="E332" s="122" t="str">
        <f>IF(ACOUSTIC_SURVEY_RESULTS!B331=0, "",ACOUSTIC_SURVEY_RESULTS!B331)</f>
        <v/>
      </c>
      <c r="F332" s="122" t="str">
        <f>IF(ACOUSTIC_SURVEY_RESULTS!C331=0, "",ACOUSTIC_SURVEY_RESULTS!C331)</f>
        <v/>
      </c>
      <c r="G332" s="122" t="str">
        <f>IF(ACOUSTIC_SURVEY_RESULTS!D331=0, "",ACOUSTIC_SURVEY_RESULTS!D331)</f>
        <v/>
      </c>
      <c r="H332" s="122" t="str">
        <f>IF(ACOUSTIC_SURVEY_RESULTS!E331=0, "",ACOUSTIC_SURVEY_RESULTS!E331)</f>
        <v/>
      </c>
      <c r="I332" s="122" t="str">
        <f>IF(ACOUSTIC_SURVEY_RESULTS!F331=0, "",ACOUSTIC_SURVEY_RESULTS!F331)</f>
        <v/>
      </c>
      <c r="J332" s="122" t="str">
        <f>IF(ACOUSTIC_SURVEY_RESULTS!G331=0, "",ACOUSTIC_SURVEY_RESULTS!G331)</f>
        <v/>
      </c>
      <c r="K332" s="122" t="str">
        <f>IF(ACOUSTIC_SURVEY_RESULTS!H331=0, "",ACOUSTIC_SURVEY_RESULTS!H331)</f>
        <v/>
      </c>
      <c r="L332" s="122" t="str">
        <f>IF(ACOUSTIC_SURVEY_RESULTS!I331=0, "",ACOUSTIC_SURVEY_RESULTS!I331)</f>
        <v/>
      </c>
      <c r="M332" s="122">
        <f>IFERROR((VLOOKUP($L332,ACOUSTIC_SITE_INFO!$C$3:$AI$501,2,FALSE)),"")</f>
        <v>0</v>
      </c>
      <c r="N332" s="122">
        <f>IFERROR((VLOOKUP($L332,ACOUSTIC_SITE_INFO!$C$3:$AI$501,3,FALSE))," ")</f>
        <v>0</v>
      </c>
      <c r="O332" s="122">
        <f>IFERROR((VLOOKUP($L332,ACOUSTIC_SITE_INFO!$C$3:$AI$501,4,FALSE)),"")</f>
        <v>0</v>
      </c>
      <c r="P332" s="122">
        <f>IFERROR((VLOOKUP($L332,ACOUSTIC_SITE_INFO!$C$3:$AI$501,5,FALSE)),"")</f>
        <v>0</v>
      </c>
      <c r="Q332" s="122">
        <f>IFERROR((VLOOKUP($L332,ACOUSTIC_SITE_INFO!$C$3:$AI$501,6,FALSE)),"")</f>
        <v>0</v>
      </c>
      <c r="R332" s="122">
        <f>IFERROR((VLOOKUP($L332,ACOUSTIC_SITE_INFO!$C$3:$AI$501,7,FALSE)),"")</f>
        <v>0</v>
      </c>
      <c r="S332" s="122" t="str">
        <f>IFERROR((VLOOKUP($L332,ACOUSTIC_SITE_INFO!$C$3:$AI$501,8,FALSE)),"")</f>
        <v>//</v>
      </c>
      <c r="T332" s="124">
        <f>IFERROR((VLOOKUP($L332,ACOUSTIC_SITE_INFO!$C$3:$AI$501,9,FALSE)),"")</f>
        <v>0</v>
      </c>
      <c r="U332" s="124">
        <f>IFERROR((VLOOKUP($L332,ACOUSTIC_SITE_INFO!$C$3:$AI$501,10,FALSE)),"")</f>
        <v>0</v>
      </c>
      <c r="V332" s="122">
        <f>IFERROR((VLOOKUP($L332,ACOUSTIC_SITE_INFO!$C$3:$AI$501,11,FALSE)),"")</f>
        <v>0</v>
      </c>
      <c r="W332" s="122">
        <f>IFERROR((VLOOKUP($L332,ACOUSTIC_SITE_INFO!$C$3:$AI$501,12,FALSE)),"")</f>
        <v>0</v>
      </c>
      <c r="X332" s="122">
        <f>IFERROR((VLOOKUP($L332,ACOUSTIC_SITE_INFO!$C$3:$AI$501,13,FALSE)),"")</f>
        <v>0</v>
      </c>
      <c r="Y332" s="122">
        <f>IFERROR((VLOOKUP($L332,ACOUSTIC_SITE_INFO!$C$3:$AI$501,14,FALSE)),"")</f>
        <v>0</v>
      </c>
      <c r="Z332" s="122">
        <f>IFERROR((VLOOKUP($L332,ACOUSTIC_SITE_INFO!$C$3:$AI$501,15,FALSE)),"")</f>
        <v>0</v>
      </c>
      <c r="AA332" s="122">
        <f>IFERROR((VLOOKUP($L332,ACOUSTIC_SITE_INFO!$C$3:$AI$501,16,FALSE)),"")</f>
        <v>0</v>
      </c>
      <c r="AB332" s="122">
        <f>IFERROR((VLOOKUP($L332,ACOUSTIC_SITE_INFO!$C$3:$AI$501,17,FALSE)),"")</f>
        <v>0</v>
      </c>
      <c r="AC332" s="122">
        <f>IFERROR((VLOOKUP($L332,ACOUSTIC_SITE_INFO!$C$3:$AI$501,18,FALSE)),"")</f>
        <v>0</v>
      </c>
      <c r="AD332" s="122">
        <f>IFERROR((VLOOKUP($L332,ACOUSTIC_SITE_INFO!$C$3:$AI$501,20,FALSE)),"")</f>
        <v>0</v>
      </c>
      <c r="AE332" s="122">
        <f>IFERROR((VLOOKUP($L332,ACOUSTIC_SITE_INFO!$C$3:$AI$501,21,FALSE)),"")</f>
        <v>0</v>
      </c>
      <c r="AF332" s="122">
        <f>IFERROR((VLOOKUP($L332,ACOUSTIC_SITE_INFO!$C$3:$AI$501,19,FALSE)),"")</f>
        <v>0</v>
      </c>
      <c r="AG332" s="122">
        <f>IFERROR((VLOOKUP($L332,ACOUSTIC_SITE_INFO!$C$3:$AI$501,22,FALSE)),"")</f>
        <v>0</v>
      </c>
      <c r="AH332" s="122">
        <f>IFERROR((VLOOKUP($L332,ACOUSTIC_SITE_INFO!$C$3:$AI$501,23,FALSE)),"")</f>
        <v>0</v>
      </c>
      <c r="AI332" s="125">
        <f>IFERROR((VLOOKUP($L332,ACOUSTIC_SITE_INFO!$C$3:$AI$501,24,FALSE)),"")</f>
        <v>0</v>
      </c>
      <c r="AJ332" s="125">
        <f>IFERROR((VLOOKUP($L332,ACOUSTIC_SITE_INFO!$C$3:$AI$501,25,FALSE)),"")</f>
        <v>0</v>
      </c>
      <c r="AK332" s="122">
        <f>IFERROR((VLOOKUP($L332,ACOUSTIC_SITE_INFO!$C$3:$AI$501,26,FALSE)),"")</f>
        <v>0</v>
      </c>
      <c r="AL332" s="122">
        <f>IFERROR((VLOOKUP($L332,ACOUSTIC_SITE_INFO!$C$3:$AI$501,27,FALSE)),"")</f>
        <v>0</v>
      </c>
      <c r="AM332" s="122">
        <f>IFERROR((VLOOKUP($L332,ACOUSTIC_SITE_INFO!$C$3:$AI$501,29,FALSE)),"")</f>
        <v>0</v>
      </c>
      <c r="AN332" s="122">
        <f>IFERROR((VLOOKUP($L332,ACOUSTIC_SITE_INFO!$C$3:$AI$501,30,FALSE)),"")</f>
        <v>0</v>
      </c>
      <c r="AO332" s="122">
        <f>IFERROR((VLOOKUP($L332,ACOUSTIC_SITE_INFO!$C$3:$AI$501,31,FALSE)),"")</f>
        <v>0</v>
      </c>
      <c r="AP332" s="122">
        <f>IFERROR((VLOOKUP($L332,ACOUSTIC_SITE_INFO!$C$3:$AI$501,32,FALSE)),"")</f>
        <v>0</v>
      </c>
      <c r="AQ332" s="122">
        <f>IFERROR((VLOOKUP($L332,ACOUSTIC_SITE_INFO!$C$3:$AI$501,33,FALSE)),"")</f>
        <v>0</v>
      </c>
    </row>
    <row r="333" spans="1:43" x14ac:dyDescent="0.25">
      <c r="A333" s="122" t="str">
        <f t="shared" si="10"/>
        <v>00-0m-0</v>
      </c>
      <c r="B333" s="122" t="str">
        <f t="shared" si="11"/>
        <v/>
      </c>
      <c r="C333" s="122" t="str">
        <f>IF(ACOUSTIC_SURVEY_RESULTS!A332=0, "",ACOUSTIC_SURVEY_RESULTS!A332)</f>
        <v/>
      </c>
      <c r="D333" s="122" t="str">
        <f>IFERROR((VLOOKUP($C333,Drop_down_options!$B$2:$D$21,2,FALSE)),"")</f>
        <v/>
      </c>
      <c r="E333" s="122" t="str">
        <f>IF(ACOUSTIC_SURVEY_RESULTS!B332=0, "",ACOUSTIC_SURVEY_RESULTS!B332)</f>
        <v/>
      </c>
      <c r="F333" s="122" t="str">
        <f>IF(ACOUSTIC_SURVEY_RESULTS!C332=0, "",ACOUSTIC_SURVEY_RESULTS!C332)</f>
        <v/>
      </c>
      <c r="G333" s="122" t="str">
        <f>IF(ACOUSTIC_SURVEY_RESULTS!D332=0, "",ACOUSTIC_SURVEY_RESULTS!D332)</f>
        <v/>
      </c>
      <c r="H333" s="122" t="str">
        <f>IF(ACOUSTIC_SURVEY_RESULTS!E332=0, "",ACOUSTIC_SURVEY_RESULTS!E332)</f>
        <v/>
      </c>
      <c r="I333" s="122" t="str">
        <f>IF(ACOUSTIC_SURVEY_RESULTS!F332=0, "",ACOUSTIC_SURVEY_RESULTS!F332)</f>
        <v/>
      </c>
      <c r="J333" s="122" t="str">
        <f>IF(ACOUSTIC_SURVEY_RESULTS!G332=0, "",ACOUSTIC_SURVEY_RESULTS!G332)</f>
        <v/>
      </c>
      <c r="K333" s="122" t="str">
        <f>IF(ACOUSTIC_SURVEY_RESULTS!H332=0, "",ACOUSTIC_SURVEY_RESULTS!H332)</f>
        <v/>
      </c>
      <c r="L333" s="122" t="str">
        <f>IF(ACOUSTIC_SURVEY_RESULTS!I332=0, "",ACOUSTIC_SURVEY_RESULTS!I332)</f>
        <v/>
      </c>
      <c r="M333" s="122">
        <f>IFERROR((VLOOKUP($L333,ACOUSTIC_SITE_INFO!$C$3:$AI$501,2,FALSE)),"")</f>
        <v>0</v>
      </c>
      <c r="N333" s="122">
        <f>IFERROR((VLOOKUP($L333,ACOUSTIC_SITE_INFO!$C$3:$AI$501,3,FALSE))," ")</f>
        <v>0</v>
      </c>
      <c r="O333" s="122">
        <f>IFERROR((VLOOKUP($L333,ACOUSTIC_SITE_INFO!$C$3:$AI$501,4,FALSE)),"")</f>
        <v>0</v>
      </c>
      <c r="P333" s="122">
        <f>IFERROR((VLOOKUP($L333,ACOUSTIC_SITE_INFO!$C$3:$AI$501,5,FALSE)),"")</f>
        <v>0</v>
      </c>
      <c r="Q333" s="122">
        <f>IFERROR((VLOOKUP($L333,ACOUSTIC_SITE_INFO!$C$3:$AI$501,6,FALSE)),"")</f>
        <v>0</v>
      </c>
      <c r="R333" s="122">
        <f>IFERROR((VLOOKUP($L333,ACOUSTIC_SITE_INFO!$C$3:$AI$501,7,FALSE)),"")</f>
        <v>0</v>
      </c>
      <c r="S333" s="122" t="str">
        <f>IFERROR((VLOOKUP($L333,ACOUSTIC_SITE_INFO!$C$3:$AI$501,8,FALSE)),"")</f>
        <v>//</v>
      </c>
      <c r="T333" s="124">
        <f>IFERROR((VLOOKUP($L333,ACOUSTIC_SITE_INFO!$C$3:$AI$501,9,FALSE)),"")</f>
        <v>0</v>
      </c>
      <c r="U333" s="124">
        <f>IFERROR((VLOOKUP($L333,ACOUSTIC_SITE_INFO!$C$3:$AI$501,10,FALSE)),"")</f>
        <v>0</v>
      </c>
      <c r="V333" s="122">
        <f>IFERROR((VLOOKUP($L333,ACOUSTIC_SITE_INFO!$C$3:$AI$501,11,FALSE)),"")</f>
        <v>0</v>
      </c>
      <c r="W333" s="122">
        <f>IFERROR((VLOOKUP($L333,ACOUSTIC_SITE_INFO!$C$3:$AI$501,12,FALSE)),"")</f>
        <v>0</v>
      </c>
      <c r="X333" s="122">
        <f>IFERROR((VLOOKUP($L333,ACOUSTIC_SITE_INFO!$C$3:$AI$501,13,FALSE)),"")</f>
        <v>0</v>
      </c>
      <c r="Y333" s="122">
        <f>IFERROR((VLOOKUP($L333,ACOUSTIC_SITE_INFO!$C$3:$AI$501,14,FALSE)),"")</f>
        <v>0</v>
      </c>
      <c r="Z333" s="122">
        <f>IFERROR((VLOOKUP($L333,ACOUSTIC_SITE_INFO!$C$3:$AI$501,15,FALSE)),"")</f>
        <v>0</v>
      </c>
      <c r="AA333" s="122">
        <f>IFERROR((VLOOKUP($L333,ACOUSTIC_SITE_INFO!$C$3:$AI$501,16,FALSE)),"")</f>
        <v>0</v>
      </c>
      <c r="AB333" s="122">
        <f>IFERROR((VLOOKUP($L333,ACOUSTIC_SITE_INFO!$C$3:$AI$501,17,FALSE)),"")</f>
        <v>0</v>
      </c>
      <c r="AC333" s="122">
        <f>IFERROR((VLOOKUP($L333,ACOUSTIC_SITE_INFO!$C$3:$AI$501,18,FALSE)),"")</f>
        <v>0</v>
      </c>
      <c r="AD333" s="122">
        <f>IFERROR((VLOOKUP($L333,ACOUSTIC_SITE_INFO!$C$3:$AI$501,20,FALSE)),"")</f>
        <v>0</v>
      </c>
      <c r="AE333" s="122">
        <f>IFERROR((VLOOKUP($L333,ACOUSTIC_SITE_INFO!$C$3:$AI$501,21,FALSE)),"")</f>
        <v>0</v>
      </c>
      <c r="AF333" s="122">
        <f>IFERROR((VLOOKUP($L333,ACOUSTIC_SITE_INFO!$C$3:$AI$501,19,FALSE)),"")</f>
        <v>0</v>
      </c>
      <c r="AG333" s="122">
        <f>IFERROR((VLOOKUP($L333,ACOUSTIC_SITE_INFO!$C$3:$AI$501,22,FALSE)),"")</f>
        <v>0</v>
      </c>
      <c r="AH333" s="122">
        <f>IFERROR((VLOOKUP($L333,ACOUSTIC_SITE_INFO!$C$3:$AI$501,23,FALSE)),"")</f>
        <v>0</v>
      </c>
      <c r="AI333" s="125">
        <f>IFERROR((VLOOKUP($L333,ACOUSTIC_SITE_INFO!$C$3:$AI$501,24,FALSE)),"")</f>
        <v>0</v>
      </c>
      <c r="AJ333" s="125">
        <f>IFERROR((VLOOKUP($L333,ACOUSTIC_SITE_INFO!$C$3:$AI$501,25,FALSE)),"")</f>
        <v>0</v>
      </c>
      <c r="AK333" s="122">
        <f>IFERROR((VLOOKUP($L333,ACOUSTIC_SITE_INFO!$C$3:$AI$501,26,FALSE)),"")</f>
        <v>0</v>
      </c>
      <c r="AL333" s="122">
        <f>IFERROR((VLOOKUP($L333,ACOUSTIC_SITE_INFO!$C$3:$AI$501,27,FALSE)),"")</f>
        <v>0</v>
      </c>
      <c r="AM333" s="122">
        <f>IFERROR((VLOOKUP($L333,ACOUSTIC_SITE_INFO!$C$3:$AI$501,29,FALSE)),"")</f>
        <v>0</v>
      </c>
      <c r="AN333" s="122">
        <f>IFERROR((VLOOKUP($L333,ACOUSTIC_SITE_INFO!$C$3:$AI$501,30,FALSE)),"")</f>
        <v>0</v>
      </c>
      <c r="AO333" s="122">
        <f>IFERROR((VLOOKUP($L333,ACOUSTIC_SITE_INFO!$C$3:$AI$501,31,FALSE)),"")</f>
        <v>0</v>
      </c>
      <c r="AP333" s="122">
        <f>IFERROR((VLOOKUP($L333,ACOUSTIC_SITE_INFO!$C$3:$AI$501,32,FALSE)),"")</f>
        <v>0</v>
      </c>
      <c r="AQ333" s="122">
        <f>IFERROR((VLOOKUP($L333,ACOUSTIC_SITE_INFO!$C$3:$AI$501,33,FALSE)),"")</f>
        <v>0</v>
      </c>
    </row>
    <row r="334" spans="1:43" x14ac:dyDescent="0.25">
      <c r="A334" s="122" t="str">
        <f t="shared" si="10"/>
        <v>00-0m-0</v>
      </c>
      <c r="B334" s="122" t="str">
        <f t="shared" si="11"/>
        <v/>
      </c>
      <c r="C334" s="122" t="str">
        <f>IF(ACOUSTIC_SURVEY_RESULTS!A333=0, "",ACOUSTIC_SURVEY_RESULTS!A333)</f>
        <v/>
      </c>
      <c r="D334" s="122" t="str">
        <f>IFERROR((VLOOKUP($C334,Drop_down_options!$B$2:$D$21,2,FALSE)),"")</f>
        <v/>
      </c>
      <c r="E334" s="122" t="str">
        <f>IF(ACOUSTIC_SURVEY_RESULTS!B333=0, "",ACOUSTIC_SURVEY_RESULTS!B333)</f>
        <v/>
      </c>
      <c r="F334" s="122" t="str">
        <f>IF(ACOUSTIC_SURVEY_RESULTS!C333=0, "",ACOUSTIC_SURVEY_RESULTS!C333)</f>
        <v/>
      </c>
      <c r="G334" s="122" t="str">
        <f>IF(ACOUSTIC_SURVEY_RESULTS!D333=0, "",ACOUSTIC_SURVEY_RESULTS!D333)</f>
        <v/>
      </c>
      <c r="H334" s="122" t="str">
        <f>IF(ACOUSTIC_SURVEY_RESULTS!E333=0, "",ACOUSTIC_SURVEY_RESULTS!E333)</f>
        <v/>
      </c>
      <c r="I334" s="122" t="str">
        <f>IF(ACOUSTIC_SURVEY_RESULTS!F333=0, "",ACOUSTIC_SURVEY_RESULTS!F333)</f>
        <v/>
      </c>
      <c r="J334" s="122" t="str">
        <f>IF(ACOUSTIC_SURVEY_RESULTS!G333=0, "",ACOUSTIC_SURVEY_RESULTS!G333)</f>
        <v/>
      </c>
      <c r="K334" s="122" t="str">
        <f>IF(ACOUSTIC_SURVEY_RESULTS!H333=0, "",ACOUSTIC_SURVEY_RESULTS!H333)</f>
        <v/>
      </c>
      <c r="L334" s="122" t="str">
        <f>IF(ACOUSTIC_SURVEY_RESULTS!I333=0, "",ACOUSTIC_SURVEY_RESULTS!I333)</f>
        <v/>
      </c>
      <c r="M334" s="122">
        <f>IFERROR((VLOOKUP($L334,ACOUSTIC_SITE_INFO!$C$3:$AI$501,2,FALSE)),"")</f>
        <v>0</v>
      </c>
      <c r="N334" s="122">
        <f>IFERROR((VLOOKUP($L334,ACOUSTIC_SITE_INFO!$C$3:$AI$501,3,FALSE))," ")</f>
        <v>0</v>
      </c>
      <c r="O334" s="122">
        <f>IFERROR((VLOOKUP($L334,ACOUSTIC_SITE_INFO!$C$3:$AI$501,4,FALSE)),"")</f>
        <v>0</v>
      </c>
      <c r="P334" s="122">
        <f>IFERROR((VLOOKUP($L334,ACOUSTIC_SITE_INFO!$C$3:$AI$501,5,FALSE)),"")</f>
        <v>0</v>
      </c>
      <c r="Q334" s="122">
        <f>IFERROR((VLOOKUP($L334,ACOUSTIC_SITE_INFO!$C$3:$AI$501,6,FALSE)),"")</f>
        <v>0</v>
      </c>
      <c r="R334" s="122">
        <f>IFERROR((VLOOKUP($L334,ACOUSTIC_SITE_INFO!$C$3:$AI$501,7,FALSE)),"")</f>
        <v>0</v>
      </c>
      <c r="S334" s="122" t="str">
        <f>IFERROR((VLOOKUP($L334,ACOUSTIC_SITE_INFO!$C$3:$AI$501,8,FALSE)),"")</f>
        <v>//</v>
      </c>
      <c r="T334" s="124">
        <f>IFERROR((VLOOKUP($L334,ACOUSTIC_SITE_INFO!$C$3:$AI$501,9,FALSE)),"")</f>
        <v>0</v>
      </c>
      <c r="U334" s="124">
        <f>IFERROR((VLOOKUP($L334,ACOUSTIC_SITE_INFO!$C$3:$AI$501,10,FALSE)),"")</f>
        <v>0</v>
      </c>
      <c r="V334" s="122">
        <f>IFERROR((VLOOKUP($L334,ACOUSTIC_SITE_INFO!$C$3:$AI$501,11,FALSE)),"")</f>
        <v>0</v>
      </c>
      <c r="W334" s="122">
        <f>IFERROR((VLOOKUP($L334,ACOUSTIC_SITE_INFO!$C$3:$AI$501,12,FALSE)),"")</f>
        <v>0</v>
      </c>
      <c r="X334" s="122">
        <f>IFERROR((VLOOKUP($L334,ACOUSTIC_SITE_INFO!$C$3:$AI$501,13,FALSE)),"")</f>
        <v>0</v>
      </c>
      <c r="Y334" s="122">
        <f>IFERROR((VLOOKUP($L334,ACOUSTIC_SITE_INFO!$C$3:$AI$501,14,FALSE)),"")</f>
        <v>0</v>
      </c>
      <c r="Z334" s="122">
        <f>IFERROR((VLOOKUP($L334,ACOUSTIC_SITE_INFO!$C$3:$AI$501,15,FALSE)),"")</f>
        <v>0</v>
      </c>
      <c r="AA334" s="122">
        <f>IFERROR((VLOOKUP($L334,ACOUSTIC_SITE_INFO!$C$3:$AI$501,16,FALSE)),"")</f>
        <v>0</v>
      </c>
      <c r="AB334" s="122">
        <f>IFERROR((VLOOKUP($L334,ACOUSTIC_SITE_INFO!$C$3:$AI$501,17,FALSE)),"")</f>
        <v>0</v>
      </c>
      <c r="AC334" s="122">
        <f>IFERROR((VLOOKUP($L334,ACOUSTIC_SITE_INFO!$C$3:$AI$501,18,FALSE)),"")</f>
        <v>0</v>
      </c>
      <c r="AD334" s="122">
        <f>IFERROR((VLOOKUP($L334,ACOUSTIC_SITE_INFO!$C$3:$AI$501,20,FALSE)),"")</f>
        <v>0</v>
      </c>
      <c r="AE334" s="122">
        <f>IFERROR((VLOOKUP($L334,ACOUSTIC_SITE_INFO!$C$3:$AI$501,21,FALSE)),"")</f>
        <v>0</v>
      </c>
      <c r="AF334" s="122">
        <f>IFERROR((VLOOKUP($L334,ACOUSTIC_SITE_INFO!$C$3:$AI$501,19,FALSE)),"")</f>
        <v>0</v>
      </c>
      <c r="AG334" s="122">
        <f>IFERROR((VLOOKUP($L334,ACOUSTIC_SITE_INFO!$C$3:$AI$501,22,FALSE)),"")</f>
        <v>0</v>
      </c>
      <c r="AH334" s="122">
        <f>IFERROR((VLOOKUP($L334,ACOUSTIC_SITE_INFO!$C$3:$AI$501,23,FALSE)),"")</f>
        <v>0</v>
      </c>
      <c r="AI334" s="125">
        <f>IFERROR((VLOOKUP($L334,ACOUSTIC_SITE_INFO!$C$3:$AI$501,24,FALSE)),"")</f>
        <v>0</v>
      </c>
      <c r="AJ334" s="125">
        <f>IFERROR((VLOOKUP($L334,ACOUSTIC_SITE_INFO!$C$3:$AI$501,25,FALSE)),"")</f>
        <v>0</v>
      </c>
      <c r="AK334" s="122">
        <f>IFERROR((VLOOKUP($L334,ACOUSTIC_SITE_INFO!$C$3:$AI$501,26,FALSE)),"")</f>
        <v>0</v>
      </c>
      <c r="AL334" s="122">
        <f>IFERROR((VLOOKUP($L334,ACOUSTIC_SITE_INFO!$C$3:$AI$501,27,FALSE)),"")</f>
        <v>0</v>
      </c>
      <c r="AM334" s="122">
        <f>IFERROR((VLOOKUP($L334,ACOUSTIC_SITE_INFO!$C$3:$AI$501,29,FALSE)),"")</f>
        <v>0</v>
      </c>
      <c r="AN334" s="122">
        <f>IFERROR((VLOOKUP($L334,ACOUSTIC_SITE_INFO!$C$3:$AI$501,30,FALSE)),"")</f>
        <v>0</v>
      </c>
      <c r="AO334" s="122">
        <f>IFERROR((VLOOKUP($L334,ACOUSTIC_SITE_INFO!$C$3:$AI$501,31,FALSE)),"")</f>
        <v>0</v>
      </c>
      <c r="AP334" s="122">
        <f>IFERROR((VLOOKUP($L334,ACOUSTIC_SITE_INFO!$C$3:$AI$501,32,FALSE)),"")</f>
        <v>0</v>
      </c>
      <c r="AQ334" s="122">
        <f>IFERROR((VLOOKUP($L334,ACOUSTIC_SITE_INFO!$C$3:$AI$501,33,FALSE)),"")</f>
        <v>0</v>
      </c>
    </row>
    <row r="335" spans="1:43" x14ac:dyDescent="0.25">
      <c r="A335" s="122" t="str">
        <f t="shared" si="10"/>
        <v>00-0m-0</v>
      </c>
      <c r="B335" s="122" t="str">
        <f t="shared" si="11"/>
        <v/>
      </c>
      <c r="C335" s="122" t="str">
        <f>IF(ACOUSTIC_SURVEY_RESULTS!A334=0, "",ACOUSTIC_SURVEY_RESULTS!A334)</f>
        <v/>
      </c>
      <c r="D335" s="122" t="str">
        <f>IFERROR((VLOOKUP($C335,Drop_down_options!$B$2:$D$21,2,FALSE)),"")</f>
        <v/>
      </c>
      <c r="E335" s="122" t="str">
        <f>IF(ACOUSTIC_SURVEY_RESULTS!B334=0, "",ACOUSTIC_SURVEY_RESULTS!B334)</f>
        <v/>
      </c>
      <c r="F335" s="122" t="str">
        <f>IF(ACOUSTIC_SURVEY_RESULTS!C334=0, "",ACOUSTIC_SURVEY_RESULTS!C334)</f>
        <v/>
      </c>
      <c r="G335" s="122" t="str">
        <f>IF(ACOUSTIC_SURVEY_RESULTS!D334=0, "",ACOUSTIC_SURVEY_RESULTS!D334)</f>
        <v/>
      </c>
      <c r="H335" s="122" t="str">
        <f>IF(ACOUSTIC_SURVEY_RESULTS!E334=0, "",ACOUSTIC_SURVEY_RESULTS!E334)</f>
        <v/>
      </c>
      <c r="I335" s="122" t="str">
        <f>IF(ACOUSTIC_SURVEY_RESULTS!F334=0, "",ACOUSTIC_SURVEY_RESULTS!F334)</f>
        <v/>
      </c>
      <c r="J335" s="122" t="str">
        <f>IF(ACOUSTIC_SURVEY_RESULTS!G334=0, "",ACOUSTIC_SURVEY_RESULTS!G334)</f>
        <v/>
      </c>
      <c r="K335" s="122" t="str">
        <f>IF(ACOUSTIC_SURVEY_RESULTS!H334=0, "",ACOUSTIC_SURVEY_RESULTS!H334)</f>
        <v/>
      </c>
      <c r="L335" s="122" t="str">
        <f>IF(ACOUSTIC_SURVEY_RESULTS!I334=0, "",ACOUSTIC_SURVEY_RESULTS!I334)</f>
        <v/>
      </c>
      <c r="M335" s="122">
        <f>IFERROR((VLOOKUP($L335,ACOUSTIC_SITE_INFO!$C$3:$AI$501,2,FALSE)),"")</f>
        <v>0</v>
      </c>
      <c r="N335" s="122">
        <f>IFERROR((VLOOKUP($L335,ACOUSTIC_SITE_INFO!$C$3:$AI$501,3,FALSE))," ")</f>
        <v>0</v>
      </c>
      <c r="O335" s="122">
        <f>IFERROR((VLOOKUP($L335,ACOUSTIC_SITE_INFO!$C$3:$AI$501,4,FALSE)),"")</f>
        <v>0</v>
      </c>
      <c r="P335" s="122">
        <f>IFERROR((VLOOKUP($L335,ACOUSTIC_SITE_INFO!$C$3:$AI$501,5,FALSE)),"")</f>
        <v>0</v>
      </c>
      <c r="Q335" s="122">
        <f>IFERROR((VLOOKUP($L335,ACOUSTIC_SITE_INFO!$C$3:$AI$501,6,FALSE)),"")</f>
        <v>0</v>
      </c>
      <c r="R335" s="122">
        <f>IFERROR((VLOOKUP($L335,ACOUSTIC_SITE_INFO!$C$3:$AI$501,7,FALSE)),"")</f>
        <v>0</v>
      </c>
      <c r="S335" s="122" t="str">
        <f>IFERROR((VLOOKUP($L335,ACOUSTIC_SITE_INFO!$C$3:$AI$501,8,FALSE)),"")</f>
        <v>//</v>
      </c>
      <c r="T335" s="124">
        <f>IFERROR((VLOOKUP($L335,ACOUSTIC_SITE_INFO!$C$3:$AI$501,9,FALSE)),"")</f>
        <v>0</v>
      </c>
      <c r="U335" s="124">
        <f>IFERROR((VLOOKUP($L335,ACOUSTIC_SITE_INFO!$C$3:$AI$501,10,FALSE)),"")</f>
        <v>0</v>
      </c>
      <c r="V335" s="122">
        <f>IFERROR((VLOOKUP($L335,ACOUSTIC_SITE_INFO!$C$3:$AI$501,11,FALSE)),"")</f>
        <v>0</v>
      </c>
      <c r="W335" s="122">
        <f>IFERROR((VLOOKUP($L335,ACOUSTIC_SITE_INFO!$C$3:$AI$501,12,FALSE)),"")</f>
        <v>0</v>
      </c>
      <c r="X335" s="122">
        <f>IFERROR((VLOOKUP($L335,ACOUSTIC_SITE_INFO!$C$3:$AI$501,13,FALSE)),"")</f>
        <v>0</v>
      </c>
      <c r="Y335" s="122">
        <f>IFERROR((VLOOKUP($L335,ACOUSTIC_SITE_INFO!$C$3:$AI$501,14,FALSE)),"")</f>
        <v>0</v>
      </c>
      <c r="Z335" s="122">
        <f>IFERROR((VLOOKUP($L335,ACOUSTIC_SITE_INFO!$C$3:$AI$501,15,FALSE)),"")</f>
        <v>0</v>
      </c>
      <c r="AA335" s="122">
        <f>IFERROR((VLOOKUP($L335,ACOUSTIC_SITE_INFO!$C$3:$AI$501,16,FALSE)),"")</f>
        <v>0</v>
      </c>
      <c r="AB335" s="122">
        <f>IFERROR((VLOOKUP($L335,ACOUSTIC_SITE_INFO!$C$3:$AI$501,17,FALSE)),"")</f>
        <v>0</v>
      </c>
      <c r="AC335" s="122">
        <f>IFERROR((VLOOKUP($L335,ACOUSTIC_SITE_INFO!$C$3:$AI$501,18,FALSE)),"")</f>
        <v>0</v>
      </c>
      <c r="AD335" s="122">
        <f>IFERROR((VLOOKUP($L335,ACOUSTIC_SITE_INFO!$C$3:$AI$501,20,FALSE)),"")</f>
        <v>0</v>
      </c>
      <c r="AE335" s="122">
        <f>IFERROR((VLOOKUP($L335,ACOUSTIC_SITE_INFO!$C$3:$AI$501,21,FALSE)),"")</f>
        <v>0</v>
      </c>
      <c r="AF335" s="122">
        <f>IFERROR((VLOOKUP($L335,ACOUSTIC_SITE_INFO!$C$3:$AI$501,19,FALSE)),"")</f>
        <v>0</v>
      </c>
      <c r="AG335" s="122">
        <f>IFERROR((VLOOKUP($L335,ACOUSTIC_SITE_INFO!$C$3:$AI$501,22,FALSE)),"")</f>
        <v>0</v>
      </c>
      <c r="AH335" s="122">
        <f>IFERROR((VLOOKUP($L335,ACOUSTIC_SITE_INFO!$C$3:$AI$501,23,FALSE)),"")</f>
        <v>0</v>
      </c>
      <c r="AI335" s="125">
        <f>IFERROR((VLOOKUP($L335,ACOUSTIC_SITE_INFO!$C$3:$AI$501,24,FALSE)),"")</f>
        <v>0</v>
      </c>
      <c r="AJ335" s="125">
        <f>IFERROR((VLOOKUP($L335,ACOUSTIC_SITE_INFO!$C$3:$AI$501,25,FALSE)),"")</f>
        <v>0</v>
      </c>
      <c r="AK335" s="122">
        <f>IFERROR((VLOOKUP($L335,ACOUSTIC_SITE_INFO!$C$3:$AI$501,26,FALSE)),"")</f>
        <v>0</v>
      </c>
      <c r="AL335" s="122">
        <f>IFERROR((VLOOKUP($L335,ACOUSTIC_SITE_INFO!$C$3:$AI$501,27,FALSE)),"")</f>
        <v>0</v>
      </c>
      <c r="AM335" s="122">
        <f>IFERROR((VLOOKUP($L335,ACOUSTIC_SITE_INFO!$C$3:$AI$501,29,FALSE)),"")</f>
        <v>0</v>
      </c>
      <c r="AN335" s="122">
        <f>IFERROR((VLOOKUP($L335,ACOUSTIC_SITE_INFO!$C$3:$AI$501,30,FALSE)),"")</f>
        <v>0</v>
      </c>
      <c r="AO335" s="122">
        <f>IFERROR((VLOOKUP($L335,ACOUSTIC_SITE_INFO!$C$3:$AI$501,31,FALSE)),"")</f>
        <v>0</v>
      </c>
      <c r="AP335" s="122">
        <f>IFERROR((VLOOKUP($L335,ACOUSTIC_SITE_INFO!$C$3:$AI$501,32,FALSE)),"")</f>
        <v>0</v>
      </c>
      <c r="AQ335" s="122">
        <f>IFERROR((VLOOKUP($L335,ACOUSTIC_SITE_INFO!$C$3:$AI$501,33,FALSE)),"")</f>
        <v>0</v>
      </c>
    </row>
    <row r="336" spans="1:43" x14ac:dyDescent="0.25">
      <c r="A336" s="122" t="str">
        <f t="shared" si="10"/>
        <v>00-0m-0</v>
      </c>
      <c r="B336" s="122" t="str">
        <f t="shared" si="11"/>
        <v/>
      </c>
      <c r="C336" s="122" t="str">
        <f>IF(ACOUSTIC_SURVEY_RESULTS!A335=0, "",ACOUSTIC_SURVEY_RESULTS!A335)</f>
        <v/>
      </c>
      <c r="D336" s="122" t="str">
        <f>IFERROR((VLOOKUP($C336,Drop_down_options!$B$2:$D$21,2,FALSE)),"")</f>
        <v/>
      </c>
      <c r="E336" s="122" t="str">
        <f>IF(ACOUSTIC_SURVEY_RESULTS!B335=0, "",ACOUSTIC_SURVEY_RESULTS!B335)</f>
        <v/>
      </c>
      <c r="F336" s="122" t="str">
        <f>IF(ACOUSTIC_SURVEY_RESULTS!C335=0, "",ACOUSTIC_SURVEY_RESULTS!C335)</f>
        <v/>
      </c>
      <c r="G336" s="122" t="str">
        <f>IF(ACOUSTIC_SURVEY_RESULTS!D335=0, "",ACOUSTIC_SURVEY_RESULTS!D335)</f>
        <v/>
      </c>
      <c r="H336" s="122" t="str">
        <f>IF(ACOUSTIC_SURVEY_RESULTS!E335=0, "",ACOUSTIC_SURVEY_RESULTS!E335)</f>
        <v/>
      </c>
      <c r="I336" s="122" t="str">
        <f>IF(ACOUSTIC_SURVEY_RESULTS!F335=0, "",ACOUSTIC_SURVEY_RESULTS!F335)</f>
        <v/>
      </c>
      <c r="J336" s="122" t="str">
        <f>IF(ACOUSTIC_SURVEY_RESULTS!G335=0, "",ACOUSTIC_SURVEY_RESULTS!G335)</f>
        <v/>
      </c>
      <c r="K336" s="122" t="str">
        <f>IF(ACOUSTIC_SURVEY_RESULTS!H335=0, "",ACOUSTIC_SURVEY_RESULTS!H335)</f>
        <v/>
      </c>
      <c r="L336" s="122" t="str">
        <f>IF(ACOUSTIC_SURVEY_RESULTS!I335=0, "",ACOUSTIC_SURVEY_RESULTS!I335)</f>
        <v/>
      </c>
      <c r="M336" s="122">
        <f>IFERROR((VLOOKUP($L336,ACOUSTIC_SITE_INFO!$C$3:$AI$501,2,FALSE)),"")</f>
        <v>0</v>
      </c>
      <c r="N336" s="122">
        <f>IFERROR((VLOOKUP($L336,ACOUSTIC_SITE_INFO!$C$3:$AI$501,3,FALSE))," ")</f>
        <v>0</v>
      </c>
      <c r="O336" s="122">
        <f>IFERROR((VLOOKUP($L336,ACOUSTIC_SITE_INFO!$C$3:$AI$501,4,FALSE)),"")</f>
        <v>0</v>
      </c>
      <c r="P336" s="122">
        <f>IFERROR((VLOOKUP($L336,ACOUSTIC_SITE_INFO!$C$3:$AI$501,5,FALSE)),"")</f>
        <v>0</v>
      </c>
      <c r="Q336" s="122">
        <f>IFERROR((VLOOKUP($L336,ACOUSTIC_SITE_INFO!$C$3:$AI$501,6,FALSE)),"")</f>
        <v>0</v>
      </c>
      <c r="R336" s="122">
        <f>IFERROR((VLOOKUP($L336,ACOUSTIC_SITE_INFO!$C$3:$AI$501,7,FALSE)),"")</f>
        <v>0</v>
      </c>
      <c r="S336" s="122" t="str">
        <f>IFERROR((VLOOKUP($L336,ACOUSTIC_SITE_INFO!$C$3:$AI$501,8,FALSE)),"")</f>
        <v>//</v>
      </c>
      <c r="T336" s="124">
        <f>IFERROR((VLOOKUP($L336,ACOUSTIC_SITE_INFO!$C$3:$AI$501,9,FALSE)),"")</f>
        <v>0</v>
      </c>
      <c r="U336" s="124">
        <f>IFERROR((VLOOKUP($L336,ACOUSTIC_SITE_INFO!$C$3:$AI$501,10,FALSE)),"")</f>
        <v>0</v>
      </c>
      <c r="V336" s="122">
        <f>IFERROR((VLOOKUP($L336,ACOUSTIC_SITE_INFO!$C$3:$AI$501,11,FALSE)),"")</f>
        <v>0</v>
      </c>
      <c r="W336" s="122">
        <f>IFERROR((VLOOKUP($L336,ACOUSTIC_SITE_INFO!$C$3:$AI$501,12,FALSE)),"")</f>
        <v>0</v>
      </c>
      <c r="X336" s="122">
        <f>IFERROR((VLOOKUP($L336,ACOUSTIC_SITE_INFO!$C$3:$AI$501,13,FALSE)),"")</f>
        <v>0</v>
      </c>
      <c r="Y336" s="122">
        <f>IFERROR((VLOOKUP($L336,ACOUSTIC_SITE_INFO!$C$3:$AI$501,14,FALSE)),"")</f>
        <v>0</v>
      </c>
      <c r="Z336" s="122">
        <f>IFERROR((VLOOKUP($L336,ACOUSTIC_SITE_INFO!$C$3:$AI$501,15,FALSE)),"")</f>
        <v>0</v>
      </c>
      <c r="AA336" s="122">
        <f>IFERROR((VLOOKUP($L336,ACOUSTIC_SITE_INFO!$C$3:$AI$501,16,FALSE)),"")</f>
        <v>0</v>
      </c>
      <c r="AB336" s="122">
        <f>IFERROR((VLOOKUP($L336,ACOUSTIC_SITE_INFO!$C$3:$AI$501,17,FALSE)),"")</f>
        <v>0</v>
      </c>
      <c r="AC336" s="122">
        <f>IFERROR((VLOOKUP($L336,ACOUSTIC_SITE_INFO!$C$3:$AI$501,18,FALSE)),"")</f>
        <v>0</v>
      </c>
      <c r="AD336" s="122">
        <f>IFERROR((VLOOKUP($L336,ACOUSTIC_SITE_INFO!$C$3:$AI$501,20,FALSE)),"")</f>
        <v>0</v>
      </c>
      <c r="AE336" s="122">
        <f>IFERROR((VLOOKUP($L336,ACOUSTIC_SITE_INFO!$C$3:$AI$501,21,FALSE)),"")</f>
        <v>0</v>
      </c>
      <c r="AF336" s="122">
        <f>IFERROR((VLOOKUP($L336,ACOUSTIC_SITE_INFO!$C$3:$AI$501,19,FALSE)),"")</f>
        <v>0</v>
      </c>
      <c r="AG336" s="122">
        <f>IFERROR((VLOOKUP($L336,ACOUSTIC_SITE_INFO!$C$3:$AI$501,22,FALSE)),"")</f>
        <v>0</v>
      </c>
      <c r="AH336" s="122">
        <f>IFERROR((VLOOKUP($L336,ACOUSTIC_SITE_INFO!$C$3:$AI$501,23,FALSE)),"")</f>
        <v>0</v>
      </c>
      <c r="AI336" s="125">
        <f>IFERROR((VLOOKUP($L336,ACOUSTIC_SITE_INFO!$C$3:$AI$501,24,FALSE)),"")</f>
        <v>0</v>
      </c>
      <c r="AJ336" s="125">
        <f>IFERROR((VLOOKUP($L336,ACOUSTIC_SITE_INFO!$C$3:$AI$501,25,FALSE)),"")</f>
        <v>0</v>
      </c>
      <c r="AK336" s="122">
        <f>IFERROR((VLOOKUP($L336,ACOUSTIC_SITE_INFO!$C$3:$AI$501,26,FALSE)),"")</f>
        <v>0</v>
      </c>
      <c r="AL336" s="122">
        <f>IFERROR((VLOOKUP($L336,ACOUSTIC_SITE_INFO!$C$3:$AI$501,27,FALSE)),"")</f>
        <v>0</v>
      </c>
      <c r="AM336" s="122">
        <f>IFERROR((VLOOKUP($L336,ACOUSTIC_SITE_INFO!$C$3:$AI$501,29,FALSE)),"")</f>
        <v>0</v>
      </c>
      <c r="AN336" s="122">
        <f>IFERROR((VLOOKUP($L336,ACOUSTIC_SITE_INFO!$C$3:$AI$501,30,FALSE)),"")</f>
        <v>0</v>
      </c>
      <c r="AO336" s="122">
        <f>IFERROR((VLOOKUP($L336,ACOUSTIC_SITE_INFO!$C$3:$AI$501,31,FALSE)),"")</f>
        <v>0</v>
      </c>
      <c r="AP336" s="122">
        <f>IFERROR((VLOOKUP($L336,ACOUSTIC_SITE_INFO!$C$3:$AI$501,32,FALSE)),"")</f>
        <v>0</v>
      </c>
      <c r="AQ336" s="122">
        <f>IFERROR((VLOOKUP($L336,ACOUSTIC_SITE_INFO!$C$3:$AI$501,33,FALSE)),"")</f>
        <v>0</v>
      </c>
    </row>
    <row r="337" spans="1:43" x14ac:dyDescent="0.25">
      <c r="A337" s="122" t="str">
        <f t="shared" si="10"/>
        <v>00-0m-0</v>
      </c>
      <c r="B337" s="122" t="str">
        <f t="shared" si="11"/>
        <v/>
      </c>
      <c r="C337" s="122" t="str">
        <f>IF(ACOUSTIC_SURVEY_RESULTS!A336=0, "",ACOUSTIC_SURVEY_RESULTS!A336)</f>
        <v/>
      </c>
      <c r="D337" s="122" t="str">
        <f>IFERROR((VLOOKUP($C337,Drop_down_options!$B$2:$D$21,2,FALSE)),"")</f>
        <v/>
      </c>
      <c r="E337" s="122" t="str">
        <f>IF(ACOUSTIC_SURVEY_RESULTS!B336=0, "",ACOUSTIC_SURVEY_RESULTS!B336)</f>
        <v/>
      </c>
      <c r="F337" s="122" t="str">
        <f>IF(ACOUSTIC_SURVEY_RESULTS!C336=0, "",ACOUSTIC_SURVEY_RESULTS!C336)</f>
        <v/>
      </c>
      <c r="G337" s="122" t="str">
        <f>IF(ACOUSTIC_SURVEY_RESULTS!D336=0, "",ACOUSTIC_SURVEY_RESULTS!D336)</f>
        <v/>
      </c>
      <c r="H337" s="122" t="str">
        <f>IF(ACOUSTIC_SURVEY_RESULTS!E336=0, "",ACOUSTIC_SURVEY_RESULTS!E336)</f>
        <v/>
      </c>
      <c r="I337" s="122" t="str">
        <f>IF(ACOUSTIC_SURVEY_RESULTS!F336=0, "",ACOUSTIC_SURVEY_RESULTS!F336)</f>
        <v/>
      </c>
      <c r="J337" s="122" t="str">
        <f>IF(ACOUSTIC_SURVEY_RESULTS!G336=0, "",ACOUSTIC_SURVEY_RESULTS!G336)</f>
        <v/>
      </c>
      <c r="K337" s="122" t="str">
        <f>IF(ACOUSTIC_SURVEY_RESULTS!H336=0, "",ACOUSTIC_SURVEY_RESULTS!H336)</f>
        <v/>
      </c>
      <c r="L337" s="122" t="str">
        <f>IF(ACOUSTIC_SURVEY_RESULTS!I336=0, "",ACOUSTIC_SURVEY_RESULTS!I336)</f>
        <v/>
      </c>
      <c r="M337" s="122">
        <f>IFERROR((VLOOKUP($L337,ACOUSTIC_SITE_INFO!$C$3:$AI$501,2,FALSE)),"")</f>
        <v>0</v>
      </c>
      <c r="N337" s="122">
        <f>IFERROR((VLOOKUP($L337,ACOUSTIC_SITE_INFO!$C$3:$AI$501,3,FALSE))," ")</f>
        <v>0</v>
      </c>
      <c r="O337" s="122">
        <f>IFERROR((VLOOKUP($L337,ACOUSTIC_SITE_INFO!$C$3:$AI$501,4,FALSE)),"")</f>
        <v>0</v>
      </c>
      <c r="P337" s="122">
        <f>IFERROR((VLOOKUP($L337,ACOUSTIC_SITE_INFO!$C$3:$AI$501,5,FALSE)),"")</f>
        <v>0</v>
      </c>
      <c r="Q337" s="122">
        <f>IFERROR((VLOOKUP($L337,ACOUSTIC_SITE_INFO!$C$3:$AI$501,6,FALSE)),"")</f>
        <v>0</v>
      </c>
      <c r="R337" s="122">
        <f>IFERROR((VLOOKUP($L337,ACOUSTIC_SITE_INFO!$C$3:$AI$501,7,FALSE)),"")</f>
        <v>0</v>
      </c>
      <c r="S337" s="122" t="str">
        <f>IFERROR((VLOOKUP($L337,ACOUSTIC_SITE_INFO!$C$3:$AI$501,8,FALSE)),"")</f>
        <v>//</v>
      </c>
      <c r="T337" s="124">
        <f>IFERROR((VLOOKUP($L337,ACOUSTIC_SITE_INFO!$C$3:$AI$501,9,FALSE)),"")</f>
        <v>0</v>
      </c>
      <c r="U337" s="124">
        <f>IFERROR((VLOOKUP($L337,ACOUSTIC_SITE_INFO!$C$3:$AI$501,10,FALSE)),"")</f>
        <v>0</v>
      </c>
      <c r="V337" s="122">
        <f>IFERROR((VLOOKUP($L337,ACOUSTIC_SITE_INFO!$C$3:$AI$501,11,FALSE)),"")</f>
        <v>0</v>
      </c>
      <c r="W337" s="122">
        <f>IFERROR((VLOOKUP($L337,ACOUSTIC_SITE_INFO!$C$3:$AI$501,12,FALSE)),"")</f>
        <v>0</v>
      </c>
      <c r="X337" s="122">
        <f>IFERROR((VLOOKUP($L337,ACOUSTIC_SITE_INFO!$C$3:$AI$501,13,FALSE)),"")</f>
        <v>0</v>
      </c>
      <c r="Y337" s="122">
        <f>IFERROR((VLOOKUP($L337,ACOUSTIC_SITE_INFO!$C$3:$AI$501,14,FALSE)),"")</f>
        <v>0</v>
      </c>
      <c r="Z337" s="122">
        <f>IFERROR((VLOOKUP($L337,ACOUSTIC_SITE_INFO!$C$3:$AI$501,15,FALSE)),"")</f>
        <v>0</v>
      </c>
      <c r="AA337" s="122">
        <f>IFERROR((VLOOKUP($L337,ACOUSTIC_SITE_INFO!$C$3:$AI$501,16,FALSE)),"")</f>
        <v>0</v>
      </c>
      <c r="AB337" s="122">
        <f>IFERROR((VLOOKUP($L337,ACOUSTIC_SITE_INFO!$C$3:$AI$501,17,FALSE)),"")</f>
        <v>0</v>
      </c>
      <c r="AC337" s="122">
        <f>IFERROR((VLOOKUP($L337,ACOUSTIC_SITE_INFO!$C$3:$AI$501,18,FALSE)),"")</f>
        <v>0</v>
      </c>
      <c r="AD337" s="122">
        <f>IFERROR((VLOOKUP($L337,ACOUSTIC_SITE_INFO!$C$3:$AI$501,20,FALSE)),"")</f>
        <v>0</v>
      </c>
      <c r="AE337" s="122">
        <f>IFERROR((VLOOKUP($L337,ACOUSTIC_SITE_INFO!$C$3:$AI$501,21,FALSE)),"")</f>
        <v>0</v>
      </c>
      <c r="AF337" s="122">
        <f>IFERROR((VLOOKUP($L337,ACOUSTIC_SITE_INFO!$C$3:$AI$501,19,FALSE)),"")</f>
        <v>0</v>
      </c>
      <c r="AG337" s="122">
        <f>IFERROR((VLOOKUP($L337,ACOUSTIC_SITE_INFO!$C$3:$AI$501,22,FALSE)),"")</f>
        <v>0</v>
      </c>
      <c r="AH337" s="122">
        <f>IFERROR((VLOOKUP($L337,ACOUSTIC_SITE_INFO!$C$3:$AI$501,23,FALSE)),"")</f>
        <v>0</v>
      </c>
      <c r="AI337" s="125">
        <f>IFERROR((VLOOKUP($L337,ACOUSTIC_SITE_INFO!$C$3:$AI$501,24,FALSE)),"")</f>
        <v>0</v>
      </c>
      <c r="AJ337" s="125">
        <f>IFERROR((VLOOKUP($L337,ACOUSTIC_SITE_INFO!$C$3:$AI$501,25,FALSE)),"")</f>
        <v>0</v>
      </c>
      <c r="AK337" s="122">
        <f>IFERROR((VLOOKUP($L337,ACOUSTIC_SITE_INFO!$C$3:$AI$501,26,FALSE)),"")</f>
        <v>0</v>
      </c>
      <c r="AL337" s="122">
        <f>IFERROR((VLOOKUP($L337,ACOUSTIC_SITE_INFO!$C$3:$AI$501,27,FALSE)),"")</f>
        <v>0</v>
      </c>
      <c r="AM337" s="122">
        <f>IFERROR((VLOOKUP($L337,ACOUSTIC_SITE_INFO!$C$3:$AI$501,29,FALSE)),"")</f>
        <v>0</v>
      </c>
      <c r="AN337" s="122">
        <f>IFERROR((VLOOKUP($L337,ACOUSTIC_SITE_INFO!$C$3:$AI$501,30,FALSE)),"")</f>
        <v>0</v>
      </c>
      <c r="AO337" s="122">
        <f>IFERROR((VLOOKUP($L337,ACOUSTIC_SITE_INFO!$C$3:$AI$501,31,FALSE)),"")</f>
        <v>0</v>
      </c>
      <c r="AP337" s="122">
        <f>IFERROR((VLOOKUP($L337,ACOUSTIC_SITE_INFO!$C$3:$AI$501,32,FALSE)),"")</f>
        <v>0</v>
      </c>
      <c r="AQ337" s="122">
        <f>IFERROR((VLOOKUP($L337,ACOUSTIC_SITE_INFO!$C$3:$AI$501,33,FALSE)),"")</f>
        <v>0</v>
      </c>
    </row>
    <row r="338" spans="1:43" x14ac:dyDescent="0.25">
      <c r="A338" s="122" t="str">
        <f t="shared" si="10"/>
        <v>00-0m-0</v>
      </c>
      <c r="B338" s="122" t="str">
        <f t="shared" si="11"/>
        <v/>
      </c>
      <c r="C338" s="122" t="str">
        <f>IF(ACOUSTIC_SURVEY_RESULTS!A337=0, "",ACOUSTIC_SURVEY_RESULTS!A337)</f>
        <v/>
      </c>
      <c r="D338" s="122" t="str">
        <f>IFERROR((VLOOKUP($C338,Drop_down_options!$B$2:$D$21,2,FALSE)),"")</f>
        <v/>
      </c>
      <c r="E338" s="122" t="str">
        <f>IF(ACOUSTIC_SURVEY_RESULTS!B337=0, "",ACOUSTIC_SURVEY_RESULTS!B337)</f>
        <v/>
      </c>
      <c r="F338" s="122" t="str">
        <f>IF(ACOUSTIC_SURVEY_RESULTS!C337=0, "",ACOUSTIC_SURVEY_RESULTS!C337)</f>
        <v/>
      </c>
      <c r="G338" s="122" t="str">
        <f>IF(ACOUSTIC_SURVEY_RESULTS!D337=0, "",ACOUSTIC_SURVEY_RESULTS!D337)</f>
        <v/>
      </c>
      <c r="H338" s="122" t="str">
        <f>IF(ACOUSTIC_SURVEY_RESULTS!E337=0, "",ACOUSTIC_SURVEY_RESULTS!E337)</f>
        <v/>
      </c>
      <c r="I338" s="122" t="str">
        <f>IF(ACOUSTIC_SURVEY_RESULTS!F337=0, "",ACOUSTIC_SURVEY_RESULTS!F337)</f>
        <v/>
      </c>
      <c r="J338" s="122" t="str">
        <f>IF(ACOUSTIC_SURVEY_RESULTS!G337=0, "",ACOUSTIC_SURVEY_RESULTS!G337)</f>
        <v/>
      </c>
      <c r="K338" s="122" t="str">
        <f>IF(ACOUSTIC_SURVEY_RESULTS!H337=0, "",ACOUSTIC_SURVEY_RESULTS!H337)</f>
        <v/>
      </c>
      <c r="L338" s="122" t="str">
        <f>IF(ACOUSTIC_SURVEY_RESULTS!I337=0, "",ACOUSTIC_SURVEY_RESULTS!I337)</f>
        <v/>
      </c>
      <c r="M338" s="122">
        <f>IFERROR((VLOOKUP($L338,ACOUSTIC_SITE_INFO!$C$3:$AI$501,2,FALSE)),"")</f>
        <v>0</v>
      </c>
      <c r="N338" s="122">
        <f>IFERROR((VLOOKUP($L338,ACOUSTIC_SITE_INFO!$C$3:$AI$501,3,FALSE))," ")</f>
        <v>0</v>
      </c>
      <c r="O338" s="122">
        <f>IFERROR((VLOOKUP($L338,ACOUSTIC_SITE_INFO!$C$3:$AI$501,4,FALSE)),"")</f>
        <v>0</v>
      </c>
      <c r="P338" s="122">
        <f>IFERROR((VLOOKUP($L338,ACOUSTIC_SITE_INFO!$C$3:$AI$501,5,FALSE)),"")</f>
        <v>0</v>
      </c>
      <c r="Q338" s="122">
        <f>IFERROR((VLOOKUP($L338,ACOUSTIC_SITE_INFO!$C$3:$AI$501,6,FALSE)),"")</f>
        <v>0</v>
      </c>
      <c r="R338" s="122">
        <f>IFERROR((VLOOKUP($L338,ACOUSTIC_SITE_INFO!$C$3:$AI$501,7,FALSE)),"")</f>
        <v>0</v>
      </c>
      <c r="S338" s="122" t="str">
        <f>IFERROR((VLOOKUP($L338,ACOUSTIC_SITE_INFO!$C$3:$AI$501,8,FALSE)),"")</f>
        <v>//</v>
      </c>
      <c r="T338" s="124">
        <f>IFERROR((VLOOKUP($L338,ACOUSTIC_SITE_INFO!$C$3:$AI$501,9,FALSE)),"")</f>
        <v>0</v>
      </c>
      <c r="U338" s="124">
        <f>IFERROR((VLOOKUP($L338,ACOUSTIC_SITE_INFO!$C$3:$AI$501,10,FALSE)),"")</f>
        <v>0</v>
      </c>
      <c r="V338" s="122">
        <f>IFERROR((VLOOKUP($L338,ACOUSTIC_SITE_INFO!$C$3:$AI$501,11,FALSE)),"")</f>
        <v>0</v>
      </c>
      <c r="W338" s="122">
        <f>IFERROR((VLOOKUP($L338,ACOUSTIC_SITE_INFO!$C$3:$AI$501,12,FALSE)),"")</f>
        <v>0</v>
      </c>
      <c r="X338" s="122">
        <f>IFERROR((VLOOKUP($L338,ACOUSTIC_SITE_INFO!$C$3:$AI$501,13,FALSE)),"")</f>
        <v>0</v>
      </c>
      <c r="Y338" s="122">
        <f>IFERROR((VLOOKUP($L338,ACOUSTIC_SITE_INFO!$C$3:$AI$501,14,FALSE)),"")</f>
        <v>0</v>
      </c>
      <c r="Z338" s="122">
        <f>IFERROR((VLOOKUP($L338,ACOUSTIC_SITE_INFO!$C$3:$AI$501,15,FALSE)),"")</f>
        <v>0</v>
      </c>
      <c r="AA338" s="122">
        <f>IFERROR((VLOOKUP($L338,ACOUSTIC_SITE_INFO!$C$3:$AI$501,16,FALSE)),"")</f>
        <v>0</v>
      </c>
      <c r="AB338" s="122">
        <f>IFERROR((VLOOKUP($L338,ACOUSTIC_SITE_INFO!$C$3:$AI$501,17,FALSE)),"")</f>
        <v>0</v>
      </c>
      <c r="AC338" s="122">
        <f>IFERROR((VLOOKUP($L338,ACOUSTIC_SITE_INFO!$C$3:$AI$501,18,FALSE)),"")</f>
        <v>0</v>
      </c>
      <c r="AD338" s="122">
        <f>IFERROR((VLOOKUP($L338,ACOUSTIC_SITE_INFO!$C$3:$AI$501,20,FALSE)),"")</f>
        <v>0</v>
      </c>
      <c r="AE338" s="122">
        <f>IFERROR((VLOOKUP($L338,ACOUSTIC_SITE_INFO!$C$3:$AI$501,21,FALSE)),"")</f>
        <v>0</v>
      </c>
      <c r="AF338" s="122">
        <f>IFERROR((VLOOKUP($L338,ACOUSTIC_SITE_INFO!$C$3:$AI$501,19,FALSE)),"")</f>
        <v>0</v>
      </c>
      <c r="AG338" s="122">
        <f>IFERROR((VLOOKUP($L338,ACOUSTIC_SITE_INFO!$C$3:$AI$501,22,FALSE)),"")</f>
        <v>0</v>
      </c>
      <c r="AH338" s="122">
        <f>IFERROR((VLOOKUP($L338,ACOUSTIC_SITE_INFO!$C$3:$AI$501,23,FALSE)),"")</f>
        <v>0</v>
      </c>
      <c r="AI338" s="125">
        <f>IFERROR((VLOOKUP($L338,ACOUSTIC_SITE_INFO!$C$3:$AI$501,24,FALSE)),"")</f>
        <v>0</v>
      </c>
      <c r="AJ338" s="125">
        <f>IFERROR((VLOOKUP($L338,ACOUSTIC_SITE_INFO!$C$3:$AI$501,25,FALSE)),"")</f>
        <v>0</v>
      </c>
      <c r="AK338" s="122">
        <f>IFERROR((VLOOKUP($L338,ACOUSTIC_SITE_INFO!$C$3:$AI$501,26,FALSE)),"")</f>
        <v>0</v>
      </c>
      <c r="AL338" s="122">
        <f>IFERROR((VLOOKUP($L338,ACOUSTIC_SITE_INFO!$C$3:$AI$501,27,FALSE)),"")</f>
        <v>0</v>
      </c>
      <c r="AM338" s="122">
        <f>IFERROR((VLOOKUP($L338,ACOUSTIC_SITE_INFO!$C$3:$AI$501,29,FALSE)),"")</f>
        <v>0</v>
      </c>
      <c r="AN338" s="122">
        <f>IFERROR((VLOOKUP($L338,ACOUSTIC_SITE_INFO!$C$3:$AI$501,30,FALSE)),"")</f>
        <v>0</v>
      </c>
      <c r="AO338" s="122">
        <f>IFERROR((VLOOKUP($L338,ACOUSTIC_SITE_INFO!$C$3:$AI$501,31,FALSE)),"")</f>
        <v>0</v>
      </c>
      <c r="AP338" s="122">
        <f>IFERROR((VLOOKUP($L338,ACOUSTIC_SITE_INFO!$C$3:$AI$501,32,FALSE)),"")</f>
        <v>0</v>
      </c>
      <c r="AQ338" s="122">
        <f>IFERROR((VLOOKUP($L338,ACOUSTIC_SITE_INFO!$C$3:$AI$501,33,FALSE)),"")</f>
        <v>0</v>
      </c>
    </row>
    <row r="339" spans="1:43" x14ac:dyDescent="0.25">
      <c r="A339" s="122" t="str">
        <f t="shared" si="10"/>
        <v>00-0m-0</v>
      </c>
      <c r="B339" s="122" t="str">
        <f t="shared" si="11"/>
        <v/>
      </c>
      <c r="C339" s="122" t="str">
        <f>IF(ACOUSTIC_SURVEY_RESULTS!A338=0, "",ACOUSTIC_SURVEY_RESULTS!A338)</f>
        <v/>
      </c>
      <c r="D339" s="122" t="str">
        <f>IFERROR((VLOOKUP($C339,Drop_down_options!$B$2:$D$21,2,FALSE)),"")</f>
        <v/>
      </c>
      <c r="E339" s="122" t="str">
        <f>IF(ACOUSTIC_SURVEY_RESULTS!B338=0, "",ACOUSTIC_SURVEY_RESULTS!B338)</f>
        <v/>
      </c>
      <c r="F339" s="122" t="str">
        <f>IF(ACOUSTIC_SURVEY_RESULTS!C338=0, "",ACOUSTIC_SURVEY_RESULTS!C338)</f>
        <v/>
      </c>
      <c r="G339" s="122" t="str">
        <f>IF(ACOUSTIC_SURVEY_RESULTS!D338=0, "",ACOUSTIC_SURVEY_RESULTS!D338)</f>
        <v/>
      </c>
      <c r="H339" s="122" t="str">
        <f>IF(ACOUSTIC_SURVEY_RESULTS!E338=0, "",ACOUSTIC_SURVEY_RESULTS!E338)</f>
        <v/>
      </c>
      <c r="I339" s="122" t="str">
        <f>IF(ACOUSTIC_SURVEY_RESULTS!F338=0, "",ACOUSTIC_SURVEY_RESULTS!F338)</f>
        <v/>
      </c>
      <c r="J339" s="122" t="str">
        <f>IF(ACOUSTIC_SURVEY_RESULTS!G338=0, "",ACOUSTIC_SURVEY_RESULTS!G338)</f>
        <v/>
      </c>
      <c r="K339" s="122" t="str">
        <f>IF(ACOUSTIC_SURVEY_RESULTS!H338=0, "",ACOUSTIC_SURVEY_RESULTS!H338)</f>
        <v/>
      </c>
      <c r="L339" s="122" t="str">
        <f>IF(ACOUSTIC_SURVEY_RESULTS!I338=0, "",ACOUSTIC_SURVEY_RESULTS!I338)</f>
        <v/>
      </c>
      <c r="M339" s="122">
        <f>IFERROR((VLOOKUP($L339,ACOUSTIC_SITE_INFO!$C$3:$AI$501,2,FALSE)),"")</f>
        <v>0</v>
      </c>
      <c r="N339" s="122">
        <f>IFERROR((VLOOKUP($L339,ACOUSTIC_SITE_INFO!$C$3:$AI$501,3,FALSE))," ")</f>
        <v>0</v>
      </c>
      <c r="O339" s="122">
        <f>IFERROR((VLOOKUP($L339,ACOUSTIC_SITE_INFO!$C$3:$AI$501,4,FALSE)),"")</f>
        <v>0</v>
      </c>
      <c r="P339" s="122">
        <f>IFERROR((VLOOKUP($L339,ACOUSTIC_SITE_INFO!$C$3:$AI$501,5,FALSE)),"")</f>
        <v>0</v>
      </c>
      <c r="Q339" s="122">
        <f>IFERROR((VLOOKUP($L339,ACOUSTIC_SITE_INFO!$C$3:$AI$501,6,FALSE)),"")</f>
        <v>0</v>
      </c>
      <c r="R339" s="122">
        <f>IFERROR((VLOOKUP($L339,ACOUSTIC_SITE_INFO!$C$3:$AI$501,7,FALSE)),"")</f>
        <v>0</v>
      </c>
      <c r="S339" s="122" t="str">
        <f>IFERROR((VLOOKUP($L339,ACOUSTIC_SITE_INFO!$C$3:$AI$501,8,FALSE)),"")</f>
        <v>//</v>
      </c>
      <c r="T339" s="124">
        <f>IFERROR((VLOOKUP($L339,ACOUSTIC_SITE_INFO!$C$3:$AI$501,9,FALSE)),"")</f>
        <v>0</v>
      </c>
      <c r="U339" s="124">
        <f>IFERROR((VLOOKUP($L339,ACOUSTIC_SITE_INFO!$C$3:$AI$501,10,FALSE)),"")</f>
        <v>0</v>
      </c>
      <c r="V339" s="122">
        <f>IFERROR((VLOOKUP($L339,ACOUSTIC_SITE_INFO!$C$3:$AI$501,11,FALSE)),"")</f>
        <v>0</v>
      </c>
      <c r="W339" s="122">
        <f>IFERROR((VLOOKUP($L339,ACOUSTIC_SITE_INFO!$C$3:$AI$501,12,FALSE)),"")</f>
        <v>0</v>
      </c>
      <c r="X339" s="122">
        <f>IFERROR((VLOOKUP($L339,ACOUSTIC_SITE_INFO!$C$3:$AI$501,13,FALSE)),"")</f>
        <v>0</v>
      </c>
      <c r="Y339" s="122">
        <f>IFERROR((VLOOKUP($L339,ACOUSTIC_SITE_INFO!$C$3:$AI$501,14,FALSE)),"")</f>
        <v>0</v>
      </c>
      <c r="Z339" s="122">
        <f>IFERROR((VLOOKUP($L339,ACOUSTIC_SITE_INFO!$C$3:$AI$501,15,FALSE)),"")</f>
        <v>0</v>
      </c>
      <c r="AA339" s="122">
        <f>IFERROR((VLOOKUP($L339,ACOUSTIC_SITE_INFO!$C$3:$AI$501,16,FALSE)),"")</f>
        <v>0</v>
      </c>
      <c r="AB339" s="122">
        <f>IFERROR((VLOOKUP($L339,ACOUSTIC_SITE_INFO!$C$3:$AI$501,17,FALSE)),"")</f>
        <v>0</v>
      </c>
      <c r="AC339" s="122">
        <f>IFERROR((VLOOKUP($L339,ACOUSTIC_SITE_INFO!$C$3:$AI$501,18,FALSE)),"")</f>
        <v>0</v>
      </c>
      <c r="AD339" s="122">
        <f>IFERROR((VLOOKUP($L339,ACOUSTIC_SITE_INFO!$C$3:$AI$501,20,FALSE)),"")</f>
        <v>0</v>
      </c>
      <c r="AE339" s="122">
        <f>IFERROR((VLOOKUP($L339,ACOUSTIC_SITE_INFO!$C$3:$AI$501,21,FALSE)),"")</f>
        <v>0</v>
      </c>
      <c r="AF339" s="122">
        <f>IFERROR((VLOOKUP($L339,ACOUSTIC_SITE_INFO!$C$3:$AI$501,19,FALSE)),"")</f>
        <v>0</v>
      </c>
      <c r="AG339" s="122">
        <f>IFERROR((VLOOKUP($L339,ACOUSTIC_SITE_INFO!$C$3:$AI$501,22,FALSE)),"")</f>
        <v>0</v>
      </c>
      <c r="AH339" s="122">
        <f>IFERROR((VLOOKUP($L339,ACOUSTIC_SITE_INFO!$C$3:$AI$501,23,FALSE)),"")</f>
        <v>0</v>
      </c>
      <c r="AI339" s="125">
        <f>IFERROR((VLOOKUP($L339,ACOUSTIC_SITE_INFO!$C$3:$AI$501,24,FALSE)),"")</f>
        <v>0</v>
      </c>
      <c r="AJ339" s="125">
        <f>IFERROR((VLOOKUP($L339,ACOUSTIC_SITE_INFO!$C$3:$AI$501,25,FALSE)),"")</f>
        <v>0</v>
      </c>
      <c r="AK339" s="122">
        <f>IFERROR((VLOOKUP($L339,ACOUSTIC_SITE_INFO!$C$3:$AI$501,26,FALSE)),"")</f>
        <v>0</v>
      </c>
      <c r="AL339" s="122">
        <f>IFERROR((VLOOKUP($L339,ACOUSTIC_SITE_INFO!$C$3:$AI$501,27,FALSE)),"")</f>
        <v>0</v>
      </c>
      <c r="AM339" s="122">
        <f>IFERROR((VLOOKUP($L339,ACOUSTIC_SITE_INFO!$C$3:$AI$501,29,FALSE)),"")</f>
        <v>0</v>
      </c>
      <c r="AN339" s="122">
        <f>IFERROR((VLOOKUP($L339,ACOUSTIC_SITE_INFO!$C$3:$AI$501,30,FALSE)),"")</f>
        <v>0</v>
      </c>
      <c r="AO339" s="122">
        <f>IFERROR((VLOOKUP($L339,ACOUSTIC_SITE_INFO!$C$3:$AI$501,31,FALSE)),"")</f>
        <v>0</v>
      </c>
      <c r="AP339" s="122">
        <f>IFERROR((VLOOKUP($L339,ACOUSTIC_SITE_INFO!$C$3:$AI$501,32,FALSE)),"")</f>
        <v>0</v>
      </c>
      <c r="AQ339" s="122">
        <f>IFERROR((VLOOKUP($L339,ACOUSTIC_SITE_INFO!$C$3:$AI$501,33,FALSE)),"")</f>
        <v>0</v>
      </c>
    </row>
    <row r="340" spans="1:43" x14ac:dyDescent="0.25">
      <c r="A340" s="122" t="str">
        <f t="shared" si="10"/>
        <v>00-0m-0</v>
      </c>
      <c r="B340" s="122" t="str">
        <f t="shared" si="11"/>
        <v/>
      </c>
      <c r="C340" s="122" t="str">
        <f>IF(ACOUSTIC_SURVEY_RESULTS!A339=0, "",ACOUSTIC_SURVEY_RESULTS!A339)</f>
        <v/>
      </c>
      <c r="D340" s="122" t="str">
        <f>IFERROR((VLOOKUP($C340,Drop_down_options!$B$2:$D$21,2,FALSE)),"")</f>
        <v/>
      </c>
      <c r="E340" s="122" t="str">
        <f>IF(ACOUSTIC_SURVEY_RESULTS!B339=0, "",ACOUSTIC_SURVEY_RESULTS!B339)</f>
        <v/>
      </c>
      <c r="F340" s="122" t="str">
        <f>IF(ACOUSTIC_SURVEY_RESULTS!C339=0, "",ACOUSTIC_SURVEY_RESULTS!C339)</f>
        <v/>
      </c>
      <c r="G340" s="122" t="str">
        <f>IF(ACOUSTIC_SURVEY_RESULTS!D339=0, "",ACOUSTIC_SURVEY_RESULTS!D339)</f>
        <v/>
      </c>
      <c r="H340" s="122" t="str">
        <f>IF(ACOUSTIC_SURVEY_RESULTS!E339=0, "",ACOUSTIC_SURVEY_RESULTS!E339)</f>
        <v/>
      </c>
      <c r="I340" s="122" t="str">
        <f>IF(ACOUSTIC_SURVEY_RESULTS!F339=0, "",ACOUSTIC_SURVEY_RESULTS!F339)</f>
        <v/>
      </c>
      <c r="J340" s="122" t="str">
        <f>IF(ACOUSTIC_SURVEY_RESULTS!G339=0, "",ACOUSTIC_SURVEY_RESULTS!G339)</f>
        <v/>
      </c>
      <c r="K340" s="122" t="str">
        <f>IF(ACOUSTIC_SURVEY_RESULTS!H339=0, "",ACOUSTIC_SURVEY_RESULTS!H339)</f>
        <v/>
      </c>
      <c r="L340" s="122" t="str">
        <f>IF(ACOUSTIC_SURVEY_RESULTS!I339=0, "",ACOUSTIC_SURVEY_RESULTS!I339)</f>
        <v/>
      </c>
      <c r="M340" s="122">
        <f>IFERROR((VLOOKUP($L340,ACOUSTIC_SITE_INFO!$C$3:$AI$501,2,FALSE)),"")</f>
        <v>0</v>
      </c>
      <c r="N340" s="122">
        <f>IFERROR((VLOOKUP($L340,ACOUSTIC_SITE_INFO!$C$3:$AI$501,3,FALSE))," ")</f>
        <v>0</v>
      </c>
      <c r="O340" s="122">
        <f>IFERROR((VLOOKUP($L340,ACOUSTIC_SITE_INFO!$C$3:$AI$501,4,FALSE)),"")</f>
        <v>0</v>
      </c>
      <c r="P340" s="122">
        <f>IFERROR((VLOOKUP($L340,ACOUSTIC_SITE_INFO!$C$3:$AI$501,5,FALSE)),"")</f>
        <v>0</v>
      </c>
      <c r="Q340" s="122">
        <f>IFERROR((VLOOKUP($L340,ACOUSTIC_SITE_INFO!$C$3:$AI$501,6,FALSE)),"")</f>
        <v>0</v>
      </c>
      <c r="R340" s="122">
        <f>IFERROR((VLOOKUP($L340,ACOUSTIC_SITE_INFO!$C$3:$AI$501,7,FALSE)),"")</f>
        <v>0</v>
      </c>
      <c r="S340" s="122" t="str">
        <f>IFERROR((VLOOKUP($L340,ACOUSTIC_SITE_INFO!$C$3:$AI$501,8,FALSE)),"")</f>
        <v>//</v>
      </c>
      <c r="T340" s="124">
        <f>IFERROR((VLOOKUP($L340,ACOUSTIC_SITE_INFO!$C$3:$AI$501,9,FALSE)),"")</f>
        <v>0</v>
      </c>
      <c r="U340" s="124">
        <f>IFERROR((VLOOKUP($L340,ACOUSTIC_SITE_INFO!$C$3:$AI$501,10,FALSE)),"")</f>
        <v>0</v>
      </c>
      <c r="V340" s="122">
        <f>IFERROR((VLOOKUP($L340,ACOUSTIC_SITE_INFO!$C$3:$AI$501,11,FALSE)),"")</f>
        <v>0</v>
      </c>
      <c r="W340" s="122">
        <f>IFERROR((VLOOKUP($L340,ACOUSTIC_SITE_INFO!$C$3:$AI$501,12,FALSE)),"")</f>
        <v>0</v>
      </c>
      <c r="X340" s="122">
        <f>IFERROR((VLOOKUP($L340,ACOUSTIC_SITE_INFO!$C$3:$AI$501,13,FALSE)),"")</f>
        <v>0</v>
      </c>
      <c r="Y340" s="122">
        <f>IFERROR((VLOOKUP($L340,ACOUSTIC_SITE_INFO!$C$3:$AI$501,14,FALSE)),"")</f>
        <v>0</v>
      </c>
      <c r="Z340" s="122">
        <f>IFERROR((VLOOKUP($L340,ACOUSTIC_SITE_INFO!$C$3:$AI$501,15,FALSE)),"")</f>
        <v>0</v>
      </c>
      <c r="AA340" s="122">
        <f>IFERROR((VLOOKUP($L340,ACOUSTIC_SITE_INFO!$C$3:$AI$501,16,FALSE)),"")</f>
        <v>0</v>
      </c>
      <c r="AB340" s="122">
        <f>IFERROR((VLOOKUP($L340,ACOUSTIC_SITE_INFO!$C$3:$AI$501,17,FALSE)),"")</f>
        <v>0</v>
      </c>
      <c r="AC340" s="122">
        <f>IFERROR((VLOOKUP($L340,ACOUSTIC_SITE_INFO!$C$3:$AI$501,18,FALSE)),"")</f>
        <v>0</v>
      </c>
      <c r="AD340" s="122">
        <f>IFERROR((VLOOKUP($L340,ACOUSTIC_SITE_INFO!$C$3:$AI$501,20,FALSE)),"")</f>
        <v>0</v>
      </c>
      <c r="AE340" s="122">
        <f>IFERROR((VLOOKUP($L340,ACOUSTIC_SITE_INFO!$C$3:$AI$501,21,FALSE)),"")</f>
        <v>0</v>
      </c>
      <c r="AF340" s="122">
        <f>IFERROR((VLOOKUP($L340,ACOUSTIC_SITE_INFO!$C$3:$AI$501,19,FALSE)),"")</f>
        <v>0</v>
      </c>
      <c r="AG340" s="122">
        <f>IFERROR((VLOOKUP($L340,ACOUSTIC_SITE_INFO!$C$3:$AI$501,22,FALSE)),"")</f>
        <v>0</v>
      </c>
      <c r="AH340" s="122">
        <f>IFERROR((VLOOKUP($L340,ACOUSTIC_SITE_INFO!$C$3:$AI$501,23,FALSE)),"")</f>
        <v>0</v>
      </c>
      <c r="AI340" s="125">
        <f>IFERROR((VLOOKUP($L340,ACOUSTIC_SITE_INFO!$C$3:$AI$501,24,FALSE)),"")</f>
        <v>0</v>
      </c>
      <c r="AJ340" s="125">
        <f>IFERROR((VLOOKUP($L340,ACOUSTIC_SITE_INFO!$C$3:$AI$501,25,FALSE)),"")</f>
        <v>0</v>
      </c>
      <c r="AK340" s="122">
        <f>IFERROR((VLOOKUP($L340,ACOUSTIC_SITE_INFO!$C$3:$AI$501,26,FALSE)),"")</f>
        <v>0</v>
      </c>
      <c r="AL340" s="122">
        <f>IFERROR((VLOOKUP($L340,ACOUSTIC_SITE_INFO!$C$3:$AI$501,27,FALSE)),"")</f>
        <v>0</v>
      </c>
      <c r="AM340" s="122">
        <f>IFERROR((VLOOKUP($L340,ACOUSTIC_SITE_INFO!$C$3:$AI$501,29,FALSE)),"")</f>
        <v>0</v>
      </c>
      <c r="AN340" s="122">
        <f>IFERROR((VLOOKUP($L340,ACOUSTIC_SITE_INFO!$C$3:$AI$501,30,FALSE)),"")</f>
        <v>0</v>
      </c>
      <c r="AO340" s="122">
        <f>IFERROR((VLOOKUP($L340,ACOUSTIC_SITE_INFO!$C$3:$AI$501,31,FALSE)),"")</f>
        <v>0</v>
      </c>
      <c r="AP340" s="122">
        <f>IFERROR((VLOOKUP($L340,ACOUSTIC_SITE_INFO!$C$3:$AI$501,32,FALSE)),"")</f>
        <v>0</v>
      </c>
      <c r="AQ340" s="122">
        <f>IFERROR((VLOOKUP($L340,ACOUSTIC_SITE_INFO!$C$3:$AI$501,33,FALSE)),"")</f>
        <v>0</v>
      </c>
    </row>
    <row r="341" spans="1:43" x14ac:dyDescent="0.25">
      <c r="A341" s="122" t="str">
        <f t="shared" si="10"/>
        <v>00-0m-0</v>
      </c>
      <c r="B341" s="122" t="str">
        <f t="shared" si="11"/>
        <v/>
      </c>
      <c r="C341" s="122" t="str">
        <f>IF(ACOUSTIC_SURVEY_RESULTS!A340=0, "",ACOUSTIC_SURVEY_RESULTS!A340)</f>
        <v/>
      </c>
      <c r="D341" s="122" t="str">
        <f>IFERROR((VLOOKUP($C341,Drop_down_options!$B$2:$D$21,2,FALSE)),"")</f>
        <v/>
      </c>
      <c r="E341" s="122" t="str">
        <f>IF(ACOUSTIC_SURVEY_RESULTS!B340=0, "",ACOUSTIC_SURVEY_RESULTS!B340)</f>
        <v/>
      </c>
      <c r="F341" s="122" t="str">
        <f>IF(ACOUSTIC_SURVEY_RESULTS!C340=0, "",ACOUSTIC_SURVEY_RESULTS!C340)</f>
        <v/>
      </c>
      <c r="G341" s="122" t="str">
        <f>IF(ACOUSTIC_SURVEY_RESULTS!D340=0, "",ACOUSTIC_SURVEY_RESULTS!D340)</f>
        <v/>
      </c>
      <c r="H341" s="122" t="str">
        <f>IF(ACOUSTIC_SURVEY_RESULTS!E340=0, "",ACOUSTIC_SURVEY_RESULTS!E340)</f>
        <v/>
      </c>
      <c r="I341" s="122" t="str">
        <f>IF(ACOUSTIC_SURVEY_RESULTS!F340=0, "",ACOUSTIC_SURVEY_RESULTS!F340)</f>
        <v/>
      </c>
      <c r="J341" s="122" t="str">
        <f>IF(ACOUSTIC_SURVEY_RESULTS!G340=0, "",ACOUSTIC_SURVEY_RESULTS!G340)</f>
        <v/>
      </c>
      <c r="K341" s="122" t="str">
        <f>IF(ACOUSTIC_SURVEY_RESULTS!H340=0, "",ACOUSTIC_SURVEY_RESULTS!H340)</f>
        <v/>
      </c>
      <c r="L341" s="122" t="str">
        <f>IF(ACOUSTIC_SURVEY_RESULTS!I340=0, "",ACOUSTIC_SURVEY_RESULTS!I340)</f>
        <v/>
      </c>
      <c r="M341" s="122">
        <f>IFERROR((VLOOKUP($L341,ACOUSTIC_SITE_INFO!$C$3:$AI$501,2,FALSE)),"")</f>
        <v>0</v>
      </c>
      <c r="N341" s="122">
        <f>IFERROR((VLOOKUP($L341,ACOUSTIC_SITE_INFO!$C$3:$AI$501,3,FALSE))," ")</f>
        <v>0</v>
      </c>
      <c r="O341" s="122">
        <f>IFERROR((VLOOKUP($L341,ACOUSTIC_SITE_INFO!$C$3:$AI$501,4,FALSE)),"")</f>
        <v>0</v>
      </c>
      <c r="P341" s="122">
        <f>IFERROR((VLOOKUP($L341,ACOUSTIC_SITE_INFO!$C$3:$AI$501,5,FALSE)),"")</f>
        <v>0</v>
      </c>
      <c r="Q341" s="122">
        <f>IFERROR((VLOOKUP($L341,ACOUSTIC_SITE_INFO!$C$3:$AI$501,6,FALSE)),"")</f>
        <v>0</v>
      </c>
      <c r="R341" s="122">
        <f>IFERROR((VLOOKUP($L341,ACOUSTIC_SITE_INFO!$C$3:$AI$501,7,FALSE)),"")</f>
        <v>0</v>
      </c>
      <c r="S341" s="122" t="str">
        <f>IFERROR((VLOOKUP($L341,ACOUSTIC_SITE_INFO!$C$3:$AI$501,8,FALSE)),"")</f>
        <v>//</v>
      </c>
      <c r="T341" s="124">
        <f>IFERROR((VLOOKUP($L341,ACOUSTIC_SITE_INFO!$C$3:$AI$501,9,FALSE)),"")</f>
        <v>0</v>
      </c>
      <c r="U341" s="124">
        <f>IFERROR((VLOOKUP($L341,ACOUSTIC_SITE_INFO!$C$3:$AI$501,10,FALSE)),"")</f>
        <v>0</v>
      </c>
      <c r="V341" s="122">
        <f>IFERROR((VLOOKUP($L341,ACOUSTIC_SITE_INFO!$C$3:$AI$501,11,FALSE)),"")</f>
        <v>0</v>
      </c>
      <c r="W341" s="122">
        <f>IFERROR((VLOOKUP($L341,ACOUSTIC_SITE_INFO!$C$3:$AI$501,12,FALSE)),"")</f>
        <v>0</v>
      </c>
      <c r="X341" s="122">
        <f>IFERROR((VLOOKUP($L341,ACOUSTIC_SITE_INFO!$C$3:$AI$501,13,FALSE)),"")</f>
        <v>0</v>
      </c>
      <c r="Y341" s="122">
        <f>IFERROR((VLOOKUP($L341,ACOUSTIC_SITE_INFO!$C$3:$AI$501,14,FALSE)),"")</f>
        <v>0</v>
      </c>
      <c r="Z341" s="122">
        <f>IFERROR((VLOOKUP($L341,ACOUSTIC_SITE_INFO!$C$3:$AI$501,15,FALSE)),"")</f>
        <v>0</v>
      </c>
      <c r="AA341" s="122">
        <f>IFERROR((VLOOKUP($L341,ACOUSTIC_SITE_INFO!$C$3:$AI$501,16,FALSE)),"")</f>
        <v>0</v>
      </c>
      <c r="AB341" s="122">
        <f>IFERROR((VLOOKUP($L341,ACOUSTIC_SITE_INFO!$C$3:$AI$501,17,FALSE)),"")</f>
        <v>0</v>
      </c>
      <c r="AC341" s="122">
        <f>IFERROR((VLOOKUP($L341,ACOUSTIC_SITE_INFO!$C$3:$AI$501,18,FALSE)),"")</f>
        <v>0</v>
      </c>
      <c r="AD341" s="122">
        <f>IFERROR((VLOOKUP($L341,ACOUSTIC_SITE_INFO!$C$3:$AI$501,20,FALSE)),"")</f>
        <v>0</v>
      </c>
      <c r="AE341" s="122">
        <f>IFERROR((VLOOKUP($L341,ACOUSTIC_SITE_INFO!$C$3:$AI$501,21,FALSE)),"")</f>
        <v>0</v>
      </c>
      <c r="AF341" s="122">
        <f>IFERROR((VLOOKUP($L341,ACOUSTIC_SITE_INFO!$C$3:$AI$501,19,FALSE)),"")</f>
        <v>0</v>
      </c>
      <c r="AG341" s="122">
        <f>IFERROR((VLOOKUP($L341,ACOUSTIC_SITE_INFO!$C$3:$AI$501,22,FALSE)),"")</f>
        <v>0</v>
      </c>
      <c r="AH341" s="122">
        <f>IFERROR((VLOOKUP($L341,ACOUSTIC_SITE_INFO!$C$3:$AI$501,23,FALSE)),"")</f>
        <v>0</v>
      </c>
      <c r="AI341" s="125">
        <f>IFERROR((VLOOKUP($L341,ACOUSTIC_SITE_INFO!$C$3:$AI$501,24,FALSE)),"")</f>
        <v>0</v>
      </c>
      <c r="AJ341" s="125">
        <f>IFERROR((VLOOKUP($L341,ACOUSTIC_SITE_INFO!$C$3:$AI$501,25,FALSE)),"")</f>
        <v>0</v>
      </c>
      <c r="AK341" s="122">
        <f>IFERROR((VLOOKUP($L341,ACOUSTIC_SITE_INFO!$C$3:$AI$501,26,FALSE)),"")</f>
        <v>0</v>
      </c>
      <c r="AL341" s="122">
        <f>IFERROR((VLOOKUP($L341,ACOUSTIC_SITE_INFO!$C$3:$AI$501,27,FALSE)),"")</f>
        <v>0</v>
      </c>
      <c r="AM341" s="122">
        <f>IFERROR((VLOOKUP($L341,ACOUSTIC_SITE_INFO!$C$3:$AI$501,29,FALSE)),"")</f>
        <v>0</v>
      </c>
      <c r="AN341" s="122">
        <f>IFERROR((VLOOKUP($L341,ACOUSTIC_SITE_INFO!$C$3:$AI$501,30,FALSE)),"")</f>
        <v>0</v>
      </c>
      <c r="AO341" s="122">
        <f>IFERROR((VLOOKUP($L341,ACOUSTIC_SITE_INFO!$C$3:$AI$501,31,FALSE)),"")</f>
        <v>0</v>
      </c>
      <c r="AP341" s="122">
        <f>IFERROR((VLOOKUP($L341,ACOUSTIC_SITE_INFO!$C$3:$AI$501,32,FALSE)),"")</f>
        <v>0</v>
      </c>
      <c r="AQ341" s="122">
        <f>IFERROR((VLOOKUP($L341,ACOUSTIC_SITE_INFO!$C$3:$AI$501,33,FALSE)),"")</f>
        <v>0</v>
      </c>
    </row>
    <row r="342" spans="1:43" x14ac:dyDescent="0.25">
      <c r="A342" s="122" t="str">
        <f t="shared" si="10"/>
        <v>00-0m-0</v>
      </c>
      <c r="B342" s="122" t="str">
        <f t="shared" si="11"/>
        <v/>
      </c>
      <c r="C342" s="122" t="str">
        <f>IF(ACOUSTIC_SURVEY_RESULTS!A341=0, "",ACOUSTIC_SURVEY_RESULTS!A341)</f>
        <v/>
      </c>
      <c r="D342" s="122" t="str">
        <f>IFERROR((VLOOKUP($C342,Drop_down_options!$B$2:$D$21,2,FALSE)),"")</f>
        <v/>
      </c>
      <c r="E342" s="122" t="str">
        <f>IF(ACOUSTIC_SURVEY_RESULTS!B341=0, "",ACOUSTIC_SURVEY_RESULTS!B341)</f>
        <v/>
      </c>
      <c r="F342" s="122" t="str">
        <f>IF(ACOUSTIC_SURVEY_RESULTS!C341=0, "",ACOUSTIC_SURVEY_RESULTS!C341)</f>
        <v/>
      </c>
      <c r="G342" s="122" t="str">
        <f>IF(ACOUSTIC_SURVEY_RESULTS!D341=0, "",ACOUSTIC_SURVEY_RESULTS!D341)</f>
        <v/>
      </c>
      <c r="H342" s="122" t="str">
        <f>IF(ACOUSTIC_SURVEY_RESULTS!E341=0, "",ACOUSTIC_SURVEY_RESULTS!E341)</f>
        <v/>
      </c>
      <c r="I342" s="122" t="str">
        <f>IF(ACOUSTIC_SURVEY_RESULTS!F341=0, "",ACOUSTIC_SURVEY_RESULTS!F341)</f>
        <v/>
      </c>
      <c r="J342" s="122" t="str">
        <f>IF(ACOUSTIC_SURVEY_RESULTS!G341=0, "",ACOUSTIC_SURVEY_RESULTS!G341)</f>
        <v/>
      </c>
      <c r="K342" s="122" t="str">
        <f>IF(ACOUSTIC_SURVEY_RESULTS!H341=0, "",ACOUSTIC_SURVEY_RESULTS!H341)</f>
        <v/>
      </c>
      <c r="L342" s="122" t="str">
        <f>IF(ACOUSTIC_SURVEY_RESULTS!I341=0, "",ACOUSTIC_SURVEY_RESULTS!I341)</f>
        <v/>
      </c>
      <c r="M342" s="122">
        <f>IFERROR((VLOOKUP($L342,ACOUSTIC_SITE_INFO!$C$3:$AI$501,2,FALSE)),"")</f>
        <v>0</v>
      </c>
      <c r="N342" s="122">
        <f>IFERROR((VLOOKUP($L342,ACOUSTIC_SITE_INFO!$C$3:$AI$501,3,FALSE))," ")</f>
        <v>0</v>
      </c>
      <c r="O342" s="122">
        <f>IFERROR((VLOOKUP($L342,ACOUSTIC_SITE_INFO!$C$3:$AI$501,4,FALSE)),"")</f>
        <v>0</v>
      </c>
      <c r="P342" s="122">
        <f>IFERROR((VLOOKUP($L342,ACOUSTIC_SITE_INFO!$C$3:$AI$501,5,FALSE)),"")</f>
        <v>0</v>
      </c>
      <c r="Q342" s="122">
        <f>IFERROR((VLOOKUP($L342,ACOUSTIC_SITE_INFO!$C$3:$AI$501,6,FALSE)),"")</f>
        <v>0</v>
      </c>
      <c r="R342" s="122">
        <f>IFERROR((VLOOKUP($L342,ACOUSTIC_SITE_INFO!$C$3:$AI$501,7,FALSE)),"")</f>
        <v>0</v>
      </c>
      <c r="S342" s="122" t="str">
        <f>IFERROR((VLOOKUP($L342,ACOUSTIC_SITE_INFO!$C$3:$AI$501,8,FALSE)),"")</f>
        <v>//</v>
      </c>
      <c r="T342" s="124">
        <f>IFERROR((VLOOKUP($L342,ACOUSTIC_SITE_INFO!$C$3:$AI$501,9,FALSE)),"")</f>
        <v>0</v>
      </c>
      <c r="U342" s="124">
        <f>IFERROR((VLOOKUP($L342,ACOUSTIC_SITE_INFO!$C$3:$AI$501,10,FALSE)),"")</f>
        <v>0</v>
      </c>
      <c r="V342" s="122">
        <f>IFERROR((VLOOKUP($L342,ACOUSTIC_SITE_INFO!$C$3:$AI$501,11,FALSE)),"")</f>
        <v>0</v>
      </c>
      <c r="W342" s="122">
        <f>IFERROR((VLOOKUP($L342,ACOUSTIC_SITE_INFO!$C$3:$AI$501,12,FALSE)),"")</f>
        <v>0</v>
      </c>
      <c r="X342" s="122">
        <f>IFERROR((VLOOKUP($L342,ACOUSTIC_SITE_INFO!$C$3:$AI$501,13,FALSE)),"")</f>
        <v>0</v>
      </c>
      <c r="Y342" s="122">
        <f>IFERROR((VLOOKUP($L342,ACOUSTIC_SITE_INFO!$C$3:$AI$501,14,FALSE)),"")</f>
        <v>0</v>
      </c>
      <c r="Z342" s="122">
        <f>IFERROR((VLOOKUP($L342,ACOUSTIC_SITE_INFO!$C$3:$AI$501,15,FALSE)),"")</f>
        <v>0</v>
      </c>
      <c r="AA342" s="122">
        <f>IFERROR((VLOOKUP($L342,ACOUSTIC_SITE_INFO!$C$3:$AI$501,16,FALSE)),"")</f>
        <v>0</v>
      </c>
      <c r="AB342" s="122">
        <f>IFERROR((VLOOKUP($L342,ACOUSTIC_SITE_INFO!$C$3:$AI$501,17,FALSE)),"")</f>
        <v>0</v>
      </c>
      <c r="AC342" s="122">
        <f>IFERROR((VLOOKUP($L342,ACOUSTIC_SITE_INFO!$C$3:$AI$501,18,FALSE)),"")</f>
        <v>0</v>
      </c>
      <c r="AD342" s="122">
        <f>IFERROR((VLOOKUP($L342,ACOUSTIC_SITE_INFO!$C$3:$AI$501,20,FALSE)),"")</f>
        <v>0</v>
      </c>
      <c r="AE342" s="122">
        <f>IFERROR((VLOOKUP($L342,ACOUSTIC_SITE_INFO!$C$3:$AI$501,21,FALSE)),"")</f>
        <v>0</v>
      </c>
      <c r="AF342" s="122">
        <f>IFERROR((VLOOKUP($L342,ACOUSTIC_SITE_INFO!$C$3:$AI$501,19,FALSE)),"")</f>
        <v>0</v>
      </c>
      <c r="AG342" s="122">
        <f>IFERROR((VLOOKUP($L342,ACOUSTIC_SITE_INFO!$C$3:$AI$501,22,FALSE)),"")</f>
        <v>0</v>
      </c>
      <c r="AH342" s="122">
        <f>IFERROR((VLOOKUP($L342,ACOUSTIC_SITE_INFO!$C$3:$AI$501,23,FALSE)),"")</f>
        <v>0</v>
      </c>
      <c r="AI342" s="125">
        <f>IFERROR((VLOOKUP($L342,ACOUSTIC_SITE_INFO!$C$3:$AI$501,24,FALSE)),"")</f>
        <v>0</v>
      </c>
      <c r="AJ342" s="125">
        <f>IFERROR((VLOOKUP($L342,ACOUSTIC_SITE_INFO!$C$3:$AI$501,25,FALSE)),"")</f>
        <v>0</v>
      </c>
      <c r="AK342" s="122">
        <f>IFERROR((VLOOKUP($L342,ACOUSTIC_SITE_INFO!$C$3:$AI$501,26,FALSE)),"")</f>
        <v>0</v>
      </c>
      <c r="AL342" s="122">
        <f>IFERROR((VLOOKUP($L342,ACOUSTIC_SITE_INFO!$C$3:$AI$501,27,FALSE)),"")</f>
        <v>0</v>
      </c>
      <c r="AM342" s="122">
        <f>IFERROR((VLOOKUP($L342,ACOUSTIC_SITE_INFO!$C$3:$AI$501,29,FALSE)),"")</f>
        <v>0</v>
      </c>
      <c r="AN342" s="122">
        <f>IFERROR((VLOOKUP($L342,ACOUSTIC_SITE_INFO!$C$3:$AI$501,30,FALSE)),"")</f>
        <v>0</v>
      </c>
      <c r="AO342" s="122">
        <f>IFERROR((VLOOKUP($L342,ACOUSTIC_SITE_INFO!$C$3:$AI$501,31,FALSE)),"")</f>
        <v>0</v>
      </c>
      <c r="AP342" s="122">
        <f>IFERROR((VLOOKUP($L342,ACOUSTIC_SITE_INFO!$C$3:$AI$501,32,FALSE)),"")</f>
        <v>0</v>
      </c>
      <c r="AQ342" s="122">
        <f>IFERROR((VLOOKUP($L342,ACOUSTIC_SITE_INFO!$C$3:$AI$501,33,FALSE)),"")</f>
        <v>0</v>
      </c>
    </row>
    <row r="343" spans="1:43" x14ac:dyDescent="0.25">
      <c r="A343" s="122" t="str">
        <f t="shared" si="10"/>
        <v>00-0m-0</v>
      </c>
      <c r="B343" s="122" t="str">
        <f t="shared" si="11"/>
        <v/>
      </c>
      <c r="C343" s="122" t="str">
        <f>IF(ACOUSTIC_SURVEY_RESULTS!A342=0, "",ACOUSTIC_SURVEY_RESULTS!A342)</f>
        <v/>
      </c>
      <c r="D343" s="122" t="str">
        <f>IFERROR((VLOOKUP($C343,Drop_down_options!$B$2:$D$21,2,FALSE)),"")</f>
        <v/>
      </c>
      <c r="E343" s="122" t="str">
        <f>IF(ACOUSTIC_SURVEY_RESULTS!B342=0, "",ACOUSTIC_SURVEY_RESULTS!B342)</f>
        <v/>
      </c>
      <c r="F343" s="122" t="str">
        <f>IF(ACOUSTIC_SURVEY_RESULTS!C342=0, "",ACOUSTIC_SURVEY_RESULTS!C342)</f>
        <v/>
      </c>
      <c r="G343" s="122" t="str">
        <f>IF(ACOUSTIC_SURVEY_RESULTS!D342=0, "",ACOUSTIC_SURVEY_RESULTS!D342)</f>
        <v/>
      </c>
      <c r="H343" s="122" t="str">
        <f>IF(ACOUSTIC_SURVEY_RESULTS!E342=0, "",ACOUSTIC_SURVEY_RESULTS!E342)</f>
        <v/>
      </c>
      <c r="I343" s="122" t="str">
        <f>IF(ACOUSTIC_SURVEY_RESULTS!F342=0, "",ACOUSTIC_SURVEY_RESULTS!F342)</f>
        <v/>
      </c>
      <c r="J343" s="122" t="str">
        <f>IF(ACOUSTIC_SURVEY_RESULTS!G342=0, "",ACOUSTIC_SURVEY_RESULTS!G342)</f>
        <v/>
      </c>
      <c r="K343" s="122" t="str">
        <f>IF(ACOUSTIC_SURVEY_RESULTS!H342=0, "",ACOUSTIC_SURVEY_RESULTS!H342)</f>
        <v/>
      </c>
      <c r="L343" s="122" t="str">
        <f>IF(ACOUSTIC_SURVEY_RESULTS!I342=0, "",ACOUSTIC_SURVEY_RESULTS!I342)</f>
        <v/>
      </c>
      <c r="M343" s="122">
        <f>IFERROR((VLOOKUP($L343,ACOUSTIC_SITE_INFO!$C$3:$AI$501,2,FALSE)),"")</f>
        <v>0</v>
      </c>
      <c r="N343" s="122">
        <f>IFERROR((VLOOKUP($L343,ACOUSTIC_SITE_INFO!$C$3:$AI$501,3,FALSE))," ")</f>
        <v>0</v>
      </c>
      <c r="O343" s="122">
        <f>IFERROR((VLOOKUP($L343,ACOUSTIC_SITE_INFO!$C$3:$AI$501,4,FALSE)),"")</f>
        <v>0</v>
      </c>
      <c r="P343" s="122">
        <f>IFERROR((VLOOKUP($L343,ACOUSTIC_SITE_INFO!$C$3:$AI$501,5,FALSE)),"")</f>
        <v>0</v>
      </c>
      <c r="Q343" s="122">
        <f>IFERROR((VLOOKUP($L343,ACOUSTIC_SITE_INFO!$C$3:$AI$501,6,FALSE)),"")</f>
        <v>0</v>
      </c>
      <c r="R343" s="122">
        <f>IFERROR((VLOOKUP($L343,ACOUSTIC_SITE_INFO!$C$3:$AI$501,7,FALSE)),"")</f>
        <v>0</v>
      </c>
      <c r="S343" s="122" t="str">
        <f>IFERROR((VLOOKUP($L343,ACOUSTIC_SITE_INFO!$C$3:$AI$501,8,FALSE)),"")</f>
        <v>//</v>
      </c>
      <c r="T343" s="124">
        <f>IFERROR((VLOOKUP($L343,ACOUSTIC_SITE_INFO!$C$3:$AI$501,9,FALSE)),"")</f>
        <v>0</v>
      </c>
      <c r="U343" s="124">
        <f>IFERROR((VLOOKUP($L343,ACOUSTIC_SITE_INFO!$C$3:$AI$501,10,FALSE)),"")</f>
        <v>0</v>
      </c>
      <c r="V343" s="122">
        <f>IFERROR((VLOOKUP($L343,ACOUSTIC_SITE_INFO!$C$3:$AI$501,11,FALSE)),"")</f>
        <v>0</v>
      </c>
      <c r="W343" s="122">
        <f>IFERROR((VLOOKUP($L343,ACOUSTIC_SITE_INFO!$C$3:$AI$501,12,FALSE)),"")</f>
        <v>0</v>
      </c>
      <c r="X343" s="122">
        <f>IFERROR((VLOOKUP($L343,ACOUSTIC_SITE_INFO!$C$3:$AI$501,13,FALSE)),"")</f>
        <v>0</v>
      </c>
      <c r="Y343" s="122">
        <f>IFERROR((VLOOKUP($L343,ACOUSTIC_SITE_INFO!$C$3:$AI$501,14,FALSE)),"")</f>
        <v>0</v>
      </c>
      <c r="Z343" s="122">
        <f>IFERROR((VLOOKUP($L343,ACOUSTIC_SITE_INFO!$C$3:$AI$501,15,FALSE)),"")</f>
        <v>0</v>
      </c>
      <c r="AA343" s="122">
        <f>IFERROR((VLOOKUP($L343,ACOUSTIC_SITE_INFO!$C$3:$AI$501,16,FALSE)),"")</f>
        <v>0</v>
      </c>
      <c r="AB343" s="122">
        <f>IFERROR((VLOOKUP($L343,ACOUSTIC_SITE_INFO!$C$3:$AI$501,17,FALSE)),"")</f>
        <v>0</v>
      </c>
      <c r="AC343" s="122">
        <f>IFERROR((VLOOKUP($L343,ACOUSTIC_SITE_INFO!$C$3:$AI$501,18,FALSE)),"")</f>
        <v>0</v>
      </c>
      <c r="AD343" s="122">
        <f>IFERROR((VLOOKUP($L343,ACOUSTIC_SITE_INFO!$C$3:$AI$501,20,FALSE)),"")</f>
        <v>0</v>
      </c>
      <c r="AE343" s="122">
        <f>IFERROR((VLOOKUP($L343,ACOUSTIC_SITE_INFO!$C$3:$AI$501,21,FALSE)),"")</f>
        <v>0</v>
      </c>
      <c r="AF343" s="122">
        <f>IFERROR((VLOOKUP($L343,ACOUSTIC_SITE_INFO!$C$3:$AI$501,19,FALSE)),"")</f>
        <v>0</v>
      </c>
      <c r="AG343" s="122">
        <f>IFERROR((VLOOKUP($L343,ACOUSTIC_SITE_INFO!$C$3:$AI$501,22,FALSE)),"")</f>
        <v>0</v>
      </c>
      <c r="AH343" s="122">
        <f>IFERROR((VLOOKUP($L343,ACOUSTIC_SITE_INFO!$C$3:$AI$501,23,FALSE)),"")</f>
        <v>0</v>
      </c>
      <c r="AI343" s="125">
        <f>IFERROR((VLOOKUP($L343,ACOUSTIC_SITE_INFO!$C$3:$AI$501,24,FALSE)),"")</f>
        <v>0</v>
      </c>
      <c r="AJ343" s="125">
        <f>IFERROR((VLOOKUP($L343,ACOUSTIC_SITE_INFO!$C$3:$AI$501,25,FALSE)),"")</f>
        <v>0</v>
      </c>
      <c r="AK343" s="122">
        <f>IFERROR((VLOOKUP($L343,ACOUSTIC_SITE_INFO!$C$3:$AI$501,26,FALSE)),"")</f>
        <v>0</v>
      </c>
      <c r="AL343" s="122">
        <f>IFERROR((VLOOKUP($L343,ACOUSTIC_SITE_INFO!$C$3:$AI$501,27,FALSE)),"")</f>
        <v>0</v>
      </c>
      <c r="AM343" s="122">
        <f>IFERROR((VLOOKUP($L343,ACOUSTIC_SITE_INFO!$C$3:$AI$501,29,FALSE)),"")</f>
        <v>0</v>
      </c>
      <c r="AN343" s="122">
        <f>IFERROR((VLOOKUP($L343,ACOUSTIC_SITE_INFO!$C$3:$AI$501,30,FALSE)),"")</f>
        <v>0</v>
      </c>
      <c r="AO343" s="122">
        <f>IFERROR((VLOOKUP($L343,ACOUSTIC_SITE_INFO!$C$3:$AI$501,31,FALSE)),"")</f>
        <v>0</v>
      </c>
      <c r="AP343" s="122">
        <f>IFERROR((VLOOKUP($L343,ACOUSTIC_SITE_INFO!$C$3:$AI$501,32,FALSE)),"")</f>
        <v>0</v>
      </c>
      <c r="AQ343" s="122">
        <f>IFERROR((VLOOKUP($L343,ACOUSTIC_SITE_INFO!$C$3:$AI$501,33,FALSE)),"")</f>
        <v>0</v>
      </c>
    </row>
    <row r="344" spans="1:43" x14ac:dyDescent="0.25">
      <c r="A344" s="122" t="str">
        <f t="shared" si="10"/>
        <v>00-0m-0</v>
      </c>
      <c r="B344" s="122" t="str">
        <f t="shared" si="11"/>
        <v/>
      </c>
      <c r="C344" s="122" t="str">
        <f>IF(ACOUSTIC_SURVEY_RESULTS!A343=0, "",ACOUSTIC_SURVEY_RESULTS!A343)</f>
        <v/>
      </c>
      <c r="D344" s="122" t="str">
        <f>IFERROR((VLOOKUP($C344,Drop_down_options!$B$2:$D$21,2,FALSE)),"")</f>
        <v/>
      </c>
      <c r="E344" s="122" t="str">
        <f>IF(ACOUSTIC_SURVEY_RESULTS!B343=0, "",ACOUSTIC_SURVEY_RESULTS!B343)</f>
        <v/>
      </c>
      <c r="F344" s="122" t="str">
        <f>IF(ACOUSTIC_SURVEY_RESULTS!C343=0, "",ACOUSTIC_SURVEY_RESULTS!C343)</f>
        <v/>
      </c>
      <c r="G344" s="122" t="str">
        <f>IF(ACOUSTIC_SURVEY_RESULTS!D343=0, "",ACOUSTIC_SURVEY_RESULTS!D343)</f>
        <v/>
      </c>
      <c r="H344" s="122" t="str">
        <f>IF(ACOUSTIC_SURVEY_RESULTS!E343=0, "",ACOUSTIC_SURVEY_RESULTS!E343)</f>
        <v/>
      </c>
      <c r="I344" s="122" t="str">
        <f>IF(ACOUSTIC_SURVEY_RESULTS!F343=0, "",ACOUSTIC_SURVEY_RESULTS!F343)</f>
        <v/>
      </c>
      <c r="J344" s="122" t="str">
        <f>IF(ACOUSTIC_SURVEY_RESULTS!G343=0, "",ACOUSTIC_SURVEY_RESULTS!G343)</f>
        <v/>
      </c>
      <c r="K344" s="122" t="str">
        <f>IF(ACOUSTIC_SURVEY_RESULTS!H343=0, "",ACOUSTIC_SURVEY_RESULTS!H343)</f>
        <v/>
      </c>
      <c r="L344" s="122" t="str">
        <f>IF(ACOUSTIC_SURVEY_RESULTS!I343=0, "",ACOUSTIC_SURVEY_RESULTS!I343)</f>
        <v/>
      </c>
      <c r="M344" s="122">
        <f>IFERROR((VLOOKUP($L344,ACOUSTIC_SITE_INFO!$C$3:$AI$501,2,FALSE)),"")</f>
        <v>0</v>
      </c>
      <c r="N344" s="122">
        <f>IFERROR((VLOOKUP($L344,ACOUSTIC_SITE_INFO!$C$3:$AI$501,3,FALSE))," ")</f>
        <v>0</v>
      </c>
      <c r="O344" s="122">
        <f>IFERROR((VLOOKUP($L344,ACOUSTIC_SITE_INFO!$C$3:$AI$501,4,FALSE)),"")</f>
        <v>0</v>
      </c>
      <c r="P344" s="122">
        <f>IFERROR((VLOOKUP($L344,ACOUSTIC_SITE_INFO!$C$3:$AI$501,5,FALSE)),"")</f>
        <v>0</v>
      </c>
      <c r="Q344" s="122">
        <f>IFERROR((VLOOKUP($L344,ACOUSTIC_SITE_INFO!$C$3:$AI$501,6,FALSE)),"")</f>
        <v>0</v>
      </c>
      <c r="R344" s="122">
        <f>IFERROR((VLOOKUP($L344,ACOUSTIC_SITE_INFO!$C$3:$AI$501,7,FALSE)),"")</f>
        <v>0</v>
      </c>
      <c r="S344" s="122" t="str">
        <f>IFERROR((VLOOKUP($L344,ACOUSTIC_SITE_INFO!$C$3:$AI$501,8,FALSE)),"")</f>
        <v>//</v>
      </c>
      <c r="T344" s="124">
        <f>IFERROR((VLOOKUP($L344,ACOUSTIC_SITE_INFO!$C$3:$AI$501,9,FALSE)),"")</f>
        <v>0</v>
      </c>
      <c r="U344" s="124">
        <f>IFERROR((VLOOKUP($L344,ACOUSTIC_SITE_INFO!$C$3:$AI$501,10,FALSE)),"")</f>
        <v>0</v>
      </c>
      <c r="V344" s="122">
        <f>IFERROR((VLOOKUP($L344,ACOUSTIC_SITE_INFO!$C$3:$AI$501,11,FALSE)),"")</f>
        <v>0</v>
      </c>
      <c r="W344" s="122">
        <f>IFERROR((VLOOKUP($L344,ACOUSTIC_SITE_INFO!$C$3:$AI$501,12,FALSE)),"")</f>
        <v>0</v>
      </c>
      <c r="X344" s="122">
        <f>IFERROR((VLOOKUP($L344,ACOUSTIC_SITE_INFO!$C$3:$AI$501,13,FALSE)),"")</f>
        <v>0</v>
      </c>
      <c r="Y344" s="122">
        <f>IFERROR((VLOOKUP($L344,ACOUSTIC_SITE_INFO!$C$3:$AI$501,14,FALSE)),"")</f>
        <v>0</v>
      </c>
      <c r="Z344" s="122">
        <f>IFERROR((VLOOKUP($L344,ACOUSTIC_SITE_INFO!$C$3:$AI$501,15,FALSE)),"")</f>
        <v>0</v>
      </c>
      <c r="AA344" s="122">
        <f>IFERROR((VLOOKUP($L344,ACOUSTIC_SITE_INFO!$C$3:$AI$501,16,FALSE)),"")</f>
        <v>0</v>
      </c>
      <c r="AB344" s="122">
        <f>IFERROR((VLOOKUP($L344,ACOUSTIC_SITE_INFO!$C$3:$AI$501,17,FALSE)),"")</f>
        <v>0</v>
      </c>
      <c r="AC344" s="122">
        <f>IFERROR((VLOOKUP($L344,ACOUSTIC_SITE_INFO!$C$3:$AI$501,18,FALSE)),"")</f>
        <v>0</v>
      </c>
      <c r="AD344" s="122">
        <f>IFERROR((VLOOKUP($L344,ACOUSTIC_SITE_INFO!$C$3:$AI$501,20,FALSE)),"")</f>
        <v>0</v>
      </c>
      <c r="AE344" s="122">
        <f>IFERROR((VLOOKUP($L344,ACOUSTIC_SITE_INFO!$C$3:$AI$501,21,FALSE)),"")</f>
        <v>0</v>
      </c>
      <c r="AF344" s="122">
        <f>IFERROR((VLOOKUP($L344,ACOUSTIC_SITE_INFO!$C$3:$AI$501,19,FALSE)),"")</f>
        <v>0</v>
      </c>
      <c r="AG344" s="122">
        <f>IFERROR((VLOOKUP($L344,ACOUSTIC_SITE_INFO!$C$3:$AI$501,22,FALSE)),"")</f>
        <v>0</v>
      </c>
      <c r="AH344" s="122">
        <f>IFERROR((VLOOKUP($L344,ACOUSTIC_SITE_INFO!$C$3:$AI$501,23,FALSE)),"")</f>
        <v>0</v>
      </c>
      <c r="AI344" s="125">
        <f>IFERROR((VLOOKUP($L344,ACOUSTIC_SITE_INFO!$C$3:$AI$501,24,FALSE)),"")</f>
        <v>0</v>
      </c>
      <c r="AJ344" s="125">
        <f>IFERROR((VLOOKUP($L344,ACOUSTIC_SITE_INFO!$C$3:$AI$501,25,FALSE)),"")</f>
        <v>0</v>
      </c>
      <c r="AK344" s="122">
        <f>IFERROR((VLOOKUP($L344,ACOUSTIC_SITE_INFO!$C$3:$AI$501,26,FALSE)),"")</f>
        <v>0</v>
      </c>
      <c r="AL344" s="122">
        <f>IFERROR((VLOOKUP($L344,ACOUSTIC_SITE_INFO!$C$3:$AI$501,27,FALSE)),"")</f>
        <v>0</v>
      </c>
      <c r="AM344" s="122">
        <f>IFERROR((VLOOKUP($L344,ACOUSTIC_SITE_INFO!$C$3:$AI$501,29,FALSE)),"")</f>
        <v>0</v>
      </c>
      <c r="AN344" s="122">
        <f>IFERROR((VLOOKUP($L344,ACOUSTIC_SITE_INFO!$C$3:$AI$501,30,FALSE)),"")</f>
        <v>0</v>
      </c>
      <c r="AO344" s="122">
        <f>IFERROR((VLOOKUP($L344,ACOUSTIC_SITE_INFO!$C$3:$AI$501,31,FALSE)),"")</f>
        <v>0</v>
      </c>
      <c r="AP344" s="122">
        <f>IFERROR((VLOOKUP($L344,ACOUSTIC_SITE_INFO!$C$3:$AI$501,32,FALSE)),"")</f>
        <v>0</v>
      </c>
      <c r="AQ344" s="122">
        <f>IFERROR((VLOOKUP($L344,ACOUSTIC_SITE_INFO!$C$3:$AI$501,33,FALSE)),"")</f>
        <v>0</v>
      </c>
    </row>
    <row r="345" spans="1:43" x14ac:dyDescent="0.25">
      <c r="A345" s="122" t="str">
        <f t="shared" si="10"/>
        <v>00-0m-0</v>
      </c>
      <c r="B345" s="122" t="str">
        <f t="shared" si="11"/>
        <v/>
      </c>
      <c r="C345" s="122" t="str">
        <f>IF(ACOUSTIC_SURVEY_RESULTS!A344=0, "",ACOUSTIC_SURVEY_RESULTS!A344)</f>
        <v/>
      </c>
      <c r="D345" s="122" t="str">
        <f>IFERROR((VLOOKUP($C345,Drop_down_options!$B$2:$D$21,2,FALSE)),"")</f>
        <v/>
      </c>
      <c r="E345" s="122" t="str">
        <f>IF(ACOUSTIC_SURVEY_RESULTS!B344=0, "",ACOUSTIC_SURVEY_RESULTS!B344)</f>
        <v/>
      </c>
      <c r="F345" s="122" t="str">
        <f>IF(ACOUSTIC_SURVEY_RESULTS!C344=0, "",ACOUSTIC_SURVEY_RESULTS!C344)</f>
        <v/>
      </c>
      <c r="G345" s="122" t="str">
        <f>IF(ACOUSTIC_SURVEY_RESULTS!D344=0, "",ACOUSTIC_SURVEY_RESULTS!D344)</f>
        <v/>
      </c>
      <c r="H345" s="122" t="str">
        <f>IF(ACOUSTIC_SURVEY_RESULTS!E344=0, "",ACOUSTIC_SURVEY_RESULTS!E344)</f>
        <v/>
      </c>
      <c r="I345" s="122" t="str">
        <f>IF(ACOUSTIC_SURVEY_RESULTS!F344=0, "",ACOUSTIC_SURVEY_RESULTS!F344)</f>
        <v/>
      </c>
      <c r="J345" s="122" t="str">
        <f>IF(ACOUSTIC_SURVEY_RESULTS!G344=0, "",ACOUSTIC_SURVEY_RESULTS!G344)</f>
        <v/>
      </c>
      <c r="K345" s="122" t="str">
        <f>IF(ACOUSTIC_SURVEY_RESULTS!H344=0, "",ACOUSTIC_SURVEY_RESULTS!H344)</f>
        <v/>
      </c>
      <c r="L345" s="122" t="str">
        <f>IF(ACOUSTIC_SURVEY_RESULTS!I344=0, "",ACOUSTIC_SURVEY_RESULTS!I344)</f>
        <v/>
      </c>
      <c r="M345" s="122">
        <f>IFERROR((VLOOKUP($L345,ACOUSTIC_SITE_INFO!$C$3:$AI$501,2,FALSE)),"")</f>
        <v>0</v>
      </c>
      <c r="N345" s="122">
        <f>IFERROR((VLOOKUP($L345,ACOUSTIC_SITE_INFO!$C$3:$AI$501,3,FALSE))," ")</f>
        <v>0</v>
      </c>
      <c r="O345" s="122">
        <f>IFERROR((VLOOKUP($L345,ACOUSTIC_SITE_INFO!$C$3:$AI$501,4,FALSE)),"")</f>
        <v>0</v>
      </c>
      <c r="P345" s="122">
        <f>IFERROR((VLOOKUP($L345,ACOUSTIC_SITE_INFO!$C$3:$AI$501,5,FALSE)),"")</f>
        <v>0</v>
      </c>
      <c r="Q345" s="122">
        <f>IFERROR((VLOOKUP($L345,ACOUSTIC_SITE_INFO!$C$3:$AI$501,6,FALSE)),"")</f>
        <v>0</v>
      </c>
      <c r="R345" s="122">
        <f>IFERROR((VLOOKUP($L345,ACOUSTIC_SITE_INFO!$C$3:$AI$501,7,FALSE)),"")</f>
        <v>0</v>
      </c>
      <c r="S345" s="122" t="str">
        <f>IFERROR((VLOOKUP($L345,ACOUSTIC_SITE_INFO!$C$3:$AI$501,8,FALSE)),"")</f>
        <v>//</v>
      </c>
      <c r="T345" s="124">
        <f>IFERROR((VLOOKUP($L345,ACOUSTIC_SITE_INFO!$C$3:$AI$501,9,FALSE)),"")</f>
        <v>0</v>
      </c>
      <c r="U345" s="124">
        <f>IFERROR((VLOOKUP($L345,ACOUSTIC_SITE_INFO!$C$3:$AI$501,10,FALSE)),"")</f>
        <v>0</v>
      </c>
      <c r="V345" s="122">
        <f>IFERROR((VLOOKUP($L345,ACOUSTIC_SITE_INFO!$C$3:$AI$501,11,FALSE)),"")</f>
        <v>0</v>
      </c>
      <c r="W345" s="122">
        <f>IFERROR((VLOOKUP($L345,ACOUSTIC_SITE_INFO!$C$3:$AI$501,12,FALSE)),"")</f>
        <v>0</v>
      </c>
      <c r="X345" s="122">
        <f>IFERROR((VLOOKUP($L345,ACOUSTIC_SITE_INFO!$C$3:$AI$501,13,FALSE)),"")</f>
        <v>0</v>
      </c>
      <c r="Y345" s="122">
        <f>IFERROR((VLOOKUP($L345,ACOUSTIC_SITE_INFO!$C$3:$AI$501,14,FALSE)),"")</f>
        <v>0</v>
      </c>
      <c r="Z345" s="122">
        <f>IFERROR((VLOOKUP($L345,ACOUSTIC_SITE_INFO!$C$3:$AI$501,15,FALSE)),"")</f>
        <v>0</v>
      </c>
      <c r="AA345" s="122">
        <f>IFERROR((VLOOKUP($L345,ACOUSTIC_SITE_INFO!$C$3:$AI$501,16,FALSE)),"")</f>
        <v>0</v>
      </c>
      <c r="AB345" s="122">
        <f>IFERROR((VLOOKUP($L345,ACOUSTIC_SITE_INFO!$C$3:$AI$501,17,FALSE)),"")</f>
        <v>0</v>
      </c>
      <c r="AC345" s="122">
        <f>IFERROR((VLOOKUP($L345,ACOUSTIC_SITE_INFO!$C$3:$AI$501,18,FALSE)),"")</f>
        <v>0</v>
      </c>
      <c r="AD345" s="122">
        <f>IFERROR((VLOOKUP($L345,ACOUSTIC_SITE_INFO!$C$3:$AI$501,20,FALSE)),"")</f>
        <v>0</v>
      </c>
      <c r="AE345" s="122">
        <f>IFERROR((VLOOKUP($L345,ACOUSTIC_SITE_INFO!$C$3:$AI$501,21,FALSE)),"")</f>
        <v>0</v>
      </c>
      <c r="AF345" s="122">
        <f>IFERROR((VLOOKUP($L345,ACOUSTIC_SITE_INFO!$C$3:$AI$501,19,FALSE)),"")</f>
        <v>0</v>
      </c>
      <c r="AG345" s="122">
        <f>IFERROR((VLOOKUP($L345,ACOUSTIC_SITE_INFO!$C$3:$AI$501,22,FALSE)),"")</f>
        <v>0</v>
      </c>
      <c r="AH345" s="122">
        <f>IFERROR((VLOOKUP($L345,ACOUSTIC_SITE_INFO!$C$3:$AI$501,23,FALSE)),"")</f>
        <v>0</v>
      </c>
      <c r="AI345" s="125">
        <f>IFERROR((VLOOKUP($L345,ACOUSTIC_SITE_INFO!$C$3:$AI$501,24,FALSE)),"")</f>
        <v>0</v>
      </c>
      <c r="AJ345" s="125">
        <f>IFERROR((VLOOKUP($L345,ACOUSTIC_SITE_INFO!$C$3:$AI$501,25,FALSE)),"")</f>
        <v>0</v>
      </c>
      <c r="AK345" s="122">
        <f>IFERROR((VLOOKUP($L345,ACOUSTIC_SITE_INFO!$C$3:$AI$501,26,FALSE)),"")</f>
        <v>0</v>
      </c>
      <c r="AL345" s="122">
        <f>IFERROR((VLOOKUP($L345,ACOUSTIC_SITE_INFO!$C$3:$AI$501,27,FALSE)),"")</f>
        <v>0</v>
      </c>
      <c r="AM345" s="122">
        <f>IFERROR((VLOOKUP($L345,ACOUSTIC_SITE_INFO!$C$3:$AI$501,29,FALSE)),"")</f>
        <v>0</v>
      </c>
      <c r="AN345" s="122">
        <f>IFERROR((VLOOKUP($L345,ACOUSTIC_SITE_INFO!$C$3:$AI$501,30,FALSE)),"")</f>
        <v>0</v>
      </c>
      <c r="AO345" s="122">
        <f>IFERROR((VLOOKUP($L345,ACOUSTIC_SITE_INFO!$C$3:$AI$501,31,FALSE)),"")</f>
        <v>0</v>
      </c>
      <c r="AP345" s="122">
        <f>IFERROR((VLOOKUP($L345,ACOUSTIC_SITE_INFO!$C$3:$AI$501,32,FALSE)),"")</f>
        <v>0</v>
      </c>
      <c r="AQ345" s="122">
        <f>IFERROR((VLOOKUP($L345,ACOUSTIC_SITE_INFO!$C$3:$AI$501,33,FALSE)),"")</f>
        <v>0</v>
      </c>
    </row>
    <row r="346" spans="1:43" x14ac:dyDescent="0.25">
      <c r="A346" s="122" t="str">
        <f t="shared" si="10"/>
        <v>00-0m-0</v>
      </c>
      <c r="B346" s="122" t="str">
        <f t="shared" si="11"/>
        <v/>
      </c>
      <c r="C346" s="122" t="str">
        <f>IF(ACOUSTIC_SURVEY_RESULTS!A345=0, "",ACOUSTIC_SURVEY_RESULTS!A345)</f>
        <v/>
      </c>
      <c r="D346" s="122" t="str">
        <f>IFERROR((VLOOKUP($C346,Drop_down_options!$B$2:$D$21,2,FALSE)),"")</f>
        <v/>
      </c>
      <c r="E346" s="122" t="str">
        <f>IF(ACOUSTIC_SURVEY_RESULTS!B345=0, "",ACOUSTIC_SURVEY_RESULTS!B345)</f>
        <v/>
      </c>
      <c r="F346" s="122" t="str">
        <f>IF(ACOUSTIC_SURVEY_RESULTS!C345=0, "",ACOUSTIC_SURVEY_RESULTS!C345)</f>
        <v/>
      </c>
      <c r="G346" s="122" t="str">
        <f>IF(ACOUSTIC_SURVEY_RESULTS!D345=0, "",ACOUSTIC_SURVEY_RESULTS!D345)</f>
        <v/>
      </c>
      <c r="H346" s="122" t="str">
        <f>IF(ACOUSTIC_SURVEY_RESULTS!E345=0, "",ACOUSTIC_SURVEY_RESULTS!E345)</f>
        <v/>
      </c>
      <c r="I346" s="122" t="str">
        <f>IF(ACOUSTIC_SURVEY_RESULTS!F345=0, "",ACOUSTIC_SURVEY_RESULTS!F345)</f>
        <v/>
      </c>
      <c r="J346" s="122" t="str">
        <f>IF(ACOUSTIC_SURVEY_RESULTS!G345=0, "",ACOUSTIC_SURVEY_RESULTS!G345)</f>
        <v/>
      </c>
      <c r="K346" s="122" t="str">
        <f>IF(ACOUSTIC_SURVEY_RESULTS!H345=0, "",ACOUSTIC_SURVEY_RESULTS!H345)</f>
        <v/>
      </c>
      <c r="L346" s="122" t="str">
        <f>IF(ACOUSTIC_SURVEY_RESULTS!I345=0, "",ACOUSTIC_SURVEY_RESULTS!I345)</f>
        <v/>
      </c>
      <c r="M346" s="122">
        <f>IFERROR((VLOOKUP($L346,ACOUSTIC_SITE_INFO!$C$3:$AI$501,2,FALSE)),"")</f>
        <v>0</v>
      </c>
      <c r="N346" s="122">
        <f>IFERROR((VLOOKUP($L346,ACOUSTIC_SITE_INFO!$C$3:$AI$501,3,FALSE))," ")</f>
        <v>0</v>
      </c>
      <c r="O346" s="122">
        <f>IFERROR((VLOOKUP($L346,ACOUSTIC_SITE_INFO!$C$3:$AI$501,4,FALSE)),"")</f>
        <v>0</v>
      </c>
      <c r="P346" s="122">
        <f>IFERROR((VLOOKUP($L346,ACOUSTIC_SITE_INFO!$C$3:$AI$501,5,FALSE)),"")</f>
        <v>0</v>
      </c>
      <c r="Q346" s="122">
        <f>IFERROR((VLOOKUP($L346,ACOUSTIC_SITE_INFO!$C$3:$AI$501,6,FALSE)),"")</f>
        <v>0</v>
      </c>
      <c r="R346" s="122">
        <f>IFERROR((VLOOKUP($L346,ACOUSTIC_SITE_INFO!$C$3:$AI$501,7,FALSE)),"")</f>
        <v>0</v>
      </c>
      <c r="S346" s="122" t="str">
        <f>IFERROR((VLOOKUP($L346,ACOUSTIC_SITE_INFO!$C$3:$AI$501,8,FALSE)),"")</f>
        <v>//</v>
      </c>
      <c r="T346" s="124">
        <f>IFERROR((VLOOKUP($L346,ACOUSTIC_SITE_INFO!$C$3:$AI$501,9,FALSE)),"")</f>
        <v>0</v>
      </c>
      <c r="U346" s="124">
        <f>IFERROR((VLOOKUP($L346,ACOUSTIC_SITE_INFO!$C$3:$AI$501,10,FALSE)),"")</f>
        <v>0</v>
      </c>
      <c r="V346" s="122">
        <f>IFERROR((VLOOKUP($L346,ACOUSTIC_SITE_INFO!$C$3:$AI$501,11,FALSE)),"")</f>
        <v>0</v>
      </c>
      <c r="W346" s="122">
        <f>IFERROR((VLOOKUP($L346,ACOUSTIC_SITE_INFO!$C$3:$AI$501,12,FALSE)),"")</f>
        <v>0</v>
      </c>
      <c r="X346" s="122">
        <f>IFERROR((VLOOKUP($L346,ACOUSTIC_SITE_INFO!$C$3:$AI$501,13,FALSE)),"")</f>
        <v>0</v>
      </c>
      <c r="Y346" s="122">
        <f>IFERROR((VLOOKUP($L346,ACOUSTIC_SITE_INFO!$C$3:$AI$501,14,FALSE)),"")</f>
        <v>0</v>
      </c>
      <c r="Z346" s="122">
        <f>IFERROR((VLOOKUP($L346,ACOUSTIC_SITE_INFO!$C$3:$AI$501,15,FALSE)),"")</f>
        <v>0</v>
      </c>
      <c r="AA346" s="122">
        <f>IFERROR((VLOOKUP($L346,ACOUSTIC_SITE_INFO!$C$3:$AI$501,16,FALSE)),"")</f>
        <v>0</v>
      </c>
      <c r="AB346" s="122">
        <f>IFERROR((VLOOKUP($L346,ACOUSTIC_SITE_INFO!$C$3:$AI$501,17,FALSE)),"")</f>
        <v>0</v>
      </c>
      <c r="AC346" s="122">
        <f>IFERROR((VLOOKUP($L346,ACOUSTIC_SITE_INFO!$C$3:$AI$501,18,FALSE)),"")</f>
        <v>0</v>
      </c>
      <c r="AD346" s="122">
        <f>IFERROR((VLOOKUP($L346,ACOUSTIC_SITE_INFO!$C$3:$AI$501,20,FALSE)),"")</f>
        <v>0</v>
      </c>
      <c r="AE346" s="122">
        <f>IFERROR((VLOOKUP($L346,ACOUSTIC_SITE_INFO!$C$3:$AI$501,21,FALSE)),"")</f>
        <v>0</v>
      </c>
      <c r="AF346" s="122">
        <f>IFERROR((VLOOKUP($L346,ACOUSTIC_SITE_INFO!$C$3:$AI$501,19,FALSE)),"")</f>
        <v>0</v>
      </c>
      <c r="AG346" s="122">
        <f>IFERROR((VLOOKUP($L346,ACOUSTIC_SITE_INFO!$C$3:$AI$501,22,FALSE)),"")</f>
        <v>0</v>
      </c>
      <c r="AH346" s="122">
        <f>IFERROR((VLOOKUP($L346,ACOUSTIC_SITE_INFO!$C$3:$AI$501,23,FALSE)),"")</f>
        <v>0</v>
      </c>
      <c r="AI346" s="125">
        <f>IFERROR((VLOOKUP($L346,ACOUSTIC_SITE_INFO!$C$3:$AI$501,24,FALSE)),"")</f>
        <v>0</v>
      </c>
      <c r="AJ346" s="125">
        <f>IFERROR((VLOOKUP($L346,ACOUSTIC_SITE_INFO!$C$3:$AI$501,25,FALSE)),"")</f>
        <v>0</v>
      </c>
      <c r="AK346" s="122">
        <f>IFERROR((VLOOKUP($L346,ACOUSTIC_SITE_INFO!$C$3:$AI$501,26,FALSE)),"")</f>
        <v>0</v>
      </c>
      <c r="AL346" s="122">
        <f>IFERROR((VLOOKUP($L346,ACOUSTIC_SITE_INFO!$C$3:$AI$501,27,FALSE)),"")</f>
        <v>0</v>
      </c>
      <c r="AM346" s="122">
        <f>IFERROR((VLOOKUP($L346,ACOUSTIC_SITE_INFO!$C$3:$AI$501,29,FALSE)),"")</f>
        <v>0</v>
      </c>
      <c r="AN346" s="122">
        <f>IFERROR((VLOOKUP($L346,ACOUSTIC_SITE_INFO!$C$3:$AI$501,30,FALSE)),"")</f>
        <v>0</v>
      </c>
      <c r="AO346" s="122">
        <f>IFERROR((VLOOKUP($L346,ACOUSTIC_SITE_INFO!$C$3:$AI$501,31,FALSE)),"")</f>
        <v>0</v>
      </c>
      <c r="AP346" s="122">
        <f>IFERROR((VLOOKUP($L346,ACOUSTIC_SITE_INFO!$C$3:$AI$501,32,FALSE)),"")</f>
        <v>0</v>
      </c>
      <c r="AQ346" s="122">
        <f>IFERROR((VLOOKUP($L346,ACOUSTIC_SITE_INFO!$C$3:$AI$501,33,FALSE)),"")</f>
        <v>0</v>
      </c>
    </row>
    <row r="347" spans="1:43" x14ac:dyDescent="0.25">
      <c r="A347" s="122" t="str">
        <f t="shared" si="10"/>
        <v>00-0m-0</v>
      </c>
      <c r="B347" s="122" t="str">
        <f t="shared" si="11"/>
        <v/>
      </c>
      <c r="C347" s="122" t="str">
        <f>IF(ACOUSTIC_SURVEY_RESULTS!A346=0, "",ACOUSTIC_SURVEY_RESULTS!A346)</f>
        <v/>
      </c>
      <c r="D347" s="122" t="str">
        <f>IFERROR((VLOOKUP($C347,Drop_down_options!$B$2:$D$21,2,FALSE)),"")</f>
        <v/>
      </c>
      <c r="E347" s="122" t="str">
        <f>IF(ACOUSTIC_SURVEY_RESULTS!B346=0, "",ACOUSTIC_SURVEY_RESULTS!B346)</f>
        <v/>
      </c>
      <c r="F347" s="122" t="str">
        <f>IF(ACOUSTIC_SURVEY_RESULTS!C346=0, "",ACOUSTIC_SURVEY_RESULTS!C346)</f>
        <v/>
      </c>
      <c r="G347" s="122" t="str">
        <f>IF(ACOUSTIC_SURVEY_RESULTS!D346=0, "",ACOUSTIC_SURVEY_RESULTS!D346)</f>
        <v/>
      </c>
      <c r="H347" s="122" t="str">
        <f>IF(ACOUSTIC_SURVEY_RESULTS!E346=0, "",ACOUSTIC_SURVEY_RESULTS!E346)</f>
        <v/>
      </c>
      <c r="I347" s="122" t="str">
        <f>IF(ACOUSTIC_SURVEY_RESULTS!F346=0, "",ACOUSTIC_SURVEY_RESULTS!F346)</f>
        <v/>
      </c>
      <c r="J347" s="122" t="str">
        <f>IF(ACOUSTIC_SURVEY_RESULTS!G346=0, "",ACOUSTIC_SURVEY_RESULTS!G346)</f>
        <v/>
      </c>
      <c r="K347" s="122" t="str">
        <f>IF(ACOUSTIC_SURVEY_RESULTS!H346=0, "",ACOUSTIC_SURVEY_RESULTS!H346)</f>
        <v/>
      </c>
      <c r="L347" s="122" t="str">
        <f>IF(ACOUSTIC_SURVEY_RESULTS!I346=0, "",ACOUSTIC_SURVEY_RESULTS!I346)</f>
        <v/>
      </c>
      <c r="M347" s="122">
        <f>IFERROR((VLOOKUP($L347,ACOUSTIC_SITE_INFO!$C$3:$AI$501,2,FALSE)),"")</f>
        <v>0</v>
      </c>
      <c r="N347" s="122">
        <f>IFERROR((VLOOKUP($L347,ACOUSTIC_SITE_INFO!$C$3:$AI$501,3,FALSE))," ")</f>
        <v>0</v>
      </c>
      <c r="O347" s="122">
        <f>IFERROR((VLOOKUP($L347,ACOUSTIC_SITE_INFO!$C$3:$AI$501,4,FALSE)),"")</f>
        <v>0</v>
      </c>
      <c r="P347" s="122">
        <f>IFERROR((VLOOKUP($L347,ACOUSTIC_SITE_INFO!$C$3:$AI$501,5,FALSE)),"")</f>
        <v>0</v>
      </c>
      <c r="Q347" s="122">
        <f>IFERROR((VLOOKUP($L347,ACOUSTIC_SITE_INFO!$C$3:$AI$501,6,FALSE)),"")</f>
        <v>0</v>
      </c>
      <c r="R347" s="122">
        <f>IFERROR((VLOOKUP($L347,ACOUSTIC_SITE_INFO!$C$3:$AI$501,7,FALSE)),"")</f>
        <v>0</v>
      </c>
      <c r="S347" s="122" t="str">
        <f>IFERROR((VLOOKUP($L347,ACOUSTIC_SITE_INFO!$C$3:$AI$501,8,FALSE)),"")</f>
        <v>//</v>
      </c>
      <c r="T347" s="124">
        <f>IFERROR((VLOOKUP($L347,ACOUSTIC_SITE_INFO!$C$3:$AI$501,9,FALSE)),"")</f>
        <v>0</v>
      </c>
      <c r="U347" s="124">
        <f>IFERROR((VLOOKUP($L347,ACOUSTIC_SITE_INFO!$C$3:$AI$501,10,FALSE)),"")</f>
        <v>0</v>
      </c>
      <c r="V347" s="122">
        <f>IFERROR((VLOOKUP($L347,ACOUSTIC_SITE_INFO!$C$3:$AI$501,11,FALSE)),"")</f>
        <v>0</v>
      </c>
      <c r="W347" s="122">
        <f>IFERROR((VLOOKUP($L347,ACOUSTIC_SITE_INFO!$C$3:$AI$501,12,FALSE)),"")</f>
        <v>0</v>
      </c>
      <c r="X347" s="122">
        <f>IFERROR((VLOOKUP($L347,ACOUSTIC_SITE_INFO!$C$3:$AI$501,13,FALSE)),"")</f>
        <v>0</v>
      </c>
      <c r="Y347" s="122">
        <f>IFERROR((VLOOKUP($L347,ACOUSTIC_SITE_INFO!$C$3:$AI$501,14,FALSE)),"")</f>
        <v>0</v>
      </c>
      <c r="Z347" s="122">
        <f>IFERROR((VLOOKUP($L347,ACOUSTIC_SITE_INFO!$C$3:$AI$501,15,FALSE)),"")</f>
        <v>0</v>
      </c>
      <c r="AA347" s="122">
        <f>IFERROR((VLOOKUP($L347,ACOUSTIC_SITE_INFO!$C$3:$AI$501,16,FALSE)),"")</f>
        <v>0</v>
      </c>
      <c r="AB347" s="122">
        <f>IFERROR((VLOOKUP($L347,ACOUSTIC_SITE_INFO!$C$3:$AI$501,17,FALSE)),"")</f>
        <v>0</v>
      </c>
      <c r="AC347" s="122">
        <f>IFERROR((VLOOKUP($L347,ACOUSTIC_SITE_INFO!$C$3:$AI$501,18,FALSE)),"")</f>
        <v>0</v>
      </c>
      <c r="AD347" s="122">
        <f>IFERROR((VLOOKUP($L347,ACOUSTIC_SITE_INFO!$C$3:$AI$501,20,FALSE)),"")</f>
        <v>0</v>
      </c>
      <c r="AE347" s="122">
        <f>IFERROR((VLOOKUP($L347,ACOUSTIC_SITE_INFO!$C$3:$AI$501,21,FALSE)),"")</f>
        <v>0</v>
      </c>
      <c r="AF347" s="122">
        <f>IFERROR((VLOOKUP($L347,ACOUSTIC_SITE_INFO!$C$3:$AI$501,19,FALSE)),"")</f>
        <v>0</v>
      </c>
      <c r="AG347" s="122">
        <f>IFERROR((VLOOKUP($L347,ACOUSTIC_SITE_INFO!$C$3:$AI$501,22,FALSE)),"")</f>
        <v>0</v>
      </c>
      <c r="AH347" s="122">
        <f>IFERROR((VLOOKUP($L347,ACOUSTIC_SITE_INFO!$C$3:$AI$501,23,FALSE)),"")</f>
        <v>0</v>
      </c>
      <c r="AI347" s="125">
        <f>IFERROR((VLOOKUP($L347,ACOUSTIC_SITE_INFO!$C$3:$AI$501,24,FALSE)),"")</f>
        <v>0</v>
      </c>
      <c r="AJ347" s="125">
        <f>IFERROR((VLOOKUP($L347,ACOUSTIC_SITE_INFO!$C$3:$AI$501,25,FALSE)),"")</f>
        <v>0</v>
      </c>
      <c r="AK347" s="122">
        <f>IFERROR((VLOOKUP($L347,ACOUSTIC_SITE_INFO!$C$3:$AI$501,26,FALSE)),"")</f>
        <v>0</v>
      </c>
      <c r="AL347" s="122">
        <f>IFERROR((VLOOKUP($L347,ACOUSTIC_SITE_INFO!$C$3:$AI$501,27,FALSE)),"")</f>
        <v>0</v>
      </c>
      <c r="AM347" s="122">
        <f>IFERROR((VLOOKUP($L347,ACOUSTIC_SITE_INFO!$C$3:$AI$501,29,FALSE)),"")</f>
        <v>0</v>
      </c>
      <c r="AN347" s="122">
        <f>IFERROR((VLOOKUP($L347,ACOUSTIC_SITE_INFO!$C$3:$AI$501,30,FALSE)),"")</f>
        <v>0</v>
      </c>
      <c r="AO347" s="122">
        <f>IFERROR((VLOOKUP($L347,ACOUSTIC_SITE_INFO!$C$3:$AI$501,31,FALSE)),"")</f>
        <v>0</v>
      </c>
      <c r="AP347" s="122">
        <f>IFERROR((VLOOKUP($L347,ACOUSTIC_SITE_INFO!$C$3:$AI$501,32,FALSE)),"")</f>
        <v>0</v>
      </c>
      <c r="AQ347" s="122">
        <f>IFERROR((VLOOKUP($L347,ACOUSTIC_SITE_INFO!$C$3:$AI$501,33,FALSE)),"")</f>
        <v>0</v>
      </c>
    </row>
    <row r="348" spans="1:43" x14ac:dyDescent="0.25">
      <c r="A348" s="122" t="str">
        <f t="shared" si="10"/>
        <v>00-0m-0</v>
      </c>
      <c r="B348" s="122" t="str">
        <f t="shared" si="11"/>
        <v/>
      </c>
      <c r="C348" s="122" t="str">
        <f>IF(ACOUSTIC_SURVEY_RESULTS!A347=0, "",ACOUSTIC_SURVEY_RESULTS!A347)</f>
        <v/>
      </c>
      <c r="D348" s="122" t="str">
        <f>IFERROR((VLOOKUP($C348,Drop_down_options!$B$2:$D$21,2,FALSE)),"")</f>
        <v/>
      </c>
      <c r="E348" s="122" t="str">
        <f>IF(ACOUSTIC_SURVEY_RESULTS!B347=0, "",ACOUSTIC_SURVEY_RESULTS!B347)</f>
        <v/>
      </c>
      <c r="F348" s="122" t="str">
        <f>IF(ACOUSTIC_SURVEY_RESULTS!C347=0, "",ACOUSTIC_SURVEY_RESULTS!C347)</f>
        <v/>
      </c>
      <c r="G348" s="122" t="str">
        <f>IF(ACOUSTIC_SURVEY_RESULTS!D347=0, "",ACOUSTIC_SURVEY_RESULTS!D347)</f>
        <v/>
      </c>
      <c r="H348" s="122" t="str">
        <f>IF(ACOUSTIC_SURVEY_RESULTS!E347=0, "",ACOUSTIC_SURVEY_RESULTS!E347)</f>
        <v/>
      </c>
      <c r="I348" s="122" t="str">
        <f>IF(ACOUSTIC_SURVEY_RESULTS!F347=0, "",ACOUSTIC_SURVEY_RESULTS!F347)</f>
        <v/>
      </c>
      <c r="J348" s="122" t="str">
        <f>IF(ACOUSTIC_SURVEY_RESULTS!G347=0, "",ACOUSTIC_SURVEY_RESULTS!G347)</f>
        <v/>
      </c>
      <c r="K348" s="122" t="str">
        <f>IF(ACOUSTIC_SURVEY_RESULTS!H347=0, "",ACOUSTIC_SURVEY_RESULTS!H347)</f>
        <v/>
      </c>
      <c r="L348" s="122" t="str">
        <f>IF(ACOUSTIC_SURVEY_RESULTS!I347=0, "",ACOUSTIC_SURVEY_RESULTS!I347)</f>
        <v/>
      </c>
      <c r="M348" s="122">
        <f>IFERROR((VLOOKUP($L348,ACOUSTIC_SITE_INFO!$C$3:$AI$501,2,FALSE)),"")</f>
        <v>0</v>
      </c>
      <c r="N348" s="122">
        <f>IFERROR((VLOOKUP($L348,ACOUSTIC_SITE_INFO!$C$3:$AI$501,3,FALSE))," ")</f>
        <v>0</v>
      </c>
      <c r="O348" s="122">
        <f>IFERROR((VLOOKUP($L348,ACOUSTIC_SITE_INFO!$C$3:$AI$501,4,FALSE)),"")</f>
        <v>0</v>
      </c>
      <c r="P348" s="122">
        <f>IFERROR((VLOOKUP($L348,ACOUSTIC_SITE_INFO!$C$3:$AI$501,5,FALSE)),"")</f>
        <v>0</v>
      </c>
      <c r="Q348" s="122">
        <f>IFERROR((VLOOKUP($L348,ACOUSTIC_SITE_INFO!$C$3:$AI$501,6,FALSE)),"")</f>
        <v>0</v>
      </c>
      <c r="R348" s="122">
        <f>IFERROR((VLOOKUP($L348,ACOUSTIC_SITE_INFO!$C$3:$AI$501,7,FALSE)),"")</f>
        <v>0</v>
      </c>
      <c r="S348" s="122" t="str">
        <f>IFERROR((VLOOKUP($L348,ACOUSTIC_SITE_INFO!$C$3:$AI$501,8,FALSE)),"")</f>
        <v>//</v>
      </c>
      <c r="T348" s="124">
        <f>IFERROR((VLOOKUP($L348,ACOUSTIC_SITE_INFO!$C$3:$AI$501,9,FALSE)),"")</f>
        <v>0</v>
      </c>
      <c r="U348" s="124">
        <f>IFERROR((VLOOKUP($L348,ACOUSTIC_SITE_INFO!$C$3:$AI$501,10,FALSE)),"")</f>
        <v>0</v>
      </c>
      <c r="V348" s="122">
        <f>IFERROR((VLOOKUP($L348,ACOUSTIC_SITE_INFO!$C$3:$AI$501,11,FALSE)),"")</f>
        <v>0</v>
      </c>
      <c r="W348" s="122">
        <f>IFERROR((VLOOKUP($L348,ACOUSTIC_SITE_INFO!$C$3:$AI$501,12,FALSE)),"")</f>
        <v>0</v>
      </c>
      <c r="X348" s="122">
        <f>IFERROR((VLOOKUP($L348,ACOUSTIC_SITE_INFO!$C$3:$AI$501,13,FALSE)),"")</f>
        <v>0</v>
      </c>
      <c r="Y348" s="122">
        <f>IFERROR((VLOOKUP($L348,ACOUSTIC_SITE_INFO!$C$3:$AI$501,14,FALSE)),"")</f>
        <v>0</v>
      </c>
      <c r="Z348" s="122">
        <f>IFERROR((VLOOKUP($L348,ACOUSTIC_SITE_INFO!$C$3:$AI$501,15,FALSE)),"")</f>
        <v>0</v>
      </c>
      <c r="AA348" s="122">
        <f>IFERROR((VLOOKUP($L348,ACOUSTIC_SITE_INFO!$C$3:$AI$501,16,FALSE)),"")</f>
        <v>0</v>
      </c>
      <c r="AB348" s="122">
        <f>IFERROR((VLOOKUP($L348,ACOUSTIC_SITE_INFO!$C$3:$AI$501,17,FALSE)),"")</f>
        <v>0</v>
      </c>
      <c r="AC348" s="122">
        <f>IFERROR((VLOOKUP($L348,ACOUSTIC_SITE_INFO!$C$3:$AI$501,18,FALSE)),"")</f>
        <v>0</v>
      </c>
      <c r="AD348" s="122">
        <f>IFERROR((VLOOKUP($L348,ACOUSTIC_SITE_INFO!$C$3:$AI$501,20,FALSE)),"")</f>
        <v>0</v>
      </c>
      <c r="AE348" s="122">
        <f>IFERROR((VLOOKUP($L348,ACOUSTIC_SITE_INFO!$C$3:$AI$501,21,FALSE)),"")</f>
        <v>0</v>
      </c>
      <c r="AF348" s="122">
        <f>IFERROR((VLOOKUP($L348,ACOUSTIC_SITE_INFO!$C$3:$AI$501,19,FALSE)),"")</f>
        <v>0</v>
      </c>
      <c r="AG348" s="122">
        <f>IFERROR((VLOOKUP($L348,ACOUSTIC_SITE_INFO!$C$3:$AI$501,22,FALSE)),"")</f>
        <v>0</v>
      </c>
      <c r="AH348" s="122">
        <f>IFERROR((VLOOKUP($L348,ACOUSTIC_SITE_INFO!$C$3:$AI$501,23,FALSE)),"")</f>
        <v>0</v>
      </c>
      <c r="AI348" s="125">
        <f>IFERROR((VLOOKUP($L348,ACOUSTIC_SITE_INFO!$C$3:$AI$501,24,FALSE)),"")</f>
        <v>0</v>
      </c>
      <c r="AJ348" s="125">
        <f>IFERROR((VLOOKUP($L348,ACOUSTIC_SITE_INFO!$C$3:$AI$501,25,FALSE)),"")</f>
        <v>0</v>
      </c>
      <c r="AK348" s="122">
        <f>IFERROR((VLOOKUP($L348,ACOUSTIC_SITE_INFO!$C$3:$AI$501,26,FALSE)),"")</f>
        <v>0</v>
      </c>
      <c r="AL348" s="122">
        <f>IFERROR((VLOOKUP($L348,ACOUSTIC_SITE_INFO!$C$3:$AI$501,27,FALSE)),"")</f>
        <v>0</v>
      </c>
      <c r="AM348" s="122">
        <f>IFERROR((VLOOKUP($L348,ACOUSTIC_SITE_INFO!$C$3:$AI$501,29,FALSE)),"")</f>
        <v>0</v>
      </c>
      <c r="AN348" s="122">
        <f>IFERROR((VLOOKUP($L348,ACOUSTIC_SITE_INFO!$C$3:$AI$501,30,FALSE)),"")</f>
        <v>0</v>
      </c>
      <c r="AO348" s="122">
        <f>IFERROR((VLOOKUP($L348,ACOUSTIC_SITE_INFO!$C$3:$AI$501,31,FALSE)),"")</f>
        <v>0</v>
      </c>
      <c r="AP348" s="122">
        <f>IFERROR((VLOOKUP($L348,ACOUSTIC_SITE_INFO!$C$3:$AI$501,32,FALSE)),"")</f>
        <v>0</v>
      </c>
      <c r="AQ348" s="122">
        <f>IFERROR((VLOOKUP($L348,ACOUSTIC_SITE_INFO!$C$3:$AI$501,33,FALSE)),"")</f>
        <v>0</v>
      </c>
    </row>
    <row r="349" spans="1:43" x14ac:dyDescent="0.25">
      <c r="A349" s="122" t="str">
        <f t="shared" si="10"/>
        <v>00-0m-0</v>
      </c>
      <c r="B349" s="122" t="str">
        <f t="shared" si="11"/>
        <v/>
      </c>
      <c r="C349" s="122" t="str">
        <f>IF(ACOUSTIC_SURVEY_RESULTS!A348=0, "",ACOUSTIC_SURVEY_RESULTS!A348)</f>
        <v/>
      </c>
      <c r="D349" s="122" t="str">
        <f>IFERROR((VLOOKUP($C349,Drop_down_options!$B$2:$D$21,2,FALSE)),"")</f>
        <v/>
      </c>
      <c r="E349" s="122" t="str">
        <f>IF(ACOUSTIC_SURVEY_RESULTS!B348=0, "",ACOUSTIC_SURVEY_RESULTS!B348)</f>
        <v/>
      </c>
      <c r="F349" s="122" t="str">
        <f>IF(ACOUSTIC_SURVEY_RESULTS!C348=0, "",ACOUSTIC_SURVEY_RESULTS!C348)</f>
        <v/>
      </c>
      <c r="G349" s="122" t="str">
        <f>IF(ACOUSTIC_SURVEY_RESULTS!D348=0, "",ACOUSTIC_SURVEY_RESULTS!D348)</f>
        <v/>
      </c>
      <c r="H349" s="122" t="str">
        <f>IF(ACOUSTIC_SURVEY_RESULTS!E348=0, "",ACOUSTIC_SURVEY_RESULTS!E348)</f>
        <v/>
      </c>
      <c r="I349" s="122" t="str">
        <f>IF(ACOUSTIC_SURVEY_RESULTS!F348=0, "",ACOUSTIC_SURVEY_RESULTS!F348)</f>
        <v/>
      </c>
      <c r="J349" s="122" t="str">
        <f>IF(ACOUSTIC_SURVEY_RESULTS!G348=0, "",ACOUSTIC_SURVEY_RESULTS!G348)</f>
        <v/>
      </c>
      <c r="K349" s="122" t="str">
        <f>IF(ACOUSTIC_SURVEY_RESULTS!H348=0, "",ACOUSTIC_SURVEY_RESULTS!H348)</f>
        <v/>
      </c>
      <c r="L349" s="122" t="str">
        <f>IF(ACOUSTIC_SURVEY_RESULTS!I348=0, "",ACOUSTIC_SURVEY_RESULTS!I348)</f>
        <v/>
      </c>
      <c r="M349" s="122">
        <f>IFERROR((VLOOKUP($L349,ACOUSTIC_SITE_INFO!$C$3:$AI$501,2,FALSE)),"")</f>
        <v>0</v>
      </c>
      <c r="N349" s="122">
        <f>IFERROR((VLOOKUP($L349,ACOUSTIC_SITE_INFO!$C$3:$AI$501,3,FALSE))," ")</f>
        <v>0</v>
      </c>
      <c r="O349" s="122">
        <f>IFERROR((VLOOKUP($L349,ACOUSTIC_SITE_INFO!$C$3:$AI$501,4,FALSE)),"")</f>
        <v>0</v>
      </c>
      <c r="P349" s="122">
        <f>IFERROR((VLOOKUP($L349,ACOUSTIC_SITE_INFO!$C$3:$AI$501,5,FALSE)),"")</f>
        <v>0</v>
      </c>
      <c r="Q349" s="122">
        <f>IFERROR((VLOOKUP($L349,ACOUSTIC_SITE_INFO!$C$3:$AI$501,6,FALSE)),"")</f>
        <v>0</v>
      </c>
      <c r="R349" s="122">
        <f>IFERROR((VLOOKUP($L349,ACOUSTIC_SITE_INFO!$C$3:$AI$501,7,FALSE)),"")</f>
        <v>0</v>
      </c>
      <c r="S349" s="122" t="str">
        <f>IFERROR((VLOOKUP($L349,ACOUSTIC_SITE_INFO!$C$3:$AI$501,8,FALSE)),"")</f>
        <v>//</v>
      </c>
      <c r="T349" s="124">
        <f>IFERROR((VLOOKUP($L349,ACOUSTIC_SITE_INFO!$C$3:$AI$501,9,FALSE)),"")</f>
        <v>0</v>
      </c>
      <c r="U349" s="124">
        <f>IFERROR((VLOOKUP($L349,ACOUSTIC_SITE_INFO!$C$3:$AI$501,10,FALSE)),"")</f>
        <v>0</v>
      </c>
      <c r="V349" s="122">
        <f>IFERROR((VLOOKUP($L349,ACOUSTIC_SITE_INFO!$C$3:$AI$501,11,FALSE)),"")</f>
        <v>0</v>
      </c>
      <c r="W349" s="122">
        <f>IFERROR((VLOOKUP($L349,ACOUSTIC_SITE_INFO!$C$3:$AI$501,12,FALSE)),"")</f>
        <v>0</v>
      </c>
      <c r="X349" s="122">
        <f>IFERROR((VLOOKUP($L349,ACOUSTIC_SITE_INFO!$C$3:$AI$501,13,FALSE)),"")</f>
        <v>0</v>
      </c>
      <c r="Y349" s="122">
        <f>IFERROR((VLOOKUP($L349,ACOUSTIC_SITE_INFO!$C$3:$AI$501,14,FALSE)),"")</f>
        <v>0</v>
      </c>
      <c r="Z349" s="122">
        <f>IFERROR((VLOOKUP($L349,ACOUSTIC_SITE_INFO!$C$3:$AI$501,15,FALSE)),"")</f>
        <v>0</v>
      </c>
      <c r="AA349" s="122">
        <f>IFERROR((VLOOKUP($L349,ACOUSTIC_SITE_INFO!$C$3:$AI$501,16,FALSE)),"")</f>
        <v>0</v>
      </c>
      <c r="AB349" s="122">
        <f>IFERROR((VLOOKUP($L349,ACOUSTIC_SITE_INFO!$C$3:$AI$501,17,FALSE)),"")</f>
        <v>0</v>
      </c>
      <c r="AC349" s="122">
        <f>IFERROR((VLOOKUP($L349,ACOUSTIC_SITE_INFO!$C$3:$AI$501,18,FALSE)),"")</f>
        <v>0</v>
      </c>
      <c r="AD349" s="122">
        <f>IFERROR((VLOOKUP($L349,ACOUSTIC_SITE_INFO!$C$3:$AI$501,20,FALSE)),"")</f>
        <v>0</v>
      </c>
      <c r="AE349" s="122">
        <f>IFERROR((VLOOKUP($L349,ACOUSTIC_SITE_INFO!$C$3:$AI$501,21,FALSE)),"")</f>
        <v>0</v>
      </c>
      <c r="AF349" s="122">
        <f>IFERROR((VLOOKUP($L349,ACOUSTIC_SITE_INFO!$C$3:$AI$501,19,FALSE)),"")</f>
        <v>0</v>
      </c>
      <c r="AG349" s="122">
        <f>IFERROR((VLOOKUP($L349,ACOUSTIC_SITE_INFO!$C$3:$AI$501,22,FALSE)),"")</f>
        <v>0</v>
      </c>
      <c r="AH349" s="122">
        <f>IFERROR((VLOOKUP($L349,ACOUSTIC_SITE_INFO!$C$3:$AI$501,23,FALSE)),"")</f>
        <v>0</v>
      </c>
      <c r="AI349" s="125">
        <f>IFERROR((VLOOKUP($L349,ACOUSTIC_SITE_INFO!$C$3:$AI$501,24,FALSE)),"")</f>
        <v>0</v>
      </c>
      <c r="AJ349" s="125">
        <f>IFERROR((VLOOKUP($L349,ACOUSTIC_SITE_INFO!$C$3:$AI$501,25,FALSE)),"")</f>
        <v>0</v>
      </c>
      <c r="AK349" s="122">
        <f>IFERROR((VLOOKUP($L349,ACOUSTIC_SITE_INFO!$C$3:$AI$501,26,FALSE)),"")</f>
        <v>0</v>
      </c>
      <c r="AL349" s="122">
        <f>IFERROR((VLOOKUP($L349,ACOUSTIC_SITE_INFO!$C$3:$AI$501,27,FALSE)),"")</f>
        <v>0</v>
      </c>
      <c r="AM349" s="122">
        <f>IFERROR((VLOOKUP($L349,ACOUSTIC_SITE_INFO!$C$3:$AI$501,29,FALSE)),"")</f>
        <v>0</v>
      </c>
      <c r="AN349" s="122">
        <f>IFERROR((VLOOKUP($L349,ACOUSTIC_SITE_INFO!$C$3:$AI$501,30,FALSE)),"")</f>
        <v>0</v>
      </c>
      <c r="AO349" s="122">
        <f>IFERROR((VLOOKUP($L349,ACOUSTIC_SITE_INFO!$C$3:$AI$501,31,FALSE)),"")</f>
        <v>0</v>
      </c>
      <c r="AP349" s="122">
        <f>IFERROR((VLOOKUP($L349,ACOUSTIC_SITE_INFO!$C$3:$AI$501,32,FALSE)),"")</f>
        <v>0</v>
      </c>
      <c r="AQ349" s="122">
        <f>IFERROR((VLOOKUP($L349,ACOUSTIC_SITE_INFO!$C$3:$AI$501,33,FALSE)),"")</f>
        <v>0</v>
      </c>
    </row>
    <row r="350" spans="1:43" x14ac:dyDescent="0.25">
      <c r="A350" s="122" t="str">
        <f t="shared" si="10"/>
        <v>00-0m-0</v>
      </c>
      <c r="B350" s="122" t="str">
        <f t="shared" si="11"/>
        <v/>
      </c>
      <c r="C350" s="122" t="str">
        <f>IF(ACOUSTIC_SURVEY_RESULTS!A349=0, "",ACOUSTIC_SURVEY_RESULTS!A349)</f>
        <v/>
      </c>
      <c r="D350" s="122" t="str">
        <f>IFERROR((VLOOKUP($C350,Drop_down_options!$B$2:$D$21,2,FALSE)),"")</f>
        <v/>
      </c>
      <c r="E350" s="122" t="str">
        <f>IF(ACOUSTIC_SURVEY_RESULTS!B349=0, "",ACOUSTIC_SURVEY_RESULTS!B349)</f>
        <v/>
      </c>
      <c r="F350" s="122" t="str">
        <f>IF(ACOUSTIC_SURVEY_RESULTS!C349=0, "",ACOUSTIC_SURVEY_RESULTS!C349)</f>
        <v/>
      </c>
      <c r="G350" s="122" t="str">
        <f>IF(ACOUSTIC_SURVEY_RESULTS!D349=0, "",ACOUSTIC_SURVEY_RESULTS!D349)</f>
        <v/>
      </c>
      <c r="H350" s="122" t="str">
        <f>IF(ACOUSTIC_SURVEY_RESULTS!E349=0, "",ACOUSTIC_SURVEY_RESULTS!E349)</f>
        <v/>
      </c>
      <c r="I350" s="122" t="str">
        <f>IF(ACOUSTIC_SURVEY_RESULTS!F349=0, "",ACOUSTIC_SURVEY_RESULTS!F349)</f>
        <v/>
      </c>
      <c r="J350" s="122" t="str">
        <f>IF(ACOUSTIC_SURVEY_RESULTS!G349=0, "",ACOUSTIC_SURVEY_RESULTS!G349)</f>
        <v/>
      </c>
      <c r="K350" s="122" t="str">
        <f>IF(ACOUSTIC_SURVEY_RESULTS!H349=0, "",ACOUSTIC_SURVEY_RESULTS!H349)</f>
        <v/>
      </c>
      <c r="L350" s="122" t="str">
        <f>IF(ACOUSTIC_SURVEY_RESULTS!I349=0, "",ACOUSTIC_SURVEY_RESULTS!I349)</f>
        <v/>
      </c>
      <c r="M350" s="122">
        <f>IFERROR((VLOOKUP($L350,ACOUSTIC_SITE_INFO!$C$3:$AI$501,2,FALSE)),"")</f>
        <v>0</v>
      </c>
      <c r="N350" s="122">
        <f>IFERROR((VLOOKUP($L350,ACOUSTIC_SITE_INFO!$C$3:$AI$501,3,FALSE))," ")</f>
        <v>0</v>
      </c>
      <c r="O350" s="122">
        <f>IFERROR((VLOOKUP($L350,ACOUSTIC_SITE_INFO!$C$3:$AI$501,4,FALSE)),"")</f>
        <v>0</v>
      </c>
      <c r="P350" s="122">
        <f>IFERROR((VLOOKUP($L350,ACOUSTIC_SITE_INFO!$C$3:$AI$501,5,FALSE)),"")</f>
        <v>0</v>
      </c>
      <c r="Q350" s="122">
        <f>IFERROR((VLOOKUP($L350,ACOUSTIC_SITE_INFO!$C$3:$AI$501,6,FALSE)),"")</f>
        <v>0</v>
      </c>
      <c r="R350" s="122">
        <f>IFERROR((VLOOKUP($L350,ACOUSTIC_SITE_INFO!$C$3:$AI$501,7,FALSE)),"")</f>
        <v>0</v>
      </c>
      <c r="S350" s="122" t="str">
        <f>IFERROR((VLOOKUP($L350,ACOUSTIC_SITE_INFO!$C$3:$AI$501,8,FALSE)),"")</f>
        <v>//</v>
      </c>
      <c r="T350" s="124">
        <f>IFERROR((VLOOKUP($L350,ACOUSTIC_SITE_INFO!$C$3:$AI$501,9,FALSE)),"")</f>
        <v>0</v>
      </c>
      <c r="U350" s="124">
        <f>IFERROR((VLOOKUP($L350,ACOUSTIC_SITE_INFO!$C$3:$AI$501,10,FALSE)),"")</f>
        <v>0</v>
      </c>
      <c r="V350" s="122">
        <f>IFERROR((VLOOKUP($L350,ACOUSTIC_SITE_INFO!$C$3:$AI$501,11,FALSE)),"")</f>
        <v>0</v>
      </c>
      <c r="W350" s="122">
        <f>IFERROR((VLOOKUP($L350,ACOUSTIC_SITE_INFO!$C$3:$AI$501,12,FALSE)),"")</f>
        <v>0</v>
      </c>
      <c r="X350" s="122">
        <f>IFERROR((VLOOKUP($L350,ACOUSTIC_SITE_INFO!$C$3:$AI$501,13,FALSE)),"")</f>
        <v>0</v>
      </c>
      <c r="Y350" s="122">
        <f>IFERROR((VLOOKUP($L350,ACOUSTIC_SITE_INFO!$C$3:$AI$501,14,FALSE)),"")</f>
        <v>0</v>
      </c>
      <c r="Z350" s="122">
        <f>IFERROR((VLOOKUP($L350,ACOUSTIC_SITE_INFO!$C$3:$AI$501,15,FALSE)),"")</f>
        <v>0</v>
      </c>
      <c r="AA350" s="122">
        <f>IFERROR((VLOOKUP($L350,ACOUSTIC_SITE_INFO!$C$3:$AI$501,16,FALSE)),"")</f>
        <v>0</v>
      </c>
      <c r="AB350" s="122">
        <f>IFERROR((VLOOKUP($L350,ACOUSTIC_SITE_INFO!$C$3:$AI$501,17,FALSE)),"")</f>
        <v>0</v>
      </c>
      <c r="AC350" s="122">
        <f>IFERROR((VLOOKUP($L350,ACOUSTIC_SITE_INFO!$C$3:$AI$501,18,FALSE)),"")</f>
        <v>0</v>
      </c>
      <c r="AD350" s="122">
        <f>IFERROR((VLOOKUP($L350,ACOUSTIC_SITE_INFO!$C$3:$AI$501,20,FALSE)),"")</f>
        <v>0</v>
      </c>
      <c r="AE350" s="122">
        <f>IFERROR((VLOOKUP($L350,ACOUSTIC_SITE_INFO!$C$3:$AI$501,21,FALSE)),"")</f>
        <v>0</v>
      </c>
      <c r="AF350" s="122">
        <f>IFERROR((VLOOKUP($L350,ACOUSTIC_SITE_INFO!$C$3:$AI$501,19,FALSE)),"")</f>
        <v>0</v>
      </c>
      <c r="AG350" s="122">
        <f>IFERROR((VLOOKUP($L350,ACOUSTIC_SITE_INFO!$C$3:$AI$501,22,FALSE)),"")</f>
        <v>0</v>
      </c>
      <c r="AH350" s="122">
        <f>IFERROR((VLOOKUP($L350,ACOUSTIC_SITE_INFO!$C$3:$AI$501,23,FALSE)),"")</f>
        <v>0</v>
      </c>
      <c r="AI350" s="125">
        <f>IFERROR((VLOOKUP($L350,ACOUSTIC_SITE_INFO!$C$3:$AI$501,24,FALSE)),"")</f>
        <v>0</v>
      </c>
      <c r="AJ350" s="125">
        <f>IFERROR((VLOOKUP($L350,ACOUSTIC_SITE_INFO!$C$3:$AI$501,25,FALSE)),"")</f>
        <v>0</v>
      </c>
      <c r="AK350" s="122">
        <f>IFERROR((VLOOKUP($L350,ACOUSTIC_SITE_INFO!$C$3:$AI$501,26,FALSE)),"")</f>
        <v>0</v>
      </c>
      <c r="AL350" s="122">
        <f>IFERROR((VLOOKUP($L350,ACOUSTIC_SITE_INFO!$C$3:$AI$501,27,FALSE)),"")</f>
        <v>0</v>
      </c>
      <c r="AM350" s="122">
        <f>IFERROR((VLOOKUP($L350,ACOUSTIC_SITE_INFO!$C$3:$AI$501,29,FALSE)),"")</f>
        <v>0</v>
      </c>
      <c r="AN350" s="122">
        <f>IFERROR((VLOOKUP($L350,ACOUSTIC_SITE_INFO!$C$3:$AI$501,30,FALSE)),"")</f>
        <v>0</v>
      </c>
      <c r="AO350" s="122">
        <f>IFERROR((VLOOKUP($L350,ACOUSTIC_SITE_INFO!$C$3:$AI$501,31,FALSE)),"")</f>
        <v>0</v>
      </c>
      <c r="AP350" s="122">
        <f>IFERROR((VLOOKUP($L350,ACOUSTIC_SITE_INFO!$C$3:$AI$501,32,FALSE)),"")</f>
        <v>0</v>
      </c>
      <c r="AQ350" s="122">
        <f>IFERROR((VLOOKUP($L350,ACOUSTIC_SITE_INFO!$C$3:$AI$501,33,FALSE)),"")</f>
        <v>0</v>
      </c>
    </row>
    <row r="351" spans="1:43" x14ac:dyDescent="0.25">
      <c r="A351" s="122" t="str">
        <f t="shared" si="10"/>
        <v>00-0m-0</v>
      </c>
      <c r="B351" s="122" t="str">
        <f t="shared" si="11"/>
        <v/>
      </c>
      <c r="C351" s="122" t="str">
        <f>IF(ACOUSTIC_SURVEY_RESULTS!A350=0, "",ACOUSTIC_SURVEY_RESULTS!A350)</f>
        <v/>
      </c>
      <c r="D351" s="122" t="str">
        <f>IFERROR((VLOOKUP($C351,Drop_down_options!$B$2:$D$21,2,FALSE)),"")</f>
        <v/>
      </c>
      <c r="E351" s="122" t="str">
        <f>IF(ACOUSTIC_SURVEY_RESULTS!B350=0, "",ACOUSTIC_SURVEY_RESULTS!B350)</f>
        <v/>
      </c>
      <c r="F351" s="122" t="str">
        <f>IF(ACOUSTIC_SURVEY_RESULTS!C350=0, "",ACOUSTIC_SURVEY_RESULTS!C350)</f>
        <v/>
      </c>
      <c r="G351" s="122" t="str">
        <f>IF(ACOUSTIC_SURVEY_RESULTS!D350=0, "",ACOUSTIC_SURVEY_RESULTS!D350)</f>
        <v/>
      </c>
      <c r="H351" s="122" t="str">
        <f>IF(ACOUSTIC_SURVEY_RESULTS!E350=0, "",ACOUSTIC_SURVEY_RESULTS!E350)</f>
        <v/>
      </c>
      <c r="I351" s="122" t="str">
        <f>IF(ACOUSTIC_SURVEY_RESULTS!F350=0, "",ACOUSTIC_SURVEY_RESULTS!F350)</f>
        <v/>
      </c>
      <c r="J351" s="122" t="str">
        <f>IF(ACOUSTIC_SURVEY_RESULTS!G350=0, "",ACOUSTIC_SURVEY_RESULTS!G350)</f>
        <v/>
      </c>
      <c r="K351" s="122" t="str">
        <f>IF(ACOUSTIC_SURVEY_RESULTS!H350=0, "",ACOUSTIC_SURVEY_RESULTS!H350)</f>
        <v/>
      </c>
      <c r="L351" s="122" t="str">
        <f>IF(ACOUSTIC_SURVEY_RESULTS!I350=0, "",ACOUSTIC_SURVEY_RESULTS!I350)</f>
        <v/>
      </c>
      <c r="M351" s="122">
        <f>IFERROR((VLOOKUP($L351,ACOUSTIC_SITE_INFO!$C$3:$AI$501,2,FALSE)),"")</f>
        <v>0</v>
      </c>
      <c r="N351" s="122">
        <f>IFERROR((VLOOKUP($L351,ACOUSTIC_SITE_INFO!$C$3:$AI$501,3,FALSE))," ")</f>
        <v>0</v>
      </c>
      <c r="O351" s="122">
        <f>IFERROR((VLOOKUP($L351,ACOUSTIC_SITE_INFO!$C$3:$AI$501,4,FALSE)),"")</f>
        <v>0</v>
      </c>
      <c r="P351" s="122">
        <f>IFERROR((VLOOKUP($L351,ACOUSTIC_SITE_INFO!$C$3:$AI$501,5,FALSE)),"")</f>
        <v>0</v>
      </c>
      <c r="Q351" s="122">
        <f>IFERROR((VLOOKUP($L351,ACOUSTIC_SITE_INFO!$C$3:$AI$501,6,FALSE)),"")</f>
        <v>0</v>
      </c>
      <c r="R351" s="122">
        <f>IFERROR((VLOOKUP($L351,ACOUSTIC_SITE_INFO!$C$3:$AI$501,7,FALSE)),"")</f>
        <v>0</v>
      </c>
      <c r="S351" s="122" t="str">
        <f>IFERROR((VLOOKUP($L351,ACOUSTIC_SITE_INFO!$C$3:$AI$501,8,FALSE)),"")</f>
        <v>//</v>
      </c>
      <c r="T351" s="124">
        <f>IFERROR((VLOOKUP($L351,ACOUSTIC_SITE_INFO!$C$3:$AI$501,9,FALSE)),"")</f>
        <v>0</v>
      </c>
      <c r="U351" s="124">
        <f>IFERROR((VLOOKUP($L351,ACOUSTIC_SITE_INFO!$C$3:$AI$501,10,FALSE)),"")</f>
        <v>0</v>
      </c>
      <c r="V351" s="122">
        <f>IFERROR((VLOOKUP($L351,ACOUSTIC_SITE_INFO!$C$3:$AI$501,11,FALSE)),"")</f>
        <v>0</v>
      </c>
      <c r="W351" s="122">
        <f>IFERROR((VLOOKUP($L351,ACOUSTIC_SITE_INFO!$C$3:$AI$501,12,FALSE)),"")</f>
        <v>0</v>
      </c>
      <c r="X351" s="122">
        <f>IFERROR((VLOOKUP($L351,ACOUSTIC_SITE_INFO!$C$3:$AI$501,13,FALSE)),"")</f>
        <v>0</v>
      </c>
      <c r="Y351" s="122">
        <f>IFERROR((VLOOKUP($L351,ACOUSTIC_SITE_INFO!$C$3:$AI$501,14,FALSE)),"")</f>
        <v>0</v>
      </c>
      <c r="Z351" s="122">
        <f>IFERROR((VLOOKUP($L351,ACOUSTIC_SITE_INFO!$C$3:$AI$501,15,FALSE)),"")</f>
        <v>0</v>
      </c>
      <c r="AA351" s="122">
        <f>IFERROR((VLOOKUP($L351,ACOUSTIC_SITE_INFO!$C$3:$AI$501,16,FALSE)),"")</f>
        <v>0</v>
      </c>
      <c r="AB351" s="122">
        <f>IFERROR((VLOOKUP($L351,ACOUSTIC_SITE_INFO!$C$3:$AI$501,17,FALSE)),"")</f>
        <v>0</v>
      </c>
      <c r="AC351" s="122">
        <f>IFERROR((VLOOKUP($L351,ACOUSTIC_SITE_INFO!$C$3:$AI$501,18,FALSE)),"")</f>
        <v>0</v>
      </c>
      <c r="AD351" s="122">
        <f>IFERROR((VLOOKUP($L351,ACOUSTIC_SITE_INFO!$C$3:$AI$501,20,FALSE)),"")</f>
        <v>0</v>
      </c>
      <c r="AE351" s="122">
        <f>IFERROR((VLOOKUP($L351,ACOUSTIC_SITE_INFO!$C$3:$AI$501,21,FALSE)),"")</f>
        <v>0</v>
      </c>
      <c r="AF351" s="122">
        <f>IFERROR((VLOOKUP($L351,ACOUSTIC_SITE_INFO!$C$3:$AI$501,19,FALSE)),"")</f>
        <v>0</v>
      </c>
      <c r="AG351" s="122">
        <f>IFERROR((VLOOKUP($L351,ACOUSTIC_SITE_INFO!$C$3:$AI$501,22,FALSE)),"")</f>
        <v>0</v>
      </c>
      <c r="AH351" s="122">
        <f>IFERROR((VLOOKUP($L351,ACOUSTIC_SITE_INFO!$C$3:$AI$501,23,FALSE)),"")</f>
        <v>0</v>
      </c>
      <c r="AI351" s="125">
        <f>IFERROR((VLOOKUP($L351,ACOUSTIC_SITE_INFO!$C$3:$AI$501,24,FALSE)),"")</f>
        <v>0</v>
      </c>
      <c r="AJ351" s="125">
        <f>IFERROR((VLOOKUP($L351,ACOUSTIC_SITE_INFO!$C$3:$AI$501,25,FALSE)),"")</f>
        <v>0</v>
      </c>
      <c r="AK351" s="122">
        <f>IFERROR((VLOOKUP($L351,ACOUSTIC_SITE_INFO!$C$3:$AI$501,26,FALSE)),"")</f>
        <v>0</v>
      </c>
      <c r="AL351" s="122">
        <f>IFERROR((VLOOKUP($L351,ACOUSTIC_SITE_INFO!$C$3:$AI$501,27,FALSE)),"")</f>
        <v>0</v>
      </c>
      <c r="AM351" s="122">
        <f>IFERROR((VLOOKUP($L351,ACOUSTIC_SITE_INFO!$C$3:$AI$501,29,FALSE)),"")</f>
        <v>0</v>
      </c>
      <c r="AN351" s="122">
        <f>IFERROR((VLOOKUP($L351,ACOUSTIC_SITE_INFO!$C$3:$AI$501,30,FALSE)),"")</f>
        <v>0</v>
      </c>
      <c r="AO351" s="122">
        <f>IFERROR((VLOOKUP($L351,ACOUSTIC_SITE_INFO!$C$3:$AI$501,31,FALSE)),"")</f>
        <v>0</v>
      </c>
      <c r="AP351" s="122">
        <f>IFERROR((VLOOKUP($L351,ACOUSTIC_SITE_INFO!$C$3:$AI$501,32,FALSE)),"")</f>
        <v>0</v>
      </c>
      <c r="AQ351" s="122">
        <f>IFERROR((VLOOKUP($L351,ACOUSTIC_SITE_INFO!$C$3:$AI$501,33,FALSE)),"")</f>
        <v>0</v>
      </c>
    </row>
    <row r="352" spans="1:43" x14ac:dyDescent="0.25">
      <c r="A352" s="122" t="str">
        <f t="shared" si="10"/>
        <v>00-0m-0</v>
      </c>
      <c r="B352" s="122" t="str">
        <f t="shared" si="11"/>
        <v/>
      </c>
      <c r="C352" s="122" t="str">
        <f>IF(ACOUSTIC_SURVEY_RESULTS!A351=0, "",ACOUSTIC_SURVEY_RESULTS!A351)</f>
        <v/>
      </c>
      <c r="D352" s="122" t="str">
        <f>IFERROR((VLOOKUP($C352,Drop_down_options!$B$2:$D$21,2,FALSE)),"")</f>
        <v/>
      </c>
      <c r="E352" s="122" t="str">
        <f>IF(ACOUSTIC_SURVEY_RESULTS!B351=0, "",ACOUSTIC_SURVEY_RESULTS!B351)</f>
        <v/>
      </c>
      <c r="F352" s="122" t="str">
        <f>IF(ACOUSTIC_SURVEY_RESULTS!C351=0, "",ACOUSTIC_SURVEY_RESULTS!C351)</f>
        <v/>
      </c>
      <c r="G352" s="122" t="str">
        <f>IF(ACOUSTIC_SURVEY_RESULTS!D351=0, "",ACOUSTIC_SURVEY_RESULTS!D351)</f>
        <v/>
      </c>
      <c r="H352" s="122" t="str">
        <f>IF(ACOUSTIC_SURVEY_RESULTS!E351=0, "",ACOUSTIC_SURVEY_RESULTS!E351)</f>
        <v/>
      </c>
      <c r="I352" s="122" t="str">
        <f>IF(ACOUSTIC_SURVEY_RESULTS!F351=0, "",ACOUSTIC_SURVEY_RESULTS!F351)</f>
        <v/>
      </c>
      <c r="J352" s="122" t="str">
        <f>IF(ACOUSTIC_SURVEY_RESULTS!G351=0, "",ACOUSTIC_SURVEY_RESULTS!G351)</f>
        <v/>
      </c>
      <c r="K352" s="122" t="str">
        <f>IF(ACOUSTIC_SURVEY_RESULTS!H351=0, "",ACOUSTIC_SURVEY_RESULTS!H351)</f>
        <v/>
      </c>
      <c r="L352" s="122" t="str">
        <f>IF(ACOUSTIC_SURVEY_RESULTS!I351=0, "",ACOUSTIC_SURVEY_RESULTS!I351)</f>
        <v/>
      </c>
      <c r="M352" s="122">
        <f>IFERROR((VLOOKUP($L352,ACOUSTIC_SITE_INFO!$C$3:$AI$501,2,FALSE)),"")</f>
        <v>0</v>
      </c>
      <c r="N352" s="122">
        <f>IFERROR((VLOOKUP($L352,ACOUSTIC_SITE_INFO!$C$3:$AI$501,3,FALSE))," ")</f>
        <v>0</v>
      </c>
      <c r="O352" s="122">
        <f>IFERROR((VLOOKUP($L352,ACOUSTIC_SITE_INFO!$C$3:$AI$501,4,FALSE)),"")</f>
        <v>0</v>
      </c>
      <c r="P352" s="122">
        <f>IFERROR((VLOOKUP($L352,ACOUSTIC_SITE_INFO!$C$3:$AI$501,5,FALSE)),"")</f>
        <v>0</v>
      </c>
      <c r="Q352" s="122">
        <f>IFERROR((VLOOKUP($L352,ACOUSTIC_SITE_INFO!$C$3:$AI$501,6,FALSE)),"")</f>
        <v>0</v>
      </c>
      <c r="R352" s="122">
        <f>IFERROR((VLOOKUP($L352,ACOUSTIC_SITE_INFO!$C$3:$AI$501,7,FALSE)),"")</f>
        <v>0</v>
      </c>
      <c r="S352" s="122" t="str">
        <f>IFERROR((VLOOKUP($L352,ACOUSTIC_SITE_INFO!$C$3:$AI$501,8,FALSE)),"")</f>
        <v>//</v>
      </c>
      <c r="T352" s="124">
        <f>IFERROR((VLOOKUP($L352,ACOUSTIC_SITE_INFO!$C$3:$AI$501,9,FALSE)),"")</f>
        <v>0</v>
      </c>
      <c r="U352" s="124">
        <f>IFERROR((VLOOKUP($L352,ACOUSTIC_SITE_INFO!$C$3:$AI$501,10,FALSE)),"")</f>
        <v>0</v>
      </c>
      <c r="V352" s="122">
        <f>IFERROR((VLOOKUP($L352,ACOUSTIC_SITE_INFO!$C$3:$AI$501,11,FALSE)),"")</f>
        <v>0</v>
      </c>
      <c r="W352" s="122">
        <f>IFERROR((VLOOKUP($L352,ACOUSTIC_SITE_INFO!$C$3:$AI$501,12,FALSE)),"")</f>
        <v>0</v>
      </c>
      <c r="X352" s="122">
        <f>IFERROR((VLOOKUP($L352,ACOUSTIC_SITE_INFO!$C$3:$AI$501,13,FALSE)),"")</f>
        <v>0</v>
      </c>
      <c r="Y352" s="122">
        <f>IFERROR((VLOOKUP($L352,ACOUSTIC_SITE_INFO!$C$3:$AI$501,14,FALSE)),"")</f>
        <v>0</v>
      </c>
      <c r="Z352" s="122">
        <f>IFERROR((VLOOKUP($L352,ACOUSTIC_SITE_INFO!$C$3:$AI$501,15,FALSE)),"")</f>
        <v>0</v>
      </c>
      <c r="AA352" s="122">
        <f>IFERROR((VLOOKUP($L352,ACOUSTIC_SITE_INFO!$C$3:$AI$501,16,FALSE)),"")</f>
        <v>0</v>
      </c>
      <c r="AB352" s="122">
        <f>IFERROR((VLOOKUP($L352,ACOUSTIC_SITE_INFO!$C$3:$AI$501,17,FALSE)),"")</f>
        <v>0</v>
      </c>
      <c r="AC352" s="122">
        <f>IFERROR((VLOOKUP($L352,ACOUSTIC_SITE_INFO!$C$3:$AI$501,18,FALSE)),"")</f>
        <v>0</v>
      </c>
      <c r="AD352" s="122">
        <f>IFERROR((VLOOKUP($L352,ACOUSTIC_SITE_INFO!$C$3:$AI$501,20,FALSE)),"")</f>
        <v>0</v>
      </c>
      <c r="AE352" s="122">
        <f>IFERROR((VLOOKUP($L352,ACOUSTIC_SITE_INFO!$C$3:$AI$501,21,FALSE)),"")</f>
        <v>0</v>
      </c>
      <c r="AF352" s="122">
        <f>IFERROR((VLOOKUP($L352,ACOUSTIC_SITE_INFO!$C$3:$AI$501,19,FALSE)),"")</f>
        <v>0</v>
      </c>
      <c r="AG352" s="122">
        <f>IFERROR((VLOOKUP($L352,ACOUSTIC_SITE_INFO!$C$3:$AI$501,22,FALSE)),"")</f>
        <v>0</v>
      </c>
      <c r="AH352" s="122">
        <f>IFERROR((VLOOKUP($L352,ACOUSTIC_SITE_INFO!$C$3:$AI$501,23,FALSE)),"")</f>
        <v>0</v>
      </c>
      <c r="AI352" s="125">
        <f>IFERROR((VLOOKUP($L352,ACOUSTIC_SITE_INFO!$C$3:$AI$501,24,FALSE)),"")</f>
        <v>0</v>
      </c>
      <c r="AJ352" s="125">
        <f>IFERROR((VLOOKUP($L352,ACOUSTIC_SITE_INFO!$C$3:$AI$501,25,FALSE)),"")</f>
        <v>0</v>
      </c>
      <c r="AK352" s="122">
        <f>IFERROR((VLOOKUP($L352,ACOUSTIC_SITE_INFO!$C$3:$AI$501,26,FALSE)),"")</f>
        <v>0</v>
      </c>
      <c r="AL352" s="122">
        <f>IFERROR((VLOOKUP($L352,ACOUSTIC_SITE_INFO!$C$3:$AI$501,27,FALSE)),"")</f>
        <v>0</v>
      </c>
      <c r="AM352" s="122">
        <f>IFERROR((VLOOKUP($L352,ACOUSTIC_SITE_INFO!$C$3:$AI$501,29,FALSE)),"")</f>
        <v>0</v>
      </c>
      <c r="AN352" s="122">
        <f>IFERROR((VLOOKUP($L352,ACOUSTIC_SITE_INFO!$C$3:$AI$501,30,FALSE)),"")</f>
        <v>0</v>
      </c>
      <c r="AO352" s="122">
        <f>IFERROR((VLOOKUP($L352,ACOUSTIC_SITE_INFO!$C$3:$AI$501,31,FALSE)),"")</f>
        <v>0</v>
      </c>
      <c r="AP352" s="122">
        <f>IFERROR((VLOOKUP($L352,ACOUSTIC_SITE_INFO!$C$3:$AI$501,32,FALSE)),"")</f>
        <v>0</v>
      </c>
      <c r="AQ352" s="122">
        <f>IFERROR((VLOOKUP($L352,ACOUSTIC_SITE_INFO!$C$3:$AI$501,33,FALSE)),"")</f>
        <v>0</v>
      </c>
    </row>
    <row r="353" spans="1:43" x14ac:dyDescent="0.25">
      <c r="A353" s="122" t="str">
        <f t="shared" si="10"/>
        <v>00-0m-0</v>
      </c>
      <c r="B353" s="122" t="str">
        <f t="shared" si="11"/>
        <v/>
      </c>
      <c r="C353" s="122" t="str">
        <f>IF(ACOUSTIC_SURVEY_RESULTS!A352=0, "",ACOUSTIC_SURVEY_RESULTS!A352)</f>
        <v/>
      </c>
      <c r="D353" s="122" t="str">
        <f>IFERROR((VLOOKUP($C353,Drop_down_options!$B$2:$D$21,2,FALSE)),"")</f>
        <v/>
      </c>
      <c r="E353" s="122" t="str">
        <f>IF(ACOUSTIC_SURVEY_RESULTS!B352=0, "",ACOUSTIC_SURVEY_RESULTS!B352)</f>
        <v/>
      </c>
      <c r="F353" s="122" t="str">
        <f>IF(ACOUSTIC_SURVEY_RESULTS!C352=0, "",ACOUSTIC_SURVEY_RESULTS!C352)</f>
        <v/>
      </c>
      <c r="G353" s="122" t="str">
        <f>IF(ACOUSTIC_SURVEY_RESULTS!D352=0, "",ACOUSTIC_SURVEY_RESULTS!D352)</f>
        <v/>
      </c>
      <c r="H353" s="122" t="str">
        <f>IF(ACOUSTIC_SURVEY_RESULTS!E352=0, "",ACOUSTIC_SURVEY_RESULTS!E352)</f>
        <v/>
      </c>
      <c r="I353" s="122" t="str">
        <f>IF(ACOUSTIC_SURVEY_RESULTS!F352=0, "",ACOUSTIC_SURVEY_RESULTS!F352)</f>
        <v/>
      </c>
      <c r="J353" s="122" t="str">
        <f>IF(ACOUSTIC_SURVEY_RESULTS!G352=0, "",ACOUSTIC_SURVEY_RESULTS!G352)</f>
        <v/>
      </c>
      <c r="K353" s="122" t="str">
        <f>IF(ACOUSTIC_SURVEY_RESULTS!H352=0, "",ACOUSTIC_SURVEY_RESULTS!H352)</f>
        <v/>
      </c>
      <c r="L353" s="122" t="str">
        <f>IF(ACOUSTIC_SURVEY_RESULTS!I352=0, "",ACOUSTIC_SURVEY_RESULTS!I352)</f>
        <v/>
      </c>
      <c r="M353" s="122">
        <f>IFERROR((VLOOKUP($L353,ACOUSTIC_SITE_INFO!$C$3:$AI$501,2,FALSE)),"")</f>
        <v>0</v>
      </c>
      <c r="N353" s="122">
        <f>IFERROR((VLOOKUP($L353,ACOUSTIC_SITE_INFO!$C$3:$AI$501,3,FALSE))," ")</f>
        <v>0</v>
      </c>
      <c r="O353" s="122">
        <f>IFERROR((VLOOKUP($L353,ACOUSTIC_SITE_INFO!$C$3:$AI$501,4,FALSE)),"")</f>
        <v>0</v>
      </c>
      <c r="P353" s="122">
        <f>IFERROR((VLOOKUP($L353,ACOUSTIC_SITE_INFO!$C$3:$AI$501,5,FALSE)),"")</f>
        <v>0</v>
      </c>
      <c r="Q353" s="122">
        <f>IFERROR((VLOOKUP($L353,ACOUSTIC_SITE_INFO!$C$3:$AI$501,6,FALSE)),"")</f>
        <v>0</v>
      </c>
      <c r="R353" s="122">
        <f>IFERROR((VLOOKUP($L353,ACOUSTIC_SITE_INFO!$C$3:$AI$501,7,FALSE)),"")</f>
        <v>0</v>
      </c>
      <c r="S353" s="122" t="str">
        <f>IFERROR((VLOOKUP($L353,ACOUSTIC_SITE_INFO!$C$3:$AI$501,8,FALSE)),"")</f>
        <v>//</v>
      </c>
      <c r="T353" s="124">
        <f>IFERROR((VLOOKUP($L353,ACOUSTIC_SITE_INFO!$C$3:$AI$501,9,FALSE)),"")</f>
        <v>0</v>
      </c>
      <c r="U353" s="124">
        <f>IFERROR((VLOOKUP($L353,ACOUSTIC_SITE_INFO!$C$3:$AI$501,10,FALSE)),"")</f>
        <v>0</v>
      </c>
      <c r="V353" s="122">
        <f>IFERROR((VLOOKUP($L353,ACOUSTIC_SITE_INFO!$C$3:$AI$501,11,FALSE)),"")</f>
        <v>0</v>
      </c>
      <c r="W353" s="122">
        <f>IFERROR((VLOOKUP($L353,ACOUSTIC_SITE_INFO!$C$3:$AI$501,12,FALSE)),"")</f>
        <v>0</v>
      </c>
      <c r="X353" s="122">
        <f>IFERROR((VLOOKUP($L353,ACOUSTIC_SITE_INFO!$C$3:$AI$501,13,FALSE)),"")</f>
        <v>0</v>
      </c>
      <c r="Y353" s="122">
        <f>IFERROR((VLOOKUP($L353,ACOUSTIC_SITE_INFO!$C$3:$AI$501,14,FALSE)),"")</f>
        <v>0</v>
      </c>
      <c r="Z353" s="122">
        <f>IFERROR((VLOOKUP($L353,ACOUSTIC_SITE_INFO!$C$3:$AI$501,15,FALSE)),"")</f>
        <v>0</v>
      </c>
      <c r="AA353" s="122">
        <f>IFERROR((VLOOKUP($L353,ACOUSTIC_SITE_INFO!$C$3:$AI$501,16,FALSE)),"")</f>
        <v>0</v>
      </c>
      <c r="AB353" s="122">
        <f>IFERROR((VLOOKUP($L353,ACOUSTIC_SITE_INFO!$C$3:$AI$501,17,FALSE)),"")</f>
        <v>0</v>
      </c>
      <c r="AC353" s="122">
        <f>IFERROR((VLOOKUP($L353,ACOUSTIC_SITE_INFO!$C$3:$AI$501,18,FALSE)),"")</f>
        <v>0</v>
      </c>
      <c r="AD353" s="122">
        <f>IFERROR((VLOOKUP($L353,ACOUSTIC_SITE_INFO!$C$3:$AI$501,20,FALSE)),"")</f>
        <v>0</v>
      </c>
      <c r="AE353" s="122">
        <f>IFERROR((VLOOKUP($L353,ACOUSTIC_SITE_INFO!$C$3:$AI$501,21,FALSE)),"")</f>
        <v>0</v>
      </c>
      <c r="AF353" s="122">
        <f>IFERROR((VLOOKUP($L353,ACOUSTIC_SITE_INFO!$C$3:$AI$501,19,FALSE)),"")</f>
        <v>0</v>
      </c>
      <c r="AG353" s="122">
        <f>IFERROR((VLOOKUP($L353,ACOUSTIC_SITE_INFO!$C$3:$AI$501,22,FALSE)),"")</f>
        <v>0</v>
      </c>
      <c r="AH353" s="122">
        <f>IFERROR((VLOOKUP($L353,ACOUSTIC_SITE_INFO!$C$3:$AI$501,23,FALSE)),"")</f>
        <v>0</v>
      </c>
      <c r="AI353" s="125">
        <f>IFERROR((VLOOKUP($L353,ACOUSTIC_SITE_INFO!$C$3:$AI$501,24,FALSE)),"")</f>
        <v>0</v>
      </c>
      <c r="AJ353" s="125">
        <f>IFERROR((VLOOKUP($L353,ACOUSTIC_SITE_INFO!$C$3:$AI$501,25,FALSE)),"")</f>
        <v>0</v>
      </c>
      <c r="AK353" s="122">
        <f>IFERROR((VLOOKUP($L353,ACOUSTIC_SITE_INFO!$C$3:$AI$501,26,FALSE)),"")</f>
        <v>0</v>
      </c>
      <c r="AL353" s="122">
        <f>IFERROR((VLOOKUP($L353,ACOUSTIC_SITE_INFO!$C$3:$AI$501,27,FALSE)),"")</f>
        <v>0</v>
      </c>
      <c r="AM353" s="122">
        <f>IFERROR((VLOOKUP($L353,ACOUSTIC_SITE_INFO!$C$3:$AI$501,29,FALSE)),"")</f>
        <v>0</v>
      </c>
      <c r="AN353" s="122">
        <f>IFERROR((VLOOKUP($L353,ACOUSTIC_SITE_INFO!$C$3:$AI$501,30,FALSE)),"")</f>
        <v>0</v>
      </c>
      <c r="AO353" s="122">
        <f>IFERROR((VLOOKUP($L353,ACOUSTIC_SITE_INFO!$C$3:$AI$501,31,FALSE)),"")</f>
        <v>0</v>
      </c>
      <c r="AP353" s="122">
        <f>IFERROR((VLOOKUP($L353,ACOUSTIC_SITE_INFO!$C$3:$AI$501,32,FALSE)),"")</f>
        <v>0</v>
      </c>
      <c r="AQ353" s="122">
        <f>IFERROR((VLOOKUP($L353,ACOUSTIC_SITE_INFO!$C$3:$AI$501,33,FALSE)),"")</f>
        <v>0</v>
      </c>
    </row>
    <row r="354" spans="1:43" x14ac:dyDescent="0.25">
      <c r="A354" s="122" t="str">
        <f t="shared" si="10"/>
        <v>00-0m-0</v>
      </c>
      <c r="B354" s="122" t="str">
        <f t="shared" si="11"/>
        <v/>
      </c>
      <c r="C354" s="122" t="str">
        <f>IF(ACOUSTIC_SURVEY_RESULTS!A353=0, "",ACOUSTIC_SURVEY_RESULTS!A353)</f>
        <v/>
      </c>
      <c r="D354" s="122" t="str">
        <f>IFERROR((VLOOKUP($C354,Drop_down_options!$B$2:$D$21,2,FALSE)),"")</f>
        <v/>
      </c>
      <c r="E354" s="122" t="str">
        <f>IF(ACOUSTIC_SURVEY_RESULTS!B353=0, "",ACOUSTIC_SURVEY_RESULTS!B353)</f>
        <v/>
      </c>
      <c r="F354" s="122" t="str">
        <f>IF(ACOUSTIC_SURVEY_RESULTS!C353=0, "",ACOUSTIC_SURVEY_RESULTS!C353)</f>
        <v/>
      </c>
      <c r="G354" s="122" t="str">
        <f>IF(ACOUSTIC_SURVEY_RESULTS!D353=0, "",ACOUSTIC_SURVEY_RESULTS!D353)</f>
        <v/>
      </c>
      <c r="H354" s="122" t="str">
        <f>IF(ACOUSTIC_SURVEY_RESULTS!E353=0, "",ACOUSTIC_SURVEY_RESULTS!E353)</f>
        <v/>
      </c>
      <c r="I354" s="122" t="str">
        <f>IF(ACOUSTIC_SURVEY_RESULTS!F353=0, "",ACOUSTIC_SURVEY_RESULTS!F353)</f>
        <v/>
      </c>
      <c r="J354" s="122" t="str">
        <f>IF(ACOUSTIC_SURVEY_RESULTS!G353=0, "",ACOUSTIC_SURVEY_RESULTS!G353)</f>
        <v/>
      </c>
      <c r="K354" s="122" t="str">
        <f>IF(ACOUSTIC_SURVEY_RESULTS!H353=0, "",ACOUSTIC_SURVEY_RESULTS!H353)</f>
        <v/>
      </c>
      <c r="L354" s="122" t="str">
        <f>IF(ACOUSTIC_SURVEY_RESULTS!I353=0, "",ACOUSTIC_SURVEY_RESULTS!I353)</f>
        <v/>
      </c>
      <c r="M354" s="122">
        <f>IFERROR((VLOOKUP($L354,ACOUSTIC_SITE_INFO!$C$3:$AI$501,2,FALSE)),"")</f>
        <v>0</v>
      </c>
      <c r="N354" s="122">
        <f>IFERROR((VLOOKUP($L354,ACOUSTIC_SITE_INFO!$C$3:$AI$501,3,FALSE))," ")</f>
        <v>0</v>
      </c>
      <c r="O354" s="122">
        <f>IFERROR((VLOOKUP($L354,ACOUSTIC_SITE_INFO!$C$3:$AI$501,4,FALSE)),"")</f>
        <v>0</v>
      </c>
      <c r="P354" s="122">
        <f>IFERROR((VLOOKUP($L354,ACOUSTIC_SITE_INFO!$C$3:$AI$501,5,FALSE)),"")</f>
        <v>0</v>
      </c>
      <c r="Q354" s="122">
        <f>IFERROR((VLOOKUP($L354,ACOUSTIC_SITE_INFO!$C$3:$AI$501,6,FALSE)),"")</f>
        <v>0</v>
      </c>
      <c r="R354" s="122">
        <f>IFERROR((VLOOKUP($L354,ACOUSTIC_SITE_INFO!$C$3:$AI$501,7,FALSE)),"")</f>
        <v>0</v>
      </c>
      <c r="S354" s="122" t="str">
        <f>IFERROR((VLOOKUP($L354,ACOUSTIC_SITE_INFO!$C$3:$AI$501,8,FALSE)),"")</f>
        <v>//</v>
      </c>
      <c r="T354" s="124">
        <f>IFERROR((VLOOKUP($L354,ACOUSTIC_SITE_INFO!$C$3:$AI$501,9,FALSE)),"")</f>
        <v>0</v>
      </c>
      <c r="U354" s="124">
        <f>IFERROR((VLOOKUP($L354,ACOUSTIC_SITE_INFO!$C$3:$AI$501,10,FALSE)),"")</f>
        <v>0</v>
      </c>
      <c r="V354" s="122">
        <f>IFERROR((VLOOKUP($L354,ACOUSTIC_SITE_INFO!$C$3:$AI$501,11,FALSE)),"")</f>
        <v>0</v>
      </c>
      <c r="W354" s="122">
        <f>IFERROR((VLOOKUP($L354,ACOUSTIC_SITE_INFO!$C$3:$AI$501,12,FALSE)),"")</f>
        <v>0</v>
      </c>
      <c r="X354" s="122">
        <f>IFERROR((VLOOKUP($L354,ACOUSTIC_SITE_INFO!$C$3:$AI$501,13,FALSE)),"")</f>
        <v>0</v>
      </c>
      <c r="Y354" s="122">
        <f>IFERROR((VLOOKUP($L354,ACOUSTIC_SITE_INFO!$C$3:$AI$501,14,FALSE)),"")</f>
        <v>0</v>
      </c>
      <c r="Z354" s="122">
        <f>IFERROR((VLOOKUP($L354,ACOUSTIC_SITE_INFO!$C$3:$AI$501,15,FALSE)),"")</f>
        <v>0</v>
      </c>
      <c r="AA354" s="122">
        <f>IFERROR((VLOOKUP($L354,ACOUSTIC_SITE_INFO!$C$3:$AI$501,16,FALSE)),"")</f>
        <v>0</v>
      </c>
      <c r="AB354" s="122">
        <f>IFERROR((VLOOKUP($L354,ACOUSTIC_SITE_INFO!$C$3:$AI$501,17,FALSE)),"")</f>
        <v>0</v>
      </c>
      <c r="AC354" s="122">
        <f>IFERROR((VLOOKUP($L354,ACOUSTIC_SITE_INFO!$C$3:$AI$501,18,FALSE)),"")</f>
        <v>0</v>
      </c>
      <c r="AD354" s="122">
        <f>IFERROR((VLOOKUP($L354,ACOUSTIC_SITE_INFO!$C$3:$AI$501,20,FALSE)),"")</f>
        <v>0</v>
      </c>
      <c r="AE354" s="122">
        <f>IFERROR((VLOOKUP($L354,ACOUSTIC_SITE_INFO!$C$3:$AI$501,21,FALSE)),"")</f>
        <v>0</v>
      </c>
      <c r="AF354" s="122">
        <f>IFERROR((VLOOKUP($L354,ACOUSTIC_SITE_INFO!$C$3:$AI$501,19,FALSE)),"")</f>
        <v>0</v>
      </c>
      <c r="AG354" s="122">
        <f>IFERROR((VLOOKUP($L354,ACOUSTIC_SITE_INFO!$C$3:$AI$501,22,FALSE)),"")</f>
        <v>0</v>
      </c>
      <c r="AH354" s="122">
        <f>IFERROR((VLOOKUP($L354,ACOUSTIC_SITE_INFO!$C$3:$AI$501,23,FALSE)),"")</f>
        <v>0</v>
      </c>
      <c r="AI354" s="125">
        <f>IFERROR((VLOOKUP($L354,ACOUSTIC_SITE_INFO!$C$3:$AI$501,24,FALSE)),"")</f>
        <v>0</v>
      </c>
      <c r="AJ354" s="125">
        <f>IFERROR((VLOOKUP($L354,ACOUSTIC_SITE_INFO!$C$3:$AI$501,25,FALSE)),"")</f>
        <v>0</v>
      </c>
      <c r="AK354" s="122">
        <f>IFERROR((VLOOKUP($L354,ACOUSTIC_SITE_INFO!$C$3:$AI$501,26,FALSE)),"")</f>
        <v>0</v>
      </c>
      <c r="AL354" s="122">
        <f>IFERROR((VLOOKUP($L354,ACOUSTIC_SITE_INFO!$C$3:$AI$501,27,FALSE)),"")</f>
        <v>0</v>
      </c>
      <c r="AM354" s="122">
        <f>IFERROR((VLOOKUP($L354,ACOUSTIC_SITE_INFO!$C$3:$AI$501,29,FALSE)),"")</f>
        <v>0</v>
      </c>
      <c r="AN354" s="122">
        <f>IFERROR((VLOOKUP($L354,ACOUSTIC_SITE_INFO!$C$3:$AI$501,30,FALSE)),"")</f>
        <v>0</v>
      </c>
      <c r="AO354" s="122">
        <f>IFERROR((VLOOKUP($L354,ACOUSTIC_SITE_INFO!$C$3:$AI$501,31,FALSE)),"")</f>
        <v>0</v>
      </c>
      <c r="AP354" s="122">
        <f>IFERROR((VLOOKUP($L354,ACOUSTIC_SITE_INFO!$C$3:$AI$501,32,FALSE)),"")</f>
        <v>0</v>
      </c>
      <c r="AQ354" s="122">
        <f>IFERROR((VLOOKUP($L354,ACOUSTIC_SITE_INFO!$C$3:$AI$501,33,FALSE)),"")</f>
        <v>0</v>
      </c>
    </row>
    <row r="355" spans="1:43" x14ac:dyDescent="0.25">
      <c r="A355" s="122" t="str">
        <f t="shared" si="10"/>
        <v>00-0m-0</v>
      </c>
      <c r="B355" s="122" t="str">
        <f t="shared" si="11"/>
        <v/>
      </c>
      <c r="C355" s="122" t="str">
        <f>IF(ACOUSTIC_SURVEY_RESULTS!A354=0, "",ACOUSTIC_SURVEY_RESULTS!A354)</f>
        <v/>
      </c>
      <c r="D355" s="122" t="str">
        <f>IFERROR((VLOOKUP($C355,Drop_down_options!$B$2:$D$21,2,FALSE)),"")</f>
        <v/>
      </c>
      <c r="E355" s="122" t="str">
        <f>IF(ACOUSTIC_SURVEY_RESULTS!B354=0, "",ACOUSTIC_SURVEY_RESULTS!B354)</f>
        <v/>
      </c>
      <c r="F355" s="122" t="str">
        <f>IF(ACOUSTIC_SURVEY_RESULTS!C354=0, "",ACOUSTIC_SURVEY_RESULTS!C354)</f>
        <v/>
      </c>
      <c r="G355" s="122" t="str">
        <f>IF(ACOUSTIC_SURVEY_RESULTS!D354=0, "",ACOUSTIC_SURVEY_RESULTS!D354)</f>
        <v/>
      </c>
      <c r="H355" s="122" t="str">
        <f>IF(ACOUSTIC_SURVEY_RESULTS!E354=0, "",ACOUSTIC_SURVEY_RESULTS!E354)</f>
        <v/>
      </c>
      <c r="I355" s="122" t="str">
        <f>IF(ACOUSTIC_SURVEY_RESULTS!F354=0, "",ACOUSTIC_SURVEY_RESULTS!F354)</f>
        <v/>
      </c>
      <c r="J355" s="122" t="str">
        <f>IF(ACOUSTIC_SURVEY_RESULTS!G354=0, "",ACOUSTIC_SURVEY_RESULTS!G354)</f>
        <v/>
      </c>
      <c r="K355" s="122" t="str">
        <f>IF(ACOUSTIC_SURVEY_RESULTS!H354=0, "",ACOUSTIC_SURVEY_RESULTS!H354)</f>
        <v/>
      </c>
      <c r="L355" s="122" t="str">
        <f>IF(ACOUSTIC_SURVEY_RESULTS!I354=0, "",ACOUSTIC_SURVEY_RESULTS!I354)</f>
        <v/>
      </c>
      <c r="M355" s="122">
        <f>IFERROR((VLOOKUP($L355,ACOUSTIC_SITE_INFO!$C$3:$AI$501,2,FALSE)),"")</f>
        <v>0</v>
      </c>
      <c r="N355" s="122">
        <f>IFERROR((VLOOKUP($L355,ACOUSTIC_SITE_INFO!$C$3:$AI$501,3,FALSE))," ")</f>
        <v>0</v>
      </c>
      <c r="O355" s="122">
        <f>IFERROR((VLOOKUP($L355,ACOUSTIC_SITE_INFO!$C$3:$AI$501,4,FALSE)),"")</f>
        <v>0</v>
      </c>
      <c r="P355" s="122">
        <f>IFERROR((VLOOKUP($L355,ACOUSTIC_SITE_INFO!$C$3:$AI$501,5,FALSE)),"")</f>
        <v>0</v>
      </c>
      <c r="Q355" s="122">
        <f>IFERROR((VLOOKUP($L355,ACOUSTIC_SITE_INFO!$C$3:$AI$501,6,FALSE)),"")</f>
        <v>0</v>
      </c>
      <c r="R355" s="122">
        <f>IFERROR((VLOOKUP($L355,ACOUSTIC_SITE_INFO!$C$3:$AI$501,7,FALSE)),"")</f>
        <v>0</v>
      </c>
      <c r="S355" s="122" t="str">
        <f>IFERROR((VLOOKUP($L355,ACOUSTIC_SITE_INFO!$C$3:$AI$501,8,FALSE)),"")</f>
        <v>//</v>
      </c>
      <c r="T355" s="124">
        <f>IFERROR((VLOOKUP($L355,ACOUSTIC_SITE_INFO!$C$3:$AI$501,9,FALSE)),"")</f>
        <v>0</v>
      </c>
      <c r="U355" s="124">
        <f>IFERROR((VLOOKUP($L355,ACOUSTIC_SITE_INFO!$C$3:$AI$501,10,FALSE)),"")</f>
        <v>0</v>
      </c>
      <c r="V355" s="122">
        <f>IFERROR((VLOOKUP($L355,ACOUSTIC_SITE_INFO!$C$3:$AI$501,11,FALSE)),"")</f>
        <v>0</v>
      </c>
      <c r="W355" s="122">
        <f>IFERROR((VLOOKUP($L355,ACOUSTIC_SITE_INFO!$C$3:$AI$501,12,FALSE)),"")</f>
        <v>0</v>
      </c>
      <c r="X355" s="122">
        <f>IFERROR((VLOOKUP($L355,ACOUSTIC_SITE_INFO!$C$3:$AI$501,13,FALSE)),"")</f>
        <v>0</v>
      </c>
      <c r="Y355" s="122">
        <f>IFERROR((VLOOKUP($L355,ACOUSTIC_SITE_INFO!$C$3:$AI$501,14,FALSE)),"")</f>
        <v>0</v>
      </c>
      <c r="Z355" s="122">
        <f>IFERROR((VLOOKUP($L355,ACOUSTIC_SITE_INFO!$C$3:$AI$501,15,FALSE)),"")</f>
        <v>0</v>
      </c>
      <c r="AA355" s="122">
        <f>IFERROR((VLOOKUP($L355,ACOUSTIC_SITE_INFO!$C$3:$AI$501,16,FALSE)),"")</f>
        <v>0</v>
      </c>
      <c r="AB355" s="122">
        <f>IFERROR((VLOOKUP($L355,ACOUSTIC_SITE_INFO!$C$3:$AI$501,17,FALSE)),"")</f>
        <v>0</v>
      </c>
      <c r="AC355" s="122">
        <f>IFERROR((VLOOKUP($L355,ACOUSTIC_SITE_INFO!$C$3:$AI$501,18,FALSE)),"")</f>
        <v>0</v>
      </c>
      <c r="AD355" s="122">
        <f>IFERROR((VLOOKUP($L355,ACOUSTIC_SITE_INFO!$C$3:$AI$501,20,FALSE)),"")</f>
        <v>0</v>
      </c>
      <c r="AE355" s="122">
        <f>IFERROR((VLOOKUP($L355,ACOUSTIC_SITE_INFO!$C$3:$AI$501,21,FALSE)),"")</f>
        <v>0</v>
      </c>
      <c r="AF355" s="122">
        <f>IFERROR((VLOOKUP($L355,ACOUSTIC_SITE_INFO!$C$3:$AI$501,19,FALSE)),"")</f>
        <v>0</v>
      </c>
      <c r="AG355" s="122">
        <f>IFERROR((VLOOKUP($L355,ACOUSTIC_SITE_INFO!$C$3:$AI$501,22,FALSE)),"")</f>
        <v>0</v>
      </c>
      <c r="AH355" s="122">
        <f>IFERROR((VLOOKUP($L355,ACOUSTIC_SITE_INFO!$C$3:$AI$501,23,FALSE)),"")</f>
        <v>0</v>
      </c>
      <c r="AI355" s="125">
        <f>IFERROR((VLOOKUP($L355,ACOUSTIC_SITE_INFO!$C$3:$AI$501,24,FALSE)),"")</f>
        <v>0</v>
      </c>
      <c r="AJ355" s="125">
        <f>IFERROR((VLOOKUP($L355,ACOUSTIC_SITE_INFO!$C$3:$AI$501,25,FALSE)),"")</f>
        <v>0</v>
      </c>
      <c r="AK355" s="122">
        <f>IFERROR((VLOOKUP($L355,ACOUSTIC_SITE_INFO!$C$3:$AI$501,26,FALSE)),"")</f>
        <v>0</v>
      </c>
      <c r="AL355" s="122">
        <f>IFERROR((VLOOKUP($L355,ACOUSTIC_SITE_INFO!$C$3:$AI$501,27,FALSE)),"")</f>
        <v>0</v>
      </c>
      <c r="AM355" s="122">
        <f>IFERROR((VLOOKUP($L355,ACOUSTIC_SITE_INFO!$C$3:$AI$501,29,FALSE)),"")</f>
        <v>0</v>
      </c>
      <c r="AN355" s="122">
        <f>IFERROR((VLOOKUP($L355,ACOUSTIC_SITE_INFO!$C$3:$AI$501,30,FALSE)),"")</f>
        <v>0</v>
      </c>
      <c r="AO355" s="122">
        <f>IFERROR((VLOOKUP($L355,ACOUSTIC_SITE_INFO!$C$3:$AI$501,31,FALSE)),"")</f>
        <v>0</v>
      </c>
      <c r="AP355" s="122">
        <f>IFERROR((VLOOKUP($L355,ACOUSTIC_SITE_INFO!$C$3:$AI$501,32,FALSE)),"")</f>
        <v>0</v>
      </c>
      <c r="AQ355" s="122">
        <f>IFERROR((VLOOKUP($L355,ACOUSTIC_SITE_INFO!$C$3:$AI$501,33,FALSE)),"")</f>
        <v>0</v>
      </c>
    </row>
    <row r="356" spans="1:43" x14ac:dyDescent="0.25">
      <c r="A356" s="122" t="str">
        <f t="shared" si="10"/>
        <v>00-0m-0</v>
      </c>
      <c r="B356" s="122" t="str">
        <f t="shared" si="11"/>
        <v/>
      </c>
      <c r="C356" s="122" t="str">
        <f>IF(ACOUSTIC_SURVEY_RESULTS!A355=0, "",ACOUSTIC_SURVEY_RESULTS!A355)</f>
        <v/>
      </c>
      <c r="D356" s="122" t="str">
        <f>IFERROR((VLOOKUP($C356,Drop_down_options!$B$2:$D$21,2,FALSE)),"")</f>
        <v/>
      </c>
      <c r="E356" s="122" t="str">
        <f>IF(ACOUSTIC_SURVEY_RESULTS!B355=0, "",ACOUSTIC_SURVEY_RESULTS!B355)</f>
        <v/>
      </c>
      <c r="F356" s="122" t="str">
        <f>IF(ACOUSTIC_SURVEY_RESULTS!C355=0, "",ACOUSTIC_SURVEY_RESULTS!C355)</f>
        <v/>
      </c>
      <c r="G356" s="122" t="str">
        <f>IF(ACOUSTIC_SURVEY_RESULTS!D355=0, "",ACOUSTIC_SURVEY_RESULTS!D355)</f>
        <v/>
      </c>
      <c r="H356" s="122" t="str">
        <f>IF(ACOUSTIC_SURVEY_RESULTS!E355=0, "",ACOUSTIC_SURVEY_RESULTS!E355)</f>
        <v/>
      </c>
      <c r="I356" s="122" t="str">
        <f>IF(ACOUSTIC_SURVEY_RESULTS!F355=0, "",ACOUSTIC_SURVEY_RESULTS!F355)</f>
        <v/>
      </c>
      <c r="J356" s="122" t="str">
        <f>IF(ACOUSTIC_SURVEY_RESULTS!G355=0, "",ACOUSTIC_SURVEY_RESULTS!G355)</f>
        <v/>
      </c>
      <c r="K356" s="122" t="str">
        <f>IF(ACOUSTIC_SURVEY_RESULTS!H355=0, "",ACOUSTIC_SURVEY_RESULTS!H355)</f>
        <v/>
      </c>
      <c r="L356" s="122" t="str">
        <f>IF(ACOUSTIC_SURVEY_RESULTS!I355=0, "",ACOUSTIC_SURVEY_RESULTS!I355)</f>
        <v/>
      </c>
      <c r="M356" s="122">
        <f>IFERROR((VLOOKUP($L356,ACOUSTIC_SITE_INFO!$C$3:$AI$501,2,FALSE)),"")</f>
        <v>0</v>
      </c>
      <c r="N356" s="122">
        <f>IFERROR((VLOOKUP($L356,ACOUSTIC_SITE_INFO!$C$3:$AI$501,3,FALSE))," ")</f>
        <v>0</v>
      </c>
      <c r="O356" s="122">
        <f>IFERROR((VLOOKUP($L356,ACOUSTIC_SITE_INFO!$C$3:$AI$501,4,FALSE)),"")</f>
        <v>0</v>
      </c>
      <c r="P356" s="122">
        <f>IFERROR((VLOOKUP($L356,ACOUSTIC_SITE_INFO!$C$3:$AI$501,5,FALSE)),"")</f>
        <v>0</v>
      </c>
      <c r="Q356" s="122">
        <f>IFERROR((VLOOKUP($L356,ACOUSTIC_SITE_INFO!$C$3:$AI$501,6,FALSE)),"")</f>
        <v>0</v>
      </c>
      <c r="R356" s="122">
        <f>IFERROR((VLOOKUP($L356,ACOUSTIC_SITE_INFO!$C$3:$AI$501,7,FALSE)),"")</f>
        <v>0</v>
      </c>
      <c r="S356" s="122" t="str">
        <f>IFERROR((VLOOKUP($L356,ACOUSTIC_SITE_INFO!$C$3:$AI$501,8,FALSE)),"")</f>
        <v>//</v>
      </c>
      <c r="T356" s="124">
        <f>IFERROR((VLOOKUP($L356,ACOUSTIC_SITE_INFO!$C$3:$AI$501,9,FALSE)),"")</f>
        <v>0</v>
      </c>
      <c r="U356" s="124">
        <f>IFERROR((VLOOKUP($L356,ACOUSTIC_SITE_INFO!$C$3:$AI$501,10,FALSE)),"")</f>
        <v>0</v>
      </c>
      <c r="V356" s="122">
        <f>IFERROR((VLOOKUP($L356,ACOUSTIC_SITE_INFO!$C$3:$AI$501,11,FALSE)),"")</f>
        <v>0</v>
      </c>
      <c r="W356" s="122">
        <f>IFERROR((VLOOKUP($L356,ACOUSTIC_SITE_INFO!$C$3:$AI$501,12,FALSE)),"")</f>
        <v>0</v>
      </c>
      <c r="X356" s="122">
        <f>IFERROR((VLOOKUP($L356,ACOUSTIC_SITE_INFO!$C$3:$AI$501,13,FALSE)),"")</f>
        <v>0</v>
      </c>
      <c r="Y356" s="122">
        <f>IFERROR((VLOOKUP($L356,ACOUSTIC_SITE_INFO!$C$3:$AI$501,14,FALSE)),"")</f>
        <v>0</v>
      </c>
      <c r="Z356" s="122">
        <f>IFERROR((VLOOKUP($L356,ACOUSTIC_SITE_INFO!$C$3:$AI$501,15,FALSE)),"")</f>
        <v>0</v>
      </c>
      <c r="AA356" s="122">
        <f>IFERROR((VLOOKUP($L356,ACOUSTIC_SITE_INFO!$C$3:$AI$501,16,FALSE)),"")</f>
        <v>0</v>
      </c>
      <c r="AB356" s="122">
        <f>IFERROR((VLOOKUP($L356,ACOUSTIC_SITE_INFO!$C$3:$AI$501,17,FALSE)),"")</f>
        <v>0</v>
      </c>
      <c r="AC356" s="122">
        <f>IFERROR((VLOOKUP($L356,ACOUSTIC_SITE_INFO!$C$3:$AI$501,18,FALSE)),"")</f>
        <v>0</v>
      </c>
      <c r="AD356" s="122">
        <f>IFERROR((VLOOKUP($L356,ACOUSTIC_SITE_INFO!$C$3:$AI$501,20,FALSE)),"")</f>
        <v>0</v>
      </c>
      <c r="AE356" s="122">
        <f>IFERROR((VLOOKUP($L356,ACOUSTIC_SITE_INFO!$C$3:$AI$501,21,FALSE)),"")</f>
        <v>0</v>
      </c>
      <c r="AF356" s="122">
        <f>IFERROR((VLOOKUP($L356,ACOUSTIC_SITE_INFO!$C$3:$AI$501,19,FALSE)),"")</f>
        <v>0</v>
      </c>
      <c r="AG356" s="122">
        <f>IFERROR((VLOOKUP($L356,ACOUSTIC_SITE_INFO!$C$3:$AI$501,22,FALSE)),"")</f>
        <v>0</v>
      </c>
      <c r="AH356" s="122">
        <f>IFERROR((VLOOKUP($L356,ACOUSTIC_SITE_INFO!$C$3:$AI$501,23,FALSE)),"")</f>
        <v>0</v>
      </c>
      <c r="AI356" s="125">
        <f>IFERROR((VLOOKUP($L356,ACOUSTIC_SITE_INFO!$C$3:$AI$501,24,FALSE)),"")</f>
        <v>0</v>
      </c>
      <c r="AJ356" s="125">
        <f>IFERROR((VLOOKUP($L356,ACOUSTIC_SITE_INFO!$C$3:$AI$501,25,FALSE)),"")</f>
        <v>0</v>
      </c>
      <c r="AK356" s="122">
        <f>IFERROR((VLOOKUP($L356,ACOUSTIC_SITE_INFO!$C$3:$AI$501,26,FALSE)),"")</f>
        <v>0</v>
      </c>
      <c r="AL356" s="122">
        <f>IFERROR((VLOOKUP($L356,ACOUSTIC_SITE_INFO!$C$3:$AI$501,27,FALSE)),"")</f>
        <v>0</v>
      </c>
      <c r="AM356" s="122">
        <f>IFERROR((VLOOKUP($L356,ACOUSTIC_SITE_INFO!$C$3:$AI$501,29,FALSE)),"")</f>
        <v>0</v>
      </c>
      <c r="AN356" s="122">
        <f>IFERROR((VLOOKUP($L356,ACOUSTIC_SITE_INFO!$C$3:$AI$501,30,FALSE)),"")</f>
        <v>0</v>
      </c>
      <c r="AO356" s="122">
        <f>IFERROR((VLOOKUP($L356,ACOUSTIC_SITE_INFO!$C$3:$AI$501,31,FALSE)),"")</f>
        <v>0</v>
      </c>
      <c r="AP356" s="122">
        <f>IFERROR((VLOOKUP($L356,ACOUSTIC_SITE_INFO!$C$3:$AI$501,32,FALSE)),"")</f>
        <v>0</v>
      </c>
      <c r="AQ356" s="122">
        <f>IFERROR((VLOOKUP($L356,ACOUSTIC_SITE_INFO!$C$3:$AI$501,33,FALSE)),"")</f>
        <v>0</v>
      </c>
    </row>
    <row r="357" spans="1:43" x14ac:dyDescent="0.25">
      <c r="A357" s="122" t="str">
        <f t="shared" si="10"/>
        <v>00-0m-0</v>
      </c>
      <c r="B357" s="122" t="str">
        <f t="shared" si="11"/>
        <v/>
      </c>
      <c r="C357" s="122" t="str">
        <f>IF(ACOUSTIC_SURVEY_RESULTS!A356=0, "",ACOUSTIC_SURVEY_RESULTS!A356)</f>
        <v/>
      </c>
      <c r="D357" s="122" t="str">
        <f>IFERROR((VLOOKUP($C357,Drop_down_options!$B$2:$D$21,2,FALSE)),"")</f>
        <v/>
      </c>
      <c r="E357" s="122" t="str">
        <f>IF(ACOUSTIC_SURVEY_RESULTS!B356=0, "",ACOUSTIC_SURVEY_RESULTS!B356)</f>
        <v/>
      </c>
      <c r="F357" s="122" t="str">
        <f>IF(ACOUSTIC_SURVEY_RESULTS!C356=0, "",ACOUSTIC_SURVEY_RESULTS!C356)</f>
        <v/>
      </c>
      <c r="G357" s="122" t="str">
        <f>IF(ACOUSTIC_SURVEY_RESULTS!D356=0, "",ACOUSTIC_SURVEY_RESULTS!D356)</f>
        <v/>
      </c>
      <c r="H357" s="122" t="str">
        <f>IF(ACOUSTIC_SURVEY_RESULTS!E356=0, "",ACOUSTIC_SURVEY_RESULTS!E356)</f>
        <v/>
      </c>
      <c r="I357" s="122" t="str">
        <f>IF(ACOUSTIC_SURVEY_RESULTS!F356=0, "",ACOUSTIC_SURVEY_RESULTS!F356)</f>
        <v/>
      </c>
      <c r="J357" s="122" t="str">
        <f>IF(ACOUSTIC_SURVEY_RESULTS!G356=0, "",ACOUSTIC_SURVEY_RESULTS!G356)</f>
        <v/>
      </c>
      <c r="K357" s="122" t="str">
        <f>IF(ACOUSTIC_SURVEY_RESULTS!H356=0, "",ACOUSTIC_SURVEY_RESULTS!H356)</f>
        <v/>
      </c>
      <c r="L357" s="122" t="str">
        <f>IF(ACOUSTIC_SURVEY_RESULTS!I356=0, "",ACOUSTIC_SURVEY_RESULTS!I356)</f>
        <v/>
      </c>
      <c r="M357" s="122">
        <f>IFERROR((VLOOKUP($L357,ACOUSTIC_SITE_INFO!$C$3:$AI$501,2,FALSE)),"")</f>
        <v>0</v>
      </c>
      <c r="N357" s="122">
        <f>IFERROR((VLOOKUP($L357,ACOUSTIC_SITE_INFO!$C$3:$AI$501,3,FALSE))," ")</f>
        <v>0</v>
      </c>
      <c r="O357" s="122">
        <f>IFERROR((VLOOKUP($L357,ACOUSTIC_SITE_INFO!$C$3:$AI$501,4,FALSE)),"")</f>
        <v>0</v>
      </c>
      <c r="P357" s="122">
        <f>IFERROR((VLOOKUP($L357,ACOUSTIC_SITE_INFO!$C$3:$AI$501,5,FALSE)),"")</f>
        <v>0</v>
      </c>
      <c r="Q357" s="122">
        <f>IFERROR((VLOOKUP($L357,ACOUSTIC_SITE_INFO!$C$3:$AI$501,6,FALSE)),"")</f>
        <v>0</v>
      </c>
      <c r="R357" s="122">
        <f>IFERROR((VLOOKUP($L357,ACOUSTIC_SITE_INFO!$C$3:$AI$501,7,FALSE)),"")</f>
        <v>0</v>
      </c>
      <c r="S357" s="122" t="str">
        <f>IFERROR((VLOOKUP($L357,ACOUSTIC_SITE_INFO!$C$3:$AI$501,8,FALSE)),"")</f>
        <v>//</v>
      </c>
      <c r="T357" s="124">
        <f>IFERROR((VLOOKUP($L357,ACOUSTIC_SITE_INFO!$C$3:$AI$501,9,FALSE)),"")</f>
        <v>0</v>
      </c>
      <c r="U357" s="124">
        <f>IFERROR((VLOOKUP($L357,ACOUSTIC_SITE_INFO!$C$3:$AI$501,10,FALSE)),"")</f>
        <v>0</v>
      </c>
      <c r="V357" s="122">
        <f>IFERROR((VLOOKUP($L357,ACOUSTIC_SITE_INFO!$C$3:$AI$501,11,FALSE)),"")</f>
        <v>0</v>
      </c>
      <c r="W357" s="122">
        <f>IFERROR((VLOOKUP($L357,ACOUSTIC_SITE_INFO!$C$3:$AI$501,12,FALSE)),"")</f>
        <v>0</v>
      </c>
      <c r="X357" s="122">
        <f>IFERROR((VLOOKUP($L357,ACOUSTIC_SITE_INFO!$C$3:$AI$501,13,FALSE)),"")</f>
        <v>0</v>
      </c>
      <c r="Y357" s="122">
        <f>IFERROR((VLOOKUP($L357,ACOUSTIC_SITE_INFO!$C$3:$AI$501,14,FALSE)),"")</f>
        <v>0</v>
      </c>
      <c r="Z357" s="122">
        <f>IFERROR((VLOOKUP($L357,ACOUSTIC_SITE_INFO!$C$3:$AI$501,15,FALSE)),"")</f>
        <v>0</v>
      </c>
      <c r="AA357" s="122">
        <f>IFERROR((VLOOKUP($L357,ACOUSTIC_SITE_INFO!$C$3:$AI$501,16,FALSE)),"")</f>
        <v>0</v>
      </c>
      <c r="AB357" s="122">
        <f>IFERROR((VLOOKUP($L357,ACOUSTIC_SITE_INFO!$C$3:$AI$501,17,FALSE)),"")</f>
        <v>0</v>
      </c>
      <c r="AC357" s="122">
        <f>IFERROR((VLOOKUP($L357,ACOUSTIC_SITE_INFO!$C$3:$AI$501,18,FALSE)),"")</f>
        <v>0</v>
      </c>
      <c r="AD357" s="122">
        <f>IFERROR((VLOOKUP($L357,ACOUSTIC_SITE_INFO!$C$3:$AI$501,20,FALSE)),"")</f>
        <v>0</v>
      </c>
      <c r="AE357" s="122">
        <f>IFERROR((VLOOKUP($L357,ACOUSTIC_SITE_INFO!$C$3:$AI$501,21,FALSE)),"")</f>
        <v>0</v>
      </c>
      <c r="AF357" s="122">
        <f>IFERROR((VLOOKUP($L357,ACOUSTIC_SITE_INFO!$C$3:$AI$501,19,FALSE)),"")</f>
        <v>0</v>
      </c>
      <c r="AG357" s="122">
        <f>IFERROR((VLOOKUP($L357,ACOUSTIC_SITE_INFO!$C$3:$AI$501,22,FALSE)),"")</f>
        <v>0</v>
      </c>
      <c r="AH357" s="122">
        <f>IFERROR((VLOOKUP($L357,ACOUSTIC_SITE_INFO!$C$3:$AI$501,23,FALSE)),"")</f>
        <v>0</v>
      </c>
      <c r="AI357" s="125">
        <f>IFERROR((VLOOKUP($L357,ACOUSTIC_SITE_INFO!$C$3:$AI$501,24,FALSE)),"")</f>
        <v>0</v>
      </c>
      <c r="AJ357" s="125">
        <f>IFERROR((VLOOKUP($L357,ACOUSTIC_SITE_INFO!$C$3:$AI$501,25,FALSE)),"")</f>
        <v>0</v>
      </c>
      <c r="AK357" s="122">
        <f>IFERROR((VLOOKUP($L357,ACOUSTIC_SITE_INFO!$C$3:$AI$501,26,FALSE)),"")</f>
        <v>0</v>
      </c>
      <c r="AL357" s="122">
        <f>IFERROR((VLOOKUP($L357,ACOUSTIC_SITE_INFO!$C$3:$AI$501,27,FALSE)),"")</f>
        <v>0</v>
      </c>
      <c r="AM357" s="122">
        <f>IFERROR((VLOOKUP($L357,ACOUSTIC_SITE_INFO!$C$3:$AI$501,29,FALSE)),"")</f>
        <v>0</v>
      </c>
      <c r="AN357" s="122">
        <f>IFERROR((VLOOKUP($L357,ACOUSTIC_SITE_INFO!$C$3:$AI$501,30,FALSE)),"")</f>
        <v>0</v>
      </c>
      <c r="AO357" s="122">
        <f>IFERROR((VLOOKUP($L357,ACOUSTIC_SITE_INFO!$C$3:$AI$501,31,FALSE)),"")</f>
        <v>0</v>
      </c>
      <c r="AP357" s="122">
        <f>IFERROR((VLOOKUP($L357,ACOUSTIC_SITE_INFO!$C$3:$AI$501,32,FALSE)),"")</f>
        <v>0</v>
      </c>
      <c r="AQ357" s="122">
        <f>IFERROR((VLOOKUP($L357,ACOUSTIC_SITE_INFO!$C$3:$AI$501,33,FALSE)),"")</f>
        <v>0</v>
      </c>
    </row>
    <row r="358" spans="1:43" x14ac:dyDescent="0.25">
      <c r="A358" s="122" t="str">
        <f t="shared" si="10"/>
        <v>00-0m-0</v>
      </c>
      <c r="B358" s="122" t="str">
        <f t="shared" si="11"/>
        <v/>
      </c>
      <c r="C358" s="122" t="str">
        <f>IF(ACOUSTIC_SURVEY_RESULTS!A357=0, "",ACOUSTIC_SURVEY_RESULTS!A357)</f>
        <v/>
      </c>
      <c r="D358" s="122" t="str">
        <f>IFERROR((VLOOKUP($C358,Drop_down_options!$B$2:$D$21,2,FALSE)),"")</f>
        <v/>
      </c>
      <c r="E358" s="122" t="str">
        <f>IF(ACOUSTIC_SURVEY_RESULTS!B357=0, "",ACOUSTIC_SURVEY_RESULTS!B357)</f>
        <v/>
      </c>
      <c r="F358" s="122" t="str">
        <f>IF(ACOUSTIC_SURVEY_RESULTS!C357=0, "",ACOUSTIC_SURVEY_RESULTS!C357)</f>
        <v/>
      </c>
      <c r="G358" s="122" t="str">
        <f>IF(ACOUSTIC_SURVEY_RESULTS!D357=0, "",ACOUSTIC_SURVEY_RESULTS!D357)</f>
        <v/>
      </c>
      <c r="H358" s="122" t="str">
        <f>IF(ACOUSTIC_SURVEY_RESULTS!E357=0, "",ACOUSTIC_SURVEY_RESULTS!E357)</f>
        <v/>
      </c>
      <c r="I358" s="122" t="str">
        <f>IF(ACOUSTIC_SURVEY_RESULTS!F357=0, "",ACOUSTIC_SURVEY_RESULTS!F357)</f>
        <v/>
      </c>
      <c r="J358" s="122" t="str">
        <f>IF(ACOUSTIC_SURVEY_RESULTS!G357=0, "",ACOUSTIC_SURVEY_RESULTS!G357)</f>
        <v/>
      </c>
      <c r="K358" s="122" t="str">
        <f>IF(ACOUSTIC_SURVEY_RESULTS!H357=0, "",ACOUSTIC_SURVEY_RESULTS!H357)</f>
        <v/>
      </c>
      <c r="L358" s="122" t="str">
        <f>IF(ACOUSTIC_SURVEY_RESULTS!I357=0, "",ACOUSTIC_SURVEY_RESULTS!I357)</f>
        <v/>
      </c>
      <c r="M358" s="122">
        <f>IFERROR((VLOOKUP($L358,ACOUSTIC_SITE_INFO!$C$3:$AI$501,2,FALSE)),"")</f>
        <v>0</v>
      </c>
      <c r="N358" s="122">
        <f>IFERROR((VLOOKUP($L358,ACOUSTIC_SITE_INFO!$C$3:$AI$501,3,FALSE))," ")</f>
        <v>0</v>
      </c>
      <c r="O358" s="122">
        <f>IFERROR((VLOOKUP($L358,ACOUSTIC_SITE_INFO!$C$3:$AI$501,4,FALSE)),"")</f>
        <v>0</v>
      </c>
      <c r="P358" s="122">
        <f>IFERROR((VLOOKUP($L358,ACOUSTIC_SITE_INFO!$C$3:$AI$501,5,FALSE)),"")</f>
        <v>0</v>
      </c>
      <c r="Q358" s="122">
        <f>IFERROR((VLOOKUP($L358,ACOUSTIC_SITE_INFO!$C$3:$AI$501,6,FALSE)),"")</f>
        <v>0</v>
      </c>
      <c r="R358" s="122">
        <f>IFERROR((VLOOKUP($L358,ACOUSTIC_SITE_INFO!$C$3:$AI$501,7,FALSE)),"")</f>
        <v>0</v>
      </c>
      <c r="S358" s="122" t="str">
        <f>IFERROR((VLOOKUP($L358,ACOUSTIC_SITE_INFO!$C$3:$AI$501,8,FALSE)),"")</f>
        <v>//</v>
      </c>
      <c r="T358" s="124">
        <f>IFERROR((VLOOKUP($L358,ACOUSTIC_SITE_INFO!$C$3:$AI$501,9,FALSE)),"")</f>
        <v>0</v>
      </c>
      <c r="U358" s="124">
        <f>IFERROR((VLOOKUP($L358,ACOUSTIC_SITE_INFO!$C$3:$AI$501,10,FALSE)),"")</f>
        <v>0</v>
      </c>
      <c r="V358" s="122">
        <f>IFERROR((VLOOKUP($L358,ACOUSTIC_SITE_INFO!$C$3:$AI$501,11,FALSE)),"")</f>
        <v>0</v>
      </c>
      <c r="W358" s="122">
        <f>IFERROR((VLOOKUP($L358,ACOUSTIC_SITE_INFO!$C$3:$AI$501,12,FALSE)),"")</f>
        <v>0</v>
      </c>
      <c r="X358" s="122">
        <f>IFERROR((VLOOKUP($L358,ACOUSTIC_SITE_INFO!$C$3:$AI$501,13,FALSE)),"")</f>
        <v>0</v>
      </c>
      <c r="Y358" s="122">
        <f>IFERROR((VLOOKUP($L358,ACOUSTIC_SITE_INFO!$C$3:$AI$501,14,FALSE)),"")</f>
        <v>0</v>
      </c>
      <c r="Z358" s="122">
        <f>IFERROR((VLOOKUP($L358,ACOUSTIC_SITE_INFO!$C$3:$AI$501,15,FALSE)),"")</f>
        <v>0</v>
      </c>
      <c r="AA358" s="122">
        <f>IFERROR((VLOOKUP($L358,ACOUSTIC_SITE_INFO!$C$3:$AI$501,16,FALSE)),"")</f>
        <v>0</v>
      </c>
      <c r="AB358" s="122">
        <f>IFERROR((VLOOKUP($L358,ACOUSTIC_SITE_INFO!$C$3:$AI$501,17,FALSE)),"")</f>
        <v>0</v>
      </c>
      <c r="AC358" s="122">
        <f>IFERROR((VLOOKUP($L358,ACOUSTIC_SITE_INFO!$C$3:$AI$501,18,FALSE)),"")</f>
        <v>0</v>
      </c>
      <c r="AD358" s="122">
        <f>IFERROR((VLOOKUP($L358,ACOUSTIC_SITE_INFO!$C$3:$AI$501,20,FALSE)),"")</f>
        <v>0</v>
      </c>
      <c r="AE358" s="122">
        <f>IFERROR((VLOOKUP($L358,ACOUSTIC_SITE_INFO!$C$3:$AI$501,21,FALSE)),"")</f>
        <v>0</v>
      </c>
      <c r="AF358" s="122">
        <f>IFERROR((VLOOKUP($L358,ACOUSTIC_SITE_INFO!$C$3:$AI$501,19,FALSE)),"")</f>
        <v>0</v>
      </c>
      <c r="AG358" s="122">
        <f>IFERROR((VLOOKUP($L358,ACOUSTIC_SITE_INFO!$C$3:$AI$501,22,FALSE)),"")</f>
        <v>0</v>
      </c>
      <c r="AH358" s="122">
        <f>IFERROR((VLOOKUP($L358,ACOUSTIC_SITE_INFO!$C$3:$AI$501,23,FALSE)),"")</f>
        <v>0</v>
      </c>
      <c r="AI358" s="125">
        <f>IFERROR((VLOOKUP($L358,ACOUSTIC_SITE_INFO!$C$3:$AI$501,24,FALSE)),"")</f>
        <v>0</v>
      </c>
      <c r="AJ358" s="125">
        <f>IFERROR((VLOOKUP($L358,ACOUSTIC_SITE_INFO!$C$3:$AI$501,25,FALSE)),"")</f>
        <v>0</v>
      </c>
      <c r="AK358" s="122">
        <f>IFERROR((VLOOKUP($L358,ACOUSTIC_SITE_INFO!$C$3:$AI$501,26,FALSE)),"")</f>
        <v>0</v>
      </c>
      <c r="AL358" s="122">
        <f>IFERROR((VLOOKUP($L358,ACOUSTIC_SITE_INFO!$C$3:$AI$501,27,FALSE)),"")</f>
        <v>0</v>
      </c>
      <c r="AM358" s="122">
        <f>IFERROR((VLOOKUP($L358,ACOUSTIC_SITE_INFO!$C$3:$AI$501,29,FALSE)),"")</f>
        <v>0</v>
      </c>
      <c r="AN358" s="122">
        <f>IFERROR((VLOOKUP($L358,ACOUSTIC_SITE_INFO!$C$3:$AI$501,30,FALSE)),"")</f>
        <v>0</v>
      </c>
      <c r="AO358" s="122">
        <f>IFERROR((VLOOKUP($L358,ACOUSTIC_SITE_INFO!$C$3:$AI$501,31,FALSE)),"")</f>
        <v>0</v>
      </c>
      <c r="AP358" s="122">
        <f>IFERROR((VLOOKUP($L358,ACOUSTIC_SITE_INFO!$C$3:$AI$501,32,FALSE)),"")</f>
        <v>0</v>
      </c>
      <c r="AQ358" s="122">
        <f>IFERROR((VLOOKUP($L358,ACOUSTIC_SITE_INFO!$C$3:$AI$501,33,FALSE)),"")</f>
        <v>0</v>
      </c>
    </row>
    <row r="359" spans="1:43" x14ac:dyDescent="0.25">
      <c r="A359" s="122" t="str">
        <f t="shared" si="10"/>
        <v>00-0m-0</v>
      </c>
      <c r="B359" s="122" t="str">
        <f t="shared" si="11"/>
        <v/>
      </c>
      <c r="C359" s="122" t="str">
        <f>IF(ACOUSTIC_SURVEY_RESULTS!A358=0, "",ACOUSTIC_SURVEY_RESULTS!A358)</f>
        <v/>
      </c>
      <c r="D359" s="122" t="str">
        <f>IFERROR((VLOOKUP($C359,Drop_down_options!$B$2:$D$21,2,FALSE)),"")</f>
        <v/>
      </c>
      <c r="E359" s="122" t="str">
        <f>IF(ACOUSTIC_SURVEY_RESULTS!B358=0, "",ACOUSTIC_SURVEY_RESULTS!B358)</f>
        <v/>
      </c>
      <c r="F359" s="122" t="str">
        <f>IF(ACOUSTIC_SURVEY_RESULTS!C358=0, "",ACOUSTIC_SURVEY_RESULTS!C358)</f>
        <v/>
      </c>
      <c r="G359" s="122" t="str">
        <f>IF(ACOUSTIC_SURVEY_RESULTS!D358=0, "",ACOUSTIC_SURVEY_RESULTS!D358)</f>
        <v/>
      </c>
      <c r="H359" s="122" t="str">
        <f>IF(ACOUSTIC_SURVEY_RESULTS!E358=0, "",ACOUSTIC_SURVEY_RESULTS!E358)</f>
        <v/>
      </c>
      <c r="I359" s="122" t="str">
        <f>IF(ACOUSTIC_SURVEY_RESULTS!F358=0, "",ACOUSTIC_SURVEY_RESULTS!F358)</f>
        <v/>
      </c>
      <c r="J359" s="122" t="str">
        <f>IF(ACOUSTIC_SURVEY_RESULTS!G358=0, "",ACOUSTIC_SURVEY_RESULTS!G358)</f>
        <v/>
      </c>
      <c r="K359" s="122" t="str">
        <f>IF(ACOUSTIC_SURVEY_RESULTS!H358=0, "",ACOUSTIC_SURVEY_RESULTS!H358)</f>
        <v/>
      </c>
      <c r="L359" s="122" t="str">
        <f>IF(ACOUSTIC_SURVEY_RESULTS!I358=0, "",ACOUSTIC_SURVEY_RESULTS!I358)</f>
        <v/>
      </c>
      <c r="M359" s="122">
        <f>IFERROR((VLOOKUP($L359,ACOUSTIC_SITE_INFO!$C$3:$AI$501,2,FALSE)),"")</f>
        <v>0</v>
      </c>
      <c r="N359" s="122">
        <f>IFERROR((VLOOKUP($L359,ACOUSTIC_SITE_INFO!$C$3:$AI$501,3,FALSE))," ")</f>
        <v>0</v>
      </c>
      <c r="O359" s="122">
        <f>IFERROR((VLOOKUP($L359,ACOUSTIC_SITE_INFO!$C$3:$AI$501,4,FALSE)),"")</f>
        <v>0</v>
      </c>
      <c r="P359" s="122">
        <f>IFERROR((VLOOKUP($L359,ACOUSTIC_SITE_INFO!$C$3:$AI$501,5,FALSE)),"")</f>
        <v>0</v>
      </c>
      <c r="Q359" s="122">
        <f>IFERROR((VLOOKUP($L359,ACOUSTIC_SITE_INFO!$C$3:$AI$501,6,FALSE)),"")</f>
        <v>0</v>
      </c>
      <c r="R359" s="122">
        <f>IFERROR((VLOOKUP($L359,ACOUSTIC_SITE_INFO!$C$3:$AI$501,7,FALSE)),"")</f>
        <v>0</v>
      </c>
      <c r="S359" s="122" t="str">
        <f>IFERROR((VLOOKUP($L359,ACOUSTIC_SITE_INFO!$C$3:$AI$501,8,FALSE)),"")</f>
        <v>//</v>
      </c>
      <c r="T359" s="124">
        <f>IFERROR((VLOOKUP($L359,ACOUSTIC_SITE_INFO!$C$3:$AI$501,9,FALSE)),"")</f>
        <v>0</v>
      </c>
      <c r="U359" s="124">
        <f>IFERROR((VLOOKUP($L359,ACOUSTIC_SITE_INFO!$C$3:$AI$501,10,FALSE)),"")</f>
        <v>0</v>
      </c>
      <c r="V359" s="122">
        <f>IFERROR((VLOOKUP($L359,ACOUSTIC_SITE_INFO!$C$3:$AI$501,11,FALSE)),"")</f>
        <v>0</v>
      </c>
      <c r="W359" s="122">
        <f>IFERROR((VLOOKUP($L359,ACOUSTIC_SITE_INFO!$C$3:$AI$501,12,FALSE)),"")</f>
        <v>0</v>
      </c>
      <c r="X359" s="122">
        <f>IFERROR((VLOOKUP($L359,ACOUSTIC_SITE_INFO!$C$3:$AI$501,13,FALSE)),"")</f>
        <v>0</v>
      </c>
      <c r="Y359" s="122">
        <f>IFERROR((VLOOKUP($L359,ACOUSTIC_SITE_INFO!$C$3:$AI$501,14,FALSE)),"")</f>
        <v>0</v>
      </c>
      <c r="Z359" s="122">
        <f>IFERROR((VLOOKUP($L359,ACOUSTIC_SITE_INFO!$C$3:$AI$501,15,FALSE)),"")</f>
        <v>0</v>
      </c>
      <c r="AA359" s="122">
        <f>IFERROR((VLOOKUP($L359,ACOUSTIC_SITE_INFO!$C$3:$AI$501,16,FALSE)),"")</f>
        <v>0</v>
      </c>
      <c r="AB359" s="122">
        <f>IFERROR((VLOOKUP($L359,ACOUSTIC_SITE_INFO!$C$3:$AI$501,17,FALSE)),"")</f>
        <v>0</v>
      </c>
      <c r="AC359" s="122">
        <f>IFERROR((VLOOKUP($L359,ACOUSTIC_SITE_INFO!$C$3:$AI$501,18,FALSE)),"")</f>
        <v>0</v>
      </c>
      <c r="AD359" s="122">
        <f>IFERROR((VLOOKUP($L359,ACOUSTIC_SITE_INFO!$C$3:$AI$501,20,FALSE)),"")</f>
        <v>0</v>
      </c>
      <c r="AE359" s="122">
        <f>IFERROR((VLOOKUP($L359,ACOUSTIC_SITE_INFO!$C$3:$AI$501,21,FALSE)),"")</f>
        <v>0</v>
      </c>
      <c r="AF359" s="122">
        <f>IFERROR((VLOOKUP($L359,ACOUSTIC_SITE_INFO!$C$3:$AI$501,19,FALSE)),"")</f>
        <v>0</v>
      </c>
      <c r="AG359" s="122">
        <f>IFERROR((VLOOKUP($L359,ACOUSTIC_SITE_INFO!$C$3:$AI$501,22,FALSE)),"")</f>
        <v>0</v>
      </c>
      <c r="AH359" s="122">
        <f>IFERROR((VLOOKUP($L359,ACOUSTIC_SITE_INFO!$C$3:$AI$501,23,FALSE)),"")</f>
        <v>0</v>
      </c>
      <c r="AI359" s="125">
        <f>IFERROR((VLOOKUP($L359,ACOUSTIC_SITE_INFO!$C$3:$AI$501,24,FALSE)),"")</f>
        <v>0</v>
      </c>
      <c r="AJ359" s="125">
        <f>IFERROR((VLOOKUP($L359,ACOUSTIC_SITE_INFO!$C$3:$AI$501,25,FALSE)),"")</f>
        <v>0</v>
      </c>
      <c r="AK359" s="122">
        <f>IFERROR((VLOOKUP($L359,ACOUSTIC_SITE_INFO!$C$3:$AI$501,26,FALSE)),"")</f>
        <v>0</v>
      </c>
      <c r="AL359" s="122">
        <f>IFERROR((VLOOKUP($L359,ACOUSTIC_SITE_INFO!$C$3:$AI$501,27,FALSE)),"")</f>
        <v>0</v>
      </c>
      <c r="AM359" s="122">
        <f>IFERROR((VLOOKUP($L359,ACOUSTIC_SITE_INFO!$C$3:$AI$501,29,FALSE)),"")</f>
        <v>0</v>
      </c>
      <c r="AN359" s="122">
        <f>IFERROR((VLOOKUP($L359,ACOUSTIC_SITE_INFO!$C$3:$AI$501,30,FALSE)),"")</f>
        <v>0</v>
      </c>
      <c r="AO359" s="122">
        <f>IFERROR((VLOOKUP($L359,ACOUSTIC_SITE_INFO!$C$3:$AI$501,31,FALSE)),"")</f>
        <v>0</v>
      </c>
      <c r="AP359" s="122">
        <f>IFERROR((VLOOKUP($L359,ACOUSTIC_SITE_INFO!$C$3:$AI$501,32,FALSE)),"")</f>
        <v>0</v>
      </c>
      <c r="AQ359" s="122">
        <f>IFERROR((VLOOKUP($L359,ACOUSTIC_SITE_INFO!$C$3:$AI$501,33,FALSE)),"")</f>
        <v>0</v>
      </c>
    </row>
    <row r="360" spans="1:43" x14ac:dyDescent="0.25">
      <c r="A360" s="122" t="str">
        <f t="shared" si="10"/>
        <v>00-0m-0</v>
      </c>
      <c r="B360" s="122" t="str">
        <f t="shared" si="11"/>
        <v/>
      </c>
      <c r="C360" s="122" t="str">
        <f>IF(ACOUSTIC_SURVEY_RESULTS!A359=0, "",ACOUSTIC_SURVEY_RESULTS!A359)</f>
        <v/>
      </c>
      <c r="D360" s="122" t="str">
        <f>IFERROR((VLOOKUP($C360,Drop_down_options!$B$2:$D$21,2,FALSE)),"")</f>
        <v/>
      </c>
      <c r="E360" s="122" t="str">
        <f>IF(ACOUSTIC_SURVEY_RESULTS!B359=0, "",ACOUSTIC_SURVEY_RESULTS!B359)</f>
        <v/>
      </c>
      <c r="F360" s="122" t="str">
        <f>IF(ACOUSTIC_SURVEY_RESULTS!C359=0, "",ACOUSTIC_SURVEY_RESULTS!C359)</f>
        <v/>
      </c>
      <c r="G360" s="122" t="str">
        <f>IF(ACOUSTIC_SURVEY_RESULTS!D359=0, "",ACOUSTIC_SURVEY_RESULTS!D359)</f>
        <v/>
      </c>
      <c r="H360" s="122" t="str">
        <f>IF(ACOUSTIC_SURVEY_RESULTS!E359=0, "",ACOUSTIC_SURVEY_RESULTS!E359)</f>
        <v/>
      </c>
      <c r="I360" s="122" t="str">
        <f>IF(ACOUSTIC_SURVEY_RESULTS!F359=0, "",ACOUSTIC_SURVEY_RESULTS!F359)</f>
        <v/>
      </c>
      <c r="J360" s="122" t="str">
        <f>IF(ACOUSTIC_SURVEY_RESULTS!G359=0, "",ACOUSTIC_SURVEY_RESULTS!G359)</f>
        <v/>
      </c>
      <c r="K360" s="122" t="str">
        <f>IF(ACOUSTIC_SURVEY_RESULTS!H359=0, "",ACOUSTIC_SURVEY_RESULTS!H359)</f>
        <v/>
      </c>
      <c r="L360" s="122" t="str">
        <f>IF(ACOUSTIC_SURVEY_RESULTS!I359=0, "",ACOUSTIC_SURVEY_RESULTS!I359)</f>
        <v/>
      </c>
      <c r="M360" s="122">
        <f>IFERROR((VLOOKUP($L360,ACOUSTIC_SITE_INFO!$C$3:$AI$501,2,FALSE)),"")</f>
        <v>0</v>
      </c>
      <c r="N360" s="122">
        <f>IFERROR((VLOOKUP($L360,ACOUSTIC_SITE_INFO!$C$3:$AI$501,3,FALSE))," ")</f>
        <v>0</v>
      </c>
      <c r="O360" s="122">
        <f>IFERROR((VLOOKUP($L360,ACOUSTIC_SITE_INFO!$C$3:$AI$501,4,FALSE)),"")</f>
        <v>0</v>
      </c>
      <c r="P360" s="122">
        <f>IFERROR((VLOOKUP($L360,ACOUSTIC_SITE_INFO!$C$3:$AI$501,5,FALSE)),"")</f>
        <v>0</v>
      </c>
      <c r="Q360" s="122">
        <f>IFERROR((VLOOKUP($L360,ACOUSTIC_SITE_INFO!$C$3:$AI$501,6,FALSE)),"")</f>
        <v>0</v>
      </c>
      <c r="R360" s="122">
        <f>IFERROR((VLOOKUP($L360,ACOUSTIC_SITE_INFO!$C$3:$AI$501,7,FALSE)),"")</f>
        <v>0</v>
      </c>
      <c r="S360" s="122" t="str">
        <f>IFERROR((VLOOKUP($L360,ACOUSTIC_SITE_INFO!$C$3:$AI$501,8,FALSE)),"")</f>
        <v>//</v>
      </c>
      <c r="T360" s="124">
        <f>IFERROR((VLOOKUP($L360,ACOUSTIC_SITE_INFO!$C$3:$AI$501,9,FALSE)),"")</f>
        <v>0</v>
      </c>
      <c r="U360" s="124">
        <f>IFERROR((VLOOKUP($L360,ACOUSTIC_SITE_INFO!$C$3:$AI$501,10,FALSE)),"")</f>
        <v>0</v>
      </c>
      <c r="V360" s="122">
        <f>IFERROR((VLOOKUP($L360,ACOUSTIC_SITE_INFO!$C$3:$AI$501,11,FALSE)),"")</f>
        <v>0</v>
      </c>
      <c r="W360" s="122">
        <f>IFERROR((VLOOKUP($L360,ACOUSTIC_SITE_INFO!$C$3:$AI$501,12,FALSE)),"")</f>
        <v>0</v>
      </c>
      <c r="X360" s="122">
        <f>IFERROR((VLOOKUP($L360,ACOUSTIC_SITE_INFO!$C$3:$AI$501,13,FALSE)),"")</f>
        <v>0</v>
      </c>
      <c r="Y360" s="122">
        <f>IFERROR((VLOOKUP($L360,ACOUSTIC_SITE_INFO!$C$3:$AI$501,14,FALSE)),"")</f>
        <v>0</v>
      </c>
      <c r="Z360" s="122">
        <f>IFERROR((VLOOKUP($L360,ACOUSTIC_SITE_INFO!$C$3:$AI$501,15,FALSE)),"")</f>
        <v>0</v>
      </c>
      <c r="AA360" s="122">
        <f>IFERROR((VLOOKUP($L360,ACOUSTIC_SITE_INFO!$C$3:$AI$501,16,FALSE)),"")</f>
        <v>0</v>
      </c>
      <c r="AB360" s="122">
        <f>IFERROR((VLOOKUP($L360,ACOUSTIC_SITE_INFO!$C$3:$AI$501,17,FALSE)),"")</f>
        <v>0</v>
      </c>
      <c r="AC360" s="122">
        <f>IFERROR((VLOOKUP($L360,ACOUSTIC_SITE_INFO!$C$3:$AI$501,18,FALSE)),"")</f>
        <v>0</v>
      </c>
      <c r="AD360" s="122">
        <f>IFERROR((VLOOKUP($L360,ACOUSTIC_SITE_INFO!$C$3:$AI$501,20,FALSE)),"")</f>
        <v>0</v>
      </c>
      <c r="AE360" s="122">
        <f>IFERROR((VLOOKUP($L360,ACOUSTIC_SITE_INFO!$C$3:$AI$501,21,FALSE)),"")</f>
        <v>0</v>
      </c>
      <c r="AF360" s="122">
        <f>IFERROR((VLOOKUP($L360,ACOUSTIC_SITE_INFO!$C$3:$AI$501,19,FALSE)),"")</f>
        <v>0</v>
      </c>
      <c r="AG360" s="122">
        <f>IFERROR((VLOOKUP($L360,ACOUSTIC_SITE_INFO!$C$3:$AI$501,22,FALSE)),"")</f>
        <v>0</v>
      </c>
      <c r="AH360" s="122">
        <f>IFERROR((VLOOKUP($L360,ACOUSTIC_SITE_INFO!$C$3:$AI$501,23,FALSE)),"")</f>
        <v>0</v>
      </c>
      <c r="AI360" s="125">
        <f>IFERROR((VLOOKUP($L360,ACOUSTIC_SITE_INFO!$C$3:$AI$501,24,FALSE)),"")</f>
        <v>0</v>
      </c>
      <c r="AJ360" s="125">
        <f>IFERROR((VLOOKUP($L360,ACOUSTIC_SITE_INFO!$C$3:$AI$501,25,FALSE)),"")</f>
        <v>0</v>
      </c>
      <c r="AK360" s="122">
        <f>IFERROR((VLOOKUP($L360,ACOUSTIC_SITE_INFO!$C$3:$AI$501,26,FALSE)),"")</f>
        <v>0</v>
      </c>
      <c r="AL360" s="122">
        <f>IFERROR((VLOOKUP($L360,ACOUSTIC_SITE_INFO!$C$3:$AI$501,27,FALSE)),"")</f>
        <v>0</v>
      </c>
      <c r="AM360" s="122">
        <f>IFERROR((VLOOKUP($L360,ACOUSTIC_SITE_INFO!$C$3:$AI$501,29,FALSE)),"")</f>
        <v>0</v>
      </c>
      <c r="AN360" s="122">
        <f>IFERROR((VLOOKUP($L360,ACOUSTIC_SITE_INFO!$C$3:$AI$501,30,FALSE)),"")</f>
        <v>0</v>
      </c>
      <c r="AO360" s="122">
        <f>IFERROR((VLOOKUP($L360,ACOUSTIC_SITE_INFO!$C$3:$AI$501,31,FALSE)),"")</f>
        <v>0</v>
      </c>
      <c r="AP360" s="122">
        <f>IFERROR((VLOOKUP($L360,ACOUSTIC_SITE_INFO!$C$3:$AI$501,32,FALSE)),"")</f>
        <v>0</v>
      </c>
      <c r="AQ360" s="122">
        <f>IFERROR((VLOOKUP($L360,ACOUSTIC_SITE_INFO!$C$3:$AI$501,33,FALSE)),"")</f>
        <v>0</v>
      </c>
    </row>
    <row r="361" spans="1:43" x14ac:dyDescent="0.25">
      <c r="A361" s="122" t="str">
        <f t="shared" si="10"/>
        <v>00-0m-0</v>
      </c>
      <c r="B361" s="122" t="str">
        <f t="shared" si="11"/>
        <v/>
      </c>
      <c r="C361" s="122" t="str">
        <f>IF(ACOUSTIC_SURVEY_RESULTS!A360=0, "",ACOUSTIC_SURVEY_RESULTS!A360)</f>
        <v/>
      </c>
      <c r="D361" s="122" t="str">
        <f>IFERROR((VLOOKUP($C361,Drop_down_options!$B$2:$D$21,2,FALSE)),"")</f>
        <v/>
      </c>
      <c r="E361" s="122" t="str">
        <f>IF(ACOUSTIC_SURVEY_RESULTS!B360=0, "",ACOUSTIC_SURVEY_RESULTS!B360)</f>
        <v/>
      </c>
      <c r="F361" s="122" t="str">
        <f>IF(ACOUSTIC_SURVEY_RESULTS!C360=0, "",ACOUSTIC_SURVEY_RESULTS!C360)</f>
        <v/>
      </c>
      <c r="G361" s="122" t="str">
        <f>IF(ACOUSTIC_SURVEY_RESULTS!D360=0, "",ACOUSTIC_SURVEY_RESULTS!D360)</f>
        <v/>
      </c>
      <c r="H361" s="122" t="str">
        <f>IF(ACOUSTIC_SURVEY_RESULTS!E360=0, "",ACOUSTIC_SURVEY_RESULTS!E360)</f>
        <v/>
      </c>
      <c r="I361" s="122" t="str">
        <f>IF(ACOUSTIC_SURVEY_RESULTS!F360=0, "",ACOUSTIC_SURVEY_RESULTS!F360)</f>
        <v/>
      </c>
      <c r="J361" s="122" t="str">
        <f>IF(ACOUSTIC_SURVEY_RESULTS!G360=0, "",ACOUSTIC_SURVEY_RESULTS!G360)</f>
        <v/>
      </c>
      <c r="K361" s="122" t="str">
        <f>IF(ACOUSTIC_SURVEY_RESULTS!H360=0, "",ACOUSTIC_SURVEY_RESULTS!H360)</f>
        <v/>
      </c>
      <c r="L361" s="122" t="str">
        <f>IF(ACOUSTIC_SURVEY_RESULTS!I360=0, "",ACOUSTIC_SURVEY_RESULTS!I360)</f>
        <v/>
      </c>
      <c r="M361" s="122">
        <f>IFERROR((VLOOKUP($L361,ACOUSTIC_SITE_INFO!$C$3:$AI$501,2,FALSE)),"")</f>
        <v>0</v>
      </c>
      <c r="N361" s="122">
        <f>IFERROR((VLOOKUP($L361,ACOUSTIC_SITE_INFO!$C$3:$AI$501,3,FALSE))," ")</f>
        <v>0</v>
      </c>
      <c r="O361" s="122">
        <f>IFERROR((VLOOKUP($L361,ACOUSTIC_SITE_INFO!$C$3:$AI$501,4,FALSE)),"")</f>
        <v>0</v>
      </c>
      <c r="P361" s="122">
        <f>IFERROR((VLOOKUP($L361,ACOUSTIC_SITE_INFO!$C$3:$AI$501,5,FALSE)),"")</f>
        <v>0</v>
      </c>
      <c r="Q361" s="122">
        <f>IFERROR((VLOOKUP($L361,ACOUSTIC_SITE_INFO!$C$3:$AI$501,6,FALSE)),"")</f>
        <v>0</v>
      </c>
      <c r="R361" s="122">
        <f>IFERROR((VLOOKUP($L361,ACOUSTIC_SITE_INFO!$C$3:$AI$501,7,FALSE)),"")</f>
        <v>0</v>
      </c>
      <c r="S361" s="122" t="str">
        <f>IFERROR((VLOOKUP($L361,ACOUSTIC_SITE_INFO!$C$3:$AI$501,8,FALSE)),"")</f>
        <v>//</v>
      </c>
      <c r="T361" s="124">
        <f>IFERROR((VLOOKUP($L361,ACOUSTIC_SITE_INFO!$C$3:$AI$501,9,FALSE)),"")</f>
        <v>0</v>
      </c>
      <c r="U361" s="124">
        <f>IFERROR((VLOOKUP($L361,ACOUSTIC_SITE_INFO!$C$3:$AI$501,10,FALSE)),"")</f>
        <v>0</v>
      </c>
      <c r="V361" s="122">
        <f>IFERROR((VLOOKUP($L361,ACOUSTIC_SITE_INFO!$C$3:$AI$501,11,FALSE)),"")</f>
        <v>0</v>
      </c>
      <c r="W361" s="122">
        <f>IFERROR((VLOOKUP($L361,ACOUSTIC_SITE_INFO!$C$3:$AI$501,12,FALSE)),"")</f>
        <v>0</v>
      </c>
      <c r="X361" s="122">
        <f>IFERROR((VLOOKUP($L361,ACOUSTIC_SITE_INFO!$C$3:$AI$501,13,FALSE)),"")</f>
        <v>0</v>
      </c>
      <c r="Y361" s="122">
        <f>IFERROR((VLOOKUP($L361,ACOUSTIC_SITE_INFO!$C$3:$AI$501,14,FALSE)),"")</f>
        <v>0</v>
      </c>
      <c r="Z361" s="122">
        <f>IFERROR((VLOOKUP($L361,ACOUSTIC_SITE_INFO!$C$3:$AI$501,15,FALSE)),"")</f>
        <v>0</v>
      </c>
      <c r="AA361" s="122">
        <f>IFERROR((VLOOKUP($L361,ACOUSTIC_SITE_INFO!$C$3:$AI$501,16,FALSE)),"")</f>
        <v>0</v>
      </c>
      <c r="AB361" s="122">
        <f>IFERROR((VLOOKUP($L361,ACOUSTIC_SITE_INFO!$C$3:$AI$501,17,FALSE)),"")</f>
        <v>0</v>
      </c>
      <c r="AC361" s="122">
        <f>IFERROR((VLOOKUP($L361,ACOUSTIC_SITE_INFO!$C$3:$AI$501,18,FALSE)),"")</f>
        <v>0</v>
      </c>
      <c r="AD361" s="122">
        <f>IFERROR((VLOOKUP($L361,ACOUSTIC_SITE_INFO!$C$3:$AI$501,20,FALSE)),"")</f>
        <v>0</v>
      </c>
      <c r="AE361" s="122">
        <f>IFERROR((VLOOKUP($L361,ACOUSTIC_SITE_INFO!$C$3:$AI$501,21,FALSE)),"")</f>
        <v>0</v>
      </c>
      <c r="AF361" s="122">
        <f>IFERROR((VLOOKUP($L361,ACOUSTIC_SITE_INFO!$C$3:$AI$501,19,FALSE)),"")</f>
        <v>0</v>
      </c>
      <c r="AG361" s="122">
        <f>IFERROR((VLOOKUP($L361,ACOUSTIC_SITE_INFO!$C$3:$AI$501,22,FALSE)),"")</f>
        <v>0</v>
      </c>
      <c r="AH361" s="122">
        <f>IFERROR((VLOOKUP($L361,ACOUSTIC_SITE_INFO!$C$3:$AI$501,23,FALSE)),"")</f>
        <v>0</v>
      </c>
      <c r="AI361" s="125">
        <f>IFERROR((VLOOKUP($L361,ACOUSTIC_SITE_INFO!$C$3:$AI$501,24,FALSE)),"")</f>
        <v>0</v>
      </c>
      <c r="AJ361" s="125">
        <f>IFERROR((VLOOKUP($L361,ACOUSTIC_SITE_INFO!$C$3:$AI$501,25,FALSE)),"")</f>
        <v>0</v>
      </c>
      <c r="AK361" s="122">
        <f>IFERROR((VLOOKUP($L361,ACOUSTIC_SITE_INFO!$C$3:$AI$501,26,FALSE)),"")</f>
        <v>0</v>
      </c>
      <c r="AL361" s="122">
        <f>IFERROR((VLOOKUP($L361,ACOUSTIC_SITE_INFO!$C$3:$AI$501,27,FALSE)),"")</f>
        <v>0</v>
      </c>
      <c r="AM361" s="122">
        <f>IFERROR((VLOOKUP($L361,ACOUSTIC_SITE_INFO!$C$3:$AI$501,29,FALSE)),"")</f>
        <v>0</v>
      </c>
      <c r="AN361" s="122">
        <f>IFERROR((VLOOKUP($L361,ACOUSTIC_SITE_INFO!$C$3:$AI$501,30,FALSE)),"")</f>
        <v>0</v>
      </c>
      <c r="AO361" s="122">
        <f>IFERROR((VLOOKUP($L361,ACOUSTIC_SITE_INFO!$C$3:$AI$501,31,FALSE)),"")</f>
        <v>0</v>
      </c>
      <c r="AP361" s="122">
        <f>IFERROR((VLOOKUP($L361,ACOUSTIC_SITE_INFO!$C$3:$AI$501,32,FALSE)),"")</f>
        <v>0</v>
      </c>
      <c r="AQ361" s="122">
        <f>IFERROR((VLOOKUP($L361,ACOUSTIC_SITE_INFO!$C$3:$AI$501,33,FALSE)),"")</f>
        <v>0</v>
      </c>
    </row>
    <row r="362" spans="1:43" x14ac:dyDescent="0.25">
      <c r="A362" s="122" t="str">
        <f t="shared" si="10"/>
        <v>00-0m-0</v>
      </c>
      <c r="B362" s="122" t="str">
        <f t="shared" si="11"/>
        <v/>
      </c>
      <c r="C362" s="122" t="str">
        <f>IF(ACOUSTIC_SURVEY_RESULTS!A361=0, "",ACOUSTIC_SURVEY_RESULTS!A361)</f>
        <v/>
      </c>
      <c r="D362" s="122" t="str">
        <f>IFERROR((VLOOKUP($C362,Drop_down_options!$B$2:$D$21,2,FALSE)),"")</f>
        <v/>
      </c>
      <c r="E362" s="122" t="str">
        <f>IF(ACOUSTIC_SURVEY_RESULTS!B361=0, "",ACOUSTIC_SURVEY_RESULTS!B361)</f>
        <v/>
      </c>
      <c r="F362" s="122" t="str">
        <f>IF(ACOUSTIC_SURVEY_RESULTS!C361=0, "",ACOUSTIC_SURVEY_RESULTS!C361)</f>
        <v/>
      </c>
      <c r="G362" s="122" t="str">
        <f>IF(ACOUSTIC_SURVEY_RESULTS!D361=0, "",ACOUSTIC_SURVEY_RESULTS!D361)</f>
        <v/>
      </c>
      <c r="H362" s="122" t="str">
        <f>IF(ACOUSTIC_SURVEY_RESULTS!E361=0, "",ACOUSTIC_SURVEY_RESULTS!E361)</f>
        <v/>
      </c>
      <c r="I362" s="122" t="str">
        <f>IF(ACOUSTIC_SURVEY_RESULTS!F361=0, "",ACOUSTIC_SURVEY_RESULTS!F361)</f>
        <v/>
      </c>
      <c r="J362" s="122" t="str">
        <f>IF(ACOUSTIC_SURVEY_RESULTS!G361=0, "",ACOUSTIC_SURVEY_RESULTS!G361)</f>
        <v/>
      </c>
      <c r="K362" s="122" t="str">
        <f>IF(ACOUSTIC_SURVEY_RESULTS!H361=0, "",ACOUSTIC_SURVEY_RESULTS!H361)</f>
        <v/>
      </c>
      <c r="L362" s="122" t="str">
        <f>IF(ACOUSTIC_SURVEY_RESULTS!I361=0, "",ACOUSTIC_SURVEY_RESULTS!I361)</f>
        <v/>
      </c>
      <c r="M362" s="122">
        <f>IFERROR((VLOOKUP($L362,ACOUSTIC_SITE_INFO!$C$3:$AI$501,2,FALSE)),"")</f>
        <v>0</v>
      </c>
      <c r="N362" s="122">
        <f>IFERROR((VLOOKUP($L362,ACOUSTIC_SITE_INFO!$C$3:$AI$501,3,FALSE))," ")</f>
        <v>0</v>
      </c>
      <c r="O362" s="122">
        <f>IFERROR((VLOOKUP($L362,ACOUSTIC_SITE_INFO!$C$3:$AI$501,4,FALSE)),"")</f>
        <v>0</v>
      </c>
      <c r="P362" s="122">
        <f>IFERROR((VLOOKUP($L362,ACOUSTIC_SITE_INFO!$C$3:$AI$501,5,FALSE)),"")</f>
        <v>0</v>
      </c>
      <c r="Q362" s="122">
        <f>IFERROR((VLOOKUP($L362,ACOUSTIC_SITE_INFO!$C$3:$AI$501,6,FALSE)),"")</f>
        <v>0</v>
      </c>
      <c r="R362" s="122">
        <f>IFERROR((VLOOKUP($L362,ACOUSTIC_SITE_INFO!$C$3:$AI$501,7,FALSE)),"")</f>
        <v>0</v>
      </c>
      <c r="S362" s="122" t="str">
        <f>IFERROR((VLOOKUP($L362,ACOUSTIC_SITE_INFO!$C$3:$AI$501,8,FALSE)),"")</f>
        <v>//</v>
      </c>
      <c r="T362" s="124">
        <f>IFERROR((VLOOKUP($L362,ACOUSTIC_SITE_INFO!$C$3:$AI$501,9,FALSE)),"")</f>
        <v>0</v>
      </c>
      <c r="U362" s="124">
        <f>IFERROR((VLOOKUP($L362,ACOUSTIC_SITE_INFO!$C$3:$AI$501,10,FALSE)),"")</f>
        <v>0</v>
      </c>
      <c r="V362" s="122">
        <f>IFERROR((VLOOKUP($L362,ACOUSTIC_SITE_INFO!$C$3:$AI$501,11,FALSE)),"")</f>
        <v>0</v>
      </c>
      <c r="W362" s="122">
        <f>IFERROR((VLOOKUP($L362,ACOUSTIC_SITE_INFO!$C$3:$AI$501,12,FALSE)),"")</f>
        <v>0</v>
      </c>
      <c r="X362" s="122">
        <f>IFERROR((VLOOKUP($L362,ACOUSTIC_SITE_INFO!$C$3:$AI$501,13,FALSE)),"")</f>
        <v>0</v>
      </c>
      <c r="Y362" s="122">
        <f>IFERROR((VLOOKUP($L362,ACOUSTIC_SITE_INFO!$C$3:$AI$501,14,FALSE)),"")</f>
        <v>0</v>
      </c>
      <c r="Z362" s="122">
        <f>IFERROR((VLOOKUP($L362,ACOUSTIC_SITE_INFO!$C$3:$AI$501,15,FALSE)),"")</f>
        <v>0</v>
      </c>
      <c r="AA362" s="122">
        <f>IFERROR((VLOOKUP($L362,ACOUSTIC_SITE_INFO!$C$3:$AI$501,16,FALSE)),"")</f>
        <v>0</v>
      </c>
      <c r="AB362" s="122">
        <f>IFERROR((VLOOKUP($L362,ACOUSTIC_SITE_INFO!$C$3:$AI$501,17,FALSE)),"")</f>
        <v>0</v>
      </c>
      <c r="AC362" s="122">
        <f>IFERROR((VLOOKUP($L362,ACOUSTIC_SITE_INFO!$C$3:$AI$501,18,FALSE)),"")</f>
        <v>0</v>
      </c>
      <c r="AD362" s="122">
        <f>IFERROR((VLOOKUP($L362,ACOUSTIC_SITE_INFO!$C$3:$AI$501,20,FALSE)),"")</f>
        <v>0</v>
      </c>
      <c r="AE362" s="122">
        <f>IFERROR((VLOOKUP($L362,ACOUSTIC_SITE_INFO!$C$3:$AI$501,21,FALSE)),"")</f>
        <v>0</v>
      </c>
      <c r="AF362" s="122">
        <f>IFERROR((VLOOKUP($L362,ACOUSTIC_SITE_INFO!$C$3:$AI$501,19,FALSE)),"")</f>
        <v>0</v>
      </c>
      <c r="AG362" s="122">
        <f>IFERROR((VLOOKUP($L362,ACOUSTIC_SITE_INFO!$C$3:$AI$501,22,FALSE)),"")</f>
        <v>0</v>
      </c>
      <c r="AH362" s="122">
        <f>IFERROR((VLOOKUP($L362,ACOUSTIC_SITE_INFO!$C$3:$AI$501,23,FALSE)),"")</f>
        <v>0</v>
      </c>
      <c r="AI362" s="125">
        <f>IFERROR((VLOOKUP($L362,ACOUSTIC_SITE_INFO!$C$3:$AI$501,24,FALSE)),"")</f>
        <v>0</v>
      </c>
      <c r="AJ362" s="125">
        <f>IFERROR((VLOOKUP($L362,ACOUSTIC_SITE_INFO!$C$3:$AI$501,25,FALSE)),"")</f>
        <v>0</v>
      </c>
      <c r="AK362" s="122">
        <f>IFERROR((VLOOKUP($L362,ACOUSTIC_SITE_INFO!$C$3:$AI$501,26,FALSE)),"")</f>
        <v>0</v>
      </c>
      <c r="AL362" s="122">
        <f>IFERROR((VLOOKUP($L362,ACOUSTIC_SITE_INFO!$C$3:$AI$501,27,FALSE)),"")</f>
        <v>0</v>
      </c>
      <c r="AM362" s="122">
        <f>IFERROR((VLOOKUP($L362,ACOUSTIC_SITE_INFO!$C$3:$AI$501,29,FALSE)),"")</f>
        <v>0</v>
      </c>
      <c r="AN362" s="122">
        <f>IFERROR((VLOOKUP($L362,ACOUSTIC_SITE_INFO!$C$3:$AI$501,30,FALSE)),"")</f>
        <v>0</v>
      </c>
      <c r="AO362" s="122">
        <f>IFERROR((VLOOKUP($L362,ACOUSTIC_SITE_INFO!$C$3:$AI$501,31,FALSE)),"")</f>
        <v>0</v>
      </c>
      <c r="AP362" s="122">
        <f>IFERROR((VLOOKUP($L362,ACOUSTIC_SITE_INFO!$C$3:$AI$501,32,FALSE)),"")</f>
        <v>0</v>
      </c>
      <c r="AQ362" s="122">
        <f>IFERROR((VLOOKUP($L362,ACOUSTIC_SITE_INFO!$C$3:$AI$501,33,FALSE)),"")</f>
        <v>0</v>
      </c>
    </row>
    <row r="363" spans="1:43" x14ac:dyDescent="0.25">
      <c r="A363" s="122" t="str">
        <f t="shared" si="10"/>
        <v>00-0m-0</v>
      </c>
      <c r="B363" s="122" t="str">
        <f t="shared" si="11"/>
        <v/>
      </c>
      <c r="C363" s="122" t="str">
        <f>IF(ACOUSTIC_SURVEY_RESULTS!A362=0, "",ACOUSTIC_SURVEY_RESULTS!A362)</f>
        <v/>
      </c>
      <c r="D363" s="122" t="str">
        <f>IFERROR((VLOOKUP($C363,Drop_down_options!$B$2:$D$21,2,FALSE)),"")</f>
        <v/>
      </c>
      <c r="E363" s="122" t="str">
        <f>IF(ACOUSTIC_SURVEY_RESULTS!B362=0, "",ACOUSTIC_SURVEY_RESULTS!B362)</f>
        <v/>
      </c>
      <c r="F363" s="122" t="str">
        <f>IF(ACOUSTIC_SURVEY_RESULTS!C362=0, "",ACOUSTIC_SURVEY_RESULTS!C362)</f>
        <v/>
      </c>
      <c r="G363" s="122" t="str">
        <f>IF(ACOUSTIC_SURVEY_RESULTS!D362=0, "",ACOUSTIC_SURVEY_RESULTS!D362)</f>
        <v/>
      </c>
      <c r="H363" s="122" t="str">
        <f>IF(ACOUSTIC_SURVEY_RESULTS!E362=0, "",ACOUSTIC_SURVEY_RESULTS!E362)</f>
        <v/>
      </c>
      <c r="I363" s="122" t="str">
        <f>IF(ACOUSTIC_SURVEY_RESULTS!F362=0, "",ACOUSTIC_SURVEY_RESULTS!F362)</f>
        <v/>
      </c>
      <c r="J363" s="122" t="str">
        <f>IF(ACOUSTIC_SURVEY_RESULTS!G362=0, "",ACOUSTIC_SURVEY_RESULTS!G362)</f>
        <v/>
      </c>
      <c r="K363" s="122" t="str">
        <f>IF(ACOUSTIC_SURVEY_RESULTS!H362=0, "",ACOUSTIC_SURVEY_RESULTS!H362)</f>
        <v/>
      </c>
      <c r="L363" s="122" t="str">
        <f>IF(ACOUSTIC_SURVEY_RESULTS!I362=0, "",ACOUSTIC_SURVEY_RESULTS!I362)</f>
        <v/>
      </c>
      <c r="M363" s="122">
        <f>IFERROR((VLOOKUP($L363,ACOUSTIC_SITE_INFO!$C$3:$AI$501,2,FALSE)),"")</f>
        <v>0</v>
      </c>
      <c r="N363" s="122">
        <f>IFERROR((VLOOKUP($L363,ACOUSTIC_SITE_INFO!$C$3:$AI$501,3,FALSE))," ")</f>
        <v>0</v>
      </c>
      <c r="O363" s="122">
        <f>IFERROR((VLOOKUP($L363,ACOUSTIC_SITE_INFO!$C$3:$AI$501,4,FALSE)),"")</f>
        <v>0</v>
      </c>
      <c r="P363" s="122">
        <f>IFERROR((VLOOKUP($L363,ACOUSTIC_SITE_INFO!$C$3:$AI$501,5,FALSE)),"")</f>
        <v>0</v>
      </c>
      <c r="Q363" s="122">
        <f>IFERROR((VLOOKUP($L363,ACOUSTIC_SITE_INFO!$C$3:$AI$501,6,FALSE)),"")</f>
        <v>0</v>
      </c>
      <c r="R363" s="122">
        <f>IFERROR((VLOOKUP($L363,ACOUSTIC_SITE_INFO!$C$3:$AI$501,7,FALSE)),"")</f>
        <v>0</v>
      </c>
      <c r="S363" s="122" t="str">
        <f>IFERROR((VLOOKUP($L363,ACOUSTIC_SITE_INFO!$C$3:$AI$501,8,FALSE)),"")</f>
        <v>//</v>
      </c>
      <c r="T363" s="124">
        <f>IFERROR((VLOOKUP($L363,ACOUSTIC_SITE_INFO!$C$3:$AI$501,9,FALSE)),"")</f>
        <v>0</v>
      </c>
      <c r="U363" s="124">
        <f>IFERROR((VLOOKUP($L363,ACOUSTIC_SITE_INFO!$C$3:$AI$501,10,FALSE)),"")</f>
        <v>0</v>
      </c>
      <c r="V363" s="122">
        <f>IFERROR((VLOOKUP($L363,ACOUSTIC_SITE_INFO!$C$3:$AI$501,11,FALSE)),"")</f>
        <v>0</v>
      </c>
      <c r="W363" s="122">
        <f>IFERROR((VLOOKUP($L363,ACOUSTIC_SITE_INFO!$C$3:$AI$501,12,FALSE)),"")</f>
        <v>0</v>
      </c>
      <c r="X363" s="122">
        <f>IFERROR((VLOOKUP($L363,ACOUSTIC_SITE_INFO!$C$3:$AI$501,13,FALSE)),"")</f>
        <v>0</v>
      </c>
      <c r="Y363" s="122">
        <f>IFERROR((VLOOKUP($L363,ACOUSTIC_SITE_INFO!$C$3:$AI$501,14,FALSE)),"")</f>
        <v>0</v>
      </c>
      <c r="Z363" s="122">
        <f>IFERROR((VLOOKUP($L363,ACOUSTIC_SITE_INFO!$C$3:$AI$501,15,FALSE)),"")</f>
        <v>0</v>
      </c>
      <c r="AA363" s="122">
        <f>IFERROR((VLOOKUP($L363,ACOUSTIC_SITE_INFO!$C$3:$AI$501,16,FALSE)),"")</f>
        <v>0</v>
      </c>
      <c r="AB363" s="122">
        <f>IFERROR((VLOOKUP($L363,ACOUSTIC_SITE_INFO!$C$3:$AI$501,17,FALSE)),"")</f>
        <v>0</v>
      </c>
      <c r="AC363" s="122">
        <f>IFERROR((VLOOKUP($L363,ACOUSTIC_SITE_INFO!$C$3:$AI$501,18,FALSE)),"")</f>
        <v>0</v>
      </c>
      <c r="AD363" s="122">
        <f>IFERROR((VLOOKUP($L363,ACOUSTIC_SITE_INFO!$C$3:$AI$501,20,FALSE)),"")</f>
        <v>0</v>
      </c>
      <c r="AE363" s="122">
        <f>IFERROR((VLOOKUP($L363,ACOUSTIC_SITE_INFO!$C$3:$AI$501,21,FALSE)),"")</f>
        <v>0</v>
      </c>
      <c r="AF363" s="122">
        <f>IFERROR((VLOOKUP($L363,ACOUSTIC_SITE_INFO!$C$3:$AI$501,19,FALSE)),"")</f>
        <v>0</v>
      </c>
      <c r="AG363" s="122">
        <f>IFERROR((VLOOKUP($L363,ACOUSTIC_SITE_INFO!$C$3:$AI$501,22,FALSE)),"")</f>
        <v>0</v>
      </c>
      <c r="AH363" s="122">
        <f>IFERROR((VLOOKUP($L363,ACOUSTIC_SITE_INFO!$C$3:$AI$501,23,FALSE)),"")</f>
        <v>0</v>
      </c>
      <c r="AI363" s="125">
        <f>IFERROR((VLOOKUP($L363,ACOUSTIC_SITE_INFO!$C$3:$AI$501,24,FALSE)),"")</f>
        <v>0</v>
      </c>
      <c r="AJ363" s="125">
        <f>IFERROR((VLOOKUP($L363,ACOUSTIC_SITE_INFO!$C$3:$AI$501,25,FALSE)),"")</f>
        <v>0</v>
      </c>
      <c r="AK363" s="122">
        <f>IFERROR((VLOOKUP($L363,ACOUSTIC_SITE_INFO!$C$3:$AI$501,26,FALSE)),"")</f>
        <v>0</v>
      </c>
      <c r="AL363" s="122">
        <f>IFERROR((VLOOKUP($L363,ACOUSTIC_SITE_INFO!$C$3:$AI$501,27,FALSE)),"")</f>
        <v>0</v>
      </c>
      <c r="AM363" s="122">
        <f>IFERROR((VLOOKUP($L363,ACOUSTIC_SITE_INFO!$C$3:$AI$501,29,FALSE)),"")</f>
        <v>0</v>
      </c>
      <c r="AN363" s="122">
        <f>IFERROR((VLOOKUP($L363,ACOUSTIC_SITE_INFO!$C$3:$AI$501,30,FALSE)),"")</f>
        <v>0</v>
      </c>
      <c r="AO363" s="122">
        <f>IFERROR((VLOOKUP($L363,ACOUSTIC_SITE_INFO!$C$3:$AI$501,31,FALSE)),"")</f>
        <v>0</v>
      </c>
      <c r="AP363" s="122">
        <f>IFERROR((VLOOKUP($L363,ACOUSTIC_SITE_INFO!$C$3:$AI$501,32,FALSE)),"")</f>
        <v>0</v>
      </c>
      <c r="AQ363" s="122">
        <f>IFERROR((VLOOKUP($L363,ACOUSTIC_SITE_INFO!$C$3:$AI$501,33,FALSE)),"")</f>
        <v>0</v>
      </c>
    </row>
    <row r="364" spans="1:43" x14ac:dyDescent="0.25">
      <c r="A364" s="122" t="str">
        <f t="shared" si="10"/>
        <v>00-0m-0</v>
      </c>
      <c r="B364" s="122" t="str">
        <f t="shared" si="11"/>
        <v/>
      </c>
      <c r="C364" s="122" t="str">
        <f>IF(ACOUSTIC_SURVEY_RESULTS!A363=0, "",ACOUSTIC_SURVEY_RESULTS!A363)</f>
        <v/>
      </c>
      <c r="D364" s="122" t="str">
        <f>IFERROR((VLOOKUP($C364,Drop_down_options!$B$2:$D$21,2,FALSE)),"")</f>
        <v/>
      </c>
      <c r="E364" s="122" t="str">
        <f>IF(ACOUSTIC_SURVEY_RESULTS!B363=0, "",ACOUSTIC_SURVEY_RESULTS!B363)</f>
        <v/>
      </c>
      <c r="F364" s="122" t="str">
        <f>IF(ACOUSTIC_SURVEY_RESULTS!C363=0, "",ACOUSTIC_SURVEY_RESULTS!C363)</f>
        <v/>
      </c>
      <c r="G364" s="122" t="str">
        <f>IF(ACOUSTIC_SURVEY_RESULTS!D363=0, "",ACOUSTIC_SURVEY_RESULTS!D363)</f>
        <v/>
      </c>
      <c r="H364" s="122" t="str">
        <f>IF(ACOUSTIC_SURVEY_RESULTS!E363=0, "",ACOUSTIC_SURVEY_RESULTS!E363)</f>
        <v/>
      </c>
      <c r="I364" s="122" t="str">
        <f>IF(ACOUSTIC_SURVEY_RESULTS!F363=0, "",ACOUSTIC_SURVEY_RESULTS!F363)</f>
        <v/>
      </c>
      <c r="J364" s="122" t="str">
        <f>IF(ACOUSTIC_SURVEY_RESULTS!G363=0, "",ACOUSTIC_SURVEY_RESULTS!G363)</f>
        <v/>
      </c>
      <c r="K364" s="122" t="str">
        <f>IF(ACOUSTIC_SURVEY_RESULTS!H363=0, "",ACOUSTIC_SURVEY_RESULTS!H363)</f>
        <v/>
      </c>
      <c r="L364" s="122" t="str">
        <f>IF(ACOUSTIC_SURVEY_RESULTS!I363=0, "",ACOUSTIC_SURVEY_RESULTS!I363)</f>
        <v/>
      </c>
      <c r="M364" s="122">
        <f>IFERROR((VLOOKUP($L364,ACOUSTIC_SITE_INFO!$C$3:$AI$501,2,FALSE)),"")</f>
        <v>0</v>
      </c>
      <c r="N364" s="122">
        <f>IFERROR((VLOOKUP($L364,ACOUSTIC_SITE_INFO!$C$3:$AI$501,3,FALSE))," ")</f>
        <v>0</v>
      </c>
      <c r="O364" s="122">
        <f>IFERROR((VLOOKUP($L364,ACOUSTIC_SITE_INFO!$C$3:$AI$501,4,FALSE)),"")</f>
        <v>0</v>
      </c>
      <c r="P364" s="122">
        <f>IFERROR((VLOOKUP($L364,ACOUSTIC_SITE_INFO!$C$3:$AI$501,5,FALSE)),"")</f>
        <v>0</v>
      </c>
      <c r="Q364" s="122">
        <f>IFERROR((VLOOKUP($L364,ACOUSTIC_SITE_INFO!$C$3:$AI$501,6,FALSE)),"")</f>
        <v>0</v>
      </c>
      <c r="R364" s="122">
        <f>IFERROR((VLOOKUP($L364,ACOUSTIC_SITE_INFO!$C$3:$AI$501,7,FALSE)),"")</f>
        <v>0</v>
      </c>
      <c r="S364" s="122" t="str">
        <f>IFERROR((VLOOKUP($L364,ACOUSTIC_SITE_INFO!$C$3:$AI$501,8,FALSE)),"")</f>
        <v>//</v>
      </c>
      <c r="T364" s="124">
        <f>IFERROR((VLOOKUP($L364,ACOUSTIC_SITE_INFO!$C$3:$AI$501,9,FALSE)),"")</f>
        <v>0</v>
      </c>
      <c r="U364" s="124">
        <f>IFERROR((VLOOKUP($L364,ACOUSTIC_SITE_INFO!$C$3:$AI$501,10,FALSE)),"")</f>
        <v>0</v>
      </c>
      <c r="V364" s="122">
        <f>IFERROR((VLOOKUP($L364,ACOUSTIC_SITE_INFO!$C$3:$AI$501,11,FALSE)),"")</f>
        <v>0</v>
      </c>
      <c r="W364" s="122">
        <f>IFERROR((VLOOKUP($L364,ACOUSTIC_SITE_INFO!$C$3:$AI$501,12,FALSE)),"")</f>
        <v>0</v>
      </c>
      <c r="X364" s="122">
        <f>IFERROR((VLOOKUP($L364,ACOUSTIC_SITE_INFO!$C$3:$AI$501,13,FALSE)),"")</f>
        <v>0</v>
      </c>
      <c r="Y364" s="122">
        <f>IFERROR((VLOOKUP($L364,ACOUSTIC_SITE_INFO!$C$3:$AI$501,14,FALSE)),"")</f>
        <v>0</v>
      </c>
      <c r="Z364" s="122">
        <f>IFERROR((VLOOKUP($L364,ACOUSTIC_SITE_INFO!$C$3:$AI$501,15,FALSE)),"")</f>
        <v>0</v>
      </c>
      <c r="AA364" s="122">
        <f>IFERROR((VLOOKUP($L364,ACOUSTIC_SITE_INFO!$C$3:$AI$501,16,FALSE)),"")</f>
        <v>0</v>
      </c>
      <c r="AB364" s="122">
        <f>IFERROR((VLOOKUP($L364,ACOUSTIC_SITE_INFO!$C$3:$AI$501,17,FALSE)),"")</f>
        <v>0</v>
      </c>
      <c r="AC364" s="122">
        <f>IFERROR((VLOOKUP($L364,ACOUSTIC_SITE_INFO!$C$3:$AI$501,18,FALSE)),"")</f>
        <v>0</v>
      </c>
      <c r="AD364" s="122">
        <f>IFERROR((VLOOKUP($L364,ACOUSTIC_SITE_INFO!$C$3:$AI$501,20,FALSE)),"")</f>
        <v>0</v>
      </c>
      <c r="AE364" s="122">
        <f>IFERROR((VLOOKUP($L364,ACOUSTIC_SITE_INFO!$C$3:$AI$501,21,FALSE)),"")</f>
        <v>0</v>
      </c>
      <c r="AF364" s="122">
        <f>IFERROR((VLOOKUP($L364,ACOUSTIC_SITE_INFO!$C$3:$AI$501,19,FALSE)),"")</f>
        <v>0</v>
      </c>
      <c r="AG364" s="122">
        <f>IFERROR((VLOOKUP($L364,ACOUSTIC_SITE_INFO!$C$3:$AI$501,22,FALSE)),"")</f>
        <v>0</v>
      </c>
      <c r="AH364" s="122">
        <f>IFERROR((VLOOKUP($L364,ACOUSTIC_SITE_INFO!$C$3:$AI$501,23,FALSE)),"")</f>
        <v>0</v>
      </c>
      <c r="AI364" s="125">
        <f>IFERROR((VLOOKUP($L364,ACOUSTIC_SITE_INFO!$C$3:$AI$501,24,FALSE)),"")</f>
        <v>0</v>
      </c>
      <c r="AJ364" s="125">
        <f>IFERROR((VLOOKUP($L364,ACOUSTIC_SITE_INFO!$C$3:$AI$501,25,FALSE)),"")</f>
        <v>0</v>
      </c>
      <c r="AK364" s="122">
        <f>IFERROR((VLOOKUP($L364,ACOUSTIC_SITE_INFO!$C$3:$AI$501,26,FALSE)),"")</f>
        <v>0</v>
      </c>
      <c r="AL364" s="122">
        <f>IFERROR((VLOOKUP($L364,ACOUSTIC_SITE_INFO!$C$3:$AI$501,27,FALSE)),"")</f>
        <v>0</v>
      </c>
      <c r="AM364" s="122">
        <f>IFERROR((VLOOKUP($L364,ACOUSTIC_SITE_INFO!$C$3:$AI$501,29,FALSE)),"")</f>
        <v>0</v>
      </c>
      <c r="AN364" s="122">
        <f>IFERROR((VLOOKUP($L364,ACOUSTIC_SITE_INFO!$C$3:$AI$501,30,FALSE)),"")</f>
        <v>0</v>
      </c>
      <c r="AO364" s="122">
        <f>IFERROR((VLOOKUP($L364,ACOUSTIC_SITE_INFO!$C$3:$AI$501,31,FALSE)),"")</f>
        <v>0</v>
      </c>
      <c r="AP364" s="122">
        <f>IFERROR((VLOOKUP($L364,ACOUSTIC_SITE_INFO!$C$3:$AI$501,32,FALSE)),"")</f>
        <v>0</v>
      </c>
      <c r="AQ364" s="122">
        <f>IFERROR((VLOOKUP($L364,ACOUSTIC_SITE_INFO!$C$3:$AI$501,33,FALSE)),"")</f>
        <v>0</v>
      </c>
    </row>
    <row r="365" spans="1:43" x14ac:dyDescent="0.25">
      <c r="A365" s="122" t="str">
        <f t="shared" si="10"/>
        <v>00-0m-0</v>
      </c>
      <c r="B365" s="122" t="str">
        <f t="shared" si="11"/>
        <v/>
      </c>
      <c r="C365" s="122" t="str">
        <f>IF(ACOUSTIC_SURVEY_RESULTS!A364=0, "",ACOUSTIC_SURVEY_RESULTS!A364)</f>
        <v/>
      </c>
      <c r="D365" s="122" t="str">
        <f>IFERROR((VLOOKUP($C365,Drop_down_options!$B$2:$D$21,2,FALSE)),"")</f>
        <v/>
      </c>
      <c r="E365" s="122" t="str">
        <f>IF(ACOUSTIC_SURVEY_RESULTS!B364=0, "",ACOUSTIC_SURVEY_RESULTS!B364)</f>
        <v/>
      </c>
      <c r="F365" s="122" t="str">
        <f>IF(ACOUSTIC_SURVEY_RESULTS!C364=0, "",ACOUSTIC_SURVEY_RESULTS!C364)</f>
        <v/>
      </c>
      <c r="G365" s="122" t="str">
        <f>IF(ACOUSTIC_SURVEY_RESULTS!D364=0, "",ACOUSTIC_SURVEY_RESULTS!D364)</f>
        <v/>
      </c>
      <c r="H365" s="122" t="str">
        <f>IF(ACOUSTIC_SURVEY_RESULTS!E364=0, "",ACOUSTIC_SURVEY_RESULTS!E364)</f>
        <v/>
      </c>
      <c r="I365" s="122" t="str">
        <f>IF(ACOUSTIC_SURVEY_RESULTS!F364=0, "",ACOUSTIC_SURVEY_RESULTS!F364)</f>
        <v/>
      </c>
      <c r="J365" s="122" t="str">
        <f>IF(ACOUSTIC_SURVEY_RESULTS!G364=0, "",ACOUSTIC_SURVEY_RESULTS!G364)</f>
        <v/>
      </c>
      <c r="K365" s="122" t="str">
        <f>IF(ACOUSTIC_SURVEY_RESULTS!H364=0, "",ACOUSTIC_SURVEY_RESULTS!H364)</f>
        <v/>
      </c>
      <c r="L365" s="122" t="str">
        <f>IF(ACOUSTIC_SURVEY_RESULTS!I364=0, "",ACOUSTIC_SURVEY_RESULTS!I364)</f>
        <v/>
      </c>
      <c r="M365" s="122">
        <f>IFERROR((VLOOKUP($L365,ACOUSTIC_SITE_INFO!$C$3:$AI$501,2,FALSE)),"")</f>
        <v>0</v>
      </c>
      <c r="N365" s="122">
        <f>IFERROR((VLOOKUP($L365,ACOUSTIC_SITE_INFO!$C$3:$AI$501,3,FALSE))," ")</f>
        <v>0</v>
      </c>
      <c r="O365" s="122">
        <f>IFERROR((VLOOKUP($L365,ACOUSTIC_SITE_INFO!$C$3:$AI$501,4,FALSE)),"")</f>
        <v>0</v>
      </c>
      <c r="P365" s="122">
        <f>IFERROR((VLOOKUP($L365,ACOUSTIC_SITE_INFO!$C$3:$AI$501,5,FALSE)),"")</f>
        <v>0</v>
      </c>
      <c r="Q365" s="122">
        <f>IFERROR((VLOOKUP($L365,ACOUSTIC_SITE_INFO!$C$3:$AI$501,6,FALSE)),"")</f>
        <v>0</v>
      </c>
      <c r="R365" s="122">
        <f>IFERROR((VLOOKUP($L365,ACOUSTIC_SITE_INFO!$C$3:$AI$501,7,FALSE)),"")</f>
        <v>0</v>
      </c>
      <c r="S365" s="122" t="str">
        <f>IFERROR((VLOOKUP($L365,ACOUSTIC_SITE_INFO!$C$3:$AI$501,8,FALSE)),"")</f>
        <v>//</v>
      </c>
      <c r="T365" s="124">
        <f>IFERROR((VLOOKUP($L365,ACOUSTIC_SITE_INFO!$C$3:$AI$501,9,FALSE)),"")</f>
        <v>0</v>
      </c>
      <c r="U365" s="124">
        <f>IFERROR((VLOOKUP($L365,ACOUSTIC_SITE_INFO!$C$3:$AI$501,10,FALSE)),"")</f>
        <v>0</v>
      </c>
      <c r="V365" s="122">
        <f>IFERROR((VLOOKUP($L365,ACOUSTIC_SITE_INFO!$C$3:$AI$501,11,FALSE)),"")</f>
        <v>0</v>
      </c>
      <c r="W365" s="122">
        <f>IFERROR((VLOOKUP($L365,ACOUSTIC_SITE_INFO!$C$3:$AI$501,12,FALSE)),"")</f>
        <v>0</v>
      </c>
      <c r="X365" s="122">
        <f>IFERROR((VLOOKUP($L365,ACOUSTIC_SITE_INFO!$C$3:$AI$501,13,FALSE)),"")</f>
        <v>0</v>
      </c>
      <c r="Y365" s="122">
        <f>IFERROR((VLOOKUP($L365,ACOUSTIC_SITE_INFO!$C$3:$AI$501,14,FALSE)),"")</f>
        <v>0</v>
      </c>
      <c r="Z365" s="122">
        <f>IFERROR((VLOOKUP($L365,ACOUSTIC_SITE_INFO!$C$3:$AI$501,15,FALSE)),"")</f>
        <v>0</v>
      </c>
      <c r="AA365" s="122">
        <f>IFERROR((VLOOKUP($L365,ACOUSTIC_SITE_INFO!$C$3:$AI$501,16,FALSE)),"")</f>
        <v>0</v>
      </c>
      <c r="AB365" s="122">
        <f>IFERROR((VLOOKUP($L365,ACOUSTIC_SITE_INFO!$C$3:$AI$501,17,FALSE)),"")</f>
        <v>0</v>
      </c>
      <c r="AC365" s="122">
        <f>IFERROR((VLOOKUP($L365,ACOUSTIC_SITE_INFO!$C$3:$AI$501,18,FALSE)),"")</f>
        <v>0</v>
      </c>
      <c r="AD365" s="122">
        <f>IFERROR((VLOOKUP($L365,ACOUSTIC_SITE_INFO!$C$3:$AI$501,20,FALSE)),"")</f>
        <v>0</v>
      </c>
      <c r="AE365" s="122">
        <f>IFERROR((VLOOKUP($L365,ACOUSTIC_SITE_INFO!$C$3:$AI$501,21,FALSE)),"")</f>
        <v>0</v>
      </c>
      <c r="AF365" s="122">
        <f>IFERROR((VLOOKUP($L365,ACOUSTIC_SITE_INFO!$C$3:$AI$501,19,FALSE)),"")</f>
        <v>0</v>
      </c>
      <c r="AG365" s="122">
        <f>IFERROR((VLOOKUP($L365,ACOUSTIC_SITE_INFO!$C$3:$AI$501,22,FALSE)),"")</f>
        <v>0</v>
      </c>
      <c r="AH365" s="122">
        <f>IFERROR((VLOOKUP($L365,ACOUSTIC_SITE_INFO!$C$3:$AI$501,23,FALSE)),"")</f>
        <v>0</v>
      </c>
      <c r="AI365" s="125">
        <f>IFERROR((VLOOKUP($L365,ACOUSTIC_SITE_INFO!$C$3:$AI$501,24,FALSE)),"")</f>
        <v>0</v>
      </c>
      <c r="AJ365" s="125">
        <f>IFERROR((VLOOKUP($L365,ACOUSTIC_SITE_INFO!$C$3:$AI$501,25,FALSE)),"")</f>
        <v>0</v>
      </c>
      <c r="AK365" s="122">
        <f>IFERROR((VLOOKUP($L365,ACOUSTIC_SITE_INFO!$C$3:$AI$501,26,FALSE)),"")</f>
        <v>0</v>
      </c>
      <c r="AL365" s="122">
        <f>IFERROR((VLOOKUP($L365,ACOUSTIC_SITE_INFO!$C$3:$AI$501,27,FALSE)),"")</f>
        <v>0</v>
      </c>
      <c r="AM365" s="122">
        <f>IFERROR((VLOOKUP($L365,ACOUSTIC_SITE_INFO!$C$3:$AI$501,29,FALSE)),"")</f>
        <v>0</v>
      </c>
      <c r="AN365" s="122">
        <f>IFERROR((VLOOKUP($L365,ACOUSTIC_SITE_INFO!$C$3:$AI$501,30,FALSE)),"")</f>
        <v>0</v>
      </c>
      <c r="AO365" s="122">
        <f>IFERROR((VLOOKUP($L365,ACOUSTIC_SITE_INFO!$C$3:$AI$501,31,FALSE)),"")</f>
        <v>0</v>
      </c>
      <c r="AP365" s="122">
        <f>IFERROR((VLOOKUP($L365,ACOUSTIC_SITE_INFO!$C$3:$AI$501,32,FALSE)),"")</f>
        <v>0</v>
      </c>
      <c r="AQ365" s="122">
        <f>IFERROR((VLOOKUP($L365,ACOUSTIC_SITE_INFO!$C$3:$AI$501,33,FALSE)),"")</f>
        <v>0</v>
      </c>
    </row>
    <row r="366" spans="1:43" x14ac:dyDescent="0.25">
      <c r="A366" s="122" t="str">
        <f t="shared" si="10"/>
        <v>00-0m-0</v>
      </c>
      <c r="B366" s="122" t="str">
        <f t="shared" si="11"/>
        <v/>
      </c>
      <c r="C366" s="122" t="str">
        <f>IF(ACOUSTIC_SURVEY_RESULTS!A365=0, "",ACOUSTIC_SURVEY_RESULTS!A365)</f>
        <v/>
      </c>
      <c r="D366" s="122" t="str">
        <f>IFERROR((VLOOKUP($C366,Drop_down_options!$B$2:$D$21,2,FALSE)),"")</f>
        <v/>
      </c>
      <c r="E366" s="122" t="str">
        <f>IF(ACOUSTIC_SURVEY_RESULTS!B365=0, "",ACOUSTIC_SURVEY_RESULTS!B365)</f>
        <v/>
      </c>
      <c r="F366" s="122" t="str">
        <f>IF(ACOUSTIC_SURVEY_RESULTS!C365=0, "",ACOUSTIC_SURVEY_RESULTS!C365)</f>
        <v/>
      </c>
      <c r="G366" s="122" t="str">
        <f>IF(ACOUSTIC_SURVEY_RESULTS!D365=0, "",ACOUSTIC_SURVEY_RESULTS!D365)</f>
        <v/>
      </c>
      <c r="H366" s="122" t="str">
        <f>IF(ACOUSTIC_SURVEY_RESULTS!E365=0, "",ACOUSTIC_SURVEY_RESULTS!E365)</f>
        <v/>
      </c>
      <c r="I366" s="122" t="str">
        <f>IF(ACOUSTIC_SURVEY_RESULTS!F365=0, "",ACOUSTIC_SURVEY_RESULTS!F365)</f>
        <v/>
      </c>
      <c r="J366" s="122" t="str">
        <f>IF(ACOUSTIC_SURVEY_RESULTS!G365=0, "",ACOUSTIC_SURVEY_RESULTS!G365)</f>
        <v/>
      </c>
      <c r="K366" s="122" t="str">
        <f>IF(ACOUSTIC_SURVEY_RESULTS!H365=0, "",ACOUSTIC_SURVEY_RESULTS!H365)</f>
        <v/>
      </c>
      <c r="L366" s="122" t="str">
        <f>IF(ACOUSTIC_SURVEY_RESULTS!I365=0, "",ACOUSTIC_SURVEY_RESULTS!I365)</f>
        <v/>
      </c>
      <c r="M366" s="122">
        <f>IFERROR((VLOOKUP($L366,ACOUSTIC_SITE_INFO!$C$3:$AI$501,2,FALSE)),"")</f>
        <v>0</v>
      </c>
      <c r="N366" s="122">
        <f>IFERROR((VLOOKUP($L366,ACOUSTIC_SITE_INFO!$C$3:$AI$501,3,FALSE))," ")</f>
        <v>0</v>
      </c>
      <c r="O366" s="122">
        <f>IFERROR((VLOOKUP($L366,ACOUSTIC_SITE_INFO!$C$3:$AI$501,4,FALSE)),"")</f>
        <v>0</v>
      </c>
      <c r="P366" s="122">
        <f>IFERROR((VLOOKUP($L366,ACOUSTIC_SITE_INFO!$C$3:$AI$501,5,FALSE)),"")</f>
        <v>0</v>
      </c>
      <c r="Q366" s="122">
        <f>IFERROR((VLOOKUP($L366,ACOUSTIC_SITE_INFO!$C$3:$AI$501,6,FALSE)),"")</f>
        <v>0</v>
      </c>
      <c r="R366" s="122">
        <f>IFERROR((VLOOKUP($L366,ACOUSTIC_SITE_INFO!$C$3:$AI$501,7,FALSE)),"")</f>
        <v>0</v>
      </c>
      <c r="S366" s="122" t="str">
        <f>IFERROR((VLOOKUP($L366,ACOUSTIC_SITE_INFO!$C$3:$AI$501,8,FALSE)),"")</f>
        <v>//</v>
      </c>
      <c r="T366" s="124">
        <f>IFERROR((VLOOKUP($L366,ACOUSTIC_SITE_INFO!$C$3:$AI$501,9,FALSE)),"")</f>
        <v>0</v>
      </c>
      <c r="U366" s="124">
        <f>IFERROR((VLOOKUP($L366,ACOUSTIC_SITE_INFO!$C$3:$AI$501,10,FALSE)),"")</f>
        <v>0</v>
      </c>
      <c r="V366" s="122">
        <f>IFERROR((VLOOKUP($L366,ACOUSTIC_SITE_INFO!$C$3:$AI$501,11,FALSE)),"")</f>
        <v>0</v>
      </c>
      <c r="W366" s="122">
        <f>IFERROR((VLOOKUP($L366,ACOUSTIC_SITE_INFO!$C$3:$AI$501,12,FALSE)),"")</f>
        <v>0</v>
      </c>
      <c r="X366" s="122">
        <f>IFERROR((VLOOKUP($L366,ACOUSTIC_SITE_INFO!$C$3:$AI$501,13,FALSE)),"")</f>
        <v>0</v>
      </c>
      <c r="Y366" s="122">
        <f>IFERROR((VLOOKUP($L366,ACOUSTIC_SITE_INFO!$C$3:$AI$501,14,FALSE)),"")</f>
        <v>0</v>
      </c>
      <c r="Z366" s="122">
        <f>IFERROR((VLOOKUP($L366,ACOUSTIC_SITE_INFO!$C$3:$AI$501,15,FALSE)),"")</f>
        <v>0</v>
      </c>
      <c r="AA366" s="122">
        <f>IFERROR((VLOOKUP($L366,ACOUSTIC_SITE_INFO!$C$3:$AI$501,16,FALSE)),"")</f>
        <v>0</v>
      </c>
      <c r="AB366" s="122">
        <f>IFERROR((VLOOKUP($L366,ACOUSTIC_SITE_INFO!$C$3:$AI$501,17,FALSE)),"")</f>
        <v>0</v>
      </c>
      <c r="AC366" s="122">
        <f>IFERROR((VLOOKUP($L366,ACOUSTIC_SITE_INFO!$C$3:$AI$501,18,FALSE)),"")</f>
        <v>0</v>
      </c>
      <c r="AD366" s="122">
        <f>IFERROR((VLOOKUP($L366,ACOUSTIC_SITE_INFO!$C$3:$AI$501,20,FALSE)),"")</f>
        <v>0</v>
      </c>
      <c r="AE366" s="122">
        <f>IFERROR((VLOOKUP($L366,ACOUSTIC_SITE_INFO!$C$3:$AI$501,21,FALSE)),"")</f>
        <v>0</v>
      </c>
      <c r="AF366" s="122">
        <f>IFERROR((VLOOKUP($L366,ACOUSTIC_SITE_INFO!$C$3:$AI$501,19,FALSE)),"")</f>
        <v>0</v>
      </c>
      <c r="AG366" s="122">
        <f>IFERROR((VLOOKUP($L366,ACOUSTIC_SITE_INFO!$C$3:$AI$501,22,FALSE)),"")</f>
        <v>0</v>
      </c>
      <c r="AH366" s="122">
        <f>IFERROR((VLOOKUP($L366,ACOUSTIC_SITE_INFO!$C$3:$AI$501,23,FALSE)),"")</f>
        <v>0</v>
      </c>
      <c r="AI366" s="125">
        <f>IFERROR((VLOOKUP($L366,ACOUSTIC_SITE_INFO!$C$3:$AI$501,24,FALSE)),"")</f>
        <v>0</v>
      </c>
      <c r="AJ366" s="125">
        <f>IFERROR((VLOOKUP($L366,ACOUSTIC_SITE_INFO!$C$3:$AI$501,25,FALSE)),"")</f>
        <v>0</v>
      </c>
      <c r="AK366" s="122">
        <f>IFERROR((VLOOKUP($L366,ACOUSTIC_SITE_INFO!$C$3:$AI$501,26,FALSE)),"")</f>
        <v>0</v>
      </c>
      <c r="AL366" s="122">
        <f>IFERROR((VLOOKUP($L366,ACOUSTIC_SITE_INFO!$C$3:$AI$501,27,FALSE)),"")</f>
        <v>0</v>
      </c>
      <c r="AM366" s="122">
        <f>IFERROR((VLOOKUP($L366,ACOUSTIC_SITE_INFO!$C$3:$AI$501,29,FALSE)),"")</f>
        <v>0</v>
      </c>
      <c r="AN366" s="122">
        <f>IFERROR((VLOOKUP($L366,ACOUSTIC_SITE_INFO!$C$3:$AI$501,30,FALSE)),"")</f>
        <v>0</v>
      </c>
      <c r="AO366" s="122">
        <f>IFERROR((VLOOKUP($L366,ACOUSTIC_SITE_INFO!$C$3:$AI$501,31,FALSE)),"")</f>
        <v>0</v>
      </c>
      <c r="AP366" s="122">
        <f>IFERROR((VLOOKUP($L366,ACOUSTIC_SITE_INFO!$C$3:$AI$501,32,FALSE)),"")</f>
        <v>0</v>
      </c>
      <c r="AQ366" s="122">
        <f>IFERROR((VLOOKUP($L366,ACOUSTIC_SITE_INFO!$C$3:$AI$501,33,FALSE)),"")</f>
        <v>0</v>
      </c>
    </row>
    <row r="367" spans="1:43" x14ac:dyDescent="0.25">
      <c r="A367" s="122" t="str">
        <f t="shared" si="10"/>
        <v>00-0m-0</v>
      </c>
      <c r="B367" s="122" t="str">
        <f t="shared" si="11"/>
        <v/>
      </c>
      <c r="C367" s="122" t="str">
        <f>IF(ACOUSTIC_SURVEY_RESULTS!A366=0, "",ACOUSTIC_SURVEY_RESULTS!A366)</f>
        <v/>
      </c>
      <c r="D367" s="122" t="str">
        <f>IFERROR((VLOOKUP($C367,Drop_down_options!$B$2:$D$21,2,FALSE)),"")</f>
        <v/>
      </c>
      <c r="E367" s="122" t="str">
        <f>IF(ACOUSTIC_SURVEY_RESULTS!B366=0, "",ACOUSTIC_SURVEY_RESULTS!B366)</f>
        <v/>
      </c>
      <c r="F367" s="122" t="str">
        <f>IF(ACOUSTIC_SURVEY_RESULTS!C366=0, "",ACOUSTIC_SURVEY_RESULTS!C366)</f>
        <v/>
      </c>
      <c r="G367" s="122" t="str">
        <f>IF(ACOUSTIC_SURVEY_RESULTS!D366=0, "",ACOUSTIC_SURVEY_RESULTS!D366)</f>
        <v/>
      </c>
      <c r="H367" s="122" t="str">
        <f>IF(ACOUSTIC_SURVEY_RESULTS!E366=0, "",ACOUSTIC_SURVEY_RESULTS!E366)</f>
        <v/>
      </c>
      <c r="I367" s="122" t="str">
        <f>IF(ACOUSTIC_SURVEY_RESULTS!F366=0, "",ACOUSTIC_SURVEY_RESULTS!F366)</f>
        <v/>
      </c>
      <c r="J367" s="122" t="str">
        <f>IF(ACOUSTIC_SURVEY_RESULTS!G366=0, "",ACOUSTIC_SURVEY_RESULTS!G366)</f>
        <v/>
      </c>
      <c r="K367" s="122" t="str">
        <f>IF(ACOUSTIC_SURVEY_RESULTS!H366=0, "",ACOUSTIC_SURVEY_RESULTS!H366)</f>
        <v/>
      </c>
      <c r="L367" s="122" t="str">
        <f>IF(ACOUSTIC_SURVEY_RESULTS!I366=0, "",ACOUSTIC_SURVEY_RESULTS!I366)</f>
        <v/>
      </c>
      <c r="M367" s="122">
        <f>IFERROR((VLOOKUP($L367,ACOUSTIC_SITE_INFO!$C$3:$AI$501,2,FALSE)),"")</f>
        <v>0</v>
      </c>
      <c r="N367" s="122">
        <f>IFERROR((VLOOKUP($L367,ACOUSTIC_SITE_INFO!$C$3:$AI$501,3,FALSE))," ")</f>
        <v>0</v>
      </c>
      <c r="O367" s="122">
        <f>IFERROR((VLOOKUP($L367,ACOUSTIC_SITE_INFO!$C$3:$AI$501,4,FALSE)),"")</f>
        <v>0</v>
      </c>
      <c r="P367" s="122">
        <f>IFERROR((VLOOKUP($L367,ACOUSTIC_SITE_INFO!$C$3:$AI$501,5,FALSE)),"")</f>
        <v>0</v>
      </c>
      <c r="Q367" s="122">
        <f>IFERROR((VLOOKUP($L367,ACOUSTIC_SITE_INFO!$C$3:$AI$501,6,FALSE)),"")</f>
        <v>0</v>
      </c>
      <c r="R367" s="122">
        <f>IFERROR((VLOOKUP($L367,ACOUSTIC_SITE_INFO!$C$3:$AI$501,7,FALSE)),"")</f>
        <v>0</v>
      </c>
      <c r="S367" s="122" t="str">
        <f>IFERROR((VLOOKUP($L367,ACOUSTIC_SITE_INFO!$C$3:$AI$501,8,FALSE)),"")</f>
        <v>//</v>
      </c>
      <c r="T367" s="124">
        <f>IFERROR((VLOOKUP($L367,ACOUSTIC_SITE_INFO!$C$3:$AI$501,9,FALSE)),"")</f>
        <v>0</v>
      </c>
      <c r="U367" s="124">
        <f>IFERROR((VLOOKUP($L367,ACOUSTIC_SITE_INFO!$C$3:$AI$501,10,FALSE)),"")</f>
        <v>0</v>
      </c>
      <c r="V367" s="122">
        <f>IFERROR((VLOOKUP($L367,ACOUSTIC_SITE_INFO!$C$3:$AI$501,11,FALSE)),"")</f>
        <v>0</v>
      </c>
      <c r="W367" s="122">
        <f>IFERROR((VLOOKUP($L367,ACOUSTIC_SITE_INFO!$C$3:$AI$501,12,FALSE)),"")</f>
        <v>0</v>
      </c>
      <c r="X367" s="122">
        <f>IFERROR((VLOOKUP($L367,ACOUSTIC_SITE_INFO!$C$3:$AI$501,13,FALSE)),"")</f>
        <v>0</v>
      </c>
      <c r="Y367" s="122">
        <f>IFERROR((VLOOKUP($L367,ACOUSTIC_SITE_INFO!$C$3:$AI$501,14,FALSE)),"")</f>
        <v>0</v>
      </c>
      <c r="Z367" s="122">
        <f>IFERROR((VLOOKUP($L367,ACOUSTIC_SITE_INFO!$C$3:$AI$501,15,FALSE)),"")</f>
        <v>0</v>
      </c>
      <c r="AA367" s="122">
        <f>IFERROR((VLOOKUP($L367,ACOUSTIC_SITE_INFO!$C$3:$AI$501,16,FALSE)),"")</f>
        <v>0</v>
      </c>
      <c r="AB367" s="122">
        <f>IFERROR((VLOOKUP($L367,ACOUSTIC_SITE_INFO!$C$3:$AI$501,17,FALSE)),"")</f>
        <v>0</v>
      </c>
      <c r="AC367" s="122">
        <f>IFERROR((VLOOKUP($L367,ACOUSTIC_SITE_INFO!$C$3:$AI$501,18,FALSE)),"")</f>
        <v>0</v>
      </c>
      <c r="AD367" s="122">
        <f>IFERROR((VLOOKUP($L367,ACOUSTIC_SITE_INFO!$C$3:$AI$501,20,FALSE)),"")</f>
        <v>0</v>
      </c>
      <c r="AE367" s="122">
        <f>IFERROR((VLOOKUP($L367,ACOUSTIC_SITE_INFO!$C$3:$AI$501,21,FALSE)),"")</f>
        <v>0</v>
      </c>
      <c r="AF367" s="122">
        <f>IFERROR((VLOOKUP($L367,ACOUSTIC_SITE_INFO!$C$3:$AI$501,19,FALSE)),"")</f>
        <v>0</v>
      </c>
      <c r="AG367" s="122">
        <f>IFERROR((VLOOKUP($L367,ACOUSTIC_SITE_INFO!$C$3:$AI$501,22,FALSE)),"")</f>
        <v>0</v>
      </c>
      <c r="AH367" s="122">
        <f>IFERROR((VLOOKUP($L367,ACOUSTIC_SITE_INFO!$C$3:$AI$501,23,FALSE)),"")</f>
        <v>0</v>
      </c>
      <c r="AI367" s="125">
        <f>IFERROR((VLOOKUP($L367,ACOUSTIC_SITE_INFO!$C$3:$AI$501,24,FALSE)),"")</f>
        <v>0</v>
      </c>
      <c r="AJ367" s="125">
        <f>IFERROR((VLOOKUP($L367,ACOUSTIC_SITE_INFO!$C$3:$AI$501,25,FALSE)),"")</f>
        <v>0</v>
      </c>
      <c r="AK367" s="122">
        <f>IFERROR((VLOOKUP($L367,ACOUSTIC_SITE_INFO!$C$3:$AI$501,26,FALSE)),"")</f>
        <v>0</v>
      </c>
      <c r="AL367" s="122">
        <f>IFERROR((VLOOKUP($L367,ACOUSTIC_SITE_INFO!$C$3:$AI$501,27,FALSE)),"")</f>
        <v>0</v>
      </c>
      <c r="AM367" s="122">
        <f>IFERROR((VLOOKUP($L367,ACOUSTIC_SITE_INFO!$C$3:$AI$501,29,FALSE)),"")</f>
        <v>0</v>
      </c>
      <c r="AN367" s="122">
        <f>IFERROR((VLOOKUP($L367,ACOUSTIC_SITE_INFO!$C$3:$AI$501,30,FALSE)),"")</f>
        <v>0</v>
      </c>
      <c r="AO367" s="122">
        <f>IFERROR((VLOOKUP($L367,ACOUSTIC_SITE_INFO!$C$3:$AI$501,31,FALSE)),"")</f>
        <v>0</v>
      </c>
      <c r="AP367" s="122">
        <f>IFERROR((VLOOKUP($L367,ACOUSTIC_SITE_INFO!$C$3:$AI$501,32,FALSE)),"")</f>
        <v>0</v>
      </c>
      <c r="AQ367" s="122">
        <f>IFERROR((VLOOKUP($L367,ACOUSTIC_SITE_INFO!$C$3:$AI$501,33,FALSE)),"")</f>
        <v>0</v>
      </c>
    </row>
    <row r="368" spans="1:43" x14ac:dyDescent="0.25">
      <c r="A368" s="122" t="str">
        <f t="shared" si="10"/>
        <v>00-0m-0</v>
      </c>
      <c r="B368" s="122" t="str">
        <f t="shared" si="11"/>
        <v/>
      </c>
      <c r="C368" s="122" t="str">
        <f>IF(ACOUSTIC_SURVEY_RESULTS!A367=0, "",ACOUSTIC_SURVEY_RESULTS!A367)</f>
        <v/>
      </c>
      <c r="D368" s="122" t="str">
        <f>IFERROR((VLOOKUP($C368,Drop_down_options!$B$2:$D$21,2,FALSE)),"")</f>
        <v/>
      </c>
      <c r="E368" s="122" t="str">
        <f>IF(ACOUSTIC_SURVEY_RESULTS!B367=0, "",ACOUSTIC_SURVEY_RESULTS!B367)</f>
        <v/>
      </c>
      <c r="F368" s="122" t="str">
        <f>IF(ACOUSTIC_SURVEY_RESULTS!C367=0, "",ACOUSTIC_SURVEY_RESULTS!C367)</f>
        <v/>
      </c>
      <c r="G368" s="122" t="str">
        <f>IF(ACOUSTIC_SURVEY_RESULTS!D367=0, "",ACOUSTIC_SURVEY_RESULTS!D367)</f>
        <v/>
      </c>
      <c r="H368" s="122" t="str">
        <f>IF(ACOUSTIC_SURVEY_RESULTS!E367=0, "",ACOUSTIC_SURVEY_RESULTS!E367)</f>
        <v/>
      </c>
      <c r="I368" s="122" t="str">
        <f>IF(ACOUSTIC_SURVEY_RESULTS!F367=0, "",ACOUSTIC_SURVEY_RESULTS!F367)</f>
        <v/>
      </c>
      <c r="J368" s="122" t="str">
        <f>IF(ACOUSTIC_SURVEY_RESULTS!G367=0, "",ACOUSTIC_SURVEY_RESULTS!G367)</f>
        <v/>
      </c>
      <c r="K368" s="122" t="str">
        <f>IF(ACOUSTIC_SURVEY_RESULTS!H367=0, "",ACOUSTIC_SURVEY_RESULTS!H367)</f>
        <v/>
      </c>
      <c r="L368" s="122" t="str">
        <f>IF(ACOUSTIC_SURVEY_RESULTS!I367=0, "",ACOUSTIC_SURVEY_RESULTS!I367)</f>
        <v/>
      </c>
      <c r="M368" s="122">
        <f>IFERROR((VLOOKUP($L368,ACOUSTIC_SITE_INFO!$C$3:$AI$501,2,FALSE)),"")</f>
        <v>0</v>
      </c>
      <c r="N368" s="122">
        <f>IFERROR((VLOOKUP($L368,ACOUSTIC_SITE_INFO!$C$3:$AI$501,3,FALSE))," ")</f>
        <v>0</v>
      </c>
      <c r="O368" s="122">
        <f>IFERROR((VLOOKUP($L368,ACOUSTIC_SITE_INFO!$C$3:$AI$501,4,FALSE)),"")</f>
        <v>0</v>
      </c>
      <c r="P368" s="122">
        <f>IFERROR((VLOOKUP($L368,ACOUSTIC_SITE_INFO!$C$3:$AI$501,5,FALSE)),"")</f>
        <v>0</v>
      </c>
      <c r="Q368" s="122">
        <f>IFERROR((VLOOKUP($L368,ACOUSTIC_SITE_INFO!$C$3:$AI$501,6,FALSE)),"")</f>
        <v>0</v>
      </c>
      <c r="R368" s="122">
        <f>IFERROR((VLOOKUP($L368,ACOUSTIC_SITE_INFO!$C$3:$AI$501,7,FALSE)),"")</f>
        <v>0</v>
      </c>
      <c r="S368" s="122" t="str">
        <f>IFERROR((VLOOKUP($L368,ACOUSTIC_SITE_INFO!$C$3:$AI$501,8,FALSE)),"")</f>
        <v>//</v>
      </c>
      <c r="T368" s="124">
        <f>IFERROR((VLOOKUP($L368,ACOUSTIC_SITE_INFO!$C$3:$AI$501,9,FALSE)),"")</f>
        <v>0</v>
      </c>
      <c r="U368" s="124">
        <f>IFERROR((VLOOKUP($L368,ACOUSTIC_SITE_INFO!$C$3:$AI$501,10,FALSE)),"")</f>
        <v>0</v>
      </c>
      <c r="V368" s="122">
        <f>IFERROR((VLOOKUP($L368,ACOUSTIC_SITE_INFO!$C$3:$AI$501,11,FALSE)),"")</f>
        <v>0</v>
      </c>
      <c r="W368" s="122">
        <f>IFERROR((VLOOKUP($L368,ACOUSTIC_SITE_INFO!$C$3:$AI$501,12,FALSE)),"")</f>
        <v>0</v>
      </c>
      <c r="X368" s="122">
        <f>IFERROR((VLOOKUP($L368,ACOUSTIC_SITE_INFO!$C$3:$AI$501,13,FALSE)),"")</f>
        <v>0</v>
      </c>
      <c r="Y368" s="122">
        <f>IFERROR((VLOOKUP($L368,ACOUSTIC_SITE_INFO!$C$3:$AI$501,14,FALSE)),"")</f>
        <v>0</v>
      </c>
      <c r="Z368" s="122">
        <f>IFERROR((VLOOKUP($L368,ACOUSTIC_SITE_INFO!$C$3:$AI$501,15,FALSE)),"")</f>
        <v>0</v>
      </c>
      <c r="AA368" s="122">
        <f>IFERROR((VLOOKUP($L368,ACOUSTIC_SITE_INFO!$C$3:$AI$501,16,FALSE)),"")</f>
        <v>0</v>
      </c>
      <c r="AB368" s="122">
        <f>IFERROR((VLOOKUP($L368,ACOUSTIC_SITE_INFO!$C$3:$AI$501,17,FALSE)),"")</f>
        <v>0</v>
      </c>
      <c r="AC368" s="122">
        <f>IFERROR((VLOOKUP($L368,ACOUSTIC_SITE_INFO!$C$3:$AI$501,18,FALSE)),"")</f>
        <v>0</v>
      </c>
      <c r="AD368" s="122">
        <f>IFERROR((VLOOKUP($L368,ACOUSTIC_SITE_INFO!$C$3:$AI$501,20,FALSE)),"")</f>
        <v>0</v>
      </c>
      <c r="AE368" s="122">
        <f>IFERROR((VLOOKUP($L368,ACOUSTIC_SITE_INFO!$C$3:$AI$501,21,FALSE)),"")</f>
        <v>0</v>
      </c>
      <c r="AF368" s="122">
        <f>IFERROR((VLOOKUP($L368,ACOUSTIC_SITE_INFO!$C$3:$AI$501,19,FALSE)),"")</f>
        <v>0</v>
      </c>
      <c r="AG368" s="122">
        <f>IFERROR((VLOOKUP($L368,ACOUSTIC_SITE_INFO!$C$3:$AI$501,22,FALSE)),"")</f>
        <v>0</v>
      </c>
      <c r="AH368" s="122">
        <f>IFERROR((VLOOKUP($L368,ACOUSTIC_SITE_INFO!$C$3:$AI$501,23,FALSE)),"")</f>
        <v>0</v>
      </c>
      <c r="AI368" s="125">
        <f>IFERROR((VLOOKUP($L368,ACOUSTIC_SITE_INFO!$C$3:$AI$501,24,FALSE)),"")</f>
        <v>0</v>
      </c>
      <c r="AJ368" s="125">
        <f>IFERROR((VLOOKUP($L368,ACOUSTIC_SITE_INFO!$C$3:$AI$501,25,FALSE)),"")</f>
        <v>0</v>
      </c>
      <c r="AK368" s="122">
        <f>IFERROR((VLOOKUP($L368,ACOUSTIC_SITE_INFO!$C$3:$AI$501,26,FALSE)),"")</f>
        <v>0</v>
      </c>
      <c r="AL368" s="122">
        <f>IFERROR((VLOOKUP($L368,ACOUSTIC_SITE_INFO!$C$3:$AI$501,27,FALSE)),"")</f>
        <v>0</v>
      </c>
      <c r="AM368" s="122">
        <f>IFERROR((VLOOKUP($L368,ACOUSTIC_SITE_INFO!$C$3:$AI$501,29,FALSE)),"")</f>
        <v>0</v>
      </c>
      <c r="AN368" s="122">
        <f>IFERROR((VLOOKUP($L368,ACOUSTIC_SITE_INFO!$C$3:$AI$501,30,FALSE)),"")</f>
        <v>0</v>
      </c>
      <c r="AO368" s="122">
        <f>IFERROR((VLOOKUP($L368,ACOUSTIC_SITE_INFO!$C$3:$AI$501,31,FALSE)),"")</f>
        <v>0</v>
      </c>
      <c r="AP368" s="122">
        <f>IFERROR((VLOOKUP($L368,ACOUSTIC_SITE_INFO!$C$3:$AI$501,32,FALSE)),"")</f>
        <v>0</v>
      </c>
      <c r="AQ368" s="122">
        <f>IFERROR((VLOOKUP($L368,ACOUSTIC_SITE_INFO!$C$3:$AI$501,33,FALSE)),"")</f>
        <v>0</v>
      </c>
    </row>
    <row r="369" spans="1:43" x14ac:dyDescent="0.25">
      <c r="A369" s="122" t="str">
        <f t="shared" si="10"/>
        <v>00-0m-0</v>
      </c>
      <c r="B369" s="122" t="str">
        <f t="shared" si="11"/>
        <v/>
      </c>
      <c r="C369" s="122" t="str">
        <f>IF(ACOUSTIC_SURVEY_RESULTS!A368=0, "",ACOUSTIC_SURVEY_RESULTS!A368)</f>
        <v/>
      </c>
      <c r="D369" s="122" t="str">
        <f>IFERROR((VLOOKUP($C369,Drop_down_options!$B$2:$D$21,2,FALSE)),"")</f>
        <v/>
      </c>
      <c r="E369" s="122" t="str">
        <f>IF(ACOUSTIC_SURVEY_RESULTS!B368=0, "",ACOUSTIC_SURVEY_RESULTS!B368)</f>
        <v/>
      </c>
      <c r="F369" s="122" t="str">
        <f>IF(ACOUSTIC_SURVEY_RESULTS!C368=0, "",ACOUSTIC_SURVEY_RESULTS!C368)</f>
        <v/>
      </c>
      <c r="G369" s="122" t="str">
        <f>IF(ACOUSTIC_SURVEY_RESULTS!D368=0, "",ACOUSTIC_SURVEY_RESULTS!D368)</f>
        <v/>
      </c>
      <c r="H369" s="122" t="str">
        <f>IF(ACOUSTIC_SURVEY_RESULTS!E368=0, "",ACOUSTIC_SURVEY_RESULTS!E368)</f>
        <v/>
      </c>
      <c r="I369" s="122" t="str">
        <f>IF(ACOUSTIC_SURVEY_RESULTS!F368=0, "",ACOUSTIC_SURVEY_RESULTS!F368)</f>
        <v/>
      </c>
      <c r="J369" s="122" t="str">
        <f>IF(ACOUSTIC_SURVEY_RESULTS!G368=0, "",ACOUSTIC_SURVEY_RESULTS!G368)</f>
        <v/>
      </c>
      <c r="K369" s="122" t="str">
        <f>IF(ACOUSTIC_SURVEY_RESULTS!H368=0, "",ACOUSTIC_SURVEY_RESULTS!H368)</f>
        <v/>
      </c>
      <c r="L369" s="122" t="str">
        <f>IF(ACOUSTIC_SURVEY_RESULTS!I368=0, "",ACOUSTIC_SURVEY_RESULTS!I368)</f>
        <v/>
      </c>
      <c r="M369" s="122">
        <f>IFERROR((VLOOKUP($L369,ACOUSTIC_SITE_INFO!$C$3:$AI$501,2,FALSE)),"")</f>
        <v>0</v>
      </c>
      <c r="N369" s="122">
        <f>IFERROR((VLOOKUP($L369,ACOUSTIC_SITE_INFO!$C$3:$AI$501,3,FALSE))," ")</f>
        <v>0</v>
      </c>
      <c r="O369" s="122">
        <f>IFERROR((VLOOKUP($L369,ACOUSTIC_SITE_INFO!$C$3:$AI$501,4,FALSE)),"")</f>
        <v>0</v>
      </c>
      <c r="P369" s="122">
        <f>IFERROR((VLOOKUP($L369,ACOUSTIC_SITE_INFO!$C$3:$AI$501,5,FALSE)),"")</f>
        <v>0</v>
      </c>
      <c r="Q369" s="122">
        <f>IFERROR((VLOOKUP($L369,ACOUSTIC_SITE_INFO!$C$3:$AI$501,6,FALSE)),"")</f>
        <v>0</v>
      </c>
      <c r="R369" s="122">
        <f>IFERROR((VLOOKUP($L369,ACOUSTIC_SITE_INFO!$C$3:$AI$501,7,FALSE)),"")</f>
        <v>0</v>
      </c>
      <c r="S369" s="122" t="str">
        <f>IFERROR((VLOOKUP($L369,ACOUSTIC_SITE_INFO!$C$3:$AI$501,8,FALSE)),"")</f>
        <v>//</v>
      </c>
      <c r="T369" s="124">
        <f>IFERROR((VLOOKUP($L369,ACOUSTIC_SITE_INFO!$C$3:$AI$501,9,FALSE)),"")</f>
        <v>0</v>
      </c>
      <c r="U369" s="124">
        <f>IFERROR((VLOOKUP($L369,ACOUSTIC_SITE_INFO!$C$3:$AI$501,10,FALSE)),"")</f>
        <v>0</v>
      </c>
      <c r="V369" s="122">
        <f>IFERROR((VLOOKUP($L369,ACOUSTIC_SITE_INFO!$C$3:$AI$501,11,FALSE)),"")</f>
        <v>0</v>
      </c>
      <c r="W369" s="122">
        <f>IFERROR((VLOOKUP($L369,ACOUSTIC_SITE_INFO!$C$3:$AI$501,12,FALSE)),"")</f>
        <v>0</v>
      </c>
      <c r="X369" s="122">
        <f>IFERROR((VLOOKUP($L369,ACOUSTIC_SITE_INFO!$C$3:$AI$501,13,FALSE)),"")</f>
        <v>0</v>
      </c>
      <c r="Y369" s="122">
        <f>IFERROR((VLOOKUP($L369,ACOUSTIC_SITE_INFO!$C$3:$AI$501,14,FALSE)),"")</f>
        <v>0</v>
      </c>
      <c r="Z369" s="122">
        <f>IFERROR((VLOOKUP($L369,ACOUSTIC_SITE_INFO!$C$3:$AI$501,15,FALSE)),"")</f>
        <v>0</v>
      </c>
      <c r="AA369" s="122">
        <f>IFERROR((VLOOKUP($L369,ACOUSTIC_SITE_INFO!$C$3:$AI$501,16,FALSE)),"")</f>
        <v>0</v>
      </c>
      <c r="AB369" s="122">
        <f>IFERROR((VLOOKUP($L369,ACOUSTIC_SITE_INFO!$C$3:$AI$501,17,FALSE)),"")</f>
        <v>0</v>
      </c>
      <c r="AC369" s="122">
        <f>IFERROR((VLOOKUP($L369,ACOUSTIC_SITE_INFO!$C$3:$AI$501,18,FALSE)),"")</f>
        <v>0</v>
      </c>
      <c r="AD369" s="122">
        <f>IFERROR((VLOOKUP($L369,ACOUSTIC_SITE_INFO!$C$3:$AI$501,20,FALSE)),"")</f>
        <v>0</v>
      </c>
      <c r="AE369" s="122">
        <f>IFERROR((VLOOKUP($L369,ACOUSTIC_SITE_INFO!$C$3:$AI$501,21,FALSE)),"")</f>
        <v>0</v>
      </c>
      <c r="AF369" s="122">
        <f>IFERROR((VLOOKUP($L369,ACOUSTIC_SITE_INFO!$C$3:$AI$501,19,FALSE)),"")</f>
        <v>0</v>
      </c>
      <c r="AG369" s="122">
        <f>IFERROR((VLOOKUP($L369,ACOUSTIC_SITE_INFO!$C$3:$AI$501,22,FALSE)),"")</f>
        <v>0</v>
      </c>
      <c r="AH369" s="122">
        <f>IFERROR((VLOOKUP($L369,ACOUSTIC_SITE_INFO!$C$3:$AI$501,23,FALSE)),"")</f>
        <v>0</v>
      </c>
      <c r="AI369" s="125">
        <f>IFERROR((VLOOKUP($L369,ACOUSTIC_SITE_INFO!$C$3:$AI$501,24,FALSE)),"")</f>
        <v>0</v>
      </c>
      <c r="AJ369" s="125">
        <f>IFERROR((VLOOKUP($L369,ACOUSTIC_SITE_INFO!$C$3:$AI$501,25,FALSE)),"")</f>
        <v>0</v>
      </c>
      <c r="AK369" s="122">
        <f>IFERROR((VLOOKUP($L369,ACOUSTIC_SITE_INFO!$C$3:$AI$501,26,FALSE)),"")</f>
        <v>0</v>
      </c>
      <c r="AL369" s="122">
        <f>IFERROR((VLOOKUP($L369,ACOUSTIC_SITE_INFO!$C$3:$AI$501,27,FALSE)),"")</f>
        <v>0</v>
      </c>
      <c r="AM369" s="122">
        <f>IFERROR((VLOOKUP($L369,ACOUSTIC_SITE_INFO!$C$3:$AI$501,29,FALSE)),"")</f>
        <v>0</v>
      </c>
      <c r="AN369" s="122">
        <f>IFERROR((VLOOKUP($L369,ACOUSTIC_SITE_INFO!$C$3:$AI$501,30,FALSE)),"")</f>
        <v>0</v>
      </c>
      <c r="AO369" s="122">
        <f>IFERROR((VLOOKUP($L369,ACOUSTIC_SITE_INFO!$C$3:$AI$501,31,FALSE)),"")</f>
        <v>0</v>
      </c>
      <c r="AP369" s="122">
        <f>IFERROR((VLOOKUP($L369,ACOUSTIC_SITE_INFO!$C$3:$AI$501,32,FALSE)),"")</f>
        <v>0</v>
      </c>
      <c r="AQ369" s="122">
        <f>IFERROR((VLOOKUP($L369,ACOUSTIC_SITE_INFO!$C$3:$AI$501,33,FALSE)),"")</f>
        <v>0</v>
      </c>
    </row>
    <row r="370" spans="1:43" x14ac:dyDescent="0.25">
      <c r="A370" s="122" t="str">
        <f t="shared" si="10"/>
        <v>00-0m-0</v>
      </c>
      <c r="B370" s="122" t="str">
        <f t="shared" si="11"/>
        <v/>
      </c>
      <c r="C370" s="122" t="str">
        <f>IF(ACOUSTIC_SURVEY_RESULTS!A369=0, "",ACOUSTIC_SURVEY_RESULTS!A369)</f>
        <v/>
      </c>
      <c r="D370" s="122" t="str">
        <f>IFERROR((VLOOKUP($C370,Drop_down_options!$B$2:$D$21,2,FALSE)),"")</f>
        <v/>
      </c>
      <c r="E370" s="122" t="str">
        <f>IF(ACOUSTIC_SURVEY_RESULTS!B369=0, "",ACOUSTIC_SURVEY_RESULTS!B369)</f>
        <v/>
      </c>
      <c r="F370" s="122" t="str">
        <f>IF(ACOUSTIC_SURVEY_RESULTS!C369=0, "",ACOUSTIC_SURVEY_RESULTS!C369)</f>
        <v/>
      </c>
      <c r="G370" s="122" t="str">
        <f>IF(ACOUSTIC_SURVEY_RESULTS!D369=0, "",ACOUSTIC_SURVEY_RESULTS!D369)</f>
        <v/>
      </c>
      <c r="H370" s="122" t="str">
        <f>IF(ACOUSTIC_SURVEY_RESULTS!E369=0, "",ACOUSTIC_SURVEY_RESULTS!E369)</f>
        <v/>
      </c>
      <c r="I370" s="122" t="str">
        <f>IF(ACOUSTIC_SURVEY_RESULTS!F369=0, "",ACOUSTIC_SURVEY_RESULTS!F369)</f>
        <v/>
      </c>
      <c r="J370" s="122" t="str">
        <f>IF(ACOUSTIC_SURVEY_RESULTS!G369=0, "",ACOUSTIC_SURVEY_RESULTS!G369)</f>
        <v/>
      </c>
      <c r="K370" s="122" t="str">
        <f>IF(ACOUSTIC_SURVEY_RESULTS!H369=0, "",ACOUSTIC_SURVEY_RESULTS!H369)</f>
        <v/>
      </c>
      <c r="L370" s="122" t="str">
        <f>IF(ACOUSTIC_SURVEY_RESULTS!I369=0, "",ACOUSTIC_SURVEY_RESULTS!I369)</f>
        <v/>
      </c>
      <c r="M370" s="122">
        <f>IFERROR((VLOOKUP($L370,ACOUSTIC_SITE_INFO!$C$3:$AI$501,2,FALSE)),"")</f>
        <v>0</v>
      </c>
      <c r="N370" s="122">
        <f>IFERROR((VLOOKUP($L370,ACOUSTIC_SITE_INFO!$C$3:$AI$501,3,FALSE))," ")</f>
        <v>0</v>
      </c>
      <c r="O370" s="122">
        <f>IFERROR((VLOOKUP($L370,ACOUSTIC_SITE_INFO!$C$3:$AI$501,4,FALSE)),"")</f>
        <v>0</v>
      </c>
      <c r="P370" s="122">
        <f>IFERROR((VLOOKUP($L370,ACOUSTIC_SITE_INFO!$C$3:$AI$501,5,FALSE)),"")</f>
        <v>0</v>
      </c>
      <c r="Q370" s="122">
        <f>IFERROR((VLOOKUP($L370,ACOUSTIC_SITE_INFO!$C$3:$AI$501,6,FALSE)),"")</f>
        <v>0</v>
      </c>
      <c r="R370" s="122">
        <f>IFERROR((VLOOKUP($L370,ACOUSTIC_SITE_INFO!$C$3:$AI$501,7,FALSE)),"")</f>
        <v>0</v>
      </c>
      <c r="S370" s="122" t="str">
        <f>IFERROR((VLOOKUP($L370,ACOUSTIC_SITE_INFO!$C$3:$AI$501,8,FALSE)),"")</f>
        <v>//</v>
      </c>
      <c r="T370" s="124">
        <f>IFERROR((VLOOKUP($L370,ACOUSTIC_SITE_INFO!$C$3:$AI$501,9,FALSE)),"")</f>
        <v>0</v>
      </c>
      <c r="U370" s="124">
        <f>IFERROR((VLOOKUP($L370,ACOUSTIC_SITE_INFO!$C$3:$AI$501,10,FALSE)),"")</f>
        <v>0</v>
      </c>
      <c r="V370" s="122">
        <f>IFERROR((VLOOKUP($L370,ACOUSTIC_SITE_INFO!$C$3:$AI$501,11,FALSE)),"")</f>
        <v>0</v>
      </c>
      <c r="W370" s="122">
        <f>IFERROR((VLOOKUP($L370,ACOUSTIC_SITE_INFO!$C$3:$AI$501,12,FALSE)),"")</f>
        <v>0</v>
      </c>
      <c r="X370" s="122">
        <f>IFERROR((VLOOKUP($L370,ACOUSTIC_SITE_INFO!$C$3:$AI$501,13,FALSE)),"")</f>
        <v>0</v>
      </c>
      <c r="Y370" s="122">
        <f>IFERROR((VLOOKUP($L370,ACOUSTIC_SITE_INFO!$C$3:$AI$501,14,FALSE)),"")</f>
        <v>0</v>
      </c>
      <c r="Z370" s="122">
        <f>IFERROR((VLOOKUP($L370,ACOUSTIC_SITE_INFO!$C$3:$AI$501,15,FALSE)),"")</f>
        <v>0</v>
      </c>
      <c r="AA370" s="122">
        <f>IFERROR((VLOOKUP($L370,ACOUSTIC_SITE_INFO!$C$3:$AI$501,16,FALSE)),"")</f>
        <v>0</v>
      </c>
      <c r="AB370" s="122">
        <f>IFERROR((VLOOKUP($L370,ACOUSTIC_SITE_INFO!$C$3:$AI$501,17,FALSE)),"")</f>
        <v>0</v>
      </c>
      <c r="AC370" s="122">
        <f>IFERROR((VLOOKUP($L370,ACOUSTIC_SITE_INFO!$C$3:$AI$501,18,FALSE)),"")</f>
        <v>0</v>
      </c>
      <c r="AD370" s="122">
        <f>IFERROR((VLOOKUP($L370,ACOUSTIC_SITE_INFO!$C$3:$AI$501,20,FALSE)),"")</f>
        <v>0</v>
      </c>
      <c r="AE370" s="122">
        <f>IFERROR((VLOOKUP($L370,ACOUSTIC_SITE_INFO!$C$3:$AI$501,21,FALSE)),"")</f>
        <v>0</v>
      </c>
      <c r="AF370" s="122">
        <f>IFERROR((VLOOKUP($L370,ACOUSTIC_SITE_INFO!$C$3:$AI$501,19,FALSE)),"")</f>
        <v>0</v>
      </c>
      <c r="AG370" s="122">
        <f>IFERROR((VLOOKUP($L370,ACOUSTIC_SITE_INFO!$C$3:$AI$501,22,FALSE)),"")</f>
        <v>0</v>
      </c>
      <c r="AH370" s="122">
        <f>IFERROR((VLOOKUP($L370,ACOUSTIC_SITE_INFO!$C$3:$AI$501,23,FALSE)),"")</f>
        <v>0</v>
      </c>
      <c r="AI370" s="125">
        <f>IFERROR((VLOOKUP($L370,ACOUSTIC_SITE_INFO!$C$3:$AI$501,24,FALSE)),"")</f>
        <v>0</v>
      </c>
      <c r="AJ370" s="125">
        <f>IFERROR((VLOOKUP($L370,ACOUSTIC_SITE_INFO!$C$3:$AI$501,25,FALSE)),"")</f>
        <v>0</v>
      </c>
      <c r="AK370" s="122">
        <f>IFERROR((VLOOKUP($L370,ACOUSTIC_SITE_INFO!$C$3:$AI$501,26,FALSE)),"")</f>
        <v>0</v>
      </c>
      <c r="AL370" s="122">
        <f>IFERROR((VLOOKUP($L370,ACOUSTIC_SITE_INFO!$C$3:$AI$501,27,FALSE)),"")</f>
        <v>0</v>
      </c>
      <c r="AM370" s="122">
        <f>IFERROR((VLOOKUP($L370,ACOUSTIC_SITE_INFO!$C$3:$AI$501,29,FALSE)),"")</f>
        <v>0</v>
      </c>
      <c r="AN370" s="122">
        <f>IFERROR((VLOOKUP($L370,ACOUSTIC_SITE_INFO!$C$3:$AI$501,30,FALSE)),"")</f>
        <v>0</v>
      </c>
      <c r="AO370" s="122">
        <f>IFERROR((VLOOKUP($L370,ACOUSTIC_SITE_INFO!$C$3:$AI$501,31,FALSE)),"")</f>
        <v>0</v>
      </c>
      <c r="AP370" s="122">
        <f>IFERROR((VLOOKUP($L370,ACOUSTIC_SITE_INFO!$C$3:$AI$501,32,FALSE)),"")</f>
        <v>0</v>
      </c>
      <c r="AQ370" s="122">
        <f>IFERROR((VLOOKUP($L370,ACOUSTIC_SITE_INFO!$C$3:$AI$501,33,FALSE)),"")</f>
        <v>0</v>
      </c>
    </row>
    <row r="371" spans="1:43" x14ac:dyDescent="0.25">
      <c r="A371" s="122" t="str">
        <f t="shared" si="10"/>
        <v>00-0m-0</v>
      </c>
      <c r="B371" s="122" t="str">
        <f t="shared" si="11"/>
        <v/>
      </c>
      <c r="C371" s="122" t="str">
        <f>IF(ACOUSTIC_SURVEY_RESULTS!A370=0, "",ACOUSTIC_SURVEY_RESULTS!A370)</f>
        <v/>
      </c>
      <c r="D371" s="122" t="str">
        <f>IFERROR((VLOOKUP($C371,Drop_down_options!$B$2:$D$21,2,FALSE)),"")</f>
        <v/>
      </c>
      <c r="E371" s="122" t="str">
        <f>IF(ACOUSTIC_SURVEY_RESULTS!B370=0, "",ACOUSTIC_SURVEY_RESULTS!B370)</f>
        <v/>
      </c>
      <c r="F371" s="122" t="str">
        <f>IF(ACOUSTIC_SURVEY_RESULTS!C370=0, "",ACOUSTIC_SURVEY_RESULTS!C370)</f>
        <v/>
      </c>
      <c r="G371" s="122" t="str">
        <f>IF(ACOUSTIC_SURVEY_RESULTS!D370=0, "",ACOUSTIC_SURVEY_RESULTS!D370)</f>
        <v/>
      </c>
      <c r="H371" s="122" t="str">
        <f>IF(ACOUSTIC_SURVEY_RESULTS!E370=0, "",ACOUSTIC_SURVEY_RESULTS!E370)</f>
        <v/>
      </c>
      <c r="I371" s="122" t="str">
        <f>IF(ACOUSTIC_SURVEY_RESULTS!F370=0, "",ACOUSTIC_SURVEY_RESULTS!F370)</f>
        <v/>
      </c>
      <c r="J371" s="122" t="str">
        <f>IF(ACOUSTIC_SURVEY_RESULTS!G370=0, "",ACOUSTIC_SURVEY_RESULTS!G370)</f>
        <v/>
      </c>
      <c r="K371" s="122" t="str">
        <f>IF(ACOUSTIC_SURVEY_RESULTS!H370=0, "",ACOUSTIC_SURVEY_RESULTS!H370)</f>
        <v/>
      </c>
      <c r="L371" s="122" t="str">
        <f>IF(ACOUSTIC_SURVEY_RESULTS!I370=0, "",ACOUSTIC_SURVEY_RESULTS!I370)</f>
        <v/>
      </c>
      <c r="M371" s="122">
        <f>IFERROR((VLOOKUP($L371,ACOUSTIC_SITE_INFO!$C$3:$AI$501,2,FALSE)),"")</f>
        <v>0</v>
      </c>
      <c r="N371" s="122">
        <f>IFERROR((VLOOKUP($L371,ACOUSTIC_SITE_INFO!$C$3:$AI$501,3,FALSE))," ")</f>
        <v>0</v>
      </c>
      <c r="O371" s="122">
        <f>IFERROR((VLOOKUP($L371,ACOUSTIC_SITE_INFO!$C$3:$AI$501,4,FALSE)),"")</f>
        <v>0</v>
      </c>
      <c r="P371" s="122">
        <f>IFERROR((VLOOKUP($L371,ACOUSTIC_SITE_INFO!$C$3:$AI$501,5,FALSE)),"")</f>
        <v>0</v>
      </c>
      <c r="Q371" s="122">
        <f>IFERROR((VLOOKUP($L371,ACOUSTIC_SITE_INFO!$C$3:$AI$501,6,FALSE)),"")</f>
        <v>0</v>
      </c>
      <c r="R371" s="122">
        <f>IFERROR((VLOOKUP($L371,ACOUSTIC_SITE_INFO!$C$3:$AI$501,7,FALSE)),"")</f>
        <v>0</v>
      </c>
      <c r="S371" s="122" t="str">
        <f>IFERROR((VLOOKUP($L371,ACOUSTIC_SITE_INFO!$C$3:$AI$501,8,FALSE)),"")</f>
        <v>//</v>
      </c>
      <c r="T371" s="124">
        <f>IFERROR((VLOOKUP($L371,ACOUSTIC_SITE_INFO!$C$3:$AI$501,9,FALSE)),"")</f>
        <v>0</v>
      </c>
      <c r="U371" s="124">
        <f>IFERROR((VLOOKUP($L371,ACOUSTIC_SITE_INFO!$C$3:$AI$501,10,FALSE)),"")</f>
        <v>0</v>
      </c>
      <c r="V371" s="122">
        <f>IFERROR((VLOOKUP($L371,ACOUSTIC_SITE_INFO!$C$3:$AI$501,11,FALSE)),"")</f>
        <v>0</v>
      </c>
      <c r="W371" s="122">
        <f>IFERROR((VLOOKUP($L371,ACOUSTIC_SITE_INFO!$C$3:$AI$501,12,FALSE)),"")</f>
        <v>0</v>
      </c>
      <c r="X371" s="122">
        <f>IFERROR((VLOOKUP($L371,ACOUSTIC_SITE_INFO!$C$3:$AI$501,13,FALSE)),"")</f>
        <v>0</v>
      </c>
      <c r="Y371" s="122">
        <f>IFERROR((VLOOKUP($L371,ACOUSTIC_SITE_INFO!$C$3:$AI$501,14,FALSE)),"")</f>
        <v>0</v>
      </c>
      <c r="Z371" s="122">
        <f>IFERROR((VLOOKUP($L371,ACOUSTIC_SITE_INFO!$C$3:$AI$501,15,FALSE)),"")</f>
        <v>0</v>
      </c>
      <c r="AA371" s="122">
        <f>IFERROR((VLOOKUP($L371,ACOUSTIC_SITE_INFO!$C$3:$AI$501,16,FALSE)),"")</f>
        <v>0</v>
      </c>
      <c r="AB371" s="122">
        <f>IFERROR((VLOOKUP($L371,ACOUSTIC_SITE_INFO!$C$3:$AI$501,17,FALSE)),"")</f>
        <v>0</v>
      </c>
      <c r="AC371" s="122">
        <f>IFERROR((VLOOKUP($L371,ACOUSTIC_SITE_INFO!$C$3:$AI$501,18,FALSE)),"")</f>
        <v>0</v>
      </c>
      <c r="AD371" s="122">
        <f>IFERROR((VLOOKUP($L371,ACOUSTIC_SITE_INFO!$C$3:$AI$501,20,FALSE)),"")</f>
        <v>0</v>
      </c>
      <c r="AE371" s="122">
        <f>IFERROR((VLOOKUP($L371,ACOUSTIC_SITE_INFO!$C$3:$AI$501,21,FALSE)),"")</f>
        <v>0</v>
      </c>
      <c r="AF371" s="122">
        <f>IFERROR((VLOOKUP($L371,ACOUSTIC_SITE_INFO!$C$3:$AI$501,19,FALSE)),"")</f>
        <v>0</v>
      </c>
      <c r="AG371" s="122">
        <f>IFERROR((VLOOKUP($L371,ACOUSTIC_SITE_INFO!$C$3:$AI$501,22,FALSE)),"")</f>
        <v>0</v>
      </c>
      <c r="AH371" s="122">
        <f>IFERROR((VLOOKUP($L371,ACOUSTIC_SITE_INFO!$C$3:$AI$501,23,FALSE)),"")</f>
        <v>0</v>
      </c>
      <c r="AI371" s="125">
        <f>IFERROR((VLOOKUP($L371,ACOUSTIC_SITE_INFO!$C$3:$AI$501,24,FALSE)),"")</f>
        <v>0</v>
      </c>
      <c r="AJ371" s="125">
        <f>IFERROR((VLOOKUP($L371,ACOUSTIC_SITE_INFO!$C$3:$AI$501,25,FALSE)),"")</f>
        <v>0</v>
      </c>
      <c r="AK371" s="122">
        <f>IFERROR((VLOOKUP($L371,ACOUSTIC_SITE_INFO!$C$3:$AI$501,26,FALSE)),"")</f>
        <v>0</v>
      </c>
      <c r="AL371" s="122">
        <f>IFERROR((VLOOKUP($L371,ACOUSTIC_SITE_INFO!$C$3:$AI$501,27,FALSE)),"")</f>
        <v>0</v>
      </c>
      <c r="AM371" s="122">
        <f>IFERROR((VLOOKUP($L371,ACOUSTIC_SITE_INFO!$C$3:$AI$501,29,FALSE)),"")</f>
        <v>0</v>
      </c>
      <c r="AN371" s="122">
        <f>IFERROR((VLOOKUP($L371,ACOUSTIC_SITE_INFO!$C$3:$AI$501,30,FALSE)),"")</f>
        <v>0</v>
      </c>
      <c r="AO371" s="122">
        <f>IFERROR((VLOOKUP($L371,ACOUSTIC_SITE_INFO!$C$3:$AI$501,31,FALSE)),"")</f>
        <v>0</v>
      </c>
      <c r="AP371" s="122">
        <f>IFERROR((VLOOKUP($L371,ACOUSTIC_SITE_INFO!$C$3:$AI$501,32,FALSE)),"")</f>
        <v>0</v>
      </c>
      <c r="AQ371" s="122">
        <f>IFERROR((VLOOKUP($L371,ACOUSTIC_SITE_INFO!$C$3:$AI$501,33,FALSE)),"")</f>
        <v>0</v>
      </c>
    </row>
    <row r="372" spans="1:43" x14ac:dyDescent="0.25">
      <c r="A372" s="122" t="str">
        <f t="shared" si="10"/>
        <v>00-0m-0</v>
      </c>
      <c r="B372" s="122" t="str">
        <f t="shared" si="11"/>
        <v/>
      </c>
      <c r="C372" s="122" t="str">
        <f>IF(ACOUSTIC_SURVEY_RESULTS!A371=0, "",ACOUSTIC_SURVEY_RESULTS!A371)</f>
        <v/>
      </c>
      <c r="D372" s="122" t="str">
        <f>IFERROR((VLOOKUP($C372,Drop_down_options!$B$2:$D$21,2,FALSE)),"")</f>
        <v/>
      </c>
      <c r="E372" s="122" t="str">
        <f>IF(ACOUSTIC_SURVEY_RESULTS!B371=0, "",ACOUSTIC_SURVEY_RESULTS!B371)</f>
        <v/>
      </c>
      <c r="F372" s="122" t="str">
        <f>IF(ACOUSTIC_SURVEY_RESULTS!C371=0, "",ACOUSTIC_SURVEY_RESULTS!C371)</f>
        <v/>
      </c>
      <c r="G372" s="122" t="str">
        <f>IF(ACOUSTIC_SURVEY_RESULTS!D371=0, "",ACOUSTIC_SURVEY_RESULTS!D371)</f>
        <v/>
      </c>
      <c r="H372" s="122" t="str">
        <f>IF(ACOUSTIC_SURVEY_RESULTS!E371=0, "",ACOUSTIC_SURVEY_RESULTS!E371)</f>
        <v/>
      </c>
      <c r="I372" s="122" t="str">
        <f>IF(ACOUSTIC_SURVEY_RESULTS!F371=0, "",ACOUSTIC_SURVEY_RESULTS!F371)</f>
        <v/>
      </c>
      <c r="J372" s="122" t="str">
        <f>IF(ACOUSTIC_SURVEY_RESULTS!G371=0, "",ACOUSTIC_SURVEY_RESULTS!G371)</f>
        <v/>
      </c>
      <c r="K372" s="122" t="str">
        <f>IF(ACOUSTIC_SURVEY_RESULTS!H371=0, "",ACOUSTIC_SURVEY_RESULTS!H371)</f>
        <v/>
      </c>
      <c r="L372" s="122" t="str">
        <f>IF(ACOUSTIC_SURVEY_RESULTS!I371=0, "",ACOUSTIC_SURVEY_RESULTS!I371)</f>
        <v/>
      </c>
      <c r="M372" s="122">
        <f>IFERROR((VLOOKUP($L372,ACOUSTIC_SITE_INFO!$C$3:$AI$501,2,FALSE)),"")</f>
        <v>0</v>
      </c>
      <c r="N372" s="122">
        <f>IFERROR((VLOOKUP($L372,ACOUSTIC_SITE_INFO!$C$3:$AI$501,3,FALSE))," ")</f>
        <v>0</v>
      </c>
      <c r="O372" s="122">
        <f>IFERROR((VLOOKUP($L372,ACOUSTIC_SITE_INFO!$C$3:$AI$501,4,FALSE)),"")</f>
        <v>0</v>
      </c>
      <c r="P372" s="122">
        <f>IFERROR((VLOOKUP($L372,ACOUSTIC_SITE_INFO!$C$3:$AI$501,5,FALSE)),"")</f>
        <v>0</v>
      </c>
      <c r="Q372" s="122">
        <f>IFERROR((VLOOKUP($L372,ACOUSTIC_SITE_INFO!$C$3:$AI$501,6,FALSE)),"")</f>
        <v>0</v>
      </c>
      <c r="R372" s="122">
        <f>IFERROR((VLOOKUP($L372,ACOUSTIC_SITE_INFO!$C$3:$AI$501,7,FALSE)),"")</f>
        <v>0</v>
      </c>
      <c r="S372" s="122" t="str">
        <f>IFERROR((VLOOKUP($L372,ACOUSTIC_SITE_INFO!$C$3:$AI$501,8,FALSE)),"")</f>
        <v>//</v>
      </c>
      <c r="T372" s="124">
        <f>IFERROR((VLOOKUP($L372,ACOUSTIC_SITE_INFO!$C$3:$AI$501,9,FALSE)),"")</f>
        <v>0</v>
      </c>
      <c r="U372" s="124">
        <f>IFERROR((VLOOKUP($L372,ACOUSTIC_SITE_INFO!$C$3:$AI$501,10,FALSE)),"")</f>
        <v>0</v>
      </c>
      <c r="V372" s="122">
        <f>IFERROR((VLOOKUP($L372,ACOUSTIC_SITE_INFO!$C$3:$AI$501,11,FALSE)),"")</f>
        <v>0</v>
      </c>
      <c r="W372" s="122">
        <f>IFERROR((VLOOKUP($L372,ACOUSTIC_SITE_INFO!$C$3:$AI$501,12,FALSE)),"")</f>
        <v>0</v>
      </c>
      <c r="X372" s="122">
        <f>IFERROR((VLOOKUP($L372,ACOUSTIC_SITE_INFO!$C$3:$AI$501,13,FALSE)),"")</f>
        <v>0</v>
      </c>
      <c r="Y372" s="122">
        <f>IFERROR((VLOOKUP($L372,ACOUSTIC_SITE_INFO!$C$3:$AI$501,14,FALSE)),"")</f>
        <v>0</v>
      </c>
      <c r="Z372" s="122">
        <f>IFERROR((VLOOKUP($L372,ACOUSTIC_SITE_INFO!$C$3:$AI$501,15,FALSE)),"")</f>
        <v>0</v>
      </c>
      <c r="AA372" s="122">
        <f>IFERROR((VLOOKUP($L372,ACOUSTIC_SITE_INFO!$C$3:$AI$501,16,FALSE)),"")</f>
        <v>0</v>
      </c>
      <c r="AB372" s="122">
        <f>IFERROR((VLOOKUP($L372,ACOUSTIC_SITE_INFO!$C$3:$AI$501,17,FALSE)),"")</f>
        <v>0</v>
      </c>
      <c r="AC372" s="122">
        <f>IFERROR((VLOOKUP($L372,ACOUSTIC_SITE_INFO!$C$3:$AI$501,18,FALSE)),"")</f>
        <v>0</v>
      </c>
      <c r="AD372" s="122">
        <f>IFERROR((VLOOKUP($L372,ACOUSTIC_SITE_INFO!$C$3:$AI$501,20,FALSE)),"")</f>
        <v>0</v>
      </c>
      <c r="AE372" s="122">
        <f>IFERROR((VLOOKUP($L372,ACOUSTIC_SITE_INFO!$C$3:$AI$501,21,FALSE)),"")</f>
        <v>0</v>
      </c>
      <c r="AF372" s="122">
        <f>IFERROR((VLOOKUP($L372,ACOUSTIC_SITE_INFO!$C$3:$AI$501,19,FALSE)),"")</f>
        <v>0</v>
      </c>
      <c r="AG372" s="122">
        <f>IFERROR((VLOOKUP($L372,ACOUSTIC_SITE_INFO!$C$3:$AI$501,22,FALSE)),"")</f>
        <v>0</v>
      </c>
      <c r="AH372" s="122">
        <f>IFERROR((VLOOKUP($L372,ACOUSTIC_SITE_INFO!$C$3:$AI$501,23,FALSE)),"")</f>
        <v>0</v>
      </c>
      <c r="AI372" s="125">
        <f>IFERROR((VLOOKUP($L372,ACOUSTIC_SITE_INFO!$C$3:$AI$501,24,FALSE)),"")</f>
        <v>0</v>
      </c>
      <c r="AJ372" s="125">
        <f>IFERROR((VLOOKUP($L372,ACOUSTIC_SITE_INFO!$C$3:$AI$501,25,FALSE)),"")</f>
        <v>0</v>
      </c>
      <c r="AK372" s="122">
        <f>IFERROR((VLOOKUP($L372,ACOUSTIC_SITE_INFO!$C$3:$AI$501,26,FALSE)),"")</f>
        <v>0</v>
      </c>
      <c r="AL372" s="122">
        <f>IFERROR((VLOOKUP($L372,ACOUSTIC_SITE_INFO!$C$3:$AI$501,27,FALSE)),"")</f>
        <v>0</v>
      </c>
      <c r="AM372" s="122">
        <f>IFERROR((VLOOKUP($L372,ACOUSTIC_SITE_INFO!$C$3:$AI$501,29,FALSE)),"")</f>
        <v>0</v>
      </c>
      <c r="AN372" s="122">
        <f>IFERROR((VLOOKUP($L372,ACOUSTIC_SITE_INFO!$C$3:$AI$501,30,FALSE)),"")</f>
        <v>0</v>
      </c>
      <c r="AO372" s="122">
        <f>IFERROR((VLOOKUP($L372,ACOUSTIC_SITE_INFO!$C$3:$AI$501,31,FALSE)),"")</f>
        <v>0</v>
      </c>
      <c r="AP372" s="122">
        <f>IFERROR((VLOOKUP($L372,ACOUSTIC_SITE_INFO!$C$3:$AI$501,32,FALSE)),"")</f>
        <v>0</v>
      </c>
      <c r="AQ372" s="122">
        <f>IFERROR((VLOOKUP($L372,ACOUSTIC_SITE_INFO!$C$3:$AI$501,33,FALSE)),"")</f>
        <v>0</v>
      </c>
    </row>
    <row r="373" spans="1:43" x14ac:dyDescent="0.25">
      <c r="A373" s="122" t="str">
        <f t="shared" si="10"/>
        <v>00-0m-0</v>
      </c>
      <c r="B373" s="122" t="str">
        <f t="shared" si="11"/>
        <v/>
      </c>
      <c r="C373" s="122" t="str">
        <f>IF(ACOUSTIC_SURVEY_RESULTS!A372=0, "",ACOUSTIC_SURVEY_RESULTS!A372)</f>
        <v/>
      </c>
      <c r="D373" s="122" t="str">
        <f>IFERROR((VLOOKUP($C373,Drop_down_options!$B$2:$D$21,2,FALSE)),"")</f>
        <v/>
      </c>
      <c r="E373" s="122" t="str">
        <f>IF(ACOUSTIC_SURVEY_RESULTS!B372=0, "",ACOUSTIC_SURVEY_RESULTS!B372)</f>
        <v/>
      </c>
      <c r="F373" s="122" t="str">
        <f>IF(ACOUSTIC_SURVEY_RESULTS!C372=0, "",ACOUSTIC_SURVEY_RESULTS!C372)</f>
        <v/>
      </c>
      <c r="G373" s="122" t="str">
        <f>IF(ACOUSTIC_SURVEY_RESULTS!D372=0, "",ACOUSTIC_SURVEY_RESULTS!D372)</f>
        <v/>
      </c>
      <c r="H373" s="122" t="str">
        <f>IF(ACOUSTIC_SURVEY_RESULTS!E372=0, "",ACOUSTIC_SURVEY_RESULTS!E372)</f>
        <v/>
      </c>
      <c r="I373" s="122" t="str">
        <f>IF(ACOUSTIC_SURVEY_RESULTS!F372=0, "",ACOUSTIC_SURVEY_RESULTS!F372)</f>
        <v/>
      </c>
      <c r="J373" s="122" t="str">
        <f>IF(ACOUSTIC_SURVEY_RESULTS!G372=0, "",ACOUSTIC_SURVEY_RESULTS!G372)</f>
        <v/>
      </c>
      <c r="K373" s="122" t="str">
        <f>IF(ACOUSTIC_SURVEY_RESULTS!H372=0, "",ACOUSTIC_SURVEY_RESULTS!H372)</f>
        <v/>
      </c>
      <c r="L373" s="122" t="str">
        <f>IF(ACOUSTIC_SURVEY_RESULTS!I372=0, "",ACOUSTIC_SURVEY_RESULTS!I372)</f>
        <v/>
      </c>
      <c r="M373" s="122">
        <f>IFERROR((VLOOKUP($L373,ACOUSTIC_SITE_INFO!$C$3:$AI$501,2,FALSE)),"")</f>
        <v>0</v>
      </c>
      <c r="N373" s="122">
        <f>IFERROR((VLOOKUP($L373,ACOUSTIC_SITE_INFO!$C$3:$AI$501,3,FALSE))," ")</f>
        <v>0</v>
      </c>
      <c r="O373" s="122">
        <f>IFERROR((VLOOKUP($L373,ACOUSTIC_SITE_INFO!$C$3:$AI$501,4,FALSE)),"")</f>
        <v>0</v>
      </c>
      <c r="P373" s="122">
        <f>IFERROR((VLOOKUP($L373,ACOUSTIC_SITE_INFO!$C$3:$AI$501,5,FALSE)),"")</f>
        <v>0</v>
      </c>
      <c r="Q373" s="122">
        <f>IFERROR((VLOOKUP($L373,ACOUSTIC_SITE_INFO!$C$3:$AI$501,6,FALSE)),"")</f>
        <v>0</v>
      </c>
      <c r="R373" s="122">
        <f>IFERROR((VLOOKUP($L373,ACOUSTIC_SITE_INFO!$C$3:$AI$501,7,FALSE)),"")</f>
        <v>0</v>
      </c>
      <c r="S373" s="122" t="str">
        <f>IFERROR((VLOOKUP($L373,ACOUSTIC_SITE_INFO!$C$3:$AI$501,8,FALSE)),"")</f>
        <v>//</v>
      </c>
      <c r="T373" s="124">
        <f>IFERROR((VLOOKUP($L373,ACOUSTIC_SITE_INFO!$C$3:$AI$501,9,FALSE)),"")</f>
        <v>0</v>
      </c>
      <c r="U373" s="124">
        <f>IFERROR((VLOOKUP($L373,ACOUSTIC_SITE_INFO!$C$3:$AI$501,10,FALSE)),"")</f>
        <v>0</v>
      </c>
      <c r="V373" s="122">
        <f>IFERROR((VLOOKUP($L373,ACOUSTIC_SITE_INFO!$C$3:$AI$501,11,FALSE)),"")</f>
        <v>0</v>
      </c>
      <c r="W373" s="122">
        <f>IFERROR((VLOOKUP($L373,ACOUSTIC_SITE_INFO!$C$3:$AI$501,12,FALSE)),"")</f>
        <v>0</v>
      </c>
      <c r="X373" s="122">
        <f>IFERROR((VLOOKUP($L373,ACOUSTIC_SITE_INFO!$C$3:$AI$501,13,FALSE)),"")</f>
        <v>0</v>
      </c>
      <c r="Y373" s="122">
        <f>IFERROR((VLOOKUP($L373,ACOUSTIC_SITE_INFO!$C$3:$AI$501,14,FALSE)),"")</f>
        <v>0</v>
      </c>
      <c r="Z373" s="122">
        <f>IFERROR((VLOOKUP($L373,ACOUSTIC_SITE_INFO!$C$3:$AI$501,15,FALSE)),"")</f>
        <v>0</v>
      </c>
      <c r="AA373" s="122">
        <f>IFERROR((VLOOKUP($L373,ACOUSTIC_SITE_INFO!$C$3:$AI$501,16,FALSE)),"")</f>
        <v>0</v>
      </c>
      <c r="AB373" s="122">
        <f>IFERROR((VLOOKUP($L373,ACOUSTIC_SITE_INFO!$C$3:$AI$501,17,FALSE)),"")</f>
        <v>0</v>
      </c>
      <c r="AC373" s="122">
        <f>IFERROR((VLOOKUP($L373,ACOUSTIC_SITE_INFO!$C$3:$AI$501,18,FALSE)),"")</f>
        <v>0</v>
      </c>
      <c r="AD373" s="122">
        <f>IFERROR((VLOOKUP($L373,ACOUSTIC_SITE_INFO!$C$3:$AI$501,20,FALSE)),"")</f>
        <v>0</v>
      </c>
      <c r="AE373" s="122">
        <f>IFERROR((VLOOKUP($L373,ACOUSTIC_SITE_INFO!$C$3:$AI$501,21,FALSE)),"")</f>
        <v>0</v>
      </c>
      <c r="AF373" s="122">
        <f>IFERROR((VLOOKUP($L373,ACOUSTIC_SITE_INFO!$C$3:$AI$501,19,FALSE)),"")</f>
        <v>0</v>
      </c>
      <c r="AG373" s="122">
        <f>IFERROR((VLOOKUP($L373,ACOUSTIC_SITE_INFO!$C$3:$AI$501,22,FALSE)),"")</f>
        <v>0</v>
      </c>
      <c r="AH373" s="122">
        <f>IFERROR((VLOOKUP($L373,ACOUSTIC_SITE_INFO!$C$3:$AI$501,23,FALSE)),"")</f>
        <v>0</v>
      </c>
      <c r="AI373" s="125">
        <f>IFERROR((VLOOKUP($L373,ACOUSTIC_SITE_INFO!$C$3:$AI$501,24,FALSE)),"")</f>
        <v>0</v>
      </c>
      <c r="AJ373" s="125">
        <f>IFERROR((VLOOKUP($L373,ACOUSTIC_SITE_INFO!$C$3:$AI$501,25,FALSE)),"")</f>
        <v>0</v>
      </c>
      <c r="AK373" s="122">
        <f>IFERROR((VLOOKUP($L373,ACOUSTIC_SITE_INFO!$C$3:$AI$501,26,FALSE)),"")</f>
        <v>0</v>
      </c>
      <c r="AL373" s="122">
        <f>IFERROR((VLOOKUP($L373,ACOUSTIC_SITE_INFO!$C$3:$AI$501,27,FALSE)),"")</f>
        <v>0</v>
      </c>
      <c r="AM373" s="122">
        <f>IFERROR((VLOOKUP($L373,ACOUSTIC_SITE_INFO!$C$3:$AI$501,29,FALSE)),"")</f>
        <v>0</v>
      </c>
      <c r="AN373" s="122">
        <f>IFERROR((VLOOKUP($L373,ACOUSTIC_SITE_INFO!$C$3:$AI$501,30,FALSE)),"")</f>
        <v>0</v>
      </c>
      <c r="AO373" s="122">
        <f>IFERROR((VLOOKUP($L373,ACOUSTIC_SITE_INFO!$C$3:$AI$501,31,FALSE)),"")</f>
        <v>0</v>
      </c>
      <c r="AP373" s="122">
        <f>IFERROR((VLOOKUP($L373,ACOUSTIC_SITE_INFO!$C$3:$AI$501,32,FALSE)),"")</f>
        <v>0</v>
      </c>
      <c r="AQ373" s="122">
        <f>IFERROR((VLOOKUP($L373,ACOUSTIC_SITE_INFO!$C$3:$AI$501,33,FALSE)),"")</f>
        <v>0</v>
      </c>
    </row>
    <row r="374" spans="1:43" x14ac:dyDescent="0.25">
      <c r="A374" s="122" t="str">
        <f t="shared" si="10"/>
        <v>00-0m-0</v>
      </c>
      <c r="B374" s="122" t="str">
        <f t="shared" si="11"/>
        <v/>
      </c>
      <c r="C374" s="122" t="str">
        <f>IF(ACOUSTIC_SURVEY_RESULTS!A373=0, "",ACOUSTIC_SURVEY_RESULTS!A373)</f>
        <v/>
      </c>
      <c r="D374" s="122" t="str">
        <f>IFERROR((VLOOKUP($C374,Drop_down_options!$B$2:$D$21,2,FALSE)),"")</f>
        <v/>
      </c>
      <c r="E374" s="122" t="str">
        <f>IF(ACOUSTIC_SURVEY_RESULTS!B373=0, "",ACOUSTIC_SURVEY_RESULTS!B373)</f>
        <v/>
      </c>
      <c r="F374" s="122" t="str">
        <f>IF(ACOUSTIC_SURVEY_RESULTS!C373=0, "",ACOUSTIC_SURVEY_RESULTS!C373)</f>
        <v/>
      </c>
      <c r="G374" s="122" t="str">
        <f>IF(ACOUSTIC_SURVEY_RESULTS!D373=0, "",ACOUSTIC_SURVEY_RESULTS!D373)</f>
        <v/>
      </c>
      <c r="H374" s="122" t="str">
        <f>IF(ACOUSTIC_SURVEY_RESULTS!E373=0, "",ACOUSTIC_SURVEY_RESULTS!E373)</f>
        <v/>
      </c>
      <c r="I374" s="122" t="str">
        <f>IF(ACOUSTIC_SURVEY_RESULTS!F373=0, "",ACOUSTIC_SURVEY_RESULTS!F373)</f>
        <v/>
      </c>
      <c r="J374" s="122" t="str">
        <f>IF(ACOUSTIC_SURVEY_RESULTS!G373=0, "",ACOUSTIC_SURVEY_RESULTS!G373)</f>
        <v/>
      </c>
      <c r="K374" s="122" t="str">
        <f>IF(ACOUSTIC_SURVEY_RESULTS!H373=0, "",ACOUSTIC_SURVEY_RESULTS!H373)</f>
        <v/>
      </c>
      <c r="L374" s="122" t="str">
        <f>IF(ACOUSTIC_SURVEY_RESULTS!I373=0, "",ACOUSTIC_SURVEY_RESULTS!I373)</f>
        <v/>
      </c>
      <c r="M374" s="122">
        <f>IFERROR((VLOOKUP($L374,ACOUSTIC_SITE_INFO!$C$3:$AI$501,2,FALSE)),"")</f>
        <v>0</v>
      </c>
      <c r="N374" s="122">
        <f>IFERROR((VLOOKUP($L374,ACOUSTIC_SITE_INFO!$C$3:$AI$501,3,FALSE))," ")</f>
        <v>0</v>
      </c>
      <c r="O374" s="122">
        <f>IFERROR((VLOOKUP($L374,ACOUSTIC_SITE_INFO!$C$3:$AI$501,4,FALSE)),"")</f>
        <v>0</v>
      </c>
      <c r="P374" s="122">
        <f>IFERROR((VLOOKUP($L374,ACOUSTIC_SITE_INFO!$C$3:$AI$501,5,FALSE)),"")</f>
        <v>0</v>
      </c>
      <c r="Q374" s="122">
        <f>IFERROR((VLOOKUP($L374,ACOUSTIC_SITE_INFO!$C$3:$AI$501,6,FALSE)),"")</f>
        <v>0</v>
      </c>
      <c r="R374" s="122">
        <f>IFERROR((VLOOKUP($L374,ACOUSTIC_SITE_INFO!$C$3:$AI$501,7,FALSE)),"")</f>
        <v>0</v>
      </c>
      <c r="S374" s="122" t="str">
        <f>IFERROR((VLOOKUP($L374,ACOUSTIC_SITE_INFO!$C$3:$AI$501,8,FALSE)),"")</f>
        <v>//</v>
      </c>
      <c r="T374" s="124">
        <f>IFERROR((VLOOKUP($L374,ACOUSTIC_SITE_INFO!$C$3:$AI$501,9,FALSE)),"")</f>
        <v>0</v>
      </c>
      <c r="U374" s="124">
        <f>IFERROR((VLOOKUP($L374,ACOUSTIC_SITE_INFO!$C$3:$AI$501,10,FALSE)),"")</f>
        <v>0</v>
      </c>
      <c r="V374" s="122">
        <f>IFERROR((VLOOKUP($L374,ACOUSTIC_SITE_INFO!$C$3:$AI$501,11,FALSE)),"")</f>
        <v>0</v>
      </c>
      <c r="W374" s="122">
        <f>IFERROR((VLOOKUP($L374,ACOUSTIC_SITE_INFO!$C$3:$AI$501,12,FALSE)),"")</f>
        <v>0</v>
      </c>
      <c r="X374" s="122">
        <f>IFERROR((VLOOKUP($L374,ACOUSTIC_SITE_INFO!$C$3:$AI$501,13,FALSE)),"")</f>
        <v>0</v>
      </c>
      <c r="Y374" s="122">
        <f>IFERROR((VLOOKUP($L374,ACOUSTIC_SITE_INFO!$C$3:$AI$501,14,FALSE)),"")</f>
        <v>0</v>
      </c>
      <c r="Z374" s="122">
        <f>IFERROR((VLOOKUP($L374,ACOUSTIC_SITE_INFO!$C$3:$AI$501,15,FALSE)),"")</f>
        <v>0</v>
      </c>
      <c r="AA374" s="122">
        <f>IFERROR((VLOOKUP($L374,ACOUSTIC_SITE_INFO!$C$3:$AI$501,16,FALSE)),"")</f>
        <v>0</v>
      </c>
      <c r="AB374" s="122">
        <f>IFERROR((VLOOKUP($L374,ACOUSTIC_SITE_INFO!$C$3:$AI$501,17,FALSE)),"")</f>
        <v>0</v>
      </c>
      <c r="AC374" s="122">
        <f>IFERROR((VLOOKUP($L374,ACOUSTIC_SITE_INFO!$C$3:$AI$501,18,FALSE)),"")</f>
        <v>0</v>
      </c>
      <c r="AD374" s="122">
        <f>IFERROR((VLOOKUP($L374,ACOUSTIC_SITE_INFO!$C$3:$AI$501,20,FALSE)),"")</f>
        <v>0</v>
      </c>
      <c r="AE374" s="122">
        <f>IFERROR((VLOOKUP($L374,ACOUSTIC_SITE_INFO!$C$3:$AI$501,21,FALSE)),"")</f>
        <v>0</v>
      </c>
      <c r="AF374" s="122">
        <f>IFERROR((VLOOKUP($L374,ACOUSTIC_SITE_INFO!$C$3:$AI$501,19,FALSE)),"")</f>
        <v>0</v>
      </c>
      <c r="AG374" s="122">
        <f>IFERROR((VLOOKUP($L374,ACOUSTIC_SITE_INFO!$C$3:$AI$501,22,FALSE)),"")</f>
        <v>0</v>
      </c>
      <c r="AH374" s="122">
        <f>IFERROR((VLOOKUP($L374,ACOUSTIC_SITE_INFO!$C$3:$AI$501,23,FALSE)),"")</f>
        <v>0</v>
      </c>
      <c r="AI374" s="125">
        <f>IFERROR((VLOOKUP($L374,ACOUSTIC_SITE_INFO!$C$3:$AI$501,24,FALSE)),"")</f>
        <v>0</v>
      </c>
      <c r="AJ374" s="125">
        <f>IFERROR((VLOOKUP($L374,ACOUSTIC_SITE_INFO!$C$3:$AI$501,25,FALSE)),"")</f>
        <v>0</v>
      </c>
      <c r="AK374" s="122">
        <f>IFERROR((VLOOKUP($L374,ACOUSTIC_SITE_INFO!$C$3:$AI$501,26,FALSE)),"")</f>
        <v>0</v>
      </c>
      <c r="AL374" s="122">
        <f>IFERROR((VLOOKUP($L374,ACOUSTIC_SITE_INFO!$C$3:$AI$501,27,FALSE)),"")</f>
        <v>0</v>
      </c>
      <c r="AM374" s="122">
        <f>IFERROR((VLOOKUP($L374,ACOUSTIC_SITE_INFO!$C$3:$AI$501,29,FALSE)),"")</f>
        <v>0</v>
      </c>
      <c r="AN374" s="122">
        <f>IFERROR((VLOOKUP($L374,ACOUSTIC_SITE_INFO!$C$3:$AI$501,30,FALSE)),"")</f>
        <v>0</v>
      </c>
      <c r="AO374" s="122">
        <f>IFERROR((VLOOKUP($L374,ACOUSTIC_SITE_INFO!$C$3:$AI$501,31,FALSE)),"")</f>
        <v>0</v>
      </c>
      <c r="AP374" s="122">
        <f>IFERROR((VLOOKUP($L374,ACOUSTIC_SITE_INFO!$C$3:$AI$501,32,FALSE)),"")</f>
        <v>0</v>
      </c>
      <c r="AQ374" s="122">
        <f>IFERROR((VLOOKUP($L374,ACOUSTIC_SITE_INFO!$C$3:$AI$501,33,FALSE)),"")</f>
        <v>0</v>
      </c>
    </row>
    <row r="375" spans="1:43" x14ac:dyDescent="0.25">
      <c r="A375" s="122" t="str">
        <f t="shared" si="10"/>
        <v>00-0m-0</v>
      </c>
      <c r="B375" s="122" t="str">
        <f t="shared" si="11"/>
        <v/>
      </c>
      <c r="C375" s="122" t="str">
        <f>IF(ACOUSTIC_SURVEY_RESULTS!A374=0, "",ACOUSTIC_SURVEY_RESULTS!A374)</f>
        <v/>
      </c>
      <c r="D375" s="122" t="str">
        <f>IFERROR((VLOOKUP($C375,Drop_down_options!$B$2:$D$21,2,FALSE)),"")</f>
        <v/>
      </c>
      <c r="E375" s="122" t="str">
        <f>IF(ACOUSTIC_SURVEY_RESULTS!B374=0, "",ACOUSTIC_SURVEY_RESULTS!B374)</f>
        <v/>
      </c>
      <c r="F375" s="122" t="str">
        <f>IF(ACOUSTIC_SURVEY_RESULTS!C374=0, "",ACOUSTIC_SURVEY_RESULTS!C374)</f>
        <v/>
      </c>
      <c r="G375" s="122" t="str">
        <f>IF(ACOUSTIC_SURVEY_RESULTS!D374=0, "",ACOUSTIC_SURVEY_RESULTS!D374)</f>
        <v/>
      </c>
      <c r="H375" s="122" t="str">
        <f>IF(ACOUSTIC_SURVEY_RESULTS!E374=0, "",ACOUSTIC_SURVEY_RESULTS!E374)</f>
        <v/>
      </c>
      <c r="I375" s="122" t="str">
        <f>IF(ACOUSTIC_SURVEY_RESULTS!F374=0, "",ACOUSTIC_SURVEY_RESULTS!F374)</f>
        <v/>
      </c>
      <c r="J375" s="122" t="str">
        <f>IF(ACOUSTIC_SURVEY_RESULTS!G374=0, "",ACOUSTIC_SURVEY_RESULTS!G374)</f>
        <v/>
      </c>
      <c r="K375" s="122" t="str">
        <f>IF(ACOUSTIC_SURVEY_RESULTS!H374=0, "",ACOUSTIC_SURVEY_RESULTS!H374)</f>
        <v/>
      </c>
      <c r="L375" s="122" t="str">
        <f>IF(ACOUSTIC_SURVEY_RESULTS!I374=0, "",ACOUSTIC_SURVEY_RESULTS!I374)</f>
        <v/>
      </c>
      <c r="M375" s="122">
        <f>IFERROR((VLOOKUP($L375,ACOUSTIC_SITE_INFO!$C$3:$AI$501,2,FALSE)),"")</f>
        <v>0</v>
      </c>
      <c r="N375" s="122">
        <f>IFERROR((VLOOKUP($L375,ACOUSTIC_SITE_INFO!$C$3:$AI$501,3,FALSE))," ")</f>
        <v>0</v>
      </c>
      <c r="O375" s="122">
        <f>IFERROR((VLOOKUP($L375,ACOUSTIC_SITE_INFO!$C$3:$AI$501,4,FALSE)),"")</f>
        <v>0</v>
      </c>
      <c r="P375" s="122">
        <f>IFERROR((VLOOKUP($L375,ACOUSTIC_SITE_INFO!$C$3:$AI$501,5,FALSE)),"")</f>
        <v>0</v>
      </c>
      <c r="Q375" s="122">
        <f>IFERROR((VLOOKUP($L375,ACOUSTIC_SITE_INFO!$C$3:$AI$501,6,FALSE)),"")</f>
        <v>0</v>
      </c>
      <c r="R375" s="122">
        <f>IFERROR((VLOOKUP($L375,ACOUSTIC_SITE_INFO!$C$3:$AI$501,7,FALSE)),"")</f>
        <v>0</v>
      </c>
      <c r="S375" s="122" t="str">
        <f>IFERROR((VLOOKUP($L375,ACOUSTIC_SITE_INFO!$C$3:$AI$501,8,FALSE)),"")</f>
        <v>//</v>
      </c>
      <c r="T375" s="124">
        <f>IFERROR((VLOOKUP($L375,ACOUSTIC_SITE_INFO!$C$3:$AI$501,9,FALSE)),"")</f>
        <v>0</v>
      </c>
      <c r="U375" s="124">
        <f>IFERROR((VLOOKUP($L375,ACOUSTIC_SITE_INFO!$C$3:$AI$501,10,FALSE)),"")</f>
        <v>0</v>
      </c>
      <c r="V375" s="122">
        <f>IFERROR((VLOOKUP($L375,ACOUSTIC_SITE_INFO!$C$3:$AI$501,11,FALSE)),"")</f>
        <v>0</v>
      </c>
      <c r="W375" s="122">
        <f>IFERROR((VLOOKUP($L375,ACOUSTIC_SITE_INFO!$C$3:$AI$501,12,FALSE)),"")</f>
        <v>0</v>
      </c>
      <c r="X375" s="122">
        <f>IFERROR((VLOOKUP($L375,ACOUSTIC_SITE_INFO!$C$3:$AI$501,13,FALSE)),"")</f>
        <v>0</v>
      </c>
      <c r="Y375" s="122">
        <f>IFERROR((VLOOKUP($L375,ACOUSTIC_SITE_INFO!$C$3:$AI$501,14,FALSE)),"")</f>
        <v>0</v>
      </c>
      <c r="Z375" s="122">
        <f>IFERROR((VLOOKUP($L375,ACOUSTIC_SITE_INFO!$C$3:$AI$501,15,FALSE)),"")</f>
        <v>0</v>
      </c>
      <c r="AA375" s="122">
        <f>IFERROR((VLOOKUP($L375,ACOUSTIC_SITE_INFO!$C$3:$AI$501,16,FALSE)),"")</f>
        <v>0</v>
      </c>
      <c r="AB375" s="122">
        <f>IFERROR((VLOOKUP($L375,ACOUSTIC_SITE_INFO!$C$3:$AI$501,17,FALSE)),"")</f>
        <v>0</v>
      </c>
      <c r="AC375" s="122">
        <f>IFERROR((VLOOKUP($L375,ACOUSTIC_SITE_INFO!$C$3:$AI$501,18,FALSE)),"")</f>
        <v>0</v>
      </c>
      <c r="AD375" s="122">
        <f>IFERROR((VLOOKUP($L375,ACOUSTIC_SITE_INFO!$C$3:$AI$501,20,FALSE)),"")</f>
        <v>0</v>
      </c>
      <c r="AE375" s="122">
        <f>IFERROR((VLOOKUP($L375,ACOUSTIC_SITE_INFO!$C$3:$AI$501,21,FALSE)),"")</f>
        <v>0</v>
      </c>
      <c r="AF375" s="122">
        <f>IFERROR((VLOOKUP($L375,ACOUSTIC_SITE_INFO!$C$3:$AI$501,19,FALSE)),"")</f>
        <v>0</v>
      </c>
      <c r="AG375" s="122">
        <f>IFERROR((VLOOKUP($L375,ACOUSTIC_SITE_INFO!$C$3:$AI$501,22,FALSE)),"")</f>
        <v>0</v>
      </c>
      <c r="AH375" s="122">
        <f>IFERROR((VLOOKUP($L375,ACOUSTIC_SITE_INFO!$C$3:$AI$501,23,FALSE)),"")</f>
        <v>0</v>
      </c>
      <c r="AI375" s="125">
        <f>IFERROR((VLOOKUP($L375,ACOUSTIC_SITE_INFO!$C$3:$AI$501,24,FALSE)),"")</f>
        <v>0</v>
      </c>
      <c r="AJ375" s="125">
        <f>IFERROR((VLOOKUP($L375,ACOUSTIC_SITE_INFO!$C$3:$AI$501,25,FALSE)),"")</f>
        <v>0</v>
      </c>
      <c r="AK375" s="122">
        <f>IFERROR((VLOOKUP($L375,ACOUSTIC_SITE_INFO!$C$3:$AI$501,26,FALSE)),"")</f>
        <v>0</v>
      </c>
      <c r="AL375" s="122">
        <f>IFERROR((VLOOKUP($L375,ACOUSTIC_SITE_INFO!$C$3:$AI$501,27,FALSE)),"")</f>
        <v>0</v>
      </c>
      <c r="AM375" s="122">
        <f>IFERROR((VLOOKUP($L375,ACOUSTIC_SITE_INFO!$C$3:$AI$501,29,FALSE)),"")</f>
        <v>0</v>
      </c>
      <c r="AN375" s="122">
        <f>IFERROR((VLOOKUP($L375,ACOUSTIC_SITE_INFO!$C$3:$AI$501,30,FALSE)),"")</f>
        <v>0</v>
      </c>
      <c r="AO375" s="122">
        <f>IFERROR((VLOOKUP($L375,ACOUSTIC_SITE_INFO!$C$3:$AI$501,31,FALSE)),"")</f>
        <v>0</v>
      </c>
      <c r="AP375" s="122">
        <f>IFERROR((VLOOKUP($L375,ACOUSTIC_SITE_INFO!$C$3:$AI$501,32,FALSE)),"")</f>
        <v>0</v>
      </c>
      <c r="AQ375" s="122">
        <f>IFERROR((VLOOKUP($L375,ACOUSTIC_SITE_INFO!$C$3:$AI$501,33,FALSE)),"")</f>
        <v>0</v>
      </c>
    </row>
    <row r="376" spans="1:43" x14ac:dyDescent="0.25">
      <c r="A376" s="122" t="str">
        <f t="shared" si="10"/>
        <v>00-0m-0</v>
      </c>
      <c r="B376" s="122" t="str">
        <f t="shared" si="11"/>
        <v/>
      </c>
      <c r="C376" s="122" t="str">
        <f>IF(ACOUSTIC_SURVEY_RESULTS!A375=0, "",ACOUSTIC_SURVEY_RESULTS!A375)</f>
        <v/>
      </c>
      <c r="D376" s="122" t="str">
        <f>IFERROR((VLOOKUP($C376,Drop_down_options!$B$2:$D$21,2,FALSE)),"")</f>
        <v/>
      </c>
      <c r="E376" s="122" t="str">
        <f>IF(ACOUSTIC_SURVEY_RESULTS!B375=0, "",ACOUSTIC_SURVEY_RESULTS!B375)</f>
        <v/>
      </c>
      <c r="F376" s="122" t="str">
        <f>IF(ACOUSTIC_SURVEY_RESULTS!C375=0, "",ACOUSTIC_SURVEY_RESULTS!C375)</f>
        <v/>
      </c>
      <c r="G376" s="122" t="str">
        <f>IF(ACOUSTIC_SURVEY_RESULTS!D375=0, "",ACOUSTIC_SURVEY_RESULTS!D375)</f>
        <v/>
      </c>
      <c r="H376" s="122" t="str">
        <f>IF(ACOUSTIC_SURVEY_RESULTS!E375=0, "",ACOUSTIC_SURVEY_RESULTS!E375)</f>
        <v/>
      </c>
      <c r="I376" s="122" t="str">
        <f>IF(ACOUSTIC_SURVEY_RESULTS!F375=0, "",ACOUSTIC_SURVEY_RESULTS!F375)</f>
        <v/>
      </c>
      <c r="J376" s="122" t="str">
        <f>IF(ACOUSTIC_SURVEY_RESULTS!G375=0, "",ACOUSTIC_SURVEY_RESULTS!G375)</f>
        <v/>
      </c>
      <c r="K376" s="122" t="str">
        <f>IF(ACOUSTIC_SURVEY_RESULTS!H375=0, "",ACOUSTIC_SURVEY_RESULTS!H375)</f>
        <v/>
      </c>
      <c r="L376" s="122" t="str">
        <f>IF(ACOUSTIC_SURVEY_RESULTS!I375=0, "",ACOUSTIC_SURVEY_RESULTS!I375)</f>
        <v/>
      </c>
      <c r="M376" s="122">
        <f>IFERROR((VLOOKUP($L376,ACOUSTIC_SITE_INFO!$C$3:$AI$501,2,FALSE)),"")</f>
        <v>0</v>
      </c>
      <c r="N376" s="122">
        <f>IFERROR((VLOOKUP($L376,ACOUSTIC_SITE_INFO!$C$3:$AI$501,3,FALSE))," ")</f>
        <v>0</v>
      </c>
      <c r="O376" s="122">
        <f>IFERROR((VLOOKUP($L376,ACOUSTIC_SITE_INFO!$C$3:$AI$501,4,FALSE)),"")</f>
        <v>0</v>
      </c>
      <c r="P376" s="122">
        <f>IFERROR((VLOOKUP($L376,ACOUSTIC_SITE_INFO!$C$3:$AI$501,5,FALSE)),"")</f>
        <v>0</v>
      </c>
      <c r="Q376" s="122">
        <f>IFERROR((VLOOKUP($L376,ACOUSTIC_SITE_INFO!$C$3:$AI$501,6,FALSE)),"")</f>
        <v>0</v>
      </c>
      <c r="R376" s="122">
        <f>IFERROR((VLOOKUP($L376,ACOUSTIC_SITE_INFO!$C$3:$AI$501,7,FALSE)),"")</f>
        <v>0</v>
      </c>
      <c r="S376" s="122" t="str">
        <f>IFERROR((VLOOKUP($L376,ACOUSTIC_SITE_INFO!$C$3:$AI$501,8,FALSE)),"")</f>
        <v>//</v>
      </c>
      <c r="T376" s="124">
        <f>IFERROR((VLOOKUP($L376,ACOUSTIC_SITE_INFO!$C$3:$AI$501,9,FALSE)),"")</f>
        <v>0</v>
      </c>
      <c r="U376" s="124">
        <f>IFERROR((VLOOKUP($L376,ACOUSTIC_SITE_INFO!$C$3:$AI$501,10,FALSE)),"")</f>
        <v>0</v>
      </c>
      <c r="V376" s="122">
        <f>IFERROR((VLOOKUP($L376,ACOUSTIC_SITE_INFO!$C$3:$AI$501,11,FALSE)),"")</f>
        <v>0</v>
      </c>
      <c r="W376" s="122">
        <f>IFERROR((VLOOKUP($L376,ACOUSTIC_SITE_INFO!$C$3:$AI$501,12,FALSE)),"")</f>
        <v>0</v>
      </c>
      <c r="X376" s="122">
        <f>IFERROR((VLOOKUP($L376,ACOUSTIC_SITE_INFO!$C$3:$AI$501,13,FALSE)),"")</f>
        <v>0</v>
      </c>
      <c r="Y376" s="122">
        <f>IFERROR((VLOOKUP($L376,ACOUSTIC_SITE_INFO!$C$3:$AI$501,14,FALSE)),"")</f>
        <v>0</v>
      </c>
      <c r="Z376" s="122">
        <f>IFERROR((VLOOKUP($L376,ACOUSTIC_SITE_INFO!$C$3:$AI$501,15,FALSE)),"")</f>
        <v>0</v>
      </c>
      <c r="AA376" s="122">
        <f>IFERROR((VLOOKUP($L376,ACOUSTIC_SITE_INFO!$C$3:$AI$501,16,FALSE)),"")</f>
        <v>0</v>
      </c>
      <c r="AB376" s="122">
        <f>IFERROR((VLOOKUP($L376,ACOUSTIC_SITE_INFO!$C$3:$AI$501,17,FALSE)),"")</f>
        <v>0</v>
      </c>
      <c r="AC376" s="122">
        <f>IFERROR((VLOOKUP($L376,ACOUSTIC_SITE_INFO!$C$3:$AI$501,18,FALSE)),"")</f>
        <v>0</v>
      </c>
      <c r="AD376" s="122">
        <f>IFERROR((VLOOKUP($L376,ACOUSTIC_SITE_INFO!$C$3:$AI$501,20,FALSE)),"")</f>
        <v>0</v>
      </c>
      <c r="AE376" s="122">
        <f>IFERROR((VLOOKUP($L376,ACOUSTIC_SITE_INFO!$C$3:$AI$501,21,FALSE)),"")</f>
        <v>0</v>
      </c>
      <c r="AF376" s="122">
        <f>IFERROR((VLOOKUP($L376,ACOUSTIC_SITE_INFO!$C$3:$AI$501,19,FALSE)),"")</f>
        <v>0</v>
      </c>
      <c r="AG376" s="122">
        <f>IFERROR((VLOOKUP($L376,ACOUSTIC_SITE_INFO!$C$3:$AI$501,22,FALSE)),"")</f>
        <v>0</v>
      </c>
      <c r="AH376" s="122">
        <f>IFERROR((VLOOKUP($L376,ACOUSTIC_SITE_INFO!$C$3:$AI$501,23,FALSE)),"")</f>
        <v>0</v>
      </c>
      <c r="AI376" s="125">
        <f>IFERROR((VLOOKUP($L376,ACOUSTIC_SITE_INFO!$C$3:$AI$501,24,FALSE)),"")</f>
        <v>0</v>
      </c>
      <c r="AJ376" s="125">
        <f>IFERROR((VLOOKUP($L376,ACOUSTIC_SITE_INFO!$C$3:$AI$501,25,FALSE)),"")</f>
        <v>0</v>
      </c>
      <c r="AK376" s="122">
        <f>IFERROR((VLOOKUP($L376,ACOUSTIC_SITE_INFO!$C$3:$AI$501,26,FALSE)),"")</f>
        <v>0</v>
      </c>
      <c r="AL376" s="122">
        <f>IFERROR((VLOOKUP($L376,ACOUSTIC_SITE_INFO!$C$3:$AI$501,27,FALSE)),"")</f>
        <v>0</v>
      </c>
      <c r="AM376" s="122">
        <f>IFERROR((VLOOKUP($L376,ACOUSTIC_SITE_INFO!$C$3:$AI$501,29,FALSE)),"")</f>
        <v>0</v>
      </c>
      <c r="AN376" s="122">
        <f>IFERROR((VLOOKUP($L376,ACOUSTIC_SITE_INFO!$C$3:$AI$501,30,FALSE)),"")</f>
        <v>0</v>
      </c>
      <c r="AO376" s="122">
        <f>IFERROR((VLOOKUP($L376,ACOUSTIC_SITE_INFO!$C$3:$AI$501,31,FALSE)),"")</f>
        <v>0</v>
      </c>
      <c r="AP376" s="122">
        <f>IFERROR((VLOOKUP($L376,ACOUSTIC_SITE_INFO!$C$3:$AI$501,32,FALSE)),"")</f>
        <v>0</v>
      </c>
      <c r="AQ376" s="122">
        <f>IFERROR((VLOOKUP($L376,ACOUSTIC_SITE_INFO!$C$3:$AI$501,33,FALSE)),"")</f>
        <v>0</v>
      </c>
    </row>
    <row r="377" spans="1:43" x14ac:dyDescent="0.25">
      <c r="A377" s="122" t="str">
        <f t="shared" si="10"/>
        <v>00-0m-0</v>
      </c>
      <c r="B377" s="122" t="str">
        <f t="shared" si="11"/>
        <v/>
      </c>
      <c r="C377" s="122" t="str">
        <f>IF(ACOUSTIC_SURVEY_RESULTS!A376=0, "",ACOUSTIC_SURVEY_RESULTS!A376)</f>
        <v/>
      </c>
      <c r="D377" s="122" t="str">
        <f>IFERROR((VLOOKUP($C377,Drop_down_options!$B$2:$D$21,2,FALSE)),"")</f>
        <v/>
      </c>
      <c r="E377" s="122" t="str">
        <f>IF(ACOUSTIC_SURVEY_RESULTS!B376=0, "",ACOUSTIC_SURVEY_RESULTS!B376)</f>
        <v/>
      </c>
      <c r="F377" s="122" t="str">
        <f>IF(ACOUSTIC_SURVEY_RESULTS!C376=0, "",ACOUSTIC_SURVEY_RESULTS!C376)</f>
        <v/>
      </c>
      <c r="G377" s="122" t="str">
        <f>IF(ACOUSTIC_SURVEY_RESULTS!D376=0, "",ACOUSTIC_SURVEY_RESULTS!D376)</f>
        <v/>
      </c>
      <c r="H377" s="122" t="str">
        <f>IF(ACOUSTIC_SURVEY_RESULTS!E376=0, "",ACOUSTIC_SURVEY_RESULTS!E376)</f>
        <v/>
      </c>
      <c r="I377" s="122" t="str">
        <f>IF(ACOUSTIC_SURVEY_RESULTS!F376=0, "",ACOUSTIC_SURVEY_RESULTS!F376)</f>
        <v/>
      </c>
      <c r="J377" s="122" t="str">
        <f>IF(ACOUSTIC_SURVEY_RESULTS!G376=0, "",ACOUSTIC_SURVEY_RESULTS!G376)</f>
        <v/>
      </c>
      <c r="K377" s="122" t="str">
        <f>IF(ACOUSTIC_SURVEY_RESULTS!H376=0, "",ACOUSTIC_SURVEY_RESULTS!H376)</f>
        <v/>
      </c>
      <c r="L377" s="122" t="str">
        <f>IF(ACOUSTIC_SURVEY_RESULTS!I376=0, "",ACOUSTIC_SURVEY_RESULTS!I376)</f>
        <v/>
      </c>
      <c r="M377" s="122">
        <f>IFERROR((VLOOKUP($L377,ACOUSTIC_SITE_INFO!$C$3:$AI$501,2,FALSE)),"")</f>
        <v>0</v>
      </c>
      <c r="N377" s="122">
        <f>IFERROR((VLOOKUP($L377,ACOUSTIC_SITE_INFO!$C$3:$AI$501,3,FALSE))," ")</f>
        <v>0</v>
      </c>
      <c r="O377" s="122">
        <f>IFERROR((VLOOKUP($L377,ACOUSTIC_SITE_INFO!$C$3:$AI$501,4,FALSE)),"")</f>
        <v>0</v>
      </c>
      <c r="P377" s="122">
        <f>IFERROR((VLOOKUP($L377,ACOUSTIC_SITE_INFO!$C$3:$AI$501,5,FALSE)),"")</f>
        <v>0</v>
      </c>
      <c r="Q377" s="122">
        <f>IFERROR((VLOOKUP($L377,ACOUSTIC_SITE_INFO!$C$3:$AI$501,6,FALSE)),"")</f>
        <v>0</v>
      </c>
      <c r="R377" s="122">
        <f>IFERROR((VLOOKUP($L377,ACOUSTIC_SITE_INFO!$C$3:$AI$501,7,FALSE)),"")</f>
        <v>0</v>
      </c>
      <c r="S377" s="122" t="str">
        <f>IFERROR((VLOOKUP($L377,ACOUSTIC_SITE_INFO!$C$3:$AI$501,8,FALSE)),"")</f>
        <v>//</v>
      </c>
      <c r="T377" s="124">
        <f>IFERROR((VLOOKUP($L377,ACOUSTIC_SITE_INFO!$C$3:$AI$501,9,FALSE)),"")</f>
        <v>0</v>
      </c>
      <c r="U377" s="124">
        <f>IFERROR((VLOOKUP($L377,ACOUSTIC_SITE_INFO!$C$3:$AI$501,10,FALSE)),"")</f>
        <v>0</v>
      </c>
      <c r="V377" s="122">
        <f>IFERROR((VLOOKUP($L377,ACOUSTIC_SITE_INFO!$C$3:$AI$501,11,FALSE)),"")</f>
        <v>0</v>
      </c>
      <c r="W377" s="122">
        <f>IFERROR((VLOOKUP($L377,ACOUSTIC_SITE_INFO!$C$3:$AI$501,12,FALSE)),"")</f>
        <v>0</v>
      </c>
      <c r="X377" s="122">
        <f>IFERROR((VLOOKUP($L377,ACOUSTIC_SITE_INFO!$C$3:$AI$501,13,FALSE)),"")</f>
        <v>0</v>
      </c>
      <c r="Y377" s="122">
        <f>IFERROR((VLOOKUP($L377,ACOUSTIC_SITE_INFO!$C$3:$AI$501,14,FALSE)),"")</f>
        <v>0</v>
      </c>
      <c r="Z377" s="122">
        <f>IFERROR((VLOOKUP($L377,ACOUSTIC_SITE_INFO!$C$3:$AI$501,15,FALSE)),"")</f>
        <v>0</v>
      </c>
      <c r="AA377" s="122">
        <f>IFERROR((VLOOKUP($L377,ACOUSTIC_SITE_INFO!$C$3:$AI$501,16,FALSE)),"")</f>
        <v>0</v>
      </c>
      <c r="AB377" s="122">
        <f>IFERROR((VLOOKUP($L377,ACOUSTIC_SITE_INFO!$C$3:$AI$501,17,FALSE)),"")</f>
        <v>0</v>
      </c>
      <c r="AC377" s="122">
        <f>IFERROR((VLOOKUP($L377,ACOUSTIC_SITE_INFO!$C$3:$AI$501,18,FALSE)),"")</f>
        <v>0</v>
      </c>
      <c r="AD377" s="122">
        <f>IFERROR((VLOOKUP($L377,ACOUSTIC_SITE_INFO!$C$3:$AI$501,20,FALSE)),"")</f>
        <v>0</v>
      </c>
      <c r="AE377" s="122">
        <f>IFERROR((VLOOKUP($L377,ACOUSTIC_SITE_INFO!$C$3:$AI$501,21,FALSE)),"")</f>
        <v>0</v>
      </c>
      <c r="AF377" s="122">
        <f>IFERROR((VLOOKUP($L377,ACOUSTIC_SITE_INFO!$C$3:$AI$501,19,FALSE)),"")</f>
        <v>0</v>
      </c>
      <c r="AG377" s="122">
        <f>IFERROR((VLOOKUP($L377,ACOUSTIC_SITE_INFO!$C$3:$AI$501,22,FALSE)),"")</f>
        <v>0</v>
      </c>
      <c r="AH377" s="122">
        <f>IFERROR((VLOOKUP($L377,ACOUSTIC_SITE_INFO!$C$3:$AI$501,23,FALSE)),"")</f>
        <v>0</v>
      </c>
      <c r="AI377" s="125">
        <f>IFERROR((VLOOKUP($L377,ACOUSTIC_SITE_INFO!$C$3:$AI$501,24,FALSE)),"")</f>
        <v>0</v>
      </c>
      <c r="AJ377" s="125">
        <f>IFERROR((VLOOKUP($L377,ACOUSTIC_SITE_INFO!$C$3:$AI$501,25,FALSE)),"")</f>
        <v>0</v>
      </c>
      <c r="AK377" s="122">
        <f>IFERROR((VLOOKUP($L377,ACOUSTIC_SITE_INFO!$C$3:$AI$501,26,FALSE)),"")</f>
        <v>0</v>
      </c>
      <c r="AL377" s="122">
        <f>IFERROR((VLOOKUP($L377,ACOUSTIC_SITE_INFO!$C$3:$AI$501,27,FALSE)),"")</f>
        <v>0</v>
      </c>
      <c r="AM377" s="122">
        <f>IFERROR((VLOOKUP($L377,ACOUSTIC_SITE_INFO!$C$3:$AI$501,29,FALSE)),"")</f>
        <v>0</v>
      </c>
      <c r="AN377" s="122">
        <f>IFERROR((VLOOKUP($L377,ACOUSTIC_SITE_INFO!$C$3:$AI$501,30,FALSE)),"")</f>
        <v>0</v>
      </c>
      <c r="AO377" s="122">
        <f>IFERROR((VLOOKUP($L377,ACOUSTIC_SITE_INFO!$C$3:$AI$501,31,FALSE)),"")</f>
        <v>0</v>
      </c>
      <c r="AP377" s="122">
        <f>IFERROR((VLOOKUP($L377,ACOUSTIC_SITE_INFO!$C$3:$AI$501,32,FALSE)),"")</f>
        <v>0</v>
      </c>
      <c r="AQ377" s="122">
        <f>IFERROR((VLOOKUP($L377,ACOUSTIC_SITE_INFO!$C$3:$AI$501,33,FALSE)),"")</f>
        <v>0</v>
      </c>
    </row>
    <row r="378" spans="1:43" x14ac:dyDescent="0.25">
      <c r="A378" s="122" t="str">
        <f t="shared" si="10"/>
        <v>00-0m-0</v>
      </c>
      <c r="B378" s="122" t="str">
        <f t="shared" si="11"/>
        <v/>
      </c>
      <c r="C378" s="122" t="str">
        <f>IF(ACOUSTIC_SURVEY_RESULTS!A377=0, "",ACOUSTIC_SURVEY_RESULTS!A377)</f>
        <v/>
      </c>
      <c r="D378" s="122" t="str">
        <f>IFERROR((VLOOKUP($C378,Drop_down_options!$B$2:$D$21,2,FALSE)),"")</f>
        <v/>
      </c>
      <c r="E378" s="122" t="str">
        <f>IF(ACOUSTIC_SURVEY_RESULTS!B377=0, "",ACOUSTIC_SURVEY_RESULTS!B377)</f>
        <v/>
      </c>
      <c r="F378" s="122" t="str">
        <f>IF(ACOUSTIC_SURVEY_RESULTS!C377=0, "",ACOUSTIC_SURVEY_RESULTS!C377)</f>
        <v/>
      </c>
      <c r="G378" s="122" t="str">
        <f>IF(ACOUSTIC_SURVEY_RESULTS!D377=0, "",ACOUSTIC_SURVEY_RESULTS!D377)</f>
        <v/>
      </c>
      <c r="H378" s="122" t="str">
        <f>IF(ACOUSTIC_SURVEY_RESULTS!E377=0, "",ACOUSTIC_SURVEY_RESULTS!E377)</f>
        <v/>
      </c>
      <c r="I378" s="122" t="str">
        <f>IF(ACOUSTIC_SURVEY_RESULTS!F377=0, "",ACOUSTIC_SURVEY_RESULTS!F377)</f>
        <v/>
      </c>
      <c r="J378" s="122" t="str">
        <f>IF(ACOUSTIC_SURVEY_RESULTS!G377=0, "",ACOUSTIC_SURVEY_RESULTS!G377)</f>
        <v/>
      </c>
      <c r="K378" s="122" t="str">
        <f>IF(ACOUSTIC_SURVEY_RESULTS!H377=0, "",ACOUSTIC_SURVEY_RESULTS!H377)</f>
        <v/>
      </c>
      <c r="L378" s="122" t="str">
        <f>IF(ACOUSTIC_SURVEY_RESULTS!I377=0, "",ACOUSTIC_SURVEY_RESULTS!I377)</f>
        <v/>
      </c>
      <c r="M378" s="122">
        <f>IFERROR((VLOOKUP($L378,ACOUSTIC_SITE_INFO!$C$3:$AI$501,2,FALSE)),"")</f>
        <v>0</v>
      </c>
      <c r="N378" s="122">
        <f>IFERROR((VLOOKUP($L378,ACOUSTIC_SITE_INFO!$C$3:$AI$501,3,FALSE))," ")</f>
        <v>0</v>
      </c>
      <c r="O378" s="122">
        <f>IFERROR((VLOOKUP($L378,ACOUSTIC_SITE_INFO!$C$3:$AI$501,4,FALSE)),"")</f>
        <v>0</v>
      </c>
      <c r="P378" s="122">
        <f>IFERROR((VLOOKUP($L378,ACOUSTIC_SITE_INFO!$C$3:$AI$501,5,FALSE)),"")</f>
        <v>0</v>
      </c>
      <c r="Q378" s="122">
        <f>IFERROR((VLOOKUP($L378,ACOUSTIC_SITE_INFO!$C$3:$AI$501,6,FALSE)),"")</f>
        <v>0</v>
      </c>
      <c r="R378" s="122">
        <f>IFERROR((VLOOKUP($L378,ACOUSTIC_SITE_INFO!$C$3:$AI$501,7,FALSE)),"")</f>
        <v>0</v>
      </c>
      <c r="S378" s="122" t="str">
        <f>IFERROR((VLOOKUP($L378,ACOUSTIC_SITE_INFO!$C$3:$AI$501,8,FALSE)),"")</f>
        <v>//</v>
      </c>
      <c r="T378" s="124">
        <f>IFERROR((VLOOKUP($L378,ACOUSTIC_SITE_INFO!$C$3:$AI$501,9,FALSE)),"")</f>
        <v>0</v>
      </c>
      <c r="U378" s="124">
        <f>IFERROR((VLOOKUP($L378,ACOUSTIC_SITE_INFO!$C$3:$AI$501,10,FALSE)),"")</f>
        <v>0</v>
      </c>
      <c r="V378" s="122">
        <f>IFERROR((VLOOKUP($L378,ACOUSTIC_SITE_INFO!$C$3:$AI$501,11,FALSE)),"")</f>
        <v>0</v>
      </c>
      <c r="W378" s="122">
        <f>IFERROR((VLOOKUP($L378,ACOUSTIC_SITE_INFO!$C$3:$AI$501,12,FALSE)),"")</f>
        <v>0</v>
      </c>
      <c r="X378" s="122">
        <f>IFERROR((VLOOKUP($L378,ACOUSTIC_SITE_INFO!$C$3:$AI$501,13,FALSE)),"")</f>
        <v>0</v>
      </c>
      <c r="Y378" s="122">
        <f>IFERROR((VLOOKUP($L378,ACOUSTIC_SITE_INFO!$C$3:$AI$501,14,FALSE)),"")</f>
        <v>0</v>
      </c>
      <c r="Z378" s="122">
        <f>IFERROR((VLOOKUP($L378,ACOUSTIC_SITE_INFO!$C$3:$AI$501,15,FALSE)),"")</f>
        <v>0</v>
      </c>
      <c r="AA378" s="122">
        <f>IFERROR((VLOOKUP($L378,ACOUSTIC_SITE_INFO!$C$3:$AI$501,16,FALSE)),"")</f>
        <v>0</v>
      </c>
      <c r="AB378" s="122">
        <f>IFERROR((VLOOKUP($L378,ACOUSTIC_SITE_INFO!$C$3:$AI$501,17,FALSE)),"")</f>
        <v>0</v>
      </c>
      <c r="AC378" s="122">
        <f>IFERROR((VLOOKUP($L378,ACOUSTIC_SITE_INFO!$C$3:$AI$501,18,FALSE)),"")</f>
        <v>0</v>
      </c>
      <c r="AD378" s="122">
        <f>IFERROR((VLOOKUP($L378,ACOUSTIC_SITE_INFO!$C$3:$AI$501,20,FALSE)),"")</f>
        <v>0</v>
      </c>
      <c r="AE378" s="122">
        <f>IFERROR((VLOOKUP($L378,ACOUSTIC_SITE_INFO!$C$3:$AI$501,21,FALSE)),"")</f>
        <v>0</v>
      </c>
      <c r="AF378" s="122">
        <f>IFERROR((VLOOKUP($L378,ACOUSTIC_SITE_INFO!$C$3:$AI$501,19,FALSE)),"")</f>
        <v>0</v>
      </c>
      <c r="AG378" s="122">
        <f>IFERROR((VLOOKUP($L378,ACOUSTIC_SITE_INFO!$C$3:$AI$501,22,FALSE)),"")</f>
        <v>0</v>
      </c>
      <c r="AH378" s="122">
        <f>IFERROR((VLOOKUP($L378,ACOUSTIC_SITE_INFO!$C$3:$AI$501,23,FALSE)),"")</f>
        <v>0</v>
      </c>
      <c r="AI378" s="125">
        <f>IFERROR((VLOOKUP($L378,ACOUSTIC_SITE_INFO!$C$3:$AI$501,24,FALSE)),"")</f>
        <v>0</v>
      </c>
      <c r="AJ378" s="125">
        <f>IFERROR((VLOOKUP($L378,ACOUSTIC_SITE_INFO!$C$3:$AI$501,25,FALSE)),"")</f>
        <v>0</v>
      </c>
      <c r="AK378" s="122">
        <f>IFERROR((VLOOKUP($L378,ACOUSTIC_SITE_INFO!$C$3:$AI$501,26,FALSE)),"")</f>
        <v>0</v>
      </c>
      <c r="AL378" s="122">
        <f>IFERROR((VLOOKUP($L378,ACOUSTIC_SITE_INFO!$C$3:$AI$501,27,FALSE)),"")</f>
        <v>0</v>
      </c>
      <c r="AM378" s="122">
        <f>IFERROR((VLOOKUP($L378,ACOUSTIC_SITE_INFO!$C$3:$AI$501,29,FALSE)),"")</f>
        <v>0</v>
      </c>
      <c r="AN378" s="122">
        <f>IFERROR((VLOOKUP($L378,ACOUSTIC_SITE_INFO!$C$3:$AI$501,30,FALSE)),"")</f>
        <v>0</v>
      </c>
      <c r="AO378" s="122">
        <f>IFERROR((VLOOKUP($L378,ACOUSTIC_SITE_INFO!$C$3:$AI$501,31,FALSE)),"")</f>
        <v>0</v>
      </c>
      <c r="AP378" s="122">
        <f>IFERROR((VLOOKUP($L378,ACOUSTIC_SITE_INFO!$C$3:$AI$501,32,FALSE)),"")</f>
        <v>0</v>
      </c>
      <c r="AQ378" s="122">
        <f>IFERROR((VLOOKUP($L378,ACOUSTIC_SITE_INFO!$C$3:$AI$501,33,FALSE)),"")</f>
        <v>0</v>
      </c>
    </row>
    <row r="379" spans="1:43" x14ac:dyDescent="0.25">
      <c r="A379" s="122" t="str">
        <f t="shared" si="10"/>
        <v>00-0m-0</v>
      </c>
      <c r="B379" s="122" t="str">
        <f t="shared" si="11"/>
        <v/>
      </c>
      <c r="C379" s="122" t="str">
        <f>IF(ACOUSTIC_SURVEY_RESULTS!A378=0, "",ACOUSTIC_SURVEY_RESULTS!A378)</f>
        <v/>
      </c>
      <c r="D379" s="122" t="str">
        <f>IFERROR((VLOOKUP($C379,Drop_down_options!$B$2:$D$21,2,FALSE)),"")</f>
        <v/>
      </c>
      <c r="E379" s="122" t="str">
        <f>IF(ACOUSTIC_SURVEY_RESULTS!B378=0, "",ACOUSTIC_SURVEY_RESULTS!B378)</f>
        <v/>
      </c>
      <c r="F379" s="122" t="str">
        <f>IF(ACOUSTIC_SURVEY_RESULTS!C378=0, "",ACOUSTIC_SURVEY_RESULTS!C378)</f>
        <v/>
      </c>
      <c r="G379" s="122" t="str">
        <f>IF(ACOUSTIC_SURVEY_RESULTS!D378=0, "",ACOUSTIC_SURVEY_RESULTS!D378)</f>
        <v/>
      </c>
      <c r="H379" s="122" t="str">
        <f>IF(ACOUSTIC_SURVEY_RESULTS!E378=0, "",ACOUSTIC_SURVEY_RESULTS!E378)</f>
        <v/>
      </c>
      <c r="I379" s="122" t="str">
        <f>IF(ACOUSTIC_SURVEY_RESULTS!F378=0, "",ACOUSTIC_SURVEY_RESULTS!F378)</f>
        <v/>
      </c>
      <c r="J379" s="122" t="str">
        <f>IF(ACOUSTIC_SURVEY_RESULTS!G378=0, "",ACOUSTIC_SURVEY_RESULTS!G378)</f>
        <v/>
      </c>
      <c r="K379" s="122" t="str">
        <f>IF(ACOUSTIC_SURVEY_RESULTS!H378=0, "",ACOUSTIC_SURVEY_RESULTS!H378)</f>
        <v/>
      </c>
      <c r="L379" s="122" t="str">
        <f>IF(ACOUSTIC_SURVEY_RESULTS!I378=0, "",ACOUSTIC_SURVEY_RESULTS!I378)</f>
        <v/>
      </c>
      <c r="M379" s="122">
        <f>IFERROR((VLOOKUP($L379,ACOUSTIC_SITE_INFO!$C$3:$AI$501,2,FALSE)),"")</f>
        <v>0</v>
      </c>
      <c r="N379" s="122">
        <f>IFERROR((VLOOKUP($L379,ACOUSTIC_SITE_INFO!$C$3:$AI$501,3,FALSE))," ")</f>
        <v>0</v>
      </c>
      <c r="O379" s="122">
        <f>IFERROR((VLOOKUP($L379,ACOUSTIC_SITE_INFO!$C$3:$AI$501,4,FALSE)),"")</f>
        <v>0</v>
      </c>
      <c r="P379" s="122">
        <f>IFERROR((VLOOKUP($L379,ACOUSTIC_SITE_INFO!$C$3:$AI$501,5,FALSE)),"")</f>
        <v>0</v>
      </c>
      <c r="Q379" s="122">
        <f>IFERROR((VLOOKUP($L379,ACOUSTIC_SITE_INFO!$C$3:$AI$501,6,FALSE)),"")</f>
        <v>0</v>
      </c>
      <c r="R379" s="122">
        <f>IFERROR((VLOOKUP($L379,ACOUSTIC_SITE_INFO!$C$3:$AI$501,7,FALSE)),"")</f>
        <v>0</v>
      </c>
      <c r="S379" s="122" t="str">
        <f>IFERROR((VLOOKUP($L379,ACOUSTIC_SITE_INFO!$C$3:$AI$501,8,FALSE)),"")</f>
        <v>//</v>
      </c>
      <c r="T379" s="124">
        <f>IFERROR((VLOOKUP($L379,ACOUSTIC_SITE_INFO!$C$3:$AI$501,9,FALSE)),"")</f>
        <v>0</v>
      </c>
      <c r="U379" s="124">
        <f>IFERROR((VLOOKUP($L379,ACOUSTIC_SITE_INFO!$C$3:$AI$501,10,FALSE)),"")</f>
        <v>0</v>
      </c>
      <c r="V379" s="122">
        <f>IFERROR((VLOOKUP($L379,ACOUSTIC_SITE_INFO!$C$3:$AI$501,11,FALSE)),"")</f>
        <v>0</v>
      </c>
      <c r="W379" s="122">
        <f>IFERROR((VLOOKUP($L379,ACOUSTIC_SITE_INFO!$C$3:$AI$501,12,FALSE)),"")</f>
        <v>0</v>
      </c>
      <c r="X379" s="122">
        <f>IFERROR((VLOOKUP($L379,ACOUSTIC_SITE_INFO!$C$3:$AI$501,13,FALSE)),"")</f>
        <v>0</v>
      </c>
      <c r="Y379" s="122">
        <f>IFERROR((VLOOKUP($L379,ACOUSTIC_SITE_INFO!$C$3:$AI$501,14,FALSE)),"")</f>
        <v>0</v>
      </c>
      <c r="Z379" s="122">
        <f>IFERROR((VLOOKUP($L379,ACOUSTIC_SITE_INFO!$C$3:$AI$501,15,FALSE)),"")</f>
        <v>0</v>
      </c>
      <c r="AA379" s="122">
        <f>IFERROR((VLOOKUP($L379,ACOUSTIC_SITE_INFO!$C$3:$AI$501,16,FALSE)),"")</f>
        <v>0</v>
      </c>
      <c r="AB379" s="122">
        <f>IFERROR((VLOOKUP($L379,ACOUSTIC_SITE_INFO!$C$3:$AI$501,17,FALSE)),"")</f>
        <v>0</v>
      </c>
      <c r="AC379" s="122">
        <f>IFERROR((VLOOKUP($L379,ACOUSTIC_SITE_INFO!$C$3:$AI$501,18,FALSE)),"")</f>
        <v>0</v>
      </c>
      <c r="AD379" s="122">
        <f>IFERROR((VLOOKUP($L379,ACOUSTIC_SITE_INFO!$C$3:$AI$501,20,FALSE)),"")</f>
        <v>0</v>
      </c>
      <c r="AE379" s="122">
        <f>IFERROR((VLOOKUP($L379,ACOUSTIC_SITE_INFO!$C$3:$AI$501,21,FALSE)),"")</f>
        <v>0</v>
      </c>
      <c r="AF379" s="122">
        <f>IFERROR((VLOOKUP($L379,ACOUSTIC_SITE_INFO!$C$3:$AI$501,19,FALSE)),"")</f>
        <v>0</v>
      </c>
      <c r="AG379" s="122">
        <f>IFERROR((VLOOKUP($L379,ACOUSTIC_SITE_INFO!$C$3:$AI$501,22,FALSE)),"")</f>
        <v>0</v>
      </c>
      <c r="AH379" s="122">
        <f>IFERROR((VLOOKUP($L379,ACOUSTIC_SITE_INFO!$C$3:$AI$501,23,FALSE)),"")</f>
        <v>0</v>
      </c>
      <c r="AI379" s="125">
        <f>IFERROR((VLOOKUP($L379,ACOUSTIC_SITE_INFO!$C$3:$AI$501,24,FALSE)),"")</f>
        <v>0</v>
      </c>
      <c r="AJ379" s="125">
        <f>IFERROR((VLOOKUP($L379,ACOUSTIC_SITE_INFO!$C$3:$AI$501,25,FALSE)),"")</f>
        <v>0</v>
      </c>
      <c r="AK379" s="122">
        <f>IFERROR((VLOOKUP($L379,ACOUSTIC_SITE_INFO!$C$3:$AI$501,26,FALSE)),"")</f>
        <v>0</v>
      </c>
      <c r="AL379" s="122">
        <f>IFERROR((VLOOKUP($L379,ACOUSTIC_SITE_INFO!$C$3:$AI$501,27,FALSE)),"")</f>
        <v>0</v>
      </c>
      <c r="AM379" s="122">
        <f>IFERROR((VLOOKUP($L379,ACOUSTIC_SITE_INFO!$C$3:$AI$501,29,FALSE)),"")</f>
        <v>0</v>
      </c>
      <c r="AN379" s="122">
        <f>IFERROR((VLOOKUP($L379,ACOUSTIC_SITE_INFO!$C$3:$AI$501,30,FALSE)),"")</f>
        <v>0</v>
      </c>
      <c r="AO379" s="122">
        <f>IFERROR((VLOOKUP($L379,ACOUSTIC_SITE_INFO!$C$3:$AI$501,31,FALSE)),"")</f>
        <v>0</v>
      </c>
      <c r="AP379" s="122">
        <f>IFERROR((VLOOKUP($L379,ACOUSTIC_SITE_INFO!$C$3:$AI$501,32,FALSE)),"")</f>
        <v>0</v>
      </c>
      <c r="AQ379" s="122">
        <f>IFERROR((VLOOKUP($L379,ACOUSTIC_SITE_INFO!$C$3:$AI$501,33,FALSE)),"")</f>
        <v>0</v>
      </c>
    </row>
    <row r="380" spans="1:43" x14ac:dyDescent="0.25">
      <c r="A380" s="122" t="str">
        <f t="shared" si="10"/>
        <v>00-0m-0</v>
      </c>
      <c r="B380" s="122" t="str">
        <f t="shared" si="11"/>
        <v/>
      </c>
      <c r="C380" s="122" t="str">
        <f>IF(ACOUSTIC_SURVEY_RESULTS!A379=0, "",ACOUSTIC_SURVEY_RESULTS!A379)</f>
        <v/>
      </c>
      <c r="D380" s="122" t="str">
        <f>IFERROR((VLOOKUP($C380,Drop_down_options!$B$2:$D$21,2,FALSE)),"")</f>
        <v/>
      </c>
      <c r="E380" s="122" t="str">
        <f>IF(ACOUSTIC_SURVEY_RESULTS!B379=0, "",ACOUSTIC_SURVEY_RESULTS!B379)</f>
        <v/>
      </c>
      <c r="F380" s="122" t="str">
        <f>IF(ACOUSTIC_SURVEY_RESULTS!C379=0, "",ACOUSTIC_SURVEY_RESULTS!C379)</f>
        <v/>
      </c>
      <c r="G380" s="122" t="str">
        <f>IF(ACOUSTIC_SURVEY_RESULTS!D379=0, "",ACOUSTIC_SURVEY_RESULTS!D379)</f>
        <v/>
      </c>
      <c r="H380" s="122" t="str">
        <f>IF(ACOUSTIC_SURVEY_RESULTS!E379=0, "",ACOUSTIC_SURVEY_RESULTS!E379)</f>
        <v/>
      </c>
      <c r="I380" s="122" t="str">
        <f>IF(ACOUSTIC_SURVEY_RESULTS!F379=0, "",ACOUSTIC_SURVEY_RESULTS!F379)</f>
        <v/>
      </c>
      <c r="J380" s="122" t="str">
        <f>IF(ACOUSTIC_SURVEY_RESULTS!G379=0, "",ACOUSTIC_SURVEY_RESULTS!G379)</f>
        <v/>
      </c>
      <c r="K380" s="122" t="str">
        <f>IF(ACOUSTIC_SURVEY_RESULTS!H379=0, "",ACOUSTIC_SURVEY_RESULTS!H379)</f>
        <v/>
      </c>
      <c r="L380" s="122" t="str">
        <f>IF(ACOUSTIC_SURVEY_RESULTS!I379=0, "",ACOUSTIC_SURVEY_RESULTS!I379)</f>
        <v/>
      </c>
      <c r="M380" s="122">
        <f>IFERROR((VLOOKUP($L380,ACOUSTIC_SITE_INFO!$C$3:$AI$501,2,FALSE)),"")</f>
        <v>0</v>
      </c>
      <c r="N380" s="122">
        <f>IFERROR((VLOOKUP($L380,ACOUSTIC_SITE_INFO!$C$3:$AI$501,3,FALSE))," ")</f>
        <v>0</v>
      </c>
      <c r="O380" s="122">
        <f>IFERROR((VLOOKUP($L380,ACOUSTIC_SITE_INFO!$C$3:$AI$501,4,FALSE)),"")</f>
        <v>0</v>
      </c>
      <c r="P380" s="122">
        <f>IFERROR((VLOOKUP($L380,ACOUSTIC_SITE_INFO!$C$3:$AI$501,5,FALSE)),"")</f>
        <v>0</v>
      </c>
      <c r="Q380" s="122">
        <f>IFERROR((VLOOKUP($L380,ACOUSTIC_SITE_INFO!$C$3:$AI$501,6,FALSE)),"")</f>
        <v>0</v>
      </c>
      <c r="R380" s="122">
        <f>IFERROR((VLOOKUP($L380,ACOUSTIC_SITE_INFO!$C$3:$AI$501,7,FALSE)),"")</f>
        <v>0</v>
      </c>
      <c r="S380" s="122" t="str">
        <f>IFERROR((VLOOKUP($L380,ACOUSTIC_SITE_INFO!$C$3:$AI$501,8,FALSE)),"")</f>
        <v>//</v>
      </c>
      <c r="T380" s="124">
        <f>IFERROR((VLOOKUP($L380,ACOUSTIC_SITE_INFO!$C$3:$AI$501,9,FALSE)),"")</f>
        <v>0</v>
      </c>
      <c r="U380" s="124">
        <f>IFERROR((VLOOKUP($L380,ACOUSTIC_SITE_INFO!$C$3:$AI$501,10,FALSE)),"")</f>
        <v>0</v>
      </c>
      <c r="V380" s="122">
        <f>IFERROR((VLOOKUP($L380,ACOUSTIC_SITE_INFO!$C$3:$AI$501,11,FALSE)),"")</f>
        <v>0</v>
      </c>
      <c r="W380" s="122">
        <f>IFERROR((VLOOKUP($L380,ACOUSTIC_SITE_INFO!$C$3:$AI$501,12,FALSE)),"")</f>
        <v>0</v>
      </c>
      <c r="X380" s="122">
        <f>IFERROR((VLOOKUP($L380,ACOUSTIC_SITE_INFO!$C$3:$AI$501,13,FALSE)),"")</f>
        <v>0</v>
      </c>
      <c r="Y380" s="122">
        <f>IFERROR((VLOOKUP($L380,ACOUSTIC_SITE_INFO!$C$3:$AI$501,14,FALSE)),"")</f>
        <v>0</v>
      </c>
      <c r="Z380" s="122">
        <f>IFERROR((VLOOKUP($L380,ACOUSTIC_SITE_INFO!$C$3:$AI$501,15,FALSE)),"")</f>
        <v>0</v>
      </c>
      <c r="AA380" s="122">
        <f>IFERROR((VLOOKUP($L380,ACOUSTIC_SITE_INFO!$C$3:$AI$501,16,FALSE)),"")</f>
        <v>0</v>
      </c>
      <c r="AB380" s="122">
        <f>IFERROR((VLOOKUP($L380,ACOUSTIC_SITE_INFO!$C$3:$AI$501,17,FALSE)),"")</f>
        <v>0</v>
      </c>
      <c r="AC380" s="122">
        <f>IFERROR((VLOOKUP($L380,ACOUSTIC_SITE_INFO!$C$3:$AI$501,18,FALSE)),"")</f>
        <v>0</v>
      </c>
      <c r="AD380" s="122">
        <f>IFERROR((VLOOKUP($L380,ACOUSTIC_SITE_INFO!$C$3:$AI$501,20,FALSE)),"")</f>
        <v>0</v>
      </c>
      <c r="AE380" s="122">
        <f>IFERROR((VLOOKUP($L380,ACOUSTIC_SITE_INFO!$C$3:$AI$501,21,FALSE)),"")</f>
        <v>0</v>
      </c>
      <c r="AF380" s="122">
        <f>IFERROR((VLOOKUP($L380,ACOUSTIC_SITE_INFO!$C$3:$AI$501,19,FALSE)),"")</f>
        <v>0</v>
      </c>
      <c r="AG380" s="122">
        <f>IFERROR((VLOOKUP($L380,ACOUSTIC_SITE_INFO!$C$3:$AI$501,22,FALSE)),"")</f>
        <v>0</v>
      </c>
      <c r="AH380" s="122">
        <f>IFERROR((VLOOKUP($L380,ACOUSTIC_SITE_INFO!$C$3:$AI$501,23,FALSE)),"")</f>
        <v>0</v>
      </c>
      <c r="AI380" s="125">
        <f>IFERROR((VLOOKUP($L380,ACOUSTIC_SITE_INFO!$C$3:$AI$501,24,FALSE)),"")</f>
        <v>0</v>
      </c>
      <c r="AJ380" s="125">
        <f>IFERROR((VLOOKUP($L380,ACOUSTIC_SITE_INFO!$C$3:$AI$501,25,FALSE)),"")</f>
        <v>0</v>
      </c>
      <c r="AK380" s="122">
        <f>IFERROR((VLOOKUP($L380,ACOUSTIC_SITE_INFO!$C$3:$AI$501,26,FALSE)),"")</f>
        <v>0</v>
      </c>
      <c r="AL380" s="122">
        <f>IFERROR((VLOOKUP($L380,ACOUSTIC_SITE_INFO!$C$3:$AI$501,27,FALSE)),"")</f>
        <v>0</v>
      </c>
      <c r="AM380" s="122">
        <f>IFERROR((VLOOKUP($L380,ACOUSTIC_SITE_INFO!$C$3:$AI$501,29,FALSE)),"")</f>
        <v>0</v>
      </c>
      <c r="AN380" s="122">
        <f>IFERROR((VLOOKUP($L380,ACOUSTIC_SITE_INFO!$C$3:$AI$501,30,FALSE)),"")</f>
        <v>0</v>
      </c>
      <c r="AO380" s="122">
        <f>IFERROR((VLOOKUP($L380,ACOUSTIC_SITE_INFO!$C$3:$AI$501,31,FALSE)),"")</f>
        <v>0</v>
      </c>
      <c r="AP380" s="122">
        <f>IFERROR((VLOOKUP($L380,ACOUSTIC_SITE_INFO!$C$3:$AI$501,32,FALSE)),"")</f>
        <v>0</v>
      </c>
      <c r="AQ380" s="122">
        <f>IFERROR((VLOOKUP($L380,ACOUSTIC_SITE_INFO!$C$3:$AI$501,33,FALSE)),"")</f>
        <v>0</v>
      </c>
    </row>
    <row r="381" spans="1:43" x14ac:dyDescent="0.25">
      <c r="A381" s="122" t="str">
        <f t="shared" si="10"/>
        <v>00-0m-0</v>
      </c>
      <c r="B381" s="122" t="str">
        <f t="shared" si="11"/>
        <v/>
      </c>
      <c r="C381" s="122" t="str">
        <f>IF(ACOUSTIC_SURVEY_RESULTS!A380=0, "",ACOUSTIC_SURVEY_RESULTS!A380)</f>
        <v/>
      </c>
      <c r="D381" s="122" t="str">
        <f>IFERROR((VLOOKUP($C381,Drop_down_options!$B$2:$D$21,2,FALSE)),"")</f>
        <v/>
      </c>
      <c r="E381" s="122" t="str">
        <f>IF(ACOUSTIC_SURVEY_RESULTS!B380=0, "",ACOUSTIC_SURVEY_RESULTS!B380)</f>
        <v/>
      </c>
      <c r="F381" s="122" t="str">
        <f>IF(ACOUSTIC_SURVEY_RESULTS!C380=0, "",ACOUSTIC_SURVEY_RESULTS!C380)</f>
        <v/>
      </c>
      <c r="G381" s="122" t="str">
        <f>IF(ACOUSTIC_SURVEY_RESULTS!D380=0, "",ACOUSTIC_SURVEY_RESULTS!D380)</f>
        <v/>
      </c>
      <c r="H381" s="122" t="str">
        <f>IF(ACOUSTIC_SURVEY_RESULTS!E380=0, "",ACOUSTIC_SURVEY_RESULTS!E380)</f>
        <v/>
      </c>
      <c r="I381" s="122" t="str">
        <f>IF(ACOUSTIC_SURVEY_RESULTS!F380=0, "",ACOUSTIC_SURVEY_RESULTS!F380)</f>
        <v/>
      </c>
      <c r="J381" s="122" t="str">
        <f>IF(ACOUSTIC_SURVEY_RESULTS!G380=0, "",ACOUSTIC_SURVEY_RESULTS!G380)</f>
        <v/>
      </c>
      <c r="K381" s="122" t="str">
        <f>IF(ACOUSTIC_SURVEY_RESULTS!H380=0, "",ACOUSTIC_SURVEY_RESULTS!H380)</f>
        <v/>
      </c>
      <c r="L381" s="122" t="str">
        <f>IF(ACOUSTIC_SURVEY_RESULTS!I380=0, "",ACOUSTIC_SURVEY_RESULTS!I380)</f>
        <v/>
      </c>
      <c r="M381" s="122">
        <f>IFERROR((VLOOKUP($L381,ACOUSTIC_SITE_INFO!$C$3:$AI$501,2,FALSE)),"")</f>
        <v>0</v>
      </c>
      <c r="N381" s="122">
        <f>IFERROR((VLOOKUP($L381,ACOUSTIC_SITE_INFO!$C$3:$AI$501,3,FALSE))," ")</f>
        <v>0</v>
      </c>
      <c r="O381" s="122">
        <f>IFERROR((VLOOKUP($L381,ACOUSTIC_SITE_INFO!$C$3:$AI$501,4,FALSE)),"")</f>
        <v>0</v>
      </c>
      <c r="P381" s="122">
        <f>IFERROR((VLOOKUP($L381,ACOUSTIC_SITE_INFO!$C$3:$AI$501,5,FALSE)),"")</f>
        <v>0</v>
      </c>
      <c r="Q381" s="122">
        <f>IFERROR((VLOOKUP($L381,ACOUSTIC_SITE_INFO!$C$3:$AI$501,6,FALSE)),"")</f>
        <v>0</v>
      </c>
      <c r="R381" s="122">
        <f>IFERROR((VLOOKUP($L381,ACOUSTIC_SITE_INFO!$C$3:$AI$501,7,FALSE)),"")</f>
        <v>0</v>
      </c>
      <c r="S381" s="122" t="str">
        <f>IFERROR((VLOOKUP($L381,ACOUSTIC_SITE_INFO!$C$3:$AI$501,8,FALSE)),"")</f>
        <v>//</v>
      </c>
      <c r="T381" s="124">
        <f>IFERROR((VLOOKUP($L381,ACOUSTIC_SITE_INFO!$C$3:$AI$501,9,FALSE)),"")</f>
        <v>0</v>
      </c>
      <c r="U381" s="124">
        <f>IFERROR((VLOOKUP($L381,ACOUSTIC_SITE_INFO!$C$3:$AI$501,10,FALSE)),"")</f>
        <v>0</v>
      </c>
      <c r="V381" s="122">
        <f>IFERROR((VLOOKUP($L381,ACOUSTIC_SITE_INFO!$C$3:$AI$501,11,FALSE)),"")</f>
        <v>0</v>
      </c>
      <c r="W381" s="122">
        <f>IFERROR((VLOOKUP($L381,ACOUSTIC_SITE_INFO!$C$3:$AI$501,12,FALSE)),"")</f>
        <v>0</v>
      </c>
      <c r="X381" s="122">
        <f>IFERROR((VLOOKUP($L381,ACOUSTIC_SITE_INFO!$C$3:$AI$501,13,FALSE)),"")</f>
        <v>0</v>
      </c>
      <c r="Y381" s="122">
        <f>IFERROR((VLOOKUP($L381,ACOUSTIC_SITE_INFO!$C$3:$AI$501,14,FALSE)),"")</f>
        <v>0</v>
      </c>
      <c r="Z381" s="122">
        <f>IFERROR((VLOOKUP($L381,ACOUSTIC_SITE_INFO!$C$3:$AI$501,15,FALSE)),"")</f>
        <v>0</v>
      </c>
      <c r="AA381" s="122">
        <f>IFERROR((VLOOKUP($L381,ACOUSTIC_SITE_INFO!$C$3:$AI$501,16,FALSE)),"")</f>
        <v>0</v>
      </c>
      <c r="AB381" s="122">
        <f>IFERROR((VLOOKUP($L381,ACOUSTIC_SITE_INFO!$C$3:$AI$501,17,FALSE)),"")</f>
        <v>0</v>
      </c>
      <c r="AC381" s="122">
        <f>IFERROR((VLOOKUP($L381,ACOUSTIC_SITE_INFO!$C$3:$AI$501,18,FALSE)),"")</f>
        <v>0</v>
      </c>
      <c r="AD381" s="122">
        <f>IFERROR((VLOOKUP($L381,ACOUSTIC_SITE_INFO!$C$3:$AI$501,20,FALSE)),"")</f>
        <v>0</v>
      </c>
      <c r="AE381" s="122">
        <f>IFERROR((VLOOKUP($L381,ACOUSTIC_SITE_INFO!$C$3:$AI$501,21,FALSE)),"")</f>
        <v>0</v>
      </c>
      <c r="AF381" s="122">
        <f>IFERROR((VLOOKUP($L381,ACOUSTIC_SITE_INFO!$C$3:$AI$501,19,FALSE)),"")</f>
        <v>0</v>
      </c>
      <c r="AG381" s="122">
        <f>IFERROR((VLOOKUP($L381,ACOUSTIC_SITE_INFO!$C$3:$AI$501,22,FALSE)),"")</f>
        <v>0</v>
      </c>
      <c r="AH381" s="122">
        <f>IFERROR((VLOOKUP($L381,ACOUSTIC_SITE_INFO!$C$3:$AI$501,23,FALSE)),"")</f>
        <v>0</v>
      </c>
      <c r="AI381" s="125">
        <f>IFERROR((VLOOKUP($L381,ACOUSTIC_SITE_INFO!$C$3:$AI$501,24,FALSE)),"")</f>
        <v>0</v>
      </c>
      <c r="AJ381" s="125">
        <f>IFERROR((VLOOKUP($L381,ACOUSTIC_SITE_INFO!$C$3:$AI$501,25,FALSE)),"")</f>
        <v>0</v>
      </c>
      <c r="AK381" s="122">
        <f>IFERROR((VLOOKUP($L381,ACOUSTIC_SITE_INFO!$C$3:$AI$501,26,FALSE)),"")</f>
        <v>0</v>
      </c>
      <c r="AL381" s="122">
        <f>IFERROR((VLOOKUP($L381,ACOUSTIC_SITE_INFO!$C$3:$AI$501,27,FALSE)),"")</f>
        <v>0</v>
      </c>
      <c r="AM381" s="122">
        <f>IFERROR((VLOOKUP($L381,ACOUSTIC_SITE_INFO!$C$3:$AI$501,29,FALSE)),"")</f>
        <v>0</v>
      </c>
      <c r="AN381" s="122">
        <f>IFERROR((VLOOKUP($L381,ACOUSTIC_SITE_INFO!$C$3:$AI$501,30,FALSE)),"")</f>
        <v>0</v>
      </c>
      <c r="AO381" s="122">
        <f>IFERROR((VLOOKUP($L381,ACOUSTIC_SITE_INFO!$C$3:$AI$501,31,FALSE)),"")</f>
        <v>0</v>
      </c>
      <c r="AP381" s="122">
        <f>IFERROR((VLOOKUP($L381,ACOUSTIC_SITE_INFO!$C$3:$AI$501,32,FALSE)),"")</f>
        <v>0</v>
      </c>
      <c r="AQ381" s="122">
        <f>IFERROR((VLOOKUP($L381,ACOUSTIC_SITE_INFO!$C$3:$AI$501,33,FALSE)),"")</f>
        <v>0</v>
      </c>
    </row>
    <row r="382" spans="1:43" x14ac:dyDescent="0.25">
      <c r="A382" s="122" t="str">
        <f t="shared" si="10"/>
        <v>00-0m-0</v>
      </c>
      <c r="B382" s="122" t="str">
        <f t="shared" si="11"/>
        <v/>
      </c>
      <c r="C382" s="122" t="str">
        <f>IF(ACOUSTIC_SURVEY_RESULTS!A381=0, "",ACOUSTIC_SURVEY_RESULTS!A381)</f>
        <v/>
      </c>
      <c r="D382" s="122" t="str">
        <f>IFERROR((VLOOKUP($C382,Drop_down_options!$B$2:$D$21,2,FALSE)),"")</f>
        <v/>
      </c>
      <c r="E382" s="122" t="str">
        <f>IF(ACOUSTIC_SURVEY_RESULTS!B381=0, "",ACOUSTIC_SURVEY_RESULTS!B381)</f>
        <v/>
      </c>
      <c r="F382" s="122" t="str">
        <f>IF(ACOUSTIC_SURVEY_RESULTS!C381=0, "",ACOUSTIC_SURVEY_RESULTS!C381)</f>
        <v/>
      </c>
      <c r="G382" s="122" t="str">
        <f>IF(ACOUSTIC_SURVEY_RESULTS!D381=0, "",ACOUSTIC_SURVEY_RESULTS!D381)</f>
        <v/>
      </c>
      <c r="H382" s="122" t="str">
        <f>IF(ACOUSTIC_SURVEY_RESULTS!E381=0, "",ACOUSTIC_SURVEY_RESULTS!E381)</f>
        <v/>
      </c>
      <c r="I382" s="122" t="str">
        <f>IF(ACOUSTIC_SURVEY_RESULTS!F381=0, "",ACOUSTIC_SURVEY_RESULTS!F381)</f>
        <v/>
      </c>
      <c r="J382" s="122" t="str">
        <f>IF(ACOUSTIC_SURVEY_RESULTS!G381=0, "",ACOUSTIC_SURVEY_RESULTS!G381)</f>
        <v/>
      </c>
      <c r="K382" s="122" t="str">
        <f>IF(ACOUSTIC_SURVEY_RESULTS!H381=0, "",ACOUSTIC_SURVEY_RESULTS!H381)</f>
        <v/>
      </c>
      <c r="L382" s="122" t="str">
        <f>IF(ACOUSTIC_SURVEY_RESULTS!I381=0, "",ACOUSTIC_SURVEY_RESULTS!I381)</f>
        <v/>
      </c>
      <c r="M382" s="122">
        <f>IFERROR((VLOOKUP($L382,ACOUSTIC_SITE_INFO!$C$3:$AI$501,2,FALSE)),"")</f>
        <v>0</v>
      </c>
      <c r="N382" s="122">
        <f>IFERROR((VLOOKUP($L382,ACOUSTIC_SITE_INFO!$C$3:$AI$501,3,FALSE))," ")</f>
        <v>0</v>
      </c>
      <c r="O382" s="122">
        <f>IFERROR((VLOOKUP($L382,ACOUSTIC_SITE_INFO!$C$3:$AI$501,4,FALSE)),"")</f>
        <v>0</v>
      </c>
      <c r="P382" s="122">
        <f>IFERROR((VLOOKUP($L382,ACOUSTIC_SITE_INFO!$C$3:$AI$501,5,FALSE)),"")</f>
        <v>0</v>
      </c>
      <c r="Q382" s="122">
        <f>IFERROR((VLOOKUP($L382,ACOUSTIC_SITE_INFO!$C$3:$AI$501,6,FALSE)),"")</f>
        <v>0</v>
      </c>
      <c r="R382" s="122">
        <f>IFERROR((VLOOKUP($L382,ACOUSTIC_SITE_INFO!$C$3:$AI$501,7,FALSE)),"")</f>
        <v>0</v>
      </c>
      <c r="S382" s="122" t="str">
        <f>IFERROR((VLOOKUP($L382,ACOUSTIC_SITE_INFO!$C$3:$AI$501,8,FALSE)),"")</f>
        <v>//</v>
      </c>
      <c r="T382" s="124">
        <f>IFERROR((VLOOKUP($L382,ACOUSTIC_SITE_INFO!$C$3:$AI$501,9,FALSE)),"")</f>
        <v>0</v>
      </c>
      <c r="U382" s="124">
        <f>IFERROR((VLOOKUP($L382,ACOUSTIC_SITE_INFO!$C$3:$AI$501,10,FALSE)),"")</f>
        <v>0</v>
      </c>
      <c r="V382" s="122">
        <f>IFERROR((VLOOKUP($L382,ACOUSTIC_SITE_INFO!$C$3:$AI$501,11,FALSE)),"")</f>
        <v>0</v>
      </c>
      <c r="W382" s="122">
        <f>IFERROR((VLOOKUP($L382,ACOUSTIC_SITE_INFO!$C$3:$AI$501,12,FALSE)),"")</f>
        <v>0</v>
      </c>
      <c r="X382" s="122">
        <f>IFERROR((VLOOKUP($L382,ACOUSTIC_SITE_INFO!$C$3:$AI$501,13,FALSE)),"")</f>
        <v>0</v>
      </c>
      <c r="Y382" s="122">
        <f>IFERROR((VLOOKUP($L382,ACOUSTIC_SITE_INFO!$C$3:$AI$501,14,FALSE)),"")</f>
        <v>0</v>
      </c>
      <c r="Z382" s="122">
        <f>IFERROR((VLOOKUP($L382,ACOUSTIC_SITE_INFO!$C$3:$AI$501,15,FALSE)),"")</f>
        <v>0</v>
      </c>
      <c r="AA382" s="122">
        <f>IFERROR((VLOOKUP($L382,ACOUSTIC_SITE_INFO!$C$3:$AI$501,16,FALSE)),"")</f>
        <v>0</v>
      </c>
      <c r="AB382" s="122">
        <f>IFERROR((VLOOKUP($L382,ACOUSTIC_SITE_INFO!$C$3:$AI$501,17,FALSE)),"")</f>
        <v>0</v>
      </c>
      <c r="AC382" s="122">
        <f>IFERROR((VLOOKUP($L382,ACOUSTIC_SITE_INFO!$C$3:$AI$501,18,FALSE)),"")</f>
        <v>0</v>
      </c>
      <c r="AD382" s="122">
        <f>IFERROR((VLOOKUP($L382,ACOUSTIC_SITE_INFO!$C$3:$AI$501,20,FALSE)),"")</f>
        <v>0</v>
      </c>
      <c r="AE382" s="122">
        <f>IFERROR((VLOOKUP($L382,ACOUSTIC_SITE_INFO!$C$3:$AI$501,21,FALSE)),"")</f>
        <v>0</v>
      </c>
      <c r="AF382" s="122">
        <f>IFERROR((VLOOKUP($L382,ACOUSTIC_SITE_INFO!$C$3:$AI$501,19,FALSE)),"")</f>
        <v>0</v>
      </c>
      <c r="AG382" s="122">
        <f>IFERROR((VLOOKUP($L382,ACOUSTIC_SITE_INFO!$C$3:$AI$501,22,FALSE)),"")</f>
        <v>0</v>
      </c>
      <c r="AH382" s="122">
        <f>IFERROR((VLOOKUP($L382,ACOUSTIC_SITE_INFO!$C$3:$AI$501,23,FALSE)),"")</f>
        <v>0</v>
      </c>
      <c r="AI382" s="125">
        <f>IFERROR((VLOOKUP($L382,ACOUSTIC_SITE_INFO!$C$3:$AI$501,24,FALSE)),"")</f>
        <v>0</v>
      </c>
      <c r="AJ382" s="125">
        <f>IFERROR((VLOOKUP($L382,ACOUSTIC_SITE_INFO!$C$3:$AI$501,25,FALSE)),"")</f>
        <v>0</v>
      </c>
      <c r="AK382" s="122">
        <f>IFERROR((VLOOKUP($L382,ACOUSTIC_SITE_INFO!$C$3:$AI$501,26,FALSE)),"")</f>
        <v>0</v>
      </c>
      <c r="AL382" s="122">
        <f>IFERROR((VLOOKUP($L382,ACOUSTIC_SITE_INFO!$C$3:$AI$501,27,FALSE)),"")</f>
        <v>0</v>
      </c>
      <c r="AM382" s="122">
        <f>IFERROR((VLOOKUP($L382,ACOUSTIC_SITE_INFO!$C$3:$AI$501,29,FALSE)),"")</f>
        <v>0</v>
      </c>
      <c r="AN382" s="122">
        <f>IFERROR((VLOOKUP($L382,ACOUSTIC_SITE_INFO!$C$3:$AI$501,30,FALSE)),"")</f>
        <v>0</v>
      </c>
      <c r="AO382" s="122">
        <f>IFERROR((VLOOKUP($L382,ACOUSTIC_SITE_INFO!$C$3:$AI$501,31,FALSE)),"")</f>
        <v>0</v>
      </c>
      <c r="AP382" s="122">
        <f>IFERROR((VLOOKUP($L382,ACOUSTIC_SITE_INFO!$C$3:$AI$501,32,FALSE)),"")</f>
        <v>0</v>
      </c>
      <c r="AQ382" s="122">
        <f>IFERROR((VLOOKUP($L382,ACOUSTIC_SITE_INFO!$C$3:$AI$501,33,FALSE)),"")</f>
        <v>0</v>
      </c>
    </row>
    <row r="383" spans="1:43" x14ac:dyDescent="0.25">
      <c r="A383" s="122" t="str">
        <f t="shared" si="10"/>
        <v>00-0m-0</v>
      </c>
      <c r="B383" s="122" t="str">
        <f t="shared" si="11"/>
        <v/>
      </c>
      <c r="C383" s="122" t="str">
        <f>IF(ACOUSTIC_SURVEY_RESULTS!A382=0, "",ACOUSTIC_SURVEY_RESULTS!A382)</f>
        <v/>
      </c>
      <c r="D383" s="122" t="str">
        <f>IFERROR((VLOOKUP($C383,Drop_down_options!$B$2:$D$21,2,FALSE)),"")</f>
        <v/>
      </c>
      <c r="E383" s="122" t="str">
        <f>IF(ACOUSTIC_SURVEY_RESULTS!B382=0, "",ACOUSTIC_SURVEY_RESULTS!B382)</f>
        <v/>
      </c>
      <c r="F383" s="122" t="str">
        <f>IF(ACOUSTIC_SURVEY_RESULTS!C382=0, "",ACOUSTIC_SURVEY_RESULTS!C382)</f>
        <v/>
      </c>
      <c r="G383" s="122" t="str">
        <f>IF(ACOUSTIC_SURVEY_RESULTS!D382=0, "",ACOUSTIC_SURVEY_RESULTS!D382)</f>
        <v/>
      </c>
      <c r="H383" s="122" t="str">
        <f>IF(ACOUSTIC_SURVEY_RESULTS!E382=0, "",ACOUSTIC_SURVEY_RESULTS!E382)</f>
        <v/>
      </c>
      <c r="I383" s="122" t="str">
        <f>IF(ACOUSTIC_SURVEY_RESULTS!F382=0, "",ACOUSTIC_SURVEY_RESULTS!F382)</f>
        <v/>
      </c>
      <c r="J383" s="122" t="str">
        <f>IF(ACOUSTIC_SURVEY_RESULTS!G382=0, "",ACOUSTIC_SURVEY_RESULTS!G382)</f>
        <v/>
      </c>
      <c r="K383" s="122" t="str">
        <f>IF(ACOUSTIC_SURVEY_RESULTS!H382=0, "",ACOUSTIC_SURVEY_RESULTS!H382)</f>
        <v/>
      </c>
      <c r="L383" s="122" t="str">
        <f>IF(ACOUSTIC_SURVEY_RESULTS!I382=0, "",ACOUSTIC_SURVEY_RESULTS!I382)</f>
        <v/>
      </c>
      <c r="M383" s="122">
        <f>IFERROR((VLOOKUP($L383,ACOUSTIC_SITE_INFO!$C$3:$AI$501,2,FALSE)),"")</f>
        <v>0</v>
      </c>
      <c r="N383" s="122">
        <f>IFERROR((VLOOKUP($L383,ACOUSTIC_SITE_INFO!$C$3:$AI$501,3,FALSE))," ")</f>
        <v>0</v>
      </c>
      <c r="O383" s="122">
        <f>IFERROR((VLOOKUP($L383,ACOUSTIC_SITE_INFO!$C$3:$AI$501,4,FALSE)),"")</f>
        <v>0</v>
      </c>
      <c r="P383" s="122">
        <f>IFERROR((VLOOKUP($L383,ACOUSTIC_SITE_INFO!$C$3:$AI$501,5,FALSE)),"")</f>
        <v>0</v>
      </c>
      <c r="Q383" s="122">
        <f>IFERROR((VLOOKUP($L383,ACOUSTIC_SITE_INFO!$C$3:$AI$501,6,FALSE)),"")</f>
        <v>0</v>
      </c>
      <c r="R383" s="122">
        <f>IFERROR((VLOOKUP($L383,ACOUSTIC_SITE_INFO!$C$3:$AI$501,7,FALSE)),"")</f>
        <v>0</v>
      </c>
      <c r="S383" s="122" t="str">
        <f>IFERROR((VLOOKUP($L383,ACOUSTIC_SITE_INFO!$C$3:$AI$501,8,FALSE)),"")</f>
        <v>//</v>
      </c>
      <c r="T383" s="124">
        <f>IFERROR((VLOOKUP($L383,ACOUSTIC_SITE_INFO!$C$3:$AI$501,9,FALSE)),"")</f>
        <v>0</v>
      </c>
      <c r="U383" s="124">
        <f>IFERROR((VLOOKUP($L383,ACOUSTIC_SITE_INFO!$C$3:$AI$501,10,FALSE)),"")</f>
        <v>0</v>
      </c>
      <c r="V383" s="122">
        <f>IFERROR((VLOOKUP($L383,ACOUSTIC_SITE_INFO!$C$3:$AI$501,11,FALSE)),"")</f>
        <v>0</v>
      </c>
      <c r="W383" s="122">
        <f>IFERROR((VLOOKUP($L383,ACOUSTIC_SITE_INFO!$C$3:$AI$501,12,FALSE)),"")</f>
        <v>0</v>
      </c>
      <c r="X383" s="122">
        <f>IFERROR((VLOOKUP($L383,ACOUSTIC_SITE_INFO!$C$3:$AI$501,13,FALSE)),"")</f>
        <v>0</v>
      </c>
      <c r="Y383" s="122">
        <f>IFERROR((VLOOKUP($L383,ACOUSTIC_SITE_INFO!$C$3:$AI$501,14,FALSE)),"")</f>
        <v>0</v>
      </c>
      <c r="Z383" s="122">
        <f>IFERROR((VLOOKUP($L383,ACOUSTIC_SITE_INFO!$C$3:$AI$501,15,FALSE)),"")</f>
        <v>0</v>
      </c>
      <c r="AA383" s="122">
        <f>IFERROR((VLOOKUP($L383,ACOUSTIC_SITE_INFO!$C$3:$AI$501,16,FALSE)),"")</f>
        <v>0</v>
      </c>
      <c r="AB383" s="122">
        <f>IFERROR((VLOOKUP($L383,ACOUSTIC_SITE_INFO!$C$3:$AI$501,17,FALSE)),"")</f>
        <v>0</v>
      </c>
      <c r="AC383" s="122">
        <f>IFERROR((VLOOKUP($L383,ACOUSTIC_SITE_INFO!$C$3:$AI$501,18,FALSE)),"")</f>
        <v>0</v>
      </c>
      <c r="AD383" s="122">
        <f>IFERROR((VLOOKUP($L383,ACOUSTIC_SITE_INFO!$C$3:$AI$501,20,FALSE)),"")</f>
        <v>0</v>
      </c>
      <c r="AE383" s="122">
        <f>IFERROR((VLOOKUP($L383,ACOUSTIC_SITE_INFO!$C$3:$AI$501,21,FALSE)),"")</f>
        <v>0</v>
      </c>
      <c r="AF383" s="122">
        <f>IFERROR((VLOOKUP($L383,ACOUSTIC_SITE_INFO!$C$3:$AI$501,19,FALSE)),"")</f>
        <v>0</v>
      </c>
      <c r="AG383" s="122">
        <f>IFERROR((VLOOKUP($L383,ACOUSTIC_SITE_INFO!$C$3:$AI$501,22,FALSE)),"")</f>
        <v>0</v>
      </c>
      <c r="AH383" s="122">
        <f>IFERROR((VLOOKUP($L383,ACOUSTIC_SITE_INFO!$C$3:$AI$501,23,FALSE)),"")</f>
        <v>0</v>
      </c>
      <c r="AI383" s="125">
        <f>IFERROR((VLOOKUP($L383,ACOUSTIC_SITE_INFO!$C$3:$AI$501,24,FALSE)),"")</f>
        <v>0</v>
      </c>
      <c r="AJ383" s="125">
        <f>IFERROR((VLOOKUP($L383,ACOUSTIC_SITE_INFO!$C$3:$AI$501,25,FALSE)),"")</f>
        <v>0</v>
      </c>
      <c r="AK383" s="122">
        <f>IFERROR((VLOOKUP($L383,ACOUSTIC_SITE_INFO!$C$3:$AI$501,26,FALSE)),"")</f>
        <v>0</v>
      </c>
      <c r="AL383" s="122">
        <f>IFERROR((VLOOKUP($L383,ACOUSTIC_SITE_INFO!$C$3:$AI$501,27,FALSE)),"")</f>
        <v>0</v>
      </c>
      <c r="AM383" s="122">
        <f>IFERROR((VLOOKUP($L383,ACOUSTIC_SITE_INFO!$C$3:$AI$501,29,FALSE)),"")</f>
        <v>0</v>
      </c>
      <c r="AN383" s="122">
        <f>IFERROR((VLOOKUP($L383,ACOUSTIC_SITE_INFO!$C$3:$AI$501,30,FALSE)),"")</f>
        <v>0</v>
      </c>
      <c r="AO383" s="122">
        <f>IFERROR((VLOOKUP($L383,ACOUSTIC_SITE_INFO!$C$3:$AI$501,31,FALSE)),"")</f>
        <v>0</v>
      </c>
      <c r="AP383" s="122">
        <f>IFERROR((VLOOKUP($L383,ACOUSTIC_SITE_INFO!$C$3:$AI$501,32,FALSE)),"")</f>
        <v>0</v>
      </c>
      <c r="AQ383" s="122">
        <f>IFERROR((VLOOKUP($L383,ACOUSTIC_SITE_INFO!$C$3:$AI$501,33,FALSE)),"")</f>
        <v>0</v>
      </c>
    </row>
    <row r="384" spans="1:43" x14ac:dyDescent="0.25">
      <c r="A384" s="122" t="str">
        <f t="shared" si="10"/>
        <v>00-0m-0</v>
      </c>
      <c r="B384" s="122" t="str">
        <f t="shared" si="11"/>
        <v/>
      </c>
      <c r="C384" s="122" t="str">
        <f>IF(ACOUSTIC_SURVEY_RESULTS!A383=0, "",ACOUSTIC_SURVEY_RESULTS!A383)</f>
        <v/>
      </c>
      <c r="D384" s="122" t="str">
        <f>IFERROR((VLOOKUP($C384,Drop_down_options!$B$2:$D$21,2,FALSE)),"")</f>
        <v/>
      </c>
      <c r="E384" s="122" t="str">
        <f>IF(ACOUSTIC_SURVEY_RESULTS!B383=0, "",ACOUSTIC_SURVEY_RESULTS!B383)</f>
        <v/>
      </c>
      <c r="F384" s="122" t="str">
        <f>IF(ACOUSTIC_SURVEY_RESULTS!C383=0, "",ACOUSTIC_SURVEY_RESULTS!C383)</f>
        <v/>
      </c>
      <c r="G384" s="122" t="str">
        <f>IF(ACOUSTIC_SURVEY_RESULTS!D383=0, "",ACOUSTIC_SURVEY_RESULTS!D383)</f>
        <v/>
      </c>
      <c r="H384" s="122" t="str">
        <f>IF(ACOUSTIC_SURVEY_RESULTS!E383=0, "",ACOUSTIC_SURVEY_RESULTS!E383)</f>
        <v/>
      </c>
      <c r="I384" s="122" t="str">
        <f>IF(ACOUSTIC_SURVEY_RESULTS!F383=0, "",ACOUSTIC_SURVEY_RESULTS!F383)</f>
        <v/>
      </c>
      <c r="J384" s="122" t="str">
        <f>IF(ACOUSTIC_SURVEY_RESULTS!G383=0, "",ACOUSTIC_SURVEY_RESULTS!G383)</f>
        <v/>
      </c>
      <c r="K384" s="122" t="str">
        <f>IF(ACOUSTIC_SURVEY_RESULTS!H383=0, "",ACOUSTIC_SURVEY_RESULTS!H383)</f>
        <v/>
      </c>
      <c r="L384" s="122" t="str">
        <f>IF(ACOUSTIC_SURVEY_RESULTS!I383=0, "",ACOUSTIC_SURVEY_RESULTS!I383)</f>
        <v/>
      </c>
      <c r="M384" s="122">
        <f>IFERROR((VLOOKUP($L384,ACOUSTIC_SITE_INFO!$C$3:$AI$501,2,FALSE)),"")</f>
        <v>0</v>
      </c>
      <c r="N384" s="122">
        <f>IFERROR((VLOOKUP($L384,ACOUSTIC_SITE_INFO!$C$3:$AI$501,3,FALSE))," ")</f>
        <v>0</v>
      </c>
      <c r="O384" s="122">
        <f>IFERROR((VLOOKUP($L384,ACOUSTIC_SITE_INFO!$C$3:$AI$501,4,FALSE)),"")</f>
        <v>0</v>
      </c>
      <c r="P384" s="122">
        <f>IFERROR((VLOOKUP($L384,ACOUSTIC_SITE_INFO!$C$3:$AI$501,5,FALSE)),"")</f>
        <v>0</v>
      </c>
      <c r="Q384" s="122">
        <f>IFERROR((VLOOKUP($L384,ACOUSTIC_SITE_INFO!$C$3:$AI$501,6,FALSE)),"")</f>
        <v>0</v>
      </c>
      <c r="R384" s="122">
        <f>IFERROR((VLOOKUP($L384,ACOUSTIC_SITE_INFO!$C$3:$AI$501,7,FALSE)),"")</f>
        <v>0</v>
      </c>
      <c r="S384" s="122" t="str">
        <f>IFERROR((VLOOKUP($L384,ACOUSTIC_SITE_INFO!$C$3:$AI$501,8,FALSE)),"")</f>
        <v>//</v>
      </c>
      <c r="T384" s="124">
        <f>IFERROR((VLOOKUP($L384,ACOUSTIC_SITE_INFO!$C$3:$AI$501,9,FALSE)),"")</f>
        <v>0</v>
      </c>
      <c r="U384" s="124">
        <f>IFERROR((VLOOKUP($L384,ACOUSTIC_SITE_INFO!$C$3:$AI$501,10,FALSE)),"")</f>
        <v>0</v>
      </c>
      <c r="V384" s="122">
        <f>IFERROR((VLOOKUP($L384,ACOUSTIC_SITE_INFO!$C$3:$AI$501,11,FALSE)),"")</f>
        <v>0</v>
      </c>
      <c r="W384" s="122">
        <f>IFERROR((VLOOKUP($L384,ACOUSTIC_SITE_INFO!$C$3:$AI$501,12,FALSE)),"")</f>
        <v>0</v>
      </c>
      <c r="X384" s="122">
        <f>IFERROR((VLOOKUP($L384,ACOUSTIC_SITE_INFO!$C$3:$AI$501,13,FALSE)),"")</f>
        <v>0</v>
      </c>
      <c r="Y384" s="122">
        <f>IFERROR((VLOOKUP($L384,ACOUSTIC_SITE_INFO!$C$3:$AI$501,14,FALSE)),"")</f>
        <v>0</v>
      </c>
      <c r="Z384" s="122">
        <f>IFERROR((VLOOKUP($L384,ACOUSTIC_SITE_INFO!$C$3:$AI$501,15,FALSE)),"")</f>
        <v>0</v>
      </c>
      <c r="AA384" s="122">
        <f>IFERROR((VLOOKUP($L384,ACOUSTIC_SITE_INFO!$C$3:$AI$501,16,FALSE)),"")</f>
        <v>0</v>
      </c>
      <c r="AB384" s="122">
        <f>IFERROR((VLOOKUP($L384,ACOUSTIC_SITE_INFO!$C$3:$AI$501,17,FALSE)),"")</f>
        <v>0</v>
      </c>
      <c r="AC384" s="122">
        <f>IFERROR((VLOOKUP($L384,ACOUSTIC_SITE_INFO!$C$3:$AI$501,18,FALSE)),"")</f>
        <v>0</v>
      </c>
      <c r="AD384" s="122">
        <f>IFERROR((VLOOKUP($L384,ACOUSTIC_SITE_INFO!$C$3:$AI$501,20,FALSE)),"")</f>
        <v>0</v>
      </c>
      <c r="AE384" s="122">
        <f>IFERROR((VLOOKUP($L384,ACOUSTIC_SITE_INFO!$C$3:$AI$501,21,FALSE)),"")</f>
        <v>0</v>
      </c>
      <c r="AF384" s="122">
        <f>IFERROR((VLOOKUP($L384,ACOUSTIC_SITE_INFO!$C$3:$AI$501,19,FALSE)),"")</f>
        <v>0</v>
      </c>
      <c r="AG384" s="122">
        <f>IFERROR((VLOOKUP($L384,ACOUSTIC_SITE_INFO!$C$3:$AI$501,22,FALSE)),"")</f>
        <v>0</v>
      </c>
      <c r="AH384" s="122">
        <f>IFERROR((VLOOKUP($L384,ACOUSTIC_SITE_INFO!$C$3:$AI$501,23,FALSE)),"")</f>
        <v>0</v>
      </c>
      <c r="AI384" s="125">
        <f>IFERROR((VLOOKUP($L384,ACOUSTIC_SITE_INFO!$C$3:$AI$501,24,FALSE)),"")</f>
        <v>0</v>
      </c>
      <c r="AJ384" s="125">
        <f>IFERROR((VLOOKUP($L384,ACOUSTIC_SITE_INFO!$C$3:$AI$501,25,FALSE)),"")</f>
        <v>0</v>
      </c>
      <c r="AK384" s="122">
        <f>IFERROR((VLOOKUP($L384,ACOUSTIC_SITE_INFO!$C$3:$AI$501,26,FALSE)),"")</f>
        <v>0</v>
      </c>
      <c r="AL384" s="122">
        <f>IFERROR((VLOOKUP($L384,ACOUSTIC_SITE_INFO!$C$3:$AI$501,27,FALSE)),"")</f>
        <v>0</v>
      </c>
      <c r="AM384" s="122">
        <f>IFERROR((VLOOKUP($L384,ACOUSTIC_SITE_INFO!$C$3:$AI$501,29,FALSE)),"")</f>
        <v>0</v>
      </c>
      <c r="AN384" s="122">
        <f>IFERROR((VLOOKUP($L384,ACOUSTIC_SITE_INFO!$C$3:$AI$501,30,FALSE)),"")</f>
        <v>0</v>
      </c>
      <c r="AO384" s="122">
        <f>IFERROR((VLOOKUP($L384,ACOUSTIC_SITE_INFO!$C$3:$AI$501,31,FALSE)),"")</f>
        <v>0</v>
      </c>
      <c r="AP384" s="122">
        <f>IFERROR((VLOOKUP($L384,ACOUSTIC_SITE_INFO!$C$3:$AI$501,32,FALSE)),"")</f>
        <v>0</v>
      </c>
      <c r="AQ384" s="122">
        <f>IFERROR((VLOOKUP($L384,ACOUSTIC_SITE_INFO!$C$3:$AI$501,33,FALSE)),"")</f>
        <v>0</v>
      </c>
    </row>
    <row r="385" spans="1:43" x14ac:dyDescent="0.25">
      <c r="A385" s="122" t="str">
        <f t="shared" si="10"/>
        <v>00-0m-0</v>
      </c>
      <c r="B385" s="122" t="str">
        <f t="shared" si="11"/>
        <v/>
      </c>
      <c r="C385" s="122" t="str">
        <f>IF(ACOUSTIC_SURVEY_RESULTS!A384=0, "",ACOUSTIC_SURVEY_RESULTS!A384)</f>
        <v/>
      </c>
      <c r="D385" s="122" t="str">
        <f>IFERROR((VLOOKUP($C385,Drop_down_options!$B$2:$D$21,2,FALSE)),"")</f>
        <v/>
      </c>
      <c r="E385" s="122" t="str">
        <f>IF(ACOUSTIC_SURVEY_RESULTS!B384=0, "",ACOUSTIC_SURVEY_RESULTS!B384)</f>
        <v/>
      </c>
      <c r="F385" s="122" t="str">
        <f>IF(ACOUSTIC_SURVEY_RESULTS!C384=0, "",ACOUSTIC_SURVEY_RESULTS!C384)</f>
        <v/>
      </c>
      <c r="G385" s="122" t="str">
        <f>IF(ACOUSTIC_SURVEY_RESULTS!D384=0, "",ACOUSTIC_SURVEY_RESULTS!D384)</f>
        <v/>
      </c>
      <c r="H385" s="122" t="str">
        <f>IF(ACOUSTIC_SURVEY_RESULTS!E384=0, "",ACOUSTIC_SURVEY_RESULTS!E384)</f>
        <v/>
      </c>
      <c r="I385" s="122" t="str">
        <f>IF(ACOUSTIC_SURVEY_RESULTS!F384=0, "",ACOUSTIC_SURVEY_RESULTS!F384)</f>
        <v/>
      </c>
      <c r="J385" s="122" t="str">
        <f>IF(ACOUSTIC_SURVEY_RESULTS!G384=0, "",ACOUSTIC_SURVEY_RESULTS!G384)</f>
        <v/>
      </c>
      <c r="K385" s="122" t="str">
        <f>IF(ACOUSTIC_SURVEY_RESULTS!H384=0, "",ACOUSTIC_SURVEY_RESULTS!H384)</f>
        <v/>
      </c>
      <c r="L385" s="122" t="str">
        <f>IF(ACOUSTIC_SURVEY_RESULTS!I384=0, "",ACOUSTIC_SURVEY_RESULTS!I384)</f>
        <v/>
      </c>
      <c r="M385" s="122">
        <f>IFERROR((VLOOKUP($L385,ACOUSTIC_SITE_INFO!$C$3:$AI$501,2,FALSE)),"")</f>
        <v>0</v>
      </c>
      <c r="N385" s="122">
        <f>IFERROR((VLOOKUP($L385,ACOUSTIC_SITE_INFO!$C$3:$AI$501,3,FALSE))," ")</f>
        <v>0</v>
      </c>
      <c r="O385" s="122">
        <f>IFERROR((VLOOKUP($L385,ACOUSTIC_SITE_INFO!$C$3:$AI$501,4,FALSE)),"")</f>
        <v>0</v>
      </c>
      <c r="P385" s="122">
        <f>IFERROR((VLOOKUP($L385,ACOUSTIC_SITE_INFO!$C$3:$AI$501,5,FALSE)),"")</f>
        <v>0</v>
      </c>
      <c r="Q385" s="122">
        <f>IFERROR((VLOOKUP($L385,ACOUSTIC_SITE_INFO!$C$3:$AI$501,6,FALSE)),"")</f>
        <v>0</v>
      </c>
      <c r="R385" s="122">
        <f>IFERROR((VLOOKUP($L385,ACOUSTIC_SITE_INFO!$C$3:$AI$501,7,FALSE)),"")</f>
        <v>0</v>
      </c>
      <c r="S385" s="122" t="str">
        <f>IFERROR((VLOOKUP($L385,ACOUSTIC_SITE_INFO!$C$3:$AI$501,8,FALSE)),"")</f>
        <v>//</v>
      </c>
      <c r="T385" s="124">
        <f>IFERROR((VLOOKUP($L385,ACOUSTIC_SITE_INFO!$C$3:$AI$501,9,FALSE)),"")</f>
        <v>0</v>
      </c>
      <c r="U385" s="124">
        <f>IFERROR((VLOOKUP($L385,ACOUSTIC_SITE_INFO!$C$3:$AI$501,10,FALSE)),"")</f>
        <v>0</v>
      </c>
      <c r="V385" s="122">
        <f>IFERROR((VLOOKUP($L385,ACOUSTIC_SITE_INFO!$C$3:$AI$501,11,FALSE)),"")</f>
        <v>0</v>
      </c>
      <c r="W385" s="122">
        <f>IFERROR((VLOOKUP($L385,ACOUSTIC_SITE_INFO!$C$3:$AI$501,12,FALSE)),"")</f>
        <v>0</v>
      </c>
      <c r="X385" s="122">
        <f>IFERROR((VLOOKUP($L385,ACOUSTIC_SITE_INFO!$C$3:$AI$501,13,FALSE)),"")</f>
        <v>0</v>
      </c>
      <c r="Y385" s="122">
        <f>IFERROR((VLOOKUP($L385,ACOUSTIC_SITE_INFO!$C$3:$AI$501,14,FALSE)),"")</f>
        <v>0</v>
      </c>
      <c r="Z385" s="122">
        <f>IFERROR((VLOOKUP($L385,ACOUSTIC_SITE_INFO!$C$3:$AI$501,15,FALSE)),"")</f>
        <v>0</v>
      </c>
      <c r="AA385" s="122">
        <f>IFERROR((VLOOKUP($L385,ACOUSTIC_SITE_INFO!$C$3:$AI$501,16,FALSE)),"")</f>
        <v>0</v>
      </c>
      <c r="AB385" s="122">
        <f>IFERROR((VLOOKUP($L385,ACOUSTIC_SITE_INFO!$C$3:$AI$501,17,FALSE)),"")</f>
        <v>0</v>
      </c>
      <c r="AC385" s="122">
        <f>IFERROR((VLOOKUP($L385,ACOUSTIC_SITE_INFO!$C$3:$AI$501,18,FALSE)),"")</f>
        <v>0</v>
      </c>
      <c r="AD385" s="122">
        <f>IFERROR((VLOOKUP($L385,ACOUSTIC_SITE_INFO!$C$3:$AI$501,20,FALSE)),"")</f>
        <v>0</v>
      </c>
      <c r="AE385" s="122">
        <f>IFERROR((VLOOKUP($L385,ACOUSTIC_SITE_INFO!$C$3:$AI$501,21,FALSE)),"")</f>
        <v>0</v>
      </c>
      <c r="AF385" s="122">
        <f>IFERROR((VLOOKUP($L385,ACOUSTIC_SITE_INFO!$C$3:$AI$501,19,FALSE)),"")</f>
        <v>0</v>
      </c>
      <c r="AG385" s="122">
        <f>IFERROR((VLOOKUP($L385,ACOUSTIC_SITE_INFO!$C$3:$AI$501,22,FALSE)),"")</f>
        <v>0</v>
      </c>
      <c r="AH385" s="122">
        <f>IFERROR((VLOOKUP($L385,ACOUSTIC_SITE_INFO!$C$3:$AI$501,23,FALSE)),"")</f>
        <v>0</v>
      </c>
      <c r="AI385" s="125">
        <f>IFERROR((VLOOKUP($L385,ACOUSTIC_SITE_INFO!$C$3:$AI$501,24,FALSE)),"")</f>
        <v>0</v>
      </c>
      <c r="AJ385" s="125">
        <f>IFERROR((VLOOKUP($L385,ACOUSTIC_SITE_INFO!$C$3:$AI$501,25,FALSE)),"")</f>
        <v>0</v>
      </c>
      <c r="AK385" s="122">
        <f>IFERROR((VLOOKUP($L385,ACOUSTIC_SITE_INFO!$C$3:$AI$501,26,FALSE)),"")</f>
        <v>0</v>
      </c>
      <c r="AL385" s="122">
        <f>IFERROR((VLOOKUP($L385,ACOUSTIC_SITE_INFO!$C$3:$AI$501,27,FALSE)),"")</f>
        <v>0</v>
      </c>
      <c r="AM385" s="122">
        <f>IFERROR((VLOOKUP($L385,ACOUSTIC_SITE_INFO!$C$3:$AI$501,29,FALSE)),"")</f>
        <v>0</v>
      </c>
      <c r="AN385" s="122">
        <f>IFERROR((VLOOKUP($L385,ACOUSTIC_SITE_INFO!$C$3:$AI$501,30,FALSE)),"")</f>
        <v>0</v>
      </c>
      <c r="AO385" s="122">
        <f>IFERROR((VLOOKUP($L385,ACOUSTIC_SITE_INFO!$C$3:$AI$501,31,FALSE)),"")</f>
        <v>0</v>
      </c>
      <c r="AP385" s="122">
        <f>IFERROR((VLOOKUP($L385,ACOUSTIC_SITE_INFO!$C$3:$AI$501,32,FALSE)),"")</f>
        <v>0</v>
      </c>
      <c r="AQ385" s="122">
        <f>IFERROR((VLOOKUP($L385,ACOUSTIC_SITE_INFO!$C$3:$AI$501,33,FALSE)),"")</f>
        <v>0</v>
      </c>
    </row>
    <row r="386" spans="1:43" x14ac:dyDescent="0.25">
      <c r="A386" s="122" t="str">
        <f t="shared" si="10"/>
        <v>00-0m-0</v>
      </c>
      <c r="B386" s="122" t="str">
        <f t="shared" si="11"/>
        <v/>
      </c>
      <c r="C386" s="122" t="str">
        <f>IF(ACOUSTIC_SURVEY_RESULTS!A385=0, "",ACOUSTIC_SURVEY_RESULTS!A385)</f>
        <v/>
      </c>
      <c r="D386" s="122" t="str">
        <f>IFERROR((VLOOKUP($C386,Drop_down_options!$B$2:$D$21,2,FALSE)),"")</f>
        <v/>
      </c>
      <c r="E386" s="122" t="str">
        <f>IF(ACOUSTIC_SURVEY_RESULTS!B385=0, "",ACOUSTIC_SURVEY_RESULTS!B385)</f>
        <v/>
      </c>
      <c r="F386" s="122" t="str">
        <f>IF(ACOUSTIC_SURVEY_RESULTS!C385=0, "",ACOUSTIC_SURVEY_RESULTS!C385)</f>
        <v/>
      </c>
      <c r="G386" s="122" t="str">
        <f>IF(ACOUSTIC_SURVEY_RESULTS!D385=0, "",ACOUSTIC_SURVEY_RESULTS!D385)</f>
        <v/>
      </c>
      <c r="H386" s="122" t="str">
        <f>IF(ACOUSTIC_SURVEY_RESULTS!E385=0, "",ACOUSTIC_SURVEY_RESULTS!E385)</f>
        <v/>
      </c>
      <c r="I386" s="122" t="str">
        <f>IF(ACOUSTIC_SURVEY_RESULTS!F385=0, "",ACOUSTIC_SURVEY_RESULTS!F385)</f>
        <v/>
      </c>
      <c r="J386" s="122" t="str">
        <f>IF(ACOUSTIC_SURVEY_RESULTS!G385=0, "",ACOUSTIC_SURVEY_RESULTS!G385)</f>
        <v/>
      </c>
      <c r="K386" s="122" t="str">
        <f>IF(ACOUSTIC_SURVEY_RESULTS!H385=0, "",ACOUSTIC_SURVEY_RESULTS!H385)</f>
        <v/>
      </c>
      <c r="L386" s="122" t="str">
        <f>IF(ACOUSTIC_SURVEY_RESULTS!I385=0, "",ACOUSTIC_SURVEY_RESULTS!I385)</f>
        <v/>
      </c>
      <c r="M386" s="122">
        <f>IFERROR((VLOOKUP($L386,ACOUSTIC_SITE_INFO!$C$3:$AI$501,2,FALSE)),"")</f>
        <v>0</v>
      </c>
      <c r="N386" s="122">
        <f>IFERROR((VLOOKUP($L386,ACOUSTIC_SITE_INFO!$C$3:$AI$501,3,FALSE))," ")</f>
        <v>0</v>
      </c>
      <c r="O386" s="122">
        <f>IFERROR((VLOOKUP($L386,ACOUSTIC_SITE_INFO!$C$3:$AI$501,4,FALSE)),"")</f>
        <v>0</v>
      </c>
      <c r="P386" s="122">
        <f>IFERROR((VLOOKUP($L386,ACOUSTIC_SITE_INFO!$C$3:$AI$501,5,FALSE)),"")</f>
        <v>0</v>
      </c>
      <c r="Q386" s="122">
        <f>IFERROR((VLOOKUP($L386,ACOUSTIC_SITE_INFO!$C$3:$AI$501,6,FALSE)),"")</f>
        <v>0</v>
      </c>
      <c r="R386" s="122">
        <f>IFERROR((VLOOKUP($L386,ACOUSTIC_SITE_INFO!$C$3:$AI$501,7,FALSE)),"")</f>
        <v>0</v>
      </c>
      <c r="S386" s="122" t="str">
        <f>IFERROR((VLOOKUP($L386,ACOUSTIC_SITE_INFO!$C$3:$AI$501,8,FALSE)),"")</f>
        <v>//</v>
      </c>
      <c r="T386" s="124">
        <f>IFERROR((VLOOKUP($L386,ACOUSTIC_SITE_INFO!$C$3:$AI$501,9,FALSE)),"")</f>
        <v>0</v>
      </c>
      <c r="U386" s="124">
        <f>IFERROR((VLOOKUP($L386,ACOUSTIC_SITE_INFO!$C$3:$AI$501,10,FALSE)),"")</f>
        <v>0</v>
      </c>
      <c r="V386" s="122">
        <f>IFERROR((VLOOKUP($L386,ACOUSTIC_SITE_INFO!$C$3:$AI$501,11,FALSE)),"")</f>
        <v>0</v>
      </c>
      <c r="W386" s="122">
        <f>IFERROR((VLOOKUP($L386,ACOUSTIC_SITE_INFO!$C$3:$AI$501,12,FALSE)),"")</f>
        <v>0</v>
      </c>
      <c r="X386" s="122">
        <f>IFERROR((VLOOKUP($L386,ACOUSTIC_SITE_INFO!$C$3:$AI$501,13,FALSE)),"")</f>
        <v>0</v>
      </c>
      <c r="Y386" s="122">
        <f>IFERROR((VLOOKUP($L386,ACOUSTIC_SITE_INFO!$C$3:$AI$501,14,FALSE)),"")</f>
        <v>0</v>
      </c>
      <c r="Z386" s="122">
        <f>IFERROR((VLOOKUP($L386,ACOUSTIC_SITE_INFO!$C$3:$AI$501,15,FALSE)),"")</f>
        <v>0</v>
      </c>
      <c r="AA386" s="122">
        <f>IFERROR((VLOOKUP($L386,ACOUSTIC_SITE_INFO!$C$3:$AI$501,16,FALSE)),"")</f>
        <v>0</v>
      </c>
      <c r="AB386" s="122">
        <f>IFERROR((VLOOKUP($L386,ACOUSTIC_SITE_INFO!$C$3:$AI$501,17,FALSE)),"")</f>
        <v>0</v>
      </c>
      <c r="AC386" s="122">
        <f>IFERROR((VLOOKUP($L386,ACOUSTIC_SITE_INFO!$C$3:$AI$501,18,FALSE)),"")</f>
        <v>0</v>
      </c>
      <c r="AD386" s="122">
        <f>IFERROR((VLOOKUP($L386,ACOUSTIC_SITE_INFO!$C$3:$AI$501,20,FALSE)),"")</f>
        <v>0</v>
      </c>
      <c r="AE386" s="122">
        <f>IFERROR((VLOOKUP($L386,ACOUSTIC_SITE_INFO!$C$3:$AI$501,21,FALSE)),"")</f>
        <v>0</v>
      </c>
      <c r="AF386" s="122">
        <f>IFERROR((VLOOKUP($L386,ACOUSTIC_SITE_INFO!$C$3:$AI$501,19,FALSE)),"")</f>
        <v>0</v>
      </c>
      <c r="AG386" s="122">
        <f>IFERROR((VLOOKUP($L386,ACOUSTIC_SITE_INFO!$C$3:$AI$501,22,FALSE)),"")</f>
        <v>0</v>
      </c>
      <c r="AH386" s="122">
        <f>IFERROR((VLOOKUP($L386,ACOUSTIC_SITE_INFO!$C$3:$AI$501,23,FALSE)),"")</f>
        <v>0</v>
      </c>
      <c r="AI386" s="125">
        <f>IFERROR((VLOOKUP($L386,ACOUSTIC_SITE_INFO!$C$3:$AI$501,24,FALSE)),"")</f>
        <v>0</v>
      </c>
      <c r="AJ386" s="125">
        <f>IFERROR((VLOOKUP($L386,ACOUSTIC_SITE_INFO!$C$3:$AI$501,25,FALSE)),"")</f>
        <v>0</v>
      </c>
      <c r="AK386" s="122">
        <f>IFERROR((VLOOKUP($L386,ACOUSTIC_SITE_INFO!$C$3:$AI$501,26,FALSE)),"")</f>
        <v>0</v>
      </c>
      <c r="AL386" s="122">
        <f>IFERROR((VLOOKUP($L386,ACOUSTIC_SITE_INFO!$C$3:$AI$501,27,FALSE)),"")</f>
        <v>0</v>
      </c>
      <c r="AM386" s="122">
        <f>IFERROR((VLOOKUP($L386,ACOUSTIC_SITE_INFO!$C$3:$AI$501,29,FALSE)),"")</f>
        <v>0</v>
      </c>
      <c r="AN386" s="122">
        <f>IFERROR((VLOOKUP($L386,ACOUSTIC_SITE_INFO!$C$3:$AI$501,30,FALSE)),"")</f>
        <v>0</v>
      </c>
      <c r="AO386" s="122">
        <f>IFERROR((VLOOKUP($L386,ACOUSTIC_SITE_INFO!$C$3:$AI$501,31,FALSE)),"")</f>
        <v>0</v>
      </c>
      <c r="AP386" s="122">
        <f>IFERROR((VLOOKUP($L386,ACOUSTIC_SITE_INFO!$C$3:$AI$501,32,FALSE)),"")</f>
        <v>0</v>
      </c>
      <c r="AQ386" s="122">
        <f>IFERROR((VLOOKUP($L386,ACOUSTIC_SITE_INFO!$C$3:$AI$501,33,FALSE)),"")</f>
        <v>0</v>
      </c>
    </row>
    <row r="387" spans="1:43" x14ac:dyDescent="0.25">
      <c r="A387" s="122" t="str">
        <f t="shared" si="10"/>
        <v>00-0m-0</v>
      </c>
      <c r="B387" s="122" t="str">
        <f t="shared" si="11"/>
        <v/>
      </c>
      <c r="C387" s="122" t="str">
        <f>IF(ACOUSTIC_SURVEY_RESULTS!A386=0, "",ACOUSTIC_SURVEY_RESULTS!A386)</f>
        <v/>
      </c>
      <c r="D387" s="122" t="str">
        <f>IFERROR((VLOOKUP($C387,Drop_down_options!$B$2:$D$21,2,FALSE)),"")</f>
        <v/>
      </c>
      <c r="E387" s="122" t="str">
        <f>IF(ACOUSTIC_SURVEY_RESULTS!B386=0, "",ACOUSTIC_SURVEY_RESULTS!B386)</f>
        <v/>
      </c>
      <c r="F387" s="122" t="str">
        <f>IF(ACOUSTIC_SURVEY_RESULTS!C386=0, "",ACOUSTIC_SURVEY_RESULTS!C386)</f>
        <v/>
      </c>
      <c r="G387" s="122" t="str">
        <f>IF(ACOUSTIC_SURVEY_RESULTS!D386=0, "",ACOUSTIC_SURVEY_RESULTS!D386)</f>
        <v/>
      </c>
      <c r="H387" s="122" t="str">
        <f>IF(ACOUSTIC_SURVEY_RESULTS!E386=0, "",ACOUSTIC_SURVEY_RESULTS!E386)</f>
        <v/>
      </c>
      <c r="I387" s="122" t="str">
        <f>IF(ACOUSTIC_SURVEY_RESULTS!F386=0, "",ACOUSTIC_SURVEY_RESULTS!F386)</f>
        <v/>
      </c>
      <c r="J387" s="122" t="str">
        <f>IF(ACOUSTIC_SURVEY_RESULTS!G386=0, "",ACOUSTIC_SURVEY_RESULTS!G386)</f>
        <v/>
      </c>
      <c r="K387" s="122" t="str">
        <f>IF(ACOUSTIC_SURVEY_RESULTS!H386=0, "",ACOUSTIC_SURVEY_RESULTS!H386)</f>
        <v/>
      </c>
      <c r="L387" s="122" t="str">
        <f>IF(ACOUSTIC_SURVEY_RESULTS!I386=0, "",ACOUSTIC_SURVEY_RESULTS!I386)</f>
        <v/>
      </c>
      <c r="M387" s="122">
        <f>IFERROR((VLOOKUP($L387,ACOUSTIC_SITE_INFO!$C$3:$AI$501,2,FALSE)),"")</f>
        <v>0</v>
      </c>
      <c r="N387" s="122">
        <f>IFERROR((VLOOKUP($L387,ACOUSTIC_SITE_INFO!$C$3:$AI$501,3,FALSE))," ")</f>
        <v>0</v>
      </c>
      <c r="O387" s="122">
        <f>IFERROR((VLOOKUP($L387,ACOUSTIC_SITE_INFO!$C$3:$AI$501,4,FALSE)),"")</f>
        <v>0</v>
      </c>
      <c r="P387" s="122">
        <f>IFERROR((VLOOKUP($L387,ACOUSTIC_SITE_INFO!$C$3:$AI$501,5,FALSE)),"")</f>
        <v>0</v>
      </c>
      <c r="Q387" s="122">
        <f>IFERROR((VLOOKUP($L387,ACOUSTIC_SITE_INFO!$C$3:$AI$501,6,FALSE)),"")</f>
        <v>0</v>
      </c>
      <c r="R387" s="122">
        <f>IFERROR((VLOOKUP($L387,ACOUSTIC_SITE_INFO!$C$3:$AI$501,7,FALSE)),"")</f>
        <v>0</v>
      </c>
      <c r="S387" s="122" t="str">
        <f>IFERROR((VLOOKUP($L387,ACOUSTIC_SITE_INFO!$C$3:$AI$501,8,FALSE)),"")</f>
        <v>//</v>
      </c>
      <c r="T387" s="124">
        <f>IFERROR((VLOOKUP($L387,ACOUSTIC_SITE_INFO!$C$3:$AI$501,9,FALSE)),"")</f>
        <v>0</v>
      </c>
      <c r="U387" s="124">
        <f>IFERROR((VLOOKUP($L387,ACOUSTIC_SITE_INFO!$C$3:$AI$501,10,FALSE)),"")</f>
        <v>0</v>
      </c>
      <c r="V387" s="122">
        <f>IFERROR((VLOOKUP($L387,ACOUSTIC_SITE_INFO!$C$3:$AI$501,11,FALSE)),"")</f>
        <v>0</v>
      </c>
      <c r="W387" s="122">
        <f>IFERROR((VLOOKUP($L387,ACOUSTIC_SITE_INFO!$C$3:$AI$501,12,FALSE)),"")</f>
        <v>0</v>
      </c>
      <c r="X387" s="122">
        <f>IFERROR((VLOOKUP($L387,ACOUSTIC_SITE_INFO!$C$3:$AI$501,13,FALSE)),"")</f>
        <v>0</v>
      </c>
      <c r="Y387" s="122">
        <f>IFERROR((VLOOKUP($L387,ACOUSTIC_SITE_INFO!$C$3:$AI$501,14,FALSE)),"")</f>
        <v>0</v>
      </c>
      <c r="Z387" s="122">
        <f>IFERROR((VLOOKUP($L387,ACOUSTIC_SITE_INFO!$C$3:$AI$501,15,FALSE)),"")</f>
        <v>0</v>
      </c>
      <c r="AA387" s="122">
        <f>IFERROR((VLOOKUP($L387,ACOUSTIC_SITE_INFO!$C$3:$AI$501,16,FALSE)),"")</f>
        <v>0</v>
      </c>
      <c r="AB387" s="122">
        <f>IFERROR((VLOOKUP($L387,ACOUSTIC_SITE_INFO!$C$3:$AI$501,17,FALSE)),"")</f>
        <v>0</v>
      </c>
      <c r="AC387" s="122">
        <f>IFERROR((VLOOKUP($L387,ACOUSTIC_SITE_INFO!$C$3:$AI$501,18,FALSE)),"")</f>
        <v>0</v>
      </c>
      <c r="AD387" s="122">
        <f>IFERROR((VLOOKUP($L387,ACOUSTIC_SITE_INFO!$C$3:$AI$501,20,FALSE)),"")</f>
        <v>0</v>
      </c>
      <c r="AE387" s="122">
        <f>IFERROR((VLOOKUP($L387,ACOUSTIC_SITE_INFO!$C$3:$AI$501,21,FALSE)),"")</f>
        <v>0</v>
      </c>
      <c r="AF387" s="122">
        <f>IFERROR((VLOOKUP($L387,ACOUSTIC_SITE_INFO!$C$3:$AI$501,19,FALSE)),"")</f>
        <v>0</v>
      </c>
      <c r="AG387" s="122">
        <f>IFERROR((VLOOKUP($L387,ACOUSTIC_SITE_INFO!$C$3:$AI$501,22,FALSE)),"")</f>
        <v>0</v>
      </c>
      <c r="AH387" s="122">
        <f>IFERROR((VLOOKUP($L387,ACOUSTIC_SITE_INFO!$C$3:$AI$501,23,FALSE)),"")</f>
        <v>0</v>
      </c>
      <c r="AI387" s="125">
        <f>IFERROR((VLOOKUP($L387,ACOUSTIC_SITE_INFO!$C$3:$AI$501,24,FALSE)),"")</f>
        <v>0</v>
      </c>
      <c r="AJ387" s="125">
        <f>IFERROR((VLOOKUP($L387,ACOUSTIC_SITE_INFO!$C$3:$AI$501,25,FALSE)),"")</f>
        <v>0</v>
      </c>
      <c r="AK387" s="122">
        <f>IFERROR((VLOOKUP($L387,ACOUSTIC_SITE_INFO!$C$3:$AI$501,26,FALSE)),"")</f>
        <v>0</v>
      </c>
      <c r="AL387" s="122">
        <f>IFERROR((VLOOKUP($L387,ACOUSTIC_SITE_INFO!$C$3:$AI$501,27,FALSE)),"")</f>
        <v>0</v>
      </c>
      <c r="AM387" s="122">
        <f>IFERROR((VLOOKUP($L387,ACOUSTIC_SITE_INFO!$C$3:$AI$501,29,FALSE)),"")</f>
        <v>0</v>
      </c>
      <c r="AN387" s="122">
        <f>IFERROR((VLOOKUP($L387,ACOUSTIC_SITE_INFO!$C$3:$AI$501,30,FALSE)),"")</f>
        <v>0</v>
      </c>
      <c r="AO387" s="122">
        <f>IFERROR((VLOOKUP($L387,ACOUSTIC_SITE_INFO!$C$3:$AI$501,31,FALSE)),"")</f>
        <v>0</v>
      </c>
      <c r="AP387" s="122">
        <f>IFERROR((VLOOKUP($L387,ACOUSTIC_SITE_INFO!$C$3:$AI$501,32,FALSE)),"")</f>
        <v>0</v>
      </c>
      <c r="AQ387" s="122">
        <f>IFERROR((VLOOKUP($L387,ACOUSTIC_SITE_INFO!$C$3:$AI$501,33,FALSE)),"")</f>
        <v>0</v>
      </c>
    </row>
    <row r="388" spans="1:43" x14ac:dyDescent="0.25">
      <c r="A388" s="122" t="str">
        <f t="shared" ref="A388:A451" si="12">IFERROR((CONCATENATE(((-1*TRUNC(N388,4))*10000),((TRUNC(M388,4))*10000),"-",AE388,"m","-",R388)),"")</f>
        <v>00-0m-0</v>
      </c>
      <c r="B388" s="122" t="str">
        <f t="shared" ref="B388:B451" si="13">IF(A388="00-0m-0","",A388)</f>
        <v/>
      </c>
      <c r="C388" s="122" t="str">
        <f>IF(ACOUSTIC_SURVEY_RESULTS!A387=0, "",ACOUSTIC_SURVEY_RESULTS!A387)</f>
        <v/>
      </c>
      <c r="D388" s="122" t="str">
        <f>IFERROR((VLOOKUP($C388,Drop_down_options!$B$2:$D$21,2,FALSE)),"")</f>
        <v/>
      </c>
      <c r="E388" s="122" t="str">
        <f>IF(ACOUSTIC_SURVEY_RESULTS!B387=0, "",ACOUSTIC_SURVEY_RESULTS!B387)</f>
        <v/>
      </c>
      <c r="F388" s="122" t="str">
        <f>IF(ACOUSTIC_SURVEY_RESULTS!C387=0, "",ACOUSTIC_SURVEY_RESULTS!C387)</f>
        <v/>
      </c>
      <c r="G388" s="122" t="str">
        <f>IF(ACOUSTIC_SURVEY_RESULTS!D387=0, "",ACOUSTIC_SURVEY_RESULTS!D387)</f>
        <v/>
      </c>
      <c r="H388" s="122" t="str">
        <f>IF(ACOUSTIC_SURVEY_RESULTS!E387=0, "",ACOUSTIC_SURVEY_RESULTS!E387)</f>
        <v/>
      </c>
      <c r="I388" s="122" t="str">
        <f>IF(ACOUSTIC_SURVEY_RESULTS!F387=0, "",ACOUSTIC_SURVEY_RESULTS!F387)</f>
        <v/>
      </c>
      <c r="J388" s="122" t="str">
        <f>IF(ACOUSTIC_SURVEY_RESULTS!G387=0, "",ACOUSTIC_SURVEY_RESULTS!G387)</f>
        <v/>
      </c>
      <c r="K388" s="122" t="str">
        <f>IF(ACOUSTIC_SURVEY_RESULTS!H387=0, "",ACOUSTIC_SURVEY_RESULTS!H387)</f>
        <v/>
      </c>
      <c r="L388" s="122" t="str">
        <f>IF(ACOUSTIC_SURVEY_RESULTS!I387=0, "",ACOUSTIC_SURVEY_RESULTS!I387)</f>
        <v/>
      </c>
      <c r="M388" s="122">
        <f>IFERROR((VLOOKUP($L388,ACOUSTIC_SITE_INFO!$C$3:$AI$501,2,FALSE)),"")</f>
        <v>0</v>
      </c>
      <c r="N388" s="122">
        <f>IFERROR((VLOOKUP($L388,ACOUSTIC_SITE_INFO!$C$3:$AI$501,3,FALSE))," ")</f>
        <v>0</v>
      </c>
      <c r="O388" s="122">
        <f>IFERROR((VLOOKUP($L388,ACOUSTIC_SITE_INFO!$C$3:$AI$501,4,FALSE)),"")</f>
        <v>0</v>
      </c>
      <c r="P388" s="122">
        <f>IFERROR((VLOOKUP($L388,ACOUSTIC_SITE_INFO!$C$3:$AI$501,5,FALSE)),"")</f>
        <v>0</v>
      </c>
      <c r="Q388" s="122">
        <f>IFERROR((VLOOKUP($L388,ACOUSTIC_SITE_INFO!$C$3:$AI$501,6,FALSE)),"")</f>
        <v>0</v>
      </c>
      <c r="R388" s="122">
        <f>IFERROR((VLOOKUP($L388,ACOUSTIC_SITE_INFO!$C$3:$AI$501,7,FALSE)),"")</f>
        <v>0</v>
      </c>
      <c r="S388" s="122" t="str">
        <f>IFERROR((VLOOKUP($L388,ACOUSTIC_SITE_INFO!$C$3:$AI$501,8,FALSE)),"")</f>
        <v>//</v>
      </c>
      <c r="T388" s="124">
        <f>IFERROR((VLOOKUP($L388,ACOUSTIC_SITE_INFO!$C$3:$AI$501,9,FALSE)),"")</f>
        <v>0</v>
      </c>
      <c r="U388" s="124">
        <f>IFERROR((VLOOKUP($L388,ACOUSTIC_SITE_INFO!$C$3:$AI$501,10,FALSE)),"")</f>
        <v>0</v>
      </c>
      <c r="V388" s="122">
        <f>IFERROR((VLOOKUP($L388,ACOUSTIC_SITE_INFO!$C$3:$AI$501,11,FALSE)),"")</f>
        <v>0</v>
      </c>
      <c r="W388" s="122">
        <f>IFERROR((VLOOKUP($L388,ACOUSTIC_SITE_INFO!$C$3:$AI$501,12,FALSE)),"")</f>
        <v>0</v>
      </c>
      <c r="X388" s="122">
        <f>IFERROR((VLOOKUP($L388,ACOUSTIC_SITE_INFO!$C$3:$AI$501,13,FALSE)),"")</f>
        <v>0</v>
      </c>
      <c r="Y388" s="122">
        <f>IFERROR((VLOOKUP($L388,ACOUSTIC_SITE_INFO!$C$3:$AI$501,14,FALSE)),"")</f>
        <v>0</v>
      </c>
      <c r="Z388" s="122">
        <f>IFERROR((VLOOKUP($L388,ACOUSTIC_SITE_INFO!$C$3:$AI$501,15,FALSE)),"")</f>
        <v>0</v>
      </c>
      <c r="AA388" s="122">
        <f>IFERROR((VLOOKUP($L388,ACOUSTIC_SITE_INFO!$C$3:$AI$501,16,FALSE)),"")</f>
        <v>0</v>
      </c>
      <c r="AB388" s="122">
        <f>IFERROR((VLOOKUP($L388,ACOUSTIC_SITE_INFO!$C$3:$AI$501,17,FALSE)),"")</f>
        <v>0</v>
      </c>
      <c r="AC388" s="122">
        <f>IFERROR((VLOOKUP($L388,ACOUSTIC_SITE_INFO!$C$3:$AI$501,18,FALSE)),"")</f>
        <v>0</v>
      </c>
      <c r="AD388" s="122">
        <f>IFERROR((VLOOKUP($L388,ACOUSTIC_SITE_INFO!$C$3:$AI$501,20,FALSE)),"")</f>
        <v>0</v>
      </c>
      <c r="AE388" s="122">
        <f>IFERROR((VLOOKUP($L388,ACOUSTIC_SITE_INFO!$C$3:$AI$501,21,FALSE)),"")</f>
        <v>0</v>
      </c>
      <c r="AF388" s="122">
        <f>IFERROR((VLOOKUP($L388,ACOUSTIC_SITE_INFO!$C$3:$AI$501,19,FALSE)),"")</f>
        <v>0</v>
      </c>
      <c r="AG388" s="122">
        <f>IFERROR((VLOOKUP($L388,ACOUSTIC_SITE_INFO!$C$3:$AI$501,22,FALSE)),"")</f>
        <v>0</v>
      </c>
      <c r="AH388" s="122">
        <f>IFERROR((VLOOKUP($L388,ACOUSTIC_SITE_INFO!$C$3:$AI$501,23,FALSE)),"")</f>
        <v>0</v>
      </c>
      <c r="AI388" s="125">
        <f>IFERROR((VLOOKUP($L388,ACOUSTIC_SITE_INFO!$C$3:$AI$501,24,FALSE)),"")</f>
        <v>0</v>
      </c>
      <c r="AJ388" s="125">
        <f>IFERROR((VLOOKUP($L388,ACOUSTIC_SITE_INFO!$C$3:$AI$501,25,FALSE)),"")</f>
        <v>0</v>
      </c>
      <c r="AK388" s="122">
        <f>IFERROR((VLOOKUP($L388,ACOUSTIC_SITE_INFO!$C$3:$AI$501,26,FALSE)),"")</f>
        <v>0</v>
      </c>
      <c r="AL388" s="122">
        <f>IFERROR((VLOOKUP($L388,ACOUSTIC_SITE_INFO!$C$3:$AI$501,27,FALSE)),"")</f>
        <v>0</v>
      </c>
      <c r="AM388" s="122">
        <f>IFERROR((VLOOKUP($L388,ACOUSTIC_SITE_INFO!$C$3:$AI$501,29,FALSE)),"")</f>
        <v>0</v>
      </c>
      <c r="AN388" s="122">
        <f>IFERROR((VLOOKUP($L388,ACOUSTIC_SITE_INFO!$C$3:$AI$501,30,FALSE)),"")</f>
        <v>0</v>
      </c>
      <c r="AO388" s="122">
        <f>IFERROR((VLOOKUP($L388,ACOUSTIC_SITE_INFO!$C$3:$AI$501,31,FALSE)),"")</f>
        <v>0</v>
      </c>
      <c r="AP388" s="122">
        <f>IFERROR((VLOOKUP($L388,ACOUSTIC_SITE_INFO!$C$3:$AI$501,32,FALSE)),"")</f>
        <v>0</v>
      </c>
      <c r="AQ388" s="122">
        <f>IFERROR((VLOOKUP($L388,ACOUSTIC_SITE_INFO!$C$3:$AI$501,33,FALSE)),"")</f>
        <v>0</v>
      </c>
    </row>
    <row r="389" spans="1:43" x14ac:dyDescent="0.25">
      <c r="A389" s="122" t="str">
        <f t="shared" si="12"/>
        <v>00-0m-0</v>
      </c>
      <c r="B389" s="122" t="str">
        <f t="shared" si="13"/>
        <v/>
      </c>
      <c r="C389" s="122" t="str">
        <f>IF(ACOUSTIC_SURVEY_RESULTS!A388=0, "",ACOUSTIC_SURVEY_RESULTS!A388)</f>
        <v/>
      </c>
      <c r="D389" s="122" t="str">
        <f>IFERROR((VLOOKUP($C389,Drop_down_options!$B$2:$D$21,2,FALSE)),"")</f>
        <v/>
      </c>
      <c r="E389" s="122" t="str">
        <f>IF(ACOUSTIC_SURVEY_RESULTS!B388=0, "",ACOUSTIC_SURVEY_RESULTS!B388)</f>
        <v/>
      </c>
      <c r="F389" s="122" t="str">
        <f>IF(ACOUSTIC_SURVEY_RESULTS!C388=0, "",ACOUSTIC_SURVEY_RESULTS!C388)</f>
        <v/>
      </c>
      <c r="G389" s="122" t="str">
        <f>IF(ACOUSTIC_SURVEY_RESULTS!D388=0, "",ACOUSTIC_SURVEY_RESULTS!D388)</f>
        <v/>
      </c>
      <c r="H389" s="122" t="str">
        <f>IF(ACOUSTIC_SURVEY_RESULTS!E388=0, "",ACOUSTIC_SURVEY_RESULTS!E388)</f>
        <v/>
      </c>
      <c r="I389" s="122" t="str">
        <f>IF(ACOUSTIC_SURVEY_RESULTS!F388=0, "",ACOUSTIC_SURVEY_RESULTS!F388)</f>
        <v/>
      </c>
      <c r="J389" s="122" t="str">
        <f>IF(ACOUSTIC_SURVEY_RESULTS!G388=0, "",ACOUSTIC_SURVEY_RESULTS!G388)</f>
        <v/>
      </c>
      <c r="K389" s="122" t="str">
        <f>IF(ACOUSTIC_SURVEY_RESULTS!H388=0, "",ACOUSTIC_SURVEY_RESULTS!H388)</f>
        <v/>
      </c>
      <c r="L389" s="122" t="str">
        <f>IF(ACOUSTIC_SURVEY_RESULTS!I388=0, "",ACOUSTIC_SURVEY_RESULTS!I388)</f>
        <v/>
      </c>
      <c r="M389" s="122">
        <f>IFERROR((VLOOKUP($L389,ACOUSTIC_SITE_INFO!$C$3:$AI$501,2,FALSE)),"")</f>
        <v>0</v>
      </c>
      <c r="N389" s="122">
        <f>IFERROR((VLOOKUP($L389,ACOUSTIC_SITE_INFO!$C$3:$AI$501,3,FALSE))," ")</f>
        <v>0</v>
      </c>
      <c r="O389" s="122">
        <f>IFERROR((VLOOKUP($L389,ACOUSTIC_SITE_INFO!$C$3:$AI$501,4,FALSE)),"")</f>
        <v>0</v>
      </c>
      <c r="P389" s="122">
        <f>IFERROR((VLOOKUP($L389,ACOUSTIC_SITE_INFO!$C$3:$AI$501,5,FALSE)),"")</f>
        <v>0</v>
      </c>
      <c r="Q389" s="122">
        <f>IFERROR((VLOOKUP($L389,ACOUSTIC_SITE_INFO!$C$3:$AI$501,6,FALSE)),"")</f>
        <v>0</v>
      </c>
      <c r="R389" s="122">
        <f>IFERROR((VLOOKUP($L389,ACOUSTIC_SITE_INFO!$C$3:$AI$501,7,FALSE)),"")</f>
        <v>0</v>
      </c>
      <c r="S389" s="122" t="str">
        <f>IFERROR((VLOOKUP($L389,ACOUSTIC_SITE_INFO!$C$3:$AI$501,8,FALSE)),"")</f>
        <v>//</v>
      </c>
      <c r="T389" s="124">
        <f>IFERROR((VLOOKUP($L389,ACOUSTIC_SITE_INFO!$C$3:$AI$501,9,FALSE)),"")</f>
        <v>0</v>
      </c>
      <c r="U389" s="124">
        <f>IFERROR((VLOOKUP($L389,ACOUSTIC_SITE_INFO!$C$3:$AI$501,10,FALSE)),"")</f>
        <v>0</v>
      </c>
      <c r="V389" s="122">
        <f>IFERROR((VLOOKUP($L389,ACOUSTIC_SITE_INFO!$C$3:$AI$501,11,FALSE)),"")</f>
        <v>0</v>
      </c>
      <c r="W389" s="122">
        <f>IFERROR((VLOOKUP($L389,ACOUSTIC_SITE_INFO!$C$3:$AI$501,12,FALSE)),"")</f>
        <v>0</v>
      </c>
      <c r="X389" s="122">
        <f>IFERROR((VLOOKUP($L389,ACOUSTIC_SITE_INFO!$C$3:$AI$501,13,FALSE)),"")</f>
        <v>0</v>
      </c>
      <c r="Y389" s="122">
        <f>IFERROR((VLOOKUP($L389,ACOUSTIC_SITE_INFO!$C$3:$AI$501,14,FALSE)),"")</f>
        <v>0</v>
      </c>
      <c r="Z389" s="122">
        <f>IFERROR((VLOOKUP($L389,ACOUSTIC_SITE_INFO!$C$3:$AI$501,15,FALSE)),"")</f>
        <v>0</v>
      </c>
      <c r="AA389" s="122">
        <f>IFERROR((VLOOKUP($L389,ACOUSTIC_SITE_INFO!$C$3:$AI$501,16,FALSE)),"")</f>
        <v>0</v>
      </c>
      <c r="AB389" s="122">
        <f>IFERROR((VLOOKUP($L389,ACOUSTIC_SITE_INFO!$C$3:$AI$501,17,FALSE)),"")</f>
        <v>0</v>
      </c>
      <c r="AC389" s="122">
        <f>IFERROR((VLOOKUP($L389,ACOUSTIC_SITE_INFO!$C$3:$AI$501,18,FALSE)),"")</f>
        <v>0</v>
      </c>
      <c r="AD389" s="122">
        <f>IFERROR((VLOOKUP($L389,ACOUSTIC_SITE_INFO!$C$3:$AI$501,20,FALSE)),"")</f>
        <v>0</v>
      </c>
      <c r="AE389" s="122">
        <f>IFERROR((VLOOKUP($L389,ACOUSTIC_SITE_INFO!$C$3:$AI$501,21,FALSE)),"")</f>
        <v>0</v>
      </c>
      <c r="AF389" s="122">
        <f>IFERROR((VLOOKUP($L389,ACOUSTIC_SITE_INFO!$C$3:$AI$501,19,FALSE)),"")</f>
        <v>0</v>
      </c>
      <c r="AG389" s="122">
        <f>IFERROR((VLOOKUP($L389,ACOUSTIC_SITE_INFO!$C$3:$AI$501,22,FALSE)),"")</f>
        <v>0</v>
      </c>
      <c r="AH389" s="122">
        <f>IFERROR((VLOOKUP($L389,ACOUSTIC_SITE_INFO!$C$3:$AI$501,23,FALSE)),"")</f>
        <v>0</v>
      </c>
      <c r="AI389" s="125">
        <f>IFERROR((VLOOKUP($L389,ACOUSTIC_SITE_INFO!$C$3:$AI$501,24,FALSE)),"")</f>
        <v>0</v>
      </c>
      <c r="AJ389" s="125">
        <f>IFERROR((VLOOKUP($L389,ACOUSTIC_SITE_INFO!$C$3:$AI$501,25,FALSE)),"")</f>
        <v>0</v>
      </c>
      <c r="AK389" s="122">
        <f>IFERROR((VLOOKUP($L389,ACOUSTIC_SITE_INFO!$C$3:$AI$501,26,FALSE)),"")</f>
        <v>0</v>
      </c>
      <c r="AL389" s="122">
        <f>IFERROR((VLOOKUP($L389,ACOUSTIC_SITE_INFO!$C$3:$AI$501,27,FALSE)),"")</f>
        <v>0</v>
      </c>
      <c r="AM389" s="122">
        <f>IFERROR((VLOOKUP($L389,ACOUSTIC_SITE_INFO!$C$3:$AI$501,29,FALSE)),"")</f>
        <v>0</v>
      </c>
      <c r="AN389" s="122">
        <f>IFERROR((VLOOKUP($L389,ACOUSTIC_SITE_INFO!$C$3:$AI$501,30,FALSE)),"")</f>
        <v>0</v>
      </c>
      <c r="AO389" s="122">
        <f>IFERROR((VLOOKUP($L389,ACOUSTIC_SITE_INFO!$C$3:$AI$501,31,FALSE)),"")</f>
        <v>0</v>
      </c>
      <c r="AP389" s="122">
        <f>IFERROR((VLOOKUP($L389,ACOUSTIC_SITE_INFO!$C$3:$AI$501,32,FALSE)),"")</f>
        <v>0</v>
      </c>
      <c r="AQ389" s="122">
        <f>IFERROR((VLOOKUP($L389,ACOUSTIC_SITE_INFO!$C$3:$AI$501,33,FALSE)),"")</f>
        <v>0</v>
      </c>
    </row>
    <row r="390" spans="1:43" x14ac:dyDescent="0.25">
      <c r="A390" s="122" t="str">
        <f t="shared" si="12"/>
        <v>00-0m-0</v>
      </c>
      <c r="B390" s="122" t="str">
        <f t="shared" si="13"/>
        <v/>
      </c>
      <c r="C390" s="122" t="str">
        <f>IF(ACOUSTIC_SURVEY_RESULTS!A389=0, "",ACOUSTIC_SURVEY_RESULTS!A389)</f>
        <v/>
      </c>
      <c r="D390" s="122" t="str">
        <f>IFERROR((VLOOKUP($C390,Drop_down_options!$B$2:$D$21,2,FALSE)),"")</f>
        <v/>
      </c>
      <c r="E390" s="122" t="str">
        <f>IF(ACOUSTIC_SURVEY_RESULTS!B389=0, "",ACOUSTIC_SURVEY_RESULTS!B389)</f>
        <v/>
      </c>
      <c r="F390" s="122" t="str">
        <f>IF(ACOUSTIC_SURVEY_RESULTS!C389=0, "",ACOUSTIC_SURVEY_RESULTS!C389)</f>
        <v/>
      </c>
      <c r="G390" s="122" t="str">
        <f>IF(ACOUSTIC_SURVEY_RESULTS!D389=0, "",ACOUSTIC_SURVEY_RESULTS!D389)</f>
        <v/>
      </c>
      <c r="H390" s="122" t="str">
        <f>IF(ACOUSTIC_SURVEY_RESULTS!E389=0, "",ACOUSTIC_SURVEY_RESULTS!E389)</f>
        <v/>
      </c>
      <c r="I390" s="122" t="str">
        <f>IF(ACOUSTIC_SURVEY_RESULTS!F389=0, "",ACOUSTIC_SURVEY_RESULTS!F389)</f>
        <v/>
      </c>
      <c r="J390" s="122" t="str">
        <f>IF(ACOUSTIC_SURVEY_RESULTS!G389=0, "",ACOUSTIC_SURVEY_RESULTS!G389)</f>
        <v/>
      </c>
      <c r="K390" s="122" t="str">
        <f>IF(ACOUSTIC_SURVEY_RESULTS!H389=0, "",ACOUSTIC_SURVEY_RESULTS!H389)</f>
        <v/>
      </c>
      <c r="L390" s="122" t="str">
        <f>IF(ACOUSTIC_SURVEY_RESULTS!I389=0, "",ACOUSTIC_SURVEY_RESULTS!I389)</f>
        <v/>
      </c>
      <c r="M390" s="122">
        <f>IFERROR((VLOOKUP($L390,ACOUSTIC_SITE_INFO!$C$3:$AI$501,2,FALSE)),"")</f>
        <v>0</v>
      </c>
      <c r="N390" s="122">
        <f>IFERROR((VLOOKUP($L390,ACOUSTIC_SITE_INFO!$C$3:$AI$501,3,FALSE))," ")</f>
        <v>0</v>
      </c>
      <c r="O390" s="122">
        <f>IFERROR((VLOOKUP($L390,ACOUSTIC_SITE_INFO!$C$3:$AI$501,4,FALSE)),"")</f>
        <v>0</v>
      </c>
      <c r="P390" s="122">
        <f>IFERROR((VLOOKUP($L390,ACOUSTIC_SITE_INFO!$C$3:$AI$501,5,FALSE)),"")</f>
        <v>0</v>
      </c>
      <c r="Q390" s="122">
        <f>IFERROR((VLOOKUP($L390,ACOUSTIC_SITE_INFO!$C$3:$AI$501,6,FALSE)),"")</f>
        <v>0</v>
      </c>
      <c r="R390" s="122">
        <f>IFERROR((VLOOKUP($L390,ACOUSTIC_SITE_INFO!$C$3:$AI$501,7,FALSE)),"")</f>
        <v>0</v>
      </c>
      <c r="S390" s="122" t="str">
        <f>IFERROR((VLOOKUP($L390,ACOUSTIC_SITE_INFO!$C$3:$AI$501,8,FALSE)),"")</f>
        <v>//</v>
      </c>
      <c r="T390" s="124">
        <f>IFERROR((VLOOKUP($L390,ACOUSTIC_SITE_INFO!$C$3:$AI$501,9,FALSE)),"")</f>
        <v>0</v>
      </c>
      <c r="U390" s="124">
        <f>IFERROR((VLOOKUP($L390,ACOUSTIC_SITE_INFO!$C$3:$AI$501,10,FALSE)),"")</f>
        <v>0</v>
      </c>
      <c r="V390" s="122">
        <f>IFERROR((VLOOKUP($L390,ACOUSTIC_SITE_INFO!$C$3:$AI$501,11,FALSE)),"")</f>
        <v>0</v>
      </c>
      <c r="W390" s="122">
        <f>IFERROR((VLOOKUP($L390,ACOUSTIC_SITE_INFO!$C$3:$AI$501,12,FALSE)),"")</f>
        <v>0</v>
      </c>
      <c r="X390" s="122">
        <f>IFERROR((VLOOKUP($L390,ACOUSTIC_SITE_INFO!$C$3:$AI$501,13,FALSE)),"")</f>
        <v>0</v>
      </c>
      <c r="Y390" s="122">
        <f>IFERROR((VLOOKUP($L390,ACOUSTIC_SITE_INFO!$C$3:$AI$501,14,FALSE)),"")</f>
        <v>0</v>
      </c>
      <c r="Z390" s="122">
        <f>IFERROR((VLOOKUP($L390,ACOUSTIC_SITE_INFO!$C$3:$AI$501,15,FALSE)),"")</f>
        <v>0</v>
      </c>
      <c r="AA390" s="122">
        <f>IFERROR((VLOOKUP($L390,ACOUSTIC_SITE_INFO!$C$3:$AI$501,16,FALSE)),"")</f>
        <v>0</v>
      </c>
      <c r="AB390" s="122">
        <f>IFERROR((VLOOKUP($L390,ACOUSTIC_SITE_INFO!$C$3:$AI$501,17,FALSE)),"")</f>
        <v>0</v>
      </c>
      <c r="AC390" s="122">
        <f>IFERROR((VLOOKUP($L390,ACOUSTIC_SITE_INFO!$C$3:$AI$501,18,FALSE)),"")</f>
        <v>0</v>
      </c>
      <c r="AD390" s="122">
        <f>IFERROR((VLOOKUP($L390,ACOUSTIC_SITE_INFO!$C$3:$AI$501,20,FALSE)),"")</f>
        <v>0</v>
      </c>
      <c r="AE390" s="122">
        <f>IFERROR((VLOOKUP($L390,ACOUSTIC_SITE_INFO!$C$3:$AI$501,21,FALSE)),"")</f>
        <v>0</v>
      </c>
      <c r="AF390" s="122">
        <f>IFERROR((VLOOKUP($L390,ACOUSTIC_SITE_INFO!$C$3:$AI$501,19,FALSE)),"")</f>
        <v>0</v>
      </c>
      <c r="AG390" s="122">
        <f>IFERROR((VLOOKUP($L390,ACOUSTIC_SITE_INFO!$C$3:$AI$501,22,FALSE)),"")</f>
        <v>0</v>
      </c>
      <c r="AH390" s="122">
        <f>IFERROR((VLOOKUP($L390,ACOUSTIC_SITE_INFO!$C$3:$AI$501,23,FALSE)),"")</f>
        <v>0</v>
      </c>
      <c r="AI390" s="125">
        <f>IFERROR((VLOOKUP($L390,ACOUSTIC_SITE_INFO!$C$3:$AI$501,24,FALSE)),"")</f>
        <v>0</v>
      </c>
      <c r="AJ390" s="125">
        <f>IFERROR((VLOOKUP($L390,ACOUSTIC_SITE_INFO!$C$3:$AI$501,25,FALSE)),"")</f>
        <v>0</v>
      </c>
      <c r="AK390" s="122">
        <f>IFERROR((VLOOKUP($L390,ACOUSTIC_SITE_INFO!$C$3:$AI$501,26,FALSE)),"")</f>
        <v>0</v>
      </c>
      <c r="AL390" s="122">
        <f>IFERROR((VLOOKUP($L390,ACOUSTIC_SITE_INFO!$C$3:$AI$501,27,FALSE)),"")</f>
        <v>0</v>
      </c>
      <c r="AM390" s="122">
        <f>IFERROR((VLOOKUP($L390,ACOUSTIC_SITE_INFO!$C$3:$AI$501,29,FALSE)),"")</f>
        <v>0</v>
      </c>
      <c r="AN390" s="122">
        <f>IFERROR((VLOOKUP($L390,ACOUSTIC_SITE_INFO!$C$3:$AI$501,30,FALSE)),"")</f>
        <v>0</v>
      </c>
      <c r="AO390" s="122">
        <f>IFERROR((VLOOKUP($L390,ACOUSTIC_SITE_INFO!$C$3:$AI$501,31,FALSE)),"")</f>
        <v>0</v>
      </c>
      <c r="AP390" s="122">
        <f>IFERROR((VLOOKUP($L390,ACOUSTIC_SITE_INFO!$C$3:$AI$501,32,FALSE)),"")</f>
        <v>0</v>
      </c>
      <c r="AQ390" s="122">
        <f>IFERROR((VLOOKUP($L390,ACOUSTIC_SITE_INFO!$C$3:$AI$501,33,FALSE)),"")</f>
        <v>0</v>
      </c>
    </row>
    <row r="391" spans="1:43" x14ac:dyDescent="0.25">
      <c r="A391" s="122" t="str">
        <f t="shared" si="12"/>
        <v>00-0m-0</v>
      </c>
      <c r="B391" s="122" t="str">
        <f t="shared" si="13"/>
        <v/>
      </c>
      <c r="C391" s="122" t="str">
        <f>IF(ACOUSTIC_SURVEY_RESULTS!A390=0, "",ACOUSTIC_SURVEY_RESULTS!A390)</f>
        <v/>
      </c>
      <c r="D391" s="122" t="str">
        <f>IFERROR((VLOOKUP($C391,Drop_down_options!$B$2:$D$21,2,FALSE)),"")</f>
        <v/>
      </c>
      <c r="E391" s="122" t="str">
        <f>IF(ACOUSTIC_SURVEY_RESULTS!B390=0, "",ACOUSTIC_SURVEY_RESULTS!B390)</f>
        <v/>
      </c>
      <c r="F391" s="122" t="str">
        <f>IF(ACOUSTIC_SURVEY_RESULTS!C390=0, "",ACOUSTIC_SURVEY_RESULTS!C390)</f>
        <v/>
      </c>
      <c r="G391" s="122" t="str">
        <f>IF(ACOUSTIC_SURVEY_RESULTS!D390=0, "",ACOUSTIC_SURVEY_RESULTS!D390)</f>
        <v/>
      </c>
      <c r="H391" s="122" t="str">
        <f>IF(ACOUSTIC_SURVEY_RESULTS!E390=0, "",ACOUSTIC_SURVEY_RESULTS!E390)</f>
        <v/>
      </c>
      <c r="I391" s="122" t="str">
        <f>IF(ACOUSTIC_SURVEY_RESULTS!F390=0, "",ACOUSTIC_SURVEY_RESULTS!F390)</f>
        <v/>
      </c>
      <c r="J391" s="122" t="str">
        <f>IF(ACOUSTIC_SURVEY_RESULTS!G390=0, "",ACOUSTIC_SURVEY_RESULTS!G390)</f>
        <v/>
      </c>
      <c r="K391" s="122" t="str">
        <f>IF(ACOUSTIC_SURVEY_RESULTS!H390=0, "",ACOUSTIC_SURVEY_RESULTS!H390)</f>
        <v/>
      </c>
      <c r="L391" s="122" t="str">
        <f>IF(ACOUSTIC_SURVEY_RESULTS!I390=0, "",ACOUSTIC_SURVEY_RESULTS!I390)</f>
        <v/>
      </c>
      <c r="M391" s="122">
        <f>IFERROR((VLOOKUP($L391,ACOUSTIC_SITE_INFO!$C$3:$AI$501,2,FALSE)),"")</f>
        <v>0</v>
      </c>
      <c r="N391" s="122">
        <f>IFERROR((VLOOKUP($L391,ACOUSTIC_SITE_INFO!$C$3:$AI$501,3,FALSE))," ")</f>
        <v>0</v>
      </c>
      <c r="O391" s="122">
        <f>IFERROR((VLOOKUP($L391,ACOUSTIC_SITE_INFO!$C$3:$AI$501,4,FALSE)),"")</f>
        <v>0</v>
      </c>
      <c r="P391" s="122">
        <f>IFERROR((VLOOKUP($L391,ACOUSTIC_SITE_INFO!$C$3:$AI$501,5,FALSE)),"")</f>
        <v>0</v>
      </c>
      <c r="Q391" s="122">
        <f>IFERROR((VLOOKUP($L391,ACOUSTIC_SITE_INFO!$C$3:$AI$501,6,FALSE)),"")</f>
        <v>0</v>
      </c>
      <c r="R391" s="122">
        <f>IFERROR((VLOOKUP($L391,ACOUSTIC_SITE_INFO!$C$3:$AI$501,7,FALSE)),"")</f>
        <v>0</v>
      </c>
      <c r="S391" s="122" t="str">
        <f>IFERROR((VLOOKUP($L391,ACOUSTIC_SITE_INFO!$C$3:$AI$501,8,FALSE)),"")</f>
        <v>//</v>
      </c>
      <c r="T391" s="124">
        <f>IFERROR((VLOOKUP($L391,ACOUSTIC_SITE_INFO!$C$3:$AI$501,9,FALSE)),"")</f>
        <v>0</v>
      </c>
      <c r="U391" s="124">
        <f>IFERROR((VLOOKUP($L391,ACOUSTIC_SITE_INFO!$C$3:$AI$501,10,FALSE)),"")</f>
        <v>0</v>
      </c>
      <c r="V391" s="122">
        <f>IFERROR((VLOOKUP($L391,ACOUSTIC_SITE_INFO!$C$3:$AI$501,11,FALSE)),"")</f>
        <v>0</v>
      </c>
      <c r="W391" s="122">
        <f>IFERROR((VLOOKUP($L391,ACOUSTIC_SITE_INFO!$C$3:$AI$501,12,FALSE)),"")</f>
        <v>0</v>
      </c>
      <c r="X391" s="122">
        <f>IFERROR((VLOOKUP($L391,ACOUSTIC_SITE_INFO!$C$3:$AI$501,13,FALSE)),"")</f>
        <v>0</v>
      </c>
      <c r="Y391" s="122">
        <f>IFERROR((VLOOKUP($L391,ACOUSTIC_SITE_INFO!$C$3:$AI$501,14,FALSE)),"")</f>
        <v>0</v>
      </c>
      <c r="Z391" s="122">
        <f>IFERROR((VLOOKUP($L391,ACOUSTIC_SITE_INFO!$C$3:$AI$501,15,FALSE)),"")</f>
        <v>0</v>
      </c>
      <c r="AA391" s="122">
        <f>IFERROR((VLOOKUP($L391,ACOUSTIC_SITE_INFO!$C$3:$AI$501,16,FALSE)),"")</f>
        <v>0</v>
      </c>
      <c r="AB391" s="122">
        <f>IFERROR((VLOOKUP($L391,ACOUSTIC_SITE_INFO!$C$3:$AI$501,17,FALSE)),"")</f>
        <v>0</v>
      </c>
      <c r="AC391" s="122">
        <f>IFERROR((VLOOKUP($L391,ACOUSTIC_SITE_INFO!$C$3:$AI$501,18,FALSE)),"")</f>
        <v>0</v>
      </c>
      <c r="AD391" s="122">
        <f>IFERROR((VLOOKUP($L391,ACOUSTIC_SITE_INFO!$C$3:$AI$501,20,FALSE)),"")</f>
        <v>0</v>
      </c>
      <c r="AE391" s="122">
        <f>IFERROR((VLOOKUP($L391,ACOUSTIC_SITE_INFO!$C$3:$AI$501,21,FALSE)),"")</f>
        <v>0</v>
      </c>
      <c r="AF391" s="122">
        <f>IFERROR((VLOOKUP($L391,ACOUSTIC_SITE_INFO!$C$3:$AI$501,19,FALSE)),"")</f>
        <v>0</v>
      </c>
      <c r="AG391" s="122">
        <f>IFERROR((VLOOKUP($L391,ACOUSTIC_SITE_INFO!$C$3:$AI$501,22,FALSE)),"")</f>
        <v>0</v>
      </c>
      <c r="AH391" s="122">
        <f>IFERROR((VLOOKUP($L391,ACOUSTIC_SITE_INFO!$C$3:$AI$501,23,FALSE)),"")</f>
        <v>0</v>
      </c>
      <c r="AI391" s="125">
        <f>IFERROR((VLOOKUP($L391,ACOUSTIC_SITE_INFO!$C$3:$AI$501,24,FALSE)),"")</f>
        <v>0</v>
      </c>
      <c r="AJ391" s="125">
        <f>IFERROR((VLOOKUP($L391,ACOUSTIC_SITE_INFO!$C$3:$AI$501,25,FALSE)),"")</f>
        <v>0</v>
      </c>
      <c r="AK391" s="122">
        <f>IFERROR((VLOOKUP($L391,ACOUSTIC_SITE_INFO!$C$3:$AI$501,26,FALSE)),"")</f>
        <v>0</v>
      </c>
      <c r="AL391" s="122">
        <f>IFERROR((VLOOKUP($L391,ACOUSTIC_SITE_INFO!$C$3:$AI$501,27,FALSE)),"")</f>
        <v>0</v>
      </c>
      <c r="AM391" s="122">
        <f>IFERROR((VLOOKUP($L391,ACOUSTIC_SITE_INFO!$C$3:$AI$501,29,FALSE)),"")</f>
        <v>0</v>
      </c>
      <c r="AN391" s="122">
        <f>IFERROR((VLOOKUP($L391,ACOUSTIC_SITE_INFO!$C$3:$AI$501,30,FALSE)),"")</f>
        <v>0</v>
      </c>
      <c r="AO391" s="122">
        <f>IFERROR((VLOOKUP($L391,ACOUSTIC_SITE_INFO!$C$3:$AI$501,31,FALSE)),"")</f>
        <v>0</v>
      </c>
      <c r="AP391" s="122">
        <f>IFERROR((VLOOKUP($L391,ACOUSTIC_SITE_INFO!$C$3:$AI$501,32,FALSE)),"")</f>
        <v>0</v>
      </c>
      <c r="AQ391" s="122">
        <f>IFERROR((VLOOKUP($L391,ACOUSTIC_SITE_INFO!$C$3:$AI$501,33,FALSE)),"")</f>
        <v>0</v>
      </c>
    </row>
    <row r="392" spans="1:43" x14ac:dyDescent="0.25">
      <c r="A392" s="122" t="str">
        <f t="shared" si="12"/>
        <v>00-0m-0</v>
      </c>
      <c r="B392" s="122" t="str">
        <f t="shared" si="13"/>
        <v/>
      </c>
      <c r="C392" s="122" t="str">
        <f>IF(ACOUSTIC_SURVEY_RESULTS!A391=0, "",ACOUSTIC_SURVEY_RESULTS!A391)</f>
        <v/>
      </c>
      <c r="D392" s="122" t="str">
        <f>IFERROR((VLOOKUP($C392,Drop_down_options!$B$2:$D$21,2,FALSE)),"")</f>
        <v/>
      </c>
      <c r="E392" s="122" t="str">
        <f>IF(ACOUSTIC_SURVEY_RESULTS!B391=0, "",ACOUSTIC_SURVEY_RESULTS!B391)</f>
        <v/>
      </c>
      <c r="F392" s="122" t="str">
        <f>IF(ACOUSTIC_SURVEY_RESULTS!C391=0, "",ACOUSTIC_SURVEY_RESULTS!C391)</f>
        <v/>
      </c>
      <c r="G392" s="122" t="str">
        <f>IF(ACOUSTIC_SURVEY_RESULTS!D391=0, "",ACOUSTIC_SURVEY_RESULTS!D391)</f>
        <v/>
      </c>
      <c r="H392" s="122" t="str">
        <f>IF(ACOUSTIC_SURVEY_RESULTS!E391=0, "",ACOUSTIC_SURVEY_RESULTS!E391)</f>
        <v/>
      </c>
      <c r="I392" s="122" t="str">
        <f>IF(ACOUSTIC_SURVEY_RESULTS!F391=0, "",ACOUSTIC_SURVEY_RESULTS!F391)</f>
        <v/>
      </c>
      <c r="J392" s="122" t="str">
        <f>IF(ACOUSTIC_SURVEY_RESULTS!G391=0, "",ACOUSTIC_SURVEY_RESULTS!G391)</f>
        <v/>
      </c>
      <c r="K392" s="122" t="str">
        <f>IF(ACOUSTIC_SURVEY_RESULTS!H391=0, "",ACOUSTIC_SURVEY_RESULTS!H391)</f>
        <v/>
      </c>
      <c r="L392" s="122" t="str">
        <f>IF(ACOUSTIC_SURVEY_RESULTS!I391=0, "",ACOUSTIC_SURVEY_RESULTS!I391)</f>
        <v/>
      </c>
      <c r="M392" s="122">
        <f>IFERROR((VLOOKUP($L392,ACOUSTIC_SITE_INFO!$C$3:$AI$501,2,FALSE)),"")</f>
        <v>0</v>
      </c>
      <c r="N392" s="122">
        <f>IFERROR((VLOOKUP($L392,ACOUSTIC_SITE_INFO!$C$3:$AI$501,3,FALSE))," ")</f>
        <v>0</v>
      </c>
      <c r="O392" s="122">
        <f>IFERROR((VLOOKUP($L392,ACOUSTIC_SITE_INFO!$C$3:$AI$501,4,FALSE)),"")</f>
        <v>0</v>
      </c>
      <c r="P392" s="122">
        <f>IFERROR((VLOOKUP($L392,ACOUSTIC_SITE_INFO!$C$3:$AI$501,5,FALSE)),"")</f>
        <v>0</v>
      </c>
      <c r="Q392" s="122">
        <f>IFERROR((VLOOKUP($L392,ACOUSTIC_SITE_INFO!$C$3:$AI$501,6,FALSE)),"")</f>
        <v>0</v>
      </c>
      <c r="R392" s="122">
        <f>IFERROR((VLOOKUP($L392,ACOUSTIC_SITE_INFO!$C$3:$AI$501,7,FALSE)),"")</f>
        <v>0</v>
      </c>
      <c r="S392" s="122" t="str">
        <f>IFERROR((VLOOKUP($L392,ACOUSTIC_SITE_INFO!$C$3:$AI$501,8,FALSE)),"")</f>
        <v>//</v>
      </c>
      <c r="T392" s="124">
        <f>IFERROR((VLOOKUP($L392,ACOUSTIC_SITE_INFO!$C$3:$AI$501,9,FALSE)),"")</f>
        <v>0</v>
      </c>
      <c r="U392" s="124">
        <f>IFERROR((VLOOKUP($L392,ACOUSTIC_SITE_INFO!$C$3:$AI$501,10,FALSE)),"")</f>
        <v>0</v>
      </c>
      <c r="V392" s="122">
        <f>IFERROR((VLOOKUP($L392,ACOUSTIC_SITE_INFO!$C$3:$AI$501,11,FALSE)),"")</f>
        <v>0</v>
      </c>
      <c r="W392" s="122">
        <f>IFERROR((VLOOKUP($L392,ACOUSTIC_SITE_INFO!$C$3:$AI$501,12,FALSE)),"")</f>
        <v>0</v>
      </c>
      <c r="X392" s="122">
        <f>IFERROR((VLOOKUP($L392,ACOUSTIC_SITE_INFO!$C$3:$AI$501,13,FALSE)),"")</f>
        <v>0</v>
      </c>
      <c r="Y392" s="122">
        <f>IFERROR((VLOOKUP($L392,ACOUSTIC_SITE_INFO!$C$3:$AI$501,14,FALSE)),"")</f>
        <v>0</v>
      </c>
      <c r="Z392" s="122">
        <f>IFERROR((VLOOKUP($L392,ACOUSTIC_SITE_INFO!$C$3:$AI$501,15,FALSE)),"")</f>
        <v>0</v>
      </c>
      <c r="AA392" s="122">
        <f>IFERROR((VLOOKUP($L392,ACOUSTIC_SITE_INFO!$C$3:$AI$501,16,FALSE)),"")</f>
        <v>0</v>
      </c>
      <c r="AB392" s="122">
        <f>IFERROR((VLOOKUP($L392,ACOUSTIC_SITE_INFO!$C$3:$AI$501,17,FALSE)),"")</f>
        <v>0</v>
      </c>
      <c r="AC392" s="122">
        <f>IFERROR((VLOOKUP($L392,ACOUSTIC_SITE_INFO!$C$3:$AI$501,18,FALSE)),"")</f>
        <v>0</v>
      </c>
      <c r="AD392" s="122">
        <f>IFERROR((VLOOKUP($L392,ACOUSTIC_SITE_INFO!$C$3:$AI$501,20,FALSE)),"")</f>
        <v>0</v>
      </c>
      <c r="AE392" s="122">
        <f>IFERROR((VLOOKUP($L392,ACOUSTIC_SITE_INFO!$C$3:$AI$501,21,FALSE)),"")</f>
        <v>0</v>
      </c>
      <c r="AF392" s="122">
        <f>IFERROR((VLOOKUP($L392,ACOUSTIC_SITE_INFO!$C$3:$AI$501,19,FALSE)),"")</f>
        <v>0</v>
      </c>
      <c r="AG392" s="122">
        <f>IFERROR((VLOOKUP($L392,ACOUSTIC_SITE_INFO!$C$3:$AI$501,22,FALSE)),"")</f>
        <v>0</v>
      </c>
      <c r="AH392" s="122">
        <f>IFERROR((VLOOKUP($L392,ACOUSTIC_SITE_INFO!$C$3:$AI$501,23,FALSE)),"")</f>
        <v>0</v>
      </c>
      <c r="AI392" s="125">
        <f>IFERROR((VLOOKUP($L392,ACOUSTIC_SITE_INFO!$C$3:$AI$501,24,FALSE)),"")</f>
        <v>0</v>
      </c>
      <c r="AJ392" s="125">
        <f>IFERROR((VLOOKUP($L392,ACOUSTIC_SITE_INFO!$C$3:$AI$501,25,FALSE)),"")</f>
        <v>0</v>
      </c>
      <c r="AK392" s="122">
        <f>IFERROR((VLOOKUP($L392,ACOUSTIC_SITE_INFO!$C$3:$AI$501,26,FALSE)),"")</f>
        <v>0</v>
      </c>
      <c r="AL392" s="122">
        <f>IFERROR((VLOOKUP($L392,ACOUSTIC_SITE_INFO!$C$3:$AI$501,27,FALSE)),"")</f>
        <v>0</v>
      </c>
      <c r="AM392" s="122">
        <f>IFERROR((VLOOKUP($L392,ACOUSTIC_SITE_INFO!$C$3:$AI$501,29,FALSE)),"")</f>
        <v>0</v>
      </c>
      <c r="AN392" s="122">
        <f>IFERROR((VLOOKUP($L392,ACOUSTIC_SITE_INFO!$C$3:$AI$501,30,FALSE)),"")</f>
        <v>0</v>
      </c>
      <c r="AO392" s="122">
        <f>IFERROR((VLOOKUP($L392,ACOUSTIC_SITE_INFO!$C$3:$AI$501,31,FALSE)),"")</f>
        <v>0</v>
      </c>
      <c r="AP392" s="122">
        <f>IFERROR((VLOOKUP($L392,ACOUSTIC_SITE_INFO!$C$3:$AI$501,32,FALSE)),"")</f>
        <v>0</v>
      </c>
      <c r="AQ392" s="122">
        <f>IFERROR((VLOOKUP($L392,ACOUSTIC_SITE_INFO!$C$3:$AI$501,33,FALSE)),"")</f>
        <v>0</v>
      </c>
    </row>
    <row r="393" spans="1:43" x14ac:dyDescent="0.25">
      <c r="A393" s="122" t="str">
        <f t="shared" si="12"/>
        <v>00-0m-0</v>
      </c>
      <c r="B393" s="122" t="str">
        <f t="shared" si="13"/>
        <v/>
      </c>
      <c r="C393" s="122" t="str">
        <f>IF(ACOUSTIC_SURVEY_RESULTS!A392=0, "",ACOUSTIC_SURVEY_RESULTS!A392)</f>
        <v/>
      </c>
      <c r="D393" s="122" t="str">
        <f>IFERROR((VLOOKUP($C393,Drop_down_options!$B$2:$D$21,2,FALSE)),"")</f>
        <v/>
      </c>
      <c r="E393" s="122" t="str">
        <f>IF(ACOUSTIC_SURVEY_RESULTS!B392=0, "",ACOUSTIC_SURVEY_RESULTS!B392)</f>
        <v/>
      </c>
      <c r="F393" s="122" t="str">
        <f>IF(ACOUSTIC_SURVEY_RESULTS!C392=0, "",ACOUSTIC_SURVEY_RESULTS!C392)</f>
        <v/>
      </c>
      <c r="G393" s="122" t="str">
        <f>IF(ACOUSTIC_SURVEY_RESULTS!D392=0, "",ACOUSTIC_SURVEY_RESULTS!D392)</f>
        <v/>
      </c>
      <c r="H393" s="122" t="str">
        <f>IF(ACOUSTIC_SURVEY_RESULTS!E392=0, "",ACOUSTIC_SURVEY_RESULTS!E392)</f>
        <v/>
      </c>
      <c r="I393" s="122" t="str">
        <f>IF(ACOUSTIC_SURVEY_RESULTS!F392=0, "",ACOUSTIC_SURVEY_RESULTS!F392)</f>
        <v/>
      </c>
      <c r="J393" s="122" t="str">
        <f>IF(ACOUSTIC_SURVEY_RESULTS!G392=0, "",ACOUSTIC_SURVEY_RESULTS!G392)</f>
        <v/>
      </c>
      <c r="K393" s="122" t="str">
        <f>IF(ACOUSTIC_SURVEY_RESULTS!H392=0, "",ACOUSTIC_SURVEY_RESULTS!H392)</f>
        <v/>
      </c>
      <c r="L393" s="122" t="str">
        <f>IF(ACOUSTIC_SURVEY_RESULTS!I392=0, "",ACOUSTIC_SURVEY_RESULTS!I392)</f>
        <v/>
      </c>
      <c r="M393" s="122">
        <f>IFERROR((VLOOKUP($L393,ACOUSTIC_SITE_INFO!$C$3:$AI$501,2,FALSE)),"")</f>
        <v>0</v>
      </c>
      <c r="N393" s="122">
        <f>IFERROR((VLOOKUP($L393,ACOUSTIC_SITE_INFO!$C$3:$AI$501,3,FALSE))," ")</f>
        <v>0</v>
      </c>
      <c r="O393" s="122">
        <f>IFERROR((VLOOKUP($L393,ACOUSTIC_SITE_INFO!$C$3:$AI$501,4,FALSE)),"")</f>
        <v>0</v>
      </c>
      <c r="P393" s="122">
        <f>IFERROR((VLOOKUP($L393,ACOUSTIC_SITE_INFO!$C$3:$AI$501,5,FALSE)),"")</f>
        <v>0</v>
      </c>
      <c r="Q393" s="122">
        <f>IFERROR((VLOOKUP($L393,ACOUSTIC_SITE_INFO!$C$3:$AI$501,6,FALSE)),"")</f>
        <v>0</v>
      </c>
      <c r="R393" s="122">
        <f>IFERROR((VLOOKUP($L393,ACOUSTIC_SITE_INFO!$C$3:$AI$501,7,FALSE)),"")</f>
        <v>0</v>
      </c>
      <c r="S393" s="122" t="str">
        <f>IFERROR((VLOOKUP($L393,ACOUSTIC_SITE_INFO!$C$3:$AI$501,8,FALSE)),"")</f>
        <v>//</v>
      </c>
      <c r="T393" s="124">
        <f>IFERROR((VLOOKUP($L393,ACOUSTIC_SITE_INFO!$C$3:$AI$501,9,FALSE)),"")</f>
        <v>0</v>
      </c>
      <c r="U393" s="124">
        <f>IFERROR((VLOOKUP($L393,ACOUSTIC_SITE_INFO!$C$3:$AI$501,10,FALSE)),"")</f>
        <v>0</v>
      </c>
      <c r="V393" s="122">
        <f>IFERROR((VLOOKUP($L393,ACOUSTIC_SITE_INFO!$C$3:$AI$501,11,FALSE)),"")</f>
        <v>0</v>
      </c>
      <c r="W393" s="122">
        <f>IFERROR((VLOOKUP($L393,ACOUSTIC_SITE_INFO!$C$3:$AI$501,12,FALSE)),"")</f>
        <v>0</v>
      </c>
      <c r="X393" s="122">
        <f>IFERROR((VLOOKUP($L393,ACOUSTIC_SITE_INFO!$C$3:$AI$501,13,FALSE)),"")</f>
        <v>0</v>
      </c>
      <c r="Y393" s="122">
        <f>IFERROR((VLOOKUP($L393,ACOUSTIC_SITE_INFO!$C$3:$AI$501,14,FALSE)),"")</f>
        <v>0</v>
      </c>
      <c r="Z393" s="122">
        <f>IFERROR((VLOOKUP($L393,ACOUSTIC_SITE_INFO!$C$3:$AI$501,15,FALSE)),"")</f>
        <v>0</v>
      </c>
      <c r="AA393" s="122">
        <f>IFERROR((VLOOKUP($L393,ACOUSTIC_SITE_INFO!$C$3:$AI$501,16,FALSE)),"")</f>
        <v>0</v>
      </c>
      <c r="AB393" s="122">
        <f>IFERROR((VLOOKUP($L393,ACOUSTIC_SITE_INFO!$C$3:$AI$501,17,FALSE)),"")</f>
        <v>0</v>
      </c>
      <c r="AC393" s="122">
        <f>IFERROR((VLOOKUP($L393,ACOUSTIC_SITE_INFO!$C$3:$AI$501,18,FALSE)),"")</f>
        <v>0</v>
      </c>
      <c r="AD393" s="122">
        <f>IFERROR((VLOOKUP($L393,ACOUSTIC_SITE_INFO!$C$3:$AI$501,20,FALSE)),"")</f>
        <v>0</v>
      </c>
      <c r="AE393" s="122">
        <f>IFERROR((VLOOKUP($L393,ACOUSTIC_SITE_INFO!$C$3:$AI$501,21,FALSE)),"")</f>
        <v>0</v>
      </c>
      <c r="AF393" s="122">
        <f>IFERROR((VLOOKUP($L393,ACOUSTIC_SITE_INFO!$C$3:$AI$501,19,FALSE)),"")</f>
        <v>0</v>
      </c>
      <c r="AG393" s="122">
        <f>IFERROR((VLOOKUP($L393,ACOUSTIC_SITE_INFO!$C$3:$AI$501,22,FALSE)),"")</f>
        <v>0</v>
      </c>
      <c r="AH393" s="122">
        <f>IFERROR((VLOOKUP($L393,ACOUSTIC_SITE_INFO!$C$3:$AI$501,23,FALSE)),"")</f>
        <v>0</v>
      </c>
      <c r="AI393" s="125">
        <f>IFERROR((VLOOKUP($L393,ACOUSTIC_SITE_INFO!$C$3:$AI$501,24,FALSE)),"")</f>
        <v>0</v>
      </c>
      <c r="AJ393" s="125">
        <f>IFERROR((VLOOKUP($L393,ACOUSTIC_SITE_INFO!$C$3:$AI$501,25,FALSE)),"")</f>
        <v>0</v>
      </c>
      <c r="AK393" s="122">
        <f>IFERROR((VLOOKUP($L393,ACOUSTIC_SITE_INFO!$C$3:$AI$501,26,FALSE)),"")</f>
        <v>0</v>
      </c>
      <c r="AL393" s="122">
        <f>IFERROR((VLOOKUP($L393,ACOUSTIC_SITE_INFO!$C$3:$AI$501,27,FALSE)),"")</f>
        <v>0</v>
      </c>
      <c r="AM393" s="122">
        <f>IFERROR((VLOOKUP($L393,ACOUSTIC_SITE_INFO!$C$3:$AI$501,29,FALSE)),"")</f>
        <v>0</v>
      </c>
      <c r="AN393" s="122">
        <f>IFERROR((VLOOKUP($L393,ACOUSTIC_SITE_INFO!$C$3:$AI$501,30,FALSE)),"")</f>
        <v>0</v>
      </c>
      <c r="AO393" s="122">
        <f>IFERROR((VLOOKUP($L393,ACOUSTIC_SITE_INFO!$C$3:$AI$501,31,FALSE)),"")</f>
        <v>0</v>
      </c>
      <c r="AP393" s="122">
        <f>IFERROR((VLOOKUP($L393,ACOUSTIC_SITE_INFO!$C$3:$AI$501,32,FALSE)),"")</f>
        <v>0</v>
      </c>
      <c r="AQ393" s="122">
        <f>IFERROR((VLOOKUP($L393,ACOUSTIC_SITE_INFO!$C$3:$AI$501,33,FALSE)),"")</f>
        <v>0</v>
      </c>
    </row>
    <row r="394" spans="1:43" x14ac:dyDescent="0.25">
      <c r="A394" s="122" t="str">
        <f t="shared" si="12"/>
        <v>00-0m-0</v>
      </c>
      <c r="B394" s="122" t="str">
        <f t="shared" si="13"/>
        <v/>
      </c>
      <c r="C394" s="122" t="str">
        <f>IF(ACOUSTIC_SURVEY_RESULTS!A393=0, "",ACOUSTIC_SURVEY_RESULTS!A393)</f>
        <v/>
      </c>
      <c r="D394" s="122" t="str">
        <f>IFERROR((VLOOKUP($C394,Drop_down_options!$B$2:$D$21,2,FALSE)),"")</f>
        <v/>
      </c>
      <c r="E394" s="122" t="str">
        <f>IF(ACOUSTIC_SURVEY_RESULTS!B393=0, "",ACOUSTIC_SURVEY_RESULTS!B393)</f>
        <v/>
      </c>
      <c r="F394" s="122" t="str">
        <f>IF(ACOUSTIC_SURVEY_RESULTS!C393=0, "",ACOUSTIC_SURVEY_RESULTS!C393)</f>
        <v/>
      </c>
      <c r="G394" s="122" t="str">
        <f>IF(ACOUSTIC_SURVEY_RESULTS!D393=0, "",ACOUSTIC_SURVEY_RESULTS!D393)</f>
        <v/>
      </c>
      <c r="H394" s="122" t="str">
        <f>IF(ACOUSTIC_SURVEY_RESULTS!E393=0, "",ACOUSTIC_SURVEY_RESULTS!E393)</f>
        <v/>
      </c>
      <c r="I394" s="122" t="str">
        <f>IF(ACOUSTIC_SURVEY_RESULTS!F393=0, "",ACOUSTIC_SURVEY_RESULTS!F393)</f>
        <v/>
      </c>
      <c r="J394" s="122" t="str">
        <f>IF(ACOUSTIC_SURVEY_RESULTS!G393=0, "",ACOUSTIC_SURVEY_RESULTS!G393)</f>
        <v/>
      </c>
      <c r="K394" s="122" t="str">
        <f>IF(ACOUSTIC_SURVEY_RESULTS!H393=0, "",ACOUSTIC_SURVEY_RESULTS!H393)</f>
        <v/>
      </c>
      <c r="L394" s="122" t="str">
        <f>IF(ACOUSTIC_SURVEY_RESULTS!I393=0, "",ACOUSTIC_SURVEY_RESULTS!I393)</f>
        <v/>
      </c>
      <c r="M394" s="122">
        <f>IFERROR((VLOOKUP($L394,ACOUSTIC_SITE_INFO!$C$3:$AI$501,2,FALSE)),"")</f>
        <v>0</v>
      </c>
      <c r="N394" s="122">
        <f>IFERROR((VLOOKUP($L394,ACOUSTIC_SITE_INFO!$C$3:$AI$501,3,FALSE))," ")</f>
        <v>0</v>
      </c>
      <c r="O394" s="122">
        <f>IFERROR((VLOOKUP($L394,ACOUSTIC_SITE_INFO!$C$3:$AI$501,4,FALSE)),"")</f>
        <v>0</v>
      </c>
      <c r="P394" s="122">
        <f>IFERROR((VLOOKUP($L394,ACOUSTIC_SITE_INFO!$C$3:$AI$501,5,FALSE)),"")</f>
        <v>0</v>
      </c>
      <c r="Q394" s="122">
        <f>IFERROR((VLOOKUP($L394,ACOUSTIC_SITE_INFO!$C$3:$AI$501,6,FALSE)),"")</f>
        <v>0</v>
      </c>
      <c r="R394" s="122">
        <f>IFERROR((VLOOKUP($L394,ACOUSTIC_SITE_INFO!$C$3:$AI$501,7,FALSE)),"")</f>
        <v>0</v>
      </c>
      <c r="S394" s="122" t="str">
        <f>IFERROR((VLOOKUP($L394,ACOUSTIC_SITE_INFO!$C$3:$AI$501,8,FALSE)),"")</f>
        <v>//</v>
      </c>
      <c r="T394" s="124">
        <f>IFERROR((VLOOKUP($L394,ACOUSTIC_SITE_INFO!$C$3:$AI$501,9,FALSE)),"")</f>
        <v>0</v>
      </c>
      <c r="U394" s="124">
        <f>IFERROR((VLOOKUP($L394,ACOUSTIC_SITE_INFO!$C$3:$AI$501,10,FALSE)),"")</f>
        <v>0</v>
      </c>
      <c r="V394" s="122">
        <f>IFERROR((VLOOKUP($L394,ACOUSTIC_SITE_INFO!$C$3:$AI$501,11,FALSE)),"")</f>
        <v>0</v>
      </c>
      <c r="W394" s="122">
        <f>IFERROR((VLOOKUP($L394,ACOUSTIC_SITE_INFO!$C$3:$AI$501,12,FALSE)),"")</f>
        <v>0</v>
      </c>
      <c r="X394" s="122">
        <f>IFERROR((VLOOKUP($L394,ACOUSTIC_SITE_INFO!$C$3:$AI$501,13,FALSE)),"")</f>
        <v>0</v>
      </c>
      <c r="Y394" s="122">
        <f>IFERROR((VLOOKUP($L394,ACOUSTIC_SITE_INFO!$C$3:$AI$501,14,FALSE)),"")</f>
        <v>0</v>
      </c>
      <c r="Z394" s="122">
        <f>IFERROR((VLOOKUP($L394,ACOUSTIC_SITE_INFO!$C$3:$AI$501,15,FALSE)),"")</f>
        <v>0</v>
      </c>
      <c r="AA394" s="122">
        <f>IFERROR((VLOOKUP($L394,ACOUSTIC_SITE_INFO!$C$3:$AI$501,16,FALSE)),"")</f>
        <v>0</v>
      </c>
      <c r="AB394" s="122">
        <f>IFERROR((VLOOKUP($L394,ACOUSTIC_SITE_INFO!$C$3:$AI$501,17,FALSE)),"")</f>
        <v>0</v>
      </c>
      <c r="AC394" s="122">
        <f>IFERROR((VLOOKUP($L394,ACOUSTIC_SITE_INFO!$C$3:$AI$501,18,FALSE)),"")</f>
        <v>0</v>
      </c>
      <c r="AD394" s="122">
        <f>IFERROR((VLOOKUP($L394,ACOUSTIC_SITE_INFO!$C$3:$AI$501,20,FALSE)),"")</f>
        <v>0</v>
      </c>
      <c r="AE394" s="122">
        <f>IFERROR((VLOOKUP($L394,ACOUSTIC_SITE_INFO!$C$3:$AI$501,21,FALSE)),"")</f>
        <v>0</v>
      </c>
      <c r="AF394" s="122">
        <f>IFERROR((VLOOKUP($L394,ACOUSTIC_SITE_INFO!$C$3:$AI$501,19,FALSE)),"")</f>
        <v>0</v>
      </c>
      <c r="AG394" s="122">
        <f>IFERROR((VLOOKUP($L394,ACOUSTIC_SITE_INFO!$C$3:$AI$501,22,FALSE)),"")</f>
        <v>0</v>
      </c>
      <c r="AH394" s="122">
        <f>IFERROR((VLOOKUP($L394,ACOUSTIC_SITE_INFO!$C$3:$AI$501,23,FALSE)),"")</f>
        <v>0</v>
      </c>
      <c r="AI394" s="125">
        <f>IFERROR((VLOOKUP($L394,ACOUSTIC_SITE_INFO!$C$3:$AI$501,24,FALSE)),"")</f>
        <v>0</v>
      </c>
      <c r="AJ394" s="125">
        <f>IFERROR((VLOOKUP($L394,ACOUSTIC_SITE_INFO!$C$3:$AI$501,25,FALSE)),"")</f>
        <v>0</v>
      </c>
      <c r="AK394" s="122">
        <f>IFERROR((VLOOKUP($L394,ACOUSTIC_SITE_INFO!$C$3:$AI$501,26,FALSE)),"")</f>
        <v>0</v>
      </c>
      <c r="AL394" s="122">
        <f>IFERROR((VLOOKUP($L394,ACOUSTIC_SITE_INFO!$C$3:$AI$501,27,FALSE)),"")</f>
        <v>0</v>
      </c>
      <c r="AM394" s="122">
        <f>IFERROR((VLOOKUP($L394,ACOUSTIC_SITE_INFO!$C$3:$AI$501,29,FALSE)),"")</f>
        <v>0</v>
      </c>
      <c r="AN394" s="122">
        <f>IFERROR((VLOOKUP($L394,ACOUSTIC_SITE_INFO!$C$3:$AI$501,30,FALSE)),"")</f>
        <v>0</v>
      </c>
      <c r="AO394" s="122">
        <f>IFERROR((VLOOKUP($L394,ACOUSTIC_SITE_INFO!$C$3:$AI$501,31,FALSE)),"")</f>
        <v>0</v>
      </c>
      <c r="AP394" s="122">
        <f>IFERROR((VLOOKUP($L394,ACOUSTIC_SITE_INFO!$C$3:$AI$501,32,FALSE)),"")</f>
        <v>0</v>
      </c>
      <c r="AQ394" s="122">
        <f>IFERROR((VLOOKUP($L394,ACOUSTIC_SITE_INFO!$C$3:$AI$501,33,FALSE)),"")</f>
        <v>0</v>
      </c>
    </row>
    <row r="395" spans="1:43" x14ac:dyDescent="0.25">
      <c r="A395" s="122" t="str">
        <f t="shared" si="12"/>
        <v>00-0m-0</v>
      </c>
      <c r="B395" s="122" t="str">
        <f t="shared" si="13"/>
        <v/>
      </c>
      <c r="C395" s="122" t="str">
        <f>IF(ACOUSTIC_SURVEY_RESULTS!A394=0, "",ACOUSTIC_SURVEY_RESULTS!A394)</f>
        <v/>
      </c>
      <c r="D395" s="122" t="str">
        <f>IFERROR((VLOOKUP($C395,Drop_down_options!$B$2:$D$21,2,FALSE)),"")</f>
        <v/>
      </c>
      <c r="E395" s="122" t="str">
        <f>IF(ACOUSTIC_SURVEY_RESULTS!B394=0, "",ACOUSTIC_SURVEY_RESULTS!B394)</f>
        <v/>
      </c>
      <c r="F395" s="122" t="str">
        <f>IF(ACOUSTIC_SURVEY_RESULTS!C394=0, "",ACOUSTIC_SURVEY_RESULTS!C394)</f>
        <v/>
      </c>
      <c r="G395" s="122" t="str">
        <f>IF(ACOUSTIC_SURVEY_RESULTS!D394=0, "",ACOUSTIC_SURVEY_RESULTS!D394)</f>
        <v/>
      </c>
      <c r="H395" s="122" t="str">
        <f>IF(ACOUSTIC_SURVEY_RESULTS!E394=0, "",ACOUSTIC_SURVEY_RESULTS!E394)</f>
        <v/>
      </c>
      <c r="I395" s="122" t="str">
        <f>IF(ACOUSTIC_SURVEY_RESULTS!F394=0, "",ACOUSTIC_SURVEY_RESULTS!F394)</f>
        <v/>
      </c>
      <c r="J395" s="122" t="str">
        <f>IF(ACOUSTIC_SURVEY_RESULTS!G394=0, "",ACOUSTIC_SURVEY_RESULTS!G394)</f>
        <v/>
      </c>
      <c r="K395" s="122" t="str">
        <f>IF(ACOUSTIC_SURVEY_RESULTS!H394=0, "",ACOUSTIC_SURVEY_RESULTS!H394)</f>
        <v/>
      </c>
      <c r="L395" s="122" t="str">
        <f>IF(ACOUSTIC_SURVEY_RESULTS!I394=0, "",ACOUSTIC_SURVEY_RESULTS!I394)</f>
        <v/>
      </c>
      <c r="M395" s="122">
        <f>IFERROR((VLOOKUP($L395,ACOUSTIC_SITE_INFO!$C$3:$AI$501,2,FALSE)),"")</f>
        <v>0</v>
      </c>
      <c r="N395" s="122">
        <f>IFERROR((VLOOKUP($L395,ACOUSTIC_SITE_INFO!$C$3:$AI$501,3,FALSE))," ")</f>
        <v>0</v>
      </c>
      <c r="O395" s="122">
        <f>IFERROR((VLOOKUP($L395,ACOUSTIC_SITE_INFO!$C$3:$AI$501,4,FALSE)),"")</f>
        <v>0</v>
      </c>
      <c r="P395" s="122">
        <f>IFERROR((VLOOKUP($L395,ACOUSTIC_SITE_INFO!$C$3:$AI$501,5,FALSE)),"")</f>
        <v>0</v>
      </c>
      <c r="Q395" s="122">
        <f>IFERROR((VLOOKUP($L395,ACOUSTIC_SITE_INFO!$C$3:$AI$501,6,FALSE)),"")</f>
        <v>0</v>
      </c>
      <c r="R395" s="122">
        <f>IFERROR((VLOOKUP($L395,ACOUSTIC_SITE_INFO!$C$3:$AI$501,7,FALSE)),"")</f>
        <v>0</v>
      </c>
      <c r="S395" s="122" t="str">
        <f>IFERROR((VLOOKUP($L395,ACOUSTIC_SITE_INFO!$C$3:$AI$501,8,FALSE)),"")</f>
        <v>//</v>
      </c>
      <c r="T395" s="124">
        <f>IFERROR((VLOOKUP($L395,ACOUSTIC_SITE_INFO!$C$3:$AI$501,9,FALSE)),"")</f>
        <v>0</v>
      </c>
      <c r="U395" s="124">
        <f>IFERROR((VLOOKUP($L395,ACOUSTIC_SITE_INFO!$C$3:$AI$501,10,FALSE)),"")</f>
        <v>0</v>
      </c>
      <c r="V395" s="122">
        <f>IFERROR((VLOOKUP($L395,ACOUSTIC_SITE_INFO!$C$3:$AI$501,11,FALSE)),"")</f>
        <v>0</v>
      </c>
      <c r="W395" s="122">
        <f>IFERROR((VLOOKUP($L395,ACOUSTIC_SITE_INFO!$C$3:$AI$501,12,FALSE)),"")</f>
        <v>0</v>
      </c>
      <c r="X395" s="122">
        <f>IFERROR((VLOOKUP($L395,ACOUSTIC_SITE_INFO!$C$3:$AI$501,13,FALSE)),"")</f>
        <v>0</v>
      </c>
      <c r="Y395" s="122">
        <f>IFERROR((VLOOKUP($L395,ACOUSTIC_SITE_INFO!$C$3:$AI$501,14,FALSE)),"")</f>
        <v>0</v>
      </c>
      <c r="Z395" s="122">
        <f>IFERROR((VLOOKUP($L395,ACOUSTIC_SITE_INFO!$C$3:$AI$501,15,FALSE)),"")</f>
        <v>0</v>
      </c>
      <c r="AA395" s="122">
        <f>IFERROR((VLOOKUP($L395,ACOUSTIC_SITE_INFO!$C$3:$AI$501,16,FALSE)),"")</f>
        <v>0</v>
      </c>
      <c r="AB395" s="122">
        <f>IFERROR((VLOOKUP($L395,ACOUSTIC_SITE_INFO!$C$3:$AI$501,17,FALSE)),"")</f>
        <v>0</v>
      </c>
      <c r="AC395" s="122">
        <f>IFERROR((VLOOKUP($L395,ACOUSTIC_SITE_INFO!$C$3:$AI$501,18,FALSE)),"")</f>
        <v>0</v>
      </c>
      <c r="AD395" s="122">
        <f>IFERROR((VLOOKUP($L395,ACOUSTIC_SITE_INFO!$C$3:$AI$501,20,FALSE)),"")</f>
        <v>0</v>
      </c>
      <c r="AE395" s="122">
        <f>IFERROR((VLOOKUP($L395,ACOUSTIC_SITE_INFO!$C$3:$AI$501,21,FALSE)),"")</f>
        <v>0</v>
      </c>
      <c r="AF395" s="122">
        <f>IFERROR((VLOOKUP($L395,ACOUSTIC_SITE_INFO!$C$3:$AI$501,19,FALSE)),"")</f>
        <v>0</v>
      </c>
      <c r="AG395" s="122">
        <f>IFERROR((VLOOKUP($L395,ACOUSTIC_SITE_INFO!$C$3:$AI$501,22,FALSE)),"")</f>
        <v>0</v>
      </c>
      <c r="AH395" s="122">
        <f>IFERROR((VLOOKUP($L395,ACOUSTIC_SITE_INFO!$C$3:$AI$501,23,FALSE)),"")</f>
        <v>0</v>
      </c>
      <c r="AI395" s="125">
        <f>IFERROR((VLOOKUP($L395,ACOUSTIC_SITE_INFO!$C$3:$AI$501,24,FALSE)),"")</f>
        <v>0</v>
      </c>
      <c r="AJ395" s="125">
        <f>IFERROR((VLOOKUP($L395,ACOUSTIC_SITE_INFO!$C$3:$AI$501,25,FALSE)),"")</f>
        <v>0</v>
      </c>
      <c r="AK395" s="122">
        <f>IFERROR((VLOOKUP($L395,ACOUSTIC_SITE_INFO!$C$3:$AI$501,26,FALSE)),"")</f>
        <v>0</v>
      </c>
      <c r="AL395" s="122">
        <f>IFERROR((VLOOKUP($L395,ACOUSTIC_SITE_INFO!$C$3:$AI$501,27,FALSE)),"")</f>
        <v>0</v>
      </c>
      <c r="AM395" s="122">
        <f>IFERROR((VLOOKUP($L395,ACOUSTIC_SITE_INFO!$C$3:$AI$501,29,FALSE)),"")</f>
        <v>0</v>
      </c>
      <c r="AN395" s="122">
        <f>IFERROR((VLOOKUP($L395,ACOUSTIC_SITE_INFO!$C$3:$AI$501,30,FALSE)),"")</f>
        <v>0</v>
      </c>
      <c r="AO395" s="122">
        <f>IFERROR((VLOOKUP($L395,ACOUSTIC_SITE_INFO!$C$3:$AI$501,31,FALSE)),"")</f>
        <v>0</v>
      </c>
      <c r="AP395" s="122">
        <f>IFERROR((VLOOKUP($L395,ACOUSTIC_SITE_INFO!$C$3:$AI$501,32,FALSE)),"")</f>
        <v>0</v>
      </c>
      <c r="AQ395" s="122">
        <f>IFERROR((VLOOKUP($L395,ACOUSTIC_SITE_INFO!$C$3:$AI$501,33,FALSE)),"")</f>
        <v>0</v>
      </c>
    </row>
    <row r="396" spans="1:43" x14ac:dyDescent="0.25">
      <c r="A396" s="122" t="str">
        <f t="shared" si="12"/>
        <v>00-0m-0</v>
      </c>
      <c r="B396" s="122" t="str">
        <f t="shared" si="13"/>
        <v/>
      </c>
      <c r="C396" s="122" t="str">
        <f>IF(ACOUSTIC_SURVEY_RESULTS!A395=0, "",ACOUSTIC_SURVEY_RESULTS!A395)</f>
        <v/>
      </c>
      <c r="D396" s="122" t="str">
        <f>IFERROR((VLOOKUP($C396,Drop_down_options!$B$2:$D$21,2,FALSE)),"")</f>
        <v/>
      </c>
      <c r="E396" s="122" t="str">
        <f>IF(ACOUSTIC_SURVEY_RESULTS!B395=0, "",ACOUSTIC_SURVEY_RESULTS!B395)</f>
        <v/>
      </c>
      <c r="F396" s="122" t="str">
        <f>IF(ACOUSTIC_SURVEY_RESULTS!C395=0, "",ACOUSTIC_SURVEY_RESULTS!C395)</f>
        <v/>
      </c>
      <c r="G396" s="122" t="str">
        <f>IF(ACOUSTIC_SURVEY_RESULTS!D395=0, "",ACOUSTIC_SURVEY_RESULTS!D395)</f>
        <v/>
      </c>
      <c r="H396" s="122" t="str">
        <f>IF(ACOUSTIC_SURVEY_RESULTS!E395=0, "",ACOUSTIC_SURVEY_RESULTS!E395)</f>
        <v/>
      </c>
      <c r="I396" s="122" t="str">
        <f>IF(ACOUSTIC_SURVEY_RESULTS!F395=0, "",ACOUSTIC_SURVEY_RESULTS!F395)</f>
        <v/>
      </c>
      <c r="J396" s="122" t="str">
        <f>IF(ACOUSTIC_SURVEY_RESULTS!G395=0, "",ACOUSTIC_SURVEY_RESULTS!G395)</f>
        <v/>
      </c>
      <c r="K396" s="122" t="str">
        <f>IF(ACOUSTIC_SURVEY_RESULTS!H395=0, "",ACOUSTIC_SURVEY_RESULTS!H395)</f>
        <v/>
      </c>
      <c r="L396" s="122" t="str">
        <f>IF(ACOUSTIC_SURVEY_RESULTS!I395=0, "",ACOUSTIC_SURVEY_RESULTS!I395)</f>
        <v/>
      </c>
      <c r="M396" s="122">
        <f>IFERROR((VLOOKUP($L396,ACOUSTIC_SITE_INFO!$C$3:$AI$501,2,FALSE)),"")</f>
        <v>0</v>
      </c>
      <c r="N396" s="122">
        <f>IFERROR((VLOOKUP($L396,ACOUSTIC_SITE_INFO!$C$3:$AI$501,3,FALSE))," ")</f>
        <v>0</v>
      </c>
      <c r="O396" s="122">
        <f>IFERROR((VLOOKUP($L396,ACOUSTIC_SITE_INFO!$C$3:$AI$501,4,FALSE)),"")</f>
        <v>0</v>
      </c>
      <c r="P396" s="122">
        <f>IFERROR((VLOOKUP($L396,ACOUSTIC_SITE_INFO!$C$3:$AI$501,5,FALSE)),"")</f>
        <v>0</v>
      </c>
      <c r="Q396" s="122">
        <f>IFERROR((VLOOKUP($L396,ACOUSTIC_SITE_INFO!$C$3:$AI$501,6,FALSE)),"")</f>
        <v>0</v>
      </c>
      <c r="R396" s="122">
        <f>IFERROR((VLOOKUP($L396,ACOUSTIC_SITE_INFO!$C$3:$AI$501,7,FALSE)),"")</f>
        <v>0</v>
      </c>
      <c r="S396" s="122" t="str">
        <f>IFERROR((VLOOKUP($L396,ACOUSTIC_SITE_INFO!$C$3:$AI$501,8,FALSE)),"")</f>
        <v>//</v>
      </c>
      <c r="T396" s="124">
        <f>IFERROR((VLOOKUP($L396,ACOUSTIC_SITE_INFO!$C$3:$AI$501,9,FALSE)),"")</f>
        <v>0</v>
      </c>
      <c r="U396" s="124">
        <f>IFERROR((VLOOKUP($L396,ACOUSTIC_SITE_INFO!$C$3:$AI$501,10,FALSE)),"")</f>
        <v>0</v>
      </c>
      <c r="V396" s="122">
        <f>IFERROR((VLOOKUP($L396,ACOUSTIC_SITE_INFO!$C$3:$AI$501,11,FALSE)),"")</f>
        <v>0</v>
      </c>
      <c r="W396" s="122">
        <f>IFERROR((VLOOKUP($L396,ACOUSTIC_SITE_INFO!$C$3:$AI$501,12,FALSE)),"")</f>
        <v>0</v>
      </c>
      <c r="X396" s="122">
        <f>IFERROR((VLOOKUP($L396,ACOUSTIC_SITE_INFO!$C$3:$AI$501,13,FALSE)),"")</f>
        <v>0</v>
      </c>
      <c r="Y396" s="122">
        <f>IFERROR((VLOOKUP($L396,ACOUSTIC_SITE_INFO!$C$3:$AI$501,14,FALSE)),"")</f>
        <v>0</v>
      </c>
      <c r="Z396" s="122">
        <f>IFERROR((VLOOKUP($L396,ACOUSTIC_SITE_INFO!$C$3:$AI$501,15,FALSE)),"")</f>
        <v>0</v>
      </c>
      <c r="AA396" s="122">
        <f>IFERROR((VLOOKUP($L396,ACOUSTIC_SITE_INFO!$C$3:$AI$501,16,FALSE)),"")</f>
        <v>0</v>
      </c>
      <c r="AB396" s="122">
        <f>IFERROR((VLOOKUP($L396,ACOUSTIC_SITE_INFO!$C$3:$AI$501,17,FALSE)),"")</f>
        <v>0</v>
      </c>
      <c r="AC396" s="122">
        <f>IFERROR((VLOOKUP($L396,ACOUSTIC_SITE_INFO!$C$3:$AI$501,18,FALSE)),"")</f>
        <v>0</v>
      </c>
      <c r="AD396" s="122">
        <f>IFERROR((VLOOKUP($L396,ACOUSTIC_SITE_INFO!$C$3:$AI$501,20,FALSE)),"")</f>
        <v>0</v>
      </c>
      <c r="AE396" s="122">
        <f>IFERROR((VLOOKUP($L396,ACOUSTIC_SITE_INFO!$C$3:$AI$501,21,FALSE)),"")</f>
        <v>0</v>
      </c>
      <c r="AF396" s="122">
        <f>IFERROR((VLOOKUP($L396,ACOUSTIC_SITE_INFO!$C$3:$AI$501,19,FALSE)),"")</f>
        <v>0</v>
      </c>
      <c r="AG396" s="122">
        <f>IFERROR((VLOOKUP($L396,ACOUSTIC_SITE_INFO!$C$3:$AI$501,22,FALSE)),"")</f>
        <v>0</v>
      </c>
      <c r="AH396" s="122">
        <f>IFERROR((VLOOKUP($L396,ACOUSTIC_SITE_INFO!$C$3:$AI$501,23,FALSE)),"")</f>
        <v>0</v>
      </c>
      <c r="AI396" s="125">
        <f>IFERROR((VLOOKUP($L396,ACOUSTIC_SITE_INFO!$C$3:$AI$501,24,FALSE)),"")</f>
        <v>0</v>
      </c>
      <c r="AJ396" s="125">
        <f>IFERROR((VLOOKUP($L396,ACOUSTIC_SITE_INFO!$C$3:$AI$501,25,FALSE)),"")</f>
        <v>0</v>
      </c>
      <c r="AK396" s="122">
        <f>IFERROR((VLOOKUP($L396,ACOUSTIC_SITE_INFO!$C$3:$AI$501,26,FALSE)),"")</f>
        <v>0</v>
      </c>
      <c r="AL396" s="122">
        <f>IFERROR((VLOOKUP($L396,ACOUSTIC_SITE_INFO!$C$3:$AI$501,27,FALSE)),"")</f>
        <v>0</v>
      </c>
      <c r="AM396" s="122">
        <f>IFERROR((VLOOKUP($L396,ACOUSTIC_SITE_INFO!$C$3:$AI$501,29,FALSE)),"")</f>
        <v>0</v>
      </c>
      <c r="AN396" s="122">
        <f>IFERROR((VLOOKUP($L396,ACOUSTIC_SITE_INFO!$C$3:$AI$501,30,FALSE)),"")</f>
        <v>0</v>
      </c>
      <c r="AO396" s="122">
        <f>IFERROR((VLOOKUP($L396,ACOUSTIC_SITE_INFO!$C$3:$AI$501,31,FALSE)),"")</f>
        <v>0</v>
      </c>
      <c r="AP396" s="122">
        <f>IFERROR((VLOOKUP($L396,ACOUSTIC_SITE_INFO!$C$3:$AI$501,32,FALSE)),"")</f>
        <v>0</v>
      </c>
      <c r="AQ396" s="122">
        <f>IFERROR((VLOOKUP($L396,ACOUSTIC_SITE_INFO!$C$3:$AI$501,33,FALSE)),"")</f>
        <v>0</v>
      </c>
    </row>
    <row r="397" spans="1:43" x14ac:dyDescent="0.25">
      <c r="A397" s="122" t="str">
        <f t="shared" si="12"/>
        <v>00-0m-0</v>
      </c>
      <c r="B397" s="122" t="str">
        <f t="shared" si="13"/>
        <v/>
      </c>
      <c r="C397" s="122" t="str">
        <f>IF(ACOUSTIC_SURVEY_RESULTS!A396=0, "",ACOUSTIC_SURVEY_RESULTS!A396)</f>
        <v/>
      </c>
      <c r="D397" s="122" t="str">
        <f>IFERROR((VLOOKUP($C397,Drop_down_options!$B$2:$D$21,2,FALSE)),"")</f>
        <v/>
      </c>
      <c r="E397" s="122" t="str">
        <f>IF(ACOUSTIC_SURVEY_RESULTS!B396=0, "",ACOUSTIC_SURVEY_RESULTS!B396)</f>
        <v/>
      </c>
      <c r="F397" s="122" t="str">
        <f>IF(ACOUSTIC_SURVEY_RESULTS!C396=0, "",ACOUSTIC_SURVEY_RESULTS!C396)</f>
        <v/>
      </c>
      <c r="G397" s="122" t="str">
        <f>IF(ACOUSTIC_SURVEY_RESULTS!D396=0, "",ACOUSTIC_SURVEY_RESULTS!D396)</f>
        <v/>
      </c>
      <c r="H397" s="122" t="str">
        <f>IF(ACOUSTIC_SURVEY_RESULTS!E396=0, "",ACOUSTIC_SURVEY_RESULTS!E396)</f>
        <v/>
      </c>
      <c r="I397" s="122" t="str">
        <f>IF(ACOUSTIC_SURVEY_RESULTS!F396=0, "",ACOUSTIC_SURVEY_RESULTS!F396)</f>
        <v/>
      </c>
      <c r="J397" s="122" t="str">
        <f>IF(ACOUSTIC_SURVEY_RESULTS!G396=0, "",ACOUSTIC_SURVEY_RESULTS!G396)</f>
        <v/>
      </c>
      <c r="K397" s="122" t="str">
        <f>IF(ACOUSTIC_SURVEY_RESULTS!H396=0, "",ACOUSTIC_SURVEY_RESULTS!H396)</f>
        <v/>
      </c>
      <c r="L397" s="122" t="str">
        <f>IF(ACOUSTIC_SURVEY_RESULTS!I396=0, "",ACOUSTIC_SURVEY_RESULTS!I396)</f>
        <v/>
      </c>
      <c r="M397" s="122">
        <f>IFERROR((VLOOKUP($L397,ACOUSTIC_SITE_INFO!$C$3:$AI$501,2,FALSE)),"")</f>
        <v>0</v>
      </c>
      <c r="N397" s="122">
        <f>IFERROR((VLOOKUP($L397,ACOUSTIC_SITE_INFO!$C$3:$AI$501,3,FALSE))," ")</f>
        <v>0</v>
      </c>
      <c r="O397" s="122">
        <f>IFERROR((VLOOKUP($L397,ACOUSTIC_SITE_INFO!$C$3:$AI$501,4,FALSE)),"")</f>
        <v>0</v>
      </c>
      <c r="P397" s="122">
        <f>IFERROR((VLOOKUP($L397,ACOUSTIC_SITE_INFO!$C$3:$AI$501,5,FALSE)),"")</f>
        <v>0</v>
      </c>
      <c r="Q397" s="122">
        <f>IFERROR((VLOOKUP($L397,ACOUSTIC_SITE_INFO!$C$3:$AI$501,6,FALSE)),"")</f>
        <v>0</v>
      </c>
      <c r="R397" s="122">
        <f>IFERROR((VLOOKUP($L397,ACOUSTIC_SITE_INFO!$C$3:$AI$501,7,FALSE)),"")</f>
        <v>0</v>
      </c>
      <c r="S397" s="122" t="str">
        <f>IFERROR((VLOOKUP($L397,ACOUSTIC_SITE_INFO!$C$3:$AI$501,8,FALSE)),"")</f>
        <v>//</v>
      </c>
      <c r="T397" s="124">
        <f>IFERROR((VLOOKUP($L397,ACOUSTIC_SITE_INFO!$C$3:$AI$501,9,FALSE)),"")</f>
        <v>0</v>
      </c>
      <c r="U397" s="124">
        <f>IFERROR((VLOOKUP($L397,ACOUSTIC_SITE_INFO!$C$3:$AI$501,10,FALSE)),"")</f>
        <v>0</v>
      </c>
      <c r="V397" s="122">
        <f>IFERROR((VLOOKUP($L397,ACOUSTIC_SITE_INFO!$C$3:$AI$501,11,FALSE)),"")</f>
        <v>0</v>
      </c>
      <c r="W397" s="122">
        <f>IFERROR((VLOOKUP($L397,ACOUSTIC_SITE_INFO!$C$3:$AI$501,12,FALSE)),"")</f>
        <v>0</v>
      </c>
      <c r="X397" s="122">
        <f>IFERROR((VLOOKUP($L397,ACOUSTIC_SITE_INFO!$C$3:$AI$501,13,FALSE)),"")</f>
        <v>0</v>
      </c>
      <c r="Y397" s="122">
        <f>IFERROR((VLOOKUP($L397,ACOUSTIC_SITE_INFO!$C$3:$AI$501,14,FALSE)),"")</f>
        <v>0</v>
      </c>
      <c r="Z397" s="122">
        <f>IFERROR((VLOOKUP($L397,ACOUSTIC_SITE_INFO!$C$3:$AI$501,15,FALSE)),"")</f>
        <v>0</v>
      </c>
      <c r="AA397" s="122">
        <f>IFERROR((VLOOKUP($L397,ACOUSTIC_SITE_INFO!$C$3:$AI$501,16,FALSE)),"")</f>
        <v>0</v>
      </c>
      <c r="AB397" s="122">
        <f>IFERROR((VLOOKUP($L397,ACOUSTIC_SITE_INFO!$C$3:$AI$501,17,FALSE)),"")</f>
        <v>0</v>
      </c>
      <c r="AC397" s="122">
        <f>IFERROR((VLOOKUP($L397,ACOUSTIC_SITE_INFO!$C$3:$AI$501,18,FALSE)),"")</f>
        <v>0</v>
      </c>
      <c r="AD397" s="122">
        <f>IFERROR((VLOOKUP($L397,ACOUSTIC_SITE_INFO!$C$3:$AI$501,20,FALSE)),"")</f>
        <v>0</v>
      </c>
      <c r="AE397" s="122">
        <f>IFERROR((VLOOKUP($L397,ACOUSTIC_SITE_INFO!$C$3:$AI$501,21,FALSE)),"")</f>
        <v>0</v>
      </c>
      <c r="AF397" s="122">
        <f>IFERROR((VLOOKUP($L397,ACOUSTIC_SITE_INFO!$C$3:$AI$501,19,FALSE)),"")</f>
        <v>0</v>
      </c>
      <c r="AG397" s="122">
        <f>IFERROR((VLOOKUP($L397,ACOUSTIC_SITE_INFO!$C$3:$AI$501,22,FALSE)),"")</f>
        <v>0</v>
      </c>
      <c r="AH397" s="122">
        <f>IFERROR((VLOOKUP($L397,ACOUSTIC_SITE_INFO!$C$3:$AI$501,23,FALSE)),"")</f>
        <v>0</v>
      </c>
      <c r="AI397" s="125">
        <f>IFERROR((VLOOKUP($L397,ACOUSTIC_SITE_INFO!$C$3:$AI$501,24,FALSE)),"")</f>
        <v>0</v>
      </c>
      <c r="AJ397" s="125">
        <f>IFERROR((VLOOKUP($L397,ACOUSTIC_SITE_INFO!$C$3:$AI$501,25,FALSE)),"")</f>
        <v>0</v>
      </c>
      <c r="AK397" s="122">
        <f>IFERROR((VLOOKUP($L397,ACOUSTIC_SITE_INFO!$C$3:$AI$501,26,FALSE)),"")</f>
        <v>0</v>
      </c>
      <c r="AL397" s="122">
        <f>IFERROR((VLOOKUP($L397,ACOUSTIC_SITE_INFO!$C$3:$AI$501,27,FALSE)),"")</f>
        <v>0</v>
      </c>
      <c r="AM397" s="122">
        <f>IFERROR((VLOOKUP($L397,ACOUSTIC_SITE_INFO!$C$3:$AI$501,29,FALSE)),"")</f>
        <v>0</v>
      </c>
      <c r="AN397" s="122">
        <f>IFERROR((VLOOKUP($L397,ACOUSTIC_SITE_INFO!$C$3:$AI$501,30,FALSE)),"")</f>
        <v>0</v>
      </c>
      <c r="AO397" s="122">
        <f>IFERROR((VLOOKUP($L397,ACOUSTIC_SITE_INFO!$C$3:$AI$501,31,FALSE)),"")</f>
        <v>0</v>
      </c>
      <c r="AP397" s="122">
        <f>IFERROR((VLOOKUP($L397,ACOUSTIC_SITE_INFO!$C$3:$AI$501,32,FALSE)),"")</f>
        <v>0</v>
      </c>
      <c r="AQ397" s="122">
        <f>IFERROR((VLOOKUP($L397,ACOUSTIC_SITE_INFO!$C$3:$AI$501,33,FALSE)),"")</f>
        <v>0</v>
      </c>
    </row>
    <row r="398" spans="1:43" x14ac:dyDescent="0.25">
      <c r="A398" s="122" t="str">
        <f t="shared" si="12"/>
        <v>00-0m-0</v>
      </c>
      <c r="B398" s="122" t="str">
        <f t="shared" si="13"/>
        <v/>
      </c>
      <c r="C398" s="122" t="str">
        <f>IF(ACOUSTIC_SURVEY_RESULTS!A397=0, "",ACOUSTIC_SURVEY_RESULTS!A397)</f>
        <v/>
      </c>
      <c r="D398" s="122" t="str">
        <f>IFERROR((VLOOKUP($C398,Drop_down_options!$B$2:$D$21,2,FALSE)),"")</f>
        <v/>
      </c>
      <c r="E398" s="122" t="str">
        <f>IF(ACOUSTIC_SURVEY_RESULTS!B397=0, "",ACOUSTIC_SURVEY_RESULTS!B397)</f>
        <v/>
      </c>
      <c r="F398" s="122" t="str">
        <f>IF(ACOUSTIC_SURVEY_RESULTS!C397=0, "",ACOUSTIC_SURVEY_RESULTS!C397)</f>
        <v/>
      </c>
      <c r="G398" s="122" t="str">
        <f>IF(ACOUSTIC_SURVEY_RESULTS!D397=0, "",ACOUSTIC_SURVEY_RESULTS!D397)</f>
        <v/>
      </c>
      <c r="H398" s="122" t="str">
        <f>IF(ACOUSTIC_SURVEY_RESULTS!E397=0, "",ACOUSTIC_SURVEY_RESULTS!E397)</f>
        <v/>
      </c>
      <c r="I398" s="122" t="str">
        <f>IF(ACOUSTIC_SURVEY_RESULTS!F397=0, "",ACOUSTIC_SURVEY_RESULTS!F397)</f>
        <v/>
      </c>
      <c r="J398" s="122" t="str">
        <f>IF(ACOUSTIC_SURVEY_RESULTS!G397=0, "",ACOUSTIC_SURVEY_RESULTS!G397)</f>
        <v/>
      </c>
      <c r="K398" s="122" t="str">
        <f>IF(ACOUSTIC_SURVEY_RESULTS!H397=0, "",ACOUSTIC_SURVEY_RESULTS!H397)</f>
        <v/>
      </c>
      <c r="L398" s="122" t="str">
        <f>IF(ACOUSTIC_SURVEY_RESULTS!I397=0, "",ACOUSTIC_SURVEY_RESULTS!I397)</f>
        <v/>
      </c>
      <c r="M398" s="122">
        <f>IFERROR((VLOOKUP($L398,ACOUSTIC_SITE_INFO!$C$3:$AI$501,2,FALSE)),"")</f>
        <v>0</v>
      </c>
      <c r="N398" s="122">
        <f>IFERROR((VLOOKUP($L398,ACOUSTIC_SITE_INFO!$C$3:$AI$501,3,FALSE))," ")</f>
        <v>0</v>
      </c>
      <c r="O398" s="122">
        <f>IFERROR((VLOOKUP($L398,ACOUSTIC_SITE_INFO!$C$3:$AI$501,4,FALSE)),"")</f>
        <v>0</v>
      </c>
      <c r="P398" s="122">
        <f>IFERROR((VLOOKUP($L398,ACOUSTIC_SITE_INFO!$C$3:$AI$501,5,FALSE)),"")</f>
        <v>0</v>
      </c>
      <c r="Q398" s="122">
        <f>IFERROR((VLOOKUP($L398,ACOUSTIC_SITE_INFO!$C$3:$AI$501,6,FALSE)),"")</f>
        <v>0</v>
      </c>
      <c r="R398" s="122">
        <f>IFERROR((VLOOKUP($L398,ACOUSTIC_SITE_INFO!$C$3:$AI$501,7,FALSE)),"")</f>
        <v>0</v>
      </c>
      <c r="S398" s="122" t="str">
        <f>IFERROR((VLOOKUP($L398,ACOUSTIC_SITE_INFO!$C$3:$AI$501,8,FALSE)),"")</f>
        <v>//</v>
      </c>
      <c r="T398" s="124">
        <f>IFERROR((VLOOKUP($L398,ACOUSTIC_SITE_INFO!$C$3:$AI$501,9,FALSE)),"")</f>
        <v>0</v>
      </c>
      <c r="U398" s="124">
        <f>IFERROR((VLOOKUP($L398,ACOUSTIC_SITE_INFO!$C$3:$AI$501,10,FALSE)),"")</f>
        <v>0</v>
      </c>
      <c r="V398" s="122">
        <f>IFERROR((VLOOKUP($L398,ACOUSTIC_SITE_INFO!$C$3:$AI$501,11,FALSE)),"")</f>
        <v>0</v>
      </c>
      <c r="W398" s="122">
        <f>IFERROR((VLOOKUP($L398,ACOUSTIC_SITE_INFO!$C$3:$AI$501,12,FALSE)),"")</f>
        <v>0</v>
      </c>
      <c r="X398" s="122">
        <f>IFERROR((VLOOKUP($L398,ACOUSTIC_SITE_INFO!$C$3:$AI$501,13,FALSE)),"")</f>
        <v>0</v>
      </c>
      <c r="Y398" s="122">
        <f>IFERROR((VLOOKUP($L398,ACOUSTIC_SITE_INFO!$C$3:$AI$501,14,FALSE)),"")</f>
        <v>0</v>
      </c>
      <c r="Z398" s="122">
        <f>IFERROR((VLOOKUP($L398,ACOUSTIC_SITE_INFO!$C$3:$AI$501,15,FALSE)),"")</f>
        <v>0</v>
      </c>
      <c r="AA398" s="122">
        <f>IFERROR((VLOOKUP($L398,ACOUSTIC_SITE_INFO!$C$3:$AI$501,16,FALSE)),"")</f>
        <v>0</v>
      </c>
      <c r="AB398" s="122">
        <f>IFERROR((VLOOKUP($L398,ACOUSTIC_SITE_INFO!$C$3:$AI$501,17,FALSE)),"")</f>
        <v>0</v>
      </c>
      <c r="AC398" s="122">
        <f>IFERROR((VLOOKUP($L398,ACOUSTIC_SITE_INFO!$C$3:$AI$501,18,FALSE)),"")</f>
        <v>0</v>
      </c>
      <c r="AD398" s="122">
        <f>IFERROR((VLOOKUP($L398,ACOUSTIC_SITE_INFO!$C$3:$AI$501,20,FALSE)),"")</f>
        <v>0</v>
      </c>
      <c r="AE398" s="122">
        <f>IFERROR((VLOOKUP($L398,ACOUSTIC_SITE_INFO!$C$3:$AI$501,21,FALSE)),"")</f>
        <v>0</v>
      </c>
      <c r="AF398" s="122">
        <f>IFERROR((VLOOKUP($L398,ACOUSTIC_SITE_INFO!$C$3:$AI$501,19,FALSE)),"")</f>
        <v>0</v>
      </c>
      <c r="AG398" s="122">
        <f>IFERROR((VLOOKUP($L398,ACOUSTIC_SITE_INFO!$C$3:$AI$501,22,FALSE)),"")</f>
        <v>0</v>
      </c>
      <c r="AH398" s="122">
        <f>IFERROR((VLOOKUP($L398,ACOUSTIC_SITE_INFO!$C$3:$AI$501,23,FALSE)),"")</f>
        <v>0</v>
      </c>
      <c r="AI398" s="125">
        <f>IFERROR((VLOOKUP($L398,ACOUSTIC_SITE_INFO!$C$3:$AI$501,24,FALSE)),"")</f>
        <v>0</v>
      </c>
      <c r="AJ398" s="125">
        <f>IFERROR((VLOOKUP($L398,ACOUSTIC_SITE_INFO!$C$3:$AI$501,25,FALSE)),"")</f>
        <v>0</v>
      </c>
      <c r="AK398" s="122">
        <f>IFERROR((VLOOKUP($L398,ACOUSTIC_SITE_INFO!$C$3:$AI$501,26,FALSE)),"")</f>
        <v>0</v>
      </c>
      <c r="AL398" s="122">
        <f>IFERROR((VLOOKUP($L398,ACOUSTIC_SITE_INFO!$C$3:$AI$501,27,FALSE)),"")</f>
        <v>0</v>
      </c>
      <c r="AM398" s="122">
        <f>IFERROR((VLOOKUP($L398,ACOUSTIC_SITE_INFO!$C$3:$AI$501,29,FALSE)),"")</f>
        <v>0</v>
      </c>
      <c r="AN398" s="122">
        <f>IFERROR((VLOOKUP($L398,ACOUSTIC_SITE_INFO!$C$3:$AI$501,30,FALSE)),"")</f>
        <v>0</v>
      </c>
      <c r="AO398" s="122">
        <f>IFERROR((VLOOKUP($L398,ACOUSTIC_SITE_INFO!$C$3:$AI$501,31,FALSE)),"")</f>
        <v>0</v>
      </c>
      <c r="AP398" s="122">
        <f>IFERROR((VLOOKUP($L398,ACOUSTIC_SITE_INFO!$C$3:$AI$501,32,FALSE)),"")</f>
        <v>0</v>
      </c>
      <c r="AQ398" s="122">
        <f>IFERROR((VLOOKUP($L398,ACOUSTIC_SITE_INFO!$C$3:$AI$501,33,FALSE)),"")</f>
        <v>0</v>
      </c>
    </row>
    <row r="399" spans="1:43" x14ac:dyDescent="0.25">
      <c r="A399" s="122" t="str">
        <f t="shared" si="12"/>
        <v>00-0m-0</v>
      </c>
      <c r="B399" s="122" t="str">
        <f t="shared" si="13"/>
        <v/>
      </c>
      <c r="C399" s="122" t="str">
        <f>IF(ACOUSTIC_SURVEY_RESULTS!A398=0, "",ACOUSTIC_SURVEY_RESULTS!A398)</f>
        <v/>
      </c>
      <c r="D399" s="122" t="str">
        <f>IFERROR((VLOOKUP($C399,Drop_down_options!$B$2:$D$21,2,FALSE)),"")</f>
        <v/>
      </c>
      <c r="E399" s="122" t="str">
        <f>IF(ACOUSTIC_SURVEY_RESULTS!B398=0, "",ACOUSTIC_SURVEY_RESULTS!B398)</f>
        <v/>
      </c>
      <c r="F399" s="122" t="str">
        <f>IF(ACOUSTIC_SURVEY_RESULTS!C398=0, "",ACOUSTIC_SURVEY_RESULTS!C398)</f>
        <v/>
      </c>
      <c r="G399" s="122" t="str">
        <f>IF(ACOUSTIC_SURVEY_RESULTS!D398=0, "",ACOUSTIC_SURVEY_RESULTS!D398)</f>
        <v/>
      </c>
      <c r="H399" s="122" t="str">
        <f>IF(ACOUSTIC_SURVEY_RESULTS!E398=0, "",ACOUSTIC_SURVEY_RESULTS!E398)</f>
        <v/>
      </c>
      <c r="I399" s="122" t="str">
        <f>IF(ACOUSTIC_SURVEY_RESULTS!F398=0, "",ACOUSTIC_SURVEY_RESULTS!F398)</f>
        <v/>
      </c>
      <c r="J399" s="122" t="str">
        <f>IF(ACOUSTIC_SURVEY_RESULTS!G398=0, "",ACOUSTIC_SURVEY_RESULTS!G398)</f>
        <v/>
      </c>
      <c r="K399" s="122" t="str">
        <f>IF(ACOUSTIC_SURVEY_RESULTS!H398=0, "",ACOUSTIC_SURVEY_RESULTS!H398)</f>
        <v/>
      </c>
      <c r="L399" s="122" t="str">
        <f>IF(ACOUSTIC_SURVEY_RESULTS!I398=0, "",ACOUSTIC_SURVEY_RESULTS!I398)</f>
        <v/>
      </c>
      <c r="M399" s="122">
        <f>IFERROR((VLOOKUP($L399,ACOUSTIC_SITE_INFO!$C$3:$AI$501,2,FALSE)),"")</f>
        <v>0</v>
      </c>
      <c r="N399" s="122">
        <f>IFERROR((VLOOKUP($L399,ACOUSTIC_SITE_INFO!$C$3:$AI$501,3,FALSE))," ")</f>
        <v>0</v>
      </c>
      <c r="O399" s="122">
        <f>IFERROR((VLOOKUP($L399,ACOUSTIC_SITE_INFO!$C$3:$AI$501,4,FALSE)),"")</f>
        <v>0</v>
      </c>
      <c r="P399" s="122">
        <f>IFERROR((VLOOKUP($L399,ACOUSTIC_SITE_INFO!$C$3:$AI$501,5,FALSE)),"")</f>
        <v>0</v>
      </c>
      <c r="Q399" s="122">
        <f>IFERROR((VLOOKUP($L399,ACOUSTIC_SITE_INFO!$C$3:$AI$501,6,FALSE)),"")</f>
        <v>0</v>
      </c>
      <c r="R399" s="122">
        <f>IFERROR((VLOOKUP($L399,ACOUSTIC_SITE_INFO!$C$3:$AI$501,7,FALSE)),"")</f>
        <v>0</v>
      </c>
      <c r="S399" s="122" t="str">
        <f>IFERROR((VLOOKUP($L399,ACOUSTIC_SITE_INFO!$C$3:$AI$501,8,FALSE)),"")</f>
        <v>//</v>
      </c>
      <c r="T399" s="124">
        <f>IFERROR((VLOOKUP($L399,ACOUSTIC_SITE_INFO!$C$3:$AI$501,9,FALSE)),"")</f>
        <v>0</v>
      </c>
      <c r="U399" s="124">
        <f>IFERROR((VLOOKUP($L399,ACOUSTIC_SITE_INFO!$C$3:$AI$501,10,FALSE)),"")</f>
        <v>0</v>
      </c>
      <c r="V399" s="122">
        <f>IFERROR((VLOOKUP($L399,ACOUSTIC_SITE_INFO!$C$3:$AI$501,11,FALSE)),"")</f>
        <v>0</v>
      </c>
      <c r="W399" s="122">
        <f>IFERROR((VLOOKUP($L399,ACOUSTIC_SITE_INFO!$C$3:$AI$501,12,FALSE)),"")</f>
        <v>0</v>
      </c>
      <c r="X399" s="122">
        <f>IFERROR((VLOOKUP($L399,ACOUSTIC_SITE_INFO!$C$3:$AI$501,13,FALSE)),"")</f>
        <v>0</v>
      </c>
      <c r="Y399" s="122">
        <f>IFERROR((VLOOKUP($L399,ACOUSTIC_SITE_INFO!$C$3:$AI$501,14,FALSE)),"")</f>
        <v>0</v>
      </c>
      <c r="Z399" s="122">
        <f>IFERROR((VLOOKUP($L399,ACOUSTIC_SITE_INFO!$C$3:$AI$501,15,FALSE)),"")</f>
        <v>0</v>
      </c>
      <c r="AA399" s="122">
        <f>IFERROR((VLOOKUP($L399,ACOUSTIC_SITE_INFO!$C$3:$AI$501,16,FALSE)),"")</f>
        <v>0</v>
      </c>
      <c r="AB399" s="122">
        <f>IFERROR((VLOOKUP($L399,ACOUSTIC_SITE_INFO!$C$3:$AI$501,17,FALSE)),"")</f>
        <v>0</v>
      </c>
      <c r="AC399" s="122">
        <f>IFERROR((VLOOKUP($L399,ACOUSTIC_SITE_INFO!$C$3:$AI$501,18,FALSE)),"")</f>
        <v>0</v>
      </c>
      <c r="AD399" s="122">
        <f>IFERROR((VLOOKUP($L399,ACOUSTIC_SITE_INFO!$C$3:$AI$501,20,FALSE)),"")</f>
        <v>0</v>
      </c>
      <c r="AE399" s="122">
        <f>IFERROR((VLOOKUP($L399,ACOUSTIC_SITE_INFO!$C$3:$AI$501,21,FALSE)),"")</f>
        <v>0</v>
      </c>
      <c r="AF399" s="122">
        <f>IFERROR((VLOOKUP($L399,ACOUSTIC_SITE_INFO!$C$3:$AI$501,19,FALSE)),"")</f>
        <v>0</v>
      </c>
      <c r="AG399" s="122">
        <f>IFERROR((VLOOKUP($L399,ACOUSTIC_SITE_INFO!$C$3:$AI$501,22,FALSE)),"")</f>
        <v>0</v>
      </c>
      <c r="AH399" s="122">
        <f>IFERROR((VLOOKUP($L399,ACOUSTIC_SITE_INFO!$C$3:$AI$501,23,FALSE)),"")</f>
        <v>0</v>
      </c>
      <c r="AI399" s="125">
        <f>IFERROR((VLOOKUP($L399,ACOUSTIC_SITE_INFO!$C$3:$AI$501,24,FALSE)),"")</f>
        <v>0</v>
      </c>
      <c r="AJ399" s="125">
        <f>IFERROR((VLOOKUP($L399,ACOUSTIC_SITE_INFO!$C$3:$AI$501,25,FALSE)),"")</f>
        <v>0</v>
      </c>
      <c r="AK399" s="122">
        <f>IFERROR((VLOOKUP($L399,ACOUSTIC_SITE_INFO!$C$3:$AI$501,26,FALSE)),"")</f>
        <v>0</v>
      </c>
      <c r="AL399" s="122">
        <f>IFERROR((VLOOKUP($L399,ACOUSTIC_SITE_INFO!$C$3:$AI$501,27,FALSE)),"")</f>
        <v>0</v>
      </c>
      <c r="AM399" s="122">
        <f>IFERROR((VLOOKUP($L399,ACOUSTIC_SITE_INFO!$C$3:$AI$501,29,FALSE)),"")</f>
        <v>0</v>
      </c>
      <c r="AN399" s="122">
        <f>IFERROR((VLOOKUP($L399,ACOUSTIC_SITE_INFO!$C$3:$AI$501,30,FALSE)),"")</f>
        <v>0</v>
      </c>
      <c r="AO399" s="122">
        <f>IFERROR((VLOOKUP($L399,ACOUSTIC_SITE_INFO!$C$3:$AI$501,31,FALSE)),"")</f>
        <v>0</v>
      </c>
      <c r="AP399" s="122">
        <f>IFERROR((VLOOKUP($L399,ACOUSTIC_SITE_INFO!$C$3:$AI$501,32,FALSE)),"")</f>
        <v>0</v>
      </c>
      <c r="AQ399" s="122">
        <f>IFERROR((VLOOKUP($L399,ACOUSTIC_SITE_INFO!$C$3:$AI$501,33,FALSE)),"")</f>
        <v>0</v>
      </c>
    </row>
    <row r="400" spans="1:43" x14ac:dyDescent="0.25">
      <c r="A400" s="122" t="str">
        <f t="shared" si="12"/>
        <v>00-0m-0</v>
      </c>
      <c r="B400" s="122" t="str">
        <f t="shared" si="13"/>
        <v/>
      </c>
      <c r="C400" s="122" t="str">
        <f>IF(ACOUSTIC_SURVEY_RESULTS!A399=0, "",ACOUSTIC_SURVEY_RESULTS!A399)</f>
        <v/>
      </c>
      <c r="D400" s="122" t="str">
        <f>IFERROR((VLOOKUP($C400,Drop_down_options!$B$2:$D$21,2,FALSE)),"")</f>
        <v/>
      </c>
      <c r="E400" s="122" t="str">
        <f>IF(ACOUSTIC_SURVEY_RESULTS!B399=0, "",ACOUSTIC_SURVEY_RESULTS!B399)</f>
        <v/>
      </c>
      <c r="F400" s="122" t="str">
        <f>IF(ACOUSTIC_SURVEY_RESULTS!C399=0, "",ACOUSTIC_SURVEY_RESULTS!C399)</f>
        <v/>
      </c>
      <c r="G400" s="122" t="str">
        <f>IF(ACOUSTIC_SURVEY_RESULTS!D399=0, "",ACOUSTIC_SURVEY_RESULTS!D399)</f>
        <v/>
      </c>
      <c r="H400" s="122" t="str">
        <f>IF(ACOUSTIC_SURVEY_RESULTS!E399=0, "",ACOUSTIC_SURVEY_RESULTS!E399)</f>
        <v/>
      </c>
      <c r="I400" s="122" t="str">
        <f>IF(ACOUSTIC_SURVEY_RESULTS!F399=0, "",ACOUSTIC_SURVEY_RESULTS!F399)</f>
        <v/>
      </c>
      <c r="J400" s="122" t="str">
        <f>IF(ACOUSTIC_SURVEY_RESULTS!G399=0, "",ACOUSTIC_SURVEY_RESULTS!G399)</f>
        <v/>
      </c>
      <c r="K400" s="122" t="str">
        <f>IF(ACOUSTIC_SURVEY_RESULTS!H399=0, "",ACOUSTIC_SURVEY_RESULTS!H399)</f>
        <v/>
      </c>
      <c r="L400" s="122" t="str">
        <f>IF(ACOUSTIC_SURVEY_RESULTS!I399=0, "",ACOUSTIC_SURVEY_RESULTS!I399)</f>
        <v/>
      </c>
      <c r="M400" s="122">
        <f>IFERROR((VLOOKUP($L400,ACOUSTIC_SITE_INFO!$C$3:$AI$501,2,FALSE)),"")</f>
        <v>0</v>
      </c>
      <c r="N400" s="122">
        <f>IFERROR((VLOOKUP($L400,ACOUSTIC_SITE_INFO!$C$3:$AI$501,3,FALSE))," ")</f>
        <v>0</v>
      </c>
      <c r="O400" s="122">
        <f>IFERROR((VLOOKUP($L400,ACOUSTIC_SITE_INFO!$C$3:$AI$501,4,FALSE)),"")</f>
        <v>0</v>
      </c>
      <c r="P400" s="122">
        <f>IFERROR((VLOOKUP($L400,ACOUSTIC_SITE_INFO!$C$3:$AI$501,5,FALSE)),"")</f>
        <v>0</v>
      </c>
      <c r="Q400" s="122">
        <f>IFERROR((VLOOKUP($L400,ACOUSTIC_SITE_INFO!$C$3:$AI$501,6,FALSE)),"")</f>
        <v>0</v>
      </c>
      <c r="R400" s="122">
        <f>IFERROR((VLOOKUP($L400,ACOUSTIC_SITE_INFO!$C$3:$AI$501,7,FALSE)),"")</f>
        <v>0</v>
      </c>
      <c r="S400" s="122" t="str">
        <f>IFERROR((VLOOKUP($L400,ACOUSTIC_SITE_INFO!$C$3:$AI$501,8,FALSE)),"")</f>
        <v>//</v>
      </c>
      <c r="T400" s="124">
        <f>IFERROR((VLOOKUP($L400,ACOUSTIC_SITE_INFO!$C$3:$AI$501,9,FALSE)),"")</f>
        <v>0</v>
      </c>
      <c r="U400" s="124">
        <f>IFERROR((VLOOKUP($L400,ACOUSTIC_SITE_INFO!$C$3:$AI$501,10,FALSE)),"")</f>
        <v>0</v>
      </c>
      <c r="V400" s="122">
        <f>IFERROR((VLOOKUP($L400,ACOUSTIC_SITE_INFO!$C$3:$AI$501,11,FALSE)),"")</f>
        <v>0</v>
      </c>
      <c r="W400" s="122">
        <f>IFERROR((VLOOKUP($L400,ACOUSTIC_SITE_INFO!$C$3:$AI$501,12,FALSE)),"")</f>
        <v>0</v>
      </c>
      <c r="X400" s="122">
        <f>IFERROR((VLOOKUP($L400,ACOUSTIC_SITE_INFO!$C$3:$AI$501,13,FALSE)),"")</f>
        <v>0</v>
      </c>
      <c r="Y400" s="122">
        <f>IFERROR((VLOOKUP($L400,ACOUSTIC_SITE_INFO!$C$3:$AI$501,14,FALSE)),"")</f>
        <v>0</v>
      </c>
      <c r="Z400" s="122">
        <f>IFERROR((VLOOKUP($L400,ACOUSTIC_SITE_INFO!$C$3:$AI$501,15,FALSE)),"")</f>
        <v>0</v>
      </c>
      <c r="AA400" s="122">
        <f>IFERROR((VLOOKUP($L400,ACOUSTIC_SITE_INFO!$C$3:$AI$501,16,FALSE)),"")</f>
        <v>0</v>
      </c>
      <c r="AB400" s="122">
        <f>IFERROR((VLOOKUP($L400,ACOUSTIC_SITE_INFO!$C$3:$AI$501,17,FALSE)),"")</f>
        <v>0</v>
      </c>
      <c r="AC400" s="122">
        <f>IFERROR((VLOOKUP($L400,ACOUSTIC_SITE_INFO!$C$3:$AI$501,18,FALSE)),"")</f>
        <v>0</v>
      </c>
      <c r="AD400" s="122">
        <f>IFERROR((VLOOKUP($L400,ACOUSTIC_SITE_INFO!$C$3:$AI$501,20,FALSE)),"")</f>
        <v>0</v>
      </c>
      <c r="AE400" s="122">
        <f>IFERROR((VLOOKUP($L400,ACOUSTIC_SITE_INFO!$C$3:$AI$501,21,FALSE)),"")</f>
        <v>0</v>
      </c>
      <c r="AF400" s="122">
        <f>IFERROR((VLOOKUP($L400,ACOUSTIC_SITE_INFO!$C$3:$AI$501,19,FALSE)),"")</f>
        <v>0</v>
      </c>
      <c r="AG400" s="122">
        <f>IFERROR((VLOOKUP($L400,ACOUSTIC_SITE_INFO!$C$3:$AI$501,22,FALSE)),"")</f>
        <v>0</v>
      </c>
      <c r="AH400" s="122">
        <f>IFERROR((VLOOKUP($L400,ACOUSTIC_SITE_INFO!$C$3:$AI$501,23,FALSE)),"")</f>
        <v>0</v>
      </c>
      <c r="AI400" s="125">
        <f>IFERROR((VLOOKUP($L400,ACOUSTIC_SITE_INFO!$C$3:$AI$501,24,FALSE)),"")</f>
        <v>0</v>
      </c>
      <c r="AJ400" s="125">
        <f>IFERROR((VLOOKUP($L400,ACOUSTIC_SITE_INFO!$C$3:$AI$501,25,FALSE)),"")</f>
        <v>0</v>
      </c>
      <c r="AK400" s="122">
        <f>IFERROR((VLOOKUP($L400,ACOUSTIC_SITE_INFO!$C$3:$AI$501,26,FALSE)),"")</f>
        <v>0</v>
      </c>
      <c r="AL400" s="122">
        <f>IFERROR((VLOOKUP($L400,ACOUSTIC_SITE_INFO!$C$3:$AI$501,27,FALSE)),"")</f>
        <v>0</v>
      </c>
      <c r="AM400" s="122">
        <f>IFERROR((VLOOKUP($L400,ACOUSTIC_SITE_INFO!$C$3:$AI$501,29,FALSE)),"")</f>
        <v>0</v>
      </c>
      <c r="AN400" s="122">
        <f>IFERROR((VLOOKUP($L400,ACOUSTIC_SITE_INFO!$C$3:$AI$501,30,FALSE)),"")</f>
        <v>0</v>
      </c>
      <c r="AO400" s="122">
        <f>IFERROR((VLOOKUP($L400,ACOUSTIC_SITE_INFO!$C$3:$AI$501,31,FALSE)),"")</f>
        <v>0</v>
      </c>
      <c r="AP400" s="122">
        <f>IFERROR((VLOOKUP($L400,ACOUSTIC_SITE_INFO!$C$3:$AI$501,32,FALSE)),"")</f>
        <v>0</v>
      </c>
      <c r="AQ400" s="122">
        <f>IFERROR((VLOOKUP($L400,ACOUSTIC_SITE_INFO!$C$3:$AI$501,33,FALSE)),"")</f>
        <v>0</v>
      </c>
    </row>
    <row r="401" spans="1:43" x14ac:dyDescent="0.25">
      <c r="A401" s="122" t="str">
        <f t="shared" si="12"/>
        <v>00-0m-0</v>
      </c>
      <c r="B401" s="122" t="str">
        <f t="shared" si="13"/>
        <v/>
      </c>
      <c r="C401" s="122" t="str">
        <f>IF(ACOUSTIC_SURVEY_RESULTS!A400=0, "",ACOUSTIC_SURVEY_RESULTS!A400)</f>
        <v/>
      </c>
      <c r="D401" s="122" t="str">
        <f>IFERROR((VLOOKUP($C401,Drop_down_options!$B$2:$D$21,2,FALSE)),"")</f>
        <v/>
      </c>
      <c r="E401" s="122" t="str">
        <f>IF(ACOUSTIC_SURVEY_RESULTS!B400=0, "",ACOUSTIC_SURVEY_RESULTS!B400)</f>
        <v/>
      </c>
      <c r="F401" s="122" t="str">
        <f>IF(ACOUSTIC_SURVEY_RESULTS!C400=0, "",ACOUSTIC_SURVEY_RESULTS!C400)</f>
        <v/>
      </c>
      <c r="G401" s="122" t="str">
        <f>IF(ACOUSTIC_SURVEY_RESULTS!D400=0, "",ACOUSTIC_SURVEY_RESULTS!D400)</f>
        <v/>
      </c>
      <c r="H401" s="122" t="str">
        <f>IF(ACOUSTIC_SURVEY_RESULTS!E400=0, "",ACOUSTIC_SURVEY_RESULTS!E400)</f>
        <v/>
      </c>
      <c r="I401" s="122" t="str">
        <f>IF(ACOUSTIC_SURVEY_RESULTS!F400=0, "",ACOUSTIC_SURVEY_RESULTS!F400)</f>
        <v/>
      </c>
      <c r="J401" s="122" t="str">
        <f>IF(ACOUSTIC_SURVEY_RESULTS!G400=0, "",ACOUSTIC_SURVEY_RESULTS!G400)</f>
        <v/>
      </c>
      <c r="K401" s="122" t="str">
        <f>IF(ACOUSTIC_SURVEY_RESULTS!H400=0, "",ACOUSTIC_SURVEY_RESULTS!H400)</f>
        <v/>
      </c>
      <c r="L401" s="122" t="str">
        <f>IF(ACOUSTIC_SURVEY_RESULTS!I400=0, "",ACOUSTIC_SURVEY_RESULTS!I400)</f>
        <v/>
      </c>
      <c r="M401" s="122">
        <f>IFERROR((VLOOKUP($L401,ACOUSTIC_SITE_INFO!$C$3:$AI$501,2,FALSE)),"")</f>
        <v>0</v>
      </c>
      <c r="N401" s="122">
        <f>IFERROR((VLOOKUP($L401,ACOUSTIC_SITE_INFO!$C$3:$AI$501,3,FALSE))," ")</f>
        <v>0</v>
      </c>
      <c r="O401" s="122">
        <f>IFERROR((VLOOKUP($L401,ACOUSTIC_SITE_INFO!$C$3:$AI$501,4,FALSE)),"")</f>
        <v>0</v>
      </c>
      <c r="P401" s="122">
        <f>IFERROR((VLOOKUP($L401,ACOUSTIC_SITE_INFO!$C$3:$AI$501,5,FALSE)),"")</f>
        <v>0</v>
      </c>
      <c r="Q401" s="122">
        <f>IFERROR((VLOOKUP($L401,ACOUSTIC_SITE_INFO!$C$3:$AI$501,6,FALSE)),"")</f>
        <v>0</v>
      </c>
      <c r="R401" s="122">
        <f>IFERROR((VLOOKUP($L401,ACOUSTIC_SITE_INFO!$C$3:$AI$501,7,FALSE)),"")</f>
        <v>0</v>
      </c>
      <c r="S401" s="122" t="str">
        <f>IFERROR((VLOOKUP($L401,ACOUSTIC_SITE_INFO!$C$3:$AI$501,8,FALSE)),"")</f>
        <v>//</v>
      </c>
      <c r="T401" s="124">
        <f>IFERROR((VLOOKUP($L401,ACOUSTIC_SITE_INFO!$C$3:$AI$501,9,FALSE)),"")</f>
        <v>0</v>
      </c>
      <c r="U401" s="124">
        <f>IFERROR((VLOOKUP($L401,ACOUSTIC_SITE_INFO!$C$3:$AI$501,10,FALSE)),"")</f>
        <v>0</v>
      </c>
      <c r="V401" s="122">
        <f>IFERROR((VLOOKUP($L401,ACOUSTIC_SITE_INFO!$C$3:$AI$501,11,FALSE)),"")</f>
        <v>0</v>
      </c>
      <c r="W401" s="122">
        <f>IFERROR((VLOOKUP($L401,ACOUSTIC_SITE_INFO!$C$3:$AI$501,12,FALSE)),"")</f>
        <v>0</v>
      </c>
      <c r="X401" s="122">
        <f>IFERROR((VLOOKUP($L401,ACOUSTIC_SITE_INFO!$C$3:$AI$501,13,FALSE)),"")</f>
        <v>0</v>
      </c>
      <c r="Y401" s="122">
        <f>IFERROR((VLOOKUP($L401,ACOUSTIC_SITE_INFO!$C$3:$AI$501,14,FALSE)),"")</f>
        <v>0</v>
      </c>
      <c r="Z401" s="122">
        <f>IFERROR((VLOOKUP($L401,ACOUSTIC_SITE_INFO!$C$3:$AI$501,15,FALSE)),"")</f>
        <v>0</v>
      </c>
      <c r="AA401" s="122">
        <f>IFERROR((VLOOKUP($L401,ACOUSTIC_SITE_INFO!$C$3:$AI$501,16,FALSE)),"")</f>
        <v>0</v>
      </c>
      <c r="AB401" s="122">
        <f>IFERROR((VLOOKUP($L401,ACOUSTIC_SITE_INFO!$C$3:$AI$501,17,FALSE)),"")</f>
        <v>0</v>
      </c>
      <c r="AC401" s="122">
        <f>IFERROR((VLOOKUP($L401,ACOUSTIC_SITE_INFO!$C$3:$AI$501,18,FALSE)),"")</f>
        <v>0</v>
      </c>
      <c r="AD401" s="122">
        <f>IFERROR((VLOOKUP($L401,ACOUSTIC_SITE_INFO!$C$3:$AI$501,20,FALSE)),"")</f>
        <v>0</v>
      </c>
      <c r="AE401" s="122">
        <f>IFERROR((VLOOKUP($L401,ACOUSTIC_SITE_INFO!$C$3:$AI$501,21,FALSE)),"")</f>
        <v>0</v>
      </c>
      <c r="AF401" s="122">
        <f>IFERROR((VLOOKUP($L401,ACOUSTIC_SITE_INFO!$C$3:$AI$501,19,FALSE)),"")</f>
        <v>0</v>
      </c>
      <c r="AG401" s="122">
        <f>IFERROR((VLOOKUP($L401,ACOUSTIC_SITE_INFO!$C$3:$AI$501,22,FALSE)),"")</f>
        <v>0</v>
      </c>
      <c r="AH401" s="122">
        <f>IFERROR((VLOOKUP($L401,ACOUSTIC_SITE_INFO!$C$3:$AI$501,23,FALSE)),"")</f>
        <v>0</v>
      </c>
      <c r="AI401" s="125">
        <f>IFERROR((VLOOKUP($L401,ACOUSTIC_SITE_INFO!$C$3:$AI$501,24,FALSE)),"")</f>
        <v>0</v>
      </c>
      <c r="AJ401" s="125">
        <f>IFERROR((VLOOKUP($L401,ACOUSTIC_SITE_INFO!$C$3:$AI$501,25,FALSE)),"")</f>
        <v>0</v>
      </c>
      <c r="AK401" s="122">
        <f>IFERROR((VLOOKUP($L401,ACOUSTIC_SITE_INFO!$C$3:$AI$501,26,FALSE)),"")</f>
        <v>0</v>
      </c>
      <c r="AL401" s="122">
        <f>IFERROR((VLOOKUP($L401,ACOUSTIC_SITE_INFO!$C$3:$AI$501,27,FALSE)),"")</f>
        <v>0</v>
      </c>
      <c r="AM401" s="122">
        <f>IFERROR((VLOOKUP($L401,ACOUSTIC_SITE_INFO!$C$3:$AI$501,29,FALSE)),"")</f>
        <v>0</v>
      </c>
      <c r="AN401" s="122">
        <f>IFERROR((VLOOKUP($L401,ACOUSTIC_SITE_INFO!$C$3:$AI$501,30,FALSE)),"")</f>
        <v>0</v>
      </c>
      <c r="AO401" s="122">
        <f>IFERROR((VLOOKUP($L401,ACOUSTIC_SITE_INFO!$C$3:$AI$501,31,FALSE)),"")</f>
        <v>0</v>
      </c>
      <c r="AP401" s="122">
        <f>IFERROR((VLOOKUP($L401,ACOUSTIC_SITE_INFO!$C$3:$AI$501,32,FALSE)),"")</f>
        <v>0</v>
      </c>
      <c r="AQ401" s="122">
        <f>IFERROR((VLOOKUP($L401,ACOUSTIC_SITE_INFO!$C$3:$AI$501,33,FALSE)),"")</f>
        <v>0</v>
      </c>
    </row>
    <row r="402" spans="1:43" x14ac:dyDescent="0.25">
      <c r="A402" s="122" t="str">
        <f t="shared" si="12"/>
        <v>00-0m-0</v>
      </c>
      <c r="B402" s="122" t="str">
        <f t="shared" si="13"/>
        <v/>
      </c>
      <c r="C402" s="122" t="str">
        <f>IF(ACOUSTIC_SURVEY_RESULTS!A401=0, "",ACOUSTIC_SURVEY_RESULTS!A401)</f>
        <v/>
      </c>
      <c r="D402" s="122" t="str">
        <f>IFERROR((VLOOKUP($C402,Drop_down_options!$B$2:$D$21,2,FALSE)),"")</f>
        <v/>
      </c>
      <c r="E402" s="122" t="str">
        <f>IF(ACOUSTIC_SURVEY_RESULTS!B401=0, "",ACOUSTIC_SURVEY_RESULTS!B401)</f>
        <v/>
      </c>
      <c r="F402" s="122" t="str">
        <f>IF(ACOUSTIC_SURVEY_RESULTS!C401=0, "",ACOUSTIC_SURVEY_RESULTS!C401)</f>
        <v/>
      </c>
      <c r="G402" s="122" t="str">
        <f>IF(ACOUSTIC_SURVEY_RESULTS!D401=0, "",ACOUSTIC_SURVEY_RESULTS!D401)</f>
        <v/>
      </c>
      <c r="H402" s="122" t="str">
        <f>IF(ACOUSTIC_SURVEY_RESULTS!E401=0, "",ACOUSTIC_SURVEY_RESULTS!E401)</f>
        <v/>
      </c>
      <c r="I402" s="122" t="str">
        <f>IF(ACOUSTIC_SURVEY_RESULTS!F401=0, "",ACOUSTIC_SURVEY_RESULTS!F401)</f>
        <v/>
      </c>
      <c r="J402" s="122" t="str">
        <f>IF(ACOUSTIC_SURVEY_RESULTS!G401=0, "",ACOUSTIC_SURVEY_RESULTS!G401)</f>
        <v/>
      </c>
      <c r="K402" s="122" t="str">
        <f>IF(ACOUSTIC_SURVEY_RESULTS!H401=0, "",ACOUSTIC_SURVEY_RESULTS!H401)</f>
        <v/>
      </c>
      <c r="L402" s="122" t="str">
        <f>IF(ACOUSTIC_SURVEY_RESULTS!I401=0, "",ACOUSTIC_SURVEY_RESULTS!I401)</f>
        <v/>
      </c>
      <c r="M402" s="122">
        <f>IFERROR((VLOOKUP($L402,ACOUSTIC_SITE_INFO!$C$3:$AI$501,2,FALSE)),"")</f>
        <v>0</v>
      </c>
      <c r="N402" s="122">
        <f>IFERROR((VLOOKUP($L402,ACOUSTIC_SITE_INFO!$C$3:$AI$501,3,FALSE))," ")</f>
        <v>0</v>
      </c>
      <c r="O402" s="122">
        <f>IFERROR((VLOOKUP($L402,ACOUSTIC_SITE_INFO!$C$3:$AI$501,4,FALSE)),"")</f>
        <v>0</v>
      </c>
      <c r="P402" s="122">
        <f>IFERROR((VLOOKUP($L402,ACOUSTIC_SITE_INFO!$C$3:$AI$501,5,FALSE)),"")</f>
        <v>0</v>
      </c>
      <c r="Q402" s="122">
        <f>IFERROR((VLOOKUP($L402,ACOUSTIC_SITE_INFO!$C$3:$AI$501,6,FALSE)),"")</f>
        <v>0</v>
      </c>
      <c r="R402" s="122">
        <f>IFERROR((VLOOKUP($L402,ACOUSTIC_SITE_INFO!$C$3:$AI$501,7,FALSE)),"")</f>
        <v>0</v>
      </c>
      <c r="S402" s="122" t="str">
        <f>IFERROR((VLOOKUP($L402,ACOUSTIC_SITE_INFO!$C$3:$AI$501,8,FALSE)),"")</f>
        <v>//</v>
      </c>
      <c r="T402" s="124">
        <f>IFERROR((VLOOKUP($L402,ACOUSTIC_SITE_INFO!$C$3:$AI$501,9,FALSE)),"")</f>
        <v>0</v>
      </c>
      <c r="U402" s="124">
        <f>IFERROR((VLOOKUP($L402,ACOUSTIC_SITE_INFO!$C$3:$AI$501,10,FALSE)),"")</f>
        <v>0</v>
      </c>
      <c r="V402" s="122">
        <f>IFERROR((VLOOKUP($L402,ACOUSTIC_SITE_INFO!$C$3:$AI$501,11,FALSE)),"")</f>
        <v>0</v>
      </c>
      <c r="W402" s="122">
        <f>IFERROR((VLOOKUP($L402,ACOUSTIC_SITE_INFO!$C$3:$AI$501,12,FALSE)),"")</f>
        <v>0</v>
      </c>
      <c r="X402" s="122">
        <f>IFERROR((VLOOKUP($L402,ACOUSTIC_SITE_INFO!$C$3:$AI$501,13,FALSE)),"")</f>
        <v>0</v>
      </c>
      <c r="Y402" s="122">
        <f>IFERROR((VLOOKUP($L402,ACOUSTIC_SITE_INFO!$C$3:$AI$501,14,FALSE)),"")</f>
        <v>0</v>
      </c>
      <c r="Z402" s="122">
        <f>IFERROR((VLOOKUP($L402,ACOUSTIC_SITE_INFO!$C$3:$AI$501,15,FALSE)),"")</f>
        <v>0</v>
      </c>
      <c r="AA402" s="122">
        <f>IFERROR((VLOOKUP($L402,ACOUSTIC_SITE_INFO!$C$3:$AI$501,16,FALSE)),"")</f>
        <v>0</v>
      </c>
      <c r="AB402" s="122">
        <f>IFERROR((VLOOKUP($L402,ACOUSTIC_SITE_INFO!$C$3:$AI$501,17,FALSE)),"")</f>
        <v>0</v>
      </c>
      <c r="AC402" s="122">
        <f>IFERROR((VLOOKUP($L402,ACOUSTIC_SITE_INFO!$C$3:$AI$501,18,FALSE)),"")</f>
        <v>0</v>
      </c>
      <c r="AD402" s="122">
        <f>IFERROR((VLOOKUP($L402,ACOUSTIC_SITE_INFO!$C$3:$AI$501,20,FALSE)),"")</f>
        <v>0</v>
      </c>
      <c r="AE402" s="122">
        <f>IFERROR((VLOOKUP($L402,ACOUSTIC_SITE_INFO!$C$3:$AI$501,21,FALSE)),"")</f>
        <v>0</v>
      </c>
      <c r="AF402" s="122">
        <f>IFERROR((VLOOKUP($L402,ACOUSTIC_SITE_INFO!$C$3:$AI$501,19,FALSE)),"")</f>
        <v>0</v>
      </c>
      <c r="AG402" s="122">
        <f>IFERROR((VLOOKUP($L402,ACOUSTIC_SITE_INFO!$C$3:$AI$501,22,FALSE)),"")</f>
        <v>0</v>
      </c>
      <c r="AH402" s="122">
        <f>IFERROR((VLOOKUP($L402,ACOUSTIC_SITE_INFO!$C$3:$AI$501,23,FALSE)),"")</f>
        <v>0</v>
      </c>
      <c r="AI402" s="125">
        <f>IFERROR((VLOOKUP($L402,ACOUSTIC_SITE_INFO!$C$3:$AI$501,24,FALSE)),"")</f>
        <v>0</v>
      </c>
      <c r="AJ402" s="125">
        <f>IFERROR((VLOOKUP($L402,ACOUSTIC_SITE_INFO!$C$3:$AI$501,25,FALSE)),"")</f>
        <v>0</v>
      </c>
      <c r="AK402" s="122">
        <f>IFERROR((VLOOKUP($L402,ACOUSTIC_SITE_INFO!$C$3:$AI$501,26,FALSE)),"")</f>
        <v>0</v>
      </c>
      <c r="AL402" s="122">
        <f>IFERROR((VLOOKUP($L402,ACOUSTIC_SITE_INFO!$C$3:$AI$501,27,FALSE)),"")</f>
        <v>0</v>
      </c>
      <c r="AM402" s="122">
        <f>IFERROR((VLOOKUP($L402,ACOUSTIC_SITE_INFO!$C$3:$AI$501,29,FALSE)),"")</f>
        <v>0</v>
      </c>
      <c r="AN402" s="122">
        <f>IFERROR((VLOOKUP($L402,ACOUSTIC_SITE_INFO!$C$3:$AI$501,30,FALSE)),"")</f>
        <v>0</v>
      </c>
      <c r="AO402" s="122">
        <f>IFERROR((VLOOKUP($L402,ACOUSTIC_SITE_INFO!$C$3:$AI$501,31,FALSE)),"")</f>
        <v>0</v>
      </c>
      <c r="AP402" s="122">
        <f>IFERROR((VLOOKUP($L402,ACOUSTIC_SITE_INFO!$C$3:$AI$501,32,FALSE)),"")</f>
        <v>0</v>
      </c>
      <c r="AQ402" s="122">
        <f>IFERROR((VLOOKUP($L402,ACOUSTIC_SITE_INFO!$C$3:$AI$501,33,FALSE)),"")</f>
        <v>0</v>
      </c>
    </row>
    <row r="403" spans="1:43" x14ac:dyDescent="0.25">
      <c r="A403" s="122" t="str">
        <f t="shared" si="12"/>
        <v>00-0m-0</v>
      </c>
      <c r="B403" s="122" t="str">
        <f t="shared" si="13"/>
        <v/>
      </c>
      <c r="C403" s="122" t="str">
        <f>IF(ACOUSTIC_SURVEY_RESULTS!A402=0, "",ACOUSTIC_SURVEY_RESULTS!A402)</f>
        <v/>
      </c>
      <c r="D403" s="122" t="str">
        <f>IFERROR((VLOOKUP($C403,Drop_down_options!$B$2:$D$21,2,FALSE)),"")</f>
        <v/>
      </c>
      <c r="E403" s="122" t="str">
        <f>IF(ACOUSTIC_SURVEY_RESULTS!B402=0, "",ACOUSTIC_SURVEY_RESULTS!B402)</f>
        <v/>
      </c>
      <c r="F403" s="122" t="str">
        <f>IF(ACOUSTIC_SURVEY_RESULTS!C402=0, "",ACOUSTIC_SURVEY_RESULTS!C402)</f>
        <v/>
      </c>
      <c r="G403" s="122" t="str">
        <f>IF(ACOUSTIC_SURVEY_RESULTS!D402=0, "",ACOUSTIC_SURVEY_RESULTS!D402)</f>
        <v/>
      </c>
      <c r="H403" s="122" t="str">
        <f>IF(ACOUSTIC_SURVEY_RESULTS!E402=0, "",ACOUSTIC_SURVEY_RESULTS!E402)</f>
        <v/>
      </c>
      <c r="I403" s="122" t="str">
        <f>IF(ACOUSTIC_SURVEY_RESULTS!F402=0, "",ACOUSTIC_SURVEY_RESULTS!F402)</f>
        <v/>
      </c>
      <c r="J403" s="122" t="str">
        <f>IF(ACOUSTIC_SURVEY_RESULTS!G402=0, "",ACOUSTIC_SURVEY_RESULTS!G402)</f>
        <v/>
      </c>
      <c r="K403" s="122" t="str">
        <f>IF(ACOUSTIC_SURVEY_RESULTS!H402=0, "",ACOUSTIC_SURVEY_RESULTS!H402)</f>
        <v/>
      </c>
      <c r="L403" s="122" t="str">
        <f>IF(ACOUSTIC_SURVEY_RESULTS!I402=0, "",ACOUSTIC_SURVEY_RESULTS!I402)</f>
        <v/>
      </c>
      <c r="M403" s="122">
        <f>IFERROR((VLOOKUP($L403,ACOUSTIC_SITE_INFO!$C$3:$AI$501,2,FALSE)),"")</f>
        <v>0</v>
      </c>
      <c r="N403" s="122">
        <f>IFERROR((VLOOKUP($L403,ACOUSTIC_SITE_INFO!$C$3:$AI$501,3,FALSE))," ")</f>
        <v>0</v>
      </c>
      <c r="O403" s="122">
        <f>IFERROR((VLOOKUP($L403,ACOUSTIC_SITE_INFO!$C$3:$AI$501,4,FALSE)),"")</f>
        <v>0</v>
      </c>
      <c r="P403" s="122">
        <f>IFERROR((VLOOKUP($L403,ACOUSTIC_SITE_INFO!$C$3:$AI$501,5,FALSE)),"")</f>
        <v>0</v>
      </c>
      <c r="Q403" s="122">
        <f>IFERROR((VLOOKUP($L403,ACOUSTIC_SITE_INFO!$C$3:$AI$501,6,FALSE)),"")</f>
        <v>0</v>
      </c>
      <c r="R403" s="122">
        <f>IFERROR((VLOOKUP($L403,ACOUSTIC_SITE_INFO!$C$3:$AI$501,7,FALSE)),"")</f>
        <v>0</v>
      </c>
      <c r="S403" s="122" t="str">
        <f>IFERROR((VLOOKUP($L403,ACOUSTIC_SITE_INFO!$C$3:$AI$501,8,FALSE)),"")</f>
        <v>//</v>
      </c>
      <c r="T403" s="124">
        <f>IFERROR((VLOOKUP($L403,ACOUSTIC_SITE_INFO!$C$3:$AI$501,9,FALSE)),"")</f>
        <v>0</v>
      </c>
      <c r="U403" s="124">
        <f>IFERROR((VLOOKUP($L403,ACOUSTIC_SITE_INFO!$C$3:$AI$501,10,FALSE)),"")</f>
        <v>0</v>
      </c>
      <c r="V403" s="122">
        <f>IFERROR((VLOOKUP($L403,ACOUSTIC_SITE_INFO!$C$3:$AI$501,11,FALSE)),"")</f>
        <v>0</v>
      </c>
      <c r="W403" s="122">
        <f>IFERROR((VLOOKUP($L403,ACOUSTIC_SITE_INFO!$C$3:$AI$501,12,FALSE)),"")</f>
        <v>0</v>
      </c>
      <c r="X403" s="122">
        <f>IFERROR((VLOOKUP($L403,ACOUSTIC_SITE_INFO!$C$3:$AI$501,13,FALSE)),"")</f>
        <v>0</v>
      </c>
      <c r="Y403" s="122">
        <f>IFERROR((VLOOKUP($L403,ACOUSTIC_SITE_INFO!$C$3:$AI$501,14,FALSE)),"")</f>
        <v>0</v>
      </c>
      <c r="Z403" s="122">
        <f>IFERROR((VLOOKUP($L403,ACOUSTIC_SITE_INFO!$C$3:$AI$501,15,FALSE)),"")</f>
        <v>0</v>
      </c>
      <c r="AA403" s="122">
        <f>IFERROR((VLOOKUP($L403,ACOUSTIC_SITE_INFO!$C$3:$AI$501,16,FALSE)),"")</f>
        <v>0</v>
      </c>
      <c r="AB403" s="122">
        <f>IFERROR((VLOOKUP($L403,ACOUSTIC_SITE_INFO!$C$3:$AI$501,17,FALSE)),"")</f>
        <v>0</v>
      </c>
      <c r="AC403" s="122">
        <f>IFERROR((VLOOKUP($L403,ACOUSTIC_SITE_INFO!$C$3:$AI$501,18,FALSE)),"")</f>
        <v>0</v>
      </c>
      <c r="AD403" s="122">
        <f>IFERROR((VLOOKUP($L403,ACOUSTIC_SITE_INFO!$C$3:$AI$501,20,FALSE)),"")</f>
        <v>0</v>
      </c>
      <c r="AE403" s="122">
        <f>IFERROR((VLOOKUP($L403,ACOUSTIC_SITE_INFO!$C$3:$AI$501,21,FALSE)),"")</f>
        <v>0</v>
      </c>
      <c r="AF403" s="122">
        <f>IFERROR((VLOOKUP($L403,ACOUSTIC_SITE_INFO!$C$3:$AI$501,19,FALSE)),"")</f>
        <v>0</v>
      </c>
      <c r="AG403" s="122">
        <f>IFERROR((VLOOKUP($L403,ACOUSTIC_SITE_INFO!$C$3:$AI$501,22,FALSE)),"")</f>
        <v>0</v>
      </c>
      <c r="AH403" s="122">
        <f>IFERROR((VLOOKUP($L403,ACOUSTIC_SITE_INFO!$C$3:$AI$501,23,FALSE)),"")</f>
        <v>0</v>
      </c>
      <c r="AI403" s="125">
        <f>IFERROR((VLOOKUP($L403,ACOUSTIC_SITE_INFO!$C$3:$AI$501,24,FALSE)),"")</f>
        <v>0</v>
      </c>
      <c r="AJ403" s="125">
        <f>IFERROR((VLOOKUP($L403,ACOUSTIC_SITE_INFO!$C$3:$AI$501,25,FALSE)),"")</f>
        <v>0</v>
      </c>
      <c r="AK403" s="122">
        <f>IFERROR((VLOOKUP($L403,ACOUSTIC_SITE_INFO!$C$3:$AI$501,26,FALSE)),"")</f>
        <v>0</v>
      </c>
      <c r="AL403" s="122">
        <f>IFERROR((VLOOKUP($L403,ACOUSTIC_SITE_INFO!$C$3:$AI$501,27,FALSE)),"")</f>
        <v>0</v>
      </c>
      <c r="AM403" s="122">
        <f>IFERROR((VLOOKUP($L403,ACOUSTIC_SITE_INFO!$C$3:$AI$501,29,FALSE)),"")</f>
        <v>0</v>
      </c>
      <c r="AN403" s="122">
        <f>IFERROR((VLOOKUP($L403,ACOUSTIC_SITE_INFO!$C$3:$AI$501,30,FALSE)),"")</f>
        <v>0</v>
      </c>
      <c r="AO403" s="122">
        <f>IFERROR((VLOOKUP($L403,ACOUSTIC_SITE_INFO!$C$3:$AI$501,31,FALSE)),"")</f>
        <v>0</v>
      </c>
      <c r="AP403" s="122">
        <f>IFERROR((VLOOKUP($L403,ACOUSTIC_SITE_INFO!$C$3:$AI$501,32,FALSE)),"")</f>
        <v>0</v>
      </c>
      <c r="AQ403" s="122">
        <f>IFERROR((VLOOKUP($L403,ACOUSTIC_SITE_INFO!$C$3:$AI$501,33,FALSE)),"")</f>
        <v>0</v>
      </c>
    </row>
    <row r="404" spans="1:43" x14ac:dyDescent="0.25">
      <c r="A404" s="122" t="str">
        <f t="shared" si="12"/>
        <v>00-0m-0</v>
      </c>
      <c r="B404" s="122" t="str">
        <f t="shared" si="13"/>
        <v/>
      </c>
      <c r="C404" s="122" t="str">
        <f>IF(ACOUSTIC_SURVEY_RESULTS!A403=0, "",ACOUSTIC_SURVEY_RESULTS!A403)</f>
        <v/>
      </c>
      <c r="D404" s="122" t="str">
        <f>IFERROR((VLOOKUP($C404,Drop_down_options!$B$2:$D$21,2,FALSE)),"")</f>
        <v/>
      </c>
      <c r="E404" s="122" t="str">
        <f>IF(ACOUSTIC_SURVEY_RESULTS!B403=0, "",ACOUSTIC_SURVEY_RESULTS!B403)</f>
        <v/>
      </c>
      <c r="F404" s="122" t="str">
        <f>IF(ACOUSTIC_SURVEY_RESULTS!C403=0, "",ACOUSTIC_SURVEY_RESULTS!C403)</f>
        <v/>
      </c>
      <c r="G404" s="122" t="str">
        <f>IF(ACOUSTIC_SURVEY_RESULTS!D403=0, "",ACOUSTIC_SURVEY_RESULTS!D403)</f>
        <v/>
      </c>
      <c r="H404" s="122" t="str">
        <f>IF(ACOUSTIC_SURVEY_RESULTS!E403=0, "",ACOUSTIC_SURVEY_RESULTS!E403)</f>
        <v/>
      </c>
      <c r="I404" s="122" t="str">
        <f>IF(ACOUSTIC_SURVEY_RESULTS!F403=0, "",ACOUSTIC_SURVEY_RESULTS!F403)</f>
        <v/>
      </c>
      <c r="J404" s="122" t="str">
        <f>IF(ACOUSTIC_SURVEY_RESULTS!G403=0, "",ACOUSTIC_SURVEY_RESULTS!G403)</f>
        <v/>
      </c>
      <c r="K404" s="122" t="str">
        <f>IF(ACOUSTIC_SURVEY_RESULTS!H403=0, "",ACOUSTIC_SURVEY_RESULTS!H403)</f>
        <v/>
      </c>
      <c r="L404" s="122" t="str">
        <f>IF(ACOUSTIC_SURVEY_RESULTS!I403=0, "",ACOUSTIC_SURVEY_RESULTS!I403)</f>
        <v/>
      </c>
      <c r="M404" s="122">
        <f>IFERROR((VLOOKUP($L404,ACOUSTIC_SITE_INFO!$C$3:$AI$501,2,FALSE)),"")</f>
        <v>0</v>
      </c>
      <c r="N404" s="122">
        <f>IFERROR((VLOOKUP($L404,ACOUSTIC_SITE_INFO!$C$3:$AI$501,3,FALSE))," ")</f>
        <v>0</v>
      </c>
      <c r="O404" s="122">
        <f>IFERROR((VLOOKUP($L404,ACOUSTIC_SITE_INFO!$C$3:$AI$501,4,FALSE)),"")</f>
        <v>0</v>
      </c>
      <c r="P404" s="122">
        <f>IFERROR((VLOOKUP($L404,ACOUSTIC_SITE_INFO!$C$3:$AI$501,5,FALSE)),"")</f>
        <v>0</v>
      </c>
      <c r="Q404" s="122">
        <f>IFERROR((VLOOKUP($L404,ACOUSTIC_SITE_INFO!$C$3:$AI$501,6,FALSE)),"")</f>
        <v>0</v>
      </c>
      <c r="R404" s="122">
        <f>IFERROR((VLOOKUP($L404,ACOUSTIC_SITE_INFO!$C$3:$AI$501,7,FALSE)),"")</f>
        <v>0</v>
      </c>
      <c r="S404" s="122" t="str">
        <f>IFERROR((VLOOKUP($L404,ACOUSTIC_SITE_INFO!$C$3:$AI$501,8,FALSE)),"")</f>
        <v>//</v>
      </c>
      <c r="T404" s="124">
        <f>IFERROR((VLOOKUP($L404,ACOUSTIC_SITE_INFO!$C$3:$AI$501,9,FALSE)),"")</f>
        <v>0</v>
      </c>
      <c r="U404" s="124">
        <f>IFERROR((VLOOKUP($L404,ACOUSTIC_SITE_INFO!$C$3:$AI$501,10,FALSE)),"")</f>
        <v>0</v>
      </c>
      <c r="V404" s="122">
        <f>IFERROR((VLOOKUP($L404,ACOUSTIC_SITE_INFO!$C$3:$AI$501,11,FALSE)),"")</f>
        <v>0</v>
      </c>
      <c r="W404" s="122">
        <f>IFERROR((VLOOKUP($L404,ACOUSTIC_SITE_INFO!$C$3:$AI$501,12,FALSE)),"")</f>
        <v>0</v>
      </c>
      <c r="X404" s="122">
        <f>IFERROR((VLOOKUP($L404,ACOUSTIC_SITE_INFO!$C$3:$AI$501,13,FALSE)),"")</f>
        <v>0</v>
      </c>
      <c r="Y404" s="122">
        <f>IFERROR((VLOOKUP($L404,ACOUSTIC_SITE_INFO!$C$3:$AI$501,14,FALSE)),"")</f>
        <v>0</v>
      </c>
      <c r="Z404" s="122">
        <f>IFERROR((VLOOKUP($L404,ACOUSTIC_SITE_INFO!$C$3:$AI$501,15,FALSE)),"")</f>
        <v>0</v>
      </c>
      <c r="AA404" s="122">
        <f>IFERROR((VLOOKUP($L404,ACOUSTIC_SITE_INFO!$C$3:$AI$501,16,FALSE)),"")</f>
        <v>0</v>
      </c>
      <c r="AB404" s="122">
        <f>IFERROR((VLOOKUP($L404,ACOUSTIC_SITE_INFO!$C$3:$AI$501,17,FALSE)),"")</f>
        <v>0</v>
      </c>
      <c r="AC404" s="122">
        <f>IFERROR((VLOOKUP($L404,ACOUSTIC_SITE_INFO!$C$3:$AI$501,18,FALSE)),"")</f>
        <v>0</v>
      </c>
      <c r="AD404" s="122">
        <f>IFERROR((VLOOKUP($L404,ACOUSTIC_SITE_INFO!$C$3:$AI$501,20,FALSE)),"")</f>
        <v>0</v>
      </c>
      <c r="AE404" s="122">
        <f>IFERROR((VLOOKUP($L404,ACOUSTIC_SITE_INFO!$C$3:$AI$501,21,FALSE)),"")</f>
        <v>0</v>
      </c>
      <c r="AF404" s="122">
        <f>IFERROR((VLOOKUP($L404,ACOUSTIC_SITE_INFO!$C$3:$AI$501,19,FALSE)),"")</f>
        <v>0</v>
      </c>
      <c r="AG404" s="122">
        <f>IFERROR((VLOOKUP($L404,ACOUSTIC_SITE_INFO!$C$3:$AI$501,22,FALSE)),"")</f>
        <v>0</v>
      </c>
      <c r="AH404" s="122">
        <f>IFERROR((VLOOKUP($L404,ACOUSTIC_SITE_INFO!$C$3:$AI$501,23,FALSE)),"")</f>
        <v>0</v>
      </c>
      <c r="AI404" s="125">
        <f>IFERROR((VLOOKUP($L404,ACOUSTIC_SITE_INFO!$C$3:$AI$501,24,FALSE)),"")</f>
        <v>0</v>
      </c>
      <c r="AJ404" s="125">
        <f>IFERROR((VLOOKUP($L404,ACOUSTIC_SITE_INFO!$C$3:$AI$501,25,FALSE)),"")</f>
        <v>0</v>
      </c>
      <c r="AK404" s="122">
        <f>IFERROR((VLOOKUP($L404,ACOUSTIC_SITE_INFO!$C$3:$AI$501,26,FALSE)),"")</f>
        <v>0</v>
      </c>
      <c r="AL404" s="122">
        <f>IFERROR((VLOOKUP($L404,ACOUSTIC_SITE_INFO!$C$3:$AI$501,27,FALSE)),"")</f>
        <v>0</v>
      </c>
      <c r="AM404" s="122">
        <f>IFERROR((VLOOKUP($L404,ACOUSTIC_SITE_INFO!$C$3:$AI$501,29,FALSE)),"")</f>
        <v>0</v>
      </c>
      <c r="AN404" s="122">
        <f>IFERROR((VLOOKUP($L404,ACOUSTIC_SITE_INFO!$C$3:$AI$501,30,FALSE)),"")</f>
        <v>0</v>
      </c>
      <c r="AO404" s="122">
        <f>IFERROR((VLOOKUP($L404,ACOUSTIC_SITE_INFO!$C$3:$AI$501,31,FALSE)),"")</f>
        <v>0</v>
      </c>
      <c r="AP404" s="122">
        <f>IFERROR((VLOOKUP($L404,ACOUSTIC_SITE_INFO!$C$3:$AI$501,32,FALSE)),"")</f>
        <v>0</v>
      </c>
      <c r="AQ404" s="122">
        <f>IFERROR((VLOOKUP($L404,ACOUSTIC_SITE_INFO!$C$3:$AI$501,33,FALSE)),"")</f>
        <v>0</v>
      </c>
    </row>
    <row r="405" spans="1:43" x14ac:dyDescent="0.25">
      <c r="A405" s="122" t="str">
        <f t="shared" si="12"/>
        <v>00-0m-0</v>
      </c>
      <c r="B405" s="122" t="str">
        <f t="shared" si="13"/>
        <v/>
      </c>
      <c r="C405" s="122" t="str">
        <f>IF(ACOUSTIC_SURVEY_RESULTS!A404=0, "",ACOUSTIC_SURVEY_RESULTS!A404)</f>
        <v/>
      </c>
      <c r="D405" s="122" t="str">
        <f>IFERROR((VLOOKUP($C405,Drop_down_options!$B$2:$D$21,2,FALSE)),"")</f>
        <v/>
      </c>
      <c r="E405" s="122" t="str">
        <f>IF(ACOUSTIC_SURVEY_RESULTS!B404=0, "",ACOUSTIC_SURVEY_RESULTS!B404)</f>
        <v/>
      </c>
      <c r="F405" s="122" t="str">
        <f>IF(ACOUSTIC_SURVEY_RESULTS!C404=0, "",ACOUSTIC_SURVEY_RESULTS!C404)</f>
        <v/>
      </c>
      <c r="G405" s="122" t="str">
        <f>IF(ACOUSTIC_SURVEY_RESULTS!D404=0, "",ACOUSTIC_SURVEY_RESULTS!D404)</f>
        <v/>
      </c>
      <c r="H405" s="122" t="str">
        <f>IF(ACOUSTIC_SURVEY_RESULTS!E404=0, "",ACOUSTIC_SURVEY_RESULTS!E404)</f>
        <v/>
      </c>
      <c r="I405" s="122" t="str">
        <f>IF(ACOUSTIC_SURVEY_RESULTS!F404=0, "",ACOUSTIC_SURVEY_RESULTS!F404)</f>
        <v/>
      </c>
      <c r="J405" s="122" t="str">
        <f>IF(ACOUSTIC_SURVEY_RESULTS!G404=0, "",ACOUSTIC_SURVEY_RESULTS!G404)</f>
        <v/>
      </c>
      <c r="K405" s="122" t="str">
        <f>IF(ACOUSTIC_SURVEY_RESULTS!H404=0, "",ACOUSTIC_SURVEY_RESULTS!H404)</f>
        <v/>
      </c>
      <c r="L405" s="122" t="str">
        <f>IF(ACOUSTIC_SURVEY_RESULTS!I404=0, "",ACOUSTIC_SURVEY_RESULTS!I404)</f>
        <v/>
      </c>
      <c r="M405" s="122">
        <f>IFERROR((VLOOKUP($L405,ACOUSTIC_SITE_INFO!$C$3:$AI$501,2,FALSE)),"")</f>
        <v>0</v>
      </c>
      <c r="N405" s="122">
        <f>IFERROR((VLOOKUP($L405,ACOUSTIC_SITE_INFO!$C$3:$AI$501,3,FALSE))," ")</f>
        <v>0</v>
      </c>
      <c r="O405" s="122">
        <f>IFERROR((VLOOKUP($L405,ACOUSTIC_SITE_INFO!$C$3:$AI$501,4,FALSE)),"")</f>
        <v>0</v>
      </c>
      <c r="P405" s="122">
        <f>IFERROR((VLOOKUP($L405,ACOUSTIC_SITE_INFO!$C$3:$AI$501,5,FALSE)),"")</f>
        <v>0</v>
      </c>
      <c r="Q405" s="122">
        <f>IFERROR((VLOOKUP($L405,ACOUSTIC_SITE_INFO!$C$3:$AI$501,6,FALSE)),"")</f>
        <v>0</v>
      </c>
      <c r="R405" s="122">
        <f>IFERROR((VLOOKUP($L405,ACOUSTIC_SITE_INFO!$C$3:$AI$501,7,FALSE)),"")</f>
        <v>0</v>
      </c>
      <c r="S405" s="122" t="str">
        <f>IFERROR((VLOOKUP($L405,ACOUSTIC_SITE_INFO!$C$3:$AI$501,8,FALSE)),"")</f>
        <v>//</v>
      </c>
      <c r="T405" s="124">
        <f>IFERROR((VLOOKUP($L405,ACOUSTIC_SITE_INFO!$C$3:$AI$501,9,FALSE)),"")</f>
        <v>0</v>
      </c>
      <c r="U405" s="124">
        <f>IFERROR((VLOOKUP($L405,ACOUSTIC_SITE_INFO!$C$3:$AI$501,10,FALSE)),"")</f>
        <v>0</v>
      </c>
      <c r="V405" s="122">
        <f>IFERROR((VLOOKUP($L405,ACOUSTIC_SITE_INFO!$C$3:$AI$501,11,FALSE)),"")</f>
        <v>0</v>
      </c>
      <c r="W405" s="122">
        <f>IFERROR((VLOOKUP($L405,ACOUSTIC_SITE_INFO!$C$3:$AI$501,12,FALSE)),"")</f>
        <v>0</v>
      </c>
      <c r="X405" s="122">
        <f>IFERROR((VLOOKUP($L405,ACOUSTIC_SITE_INFO!$C$3:$AI$501,13,FALSE)),"")</f>
        <v>0</v>
      </c>
      <c r="Y405" s="122">
        <f>IFERROR((VLOOKUP($L405,ACOUSTIC_SITE_INFO!$C$3:$AI$501,14,FALSE)),"")</f>
        <v>0</v>
      </c>
      <c r="Z405" s="122">
        <f>IFERROR((VLOOKUP($L405,ACOUSTIC_SITE_INFO!$C$3:$AI$501,15,FALSE)),"")</f>
        <v>0</v>
      </c>
      <c r="AA405" s="122">
        <f>IFERROR((VLOOKUP($L405,ACOUSTIC_SITE_INFO!$C$3:$AI$501,16,FALSE)),"")</f>
        <v>0</v>
      </c>
      <c r="AB405" s="122">
        <f>IFERROR((VLOOKUP($L405,ACOUSTIC_SITE_INFO!$C$3:$AI$501,17,FALSE)),"")</f>
        <v>0</v>
      </c>
      <c r="AC405" s="122">
        <f>IFERROR((VLOOKUP($L405,ACOUSTIC_SITE_INFO!$C$3:$AI$501,18,FALSE)),"")</f>
        <v>0</v>
      </c>
      <c r="AD405" s="122">
        <f>IFERROR((VLOOKUP($L405,ACOUSTIC_SITE_INFO!$C$3:$AI$501,20,FALSE)),"")</f>
        <v>0</v>
      </c>
      <c r="AE405" s="122">
        <f>IFERROR((VLOOKUP($L405,ACOUSTIC_SITE_INFO!$C$3:$AI$501,21,FALSE)),"")</f>
        <v>0</v>
      </c>
      <c r="AF405" s="122">
        <f>IFERROR((VLOOKUP($L405,ACOUSTIC_SITE_INFO!$C$3:$AI$501,19,FALSE)),"")</f>
        <v>0</v>
      </c>
      <c r="AG405" s="122">
        <f>IFERROR((VLOOKUP($L405,ACOUSTIC_SITE_INFO!$C$3:$AI$501,22,FALSE)),"")</f>
        <v>0</v>
      </c>
      <c r="AH405" s="122">
        <f>IFERROR((VLOOKUP($L405,ACOUSTIC_SITE_INFO!$C$3:$AI$501,23,FALSE)),"")</f>
        <v>0</v>
      </c>
      <c r="AI405" s="125">
        <f>IFERROR((VLOOKUP($L405,ACOUSTIC_SITE_INFO!$C$3:$AI$501,24,FALSE)),"")</f>
        <v>0</v>
      </c>
      <c r="AJ405" s="125">
        <f>IFERROR((VLOOKUP($L405,ACOUSTIC_SITE_INFO!$C$3:$AI$501,25,FALSE)),"")</f>
        <v>0</v>
      </c>
      <c r="AK405" s="122">
        <f>IFERROR((VLOOKUP($L405,ACOUSTIC_SITE_INFO!$C$3:$AI$501,26,FALSE)),"")</f>
        <v>0</v>
      </c>
      <c r="AL405" s="122">
        <f>IFERROR((VLOOKUP($L405,ACOUSTIC_SITE_INFO!$C$3:$AI$501,27,FALSE)),"")</f>
        <v>0</v>
      </c>
      <c r="AM405" s="122">
        <f>IFERROR((VLOOKUP($L405,ACOUSTIC_SITE_INFO!$C$3:$AI$501,29,FALSE)),"")</f>
        <v>0</v>
      </c>
      <c r="AN405" s="122">
        <f>IFERROR((VLOOKUP($L405,ACOUSTIC_SITE_INFO!$C$3:$AI$501,30,FALSE)),"")</f>
        <v>0</v>
      </c>
      <c r="AO405" s="122">
        <f>IFERROR((VLOOKUP($L405,ACOUSTIC_SITE_INFO!$C$3:$AI$501,31,FALSE)),"")</f>
        <v>0</v>
      </c>
      <c r="AP405" s="122">
        <f>IFERROR((VLOOKUP($L405,ACOUSTIC_SITE_INFO!$C$3:$AI$501,32,FALSE)),"")</f>
        <v>0</v>
      </c>
      <c r="AQ405" s="122">
        <f>IFERROR((VLOOKUP($L405,ACOUSTIC_SITE_INFO!$C$3:$AI$501,33,FALSE)),"")</f>
        <v>0</v>
      </c>
    </row>
    <row r="406" spans="1:43" x14ac:dyDescent="0.25">
      <c r="A406" s="122" t="str">
        <f t="shared" si="12"/>
        <v>00-0m-0</v>
      </c>
      <c r="B406" s="122" t="str">
        <f t="shared" si="13"/>
        <v/>
      </c>
      <c r="C406" s="122" t="str">
        <f>IF(ACOUSTIC_SURVEY_RESULTS!A405=0, "",ACOUSTIC_SURVEY_RESULTS!A405)</f>
        <v/>
      </c>
      <c r="D406" s="122" t="str">
        <f>IFERROR((VLOOKUP($C406,Drop_down_options!$B$2:$D$21,2,FALSE)),"")</f>
        <v/>
      </c>
      <c r="E406" s="122" t="str">
        <f>IF(ACOUSTIC_SURVEY_RESULTS!B405=0, "",ACOUSTIC_SURVEY_RESULTS!B405)</f>
        <v/>
      </c>
      <c r="F406" s="122" t="str">
        <f>IF(ACOUSTIC_SURVEY_RESULTS!C405=0, "",ACOUSTIC_SURVEY_RESULTS!C405)</f>
        <v/>
      </c>
      <c r="G406" s="122" t="str">
        <f>IF(ACOUSTIC_SURVEY_RESULTS!D405=0, "",ACOUSTIC_SURVEY_RESULTS!D405)</f>
        <v/>
      </c>
      <c r="H406" s="122" t="str">
        <f>IF(ACOUSTIC_SURVEY_RESULTS!E405=0, "",ACOUSTIC_SURVEY_RESULTS!E405)</f>
        <v/>
      </c>
      <c r="I406" s="122" t="str">
        <f>IF(ACOUSTIC_SURVEY_RESULTS!F405=0, "",ACOUSTIC_SURVEY_RESULTS!F405)</f>
        <v/>
      </c>
      <c r="J406" s="122" t="str">
        <f>IF(ACOUSTIC_SURVEY_RESULTS!G405=0, "",ACOUSTIC_SURVEY_RESULTS!G405)</f>
        <v/>
      </c>
      <c r="K406" s="122" t="str">
        <f>IF(ACOUSTIC_SURVEY_RESULTS!H405=0, "",ACOUSTIC_SURVEY_RESULTS!H405)</f>
        <v/>
      </c>
      <c r="L406" s="122" t="str">
        <f>IF(ACOUSTIC_SURVEY_RESULTS!I405=0, "",ACOUSTIC_SURVEY_RESULTS!I405)</f>
        <v/>
      </c>
      <c r="M406" s="122">
        <f>IFERROR((VLOOKUP($L406,ACOUSTIC_SITE_INFO!$C$3:$AI$501,2,FALSE)),"")</f>
        <v>0</v>
      </c>
      <c r="N406" s="122">
        <f>IFERROR((VLOOKUP($L406,ACOUSTIC_SITE_INFO!$C$3:$AI$501,3,FALSE))," ")</f>
        <v>0</v>
      </c>
      <c r="O406" s="122">
        <f>IFERROR((VLOOKUP($L406,ACOUSTIC_SITE_INFO!$C$3:$AI$501,4,FALSE)),"")</f>
        <v>0</v>
      </c>
      <c r="P406" s="122">
        <f>IFERROR((VLOOKUP($L406,ACOUSTIC_SITE_INFO!$C$3:$AI$501,5,FALSE)),"")</f>
        <v>0</v>
      </c>
      <c r="Q406" s="122">
        <f>IFERROR((VLOOKUP($L406,ACOUSTIC_SITE_INFO!$C$3:$AI$501,6,FALSE)),"")</f>
        <v>0</v>
      </c>
      <c r="R406" s="122">
        <f>IFERROR((VLOOKUP($L406,ACOUSTIC_SITE_INFO!$C$3:$AI$501,7,FALSE)),"")</f>
        <v>0</v>
      </c>
      <c r="S406" s="122" t="str">
        <f>IFERROR((VLOOKUP($L406,ACOUSTIC_SITE_INFO!$C$3:$AI$501,8,FALSE)),"")</f>
        <v>//</v>
      </c>
      <c r="T406" s="124">
        <f>IFERROR((VLOOKUP($L406,ACOUSTIC_SITE_INFO!$C$3:$AI$501,9,FALSE)),"")</f>
        <v>0</v>
      </c>
      <c r="U406" s="124">
        <f>IFERROR((VLOOKUP($L406,ACOUSTIC_SITE_INFO!$C$3:$AI$501,10,FALSE)),"")</f>
        <v>0</v>
      </c>
      <c r="V406" s="122">
        <f>IFERROR((VLOOKUP($L406,ACOUSTIC_SITE_INFO!$C$3:$AI$501,11,FALSE)),"")</f>
        <v>0</v>
      </c>
      <c r="W406" s="122">
        <f>IFERROR((VLOOKUP($L406,ACOUSTIC_SITE_INFO!$C$3:$AI$501,12,FALSE)),"")</f>
        <v>0</v>
      </c>
      <c r="X406" s="122">
        <f>IFERROR((VLOOKUP($L406,ACOUSTIC_SITE_INFO!$C$3:$AI$501,13,FALSE)),"")</f>
        <v>0</v>
      </c>
      <c r="Y406" s="122">
        <f>IFERROR((VLOOKUP($L406,ACOUSTIC_SITE_INFO!$C$3:$AI$501,14,FALSE)),"")</f>
        <v>0</v>
      </c>
      <c r="Z406" s="122">
        <f>IFERROR((VLOOKUP($L406,ACOUSTIC_SITE_INFO!$C$3:$AI$501,15,FALSE)),"")</f>
        <v>0</v>
      </c>
      <c r="AA406" s="122">
        <f>IFERROR((VLOOKUP($L406,ACOUSTIC_SITE_INFO!$C$3:$AI$501,16,FALSE)),"")</f>
        <v>0</v>
      </c>
      <c r="AB406" s="122">
        <f>IFERROR((VLOOKUP($L406,ACOUSTIC_SITE_INFO!$C$3:$AI$501,17,FALSE)),"")</f>
        <v>0</v>
      </c>
      <c r="AC406" s="122">
        <f>IFERROR((VLOOKUP($L406,ACOUSTIC_SITE_INFO!$C$3:$AI$501,18,FALSE)),"")</f>
        <v>0</v>
      </c>
      <c r="AD406" s="122">
        <f>IFERROR((VLOOKUP($L406,ACOUSTIC_SITE_INFO!$C$3:$AI$501,20,FALSE)),"")</f>
        <v>0</v>
      </c>
      <c r="AE406" s="122">
        <f>IFERROR((VLOOKUP($L406,ACOUSTIC_SITE_INFO!$C$3:$AI$501,21,FALSE)),"")</f>
        <v>0</v>
      </c>
      <c r="AF406" s="122">
        <f>IFERROR((VLOOKUP($L406,ACOUSTIC_SITE_INFO!$C$3:$AI$501,19,FALSE)),"")</f>
        <v>0</v>
      </c>
      <c r="AG406" s="122">
        <f>IFERROR((VLOOKUP($L406,ACOUSTIC_SITE_INFO!$C$3:$AI$501,22,FALSE)),"")</f>
        <v>0</v>
      </c>
      <c r="AH406" s="122">
        <f>IFERROR((VLOOKUP($L406,ACOUSTIC_SITE_INFO!$C$3:$AI$501,23,FALSE)),"")</f>
        <v>0</v>
      </c>
      <c r="AI406" s="125">
        <f>IFERROR((VLOOKUP($L406,ACOUSTIC_SITE_INFO!$C$3:$AI$501,24,FALSE)),"")</f>
        <v>0</v>
      </c>
      <c r="AJ406" s="125">
        <f>IFERROR((VLOOKUP($L406,ACOUSTIC_SITE_INFO!$C$3:$AI$501,25,FALSE)),"")</f>
        <v>0</v>
      </c>
      <c r="AK406" s="122">
        <f>IFERROR((VLOOKUP($L406,ACOUSTIC_SITE_INFO!$C$3:$AI$501,26,FALSE)),"")</f>
        <v>0</v>
      </c>
      <c r="AL406" s="122">
        <f>IFERROR((VLOOKUP($L406,ACOUSTIC_SITE_INFO!$C$3:$AI$501,27,FALSE)),"")</f>
        <v>0</v>
      </c>
      <c r="AM406" s="122">
        <f>IFERROR((VLOOKUP($L406,ACOUSTIC_SITE_INFO!$C$3:$AI$501,29,FALSE)),"")</f>
        <v>0</v>
      </c>
      <c r="AN406" s="122">
        <f>IFERROR((VLOOKUP($L406,ACOUSTIC_SITE_INFO!$C$3:$AI$501,30,FALSE)),"")</f>
        <v>0</v>
      </c>
      <c r="AO406" s="122">
        <f>IFERROR((VLOOKUP($L406,ACOUSTIC_SITE_INFO!$C$3:$AI$501,31,FALSE)),"")</f>
        <v>0</v>
      </c>
      <c r="AP406" s="122">
        <f>IFERROR((VLOOKUP($L406,ACOUSTIC_SITE_INFO!$C$3:$AI$501,32,FALSE)),"")</f>
        <v>0</v>
      </c>
      <c r="AQ406" s="122">
        <f>IFERROR((VLOOKUP($L406,ACOUSTIC_SITE_INFO!$C$3:$AI$501,33,FALSE)),"")</f>
        <v>0</v>
      </c>
    </row>
    <row r="407" spans="1:43" x14ac:dyDescent="0.25">
      <c r="A407" s="122" t="str">
        <f t="shared" si="12"/>
        <v>00-0m-0</v>
      </c>
      <c r="B407" s="122" t="str">
        <f t="shared" si="13"/>
        <v/>
      </c>
      <c r="C407" s="122" t="str">
        <f>IF(ACOUSTIC_SURVEY_RESULTS!A406=0, "",ACOUSTIC_SURVEY_RESULTS!A406)</f>
        <v/>
      </c>
      <c r="D407" s="122" t="str">
        <f>IFERROR((VLOOKUP($C407,Drop_down_options!$B$2:$D$21,2,FALSE)),"")</f>
        <v/>
      </c>
      <c r="E407" s="122" t="str">
        <f>IF(ACOUSTIC_SURVEY_RESULTS!B406=0, "",ACOUSTIC_SURVEY_RESULTS!B406)</f>
        <v/>
      </c>
      <c r="F407" s="122" t="str">
        <f>IF(ACOUSTIC_SURVEY_RESULTS!C406=0, "",ACOUSTIC_SURVEY_RESULTS!C406)</f>
        <v/>
      </c>
      <c r="G407" s="122" t="str">
        <f>IF(ACOUSTIC_SURVEY_RESULTS!D406=0, "",ACOUSTIC_SURVEY_RESULTS!D406)</f>
        <v/>
      </c>
      <c r="H407" s="122" t="str">
        <f>IF(ACOUSTIC_SURVEY_RESULTS!E406=0, "",ACOUSTIC_SURVEY_RESULTS!E406)</f>
        <v/>
      </c>
      <c r="I407" s="122" t="str">
        <f>IF(ACOUSTIC_SURVEY_RESULTS!F406=0, "",ACOUSTIC_SURVEY_RESULTS!F406)</f>
        <v/>
      </c>
      <c r="J407" s="122" t="str">
        <f>IF(ACOUSTIC_SURVEY_RESULTS!G406=0, "",ACOUSTIC_SURVEY_RESULTS!G406)</f>
        <v/>
      </c>
      <c r="K407" s="122" t="str">
        <f>IF(ACOUSTIC_SURVEY_RESULTS!H406=0, "",ACOUSTIC_SURVEY_RESULTS!H406)</f>
        <v/>
      </c>
      <c r="L407" s="122" t="str">
        <f>IF(ACOUSTIC_SURVEY_RESULTS!I406=0, "",ACOUSTIC_SURVEY_RESULTS!I406)</f>
        <v/>
      </c>
      <c r="M407" s="122">
        <f>IFERROR((VLOOKUP($L407,ACOUSTIC_SITE_INFO!$C$3:$AI$501,2,FALSE)),"")</f>
        <v>0</v>
      </c>
      <c r="N407" s="122">
        <f>IFERROR((VLOOKUP($L407,ACOUSTIC_SITE_INFO!$C$3:$AI$501,3,FALSE))," ")</f>
        <v>0</v>
      </c>
      <c r="O407" s="122">
        <f>IFERROR((VLOOKUP($L407,ACOUSTIC_SITE_INFO!$C$3:$AI$501,4,FALSE)),"")</f>
        <v>0</v>
      </c>
      <c r="P407" s="122">
        <f>IFERROR((VLOOKUP($L407,ACOUSTIC_SITE_INFO!$C$3:$AI$501,5,FALSE)),"")</f>
        <v>0</v>
      </c>
      <c r="Q407" s="122">
        <f>IFERROR((VLOOKUP($L407,ACOUSTIC_SITE_INFO!$C$3:$AI$501,6,FALSE)),"")</f>
        <v>0</v>
      </c>
      <c r="R407" s="122">
        <f>IFERROR((VLOOKUP($L407,ACOUSTIC_SITE_INFO!$C$3:$AI$501,7,FALSE)),"")</f>
        <v>0</v>
      </c>
      <c r="S407" s="122" t="str">
        <f>IFERROR((VLOOKUP($L407,ACOUSTIC_SITE_INFO!$C$3:$AI$501,8,FALSE)),"")</f>
        <v>//</v>
      </c>
      <c r="T407" s="124">
        <f>IFERROR((VLOOKUP($L407,ACOUSTIC_SITE_INFO!$C$3:$AI$501,9,FALSE)),"")</f>
        <v>0</v>
      </c>
      <c r="U407" s="124">
        <f>IFERROR((VLOOKUP($L407,ACOUSTIC_SITE_INFO!$C$3:$AI$501,10,FALSE)),"")</f>
        <v>0</v>
      </c>
      <c r="V407" s="122">
        <f>IFERROR((VLOOKUP($L407,ACOUSTIC_SITE_INFO!$C$3:$AI$501,11,FALSE)),"")</f>
        <v>0</v>
      </c>
      <c r="W407" s="122">
        <f>IFERROR((VLOOKUP($L407,ACOUSTIC_SITE_INFO!$C$3:$AI$501,12,FALSE)),"")</f>
        <v>0</v>
      </c>
      <c r="X407" s="122">
        <f>IFERROR((VLOOKUP($L407,ACOUSTIC_SITE_INFO!$C$3:$AI$501,13,FALSE)),"")</f>
        <v>0</v>
      </c>
      <c r="Y407" s="122">
        <f>IFERROR((VLOOKUP($L407,ACOUSTIC_SITE_INFO!$C$3:$AI$501,14,FALSE)),"")</f>
        <v>0</v>
      </c>
      <c r="Z407" s="122">
        <f>IFERROR((VLOOKUP($L407,ACOUSTIC_SITE_INFO!$C$3:$AI$501,15,FALSE)),"")</f>
        <v>0</v>
      </c>
      <c r="AA407" s="122">
        <f>IFERROR((VLOOKUP($L407,ACOUSTIC_SITE_INFO!$C$3:$AI$501,16,FALSE)),"")</f>
        <v>0</v>
      </c>
      <c r="AB407" s="122">
        <f>IFERROR((VLOOKUP($L407,ACOUSTIC_SITE_INFO!$C$3:$AI$501,17,FALSE)),"")</f>
        <v>0</v>
      </c>
      <c r="AC407" s="122">
        <f>IFERROR((VLOOKUP($L407,ACOUSTIC_SITE_INFO!$C$3:$AI$501,18,FALSE)),"")</f>
        <v>0</v>
      </c>
      <c r="AD407" s="122">
        <f>IFERROR((VLOOKUP($L407,ACOUSTIC_SITE_INFO!$C$3:$AI$501,20,FALSE)),"")</f>
        <v>0</v>
      </c>
      <c r="AE407" s="122">
        <f>IFERROR((VLOOKUP($L407,ACOUSTIC_SITE_INFO!$C$3:$AI$501,21,FALSE)),"")</f>
        <v>0</v>
      </c>
      <c r="AF407" s="122">
        <f>IFERROR((VLOOKUP($L407,ACOUSTIC_SITE_INFO!$C$3:$AI$501,19,FALSE)),"")</f>
        <v>0</v>
      </c>
      <c r="AG407" s="122">
        <f>IFERROR((VLOOKUP($L407,ACOUSTIC_SITE_INFO!$C$3:$AI$501,22,FALSE)),"")</f>
        <v>0</v>
      </c>
      <c r="AH407" s="122">
        <f>IFERROR((VLOOKUP($L407,ACOUSTIC_SITE_INFO!$C$3:$AI$501,23,FALSE)),"")</f>
        <v>0</v>
      </c>
      <c r="AI407" s="125">
        <f>IFERROR((VLOOKUP($L407,ACOUSTIC_SITE_INFO!$C$3:$AI$501,24,FALSE)),"")</f>
        <v>0</v>
      </c>
      <c r="AJ407" s="125">
        <f>IFERROR((VLOOKUP($L407,ACOUSTIC_SITE_INFO!$C$3:$AI$501,25,FALSE)),"")</f>
        <v>0</v>
      </c>
      <c r="AK407" s="122">
        <f>IFERROR((VLOOKUP($L407,ACOUSTIC_SITE_INFO!$C$3:$AI$501,26,FALSE)),"")</f>
        <v>0</v>
      </c>
      <c r="AL407" s="122">
        <f>IFERROR((VLOOKUP($L407,ACOUSTIC_SITE_INFO!$C$3:$AI$501,27,FALSE)),"")</f>
        <v>0</v>
      </c>
      <c r="AM407" s="122">
        <f>IFERROR((VLOOKUP($L407,ACOUSTIC_SITE_INFO!$C$3:$AI$501,29,FALSE)),"")</f>
        <v>0</v>
      </c>
      <c r="AN407" s="122">
        <f>IFERROR((VLOOKUP($L407,ACOUSTIC_SITE_INFO!$C$3:$AI$501,30,FALSE)),"")</f>
        <v>0</v>
      </c>
      <c r="AO407" s="122">
        <f>IFERROR((VLOOKUP($L407,ACOUSTIC_SITE_INFO!$C$3:$AI$501,31,FALSE)),"")</f>
        <v>0</v>
      </c>
      <c r="AP407" s="122">
        <f>IFERROR((VLOOKUP($L407,ACOUSTIC_SITE_INFO!$C$3:$AI$501,32,FALSE)),"")</f>
        <v>0</v>
      </c>
      <c r="AQ407" s="122">
        <f>IFERROR((VLOOKUP($L407,ACOUSTIC_SITE_INFO!$C$3:$AI$501,33,FALSE)),"")</f>
        <v>0</v>
      </c>
    </row>
    <row r="408" spans="1:43" x14ac:dyDescent="0.25">
      <c r="A408" s="122" t="str">
        <f t="shared" si="12"/>
        <v>00-0m-0</v>
      </c>
      <c r="B408" s="122" t="str">
        <f t="shared" si="13"/>
        <v/>
      </c>
      <c r="C408" s="122" t="str">
        <f>IF(ACOUSTIC_SURVEY_RESULTS!A407=0, "",ACOUSTIC_SURVEY_RESULTS!A407)</f>
        <v/>
      </c>
      <c r="D408" s="122" t="str">
        <f>IFERROR((VLOOKUP($C408,Drop_down_options!$B$2:$D$21,2,FALSE)),"")</f>
        <v/>
      </c>
      <c r="E408" s="122" t="str">
        <f>IF(ACOUSTIC_SURVEY_RESULTS!B407=0, "",ACOUSTIC_SURVEY_RESULTS!B407)</f>
        <v/>
      </c>
      <c r="F408" s="122" t="str">
        <f>IF(ACOUSTIC_SURVEY_RESULTS!C407=0, "",ACOUSTIC_SURVEY_RESULTS!C407)</f>
        <v/>
      </c>
      <c r="G408" s="122" t="str">
        <f>IF(ACOUSTIC_SURVEY_RESULTS!D407=0, "",ACOUSTIC_SURVEY_RESULTS!D407)</f>
        <v/>
      </c>
      <c r="H408" s="122" t="str">
        <f>IF(ACOUSTIC_SURVEY_RESULTS!E407=0, "",ACOUSTIC_SURVEY_RESULTS!E407)</f>
        <v/>
      </c>
      <c r="I408" s="122" t="str">
        <f>IF(ACOUSTIC_SURVEY_RESULTS!F407=0, "",ACOUSTIC_SURVEY_RESULTS!F407)</f>
        <v/>
      </c>
      <c r="J408" s="122" t="str">
        <f>IF(ACOUSTIC_SURVEY_RESULTS!G407=0, "",ACOUSTIC_SURVEY_RESULTS!G407)</f>
        <v/>
      </c>
      <c r="K408" s="122" t="str">
        <f>IF(ACOUSTIC_SURVEY_RESULTS!H407=0, "",ACOUSTIC_SURVEY_RESULTS!H407)</f>
        <v/>
      </c>
      <c r="L408" s="122" t="str">
        <f>IF(ACOUSTIC_SURVEY_RESULTS!I407=0, "",ACOUSTIC_SURVEY_RESULTS!I407)</f>
        <v/>
      </c>
      <c r="M408" s="122">
        <f>IFERROR((VLOOKUP($L408,ACOUSTIC_SITE_INFO!$C$3:$AI$501,2,FALSE)),"")</f>
        <v>0</v>
      </c>
      <c r="N408" s="122">
        <f>IFERROR((VLOOKUP($L408,ACOUSTIC_SITE_INFO!$C$3:$AI$501,3,FALSE))," ")</f>
        <v>0</v>
      </c>
      <c r="O408" s="122">
        <f>IFERROR((VLOOKUP($L408,ACOUSTIC_SITE_INFO!$C$3:$AI$501,4,FALSE)),"")</f>
        <v>0</v>
      </c>
      <c r="P408" s="122">
        <f>IFERROR((VLOOKUP($L408,ACOUSTIC_SITE_INFO!$C$3:$AI$501,5,FALSE)),"")</f>
        <v>0</v>
      </c>
      <c r="Q408" s="122">
        <f>IFERROR((VLOOKUP($L408,ACOUSTIC_SITE_INFO!$C$3:$AI$501,6,FALSE)),"")</f>
        <v>0</v>
      </c>
      <c r="R408" s="122">
        <f>IFERROR((VLOOKUP($L408,ACOUSTIC_SITE_INFO!$C$3:$AI$501,7,FALSE)),"")</f>
        <v>0</v>
      </c>
      <c r="S408" s="122" t="str">
        <f>IFERROR((VLOOKUP($L408,ACOUSTIC_SITE_INFO!$C$3:$AI$501,8,FALSE)),"")</f>
        <v>//</v>
      </c>
      <c r="T408" s="124">
        <f>IFERROR((VLOOKUP($L408,ACOUSTIC_SITE_INFO!$C$3:$AI$501,9,FALSE)),"")</f>
        <v>0</v>
      </c>
      <c r="U408" s="124">
        <f>IFERROR((VLOOKUP($L408,ACOUSTIC_SITE_INFO!$C$3:$AI$501,10,FALSE)),"")</f>
        <v>0</v>
      </c>
      <c r="V408" s="122">
        <f>IFERROR((VLOOKUP($L408,ACOUSTIC_SITE_INFO!$C$3:$AI$501,11,FALSE)),"")</f>
        <v>0</v>
      </c>
      <c r="W408" s="122">
        <f>IFERROR((VLOOKUP($L408,ACOUSTIC_SITE_INFO!$C$3:$AI$501,12,FALSE)),"")</f>
        <v>0</v>
      </c>
      <c r="X408" s="122">
        <f>IFERROR((VLOOKUP($L408,ACOUSTIC_SITE_INFO!$C$3:$AI$501,13,FALSE)),"")</f>
        <v>0</v>
      </c>
      <c r="Y408" s="122">
        <f>IFERROR((VLOOKUP($L408,ACOUSTIC_SITE_INFO!$C$3:$AI$501,14,FALSE)),"")</f>
        <v>0</v>
      </c>
      <c r="Z408" s="122">
        <f>IFERROR((VLOOKUP($L408,ACOUSTIC_SITE_INFO!$C$3:$AI$501,15,FALSE)),"")</f>
        <v>0</v>
      </c>
      <c r="AA408" s="122">
        <f>IFERROR((VLOOKUP($L408,ACOUSTIC_SITE_INFO!$C$3:$AI$501,16,FALSE)),"")</f>
        <v>0</v>
      </c>
      <c r="AB408" s="122">
        <f>IFERROR((VLOOKUP($L408,ACOUSTIC_SITE_INFO!$C$3:$AI$501,17,FALSE)),"")</f>
        <v>0</v>
      </c>
      <c r="AC408" s="122">
        <f>IFERROR((VLOOKUP($L408,ACOUSTIC_SITE_INFO!$C$3:$AI$501,18,FALSE)),"")</f>
        <v>0</v>
      </c>
      <c r="AD408" s="122">
        <f>IFERROR((VLOOKUP($L408,ACOUSTIC_SITE_INFO!$C$3:$AI$501,20,FALSE)),"")</f>
        <v>0</v>
      </c>
      <c r="AE408" s="122">
        <f>IFERROR((VLOOKUP($L408,ACOUSTIC_SITE_INFO!$C$3:$AI$501,21,FALSE)),"")</f>
        <v>0</v>
      </c>
      <c r="AF408" s="122">
        <f>IFERROR((VLOOKUP($L408,ACOUSTIC_SITE_INFO!$C$3:$AI$501,19,FALSE)),"")</f>
        <v>0</v>
      </c>
      <c r="AG408" s="122">
        <f>IFERROR((VLOOKUP($L408,ACOUSTIC_SITE_INFO!$C$3:$AI$501,22,FALSE)),"")</f>
        <v>0</v>
      </c>
      <c r="AH408" s="122">
        <f>IFERROR((VLOOKUP($L408,ACOUSTIC_SITE_INFO!$C$3:$AI$501,23,FALSE)),"")</f>
        <v>0</v>
      </c>
      <c r="AI408" s="125">
        <f>IFERROR((VLOOKUP($L408,ACOUSTIC_SITE_INFO!$C$3:$AI$501,24,FALSE)),"")</f>
        <v>0</v>
      </c>
      <c r="AJ408" s="125">
        <f>IFERROR((VLOOKUP($L408,ACOUSTIC_SITE_INFO!$C$3:$AI$501,25,FALSE)),"")</f>
        <v>0</v>
      </c>
      <c r="AK408" s="122">
        <f>IFERROR((VLOOKUP($L408,ACOUSTIC_SITE_INFO!$C$3:$AI$501,26,FALSE)),"")</f>
        <v>0</v>
      </c>
      <c r="AL408" s="122">
        <f>IFERROR((VLOOKUP($L408,ACOUSTIC_SITE_INFO!$C$3:$AI$501,27,FALSE)),"")</f>
        <v>0</v>
      </c>
      <c r="AM408" s="122">
        <f>IFERROR((VLOOKUP($L408,ACOUSTIC_SITE_INFO!$C$3:$AI$501,29,FALSE)),"")</f>
        <v>0</v>
      </c>
      <c r="AN408" s="122">
        <f>IFERROR((VLOOKUP($L408,ACOUSTIC_SITE_INFO!$C$3:$AI$501,30,FALSE)),"")</f>
        <v>0</v>
      </c>
      <c r="AO408" s="122">
        <f>IFERROR((VLOOKUP($L408,ACOUSTIC_SITE_INFO!$C$3:$AI$501,31,FALSE)),"")</f>
        <v>0</v>
      </c>
      <c r="AP408" s="122">
        <f>IFERROR((VLOOKUP($L408,ACOUSTIC_SITE_INFO!$C$3:$AI$501,32,FALSE)),"")</f>
        <v>0</v>
      </c>
      <c r="AQ408" s="122">
        <f>IFERROR((VLOOKUP($L408,ACOUSTIC_SITE_INFO!$C$3:$AI$501,33,FALSE)),"")</f>
        <v>0</v>
      </c>
    </row>
    <row r="409" spans="1:43" x14ac:dyDescent="0.25">
      <c r="A409" s="122" t="str">
        <f t="shared" si="12"/>
        <v>00-0m-0</v>
      </c>
      <c r="B409" s="122" t="str">
        <f t="shared" si="13"/>
        <v/>
      </c>
      <c r="C409" s="122" t="str">
        <f>IF(ACOUSTIC_SURVEY_RESULTS!A408=0, "",ACOUSTIC_SURVEY_RESULTS!A408)</f>
        <v/>
      </c>
      <c r="D409" s="122" t="str">
        <f>IFERROR((VLOOKUP($C409,Drop_down_options!$B$2:$D$21,2,FALSE)),"")</f>
        <v/>
      </c>
      <c r="E409" s="122" t="str">
        <f>IF(ACOUSTIC_SURVEY_RESULTS!B408=0, "",ACOUSTIC_SURVEY_RESULTS!B408)</f>
        <v/>
      </c>
      <c r="F409" s="122" t="str">
        <f>IF(ACOUSTIC_SURVEY_RESULTS!C408=0, "",ACOUSTIC_SURVEY_RESULTS!C408)</f>
        <v/>
      </c>
      <c r="G409" s="122" t="str">
        <f>IF(ACOUSTIC_SURVEY_RESULTS!D408=0, "",ACOUSTIC_SURVEY_RESULTS!D408)</f>
        <v/>
      </c>
      <c r="H409" s="122" t="str">
        <f>IF(ACOUSTIC_SURVEY_RESULTS!E408=0, "",ACOUSTIC_SURVEY_RESULTS!E408)</f>
        <v/>
      </c>
      <c r="I409" s="122" t="str">
        <f>IF(ACOUSTIC_SURVEY_RESULTS!F408=0, "",ACOUSTIC_SURVEY_RESULTS!F408)</f>
        <v/>
      </c>
      <c r="J409" s="122" t="str">
        <f>IF(ACOUSTIC_SURVEY_RESULTS!G408=0, "",ACOUSTIC_SURVEY_RESULTS!G408)</f>
        <v/>
      </c>
      <c r="K409" s="122" t="str">
        <f>IF(ACOUSTIC_SURVEY_RESULTS!H408=0, "",ACOUSTIC_SURVEY_RESULTS!H408)</f>
        <v/>
      </c>
      <c r="L409" s="122" t="str">
        <f>IF(ACOUSTIC_SURVEY_RESULTS!I408=0, "",ACOUSTIC_SURVEY_RESULTS!I408)</f>
        <v/>
      </c>
      <c r="M409" s="122">
        <f>IFERROR((VLOOKUP($L409,ACOUSTIC_SITE_INFO!$C$3:$AI$501,2,FALSE)),"")</f>
        <v>0</v>
      </c>
      <c r="N409" s="122">
        <f>IFERROR((VLOOKUP($L409,ACOUSTIC_SITE_INFO!$C$3:$AI$501,3,FALSE))," ")</f>
        <v>0</v>
      </c>
      <c r="O409" s="122">
        <f>IFERROR((VLOOKUP($L409,ACOUSTIC_SITE_INFO!$C$3:$AI$501,4,FALSE)),"")</f>
        <v>0</v>
      </c>
      <c r="P409" s="122">
        <f>IFERROR((VLOOKUP($L409,ACOUSTIC_SITE_INFO!$C$3:$AI$501,5,FALSE)),"")</f>
        <v>0</v>
      </c>
      <c r="Q409" s="122">
        <f>IFERROR((VLOOKUP($L409,ACOUSTIC_SITE_INFO!$C$3:$AI$501,6,FALSE)),"")</f>
        <v>0</v>
      </c>
      <c r="R409" s="122">
        <f>IFERROR((VLOOKUP($L409,ACOUSTIC_SITE_INFO!$C$3:$AI$501,7,FALSE)),"")</f>
        <v>0</v>
      </c>
      <c r="S409" s="122" t="str">
        <f>IFERROR((VLOOKUP($L409,ACOUSTIC_SITE_INFO!$C$3:$AI$501,8,FALSE)),"")</f>
        <v>//</v>
      </c>
      <c r="T409" s="124">
        <f>IFERROR((VLOOKUP($L409,ACOUSTIC_SITE_INFO!$C$3:$AI$501,9,FALSE)),"")</f>
        <v>0</v>
      </c>
      <c r="U409" s="124">
        <f>IFERROR((VLOOKUP($L409,ACOUSTIC_SITE_INFO!$C$3:$AI$501,10,FALSE)),"")</f>
        <v>0</v>
      </c>
      <c r="V409" s="122">
        <f>IFERROR((VLOOKUP($L409,ACOUSTIC_SITE_INFO!$C$3:$AI$501,11,FALSE)),"")</f>
        <v>0</v>
      </c>
      <c r="W409" s="122">
        <f>IFERROR((VLOOKUP($L409,ACOUSTIC_SITE_INFO!$C$3:$AI$501,12,FALSE)),"")</f>
        <v>0</v>
      </c>
      <c r="X409" s="122">
        <f>IFERROR((VLOOKUP($L409,ACOUSTIC_SITE_INFO!$C$3:$AI$501,13,FALSE)),"")</f>
        <v>0</v>
      </c>
      <c r="Y409" s="122">
        <f>IFERROR((VLOOKUP($L409,ACOUSTIC_SITE_INFO!$C$3:$AI$501,14,FALSE)),"")</f>
        <v>0</v>
      </c>
      <c r="Z409" s="122">
        <f>IFERROR((VLOOKUP($L409,ACOUSTIC_SITE_INFO!$C$3:$AI$501,15,FALSE)),"")</f>
        <v>0</v>
      </c>
      <c r="AA409" s="122">
        <f>IFERROR((VLOOKUP($L409,ACOUSTIC_SITE_INFO!$C$3:$AI$501,16,FALSE)),"")</f>
        <v>0</v>
      </c>
      <c r="AB409" s="122">
        <f>IFERROR((VLOOKUP($L409,ACOUSTIC_SITE_INFO!$C$3:$AI$501,17,FALSE)),"")</f>
        <v>0</v>
      </c>
      <c r="AC409" s="122">
        <f>IFERROR((VLOOKUP($L409,ACOUSTIC_SITE_INFO!$C$3:$AI$501,18,FALSE)),"")</f>
        <v>0</v>
      </c>
      <c r="AD409" s="122">
        <f>IFERROR((VLOOKUP($L409,ACOUSTIC_SITE_INFO!$C$3:$AI$501,20,FALSE)),"")</f>
        <v>0</v>
      </c>
      <c r="AE409" s="122">
        <f>IFERROR((VLOOKUP($L409,ACOUSTIC_SITE_INFO!$C$3:$AI$501,21,FALSE)),"")</f>
        <v>0</v>
      </c>
      <c r="AF409" s="122">
        <f>IFERROR((VLOOKUP($L409,ACOUSTIC_SITE_INFO!$C$3:$AI$501,19,FALSE)),"")</f>
        <v>0</v>
      </c>
      <c r="AG409" s="122">
        <f>IFERROR((VLOOKUP($L409,ACOUSTIC_SITE_INFO!$C$3:$AI$501,22,FALSE)),"")</f>
        <v>0</v>
      </c>
      <c r="AH409" s="122">
        <f>IFERROR((VLOOKUP($L409,ACOUSTIC_SITE_INFO!$C$3:$AI$501,23,FALSE)),"")</f>
        <v>0</v>
      </c>
      <c r="AI409" s="125">
        <f>IFERROR((VLOOKUP($L409,ACOUSTIC_SITE_INFO!$C$3:$AI$501,24,FALSE)),"")</f>
        <v>0</v>
      </c>
      <c r="AJ409" s="125">
        <f>IFERROR((VLOOKUP($L409,ACOUSTIC_SITE_INFO!$C$3:$AI$501,25,FALSE)),"")</f>
        <v>0</v>
      </c>
      <c r="AK409" s="122">
        <f>IFERROR((VLOOKUP($L409,ACOUSTIC_SITE_INFO!$C$3:$AI$501,26,FALSE)),"")</f>
        <v>0</v>
      </c>
      <c r="AL409" s="122">
        <f>IFERROR((VLOOKUP($L409,ACOUSTIC_SITE_INFO!$C$3:$AI$501,27,FALSE)),"")</f>
        <v>0</v>
      </c>
      <c r="AM409" s="122">
        <f>IFERROR((VLOOKUP($L409,ACOUSTIC_SITE_INFO!$C$3:$AI$501,29,FALSE)),"")</f>
        <v>0</v>
      </c>
      <c r="AN409" s="122">
        <f>IFERROR((VLOOKUP($L409,ACOUSTIC_SITE_INFO!$C$3:$AI$501,30,FALSE)),"")</f>
        <v>0</v>
      </c>
      <c r="AO409" s="122">
        <f>IFERROR((VLOOKUP($L409,ACOUSTIC_SITE_INFO!$C$3:$AI$501,31,FALSE)),"")</f>
        <v>0</v>
      </c>
      <c r="AP409" s="122">
        <f>IFERROR((VLOOKUP($L409,ACOUSTIC_SITE_INFO!$C$3:$AI$501,32,FALSE)),"")</f>
        <v>0</v>
      </c>
      <c r="AQ409" s="122">
        <f>IFERROR((VLOOKUP($L409,ACOUSTIC_SITE_INFO!$C$3:$AI$501,33,FALSE)),"")</f>
        <v>0</v>
      </c>
    </row>
    <row r="410" spans="1:43" x14ac:dyDescent="0.25">
      <c r="A410" s="122" t="str">
        <f t="shared" si="12"/>
        <v>00-0m-0</v>
      </c>
      <c r="B410" s="122" t="str">
        <f t="shared" si="13"/>
        <v/>
      </c>
      <c r="C410" s="122" t="str">
        <f>IF(ACOUSTIC_SURVEY_RESULTS!A409=0, "",ACOUSTIC_SURVEY_RESULTS!A409)</f>
        <v/>
      </c>
      <c r="D410" s="122" t="str">
        <f>IFERROR((VLOOKUP($C410,Drop_down_options!$B$2:$D$21,2,FALSE)),"")</f>
        <v/>
      </c>
      <c r="E410" s="122" t="str">
        <f>IF(ACOUSTIC_SURVEY_RESULTS!B409=0, "",ACOUSTIC_SURVEY_RESULTS!B409)</f>
        <v/>
      </c>
      <c r="F410" s="122" t="str">
        <f>IF(ACOUSTIC_SURVEY_RESULTS!C409=0, "",ACOUSTIC_SURVEY_RESULTS!C409)</f>
        <v/>
      </c>
      <c r="G410" s="122" t="str">
        <f>IF(ACOUSTIC_SURVEY_RESULTS!D409=0, "",ACOUSTIC_SURVEY_RESULTS!D409)</f>
        <v/>
      </c>
      <c r="H410" s="122" t="str">
        <f>IF(ACOUSTIC_SURVEY_RESULTS!E409=0, "",ACOUSTIC_SURVEY_RESULTS!E409)</f>
        <v/>
      </c>
      <c r="I410" s="122" t="str">
        <f>IF(ACOUSTIC_SURVEY_RESULTS!F409=0, "",ACOUSTIC_SURVEY_RESULTS!F409)</f>
        <v/>
      </c>
      <c r="J410" s="122" t="str">
        <f>IF(ACOUSTIC_SURVEY_RESULTS!G409=0, "",ACOUSTIC_SURVEY_RESULTS!G409)</f>
        <v/>
      </c>
      <c r="K410" s="122" t="str">
        <f>IF(ACOUSTIC_SURVEY_RESULTS!H409=0, "",ACOUSTIC_SURVEY_RESULTS!H409)</f>
        <v/>
      </c>
      <c r="L410" s="122" t="str">
        <f>IF(ACOUSTIC_SURVEY_RESULTS!I409=0, "",ACOUSTIC_SURVEY_RESULTS!I409)</f>
        <v/>
      </c>
      <c r="M410" s="122">
        <f>IFERROR((VLOOKUP($L410,ACOUSTIC_SITE_INFO!$C$3:$AI$501,2,FALSE)),"")</f>
        <v>0</v>
      </c>
      <c r="N410" s="122">
        <f>IFERROR((VLOOKUP($L410,ACOUSTIC_SITE_INFO!$C$3:$AI$501,3,FALSE))," ")</f>
        <v>0</v>
      </c>
      <c r="O410" s="122">
        <f>IFERROR((VLOOKUP($L410,ACOUSTIC_SITE_INFO!$C$3:$AI$501,4,FALSE)),"")</f>
        <v>0</v>
      </c>
      <c r="P410" s="122">
        <f>IFERROR((VLOOKUP($L410,ACOUSTIC_SITE_INFO!$C$3:$AI$501,5,FALSE)),"")</f>
        <v>0</v>
      </c>
      <c r="Q410" s="122">
        <f>IFERROR((VLOOKUP($L410,ACOUSTIC_SITE_INFO!$C$3:$AI$501,6,FALSE)),"")</f>
        <v>0</v>
      </c>
      <c r="R410" s="122">
        <f>IFERROR((VLOOKUP($L410,ACOUSTIC_SITE_INFO!$C$3:$AI$501,7,FALSE)),"")</f>
        <v>0</v>
      </c>
      <c r="S410" s="122" t="str">
        <f>IFERROR((VLOOKUP($L410,ACOUSTIC_SITE_INFO!$C$3:$AI$501,8,FALSE)),"")</f>
        <v>//</v>
      </c>
      <c r="T410" s="124">
        <f>IFERROR((VLOOKUP($L410,ACOUSTIC_SITE_INFO!$C$3:$AI$501,9,FALSE)),"")</f>
        <v>0</v>
      </c>
      <c r="U410" s="124">
        <f>IFERROR((VLOOKUP($L410,ACOUSTIC_SITE_INFO!$C$3:$AI$501,10,FALSE)),"")</f>
        <v>0</v>
      </c>
      <c r="V410" s="122">
        <f>IFERROR((VLOOKUP($L410,ACOUSTIC_SITE_INFO!$C$3:$AI$501,11,FALSE)),"")</f>
        <v>0</v>
      </c>
      <c r="W410" s="122">
        <f>IFERROR((VLOOKUP($L410,ACOUSTIC_SITE_INFO!$C$3:$AI$501,12,FALSE)),"")</f>
        <v>0</v>
      </c>
      <c r="X410" s="122">
        <f>IFERROR((VLOOKUP($L410,ACOUSTIC_SITE_INFO!$C$3:$AI$501,13,FALSE)),"")</f>
        <v>0</v>
      </c>
      <c r="Y410" s="122">
        <f>IFERROR((VLOOKUP($L410,ACOUSTIC_SITE_INFO!$C$3:$AI$501,14,FALSE)),"")</f>
        <v>0</v>
      </c>
      <c r="Z410" s="122">
        <f>IFERROR((VLOOKUP($L410,ACOUSTIC_SITE_INFO!$C$3:$AI$501,15,FALSE)),"")</f>
        <v>0</v>
      </c>
      <c r="AA410" s="122">
        <f>IFERROR((VLOOKUP($L410,ACOUSTIC_SITE_INFO!$C$3:$AI$501,16,FALSE)),"")</f>
        <v>0</v>
      </c>
      <c r="AB410" s="122">
        <f>IFERROR((VLOOKUP($L410,ACOUSTIC_SITE_INFO!$C$3:$AI$501,17,FALSE)),"")</f>
        <v>0</v>
      </c>
      <c r="AC410" s="122">
        <f>IFERROR((VLOOKUP($L410,ACOUSTIC_SITE_INFO!$C$3:$AI$501,18,FALSE)),"")</f>
        <v>0</v>
      </c>
      <c r="AD410" s="122">
        <f>IFERROR((VLOOKUP($L410,ACOUSTIC_SITE_INFO!$C$3:$AI$501,20,FALSE)),"")</f>
        <v>0</v>
      </c>
      <c r="AE410" s="122">
        <f>IFERROR((VLOOKUP($L410,ACOUSTIC_SITE_INFO!$C$3:$AI$501,21,FALSE)),"")</f>
        <v>0</v>
      </c>
      <c r="AF410" s="122">
        <f>IFERROR((VLOOKUP($L410,ACOUSTIC_SITE_INFO!$C$3:$AI$501,19,FALSE)),"")</f>
        <v>0</v>
      </c>
      <c r="AG410" s="122">
        <f>IFERROR((VLOOKUP($L410,ACOUSTIC_SITE_INFO!$C$3:$AI$501,22,FALSE)),"")</f>
        <v>0</v>
      </c>
      <c r="AH410" s="122">
        <f>IFERROR((VLOOKUP($L410,ACOUSTIC_SITE_INFO!$C$3:$AI$501,23,FALSE)),"")</f>
        <v>0</v>
      </c>
      <c r="AI410" s="125">
        <f>IFERROR((VLOOKUP($L410,ACOUSTIC_SITE_INFO!$C$3:$AI$501,24,FALSE)),"")</f>
        <v>0</v>
      </c>
      <c r="AJ410" s="125">
        <f>IFERROR((VLOOKUP($L410,ACOUSTIC_SITE_INFO!$C$3:$AI$501,25,FALSE)),"")</f>
        <v>0</v>
      </c>
      <c r="AK410" s="122">
        <f>IFERROR((VLOOKUP($L410,ACOUSTIC_SITE_INFO!$C$3:$AI$501,26,FALSE)),"")</f>
        <v>0</v>
      </c>
      <c r="AL410" s="122">
        <f>IFERROR((VLOOKUP($L410,ACOUSTIC_SITE_INFO!$C$3:$AI$501,27,FALSE)),"")</f>
        <v>0</v>
      </c>
      <c r="AM410" s="122">
        <f>IFERROR((VLOOKUP($L410,ACOUSTIC_SITE_INFO!$C$3:$AI$501,29,FALSE)),"")</f>
        <v>0</v>
      </c>
      <c r="AN410" s="122">
        <f>IFERROR((VLOOKUP($L410,ACOUSTIC_SITE_INFO!$C$3:$AI$501,30,FALSE)),"")</f>
        <v>0</v>
      </c>
      <c r="AO410" s="122">
        <f>IFERROR((VLOOKUP($L410,ACOUSTIC_SITE_INFO!$C$3:$AI$501,31,FALSE)),"")</f>
        <v>0</v>
      </c>
      <c r="AP410" s="122">
        <f>IFERROR((VLOOKUP($L410,ACOUSTIC_SITE_INFO!$C$3:$AI$501,32,FALSE)),"")</f>
        <v>0</v>
      </c>
      <c r="AQ410" s="122">
        <f>IFERROR((VLOOKUP($L410,ACOUSTIC_SITE_INFO!$C$3:$AI$501,33,FALSE)),"")</f>
        <v>0</v>
      </c>
    </row>
    <row r="411" spans="1:43" x14ac:dyDescent="0.25">
      <c r="A411" s="122" t="str">
        <f t="shared" si="12"/>
        <v>00-0m-0</v>
      </c>
      <c r="B411" s="122" t="str">
        <f t="shared" si="13"/>
        <v/>
      </c>
      <c r="C411" s="122" t="str">
        <f>IF(ACOUSTIC_SURVEY_RESULTS!A410=0, "",ACOUSTIC_SURVEY_RESULTS!A410)</f>
        <v/>
      </c>
      <c r="D411" s="122" t="str">
        <f>IFERROR((VLOOKUP($C411,Drop_down_options!$B$2:$D$21,2,FALSE)),"")</f>
        <v/>
      </c>
      <c r="E411" s="122" t="str">
        <f>IF(ACOUSTIC_SURVEY_RESULTS!B410=0, "",ACOUSTIC_SURVEY_RESULTS!B410)</f>
        <v/>
      </c>
      <c r="F411" s="122" t="str">
        <f>IF(ACOUSTIC_SURVEY_RESULTS!C410=0, "",ACOUSTIC_SURVEY_RESULTS!C410)</f>
        <v/>
      </c>
      <c r="G411" s="122" t="str">
        <f>IF(ACOUSTIC_SURVEY_RESULTS!D410=0, "",ACOUSTIC_SURVEY_RESULTS!D410)</f>
        <v/>
      </c>
      <c r="H411" s="122" t="str">
        <f>IF(ACOUSTIC_SURVEY_RESULTS!E410=0, "",ACOUSTIC_SURVEY_RESULTS!E410)</f>
        <v/>
      </c>
      <c r="I411" s="122" t="str">
        <f>IF(ACOUSTIC_SURVEY_RESULTS!F410=0, "",ACOUSTIC_SURVEY_RESULTS!F410)</f>
        <v/>
      </c>
      <c r="J411" s="122" t="str">
        <f>IF(ACOUSTIC_SURVEY_RESULTS!G410=0, "",ACOUSTIC_SURVEY_RESULTS!G410)</f>
        <v/>
      </c>
      <c r="K411" s="122" t="str">
        <f>IF(ACOUSTIC_SURVEY_RESULTS!H410=0, "",ACOUSTIC_SURVEY_RESULTS!H410)</f>
        <v/>
      </c>
      <c r="L411" s="122" t="str">
        <f>IF(ACOUSTIC_SURVEY_RESULTS!I410=0, "",ACOUSTIC_SURVEY_RESULTS!I410)</f>
        <v/>
      </c>
      <c r="M411" s="122">
        <f>IFERROR((VLOOKUP($L411,ACOUSTIC_SITE_INFO!$C$3:$AI$501,2,FALSE)),"")</f>
        <v>0</v>
      </c>
      <c r="N411" s="122">
        <f>IFERROR((VLOOKUP($L411,ACOUSTIC_SITE_INFO!$C$3:$AI$501,3,FALSE))," ")</f>
        <v>0</v>
      </c>
      <c r="O411" s="122">
        <f>IFERROR((VLOOKUP($L411,ACOUSTIC_SITE_INFO!$C$3:$AI$501,4,FALSE)),"")</f>
        <v>0</v>
      </c>
      <c r="P411" s="122">
        <f>IFERROR((VLOOKUP($L411,ACOUSTIC_SITE_INFO!$C$3:$AI$501,5,FALSE)),"")</f>
        <v>0</v>
      </c>
      <c r="Q411" s="122">
        <f>IFERROR((VLOOKUP($L411,ACOUSTIC_SITE_INFO!$C$3:$AI$501,6,FALSE)),"")</f>
        <v>0</v>
      </c>
      <c r="R411" s="122">
        <f>IFERROR((VLOOKUP($L411,ACOUSTIC_SITE_INFO!$C$3:$AI$501,7,FALSE)),"")</f>
        <v>0</v>
      </c>
      <c r="S411" s="122" t="str">
        <f>IFERROR((VLOOKUP($L411,ACOUSTIC_SITE_INFO!$C$3:$AI$501,8,FALSE)),"")</f>
        <v>//</v>
      </c>
      <c r="T411" s="124">
        <f>IFERROR((VLOOKUP($L411,ACOUSTIC_SITE_INFO!$C$3:$AI$501,9,FALSE)),"")</f>
        <v>0</v>
      </c>
      <c r="U411" s="124">
        <f>IFERROR((VLOOKUP($L411,ACOUSTIC_SITE_INFO!$C$3:$AI$501,10,FALSE)),"")</f>
        <v>0</v>
      </c>
      <c r="V411" s="122">
        <f>IFERROR((VLOOKUP($L411,ACOUSTIC_SITE_INFO!$C$3:$AI$501,11,FALSE)),"")</f>
        <v>0</v>
      </c>
      <c r="W411" s="122">
        <f>IFERROR((VLOOKUP($L411,ACOUSTIC_SITE_INFO!$C$3:$AI$501,12,FALSE)),"")</f>
        <v>0</v>
      </c>
      <c r="X411" s="122">
        <f>IFERROR((VLOOKUP($L411,ACOUSTIC_SITE_INFO!$C$3:$AI$501,13,FALSE)),"")</f>
        <v>0</v>
      </c>
      <c r="Y411" s="122">
        <f>IFERROR((VLOOKUP($L411,ACOUSTIC_SITE_INFO!$C$3:$AI$501,14,FALSE)),"")</f>
        <v>0</v>
      </c>
      <c r="Z411" s="122">
        <f>IFERROR((VLOOKUP($L411,ACOUSTIC_SITE_INFO!$C$3:$AI$501,15,FALSE)),"")</f>
        <v>0</v>
      </c>
      <c r="AA411" s="122">
        <f>IFERROR((VLOOKUP($L411,ACOUSTIC_SITE_INFO!$C$3:$AI$501,16,FALSE)),"")</f>
        <v>0</v>
      </c>
      <c r="AB411" s="122">
        <f>IFERROR((VLOOKUP($L411,ACOUSTIC_SITE_INFO!$C$3:$AI$501,17,FALSE)),"")</f>
        <v>0</v>
      </c>
      <c r="AC411" s="122">
        <f>IFERROR((VLOOKUP($L411,ACOUSTIC_SITE_INFO!$C$3:$AI$501,18,FALSE)),"")</f>
        <v>0</v>
      </c>
      <c r="AD411" s="122">
        <f>IFERROR((VLOOKUP($L411,ACOUSTIC_SITE_INFO!$C$3:$AI$501,20,FALSE)),"")</f>
        <v>0</v>
      </c>
      <c r="AE411" s="122">
        <f>IFERROR((VLOOKUP($L411,ACOUSTIC_SITE_INFO!$C$3:$AI$501,21,FALSE)),"")</f>
        <v>0</v>
      </c>
      <c r="AF411" s="122">
        <f>IFERROR((VLOOKUP($L411,ACOUSTIC_SITE_INFO!$C$3:$AI$501,19,FALSE)),"")</f>
        <v>0</v>
      </c>
      <c r="AG411" s="122">
        <f>IFERROR((VLOOKUP($L411,ACOUSTIC_SITE_INFO!$C$3:$AI$501,22,FALSE)),"")</f>
        <v>0</v>
      </c>
      <c r="AH411" s="122">
        <f>IFERROR((VLOOKUP($L411,ACOUSTIC_SITE_INFO!$C$3:$AI$501,23,FALSE)),"")</f>
        <v>0</v>
      </c>
      <c r="AI411" s="125">
        <f>IFERROR((VLOOKUP($L411,ACOUSTIC_SITE_INFO!$C$3:$AI$501,24,FALSE)),"")</f>
        <v>0</v>
      </c>
      <c r="AJ411" s="125">
        <f>IFERROR((VLOOKUP($L411,ACOUSTIC_SITE_INFO!$C$3:$AI$501,25,FALSE)),"")</f>
        <v>0</v>
      </c>
      <c r="AK411" s="122">
        <f>IFERROR((VLOOKUP($L411,ACOUSTIC_SITE_INFO!$C$3:$AI$501,26,FALSE)),"")</f>
        <v>0</v>
      </c>
      <c r="AL411" s="122">
        <f>IFERROR((VLOOKUP($L411,ACOUSTIC_SITE_INFO!$C$3:$AI$501,27,FALSE)),"")</f>
        <v>0</v>
      </c>
      <c r="AM411" s="122">
        <f>IFERROR((VLOOKUP($L411,ACOUSTIC_SITE_INFO!$C$3:$AI$501,29,FALSE)),"")</f>
        <v>0</v>
      </c>
      <c r="AN411" s="122">
        <f>IFERROR((VLOOKUP($L411,ACOUSTIC_SITE_INFO!$C$3:$AI$501,30,FALSE)),"")</f>
        <v>0</v>
      </c>
      <c r="AO411" s="122">
        <f>IFERROR((VLOOKUP($L411,ACOUSTIC_SITE_INFO!$C$3:$AI$501,31,FALSE)),"")</f>
        <v>0</v>
      </c>
      <c r="AP411" s="122">
        <f>IFERROR((VLOOKUP($L411,ACOUSTIC_SITE_INFO!$C$3:$AI$501,32,FALSE)),"")</f>
        <v>0</v>
      </c>
      <c r="AQ411" s="122">
        <f>IFERROR((VLOOKUP($L411,ACOUSTIC_SITE_INFO!$C$3:$AI$501,33,FALSE)),"")</f>
        <v>0</v>
      </c>
    </row>
    <row r="412" spans="1:43" x14ac:dyDescent="0.25">
      <c r="A412" s="122" t="str">
        <f t="shared" si="12"/>
        <v>00-0m-0</v>
      </c>
      <c r="B412" s="122" t="str">
        <f t="shared" si="13"/>
        <v/>
      </c>
      <c r="C412" s="122" t="str">
        <f>IF(ACOUSTIC_SURVEY_RESULTS!A411=0, "",ACOUSTIC_SURVEY_RESULTS!A411)</f>
        <v/>
      </c>
      <c r="D412" s="122" t="str">
        <f>IFERROR((VLOOKUP($C412,Drop_down_options!$B$2:$D$21,2,FALSE)),"")</f>
        <v/>
      </c>
      <c r="E412" s="122" t="str">
        <f>IF(ACOUSTIC_SURVEY_RESULTS!B411=0, "",ACOUSTIC_SURVEY_RESULTS!B411)</f>
        <v/>
      </c>
      <c r="F412" s="122" t="str">
        <f>IF(ACOUSTIC_SURVEY_RESULTS!C411=0, "",ACOUSTIC_SURVEY_RESULTS!C411)</f>
        <v/>
      </c>
      <c r="G412" s="122" t="str">
        <f>IF(ACOUSTIC_SURVEY_RESULTS!D411=0, "",ACOUSTIC_SURVEY_RESULTS!D411)</f>
        <v/>
      </c>
      <c r="H412" s="122" t="str">
        <f>IF(ACOUSTIC_SURVEY_RESULTS!E411=0, "",ACOUSTIC_SURVEY_RESULTS!E411)</f>
        <v/>
      </c>
      <c r="I412" s="122" t="str">
        <f>IF(ACOUSTIC_SURVEY_RESULTS!F411=0, "",ACOUSTIC_SURVEY_RESULTS!F411)</f>
        <v/>
      </c>
      <c r="J412" s="122" t="str">
        <f>IF(ACOUSTIC_SURVEY_RESULTS!G411=0, "",ACOUSTIC_SURVEY_RESULTS!G411)</f>
        <v/>
      </c>
      <c r="K412" s="122" t="str">
        <f>IF(ACOUSTIC_SURVEY_RESULTS!H411=0, "",ACOUSTIC_SURVEY_RESULTS!H411)</f>
        <v/>
      </c>
      <c r="L412" s="122" t="str">
        <f>IF(ACOUSTIC_SURVEY_RESULTS!I411=0, "",ACOUSTIC_SURVEY_RESULTS!I411)</f>
        <v/>
      </c>
      <c r="M412" s="122">
        <f>IFERROR((VLOOKUP($L412,ACOUSTIC_SITE_INFO!$C$3:$AI$501,2,FALSE)),"")</f>
        <v>0</v>
      </c>
      <c r="N412" s="122">
        <f>IFERROR((VLOOKUP($L412,ACOUSTIC_SITE_INFO!$C$3:$AI$501,3,FALSE))," ")</f>
        <v>0</v>
      </c>
      <c r="O412" s="122">
        <f>IFERROR((VLOOKUP($L412,ACOUSTIC_SITE_INFO!$C$3:$AI$501,4,FALSE)),"")</f>
        <v>0</v>
      </c>
      <c r="P412" s="122">
        <f>IFERROR((VLOOKUP($L412,ACOUSTIC_SITE_INFO!$C$3:$AI$501,5,FALSE)),"")</f>
        <v>0</v>
      </c>
      <c r="Q412" s="122">
        <f>IFERROR((VLOOKUP($L412,ACOUSTIC_SITE_INFO!$C$3:$AI$501,6,FALSE)),"")</f>
        <v>0</v>
      </c>
      <c r="R412" s="122">
        <f>IFERROR((VLOOKUP($L412,ACOUSTIC_SITE_INFO!$C$3:$AI$501,7,FALSE)),"")</f>
        <v>0</v>
      </c>
      <c r="S412" s="122" t="str">
        <f>IFERROR((VLOOKUP($L412,ACOUSTIC_SITE_INFO!$C$3:$AI$501,8,FALSE)),"")</f>
        <v>//</v>
      </c>
      <c r="T412" s="124">
        <f>IFERROR((VLOOKUP($L412,ACOUSTIC_SITE_INFO!$C$3:$AI$501,9,FALSE)),"")</f>
        <v>0</v>
      </c>
      <c r="U412" s="124">
        <f>IFERROR((VLOOKUP($L412,ACOUSTIC_SITE_INFO!$C$3:$AI$501,10,FALSE)),"")</f>
        <v>0</v>
      </c>
      <c r="V412" s="122">
        <f>IFERROR((VLOOKUP($L412,ACOUSTIC_SITE_INFO!$C$3:$AI$501,11,FALSE)),"")</f>
        <v>0</v>
      </c>
      <c r="W412" s="122">
        <f>IFERROR((VLOOKUP($L412,ACOUSTIC_SITE_INFO!$C$3:$AI$501,12,FALSE)),"")</f>
        <v>0</v>
      </c>
      <c r="X412" s="122">
        <f>IFERROR((VLOOKUP($L412,ACOUSTIC_SITE_INFO!$C$3:$AI$501,13,FALSE)),"")</f>
        <v>0</v>
      </c>
      <c r="Y412" s="122">
        <f>IFERROR((VLOOKUP($L412,ACOUSTIC_SITE_INFO!$C$3:$AI$501,14,FALSE)),"")</f>
        <v>0</v>
      </c>
      <c r="Z412" s="122">
        <f>IFERROR((VLOOKUP($L412,ACOUSTIC_SITE_INFO!$C$3:$AI$501,15,FALSE)),"")</f>
        <v>0</v>
      </c>
      <c r="AA412" s="122">
        <f>IFERROR((VLOOKUP($L412,ACOUSTIC_SITE_INFO!$C$3:$AI$501,16,FALSE)),"")</f>
        <v>0</v>
      </c>
      <c r="AB412" s="122">
        <f>IFERROR((VLOOKUP($L412,ACOUSTIC_SITE_INFO!$C$3:$AI$501,17,FALSE)),"")</f>
        <v>0</v>
      </c>
      <c r="AC412" s="122">
        <f>IFERROR((VLOOKUP($L412,ACOUSTIC_SITE_INFO!$C$3:$AI$501,18,FALSE)),"")</f>
        <v>0</v>
      </c>
      <c r="AD412" s="122">
        <f>IFERROR((VLOOKUP($L412,ACOUSTIC_SITE_INFO!$C$3:$AI$501,20,FALSE)),"")</f>
        <v>0</v>
      </c>
      <c r="AE412" s="122">
        <f>IFERROR((VLOOKUP($L412,ACOUSTIC_SITE_INFO!$C$3:$AI$501,21,FALSE)),"")</f>
        <v>0</v>
      </c>
      <c r="AF412" s="122">
        <f>IFERROR((VLOOKUP($L412,ACOUSTIC_SITE_INFO!$C$3:$AI$501,19,FALSE)),"")</f>
        <v>0</v>
      </c>
      <c r="AG412" s="122">
        <f>IFERROR((VLOOKUP($L412,ACOUSTIC_SITE_INFO!$C$3:$AI$501,22,FALSE)),"")</f>
        <v>0</v>
      </c>
      <c r="AH412" s="122">
        <f>IFERROR((VLOOKUP($L412,ACOUSTIC_SITE_INFO!$C$3:$AI$501,23,FALSE)),"")</f>
        <v>0</v>
      </c>
      <c r="AI412" s="125">
        <f>IFERROR((VLOOKUP($L412,ACOUSTIC_SITE_INFO!$C$3:$AI$501,24,FALSE)),"")</f>
        <v>0</v>
      </c>
      <c r="AJ412" s="125">
        <f>IFERROR((VLOOKUP($L412,ACOUSTIC_SITE_INFO!$C$3:$AI$501,25,FALSE)),"")</f>
        <v>0</v>
      </c>
      <c r="AK412" s="122">
        <f>IFERROR((VLOOKUP($L412,ACOUSTIC_SITE_INFO!$C$3:$AI$501,26,FALSE)),"")</f>
        <v>0</v>
      </c>
      <c r="AL412" s="122">
        <f>IFERROR((VLOOKUP($L412,ACOUSTIC_SITE_INFO!$C$3:$AI$501,27,FALSE)),"")</f>
        <v>0</v>
      </c>
      <c r="AM412" s="122">
        <f>IFERROR((VLOOKUP($L412,ACOUSTIC_SITE_INFO!$C$3:$AI$501,29,FALSE)),"")</f>
        <v>0</v>
      </c>
      <c r="AN412" s="122">
        <f>IFERROR((VLOOKUP($L412,ACOUSTIC_SITE_INFO!$C$3:$AI$501,30,FALSE)),"")</f>
        <v>0</v>
      </c>
      <c r="AO412" s="122">
        <f>IFERROR((VLOOKUP($L412,ACOUSTIC_SITE_INFO!$C$3:$AI$501,31,FALSE)),"")</f>
        <v>0</v>
      </c>
      <c r="AP412" s="122">
        <f>IFERROR((VLOOKUP($L412,ACOUSTIC_SITE_INFO!$C$3:$AI$501,32,FALSE)),"")</f>
        <v>0</v>
      </c>
      <c r="AQ412" s="122">
        <f>IFERROR((VLOOKUP($L412,ACOUSTIC_SITE_INFO!$C$3:$AI$501,33,FALSE)),"")</f>
        <v>0</v>
      </c>
    </row>
    <row r="413" spans="1:43" x14ac:dyDescent="0.25">
      <c r="A413" s="122" t="str">
        <f t="shared" si="12"/>
        <v>00-0m-0</v>
      </c>
      <c r="B413" s="122" t="str">
        <f t="shared" si="13"/>
        <v/>
      </c>
      <c r="C413" s="122" t="str">
        <f>IF(ACOUSTIC_SURVEY_RESULTS!A412=0, "",ACOUSTIC_SURVEY_RESULTS!A412)</f>
        <v/>
      </c>
      <c r="D413" s="122" t="str">
        <f>IFERROR((VLOOKUP($C413,Drop_down_options!$B$2:$D$21,2,FALSE)),"")</f>
        <v/>
      </c>
      <c r="E413" s="122" t="str">
        <f>IF(ACOUSTIC_SURVEY_RESULTS!B412=0, "",ACOUSTIC_SURVEY_RESULTS!B412)</f>
        <v/>
      </c>
      <c r="F413" s="122" t="str">
        <f>IF(ACOUSTIC_SURVEY_RESULTS!C412=0, "",ACOUSTIC_SURVEY_RESULTS!C412)</f>
        <v/>
      </c>
      <c r="G413" s="122" t="str">
        <f>IF(ACOUSTIC_SURVEY_RESULTS!D412=0, "",ACOUSTIC_SURVEY_RESULTS!D412)</f>
        <v/>
      </c>
      <c r="H413" s="122" t="str">
        <f>IF(ACOUSTIC_SURVEY_RESULTS!E412=0, "",ACOUSTIC_SURVEY_RESULTS!E412)</f>
        <v/>
      </c>
      <c r="I413" s="122" t="str">
        <f>IF(ACOUSTIC_SURVEY_RESULTS!F412=0, "",ACOUSTIC_SURVEY_RESULTS!F412)</f>
        <v/>
      </c>
      <c r="J413" s="122" t="str">
        <f>IF(ACOUSTIC_SURVEY_RESULTS!G412=0, "",ACOUSTIC_SURVEY_RESULTS!G412)</f>
        <v/>
      </c>
      <c r="K413" s="122" t="str">
        <f>IF(ACOUSTIC_SURVEY_RESULTS!H412=0, "",ACOUSTIC_SURVEY_RESULTS!H412)</f>
        <v/>
      </c>
      <c r="L413" s="122" t="str">
        <f>IF(ACOUSTIC_SURVEY_RESULTS!I412=0, "",ACOUSTIC_SURVEY_RESULTS!I412)</f>
        <v/>
      </c>
      <c r="M413" s="122">
        <f>IFERROR((VLOOKUP($L413,ACOUSTIC_SITE_INFO!$C$3:$AI$501,2,FALSE)),"")</f>
        <v>0</v>
      </c>
      <c r="N413" s="122">
        <f>IFERROR((VLOOKUP($L413,ACOUSTIC_SITE_INFO!$C$3:$AI$501,3,FALSE))," ")</f>
        <v>0</v>
      </c>
      <c r="O413" s="122">
        <f>IFERROR((VLOOKUP($L413,ACOUSTIC_SITE_INFO!$C$3:$AI$501,4,FALSE)),"")</f>
        <v>0</v>
      </c>
      <c r="P413" s="122">
        <f>IFERROR((VLOOKUP($L413,ACOUSTIC_SITE_INFO!$C$3:$AI$501,5,FALSE)),"")</f>
        <v>0</v>
      </c>
      <c r="Q413" s="122">
        <f>IFERROR((VLOOKUP($L413,ACOUSTIC_SITE_INFO!$C$3:$AI$501,6,FALSE)),"")</f>
        <v>0</v>
      </c>
      <c r="R413" s="122">
        <f>IFERROR((VLOOKUP($L413,ACOUSTIC_SITE_INFO!$C$3:$AI$501,7,FALSE)),"")</f>
        <v>0</v>
      </c>
      <c r="S413" s="122" t="str">
        <f>IFERROR((VLOOKUP($L413,ACOUSTIC_SITE_INFO!$C$3:$AI$501,8,FALSE)),"")</f>
        <v>//</v>
      </c>
      <c r="T413" s="124">
        <f>IFERROR((VLOOKUP($L413,ACOUSTIC_SITE_INFO!$C$3:$AI$501,9,FALSE)),"")</f>
        <v>0</v>
      </c>
      <c r="U413" s="124">
        <f>IFERROR((VLOOKUP($L413,ACOUSTIC_SITE_INFO!$C$3:$AI$501,10,FALSE)),"")</f>
        <v>0</v>
      </c>
      <c r="V413" s="122">
        <f>IFERROR((VLOOKUP($L413,ACOUSTIC_SITE_INFO!$C$3:$AI$501,11,FALSE)),"")</f>
        <v>0</v>
      </c>
      <c r="W413" s="122">
        <f>IFERROR((VLOOKUP($L413,ACOUSTIC_SITE_INFO!$C$3:$AI$501,12,FALSE)),"")</f>
        <v>0</v>
      </c>
      <c r="X413" s="122">
        <f>IFERROR((VLOOKUP($L413,ACOUSTIC_SITE_INFO!$C$3:$AI$501,13,FALSE)),"")</f>
        <v>0</v>
      </c>
      <c r="Y413" s="122">
        <f>IFERROR((VLOOKUP($L413,ACOUSTIC_SITE_INFO!$C$3:$AI$501,14,FALSE)),"")</f>
        <v>0</v>
      </c>
      <c r="Z413" s="122">
        <f>IFERROR((VLOOKUP($L413,ACOUSTIC_SITE_INFO!$C$3:$AI$501,15,FALSE)),"")</f>
        <v>0</v>
      </c>
      <c r="AA413" s="122">
        <f>IFERROR((VLOOKUP($L413,ACOUSTIC_SITE_INFO!$C$3:$AI$501,16,FALSE)),"")</f>
        <v>0</v>
      </c>
      <c r="AB413" s="122">
        <f>IFERROR((VLOOKUP($L413,ACOUSTIC_SITE_INFO!$C$3:$AI$501,17,FALSE)),"")</f>
        <v>0</v>
      </c>
      <c r="AC413" s="122">
        <f>IFERROR((VLOOKUP($L413,ACOUSTIC_SITE_INFO!$C$3:$AI$501,18,FALSE)),"")</f>
        <v>0</v>
      </c>
      <c r="AD413" s="122">
        <f>IFERROR((VLOOKUP($L413,ACOUSTIC_SITE_INFO!$C$3:$AI$501,20,FALSE)),"")</f>
        <v>0</v>
      </c>
      <c r="AE413" s="122">
        <f>IFERROR((VLOOKUP($L413,ACOUSTIC_SITE_INFO!$C$3:$AI$501,21,FALSE)),"")</f>
        <v>0</v>
      </c>
      <c r="AF413" s="122">
        <f>IFERROR((VLOOKUP($L413,ACOUSTIC_SITE_INFO!$C$3:$AI$501,19,FALSE)),"")</f>
        <v>0</v>
      </c>
      <c r="AG413" s="122">
        <f>IFERROR((VLOOKUP($L413,ACOUSTIC_SITE_INFO!$C$3:$AI$501,22,FALSE)),"")</f>
        <v>0</v>
      </c>
      <c r="AH413" s="122">
        <f>IFERROR((VLOOKUP($L413,ACOUSTIC_SITE_INFO!$C$3:$AI$501,23,FALSE)),"")</f>
        <v>0</v>
      </c>
      <c r="AI413" s="125">
        <f>IFERROR((VLOOKUP($L413,ACOUSTIC_SITE_INFO!$C$3:$AI$501,24,FALSE)),"")</f>
        <v>0</v>
      </c>
      <c r="AJ413" s="125">
        <f>IFERROR((VLOOKUP($L413,ACOUSTIC_SITE_INFO!$C$3:$AI$501,25,FALSE)),"")</f>
        <v>0</v>
      </c>
      <c r="AK413" s="122">
        <f>IFERROR((VLOOKUP($L413,ACOUSTIC_SITE_INFO!$C$3:$AI$501,26,FALSE)),"")</f>
        <v>0</v>
      </c>
      <c r="AL413" s="122">
        <f>IFERROR((VLOOKUP($L413,ACOUSTIC_SITE_INFO!$C$3:$AI$501,27,FALSE)),"")</f>
        <v>0</v>
      </c>
      <c r="AM413" s="122">
        <f>IFERROR((VLOOKUP($L413,ACOUSTIC_SITE_INFO!$C$3:$AI$501,29,FALSE)),"")</f>
        <v>0</v>
      </c>
      <c r="AN413" s="122">
        <f>IFERROR((VLOOKUP($L413,ACOUSTIC_SITE_INFO!$C$3:$AI$501,30,FALSE)),"")</f>
        <v>0</v>
      </c>
      <c r="AO413" s="122">
        <f>IFERROR((VLOOKUP($L413,ACOUSTIC_SITE_INFO!$C$3:$AI$501,31,FALSE)),"")</f>
        <v>0</v>
      </c>
      <c r="AP413" s="122">
        <f>IFERROR((VLOOKUP($L413,ACOUSTIC_SITE_INFO!$C$3:$AI$501,32,FALSE)),"")</f>
        <v>0</v>
      </c>
      <c r="AQ413" s="122">
        <f>IFERROR((VLOOKUP($L413,ACOUSTIC_SITE_INFO!$C$3:$AI$501,33,FALSE)),"")</f>
        <v>0</v>
      </c>
    </row>
    <row r="414" spans="1:43" x14ac:dyDescent="0.25">
      <c r="A414" s="122" t="str">
        <f t="shared" si="12"/>
        <v>00-0m-0</v>
      </c>
      <c r="B414" s="122" t="str">
        <f t="shared" si="13"/>
        <v/>
      </c>
      <c r="C414" s="122" t="str">
        <f>IF(ACOUSTIC_SURVEY_RESULTS!A413=0, "",ACOUSTIC_SURVEY_RESULTS!A413)</f>
        <v/>
      </c>
      <c r="D414" s="122" t="str">
        <f>IFERROR((VLOOKUP($C414,Drop_down_options!$B$2:$D$21,2,FALSE)),"")</f>
        <v/>
      </c>
      <c r="E414" s="122" t="str">
        <f>IF(ACOUSTIC_SURVEY_RESULTS!B413=0, "",ACOUSTIC_SURVEY_RESULTS!B413)</f>
        <v/>
      </c>
      <c r="F414" s="122" t="str">
        <f>IF(ACOUSTIC_SURVEY_RESULTS!C413=0, "",ACOUSTIC_SURVEY_RESULTS!C413)</f>
        <v/>
      </c>
      <c r="G414" s="122" t="str">
        <f>IF(ACOUSTIC_SURVEY_RESULTS!D413=0, "",ACOUSTIC_SURVEY_RESULTS!D413)</f>
        <v/>
      </c>
      <c r="H414" s="122" t="str">
        <f>IF(ACOUSTIC_SURVEY_RESULTS!E413=0, "",ACOUSTIC_SURVEY_RESULTS!E413)</f>
        <v/>
      </c>
      <c r="I414" s="122" t="str">
        <f>IF(ACOUSTIC_SURVEY_RESULTS!F413=0, "",ACOUSTIC_SURVEY_RESULTS!F413)</f>
        <v/>
      </c>
      <c r="J414" s="122" t="str">
        <f>IF(ACOUSTIC_SURVEY_RESULTS!G413=0, "",ACOUSTIC_SURVEY_RESULTS!G413)</f>
        <v/>
      </c>
      <c r="K414" s="122" t="str">
        <f>IF(ACOUSTIC_SURVEY_RESULTS!H413=0, "",ACOUSTIC_SURVEY_RESULTS!H413)</f>
        <v/>
      </c>
      <c r="L414" s="122" t="str">
        <f>IF(ACOUSTIC_SURVEY_RESULTS!I413=0, "",ACOUSTIC_SURVEY_RESULTS!I413)</f>
        <v/>
      </c>
      <c r="M414" s="122">
        <f>IFERROR((VLOOKUP($L414,ACOUSTIC_SITE_INFO!$C$3:$AI$501,2,FALSE)),"")</f>
        <v>0</v>
      </c>
      <c r="N414" s="122">
        <f>IFERROR((VLOOKUP($L414,ACOUSTIC_SITE_INFO!$C$3:$AI$501,3,FALSE))," ")</f>
        <v>0</v>
      </c>
      <c r="O414" s="122">
        <f>IFERROR((VLOOKUP($L414,ACOUSTIC_SITE_INFO!$C$3:$AI$501,4,FALSE)),"")</f>
        <v>0</v>
      </c>
      <c r="P414" s="122">
        <f>IFERROR((VLOOKUP($L414,ACOUSTIC_SITE_INFO!$C$3:$AI$501,5,FALSE)),"")</f>
        <v>0</v>
      </c>
      <c r="Q414" s="122">
        <f>IFERROR((VLOOKUP($L414,ACOUSTIC_SITE_INFO!$C$3:$AI$501,6,FALSE)),"")</f>
        <v>0</v>
      </c>
      <c r="R414" s="122">
        <f>IFERROR((VLOOKUP($L414,ACOUSTIC_SITE_INFO!$C$3:$AI$501,7,FALSE)),"")</f>
        <v>0</v>
      </c>
      <c r="S414" s="122" t="str">
        <f>IFERROR((VLOOKUP($L414,ACOUSTIC_SITE_INFO!$C$3:$AI$501,8,FALSE)),"")</f>
        <v>//</v>
      </c>
      <c r="T414" s="124">
        <f>IFERROR((VLOOKUP($L414,ACOUSTIC_SITE_INFO!$C$3:$AI$501,9,FALSE)),"")</f>
        <v>0</v>
      </c>
      <c r="U414" s="124">
        <f>IFERROR((VLOOKUP($L414,ACOUSTIC_SITE_INFO!$C$3:$AI$501,10,FALSE)),"")</f>
        <v>0</v>
      </c>
      <c r="V414" s="122">
        <f>IFERROR((VLOOKUP($L414,ACOUSTIC_SITE_INFO!$C$3:$AI$501,11,FALSE)),"")</f>
        <v>0</v>
      </c>
      <c r="W414" s="122">
        <f>IFERROR((VLOOKUP($L414,ACOUSTIC_SITE_INFO!$C$3:$AI$501,12,FALSE)),"")</f>
        <v>0</v>
      </c>
      <c r="X414" s="122">
        <f>IFERROR((VLOOKUP($L414,ACOUSTIC_SITE_INFO!$C$3:$AI$501,13,FALSE)),"")</f>
        <v>0</v>
      </c>
      <c r="Y414" s="122">
        <f>IFERROR((VLOOKUP($L414,ACOUSTIC_SITE_INFO!$C$3:$AI$501,14,FALSE)),"")</f>
        <v>0</v>
      </c>
      <c r="Z414" s="122">
        <f>IFERROR((VLOOKUP($L414,ACOUSTIC_SITE_INFO!$C$3:$AI$501,15,FALSE)),"")</f>
        <v>0</v>
      </c>
      <c r="AA414" s="122">
        <f>IFERROR((VLOOKUP($L414,ACOUSTIC_SITE_INFO!$C$3:$AI$501,16,FALSE)),"")</f>
        <v>0</v>
      </c>
      <c r="AB414" s="122">
        <f>IFERROR((VLOOKUP($L414,ACOUSTIC_SITE_INFO!$C$3:$AI$501,17,FALSE)),"")</f>
        <v>0</v>
      </c>
      <c r="AC414" s="122">
        <f>IFERROR((VLOOKUP($L414,ACOUSTIC_SITE_INFO!$C$3:$AI$501,18,FALSE)),"")</f>
        <v>0</v>
      </c>
      <c r="AD414" s="122">
        <f>IFERROR((VLOOKUP($L414,ACOUSTIC_SITE_INFO!$C$3:$AI$501,20,FALSE)),"")</f>
        <v>0</v>
      </c>
      <c r="AE414" s="122">
        <f>IFERROR((VLOOKUP($L414,ACOUSTIC_SITE_INFO!$C$3:$AI$501,21,FALSE)),"")</f>
        <v>0</v>
      </c>
      <c r="AF414" s="122">
        <f>IFERROR((VLOOKUP($L414,ACOUSTIC_SITE_INFO!$C$3:$AI$501,19,FALSE)),"")</f>
        <v>0</v>
      </c>
      <c r="AG414" s="122">
        <f>IFERROR((VLOOKUP($L414,ACOUSTIC_SITE_INFO!$C$3:$AI$501,22,FALSE)),"")</f>
        <v>0</v>
      </c>
      <c r="AH414" s="122">
        <f>IFERROR((VLOOKUP($L414,ACOUSTIC_SITE_INFO!$C$3:$AI$501,23,FALSE)),"")</f>
        <v>0</v>
      </c>
      <c r="AI414" s="125">
        <f>IFERROR((VLOOKUP($L414,ACOUSTIC_SITE_INFO!$C$3:$AI$501,24,FALSE)),"")</f>
        <v>0</v>
      </c>
      <c r="AJ414" s="125">
        <f>IFERROR((VLOOKUP($L414,ACOUSTIC_SITE_INFO!$C$3:$AI$501,25,FALSE)),"")</f>
        <v>0</v>
      </c>
      <c r="AK414" s="122">
        <f>IFERROR((VLOOKUP($L414,ACOUSTIC_SITE_INFO!$C$3:$AI$501,26,FALSE)),"")</f>
        <v>0</v>
      </c>
      <c r="AL414" s="122">
        <f>IFERROR((VLOOKUP($L414,ACOUSTIC_SITE_INFO!$C$3:$AI$501,27,FALSE)),"")</f>
        <v>0</v>
      </c>
      <c r="AM414" s="122">
        <f>IFERROR((VLOOKUP($L414,ACOUSTIC_SITE_INFO!$C$3:$AI$501,29,FALSE)),"")</f>
        <v>0</v>
      </c>
      <c r="AN414" s="122">
        <f>IFERROR((VLOOKUP($L414,ACOUSTIC_SITE_INFO!$C$3:$AI$501,30,FALSE)),"")</f>
        <v>0</v>
      </c>
      <c r="AO414" s="122">
        <f>IFERROR((VLOOKUP($L414,ACOUSTIC_SITE_INFO!$C$3:$AI$501,31,FALSE)),"")</f>
        <v>0</v>
      </c>
      <c r="AP414" s="122">
        <f>IFERROR((VLOOKUP($L414,ACOUSTIC_SITE_INFO!$C$3:$AI$501,32,FALSE)),"")</f>
        <v>0</v>
      </c>
      <c r="AQ414" s="122">
        <f>IFERROR((VLOOKUP($L414,ACOUSTIC_SITE_INFO!$C$3:$AI$501,33,FALSE)),"")</f>
        <v>0</v>
      </c>
    </row>
    <row r="415" spans="1:43" x14ac:dyDescent="0.25">
      <c r="A415" s="122" t="str">
        <f t="shared" si="12"/>
        <v>00-0m-0</v>
      </c>
      <c r="B415" s="122" t="str">
        <f t="shared" si="13"/>
        <v/>
      </c>
      <c r="C415" s="122" t="str">
        <f>IF(ACOUSTIC_SURVEY_RESULTS!A414=0, "",ACOUSTIC_SURVEY_RESULTS!A414)</f>
        <v/>
      </c>
      <c r="D415" s="122" t="str">
        <f>IFERROR((VLOOKUP($C415,Drop_down_options!$B$2:$D$21,2,FALSE)),"")</f>
        <v/>
      </c>
      <c r="E415" s="122" t="str">
        <f>IF(ACOUSTIC_SURVEY_RESULTS!B414=0, "",ACOUSTIC_SURVEY_RESULTS!B414)</f>
        <v/>
      </c>
      <c r="F415" s="122" t="str">
        <f>IF(ACOUSTIC_SURVEY_RESULTS!C414=0, "",ACOUSTIC_SURVEY_RESULTS!C414)</f>
        <v/>
      </c>
      <c r="G415" s="122" t="str">
        <f>IF(ACOUSTIC_SURVEY_RESULTS!D414=0, "",ACOUSTIC_SURVEY_RESULTS!D414)</f>
        <v/>
      </c>
      <c r="H415" s="122" t="str">
        <f>IF(ACOUSTIC_SURVEY_RESULTS!E414=0, "",ACOUSTIC_SURVEY_RESULTS!E414)</f>
        <v/>
      </c>
      <c r="I415" s="122" t="str">
        <f>IF(ACOUSTIC_SURVEY_RESULTS!F414=0, "",ACOUSTIC_SURVEY_RESULTS!F414)</f>
        <v/>
      </c>
      <c r="J415" s="122" t="str">
        <f>IF(ACOUSTIC_SURVEY_RESULTS!G414=0, "",ACOUSTIC_SURVEY_RESULTS!G414)</f>
        <v/>
      </c>
      <c r="K415" s="122" t="str">
        <f>IF(ACOUSTIC_SURVEY_RESULTS!H414=0, "",ACOUSTIC_SURVEY_RESULTS!H414)</f>
        <v/>
      </c>
      <c r="L415" s="122" t="str">
        <f>IF(ACOUSTIC_SURVEY_RESULTS!I414=0, "",ACOUSTIC_SURVEY_RESULTS!I414)</f>
        <v/>
      </c>
      <c r="M415" s="122">
        <f>IFERROR((VLOOKUP($L415,ACOUSTIC_SITE_INFO!$C$3:$AI$501,2,FALSE)),"")</f>
        <v>0</v>
      </c>
      <c r="N415" s="122">
        <f>IFERROR((VLOOKUP($L415,ACOUSTIC_SITE_INFO!$C$3:$AI$501,3,FALSE))," ")</f>
        <v>0</v>
      </c>
      <c r="O415" s="122">
        <f>IFERROR((VLOOKUP($L415,ACOUSTIC_SITE_INFO!$C$3:$AI$501,4,FALSE)),"")</f>
        <v>0</v>
      </c>
      <c r="P415" s="122">
        <f>IFERROR((VLOOKUP($L415,ACOUSTIC_SITE_INFO!$C$3:$AI$501,5,FALSE)),"")</f>
        <v>0</v>
      </c>
      <c r="Q415" s="122">
        <f>IFERROR((VLOOKUP($L415,ACOUSTIC_SITE_INFO!$C$3:$AI$501,6,FALSE)),"")</f>
        <v>0</v>
      </c>
      <c r="R415" s="122">
        <f>IFERROR((VLOOKUP($L415,ACOUSTIC_SITE_INFO!$C$3:$AI$501,7,FALSE)),"")</f>
        <v>0</v>
      </c>
      <c r="S415" s="122" t="str">
        <f>IFERROR((VLOOKUP($L415,ACOUSTIC_SITE_INFO!$C$3:$AI$501,8,FALSE)),"")</f>
        <v>//</v>
      </c>
      <c r="T415" s="124">
        <f>IFERROR((VLOOKUP($L415,ACOUSTIC_SITE_INFO!$C$3:$AI$501,9,FALSE)),"")</f>
        <v>0</v>
      </c>
      <c r="U415" s="124">
        <f>IFERROR((VLOOKUP($L415,ACOUSTIC_SITE_INFO!$C$3:$AI$501,10,FALSE)),"")</f>
        <v>0</v>
      </c>
      <c r="V415" s="122">
        <f>IFERROR((VLOOKUP($L415,ACOUSTIC_SITE_INFO!$C$3:$AI$501,11,FALSE)),"")</f>
        <v>0</v>
      </c>
      <c r="W415" s="122">
        <f>IFERROR((VLOOKUP($L415,ACOUSTIC_SITE_INFO!$C$3:$AI$501,12,FALSE)),"")</f>
        <v>0</v>
      </c>
      <c r="X415" s="122">
        <f>IFERROR((VLOOKUP($L415,ACOUSTIC_SITE_INFO!$C$3:$AI$501,13,FALSE)),"")</f>
        <v>0</v>
      </c>
      <c r="Y415" s="122">
        <f>IFERROR((VLOOKUP($L415,ACOUSTIC_SITE_INFO!$C$3:$AI$501,14,FALSE)),"")</f>
        <v>0</v>
      </c>
      <c r="Z415" s="122">
        <f>IFERROR((VLOOKUP($L415,ACOUSTIC_SITE_INFO!$C$3:$AI$501,15,FALSE)),"")</f>
        <v>0</v>
      </c>
      <c r="AA415" s="122">
        <f>IFERROR((VLOOKUP($L415,ACOUSTIC_SITE_INFO!$C$3:$AI$501,16,FALSE)),"")</f>
        <v>0</v>
      </c>
      <c r="AB415" s="122">
        <f>IFERROR((VLOOKUP($L415,ACOUSTIC_SITE_INFO!$C$3:$AI$501,17,FALSE)),"")</f>
        <v>0</v>
      </c>
      <c r="AC415" s="122">
        <f>IFERROR((VLOOKUP($L415,ACOUSTIC_SITE_INFO!$C$3:$AI$501,18,FALSE)),"")</f>
        <v>0</v>
      </c>
      <c r="AD415" s="122">
        <f>IFERROR((VLOOKUP($L415,ACOUSTIC_SITE_INFO!$C$3:$AI$501,20,FALSE)),"")</f>
        <v>0</v>
      </c>
      <c r="AE415" s="122">
        <f>IFERROR((VLOOKUP($L415,ACOUSTIC_SITE_INFO!$C$3:$AI$501,21,FALSE)),"")</f>
        <v>0</v>
      </c>
      <c r="AF415" s="122">
        <f>IFERROR((VLOOKUP($L415,ACOUSTIC_SITE_INFO!$C$3:$AI$501,19,FALSE)),"")</f>
        <v>0</v>
      </c>
      <c r="AG415" s="122">
        <f>IFERROR((VLOOKUP($L415,ACOUSTIC_SITE_INFO!$C$3:$AI$501,22,FALSE)),"")</f>
        <v>0</v>
      </c>
      <c r="AH415" s="122">
        <f>IFERROR((VLOOKUP($L415,ACOUSTIC_SITE_INFO!$C$3:$AI$501,23,FALSE)),"")</f>
        <v>0</v>
      </c>
      <c r="AI415" s="125">
        <f>IFERROR((VLOOKUP($L415,ACOUSTIC_SITE_INFO!$C$3:$AI$501,24,FALSE)),"")</f>
        <v>0</v>
      </c>
      <c r="AJ415" s="125">
        <f>IFERROR((VLOOKUP($L415,ACOUSTIC_SITE_INFO!$C$3:$AI$501,25,FALSE)),"")</f>
        <v>0</v>
      </c>
      <c r="AK415" s="122">
        <f>IFERROR((VLOOKUP($L415,ACOUSTIC_SITE_INFO!$C$3:$AI$501,26,FALSE)),"")</f>
        <v>0</v>
      </c>
      <c r="AL415" s="122">
        <f>IFERROR((VLOOKUP($L415,ACOUSTIC_SITE_INFO!$C$3:$AI$501,27,FALSE)),"")</f>
        <v>0</v>
      </c>
      <c r="AM415" s="122">
        <f>IFERROR((VLOOKUP($L415,ACOUSTIC_SITE_INFO!$C$3:$AI$501,29,FALSE)),"")</f>
        <v>0</v>
      </c>
      <c r="AN415" s="122">
        <f>IFERROR((VLOOKUP($L415,ACOUSTIC_SITE_INFO!$C$3:$AI$501,30,FALSE)),"")</f>
        <v>0</v>
      </c>
      <c r="AO415" s="122">
        <f>IFERROR((VLOOKUP($L415,ACOUSTIC_SITE_INFO!$C$3:$AI$501,31,FALSE)),"")</f>
        <v>0</v>
      </c>
      <c r="AP415" s="122">
        <f>IFERROR((VLOOKUP($L415,ACOUSTIC_SITE_INFO!$C$3:$AI$501,32,FALSE)),"")</f>
        <v>0</v>
      </c>
      <c r="AQ415" s="122">
        <f>IFERROR((VLOOKUP($L415,ACOUSTIC_SITE_INFO!$C$3:$AI$501,33,FALSE)),"")</f>
        <v>0</v>
      </c>
    </row>
    <row r="416" spans="1:43" x14ac:dyDescent="0.25">
      <c r="A416" s="122" t="str">
        <f t="shared" si="12"/>
        <v>00-0m-0</v>
      </c>
      <c r="B416" s="122" t="str">
        <f t="shared" si="13"/>
        <v/>
      </c>
      <c r="C416" s="122" t="str">
        <f>IF(ACOUSTIC_SURVEY_RESULTS!A415=0, "",ACOUSTIC_SURVEY_RESULTS!A415)</f>
        <v/>
      </c>
      <c r="D416" s="122" t="str">
        <f>IFERROR((VLOOKUP($C416,Drop_down_options!$B$2:$D$21,2,FALSE)),"")</f>
        <v/>
      </c>
      <c r="E416" s="122" t="str">
        <f>IF(ACOUSTIC_SURVEY_RESULTS!B415=0, "",ACOUSTIC_SURVEY_RESULTS!B415)</f>
        <v/>
      </c>
      <c r="F416" s="122" t="str">
        <f>IF(ACOUSTIC_SURVEY_RESULTS!C415=0, "",ACOUSTIC_SURVEY_RESULTS!C415)</f>
        <v/>
      </c>
      <c r="G416" s="122" t="str">
        <f>IF(ACOUSTIC_SURVEY_RESULTS!D415=0, "",ACOUSTIC_SURVEY_RESULTS!D415)</f>
        <v/>
      </c>
      <c r="H416" s="122" t="str">
        <f>IF(ACOUSTIC_SURVEY_RESULTS!E415=0, "",ACOUSTIC_SURVEY_RESULTS!E415)</f>
        <v/>
      </c>
      <c r="I416" s="122" t="str">
        <f>IF(ACOUSTIC_SURVEY_RESULTS!F415=0, "",ACOUSTIC_SURVEY_RESULTS!F415)</f>
        <v/>
      </c>
      <c r="J416" s="122" t="str">
        <f>IF(ACOUSTIC_SURVEY_RESULTS!G415=0, "",ACOUSTIC_SURVEY_RESULTS!G415)</f>
        <v/>
      </c>
      <c r="K416" s="122" t="str">
        <f>IF(ACOUSTIC_SURVEY_RESULTS!H415=0, "",ACOUSTIC_SURVEY_RESULTS!H415)</f>
        <v/>
      </c>
      <c r="L416" s="122" t="str">
        <f>IF(ACOUSTIC_SURVEY_RESULTS!I415=0, "",ACOUSTIC_SURVEY_RESULTS!I415)</f>
        <v/>
      </c>
      <c r="M416" s="122">
        <f>IFERROR((VLOOKUP($L416,ACOUSTIC_SITE_INFO!$C$3:$AI$501,2,FALSE)),"")</f>
        <v>0</v>
      </c>
      <c r="N416" s="122">
        <f>IFERROR((VLOOKUP($L416,ACOUSTIC_SITE_INFO!$C$3:$AI$501,3,FALSE))," ")</f>
        <v>0</v>
      </c>
      <c r="O416" s="122">
        <f>IFERROR((VLOOKUP($L416,ACOUSTIC_SITE_INFO!$C$3:$AI$501,4,FALSE)),"")</f>
        <v>0</v>
      </c>
      <c r="P416" s="122">
        <f>IFERROR((VLOOKUP($L416,ACOUSTIC_SITE_INFO!$C$3:$AI$501,5,FALSE)),"")</f>
        <v>0</v>
      </c>
      <c r="Q416" s="122">
        <f>IFERROR((VLOOKUP($L416,ACOUSTIC_SITE_INFO!$C$3:$AI$501,6,FALSE)),"")</f>
        <v>0</v>
      </c>
      <c r="R416" s="122">
        <f>IFERROR((VLOOKUP($L416,ACOUSTIC_SITE_INFO!$C$3:$AI$501,7,FALSE)),"")</f>
        <v>0</v>
      </c>
      <c r="S416" s="122" t="str">
        <f>IFERROR((VLOOKUP($L416,ACOUSTIC_SITE_INFO!$C$3:$AI$501,8,FALSE)),"")</f>
        <v>//</v>
      </c>
      <c r="T416" s="124">
        <f>IFERROR((VLOOKUP($L416,ACOUSTIC_SITE_INFO!$C$3:$AI$501,9,FALSE)),"")</f>
        <v>0</v>
      </c>
      <c r="U416" s="124">
        <f>IFERROR((VLOOKUP($L416,ACOUSTIC_SITE_INFO!$C$3:$AI$501,10,FALSE)),"")</f>
        <v>0</v>
      </c>
      <c r="V416" s="122">
        <f>IFERROR((VLOOKUP($L416,ACOUSTIC_SITE_INFO!$C$3:$AI$501,11,FALSE)),"")</f>
        <v>0</v>
      </c>
      <c r="W416" s="122">
        <f>IFERROR((VLOOKUP($L416,ACOUSTIC_SITE_INFO!$C$3:$AI$501,12,FALSE)),"")</f>
        <v>0</v>
      </c>
      <c r="X416" s="122">
        <f>IFERROR((VLOOKUP($L416,ACOUSTIC_SITE_INFO!$C$3:$AI$501,13,FALSE)),"")</f>
        <v>0</v>
      </c>
      <c r="Y416" s="122">
        <f>IFERROR((VLOOKUP($L416,ACOUSTIC_SITE_INFO!$C$3:$AI$501,14,FALSE)),"")</f>
        <v>0</v>
      </c>
      <c r="Z416" s="122">
        <f>IFERROR((VLOOKUP($L416,ACOUSTIC_SITE_INFO!$C$3:$AI$501,15,FALSE)),"")</f>
        <v>0</v>
      </c>
      <c r="AA416" s="122">
        <f>IFERROR((VLOOKUP($L416,ACOUSTIC_SITE_INFO!$C$3:$AI$501,16,FALSE)),"")</f>
        <v>0</v>
      </c>
      <c r="AB416" s="122">
        <f>IFERROR((VLOOKUP($L416,ACOUSTIC_SITE_INFO!$C$3:$AI$501,17,FALSE)),"")</f>
        <v>0</v>
      </c>
      <c r="AC416" s="122">
        <f>IFERROR((VLOOKUP($L416,ACOUSTIC_SITE_INFO!$C$3:$AI$501,18,FALSE)),"")</f>
        <v>0</v>
      </c>
      <c r="AD416" s="122">
        <f>IFERROR((VLOOKUP($L416,ACOUSTIC_SITE_INFO!$C$3:$AI$501,20,FALSE)),"")</f>
        <v>0</v>
      </c>
      <c r="AE416" s="122">
        <f>IFERROR((VLOOKUP($L416,ACOUSTIC_SITE_INFO!$C$3:$AI$501,21,FALSE)),"")</f>
        <v>0</v>
      </c>
      <c r="AF416" s="122">
        <f>IFERROR((VLOOKUP($L416,ACOUSTIC_SITE_INFO!$C$3:$AI$501,19,FALSE)),"")</f>
        <v>0</v>
      </c>
      <c r="AG416" s="122">
        <f>IFERROR((VLOOKUP($L416,ACOUSTIC_SITE_INFO!$C$3:$AI$501,22,FALSE)),"")</f>
        <v>0</v>
      </c>
      <c r="AH416" s="122">
        <f>IFERROR((VLOOKUP($L416,ACOUSTIC_SITE_INFO!$C$3:$AI$501,23,FALSE)),"")</f>
        <v>0</v>
      </c>
      <c r="AI416" s="125">
        <f>IFERROR((VLOOKUP($L416,ACOUSTIC_SITE_INFO!$C$3:$AI$501,24,FALSE)),"")</f>
        <v>0</v>
      </c>
      <c r="AJ416" s="125">
        <f>IFERROR((VLOOKUP($L416,ACOUSTIC_SITE_INFO!$C$3:$AI$501,25,FALSE)),"")</f>
        <v>0</v>
      </c>
      <c r="AK416" s="122">
        <f>IFERROR((VLOOKUP($L416,ACOUSTIC_SITE_INFO!$C$3:$AI$501,26,FALSE)),"")</f>
        <v>0</v>
      </c>
      <c r="AL416" s="122">
        <f>IFERROR((VLOOKUP($L416,ACOUSTIC_SITE_INFO!$C$3:$AI$501,27,FALSE)),"")</f>
        <v>0</v>
      </c>
      <c r="AM416" s="122">
        <f>IFERROR((VLOOKUP($L416,ACOUSTIC_SITE_INFO!$C$3:$AI$501,29,FALSE)),"")</f>
        <v>0</v>
      </c>
      <c r="AN416" s="122">
        <f>IFERROR((VLOOKUP($L416,ACOUSTIC_SITE_INFO!$C$3:$AI$501,30,FALSE)),"")</f>
        <v>0</v>
      </c>
      <c r="AO416" s="122">
        <f>IFERROR((VLOOKUP($L416,ACOUSTIC_SITE_INFO!$C$3:$AI$501,31,FALSE)),"")</f>
        <v>0</v>
      </c>
      <c r="AP416" s="122">
        <f>IFERROR((VLOOKUP($L416,ACOUSTIC_SITE_INFO!$C$3:$AI$501,32,FALSE)),"")</f>
        <v>0</v>
      </c>
      <c r="AQ416" s="122">
        <f>IFERROR((VLOOKUP($L416,ACOUSTIC_SITE_INFO!$C$3:$AI$501,33,FALSE)),"")</f>
        <v>0</v>
      </c>
    </row>
    <row r="417" spans="1:43" x14ac:dyDescent="0.25">
      <c r="A417" s="122" t="str">
        <f t="shared" si="12"/>
        <v>00-0m-0</v>
      </c>
      <c r="B417" s="122" t="str">
        <f t="shared" si="13"/>
        <v/>
      </c>
      <c r="C417" s="122" t="str">
        <f>IF(ACOUSTIC_SURVEY_RESULTS!A416=0, "",ACOUSTIC_SURVEY_RESULTS!A416)</f>
        <v/>
      </c>
      <c r="D417" s="122" t="str">
        <f>IFERROR((VLOOKUP($C417,Drop_down_options!$B$2:$D$21,2,FALSE)),"")</f>
        <v/>
      </c>
      <c r="E417" s="122" t="str">
        <f>IF(ACOUSTIC_SURVEY_RESULTS!B416=0, "",ACOUSTIC_SURVEY_RESULTS!B416)</f>
        <v/>
      </c>
      <c r="F417" s="122" t="str">
        <f>IF(ACOUSTIC_SURVEY_RESULTS!C416=0, "",ACOUSTIC_SURVEY_RESULTS!C416)</f>
        <v/>
      </c>
      <c r="G417" s="122" t="str">
        <f>IF(ACOUSTIC_SURVEY_RESULTS!D416=0, "",ACOUSTIC_SURVEY_RESULTS!D416)</f>
        <v/>
      </c>
      <c r="H417" s="122" t="str">
        <f>IF(ACOUSTIC_SURVEY_RESULTS!E416=0, "",ACOUSTIC_SURVEY_RESULTS!E416)</f>
        <v/>
      </c>
      <c r="I417" s="122" t="str">
        <f>IF(ACOUSTIC_SURVEY_RESULTS!F416=0, "",ACOUSTIC_SURVEY_RESULTS!F416)</f>
        <v/>
      </c>
      <c r="J417" s="122" t="str">
        <f>IF(ACOUSTIC_SURVEY_RESULTS!G416=0, "",ACOUSTIC_SURVEY_RESULTS!G416)</f>
        <v/>
      </c>
      <c r="K417" s="122" t="str">
        <f>IF(ACOUSTIC_SURVEY_RESULTS!H416=0, "",ACOUSTIC_SURVEY_RESULTS!H416)</f>
        <v/>
      </c>
      <c r="L417" s="122" t="str">
        <f>IF(ACOUSTIC_SURVEY_RESULTS!I416=0, "",ACOUSTIC_SURVEY_RESULTS!I416)</f>
        <v/>
      </c>
      <c r="M417" s="122">
        <f>IFERROR((VLOOKUP($L417,ACOUSTIC_SITE_INFO!$C$3:$AI$501,2,FALSE)),"")</f>
        <v>0</v>
      </c>
      <c r="N417" s="122">
        <f>IFERROR((VLOOKUP($L417,ACOUSTIC_SITE_INFO!$C$3:$AI$501,3,FALSE))," ")</f>
        <v>0</v>
      </c>
      <c r="O417" s="122">
        <f>IFERROR((VLOOKUP($L417,ACOUSTIC_SITE_INFO!$C$3:$AI$501,4,FALSE)),"")</f>
        <v>0</v>
      </c>
      <c r="P417" s="122">
        <f>IFERROR((VLOOKUP($L417,ACOUSTIC_SITE_INFO!$C$3:$AI$501,5,FALSE)),"")</f>
        <v>0</v>
      </c>
      <c r="Q417" s="122">
        <f>IFERROR((VLOOKUP($L417,ACOUSTIC_SITE_INFO!$C$3:$AI$501,6,FALSE)),"")</f>
        <v>0</v>
      </c>
      <c r="R417" s="122">
        <f>IFERROR((VLOOKUP($L417,ACOUSTIC_SITE_INFO!$C$3:$AI$501,7,FALSE)),"")</f>
        <v>0</v>
      </c>
      <c r="S417" s="122" t="str">
        <f>IFERROR((VLOOKUP($L417,ACOUSTIC_SITE_INFO!$C$3:$AI$501,8,FALSE)),"")</f>
        <v>//</v>
      </c>
      <c r="T417" s="124">
        <f>IFERROR((VLOOKUP($L417,ACOUSTIC_SITE_INFO!$C$3:$AI$501,9,FALSE)),"")</f>
        <v>0</v>
      </c>
      <c r="U417" s="124">
        <f>IFERROR((VLOOKUP($L417,ACOUSTIC_SITE_INFO!$C$3:$AI$501,10,FALSE)),"")</f>
        <v>0</v>
      </c>
      <c r="V417" s="122">
        <f>IFERROR((VLOOKUP($L417,ACOUSTIC_SITE_INFO!$C$3:$AI$501,11,FALSE)),"")</f>
        <v>0</v>
      </c>
      <c r="W417" s="122">
        <f>IFERROR((VLOOKUP($L417,ACOUSTIC_SITE_INFO!$C$3:$AI$501,12,FALSE)),"")</f>
        <v>0</v>
      </c>
      <c r="X417" s="122">
        <f>IFERROR((VLOOKUP($L417,ACOUSTIC_SITE_INFO!$C$3:$AI$501,13,FALSE)),"")</f>
        <v>0</v>
      </c>
      <c r="Y417" s="122">
        <f>IFERROR((VLOOKUP($L417,ACOUSTIC_SITE_INFO!$C$3:$AI$501,14,FALSE)),"")</f>
        <v>0</v>
      </c>
      <c r="Z417" s="122">
        <f>IFERROR((VLOOKUP($L417,ACOUSTIC_SITE_INFO!$C$3:$AI$501,15,FALSE)),"")</f>
        <v>0</v>
      </c>
      <c r="AA417" s="122">
        <f>IFERROR((VLOOKUP($L417,ACOUSTIC_SITE_INFO!$C$3:$AI$501,16,FALSE)),"")</f>
        <v>0</v>
      </c>
      <c r="AB417" s="122">
        <f>IFERROR((VLOOKUP($L417,ACOUSTIC_SITE_INFO!$C$3:$AI$501,17,FALSE)),"")</f>
        <v>0</v>
      </c>
      <c r="AC417" s="122">
        <f>IFERROR((VLOOKUP($L417,ACOUSTIC_SITE_INFO!$C$3:$AI$501,18,FALSE)),"")</f>
        <v>0</v>
      </c>
      <c r="AD417" s="122">
        <f>IFERROR((VLOOKUP($L417,ACOUSTIC_SITE_INFO!$C$3:$AI$501,20,FALSE)),"")</f>
        <v>0</v>
      </c>
      <c r="AE417" s="122">
        <f>IFERROR((VLOOKUP($L417,ACOUSTIC_SITE_INFO!$C$3:$AI$501,21,FALSE)),"")</f>
        <v>0</v>
      </c>
      <c r="AF417" s="122">
        <f>IFERROR((VLOOKUP($L417,ACOUSTIC_SITE_INFO!$C$3:$AI$501,19,FALSE)),"")</f>
        <v>0</v>
      </c>
      <c r="AG417" s="122">
        <f>IFERROR((VLOOKUP($L417,ACOUSTIC_SITE_INFO!$C$3:$AI$501,22,FALSE)),"")</f>
        <v>0</v>
      </c>
      <c r="AH417" s="122">
        <f>IFERROR((VLOOKUP($L417,ACOUSTIC_SITE_INFO!$C$3:$AI$501,23,FALSE)),"")</f>
        <v>0</v>
      </c>
      <c r="AI417" s="125">
        <f>IFERROR((VLOOKUP($L417,ACOUSTIC_SITE_INFO!$C$3:$AI$501,24,FALSE)),"")</f>
        <v>0</v>
      </c>
      <c r="AJ417" s="125">
        <f>IFERROR((VLOOKUP($L417,ACOUSTIC_SITE_INFO!$C$3:$AI$501,25,FALSE)),"")</f>
        <v>0</v>
      </c>
      <c r="AK417" s="122">
        <f>IFERROR((VLOOKUP($L417,ACOUSTIC_SITE_INFO!$C$3:$AI$501,26,FALSE)),"")</f>
        <v>0</v>
      </c>
      <c r="AL417" s="122">
        <f>IFERROR((VLOOKUP($L417,ACOUSTIC_SITE_INFO!$C$3:$AI$501,27,FALSE)),"")</f>
        <v>0</v>
      </c>
      <c r="AM417" s="122">
        <f>IFERROR((VLOOKUP($L417,ACOUSTIC_SITE_INFO!$C$3:$AI$501,29,FALSE)),"")</f>
        <v>0</v>
      </c>
      <c r="AN417" s="122">
        <f>IFERROR((VLOOKUP($L417,ACOUSTIC_SITE_INFO!$C$3:$AI$501,30,FALSE)),"")</f>
        <v>0</v>
      </c>
      <c r="AO417" s="122">
        <f>IFERROR((VLOOKUP($L417,ACOUSTIC_SITE_INFO!$C$3:$AI$501,31,FALSE)),"")</f>
        <v>0</v>
      </c>
      <c r="AP417" s="122">
        <f>IFERROR((VLOOKUP($L417,ACOUSTIC_SITE_INFO!$C$3:$AI$501,32,FALSE)),"")</f>
        <v>0</v>
      </c>
      <c r="AQ417" s="122">
        <f>IFERROR((VLOOKUP($L417,ACOUSTIC_SITE_INFO!$C$3:$AI$501,33,FALSE)),"")</f>
        <v>0</v>
      </c>
    </row>
    <row r="418" spans="1:43" x14ac:dyDescent="0.25">
      <c r="A418" s="122" t="str">
        <f t="shared" si="12"/>
        <v>00-0m-0</v>
      </c>
      <c r="B418" s="122" t="str">
        <f t="shared" si="13"/>
        <v/>
      </c>
      <c r="C418" s="122" t="str">
        <f>IF(ACOUSTIC_SURVEY_RESULTS!A417=0, "",ACOUSTIC_SURVEY_RESULTS!A417)</f>
        <v/>
      </c>
      <c r="D418" s="122" t="str">
        <f>IFERROR((VLOOKUP($C418,Drop_down_options!$B$2:$D$21,2,FALSE)),"")</f>
        <v/>
      </c>
      <c r="E418" s="122" t="str">
        <f>IF(ACOUSTIC_SURVEY_RESULTS!B417=0, "",ACOUSTIC_SURVEY_RESULTS!B417)</f>
        <v/>
      </c>
      <c r="F418" s="122" t="str">
        <f>IF(ACOUSTIC_SURVEY_RESULTS!C417=0, "",ACOUSTIC_SURVEY_RESULTS!C417)</f>
        <v/>
      </c>
      <c r="G418" s="122" t="str">
        <f>IF(ACOUSTIC_SURVEY_RESULTS!D417=0, "",ACOUSTIC_SURVEY_RESULTS!D417)</f>
        <v/>
      </c>
      <c r="H418" s="122" t="str">
        <f>IF(ACOUSTIC_SURVEY_RESULTS!E417=0, "",ACOUSTIC_SURVEY_RESULTS!E417)</f>
        <v/>
      </c>
      <c r="I418" s="122" t="str">
        <f>IF(ACOUSTIC_SURVEY_RESULTS!F417=0, "",ACOUSTIC_SURVEY_RESULTS!F417)</f>
        <v/>
      </c>
      <c r="J418" s="122" t="str">
        <f>IF(ACOUSTIC_SURVEY_RESULTS!G417=0, "",ACOUSTIC_SURVEY_RESULTS!G417)</f>
        <v/>
      </c>
      <c r="K418" s="122" t="str">
        <f>IF(ACOUSTIC_SURVEY_RESULTS!H417=0, "",ACOUSTIC_SURVEY_RESULTS!H417)</f>
        <v/>
      </c>
      <c r="L418" s="122" t="str">
        <f>IF(ACOUSTIC_SURVEY_RESULTS!I417=0, "",ACOUSTIC_SURVEY_RESULTS!I417)</f>
        <v/>
      </c>
      <c r="M418" s="122">
        <f>IFERROR((VLOOKUP($L418,ACOUSTIC_SITE_INFO!$C$3:$AI$501,2,FALSE)),"")</f>
        <v>0</v>
      </c>
      <c r="N418" s="122">
        <f>IFERROR((VLOOKUP($L418,ACOUSTIC_SITE_INFO!$C$3:$AI$501,3,FALSE))," ")</f>
        <v>0</v>
      </c>
      <c r="O418" s="122">
        <f>IFERROR((VLOOKUP($L418,ACOUSTIC_SITE_INFO!$C$3:$AI$501,4,FALSE)),"")</f>
        <v>0</v>
      </c>
      <c r="P418" s="122">
        <f>IFERROR((VLOOKUP($L418,ACOUSTIC_SITE_INFO!$C$3:$AI$501,5,FALSE)),"")</f>
        <v>0</v>
      </c>
      <c r="Q418" s="122">
        <f>IFERROR((VLOOKUP($L418,ACOUSTIC_SITE_INFO!$C$3:$AI$501,6,FALSE)),"")</f>
        <v>0</v>
      </c>
      <c r="R418" s="122">
        <f>IFERROR((VLOOKUP($L418,ACOUSTIC_SITE_INFO!$C$3:$AI$501,7,FALSE)),"")</f>
        <v>0</v>
      </c>
      <c r="S418" s="122" t="str">
        <f>IFERROR((VLOOKUP($L418,ACOUSTIC_SITE_INFO!$C$3:$AI$501,8,FALSE)),"")</f>
        <v>//</v>
      </c>
      <c r="T418" s="124">
        <f>IFERROR((VLOOKUP($L418,ACOUSTIC_SITE_INFO!$C$3:$AI$501,9,FALSE)),"")</f>
        <v>0</v>
      </c>
      <c r="U418" s="124">
        <f>IFERROR((VLOOKUP($L418,ACOUSTIC_SITE_INFO!$C$3:$AI$501,10,FALSE)),"")</f>
        <v>0</v>
      </c>
      <c r="V418" s="122">
        <f>IFERROR((VLOOKUP($L418,ACOUSTIC_SITE_INFO!$C$3:$AI$501,11,FALSE)),"")</f>
        <v>0</v>
      </c>
      <c r="W418" s="122">
        <f>IFERROR((VLOOKUP($L418,ACOUSTIC_SITE_INFO!$C$3:$AI$501,12,FALSE)),"")</f>
        <v>0</v>
      </c>
      <c r="X418" s="122">
        <f>IFERROR((VLOOKUP($L418,ACOUSTIC_SITE_INFO!$C$3:$AI$501,13,FALSE)),"")</f>
        <v>0</v>
      </c>
      <c r="Y418" s="122">
        <f>IFERROR((VLOOKUP($L418,ACOUSTIC_SITE_INFO!$C$3:$AI$501,14,FALSE)),"")</f>
        <v>0</v>
      </c>
      <c r="Z418" s="122">
        <f>IFERROR((VLOOKUP($L418,ACOUSTIC_SITE_INFO!$C$3:$AI$501,15,FALSE)),"")</f>
        <v>0</v>
      </c>
      <c r="AA418" s="122">
        <f>IFERROR((VLOOKUP($L418,ACOUSTIC_SITE_INFO!$C$3:$AI$501,16,FALSE)),"")</f>
        <v>0</v>
      </c>
      <c r="AB418" s="122">
        <f>IFERROR((VLOOKUP($L418,ACOUSTIC_SITE_INFO!$C$3:$AI$501,17,FALSE)),"")</f>
        <v>0</v>
      </c>
      <c r="AC418" s="122">
        <f>IFERROR((VLOOKUP($L418,ACOUSTIC_SITE_INFO!$C$3:$AI$501,18,FALSE)),"")</f>
        <v>0</v>
      </c>
      <c r="AD418" s="122">
        <f>IFERROR((VLOOKUP($L418,ACOUSTIC_SITE_INFO!$C$3:$AI$501,20,FALSE)),"")</f>
        <v>0</v>
      </c>
      <c r="AE418" s="122">
        <f>IFERROR((VLOOKUP($L418,ACOUSTIC_SITE_INFO!$C$3:$AI$501,21,FALSE)),"")</f>
        <v>0</v>
      </c>
      <c r="AF418" s="122">
        <f>IFERROR((VLOOKUP($L418,ACOUSTIC_SITE_INFO!$C$3:$AI$501,19,FALSE)),"")</f>
        <v>0</v>
      </c>
      <c r="AG418" s="122">
        <f>IFERROR((VLOOKUP($L418,ACOUSTIC_SITE_INFO!$C$3:$AI$501,22,FALSE)),"")</f>
        <v>0</v>
      </c>
      <c r="AH418" s="122">
        <f>IFERROR((VLOOKUP($L418,ACOUSTIC_SITE_INFO!$C$3:$AI$501,23,FALSE)),"")</f>
        <v>0</v>
      </c>
      <c r="AI418" s="125">
        <f>IFERROR((VLOOKUP($L418,ACOUSTIC_SITE_INFO!$C$3:$AI$501,24,FALSE)),"")</f>
        <v>0</v>
      </c>
      <c r="AJ418" s="125">
        <f>IFERROR((VLOOKUP($L418,ACOUSTIC_SITE_INFO!$C$3:$AI$501,25,FALSE)),"")</f>
        <v>0</v>
      </c>
      <c r="AK418" s="122">
        <f>IFERROR((VLOOKUP($L418,ACOUSTIC_SITE_INFO!$C$3:$AI$501,26,FALSE)),"")</f>
        <v>0</v>
      </c>
      <c r="AL418" s="122">
        <f>IFERROR((VLOOKUP($L418,ACOUSTIC_SITE_INFO!$C$3:$AI$501,27,FALSE)),"")</f>
        <v>0</v>
      </c>
      <c r="AM418" s="122">
        <f>IFERROR((VLOOKUP($L418,ACOUSTIC_SITE_INFO!$C$3:$AI$501,29,FALSE)),"")</f>
        <v>0</v>
      </c>
      <c r="AN418" s="122">
        <f>IFERROR((VLOOKUP($L418,ACOUSTIC_SITE_INFO!$C$3:$AI$501,30,FALSE)),"")</f>
        <v>0</v>
      </c>
      <c r="AO418" s="122">
        <f>IFERROR((VLOOKUP($L418,ACOUSTIC_SITE_INFO!$C$3:$AI$501,31,FALSE)),"")</f>
        <v>0</v>
      </c>
      <c r="AP418" s="122">
        <f>IFERROR((VLOOKUP($L418,ACOUSTIC_SITE_INFO!$C$3:$AI$501,32,FALSE)),"")</f>
        <v>0</v>
      </c>
      <c r="AQ418" s="122">
        <f>IFERROR((VLOOKUP($L418,ACOUSTIC_SITE_INFO!$C$3:$AI$501,33,FALSE)),"")</f>
        <v>0</v>
      </c>
    </row>
    <row r="419" spans="1:43" x14ac:dyDescent="0.25">
      <c r="A419" s="122" t="str">
        <f t="shared" si="12"/>
        <v>00-0m-0</v>
      </c>
      <c r="B419" s="122" t="str">
        <f t="shared" si="13"/>
        <v/>
      </c>
      <c r="C419" s="122" t="str">
        <f>IF(ACOUSTIC_SURVEY_RESULTS!A418=0, "",ACOUSTIC_SURVEY_RESULTS!A418)</f>
        <v/>
      </c>
      <c r="D419" s="122" t="str">
        <f>IFERROR((VLOOKUP($C419,Drop_down_options!$B$2:$D$21,2,FALSE)),"")</f>
        <v/>
      </c>
      <c r="E419" s="122" t="str">
        <f>IF(ACOUSTIC_SURVEY_RESULTS!B418=0, "",ACOUSTIC_SURVEY_RESULTS!B418)</f>
        <v/>
      </c>
      <c r="F419" s="122" t="str">
        <f>IF(ACOUSTIC_SURVEY_RESULTS!C418=0, "",ACOUSTIC_SURVEY_RESULTS!C418)</f>
        <v/>
      </c>
      <c r="G419" s="122" t="str">
        <f>IF(ACOUSTIC_SURVEY_RESULTS!D418=0, "",ACOUSTIC_SURVEY_RESULTS!D418)</f>
        <v/>
      </c>
      <c r="H419" s="122" t="str">
        <f>IF(ACOUSTIC_SURVEY_RESULTS!E418=0, "",ACOUSTIC_SURVEY_RESULTS!E418)</f>
        <v/>
      </c>
      <c r="I419" s="122" t="str">
        <f>IF(ACOUSTIC_SURVEY_RESULTS!F418=0, "",ACOUSTIC_SURVEY_RESULTS!F418)</f>
        <v/>
      </c>
      <c r="J419" s="122" t="str">
        <f>IF(ACOUSTIC_SURVEY_RESULTS!G418=0, "",ACOUSTIC_SURVEY_RESULTS!G418)</f>
        <v/>
      </c>
      <c r="K419" s="122" t="str">
        <f>IF(ACOUSTIC_SURVEY_RESULTS!H418=0, "",ACOUSTIC_SURVEY_RESULTS!H418)</f>
        <v/>
      </c>
      <c r="L419" s="122" t="str">
        <f>IF(ACOUSTIC_SURVEY_RESULTS!I418=0, "",ACOUSTIC_SURVEY_RESULTS!I418)</f>
        <v/>
      </c>
      <c r="M419" s="122">
        <f>IFERROR((VLOOKUP($L419,ACOUSTIC_SITE_INFO!$C$3:$AI$501,2,FALSE)),"")</f>
        <v>0</v>
      </c>
      <c r="N419" s="122">
        <f>IFERROR((VLOOKUP($L419,ACOUSTIC_SITE_INFO!$C$3:$AI$501,3,FALSE))," ")</f>
        <v>0</v>
      </c>
      <c r="O419" s="122">
        <f>IFERROR((VLOOKUP($L419,ACOUSTIC_SITE_INFO!$C$3:$AI$501,4,FALSE)),"")</f>
        <v>0</v>
      </c>
      <c r="P419" s="122">
        <f>IFERROR((VLOOKUP($L419,ACOUSTIC_SITE_INFO!$C$3:$AI$501,5,FALSE)),"")</f>
        <v>0</v>
      </c>
      <c r="Q419" s="122">
        <f>IFERROR((VLOOKUP($L419,ACOUSTIC_SITE_INFO!$C$3:$AI$501,6,FALSE)),"")</f>
        <v>0</v>
      </c>
      <c r="R419" s="122">
        <f>IFERROR((VLOOKUP($L419,ACOUSTIC_SITE_INFO!$C$3:$AI$501,7,FALSE)),"")</f>
        <v>0</v>
      </c>
      <c r="S419" s="122" t="str">
        <f>IFERROR((VLOOKUP($L419,ACOUSTIC_SITE_INFO!$C$3:$AI$501,8,FALSE)),"")</f>
        <v>//</v>
      </c>
      <c r="T419" s="124">
        <f>IFERROR((VLOOKUP($L419,ACOUSTIC_SITE_INFO!$C$3:$AI$501,9,FALSE)),"")</f>
        <v>0</v>
      </c>
      <c r="U419" s="124">
        <f>IFERROR((VLOOKUP($L419,ACOUSTIC_SITE_INFO!$C$3:$AI$501,10,FALSE)),"")</f>
        <v>0</v>
      </c>
      <c r="V419" s="122">
        <f>IFERROR((VLOOKUP($L419,ACOUSTIC_SITE_INFO!$C$3:$AI$501,11,FALSE)),"")</f>
        <v>0</v>
      </c>
      <c r="W419" s="122">
        <f>IFERROR((VLOOKUP($L419,ACOUSTIC_SITE_INFO!$C$3:$AI$501,12,FALSE)),"")</f>
        <v>0</v>
      </c>
      <c r="X419" s="122">
        <f>IFERROR((VLOOKUP($L419,ACOUSTIC_SITE_INFO!$C$3:$AI$501,13,FALSE)),"")</f>
        <v>0</v>
      </c>
      <c r="Y419" s="122">
        <f>IFERROR((VLOOKUP($L419,ACOUSTIC_SITE_INFO!$C$3:$AI$501,14,FALSE)),"")</f>
        <v>0</v>
      </c>
      <c r="Z419" s="122">
        <f>IFERROR((VLOOKUP($L419,ACOUSTIC_SITE_INFO!$C$3:$AI$501,15,FALSE)),"")</f>
        <v>0</v>
      </c>
      <c r="AA419" s="122">
        <f>IFERROR((VLOOKUP($L419,ACOUSTIC_SITE_INFO!$C$3:$AI$501,16,FALSE)),"")</f>
        <v>0</v>
      </c>
      <c r="AB419" s="122">
        <f>IFERROR((VLOOKUP($L419,ACOUSTIC_SITE_INFO!$C$3:$AI$501,17,FALSE)),"")</f>
        <v>0</v>
      </c>
      <c r="AC419" s="122">
        <f>IFERROR((VLOOKUP($L419,ACOUSTIC_SITE_INFO!$C$3:$AI$501,18,FALSE)),"")</f>
        <v>0</v>
      </c>
      <c r="AD419" s="122">
        <f>IFERROR((VLOOKUP($L419,ACOUSTIC_SITE_INFO!$C$3:$AI$501,20,FALSE)),"")</f>
        <v>0</v>
      </c>
      <c r="AE419" s="122">
        <f>IFERROR((VLOOKUP($L419,ACOUSTIC_SITE_INFO!$C$3:$AI$501,21,FALSE)),"")</f>
        <v>0</v>
      </c>
      <c r="AF419" s="122">
        <f>IFERROR((VLOOKUP($L419,ACOUSTIC_SITE_INFO!$C$3:$AI$501,19,FALSE)),"")</f>
        <v>0</v>
      </c>
      <c r="AG419" s="122">
        <f>IFERROR((VLOOKUP($L419,ACOUSTIC_SITE_INFO!$C$3:$AI$501,22,FALSE)),"")</f>
        <v>0</v>
      </c>
      <c r="AH419" s="122">
        <f>IFERROR((VLOOKUP($L419,ACOUSTIC_SITE_INFO!$C$3:$AI$501,23,FALSE)),"")</f>
        <v>0</v>
      </c>
      <c r="AI419" s="125">
        <f>IFERROR((VLOOKUP($L419,ACOUSTIC_SITE_INFO!$C$3:$AI$501,24,FALSE)),"")</f>
        <v>0</v>
      </c>
      <c r="AJ419" s="125">
        <f>IFERROR((VLOOKUP($L419,ACOUSTIC_SITE_INFO!$C$3:$AI$501,25,FALSE)),"")</f>
        <v>0</v>
      </c>
      <c r="AK419" s="122">
        <f>IFERROR((VLOOKUP($L419,ACOUSTIC_SITE_INFO!$C$3:$AI$501,26,FALSE)),"")</f>
        <v>0</v>
      </c>
      <c r="AL419" s="122">
        <f>IFERROR((VLOOKUP($L419,ACOUSTIC_SITE_INFO!$C$3:$AI$501,27,FALSE)),"")</f>
        <v>0</v>
      </c>
      <c r="AM419" s="122">
        <f>IFERROR((VLOOKUP($L419,ACOUSTIC_SITE_INFO!$C$3:$AI$501,29,FALSE)),"")</f>
        <v>0</v>
      </c>
      <c r="AN419" s="122">
        <f>IFERROR((VLOOKUP($L419,ACOUSTIC_SITE_INFO!$C$3:$AI$501,30,FALSE)),"")</f>
        <v>0</v>
      </c>
      <c r="AO419" s="122">
        <f>IFERROR((VLOOKUP($L419,ACOUSTIC_SITE_INFO!$C$3:$AI$501,31,FALSE)),"")</f>
        <v>0</v>
      </c>
      <c r="AP419" s="122">
        <f>IFERROR((VLOOKUP($L419,ACOUSTIC_SITE_INFO!$C$3:$AI$501,32,FALSE)),"")</f>
        <v>0</v>
      </c>
      <c r="AQ419" s="122">
        <f>IFERROR((VLOOKUP($L419,ACOUSTIC_SITE_INFO!$C$3:$AI$501,33,FALSE)),"")</f>
        <v>0</v>
      </c>
    </row>
    <row r="420" spans="1:43" x14ac:dyDescent="0.25">
      <c r="A420" s="122" t="str">
        <f t="shared" si="12"/>
        <v>00-0m-0</v>
      </c>
      <c r="B420" s="122" t="str">
        <f t="shared" si="13"/>
        <v/>
      </c>
      <c r="C420" s="122" t="str">
        <f>IF(ACOUSTIC_SURVEY_RESULTS!A419=0, "",ACOUSTIC_SURVEY_RESULTS!A419)</f>
        <v/>
      </c>
      <c r="D420" s="122" t="str">
        <f>IFERROR((VLOOKUP($C420,Drop_down_options!$B$2:$D$21,2,FALSE)),"")</f>
        <v/>
      </c>
      <c r="E420" s="122" t="str">
        <f>IF(ACOUSTIC_SURVEY_RESULTS!B419=0, "",ACOUSTIC_SURVEY_RESULTS!B419)</f>
        <v/>
      </c>
      <c r="F420" s="122" t="str">
        <f>IF(ACOUSTIC_SURVEY_RESULTS!C419=0, "",ACOUSTIC_SURVEY_RESULTS!C419)</f>
        <v/>
      </c>
      <c r="G420" s="122" t="str">
        <f>IF(ACOUSTIC_SURVEY_RESULTS!D419=0, "",ACOUSTIC_SURVEY_RESULTS!D419)</f>
        <v/>
      </c>
      <c r="H420" s="122" t="str">
        <f>IF(ACOUSTIC_SURVEY_RESULTS!E419=0, "",ACOUSTIC_SURVEY_RESULTS!E419)</f>
        <v/>
      </c>
      <c r="I420" s="122" t="str">
        <f>IF(ACOUSTIC_SURVEY_RESULTS!F419=0, "",ACOUSTIC_SURVEY_RESULTS!F419)</f>
        <v/>
      </c>
      <c r="J420" s="122" t="str">
        <f>IF(ACOUSTIC_SURVEY_RESULTS!G419=0, "",ACOUSTIC_SURVEY_RESULTS!G419)</f>
        <v/>
      </c>
      <c r="K420" s="122" t="str">
        <f>IF(ACOUSTIC_SURVEY_RESULTS!H419=0, "",ACOUSTIC_SURVEY_RESULTS!H419)</f>
        <v/>
      </c>
      <c r="L420" s="122" t="str">
        <f>IF(ACOUSTIC_SURVEY_RESULTS!I419=0, "",ACOUSTIC_SURVEY_RESULTS!I419)</f>
        <v/>
      </c>
      <c r="M420" s="122">
        <f>IFERROR((VLOOKUP($L420,ACOUSTIC_SITE_INFO!$C$3:$AI$501,2,FALSE)),"")</f>
        <v>0</v>
      </c>
      <c r="N420" s="122">
        <f>IFERROR((VLOOKUP($L420,ACOUSTIC_SITE_INFO!$C$3:$AI$501,3,FALSE))," ")</f>
        <v>0</v>
      </c>
      <c r="O420" s="122">
        <f>IFERROR((VLOOKUP($L420,ACOUSTIC_SITE_INFO!$C$3:$AI$501,4,FALSE)),"")</f>
        <v>0</v>
      </c>
      <c r="P420" s="122">
        <f>IFERROR((VLOOKUP($L420,ACOUSTIC_SITE_INFO!$C$3:$AI$501,5,FALSE)),"")</f>
        <v>0</v>
      </c>
      <c r="Q420" s="122">
        <f>IFERROR((VLOOKUP($L420,ACOUSTIC_SITE_INFO!$C$3:$AI$501,6,FALSE)),"")</f>
        <v>0</v>
      </c>
      <c r="R420" s="122">
        <f>IFERROR((VLOOKUP($L420,ACOUSTIC_SITE_INFO!$C$3:$AI$501,7,FALSE)),"")</f>
        <v>0</v>
      </c>
      <c r="S420" s="122" t="str">
        <f>IFERROR((VLOOKUP($L420,ACOUSTIC_SITE_INFO!$C$3:$AI$501,8,FALSE)),"")</f>
        <v>//</v>
      </c>
      <c r="T420" s="124">
        <f>IFERROR((VLOOKUP($L420,ACOUSTIC_SITE_INFO!$C$3:$AI$501,9,FALSE)),"")</f>
        <v>0</v>
      </c>
      <c r="U420" s="124">
        <f>IFERROR((VLOOKUP($L420,ACOUSTIC_SITE_INFO!$C$3:$AI$501,10,FALSE)),"")</f>
        <v>0</v>
      </c>
      <c r="V420" s="122">
        <f>IFERROR((VLOOKUP($L420,ACOUSTIC_SITE_INFO!$C$3:$AI$501,11,FALSE)),"")</f>
        <v>0</v>
      </c>
      <c r="W420" s="122">
        <f>IFERROR((VLOOKUP($L420,ACOUSTIC_SITE_INFO!$C$3:$AI$501,12,FALSE)),"")</f>
        <v>0</v>
      </c>
      <c r="X420" s="122">
        <f>IFERROR((VLOOKUP($L420,ACOUSTIC_SITE_INFO!$C$3:$AI$501,13,FALSE)),"")</f>
        <v>0</v>
      </c>
      <c r="Y420" s="122">
        <f>IFERROR((VLOOKUP($L420,ACOUSTIC_SITE_INFO!$C$3:$AI$501,14,FALSE)),"")</f>
        <v>0</v>
      </c>
      <c r="Z420" s="122">
        <f>IFERROR((VLOOKUP($L420,ACOUSTIC_SITE_INFO!$C$3:$AI$501,15,FALSE)),"")</f>
        <v>0</v>
      </c>
      <c r="AA420" s="122">
        <f>IFERROR((VLOOKUP($L420,ACOUSTIC_SITE_INFO!$C$3:$AI$501,16,FALSE)),"")</f>
        <v>0</v>
      </c>
      <c r="AB420" s="122">
        <f>IFERROR((VLOOKUP($L420,ACOUSTIC_SITE_INFO!$C$3:$AI$501,17,FALSE)),"")</f>
        <v>0</v>
      </c>
      <c r="AC420" s="122">
        <f>IFERROR((VLOOKUP($L420,ACOUSTIC_SITE_INFO!$C$3:$AI$501,18,FALSE)),"")</f>
        <v>0</v>
      </c>
      <c r="AD420" s="122">
        <f>IFERROR((VLOOKUP($L420,ACOUSTIC_SITE_INFO!$C$3:$AI$501,20,FALSE)),"")</f>
        <v>0</v>
      </c>
      <c r="AE420" s="122">
        <f>IFERROR((VLOOKUP($L420,ACOUSTIC_SITE_INFO!$C$3:$AI$501,21,FALSE)),"")</f>
        <v>0</v>
      </c>
      <c r="AF420" s="122">
        <f>IFERROR((VLOOKUP($L420,ACOUSTIC_SITE_INFO!$C$3:$AI$501,19,FALSE)),"")</f>
        <v>0</v>
      </c>
      <c r="AG420" s="122">
        <f>IFERROR((VLOOKUP($L420,ACOUSTIC_SITE_INFO!$C$3:$AI$501,22,FALSE)),"")</f>
        <v>0</v>
      </c>
      <c r="AH420" s="122">
        <f>IFERROR((VLOOKUP($L420,ACOUSTIC_SITE_INFO!$C$3:$AI$501,23,FALSE)),"")</f>
        <v>0</v>
      </c>
      <c r="AI420" s="125">
        <f>IFERROR((VLOOKUP($L420,ACOUSTIC_SITE_INFO!$C$3:$AI$501,24,FALSE)),"")</f>
        <v>0</v>
      </c>
      <c r="AJ420" s="125">
        <f>IFERROR((VLOOKUP($L420,ACOUSTIC_SITE_INFO!$C$3:$AI$501,25,FALSE)),"")</f>
        <v>0</v>
      </c>
      <c r="AK420" s="122">
        <f>IFERROR((VLOOKUP($L420,ACOUSTIC_SITE_INFO!$C$3:$AI$501,26,FALSE)),"")</f>
        <v>0</v>
      </c>
      <c r="AL420" s="122">
        <f>IFERROR((VLOOKUP($L420,ACOUSTIC_SITE_INFO!$C$3:$AI$501,27,FALSE)),"")</f>
        <v>0</v>
      </c>
      <c r="AM420" s="122">
        <f>IFERROR((VLOOKUP($L420,ACOUSTIC_SITE_INFO!$C$3:$AI$501,29,FALSE)),"")</f>
        <v>0</v>
      </c>
      <c r="AN420" s="122">
        <f>IFERROR((VLOOKUP($L420,ACOUSTIC_SITE_INFO!$C$3:$AI$501,30,FALSE)),"")</f>
        <v>0</v>
      </c>
      <c r="AO420" s="122">
        <f>IFERROR((VLOOKUP($L420,ACOUSTIC_SITE_INFO!$C$3:$AI$501,31,FALSE)),"")</f>
        <v>0</v>
      </c>
      <c r="AP420" s="122">
        <f>IFERROR((VLOOKUP($L420,ACOUSTIC_SITE_INFO!$C$3:$AI$501,32,FALSE)),"")</f>
        <v>0</v>
      </c>
      <c r="AQ420" s="122">
        <f>IFERROR((VLOOKUP($L420,ACOUSTIC_SITE_INFO!$C$3:$AI$501,33,FALSE)),"")</f>
        <v>0</v>
      </c>
    </row>
    <row r="421" spans="1:43" x14ac:dyDescent="0.25">
      <c r="A421" s="122" t="str">
        <f t="shared" si="12"/>
        <v>00-0m-0</v>
      </c>
      <c r="B421" s="122" t="str">
        <f t="shared" si="13"/>
        <v/>
      </c>
      <c r="C421" s="122" t="str">
        <f>IF(ACOUSTIC_SURVEY_RESULTS!A420=0, "",ACOUSTIC_SURVEY_RESULTS!A420)</f>
        <v/>
      </c>
      <c r="D421" s="122" t="str">
        <f>IFERROR((VLOOKUP($C421,Drop_down_options!$B$2:$D$21,2,FALSE)),"")</f>
        <v/>
      </c>
      <c r="E421" s="122" t="str">
        <f>IF(ACOUSTIC_SURVEY_RESULTS!B420=0, "",ACOUSTIC_SURVEY_RESULTS!B420)</f>
        <v/>
      </c>
      <c r="F421" s="122" t="str">
        <f>IF(ACOUSTIC_SURVEY_RESULTS!C420=0, "",ACOUSTIC_SURVEY_RESULTS!C420)</f>
        <v/>
      </c>
      <c r="G421" s="122" t="str">
        <f>IF(ACOUSTIC_SURVEY_RESULTS!D420=0, "",ACOUSTIC_SURVEY_RESULTS!D420)</f>
        <v/>
      </c>
      <c r="H421" s="122" t="str">
        <f>IF(ACOUSTIC_SURVEY_RESULTS!E420=0, "",ACOUSTIC_SURVEY_RESULTS!E420)</f>
        <v/>
      </c>
      <c r="I421" s="122" t="str">
        <f>IF(ACOUSTIC_SURVEY_RESULTS!F420=0, "",ACOUSTIC_SURVEY_RESULTS!F420)</f>
        <v/>
      </c>
      <c r="J421" s="122" t="str">
        <f>IF(ACOUSTIC_SURVEY_RESULTS!G420=0, "",ACOUSTIC_SURVEY_RESULTS!G420)</f>
        <v/>
      </c>
      <c r="K421" s="122" t="str">
        <f>IF(ACOUSTIC_SURVEY_RESULTS!H420=0, "",ACOUSTIC_SURVEY_RESULTS!H420)</f>
        <v/>
      </c>
      <c r="L421" s="122" t="str">
        <f>IF(ACOUSTIC_SURVEY_RESULTS!I420=0, "",ACOUSTIC_SURVEY_RESULTS!I420)</f>
        <v/>
      </c>
      <c r="M421" s="122">
        <f>IFERROR((VLOOKUP($L421,ACOUSTIC_SITE_INFO!$C$3:$AI$501,2,FALSE)),"")</f>
        <v>0</v>
      </c>
      <c r="N421" s="122">
        <f>IFERROR((VLOOKUP($L421,ACOUSTIC_SITE_INFO!$C$3:$AI$501,3,FALSE))," ")</f>
        <v>0</v>
      </c>
      <c r="O421" s="122">
        <f>IFERROR((VLOOKUP($L421,ACOUSTIC_SITE_INFO!$C$3:$AI$501,4,FALSE)),"")</f>
        <v>0</v>
      </c>
      <c r="P421" s="122">
        <f>IFERROR((VLOOKUP($L421,ACOUSTIC_SITE_INFO!$C$3:$AI$501,5,FALSE)),"")</f>
        <v>0</v>
      </c>
      <c r="Q421" s="122">
        <f>IFERROR((VLOOKUP($L421,ACOUSTIC_SITE_INFO!$C$3:$AI$501,6,FALSE)),"")</f>
        <v>0</v>
      </c>
      <c r="R421" s="122">
        <f>IFERROR((VLOOKUP($L421,ACOUSTIC_SITE_INFO!$C$3:$AI$501,7,FALSE)),"")</f>
        <v>0</v>
      </c>
      <c r="S421" s="122" t="str">
        <f>IFERROR((VLOOKUP($L421,ACOUSTIC_SITE_INFO!$C$3:$AI$501,8,FALSE)),"")</f>
        <v>//</v>
      </c>
      <c r="T421" s="124">
        <f>IFERROR((VLOOKUP($L421,ACOUSTIC_SITE_INFO!$C$3:$AI$501,9,FALSE)),"")</f>
        <v>0</v>
      </c>
      <c r="U421" s="124">
        <f>IFERROR((VLOOKUP($L421,ACOUSTIC_SITE_INFO!$C$3:$AI$501,10,FALSE)),"")</f>
        <v>0</v>
      </c>
      <c r="V421" s="122">
        <f>IFERROR((VLOOKUP($L421,ACOUSTIC_SITE_INFO!$C$3:$AI$501,11,FALSE)),"")</f>
        <v>0</v>
      </c>
      <c r="W421" s="122">
        <f>IFERROR((VLOOKUP($L421,ACOUSTIC_SITE_INFO!$C$3:$AI$501,12,FALSE)),"")</f>
        <v>0</v>
      </c>
      <c r="X421" s="122">
        <f>IFERROR((VLOOKUP($L421,ACOUSTIC_SITE_INFO!$C$3:$AI$501,13,FALSE)),"")</f>
        <v>0</v>
      </c>
      <c r="Y421" s="122">
        <f>IFERROR((VLOOKUP($L421,ACOUSTIC_SITE_INFO!$C$3:$AI$501,14,FALSE)),"")</f>
        <v>0</v>
      </c>
      <c r="Z421" s="122">
        <f>IFERROR((VLOOKUP($L421,ACOUSTIC_SITE_INFO!$C$3:$AI$501,15,FALSE)),"")</f>
        <v>0</v>
      </c>
      <c r="AA421" s="122">
        <f>IFERROR((VLOOKUP($L421,ACOUSTIC_SITE_INFO!$C$3:$AI$501,16,FALSE)),"")</f>
        <v>0</v>
      </c>
      <c r="AB421" s="122">
        <f>IFERROR((VLOOKUP($L421,ACOUSTIC_SITE_INFO!$C$3:$AI$501,17,FALSE)),"")</f>
        <v>0</v>
      </c>
      <c r="AC421" s="122">
        <f>IFERROR((VLOOKUP($L421,ACOUSTIC_SITE_INFO!$C$3:$AI$501,18,FALSE)),"")</f>
        <v>0</v>
      </c>
      <c r="AD421" s="122">
        <f>IFERROR((VLOOKUP($L421,ACOUSTIC_SITE_INFO!$C$3:$AI$501,20,FALSE)),"")</f>
        <v>0</v>
      </c>
      <c r="AE421" s="122">
        <f>IFERROR((VLOOKUP($L421,ACOUSTIC_SITE_INFO!$C$3:$AI$501,21,FALSE)),"")</f>
        <v>0</v>
      </c>
      <c r="AF421" s="122">
        <f>IFERROR((VLOOKUP($L421,ACOUSTIC_SITE_INFO!$C$3:$AI$501,19,FALSE)),"")</f>
        <v>0</v>
      </c>
      <c r="AG421" s="122">
        <f>IFERROR((VLOOKUP($L421,ACOUSTIC_SITE_INFO!$C$3:$AI$501,22,FALSE)),"")</f>
        <v>0</v>
      </c>
      <c r="AH421" s="122">
        <f>IFERROR((VLOOKUP($L421,ACOUSTIC_SITE_INFO!$C$3:$AI$501,23,FALSE)),"")</f>
        <v>0</v>
      </c>
      <c r="AI421" s="125">
        <f>IFERROR((VLOOKUP($L421,ACOUSTIC_SITE_INFO!$C$3:$AI$501,24,FALSE)),"")</f>
        <v>0</v>
      </c>
      <c r="AJ421" s="125">
        <f>IFERROR((VLOOKUP($L421,ACOUSTIC_SITE_INFO!$C$3:$AI$501,25,FALSE)),"")</f>
        <v>0</v>
      </c>
      <c r="AK421" s="122">
        <f>IFERROR((VLOOKUP($L421,ACOUSTIC_SITE_INFO!$C$3:$AI$501,26,FALSE)),"")</f>
        <v>0</v>
      </c>
      <c r="AL421" s="122">
        <f>IFERROR((VLOOKUP($L421,ACOUSTIC_SITE_INFO!$C$3:$AI$501,27,FALSE)),"")</f>
        <v>0</v>
      </c>
      <c r="AM421" s="122">
        <f>IFERROR((VLOOKUP($L421,ACOUSTIC_SITE_INFO!$C$3:$AI$501,29,FALSE)),"")</f>
        <v>0</v>
      </c>
      <c r="AN421" s="122">
        <f>IFERROR((VLOOKUP($L421,ACOUSTIC_SITE_INFO!$C$3:$AI$501,30,FALSE)),"")</f>
        <v>0</v>
      </c>
      <c r="AO421" s="122">
        <f>IFERROR((VLOOKUP($L421,ACOUSTIC_SITE_INFO!$C$3:$AI$501,31,FALSE)),"")</f>
        <v>0</v>
      </c>
      <c r="AP421" s="122">
        <f>IFERROR((VLOOKUP($L421,ACOUSTIC_SITE_INFO!$C$3:$AI$501,32,FALSE)),"")</f>
        <v>0</v>
      </c>
      <c r="AQ421" s="122">
        <f>IFERROR((VLOOKUP($L421,ACOUSTIC_SITE_INFO!$C$3:$AI$501,33,FALSE)),"")</f>
        <v>0</v>
      </c>
    </row>
    <row r="422" spans="1:43" x14ac:dyDescent="0.25">
      <c r="A422" s="122" t="str">
        <f t="shared" si="12"/>
        <v>00-0m-0</v>
      </c>
      <c r="B422" s="122" t="str">
        <f t="shared" si="13"/>
        <v/>
      </c>
      <c r="C422" s="122" t="str">
        <f>IF(ACOUSTIC_SURVEY_RESULTS!A421=0, "",ACOUSTIC_SURVEY_RESULTS!A421)</f>
        <v/>
      </c>
      <c r="D422" s="122" t="str">
        <f>IFERROR((VLOOKUP($C422,Drop_down_options!$B$2:$D$21,2,FALSE)),"")</f>
        <v/>
      </c>
      <c r="E422" s="122" t="str">
        <f>IF(ACOUSTIC_SURVEY_RESULTS!B421=0, "",ACOUSTIC_SURVEY_RESULTS!B421)</f>
        <v/>
      </c>
      <c r="F422" s="122" t="str">
        <f>IF(ACOUSTIC_SURVEY_RESULTS!C421=0, "",ACOUSTIC_SURVEY_RESULTS!C421)</f>
        <v/>
      </c>
      <c r="G422" s="122" t="str">
        <f>IF(ACOUSTIC_SURVEY_RESULTS!D421=0, "",ACOUSTIC_SURVEY_RESULTS!D421)</f>
        <v/>
      </c>
      <c r="H422" s="122" t="str">
        <f>IF(ACOUSTIC_SURVEY_RESULTS!E421=0, "",ACOUSTIC_SURVEY_RESULTS!E421)</f>
        <v/>
      </c>
      <c r="I422" s="122" t="str">
        <f>IF(ACOUSTIC_SURVEY_RESULTS!F421=0, "",ACOUSTIC_SURVEY_RESULTS!F421)</f>
        <v/>
      </c>
      <c r="J422" s="122" t="str">
        <f>IF(ACOUSTIC_SURVEY_RESULTS!G421=0, "",ACOUSTIC_SURVEY_RESULTS!G421)</f>
        <v/>
      </c>
      <c r="K422" s="122" t="str">
        <f>IF(ACOUSTIC_SURVEY_RESULTS!H421=0, "",ACOUSTIC_SURVEY_RESULTS!H421)</f>
        <v/>
      </c>
      <c r="L422" s="122" t="str">
        <f>IF(ACOUSTIC_SURVEY_RESULTS!I421=0, "",ACOUSTIC_SURVEY_RESULTS!I421)</f>
        <v/>
      </c>
      <c r="M422" s="122">
        <f>IFERROR((VLOOKUP($L422,ACOUSTIC_SITE_INFO!$C$3:$AI$501,2,FALSE)),"")</f>
        <v>0</v>
      </c>
      <c r="N422" s="122">
        <f>IFERROR((VLOOKUP($L422,ACOUSTIC_SITE_INFO!$C$3:$AI$501,3,FALSE))," ")</f>
        <v>0</v>
      </c>
      <c r="O422" s="122">
        <f>IFERROR((VLOOKUP($L422,ACOUSTIC_SITE_INFO!$C$3:$AI$501,4,FALSE)),"")</f>
        <v>0</v>
      </c>
      <c r="P422" s="122">
        <f>IFERROR((VLOOKUP($L422,ACOUSTIC_SITE_INFO!$C$3:$AI$501,5,FALSE)),"")</f>
        <v>0</v>
      </c>
      <c r="Q422" s="122">
        <f>IFERROR((VLOOKUP($L422,ACOUSTIC_SITE_INFO!$C$3:$AI$501,6,FALSE)),"")</f>
        <v>0</v>
      </c>
      <c r="R422" s="122">
        <f>IFERROR((VLOOKUP($L422,ACOUSTIC_SITE_INFO!$C$3:$AI$501,7,FALSE)),"")</f>
        <v>0</v>
      </c>
      <c r="S422" s="122" t="str">
        <f>IFERROR((VLOOKUP($L422,ACOUSTIC_SITE_INFO!$C$3:$AI$501,8,FALSE)),"")</f>
        <v>//</v>
      </c>
      <c r="T422" s="124">
        <f>IFERROR((VLOOKUP($L422,ACOUSTIC_SITE_INFO!$C$3:$AI$501,9,FALSE)),"")</f>
        <v>0</v>
      </c>
      <c r="U422" s="124">
        <f>IFERROR((VLOOKUP($L422,ACOUSTIC_SITE_INFO!$C$3:$AI$501,10,FALSE)),"")</f>
        <v>0</v>
      </c>
      <c r="V422" s="122">
        <f>IFERROR((VLOOKUP($L422,ACOUSTIC_SITE_INFO!$C$3:$AI$501,11,FALSE)),"")</f>
        <v>0</v>
      </c>
      <c r="W422" s="122">
        <f>IFERROR((VLOOKUP($L422,ACOUSTIC_SITE_INFO!$C$3:$AI$501,12,FALSE)),"")</f>
        <v>0</v>
      </c>
      <c r="X422" s="122">
        <f>IFERROR((VLOOKUP($L422,ACOUSTIC_SITE_INFO!$C$3:$AI$501,13,FALSE)),"")</f>
        <v>0</v>
      </c>
      <c r="Y422" s="122">
        <f>IFERROR((VLOOKUP($L422,ACOUSTIC_SITE_INFO!$C$3:$AI$501,14,FALSE)),"")</f>
        <v>0</v>
      </c>
      <c r="Z422" s="122">
        <f>IFERROR((VLOOKUP($L422,ACOUSTIC_SITE_INFO!$C$3:$AI$501,15,FALSE)),"")</f>
        <v>0</v>
      </c>
      <c r="AA422" s="122">
        <f>IFERROR((VLOOKUP($L422,ACOUSTIC_SITE_INFO!$C$3:$AI$501,16,FALSE)),"")</f>
        <v>0</v>
      </c>
      <c r="AB422" s="122">
        <f>IFERROR((VLOOKUP($L422,ACOUSTIC_SITE_INFO!$C$3:$AI$501,17,FALSE)),"")</f>
        <v>0</v>
      </c>
      <c r="AC422" s="122">
        <f>IFERROR((VLOOKUP($L422,ACOUSTIC_SITE_INFO!$C$3:$AI$501,18,FALSE)),"")</f>
        <v>0</v>
      </c>
      <c r="AD422" s="122">
        <f>IFERROR((VLOOKUP($L422,ACOUSTIC_SITE_INFO!$C$3:$AI$501,20,FALSE)),"")</f>
        <v>0</v>
      </c>
      <c r="AE422" s="122">
        <f>IFERROR((VLOOKUP($L422,ACOUSTIC_SITE_INFO!$C$3:$AI$501,21,FALSE)),"")</f>
        <v>0</v>
      </c>
      <c r="AF422" s="122">
        <f>IFERROR((VLOOKUP($L422,ACOUSTIC_SITE_INFO!$C$3:$AI$501,19,FALSE)),"")</f>
        <v>0</v>
      </c>
      <c r="AG422" s="122">
        <f>IFERROR((VLOOKUP($L422,ACOUSTIC_SITE_INFO!$C$3:$AI$501,22,FALSE)),"")</f>
        <v>0</v>
      </c>
      <c r="AH422" s="122">
        <f>IFERROR((VLOOKUP($L422,ACOUSTIC_SITE_INFO!$C$3:$AI$501,23,FALSE)),"")</f>
        <v>0</v>
      </c>
      <c r="AI422" s="125">
        <f>IFERROR((VLOOKUP($L422,ACOUSTIC_SITE_INFO!$C$3:$AI$501,24,FALSE)),"")</f>
        <v>0</v>
      </c>
      <c r="AJ422" s="125">
        <f>IFERROR((VLOOKUP($L422,ACOUSTIC_SITE_INFO!$C$3:$AI$501,25,FALSE)),"")</f>
        <v>0</v>
      </c>
      <c r="AK422" s="122">
        <f>IFERROR((VLOOKUP($L422,ACOUSTIC_SITE_INFO!$C$3:$AI$501,26,FALSE)),"")</f>
        <v>0</v>
      </c>
      <c r="AL422" s="122">
        <f>IFERROR((VLOOKUP($L422,ACOUSTIC_SITE_INFO!$C$3:$AI$501,27,FALSE)),"")</f>
        <v>0</v>
      </c>
      <c r="AM422" s="122">
        <f>IFERROR((VLOOKUP($L422,ACOUSTIC_SITE_INFO!$C$3:$AI$501,29,FALSE)),"")</f>
        <v>0</v>
      </c>
      <c r="AN422" s="122">
        <f>IFERROR((VLOOKUP($L422,ACOUSTIC_SITE_INFO!$C$3:$AI$501,30,FALSE)),"")</f>
        <v>0</v>
      </c>
      <c r="AO422" s="122">
        <f>IFERROR((VLOOKUP($L422,ACOUSTIC_SITE_INFO!$C$3:$AI$501,31,FALSE)),"")</f>
        <v>0</v>
      </c>
      <c r="AP422" s="122">
        <f>IFERROR((VLOOKUP($L422,ACOUSTIC_SITE_INFO!$C$3:$AI$501,32,FALSE)),"")</f>
        <v>0</v>
      </c>
      <c r="AQ422" s="122">
        <f>IFERROR((VLOOKUP($L422,ACOUSTIC_SITE_INFO!$C$3:$AI$501,33,FALSE)),"")</f>
        <v>0</v>
      </c>
    </row>
    <row r="423" spans="1:43" x14ac:dyDescent="0.25">
      <c r="A423" s="122" t="str">
        <f t="shared" si="12"/>
        <v>00-0m-0</v>
      </c>
      <c r="B423" s="122" t="str">
        <f t="shared" si="13"/>
        <v/>
      </c>
      <c r="C423" s="122" t="str">
        <f>IF(ACOUSTIC_SURVEY_RESULTS!A422=0, "",ACOUSTIC_SURVEY_RESULTS!A422)</f>
        <v/>
      </c>
      <c r="D423" s="122" t="str">
        <f>IFERROR((VLOOKUP($C423,Drop_down_options!$B$2:$D$21,2,FALSE)),"")</f>
        <v/>
      </c>
      <c r="E423" s="122" t="str">
        <f>IF(ACOUSTIC_SURVEY_RESULTS!B422=0, "",ACOUSTIC_SURVEY_RESULTS!B422)</f>
        <v/>
      </c>
      <c r="F423" s="122" t="str">
        <f>IF(ACOUSTIC_SURVEY_RESULTS!C422=0, "",ACOUSTIC_SURVEY_RESULTS!C422)</f>
        <v/>
      </c>
      <c r="G423" s="122" t="str">
        <f>IF(ACOUSTIC_SURVEY_RESULTS!D422=0, "",ACOUSTIC_SURVEY_RESULTS!D422)</f>
        <v/>
      </c>
      <c r="H423" s="122" t="str">
        <f>IF(ACOUSTIC_SURVEY_RESULTS!E422=0, "",ACOUSTIC_SURVEY_RESULTS!E422)</f>
        <v/>
      </c>
      <c r="I423" s="122" t="str">
        <f>IF(ACOUSTIC_SURVEY_RESULTS!F422=0, "",ACOUSTIC_SURVEY_RESULTS!F422)</f>
        <v/>
      </c>
      <c r="J423" s="122" t="str">
        <f>IF(ACOUSTIC_SURVEY_RESULTS!G422=0, "",ACOUSTIC_SURVEY_RESULTS!G422)</f>
        <v/>
      </c>
      <c r="K423" s="122" t="str">
        <f>IF(ACOUSTIC_SURVEY_RESULTS!H422=0, "",ACOUSTIC_SURVEY_RESULTS!H422)</f>
        <v/>
      </c>
      <c r="L423" s="122" t="str">
        <f>IF(ACOUSTIC_SURVEY_RESULTS!I422=0, "",ACOUSTIC_SURVEY_RESULTS!I422)</f>
        <v/>
      </c>
      <c r="M423" s="122">
        <f>IFERROR((VLOOKUP($L423,ACOUSTIC_SITE_INFO!$C$3:$AI$501,2,FALSE)),"")</f>
        <v>0</v>
      </c>
      <c r="N423" s="122">
        <f>IFERROR((VLOOKUP($L423,ACOUSTIC_SITE_INFO!$C$3:$AI$501,3,FALSE))," ")</f>
        <v>0</v>
      </c>
      <c r="O423" s="122">
        <f>IFERROR((VLOOKUP($L423,ACOUSTIC_SITE_INFO!$C$3:$AI$501,4,FALSE)),"")</f>
        <v>0</v>
      </c>
      <c r="P423" s="122">
        <f>IFERROR((VLOOKUP($L423,ACOUSTIC_SITE_INFO!$C$3:$AI$501,5,FALSE)),"")</f>
        <v>0</v>
      </c>
      <c r="Q423" s="122">
        <f>IFERROR((VLOOKUP($L423,ACOUSTIC_SITE_INFO!$C$3:$AI$501,6,FALSE)),"")</f>
        <v>0</v>
      </c>
      <c r="R423" s="122">
        <f>IFERROR((VLOOKUP($L423,ACOUSTIC_SITE_INFO!$C$3:$AI$501,7,FALSE)),"")</f>
        <v>0</v>
      </c>
      <c r="S423" s="122" t="str">
        <f>IFERROR((VLOOKUP($L423,ACOUSTIC_SITE_INFO!$C$3:$AI$501,8,FALSE)),"")</f>
        <v>//</v>
      </c>
      <c r="T423" s="124">
        <f>IFERROR((VLOOKUP($L423,ACOUSTIC_SITE_INFO!$C$3:$AI$501,9,FALSE)),"")</f>
        <v>0</v>
      </c>
      <c r="U423" s="124">
        <f>IFERROR((VLOOKUP($L423,ACOUSTIC_SITE_INFO!$C$3:$AI$501,10,FALSE)),"")</f>
        <v>0</v>
      </c>
      <c r="V423" s="122">
        <f>IFERROR((VLOOKUP($L423,ACOUSTIC_SITE_INFO!$C$3:$AI$501,11,FALSE)),"")</f>
        <v>0</v>
      </c>
      <c r="W423" s="122">
        <f>IFERROR((VLOOKUP($L423,ACOUSTIC_SITE_INFO!$C$3:$AI$501,12,FALSE)),"")</f>
        <v>0</v>
      </c>
      <c r="X423" s="122">
        <f>IFERROR((VLOOKUP($L423,ACOUSTIC_SITE_INFO!$C$3:$AI$501,13,FALSE)),"")</f>
        <v>0</v>
      </c>
      <c r="Y423" s="122">
        <f>IFERROR((VLOOKUP($L423,ACOUSTIC_SITE_INFO!$C$3:$AI$501,14,FALSE)),"")</f>
        <v>0</v>
      </c>
      <c r="Z423" s="122">
        <f>IFERROR((VLOOKUP($L423,ACOUSTIC_SITE_INFO!$C$3:$AI$501,15,FALSE)),"")</f>
        <v>0</v>
      </c>
      <c r="AA423" s="122">
        <f>IFERROR((VLOOKUP($L423,ACOUSTIC_SITE_INFO!$C$3:$AI$501,16,FALSE)),"")</f>
        <v>0</v>
      </c>
      <c r="AB423" s="122">
        <f>IFERROR((VLOOKUP($L423,ACOUSTIC_SITE_INFO!$C$3:$AI$501,17,FALSE)),"")</f>
        <v>0</v>
      </c>
      <c r="AC423" s="122">
        <f>IFERROR((VLOOKUP($L423,ACOUSTIC_SITE_INFO!$C$3:$AI$501,18,FALSE)),"")</f>
        <v>0</v>
      </c>
      <c r="AD423" s="122">
        <f>IFERROR((VLOOKUP($L423,ACOUSTIC_SITE_INFO!$C$3:$AI$501,20,FALSE)),"")</f>
        <v>0</v>
      </c>
      <c r="AE423" s="122">
        <f>IFERROR((VLOOKUP($L423,ACOUSTIC_SITE_INFO!$C$3:$AI$501,21,FALSE)),"")</f>
        <v>0</v>
      </c>
      <c r="AF423" s="122">
        <f>IFERROR((VLOOKUP($L423,ACOUSTIC_SITE_INFO!$C$3:$AI$501,19,FALSE)),"")</f>
        <v>0</v>
      </c>
      <c r="AG423" s="122">
        <f>IFERROR((VLOOKUP($L423,ACOUSTIC_SITE_INFO!$C$3:$AI$501,22,FALSE)),"")</f>
        <v>0</v>
      </c>
      <c r="AH423" s="122">
        <f>IFERROR((VLOOKUP($L423,ACOUSTIC_SITE_INFO!$C$3:$AI$501,23,FALSE)),"")</f>
        <v>0</v>
      </c>
      <c r="AI423" s="125">
        <f>IFERROR((VLOOKUP($L423,ACOUSTIC_SITE_INFO!$C$3:$AI$501,24,FALSE)),"")</f>
        <v>0</v>
      </c>
      <c r="AJ423" s="125">
        <f>IFERROR((VLOOKUP($L423,ACOUSTIC_SITE_INFO!$C$3:$AI$501,25,FALSE)),"")</f>
        <v>0</v>
      </c>
      <c r="AK423" s="122">
        <f>IFERROR((VLOOKUP($L423,ACOUSTIC_SITE_INFO!$C$3:$AI$501,26,FALSE)),"")</f>
        <v>0</v>
      </c>
      <c r="AL423" s="122">
        <f>IFERROR((VLOOKUP($L423,ACOUSTIC_SITE_INFO!$C$3:$AI$501,27,FALSE)),"")</f>
        <v>0</v>
      </c>
      <c r="AM423" s="122">
        <f>IFERROR((VLOOKUP($L423,ACOUSTIC_SITE_INFO!$C$3:$AI$501,29,FALSE)),"")</f>
        <v>0</v>
      </c>
      <c r="AN423" s="122">
        <f>IFERROR((VLOOKUP($L423,ACOUSTIC_SITE_INFO!$C$3:$AI$501,30,FALSE)),"")</f>
        <v>0</v>
      </c>
      <c r="AO423" s="122">
        <f>IFERROR((VLOOKUP($L423,ACOUSTIC_SITE_INFO!$C$3:$AI$501,31,FALSE)),"")</f>
        <v>0</v>
      </c>
      <c r="AP423" s="122">
        <f>IFERROR((VLOOKUP($L423,ACOUSTIC_SITE_INFO!$C$3:$AI$501,32,FALSE)),"")</f>
        <v>0</v>
      </c>
      <c r="AQ423" s="122">
        <f>IFERROR((VLOOKUP($L423,ACOUSTIC_SITE_INFO!$C$3:$AI$501,33,FALSE)),"")</f>
        <v>0</v>
      </c>
    </row>
    <row r="424" spans="1:43" x14ac:dyDescent="0.25">
      <c r="A424" s="122" t="str">
        <f t="shared" si="12"/>
        <v>00-0m-0</v>
      </c>
      <c r="B424" s="122" t="str">
        <f t="shared" si="13"/>
        <v/>
      </c>
      <c r="C424" s="122" t="str">
        <f>IF(ACOUSTIC_SURVEY_RESULTS!A423=0, "",ACOUSTIC_SURVEY_RESULTS!A423)</f>
        <v/>
      </c>
      <c r="D424" s="122" t="str">
        <f>IFERROR((VLOOKUP($C424,Drop_down_options!$B$2:$D$21,2,FALSE)),"")</f>
        <v/>
      </c>
      <c r="E424" s="122" t="str">
        <f>IF(ACOUSTIC_SURVEY_RESULTS!B423=0, "",ACOUSTIC_SURVEY_RESULTS!B423)</f>
        <v/>
      </c>
      <c r="F424" s="122" t="str">
        <f>IF(ACOUSTIC_SURVEY_RESULTS!C423=0, "",ACOUSTIC_SURVEY_RESULTS!C423)</f>
        <v/>
      </c>
      <c r="G424" s="122" t="str">
        <f>IF(ACOUSTIC_SURVEY_RESULTS!D423=0, "",ACOUSTIC_SURVEY_RESULTS!D423)</f>
        <v/>
      </c>
      <c r="H424" s="122" t="str">
        <f>IF(ACOUSTIC_SURVEY_RESULTS!E423=0, "",ACOUSTIC_SURVEY_RESULTS!E423)</f>
        <v/>
      </c>
      <c r="I424" s="122" t="str">
        <f>IF(ACOUSTIC_SURVEY_RESULTS!F423=0, "",ACOUSTIC_SURVEY_RESULTS!F423)</f>
        <v/>
      </c>
      <c r="J424" s="122" t="str">
        <f>IF(ACOUSTIC_SURVEY_RESULTS!G423=0, "",ACOUSTIC_SURVEY_RESULTS!G423)</f>
        <v/>
      </c>
      <c r="K424" s="122" t="str">
        <f>IF(ACOUSTIC_SURVEY_RESULTS!H423=0, "",ACOUSTIC_SURVEY_RESULTS!H423)</f>
        <v/>
      </c>
      <c r="L424" s="122" t="str">
        <f>IF(ACOUSTIC_SURVEY_RESULTS!I423=0, "",ACOUSTIC_SURVEY_RESULTS!I423)</f>
        <v/>
      </c>
      <c r="M424" s="122">
        <f>IFERROR((VLOOKUP($L424,ACOUSTIC_SITE_INFO!$C$3:$AI$501,2,FALSE)),"")</f>
        <v>0</v>
      </c>
      <c r="N424" s="122">
        <f>IFERROR((VLOOKUP($L424,ACOUSTIC_SITE_INFO!$C$3:$AI$501,3,FALSE))," ")</f>
        <v>0</v>
      </c>
      <c r="O424" s="122">
        <f>IFERROR((VLOOKUP($L424,ACOUSTIC_SITE_INFO!$C$3:$AI$501,4,FALSE)),"")</f>
        <v>0</v>
      </c>
      <c r="P424" s="122">
        <f>IFERROR((VLOOKUP($L424,ACOUSTIC_SITE_INFO!$C$3:$AI$501,5,FALSE)),"")</f>
        <v>0</v>
      </c>
      <c r="Q424" s="122">
        <f>IFERROR((VLOOKUP($L424,ACOUSTIC_SITE_INFO!$C$3:$AI$501,6,FALSE)),"")</f>
        <v>0</v>
      </c>
      <c r="R424" s="122">
        <f>IFERROR((VLOOKUP($L424,ACOUSTIC_SITE_INFO!$C$3:$AI$501,7,FALSE)),"")</f>
        <v>0</v>
      </c>
      <c r="S424" s="122" t="str">
        <f>IFERROR((VLOOKUP($L424,ACOUSTIC_SITE_INFO!$C$3:$AI$501,8,FALSE)),"")</f>
        <v>//</v>
      </c>
      <c r="T424" s="124">
        <f>IFERROR((VLOOKUP($L424,ACOUSTIC_SITE_INFO!$C$3:$AI$501,9,FALSE)),"")</f>
        <v>0</v>
      </c>
      <c r="U424" s="124">
        <f>IFERROR((VLOOKUP($L424,ACOUSTIC_SITE_INFO!$C$3:$AI$501,10,FALSE)),"")</f>
        <v>0</v>
      </c>
      <c r="V424" s="122">
        <f>IFERROR((VLOOKUP($L424,ACOUSTIC_SITE_INFO!$C$3:$AI$501,11,FALSE)),"")</f>
        <v>0</v>
      </c>
      <c r="W424" s="122">
        <f>IFERROR((VLOOKUP($L424,ACOUSTIC_SITE_INFO!$C$3:$AI$501,12,FALSE)),"")</f>
        <v>0</v>
      </c>
      <c r="X424" s="122">
        <f>IFERROR((VLOOKUP($L424,ACOUSTIC_SITE_INFO!$C$3:$AI$501,13,FALSE)),"")</f>
        <v>0</v>
      </c>
      <c r="Y424" s="122">
        <f>IFERROR((VLOOKUP($L424,ACOUSTIC_SITE_INFO!$C$3:$AI$501,14,FALSE)),"")</f>
        <v>0</v>
      </c>
      <c r="Z424" s="122">
        <f>IFERROR((VLOOKUP($L424,ACOUSTIC_SITE_INFO!$C$3:$AI$501,15,FALSE)),"")</f>
        <v>0</v>
      </c>
      <c r="AA424" s="122">
        <f>IFERROR((VLOOKUP($L424,ACOUSTIC_SITE_INFO!$C$3:$AI$501,16,FALSE)),"")</f>
        <v>0</v>
      </c>
      <c r="AB424" s="122">
        <f>IFERROR((VLOOKUP($L424,ACOUSTIC_SITE_INFO!$C$3:$AI$501,17,FALSE)),"")</f>
        <v>0</v>
      </c>
      <c r="AC424" s="122">
        <f>IFERROR((VLOOKUP($L424,ACOUSTIC_SITE_INFO!$C$3:$AI$501,18,FALSE)),"")</f>
        <v>0</v>
      </c>
      <c r="AD424" s="122">
        <f>IFERROR((VLOOKUP($L424,ACOUSTIC_SITE_INFO!$C$3:$AI$501,20,FALSE)),"")</f>
        <v>0</v>
      </c>
      <c r="AE424" s="122">
        <f>IFERROR((VLOOKUP($L424,ACOUSTIC_SITE_INFO!$C$3:$AI$501,21,FALSE)),"")</f>
        <v>0</v>
      </c>
      <c r="AF424" s="122">
        <f>IFERROR((VLOOKUP($L424,ACOUSTIC_SITE_INFO!$C$3:$AI$501,19,FALSE)),"")</f>
        <v>0</v>
      </c>
      <c r="AG424" s="122">
        <f>IFERROR((VLOOKUP($L424,ACOUSTIC_SITE_INFO!$C$3:$AI$501,22,FALSE)),"")</f>
        <v>0</v>
      </c>
      <c r="AH424" s="122">
        <f>IFERROR((VLOOKUP($L424,ACOUSTIC_SITE_INFO!$C$3:$AI$501,23,FALSE)),"")</f>
        <v>0</v>
      </c>
      <c r="AI424" s="125">
        <f>IFERROR((VLOOKUP($L424,ACOUSTIC_SITE_INFO!$C$3:$AI$501,24,FALSE)),"")</f>
        <v>0</v>
      </c>
      <c r="AJ424" s="125">
        <f>IFERROR((VLOOKUP($L424,ACOUSTIC_SITE_INFO!$C$3:$AI$501,25,FALSE)),"")</f>
        <v>0</v>
      </c>
      <c r="AK424" s="122">
        <f>IFERROR((VLOOKUP($L424,ACOUSTIC_SITE_INFO!$C$3:$AI$501,26,FALSE)),"")</f>
        <v>0</v>
      </c>
      <c r="AL424" s="122">
        <f>IFERROR((VLOOKUP($L424,ACOUSTIC_SITE_INFO!$C$3:$AI$501,27,FALSE)),"")</f>
        <v>0</v>
      </c>
      <c r="AM424" s="122">
        <f>IFERROR((VLOOKUP($L424,ACOUSTIC_SITE_INFO!$C$3:$AI$501,29,FALSE)),"")</f>
        <v>0</v>
      </c>
      <c r="AN424" s="122">
        <f>IFERROR((VLOOKUP($L424,ACOUSTIC_SITE_INFO!$C$3:$AI$501,30,FALSE)),"")</f>
        <v>0</v>
      </c>
      <c r="AO424" s="122">
        <f>IFERROR((VLOOKUP($L424,ACOUSTIC_SITE_INFO!$C$3:$AI$501,31,FALSE)),"")</f>
        <v>0</v>
      </c>
      <c r="AP424" s="122">
        <f>IFERROR((VLOOKUP($L424,ACOUSTIC_SITE_INFO!$C$3:$AI$501,32,FALSE)),"")</f>
        <v>0</v>
      </c>
      <c r="AQ424" s="122">
        <f>IFERROR((VLOOKUP($L424,ACOUSTIC_SITE_INFO!$C$3:$AI$501,33,FALSE)),"")</f>
        <v>0</v>
      </c>
    </row>
    <row r="425" spans="1:43" x14ac:dyDescent="0.25">
      <c r="A425" s="122" t="str">
        <f t="shared" si="12"/>
        <v>00-0m-0</v>
      </c>
      <c r="B425" s="122" t="str">
        <f t="shared" si="13"/>
        <v/>
      </c>
      <c r="C425" s="122" t="str">
        <f>IF(ACOUSTIC_SURVEY_RESULTS!A424=0, "",ACOUSTIC_SURVEY_RESULTS!A424)</f>
        <v/>
      </c>
      <c r="D425" s="122" t="str">
        <f>IFERROR((VLOOKUP($C425,Drop_down_options!$B$2:$D$21,2,FALSE)),"")</f>
        <v/>
      </c>
      <c r="E425" s="122" t="str">
        <f>IF(ACOUSTIC_SURVEY_RESULTS!B424=0, "",ACOUSTIC_SURVEY_RESULTS!B424)</f>
        <v/>
      </c>
      <c r="F425" s="122" t="str">
        <f>IF(ACOUSTIC_SURVEY_RESULTS!C424=0, "",ACOUSTIC_SURVEY_RESULTS!C424)</f>
        <v/>
      </c>
      <c r="G425" s="122" t="str">
        <f>IF(ACOUSTIC_SURVEY_RESULTS!D424=0, "",ACOUSTIC_SURVEY_RESULTS!D424)</f>
        <v/>
      </c>
      <c r="H425" s="122" t="str">
        <f>IF(ACOUSTIC_SURVEY_RESULTS!E424=0, "",ACOUSTIC_SURVEY_RESULTS!E424)</f>
        <v/>
      </c>
      <c r="I425" s="122" t="str">
        <f>IF(ACOUSTIC_SURVEY_RESULTS!F424=0, "",ACOUSTIC_SURVEY_RESULTS!F424)</f>
        <v/>
      </c>
      <c r="J425" s="122" t="str">
        <f>IF(ACOUSTIC_SURVEY_RESULTS!G424=0, "",ACOUSTIC_SURVEY_RESULTS!G424)</f>
        <v/>
      </c>
      <c r="K425" s="122" t="str">
        <f>IF(ACOUSTIC_SURVEY_RESULTS!H424=0, "",ACOUSTIC_SURVEY_RESULTS!H424)</f>
        <v/>
      </c>
      <c r="L425" s="122" t="str">
        <f>IF(ACOUSTIC_SURVEY_RESULTS!I424=0, "",ACOUSTIC_SURVEY_RESULTS!I424)</f>
        <v/>
      </c>
      <c r="M425" s="122">
        <f>IFERROR((VLOOKUP($L425,ACOUSTIC_SITE_INFO!$C$3:$AI$501,2,FALSE)),"")</f>
        <v>0</v>
      </c>
      <c r="N425" s="122">
        <f>IFERROR((VLOOKUP($L425,ACOUSTIC_SITE_INFO!$C$3:$AI$501,3,FALSE))," ")</f>
        <v>0</v>
      </c>
      <c r="O425" s="122">
        <f>IFERROR((VLOOKUP($L425,ACOUSTIC_SITE_INFO!$C$3:$AI$501,4,FALSE)),"")</f>
        <v>0</v>
      </c>
      <c r="P425" s="122">
        <f>IFERROR((VLOOKUP($L425,ACOUSTIC_SITE_INFO!$C$3:$AI$501,5,FALSE)),"")</f>
        <v>0</v>
      </c>
      <c r="Q425" s="122">
        <f>IFERROR((VLOOKUP($L425,ACOUSTIC_SITE_INFO!$C$3:$AI$501,6,FALSE)),"")</f>
        <v>0</v>
      </c>
      <c r="R425" s="122">
        <f>IFERROR((VLOOKUP($L425,ACOUSTIC_SITE_INFO!$C$3:$AI$501,7,FALSE)),"")</f>
        <v>0</v>
      </c>
      <c r="S425" s="122" t="str">
        <f>IFERROR((VLOOKUP($L425,ACOUSTIC_SITE_INFO!$C$3:$AI$501,8,FALSE)),"")</f>
        <v>//</v>
      </c>
      <c r="T425" s="124">
        <f>IFERROR((VLOOKUP($L425,ACOUSTIC_SITE_INFO!$C$3:$AI$501,9,FALSE)),"")</f>
        <v>0</v>
      </c>
      <c r="U425" s="124">
        <f>IFERROR((VLOOKUP($L425,ACOUSTIC_SITE_INFO!$C$3:$AI$501,10,FALSE)),"")</f>
        <v>0</v>
      </c>
      <c r="V425" s="122">
        <f>IFERROR((VLOOKUP($L425,ACOUSTIC_SITE_INFO!$C$3:$AI$501,11,FALSE)),"")</f>
        <v>0</v>
      </c>
      <c r="W425" s="122">
        <f>IFERROR((VLOOKUP($L425,ACOUSTIC_SITE_INFO!$C$3:$AI$501,12,FALSE)),"")</f>
        <v>0</v>
      </c>
      <c r="X425" s="122">
        <f>IFERROR((VLOOKUP($L425,ACOUSTIC_SITE_INFO!$C$3:$AI$501,13,FALSE)),"")</f>
        <v>0</v>
      </c>
      <c r="Y425" s="122">
        <f>IFERROR((VLOOKUP($L425,ACOUSTIC_SITE_INFO!$C$3:$AI$501,14,FALSE)),"")</f>
        <v>0</v>
      </c>
      <c r="Z425" s="122">
        <f>IFERROR((VLOOKUP($L425,ACOUSTIC_SITE_INFO!$C$3:$AI$501,15,FALSE)),"")</f>
        <v>0</v>
      </c>
      <c r="AA425" s="122">
        <f>IFERROR((VLOOKUP($L425,ACOUSTIC_SITE_INFO!$C$3:$AI$501,16,FALSE)),"")</f>
        <v>0</v>
      </c>
      <c r="AB425" s="122">
        <f>IFERROR((VLOOKUP($L425,ACOUSTIC_SITE_INFO!$C$3:$AI$501,17,FALSE)),"")</f>
        <v>0</v>
      </c>
      <c r="AC425" s="122">
        <f>IFERROR((VLOOKUP($L425,ACOUSTIC_SITE_INFO!$C$3:$AI$501,18,FALSE)),"")</f>
        <v>0</v>
      </c>
      <c r="AD425" s="122">
        <f>IFERROR((VLOOKUP($L425,ACOUSTIC_SITE_INFO!$C$3:$AI$501,20,FALSE)),"")</f>
        <v>0</v>
      </c>
      <c r="AE425" s="122">
        <f>IFERROR((VLOOKUP($L425,ACOUSTIC_SITE_INFO!$C$3:$AI$501,21,FALSE)),"")</f>
        <v>0</v>
      </c>
      <c r="AF425" s="122">
        <f>IFERROR((VLOOKUP($L425,ACOUSTIC_SITE_INFO!$C$3:$AI$501,19,FALSE)),"")</f>
        <v>0</v>
      </c>
      <c r="AG425" s="122">
        <f>IFERROR((VLOOKUP($L425,ACOUSTIC_SITE_INFO!$C$3:$AI$501,22,FALSE)),"")</f>
        <v>0</v>
      </c>
      <c r="AH425" s="122">
        <f>IFERROR((VLOOKUP($L425,ACOUSTIC_SITE_INFO!$C$3:$AI$501,23,FALSE)),"")</f>
        <v>0</v>
      </c>
      <c r="AI425" s="125">
        <f>IFERROR((VLOOKUP($L425,ACOUSTIC_SITE_INFO!$C$3:$AI$501,24,FALSE)),"")</f>
        <v>0</v>
      </c>
      <c r="AJ425" s="125">
        <f>IFERROR((VLOOKUP($L425,ACOUSTIC_SITE_INFO!$C$3:$AI$501,25,FALSE)),"")</f>
        <v>0</v>
      </c>
      <c r="AK425" s="122">
        <f>IFERROR((VLOOKUP($L425,ACOUSTIC_SITE_INFO!$C$3:$AI$501,26,FALSE)),"")</f>
        <v>0</v>
      </c>
      <c r="AL425" s="122">
        <f>IFERROR((VLOOKUP($L425,ACOUSTIC_SITE_INFO!$C$3:$AI$501,27,FALSE)),"")</f>
        <v>0</v>
      </c>
      <c r="AM425" s="122">
        <f>IFERROR((VLOOKUP($L425,ACOUSTIC_SITE_INFO!$C$3:$AI$501,29,FALSE)),"")</f>
        <v>0</v>
      </c>
      <c r="AN425" s="122">
        <f>IFERROR((VLOOKUP($L425,ACOUSTIC_SITE_INFO!$C$3:$AI$501,30,FALSE)),"")</f>
        <v>0</v>
      </c>
      <c r="AO425" s="122">
        <f>IFERROR((VLOOKUP($L425,ACOUSTIC_SITE_INFO!$C$3:$AI$501,31,FALSE)),"")</f>
        <v>0</v>
      </c>
      <c r="AP425" s="122">
        <f>IFERROR((VLOOKUP($L425,ACOUSTIC_SITE_INFO!$C$3:$AI$501,32,FALSE)),"")</f>
        <v>0</v>
      </c>
      <c r="AQ425" s="122">
        <f>IFERROR((VLOOKUP($L425,ACOUSTIC_SITE_INFO!$C$3:$AI$501,33,FALSE)),"")</f>
        <v>0</v>
      </c>
    </row>
    <row r="426" spans="1:43" x14ac:dyDescent="0.25">
      <c r="A426" s="122" t="str">
        <f t="shared" si="12"/>
        <v>00-0m-0</v>
      </c>
      <c r="B426" s="122" t="str">
        <f t="shared" si="13"/>
        <v/>
      </c>
      <c r="C426" s="122" t="str">
        <f>IF(ACOUSTIC_SURVEY_RESULTS!A425=0, "",ACOUSTIC_SURVEY_RESULTS!A425)</f>
        <v/>
      </c>
      <c r="D426" s="122" t="str">
        <f>IFERROR((VLOOKUP($C426,Drop_down_options!$B$2:$D$21,2,FALSE)),"")</f>
        <v/>
      </c>
      <c r="E426" s="122" t="str">
        <f>IF(ACOUSTIC_SURVEY_RESULTS!B425=0, "",ACOUSTIC_SURVEY_RESULTS!B425)</f>
        <v/>
      </c>
      <c r="F426" s="122" t="str">
        <f>IF(ACOUSTIC_SURVEY_RESULTS!C425=0, "",ACOUSTIC_SURVEY_RESULTS!C425)</f>
        <v/>
      </c>
      <c r="G426" s="122" t="str">
        <f>IF(ACOUSTIC_SURVEY_RESULTS!D425=0, "",ACOUSTIC_SURVEY_RESULTS!D425)</f>
        <v/>
      </c>
      <c r="H426" s="122" t="str">
        <f>IF(ACOUSTIC_SURVEY_RESULTS!E425=0, "",ACOUSTIC_SURVEY_RESULTS!E425)</f>
        <v/>
      </c>
      <c r="I426" s="122" t="str">
        <f>IF(ACOUSTIC_SURVEY_RESULTS!F425=0, "",ACOUSTIC_SURVEY_RESULTS!F425)</f>
        <v/>
      </c>
      <c r="J426" s="122" t="str">
        <f>IF(ACOUSTIC_SURVEY_RESULTS!G425=0, "",ACOUSTIC_SURVEY_RESULTS!G425)</f>
        <v/>
      </c>
      <c r="K426" s="122" t="str">
        <f>IF(ACOUSTIC_SURVEY_RESULTS!H425=0, "",ACOUSTIC_SURVEY_RESULTS!H425)</f>
        <v/>
      </c>
      <c r="L426" s="122" t="str">
        <f>IF(ACOUSTIC_SURVEY_RESULTS!I425=0, "",ACOUSTIC_SURVEY_RESULTS!I425)</f>
        <v/>
      </c>
      <c r="M426" s="122">
        <f>IFERROR((VLOOKUP($L426,ACOUSTIC_SITE_INFO!$C$3:$AI$501,2,FALSE)),"")</f>
        <v>0</v>
      </c>
      <c r="N426" s="122">
        <f>IFERROR((VLOOKUP($L426,ACOUSTIC_SITE_INFO!$C$3:$AI$501,3,FALSE))," ")</f>
        <v>0</v>
      </c>
      <c r="O426" s="122">
        <f>IFERROR((VLOOKUP($L426,ACOUSTIC_SITE_INFO!$C$3:$AI$501,4,FALSE)),"")</f>
        <v>0</v>
      </c>
      <c r="P426" s="122">
        <f>IFERROR((VLOOKUP($L426,ACOUSTIC_SITE_INFO!$C$3:$AI$501,5,FALSE)),"")</f>
        <v>0</v>
      </c>
      <c r="Q426" s="122">
        <f>IFERROR((VLOOKUP($L426,ACOUSTIC_SITE_INFO!$C$3:$AI$501,6,FALSE)),"")</f>
        <v>0</v>
      </c>
      <c r="R426" s="122">
        <f>IFERROR((VLOOKUP($L426,ACOUSTIC_SITE_INFO!$C$3:$AI$501,7,FALSE)),"")</f>
        <v>0</v>
      </c>
      <c r="S426" s="122" t="str">
        <f>IFERROR((VLOOKUP($L426,ACOUSTIC_SITE_INFO!$C$3:$AI$501,8,FALSE)),"")</f>
        <v>//</v>
      </c>
      <c r="T426" s="124">
        <f>IFERROR((VLOOKUP($L426,ACOUSTIC_SITE_INFO!$C$3:$AI$501,9,FALSE)),"")</f>
        <v>0</v>
      </c>
      <c r="U426" s="124">
        <f>IFERROR((VLOOKUP($L426,ACOUSTIC_SITE_INFO!$C$3:$AI$501,10,FALSE)),"")</f>
        <v>0</v>
      </c>
      <c r="V426" s="122">
        <f>IFERROR((VLOOKUP($L426,ACOUSTIC_SITE_INFO!$C$3:$AI$501,11,FALSE)),"")</f>
        <v>0</v>
      </c>
      <c r="W426" s="122">
        <f>IFERROR((VLOOKUP($L426,ACOUSTIC_SITE_INFO!$C$3:$AI$501,12,FALSE)),"")</f>
        <v>0</v>
      </c>
      <c r="X426" s="122">
        <f>IFERROR((VLOOKUP($L426,ACOUSTIC_SITE_INFO!$C$3:$AI$501,13,FALSE)),"")</f>
        <v>0</v>
      </c>
      <c r="Y426" s="122">
        <f>IFERROR((VLOOKUP($L426,ACOUSTIC_SITE_INFO!$C$3:$AI$501,14,FALSE)),"")</f>
        <v>0</v>
      </c>
      <c r="Z426" s="122">
        <f>IFERROR((VLOOKUP($L426,ACOUSTIC_SITE_INFO!$C$3:$AI$501,15,FALSE)),"")</f>
        <v>0</v>
      </c>
      <c r="AA426" s="122">
        <f>IFERROR((VLOOKUP($L426,ACOUSTIC_SITE_INFO!$C$3:$AI$501,16,FALSE)),"")</f>
        <v>0</v>
      </c>
      <c r="AB426" s="122">
        <f>IFERROR((VLOOKUP($L426,ACOUSTIC_SITE_INFO!$C$3:$AI$501,17,FALSE)),"")</f>
        <v>0</v>
      </c>
      <c r="AC426" s="122">
        <f>IFERROR((VLOOKUP($L426,ACOUSTIC_SITE_INFO!$C$3:$AI$501,18,FALSE)),"")</f>
        <v>0</v>
      </c>
      <c r="AD426" s="122">
        <f>IFERROR((VLOOKUP($L426,ACOUSTIC_SITE_INFO!$C$3:$AI$501,20,FALSE)),"")</f>
        <v>0</v>
      </c>
      <c r="AE426" s="122">
        <f>IFERROR((VLOOKUP($L426,ACOUSTIC_SITE_INFO!$C$3:$AI$501,21,FALSE)),"")</f>
        <v>0</v>
      </c>
      <c r="AF426" s="122">
        <f>IFERROR((VLOOKUP($L426,ACOUSTIC_SITE_INFO!$C$3:$AI$501,19,FALSE)),"")</f>
        <v>0</v>
      </c>
      <c r="AG426" s="122">
        <f>IFERROR((VLOOKUP($L426,ACOUSTIC_SITE_INFO!$C$3:$AI$501,22,FALSE)),"")</f>
        <v>0</v>
      </c>
      <c r="AH426" s="122">
        <f>IFERROR((VLOOKUP($L426,ACOUSTIC_SITE_INFO!$C$3:$AI$501,23,FALSE)),"")</f>
        <v>0</v>
      </c>
      <c r="AI426" s="125">
        <f>IFERROR((VLOOKUP($L426,ACOUSTIC_SITE_INFO!$C$3:$AI$501,24,FALSE)),"")</f>
        <v>0</v>
      </c>
      <c r="AJ426" s="125">
        <f>IFERROR((VLOOKUP($L426,ACOUSTIC_SITE_INFO!$C$3:$AI$501,25,FALSE)),"")</f>
        <v>0</v>
      </c>
      <c r="AK426" s="122">
        <f>IFERROR((VLOOKUP($L426,ACOUSTIC_SITE_INFO!$C$3:$AI$501,26,FALSE)),"")</f>
        <v>0</v>
      </c>
      <c r="AL426" s="122">
        <f>IFERROR((VLOOKUP($L426,ACOUSTIC_SITE_INFO!$C$3:$AI$501,27,FALSE)),"")</f>
        <v>0</v>
      </c>
      <c r="AM426" s="122">
        <f>IFERROR((VLOOKUP($L426,ACOUSTIC_SITE_INFO!$C$3:$AI$501,29,FALSE)),"")</f>
        <v>0</v>
      </c>
      <c r="AN426" s="122">
        <f>IFERROR((VLOOKUP($L426,ACOUSTIC_SITE_INFO!$C$3:$AI$501,30,FALSE)),"")</f>
        <v>0</v>
      </c>
      <c r="AO426" s="122">
        <f>IFERROR((VLOOKUP($L426,ACOUSTIC_SITE_INFO!$C$3:$AI$501,31,FALSE)),"")</f>
        <v>0</v>
      </c>
      <c r="AP426" s="122">
        <f>IFERROR((VLOOKUP($L426,ACOUSTIC_SITE_INFO!$C$3:$AI$501,32,FALSE)),"")</f>
        <v>0</v>
      </c>
      <c r="AQ426" s="122">
        <f>IFERROR((VLOOKUP($L426,ACOUSTIC_SITE_INFO!$C$3:$AI$501,33,FALSE)),"")</f>
        <v>0</v>
      </c>
    </row>
    <row r="427" spans="1:43" x14ac:dyDescent="0.25">
      <c r="A427" s="122" t="str">
        <f t="shared" si="12"/>
        <v>00-0m-0</v>
      </c>
      <c r="B427" s="122" t="str">
        <f t="shared" si="13"/>
        <v/>
      </c>
      <c r="C427" s="122" t="str">
        <f>IF(ACOUSTIC_SURVEY_RESULTS!A426=0, "",ACOUSTIC_SURVEY_RESULTS!A426)</f>
        <v/>
      </c>
      <c r="D427" s="122" t="str">
        <f>IFERROR((VLOOKUP($C427,Drop_down_options!$B$2:$D$21,2,FALSE)),"")</f>
        <v/>
      </c>
      <c r="E427" s="122" t="str">
        <f>IF(ACOUSTIC_SURVEY_RESULTS!B426=0, "",ACOUSTIC_SURVEY_RESULTS!B426)</f>
        <v/>
      </c>
      <c r="F427" s="122" t="str">
        <f>IF(ACOUSTIC_SURVEY_RESULTS!C426=0, "",ACOUSTIC_SURVEY_RESULTS!C426)</f>
        <v/>
      </c>
      <c r="G427" s="122" t="str">
        <f>IF(ACOUSTIC_SURVEY_RESULTS!D426=0, "",ACOUSTIC_SURVEY_RESULTS!D426)</f>
        <v/>
      </c>
      <c r="H427" s="122" t="str">
        <f>IF(ACOUSTIC_SURVEY_RESULTS!E426=0, "",ACOUSTIC_SURVEY_RESULTS!E426)</f>
        <v/>
      </c>
      <c r="I427" s="122" t="str">
        <f>IF(ACOUSTIC_SURVEY_RESULTS!F426=0, "",ACOUSTIC_SURVEY_RESULTS!F426)</f>
        <v/>
      </c>
      <c r="J427" s="122" t="str">
        <f>IF(ACOUSTIC_SURVEY_RESULTS!G426=0, "",ACOUSTIC_SURVEY_RESULTS!G426)</f>
        <v/>
      </c>
      <c r="K427" s="122" t="str">
        <f>IF(ACOUSTIC_SURVEY_RESULTS!H426=0, "",ACOUSTIC_SURVEY_RESULTS!H426)</f>
        <v/>
      </c>
      <c r="L427" s="122" t="str">
        <f>IF(ACOUSTIC_SURVEY_RESULTS!I426=0, "",ACOUSTIC_SURVEY_RESULTS!I426)</f>
        <v/>
      </c>
      <c r="M427" s="122">
        <f>IFERROR((VLOOKUP($L427,ACOUSTIC_SITE_INFO!$C$3:$AI$501,2,FALSE)),"")</f>
        <v>0</v>
      </c>
      <c r="N427" s="122">
        <f>IFERROR((VLOOKUP($L427,ACOUSTIC_SITE_INFO!$C$3:$AI$501,3,FALSE))," ")</f>
        <v>0</v>
      </c>
      <c r="O427" s="122">
        <f>IFERROR((VLOOKUP($L427,ACOUSTIC_SITE_INFO!$C$3:$AI$501,4,FALSE)),"")</f>
        <v>0</v>
      </c>
      <c r="P427" s="122">
        <f>IFERROR((VLOOKUP($L427,ACOUSTIC_SITE_INFO!$C$3:$AI$501,5,FALSE)),"")</f>
        <v>0</v>
      </c>
      <c r="Q427" s="122">
        <f>IFERROR((VLOOKUP($L427,ACOUSTIC_SITE_INFO!$C$3:$AI$501,6,FALSE)),"")</f>
        <v>0</v>
      </c>
      <c r="R427" s="122">
        <f>IFERROR((VLOOKUP($L427,ACOUSTIC_SITE_INFO!$C$3:$AI$501,7,FALSE)),"")</f>
        <v>0</v>
      </c>
      <c r="S427" s="122" t="str">
        <f>IFERROR((VLOOKUP($L427,ACOUSTIC_SITE_INFO!$C$3:$AI$501,8,FALSE)),"")</f>
        <v>//</v>
      </c>
      <c r="T427" s="124">
        <f>IFERROR((VLOOKUP($L427,ACOUSTIC_SITE_INFO!$C$3:$AI$501,9,FALSE)),"")</f>
        <v>0</v>
      </c>
      <c r="U427" s="124">
        <f>IFERROR((VLOOKUP($L427,ACOUSTIC_SITE_INFO!$C$3:$AI$501,10,FALSE)),"")</f>
        <v>0</v>
      </c>
      <c r="V427" s="122">
        <f>IFERROR((VLOOKUP($L427,ACOUSTIC_SITE_INFO!$C$3:$AI$501,11,FALSE)),"")</f>
        <v>0</v>
      </c>
      <c r="W427" s="122">
        <f>IFERROR((VLOOKUP($L427,ACOUSTIC_SITE_INFO!$C$3:$AI$501,12,FALSE)),"")</f>
        <v>0</v>
      </c>
      <c r="X427" s="122">
        <f>IFERROR((VLOOKUP($L427,ACOUSTIC_SITE_INFO!$C$3:$AI$501,13,FALSE)),"")</f>
        <v>0</v>
      </c>
      <c r="Y427" s="122">
        <f>IFERROR((VLOOKUP($L427,ACOUSTIC_SITE_INFO!$C$3:$AI$501,14,FALSE)),"")</f>
        <v>0</v>
      </c>
      <c r="Z427" s="122">
        <f>IFERROR((VLOOKUP($L427,ACOUSTIC_SITE_INFO!$C$3:$AI$501,15,FALSE)),"")</f>
        <v>0</v>
      </c>
      <c r="AA427" s="122">
        <f>IFERROR((VLOOKUP($L427,ACOUSTIC_SITE_INFO!$C$3:$AI$501,16,FALSE)),"")</f>
        <v>0</v>
      </c>
      <c r="AB427" s="122">
        <f>IFERROR((VLOOKUP($L427,ACOUSTIC_SITE_INFO!$C$3:$AI$501,17,FALSE)),"")</f>
        <v>0</v>
      </c>
      <c r="AC427" s="122">
        <f>IFERROR((VLOOKUP($L427,ACOUSTIC_SITE_INFO!$C$3:$AI$501,18,FALSE)),"")</f>
        <v>0</v>
      </c>
      <c r="AD427" s="122">
        <f>IFERROR((VLOOKUP($L427,ACOUSTIC_SITE_INFO!$C$3:$AI$501,20,FALSE)),"")</f>
        <v>0</v>
      </c>
      <c r="AE427" s="122">
        <f>IFERROR((VLOOKUP($L427,ACOUSTIC_SITE_INFO!$C$3:$AI$501,21,FALSE)),"")</f>
        <v>0</v>
      </c>
      <c r="AF427" s="122">
        <f>IFERROR((VLOOKUP($L427,ACOUSTIC_SITE_INFO!$C$3:$AI$501,19,FALSE)),"")</f>
        <v>0</v>
      </c>
      <c r="AG427" s="122">
        <f>IFERROR((VLOOKUP($L427,ACOUSTIC_SITE_INFO!$C$3:$AI$501,22,FALSE)),"")</f>
        <v>0</v>
      </c>
      <c r="AH427" s="122">
        <f>IFERROR((VLOOKUP($L427,ACOUSTIC_SITE_INFO!$C$3:$AI$501,23,FALSE)),"")</f>
        <v>0</v>
      </c>
      <c r="AI427" s="125">
        <f>IFERROR((VLOOKUP($L427,ACOUSTIC_SITE_INFO!$C$3:$AI$501,24,FALSE)),"")</f>
        <v>0</v>
      </c>
      <c r="AJ427" s="125">
        <f>IFERROR((VLOOKUP($L427,ACOUSTIC_SITE_INFO!$C$3:$AI$501,25,FALSE)),"")</f>
        <v>0</v>
      </c>
      <c r="AK427" s="122">
        <f>IFERROR((VLOOKUP($L427,ACOUSTIC_SITE_INFO!$C$3:$AI$501,26,FALSE)),"")</f>
        <v>0</v>
      </c>
      <c r="AL427" s="122">
        <f>IFERROR((VLOOKUP($L427,ACOUSTIC_SITE_INFO!$C$3:$AI$501,27,FALSE)),"")</f>
        <v>0</v>
      </c>
      <c r="AM427" s="122">
        <f>IFERROR((VLOOKUP($L427,ACOUSTIC_SITE_INFO!$C$3:$AI$501,29,FALSE)),"")</f>
        <v>0</v>
      </c>
      <c r="AN427" s="122">
        <f>IFERROR((VLOOKUP($L427,ACOUSTIC_SITE_INFO!$C$3:$AI$501,30,FALSE)),"")</f>
        <v>0</v>
      </c>
      <c r="AO427" s="122">
        <f>IFERROR((VLOOKUP($L427,ACOUSTIC_SITE_INFO!$C$3:$AI$501,31,FALSE)),"")</f>
        <v>0</v>
      </c>
      <c r="AP427" s="122">
        <f>IFERROR((VLOOKUP($L427,ACOUSTIC_SITE_INFO!$C$3:$AI$501,32,FALSE)),"")</f>
        <v>0</v>
      </c>
      <c r="AQ427" s="122">
        <f>IFERROR((VLOOKUP($L427,ACOUSTIC_SITE_INFO!$C$3:$AI$501,33,FALSE)),"")</f>
        <v>0</v>
      </c>
    </row>
    <row r="428" spans="1:43" x14ac:dyDescent="0.25">
      <c r="A428" s="122" t="str">
        <f t="shared" si="12"/>
        <v>00-0m-0</v>
      </c>
      <c r="B428" s="122" t="str">
        <f t="shared" si="13"/>
        <v/>
      </c>
      <c r="C428" s="122" t="str">
        <f>IF(ACOUSTIC_SURVEY_RESULTS!A427=0, "",ACOUSTIC_SURVEY_RESULTS!A427)</f>
        <v/>
      </c>
      <c r="D428" s="122" t="str">
        <f>IFERROR((VLOOKUP($C428,Drop_down_options!$B$2:$D$21,2,FALSE)),"")</f>
        <v/>
      </c>
      <c r="E428" s="122" t="str">
        <f>IF(ACOUSTIC_SURVEY_RESULTS!B427=0, "",ACOUSTIC_SURVEY_RESULTS!B427)</f>
        <v/>
      </c>
      <c r="F428" s="122" t="str">
        <f>IF(ACOUSTIC_SURVEY_RESULTS!C427=0, "",ACOUSTIC_SURVEY_RESULTS!C427)</f>
        <v/>
      </c>
      <c r="G428" s="122" t="str">
        <f>IF(ACOUSTIC_SURVEY_RESULTS!D427=0, "",ACOUSTIC_SURVEY_RESULTS!D427)</f>
        <v/>
      </c>
      <c r="H428" s="122" t="str">
        <f>IF(ACOUSTIC_SURVEY_RESULTS!E427=0, "",ACOUSTIC_SURVEY_RESULTS!E427)</f>
        <v/>
      </c>
      <c r="I428" s="122" t="str">
        <f>IF(ACOUSTIC_SURVEY_RESULTS!F427=0, "",ACOUSTIC_SURVEY_RESULTS!F427)</f>
        <v/>
      </c>
      <c r="J428" s="122" t="str">
        <f>IF(ACOUSTIC_SURVEY_RESULTS!G427=0, "",ACOUSTIC_SURVEY_RESULTS!G427)</f>
        <v/>
      </c>
      <c r="K428" s="122" t="str">
        <f>IF(ACOUSTIC_SURVEY_RESULTS!H427=0, "",ACOUSTIC_SURVEY_RESULTS!H427)</f>
        <v/>
      </c>
      <c r="L428" s="122" t="str">
        <f>IF(ACOUSTIC_SURVEY_RESULTS!I427=0, "",ACOUSTIC_SURVEY_RESULTS!I427)</f>
        <v/>
      </c>
      <c r="M428" s="122">
        <f>IFERROR((VLOOKUP($L428,ACOUSTIC_SITE_INFO!$C$3:$AI$501,2,FALSE)),"")</f>
        <v>0</v>
      </c>
      <c r="N428" s="122">
        <f>IFERROR((VLOOKUP($L428,ACOUSTIC_SITE_INFO!$C$3:$AI$501,3,FALSE))," ")</f>
        <v>0</v>
      </c>
      <c r="O428" s="122">
        <f>IFERROR((VLOOKUP($L428,ACOUSTIC_SITE_INFO!$C$3:$AI$501,4,FALSE)),"")</f>
        <v>0</v>
      </c>
      <c r="P428" s="122">
        <f>IFERROR((VLOOKUP($L428,ACOUSTIC_SITE_INFO!$C$3:$AI$501,5,FALSE)),"")</f>
        <v>0</v>
      </c>
      <c r="Q428" s="122">
        <f>IFERROR((VLOOKUP($L428,ACOUSTIC_SITE_INFO!$C$3:$AI$501,6,FALSE)),"")</f>
        <v>0</v>
      </c>
      <c r="R428" s="122">
        <f>IFERROR((VLOOKUP($L428,ACOUSTIC_SITE_INFO!$C$3:$AI$501,7,FALSE)),"")</f>
        <v>0</v>
      </c>
      <c r="S428" s="122" t="str">
        <f>IFERROR((VLOOKUP($L428,ACOUSTIC_SITE_INFO!$C$3:$AI$501,8,FALSE)),"")</f>
        <v>//</v>
      </c>
      <c r="T428" s="124">
        <f>IFERROR((VLOOKUP($L428,ACOUSTIC_SITE_INFO!$C$3:$AI$501,9,FALSE)),"")</f>
        <v>0</v>
      </c>
      <c r="U428" s="124">
        <f>IFERROR((VLOOKUP($L428,ACOUSTIC_SITE_INFO!$C$3:$AI$501,10,FALSE)),"")</f>
        <v>0</v>
      </c>
      <c r="V428" s="122">
        <f>IFERROR((VLOOKUP($L428,ACOUSTIC_SITE_INFO!$C$3:$AI$501,11,FALSE)),"")</f>
        <v>0</v>
      </c>
      <c r="W428" s="122">
        <f>IFERROR((VLOOKUP($L428,ACOUSTIC_SITE_INFO!$C$3:$AI$501,12,FALSE)),"")</f>
        <v>0</v>
      </c>
      <c r="X428" s="122">
        <f>IFERROR((VLOOKUP($L428,ACOUSTIC_SITE_INFO!$C$3:$AI$501,13,FALSE)),"")</f>
        <v>0</v>
      </c>
      <c r="Y428" s="122">
        <f>IFERROR((VLOOKUP($L428,ACOUSTIC_SITE_INFO!$C$3:$AI$501,14,FALSE)),"")</f>
        <v>0</v>
      </c>
      <c r="Z428" s="122">
        <f>IFERROR((VLOOKUP($L428,ACOUSTIC_SITE_INFO!$C$3:$AI$501,15,FALSE)),"")</f>
        <v>0</v>
      </c>
      <c r="AA428" s="122">
        <f>IFERROR((VLOOKUP($L428,ACOUSTIC_SITE_INFO!$C$3:$AI$501,16,FALSE)),"")</f>
        <v>0</v>
      </c>
      <c r="AB428" s="122">
        <f>IFERROR((VLOOKUP($L428,ACOUSTIC_SITE_INFO!$C$3:$AI$501,17,FALSE)),"")</f>
        <v>0</v>
      </c>
      <c r="AC428" s="122">
        <f>IFERROR((VLOOKUP($L428,ACOUSTIC_SITE_INFO!$C$3:$AI$501,18,FALSE)),"")</f>
        <v>0</v>
      </c>
      <c r="AD428" s="122">
        <f>IFERROR((VLOOKUP($L428,ACOUSTIC_SITE_INFO!$C$3:$AI$501,20,FALSE)),"")</f>
        <v>0</v>
      </c>
      <c r="AE428" s="122">
        <f>IFERROR((VLOOKUP($L428,ACOUSTIC_SITE_INFO!$C$3:$AI$501,21,FALSE)),"")</f>
        <v>0</v>
      </c>
      <c r="AF428" s="122">
        <f>IFERROR((VLOOKUP($L428,ACOUSTIC_SITE_INFO!$C$3:$AI$501,19,FALSE)),"")</f>
        <v>0</v>
      </c>
      <c r="AG428" s="122">
        <f>IFERROR((VLOOKUP($L428,ACOUSTIC_SITE_INFO!$C$3:$AI$501,22,FALSE)),"")</f>
        <v>0</v>
      </c>
      <c r="AH428" s="122">
        <f>IFERROR((VLOOKUP($L428,ACOUSTIC_SITE_INFO!$C$3:$AI$501,23,FALSE)),"")</f>
        <v>0</v>
      </c>
      <c r="AI428" s="125">
        <f>IFERROR((VLOOKUP($L428,ACOUSTIC_SITE_INFO!$C$3:$AI$501,24,FALSE)),"")</f>
        <v>0</v>
      </c>
      <c r="AJ428" s="125">
        <f>IFERROR((VLOOKUP($L428,ACOUSTIC_SITE_INFO!$C$3:$AI$501,25,FALSE)),"")</f>
        <v>0</v>
      </c>
      <c r="AK428" s="122">
        <f>IFERROR((VLOOKUP($L428,ACOUSTIC_SITE_INFO!$C$3:$AI$501,26,FALSE)),"")</f>
        <v>0</v>
      </c>
      <c r="AL428" s="122">
        <f>IFERROR((VLOOKUP($L428,ACOUSTIC_SITE_INFO!$C$3:$AI$501,27,FALSE)),"")</f>
        <v>0</v>
      </c>
      <c r="AM428" s="122">
        <f>IFERROR((VLOOKUP($L428,ACOUSTIC_SITE_INFO!$C$3:$AI$501,29,FALSE)),"")</f>
        <v>0</v>
      </c>
      <c r="AN428" s="122">
        <f>IFERROR((VLOOKUP($L428,ACOUSTIC_SITE_INFO!$C$3:$AI$501,30,FALSE)),"")</f>
        <v>0</v>
      </c>
      <c r="AO428" s="122">
        <f>IFERROR((VLOOKUP($L428,ACOUSTIC_SITE_INFO!$C$3:$AI$501,31,FALSE)),"")</f>
        <v>0</v>
      </c>
      <c r="AP428" s="122">
        <f>IFERROR((VLOOKUP($L428,ACOUSTIC_SITE_INFO!$C$3:$AI$501,32,FALSE)),"")</f>
        <v>0</v>
      </c>
      <c r="AQ428" s="122">
        <f>IFERROR((VLOOKUP($L428,ACOUSTIC_SITE_INFO!$C$3:$AI$501,33,FALSE)),"")</f>
        <v>0</v>
      </c>
    </row>
    <row r="429" spans="1:43" x14ac:dyDescent="0.25">
      <c r="A429" s="122" t="str">
        <f t="shared" si="12"/>
        <v>00-0m-0</v>
      </c>
      <c r="B429" s="122" t="str">
        <f t="shared" si="13"/>
        <v/>
      </c>
      <c r="C429" s="122" t="str">
        <f>IF(ACOUSTIC_SURVEY_RESULTS!A428=0, "",ACOUSTIC_SURVEY_RESULTS!A428)</f>
        <v/>
      </c>
      <c r="D429" s="122" t="str">
        <f>IFERROR((VLOOKUP($C429,Drop_down_options!$B$2:$D$21,2,FALSE)),"")</f>
        <v/>
      </c>
      <c r="E429" s="122" t="str">
        <f>IF(ACOUSTIC_SURVEY_RESULTS!B428=0, "",ACOUSTIC_SURVEY_RESULTS!B428)</f>
        <v/>
      </c>
      <c r="F429" s="122" t="str">
        <f>IF(ACOUSTIC_SURVEY_RESULTS!C428=0, "",ACOUSTIC_SURVEY_RESULTS!C428)</f>
        <v/>
      </c>
      <c r="G429" s="122" t="str">
        <f>IF(ACOUSTIC_SURVEY_RESULTS!D428=0, "",ACOUSTIC_SURVEY_RESULTS!D428)</f>
        <v/>
      </c>
      <c r="H429" s="122" t="str">
        <f>IF(ACOUSTIC_SURVEY_RESULTS!E428=0, "",ACOUSTIC_SURVEY_RESULTS!E428)</f>
        <v/>
      </c>
      <c r="I429" s="122" t="str">
        <f>IF(ACOUSTIC_SURVEY_RESULTS!F428=0, "",ACOUSTIC_SURVEY_RESULTS!F428)</f>
        <v/>
      </c>
      <c r="J429" s="122" t="str">
        <f>IF(ACOUSTIC_SURVEY_RESULTS!G428=0, "",ACOUSTIC_SURVEY_RESULTS!G428)</f>
        <v/>
      </c>
      <c r="K429" s="122" t="str">
        <f>IF(ACOUSTIC_SURVEY_RESULTS!H428=0, "",ACOUSTIC_SURVEY_RESULTS!H428)</f>
        <v/>
      </c>
      <c r="L429" s="122" t="str">
        <f>IF(ACOUSTIC_SURVEY_RESULTS!I428=0, "",ACOUSTIC_SURVEY_RESULTS!I428)</f>
        <v/>
      </c>
      <c r="M429" s="122">
        <f>IFERROR((VLOOKUP($L429,ACOUSTIC_SITE_INFO!$C$3:$AI$501,2,FALSE)),"")</f>
        <v>0</v>
      </c>
      <c r="N429" s="122">
        <f>IFERROR((VLOOKUP($L429,ACOUSTIC_SITE_INFO!$C$3:$AI$501,3,FALSE))," ")</f>
        <v>0</v>
      </c>
      <c r="O429" s="122">
        <f>IFERROR((VLOOKUP($L429,ACOUSTIC_SITE_INFO!$C$3:$AI$501,4,FALSE)),"")</f>
        <v>0</v>
      </c>
      <c r="P429" s="122">
        <f>IFERROR((VLOOKUP($L429,ACOUSTIC_SITE_INFO!$C$3:$AI$501,5,FALSE)),"")</f>
        <v>0</v>
      </c>
      <c r="Q429" s="122">
        <f>IFERROR((VLOOKUP($L429,ACOUSTIC_SITE_INFO!$C$3:$AI$501,6,FALSE)),"")</f>
        <v>0</v>
      </c>
      <c r="R429" s="122">
        <f>IFERROR((VLOOKUP($L429,ACOUSTIC_SITE_INFO!$C$3:$AI$501,7,FALSE)),"")</f>
        <v>0</v>
      </c>
      <c r="S429" s="122" t="str">
        <f>IFERROR((VLOOKUP($L429,ACOUSTIC_SITE_INFO!$C$3:$AI$501,8,FALSE)),"")</f>
        <v>//</v>
      </c>
      <c r="T429" s="124">
        <f>IFERROR((VLOOKUP($L429,ACOUSTIC_SITE_INFO!$C$3:$AI$501,9,FALSE)),"")</f>
        <v>0</v>
      </c>
      <c r="U429" s="124">
        <f>IFERROR((VLOOKUP($L429,ACOUSTIC_SITE_INFO!$C$3:$AI$501,10,FALSE)),"")</f>
        <v>0</v>
      </c>
      <c r="V429" s="122">
        <f>IFERROR((VLOOKUP($L429,ACOUSTIC_SITE_INFO!$C$3:$AI$501,11,FALSE)),"")</f>
        <v>0</v>
      </c>
      <c r="W429" s="122">
        <f>IFERROR((VLOOKUP($L429,ACOUSTIC_SITE_INFO!$C$3:$AI$501,12,FALSE)),"")</f>
        <v>0</v>
      </c>
      <c r="X429" s="122">
        <f>IFERROR((VLOOKUP($L429,ACOUSTIC_SITE_INFO!$C$3:$AI$501,13,FALSE)),"")</f>
        <v>0</v>
      </c>
      <c r="Y429" s="122">
        <f>IFERROR((VLOOKUP($L429,ACOUSTIC_SITE_INFO!$C$3:$AI$501,14,FALSE)),"")</f>
        <v>0</v>
      </c>
      <c r="Z429" s="122">
        <f>IFERROR((VLOOKUP($L429,ACOUSTIC_SITE_INFO!$C$3:$AI$501,15,FALSE)),"")</f>
        <v>0</v>
      </c>
      <c r="AA429" s="122">
        <f>IFERROR((VLOOKUP($L429,ACOUSTIC_SITE_INFO!$C$3:$AI$501,16,FALSE)),"")</f>
        <v>0</v>
      </c>
      <c r="AB429" s="122">
        <f>IFERROR((VLOOKUP($L429,ACOUSTIC_SITE_INFO!$C$3:$AI$501,17,FALSE)),"")</f>
        <v>0</v>
      </c>
      <c r="AC429" s="122">
        <f>IFERROR((VLOOKUP($L429,ACOUSTIC_SITE_INFO!$C$3:$AI$501,18,FALSE)),"")</f>
        <v>0</v>
      </c>
      <c r="AD429" s="122">
        <f>IFERROR((VLOOKUP($L429,ACOUSTIC_SITE_INFO!$C$3:$AI$501,20,FALSE)),"")</f>
        <v>0</v>
      </c>
      <c r="AE429" s="122">
        <f>IFERROR((VLOOKUP($L429,ACOUSTIC_SITE_INFO!$C$3:$AI$501,21,FALSE)),"")</f>
        <v>0</v>
      </c>
      <c r="AF429" s="122">
        <f>IFERROR((VLOOKUP($L429,ACOUSTIC_SITE_INFO!$C$3:$AI$501,19,FALSE)),"")</f>
        <v>0</v>
      </c>
      <c r="AG429" s="122">
        <f>IFERROR((VLOOKUP($L429,ACOUSTIC_SITE_INFO!$C$3:$AI$501,22,FALSE)),"")</f>
        <v>0</v>
      </c>
      <c r="AH429" s="122">
        <f>IFERROR((VLOOKUP($L429,ACOUSTIC_SITE_INFO!$C$3:$AI$501,23,FALSE)),"")</f>
        <v>0</v>
      </c>
      <c r="AI429" s="125">
        <f>IFERROR((VLOOKUP($L429,ACOUSTIC_SITE_INFO!$C$3:$AI$501,24,FALSE)),"")</f>
        <v>0</v>
      </c>
      <c r="AJ429" s="125">
        <f>IFERROR((VLOOKUP($L429,ACOUSTIC_SITE_INFO!$C$3:$AI$501,25,FALSE)),"")</f>
        <v>0</v>
      </c>
      <c r="AK429" s="122">
        <f>IFERROR((VLOOKUP($L429,ACOUSTIC_SITE_INFO!$C$3:$AI$501,26,FALSE)),"")</f>
        <v>0</v>
      </c>
      <c r="AL429" s="122">
        <f>IFERROR((VLOOKUP($L429,ACOUSTIC_SITE_INFO!$C$3:$AI$501,27,FALSE)),"")</f>
        <v>0</v>
      </c>
      <c r="AM429" s="122">
        <f>IFERROR((VLOOKUP($L429,ACOUSTIC_SITE_INFO!$C$3:$AI$501,29,FALSE)),"")</f>
        <v>0</v>
      </c>
      <c r="AN429" s="122">
        <f>IFERROR((VLOOKUP($L429,ACOUSTIC_SITE_INFO!$C$3:$AI$501,30,FALSE)),"")</f>
        <v>0</v>
      </c>
      <c r="AO429" s="122">
        <f>IFERROR((VLOOKUP($L429,ACOUSTIC_SITE_INFO!$C$3:$AI$501,31,FALSE)),"")</f>
        <v>0</v>
      </c>
      <c r="AP429" s="122">
        <f>IFERROR((VLOOKUP($L429,ACOUSTIC_SITE_INFO!$C$3:$AI$501,32,FALSE)),"")</f>
        <v>0</v>
      </c>
      <c r="AQ429" s="122">
        <f>IFERROR((VLOOKUP($L429,ACOUSTIC_SITE_INFO!$C$3:$AI$501,33,FALSE)),"")</f>
        <v>0</v>
      </c>
    </row>
    <row r="430" spans="1:43" x14ac:dyDescent="0.25">
      <c r="A430" s="122" t="str">
        <f t="shared" si="12"/>
        <v>00-0m-0</v>
      </c>
      <c r="B430" s="122" t="str">
        <f t="shared" si="13"/>
        <v/>
      </c>
      <c r="C430" s="122" t="str">
        <f>IF(ACOUSTIC_SURVEY_RESULTS!A429=0, "",ACOUSTIC_SURVEY_RESULTS!A429)</f>
        <v/>
      </c>
      <c r="D430" s="122" t="str">
        <f>IFERROR((VLOOKUP($C430,Drop_down_options!$B$2:$D$21,2,FALSE)),"")</f>
        <v/>
      </c>
      <c r="E430" s="122" t="str">
        <f>IF(ACOUSTIC_SURVEY_RESULTS!B429=0, "",ACOUSTIC_SURVEY_RESULTS!B429)</f>
        <v/>
      </c>
      <c r="F430" s="122" t="str">
        <f>IF(ACOUSTIC_SURVEY_RESULTS!C429=0, "",ACOUSTIC_SURVEY_RESULTS!C429)</f>
        <v/>
      </c>
      <c r="G430" s="122" t="str">
        <f>IF(ACOUSTIC_SURVEY_RESULTS!D429=0, "",ACOUSTIC_SURVEY_RESULTS!D429)</f>
        <v/>
      </c>
      <c r="H430" s="122" t="str">
        <f>IF(ACOUSTIC_SURVEY_RESULTS!E429=0, "",ACOUSTIC_SURVEY_RESULTS!E429)</f>
        <v/>
      </c>
      <c r="I430" s="122" t="str">
        <f>IF(ACOUSTIC_SURVEY_RESULTS!F429=0, "",ACOUSTIC_SURVEY_RESULTS!F429)</f>
        <v/>
      </c>
      <c r="J430" s="122" t="str">
        <f>IF(ACOUSTIC_SURVEY_RESULTS!G429=0, "",ACOUSTIC_SURVEY_RESULTS!G429)</f>
        <v/>
      </c>
      <c r="K430" s="122" t="str">
        <f>IF(ACOUSTIC_SURVEY_RESULTS!H429=0, "",ACOUSTIC_SURVEY_RESULTS!H429)</f>
        <v/>
      </c>
      <c r="L430" s="122" t="str">
        <f>IF(ACOUSTIC_SURVEY_RESULTS!I429=0, "",ACOUSTIC_SURVEY_RESULTS!I429)</f>
        <v/>
      </c>
      <c r="M430" s="122">
        <f>IFERROR((VLOOKUP($L430,ACOUSTIC_SITE_INFO!$C$3:$AI$501,2,FALSE)),"")</f>
        <v>0</v>
      </c>
      <c r="N430" s="122">
        <f>IFERROR((VLOOKUP($L430,ACOUSTIC_SITE_INFO!$C$3:$AI$501,3,FALSE))," ")</f>
        <v>0</v>
      </c>
      <c r="O430" s="122">
        <f>IFERROR((VLOOKUP($L430,ACOUSTIC_SITE_INFO!$C$3:$AI$501,4,FALSE)),"")</f>
        <v>0</v>
      </c>
      <c r="P430" s="122">
        <f>IFERROR((VLOOKUP($L430,ACOUSTIC_SITE_INFO!$C$3:$AI$501,5,FALSE)),"")</f>
        <v>0</v>
      </c>
      <c r="Q430" s="122">
        <f>IFERROR((VLOOKUP($L430,ACOUSTIC_SITE_INFO!$C$3:$AI$501,6,FALSE)),"")</f>
        <v>0</v>
      </c>
      <c r="R430" s="122">
        <f>IFERROR((VLOOKUP($L430,ACOUSTIC_SITE_INFO!$C$3:$AI$501,7,FALSE)),"")</f>
        <v>0</v>
      </c>
      <c r="S430" s="122" t="str">
        <f>IFERROR((VLOOKUP($L430,ACOUSTIC_SITE_INFO!$C$3:$AI$501,8,FALSE)),"")</f>
        <v>//</v>
      </c>
      <c r="T430" s="124">
        <f>IFERROR((VLOOKUP($L430,ACOUSTIC_SITE_INFO!$C$3:$AI$501,9,FALSE)),"")</f>
        <v>0</v>
      </c>
      <c r="U430" s="124">
        <f>IFERROR((VLOOKUP($L430,ACOUSTIC_SITE_INFO!$C$3:$AI$501,10,FALSE)),"")</f>
        <v>0</v>
      </c>
      <c r="V430" s="122">
        <f>IFERROR((VLOOKUP($L430,ACOUSTIC_SITE_INFO!$C$3:$AI$501,11,FALSE)),"")</f>
        <v>0</v>
      </c>
      <c r="W430" s="122">
        <f>IFERROR((VLOOKUP($L430,ACOUSTIC_SITE_INFO!$C$3:$AI$501,12,FALSE)),"")</f>
        <v>0</v>
      </c>
      <c r="X430" s="122">
        <f>IFERROR((VLOOKUP($L430,ACOUSTIC_SITE_INFO!$C$3:$AI$501,13,FALSE)),"")</f>
        <v>0</v>
      </c>
      <c r="Y430" s="122">
        <f>IFERROR((VLOOKUP($L430,ACOUSTIC_SITE_INFO!$C$3:$AI$501,14,FALSE)),"")</f>
        <v>0</v>
      </c>
      <c r="Z430" s="122">
        <f>IFERROR((VLOOKUP($L430,ACOUSTIC_SITE_INFO!$C$3:$AI$501,15,FALSE)),"")</f>
        <v>0</v>
      </c>
      <c r="AA430" s="122">
        <f>IFERROR((VLOOKUP($L430,ACOUSTIC_SITE_INFO!$C$3:$AI$501,16,FALSE)),"")</f>
        <v>0</v>
      </c>
      <c r="AB430" s="122">
        <f>IFERROR((VLOOKUP($L430,ACOUSTIC_SITE_INFO!$C$3:$AI$501,17,FALSE)),"")</f>
        <v>0</v>
      </c>
      <c r="AC430" s="122">
        <f>IFERROR((VLOOKUP($L430,ACOUSTIC_SITE_INFO!$C$3:$AI$501,18,FALSE)),"")</f>
        <v>0</v>
      </c>
      <c r="AD430" s="122">
        <f>IFERROR((VLOOKUP($L430,ACOUSTIC_SITE_INFO!$C$3:$AI$501,20,FALSE)),"")</f>
        <v>0</v>
      </c>
      <c r="AE430" s="122">
        <f>IFERROR((VLOOKUP($L430,ACOUSTIC_SITE_INFO!$C$3:$AI$501,21,FALSE)),"")</f>
        <v>0</v>
      </c>
      <c r="AF430" s="122">
        <f>IFERROR((VLOOKUP($L430,ACOUSTIC_SITE_INFO!$C$3:$AI$501,19,FALSE)),"")</f>
        <v>0</v>
      </c>
      <c r="AG430" s="122">
        <f>IFERROR((VLOOKUP($L430,ACOUSTIC_SITE_INFO!$C$3:$AI$501,22,FALSE)),"")</f>
        <v>0</v>
      </c>
      <c r="AH430" s="122">
        <f>IFERROR((VLOOKUP($L430,ACOUSTIC_SITE_INFO!$C$3:$AI$501,23,FALSE)),"")</f>
        <v>0</v>
      </c>
      <c r="AI430" s="125">
        <f>IFERROR((VLOOKUP($L430,ACOUSTIC_SITE_INFO!$C$3:$AI$501,24,FALSE)),"")</f>
        <v>0</v>
      </c>
      <c r="AJ430" s="125">
        <f>IFERROR((VLOOKUP($L430,ACOUSTIC_SITE_INFO!$C$3:$AI$501,25,FALSE)),"")</f>
        <v>0</v>
      </c>
      <c r="AK430" s="122">
        <f>IFERROR((VLOOKUP($L430,ACOUSTIC_SITE_INFO!$C$3:$AI$501,26,FALSE)),"")</f>
        <v>0</v>
      </c>
      <c r="AL430" s="122">
        <f>IFERROR((VLOOKUP($L430,ACOUSTIC_SITE_INFO!$C$3:$AI$501,27,FALSE)),"")</f>
        <v>0</v>
      </c>
      <c r="AM430" s="122">
        <f>IFERROR((VLOOKUP($L430,ACOUSTIC_SITE_INFO!$C$3:$AI$501,29,FALSE)),"")</f>
        <v>0</v>
      </c>
      <c r="AN430" s="122">
        <f>IFERROR((VLOOKUP($L430,ACOUSTIC_SITE_INFO!$C$3:$AI$501,30,FALSE)),"")</f>
        <v>0</v>
      </c>
      <c r="AO430" s="122">
        <f>IFERROR((VLOOKUP($L430,ACOUSTIC_SITE_INFO!$C$3:$AI$501,31,FALSE)),"")</f>
        <v>0</v>
      </c>
      <c r="AP430" s="122">
        <f>IFERROR((VLOOKUP($L430,ACOUSTIC_SITE_INFO!$C$3:$AI$501,32,FALSE)),"")</f>
        <v>0</v>
      </c>
      <c r="AQ430" s="122">
        <f>IFERROR((VLOOKUP($L430,ACOUSTIC_SITE_INFO!$C$3:$AI$501,33,FALSE)),"")</f>
        <v>0</v>
      </c>
    </row>
    <row r="431" spans="1:43" x14ac:dyDescent="0.25">
      <c r="A431" s="122" t="str">
        <f t="shared" si="12"/>
        <v>00-0m-0</v>
      </c>
      <c r="B431" s="122" t="str">
        <f t="shared" si="13"/>
        <v/>
      </c>
      <c r="C431" s="122" t="str">
        <f>IF(ACOUSTIC_SURVEY_RESULTS!A430=0, "",ACOUSTIC_SURVEY_RESULTS!A430)</f>
        <v/>
      </c>
      <c r="D431" s="122" t="str">
        <f>IFERROR((VLOOKUP($C431,Drop_down_options!$B$2:$D$21,2,FALSE)),"")</f>
        <v/>
      </c>
      <c r="E431" s="122" t="str">
        <f>IF(ACOUSTIC_SURVEY_RESULTS!B430=0, "",ACOUSTIC_SURVEY_RESULTS!B430)</f>
        <v/>
      </c>
      <c r="F431" s="122" t="str">
        <f>IF(ACOUSTIC_SURVEY_RESULTS!C430=0, "",ACOUSTIC_SURVEY_RESULTS!C430)</f>
        <v/>
      </c>
      <c r="G431" s="122" t="str">
        <f>IF(ACOUSTIC_SURVEY_RESULTS!D430=0, "",ACOUSTIC_SURVEY_RESULTS!D430)</f>
        <v/>
      </c>
      <c r="H431" s="122" t="str">
        <f>IF(ACOUSTIC_SURVEY_RESULTS!E430=0, "",ACOUSTIC_SURVEY_RESULTS!E430)</f>
        <v/>
      </c>
      <c r="I431" s="122" t="str">
        <f>IF(ACOUSTIC_SURVEY_RESULTS!F430=0, "",ACOUSTIC_SURVEY_RESULTS!F430)</f>
        <v/>
      </c>
      <c r="J431" s="122" t="str">
        <f>IF(ACOUSTIC_SURVEY_RESULTS!G430=0, "",ACOUSTIC_SURVEY_RESULTS!G430)</f>
        <v/>
      </c>
      <c r="K431" s="122" t="str">
        <f>IF(ACOUSTIC_SURVEY_RESULTS!H430=0, "",ACOUSTIC_SURVEY_RESULTS!H430)</f>
        <v/>
      </c>
      <c r="L431" s="122" t="str">
        <f>IF(ACOUSTIC_SURVEY_RESULTS!I430=0, "",ACOUSTIC_SURVEY_RESULTS!I430)</f>
        <v/>
      </c>
      <c r="M431" s="122">
        <f>IFERROR((VLOOKUP($L431,ACOUSTIC_SITE_INFO!$C$3:$AI$501,2,FALSE)),"")</f>
        <v>0</v>
      </c>
      <c r="N431" s="122">
        <f>IFERROR((VLOOKUP($L431,ACOUSTIC_SITE_INFO!$C$3:$AI$501,3,FALSE))," ")</f>
        <v>0</v>
      </c>
      <c r="O431" s="122">
        <f>IFERROR((VLOOKUP($L431,ACOUSTIC_SITE_INFO!$C$3:$AI$501,4,FALSE)),"")</f>
        <v>0</v>
      </c>
      <c r="P431" s="122">
        <f>IFERROR((VLOOKUP($L431,ACOUSTIC_SITE_INFO!$C$3:$AI$501,5,FALSE)),"")</f>
        <v>0</v>
      </c>
      <c r="Q431" s="122">
        <f>IFERROR((VLOOKUP($L431,ACOUSTIC_SITE_INFO!$C$3:$AI$501,6,FALSE)),"")</f>
        <v>0</v>
      </c>
      <c r="R431" s="122">
        <f>IFERROR((VLOOKUP($L431,ACOUSTIC_SITE_INFO!$C$3:$AI$501,7,FALSE)),"")</f>
        <v>0</v>
      </c>
      <c r="S431" s="122" t="str">
        <f>IFERROR((VLOOKUP($L431,ACOUSTIC_SITE_INFO!$C$3:$AI$501,8,FALSE)),"")</f>
        <v>//</v>
      </c>
      <c r="T431" s="124">
        <f>IFERROR((VLOOKUP($L431,ACOUSTIC_SITE_INFO!$C$3:$AI$501,9,FALSE)),"")</f>
        <v>0</v>
      </c>
      <c r="U431" s="124">
        <f>IFERROR((VLOOKUP($L431,ACOUSTIC_SITE_INFO!$C$3:$AI$501,10,FALSE)),"")</f>
        <v>0</v>
      </c>
      <c r="V431" s="122">
        <f>IFERROR((VLOOKUP($L431,ACOUSTIC_SITE_INFO!$C$3:$AI$501,11,FALSE)),"")</f>
        <v>0</v>
      </c>
      <c r="W431" s="122">
        <f>IFERROR((VLOOKUP($L431,ACOUSTIC_SITE_INFO!$C$3:$AI$501,12,FALSE)),"")</f>
        <v>0</v>
      </c>
      <c r="X431" s="122">
        <f>IFERROR((VLOOKUP($L431,ACOUSTIC_SITE_INFO!$C$3:$AI$501,13,FALSE)),"")</f>
        <v>0</v>
      </c>
      <c r="Y431" s="122">
        <f>IFERROR((VLOOKUP($L431,ACOUSTIC_SITE_INFO!$C$3:$AI$501,14,FALSE)),"")</f>
        <v>0</v>
      </c>
      <c r="Z431" s="122">
        <f>IFERROR((VLOOKUP($L431,ACOUSTIC_SITE_INFO!$C$3:$AI$501,15,FALSE)),"")</f>
        <v>0</v>
      </c>
      <c r="AA431" s="122">
        <f>IFERROR((VLOOKUP($L431,ACOUSTIC_SITE_INFO!$C$3:$AI$501,16,FALSE)),"")</f>
        <v>0</v>
      </c>
      <c r="AB431" s="122">
        <f>IFERROR((VLOOKUP($L431,ACOUSTIC_SITE_INFO!$C$3:$AI$501,17,FALSE)),"")</f>
        <v>0</v>
      </c>
      <c r="AC431" s="122">
        <f>IFERROR((VLOOKUP($L431,ACOUSTIC_SITE_INFO!$C$3:$AI$501,18,FALSE)),"")</f>
        <v>0</v>
      </c>
      <c r="AD431" s="122">
        <f>IFERROR((VLOOKUP($L431,ACOUSTIC_SITE_INFO!$C$3:$AI$501,20,FALSE)),"")</f>
        <v>0</v>
      </c>
      <c r="AE431" s="122">
        <f>IFERROR((VLOOKUP($L431,ACOUSTIC_SITE_INFO!$C$3:$AI$501,21,FALSE)),"")</f>
        <v>0</v>
      </c>
      <c r="AF431" s="122">
        <f>IFERROR((VLOOKUP($L431,ACOUSTIC_SITE_INFO!$C$3:$AI$501,19,FALSE)),"")</f>
        <v>0</v>
      </c>
      <c r="AG431" s="122">
        <f>IFERROR((VLOOKUP($L431,ACOUSTIC_SITE_INFO!$C$3:$AI$501,22,FALSE)),"")</f>
        <v>0</v>
      </c>
      <c r="AH431" s="122">
        <f>IFERROR((VLOOKUP($L431,ACOUSTIC_SITE_INFO!$C$3:$AI$501,23,FALSE)),"")</f>
        <v>0</v>
      </c>
      <c r="AI431" s="125">
        <f>IFERROR((VLOOKUP($L431,ACOUSTIC_SITE_INFO!$C$3:$AI$501,24,FALSE)),"")</f>
        <v>0</v>
      </c>
      <c r="AJ431" s="125">
        <f>IFERROR((VLOOKUP($L431,ACOUSTIC_SITE_INFO!$C$3:$AI$501,25,FALSE)),"")</f>
        <v>0</v>
      </c>
      <c r="AK431" s="122">
        <f>IFERROR((VLOOKUP($L431,ACOUSTIC_SITE_INFO!$C$3:$AI$501,26,FALSE)),"")</f>
        <v>0</v>
      </c>
      <c r="AL431" s="122">
        <f>IFERROR((VLOOKUP($L431,ACOUSTIC_SITE_INFO!$C$3:$AI$501,27,FALSE)),"")</f>
        <v>0</v>
      </c>
      <c r="AM431" s="122">
        <f>IFERROR((VLOOKUP($L431,ACOUSTIC_SITE_INFO!$C$3:$AI$501,29,FALSE)),"")</f>
        <v>0</v>
      </c>
      <c r="AN431" s="122">
        <f>IFERROR((VLOOKUP($L431,ACOUSTIC_SITE_INFO!$C$3:$AI$501,30,FALSE)),"")</f>
        <v>0</v>
      </c>
      <c r="AO431" s="122">
        <f>IFERROR((VLOOKUP($L431,ACOUSTIC_SITE_INFO!$C$3:$AI$501,31,FALSE)),"")</f>
        <v>0</v>
      </c>
      <c r="AP431" s="122">
        <f>IFERROR((VLOOKUP($L431,ACOUSTIC_SITE_INFO!$C$3:$AI$501,32,FALSE)),"")</f>
        <v>0</v>
      </c>
      <c r="AQ431" s="122">
        <f>IFERROR((VLOOKUP($L431,ACOUSTIC_SITE_INFO!$C$3:$AI$501,33,FALSE)),"")</f>
        <v>0</v>
      </c>
    </row>
    <row r="432" spans="1:43" x14ac:dyDescent="0.25">
      <c r="A432" s="122" t="str">
        <f t="shared" si="12"/>
        <v>00-0m-0</v>
      </c>
      <c r="B432" s="122" t="str">
        <f t="shared" si="13"/>
        <v/>
      </c>
      <c r="C432" s="122" t="str">
        <f>IF(ACOUSTIC_SURVEY_RESULTS!A431=0, "",ACOUSTIC_SURVEY_RESULTS!A431)</f>
        <v/>
      </c>
      <c r="D432" s="122" t="str">
        <f>IFERROR((VLOOKUP($C432,Drop_down_options!$B$2:$D$21,2,FALSE)),"")</f>
        <v/>
      </c>
      <c r="E432" s="122" t="str">
        <f>IF(ACOUSTIC_SURVEY_RESULTS!B431=0, "",ACOUSTIC_SURVEY_RESULTS!B431)</f>
        <v/>
      </c>
      <c r="F432" s="122" t="str">
        <f>IF(ACOUSTIC_SURVEY_RESULTS!C431=0, "",ACOUSTIC_SURVEY_RESULTS!C431)</f>
        <v/>
      </c>
      <c r="G432" s="122" t="str">
        <f>IF(ACOUSTIC_SURVEY_RESULTS!D431=0, "",ACOUSTIC_SURVEY_RESULTS!D431)</f>
        <v/>
      </c>
      <c r="H432" s="122" t="str">
        <f>IF(ACOUSTIC_SURVEY_RESULTS!E431=0, "",ACOUSTIC_SURVEY_RESULTS!E431)</f>
        <v/>
      </c>
      <c r="I432" s="122" t="str">
        <f>IF(ACOUSTIC_SURVEY_RESULTS!F431=0, "",ACOUSTIC_SURVEY_RESULTS!F431)</f>
        <v/>
      </c>
      <c r="J432" s="122" t="str">
        <f>IF(ACOUSTIC_SURVEY_RESULTS!G431=0, "",ACOUSTIC_SURVEY_RESULTS!G431)</f>
        <v/>
      </c>
      <c r="K432" s="122" t="str">
        <f>IF(ACOUSTIC_SURVEY_RESULTS!H431=0, "",ACOUSTIC_SURVEY_RESULTS!H431)</f>
        <v/>
      </c>
      <c r="L432" s="122" t="str">
        <f>IF(ACOUSTIC_SURVEY_RESULTS!I431=0, "",ACOUSTIC_SURVEY_RESULTS!I431)</f>
        <v/>
      </c>
      <c r="M432" s="122">
        <f>IFERROR((VLOOKUP($L432,ACOUSTIC_SITE_INFO!$C$3:$AI$501,2,FALSE)),"")</f>
        <v>0</v>
      </c>
      <c r="N432" s="122">
        <f>IFERROR((VLOOKUP($L432,ACOUSTIC_SITE_INFO!$C$3:$AI$501,3,FALSE))," ")</f>
        <v>0</v>
      </c>
      <c r="O432" s="122">
        <f>IFERROR((VLOOKUP($L432,ACOUSTIC_SITE_INFO!$C$3:$AI$501,4,FALSE)),"")</f>
        <v>0</v>
      </c>
      <c r="P432" s="122">
        <f>IFERROR((VLOOKUP($L432,ACOUSTIC_SITE_INFO!$C$3:$AI$501,5,FALSE)),"")</f>
        <v>0</v>
      </c>
      <c r="Q432" s="122">
        <f>IFERROR((VLOOKUP($L432,ACOUSTIC_SITE_INFO!$C$3:$AI$501,6,FALSE)),"")</f>
        <v>0</v>
      </c>
      <c r="R432" s="122">
        <f>IFERROR((VLOOKUP($L432,ACOUSTIC_SITE_INFO!$C$3:$AI$501,7,FALSE)),"")</f>
        <v>0</v>
      </c>
      <c r="S432" s="122" t="str">
        <f>IFERROR((VLOOKUP($L432,ACOUSTIC_SITE_INFO!$C$3:$AI$501,8,FALSE)),"")</f>
        <v>//</v>
      </c>
      <c r="T432" s="124">
        <f>IFERROR((VLOOKUP($L432,ACOUSTIC_SITE_INFO!$C$3:$AI$501,9,FALSE)),"")</f>
        <v>0</v>
      </c>
      <c r="U432" s="124">
        <f>IFERROR((VLOOKUP($L432,ACOUSTIC_SITE_INFO!$C$3:$AI$501,10,FALSE)),"")</f>
        <v>0</v>
      </c>
      <c r="V432" s="122">
        <f>IFERROR((VLOOKUP($L432,ACOUSTIC_SITE_INFO!$C$3:$AI$501,11,FALSE)),"")</f>
        <v>0</v>
      </c>
      <c r="W432" s="122">
        <f>IFERROR((VLOOKUP($L432,ACOUSTIC_SITE_INFO!$C$3:$AI$501,12,FALSE)),"")</f>
        <v>0</v>
      </c>
      <c r="X432" s="122">
        <f>IFERROR((VLOOKUP($L432,ACOUSTIC_SITE_INFO!$C$3:$AI$501,13,FALSE)),"")</f>
        <v>0</v>
      </c>
      <c r="Y432" s="122">
        <f>IFERROR((VLOOKUP($L432,ACOUSTIC_SITE_INFO!$C$3:$AI$501,14,FALSE)),"")</f>
        <v>0</v>
      </c>
      <c r="Z432" s="122">
        <f>IFERROR((VLOOKUP($L432,ACOUSTIC_SITE_INFO!$C$3:$AI$501,15,FALSE)),"")</f>
        <v>0</v>
      </c>
      <c r="AA432" s="122">
        <f>IFERROR((VLOOKUP($L432,ACOUSTIC_SITE_INFO!$C$3:$AI$501,16,FALSE)),"")</f>
        <v>0</v>
      </c>
      <c r="AB432" s="122">
        <f>IFERROR((VLOOKUP($L432,ACOUSTIC_SITE_INFO!$C$3:$AI$501,17,FALSE)),"")</f>
        <v>0</v>
      </c>
      <c r="AC432" s="122">
        <f>IFERROR((VLOOKUP($L432,ACOUSTIC_SITE_INFO!$C$3:$AI$501,18,FALSE)),"")</f>
        <v>0</v>
      </c>
      <c r="AD432" s="122">
        <f>IFERROR((VLOOKUP($L432,ACOUSTIC_SITE_INFO!$C$3:$AI$501,20,FALSE)),"")</f>
        <v>0</v>
      </c>
      <c r="AE432" s="122">
        <f>IFERROR((VLOOKUP($L432,ACOUSTIC_SITE_INFO!$C$3:$AI$501,21,FALSE)),"")</f>
        <v>0</v>
      </c>
      <c r="AF432" s="122">
        <f>IFERROR((VLOOKUP($L432,ACOUSTIC_SITE_INFO!$C$3:$AI$501,19,FALSE)),"")</f>
        <v>0</v>
      </c>
      <c r="AG432" s="122">
        <f>IFERROR((VLOOKUP($L432,ACOUSTIC_SITE_INFO!$C$3:$AI$501,22,FALSE)),"")</f>
        <v>0</v>
      </c>
      <c r="AH432" s="122">
        <f>IFERROR((VLOOKUP($L432,ACOUSTIC_SITE_INFO!$C$3:$AI$501,23,FALSE)),"")</f>
        <v>0</v>
      </c>
      <c r="AI432" s="125">
        <f>IFERROR((VLOOKUP($L432,ACOUSTIC_SITE_INFO!$C$3:$AI$501,24,FALSE)),"")</f>
        <v>0</v>
      </c>
      <c r="AJ432" s="125">
        <f>IFERROR((VLOOKUP($L432,ACOUSTIC_SITE_INFO!$C$3:$AI$501,25,FALSE)),"")</f>
        <v>0</v>
      </c>
      <c r="AK432" s="122">
        <f>IFERROR((VLOOKUP($L432,ACOUSTIC_SITE_INFO!$C$3:$AI$501,26,FALSE)),"")</f>
        <v>0</v>
      </c>
      <c r="AL432" s="122">
        <f>IFERROR((VLOOKUP($L432,ACOUSTIC_SITE_INFO!$C$3:$AI$501,27,FALSE)),"")</f>
        <v>0</v>
      </c>
      <c r="AM432" s="122">
        <f>IFERROR((VLOOKUP($L432,ACOUSTIC_SITE_INFO!$C$3:$AI$501,29,FALSE)),"")</f>
        <v>0</v>
      </c>
      <c r="AN432" s="122">
        <f>IFERROR((VLOOKUP($L432,ACOUSTIC_SITE_INFO!$C$3:$AI$501,30,FALSE)),"")</f>
        <v>0</v>
      </c>
      <c r="AO432" s="122">
        <f>IFERROR((VLOOKUP($L432,ACOUSTIC_SITE_INFO!$C$3:$AI$501,31,FALSE)),"")</f>
        <v>0</v>
      </c>
      <c r="AP432" s="122">
        <f>IFERROR((VLOOKUP($L432,ACOUSTIC_SITE_INFO!$C$3:$AI$501,32,FALSE)),"")</f>
        <v>0</v>
      </c>
      <c r="AQ432" s="122">
        <f>IFERROR((VLOOKUP($L432,ACOUSTIC_SITE_INFO!$C$3:$AI$501,33,FALSE)),"")</f>
        <v>0</v>
      </c>
    </row>
    <row r="433" spans="1:43" x14ac:dyDescent="0.25">
      <c r="A433" s="122" t="str">
        <f t="shared" si="12"/>
        <v>00-0m-0</v>
      </c>
      <c r="B433" s="122" t="str">
        <f t="shared" si="13"/>
        <v/>
      </c>
      <c r="C433" s="122" t="str">
        <f>IF(ACOUSTIC_SURVEY_RESULTS!A432=0, "",ACOUSTIC_SURVEY_RESULTS!A432)</f>
        <v/>
      </c>
      <c r="D433" s="122" t="str">
        <f>IFERROR((VLOOKUP($C433,Drop_down_options!$B$2:$D$21,2,FALSE)),"")</f>
        <v/>
      </c>
      <c r="E433" s="122" t="str">
        <f>IF(ACOUSTIC_SURVEY_RESULTS!B432=0, "",ACOUSTIC_SURVEY_RESULTS!B432)</f>
        <v/>
      </c>
      <c r="F433" s="122" t="str">
        <f>IF(ACOUSTIC_SURVEY_RESULTS!C432=0, "",ACOUSTIC_SURVEY_RESULTS!C432)</f>
        <v/>
      </c>
      <c r="G433" s="122" t="str">
        <f>IF(ACOUSTIC_SURVEY_RESULTS!D432=0, "",ACOUSTIC_SURVEY_RESULTS!D432)</f>
        <v/>
      </c>
      <c r="H433" s="122" t="str">
        <f>IF(ACOUSTIC_SURVEY_RESULTS!E432=0, "",ACOUSTIC_SURVEY_RESULTS!E432)</f>
        <v/>
      </c>
      <c r="I433" s="122" t="str">
        <f>IF(ACOUSTIC_SURVEY_RESULTS!F432=0, "",ACOUSTIC_SURVEY_RESULTS!F432)</f>
        <v/>
      </c>
      <c r="J433" s="122" t="str">
        <f>IF(ACOUSTIC_SURVEY_RESULTS!G432=0, "",ACOUSTIC_SURVEY_RESULTS!G432)</f>
        <v/>
      </c>
      <c r="K433" s="122" t="str">
        <f>IF(ACOUSTIC_SURVEY_RESULTS!H432=0, "",ACOUSTIC_SURVEY_RESULTS!H432)</f>
        <v/>
      </c>
      <c r="L433" s="122" t="str">
        <f>IF(ACOUSTIC_SURVEY_RESULTS!I432=0, "",ACOUSTIC_SURVEY_RESULTS!I432)</f>
        <v/>
      </c>
      <c r="M433" s="122">
        <f>IFERROR((VLOOKUP($L433,ACOUSTIC_SITE_INFO!$C$3:$AI$501,2,FALSE)),"")</f>
        <v>0</v>
      </c>
      <c r="N433" s="122">
        <f>IFERROR((VLOOKUP($L433,ACOUSTIC_SITE_INFO!$C$3:$AI$501,3,FALSE))," ")</f>
        <v>0</v>
      </c>
      <c r="O433" s="122">
        <f>IFERROR((VLOOKUP($L433,ACOUSTIC_SITE_INFO!$C$3:$AI$501,4,FALSE)),"")</f>
        <v>0</v>
      </c>
      <c r="P433" s="122">
        <f>IFERROR((VLOOKUP($L433,ACOUSTIC_SITE_INFO!$C$3:$AI$501,5,FALSE)),"")</f>
        <v>0</v>
      </c>
      <c r="Q433" s="122">
        <f>IFERROR((VLOOKUP($L433,ACOUSTIC_SITE_INFO!$C$3:$AI$501,6,FALSE)),"")</f>
        <v>0</v>
      </c>
      <c r="R433" s="122">
        <f>IFERROR((VLOOKUP($L433,ACOUSTIC_SITE_INFO!$C$3:$AI$501,7,FALSE)),"")</f>
        <v>0</v>
      </c>
      <c r="S433" s="122" t="str">
        <f>IFERROR((VLOOKUP($L433,ACOUSTIC_SITE_INFO!$C$3:$AI$501,8,FALSE)),"")</f>
        <v>//</v>
      </c>
      <c r="T433" s="124">
        <f>IFERROR((VLOOKUP($L433,ACOUSTIC_SITE_INFO!$C$3:$AI$501,9,FALSE)),"")</f>
        <v>0</v>
      </c>
      <c r="U433" s="124">
        <f>IFERROR((VLOOKUP($L433,ACOUSTIC_SITE_INFO!$C$3:$AI$501,10,FALSE)),"")</f>
        <v>0</v>
      </c>
      <c r="V433" s="122">
        <f>IFERROR((VLOOKUP($L433,ACOUSTIC_SITE_INFO!$C$3:$AI$501,11,FALSE)),"")</f>
        <v>0</v>
      </c>
      <c r="W433" s="122">
        <f>IFERROR((VLOOKUP($L433,ACOUSTIC_SITE_INFO!$C$3:$AI$501,12,FALSE)),"")</f>
        <v>0</v>
      </c>
      <c r="X433" s="122">
        <f>IFERROR((VLOOKUP($L433,ACOUSTIC_SITE_INFO!$C$3:$AI$501,13,FALSE)),"")</f>
        <v>0</v>
      </c>
      <c r="Y433" s="122">
        <f>IFERROR((VLOOKUP($L433,ACOUSTIC_SITE_INFO!$C$3:$AI$501,14,FALSE)),"")</f>
        <v>0</v>
      </c>
      <c r="Z433" s="122">
        <f>IFERROR((VLOOKUP($L433,ACOUSTIC_SITE_INFO!$C$3:$AI$501,15,FALSE)),"")</f>
        <v>0</v>
      </c>
      <c r="AA433" s="122">
        <f>IFERROR((VLOOKUP($L433,ACOUSTIC_SITE_INFO!$C$3:$AI$501,16,FALSE)),"")</f>
        <v>0</v>
      </c>
      <c r="AB433" s="122">
        <f>IFERROR((VLOOKUP($L433,ACOUSTIC_SITE_INFO!$C$3:$AI$501,17,FALSE)),"")</f>
        <v>0</v>
      </c>
      <c r="AC433" s="122">
        <f>IFERROR((VLOOKUP($L433,ACOUSTIC_SITE_INFO!$C$3:$AI$501,18,FALSE)),"")</f>
        <v>0</v>
      </c>
      <c r="AD433" s="122">
        <f>IFERROR((VLOOKUP($L433,ACOUSTIC_SITE_INFO!$C$3:$AI$501,20,FALSE)),"")</f>
        <v>0</v>
      </c>
      <c r="AE433" s="122">
        <f>IFERROR((VLOOKUP($L433,ACOUSTIC_SITE_INFO!$C$3:$AI$501,21,FALSE)),"")</f>
        <v>0</v>
      </c>
      <c r="AF433" s="122">
        <f>IFERROR((VLOOKUP($L433,ACOUSTIC_SITE_INFO!$C$3:$AI$501,19,FALSE)),"")</f>
        <v>0</v>
      </c>
      <c r="AG433" s="122">
        <f>IFERROR((VLOOKUP($L433,ACOUSTIC_SITE_INFO!$C$3:$AI$501,22,FALSE)),"")</f>
        <v>0</v>
      </c>
      <c r="AH433" s="122">
        <f>IFERROR((VLOOKUP($L433,ACOUSTIC_SITE_INFO!$C$3:$AI$501,23,FALSE)),"")</f>
        <v>0</v>
      </c>
      <c r="AI433" s="125">
        <f>IFERROR((VLOOKUP($L433,ACOUSTIC_SITE_INFO!$C$3:$AI$501,24,FALSE)),"")</f>
        <v>0</v>
      </c>
      <c r="AJ433" s="125">
        <f>IFERROR((VLOOKUP($L433,ACOUSTIC_SITE_INFO!$C$3:$AI$501,25,FALSE)),"")</f>
        <v>0</v>
      </c>
      <c r="AK433" s="122">
        <f>IFERROR((VLOOKUP($L433,ACOUSTIC_SITE_INFO!$C$3:$AI$501,26,FALSE)),"")</f>
        <v>0</v>
      </c>
      <c r="AL433" s="122">
        <f>IFERROR((VLOOKUP($L433,ACOUSTIC_SITE_INFO!$C$3:$AI$501,27,FALSE)),"")</f>
        <v>0</v>
      </c>
      <c r="AM433" s="122">
        <f>IFERROR((VLOOKUP($L433,ACOUSTIC_SITE_INFO!$C$3:$AI$501,29,FALSE)),"")</f>
        <v>0</v>
      </c>
      <c r="AN433" s="122">
        <f>IFERROR((VLOOKUP($L433,ACOUSTIC_SITE_INFO!$C$3:$AI$501,30,FALSE)),"")</f>
        <v>0</v>
      </c>
      <c r="AO433" s="122">
        <f>IFERROR((VLOOKUP($L433,ACOUSTIC_SITE_INFO!$C$3:$AI$501,31,FALSE)),"")</f>
        <v>0</v>
      </c>
      <c r="AP433" s="122">
        <f>IFERROR((VLOOKUP($L433,ACOUSTIC_SITE_INFO!$C$3:$AI$501,32,FALSE)),"")</f>
        <v>0</v>
      </c>
      <c r="AQ433" s="122">
        <f>IFERROR((VLOOKUP($L433,ACOUSTIC_SITE_INFO!$C$3:$AI$501,33,FALSE)),"")</f>
        <v>0</v>
      </c>
    </row>
    <row r="434" spans="1:43" x14ac:dyDescent="0.25">
      <c r="A434" s="122" t="str">
        <f t="shared" si="12"/>
        <v>00-0m-0</v>
      </c>
      <c r="B434" s="122" t="str">
        <f t="shared" si="13"/>
        <v/>
      </c>
      <c r="C434" s="122" t="str">
        <f>IF(ACOUSTIC_SURVEY_RESULTS!A433=0, "",ACOUSTIC_SURVEY_RESULTS!A433)</f>
        <v/>
      </c>
      <c r="D434" s="122" t="str">
        <f>IFERROR((VLOOKUP($C434,Drop_down_options!$B$2:$D$21,2,FALSE)),"")</f>
        <v/>
      </c>
      <c r="E434" s="122" t="str">
        <f>IF(ACOUSTIC_SURVEY_RESULTS!B433=0, "",ACOUSTIC_SURVEY_RESULTS!B433)</f>
        <v/>
      </c>
      <c r="F434" s="122" t="str">
        <f>IF(ACOUSTIC_SURVEY_RESULTS!C433=0, "",ACOUSTIC_SURVEY_RESULTS!C433)</f>
        <v/>
      </c>
      <c r="G434" s="122" t="str">
        <f>IF(ACOUSTIC_SURVEY_RESULTS!D433=0, "",ACOUSTIC_SURVEY_RESULTS!D433)</f>
        <v/>
      </c>
      <c r="H434" s="122" t="str">
        <f>IF(ACOUSTIC_SURVEY_RESULTS!E433=0, "",ACOUSTIC_SURVEY_RESULTS!E433)</f>
        <v/>
      </c>
      <c r="I434" s="122" t="str">
        <f>IF(ACOUSTIC_SURVEY_RESULTS!F433=0, "",ACOUSTIC_SURVEY_RESULTS!F433)</f>
        <v/>
      </c>
      <c r="J434" s="122" t="str">
        <f>IF(ACOUSTIC_SURVEY_RESULTS!G433=0, "",ACOUSTIC_SURVEY_RESULTS!G433)</f>
        <v/>
      </c>
      <c r="K434" s="122" t="str">
        <f>IF(ACOUSTIC_SURVEY_RESULTS!H433=0, "",ACOUSTIC_SURVEY_RESULTS!H433)</f>
        <v/>
      </c>
      <c r="L434" s="122" t="str">
        <f>IF(ACOUSTIC_SURVEY_RESULTS!I433=0, "",ACOUSTIC_SURVEY_RESULTS!I433)</f>
        <v/>
      </c>
      <c r="M434" s="122">
        <f>IFERROR((VLOOKUP($L434,ACOUSTIC_SITE_INFO!$C$3:$AI$501,2,FALSE)),"")</f>
        <v>0</v>
      </c>
      <c r="N434" s="122">
        <f>IFERROR((VLOOKUP($L434,ACOUSTIC_SITE_INFO!$C$3:$AI$501,3,FALSE))," ")</f>
        <v>0</v>
      </c>
      <c r="O434" s="122">
        <f>IFERROR((VLOOKUP($L434,ACOUSTIC_SITE_INFO!$C$3:$AI$501,4,FALSE)),"")</f>
        <v>0</v>
      </c>
      <c r="P434" s="122">
        <f>IFERROR((VLOOKUP($L434,ACOUSTIC_SITE_INFO!$C$3:$AI$501,5,FALSE)),"")</f>
        <v>0</v>
      </c>
      <c r="Q434" s="122">
        <f>IFERROR((VLOOKUP($L434,ACOUSTIC_SITE_INFO!$C$3:$AI$501,6,FALSE)),"")</f>
        <v>0</v>
      </c>
      <c r="R434" s="122">
        <f>IFERROR((VLOOKUP($L434,ACOUSTIC_SITE_INFO!$C$3:$AI$501,7,FALSE)),"")</f>
        <v>0</v>
      </c>
      <c r="S434" s="122" t="str">
        <f>IFERROR((VLOOKUP($L434,ACOUSTIC_SITE_INFO!$C$3:$AI$501,8,FALSE)),"")</f>
        <v>//</v>
      </c>
      <c r="T434" s="124">
        <f>IFERROR((VLOOKUP($L434,ACOUSTIC_SITE_INFO!$C$3:$AI$501,9,FALSE)),"")</f>
        <v>0</v>
      </c>
      <c r="U434" s="124">
        <f>IFERROR((VLOOKUP($L434,ACOUSTIC_SITE_INFO!$C$3:$AI$501,10,FALSE)),"")</f>
        <v>0</v>
      </c>
      <c r="V434" s="122">
        <f>IFERROR((VLOOKUP($L434,ACOUSTIC_SITE_INFO!$C$3:$AI$501,11,FALSE)),"")</f>
        <v>0</v>
      </c>
      <c r="W434" s="122">
        <f>IFERROR((VLOOKUP($L434,ACOUSTIC_SITE_INFO!$C$3:$AI$501,12,FALSE)),"")</f>
        <v>0</v>
      </c>
      <c r="X434" s="122">
        <f>IFERROR((VLOOKUP($L434,ACOUSTIC_SITE_INFO!$C$3:$AI$501,13,FALSE)),"")</f>
        <v>0</v>
      </c>
      <c r="Y434" s="122">
        <f>IFERROR((VLOOKUP($L434,ACOUSTIC_SITE_INFO!$C$3:$AI$501,14,FALSE)),"")</f>
        <v>0</v>
      </c>
      <c r="Z434" s="122">
        <f>IFERROR((VLOOKUP($L434,ACOUSTIC_SITE_INFO!$C$3:$AI$501,15,FALSE)),"")</f>
        <v>0</v>
      </c>
      <c r="AA434" s="122">
        <f>IFERROR((VLOOKUP($L434,ACOUSTIC_SITE_INFO!$C$3:$AI$501,16,FALSE)),"")</f>
        <v>0</v>
      </c>
      <c r="AB434" s="122">
        <f>IFERROR((VLOOKUP($L434,ACOUSTIC_SITE_INFO!$C$3:$AI$501,17,FALSE)),"")</f>
        <v>0</v>
      </c>
      <c r="AC434" s="122">
        <f>IFERROR((VLOOKUP($L434,ACOUSTIC_SITE_INFO!$C$3:$AI$501,18,FALSE)),"")</f>
        <v>0</v>
      </c>
      <c r="AD434" s="122">
        <f>IFERROR((VLOOKUP($L434,ACOUSTIC_SITE_INFO!$C$3:$AI$501,20,FALSE)),"")</f>
        <v>0</v>
      </c>
      <c r="AE434" s="122">
        <f>IFERROR((VLOOKUP($L434,ACOUSTIC_SITE_INFO!$C$3:$AI$501,21,FALSE)),"")</f>
        <v>0</v>
      </c>
      <c r="AF434" s="122">
        <f>IFERROR((VLOOKUP($L434,ACOUSTIC_SITE_INFO!$C$3:$AI$501,19,FALSE)),"")</f>
        <v>0</v>
      </c>
      <c r="AG434" s="122">
        <f>IFERROR((VLOOKUP($L434,ACOUSTIC_SITE_INFO!$C$3:$AI$501,22,FALSE)),"")</f>
        <v>0</v>
      </c>
      <c r="AH434" s="122">
        <f>IFERROR((VLOOKUP($L434,ACOUSTIC_SITE_INFO!$C$3:$AI$501,23,FALSE)),"")</f>
        <v>0</v>
      </c>
      <c r="AI434" s="125">
        <f>IFERROR((VLOOKUP($L434,ACOUSTIC_SITE_INFO!$C$3:$AI$501,24,FALSE)),"")</f>
        <v>0</v>
      </c>
      <c r="AJ434" s="125">
        <f>IFERROR((VLOOKUP($L434,ACOUSTIC_SITE_INFO!$C$3:$AI$501,25,FALSE)),"")</f>
        <v>0</v>
      </c>
      <c r="AK434" s="122">
        <f>IFERROR((VLOOKUP($L434,ACOUSTIC_SITE_INFO!$C$3:$AI$501,26,FALSE)),"")</f>
        <v>0</v>
      </c>
      <c r="AL434" s="122">
        <f>IFERROR((VLOOKUP($L434,ACOUSTIC_SITE_INFO!$C$3:$AI$501,27,FALSE)),"")</f>
        <v>0</v>
      </c>
      <c r="AM434" s="122">
        <f>IFERROR((VLOOKUP($L434,ACOUSTIC_SITE_INFO!$C$3:$AI$501,29,FALSE)),"")</f>
        <v>0</v>
      </c>
      <c r="AN434" s="122">
        <f>IFERROR((VLOOKUP($L434,ACOUSTIC_SITE_INFO!$C$3:$AI$501,30,FALSE)),"")</f>
        <v>0</v>
      </c>
      <c r="AO434" s="122">
        <f>IFERROR((VLOOKUP($L434,ACOUSTIC_SITE_INFO!$C$3:$AI$501,31,FALSE)),"")</f>
        <v>0</v>
      </c>
      <c r="AP434" s="122">
        <f>IFERROR((VLOOKUP($L434,ACOUSTIC_SITE_INFO!$C$3:$AI$501,32,FALSE)),"")</f>
        <v>0</v>
      </c>
      <c r="AQ434" s="122">
        <f>IFERROR((VLOOKUP($L434,ACOUSTIC_SITE_INFO!$C$3:$AI$501,33,FALSE)),"")</f>
        <v>0</v>
      </c>
    </row>
    <row r="435" spans="1:43" x14ac:dyDescent="0.25">
      <c r="A435" s="122" t="str">
        <f t="shared" si="12"/>
        <v>00-0m-0</v>
      </c>
      <c r="B435" s="122" t="str">
        <f t="shared" si="13"/>
        <v/>
      </c>
      <c r="C435" s="122" t="str">
        <f>IF(ACOUSTIC_SURVEY_RESULTS!A434=0, "",ACOUSTIC_SURVEY_RESULTS!A434)</f>
        <v/>
      </c>
      <c r="D435" s="122" t="str">
        <f>IFERROR((VLOOKUP($C435,Drop_down_options!$B$2:$D$21,2,FALSE)),"")</f>
        <v/>
      </c>
      <c r="E435" s="122" t="str">
        <f>IF(ACOUSTIC_SURVEY_RESULTS!B434=0, "",ACOUSTIC_SURVEY_RESULTS!B434)</f>
        <v/>
      </c>
      <c r="F435" s="122" t="str">
        <f>IF(ACOUSTIC_SURVEY_RESULTS!C434=0, "",ACOUSTIC_SURVEY_RESULTS!C434)</f>
        <v/>
      </c>
      <c r="G435" s="122" t="str">
        <f>IF(ACOUSTIC_SURVEY_RESULTS!D434=0, "",ACOUSTIC_SURVEY_RESULTS!D434)</f>
        <v/>
      </c>
      <c r="H435" s="122" t="str">
        <f>IF(ACOUSTIC_SURVEY_RESULTS!E434=0, "",ACOUSTIC_SURVEY_RESULTS!E434)</f>
        <v/>
      </c>
      <c r="I435" s="122" t="str">
        <f>IF(ACOUSTIC_SURVEY_RESULTS!F434=0, "",ACOUSTIC_SURVEY_RESULTS!F434)</f>
        <v/>
      </c>
      <c r="J435" s="122" t="str">
        <f>IF(ACOUSTIC_SURVEY_RESULTS!G434=0, "",ACOUSTIC_SURVEY_RESULTS!G434)</f>
        <v/>
      </c>
      <c r="K435" s="122" t="str">
        <f>IF(ACOUSTIC_SURVEY_RESULTS!H434=0, "",ACOUSTIC_SURVEY_RESULTS!H434)</f>
        <v/>
      </c>
      <c r="L435" s="122" t="str">
        <f>IF(ACOUSTIC_SURVEY_RESULTS!I434=0, "",ACOUSTIC_SURVEY_RESULTS!I434)</f>
        <v/>
      </c>
      <c r="M435" s="122">
        <f>IFERROR((VLOOKUP($L435,ACOUSTIC_SITE_INFO!$C$3:$AI$501,2,FALSE)),"")</f>
        <v>0</v>
      </c>
      <c r="N435" s="122">
        <f>IFERROR((VLOOKUP($L435,ACOUSTIC_SITE_INFO!$C$3:$AI$501,3,FALSE))," ")</f>
        <v>0</v>
      </c>
      <c r="O435" s="122">
        <f>IFERROR((VLOOKUP($L435,ACOUSTIC_SITE_INFO!$C$3:$AI$501,4,FALSE)),"")</f>
        <v>0</v>
      </c>
      <c r="P435" s="122">
        <f>IFERROR((VLOOKUP($L435,ACOUSTIC_SITE_INFO!$C$3:$AI$501,5,FALSE)),"")</f>
        <v>0</v>
      </c>
      <c r="Q435" s="122">
        <f>IFERROR((VLOOKUP($L435,ACOUSTIC_SITE_INFO!$C$3:$AI$501,6,FALSE)),"")</f>
        <v>0</v>
      </c>
      <c r="R435" s="122">
        <f>IFERROR((VLOOKUP($L435,ACOUSTIC_SITE_INFO!$C$3:$AI$501,7,FALSE)),"")</f>
        <v>0</v>
      </c>
      <c r="S435" s="122" t="str">
        <f>IFERROR((VLOOKUP($L435,ACOUSTIC_SITE_INFO!$C$3:$AI$501,8,FALSE)),"")</f>
        <v>//</v>
      </c>
      <c r="T435" s="124">
        <f>IFERROR((VLOOKUP($L435,ACOUSTIC_SITE_INFO!$C$3:$AI$501,9,FALSE)),"")</f>
        <v>0</v>
      </c>
      <c r="U435" s="124">
        <f>IFERROR((VLOOKUP($L435,ACOUSTIC_SITE_INFO!$C$3:$AI$501,10,FALSE)),"")</f>
        <v>0</v>
      </c>
      <c r="V435" s="122">
        <f>IFERROR((VLOOKUP($L435,ACOUSTIC_SITE_INFO!$C$3:$AI$501,11,FALSE)),"")</f>
        <v>0</v>
      </c>
      <c r="W435" s="122">
        <f>IFERROR((VLOOKUP($L435,ACOUSTIC_SITE_INFO!$C$3:$AI$501,12,FALSE)),"")</f>
        <v>0</v>
      </c>
      <c r="X435" s="122">
        <f>IFERROR((VLOOKUP($L435,ACOUSTIC_SITE_INFO!$C$3:$AI$501,13,FALSE)),"")</f>
        <v>0</v>
      </c>
      <c r="Y435" s="122">
        <f>IFERROR((VLOOKUP($L435,ACOUSTIC_SITE_INFO!$C$3:$AI$501,14,FALSE)),"")</f>
        <v>0</v>
      </c>
      <c r="Z435" s="122">
        <f>IFERROR((VLOOKUP($L435,ACOUSTIC_SITE_INFO!$C$3:$AI$501,15,FALSE)),"")</f>
        <v>0</v>
      </c>
      <c r="AA435" s="122">
        <f>IFERROR((VLOOKUP($L435,ACOUSTIC_SITE_INFO!$C$3:$AI$501,16,FALSE)),"")</f>
        <v>0</v>
      </c>
      <c r="AB435" s="122">
        <f>IFERROR((VLOOKUP($L435,ACOUSTIC_SITE_INFO!$C$3:$AI$501,17,FALSE)),"")</f>
        <v>0</v>
      </c>
      <c r="AC435" s="122">
        <f>IFERROR((VLOOKUP($L435,ACOUSTIC_SITE_INFO!$C$3:$AI$501,18,FALSE)),"")</f>
        <v>0</v>
      </c>
      <c r="AD435" s="122">
        <f>IFERROR((VLOOKUP($L435,ACOUSTIC_SITE_INFO!$C$3:$AI$501,20,FALSE)),"")</f>
        <v>0</v>
      </c>
      <c r="AE435" s="122">
        <f>IFERROR((VLOOKUP($L435,ACOUSTIC_SITE_INFO!$C$3:$AI$501,21,FALSE)),"")</f>
        <v>0</v>
      </c>
      <c r="AF435" s="122">
        <f>IFERROR((VLOOKUP($L435,ACOUSTIC_SITE_INFO!$C$3:$AI$501,19,FALSE)),"")</f>
        <v>0</v>
      </c>
      <c r="AG435" s="122">
        <f>IFERROR((VLOOKUP($L435,ACOUSTIC_SITE_INFO!$C$3:$AI$501,22,FALSE)),"")</f>
        <v>0</v>
      </c>
      <c r="AH435" s="122">
        <f>IFERROR((VLOOKUP($L435,ACOUSTIC_SITE_INFO!$C$3:$AI$501,23,FALSE)),"")</f>
        <v>0</v>
      </c>
      <c r="AI435" s="125">
        <f>IFERROR((VLOOKUP($L435,ACOUSTIC_SITE_INFO!$C$3:$AI$501,24,FALSE)),"")</f>
        <v>0</v>
      </c>
      <c r="AJ435" s="125">
        <f>IFERROR((VLOOKUP($L435,ACOUSTIC_SITE_INFO!$C$3:$AI$501,25,FALSE)),"")</f>
        <v>0</v>
      </c>
      <c r="AK435" s="122">
        <f>IFERROR((VLOOKUP($L435,ACOUSTIC_SITE_INFO!$C$3:$AI$501,26,FALSE)),"")</f>
        <v>0</v>
      </c>
      <c r="AL435" s="122">
        <f>IFERROR((VLOOKUP($L435,ACOUSTIC_SITE_INFO!$C$3:$AI$501,27,FALSE)),"")</f>
        <v>0</v>
      </c>
      <c r="AM435" s="122">
        <f>IFERROR((VLOOKUP($L435,ACOUSTIC_SITE_INFO!$C$3:$AI$501,29,FALSE)),"")</f>
        <v>0</v>
      </c>
      <c r="AN435" s="122">
        <f>IFERROR((VLOOKUP($L435,ACOUSTIC_SITE_INFO!$C$3:$AI$501,30,FALSE)),"")</f>
        <v>0</v>
      </c>
      <c r="AO435" s="122">
        <f>IFERROR((VLOOKUP($L435,ACOUSTIC_SITE_INFO!$C$3:$AI$501,31,FALSE)),"")</f>
        <v>0</v>
      </c>
      <c r="AP435" s="122">
        <f>IFERROR((VLOOKUP($L435,ACOUSTIC_SITE_INFO!$C$3:$AI$501,32,FALSE)),"")</f>
        <v>0</v>
      </c>
      <c r="AQ435" s="122">
        <f>IFERROR((VLOOKUP($L435,ACOUSTIC_SITE_INFO!$C$3:$AI$501,33,FALSE)),"")</f>
        <v>0</v>
      </c>
    </row>
    <row r="436" spans="1:43" x14ac:dyDescent="0.25">
      <c r="A436" s="122" t="str">
        <f t="shared" si="12"/>
        <v>00-0m-0</v>
      </c>
      <c r="B436" s="122" t="str">
        <f t="shared" si="13"/>
        <v/>
      </c>
      <c r="C436" s="122" t="str">
        <f>IF(ACOUSTIC_SURVEY_RESULTS!A435=0, "",ACOUSTIC_SURVEY_RESULTS!A435)</f>
        <v/>
      </c>
      <c r="D436" s="122" t="str">
        <f>IFERROR((VLOOKUP($C436,Drop_down_options!$B$2:$D$21,2,FALSE)),"")</f>
        <v/>
      </c>
      <c r="E436" s="122" t="str">
        <f>IF(ACOUSTIC_SURVEY_RESULTS!B435=0, "",ACOUSTIC_SURVEY_RESULTS!B435)</f>
        <v/>
      </c>
      <c r="F436" s="122" t="str">
        <f>IF(ACOUSTIC_SURVEY_RESULTS!C435=0, "",ACOUSTIC_SURVEY_RESULTS!C435)</f>
        <v/>
      </c>
      <c r="G436" s="122" t="str">
        <f>IF(ACOUSTIC_SURVEY_RESULTS!D435=0, "",ACOUSTIC_SURVEY_RESULTS!D435)</f>
        <v/>
      </c>
      <c r="H436" s="122" t="str">
        <f>IF(ACOUSTIC_SURVEY_RESULTS!E435=0, "",ACOUSTIC_SURVEY_RESULTS!E435)</f>
        <v/>
      </c>
      <c r="I436" s="122" t="str">
        <f>IF(ACOUSTIC_SURVEY_RESULTS!F435=0, "",ACOUSTIC_SURVEY_RESULTS!F435)</f>
        <v/>
      </c>
      <c r="J436" s="122" t="str">
        <f>IF(ACOUSTIC_SURVEY_RESULTS!G435=0, "",ACOUSTIC_SURVEY_RESULTS!G435)</f>
        <v/>
      </c>
      <c r="K436" s="122" t="str">
        <f>IF(ACOUSTIC_SURVEY_RESULTS!H435=0, "",ACOUSTIC_SURVEY_RESULTS!H435)</f>
        <v/>
      </c>
      <c r="L436" s="122" t="str">
        <f>IF(ACOUSTIC_SURVEY_RESULTS!I435=0, "",ACOUSTIC_SURVEY_RESULTS!I435)</f>
        <v/>
      </c>
      <c r="M436" s="122">
        <f>IFERROR((VLOOKUP($L436,ACOUSTIC_SITE_INFO!$C$3:$AI$501,2,FALSE)),"")</f>
        <v>0</v>
      </c>
      <c r="N436" s="122">
        <f>IFERROR((VLOOKUP($L436,ACOUSTIC_SITE_INFO!$C$3:$AI$501,3,FALSE))," ")</f>
        <v>0</v>
      </c>
      <c r="O436" s="122">
        <f>IFERROR((VLOOKUP($L436,ACOUSTIC_SITE_INFO!$C$3:$AI$501,4,FALSE)),"")</f>
        <v>0</v>
      </c>
      <c r="P436" s="122">
        <f>IFERROR((VLOOKUP($L436,ACOUSTIC_SITE_INFO!$C$3:$AI$501,5,FALSE)),"")</f>
        <v>0</v>
      </c>
      <c r="Q436" s="122">
        <f>IFERROR((VLOOKUP($L436,ACOUSTIC_SITE_INFO!$C$3:$AI$501,6,FALSE)),"")</f>
        <v>0</v>
      </c>
      <c r="R436" s="122">
        <f>IFERROR((VLOOKUP($L436,ACOUSTIC_SITE_INFO!$C$3:$AI$501,7,FALSE)),"")</f>
        <v>0</v>
      </c>
      <c r="S436" s="122" t="str">
        <f>IFERROR((VLOOKUP($L436,ACOUSTIC_SITE_INFO!$C$3:$AI$501,8,FALSE)),"")</f>
        <v>//</v>
      </c>
      <c r="T436" s="124">
        <f>IFERROR((VLOOKUP($L436,ACOUSTIC_SITE_INFO!$C$3:$AI$501,9,FALSE)),"")</f>
        <v>0</v>
      </c>
      <c r="U436" s="124">
        <f>IFERROR((VLOOKUP($L436,ACOUSTIC_SITE_INFO!$C$3:$AI$501,10,FALSE)),"")</f>
        <v>0</v>
      </c>
      <c r="V436" s="122">
        <f>IFERROR((VLOOKUP($L436,ACOUSTIC_SITE_INFO!$C$3:$AI$501,11,FALSE)),"")</f>
        <v>0</v>
      </c>
      <c r="W436" s="122">
        <f>IFERROR((VLOOKUP($L436,ACOUSTIC_SITE_INFO!$C$3:$AI$501,12,FALSE)),"")</f>
        <v>0</v>
      </c>
      <c r="X436" s="122">
        <f>IFERROR((VLOOKUP($L436,ACOUSTIC_SITE_INFO!$C$3:$AI$501,13,FALSE)),"")</f>
        <v>0</v>
      </c>
      <c r="Y436" s="122">
        <f>IFERROR((VLOOKUP($L436,ACOUSTIC_SITE_INFO!$C$3:$AI$501,14,FALSE)),"")</f>
        <v>0</v>
      </c>
      <c r="Z436" s="122">
        <f>IFERROR((VLOOKUP($L436,ACOUSTIC_SITE_INFO!$C$3:$AI$501,15,FALSE)),"")</f>
        <v>0</v>
      </c>
      <c r="AA436" s="122">
        <f>IFERROR((VLOOKUP($L436,ACOUSTIC_SITE_INFO!$C$3:$AI$501,16,FALSE)),"")</f>
        <v>0</v>
      </c>
      <c r="AB436" s="122">
        <f>IFERROR((VLOOKUP($L436,ACOUSTIC_SITE_INFO!$C$3:$AI$501,17,FALSE)),"")</f>
        <v>0</v>
      </c>
      <c r="AC436" s="122">
        <f>IFERROR((VLOOKUP($L436,ACOUSTIC_SITE_INFO!$C$3:$AI$501,18,FALSE)),"")</f>
        <v>0</v>
      </c>
      <c r="AD436" s="122">
        <f>IFERROR((VLOOKUP($L436,ACOUSTIC_SITE_INFO!$C$3:$AI$501,20,FALSE)),"")</f>
        <v>0</v>
      </c>
      <c r="AE436" s="122">
        <f>IFERROR((VLOOKUP($L436,ACOUSTIC_SITE_INFO!$C$3:$AI$501,21,FALSE)),"")</f>
        <v>0</v>
      </c>
      <c r="AF436" s="122">
        <f>IFERROR((VLOOKUP($L436,ACOUSTIC_SITE_INFO!$C$3:$AI$501,19,FALSE)),"")</f>
        <v>0</v>
      </c>
      <c r="AG436" s="122">
        <f>IFERROR((VLOOKUP($L436,ACOUSTIC_SITE_INFO!$C$3:$AI$501,22,FALSE)),"")</f>
        <v>0</v>
      </c>
      <c r="AH436" s="122">
        <f>IFERROR((VLOOKUP($L436,ACOUSTIC_SITE_INFO!$C$3:$AI$501,23,FALSE)),"")</f>
        <v>0</v>
      </c>
      <c r="AI436" s="125">
        <f>IFERROR((VLOOKUP($L436,ACOUSTIC_SITE_INFO!$C$3:$AI$501,24,FALSE)),"")</f>
        <v>0</v>
      </c>
      <c r="AJ436" s="125">
        <f>IFERROR((VLOOKUP($L436,ACOUSTIC_SITE_INFO!$C$3:$AI$501,25,FALSE)),"")</f>
        <v>0</v>
      </c>
      <c r="AK436" s="122">
        <f>IFERROR((VLOOKUP($L436,ACOUSTIC_SITE_INFO!$C$3:$AI$501,26,FALSE)),"")</f>
        <v>0</v>
      </c>
      <c r="AL436" s="122">
        <f>IFERROR((VLOOKUP($L436,ACOUSTIC_SITE_INFO!$C$3:$AI$501,27,FALSE)),"")</f>
        <v>0</v>
      </c>
      <c r="AM436" s="122">
        <f>IFERROR((VLOOKUP($L436,ACOUSTIC_SITE_INFO!$C$3:$AI$501,29,FALSE)),"")</f>
        <v>0</v>
      </c>
      <c r="AN436" s="122">
        <f>IFERROR((VLOOKUP($L436,ACOUSTIC_SITE_INFO!$C$3:$AI$501,30,FALSE)),"")</f>
        <v>0</v>
      </c>
      <c r="AO436" s="122">
        <f>IFERROR((VLOOKUP($L436,ACOUSTIC_SITE_INFO!$C$3:$AI$501,31,FALSE)),"")</f>
        <v>0</v>
      </c>
      <c r="AP436" s="122">
        <f>IFERROR((VLOOKUP($L436,ACOUSTIC_SITE_INFO!$C$3:$AI$501,32,FALSE)),"")</f>
        <v>0</v>
      </c>
      <c r="AQ436" s="122">
        <f>IFERROR((VLOOKUP($L436,ACOUSTIC_SITE_INFO!$C$3:$AI$501,33,FALSE)),"")</f>
        <v>0</v>
      </c>
    </row>
    <row r="437" spans="1:43" x14ac:dyDescent="0.25">
      <c r="A437" s="122" t="str">
        <f t="shared" si="12"/>
        <v>00-0m-0</v>
      </c>
      <c r="B437" s="122" t="str">
        <f t="shared" si="13"/>
        <v/>
      </c>
      <c r="C437" s="122" t="str">
        <f>IF(ACOUSTIC_SURVEY_RESULTS!A436=0, "",ACOUSTIC_SURVEY_RESULTS!A436)</f>
        <v/>
      </c>
      <c r="D437" s="122" t="str">
        <f>IFERROR((VLOOKUP($C437,Drop_down_options!$B$2:$D$21,2,FALSE)),"")</f>
        <v/>
      </c>
      <c r="E437" s="122" t="str">
        <f>IF(ACOUSTIC_SURVEY_RESULTS!B436=0, "",ACOUSTIC_SURVEY_RESULTS!B436)</f>
        <v/>
      </c>
      <c r="F437" s="122" t="str">
        <f>IF(ACOUSTIC_SURVEY_RESULTS!C436=0, "",ACOUSTIC_SURVEY_RESULTS!C436)</f>
        <v/>
      </c>
      <c r="G437" s="122" t="str">
        <f>IF(ACOUSTIC_SURVEY_RESULTS!D436=0, "",ACOUSTIC_SURVEY_RESULTS!D436)</f>
        <v/>
      </c>
      <c r="H437" s="122" t="str">
        <f>IF(ACOUSTIC_SURVEY_RESULTS!E436=0, "",ACOUSTIC_SURVEY_RESULTS!E436)</f>
        <v/>
      </c>
      <c r="I437" s="122" t="str">
        <f>IF(ACOUSTIC_SURVEY_RESULTS!F436=0, "",ACOUSTIC_SURVEY_RESULTS!F436)</f>
        <v/>
      </c>
      <c r="J437" s="122" t="str">
        <f>IF(ACOUSTIC_SURVEY_RESULTS!G436=0, "",ACOUSTIC_SURVEY_RESULTS!G436)</f>
        <v/>
      </c>
      <c r="K437" s="122" t="str">
        <f>IF(ACOUSTIC_SURVEY_RESULTS!H436=0, "",ACOUSTIC_SURVEY_RESULTS!H436)</f>
        <v/>
      </c>
      <c r="L437" s="122" t="str">
        <f>IF(ACOUSTIC_SURVEY_RESULTS!I436=0, "",ACOUSTIC_SURVEY_RESULTS!I436)</f>
        <v/>
      </c>
      <c r="M437" s="122">
        <f>IFERROR((VLOOKUP($L437,ACOUSTIC_SITE_INFO!$C$3:$AI$501,2,FALSE)),"")</f>
        <v>0</v>
      </c>
      <c r="N437" s="122">
        <f>IFERROR((VLOOKUP($L437,ACOUSTIC_SITE_INFO!$C$3:$AI$501,3,FALSE))," ")</f>
        <v>0</v>
      </c>
      <c r="O437" s="122">
        <f>IFERROR((VLOOKUP($L437,ACOUSTIC_SITE_INFO!$C$3:$AI$501,4,FALSE)),"")</f>
        <v>0</v>
      </c>
      <c r="P437" s="122">
        <f>IFERROR((VLOOKUP($L437,ACOUSTIC_SITE_INFO!$C$3:$AI$501,5,FALSE)),"")</f>
        <v>0</v>
      </c>
      <c r="Q437" s="122">
        <f>IFERROR((VLOOKUP($L437,ACOUSTIC_SITE_INFO!$C$3:$AI$501,6,FALSE)),"")</f>
        <v>0</v>
      </c>
      <c r="R437" s="122">
        <f>IFERROR((VLOOKUP($L437,ACOUSTIC_SITE_INFO!$C$3:$AI$501,7,FALSE)),"")</f>
        <v>0</v>
      </c>
      <c r="S437" s="122" t="str">
        <f>IFERROR((VLOOKUP($L437,ACOUSTIC_SITE_INFO!$C$3:$AI$501,8,FALSE)),"")</f>
        <v>//</v>
      </c>
      <c r="T437" s="124">
        <f>IFERROR((VLOOKUP($L437,ACOUSTIC_SITE_INFO!$C$3:$AI$501,9,FALSE)),"")</f>
        <v>0</v>
      </c>
      <c r="U437" s="124">
        <f>IFERROR((VLOOKUP($L437,ACOUSTIC_SITE_INFO!$C$3:$AI$501,10,FALSE)),"")</f>
        <v>0</v>
      </c>
      <c r="V437" s="122">
        <f>IFERROR((VLOOKUP($L437,ACOUSTIC_SITE_INFO!$C$3:$AI$501,11,FALSE)),"")</f>
        <v>0</v>
      </c>
      <c r="W437" s="122">
        <f>IFERROR((VLOOKUP($L437,ACOUSTIC_SITE_INFO!$C$3:$AI$501,12,FALSE)),"")</f>
        <v>0</v>
      </c>
      <c r="X437" s="122">
        <f>IFERROR((VLOOKUP($L437,ACOUSTIC_SITE_INFO!$C$3:$AI$501,13,FALSE)),"")</f>
        <v>0</v>
      </c>
      <c r="Y437" s="122">
        <f>IFERROR((VLOOKUP($L437,ACOUSTIC_SITE_INFO!$C$3:$AI$501,14,FALSE)),"")</f>
        <v>0</v>
      </c>
      <c r="Z437" s="122">
        <f>IFERROR((VLOOKUP($L437,ACOUSTIC_SITE_INFO!$C$3:$AI$501,15,FALSE)),"")</f>
        <v>0</v>
      </c>
      <c r="AA437" s="122">
        <f>IFERROR((VLOOKUP($L437,ACOUSTIC_SITE_INFO!$C$3:$AI$501,16,FALSE)),"")</f>
        <v>0</v>
      </c>
      <c r="AB437" s="122">
        <f>IFERROR((VLOOKUP($L437,ACOUSTIC_SITE_INFO!$C$3:$AI$501,17,FALSE)),"")</f>
        <v>0</v>
      </c>
      <c r="AC437" s="122">
        <f>IFERROR((VLOOKUP($L437,ACOUSTIC_SITE_INFO!$C$3:$AI$501,18,FALSE)),"")</f>
        <v>0</v>
      </c>
      <c r="AD437" s="122">
        <f>IFERROR((VLOOKUP($L437,ACOUSTIC_SITE_INFO!$C$3:$AI$501,20,FALSE)),"")</f>
        <v>0</v>
      </c>
      <c r="AE437" s="122">
        <f>IFERROR((VLOOKUP($L437,ACOUSTIC_SITE_INFO!$C$3:$AI$501,21,FALSE)),"")</f>
        <v>0</v>
      </c>
      <c r="AF437" s="122">
        <f>IFERROR((VLOOKUP($L437,ACOUSTIC_SITE_INFO!$C$3:$AI$501,19,FALSE)),"")</f>
        <v>0</v>
      </c>
      <c r="AG437" s="122">
        <f>IFERROR((VLOOKUP($L437,ACOUSTIC_SITE_INFO!$C$3:$AI$501,22,FALSE)),"")</f>
        <v>0</v>
      </c>
      <c r="AH437" s="122">
        <f>IFERROR((VLOOKUP($L437,ACOUSTIC_SITE_INFO!$C$3:$AI$501,23,FALSE)),"")</f>
        <v>0</v>
      </c>
      <c r="AI437" s="125">
        <f>IFERROR((VLOOKUP($L437,ACOUSTIC_SITE_INFO!$C$3:$AI$501,24,FALSE)),"")</f>
        <v>0</v>
      </c>
      <c r="AJ437" s="125">
        <f>IFERROR((VLOOKUP($L437,ACOUSTIC_SITE_INFO!$C$3:$AI$501,25,FALSE)),"")</f>
        <v>0</v>
      </c>
      <c r="AK437" s="122">
        <f>IFERROR((VLOOKUP($L437,ACOUSTIC_SITE_INFO!$C$3:$AI$501,26,FALSE)),"")</f>
        <v>0</v>
      </c>
      <c r="AL437" s="122">
        <f>IFERROR((VLOOKUP($L437,ACOUSTIC_SITE_INFO!$C$3:$AI$501,27,FALSE)),"")</f>
        <v>0</v>
      </c>
      <c r="AM437" s="122">
        <f>IFERROR((VLOOKUP($L437,ACOUSTIC_SITE_INFO!$C$3:$AI$501,29,FALSE)),"")</f>
        <v>0</v>
      </c>
      <c r="AN437" s="122">
        <f>IFERROR((VLOOKUP($L437,ACOUSTIC_SITE_INFO!$C$3:$AI$501,30,FALSE)),"")</f>
        <v>0</v>
      </c>
      <c r="AO437" s="122">
        <f>IFERROR((VLOOKUP($L437,ACOUSTIC_SITE_INFO!$C$3:$AI$501,31,FALSE)),"")</f>
        <v>0</v>
      </c>
      <c r="AP437" s="122">
        <f>IFERROR((VLOOKUP($L437,ACOUSTIC_SITE_INFO!$C$3:$AI$501,32,FALSE)),"")</f>
        <v>0</v>
      </c>
      <c r="AQ437" s="122">
        <f>IFERROR((VLOOKUP($L437,ACOUSTIC_SITE_INFO!$C$3:$AI$501,33,FALSE)),"")</f>
        <v>0</v>
      </c>
    </row>
    <row r="438" spans="1:43" x14ac:dyDescent="0.25">
      <c r="A438" s="122" t="str">
        <f t="shared" si="12"/>
        <v>00-0m-0</v>
      </c>
      <c r="B438" s="122" t="str">
        <f t="shared" si="13"/>
        <v/>
      </c>
      <c r="C438" s="122" t="str">
        <f>IF(ACOUSTIC_SURVEY_RESULTS!A437=0, "",ACOUSTIC_SURVEY_RESULTS!A437)</f>
        <v/>
      </c>
      <c r="D438" s="122" t="str">
        <f>IFERROR((VLOOKUP($C438,Drop_down_options!$B$2:$D$21,2,FALSE)),"")</f>
        <v/>
      </c>
      <c r="E438" s="122" t="str">
        <f>IF(ACOUSTIC_SURVEY_RESULTS!B437=0, "",ACOUSTIC_SURVEY_RESULTS!B437)</f>
        <v/>
      </c>
      <c r="F438" s="122" t="str">
        <f>IF(ACOUSTIC_SURVEY_RESULTS!C437=0, "",ACOUSTIC_SURVEY_RESULTS!C437)</f>
        <v/>
      </c>
      <c r="G438" s="122" t="str">
        <f>IF(ACOUSTIC_SURVEY_RESULTS!D437=0, "",ACOUSTIC_SURVEY_RESULTS!D437)</f>
        <v/>
      </c>
      <c r="H438" s="122" t="str">
        <f>IF(ACOUSTIC_SURVEY_RESULTS!E437=0, "",ACOUSTIC_SURVEY_RESULTS!E437)</f>
        <v/>
      </c>
      <c r="I438" s="122" t="str">
        <f>IF(ACOUSTIC_SURVEY_RESULTS!F437=0, "",ACOUSTIC_SURVEY_RESULTS!F437)</f>
        <v/>
      </c>
      <c r="J438" s="122" t="str">
        <f>IF(ACOUSTIC_SURVEY_RESULTS!G437=0, "",ACOUSTIC_SURVEY_RESULTS!G437)</f>
        <v/>
      </c>
      <c r="K438" s="122" t="str">
        <f>IF(ACOUSTIC_SURVEY_RESULTS!H437=0, "",ACOUSTIC_SURVEY_RESULTS!H437)</f>
        <v/>
      </c>
      <c r="L438" s="122" t="str">
        <f>IF(ACOUSTIC_SURVEY_RESULTS!I437=0, "",ACOUSTIC_SURVEY_RESULTS!I437)</f>
        <v/>
      </c>
      <c r="M438" s="122">
        <f>IFERROR((VLOOKUP($L438,ACOUSTIC_SITE_INFO!$C$3:$AI$501,2,FALSE)),"")</f>
        <v>0</v>
      </c>
      <c r="N438" s="122">
        <f>IFERROR((VLOOKUP($L438,ACOUSTIC_SITE_INFO!$C$3:$AI$501,3,FALSE))," ")</f>
        <v>0</v>
      </c>
      <c r="O438" s="122">
        <f>IFERROR((VLOOKUP($L438,ACOUSTIC_SITE_INFO!$C$3:$AI$501,4,FALSE)),"")</f>
        <v>0</v>
      </c>
      <c r="P438" s="122">
        <f>IFERROR((VLOOKUP($L438,ACOUSTIC_SITE_INFO!$C$3:$AI$501,5,FALSE)),"")</f>
        <v>0</v>
      </c>
      <c r="Q438" s="122">
        <f>IFERROR((VLOOKUP($L438,ACOUSTIC_SITE_INFO!$C$3:$AI$501,6,FALSE)),"")</f>
        <v>0</v>
      </c>
      <c r="R438" s="122">
        <f>IFERROR((VLOOKUP($L438,ACOUSTIC_SITE_INFO!$C$3:$AI$501,7,FALSE)),"")</f>
        <v>0</v>
      </c>
      <c r="S438" s="122" t="str">
        <f>IFERROR((VLOOKUP($L438,ACOUSTIC_SITE_INFO!$C$3:$AI$501,8,FALSE)),"")</f>
        <v>//</v>
      </c>
      <c r="T438" s="124">
        <f>IFERROR((VLOOKUP($L438,ACOUSTIC_SITE_INFO!$C$3:$AI$501,9,FALSE)),"")</f>
        <v>0</v>
      </c>
      <c r="U438" s="124">
        <f>IFERROR((VLOOKUP($L438,ACOUSTIC_SITE_INFO!$C$3:$AI$501,10,FALSE)),"")</f>
        <v>0</v>
      </c>
      <c r="V438" s="122">
        <f>IFERROR((VLOOKUP($L438,ACOUSTIC_SITE_INFO!$C$3:$AI$501,11,FALSE)),"")</f>
        <v>0</v>
      </c>
      <c r="W438" s="122">
        <f>IFERROR((VLOOKUP($L438,ACOUSTIC_SITE_INFO!$C$3:$AI$501,12,FALSE)),"")</f>
        <v>0</v>
      </c>
      <c r="X438" s="122">
        <f>IFERROR((VLOOKUP($L438,ACOUSTIC_SITE_INFO!$C$3:$AI$501,13,FALSE)),"")</f>
        <v>0</v>
      </c>
      <c r="Y438" s="122">
        <f>IFERROR((VLOOKUP($L438,ACOUSTIC_SITE_INFO!$C$3:$AI$501,14,FALSE)),"")</f>
        <v>0</v>
      </c>
      <c r="Z438" s="122">
        <f>IFERROR((VLOOKUP($L438,ACOUSTIC_SITE_INFO!$C$3:$AI$501,15,FALSE)),"")</f>
        <v>0</v>
      </c>
      <c r="AA438" s="122">
        <f>IFERROR((VLOOKUP($L438,ACOUSTIC_SITE_INFO!$C$3:$AI$501,16,FALSE)),"")</f>
        <v>0</v>
      </c>
      <c r="AB438" s="122">
        <f>IFERROR((VLOOKUP($L438,ACOUSTIC_SITE_INFO!$C$3:$AI$501,17,FALSE)),"")</f>
        <v>0</v>
      </c>
      <c r="AC438" s="122">
        <f>IFERROR((VLOOKUP($L438,ACOUSTIC_SITE_INFO!$C$3:$AI$501,18,FALSE)),"")</f>
        <v>0</v>
      </c>
      <c r="AD438" s="122">
        <f>IFERROR((VLOOKUP($L438,ACOUSTIC_SITE_INFO!$C$3:$AI$501,20,FALSE)),"")</f>
        <v>0</v>
      </c>
      <c r="AE438" s="122">
        <f>IFERROR((VLOOKUP($L438,ACOUSTIC_SITE_INFO!$C$3:$AI$501,21,FALSE)),"")</f>
        <v>0</v>
      </c>
      <c r="AF438" s="122">
        <f>IFERROR((VLOOKUP($L438,ACOUSTIC_SITE_INFO!$C$3:$AI$501,19,FALSE)),"")</f>
        <v>0</v>
      </c>
      <c r="AG438" s="122">
        <f>IFERROR((VLOOKUP($L438,ACOUSTIC_SITE_INFO!$C$3:$AI$501,22,FALSE)),"")</f>
        <v>0</v>
      </c>
      <c r="AH438" s="122">
        <f>IFERROR((VLOOKUP($L438,ACOUSTIC_SITE_INFO!$C$3:$AI$501,23,FALSE)),"")</f>
        <v>0</v>
      </c>
      <c r="AI438" s="125">
        <f>IFERROR((VLOOKUP($L438,ACOUSTIC_SITE_INFO!$C$3:$AI$501,24,FALSE)),"")</f>
        <v>0</v>
      </c>
      <c r="AJ438" s="125">
        <f>IFERROR((VLOOKUP($L438,ACOUSTIC_SITE_INFO!$C$3:$AI$501,25,FALSE)),"")</f>
        <v>0</v>
      </c>
      <c r="AK438" s="122">
        <f>IFERROR((VLOOKUP($L438,ACOUSTIC_SITE_INFO!$C$3:$AI$501,26,FALSE)),"")</f>
        <v>0</v>
      </c>
      <c r="AL438" s="122">
        <f>IFERROR((VLOOKUP($L438,ACOUSTIC_SITE_INFO!$C$3:$AI$501,27,FALSE)),"")</f>
        <v>0</v>
      </c>
      <c r="AM438" s="122">
        <f>IFERROR((VLOOKUP($L438,ACOUSTIC_SITE_INFO!$C$3:$AI$501,29,FALSE)),"")</f>
        <v>0</v>
      </c>
      <c r="AN438" s="122">
        <f>IFERROR((VLOOKUP($L438,ACOUSTIC_SITE_INFO!$C$3:$AI$501,30,FALSE)),"")</f>
        <v>0</v>
      </c>
      <c r="AO438" s="122">
        <f>IFERROR((VLOOKUP($L438,ACOUSTIC_SITE_INFO!$C$3:$AI$501,31,FALSE)),"")</f>
        <v>0</v>
      </c>
      <c r="AP438" s="122">
        <f>IFERROR((VLOOKUP($L438,ACOUSTIC_SITE_INFO!$C$3:$AI$501,32,FALSE)),"")</f>
        <v>0</v>
      </c>
      <c r="AQ438" s="122">
        <f>IFERROR((VLOOKUP($L438,ACOUSTIC_SITE_INFO!$C$3:$AI$501,33,FALSE)),"")</f>
        <v>0</v>
      </c>
    </row>
    <row r="439" spans="1:43" x14ac:dyDescent="0.25">
      <c r="A439" s="122" t="str">
        <f t="shared" si="12"/>
        <v>00-0m-0</v>
      </c>
      <c r="B439" s="122" t="str">
        <f t="shared" si="13"/>
        <v/>
      </c>
      <c r="C439" s="122" t="str">
        <f>IF(ACOUSTIC_SURVEY_RESULTS!A438=0, "",ACOUSTIC_SURVEY_RESULTS!A438)</f>
        <v/>
      </c>
      <c r="D439" s="122" t="str">
        <f>IFERROR((VLOOKUP($C439,Drop_down_options!$B$2:$D$21,2,FALSE)),"")</f>
        <v/>
      </c>
      <c r="E439" s="122" t="str">
        <f>IF(ACOUSTIC_SURVEY_RESULTS!B438=0, "",ACOUSTIC_SURVEY_RESULTS!B438)</f>
        <v/>
      </c>
      <c r="F439" s="122" t="str">
        <f>IF(ACOUSTIC_SURVEY_RESULTS!C438=0, "",ACOUSTIC_SURVEY_RESULTS!C438)</f>
        <v/>
      </c>
      <c r="G439" s="122" t="str">
        <f>IF(ACOUSTIC_SURVEY_RESULTS!D438=0, "",ACOUSTIC_SURVEY_RESULTS!D438)</f>
        <v/>
      </c>
      <c r="H439" s="122" t="str">
        <f>IF(ACOUSTIC_SURVEY_RESULTS!E438=0, "",ACOUSTIC_SURVEY_RESULTS!E438)</f>
        <v/>
      </c>
      <c r="I439" s="122" t="str">
        <f>IF(ACOUSTIC_SURVEY_RESULTS!F438=0, "",ACOUSTIC_SURVEY_RESULTS!F438)</f>
        <v/>
      </c>
      <c r="J439" s="122" t="str">
        <f>IF(ACOUSTIC_SURVEY_RESULTS!G438=0, "",ACOUSTIC_SURVEY_RESULTS!G438)</f>
        <v/>
      </c>
      <c r="K439" s="122" t="str">
        <f>IF(ACOUSTIC_SURVEY_RESULTS!H438=0, "",ACOUSTIC_SURVEY_RESULTS!H438)</f>
        <v/>
      </c>
      <c r="L439" s="122" t="str">
        <f>IF(ACOUSTIC_SURVEY_RESULTS!I438=0, "",ACOUSTIC_SURVEY_RESULTS!I438)</f>
        <v/>
      </c>
      <c r="M439" s="122">
        <f>IFERROR((VLOOKUP($L439,ACOUSTIC_SITE_INFO!$C$3:$AI$501,2,FALSE)),"")</f>
        <v>0</v>
      </c>
      <c r="N439" s="122">
        <f>IFERROR((VLOOKUP($L439,ACOUSTIC_SITE_INFO!$C$3:$AI$501,3,FALSE))," ")</f>
        <v>0</v>
      </c>
      <c r="O439" s="122">
        <f>IFERROR((VLOOKUP($L439,ACOUSTIC_SITE_INFO!$C$3:$AI$501,4,FALSE)),"")</f>
        <v>0</v>
      </c>
      <c r="P439" s="122">
        <f>IFERROR((VLOOKUP($L439,ACOUSTIC_SITE_INFO!$C$3:$AI$501,5,FALSE)),"")</f>
        <v>0</v>
      </c>
      <c r="Q439" s="122">
        <f>IFERROR((VLOOKUP($L439,ACOUSTIC_SITE_INFO!$C$3:$AI$501,6,FALSE)),"")</f>
        <v>0</v>
      </c>
      <c r="R439" s="122">
        <f>IFERROR((VLOOKUP($L439,ACOUSTIC_SITE_INFO!$C$3:$AI$501,7,FALSE)),"")</f>
        <v>0</v>
      </c>
      <c r="S439" s="122" t="str">
        <f>IFERROR((VLOOKUP($L439,ACOUSTIC_SITE_INFO!$C$3:$AI$501,8,FALSE)),"")</f>
        <v>//</v>
      </c>
      <c r="T439" s="124">
        <f>IFERROR((VLOOKUP($L439,ACOUSTIC_SITE_INFO!$C$3:$AI$501,9,FALSE)),"")</f>
        <v>0</v>
      </c>
      <c r="U439" s="124">
        <f>IFERROR((VLOOKUP($L439,ACOUSTIC_SITE_INFO!$C$3:$AI$501,10,FALSE)),"")</f>
        <v>0</v>
      </c>
      <c r="V439" s="122">
        <f>IFERROR((VLOOKUP($L439,ACOUSTIC_SITE_INFO!$C$3:$AI$501,11,FALSE)),"")</f>
        <v>0</v>
      </c>
      <c r="W439" s="122">
        <f>IFERROR((VLOOKUP($L439,ACOUSTIC_SITE_INFO!$C$3:$AI$501,12,FALSE)),"")</f>
        <v>0</v>
      </c>
      <c r="X439" s="122">
        <f>IFERROR((VLOOKUP($L439,ACOUSTIC_SITE_INFO!$C$3:$AI$501,13,FALSE)),"")</f>
        <v>0</v>
      </c>
      <c r="Y439" s="122">
        <f>IFERROR((VLOOKUP($L439,ACOUSTIC_SITE_INFO!$C$3:$AI$501,14,FALSE)),"")</f>
        <v>0</v>
      </c>
      <c r="Z439" s="122">
        <f>IFERROR((VLOOKUP($L439,ACOUSTIC_SITE_INFO!$C$3:$AI$501,15,FALSE)),"")</f>
        <v>0</v>
      </c>
      <c r="AA439" s="122">
        <f>IFERROR((VLOOKUP($L439,ACOUSTIC_SITE_INFO!$C$3:$AI$501,16,FALSE)),"")</f>
        <v>0</v>
      </c>
      <c r="AB439" s="122">
        <f>IFERROR((VLOOKUP($L439,ACOUSTIC_SITE_INFO!$C$3:$AI$501,17,FALSE)),"")</f>
        <v>0</v>
      </c>
      <c r="AC439" s="122">
        <f>IFERROR((VLOOKUP($L439,ACOUSTIC_SITE_INFO!$C$3:$AI$501,18,FALSE)),"")</f>
        <v>0</v>
      </c>
      <c r="AD439" s="122">
        <f>IFERROR((VLOOKUP($L439,ACOUSTIC_SITE_INFO!$C$3:$AI$501,20,FALSE)),"")</f>
        <v>0</v>
      </c>
      <c r="AE439" s="122">
        <f>IFERROR((VLOOKUP($L439,ACOUSTIC_SITE_INFO!$C$3:$AI$501,21,FALSE)),"")</f>
        <v>0</v>
      </c>
      <c r="AF439" s="122">
        <f>IFERROR((VLOOKUP($L439,ACOUSTIC_SITE_INFO!$C$3:$AI$501,19,FALSE)),"")</f>
        <v>0</v>
      </c>
      <c r="AG439" s="122">
        <f>IFERROR((VLOOKUP($L439,ACOUSTIC_SITE_INFO!$C$3:$AI$501,22,FALSE)),"")</f>
        <v>0</v>
      </c>
      <c r="AH439" s="122">
        <f>IFERROR((VLOOKUP($L439,ACOUSTIC_SITE_INFO!$C$3:$AI$501,23,FALSE)),"")</f>
        <v>0</v>
      </c>
      <c r="AI439" s="125">
        <f>IFERROR((VLOOKUP($L439,ACOUSTIC_SITE_INFO!$C$3:$AI$501,24,FALSE)),"")</f>
        <v>0</v>
      </c>
      <c r="AJ439" s="125">
        <f>IFERROR((VLOOKUP($L439,ACOUSTIC_SITE_INFO!$C$3:$AI$501,25,FALSE)),"")</f>
        <v>0</v>
      </c>
      <c r="AK439" s="122">
        <f>IFERROR((VLOOKUP($L439,ACOUSTIC_SITE_INFO!$C$3:$AI$501,26,FALSE)),"")</f>
        <v>0</v>
      </c>
      <c r="AL439" s="122">
        <f>IFERROR((VLOOKUP($L439,ACOUSTIC_SITE_INFO!$C$3:$AI$501,27,FALSE)),"")</f>
        <v>0</v>
      </c>
      <c r="AM439" s="122">
        <f>IFERROR((VLOOKUP($L439,ACOUSTIC_SITE_INFO!$C$3:$AI$501,29,FALSE)),"")</f>
        <v>0</v>
      </c>
      <c r="AN439" s="122">
        <f>IFERROR((VLOOKUP($L439,ACOUSTIC_SITE_INFO!$C$3:$AI$501,30,FALSE)),"")</f>
        <v>0</v>
      </c>
      <c r="AO439" s="122">
        <f>IFERROR((VLOOKUP($L439,ACOUSTIC_SITE_INFO!$C$3:$AI$501,31,FALSE)),"")</f>
        <v>0</v>
      </c>
      <c r="AP439" s="122">
        <f>IFERROR((VLOOKUP($L439,ACOUSTIC_SITE_INFO!$C$3:$AI$501,32,FALSE)),"")</f>
        <v>0</v>
      </c>
      <c r="AQ439" s="122">
        <f>IFERROR((VLOOKUP($L439,ACOUSTIC_SITE_INFO!$C$3:$AI$501,33,FALSE)),"")</f>
        <v>0</v>
      </c>
    </row>
    <row r="440" spans="1:43" x14ac:dyDescent="0.25">
      <c r="A440" s="122" t="str">
        <f t="shared" si="12"/>
        <v>00-0m-0</v>
      </c>
      <c r="B440" s="122" t="str">
        <f t="shared" si="13"/>
        <v/>
      </c>
      <c r="C440" s="122" t="str">
        <f>IF(ACOUSTIC_SURVEY_RESULTS!A439=0, "",ACOUSTIC_SURVEY_RESULTS!A439)</f>
        <v/>
      </c>
      <c r="D440" s="122" t="str">
        <f>IFERROR((VLOOKUP($C440,Drop_down_options!$B$2:$D$21,2,FALSE)),"")</f>
        <v/>
      </c>
      <c r="E440" s="122" t="str">
        <f>IF(ACOUSTIC_SURVEY_RESULTS!B439=0, "",ACOUSTIC_SURVEY_RESULTS!B439)</f>
        <v/>
      </c>
      <c r="F440" s="122" t="str">
        <f>IF(ACOUSTIC_SURVEY_RESULTS!C439=0, "",ACOUSTIC_SURVEY_RESULTS!C439)</f>
        <v/>
      </c>
      <c r="G440" s="122" t="str">
        <f>IF(ACOUSTIC_SURVEY_RESULTS!D439=0, "",ACOUSTIC_SURVEY_RESULTS!D439)</f>
        <v/>
      </c>
      <c r="H440" s="122" t="str">
        <f>IF(ACOUSTIC_SURVEY_RESULTS!E439=0, "",ACOUSTIC_SURVEY_RESULTS!E439)</f>
        <v/>
      </c>
      <c r="I440" s="122" t="str">
        <f>IF(ACOUSTIC_SURVEY_RESULTS!F439=0, "",ACOUSTIC_SURVEY_RESULTS!F439)</f>
        <v/>
      </c>
      <c r="J440" s="122" t="str">
        <f>IF(ACOUSTIC_SURVEY_RESULTS!G439=0, "",ACOUSTIC_SURVEY_RESULTS!G439)</f>
        <v/>
      </c>
      <c r="K440" s="122" t="str">
        <f>IF(ACOUSTIC_SURVEY_RESULTS!H439=0, "",ACOUSTIC_SURVEY_RESULTS!H439)</f>
        <v/>
      </c>
      <c r="L440" s="122" t="str">
        <f>IF(ACOUSTIC_SURVEY_RESULTS!I439=0, "",ACOUSTIC_SURVEY_RESULTS!I439)</f>
        <v/>
      </c>
      <c r="M440" s="122">
        <f>IFERROR((VLOOKUP($L440,ACOUSTIC_SITE_INFO!$C$3:$AI$501,2,FALSE)),"")</f>
        <v>0</v>
      </c>
      <c r="N440" s="122">
        <f>IFERROR((VLOOKUP($L440,ACOUSTIC_SITE_INFO!$C$3:$AI$501,3,FALSE))," ")</f>
        <v>0</v>
      </c>
      <c r="O440" s="122">
        <f>IFERROR((VLOOKUP($L440,ACOUSTIC_SITE_INFO!$C$3:$AI$501,4,FALSE)),"")</f>
        <v>0</v>
      </c>
      <c r="P440" s="122">
        <f>IFERROR((VLOOKUP($L440,ACOUSTIC_SITE_INFO!$C$3:$AI$501,5,FALSE)),"")</f>
        <v>0</v>
      </c>
      <c r="Q440" s="122">
        <f>IFERROR((VLOOKUP($L440,ACOUSTIC_SITE_INFO!$C$3:$AI$501,6,FALSE)),"")</f>
        <v>0</v>
      </c>
      <c r="R440" s="122">
        <f>IFERROR((VLOOKUP($L440,ACOUSTIC_SITE_INFO!$C$3:$AI$501,7,FALSE)),"")</f>
        <v>0</v>
      </c>
      <c r="S440" s="122" t="str">
        <f>IFERROR((VLOOKUP($L440,ACOUSTIC_SITE_INFO!$C$3:$AI$501,8,FALSE)),"")</f>
        <v>//</v>
      </c>
      <c r="T440" s="124">
        <f>IFERROR((VLOOKUP($L440,ACOUSTIC_SITE_INFO!$C$3:$AI$501,9,FALSE)),"")</f>
        <v>0</v>
      </c>
      <c r="U440" s="124">
        <f>IFERROR((VLOOKUP($L440,ACOUSTIC_SITE_INFO!$C$3:$AI$501,10,FALSE)),"")</f>
        <v>0</v>
      </c>
      <c r="V440" s="122">
        <f>IFERROR((VLOOKUP($L440,ACOUSTIC_SITE_INFO!$C$3:$AI$501,11,FALSE)),"")</f>
        <v>0</v>
      </c>
      <c r="W440" s="122">
        <f>IFERROR((VLOOKUP($L440,ACOUSTIC_SITE_INFO!$C$3:$AI$501,12,FALSE)),"")</f>
        <v>0</v>
      </c>
      <c r="X440" s="122">
        <f>IFERROR((VLOOKUP($L440,ACOUSTIC_SITE_INFO!$C$3:$AI$501,13,FALSE)),"")</f>
        <v>0</v>
      </c>
      <c r="Y440" s="122">
        <f>IFERROR((VLOOKUP($L440,ACOUSTIC_SITE_INFO!$C$3:$AI$501,14,FALSE)),"")</f>
        <v>0</v>
      </c>
      <c r="Z440" s="122">
        <f>IFERROR((VLOOKUP($L440,ACOUSTIC_SITE_INFO!$C$3:$AI$501,15,FALSE)),"")</f>
        <v>0</v>
      </c>
      <c r="AA440" s="122">
        <f>IFERROR((VLOOKUP($L440,ACOUSTIC_SITE_INFO!$C$3:$AI$501,16,FALSE)),"")</f>
        <v>0</v>
      </c>
      <c r="AB440" s="122">
        <f>IFERROR((VLOOKUP($L440,ACOUSTIC_SITE_INFO!$C$3:$AI$501,17,FALSE)),"")</f>
        <v>0</v>
      </c>
      <c r="AC440" s="122">
        <f>IFERROR((VLOOKUP($L440,ACOUSTIC_SITE_INFO!$C$3:$AI$501,18,FALSE)),"")</f>
        <v>0</v>
      </c>
      <c r="AD440" s="122">
        <f>IFERROR((VLOOKUP($L440,ACOUSTIC_SITE_INFO!$C$3:$AI$501,20,FALSE)),"")</f>
        <v>0</v>
      </c>
      <c r="AE440" s="122">
        <f>IFERROR((VLOOKUP($L440,ACOUSTIC_SITE_INFO!$C$3:$AI$501,21,FALSE)),"")</f>
        <v>0</v>
      </c>
      <c r="AF440" s="122">
        <f>IFERROR((VLOOKUP($L440,ACOUSTIC_SITE_INFO!$C$3:$AI$501,19,FALSE)),"")</f>
        <v>0</v>
      </c>
      <c r="AG440" s="122">
        <f>IFERROR((VLOOKUP($L440,ACOUSTIC_SITE_INFO!$C$3:$AI$501,22,FALSE)),"")</f>
        <v>0</v>
      </c>
      <c r="AH440" s="122">
        <f>IFERROR((VLOOKUP($L440,ACOUSTIC_SITE_INFO!$C$3:$AI$501,23,FALSE)),"")</f>
        <v>0</v>
      </c>
      <c r="AI440" s="125">
        <f>IFERROR((VLOOKUP($L440,ACOUSTIC_SITE_INFO!$C$3:$AI$501,24,FALSE)),"")</f>
        <v>0</v>
      </c>
      <c r="AJ440" s="125">
        <f>IFERROR((VLOOKUP($L440,ACOUSTIC_SITE_INFO!$C$3:$AI$501,25,FALSE)),"")</f>
        <v>0</v>
      </c>
      <c r="AK440" s="122">
        <f>IFERROR((VLOOKUP($L440,ACOUSTIC_SITE_INFO!$C$3:$AI$501,26,FALSE)),"")</f>
        <v>0</v>
      </c>
      <c r="AL440" s="122">
        <f>IFERROR((VLOOKUP($L440,ACOUSTIC_SITE_INFO!$C$3:$AI$501,27,FALSE)),"")</f>
        <v>0</v>
      </c>
      <c r="AM440" s="122">
        <f>IFERROR((VLOOKUP($L440,ACOUSTIC_SITE_INFO!$C$3:$AI$501,29,FALSE)),"")</f>
        <v>0</v>
      </c>
      <c r="AN440" s="122">
        <f>IFERROR((VLOOKUP($L440,ACOUSTIC_SITE_INFO!$C$3:$AI$501,30,FALSE)),"")</f>
        <v>0</v>
      </c>
      <c r="AO440" s="122">
        <f>IFERROR((VLOOKUP($L440,ACOUSTIC_SITE_INFO!$C$3:$AI$501,31,FALSE)),"")</f>
        <v>0</v>
      </c>
      <c r="AP440" s="122">
        <f>IFERROR((VLOOKUP($L440,ACOUSTIC_SITE_INFO!$C$3:$AI$501,32,FALSE)),"")</f>
        <v>0</v>
      </c>
      <c r="AQ440" s="122">
        <f>IFERROR((VLOOKUP($L440,ACOUSTIC_SITE_INFO!$C$3:$AI$501,33,FALSE)),"")</f>
        <v>0</v>
      </c>
    </row>
    <row r="441" spans="1:43" x14ac:dyDescent="0.25">
      <c r="A441" s="122" t="str">
        <f t="shared" si="12"/>
        <v>00-0m-0</v>
      </c>
      <c r="B441" s="122" t="str">
        <f t="shared" si="13"/>
        <v/>
      </c>
      <c r="C441" s="122" t="str">
        <f>IF(ACOUSTIC_SURVEY_RESULTS!A440=0, "",ACOUSTIC_SURVEY_RESULTS!A440)</f>
        <v/>
      </c>
      <c r="D441" s="122" t="str">
        <f>IFERROR((VLOOKUP($C441,Drop_down_options!$B$2:$D$21,2,FALSE)),"")</f>
        <v/>
      </c>
      <c r="E441" s="122" t="str">
        <f>IF(ACOUSTIC_SURVEY_RESULTS!B440=0, "",ACOUSTIC_SURVEY_RESULTS!B440)</f>
        <v/>
      </c>
      <c r="F441" s="122" t="str">
        <f>IF(ACOUSTIC_SURVEY_RESULTS!C440=0, "",ACOUSTIC_SURVEY_RESULTS!C440)</f>
        <v/>
      </c>
      <c r="G441" s="122" t="str">
        <f>IF(ACOUSTIC_SURVEY_RESULTS!D440=0, "",ACOUSTIC_SURVEY_RESULTS!D440)</f>
        <v/>
      </c>
      <c r="H441" s="122" t="str">
        <f>IF(ACOUSTIC_SURVEY_RESULTS!E440=0, "",ACOUSTIC_SURVEY_RESULTS!E440)</f>
        <v/>
      </c>
      <c r="I441" s="122" t="str">
        <f>IF(ACOUSTIC_SURVEY_RESULTS!F440=0, "",ACOUSTIC_SURVEY_RESULTS!F440)</f>
        <v/>
      </c>
      <c r="J441" s="122" t="str">
        <f>IF(ACOUSTIC_SURVEY_RESULTS!G440=0, "",ACOUSTIC_SURVEY_RESULTS!G440)</f>
        <v/>
      </c>
      <c r="K441" s="122" t="str">
        <f>IF(ACOUSTIC_SURVEY_RESULTS!H440=0, "",ACOUSTIC_SURVEY_RESULTS!H440)</f>
        <v/>
      </c>
      <c r="L441" s="122" t="str">
        <f>IF(ACOUSTIC_SURVEY_RESULTS!I440=0, "",ACOUSTIC_SURVEY_RESULTS!I440)</f>
        <v/>
      </c>
      <c r="M441" s="122">
        <f>IFERROR((VLOOKUP($L441,ACOUSTIC_SITE_INFO!$C$3:$AI$501,2,FALSE)),"")</f>
        <v>0</v>
      </c>
      <c r="N441" s="122">
        <f>IFERROR((VLOOKUP($L441,ACOUSTIC_SITE_INFO!$C$3:$AI$501,3,FALSE))," ")</f>
        <v>0</v>
      </c>
      <c r="O441" s="122">
        <f>IFERROR((VLOOKUP($L441,ACOUSTIC_SITE_INFO!$C$3:$AI$501,4,FALSE)),"")</f>
        <v>0</v>
      </c>
      <c r="P441" s="122">
        <f>IFERROR((VLOOKUP($L441,ACOUSTIC_SITE_INFO!$C$3:$AI$501,5,FALSE)),"")</f>
        <v>0</v>
      </c>
      <c r="Q441" s="122">
        <f>IFERROR((VLOOKUP($L441,ACOUSTIC_SITE_INFO!$C$3:$AI$501,6,FALSE)),"")</f>
        <v>0</v>
      </c>
      <c r="R441" s="122">
        <f>IFERROR((VLOOKUP($L441,ACOUSTIC_SITE_INFO!$C$3:$AI$501,7,FALSE)),"")</f>
        <v>0</v>
      </c>
      <c r="S441" s="122" t="str">
        <f>IFERROR((VLOOKUP($L441,ACOUSTIC_SITE_INFO!$C$3:$AI$501,8,FALSE)),"")</f>
        <v>//</v>
      </c>
      <c r="T441" s="124">
        <f>IFERROR((VLOOKUP($L441,ACOUSTIC_SITE_INFO!$C$3:$AI$501,9,FALSE)),"")</f>
        <v>0</v>
      </c>
      <c r="U441" s="124">
        <f>IFERROR((VLOOKUP($L441,ACOUSTIC_SITE_INFO!$C$3:$AI$501,10,FALSE)),"")</f>
        <v>0</v>
      </c>
      <c r="V441" s="122">
        <f>IFERROR((VLOOKUP($L441,ACOUSTIC_SITE_INFO!$C$3:$AI$501,11,FALSE)),"")</f>
        <v>0</v>
      </c>
      <c r="W441" s="122">
        <f>IFERROR((VLOOKUP($L441,ACOUSTIC_SITE_INFO!$C$3:$AI$501,12,FALSE)),"")</f>
        <v>0</v>
      </c>
      <c r="X441" s="122">
        <f>IFERROR((VLOOKUP($L441,ACOUSTIC_SITE_INFO!$C$3:$AI$501,13,FALSE)),"")</f>
        <v>0</v>
      </c>
      <c r="Y441" s="122">
        <f>IFERROR((VLOOKUP($L441,ACOUSTIC_SITE_INFO!$C$3:$AI$501,14,FALSE)),"")</f>
        <v>0</v>
      </c>
      <c r="Z441" s="122">
        <f>IFERROR((VLOOKUP($L441,ACOUSTIC_SITE_INFO!$C$3:$AI$501,15,FALSE)),"")</f>
        <v>0</v>
      </c>
      <c r="AA441" s="122">
        <f>IFERROR((VLOOKUP($L441,ACOUSTIC_SITE_INFO!$C$3:$AI$501,16,FALSE)),"")</f>
        <v>0</v>
      </c>
      <c r="AB441" s="122">
        <f>IFERROR((VLOOKUP($L441,ACOUSTIC_SITE_INFO!$C$3:$AI$501,17,FALSE)),"")</f>
        <v>0</v>
      </c>
      <c r="AC441" s="122">
        <f>IFERROR((VLOOKUP($L441,ACOUSTIC_SITE_INFO!$C$3:$AI$501,18,FALSE)),"")</f>
        <v>0</v>
      </c>
      <c r="AD441" s="122">
        <f>IFERROR((VLOOKUP($L441,ACOUSTIC_SITE_INFO!$C$3:$AI$501,20,FALSE)),"")</f>
        <v>0</v>
      </c>
      <c r="AE441" s="122">
        <f>IFERROR((VLOOKUP($L441,ACOUSTIC_SITE_INFO!$C$3:$AI$501,21,FALSE)),"")</f>
        <v>0</v>
      </c>
      <c r="AF441" s="122">
        <f>IFERROR((VLOOKUP($L441,ACOUSTIC_SITE_INFO!$C$3:$AI$501,19,FALSE)),"")</f>
        <v>0</v>
      </c>
      <c r="AG441" s="122">
        <f>IFERROR((VLOOKUP($L441,ACOUSTIC_SITE_INFO!$C$3:$AI$501,22,FALSE)),"")</f>
        <v>0</v>
      </c>
      <c r="AH441" s="122">
        <f>IFERROR((VLOOKUP($L441,ACOUSTIC_SITE_INFO!$C$3:$AI$501,23,FALSE)),"")</f>
        <v>0</v>
      </c>
      <c r="AI441" s="125">
        <f>IFERROR((VLOOKUP($L441,ACOUSTIC_SITE_INFO!$C$3:$AI$501,24,FALSE)),"")</f>
        <v>0</v>
      </c>
      <c r="AJ441" s="125">
        <f>IFERROR((VLOOKUP($L441,ACOUSTIC_SITE_INFO!$C$3:$AI$501,25,FALSE)),"")</f>
        <v>0</v>
      </c>
      <c r="AK441" s="122">
        <f>IFERROR((VLOOKUP($L441,ACOUSTIC_SITE_INFO!$C$3:$AI$501,26,FALSE)),"")</f>
        <v>0</v>
      </c>
      <c r="AL441" s="122">
        <f>IFERROR((VLOOKUP($L441,ACOUSTIC_SITE_INFO!$C$3:$AI$501,27,FALSE)),"")</f>
        <v>0</v>
      </c>
      <c r="AM441" s="122">
        <f>IFERROR((VLOOKUP($L441,ACOUSTIC_SITE_INFO!$C$3:$AI$501,29,FALSE)),"")</f>
        <v>0</v>
      </c>
      <c r="AN441" s="122">
        <f>IFERROR((VLOOKUP($L441,ACOUSTIC_SITE_INFO!$C$3:$AI$501,30,FALSE)),"")</f>
        <v>0</v>
      </c>
      <c r="AO441" s="122">
        <f>IFERROR((VLOOKUP($L441,ACOUSTIC_SITE_INFO!$C$3:$AI$501,31,FALSE)),"")</f>
        <v>0</v>
      </c>
      <c r="AP441" s="122">
        <f>IFERROR((VLOOKUP($L441,ACOUSTIC_SITE_INFO!$C$3:$AI$501,32,FALSE)),"")</f>
        <v>0</v>
      </c>
      <c r="AQ441" s="122">
        <f>IFERROR((VLOOKUP($L441,ACOUSTIC_SITE_INFO!$C$3:$AI$501,33,FALSE)),"")</f>
        <v>0</v>
      </c>
    </row>
    <row r="442" spans="1:43" x14ac:dyDescent="0.25">
      <c r="A442" s="122" t="str">
        <f t="shared" si="12"/>
        <v>00-0m-0</v>
      </c>
      <c r="B442" s="122" t="str">
        <f t="shared" si="13"/>
        <v/>
      </c>
      <c r="C442" s="122" t="str">
        <f>IF(ACOUSTIC_SURVEY_RESULTS!A441=0, "",ACOUSTIC_SURVEY_RESULTS!A441)</f>
        <v/>
      </c>
      <c r="D442" s="122" t="str">
        <f>IFERROR((VLOOKUP($C442,Drop_down_options!$B$2:$D$21,2,FALSE)),"")</f>
        <v/>
      </c>
      <c r="E442" s="122" t="str">
        <f>IF(ACOUSTIC_SURVEY_RESULTS!B441=0, "",ACOUSTIC_SURVEY_RESULTS!B441)</f>
        <v/>
      </c>
      <c r="F442" s="122" t="str">
        <f>IF(ACOUSTIC_SURVEY_RESULTS!C441=0, "",ACOUSTIC_SURVEY_RESULTS!C441)</f>
        <v/>
      </c>
      <c r="G442" s="122" t="str">
        <f>IF(ACOUSTIC_SURVEY_RESULTS!D441=0, "",ACOUSTIC_SURVEY_RESULTS!D441)</f>
        <v/>
      </c>
      <c r="H442" s="122" t="str">
        <f>IF(ACOUSTIC_SURVEY_RESULTS!E441=0, "",ACOUSTIC_SURVEY_RESULTS!E441)</f>
        <v/>
      </c>
      <c r="I442" s="122" t="str">
        <f>IF(ACOUSTIC_SURVEY_RESULTS!F441=0, "",ACOUSTIC_SURVEY_RESULTS!F441)</f>
        <v/>
      </c>
      <c r="J442" s="122" t="str">
        <f>IF(ACOUSTIC_SURVEY_RESULTS!G441=0, "",ACOUSTIC_SURVEY_RESULTS!G441)</f>
        <v/>
      </c>
      <c r="K442" s="122" t="str">
        <f>IF(ACOUSTIC_SURVEY_RESULTS!H441=0, "",ACOUSTIC_SURVEY_RESULTS!H441)</f>
        <v/>
      </c>
      <c r="L442" s="122" t="str">
        <f>IF(ACOUSTIC_SURVEY_RESULTS!I441=0, "",ACOUSTIC_SURVEY_RESULTS!I441)</f>
        <v/>
      </c>
      <c r="M442" s="122">
        <f>IFERROR((VLOOKUP($L442,ACOUSTIC_SITE_INFO!$C$3:$AI$501,2,FALSE)),"")</f>
        <v>0</v>
      </c>
      <c r="N442" s="122">
        <f>IFERROR((VLOOKUP($L442,ACOUSTIC_SITE_INFO!$C$3:$AI$501,3,FALSE))," ")</f>
        <v>0</v>
      </c>
      <c r="O442" s="122">
        <f>IFERROR((VLOOKUP($L442,ACOUSTIC_SITE_INFO!$C$3:$AI$501,4,FALSE)),"")</f>
        <v>0</v>
      </c>
      <c r="P442" s="122">
        <f>IFERROR((VLOOKUP($L442,ACOUSTIC_SITE_INFO!$C$3:$AI$501,5,FALSE)),"")</f>
        <v>0</v>
      </c>
      <c r="Q442" s="122">
        <f>IFERROR((VLOOKUP($L442,ACOUSTIC_SITE_INFO!$C$3:$AI$501,6,FALSE)),"")</f>
        <v>0</v>
      </c>
      <c r="R442" s="122">
        <f>IFERROR((VLOOKUP($L442,ACOUSTIC_SITE_INFO!$C$3:$AI$501,7,FALSE)),"")</f>
        <v>0</v>
      </c>
      <c r="S442" s="122" t="str">
        <f>IFERROR((VLOOKUP($L442,ACOUSTIC_SITE_INFO!$C$3:$AI$501,8,FALSE)),"")</f>
        <v>//</v>
      </c>
      <c r="T442" s="124">
        <f>IFERROR((VLOOKUP($L442,ACOUSTIC_SITE_INFO!$C$3:$AI$501,9,FALSE)),"")</f>
        <v>0</v>
      </c>
      <c r="U442" s="124">
        <f>IFERROR((VLOOKUP($L442,ACOUSTIC_SITE_INFO!$C$3:$AI$501,10,FALSE)),"")</f>
        <v>0</v>
      </c>
      <c r="V442" s="122">
        <f>IFERROR((VLOOKUP($L442,ACOUSTIC_SITE_INFO!$C$3:$AI$501,11,FALSE)),"")</f>
        <v>0</v>
      </c>
      <c r="W442" s="122">
        <f>IFERROR((VLOOKUP($L442,ACOUSTIC_SITE_INFO!$C$3:$AI$501,12,FALSE)),"")</f>
        <v>0</v>
      </c>
      <c r="X442" s="122">
        <f>IFERROR((VLOOKUP($L442,ACOUSTIC_SITE_INFO!$C$3:$AI$501,13,FALSE)),"")</f>
        <v>0</v>
      </c>
      <c r="Y442" s="122">
        <f>IFERROR((VLOOKUP($L442,ACOUSTIC_SITE_INFO!$C$3:$AI$501,14,FALSE)),"")</f>
        <v>0</v>
      </c>
      <c r="Z442" s="122">
        <f>IFERROR((VLOOKUP($L442,ACOUSTIC_SITE_INFO!$C$3:$AI$501,15,FALSE)),"")</f>
        <v>0</v>
      </c>
      <c r="AA442" s="122">
        <f>IFERROR((VLOOKUP($L442,ACOUSTIC_SITE_INFO!$C$3:$AI$501,16,FALSE)),"")</f>
        <v>0</v>
      </c>
      <c r="AB442" s="122">
        <f>IFERROR((VLOOKUP($L442,ACOUSTIC_SITE_INFO!$C$3:$AI$501,17,FALSE)),"")</f>
        <v>0</v>
      </c>
      <c r="AC442" s="122">
        <f>IFERROR((VLOOKUP($L442,ACOUSTIC_SITE_INFO!$C$3:$AI$501,18,FALSE)),"")</f>
        <v>0</v>
      </c>
      <c r="AD442" s="122">
        <f>IFERROR((VLOOKUP($L442,ACOUSTIC_SITE_INFO!$C$3:$AI$501,20,FALSE)),"")</f>
        <v>0</v>
      </c>
      <c r="AE442" s="122">
        <f>IFERROR((VLOOKUP($L442,ACOUSTIC_SITE_INFO!$C$3:$AI$501,21,FALSE)),"")</f>
        <v>0</v>
      </c>
      <c r="AF442" s="122">
        <f>IFERROR((VLOOKUP($L442,ACOUSTIC_SITE_INFO!$C$3:$AI$501,19,FALSE)),"")</f>
        <v>0</v>
      </c>
      <c r="AG442" s="122">
        <f>IFERROR((VLOOKUP($L442,ACOUSTIC_SITE_INFO!$C$3:$AI$501,22,FALSE)),"")</f>
        <v>0</v>
      </c>
      <c r="AH442" s="122">
        <f>IFERROR((VLOOKUP($L442,ACOUSTIC_SITE_INFO!$C$3:$AI$501,23,FALSE)),"")</f>
        <v>0</v>
      </c>
      <c r="AI442" s="125">
        <f>IFERROR((VLOOKUP($L442,ACOUSTIC_SITE_INFO!$C$3:$AI$501,24,FALSE)),"")</f>
        <v>0</v>
      </c>
      <c r="AJ442" s="125">
        <f>IFERROR((VLOOKUP($L442,ACOUSTIC_SITE_INFO!$C$3:$AI$501,25,FALSE)),"")</f>
        <v>0</v>
      </c>
      <c r="AK442" s="122">
        <f>IFERROR((VLOOKUP($L442,ACOUSTIC_SITE_INFO!$C$3:$AI$501,26,FALSE)),"")</f>
        <v>0</v>
      </c>
      <c r="AL442" s="122">
        <f>IFERROR((VLOOKUP($L442,ACOUSTIC_SITE_INFO!$C$3:$AI$501,27,FALSE)),"")</f>
        <v>0</v>
      </c>
      <c r="AM442" s="122">
        <f>IFERROR((VLOOKUP($L442,ACOUSTIC_SITE_INFO!$C$3:$AI$501,29,FALSE)),"")</f>
        <v>0</v>
      </c>
      <c r="AN442" s="122">
        <f>IFERROR((VLOOKUP($L442,ACOUSTIC_SITE_INFO!$C$3:$AI$501,30,FALSE)),"")</f>
        <v>0</v>
      </c>
      <c r="AO442" s="122">
        <f>IFERROR((VLOOKUP($L442,ACOUSTIC_SITE_INFO!$C$3:$AI$501,31,FALSE)),"")</f>
        <v>0</v>
      </c>
      <c r="AP442" s="122">
        <f>IFERROR((VLOOKUP($L442,ACOUSTIC_SITE_INFO!$C$3:$AI$501,32,FALSE)),"")</f>
        <v>0</v>
      </c>
      <c r="AQ442" s="122">
        <f>IFERROR((VLOOKUP($L442,ACOUSTIC_SITE_INFO!$C$3:$AI$501,33,FALSE)),"")</f>
        <v>0</v>
      </c>
    </row>
    <row r="443" spans="1:43" x14ac:dyDescent="0.25">
      <c r="A443" s="122" t="str">
        <f t="shared" si="12"/>
        <v>00-0m-0</v>
      </c>
      <c r="B443" s="122" t="str">
        <f t="shared" si="13"/>
        <v/>
      </c>
      <c r="C443" s="122" t="str">
        <f>IF(ACOUSTIC_SURVEY_RESULTS!A442=0, "",ACOUSTIC_SURVEY_RESULTS!A442)</f>
        <v/>
      </c>
      <c r="D443" s="122" t="str">
        <f>IFERROR((VLOOKUP($C443,Drop_down_options!$B$2:$D$21,2,FALSE)),"")</f>
        <v/>
      </c>
      <c r="E443" s="122" t="str">
        <f>IF(ACOUSTIC_SURVEY_RESULTS!B442=0, "",ACOUSTIC_SURVEY_RESULTS!B442)</f>
        <v/>
      </c>
      <c r="F443" s="122" t="str">
        <f>IF(ACOUSTIC_SURVEY_RESULTS!C442=0, "",ACOUSTIC_SURVEY_RESULTS!C442)</f>
        <v/>
      </c>
      <c r="G443" s="122" t="str">
        <f>IF(ACOUSTIC_SURVEY_RESULTS!D442=0, "",ACOUSTIC_SURVEY_RESULTS!D442)</f>
        <v/>
      </c>
      <c r="H443" s="122" t="str">
        <f>IF(ACOUSTIC_SURVEY_RESULTS!E442=0, "",ACOUSTIC_SURVEY_RESULTS!E442)</f>
        <v/>
      </c>
      <c r="I443" s="122" t="str">
        <f>IF(ACOUSTIC_SURVEY_RESULTS!F442=0, "",ACOUSTIC_SURVEY_RESULTS!F442)</f>
        <v/>
      </c>
      <c r="J443" s="122" t="str">
        <f>IF(ACOUSTIC_SURVEY_RESULTS!G442=0, "",ACOUSTIC_SURVEY_RESULTS!G442)</f>
        <v/>
      </c>
      <c r="K443" s="122" t="str">
        <f>IF(ACOUSTIC_SURVEY_RESULTS!H442=0, "",ACOUSTIC_SURVEY_RESULTS!H442)</f>
        <v/>
      </c>
      <c r="L443" s="122" t="str">
        <f>IF(ACOUSTIC_SURVEY_RESULTS!I442=0, "",ACOUSTIC_SURVEY_RESULTS!I442)</f>
        <v/>
      </c>
      <c r="M443" s="122">
        <f>IFERROR((VLOOKUP($L443,ACOUSTIC_SITE_INFO!$C$3:$AI$501,2,FALSE)),"")</f>
        <v>0</v>
      </c>
      <c r="N443" s="122">
        <f>IFERROR((VLOOKUP($L443,ACOUSTIC_SITE_INFO!$C$3:$AI$501,3,FALSE))," ")</f>
        <v>0</v>
      </c>
      <c r="O443" s="122">
        <f>IFERROR((VLOOKUP($L443,ACOUSTIC_SITE_INFO!$C$3:$AI$501,4,FALSE)),"")</f>
        <v>0</v>
      </c>
      <c r="P443" s="122">
        <f>IFERROR((VLOOKUP($L443,ACOUSTIC_SITE_INFO!$C$3:$AI$501,5,FALSE)),"")</f>
        <v>0</v>
      </c>
      <c r="Q443" s="122">
        <f>IFERROR((VLOOKUP($L443,ACOUSTIC_SITE_INFO!$C$3:$AI$501,6,FALSE)),"")</f>
        <v>0</v>
      </c>
      <c r="R443" s="122">
        <f>IFERROR((VLOOKUP($L443,ACOUSTIC_SITE_INFO!$C$3:$AI$501,7,FALSE)),"")</f>
        <v>0</v>
      </c>
      <c r="S443" s="122" t="str">
        <f>IFERROR((VLOOKUP($L443,ACOUSTIC_SITE_INFO!$C$3:$AI$501,8,FALSE)),"")</f>
        <v>//</v>
      </c>
      <c r="T443" s="124">
        <f>IFERROR((VLOOKUP($L443,ACOUSTIC_SITE_INFO!$C$3:$AI$501,9,FALSE)),"")</f>
        <v>0</v>
      </c>
      <c r="U443" s="124">
        <f>IFERROR((VLOOKUP($L443,ACOUSTIC_SITE_INFO!$C$3:$AI$501,10,FALSE)),"")</f>
        <v>0</v>
      </c>
      <c r="V443" s="122">
        <f>IFERROR((VLOOKUP($L443,ACOUSTIC_SITE_INFO!$C$3:$AI$501,11,FALSE)),"")</f>
        <v>0</v>
      </c>
      <c r="W443" s="122">
        <f>IFERROR((VLOOKUP($L443,ACOUSTIC_SITE_INFO!$C$3:$AI$501,12,FALSE)),"")</f>
        <v>0</v>
      </c>
      <c r="X443" s="122">
        <f>IFERROR((VLOOKUP($L443,ACOUSTIC_SITE_INFO!$C$3:$AI$501,13,FALSE)),"")</f>
        <v>0</v>
      </c>
      <c r="Y443" s="122">
        <f>IFERROR((VLOOKUP($L443,ACOUSTIC_SITE_INFO!$C$3:$AI$501,14,FALSE)),"")</f>
        <v>0</v>
      </c>
      <c r="Z443" s="122">
        <f>IFERROR((VLOOKUP($L443,ACOUSTIC_SITE_INFO!$C$3:$AI$501,15,FALSE)),"")</f>
        <v>0</v>
      </c>
      <c r="AA443" s="122">
        <f>IFERROR((VLOOKUP($L443,ACOUSTIC_SITE_INFO!$C$3:$AI$501,16,FALSE)),"")</f>
        <v>0</v>
      </c>
      <c r="AB443" s="122">
        <f>IFERROR((VLOOKUP($L443,ACOUSTIC_SITE_INFO!$C$3:$AI$501,17,FALSE)),"")</f>
        <v>0</v>
      </c>
      <c r="AC443" s="122">
        <f>IFERROR((VLOOKUP($L443,ACOUSTIC_SITE_INFO!$C$3:$AI$501,18,FALSE)),"")</f>
        <v>0</v>
      </c>
      <c r="AD443" s="122">
        <f>IFERROR((VLOOKUP($L443,ACOUSTIC_SITE_INFO!$C$3:$AI$501,20,FALSE)),"")</f>
        <v>0</v>
      </c>
      <c r="AE443" s="122">
        <f>IFERROR((VLOOKUP($L443,ACOUSTIC_SITE_INFO!$C$3:$AI$501,21,FALSE)),"")</f>
        <v>0</v>
      </c>
      <c r="AF443" s="122">
        <f>IFERROR((VLOOKUP($L443,ACOUSTIC_SITE_INFO!$C$3:$AI$501,19,FALSE)),"")</f>
        <v>0</v>
      </c>
      <c r="AG443" s="122">
        <f>IFERROR((VLOOKUP($L443,ACOUSTIC_SITE_INFO!$C$3:$AI$501,22,FALSE)),"")</f>
        <v>0</v>
      </c>
      <c r="AH443" s="122">
        <f>IFERROR((VLOOKUP($L443,ACOUSTIC_SITE_INFO!$C$3:$AI$501,23,FALSE)),"")</f>
        <v>0</v>
      </c>
      <c r="AI443" s="125">
        <f>IFERROR((VLOOKUP($L443,ACOUSTIC_SITE_INFO!$C$3:$AI$501,24,FALSE)),"")</f>
        <v>0</v>
      </c>
      <c r="AJ443" s="125">
        <f>IFERROR((VLOOKUP($L443,ACOUSTIC_SITE_INFO!$C$3:$AI$501,25,FALSE)),"")</f>
        <v>0</v>
      </c>
      <c r="AK443" s="122">
        <f>IFERROR((VLOOKUP($L443,ACOUSTIC_SITE_INFO!$C$3:$AI$501,26,FALSE)),"")</f>
        <v>0</v>
      </c>
      <c r="AL443" s="122">
        <f>IFERROR((VLOOKUP($L443,ACOUSTIC_SITE_INFO!$C$3:$AI$501,27,FALSE)),"")</f>
        <v>0</v>
      </c>
      <c r="AM443" s="122">
        <f>IFERROR((VLOOKUP($L443,ACOUSTIC_SITE_INFO!$C$3:$AI$501,29,FALSE)),"")</f>
        <v>0</v>
      </c>
      <c r="AN443" s="122">
        <f>IFERROR((VLOOKUP($L443,ACOUSTIC_SITE_INFO!$C$3:$AI$501,30,FALSE)),"")</f>
        <v>0</v>
      </c>
      <c r="AO443" s="122">
        <f>IFERROR((VLOOKUP($L443,ACOUSTIC_SITE_INFO!$C$3:$AI$501,31,FALSE)),"")</f>
        <v>0</v>
      </c>
      <c r="AP443" s="122">
        <f>IFERROR((VLOOKUP($L443,ACOUSTIC_SITE_INFO!$C$3:$AI$501,32,FALSE)),"")</f>
        <v>0</v>
      </c>
      <c r="AQ443" s="122">
        <f>IFERROR((VLOOKUP($L443,ACOUSTIC_SITE_INFO!$C$3:$AI$501,33,FALSE)),"")</f>
        <v>0</v>
      </c>
    </row>
    <row r="444" spans="1:43" x14ac:dyDescent="0.25">
      <c r="A444" s="122" t="str">
        <f t="shared" si="12"/>
        <v>00-0m-0</v>
      </c>
      <c r="B444" s="122" t="str">
        <f t="shared" si="13"/>
        <v/>
      </c>
      <c r="C444" s="122" t="str">
        <f>IF(ACOUSTIC_SURVEY_RESULTS!A443=0, "",ACOUSTIC_SURVEY_RESULTS!A443)</f>
        <v/>
      </c>
      <c r="D444" s="122" t="str">
        <f>IFERROR((VLOOKUP($C444,Drop_down_options!$B$2:$D$21,2,FALSE)),"")</f>
        <v/>
      </c>
      <c r="E444" s="122" t="str">
        <f>IF(ACOUSTIC_SURVEY_RESULTS!B443=0, "",ACOUSTIC_SURVEY_RESULTS!B443)</f>
        <v/>
      </c>
      <c r="F444" s="122" t="str">
        <f>IF(ACOUSTIC_SURVEY_RESULTS!C443=0, "",ACOUSTIC_SURVEY_RESULTS!C443)</f>
        <v/>
      </c>
      <c r="G444" s="122" t="str">
        <f>IF(ACOUSTIC_SURVEY_RESULTS!D443=0, "",ACOUSTIC_SURVEY_RESULTS!D443)</f>
        <v/>
      </c>
      <c r="H444" s="122" t="str">
        <f>IF(ACOUSTIC_SURVEY_RESULTS!E443=0, "",ACOUSTIC_SURVEY_RESULTS!E443)</f>
        <v/>
      </c>
      <c r="I444" s="122" t="str">
        <f>IF(ACOUSTIC_SURVEY_RESULTS!F443=0, "",ACOUSTIC_SURVEY_RESULTS!F443)</f>
        <v/>
      </c>
      <c r="J444" s="122" t="str">
        <f>IF(ACOUSTIC_SURVEY_RESULTS!G443=0, "",ACOUSTIC_SURVEY_RESULTS!G443)</f>
        <v/>
      </c>
      <c r="K444" s="122" t="str">
        <f>IF(ACOUSTIC_SURVEY_RESULTS!H443=0, "",ACOUSTIC_SURVEY_RESULTS!H443)</f>
        <v/>
      </c>
      <c r="L444" s="122" t="str">
        <f>IF(ACOUSTIC_SURVEY_RESULTS!I443=0, "",ACOUSTIC_SURVEY_RESULTS!I443)</f>
        <v/>
      </c>
      <c r="M444" s="122">
        <f>IFERROR((VLOOKUP($L444,ACOUSTIC_SITE_INFO!$C$3:$AI$501,2,FALSE)),"")</f>
        <v>0</v>
      </c>
      <c r="N444" s="122">
        <f>IFERROR((VLOOKUP($L444,ACOUSTIC_SITE_INFO!$C$3:$AI$501,3,FALSE))," ")</f>
        <v>0</v>
      </c>
      <c r="O444" s="122">
        <f>IFERROR((VLOOKUP($L444,ACOUSTIC_SITE_INFO!$C$3:$AI$501,4,FALSE)),"")</f>
        <v>0</v>
      </c>
      <c r="P444" s="122">
        <f>IFERROR((VLOOKUP($L444,ACOUSTIC_SITE_INFO!$C$3:$AI$501,5,FALSE)),"")</f>
        <v>0</v>
      </c>
      <c r="Q444" s="122">
        <f>IFERROR((VLOOKUP($L444,ACOUSTIC_SITE_INFO!$C$3:$AI$501,6,FALSE)),"")</f>
        <v>0</v>
      </c>
      <c r="R444" s="122">
        <f>IFERROR((VLOOKUP($L444,ACOUSTIC_SITE_INFO!$C$3:$AI$501,7,FALSE)),"")</f>
        <v>0</v>
      </c>
      <c r="S444" s="122" t="str">
        <f>IFERROR((VLOOKUP($L444,ACOUSTIC_SITE_INFO!$C$3:$AI$501,8,FALSE)),"")</f>
        <v>//</v>
      </c>
      <c r="T444" s="124">
        <f>IFERROR((VLOOKUP($L444,ACOUSTIC_SITE_INFO!$C$3:$AI$501,9,FALSE)),"")</f>
        <v>0</v>
      </c>
      <c r="U444" s="124">
        <f>IFERROR((VLOOKUP($L444,ACOUSTIC_SITE_INFO!$C$3:$AI$501,10,FALSE)),"")</f>
        <v>0</v>
      </c>
      <c r="V444" s="122">
        <f>IFERROR((VLOOKUP($L444,ACOUSTIC_SITE_INFO!$C$3:$AI$501,11,FALSE)),"")</f>
        <v>0</v>
      </c>
      <c r="W444" s="122">
        <f>IFERROR((VLOOKUP($L444,ACOUSTIC_SITE_INFO!$C$3:$AI$501,12,FALSE)),"")</f>
        <v>0</v>
      </c>
      <c r="X444" s="122">
        <f>IFERROR((VLOOKUP($L444,ACOUSTIC_SITE_INFO!$C$3:$AI$501,13,FALSE)),"")</f>
        <v>0</v>
      </c>
      <c r="Y444" s="122">
        <f>IFERROR((VLOOKUP($L444,ACOUSTIC_SITE_INFO!$C$3:$AI$501,14,FALSE)),"")</f>
        <v>0</v>
      </c>
      <c r="Z444" s="122">
        <f>IFERROR((VLOOKUP($L444,ACOUSTIC_SITE_INFO!$C$3:$AI$501,15,FALSE)),"")</f>
        <v>0</v>
      </c>
      <c r="AA444" s="122">
        <f>IFERROR((VLOOKUP($L444,ACOUSTIC_SITE_INFO!$C$3:$AI$501,16,FALSE)),"")</f>
        <v>0</v>
      </c>
      <c r="AB444" s="122">
        <f>IFERROR((VLOOKUP($L444,ACOUSTIC_SITE_INFO!$C$3:$AI$501,17,FALSE)),"")</f>
        <v>0</v>
      </c>
      <c r="AC444" s="122">
        <f>IFERROR((VLOOKUP($L444,ACOUSTIC_SITE_INFO!$C$3:$AI$501,18,FALSE)),"")</f>
        <v>0</v>
      </c>
      <c r="AD444" s="122">
        <f>IFERROR((VLOOKUP($L444,ACOUSTIC_SITE_INFO!$C$3:$AI$501,20,FALSE)),"")</f>
        <v>0</v>
      </c>
      <c r="AE444" s="122">
        <f>IFERROR((VLOOKUP($L444,ACOUSTIC_SITE_INFO!$C$3:$AI$501,21,FALSE)),"")</f>
        <v>0</v>
      </c>
      <c r="AF444" s="122">
        <f>IFERROR((VLOOKUP($L444,ACOUSTIC_SITE_INFO!$C$3:$AI$501,19,FALSE)),"")</f>
        <v>0</v>
      </c>
      <c r="AG444" s="122">
        <f>IFERROR((VLOOKUP($L444,ACOUSTIC_SITE_INFO!$C$3:$AI$501,22,FALSE)),"")</f>
        <v>0</v>
      </c>
      <c r="AH444" s="122">
        <f>IFERROR((VLOOKUP($L444,ACOUSTIC_SITE_INFO!$C$3:$AI$501,23,FALSE)),"")</f>
        <v>0</v>
      </c>
      <c r="AI444" s="125">
        <f>IFERROR((VLOOKUP($L444,ACOUSTIC_SITE_INFO!$C$3:$AI$501,24,FALSE)),"")</f>
        <v>0</v>
      </c>
      <c r="AJ444" s="125">
        <f>IFERROR((VLOOKUP($L444,ACOUSTIC_SITE_INFO!$C$3:$AI$501,25,FALSE)),"")</f>
        <v>0</v>
      </c>
      <c r="AK444" s="122">
        <f>IFERROR((VLOOKUP($L444,ACOUSTIC_SITE_INFO!$C$3:$AI$501,26,FALSE)),"")</f>
        <v>0</v>
      </c>
      <c r="AL444" s="122">
        <f>IFERROR((VLOOKUP($L444,ACOUSTIC_SITE_INFO!$C$3:$AI$501,27,FALSE)),"")</f>
        <v>0</v>
      </c>
      <c r="AM444" s="122">
        <f>IFERROR((VLOOKUP($L444,ACOUSTIC_SITE_INFO!$C$3:$AI$501,29,FALSE)),"")</f>
        <v>0</v>
      </c>
      <c r="AN444" s="122">
        <f>IFERROR((VLOOKUP($L444,ACOUSTIC_SITE_INFO!$C$3:$AI$501,30,FALSE)),"")</f>
        <v>0</v>
      </c>
      <c r="AO444" s="122">
        <f>IFERROR((VLOOKUP($L444,ACOUSTIC_SITE_INFO!$C$3:$AI$501,31,FALSE)),"")</f>
        <v>0</v>
      </c>
      <c r="AP444" s="122">
        <f>IFERROR((VLOOKUP($L444,ACOUSTIC_SITE_INFO!$C$3:$AI$501,32,FALSE)),"")</f>
        <v>0</v>
      </c>
      <c r="AQ444" s="122">
        <f>IFERROR((VLOOKUP($L444,ACOUSTIC_SITE_INFO!$C$3:$AI$501,33,FALSE)),"")</f>
        <v>0</v>
      </c>
    </row>
    <row r="445" spans="1:43" x14ac:dyDescent="0.25">
      <c r="A445" s="122" t="str">
        <f t="shared" si="12"/>
        <v>00-0m-0</v>
      </c>
      <c r="B445" s="122" t="str">
        <f t="shared" si="13"/>
        <v/>
      </c>
      <c r="C445" s="122" t="str">
        <f>IF(ACOUSTIC_SURVEY_RESULTS!A444=0, "",ACOUSTIC_SURVEY_RESULTS!A444)</f>
        <v/>
      </c>
      <c r="D445" s="122" t="str">
        <f>IFERROR((VLOOKUP($C445,Drop_down_options!$B$2:$D$21,2,FALSE)),"")</f>
        <v/>
      </c>
      <c r="E445" s="122" t="str">
        <f>IF(ACOUSTIC_SURVEY_RESULTS!B444=0, "",ACOUSTIC_SURVEY_RESULTS!B444)</f>
        <v/>
      </c>
      <c r="F445" s="122" t="str">
        <f>IF(ACOUSTIC_SURVEY_RESULTS!C444=0, "",ACOUSTIC_SURVEY_RESULTS!C444)</f>
        <v/>
      </c>
      <c r="G445" s="122" t="str">
        <f>IF(ACOUSTIC_SURVEY_RESULTS!D444=0, "",ACOUSTIC_SURVEY_RESULTS!D444)</f>
        <v/>
      </c>
      <c r="H445" s="122" t="str">
        <f>IF(ACOUSTIC_SURVEY_RESULTS!E444=0, "",ACOUSTIC_SURVEY_RESULTS!E444)</f>
        <v/>
      </c>
      <c r="I445" s="122" t="str">
        <f>IF(ACOUSTIC_SURVEY_RESULTS!F444=0, "",ACOUSTIC_SURVEY_RESULTS!F444)</f>
        <v/>
      </c>
      <c r="J445" s="122" t="str">
        <f>IF(ACOUSTIC_SURVEY_RESULTS!G444=0, "",ACOUSTIC_SURVEY_RESULTS!G444)</f>
        <v/>
      </c>
      <c r="K445" s="122" t="str">
        <f>IF(ACOUSTIC_SURVEY_RESULTS!H444=0, "",ACOUSTIC_SURVEY_RESULTS!H444)</f>
        <v/>
      </c>
      <c r="L445" s="122" t="str">
        <f>IF(ACOUSTIC_SURVEY_RESULTS!I444=0, "",ACOUSTIC_SURVEY_RESULTS!I444)</f>
        <v/>
      </c>
      <c r="M445" s="122">
        <f>IFERROR((VLOOKUP($L445,ACOUSTIC_SITE_INFO!$C$3:$AI$501,2,FALSE)),"")</f>
        <v>0</v>
      </c>
      <c r="N445" s="122">
        <f>IFERROR((VLOOKUP($L445,ACOUSTIC_SITE_INFO!$C$3:$AI$501,3,FALSE))," ")</f>
        <v>0</v>
      </c>
      <c r="O445" s="122">
        <f>IFERROR((VLOOKUP($L445,ACOUSTIC_SITE_INFO!$C$3:$AI$501,4,FALSE)),"")</f>
        <v>0</v>
      </c>
      <c r="P445" s="122">
        <f>IFERROR((VLOOKUP($L445,ACOUSTIC_SITE_INFO!$C$3:$AI$501,5,FALSE)),"")</f>
        <v>0</v>
      </c>
      <c r="Q445" s="122">
        <f>IFERROR((VLOOKUP($L445,ACOUSTIC_SITE_INFO!$C$3:$AI$501,6,FALSE)),"")</f>
        <v>0</v>
      </c>
      <c r="R445" s="122">
        <f>IFERROR((VLOOKUP($L445,ACOUSTIC_SITE_INFO!$C$3:$AI$501,7,FALSE)),"")</f>
        <v>0</v>
      </c>
      <c r="S445" s="122" t="str">
        <f>IFERROR((VLOOKUP($L445,ACOUSTIC_SITE_INFO!$C$3:$AI$501,8,FALSE)),"")</f>
        <v>//</v>
      </c>
      <c r="T445" s="124">
        <f>IFERROR((VLOOKUP($L445,ACOUSTIC_SITE_INFO!$C$3:$AI$501,9,FALSE)),"")</f>
        <v>0</v>
      </c>
      <c r="U445" s="124">
        <f>IFERROR((VLOOKUP($L445,ACOUSTIC_SITE_INFO!$C$3:$AI$501,10,FALSE)),"")</f>
        <v>0</v>
      </c>
      <c r="V445" s="122">
        <f>IFERROR((VLOOKUP($L445,ACOUSTIC_SITE_INFO!$C$3:$AI$501,11,FALSE)),"")</f>
        <v>0</v>
      </c>
      <c r="W445" s="122">
        <f>IFERROR((VLOOKUP($L445,ACOUSTIC_SITE_INFO!$C$3:$AI$501,12,FALSE)),"")</f>
        <v>0</v>
      </c>
      <c r="X445" s="122">
        <f>IFERROR((VLOOKUP($L445,ACOUSTIC_SITE_INFO!$C$3:$AI$501,13,FALSE)),"")</f>
        <v>0</v>
      </c>
      <c r="Y445" s="122">
        <f>IFERROR((VLOOKUP($L445,ACOUSTIC_SITE_INFO!$C$3:$AI$501,14,FALSE)),"")</f>
        <v>0</v>
      </c>
      <c r="Z445" s="122">
        <f>IFERROR((VLOOKUP($L445,ACOUSTIC_SITE_INFO!$C$3:$AI$501,15,FALSE)),"")</f>
        <v>0</v>
      </c>
      <c r="AA445" s="122">
        <f>IFERROR((VLOOKUP($L445,ACOUSTIC_SITE_INFO!$C$3:$AI$501,16,FALSE)),"")</f>
        <v>0</v>
      </c>
      <c r="AB445" s="122">
        <f>IFERROR((VLOOKUP($L445,ACOUSTIC_SITE_INFO!$C$3:$AI$501,17,FALSE)),"")</f>
        <v>0</v>
      </c>
      <c r="AC445" s="122">
        <f>IFERROR((VLOOKUP($L445,ACOUSTIC_SITE_INFO!$C$3:$AI$501,18,FALSE)),"")</f>
        <v>0</v>
      </c>
      <c r="AD445" s="122">
        <f>IFERROR((VLOOKUP($L445,ACOUSTIC_SITE_INFO!$C$3:$AI$501,20,FALSE)),"")</f>
        <v>0</v>
      </c>
      <c r="AE445" s="122">
        <f>IFERROR((VLOOKUP($L445,ACOUSTIC_SITE_INFO!$C$3:$AI$501,21,FALSE)),"")</f>
        <v>0</v>
      </c>
      <c r="AF445" s="122">
        <f>IFERROR((VLOOKUP($L445,ACOUSTIC_SITE_INFO!$C$3:$AI$501,19,FALSE)),"")</f>
        <v>0</v>
      </c>
      <c r="AG445" s="122">
        <f>IFERROR((VLOOKUP($L445,ACOUSTIC_SITE_INFO!$C$3:$AI$501,22,FALSE)),"")</f>
        <v>0</v>
      </c>
      <c r="AH445" s="122">
        <f>IFERROR((VLOOKUP($L445,ACOUSTIC_SITE_INFO!$C$3:$AI$501,23,FALSE)),"")</f>
        <v>0</v>
      </c>
      <c r="AI445" s="125">
        <f>IFERROR((VLOOKUP($L445,ACOUSTIC_SITE_INFO!$C$3:$AI$501,24,FALSE)),"")</f>
        <v>0</v>
      </c>
      <c r="AJ445" s="125">
        <f>IFERROR((VLOOKUP($L445,ACOUSTIC_SITE_INFO!$C$3:$AI$501,25,FALSE)),"")</f>
        <v>0</v>
      </c>
      <c r="AK445" s="122">
        <f>IFERROR((VLOOKUP($L445,ACOUSTIC_SITE_INFO!$C$3:$AI$501,26,FALSE)),"")</f>
        <v>0</v>
      </c>
      <c r="AL445" s="122">
        <f>IFERROR((VLOOKUP($L445,ACOUSTIC_SITE_INFO!$C$3:$AI$501,27,FALSE)),"")</f>
        <v>0</v>
      </c>
      <c r="AM445" s="122">
        <f>IFERROR((VLOOKUP($L445,ACOUSTIC_SITE_INFO!$C$3:$AI$501,29,FALSE)),"")</f>
        <v>0</v>
      </c>
      <c r="AN445" s="122">
        <f>IFERROR((VLOOKUP($L445,ACOUSTIC_SITE_INFO!$C$3:$AI$501,30,FALSE)),"")</f>
        <v>0</v>
      </c>
      <c r="AO445" s="122">
        <f>IFERROR((VLOOKUP($L445,ACOUSTIC_SITE_INFO!$C$3:$AI$501,31,FALSE)),"")</f>
        <v>0</v>
      </c>
      <c r="AP445" s="122">
        <f>IFERROR((VLOOKUP($L445,ACOUSTIC_SITE_INFO!$C$3:$AI$501,32,FALSE)),"")</f>
        <v>0</v>
      </c>
      <c r="AQ445" s="122">
        <f>IFERROR((VLOOKUP($L445,ACOUSTIC_SITE_INFO!$C$3:$AI$501,33,FALSE)),"")</f>
        <v>0</v>
      </c>
    </row>
    <row r="446" spans="1:43" x14ac:dyDescent="0.25">
      <c r="A446" s="122" t="str">
        <f t="shared" si="12"/>
        <v>00-0m-0</v>
      </c>
      <c r="B446" s="122" t="str">
        <f t="shared" si="13"/>
        <v/>
      </c>
      <c r="C446" s="122" t="str">
        <f>IF(ACOUSTIC_SURVEY_RESULTS!A445=0, "",ACOUSTIC_SURVEY_RESULTS!A445)</f>
        <v/>
      </c>
      <c r="D446" s="122" t="str">
        <f>IFERROR((VLOOKUP($C446,Drop_down_options!$B$2:$D$21,2,FALSE)),"")</f>
        <v/>
      </c>
      <c r="E446" s="122" t="str">
        <f>IF(ACOUSTIC_SURVEY_RESULTS!B445=0, "",ACOUSTIC_SURVEY_RESULTS!B445)</f>
        <v/>
      </c>
      <c r="F446" s="122" t="str">
        <f>IF(ACOUSTIC_SURVEY_RESULTS!C445=0, "",ACOUSTIC_SURVEY_RESULTS!C445)</f>
        <v/>
      </c>
      <c r="G446" s="122" t="str">
        <f>IF(ACOUSTIC_SURVEY_RESULTS!D445=0, "",ACOUSTIC_SURVEY_RESULTS!D445)</f>
        <v/>
      </c>
      <c r="H446" s="122" t="str">
        <f>IF(ACOUSTIC_SURVEY_RESULTS!E445=0, "",ACOUSTIC_SURVEY_RESULTS!E445)</f>
        <v/>
      </c>
      <c r="I446" s="122" t="str">
        <f>IF(ACOUSTIC_SURVEY_RESULTS!F445=0, "",ACOUSTIC_SURVEY_RESULTS!F445)</f>
        <v/>
      </c>
      <c r="J446" s="122" t="str">
        <f>IF(ACOUSTIC_SURVEY_RESULTS!G445=0, "",ACOUSTIC_SURVEY_RESULTS!G445)</f>
        <v/>
      </c>
      <c r="K446" s="122" t="str">
        <f>IF(ACOUSTIC_SURVEY_RESULTS!H445=0, "",ACOUSTIC_SURVEY_RESULTS!H445)</f>
        <v/>
      </c>
      <c r="L446" s="122" t="str">
        <f>IF(ACOUSTIC_SURVEY_RESULTS!I445=0, "",ACOUSTIC_SURVEY_RESULTS!I445)</f>
        <v/>
      </c>
      <c r="M446" s="122">
        <f>IFERROR((VLOOKUP($L446,ACOUSTIC_SITE_INFO!$C$3:$AI$501,2,FALSE)),"")</f>
        <v>0</v>
      </c>
      <c r="N446" s="122">
        <f>IFERROR((VLOOKUP($L446,ACOUSTIC_SITE_INFO!$C$3:$AI$501,3,FALSE))," ")</f>
        <v>0</v>
      </c>
      <c r="O446" s="122">
        <f>IFERROR((VLOOKUP($L446,ACOUSTIC_SITE_INFO!$C$3:$AI$501,4,FALSE)),"")</f>
        <v>0</v>
      </c>
      <c r="P446" s="122">
        <f>IFERROR((VLOOKUP($L446,ACOUSTIC_SITE_INFO!$C$3:$AI$501,5,FALSE)),"")</f>
        <v>0</v>
      </c>
      <c r="Q446" s="122">
        <f>IFERROR((VLOOKUP($L446,ACOUSTIC_SITE_INFO!$C$3:$AI$501,6,FALSE)),"")</f>
        <v>0</v>
      </c>
      <c r="R446" s="122">
        <f>IFERROR((VLOOKUP($L446,ACOUSTIC_SITE_INFO!$C$3:$AI$501,7,FALSE)),"")</f>
        <v>0</v>
      </c>
      <c r="S446" s="122" t="str">
        <f>IFERROR((VLOOKUP($L446,ACOUSTIC_SITE_INFO!$C$3:$AI$501,8,FALSE)),"")</f>
        <v>//</v>
      </c>
      <c r="T446" s="124">
        <f>IFERROR((VLOOKUP($L446,ACOUSTIC_SITE_INFO!$C$3:$AI$501,9,FALSE)),"")</f>
        <v>0</v>
      </c>
      <c r="U446" s="124">
        <f>IFERROR((VLOOKUP($L446,ACOUSTIC_SITE_INFO!$C$3:$AI$501,10,FALSE)),"")</f>
        <v>0</v>
      </c>
      <c r="V446" s="122">
        <f>IFERROR((VLOOKUP($L446,ACOUSTIC_SITE_INFO!$C$3:$AI$501,11,FALSE)),"")</f>
        <v>0</v>
      </c>
      <c r="W446" s="122">
        <f>IFERROR((VLOOKUP($L446,ACOUSTIC_SITE_INFO!$C$3:$AI$501,12,FALSE)),"")</f>
        <v>0</v>
      </c>
      <c r="X446" s="122">
        <f>IFERROR((VLOOKUP($L446,ACOUSTIC_SITE_INFO!$C$3:$AI$501,13,FALSE)),"")</f>
        <v>0</v>
      </c>
      <c r="Y446" s="122">
        <f>IFERROR((VLOOKUP($L446,ACOUSTIC_SITE_INFO!$C$3:$AI$501,14,FALSE)),"")</f>
        <v>0</v>
      </c>
      <c r="Z446" s="122">
        <f>IFERROR((VLOOKUP($L446,ACOUSTIC_SITE_INFO!$C$3:$AI$501,15,FALSE)),"")</f>
        <v>0</v>
      </c>
      <c r="AA446" s="122">
        <f>IFERROR((VLOOKUP($L446,ACOUSTIC_SITE_INFO!$C$3:$AI$501,16,FALSE)),"")</f>
        <v>0</v>
      </c>
      <c r="AB446" s="122">
        <f>IFERROR((VLOOKUP($L446,ACOUSTIC_SITE_INFO!$C$3:$AI$501,17,FALSE)),"")</f>
        <v>0</v>
      </c>
      <c r="AC446" s="122">
        <f>IFERROR((VLOOKUP($L446,ACOUSTIC_SITE_INFO!$C$3:$AI$501,18,FALSE)),"")</f>
        <v>0</v>
      </c>
      <c r="AD446" s="122">
        <f>IFERROR((VLOOKUP($L446,ACOUSTIC_SITE_INFO!$C$3:$AI$501,20,FALSE)),"")</f>
        <v>0</v>
      </c>
      <c r="AE446" s="122">
        <f>IFERROR((VLOOKUP($L446,ACOUSTIC_SITE_INFO!$C$3:$AI$501,21,FALSE)),"")</f>
        <v>0</v>
      </c>
      <c r="AF446" s="122">
        <f>IFERROR((VLOOKUP($L446,ACOUSTIC_SITE_INFO!$C$3:$AI$501,19,FALSE)),"")</f>
        <v>0</v>
      </c>
      <c r="AG446" s="122">
        <f>IFERROR((VLOOKUP($L446,ACOUSTIC_SITE_INFO!$C$3:$AI$501,22,FALSE)),"")</f>
        <v>0</v>
      </c>
      <c r="AH446" s="122">
        <f>IFERROR((VLOOKUP($L446,ACOUSTIC_SITE_INFO!$C$3:$AI$501,23,FALSE)),"")</f>
        <v>0</v>
      </c>
      <c r="AI446" s="125">
        <f>IFERROR((VLOOKUP($L446,ACOUSTIC_SITE_INFO!$C$3:$AI$501,24,FALSE)),"")</f>
        <v>0</v>
      </c>
      <c r="AJ446" s="125">
        <f>IFERROR((VLOOKUP($L446,ACOUSTIC_SITE_INFO!$C$3:$AI$501,25,FALSE)),"")</f>
        <v>0</v>
      </c>
      <c r="AK446" s="122">
        <f>IFERROR((VLOOKUP($L446,ACOUSTIC_SITE_INFO!$C$3:$AI$501,26,FALSE)),"")</f>
        <v>0</v>
      </c>
      <c r="AL446" s="122">
        <f>IFERROR((VLOOKUP($L446,ACOUSTIC_SITE_INFO!$C$3:$AI$501,27,FALSE)),"")</f>
        <v>0</v>
      </c>
      <c r="AM446" s="122">
        <f>IFERROR((VLOOKUP($L446,ACOUSTIC_SITE_INFO!$C$3:$AI$501,29,FALSE)),"")</f>
        <v>0</v>
      </c>
      <c r="AN446" s="122">
        <f>IFERROR((VLOOKUP($L446,ACOUSTIC_SITE_INFO!$C$3:$AI$501,30,FALSE)),"")</f>
        <v>0</v>
      </c>
      <c r="AO446" s="122">
        <f>IFERROR((VLOOKUP($L446,ACOUSTIC_SITE_INFO!$C$3:$AI$501,31,FALSE)),"")</f>
        <v>0</v>
      </c>
      <c r="AP446" s="122">
        <f>IFERROR((VLOOKUP($L446,ACOUSTIC_SITE_INFO!$C$3:$AI$501,32,FALSE)),"")</f>
        <v>0</v>
      </c>
      <c r="AQ446" s="122">
        <f>IFERROR((VLOOKUP($L446,ACOUSTIC_SITE_INFO!$C$3:$AI$501,33,FALSE)),"")</f>
        <v>0</v>
      </c>
    </row>
    <row r="447" spans="1:43" x14ac:dyDescent="0.25">
      <c r="A447" s="122" t="str">
        <f t="shared" si="12"/>
        <v>00-0m-0</v>
      </c>
      <c r="B447" s="122" t="str">
        <f t="shared" si="13"/>
        <v/>
      </c>
      <c r="C447" s="122" t="str">
        <f>IF(ACOUSTIC_SURVEY_RESULTS!A446=0, "",ACOUSTIC_SURVEY_RESULTS!A446)</f>
        <v/>
      </c>
      <c r="D447" s="122" t="str">
        <f>IFERROR((VLOOKUP($C447,Drop_down_options!$B$2:$D$21,2,FALSE)),"")</f>
        <v/>
      </c>
      <c r="E447" s="122" t="str">
        <f>IF(ACOUSTIC_SURVEY_RESULTS!B446=0, "",ACOUSTIC_SURVEY_RESULTS!B446)</f>
        <v/>
      </c>
      <c r="F447" s="122" t="str">
        <f>IF(ACOUSTIC_SURVEY_RESULTS!C446=0, "",ACOUSTIC_SURVEY_RESULTS!C446)</f>
        <v/>
      </c>
      <c r="G447" s="122" t="str">
        <f>IF(ACOUSTIC_SURVEY_RESULTS!D446=0, "",ACOUSTIC_SURVEY_RESULTS!D446)</f>
        <v/>
      </c>
      <c r="H447" s="122" t="str">
        <f>IF(ACOUSTIC_SURVEY_RESULTS!E446=0, "",ACOUSTIC_SURVEY_RESULTS!E446)</f>
        <v/>
      </c>
      <c r="I447" s="122" t="str">
        <f>IF(ACOUSTIC_SURVEY_RESULTS!F446=0, "",ACOUSTIC_SURVEY_RESULTS!F446)</f>
        <v/>
      </c>
      <c r="J447" s="122" t="str">
        <f>IF(ACOUSTIC_SURVEY_RESULTS!G446=0, "",ACOUSTIC_SURVEY_RESULTS!G446)</f>
        <v/>
      </c>
      <c r="K447" s="122" t="str">
        <f>IF(ACOUSTIC_SURVEY_RESULTS!H446=0, "",ACOUSTIC_SURVEY_RESULTS!H446)</f>
        <v/>
      </c>
      <c r="L447" s="122" t="str">
        <f>IF(ACOUSTIC_SURVEY_RESULTS!I446=0, "",ACOUSTIC_SURVEY_RESULTS!I446)</f>
        <v/>
      </c>
      <c r="M447" s="122">
        <f>IFERROR((VLOOKUP($L447,ACOUSTIC_SITE_INFO!$C$3:$AI$501,2,FALSE)),"")</f>
        <v>0</v>
      </c>
      <c r="N447" s="122">
        <f>IFERROR((VLOOKUP($L447,ACOUSTIC_SITE_INFO!$C$3:$AI$501,3,FALSE))," ")</f>
        <v>0</v>
      </c>
      <c r="O447" s="122">
        <f>IFERROR((VLOOKUP($L447,ACOUSTIC_SITE_INFO!$C$3:$AI$501,4,FALSE)),"")</f>
        <v>0</v>
      </c>
      <c r="P447" s="122">
        <f>IFERROR((VLOOKUP($L447,ACOUSTIC_SITE_INFO!$C$3:$AI$501,5,FALSE)),"")</f>
        <v>0</v>
      </c>
      <c r="Q447" s="122">
        <f>IFERROR((VLOOKUP($L447,ACOUSTIC_SITE_INFO!$C$3:$AI$501,6,FALSE)),"")</f>
        <v>0</v>
      </c>
      <c r="R447" s="122">
        <f>IFERROR((VLOOKUP($L447,ACOUSTIC_SITE_INFO!$C$3:$AI$501,7,FALSE)),"")</f>
        <v>0</v>
      </c>
      <c r="S447" s="122" t="str">
        <f>IFERROR((VLOOKUP($L447,ACOUSTIC_SITE_INFO!$C$3:$AI$501,8,FALSE)),"")</f>
        <v>//</v>
      </c>
      <c r="T447" s="124">
        <f>IFERROR((VLOOKUP($L447,ACOUSTIC_SITE_INFO!$C$3:$AI$501,9,FALSE)),"")</f>
        <v>0</v>
      </c>
      <c r="U447" s="124">
        <f>IFERROR((VLOOKUP($L447,ACOUSTIC_SITE_INFO!$C$3:$AI$501,10,FALSE)),"")</f>
        <v>0</v>
      </c>
      <c r="V447" s="122">
        <f>IFERROR((VLOOKUP($L447,ACOUSTIC_SITE_INFO!$C$3:$AI$501,11,FALSE)),"")</f>
        <v>0</v>
      </c>
      <c r="W447" s="122">
        <f>IFERROR((VLOOKUP($L447,ACOUSTIC_SITE_INFO!$C$3:$AI$501,12,FALSE)),"")</f>
        <v>0</v>
      </c>
      <c r="X447" s="122">
        <f>IFERROR((VLOOKUP($L447,ACOUSTIC_SITE_INFO!$C$3:$AI$501,13,FALSE)),"")</f>
        <v>0</v>
      </c>
      <c r="Y447" s="122">
        <f>IFERROR((VLOOKUP($L447,ACOUSTIC_SITE_INFO!$C$3:$AI$501,14,FALSE)),"")</f>
        <v>0</v>
      </c>
      <c r="Z447" s="122">
        <f>IFERROR((VLOOKUP($L447,ACOUSTIC_SITE_INFO!$C$3:$AI$501,15,FALSE)),"")</f>
        <v>0</v>
      </c>
      <c r="AA447" s="122">
        <f>IFERROR((VLOOKUP($L447,ACOUSTIC_SITE_INFO!$C$3:$AI$501,16,FALSE)),"")</f>
        <v>0</v>
      </c>
      <c r="AB447" s="122">
        <f>IFERROR((VLOOKUP($L447,ACOUSTIC_SITE_INFO!$C$3:$AI$501,17,FALSE)),"")</f>
        <v>0</v>
      </c>
      <c r="AC447" s="122">
        <f>IFERROR((VLOOKUP($L447,ACOUSTIC_SITE_INFO!$C$3:$AI$501,18,FALSE)),"")</f>
        <v>0</v>
      </c>
      <c r="AD447" s="122">
        <f>IFERROR((VLOOKUP($L447,ACOUSTIC_SITE_INFO!$C$3:$AI$501,20,FALSE)),"")</f>
        <v>0</v>
      </c>
      <c r="AE447" s="122">
        <f>IFERROR((VLOOKUP($L447,ACOUSTIC_SITE_INFO!$C$3:$AI$501,21,FALSE)),"")</f>
        <v>0</v>
      </c>
      <c r="AF447" s="122">
        <f>IFERROR((VLOOKUP($L447,ACOUSTIC_SITE_INFO!$C$3:$AI$501,19,FALSE)),"")</f>
        <v>0</v>
      </c>
      <c r="AG447" s="122">
        <f>IFERROR((VLOOKUP($L447,ACOUSTIC_SITE_INFO!$C$3:$AI$501,22,FALSE)),"")</f>
        <v>0</v>
      </c>
      <c r="AH447" s="122">
        <f>IFERROR((VLOOKUP($L447,ACOUSTIC_SITE_INFO!$C$3:$AI$501,23,FALSE)),"")</f>
        <v>0</v>
      </c>
      <c r="AI447" s="125">
        <f>IFERROR((VLOOKUP($L447,ACOUSTIC_SITE_INFO!$C$3:$AI$501,24,FALSE)),"")</f>
        <v>0</v>
      </c>
      <c r="AJ447" s="125">
        <f>IFERROR((VLOOKUP($L447,ACOUSTIC_SITE_INFO!$C$3:$AI$501,25,FALSE)),"")</f>
        <v>0</v>
      </c>
      <c r="AK447" s="122">
        <f>IFERROR((VLOOKUP($L447,ACOUSTIC_SITE_INFO!$C$3:$AI$501,26,FALSE)),"")</f>
        <v>0</v>
      </c>
      <c r="AL447" s="122">
        <f>IFERROR((VLOOKUP($L447,ACOUSTIC_SITE_INFO!$C$3:$AI$501,27,FALSE)),"")</f>
        <v>0</v>
      </c>
      <c r="AM447" s="122">
        <f>IFERROR((VLOOKUP($L447,ACOUSTIC_SITE_INFO!$C$3:$AI$501,29,FALSE)),"")</f>
        <v>0</v>
      </c>
      <c r="AN447" s="122">
        <f>IFERROR((VLOOKUP($L447,ACOUSTIC_SITE_INFO!$C$3:$AI$501,30,FALSE)),"")</f>
        <v>0</v>
      </c>
      <c r="AO447" s="122">
        <f>IFERROR((VLOOKUP($L447,ACOUSTIC_SITE_INFO!$C$3:$AI$501,31,FALSE)),"")</f>
        <v>0</v>
      </c>
      <c r="AP447" s="122">
        <f>IFERROR((VLOOKUP($L447,ACOUSTIC_SITE_INFO!$C$3:$AI$501,32,FALSE)),"")</f>
        <v>0</v>
      </c>
      <c r="AQ447" s="122">
        <f>IFERROR((VLOOKUP($L447,ACOUSTIC_SITE_INFO!$C$3:$AI$501,33,FALSE)),"")</f>
        <v>0</v>
      </c>
    </row>
    <row r="448" spans="1:43" x14ac:dyDescent="0.25">
      <c r="A448" s="122" t="str">
        <f t="shared" si="12"/>
        <v>00-0m-0</v>
      </c>
      <c r="B448" s="122" t="str">
        <f t="shared" si="13"/>
        <v/>
      </c>
      <c r="C448" s="122" t="str">
        <f>IF(ACOUSTIC_SURVEY_RESULTS!A447=0, "",ACOUSTIC_SURVEY_RESULTS!A447)</f>
        <v/>
      </c>
      <c r="D448" s="122" t="str">
        <f>IFERROR((VLOOKUP($C448,Drop_down_options!$B$2:$D$21,2,FALSE)),"")</f>
        <v/>
      </c>
      <c r="E448" s="122" t="str">
        <f>IF(ACOUSTIC_SURVEY_RESULTS!B447=0, "",ACOUSTIC_SURVEY_RESULTS!B447)</f>
        <v/>
      </c>
      <c r="F448" s="122" t="str">
        <f>IF(ACOUSTIC_SURVEY_RESULTS!C447=0, "",ACOUSTIC_SURVEY_RESULTS!C447)</f>
        <v/>
      </c>
      <c r="G448" s="122" t="str">
        <f>IF(ACOUSTIC_SURVEY_RESULTS!D447=0, "",ACOUSTIC_SURVEY_RESULTS!D447)</f>
        <v/>
      </c>
      <c r="H448" s="122" t="str">
        <f>IF(ACOUSTIC_SURVEY_RESULTS!E447=0, "",ACOUSTIC_SURVEY_RESULTS!E447)</f>
        <v/>
      </c>
      <c r="I448" s="122" t="str">
        <f>IF(ACOUSTIC_SURVEY_RESULTS!F447=0, "",ACOUSTIC_SURVEY_RESULTS!F447)</f>
        <v/>
      </c>
      <c r="J448" s="122" t="str">
        <f>IF(ACOUSTIC_SURVEY_RESULTS!G447=0, "",ACOUSTIC_SURVEY_RESULTS!G447)</f>
        <v/>
      </c>
      <c r="K448" s="122" t="str">
        <f>IF(ACOUSTIC_SURVEY_RESULTS!H447=0, "",ACOUSTIC_SURVEY_RESULTS!H447)</f>
        <v/>
      </c>
      <c r="L448" s="122" t="str">
        <f>IF(ACOUSTIC_SURVEY_RESULTS!I447=0, "",ACOUSTIC_SURVEY_RESULTS!I447)</f>
        <v/>
      </c>
      <c r="M448" s="122">
        <f>IFERROR((VLOOKUP($L448,ACOUSTIC_SITE_INFO!$C$3:$AI$501,2,FALSE)),"")</f>
        <v>0</v>
      </c>
      <c r="N448" s="122">
        <f>IFERROR((VLOOKUP($L448,ACOUSTIC_SITE_INFO!$C$3:$AI$501,3,FALSE))," ")</f>
        <v>0</v>
      </c>
      <c r="O448" s="122">
        <f>IFERROR((VLOOKUP($L448,ACOUSTIC_SITE_INFO!$C$3:$AI$501,4,FALSE)),"")</f>
        <v>0</v>
      </c>
      <c r="P448" s="122">
        <f>IFERROR((VLOOKUP($L448,ACOUSTIC_SITE_INFO!$C$3:$AI$501,5,FALSE)),"")</f>
        <v>0</v>
      </c>
      <c r="Q448" s="122">
        <f>IFERROR((VLOOKUP($L448,ACOUSTIC_SITE_INFO!$C$3:$AI$501,6,FALSE)),"")</f>
        <v>0</v>
      </c>
      <c r="R448" s="122">
        <f>IFERROR((VLOOKUP($L448,ACOUSTIC_SITE_INFO!$C$3:$AI$501,7,FALSE)),"")</f>
        <v>0</v>
      </c>
      <c r="S448" s="122" t="str">
        <f>IFERROR((VLOOKUP($L448,ACOUSTIC_SITE_INFO!$C$3:$AI$501,8,FALSE)),"")</f>
        <v>//</v>
      </c>
      <c r="T448" s="124">
        <f>IFERROR((VLOOKUP($L448,ACOUSTIC_SITE_INFO!$C$3:$AI$501,9,FALSE)),"")</f>
        <v>0</v>
      </c>
      <c r="U448" s="124">
        <f>IFERROR((VLOOKUP($L448,ACOUSTIC_SITE_INFO!$C$3:$AI$501,10,FALSE)),"")</f>
        <v>0</v>
      </c>
      <c r="V448" s="122">
        <f>IFERROR((VLOOKUP($L448,ACOUSTIC_SITE_INFO!$C$3:$AI$501,11,FALSE)),"")</f>
        <v>0</v>
      </c>
      <c r="W448" s="122">
        <f>IFERROR((VLOOKUP($L448,ACOUSTIC_SITE_INFO!$C$3:$AI$501,12,FALSE)),"")</f>
        <v>0</v>
      </c>
      <c r="X448" s="122">
        <f>IFERROR((VLOOKUP($L448,ACOUSTIC_SITE_INFO!$C$3:$AI$501,13,FALSE)),"")</f>
        <v>0</v>
      </c>
      <c r="Y448" s="122">
        <f>IFERROR((VLOOKUP($L448,ACOUSTIC_SITE_INFO!$C$3:$AI$501,14,FALSE)),"")</f>
        <v>0</v>
      </c>
      <c r="Z448" s="122">
        <f>IFERROR((VLOOKUP($L448,ACOUSTIC_SITE_INFO!$C$3:$AI$501,15,FALSE)),"")</f>
        <v>0</v>
      </c>
      <c r="AA448" s="122">
        <f>IFERROR((VLOOKUP($L448,ACOUSTIC_SITE_INFO!$C$3:$AI$501,16,FALSE)),"")</f>
        <v>0</v>
      </c>
      <c r="AB448" s="122">
        <f>IFERROR((VLOOKUP($L448,ACOUSTIC_SITE_INFO!$C$3:$AI$501,17,FALSE)),"")</f>
        <v>0</v>
      </c>
      <c r="AC448" s="122">
        <f>IFERROR((VLOOKUP($L448,ACOUSTIC_SITE_INFO!$C$3:$AI$501,18,FALSE)),"")</f>
        <v>0</v>
      </c>
      <c r="AD448" s="122">
        <f>IFERROR((VLOOKUP($L448,ACOUSTIC_SITE_INFO!$C$3:$AI$501,20,FALSE)),"")</f>
        <v>0</v>
      </c>
      <c r="AE448" s="122">
        <f>IFERROR((VLOOKUP($L448,ACOUSTIC_SITE_INFO!$C$3:$AI$501,21,FALSE)),"")</f>
        <v>0</v>
      </c>
      <c r="AF448" s="122">
        <f>IFERROR((VLOOKUP($L448,ACOUSTIC_SITE_INFO!$C$3:$AI$501,19,FALSE)),"")</f>
        <v>0</v>
      </c>
      <c r="AG448" s="122">
        <f>IFERROR((VLOOKUP($L448,ACOUSTIC_SITE_INFO!$C$3:$AI$501,22,FALSE)),"")</f>
        <v>0</v>
      </c>
      <c r="AH448" s="122">
        <f>IFERROR((VLOOKUP($L448,ACOUSTIC_SITE_INFO!$C$3:$AI$501,23,FALSE)),"")</f>
        <v>0</v>
      </c>
      <c r="AI448" s="125">
        <f>IFERROR((VLOOKUP($L448,ACOUSTIC_SITE_INFO!$C$3:$AI$501,24,FALSE)),"")</f>
        <v>0</v>
      </c>
      <c r="AJ448" s="125">
        <f>IFERROR((VLOOKUP($L448,ACOUSTIC_SITE_INFO!$C$3:$AI$501,25,FALSE)),"")</f>
        <v>0</v>
      </c>
      <c r="AK448" s="122">
        <f>IFERROR((VLOOKUP($L448,ACOUSTIC_SITE_INFO!$C$3:$AI$501,26,FALSE)),"")</f>
        <v>0</v>
      </c>
      <c r="AL448" s="122">
        <f>IFERROR((VLOOKUP($L448,ACOUSTIC_SITE_INFO!$C$3:$AI$501,27,FALSE)),"")</f>
        <v>0</v>
      </c>
      <c r="AM448" s="122">
        <f>IFERROR((VLOOKUP($L448,ACOUSTIC_SITE_INFO!$C$3:$AI$501,29,FALSE)),"")</f>
        <v>0</v>
      </c>
      <c r="AN448" s="122">
        <f>IFERROR((VLOOKUP($L448,ACOUSTIC_SITE_INFO!$C$3:$AI$501,30,FALSE)),"")</f>
        <v>0</v>
      </c>
      <c r="AO448" s="122">
        <f>IFERROR((VLOOKUP($L448,ACOUSTIC_SITE_INFO!$C$3:$AI$501,31,FALSE)),"")</f>
        <v>0</v>
      </c>
      <c r="AP448" s="122">
        <f>IFERROR((VLOOKUP($L448,ACOUSTIC_SITE_INFO!$C$3:$AI$501,32,FALSE)),"")</f>
        <v>0</v>
      </c>
      <c r="AQ448" s="122">
        <f>IFERROR((VLOOKUP($L448,ACOUSTIC_SITE_INFO!$C$3:$AI$501,33,FALSE)),"")</f>
        <v>0</v>
      </c>
    </row>
    <row r="449" spans="1:43" x14ac:dyDescent="0.25">
      <c r="A449" s="122" t="str">
        <f t="shared" si="12"/>
        <v>00-0m-0</v>
      </c>
      <c r="B449" s="122" t="str">
        <f t="shared" si="13"/>
        <v/>
      </c>
      <c r="C449" s="122" t="str">
        <f>IF(ACOUSTIC_SURVEY_RESULTS!A448=0, "",ACOUSTIC_SURVEY_RESULTS!A448)</f>
        <v/>
      </c>
      <c r="D449" s="122" t="str">
        <f>IFERROR((VLOOKUP($C449,Drop_down_options!$B$2:$D$21,2,FALSE)),"")</f>
        <v/>
      </c>
      <c r="E449" s="122" t="str">
        <f>IF(ACOUSTIC_SURVEY_RESULTS!B448=0, "",ACOUSTIC_SURVEY_RESULTS!B448)</f>
        <v/>
      </c>
      <c r="F449" s="122" t="str">
        <f>IF(ACOUSTIC_SURVEY_RESULTS!C448=0, "",ACOUSTIC_SURVEY_RESULTS!C448)</f>
        <v/>
      </c>
      <c r="G449" s="122" t="str">
        <f>IF(ACOUSTIC_SURVEY_RESULTS!D448=0, "",ACOUSTIC_SURVEY_RESULTS!D448)</f>
        <v/>
      </c>
      <c r="H449" s="122" t="str">
        <f>IF(ACOUSTIC_SURVEY_RESULTS!E448=0, "",ACOUSTIC_SURVEY_RESULTS!E448)</f>
        <v/>
      </c>
      <c r="I449" s="122" t="str">
        <f>IF(ACOUSTIC_SURVEY_RESULTS!F448=0, "",ACOUSTIC_SURVEY_RESULTS!F448)</f>
        <v/>
      </c>
      <c r="J449" s="122" t="str">
        <f>IF(ACOUSTIC_SURVEY_RESULTS!G448=0, "",ACOUSTIC_SURVEY_RESULTS!G448)</f>
        <v/>
      </c>
      <c r="K449" s="122" t="str">
        <f>IF(ACOUSTIC_SURVEY_RESULTS!H448=0, "",ACOUSTIC_SURVEY_RESULTS!H448)</f>
        <v/>
      </c>
      <c r="L449" s="122" t="str">
        <f>IF(ACOUSTIC_SURVEY_RESULTS!I448=0, "",ACOUSTIC_SURVEY_RESULTS!I448)</f>
        <v/>
      </c>
      <c r="M449" s="122">
        <f>IFERROR((VLOOKUP($L449,ACOUSTIC_SITE_INFO!$C$3:$AI$501,2,FALSE)),"")</f>
        <v>0</v>
      </c>
      <c r="N449" s="122">
        <f>IFERROR((VLOOKUP($L449,ACOUSTIC_SITE_INFO!$C$3:$AI$501,3,FALSE))," ")</f>
        <v>0</v>
      </c>
      <c r="O449" s="122">
        <f>IFERROR((VLOOKUP($L449,ACOUSTIC_SITE_INFO!$C$3:$AI$501,4,FALSE)),"")</f>
        <v>0</v>
      </c>
      <c r="P449" s="122">
        <f>IFERROR((VLOOKUP($L449,ACOUSTIC_SITE_INFO!$C$3:$AI$501,5,FALSE)),"")</f>
        <v>0</v>
      </c>
      <c r="Q449" s="122">
        <f>IFERROR((VLOOKUP($L449,ACOUSTIC_SITE_INFO!$C$3:$AI$501,6,FALSE)),"")</f>
        <v>0</v>
      </c>
      <c r="R449" s="122">
        <f>IFERROR((VLOOKUP($L449,ACOUSTIC_SITE_INFO!$C$3:$AI$501,7,FALSE)),"")</f>
        <v>0</v>
      </c>
      <c r="S449" s="122" t="str">
        <f>IFERROR((VLOOKUP($L449,ACOUSTIC_SITE_INFO!$C$3:$AI$501,8,FALSE)),"")</f>
        <v>//</v>
      </c>
      <c r="T449" s="124">
        <f>IFERROR((VLOOKUP($L449,ACOUSTIC_SITE_INFO!$C$3:$AI$501,9,FALSE)),"")</f>
        <v>0</v>
      </c>
      <c r="U449" s="124">
        <f>IFERROR((VLOOKUP($L449,ACOUSTIC_SITE_INFO!$C$3:$AI$501,10,FALSE)),"")</f>
        <v>0</v>
      </c>
      <c r="V449" s="122">
        <f>IFERROR((VLOOKUP($L449,ACOUSTIC_SITE_INFO!$C$3:$AI$501,11,FALSE)),"")</f>
        <v>0</v>
      </c>
      <c r="W449" s="122">
        <f>IFERROR((VLOOKUP($L449,ACOUSTIC_SITE_INFO!$C$3:$AI$501,12,FALSE)),"")</f>
        <v>0</v>
      </c>
      <c r="X449" s="122">
        <f>IFERROR((VLOOKUP($L449,ACOUSTIC_SITE_INFO!$C$3:$AI$501,13,FALSE)),"")</f>
        <v>0</v>
      </c>
      <c r="Y449" s="122">
        <f>IFERROR((VLOOKUP($L449,ACOUSTIC_SITE_INFO!$C$3:$AI$501,14,FALSE)),"")</f>
        <v>0</v>
      </c>
      <c r="Z449" s="122">
        <f>IFERROR((VLOOKUP($L449,ACOUSTIC_SITE_INFO!$C$3:$AI$501,15,FALSE)),"")</f>
        <v>0</v>
      </c>
      <c r="AA449" s="122">
        <f>IFERROR((VLOOKUP($L449,ACOUSTIC_SITE_INFO!$C$3:$AI$501,16,FALSE)),"")</f>
        <v>0</v>
      </c>
      <c r="AB449" s="122">
        <f>IFERROR((VLOOKUP($L449,ACOUSTIC_SITE_INFO!$C$3:$AI$501,17,FALSE)),"")</f>
        <v>0</v>
      </c>
      <c r="AC449" s="122">
        <f>IFERROR((VLOOKUP($L449,ACOUSTIC_SITE_INFO!$C$3:$AI$501,18,FALSE)),"")</f>
        <v>0</v>
      </c>
      <c r="AD449" s="122">
        <f>IFERROR((VLOOKUP($L449,ACOUSTIC_SITE_INFO!$C$3:$AI$501,20,FALSE)),"")</f>
        <v>0</v>
      </c>
      <c r="AE449" s="122">
        <f>IFERROR((VLOOKUP($L449,ACOUSTIC_SITE_INFO!$C$3:$AI$501,21,FALSE)),"")</f>
        <v>0</v>
      </c>
      <c r="AF449" s="122">
        <f>IFERROR((VLOOKUP($L449,ACOUSTIC_SITE_INFO!$C$3:$AI$501,19,FALSE)),"")</f>
        <v>0</v>
      </c>
      <c r="AG449" s="122">
        <f>IFERROR((VLOOKUP($L449,ACOUSTIC_SITE_INFO!$C$3:$AI$501,22,FALSE)),"")</f>
        <v>0</v>
      </c>
      <c r="AH449" s="122">
        <f>IFERROR((VLOOKUP($L449,ACOUSTIC_SITE_INFO!$C$3:$AI$501,23,FALSE)),"")</f>
        <v>0</v>
      </c>
      <c r="AI449" s="125">
        <f>IFERROR((VLOOKUP($L449,ACOUSTIC_SITE_INFO!$C$3:$AI$501,24,FALSE)),"")</f>
        <v>0</v>
      </c>
      <c r="AJ449" s="125">
        <f>IFERROR((VLOOKUP($L449,ACOUSTIC_SITE_INFO!$C$3:$AI$501,25,FALSE)),"")</f>
        <v>0</v>
      </c>
      <c r="AK449" s="122">
        <f>IFERROR((VLOOKUP($L449,ACOUSTIC_SITE_INFO!$C$3:$AI$501,26,FALSE)),"")</f>
        <v>0</v>
      </c>
      <c r="AL449" s="122">
        <f>IFERROR((VLOOKUP($L449,ACOUSTIC_SITE_INFO!$C$3:$AI$501,27,FALSE)),"")</f>
        <v>0</v>
      </c>
      <c r="AM449" s="122">
        <f>IFERROR((VLOOKUP($L449,ACOUSTIC_SITE_INFO!$C$3:$AI$501,29,FALSE)),"")</f>
        <v>0</v>
      </c>
      <c r="AN449" s="122">
        <f>IFERROR((VLOOKUP($L449,ACOUSTIC_SITE_INFO!$C$3:$AI$501,30,FALSE)),"")</f>
        <v>0</v>
      </c>
      <c r="AO449" s="122">
        <f>IFERROR((VLOOKUP($L449,ACOUSTIC_SITE_INFO!$C$3:$AI$501,31,FALSE)),"")</f>
        <v>0</v>
      </c>
      <c r="AP449" s="122">
        <f>IFERROR((VLOOKUP($L449,ACOUSTIC_SITE_INFO!$C$3:$AI$501,32,FALSE)),"")</f>
        <v>0</v>
      </c>
      <c r="AQ449" s="122">
        <f>IFERROR((VLOOKUP($L449,ACOUSTIC_SITE_INFO!$C$3:$AI$501,33,FALSE)),"")</f>
        <v>0</v>
      </c>
    </row>
    <row r="450" spans="1:43" x14ac:dyDescent="0.25">
      <c r="A450" s="122" t="str">
        <f t="shared" si="12"/>
        <v>00-0m-0</v>
      </c>
      <c r="B450" s="122" t="str">
        <f t="shared" si="13"/>
        <v/>
      </c>
      <c r="C450" s="122" t="str">
        <f>IF(ACOUSTIC_SURVEY_RESULTS!A449=0, "",ACOUSTIC_SURVEY_RESULTS!A449)</f>
        <v/>
      </c>
      <c r="D450" s="122" t="str">
        <f>IFERROR((VLOOKUP($C450,Drop_down_options!$B$2:$D$21,2,FALSE)),"")</f>
        <v/>
      </c>
      <c r="E450" s="122" t="str">
        <f>IF(ACOUSTIC_SURVEY_RESULTS!B449=0, "",ACOUSTIC_SURVEY_RESULTS!B449)</f>
        <v/>
      </c>
      <c r="F450" s="122" t="str">
        <f>IF(ACOUSTIC_SURVEY_RESULTS!C449=0, "",ACOUSTIC_SURVEY_RESULTS!C449)</f>
        <v/>
      </c>
      <c r="G450" s="122" t="str">
        <f>IF(ACOUSTIC_SURVEY_RESULTS!D449=0, "",ACOUSTIC_SURVEY_RESULTS!D449)</f>
        <v/>
      </c>
      <c r="H450" s="122" t="str">
        <f>IF(ACOUSTIC_SURVEY_RESULTS!E449=0, "",ACOUSTIC_SURVEY_RESULTS!E449)</f>
        <v/>
      </c>
      <c r="I450" s="122" t="str">
        <f>IF(ACOUSTIC_SURVEY_RESULTS!F449=0, "",ACOUSTIC_SURVEY_RESULTS!F449)</f>
        <v/>
      </c>
      <c r="J450" s="122" t="str">
        <f>IF(ACOUSTIC_SURVEY_RESULTS!G449=0, "",ACOUSTIC_SURVEY_RESULTS!G449)</f>
        <v/>
      </c>
      <c r="K450" s="122" t="str">
        <f>IF(ACOUSTIC_SURVEY_RESULTS!H449=0, "",ACOUSTIC_SURVEY_RESULTS!H449)</f>
        <v/>
      </c>
      <c r="L450" s="122" t="str">
        <f>IF(ACOUSTIC_SURVEY_RESULTS!I449=0, "",ACOUSTIC_SURVEY_RESULTS!I449)</f>
        <v/>
      </c>
      <c r="M450" s="122">
        <f>IFERROR((VLOOKUP($L450,ACOUSTIC_SITE_INFO!$C$3:$AI$501,2,FALSE)),"")</f>
        <v>0</v>
      </c>
      <c r="N450" s="122">
        <f>IFERROR((VLOOKUP($L450,ACOUSTIC_SITE_INFO!$C$3:$AI$501,3,FALSE))," ")</f>
        <v>0</v>
      </c>
      <c r="O450" s="122">
        <f>IFERROR((VLOOKUP($L450,ACOUSTIC_SITE_INFO!$C$3:$AI$501,4,FALSE)),"")</f>
        <v>0</v>
      </c>
      <c r="P450" s="122">
        <f>IFERROR((VLOOKUP($L450,ACOUSTIC_SITE_INFO!$C$3:$AI$501,5,FALSE)),"")</f>
        <v>0</v>
      </c>
      <c r="Q450" s="122">
        <f>IFERROR((VLOOKUP($L450,ACOUSTIC_SITE_INFO!$C$3:$AI$501,6,FALSE)),"")</f>
        <v>0</v>
      </c>
      <c r="R450" s="122">
        <f>IFERROR((VLOOKUP($L450,ACOUSTIC_SITE_INFO!$C$3:$AI$501,7,FALSE)),"")</f>
        <v>0</v>
      </c>
      <c r="S450" s="122" t="str">
        <f>IFERROR((VLOOKUP($L450,ACOUSTIC_SITE_INFO!$C$3:$AI$501,8,FALSE)),"")</f>
        <v>//</v>
      </c>
      <c r="T450" s="124">
        <f>IFERROR((VLOOKUP($L450,ACOUSTIC_SITE_INFO!$C$3:$AI$501,9,FALSE)),"")</f>
        <v>0</v>
      </c>
      <c r="U450" s="124">
        <f>IFERROR((VLOOKUP($L450,ACOUSTIC_SITE_INFO!$C$3:$AI$501,10,FALSE)),"")</f>
        <v>0</v>
      </c>
      <c r="V450" s="122">
        <f>IFERROR((VLOOKUP($L450,ACOUSTIC_SITE_INFO!$C$3:$AI$501,11,FALSE)),"")</f>
        <v>0</v>
      </c>
      <c r="W450" s="122">
        <f>IFERROR((VLOOKUP($L450,ACOUSTIC_SITE_INFO!$C$3:$AI$501,12,FALSE)),"")</f>
        <v>0</v>
      </c>
      <c r="X450" s="122">
        <f>IFERROR((VLOOKUP($L450,ACOUSTIC_SITE_INFO!$C$3:$AI$501,13,FALSE)),"")</f>
        <v>0</v>
      </c>
      <c r="Y450" s="122">
        <f>IFERROR((VLOOKUP($L450,ACOUSTIC_SITE_INFO!$C$3:$AI$501,14,FALSE)),"")</f>
        <v>0</v>
      </c>
      <c r="Z450" s="122">
        <f>IFERROR((VLOOKUP($L450,ACOUSTIC_SITE_INFO!$C$3:$AI$501,15,FALSE)),"")</f>
        <v>0</v>
      </c>
      <c r="AA450" s="122">
        <f>IFERROR((VLOOKUP($L450,ACOUSTIC_SITE_INFO!$C$3:$AI$501,16,FALSE)),"")</f>
        <v>0</v>
      </c>
      <c r="AB450" s="122">
        <f>IFERROR((VLOOKUP($L450,ACOUSTIC_SITE_INFO!$C$3:$AI$501,17,FALSE)),"")</f>
        <v>0</v>
      </c>
      <c r="AC450" s="122">
        <f>IFERROR((VLOOKUP($L450,ACOUSTIC_SITE_INFO!$C$3:$AI$501,18,FALSE)),"")</f>
        <v>0</v>
      </c>
      <c r="AD450" s="122">
        <f>IFERROR((VLOOKUP($L450,ACOUSTIC_SITE_INFO!$C$3:$AI$501,20,FALSE)),"")</f>
        <v>0</v>
      </c>
      <c r="AE450" s="122">
        <f>IFERROR((VLOOKUP($L450,ACOUSTIC_SITE_INFO!$C$3:$AI$501,21,FALSE)),"")</f>
        <v>0</v>
      </c>
      <c r="AF450" s="122">
        <f>IFERROR((VLOOKUP($L450,ACOUSTIC_SITE_INFO!$C$3:$AI$501,19,FALSE)),"")</f>
        <v>0</v>
      </c>
      <c r="AG450" s="122">
        <f>IFERROR((VLOOKUP($L450,ACOUSTIC_SITE_INFO!$C$3:$AI$501,22,FALSE)),"")</f>
        <v>0</v>
      </c>
      <c r="AH450" s="122">
        <f>IFERROR((VLOOKUP($L450,ACOUSTIC_SITE_INFO!$C$3:$AI$501,23,FALSE)),"")</f>
        <v>0</v>
      </c>
      <c r="AI450" s="125">
        <f>IFERROR((VLOOKUP($L450,ACOUSTIC_SITE_INFO!$C$3:$AI$501,24,FALSE)),"")</f>
        <v>0</v>
      </c>
      <c r="AJ450" s="125">
        <f>IFERROR((VLOOKUP($L450,ACOUSTIC_SITE_INFO!$C$3:$AI$501,25,FALSE)),"")</f>
        <v>0</v>
      </c>
      <c r="AK450" s="122">
        <f>IFERROR((VLOOKUP($L450,ACOUSTIC_SITE_INFO!$C$3:$AI$501,26,FALSE)),"")</f>
        <v>0</v>
      </c>
      <c r="AL450" s="122">
        <f>IFERROR((VLOOKUP($L450,ACOUSTIC_SITE_INFO!$C$3:$AI$501,27,FALSE)),"")</f>
        <v>0</v>
      </c>
      <c r="AM450" s="122">
        <f>IFERROR((VLOOKUP($L450,ACOUSTIC_SITE_INFO!$C$3:$AI$501,29,FALSE)),"")</f>
        <v>0</v>
      </c>
      <c r="AN450" s="122">
        <f>IFERROR((VLOOKUP($L450,ACOUSTIC_SITE_INFO!$C$3:$AI$501,30,FALSE)),"")</f>
        <v>0</v>
      </c>
      <c r="AO450" s="122">
        <f>IFERROR((VLOOKUP($L450,ACOUSTIC_SITE_INFO!$C$3:$AI$501,31,FALSE)),"")</f>
        <v>0</v>
      </c>
      <c r="AP450" s="122">
        <f>IFERROR((VLOOKUP($L450,ACOUSTIC_SITE_INFO!$C$3:$AI$501,32,FALSE)),"")</f>
        <v>0</v>
      </c>
      <c r="AQ450" s="122">
        <f>IFERROR((VLOOKUP($L450,ACOUSTIC_SITE_INFO!$C$3:$AI$501,33,FALSE)),"")</f>
        <v>0</v>
      </c>
    </row>
    <row r="451" spans="1:43" x14ac:dyDescent="0.25">
      <c r="A451" s="122" t="str">
        <f t="shared" si="12"/>
        <v>00-0m-0</v>
      </c>
      <c r="B451" s="122" t="str">
        <f t="shared" si="13"/>
        <v/>
      </c>
      <c r="C451" s="122" t="str">
        <f>IF(ACOUSTIC_SURVEY_RESULTS!A450=0, "",ACOUSTIC_SURVEY_RESULTS!A450)</f>
        <v/>
      </c>
      <c r="D451" s="122" t="str">
        <f>IFERROR((VLOOKUP($C451,Drop_down_options!$B$2:$D$21,2,FALSE)),"")</f>
        <v/>
      </c>
      <c r="E451" s="122" t="str">
        <f>IF(ACOUSTIC_SURVEY_RESULTS!B450=0, "",ACOUSTIC_SURVEY_RESULTS!B450)</f>
        <v/>
      </c>
      <c r="F451" s="122" t="str">
        <f>IF(ACOUSTIC_SURVEY_RESULTS!C450=0, "",ACOUSTIC_SURVEY_RESULTS!C450)</f>
        <v/>
      </c>
      <c r="G451" s="122" t="str">
        <f>IF(ACOUSTIC_SURVEY_RESULTS!D450=0, "",ACOUSTIC_SURVEY_RESULTS!D450)</f>
        <v/>
      </c>
      <c r="H451" s="122" t="str">
        <f>IF(ACOUSTIC_SURVEY_RESULTS!E450=0, "",ACOUSTIC_SURVEY_RESULTS!E450)</f>
        <v/>
      </c>
      <c r="I451" s="122" t="str">
        <f>IF(ACOUSTIC_SURVEY_RESULTS!F450=0, "",ACOUSTIC_SURVEY_RESULTS!F450)</f>
        <v/>
      </c>
      <c r="J451" s="122" t="str">
        <f>IF(ACOUSTIC_SURVEY_RESULTS!G450=0, "",ACOUSTIC_SURVEY_RESULTS!G450)</f>
        <v/>
      </c>
      <c r="K451" s="122" t="str">
        <f>IF(ACOUSTIC_SURVEY_RESULTS!H450=0, "",ACOUSTIC_SURVEY_RESULTS!H450)</f>
        <v/>
      </c>
      <c r="L451" s="122" t="str">
        <f>IF(ACOUSTIC_SURVEY_RESULTS!I450=0, "",ACOUSTIC_SURVEY_RESULTS!I450)</f>
        <v/>
      </c>
      <c r="M451" s="122">
        <f>IFERROR((VLOOKUP($L451,ACOUSTIC_SITE_INFO!$C$3:$AI$501,2,FALSE)),"")</f>
        <v>0</v>
      </c>
      <c r="N451" s="122">
        <f>IFERROR((VLOOKUP($L451,ACOUSTIC_SITE_INFO!$C$3:$AI$501,3,FALSE))," ")</f>
        <v>0</v>
      </c>
      <c r="O451" s="122">
        <f>IFERROR((VLOOKUP($L451,ACOUSTIC_SITE_INFO!$C$3:$AI$501,4,FALSE)),"")</f>
        <v>0</v>
      </c>
      <c r="P451" s="122">
        <f>IFERROR((VLOOKUP($L451,ACOUSTIC_SITE_INFO!$C$3:$AI$501,5,FALSE)),"")</f>
        <v>0</v>
      </c>
      <c r="Q451" s="122">
        <f>IFERROR((VLOOKUP($L451,ACOUSTIC_SITE_INFO!$C$3:$AI$501,6,FALSE)),"")</f>
        <v>0</v>
      </c>
      <c r="R451" s="122">
        <f>IFERROR((VLOOKUP($L451,ACOUSTIC_SITE_INFO!$C$3:$AI$501,7,FALSE)),"")</f>
        <v>0</v>
      </c>
      <c r="S451" s="122" t="str">
        <f>IFERROR((VLOOKUP($L451,ACOUSTIC_SITE_INFO!$C$3:$AI$501,8,FALSE)),"")</f>
        <v>//</v>
      </c>
      <c r="T451" s="124">
        <f>IFERROR((VLOOKUP($L451,ACOUSTIC_SITE_INFO!$C$3:$AI$501,9,FALSE)),"")</f>
        <v>0</v>
      </c>
      <c r="U451" s="124">
        <f>IFERROR((VLOOKUP($L451,ACOUSTIC_SITE_INFO!$C$3:$AI$501,10,FALSE)),"")</f>
        <v>0</v>
      </c>
      <c r="V451" s="122">
        <f>IFERROR((VLOOKUP($L451,ACOUSTIC_SITE_INFO!$C$3:$AI$501,11,FALSE)),"")</f>
        <v>0</v>
      </c>
      <c r="W451" s="122">
        <f>IFERROR((VLOOKUP($L451,ACOUSTIC_SITE_INFO!$C$3:$AI$501,12,FALSE)),"")</f>
        <v>0</v>
      </c>
      <c r="X451" s="122">
        <f>IFERROR((VLOOKUP($L451,ACOUSTIC_SITE_INFO!$C$3:$AI$501,13,FALSE)),"")</f>
        <v>0</v>
      </c>
      <c r="Y451" s="122">
        <f>IFERROR((VLOOKUP($L451,ACOUSTIC_SITE_INFO!$C$3:$AI$501,14,FALSE)),"")</f>
        <v>0</v>
      </c>
      <c r="Z451" s="122">
        <f>IFERROR((VLOOKUP($L451,ACOUSTIC_SITE_INFO!$C$3:$AI$501,15,FALSE)),"")</f>
        <v>0</v>
      </c>
      <c r="AA451" s="122">
        <f>IFERROR((VLOOKUP($L451,ACOUSTIC_SITE_INFO!$C$3:$AI$501,16,FALSE)),"")</f>
        <v>0</v>
      </c>
      <c r="AB451" s="122">
        <f>IFERROR((VLOOKUP($L451,ACOUSTIC_SITE_INFO!$C$3:$AI$501,17,FALSE)),"")</f>
        <v>0</v>
      </c>
      <c r="AC451" s="122">
        <f>IFERROR((VLOOKUP($L451,ACOUSTIC_SITE_INFO!$C$3:$AI$501,18,FALSE)),"")</f>
        <v>0</v>
      </c>
      <c r="AD451" s="122">
        <f>IFERROR((VLOOKUP($L451,ACOUSTIC_SITE_INFO!$C$3:$AI$501,20,FALSE)),"")</f>
        <v>0</v>
      </c>
      <c r="AE451" s="122">
        <f>IFERROR((VLOOKUP($L451,ACOUSTIC_SITE_INFO!$C$3:$AI$501,21,FALSE)),"")</f>
        <v>0</v>
      </c>
      <c r="AF451" s="122">
        <f>IFERROR((VLOOKUP($L451,ACOUSTIC_SITE_INFO!$C$3:$AI$501,19,FALSE)),"")</f>
        <v>0</v>
      </c>
      <c r="AG451" s="122">
        <f>IFERROR((VLOOKUP($L451,ACOUSTIC_SITE_INFO!$C$3:$AI$501,22,FALSE)),"")</f>
        <v>0</v>
      </c>
      <c r="AH451" s="122">
        <f>IFERROR((VLOOKUP($L451,ACOUSTIC_SITE_INFO!$C$3:$AI$501,23,FALSE)),"")</f>
        <v>0</v>
      </c>
      <c r="AI451" s="125">
        <f>IFERROR((VLOOKUP($L451,ACOUSTIC_SITE_INFO!$C$3:$AI$501,24,FALSE)),"")</f>
        <v>0</v>
      </c>
      <c r="AJ451" s="125">
        <f>IFERROR((VLOOKUP($L451,ACOUSTIC_SITE_INFO!$C$3:$AI$501,25,FALSE)),"")</f>
        <v>0</v>
      </c>
      <c r="AK451" s="122">
        <f>IFERROR((VLOOKUP($L451,ACOUSTIC_SITE_INFO!$C$3:$AI$501,26,FALSE)),"")</f>
        <v>0</v>
      </c>
      <c r="AL451" s="122">
        <f>IFERROR((VLOOKUP($L451,ACOUSTIC_SITE_INFO!$C$3:$AI$501,27,FALSE)),"")</f>
        <v>0</v>
      </c>
      <c r="AM451" s="122">
        <f>IFERROR((VLOOKUP($L451,ACOUSTIC_SITE_INFO!$C$3:$AI$501,29,FALSE)),"")</f>
        <v>0</v>
      </c>
      <c r="AN451" s="122">
        <f>IFERROR((VLOOKUP($L451,ACOUSTIC_SITE_INFO!$C$3:$AI$501,30,FALSE)),"")</f>
        <v>0</v>
      </c>
      <c r="AO451" s="122">
        <f>IFERROR((VLOOKUP($L451,ACOUSTIC_SITE_INFO!$C$3:$AI$501,31,FALSE)),"")</f>
        <v>0</v>
      </c>
      <c r="AP451" s="122">
        <f>IFERROR((VLOOKUP($L451,ACOUSTIC_SITE_INFO!$C$3:$AI$501,32,FALSE)),"")</f>
        <v>0</v>
      </c>
      <c r="AQ451" s="122">
        <f>IFERROR((VLOOKUP($L451,ACOUSTIC_SITE_INFO!$C$3:$AI$501,33,FALSE)),"")</f>
        <v>0</v>
      </c>
    </row>
    <row r="452" spans="1:43" x14ac:dyDescent="0.25">
      <c r="A452" s="122" t="str">
        <f t="shared" ref="A452:A501" si="14">IFERROR((CONCATENATE(((-1*TRUNC(N452,4))*10000),((TRUNC(M452,4))*10000),"-",AE452,"m","-",R452)),"")</f>
        <v>00-0m-0</v>
      </c>
      <c r="B452" s="122" t="str">
        <f t="shared" ref="B452:B501" si="15">IF(A452="00-0m-0","",A452)</f>
        <v/>
      </c>
      <c r="C452" s="122" t="str">
        <f>IF(ACOUSTIC_SURVEY_RESULTS!A451=0, "",ACOUSTIC_SURVEY_RESULTS!A451)</f>
        <v/>
      </c>
      <c r="D452" s="122" t="str">
        <f>IFERROR((VLOOKUP($C452,Drop_down_options!$B$2:$D$21,2,FALSE)),"")</f>
        <v/>
      </c>
      <c r="E452" s="122" t="str">
        <f>IF(ACOUSTIC_SURVEY_RESULTS!B451=0, "",ACOUSTIC_SURVEY_RESULTS!B451)</f>
        <v/>
      </c>
      <c r="F452" s="122" t="str">
        <f>IF(ACOUSTIC_SURVEY_RESULTS!C451=0, "",ACOUSTIC_SURVEY_RESULTS!C451)</f>
        <v/>
      </c>
      <c r="G452" s="122" t="str">
        <f>IF(ACOUSTIC_SURVEY_RESULTS!D451=0, "",ACOUSTIC_SURVEY_RESULTS!D451)</f>
        <v/>
      </c>
      <c r="H452" s="122" t="str">
        <f>IF(ACOUSTIC_SURVEY_RESULTS!E451=0, "",ACOUSTIC_SURVEY_RESULTS!E451)</f>
        <v/>
      </c>
      <c r="I452" s="122" t="str">
        <f>IF(ACOUSTIC_SURVEY_RESULTS!F451=0, "",ACOUSTIC_SURVEY_RESULTS!F451)</f>
        <v/>
      </c>
      <c r="J452" s="122" t="str">
        <f>IF(ACOUSTIC_SURVEY_RESULTS!G451=0, "",ACOUSTIC_SURVEY_RESULTS!G451)</f>
        <v/>
      </c>
      <c r="K452" s="122" t="str">
        <f>IF(ACOUSTIC_SURVEY_RESULTS!H451=0, "",ACOUSTIC_SURVEY_RESULTS!H451)</f>
        <v/>
      </c>
      <c r="L452" s="122" t="str">
        <f>IF(ACOUSTIC_SURVEY_RESULTS!I451=0, "",ACOUSTIC_SURVEY_RESULTS!I451)</f>
        <v/>
      </c>
      <c r="M452" s="122">
        <f>IFERROR((VLOOKUP($L452,ACOUSTIC_SITE_INFO!$C$3:$AI$501,2,FALSE)),"")</f>
        <v>0</v>
      </c>
      <c r="N452" s="122">
        <f>IFERROR((VLOOKUP($L452,ACOUSTIC_SITE_INFO!$C$3:$AI$501,3,FALSE))," ")</f>
        <v>0</v>
      </c>
      <c r="O452" s="122">
        <f>IFERROR((VLOOKUP($L452,ACOUSTIC_SITE_INFO!$C$3:$AI$501,4,FALSE)),"")</f>
        <v>0</v>
      </c>
      <c r="P452" s="122">
        <f>IFERROR((VLOOKUP($L452,ACOUSTIC_SITE_INFO!$C$3:$AI$501,5,FALSE)),"")</f>
        <v>0</v>
      </c>
      <c r="Q452" s="122">
        <f>IFERROR((VLOOKUP($L452,ACOUSTIC_SITE_INFO!$C$3:$AI$501,6,FALSE)),"")</f>
        <v>0</v>
      </c>
      <c r="R452" s="122">
        <f>IFERROR((VLOOKUP($L452,ACOUSTIC_SITE_INFO!$C$3:$AI$501,7,FALSE)),"")</f>
        <v>0</v>
      </c>
      <c r="S452" s="122" t="str">
        <f>IFERROR((VLOOKUP($L452,ACOUSTIC_SITE_INFO!$C$3:$AI$501,8,FALSE)),"")</f>
        <v>//</v>
      </c>
      <c r="T452" s="124">
        <f>IFERROR((VLOOKUP($L452,ACOUSTIC_SITE_INFO!$C$3:$AI$501,9,FALSE)),"")</f>
        <v>0</v>
      </c>
      <c r="U452" s="124">
        <f>IFERROR((VLOOKUP($L452,ACOUSTIC_SITE_INFO!$C$3:$AI$501,10,FALSE)),"")</f>
        <v>0</v>
      </c>
      <c r="V452" s="122">
        <f>IFERROR((VLOOKUP($L452,ACOUSTIC_SITE_INFO!$C$3:$AI$501,11,FALSE)),"")</f>
        <v>0</v>
      </c>
      <c r="W452" s="122">
        <f>IFERROR((VLOOKUP($L452,ACOUSTIC_SITE_INFO!$C$3:$AI$501,12,FALSE)),"")</f>
        <v>0</v>
      </c>
      <c r="X452" s="122">
        <f>IFERROR((VLOOKUP($L452,ACOUSTIC_SITE_INFO!$C$3:$AI$501,13,FALSE)),"")</f>
        <v>0</v>
      </c>
      <c r="Y452" s="122">
        <f>IFERROR((VLOOKUP($L452,ACOUSTIC_SITE_INFO!$C$3:$AI$501,14,FALSE)),"")</f>
        <v>0</v>
      </c>
      <c r="Z452" s="122">
        <f>IFERROR((VLOOKUP($L452,ACOUSTIC_SITE_INFO!$C$3:$AI$501,15,FALSE)),"")</f>
        <v>0</v>
      </c>
      <c r="AA452" s="122">
        <f>IFERROR((VLOOKUP($L452,ACOUSTIC_SITE_INFO!$C$3:$AI$501,16,FALSE)),"")</f>
        <v>0</v>
      </c>
      <c r="AB452" s="122">
        <f>IFERROR((VLOOKUP($L452,ACOUSTIC_SITE_INFO!$C$3:$AI$501,17,FALSE)),"")</f>
        <v>0</v>
      </c>
      <c r="AC452" s="122">
        <f>IFERROR((VLOOKUP($L452,ACOUSTIC_SITE_INFO!$C$3:$AI$501,18,FALSE)),"")</f>
        <v>0</v>
      </c>
      <c r="AD452" s="122">
        <f>IFERROR((VLOOKUP($L452,ACOUSTIC_SITE_INFO!$C$3:$AI$501,20,FALSE)),"")</f>
        <v>0</v>
      </c>
      <c r="AE452" s="122">
        <f>IFERROR((VLOOKUP($L452,ACOUSTIC_SITE_INFO!$C$3:$AI$501,21,FALSE)),"")</f>
        <v>0</v>
      </c>
      <c r="AF452" s="122">
        <f>IFERROR((VLOOKUP($L452,ACOUSTIC_SITE_INFO!$C$3:$AI$501,19,FALSE)),"")</f>
        <v>0</v>
      </c>
      <c r="AG452" s="122">
        <f>IFERROR((VLOOKUP($L452,ACOUSTIC_SITE_INFO!$C$3:$AI$501,22,FALSE)),"")</f>
        <v>0</v>
      </c>
      <c r="AH452" s="122">
        <f>IFERROR((VLOOKUP($L452,ACOUSTIC_SITE_INFO!$C$3:$AI$501,23,FALSE)),"")</f>
        <v>0</v>
      </c>
      <c r="AI452" s="125">
        <f>IFERROR((VLOOKUP($L452,ACOUSTIC_SITE_INFO!$C$3:$AI$501,24,FALSE)),"")</f>
        <v>0</v>
      </c>
      <c r="AJ452" s="125">
        <f>IFERROR((VLOOKUP($L452,ACOUSTIC_SITE_INFO!$C$3:$AI$501,25,FALSE)),"")</f>
        <v>0</v>
      </c>
      <c r="AK452" s="122">
        <f>IFERROR((VLOOKUP($L452,ACOUSTIC_SITE_INFO!$C$3:$AI$501,26,FALSE)),"")</f>
        <v>0</v>
      </c>
      <c r="AL452" s="122">
        <f>IFERROR((VLOOKUP($L452,ACOUSTIC_SITE_INFO!$C$3:$AI$501,27,FALSE)),"")</f>
        <v>0</v>
      </c>
      <c r="AM452" s="122">
        <f>IFERROR((VLOOKUP($L452,ACOUSTIC_SITE_INFO!$C$3:$AI$501,29,FALSE)),"")</f>
        <v>0</v>
      </c>
      <c r="AN452" s="122">
        <f>IFERROR((VLOOKUP($L452,ACOUSTIC_SITE_INFO!$C$3:$AI$501,30,FALSE)),"")</f>
        <v>0</v>
      </c>
      <c r="AO452" s="122">
        <f>IFERROR((VLOOKUP($L452,ACOUSTIC_SITE_INFO!$C$3:$AI$501,31,FALSE)),"")</f>
        <v>0</v>
      </c>
      <c r="AP452" s="122">
        <f>IFERROR((VLOOKUP($L452,ACOUSTIC_SITE_INFO!$C$3:$AI$501,32,FALSE)),"")</f>
        <v>0</v>
      </c>
      <c r="AQ452" s="122">
        <f>IFERROR((VLOOKUP($L452,ACOUSTIC_SITE_INFO!$C$3:$AI$501,33,FALSE)),"")</f>
        <v>0</v>
      </c>
    </row>
    <row r="453" spans="1:43" x14ac:dyDescent="0.25">
      <c r="A453" s="122" t="str">
        <f t="shared" si="14"/>
        <v>00-0m-0</v>
      </c>
      <c r="B453" s="122" t="str">
        <f t="shared" si="15"/>
        <v/>
      </c>
      <c r="C453" s="122" t="str">
        <f>IF(ACOUSTIC_SURVEY_RESULTS!A452=0, "",ACOUSTIC_SURVEY_RESULTS!A452)</f>
        <v/>
      </c>
      <c r="D453" s="122" t="str">
        <f>IFERROR((VLOOKUP($C453,Drop_down_options!$B$2:$D$21,2,FALSE)),"")</f>
        <v/>
      </c>
      <c r="E453" s="122" t="str">
        <f>IF(ACOUSTIC_SURVEY_RESULTS!B452=0, "",ACOUSTIC_SURVEY_RESULTS!B452)</f>
        <v/>
      </c>
      <c r="F453" s="122" t="str">
        <f>IF(ACOUSTIC_SURVEY_RESULTS!C452=0, "",ACOUSTIC_SURVEY_RESULTS!C452)</f>
        <v/>
      </c>
      <c r="G453" s="122" t="str">
        <f>IF(ACOUSTIC_SURVEY_RESULTS!D452=0, "",ACOUSTIC_SURVEY_RESULTS!D452)</f>
        <v/>
      </c>
      <c r="H453" s="122" t="str">
        <f>IF(ACOUSTIC_SURVEY_RESULTS!E452=0, "",ACOUSTIC_SURVEY_RESULTS!E452)</f>
        <v/>
      </c>
      <c r="I453" s="122" t="str">
        <f>IF(ACOUSTIC_SURVEY_RESULTS!F452=0, "",ACOUSTIC_SURVEY_RESULTS!F452)</f>
        <v/>
      </c>
      <c r="J453" s="122" t="str">
        <f>IF(ACOUSTIC_SURVEY_RESULTS!G452=0, "",ACOUSTIC_SURVEY_RESULTS!G452)</f>
        <v/>
      </c>
      <c r="K453" s="122" t="str">
        <f>IF(ACOUSTIC_SURVEY_RESULTS!H452=0, "",ACOUSTIC_SURVEY_RESULTS!H452)</f>
        <v/>
      </c>
      <c r="L453" s="122" t="str">
        <f>IF(ACOUSTIC_SURVEY_RESULTS!I452=0, "",ACOUSTIC_SURVEY_RESULTS!I452)</f>
        <v/>
      </c>
      <c r="M453" s="122">
        <f>IFERROR((VLOOKUP($L453,ACOUSTIC_SITE_INFO!$C$3:$AI$501,2,FALSE)),"")</f>
        <v>0</v>
      </c>
      <c r="N453" s="122">
        <f>IFERROR((VLOOKUP($L453,ACOUSTIC_SITE_INFO!$C$3:$AI$501,3,FALSE))," ")</f>
        <v>0</v>
      </c>
      <c r="O453" s="122">
        <f>IFERROR((VLOOKUP($L453,ACOUSTIC_SITE_INFO!$C$3:$AI$501,4,FALSE)),"")</f>
        <v>0</v>
      </c>
      <c r="P453" s="122">
        <f>IFERROR((VLOOKUP($L453,ACOUSTIC_SITE_INFO!$C$3:$AI$501,5,FALSE)),"")</f>
        <v>0</v>
      </c>
      <c r="Q453" s="122">
        <f>IFERROR((VLOOKUP($L453,ACOUSTIC_SITE_INFO!$C$3:$AI$501,6,FALSE)),"")</f>
        <v>0</v>
      </c>
      <c r="R453" s="122">
        <f>IFERROR((VLOOKUP($L453,ACOUSTIC_SITE_INFO!$C$3:$AI$501,7,FALSE)),"")</f>
        <v>0</v>
      </c>
      <c r="S453" s="122" t="str">
        <f>IFERROR((VLOOKUP($L453,ACOUSTIC_SITE_INFO!$C$3:$AI$501,8,FALSE)),"")</f>
        <v>//</v>
      </c>
      <c r="T453" s="124">
        <f>IFERROR((VLOOKUP($L453,ACOUSTIC_SITE_INFO!$C$3:$AI$501,9,FALSE)),"")</f>
        <v>0</v>
      </c>
      <c r="U453" s="124">
        <f>IFERROR((VLOOKUP($L453,ACOUSTIC_SITE_INFO!$C$3:$AI$501,10,FALSE)),"")</f>
        <v>0</v>
      </c>
      <c r="V453" s="122">
        <f>IFERROR((VLOOKUP($L453,ACOUSTIC_SITE_INFO!$C$3:$AI$501,11,FALSE)),"")</f>
        <v>0</v>
      </c>
      <c r="W453" s="122">
        <f>IFERROR((VLOOKUP($L453,ACOUSTIC_SITE_INFO!$C$3:$AI$501,12,FALSE)),"")</f>
        <v>0</v>
      </c>
      <c r="X453" s="122">
        <f>IFERROR((VLOOKUP($L453,ACOUSTIC_SITE_INFO!$C$3:$AI$501,13,FALSE)),"")</f>
        <v>0</v>
      </c>
      <c r="Y453" s="122">
        <f>IFERROR((VLOOKUP($L453,ACOUSTIC_SITE_INFO!$C$3:$AI$501,14,FALSE)),"")</f>
        <v>0</v>
      </c>
      <c r="Z453" s="122">
        <f>IFERROR((VLOOKUP($L453,ACOUSTIC_SITE_INFO!$C$3:$AI$501,15,FALSE)),"")</f>
        <v>0</v>
      </c>
      <c r="AA453" s="122">
        <f>IFERROR((VLOOKUP($L453,ACOUSTIC_SITE_INFO!$C$3:$AI$501,16,FALSE)),"")</f>
        <v>0</v>
      </c>
      <c r="AB453" s="122">
        <f>IFERROR((VLOOKUP($L453,ACOUSTIC_SITE_INFO!$C$3:$AI$501,17,FALSE)),"")</f>
        <v>0</v>
      </c>
      <c r="AC453" s="122">
        <f>IFERROR((VLOOKUP($L453,ACOUSTIC_SITE_INFO!$C$3:$AI$501,18,FALSE)),"")</f>
        <v>0</v>
      </c>
      <c r="AD453" s="122">
        <f>IFERROR((VLOOKUP($L453,ACOUSTIC_SITE_INFO!$C$3:$AI$501,20,FALSE)),"")</f>
        <v>0</v>
      </c>
      <c r="AE453" s="122">
        <f>IFERROR((VLOOKUP($L453,ACOUSTIC_SITE_INFO!$C$3:$AI$501,21,FALSE)),"")</f>
        <v>0</v>
      </c>
      <c r="AF453" s="122">
        <f>IFERROR((VLOOKUP($L453,ACOUSTIC_SITE_INFO!$C$3:$AI$501,19,FALSE)),"")</f>
        <v>0</v>
      </c>
      <c r="AG453" s="122">
        <f>IFERROR((VLOOKUP($L453,ACOUSTIC_SITE_INFO!$C$3:$AI$501,22,FALSE)),"")</f>
        <v>0</v>
      </c>
      <c r="AH453" s="122">
        <f>IFERROR((VLOOKUP($L453,ACOUSTIC_SITE_INFO!$C$3:$AI$501,23,FALSE)),"")</f>
        <v>0</v>
      </c>
      <c r="AI453" s="125">
        <f>IFERROR((VLOOKUP($L453,ACOUSTIC_SITE_INFO!$C$3:$AI$501,24,FALSE)),"")</f>
        <v>0</v>
      </c>
      <c r="AJ453" s="125">
        <f>IFERROR((VLOOKUP($L453,ACOUSTIC_SITE_INFO!$C$3:$AI$501,25,FALSE)),"")</f>
        <v>0</v>
      </c>
      <c r="AK453" s="122">
        <f>IFERROR((VLOOKUP($L453,ACOUSTIC_SITE_INFO!$C$3:$AI$501,26,FALSE)),"")</f>
        <v>0</v>
      </c>
      <c r="AL453" s="122">
        <f>IFERROR((VLOOKUP($L453,ACOUSTIC_SITE_INFO!$C$3:$AI$501,27,FALSE)),"")</f>
        <v>0</v>
      </c>
      <c r="AM453" s="122">
        <f>IFERROR((VLOOKUP($L453,ACOUSTIC_SITE_INFO!$C$3:$AI$501,29,FALSE)),"")</f>
        <v>0</v>
      </c>
      <c r="AN453" s="122">
        <f>IFERROR((VLOOKUP($L453,ACOUSTIC_SITE_INFO!$C$3:$AI$501,30,FALSE)),"")</f>
        <v>0</v>
      </c>
      <c r="AO453" s="122">
        <f>IFERROR((VLOOKUP($L453,ACOUSTIC_SITE_INFO!$C$3:$AI$501,31,FALSE)),"")</f>
        <v>0</v>
      </c>
      <c r="AP453" s="122">
        <f>IFERROR((VLOOKUP($L453,ACOUSTIC_SITE_INFO!$C$3:$AI$501,32,FALSE)),"")</f>
        <v>0</v>
      </c>
      <c r="AQ453" s="122">
        <f>IFERROR((VLOOKUP($L453,ACOUSTIC_SITE_INFO!$C$3:$AI$501,33,FALSE)),"")</f>
        <v>0</v>
      </c>
    </row>
    <row r="454" spans="1:43" x14ac:dyDescent="0.25">
      <c r="A454" s="122" t="str">
        <f t="shared" si="14"/>
        <v>00-0m-0</v>
      </c>
      <c r="B454" s="122" t="str">
        <f t="shared" si="15"/>
        <v/>
      </c>
      <c r="C454" s="122" t="str">
        <f>IF(ACOUSTIC_SURVEY_RESULTS!A453=0, "",ACOUSTIC_SURVEY_RESULTS!A453)</f>
        <v/>
      </c>
      <c r="D454" s="122" t="str">
        <f>IFERROR((VLOOKUP($C454,Drop_down_options!$B$2:$D$21,2,FALSE)),"")</f>
        <v/>
      </c>
      <c r="E454" s="122" t="str">
        <f>IF(ACOUSTIC_SURVEY_RESULTS!B453=0, "",ACOUSTIC_SURVEY_RESULTS!B453)</f>
        <v/>
      </c>
      <c r="F454" s="122" t="str">
        <f>IF(ACOUSTIC_SURVEY_RESULTS!C453=0, "",ACOUSTIC_SURVEY_RESULTS!C453)</f>
        <v/>
      </c>
      <c r="G454" s="122" t="str">
        <f>IF(ACOUSTIC_SURVEY_RESULTS!D453=0, "",ACOUSTIC_SURVEY_RESULTS!D453)</f>
        <v/>
      </c>
      <c r="H454" s="122" t="str">
        <f>IF(ACOUSTIC_SURVEY_RESULTS!E453=0, "",ACOUSTIC_SURVEY_RESULTS!E453)</f>
        <v/>
      </c>
      <c r="I454" s="122" t="str">
        <f>IF(ACOUSTIC_SURVEY_RESULTS!F453=0, "",ACOUSTIC_SURVEY_RESULTS!F453)</f>
        <v/>
      </c>
      <c r="J454" s="122" t="str">
        <f>IF(ACOUSTIC_SURVEY_RESULTS!G453=0, "",ACOUSTIC_SURVEY_RESULTS!G453)</f>
        <v/>
      </c>
      <c r="K454" s="122" t="str">
        <f>IF(ACOUSTIC_SURVEY_RESULTS!H453=0, "",ACOUSTIC_SURVEY_RESULTS!H453)</f>
        <v/>
      </c>
      <c r="L454" s="122" t="str">
        <f>IF(ACOUSTIC_SURVEY_RESULTS!I453=0, "",ACOUSTIC_SURVEY_RESULTS!I453)</f>
        <v/>
      </c>
      <c r="M454" s="122">
        <f>IFERROR((VLOOKUP($L454,ACOUSTIC_SITE_INFO!$C$3:$AI$501,2,FALSE)),"")</f>
        <v>0</v>
      </c>
      <c r="N454" s="122">
        <f>IFERROR((VLOOKUP($L454,ACOUSTIC_SITE_INFO!$C$3:$AI$501,3,FALSE))," ")</f>
        <v>0</v>
      </c>
      <c r="O454" s="122">
        <f>IFERROR((VLOOKUP($L454,ACOUSTIC_SITE_INFO!$C$3:$AI$501,4,FALSE)),"")</f>
        <v>0</v>
      </c>
      <c r="P454" s="122">
        <f>IFERROR((VLOOKUP($L454,ACOUSTIC_SITE_INFO!$C$3:$AI$501,5,FALSE)),"")</f>
        <v>0</v>
      </c>
      <c r="Q454" s="122">
        <f>IFERROR((VLOOKUP($L454,ACOUSTIC_SITE_INFO!$C$3:$AI$501,6,FALSE)),"")</f>
        <v>0</v>
      </c>
      <c r="R454" s="122">
        <f>IFERROR((VLOOKUP($L454,ACOUSTIC_SITE_INFO!$C$3:$AI$501,7,FALSE)),"")</f>
        <v>0</v>
      </c>
      <c r="S454" s="122" t="str">
        <f>IFERROR((VLOOKUP($L454,ACOUSTIC_SITE_INFO!$C$3:$AI$501,8,FALSE)),"")</f>
        <v>//</v>
      </c>
      <c r="T454" s="124">
        <f>IFERROR((VLOOKUP($L454,ACOUSTIC_SITE_INFO!$C$3:$AI$501,9,FALSE)),"")</f>
        <v>0</v>
      </c>
      <c r="U454" s="124">
        <f>IFERROR((VLOOKUP($L454,ACOUSTIC_SITE_INFO!$C$3:$AI$501,10,FALSE)),"")</f>
        <v>0</v>
      </c>
      <c r="V454" s="122">
        <f>IFERROR((VLOOKUP($L454,ACOUSTIC_SITE_INFO!$C$3:$AI$501,11,FALSE)),"")</f>
        <v>0</v>
      </c>
      <c r="W454" s="122">
        <f>IFERROR((VLOOKUP($L454,ACOUSTIC_SITE_INFO!$C$3:$AI$501,12,FALSE)),"")</f>
        <v>0</v>
      </c>
      <c r="X454" s="122">
        <f>IFERROR((VLOOKUP($L454,ACOUSTIC_SITE_INFO!$C$3:$AI$501,13,FALSE)),"")</f>
        <v>0</v>
      </c>
      <c r="Y454" s="122">
        <f>IFERROR((VLOOKUP($L454,ACOUSTIC_SITE_INFO!$C$3:$AI$501,14,FALSE)),"")</f>
        <v>0</v>
      </c>
      <c r="Z454" s="122">
        <f>IFERROR((VLOOKUP($L454,ACOUSTIC_SITE_INFO!$C$3:$AI$501,15,FALSE)),"")</f>
        <v>0</v>
      </c>
      <c r="AA454" s="122">
        <f>IFERROR((VLOOKUP($L454,ACOUSTIC_SITE_INFO!$C$3:$AI$501,16,FALSE)),"")</f>
        <v>0</v>
      </c>
      <c r="AB454" s="122">
        <f>IFERROR((VLOOKUP($L454,ACOUSTIC_SITE_INFO!$C$3:$AI$501,17,FALSE)),"")</f>
        <v>0</v>
      </c>
      <c r="AC454" s="122">
        <f>IFERROR((VLOOKUP($L454,ACOUSTIC_SITE_INFO!$C$3:$AI$501,18,FALSE)),"")</f>
        <v>0</v>
      </c>
      <c r="AD454" s="122">
        <f>IFERROR((VLOOKUP($L454,ACOUSTIC_SITE_INFO!$C$3:$AI$501,20,FALSE)),"")</f>
        <v>0</v>
      </c>
      <c r="AE454" s="122">
        <f>IFERROR((VLOOKUP($L454,ACOUSTIC_SITE_INFO!$C$3:$AI$501,21,FALSE)),"")</f>
        <v>0</v>
      </c>
      <c r="AF454" s="122">
        <f>IFERROR((VLOOKUP($L454,ACOUSTIC_SITE_INFO!$C$3:$AI$501,19,FALSE)),"")</f>
        <v>0</v>
      </c>
      <c r="AG454" s="122">
        <f>IFERROR((VLOOKUP($L454,ACOUSTIC_SITE_INFO!$C$3:$AI$501,22,FALSE)),"")</f>
        <v>0</v>
      </c>
      <c r="AH454" s="122">
        <f>IFERROR((VLOOKUP($L454,ACOUSTIC_SITE_INFO!$C$3:$AI$501,23,FALSE)),"")</f>
        <v>0</v>
      </c>
      <c r="AI454" s="125">
        <f>IFERROR((VLOOKUP($L454,ACOUSTIC_SITE_INFO!$C$3:$AI$501,24,FALSE)),"")</f>
        <v>0</v>
      </c>
      <c r="AJ454" s="125">
        <f>IFERROR((VLOOKUP($L454,ACOUSTIC_SITE_INFO!$C$3:$AI$501,25,FALSE)),"")</f>
        <v>0</v>
      </c>
      <c r="AK454" s="122">
        <f>IFERROR((VLOOKUP($L454,ACOUSTIC_SITE_INFO!$C$3:$AI$501,26,FALSE)),"")</f>
        <v>0</v>
      </c>
      <c r="AL454" s="122">
        <f>IFERROR((VLOOKUP($L454,ACOUSTIC_SITE_INFO!$C$3:$AI$501,27,FALSE)),"")</f>
        <v>0</v>
      </c>
      <c r="AM454" s="122">
        <f>IFERROR((VLOOKUP($L454,ACOUSTIC_SITE_INFO!$C$3:$AI$501,29,FALSE)),"")</f>
        <v>0</v>
      </c>
      <c r="AN454" s="122">
        <f>IFERROR((VLOOKUP($L454,ACOUSTIC_SITE_INFO!$C$3:$AI$501,30,FALSE)),"")</f>
        <v>0</v>
      </c>
      <c r="AO454" s="122">
        <f>IFERROR((VLOOKUP($L454,ACOUSTIC_SITE_INFO!$C$3:$AI$501,31,FALSE)),"")</f>
        <v>0</v>
      </c>
      <c r="AP454" s="122">
        <f>IFERROR((VLOOKUP($L454,ACOUSTIC_SITE_INFO!$C$3:$AI$501,32,FALSE)),"")</f>
        <v>0</v>
      </c>
      <c r="AQ454" s="122">
        <f>IFERROR((VLOOKUP($L454,ACOUSTIC_SITE_INFO!$C$3:$AI$501,33,FALSE)),"")</f>
        <v>0</v>
      </c>
    </row>
    <row r="455" spans="1:43" x14ac:dyDescent="0.25">
      <c r="A455" s="122" t="str">
        <f t="shared" si="14"/>
        <v>00-0m-0</v>
      </c>
      <c r="B455" s="122" t="str">
        <f t="shared" si="15"/>
        <v/>
      </c>
      <c r="C455" s="122" t="str">
        <f>IF(ACOUSTIC_SURVEY_RESULTS!A454=0, "",ACOUSTIC_SURVEY_RESULTS!A454)</f>
        <v/>
      </c>
      <c r="D455" s="122" t="str">
        <f>IFERROR((VLOOKUP($C455,Drop_down_options!$B$2:$D$21,2,FALSE)),"")</f>
        <v/>
      </c>
      <c r="E455" s="122" t="str">
        <f>IF(ACOUSTIC_SURVEY_RESULTS!B454=0, "",ACOUSTIC_SURVEY_RESULTS!B454)</f>
        <v/>
      </c>
      <c r="F455" s="122" t="str">
        <f>IF(ACOUSTIC_SURVEY_RESULTS!C454=0, "",ACOUSTIC_SURVEY_RESULTS!C454)</f>
        <v/>
      </c>
      <c r="G455" s="122" t="str">
        <f>IF(ACOUSTIC_SURVEY_RESULTS!D454=0, "",ACOUSTIC_SURVEY_RESULTS!D454)</f>
        <v/>
      </c>
      <c r="H455" s="122" t="str">
        <f>IF(ACOUSTIC_SURVEY_RESULTS!E454=0, "",ACOUSTIC_SURVEY_RESULTS!E454)</f>
        <v/>
      </c>
      <c r="I455" s="122" t="str">
        <f>IF(ACOUSTIC_SURVEY_RESULTS!F454=0, "",ACOUSTIC_SURVEY_RESULTS!F454)</f>
        <v/>
      </c>
      <c r="J455" s="122" t="str">
        <f>IF(ACOUSTIC_SURVEY_RESULTS!G454=0, "",ACOUSTIC_SURVEY_RESULTS!G454)</f>
        <v/>
      </c>
      <c r="K455" s="122" t="str">
        <f>IF(ACOUSTIC_SURVEY_RESULTS!H454=0, "",ACOUSTIC_SURVEY_RESULTS!H454)</f>
        <v/>
      </c>
      <c r="L455" s="122" t="str">
        <f>IF(ACOUSTIC_SURVEY_RESULTS!I454=0, "",ACOUSTIC_SURVEY_RESULTS!I454)</f>
        <v/>
      </c>
      <c r="M455" s="122">
        <f>IFERROR((VLOOKUP($L455,ACOUSTIC_SITE_INFO!$C$3:$AI$501,2,FALSE)),"")</f>
        <v>0</v>
      </c>
      <c r="N455" s="122">
        <f>IFERROR((VLOOKUP($L455,ACOUSTIC_SITE_INFO!$C$3:$AI$501,3,FALSE))," ")</f>
        <v>0</v>
      </c>
      <c r="O455" s="122">
        <f>IFERROR((VLOOKUP($L455,ACOUSTIC_SITE_INFO!$C$3:$AI$501,4,FALSE)),"")</f>
        <v>0</v>
      </c>
      <c r="P455" s="122">
        <f>IFERROR((VLOOKUP($L455,ACOUSTIC_SITE_INFO!$C$3:$AI$501,5,FALSE)),"")</f>
        <v>0</v>
      </c>
      <c r="Q455" s="122">
        <f>IFERROR((VLOOKUP($L455,ACOUSTIC_SITE_INFO!$C$3:$AI$501,6,FALSE)),"")</f>
        <v>0</v>
      </c>
      <c r="R455" s="122">
        <f>IFERROR((VLOOKUP($L455,ACOUSTIC_SITE_INFO!$C$3:$AI$501,7,FALSE)),"")</f>
        <v>0</v>
      </c>
      <c r="S455" s="122" t="str">
        <f>IFERROR((VLOOKUP($L455,ACOUSTIC_SITE_INFO!$C$3:$AI$501,8,FALSE)),"")</f>
        <v>//</v>
      </c>
      <c r="T455" s="124">
        <f>IFERROR((VLOOKUP($L455,ACOUSTIC_SITE_INFO!$C$3:$AI$501,9,FALSE)),"")</f>
        <v>0</v>
      </c>
      <c r="U455" s="124">
        <f>IFERROR((VLOOKUP($L455,ACOUSTIC_SITE_INFO!$C$3:$AI$501,10,FALSE)),"")</f>
        <v>0</v>
      </c>
      <c r="V455" s="122">
        <f>IFERROR((VLOOKUP($L455,ACOUSTIC_SITE_INFO!$C$3:$AI$501,11,FALSE)),"")</f>
        <v>0</v>
      </c>
      <c r="W455" s="122">
        <f>IFERROR((VLOOKUP($L455,ACOUSTIC_SITE_INFO!$C$3:$AI$501,12,FALSE)),"")</f>
        <v>0</v>
      </c>
      <c r="X455" s="122">
        <f>IFERROR((VLOOKUP($L455,ACOUSTIC_SITE_INFO!$C$3:$AI$501,13,FALSE)),"")</f>
        <v>0</v>
      </c>
      <c r="Y455" s="122">
        <f>IFERROR((VLOOKUP($L455,ACOUSTIC_SITE_INFO!$C$3:$AI$501,14,FALSE)),"")</f>
        <v>0</v>
      </c>
      <c r="Z455" s="122">
        <f>IFERROR((VLOOKUP($L455,ACOUSTIC_SITE_INFO!$C$3:$AI$501,15,FALSE)),"")</f>
        <v>0</v>
      </c>
      <c r="AA455" s="122">
        <f>IFERROR((VLOOKUP($L455,ACOUSTIC_SITE_INFO!$C$3:$AI$501,16,FALSE)),"")</f>
        <v>0</v>
      </c>
      <c r="AB455" s="122">
        <f>IFERROR((VLOOKUP($L455,ACOUSTIC_SITE_INFO!$C$3:$AI$501,17,FALSE)),"")</f>
        <v>0</v>
      </c>
      <c r="AC455" s="122">
        <f>IFERROR((VLOOKUP($L455,ACOUSTIC_SITE_INFO!$C$3:$AI$501,18,FALSE)),"")</f>
        <v>0</v>
      </c>
      <c r="AD455" s="122">
        <f>IFERROR((VLOOKUP($L455,ACOUSTIC_SITE_INFO!$C$3:$AI$501,20,FALSE)),"")</f>
        <v>0</v>
      </c>
      <c r="AE455" s="122">
        <f>IFERROR((VLOOKUP($L455,ACOUSTIC_SITE_INFO!$C$3:$AI$501,21,FALSE)),"")</f>
        <v>0</v>
      </c>
      <c r="AF455" s="122">
        <f>IFERROR((VLOOKUP($L455,ACOUSTIC_SITE_INFO!$C$3:$AI$501,19,FALSE)),"")</f>
        <v>0</v>
      </c>
      <c r="AG455" s="122">
        <f>IFERROR((VLOOKUP($L455,ACOUSTIC_SITE_INFO!$C$3:$AI$501,22,FALSE)),"")</f>
        <v>0</v>
      </c>
      <c r="AH455" s="122">
        <f>IFERROR((VLOOKUP($L455,ACOUSTIC_SITE_INFO!$C$3:$AI$501,23,FALSE)),"")</f>
        <v>0</v>
      </c>
      <c r="AI455" s="125">
        <f>IFERROR((VLOOKUP($L455,ACOUSTIC_SITE_INFO!$C$3:$AI$501,24,FALSE)),"")</f>
        <v>0</v>
      </c>
      <c r="AJ455" s="125">
        <f>IFERROR((VLOOKUP($L455,ACOUSTIC_SITE_INFO!$C$3:$AI$501,25,FALSE)),"")</f>
        <v>0</v>
      </c>
      <c r="AK455" s="122">
        <f>IFERROR((VLOOKUP($L455,ACOUSTIC_SITE_INFO!$C$3:$AI$501,26,FALSE)),"")</f>
        <v>0</v>
      </c>
      <c r="AL455" s="122">
        <f>IFERROR((VLOOKUP($L455,ACOUSTIC_SITE_INFO!$C$3:$AI$501,27,FALSE)),"")</f>
        <v>0</v>
      </c>
      <c r="AM455" s="122">
        <f>IFERROR((VLOOKUP($L455,ACOUSTIC_SITE_INFO!$C$3:$AI$501,29,FALSE)),"")</f>
        <v>0</v>
      </c>
      <c r="AN455" s="122">
        <f>IFERROR((VLOOKUP($L455,ACOUSTIC_SITE_INFO!$C$3:$AI$501,30,FALSE)),"")</f>
        <v>0</v>
      </c>
      <c r="AO455" s="122">
        <f>IFERROR((VLOOKUP($L455,ACOUSTIC_SITE_INFO!$C$3:$AI$501,31,FALSE)),"")</f>
        <v>0</v>
      </c>
      <c r="AP455" s="122">
        <f>IFERROR((VLOOKUP($L455,ACOUSTIC_SITE_INFO!$C$3:$AI$501,32,FALSE)),"")</f>
        <v>0</v>
      </c>
      <c r="AQ455" s="122">
        <f>IFERROR((VLOOKUP($L455,ACOUSTIC_SITE_INFO!$C$3:$AI$501,33,FALSE)),"")</f>
        <v>0</v>
      </c>
    </row>
    <row r="456" spans="1:43" x14ac:dyDescent="0.25">
      <c r="A456" s="122" t="str">
        <f t="shared" si="14"/>
        <v>00-0m-0</v>
      </c>
      <c r="B456" s="122" t="str">
        <f t="shared" si="15"/>
        <v/>
      </c>
      <c r="C456" s="122" t="str">
        <f>IF(ACOUSTIC_SURVEY_RESULTS!A455=0, "",ACOUSTIC_SURVEY_RESULTS!A455)</f>
        <v/>
      </c>
      <c r="D456" s="122" t="str">
        <f>IFERROR((VLOOKUP($C456,Drop_down_options!$B$2:$D$21,2,FALSE)),"")</f>
        <v/>
      </c>
      <c r="E456" s="122" t="str">
        <f>IF(ACOUSTIC_SURVEY_RESULTS!B455=0, "",ACOUSTIC_SURVEY_RESULTS!B455)</f>
        <v/>
      </c>
      <c r="F456" s="122" t="str">
        <f>IF(ACOUSTIC_SURVEY_RESULTS!C455=0, "",ACOUSTIC_SURVEY_RESULTS!C455)</f>
        <v/>
      </c>
      <c r="G456" s="122" t="str">
        <f>IF(ACOUSTIC_SURVEY_RESULTS!D455=0, "",ACOUSTIC_SURVEY_RESULTS!D455)</f>
        <v/>
      </c>
      <c r="H456" s="122" t="str">
        <f>IF(ACOUSTIC_SURVEY_RESULTS!E455=0, "",ACOUSTIC_SURVEY_RESULTS!E455)</f>
        <v/>
      </c>
      <c r="I456" s="122" t="str">
        <f>IF(ACOUSTIC_SURVEY_RESULTS!F455=0, "",ACOUSTIC_SURVEY_RESULTS!F455)</f>
        <v/>
      </c>
      <c r="J456" s="122" t="str">
        <f>IF(ACOUSTIC_SURVEY_RESULTS!G455=0, "",ACOUSTIC_SURVEY_RESULTS!G455)</f>
        <v/>
      </c>
      <c r="K456" s="122" t="str">
        <f>IF(ACOUSTIC_SURVEY_RESULTS!H455=0, "",ACOUSTIC_SURVEY_RESULTS!H455)</f>
        <v/>
      </c>
      <c r="L456" s="122" t="str">
        <f>IF(ACOUSTIC_SURVEY_RESULTS!I455=0, "",ACOUSTIC_SURVEY_RESULTS!I455)</f>
        <v/>
      </c>
      <c r="M456" s="122">
        <f>IFERROR((VLOOKUP($L456,ACOUSTIC_SITE_INFO!$C$3:$AI$501,2,FALSE)),"")</f>
        <v>0</v>
      </c>
      <c r="N456" s="122">
        <f>IFERROR((VLOOKUP($L456,ACOUSTIC_SITE_INFO!$C$3:$AI$501,3,FALSE))," ")</f>
        <v>0</v>
      </c>
      <c r="O456" s="122">
        <f>IFERROR((VLOOKUP($L456,ACOUSTIC_SITE_INFO!$C$3:$AI$501,4,FALSE)),"")</f>
        <v>0</v>
      </c>
      <c r="P456" s="122">
        <f>IFERROR((VLOOKUP($L456,ACOUSTIC_SITE_INFO!$C$3:$AI$501,5,FALSE)),"")</f>
        <v>0</v>
      </c>
      <c r="Q456" s="122">
        <f>IFERROR((VLOOKUP($L456,ACOUSTIC_SITE_INFO!$C$3:$AI$501,6,FALSE)),"")</f>
        <v>0</v>
      </c>
      <c r="R456" s="122">
        <f>IFERROR((VLOOKUP($L456,ACOUSTIC_SITE_INFO!$C$3:$AI$501,7,FALSE)),"")</f>
        <v>0</v>
      </c>
      <c r="S456" s="122" t="str">
        <f>IFERROR((VLOOKUP($L456,ACOUSTIC_SITE_INFO!$C$3:$AI$501,8,FALSE)),"")</f>
        <v>//</v>
      </c>
      <c r="T456" s="124">
        <f>IFERROR((VLOOKUP($L456,ACOUSTIC_SITE_INFO!$C$3:$AI$501,9,FALSE)),"")</f>
        <v>0</v>
      </c>
      <c r="U456" s="124">
        <f>IFERROR((VLOOKUP($L456,ACOUSTIC_SITE_INFO!$C$3:$AI$501,10,FALSE)),"")</f>
        <v>0</v>
      </c>
      <c r="V456" s="122">
        <f>IFERROR((VLOOKUP($L456,ACOUSTIC_SITE_INFO!$C$3:$AI$501,11,FALSE)),"")</f>
        <v>0</v>
      </c>
      <c r="W456" s="122">
        <f>IFERROR((VLOOKUP($L456,ACOUSTIC_SITE_INFO!$C$3:$AI$501,12,FALSE)),"")</f>
        <v>0</v>
      </c>
      <c r="X456" s="122">
        <f>IFERROR((VLOOKUP($L456,ACOUSTIC_SITE_INFO!$C$3:$AI$501,13,FALSE)),"")</f>
        <v>0</v>
      </c>
      <c r="Y456" s="122">
        <f>IFERROR((VLOOKUP($L456,ACOUSTIC_SITE_INFO!$C$3:$AI$501,14,FALSE)),"")</f>
        <v>0</v>
      </c>
      <c r="Z456" s="122">
        <f>IFERROR((VLOOKUP($L456,ACOUSTIC_SITE_INFO!$C$3:$AI$501,15,FALSE)),"")</f>
        <v>0</v>
      </c>
      <c r="AA456" s="122">
        <f>IFERROR((VLOOKUP($L456,ACOUSTIC_SITE_INFO!$C$3:$AI$501,16,FALSE)),"")</f>
        <v>0</v>
      </c>
      <c r="AB456" s="122">
        <f>IFERROR((VLOOKUP($L456,ACOUSTIC_SITE_INFO!$C$3:$AI$501,17,FALSE)),"")</f>
        <v>0</v>
      </c>
      <c r="AC456" s="122">
        <f>IFERROR((VLOOKUP($L456,ACOUSTIC_SITE_INFO!$C$3:$AI$501,18,FALSE)),"")</f>
        <v>0</v>
      </c>
      <c r="AD456" s="122">
        <f>IFERROR((VLOOKUP($L456,ACOUSTIC_SITE_INFO!$C$3:$AI$501,20,FALSE)),"")</f>
        <v>0</v>
      </c>
      <c r="AE456" s="122">
        <f>IFERROR((VLOOKUP($L456,ACOUSTIC_SITE_INFO!$C$3:$AI$501,21,FALSE)),"")</f>
        <v>0</v>
      </c>
      <c r="AF456" s="122">
        <f>IFERROR((VLOOKUP($L456,ACOUSTIC_SITE_INFO!$C$3:$AI$501,19,FALSE)),"")</f>
        <v>0</v>
      </c>
      <c r="AG456" s="122">
        <f>IFERROR((VLOOKUP($L456,ACOUSTIC_SITE_INFO!$C$3:$AI$501,22,FALSE)),"")</f>
        <v>0</v>
      </c>
      <c r="AH456" s="122">
        <f>IFERROR((VLOOKUP($L456,ACOUSTIC_SITE_INFO!$C$3:$AI$501,23,FALSE)),"")</f>
        <v>0</v>
      </c>
      <c r="AI456" s="125">
        <f>IFERROR((VLOOKUP($L456,ACOUSTIC_SITE_INFO!$C$3:$AI$501,24,FALSE)),"")</f>
        <v>0</v>
      </c>
      <c r="AJ456" s="125">
        <f>IFERROR((VLOOKUP($L456,ACOUSTIC_SITE_INFO!$C$3:$AI$501,25,FALSE)),"")</f>
        <v>0</v>
      </c>
      <c r="AK456" s="122">
        <f>IFERROR((VLOOKUP($L456,ACOUSTIC_SITE_INFO!$C$3:$AI$501,26,FALSE)),"")</f>
        <v>0</v>
      </c>
      <c r="AL456" s="122">
        <f>IFERROR((VLOOKUP($L456,ACOUSTIC_SITE_INFO!$C$3:$AI$501,27,FALSE)),"")</f>
        <v>0</v>
      </c>
      <c r="AM456" s="122">
        <f>IFERROR((VLOOKUP($L456,ACOUSTIC_SITE_INFO!$C$3:$AI$501,29,FALSE)),"")</f>
        <v>0</v>
      </c>
      <c r="AN456" s="122">
        <f>IFERROR((VLOOKUP($L456,ACOUSTIC_SITE_INFO!$C$3:$AI$501,30,FALSE)),"")</f>
        <v>0</v>
      </c>
      <c r="AO456" s="122">
        <f>IFERROR((VLOOKUP($L456,ACOUSTIC_SITE_INFO!$C$3:$AI$501,31,FALSE)),"")</f>
        <v>0</v>
      </c>
      <c r="AP456" s="122">
        <f>IFERROR((VLOOKUP($L456,ACOUSTIC_SITE_INFO!$C$3:$AI$501,32,FALSE)),"")</f>
        <v>0</v>
      </c>
      <c r="AQ456" s="122">
        <f>IFERROR((VLOOKUP($L456,ACOUSTIC_SITE_INFO!$C$3:$AI$501,33,FALSE)),"")</f>
        <v>0</v>
      </c>
    </row>
    <row r="457" spans="1:43" x14ac:dyDescent="0.25">
      <c r="A457" s="122" t="str">
        <f t="shared" si="14"/>
        <v>00-0m-0</v>
      </c>
      <c r="B457" s="122" t="str">
        <f t="shared" si="15"/>
        <v/>
      </c>
      <c r="C457" s="122" t="str">
        <f>IF(ACOUSTIC_SURVEY_RESULTS!A456=0, "",ACOUSTIC_SURVEY_RESULTS!A456)</f>
        <v/>
      </c>
      <c r="D457" s="122" t="str">
        <f>IFERROR((VLOOKUP($C457,Drop_down_options!$B$2:$D$21,2,FALSE)),"")</f>
        <v/>
      </c>
      <c r="E457" s="122" t="str">
        <f>IF(ACOUSTIC_SURVEY_RESULTS!B456=0, "",ACOUSTIC_SURVEY_RESULTS!B456)</f>
        <v/>
      </c>
      <c r="F457" s="122" t="str">
        <f>IF(ACOUSTIC_SURVEY_RESULTS!C456=0, "",ACOUSTIC_SURVEY_RESULTS!C456)</f>
        <v/>
      </c>
      <c r="G457" s="122" t="str">
        <f>IF(ACOUSTIC_SURVEY_RESULTS!D456=0, "",ACOUSTIC_SURVEY_RESULTS!D456)</f>
        <v/>
      </c>
      <c r="H457" s="122" t="str">
        <f>IF(ACOUSTIC_SURVEY_RESULTS!E456=0, "",ACOUSTIC_SURVEY_RESULTS!E456)</f>
        <v/>
      </c>
      <c r="I457" s="122" t="str">
        <f>IF(ACOUSTIC_SURVEY_RESULTS!F456=0, "",ACOUSTIC_SURVEY_RESULTS!F456)</f>
        <v/>
      </c>
      <c r="J457" s="122" t="str">
        <f>IF(ACOUSTIC_SURVEY_RESULTS!G456=0, "",ACOUSTIC_SURVEY_RESULTS!G456)</f>
        <v/>
      </c>
      <c r="K457" s="122" t="str">
        <f>IF(ACOUSTIC_SURVEY_RESULTS!H456=0, "",ACOUSTIC_SURVEY_RESULTS!H456)</f>
        <v/>
      </c>
      <c r="L457" s="122" t="str">
        <f>IF(ACOUSTIC_SURVEY_RESULTS!I456=0, "",ACOUSTIC_SURVEY_RESULTS!I456)</f>
        <v/>
      </c>
      <c r="M457" s="122">
        <f>IFERROR((VLOOKUP($L457,ACOUSTIC_SITE_INFO!$C$3:$AI$501,2,FALSE)),"")</f>
        <v>0</v>
      </c>
      <c r="N457" s="122">
        <f>IFERROR((VLOOKUP($L457,ACOUSTIC_SITE_INFO!$C$3:$AI$501,3,FALSE))," ")</f>
        <v>0</v>
      </c>
      <c r="O457" s="122">
        <f>IFERROR((VLOOKUP($L457,ACOUSTIC_SITE_INFO!$C$3:$AI$501,4,FALSE)),"")</f>
        <v>0</v>
      </c>
      <c r="P457" s="122">
        <f>IFERROR((VLOOKUP($L457,ACOUSTIC_SITE_INFO!$C$3:$AI$501,5,FALSE)),"")</f>
        <v>0</v>
      </c>
      <c r="Q457" s="122">
        <f>IFERROR((VLOOKUP($L457,ACOUSTIC_SITE_INFO!$C$3:$AI$501,6,FALSE)),"")</f>
        <v>0</v>
      </c>
      <c r="R457" s="122">
        <f>IFERROR((VLOOKUP($L457,ACOUSTIC_SITE_INFO!$C$3:$AI$501,7,FALSE)),"")</f>
        <v>0</v>
      </c>
      <c r="S457" s="122" t="str">
        <f>IFERROR((VLOOKUP($L457,ACOUSTIC_SITE_INFO!$C$3:$AI$501,8,FALSE)),"")</f>
        <v>//</v>
      </c>
      <c r="T457" s="124">
        <f>IFERROR((VLOOKUP($L457,ACOUSTIC_SITE_INFO!$C$3:$AI$501,9,FALSE)),"")</f>
        <v>0</v>
      </c>
      <c r="U457" s="124">
        <f>IFERROR((VLOOKUP($L457,ACOUSTIC_SITE_INFO!$C$3:$AI$501,10,FALSE)),"")</f>
        <v>0</v>
      </c>
      <c r="V457" s="122">
        <f>IFERROR((VLOOKUP($L457,ACOUSTIC_SITE_INFO!$C$3:$AI$501,11,FALSE)),"")</f>
        <v>0</v>
      </c>
      <c r="W457" s="122">
        <f>IFERROR((VLOOKUP($L457,ACOUSTIC_SITE_INFO!$C$3:$AI$501,12,FALSE)),"")</f>
        <v>0</v>
      </c>
      <c r="X457" s="122">
        <f>IFERROR((VLOOKUP($L457,ACOUSTIC_SITE_INFO!$C$3:$AI$501,13,FALSE)),"")</f>
        <v>0</v>
      </c>
      <c r="Y457" s="122">
        <f>IFERROR((VLOOKUP($L457,ACOUSTIC_SITE_INFO!$C$3:$AI$501,14,FALSE)),"")</f>
        <v>0</v>
      </c>
      <c r="Z457" s="122">
        <f>IFERROR((VLOOKUP($L457,ACOUSTIC_SITE_INFO!$C$3:$AI$501,15,FALSE)),"")</f>
        <v>0</v>
      </c>
      <c r="AA457" s="122">
        <f>IFERROR((VLOOKUP($L457,ACOUSTIC_SITE_INFO!$C$3:$AI$501,16,FALSE)),"")</f>
        <v>0</v>
      </c>
      <c r="AB457" s="122">
        <f>IFERROR((VLOOKUP($L457,ACOUSTIC_SITE_INFO!$C$3:$AI$501,17,FALSE)),"")</f>
        <v>0</v>
      </c>
      <c r="AC457" s="122">
        <f>IFERROR((VLOOKUP($L457,ACOUSTIC_SITE_INFO!$C$3:$AI$501,18,FALSE)),"")</f>
        <v>0</v>
      </c>
      <c r="AD457" s="122">
        <f>IFERROR((VLOOKUP($L457,ACOUSTIC_SITE_INFO!$C$3:$AI$501,20,FALSE)),"")</f>
        <v>0</v>
      </c>
      <c r="AE457" s="122">
        <f>IFERROR((VLOOKUP($L457,ACOUSTIC_SITE_INFO!$C$3:$AI$501,21,FALSE)),"")</f>
        <v>0</v>
      </c>
      <c r="AF457" s="122">
        <f>IFERROR((VLOOKUP($L457,ACOUSTIC_SITE_INFO!$C$3:$AI$501,19,FALSE)),"")</f>
        <v>0</v>
      </c>
      <c r="AG457" s="122">
        <f>IFERROR((VLOOKUP($L457,ACOUSTIC_SITE_INFO!$C$3:$AI$501,22,FALSE)),"")</f>
        <v>0</v>
      </c>
      <c r="AH457" s="122">
        <f>IFERROR((VLOOKUP($L457,ACOUSTIC_SITE_INFO!$C$3:$AI$501,23,FALSE)),"")</f>
        <v>0</v>
      </c>
      <c r="AI457" s="125">
        <f>IFERROR((VLOOKUP($L457,ACOUSTIC_SITE_INFO!$C$3:$AI$501,24,FALSE)),"")</f>
        <v>0</v>
      </c>
      <c r="AJ457" s="125">
        <f>IFERROR((VLOOKUP($L457,ACOUSTIC_SITE_INFO!$C$3:$AI$501,25,FALSE)),"")</f>
        <v>0</v>
      </c>
      <c r="AK457" s="122">
        <f>IFERROR((VLOOKUP($L457,ACOUSTIC_SITE_INFO!$C$3:$AI$501,26,FALSE)),"")</f>
        <v>0</v>
      </c>
      <c r="AL457" s="122">
        <f>IFERROR((VLOOKUP($L457,ACOUSTIC_SITE_INFO!$C$3:$AI$501,27,FALSE)),"")</f>
        <v>0</v>
      </c>
      <c r="AM457" s="122">
        <f>IFERROR((VLOOKUP($L457,ACOUSTIC_SITE_INFO!$C$3:$AI$501,29,FALSE)),"")</f>
        <v>0</v>
      </c>
      <c r="AN457" s="122">
        <f>IFERROR((VLOOKUP($L457,ACOUSTIC_SITE_INFO!$C$3:$AI$501,30,FALSE)),"")</f>
        <v>0</v>
      </c>
      <c r="AO457" s="122">
        <f>IFERROR((VLOOKUP($L457,ACOUSTIC_SITE_INFO!$C$3:$AI$501,31,FALSE)),"")</f>
        <v>0</v>
      </c>
      <c r="AP457" s="122">
        <f>IFERROR((VLOOKUP($L457,ACOUSTIC_SITE_INFO!$C$3:$AI$501,32,FALSE)),"")</f>
        <v>0</v>
      </c>
      <c r="AQ457" s="122">
        <f>IFERROR((VLOOKUP($L457,ACOUSTIC_SITE_INFO!$C$3:$AI$501,33,FALSE)),"")</f>
        <v>0</v>
      </c>
    </row>
    <row r="458" spans="1:43" x14ac:dyDescent="0.25">
      <c r="A458" s="122" t="str">
        <f t="shared" si="14"/>
        <v>00-0m-0</v>
      </c>
      <c r="B458" s="122" t="str">
        <f t="shared" si="15"/>
        <v/>
      </c>
      <c r="C458" s="122" t="str">
        <f>IF(ACOUSTIC_SURVEY_RESULTS!A457=0, "",ACOUSTIC_SURVEY_RESULTS!A457)</f>
        <v/>
      </c>
      <c r="D458" s="122" t="str">
        <f>IFERROR((VLOOKUP($C458,Drop_down_options!$B$2:$D$21,2,FALSE)),"")</f>
        <v/>
      </c>
      <c r="E458" s="122" t="str">
        <f>IF(ACOUSTIC_SURVEY_RESULTS!B457=0, "",ACOUSTIC_SURVEY_RESULTS!B457)</f>
        <v/>
      </c>
      <c r="F458" s="122" t="str">
        <f>IF(ACOUSTIC_SURVEY_RESULTS!C457=0, "",ACOUSTIC_SURVEY_RESULTS!C457)</f>
        <v/>
      </c>
      <c r="G458" s="122" t="str">
        <f>IF(ACOUSTIC_SURVEY_RESULTS!D457=0, "",ACOUSTIC_SURVEY_RESULTS!D457)</f>
        <v/>
      </c>
      <c r="H458" s="122" t="str">
        <f>IF(ACOUSTIC_SURVEY_RESULTS!E457=0, "",ACOUSTIC_SURVEY_RESULTS!E457)</f>
        <v/>
      </c>
      <c r="I458" s="122" t="str">
        <f>IF(ACOUSTIC_SURVEY_RESULTS!F457=0, "",ACOUSTIC_SURVEY_RESULTS!F457)</f>
        <v/>
      </c>
      <c r="J458" s="122" t="str">
        <f>IF(ACOUSTIC_SURVEY_RESULTS!G457=0, "",ACOUSTIC_SURVEY_RESULTS!G457)</f>
        <v/>
      </c>
      <c r="K458" s="122" t="str">
        <f>IF(ACOUSTIC_SURVEY_RESULTS!H457=0, "",ACOUSTIC_SURVEY_RESULTS!H457)</f>
        <v/>
      </c>
      <c r="L458" s="122" t="str">
        <f>IF(ACOUSTIC_SURVEY_RESULTS!I457=0, "",ACOUSTIC_SURVEY_RESULTS!I457)</f>
        <v/>
      </c>
      <c r="M458" s="122">
        <f>IFERROR((VLOOKUP($L458,ACOUSTIC_SITE_INFO!$C$3:$AI$501,2,FALSE)),"")</f>
        <v>0</v>
      </c>
      <c r="N458" s="122">
        <f>IFERROR((VLOOKUP($L458,ACOUSTIC_SITE_INFO!$C$3:$AI$501,3,FALSE))," ")</f>
        <v>0</v>
      </c>
      <c r="O458" s="122">
        <f>IFERROR((VLOOKUP($L458,ACOUSTIC_SITE_INFO!$C$3:$AI$501,4,FALSE)),"")</f>
        <v>0</v>
      </c>
      <c r="P458" s="122">
        <f>IFERROR((VLOOKUP($L458,ACOUSTIC_SITE_INFO!$C$3:$AI$501,5,FALSE)),"")</f>
        <v>0</v>
      </c>
      <c r="Q458" s="122">
        <f>IFERROR((VLOOKUP($L458,ACOUSTIC_SITE_INFO!$C$3:$AI$501,6,FALSE)),"")</f>
        <v>0</v>
      </c>
      <c r="R458" s="122">
        <f>IFERROR((VLOOKUP($L458,ACOUSTIC_SITE_INFO!$C$3:$AI$501,7,FALSE)),"")</f>
        <v>0</v>
      </c>
      <c r="S458" s="122" t="str">
        <f>IFERROR((VLOOKUP($L458,ACOUSTIC_SITE_INFO!$C$3:$AI$501,8,FALSE)),"")</f>
        <v>//</v>
      </c>
      <c r="T458" s="124">
        <f>IFERROR((VLOOKUP($L458,ACOUSTIC_SITE_INFO!$C$3:$AI$501,9,FALSE)),"")</f>
        <v>0</v>
      </c>
      <c r="U458" s="124">
        <f>IFERROR((VLOOKUP($L458,ACOUSTIC_SITE_INFO!$C$3:$AI$501,10,FALSE)),"")</f>
        <v>0</v>
      </c>
      <c r="V458" s="122">
        <f>IFERROR((VLOOKUP($L458,ACOUSTIC_SITE_INFO!$C$3:$AI$501,11,FALSE)),"")</f>
        <v>0</v>
      </c>
      <c r="W458" s="122">
        <f>IFERROR((VLOOKUP($L458,ACOUSTIC_SITE_INFO!$C$3:$AI$501,12,FALSE)),"")</f>
        <v>0</v>
      </c>
      <c r="X458" s="122">
        <f>IFERROR((VLOOKUP($L458,ACOUSTIC_SITE_INFO!$C$3:$AI$501,13,FALSE)),"")</f>
        <v>0</v>
      </c>
      <c r="Y458" s="122">
        <f>IFERROR((VLOOKUP($L458,ACOUSTIC_SITE_INFO!$C$3:$AI$501,14,FALSE)),"")</f>
        <v>0</v>
      </c>
      <c r="Z458" s="122">
        <f>IFERROR((VLOOKUP($L458,ACOUSTIC_SITE_INFO!$C$3:$AI$501,15,FALSE)),"")</f>
        <v>0</v>
      </c>
      <c r="AA458" s="122">
        <f>IFERROR((VLOOKUP($L458,ACOUSTIC_SITE_INFO!$C$3:$AI$501,16,FALSE)),"")</f>
        <v>0</v>
      </c>
      <c r="AB458" s="122">
        <f>IFERROR((VLOOKUP($L458,ACOUSTIC_SITE_INFO!$C$3:$AI$501,17,FALSE)),"")</f>
        <v>0</v>
      </c>
      <c r="AC458" s="122">
        <f>IFERROR((VLOOKUP($L458,ACOUSTIC_SITE_INFO!$C$3:$AI$501,18,FALSE)),"")</f>
        <v>0</v>
      </c>
      <c r="AD458" s="122">
        <f>IFERROR((VLOOKUP($L458,ACOUSTIC_SITE_INFO!$C$3:$AI$501,20,FALSE)),"")</f>
        <v>0</v>
      </c>
      <c r="AE458" s="122">
        <f>IFERROR((VLOOKUP($L458,ACOUSTIC_SITE_INFO!$C$3:$AI$501,21,FALSE)),"")</f>
        <v>0</v>
      </c>
      <c r="AF458" s="122">
        <f>IFERROR((VLOOKUP($L458,ACOUSTIC_SITE_INFO!$C$3:$AI$501,19,FALSE)),"")</f>
        <v>0</v>
      </c>
      <c r="AG458" s="122">
        <f>IFERROR((VLOOKUP($L458,ACOUSTIC_SITE_INFO!$C$3:$AI$501,22,FALSE)),"")</f>
        <v>0</v>
      </c>
      <c r="AH458" s="122">
        <f>IFERROR((VLOOKUP($L458,ACOUSTIC_SITE_INFO!$C$3:$AI$501,23,FALSE)),"")</f>
        <v>0</v>
      </c>
      <c r="AI458" s="125">
        <f>IFERROR((VLOOKUP($L458,ACOUSTIC_SITE_INFO!$C$3:$AI$501,24,FALSE)),"")</f>
        <v>0</v>
      </c>
      <c r="AJ458" s="125">
        <f>IFERROR((VLOOKUP($L458,ACOUSTIC_SITE_INFO!$C$3:$AI$501,25,FALSE)),"")</f>
        <v>0</v>
      </c>
      <c r="AK458" s="122">
        <f>IFERROR((VLOOKUP($L458,ACOUSTIC_SITE_INFO!$C$3:$AI$501,26,FALSE)),"")</f>
        <v>0</v>
      </c>
      <c r="AL458" s="122">
        <f>IFERROR((VLOOKUP($L458,ACOUSTIC_SITE_INFO!$C$3:$AI$501,27,FALSE)),"")</f>
        <v>0</v>
      </c>
      <c r="AM458" s="122">
        <f>IFERROR((VLOOKUP($L458,ACOUSTIC_SITE_INFO!$C$3:$AI$501,29,FALSE)),"")</f>
        <v>0</v>
      </c>
      <c r="AN458" s="122">
        <f>IFERROR((VLOOKUP($L458,ACOUSTIC_SITE_INFO!$C$3:$AI$501,30,FALSE)),"")</f>
        <v>0</v>
      </c>
      <c r="AO458" s="122">
        <f>IFERROR((VLOOKUP($L458,ACOUSTIC_SITE_INFO!$C$3:$AI$501,31,FALSE)),"")</f>
        <v>0</v>
      </c>
      <c r="AP458" s="122">
        <f>IFERROR((VLOOKUP($L458,ACOUSTIC_SITE_INFO!$C$3:$AI$501,32,FALSE)),"")</f>
        <v>0</v>
      </c>
      <c r="AQ458" s="122">
        <f>IFERROR((VLOOKUP($L458,ACOUSTIC_SITE_INFO!$C$3:$AI$501,33,FALSE)),"")</f>
        <v>0</v>
      </c>
    </row>
    <row r="459" spans="1:43" x14ac:dyDescent="0.25">
      <c r="A459" s="122" t="str">
        <f t="shared" si="14"/>
        <v>00-0m-0</v>
      </c>
      <c r="B459" s="122" t="str">
        <f t="shared" si="15"/>
        <v/>
      </c>
      <c r="C459" s="122" t="str">
        <f>IF(ACOUSTIC_SURVEY_RESULTS!A458=0, "",ACOUSTIC_SURVEY_RESULTS!A458)</f>
        <v/>
      </c>
      <c r="D459" s="122" t="str">
        <f>IFERROR((VLOOKUP($C459,Drop_down_options!$B$2:$D$21,2,FALSE)),"")</f>
        <v/>
      </c>
      <c r="E459" s="122" t="str">
        <f>IF(ACOUSTIC_SURVEY_RESULTS!B458=0, "",ACOUSTIC_SURVEY_RESULTS!B458)</f>
        <v/>
      </c>
      <c r="F459" s="122" t="str">
        <f>IF(ACOUSTIC_SURVEY_RESULTS!C458=0, "",ACOUSTIC_SURVEY_RESULTS!C458)</f>
        <v/>
      </c>
      <c r="G459" s="122" t="str">
        <f>IF(ACOUSTIC_SURVEY_RESULTS!D458=0, "",ACOUSTIC_SURVEY_RESULTS!D458)</f>
        <v/>
      </c>
      <c r="H459" s="122" t="str">
        <f>IF(ACOUSTIC_SURVEY_RESULTS!E458=0, "",ACOUSTIC_SURVEY_RESULTS!E458)</f>
        <v/>
      </c>
      <c r="I459" s="122" t="str">
        <f>IF(ACOUSTIC_SURVEY_RESULTS!F458=0, "",ACOUSTIC_SURVEY_RESULTS!F458)</f>
        <v/>
      </c>
      <c r="J459" s="122" t="str">
        <f>IF(ACOUSTIC_SURVEY_RESULTS!G458=0, "",ACOUSTIC_SURVEY_RESULTS!G458)</f>
        <v/>
      </c>
      <c r="K459" s="122" t="str">
        <f>IF(ACOUSTIC_SURVEY_RESULTS!H458=0, "",ACOUSTIC_SURVEY_RESULTS!H458)</f>
        <v/>
      </c>
      <c r="L459" s="122" t="str">
        <f>IF(ACOUSTIC_SURVEY_RESULTS!I458=0, "",ACOUSTIC_SURVEY_RESULTS!I458)</f>
        <v/>
      </c>
      <c r="M459" s="122">
        <f>IFERROR((VLOOKUP($L459,ACOUSTIC_SITE_INFO!$C$3:$AI$501,2,FALSE)),"")</f>
        <v>0</v>
      </c>
      <c r="N459" s="122">
        <f>IFERROR((VLOOKUP($L459,ACOUSTIC_SITE_INFO!$C$3:$AI$501,3,FALSE))," ")</f>
        <v>0</v>
      </c>
      <c r="O459" s="122">
        <f>IFERROR((VLOOKUP($L459,ACOUSTIC_SITE_INFO!$C$3:$AI$501,4,FALSE)),"")</f>
        <v>0</v>
      </c>
      <c r="P459" s="122">
        <f>IFERROR((VLOOKUP($L459,ACOUSTIC_SITE_INFO!$C$3:$AI$501,5,FALSE)),"")</f>
        <v>0</v>
      </c>
      <c r="Q459" s="122">
        <f>IFERROR((VLOOKUP($L459,ACOUSTIC_SITE_INFO!$C$3:$AI$501,6,FALSE)),"")</f>
        <v>0</v>
      </c>
      <c r="R459" s="122">
        <f>IFERROR((VLOOKUP($L459,ACOUSTIC_SITE_INFO!$C$3:$AI$501,7,FALSE)),"")</f>
        <v>0</v>
      </c>
      <c r="S459" s="122" t="str">
        <f>IFERROR((VLOOKUP($L459,ACOUSTIC_SITE_INFO!$C$3:$AI$501,8,FALSE)),"")</f>
        <v>//</v>
      </c>
      <c r="T459" s="124">
        <f>IFERROR((VLOOKUP($L459,ACOUSTIC_SITE_INFO!$C$3:$AI$501,9,FALSE)),"")</f>
        <v>0</v>
      </c>
      <c r="U459" s="124">
        <f>IFERROR((VLOOKUP($L459,ACOUSTIC_SITE_INFO!$C$3:$AI$501,10,FALSE)),"")</f>
        <v>0</v>
      </c>
      <c r="V459" s="122">
        <f>IFERROR((VLOOKUP($L459,ACOUSTIC_SITE_INFO!$C$3:$AI$501,11,FALSE)),"")</f>
        <v>0</v>
      </c>
      <c r="W459" s="122">
        <f>IFERROR((VLOOKUP($L459,ACOUSTIC_SITE_INFO!$C$3:$AI$501,12,FALSE)),"")</f>
        <v>0</v>
      </c>
      <c r="X459" s="122">
        <f>IFERROR((VLOOKUP($L459,ACOUSTIC_SITE_INFO!$C$3:$AI$501,13,FALSE)),"")</f>
        <v>0</v>
      </c>
      <c r="Y459" s="122">
        <f>IFERROR((VLOOKUP($L459,ACOUSTIC_SITE_INFO!$C$3:$AI$501,14,FALSE)),"")</f>
        <v>0</v>
      </c>
      <c r="Z459" s="122">
        <f>IFERROR((VLOOKUP($L459,ACOUSTIC_SITE_INFO!$C$3:$AI$501,15,FALSE)),"")</f>
        <v>0</v>
      </c>
      <c r="AA459" s="122">
        <f>IFERROR((VLOOKUP($L459,ACOUSTIC_SITE_INFO!$C$3:$AI$501,16,FALSE)),"")</f>
        <v>0</v>
      </c>
      <c r="AB459" s="122">
        <f>IFERROR((VLOOKUP($L459,ACOUSTIC_SITE_INFO!$C$3:$AI$501,17,FALSE)),"")</f>
        <v>0</v>
      </c>
      <c r="AC459" s="122">
        <f>IFERROR((VLOOKUP($L459,ACOUSTIC_SITE_INFO!$C$3:$AI$501,18,FALSE)),"")</f>
        <v>0</v>
      </c>
      <c r="AD459" s="122">
        <f>IFERROR((VLOOKUP($L459,ACOUSTIC_SITE_INFO!$C$3:$AI$501,20,FALSE)),"")</f>
        <v>0</v>
      </c>
      <c r="AE459" s="122">
        <f>IFERROR((VLOOKUP($L459,ACOUSTIC_SITE_INFO!$C$3:$AI$501,21,FALSE)),"")</f>
        <v>0</v>
      </c>
      <c r="AF459" s="122">
        <f>IFERROR((VLOOKUP($L459,ACOUSTIC_SITE_INFO!$C$3:$AI$501,19,FALSE)),"")</f>
        <v>0</v>
      </c>
      <c r="AG459" s="122">
        <f>IFERROR((VLOOKUP($L459,ACOUSTIC_SITE_INFO!$C$3:$AI$501,22,FALSE)),"")</f>
        <v>0</v>
      </c>
      <c r="AH459" s="122">
        <f>IFERROR((VLOOKUP($L459,ACOUSTIC_SITE_INFO!$C$3:$AI$501,23,FALSE)),"")</f>
        <v>0</v>
      </c>
      <c r="AI459" s="125">
        <f>IFERROR((VLOOKUP($L459,ACOUSTIC_SITE_INFO!$C$3:$AI$501,24,FALSE)),"")</f>
        <v>0</v>
      </c>
      <c r="AJ459" s="125">
        <f>IFERROR((VLOOKUP($L459,ACOUSTIC_SITE_INFO!$C$3:$AI$501,25,FALSE)),"")</f>
        <v>0</v>
      </c>
      <c r="AK459" s="122">
        <f>IFERROR((VLOOKUP($L459,ACOUSTIC_SITE_INFO!$C$3:$AI$501,26,FALSE)),"")</f>
        <v>0</v>
      </c>
      <c r="AL459" s="122">
        <f>IFERROR((VLOOKUP($L459,ACOUSTIC_SITE_INFO!$C$3:$AI$501,27,FALSE)),"")</f>
        <v>0</v>
      </c>
      <c r="AM459" s="122">
        <f>IFERROR((VLOOKUP($L459,ACOUSTIC_SITE_INFO!$C$3:$AI$501,29,FALSE)),"")</f>
        <v>0</v>
      </c>
      <c r="AN459" s="122">
        <f>IFERROR((VLOOKUP($L459,ACOUSTIC_SITE_INFO!$C$3:$AI$501,30,FALSE)),"")</f>
        <v>0</v>
      </c>
      <c r="AO459" s="122">
        <f>IFERROR((VLOOKUP($L459,ACOUSTIC_SITE_INFO!$C$3:$AI$501,31,FALSE)),"")</f>
        <v>0</v>
      </c>
      <c r="AP459" s="122">
        <f>IFERROR((VLOOKUP($L459,ACOUSTIC_SITE_INFO!$C$3:$AI$501,32,FALSE)),"")</f>
        <v>0</v>
      </c>
      <c r="AQ459" s="122">
        <f>IFERROR((VLOOKUP($L459,ACOUSTIC_SITE_INFO!$C$3:$AI$501,33,FALSE)),"")</f>
        <v>0</v>
      </c>
    </row>
    <row r="460" spans="1:43" x14ac:dyDescent="0.25">
      <c r="A460" s="122" t="str">
        <f t="shared" si="14"/>
        <v>00-0m-0</v>
      </c>
      <c r="B460" s="122" t="str">
        <f t="shared" si="15"/>
        <v/>
      </c>
      <c r="C460" s="122" t="str">
        <f>IF(ACOUSTIC_SURVEY_RESULTS!A459=0, "",ACOUSTIC_SURVEY_RESULTS!A459)</f>
        <v/>
      </c>
      <c r="D460" s="122" t="str">
        <f>IFERROR((VLOOKUP($C460,Drop_down_options!$B$2:$D$21,2,FALSE)),"")</f>
        <v/>
      </c>
      <c r="E460" s="122" t="str">
        <f>IF(ACOUSTIC_SURVEY_RESULTS!B459=0, "",ACOUSTIC_SURVEY_RESULTS!B459)</f>
        <v/>
      </c>
      <c r="F460" s="122" t="str">
        <f>IF(ACOUSTIC_SURVEY_RESULTS!C459=0, "",ACOUSTIC_SURVEY_RESULTS!C459)</f>
        <v/>
      </c>
      <c r="G460" s="122" t="str">
        <f>IF(ACOUSTIC_SURVEY_RESULTS!D459=0, "",ACOUSTIC_SURVEY_RESULTS!D459)</f>
        <v/>
      </c>
      <c r="H460" s="122" t="str">
        <f>IF(ACOUSTIC_SURVEY_RESULTS!E459=0, "",ACOUSTIC_SURVEY_RESULTS!E459)</f>
        <v/>
      </c>
      <c r="I460" s="122" t="str">
        <f>IF(ACOUSTIC_SURVEY_RESULTS!F459=0, "",ACOUSTIC_SURVEY_RESULTS!F459)</f>
        <v/>
      </c>
      <c r="J460" s="122" t="str">
        <f>IF(ACOUSTIC_SURVEY_RESULTS!G459=0, "",ACOUSTIC_SURVEY_RESULTS!G459)</f>
        <v/>
      </c>
      <c r="K460" s="122" t="str">
        <f>IF(ACOUSTIC_SURVEY_RESULTS!H459=0, "",ACOUSTIC_SURVEY_RESULTS!H459)</f>
        <v/>
      </c>
      <c r="L460" s="122" t="str">
        <f>IF(ACOUSTIC_SURVEY_RESULTS!I459=0, "",ACOUSTIC_SURVEY_RESULTS!I459)</f>
        <v/>
      </c>
      <c r="M460" s="122">
        <f>IFERROR((VLOOKUP($L460,ACOUSTIC_SITE_INFO!$C$3:$AI$501,2,FALSE)),"")</f>
        <v>0</v>
      </c>
      <c r="N460" s="122">
        <f>IFERROR((VLOOKUP($L460,ACOUSTIC_SITE_INFO!$C$3:$AI$501,3,FALSE))," ")</f>
        <v>0</v>
      </c>
      <c r="O460" s="122">
        <f>IFERROR((VLOOKUP($L460,ACOUSTIC_SITE_INFO!$C$3:$AI$501,4,FALSE)),"")</f>
        <v>0</v>
      </c>
      <c r="P460" s="122">
        <f>IFERROR((VLOOKUP($L460,ACOUSTIC_SITE_INFO!$C$3:$AI$501,5,FALSE)),"")</f>
        <v>0</v>
      </c>
      <c r="Q460" s="122">
        <f>IFERROR((VLOOKUP($L460,ACOUSTIC_SITE_INFO!$C$3:$AI$501,6,FALSE)),"")</f>
        <v>0</v>
      </c>
      <c r="R460" s="122">
        <f>IFERROR((VLOOKUP($L460,ACOUSTIC_SITE_INFO!$C$3:$AI$501,7,FALSE)),"")</f>
        <v>0</v>
      </c>
      <c r="S460" s="122" t="str">
        <f>IFERROR((VLOOKUP($L460,ACOUSTIC_SITE_INFO!$C$3:$AI$501,8,FALSE)),"")</f>
        <v>//</v>
      </c>
      <c r="T460" s="124">
        <f>IFERROR((VLOOKUP($L460,ACOUSTIC_SITE_INFO!$C$3:$AI$501,9,FALSE)),"")</f>
        <v>0</v>
      </c>
      <c r="U460" s="124">
        <f>IFERROR((VLOOKUP($L460,ACOUSTIC_SITE_INFO!$C$3:$AI$501,10,FALSE)),"")</f>
        <v>0</v>
      </c>
      <c r="V460" s="122">
        <f>IFERROR((VLOOKUP($L460,ACOUSTIC_SITE_INFO!$C$3:$AI$501,11,FALSE)),"")</f>
        <v>0</v>
      </c>
      <c r="W460" s="122">
        <f>IFERROR((VLOOKUP($L460,ACOUSTIC_SITE_INFO!$C$3:$AI$501,12,FALSE)),"")</f>
        <v>0</v>
      </c>
      <c r="X460" s="122">
        <f>IFERROR((VLOOKUP($L460,ACOUSTIC_SITE_INFO!$C$3:$AI$501,13,FALSE)),"")</f>
        <v>0</v>
      </c>
      <c r="Y460" s="122">
        <f>IFERROR((VLOOKUP($L460,ACOUSTIC_SITE_INFO!$C$3:$AI$501,14,FALSE)),"")</f>
        <v>0</v>
      </c>
      <c r="Z460" s="122">
        <f>IFERROR((VLOOKUP($L460,ACOUSTIC_SITE_INFO!$C$3:$AI$501,15,FALSE)),"")</f>
        <v>0</v>
      </c>
      <c r="AA460" s="122">
        <f>IFERROR((VLOOKUP($L460,ACOUSTIC_SITE_INFO!$C$3:$AI$501,16,FALSE)),"")</f>
        <v>0</v>
      </c>
      <c r="AB460" s="122">
        <f>IFERROR((VLOOKUP($L460,ACOUSTIC_SITE_INFO!$C$3:$AI$501,17,FALSE)),"")</f>
        <v>0</v>
      </c>
      <c r="AC460" s="122">
        <f>IFERROR((VLOOKUP($L460,ACOUSTIC_SITE_INFO!$C$3:$AI$501,18,FALSE)),"")</f>
        <v>0</v>
      </c>
      <c r="AD460" s="122">
        <f>IFERROR((VLOOKUP($L460,ACOUSTIC_SITE_INFO!$C$3:$AI$501,20,FALSE)),"")</f>
        <v>0</v>
      </c>
      <c r="AE460" s="122">
        <f>IFERROR((VLOOKUP($L460,ACOUSTIC_SITE_INFO!$C$3:$AI$501,21,FALSE)),"")</f>
        <v>0</v>
      </c>
      <c r="AF460" s="122">
        <f>IFERROR((VLOOKUP($L460,ACOUSTIC_SITE_INFO!$C$3:$AI$501,19,FALSE)),"")</f>
        <v>0</v>
      </c>
      <c r="AG460" s="122">
        <f>IFERROR((VLOOKUP($L460,ACOUSTIC_SITE_INFO!$C$3:$AI$501,22,FALSE)),"")</f>
        <v>0</v>
      </c>
      <c r="AH460" s="122">
        <f>IFERROR((VLOOKUP($L460,ACOUSTIC_SITE_INFO!$C$3:$AI$501,23,FALSE)),"")</f>
        <v>0</v>
      </c>
      <c r="AI460" s="125">
        <f>IFERROR((VLOOKUP($L460,ACOUSTIC_SITE_INFO!$C$3:$AI$501,24,FALSE)),"")</f>
        <v>0</v>
      </c>
      <c r="AJ460" s="125">
        <f>IFERROR((VLOOKUP($L460,ACOUSTIC_SITE_INFO!$C$3:$AI$501,25,FALSE)),"")</f>
        <v>0</v>
      </c>
      <c r="AK460" s="122">
        <f>IFERROR((VLOOKUP($L460,ACOUSTIC_SITE_INFO!$C$3:$AI$501,26,FALSE)),"")</f>
        <v>0</v>
      </c>
      <c r="AL460" s="122">
        <f>IFERROR((VLOOKUP($L460,ACOUSTIC_SITE_INFO!$C$3:$AI$501,27,FALSE)),"")</f>
        <v>0</v>
      </c>
      <c r="AM460" s="122">
        <f>IFERROR((VLOOKUP($L460,ACOUSTIC_SITE_INFO!$C$3:$AI$501,29,FALSE)),"")</f>
        <v>0</v>
      </c>
      <c r="AN460" s="122">
        <f>IFERROR((VLOOKUP($L460,ACOUSTIC_SITE_INFO!$C$3:$AI$501,30,FALSE)),"")</f>
        <v>0</v>
      </c>
      <c r="AO460" s="122">
        <f>IFERROR((VLOOKUP($L460,ACOUSTIC_SITE_INFO!$C$3:$AI$501,31,FALSE)),"")</f>
        <v>0</v>
      </c>
      <c r="AP460" s="122">
        <f>IFERROR((VLOOKUP($L460,ACOUSTIC_SITE_INFO!$C$3:$AI$501,32,FALSE)),"")</f>
        <v>0</v>
      </c>
      <c r="AQ460" s="122">
        <f>IFERROR((VLOOKUP($L460,ACOUSTIC_SITE_INFO!$C$3:$AI$501,33,FALSE)),"")</f>
        <v>0</v>
      </c>
    </row>
    <row r="461" spans="1:43" x14ac:dyDescent="0.25">
      <c r="A461" s="122" t="str">
        <f t="shared" si="14"/>
        <v>00-0m-0</v>
      </c>
      <c r="B461" s="122" t="str">
        <f t="shared" si="15"/>
        <v/>
      </c>
      <c r="C461" s="122" t="str">
        <f>IF(ACOUSTIC_SURVEY_RESULTS!A460=0, "",ACOUSTIC_SURVEY_RESULTS!A460)</f>
        <v/>
      </c>
      <c r="D461" s="122" t="str">
        <f>IFERROR((VLOOKUP($C461,Drop_down_options!$B$2:$D$21,2,FALSE)),"")</f>
        <v/>
      </c>
      <c r="E461" s="122" t="str">
        <f>IF(ACOUSTIC_SURVEY_RESULTS!B460=0, "",ACOUSTIC_SURVEY_RESULTS!B460)</f>
        <v/>
      </c>
      <c r="F461" s="122" t="str">
        <f>IF(ACOUSTIC_SURVEY_RESULTS!C460=0, "",ACOUSTIC_SURVEY_RESULTS!C460)</f>
        <v/>
      </c>
      <c r="G461" s="122" t="str">
        <f>IF(ACOUSTIC_SURVEY_RESULTS!D460=0, "",ACOUSTIC_SURVEY_RESULTS!D460)</f>
        <v/>
      </c>
      <c r="H461" s="122" t="str">
        <f>IF(ACOUSTIC_SURVEY_RESULTS!E460=0, "",ACOUSTIC_SURVEY_RESULTS!E460)</f>
        <v/>
      </c>
      <c r="I461" s="122" t="str">
        <f>IF(ACOUSTIC_SURVEY_RESULTS!F460=0, "",ACOUSTIC_SURVEY_RESULTS!F460)</f>
        <v/>
      </c>
      <c r="J461" s="122" t="str">
        <f>IF(ACOUSTIC_SURVEY_RESULTS!G460=0, "",ACOUSTIC_SURVEY_RESULTS!G460)</f>
        <v/>
      </c>
      <c r="K461" s="122" t="str">
        <f>IF(ACOUSTIC_SURVEY_RESULTS!H460=0, "",ACOUSTIC_SURVEY_RESULTS!H460)</f>
        <v/>
      </c>
      <c r="L461" s="122" t="str">
        <f>IF(ACOUSTIC_SURVEY_RESULTS!I460=0, "",ACOUSTIC_SURVEY_RESULTS!I460)</f>
        <v/>
      </c>
      <c r="M461" s="122">
        <f>IFERROR((VLOOKUP($L461,ACOUSTIC_SITE_INFO!$C$3:$AI$501,2,FALSE)),"")</f>
        <v>0</v>
      </c>
      <c r="N461" s="122">
        <f>IFERROR((VLOOKUP($L461,ACOUSTIC_SITE_INFO!$C$3:$AI$501,3,FALSE))," ")</f>
        <v>0</v>
      </c>
      <c r="O461" s="122">
        <f>IFERROR((VLOOKUP($L461,ACOUSTIC_SITE_INFO!$C$3:$AI$501,4,FALSE)),"")</f>
        <v>0</v>
      </c>
      <c r="P461" s="122">
        <f>IFERROR((VLOOKUP($L461,ACOUSTIC_SITE_INFO!$C$3:$AI$501,5,FALSE)),"")</f>
        <v>0</v>
      </c>
      <c r="Q461" s="122">
        <f>IFERROR((VLOOKUP($L461,ACOUSTIC_SITE_INFO!$C$3:$AI$501,6,FALSE)),"")</f>
        <v>0</v>
      </c>
      <c r="R461" s="122">
        <f>IFERROR((VLOOKUP($L461,ACOUSTIC_SITE_INFO!$C$3:$AI$501,7,FALSE)),"")</f>
        <v>0</v>
      </c>
      <c r="S461" s="122" t="str">
        <f>IFERROR((VLOOKUP($L461,ACOUSTIC_SITE_INFO!$C$3:$AI$501,8,FALSE)),"")</f>
        <v>//</v>
      </c>
      <c r="T461" s="124">
        <f>IFERROR((VLOOKUP($L461,ACOUSTIC_SITE_INFO!$C$3:$AI$501,9,FALSE)),"")</f>
        <v>0</v>
      </c>
      <c r="U461" s="124">
        <f>IFERROR((VLOOKUP($L461,ACOUSTIC_SITE_INFO!$C$3:$AI$501,10,FALSE)),"")</f>
        <v>0</v>
      </c>
      <c r="V461" s="122">
        <f>IFERROR((VLOOKUP($L461,ACOUSTIC_SITE_INFO!$C$3:$AI$501,11,FALSE)),"")</f>
        <v>0</v>
      </c>
      <c r="W461" s="122">
        <f>IFERROR((VLOOKUP($L461,ACOUSTIC_SITE_INFO!$C$3:$AI$501,12,FALSE)),"")</f>
        <v>0</v>
      </c>
      <c r="X461" s="122">
        <f>IFERROR((VLOOKUP($L461,ACOUSTIC_SITE_INFO!$C$3:$AI$501,13,FALSE)),"")</f>
        <v>0</v>
      </c>
      <c r="Y461" s="122">
        <f>IFERROR((VLOOKUP($L461,ACOUSTIC_SITE_INFO!$C$3:$AI$501,14,FALSE)),"")</f>
        <v>0</v>
      </c>
      <c r="Z461" s="122">
        <f>IFERROR((VLOOKUP($L461,ACOUSTIC_SITE_INFO!$C$3:$AI$501,15,FALSE)),"")</f>
        <v>0</v>
      </c>
      <c r="AA461" s="122">
        <f>IFERROR((VLOOKUP($L461,ACOUSTIC_SITE_INFO!$C$3:$AI$501,16,FALSE)),"")</f>
        <v>0</v>
      </c>
      <c r="AB461" s="122">
        <f>IFERROR((VLOOKUP($L461,ACOUSTIC_SITE_INFO!$C$3:$AI$501,17,FALSE)),"")</f>
        <v>0</v>
      </c>
      <c r="AC461" s="122">
        <f>IFERROR((VLOOKUP($L461,ACOUSTIC_SITE_INFO!$C$3:$AI$501,18,FALSE)),"")</f>
        <v>0</v>
      </c>
      <c r="AD461" s="122">
        <f>IFERROR((VLOOKUP($L461,ACOUSTIC_SITE_INFO!$C$3:$AI$501,20,FALSE)),"")</f>
        <v>0</v>
      </c>
      <c r="AE461" s="122">
        <f>IFERROR((VLOOKUP($L461,ACOUSTIC_SITE_INFO!$C$3:$AI$501,21,FALSE)),"")</f>
        <v>0</v>
      </c>
      <c r="AF461" s="122">
        <f>IFERROR((VLOOKUP($L461,ACOUSTIC_SITE_INFO!$C$3:$AI$501,19,FALSE)),"")</f>
        <v>0</v>
      </c>
      <c r="AG461" s="122">
        <f>IFERROR((VLOOKUP($L461,ACOUSTIC_SITE_INFO!$C$3:$AI$501,22,FALSE)),"")</f>
        <v>0</v>
      </c>
      <c r="AH461" s="122">
        <f>IFERROR((VLOOKUP($L461,ACOUSTIC_SITE_INFO!$C$3:$AI$501,23,FALSE)),"")</f>
        <v>0</v>
      </c>
      <c r="AI461" s="125">
        <f>IFERROR((VLOOKUP($L461,ACOUSTIC_SITE_INFO!$C$3:$AI$501,24,FALSE)),"")</f>
        <v>0</v>
      </c>
      <c r="AJ461" s="125">
        <f>IFERROR((VLOOKUP($L461,ACOUSTIC_SITE_INFO!$C$3:$AI$501,25,FALSE)),"")</f>
        <v>0</v>
      </c>
      <c r="AK461" s="122">
        <f>IFERROR((VLOOKUP($L461,ACOUSTIC_SITE_INFO!$C$3:$AI$501,26,FALSE)),"")</f>
        <v>0</v>
      </c>
      <c r="AL461" s="122">
        <f>IFERROR((VLOOKUP($L461,ACOUSTIC_SITE_INFO!$C$3:$AI$501,27,FALSE)),"")</f>
        <v>0</v>
      </c>
      <c r="AM461" s="122">
        <f>IFERROR((VLOOKUP($L461,ACOUSTIC_SITE_INFO!$C$3:$AI$501,29,FALSE)),"")</f>
        <v>0</v>
      </c>
      <c r="AN461" s="122">
        <f>IFERROR((VLOOKUP($L461,ACOUSTIC_SITE_INFO!$C$3:$AI$501,30,FALSE)),"")</f>
        <v>0</v>
      </c>
      <c r="AO461" s="122">
        <f>IFERROR((VLOOKUP($L461,ACOUSTIC_SITE_INFO!$C$3:$AI$501,31,FALSE)),"")</f>
        <v>0</v>
      </c>
      <c r="AP461" s="122">
        <f>IFERROR((VLOOKUP($L461,ACOUSTIC_SITE_INFO!$C$3:$AI$501,32,FALSE)),"")</f>
        <v>0</v>
      </c>
      <c r="AQ461" s="122">
        <f>IFERROR((VLOOKUP($L461,ACOUSTIC_SITE_INFO!$C$3:$AI$501,33,FALSE)),"")</f>
        <v>0</v>
      </c>
    </row>
    <row r="462" spans="1:43" x14ac:dyDescent="0.25">
      <c r="A462" s="122" t="str">
        <f t="shared" si="14"/>
        <v>00-0m-0</v>
      </c>
      <c r="B462" s="122" t="str">
        <f t="shared" si="15"/>
        <v/>
      </c>
      <c r="C462" s="122" t="str">
        <f>IF(ACOUSTIC_SURVEY_RESULTS!A461=0, "",ACOUSTIC_SURVEY_RESULTS!A461)</f>
        <v/>
      </c>
      <c r="D462" s="122" t="str">
        <f>IFERROR((VLOOKUP($C462,Drop_down_options!$B$2:$D$21,2,FALSE)),"")</f>
        <v/>
      </c>
      <c r="E462" s="122" t="str">
        <f>IF(ACOUSTIC_SURVEY_RESULTS!B461=0, "",ACOUSTIC_SURVEY_RESULTS!B461)</f>
        <v/>
      </c>
      <c r="F462" s="122" t="str">
        <f>IF(ACOUSTIC_SURVEY_RESULTS!C461=0, "",ACOUSTIC_SURVEY_RESULTS!C461)</f>
        <v/>
      </c>
      <c r="G462" s="122" t="str">
        <f>IF(ACOUSTIC_SURVEY_RESULTS!D461=0, "",ACOUSTIC_SURVEY_RESULTS!D461)</f>
        <v/>
      </c>
      <c r="H462" s="122" t="str">
        <f>IF(ACOUSTIC_SURVEY_RESULTS!E461=0, "",ACOUSTIC_SURVEY_RESULTS!E461)</f>
        <v/>
      </c>
      <c r="I462" s="122" t="str">
        <f>IF(ACOUSTIC_SURVEY_RESULTS!F461=0, "",ACOUSTIC_SURVEY_RESULTS!F461)</f>
        <v/>
      </c>
      <c r="J462" s="122" t="str">
        <f>IF(ACOUSTIC_SURVEY_RESULTS!G461=0, "",ACOUSTIC_SURVEY_RESULTS!G461)</f>
        <v/>
      </c>
      <c r="K462" s="122" t="str">
        <f>IF(ACOUSTIC_SURVEY_RESULTS!H461=0, "",ACOUSTIC_SURVEY_RESULTS!H461)</f>
        <v/>
      </c>
      <c r="L462" s="122" t="str">
        <f>IF(ACOUSTIC_SURVEY_RESULTS!I461=0, "",ACOUSTIC_SURVEY_RESULTS!I461)</f>
        <v/>
      </c>
      <c r="M462" s="122">
        <f>IFERROR((VLOOKUP($L462,ACOUSTIC_SITE_INFO!$C$3:$AI$501,2,FALSE)),"")</f>
        <v>0</v>
      </c>
      <c r="N462" s="122">
        <f>IFERROR((VLOOKUP($L462,ACOUSTIC_SITE_INFO!$C$3:$AI$501,3,FALSE))," ")</f>
        <v>0</v>
      </c>
      <c r="O462" s="122">
        <f>IFERROR((VLOOKUP($L462,ACOUSTIC_SITE_INFO!$C$3:$AI$501,4,FALSE)),"")</f>
        <v>0</v>
      </c>
      <c r="P462" s="122">
        <f>IFERROR((VLOOKUP($L462,ACOUSTIC_SITE_INFO!$C$3:$AI$501,5,FALSE)),"")</f>
        <v>0</v>
      </c>
      <c r="Q462" s="122">
        <f>IFERROR((VLOOKUP($L462,ACOUSTIC_SITE_INFO!$C$3:$AI$501,6,FALSE)),"")</f>
        <v>0</v>
      </c>
      <c r="R462" s="122">
        <f>IFERROR((VLOOKUP($L462,ACOUSTIC_SITE_INFO!$C$3:$AI$501,7,FALSE)),"")</f>
        <v>0</v>
      </c>
      <c r="S462" s="122" t="str">
        <f>IFERROR((VLOOKUP($L462,ACOUSTIC_SITE_INFO!$C$3:$AI$501,8,FALSE)),"")</f>
        <v>//</v>
      </c>
      <c r="T462" s="124">
        <f>IFERROR((VLOOKUP($L462,ACOUSTIC_SITE_INFO!$C$3:$AI$501,9,FALSE)),"")</f>
        <v>0</v>
      </c>
      <c r="U462" s="124">
        <f>IFERROR((VLOOKUP($L462,ACOUSTIC_SITE_INFO!$C$3:$AI$501,10,FALSE)),"")</f>
        <v>0</v>
      </c>
      <c r="V462" s="122">
        <f>IFERROR((VLOOKUP($L462,ACOUSTIC_SITE_INFO!$C$3:$AI$501,11,FALSE)),"")</f>
        <v>0</v>
      </c>
      <c r="W462" s="122">
        <f>IFERROR((VLOOKUP($L462,ACOUSTIC_SITE_INFO!$C$3:$AI$501,12,FALSE)),"")</f>
        <v>0</v>
      </c>
      <c r="X462" s="122">
        <f>IFERROR((VLOOKUP($L462,ACOUSTIC_SITE_INFO!$C$3:$AI$501,13,FALSE)),"")</f>
        <v>0</v>
      </c>
      <c r="Y462" s="122">
        <f>IFERROR((VLOOKUP($L462,ACOUSTIC_SITE_INFO!$C$3:$AI$501,14,FALSE)),"")</f>
        <v>0</v>
      </c>
      <c r="Z462" s="122">
        <f>IFERROR((VLOOKUP($L462,ACOUSTIC_SITE_INFO!$C$3:$AI$501,15,FALSE)),"")</f>
        <v>0</v>
      </c>
      <c r="AA462" s="122">
        <f>IFERROR((VLOOKUP($L462,ACOUSTIC_SITE_INFO!$C$3:$AI$501,16,FALSE)),"")</f>
        <v>0</v>
      </c>
      <c r="AB462" s="122">
        <f>IFERROR((VLOOKUP($L462,ACOUSTIC_SITE_INFO!$C$3:$AI$501,17,FALSE)),"")</f>
        <v>0</v>
      </c>
      <c r="AC462" s="122">
        <f>IFERROR((VLOOKUP($L462,ACOUSTIC_SITE_INFO!$C$3:$AI$501,18,FALSE)),"")</f>
        <v>0</v>
      </c>
      <c r="AD462" s="122">
        <f>IFERROR((VLOOKUP($L462,ACOUSTIC_SITE_INFO!$C$3:$AI$501,20,FALSE)),"")</f>
        <v>0</v>
      </c>
      <c r="AE462" s="122">
        <f>IFERROR((VLOOKUP($L462,ACOUSTIC_SITE_INFO!$C$3:$AI$501,21,FALSE)),"")</f>
        <v>0</v>
      </c>
      <c r="AF462" s="122">
        <f>IFERROR((VLOOKUP($L462,ACOUSTIC_SITE_INFO!$C$3:$AI$501,19,FALSE)),"")</f>
        <v>0</v>
      </c>
      <c r="AG462" s="122">
        <f>IFERROR((VLOOKUP($L462,ACOUSTIC_SITE_INFO!$C$3:$AI$501,22,FALSE)),"")</f>
        <v>0</v>
      </c>
      <c r="AH462" s="122">
        <f>IFERROR((VLOOKUP($L462,ACOUSTIC_SITE_INFO!$C$3:$AI$501,23,FALSE)),"")</f>
        <v>0</v>
      </c>
      <c r="AI462" s="125">
        <f>IFERROR((VLOOKUP($L462,ACOUSTIC_SITE_INFO!$C$3:$AI$501,24,FALSE)),"")</f>
        <v>0</v>
      </c>
      <c r="AJ462" s="125">
        <f>IFERROR((VLOOKUP($L462,ACOUSTIC_SITE_INFO!$C$3:$AI$501,25,FALSE)),"")</f>
        <v>0</v>
      </c>
      <c r="AK462" s="122">
        <f>IFERROR((VLOOKUP($L462,ACOUSTIC_SITE_INFO!$C$3:$AI$501,26,FALSE)),"")</f>
        <v>0</v>
      </c>
      <c r="AL462" s="122">
        <f>IFERROR((VLOOKUP($L462,ACOUSTIC_SITE_INFO!$C$3:$AI$501,27,FALSE)),"")</f>
        <v>0</v>
      </c>
      <c r="AM462" s="122">
        <f>IFERROR((VLOOKUP($L462,ACOUSTIC_SITE_INFO!$C$3:$AI$501,29,FALSE)),"")</f>
        <v>0</v>
      </c>
      <c r="AN462" s="122">
        <f>IFERROR((VLOOKUP($L462,ACOUSTIC_SITE_INFO!$C$3:$AI$501,30,FALSE)),"")</f>
        <v>0</v>
      </c>
      <c r="AO462" s="122">
        <f>IFERROR((VLOOKUP($L462,ACOUSTIC_SITE_INFO!$C$3:$AI$501,31,FALSE)),"")</f>
        <v>0</v>
      </c>
      <c r="AP462" s="122">
        <f>IFERROR((VLOOKUP($L462,ACOUSTIC_SITE_INFO!$C$3:$AI$501,32,FALSE)),"")</f>
        <v>0</v>
      </c>
      <c r="AQ462" s="122">
        <f>IFERROR((VLOOKUP($L462,ACOUSTIC_SITE_INFO!$C$3:$AI$501,33,FALSE)),"")</f>
        <v>0</v>
      </c>
    </row>
    <row r="463" spans="1:43" x14ac:dyDescent="0.25">
      <c r="A463" s="122" t="str">
        <f t="shared" si="14"/>
        <v>00-0m-0</v>
      </c>
      <c r="B463" s="122" t="str">
        <f t="shared" si="15"/>
        <v/>
      </c>
      <c r="C463" s="122" t="str">
        <f>IF(ACOUSTIC_SURVEY_RESULTS!A462=0, "",ACOUSTIC_SURVEY_RESULTS!A462)</f>
        <v/>
      </c>
      <c r="D463" s="122" t="str">
        <f>IFERROR((VLOOKUP($C463,Drop_down_options!$B$2:$D$21,2,FALSE)),"")</f>
        <v/>
      </c>
      <c r="E463" s="122" t="str">
        <f>IF(ACOUSTIC_SURVEY_RESULTS!B462=0, "",ACOUSTIC_SURVEY_RESULTS!B462)</f>
        <v/>
      </c>
      <c r="F463" s="122" t="str">
        <f>IF(ACOUSTIC_SURVEY_RESULTS!C462=0, "",ACOUSTIC_SURVEY_RESULTS!C462)</f>
        <v/>
      </c>
      <c r="G463" s="122" t="str">
        <f>IF(ACOUSTIC_SURVEY_RESULTS!D462=0, "",ACOUSTIC_SURVEY_RESULTS!D462)</f>
        <v/>
      </c>
      <c r="H463" s="122" t="str">
        <f>IF(ACOUSTIC_SURVEY_RESULTS!E462=0, "",ACOUSTIC_SURVEY_RESULTS!E462)</f>
        <v/>
      </c>
      <c r="I463" s="122" t="str">
        <f>IF(ACOUSTIC_SURVEY_RESULTS!F462=0, "",ACOUSTIC_SURVEY_RESULTS!F462)</f>
        <v/>
      </c>
      <c r="J463" s="122" t="str">
        <f>IF(ACOUSTIC_SURVEY_RESULTS!G462=0, "",ACOUSTIC_SURVEY_RESULTS!G462)</f>
        <v/>
      </c>
      <c r="K463" s="122" t="str">
        <f>IF(ACOUSTIC_SURVEY_RESULTS!H462=0, "",ACOUSTIC_SURVEY_RESULTS!H462)</f>
        <v/>
      </c>
      <c r="L463" s="122" t="str">
        <f>IF(ACOUSTIC_SURVEY_RESULTS!I462=0, "",ACOUSTIC_SURVEY_RESULTS!I462)</f>
        <v/>
      </c>
      <c r="M463" s="122">
        <f>IFERROR((VLOOKUP($L463,ACOUSTIC_SITE_INFO!$C$3:$AI$501,2,FALSE)),"")</f>
        <v>0</v>
      </c>
      <c r="N463" s="122">
        <f>IFERROR((VLOOKUP($L463,ACOUSTIC_SITE_INFO!$C$3:$AI$501,3,FALSE))," ")</f>
        <v>0</v>
      </c>
      <c r="O463" s="122">
        <f>IFERROR((VLOOKUP($L463,ACOUSTIC_SITE_INFO!$C$3:$AI$501,4,FALSE)),"")</f>
        <v>0</v>
      </c>
      <c r="P463" s="122">
        <f>IFERROR((VLOOKUP($L463,ACOUSTIC_SITE_INFO!$C$3:$AI$501,5,FALSE)),"")</f>
        <v>0</v>
      </c>
      <c r="Q463" s="122">
        <f>IFERROR((VLOOKUP($L463,ACOUSTIC_SITE_INFO!$C$3:$AI$501,6,FALSE)),"")</f>
        <v>0</v>
      </c>
      <c r="R463" s="122">
        <f>IFERROR((VLOOKUP($L463,ACOUSTIC_SITE_INFO!$C$3:$AI$501,7,FALSE)),"")</f>
        <v>0</v>
      </c>
      <c r="S463" s="122" t="str">
        <f>IFERROR((VLOOKUP($L463,ACOUSTIC_SITE_INFO!$C$3:$AI$501,8,FALSE)),"")</f>
        <v>//</v>
      </c>
      <c r="T463" s="124">
        <f>IFERROR((VLOOKUP($L463,ACOUSTIC_SITE_INFO!$C$3:$AI$501,9,FALSE)),"")</f>
        <v>0</v>
      </c>
      <c r="U463" s="124">
        <f>IFERROR((VLOOKUP($L463,ACOUSTIC_SITE_INFO!$C$3:$AI$501,10,FALSE)),"")</f>
        <v>0</v>
      </c>
      <c r="V463" s="122">
        <f>IFERROR((VLOOKUP($L463,ACOUSTIC_SITE_INFO!$C$3:$AI$501,11,FALSE)),"")</f>
        <v>0</v>
      </c>
      <c r="W463" s="122">
        <f>IFERROR((VLOOKUP($L463,ACOUSTIC_SITE_INFO!$C$3:$AI$501,12,FALSE)),"")</f>
        <v>0</v>
      </c>
      <c r="X463" s="122">
        <f>IFERROR((VLOOKUP($L463,ACOUSTIC_SITE_INFO!$C$3:$AI$501,13,FALSE)),"")</f>
        <v>0</v>
      </c>
      <c r="Y463" s="122">
        <f>IFERROR((VLOOKUP($L463,ACOUSTIC_SITE_INFO!$C$3:$AI$501,14,FALSE)),"")</f>
        <v>0</v>
      </c>
      <c r="Z463" s="122">
        <f>IFERROR((VLOOKUP($L463,ACOUSTIC_SITE_INFO!$C$3:$AI$501,15,FALSE)),"")</f>
        <v>0</v>
      </c>
      <c r="AA463" s="122">
        <f>IFERROR((VLOOKUP($L463,ACOUSTIC_SITE_INFO!$C$3:$AI$501,16,FALSE)),"")</f>
        <v>0</v>
      </c>
      <c r="AB463" s="122">
        <f>IFERROR((VLOOKUP($L463,ACOUSTIC_SITE_INFO!$C$3:$AI$501,17,FALSE)),"")</f>
        <v>0</v>
      </c>
      <c r="AC463" s="122">
        <f>IFERROR((VLOOKUP($L463,ACOUSTIC_SITE_INFO!$C$3:$AI$501,18,FALSE)),"")</f>
        <v>0</v>
      </c>
      <c r="AD463" s="122">
        <f>IFERROR((VLOOKUP($L463,ACOUSTIC_SITE_INFO!$C$3:$AI$501,20,FALSE)),"")</f>
        <v>0</v>
      </c>
      <c r="AE463" s="122">
        <f>IFERROR((VLOOKUP($L463,ACOUSTIC_SITE_INFO!$C$3:$AI$501,21,FALSE)),"")</f>
        <v>0</v>
      </c>
      <c r="AF463" s="122">
        <f>IFERROR((VLOOKUP($L463,ACOUSTIC_SITE_INFO!$C$3:$AI$501,19,FALSE)),"")</f>
        <v>0</v>
      </c>
      <c r="AG463" s="122">
        <f>IFERROR((VLOOKUP($L463,ACOUSTIC_SITE_INFO!$C$3:$AI$501,22,FALSE)),"")</f>
        <v>0</v>
      </c>
      <c r="AH463" s="122">
        <f>IFERROR((VLOOKUP($L463,ACOUSTIC_SITE_INFO!$C$3:$AI$501,23,FALSE)),"")</f>
        <v>0</v>
      </c>
      <c r="AI463" s="125">
        <f>IFERROR((VLOOKUP($L463,ACOUSTIC_SITE_INFO!$C$3:$AI$501,24,FALSE)),"")</f>
        <v>0</v>
      </c>
      <c r="AJ463" s="125">
        <f>IFERROR((VLOOKUP($L463,ACOUSTIC_SITE_INFO!$C$3:$AI$501,25,FALSE)),"")</f>
        <v>0</v>
      </c>
      <c r="AK463" s="122">
        <f>IFERROR((VLOOKUP($L463,ACOUSTIC_SITE_INFO!$C$3:$AI$501,26,FALSE)),"")</f>
        <v>0</v>
      </c>
      <c r="AL463" s="122">
        <f>IFERROR((VLOOKUP($L463,ACOUSTIC_SITE_INFO!$C$3:$AI$501,27,FALSE)),"")</f>
        <v>0</v>
      </c>
      <c r="AM463" s="122">
        <f>IFERROR((VLOOKUP($L463,ACOUSTIC_SITE_INFO!$C$3:$AI$501,29,FALSE)),"")</f>
        <v>0</v>
      </c>
      <c r="AN463" s="122">
        <f>IFERROR((VLOOKUP($L463,ACOUSTIC_SITE_INFO!$C$3:$AI$501,30,FALSE)),"")</f>
        <v>0</v>
      </c>
      <c r="AO463" s="122">
        <f>IFERROR((VLOOKUP($L463,ACOUSTIC_SITE_INFO!$C$3:$AI$501,31,FALSE)),"")</f>
        <v>0</v>
      </c>
      <c r="AP463" s="122">
        <f>IFERROR((VLOOKUP($L463,ACOUSTIC_SITE_INFO!$C$3:$AI$501,32,FALSE)),"")</f>
        <v>0</v>
      </c>
      <c r="AQ463" s="122">
        <f>IFERROR((VLOOKUP($L463,ACOUSTIC_SITE_INFO!$C$3:$AI$501,33,FALSE)),"")</f>
        <v>0</v>
      </c>
    </row>
    <row r="464" spans="1:43" x14ac:dyDescent="0.25">
      <c r="A464" s="122" t="str">
        <f t="shared" si="14"/>
        <v>00-0m-0</v>
      </c>
      <c r="B464" s="122" t="str">
        <f t="shared" si="15"/>
        <v/>
      </c>
      <c r="C464" s="122" t="str">
        <f>IF(ACOUSTIC_SURVEY_RESULTS!A463=0, "",ACOUSTIC_SURVEY_RESULTS!A463)</f>
        <v/>
      </c>
      <c r="D464" s="122" t="str">
        <f>IFERROR((VLOOKUP($C464,Drop_down_options!$B$2:$D$21,2,FALSE)),"")</f>
        <v/>
      </c>
      <c r="E464" s="122" t="str">
        <f>IF(ACOUSTIC_SURVEY_RESULTS!B463=0, "",ACOUSTIC_SURVEY_RESULTS!B463)</f>
        <v/>
      </c>
      <c r="F464" s="122" t="str">
        <f>IF(ACOUSTIC_SURVEY_RESULTS!C463=0, "",ACOUSTIC_SURVEY_RESULTS!C463)</f>
        <v/>
      </c>
      <c r="G464" s="122" t="str">
        <f>IF(ACOUSTIC_SURVEY_RESULTS!D463=0, "",ACOUSTIC_SURVEY_RESULTS!D463)</f>
        <v/>
      </c>
      <c r="H464" s="122" t="str">
        <f>IF(ACOUSTIC_SURVEY_RESULTS!E463=0, "",ACOUSTIC_SURVEY_RESULTS!E463)</f>
        <v/>
      </c>
      <c r="I464" s="122" t="str">
        <f>IF(ACOUSTIC_SURVEY_RESULTS!F463=0, "",ACOUSTIC_SURVEY_RESULTS!F463)</f>
        <v/>
      </c>
      <c r="J464" s="122" t="str">
        <f>IF(ACOUSTIC_SURVEY_RESULTS!G463=0, "",ACOUSTIC_SURVEY_RESULTS!G463)</f>
        <v/>
      </c>
      <c r="K464" s="122" t="str">
        <f>IF(ACOUSTIC_SURVEY_RESULTS!H463=0, "",ACOUSTIC_SURVEY_RESULTS!H463)</f>
        <v/>
      </c>
      <c r="L464" s="122" t="str">
        <f>IF(ACOUSTIC_SURVEY_RESULTS!I463=0, "",ACOUSTIC_SURVEY_RESULTS!I463)</f>
        <v/>
      </c>
      <c r="M464" s="122">
        <f>IFERROR((VLOOKUP($L464,ACOUSTIC_SITE_INFO!$C$3:$AI$501,2,FALSE)),"")</f>
        <v>0</v>
      </c>
      <c r="N464" s="122">
        <f>IFERROR((VLOOKUP($L464,ACOUSTIC_SITE_INFO!$C$3:$AI$501,3,FALSE))," ")</f>
        <v>0</v>
      </c>
      <c r="O464" s="122">
        <f>IFERROR((VLOOKUP($L464,ACOUSTIC_SITE_INFO!$C$3:$AI$501,4,FALSE)),"")</f>
        <v>0</v>
      </c>
      <c r="P464" s="122">
        <f>IFERROR((VLOOKUP($L464,ACOUSTIC_SITE_INFO!$C$3:$AI$501,5,FALSE)),"")</f>
        <v>0</v>
      </c>
      <c r="Q464" s="122">
        <f>IFERROR((VLOOKUP($L464,ACOUSTIC_SITE_INFO!$C$3:$AI$501,6,FALSE)),"")</f>
        <v>0</v>
      </c>
      <c r="R464" s="122">
        <f>IFERROR((VLOOKUP($L464,ACOUSTIC_SITE_INFO!$C$3:$AI$501,7,FALSE)),"")</f>
        <v>0</v>
      </c>
      <c r="S464" s="122" t="str">
        <f>IFERROR((VLOOKUP($L464,ACOUSTIC_SITE_INFO!$C$3:$AI$501,8,FALSE)),"")</f>
        <v>//</v>
      </c>
      <c r="T464" s="124">
        <f>IFERROR((VLOOKUP($L464,ACOUSTIC_SITE_INFO!$C$3:$AI$501,9,FALSE)),"")</f>
        <v>0</v>
      </c>
      <c r="U464" s="124">
        <f>IFERROR((VLOOKUP($L464,ACOUSTIC_SITE_INFO!$C$3:$AI$501,10,FALSE)),"")</f>
        <v>0</v>
      </c>
      <c r="V464" s="122">
        <f>IFERROR((VLOOKUP($L464,ACOUSTIC_SITE_INFO!$C$3:$AI$501,11,FALSE)),"")</f>
        <v>0</v>
      </c>
      <c r="W464" s="122">
        <f>IFERROR((VLOOKUP($L464,ACOUSTIC_SITE_INFO!$C$3:$AI$501,12,FALSE)),"")</f>
        <v>0</v>
      </c>
      <c r="X464" s="122">
        <f>IFERROR((VLOOKUP($L464,ACOUSTIC_SITE_INFO!$C$3:$AI$501,13,FALSE)),"")</f>
        <v>0</v>
      </c>
      <c r="Y464" s="122">
        <f>IFERROR((VLOOKUP($L464,ACOUSTIC_SITE_INFO!$C$3:$AI$501,14,FALSE)),"")</f>
        <v>0</v>
      </c>
      <c r="Z464" s="122">
        <f>IFERROR((VLOOKUP($L464,ACOUSTIC_SITE_INFO!$C$3:$AI$501,15,FALSE)),"")</f>
        <v>0</v>
      </c>
      <c r="AA464" s="122">
        <f>IFERROR((VLOOKUP($L464,ACOUSTIC_SITE_INFO!$C$3:$AI$501,16,FALSE)),"")</f>
        <v>0</v>
      </c>
      <c r="AB464" s="122">
        <f>IFERROR((VLOOKUP($L464,ACOUSTIC_SITE_INFO!$C$3:$AI$501,17,FALSE)),"")</f>
        <v>0</v>
      </c>
      <c r="AC464" s="122">
        <f>IFERROR((VLOOKUP($L464,ACOUSTIC_SITE_INFO!$C$3:$AI$501,18,FALSE)),"")</f>
        <v>0</v>
      </c>
      <c r="AD464" s="122">
        <f>IFERROR((VLOOKUP($L464,ACOUSTIC_SITE_INFO!$C$3:$AI$501,20,FALSE)),"")</f>
        <v>0</v>
      </c>
      <c r="AE464" s="122">
        <f>IFERROR((VLOOKUP($L464,ACOUSTIC_SITE_INFO!$C$3:$AI$501,21,FALSE)),"")</f>
        <v>0</v>
      </c>
      <c r="AF464" s="122">
        <f>IFERROR((VLOOKUP($L464,ACOUSTIC_SITE_INFO!$C$3:$AI$501,19,FALSE)),"")</f>
        <v>0</v>
      </c>
      <c r="AG464" s="122">
        <f>IFERROR((VLOOKUP($L464,ACOUSTIC_SITE_INFO!$C$3:$AI$501,22,FALSE)),"")</f>
        <v>0</v>
      </c>
      <c r="AH464" s="122">
        <f>IFERROR((VLOOKUP($L464,ACOUSTIC_SITE_INFO!$C$3:$AI$501,23,FALSE)),"")</f>
        <v>0</v>
      </c>
      <c r="AI464" s="125">
        <f>IFERROR((VLOOKUP($L464,ACOUSTIC_SITE_INFO!$C$3:$AI$501,24,FALSE)),"")</f>
        <v>0</v>
      </c>
      <c r="AJ464" s="125">
        <f>IFERROR((VLOOKUP($L464,ACOUSTIC_SITE_INFO!$C$3:$AI$501,25,FALSE)),"")</f>
        <v>0</v>
      </c>
      <c r="AK464" s="122">
        <f>IFERROR((VLOOKUP($L464,ACOUSTIC_SITE_INFO!$C$3:$AI$501,26,FALSE)),"")</f>
        <v>0</v>
      </c>
      <c r="AL464" s="122">
        <f>IFERROR((VLOOKUP($L464,ACOUSTIC_SITE_INFO!$C$3:$AI$501,27,FALSE)),"")</f>
        <v>0</v>
      </c>
      <c r="AM464" s="122">
        <f>IFERROR((VLOOKUP($L464,ACOUSTIC_SITE_INFO!$C$3:$AI$501,29,FALSE)),"")</f>
        <v>0</v>
      </c>
      <c r="AN464" s="122">
        <f>IFERROR((VLOOKUP($L464,ACOUSTIC_SITE_INFO!$C$3:$AI$501,30,FALSE)),"")</f>
        <v>0</v>
      </c>
      <c r="AO464" s="122">
        <f>IFERROR((VLOOKUP($L464,ACOUSTIC_SITE_INFO!$C$3:$AI$501,31,FALSE)),"")</f>
        <v>0</v>
      </c>
      <c r="AP464" s="122">
        <f>IFERROR((VLOOKUP($L464,ACOUSTIC_SITE_INFO!$C$3:$AI$501,32,FALSE)),"")</f>
        <v>0</v>
      </c>
      <c r="AQ464" s="122">
        <f>IFERROR((VLOOKUP($L464,ACOUSTIC_SITE_INFO!$C$3:$AI$501,33,FALSE)),"")</f>
        <v>0</v>
      </c>
    </row>
    <row r="465" spans="1:43" x14ac:dyDescent="0.25">
      <c r="A465" s="122" t="str">
        <f t="shared" si="14"/>
        <v>00-0m-0</v>
      </c>
      <c r="B465" s="122" t="str">
        <f t="shared" si="15"/>
        <v/>
      </c>
      <c r="C465" s="122" t="str">
        <f>IF(ACOUSTIC_SURVEY_RESULTS!A464=0, "",ACOUSTIC_SURVEY_RESULTS!A464)</f>
        <v/>
      </c>
      <c r="D465" s="122" t="str">
        <f>IFERROR((VLOOKUP($C465,Drop_down_options!$B$2:$D$21,2,FALSE)),"")</f>
        <v/>
      </c>
      <c r="E465" s="122" t="str">
        <f>IF(ACOUSTIC_SURVEY_RESULTS!B464=0, "",ACOUSTIC_SURVEY_RESULTS!B464)</f>
        <v/>
      </c>
      <c r="F465" s="122" t="str">
        <f>IF(ACOUSTIC_SURVEY_RESULTS!C464=0, "",ACOUSTIC_SURVEY_RESULTS!C464)</f>
        <v/>
      </c>
      <c r="G465" s="122" t="str">
        <f>IF(ACOUSTIC_SURVEY_RESULTS!D464=0, "",ACOUSTIC_SURVEY_RESULTS!D464)</f>
        <v/>
      </c>
      <c r="H465" s="122" t="str">
        <f>IF(ACOUSTIC_SURVEY_RESULTS!E464=0, "",ACOUSTIC_SURVEY_RESULTS!E464)</f>
        <v/>
      </c>
      <c r="I465" s="122" t="str">
        <f>IF(ACOUSTIC_SURVEY_RESULTS!F464=0, "",ACOUSTIC_SURVEY_RESULTS!F464)</f>
        <v/>
      </c>
      <c r="J465" s="122" t="str">
        <f>IF(ACOUSTIC_SURVEY_RESULTS!G464=0, "",ACOUSTIC_SURVEY_RESULTS!G464)</f>
        <v/>
      </c>
      <c r="K465" s="122" t="str">
        <f>IF(ACOUSTIC_SURVEY_RESULTS!H464=0, "",ACOUSTIC_SURVEY_RESULTS!H464)</f>
        <v/>
      </c>
      <c r="L465" s="122" t="str">
        <f>IF(ACOUSTIC_SURVEY_RESULTS!I464=0, "",ACOUSTIC_SURVEY_RESULTS!I464)</f>
        <v/>
      </c>
      <c r="M465" s="122">
        <f>IFERROR((VLOOKUP($L465,ACOUSTIC_SITE_INFO!$C$3:$AI$501,2,FALSE)),"")</f>
        <v>0</v>
      </c>
      <c r="N465" s="122">
        <f>IFERROR((VLOOKUP($L465,ACOUSTIC_SITE_INFO!$C$3:$AI$501,3,FALSE))," ")</f>
        <v>0</v>
      </c>
      <c r="O465" s="122">
        <f>IFERROR((VLOOKUP($L465,ACOUSTIC_SITE_INFO!$C$3:$AI$501,4,FALSE)),"")</f>
        <v>0</v>
      </c>
      <c r="P465" s="122">
        <f>IFERROR((VLOOKUP($L465,ACOUSTIC_SITE_INFO!$C$3:$AI$501,5,FALSE)),"")</f>
        <v>0</v>
      </c>
      <c r="Q465" s="122">
        <f>IFERROR((VLOOKUP($L465,ACOUSTIC_SITE_INFO!$C$3:$AI$501,6,FALSE)),"")</f>
        <v>0</v>
      </c>
      <c r="R465" s="122">
        <f>IFERROR((VLOOKUP($L465,ACOUSTIC_SITE_INFO!$C$3:$AI$501,7,FALSE)),"")</f>
        <v>0</v>
      </c>
      <c r="S465" s="122" t="str">
        <f>IFERROR((VLOOKUP($L465,ACOUSTIC_SITE_INFO!$C$3:$AI$501,8,FALSE)),"")</f>
        <v>//</v>
      </c>
      <c r="T465" s="124">
        <f>IFERROR((VLOOKUP($L465,ACOUSTIC_SITE_INFO!$C$3:$AI$501,9,FALSE)),"")</f>
        <v>0</v>
      </c>
      <c r="U465" s="124">
        <f>IFERROR((VLOOKUP($L465,ACOUSTIC_SITE_INFO!$C$3:$AI$501,10,FALSE)),"")</f>
        <v>0</v>
      </c>
      <c r="V465" s="122">
        <f>IFERROR((VLOOKUP($L465,ACOUSTIC_SITE_INFO!$C$3:$AI$501,11,FALSE)),"")</f>
        <v>0</v>
      </c>
      <c r="W465" s="122">
        <f>IFERROR((VLOOKUP($L465,ACOUSTIC_SITE_INFO!$C$3:$AI$501,12,FALSE)),"")</f>
        <v>0</v>
      </c>
      <c r="X465" s="122">
        <f>IFERROR((VLOOKUP($L465,ACOUSTIC_SITE_INFO!$C$3:$AI$501,13,FALSE)),"")</f>
        <v>0</v>
      </c>
      <c r="Y465" s="122">
        <f>IFERROR((VLOOKUP($L465,ACOUSTIC_SITE_INFO!$C$3:$AI$501,14,FALSE)),"")</f>
        <v>0</v>
      </c>
      <c r="Z465" s="122">
        <f>IFERROR((VLOOKUP($L465,ACOUSTIC_SITE_INFO!$C$3:$AI$501,15,FALSE)),"")</f>
        <v>0</v>
      </c>
      <c r="AA465" s="122">
        <f>IFERROR((VLOOKUP($L465,ACOUSTIC_SITE_INFO!$C$3:$AI$501,16,FALSE)),"")</f>
        <v>0</v>
      </c>
      <c r="AB465" s="122">
        <f>IFERROR((VLOOKUP($L465,ACOUSTIC_SITE_INFO!$C$3:$AI$501,17,FALSE)),"")</f>
        <v>0</v>
      </c>
      <c r="AC465" s="122">
        <f>IFERROR((VLOOKUP($L465,ACOUSTIC_SITE_INFO!$C$3:$AI$501,18,FALSE)),"")</f>
        <v>0</v>
      </c>
      <c r="AD465" s="122">
        <f>IFERROR((VLOOKUP($L465,ACOUSTIC_SITE_INFO!$C$3:$AI$501,20,FALSE)),"")</f>
        <v>0</v>
      </c>
      <c r="AE465" s="122">
        <f>IFERROR((VLOOKUP($L465,ACOUSTIC_SITE_INFO!$C$3:$AI$501,21,FALSE)),"")</f>
        <v>0</v>
      </c>
      <c r="AF465" s="122">
        <f>IFERROR((VLOOKUP($L465,ACOUSTIC_SITE_INFO!$C$3:$AI$501,19,FALSE)),"")</f>
        <v>0</v>
      </c>
      <c r="AG465" s="122">
        <f>IFERROR((VLOOKUP($L465,ACOUSTIC_SITE_INFO!$C$3:$AI$501,22,FALSE)),"")</f>
        <v>0</v>
      </c>
      <c r="AH465" s="122">
        <f>IFERROR((VLOOKUP($L465,ACOUSTIC_SITE_INFO!$C$3:$AI$501,23,FALSE)),"")</f>
        <v>0</v>
      </c>
      <c r="AI465" s="125">
        <f>IFERROR((VLOOKUP($L465,ACOUSTIC_SITE_INFO!$C$3:$AI$501,24,FALSE)),"")</f>
        <v>0</v>
      </c>
      <c r="AJ465" s="125">
        <f>IFERROR((VLOOKUP($L465,ACOUSTIC_SITE_INFO!$C$3:$AI$501,25,FALSE)),"")</f>
        <v>0</v>
      </c>
      <c r="AK465" s="122">
        <f>IFERROR((VLOOKUP($L465,ACOUSTIC_SITE_INFO!$C$3:$AI$501,26,FALSE)),"")</f>
        <v>0</v>
      </c>
      <c r="AL465" s="122">
        <f>IFERROR((VLOOKUP($L465,ACOUSTIC_SITE_INFO!$C$3:$AI$501,27,FALSE)),"")</f>
        <v>0</v>
      </c>
      <c r="AM465" s="122">
        <f>IFERROR((VLOOKUP($L465,ACOUSTIC_SITE_INFO!$C$3:$AI$501,29,FALSE)),"")</f>
        <v>0</v>
      </c>
      <c r="AN465" s="122">
        <f>IFERROR((VLOOKUP($L465,ACOUSTIC_SITE_INFO!$C$3:$AI$501,30,FALSE)),"")</f>
        <v>0</v>
      </c>
      <c r="AO465" s="122">
        <f>IFERROR((VLOOKUP($L465,ACOUSTIC_SITE_INFO!$C$3:$AI$501,31,FALSE)),"")</f>
        <v>0</v>
      </c>
      <c r="AP465" s="122">
        <f>IFERROR((VLOOKUP($L465,ACOUSTIC_SITE_INFO!$C$3:$AI$501,32,FALSE)),"")</f>
        <v>0</v>
      </c>
      <c r="AQ465" s="122">
        <f>IFERROR((VLOOKUP($L465,ACOUSTIC_SITE_INFO!$C$3:$AI$501,33,FALSE)),"")</f>
        <v>0</v>
      </c>
    </row>
    <row r="466" spans="1:43" x14ac:dyDescent="0.25">
      <c r="A466" s="122" t="str">
        <f t="shared" si="14"/>
        <v>00-0m-0</v>
      </c>
      <c r="B466" s="122" t="str">
        <f t="shared" si="15"/>
        <v/>
      </c>
      <c r="C466" s="122" t="str">
        <f>IF(ACOUSTIC_SURVEY_RESULTS!A465=0, "",ACOUSTIC_SURVEY_RESULTS!A465)</f>
        <v/>
      </c>
      <c r="D466" s="122" t="str">
        <f>IFERROR((VLOOKUP($C466,Drop_down_options!$B$2:$D$21,2,FALSE)),"")</f>
        <v/>
      </c>
      <c r="E466" s="122" t="str">
        <f>IF(ACOUSTIC_SURVEY_RESULTS!B465=0, "",ACOUSTIC_SURVEY_RESULTS!B465)</f>
        <v/>
      </c>
      <c r="F466" s="122" t="str">
        <f>IF(ACOUSTIC_SURVEY_RESULTS!C465=0, "",ACOUSTIC_SURVEY_RESULTS!C465)</f>
        <v/>
      </c>
      <c r="G466" s="122" t="str">
        <f>IF(ACOUSTIC_SURVEY_RESULTS!D465=0, "",ACOUSTIC_SURVEY_RESULTS!D465)</f>
        <v/>
      </c>
      <c r="H466" s="122" t="str">
        <f>IF(ACOUSTIC_SURVEY_RESULTS!E465=0, "",ACOUSTIC_SURVEY_RESULTS!E465)</f>
        <v/>
      </c>
      <c r="I466" s="122" t="str">
        <f>IF(ACOUSTIC_SURVEY_RESULTS!F465=0, "",ACOUSTIC_SURVEY_RESULTS!F465)</f>
        <v/>
      </c>
      <c r="J466" s="122" t="str">
        <f>IF(ACOUSTIC_SURVEY_RESULTS!G465=0, "",ACOUSTIC_SURVEY_RESULTS!G465)</f>
        <v/>
      </c>
      <c r="K466" s="122" t="str">
        <f>IF(ACOUSTIC_SURVEY_RESULTS!H465=0, "",ACOUSTIC_SURVEY_RESULTS!H465)</f>
        <v/>
      </c>
      <c r="L466" s="122" t="str">
        <f>IF(ACOUSTIC_SURVEY_RESULTS!I465=0, "",ACOUSTIC_SURVEY_RESULTS!I465)</f>
        <v/>
      </c>
      <c r="M466" s="122">
        <f>IFERROR((VLOOKUP($L466,ACOUSTIC_SITE_INFO!$C$3:$AI$501,2,FALSE)),"")</f>
        <v>0</v>
      </c>
      <c r="N466" s="122">
        <f>IFERROR((VLOOKUP($L466,ACOUSTIC_SITE_INFO!$C$3:$AI$501,3,FALSE))," ")</f>
        <v>0</v>
      </c>
      <c r="O466" s="122">
        <f>IFERROR((VLOOKUP($L466,ACOUSTIC_SITE_INFO!$C$3:$AI$501,4,FALSE)),"")</f>
        <v>0</v>
      </c>
      <c r="P466" s="122">
        <f>IFERROR((VLOOKUP($L466,ACOUSTIC_SITE_INFO!$C$3:$AI$501,5,FALSE)),"")</f>
        <v>0</v>
      </c>
      <c r="Q466" s="122">
        <f>IFERROR((VLOOKUP($L466,ACOUSTIC_SITE_INFO!$C$3:$AI$501,6,FALSE)),"")</f>
        <v>0</v>
      </c>
      <c r="R466" s="122">
        <f>IFERROR((VLOOKUP($L466,ACOUSTIC_SITE_INFO!$C$3:$AI$501,7,FALSE)),"")</f>
        <v>0</v>
      </c>
      <c r="S466" s="122" t="str">
        <f>IFERROR((VLOOKUP($L466,ACOUSTIC_SITE_INFO!$C$3:$AI$501,8,FALSE)),"")</f>
        <v>//</v>
      </c>
      <c r="T466" s="124">
        <f>IFERROR((VLOOKUP($L466,ACOUSTIC_SITE_INFO!$C$3:$AI$501,9,FALSE)),"")</f>
        <v>0</v>
      </c>
      <c r="U466" s="124">
        <f>IFERROR((VLOOKUP($L466,ACOUSTIC_SITE_INFO!$C$3:$AI$501,10,FALSE)),"")</f>
        <v>0</v>
      </c>
      <c r="V466" s="122">
        <f>IFERROR((VLOOKUP($L466,ACOUSTIC_SITE_INFO!$C$3:$AI$501,11,FALSE)),"")</f>
        <v>0</v>
      </c>
      <c r="W466" s="122">
        <f>IFERROR((VLOOKUP($L466,ACOUSTIC_SITE_INFO!$C$3:$AI$501,12,FALSE)),"")</f>
        <v>0</v>
      </c>
      <c r="X466" s="122">
        <f>IFERROR((VLOOKUP($L466,ACOUSTIC_SITE_INFO!$C$3:$AI$501,13,FALSE)),"")</f>
        <v>0</v>
      </c>
      <c r="Y466" s="122">
        <f>IFERROR((VLOOKUP($L466,ACOUSTIC_SITE_INFO!$C$3:$AI$501,14,FALSE)),"")</f>
        <v>0</v>
      </c>
      <c r="Z466" s="122">
        <f>IFERROR((VLOOKUP($L466,ACOUSTIC_SITE_INFO!$C$3:$AI$501,15,FALSE)),"")</f>
        <v>0</v>
      </c>
      <c r="AA466" s="122">
        <f>IFERROR((VLOOKUP($L466,ACOUSTIC_SITE_INFO!$C$3:$AI$501,16,FALSE)),"")</f>
        <v>0</v>
      </c>
      <c r="AB466" s="122">
        <f>IFERROR((VLOOKUP($L466,ACOUSTIC_SITE_INFO!$C$3:$AI$501,17,FALSE)),"")</f>
        <v>0</v>
      </c>
      <c r="AC466" s="122">
        <f>IFERROR((VLOOKUP($L466,ACOUSTIC_SITE_INFO!$C$3:$AI$501,18,FALSE)),"")</f>
        <v>0</v>
      </c>
      <c r="AD466" s="122">
        <f>IFERROR((VLOOKUP($L466,ACOUSTIC_SITE_INFO!$C$3:$AI$501,20,FALSE)),"")</f>
        <v>0</v>
      </c>
      <c r="AE466" s="122">
        <f>IFERROR((VLOOKUP($L466,ACOUSTIC_SITE_INFO!$C$3:$AI$501,21,FALSE)),"")</f>
        <v>0</v>
      </c>
      <c r="AF466" s="122">
        <f>IFERROR((VLOOKUP($L466,ACOUSTIC_SITE_INFO!$C$3:$AI$501,19,FALSE)),"")</f>
        <v>0</v>
      </c>
      <c r="AG466" s="122">
        <f>IFERROR((VLOOKUP($L466,ACOUSTIC_SITE_INFO!$C$3:$AI$501,22,FALSE)),"")</f>
        <v>0</v>
      </c>
      <c r="AH466" s="122">
        <f>IFERROR((VLOOKUP($L466,ACOUSTIC_SITE_INFO!$C$3:$AI$501,23,FALSE)),"")</f>
        <v>0</v>
      </c>
      <c r="AI466" s="125">
        <f>IFERROR((VLOOKUP($L466,ACOUSTIC_SITE_INFO!$C$3:$AI$501,24,FALSE)),"")</f>
        <v>0</v>
      </c>
      <c r="AJ466" s="125">
        <f>IFERROR((VLOOKUP($L466,ACOUSTIC_SITE_INFO!$C$3:$AI$501,25,FALSE)),"")</f>
        <v>0</v>
      </c>
      <c r="AK466" s="122">
        <f>IFERROR((VLOOKUP($L466,ACOUSTIC_SITE_INFO!$C$3:$AI$501,26,FALSE)),"")</f>
        <v>0</v>
      </c>
      <c r="AL466" s="122">
        <f>IFERROR((VLOOKUP($L466,ACOUSTIC_SITE_INFO!$C$3:$AI$501,27,FALSE)),"")</f>
        <v>0</v>
      </c>
      <c r="AM466" s="122">
        <f>IFERROR((VLOOKUP($L466,ACOUSTIC_SITE_INFO!$C$3:$AI$501,29,FALSE)),"")</f>
        <v>0</v>
      </c>
      <c r="AN466" s="122">
        <f>IFERROR((VLOOKUP($L466,ACOUSTIC_SITE_INFO!$C$3:$AI$501,30,FALSE)),"")</f>
        <v>0</v>
      </c>
      <c r="AO466" s="122">
        <f>IFERROR((VLOOKUP($L466,ACOUSTIC_SITE_INFO!$C$3:$AI$501,31,FALSE)),"")</f>
        <v>0</v>
      </c>
      <c r="AP466" s="122">
        <f>IFERROR((VLOOKUP($L466,ACOUSTIC_SITE_INFO!$C$3:$AI$501,32,FALSE)),"")</f>
        <v>0</v>
      </c>
      <c r="AQ466" s="122">
        <f>IFERROR((VLOOKUP($L466,ACOUSTIC_SITE_INFO!$C$3:$AI$501,33,FALSE)),"")</f>
        <v>0</v>
      </c>
    </row>
    <row r="467" spans="1:43" x14ac:dyDescent="0.25">
      <c r="A467" s="122" t="str">
        <f t="shared" si="14"/>
        <v>00-0m-0</v>
      </c>
      <c r="B467" s="122" t="str">
        <f t="shared" si="15"/>
        <v/>
      </c>
      <c r="C467" s="122" t="str">
        <f>IF(ACOUSTIC_SURVEY_RESULTS!A466=0, "",ACOUSTIC_SURVEY_RESULTS!A466)</f>
        <v/>
      </c>
      <c r="D467" s="122" t="str">
        <f>IFERROR((VLOOKUP($C467,Drop_down_options!$B$2:$D$21,2,FALSE)),"")</f>
        <v/>
      </c>
      <c r="E467" s="122" t="str">
        <f>IF(ACOUSTIC_SURVEY_RESULTS!B466=0, "",ACOUSTIC_SURVEY_RESULTS!B466)</f>
        <v/>
      </c>
      <c r="F467" s="122" t="str">
        <f>IF(ACOUSTIC_SURVEY_RESULTS!C466=0, "",ACOUSTIC_SURVEY_RESULTS!C466)</f>
        <v/>
      </c>
      <c r="G467" s="122" t="str">
        <f>IF(ACOUSTIC_SURVEY_RESULTS!D466=0, "",ACOUSTIC_SURVEY_RESULTS!D466)</f>
        <v/>
      </c>
      <c r="H467" s="122" t="str">
        <f>IF(ACOUSTIC_SURVEY_RESULTS!E466=0, "",ACOUSTIC_SURVEY_RESULTS!E466)</f>
        <v/>
      </c>
      <c r="I467" s="122" t="str">
        <f>IF(ACOUSTIC_SURVEY_RESULTS!F466=0, "",ACOUSTIC_SURVEY_RESULTS!F466)</f>
        <v/>
      </c>
      <c r="J467" s="122" t="str">
        <f>IF(ACOUSTIC_SURVEY_RESULTS!G466=0, "",ACOUSTIC_SURVEY_RESULTS!G466)</f>
        <v/>
      </c>
      <c r="K467" s="122" t="str">
        <f>IF(ACOUSTIC_SURVEY_RESULTS!H466=0, "",ACOUSTIC_SURVEY_RESULTS!H466)</f>
        <v/>
      </c>
      <c r="L467" s="122" t="str">
        <f>IF(ACOUSTIC_SURVEY_RESULTS!I466=0, "",ACOUSTIC_SURVEY_RESULTS!I466)</f>
        <v/>
      </c>
      <c r="M467" s="122">
        <f>IFERROR((VLOOKUP($L467,ACOUSTIC_SITE_INFO!$C$3:$AI$501,2,FALSE)),"")</f>
        <v>0</v>
      </c>
      <c r="N467" s="122">
        <f>IFERROR((VLOOKUP($L467,ACOUSTIC_SITE_INFO!$C$3:$AI$501,3,FALSE))," ")</f>
        <v>0</v>
      </c>
      <c r="O467" s="122">
        <f>IFERROR((VLOOKUP($L467,ACOUSTIC_SITE_INFO!$C$3:$AI$501,4,FALSE)),"")</f>
        <v>0</v>
      </c>
      <c r="P467" s="122">
        <f>IFERROR((VLOOKUP($L467,ACOUSTIC_SITE_INFO!$C$3:$AI$501,5,FALSE)),"")</f>
        <v>0</v>
      </c>
      <c r="Q467" s="122">
        <f>IFERROR((VLOOKUP($L467,ACOUSTIC_SITE_INFO!$C$3:$AI$501,6,FALSE)),"")</f>
        <v>0</v>
      </c>
      <c r="R467" s="122">
        <f>IFERROR((VLOOKUP($L467,ACOUSTIC_SITE_INFO!$C$3:$AI$501,7,FALSE)),"")</f>
        <v>0</v>
      </c>
      <c r="S467" s="122" t="str">
        <f>IFERROR((VLOOKUP($L467,ACOUSTIC_SITE_INFO!$C$3:$AI$501,8,FALSE)),"")</f>
        <v>//</v>
      </c>
      <c r="T467" s="124">
        <f>IFERROR((VLOOKUP($L467,ACOUSTIC_SITE_INFO!$C$3:$AI$501,9,FALSE)),"")</f>
        <v>0</v>
      </c>
      <c r="U467" s="124">
        <f>IFERROR((VLOOKUP($L467,ACOUSTIC_SITE_INFO!$C$3:$AI$501,10,FALSE)),"")</f>
        <v>0</v>
      </c>
      <c r="V467" s="122">
        <f>IFERROR((VLOOKUP($L467,ACOUSTIC_SITE_INFO!$C$3:$AI$501,11,FALSE)),"")</f>
        <v>0</v>
      </c>
      <c r="W467" s="122">
        <f>IFERROR((VLOOKUP($L467,ACOUSTIC_SITE_INFO!$C$3:$AI$501,12,FALSE)),"")</f>
        <v>0</v>
      </c>
      <c r="X467" s="122">
        <f>IFERROR((VLOOKUP($L467,ACOUSTIC_SITE_INFO!$C$3:$AI$501,13,FALSE)),"")</f>
        <v>0</v>
      </c>
      <c r="Y467" s="122">
        <f>IFERROR((VLOOKUP($L467,ACOUSTIC_SITE_INFO!$C$3:$AI$501,14,FALSE)),"")</f>
        <v>0</v>
      </c>
      <c r="Z467" s="122">
        <f>IFERROR((VLOOKUP($L467,ACOUSTIC_SITE_INFO!$C$3:$AI$501,15,FALSE)),"")</f>
        <v>0</v>
      </c>
      <c r="AA467" s="122">
        <f>IFERROR((VLOOKUP($L467,ACOUSTIC_SITE_INFO!$C$3:$AI$501,16,FALSE)),"")</f>
        <v>0</v>
      </c>
      <c r="AB467" s="122">
        <f>IFERROR((VLOOKUP($L467,ACOUSTIC_SITE_INFO!$C$3:$AI$501,17,FALSE)),"")</f>
        <v>0</v>
      </c>
      <c r="AC467" s="122">
        <f>IFERROR((VLOOKUP($L467,ACOUSTIC_SITE_INFO!$C$3:$AI$501,18,FALSE)),"")</f>
        <v>0</v>
      </c>
      <c r="AD467" s="122">
        <f>IFERROR((VLOOKUP($L467,ACOUSTIC_SITE_INFO!$C$3:$AI$501,20,FALSE)),"")</f>
        <v>0</v>
      </c>
      <c r="AE467" s="122">
        <f>IFERROR((VLOOKUP($L467,ACOUSTIC_SITE_INFO!$C$3:$AI$501,21,FALSE)),"")</f>
        <v>0</v>
      </c>
      <c r="AF467" s="122">
        <f>IFERROR((VLOOKUP($L467,ACOUSTIC_SITE_INFO!$C$3:$AI$501,19,FALSE)),"")</f>
        <v>0</v>
      </c>
      <c r="AG467" s="122">
        <f>IFERROR((VLOOKUP($L467,ACOUSTIC_SITE_INFO!$C$3:$AI$501,22,FALSE)),"")</f>
        <v>0</v>
      </c>
      <c r="AH467" s="122">
        <f>IFERROR((VLOOKUP($L467,ACOUSTIC_SITE_INFO!$C$3:$AI$501,23,FALSE)),"")</f>
        <v>0</v>
      </c>
      <c r="AI467" s="125">
        <f>IFERROR((VLOOKUP($L467,ACOUSTIC_SITE_INFO!$C$3:$AI$501,24,FALSE)),"")</f>
        <v>0</v>
      </c>
      <c r="AJ467" s="125">
        <f>IFERROR((VLOOKUP($L467,ACOUSTIC_SITE_INFO!$C$3:$AI$501,25,FALSE)),"")</f>
        <v>0</v>
      </c>
      <c r="AK467" s="122">
        <f>IFERROR((VLOOKUP($L467,ACOUSTIC_SITE_INFO!$C$3:$AI$501,26,FALSE)),"")</f>
        <v>0</v>
      </c>
      <c r="AL467" s="122">
        <f>IFERROR((VLOOKUP($L467,ACOUSTIC_SITE_INFO!$C$3:$AI$501,27,FALSE)),"")</f>
        <v>0</v>
      </c>
      <c r="AM467" s="122">
        <f>IFERROR((VLOOKUP($L467,ACOUSTIC_SITE_INFO!$C$3:$AI$501,29,FALSE)),"")</f>
        <v>0</v>
      </c>
      <c r="AN467" s="122">
        <f>IFERROR((VLOOKUP($L467,ACOUSTIC_SITE_INFO!$C$3:$AI$501,30,FALSE)),"")</f>
        <v>0</v>
      </c>
      <c r="AO467" s="122">
        <f>IFERROR((VLOOKUP($L467,ACOUSTIC_SITE_INFO!$C$3:$AI$501,31,FALSE)),"")</f>
        <v>0</v>
      </c>
      <c r="AP467" s="122">
        <f>IFERROR((VLOOKUP($L467,ACOUSTIC_SITE_INFO!$C$3:$AI$501,32,FALSE)),"")</f>
        <v>0</v>
      </c>
      <c r="AQ467" s="122">
        <f>IFERROR((VLOOKUP($L467,ACOUSTIC_SITE_INFO!$C$3:$AI$501,33,FALSE)),"")</f>
        <v>0</v>
      </c>
    </row>
    <row r="468" spans="1:43" x14ac:dyDescent="0.25">
      <c r="A468" s="122" t="str">
        <f t="shared" si="14"/>
        <v>00-0m-0</v>
      </c>
      <c r="B468" s="122" t="str">
        <f t="shared" si="15"/>
        <v/>
      </c>
      <c r="C468" s="122" t="str">
        <f>IF(ACOUSTIC_SURVEY_RESULTS!A467=0, "",ACOUSTIC_SURVEY_RESULTS!A467)</f>
        <v/>
      </c>
      <c r="D468" s="122" t="str">
        <f>IFERROR((VLOOKUP($C468,Drop_down_options!$B$2:$D$21,2,FALSE)),"")</f>
        <v/>
      </c>
      <c r="E468" s="122" t="str">
        <f>IF(ACOUSTIC_SURVEY_RESULTS!B467=0, "",ACOUSTIC_SURVEY_RESULTS!B467)</f>
        <v/>
      </c>
      <c r="F468" s="122" t="str">
        <f>IF(ACOUSTIC_SURVEY_RESULTS!C467=0, "",ACOUSTIC_SURVEY_RESULTS!C467)</f>
        <v/>
      </c>
      <c r="G468" s="122" t="str">
        <f>IF(ACOUSTIC_SURVEY_RESULTS!D467=0, "",ACOUSTIC_SURVEY_RESULTS!D467)</f>
        <v/>
      </c>
      <c r="H468" s="122" t="str">
        <f>IF(ACOUSTIC_SURVEY_RESULTS!E467=0, "",ACOUSTIC_SURVEY_RESULTS!E467)</f>
        <v/>
      </c>
      <c r="I468" s="122" t="str">
        <f>IF(ACOUSTIC_SURVEY_RESULTS!F467=0, "",ACOUSTIC_SURVEY_RESULTS!F467)</f>
        <v/>
      </c>
      <c r="J468" s="122" t="str">
        <f>IF(ACOUSTIC_SURVEY_RESULTS!G467=0, "",ACOUSTIC_SURVEY_RESULTS!G467)</f>
        <v/>
      </c>
      <c r="K468" s="122" t="str">
        <f>IF(ACOUSTIC_SURVEY_RESULTS!H467=0, "",ACOUSTIC_SURVEY_RESULTS!H467)</f>
        <v/>
      </c>
      <c r="L468" s="122" t="str">
        <f>IF(ACOUSTIC_SURVEY_RESULTS!I467=0, "",ACOUSTIC_SURVEY_RESULTS!I467)</f>
        <v/>
      </c>
      <c r="M468" s="122">
        <f>IFERROR((VLOOKUP($L468,ACOUSTIC_SITE_INFO!$C$3:$AI$501,2,FALSE)),"")</f>
        <v>0</v>
      </c>
      <c r="N468" s="122">
        <f>IFERROR((VLOOKUP($L468,ACOUSTIC_SITE_INFO!$C$3:$AI$501,3,FALSE))," ")</f>
        <v>0</v>
      </c>
      <c r="O468" s="122">
        <f>IFERROR((VLOOKUP($L468,ACOUSTIC_SITE_INFO!$C$3:$AI$501,4,FALSE)),"")</f>
        <v>0</v>
      </c>
      <c r="P468" s="122">
        <f>IFERROR((VLOOKUP($L468,ACOUSTIC_SITE_INFO!$C$3:$AI$501,5,FALSE)),"")</f>
        <v>0</v>
      </c>
      <c r="Q468" s="122">
        <f>IFERROR((VLOOKUP($L468,ACOUSTIC_SITE_INFO!$C$3:$AI$501,6,FALSE)),"")</f>
        <v>0</v>
      </c>
      <c r="R468" s="122">
        <f>IFERROR((VLOOKUP($L468,ACOUSTIC_SITE_INFO!$C$3:$AI$501,7,FALSE)),"")</f>
        <v>0</v>
      </c>
      <c r="S468" s="122" t="str">
        <f>IFERROR((VLOOKUP($L468,ACOUSTIC_SITE_INFO!$C$3:$AI$501,8,FALSE)),"")</f>
        <v>//</v>
      </c>
      <c r="T468" s="124">
        <f>IFERROR((VLOOKUP($L468,ACOUSTIC_SITE_INFO!$C$3:$AI$501,9,FALSE)),"")</f>
        <v>0</v>
      </c>
      <c r="U468" s="124">
        <f>IFERROR((VLOOKUP($L468,ACOUSTIC_SITE_INFO!$C$3:$AI$501,10,FALSE)),"")</f>
        <v>0</v>
      </c>
      <c r="V468" s="122">
        <f>IFERROR((VLOOKUP($L468,ACOUSTIC_SITE_INFO!$C$3:$AI$501,11,FALSE)),"")</f>
        <v>0</v>
      </c>
      <c r="W468" s="122">
        <f>IFERROR((VLOOKUP($L468,ACOUSTIC_SITE_INFO!$C$3:$AI$501,12,FALSE)),"")</f>
        <v>0</v>
      </c>
      <c r="X468" s="122">
        <f>IFERROR((VLOOKUP($L468,ACOUSTIC_SITE_INFO!$C$3:$AI$501,13,FALSE)),"")</f>
        <v>0</v>
      </c>
      <c r="Y468" s="122">
        <f>IFERROR((VLOOKUP($L468,ACOUSTIC_SITE_INFO!$C$3:$AI$501,14,FALSE)),"")</f>
        <v>0</v>
      </c>
      <c r="Z468" s="122">
        <f>IFERROR((VLOOKUP($L468,ACOUSTIC_SITE_INFO!$C$3:$AI$501,15,FALSE)),"")</f>
        <v>0</v>
      </c>
      <c r="AA468" s="122">
        <f>IFERROR((VLOOKUP($L468,ACOUSTIC_SITE_INFO!$C$3:$AI$501,16,FALSE)),"")</f>
        <v>0</v>
      </c>
      <c r="AB468" s="122">
        <f>IFERROR((VLOOKUP($L468,ACOUSTIC_SITE_INFO!$C$3:$AI$501,17,FALSE)),"")</f>
        <v>0</v>
      </c>
      <c r="AC468" s="122">
        <f>IFERROR((VLOOKUP($L468,ACOUSTIC_SITE_INFO!$C$3:$AI$501,18,FALSE)),"")</f>
        <v>0</v>
      </c>
      <c r="AD468" s="122">
        <f>IFERROR((VLOOKUP($L468,ACOUSTIC_SITE_INFO!$C$3:$AI$501,20,FALSE)),"")</f>
        <v>0</v>
      </c>
      <c r="AE468" s="122">
        <f>IFERROR((VLOOKUP($L468,ACOUSTIC_SITE_INFO!$C$3:$AI$501,21,FALSE)),"")</f>
        <v>0</v>
      </c>
      <c r="AF468" s="122">
        <f>IFERROR((VLOOKUP($L468,ACOUSTIC_SITE_INFO!$C$3:$AI$501,19,FALSE)),"")</f>
        <v>0</v>
      </c>
      <c r="AG468" s="122">
        <f>IFERROR((VLOOKUP($L468,ACOUSTIC_SITE_INFO!$C$3:$AI$501,22,FALSE)),"")</f>
        <v>0</v>
      </c>
      <c r="AH468" s="122">
        <f>IFERROR((VLOOKUP($L468,ACOUSTIC_SITE_INFO!$C$3:$AI$501,23,FALSE)),"")</f>
        <v>0</v>
      </c>
      <c r="AI468" s="125">
        <f>IFERROR((VLOOKUP($L468,ACOUSTIC_SITE_INFO!$C$3:$AI$501,24,FALSE)),"")</f>
        <v>0</v>
      </c>
      <c r="AJ468" s="125">
        <f>IFERROR((VLOOKUP($L468,ACOUSTIC_SITE_INFO!$C$3:$AI$501,25,FALSE)),"")</f>
        <v>0</v>
      </c>
      <c r="AK468" s="122">
        <f>IFERROR((VLOOKUP($L468,ACOUSTIC_SITE_INFO!$C$3:$AI$501,26,FALSE)),"")</f>
        <v>0</v>
      </c>
      <c r="AL468" s="122">
        <f>IFERROR((VLOOKUP($L468,ACOUSTIC_SITE_INFO!$C$3:$AI$501,27,FALSE)),"")</f>
        <v>0</v>
      </c>
      <c r="AM468" s="122">
        <f>IFERROR((VLOOKUP($L468,ACOUSTIC_SITE_INFO!$C$3:$AI$501,29,FALSE)),"")</f>
        <v>0</v>
      </c>
      <c r="AN468" s="122">
        <f>IFERROR((VLOOKUP($L468,ACOUSTIC_SITE_INFO!$C$3:$AI$501,30,FALSE)),"")</f>
        <v>0</v>
      </c>
      <c r="AO468" s="122">
        <f>IFERROR((VLOOKUP($L468,ACOUSTIC_SITE_INFO!$C$3:$AI$501,31,FALSE)),"")</f>
        <v>0</v>
      </c>
      <c r="AP468" s="122">
        <f>IFERROR((VLOOKUP($L468,ACOUSTIC_SITE_INFO!$C$3:$AI$501,32,FALSE)),"")</f>
        <v>0</v>
      </c>
      <c r="AQ468" s="122">
        <f>IFERROR((VLOOKUP($L468,ACOUSTIC_SITE_INFO!$C$3:$AI$501,33,FALSE)),"")</f>
        <v>0</v>
      </c>
    </row>
    <row r="469" spans="1:43" x14ac:dyDescent="0.25">
      <c r="A469" s="122" t="str">
        <f t="shared" si="14"/>
        <v>00-0m-0</v>
      </c>
      <c r="B469" s="122" t="str">
        <f t="shared" si="15"/>
        <v/>
      </c>
      <c r="C469" s="122" t="str">
        <f>IF(ACOUSTIC_SURVEY_RESULTS!A468=0, "",ACOUSTIC_SURVEY_RESULTS!A468)</f>
        <v/>
      </c>
      <c r="D469" s="122" t="str">
        <f>IFERROR((VLOOKUP($C469,Drop_down_options!$B$2:$D$21,2,FALSE)),"")</f>
        <v/>
      </c>
      <c r="E469" s="122" t="str">
        <f>IF(ACOUSTIC_SURVEY_RESULTS!B468=0, "",ACOUSTIC_SURVEY_RESULTS!B468)</f>
        <v/>
      </c>
      <c r="F469" s="122" t="str">
        <f>IF(ACOUSTIC_SURVEY_RESULTS!C468=0, "",ACOUSTIC_SURVEY_RESULTS!C468)</f>
        <v/>
      </c>
      <c r="G469" s="122" t="str">
        <f>IF(ACOUSTIC_SURVEY_RESULTS!D468=0, "",ACOUSTIC_SURVEY_RESULTS!D468)</f>
        <v/>
      </c>
      <c r="H469" s="122" t="str">
        <f>IF(ACOUSTIC_SURVEY_RESULTS!E468=0, "",ACOUSTIC_SURVEY_RESULTS!E468)</f>
        <v/>
      </c>
      <c r="I469" s="122" t="str">
        <f>IF(ACOUSTIC_SURVEY_RESULTS!F468=0, "",ACOUSTIC_SURVEY_RESULTS!F468)</f>
        <v/>
      </c>
      <c r="J469" s="122" t="str">
        <f>IF(ACOUSTIC_SURVEY_RESULTS!G468=0, "",ACOUSTIC_SURVEY_RESULTS!G468)</f>
        <v/>
      </c>
      <c r="K469" s="122" t="str">
        <f>IF(ACOUSTIC_SURVEY_RESULTS!H468=0, "",ACOUSTIC_SURVEY_RESULTS!H468)</f>
        <v/>
      </c>
      <c r="L469" s="122" t="str">
        <f>IF(ACOUSTIC_SURVEY_RESULTS!I468=0, "",ACOUSTIC_SURVEY_RESULTS!I468)</f>
        <v/>
      </c>
      <c r="M469" s="122">
        <f>IFERROR((VLOOKUP($L469,ACOUSTIC_SITE_INFO!$C$3:$AI$501,2,FALSE)),"")</f>
        <v>0</v>
      </c>
      <c r="N469" s="122">
        <f>IFERROR((VLOOKUP($L469,ACOUSTIC_SITE_INFO!$C$3:$AI$501,3,FALSE))," ")</f>
        <v>0</v>
      </c>
      <c r="O469" s="122">
        <f>IFERROR((VLOOKUP($L469,ACOUSTIC_SITE_INFO!$C$3:$AI$501,4,FALSE)),"")</f>
        <v>0</v>
      </c>
      <c r="P469" s="122">
        <f>IFERROR((VLOOKUP($L469,ACOUSTIC_SITE_INFO!$C$3:$AI$501,5,FALSE)),"")</f>
        <v>0</v>
      </c>
      <c r="Q469" s="122">
        <f>IFERROR((VLOOKUP($L469,ACOUSTIC_SITE_INFO!$C$3:$AI$501,6,FALSE)),"")</f>
        <v>0</v>
      </c>
      <c r="R469" s="122">
        <f>IFERROR((VLOOKUP($L469,ACOUSTIC_SITE_INFO!$C$3:$AI$501,7,FALSE)),"")</f>
        <v>0</v>
      </c>
      <c r="S469" s="122" t="str">
        <f>IFERROR((VLOOKUP($L469,ACOUSTIC_SITE_INFO!$C$3:$AI$501,8,FALSE)),"")</f>
        <v>//</v>
      </c>
      <c r="T469" s="124">
        <f>IFERROR((VLOOKUP($L469,ACOUSTIC_SITE_INFO!$C$3:$AI$501,9,FALSE)),"")</f>
        <v>0</v>
      </c>
      <c r="U469" s="124">
        <f>IFERROR((VLOOKUP($L469,ACOUSTIC_SITE_INFO!$C$3:$AI$501,10,FALSE)),"")</f>
        <v>0</v>
      </c>
      <c r="V469" s="122">
        <f>IFERROR((VLOOKUP($L469,ACOUSTIC_SITE_INFO!$C$3:$AI$501,11,FALSE)),"")</f>
        <v>0</v>
      </c>
      <c r="W469" s="122">
        <f>IFERROR((VLOOKUP($L469,ACOUSTIC_SITE_INFO!$C$3:$AI$501,12,FALSE)),"")</f>
        <v>0</v>
      </c>
      <c r="X469" s="122">
        <f>IFERROR((VLOOKUP($L469,ACOUSTIC_SITE_INFO!$C$3:$AI$501,13,FALSE)),"")</f>
        <v>0</v>
      </c>
      <c r="Y469" s="122">
        <f>IFERROR((VLOOKUP($L469,ACOUSTIC_SITE_INFO!$C$3:$AI$501,14,FALSE)),"")</f>
        <v>0</v>
      </c>
      <c r="Z469" s="122">
        <f>IFERROR((VLOOKUP($L469,ACOUSTIC_SITE_INFO!$C$3:$AI$501,15,FALSE)),"")</f>
        <v>0</v>
      </c>
      <c r="AA469" s="122">
        <f>IFERROR((VLOOKUP($L469,ACOUSTIC_SITE_INFO!$C$3:$AI$501,16,FALSE)),"")</f>
        <v>0</v>
      </c>
      <c r="AB469" s="122">
        <f>IFERROR((VLOOKUP($L469,ACOUSTIC_SITE_INFO!$C$3:$AI$501,17,FALSE)),"")</f>
        <v>0</v>
      </c>
      <c r="AC469" s="122">
        <f>IFERROR((VLOOKUP($L469,ACOUSTIC_SITE_INFO!$C$3:$AI$501,18,FALSE)),"")</f>
        <v>0</v>
      </c>
      <c r="AD469" s="122">
        <f>IFERROR((VLOOKUP($L469,ACOUSTIC_SITE_INFO!$C$3:$AI$501,20,FALSE)),"")</f>
        <v>0</v>
      </c>
      <c r="AE469" s="122">
        <f>IFERROR((VLOOKUP($L469,ACOUSTIC_SITE_INFO!$C$3:$AI$501,21,FALSE)),"")</f>
        <v>0</v>
      </c>
      <c r="AF469" s="122">
        <f>IFERROR((VLOOKUP($L469,ACOUSTIC_SITE_INFO!$C$3:$AI$501,19,FALSE)),"")</f>
        <v>0</v>
      </c>
      <c r="AG469" s="122">
        <f>IFERROR((VLOOKUP($L469,ACOUSTIC_SITE_INFO!$C$3:$AI$501,22,FALSE)),"")</f>
        <v>0</v>
      </c>
      <c r="AH469" s="122">
        <f>IFERROR((VLOOKUP($L469,ACOUSTIC_SITE_INFO!$C$3:$AI$501,23,FALSE)),"")</f>
        <v>0</v>
      </c>
      <c r="AI469" s="125">
        <f>IFERROR((VLOOKUP($L469,ACOUSTIC_SITE_INFO!$C$3:$AI$501,24,FALSE)),"")</f>
        <v>0</v>
      </c>
      <c r="AJ469" s="125">
        <f>IFERROR((VLOOKUP($L469,ACOUSTIC_SITE_INFO!$C$3:$AI$501,25,FALSE)),"")</f>
        <v>0</v>
      </c>
      <c r="AK469" s="122">
        <f>IFERROR((VLOOKUP($L469,ACOUSTIC_SITE_INFO!$C$3:$AI$501,26,FALSE)),"")</f>
        <v>0</v>
      </c>
      <c r="AL469" s="122">
        <f>IFERROR((VLOOKUP($L469,ACOUSTIC_SITE_INFO!$C$3:$AI$501,27,FALSE)),"")</f>
        <v>0</v>
      </c>
      <c r="AM469" s="122">
        <f>IFERROR((VLOOKUP($L469,ACOUSTIC_SITE_INFO!$C$3:$AI$501,29,FALSE)),"")</f>
        <v>0</v>
      </c>
      <c r="AN469" s="122">
        <f>IFERROR((VLOOKUP($L469,ACOUSTIC_SITE_INFO!$C$3:$AI$501,30,FALSE)),"")</f>
        <v>0</v>
      </c>
      <c r="AO469" s="122">
        <f>IFERROR((VLOOKUP($L469,ACOUSTIC_SITE_INFO!$C$3:$AI$501,31,FALSE)),"")</f>
        <v>0</v>
      </c>
      <c r="AP469" s="122">
        <f>IFERROR((VLOOKUP($L469,ACOUSTIC_SITE_INFO!$C$3:$AI$501,32,FALSE)),"")</f>
        <v>0</v>
      </c>
      <c r="AQ469" s="122">
        <f>IFERROR((VLOOKUP($L469,ACOUSTIC_SITE_INFO!$C$3:$AI$501,33,FALSE)),"")</f>
        <v>0</v>
      </c>
    </row>
    <row r="470" spans="1:43" x14ac:dyDescent="0.25">
      <c r="A470" s="122" t="str">
        <f t="shared" si="14"/>
        <v>00-0m-0</v>
      </c>
      <c r="B470" s="122" t="str">
        <f t="shared" si="15"/>
        <v/>
      </c>
      <c r="C470" s="122" t="str">
        <f>IF(ACOUSTIC_SURVEY_RESULTS!A469=0, "",ACOUSTIC_SURVEY_RESULTS!A469)</f>
        <v/>
      </c>
      <c r="D470" s="122" t="str">
        <f>IFERROR((VLOOKUP($C470,Drop_down_options!$B$2:$D$21,2,FALSE)),"")</f>
        <v/>
      </c>
      <c r="E470" s="122" t="str">
        <f>IF(ACOUSTIC_SURVEY_RESULTS!B469=0, "",ACOUSTIC_SURVEY_RESULTS!B469)</f>
        <v/>
      </c>
      <c r="F470" s="122" t="str">
        <f>IF(ACOUSTIC_SURVEY_RESULTS!C469=0, "",ACOUSTIC_SURVEY_RESULTS!C469)</f>
        <v/>
      </c>
      <c r="G470" s="122" t="str">
        <f>IF(ACOUSTIC_SURVEY_RESULTS!D469=0, "",ACOUSTIC_SURVEY_RESULTS!D469)</f>
        <v/>
      </c>
      <c r="H470" s="122" t="str">
        <f>IF(ACOUSTIC_SURVEY_RESULTS!E469=0, "",ACOUSTIC_SURVEY_RESULTS!E469)</f>
        <v/>
      </c>
      <c r="I470" s="122" t="str">
        <f>IF(ACOUSTIC_SURVEY_RESULTS!F469=0, "",ACOUSTIC_SURVEY_RESULTS!F469)</f>
        <v/>
      </c>
      <c r="J470" s="122" t="str">
        <f>IF(ACOUSTIC_SURVEY_RESULTS!G469=0, "",ACOUSTIC_SURVEY_RESULTS!G469)</f>
        <v/>
      </c>
      <c r="K470" s="122" t="str">
        <f>IF(ACOUSTIC_SURVEY_RESULTS!H469=0, "",ACOUSTIC_SURVEY_RESULTS!H469)</f>
        <v/>
      </c>
      <c r="L470" s="122" t="str">
        <f>IF(ACOUSTIC_SURVEY_RESULTS!I469=0, "",ACOUSTIC_SURVEY_RESULTS!I469)</f>
        <v/>
      </c>
      <c r="M470" s="122">
        <f>IFERROR((VLOOKUP($L470,ACOUSTIC_SITE_INFO!$C$3:$AI$501,2,FALSE)),"")</f>
        <v>0</v>
      </c>
      <c r="N470" s="122">
        <f>IFERROR((VLOOKUP($L470,ACOUSTIC_SITE_INFO!$C$3:$AI$501,3,FALSE))," ")</f>
        <v>0</v>
      </c>
      <c r="O470" s="122">
        <f>IFERROR((VLOOKUP($L470,ACOUSTIC_SITE_INFO!$C$3:$AI$501,4,FALSE)),"")</f>
        <v>0</v>
      </c>
      <c r="P470" s="122">
        <f>IFERROR((VLOOKUP($L470,ACOUSTIC_SITE_INFO!$C$3:$AI$501,5,FALSE)),"")</f>
        <v>0</v>
      </c>
      <c r="Q470" s="122">
        <f>IFERROR((VLOOKUP($L470,ACOUSTIC_SITE_INFO!$C$3:$AI$501,6,FALSE)),"")</f>
        <v>0</v>
      </c>
      <c r="R470" s="122">
        <f>IFERROR((VLOOKUP($L470,ACOUSTIC_SITE_INFO!$C$3:$AI$501,7,FALSE)),"")</f>
        <v>0</v>
      </c>
      <c r="S470" s="122" t="str">
        <f>IFERROR((VLOOKUP($L470,ACOUSTIC_SITE_INFO!$C$3:$AI$501,8,FALSE)),"")</f>
        <v>//</v>
      </c>
      <c r="T470" s="124">
        <f>IFERROR((VLOOKUP($L470,ACOUSTIC_SITE_INFO!$C$3:$AI$501,9,FALSE)),"")</f>
        <v>0</v>
      </c>
      <c r="U470" s="124">
        <f>IFERROR((VLOOKUP($L470,ACOUSTIC_SITE_INFO!$C$3:$AI$501,10,FALSE)),"")</f>
        <v>0</v>
      </c>
      <c r="V470" s="122">
        <f>IFERROR((VLOOKUP($L470,ACOUSTIC_SITE_INFO!$C$3:$AI$501,11,FALSE)),"")</f>
        <v>0</v>
      </c>
      <c r="W470" s="122">
        <f>IFERROR((VLOOKUP($L470,ACOUSTIC_SITE_INFO!$C$3:$AI$501,12,FALSE)),"")</f>
        <v>0</v>
      </c>
      <c r="X470" s="122">
        <f>IFERROR((VLOOKUP($L470,ACOUSTIC_SITE_INFO!$C$3:$AI$501,13,FALSE)),"")</f>
        <v>0</v>
      </c>
      <c r="Y470" s="122">
        <f>IFERROR((VLOOKUP($L470,ACOUSTIC_SITE_INFO!$C$3:$AI$501,14,FALSE)),"")</f>
        <v>0</v>
      </c>
      <c r="Z470" s="122">
        <f>IFERROR((VLOOKUP($L470,ACOUSTIC_SITE_INFO!$C$3:$AI$501,15,FALSE)),"")</f>
        <v>0</v>
      </c>
      <c r="AA470" s="122">
        <f>IFERROR((VLOOKUP($L470,ACOUSTIC_SITE_INFO!$C$3:$AI$501,16,FALSE)),"")</f>
        <v>0</v>
      </c>
      <c r="AB470" s="122">
        <f>IFERROR((VLOOKUP($L470,ACOUSTIC_SITE_INFO!$C$3:$AI$501,17,FALSE)),"")</f>
        <v>0</v>
      </c>
      <c r="AC470" s="122">
        <f>IFERROR((VLOOKUP($L470,ACOUSTIC_SITE_INFO!$C$3:$AI$501,18,FALSE)),"")</f>
        <v>0</v>
      </c>
      <c r="AD470" s="122">
        <f>IFERROR((VLOOKUP($L470,ACOUSTIC_SITE_INFO!$C$3:$AI$501,20,FALSE)),"")</f>
        <v>0</v>
      </c>
      <c r="AE470" s="122">
        <f>IFERROR((VLOOKUP($L470,ACOUSTIC_SITE_INFO!$C$3:$AI$501,21,FALSE)),"")</f>
        <v>0</v>
      </c>
      <c r="AF470" s="122">
        <f>IFERROR((VLOOKUP($L470,ACOUSTIC_SITE_INFO!$C$3:$AI$501,19,FALSE)),"")</f>
        <v>0</v>
      </c>
      <c r="AG470" s="122">
        <f>IFERROR((VLOOKUP($L470,ACOUSTIC_SITE_INFO!$C$3:$AI$501,22,FALSE)),"")</f>
        <v>0</v>
      </c>
      <c r="AH470" s="122">
        <f>IFERROR((VLOOKUP($L470,ACOUSTIC_SITE_INFO!$C$3:$AI$501,23,FALSE)),"")</f>
        <v>0</v>
      </c>
      <c r="AI470" s="125">
        <f>IFERROR((VLOOKUP($L470,ACOUSTIC_SITE_INFO!$C$3:$AI$501,24,FALSE)),"")</f>
        <v>0</v>
      </c>
      <c r="AJ470" s="125">
        <f>IFERROR((VLOOKUP($L470,ACOUSTIC_SITE_INFO!$C$3:$AI$501,25,FALSE)),"")</f>
        <v>0</v>
      </c>
      <c r="AK470" s="122">
        <f>IFERROR((VLOOKUP($L470,ACOUSTIC_SITE_INFO!$C$3:$AI$501,26,FALSE)),"")</f>
        <v>0</v>
      </c>
      <c r="AL470" s="122">
        <f>IFERROR((VLOOKUP($L470,ACOUSTIC_SITE_INFO!$C$3:$AI$501,27,FALSE)),"")</f>
        <v>0</v>
      </c>
      <c r="AM470" s="122">
        <f>IFERROR((VLOOKUP($L470,ACOUSTIC_SITE_INFO!$C$3:$AI$501,29,FALSE)),"")</f>
        <v>0</v>
      </c>
      <c r="AN470" s="122">
        <f>IFERROR((VLOOKUP($L470,ACOUSTIC_SITE_INFO!$C$3:$AI$501,30,FALSE)),"")</f>
        <v>0</v>
      </c>
      <c r="AO470" s="122">
        <f>IFERROR((VLOOKUP($L470,ACOUSTIC_SITE_INFO!$C$3:$AI$501,31,FALSE)),"")</f>
        <v>0</v>
      </c>
      <c r="AP470" s="122">
        <f>IFERROR((VLOOKUP($L470,ACOUSTIC_SITE_INFO!$C$3:$AI$501,32,FALSE)),"")</f>
        <v>0</v>
      </c>
      <c r="AQ470" s="122">
        <f>IFERROR((VLOOKUP($L470,ACOUSTIC_SITE_INFO!$C$3:$AI$501,33,FALSE)),"")</f>
        <v>0</v>
      </c>
    </row>
    <row r="471" spans="1:43" x14ac:dyDescent="0.25">
      <c r="A471" s="122" t="str">
        <f t="shared" si="14"/>
        <v>00-0m-0</v>
      </c>
      <c r="B471" s="122" t="str">
        <f t="shared" si="15"/>
        <v/>
      </c>
      <c r="C471" s="122" t="str">
        <f>IF(ACOUSTIC_SURVEY_RESULTS!A470=0, "",ACOUSTIC_SURVEY_RESULTS!A470)</f>
        <v/>
      </c>
      <c r="D471" s="122" t="str">
        <f>IFERROR((VLOOKUP($C471,Drop_down_options!$B$2:$D$21,2,FALSE)),"")</f>
        <v/>
      </c>
      <c r="E471" s="122" t="str">
        <f>IF(ACOUSTIC_SURVEY_RESULTS!B470=0, "",ACOUSTIC_SURVEY_RESULTS!B470)</f>
        <v/>
      </c>
      <c r="F471" s="122" t="str">
        <f>IF(ACOUSTIC_SURVEY_RESULTS!C470=0, "",ACOUSTIC_SURVEY_RESULTS!C470)</f>
        <v/>
      </c>
      <c r="G471" s="122" t="str">
        <f>IF(ACOUSTIC_SURVEY_RESULTS!D470=0, "",ACOUSTIC_SURVEY_RESULTS!D470)</f>
        <v/>
      </c>
      <c r="H471" s="122" t="str">
        <f>IF(ACOUSTIC_SURVEY_RESULTS!E470=0, "",ACOUSTIC_SURVEY_RESULTS!E470)</f>
        <v/>
      </c>
      <c r="I471" s="122" t="str">
        <f>IF(ACOUSTIC_SURVEY_RESULTS!F470=0, "",ACOUSTIC_SURVEY_RESULTS!F470)</f>
        <v/>
      </c>
      <c r="J471" s="122" t="str">
        <f>IF(ACOUSTIC_SURVEY_RESULTS!G470=0, "",ACOUSTIC_SURVEY_RESULTS!G470)</f>
        <v/>
      </c>
      <c r="K471" s="122" t="str">
        <f>IF(ACOUSTIC_SURVEY_RESULTS!H470=0, "",ACOUSTIC_SURVEY_RESULTS!H470)</f>
        <v/>
      </c>
      <c r="L471" s="122" t="str">
        <f>IF(ACOUSTIC_SURVEY_RESULTS!I470=0, "",ACOUSTIC_SURVEY_RESULTS!I470)</f>
        <v/>
      </c>
      <c r="M471" s="122">
        <f>IFERROR((VLOOKUP($L471,ACOUSTIC_SITE_INFO!$C$3:$AI$501,2,FALSE)),"")</f>
        <v>0</v>
      </c>
      <c r="N471" s="122">
        <f>IFERROR((VLOOKUP($L471,ACOUSTIC_SITE_INFO!$C$3:$AI$501,3,FALSE))," ")</f>
        <v>0</v>
      </c>
      <c r="O471" s="122">
        <f>IFERROR((VLOOKUP($L471,ACOUSTIC_SITE_INFO!$C$3:$AI$501,4,FALSE)),"")</f>
        <v>0</v>
      </c>
      <c r="P471" s="122">
        <f>IFERROR((VLOOKUP($L471,ACOUSTIC_SITE_INFO!$C$3:$AI$501,5,FALSE)),"")</f>
        <v>0</v>
      </c>
      <c r="Q471" s="122">
        <f>IFERROR((VLOOKUP($L471,ACOUSTIC_SITE_INFO!$C$3:$AI$501,6,FALSE)),"")</f>
        <v>0</v>
      </c>
      <c r="R471" s="122">
        <f>IFERROR((VLOOKUP($L471,ACOUSTIC_SITE_INFO!$C$3:$AI$501,7,FALSE)),"")</f>
        <v>0</v>
      </c>
      <c r="S471" s="122" t="str">
        <f>IFERROR((VLOOKUP($L471,ACOUSTIC_SITE_INFO!$C$3:$AI$501,8,FALSE)),"")</f>
        <v>//</v>
      </c>
      <c r="T471" s="124">
        <f>IFERROR((VLOOKUP($L471,ACOUSTIC_SITE_INFO!$C$3:$AI$501,9,FALSE)),"")</f>
        <v>0</v>
      </c>
      <c r="U471" s="124">
        <f>IFERROR((VLOOKUP($L471,ACOUSTIC_SITE_INFO!$C$3:$AI$501,10,FALSE)),"")</f>
        <v>0</v>
      </c>
      <c r="V471" s="122">
        <f>IFERROR((VLOOKUP($L471,ACOUSTIC_SITE_INFO!$C$3:$AI$501,11,FALSE)),"")</f>
        <v>0</v>
      </c>
      <c r="W471" s="122">
        <f>IFERROR((VLOOKUP($L471,ACOUSTIC_SITE_INFO!$C$3:$AI$501,12,FALSE)),"")</f>
        <v>0</v>
      </c>
      <c r="X471" s="122">
        <f>IFERROR((VLOOKUP($L471,ACOUSTIC_SITE_INFO!$C$3:$AI$501,13,FALSE)),"")</f>
        <v>0</v>
      </c>
      <c r="Y471" s="122">
        <f>IFERROR((VLOOKUP($L471,ACOUSTIC_SITE_INFO!$C$3:$AI$501,14,FALSE)),"")</f>
        <v>0</v>
      </c>
      <c r="Z471" s="122">
        <f>IFERROR((VLOOKUP($L471,ACOUSTIC_SITE_INFO!$C$3:$AI$501,15,FALSE)),"")</f>
        <v>0</v>
      </c>
      <c r="AA471" s="122">
        <f>IFERROR((VLOOKUP($L471,ACOUSTIC_SITE_INFO!$C$3:$AI$501,16,FALSE)),"")</f>
        <v>0</v>
      </c>
      <c r="AB471" s="122">
        <f>IFERROR((VLOOKUP($L471,ACOUSTIC_SITE_INFO!$C$3:$AI$501,17,FALSE)),"")</f>
        <v>0</v>
      </c>
      <c r="AC471" s="122">
        <f>IFERROR((VLOOKUP($L471,ACOUSTIC_SITE_INFO!$C$3:$AI$501,18,FALSE)),"")</f>
        <v>0</v>
      </c>
      <c r="AD471" s="122">
        <f>IFERROR((VLOOKUP($L471,ACOUSTIC_SITE_INFO!$C$3:$AI$501,20,FALSE)),"")</f>
        <v>0</v>
      </c>
      <c r="AE471" s="122">
        <f>IFERROR((VLOOKUP($L471,ACOUSTIC_SITE_INFO!$C$3:$AI$501,21,FALSE)),"")</f>
        <v>0</v>
      </c>
      <c r="AF471" s="122">
        <f>IFERROR((VLOOKUP($L471,ACOUSTIC_SITE_INFO!$C$3:$AI$501,19,FALSE)),"")</f>
        <v>0</v>
      </c>
      <c r="AG471" s="122">
        <f>IFERROR((VLOOKUP($L471,ACOUSTIC_SITE_INFO!$C$3:$AI$501,22,FALSE)),"")</f>
        <v>0</v>
      </c>
      <c r="AH471" s="122">
        <f>IFERROR((VLOOKUP($L471,ACOUSTIC_SITE_INFO!$C$3:$AI$501,23,FALSE)),"")</f>
        <v>0</v>
      </c>
      <c r="AI471" s="125">
        <f>IFERROR((VLOOKUP($L471,ACOUSTIC_SITE_INFO!$C$3:$AI$501,24,FALSE)),"")</f>
        <v>0</v>
      </c>
      <c r="AJ471" s="125">
        <f>IFERROR((VLOOKUP($L471,ACOUSTIC_SITE_INFO!$C$3:$AI$501,25,FALSE)),"")</f>
        <v>0</v>
      </c>
      <c r="AK471" s="122">
        <f>IFERROR((VLOOKUP($L471,ACOUSTIC_SITE_INFO!$C$3:$AI$501,26,FALSE)),"")</f>
        <v>0</v>
      </c>
      <c r="AL471" s="122">
        <f>IFERROR((VLOOKUP($L471,ACOUSTIC_SITE_INFO!$C$3:$AI$501,27,FALSE)),"")</f>
        <v>0</v>
      </c>
      <c r="AM471" s="122">
        <f>IFERROR((VLOOKUP($L471,ACOUSTIC_SITE_INFO!$C$3:$AI$501,29,FALSE)),"")</f>
        <v>0</v>
      </c>
      <c r="AN471" s="122">
        <f>IFERROR((VLOOKUP($L471,ACOUSTIC_SITE_INFO!$C$3:$AI$501,30,FALSE)),"")</f>
        <v>0</v>
      </c>
      <c r="AO471" s="122">
        <f>IFERROR((VLOOKUP($L471,ACOUSTIC_SITE_INFO!$C$3:$AI$501,31,FALSE)),"")</f>
        <v>0</v>
      </c>
      <c r="AP471" s="122">
        <f>IFERROR((VLOOKUP($L471,ACOUSTIC_SITE_INFO!$C$3:$AI$501,32,FALSE)),"")</f>
        <v>0</v>
      </c>
      <c r="AQ471" s="122">
        <f>IFERROR((VLOOKUP($L471,ACOUSTIC_SITE_INFO!$C$3:$AI$501,33,FALSE)),"")</f>
        <v>0</v>
      </c>
    </row>
    <row r="472" spans="1:43" x14ac:dyDescent="0.25">
      <c r="A472" s="122" t="str">
        <f t="shared" si="14"/>
        <v>00-0m-0</v>
      </c>
      <c r="B472" s="122" t="str">
        <f t="shared" si="15"/>
        <v/>
      </c>
      <c r="C472" s="122" t="str">
        <f>IF(ACOUSTIC_SURVEY_RESULTS!A471=0, "",ACOUSTIC_SURVEY_RESULTS!A471)</f>
        <v/>
      </c>
      <c r="D472" s="122" t="str">
        <f>IFERROR((VLOOKUP($C472,Drop_down_options!$B$2:$D$21,2,FALSE)),"")</f>
        <v/>
      </c>
      <c r="E472" s="122" t="str">
        <f>IF(ACOUSTIC_SURVEY_RESULTS!B471=0, "",ACOUSTIC_SURVEY_RESULTS!B471)</f>
        <v/>
      </c>
      <c r="F472" s="122" t="str">
        <f>IF(ACOUSTIC_SURVEY_RESULTS!C471=0, "",ACOUSTIC_SURVEY_RESULTS!C471)</f>
        <v/>
      </c>
      <c r="G472" s="122" t="str">
        <f>IF(ACOUSTIC_SURVEY_RESULTS!D471=0, "",ACOUSTIC_SURVEY_RESULTS!D471)</f>
        <v/>
      </c>
      <c r="H472" s="122" t="str">
        <f>IF(ACOUSTIC_SURVEY_RESULTS!E471=0, "",ACOUSTIC_SURVEY_RESULTS!E471)</f>
        <v/>
      </c>
      <c r="I472" s="122" t="str">
        <f>IF(ACOUSTIC_SURVEY_RESULTS!F471=0, "",ACOUSTIC_SURVEY_RESULTS!F471)</f>
        <v/>
      </c>
      <c r="J472" s="122" t="str">
        <f>IF(ACOUSTIC_SURVEY_RESULTS!G471=0, "",ACOUSTIC_SURVEY_RESULTS!G471)</f>
        <v/>
      </c>
      <c r="K472" s="122" t="str">
        <f>IF(ACOUSTIC_SURVEY_RESULTS!H471=0, "",ACOUSTIC_SURVEY_RESULTS!H471)</f>
        <v/>
      </c>
      <c r="L472" s="122" t="str">
        <f>IF(ACOUSTIC_SURVEY_RESULTS!I471=0, "",ACOUSTIC_SURVEY_RESULTS!I471)</f>
        <v/>
      </c>
      <c r="M472" s="122">
        <f>IFERROR((VLOOKUP($L472,ACOUSTIC_SITE_INFO!$C$3:$AI$501,2,FALSE)),"")</f>
        <v>0</v>
      </c>
      <c r="N472" s="122">
        <f>IFERROR((VLOOKUP($L472,ACOUSTIC_SITE_INFO!$C$3:$AI$501,3,FALSE))," ")</f>
        <v>0</v>
      </c>
      <c r="O472" s="122">
        <f>IFERROR((VLOOKUP($L472,ACOUSTIC_SITE_INFO!$C$3:$AI$501,4,FALSE)),"")</f>
        <v>0</v>
      </c>
      <c r="P472" s="122">
        <f>IFERROR((VLOOKUP($L472,ACOUSTIC_SITE_INFO!$C$3:$AI$501,5,FALSE)),"")</f>
        <v>0</v>
      </c>
      <c r="Q472" s="122">
        <f>IFERROR((VLOOKUP($L472,ACOUSTIC_SITE_INFO!$C$3:$AI$501,6,FALSE)),"")</f>
        <v>0</v>
      </c>
      <c r="R472" s="122">
        <f>IFERROR((VLOOKUP($L472,ACOUSTIC_SITE_INFO!$C$3:$AI$501,7,FALSE)),"")</f>
        <v>0</v>
      </c>
      <c r="S472" s="122" t="str">
        <f>IFERROR((VLOOKUP($L472,ACOUSTIC_SITE_INFO!$C$3:$AI$501,8,FALSE)),"")</f>
        <v>//</v>
      </c>
      <c r="T472" s="124">
        <f>IFERROR((VLOOKUP($L472,ACOUSTIC_SITE_INFO!$C$3:$AI$501,9,FALSE)),"")</f>
        <v>0</v>
      </c>
      <c r="U472" s="124">
        <f>IFERROR((VLOOKUP($L472,ACOUSTIC_SITE_INFO!$C$3:$AI$501,10,FALSE)),"")</f>
        <v>0</v>
      </c>
      <c r="V472" s="122">
        <f>IFERROR((VLOOKUP($L472,ACOUSTIC_SITE_INFO!$C$3:$AI$501,11,FALSE)),"")</f>
        <v>0</v>
      </c>
      <c r="W472" s="122">
        <f>IFERROR((VLOOKUP($L472,ACOUSTIC_SITE_INFO!$C$3:$AI$501,12,FALSE)),"")</f>
        <v>0</v>
      </c>
      <c r="X472" s="122">
        <f>IFERROR((VLOOKUP($L472,ACOUSTIC_SITE_INFO!$C$3:$AI$501,13,FALSE)),"")</f>
        <v>0</v>
      </c>
      <c r="Y472" s="122">
        <f>IFERROR((VLOOKUP($L472,ACOUSTIC_SITE_INFO!$C$3:$AI$501,14,FALSE)),"")</f>
        <v>0</v>
      </c>
      <c r="Z472" s="122">
        <f>IFERROR((VLOOKUP($L472,ACOUSTIC_SITE_INFO!$C$3:$AI$501,15,FALSE)),"")</f>
        <v>0</v>
      </c>
      <c r="AA472" s="122">
        <f>IFERROR((VLOOKUP($L472,ACOUSTIC_SITE_INFO!$C$3:$AI$501,16,FALSE)),"")</f>
        <v>0</v>
      </c>
      <c r="AB472" s="122">
        <f>IFERROR((VLOOKUP($L472,ACOUSTIC_SITE_INFO!$C$3:$AI$501,17,FALSE)),"")</f>
        <v>0</v>
      </c>
      <c r="AC472" s="122">
        <f>IFERROR((VLOOKUP($L472,ACOUSTIC_SITE_INFO!$C$3:$AI$501,18,FALSE)),"")</f>
        <v>0</v>
      </c>
      <c r="AD472" s="122">
        <f>IFERROR((VLOOKUP($L472,ACOUSTIC_SITE_INFO!$C$3:$AI$501,20,FALSE)),"")</f>
        <v>0</v>
      </c>
      <c r="AE472" s="122">
        <f>IFERROR((VLOOKUP($L472,ACOUSTIC_SITE_INFO!$C$3:$AI$501,21,FALSE)),"")</f>
        <v>0</v>
      </c>
      <c r="AF472" s="122">
        <f>IFERROR((VLOOKUP($L472,ACOUSTIC_SITE_INFO!$C$3:$AI$501,19,FALSE)),"")</f>
        <v>0</v>
      </c>
      <c r="AG472" s="122">
        <f>IFERROR((VLOOKUP($L472,ACOUSTIC_SITE_INFO!$C$3:$AI$501,22,FALSE)),"")</f>
        <v>0</v>
      </c>
      <c r="AH472" s="122">
        <f>IFERROR((VLOOKUP($L472,ACOUSTIC_SITE_INFO!$C$3:$AI$501,23,FALSE)),"")</f>
        <v>0</v>
      </c>
      <c r="AI472" s="125">
        <f>IFERROR((VLOOKUP($L472,ACOUSTIC_SITE_INFO!$C$3:$AI$501,24,FALSE)),"")</f>
        <v>0</v>
      </c>
      <c r="AJ472" s="125">
        <f>IFERROR((VLOOKUP($L472,ACOUSTIC_SITE_INFO!$C$3:$AI$501,25,FALSE)),"")</f>
        <v>0</v>
      </c>
      <c r="AK472" s="122">
        <f>IFERROR((VLOOKUP($L472,ACOUSTIC_SITE_INFO!$C$3:$AI$501,26,FALSE)),"")</f>
        <v>0</v>
      </c>
      <c r="AL472" s="122">
        <f>IFERROR((VLOOKUP($L472,ACOUSTIC_SITE_INFO!$C$3:$AI$501,27,FALSE)),"")</f>
        <v>0</v>
      </c>
      <c r="AM472" s="122">
        <f>IFERROR((VLOOKUP($L472,ACOUSTIC_SITE_INFO!$C$3:$AI$501,29,FALSE)),"")</f>
        <v>0</v>
      </c>
      <c r="AN472" s="122">
        <f>IFERROR((VLOOKUP($L472,ACOUSTIC_SITE_INFO!$C$3:$AI$501,30,FALSE)),"")</f>
        <v>0</v>
      </c>
      <c r="AO472" s="122">
        <f>IFERROR((VLOOKUP($L472,ACOUSTIC_SITE_INFO!$C$3:$AI$501,31,FALSE)),"")</f>
        <v>0</v>
      </c>
      <c r="AP472" s="122">
        <f>IFERROR((VLOOKUP($L472,ACOUSTIC_SITE_INFO!$C$3:$AI$501,32,FALSE)),"")</f>
        <v>0</v>
      </c>
      <c r="AQ472" s="122">
        <f>IFERROR((VLOOKUP($L472,ACOUSTIC_SITE_INFO!$C$3:$AI$501,33,FALSE)),"")</f>
        <v>0</v>
      </c>
    </row>
    <row r="473" spans="1:43" x14ac:dyDescent="0.25">
      <c r="A473" s="122" t="str">
        <f t="shared" si="14"/>
        <v>00-0m-0</v>
      </c>
      <c r="B473" s="122" t="str">
        <f t="shared" si="15"/>
        <v/>
      </c>
      <c r="C473" s="122" t="str">
        <f>IF(ACOUSTIC_SURVEY_RESULTS!A472=0, "",ACOUSTIC_SURVEY_RESULTS!A472)</f>
        <v/>
      </c>
      <c r="D473" s="122" t="str">
        <f>IFERROR((VLOOKUP($C473,Drop_down_options!$B$2:$D$21,2,FALSE)),"")</f>
        <v/>
      </c>
      <c r="E473" s="122" t="str">
        <f>IF(ACOUSTIC_SURVEY_RESULTS!B472=0, "",ACOUSTIC_SURVEY_RESULTS!B472)</f>
        <v/>
      </c>
      <c r="F473" s="122" t="str">
        <f>IF(ACOUSTIC_SURVEY_RESULTS!C472=0, "",ACOUSTIC_SURVEY_RESULTS!C472)</f>
        <v/>
      </c>
      <c r="G473" s="122" t="str">
        <f>IF(ACOUSTIC_SURVEY_RESULTS!D472=0, "",ACOUSTIC_SURVEY_RESULTS!D472)</f>
        <v/>
      </c>
      <c r="H473" s="122" t="str">
        <f>IF(ACOUSTIC_SURVEY_RESULTS!E472=0, "",ACOUSTIC_SURVEY_RESULTS!E472)</f>
        <v/>
      </c>
      <c r="I473" s="122" t="str">
        <f>IF(ACOUSTIC_SURVEY_RESULTS!F472=0, "",ACOUSTIC_SURVEY_RESULTS!F472)</f>
        <v/>
      </c>
      <c r="J473" s="122" t="str">
        <f>IF(ACOUSTIC_SURVEY_RESULTS!G472=0, "",ACOUSTIC_SURVEY_RESULTS!G472)</f>
        <v/>
      </c>
      <c r="K473" s="122" t="str">
        <f>IF(ACOUSTIC_SURVEY_RESULTS!H472=0, "",ACOUSTIC_SURVEY_RESULTS!H472)</f>
        <v/>
      </c>
      <c r="L473" s="122" t="str">
        <f>IF(ACOUSTIC_SURVEY_RESULTS!I472=0, "",ACOUSTIC_SURVEY_RESULTS!I472)</f>
        <v/>
      </c>
      <c r="M473" s="122">
        <f>IFERROR((VLOOKUP($L473,ACOUSTIC_SITE_INFO!$C$3:$AI$501,2,FALSE)),"")</f>
        <v>0</v>
      </c>
      <c r="N473" s="122">
        <f>IFERROR((VLOOKUP($L473,ACOUSTIC_SITE_INFO!$C$3:$AI$501,3,FALSE))," ")</f>
        <v>0</v>
      </c>
      <c r="O473" s="122">
        <f>IFERROR((VLOOKUP($L473,ACOUSTIC_SITE_INFO!$C$3:$AI$501,4,FALSE)),"")</f>
        <v>0</v>
      </c>
      <c r="P473" s="122">
        <f>IFERROR((VLOOKUP($L473,ACOUSTIC_SITE_INFO!$C$3:$AI$501,5,FALSE)),"")</f>
        <v>0</v>
      </c>
      <c r="Q473" s="122">
        <f>IFERROR((VLOOKUP($L473,ACOUSTIC_SITE_INFO!$C$3:$AI$501,6,FALSE)),"")</f>
        <v>0</v>
      </c>
      <c r="R473" s="122">
        <f>IFERROR((VLOOKUP($L473,ACOUSTIC_SITE_INFO!$C$3:$AI$501,7,FALSE)),"")</f>
        <v>0</v>
      </c>
      <c r="S473" s="122" t="str">
        <f>IFERROR((VLOOKUP($L473,ACOUSTIC_SITE_INFO!$C$3:$AI$501,8,FALSE)),"")</f>
        <v>//</v>
      </c>
      <c r="T473" s="124">
        <f>IFERROR((VLOOKUP($L473,ACOUSTIC_SITE_INFO!$C$3:$AI$501,9,FALSE)),"")</f>
        <v>0</v>
      </c>
      <c r="U473" s="124">
        <f>IFERROR((VLOOKUP($L473,ACOUSTIC_SITE_INFO!$C$3:$AI$501,10,FALSE)),"")</f>
        <v>0</v>
      </c>
      <c r="V473" s="122">
        <f>IFERROR((VLOOKUP($L473,ACOUSTIC_SITE_INFO!$C$3:$AI$501,11,FALSE)),"")</f>
        <v>0</v>
      </c>
      <c r="W473" s="122">
        <f>IFERROR((VLOOKUP($L473,ACOUSTIC_SITE_INFO!$C$3:$AI$501,12,FALSE)),"")</f>
        <v>0</v>
      </c>
      <c r="X473" s="122">
        <f>IFERROR((VLOOKUP($L473,ACOUSTIC_SITE_INFO!$C$3:$AI$501,13,FALSE)),"")</f>
        <v>0</v>
      </c>
      <c r="Y473" s="122">
        <f>IFERROR((VLOOKUP($L473,ACOUSTIC_SITE_INFO!$C$3:$AI$501,14,FALSE)),"")</f>
        <v>0</v>
      </c>
      <c r="Z473" s="122">
        <f>IFERROR((VLOOKUP($L473,ACOUSTIC_SITE_INFO!$C$3:$AI$501,15,FALSE)),"")</f>
        <v>0</v>
      </c>
      <c r="AA473" s="122">
        <f>IFERROR((VLOOKUP($L473,ACOUSTIC_SITE_INFO!$C$3:$AI$501,16,FALSE)),"")</f>
        <v>0</v>
      </c>
      <c r="AB473" s="122">
        <f>IFERROR((VLOOKUP($L473,ACOUSTIC_SITE_INFO!$C$3:$AI$501,17,FALSE)),"")</f>
        <v>0</v>
      </c>
      <c r="AC473" s="122">
        <f>IFERROR((VLOOKUP($L473,ACOUSTIC_SITE_INFO!$C$3:$AI$501,18,FALSE)),"")</f>
        <v>0</v>
      </c>
      <c r="AD473" s="122">
        <f>IFERROR((VLOOKUP($L473,ACOUSTIC_SITE_INFO!$C$3:$AI$501,20,FALSE)),"")</f>
        <v>0</v>
      </c>
      <c r="AE473" s="122">
        <f>IFERROR((VLOOKUP($L473,ACOUSTIC_SITE_INFO!$C$3:$AI$501,21,FALSE)),"")</f>
        <v>0</v>
      </c>
      <c r="AF473" s="122">
        <f>IFERROR((VLOOKUP($L473,ACOUSTIC_SITE_INFO!$C$3:$AI$501,19,FALSE)),"")</f>
        <v>0</v>
      </c>
      <c r="AG473" s="122">
        <f>IFERROR((VLOOKUP($L473,ACOUSTIC_SITE_INFO!$C$3:$AI$501,22,FALSE)),"")</f>
        <v>0</v>
      </c>
      <c r="AH473" s="122">
        <f>IFERROR((VLOOKUP($L473,ACOUSTIC_SITE_INFO!$C$3:$AI$501,23,FALSE)),"")</f>
        <v>0</v>
      </c>
      <c r="AI473" s="125">
        <f>IFERROR((VLOOKUP($L473,ACOUSTIC_SITE_INFO!$C$3:$AI$501,24,FALSE)),"")</f>
        <v>0</v>
      </c>
      <c r="AJ473" s="125">
        <f>IFERROR((VLOOKUP($L473,ACOUSTIC_SITE_INFO!$C$3:$AI$501,25,FALSE)),"")</f>
        <v>0</v>
      </c>
      <c r="AK473" s="122">
        <f>IFERROR((VLOOKUP($L473,ACOUSTIC_SITE_INFO!$C$3:$AI$501,26,FALSE)),"")</f>
        <v>0</v>
      </c>
      <c r="AL473" s="122">
        <f>IFERROR((VLOOKUP($L473,ACOUSTIC_SITE_INFO!$C$3:$AI$501,27,FALSE)),"")</f>
        <v>0</v>
      </c>
      <c r="AM473" s="122">
        <f>IFERROR((VLOOKUP($L473,ACOUSTIC_SITE_INFO!$C$3:$AI$501,29,FALSE)),"")</f>
        <v>0</v>
      </c>
      <c r="AN473" s="122">
        <f>IFERROR((VLOOKUP($L473,ACOUSTIC_SITE_INFO!$C$3:$AI$501,30,FALSE)),"")</f>
        <v>0</v>
      </c>
      <c r="AO473" s="122">
        <f>IFERROR((VLOOKUP($L473,ACOUSTIC_SITE_INFO!$C$3:$AI$501,31,FALSE)),"")</f>
        <v>0</v>
      </c>
      <c r="AP473" s="122">
        <f>IFERROR((VLOOKUP($L473,ACOUSTIC_SITE_INFO!$C$3:$AI$501,32,FALSE)),"")</f>
        <v>0</v>
      </c>
      <c r="AQ473" s="122">
        <f>IFERROR((VLOOKUP($L473,ACOUSTIC_SITE_INFO!$C$3:$AI$501,33,FALSE)),"")</f>
        <v>0</v>
      </c>
    </row>
    <row r="474" spans="1:43" x14ac:dyDescent="0.25">
      <c r="A474" s="122" t="str">
        <f t="shared" si="14"/>
        <v>00-0m-0</v>
      </c>
      <c r="B474" s="122" t="str">
        <f t="shared" si="15"/>
        <v/>
      </c>
      <c r="C474" s="122" t="str">
        <f>IF(ACOUSTIC_SURVEY_RESULTS!A473=0, "",ACOUSTIC_SURVEY_RESULTS!A473)</f>
        <v/>
      </c>
      <c r="D474" s="122" t="str">
        <f>IFERROR((VLOOKUP($C474,Drop_down_options!$B$2:$D$21,2,FALSE)),"")</f>
        <v/>
      </c>
      <c r="E474" s="122" t="str">
        <f>IF(ACOUSTIC_SURVEY_RESULTS!B473=0, "",ACOUSTIC_SURVEY_RESULTS!B473)</f>
        <v/>
      </c>
      <c r="F474" s="122" t="str">
        <f>IF(ACOUSTIC_SURVEY_RESULTS!C473=0, "",ACOUSTIC_SURVEY_RESULTS!C473)</f>
        <v/>
      </c>
      <c r="G474" s="122" t="str">
        <f>IF(ACOUSTIC_SURVEY_RESULTS!D473=0, "",ACOUSTIC_SURVEY_RESULTS!D473)</f>
        <v/>
      </c>
      <c r="H474" s="122" t="str">
        <f>IF(ACOUSTIC_SURVEY_RESULTS!E473=0, "",ACOUSTIC_SURVEY_RESULTS!E473)</f>
        <v/>
      </c>
      <c r="I474" s="122" t="str">
        <f>IF(ACOUSTIC_SURVEY_RESULTS!F473=0, "",ACOUSTIC_SURVEY_RESULTS!F473)</f>
        <v/>
      </c>
      <c r="J474" s="122" t="str">
        <f>IF(ACOUSTIC_SURVEY_RESULTS!G473=0, "",ACOUSTIC_SURVEY_RESULTS!G473)</f>
        <v/>
      </c>
      <c r="K474" s="122" t="str">
        <f>IF(ACOUSTIC_SURVEY_RESULTS!H473=0, "",ACOUSTIC_SURVEY_RESULTS!H473)</f>
        <v/>
      </c>
      <c r="L474" s="122" t="str">
        <f>IF(ACOUSTIC_SURVEY_RESULTS!I473=0, "",ACOUSTIC_SURVEY_RESULTS!I473)</f>
        <v/>
      </c>
      <c r="M474" s="122">
        <f>IFERROR((VLOOKUP($L474,ACOUSTIC_SITE_INFO!$C$3:$AI$501,2,FALSE)),"")</f>
        <v>0</v>
      </c>
      <c r="N474" s="122">
        <f>IFERROR((VLOOKUP($L474,ACOUSTIC_SITE_INFO!$C$3:$AI$501,3,FALSE))," ")</f>
        <v>0</v>
      </c>
      <c r="O474" s="122">
        <f>IFERROR((VLOOKUP($L474,ACOUSTIC_SITE_INFO!$C$3:$AI$501,4,FALSE)),"")</f>
        <v>0</v>
      </c>
      <c r="P474" s="122">
        <f>IFERROR((VLOOKUP($L474,ACOUSTIC_SITE_INFO!$C$3:$AI$501,5,FALSE)),"")</f>
        <v>0</v>
      </c>
      <c r="Q474" s="122">
        <f>IFERROR((VLOOKUP($L474,ACOUSTIC_SITE_INFO!$C$3:$AI$501,6,FALSE)),"")</f>
        <v>0</v>
      </c>
      <c r="R474" s="122">
        <f>IFERROR((VLOOKUP($L474,ACOUSTIC_SITE_INFO!$C$3:$AI$501,7,FALSE)),"")</f>
        <v>0</v>
      </c>
      <c r="S474" s="122" t="str">
        <f>IFERROR((VLOOKUP($L474,ACOUSTIC_SITE_INFO!$C$3:$AI$501,8,FALSE)),"")</f>
        <v>//</v>
      </c>
      <c r="T474" s="124">
        <f>IFERROR((VLOOKUP($L474,ACOUSTIC_SITE_INFO!$C$3:$AI$501,9,FALSE)),"")</f>
        <v>0</v>
      </c>
      <c r="U474" s="124">
        <f>IFERROR((VLOOKUP($L474,ACOUSTIC_SITE_INFO!$C$3:$AI$501,10,FALSE)),"")</f>
        <v>0</v>
      </c>
      <c r="V474" s="122">
        <f>IFERROR((VLOOKUP($L474,ACOUSTIC_SITE_INFO!$C$3:$AI$501,11,FALSE)),"")</f>
        <v>0</v>
      </c>
      <c r="W474" s="122">
        <f>IFERROR((VLOOKUP($L474,ACOUSTIC_SITE_INFO!$C$3:$AI$501,12,FALSE)),"")</f>
        <v>0</v>
      </c>
      <c r="X474" s="122">
        <f>IFERROR((VLOOKUP($L474,ACOUSTIC_SITE_INFO!$C$3:$AI$501,13,FALSE)),"")</f>
        <v>0</v>
      </c>
      <c r="Y474" s="122">
        <f>IFERROR((VLOOKUP($L474,ACOUSTIC_SITE_INFO!$C$3:$AI$501,14,FALSE)),"")</f>
        <v>0</v>
      </c>
      <c r="Z474" s="122">
        <f>IFERROR((VLOOKUP($L474,ACOUSTIC_SITE_INFO!$C$3:$AI$501,15,FALSE)),"")</f>
        <v>0</v>
      </c>
      <c r="AA474" s="122">
        <f>IFERROR((VLOOKUP($L474,ACOUSTIC_SITE_INFO!$C$3:$AI$501,16,FALSE)),"")</f>
        <v>0</v>
      </c>
      <c r="AB474" s="122">
        <f>IFERROR((VLOOKUP($L474,ACOUSTIC_SITE_INFO!$C$3:$AI$501,17,FALSE)),"")</f>
        <v>0</v>
      </c>
      <c r="AC474" s="122">
        <f>IFERROR((VLOOKUP($L474,ACOUSTIC_SITE_INFO!$C$3:$AI$501,18,FALSE)),"")</f>
        <v>0</v>
      </c>
      <c r="AD474" s="122">
        <f>IFERROR((VLOOKUP($L474,ACOUSTIC_SITE_INFO!$C$3:$AI$501,20,FALSE)),"")</f>
        <v>0</v>
      </c>
      <c r="AE474" s="122">
        <f>IFERROR((VLOOKUP($L474,ACOUSTIC_SITE_INFO!$C$3:$AI$501,21,FALSE)),"")</f>
        <v>0</v>
      </c>
      <c r="AF474" s="122">
        <f>IFERROR((VLOOKUP($L474,ACOUSTIC_SITE_INFO!$C$3:$AI$501,19,FALSE)),"")</f>
        <v>0</v>
      </c>
      <c r="AG474" s="122">
        <f>IFERROR((VLOOKUP($L474,ACOUSTIC_SITE_INFO!$C$3:$AI$501,22,FALSE)),"")</f>
        <v>0</v>
      </c>
      <c r="AH474" s="122">
        <f>IFERROR((VLOOKUP($L474,ACOUSTIC_SITE_INFO!$C$3:$AI$501,23,FALSE)),"")</f>
        <v>0</v>
      </c>
      <c r="AI474" s="125">
        <f>IFERROR((VLOOKUP($L474,ACOUSTIC_SITE_INFO!$C$3:$AI$501,24,FALSE)),"")</f>
        <v>0</v>
      </c>
      <c r="AJ474" s="125">
        <f>IFERROR((VLOOKUP($L474,ACOUSTIC_SITE_INFO!$C$3:$AI$501,25,FALSE)),"")</f>
        <v>0</v>
      </c>
      <c r="AK474" s="122">
        <f>IFERROR((VLOOKUP($L474,ACOUSTIC_SITE_INFO!$C$3:$AI$501,26,FALSE)),"")</f>
        <v>0</v>
      </c>
      <c r="AL474" s="122">
        <f>IFERROR((VLOOKUP($L474,ACOUSTIC_SITE_INFO!$C$3:$AI$501,27,FALSE)),"")</f>
        <v>0</v>
      </c>
      <c r="AM474" s="122">
        <f>IFERROR((VLOOKUP($L474,ACOUSTIC_SITE_INFO!$C$3:$AI$501,29,FALSE)),"")</f>
        <v>0</v>
      </c>
      <c r="AN474" s="122">
        <f>IFERROR((VLOOKUP($L474,ACOUSTIC_SITE_INFO!$C$3:$AI$501,30,FALSE)),"")</f>
        <v>0</v>
      </c>
      <c r="AO474" s="122">
        <f>IFERROR((VLOOKUP($L474,ACOUSTIC_SITE_INFO!$C$3:$AI$501,31,FALSE)),"")</f>
        <v>0</v>
      </c>
      <c r="AP474" s="122">
        <f>IFERROR((VLOOKUP($L474,ACOUSTIC_SITE_INFO!$C$3:$AI$501,32,FALSE)),"")</f>
        <v>0</v>
      </c>
      <c r="AQ474" s="122">
        <f>IFERROR((VLOOKUP($L474,ACOUSTIC_SITE_INFO!$C$3:$AI$501,33,FALSE)),"")</f>
        <v>0</v>
      </c>
    </row>
    <row r="475" spans="1:43" x14ac:dyDescent="0.25">
      <c r="A475" s="122" t="str">
        <f t="shared" si="14"/>
        <v>00-0m-0</v>
      </c>
      <c r="B475" s="122" t="str">
        <f t="shared" si="15"/>
        <v/>
      </c>
      <c r="C475" s="122" t="str">
        <f>IF(ACOUSTIC_SURVEY_RESULTS!A474=0, "",ACOUSTIC_SURVEY_RESULTS!A474)</f>
        <v/>
      </c>
      <c r="D475" s="122" t="str">
        <f>IFERROR((VLOOKUP($C475,Drop_down_options!$B$2:$D$21,2,FALSE)),"")</f>
        <v/>
      </c>
      <c r="E475" s="122" t="str">
        <f>IF(ACOUSTIC_SURVEY_RESULTS!B474=0, "",ACOUSTIC_SURVEY_RESULTS!B474)</f>
        <v/>
      </c>
      <c r="F475" s="122" t="str">
        <f>IF(ACOUSTIC_SURVEY_RESULTS!C474=0, "",ACOUSTIC_SURVEY_RESULTS!C474)</f>
        <v/>
      </c>
      <c r="G475" s="122" t="str">
        <f>IF(ACOUSTIC_SURVEY_RESULTS!D474=0, "",ACOUSTIC_SURVEY_RESULTS!D474)</f>
        <v/>
      </c>
      <c r="H475" s="122" t="str">
        <f>IF(ACOUSTIC_SURVEY_RESULTS!E474=0, "",ACOUSTIC_SURVEY_RESULTS!E474)</f>
        <v/>
      </c>
      <c r="I475" s="122" t="str">
        <f>IF(ACOUSTIC_SURVEY_RESULTS!F474=0, "",ACOUSTIC_SURVEY_RESULTS!F474)</f>
        <v/>
      </c>
      <c r="J475" s="122" t="str">
        <f>IF(ACOUSTIC_SURVEY_RESULTS!G474=0, "",ACOUSTIC_SURVEY_RESULTS!G474)</f>
        <v/>
      </c>
      <c r="K475" s="122" t="str">
        <f>IF(ACOUSTIC_SURVEY_RESULTS!H474=0, "",ACOUSTIC_SURVEY_RESULTS!H474)</f>
        <v/>
      </c>
      <c r="L475" s="122" t="str">
        <f>IF(ACOUSTIC_SURVEY_RESULTS!I474=0, "",ACOUSTIC_SURVEY_RESULTS!I474)</f>
        <v/>
      </c>
      <c r="M475" s="122">
        <f>IFERROR((VLOOKUP($L475,ACOUSTIC_SITE_INFO!$C$3:$AI$501,2,FALSE)),"")</f>
        <v>0</v>
      </c>
      <c r="N475" s="122">
        <f>IFERROR((VLOOKUP($L475,ACOUSTIC_SITE_INFO!$C$3:$AI$501,3,FALSE))," ")</f>
        <v>0</v>
      </c>
      <c r="O475" s="122">
        <f>IFERROR((VLOOKUP($L475,ACOUSTIC_SITE_INFO!$C$3:$AI$501,4,FALSE)),"")</f>
        <v>0</v>
      </c>
      <c r="P475" s="122">
        <f>IFERROR((VLOOKUP($L475,ACOUSTIC_SITE_INFO!$C$3:$AI$501,5,FALSE)),"")</f>
        <v>0</v>
      </c>
      <c r="Q475" s="122">
        <f>IFERROR((VLOOKUP($L475,ACOUSTIC_SITE_INFO!$C$3:$AI$501,6,FALSE)),"")</f>
        <v>0</v>
      </c>
      <c r="R475" s="122">
        <f>IFERROR((VLOOKUP($L475,ACOUSTIC_SITE_INFO!$C$3:$AI$501,7,FALSE)),"")</f>
        <v>0</v>
      </c>
      <c r="S475" s="122" t="str">
        <f>IFERROR((VLOOKUP($L475,ACOUSTIC_SITE_INFO!$C$3:$AI$501,8,FALSE)),"")</f>
        <v>//</v>
      </c>
      <c r="T475" s="124">
        <f>IFERROR((VLOOKUP($L475,ACOUSTIC_SITE_INFO!$C$3:$AI$501,9,FALSE)),"")</f>
        <v>0</v>
      </c>
      <c r="U475" s="124">
        <f>IFERROR((VLOOKUP($L475,ACOUSTIC_SITE_INFO!$C$3:$AI$501,10,FALSE)),"")</f>
        <v>0</v>
      </c>
      <c r="V475" s="122">
        <f>IFERROR((VLOOKUP($L475,ACOUSTIC_SITE_INFO!$C$3:$AI$501,11,FALSE)),"")</f>
        <v>0</v>
      </c>
      <c r="W475" s="122">
        <f>IFERROR((VLOOKUP($L475,ACOUSTIC_SITE_INFO!$C$3:$AI$501,12,FALSE)),"")</f>
        <v>0</v>
      </c>
      <c r="X475" s="122">
        <f>IFERROR((VLOOKUP($L475,ACOUSTIC_SITE_INFO!$C$3:$AI$501,13,FALSE)),"")</f>
        <v>0</v>
      </c>
      <c r="Y475" s="122">
        <f>IFERROR((VLOOKUP($L475,ACOUSTIC_SITE_INFO!$C$3:$AI$501,14,FALSE)),"")</f>
        <v>0</v>
      </c>
      <c r="Z475" s="122">
        <f>IFERROR((VLOOKUP($L475,ACOUSTIC_SITE_INFO!$C$3:$AI$501,15,FALSE)),"")</f>
        <v>0</v>
      </c>
      <c r="AA475" s="122">
        <f>IFERROR((VLOOKUP($L475,ACOUSTIC_SITE_INFO!$C$3:$AI$501,16,FALSE)),"")</f>
        <v>0</v>
      </c>
      <c r="AB475" s="122">
        <f>IFERROR((VLOOKUP($L475,ACOUSTIC_SITE_INFO!$C$3:$AI$501,17,FALSE)),"")</f>
        <v>0</v>
      </c>
      <c r="AC475" s="122">
        <f>IFERROR((VLOOKUP($L475,ACOUSTIC_SITE_INFO!$C$3:$AI$501,18,FALSE)),"")</f>
        <v>0</v>
      </c>
      <c r="AD475" s="122">
        <f>IFERROR((VLOOKUP($L475,ACOUSTIC_SITE_INFO!$C$3:$AI$501,20,FALSE)),"")</f>
        <v>0</v>
      </c>
      <c r="AE475" s="122">
        <f>IFERROR((VLOOKUP($L475,ACOUSTIC_SITE_INFO!$C$3:$AI$501,21,FALSE)),"")</f>
        <v>0</v>
      </c>
      <c r="AF475" s="122">
        <f>IFERROR((VLOOKUP($L475,ACOUSTIC_SITE_INFO!$C$3:$AI$501,19,FALSE)),"")</f>
        <v>0</v>
      </c>
      <c r="AG475" s="122">
        <f>IFERROR((VLOOKUP($L475,ACOUSTIC_SITE_INFO!$C$3:$AI$501,22,FALSE)),"")</f>
        <v>0</v>
      </c>
      <c r="AH475" s="122">
        <f>IFERROR((VLOOKUP($L475,ACOUSTIC_SITE_INFO!$C$3:$AI$501,23,FALSE)),"")</f>
        <v>0</v>
      </c>
      <c r="AI475" s="125">
        <f>IFERROR((VLOOKUP($L475,ACOUSTIC_SITE_INFO!$C$3:$AI$501,24,FALSE)),"")</f>
        <v>0</v>
      </c>
      <c r="AJ475" s="125">
        <f>IFERROR((VLOOKUP($L475,ACOUSTIC_SITE_INFO!$C$3:$AI$501,25,FALSE)),"")</f>
        <v>0</v>
      </c>
      <c r="AK475" s="122">
        <f>IFERROR((VLOOKUP($L475,ACOUSTIC_SITE_INFO!$C$3:$AI$501,26,FALSE)),"")</f>
        <v>0</v>
      </c>
      <c r="AL475" s="122">
        <f>IFERROR((VLOOKUP($L475,ACOUSTIC_SITE_INFO!$C$3:$AI$501,27,FALSE)),"")</f>
        <v>0</v>
      </c>
      <c r="AM475" s="122">
        <f>IFERROR((VLOOKUP($L475,ACOUSTIC_SITE_INFO!$C$3:$AI$501,29,FALSE)),"")</f>
        <v>0</v>
      </c>
      <c r="AN475" s="122">
        <f>IFERROR((VLOOKUP($L475,ACOUSTIC_SITE_INFO!$C$3:$AI$501,30,FALSE)),"")</f>
        <v>0</v>
      </c>
      <c r="AO475" s="122">
        <f>IFERROR((VLOOKUP($L475,ACOUSTIC_SITE_INFO!$C$3:$AI$501,31,FALSE)),"")</f>
        <v>0</v>
      </c>
      <c r="AP475" s="122">
        <f>IFERROR((VLOOKUP($L475,ACOUSTIC_SITE_INFO!$C$3:$AI$501,32,FALSE)),"")</f>
        <v>0</v>
      </c>
      <c r="AQ475" s="122">
        <f>IFERROR((VLOOKUP($L475,ACOUSTIC_SITE_INFO!$C$3:$AI$501,33,FALSE)),"")</f>
        <v>0</v>
      </c>
    </row>
    <row r="476" spans="1:43" x14ac:dyDescent="0.25">
      <c r="A476" s="122" t="str">
        <f t="shared" si="14"/>
        <v>00-0m-0</v>
      </c>
      <c r="B476" s="122" t="str">
        <f t="shared" si="15"/>
        <v/>
      </c>
      <c r="C476" s="122" t="str">
        <f>IF(ACOUSTIC_SURVEY_RESULTS!A475=0, "",ACOUSTIC_SURVEY_RESULTS!A475)</f>
        <v/>
      </c>
      <c r="D476" s="122" t="str">
        <f>IFERROR((VLOOKUP($C476,Drop_down_options!$B$2:$D$21,2,FALSE)),"")</f>
        <v/>
      </c>
      <c r="E476" s="122" t="str">
        <f>IF(ACOUSTIC_SURVEY_RESULTS!B475=0, "",ACOUSTIC_SURVEY_RESULTS!B475)</f>
        <v/>
      </c>
      <c r="F476" s="122" t="str">
        <f>IF(ACOUSTIC_SURVEY_RESULTS!C475=0, "",ACOUSTIC_SURVEY_RESULTS!C475)</f>
        <v/>
      </c>
      <c r="G476" s="122" t="str">
        <f>IF(ACOUSTIC_SURVEY_RESULTS!D475=0, "",ACOUSTIC_SURVEY_RESULTS!D475)</f>
        <v/>
      </c>
      <c r="H476" s="122" t="str">
        <f>IF(ACOUSTIC_SURVEY_RESULTS!E475=0, "",ACOUSTIC_SURVEY_RESULTS!E475)</f>
        <v/>
      </c>
      <c r="I476" s="122" t="str">
        <f>IF(ACOUSTIC_SURVEY_RESULTS!F475=0, "",ACOUSTIC_SURVEY_RESULTS!F475)</f>
        <v/>
      </c>
      <c r="J476" s="122" t="str">
        <f>IF(ACOUSTIC_SURVEY_RESULTS!G475=0, "",ACOUSTIC_SURVEY_RESULTS!G475)</f>
        <v/>
      </c>
      <c r="K476" s="122" t="str">
        <f>IF(ACOUSTIC_SURVEY_RESULTS!H475=0, "",ACOUSTIC_SURVEY_RESULTS!H475)</f>
        <v/>
      </c>
      <c r="L476" s="122" t="str">
        <f>IF(ACOUSTIC_SURVEY_RESULTS!I475=0, "",ACOUSTIC_SURVEY_RESULTS!I475)</f>
        <v/>
      </c>
      <c r="M476" s="122">
        <f>IFERROR((VLOOKUP($L476,ACOUSTIC_SITE_INFO!$C$3:$AI$501,2,FALSE)),"")</f>
        <v>0</v>
      </c>
      <c r="N476" s="122">
        <f>IFERROR((VLOOKUP($L476,ACOUSTIC_SITE_INFO!$C$3:$AI$501,3,FALSE))," ")</f>
        <v>0</v>
      </c>
      <c r="O476" s="122">
        <f>IFERROR((VLOOKUP($L476,ACOUSTIC_SITE_INFO!$C$3:$AI$501,4,FALSE)),"")</f>
        <v>0</v>
      </c>
      <c r="P476" s="122">
        <f>IFERROR((VLOOKUP($L476,ACOUSTIC_SITE_INFO!$C$3:$AI$501,5,FALSE)),"")</f>
        <v>0</v>
      </c>
      <c r="Q476" s="122">
        <f>IFERROR((VLOOKUP($L476,ACOUSTIC_SITE_INFO!$C$3:$AI$501,6,FALSE)),"")</f>
        <v>0</v>
      </c>
      <c r="R476" s="122">
        <f>IFERROR((VLOOKUP($L476,ACOUSTIC_SITE_INFO!$C$3:$AI$501,7,FALSE)),"")</f>
        <v>0</v>
      </c>
      <c r="S476" s="122" t="str">
        <f>IFERROR((VLOOKUP($L476,ACOUSTIC_SITE_INFO!$C$3:$AI$501,8,FALSE)),"")</f>
        <v>//</v>
      </c>
      <c r="T476" s="124">
        <f>IFERROR((VLOOKUP($L476,ACOUSTIC_SITE_INFO!$C$3:$AI$501,9,FALSE)),"")</f>
        <v>0</v>
      </c>
      <c r="U476" s="124">
        <f>IFERROR((VLOOKUP($L476,ACOUSTIC_SITE_INFO!$C$3:$AI$501,10,FALSE)),"")</f>
        <v>0</v>
      </c>
      <c r="V476" s="122">
        <f>IFERROR((VLOOKUP($L476,ACOUSTIC_SITE_INFO!$C$3:$AI$501,11,FALSE)),"")</f>
        <v>0</v>
      </c>
      <c r="W476" s="122">
        <f>IFERROR((VLOOKUP($L476,ACOUSTIC_SITE_INFO!$C$3:$AI$501,12,FALSE)),"")</f>
        <v>0</v>
      </c>
      <c r="X476" s="122">
        <f>IFERROR((VLOOKUP($L476,ACOUSTIC_SITE_INFO!$C$3:$AI$501,13,FALSE)),"")</f>
        <v>0</v>
      </c>
      <c r="Y476" s="122">
        <f>IFERROR((VLOOKUP($L476,ACOUSTIC_SITE_INFO!$C$3:$AI$501,14,FALSE)),"")</f>
        <v>0</v>
      </c>
      <c r="Z476" s="122">
        <f>IFERROR((VLOOKUP($L476,ACOUSTIC_SITE_INFO!$C$3:$AI$501,15,FALSE)),"")</f>
        <v>0</v>
      </c>
      <c r="AA476" s="122">
        <f>IFERROR((VLOOKUP($L476,ACOUSTIC_SITE_INFO!$C$3:$AI$501,16,FALSE)),"")</f>
        <v>0</v>
      </c>
      <c r="AB476" s="122">
        <f>IFERROR((VLOOKUP($L476,ACOUSTIC_SITE_INFO!$C$3:$AI$501,17,FALSE)),"")</f>
        <v>0</v>
      </c>
      <c r="AC476" s="122">
        <f>IFERROR((VLOOKUP($L476,ACOUSTIC_SITE_INFO!$C$3:$AI$501,18,FALSE)),"")</f>
        <v>0</v>
      </c>
      <c r="AD476" s="122">
        <f>IFERROR((VLOOKUP($L476,ACOUSTIC_SITE_INFO!$C$3:$AI$501,20,FALSE)),"")</f>
        <v>0</v>
      </c>
      <c r="AE476" s="122">
        <f>IFERROR((VLOOKUP($L476,ACOUSTIC_SITE_INFO!$C$3:$AI$501,21,FALSE)),"")</f>
        <v>0</v>
      </c>
      <c r="AF476" s="122">
        <f>IFERROR((VLOOKUP($L476,ACOUSTIC_SITE_INFO!$C$3:$AI$501,19,FALSE)),"")</f>
        <v>0</v>
      </c>
      <c r="AG476" s="122">
        <f>IFERROR((VLOOKUP($L476,ACOUSTIC_SITE_INFO!$C$3:$AI$501,22,FALSE)),"")</f>
        <v>0</v>
      </c>
      <c r="AH476" s="122">
        <f>IFERROR((VLOOKUP($L476,ACOUSTIC_SITE_INFO!$C$3:$AI$501,23,FALSE)),"")</f>
        <v>0</v>
      </c>
      <c r="AI476" s="125">
        <f>IFERROR((VLOOKUP($L476,ACOUSTIC_SITE_INFO!$C$3:$AI$501,24,FALSE)),"")</f>
        <v>0</v>
      </c>
      <c r="AJ476" s="125">
        <f>IFERROR((VLOOKUP($L476,ACOUSTIC_SITE_INFO!$C$3:$AI$501,25,FALSE)),"")</f>
        <v>0</v>
      </c>
      <c r="AK476" s="122">
        <f>IFERROR((VLOOKUP($L476,ACOUSTIC_SITE_INFO!$C$3:$AI$501,26,FALSE)),"")</f>
        <v>0</v>
      </c>
      <c r="AL476" s="122">
        <f>IFERROR((VLOOKUP($L476,ACOUSTIC_SITE_INFO!$C$3:$AI$501,27,FALSE)),"")</f>
        <v>0</v>
      </c>
      <c r="AM476" s="122">
        <f>IFERROR((VLOOKUP($L476,ACOUSTIC_SITE_INFO!$C$3:$AI$501,29,FALSE)),"")</f>
        <v>0</v>
      </c>
      <c r="AN476" s="122">
        <f>IFERROR((VLOOKUP($L476,ACOUSTIC_SITE_INFO!$C$3:$AI$501,30,FALSE)),"")</f>
        <v>0</v>
      </c>
      <c r="AO476" s="122">
        <f>IFERROR((VLOOKUP($L476,ACOUSTIC_SITE_INFO!$C$3:$AI$501,31,FALSE)),"")</f>
        <v>0</v>
      </c>
      <c r="AP476" s="122">
        <f>IFERROR((VLOOKUP($L476,ACOUSTIC_SITE_INFO!$C$3:$AI$501,32,FALSE)),"")</f>
        <v>0</v>
      </c>
      <c r="AQ476" s="122">
        <f>IFERROR((VLOOKUP($L476,ACOUSTIC_SITE_INFO!$C$3:$AI$501,33,FALSE)),"")</f>
        <v>0</v>
      </c>
    </row>
    <row r="477" spans="1:43" x14ac:dyDescent="0.25">
      <c r="A477" s="122" t="str">
        <f t="shared" si="14"/>
        <v>00-0m-0</v>
      </c>
      <c r="B477" s="122" t="str">
        <f t="shared" si="15"/>
        <v/>
      </c>
      <c r="C477" s="122" t="str">
        <f>IF(ACOUSTIC_SURVEY_RESULTS!A476=0, "",ACOUSTIC_SURVEY_RESULTS!A476)</f>
        <v/>
      </c>
      <c r="D477" s="122" t="str">
        <f>IFERROR((VLOOKUP($C477,Drop_down_options!$B$2:$D$21,2,FALSE)),"")</f>
        <v/>
      </c>
      <c r="E477" s="122" t="str">
        <f>IF(ACOUSTIC_SURVEY_RESULTS!B476=0, "",ACOUSTIC_SURVEY_RESULTS!B476)</f>
        <v/>
      </c>
      <c r="F477" s="122" t="str">
        <f>IF(ACOUSTIC_SURVEY_RESULTS!C476=0, "",ACOUSTIC_SURVEY_RESULTS!C476)</f>
        <v/>
      </c>
      <c r="G477" s="122" t="str">
        <f>IF(ACOUSTIC_SURVEY_RESULTS!D476=0, "",ACOUSTIC_SURVEY_RESULTS!D476)</f>
        <v/>
      </c>
      <c r="H477" s="122" t="str">
        <f>IF(ACOUSTIC_SURVEY_RESULTS!E476=0, "",ACOUSTIC_SURVEY_RESULTS!E476)</f>
        <v/>
      </c>
      <c r="I477" s="122" t="str">
        <f>IF(ACOUSTIC_SURVEY_RESULTS!F476=0, "",ACOUSTIC_SURVEY_RESULTS!F476)</f>
        <v/>
      </c>
      <c r="J477" s="122" t="str">
        <f>IF(ACOUSTIC_SURVEY_RESULTS!G476=0, "",ACOUSTIC_SURVEY_RESULTS!G476)</f>
        <v/>
      </c>
      <c r="K477" s="122" t="str">
        <f>IF(ACOUSTIC_SURVEY_RESULTS!H476=0, "",ACOUSTIC_SURVEY_RESULTS!H476)</f>
        <v/>
      </c>
      <c r="L477" s="122" t="str">
        <f>IF(ACOUSTIC_SURVEY_RESULTS!I476=0, "",ACOUSTIC_SURVEY_RESULTS!I476)</f>
        <v/>
      </c>
      <c r="M477" s="122">
        <f>IFERROR((VLOOKUP($L477,ACOUSTIC_SITE_INFO!$C$3:$AI$501,2,FALSE)),"")</f>
        <v>0</v>
      </c>
      <c r="N477" s="122">
        <f>IFERROR((VLOOKUP($L477,ACOUSTIC_SITE_INFO!$C$3:$AI$501,3,FALSE))," ")</f>
        <v>0</v>
      </c>
      <c r="O477" s="122">
        <f>IFERROR((VLOOKUP($L477,ACOUSTIC_SITE_INFO!$C$3:$AI$501,4,FALSE)),"")</f>
        <v>0</v>
      </c>
      <c r="P477" s="122">
        <f>IFERROR((VLOOKUP($L477,ACOUSTIC_SITE_INFO!$C$3:$AI$501,5,FALSE)),"")</f>
        <v>0</v>
      </c>
      <c r="Q477" s="122">
        <f>IFERROR((VLOOKUP($L477,ACOUSTIC_SITE_INFO!$C$3:$AI$501,6,FALSE)),"")</f>
        <v>0</v>
      </c>
      <c r="R477" s="122">
        <f>IFERROR((VLOOKUP($L477,ACOUSTIC_SITE_INFO!$C$3:$AI$501,7,FALSE)),"")</f>
        <v>0</v>
      </c>
      <c r="S477" s="122" t="str">
        <f>IFERROR((VLOOKUP($L477,ACOUSTIC_SITE_INFO!$C$3:$AI$501,8,FALSE)),"")</f>
        <v>//</v>
      </c>
      <c r="T477" s="124">
        <f>IFERROR((VLOOKUP($L477,ACOUSTIC_SITE_INFO!$C$3:$AI$501,9,FALSE)),"")</f>
        <v>0</v>
      </c>
      <c r="U477" s="124">
        <f>IFERROR((VLOOKUP($L477,ACOUSTIC_SITE_INFO!$C$3:$AI$501,10,FALSE)),"")</f>
        <v>0</v>
      </c>
      <c r="V477" s="122">
        <f>IFERROR((VLOOKUP($L477,ACOUSTIC_SITE_INFO!$C$3:$AI$501,11,FALSE)),"")</f>
        <v>0</v>
      </c>
      <c r="W477" s="122">
        <f>IFERROR((VLOOKUP($L477,ACOUSTIC_SITE_INFO!$C$3:$AI$501,12,FALSE)),"")</f>
        <v>0</v>
      </c>
      <c r="X477" s="122">
        <f>IFERROR((VLOOKUP($L477,ACOUSTIC_SITE_INFO!$C$3:$AI$501,13,FALSE)),"")</f>
        <v>0</v>
      </c>
      <c r="Y477" s="122">
        <f>IFERROR((VLOOKUP($L477,ACOUSTIC_SITE_INFO!$C$3:$AI$501,14,FALSE)),"")</f>
        <v>0</v>
      </c>
      <c r="Z477" s="122">
        <f>IFERROR((VLOOKUP($L477,ACOUSTIC_SITE_INFO!$C$3:$AI$501,15,FALSE)),"")</f>
        <v>0</v>
      </c>
      <c r="AA477" s="122">
        <f>IFERROR((VLOOKUP($L477,ACOUSTIC_SITE_INFO!$C$3:$AI$501,16,FALSE)),"")</f>
        <v>0</v>
      </c>
      <c r="AB477" s="122">
        <f>IFERROR((VLOOKUP($L477,ACOUSTIC_SITE_INFO!$C$3:$AI$501,17,FALSE)),"")</f>
        <v>0</v>
      </c>
      <c r="AC477" s="122">
        <f>IFERROR((VLOOKUP($L477,ACOUSTIC_SITE_INFO!$C$3:$AI$501,18,FALSE)),"")</f>
        <v>0</v>
      </c>
      <c r="AD477" s="122">
        <f>IFERROR((VLOOKUP($L477,ACOUSTIC_SITE_INFO!$C$3:$AI$501,20,FALSE)),"")</f>
        <v>0</v>
      </c>
      <c r="AE477" s="122">
        <f>IFERROR((VLOOKUP($L477,ACOUSTIC_SITE_INFO!$C$3:$AI$501,21,FALSE)),"")</f>
        <v>0</v>
      </c>
      <c r="AF477" s="122">
        <f>IFERROR((VLOOKUP($L477,ACOUSTIC_SITE_INFO!$C$3:$AI$501,19,FALSE)),"")</f>
        <v>0</v>
      </c>
      <c r="AG477" s="122">
        <f>IFERROR((VLOOKUP($L477,ACOUSTIC_SITE_INFO!$C$3:$AI$501,22,FALSE)),"")</f>
        <v>0</v>
      </c>
      <c r="AH477" s="122">
        <f>IFERROR((VLOOKUP($L477,ACOUSTIC_SITE_INFO!$C$3:$AI$501,23,FALSE)),"")</f>
        <v>0</v>
      </c>
      <c r="AI477" s="125">
        <f>IFERROR((VLOOKUP($L477,ACOUSTIC_SITE_INFO!$C$3:$AI$501,24,FALSE)),"")</f>
        <v>0</v>
      </c>
      <c r="AJ477" s="125">
        <f>IFERROR((VLOOKUP($L477,ACOUSTIC_SITE_INFO!$C$3:$AI$501,25,FALSE)),"")</f>
        <v>0</v>
      </c>
      <c r="AK477" s="122">
        <f>IFERROR((VLOOKUP($L477,ACOUSTIC_SITE_INFO!$C$3:$AI$501,26,FALSE)),"")</f>
        <v>0</v>
      </c>
      <c r="AL477" s="122">
        <f>IFERROR((VLOOKUP($L477,ACOUSTIC_SITE_INFO!$C$3:$AI$501,27,FALSE)),"")</f>
        <v>0</v>
      </c>
      <c r="AM477" s="122">
        <f>IFERROR((VLOOKUP($L477,ACOUSTIC_SITE_INFO!$C$3:$AI$501,29,FALSE)),"")</f>
        <v>0</v>
      </c>
      <c r="AN477" s="122">
        <f>IFERROR((VLOOKUP($L477,ACOUSTIC_SITE_INFO!$C$3:$AI$501,30,FALSE)),"")</f>
        <v>0</v>
      </c>
      <c r="AO477" s="122">
        <f>IFERROR((VLOOKUP($L477,ACOUSTIC_SITE_INFO!$C$3:$AI$501,31,FALSE)),"")</f>
        <v>0</v>
      </c>
      <c r="AP477" s="122">
        <f>IFERROR((VLOOKUP($L477,ACOUSTIC_SITE_INFO!$C$3:$AI$501,32,FALSE)),"")</f>
        <v>0</v>
      </c>
      <c r="AQ477" s="122">
        <f>IFERROR((VLOOKUP($L477,ACOUSTIC_SITE_INFO!$C$3:$AI$501,33,FALSE)),"")</f>
        <v>0</v>
      </c>
    </row>
    <row r="478" spans="1:43" x14ac:dyDescent="0.25">
      <c r="A478" s="122" t="str">
        <f t="shared" si="14"/>
        <v>00-0m-0</v>
      </c>
      <c r="B478" s="122" t="str">
        <f t="shared" si="15"/>
        <v/>
      </c>
      <c r="C478" s="122" t="str">
        <f>IF(ACOUSTIC_SURVEY_RESULTS!A477=0, "",ACOUSTIC_SURVEY_RESULTS!A477)</f>
        <v/>
      </c>
      <c r="D478" s="122" t="str">
        <f>IFERROR((VLOOKUP($C478,Drop_down_options!$B$2:$D$21,2,FALSE)),"")</f>
        <v/>
      </c>
      <c r="E478" s="122" t="str">
        <f>IF(ACOUSTIC_SURVEY_RESULTS!B477=0, "",ACOUSTIC_SURVEY_RESULTS!B477)</f>
        <v/>
      </c>
      <c r="F478" s="122" t="str">
        <f>IF(ACOUSTIC_SURVEY_RESULTS!C477=0, "",ACOUSTIC_SURVEY_RESULTS!C477)</f>
        <v/>
      </c>
      <c r="G478" s="122" t="str">
        <f>IF(ACOUSTIC_SURVEY_RESULTS!D477=0, "",ACOUSTIC_SURVEY_RESULTS!D477)</f>
        <v/>
      </c>
      <c r="H478" s="122" t="str">
        <f>IF(ACOUSTIC_SURVEY_RESULTS!E477=0, "",ACOUSTIC_SURVEY_RESULTS!E477)</f>
        <v/>
      </c>
      <c r="I478" s="122" t="str">
        <f>IF(ACOUSTIC_SURVEY_RESULTS!F477=0, "",ACOUSTIC_SURVEY_RESULTS!F477)</f>
        <v/>
      </c>
      <c r="J478" s="122" t="str">
        <f>IF(ACOUSTIC_SURVEY_RESULTS!G477=0, "",ACOUSTIC_SURVEY_RESULTS!G477)</f>
        <v/>
      </c>
      <c r="K478" s="122" t="str">
        <f>IF(ACOUSTIC_SURVEY_RESULTS!H477=0, "",ACOUSTIC_SURVEY_RESULTS!H477)</f>
        <v/>
      </c>
      <c r="L478" s="122" t="str">
        <f>IF(ACOUSTIC_SURVEY_RESULTS!I477=0, "",ACOUSTIC_SURVEY_RESULTS!I477)</f>
        <v/>
      </c>
      <c r="M478" s="122">
        <f>IFERROR((VLOOKUP($L478,ACOUSTIC_SITE_INFO!$C$3:$AI$501,2,FALSE)),"")</f>
        <v>0</v>
      </c>
      <c r="N478" s="122">
        <f>IFERROR((VLOOKUP($L478,ACOUSTIC_SITE_INFO!$C$3:$AI$501,3,FALSE))," ")</f>
        <v>0</v>
      </c>
      <c r="O478" s="122">
        <f>IFERROR((VLOOKUP($L478,ACOUSTIC_SITE_INFO!$C$3:$AI$501,4,FALSE)),"")</f>
        <v>0</v>
      </c>
      <c r="P478" s="122">
        <f>IFERROR((VLOOKUP($L478,ACOUSTIC_SITE_INFO!$C$3:$AI$501,5,FALSE)),"")</f>
        <v>0</v>
      </c>
      <c r="Q478" s="122">
        <f>IFERROR((VLOOKUP($L478,ACOUSTIC_SITE_INFO!$C$3:$AI$501,6,FALSE)),"")</f>
        <v>0</v>
      </c>
      <c r="R478" s="122">
        <f>IFERROR((VLOOKUP($L478,ACOUSTIC_SITE_INFO!$C$3:$AI$501,7,FALSE)),"")</f>
        <v>0</v>
      </c>
      <c r="S478" s="122" t="str">
        <f>IFERROR((VLOOKUP($L478,ACOUSTIC_SITE_INFO!$C$3:$AI$501,8,FALSE)),"")</f>
        <v>//</v>
      </c>
      <c r="T478" s="124">
        <f>IFERROR((VLOOKUP($L478,ACOUSTIC_SITE_INFO!$C$3:$AI$501,9,FALSE)),"")</f>
        <v>0</v>
      </c>
      <c r="U478" s="124">
        <f>IFERROR((VLOOKUP($L478,ACOUSTIC_SITE_INFO!$C$3:$AI$501,10,FALSE)),"")</f>
        <v>0</v>
      </c>
      <c r="V478" s="122">
        <f>IFERROR((VLOOKUP($L478,ACOUSTIC_SITE_INFO!$C$3:$AI$501,11,FALSE)),"")</f>
        <v>0</v>
      </c>
      <c r="W478" s="122">
        <f>IFERROR((VLOOKUP($L478,ACOUSTIC_SITE_INFO!$C$3:$AI$501,12,FALSE)),"")</f>
        <v>0</v>
      </c>
      <c r="X478" s="122">
        <f>IFERROR((VLOOKUP($L478,ACOUSTIC_SITE_INFO!$C$3:$AI$501,13,FALSE)),"")</f>
        <v>0</v>
      </c>
      <c r="Y478" s="122">
        <f>IFERROR((VLOOKUP($L478,ACOUSTIC_SITE_INFO!$C$3:$AI$501,14,FALSE)),"")</f>
        <v>0</v>
      </c>
      <c r="Z478" s="122">
        <f>IFERROR((VLOOKUP($L478,ACOUSTIC_SITE_INFO!$C$3:$AI$501,15,FALSE)),"")</f>
        <v>0</v>
      </c>
      <c r="AA478" s="122">
        <f>IFERROR((VLOOKUP($L478,ACOUSTIC_SITE_INFO!$C$3:$AI$501,16,FALSE)),"")</f>
        <v>0</v>
      </c>
      <c r="AB478" s="122">
        <f>IFERROR((VLOOKUP($L478,ACOUSTIC_SITE_INFO!$C$3:$AI$501,17,FALSE)),"")</f>
        <v>0</v>
      </c>
      <c r="AC478" s="122">
        <f>IFERROR((VLOOKUP($L478,ACOUSTIC_SITE_INFO!$C$3:$AI$501,18,FALSE)),"")</f>
        <v>0</v>
      </c>
      <c r="AD478" s="122">
        <f>IFERROR((VLOOKUP($L478,ACOUSTIC_SITE_INFO!$C$3:$AI$501,20,FALSE)),"")</f>
        <v>0</v>
      </c>
      <c r="AE478" s="122">
        <f>IFERROR((VLOOKUP($L478,ACOUSTIC_SITE_INFO!$C$3:$AI$501,21,FALSE)),"")</f>
        <v>0</v>
      </c>
      <c r="AF478" s="122">
        <f>IFERROR((VLOOKUP($L478,ACOUSTIC_SITE_INFO!$C$3:$AI$501,19,FALSE)),"")</f>
        <v>0</v>
      </c>
      <c r="AG478" s="122">
        <f>IFERROR((VLOOKUP($L478,ACOUSTIC_SITE_INFO!$C$3:$AI$501,22,FALSE)),"")</f>
        <v>0</v>
      </c>
      <c r="AH478" s="122">
        <f>IFERROR((VLOOKUP($L478,ACOUSTIC_SITE_INFO!$C$3:$AI$501,23,FALSE)),"")</f>
        <v>0</v>
      </c>
      <c r="AI478" s="125">
        <f>IFERROR((VLOOKUP($L478,ACOUSTIC_SITE_INFO!$C$3:$AI$501,24,FALSE)),"")</f>
        <v>0</v>
      </c>
      <c r="AJ478" s="125">
        <f>IFERROR((VLOOKUP($L478,ACOUSTIC_SITE_INFO!$C$3:$AI$501,25,FALSE)),"")</f>
        <v>0</v>
      </c>
      <c r="AK478" s="122">
        <f>IFERROR((VLOOKUP($L478,ACOUSTIC_SITE_INFO!$C$3:$AI$501,26,FALSE)),"")</f>
        <v>0</v>
      </c>
      <c r="AL478" s="122">
        <f>IFERROR((VLOOKUP($L478,ACOUSTIC_SITE_INFO!$C$3:$AI$501,27,FALSE)),"")</f>
        <v>0</v>
      </c>
      <c r="AM478" s="122">
        <f>IFERROR((VLOOKUP($L478,ACOUSTIC_SITE_INFO!$C$3:$AI$501,29,FALSE)),"")</f>
        <v>0</v>
      </c>
      <c r="AN478" s="122">
        <f>IFERROR((VLOOKUP($L478,ACOUSTIC_SITE_INFO!$C$3:$AI$501,30,FALSE)),"")</f>
        <v>0</v>
      </c>
      <c r="AO478" s="122">
        <f>IFERROR((VLOOKUP($L478,ACOUSTIC_SITE_INFO!$C$3:$AI$501,31,FALSE)),"")</f>
        <v>0</v>
      </c>
      <c r="AP478" s="122">
        <f>IFERROR((VLOOKUP($L478,ACOUSTIC_SITE_INFO!$C$3:$AI$501,32,FALSE)),"")</f>
        <v>0</v>
      </c>
      <c r="AQ478" s="122">
        <f>IFERROR((VLOOKUP($L478,ACOUSTIC_SITE_INFO!$C$3:$AI$501,33,FALSE)),"")</f>
        <v>0</v>
      </c>
    </row>
    <row r="479" spans="1:43" x14ac:dyDescent="0.25">
      <c r="A479" s="122" t="str">
        <f t="shared" si="14"/>
        <v>00-0m-0</v>
      </c>
      <c r="B479" s="122" t="str">
        <f t="shared" si="15"/>
        <v/>
      </c>
      <c r="C479" s="122" t="str">
        <f>IF(ACOUSTIC_SURVEY_RESULTS!A478=0, "",ACOUSTIC_SURVEY_RESULTS!A478)</f>
        <v/>
      </c>
      <c r="D479" s="122" t="str">
        <f>IFERROR((VLOOKUP($C479,Drop_down_options!$B$2:$D$21,2,FALSE)),"")</f>
        <v/>
      </c>
      <c r="E479" s="122" t="str">
        <f>IF(ACOUSTIC_SURVEY_RESULTS!B478=0, "",ACOUSTIC_SURVEY_RESULTS!B478)</f>
        <v/>
      </c>
      <c r="F479" s="122" t="str">
        <f>IF(ACOUSTIC_SURVEY_RESULTS!C478=0, "",ACOUSTIC_SURVEY_RESULTS!C478)</f>
        <v/>
      </c>
      <c r="G479" s="122" t="str">
        <f>IF(ACOUSTIC_SURVEY_RESULTS!D478=0, "",ACOUSTIC_SURVEY_RESULTS!D478)</f>
        <v/>
      </c>
      <c r="H479" s="122" t="str">
        <f>IF(ACOUSTIC_SURVEY_RESULTS!E478=0, "",ACOUSTIC_SURVEY_RESULTS!E478)</f>
        <v/>
      </c>
      <c r="I479" s="122" t="str">
        <f>IF(ACOUSTIC_SURVEY_RESULTS!F478=0, "",ACOUSTIC_SURVEY_RESULTS!F478)</f>
        <v/>
      </c>
      <c r="J479" s="122" t="str">
        <f>IF(ACOUSTIC_SURVEY_RESULTS!G478=0, "",ACOUSTIC_SURVEY_RESULTS!G478)</f>
        <v/>
      </c>
      <c r="K479" s="122" t="str">
        <f>IF(ACOUSTIC_SURVEY_RESULTS!H478=0, "",ACOUSTIC_SURVEY_RESULTS!H478)</f>
        <v/>
      </c>
      <c r="L479" s="122" t="str">
        <f>IF(ACOUSTIC_SURVEY_RESULTS!I478=0, "",ACOUSTIC_SURVEY_RESULTS!I478)</f>
        <v/>
      </c>
      <c r="M479" s="122">
        <f>IFERROR((VLOOKUP($L479,ACOUSTIC_SITE_INFO!$C$3:$AI$501,2,FALSE)),"")</f>
        <v>0</v>
      </c>
      <c r="N479" s="122">
        <f>IFERROR((VLOOKUP($L479,ACOUSTIC_SITE_INFO!$C$3:$AI$501,3,FALSE))," ")</f>
        <v>0</v>
      </c>
      <c r="O479" s="122">
        <f>IFERROR((VLOOKUP($L479,ACOUSTIC_SITE_INFO!$C$3:$AI$501,4,FALSE)),"")</f>
        <v>0</v>
      </c>
      <c r="P479" s="122">
        <f>IFERROR((VLOOKUP($L479,ACOUSTIC_SITE_INFO!$C$3:$AI$501,5,FALSE)),"")</f>
        <v>0</v>
      </c>
      <c r="Q479" s="122">
        <f>IFERROR((VLOOKUP($L479,ACOUSTIC_SITE_INFO!$C$3:$AI$501,6,FALSE)),"")</f>
        <v>0</v>
      </c>
      <c r="R479" s="122">
        <f>IFERROR((VLOOKUP($L479,ACOUSTIC_SITE_INFO!$C$3:$AI$501,7,FALSE)),"")</f>
        <v>0</v>
      </c>
      <c r="S479" s="122" t="str">
        <f>IFERROR((VLOOKUP($L479,ACOUSTIC_SITE_INFO!$C$3:$AI$501,8,FALSE)),"")</f>
        <v>//</v>
      </c>
      <c r="T479" s="124">
        <f>IFERROR((VLOOKUP($L479,ACOUSTIC_SITE_INFO!$C$3:$AI$501,9,FALSE)),"")</f>
        <v>0</v>
      </c>
      <c r="U479" s="124">
        <f>IFERROR((VLOOKUP($L479,ACOUSTIC_SITE_INFO!$C$3:$AI$501,10,FALSE)),"")</f>
        <v>0</v>
      </c>
      <c r="V479" s="122">
        <f>IFERROR((VLOOKUP($L479,ACOUSTIC_SITE_INFO!$C$3:$AI$501,11,FALSE)),"")</f>
        <v>0</v>
      </c>
      <c r="W479" s="122">
        <f>IFERROR((VLOOKUP($L479,ACOUSTIC_SITE_INFO!$C$3:$AI$501,12,FALSE)),"")</f>
        <v>0</v>
      </c>
      <c r="X479" s="122">
        <f>IFERROR((VLOOKUP($L479,ACOUSTIC_SITE_INFO!$C$3:$AI$501,13,FALSE)),"")</f>
        <v>0</v>
      </c>
      <c r="Y479" s="122">
        <f>IFERROR((VLOOKUP($L479,ACOUSTIC_SITE_INFO!$C$3:$AI$501,14,FALSE)),"")</f>
        <v>0</v>
      </c>
      <c r="Z479" s="122">
        <f>IFERROR((VLOOKUP($L479,ACOUSTIC_SITE_INFO!$C$3:$AI$501,15,FALSE)),"")</f>
        <v>0</v>
      </c>
      <c r="AA479" s="122">
        <f>IFERROR((VLOOKUP($L479,ACOUSTIC_SITE_INFO!$C$3:$AI$501,16,FALSE)),"")</f>
        <v>0</v>
      </c>
      <c r="AB479" s="122">
        <f>IFERROR((VLOOKUP($L479,ACOUSTIC_SITE_INFO!$C$3:$AI$501,17,FALSE)),"")</f>
        <v>0</v>
      </c>
      <c r="AC479" s="122">
        <f>IFERROR((VLOOKUP($L479,ACOUSTIC_SITE_INFO!$C$3:$AI$501,18,FALSE)),"")</f>
        <v>0</v>
      </c>
      <c r="AD479" s="122">
        <f>IFERROR((VLOOKUP($L479,ACOUSTIC_SITE_INFO!$C$3:$AI$501,20,FALSE)),"")</f>
        <v>0</v>
      </c>
      <c r="AE479" s="122">
        <f>IFERROR((VLOOKUP($L479,ACOUSTIC_SITE_INFO!$C$3:$AI$501,21,FALSE)),"")</f>
        <v>0</v>
      </c>
      <c r="AF479" s="122">
        <f>IFERROR((VLOOKUP($L479,ACOUSTIC_SITE_INFO!$C$3:$AI$501,19,FALSE)),"")</f>
        <v>0</v>
      </c>
      <c r="AG479" s="122">
        <f>IFERROR((VLOOKUP($L479,ACOUSTIC_SITE_INFO!$C$3:$AI$501,22,FALSE)),"")</f>
        <v>0</v>
      </c>
      <c r="AH479" s="122">
        <f>IFERROR((VLOOKUP($L479,ACOUSTIC_SITE_INFO!$C$3:$AI$501,23,FALSE)),"")</f>
        <v>0</v>
      </c>
      <c r="AI479" s="125">
        <f>IFERROR((VLOOKUP($L479,ACOUSTIC_SITE_INFO!$C$3:$AI$501,24,FALSE)),"")</f>
        <v>0</v>
      </c>
      <c r="AJ479" s="125">
        <f>IFERROR((VLOOKUP($L479,ACOUSTIC_SITE_INFO!$C$3:$AI$501,25,FALSE)),"")</f>
        <v>0</v>
      </c>
      <c r="AK479" s="122">
        <f>IFERROR((VLOOKUP($L479,ACOUSTIC_SITE_INFO!$C$3:$AI$501,26,FALSE)),"")</f>
        <v>0</v>
      </c>
      <c r="AL479" s="122">
        <f>IFERROR((VLOOKUP($L479,ACOUSTIC_SITE_INFO!$C$3:$AI$501,27,FALSE)),"")</f>
        <v>0</v>
      </c>
      <c r="AM479" s="122">
        <f>IFERROR((VLOOKUP($L479,ACOUSTIC_SITE_INFO!$C$3:$AI$501,29,FALSE)),"")</f>
        <v>0</v>
      </c>
      <c r="AN479" s="122">
        <f>IFERROR((VLOOKUP($L479,ACOUSTIC_SITE_INFO!$C$3:$AI$501,30,FALSE)),"")</f>
        <v>0</v>
      </c>
      <c r="AO479" s="122">
        <f>IFERROR((VLOOKUP($L479,ACOUSTIC_SITE_INFO!$C$3:$AI$501,31,FALSE)),"")</f>
        <v>0</v>
      </c>
      <c r="AP479" s="122">
        <f>IFERROR((VLOOKUP($L479,ACOUSTIC_SITE_INFO!$C$3:$AI$501,32,FALSE)),"")</f>
        <v>0</v>
      </c>
      <c r="AQ479" s="122">
        <f>IFERROR((VLOOKUP($L479,ACOUSTIC_SITE_INFO!$C$3:$AI$501,33,FALSE)),"")</f>
        <v>0</v>
      </c>
    </row>
    <row r="480" spans="1:43" x14ac:dyDescent="0.25">
      <c r="A480" s="122" t="str">
        <f t="shared" si="14"/>
        <v>00-0m-0</v>
      </c>
      <c r="B480" s="122" t="str">
        <f t="shared" si="15"/>
        <v/>
      </c>
      <c r="C480" s="122" t="str">
        <f>IF(ACOUSTIC_SURVEY_RESULTS!A479=0, "",ACOUSTIC_SURVEY_RESULTS!A479)</f>
        <v/>
      </c>
      <c r="D480" s="122" t="str">
        <f>IFERROR((VLOOKUP($C480,Drop_down_options!$B$2:$D$21,2,FALSE)),"")</f>
        <v/>
      </c>
      <c r="E480" s="122" t="str">
        <f>IF(ACOUSTIC_SURVEY_RESULTS!B479=0, "",ACOUSTIC_SURVEY_RESULTS!B479)</f>
        <v/>
      </c>
      <c r="F480" s="122" t="str">
        <f>IF(ACOUSTIC_SURVEY_RESULTS!C479=0, "",ACOUSTIC_SURVEY_RESULTS!C479)</f>
        <v/>
      </c>
      <c r="G480" s="122" t="str">
        <f>IF(ACOUSTIC_SURVEY_RESULTS!D479=0, "",ACOUSTIC_SURVEY_RESULTS!D479)</f>
        <v/>
      </c>
      <c r="H480" s="122" t="str">
        <f>IF(ACOUSTIC_SURVEY_RESULTS!E479=0, "",ACOUSTIC_SURVEY_RESULTS!E479)</f>
        <v/>
      </c>
      <c r="I480" s="122" t="str">
        <f>IF(ACOUSTIC_SURVEY_RESULTS!F479=0, "",ACOUSTIC_SURVEY_RESULTS!F479)</f>
        <v/>
      </c>
      <c r="J480" s="122" t="str">
        <f>IF(ACOUSTIC_SURVEY_RESULTS!G479=0, "",ACOUSTIC_SURVEY_RESULTS!G479)</f>
        <v/>
      </c>
      <c r="K480" s="122" t="str">
        <f>IF(ACOUSTIC_SURVEY_RESULTS!H479=0, "",ACOUSTIC_SURVEY_RESULTS!H479)</f>
        <v/>
      </c>
      <c r="L480" s="122" t="str">
        <f>IF(ACOUSTIC_SURVEY_RESULTS!I479=0, "",ACOUSTIC_SURVEY_RESULTS!I479)</f>
        <v/>
      </c>
      <c r="M480" s="122">
        <f>IFERROR((VLOOKUP($L480,ACOUSTIC_SITE_INFO!$C$3:$AI$501,2,FALSE)),"")</f>
        <v>0</v>
      </c>
      <c r="N480" s="122">
        <f>IFERROR((VLOOKUP($L480,ACOUSTIC_SITE_INFO!$C$3:$AI$501,3,FALSE))," ")</f>
        <v>0</v>
      </c>
      <c r="O480" s="122">
        <f>IFERROR((VLOOKUP($L480,ACOUSTIC_SITE_INFO!$C$3:$AI$501,4,FALSE)),"")</f>
        <v>0</v>
      </c>
      <c r="P480" s="122">
        <f>IFERROR((VLOOKUP($L480,ACOUSTIC_SITE_INFO!$C$3:$AI$501,5,FALSE)),"")</f>
        <v>0</v>
      </c>
      <c r="Q480" s="122">
        <f>IFERROR((VLOOKUP($L480,ACOUSTIC_SITE_INFO!$C$3:$AI$501,6,FALSE)),"")</f>
        <v>0</v>
      </c>
      <c r="R480" s="122">
        <f>IFERROR((VLOOKUP($L480,ACOUSTIC_SITE_INFO!$C$3:$AI$501,7,FALSE)),"")</f>
        <v>0</v>
      </c>
      <c r="S480" s="122" t="str">
        <f>IFERROR((VLOOKUP($L480,ACOUSTIC_SITE_INFO!$C$3:$AI$501,8,FALSE)),"")</f>
        <v>//</v>
      </c>
      <c r="T480" s="124">
        <f>IFERROR((VLOOKUP($L480,ACOUSTIC_SITE_INFO!$C$3:$AI$501,9,FALSE)),"")</f>
        <v>0</v>
      </c>
      <c r="U480" s="124">
        <f>IFERROR((VLOOKUP($L480,ACOUSTIC_SITE_INFO!$C$3:$AI$501,10,FALSE)),"")</f>
        <v>0</v>
      </c>
      <c r="V480" s="122">
        <f>IFERROR((VLOOKUP($L480,ACOUSTIC_SITE_INFO!$C$3:$AI$501,11,FALSE)),"")</f>
        <v>0</v>
      </c>
      <c r="W480" s="122">
        <f>IFERROR((VLOOKUP($L480,ACOUSTIC_SITE_INFO!$C$3:$AI$501,12,FALSE)),"")</f>
        <v>0</v>
      </c>
      <c r="X480" s="122">
        <f>IFERROR((VLOOKUP($L480,ACOUSTIC_SITE_INFO!$C$3:$AI$501,13,FALSE)),"")</f>
        <v>0</v>
      </c>
      <c r="Y480" s="122">
        <f>IFERROR((VLOOKUP($L480,ACOUSTIC_SITE_INFO!$C$3:$AI$501,14,FALSE)),"")</f>
        <v>0</v>
      </c>
      <c r="Z480" s="122">
        <f>IFERROR((VLOOKUP($L480,ACOUSTIC_SITE_INFO!$C$3:$AI$501,15,FALSE)),"")</f>
        <v>0</v>
      </c>
      <c r="AA480" s="122">
        <f>IFERROR((VLOOKUP($L480,ACOUSTIC_SITE_INFO!$C$3:$AI$501,16,FALSE)),"")</f>
        <v>0</v>
      </c>
      <c r="AB480" s="122">
        <f>IFERROR((VLOOKUP($L480,ACOUSTIC_SITE_INFO!$C$3:$AI$501,17,FALSE)),"")</f>
        <v>0</v>
      </c>
      <c r="AC480" s="122">
        <f>IFERROR((VLOOKUP($L480,ACOUSTIC_SITE_INFO!$C$3:$AI$501,18,FALSE)),"")</f>
        <v>0</v>
      </c>
      <c r="AD480" s="122">
        <f>IFERROR((VLOOKUP($L480,ACOUSTIC_SITE_INFO!$C$3:$AI$501,20,FALSE)),"")</f>
        <v>0</v>
      </c>
      <c r="AE480" s="122">
        <f>IFERROR((VLOOKUP($L480,ACOUSTIC_SITE_INFO!$C$3:$AI$501,21,FALSE)),"")</f>
        <v>0</v>
      </c>
      <c r="AF480" s="122">
        <f>IFERROR((VLOOKUP($L480,ACOUSTIC_SITE_INFO!$C$3:$AI$501,19,FALSE)),"")</f>
        <v>0</v>
      </c>
      <c r="AG480" s="122">
        <f>IFERROR((VLOOKUP($L480,ACOUSTIC_SITE_INFO!$C$3:$AI$501,22,FALSE)),"")</f>
        <v>0</v>
      </c>
      <c r="AH480" s="122">
        <f>IFERROR((VLOOKUP($L480,ACOUSTIC_SITE_INFO!$C$3:$AI$501,23,FALSE)),"")</f>
        <v>0</v>
      </c>
      <c r="AI480" s="125">
        <f>IFERROR((VLOOKUP($L480,ACOUSTIC_SITE_INFO!$C$3:$AI$501,24,FALSE)),"")</f>
        <v>0</v>
      </c>
      <c r="AJ480" s="125">
        <f>IFERROR((VLOOKUP($L480,ACOUSTIC_SITE_INFO!$C$3:$AI$501,25,FALSE)),"")</f>
        <v>0</v>
      </c>
      <c r="AK480" s="122">
        <f>IFERROR((VLOOKUP($L480,ACOUSTIC_SITE_INFO!$C$3:$AI$501,26,FALSE)),"")</f>
        <v>0</v>
      </c>
      <c r="AL480" s="122">
        <f>IFERROR((VLOOKUP($L480,ACOUSTIC_SITE_INFO!$C$3:$AI$501,27,FALSE)),"")</f>
        <v>0</v>
      </c>
      <c r="AM480" s="122">
        <f>IFERROR((VLOOKUP($L480,ACOUSTIC_SITE_INFO!$C$3:$AI$501,29,FALSE)),"")</f>
        <v>0</v>
      </c>
      <c r="AN480" s="122">
        <f>IFERROR((VLOOKUP($L480,ACOUSTIC_SITE_INFO!$C$3:$AI$501,30,FALSE)),"")</f>
        <v>0</v>
      </c>
      <c r="AO480" s="122">
        <f>IFERROR((VLOOKUP($L480,ACOUSTIC_SITE_INFO!$C$3:$AI$501,31,FALSE)),"")</f>
        <v>0</v>
      </c>
      <c r="AP480" s="122">
        <f>IFERROR((VLOOKUP($L480,ACOUSTIC_SITE_INFO!$C$3:$AI$501,32,FALSE)),"")</f>
        <v>0</v>
      </c>
      <c r="AQ480" s="122">
        <f>IFERROR((VLOOKUP($L480,ACOUSTIC_SITE_INFO!$C$3:$AI$501,33,FALSE)),"")</f>
        <v>0</v>
      </c>
    </row>
    <row r="481" spans="1:43" x14ac:dyDescent="0.25">
      <c r="A481" s="122" t="str">
        <f t="shared" si="14"/>
        <v>00-0m-0</v>
      </c>
      <c r="B481" s="122" t="str">
        <f t="shared" si="15"/>
        <v/>
      </c>
      <c r="C481" s="122" t="str">
        <f>IF(ACOUSTIC_SURVEY_RESULTS!A480=0, "",ACOUSTIC_SURVEY_RESULTS!A480)</f>
        <v/>
      </c>
      <c r="D481" s="122" t="str">
        <f>IFERROR((VLOOKUP($C481,Drop_down_options!$B$2:$D$21,2,FALSE)),"")</f>
        <v/>
      </c>
      <c r="E481" s="122" t="str">
        <f>IF(ACOUSTIC_SURVEY_RESULTS!B480=0, "",ACOUSTIC_SURVEY_RESULTS!B480)</f>
        <v/>
      </c>
      <c r="F481" s="122" t="str">
        <f>IF(ACOUSTIC_SURVEY_RESULTS!C480=0, "",ACOUSTIC_SURVEY_RESULTS!C480)</f>
        <v/>
      </c>
      <c r="G481" s="122" t="str">
        <f>IF(ACOUSTIC_SURVEY_RESULTS!D480=0, "",ACOUSTIC_SURVEY_RESULTS!D480)</f>
        <v/>
      </c>
      <c r="H481" s="122" t="str">
        <f>IF(ACOUSTIC_SURVEY_RESULTS!E480=0, "",ACOUSTIC_SURVEY_RESULTS!E480)</f>
        <v/>
      </c>
      <c r="I481" s="122" t="str">
        <f>IF(ACOUSTIC_SURVEY_RESULTS!F480=0, "",ACOUSTIC_SURVEY_RESULTS!F480)</f>
        <v/>
      </c>
      <c r="J481" s="122" t="str">
        <f>IF(ACOUSTIC_SURVEY_RESULTS!G480=0, "",ACOUSTIC_SURVEY_RESULTS!G480)</f>
        <v/>
      </c>
      <c r="K481" s="122" t="str">
        <f>IF(ACOUSTIC_SURVEY_RESULTS!H480=0, "",ACOUSTIC_SURVEY_RESULTS!H480)</f>
        <v/>
      </c>
      <c r="L481" s="122" t="str">
        <f>IF(ACOUSTIC_SURVEY_RESULTS!I480=0, "",ACOUSTIC_SURVEY_RESULTS!I480)</f>
        <v/>
      </c>
      <c r="M481" s="122">
        <f>IFERROR((VLOOKUP($L481,ACOUSTIC_SITE_INFO!$C$3:$AI$501,2,FALSE)),"")</f>
        <v>0</v>
      </c>
      <c r="N481" s="122">
        <f>IFERROR((VLOOKUP($L481,ACOUSTIC_SITE_INFO!$C$3:$AI$501,3,FALSE))," ")</f>
        <v>0</v>
      </c>
      <c r="O481" s="122">
        <f>IFERROR((VLOOKUP($L481,ACOUSTIC_SITE_INFO!$C$3:$AI$501,4,FALSE)),"")</f>
        <v>0</v>
      </c>
      <c r="P481" s="122">
        <f>IFERROR((VLOOKUP($L481,ACOUSTIC_SITE_INFO!$C$3:$AI$501,5,FALSE)),"")</f>
        <v>0</v>
      </c>
      <c r="Q481" s="122">
        <f>IFERROR((VLOOKUP($L481,ACOUSTIC_SITE_INFO!$C$3:$AI$501,6,FALSE)),"")</f>
        <v>0</v>
      </c>
      <c r="R481" s="122">
        <f>IFERROR((VLOOKUP($L481,ACOUSTIC_SITE_INFO!$C$3:$AI$501,7,FALSE)),"")</f>
        <v>0</v>
      </c>
      <c r="S481" s="122" t="str">
        <f>IFERROR((VLOOKUP($L481,ACOUSTIC_SITE_INFO!$C$3:$AI$501,8,FALSE)),"")</f>
        <v>//</v>
      </c>
      <c r="T481" s="124">
        <f>IFERROR((VLOOKUP($L481,ACOUSTIC_SITE_INFO!$C$3:$AI$501,9,FALSE)),"")</f>
        <v>0</v>
      </c>
      <c r="U481" s="124">
        <f>IFERROR((VLOOKUP($L481,ACOUSTIC_SITE_INFO!$C$3:$AI$501,10,FALSE)),"")</f>
        <v>0</v>
      </c>
      <c r="V481" s="122">
        <f>IFERROR((VLOOKUP($L481,ACOUSTIC_SITE_INFO!$C$3:$AI$501,11,FALSE)),"")</f>
        <v>0</v>
      </c>
      <c r="W481" s="122">
        <f>IFERROR((VLOOKUP($L481,ACOUSTIC_SITE_INFO!$C$3:$AI$501,12,FALSE)),"")</f>
        <v>0</v>
      </c>
      <c r="X481" s="122">
        <f>IFERROR((VLOOKUP($L481,ACOUSTIC_SITE_INFO!$C$3:$AI$501,13,FALSE)),"")</f>
        <v>0</v>
      </c>
      <c r="Y481" s="122">
        <f>IFERROR((VLOOKUP($L481,ACOUSTIC_SITE_INFO!$C$3:$AI$501,14,FALSE)),"")</f>
        <v>0</v>
      </c>
      <c r="Z481" s="122">
        <f>IFERROR((VLOOKUP($L481,ACOUSTIC_SITE_INFO!$C$3:$AI$501,15,FALSE)),"")</f>
        <v>0</v>
      </c>
      <c r="AA481" s="122">
        <f>IFERROR((VLOOKUP($L481,ACOUSTIC_SITE_INFO!$C$3:$AI$501,16,FALSE)),"")</f>
        <v>0</v>
      </c>
      <c r="AB481" s="122">
        <f>IFERROR((VLOOKUP($L481,ACOUSTIC_SITE_INFO!$C$3:$AI$501,17,FALSE)),"")</f>
        <v>0</v>
      </c>
      <c r="AC481" s="122">
        <f>IFERROR((VLOOKUP($L481,ACOUSTIC_SITE_INFO!$C$3:$AI$501,18,FALSE)),"")</f>
        <v>0</v>
      </c>
      <c r="AD481" s="122">
        <f>IFERROR((VLOOKUP($L481,ACOUSTIC_SITE_INFO!$C$3:$AI$501,20,FALSE)),"")</f>
        <v>0</v>
      </c>
      <c r="AE481" s="122">
        <f>IFERROR((VLOOKUP($L481,ACOUSTIC_SITE_INFO!$C$3:$AI$501,21,FALSE)),"")</f>
        <v>0</v>
      </c>
      <c r="AF481" s="122">
        <f>IFERROR((VLOOKUP($L481,ACOUSTIC_SITE_INFO!$C$3:$AI$501,19,FALSE)),"")</f>
        <v>0</v>
      </c>
      <c r="AG481" s="122">
        <f>IFERROR((VLOOKUP($L481,ACOUSTIC_SITE_INFO!$C$3:$AI$501,22,FALSE)),"")</f>
        <v>0</v>
      </c>
      <c r="AH481" s="122">
        <f>IFERROR((VLOOKUP($L481,ACOUSTIC_SITE_INFO!$C$3:$AI$501,23,FALSE)),"")</f>
        <v>0</v>
      </c>
      <c r="AI481" s="125">
        <f>IFERROR((VLOOKUP($L481,ACOUSTIC_SITE_INFO!$C$3:$AI$501,24,FALSE)),"")</f>
        <v>0</v>
      </c>
      <c r="AJ481" s="125">
        <f>IFERROR((VLOOKUP($L481,ACOUSTIC_SITE_INFO!$C$3:$AI$501,25,FALSE)),"")</f>
        <v>0</v>
      </c>
      <c r="AK481" s="122">
        <f>IFERROR((VLOOKUP($L481,ACOUSTIC_SITE_INFO!$C$3:$AI$501,26,FALSE)),"")</f>
        <v>0</v>
      </c>
      <c r="AL481" s="122">
        <f>IFERROR((VLOOKUP($L481,ACOUSTIC_SITE_INFO!$C$3:$AI$501,27,FALSE)),"")</f>
        <v>0</v>
      </c>
      <c r="AM481" s="122">
        <f>IFERROR((VLOOKUP($L481,ACOUSTIC_SITE_INFO!$C$3:$AI$501,29,FALSE)),"")</f>
        <v>0</v>
      </c>
      <c r="AN481" s="122">
        <f>IFERROR((VLOOKUP($L481,ACOUSTIC_SITE_INFO!$C$3:$AI$501,30,FALSE)),"")</f>
        <v>0</v>
      </c>
      <c r="AO481" s="122">
        <f>IFERROR((VLOOKUP($L481,ACOUSTIC_SITE_INFO!$C$3:$AI$501,31,FALSE)),"")</f>
        <v>0</v>
      </c>
      <c r="AP481" s="122">
        <f>IFERROR((VLOOKUP($L481,ACOUSTIC_SITE_INFO!$C$3:$AI$501,32,FALSE)),"")</f>
        <v>0</v>
      </c>
      <c r="AQ481" s="122">
        <f>IFERROR((VLOOKUP($L481,ACOUSTIC_SITE_INFO!$C$3:$AI$501,33,FALSE)),"")</f>
        <v>0</v>
      </c>
    </row>
    <row r="482" spans="1:43" x14ac:dyDescent="0.25">
      <c r="A482" s="122" t="str">
        <f t="shared" si="14"/>
        <v>00-0m-0</v>
      </c>
      <c r="B482" s="122" t="str">
        <f t="shared" si="15"/>
        <v/>
      </c>
      <c r="C482" s="122" t="str">
        <f>IF(ACOUSTIC_SURVEY_RESULTS!A481=0, "",ACOUSTIC_SURVEY_RESULTS!A481)</f>
        <v/>
      </c>
      <c r="D482" s="122" t="str">
        <f>IFERROR((VLOOKUP($C482,Drop_down_options!$B$2:$D$21,2,FALSE)),"")</f>
        <v/>
      </c>
      <c r="E482" s="122" t="str">
        <f>IF(ACOUSTIC_SURVEY_RESULTS!B481=0, "",ACOUSTIC_SURVEY_RESULTS!B481)</f>
        <v/>
      </c>
      <c r="F482" s="122" t="str">
        <f>IF(ACOUSTIC_SURVEY_RESULTS!C481=0, "",ACOUSTIC_SURVEY_RESULTS!C481)</f>
        <v/>
      </c>
      <c r="G482" s="122" t="str">
        <f>IF(ACOUSTIC_SURVEY_RESULTS!D481=0, "",ACOUSTIC_SURVEY_RESULTS!D481)</f>
        <v/>
      </c>
      <c r="H482" s="122" t="str">
        <f>IF(ACOUSTIC_SURVEY_RESULTS!E481=0, "",ACOUSTIC_SURVEY_RESULTS!E481)</f>
        <v/>
      </c>
      <c r="I482" s="122" t="str">
        <f>IF(ACOUSTIC_SURVEY_RESULTS!F481=0, "",ACOUSTIC_SURVEY_RESULTS!F481)</f>
        <v/>
      </c>
      <c r="J482" s="122" t="str">
        <f>IF(ACOUSTIC_SURVEY_RESULTS!G481=0, "",ACOUSTIC_SURVEY_RESULTS!G481)</f>
        <v/>
      </c>
      <c r="K482" s="122" t="str">
        <f>IF(ACOUSTIC_SURVEY_RESULTS!H481=0, "",ACOUSTIC_SURVEY_RESULTS!H481)</f>
        <v/>
      </c>
      <c r="L482" s="122" t="str">
        <f>IF(ACOUSTIC_SURVEY_RESULTS!I481=0, "",ACOUSTIC_SURVEY_RESULTS!I481)</f>
        <v/>
      </c>
      <c r="M482" s="122">
        <f>IFERROR((VLOOKUP($L482,ACOUSTIC_SITE_INFO!$C$3:$AI$501,2,FALSE)),"")</f>
        <v>0</v>
      </c>
      <c r="N482" s="122">
        <f>IFERROR((VLOOKUP($L482,ACOUSTIC_SITE_INFO!$C$3:$AI$501,3,FALSE))," ")</f>
        <v>0</v>
      </c>
      <c r="O482" s="122">
        <f>IFERROR((VLOOKUP($L482,ACOUSTIC_SITE_INFO!$C$3:$AI$501,4,FALSE)),"")</f>
        <v>0</v>
      </c>
      <c r="P482" s="122">
        <f>IFERROR((VLOOKUP($L482,ACOUSTIC_SITE_INFO!$C$3:$AI$501,5,FALSE)),"")</f>
        <v>0</v>
      </c>
      <c r="Q482" s="122">
        <f>IFERROR((VLOOKUP($L482,ACOUSTIC_SITE_INFO!$C$3:$AI$501,6,FALSE)),"")</f>
        <v>0</v>
      </c>
      <c r="R482" s="122">
        <f>IFERROR((VLOOKUP($L482,ACOUSTIC_SITE_INFO!$C$3:$AI$501,7,FALSE)),"")</f>
        <v>0</v>
      </c>
      <c r="S482" s="122" t="str">
        <f>IFERROR((VLOOKUP($L482,ACOUSTIC_SITE_INFO!$C$3:$AI$501,8,FALSE)),"")</f>
        <v>//</v>
      </c>
      <c r="T482" s="124">
        <f>IFERROR((VLOOKUP($L482,ACOUSTIC_SITE_INFO!$C$3:$AI$501,9,FALSE)),"")</f>
        <v>0</v>
      </c>
      <c r="U482" s="124">
        <f>IFERROR((VLOOKUP($L482,ACOUSTIC_SITE_INFO!$C$3:$AI$501,10,FALSE)),"")</f>
        <v>0</v>
      </c>
      <c r="V482" s="122">
        <f>IFERROR((VLOOKUP($L482,ACOUSTIC_SITE_INFO!$C$3:$AI$501,11,FALSE)),"")</f>
        <v>0</v>
      </c>
      <c r="W482" s="122">
        <f>IFERROR((VLOOKUP($L482,ACOUSTIC_SITE_INFO!$C$3:$AI$501,12,FALSE)),"")</f>
        <v>0</v>
      </c>
      <c r="X482" s="122">
        <f>IFERROR((VLOOKUP($L482,ACOUSTIC_SITE_INFO!$C$3:$AI$501,13,FALSE)),"")</f>
        <v>0</v>
      </c>
      <c r="Y482" s="122">
        <f>IFERROR((VLOOKUP($L482,ACOUSTIC_SITE_INFO!$C$3:$AI$501,14,FALSE)),"")</f>
        <v>0</v>
      </c>
      <c r="Z482" s="122">
        <f>IFERROR((VLOOKUP($L482,ACOUSTIC_SITE_INFO!$C$3:$AI$501,15,FALSE)),"")</f>
        <v>0</v>
      </c>
      <c r="AA482" s="122">
        <f>IFERROR((VLOOKUP($L482,ACOUSTIC_SITE_INFO!$C$3:$AI$501,16,FALSE)),"")</f>
        <v>0</v>
      </c>
      <c r="AB482" s="122">
        <f>IFERROR((VLOOKUP($L482,ACOUSTIC_SITE_INFO!$C$3:$AI$501,17,FALSE)),"")</f>
        <v>0</v>
      </c>
      <c r="AC482" s="122">
        <f>IFERROR((VLOOKUP($L482,ACOUSTIC_SITE_INFO!$C$3:$AI$501,18,FALSE)),"")</f>
        <v>0</v>
      </c>
      <c r="AD482" s="122">
        <f>IFERROR((VLOOKUP($L482,ACOUSTIC_SITE_INFO!$C$3:$AI$501,20,FALSE)),"")</f>
        <v>0</v>
      </c>
      <c r="AE482" s="122">
        <f>IFERROR((VLOOKUP($L482,ACOUSTIC_SITE_INFO!$C$3:$AI$501,21,FALSE)),"")</f>
        <v>0</v>
      </c>
      <c r="AF482" s="122">
        <f>IFERROR((VLOOKUP($L482,ACOUSTIC_SITE_INFO!$C$3:$AI$501,19,FALSE)),"")</f>
        <v>0</v>
      </c>
      <c r="AG482" s="122">
        <f>IFERROR((VLOOKUP($L482,ACOUSTIC_SITE_INFO!$C$3:$AI$501,22,FALSE)),"")</f>
        <v>0</v>
      </c>
      <c r="AH482" s="122">
        <f>IFERROR((VLOOKUP($L482,ACOUSTIC_SITE_INFO!$C$3:$AI$501,23,FALSE)),"")</f>
        <v>0</v>
      </c>
      <c r="AI482" s="125">
        <f>IFERROR((VLOOKUP($L482,ACOUSTIC_SITE_INFO!$C$3:$AI$501,24,FALSE)),"")</f>
        <v>0</v>
      </c>
      <c r="AJ482" s="125">
        <f>IFERROR((VLOOKUP($L482,ACOUSTIC_SITE_INFO!$C$3:$AI$501,25,FALSE)),"")</f>
        <v>0</v>
      </c>
      <c r="AK482" s="122">
        <f>IFERROR((VLOOKUP($L482,ACOUSTIC_SITE_INFO!$C$3:$AI$501,26,FALSE)),"")</f>
        <v>0</v>
      </c>
      <c r="AL482" s="122">
        <f>IFERROR((VLOOKUP($L482,ACOUSTIC_SITE_INFO!$C$3:$AI$501,27,FALSE)),"")</f>
        <v>0</v>
      </c>
      <c r="AM482" s="122">
        <f>IFERROR((VLOOKUP($L482,ACOUSTIC_SITE_INFO!$C$3:$AI$501,29,FALSE)),"")</f>
        <v>0</v>
      </c>
      <c r="AN482" s="122">
        <f>IFERROR((VLOOKUP($L482,ACOUSTIC_SITE_INFO!$C$3:$AI$501,30,FALSE)),"")</f>
        <v>0</v>
      </c>
      <c r="AO482" s="122">
        <f>IFERROR((VLOOKUP($L482,ACOUSTIC_SITE_INFO!$C$3:$AI$501,31,FALSE)),"")</f>
        <v>0</v>
      </c>
      <c r="AP482" s="122">
        <f>IFERROR((VLOOKUP($L482,ACOUSTIC_SITE_INFO!$C$3:$AI$501,32,FALSE)),"")</f>
        <v>0</v>
      </c>
      <c r="AQ482" s="122">
        <f>IFERROR((VLOOKUP($L482,ACOUSTIC_SITE_INFO!$C$3:$AI$501,33,FALSE)),"")</f>
        <v>0</v>
      </c>
    </row>
    <row r="483" spans="1:43" x14ac:dyDescent="0.25">
      <c r="A483" s="122" t="str">
        <f t="shared" si="14"/>
        <v>00-0m-0</v>
      </c>
      <c r="B483" s="122" t="str">
        <f t="shared" si="15"/>
        <v/>
      </c>
      <c r="C483" s="122" t="str">
        <f>IF(ACOUSTIC_SURVEY_RESULTS!A482=0, "",ACOUSTIC_SURVEY_RESULTS!A482)</f>
        <v/>
      </c>
      <c r="D483" s="122" t="str">
        <f>IFERROR((VLOOKUP($C483,Drop_down_options!$B$2:$D$21,2,FALSE)),"")</f>
        <v/>
      </c>
      <c r="E483" s="122" t="str">
        <f>IF(ACOUSTIC_SURVEY_RESULTS!B482=0, "",ACOUSTIC_SURVEY_RESULTS!B482)</f>
        <v/>
      </c>
      <c r="F483" s="122" t="str">
        <f>IF(ACOUSTIC_SURVEY_RESULTS!C482=0, "",ACOUSTIC_SURVEY_RESULTS!C482)</f>
        <v/>
      </c>
      <c r="G483" s="122" t="str">
        <f>IF(ACOUSTIC_SURVEY_RESULTS!D482=0, "",ACOUSTIC_SURVEY_RESULTS!D482)</f>
        <v/>
      </c>
      <c r="H483" s="122" t="str">
        <f>IF(ACOUSTIC_SURVEY_RESULTS!E482=0, "",ACOUSTIC_SURVEY_RESULTS!E482)</f>
        <v/>
      </c>
      <c r="I483" s="122" t="str">
        <f>IF(ACOUSTIC_SURVEY_RESULTS!F482=0, "",ACOUSTIC_SURVEY_RESULTS!F482)</f>
        <v/>
      </c>
      <c r="J483" s="122" t="str">
        <f>IF(ACOUSTIC_SURVEY_RESULTS!G482=0, "",ACOUSTIC_SURVEY_RESULTS!G482)</f>
        <v/>
      </c>
      <c r="K483" s="122" t="str">
        <f>IF(ACOUSTIC_SURVEY_RESULTS!H482=0, "",ACOUSTIC_SURVEY_RESULTS!H482)</f>
        <v/>
      </c>
      <c r="L483" s="122" t="str">
        <f>IF(ACOUSTIC_SURVEY_RESULTS!I482=0, "",ACOUSTIC_SURVEY_RESULTS!I482)</f>
        <v/>
      </c>
      <c r="M483" s="122">
        <f>IFERROR((VLOOKUP($L483,ACOUSTIC_SITE_INFO!$C$3:$AI$501,2,FALSE)),"")</f>
        <v>0</v>
      </c>
      <c r="N483" s="122">
        <f>IFERROR((VLOOKUP($L483,ACOUSTIC_SITE_INFO!$C$3:$AI$501,3,FALSE))," ")</f>
        <v>0</v>
      </c>
      <c r="O483" s="122">
        <f>IFERROR((VLOOKUP($L483,ACOUSTIC_SITE_INFO!$C$3:$AI$501,4,FALSE)),"")</f>
        <v>0</v>
      </c>
      <c r="P483" s="122">
        <f>IFERROR((VLOOKUP($L483,ACOUSTIC_SITE_INFO!$C$3:$AI$501,5,FALSE)),"")</f>
        <v>0</v>
      </c>
      <c r="Q483" s="122">
        <f>IFERROR((VLOOKUP($L483,ACOUSTIC_SITE_INFO!$C$3:$AI$501,6,FALSE)),"")</f>
        <v>0</v>
      </c>
      <c r="R483" s="122">
        <f>IFERROR((VLOOKUP($L483,ACOUSTIC_SITE_INFO!$C$3:$AI$501,7,FALSE)),"")</f>
        <v>0</v>
      </c>
      <c r="S483" s="122" t="str">
        <f>IFERROR((VLOOKUP($L483,ACOUSTIC_SITE_INFO!$C$3:$AI$501,8,FALSE)),"")</f>
        <v>//</v>
      </c>
      <c r="T483" s="124">
        <f>IFERROR((VLOOKUP($L483,ACOUSTIC_SITE_INFO!$C$3:$AI$501,9,FALSE)),"")</f>
        <v>0</v>
      </c>
      <c r="U483" s="124">
        <f>IFERROR((VLOOKUP($L483,ACOUSTIC_SITE_INFO!$C$3:$AI$501,10,FALSE)),"")</f>
        <v>0</v>
      </c>
      <c r="V483" s="122">
        <f>IFERROR((VLOOKUP($L483,ACOUSTIC_SITE_INFO!$C$3:$AI$501,11,FALSE)),"")</f>
        <v>0</v>
      </c>
      <c r="W483" s="122">
        <f>IFERROR((VLOOKUP($L483,ACOUSTIC_SITE_INFO!$C$3:$AI$501,12,FALSE)),"")</f>
        <v>0</v>
      </c>
      <c r="X483" s="122">
        <f>IFERROR((VLOOKUP($L483,ACOUSTIC_SITE_INFO!$C$3:$AI$501,13,FALSE)),"")</f>
        <v>0</v>
      </c>
      <c r="Y483" s="122">
        <f>IFERROR((VLOOKUP($L483,ACOUSTIC_SITE_INFO!$C$3:$AI$501,14,FALSE)),"")</f>
        <v>0</v>
      </c>
      <c r="Z483" s="122">
        <f>IFERROR((VLOOKUP($L483,ACOUSTIC_SITE_INFO!$C$3:$AI$501,15,FALSE)),"")</f>
        <v>0</v>
      </c>
      <c r="AA483" s="122">
        <f>IFERROR((VLOOKUP($L483,ACOUSTIC_SITE_INFO!$C$3:$AI$501,16,FALSE)),"")</f>
        <v>0</v>
      </c>
      <c r="AB483" s="122">
        <f>IFERROR((VLOOKUP($L483,ACOUSTIC_SITE_INFO!$C$3:$AI$501,17,FALSE)),"")</f>
        <v>0</v>
      </c>
      <c r="AC483" s="122">
        <f>IFERROR((VLOOKUP($L483,ACOUSTIC_SITE_INFO!$C$3:$AI$501,18,FALSE)),"")</f>
        <v>0</v>
      </c>
      <c r="AD483" s="122">
        <f>IFERROR((VLOOKUP($L483,ACOUSTIC_SITE_INFO!$C$3:$AI$501,20,FALSE)),"")</f>
        <v>0</v>
      </c>
      <c r="AE483" s="122">
        <f>IFERROR((VLOOKUP($L483,ACOUSTIC_SITE_INFO!$C$3:$AI$501,21,FALSE)),"")</f>
        <v>0</v>
      </c>
      <c r="AF483" s="122">
        <f>IFERROR((VLOOKUP($L483,ACOUSTIC_SITE_INFO!$C$3:$AI$501,19,FALSE)),"")</f>
        <v>0</v>
      </c>
      <c r="AG483" s="122">
        <f>IFERROR((VLOOKUP($L483,ACOUSTIC_SITE_INFO!$C$3:$AI$501,22,FALSE)),"")</f>
        <v>0</v>
      </c>
      <c r="AH483" s="122">
        <f>IFERROR((VLOOKUP($L483,ACOUSTIC_SITE_INFO!$C$3:$AI$501,23,FALSE)),"")</f>
        <v>0</v>
      </c>
      <c r="AI483" s="125">
        <f>IFERROR((VLOOKUP($L483,ACOUSTIC_SITE_INFO!$C$3:$AI$501,24,FALSE)),"")</f>
        <v>0</v>
      </c>
      <c r="AJ483" s="125">
        <f>IFERROR((VLOOKUP($L483,ACOUSTIC_SITE_INFO!$C$3:$AI$501,25,FALSE)),"")</f>
        <v>0</v>
      </c>
      <c r="AK483" s="122">
        <f>IFERROR((VLOOKUP($L483,ACOUSTIC_SITE_INFO!$C$3:$AI$501,26,FALSE)),"")</f>
        <v>0</v>
      </c>
      <c r="AL483" s="122">
        <f>IFERROR((VLOOKUP($L483,ACOUSTIC_SITE_INFO!$C$3:$AI$501,27,FALSE)),"")</f>
        <v>0</v>
      </c>
      <c r="AM483" s="122">
        <f>IFERROR((VLOOKUP($L483,ACOUSTIC_SITE_INFO!$C$3:$AI$501,29,FALSE)),"")</f>
        <v>0</v>
      </c>
      <c r="AN483" s="122">
        <f>IFERROR((VLOOKUP($L483,ACOUSTIC_SITE_INFO!$C$3:$AI$501,30,FALSE)),"")</f>
        <v>0</v>
      </c>
      <c r="AO483" s="122">
        <f>IFERROR((VLOOKUP($L483,ACOUSTIC_SITE_INFO!$C$3:$AI$501,31,FALSE)),"")</f>
        <v>0</v>
      </c>
      <c r="AP483" s="122">
        <f>IFERROR((VLOOKUP($L483,ACOUSTIC_SITE_INFO!$C$3:$AI$501,32,FALSE)),"")</f>
        <v>0</v>
      </c>
      <c r="AQ483" s="122">
        <f>IFERROR((VLOOKUP($L483,ACOUSTIC_SITE_INFO!$C$3:$AI$501,33,FALSE)),"")</f>
        <v>0</v>
      </c>
    </row>
    <row r="484" spans="1:43" x14ac:dyDescent="0.25">
      <c r="A484" s="122" t="str">
        <f t="shared" si="14"/>
        <v>00-0m-0</v>
      </c>
      <c r="B484" s="122" t="str">
        <f t="shared" si="15"/>
        <v/>
      </c>
      <c r="C484" s="122" t="str">
        <f>IF(ACOUSTIC_SURVEY_RESULTS!A483=0, "",ACOUSTIC_SURVEY_RESULTS!A483)</f>
        <v/>
      </c>
      <c r="D484" s="122" t="str">
        <f>IFERROR((VLOOKUP($C484,Drop_down_options!$B$2:$D$21,2,FALSE)),"")</f>
        <v/>
      </c>
      <c r="E484" s="122" t="str">
        <f>IF(ACOUSTIC_SURVEY_RESULTS!B483=0, "",ACOUSTIC_SURVEY_RESULTS!B483)</f>
        <v/>
      </c>
      <c r="F484" s="122" t="str">
        <f>IF(ACOUSTIC_SURVEY_RESULTS!C483=0, "",ACOUSTIC_SURVEY_RESULTS!C483)</f>
        <v/>
      </c>
      <c r="G484" s="122" t="str">
        <f>IF(ACOUSTIC_SURVEY_RESULTS!D483=0, "",ACOUSTIC_SURVEY_RESULTS!D483)</f>
        <v/>
      </c>
      <c r="H484" s="122" t="str">
        <f>IF(ACOUSTIC_SURVEY_RESULTS!E483=0, "",ACOUSTIC_SURVEY_RESULTS!E483)</f>
        <v/>
      </c>
      <c r="I484" s="122" t="str">
        <f>IF(ACOUSTIC_SURVEY_RESULTS!F483=0, "",ACOUSTIC_SURVEY_RESULTS!F483)</f>
        <v/>
      </c>
      <c r="J484" s="122" t="str">
        <f>IF(ACOUSTIC_SURVEY_RESULTS!G483=0, "",ACOUSTIC_SURVEY_RESULTS!G483)</f>
        <v/>
      </c>
      <c r="K484" s="122" t="str">
        <f>IF(ACOUSTIC_SURVEY_RESULTS!H483=0, "",ACOUSTIC_SURVEY_RESULTS!H483)</f>
        <v/>
      </c>
      <c r="L484" s="122" t="str">
        <f>IF(ACOUSTIC_SURVEY_RESULTS!I483=0, "",ACOUSTIC_SURVEY_RESULTS!I483)</f>
        <v/>
      </c>
      <c r="M484" s="122">
        <f>IFERROR((VLOOKUP($L484,ACOUSTIC_SITE_INFO!$C$3:$AI$501,2,FALSE)),"")</f>
        <v>0</v>
      </c>
      <c r="N484" s="122">
        <f>IFERROR((VLOOKUP($L484,ACOUSTIC_SITE_INFO!$C$3:$AI$501,3,FALSE))," ")</f>
        <v>0</v>
      </c>
      <c r="O484" s="122">
        <f>IFERROR((VLOOKUP($L484,ACOUSTIC_SITE_INFO!$C$3:$AI$501,4,FALSE)),"")</f>
        <v>0</v>
      </c>
      <c r="P484" s="122">
        <f>IFERROR((VLOOKUP($L484,ACOUSTIC_SITE_INFO!$C$3:$AI$501,5,FALSE)),"")</f>
        <v>0</v>
      </c>
      <c r="Q484" s="122">
        <f>IFERROR((VLOOKUP($L484,ACOUSTIC_SITE_INFO!$C$3:$AI$501,6,FALSE)),"")</f>
        <v>0</v>
      </c>
      <c r="R484" s="122">
        <f>IFERROR((VLOOKUP($L484,ACOUSTIC_SITE_INFO!$C$3:$AI$501,7,FALSE)),"")</f>
        <v>0</v>
      </c>
      <c r="S484" s="122" t="str">
        <f>IFERROR((VLOOKUP($L484,ACOUSTIC_SITE_INFO!$C$3:$AI$501,8,FALSE)),"")</f>
        <v>//</v>
      </c>
      <c r="T484" s="124">
        <f>IFERROR((VLOOKUP($L484,ACOUSTIC_SITE_INFO!$C$3:$AI$501,9,FALSE)),"")</f>
        <v>0</v>
      </c>
      <c r="U484" s="124">
        <f>IFERROR((VLOOKUP($L484,ACOUSTIC_SITE_INFO!$C$3:$AI$501,10,FALSE)),"")</f>
        <v>0</v>
      </c>
      <c r="V484" s="122">
        <f>IFERROR((VLOOKUP($L484,ACOUSTIC_SITE_INFO!$C$3:$AI$501,11,FALSE)),"")</f>
        <v>0</v>
      </c>
      <c r="W484" s="122">
        <f>IFERROR((VLOOKUP($L484,ACOUSTIC_SITE_INFO!$C$3:$AI$501,12,FALSE)),"")</f>
        <v>0</v>
      </c>
      <c r="X484" s="122">
        <f>IFERROR((VLOOKUP($L484,ACOUSTIC_SITE_INFO!$C$3:$AI$501,13,FALSE)),"")</f>
        <v>0</v>
      </c>
      <c r="Y484" s="122">
        <f>IFERROR((VLOOKUP($L484,ACOUSTIC_SITE_INFO!$C$3:$AI$501,14,FALSE)),"")</f>
        <v>0</v>
      </c>
      <c r="Z484" s="122">
        <f>IFERROR((VLOOKUP($L484,ACOUSTIC_SITE_INFO!$C$3:$AI$501,15,FALSE)),"")</f>
        <v>0</v>
      </c>
      <c r="AA484" s="122">
        <f>IFERROR((VLOOKUP($L484,ACOUSTIC_SITE_INFO!$C$3:$AI$501,16,FALSE)),"")</f>
        <v>0</v>
      </c>
      <c r="AB484" s="122">
        <f>IFERROR((VLOOKUP($L484,ACOUSTIC_SITE_INFO!$C$3:$AI$501,17,FALSE)),"")</f>
        <v>0</v>
      </c>
      <c r="AC484" s="122">
        <f>IFERROR((VLOOKUP($L484,ACOUSTIC_SITE_INFO!$C$3:$AI$501,18,FALSE)),"")</f>
        <v>0</v>
      </c>
      <c r="AD484" s="122">
        <f>IFERROR((VLOOKUP($L484,ACOUSTIC_SITE_INFO!$C$3:$AI$501,20,FALSE)),"")</f>
        <v>0</v>
      </c>
      <c r="AE484" s="122">
        <f>IFERROR((VLOOKUP($L484,ACOUSTIC_SITE_INFO!$C$3:$AI$501,21,FALSE)),"")</f>
        <v>0</v>
      </c>
      <c r="AF484" s="122">
        <f>IFERROR((VLOOKUP($L484,ACOUSTIC_SITE_INFO!$C$3:$AI$501,19,FALSE)),"")</f>
        <v>0</v>
      </c>
      <c r="AG484" s="122">
        <f>IFERROR((VLOOKUP($L484,ACOUSTIC_SITE_INFO!$C$3:$AI$501,22,FALSE)),"")</f>
        <v>0</v>
      </c>
      <c r="AH484" s="122">
        <f>IFERROR((VLOOKUP($L484,ACOUSTIC_SITE_INFO!$C$3:$AI$501,23,FALSE)),"")</f>
        <v>0</v>
      </c>
      <c r="AI484" s="125">
        <f>IFERROR((VLOOKUP($L484,ACOUSTIC_SITE_INFO!$C$3:$AI$501,24,FALSE)),"")</f>
        <v>0</v>
      </c>
      <c r="AJ484" s="125">
        <f>IFERROR((VLOOKUP($L484,ACOUSTIC_SITE_INFO!$C$3:$AI$501,25,FALSE)),"")</f>
        <v>0</v>
      </c>
      <c r="AK484" s="122">
        <f>IFERROR((VLOOKUP($L484,ACOUSTIC_SITE_INFO!$C$3:$AI$501,26,FALSE)),"")</f>
        <v>0</v>
      </c>
      <c r="AL484" s="122">
        <f>IFERROR((VLOOKUP($L484,ACOUSTIC_SITE_INFO!$C$3:$AI$501,27,FALSE)),"")</f>
        <v>0</v>
      </c>
      <c r="AM484" s="122">
        <f>IFERROR((VLOOKUP($L484,ACOUSTIC_SITE_INFO!$C$3:$AI$501,29,FALSE)),"")</f>
        <v>0</v>
      </c>
      <c r="AN484" s="122">
        <f>IFERROR((VLOOKUP($L484,ACOUSTIC_SITE_INFO!$C$3:$AI$501,30,FALSE)),"")</f>
        <v>0</v>
      </c>
      <c r="AO484" s="122">
        <f>IFERROR((VLOOKUP($L484,ACOUSTIC_SITE_INFO!$C$3:$AI$501,31,FALSE)),"")</f>
        <v>0</v>
      </c>
      <c r="AP484" s="122">
        <f>IFERROR((VLOOKUP($L484,ACOUSTIC_SITE_INFO!$C$3:$AI$501,32,FALSE)),"")</f>
        <v>0</v>
      </c>
      <c r="AQ484" s="122">
        <f>IFERROR((VLOOKUP($L484,ACOUSTIC_SITE_INFO!$C$3:$AI$501,33,FALSE)),"")</f>
        <v>0</v>
      </c>
    </row>
    <row r="485" spans="1:43" x14ac:dyDescent="0.25">
      <c r="A485" s="122" t="str">
        <f t="shared" si="14"/>
        <v>00-0m-0</v>
      </c>
      <c r="B485" s="122" t="str">
        <f t="shared" si="15"/>
        <v/>
      </c>
      <c r="C485" s="122" t="str">
        <f>IF(ACOUSTIC_SURVEY_RESULTS!A484=0, "",ACOUSTIC_SURVEY_RESULTS!A484)</f>
        <v/>
      </c>
      <c r="D485" s="122" t="str">
        <f>IFERROR((VLOOKUP($C485,Drop_down_options!$B$2:$D$21,2,FALSE)),"")</f>
        <v/>
      </c>
      <c r="E485" s="122" t="str">
        <f>IF(ACOUSTIC_SURVEY_RESULTS!B484=0, "",ACOUSTIC_SURVEY_RESULTS!B484)</f>
        <v/>
      </c>
      <c r="F485" s="122" t="str">
        <f>IF(ACOUSTIC_SURVEY_RESULTS!C484=0, "",ACOUSTIC_SURVEY_RESULTS!C484)</f>
        <v/>
      </c>
      <c r="G485" s="122" t="str">
        <f>IF(ACOUSTIC_SURVEY_RESULTS!D484=0, "",ACOUSTIC_SURVEY_RESULTS!D484)</f>
        <v/>
      </c>
      <c r="H485" s="122" t="str">
        <f>IF(ACOUSTIC_SURVEY_RESULTS!E484=0, "",ACOUSTIC_SURVEY_RESULTS!E484)</f>
        <v/>
      </c>
      <c r="I485" s="122" t="str">
        <f>IF(ACOUSTIC_SURVEY_RESULTS!F484=0, "",ACOUSTIC_SURVEY_RESULTS!F484)</f>
        <v/>
      </c>
      <c r="J485" s="122" t="str">
        <f>IF(ACOUSTIC_SURVEY_RESULTS!G484=0, "",ACOUSTIC_SURVEY_RESULTS!G484)</f>
        <v/>
      </c>
      <c r="K485" s="122" t="str">
        <f>IF(ACOUSTIC_SURVEY_RESULTS!H484=0, "",ACOUSTIC_SURVEY_RESULTS!H484)</f>
        <v/>
      </c>
      <c r="L485" s="122" t="str">
        <f>IF(ACOUSTIC_SURVEY_RESULTS!I484=0, "",ACOUSTIC_SURVEY_RESULTS!I484)</f>
        <v/>
      </c>
      <c r="M485" s="122">
        <f>IFERROR((VLOOKUP($L485,ACOUSTIC_SITE_INFO!$C$3:$AI$501,2,FALSE)),"")</f>
        <v>0</v>
      </c>
      <c r="N485" s="122">
        <f>IFERROR((VLOOKUP($L485,ACOUSTIC_SITE_INFO!$C$3:$AI$501,3,FALSE))," ")</f>
        <v>0</v>
      </c>
      <c r="O485" s="122">
        <f>IFERROR((VLOOKUP($L485,ACOUSTIC_SITE_INFO!$C$3:$AI$501,4,FALSE)),"")</f>
        <v>0</v>
      </c>
      <c r="P485" s="122">
        <f>IFERROR((VLOOKUP($L485,ACOUSTIC_SITE_INFO!$C$3:$AI$501,5,FALSE)),"")</f>
        <v>0</v>
      </c>
      <c r="Q485" s="122">
        <f>IFERROR((VLOOKUP($L485,ACOUSTIC_SITE_INFO!$C$3:$AI$501,6,FALSE)),"")</f>
        <v>0</v>
      </c>
      <c r="R485" s="122">
        <f>IFERROR((VLOOKUP($L485,ACOUSTIC_SITE_INFO!$C$3:$AI$501,7,FALSE)),"")</f>
        <v>0</v>
      </c>
      <c r="S485" s="122" t="str">
        <f>IFERROR((VLOOKUP($L485,ACOUSTIC_SITE_INFO!$C$3:$AI$501,8,FALSE)),"")</f>
        <v>//</v>
      </c>
      <c r="T485" s="124">
        <f>IFERROR((VLOOKUP($L485,ACOUSTIC_SITE_INFO!$C$3:$AI$501,9,FALSE)),"")</f>
        <v>0</v>
      </c>
      <c r="U485" s="124">
        <f>IFERROR((VLOOKUP($L485,ACOUSTIC_SITE_INFO!$C$3:$AI$501,10,FALSE)),"")</f>
        <v>0</v>
      </c>
      <c r="V485" s="122">
        <f>IFERROR((VLOOKUP($L485,ACOUSTIC_SITE_INFO!$C$3:$AI$501,11,FALSE)),"")</f>
        <v>0</v>
      </c>
      <c r="W485" s="122">
        <f>IFERROR((VLOOKUP($L485,ACOUSTIC_SITE_INFO!$C$3:$AI$501,12,FALSE)),"")</f>
        <v>0</v>
      </c>
      <c r="X485" s="122">
        <f>IFERROR((VLOOKUP($L485,ACOUSTIC_SITE_INFO!$C$3:$AI$501,13,FALSE)),"")</f>
        <v>0</v>
      </c>
      <c r="Y485" s="122">
        <f>IFERROR((VLOOKUP($L485,ACOUSTIC_SITE_INFO!$C$3:$AI$501,14,FALSE)),"")</f>
        <v>0</v>
      </c>
      <c r="Z485" s="122">
        <f>IFERROR((VLOOKUP($L485,ACOUSTIC_SITE_INFO!$C$3:$AI$501,15,FALSE)),"")</f>
        <v>0</v>
      </c>
      <c r="AA485" s="122">
        <f>IFERROR((VLOOKUP($L485,ACOUSTIC_SITE_INFO!$C$3:$AI$501,16,FALSE)),"")</f>
        <v>0</v>
      </c>
      <c r="AB485" s="122">
        <f>IFERROR((VLOOKUP($L485,ACOUSTIC_SITE_INFO!$C$3:$AI$501,17,FALSE)),"")</f>
        <v>0</v>
      </c>
      <c r="AC485" s="122">
        <f>IFERROR((VLOOKUP($L485,ACOUSTIC_SITE_INFO!$C$3:$AI$501,18,FALSE)),"")</f>
        <v>0</v>
      </c>
      <c r="AD485" s="122">
        <f>IFERROR((VLOOKUP($L485,ACOUSTIC_SITE_INFO!$C$3:$AI$501,20,FALSE)),"")</f>
        <v>0</v>
      </c>
      <c r="AE485" s="122">
        <f>IFERROR((VLOOKUP($L485,ACOUSTIC_SITE_INFO!$C$3:$AI$501,21,FALSE)),"")</f>
        <v>0</v>
      </c>
      <c r="AF485" s="122">
        <f>IFERROR((VLOOKUP($L485,ACOUSTIC_SITE_INFO!$C$3:$AI$501,19,FALSE)),"")</f>
        <v>0</v>
      </c>
      <c r="AG485" s="122">
        <f>IFERROR((VLOOKUP($L485,ACOUSTIC_SITE_INFO!$C$3:$AI$501,22,FALSE)),"")</f>
        <v>0</v>
      </c>
      <c r="AH485" s="122">
        <f>IFERROR((VLOOKUP($L485,ACOUSTIC_SITE_INFO!$C$3:$AI$501,23,FALSE)),"")</f>
        <v>0</v>
      </c>
      <c r="AI485" s="125">
        <f>IFERROR((VLOOKUP($L485,ACOUSTIC_SITE_INFO!$C$3:$AI$501,24,FALSE)),"")</f>
        <v>0</v>
      </c>
      <c r="AJ485" s="125">
        <f>IFERROR((VLOOKUP($L485,ACOUSTIC_SITE_INFO!$C$3:$AI$501,25,FALSE)),"")</f>
        <v>0</v>
      </c>
      <c r="AK485" s="122">
        <f>IFERROR((VLOOKUP($L485,ACOUSTIC_SITE_INFO!$C$3:$AI$501,26,FALSE)),"")</f>
        <v>0</v>
      </c>
      <c r="AL485" s="122">
        <f>IFERROR((VLOOKUP($L485,ACOUSTIC_SITE_INFO!$C$3:$AI$501,27,FALSE)),"")</f>
        <v>0</v>
      </c>
      <c r="AM485" s="122">
        <f>IFERROR((VLOOKUP($L485,ACOUSTIC_SITE_INFO!$C$3:$AI$501,29,FALSE)),"")</f>
        <v>0</v>
      </c>
      <c r="AN485" s="122">
        <f>IFERROR((VLOOKUP($L485,ACOUSTIC_SITE_INFO!$C$3:$AI$501,30,FALSE)),"")</f>
        <v>0</v>
      </c>
      <c r="AO485" s="122">
        <f>IFERROR((VLOOKUP($L485,ACOUSTIC_SITE_INFO!$C$3:$AI$501,31,FALSE)),"")</f>
        <v>0</v>
      </c>
      <c r="AP485" s="122">
        <f>IFERROR((VLOOKUP($L485,ACOUSTIC_SITE_INFO!$C$3:$AI$501,32,FALSE)),"")</f>
        <v>0</v>
      </c>
      <c r="AQ485" s="122">
        <f>IFERROR((VLOOKUP($L485,ACOUSTIC_SITE_INFO!$C$3:$AI$501,33,FALSE)),"")</f>
        <v>0</v>
      </c>
    </row>
    <row r="486" spans="1:43" x14ac:dyDescent="0.25">
      <c r="A486" s="122" t="str">
        <f t="shared" si="14"/>
        <v>00-0m-0</v>
      </c>
      <c r="B486" s="122" t="str">
        <f t="shared" si="15"/>
        <v/>
      </c>
      <c r="C486" s="122" t="str">
        <f>IF(ACOUSTIC_SURVEY_RESULTS!A485=0, "",ACOUSTIC_SURVEY_RESULTS!A485)</f>
        <v/>
      </c>
      <c r="D486" s="122" t="str">
        <f>IFERROR((VLOOKUP($C486,Drop_down_options!$B$2:$D$21,2,FALSE)),"")</f>
        <v/>
      </c>
      <c r="E486" s="122" t="str">
        <f>IF(ACOUSTIC_SURVEY_RESULTS!B485=0, "",ACOUSTIC_SURVEY_RESULTS!B485)</f>
        <v/>
      </c>
      <c r="F486" s="122" t="str">
        <f>IF(ACOUSTIC_SURVEY_RESULTS!C485=0, "",ACOUSTIC_SURVEY_RESULTS!C485)</f>
        <v/>
      </c>
      <c r="G486" s="122" t="str">
        <f>IF(ACOUSTIC_SURVEY_RESULTS!D485=0, "",ACOUSTIC_SURVEY_RESULTS!D485)</f>
        <v/>
      </c>
      <c r="H486" s="122" t="str">
        <f>IF(ACOUSTIC_SURVEY_RESULTS!E485=0, "",ACOUSTIC_SURVEY_RESULTS!E485)</f>
        <v/>
      </c>
      <c r="I486" s="122" t="str">
        <f>IF(ACOUSTIC_SURVEY_RESULTS!F485=0, "",ACOUSTIC_SURVEY_RESULTS!F485)</f>
        <v/>
      </c>
      <c r="J486" s="122" t="str">
        <f>IF(ACOUSTIC_SURVEY_RESULTS!G485=0, "",ACOUSTIC_SURVEY_RESULTS!G485)</f>
        <v/>
      </c>
      <c r="K486" s="122" t="str">
        <f>IF(ACOUSTIC_SURVEY_RESULTS!H485=0, "",ACOUSTIC_SURVEY_RESULTS!H485)</f>
        <v/>
      </c>
      <c r="L486" s="122" t="str">
        <f>IF(ACOUSTIC_SURVEY_RESULTS!I485=0, "",ACOUSTIC_SURVEY_RESULTS!I485)</f>
        <v/>
      </c>
      <c r="M486" s="122">
        <f>IFERROR((VLOOKUP($L486,ACOUSTIC_SITE_INFO!$C$3:$AI$501,2,FALSE)),"")</f>
        <v>0</v>
      </c>
      <c r="N486" s="122">
        <f>IFERROR((VLOOKUP($L486,ACOUSTIC_SITE_INFO!$C$3:$AI$501,3,FALSE))," ")</f>
        <v>0</v>
      </c>
      <c r="O486" s="122">
        <f>IFERROR((VLOOKUP($L486,ACOUSTIC_SITE_INFO!$C$3:$AI$501,4,FALSE)),"")</f>
        <v>0</v>
      </c>
      <c r="P486" s="122">
        <f>IFERROR((VLOOKUP($L486,ACOUSTIC_SITE_INFO!$C$3:$AI$501,5,FALSE)),"")</f>
        <v>0</v>
      </c>
      <c r="Q486" s="122">
        <f>IFERROR((VLOOKUP($L486,ACOUSTIC_SITE_INFO!$C$3:$AI$501,6,FALSE)),"")</f>
        <v>0</v>
      </c>
      <c r="R486" s="122">
        <f>IFERROR((VLOOKUP($L486,ACOUSTIC_SITE_INFO!$C$3:$AI$501,7,FALSE)),"")</f>
        <v>0</v>
      </c>
      <c r="S486" s="122" t="str">
        <f>IFERROR((VLOOKUP($L486,ACOUSTIC_SITE_INFO!$C$3:$AI$501,8,FALSE)),"")</f>
        <v>//</v>
      </c>
      <c r="T486" s="124">
        <f>IFERROR((VLOOKUP($L486,ACOUSTIC_SITE_INFO!$C$3:$AI$501,9,FALSE)),"")</f>
        <v>0</v>
      </c>
      <c r="U486" s="124">
        <f>IFERROR((VLOOKUP($L486,ACOUSTIC_SITE_INFO!$C$3:$AI$501,10,FALSE)),"")</f>
        <v>0</v>
      </c>
      <c r="V486" s="122">
        <f>IFERROR((VLOOKUP($L486,ACOUSTIC_SITE_INFO!$C$3:$AI$501,11,FALSE)),"")</f>
        <v>0</v>
      </c>
      <c r="W486" s="122">
        <f>IFERROR((VLOOKUP($L486,ACOUSTIC_SITE_INFO!$C$3:$AI$501,12,FALSE)),"")</f>
        <v>0</v>
      </c>
      <c r="X486" s="122">
        <f>IFERROR((VLOOKUP($L486,ACOUSTIC_SITE_INFO!$C$3:$AI$501,13,FALSE)),"")</f>
        <v>0</v>
      </c>
      <c r="Y486" s="122">
        <f>IFERROR((VLOOKUP($L486,ACOUSTIC_SITE_INFO!$C$3:$AI$501,14,FALSE)),"")</f>
        <v>0</v>
      </c>
      <c r="Z486" s="122">
        <f>IFERROR((VLOOKUP($L486,ACOUSTIC_SITE_INFO!$C$3:$AI$501,15,FALSE)),"")</f>
        <v>0</v>
      </c>
      <c r="AA486" s="122">
        <f>IFERROR((VLOOKUP($L486,ACOUSTIC_SITE_INFO!$C$3:$AI$501,16,FALSE)),"")</f>
        <v>0</v>
      </c>
      <c r="AB486" s="122">
        <f>IFERROR((VLOOKUP($L486,ACOUSTIC_SITE_INFO!$C$3:$AI$501,17,FALSE)),"")</f>
        <v>0</v>
      </c>
      <c r="AC486" s="122">
        <f>IFERROR((VLOOKUP($L486,ACOUSTIC_SITE_INFO!$C$3:$AI$501,18,FALSE)),"")</f>
        <v>0</v>
      </c>
      <c r="AD486" s="122">
        <f>IFERROR((VLOOKUP($L486,ACOUSTIC_SITE_INFO!$C$3:$AI$501,20,FALSE)),"")</f>
        <v>0</v>
      </c>
      <c r="AE486" s="122">
        <f>IFERROR((VLOOKUP($L486,ACOUSTIC_SITE_INFO!$C$3:$AI$501,21,FALSE)),"")</f>
        <v>0</v>
      </c>
      <c r="AF486" s="122">
        <f>IFERROR((VLOOKUP($L486,ACOUSTIC_SITE_INFO!$C$3:$AI$501,19,FALSE)),"")</f>
        <v>0</v>
      </c>
      <c r="AG486" s="122">
        <f>IFERROR((VLOOKUP($L486,ACOUSTIC_SITE_INFO!$C$3:$AI$501,22,FALSE)),"")</f>
        <v>0</v>
      </c>
      <c r="AH486" s="122">
        <f>IFERROR((VLOOKUP($L486,ACOUSTIC_SITE_INFO!$C$3:$AI$501,23,FALSE)),"")</f>
        <v>0</v>
      </c>
      <c r="AI486" s="125">
        <f>IFERROR((VLOOKUP($L486,ACOUSTIC_SITE_INFO!$C$3:$AI$501,24,FALSE)),"")</f>
        <v>0</v>
      </c>
      <c r="AJ486" s="125">
        <f>IFERROR((VLOOKUP($L486,ACOUSTIC_SITE_INFO!$C$3:$AI$501,25,FALSE)),"")</f>
        <v>0</v>
      </c>
      <c r="AK486" s="122">
        <f>IFERROR((VLOOKUP($L486,ACOUSTIC_SITE_INFO!$C$3:$AI$501,26,FALSE)),"")</f>
        <v>0</v>
      </c>
      <c r="AL486" s="122">
        <f>IFERROR((VLOOKUP($L486,ACOUSTIC_SITE_INFO!$C$3:$AI$501,27,FALSE)),"")</f>
        <v>0</v>
      </c>
      <c r="AM486" s="122">
        <f>IFERROR((VLOOKUP($L486,ACOUSTIC_SITE_INFO!$C$3:$AI$501,29,FALSE)),"")</f>
        <v>0</v>
      </c>
      <c r="AN486" s="122">
        <f>IFERROR((VLOOKUP($L486,ACOUSTIC_SITE_INFO!$C$3:$AI$501,30,FALSE)),"")</f>
        <v>0</v>
      </c>
      <c r="AO486" s="122">
        <f>IFERROR((VLOOKUP($L486,ACOUSTIC_SITE_INFO!$C$3:$AI$501,31,FALSE)),"")</f>
        <v>0</v>
      </c>
      <c r="AP486" s="122">
        <f>IFERROR((VLOOKUP($L486,ACOUSTIC_SITE_INFO!$C$3:$AI$501,32,FALSE)),"")</f>
        <v>0</v>
      </c>
      <c r="AQ486" s="122">
        <f>IFERROR((VLOOKUP($L486,ACOUSTIC_SITE_INFO!$C$3:$AI$501,33,FALSE)),"")</f>
        <v>0</v>
      </c>
    </row>
    <row r="487" spans="1:43" x14ac:dyDescent="0.25">
      <c r="A487" s="122" t="str">
        <f t="shared" si="14"/>
        <v>00-0m-0</v>
      </c>
      <c r="B487" s="122" t="str">
        <f t="shared" si="15"/>
        <v/>
      </c>
      <c r="C487" s="122" t="str">
        <f>IF(ACOUSTIC_SURVEY_RESULTS!A486=0, "",ACOUSTIC_SURVEY_RESULTS!A486)</f>
        <v/>
      </c>
      <c r="D487" s="122" t="str">
        <f>IFERROR((VLOOKUP($C487,Drop_down_options!$B$2:$D$21,2,FALSE)),"")</f>
        <v/>
      </c>
      <c r="E487" s="122" t="str">
        <f>IF(ACOUSTIC_SURVEY_RESULTS!B486=0, "",ACOUSTIC_SURVEY_RESULTS!B486)</f>
        <v/>
      </c>
      <c r="F487" s="122" t="str">
        <f>IF(ACOUSTIC_SURVEY_RESULTS!C486=0, "",ACOUSTIC_SURVEY_RESULTS!C486)</f>
        <v/>
      </c>
      <c r="G487" s="122" t="str">
        <f>IF(ACOUSTIC_SURVEY_RESULTS!D486=0, "",ACOUSTIC_SURVEY_RESULTS!D486)</f>
        <v/>
      </c>
      <c r="H487" s="122" t="str">
        <f>IF(ACOUSTIC_SURVEY_RESULTS!E486=0, "",ACOUSTIC_SURVEY_RESULTS!E486)</f>
        <v/>
      </c>
      <c r="I487" s="122" t="str">
        <f>IF(ACOUSTIC_SURVEY_RESULTS!F486=0, "",ACOUSTIC_SURVEY_RESULTS!F486)</f>
        <v/>
      </c>
      <c r="J487" s="122" t="str">
        <f>IF(ACOUSTIC_SURVEY_RESULTS!G486=0, "",ACOUSTIC_SURVEY_RESULTS!G486)</f>
        <v/>
      </c>
      <c r="K487" s="122" t="str">
        <f>IF(ACOUSTIC_SURVEY_RESULTS!H486=0, "",ACOUSTIC_SURVEY_RESULTS!H486)</f>
        <v/>
      </c>
      <c r="L487" s="122" t="str">
        <f>IF(ACOUSTIC_SURVEY_RESULTS!I486=0, "",ACOUSTIC_SURVEY_RESULTS!I486)</f>
        <v/>
      </c>
      <c r="M487" s="122">
        <f>IFERROR((VLOOKUP($L487,ACOUSTIC_SITE_INFO!$C$3:$AI$501,2,FALSE)),"")</f>
        <v>0</v>
      </c>
      <c r="N487" s="122">
        <f>IFERROR((VLOOKUP($L487,ACOUSTIC_SITE_INFO!$C$3:$AI$501,3,FALSE))," ")</f>
        <v>0</v>
      </c>
      <c r="O487" s="122">
        <f>IFERROR((VLOOKUP($L487,ACOUSTIC_SITE_INFO!$C$3:$AI$501,4,FALSE)),"")</f>
        <v>0</v>
      </c>
      <c r="P487" s="122">
        <f>IFERROR((VLOOKUP($L487,ACOUSTIC_SITE_INFO!$C$3:$AI$501,5,FALSE)),"")</f>
        <v>0</v>
      </c>
      <c r="Q487" s="122">
        <f>IFERROR((VLOOKUP($L487,ACOUSTIC_SITE_INFO!$C$3:$AI$501,6,FALSE)),"")</f>
        <v>0</v>
      </c>
      <c r="R487" s="122">
        <f>IFERROR((VLOOKUP($L487,ACOUSTIC_SITE_INFO!$C$3:$AI$501,7,FALSE)),"")</f>
        <v>0</v>
      </c>
      <c r="S487" s="122" t="str">
        <f>IFERROR((VLOOKUP($L487,ACOUSTIC_SITE_INFO!$C$3:$AI$501,8,FALSE)),"")</f>
        <v>//</v>
      </c>
      <c r="T487" s="124">
        <f>IFERROR((VLOOKUP($L487,ACOUSTIC_SITE_INFO!$C$3:$AI$501,9,FALSE)),"")</f>
        <v>0</v>
      </c>
      <c r="U487" s="124">
        <f>IFERROR((VLOOKUP($L487,ACOUSTIC_SITE_INFO!$C$3:$AI$501,10,FALSE)),"")</f>
        <v>0</v>
      </c>
      <c r="V487" s="122">
        <f>IFERROR((VLOOKUP($L487,ACOUSTIC_SITE_INFO!$C$3:$AI$501,11,FALSE)),"")</f>
        <v>0</v>
      </c>
      <c r="W487" s="122">
        <f>IFERROR((VLOOKUP($L487,ACOUSTIC_SITE_INFO!$C$3:$AI$501,12,FALSE)),"")</f>
        <v>0</v>
      </c>
      <c r="X487" s="122">
        <f>IFERROR((VLOOKUP($L487,ACOUSTIC_SITE_INFO!$C$3:$AI$501,13,FALSE)),"")</f>
        <v>0</v>
      </c>
      <c r="Y487" s="122">
        <f>IFERROR((VLOOKUP($L487,ACOUSTIC_SITE_INFO!$C$3:$AI$501,14,FALSE)),"")</f>
        <v>0</v>
      </c>
      <c r="Z487" s="122">
        <f>IFERROR((VLOOKUP($L487,ACOUSTIC_SITE_INFO!$C$3:$AI$501,15,FALSE)),"")</f>
        <v>0</v>
      </c>
      <c r="AA487" s="122">
        <f>IFERROR((VLOOKUP($L487,ACOUSTIC_SITE_INFO!$C$3:$AI$501,16,FALSE)),"")</f>
        <v>0</v>
      </c>
      <c r="AB487" s="122">
        <f>IFERROR((VLOOKUP($L487,ACOUSTIC_SITE_INFO!$C$3:$AI$501,17,FALSE)),"")</f>
        <v>0</v>
      </c>
      <c r="AC487" s="122">
        <f>IFERROR((VLOOKUP($L487,ACOUSTIC_SITE_INFO!$C$3:$AI$501,18,FALSE)),"")</f>
        <v>0</v>
      </c>
      <c r="AD487" s="122">
        <f>IFERROR((VLOOKUP($L487,ACOUSTIC_SITE_INFO!$C$3:$AI$501,20,FALSE)),"")</f>
        <v>0</v>
      </c>
      <c r="AE487" s="122">
        <f>IFERROR((VLOOKUP($L487,ACOUSTIC_SITE_INFO!$C$3:$AI$501,21,FALSE)),"")</f>
        <v>0</v>
      </c>
      <c r="AF487" s="122">
        <f>IFERROR((VLOOKUP($L487,ACOUSTIC_SITE_INFO!$C$3:$AI$501,19,FALSE)),"")</f>
        <v>0</v>
      </c>
      <c r="AG487" s="122">
        <f>IFERROR((VLOOKUP($L487,ACOUSTIC_SITE_INFO!$C$3:$AI$501,22,FALSE)),"")</f>
        <v>0</v>
      </c>
      <c r="AH487" s="122">
        <f>IFERROR((VLOOKUP($L487,ACOUSTIC_SITE_INFO!$C$3:$AI$501,23,FALSE)),"")</f>
        <v>0</v>
      </c>
      <c r="AI487" s="125">
        <f>IFERROR((VLOOKUP($L487,ACOUSTIC_SITE_INFO!$C$3:$AI$501,24,FALSE)),"")</f>
        <v>0</v>
      </c>
      <c r="AJ487" s="125">
        <f>IFERROR((VLOOKUP($L487,ACOUSTIC_SITE_INFO!$C$3:$AI$501,25,FALSE)),"")</f>
        <v>0</v>
      </c>
      <c r="AK487" s="122">
        <f>IFERROR((VLOOKUP($L487,ACOUSTIC_SITE_INFO!$C$3:$AI$501,26,FALSE)),"")</f>
        <v>0</v>
      </c>
      <c r="AL487" s="122">
        <f>IFERROR((VLOOKUP($L487,ACOUSTIC_SITE_INFO!$C$3:$AI$501,27,FALSE)),"")</f>
        <v>0</v>
      </c>
      <c r="AM487" s="122">
        <f>IFERROR((VLOOKUP($L487,ACOUSTIC_SITE_INFO!$C$3:$AI$501,29,FALSE)),"")</f>
        <v>0</v>
      </c>
      <c r="AN487" s="122">
        <f>IFERROR((VLOOKUP($L487,ACOUSTIC_SITE_INFO!$C$3:$AI$501,30,FALSE)),"")</f>
        <v>0</v>
      </c>
      <c r="AO487" s="122">
        <f>IFERROR((VLOOKUP($L487,ACOUSTIC_SITE_INFO!$C$3:$AI$501,31,FALSE)),"")</f>
        <v>0</v>
      </c>
      <c r="AP487" s="122">
        <f>IFERROR((VLOOKUP($L487,ACOUSTIC_SITE_INFO!$C$3:$AI$501,32,FALSE)),"")</f>
        <v>0</v>
      </c>
      <c r="AQ487" s="122">
        <f>IFERROR((VLOOKUP($L487,ACOUSTIC_SITE_INFO!$C$3:$AI$501,33,FALSE)),"")</f>
        <v>0</v>
      </c>
    </row>
    <row r="488" spans="1:43" x14ac:dyDescent="0.25">
      <c r="A488" s="122" t="str">
        <f t="shared" si="14"/>
        <v>00-0m-0</v>
      </c>
      <c r="B488" s="122" t="str">
        <f t="shared" si="15"/>
        <v/>
      </c>
      <c r="C488" s="122" t="str">
        <f>IF(ACOUSTIC_SURVEY_RESULTS!A487=0, "",ACOUSTIC_SURVEY_RESULTS!A487)</f>
        <v/>
      </c>
      <c r="D488" s="122" t="str">
        <f>IFERROR((VLOOKUP($C488,Drop_down_options!$B$2:$D$21,2,FALSE)),"")</f>
        <v/>
      </c>
      <c r="E488" s="122" t="str">
        <f>IF(ACOUSTIC_SURVEY_RESULTS!B487=0, "",ACOUSTIC_SURVEY_RESULTS!B487)</f>
        <v/>
      </c>
      <c r="F488" s="122" t="str">
        <f>IF(ACOUSTIC_SURVEY_RESULTS!C487=0, "",ACOUSTIC_SURVEY_RESULTS!C487)</f>
        <v/>
      </c>
      <c r="G488" s="122" t="str">
        <f>IF(ACOUSTIC_SURVEY_RESULTS!D487=0, "",ACOUSTIC_SURVEY_RESULTS!D487)</f>
        <v/>
      </c>
      <c r="H488" s="122" t="str">
        <f>IF(ACOUSTIC_SURVEY_RESULTS!E487=0, "",ACOUSTIC_SURVEY_RESULTS!E487)</f>
        <v/>
      </c>
      <c r="I488" s="122" t="str">
        <f>IF(ACOUSTIC_SURVEY_RESULTS!F487=0, "",ACOUSTIC_SURVEY_RESULTS!F487)</f>
        <v/>
      </c>
      <c r="J488" s="122" t="str">
        <f>IF(ACOUSTIC_SURVEY_RESULTS!G487=0, "",ACOUSTIC_SURVEY_RESULTS!G487)</f>
        <v/>
      </c>
      <c r="K488" s="122" t="str">
        <f>IF(ACOUSTIC_SURVEY_RESULTS!H487=0, "",ACOUSTIC_SURVEY_RESULTS!H487)</f>
        <v/>
      </c>
      <c r="L488" s="122" t="str">
        <f>IF(ACOUSTIC_SURVEY_RESULTS!I487=0, "",ACOUSTIC_SURVEY_RESULTS!I487)</f>
        <v/>
      </c>
      <c r="M488" s="122">
        <f>IFERROR((VLOOKUP($L488,ACOUSTIC_SITE_INFO!$C$3:$AI$501,2,FALSE)),"")</f>
        <v>0</v>
      </c>
      <c r="N488" s="122">
        <f>IFERROR((VLOOKUP($L488,ACOUSTIC_SITE_INFO!$C$3:$AI$501,3,FALSE))," ")</f>
        <v>0</v>
      </c>
      <c r="O488" s="122">
        <f>IFERROR((VLOOKUP($L488,ACOUSTIC_SITE_INFO!$C$3:$AI$501,4,FALSE)),"")</f>
        <v>0</v>
      </c>
      <c r="P488" s="122">
        <f>IFERROR((VLOOKUP($L488,ACOUSTIC_SITE_INFO!$C$3:$AI$501,5,FALSE)),"")</f>
        <v>0</v>
      </c>
      <c r="Q488" s="122">
        <f>IFERROR((VLOOKUP($L488,ACOUSTIC_SITE_INFO!$C$3:$AI$501,6,FALSE)),"")</f>
        <v>0</v>
      </c>
      <c r="R488" s="122">
        <f>IFERROR((VLOOKUP($L488,ACOUSTIC_SITE_INFO!$C$3:$AI$501,7,FALSE)),"")</f>
        <v>0</v>
      </c>
      <c r="S488" s="122" t="str">
        <f>IFERROR((VLOOKUP($L488,ACOUSTIC_SITE_INFO!$C$3:$AI$501,8,FALSE)),"")</f>
        <v>//</v>
      </c>
      <c r="T488" s="124">
        <f>IFERROR((VLOOKUP($L488,ACOUSTIC_SITE_INFO!$C$3:$AI$501,9,FALSE)),"")</f>
        <v>0</v>
      </c>
      <c r="U488" s="124">
        <f>IFERROR((VLOOKUP($L488,ACOUSTIC_SITE_INFO!$C$3:$AI$501,10,FALSE)),"")</f>
        <v>0</v>
      </c>
      <c r="V488" s="122">
        <f>IFERROR((VLOOKUP($L488,ACOUSTIC_SITE_INFO!$C$3:$AI$501,11,FALSE)),"")</f>
        <v>0</v>
      </c>
      <c r="W488" s="122">
        <f>IFERROR((VLOOKUP($L488,ACOUSTIC_SITE_INFO!$C$3:$AI$501,12,FALSE)),"")</f>
        <v>0</v>
      </c>
      <c r="X488" s="122">
        <f>IFERROR((VLOOKUP($L488,ACOUSTIC_SITE_INFO!$C$3:$AI$501,13,FALSE)),"")</f>
        <v>0</v>
      </c>
      <c r="Y488" s="122">
        <f>IFERROR((VLOOKUP($L488,ACOUSTIC_SITE_INFO!$C$3:$AI$501,14,FALSE)),"")</f>
        <v>0</v>
      </c>
      <c r="Z488" s="122">
        <f>IFERROR((VLOOKUP($L488,ACOUSTIC_SITE_INFO!$C$3:$AI$501,15,FALSE)),"")</f>
        <v>0</v>
      </c>
      <c r="AA488" s="122">
        <f>IFERROR((VLOOKUP($L488,ACOUSTIC_SITE_INFO!$C$3:$AI$501,16,FALSE)),"")</f>
        <v>0</v>
      </c>
      <c r="AB488" s="122">
        <f>IFERROR((VLOOKUP($L488,ACOUSTIC_SITE_INFO!$C$3:$AI$501,17,FALSE)),"")</f>
        <v>0</v>
      </c>
      <c r="AC488" s="122">
        <f>IFERROR((VLOOKUP($L488,ACOUSTIC_SITE_INFO!$C$3:$AI$501,18,FALSE)),"")</f>
        <v>0</v>
      </c>
      <c r="AD488" s="122">
        <f>IFERROR((VLOOKUP($L488,ACOUSTIC_SITE_INFO!$C$3:$AI$501,20,FALSE)),"")</f>
        <v>0</v>
      </c>
      <c r="AE488" s="122">
        <f>IFERROR((VLOOKUP($L488,ACOUSTIC_SITE_INFO!$C$3:$AI$501,21,FALSE)),"")</f>
        <v>0</v>
      </c>
      <c r="AF488" s="122">
        <f>IFERROR((VLOOKUP($L488,ACOUSTIC_SITE_INFO!$C$3:$AI$501,19,FALSE)),"")</f>
        <v>0</v>
      </c>
      <c r="AG488" s="122">
        <f>IFERROR((VLOOKUP($L488,ACOUSTIC_SITE_INFO!$C$3:$AI$501,22,FALSE)),"")</f>
        <v>0</v>
      </c>
      <c r="AH488" s="122">
        <f>IFERROR((VLOOKUP($L488,ACOUSTIC_SITE_INFO!$C$3:$AI$501,23,FALSE)),"")</f>
        <v>0</v>
      </c>
      <c r="AI488" s="125">
        <f>IFERROR((VLOOKUP($L488,ACOUSTIC_SITE_INFO!$C$3:$AI$501,24,FALSE)),"")</f>
        <v>0</v>
      </c>
      <c r="AJ488" s="125">
        <f>IFERROR((VLOOKUP($L488,ACOUSTIC_SITE_INFO!$C$3:$AI$501,25,FALSE)),"")</f>
        <v>0</v>
      </c>
      <c r="AK488" s="122">
        <f>IFERROR((VLOOKUP($L488,ACOUSTIC_SITE_INFO!$C$3:$AI$501,26,FALSE)),"")</f>
        <v>0</v>
      </c>
      <c r="AL488" s="122">
        <f>IFERROR((VLOOKUP($L488,ACOUSTIC_SITE_INFO!$C$3:$AI$501,27,FALSE)),"")</f>
        <v>0</v>
      </c>
      <c r="AM488" s="122">
        <f>IFERROR((VLOOKUP($L488,ACOUSTIC_SITE_INFO!$C$3:$AI$501,29,FALSE)),"")</f>
        <v>0</v>
      </c>
      <c r="AN488" s="122">
        <f>IFERROR((VLOOKUP($L488,ACOUSTIC_SITE_INFO!$C$3:$AI$501,30,FALSE)),"")</f>
        <v>0</v>
      </c>
      <c r="AO488" s="122">
        <f>IFERROR((VLOOKUP($L488,ACOUSTIC_SITE_INFO!$C$3:$AI$501,31,FALSE)),"")</f>
        <v>0</v>
      </c>
      <c r="AP488" s="122">
        <f>IFERROR((VLOOKUP($L488,ACOUSTIC_SITE_INFO!$C$3:$AI$501,32,FALSE)),"")</f>
        <v>0</v>
      </c>
      <c r="AQ488" s="122">
        <f>IFERROR((VLOOKUP($L488,ACOUSTIC_SITE_INFO!$C$3:$AI$501,33,FALSE)),"")</f>
        <v>0</v>
      </c>
    </row>
    <row r="489" spans="1:43" x14ac:dyDescent="0.25">
      <c r="A489" s="122" t="str">
        <f t="shared" si="14"/>
        <v>00-0m-0</v>
      </c>
      <c r="B489" s="122" t="str">
        <f t="shared" si="15"/>
        <v/>
      </c>
      <c r="C489" s="122" t="str">
        <f>IF(ACOUSTIC_SURVEY_RESULTS!A488=0, "",ACOUSTIC_SURVEY_RESULTS!A488)</f>
        <v/>
      </c>
      <c r="D489" s="122" t="str">
        <f>IFERROR((VLOOKUP($C489,Drop_down_options!$B$2:$D$21,2,FALSE)),"")</f>
        <v/>
      </c>
      <c r="E489" s="122" t="str">
        <f>IF(ACOUSTIC_SURVEY_RESULTS!B488=0, "",ACOUSTIC_SURVEY_RESULTS!B488)</f>
        <v/>
      </c>
      <c r="F489" s="122" t="str">
        <f>IF(ACOUSTIC_SURVEY_RESULTS!C488=0, "",ACOUSTIC_SURVEY_RESULTS!C488)</f>
        <v/>
      </c>
      <c r="G489" s="122" t="str">
        <f>IF(ACOUSTIC_SURVEY_RESULTS!D488=0, "",ACOUSTIC_SURVEY_RESULTS!D488)</f>
        <v/>
      </c>
      <c r="H489" s="122" t="str">
        <f>IF(ACOUSTIC_SURVEY_RESULTS!E488=0, "",ACOUSTIC_SURVEY_RESULTS!E488)</f>
        <v/>
      </c>
      <c r="I489" s="122" t="str">
        <f>IF(ACOUSTIC_SURVEY_RESULTS!F488=0, "",ACOUSTIC_SURVEY_RESULTS!F488)</f>
        <v/>
      </c>
      <c r="J489" s="122" t="str">
        <f>IF(ACOUSTIC_SURVEY_RESULTS!G488=0, "",ACOUSTIC_SURVEY_RESULTS!G488)</f>
        <v/>
      </c>
      <c r="K489" s="122" t="str">
        <f>IF(ACOUSTIC_SURVEY_RESULTS!H488=0, "",ACOUSTIC_SURVEY_RESULTS!H488)</f>
        <v/>
      </c>
      <c r="L489" s="122" t="str">
        <f>IF(ACOUSTIC_SURVEY_RESULTS!I488=0, "",ACOUSTIC_SURVEY_RESULTS!I488)</f>
        <v/>
      </c>
      <c r="M489" s="122">
        <f>IFERROR((VLOOKUP($L489,ACOUSTIC_SITE_INFO!$C$3:$AI$501,2,FALSE)),"")</f>
        <v>0</v>
      </c>
      <c r="N489" s="122">
        <f>IFERROR((VLOOKUP($L489,ACOUSTIC_SITE_INFO!$C$3:$AI$501,3,FALSE))," ")</f>
        <v>0</v>
      </c>
      <c r="O489" s="122">
        <f>IFERROR((VLOOKUP($L489,ACOUSTIC_SITE_INFO!$C$3:$AI$501,4,FALSE)),"")</f>
        <v>0</v>
      </c>
      <c r="P489" s="122">
        <f>IFERROR((VLOOKUP($L489,ACOUSTIC_SITE_INFO!$C$3:$AI$501,5,FALSE)),"")</f>
        <v>0</v>
      </c>
      <c r="Q489" s="122">
        <f>IFERROR((VLOOKUP($L489,ACOUSTIC_SITE_INFO!$C$3:$AI$501,6,FALSE)),"")</f>
        <v>0</v>
      </c>
      <c r="R489" s="122">
        <f>IFERROR((VLOOKUP($L489,ACOUSTIC_SITE_INFO!$C$3:$AI$501,7,FALSE)),"")</f>
        <v>0</v>
      </c>
      <c r="S489" s="122" t="str">
        <f>IFERROR((VLOOKUP($L489,ACOUSTIC_SITE_INFO!$C$3:$AI$501,8,FALSE)),"")</f>
        <v>//</v>
      </c>
      <c r="T489" s="124">
        <f>IFERROR((VLOOKUP($L489,ACOUSTIC_SITE_INFO!$C$3:$AI$501,9,FALSE)),"")</f>
        <v>0</v>
      </c>
      <c r="U489" s="124">
        <f>IFERROR((VLOOKUP($L489,ACOUSTIC_SITE_INFO!$C$3:$AI$501,10,FALSE)),"")</f>
        <v>0</v>
      </c>
      <c r="V489" s="122">
        <f>IFERROR((VLOOKUP($L489,ACOUSTIC_SITE_INFO!$C$3:$AI$501,11,FALSE)),"")</f>
        <v>0</v>
      </c>
      <c r="W489" s="122">
        <f>IFERROR((VLOOKUP($L489,ACOUSTIC_SITE_INFO!$C$3:$AI$501,12,FALSE)),"")</f>
        <v>0</v>
      </c>
      <c r="X489" s="122">
        <f>IFERROR((VLOOKUP($L489,ACOUSTIC_SITE_INFO!$C$3:$AI$501,13,FALSE)),"")</f>
        <v>0</v>
      </c>
      <c r="Y489" s="122">
        <f>IFERROR((VLOOKUP($L489,ACOUSTIC_SITE_INFO!$C$3:$AI$501,14,FALSE)),"")</f>
        <v>0</v>
      </c>
      <c r="Z489" s="122">
        <f>IFERROR((VLOOKUP($L489,ACOUSTIC_SITE_INFO!$C$3:$AI$501,15,FALSE)),"")</f>
        <v>0</v>
      </c>
      <c r="AA489" s="122">
        <f>IFERROR((VLOOKUP($L489,ACOUSTIC_SITE_INFO!$C$3:$AI$501,16,FALSE)),"")</f>
        <v>0</v>
      </c>
      <c r="AB489" s="122">
        <f>IFERROR((VLOOKUP($L489,ACOUSTIC_SITE_INFO!$C$3:$AI$501,17,FALSE)),"")</f>
        <v>0</v>
      </c>
      <c r="AC489" s="122">
        <f>IFERROR((VLOOKUP($L489,ACOUSTIC_SITE_INFO!$C$3:$AI$501,18,FALSE)),"")</f>
        <v>0</v>
      </c>
      <c r="AD489" s="122">
        <f>IFERROR((VLOOKUP($L489,ACOUSTIC_SITE_INFO!$C$3:$AI$501,20,FALSE)),"")</f>
        <v>0</v>
      </c>
      <c r="AE489" s="122">
        <f>IFERROR((VLOOKUP($L489,ACOUSTIC_SITE_INFO!$C$3:$AI$501,21,FALSE)),"")</f>
        <v>0</v>
      </c>
      <c r="AF489" s="122">
        <f>IFERROR((VLOOKUP($L489,ACOUSTIC_SITE_INFO!$C$3:$AI$501,19,FALSE)),"")</f>
        <v>0</v>
      </c>
      <c r="AG489" s="122">
        <f>IFERROR((VLOOKUP($L489,ACOUSTIC_SITE_INFO!$C$3:$AI$501,22,FALSE)),"")</f>
        <v>0</v>
      </c>
      <c r="AH489" s="122">
        <f>IFERROR((VLOOKUP($L489,ACOUSTIC_SITE_INFO!$C$3:$AI$501,23,FALSE)),"")</f>
        <v>0</v>
      </c>
      <c r="AI489" s="125">
        <f>IFERROR((VLOOKUP($L489,ACOUSTIC_SITE_INFO!$C$3:$AI$501,24,FALSE)),"")</f>
        <v>0</v>
      </c>
      <c r="AJ489" s="125">
        <f>IFERROR((VLOOKUP($L489,ACOUSTIC_SITE_INFO!$C$3:$AI$501,25,FALSE)),"")</f>
        <v>0</v>
      </c>
      <c r="AK489" s="122">
        <f>IFERROR((VLOOKUP($L489,ACOUSTIC_SITE_INFO!$C$3:$AI$501,26,FALSE)),"")</f>
        <v>0</v>
      </c>
      <c r="AL489" s="122">
        <f>IFERROR((VLOOKUP($L489,ACOUSTIC_SITE_INFO!$C$3:$AI$501,27,FALSE)),"")</f>
        <v>0</v>
      </c>
      <c r="AM489" s="122">
        <f>IFERROR((VLOOKUP($L489,ACOUSTIC_SITE_INFO!$C$3:$AI$501,29,FALSE)),"")</f>
        <v>0</v>
      </c>
      <c r="AN489" s="122">
        <f>IFERROR((VLOOKUP($L489,ACOUSTIC_SITE_INFO!$C$3:$AI$501,30,FALSE)),"")</f>
        <v>0</v>
      </c>
      <c r="AO489" s="122">
        <f>IFERROR((VLOOKUP($L489,ACOUSTIC_SITE_INFO!$C$3:$AI$501,31,FALSE)),"")</f>
        <v>0</v>
      </c>
      <c r="AP489" s="122">
        <f>IFERROR((VLOOKUP($L489,ACOUSTIC_SITE_INFO!$C$3:$AI$501,32,FALSE)),"")</f>
        <v>0</v>
      </c>
      <c r="AQ489" s="122">
        <f>IFERROR((VLOOKUP($L489,ACOUSTIC_SITE_INFO!$C$3:$AI$501,33,FALSE)),"")</f>
        <v>0</v>
      </c>
    </row>
    <row r="490" spans="1:43" x14ac:dyDescent="0.25">
      <c r="A490" s="122" t="str">
        <f t="shared" si="14"/>
        <v>00-0m-0</v>
      </c>
      <c r="B490" s="122" t="str">
        <f t="shared" si="15"/>
        <v/>
      </c>
      <c r="C490" s="122" t="str">
        <f>IF(ACOUSTIC_SURVEY_RESULTS!A489=0, "",ACOUSTIC_SURVEY_RESULTS!A489)</f>
        <v/>
      </c>
      <c r="D490" s="122" t="str">
        <f>IFERROR((VLOOKUP($C490,Drop_down_options!$B$2:$D$21,2,FALSE)),"")</f>
        <v/>
      </c>
      <c r="E490" s="122" t="str">
        <f>IF(ACOUSTIC_SURVEY_RESULTS!B489=0, "",ACOUSTIC_SURVEY_RESULTS!B489)</f>
        <v/>
      </c>
      <c r="F490" s="122" t="str">
        <f>IF(ACOUSTIC_SURVEY_RESULTS!C489=0, "",ACOUSTIC_SURVEY_RESULTS!C489)</f>
        <v/>
      </c>
      <c r="G490" s="122" t="str">
        <f>IF(ACOUSTIC_SURVEY_RESULTS!D489=0, "",ACOUSTIC_SURVEY_RESULTS!D489)</f>
        <v/>
      </c>
      <c r="H490" s="122" t="str">
        <f>IF(ACOUSTIC_SURVEY_RESULTS!E489=0, "",ACOUSTIC_SURVEY_RESULTS!E489)</f>
        <v/>
      </c>
      <c r="I490" s="122" t="str">
        <f>IF(ACOUSTIC_SURVEY_RESULTS!F489=0, "",ACOUSTIC_SURVEY_RESULTS!F489)</f>
        <v/>
      </c>
      <c r="J490" s="122" t="str">
        <f>IF(ACOUSTIC_SURVEY_RESULTS!G489=0, "",ACOUSTIC_SURVEY_RESULTS!G489)</f>
        <v/>
      </c>
      <c r="K490" s="122" t="str">
        <f>IF(ACOUSTIC_SURVEY_RESULTS!H489=0, "",ACOUSTIC_SURVEY_RESULTS!H489)</f>
        <v/>
      </c>
      <c r="L490" s="122" t="str">
        <f>IF(ACOUSTIC_SURVEY_RESULTS!I489=0, "",ACOUSTIC_SURVEY_RESULTS!I489)</f>
        <v/>
      </c>
      <c r="M490" s="122">
        <f>IFERROR((VLOOKUP($L490,ACOUSTIC_SITE_INFO!$C$3:$AI$501,2,FALSE)),"")</f>
        <v>0</v>
      </c>
      <c r="N490" s="122">
        <f>IFERROR((VLOOKUP($L490,ACOUSTIC_SITE_INFO!$C$3:$AI$501,3,FALSE))," ")</f>
        <v>0</v>
      </c>
      <c r="O490" s="122">
        <f>IFERROR((VLOOKUP($L490,ACOUSTIC_SITE_INFO!$C$3:$AI$501,4,FALSE)),"")</f>
        <v>0</v>
      </c>
      <c r="P490" s="122">
        <f>IFERROR((VLOOKUP($L490,ACOUSTIC_SITE_INFO!$C$3:$AI$501,5,FALSE)),"")</f>
        <v>0</v>
      </c>
      <c r="Q490" s="122">
        <f>IFERROR((VLOOKUP($L490,ACOUSTIC_SITE_INFO!$C$3:$AI$501,6,FALSE)),"")</f>
        <v>0</v>
      </c>
      <c r="R490" s="122">
        <f>IFERROR((VLOOKUP($L490,ACOUSTIC_SITE_INFO!$C$3:$AI$501,7,FALSE)),"")</f>
        <v>0</v>
      </c>
      <c r="S490" s="122" t="str">
        <f>IFERROR((VLOOKUP($L490,ACOUSTIC_SITE_INFO!$C$3:$AI$501,8,FALSE)),"")</f>
        <v>//</v>
      </c>
      <c r="T490" s="124">
        <f>IFERROR((VLOOKUP($L490,ACOUSTIC_SITE_INFO!$C$3:$AI$501,9,FALSE)),"")</f>
        <v>0</v>
      </c>
      <c r="U490" s="124">
        <f>IFERROR((VLOOKUP($L490,ACOUSTIC_SITE_INFO!$C$3:$AI$501,10,FALSE)),"")</f>
        <v>0</v>
      </c>
      <c r="V490" s="122">
        <f>IFERROR((VLOOKUP($L490,ACOUSTIC_SITE_INFO!$C$3:$AI$501,11,FALSE)),"")</f>
        <v>0</v>
      </c>
      <c r="W490" s="122">
        <f>IFERROR((VLOOKUP($L490,ACOUSTIC_SITE_INFO!$C$3:$AI$501,12,FALSE)),"")</f>
        <v>0</v>
      </c>
      <c r="X490" s="122">
        <f>IFERROR((VLOOKUP($L490,ACOUSTIC_SITE_INFO!$C$3:$AI$501,13,FALSE)),"")</f>
        <v>0</v>
      </c>
      <c r="Y490" s="122">
        <f>IFERROR((VLOOKUP($L490,ACOUSTIC_SITE_INFO!$C$3:$AI$501,14,FALSE)),"")</f>
        <v>0</v>
      </c>
      <c r="Z490" s="122">
        <f>IFERROR((VLOOKUP($L490,ACOUSTIC_SITE_INFO!$C$3:$AI$501,15,FALSE)),"")</f>
        <v>0</v>
      </c>
      <c r="AA490" s="122">
        <f>IFERROR((VLOOKUP($L490,ACOUSTIC_SITE_INFO!$C$3:$AI$501,16,FALSE)),"")</f>
        <v>0</v>
      </c>
      <c r="AB490" s="122">
        <f>IFERROR((VLOOKUP($L490,ACOUSTIC_SITE_INFO!$C$3:$AI$501,17,FALSE)),"")</f>
        <v>0</v>
      </c>
      <c r="AC490" s="122">
        <f>IFERROR((VLOOKUP($L490,ACOUSTIC_SITE_INFO!$C$3:$AI$501,18,FALSE)),"")</f>
        <v>0</v>
      </c>
      <c r="AD490" s="122">
        <f>IFERROR((VLOOKUP($L490,ACOUSTIC_SITE_INFO!$C$3:$AI$501,20,FALSE)),"")</f>
        <v>0</v>
      </c>
      <c r="AE490" s="122">
        <f>IFERROR((VLOOKUP($L490,ACOUSTIC_SITE_INFO!$C$3:$AI$501,21,FALSE)),"")</f>
        <v>0</v>
      </c>
      <c r="AF490" s="122">
        <f>IFERROR((VLOOKUP($L490,ACOUSTIC_SITE_INFO!$C$3:$AI$501,19,FALSE)),"")</f>
        <v>0</v>
      </c>
      <c r="AG490" s="122">
        <f>IFERROR((VLOOKUP($L490,ACOUSTIC_SITE_INFO!$C$3:$AI$501,22,FALSE)),"")</f>
        <v>0</v>
      </c>
      <c r="AH490" s="122">
        <f>IFERROR((VLOOKUP($L490,ACOUSTIC_SITE_INFO!$C$3:$AI$501,23,FALSE)),"")</f>
        <v>0</v>
      </c>
      <c r="AI490" s="125">
        <f>IFERROR((VLOOKUP($L490,ACOUSTIC_SITE_INFO!$C$3:$AI$501,24,FALSE)),"")</f>
        <v>0</v>
      </c>
      <c r="AJ490" s="125">
        <f>IFERROR((VLOOKUP($L490,ACOUSTIC_SITE_INFO!$C$3:$AI$501,25,FALSE)),"")</f>
        <v>0</v>
      </c>
      <c r="AK490" s="122">
        <f>IFERROR((VLOOKUP($L490,ACOUSTIC_SITE_INFO!$C$3:$AI$501,26,FALSE)),"")</f>
        <v>0</v>
      </c>
      <c r="AL490" s="122">
        <f>IFERROR((VLOOKUP($L490,ACOUSTIC_SITE_INFO!$C$3:$AI$501,27,FALSE)),"")</f>
        <v>0</v>
      </c>
      <c r="AM490" s="122">
        <f>IFERROR((VLOOKUP($L490,ACOUSTIC_SITE_INFO!$C$3:$AI$501,29,FALSE)),"")</f>
        <v>0</v>
      </c>
      <c r="AN490" s="122">
        <f>IFERROR((VLOOKUP($L490,ACOUSTIC_SITE_INFO!$C$3:$AI$501,30,FALSE)),"")</f>
        <v>0</v>
      </c>
      <c r="AO490" s="122">
        <f>IFERROR((VLOOKUP($L490,ACOUSTIC_SITE_INFO!$C$3:$AI$501,31,FALSE)),"")</f>
        <v>0</v>
      </c>
      <c r="AP490" s="122">
        <f>IFERROR((VLOOKUP($L490,ACOUSTIC_SITE_INFO!$C$3:$AI$501,32,FALSE)),"")</f>
        <v>0</v>
      </c>
      <c r="AQ490" s="122">
        <f>IFERROR((VLOOKUP($L490,ACOUSTIC_SITE_INFO!$C$3:$AI$501,33,FALSE)),"")</f>
        <v>0</v>
      </c>
    </row>
    <row r="491" spans="1:43" x14ac:dyDescent="0.25">
      <c r="A491" s="122" t="str">
        <f t="shared" si="14"/>
        <v>00-0m-0</v>
      </c>
      <c r="B491" s="122" t="str">
        <f t="shared" si="15"/>
        <v/>
      </c>
      <c r="C491" s="122" t="str">
        <f>IF(ACOUSTIC_SURVEY_RESULTS!A490=0, "",ACOUSTIC_SURVEY_RESULTS!A490)</f>
        <v/>
      </c>
      <c r="D491" s="122" t="str">
        <f>IFERROR((VLOOKUP($C491,Drop_down_options!$B$2:$D$21,2,FALSE)),"")</f>
        <v/>
      </c>
      <c r="E491" s="122" t="str">
        <f>IF(ACOUSTIC_SURVEY_RESULTS!B490=0, "",ACOUSTIC_SURVEY_RESULTS!B490)</f>
        <v/>
      </c>
      <c r="F491" s="122" t="str">
        <f>IF(ACOUSTIC_SURVEY_RESULTS!C490=0, "",ACOUSTIC_SURVEY_RESULTS!C490)</f>
        <v/>
      </c>
      <c r="G491" s="122" t="str">
        <f>IF(ACOUSTIC_SURVEY_RESULTS!D490=0, "",ACOUSTIC_SURVEY_RESULTS!D490)</f>
        <v/>
      </c>
      <c r="H491" s="122" t="str">
        <f>IF(ACOUSTIC_SURVEY_RESULTS!E490=0, "",ACOUSTIC_SURVEY_RESULTS!E490)</f>
        <v/>
      </c>
      <c r="I491" s="122" t="str">
        <f>IF(ACOUSTIC_SURVEY_RESULTS!F490=0, "",ACOUSTIC_SURVEY_RESULTS!F490)</f>
        <v/>
      </c>
      <c r="J491" s="122" t="str">
        <f>IF(ACOUSTIC_SURVEY_RESULTS!G490=0, "",ACOUSTIC_SURVEY_RESULTS!G490)</f>
        <v/>
      </c>
      <c r="K491" s="122" t="str">
        <f>IF(ACOUSTIC_SURVEY_RESULTS!H490=0, "",ACOUSTIC_SURVEY_RESULTS!H490)</f>
        <v/>
      </c>
      <c r="L491" s="122" t="str">
        <f>IF(ACOUSTIC_SURVEY_RESULTS!I490=0, "",ACOUSTIC_SURVEY_RESULTS!I490)</f>
        <v/>
      </c>
      <c r="M491" s="122">
        <f>IFERROR((VLOOKUP($L491,ACOUSTIC_SITE_INFO!$C$3:$AI$501,2,FALSE)),"")</f>
        <v>0</v>
      </c>
      <c r="N491" s="122">
        <f>IFERROR((VLOOKUP($L491,ACOUSTIC_SITE_INFO!$C$3:$AI$501,3,FALSE))," ")</f>
        <v>0</v>
      </c>
      <c r="O491" s="122">
        <f>IFERROR((VLOOKUP($L491,ACOUSTIC_SITE_INFO!$C$3:$AI$501,4,FALSE)),"")</f>
        <v>0</v>
      </c>
      <c r="P491" s="122">
        <f>IFERROR((VLOOKUP($L491,ACOUSTIC_SITE_INFO!$C$3:$AI$501,5,FALSE)),"")</f>
        <v>0</v>
      </c>
      <c r="Q491" s="122">
        <f>IFERROR((VLOOKUP($L491,ACOUSTIC_SITE_INFO!$C$3:$AI$501,6,FALSE)),"")</f>
        <v>0</v>
      </c>
      <c r="R491" s="122">
        <f>IFERROR((VLOOKUP($L491,ACOUSTIC_SITE_INFO!$C$3:$AI$501,7,FALSE)),"")</f>
        <v>0</v>
      </c>
      <c r="S491" s="122" t="str">
        <f>IFERROR((VLOOKUP($L491,ACOUSTIC_SITE_INFO!$C$3:$AI$501,8,FALSE)),"")</f>
        <v>//</v>
      </c>
      <c r="T491" s="124">
        <f>IFERROR((VLOOKUP($L491,ACOUSTIC_SITE_INFO!$C$3:$AI$501,9,FALSE)),"")</f>
        <v>0</v>
      </c>
      <c r="U491" s="124">
        <f>IFERROR((VLOOKUP($L491,ACOUSTIC_SITE_INFO!$C$3:$AI$501,10,FALSE)),"")</f>
        <v>0</v>
      </c>
      <c r="V491" s="122">
        <f>IFERROR((VLOOKUP($L491,ACOUSTIC_SITE_INFO!$C$3:$AI$501,11,FALSE)),"")</f>
        <v>0</v>
      </c>
      <c r="W491" s="122">
        <f>IFERROR((VLOOKUP($L491,ACOUSTIC_SITE_INFO!$C$3:$AI$501,12,FALSE)),"")</f>
        <v>0</v>
      </c>
      <c r="X491" s="122">
        <f>IFERROR((VLOOKUP($L491,ACOUSTIC_SITE_INFO!$C$3:$AI$501,13,FALSE)),"")</f>
        <v>0</v>
      </c>
      <c r="Y491" s="122">
        <f>IFERROR((VLOOKUP($L491,ACOUSTIC_SITE_INFO!$C$3:$AI$501,14,FALSE)),"")</f>
        <v>0</v>
      </c>
      <c r="Z491" s="122">
        <f>IFERROR((VLOOKUP($L491,ACOUSTIC_SITE_INFO!$C$3:$AI$501,15,FALSE)),"")</f>
        <v>0</v>
      </c>
      <c r="AA491" s="122">
        <f>IFERROR((VLOOKUP($L491,ACOUSTIC_SITE_INFO!$C$3:$AI$501,16,FALSE)),"")</f>
        <v>0</v>
      </c>
      <c r="AB491" s="122">
        <f>IFERROR((VLOOKUP($L491,ACOUSTIC_SITE_INFO!$C$3:$AI$501,17,FALSE)),"")</f>
        <v>0</v>
      </c>
      <c r="AC491" s="122">
        <f>IFERROR((VLOOKUP($L491,ACOUSTIC_SITE_INFO!$C$3:$AI$501,18,FALSE)),"")</f>
        <v>0</v>
      </c>
      <c r="AD491" s="122">
        <f>IFERROR((VLOOKUP($L491,ACOUSTIC_SITE_INFO!$C$3:$AI$501,20,FALSE)),"")</f>
        <v>0</v>
      </c>
      <c r="AE491" s="122">
        <f>IFERROR((VLOOKUP($L491,ACOUSTIC_SITE_INFO!$C$3:$AI$501,21,FALSE)),"")</f>
        <v>0</v>
      </c>
      <c r="AF491" s="122">
        <f>IFERROR((VLOOKUP($L491,ACOUSTIC_SITE_INFO!$C$3:$AI$501,19,FALSE)),"")</f>
        <v>0</v>
      </c>
      <c r="AG491" s="122">
        <f>IFERROR((VLOOKUP($L491,ACOUSTIC_SITE_INFO!$C$3:$AI$501,22,FALSE)),"")</f>
        <v>0</v>
      </c>
      <c r="AH491" s="122">
        <f>IFERROR((VLOOKUP($L491,ACOUSTIC_SITE_INFO!$C$3:$AI$501,23,FALSE)),"")</f>
        <v>0</v>
      </c>
      <c r="AI491" s="125">
        <f>IFERROR((VLOOKUP($L491,ACOUSTIC_SITE_INFO!$C$3:$AI$501,24,FALSE)),"")</f>
        <v>0</v>
      </c>
      <c r="AJ491" s="125">
        <f>IFERROR((VLOOKUP($L491,ACOUSTIC_SITE_INFO!$C$3:$AI$501,25,FALSE)),"")</f>
        <v>0</v>
      </c>
      <c r="AK491" s="122">
        <f>IFERROR((VLOOKUP($L491,ACOUSTIC_SITE_INFO!$C$3:$AI$501,26,FALSE)),"")</f>
        <v>0</v>
      </c>
      <c r="AL491" s="122">
        <f>IFERROR((VLOOKUP($L491,ACOUSTIC_SITE_INFO!$C$3:$AI$501,27,FALSE)),"")</f>
        <v>0</v>
      </c>
      <c r="AM491" s="122">
        <f>IFERROR((VLOOKUP($L491,ACOUSTIC_SITE_INFO!$C$3:$AI$501,29,FALSE)),"")</f>
        <v>0</v>
      </c>
      <c r="AN491" s="122">
        <f>IFERROR((VLOOKUP($L491,ACOUSTIC_SITE_INFO!$C$3:$AI$501,30,FALSE)),"")</f>
        <v>0</v>
      </c>
      <c r="AO491" s="122">
        <f>IFERROR((VLOOKUP($L491,ACOUSTIC_SITE_INFO!$C$3:$AI$501,31,FALSE)),"")</f>
        <v>0</v>
      </c>
      <c r="AP491" s="122">
        <f>IFERROR((VLOOKUP($L491,ACOUSTIC_SITE_INFO!$C$3:$AI$501,32,FALSE)),"")</f>
        <v>0</v>
      </c>
      <c r="AQ491" s="122">
        <f>IFERROR((VLOOKUP($L491,ACOUSTIC_SITE_INFO!$C$3:$AI$501,33,FALSE)),"")</f>
        <v>0</v>
      </c>
    </row>
    <row r="492" spans="1:43" x14ac:dyDescent="0.25">
      <c r="A492" s="122" t="str">
        <f t="shared" si="14"/>
        <v>00-0m-0</v>
      </c>
      <c r="B492" s="122" t="str">
        <f t="shared" si="15"/>
        <v/>
      </c>
      <c r="C492" s="122" t="str">
        <f>IF(ACOUSTIC_SURVEY_RESULTS!A491=0, "",ACOUSTIC_SURVEY_RESULTS!A491)</f>
        <v/>
      </c>
      <c r="D492" s="122" t="str">
        <f>IFERROR((VLOOKUP($C492,Drop_down_options!$B$2:$D$21,2,FALSE)),"")</f>
        <v/>
      </c>
      <c r="E492" s="122" t="str">
        <f>IF(ACOUSTIC_SURVEY_RESULTS!B491=0, "",ACOUSTIC_SURVEY_RESULTS!B491)</f>
        <v/>
      </c>
      <c r="F492" s="122" t="str">
        <f>IF(ACOUSTIC_SURVEY_RESULTS!C491=0, "",ACOUSTIC_SURVEY_RESULTS!C491)</f>
        <v/>
      </c>
      <c r="G492" s="122" t="str">
        <f>IF(ACOUSTIC_SURVEY_RESULTS!D491=0, "",ACOUSTIC_SURVEY_RESULTS!D491)</f>
        <v/>
      </c>
      <c r="H492" s="122" t="str">
        <f>IF(ACOUSTIC_SURVEY_RESULTS!E491=0, "",ACOUSTIC_SURVEY_RESULTS!E491)</f>
        <v/>
      </c>
      <c r="I492" s="122" t="str">
        <f>IF(ACOUSTIC_SURVEY_RESULTS!F491=0, "",ACOUSTIC_SURVEY_RESULTS!F491)</f>
        <v/>
      </c>
      <c r="J492" s="122" t="str">
        <f>IF(ACOUSTIC_SURVEY_RESULTS!G491=0, "",ACOUSTIC_SURVEY_RESULTS!G491)</f>
        <v/>
      </c>
      <c r="K492" s="122" t="str">
        <f>IF(ACOUSTIC_SURVEY_RESULTS!H491=0, "",ACOUSTIC_SURVEY_RESULTS!H491)</f>
        <v/>
      </c>
      <c r="L492" s="122" t="str">
        <f>IF(ACOUSTIC_SURVEY_RESULTS!I491=0, "",ACOUSTIC_SURVEY_RESULTS!I491)</f>
        <v/>
      </c>
      <c r="M492" s="122">
        <f>IFERROR((VLOOKUP($L492,ACOUSTIC_SITE_INFO!$C$3:$AI$501,2,FALSE)),"")</f>
        <v>0</v>
      </c>
      <c r="N492" s="122">
        <f>IFERROR((VLOOKUP($L492,ACOUSTIC_SITE_INFO!$C$3:$AI$501,3,FALSE))," ")</f>
        <v>0</v>
      </c>
      <c r="O492" s="122">
        <f>IFERROR((VLOOKUP($L492,ACOUSTIC_SITE_INFO!$C$3:$AI$501,4,FALSE)),"")</f>
        <v>0</v>
      </c>
      <c r="P492" s="122">
        <f>IFERROR((VLOOKUP($L492,ACOUSTIC_SITE_INFO!$C$3:$AI$501,5,FALSE)),"")</f>
        <v>0</v>
      </c>
      <c r="Q492" s="122">
        <f>IFERROR((VLOOKUP($L492,ACOUSTIC_SITE_INFO!$C$3:$AI$501,6,FALSE)),"")</f>
        <v>0</v>
      </c>
      <c r="R492" s="122">
        <f>IFERROR((VLOOKUP($L492,ACOUSTIC_SITE_INFO!$C$3:$AI$501,7,FALSE)),"")</f>
        <v>0</v>
      </c>
      <c r="S492" s="122" t="str">
        <f>IFERROR((VLOOKUP($L492,ACOUSTIC_SITE_INFO!$C$3:$AI$501,8,FALSE)),"")</f>
        <v>//</v>
      </c>
      <c r="T492" s="124">
        <f>IFERROR((VLOOKUP($L492,ACOUSTIC_SITE_INFO!$C$3:$AI$501,9,FALSE)),"")</f>
        <v>0</v>
      </c>
      <c r="U492" s="124">
        <f>IFERROR((VLOOKUP($L492,ACOUSTIC_SITE_INFO!$C$3:$AI$501,10,FALSE)),"")</f>
        <v>0</v>
      </c>
      <c r="V492" s="122">
        <f>IFERROR((VLOOKUP($L492,ACOUSTIC_SITE_INFO!$C$3:$AI$501,11,FALSE)),"")</f>
        <v>0</v>
      </c>
      <c r="W492" s="122">
        <f>IFERROR((VLOOKUP($L492,ACOUSTIC_SITE_INFO!$C$3:$AI$501,12,FALSE)),"")</f>
        <v>0</v>
      </c>
      <c r="X492" s="122">
        <f>IFERROR((VLOOKUP($L492,ACOUSTIC_SITE_INFO!$C$3:$AI$501,13,FALSE)),"")</f>
        <v>0</v>
      </c>
      <c r="Y492" s="122">
        <f>IFERROR((VLOOKUP($L492,ACOUSTIC_SITE_INFO!$C$3:$AI$501,14,FALSE)),"")</f>
        <v>0</v>
      </c>
      <c r="Z492" s="122">
        <f>IFERROR((VLOOKUP($L492,ACOUSTIC_SITE_INFO!$C$3:$AI$501,15,FALSE)),"")</f>
        <v>0</v>
      </c>
      <c r="AA492" s="122">
        <f>IFERROR((VLOOKUP($L492,ACOUSTIC_SITE_INFO!$C$3:$AI$501,16,FALSE)),"")</f>
        <v>0</v>
      </c>
      <c r="AB492" s="122">
        <f>IFERROR((VLOOKUP($L492,ACOUSTIC_SITE_INFO!$C$3:$AI$501,17,FALSE)),"")</f>
        <v>0</v>
      </c>
      <c r="AC492" s="122">
        <f>IFERROR((VLOOKUP($L492,ACOUSTIC_SITE_INFO!$C$3:$AI$501,18,FALSE)),"")</f>
        <v>0</v>
      </c>
      <c r="AD492" s="122">
        <f>IFERROR((VLOOKUP($L492,ACOUSTIC_SITE_INFO!$C$3:$AI$501,20,FALSE)),"")</f>
        <v>0</v>
      </c>
      <c r="AE492" s="122">
        <f>IFERROR((VLOOKUP($L492,ACOUSTIC_SITE_INFO!$C$3:$AI$501,21,FALSE)),"")</f>
        <v>0</v>
      </c>
      <c r="AF492" s="122">
        <f>IFERROR((VLOOKUP($L492,ACOUSTIC_SITE_INFO!$C$3:$AI$501,19,FALSE)),"")</f>
        <v>0</v>
      </c>
      <c r="AG492" s="122">
        <f>IFERROR((VLOOKUP($L492,ACOUSTIC_SITE_INFO!$C$3:$AI$501,22,FALSE)),"")</f>
        <v>0</v>
      </c>
      <c r="AH492" s="122">
        <f>IFERROR((VLOOKUP($L492,ACOUSTIC_SITE_INFO!$C$3:$AI$501,23,FALSE)),"")</f>
        <v>0</v>
      </c>
      <c r="AI492" s="125">
        <f>IFERROR((VLOOKUP($L492,ACOUSTIC_SITE_INFO!$C$3:$AI$501,24,FALSE)),"")</f>
        <v>0</v>
      </c>
      <c r="AJ492" s="125">
        <f>IFERROR((VLOOKUP($L492,ACOUSTIC_SITE_INFO!$C$3:$AI$501,25,FALSE)),"")</f>
        <v>0</v>
      </c>
      <c r="AK492" s="122">
        <f>IFERROR((VLOOKUP($L492,ACOUSTIC_SITE_INFO!$C$3:$AI$501,26,FALSE)),"")</f>
        <v>0</v>
      </c>
      <c r="AL492" s="122">
        <f>IFERROR((VLOOKUP($L492,ACOUSTIC_SITE_INFO!$C$3:$AI$501,27,FALSE)),"")</f>
        <v>0</v>
      </c>
      <c r="AM492" s="122">
        <f>IFERROR((VLOOKUP($L492,ACOUSTIC_SITE_INFO!$C$3:$AI$501,29,FALSE)),"")</f>
        <v>0</v>
      </c>
      <c r="AN492" s="122">
        <f>IFERROR((VLOOKUP($L492,ACOUSTIC_SITE_INFO!$C$3:$AI$501,30,FALSE)),"")</f>
        <v>0</v>
      </c>
      <c r="AO492" s="122">
        <f>IFERROR((VLOOKUP($L492,ACOUSTIC_SITE_INFO!$C$3:$AI$501,31,FALSE)),"")</f>
        <v>0</v>
      </c>
      <c r="AP492" s="122">
        <f>IFERROR((VLOOKUP($L492,ACOUSTIC_SITE_INFO!$C$3:$AI$501,32,FALSE)),"")</f>
        <v>0</v>
      </c>
      <c r="AQ492" s="122">
        <f>IFERROR((VLOOKUP($L492,ACOUSTIC_SITE_INFO!$C$3:$AI$501,33,FALSE)),"")</f>
        <v>0</v>
      </c>
    </row>
    <row r="493" spans="1:43" x14ac:dyDescent="0.25">
      <c r="A493" s="122" t="str">
        <f t="shared" si="14"/>
        <v>00-0m-0</v>
      </c>
      <c r="B493" s="122" t="str">
        <f t="shared" si="15"/>
        <v/>
      </c>
      <c r="C493" s="122" t="str">
        <f>IF(ACOUSTIC_SURVEY_RESULTS!A492=0, "",ACOUSTIC_SURVEY_RESULTS!A492)</f>
        <v/>
      </c>
      <c r="D493" s="122" t="str">
        <f>IFERROR((VLOOKUP($C493,Drop_down_options!$B$2:$D$21,2,FALSE)),"")</f>
        <v/>
      </c>
      <c r="E493" s="122" t="str">
        <f>IF(ACOUSTIC_SURVEY_RESULTS!B492=0, "",ACOUSTIC_SURVEY_RESULTS!B492)</f>
        <v/>
      </c>
      <c r="F493" s="122" t="str">
        <f>IF(ACOUSTIC_SURVEY_RESULTS!C492=0, "",ACOUSTIC_SURVEY_RESULTS!C492)</f>
        <v/>
      </c>
      <c r="G493" s="122" t="str">
        <f>IF(ACOUSTIC_SURVEY_RESULTS!D492=0, "",ACOUSTIC_SURVEY_RESULTS!D492)</f>
        <v/>
      </c>
      <c r="H493" s="122" t="str">
        <f>IF(ACOUSTIC_SURVEY_RESULTS!E492=0, "",ACOUSTIC_SURVEY_RESULTS!E492)</f>
        <v/>
      </c>
      <c r="I493" s="122" t="str">
        <f>IF(ACOUSTIC_SURVEY_RESULTS!F492=0, "",ACOUSTIC_SURVEY_RESULTS!F492)</f>
        <v/>
      </c>
      <c r="J493" s="122" t="str">
        <f>IF(ACOUSTIC_SURVEY_RESULTS!G492=0, "",ACOUSTIC_SURVEY_RESULTS!G492)</f>
        <v/>
      </c>
      <c r="K493" s="122" t="str">
        <f>IF(ACOUSTIC_SURVEY_RESULTS!H492=0, "",ACOUSTIC_SURVEY_RESULTS!H492)</f>
        <v/>
      </c>
      <c r="L493" s="122" t="str">
        <f>IF(ACOUSTIC_SURVEY_RESULTS!I492=0, "",ACOUSTIC_SURVEY_RESULTS!I492)</f>
        <v/>
      </c>
      <c r="M493" s="122">
        <f>IFERROR((VLOOKUP($L493,ACOUSTIC_SITE_INFO!$C$3:$AI$501,2,FALSE)),"")</f>
        <v>0</v>
      </c>
      <c r="N493" s="122">
        <f>IFERROR((VLOOKUP($L493,ACOUSTIC_SITE_INFO!$C$3:$AI$501,3,FALSE))," ")</f>
        <v>0</v>
      </c>
      <c r="O493" s="122">
        <f>IFERROR((VLOOKUP($L493,ACOUSTIC_SITE_INFO!$C$3:$AI$501,4,FALSE)),"")</f>
        <v>0</v>
      </c>
      <c r="P493" s="122">
        <f>IFERROR((VLOOKUP($L493,ACOUSTIC_SITE_INFO!$C$3:$AI$501,5,FALSE)),"")</f>
        <v>0</v>
      </c>
      <c r="Q493" s="122">
        <f>IFERROR((VLOOKUP($L493,ACOUSTIC_SITE_INFO!$C$3:$AI$501,6,FALSE)),"")</f>
        <v>0</v>
      </c>
      <c r="R493" s="122">
        <f>IFERROR((VLOOKUP($L493,ACOUSTIC_SITE_INFO!$C$3:$AI$501,7,FALSE)),"")</f>
        <v>0</v>
      </c>
      <c r="S493" s="122" t="str">
        <f>IFERROR((VLOOKUP($L493,ACOUSTIC_SITE_INFO!$C$3:$AI$501,8,FALSE)),"")</f>
        <v>//</v>
      </c>
      <c r="T493" s="124">
        <f>IFERROR((VLOOKUP($L493,ACOUSTIC_SITE_INFO!$C$3:$AI$501,9,FALSE)),"")</f>
        <v>0</v>
      </c>
      <c r="U493" s="124">
        <f>IFERROR((VLOOKUP($L493,ACOUSTIC_SITE_INFO!$C$3:$AI$501,10,FALSE)),"")</f>
        <v>0</v>
      </c>
      <c r="V493" s="122">
        <f>IFERROR((VLOOKUP($L493,ACOUSTIC_SITE_INFO!$C$3:$AI$501,11,FALSE)),"")</f>
        <v>0</v>
      </c>
      <c r="W493" s="122">
        <f>IFERROR((VLOOKUP($L493,ACOUSTIC_SITE_INFO!$C$3:$AI$501,12,FALSE)),"")</f>
        <v>0</v>
      </c>
      <c r="X493" s="122">
        <f>IFERROR((VLOOKUP($L493,ACOUSTIC_SITE_INFO!$C$3:$AI$501,13,FALSE)),"")</f>
        <v>0</v>
      </c>
      <c r="Y493" s="122">
        <f>IFERROR((VLOOKUP($L493,ACOUSTIC_SITE_INFO!$C$3:$AI$501,14,FALSE)),"")</f>
        <v>0</v>
      </c>
      <c r="Z493" s="122">
        <f>IFERROR((VLOOKUP($L493,ACOUSTIC_SITE_INFO!$C$3:$AI$501,15,FALSE)),"")</f>
        <v>0</v>
      </c>
      <c r="AA493" s="122">
        <f>IFERROR((VLOOKUP($L493,ACOUSTIC_SITE_INFO!$C$3:$AI$501,16,FALSE)),"")</f>
        <v>0</v>
      </c>
      <c r="AB493" s="122">
        <f>IFERROR((VLOOKUP($L493,ACOUSTIC_SITE_INFO!$C$3:$AI$501,17,FALSE)),"")</f>
        <v>0</v>
      </c>
      <c r="AC493" s="122">
        <f>IFERROR((VLOOKUP($L493,ACOUSTIC_SITE_INFO!$C$3:$AI$501,18,FALSE)),"")</f>
        <v>0</v>
      </c>
      <c r="AD493" s="122">
        <f>IFERROR((VLOOKUP($L493,ACOUSTIC_SITE_INFO!$C$3:$AI$501,20,FALSE)),"")</f>
        <v>0</v>
      </c>
      <c r="AE493" s="122">
        <f>IFERROR((VLOOKUP($L493,ACOUSTIC_SITE_INFO!$C$3:$AI$501,21,FALSE)),"")</f>
        <v>0</v>
      </c>
      <c r="AF493" s="122">
        <f>IFERROR((VLOOKUP($L493,ACOUSTIC_SITE_INFO!$C$3:$AI$501,19,FALSE)),"")</f>
        <v>0</v>
      </c>
      <c r="AG493" s="122">
        <f>IFERROR((VLOOKUP($L493,ACOUSTIC_SITE_INFO!$C$3:$AI$501,22,FALSE)),"")</f>
        <v>0</v>
      </c>
      <c r="AH493" s="122">
        <f>IFERROR((VLOOKUP($L493,ACOUSTIC_SITE_INFO!$C$3:$AI$501,23,FALSE)),"")</f>
        <v>0</v>
      </c>
      <c r="AI493" s="125">
        <f>IFERROR((VLOOKUP($L493,ACOUSTIC_SITE_INFO!$C$3:$AI$501,24,FALSE)),"")</f>
        <v>0</v>
      </c>
      <c r="AJ493" s="125">
        <f>IFERROR((VLOOKUP($L493,ACOUSTIC_SITE_INFO!$C$3:$AI$501,25,FALSE)),"")</f>
        <v>0</v>
      </c>
      <c r="AK493" s="122">
        <f>IFERROR((VLOOKUP($L493,ACOUSTIC_SITE_INFO!$C$3:$AI$501,26,FALSE)),"")</f>
        <v>0</v>
      </c>
      <c r="AL493" s="122">
        <f>IFERROR((VLOOKUP($L493,ACOUSTIC_SITE_INFO!$C$3:$AI$501,27,FALSE)),"")</f>
        <v>0</v>
      </c>
      <c r="AM493" s="122">
        <f>IFERROR((VLOOKUP($L493,ACOUSTIC_SITE_INFO!$C$3:$AI$501,29,FALSE)),"")</f>
        <v>0</v>
      </c>
      <c r="AN493" s="122">
        <f>IFERROR((VLOOKUP($L493,ACOUSTIC_SITE_INFO!$C$3:$AI$501,30,FALSE)),"")</f>
        <v>0</v>
      </c>
      <c r="AO493" s="122">
        <f>IFERROR((VLOOKUP($L493,ACOUSTIC_SITE_INFO!$C$3:$AI$501,31,FALSE)),"")</f>
        <v>0</v>
      </c>
      <c r="AP493" s="122">
        <f>IFERROR((VLOOKUP($L493,ACOUSTIC_SITE_INFO!$C$3:$AI$501,32,FALSE)),"")</f>
        <v>0</v>
      </c>
      <c r="AQ493" s="122">
        <f>IFERROR((VLOOKUP($L493,ACOUSTIC_SITE_INFO!$C$3:$AI$501,33,FALSE)),"")</f>
        <v>0</v>
      </c>
    </row>
    <row r="494" spans="1:43" x14ac:dyDescent="0.25">
      <c r="A494" s="122" t="str">
        <f t="shared" si="14"/>
        <v>00-0m-0</v>
      </c>
      <c r="B494" s="122" t="str">
        <f t="shared" si="15"/>
        <v/>
      </c>
      <c r="C494" s="122" t="str">
        <f>IF(ACOUSTIC_SURVEY_RESULTS!A493=0, "",ACOUSTIC_SURVEY_RESULTS!A493)</f>
        <v/>
      </c>
      <c r="D494" s="122" t="str">
        <f>IFERROR((VLOOKUP($C494,Drop_down_options!$B$2:$D$21,2,FALSE)),"")</f>
        <v/>
      </c>
      <c r="E494" s="122" t="str">
        <f>IF(ACOUSTIC_SURVEY_RESULTS!B493=0, "",ACOUSTIC_SURVEY_RESULTS!B493)</f>
        <v/>
      </c>
      <c r="F494" s="122" t="str">
        <f>IF(ACOUSTIC_SURVEY_RESULTS!C493=0, "",ACOUSTIC_SURVEY_RESULTS!C493)</f>
        <v/>
      </c>
      <c r="G494" s="122" t="str">
        <f>IF(ACOUSTIC_SURVEY_RESULTS!D493=0, "",ACOUSTIC_SURVEY_RESULTS!D493)</f>
        <v/>
      </c>
      <c r="H494" s="122" t="str">
        <f>IF(ACOUSTIC_SURVEY_RESULTS!E493=0, "",ACOUSTIC_SURVEY_RESULTS!E493)</f>
        <v/>
      </c>
      <c r="I494" s="122" t="str">
        <f>IF(ACOUSTIC_SURVEY_RESULTS!F493=0, "",ACOUSTIC_SURVEY_RESULTS!F493)</f>
        <v/>
      </c>
      <c r="J494" s="122" t="str">
        <f>IF(ACOUSTIC_SURVEY_RESULTS!G493=0, "",ACOUSTIC_SURVEY_RESULTS!G493)</f>
        <v/>
      </c>
      <c r="K494" s="122" t="str">
        <f>IF(ACOUSTIC_SURVEY_RESULTS!H493=0, "",ACOUSTIC_SURVEY_RESULTS!H493)</f>
        <v/>
      </c>
      <c r="L494" s="122" t="str">
        <f>IF(ACOUSTIC_SURVEY_RESULTS!I493=0, "",ACOUSTIC_SURVEY_RESULTS!I493)</f>
        <v/>
      </c>
      <c r="M494" s="122">
        <f>IFERROR((VLOOKUP($L494,ACOUSTIC_SITE_INFO!$C$3:$AI$501,2,FALSE)),"")</f>
        <v>0</v>
      </c>
      <c r="N494" s="122">
        <f>IFERROR((VLOOKUP($L494,ACOUSTIC_SITE_INFO!$C$3:$AI$501,3,FALSE))," ")</f>
        <v>0</v>
      </c>
      <c r="O494" s="122">
        <f>IFERROR((VLOOKUP($L494,ACOUSTIC_SITE_INFO!$C$3:$AI$501,4,FALSE)),"")</f>
        <v>0</v>
      </c>
      <c r="P494" s="122">
        <f>IFERROR((VLOOKUP($L494,ACOUSTIC_SITE_INFO!$C$3:$AI$501,5,FALSE)),"")</f>
        <v>0</v>
      </c>
      <c r="Q494" s="122">
        <f>IFERROR((VLOOKUP($L494,ACOUSTIC_SITE_INFO!$C$3:$AI$501,6,FALSE)),"")</f>
        <v>0</v>
      </c>
      <c r="R494" s="122">
        <f>IFERROR((VLOOKUP($L494,ACOUSTIC_SITE_INFO!$C$3:$AI$501,7,FALSE)),"")</f>
        <v>0</v>
      </c>
      <c r="S494" s="122" t="str">
        <f>IFERROR((VLOOKUP($L494,ACOUSTIC_SITE_INFO!$C$3:$AI$501,8,FALSE)),"")</f>
        <v>//</v>
      </c>
      <c r="T494" s="124">
        <f>IFERROR((VLOOKUP($L494,ACOUSTIC_SITE_INFO!$C$3:$AI$501,9,FALSE)),"")</f>
        <v>0</v>
      </c>
      <c r="U494" s="124">
        <f>IFERROR((VLOOKUP($L494,ACOUSTIC_SITE_INFO!$C$3:$AI$501,10,FALSE)),"")</f>
        <v>0</v>
      </c>
      <c r="V494" s="122">
        <f>IFERROR((VLOOKUP($L494,ACOUSTIC_SITE_INFO!$C$3:$AI$501,11,FALSE)),"")</f>
        <v>0</v>
      </c>
      <c r="W494" s="122">
        <f>IFERROR((VLOOKUP($L494,ACOUSTIC_SITE_INFO!$C$3:$AI$501,12,FALSE)),"")</f>
        <v>0</v>
      </c>
      <c r="X494" s="122">
        <f>IFERROR((VLOOKUP($L494,ACOUSTIC_SITE_INFO!$C$3:$AI$501,13,FALSE)),"")</f>
        <v>0</v>
      </c>
      <c r="Y494" s="122">
        <f>IFERROR((VLOOKUP($L494,ACOUSTIC_SITE_INFO!$C$3:$AI$501,14,FALSE)),"")</f>
        <v>0</v>
      </c>
      <c r="Z494" s="122">
        <f>IFERROR((VLOOKUP($L494,ACOUSTIC_SITE_INFO!$C$3:$AI$501,15,FALSE)),"")</f>
        <v>0</v>
      </c>
      <c r="AA494" s="122">
        <f>IFERROR((VLOOKUP($L494,ACOUSTIC_SITE_INFO!$C$3:$AI$501,16,FALSE)),"")</f>
        <v>0</v>
      </c>
      <c r="AB494" s="122">
        <f>IFERROR((VLOOKUP($L494,ACOUSTIC_SITE_INFO!$C$3:$AI$501,17,FALSE)),"")</f>
        <v>0</v>
      </c>
      <c r="AC494" s="122">
        <f>IFERROR((VLOOKUP($L494,ACOUSTIC_SITE_INFO!$C$3:$AI$501,18,FALSE)),"")</f>
        <v>0</v>
      </c>
      <c r="AD494" s="122">
        <f>IFERROR((VLOOKUP($L494,ACOUSTIC_SITE_INFO!$C$3:$AI$501,20,FALSE)),"")</f>
        <v>0</v>
      </c>
      <c r="AE494" s="122">
        <f>IFERROR((VLOOKUP($L494,ACOUSTIC_SITE_INFO!$C$3:$AI$501,21,FALSE)),"")</f>
        <v>0</v>
      </c>
      <c r="AF494" s="122">
        <f>IFERROR((VLOOKUP($L494,ACOUSTIC_SITE_INFO!$C$3:$AI$501,19,FALSE)),"")</f>
        <v>0</v>
      </c>
      <c r="AG494" s="122">
        <f>IFERROR((VLOOKUP($L494,ACOUSTIC_SITE_INFO!$C$3:$AI$501,22,FALSE)),"")</f>
        <v>0</v>
      </c>
      <c r="AH494" s="122">
        <f>IFERROR((VLOOKUP($L494,ACOUSTIC_SITE_INFO!$C$3:$AI$501,23,FALSE)),"")</f>
        <v>0</v>
      </c>
      <c r="AI494" s="125">
        <f>IFERROR((VLOOKUP($L494,ACOUSTIC_SITE_INFO!$C$3:$AI$501,24,FALSE)),"")</f>
        <v>0</v>
      </c>
      <c r="AJ494" s="125">
        <f>IFERROR((VLOOKUP($L494,ACOUSTIC_SITE_INFO!$C$3:$AI$501,25,FALSE)),"")</f>
        <v>0</v>
      </c>
      <c r="AK494" s="122">
        <f>IFERROR((VLOOKUP($L494,ACOUSTIC_SITE_INFO!$C$3:$AI$501,26,FALSE)),"")</f>
        <v>0</v>
      </c>
      <c r="AL494" s="122">
        <f>IFERROR((VLOOKUP($L494,ACOUSTIC_SITE_INFO!$C$3:$AI$501,27,FALSE)),"")</f>
        <v>0</v>
      </c>
      <c r="AM494" s="122">
        <f>IFERROR((VLOOKUP($L494,ACOUSTIC_SITE_INFO!$C$3:$AI$501,29,FALSE)),"")</f>
        <v>0</v>
      </c>
      <c r="AN494" s="122">
        <f>IFERROR((VLOOKUP($L494,ACOUSTIC_SITE_INFO!$C$3:$AI$501,30,FALSE)),"")</f>
        <v>0</v>
      </c>
      <c r="AO494" s="122">
        <f>IFERROR((VLOOKUP($L494,ACOUSTIC_SITE_INFO!$C$3:$AI$501,31,FALSE)),"")</f>
        <v>0</v>
      </c>
      <c r="AP494" s="122">
        <f>IFERROR((VLOOKUP($L494,ACOUSTIC_SITE_INFO!$C$3:$AI$501,32,FALSE)),"")</f>
        <v>0</v>
      </c>
      <c r="AQ494" s="122">
        <f>IFERROR((VLOOKUP($L494,ACOUSTIC_SITE_INFO!$C$3:$AI$501,33,FALSE)),"")</f>
        <v>0</v>
      </c>
    </row>
    <row r="495" spans="1:43" x14ac:dyDescent="0.25">
      <c r="A495" s="122" t="str">
        <f t="shared" si="14"/>
        <v>00-0m-0</v>
      </c>
      <c r="B495" s="122" t="str">
        <f t="shared" si="15"/>
        <v/>
      </c>
      <c r="C495" s="122" t="str">
        <f>IF(ACOUSTIC_SURVEY_RESULTS!A494=0, "",ACOUSTIC_SURVEY_RESULTS!A494)</f>
        <v/>
      </c>
      <c r="D495" s="122" t="str">
        <f>IFERROR((VLOOKUP($C495,Drop_down_options!$B$2:$D$21,2,FALSE)),"")</f>
        <v/>
      </c>
      <c r="E495" s="122" t="str">
        <f>IF(ACOUSTIC_SURVEY_RESULTS!B494=0, "",ACOUSTIC_SURVEY_RESULTS!B494)</f>
        <v/>
      </c>
      <c r="F495" s="122" t="str">
        <f>IF(ACOUSTIC_SURVEY_RESULTS!C494=0, "",ACOUSTIC_SURVEY_RESULTS!C494)</f>
        <v/>
      </c>
      <c r="G495" s="122" t="str">
        <f>IF(ACOUSTIC_SURVEY_RESULTS!D494=0, "",ACOUSTIC_SURVEY_RESULTS!D494)</f>
        <v/>
      </c>
      <c r="H495" s="122" t="str">
        <f>IF(ACOUSTIC_SURVEY_RESULTS!E494=0, "",ACOUSTIC_SURVEY_RESULTS!E494)</f>
        <v/>
      </c>
      <c r="I495" s="122" t="str">
        <f>IF(ACOUSTIC_SURVEY_RESULTS!F494=0, "",ACOUSTIC_SURVEY_RESULTS!F494)</f>
        <v/>
      </c>
      <c r="J495" s="122" t="str">
        <f>IF(ACOUSTIC_SURVEY_RESULTS!G494=0, "",ACOUSTIC_SURVEY_RESULTS!G494)</f>
        <v/>
      </c>
      <c r="K495" s="122" t="str">
        <f>IF(ACOUSTIC_SURVEY_RESULTS!H494=0, "",ACOUSTIC_SURVEY_RESULTS!H494)</f>
        <v/>
      </c>
      <c r="L495" s="122" t="str">
        <f>IF(ACOUSTIC_SURVEY_RESULTS!I494=0, "",ACOUSTIC_SURVEY_RESULTS!I494)</f>
        <v/>
      </c>
      <c r="M495" s="122">
        <f>IFERROR((VLOOKUP($L495,ACOUSTIC_SITE_INFO!$C$3:$AI$501,2,FALSE)),"")</f>
        <v>0</v>
      </c>
      <c r="N495" s="122">
        <f>IFERROR((VLOOKUP($L495,ACOUSTIC_SITE_INFO!$C$3:$AI$501,3,FALSE))," ")</f>
        <v>0</v>
      </c>
      <c r="O495" s="122">
        <f>IFERROR((VLOOKUP($L495,ACOUSTIC_SITE_INFO!$C$3:$AI$501,4,FALSE)),"")</f>
        <v>0</v>
      </c>
      <c r="P495" s="122">
        <f>IFERROR((VLOOKUP($L495,ACOUSTIC_SITE_INFO!$C$3:$AI$501,5,FALSE)),"")</f>
        <v>0</v>
      </c>
      <c r="Q495" s="122">
        <f>IFERROR((VLOOKUP($L495,ACOUSTIC_SITE_INFO!$C$3:$AI$501,6,FALSE)),"")</f>
        <v>0</v>
      </c>
      <c r="R495" s="122">
        <f>IFERROR((VLOOKUP($L495,ACOUSTIC_SITE_INFO!$C$3:$AI$501,7,FALSE)),"")</f>
        <v>0</v>
      </c>
      <c r="S495" s="122" t="str">
        <f>IFERROR((VLOOKUP($L495,ACOUSTIC_SITE_INFO!$C$3:$AI$501,8,FALSE)),"")</f>
        <v>//</v>
      </c>
      <c r="T495" s="124">
        <f>IFERROR((VLOOKUP($L495,ACOUSTIC_SITE_INFO!$C$3:$AI$501,9,FALSE)),"")</f>
        <v>0</v>
      </c>
      <c r="U495" s="124">
        <f>IFERROR((VLOOKUP($L495,ACOUSTIC_SITE_INFO!$C$3:$AI$501,10,FALSE)),"")</f>
        <v>0</v>
      </c>
      <c r="V495" s="122">
        <f>IFERROR((VLOOKUP($L495,ACOUSTIC_SITE_INFO!$C$3:$AI$501,11,FALSE)),"")</f>
        <v>0</v>
      </c>
      <c r="W495" s="122">
        <f>IFERROR((VLOOKUP($L495,ACOUSTIC_SITE_INFO!$C$3:$AI$501,12,FALSE)),"")</f>
        <v>0</v>
      </c>
      <c r="X495" s="122">
        <f>IFERROR((VLOOKUP($L495,ACOUSTIC_SITE_INFO!$C$3:$AI$501,13,FALSE)),"")</f>
        <v>0</v>
      </c>
      <c r="Y495" s="122">
        <f>IFERROR((VLOOKUP($L495,ACOUSTIC_SITE_INFO!$C$3:$AI$501,14,FALSE)),"")</f>
        <v>0</v>
      </c>
      <c r="Z495" s="122">
        <f>IFERROR((VLOOKUP($L495,ACOUSTIC_SITE_INFO!$C$3:$AI$501,15,FALSE)),"")</f>
        <v>0</v>
      </c>
      <c r="AA495" s="122">
        <f>IFERROR((VLOOKUP($L495,ACOUSTIC_SITE_INFO!$C$3:$AI$501,16,FALSE)),"")</f>
        <v>0</v>
      </c>
      <c r="AB495" s="122">
        <f>IFERROR((VLOOKUP($L495,ACOUSTIC_SITE_INFO!$C$3:$AI$501,17,FALSE)),"")</f>
        <v>0</v>
      </c>
      <c r="AC495" s="122">
        <f>IFERROR((VLOOKUP($L495,ACOUSTIC_SITE_INFO!$C$3:$AI$501,18,FALSE)),"")</f>
        <v>0</v>
      </c>
      <c r="AD495" s="122">
        <f>IFERROR((VLOOKUP($L495,ACOUSTIC_SITE_INFO!$C$3:$AI$501,20,FALSE)),"")</f>
        <v>0</v>
      </c>
      <c r="AE495" s="122">
        <f>IFERROR((VLOOKUP($L495,ACOUSTIC_SITE_INFO!$C$3:$AI$501,21,FALSE)),"")</f>
        <v>0</v>
      </c>
      <c r="AF495" s="122">
        <f>IFERROR((VLOOKUP($L495,ACOUSTIC_SITE_INFO!$C$3:$AI$501,19,FALSE)),"")</f>
        <v>0</v>
      </c>
      <c r="AG495" s="122">
        <f>IFERROR((VLOOKUP($L495,ACOUSTIC_SITE_INFO!$C$3:$AI$501,22,FALSE)),"")</f>
        <v>0</v>
      </c>
      <c r="AH495" s="122">
        <f>IFERROR((VLOOKUP($L495,ACOUSTIC_SITE_INFO!$C$3:$AI$501,23,FALSE)),"")</f>
        <v>0</v>
      </c>
      <c r="AI495" s="125">
        <f>IFERROR((VLOOKUP($L495,ACOUSTIC_SITE_INFO!$C$3:$AI$501,24,FALSE)),"")</f>
        <v>0</v>
      </c>
      <c r="AJ495" s="125">
        <f>IFERROR((VLOOKUP($L495,ACOUSTIC_SITE_INFO!$C$3:$AI$501,25,FALSE)),"")</f>
        <v>0</v>
      </c>
      <c r="AK495" s="122">
        <f>IFERROR((VLOOKUP($L495,ACOUSTIC_SITE_INFO!$C$3:$AI$501,26,FALSE)),"")</f>
        <v>0</v>
      </c>
      <c r="AL495" s="122">
        <f>IFERROR((VLOOKUP($L495,ACOUSTIC_SITE_INFO!$C$3:$AI$501,27,FALSE)),"")</f>
        <v>0</v>
      </c>
      <c r="AM495" s="122">
        <f>IFERROR((VLOOKUP($L495,ACOUSTIC_SITE_INFO!$C$3:$AI$501,29,FALSE)),"")</f>
        <v>0</v>
      </c>
      <c r="AN495" s="122">
        <f>IFERROR((VLOOKUP($L495,ACOUSTIC_SITE_INFO!$C$3:$AI$501,30,FALSE)),"")</f>
        <v>0</v>
      </c>
      <c r="AO495" s="122">
        <f>IFERROR((VLOOKUP($L495,ACOUSTIC_SITE_INFO!$C$3:$AI$501,31,FALSE)),"")</f>
        <v>0</v>
      </c>
      <c r="AP495" s="122">
        <f>IFERROR((VLOOKUP($L495,ACOUSTIC_SITE_INFO!$C$3:$AI$501,32,FALSE)),"")</f>
        <v>0</v>
      </c>
      <c r="AQ495" s="122">
        <f>IFERROR((VLOOKUP($L495,ACOUSTIC_SITE_INFO!$C$3:$AI$501,33,FALSE)),"")</f>
        <v>0</v>
      </c>
    </row>
    <row r="496" spans="1:43" x14ac:dyDescent="0.25">
      <c r="A496" s="122" t="str">
        <f t="shared" si="14"/>
        <v>00-0m-0</v>
      </c>
      <c r="B496" s="122" t="str">
        <f t="shared" si="15"/>
        <v/>
      </c>
      <c r="C496" s="122" t="str">
        <f>IF(ACOUSTIC_SURVEY_RESULTS!A495=0, "",ACOUSTIC_SURVEY_RESULTS!A495)</f>
        <v/>
      </c>
      <c r="D496" s="122" t="str">
        <f>IFERROR((VLOOKUP($C496,Drop_down_options!$B$2:$D$21,2,FALSE)),"")</f>
        <v/>
      </c>
      <c r="E496" s="122" t="str">
        <f>IF(ACOUSTIC_SURVEY_RESULTS!B495=0, "",ACOUSTIC_SURVEY_RESULTS!B495)</f>
        <v/>
      </c>
      <c r="F496" s="122" t="str">
        <f>IF(ACOUSTIC_SURVEY_RESULTS!C495=0, "",ACOUSTIC_SURVEY_RESULTS!C495)</f>
        <v/>
      </c>
      <c r="G496" s="122" t="str">
        <f>IF(ACOUSTIC_SURVEY_RESULTS!D495=0, "",ACOUSTIC_SURVEY_RESULTS!D495)</f>
        <v/>
      </c>
      <c r="H496" s="122" t="str">
        <f>IF(ACOUSTIC_SURVEY_RESULTS!E495=0, "",ACOUSTIC_SURVEY_RESULTS!E495)</f>
        <v/>
      </c>
      <c r="I496" s="122" t="str">
        <f>IF(ACOUSTIC_SURVEY_RESULTS!F495=0, "",ACOUSTIC_SURVEY_RESULTS!F495)</f>
        <v/>
      </c>
      <c r="J496" s="122" t="str">
        <f>IF(ACOUSTIC_SURVEY_RESULTS!G495=0, "",ACOUSTIC_SURVEY_RESULTS!G495)</f>
        <v/>
      </c>
      <c r="K496" s="122" t="str">
        <f>IF(ACOUSTIC_SURVEY_RESULTS!H495=0, "",ACOUSTIC_SURVEY_RESULTS!H495)</f>
        <v/>
      </c>
      <c r="L496" s="122" t="str">
        <f>IF(ACOUSTIC_SURVEY_RESULTS!I495=0, "",ACOUSTIC_SURVEY_RESULTS!I495)</f>
        <v/>
      </c>
      <c r="M496" s="122">
        <f>IFERROR((VLOOKUP($L496,ACOUSTIC_SITE_INFO!$C$3:$AI$501,2,FALSE)),"")</f>
        <v>0</v>
      </c>
      <c r="N496" s="122">
        <f>IFERROR((VLOOKUP($L496,ACOUSTIC_SITE_INFO!$C$3:$AI$501,3,FALSE))," ")</f>
        <v>0</v>
      </c>
      <c r="O496" s="122">
        <f>IFERROR((VLOOKUP($L496,ACOUSTIC_SITE_INFO!$C$3:$AI$501,4,FALSE)),"")</f>
        <v>0</v>
      </c>
      <c r="P496" s="122">
        <f>IFERROR((VLOOKUP($L496,ACOUSTIC_SITE_INFO!$C$3:$AI$501,5,FALSE)),"")</f>
        <v>0</v>
      </c>
      <c r="Q496" s="122">
        <f>IFERROR((VLOOKUP($L496,ACOUSTIC_SITE_INFO!$C$3:$AI$501,6,FALSE)),"")</f>
        <v>0</v>
      </c>
      <c r="R496" s="122">
        <f>IFERROR((VLOOKUP($L496,ACOUSTIC_SITE_INFO!$C$3:$AI$501,7,FALSE)),"")</f>
        <v>0</v>
      </c>
      <c r="S496" s="122" t="str">
        <f>IFERROR((VLOOKUP($L496,ACOUSTIC_SITE_INFO!$C$3:$AI$501,8,FALSE)),"")</f>
        <v>//</v>
      </c>
      <c r="T496" s="124">
        <f>IFERROR((VLOOKUP($L496,ACOUSTIC_SITE_INFO!$C$3:$AI$501,9,FALSE)),"")</f>
        <v>0</v>
      </c>
      <c r="U496" s="124">
        <f>IFERROR((VLOOKUP($L496,ACOUSTIC_SITE_INFO!$C$3:$AI$501,10,FALSE)),"")</f>
        <v>0</v>
      </c>
      <c r="V496" s="122">
        <f>IFERROR((VLOOKUP($L496,ACOUSTIC_SITE_INFO!$C$3:$AI$501,11,FALSE)),"")</f>
        <v>0</v>
      </c>
      <c r="W496" s="122">
        <f>IFERROR((VLOOKUP($L496,ACOUSTIC_SITE_INFO!$C$3:$AI$501,12,FALSE)),"")</f>
        <v>0</v>
      </c>
      <c r="X496" s="122">
        <f>IFERROR((VLOOKUP($L496,ACOUSTIC_SITE_INFO!$C$3:$AI$501,13,FALSE)),"")</f>
        <v>0</v>
      </c>
      <c r="Y496" s="122">
        <f>IFERROR((VLOOKUP($L496,ACOUSTIC_SITE_INFO!$C$3:$AI$501,14,FALSE)),"")</f>
        <v>0</v>
      </c>
      <c r="Z496" s="122">
        <f>IFERROR((VLOOKUP($L496,ACOUSTIC_SITE_INFO!$C$3:$AI$501,15,FALSE)),"")</f>
        <v>0</v>
      </c>
      <c r="AA496" s="122">
        <f>IFERROR((VLOOKUP($L496,ACOUSTIC_SITE_INFO!$C$3:$AI$501,16,FALSE)),"")</f>
        <v>0</v>
      </c>
      <c r="AB496" s="122">
        <f>IFERROR((VLOOKUP($L496,ACOUSTIC_SITE_INFO!$C$3:$AI$501,17,FALSE)),"")</f>
        <v>0</v>
      </c>
      <c r="AC496" s="122">
        <f>IFERROR((VLOOKUP($L496,ACOUSTIC_SITE_INFO!$C$3:$AI$501,18,FALSE)),"")</f>
        <v>0</v>
      </c>
      <c r="AD496" s="122">
        <f>IFERROR((VLOOKUP($L496,ACOUSTIC_SITE_INFO!$C$3:$AI$501,20,FALSE)),"")</f>
        <v>0</v>
      </c>
      <c r="AE496" s="122">
        <f>IFERROR((VLOOKUP($L496,ACOUSTIC_SITE_INFO!$C$3:$AI$501,21,FALSE)),"")</f>
        <v>0</v>
      </c>
      <c r="AF496" s="122">
        <f>IFERROR((VLOOKUP($L496,ACOUSTIC_SITE_INFO!$C$3:$AI$501,19,FALSE)),"")</f>
        <v>0</v>
      </c>
      <c r="AG496" s="122">
        <f>IFERROR((VLOOKUP($L496,ACOUSTIC_SITE_INFO!$C$3:$AI$501,22,FALSE)),"")</f>
        <v>0</v>
      </c>
      <c r="AH496" s="122">
        <f>IFERROR((VLOOKUP($L496,ACOUSTIC_SITE_INFO!$C$3:$AI$501,23,FALSE)),"")</f>
        <v>0</v>
      </c>
      <c r="AI496" s="125">
        <f>IFERROR((VLOOKUP($L496,ACOUSTIC_SITE_INFO!$C$3:$AI$501,24,FALSE)),"")</f>
        <v>0</v>
      </c>
      <c r="AJ496" s="125">
        <f>IFERROR((VLOOKUP($L496,ACOUSTIC_SITE_INFO!$C$3:$AI$501,25,FALSE)),"")</f>
        <v>0</v>
      </c>
      <c r="AK496" s="122">
        <f>IFERROR((VLOOKUP($L496,ACOUSTIC_SITE_INFO!$C$3:$AI$501,26,FALSE)),"")</f>
        <v>0</v>
      </c>
      <c r="AL496" s="122">
        <f>IFERROR((VLOOKUP($L496,ACOUSTIC_SITE_INFO!$C$3:$AI$501,27,FALSE)),"")</f>
        <v>0</v>
      </c>
      <c r="AM496" s="122">
        <f>IFERROR((VLOOKUP($L496,ACOUSTIC_SITE_INFO!$C$3:$AI$501,29,FALSE)),"")</f>
        <v>0</v>
      </c>
      <c r="AN496" s="122">
        <f>IFERROR((VLOOKUP($L496,ACOUSTIC_SITE_INFO!$C$3:$AI$501,30,FALSE)),"")</f>
        <v>0</v>
      </c>
      <c r="AO496" s="122">
        <f>IFERROR((VLOOKUP($L496,ACOUSTIC_SITE_INFO!$C$3:$AI$501,31,FALSE)),"")</f>
        <v>0</v>
      </c>
      <c r="AP496" s="122">
        <f>IFERROR((VLOOKUP($L496,ACOUSTIC_SITE_INFO!$C$3:$AI$501,32,FALSE)),"")</f>
        <v>0</v>
      </c>
      <c r="AQ496" s="122">
        <f>IFERROR((VLOOKUP($L496,ACOUSTIC_SITE_INFO!$C$3:$AI$501,33,FALSE)),"")</f>
        <v>0</v>
      </c>
    </row>
    <row r="497" spans="1:43" x14ac:dyDescent="0.25">
      <c r="A497" s="122" t="str">
        <f t="shared" si="14"/>
        <v>00-0m-0</v>
      </c>
      <c r="B497" s="122" t="str">
        <f t="shared" si="15"/>
        <v/>
      </c>
      <c r="C497" s="122" t="str">
        <f>IF(ACOUSTIC_SURVEY_RESULTS!A496=0, "",ACOUSTIC_SURVEY_RESULTS!A496)</f>
        <v/>
      </c>
      <c r="D497" s="122" t="str">
        <f>IFERROR((VLOOKUP($C497,Drop_down_options!$B$2:$D$21,2,FALSE)),"")</f>
        <v/>
      </c>
      <c r="E497" s="122" t="str">
        <f>IF(ACOUSTIC_SURVEY_RESULTS!B496=0, "",ACOUSTIC_SURVEY_RESULTS!B496)</f>
        <v/>
      </c>
      <c r="F497" s="122" t="str">
        <f>IF(ACOUSTIC_SURVEY_RESULTS!C496=0, "",ACOUSTIC_SURVEY_RESULTS!C496)</f>
        <v/>
      </c>
      <c r="G497" s="122" t="str">
        <f>IF(ACOUSTIC_SURVEY_RESULTS!D496=0, "",ACOUSTIC_SURVEY_RESULTS!D496)</f>
        <v/>
      </c>
      <c r="H497" s="122" t="str">
        <f>IF(ACOUSTIC_SURVEY_RESULTS!E496=0, "",ACOUSTIC_SURVEY_RESULTS!E496)</f>
        <v/>
      </c>
      <c r="I497" s="122" t="str">
        <f>IF(ACOUSTIC_SURVEY_RESULTS!F496=0, "",ACOUSTIC_SURVEY_RESULTS!F496)</f>
        <v/>
      </c>
      <c r="J497" s="122" t="str">
        <f>IF(ACOUSTIC_SURVEY_RESULTS!G496=0, "",ACOUSTIC_SURVEY_RESULTS!G496)</f>
        <v/>
      </c>
      <c r="K497" s="122" t="str">
        <f>IF(ACOUSTIC_SURVEY_RESULTS!H496=0, "",ACOUSTIC_SURVEY_RESULTS!H496)</f>
        <v/>
      </c>
      <c r="L497" s="122" t="str">
        <f>IF(ACOUSTIC_SURVEY_RESULTS!I496=0, "",ACOUSTIC_SURVEY_RESULTS!I496)</f>
        <v/>
      </c>
      <c r="M497" s="122">
        <f>IFERROR((VLOOKUP($L497,ACOUSTIC_SITE_INFO!$C$3:$AI$501,2,FALSE)),"")</f>
        <v>0</v>
      </c>
      <c r="N497" s="122">
        <f>IFERROR((VLOOKUP($L497,ACOUSTIC_SITE_INFO!$C$3:$AI$501,3,FALSE))," ")</f>
        <v>0</v>
      </c>
      <c r="O497" s="122">
        <f>IFERROR((VLOOKUP($L497,ACOUSTIC_SITE_INFO!$C$3:$AI$501,4,FALSE)),"")</f>
        <v>0</v>
      </c>
      <c r="P497" s="122">
        <f>IFERROR((VLOOKUP($L497,ACOUSTIC_SITE_INFO!$C$3:$AI$501,5,FALSE)),"")</f>
        <v>0</v>
      </c>
      <c r="Q497" s="122">
        <f>IFERROR((VLOOKUP($L497,ACOUSTIC_SITE_INFO!$C$3:$AI$501,6,FALSE)),"")</f>
        <v>0</v>
      </c>
      <c r="R497" s="122">
        <f>IFERROR((VLOOKUP($L497,ACOUSTIC_SITE_INFO!$C$3:$AI$501,7,FALSE)),"")</f>
        <v>0</v>
      </c>
      <c r="S497" s="122" t="str">
        <f>IFERROR((VLOOKUP($L497,ACOUSTIC_SITE_INFO!$C$3:$AI$501,8,FALSE)),"")</f>
        <v>//</v>
      </c>
      <c r="T497" s="124">
        <f>IFERROR((VLOOKUP($L497,ACOUSTIC_SITE_INFO!$C$3:$AI$501,9,FALSE)),"")</f>
        <v>0</v>
      </c>
      <c r="U497" s="124">
        <f>IFERROR((VLOOKUP($L497,ACOUSTIC_SITE_INFO!$C$3:$AI$501,10,FALSE)),"")</f>
        <v>0</v>
      </c>
      <c r="V497" s="122">
        <f>IFERROR((VLOOKUP($L497,ACOUSTIC_SITE_INFO!$C$3:$AI$501,11,FALSE)),"")</f>
        <v>0</v>
      </c>
      <c r="W497" s="122">
        <f>IFERROR((VLOOKUP($L497,ACOUSTIC_SITE_INFO!$C$3:$AI$501,12,FALSE)),"")</f>
        <v>0</v>
      </c>
      <c r="X497" s="122">
        <f>IFERROR((VLOOKUP($L497,ACOUSTIC_SITE_INFO!$C$3:$AI$501,13,FALSE)),"")</f>
        <v>0</v>
      </c>
      <c r="Y497" s="122">
        <f>IFERROR((VLOOKUP($L497,ACOUSTIC_SITE_INFO!$C$3:$AI$501,14,FALSE)),"")</f>
        <v>0</v>
      </c>
      <c r="Z497" s="122">
        <f>IFERROR((VLOOKUP($L497,ACOUSTIC_SITE_INFO!$C$3:$AI$501,15,FALSE)),"")</f>
        <v>0</v>
      </c>
      <c r="AA497" s="122">
        <f>IFERROR((VLOOKUP($L497,ACOUSTIC_SITE_INFO!$C$3:$AI$501,16,FALSE)),"")</f>
        <v>0</v>
      </c>
      <c r="AB497" s="122">
        <f>IFERROR((VLOOKUP($L497,ACOUSTIC_SITE_INFO!$C$3:$AI$501,17,FALSE)),"")</f>
        <v>0</v>
      </c>
      <c r="AC497" s="122">
        <f>IFERROR((VLOOKUP($L497,ACOUSTIC_SITE_INFO!$C$3:$AI$501,18,FALSE)),"")</f>
        <v>0</v>
      </c>
      <c r="AD497" s="122">
        <f>IFERROR((VLOOKUP($L497,ACOUSTIC_SITE_INFO!$C$3:$AI$501,20,FALSE)),"")</f>
        <v>0</v>
      </c>
      <c r="AE497" s="122">
        <f>IFERROR((VLOOKUP($L497,ACOUSTIC_SITE_INFO!$C$3:$AI$501,21,FALSE)),"")</f>
        <v>0</v>
      </c>
      <c r="AF497" s="122">
        <f>IFERROR((VLOOKUP($L497,ACOUSTIC_SITE_INFO!$C$3:$AI$501,19,FALSE)),"")</f>
        <v>0</v>
      </c>
      <c r="AG497" s="122">
        <f>IFERROR((VLOOKUP($L497,ACOUSTIC_SITE_INFO!$C$3:$AI$501,22,FALSE)),"")</f>
        <v>0</v>
      </c>
      <c r="AH497" s="122">
        <f>IFERROR((VLOOKUP($L497,ACOUSTIC_SITE_INFO!$C$3:$AI$501,23,FALSE)),"")</f>
        <v>0</v>
      </c>
      <c r="AI497" s="125">
        <f>IFERROR((VLOOKUP($L497,ACOUSTIC_SITE_INFO!$C$3:$AI$501,24,FALSE)),"")</f>
        <v>0</v>
      </c>
      <c r="AJ497" s="125">
        <f>IFERROR((VLOOKUP($L497,ACOUSTIC_SITE_INFO!$C$3:$AI$501,25,FALSE)),"")</f>
        <v>0</v>
      </c>
      <c r="AK497" s="122">
        <f>IFERROR((VLOOKUP($L497,ACOUSTIC_SITE_INFO!$C$3:$AI$501,26,FALSE)),"")</f>
        <v>0</v>
      </c>
      <c r="AL497" s="122">
        <f>IFERROR((VLOOKUP($L497,ACOUSTIC_SITE_INFO!$C$3:$AI$501,27,FALSE)),"")</f>
        <v>0</v>
      </c>
      <c r="AM497" s="122">
        <f>IFERROR((VLOOKUP($L497,ACOUSTIC_SITE_INFO!$C$3:$AI$501,29,FALSE)),"")</f>
        <v>0</v>
      </c>
      <c r="AN497" s="122">
        <f>IFERROR((VLOOKUP($L497,ACOUSTIC_SITE_INFO!$C$3:$AI$501,30,FALSE)),"")</f>
        <v>0</v>
      </c>
      <c r="AO497" s="122">
        <f>IFERROR((VLOOKUP($L497,ACOUSTIC_SITE_INFO!$C$3:$AI$501,31,FALSE)),"")</f>
        <v>0</v>
      </c>
      <c r="AP497" s="122">
        <f>IFERROR((VLOOKUP($L497,ACOUSTIC_SITE_INFO!$C$3:$AI$501,32,FALSE)),"")</f>
        <v>0</v>
      </c>
      <c r="AQ497" s="122">
        <f>IFERROR((VLOOKUP($L497,ACOUSTIC_SITE_INFO!$C$3:$AI$501,33,FALSE)),"")</f>
        <v>0</v>
      </c>
    </row>
    <row r="498" spans="1:43" x14ac:dyDescent="0.25">
      <c r="A498" s="122" t="str">
        <f t="shared" si="14"/>
        <v>00-0m-0</v>
      </c>
      <c r="B498" s="122" t="str">
        <f t="shared" si="15"/>
        <v/>
      </c>
      <c r="C498" s="122" t="str">
        <f>IF(ACOUSTIC_SURVEY_RESULTS!A497=0, "",ACOUSTIC_SURVEY_RESULTS!A497)</f>
        <v/>
      </c>
      <c r="D498" s="122" t="str">
        <f>IFERROR((VLOOKUP($C498,Drop_down_options!$B$2:$D$21,2,FALSE)),"")</f>
        <v/>
      </c>
      <c r="E498" s="122" t="str">
        <f>IF(ACOUSTIC_SURVEY_RESULTS!B497=0, "",ACOUSTIC_SURVEY_RESULTS!B497)</f>
        <v/>
      </c>
      <c r="F498" s="122" t="str">
        <f>IF(ACOUSTIC_SURVEY_RESULTS!C497=0, "",ACOUSTIC_SURVEY_RESULTS!C497)</f>
        <v/>
      </c>
      <c r="G498" s="122" t="str">
        <f>IF(ACOUSTIC_SURVEY_RESULTS!D497=0, "",ACOUSTIC_SURVEY_RESULTS!D497)</f>
        <v/>
      </c>
      <c r="H498" s="122" t="str">
        <f>IF(ACOUSTIC_SURVEY_RESULTS!E497=0, "",ACOUSTIC_SURVEY_RESULTS!E497)</f>
        <v/>
      </c>
      <c r="I498" s="122" t="str">
        <f>IF(ACOUSTIC_SURVEY_RESULTS!F497=0, "",ACOUSTIC_SURVEY_RESULTS!F497)</f>
        <v/>
      </c>
      <c r="J498" s="122" t="str">
        <f>IF(ACOUSTIC_SURVEY_RESULTS!G497=0, "",ACOUSTIC_SURVEY_RESULTS!G497)</f>
        <v/>
      </c>
      <c r="K498" s="122" t="str">
        <f>IF(ACOUSTIC_SURVEY_RESULTS!H497=0, "",ACOUSTIC_SURVEY_RESULTS!H497)</f>
        <v/>
      </c>
      <c r="L498" s="122" t="str">
        <f>IF(ACOUSTIC_SURVEY_RESULTS!I497=0, "",ACOUSTIC_SURVEY_RESULTS!I497)</f>
        <v/>
      </c>
      <c r="M498" s="122">
        <f>IFERROR((VLOOKUP($L498,ACOUSTIC_SITE_INFO!$C$3:$AI$501,2,FALSE)),"")</f>
        <v>0</v>
      </c>
      <c r="N498" s="122">
        <f>IFERROR((VLOOKUP($L498,ACOUSTIC_SITE_INFO!$C$3:$AI$501,3,FALSE))," ")</f>
        <v>0</v>
      </c>
      <c r="O498" s="122">
        <f>IFERROR((VLOOKUP($L498,ACOUSTIC_SITE_INFO!$C$3:$AI$501,4,FALSE)),"")</f>
        <v>0</v>
      </c>
      <c r="P498" s="122">
        <f>IFERROR((VLOOKUP($L498,ACOUSTIC_SITE_INFO!$C$3:$AI$501,5,FALSE)),"")</f>
        <v>0</v>
      </c>
      <c r="Q498" s="122">
        <f>IFERROR((VLOOKUP($L498,ACOUSTIC_SITE_INFO!$C$3:$AI$501,6,FALSE)),"")</f>
        <v>0</v>
      </c>
      <c r="R498" s="122">
        <f>IFERROR((VLOOKUP($L498,ACOUSTIC_SITE_INFO!$C$3:$AI$501,7,FALSE)),"")</f>
        <v>0</v>
      </c>
      <c r="S498" s="122" t="str">
        <f>IFERROR((VLOOKUP($L498,ACOUSTIC_SITE_INFO!$C$3:$AI$501,8,FALSE)),"")</f>
        <v>//</v>
      </c>
      <c r="T498" s="124">
        <f>IFERROR((VLOOKUP($L498,ACOUSTIC_SITE_INFO!$C$3:$AI$501,9,FALSE)),"")</f>
        <v>0</v>
      </c>
      <c r="U498" s="124">
        <f>IFERROR((VLOOKUP($L498,ACOUSTIC_SITE_INFO!$C$3:$AI$501,10,FALSE)),"")</f>
        <v>0</v>
      </c>
      <c r="V498" s="122">
        <f>IFERROR((VLOOKUP($L498,ACOUSTIC_SITE_INFO!$C$3:$AI$501,11,FALSE)),"")</f>
        <v>0</v>
      </c>
      <c r="W498" s="122">
        <f>IFERROR((VLOOKUP($L498,ACOUSTIC_SITE_INFO!$C$3:$AI$501,12,FALSE)),"")</f>
        <v>0</v>
      </c>
      <c r="X498" s="122">
        <f>IFERROR((VLOOKUP($L498,ACOUSTIC_SITE_INFO!$C$3:$AI$501,13,FALSE)),"")</f>
        <v>0</v>
      </c>
      <c r="Y498" s="122">
        <f>IFERROR((VLOOKUP($L498,ACOUSTIC_SITE_INFO!$C$3:$AI$501,14,FALSE)),"")</f>
        <v>0</v>
      </c>
      <c r="Z498" s="122">
        <f>IFERROR((VLOOKUP($L498,ACOUSTIC_SITE_INFO!$C$3:$AI$501,15,FALSE)),"")</f>
        <v>0</v>
      </c>
      <c r="AA498" s="122">
        <f>IFERROR((VLOOKUP($L498,ACOUSTIC_SITE_INFO!$C$3:$AI$501,16,FALSE)),"")</f>
        <v>0</v>
      </c>
      <c r="AB498" s="122">
        <f>IFERROR((VLOOKUP($L498,ACOUSTIC_SITE_INFO!$C$3:$AI$501,17,FALSE)),"")</f>
        <v>0</v>
      </c>
      <c r="AC498" s="122">
        <f>IFERROR((VLOOKUP($L498,ACOUSTIC_SITE_INFO!$C$3:$AI$501,18,FALSE)),"")</f>
        <v>0</v>
      </c>
      <c r="AD498" s="122">
        <f>IFERROR((VLOOKUP($L498,ACOUSTIC_SITE_INFO!$C$3:$AI$501,20,FALSE)),"")</f>
        <v>0</v>
      </c>
      <c r="AE498" s="122">
        <f>IFERROR((VLOOKUP($L498,ACOUSTIC_SITE_INFO!$C$3:$AI$501,21,FALSE)),"")</f>
        <v>0</v>
      </c>
      <c r="AF498" s="122">
        <f>IFERROR((VLOOKUP($L498,ACOUSTIC_SITE_INFO!$C$3:$AI$501,19,FALSE)),"")</f>
        <v>0</v>
      </c>
      <c r="AG498" s="122">
        <f>IFERROR((VLOOKUP($L498,ACOUSTIC_SITE_INFO!$C$3:$AI$501,22,FALSE)),"")</f>
        <v>0</v>
      </c>
      <c r="AH498" s="122">
        <f>IFERROR((VLOOKUP($L498,ACOUSTIC_SITE_INFO!$C$3:$AI$501,23,FALSE)),"")</f>
        <v>0</v>
      </c>
      <c r="AI498" s="125">
        <f>IFERROR((VLOOKUP($L498,ACOUSTIC_SITE_INFO!$C$3:$AI$501,24,FALSE)),"")</f>
        <v>0</v>
      </c>
      <c r="AJ498" s="125">
        <f>IFERROR((VLOOKUP($L498,ACOUSTIC_SITE_INFO!$C$3:$AI$501,25,FALSE)),"")</f>
        <v>0</v>
      </c>
      <c r="AK498" s="122">
        <f>IFERROR((VLOOKUP($L498,ACOUSTIC_SITE_INFO!$C$3:$AI$501,26,FALSE)),"")</f>
        <v>0</v>
      </c>
      <c r="AL498" s="122">
        <f>IFERROR((VLOOKUP($L498,ACOUSTIC_SITE_INFO!$C$3:$AI$501,27,FALSE)),"")</f>
        <v>0</v>
      </c>
      <c r="AM498" s="122">
        <f>IFERROR((VLOOKUP($L498,ACOUSTIC_SITE_INFO!$C$3:$AI$501,29,FALSE)),"")</f>
        <v>0</v>
      </c>
      <c r="AN498" s="122">
        <f>IFERROR((VLOOKUP($L498,ACOUSTIC_SITE_INFO!$C$3:$AI$501,30,FALSE)),"")</f>
        <v>0</v>
      </c>
      <c r="AO498" s="122">
        <f>IFERROR((VLOOKUP($L498,ACOUSTIC_SITE_INFO!$C$3:$AI$501,31,FALSE)),"")</f>
        <v>0</v>
      </c>
      <c r="AP498" s="122">
        <f>IFERROR((VLOOKUP($L498,ACOUSTIC_SITE_INFO!$C$3:$AI$501,32,FALSE)),"")</f>
        <v>0</v>
      </c>
      <c r="AQ498" s="122">
        <f>IFERROR((VLOOKUP($L498,ACOUSTIC_SITE_INFO!$C$3:$AI$501,33,FALSE)),"")</f>
        <v>0</v>
      </c>
    </row>
    <row r="499" spans="1:43" x14ac:dyDescent="0.25">
      <c r="A499" s="122" t="str">
        <f t="shared" si="14"/>
        <v>00-0m-0</v>
      </c>
      <c r="B499" s="122" t="str">
        <f t="shared" si="15"/>
        <v/>
      </c>
      <c r="C499" s="122" t="str">
        <f>IF(ACOUSTIC_SURVEY_RESULTS!A498=0, "",ACOUSTIC_SURVEY_RESULTS!A498)</f>
        <v/>
      </c>
      <c r="D499" s="122" t="str">
        <f>IFERROR((VLOOKUP($C499,Drop_down_options!$B$2:$D$21,2,FALSE)),"")</f>
        <v/>
      </c>
      <c r="E499" s="122" t="str">
        <f>IF(ACOUSTIC_SURVEY_RESULTS!B498=0, "",ACOUSTIC_SURVEY_RESULTS!B498)</f>
        <v/>
      </c>
      <c r="F499" s="122" t="str">
        <f>IF(ACOUSTIC_SURVEY_RESULTS!C498=0, "",ACOUSTIC_SURVEY_RESULTS!C498)</f>
        <v/>
      </c>
      <c r="G499" s="122" t="str">
        <f>IF(ACOUSTIC_SURVEY_RESULTS!D498=0, "",ACOUSTIC_SURVEY_RESULTS!D498)</f>
        <v/>
      </c>
      <c r="H499" s="122" t="str">
        <f>IF(ACOUSTIC_SURVEY_RESULTS!E498=0, "",ACOUSTIC_SURVEY_RESULTS!E498)</f>
        <v/>
      </c>
      <c r="I499" s="122" t="str">
        <f>IF(ACOUSTIC_SURVEY_RESULTS!F498=0, "",ACOUSTIC_SURVEY_RESULTS!F498)</f>
        <v/>
      </c>
      <c r="J499" s="122" t="str">
        <f>IF(ACOUSTIC_SURVEY_RESULTS!G498=0, "",ACOUSTIC_SURVEY_RESULTS!G498)</f>
        <v/>
      </c>
      <c r="K499" s="122" t="str">
        <f>IF(ACOUSTIC_SURVEY_RESULTS!H498=0, "",ACOUSTIC_SURVEY_RESULTS!H498)</f>
        <v/>
      </c>
      <c r="L499" s="122" t="str">
        <f>IF(ACOUSTIC_SURVEY_RESULTS!I498=0, "",ACOUSTIC_SURVEY_RESULTS!I498)</f>
        <v/>
      </c>
      <c r="M499" s="122">
        <f>IFERROR((VLOOKUP($L499,ACOUSTIC_SITE_INFO!$C$3:$AI$501,2,FALSE)),"")</f>
        <v>0</v>
      </c>
      <c r="N499" s="122">
        <f>IFERROR((VLOOKUP($L499,ACOUSTIC_SITE_INFO!$C$3:$AI$501,3,FALSE))," ")</f>
        <v>0</v>
      </c>
      <c r="O499" s="122">
        <f>IFERROR((VLOOKUP($L499,ACOUSTIC_SITE_INFO!$C$3:$AI$501,4,FALSE)),"")</f>
        <v>0</v>
      </c>
      <c r="P499" s="122">
        <f>IFERROR((VLOOKUP($L499,ACOUSTIC_SITE_INFO!$C$3:$AI$501,5,FALSE)),"")</f>
        <v>0</v>
      </c>
      <c r="Q499" s="122">
        <f>IFERROR((VLOOKUP($L499,ACOUSTIC_SITE_INFO!$C$3:$AI$501,6,FALSE)),"")</f>
        <v>0</v>
      </c>
      <c r="R499" s="122">
        <f>IFERROR((VLOOKUP($L499,ACOUSTIC_SITE_INFO!$C$3:$AI$501,7,FALSE)),"")</f>
        <v>0</v>
      </c>
      <c r="S499" s="122" t="str">
        <f>IFERROR((VLOOKUP($L499,ACOUSTIC_SITE_INFO!$C$3:$AI$501,8,FALSE)),"")</f>
        <v>//</v>
      </c>
      <c r="T499" s="124">
        <f>IFERROR((VLOOKUP($L499,ACOUSTIC_SITE_INFO!$C$3:$AI$501,9,FALSE)),"")</f>
        <v>0</v>
      </c>
      <c r="U499" s="124">
        <f>IFERROR((VLOOKUP($L499,ACOUSTIC_SITE_INFO!$C$3:$AI$501,10,FALSE)),"")</f>
        <v>0</v>
      </c>
      <c r="V499" s="122">
        <f>IFERROR((VLOOKUP($L499,ACOUSTIC_SITE_INFO!$C$3:$AI$501,11,FALSE)),"")</f>
        <v>0</v>
      </c>
      <c r="W499" s="122">
        <f>IFERROR((VLOOKUP($L499,ACOUSTIC_SITE_INFO!$C$3:$AI$501,12,FALSE)),"")</f>
        <v>0</v>
      </c>
      <c r="X499" s="122">
        <f>IFERROR((VLOOKUP($L499,ACOUSTIC_SITE_INFO!$C$3:$AI$501,13,FALSE)),"")</f>
        <v>0</v>
      </c>
      <c r="Y499" s="122">
        <f>IFERROR((VLOOKUP($L499,ACOUSTIC_SITE_INFO!$C$3:$AI$501,14,FALSE)),"")</f>
        <v>0</v>
      </c>
      <c r="Z499" s="122">
        <f>IFERROR((VLOOKUP($L499,ACOUSTIC_SITE_INFO!$C$3:$AI$501,15,FALSE)),"")</f>
        <v>0</v>
      </c>
      <c r="AA499" s="122">
        <f>IFERROR((VLOOKUP($L499,ACOUSTIC_SITE_INFO!$C$3:$AI$501,16,FALSE)),"")</f>
        <v>0</v>
      </c>
      <c r="AB499" s="122">
        <f>IFERROR((VLOOKUP($L499,ACOUSTIC_SITE_INFO!$C$3:$AI$501,17,FALSE)),"")</f>
        <v>0</v>
      </c>
      <c r="AC499" s="122">
        <f>IFERROR((VLOOKUP($L499,ACOUSTIC_SITE_INFO!$C$3:$AI$501,18,FALSE)),"")</f>
        <v>0</v>
      </c>
      <c r="AD499" s="122">
        <f>IFERROR((VLOOKUP($L499,ACOUSTIC_SITE_INFO!$C$3:$AI$501,20,FALSE)),"")</f>
        <v>0</v>
      </c>
      <c r="AE499" s="122">
        <f>IFERROR((VLOOKUP($L499,ACOUSTIC_SITE_INFO!$C$3:$AI$501,21,FALSE)),"")</f>
        <v>0</v>
      </c>
      <c r="AF499" s="122">
        <f>IFERROR((VLOOKUP($L499,ACOUSTIC_SITE_INFO!$C$3:$AI$501,19,FALSE)),"")</f>
        <v>0</v>
      </c>
      <c r="AG499" s="122">
        <f>IFERROR((VLOOKUP($L499,ACOUSTIC_SITE_INFO!$C$3:$AI$501,22,FALSE)),"")</f>
        <v>0</v>
      </c>
      <c r="AH499" s="122">
        <f>IFERROR((VLOOKUP($L499,ACOUSTIC_SITE_INFO!$C$3:$AI$501,23,FALSE)),"")</f>
        <v>0</v>
      </c>
      <c r="AI499" s="125">
        <f>IFERROR((VLOOKUP($L499,ACOUSTIC_SITE_INFO!$C$3:$AI$501,24,FALSE)),"")</f>
        <v>0</v>
      </c>
      <c r="AJ499" s="125">
        <f>IFERROR((VLOOKUP($L499,ACOUSTIC_SITE_INFO!$C$3:$AI$501,25,FALSE)),"")</f>
        <v>0</v>
      </c>
      <c r="AK499" s="122">
        <f>IFERROR((VLOOKUP($L499,ACOUSTIC_SITE_INFO!$C$3:$AI$501,26,FALSE)),"")</f>
        <v>0</v>
      </c>
      <c r="AL499" s="122">
        <f>IFERROR((VLOOKUP($L499,ACOUSTIC_SITE_INFO!$C$3:$AI$501,27,FALSE)),"")</f>
        <v>0</v>
      </c>
      <c r="AM499" s="122">
        <f>IFERROR((VLOOKUP($L499,ACOUSTIC_SITE_INFO!$C$3:$AI$501,29,FALSE)),"")</f>
        <v>0</v>
      </c>
      <c r="AN499" s="122">
        <f>IFERROR((VLOOKUP($L499,ACOUSTIC_SITE_INFO!$C$3:$AI$501,30,FALSE)),"")</f>
        <v>0</v>
      </c>
      <c r="AO499" s="122">
        <f>IFERROR((VLOOKUP($L499,ACOUSTIC_SITE_INFO!$C$3:$AI$501,31,FALSE)),"")</f>
        <v>0</v>
      </c>
      <c r="AP499" s="122">
        <f>IFERROR((VLOOKUP($L499,ACOUSTIC_SITE_INFO!$C$3:$AI$501,32,FALSE)),"")</f>
        <v>0</v>
      </c>
      <c r="AQ499" s="122">
        <f>IFERROR((VLOOKUP($L499,ACOUSTIC_SITE_INFO!$C$3:$AI$501,33,FALSE)),"")</f>
        <v>0</v>
      </c>
    </row>
    <row r="500" spans="1:43" x14ac:dyDescent="0.25">
      <c r="A500" s="122" t="str">
        <f t="shared" si="14"/>
        <v>00-0m-0</v>
      </c>
      <c r="B500" s="122" t="str">
        <f t="shared" si="15"/>
        <v/>
      </c>
      <c r="C500" s="122" t="str">
        <f>IF(ACOUSTIC_SURVEY_RESULTS!A499=0, "",ACOUSTIC_SURVEY_RESULTS!A499)</f>
        <v/>
      </c>
      <c r="D500" s="122" t="str">
        <f>IFERROR((VLOOKUP($C500,Drop_down_options!$B$2:$D$21,2,FALSE)),"")</f>
        <v/>
      </c>
      <c r="E500" s="122" t="str">
        <f>IF(ACOUSTIC_SURVEY_RESULTS!B499=0, "",ACOUSTIC_SURVEY_RESULTS!B499)</f>
        <v/>
      </c>
      <c r="F500" s="122" t="str">
        <f>IF(ACOUSTIC_SURVEY_RESULTS!C499=0, "",ACOUSTIC_SURVEY_RESULTS!C499)</f>
        <v/>
      </c>
      <c r="G500" s="122" t="str">
        <f>IF(ACOUSTIC_SURVEY_RESULTS!D499=0, "",ACOUSTIC_SURVEY_RESULTS!D499)</f>
        <v/>
      </c>
      <c r="H500" s="122" t="str">
        <f>IF(ACOUSTIC_SURVEY_RESULTS!E499=0, "",ACOUSTIC_SURVEY_RESULTS!E499)</f>
        <v/>
      </c>
      <c r="I500" s="122" t="str">
        <f>IF(ACOUSTIC_SURVEY_RESULTS!F499=0, "",ACOUSTIC_SURVEY_RESULTS!F499)</f>
        <v/>
      </c>
      <c r="J500" s="122" t="str">
        <f>IF(ACOUSTIC_SURVEY_RESULTS!G499=0, "",ACOUSTIC_SURVEY_RESULTS!G499)</f>
        <v/>
      </c>
      <c r="K500" s="122" t="str">
        <f>IF(ACOUSTIC_SURVEY_RESULTS!H499=0, "",ACOUSTIC_SURVEY_RESULTS!H499)</f>
        <v/>
      </c>
      <c r="L500" s="122" t="str">
        <f>IF(ACOUSTIC_SURVEY_RESULTS!I499=0, "",ACOUSTIC_SURVEY_RESULTS!I499)</f>
        <v/>
      </c>
      <c r="M500" s="122">
        <f>IFERROR((VLOOKUP($L500,ACOUSTIC_SITE_INFO!$C$3:$AI$501,2,FALSE)),"")</f>
        <v>0</v>
      </c>
      <c r="N500" s="122">
        <f>IFERROR((VLOOKUP($L500,ACOUSTIC_SITE_INFO!$C$3:$AI$501,3,FALSE))," ")</f>
        <v>0</v>
      </c>
      <c r="O500" s="122">
        <f>IFERROR((VLOOKUP($L500,ACOUSTIC_SITE_INFO!$C$3:$AI$501,4,FALSE)),"")</f>
        <v>0</v>
      </c>
      <c r="P500" s="122">
        <f>IFERROR((VLOOKUP($L500,ACOUSTIC_SITE_INFO!$C$3:$AI$501,5,FALSE)),"")</f>
        <v>0</v>
      </c>
      <c r="Q500" s="122">
        <f>IFERROR((VLOOKUP($L500,ACOUSTIC_SITE_INFO!$C$3:$AI$501,6,FALSE)),"")</f>
        <v>0</v>
      </c>
      <c r="R500" s="122">
        <f>IFERROR((VLOOKUP($L500,ACOUSTIC_SITE_INFO!$C$3:$AI$501,7,FALSE)),"")</f>
        <v>0</v>
      </c>
      <c r="S500" s="122" t="str">
        <f>IFERROR((VLOOKUP($L500,ACOUSTIC_SITE_INFO!$C$3:$AI$501,8,FALSE)),"")</f>
        <v>//</v>
      </c>
      <c r="T500" s="124">
        <f>IFERROR((VLOOKUP($L500,ACOUSTIC_SITE_INFO!$C$3:$AI$501,9,FALSE)),"")</f>
        <v>0</v>
      </c>
      <c r="U500" s="124">
        <f>IFERROR((VLOOKUP($L500,ACOUSTIC_SITE_INFO!$C$3:$AI$501,10,FALSE)),"")</f>
        <v>0</v>
      </c>
      <c r="V500" s="122">
        <f>IFERROR((VLOOKUP($L500,ACOUSTIC_SITE_INFO!$C$3:$AI$501,11,FALSE)),"")</f>
        <v>0</v>
      </c>
      <c r="W500" s="122">
        <f>IFERROR((VLOOKUP($L500,ACOUSTIC_SITE_INFO!$C$3:$AI$501,12,FALSE)),"")</f>
        <v>0</v>
      </c>
      <c r="X500" s="122">
        <f>IFERROR((VLOOKUP($L500,ACOUSTIC_SITE_INFO!$C$3:$AI$501,13,FALSE)),"")</f>
        <v>0</v>
      </c>
      <c r="Y500" s="122">
        <f>IFERROR((VLOOKUP($L500,ACOUSTIC_SITE_INFO!$C$3:$AI$501,14,FALSE)),"")</f>
        <v>0</v>
      </c>
      <c r="Z500" s="122">
        <f>IFERROR((VLOOKUP($L500,ACOUSTIC_SITE_INFO!$C$3:$AI$501,15,FALSE)),"")</f>
        <v>0</v>
      </c>
      <c r="AA500" s="122">
        <f>IFERROR((VLOOKUP($L500,ACOUSTIC_SITE_INFO!$C$3:$AI$501,16,FALSE)),"")</f>
        <v>0</v>
      </c>
      <c r="AB500" s="122">
        <f>IFERROR((VLOOKUP($L500,ACOUSTIC_SITE_INFO!$C$3:$AI$501,17,FALSE)),"")</f>
        <v>0</v>
      </c>
      <c r="AC500" s="122">
        <f>IFERROR((VLOOKUP($L500,ACOUSTIC_SITE_INFO!$C$3:$AI$501,18,FALSE)),"")</f>
        <v>0</v>
      </c>
      <c r="AD500" s="122">
        <f>IFERROR((VLOOKUP($L500,ACOUSTIC_SITE_INFO!$C$3:$AI$501,20,FALSE)),"")</f>
        <v>0</v>
      </c>
      <c r="AE500" s="122">
        <f>IFERROR((VLOOKUP($L500,ACOUSTIC_SITE_INFO!$C$3:$AI$501,21,FALSE)),"")</f>
        <v>0</v>
      </c>
      <c r="AF500" s="122">
        <f>IFERROR((VLOOKUP($L500,ACOUSTIC_SITE_INFO!$C$3:$AI$501,19,FALSE)),"")</f>
        <v>0</v>
      </c>
      <c r="AG500" s="122">
        <f>IFERROR((VLOOKUP($L500,ACOUSTIC_SITE_INFO!$C$3:$AI$501,22,FALSE)),"")</f>
        <v>0</v>
      </c>
      <c r="AH500" s="122">
        <f>IFERROR((VLOOKUP($L500,ACOUSTIC_SITE_INFO!$C$3:$AI$501,23,FALSE)),"")</f>
        <v>0</v>
      </c>
      <c r="AI500" s="125">
        <f>IFERROR((VLOOKUP($L500,ACOUSTIC_SITE_INFO!$C$3:$AI$501,24,FALSE)),"")</f>
        <v>0</v>
      </c>
      <c r="AJ500" s="125">
        <f>IFERROR((VLOOKUP($L500,ACOUSTIC_SITE_INFO!$C$3:$AI$501,25,FALSE)),"")</f>
        <v>0</v>
      </c>
      <c r="AK500" s="122">
        <f>IFERROR((VLOOKUP($L500,ACOUSTIC_SITE_INFO!$C$3:$AI$501,26,FALSE)),"")</f>
        <v>0</v>
      </c>
      <c r="AL500" s="122">
        <f>IFERROR((VLOOKUP($L500,ACOUSTIC_SITE_INFO!$C$3:$AI$501,27,FALSE)),"")</f>
        <v>0</v>
      </c>
      <c r="AM500" s="122">
        <f>IFERROR((VLOOKUP($L500,ACOUSTIC_SITE_INFO!$C$3:$AI$501,29,FALSE)),"")</f>
        <v>0</v>
      </c>
      <c r="AN500" s="122">
        <f>IFERROR((VLOOKUP($L500,ACOUSTIC_SITE_INFO!$C$3:$AI$501,30,FALSE)),"")</f>
        <v>0</v>
      </c>
      <c r="AO500" s="122">
        <f>IFERROR((VLOOKUP($L500,ACOUSTIC_SITE_INFO!$C$3:$AI$501,31,FALSE)),"")</f>
        <v>0</v>
      </c>
      <c r="AP500" s="122">
        <f>IFERROR((VLOOKUP($L500,ACOUSTIC_SITE_INFO!$C$3:$AI$501,32,FALSE)),"")</f>
        <v>0</v>
      </c>
      <c r="AQ500" s="122">
        <f>IFERROR((VLOOKUP($L500,ACOUSTIC_SITE_INFO!$C$3:$AI$501,33,FALSE)),"")</f>
        <v>0</v>
      </c>
    </row>
    <row r="501" spans="1:43" x14ac:dyDescent="0.25">
      <c r="A501" s="122" t="str">
        <f t="shared" si="14"/>
        <v>00-0m-0</v>
      </c>
      <c r="B501" s="122" t="str">
        <f t="shared" si="15"/>
        <v/>
      </c>
      <c r="C501" s="122" t="str">
        <f>IF(ACOUSTIC_SURVEY_RESULTS!A500=0, "",ACOUSTIC_SURVEY_RESULTS!A500)</f>
        <v/>
      </c>
      <c r="D501" s="122" t="str">
        <f>IFERROR((VLOOKUP($C501,Drop_down_options!$B$2:$D$21,2,FALSE)),"")</f>
        <v/>
      </c>
      <c r="E501" s="122" t="str">
        <f>IF(ACOUSTIC_SURVEY_RESULTS!B500=0, "",ACOUSTIC_SURVEY_RESULTS!B500)</f>
        <v/>
      </c>
      <c r="F501" s="122" t="str">
        <f>IF(ACOUSTIC_SURVEY_RESULTS!C500=0, "",ACOUSTIC_SURVEY_RESULTS!C500)</f>
        <v/>
      </c>
      <c r="G501" s="122" t="str">
        <f>IF(ACOUSTIC_SURVEY_RESULTS!D500=0, "",ACOUSTIC_SURVEY_RESULTS!D500)</f>
        <v/>
      </c>
      <c r="H501" s="122" t="str">
        <f>IF(ACOUSTIC_SURVEY_RESULTS!E500=0, "",ACOUSTIC_SURVEY_RESULTS!E500)</f>
        <v/>
      </c>
      <c r="I501" s="122" t="str">
        <f>IF(ACOUSTIC_SURVEY_RESULTS!F500=0, "",ACOUSTIC_SURVEY_RESULTS!F500)</f>
        <v/>
      </c>
      <c r="J501" s="122" t="str">
        <f>IF(ACOUSTIC_SURVEY_RESULTS!G500=0, "",ACOUSTIC_SURVEY_RESULTS!G500)</f>
        <v/>
      </c>
      <c r="K501" s="122" t="str">
        <f>IF(ACOUSTIC_SURVEY_RESULTS!H500=0, "",ACOUSTIC_SURVEY_RESULTS!H500)</f>
        <v/>
      </c>
      <c r="L501" s="122" t="str">
        <f>IF(ACOUSTIC_SURVEY_RESULTS!I500=0, "",ACOUSTIC_SURVEY_RESULTS!I500)</f>
        <v/>
      </c>
      <c r="M501" s="122">
        <f>IFERROR((VLOOKUP($L501,ACOUSTIC_SITE_INFO!$C$3:$AI$501,2,FALSE)),"")</f>
        <v>0</v>
      </c>
      <c r="N501" s="122">
        <f>IFERROR((VLOOKUP($L501,ACOUSTIC_SITE_INFO!$C$3:$AI$501,3,FALSE))," ")</f>
        <v>0</v>
      </c>
      <c r="O501" s="122">
        <f>IFERROR((VLOOKUP($L501,ACOUSTIC_SITE_INFO!$C$3:$AI$501,4,FALSE)),"")</f>
        <v>0</v>
      </c>
      <c r="P501" s="122">
        <f>IFERROR((VLOOKUP($L501,ACOUSTIC_SITE_INFO!$C$3:$AI$501,5,FALSE)),"")</f>
        <v>0</v>
      </c>
      <c r="Q501" s="122">
        <f>IFERROR((VLOOKUP($L501,ACOUSTIC_SITE_INFO!$C$3:$AI$501,6,FALSE)),"")</f>
        <v>0</v>
      </c>
      <c r="R501" s="122">
        <f>IFERROR((VLOOKUP($L501,ACOUSTIC_SITE_INFO!$C$3:$AI$501,7,FALSE)),"")</f>
        <v>0</v>
      </c>
      <c r="S501" s="122" t="str">
        <f>IFERROR((VLOOKUP($L501,ACOUSTIC_SITE_INFO!$C$3:$AI$501,8,FALSE)),"")</f>
        <v>//</v>
      </c>
      <c r="T501" s="124">
        <f>IFERROR((VLOOKUP($L501,ACOUSTIC_SITE_INFO!$C$3:$AI$501,9,FALSE)),"")</f>
        <v>0</v>
      </c>
      <c r="U501" s="124">
        <f>IFERROR((VLOOKUP($L501,ACOUSTIC_SITE_INFO!$C$3:$AI$501,10,FALSE)),"")</f>
        <v>0</v>
      </c>
      <c r="V501" s="122">
        <f>IFERROR((VLOOKUP($L501,ACOUSTIC_SITE_INFO!$C$3:$AI$501,11,FALSE)),"")</f>
        <v>0</v>
      </c>
      <c r="W501" s="122">
        <f>IFERROR((VLOOKUP($L501,ACOUSTIC_SITE_INFO!$C$3:$AI$501,12,FALSE)),"")</f>
        <v>0</v>
      </c>
      <c r="X501" s="122">
        <f>IFERROR((VLOOKUP($L501,ACOUSTIC_SITE_INFO!$C$3:$AI$501,13,FALSE)),"")</f>
        <v>0</v>
      </c>
      <c r="Y501" s="122">
        <f>IFERROR((VLOOKUP($L501,ACOUSTIC_SITE_INFO!$C$3:$AI$501,14,FALSE)),"")</f>
        <v>0</v>
      </c>
      <c r="Z501" s="122">
        <f>IFERROR((VLOOKUP($L501,ACOUSTIC_SITE_INFO!$C$3:$AI$501,15,FALSE)),"")</f>
        <v>0</v>
      </c>
      <c r="AA501" s="122">
        <f>IFERROR((VLOOKUP($L501,ACOUSTIC_SITE_INFO!$C$3:$AI$501,16,FALSE)),"")</f>
        <v>0</v>
      </c>
      <c r="AB501" s="122">
        <f>IFERROR((VLOOKUP($L501,ACOUSTIC_SITE_INFO!$C$3:$AI$501,17,FALSE)),"")</f>
        <v>0</v>
      </c>
      <c r="AC501" s="122">
        <f>IFERROR((VLOOKUP($L501,ACOUSTIC_SITE_INFO!$C$3:$AI$501,18,FALSE)),"")</f>
        <v>0</v>
      </c>
      <c r="AD501" s="122">
        <f>IFERROR((VLOOKUP($L501,ACOUSTIC_SITE_INFO!$C$3:$AI$501,20,FALSE)),"")</f>
        <v>0</v>
      </c>
      <c r="AE501" s="122">
        <f>IFERROR((VLOOKUP($L501,ACOUSTIC_SITE_INFO!$C$3:$AI$501,21,FALSE)),"")</f>
        <v>0</v>
      </c>
      <c r="AF501" s="122">
        <f>IFERROR((VLOOKUP($L501,ACOUSTIC_SITE_INFO!$C$3:$AI$501,19,FALSE)),"")</f>
        <v>0</v>
      </c>
      <c r="AG501" s="122">
        <f>IFERROR((VLOOKUP($L501,ACOUSTIC_SITE_INFO!$C$3:$AI$501,22,FALSE)),"")</f>
        <v>0</v>
      </c>
      <c r="AH501" s="122">
        <f>IFERROR((VLOOKUP($L501,ACOUSTIC_SITE_INFO!$C$3:$AI$501,23,FALSE)),"")</f>
        <v>0</v>
      </c>
      <c r="AI501" s="125">
        <f>IFERROR((VLOOKUP($L501,ACOUSTIC_SITE_INFO!$C$3:$AI$501,24,FALSE)),"")</f>
        <v>0</v>
      </c>
      <c r="AJ501" s="125">
        <f>IFERROR((VLOOKUP($L501,ACOUSTIC_SITE_INFO!$C$3:$AI$501,25,FALSE)),"")</f>
        <v>0</v>
      </c>
      <c r="AK501" s="122">
        <f>IFERROR((VLOOKUP($L501,ACOUSTIC_SITE_INFO!$C$3:$AI$501,26,FALSE)),"")</f>
        <v>0</v>
      </c>
      <c r="AL501" s="122">
        <f>IFERROR((VLOOKUP($L501,ACOUSTIC_SITE_INFO!$C$3:$AI$501,27,FALSE)),"")</f>
        <v>0</v>
      </c>
      <c r="AM501" s="122">
        <f>IFERROR((VLOOKUP($L501,ACOUSTIC_SITE_INFO!$C$3:$AI$501,29,FALSE)),"")</f>
        <v>0</v>
      </c>
      <c r="AN501" s="122">
        <f>IFERROR((VLOOKUP($L501,ACOUSTIC_SITE_INFO!$C$3:$AI$501,30,FALSE)),"")</f>
        <v>0</v>
      </c>
      <c r="AO501" s="122">
        <f>IFERROR((VLOOKUP($L501,ACOUSTIC_SITE_INFO!$C$3:$AI$501,31,FALSE)),"")</f>
        <v>0</v>
      </c>
      <c r="AP501" s="122">
        <f>IFERROR((VLOOKUP($L501,ACOUSTIC_SITE_INFO!$C$3:$AI$501,32,FALSE)),"")</f>
        <v>0</v>
      </c>
      <c r="AQ501" s="122">
        <f>IFERROR((VLOOKUP($L501,ACOUSTIC_SITE_INFO!$C$3:$AI$501,33,FALSE)),"")</f>
        <v>0</v>
      </c>
    </row>
  </sheetData>
  <pageMargins left="0.7" right="0.7" top="0.75" bottom="0.75" header="0.3" footer="0.3"/>
  <pageSetup orientation="landscape" r:id="rId1"/>
  <ignoredErrors>
    <ignoredError sqref="AH3"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C539"/>
  <sheetViews>
    <sheetView workbookViewId="0">
      <selection activeCell="B2" sqref="B2:C40"/>
    </sheetView>
  </sheetViews>
  <sheetFormatPr defaultRowHeight="15" x14ac:dyDescent="0.25"/>
  <cols>
    <col min="1" max="1" width="22.5703125" bestFit="1" customWidth="1"/>
    <col min="3" max="3" width="11.7109375" bestFit="1" customWidth="1"/>
  </cols>
  <sheetData>
    <row r="1" spans="1:3" x14ac:dyDescent="0.25">
      <c r="A1" s="7" t="s">
        <v>302</v>
      </c>
      <c r="B1" s="34" t="s">
        <v>379</v>
      </c>
      <c r="C1" s="12" t="s">
        <v>382</v>
      </c>
    </row>
    <row r="2" spans="1:3" x14ac:dyDescent="0.25">
      <c r="A2" s="7" t="s">
        <v>351</v>
      </c>
      <c r="B2" s="119" t="s">
        <v>1843</v>
      </c>
      <c r="C2">
        <v>1</v>
      </c>
    </row>
    <row r="3" spans="1:3" s="214" customFormat="1" ht="15.75" x14ac:dyDescent="0.25">
      <c r="A3" s="214" t="s">
        <v>351</v>
      </c>
      <c r="B3" s="278" t="s">
        <v>887</v>
      </c>
      <c r="C3" s="214">
        <v>2</v>
      </c>
    </row>
    <row r="4" spans="1:3" ht="15.75" x14ac:dyDescent="0.25">
      <c r="A4" s="7" t="s">
        <v>351</v>
      </c>
      <c r="B4" s="278" t="s">
        <v>140</v>
      </c>
      <c r="C4" s="214">
        <v>3</v>
      </c>
    </row>
    <row r="5" spans="1:3" x14ac:dyDescent="0.25">
      <c r="A5" s="7" t="s">
        <v>351</v>
      </c>
      <c r="B5" s="119" t="s">
        <v>886</v>
      </c>
      <c r="C5" s="275">
        <v>4</v>
      </c>
    </row>
    <row r="6" spans="1:3" ht="15.75" x14ac:dyDescent="0.25">
      <c r="A6" s="7" t="s">
        <v>351</v>
      </c>
      <c r="B6" s="278" t="s">
        <v>865</v>
      </c>
      <c r="C6" s="275">
        <v>5</v>
      </c>
    </row>
    <row r="7" spans="1:3" x14ac:dyDescent="0.25">
      <c r="A7" s="7" t="s">
        <v>351</v>
      </c>
      <c r="B7" s="119" t="s">
        <v>141</v>
      </c>
      <c r="C7" s="275">
        <v>6</v>
      </c>
    </row>
    <row r="8" spans="1:3" ht="15.75" x14ac:dyDescent="0.25">
      <c r="A8" s="7" t="s">
        <v>351</v>
      </c>
      <c r="B8" s="278" t="s">
        <v>895</v>
      </c>
      <c r="C8" s="275">
        <v>7</v>
      </c>
    </row>
    <row r="9" spans="1:3" x14ac:dyDescent="0.25">
      <c r="A9" s="7" t="s">
        <v>351</v>
      </c>
      <c r="B9" s="119" t="s">
        <v>1841</v>
      </c>
      <c r="C9" s="275">
        <v>8</v>
      </c>
    </row>
    <row r="10" spans="1:3" x14ac:dyDescent="0.25">
      <c r="A10" s="7" t="s">
        <v>351</v>
      </c>
      <c r="B10" s="119" t="s">
        <v>1842</v>
      </c>
      <c r="C10" s="275">
        <v>9</v>
      </c>
    </row>
    <row r="11" spans="1:3" x14ac:dyDescent="0.25">
      <c r="A11" s="7" t="s">
        <v>351</v>
      </c>
      <c r="B11" s="119" t="s">
        <v>1846</v>
      </c>
      <c r="C11" s="275">
        <v>10</v>
      </c>
    </row>
    <row r="12" spans="1:3" x14ac:dyDescent="0.25">
      <c r="A12" s="7" t="s">
        <v>351</v>
      </c>
      <c r="B12" s="119" t="s">
        <v>143</v>
      </c>
      <c r="C12" s="275">
        <v>11</v>
      </c>
    </row>
    <row r="13" spans="1:3" x14ac:dyDescent="0.25">
      <c r="A13" s="7" t="s">
        <v>351</v>
      </c>
      <c r="B13" s="119" t="s">
        <v>144</v>
      </c>
      <c r="C13" s="275">
        <v>12</v>
      </c>
    </row>
    <row r="14" spans="1:3" ht="15.75" x14ac:dyDescent="0.25">
      <c r="A14" s="7" t="s">
        <v>351</v>
      </c>
      <c r="B14" s="278" t="s">
        <v>869</v>
      </c>
      <c r="C14" s="275">
        <v>13</v>
      </c>
    </row>
    <row r="15" spans="1:3" x14ac:dyDescent="0.25">
      <c r="A15" s="7" t="s">
        <v>351</v>
      </c>
      <c r="B15" s="119" t="s">
        <v>142</v>
      </c>
      <c r="C15" s="275">
        <v>14</v>
      </c>
    </row>
    <row r="16" spans="1:3" ht="15.75" x14ac:dyDescent="0.25">
      <c r="A16" s="7" t="s">
        <v>351</v>
      </c>
      <c r="B16" s="278" t="s">
        <v>145</v>
      </c>
      <c r="C16" s="275">
        <v>15</v>
      </c>
    </row>
    <row r="17" spans="1:3" ht="15.75" x14ac:dyDescent="0.25">
      <c r="A17" s="7" t="s">
        <v>351</v>
      </c>
      <c r="B17" s="278" t="s">
        <v>909</v>
      </c>
      <c r="C17" s="275">
        <v>16</v>
      </c>
    </row>
    <row r="18" spans="1:3" ht="15.75" x14ac:dyDescent="0.25">
      <c r="A18" s="7" t="s">
        <v>351</v>
      </c>
      <c r="B18" s="278" t="s">
        <v>146</v>
      </c>
      <c r="C18" s="275">
        <v>17</v>
      </c>
    </row>
    <row r="19" spans="1:3" x14ac:dyDescent="0.25">
      <c r="A19" s="7" t="s">
        <v>351</v>
      </c>
      <c r="B19" s="119" t="s">
        <v>1834</v>
      </c>
      <c r="C19" s="275">
        <v>18</v>
      </c>
    </row>
    <row r="20" spans="1:3" x14ac:dyDescent="0.25">
      <c r="A20" s="7" t="s">
        <v>351</v>
      </c>
      <c r="B20" s="119" t="s">
        <v>1835</v>
      </c>
      <c r="C20" s="275">
        <v>19</v>
      </c>
    </row>
    <row r="21" spans="1:3" x14ac:dyDescent="0.25">
      <c r="A21" s="7" t="s">
        <v>351</v>
      </c>
      <c r="B21" s="119" t="s">
        <v>1836</v>
      </c>
      <c r="C21" s="275">
        <v>20</v>
      </c>
    </row>
    <row r="22" spans="1:3" x14ac:dyDescent="0.25">
      <c r="A22" s="275" t="s">
        <v>351</v>
      </c>
      <c r="B22" s="119" t="s">
        <v>147</v>
      </c>
      <c r="C22" s="275">
        <v>21</v>
      </c>
    </row>
    <row r="23" spans="1:3" ht="15.75" x14ac:dyDescent="0.25">
      <c r="A23" s="275" t="s">
        <v>351</v>
      </c>
      <c r="B23" s="278" t="s">
        <v>148</v>
      </c>
      <c r="C23" s="275">
        <v>22</v>
      </c>
    </row>
    <row r="24" spans="1:3" x14ac:dyDescent="0.25">
      <c r="A24" s="275" t="s">
        <v>351</v>
      </c>
      <c r="B24" s="119" t="s">
        <v>149</v>
      </c>
      <c r="C24" s="275">
        <v>23</v>
      </c>
    </row>
    <row r="25" spans="1:3" ht="15.75" x14ac:dyDescent="0.25">
      <c r="A25" s="275" t="s">
        <v>351</v>
      </c>
      <c r="B25" s="278" t="s">
        <v>2138</v>
      </c>
      <c r="C25" s="275">
        <v>24</v>
      </c>
    </row>
    <row r="26" spans="1:3" x14ac:dyDescent="0.25">
      <c r="A26" s="275" t="s">
        <v>351</v>
      </c>
      <c r="B26" s="119" t="s">
        <v>150</v>
      </c>
      <c r="C26" s="275">
        <v>25</v>
      </c>
    </row>
    <row r="27" spans="1:3" ht="15.75" x14ac:dyDescent="0.25">
      <c r="A27" s="276" t="s">
        <v>351</v>
      </c>
      <c r="B27" s="278" t="s">
        <v>151</v>
      </c>
      <c r="C27" s="276">
        <v>26</v>
      </c>
    </row>
    <row r="28" spans="1:3" x14ac:dyDescent="0.25">
      <c r="A28" s="276" t="s">
        <v>351</v>
      </c>
      <c r="B28" s="119" t="s">
        <v>1837</v>
      </c>
      <c r="C28" s="276">
        <v>27</v>
      </c>
    </row>
    <row r="29" spans="1:3" x14ac:dyDescent="0.25">
      <c r="A29" s="276" t="s">
        <v>351</v>
      </c>
      <c r="B29" s="119" t="s">
        <v>1844</v>
      </c>
      <c r="C29" s="276">
        <v>28</v>
      </c>
    </row>
    <row r="30" spans="1:3" x14ac:dyDescent="0.25">
      <c r="A30" s="276" t="s">
        <v>351</v>
      </c>
      <c r="B30" s="119" t="s">
        <v>1838</v>
      </c>
      <c r="C30" s="276">
        <v>29</v>
      </c>
    </row>
    <row r="31" spans="1:3" x14ac:dyDescent="0.25">
      <c r="A31" s="276" t="s">
        <v>351</v>
      </c>
      <c r="B31" s="119" t="s">
        <v>1839</v>
      </c>
      <c r="C31" s="276">
        <v>30</v>
      </c>
    </row>
    <row r="32" spans="1:3" x14ac:dyDescent="0.25">
      <c r="A32" s="276" t="s">
        <v>351</v>
      </c>
      <c r="B32" s="119" t="s">
        <v>295</v>
      </c>
      <c r="C32" s="276">
        <v>31</v>
      </c>
    </row>
    <row r="33" spans="1:3" x14ac:dyDescent="0.25">
      <c r="A33" s="276" t="s">
        <v>351</v>
      </c>
      <c r="B33" s="119" t="s">
        <v>152</v>
      </c>
      <c r="C33" s="276">
        <v>32</v>
      </c>
    </row>
    <row r="34" spans="1:3" x14ac:dyDescent="0.25">
      <c r="A34" s="276" t="s">
        <v>351</v>
      </c>
      <c r="B34" s="119" t="s">
        <v>1845</v>
      </c>
      <c r="C34" s="276">
        <v>33</v>
      </c>
    </row>
    <row r="35" spans="1:3" x14ac:dyDescent="0.25">
      <c r="A35" s="276" t="s">
        <v>351</v>
      </c>
      <c r="B35" s="119" t="s">
        <v>1840</v>
      </c>
      <c r="C35" s="276">
        <v>34</v>
      </c>
    </row>
    <row r="36" spans="1:3" x14ac:dyDescent="0.25">
      <c r="A36" s="276" t="s">
        <v>351</v>
      </c>
      <c r="B36" s="119" t="s">
        <v>153</v>
      </c>
      <c r="C36" s="276">
        <v>35</v>
      </c>
    </row>
    <row r="37" spans="1:3" x14ac:dyDescent="0.25">
      <c r="A37" s="276" t="s">
        <v>351</v>
      </c>
      <c r="B37" s="119" t="s">
        <v>888</v>
      </c>
      <c r="C37" s="276">
        <v>36</v>
      </c>
    </row>
    <row r="38" spans="1:3" x14ac:dyDescent="0.25">
      <c r="A38" s="276" t="s">
        <v>351</v>
      </c>
      <c r="B38" s="119" t="s">
        <v>154</v>
      </c>
      <c r="C38" s="276">
        <v>37</v>
      </c>
    </row>
    <row r="39" spans="1:3" x14ac:dyDescent="0.25">
      <c r="A39" s="276" t="s">
        <v>351</v>
      </c>
      <c r="B39" s="119" t="s">
        <v>173</v>
      </c>
      <c r="C39" s="276">
        <v>38</v>
      </c>
    </row>
    <row r="40" spans="1:3" x14ac:dyDescent="0.25">
      <c r="A40" s="276" t="s">
        <v>351</v>
      </c>
      <c r="B40" s="119" t="s">
        <v>172</v>
      </c>
      <c r="C40" s="276">
        <v>39</v>
      </c>
    </row>
    <row r="41" spans="1:3" x14ac:dyDescent="0.25">
      <c r="A41" t="str">
        <f>IF(ACOUSTICS_COMBINED!A3="00-0m-0","",ACOUSTICS_COMBINED!A3)</f>
        <v/>
      </c>
      <c r="B41" t="str">
        <f>ACOUSTICS_COMBINED!D3</f>
        <v/>
      </c>
      <c r="C41" s="7" t="str">
        <f>ACOUSTICS_COMBINED!J3</f>
        <v/>
      </c>
    </row>
    <row r="42" spans="1:3" x14ac:dyDescent="0.25">
      <c r="A42" s="276" t="str">
        <f>IF(ACOUSTICS_COMBINED!A4="00-0m-0","",ACOUSTICS_COMBINED!A4)</f>
        <v/>
      </c>
      <c r="B42" s="276" t="str">
        <f>ACOUSTICS_COMBINED!D4</f>
        <v/>
      </c>
      <c r="C42" s="276" t="str">
        <f>ACOUSTICS_COMBINED!J4</f>
        <v/>
      </c>
    </row>
    <row r="43" spans="1:3" x14ac:dyDescent="0.25">
      <c r="A43" s="276" t="str">
        <f>IF(ACOUSTICS_COMBINED!A5="00-0m-0","",ACOUSTICS_COMBINED!A5)</f>
        <v/>
      </c>
      <c r="B43" s="276" t="str">
        <f>ACOUSTICS_COMBINED!D5</f>
        <v/>
      </c>
      <c r="C43" s="276" t="str">
        <f>ACOUSTICS_COMBINED!J5</f>
        <v/>
      </c>
    </row>
    <row r="44" spans="1:3" x14ac:dyDescent="0.25">
      <c r="A44" s="276" t="str">
        <f>IF(ACOUSTICS_COMBINED!A6="00-0m-0","",ACOUSTICS_COMBINED!A6)</f>
        <v/>
      </c>
      <c r="B44" s="276" t="str">
        <f>ACOUSTICS_COMBINED!D6</f>
        <v/>
      </c>
      <c r="C44" s="276" t="str">
        <f>ACOUSTICS_COMBINED!J6</f>
        <v/>
      </c>
    </row>
    <row r="45" spans="1:3" x14ac:dyDescent="0.25">
      <c r="A45" s="276" t="str">
        <f>IF(ACOUSTICS_COMBINED!A7="00-0m-0","",ACOUSTICS_COMBINED!A7)</f>
        <v/>
      </c>
      <c r="B45" s="276" t="str">
        <f>ACOUSTICS_COMBINED!D7</f>
        <v/>
      </c>
      <c r="C45" s="276" t="str">
        <f>ACOUSTICS_COMBINED!J7</f>
        <v/>
      </c>
    </row>
    <row r="46" spans="1:3" x14ac:dyDescent="0.25">
      <c r="A46" s="276" t="str">
        <f>IF(ACOUSTICS_COMBINED!A8="00-0m-0","",ACOUSTICS_COMBINED!A8)</f>
        <v/>
      </c>
      <c r="B46" s="276" t="str">
        <f>ACOUSTICS_COMBINED!D8</f>
        <v/>
      </c>
      <c r="C46" s="276" t="str">
        <f>ACOUSTICS_COMBINED!J8</f>
        <v/>
      </c>
    </row>
    <row r="47" spans="1:3" x14ac:dyDescent="0.25">
      <c r="A47" s="276" t="str">
        <f>IF(ACOUSTICS_COMBINED!A9="00-0m-0","",ACOUSTICS_COMBINED!A9)</f>
        <v/>
      </c>
      <c r="B47" s="276" t="str">
        <f>ACOUSTICS_COMBINED!D9</f>
        <v/>
      </c>
      <c r="C47" s="276" t="str">
        <f>ACOUSTICS_COMBINED!J9</f>
        <v/>
      </c>
    </row>
    <row r="48" spans="1:3" x14ac:dyDescent="0.25">
      <c r="A48" s="276" t="str">
        <f>IF(ACOUSTICS_COMBINED!A10="00-0m-0","",ACOUSTICS_COMBINED!A10)</f>
        <v/>
      </c>
      <c r="B48" s="276" t="str">
        <f>ACOUSTICS_COMBINED!D10</f>
        <v/>
      </c>
      <c r="C48" s="276" t="str">
        <f>ACOUSTICS_COMBINED!J10</f>
        <v/>
      </c>
    </row>
    <row r="49" spans="1:3" x14ac:dyDescent="0.25">
      <c r="A49" s="276" t="str">
        <f>IF(ACOUSTICS_COMBINED!A11="00-0m-0","",ACOUSTICS_COMBINED!A11)</f>
        <v/>
      </c>
      <c r="B49" s="276" t="str">
        <f>ACOUSTICS_COMBINED!D11</f>
        <v/>
      </c>
      <c r="C49" s="276" t="str">
        <f>ACOUSTICS_COMBINED!J11</f>
        <v/>
      </c>
    </row>
    <row r="50" spans="1:3" x14ac:dyDescent="0.25">
      <c r="A50" s="276" t="str">
        <f>IF(ACOUSTICS_COMBINED!A12="00-0m-0","",ACOUSTICS_COMBINED!A12)</f>
        <v/>
      </c>
      <c r="B50" s="276" t="str">
        <f>ACOUSTICS_COMBINED!D12</f>
        <v/>
      </c>
      <c r="C50" s="276" t="str">
        <f>ACOUSTICS_COMBINED!J12</f>
        <v/>
      </c>
    </row>
    <row r="51" spans="1:3" x14ac:dyDescent="0.25">
      <c r="A51" s="276" t="str">
        <f>IF(ACOUSTICS_COMBINED!A13="00-0m-0","",ACOUSTICS_COMBINED!A13)</f>
        <v/>
      </c>
      <c r="B51" s="276" t="str">
        <f>ACOUSTICS_COMBINED!D13</f>
        <v/>
      </c>
      <c r="C51" s="276" t="str">
        <f>ACOUSTICS_COMBINED!J13</f>
        <v/>
      </c>
    </row>
    <row r="52" spans="1:3" x14ac:dyDescent="0.25">
      <c r="A52" s="276" t="str">
        <f>IF(ACOUSTICS_COMBINED!A14="00-0m-0","",ACOUSTICS_COMBINED!A14)</f>
        <v/>
      </c>
      <c r="B52" s="276" t="str">
        <f>ACOUSTICS_COMBINED!D14</f>
        <v/>
      </c>
      <c r="C52" s="276" t="str">
        <f>ACOUSTICS_COMBINED!J14</f>
        <v/>
      </c>
    </row>
    <row r="53" spans="1:3" x14ac:dyDescent="0.25">
      <c r="A53" s="276" t="str">
        <f>IF(ACOUSTICS_COMBINED!A15="00-0m-0","",ACOUSTICS_COMBINED!A15)</f>
        <v/>
      </c>
      <c r="B53" s="276" t="str">
        <f>ACOUSTICS_COMBINED!D15</f>
        <v/>
      </c>
      <c r="C53" s="276" t="str">
        <f>ACOUSTICS_COMBINED!J15</f>
        <v/>
      </c>
    </row>
    <row r="54" spans="1:3" x14ac:dyDescent="0.25">
      <c r="A54" s="276" t="str">
        <f>IF(ACOUSTICS_COMBINED!A16="00-0m-0","",ACOUSTICS_COMBINED!A16)</f>
        <v/>
      </c>
      <c r="B54" s="276" t="str">
        <f>ACOUSTICS_COMBINED!D16</f>
        <v/>
      </c>
      <c r="C54" s="276" t="str">
        <f>ACOUSTICS_COMBINED!J16</f>
        <v/>
      </c>
    </row>
    <row r="55" spans="1:3" x14ac:dyDescent="0.25">
      <c r="A55" s="276" t="str">
        <f>IF(ACOUSTICS_COMBINED!A17="00-0m-0","",ACOUSTICS_COMBINED!A17)</f>
        <v/>
      </c>
      <c r="B55" s="276" t="str">
        <f>ACOUSTICS_COMBINED!D17</f>
        <v/>
      </c>
      <c r="C55" s="276" t="str">
        <f>ACOUSTICS_COMBINED!J17</f>
        <v/>
      </c>
    </row>
    <row r="56" spans="1:3" x14ac:dyDescent="0.25">
      <c r="A56" s="276" t="str">
        <f>IF(ACOUSTICS_COMBINED!A18="00-0m-0","",ACOUSTICS_COMBINED!A18)</f>
        <v/>
      </c>
      <c r="B56" s="276" t="str">
        <f>ACOUSTICS_COMBINED!D18</f>
        <v/>
      </c>
      <c r="C56" s="276" t="str">
        <f>ACOUSTICS_COMBINED!J18</f>
        <v/>
      </c>
    </row>
    <row r="57" spans="1:3" x14ac:dyDescent="0.25">
      <c r="A57" s="276" t="str">
        <f>IF(ACOUSTICS_COMBINED!A19="00-0m-0","",ACOUSTICS_COMBINED!A19)</f>
        <v/>
      </c>
      <c r="B57" s="276" t="str">
        <f>ACOUSTICS_COMBINED!D19</f>
        <v/>
      </c>
      <c r="C57" s="276" t="str">
        <f>ACOUSTICS_COMBINED!J19</f>
        <v/>
      </c>
    </row>
    <row r="58" spans="1:3" x14ac:dyDescent="0.25">
      <c r="A58" s="276" t="str">
        <f>IF(ACOUSTICS_COMBINED!A20="00-0m-0","",ACOUSTICS_COMBINED!A20)</f>
        <v/>
      </c>
      <c r="B58" s="276" t="str">
        <f>ACOUSTICS_COMBINED!D20</f>
        <v/>
      </c>
      <c r="C58" s="276" t="str">
        <f>ACOUSTICS_COMBINED!J20</f>
        <v/>
      </c>
    </row>
    <row r="59" spans="1:3" x14ac:dyDescent="0.25">
      <c r="A59" s="276" t="str">
        <f>IF(ACOUSTICS_COMBINED!A21="00-0m-0","",ACOUSTICS_COMBINED!A21)</f>
        <v/>
      </c>
      <c r="B59" s="276" t="str">
        <f>ACOUSTICS_COMBINED!D21</f>
        <v/>
      </c>
      <c r="C59" s="276" t="str">
        <f>ACOUSTICS_COMBINED!J21</f>
        <v/>
      </c>
    </row>
    <row r="60" spans="1:3" x14ac:dyDescent="0.25">
      <c r="A60" s="276" t="str">
        <f>IF(ACOUSTICS_COMBINED!A22="00-0m-0","",ACOUSTICS_COMBINED!A22)</f>
        <v/>
      </c>
      <c r="B60" s="276" t="str">
        <f>ACOUSTICS_COMBINED!D22</f>
        <v/>
      </c>
      <c r="C60" s="276" t="str">
        <f>ACOUSTICS_COMBINED!J22</f>
        <v/>
      </c>
    </row>
    <row r="61" spans="1:3" x14ac:dyDescent="0.25">
      <c r="A61" s="276" t="str">
        <f>IF(ACOUSTICS_COMBINED!A23="00-0m-0","",ACOUSTICS_COMBINED!A23)</f>
        <v/>
      </c>
      <c r="B61" s="276" t="str">
        <f>ACOUSTICS_COMBINED!D23</f>
        <v/>
      </c>
      <c r="C61" s="276" t="str">
        <f>ACOUSTICS_COMBINED!J23</f>
        <v/>
      </c>
    </row>
    <row r="62" spans="1:3" x14ac:dyDescent="0.25">
      <c r="A62" s="276" t="str">
        <f>IF(ACOUSTICS_COMBINED!A24="00-0m-0","",ACOUSTICS_COMBINED!A24)</f>
        <v/>
      </c>
      <c r="B62" s="276" t="str">
        <f>ACOUSTICS_COMBINED!D24</f>
        <v/>
      </c>
      <c r="C62" s="276" t="str">
        <f>ACOUSTICS_COMBINED!J24</f>
        <v/>
      </c>
    </row>
    <row r="63" spans="1:3" x14ac:dyDescent="0.25">
      <c r="A63" s="276" t="str">
        <f>IF(ACOUSTICS_COMBINED!A25="00-0m-0","",ACOUSTICS_COMBINED!A25)</f>
        <v/>
      </c>
      <c r="B63" s="276" t="str">
        <f>ACOUSTICS_COMBINED!D25</f>
        <v/>
      </c>
      <c r="C63" s="276" t="str">
        <f>ACOUSTICS_COMBINED!J25</f>
        <v/>
      </c>
    </row>
    <row r="64" spans="1:3" x14ac:dyDescent="0.25">
      <c r="A64" s="276" t="str">
        <f>IF(ACOUSTICS_COMBINED!A26="00-0m-0","",ACOUSTICS_COMBINED!A26)</f>
        <v/>
      </c>
      <c r="B64" s="276" t="str">
        <f>ACOUSTICS_COMBINED!D26</f>
        <v/>
      </c>
      <c r="C64" s="276" t="str">
        <f>ACOUSTICS_COMBINED!J26</f>
        <v/>
      </c>
    </row>
    <row r="65" spans="1:3" x14ac:dyDescent="0.25">
      <c r="A65" s="276" t="str">
        <f>IF(ACOUSTICS_COMBINED!A27="00-0m-0","",ACOUSTICS_COMBINED!A27)</f>
        <v/>
      </c>
      <c r="B65" s="276" t="str">
        <f>ACOUSTICS_COMBINED!D27</f>
        <v/>
      </c>
      <c r="C65" s="276" t="str">
        <f>ACOUSTICS_COMBINED!J27</f>
        <v/>
      </c>
    </row>
    <row r="66" spans="1:3" x14ac:dyDescent="0.25">
      <c r="A66" s="276" t="str">
        <f>IF(ACOUSTICS_COMBINED!A28="00-0m-0","",ACOUSTICS_COMBINED!A28)</f>
        <v/>
      </c>
      <c r="B66" s="276" t="str">
        <f>ACOUSTICS_COMBINED!D28</f>
        <v/>
      </c>
      <c r="C66" s="276" t="str">
        <f>ACOUSTICS_COMBINED!J28</f>
        <v/>
      </c>
    </row>
    <row r="67" spans="1:3" x14ac:dyDescent="0.25">
      <c r="A67" s="276" t="str">
        <f>IF(ACOUSTICS_COMBINED!A29="00-0m-0","",ACOUSTICS_COMBINED!A29)</f>
        <v/>
      </c>
      <c r="B67" s="276" t="str">
        <f>ACOUSTICS_COMBINED!D29</f>
        <v/>
      </c>
      <c r="C67" s="276" t="str">
        <f>ACOUSTICS_COMBINED!J29</f>
        <v/>
      </c>
    </row>
    <row r="68" spans="1:3" x14ac:dyDescent="0.25">
      <c r="A68" s="276" t="str">
        <f>IF(ACOUSTICS_COMBINED!A30="00-0m-0","",ACOUSTICS_COMBINED!A30)</f>
        <v/>
      </c>
      <c r="B68" s="276" t="str">
        <f>ACOUSTICS_COMBINED!D30</f>
        <v/>
      </c>
      <c r="C68" s="276" t="str">
        <f>ACOUSTICS_COMBINED!J30</f>
        <v/>
      </c>
    </row>
    <row r="69" spans="1:3" x14ac:dyDescent="0.25">
      <c r="A69" s="276" t="str">
        <f>IF(ACOUSTICS_COMBINED!A31="00-0m-0","",ACOUSTICS_COMBINED!A31)</f>
        <v/>
      </c>
      <c r="B69" s="276" t="str">
        <f>ACOUSTICS_COMBINED!D31</f>
        <v/>
      </c>
      <c r="C69" s="276" t="str">
        <f>ACOUSTICS_COMBINED!J31</f>
        <v/>
      </c>
    </row>
    <row r="70" spans="1:3" x14ac:dyDescent="0.25">
      <c r="A70" s="276" t="str">
        <f>IF(ACOUSTICS_COMBINED!A32="00-0m-0","",ACOUSTICS_COMBINED!A32)</f>
        <v/>
      </c>
      <c r="B70" s="276" t="str">
        <f>ACOUSTICS_COMBINED!D32</f>
        <v/>
      </c>
      <c r="C70" s="276" t="str">
        <f>ACOUSTICS_COMBINED!J32</f>
        <v/>
      </c>
    </row>
    <row r="71" spans="1:3" x14ac:dyDescent="0.25">
      <c r="A71" s="276" t="str">
        <f>IF(ACOUSTICS_COMBINED!A33="00-0m-0","",ACOUSTICS_COMBINED!A33)</f>
        <v/>
      </c>
      <c r="B71" s="276" t="str">
        <f>ACOUSTICS_COMBINED!D33</f>
        <v/>
      </c>
      <c r="C71" s="276" t="str">
        <f>ACOUSTICS_COMBINED!J33</f>
        <v/>
      </c>
    </row>
    <row r="72" spans="1:3" x14ac:dyDescent="0.25">
      <c r="A72" s="276" t="str">
        <f>IF(ACOUSTICS_COMBINED!A34="00-0m-0","",ACOUSTICS_COMBINED!A34)</f>
        <v/>
      </c>
      <c r="B72" s="276" t="str">
        <f>ACOUSTICS_COMBINED!D34</f>
        <v/>
      </c>
      <c r="C72" s="276" t="str">
        <f>ACOUSTICS_COMBINED!J34</f>
        <v/>
      </c>
    </row>
    <row r="73" spans="1:3" x14ac:dyDescent="0.25">
      <c r="A73" s="276" t="str">
        <f>IF(ACOUSTICS_COMBINED!A35="00-0m-0","",ACOUSTICS_COMBINED!A35)</f>
        <v/>
      </c>
      <c r="B73" s="276" t="str">
        <f>ACOUSTICS_COMBINED!D35</f>
        <v/>
      </c>
      <c r="C73" s="276" t="str">
        <f>ACOUSTICS_COMBINED!J35</f>
        <v/>
      </c>
    </row>
    <row r="74" spans="1:3" x14ac:dyDescent="0.25">
      <c r="A74" s="276" t="str">
        <f>IF(ACOUSTICS_COMBINED!A36="00-0m-0","",ACOUSTICS_COMBINED!A36)</f>
        <v/>
      </c>
      <c r="B74" s="276" t="str">
        <f>ACOUSTICS_COMBINED!D36</f>
        <v/>
      </c>
      <c r="C74" s="276" t="str">
        <f>ACOUSTICS_COMBINED!J36</f>
        <v/>
      </c>
    </row>
    <row r="75" spans="1:3" x14ac:dyDescent="0.25">
      <c r="A75" s="276" t="str">
        <f>IF(ACOUSTICS_COMBINED!A37="00-0m-0","",ACOUSTICS_COMBINED!A37)</f>
        <v/>
      </c>
      <c r="B75" s="276" t="str">
        <f>ACOUSTICS_COMBINED!D37</f>
        <v/>
      </c>
      <c r="C75" s="276" t="str">
        <f>ACOUSTICS_COMBINED!J37</f>
        <v/>
      </c>
    </row>
    <row r="76" spans="1:3" x14ac:dyDescent="0.25">
      <c r="A76" s="276" t="str">
        <f>IF(ACOUSTICS_COMBINED!A38="00-0m-0","",ACOUSTICS_COMBINED!A38)</f>
        <v/>
      </c>
      <c r="B76" s="276" t="str">
        <f>ACOUSTICS_COMBINED!D38</f>
        <v/>
      </c>
      <c r="C76" s="276" t="str">
        <f>ACOUSTICS_COMBINED!J38</f>
        <v/>
      </c>
    </row>
    <row r="77" spans="1:3" x14ac:dyDescent="0.25">
      <c r="A77" s="276" t="str">
        <f>IF(ACOUSTICS_COMBINED!A39="00-0m-0","",ACOUSTICS_COMBINED!A39)</f>
        <v/>
      </c>
      <c r="B77" s="276" t="str">
        <f>ACOUSTICS_COMBINED!D39</f>
        <v/>
      </c>
      <c r="C77" s="276" t="str">
        <f>ACOUSTICS_COMBINED!J39</f>
        <v/>
      </c>
    </row>
    <row r="78" spans="1:3" x14ac:dyDescent="0.25">
      <c r="A78" s="276" t="str">
        <f>IF(ACOUSTICS_COMBINED!A40="00-0m-0","",ACOUSTICS_COMBINED!A40)</f>
        <v/>
      </c>
      <c r="B78" s="276" t="str">
        <f>ACOUSTICS_COMBINED!D40</f>
        <v/>
      </c>
      <c r="C78" s="276" t="str">
        <f>ACOUSTICS_COMBINED!J40</f>
        <v/>
      </c>
    </row>
    <row r="79" spans="1:3" x14ac:dyDescent="0.25">
      <c r="A79" s="276" t="str">
        <f>IF(ACOUSTICS_COMBINED!A41="00-0m-0","",ACOUSTICS_COMBINED!A41)</f>
        <v/>
      </c>
      <c r="B79" s="276" t="str">
        <f>ACOUSTICS_COMBINED!D41</f>
        <v/>
      </c>
      <c r="C79" s="276" t="str">
        <f>ACOUSTICS_COMBINED!J41</f>
        <v/>
      </c>
    </row>
    <row r="80" spans="1:3" x14ac:dyDescent="0.25">
      <c r="A80" s="276" t="str">
        <f>IF(ACOUSTICS_COMBINED!A42="00-0m-0","",ACOUSTICS_COMBINED!A42)</f>
        <v/>
      </c>
      <c r="B80" s="276" t="str">
        <f>ACOUSTICS_COMBINED!D42</f>
        <v/>
      </c>
      <c r="C80" s="276" t="str">
        <f>ACOUSTICS_COMBINED!J42</f>
        <v/>
      </c>
    </row>
    <row r="81" spans="1:3" x14ac:dyDescent="0.25">
      <c r="A81" s="276" t="str">
        <f>IF(ACOUSTICS_COMBINED!A43="00-0m-0","",ACOUSTICS_COMBINED!A43)</f>
        <v/>
      </c>
      <c r="B81" s="276" t="str">
        <f>ACOUSTICS_COMBINED!D43</f>
        <v/>
      </c>
      <c r="C81" s="276" t="str">
        <f>ACOUSTICS_COMBINED!J43</f>
        <v/>
      </c>
    </row>
    <row r="82" spans="1:3" x14ac:dyDescent="0.25">
      <c r="A82" s="276" t="str">
        <f>IF(ACOUSTICS_COMBINED!A44="00-0m-0","",ACOUSTICS_COMBINED!A44)</f>
        <v/>
      </c>
      <c r="B82" s="276" t="str">
        <f>ACOUSTICS_COMBINED!D44</f>
        <v/>
      </c>
      <c r="C82" s="276" t="str">
        <f>ACOUSTICS_COMBINED!J44</f>
        <v/>
      </c>
    </row>
    <row r="83" spans="1:3" x14ac:dyDescent="0.25">
      <c r="A83" s="276" t="str">
        <f>IF(ACOUSTICS_COMBINED!A45="00-0m-0","",ACOUSTICS_COMBINED!A45)</f>
        <v/>
      </c>
      <c r="B83" s="276" t="str">
        <f>ACOUSTICS_COMBINED!D45</f>
        <v/>
      </c>
      <c r="C83" s="276" t="str">
        <f>ACOUSTICS_COMBINED!J45</f>
        <v/>
      </c>
    </row>
    <row r="84" spans="1:3" x14ac:dyDescent="0.25">
      <c r="A84" s="276" t="str">
        <f>IF(ACOUSTICS_COMBINED!A46="00-0m-0","",ACOUSTICS_COMBINED!A46)</f>
        <v/>
      </c>
      <c r="B84" s="276" t="str">
        <f>ACOUSTICS_COMBINED!D46</f>
        <v/>
      </c>
      <c r="C84" s="276" t="str">
        <f>ACOUSTICS_COMBINED!J46</f>
        <v/>
      </c>
    </row>
    <row r="85" spans="1:3" x14ac:dyDescent="0.25">
      <c r="A85" s="276" t="str">
        <f>IF(ACOUSTICS_COMBINED!A47="00-0m-0","",ACOUSTICS_COMBINED!A47)</f>
        <v/>
      </c>
      <c r="B85" s="276" t="str">
        <f>ACOUSTICS_COMBINED!D47</f>
        <v/>
      </c>
      <c r="C85" s="276" t="str">
        <f>ACOUSTICS_COMBINED!J47</f>
        <v/>
      </c>
    </row>
    <row r="86" spans="1:3" x14ac:dyDescent="0.25">
      <c r="A86" s="276" t="str">
        <f>IF(ACOUSTICS_COMBINED!A48="00-0m-0","",ACOUSTICS_COMBINED!A48)</f>
        <v/>
      </c>
      <c r="B86" s="276" t="str">
        <f>ACOUSTICS_COMBINED!D48</f>
        <v/>
      </c>
      <c r="C86" s="276" t="str">
        <f>ACOUSTICS_COMBINED!J48</f>
        <v/>
      </c>
    </row>
    <row r="87" spans="1:3" x14ac:dyDescent="0.25">
      <c r="A87" s="276" t="str">
        <f>IF(ACOUSTICS_COMBINED!A49="00-0m-0","",ACOUSTICS_COMBINED!A49)</f>
        <v/>
      </c>
      <c r="B87" s="276" t="str">
        <f>ACOUSTICS_COMBINED!D49</f>
        <v/>
      </c>
      <c r="C87" s="276" t="str">
        <f>ACOUSTICS_COMBINED!J49</f>
        <v/>
      </c>
    </row>
    <row r="88" spans="1:3" x14ac:dyDescent="0.25">
      <c r="A88" s="276" t="str">
        <f>IF(ACOUSTICS_COMBINED!A50="00-0m-0","",ACOUSTICS_COMBINED!A50)</f>
        <v/>
      </c>
      <c r="B88" s="276" t="str">
        <f>ACOUSTICS_COMBINED!D50</f>
        <v/>
      </c>
      <c r="C88" s="276" t="str">
        <f>ACOUSTICS_COMBINED!J50</f>
        <v/>
      </c>
    </row>
    <row r="89" spans="1:3" x14ac:dyDescent="0.25">
      <c r="A89" s="276" t="str">
        <f>IF(ACOUSTICS_COMBINED!A51="00-0m-0","",ACOUSTICS_COMBINED!A51)</f>
        <v/>
      </c>
      <c r="B89" s="276" t="str">
        <f>ACOUSTICS_COMBINED!D51</f>
        <v/>
      </c>
      <c r="C89" s="276" t="str">
        <f>ACOUSTICS_COMBINED!J51</f>
        <v/>
      </c>
    </row>
    <row r="90" spans="1:3" x14ac:dyDescent="0.25">
      <c r="A90" s="276" t="str">
        <f>IF(ACOUSTICS_COMBINED!A52="00-0m-0","",ACOUSTICS_COMBINED!A52)</f>
        <v/>
      </c>
      <c r="B90" s="276" t="str">
        <f>ACOUSTICS_COMBINED!D52</f>
        <v/>
      </c>
      <c r="C90" s="276" t="str">
        <f>ACOUSTICS_COMBINED!J52</f>
        <v/>
      </c>
    </row>
    <row r="91" spans="1:3" x14ac:dyDescent="0.25">
      <c r="A91" s="276" t="str">
        <f>IF(ACOUSTICS_COMBINED!A53="00-0m-0","",ACOUSTICS_COMBINED!A53)</f>
        <v/>
      </c>
      <c r="B91" s="276" t="str">
        <f>ACOUSTICS_COMBINED!D53</f>
        <v/>
      </c>
      <c r="C91" s="276" t="str">
        <f>ACOUSTICS_COMBINED!J53</f>
        <v/>
      </c>
    </row>
    <row r="92" spans="1:3" x14ac:dyDescent="0.25">
      <c r="A92" s="276" t="str">
        <f>IF(ACOUSTICS_COMBINED!A54="00-0m-0","",ACOUSTICS_COMBINED!A54)</f>
        <v/>
      </c>
      <c r="B92" s="276" t="str">
        <f>ACOUSTICS_COMBINED!D54</f>
        <v/>
      </c>
      <c r="C92" s="276" t="str">
        <f>ACOUSTICS_COMBINED!J54</f>
        <v/>
      </c>
    </row>
    <row r="93" spans="1:3" x14ac:dyDescent="0.25">
      <c r="A93" s="276" t="str">
        <f>IF(ACOUSTICS_COMBINED!A55="00-0m-0","",ACOUSTICS_COMBINED!A55)</f>
        <v/>
      </c>
      <c r="B93" s="276" t="str">
        <f>ACOUSTICS_COMBINED!D55</f>
        <v/>
      </c>
      <c r="C93" s="276" t="str">
        <f>ACOUSTICS_COMBINED!J55</f>
        <v/>
      </c>
    </row>
    <row r="94" spans="1:3" x14ac:dyDescent="0.25">
      <c r="A94" s="276" t="str">
        <f>IF(ACOUSTICS_COMBINED!A56="00-0m-0","",ACOUSTICS_COMBINED!A56)</f>
        <v/>
      </c>
      <c r="B94" s="276" t="str">
        <f>ACOUSTICS_COMBINED!D56</f>
        <v/>
      </c>
      <c r="C94" s="276" t="str">
        <f>ACOUSTICS_COMBINED!J56</f>
        <v/>
      </c>
    </row>
    <row r="95" spans="1:3" x14ac:dyDescent="0.25">
      <c r="A95" s="276" t="str">
        <f>IF(ACOUSTICS_COMBINED!A57="00-0m-0","",ACOUSTICS_COMBINED!A57)</f>
        <v/>
      </c>
      <c r="B95" s="276" t="str">
        <f>ACOUSTICS_COMBINED!D57</f>
        <v/>
      </c>
      <c r="C95" s="276" t="str">
        <f>ACOUSTICS_COMBINED!J57</f>
        <v/>
      </c>
    </row>
    <row r="96" spans="1:3" x14ac:dyDescent="0.25">
      <c r="A96" s="276" t="str">
        <f>IF(ACOUSTICS_COMBINED!A58="00-0m-0","",ACOUSTICS_COMBINED!A58)</f>
        <v/>
      </c>
      <c r="B96" s="276" t="str">
        <f>ACOUSTICS_COMBINED!D58</f>
        <v/>
      </c>
      <c r="C96" s="276" t="str">
        <f>ACOUSTICS_COMBINED!J58</f>
        <v/>
      </c>
    </row>
    <row r="97" spans="1:3" x14ac:dyDescent="0.25">
      <c r="A97" s="276" t="str">
        <f>IF(ACOUSTICS_COMBINED!A59="00-0m-0","",ACOUSTICS_COMBINED!A59)</f>
        <v/>
      </c>
      <c r="B97" s="276" t="str">
        <f>ACOUSTICS_COMBINED!D59</f>
        <v/>
      </c>
      <c r="C97" s="276" t="str">
        <f>ACOUSTICS_COMBINED!J59</f>
        <v/>
      </c>
    </row>
    <row r="98" spans="1:3" x14ac:dyDescent="0.25">
      <c r="A98" s="276" t="str">
        <f>IF(ACOUSTICS_COMBINED!A60="00-0m-0","",ACOUSTICS_COMBINED!A60)</f>
        <v/>
      </c>
      <c r="B98" s="276" t="str">
        <f>ACOUSTICS_COMBINED!D60</f>
        <v/>
      </c>
      <c r="C98" s="276" t="str">
        <f>ACOUSTICS_COMBINED!J60</f>
        <v/>
      </c>
    </row>
    <row r="99" spans="1:3" x14ac:dyDescent="0.25">
      <c r="A99" s="276" t="str">
        <f>IF(ACOUSTICS_COMBINED!A61="00-0m-0","",ACOUSTICS_COMBINED!A61)</f>
        <v/>
      </c>
      <c r="B99" s="276" t="str">
        <f>ACOUSTICS_COMBINED!D61</f>
        <v/>
      </c>
      <c r="C99" s="276" t="str">
        <f>ACOUSTICS_COMBINED!J61</f>
        <v/>
      </c>
    </row>
    <row r="100" spans="1:3" x14ac:dyDescent="0.25">
      <c r="A100" s="276" t="str">
        <f>IF(ACOUSTICS_COMBINED!A62="00-0m-0","",ACOUSTICS_COMBINED!A62)</f>
        <v/>
      </c>
      <c r="B100" s="276" t="str">
        <f>ACOUSTICS_COMBINED!D62</f>
        <v/>
      </c>
      <c r="C100" s="276" t="str">
        <f>ACOUSTICS_COMBINED!J62</f>
        <v/>
      </c>
    </row>
    <row r="101" spans="1:3" x14ac:dyDescent="0.25">
      <c r="A101" s="276" t="str">
        <f>IF(ACOUSTICS_COMBINED!A63="00-0m-0","",ACOUSTICS_COMBINED!A63)</f>
        <v/>
      </c>
      <c r="B101" s="276" t="str">
        <f>ACOUSTICS_COMBINED!D63</f>
        <v/>
      </c>
      <c r="C101" s="276" t="str">
        <f>ACOUSTICS_COMBINED!J63</f>
        <v/>
      </c>
    </row>
    <row r="102" spans="1:3" x14ac:dyDescent="0.25">
      <c r="A102" s="276" t="str">
        <f>IF(ACOUSTICS_COMBINED!A64="00-0m-0","",ACOUSTICS_COMBINED!A64)</f>
        <v/>
      </c>
      <c r="B102" s="276" t="str">
        <f>ACOUSTICS_COMBINED!D64</f>
        <v/>
      </c>
      <c r="C102" s="276" t="str">
        <f>ACOUSTICS_COMBINED!J64</f>
        <v/>
      </c>
    </row>
    <row r="103" spans="1:3" x14ac:dyDescent="0.25">
      <c r="A103" s="276" t="str">
        <f>IF(ACOUSTICS_COMBINED!A65="00-0m-0","",ACOUSTICS_COMBINED!A65)</f>
        <v/>
      </c>
      <c r="B103" s="276" t="str">
        <f>ACOUSTICS_COMBINED!D65</f>
        <v/>
      </c>
      <c r="C103" s="276" t="str">
        <f>ACOUSTICS_COMBINED!J65</f>
        <v/>
      </c>
    </row>
    <row r="104" spans="1:3" x14ac:dyDescent="0.25">
      <c r="A104" s="276" t="str">
        <f>IF(ACOUSTICS_COMBINED!A66="00-0m-0","",ACOUSTICS_COMBINED!A66)</f>
        <v/>
      </c>
      <c r="B104" s="276" t="str">
        <f>ACOUSTICS_COMBINED!D66</f>
        <v/>
      </c>
      <c r="C104" s="276" t="str">
        <f>ACOUSTICS_COMBINED!J66</f>
        <v/>
      </c>
    </row>
    <row r="105" spans="1:3" x14ac:dyDescent="0.25">
      <c r="A105" s="276" t="str">
        <f>IF(ACOUSTICS_COMBINED!A67="00-0m-0","",ACOUSTICS_COMBINED!A67)</f>
        <v/>
      </c>
      <c r="B105" s="276" t="str">
        <f>ACOUSTICS_COMBINED!D67</f>
        <v/>
      </c>
      <c r="C105" s="276" t="str">
        <f>ACOUSTICS_COMBINED!J67</f>
        <v/>
      </c>
    </row>
    <row r="106" spans="1:3" x14ac:dyDescent="0.25">
      <c r="A106" s="276" t="str">
        <f>IF(ACOUSTICS_COMBINED!A68="00-0m-0","",ACOUSTICS_COMBINED!A68)</f>
        <v/>
      </c>
      <c r="B106" s="276" t="str">
        <f>ACOUSTICS_COMBINED!D68</f>
        <v/>
      </c>
      <c r="C106" s="276" t="str">
        <f>ACOUSTICS_COMBINED!J68</f>
        <v/>
      </c>
    </row>
    <row r="107" spans="1:3" x14ac:dyDescent="0.25">
      <c r="A107" s="276" t="str">
        <f>IF(ACOUSTICS_COMBINED!A69="00-0m-0","",ACOUSTICS_COMBINED!A69)</f>
        <v/>
      </c>
      <c r="B107" s="276" t="str">
        <f>ACOUSTICS_COMBINED!D69</f>
        <v/>
      </c>
      <c r="C107" s="276" t="str">
        <f>ACOUSTICS_COMBINED!J69</f>
        <v/>
      </c>
    </row>
    <row r="108" spans="1:3" x14ac:dyDescent="0.25">
      <c r="A108" s="276" t="str">
        <f>IF(ACOUSTICS_COMBINED!A70="00-0m-0","",ACOUSTICS_COMBINED!A70)</f>
        <v/>
      </c>
      <c r="B108" s="276" t="str">
        <f>ACOUSTICS_COMBINED!D70</f>
        <v/>
      </c>
      <c r="C108" s="276" t="str">
        <f>ACOUSTICS_COMBINED!J70</f>
        <v/>
      </c>
    </row>
    <row r="109" spans="1:3" x14ac:dyDescent="0.25">
      <c r="A109" s="276" t="str">
        <f>IF(ACOUSTICS_COMBINED!A71="00-0m-0","",ACOUSTICS_COMBINED!A71)</f>
        <v/>
      </c>
      <c r="B109" s="276" t="str">
        <f>ACOUSTICS_COMBINED!D71</f>
        <v/>
      </c>
      <c r="C109" s="276" t="str">
        <f>ACOUSTICS_COMBINED!J71</f>
        <v/>
      </c>
    </row>
    <row r="110" spans="1:3" x14ac:dyDescent="0.25">
      <c r="A110" s="276" t="str">
        <f>IF(ACOUSTICS_COMBINED!A72="00-0m-0","",ACOUSTICS_COMBINED!A72)</f>
        <v/>
      </c>
      <c r="B110" s="276" t="str">
        <f>ACOUSTICS_COMBINED!D72</f>
        <v/>
      </c>
      <c r="C110" s="276" t="str">
        <f>ACOUSTICS_COMBINED!J72</f>
        <v/>
      </c>
    </row>
    <row r="111" spans="1:3" x14ac:dyDescent="0.25">
      <c r="A111" s="276" t="str">
        <f>IF(ACOUSTICS_COMBINED!A73="00-0m-0","",ACOUSTICS_COMBINED!A73)</f>
        <v/>
      </c>
      <c r="B111" s="276" t="str">
        <f>ACOUSTICS_COMBINED!D73</f>
        <v/>
      </c>
      <c r="C111" s="276" t="str">
        <f>ACOUSTICS_COMBINED!J73</f>
        <v/>
      </c>
    </row>
    <row r="112" spans="1:3" x14ac:dyDescent="0.25">
      <c r="A112" s="276" t="str">
        <f>IF(ACOUSTICS_COMBINED!A74="00-0m-0","",ACOUSTICS_COMBINED!A74)</f>
        <v/>
      </c>
      <c r="B112" s="276" t="str">
        <f>ACOUSTICS_COMBINED!D74</f>
        <v/>
      </c>
      <c r="C112" s="276" t="str">
        <f>ACOUSTICS_COMBINED!J74</f>
        <v/>
      </c>
    </row>
    <row r="113" spans="1:3" x14ac:dyDescent="0.25">
      <c r="A113" s="276" t="str">
        <f>IF(ACOUSTICS_COMBINED!A75="00-0m-0","",ACOUSTICS_COMBINED!A75)</f>
        <v/>
      </c>
      <c r="B113" s="276" t="str">
        <f>ACOUSTICS_COMBINED!D75</f>
        <v/>
      </c>
      <c r="C113" s="276" t="str">
        <f>ACOUSTICS_COMBINED!J75</f>
        <v/>
      </c>
    </row>
    <row r="114" spans="1:3" x14ac:dyDescent="0.25">
      <c r="A114" s="276" t="str">
        <f>IF(ACOUSTICS_COMBINED!A76="00-0m-0","",ACOUSTICS_COMBINED!A76)</f>
        <v/>
      </c>
      <c r="B114" s="276" t="str">
        <f>ACOUSTICS_COMBINED!D76</f>
        <v/>
      </c>
      <c r="C114" s="276" t="str">
        <f>ACOUSTICS_COMBINED!J76</f>
        <v/>
      </c>
    </row>
    <row r="115" spans="1:3" x14ac:dyDescent="0.25">
      <c r="A115" s="276" t="str">
        <f>IF(ACOUSTICS_COMBINED!A77="00-0m-0","",ACOUSTICS_COMBINED!A77)</f>
        <v/>
      </c>
      <c r="B115" s="276" t="str">
        <f>ACOUSTICS_COMBINED!D77</f>
        <v/>
      </c>
      <c r="C115" s="276" t="str">
        <f>ACOUSTICS_COMBINED!J77</f>
        <v/>
      </c>
    </row>
    <row r="116" spans="1:3" x14ac:dyDescent="0.25">
      <c r="A116" s="276" t="str">
        <f>IF(ACOUSTICS_COMBINED!A78="00-0m-0","",ACOUSTICS_COMBINED!A78)</f>
        <v/>
      </c>
      <c r="B116" s="276" t="str">
        <f>ACOUSTICS_COMBINED!D78</f>
        <v/>
      </c>
      <c r="C116" s="276" t="str">
        <f>ACOUSTICS_COMBINED!J78</f>
        <v/>
      </c>
    </row>
    <row r="117" spans="1:3" x14ac:dyDescent="0.25">
      <c r="A117" s="276" t="str">
        <f>IF(ACOUSTICS_COMBINED!A79="00-0m-0","",ACOUSTICS_COMBINED!A79)</f>
        <v/>
      </c>
      <c r="B117" s="276" t="str">
        <f>ACOUSTICS_COMBINED!D79</f>
        <v/>
      </c>
      <c r="C117" s="276" t="str">
        <f>ACOUSTICS_COMBINED!J79</f>
        <v/>
      </c>
    </row>
    <row r="118" spans="1:3" x14ac:dyDescent="0.25">
      <c r="A118" s="276" t="str">
        <f>IF(ACOUSTICS_COMBINED!A80="00-0m-0","",ACOUSTICS_COMBINED!A80)</f>
        <v/>
      </c>
      <c r="B118" s="276" t="str">
        <f>ACOUSTICS_COMBINED!D80</f>
        <v/>
      </c>
      <c r="C118" s="276" t="str">
        <f>ACOUSTICS_COMBINED!J80</f>
        <v/>
      </c>
    </row>
    <row r="119" spans="1:3" x14ac:dyDescent="0.25">
      <c r="A119" s="276" t="str">
        <f>IF(ACOUSTICS_COMBINED!A81="00-0m-0","",ACOUSTICS_COMBINED!A81)</f>
        <v/>
      </c>
      <c r="B119" s="276" t="str">
        <f>ACOUSTICS_COMBINED!D81</f>
        <v/>
      </c>
      <c r="C119" s="276" t="str">
        <f>ACOUSTICS_COMBINED!J81</f>
        <v/>
      </c>
    </row>
    <row r="120" spans="1:3" x14ac:dyDescent="0.25">
      <c r="A120" s="276" t="str">
        <f>IF(ACOUSTICS_COMBINED!A82="00-0m-0","",ACOUSTICS_COMBINED!A82)</f>
        <v/>
      </c>
      <c r="B120" s="276" t="str">
        <f>ACOUSTICS_COMBINED!D82</f>
        <v/>
      </c>
      <c r="C120" s="276" t="str">
        <f>ACOUSTICS_COMBINED!J82</f>
        <v/>
      </c>
    </row>
    <row r="121" spans="1:3" x14ac:dyDescent="0.25">
      <c r="A121" s="276" t="str">
        <f>IF(ACOUSTICS_COMBINED!A83="00-0m-0","",ACOUSTICS_COMBINED!A83)</f>
        <v/>
      </c>
      <c r="B121" s="276" t="str">
        <f>ACOUSTICS_COMBINED!D83</f>
        <v/>
      </c>
      <c r="C121" s="276" t="str">
        <f>ACOUSTICS_COMBINED!J83</f>
        <v/>
      </c>
    </row>
    <row r="122" spans="1:3" x14ac:dyDescent="0.25">
      <c r="A122" s="276" t="str">
        <f>IF(ACOUSTICS_COMBINED!A84="00-0m-0","",ACOUSTICS_COMBINED!A84)</f>
        <v/>
      </c>
      <c r="B122" s="276" t="str">
        <f>ACOUSTICS_COMBINED!D84</f>
        <v/>
      </c>
      <c r="C122" s="276" t="str">
        <f>ACOUSTICS_COMBINED!J84</f>
        <v/>
      </c>
    </row>
    <row r="123" spans="1:3" x14ac:dyDescent="0.25">
      <c r="A123" s="276" t="str">
        <f>IF(ACOUSTICS_COMBINED!A85="00-0m-0","",ACOUSTICS_COMBINED!A85)</f>
        <v/>
      </c>
      <c r="B123" s="276" t="str">
        <f>ACOUSTICS_COMBINED!D85</f>
        <v/>
      </c>
      <c r="C123" s="276" t="str">
        <f>ACOUSTICS_COMBINED!J85</f>
        <v/>
      </c>
    </row>
    <row r="124" spans="1:3" x14ac:dyDescent="0.25">
      <c r="A124" s="276" t="str">
        <f>IF(ACOUSTICS_COMBINED!A86="00-0m-0","",ACOUSTICS_COMBINED!A86)</f>
        <v/>
      </c>
      <c r="B124" s="276" t="str">
        <f>ACOUSTICS_COMBINED!D86</f>
        <v/>
      </c>
      <c r="C124" s="276" t="str">
        <f>ACOUSTICS_COMBINED!J86</f>
        <v/>
      </c>
    </row>
    <row r="125" spans="1:3" x14ac:dyDescent="0.25">
      <c r="A125" s="276" t="str">
        <f>IF(ACOUSTICS_COMBINED!A87="00-0m-0","",ACOUSTICS_COMBINED!A87)</f>
        <v/>
      </c>
      <c r="B125" s="276" t="str">
        <f>ACOUSTICS_COMBINED!D87</f>
        <v/>
      </c>
      <c r="C125" s="276" t="str">
        <f>ACOUSTICS_COMBINED!J87</f>
        <v/>
      </c>
    </row>
    <row r="126" spans="1:3" x14ac:dyDescent="0.25">
      <c r="A126" s="276" t="str">
        <f>IF(ACOUSTICS_COMBINED!A88="00-0m-0","",ACOUSTICS_COMBINED!A88)</f>
        <v/>
      </c>
      <c r="B126" s="276" t="str">
        <f>ACOUSTICS_COMBINED!D88</f>
        <v/>
      </c>
      <c r="C126" s="276" t="str">
        <f>ACOUSTICS_COMBINED!J88</f>
        <v/>
      </c>
    </row>
    <row r="127" spans="1:3" x14ac:dyDescent="0.25">
      <c r="A127" s="276" t="str">
        <f>IF(ACOUSTICS_COMBINED!A89="00-0m-0","",ACOUSTICS_COMBINED!A89)</f>
        <v/>
      </c>
      <c r="B127" s="276" t="str">
        <f>ACOUSTICS_COMBINED!D89</f>
        <v/>
      </c>
      <c r="C127" s="276" t="str">
        <f>ACOUSTICS_COMBINED!J89</f>
        <v/>
      </c>
    </row>
    <row r="128" spans="1:3" x14ac:dyDescent="0.25">
      <c r="A128" s="276" t="str">
        <f>IF(ACOUSTICS_COMBINED!A90="00-0m-0","",ACOUSTICS_COMBINED!A90)</f>
        <v/>
      </c>
      <c r="B128" s="276" t="str">
        <f>ACOUSTICS_COMBINED!D90</f>
        <v/>
      </c>
      <c r="C128" s="276" t="str">
        <f>ACOUSTICS_COMBINED!J90</f>
        <v/>
      </c>
    </row>
    <row r="129" spans="1:3" x14ac:dyDescent="0.25">
      <c r="A129" s="276" t="str">
        <f>IF(ACOUSTICS_COMBINED!A91="00-0m-0","",ACOUSTICS_COMBINED!A91)</f>
        <v/>
      </c>
      <c r="B129" s="276" t="str">
        <f>ACOUSTICS_COMBINED!D91</f>
        <v/>
      </c>
      <c r="C129" s="276" t="str">
        <f>ACOUSTICS_COMBINED!J91</f>
        <v/>
      </c>
    </row>
    <row r="130" spans="1:3" x14ac:dyDescent="0.25">
      <c r="A130" s="276" t="str">
        <f>IF(ACOUSTICS_COMBINED!A92="00-0m-0","",ACOUSTICS_COMBINED!A92)</f>
        <v/>
      </c>
      <c r="B130" s="276" t="str">
        <f>ACOUSTICS_COMBINED!D92</f>
        <v/>
      </c>
      <c r="C130" s="276" t="str">
        <f>ACOUSTICS_COMBINED!J92</f>
        <v/>
      </c>
    </row>
    <row r="131" spans="1:3" x14ac:dyDescent="0.25">
      <c r="A131" s="276" t="str">
        <f>IF(ACOUSTICS_COMBINED!A93="00-0m-0","",ACOUSTICS_COMBINED!A93)</f>
        <v/>
      </c>
      <c r="B131" s="276" t="str">
        <f>ACOUSTICS_COMBINED!D93</f>
        <v/>
      </c>
      <c r="C131" s="276" t="str">
        <f>ACOUSTICS_COMBINED!J93</f>
        <v/>
      </c>
    </row>
    <row r="132" spans="1:3" x14ac:dyDescent="0.25">
      <c r="A132" s="276" t="str">
        <f>IF(ACOUSTICS_COMBINED!A94="00-0m-0","",ACOUSTICS_COMBINED!A94)</f>
        <v/>
      </c>
      <c r="B132" s="276" t="str">
        <f>ACOUSTICS_COMBINED!D94</f>
        <v/>
      </c>
      <c r="C132" s="276" t="str">
        <f>ACOUSTICS_COMBINED!J94</f>
        <v/>
      </c>
    </row>
    <row r="133" spans="1:3" x14ac:dyDescent="0.25">
      <c r="A133" s="276" t="str">
        <f>IF(ACOUSTICS_COMBINED!A95="00-0m-0","",ACOUSTICS_COMBINED!A95)</f>
        <v/>
      </c>
      <c r="B133" s="276" t="str">
        <f>ACOUSTICS_COMBINED!D95</f>
        <v/>
      </c>
      <c r="C133" s="276" t="str">
        <f>ACOUSTICS_COMBINED!J95</f>
        <v/>
      </c>
    </row>
    <row r="134" spans="1:3" x14ac:dyDescent="0.25">
      <c r="A134" s="276" t="str">
        <f>IF(ACOUSTICS_COMBINED!A96="00-0m-0","",ACOUSTICS_COMBINED!A96)</f>
        <v/>
      </c>
      <c r="B134" s="276" t="str">
        <f>ACOUSTICS_COMBINED!D96</f>
        <v/>
      </c>
      <c r="C134" s="276" t="str">
        <f>ACOUSTICS_COMBINED!J96</f>
        <v/>
      </c>
    </row>
    <row r="135" spans="1:3" x14ac:dyDescent="0.25">
      <c r="A135" s="276" t="str">
        <f>IF(ACOUSTICS_COMBINED!A97="00-0m-0","",ACOUSTICS_COMBINED!A97)</f>
        <v/>
      </c>
      <c r="B135" s="276" t="str">
        <f>ACOUSTICS_COMBINED!D97</f>
        <v/>
      </c>
      <c r="C135" s="276" t="str">
        <f>ACOUSTICS_COMBINED!J97</f>
        <v/>
      </c>
    </row>
    <row r="136" spans="1:3" x14ac:dyDescent="0.25">
      <c r="A136" s="276" t="str">
        <f>IF(ACOUSTICS_COMBINED!A98="00-0m-0","",ACOUSTICS_COMBINED!A98)</f>
        <v/>
      </c>
      <c r="B136" s="276" t="str">
        <f>ACOUSTICS_COMBINED!D98</f>
        <v/>
      </c>
      <c r="C136" s="276" t="str">
        <f>ACOUSTICS_COMBINED!J98</f>
        <v/>
      </c>
    </row>
    <row r="137" spans="1:3" x14ac:dyDescent="0.25">
      <c r="A137" s="276" t="str">
        <f>IF(ACOUSTICS_COMBINED!A99="00-0m-0","",ACOUSTICS_COMBINED!A99)</f>
        <v/>
      </c>
      <c r="B137" s="276" t="str">
        <f>ACOUSTICS_COMBINED!D99</f>
        <v/>
      </c>
      <c r="C137" s="276" t="str">
        <f>ACOUSTICS_COMBINED!J99</f>
        <v/>
      </c>
    </row>
    <row r="138" spans="1:3" x14ac:dyDescent="0.25">
      <c r="A138" s="276" t="str">
        <f>IF(ACOUSTICS_COMBINED!A100="00-0m-0","",ACOUSTICS_COMBINED!A100)</f>
        <v/>
      </c>
      <c r="B138" s="276" t="str">
        <f>ACOUSTICS_COMBINED!D100</f>
        <v/>
      </c>
      <c r="C138" s="276" t="str">
        <f>ACOUSTICS_COMBINED!J100</f>
        <v/>
      </c>
    </row>
    <row r="139" spans="1:3" x14ac:dyDescent="0.25">
      <c r="A139" s="276" t="str">
        <f>IF(ACOUSTICS_COMBINED!A101="00-0m-0","",ACOUSTICS_COMBINED!A101)</f>
        <v/>
      </c>
      <c r="B139" s="276" t="str">
        <f>ACOUSTICS_COMBINED!D101</f>
        <v/>
      </c>
      <c r="C139" s="276" t="str">
        <f>ACOUSTICS_COMBINED!J101</f>
        <v/>
      </c>
    </row>
    <row r="140" spans="1:3" x14ac:dyDescent="0.25">
      <c r="A140" s="276" t="str">
        <f>IF(ACOUSTICS_COMBINED!A102="00-0m-0","",ACOUSTICS_COMBINED!A102)</f>
        <v/>
      </c>
      <c r="B140" s="276" t="str">
        <f>ACOUSTICS_COMBINED!D102</f>
        <v/>
      </c>
      <c r="C140" s="276" t="str">
        <f>ACOUSTICS_COMBINED!J102</f>
        <v/>
      </c>
    </row>
    <row r="141" spans="1:3" x14ac:dyDescent="0.25">
      <c r="A141" s="276" t="str">
        <f>IF(ACOUSTICS_COMBINED!A103="00-0m-0","",ACOUSTICS_COMBINED!A103)</f>
        <v/>
      </c>
      <c r="B141" s="276" t="str">
        <f>ACOUSTICS_COMBINED!D103</f>
        <v/>
      </c>
      <c r="C141" s="276" t="str">
        <f>ACOUSTICS_COMBINED!J103</f>
        <v/>
      </c>
    </row>
    <row r="142" spans="1:3" x14ac:dyDescent="0.25">
      <c r="A142" s="276" t="str">
        <f>IF(ACOUSTICS_COMBINED!A104="00-0m-0","",ACOUSTICS_COMBINED!A104)</f>
        <v/>
      </c>
      <c r="B142" s="276" t="str">
        <f>ACOUSTICS_COMBINED!D104</f>
        <v/>
      </c>
      <c r="C142" s="276" t="str">
        <f>ACOUSTICS_COMBINED!J104</f>
        <v/>
      </c>
    </row>
    <row r="143" spans="1:3" x14ac:dyDescent="0.25">
      <c r="A143" s="276" t="str">
        <f>IF(ACOUSTICS_COMBINED!A105="00-0m-0","",ACOUSTICS_COMBINED!A105)</f>
        <v/>
      </c>
      <c r="B143" s="276" t="str">
        <f>ACOUSTICS_COMBINED!D105</f>
        <v/>
      </c>
      <c r="C143" s="276" t="str">
        <f>ACOUSTICS_COMBINED!J105</f>
        <v/>
      </c>
    </row>
    <row r="144" spans="1:3" x14ac:dyDescent="0.25">
      <c r="A144" s="276" t="str">
        <f>IF(ACOUSTICS_COMBINED!A106="00-0m-0","",ACOUSTICS_COMBINED!A106)</f>
        <v/>
      </c>
      <c r="B144" s="276" t="str">
        <f>ACOUSTICS_COMBINED!D106</f>
        <v/>
      </c>
      <c r="C144" s="276" t="str">
        <f>ACOUSTICS_COMBINED!J106</f>
        <v/>
      </c>
    </row>
    <row r="145" spans="1:3" x14ac:dyDescent="0.25">
      <c r="A145" s="276" t="str">
        <f>IF(ACOUSTICS_COMBINED!A107="00-0m-0","",ACOUSTICS_COMBINED!A107)</f>
        <v/>
      </c>
      <c r="B145" s="276" t="str">
        <f>ACOUSTICS_COMBINED!D107</f>
        <v/>
      </c>
      <c r="C145" s="276" t="str">
        <f>ACOUSTICS_COMBINED!J107</f>
        <v/>
      </c>
    </row>
    <row r="146" spans="1:3" x14ac:dyDescent="0.25">
      <c r="A146" s="276" t="str">
        <f>IF(ACOUSTICS_COMBINED!A108="00-0m-0","",ACOUSTICS_COMBINED!A108)</f>
        <v/>
      </c>
      <c r="B146" s="276" t="str">
        <f>ACOUSTICS_COMBINED!D108</f>
        <v/>
      </c>
      <c r="C146" s="276" t="str">
        <f>ACOUSTICS_COMBINED!J108</f>
        <v/>
      </c>
    </row>
    <row r="147" spans="1:3" x14ac:dyDescent="0.25">
      <c r="A147" s="276" t="str">
        <f>IF(ACOUSTICS_COMBINED!A109="00-0m-0","",ACOUSTICS_COMBINED!A109)</f>
        <v/>
      </c>
      <c r="B147" s="276" t="str">
        <f>ACOUSTICS_COMBINED!D109</f>
        <v/>
      </c>
      <c r="C147" s="276" t="str">
        <f>ACOUSTICS_COMBINED!J109</f>
        <v/>
      </c>
    </row>
    <row r="148" spans="1:3" x14ac:dyDescent="0.25">
      <c r="A148" s="276" t="str">
        <f>IF(ACOUSTICS_COMBINED!A110="00-0m-0","",ACOUSTICS_COMBINED!A110)</f>
        <v/>
      </c>
      <c r="B148" s="276" t="str">
        <f>ACOUSTICS_COMBINED!D110</f>
        <v/>
      </c>
      <c r="C148" s="276" t="str">
        <f>ACOUSTICS_COMBINED!J110</f>
        <v/>
      </c>
    </row>
    <row r="149" spans="1:3" x14ac:dyDescent="0.25">
      <c r="A149" s="276" t="str">
        <f>IF(ACOUSTICS_COMBINED!A111="00-0m-0","",ACOUSTICS_COMBINED!A111)</f>
        <v/>
      </c>
      <c r="B149" s="276" t="str">
        <f>ACOUSTICS_COMBINED!D111</f>
        <v/>
      </c>
      <c r="C149" s="276" t="str">
        <f>ACOUSTICS_COMBINED!J111</f>
        <v/>
      </c>
    </row>
    <row r="150" spans="1:3" x14ac:dyDescent="0.25">
      <c r="A150" s="276" t="str">
        <f>IF(ACOUSTICS_COMBINED!A112="00-0m-0","",ACOUSTICS_COMBINED!A112)</f>
        <v/>
      </c>
      <c r="B150" s="276" t="str">
        <f>ACOUSTICS_COMBINED!D112</f>
        <v/>
      </c>
      <c r="C150" s="276" t="str">
        <f>ACOUSTICS_COMBINED!J112</f>
        <v/>
      </c>
    </row>
    <row r="151" spans="1:3" x14ac:dyDescent="0.25">
      <c r="A151" s="276" t="str">
        <f>IF(ACOUSTICS_COMBINED!A113="00-0m-0","",ACOUSTICS_COMBINED!A113)</f>
        <v/>
      </c>
      <c r="B151" s="276" t="str">
        <f>ACOUSTICS_COMBINED!D113</f>
        <v/>
      </c>
      <c r="C151" s="276" t="str">
        <f>ACOUSTICS_COMBINED!J113</f>
        <v/>
      </c>
    </row>
    <row r="152" spans="1:3" x14ac:dyDescent="0.25">
      <c r="A152" s="276" t="str">
        <f>IF(ACOUSTICS_COMBINED!A114="00-0m-0","",ACOUSTICS_COMBINED!A114)</f>
        <v/>
      </c>
      <c r="B152" s="276" t="str">
        <f>ACOUSTICS_COMBINED!D114</f>
        <v/>
      </c>
      <c r="C152" s="276" t="str">
        <f>ACOUSTICS_COMBINED!J114</f>
        <v/>
      </c>
    </row>
    <row r="153" spans="1:3" x14ac:dyDescent="0.25">
      <c r="A153" s="276" t="str">
        <f>IF(ACOUSTICS_COMBINED!A115="00-0m-0","",ACOUSTICS_COMBINED!A115)</f>
        <v/>
      </c>
      <c r="B153" s="276" t="str">
        <f>ACOUSTICS_COMBINED!D115</f>
        <v/>
      </c>
      <c r="C153" s="276" t="str">
        <f>ACOUSTICS_COMBINED!J115</f>
        <v/>
      </c>
    </row>
    <row r="154" spans="1:3" x14ac:dyDescent="0.25">
      <c r="A154" s="276" t="str">
        <f>IF(ACOUSTICS_COMBINED!A116="00-0m-0","",ACOUSTICS_COMBINED!A116)</f>
        <v/>
      </c>
      <c r="B154" s="276" t="str">
        <f>ACOUSTICS_COMBINED!D116</f>
        <v/>
      </c>
      <c r="C154" s="276" t="str">
        <f>ACOUSTICS_COMBINED!J116</f>
        <v/>
      </c>
    </row>
    <row r="155" spans="1:3" x14ac:dyDescent="0.25">
      <c r="A155" s="276" t="str">
        <f>IF(ACOUSTICS_COMBINED!A117="00-0m-0","",ACOUSTICS_COMBINED!A117)</f>
        <v/>
      </c>
      <c r="B155" s="276" t="str">
        <f>ACOUSTICS_COMBINED!D117</f>
        <v/>
      </c>
      <c r="C155" s="276" t="str">
        <f>ACOUSTICS_COMBINED!J117</f>
        <v/>
      </c>
    </row>
    <row r="156" spans="1:3" x14ac:dyDescent="0.25">
      <c r="A156" s="276" t="str">
        <f>IF(ACOUSTICS_COMBINED!A118="00-0m-0","",ACOUSTICS_COMBINED!A118)</f>
        <v/>
      </c>
      <c r="B156" s="276" t="str">
        <f>ACOUSTICS_COMBINED!D118</f>
        <v/>
      </c>
      <c r="C156" s="276" t="str">
        <f>ACOUSTICS_COMBINED!J118</f>
        <v/>
      </c>
    </row>
    <row r="157" spans="1:3" x14ac:dyDescent="0.25">
      <c r="A157" s="276" t="str">
        <f>IF(ACOUSTICS_COMBINED!A119="00-0m-0","",ACOUSTICS_COMBINED!A119)</f>
        <v/>
      </c>
      <c r="B157" s="276" t="str">
        <f>ACOUSTICS_COMBINED!D119</f>
        <v/>
      </c>
      <c r="C157" s="276" t="str">
        <f>ACOUSTICS_COMBINED!J119</f>
        <v/>
      </c>
    </row>
    <row r="158" spans="1:3" x14ac:dyDescent="0.25">
      <c r="A158" s="276" t="str">
        <f>IF(ACOUSTICS_COMBINED!A120="00-0m-0","",ACOUSTICS_COMBINED!A120)</f>
        <v/>
      </c>
      <c r="B158" s="276" t="str">
        <f>ACOUSTICS_COMBINED!D120</f>
        <v/>
      </c>
      <c r="C158" s="276" t="str">
        <f>ACOUSTICS_COMBINED!J120</f>
        <v/>
      </c>
    </row>
    <row r="159" spans="1:3" x14ac:dyDescent="0.25">
      <c r="A159" s="276" t="str">
        <f>IF(ACOUSTICS_COMBINED!A121="00-0m-0","",ACOUSTICS_COMBINED!A121)</f>
        <v/>
      </c>
      <c r="B159" s="276" t="str">
        <f>ACOUSTICS_COMBINED!D121</f>
        <v/>
      </c>
      <c r="C159" s="276" t="str">
        <f>ACOUSTICS_COMBINED!J121</f>
        <v/>
      </c>
    </row>
    <row r="160" spans="1:3" x14ac:dyDescent="0.25">
      <c r="A160" s="276" t="str">
        <f>IF(ACOUSTICS_COMBINED!A122="00-0m-0","",ACOUSTICS_COMBINED!A122)</f>
        <v/>
      </c>
      <c r="B160" s="276" t="str">
        <f>ACOUSTICS_COMBINED!D122</f>
        <v/>
      </c>
      <c r="C160" s="276" t="str">
        <f>ACOUSTICS_COMBINED!J122</f>
        <v/>
      </c>
    </row>
    <row r="161" spans="1:3" x14ac:dyDescent="0.25">
      <c r="A161" s="276" t="str">
        <f>IF(ACOUSTICS_COMBINED!A123="00-0m-0","",ACOUSTICS_COMBINED!A123)</f>
        <v/>
      </c>
      <c r="B161" s="276" t="str">
        <f>ACOUSTICS_COMBINED!D123</f>
        <v/>
      </c>
      <c r="C161" s="276" t="str">
        <f>ACOUSTICS_COMBINED!J123</f>
        <v/>
      </c>
    </row>
    <row r="162" spans="1:3" x14ac:dyDescent="0.25">
      <c r="A162" s="276" t="str">
        <f>IF(ACOUSTICS_COMBINED!A124="00-0m-0","",ACOUSTICS_COMBINED!A124)</f>
        <v/>
      </c>
      <c r="B162" s="276" t="str">
        <f>ACOUSTICS_COMBINED!D124</f>
        <v/>
      </c>
      <c r="C162" s="276" t="str">
        <f>ACOUSTICS_COMBINED!J124</f>
        <v/>
      </c>
    </row>
    <row r="163" spans="1:3" x14ac:dyDescent="0.25">
      <c r="A163" s="276" t="str">
        <f>IF(ACOUSTICS_COMBINED!A125="00-0m-0","",ACOUSTICS_COMBINED!A125)</f>
        <v/>
      </c>
      <c r="B163" s="276" t="str">
        <f>ACOUSTICS_COMBINED!D125</f>
        <v/>
      </c>
      <c r="C163" s="276" t="str">
        <f>ACOUSTICS_COMBINED!J125</f>
        <v/>
      </c>
    </row>
    <row r="164" spans="1:3" x14ac:dyDescent="0.25">
      <c r="A164" s="276" t="str">
        <f>IF(ACOUSTICS_COMBINED!A126="00-0m-0","",ACOUSTICS_COMBINED!A126)</f>
        <v/>
      </c>
      <c r="B164" s="276" t="str">
        <f>ACOUSTICS_COMBINED!D126</f>
        <v/>
      </c>
      <c r="C164" s="276" t="str">
        <f>ACOUSTICS_COMBINED!J126</f>
        <v/>
      </c>
    </row>
    <row r="165" spans="1:3" x14ac:dyDescent="0.25">
      <c r="A165" s="276" t="str">
        <f>IF(ACOUSTICS_COMBINED!A127="00-0m-0","",ACOUSTICS_COMBINED!A127)</f>
        <v/>
      </c>
      <c r="B165" s="276" t="str">
        <f>ACOUSTICS_COMBINED!D127</f>
        <v/>
      </c>
      <c r="C165" s="276" t="str">
        <f>ACOUSTICS_COMBINED!J127</f>
        <v/>
      </c>
    </row>
    <row r="166" spans="1:3" x14ac:dyDescent="0.25">
      <c r="A166" s="276" t="str">
        <f>IF(ACOUSTICS_COMBINED!A128="00-0m-0","",ACOUSTICS_COMBINED!A128)</f>
        <v/>
      </c>
      <c r="B166" s="276" t="str">
        <f>ACOUSTICS_COMBINED!D128</f>
        <v/>
      </c>
      <c r="C166" s="276" t="str">
        <f>ACOUSTICS_COMBINED!J128</f>
        <v/>
      </c>
    </row>
    <row r="167" spans="1:3" x14ac:dyDescent="0.25">
      <c r="A167" s="276" t="str">
        <f>IF(ACOUSTICS_COMBINED!A129="00-0m-0","",ACOUSTICS_COMBINED!A129)</f>
        <v/>
      </c>
      <c r="B167" s="276" t="str">
        <f>ACOUSTICS_COMBINED!D129</f>
        <v/>
      </c>
      <c r="C167" s="276" t="str">
        <f>ACOUSTICS_COMBINED!J129</f>
        <v/>
      </c>
    </row>
    <row r="168" spans="1:3" x14ac:dyDescent="0.25">
      <c r="A168" s="276" t="str">
        <f>IF(ACOUSTICS_COMBINED!A130="00-0m-0","",ACOUSTICS_COMBINED!A130)</f>
        <v/>
      </c>
      <c r="B168" s="276" t="str">
        <f>ACOUSTICS_COMBINED!D130</f>
        <v/>
      </c>
      <c r="C168" s="276" t="str">
        <f>ACOUSTICS_COMBINED!J130</f>
        <v/>
      </c>
    </row>
    <row r="169" spans="1:3" x14ac:dyDescent="0.25">
      <c r="A169" s="276" t="str">
        <f>IF(ACOUSTICS_COMBINED!A131="00-0m-0","",ACOUSTICS_COMBINED!A131)</f>
        <v/>
      </c>
      <c r="B169" s="276" t="str">
        <f>ACOUSTICS_COMBINED!D131</f>
        <v/>
      </c>
      <c r="C169" s="276" t="str">
        <f>ACOUSTICS_COMBINED!J131</f>
        <v/>
      </c>
    </row>
    <row r="170" spans="1:3" x14ac:dyDescent="0.25">
      <c r="A170" s="276" t="str">
        <f>IF(ACOUSTICS_COMBINED!A132="00-0m-0","",ACOUSTICS_COMBINED!A132)</f>
        <v/>
      </c>
      <c r="B170" s="276" t="str">
        <f>ACOUSTICS_COMBINED!D132</f>
        <v/>
      </c>
      <c r="C170" s="276" t="str">
        <f>ACOUSTICS_COMBINED!J132</f>
        <v/>
      </c>
    </row>
    <row r="171" spans="1:3" x14ac:dyDescent="0.25">
      <c r="A171" s="276" t="str">
        <f>IF(ACOUSTICS_COMBINED!A133="00-0m-0","",ACOUSTICS_COMBINED!A133)</f>
        <v/>
      </c>
      <c r="B171" s="276" t="str">
        <f>ACOUSTICS_COMBINED!D133</f>
        <v/>
      </c>
      <c r="C171" s="276" t="str">
        <f>ACOUSTICS_COMBINED!J133</f>
        <v/>
      </c>
    </row>
    <row r="172" spans="1:3" x14ac:dyDescent="0.25">
      <c r="A172" s="276" t="str">
        <f>IF(ACOUSTICS_COMBINED!A134="00-0m-0","",ACOUSTICS_COMBINED!A134)</f>
        <v/>
      </c>
      <c r="B172" s="276" t="str">
        <f>ACOUSTICS_COMBINED!D134</f>
        <v/>
      </c>
      <c r="C172" s="276" t="str">
        <f>ACOUSTICS_COMBINED!J134</f>
        <v/>
      </c>
    </row>
    <row r="173" spans="1:3" x14ac:dyDescent="0.25">
      <c r="A173" s="276" t="str">
        <f>IF(ACOUSTICS_COMBINED!A135="00-0m-0","",ACOUSTICS_COMBINED!A135)</f>
        <v/>
      </c>
      <c r="B173" s="276" t="str">
        <f>ACOUSTICS_COMBINED!D135</f>
        <v/>
      </c>
      <c r="C173" s="276" t="str">
        <f>ACOUSTICS_COMBINED!J135</f>
        <v/>
      </c>
    </row>
    <row r="174" spans="1:3" x14ac:dyDescent="0.25">
      <c r="A174" s="276" t="str">
        <f>IF(ACOUSTICS_COMBINED!A136="00-0m-0","",ACOUSTICS_COMBINED!A136)</f>
        <v/>
      </c>
      <c r="B174" s="276" t="str">
        <f>ACOUSTICS_COMBINED!D136</f>
        <v/>
      </c>
      <c r="C174" s="276" t="str">
        <f>ACOUSTICS_COMBINED!J136</f>
        <v/>
      </c>
    </row>
    <row r="175" spans="1:3" x14ac:dyDescent="0.25">
      <c r="A175" s="276" t="str">
        <f>IF(ACOUSTICS_COMBINED!A137="00-0m-0","",ACOUSTICS_COMBINED!A137)</f>
        <v/>
      </c>
      <c r="B175" s="276" t="str">
        <f>ACOUSTICS_COMBINED!D137</f>
        <v/>
      </c>
      <c r="C175" s="276" t="str">
        <f>ACOUSTICS_COMBINED!J137</f>
        <v/>
      </c>
    </row>
    <row r="176" spans="1:3" x14ac:dyDescent="0.25">
      <c r="A176" s="276" t="str">
        <f>IF(ACOUSTICS_COMBINED!A138="00-0m-0","",ACOUSTICS_COMBINED!A138)</f>
        <v/>
      </c>
      <c r="B176" s="276" t="str">
        <f>ACOUSTICS_COMBINED!D138</f>
        <v/>
      </c>
      <c r="C176" s="276" t="str">
        <f>ACOUSTICS_COMBINED!J138</f>
        <v/>
      </c>
    </row>
    <row r="177" spans="1:3" x14ac:dyDescent="0.25">
      <c r="A177" s="276" t="str">
        <f>IF(ACOUSTICS_COMBINED!A139="00-0m-0","",ACOUSTICS_COMBINED!A139)</f>
        <v/>
      </c>
      <c r="B177" s="276" t="str">
        <f>ACOUSTICS_COMBINED!D139</f>
        <v/>
      </c>
      <c r="C177" s="276" t="str">
        <f>ACOUSTICS_COMBINED!J139</f>
        <v/>
      </c>
    </row>
    <row r="178" spans="1:3" x14ac:dyDescent="0.25">
      <c r="A178" s="276" t="str">
        <f>IF(ACOUSTICS_COMBINED!A140="00-0m-0","",ACOUSTICS_COMBINED!A140)</f>
        <v/>
      </c>
      <c r="B178" s="276" t="str">
        <f>ACOUSTICS_COMBINED!D140</f>
        <v/>
      </c>
      <c r="C178" s="276" t="str">
        <f>ACOUSTICS_COMBINED!J140</f>
        <v/>
      </c>
    </row>
    <row r="179" spans="1:3" x14ac:dyDescent="0.25">
      <c r="A179" s="276" t="str">
        <f>IF(ACOUSTICS_COMBINED!A141="00-0m-0","",ACOUSTICS_COMBINED!A141)</f>
        <v/>
      </c>
      <c r="B179" s="276" t="str">
        <f>ACOUSTICS_COMBINED!D141</f>
        <v/>
      </c>
      <c r="C179" s="276" t="str">
        <f>ACOUSTICS_COMBINED!J141</f>
        <v/>
      </c>
    </row>
    <row r="180" spans="1:3" x14ac:dyDescent="0.25">
      <c r="A180" s="276" t="str">
        <f>IF(ACOUSTICS_COMBINED!A142="00-0m-0","",ACOUSTICS_COMBINED!A142)</f>
        <v/>
      </c>
      <c r="B180" s="276" t="str">
        <f>ACOUSTICS_COMBINED!D142</f>
        <v/>
      </c>
      <c r="C180" s="276" t="str">
        <f>ACOUSTICS_COMBINED!J142</f>
        <v/>
      </c>
    </row>
    <row r="181" spans="1:3" x14ac:dyDescent="0.25">
      <c r="A181" s="276" t="str">
        <f>IF(ACOUSTICS_COMBINED!A143="00-0m-0","",ACOUSTICS_COMBINED!A143)</f>
        <v/>
      </c>
      <c r="B181" s="276" t="str">
        <f>ACOUSTICS_COMBINED!D143</f>
        <v/>
      </c>
      <c r="C181" s="276" t="str">
        <f>ACOUSTICS_COMBINED!J143</f>
        <v/>
      </c>
    </row>
    <row r="182" spans="1:3" x14ac:dyDescent="0.25">
      <c r="A182" s="276" t="str">
        <f>IF(ACOUSTICS_COMBINED!A144="00-0m-0","",ACOUSTICS_COMBINED!A144)</f>
        <v/>
      </c>
      <c r="B182" s="276" t="str">
        <f>ACOUSTICS_COMBINED!D144</f>
        <v/>
      </c>
      <c r="C182" s="276" t="str">
        <f>ACOUSTICS_COMBINED!J144</f>
        <v/>
      </c>
    </row>
    <row r="183" spans="1:3" x14ac:dyDescent="0.25">
      <c r="A183" s="276" t="str">
        <f>IF(ACOUSTICS_COMBINED!A145="00-0m-0","",ACOUSTICS_COMBINED!A145)</f>
        <v/>
      </c>
      <c r="B183" s="276" t="str">
        <f>ACOUSTICS_COMBINED!D145</f>
        <v/>
      </c>
      <c r="C183" s="276" t="str">
        <f>ACOUSTICS_COMBINED!J145</f>
        <v/>
      </c>
    </row>
    <row r="184" spans="1:3" x14ac:dyDescent="0.25">
      <c r="A184" s="276" t="str">
        <f>IF(ACOUSTICS_COMBINED!A146="00-0m-0","",ACOUSTICS_COMBINED!A146)</f>
        <v/>
      </c>
      <c r="B184" s="276" t="str">
        <f>ACOUSTICS_COMBINED!D146</f>
        <v/>
      </c>
      <c r="C184" s="276" t="str">
        <f>ACOUSTICS_COMBINED!J146</f>
        <v/>
      </c>
    </row>
    <row r="185" spans="1:3" x14ac:dyDescent="0.25">
      <c r="A185" s="276" t="str">
        <f>IF(ACOUSTICS_COMBINED!A147="00-0m-0","",ACOUSTICS_COMBINED!A147)</f>
        <v/>
      </c>
      <c r="B185" s="276" t="str">
        <f>ACOUSTICS_COMBINED!D147</f>
        <v/>
      </c>
      <c r="C185" s="276" t="str">
        <f>ACOUSTICS_COMBINED!J147</f>
        <v/>
      </c>
    </row>
    <row r="186" spans="1:3" x14ac:dyDescent="0.25">
      <c r="A186" s="276" t="str">
        <f>IF(ACOUSTICS_COMBINED!A148="00-0m-0","",ACOUSTICS_COMBINED!A148)</f>
        <v/>
      </c>
      <c r="B186" s="276" t="str">
        <f>ACOUSTICS_COMBINED!D148</f>
        <v/>
      </c>
      <c r="C186" s="276" t="str">
        <f>ACOUSTICS_COMBINED!J148</f>
        <v/>
      </c>
    </row>
    <row r="187" spans="1:3" x14ac:dyDescent="0.25">
      <c r="A187" s="276" t="str">
        <f>IF(ACOUSTICS_COMBINED!A149="00-0m-0","",ACOUSTICS_COMBINED!A149)</f>
        <v/>
      </c>
      <c r="B187" s="276" t="str">
        <f>ACOUSTICS_COMBINED!D149</f>
        <v/>
      </c>
      <c r="C187" s="276" t="str">
        <f>ACOUSTICS_COMBINED!J149</f>
        <v/>
      </c>
    </row>
    <row r="188" spans="1:3" x14ac:dyDescent="0.25">
      <c r="A188" s="276" t="str">
        <f>IF(ACOUSTICS_COMBINED!A150="00-0m-0","",ACOUSTICS_COMBINED!A150)</f>
        <v/>
      </c>
      <c r="B188" s="276" t="str">
        <f>ACOUSTICS_COMBINED!D150</f>
        <v/>
      </c>
      <c r="C188" s="276" t="str">
        <f>ACOUSTICS_COMBINED!J150</f>
        <v/>
      </c>
    </row>
    <row r="189" spans="1:3" x14ac:dyDescent="0.25">
      <c r="A189" s="276" t="str">
        <f>IF(ACOUSTICS_COMBINED!A151="00-0m-0","",ACOUSTICS_COMBINED!A151)</f>
        <v/>
      </c>
      <c r="B189" s="276" t="str">
        <f>ACOUSTICS_COMBINED!D151</f>
        <v/>
      </c>
      <c r="C189" s="276" t="str">
        <f>ACOUSTICS_COMBINED!J151</f>
        <v/>
      </c>
    </row>
    <row r="190" spans="1:3" x14ac:dyDescent="0.25">
      <c r="A190" s="276" t="str">
        <f>IF(ACOUSTICS_COMBINED!A152="00-0m-0","",ACOUSTICS_COMBINED!A152)</f>
        <v/>
      </c>
      <c r="B190" s="276" t="str">
        <f>ACOUSTICS_COMBINED!D152</f>
        <v/>
      </c>
      <c r="C190" s="276" t="str">
        <f>ACOUSTICS_COMBINED!J152</f>
        <v/>
      </c>
    </row>
    <row r="191" spans="1:3" x14ac:dyDescent="0.25">
      <c r="A191" s="276" t="str">
        <f>IF(ACOUSTICS_COMBINED!A153="00-0m-0","",ACOUSTICS_COMBINED!A153)</f>
        <v/>
      </c>
      <c r="B191" s="276" t="str">
        <f>ACOUSTICS_COMBINED!D153</f>
        <v/>
      </c>
      <c r="C191" s="276" t="str">
        <f>ACOUSTICS_COMBINED!J153</f>
        <v/>
      </c>
    </row>
    <row r="192" spans="1:3" x14ac:dyDescent="0.25">
      <c r="A192" s="276" t="str">
        <f>IF(ACOUSTICS_COMBINED!A154="00-0m-0","",ACOUSTICS_COMBINED!A154)</f>
        <v/>
      </c>
      <c r="B192" s="276" t="str">
        <f>ACOUSTICS_COMBINED!D154</f>
        <v/>
      </c>
      <c r="C192" s="276" t="str">
        <f>ACOUSTICS_COMBINED!J154</f>
        <v/>
      </c>
    </row>
    <row r="193" spans="1:3" x14ac:dyDescent="0.25">
      <c r="A193" s="276" t="str">
        <f>IF(ACOUSTICS_COMBINED!A155="00-0m-0","",ACOUSTICS_COMBINED!A155)</f>
        <v/>
      </c>
      <c r="B193" s="276" t="str">
        <f>ACOUSTICS_COMBINED!D155</f>
        <v/>
      </c>
      <c r="C193" s="276" t="str">
        <f>ACOUSTICS_COMBINED!J155</f>
        <v/>
      </c>
    </row>
    <row r="194" spans="1:3" x14ac:dyDescent="0.25">
      <c r="A194" s="276" t="str">
        <f>IF(ACOUSTICS_COMBINED!A156="00-0m-0","",ACOUSTICS_COMBINED!A156)</f>
        <v/>
      </c>
      <c r="B194" s="276" t="str">
        <f>ACOUSTICS_COMBINED!D156</f>
        <v/>
      </c>
      <c r="C194" s="276" t="str">
        <f>ACOUSTICS_COMBINED!J156</f>
        <v/>
      </c>
    </row>
    <row r="195" spans="1:3" x14ac:dyDescent="0.25">
      <c r="A195" s="276" t="str">
        <f>IF(ACOUSTICS_COMBINED!A157="00-0m-0","",ACOUSTICS_COMBINED!A157)</f>
        <v/>
      </c>
      <c r="B195" s="276" t="str">
        <f>ACOUSTICS_COMBINED!D157</f>
        <v/>
      </c>
      <c r="C195" s="276" t="str">
        <f>ACOUSTICS_COMBINED!J157</f>
        <v/>
      </c>
    </row>
    <row r="196" spans="1:3" x14ac:dyDescent="0.25">
      <c r="A196" s="276" t="str">
        <f>IF(ACOUSTICS_COMBINED!A158="00-0m-0","",ACOUSTICS_COMBINED!A158)</f>
        <v/>
      </c>
      <c r="B196" s="276" t="str">
        <f>ACOUSTICS_COMBINED!D158</f>
        <v/>
      </c>
      <c r="C196" s="276" t="str">
        <f>ACOUSTICS_COMBINED!J158</f>
        <v/>
      </c>
    </row>
    <row r="197" spans="1:3" x14ac:dyDescent="0.25">
      <c r="A197" s="276" t="str">
        <f>IF(ACOUSTICS_COMBINED!A159="00-0m-0","",ACOUSTICS_COMBINED!A159)</f>
        <v/>
      </c>
      <c r="B197" s="276" t="str">
        <f>ACOUSTICS_COMBINED!D159</f>
        <v/>
      </c>
      <c r="C197" s="276" t="str">
        <f>ACOUSTICS_COMBINED!J159</f>
        <v/>
      </c>
    </row>
    <row r="198" spans="1:3" x14ac:dyDescent="0.25">
      <c r="A198" s="276" t="str">
        <f>IF(ACOUSTICS_COMBINED!A160="00-0m-0","",ACOUSTICS_COMBINED!A160)</f>
        <v/>
      </c>
      <c r="B198" s="276" t="str">
        <f>ACOUSTICS_COMBINED!D160</f>
        <v/>
      </c>
      <c r="C198" s="276" t="str">
        <f>ACOUSTICS_COMBINED!J160</f>
        <v/>
      </c>
    </row>
    <row r="199" spans="1:3" x14ac:dyDescent="0.25">
      <c r="A199" s="276" t="str">
        <f>IF(ACOUSTICS_COMBINED!A161="00-0m-0","",ACOUSTICS_COMBINED!A161)</f>
        <v/>
      </c>
      <c r="B199" s="276" t="str">
        <f>ACOUSTICS_COMBINED!D161</f>
        <v/>
      </c>
      <c r="C199" s="276" t="str">
        <f>ACOUSTICS_COMBINED!J161</f>
        <v/>
      </c>
    </row>
    <row r="200" spans="1:3" x14ac:dyDescent="0.25">
      <c r="A200" s="276" t="str">
        <f>IF(ACOUSTICS_COMBINED!A162="00-0m-0","",ACOUSTICS_COMBINED!A162)</f>
        <v/>
      </c>
      <c r="B200" s="276" t="str">
        <f>ACOUSTICS_COMBINED!D162</f>
        <v/>
      </c>
      <c r="C200" s="276" t="str">
        <f>ACOUSTICS_COMBINED!J162</f>
        <v/>
      </c>
    </row>
    <row r="201" spans="1:3" x14ac:dyDescent="0.25">
      <c r="A201" s="276" t="str">
        <f>IF(ACOUSTICS_COMBINED!A163="00-0m-0","",ACOUSTICS_COMBINED!A163)</f>
        <v/>
      </c>
      <c r="B201" s="276" t="str">
        <f>ACOUSTICS_COMBINED!D163</f>
        <v/>
      </c>
      <c r="C201" s="276" t="str">
        <f>ACOUSTICS_COMBINED!J163</f>
        <v/>
      </c>
    </row>
    <row r="202" spans="1:3" x14ac:dyDescent="0.25">
      <c r="A202" s="276" t="str">
        <f>IF(ACOUSTICS_COMBINED!A164="00-0m-0","",ACOUSTICS_COMBINED!A164)</f>
        <v/>
      </c>
      <c r="B202" s="276" t="str">
        <f>ACOUSTICS_COMBINED!D164</f>
        <v/>
      </c>
      <c r="C202" s="276" t="str">
        <f>ACOUSTICS_COMBINED!J164</f>
        <v/>
      </c>
    </row>
    <row r="203" spans="1:3" x14ac:dyDescent="0.25">
      <c r="A203" s="276" t="str">
        <f>IF(ACOUSTICS_COMBINED!A165="00-0m-0","",ACOUSTICS_COMBINED!A165)</f>
        <v/>
      </c>
      <c r="B203" s="276" t="str">
        <f>ACOUSTICS_COMBINED!D165</f>
        <v/>
      </c>
      <c r="C203" s="276" t="str">
        <f>ACOUSTICS_COMBINED!J165</f>
        <v/>
      </c>
    </row>
    <row r="204" spans="1:3" x14ac:dyDescent="0.25">
      <c r="A204" s="276" t="str">
        <f>IF(ACOUSTICS_COMBINED!A166="00-0m-0","",ACOUSTICS_COMBINED!A166)</f>
        <v/>
      </c>
      <c r="B204" s="276" t="str">
        <f>ACOUSTICS_COMBINED!D166</f>
        <v/>
      </c>
      <c r="C204" s="276" t="str">
        <f>ACOUSTICS_COMBINED!J166</f>
        <v/>
      </c>
    </row>
    <row r="205" spans="1:3" x14ac:dyDescent="0.25">
      <c r="A205" s="276" t="str">
        <f>IF(ACOUSTICS_COMBINED!A167="00-0m-0","",ACOUSTICS_COMBINED!A167)</f>
        <v/>
      </c>
      <c r="B205" s="276" t="str">
        <f>ACOUSTICS_COMBINED!D167</f>
        <v/>
      </c>
      <c r="C205" s="276" t="str">
        <f>ACOUSTICS_COMBINED!J167</f>
        <v/>
      </c>
    </row>
    <row r="206" spans="1:3" x14ac:dyDescent="0.25">
      <c r="A206" s="276" t="str">
        <f>IF(ACOUSTICS_COMBINED!A168="00-0m-0","",ACOUSTICS_COMBINED!A168)</f>
        <v/>
      </c>
      <c r="B206" s="276" t="str">
        <f>ACOUSTICS_COMBINED!D168</f>
        <v/>
      </c>
      <c r="C206" s="276" t="str">
        <f>ACOUSTICS_COMBINED!J168</f>
        <v/>
      </c>
    </row>
    <row r="207" spans="1:3" x14ac:dyDescent="0.25">
      <c r="A207" s="276" t="str">
        <f>IF(ACOUSTICS_COMBINED!A169="00-0m-0","",ACOUSTICS_COMBINED!A169)</f>
        <v/>
      </c>
      <c r="B207" s="276" t="str">
        <f>ACOUSTICS_COMBINED!D169</f>
        <v/>
      </c>
      <c r="C207" s="276" t="str">
        <f>ACOUSTICS_COMBINED!J169</f>
        <v/>
      </c>
    </row>
    <row r="208" spans="1:3" x14ac:dyDescent="0.25">
      <c r="A208" s="276" t="str">
        <f>IF(ACOUSTICS_COMBINED!A170="00-0m-0","",ACOUSTICS_COMBINED!A170)</f>
        <v/>
      </c>
      <c r="B208" s="276" t="str">
        <f>ACOUSTICS_COMBINED!D170</f>
        <v/>
      </c>
      <c r="C208" s="276" t="str">
        <f>ACOUSTICS_COMBINED!J170</f>
        <v/>
      </c>
    </row>
    <row r="209" spans="1:3" x14ac:dyDescent="0.25">
      <c r="A209" s="276" t="str">
        <f>IF(ACOUSTICS_COMBINED!A171="00-0m-0","",ACOUSTICS_COMBINED!A171)</f>
        <v/>
      </c>
      <c r="B209" s="276" t="str">
        <f>ACOUSTICS_COMBINED!D171</f>
        <v/>
      </c>
      <c r="C209" s="276" t="str">
        <f>ACOUSTICS_COMBINED!J171</f>
        <v/>
      </c>
    </row>
    <row r="210" spans="1:3" x14ac:dyDescent="0.25">
      <c r="A210" s="276" t="str">
        <f>IF(ACOUSTICS_COMBINED!A172="00-0m-0","",ACOUSTICS_COMBINED!A172)</f>
        <v/>
      </c>
      <c r="B210" s="276" t="str">
        <f>ACOUSTICS_COMBINED!D172</f>
        <v/>
      </c>
      <c r="C210" s="276" t="str">
        <f>ACOUSTICS_COMBINED!J172</f>
        <v/>
      </c>
    </row>
    <row r="211" spans="1:3" x14ac:dyDescent="0.25">
      <c r="A211" s="276" t="str">
        <f>IF(ACOUSTICS_COMBINED!A173="00-0m-0","",ACOUSTICS_COMBINED!A173)</f>
        <v/>
      </c>
      <c r="B211" s="276" t="str">
        <f>ACOUSTICS_COMBINED!D173</f>
        <v/>
      </c>
      <c r="C211" s="276" t="str">
        <f>ACOUSTICS_COMBINED!J173</f>
        <v/>
      </c>
    </row>
    <row r="212" spans="1:3" x14ac:dyDescent="0.25">
      <c r="A212" s="276" t="str">
        <f>IF(ACOUSTICS_COMBINED!A174="00-0m-0","",ACOUSTICS_COMBINED!A174)</f>
        <v/>
      </c>
      <c r="B212" s="276" t="str">
        <f>ACOUSTICS_COMBINED!D174</f>
        <v/>
      </c>
      <c r="C212" s="276" t="str">
        <f>ACOUSTICS_COMBINED!J174</f>
        <v/>
      </c>
    </row>
    <row r="213" spans="1:3" x14ac:dyDescent="0.25">
      <c r="A213" s="276" t="str">
        <f>IF(ACOUSTICS_COMBINED!A175="00-0m-0","",ACOUSTICS_COMBINED!A175)</f>
        <v/>
      </c>
      <c r="B213" s="276" t="str">
        <f>ACOUSTICS_COMBINED!D175</f>
        <v/>
      </c>
      <c r="C213" s="276" t="str">
        <f>ACOUSTICS_COMBINED!J175</f>
        <v/>
      </c>
    </row>
    <row r="214" spans="1:3" x14ac:dyDescent="0.25">
      <c r="A214" s="276" t="str">
        <f>IF(ACOUSTICS_COMBINED!A176="00-0m-0","",ACOUSTICS_COMBINED!A176)</f>
        <v/>
      </c>
      <c r="B214" s="276" t="str">
        <f>ACOUSTICS_COMBINED!D176</f>
        <v/>
      </c>
      <c r="C214" s="276" t="str">
        <f>ACOUSTICS_COMBINED!J176</f>
        <v/>
      </c>
    </row>
    <row r="215" spans="1:3" x14ac:dyDescent="0.25">
      <c r="A215" s="276" t="str">
        <f>IF(ACOUSTICS_COMBINED!A177="00-0m-0","",ACOUSTICS_COMBINED!A177)</f>
        <v/>
      </c>
      <c r="B215" s="276" t="str">
        <f>ACOUSTICS_COMBINED!D177</f>
        <v/>
      </c>
      <c r="C215" s="276" t="str">
        <f>ACOUSTICS_COMBINED!J177</f>
        <v/>
      </c>
    </row>
    <row r="216" spans="1:3" x14ac:dyDescent="0.25">
      <c r="A216" s="276" t="str">
        <f>IF(ACOUSTICS_COMBINED!A178="00-0m-0","",ACOUSTICS_COMBINED!A178)</f>
        <v/>
      </c>
      <c r="B216" s="276" t="str">
        <f>ACOUSTICS_COMBINED!D178</f>
        <v/>
      </c>
      <c r="C216" s="276" t="str">
        <f>ACOUSTICS_COMBINED!J178</f>
        <v/>
      </c>
    </row>
    <row r="217" spans="1:3" x14ac:dyDescent="0.25">
      <c r="A217" s="276" t="str">
        <f>IF(ACOUSTICS_COMBINED!A179="00-0m-0","",ACOUSTICS_COMBINED!A179)</f>
        <v/>
      </c>
      <c r="B217" s="276" t="str">
        <f>ACOUSTICS_COMBINED!D179</f>
        <v/>
      </c>
      <c r="C217" s="276" t="str">
        <f>ACOUSTICS_COMBINED!J179</f>
        <v/>
      </c>
    </row>
    <row r="218" spans="1:3" x14ac:dyDescent="0.25">
      <c r="A218" s="276" t="str">
        <f>IF(ACOUSTICS_COMBINED!A180="00-0m-0","",ACOUSTICS_COMBINED!A180)</f>
        <v/>
      </c>
      <c r="B218" s="276" t="str">
        <f>ACOUSTICS_COMBINED!D180</f>
        <v/>
      </c>
      <c r="C218" s="276" t="str">
        <f>ACOUSTICS_COMBINED!J180</f>
        <v/>
      </c>
    </row>
    <row r="219" spans="1:3" x14ac:dyDescent="0.25">
      <c r="A219" s="276" t="str">
        <f>IF(ACOUSTICS_COMBINED!A181="00-0m-0","",ACOUSTICS_COMBINED!A181)</f>
        <v/>
      </c>
      <c r="B219" s="276" t="str">
        <f>ACOUSTICS_COMBINED!D181</f>
        <v/>
      </c>
      <c r="C219" s="276" t="str">
        <f>ACOUSTICS_COMBINED!J181</f>
        <v/>
      </c>
    </row>
    <row r="220" spans="1:3" x14ac:dyDescent="0.25">
      <c r="A220" s="276" t="str">
        <f>IF(ACOUSTICS_COMBINED!A182="00-0m-0","",ACOUSTICS_COMBINED!A182)</f>
        <v/>
      </c>
      <c r="B220" s="276" t="str">
        <f>ACOUSTICS_COMBINED!D182</f>
        <v/>
      </c>
      <c r="C220" s="276" t="str">
        <f>ACOUSTICS_COMBINED!J182</f>
        <v/>
      </c>
    </row>
    <row r="221" spans="1:3" x14ac:dyDescent="0.25">
      <c r="A221" s="276" t="str">
        <f>IF(ACOUSTICS_COMBINED!A183="00-0m-0","",ACOUSTICS_COMBINED!A183)</f>
        <v/>
      </c>
      <c r="B221" s="276" t="str">
        <f>ACOUSTICS_COMBINED!D183</f>
        <v/>
      </c>
      <c r="C221" s="276" t="str">
        <f>ACOUSTICS_COMBINED!J183</f>
        <v/>
      </c>
    </row>
    <row r="222" spans="1:3" x14ac:dyDescent="0.25">
      <c r="A222" s="276" t="str">
        <f>IF(ACOUSTICS_COMBINED!A184="00-0m-0","",ACOUSTICS_COMBINED!A184)</f>
        <v/>
      </c>
      <c r="B222" s="276" t="str">
        <f>ACOUSTICS_COMBINED!D184</f>
        <v/>
      </c>
      <c r="C222" s="276" t="str">
        <f>ACOUSTICS_COMBINED!J184</f>
        <v/>
      </c>
    </row>
    <row r="223" spans="1:3" x14ac:dyDescent="0.25">
      <c r="A223" s="276" t="str">
        <f>IF(ACOUSTICS_COMBINED!A185="00-0m-0","",ACOUSTICS_COMBINED!A185)</f>
        <v/>
      </c>
      <c r="B223" s="276" t="str">
        <f>ACOUSTICS_COMBINED!D185</f>
        <v/>
      </c>
      <c r="C223" s="276" t="str">
        <f>ACOUSTICS_COMBINED!J185</f>
        <v/>
      </c>
    </row>
    <row r="224" spans="1:3" x14ac:dyDescent="0.25">
      <c r="A224" s="276" t="str">
        <f>IF(ACOUSTICS_COMBINED!A186="00-0m-0","",ACOUSTICS_COMBINED!A186)</f>
        <v/>
      </c>
      <c r="B224" s="276" t="str">
        <f>ACOUSTICS_COMBINED!D186</f>
        <v/>
      </c>
      <c r="C224" s="276" t="str">
        <f>ACOUSTICS_COMBINED!J186</f>
        <v/>
      </c>
    </row>
    <row r="225" spans="1:3" x14ac:dyDescent="0.25">
      <c r="A225" s="276" t="str">
        <f>IF(ACOUSTICS_COMBINED!A187="00-0m-0","",ACOUSTICS_COMBINED!A187)</f>
        <v/>
      </c>
      <c r="B225" s="276" t="str">
        <f>ACOUSTICS_COMBINED!D187</f>
        <v/>
      </c>
      <c r="C225" s="276" t="str">
        <f>ACOUSTICS_COMBINED!J187</f>
        <v/>
      </c>
    </row>
    <row r="226" spans="1:3" x14ac:dyDescent="0.25">
      <c r="A226" s="276" t="str">
        <f>IF(ACOUSTICS_COMBINED!A188="00-0m-0","",ACOUSTICS_COMBINED!A188)</f>
        <v/>
      </c>
      <c r="B226" s="276" t="str">
        <f>ACOUSTICS_COMBINED!D188</f>
        <v/>
      </c>
      <c r="C226" s="276" t="str">
        <f>ACOUSTICS_COMBINED!J188</f>
        <v/>
      </c>
    </row>
    <row r="227" spans="1:3" x14ac:dyDescent="0.25">
      <c r="A227" s="276" t="str">
        <f>IF(ACOUSTICS_COMBINED!A189="00-0m-0","",ACOUSTICS_COMBINED!A189)</f>
        <v/>
      </c>
      <c r="B227" s="276" t="str">
        <f>ACOUSTICS_COMBINED!D189</f>
        <v/>
      </c>
      <c r="C227" s="276" t="str">
        <f>ACOUSTICS_COMBINED!J189</f>
        <v/>
      </c>
    </row>
    <row r="228" spans="1:3" x14ac:dyDescent="0.25">
      <c r="A228" s="276" t="str">
        <f>IF(ACOUSTICS_COMBINED!A190="00-0m-0","",ACOUSTICS_COMBINED!A190)</f>
        <v/>
      </c>
      <c r="B228" s="276" t="str">
        <f>ACOUSTICS_COMBINED!D190</f>
        <v/>
      </c>
      <c r="C228" s="276" t="str">
        <f>ACOUSTICS_COMBINED!J190</f>
        <v/>
      </c>
    </row>
    <row r="229" spans="1:3" x14ac:dyDescent="0.25">
      <c r="A229" s="276" t="str">
        <f>IF(ACOUSTICS_COMBINED!A191="00-0m-0","",ACOUSTICS_COMBINED!A191)</f>
        <v/>
      </c>
      <c r="B229" s="276" t="str">
        <f>ACOUSTICS_COMBINED!D191</f>
        <v/>
      </c>
      <c r="C229" s="276" t="str">
        <f>ACOUSTICS_COMBINED!J191</f>
        <v/>
      </c>
    </row>
    <row r="230" spans="1:3" x14ac:dyDescent="0.25">
      <c r="A230" s="276" t="str">
        <f>IF(ACOUSTICS_COMBINED!A192="00-0m-0","",ACOUSTICS_COMBINED!A192)</f>
        <v/>
      </c>
      <c r="B230" s="276" t="str">
        <f>ACOUSTICS_COMBINED!D192</f>
        <v/>
      </c>
      <c r="C230" s="276" t="str">
        <f>ACOUSTICS_COMBINED!J192</f>
        <v/>
      </c>
    </row>
    <row r="231" spans="1:3" x14ac:dyDescent="0.25">
      <c r="A231" s="276" t="str">
        <f>IF(ACOUSTICS_COMBINED!A193="00-0m-0","",ACOUSTICS_COMBINED!A193)</f>
        <v/>
      </c>
      <c r="B231" s="276" t="str">
        <f>ACOUSTICS_COMBINED!D193</f>
        <v/>
      </c>
      <c r="C231" s="276" t="str">
        <f>ACOUSTICS_COMBINED!J193</f>
        <v/>
      </c>
    </row>
    <row r="232" spans="1:3" x14ac:dyDescent="0.25">
      <c r="A232" s="276" t="str">
        <f>IF(ACOUSTICS_COMBINED!A194="00-0m-0","",ACOUSTICS_COMBINED!A194)</f>
        <v/>
      </c>
      <c r="B232" s="276" t="str">
        <f>ACOUSTICS_COMBINED!D194</f>
        <v/>
      </c>
      <c r="C232" s="276" t="str">
        <f>ACOUSTICS_COMBINED!J194</f>
        <v/>
      </c>
    </row>
    <row r="233" spans="1:3" x14ac:dyDescent="0.25">
      <c r="A233" s="276" t="str">
        <f>IF(ACOUSTICS_COMBINED!A195="00-0m-0","",ACOUSTICS_COMBINED!A195)</f>
        <v/>
      </c>
      <c r="B233" s="276" t="str">
        <f>ACOUSTICS_COMBINED!D195</f>
        <v/>
      </c>
      <c r="C233" s="276" t="str">
        <f>ACOUSTICS_COMBINED!J195</f>
        <v/>
      </c>
    </row>
    <row r="234" spans="1:3" x14ac:dyDescent="0.25">
      <c r="A234" s="276" t="str">
        <f>IF(ACOUSTICS_COMBINED!A196="00-0m-0","",ACOUSTICS_COMBINED!A196)</f>
        <v/>
      </c>
      <c r="B234" s="276" t="str">
        <f>ACOUSTICS_COMBINED!D196</f>
        <v/>
      </c>
      <c r="C234" s="276" t="str">
        <f>ACOUSTICS_COMBINED!J196</f>
        <v/>
      </c>
    </row>
    <row r="235" spans="1:3" x14ac:dyDescent="0.25">
      <c r="A235" s="276" t="str">
        <f>IF(ACOUSTICS_COMBINED!A197="00-0m-0","",ACOUSTICS_COMBINED!A197)</f>
        <v/>
      </c>
      <c r="B235" s="276" t="str">
        <f>ACOUSTICS_COMBINED!D197</f>
        <v/>
      </c>
      <c r="C235" s="276" t="str">
        <f>ACOUSTICS_COMBINED!J197</f>
        <v/>
      </c>
    </row>
    <row r="236" spans="1:3" x14ac:dyDescent="0.25">
      <c r="A236" s="276" t="str">
        <f>IF(ACOUSTICS_COMBINED!A198="00-0m-0","",ACOUSTICS_COMBINED!A198)</f>
        <v/>
      </c>
      <c r="B236" s="276" t="str">
        <f>ACOUSTICS_COMBINED!D198</f>
        <v/>
      </c>
      <c r="C236" s="276" t="str">
        <f>ACOUSTICS_COMBINED!J198</f>
        <v/>
      </c>
    </row>
    <row r="237" spans="1:3" x14ac:dyDescent="0.25">
      <c r="A237" s="276" t="str">
        <f>IF(ACOUSTICS_COMBINED!A199="00-0m-0","",ACOUSTICS_COMBINED!A199)</f>
        <v/>
      </c>
      <c r="B237" s="276" t="str">
        <f>ACOUSTICS_COMBINED!D199</f>
        <v/>
      </c>
      <c r="C237" s="276" t="str">
        <f>ACOUSTICS_COMBINED!J199</f>
        <v/>
      </c>
    </row>
    <row r="238" spans="1:3" x14ac:dyDescent="0.25">
      <c r="A238" s="276" t="str">
        <f>IF(ACOUSTICS_COMBINED!A200="00-0m-0","",ACOUSTICS_COMBINED!A200)</f>
        <v/>
      </c>
      <c r="B238" s="276" t="str">
        <f>ACOUSTICS_COMBINED!D200</f>
        <v/>
      </c>
      <c r="C238" s="276" t="str">
        <f>ACOUSTICS_COMBINED!J200</f>
        <v/>
      </c>
    </row>
    <row r="239" spans="1:3" x14ac:dyDescent="0.25">
      <c r="A239" s="276" t="str">
        <f>IF(ACOUSTICS_COMBINED!A201="00-0m-0","",ACOUSTICS_COMBINED!A201)</f>
        <v/>
      </c>
      <c r="B239" s="276" t="str">
        <f>ACOUSTICS_COMBINED!D201</f>
        <v/>
      </c>
      <c r="C239" s="276" t="str">
        <f>ACOUSTICS_COMBINED!J201</f>
        <v/>
      </c>
    </row>
    <row r="240" spans="1:3" x14ac:dyDescent="0.25">
      <c r="A240" s="276" t="str">
        <f>IF(ACOUSTICS_COMBINED!A202="00-0m-0","",ACOUSTICS_COMBINED!A202)</f>
        <v/>
      </c>
      <c r="B240" s="276" t="str">
        <f>ACOUSTICS_COMBINED!D202</f>
        <v/>
      </c>
      <c r="C240" s="276" t="str">
        <f>ACOUSTICS_COMBINED!J202</f>
        <v/>
      </c>
    </row>
    <row r="241" spans="1:3" x14ac:dyDescent="0.25">
      <c r="A241" s="276" t="str">
        <f>IF(ACOUSTICS_COMBINED!A203="00-0m-0","",ACOUSTICS_COMBINED!A203)</f>
        <v/>
      </c>
      <c r="B241" s="276" t="str">
        <f>ACOUSTICS_COMBINED!D203</f>
        <v/>
      </c>
      <c r="C241" s="276" t="str">
        <f>ACOUSTICS_COMBINED!J203</f>
        <v/>
      </c>
    </row>
    <row r="242" spans="1:3" x14ac:dyDescent="0.25">
      <c r="A242" s="276" t="str">
        <f>IF(ACOUSTICS_COMBINED!A204="00-0m-0","",ACOUSTICS_COMBINED!A204)</f>
        <v/>
      </c>
      <c r="B242" s="276" t="str">
        <f>ACOUSTICS_COMBINED!D204</f>
        <v/>
      </c>
      <c r="C242" s="276" t="str">
        <f>ACOUSTICS_COMBINED!J204</f>
        <v/>
      </c>
    </row>
    <row r="243" spans="1:3" x14ac:dyDescent="0.25">
      <c r="A243" s="276" t="str">
        <f>IF(ACOUSTICS_COMBINED!A205="00-0m-0","",ACOUSTICS_COMBINED!A205)</f>
        <v/>
      </c>
      <c r="B243" s="276" t="str">
        <f>ACOUSTICS_COMBINED!D205</f>
        <v/>
      </c>
      <c r="C243" s="276" t="str">
        <f>ACOUSTICS_COMBINED!J205</f>
        <v/>
      </c>
    </row>
    <row r="244" spans="1:3" x14ac:dyDescent="0.25">
      <c r="A244" s="276" t="str">
        <f>IF(ACOUSTICS_COMBINED!A206="00-0m-0","",ACOUSTICS_COMBINED!A206)</f>
        <v/>
      </c>
      <c r="B244" s="276" t="str">
        <f>ACOUSTICS_COMBINED!D206</f>
        <v/>
      </c>
      <c r="C244" s="276" t="str">
        <f>ACOUSTICS_COMBINED!J206</f>
        <v/>
      </c>
    </row>
    <row r="245" spans="1:3" x14ac:dyDescent="0.25">
      <c r="A245" s="276" t="str">
        <f>IF(ACOUSTICS_COMBINED!A207="00-0m-0","",ACOUSTICS_COMBINED!A207)</f>
        <v/>
      </c>
      <c r="B245" s="276" t="str">
        <f>ACOUSTICS_COMBINED!D207</f>
        <v/>
      </c>
      <c r="C245" s="276" t="str">
        <f>ACOUSTICS_COMBINED!J207</f>
        <v/>
      </c>
    </row>
    <row r="246" spans="1:3" x14ac:dyDescent="0.25">
      <c r="A246" s="276" t="str">
        <f>IF(ACOUSTICS_COMBINED!A208="00-0m-0","",ACOUSTICS_COMBINED!A208)</f>
        <v/>
      </c>
      <c r="B246" s="276" t="str">
        <f>ACOUSTICS_COMBINED!D208</f>
        <v/>
      </c>
      <c r="C246" s="276" t="str">
        <f>ACOUSTICS_COMBINED!J208</f>
        <v/>
      </c>
    </row>
    <row r="247" spans="1:3" x14ac:dyDescent="0.25">
      <c r="A247" s="276" t="str">
        <f>IF(ACOUSTICS_COMBINED!A209="00-0m-0","",ACOUSTICS_COMBINED!A209)</f>
        <v/>
      </c>
      <c r="B247" s="276" t="str">
        <f>ACOUSTICS_COMBINED!D209</f>
        <v/>
      </c>
      <c r="C247" s="276" t="str">
        <f>ACOUSTICS_COMBINED!J209</f>
        <v/>
      </c>
    </row>
    <row r="248" spans="1:3" x14ac:dyDescent="0.25">
      <c r="A248" s="276" t="str">
        <f>IF(ACOUSTICS_COMBINED!A210="00-0m-0","",ACOUSTICS_COMBINED!A210)</f>
        <v/>
      </c>
      <c r="B248" s="276" t="str">
        <f>ACOUSTICS_COMBINED!D210</f>
        <v/>
      </c>
      <c r="C248" s="276" t="str">
        <f>ACOUSTICS_COMBINED!J210</f>
        <v/>
      </c>
    </row>
    <row r="249" spans="1:3" x14ac:dyDescent="0.25">
      <c r="A249" s="276" t="str">
        <f>IF(ACOUSTICS_COMBINED!A211="00-0m-0","",ACOUSTICS_COMBINED!A211)</f>
        <v/>
      </c>
      <c r="B249" s="276" t="str">
        <f>ACOUSTICS_COMBINED!D211</f>
        <v/>
      </c>
      <c r="C249" s="276" t="str">
        <f>ACOUSTICS_COMBINED!J211</f>
        <v/>
      </c>
    </row>
    <row r="250" spans="1:3" x14ac:dyDescent="0.25">
      <c r="A250" s="276" t="str">
        <f>IF(ACOUSTICS_COMBINED!A212="00-0m-0","",ACOUSTICS_COMBINED!A212)</f>
        <v/>
      </c>
      <c r="B250" s="276" t="str">
        <f>ACOUSTICS_COMBINED!D212</f>
        <v/>
      </c>
      <c r="C250" s="276" t="str">
        <f>ACOUSTICS_COMBINED!J212</f>
        <v/>
      </c>
    </row>
    <row r="251" spans="1:3" x14ac:dyDescent="0.25">
      <c r="A251" s="276" t="str">
        <f>IF(ACOUSTICS_COMBINED!A213="00-0m-0","",ACOUSTICS_COMBINED!A213)</f>
        <v/>
      </c>
      <c r="B251" s="276" t="str">
        <f>ACOUSTICS_COMBINED!D213</f>
        <v/>
      </c>
      <c r="C251" s="276" t="str">
        <f>ACOUSTICS_COMBINED!J213</f>
        <v/>
      </c>
    </row>
    <row r="252" spans="1:3" x14ac:dyDescent="0.25">
      <c r="A252" s="276" t="str">
        <f>IF(ACOUSTICS_COMBINED!A214="00-0m-0","",ACOUSTICS_COMBINED!A214)</f>
        <v/>
      </c>
      <c r="B252" s="276" t="str">
        <f>ACOUSTICS_COMBINED!D214</f>
        <v/>
      </c>
      <c r="C252" s="276" t="str">
        <f>ACOUSTICS_COMBINED!J214</f>
        <v/>
      </c>
    </row>
    <row r="253" spans="1:3" x14ac:dyDescent="0.25">
      <c r="A253" s="276" t="str">
        <f>IF(ACOUSTICS_COMBINED!A215="00-0m-0","",ACOUSTICS_COMBINED!A215)</f>
        <v/>
      </c>
      <c r="B253" s="276" t="str">
        <f>ACOUSTICS_COMBINED!D215</f>
        <v/>
      </c>
      <c r="C253" s="276" t="str">
        <f>ACOUSTICS_COMBINED!J215</f>
        <v/>
      </c>
    </row>
    <row r="254" spans="1:3" x14ac:dyDescent="0.25">
      <c r="A254" s="276" t="str">
        <f>IF(ACOUSTICS_COMBINED!A216="00-0m-0","",ACOUSTICS_COMBINED!A216)</f>
        <v/>
      </c>
      <c r="B254" s="276" t="str">
        <f>ACOUSTICS_COMBINED!D216</f>
        <v/>
      </c>
      <c r="C254" s="276" t="str">
        <f>ACOUSTICS_COMBINED!J216</f>
        <v/>
      </c>
    </row>
    <row r="255" spans="1:3" x14ac:dyDescent="0.25">
      <c r="A255" s="276" t="str">
        <f>IF(ACOUSTICS_COMBINED!A217="00-0m-0","",ACOUSTICS_COMBINED!A217)</f>
        <v/>
      </c>
      <c r="B255" s="276" t="str">
        <f>ACOUSTICS_COMBINED!D217</f>
        <v/>
      </c>
      <c r="C255" s="276" t="str">
        <f>ACOUSTICS_COMBINED!J217</f>
        <v/>
      </c>
    </row>
    <row r="256" spans="1:3" x14ac:dyDescent="0.25">
      <c r="A256" s="276" t="str">
        <f>IF(ACOUSTICS_COMBINED!A218="00-0m-0","",ACOUSTICS_COMBINED!A218)</f>
        <v/>
      </c>
      <c r="B256" s="276" t="str">
        <f>ACOUSTICS_COMBINED!D218</f>
        <v/>
      </c>
      <c r="C256" s="276" t="str">
        <f>ACOUSTICS_COMBINED!J218</f>
        <v/>
      </c>
    </row>
    <row r="257" spans="1:3" x14ac:dyDescent="0.25">
      <c r="A257" s="276" t="str">
        <f>IF(ACOUSTICS_COMBINED!A219="00-0m-0","",ACOUSTICS_COMBINED!A219)</f>
        <v/>
      </c>
      <c r="B257" s="276" t="str">
        <f>ACOUSTICS_COMBINED!D219</f>
        <v/>
      </c>
      <c r="C257" s="276" t="str">
        <f>ACOUSTICS_COMBINED!J219</f>
        <v/>
      </c>
    </row>
    <row r="258" spans="1:3" x14ac:dyDescent="0.25">
      <c r="A258" s="276" t="str">
        <f>IF(ACOUSTICS_COMBINED!A220="00-0m-0","",ACOUSTICS_COMBINED!A220)</f>
        <v/>
      </c>
      <c r="B258" s="276" t="str">
        <f>ACOUSTICS_COMBINED!D220</f>
        <v/>
      </c>
      <c r="C258" s="276" t="str">
        <f>ACOUSTICS_COMBINED!J220</f>
        <v/>
      </c>
    </row>
    <row r="259" spans="1:3" x14ac:dyDescent="0.25">
      <c r="A259" s="276" t="str">
        <f>IF(ACOUSTICS_COMBINED!A221="00-0m-0","",ACOUSTICS_COMBINED!A221)</f>
        <v/>
      </c>
      <c r="B259" s="276" t="str">
        <f>ACOUSTICS_COMBINED!D221</f>
        <v/>
      </c>
      <c r="C259" s="276" t="str">
        <f>ACOUSTICS_COMBINED!J221</f>
        <v/>
      </c>
    </row>
    <row r="260" spans="1:3" x14ac:dyDescent="0.25">
      <c r="A260" s="276" t="str">
        <f>IF(ACOUSTICS_COMBINED!A222="00-0m-0","",ACOUSTICS_COMBINED!A222)</f>
        <v/>
      </c>
      <c r="B260" s="276" t="str">
        <f>ACOUSTICS_COMBINED!D222</f>
        <v/>
      </c>
      <c r="C260" s="276" t="str">
        <f>ACOUSTICS_COMBINED!J222</f>
        <v/>
      </c>
    </row>
    <row r="261" spans="1:3" x14ac:dyDescent="0.25">
      <c r="A261" s="276" t="str">
        <f>IF(ACOUSTICS_COMBINED!A223="00-0m-0","",ACOUSTICS_COMBINED!A223)</f>
        <v/>
      </c>
      <c r="B261" s="276" t="str">
        <f>ACOUSTICS_COMBINED!D223</f>
        <v/>
      </c>
      <c r="C261" s="276" t="str">
        <f>ACOUSTICS_COMBINED!J223</f>
        <v/>
      </c>
    </row>
    <row r="262" spans="1:3" x14ac:dyDescent="0.25">
      <c r="A262" s="276" t="str">
        <f>IF(ACOUSTICS_COMBINED!A224="00-0m-0","",ACOUSTICS_COMBINED!A224)</f>
        <v/>
      </c>
      <c r="B262" s="276" t="str">
        <f>ACOUSTICS_COMBINED!D224</f>
        <v/>
      </c>
      <c r="C262" s="276" t="str">
        <f>ACOUSTICS_COMBINED!J224</f>
        <v/>
      </c>
    </row>
    <row r="263" spans="1:3" x14ac:dyDescent="0.25">
      <c r="A263" s="276" t="str">
        <f>IF(ACOUSTICS_COMBINED!A225="00-0m-0","",ACOUSTICS_COMBINED!A225)</f>
        <v/>
      </c>
      <c r="B263" s="276" t="str">
        <f>ACOUSTICS_COMBINED!D225</f>
        <v/>
      </c>
      <c r="C263" s="276" t="str">
        <f>ACOUSTICS_COMBINED!J225</f>
        <v/>
      </c>
    </row>
    <row r="264" spans="1:3" x14ac:dyDescent="0.25">
      <c r="A264" s="276" t="str">
        <f>IF(ACOUSTICS_COMBINED!A226="00-0m-0","",ACOUSTICS_COMBINED!A226)</f>
        <v/>
      </c>
      <c r="B264" s="276" t="str">
        <f>ACOUSTICS_COMBINED!D226</f>
        <v/>
      </c>
      <c r="C264" s="276" t="str">
        <f>ACOUSTICS_COMBINED!J226</f>
        <v/>
      </c>
    </row>
    <row r="265" spans="1:3" x14ac:dyDescent="0.25">
      <c r="A265" s="276" t="str">
        <f>IF(ACOUSTICS_COMBINED!A227="00-0m-0","",ACOUSTICS_COMBINED!A227)</f>
        <v/>
      </c>
      <c r="B265" s="276" t="str">
        <f>ACOUSTICS_COMBINED!D227</f>
        <v/>
      </c>
      <c r="C265" s="276" t="str">
        <f>ACOUSTICS_COMBINED!J227</f>
        <v/>
      </c>
    </row>
    <row r="266" spans="1:3" x14ac:dyDescent="0.25">
      <c r="A266" s="276" t="str">
        <f>IF(ACOUSTICS_COMBINED!A228="00-0m-0","",ACOUSTICS_COMBINED!A228)</f>
        <v/>
      </c>
      <c r="B266" s="276" t="str">
        <f>ACOUSTICS_COMBINED!D228</f>
        <v/>
      </c>
      <c r="C266" s="276" t="str">
        <f>ACOUSTICS_COMBINED!J228</f>
        <v/>
      </c>
    </row>
    <row r="267" spans="1:3" x14ac:dyDescent="0.25">
      <c r="A267" s="276" t="str">
        <f>IF(ACOUSTICS_COMBINED!A229="00-0m-0","",ACOUSTICS_COMBINED!A229)</f>
        <v/>
      </c>
      <c r="B267" s="276" t="str">
        <f>ACOUSTICS_COMBINED!D229</f>
        <v/>
      </c>
      <c r="C267" s="276" t="str">
        <f>ACOUSTICS_COMBINED!J229</f>
        <v/>
      </c>
    </row>
    <row r="268" spans="1:3" x14ac:dyDescent="0.25">
      <c r="A268" s="276" t="str">
        <f>IF(ACOUSTICS_COMBINED!A230="00-0m-0","",ACOUSTICS_COMBINED!A230)</f>
        <v/>
      </c>
      <c r="B268" s="276" t="str">
        <f>ACOUSTICS_COMBINED!D230</f>
        <v/>
      </c>
      <c r="C268" s="276" t="str">
        <f>ACOUSTICS_COMBINED!J230</f>
        <v/>
      </c>
    </row>
    <row r="269" spans="1:3" x14ac:dyDescent="0.25">
      <c r="A269" s="276" t="str">
        <f>IF(ACOUSTICS_COMBINED!A231="00-0m-0","",ACOUSTICS_COMBINED!A231)</f>
        <v/>
      </c>
      <c r="B269" s="276" t="str">
        <f>ACOUSTICS_COMBINED!D231</f>
        <v/>
      </c>
      <c r="C269" s="276" t="str">
        <f>ACOUSTICS_COMBINED!J231</f>
        <v/>
      </c>
    </row>
    <row r="270" spans="1:3" x14ac:dyDescent="0.25">
      <c r="A270" s="276" t="str">
        <f>IF(ACOUSTICS_COMBINED!A232="00-0m-0","",ACOUSTICS_COMBINED!A232)</f>
        <v/>
      </c>
      <c r="B270" s="276" t="str">
        <f>ACOUSTICS_COMBINED!D232</f>
        <v/>
      </c>
      <c r="C270" s="276" t="str">
        <f>ACOUSTICS_COMBINED!J232</f>
        <v/>
      </c>
    </row>
    <row r="271" spans="1:3" x14ac:dyDescent="0.25">
      <c r="A271" s="276" t="str">
        <f>IF(ACOUSTICS_COMBINED!A233="00-0m-0","",ACOUSTICS_COMBINED!A233)</f>
        <v/>
      </c>
      <c r="B271" s="276" t="str">
        <f>ACOUSTICS_COMBINED!D233</f>
        <v/>
      </c>
      <c r="C271" s="276" t="str">
        <f>ACOUSTICS_COMBINED!J233</f>
        <v/>
      </c>
    </row>
    <row r="272" spans="1:3" x14ac:dyDescent="0.25">
      <c r="A272" s="276" t="str">
        <f>IF(ACOUSTICS_COMBINED!A234="00-0m-0","",ACOUSTICS_COMBINED!A234)</f>
        <v/>
      </c>
      <c r="B272" s="276" t="str">
        <f>ACOUSTICS_COMBINED!D234</f>
        <v/>
      </c>
      <c r="C272" s="276" t="str">
        <f>ACOUSTICS_COMBINED!J234</f>
        <v/>
      </c>
    </row>
    <row r="273" spans="1:3" x14ac:dyDescent="0.25">
      <c r="A273" s="276" t="str">
        <f>IF(ACOUSTICS_COMBINED!A235="00-0m-0","",ACOUSTICS_COMBINED!A235)</f>
        <v/>
      </c>
      <c r="B273" s="276" t="str">
        <f>ACOUSTICS_COMBINED!D235</f>
        <v/>
      </c>
      <c r="C273" s="276" t="str">
        <f>ACOUSTICS_COMBINED!J235</f>
        <v/>
      </c>
    </row>
    <row r="274" spans="1:3" x14ac:dyDescent="0.25">
      <c r="A274" s="276" t="str">
        <f>IF(ACOUSTICS_COMBINED!A236="00-0m-0","",ACOUSTICS_COMBINED!A236)</f>
        <v/>
      </c>
      <c r="B274" s="276" t="str">
        <f>ACOUSTICS_COMBINED!D236</f>
        <v/>
      </c>
      <c r="C274" s="276" t="str">
        <f>ACOUSTICS_COMBINED!J236</f>
        <v/>
      </c>
    </row>
    <row r="275" spans="1:3" x14ac:dyDescent="0.25">
      <c r="A275" s="276" t="str">
        <f>IF(ACOUSTICS_COMBINED!A237="00-0m-0","",ACOUSTICS_COMBINED!A237)</f>
        <v/>
      </c>
      <c r="B275" s="276" t="str">
        <f>ACOUSTICS_COMBINED!D237</f>
        <v/>
      </c>
      <c r="C275" s="276" t="str">
        <f>ACOUSTICS_COMBINED!J237</f>
        <v/>
      </c>
    </row>
    <row r="276" spans="1:3" x14ac:dyDescent="0.25">
      <c r="A276" s="276" t="str">
        <f>IF(ACOUSTICS_COMBINED!A238="00-0m-0","",ACOUSTICS_COMBINED!A238)</f>
        <v/>
      </c>
      <c r="B276" s="276" t="str">
        <f>ACOUSTICS_COMBINED!D238</f>
        <v/>
      </c>
      <c r="C276" s="276" t="str">
        <f>ACOUSTICS_COMBINED!J238</f>
        <v/>
      </c>
    </row>
    <row r="277" spans="1:3" x14ac:dyDescent="0.25">
      <c r="A277" s="276" t="str">
        <f>IF(ACOUSTICS_COMBINED!A239="00-0m-0","",ACOUSTICS_COMBINED!A239)</f>
        <v/>
      </c>
      <c r="B277" s="276" t="str">
        <f>ACOUSTICS_COMBINED!D239</f>
        <v/>
      </c>
      <c r="C277" s="276" t="str">
        <f>ACOUSTICS_COMBINED!J239</f>
        <v/>
      </c>
    </row>
    <row r="278" spans="1:3" x14ac:dyDescent="0.25">
      <c r="A278" s="276" t="str">
        <f>IF(ACOUSTICS_COMBINED!A240="00-0m-0","",ACOUSTICS_COMBINED!A240)</f>
        <v/>
      </c>
      <c r="B278" s="276" t="str">
        <f>ACOUSTICS_COMBINED!D240</f>
        <v/>
      </c>
      <c r="C278" s="276" t="str">
        <f>ACOUSTICS_COMBINED!J240</f>
        <v/>
      </c>
    </row>
    <row r="279" spans="1:3" x14ac:dyDescent="0.25">
      <c r="A279" s="276" t="str">
        <f>IF(ACOUSTICS_COMBINED!A241="00-0m-0","",ACOUSTICS_COMBINED!A241)</f>
        <v/>
      </c>
      <c r="B279" s="276" t="str">
        <f>ACOUSTICS_COMBINED!D241</f>
        <v/>
      </c>
      <c r="C279" s="276" t="str">
        <f>ACOUSTICS_COMBINED!J241</f>
        <v/>
      </c>
    </row>
    <row r="280" spans="1:3" x14ac:dyDescent="0.25">
      <c r="A280" s="276" t="str">
        <f>IF(ACOUSTICS_COMBINED!A242="00-0m-0","",ACOUSTICS_COMBINED!A242)</f>
        <v/>
      </c>
      <c r="B280" s="276" t="str">
        <f>ACOUSTICS_COMBINED!D242</f>
        <v/>
      </c>
      <c r="C280" s="276" t="str">
        <f>ACOUSTICS_COMBINED!J242</f>
        <v/>
      </c>
    </row>
    <row r="281" spans="1:3" x14ac:dyDescent="0.25">
      <c r="A281" s="276" t="str">
        <f>IF(ACOUSTICS_COMBINED!A243="00-0m-0","",ACOUSTICS_COMBINED!A243)</f>
        <v/>
      </c>
      <c r="B281" s="276" t="str">
        <f>ACOUSTICS_COMBINED!D243</f>
        <v/>
      </c>
      <c r="C281" s="276" t="str">
        <f>ACOUSTICS_COMBINED!J243</f>
        <v/>
      </c>
    </row>
    <row r="282" spans="1:3" x14ac:dyDescent="0.25">
      <c r="A282" s="276" t="str">
        <f>IF(ACOUSTICS_COMBINED!A244="00-0m-0","",ACOUSTICS_COMBINED!A244)</f>
        <v/>
      </c>
      <c r="B282" s="276" t="str">
        <f>ACOUSTICS_COMBINED!D244</f>
        <v/>
      </c>
      <c r="C282" s="276" t="str">
        <f>ACOUSTICS_COMBINED!J244</f>
        <v/>
      </c>
    </row>
    <row r="283" spans="1:3" x14ac:dyDescent="0.25">
      <c r="A283" s="276" t="str">
        <f>IF(ACOUSTICS_COMBINED!A245="00-0m-0","",ACOUSTICS_COMBINED!A245)</f>
        <v/>
      </c>
      <c r="B283" s="276" t="str">
        <f>ACOUSTICS_COMBINED!D245</f>
        <v/>
      </c>
      <c r="C283" s="276" t="str">
        <f>ACOUSTICS_COMBINED!J245</f>
        <v/>
      </c>
    </row>
    <row r="284" spans="1:3" x14ac:dyDescent="0.25">
      <c r="A284" s="276" t="str">
        <f>IF(ACOUSTICS_COMBINED!A246="00-0m-0","",ACOUSTICS_COMBINED!A246)</f>
        <v/>
      </c>
      <c r="B284" s="276" t="str">
        <f>ACOUSTICS_COMBINED!D246</f>
        <v/>
      </c>
      <c r="C284" s="276" t="str">
        <f>ACOUSTICS_COMBINED!J246</f>
        <v/>
      </c>
    </row>
    <row r="285" spans="1:3" x14ac:dyDescent="0.25">
      <c r="A285" s="276" t="str">
        <f>IF(ACOUSTICS_COMBINED!A247="00-0m-0","",ACOUSTICS_COMBINED!A247)</f>
        <v/>
      </c>
      <c r="B285" s="276" t="str">
        <f>ACOUSTICS_COMBINED!D247</f>
        <v/>
      </c>
      <c r="C285" s="276" t="str">
        <f>ACOUSTICS_COMBINED!J247</f>
        <v/>
      </c>
    </row>
    <row r="286" spans="1:3" x14ac:dyDescent="0.25">
      <c r="A286" s="276" t="str">
        <f>IF(ACOUSTICS_COMBINED!A248="00-0m-0","",ACOUSTICS_COMBINED!A248)</f>
        <v/>
      </c>
      <c r="B286" s="276" t="str">
        <f>ACOUSTICS_COMBINED!D248</f>
        <v/>
      </c>
      <c r="C286" s="276" t="str">
        <f>ACOUSTICS_COMBINED!J248</f>
        <v/>
      </c>
    </row>
    <row r="287" spans="1:3" x14ac:dyDescent="0.25">
      <c r="A287" s="276" t="str">
        <f>IF(ACOUSTICS_COMBINED!A249="00-0m-0","",ACOUSTICS_COMBINED!A249)</f>
        <v/>
      </c>
      <c r="B287" s="276" t="str">
        <f>ACOUSTICS_COMBINED!D249</f>
        <v/>
      </c>
      <c r="C287" s="276" t="str">
        <f>ACOUSTICS_COMBINED!J249</f>
        <v/>
      </c>
    </row>
    <row r="288" spans="1:3" x14ac:dyDescent="0.25">
      <c r="A288" s="276" t="str">
        <f>IF(ACOUSTICS_COMBINED!A250="00-0m-0","",ACOUSTICS_COMBINED!A250)</f>
        <v/>
      </c>
      <c r="B288" s="276" t="str">
        <f>ACOUSTICS_COMBINED!D250</f>
        <v/>
      </c>
      <c r="C288" s="276" t="str">
        <f>ACOUSTICS_COMBINED!J250</f>
        <v/>
      </c>
    </row>
    <row r="289" spans="1:3" x14ac:dyDescent="0.25">
      <c r="A289" s="276" t="str">
        <f>IF(ACOUSTICS_COMBINED!A251="00-0m-0","",ACOUSTICS_COMBINED!A251)</f>
        <v/>
      </c>
      <c r="B289" s="276" t="str">
        <f>ACOUSTICS_COMBINED!D251</f>
        <v/>
      </c>
      <c r="C289" s="276" t="str">
        <f>ACOUSTICS_COMBINED!J251</f>
        <v/>
      </c>
    </row>
    <row r="290" spans="1:3" x14ac:dyDescent="0.25">
      <c r="A290" s="276" t="str">
        <f>IF(ACOUSTICS_COMBINED!A252="00-0m-0","",ACOUSTICS_COMBINED!A252)</f>
        <v/>
      </c>
      <c r="B290" s="276" t="str">
        <f>ACOUSTICS_COMBINED!D252</f>
        <v/>
      </c>
      <c r="C290" s="276" t="str">
        <f>ACOUSTICS_COMBINED!J252</f>
        <v/>
      </c>
    </row>
    <row r="291" spans="1:3" x14ac:dyDescent="0.25">
      <c r="A291" s="276" t="str">
        <f>IF(ACOUSTICS_COMBINED!A253="00-0m-0","",ACOUSTICS_COMBINED!A253)</f>
        <v/>
      </c>
      <c r="B291" s="276" t="str">
        <f>ACOUSTICS_COMBINED!D253</f>
        <v/>
      </c>
      <c r="C291" s="276" t="str">
        <f>ACOUSTICS_COMBINED!J253</f>
        <v/>
      </c>
    </row>
    <row r="292" spans="1:3" x14ac:dyDescent="0.25">
      <c r="A292" s="276" t="str">
        <f>IF(ACOUSTICS_COMBINED!A254="00-0m-0","",ACOUSTICS_COMBINED!A254)</f>
        <v/>
      </c>
      <c r="B292" s="276" t="str">
        <f>ACOUSTICS_COMBINED!D254</f>
        <v/>
      </c>
      <c r="C292" s="276" t="str">
        <f>ACOUSTICS_COMBINED!J254</f>
        <v/>
      </c>
    </row>
    <row r="293" spans="1:3" x14ac:dyDescent="0.25">
      <c r="A293" s="276" t="str">
        <f>IF(ACOUSTICS_COMBINED!A255="00-0m-0","",ACOUSTICS_COMBINED!A255)</f>
        <v/>
      </c>
      <c r="B293" s="276" t="str">
        <f>ACOUSTICS_COMBINED!D255</f>
        <v/>
      </c>
      <c r="C293" s="276" t="str">
        <f>ACOUSTICS_COMBINED!J255</f>
        <v/>
      </c>
    </row>
    <row r="294" spans="1:3" x14ac:dyDescent="0.25">
      <c r="A294" s="276" t="str">
        <f>IF(ACOUSTICS_COMBINED!A256="00-0m-0","",ACOUSTICS_COMBINED!A256)</f>
        <v/>
      </c>
      <c r="B294" s="276" t="str">
        <f>ACOUSTICS_COMBINED!D256</f>
        <v/>
      </c>
      <c r="C294" s="276" t="str">
        <f>ACOUSTICS_COMBINED!J256</f>
        <v/>
      </c>
    </row>
    <row r="295" spans="1:3" x14ac:dyDescent="0.25">
      <c r="A295" s="276" t="str">
        <f>IF(ACOUSTICS_COMBINED!A257="00-0m-0","",ACOUSTICS_COMBINED!A257)</f>
        <v/>
      </c>
      <c r="B295" s="276" t="str">
        <f>ACOUSTICS_COMBINED!D257</f>
        <v/>
      </c>
      <c r="C295" s="276" t="str">
        <f>ACOUSTICS_COMBINED!J257</f>
        <v/>
      </c>
    </row>
    <row r="296" spans="1:3" x14ac:dyDescent="0.25">
      <c r="A296" s="276" t="str">
        <f>IF(ACOUSTICS_COMBINED!A258="00-0m-0","",ACOUSTICS_COMBINED!A258)</f>
        <v/>
      </c>
      <c r="B296" s="276" t="str">
        <f>ACOUSTICS_COMBINED!D258</f>
        <v/>
      </c>
      <c r="C296" s="276" t="str">
        <f>ACOUSTICS_COMBINED!J258</f>
        <v/>
      </c>
    </row>
    <row r="297" spans="1:3" x14ac:dyDescent="0.25">
      <c r="A297" s="276" t="str">
        <f>IF(ACOUSTICS_COMBINED!A259="00-0m-0","",ACOUSTICS_COMBINED!A259)</f>
        <v/>
      </c>
      <c r="B297" s="276" t="str">
        <f>ACOUSTICS_COMBINED!D259</f>
        <v/>
      </c>
      <c r="C297" s="276" t="str">
        <f>ACOUSTICS_COMBINED!J259</f>
        <v/>
      </c>
    </row>
    <row r="298" spans="1:3" x14ac:dyDescent="0.25">
      <c r="A298" s="276" t="str">
        <f>IF(ACOUSTICS_COMBINED!A260="00-0m-0","",ACOUSTICS_COMBINED!A260)</f>
        <v/>
      </c>
      <c r="B298" s="276" t="str">
        <f>ACOUSTICS_COMBINED!D260</f>
        <v/>
      </c>
      <c r="C298" s="276" t="str">
        <f>ACOUSTICS_COMBINED!J260</f>
        <v/>
      </c>
    </row>
    <row r="299" spans="1:3" x14ac:dyDescent="0.25">
      <c r="A299" s="276" t="str">
        <f>IF(ACOUSTICS_COMBINED!A261="00-0m-0","",ACOUSTICS_COMBINED!A261)</f>
        <v/>
      </c>
      <c r="B299" s="276" t="str">
        <f>ACOUSTICS_COMBINED!D261</f>
        <v/>
      </c>
      <c r="C299" s="276" t="str">
        <f>ACOUSTICS_COMBINED!J261</f>
        <v/>
      </c>
    </row>
    <row r="300" spans="1:3" x14ac:dyDescent="0.25">
      <c r="A300" s="276" t="str">
        <f>IF(ACOUSTICS_COMBINED!A262="00-0m-0","",ACOUSTICS_COMBINED!A262)</f>
        <v/>
      </c>
      <c r="B300" s="276" t="str">
        <f>ACOUSTICS_COMBINED!D262</f>
        <v/>
      </c>
      <c r="C300" s="276" t="str">
        <f>ACOUSTICS_COMBINED!J262</f>
        <v/>
      </c>
    </row>
    <row r="301" spans="1:3" x14ac:dyDescent="0.25">
      <c r="A301" s="276" t="str">
        <f>IF(ACOUSTICS_COMBINED!A263="00-0m-0","",ACOUSTICS_COMBINED!A263)</f>
        <v/>
      </c>
      <c r="B301" s="276" t="str">
        <f>ACOUSTICS_COMBINED!D263</f>
        <v/>
      </c>
      <c r="C301" s="276" t="str">
        <f>ACOUSTICS_COMBINED!J263</f>
        <v/>
      </c>
    </row>
    <row r="302" spans="1:3" x14ac:dyDescent="0.25">
      <c r="A302" s="276" t="str">
        <f>IF(ACOUSTICS_COMBINED!A264="00-0m-0","",ACOUSTICS_COMBINED!A264)</f>
        <v/>
      </c>
      <c r="B302" s="276" t="str">
        <f>ACOUSTICS_COMBINED!D264</f>
        <v/>
      </c>
      <c r="C302" s="276" t="str">
        <f>ACOUSTICS_COMBINED!J264</f>
        <v/>
      </c>
    </row>
    <row r="303" spans="1:3" x14ac:dyDescent="0.25">
      <c r="A303" s="276" t="str">
        <f>IF(ACOUSTICS_COMBINED!A265="00-0m-0","",ACOUSTICS_COMBINED!A265)</f>
        <v/>
      </c>
      <c r="B303" s="276" t="str">
        <f>ACOUSTICS_COMBINED!D265</f>
        <v/>
      </c>
      <c r="C303" s="276" t="str">
        <f>ACOUSTICS_COMBINED!J265</f>
        <v/>
      </c>
    </row>
    <row r="304" spans="1:3" x14ac:dyDescent="0.25">
      <c r="A304" s="276" t="str">
        <f>IF(ACOUSTICS_COMBINED!A266="00-0m-0","",ACOUSTICS_COMBINED!A266)</f>
        <v/>
      </c>
      <c r="B304" s="276" t="str">
        <f>ACOUSTICS_COMBINED!D266</f>
        <v/>
      </c>
      <c r="C304" s="276" t="str">
        <f>ACOUSTICS_COMBINED!J266</f>
        <v/>
      </c>
    </row>
    <row r="305" spans="1:3" x14ac:dyDescent="0.25">
      <c r="A305" s="276" t="str">
        <f>IF(ACOUSTICS_COMBINED!A267="00-0m-0","",ACOUSTICS_COMBINED!A267)</f>
        <v/>
      </c>
      <c r="B305" s="276" t="str">
        <f>ACOUSTICS_COMBINED!D267</f>
        <v/>
      </c>
      <c r="C305" s="276" t="str">
        <f>ACOUSTICS_COMBINED!J267</f>
        <v/>
      </c>
    </row>
    <row r="306" spans="1:3" x14ac:dyDescent="0.25">
      <c r="A306" s="276" t="str">
        <f>IF(ACOUSTICS_COMBINED!A268="00-0m-0","",ACOUSTICS_COMBINED!A268)</f>
        <v/>
      </c>
      <c r="B306" s="276" t="str">
        <f>ACOUSTICS_COMBINED!D268</f>
        <v/>
      </c>
      <c r="C306" s="276" t="str">
        <f>ACOUSTICS_COMBINED!J268</f>
        <v/>
      </c>
    </row>
    <row r="307" spans="1:3" x14ac:dyDescent="0.25">
      <c r="A307" s="276" t="str">
        <f>IF(ACOUSTICS_COMBINED!A269="00-0m-0","",ACOUSTICS_COMBINED!A269)</f>
        <v/>
      </c>
      <c r="B307" s="276" t="str">
        <f>ACOUSTICS_COMBINED!D269</f>
        <v/>
      </c>
      <c r="C307" s="276" t="str">
        <f>ACOUSTICS_COMBINED!J269</f>
        <v/>
      </c>
    </row>
    <row r="308" spans="1:3" x14ac:dyDescent="0.25">
      <c r="A308" s="276" t="str">
        <f>IF(ACOUSTICS_COMBINED!A270="00-0m-0","",ACOUSTICS_COMBINED!A270)</f>
        <v/>
      </c>
      <c r="B308" s="276" t="str">
        <f>ACOUSTICS_COMBINED!D270</f>
        <v/>
      </c>
      <c r="C308" s="276" t="str">
        <f>ACOUSTICS_COMBINED!J270</f>
        <v/>
      </c>
    </row>
    <row r="309" spans="1:3" x14ac:dyDescent="0.25">
      <c r="A309" s="276" t="str">
        <f>IF(ACOUSTICS_COMBINED!A271="00-0m-0","",ACOUSTICS_COMBINED!A271)</f>
        <v/>
      </c>
      <c r="B309" s="276" t="str">
        <f>ACOUSTICS_COMBINED!D271</f>
        <v/>
      </c>
      <c r="C309" s="276" t="str">
        <f>ACOUSTICS_COMBINED!J271</f>
        <v/>
      </c>
    </row>
    <row r="310" spans="1:3" x14ac:dyDescent="0.25">
      <c r="A310" s="276" t="str">
        <f>IF(ACOUSTICS_COMBINED!A272="00-0m-0","",ACOUSTICS_COMBINED!A272)</f>
        <v/>
      </c>
      <c r="B310" s="276" t="str">
        <f>ACOUSTICS_COMBINED!D272</f>
        <v/>
      </c>
      <c r="C310" s="276" t="str">
        <f>ACOUSTICS_COMBINED!J272</f>
        <v/>
      </c>
    </row>
    <row r="311" spans="1:3" x14ac:dyDescent="0.25">
      <c r="A311" s="276" t="str">
        <f>IF(ACOUSTICS_COMBINED!A273="00-0m-0","",ACOUSTICS_COMBINED!A273)</f>
        <v/>
      </c>
      <c r="B311" s="276" t="str">
        <f>ACOUSTICS_COMBINED!D273</f>
        <v/>
      </c>
      <c r="C311" s="276" t="str">
        <f>ACOUSTICS_COMBINED!J273</f>
        <v/>
      </c>
    </row>
    <row r="312" spans="1:3" x14ac:dyDescent="0.25">
      <c r="A312" s="276" t="str">
        <f>IF(ACOUSTICS_COMBINED!A274="00-0m-0","",ACOUSTICS_COMBINED!A274)</f>
        <v/>
      </c>
      <c r="B312" s="276" t="str">
        <f>ACOUSTICS_COMBINED!D274</f>
        <v/>
      </c>
      <c r="C312" s="276" t="str">
        <f>ACOUSTICS_COMBINED!J274</f>
        <v/>
      </c>
    </row>
    <row r="313" spans="1:3" x14ac:dyDescent="0.25">
      <c r="A313" s="276" t="str">
        <f>IF(ACOUSTICS_COMBINED!A275="00-0m-0","",ACOUSTICS_COMBINED!A275)</f>
        <v/>
      </c>
      <c r="B313" s="276" t="str">
        <f>ACOUSTICS_COMBINED!D275</f>
        <v/>
      </c>
      <c r="C313" s="276" t="str">
        <f>ACOUSTICS_COMBINED!J275</f>
        <v/>
      </c>
    </row>
    <row r="314" spans="1:3" x14ac:dyDescent="0.25">
      <c r="A314" s="276" t="str">
        <f>IF(ACOUSTICS_COMBINED!A276="00-0m-0","",ACOUSTICS_COMBINED!A276)</f>
        <v/>
      </c>
      <c r="B314" s="276" t="str">
        <f>ACOUSTICS_COMBINED!D276</f>
        <v/>
      </c>
      <c r="C314" s="276" t="str">
        <f>ACOUSTICS_COMBINED!J276</f>
        <v/>
      </c>
    </row>
    <row r="315" spans="1:3" x14ac:dyDescent="0.25">
      <c r="A315" s="276" t="str">
        <f>IF(ACOUSTICS_COMBINED!A277="00-0m-0","",ACOUSTICS_COMBINED!A277)</f>
        <v/>
      </c>
      <c r="B315" s="276" t="str">
        <f>ACOUSTICS_COMBINED!D277</f>
        <v/>
      </c>
      <c r="C315" s="276" t="str">
        <f>ACOUSTICS_COMBINED!J277</f>
        <v/>
      </c>
    </row>
    <row r="316" spans="1:3" x14ac:dyDescent="0.25">
      <c r="A316" s="276" t="str">
        <f>IF(ACOUSTICS_COMBINED!A278="00-0m-0","",ACOUSTICS_COMBINED!A278)</f>
        <v/>
      </c>
      <c r="B316" s="276" t="str">
        <f>ACOUSTICS_COMBINED!D278</f>
        <v/>
      </c>
      <c r="C316" s="276" t="str">
        <f>ACOUSTICS_COMBINED!J278</f>
        <v/>
      </c>
    </row>
    <row r="317" spans="1:3" x14ac:dyDescent="0.25">
      <c r="A317" s="276" t="str">
        <f>IF(ACOUSTICS_COMBINED!A279="00-0m-0","",ACOUSTICS_COMBINED!A279)</f>
        <v/>
      </c>
      <c r="B317" s="276" t="str">
        <f>ACOUSTICS_COMBINED!D279</f>
        <v/>
      </c>
      <c r="C317" s="276" t="str">
        <f>ACOUSTICS_COMBINED!J279</f>
        <v/>
      </c>
    </row>
    <row r="318" spans="1:3" x14ac:dyDescent="0.25">
      <c r="A318" s="276" t="str">
        <f>IF(ACOUSTICS_COMBINED!A280="00-0m-0","",ACOUSTICS_COMBINED!A280)</f>
        <v/>
      </c>
      <c r="B318" s="276" t="str">
        <f>ACOUSTICS_COMBINED!D280</f>
        <v/>
      </c>
      <c r="C318" s="276" t="str">
        <f>ACOUSTICS_COMBINED!J280</f>
        <v/>
      </c>
    </row>
    <row r="319" spans="1:3" x14ac:dyDescent="0.25">
      <c r="A319" s="276" t="str">
        <f>IF(ACOUSTICS_COMBINED!A281="00-0m-0","",ACOUSTICS_COMBINED!A281)</f>
        <v/>
      </c>
      <c r="B319" s="276" t="str">
        <f>ACOUSTICS_COMBINED!D281</f>
        <v/>
      </c>
      <c r="C319" s="276" t="str">
        <f>ACOUSTICS_COMBINED!J281</f>
        <v/>
      </c>
    </row>
    <row r="320" spans="1:3" x14ac:dyDescent="0.25">
      <c r="A320" s="276" t="str">
        <f>IF(ACOUSTICS_COMBINED!A282="00-0m-0","",ACOUSTICS_COMBINED!A282)</f>
        <v/>
      </c>
      <c r="B320" s="276" t="str">
        <f>ACOUSTICS_COMBINED!D282</f>
        <v/>
      </c>
      <c r="C320" s="276" t="str">
        <f>ACOUSTICS_COMBINED!J282</f>
        <v/>
      </c>
    </row>
    <row r="321" spans="1:3" x14ac:dyDescent="0.25">
      <c r="A321" s="276" t="str">
        <f>IF(ACOUSTICS_COMBINED!A283="00-0m-0","",ACOUSTICS_COMBINED!A283)</f>
        <v/>
      </c>
      <c r="B321" s="276" t="str">
        <f>ACOUSTICS_COMBINED!D283</f>
        <v/>
      </c>
      <c r="C321" s="276" t="str">
        <f>ACOUSTICS_COMBINED!J283</f>
        <v/>
      </c>
    </row>
    <row r="322" spans="1:3" x14ac:dyDescent="0.25">
      <c r="A322" s="276" t="str">
        <f>IF(ACOUSTICS_COMBINED!A284="00-0m-0","",ACOUSTICS_COMBINED!A284)</f>
        <v/>
      </c>
      <c r="B322" s="276" t="str">
        <f>ACOUSTICS_COMBINED!D284</f>
        <v/>
      </c>
      <c r="C322" s="276" t="str">
        <f>ACOUSTICS_COMBINED!J284</f>
        <v/>
      </c>
    </row>
    <row r="323" spans="1:3" x14ac:dyDescent="0.25">
      <c r="A323" s="276" t="str">
        <f>IF(ACOUSTICS_COMBINED!A285="00-0m-0","",ACOUSTICS_COMBINED!A285)</f>
        <v/>
      </c>
      <c r="B323" s="276" t="str">
        <f>ACOUSTICS_COMBINED!D285</f>
        <v/>
      </c>
      <c r="C323" s="276" t="str">
        <f>ACOUSTICS_COMBINED!J285</f>
        <v/>
      </c>
    </row>
    <row r="324" spans="1:3" x14ac:dyDescent="0.25">
      <c r="A324" s="276" t="str">
        <f>IF(ACOUSTICS_COMBINED!A286="00-0m-0","",ACOUSTICS_COMBINED!A286)</f>
        <v/>
      </c>
      <c r="B324" s="276" t="str">
        <f>ACOUSTICS_COMBINED!D286</f>
        <v/>
      </c>
      <c r="C324" s="276" t="str">
        <f>ACOUSTICS_COMBINED!J286</f>
        <v/>
      </c>
    </row>
    <row r="325" spans="1:3" x14ac:dyDescent="0.25">
      <c r="A325" s="276" t="str">
        <f>IF(ACOUSTICS_COMBINED!A287="00-0m-0","",ACOUSTICS_COMBINED!A287)</f>
        <v/>
      </c>
      <c r="B325" s="276" t="str">
        <f>ACOUSTICS_COMBINED!D287</f>
        <v/>
      </c>
      <c r="C325" s="276" t="str">
        <f>ACOUSTICS_COMBINED!J287</f>
        <v/>
      </c>
    </row>
    <row r="326" spans="1:3" x14ac:dyDescent="0.25">
      <c r="A326" s="276" t="str">
        <f>IF(ACOUSTICS_COMBINED!A288="00-0m-0","",ACOUSTICS_COMBINED!A288)</f>
        <v/>
      </c>
      <c r="B326" s="276" t="str">
        <f>ACOUSTICS_COMBINED!D288</f>
        <v/>
      </c>
      <c r="C326" s="276" t="str">
        <f>ACOUSTICS_COMBINED!J288</f>
        <v/>
      </c>
    </row>
    <row r="327" spans="1:3" x14ac:dyDescent="0.25">
      <c r="A327" s="276" t="str">
        <f>IF(ACOUSTICS_COMBINED!A289="00-0m-0","",ACOUSTICS_COMBINED!A289)</f>
        <v/>
      </c>
      <c r="B327" s="276" t="str">
        <f>ACOUSTICS_COMBINED!D289</f>
        <v/>
      </c>
      <c r="C327" s="276" t="str">
        <f>ACOUSTICS_COMBINED!J289</f>
        <v/>
      </c>
    </row>
    <row r="328" spans="1:3" x14ac:dyDescent="0.25">
      <c r="A328" s="276" t="str">
        <f>IF(ACOUSTICS_COMBINED!A290="00-0m-0","",ACOUSTICS_COMBINED!A290)</f>
        <v/>
      </c>
      <c r="B328" s="276" t="str">
        <f>ACOUSTICS_COMBINED!D290</f>
        <v/>
      </c>
      <c r="C328" s="276" t="str">
        <f>ACOUSTICS_COMBINED!J290</f>
        <v/>
      </c>
    </row>
    <row r="329" spans="1:3" x14ac:dyDescent="0.25">
      <c r="A329" s="276" t="str">
        <f>IF(ACOUSTICS_COMBINED!A291="00-0m-0","",ACOUSTICS_COMBINED!A291)</f>
        <v/>
      </c>
      <c r="B329" s="276" t="str">
        <f>ACOUSTICS_COMBINED!D291</f>
        <v/>
      </c>
      <c r="C329" s="276" t="str">
        <f>ACOUSTICS_COMBINED!J291</f>
        <v/>
      </c>
    </row>
    <row r="330" spans="1:3" x14ac:dyDescent="0.25">
      <c r="A330" s="276" t="str">
        <f>IF(ACOUSTICS_COMBINED!A292="00-0m-0","",ACOUSTICS_COMBINED!A292)</f>
        <v/>
      </c>
      <c r="B330" s="276" t="str">
        <f>ACOUSTICS_COMBINED!D292</f>
        <v/>
      </c>
      <c r="C330" s="276" t="str">
        <f>ACOUSTICS_COMBINED!J292</f>
        <v/>
      </c>
    </row>
    <row r="331" spans="1:3" x14ac:dyDescent="0.25">
      <c r="A331" s="276" t="str">
        <f>IF(ACOUSTICS_COMBINED!A293="00-0m-0","",ACOUSTICS_COMBINED!A293)</f>
        <v/>
      </c>
      <c r="B331" s="276" t="str">
        <f>ACOUSTICS_COMBINED!D293</f>
        <v/>
      </c>
      <c r="C331" s="276" t="str">
        <f>ACOUSTICS_COMBINED!J293</f>
        <v/>
      </c>
    </row>
    <row r="332" spans="1:3" x14ac:dyDescent="0.25">
      <c r="A332" s="276" t="str">
        <f>IF(ACOUSTICS_COMBINED!A294="00-0m-0","",ACOUSTICS_COMBINED!A294)</f>
        <v/>
      </c>
      <c r="B332" s="276" t="str">
        <f>ACOUSTICS_COMBINED!D294</f>
        <v/>
      </c>
      <c r="C332" s="276" t="str">
        <f>ACOUSTICS_COMBINED!J294</f>
        <v/>
      </c>
    </row>
    <row r="333" spans="1:3" x14ac:dyDescent="0.25">
      <c r="A333" s="276" t="str">
        <f>IF(ACOUSTICS_COMBINED!A295="00-0m-0","",ACOUSTICS_COMBINED!A295)</f>
        <v/>
      </c>
      <c r="B333" s="276" t="str">
        <f>ACOUSTICS_COMBINED!D295</f>
        <v/>
      </c>
      <c r="C333" s="276" t="str">
        <f>ACOUSTICS_COMBINED!J295</f>
        <v/>
      </c>
    </row>
    <row r="334" spans="1:3" x14ac:dyDescent="0.25">
      <c r="A334" s="276" t="str">
        <f>IF(ACOUSTICS_COMBINED!A296="00-0m-0","",ACOUSTICS_COMBINED!A296)</f>
        <v/>
      </c>
      <c r="B334" s="276" t="str">
        <f>ACOUSTICS_COMBINED!D296</f>
        <v/>
      </c>
      <c r="C334" s="276" t="str">
        <f>ACOUSTICS_COMBINED!J296</f>
        <v/>
      </c>
    </row>
    <row r="335" spans="1:3" x14ac:dyDescent="0.25">
      <c r="A335" s="276" t="str">
        <f>IF(ACOUSTICS_COMBINED!A297="00-0m-0","",ACOUSTICS_COMBINED!A297)</f>
        <v/>
      </c>
      <c r="B335" s="276" t="str">
        <f>ACOUSTICS_COMBINED!D297</f>
        <v/>
      </c>
      <c r="C335" s="276" t="str">
        <f>ACOUSTICS_COMBINED!J297</f>
        <v/>
      </c>
    </row>
    <row r="336" spans="1:3" x14ac:dyDescent="0.25">
      <c r="A336" s="276" t="str">
        <f>IF(ACOUSTICS_COMBINED!A298="00-0m-0","",ACOUSTICS_COMBINED!A298)</f>
        <v/>
      </c>
      <c r="B336" s="276" t="str">
        <f>ACOUSTICS_COMBINED!D298</f>
        <v/>
      </c>
      <c r="C336" s="276" t="str">
        <f>ACOUSTICS_COMBINED!J298</f>
        <v/>
      </c>
    </row>
    <row r="337" spans="1:3" x14ac:dyDescent="0.25">
      <c r="A337" s="276" t="str">
        <f>IF(ACOUSTICS_COMBINED!A299="00-0m-0","",ACOUSTICS_COMBINED!A299)</f>
        <v/>
      </c>
      <c r="B337" s="276" t="str">
        <f>ACOUSTICS_COMBINED!D299</f>
        <v/>
      </c>
      <c r="C337" s="276" t="str">
        <f>ACOUSTICS_COMBINED!J299</f>
        <v/>
      </c>
    </row>
    <row r="338" spans="1:3" x14ac:dyDescent="0.25">
      <c r="A338" s="276" t="str">
        <f>IF(ACOUSTICS_COMBINED!A300="00-0m-0","",ACOUSTICS_COMBINED!A300)</f>
        <v/>
      </c>
      <c r="B338" s="276" t="str">
        <f>ACOUSTICS_COMBINED!D300</f>
        <v/>
      </c>
      <c r="C338" s="276" t="str">
        <f>ACOUSTICS_COMBINED!J300</f>
        <v/>
      </c>
    </row>
    <row r="339" spans="1:3" x14ac:dyDescent="0.25">
      <c r="A339" s="276" t="str">
        <f>IF(ACOUSTICS_COMBINED!A301="00-0m-0","",ACOUSTICS_COMBINED!A301)</f>
        <v/>
      </c>
      <c r="B339" s="276" t="str">
        <f>ACOUSTICS_COMBINED!D301</f>
        <v/>
      </c>
      <c r="C339" s="276" t="str">
        <f>ACOUSTICS_COMBINED!J301</f>
        <v/>
      </c>
    </row>
    <row r="340" spans="1:3" x14ac:dyDescent="0.25">
      <c r="A340" s="276" t="str">
        <f>IF(ACOUSTICS_COMBINED!A302="00-0m-0","",ACOUSTICS_COMBINED!A302)</f>
        <v/>
      </c>
      <c r="B340" s="276" t="str">
        <f>ACOUSTICS_COMBINED!D302</f>
        <v/>
      </c>
      <c r="C340" s="276" t="str">
        <f>ACOUSTICS_COMBINED!J302</f>
        <v/>
      </c>
    </row>
    <row r="341" spans="1:3" x14ac:dyDescent="0.25">
      <c r="A341" s="276" t="str">
        <f>IF(ACOUSTICS_COMBINED!A303="00-0m-0","",ACOUSTICS_COMBINED!A303)</f>
        <v/>
      </c>
      <c r="B341" s="276" t="str">
        <f>ACOUSTICS_COMBINED!D303</f>
        <v/>
      </c>
      <c r="C341" s="276" t="str">
        <f>ACOUSTICS_COMBINED!J303</f>
        <v/>
      </c>
    </row>
    <row r="342" spans="1:3" x14ac:dyDescent="0.25">
      <c r="A342" s="276" t="str">
        <f>IF(ACOUSTICS_COMBINED!A304="00-0m-0","",ACOUSTICS_COMBINED!A304)</f>
        <v/>
      </c>
      <c r="B342" s="276" t="str">
        <f>ACOUSTICS_COMBINED!D304</f>
        <v/>
      </c>
      <c r="C342" s="276" t="str">
        <f>ACOUSTICS_COMBINED!J304</f>
        <v/>
      </c>
    </row>
    <row r="343" spans="1:3" x14ac:dyDescent="0.25">
      <c r="A343" s="276" t="str">
        <f>IF(ACOUSTICS_COMBINED!A305="00-0m-0","",ACOUSTICS_COMBINED!A305)</f>
        <v/>
      </c>
      <c r="B343" s="276" t="str">
        <f>ACOUSTICS_COMBINED!D305</f>
        <v/>
      </c>
      <c r="C343" s="276" t="str">
        <f>ACOUSTICS_COMBINED!J305</f>
        <v/>
      </c>
    </row>
    <row r="344" spans="1:3" x14ac:dyDescent="0.25">
      <c r="A344" s="276" t="str">
        <f>IF(ACOUSTICS_COMBINED!A306="00-0m-0","",ACOUSTICS_COMBINED!A306)</f>
        <v/>
      </c>
      <c r="B344" s="276" t="str">
        <f>ACOUSTICS_COMBINED!D306</f>
        <v/>
      </c>
      <c r="C344" s="276" t="str">
        <f>ACOUSTICS_COMBINED!J306</f>
        <v/>
      </c>
    </row>
    <row r="345" spans="1:3" x14ac:dyDescent="0.25">
      <c r="A345" s="276" t="str">
        <f>IF(ACOUSTICS_COMBINED!A307="00-0m-0","",ACOUSTICS_COMBINED!A307)</f>
        <v/>
      </c>
      <c r="B345" s="276" t="str">
        <f>ACOUSTICS_COMBINED!D307</f>
        <v/>
      </c>
      <c r="C345" s="276" t="str">
        <f>ACOUSTICS_COMBINED!J307</f>
        <v/>
      </c>
    </row>
    <row r="346" spans="1:3" x14ac:dyDescent="0.25">
      <c r="A346" s="276" t="str">
        <f>IF(ACOUSTICS_COMBINED!A308="00-0m-0","",ACOUSTICS_COMBINED!A308)</f>
        <v/>
      </c>
      <c r="B346" s="276" t="str">
        <f>ACOUSTICS_COMBINED!D308</f>
        <v/>
      </c>
      <c r="C346" s="276" t="str">
        <f>ACOUSTICS_COMBINED!J308</f>
        <v/>
      </c>
    </row>
    <row r="347" spans="1:3" x14ac:dyDescent="0.25">
      <c r="A347" s="276" t="str">
        <f>IF(ACOUSTICS_COMBINED!A309="00-0m-0","",ACOUSTICS_COMBINED!A309)</f>
        <v/>
      </c>
      <c r="B347" s="276" t="str">
        <f>ACOUSTICS_COMBINED!D309</f>
        <v/>
      </c>
      <c r="C347" s="276" t="str">
        <f>ACOUSTICS_COMBINED!J309</f>
        <v/>
      </c>
    </row>
    <row r="348" spans="1:3" x14ac:dyDescent="0.25">
      <c r="A348" s="276" t="str">
        <f>IF(ACOUSTICS_COMBINED!A310="00-0m-0","",ACOUSTICS_COMBINED!A310)</f>
        <v/>
      </c>
      <c r="B348" s="276" t="str">
        <f>ACOUSTICS_COMBINED!D310</f>
        <v/>
      </c>
      <c r="C348" s="276" t="str">
        <f>ACOUSTICS_COMBINED!J310</f>
        <v/>
      </c>
    </row>
    <row r="349" spans="1:3" x14ac:dyDescent="0.25">
      <c r="A349" s="276" t="str">
        <f>IF(ACOUSTICS_COMBINED!A311="00-0m-0","",ACOUSTICS_COMBINED!A311)</f>
        <v/>
      </c>
      <c r="B349" s="276" t="str">
        <f>ACOUSTICS_COMBINED!D311</f>
        <v/>
      </c>
      <c r="C349" s="276" t="str">
        <f>ACOUSTICS_COMBINED!J311</f>
        <v/>
      </c>
    </row>
    <row r="350" spans="1:3" x14ac:dyDescent="0.25">
      <c r="A350" s="276" t="str">
        <f>IF(ACOUSTICS_COMBINED!A312="00-0m-0","",ACOUSTICS_COMBINED!A312)</f>
        <v/>
      </c>
      <c r="B350" s="276" t="str">
        <f>ACOUSTICS_COMBINED!D312</f>
        <v/>
      </c>
      <c r="C350" s="276" t="str">
        <f>ACOUSTICS_COMBINED!J312</f>
        <v/>
      </c>
    </row>
    <row r="351" spans="1:3" x14ac:dyDescent="0.25">
      <c r="A351" s="276" t="str">
        <f>IF(ACOUSTICS_COMBINED!A313="00-0m-0","",ACOUSTICS_COMBINED!A313)</f>
        <v/>
      </c>
      <c r="B351" s="276" t="str">
        <f>ACOUSTICS_COMBINED!D313</f>
        <v/>
      </c>
      <c r="C351" s="276" t="str">
        <f>ACOUSTICS_COMBINED!J313</f>
        <v/>
      </c>
    </row>
    <row r="352" spans="1:3" x14ac:dyDescent="0.25">
      <c r="A352" s="276" t="str">
        <f>IF(ACOUSTICS_COMBINED!A314="00-0m-0","",ACOUSTICS_COMBINED!A314)</f>
        <v/>
      </c>
      <c r="B352" s="276" t="str">
        <f>ACOUSTICS_COMBINED!D314</f>
        <v/>
      </c>
      <c r="C352" s="276" t="str">
        <f>ACOUSTICS_COMBINED!J314</f>
        <v/>
      </c>
    </row>
    <row r="353" spans="1:3" x14ac:dyDescent="0.25">
      <c r="A353" s="276" t="str">
        <f>IF(ACOUSTICS_COMBINED!A315="00-0m-0","",ACOUSTICS_COMBINED!A315)</f>
        <v/>
      </c>
      <c r="B353" s="276" t="str">
        <f>ACOUSTICS_COMBINED!D315</f>
        <v/>
      </c>
      <c r="C353" s="276" t="str">
        <f>ACOUSTICS_COMBINED!J315</f>
        <v/>
      </c>
    </row>
    <row r="354" spans="1:3" x14ac:dyDescent="0.25">
      <c r="A354" s="276" t="str">
        <f>IF(ACOUSTICS_COMBINED!A316="00-0m-0","",ACOUSTICS_COMBINED!A316)</f>
        <v/>
      </c>
      <c r="B354" s="276" t="str">
        <f>ACOUSTICS_COMBINED!D316</f>
        <v/>
      </c>
      <c r="C354" s="276" t="str">
        <f>ACOUSTICS_COMBINED!J316</f>
        <v/>
      </c>
    </row>
    <row r="355" spans="1:3" x14ac:dyDescent="0.25">
      <c r="A355" s="276" t="str">
        <f>IF(ACOUSTICS_COMBINED!A317="00-0m-0","",ACOUSTICS_COMBINED!A317)</f>
        <v/>
      </c>
      <c r="B355" s="276" t="str">
        <f>ACOUSTICS_COMBINED!D317</f>
        <v/>
      </c>
      <c r="C355" s="276" t="str">
        <f>ACOUSTICS_COMBINED!J317</f>
        <v/>
      </c>
    </row>
    <row r="356" spans="1:3" x14ac:dyDescent="0.25">
      <c r="A356" s="276" t="str">
        <f>IF(ACOUSTICS_COMBINED!A318="00-0m-0","",ACOUSTICS_COMBINED!A318)</f>
        <v/>
      </c>
      <c r="B356" s="276" t="str">
        <f>ACOUSTICS_COMBINED!D318</f>
        <v/>
      </c>
      <c r="C356" s="276" t="str">
        <f>ACOUSTICS_COMBINED!J318</f>
        <v/>
      </c>
    </row>
    <row r="357" spans="1:3" x14ac:dyDescent="0.25">
      <c r="A357" s="276" t="str">
        <f>IF(ACOUSTICS_COMBINED!A319="00-0m-0","",ACOUSTICS_COMBINED!A319)</f>
        <v/>
      </c>
      <c r="B357" s="276" t="str">
        <f>ACOUSTICS_COMBINED!D319</f>
        <v/>
      </c>
      <c r="C357" s="276" t="str">
        <f>ACOUSTICS_COMBINED!J319</f>
        <v/>
      </c>
    </row>
    <row r="358" spans="1:3" x14ac:dyDescent="0.25">
      <c r="A358" s="276" t="str">
        <f>IF(ACOUSTICS_COMBINED!A320="00-0m-0","",ACOUSTICS_COMBINED!A320)</f>
        <v/>
      </c>
      <c r="B358" s="276" t="str">
        <f>ACOUSTICS_COMBINED!D320</f>
        <v/>
      </c>
      <c r="C358" s="276" t="str">
        <f>ACOUSTICS_COMBINED!J320</f>
        <v/>
      </c>
    </row>
    <row r="359" spans="1:3" x14ac:dyDescent="0.25">
      <c r="A359" s="276" t="str">
        <f>IF(ACOUSTICS_COMBINED!A321="00-0m-0","",ACOUSTICS_COMBINED!A321)</f>
        <v/>
      </c>
      <c r="B359" s="276" t="str">
        <f>ACOUSTICS_COMBINED!D321</f>
        <v/>
      </c>
      <c r="C359" s="276" t="str">
        <f>ACOUSTICS_COMBINED!J321</f>
        <v/>
      </c>
    </row>
    <row r="360" spans="1:3" x14ac:dyDescent="0.25">
      <c r="A360" s="276" t="str">
        <f>IF(ACOUSTICS_COMBINED!A322="00-0m-0","",ACOUSTICS_COMBINED!A322)</f>
        <v/>
      </c>
      <c r="B360" s="276" t="str">
        <f>ACOUSTICS_COMBINED!D322</f>
        <v/>
      </c>
      <c r="C360" s="276" t="str">
        <f>ACOUSTICS_COMBINED!J322</f>
        <v/>
      </c>
    </row>
    <row r="361" spans="1:3" x14ac:dyDescent="0.25">
      <c r="A361" s="276" t="str">
        <f>IF(ACOUSTICS_COMBINED!A323="00-0m-0","",ACOUSTICS_COMBINED!A323)</f>
        <v/>
      </c>
      <c r="B361" s="276" t="str">
        <f>ACOUSTICS_COMBINED!D323</f>
        <v/>
      </c>
      <c r="C361" s="276" t="str">
        <f>ACOUSTICS_COMBINED!J323</f>
        <v/>
      </c>
    </row>
    <row r="362" spans="1:3" x14ac:dyDescent="0.25">
      <c r="A362" s="276" t="str">
        <f>IF(ACOUSTICS_COMBINED!A324="00-0m-0","",ACOUSTICS_COMBINED!A324)</f>
        <v/>
      </c>
      <c r="B362" s="276" t="str">
        <f>ACOUSTICS_COMBINED!D324</f>
        <v/>
      </c>
      <c r="C362" s="276" t="str">
        <f>ACOUSTICS_COMBINED!J324</f>
        <v/>
      </c>
    </row>
    <row r="363" spans="1:3" x14ac:dyDescent="0.25">
      <c r="A363" s="276" t="str">
        <f>IF(ACOUSTICS_COMBINED!A325="00-0m-0","",ACOUSTICS_COMBINED!A325)</f>
        <v/>
      </c>
      <c r="B363" s="276" t="str">
        <f>ACOUSTICS_COMBINED!D325</f>
        <v/>
      </c>
      <c r="C363" s="276" t="str">
        <f>ACOUSTICS_COMBINED!J325</f>
        <v/>
      </c>
    </row>
    <row r="364" spans="1:3" x14ac:dyDescent="0.25">
      <c r="A364" s="276" t="str">
        <f>IF(ACOUSTICS_COMBINED!A326="00-0m-0","",ACOUSTICS_COMBINED!A326)</f>
        <v/>
      </c>
      <c r="B364" s="276" t="str">
        <f>ACOUSTICS_COMBINED!D326</f>
        <v/>
      </c>
      <c r="C364" s="276" t="str">
        <f>ACOUSTICS_COMBINED!J326</f>
        <v/>
      </c>
    </row>
    <row r="365" spans="1:3" x14ac:dyDescent="0.25">
      <c r="A365" s="276" t="str">
        <f>IF(ACOUSTICS_COMBINED!A327="00-0m-0","",ACOUSTICS_COMBINED!A327)</f>
        <v/>
      </c>
      <c r="B365" s="276" t="str">
        <f>ACOUSTICS_COMBINED!D327</f>
        <v/>
      </c>
      <c r="C365" s="276" t="str">
        <f>ACOUSTICS_COMBINED!J327</f>
        <v/>
      </c>
    </row>
    <row r="366" spans="1:3" x14ac:dyDescent="0.25">
      <c r="A366" s="276" t="str">
        <f>IF(ACOUSTICS_COMBINED!A328="00-0m-0","",ACOUSTICS_COMBINED!A328)</f>
        <v/>
      </c>
      <c r="B366" s="276" t="str">
        <f>ACOUSTICS_COMBINED!D328</f>
        <v/>
      </c>
      <c r="C366" s="276" t="str">
        <f>ACOUSTICS_COMBINED!J328</f>
        <v/>
      </c>
    </row>
    <row r="367" spans="1:3" x14ac:dyDescent="0.25">
      <c r="A367" s="276" t="str">
        <f>IF(ACOUSTICS_COMBINED!A329="00-0m-0","",ACOUSTICS_COMBINED!A329)</f>
        <v/>
      </c>
      <c r="B367" s="276" t="str">
        <f>ACOUSTICS_COMBINED!D329</f>
        <v/>
      </c>
      <c r="C367" s="276" t="str">
        <f>ACOUSTICS_COMBINED!J329</f>
        <v/>
      </c>
    </row>
    <row r="368" spans="1:3" x14ac:dyDescent="0.25">
      <c r="A368" s="276" t="str">
        <f>IF(ACOUSTICS_COMBINED!A330="00-0m-0","",ACOUSTICS_COMBINED!A330)</f>
        <v/>
      </c>
      <c r="B368" s="276" t="str">
        <f>ACOUSTICS_COMBINED!D330</f>
        <v/>
      </c>
      <c r="C368" s="276" t="str">
        <f>ACOUSTICS_COMBINED!J330</f>
        <v/>
      </c>
    </row>
    <row r="369" spans="1:3" x14ac:dyDescent="0.25">
      <c r="A369" s="276" t="str">
        <f>IF(ACOUSTICS_COMBINED!A331="00-0m-0","",ACOUSTICS_COMBINED!A331)</f>
        <v/>
      </c>
      <c r="B369" s="276" t="str">
        <f>ACOUSTICS_COMBINED!D331</f>
        <v/>
      </c>
      <c r="C369" s="276" t="str">
        <f>ACOUSTICS_COMBINED!J331</f>
        <v/>
      </c>
    </row>
    <row r="370" spans="1:3" x14ac:dyDescent="0.25">
      <c r="A370" s="276" t="str">
        <f>IF(ACOUSTICS_COMBINED!A332="00-0m-0","",ACOUSTICS_COMBINED!A332)</f>
        <v/>
      </c>
      <c r="B370" s="276" t="str">
        <f>ACOUSTICS_COMBINED!D332</f>
        <v/>
      </c>
      <c r="C370" s="276" t="str">
        <f>ACOUSTICS_COMBINED!J332</f>
        <v/>
      </c>
    </row>
    <row r="371" spans="1:3" x14ac:dyDescent="0.25">
      <c r="A371" s="276" t="str">
        <f>IF(ACOUSTICS_COMBINED!A333="00-0m-0","",ACOUSTICS_COMBINED!A333)</f>
        <v/>
      </c>
      <c r="B371" s="276" t="str">
        <f>ACOUSTICS_COMBINED!D333</f>
        <v/>
      </c>
      <c r="C371" s="276" t="str">
        <f>ACOUSTICS_COMBINED!J333</f>
        <v/>
      </c>
    </row>
    <row r="372" spans="1:3" x14ac:dyDescent="0.25">
      <c r="A372" s="276" t="str">
        <f>IF(ACOUSTICS_COMBINED!A334="00-0m-0","",ACOUSTICS_COMBINED!A334)</f>
        <v/>
      </c>
      <c r="B372" s="276" t="str">
        <f>ACOUSTICS_COMBINED!D334</f>
        <v/>
      </c>
      <c r="C372" s="276" t="str">
        <f>ACOUSTICS_COMBINED!J334</f>
        <v/>
      </c>
    </row>
    <row r="373" spans="1:3" x14ac:dyDescent="0.25">
      <c r="A373" s="276" t="str">
        <f>IF(ACOUSTICS_COMBINED!A335="00-0m-0","",ACOUSTICS_COMBINED!A335)</f>
        <v/>
      </c>
      <c r="B373" s="276" t="str">
        <f>ACOUSTICS_COMBINED!D335</f>
        <v/>
      </c>
      <c r="C373" s="276" t="str">
        <f>ACOUSTICS_COMBINED!J335</f>
        <v/>
      </c>
    </row>
    <row r="374" spans="1:3" x14ac:dyDescent="0.25">
      <c r="A374" s="276" t="str">
        <f>IF(ACOUSTICS_COMBINED!A336="00-0m-0","",ACOUSTICS_COMBINED!A336)</f>
        <v/>
      </c>
      <c r="B374" s="276" t="str">
        <f>ACOUSTICS_COMBINED!D336</f>
        <v/>
      </c>
      <c r="C374" s="276" t="str">
        <f>ACOUSTICS_COMBINED!J336</f>
        <v/>
      </c>
    </row>
    <row r="375" spans="1:3" x14ac:dyDescent="0.25">
      <c r="A375" s="276" t="str">
        <f>IF(ACOUSTICS_COMBINED!A337="00-0m-0","",ACOUSTICS_COMBINED!A337)</f>
        <v/>
      </c>
      <c r="B375" s="276" t="str">
        <f>ACOUSTICS_COMBINED!D337</f>
        <v/>
      </c>
      <c r="C375" s="276" t="str">
        <f>ACOUSTICS_COMBINED!J337</f>
        <v/>
      </c>
    </row>
    <row r="376" spans="1:3" x14ac:dyDescent="0.25">
      <c r="A376" s="276" t="str">
        <f>IF(ACOUSTICS_COMBINED!A338="00-0m-0","",ACOUSTICS_COMBINED!A338)</f>
        <v/>
      </c>
      <c r="B376" s="276" t="str">
        <f>ACOUSTICS_COMBINED!D338</f>
        <v/>
      </c>
      <c r="C376" s="276" t="str">
        <f>ACOUSTICS_COMBINED!J338</f>
        <v/>
      </c>
    </row>
    <row r="377" spans="1:3" x14ac:dyDescent="0.25">
      <c r="A377" s="276" t="str">
        <f>IF(ACOUSTICS_COMBINED!A339="00-0m-0","",ACOUSTICS_COMBINED!A339)</f>
        <v/>
      </c>
      <c r="B377" s="276" t="str">
        <f>ACOUSTICS_COMBINED!D339</f>
        <v/>
      </c>
      <c r="C377" s="276" t="str">
        <f>ACOUSTICS_COMBINED!J339</f>
        <v/>
      </c>
    </row>
    <row r="378" spans="1:3" x14ac:dyDescent="0.25">
      <c r="A378" s="276" t="str">
        <f>IF(ACOUSTICS_COMBINED!A340="00-0m-0","",ACOUSTICS_COMBINED!A340)</f>
        <v/>
      </c>
      <c r="B378" s="276" t="str">
        <f>ACOUSTICS_COMBINED!D340</f>
        <v/>
      </c>
      <c r="C378" s="276" t="str">
        <f>ACOUSTICS_COMBINED!J340</f>
        <v/>
      </c>
    </row>
    <row r="379" spans="1:3" x14ac:dyDescent="0.25">
      <c r="A379" s="276" t="str">
        <f>IF(ACOUSTICS_COMBINED!A341="00-0m-0","",ACOUSTICS_COMBINED!A341)</f>
        <v/>
      </c>
      <c r="B379" s="276" t="str">
        <f>ACOUSTICS_COMBINED!D341</f>
        <v/>
      </c>
      <c r="C379" s="276" t="str">
        <f>ACOUSTICS_COMBINED!J341</f>
        <v/>
      </c>
    </row>
    <row r="380" spans="1:3" x14ac:dyDescent="0.25">
      <c r="A380" s="276" t="str">
        <f>IF(ACOUSTICS_COMBINED!A342="00-0m-0","",ACOUSTICS_COMBINED!A342)</f>
        <v/>
      </c>
      <c r="B380" s="276" t="str">
        <f>ACOUSTICS_COMBINED!D342</f>
        <v/>
      </c>
      <c r="C380" s="276" t="str">
        <f>ACOUSTICS_COMBINED!J342</f>
        <v/>
      </c>
    </row>
    <row r="381" spans="1:3" x14ac:dyDescent="0.25">
      <c r="A381" s="276" t="str">
        <f>IF(ACOUSTICS_COMBINED!A343="00-0m-0","",ACOUSTICS_COMBINED!A343)</f>
        <v/>
      </c>
      <c r="B381" s="276" t="str">
        <f>ACOUSTICS_COMBINED!D343</f>
        <v/>
      </c>
      <c r="C381" s="276" t="str">
        <f>ACOUSTICS_COMBINED!J343</f>
        <v/>
      </c>
    </row>
    <row r="382" spans="1:3" x14ac:dyDescent="0.25">
      <c r="A382" s="276" t="str">
        <f>IF(ACOUSTICS_COMBINED!A344="00-0m-0","",ACOUSTICS_COMBINED!A344)</f>
        <v/>
      </c>
      <c r="B382" s="276" t="str">
        <f>ACOUSTICS_COMBINED!D344</f>
        <v/>
      </c>
      <c r="C382" s="276" t="str">
        <f>ACOUSTICS_COMBINED!J344</f>
        <v/>
      </c>
    </row>
    <row r="383" spans="1:3" x14ac:dyDescent="0.25">
      <c r="A383" s="276" t="str">
        <f>IF(ACOUSTICS_COMBINED!A345="00-0m-0","",ACOUSTICS_COMBINED!A345)</f>
        <v/>
      </c>
      <c r="B383" s="276" t="str">
        <f>ACOUSTICS_COMBINED!D345</f>
        <v/>
      </c>
      <c r="C383" s="276" t="str">
        <f>ACOUSTICS_COMBINED!J345</f>
        <v/>
      </c>
    </row>
    <row r="384" spans="1:3" x14ac:dyDescent="0.25">
      <c r="A384" s="276" t="str">
        <f>IF(ACOUSTICS_COMBINED!A346="00-0m-0","",ACOUSTICS_COMBINED!A346)</f>
        <v/>
      </c>
      <c r="B384" s="276" t="str">
        <f>ACOUSTICS_COMBINED!D346</f>
        <v/>
      </c>
      <c r="C384" s="276" t="str">
        <f>ACOUSTICS_COMBINED!J346</f>
        <v/>
      </c>
    </row>
    <row r="385" spans="1:3" x14ac:dyDescent="0.25">
      <c r="A385" s="276" t="str">
        <f>IF(ACOUSTICS_COMBINED!A347="00-0m-0","",ACOUSTICS_COMBINED!A347)</f>
        <v/>
      </c>
      <c r="B385" s="276" t="str">
        <f>ACOUSTICS_COMBINED!D347</f>
        <v/>
      </c>
      <c r="C385" s="276" t="str">
        <f>ACOUSTICS_COMBINED!J347</f>
        <v/>
      </c>
    </row>
    <row r="386" spans="1:3" x14ac:dyDescent="0.25">
      <c r="A386" s="276" t="str">
        <f>IF(ACOUSTICS_COMBINED!A348="00-0m-0","",ACOUSTICS_COMBINED!A348)</f>
        <v/>
      </c>
      <c r="B386" s="276" t="str">
        <f>ACOUSTICS_COMBINED!D348</f>
        <v/>
      </c>
      <c r="C386" s="276" t="str">
        <f>ACOUSTICS_COMBINED!J348</f>
        <v/>
      </c>
    </row>
    <row r="387" spans="1:3" x14ac:dyDescent="0.25">
      <c r="A387" s="276" t="str">
        <f>IF(ACOUSTICS_COMBINED!A349="00-0m-0","",ACOUSTICS_COMBINED!A349)</f>
        <v/>
      </c>
      <c r="B387" s="276" t="str">
        <f>ACOUSTICS_COMBINED!D349</f>
        <v/>
      </c>
      <c r="C387" s="276" t="str">
        <f>ACOUSTICS_COMBINED!J349</f>
        <v/>
      </c>
    </row>
    <row r="388" spans="1:3" x14ac:dyDescent="0.25">
      <c r="A388" s="276" t="str">
        <f>IF(ACOUSTICS_COMBINED!A350="00-0m-0","",ACOUSTICS_COMBINED!A350)</f>
        <v/>
      </c>
      <c r="B388" s="276" t="str">
        <f>ACOUSTICS_COMBINED!D350</f>
        <v/>
      </c>
      <c r="C388" s="276" t="str">
        <f>ACOUSTICS_COMBINED!J350</f>
        <v/>
      </c>
    </row>
    <row r="389" spans="1:3" x14ac:dyDescent="0.25">
      <c r="A389" s="276" t="str">
        <f>IF(ACOUSTICS_COMBINED!A351="00-0m-0","",ACOUSTICS_COMBINED!A351)</f>
        <v/>
      </c>
      <c r="B389" s="276" t="str">
        <f>ACOUSTICS_COMBINED!D351</f>
        <v/>
      </c>
      <c r="C389" s="276" t="str">
        <f>ACOUSTICS_COMBINED!J351</f>
        <v/>
      </c>
    </row>
    <row r="390" spans="1:3" x14ac:dyDescent="0.25">
      <c r="A390" s="276" t="str">
        <f>IF(ACOUSTICS_COMBINED!A352="00-0m-0","",ACOUSTICS_COMBINED!A352)</f>
        <v/>
      </c>
      <c r="B390" s="276" t="str">
        <f>ACOUSTICS_COMBINED!D352</f>
        <v/>
      </c>
      <c r="C390" s="276" t="str">
        <f>ACOUSTICS_COMBINED!J352</f>
        <v/>
      </c>
    </row>
    <row r="391" spans="1:3" x14ac:dyDescent="0.25">
      <c r="A391" s="276" t="str">
        <f>IF(ACOUSTICS_COMBINED!A353="00-0m-0","",ACOUSTICS_COMBINED!A353)</f>
        <v/>
      </c>
      <c r="B391" s="276" t="str">
        <f>ACOUSTICS_COMBINED!D353</f>
        <v/>
      </c>
      <c r="C391" s="276" t="str">
        <f>ACOUSTICS_COMBINED!J353</f>
        <v/>
      </c>
    </row>
    <row r="392" spans="1:3" x14ac:dyDescent="0.25">
      <c r="A392" s="276" t="str">
        <f>IF(ACOUSTICS_COMBINED!A354="00-0m-0","",ACOUSTICS_COMBINED!A354)</f>
        <v/>
      </c>
      <c r="B392" s="276" t="str">
        <f>ACOUSTICS_COMBINED!D354</f>
        <v/>
      </c>
      <c r="C392" s="276" t="str">
        <f>ACOUSTICS_COMBINED!J354</f>
        <v/>
      </c>
    </row>
    <row r="393" spans="1:3" x14ac:dyDescent="0.25">
      <c r="A393" s="276" t="str">
        <f>IF(ACOUSTICS_COMBINED!A355="00-0m-0","",ACOUSTICS_COMBINED!A355)</f>
        <v/>
      </c>
      <c r="B393" s="276" t="str">
        <f>ACOUSTICS_COMBINED!D355</f>
        <v/>
      </c>
      <c r="C393" s="276" t="str">
        <f>ACOUSTICS_COMBINED!J355</f>
        <v/>
      </c>
    </row>
    <row r="394" spans="1:3" x14ac:dyDescent="0.25">
      <c r="A394" s="276" t="str">
        <f>IF(ACOUSTICS_COMBINED!A356="00-0m-0","",ACOUSTICS_COMBINED!A356)</f>
        <v/>
      </c>
      <c r="B394" s="276" t="str">
        <f>ACOUSTICS_COMBINED!D356</f>
        <v/>
      </c>
      <c r="C394" s="276" t="str">
        <f>ACOUSTICS_COMBINED!J356</f>
        <v/>
      </c>
    </row>
    <row r="395" spans="1:3" x14ac:dyDescent="0.25">
      <c r="A395" s="276" t="str">
        <f>IF(ACOUSTICS_COMBINED!A357="00-0m-0","",ACOUSTICS_COMBINED!A357)</f>
        <v/>
      </c>
      <c r="B395" s="276" t="str">
        <f>ACOUSTICS_COMBINED!D357</f>
        <v/>
      </c>
      <c r="C395" s="276" t="str">
        <f>ACOUSTICS_COMBINED!J357</f>
        <v/>
      </c>
    </row>
    <row r="396" spans="1:3" x14ac:dyDescent="0.25">
      <c r="A396" s="276" t="str">
        <f>IF(ACOUSTICS_COMBINED!A358="00-0m-0","",ACOUSTICS_COMBINED!A358)</f>
        <v/>
      </c>
      <c r="B396" s="276" t="str">
        <f>ACOUSTICS_COMBINED!D358</f>
        <v/>
      </c>
      <c r="C396" s="276" t="str">
        <f>ACOUSTICS_COMBINED!J358</f>
        <v/>
      </c>
    </row>
    <row r="397" spans="1:3" x14ac:dyDescent="0.25">
      <c r="A397" s="276" t="str">
        <f>IF(ACOUSTICS_COMBINED!A359="00-0m-0","",ACOUSTICS_COMBINED!A359)</f>
        <v/>
      </c>
      <c r="B397" s="276" t="str">
        <f>ACOUSTICS_COMBINED!D359</f>
        <v/>
      </c>
      <c r="C397" s="276" t="str">
        <f>ACOUSTICS_COMBINED!J359</f>
        <v/>
      </c>
    </row>
    <row r="398" spans="1:3" x14ac:dyDescent="0.25">
      <c r="A398" s="276" t="str">
        <f>IF(ACOUSTICS_COMBINED!A360="00-0m-0","",ACOUSTICS_COMBINED!A360)</f>
        <v/>
      </c>
      <c r="B398" s="276" t="str">
        <f>ACOUSTICS_COMBINED!D360</f>
        <v/>
      </c>
      <c r="C398" s="276" t="str">
        <f>ACOUSTICS_COMBINED!J360</f>
        <v/>
      </c>
    </row>
    <row r="399" spans="1:3" x14ac:dyDescent="0.25">
      <c r="A399" s="276" t="str">
        <f>IF(ACOUSTICS_COMBINED!A361="00-0m-0","",ACOUSTICS_COMBINED!A361)</f>
        <v/>
      </c>
      <c r="B399" s="276" t="str">
        <f>ACOUSTICS_COMBINED!D361</f>
        <v/>
      </c>
      <c r="C399" s="276" t="str">
        <f>ACOUSTICS_COMBINED!J361</f>
        <v/>
      </c>
    </row>
    <row r="400" spans="1:3" x14ac:dyDescent="0.25">
      <c r="A400" s="276" t="str">
        <f>IF(ACOUSTICS_COMBINED!A362="00-0m-0","",ACOUSTICS_COMBINED!A362)</f>
        <v/>
      </c>
      <c r="B400" s="276" t="str">
        <f>ACOUSTICS_COMBINED!D362</f>
        <v/>
      </c>
      <c r="C400" s="276" t="str">
        <f>ACOUSTICS_COMBINED!J362</f>
        <v/>
      </c>
    </row>
    <row r="401" spans="1:3" x14ac:dyDescent="0.25">
      <c r="A401" s="276" t="str">
        <f>IF(ACOUSTICS_COMBINED!A363="00-0m-0","",ACOUSTICS_COMBINED!A363)</f>
        <v/>
      </c>
      <c r="B401" s="276" t="str">
        <f>ACOUSTICS_COMBINED!D363</f>
        <v/>
      </c>
      <c r="C401" s="276" t="str">
        <f>ACOUSTICS_COMBINED!J363</f>
        <v/>
      </c>
    </row>
    <row r="402" spans="1:3" x14ac:dyDescent="0.25">
      <c r="A402" s="276" t="str">
        <f>IF(ACOUSTICS_COMBINED!A364="00-0m-0","",ACOUSTICS_COMBINED!A364)</f>
        <v/>
      </c>
      <c r="B402" s="276" t="str">
        <f>ACOUSTICS_COMBINED!D364</f>
        <v/>
      </c>
      <c r="C402" s="276" t="str">
        <f>ACOUSTICS_COMBINED!J364</f>
        <v/>
      </c>
    </row>
    <row r="403" spans="1:3" x14ac:dyDescent="0.25">
      <c r="A403" s="276" t="str">
        <f>IF(ACOUSTICS_COMBINED!A365="00-0m-0","",ACOUSTICS_COMBINED!A365)</f>
        <v/>
      </c>
      <c r="B403" s="276" t="str">
        <f>ACOUSTICS_COMBINED!D365</f>
        <v/>
      </c>
      <c r="C403" s="276" t="str">
        <f>ACOUSTICS_COMBINED!J365</f>
        <v/>
      </c>
    </row>
    <row r="404" spans="1:3" x14ac:dyDescent="0.25">
      <c r="A404" s="276" t="str">
        <f>IF(ACOUSTICS_COMBINED!A366="00-0m-0","",ACOUSTICS_COMBINED!A366)</f>
        <v/>
      </c>
      <c r="B404" s="276" t="str">
        <f>ACOUSTICS_COMBINED!D366</f>
        <v/>
      </c>
      <c r="C404" s="276" t="str">
        <f>ACOUSTICS_COMBINED!J366</f>
        <v/>
      </c>
    </row>
    <row r="405" spans="1:3" x14ac:dyDescent="0.25">
      <c r="A405" s="276" t="str">
        <f>IF(ACOUSTICS_COMBINED!A367="00-0m-0","",ACOUSTICS_COMBINED!A367)</f>
        <v/>
      </c>
      <c r="B405" s="276" t="str">
        <f>ACOUSTICS_COMBINED!D367</f>
        <v/>
      </c>
      <c r="C405" s="276" t="str">
        <f>ACOUSTICS_COMBINED!J367</f>
        <v/>
      </c>
    </row>
    <row r="406" spans="1:3" x14ac:dyDescent="0.25">
      <c r="A406" s="276" t="str">
        <f>IF(ACOUSTICS_COMBINED!A368="00-0m-0","",ACOUSTICS_COMBINED!A368)</f>
        <v/>
      </c>
      <c r="B406" s="276" t="str">
        <f>ACOUSTICS_COMBINED!D368</f>
        <v/>
      </c>
      <c r="C406" s="276" t="str">
        <f>ACOUSTICS_COMBINED!J368</f>
        <v/>
      </c>
    </row>
    <row r="407" spans="1:3" x14ac:dyDescent="0.25">
      <c r="A407" s="276" t="str">
        <f>IF(ACOUSTICS_COMBINED!A369="00-0m-0","",ACOUSTICS_COMBINED!A369)</f>
        <v/>
      </c>
      <c r="B407" s="276" t="str">
        <f>ACOUSTICS_COMBINED!D369</f>
        <v/>
      </c>
      <c r="C407" s="276" t="str">
        <f>ACOUSTICS_COMBINED!J369</f>
        <v/>
      </c>
    </row>
    <row r="408" spans="1:3" x14ac:dyDescent="0.25">
      <c r="A408" s="276" t="str">
        <f>IF(ACOUSTICS_COMBINED!A370="00-0m-0","",ACOUSTICS_COMBINED!A370)</f>
        <v/>
      </c>
      <c r="B408" s="276" t="str">
        <f>ACOUSTICS_COMBINED!D370</f>
        <v/>
      </c>
      <c r="C408" s="276" t="str">
        <f>ACOUSTICS_COMBINED!J370</f>
        <v/>
      </c>
    </row>
    <row r="409" spans="1:3" x14ac:dyDescent="0.25">
      <c r="A409" s="276" t="str">
        <f>IF(ACOUSTICS_COMBINED!A371="00-0m-0","",ACOUSTICS_COMBINED!A371)</f>
        <v/>
      </c>
      <c r="B409" s="276" t="str">
        <f>ACOUSTICS_COMBINED!D371</f>
        <v/>
      </c>
      <c r="C409" s="276" t="str">
        <f>ACOUSTICS_COMBINED!J371</f>
        <v/>
      </c>
    </row>
    <row r="410" spans="1:3" x14ac:dyDescent="0.25">
      <c r="A410" s="276" t="str">
        <f>IF(ACOUSTICS_COMBINED!A372="00-0m-0","",ACOUSTICS_COMBINED!A372)</f>
        <v/>
      </c>
      <c r="B410" s="276" t="str">
        <f>ACOUSTICS_COMBINED!D372</f>
        <v/>
      </c>
      <c r="C410" s="276" t="str">
        <f>ACOUSTICS_COMBINED!J372</f>
        <v/>
      </c>
    </row>
    <row r="411" spans="1:3" x14ac:dyDescent="0.25">
      <c r="A411" s="276" t="str">
        <f>IF(ACOUSTICS_COMBINED!A373="00-0m-0","",ACOUSTICS_COMBINED!A373)</f>
        <v/>
      </c>
      <c r="B411" s="276" t="str">
        <f>ACOUSTICS_COMBINED!D373</f>
        <v/>
      </c>
      <c r="C411" s="276" t="str">
        <f>ACOUSTICS_COMBINED!J373</f>
        <v/>
      </c>
    </row>
    <row r="412" spans="1:3" x14ac:dyDescent="0.25">
      <c r="A412" s="276" t="str">
        <f>IF(ACOUSTICS_COMBINED!A374="00-0m-0","",ACOUSTICS_COMBINED!A374)</f>
        <v/>
      </c>
      <c r="B412" s="276" t="str">
        <f>ACOUSTICS_COMBINED!D374</f>
        <v/>
      </c>
      <c r="C412" s="276" t="str">
        <f>ACOUSTICS_COMBINED!J374</f>
        <v/>
      </c>
    </row>
    <row r="413" spans="1:3" x14ac:dyDescent="0.25">
      <c r="A413" s="276" t="str">
        <f>IF(ACOUSTICS_COMBINED!A375="00-0m-0","",ACOUSTICS_COMBINED!A375)</f>
        <v/>
      </c>
      <c r="B413" s="276" t="str">
        <f>ACOUSTICS_COMBINED!D375</f>
        <v/>
      </c>
      <c r="C413" s="276" t="str">
        <f>ACOUSTICS_COMBINED!J375</f>
        <v/>
      </c>
    </row>
    <row r="414" spans="1:3" x14ac:dyDescent="0.25">
      <c r="A414" s="276" t="str">
        <f>IF(ACOUSTICS_COMBINED!A376="00-0m-0","",ACOUSTICS_COMBINED!A376)</f>
        <v/>
      </c>
      <c r="B414" s="276" t="str">
        <f>ACOUSTICS_COMBINED!D376</f>
        <v/>
      </c>
      <c r="C414" s="276" t="str">
        <f>ACOUSTICS_COMBINED!J376</f>
        <v/>
      </c>
    </row>
    <row r="415" spans="1:3" x14ac:dyDescent="0.25">
      <c r="A415" s="276" t="str">
        <f>IF(ACOUSTICS_COMBINED!A377="00-0m-0","",ACOUSTICS_COMBINED!A377)</f>
        <v/>
      </c>
      <c r="B415" s="276" t="str">
        <f>ACOUSTICS_COMBINED!D377</f>
        <v/>
      </c>
      <c r="C415" s="276" t="str">
        <f>ACOUSTICS_COMBINED!J377</f>
        <v/>
      </c>
    </row>
    <row r="416" spans="1:3" x14ac:dyDescent="0.25">
      <c r="A416" s="276" t="str">
        <f>IF(ACOUSTICS_COMBINED!A378="00-0m-0","",ACOUSTICS_COMBINED!A378)</f>
        <v/>
      </c>
      <c r="B416" s="276" t="str">
        <f>ACOUSTICS_COMBINED!D378</f>
        <v/>
      </c>
      <c r="C416" s="276" t="str">
        <f>ACOUSTICS_COMBINED!J378</f>
        <v/>
      </c>
    </row>
    <row r="417" spans="1:3" x14ac:dyDescent="0.25">
      <c r="A417" s="276" t="str">
        <f>IF(ACOUSTICS_COMBINED!A379="00-0m-0","",ACOUSTICS_COMBINED!A379)</f>
        <v/>
      </c>
      <c r="B417" s="276" t="str">
        <f>ACOUSTICS_COMBINED!D379</f>
        <v/>
      </c>
      <c r="C417" s="276" t="str">
        <f>ACOUSTICS_COMBINED!J379</f>
        <v/>
      </c>
    </row>
    <row r="418" spans="1:3" x14ac:dyDescent="0.25">
      <c r="A418" s="276" t="str">
        <f>IF(ACOUSTICS_COMBINED!A380="00-0m-0","",ACOUSTICS_COMBINED!A380)</f>
        <v/>
      </c>
      <c r="B418" s="276" t="str">
        <f>ACOUSTICS_COMBINED!D380</f>
        <v/>
      </c>
      <c r="C418" s="276" t="str">
        <f>ACOUSTICS_COMBINED!J380</f>
        <v/>
      </c>
    </row>
    <row r="419" spans="1:3" x14ac:dyDescent="0.25">
      <c r="A419" s="276" t="str">
        <f>IF(ACOUSTICS_COMBINED!A381="00-0m-0","",ACOUSTICS_COMBINED!A381)</f>
        <v/>
      </c>
      <c r="B419" s="276" t="str">
        <f>ACOUSTICS_COMBINED!D381</f>
        <v/>
      </c>
      <c r="C419" s="276" t="str">
        <f>ACOUSTICS_COMBINED!J381</f>
        <v/>
      </c>
    </row>
    <row r="420" spans="1:3" x14ac:dyDescent="0.25">
      <c r="A420" s="276" t="str">
        <f>IF(ACOUSTICS_COMBINED!A382="00-0m-0","",ACOUSTICS_COMBINED!A382)</f>
        <v/>
      </c>
      <c r="B420" s="276" t="str">
        <f>ACOUSTICS_COMBINED!D382</f>
        <v/>
      </c>
      <c r="C420" s="276" t="str">
        <f>ACOUSTICS_COMBINED!J382</f>
        <v/>
      </c>
    </row>
    <row r="421" spans="1:3" x14ac:dyDescent="0.25">
      <c r="A421" s="276" t="str">
        <f>IF(ACOUSTICS_COMBINED!A383="00-0m-0","",ACOUSTICS_COMBINED!A383)</f>
        <v/>
      </c>
      <c r="B421" s="276" t="str">
        <f>ACOUSTICS_COMBINED!D383</f>
        <v/>
      </c>
      <c r="C421" s="276" t="str">
        <f>ACOUSTICS_COMBINED!J383</f>
        <v/>
      </c>
    </row>
    <row r="422" spans="1:3" x14ac:dyDescent="0.25">
      <c r="A422" s="276" t="str">
        <f>IF(ACOUSTICS_COMBINED!A384="00-0m-0","",ACOUSTICS_COMBINED!A384)</f>
        <v/>
      </c>
      <c r="B422" s="276" t="str">
        <f>ACOUSTICS_COMBINED!D384</f>
        <v/>
      </c>
      <c r="C422" s="276" t="str">
        <f>ACOUSTICS_COMBINED!J384</f>
        <v/>
      </c>
    </row>
    <row r="423" spans="1:3" x14ac:dyDescent="0.25">
      <c r="A423" s="276" t="str">
        <f>IF(ACOUSTICS_COMBINED!A385="00-0m-0","",ACOUSTICS_COMBINED!A385)</f>
        <v/>
      </c>
      <c r="B423" s="276" t="str">
        <f>ACOUSTICS_COMBINED!D385</f>
        <v/>
      </c>
      <c r="C423" s="276" t="str">
        <f>ACOUSTICS_COMBINED!J385</f>
        <v/>
      </c>
    </row>
    <row r="424" spans="1:3" x14ac:dyDescent="0.25">
      <c r="A424" s="276" t="str">
        <f>IF(ACOUSTICS_COMBINED!A386="00-0m-0","",ACOUSTICS_COMBINED!A386)</f>
        <v/>
      </c>
      <c r="B424" s="276" t="str">
        <f>ACOUSTICS_COMBINED!D386</f>
        <v/>
      </c>
      <c r="C424" s="276" t="str">
        <f>ACOUSTICS_COMBINED!J386</f>
        <v/>
      </c>
    </row>
    <row r="425" spans="1:3" x14ac:dyDescent="0.25">
      <c r="A425" s="276" t="str">
        <f>IF(ACOUSTICS_COMBINED!A387="00-0m-0","",ACOUSTICS_COMBINED!A387)</f>
        <v/>
      </c>
      <c r="B425" s="276" t="str">
        <f>ACOUSTICS_COMBINED!D387</f>
        <v/>
      </c>
      <c r="C425" s="276" t="str">
        <f>ACOUSTICS_COMBINED!J387</f>
        <v/>
      </c>
    </row>
    <row r="426" spans="1:3" x14ac:dyDescent="0.25">
      <c r="A426" s="276" t="str">
        <f>IF(ACOUSTICS_COMBINED!A388="00-0m-0","",ACOUSTICS_COMBINED!A388)</f>
        <v/>
      </c>
      <c r="B426" s="276" t="str">
        <f>ACOUSTICS_COMBINED!D388</f>
        <v/>
      </c>
      <c r="C426" s="276" t="str">
        <f>ACOUSTICS_COMBINED!J388</f>
        <v/>
      </c>
    </row>
    <row r="427" spans="1:3" x14ac:dyDescent="0.25">
      <c r="A427" s="276" t="str">
        <f>IF(ACOUSTICS_COMBINED!A389="00-0m-0","",ACOUSTICS_COMBINED!A389)</f>
        <v/>
      </c>
      <c r="B427" s="276" t="str">
        <f>ACOUSTICS_COMBINED!D389</f>
        <v/>
      </c>
      <c r="C427" s="276" t="str">
        <f>ACOUSTICS_COMBINED!J389</f>
        <v/>
      </c>
    </row>
    <row r="428" spans="1:3" x14ac:dyDescent="0.25">
      <c r="A428" s="276" t="str">
        <f>IF(ACOUSTICS_COMBINED!A390="00-0m-0","",ACOUSTICS_COMBINED!A390)</f>
        <v/>
      </c>
      <c r="B428" s="276" t="str">
        <f>ACOUSTICS_COMBINED!D390</f>
        <v/>
      </c>
      <c r="C428" s="276" t="str">
        <f>ACOUSTICS_COMBINED!J390</f>
        <v/>
      </c>
    </row>
    <row r="429" spans="1:3" x14ac:dyDescent="0.25">
      <c r="A429" s="276" t="str">
        <f>IF(ACOUSTICS_COMBINED!A391="00-0m-0","",ACOUSTICS_COMBINED!A391)</f>
        <v/>
      </c>
      <c r="B429" s="276" t="str">
        <f>ACOUSTICS_COMBINED!D391</f>
        <v/>
      </c>
      <c r="C429" s="276" t="str">
        <f>ACOUSTICS_COMBINED!J391</f>
        <v/>
      </c>
    </row>
    <row r="430" spans="1:3" x14ac:dyDescent="0.25">
      <c r="A430" s="276" t="str">
        <f>IF(ACOUSTICS_COMBINED!A392="00-0m-0","",ACOUSTICS_COMBINED!A392)</f>
        <v/>
      </c>
      <c r="B430" s="276" t="str">
        <f>ACOUSTICS_COMBINED!D392</f>
        <v/>
      </c>
      <c r="C430" s="276" t="str">
        <f>ACOUSTICS_COMBINED!J392</f>
        <v/>
      </c>
    </row>
    <row r="431" spans="1:3" x14ac:dyDescent="0.25">
      <c r="A431" s="276" t="str">
        <f>IF(ACOUSTICS_COMBINED!A393="00-0m-0","",ACOUSTICS_COMBINED!A393)</f>
        <v/>
      </c>
      <c r="B431" s="276" t="str">
        <f>ACOUSTICS_COMBINED!D393</f>
        <v/>
      </c>
      <c r="C431" s="276" t="str">
        <f>ACOUSTICS_COMBINED!J393</f>
        <v/>
      </c>
    </row>
    <row r="432" spans="1:3" x14ac:dyDescent="0.25">
      <c r="A432" s="276" t="str">
        <f>IF(ACOUSTICS_COMBINED!A394="00-0m-0","",ACOUSTICS_COMBINED!A394)</f>
        <v/>
      </c>
      <c r="B432" s="276" t="str">
        <f>ACOUSTICS_COMBINED!D394</f>
        <v/>
      </c>
      <c r="C432" s="276" t="str">
        <f>ACOUSTICS_COMBINED!J394</f>
        <v/>
      </c>
    </row>
    <row r="433" spans="1:3" x14ac:dyDescent="0.25">
      <c r="A433" s="276" t="str">
        <f>IF(ACOUSTICS_COMBINED!A395="00-0m-0","",ACOUSTICS_COMBINED!A395)</f>
        <v/>
      </c>
      <c r="B433" s="276" t="str">
        <f>ACOUSTICS_COMBINED!D395</f>
        <v/>
      </c>
      <c r="C433" s="276" t="str">
        <f>ACOUSTICS_COMBINED!J395</f>
        <v/>
      </c>
    </row>
    <row r="434" spans="1:3" x14ac:dyDescent="0.25">
      <c r="A434" s="276" t="str">
        <f>IF(ACOUSTICS_COMBINED!A396="00-0m-0","",ACOUSTICS_COMBINED!A396)</f>
        <v/>
      </c>
      <c r="B434" s="276" t="str">
        <f>ACOUSTICS_COMBINED!D396</f>
        <v/>
      </c>
      <c r="C434" s="276" t="str">
        <f>ACOUSTICS_COMBINED!J396</f>
        <v/>
      </c>
    </row>
    <row r="435" spans="1:3" x14ac:dyDescent="0.25">
      <c r="A435" s="276" t="str">
        <f>IF(ACOUSTICS_COMBINED!A397="00-0m-0","",ACOUSTICS_COMBINED!A397)</f>
        <v/>
      </c>
      <c r="B435" s="276" t="str">
        <f>ACOUSTICS_COMBINED!D397</f>
        <v/>
      </c>
      <c r="C435" s="276" t="str">
        <f>ACOUSTICS_COMBINED!J397</f>
        <v/>
      </c>
    </row>
    <row r="436" spans="1:3" x14ac:dyDescent="0.25">
      <c r="A436" s="276" t="str">
        <f>IF(ACOUSTICS_COMBINED!A398="00-0m-0","",ACOUSTICS_COMBINED!A398)</f>
        <v/>
      </c>
      <c r="B436" s="276" t="str">
        <f>ACOUSTICS_COMBINED!D398</f>
        <v/>
      </c>
      <c r="C436" s="276" t="str">
        <f>ACOUSTICS_COMBINED!J398</f>
        <v/>
      </c>
    </row>
    <row r="437" spans="1:3" x14ac:dyDescent="0.25">
      <c r="A437" s="276" t="str">
        <f>IF(ACOUSTICS_COMBINED!A399="00-0m-0","",ACOUSTICS_COMBINED!A399)</f>
        <v/>
      </c>
      <c r="B437" s="276" t="str">
        <f>ACOUSTICS_COMBINED!D399</f>
        <v/>
      </c>
      <c r="C437" s="276" t="str">
        <f>ACOUSTICS_COMBINED!J399</f>
        <v/>
      </c>
    </row>
    <row r="438" spans="1:3" x14ac:dyDescent="0.25">
      <c r="A438" s="276" t="str">
        <f>IF(ACOUSTICS_COMBINED!A400="00-0m-0","",ACOUSTICS_COMBINED!A400)</f>
        <v/>
      </c>
      <c r="B438" s="276" t="str">
        <f>ACOUSTICS_COMBINED!D400</f>
        <v/>
      </c>
      <c r="C438" s="276" t="str">
        <f>ACOUSTICS_COMBINED!J400</f>
        <v/>
      </c>
    </row>
    <row r="439" spans="1:3" x14ac:dyDescent="0.25">
      <c r="A439" s="276" t="str">
        <f>IF(ACOUSTICS_COMBINED!A401="00-0m-0","",ACOUSTICS_COMBINED!A401)</f>
        <v/>
      </c>
      <c r="B439" s="276" t="str">
        <f>ACOUSTICS_COMBINED!D401</f>
        <v/>
      </c>
      <c r="C439" s="276" t="str">
        <f>ACOUSTICS_COMBINED!J401</f>
        <v/>
      </c>
    </row>
    <row r="440" spans="1:3" x14ac:dyDescent="0.25">
      <c r="A440" s="276" t="str">
        <f>IF(ACOUSTICS_COMBINED!A402="00-0m-0","",ACOUSTICS_COMBINED!A402)</f>
        <v/>
      </c>
      <c r="B440" s="276" t="str">
        <f>ACOUSTICS_COMBINED!D402</f>
        <v/>
      </c>
      <c r="C440" s="276" t="str">
        <f>ACOUSTICS_COMBINED!J402</f>
        <v/>
      </c>
    </row>
    <row r="441" spans="1:3" x14ac:dyDescent="0.25">
      <c r="A441" s="276" t="str">
        <f>IF(ACOUSTICS_COMBINED!A403="00-0m-0","",ACOUSTICS_COMBINED!A403)</f>
        <v/>
      </c>
      <c r="B441" s="276" t="str">
        <f>ACOUSTICS_COMBINED!D403</f>
        <v/>
      </c>
      <c r="C441" s="276" t="str">
        <f>ACOUSTICS_COMBINED!J403</f>
        <v/>
      </c>
    </row>
    <row r="442" spans="1:3" x14ac:dyDescent="0.25">
      <c r="A442" s="276" t="str">
        <f>IF(ACOUSTICS_COMBINED!A404="00-0m-0","",ACOUSTICS_COMBINED!A404)</f>
        <v/>
      </c>
      <c r="B442" s="276" t="str">
        <f>ACOUSTICS_COMBINED!D404</f>
        <v/>
      </c>
      <c r="C442" s="276" t="str">
        <f>ACOUSTICS_COMBINED!J404</f>
        <v/>
      </c>
    </row>
    <row r="443" spans="1:3" x14ac:dyDescent="0.25">
      <c r="A443" s="276" t="str">
        <f>IF(ACOUSTICS_COMBINED!A405="00-0m-0","",ACOUSTICS_COMBINED!A405)</f>
        <v/>
      </c>
      <c r="B443" s="276" t="str">
        <f>ACOUSTICS_COMBINED!D405</f>
        <v/>
      </c>
      <c r="C443" s="276" t="str">
        <f>ACOUSTICS_COMBINED!J405</f>
        <v/>
      </c>
    </row>
    <row r="444" spans="1:3" x14ac:dyDescent="0.25">
      <c r="A444" s="276" t="str">
        <f>IF(ACOUSTICS_COMBINED!A406="00-0m-0","",ACOUSTICS_COMBINED!A406)</f>
        <v/>
      </c>
      <c r="B444" s="276" t="str">
        <f>ACOUSTICS_COMBINED!D406</f>
        <v/>
      </c>
      <c r="C444" s="276" t="str">
        <f>ACOUSTICS_COMBINED!J406</f>
        <v/>
      </c>
    </row>
    <row r="445" spans="1:3" x14ac:dyDescent="0.25">
      <c r="A445" s="276" t="str">
        <f>IF(ACOUSTICS_COMBINED!A407="00-0m-0","",ACOUSTICS_COMBINED!A407)</f>
        <v/>
      </c>
      <c r="B445" s="276" t="str">
        <f>ACOUSTICS_COMBINED!D407</f>
        <v/>
      </c>
      <c r="C445" s="276" t="str">
        <f>ACOUSTICS_COMBINED!J407</f>
        <v/>
      </c>
    </row>
    <row r="446" spans="1:3" x14ac:dyDescent="0.25">
      <c r="A446" s="276" t="str">
        <f>IF(ACOUSTICS_COMBINED!A408="00-0m-0","",ACOUSTICS_COMBINED!A408)</f>
        <v/>
      </c>
      <c r="B446" s="276" t="str">
        <f>ACOUSTICS_COMBINED!D408</f>
        <v/>
      </c>
      <c r="C446" s="276" t="str">
        <f>ACOUSTICS_COMBINED!J408</f>
        <v/>
      </c>
    </row>
    <row r="447" spans="1:3" x14ac:dyDescent="0.25">
      <c r="A447" s="276" t="str">
        <f>IF(ACOUSTICS_COMBINED!A409="00-0m-0","",ACOUSTICS_COMBINED!A409)</f>
        <v/>
      </c>
      <c r="B447" s="276" t="str">
        <f>ACOUSTICS_COMBINED!D409</f>
        <v/>
      </c>
      <c r="C447" s="276" t="str">
        <f>ACOUSTICS_COMBINED!J409</f>
        <v/>
      </c>
    </row>
    <row r="448" spans="1:3" x14ac:dyDescent="0.25">
      <c r="A448" s="276" t="str">
        <f>IF(ACOUSTICS_COMBINED!A410="00-0m-0","",ACOUSTICS_COMBINED!A410)</f>
        <v/>
      </c>
      <c r="B448" s="276" t="str">
        <f>ACOUSTICS_COMBINED!D410</f>
        <v/>
      </c>
      <c r="C448" s="276" t="str">
        <f>ACOUSTICS_COMBINED!J410</f>
        <v/>
      </c>
    </row>
    <row r="449" spans="1:3" x14ac:dyDescent="0.25">
      <c r="A449" s="276" t="str">
        <f>IF(ACOUSTICS_COMBINED!A411="00-0m-0","",ACOUSTICS_COMBINED!A411)</f>
        <v/>
      </c>
      <c r="B449" s="276" t="str">
        <f>ACOUSTICS_COMBINED!D411</f>
        <v/>
      </c>
      <c r="C449" s="276" t="str">
        <f>ACOUSTICS_COMBINED!J411</f>
        <v/>
      </c>
    </row>
    <row r="450" spans="1:3" x14ac:dyDescent="0.25">
      <c r="A450" s="276" t="str">
        <f>IF(ACOUSTICS_COMBINED!A412="00-0m-0","",ACOUSTICS_COMBINED!A412)</f>
        <v/>
      </c>
      <c r="B450" s="276" t="str">
        <f>ACOUSTICS_COMBINED!D412</f>
        <v/>
      </c>
      <c r="C450" s="276" t="str">
        <f>ACOUSTICS_COMBINED!J412</f>
        <v/>
      </c>
    </row>
    <row r="451" spans="1:3" x14ac:dyDescent="0.25">
      <c r="A451" s="276" t="str">
        <f>IF(ACOUSTICS_COMBINED!A413="00-0m-0","",ACOUSTICS_COMBINED!A413)</f>
        <v/>
      </c>
      <c r="B451" s="276" t="str">
        <f>ACOUSTICS_COMBINED!D413</f>
        <v/>
      </c>
      <c r="C451" s="276" t="str">
        <f>ACOUSTICS_COMBINED!J413</f>
        <v/>
      </c>
    </row>
    <row r="452" spans="1:3" x14ac:dyDescent="0.25">
      <c r="A452" s="276" t="str">
        <f>IF(ACOUSTICS_COMBINED!A414="00-0m-0","",ACOUSTICS_COMBINED!A414)</f>
        <v/>
      </c>
      <c r="B452" s="276" t="str">
        <f>ACOUSTICS_COMBINED!D414</f>
        <v/>
      </c>
      <c r="C452" s="276" t="str">
        <f>ACOUSTICS_COMBINED!J414</f>
        <v/>
      </c>
    </row>
    <row r="453" spans="1:3" x14ac:dyDescent="0.25">
      <c r="A453" s="276" t="str">
        <f>IF(ACOUSTICS_COMBINED!A415="00-0m-0","",ACOUSTICS_COMBINED!A415)</f>
        <v/>
      </c>
      <c r="B453" s="276" t="str">
        <f>ACOUSTICS_COMBINED!D415</f>
        <v/>
      </c>
      <c r="C453" s="276" t="str">
        <f>ACOUSTICS_COMBINED!J415</f>
        <v/>
      </c>
    </row>
    <row r="454" spans="1:3" x14ac:dyDescent="0.25">
      <c r="A454" s="276" t="str">
        <f>IF(ACOUSTICS_COMBINED!A416="00-0m-0","",ACOUSTICS_COMBINED!A416)</f>
        <v/>
      </c>
      <c r="B454" s="276" t="str">
        <f>ACOUSTICS_COMBINED!D416</f>
        <v/>
      </c>
      <c r="C454" s="276" t="str">
        <f>ACOUSTICS_COMBINED!J416</f>
        <v/>
      </c>
    </row>
    <row r="455" spans="1:3" x14ac:dyDescent="0.25">
      <c r="A455" s="276" t="str">
        <f>IF(ACOUSTICS_COMBINED!A417="00-0m-0","",ACOUSTICS_COMBINED!A417)</f>
        <v/>
      </c>
      <c r="B455" s="276" t="str">
        <f>ACOUSTICS_COMBINED!D417</f>
        <v/>
      </c>
      <c r="C455" s="276" t="str">
        <f>ACOUSTICS_COMBINED!J417</f>
        <v/>
      </c>
    </row>
    <row r="456" spans="1:3" x14ac:dyDescent="0.25">
      <c r="A456" s="276" t="str">
        <f>IF(ACOUSTICS_COMBINED!A418="00-0m-0","",ACOUSTICS_COMBINED!A418)</f>
        <v/>
      </c>
      <c r="B456" s="276" t="str">
        <f>ACOUSTICS_COMBINED!D418</f>
        <v/>
      </c>
      <c r="C456" s="276" t="str">
        <f>ACOUSTICS_COMBINED!J418</f>
        <v/>
      </c>
    </row>
    <row r="457" spans="1:3" x14ac:dyDescent="0.25">
      <c r="A457" s="276" t="str">
        <f>IF(ACOUSTICS_COMBINED!A419="00-0m-0","",ACOUSTICS_COMBINED!A419)</f>
        <v/>
      </c>
      <c r="B457" s="276" t="str">
        <f>ACOUSTICS_COMBINED!D419</f>
        <v/>
      </c>
      <c r="C457" s="276" t="str">
        <f>ACOUSTICS_COMBINED!J419</f>
        <v/>
      </c>
    </row>
    <row r="458" spans="1:3" x14ac:dyDescent="0.25">
      <c r="A458" s="276" t="str">
        <f>IF(ACOUSTICS_COMBINED!A420="00-0m-0","",ACOUSTICS_COMBINED!A420)</f>
        <v/>
      </c>
      <c r="B458" s="276" t="str">
        <f>ACOUSTICS_COMBINED!D420</f>
        <v/>
      </c>
      <c r="C458" s="276" t="str">
        <f>ACOUSTICS_COMBINED!J420</f>
        <v/>
      </c>
    </row>
    <row r="459" spans="1:3" x14ac:dyDescent="0.25">
      <c r="A459" s="276" t="str">
        <f>IF(ACOUSTICS_COMBINED!A421="00-0m-0","",ACOUSTICS_COMBINED!A421)</f>
        <v/>
      </c>
      <c r="B459" s="276" t="str">
        <f>ACOUSTICS_COMBINED!D421</f>
        <v/>
      </c>
      <c r="C459" s="276" t="str">
        <f>ACOUSTICS_COMBINED!J421</f>
        <v/>
      </c>
    </row>
    <row r="460" spans="1:3" x14ac:dyDescent="0.25">
      <c r="A460" s="276" t="str">
        <f>IF(ACOUSTICS_COMBINED!A422="00-0m-0","",ACOUSTICS_COMBINED!A422)</f>
        <v/>
      </c>
      <c r="B460" s="276" t="str">
        <f>ACOUSTICS_COMBINED!D422</f>
        <v/>
      </c>
      <c r="C460" s="276" t="str">
        <f>ACOUSTICS_COMBINED!J422</f>
        <v/>
      </c>
    </row>
    <row r="461" spans="1:3" x14ac:dyDescent="0.25">
      <c r="A461" s="276" t="str">
        <f>IF(ACOUSTICS_COMBINED!A423="00-0m-0","",ACOUSTICS_COMBINED!A423)</f>
        <v/>
      </c>
      <c r="B461" s="276" t="str">
        <f>ACOUSTICS_COMBINED!D423</f>
        <v/>
      </c>
      <c r="C461" s="276" t="str">
        <f>ACOUSTICS_COMBINED!J423</f>
        <v/>
      </c>
    </row>
    <row r="462" spans="1:3" x14ac:dyDescent="0.25">
      <c r="A462" s="276" t="str">
        <f>IF(ACOUSTICS_COMBINED!A424="00-0m-0","",ACOUSTICS_COMBINED!A424)</f>
        <v/>
      </c>
      <c r="B462" s="276" t="str">
        <f>ACOUSTICS_COMBINED!D424</f>
        <v/>
      </c>
      <c r="C462" s="276" t="str">
        <f>ACOUSTICS_COMBINED!J424</f>
        <v/>
      </c>
    </row>
    <row r="463" spans="1:3" x14ac:dyDescent="0.25">
      <c r="A463" s="276" t="str">
        <f>IF(ACOUSTICS_COMBINED!A425="00-0m-0","",ACOUSTICS_COMBINED!A425)</f>
        <v/>
      </c>
      <c r="B463" s="276" t="str">
        <f>ACOUSTICS_COMBINED!D425</f>
        <v/>
      </c>
      <c r="C463" s="276" t="str">
        <f>ACOUSTICS_COMBINED!J425</f>
        <v/>
      </c>
    </row>
    <row r="464" spans="1:3" x14ac:dyDescent="0.25">
      <c r="A464" s="276" t="str">
        <f>IF(ACOUSTICS_COMBINED!A426="00-0m-0","",ACOUSTICS_COMBINED!A426)</f>
        <v/>
      </c>
      <c r="B464" s="276" t="str">
        <f>ACOUSTICS_COMBINED!D426</f>
        <v/>
      </c>
      <c r="C464" s="276" t="str">
        <f>ACOUSTICS_COMBINED!J426</f>
        <v/>
      </c>
    </row>
    <row r="465" spans="1:3" x14ac:dyDescent="0.25">
      <c r="A465" s="276" t="str">
        <f>IF(ACOUSTICS_COMBINED!A427="00-0m-0","",ACOUSTICS_COMBINED!A427)</f>
        <v/>
      </c>
      <c r="B465" s="276" t="str">
        <f>ACOUSTICS_COMBINED!D427</f>
        <v/>
      </c>
      <c r="C465" s="276" t="str">
        <f>ACOUSTICS_COMBINED!J427</f>
        <v/>
      </c>
    </row>
    <row r="466" spans="1:3" x14ac:dyDescent="0.25">
      <c r="A466" s="276" t="str">
        <f>IF(ACOUSTICS_COMBINED!A428="00-0m-0","",ACOUSTICS_COMBINED!A428)</f>
        <v/>
      </c>
      <c r="B466" s="276" t="str">
        <f>ACOUSTICS_COMBINED!D428</f>
        <v/>
      </c>
      <c r="C466" s="276" t="str">
        <f>ACOUSTICS_COMBINED!J428</f>
        <v/>
      </c>
    </row>
    <row r="467" spans="1:3" x14ac:dyDescent="0.25">
      <c r="A467" s="276" t="str">
        <f>IF(ACOUSTICS_COMBINED!A429="00-0m-0","",ACOUSTICS_COMBINED!A429)</f>
        <v/>
      </c>
      <c r="B467" s="276" t="str">
        <f>ACOUSTICS_COMBINED!D429</f>
        <v/>
      </c>
      <c r="C467" s="276" t="str">
        <f>ACOUSTICS_COMBINED!J429</f>
        <v/>
      </c>
    </row>
    <row r="468" spans="1:3" x14ac:dyDescent="0.25">
      <c r="A468" s="276" t="str">
        <f>IF(ACOUSTICS_COMBINED!A430="00-0m-0","",ACOUSTICS_COMBINED!A430)</f>
        <v/>
      </c>
      <c r="B468" s="276" t="str">
        <f>ACOUSTICS_COMBINED!D430</f>
        <v/>
      </c>
      <c r="C468" s="276" t="str">
        <f>ACOUSTICS_COMBINED!J430</f>
        <v/>
      </c>
    </row>
    <row r="469" spans="1:3" x14ac:dyDescent="0.25">
      <c r="A469" s="276" t="str">
        <f>IF(ACOUSTICS_COMBINED!A431="00-0m-0","",ACOUSTICS_COMBINED!A431)</f>
        <v/>
      </c>
      <c r="B469" s="276" t="str">
        <f>ACOUSTICS_COMBINED!D431</f>
        <v/>
      </c>
      <c r="C469" s="276" t="str">
        <f>ACOUSTICS_COMBINED!J431</f>
        <v/>
      </c>
    </row>
    <row r="470" spans="1:3" x14ac:dyDescent="0.25">
      <c r="A470" s="276" t="str">
        <f>IF(ACOUSTICS_COMBINED!A432="00-0m-0","",ACOUSTICS_COMBINED!A432)</f>
        <v/>
      </c>
      <c r="B470" s="276" t="str">
        <f>ACOUSTICS_COMBINED!D432</f>
        <v/>
      </c>
      <c r="C470" s="276" t="str">
        <f>ACOUSTICS_COMBINED!J432</f>
        <v/>
      </c>
    </row>
    <row r="471" spans="1:3" x14ac:dyDescent="0.25">
      <c r="A471" s="276" t="str">
        <f>IF(ACOUSTICS_COMBINED!A433="00-0m-0","",ACOUSTICS_COMBINED!A433)</f>
        <v/>
      </c>
      <c r="B471" s="276" t="str">
        <f>ACOUSTICS_COMBINED!D433</f>
        <v/>
      </c>
      <c r="C471" s="276" t="str">
        <f>ACOUSTICS_COMBINED!J433</f>
        <v/>
      </c>
    </row>
    <row r="472" spans="1:3" x14ac:dyDescent="0.25">
      <c r="A472" s="276" t="str">
        <f>IF(ACOUSTICS_COMBINED!A434="00-0m-0","",ACOUSTICS_COMBINED!A434)</f>
        <v/>
      </c>
      <c r="B472" s="276" t="str">
        <f>ACOUSTICS_COMBINED!D434</f>
        <v/>
      </c>
      <c r="C472" s="276" t="str">
        <f>ACOUSTICS_COMBINED!J434</f>
        <v/>
      </c>
    </row>
    <row r="473" spans="1:3" x14ac:dyDescent="0.25">
      <c r="A473" s="276" t="str">
        <f>IF(ACOUSTICS_COMBINED!A435="00-0m-0","",ACOUSTICS_COMBINED!A435)</f>
        <v/>
      </c>
      <c r="B473" s="276" t="str">
        <f>ACOUSTICS_COMBINED!D435</f>
        <v/>
      </c>
      <c r="C473" s="276" t="str">
        <f>ACOUSTICS_COMBINED!J435</f>
        <v/>
      </c>
    </row>
    <row r="474" spans="1:3" x14ac:dyDescent="0.25">
      <c r="A474" s="276" t="str">
        <f>IF(ACOUSTICS_COMBINED!A436="00-0m-0","",ACOUSTICS_COMBINED!A436)</f>
        <v/>
      </c>
      <c r="B474" s="276" t="str">
        <f>ACOUSTICS_COMBINED!D436</f>
        <v/>
      </c>
      <c r="C474" s="276" t="str">
        <f>ACOUSTICS_COMBINED!J436</f>
        <v/>
      </c>
    </row>
    <row r="475" spans="1:3" x14ac:dyDescent="0.25">
      <c r="A475" s="276" t="str">
        <f>IF(ACOUSTICS_COMBINED!A437="00-0m-0","",ACOUSTICS_COMBINED!A437)</f>
        <v/>
      </c>
      <c r="B475" s="276" t="str">
        <f>ACOUSTICS_COMBINED!D437</f>
        <v/>
      </c>
      <c r="C475" s="276" t="str">
        <f>ACOUSTICS_COMBINED!J437</f>
        <v/>
      </c>
    </row>
    <row r="476" spans="1:3" x14ac:dyDescent="0.25">
      <c r="A476" s="276" t="str">
        <f>IF(ACOUSTICS_COMBINED!A438="00-0m-0","",ACOUSTICS_COMBINED!A438)</f>
        <v/>
      </c>
      <c r="B476" s="276" t="str">
        <f>ACOUSTICS_COMBINED!D438</f>
        <v/>
      </c>
      <c r="C476" s="276" t="str">
        <f>ACOUSTICS_COMBINED!J438</f>
        <v/>
      </c>
    </row>
    <row r="477" spans="1:3" x14ac:dyDescent="0.25">
      <c r="A477" s="276" t="str">
        <f>IF(ACOUSTICS_COMBINED!A439="00-0m-0","",ACOUSTICS_COMBINED!A439)</f>
        <v/>
      </c>
      <c r="B477" s="276" t="str">
        <f>ACOUSTICS_COMBINED!D439</f>
        <v/>
      </c>
      <c r="C477" s="276" t="str">
        <f>ACOUSTICS_COMBINED!J439</f>
        <v/>
      </c>
    </row>
    <row r="478" spans="1:3" x14ac:dyDescent="0.25">
      <c r="A478" s="276" t="str">
        <f>IF(ACOUSTICS_COMBINED!A440="00-0m-0","",ACOUSTICS_COMBINED!A440)</f>
        <v/>
      </c>
      <c r="B478" s="276" t="str">
        <f>ACOUSTICS_COMBINED!D440</f>
        <v/>
      </c>
      <c r="C478" s="276" t="str">
        <f>ACOUSTICS_COMBINED!J440</f>
        <v/>
      </c>
    </row>
    <row r="479" spans="1:3" x14ac:dyDescent="0.25">
      <c r="A479" s="276" t="str">
        <f>IF(ACOUSTICS_COMBINED!A441="00-0m-0","",ACOUSTICS_COMBINED!A441)</f>
        <v/>
      </c>
      <c r="B479" s="276" t="str">
        <f>ACOUSTICS_COMBINED!D441</f>
        <v/>
      </c>
      <c r="C479" s="276" t="str">
        <f>ACOUSTICS_COMBINED!J441</f>
        <v/>
      </c>
    </row>
    <row r="480" spans="1:3" x14ac:dyDescent="0.25">
      <c r="A480" s="276" t="str">
        <f>IF(ACOUSTICS_COMBINED!A442="00-0m-0","",ACOUSTICS_COMBINED!A442)</f>
        <v/>
      </c>
      <c r="B480" s="276" t="str">
        <f>ACOUSTICS_COMBINED!D442</f>
        <v/>
      </c>
      <c r="C480" s="276" t="str">
        <f>ACOUSTICS_COMBINED!J442</f>
        <v/>
      </c>
    </row>
    <row r="481" spans="1:3" x14ac:dyDescent="0.25">
      <c r="A481" s="276" t="str">
        <f>IF(ACOUSTICS_COMBINED!A443="00-0m-0","",ACOUSTICS_COMBINED!A443)</f>
        <v/>
      </c>
      <c r="B481" s="276" t="str">
        <f>ACOUSTICS_COMBINED!D443</f>
        <v/>
      </c>
      <c r="C481" s="276" t="str">
        <f>ACOUSTICS_COMBINED!J443</f>
        <v/>
      </c>
    </row>
    <row r="482" spans="1:3" x14ac:dyDescent="0.25">
      <c r="A482" s="276" t="str">
        <f>IF(ACOUSTICS_COMBINED!A444="00-0m-0","",ACOUSTICS_COMBINED!A444)</f>
        <v/>
      </c>
      <c r="B482" s="276" t="str">
        <f>ACOUSTICS_COMBINED!D444</f>
        <v/>
      </c>
      <c r="C482" s="276" t="str">
        <f>ACOUSTICS_COMBINED!J444</f>
        <v/>
      </c>
    </row>
    <row r="483" spans="1:3" x14ac:dyDescent="0.25">
      <c r="A483" s="276" t="str">
        <f>IF(ACOUSTICS_COMBINED!A445="00-0m-0","",ACOUSTICS_COMBINED!A445)</f>
        <v/>
      </c>
      <c r="B483" s="276" t="str">
        <f>ACOUSTICS_COMBINED!D445</f>
        <v/>
      </c>
      <c r="C483" s="276" t="str">
        <f>ACOUSTICS_COMBINED!J445</f>
        <v/>
      </c>
    </row>
    <row r="484" spans="1:3" x14ac:dyDescent="0.25">
      <c r="A484" s="276" t="str">
        <f>IF(ACOUSTICS_COMBINED!A446="00-0m-0","",ACOUSTICS_COMBINED!A446)</f>
        <v/>
      </c>
      <c r="B484" s="276" t="str">
        <f>ACOUSTICS_COMBINED!D446</f>
        <v/>
      </c>
      <c r="C484" s="276" t="str">
        <f>ACOUSTICS_COMBINED!J446</f>
        <v/>
      </c>
    </row>
    <row r="485" spans="1:3" x14ac:dyDescent="0.25">
      <c r="A485" s="276" t="str">
        <f>IF(ACOUSTICS_COMBINED!A447="00-0m-0","",ACOUSTICS_COMBINED!A447)</f>
        <v/>
      </c>
      <c r="B485" s="276" t="str">
        <f>ACOUSTICS_COMBINED!D447</f>
        <v/>
      </c>
      <c r="C485" s="276" t="str">
        <f>ACOUSTICS_COMBINED!J447</f>
        <v/>
      </c>
    </row>
    <row r="486" spans="1:3" x14ac:dyDescent="0.25">
      <c r="A486" s="276" t="str">
        <f>IF(ACOUSTICS_COMBINED!A448="00-0m-0","",ACOUSTICS_COMBINED!A448)</f>
        <v/>
      </c>
      <c r="B486" s="276" t="str">
        <f>ACOUSTICS_COMBINED!D448</f>
        <v/>
      </c>
      <c r="C486" s="276" t="str">
        <f>ACOUSTICS_COMBINED!J448</f>
        <v/>
      </c>
    </row>
    <row r="487" spans="1:3" x14ac:dyDescent="0.25">
      <c r="A487" s="276" t="str">
        <f>IF(ACOUSTICS_COMBINED!A449="00-0m-0","",ACOUSTICS_COMBINED!A449)</f>
        <v/>
      </c>
      <c r="B487" s="276" t="str">
        <f>ACOUSTICS_COMBINED!D449</f>
        <v/>
      </c>
      <c r="C487" s="276" t="str">
        <f>ACOUSTICS_COMBINED!J449</f>
        <v/>
      </c>
    </row>
    <row r="488" spans="1:3" x14ac:dyDescent="0.25">
      <c r="A488" s="276" t="str">
        <f>IF(ACOUSTICS_COMBINED!A450="00-0m-0","",ACOUSTICS_COMBINED!A450)</f>
        <v/>
      </c>
      <c r="B488" s="276" t="str">
        <f>ACOUSTICS_COMBINED!D450</f>
        <v/>
      </c>
      <c r="C488" s="276" t="str">
        <f>ACOUSTICS_COMBINED!J450</f>
        <v/>
      </c>
    </row>
    <row r="489" spans="1:3" x14ac:dyDescent="0.25">
      <c r="A489" s="276" t="str">
        <f>IF(ACOUSTICS_COMBINED!A451="00-0m-0","",ACOUSTICS_COMBINED!A451)</f>
        <v/>
      </c>
      <c r="B489" s="276" t="str">
        <f>ACOUSTICS_COMBINED!D451</f>
        <v/>
      </c>
      <c r="C489" s="276" t="str">
        <f>ACOUSTICS_COMBINED!J451</f>
        <v/>
      </c>
    </row>
    <row r="490" spans="1:3" x14ac:dyDescent="0.25">
      <c r="A490" s="276" t="str">
        <f>IF(ACOUSTICS_COMBINED!A452="00-0m-0","",ACOUSTICS_COMBINED!A452)</f>
        <v/>
      </c>
      <c r="B490" s="276" t="str">
        <f>ACOUSTICS_COMBINED!D452</f>
        <v/>
      </c>
      <c r="C490" s="276" t="str">
        <f>ACOUSTICS_COMBINED!J452</f>
        <v/>
      </c>
    </row>
    <row r="491" spans="1:3" x14ac:dyDescent="0.25">
      <c r="A491" s="276" t="str">
        <f>IF(ACOUSTICS_COMBINED!A453="00-0m-0","",ACOUSTICS_COMBINED!A453)</f>
        <v/>
      </c>
      <c r="B491" s="276" t="str">
        <f>ACOUSTICS_COMBINED!D453</f>
        <v/>
      </c>
      <c r="C491" s="276" t="str">
        <f>ACOUSTICS_COMBINED!J453</f>
        <v/>
      </c>
    </row>
    <row r="492" spans="1:3" x14ac:dyDescent="0.25">
      <c r="A492" s="276" t="str">
        <f>IF(ACOUSTICS_COMBINED!A454="00-0m-0","",ACOUSTICS_COMBINED!A454)</f>
        <v/>
      </c>
      <c r="B492" s="276" t="str">
        <f>ACOUSTICS_COMBINED!D454</f>
        <v/>
      </c>
      <c r="C492" s="276" t="str">
        <f>ACOUSTICS_COMBINED!J454</f>
        <v/>
      </c>
    </row>
    <row r="493" spans="1:3" x14ac:dyDescent="0.25">
      <c r="A493" s="276" t="str">
        <f>IF(ACOUSTICS_COMBINED!A455="00-0m-0","",ACOUSTICS_COMBINED!A455)</f>
        <v/>
      </c>
      <c r="B493" s="276" t="str">
        <f>ACOUSTICS_COMBINED!D455</f>
        <v/>
      </c>
      <c r="C493" s="276" t="str">
        <f>ACOUSTICS_COMBINED!J455</f>
        <v/>
      </c>
    </row>
    <row r="494" spans="1:3" x14ac:dyDescent="0.25">
      <c r="A494" s="276" t="str">
        <f>IF(ACOUSTICS_COMBINED!A456="00-0m-0","",ACOUSTICS_COMBINED!A456)</f>
        <v/>
      </c>
      <c r="B494" s="276" t="str">
        <f>ACOUSTICS_COMBINED!D456</f>
        <v/>
      </c>
      <c r="C494" s="276" t="str">
        <f>ACOUSTICS_COMBINED!J456</f>
        <v/>
      </c>
    </row>
    <row r="495" spans="1:3" x14ac:dyDescent="0.25">
      <c r="A495" s="276" t="str">
        <f>IF(ACOUSTICS_COMBINED!A457="00-0m-0","",ACOUSTICS_COMBINED!A457)</f>
        <v/>
      </c>
      <c r="B495" s="276" t="str">
        <f>ACOUSTICS_COMBINED!D457</f>
        <v/>
      </c>
      <c r="C495" s="276" t="str">
        <f>ACOUSTICS_COMBINED!J457</f>
        <v/>
      </c>
    </row>
    <row r="496" spans="1:3" x14ac:dyDescent="0.25">
      <c r="A496" s="276" t="str">
        <f>IF(ACOUSTICS_COMBINED!A458="00-0m-0","",ACOUSTICS_COMBINED!A458)</f>
        <v/>
      </c>
      <c r="B496" s="276" t="str">
        <f>ACOUSTICS_COMBINED!D458</f>
        <v/>
      </c>
      <c r="C496" s="276" t="str">
        <f>ACOUSTICS_COMBINED!J458</f>
        <v/>
      </c>
    </row>
    <row r="497" spans="1:3" x14ac:dyDescent="0.25">
      <c r="A497" s="276" t="str">
        <f>IF(ACOUSTICS_COMBINED!A459="00-0m-0","",ACOUSTICS_COMBINED!A459)</f>
        <v/>
      </c>
      <c r="B497" s="276" t="str">
        <f>ACOUSTICS_COMBINED!D459</f>
        <v/>
      </c>
      <c r="C497" s="276" t="str">
        <f>ACOUSTICS_COMBINED!J459</f>
        <v/>
      </c>
    </row>
    <row r="498" spans="1:3" x14ac:dyDescent="0.25">
      <c r="A498" s="276" t="str">
        <f>IF(ACOUSTICS_COMBINED!A460="00-0m-0","",ACOUSTICS_COMBINED!A460)</f>
        <v/>
      </c>
      <c r="B498" s="276" t="str">
        <f>ACOUSTICS_COMBINED!D460</f>
        <v/>
      </c>
      <c r="C498" s="276" t="str">
        <f>ACOUSTICS_COMBINED!J460</f>
        <v/>
      </c>
    </row>
    <row r="499" spans="1:3" x14ac:dyDescent="0.25">
      <c r="A499" s="276" t="str">
        <f>IF(ACOUSTICS_COMBINED!A461="00-0m-0","",ACOUSTICS_COMBINED!A461)</f>
        <v/>
      </c>
      <c r="B499" s="276" t="str">
        <f>ACOUSTICS_COMBINED!D461</f>
        <v/>
      </c>
      <c r="C499" s="276" t="str">
        <f>ACOUSTICS_COMBINED!J461</f>
        <v/>
      </c>
    </row>
    <row r="500" spans="1:3" x14ac:dyDescent="0.25">
      <c r="A500" s="276" t="str">
        <f>IF(ACOUSTICS_COMBINED!A462="00-0m-0","",ACOUSTICS_COMBINED!A462)</f>
        <v/>
      </c>
      <c r="B500" s="276" t="str">
        <f>ACOUSTICS_COMBINED!D462</f>
        <v/>
      </c>
      <c r="C500" s="276" t="str">
        <f>ACOUSTICS_COMBINED!J462</f>
        <v/>
      </c>
    </row>
    <row r="501" spans="1:3" x14ac:dyDescent="0.25">
      <c r="A501" s="276" t="str">
        <f>IF(ACOUSTICS_COMBINED!A463="00-0m-0","",ACOUSTICS_COMBINED!A463)</f>
        <v/>
      </c>
      <c r="B501" s="276" t="str">
        <f>ACOUSTICS_COMBINED!D463</f>
        <v/>
      </c>
      <c r="C501" s="276" t="str">
        <f>ACOUSTICS_COMBINED!J463</f>
        <v/>
      </c>
    </row>
    <row r="502" spans="1:3" x14ac:dyDescent="0.25">
      <c r="A502" s="276" t="str">
        <f>IF(ACOUSTICS_COMBINED!A464="00-0m-0","",ACOUSTICS_COMBINED!A464)</f>
        <v/>
      </c>
      <c r="B502" s="276" t="str">
        <f>ACOUSTICS_COMBINED!D464</f>
        <v/>
      </c>
      <c r="C502" s="276" t="str">
        <f>ACOUSTICS_COMBINED!J464</f>
        <v/>
      </c>
    </row>
    <row r="503" spans="1:3" x14ac:dyDescent="0.25">
      <c r="A503" s="276" t="str">
        <f>IF(ACOUSTICS_COMBINED!A465="00-0m-0","",ACOUSTICS_COMBINED!A465)</f>
        <v/>
      </c>
      <c r="B503" s="276" t="str">
        <f>ACOUSTICS_COMBINED!D465</f>
        <v/>
      </c>
      <c r="C503" s="276" t="str">
        <f>ACOUSTICS_COMBINED!J465</f>
        <v/>
      </c>
    </row>
    <row r="504" spans="1:3" x14ac:dyDescent="0.25">
      <c r="A504" s="276" t="str">
        <f>IF(ACOUSTICS_COMBINED!A466="00-0m-0","",ACOUSTICS_COMBINED!A466)</f>
        <v/>
      </c>
      <c r="B504" s="276" t="str">
        <f>ACOUSTICS_COMBINED!D466</f>
        <v/>
      </c>
      <c r="C504" s="276" t="str">
        <f>ACOUSTICS_COMBINED!J466</f>
        <v/>
      </c>
    </row>
    <row r="505" spans="1:3" x14ac:dyDescent="0.25">
      <c r="A505" s="276" t="str">
        <f>IF(ACOUSTICS_COMBINED!A467="00-0m-0","",ACOUSTICS_COMBINED!A467)</f>
        <v/>
      </c>
      <c r="B505" s="276" t="str">
        <f>ACOUSTICS_COMBINED!D467</f>
        <v/>
      </c>
      <c r="C505" s="276" t="str">
        <f>ACOUSTICS_COMBINED!J467</f>
        <v/>
      </c>
    </row>
    <row r="506" spans="1:3" x14ac:dyDescent="0.25">
      <c r="A506" s="276" t="str">
        <f>IF(ACOUSTICS_COMBINED!A468="00-0m-0","",ACOUSTICS_COMBINED!A468)</f>
        <v/>
      </c>
      <c r="B506" s="276" t="str">
        <f>ACOUSTICS_COMBINED!D468</f>
        <v/>
      </c>
      <c r="C506" s="276" t="str">
        <f>ACOUSTICS_COMBINED!J468</f>
        <v/>
      </c>
    </row>
    <row r="507" spans="1:3" x14ac:dyDescent="0.25">
      <c r="A507" s="276" t="str">
        <f>IF(ACOUSTICS_COMBINED!A469="00-0m-0","",ACOUSTICS_COMBINED!A469)</f>
        <v/>
      </c>
      <c r="B507" s="276" t="str">
        <f>ACOUSTICS_COMBINED!D469</f>
        <v/>
      </c>
      <c r="C507" s="276" t="str">
        <f>ACOUSTICS_COMBINED!J469</f>
        <v/>
      </c>
    </row>
    <row r="508" spans="1:3" x14ac:dyDescent="0.25">
      <c r="A508" s="276" t="str">
        <f>IF(ACOUSTICS_COMBINED!A470="00-0m-0","",ACOUSTICS_COMBINED!A470)</f>
        <v/>
      </c>
      <c r="B508" s="276" t="str">
        <f>ACOUSTICS_COMBINED!D470</f>
        <v/>
      </c>
      <c r="C508" s="276" t="str">
        <f>ACOUSTICS_COMBINED!J470</f>
        <v/>
      </c>
    </row>
    <row r="509" spans="1:3" x14ac:dyDescent="0.25">
      <c r="A509" s="276" t="str">
        <f>IF(ACOUSTICS_COMBINED!A471="00-0m-0","",ACOUSTICS_COMBINED!A471)</f>
        <v/>
      </c>
      <c r="B509" s="276" t="str">
        <f>ACOUSTICS_COMBINED!D471</f>
        <v/>
      </c>
      <c r="C509" s="276" t="str">
        <f>ACOUSTICS_COMBINED!J471</f>
        <v/>
      </c>
    </row>
    <row r="510" spans="1:3" x14ac:dyDescent="0.25">
      <c r="A510" s="276" t="str">
        <f>IF(ACOUSTICS_COMBINED!A472="00-0m-0","",ACOUSTICS_COMBINED!A472)</f>
        <v/>
      </c>
      <c r="B510" s="276" t="str">
        <f>ACOUSTICS_COMBINED!D472</f>
        <v/>
      </c>
      <c r="C510" s="276" t="str">
        <f>ACOUSTICS_COMBINED!J472</f>
        <v/>
      </c>
    </row>
    <row r="511" spans="1:3" x14ac:dyDescent="0.25">
      <c r="A511" s="276" t="str">
        <f>IF(ACOUSTICS_COMBINED!A473="00-0m-0","",ACOUSTICS_COMBINED!A473)</f>
        <v/>
      </c>
      <c r="B511" s="276" t="str">
        <f>ACOUSTICS_COMBINED!D473</f>
        <v/>
      </c>
      <c r="C511" s="276" t="str">
        <f>ACOUSTICS_COMBINED!J473</f>
        <v/>
      </c>
    </row>
    <row r="512" spans="1:3" x14ac:dyDescent="0.25">
      <c r="A512" s="276" t="str">
        <f>IF(ACOUSTICS_COMBINED!A474="00-0m-0","",ACOUSTICS_COMBINED!A474)</f>
        <v/>
      </c>
      <c r="B512" s="276" t="str">
        <f>ACOUSTICS_COMBINED!D474</f>
        <v/>
      </c>
      <c r="C512" s="276" t="str">
        <f>ACOUSTICS_COMBINED!J474</f>
        <v/>
      </c>
    </row>
    <row r="513" spans="1:3" x14ac:dyDescent="0.25">
      <c r="A513" s="276" t="str">
        <f>IF(ACOUSTICS_COMBINED!A475="00-0m-0","",ACOUSTICS_COMBINED!A475)</f>
        <v/>
      </c>
      <c r="B513" s="276" t="str">
        <f>ACOUSTICS_COMBINED!D475</f>
        <v/>
      </c>
      <c r="C513" s="276" t="str">
        <f>ACOUSTICS_COMBINED!J475</f>
        <v/>
      </c>
    </row>
    <row r="514" spans="1:3" x14ac:dyDescent="0.25">
      <c r="A514" s="276" t="str">
        <f>IF(ACOUSTICS_COMBINED!A476="00-0m-0","",ACOUSTICS_COMBINED!A476)</f>
        <v/>
      </c>
      <c r="B514" s="276" t="str">
        <f>ACOUSTICS_COMBINED!D476</f>
        <v/>
      </c>
      <c r="C514" s="276" t="str">
        <f>ACOUSTICS_COMBINED!J476</f>
        <v/>
      </c>
    </row>
    <row r="515" spans="1:3" x14ac:dyDescent="0.25">
      <c r="A515" s="276" t="str">
        <f>IF(ACOUSTICS_COMBINED!A477="00-0m-0","",ACOUSTICS_COMBINED!A477)</f>
        <v/>
      </c>
      <c r="B515" s="276" t="str">
        <f>ACOUSTICS_COMBINED!D477</f>
        <v/>
      </c>
      <c r="C515" s="276" t="str">
        <f>ACOUSTICS_COMBINED!J477</f>
        <v/>
      </c>
    </row>
    <row r="516" spans="1:3" x14ac:dyDescent="0.25">
      <c r="A516" s="276" t="str">
        <f>IF(ACOUSTICS_COMBINED!A478="00-0m-0","",ACOUSTICS_COMBINED!A478)</f>
        <v/>
      </c>
      <c r="B516" s="276" t="str">
        <f>ACOUSTICS_COMBINED!D478</f>
        <v/>
      </c>
      <c r="C516" s="276" t="str">
        <f>ACOUSTICS_COMBINED!J478</f>
        <v/>
      </c>
    </row>
    <row r="517" spans="1:3" x14ac:dyDescent="0.25">
      <c r="A517" s="276" t="str">
        <f>IF(ACOUSTICS_COMBINED!A479="00-0m-0","",ACOUSTICS_COMBINED!A479)</f>
        <v/>
      </c>
      <c r="B517" s="276" t="str">
        <f>ACOUSTICS_COMBINED!D479</f>
        <v/>
      </c>
      <c r="C517" s="276" t="str">
        <f>ACOUSTICS_COMBINED!J479</f>
        <v/>
      </c>
    </row>
    <row r="518" spans="1:3" x14ac:dyDescent="0.25">
      <c r="A518" s="276" t="str">
        <f>IF(ACOUSTICS_COMBINED!A480="00-0m-0","",ACOUSTICS_COMBINED!A480)</f>
        <v/>
      </c>
      <c r="B518" s="276" t="str">
        <f>ACOUSTICS_COMBINED!D480</f>
        <v/>
      </c>
      <c r="C518" s="276" t="str">
        <f>ACOUSTICS_COMBINED!J480</f>
        <v/>
      </c>
    </row>
    <row r="519" spans="1:3" x14ac:dyDescent="0.25">
      <c r="A519" s="276" t="str">
        <f>IF(ACOUSTICS_COMBINED!A481="00-0m-0","",ACOUSTICS_COMBINED!A481)</f>
        <v/>
      </c>
      <c r="B519" s="276" t="str">
        <f>ACOUSTICS_COMBINED!D481</f>
        <v/>
      </c>
      <c r="C519" s="276" t="str">
        <f>ACOUSTICS_COMBINED!J481</f>
        <v/>
      </c>
    </row>
    <row r="520" spans="1:3" x14ac:dyDescent="0.25">
      <c r="A520" s="276" t="str">
        <f>IF(ACOUSTICS_COMBINED!A482="00-0m-0","",ACOUSTICS_COMBINED!A482)</f>
        <v/>
      </c>
      <c r="B520" s="276" t="str">
        <f>ACOUSTICS_COMBINED!D482</f>
        <v/>
      </c>
      <c r="C520" s="276" t="str">
        <f>ACOUSTICS_COMBINED!J482</f>
        <v/>
      </c>
    </row>
    <row r="521" spans="1:3" x14ac:dyDescent="0.25">
      <c r="A521" s="276" t="str">
        <f>IF(ACOUSTICS_COMBINED!A483="00-0m-0","",ACOUSTICS_COMBINED!A483)</f>
        <v/>
      </c>
      <c r="B521" s="276" t="str">
        <f>ACOUSTICS_COMBINED!D483</f>
        <v/>
      </c>
      <c r="C521" s="276" t="str">
        <f>ACOUSTICS_COMBINED!J483</f>
        <v/>
      </c>
    </row>
    <row r="522" spans="1:3" x14ac:dyDescent="0.25">
      <c r="A522" s="276" t="str">
        <f>IF(ACOUSTICS_COMBINED!A484="00-0m-0","",ACOUSTICS_COMBINED!A484)</f>
        <v/>
      </c>
      <c r="B522" s="276" t="str">
        <f>ACOUSTICS_COMBINED!D484</f>
        <v/>
      </c>
      <c r="C522" s="276" t="str">
        <f>ACOUSTICS_COMBINED!J484</f>
        <v/>
      </c>
    </row>
    <row r="523" spans="1:3" x14ac:dyDescent="0.25">
      <c r="A523" s="276" t="str">
        <f>IF(ACOUSTICS_COMBINED!A485="00-0m-0","",ACOUSTICS_COMBINED!A485)</f>
        <v/>
      </c>
      <c r="B523" s="276" t="str">
        <f>ACOUSTICS_COMBINED!D485</f>
        <v/>
      </c>
      <c r="C523" s="276" t="str">
        <f>ACOUSTICS_COMBINED!J485</f>
        <v/>
      </c>
    </row>
    <row r="524" spans="1:3" x14ac:dyDescent="0.25">
      <c r="A524" s="276" t="str">
        <f>IF(ACOUSTICS_COMBINED!A486="00-0m-0","",ACOUSTICS_COMBINED!A486)</f>
        <v/>
      </c>
      <c r="B524" s="276" t="str">
        <f>ACOUSTICS_COMBINED!D486</f>
        <v/>
      </c>
      <c r="C524" s="276" t="str">
        <f>ACOUSTICS_COMBINED!J486</f>
        <v/>
      </c>
    </row>
    <row r="525" spans="1:3" x14ac:dyDescent="0.25">
      <c r="A525" s="276" t="str">
        <f>IF(ACOUSTICS_COMBINED!A487="00-0m-0","",ACOUSTICS_COMBINED!A487)</f>
        <v/>
      </c>
      <c r="B525" s="276" t="str">
        <f>ACOUSTICS_COMBINED!D487</f>
        <v/>
      </c>
      <c r="C525" s="276" t="str">
        <f>ACOUSTICS_COMBINED!J487</f>
        <v/>
      </c>
    </row>
    <row r="526" spans="1:3" x14ac:dyDescent="0.25">
      <c r="A526" s="276" t="str">
        <f>IF(ACOUSTICS_COMBINED!A488="00-0m-0","",ACOUSTICS_COMBINED!A488)</f>
        <v/>
      </c>
      <c r="B526" s="276" t="str">
        <f>ACOUSTICS_COMBINED!D488</f>
        <v/>
      </c>
      <c r="C526" s="276" t="str">
        <f>ACOUSTICS_COMBINED!J488</f>
        <v/>
      </c>
    </row>
    <row r="527" spans="1:3" x14ac:dyDescent="0.25">
      <c r="A527" s="276" t="str">
        <f>IF(ACOUSTICS_COMBINED!A489="00-0m-0","",ACOUSTICS_COMBINED!A489)</f>
        <v/>
      </c>
      <c r="B527" s="276" t="str">
        <f>ACOUSTICS_COMBINED!D489</f>
        <v/>
      </c>
      <c r="C527" s="276" t="str">
        <f>ACOUSTICS_COMBINED!J489</f>
        <v/>
      </c>
    </row>
    <row r="528" spans="1:3" x14ac:dyDescent="0.25">
      <c r="A528" s="276" t="str">
        <f>IF(ACOUSTICS_COMBINED!A490="00-0m-0","",ACOUSTICS_COMBINED!A490)</f>
        <v/>
      </c>
      <c r="B528" s="276" t="str">
        <f>ACOUSTICS_COMBINED!D490</f>
        <v/>
      </c>
      <c r="C528" s="276" t="str">
        <f>ACOUSTICS_COMBINED!J490</f>
        <v/>
      </c>
    </row>
    <row r="529" spans="1:3" x14ac:dyDescent="0.25">
      <c r="A529" s="276" t="str">
        <f>IF(ACOUSTICS_COMBINED!A491="00-0m-0","",ACOUSTICS_COMBINED!A491)</f>
        <v/>
      </c>
      <c r="B529" s="276" t="str">
        <f>ACOUSTICS_COMBINED!D491</f>
        <v/>
      </c>
      <c r="C529" s="276" t="str">
        <f>ACOUSTICS_COMBINED!J491</f>
        <v/>
      </c>
    </row>
    <row r="530" spans="1:3" x14ac:dyDescent="0.25">
      <c r="A530" s="276" t="str">
        <f>IF(ACOUSTICS_COMBINED!A492="00-0m-0","",ACOUSTICS_COMBINED!A492)</f>
        <v/>
      </c>
      <c r="B530" s="276" t="str">
        <f>ACOUSTICS_COMBINED!D492</f>
        <v/>
      </c>
      <c r="C530" s="276" t="str">
        <f>ACOUSTICS_COMBINED!J492</f>
        <v/>
      </c>
    </row>
    <row r="531" spans="1:3" x14ac:dyDescent="0.25">
      <c r="A531" s="276" t="str">
        <f>IF(ACOUSTICS_COMBINED!A493="00-0m-0","",ACOUSTICS_COMBINED!A493)</f>
        <v/>
      </c>
      <c r="B531" s="276" t="str">
        <f>ACOUSTICS_COMBINED!D493</f>
        <v/>
      </c>
      <c r="C531" s="276" t="str">
        <f>ACOUSTICS_COMBINED!J493</f>
        <v/>
      </c>
    </row>
    <row r="532" spans="1:3" x14ac:dyDescent="0.25">
      <c r="A532" s="276" t="str">
        <f>IF(ACOUSTICS_COMBINED!A494="00-0m-0","",ACOUSTICS_COMBINED!A494)</f>
        <v/>
      </c>
      <c r="B532" s="276" t="str">
        <f>ACOUSTICS_COMBINED!D494</f>
        <v/>
      </c>
      <c r="C532" s="276" t="str">
        <f>ACOUSTICS_COMBINED!J494</f>
        <v/>
      </c>
    </row>
    <row r="533" spans="1:3" x14ac:dyDescent="0.25">
      <c r="A533" s="276" t="str">
        <f>IF(ACOUSTICS_COMBINED!A495="00-0m-0","",ACOUSTICS_COMBINED!A495)</f>
        <v/>
      </c>
      <c r="B533" s="276" t="str">
        <f>ACOUSTICS_COMBINED!D495</f>
        <v/>
      </c>
      <c r="C533" s="276" t="str">
        <f>ACOUSTICS_COMBINED!J495</f>
        <v/>
      </c>
    </row>
    <row r="534" spans="1:3" x14ac:dyDescent="0.25">
      <c r="A534" s="276" t="str">
        <f>IF(ACOUSTICS_COMBINED!A496="00-0m-0","",ACOUSTICS_COMBINED!A496)</f>
        <v/>
      </c>
      <c r="B534" s="276" t="str">
        <f>ACOUSTICS_COMBINED!D496</f>
        <v/>
      </c>
      <c r="C534" s="276" t="str">
        <f>ACOUSTICS_COMBINED!J496</f>
        <v/>
      </c>
    </row>
    <row r="535" spans="1:3" x14ac:dyDescent="0.25">
      <c r="A535" s="276" t="str">
        <f>IF(ACOUSTICS_COMBINED!A497="00-0m-0","",ACOUSTICS_COMBINED!A497)</f>
        <v/>
      </c>
      <c r="B535" s="276" t="str">
        <f>ACOUSTICS_COMBINED!D497</f>
        <v/>
      </c>
      <c r="C535" s="276" t="str">
        <f>ACOUSTICS_COMBINED!J497</f>
        <v/>
      </c>
    </row>
    <row r="536" spans="1:3" x14ac:dyDescent="0.25">
      <c r="A536" s="276" t="str">
        <f>IF(ACOUSTICS_COMBINED!A498="00-0m-0","",ACOUSTICS_COMBINED!A498)</f>
        <v/>
      </c>
      <c r="B536" s="276" t="str">
        <f>ACOUSTICS_COMBINED!D498</f>
        <v/>
      </c>
      <c r="C536" s="276" t="str">
        <f>ACOUSTICS_COMBINED!J498</f>
        <v/>
      </c>
    </row>
    <row r="537" spans="1:3" x14ac:dyDescent="0.25">
      <c r="A537" s="276" t="str">
        <f>IF(ACOUSTICS_COMBINED!A499="00-0m-0","",ACOUSTICS_COMBINED!A499)</f>
        <v/>
      </c>
      <c r="B537" s="276" t="str">
        <f>ACOUSTICS_COMBINED!D499</f>
        <v/>
      </c>
      <c r="C537" s="276" t="str">
        <f>ACOUSTICS_COMBINED!J499</f>
        <v/>
      </c>
    </row>
    <row r="538" spans="1:3" x14ac:dyDescent="0.25">
      <c r="A538" s="276" t="str">
        <f>IF(ACOUSTICS_COMBINED!A500="00-0m-0","",ACOUSTICS_COMBINED!A500)</f>
        <v/>
      </c>
      <c r="B538" s="276" t="str">
        <f>ACOUSTICS_COMBINED!D500</f>
        <v/>
      </c>
      <c r="C538" s="276" t="str">
        <f>ACOUSTICS_COMBINED!J500</f>
        <v/>
      </c>
    </row>
    <row r="539" spans="1:3" x14ac:dyDescent="0.25">
      <c r="A539" s="276" t="str">
        <f>IF(ACOUSTICS_COMBINED!A501="00-0m-0","",ACOUSTICS_COMBINED!A501)</f>
        <v/>
      </c>
      <c r="B539" s="276" t="str">
        <f>ACOUSTICS_COMBINED!D501</f>
        <v/>
      </c>
      <c r="C539" s="276" t="str">
        <f>ACOUSTICS_COMBINED!J501</f>
        <v/>
      </c>
    </row>
  </sheetData>
  <sortState ref="B2:B40">
    <sortCondition ref="B40"/>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B2:AO4"/>
  <sheetViews>
    <sheetView workbookViewId="0">
      <selection activeCell="R2" sqref="R2"/>
    </sheetView>
  </sheetViews>
  <sheetFormatPr defaultRowHeight="15" x14ac:dyDescent="0.25"/>
  <cols>
    <col min="2" max="2" width="18.7109375" customWidth="1"/>
    <col min="3" max="3" width="6.140625" bestFit="1" customWidth="1"/>
    <col min="4" max="4" width="5.5703125" bestFit="1" customWidth="1"/>
    <col min="5" max="5" width="6" customWidth="1"/>
    <col min="6" max="6" width="6" bestFit="1" customWidth="1"/>
    <col min="7" max="7" width="5.42578125" bestFit="1" customWidth="1"/>
    <col min="8" max="8" width="5.5703125" bestFit="1" customWidth="1"/>
    <col min="9" max="9" width="5.28515625" bestFit="1" customWidth="1"/>
    <col min="10" max="10" width="6.5703125" bestFit="1" customWidth="1"/>
    <col min="11" max="11" width="5.42578125" bestFit="1" customWidth="1"/>
    <col min="12" max="12" width="5.140625" bestFit="1" customWidth="1"/>
    <col min="13" max="13" width="5.7109375" bestFit="1" customWidth="1"/>
    <col min="14" max="14" width="4.85546875" bestFit="1" customWidth="1"/>
    <col min="15" max="15" width="5.140625" bestFit="1" customWidth="1"/>
    <col min="16" max="16" width="6" bestFit="1" customWidth="1"/>
    <col min="17" max="17" width="5.140625" bestFit="1" customWidth="1"/>
    <col min="18" max="18" width="7.5703125" bestFit="1" customWidth="1"/>
    <col min="19" max="19" width="6.7109375" bestFit="1" customWidth="1"/>
    <col min="20" max="20" width="6.42578125" customWidth="1"/>
    <col min="21" max="21" width="5.7109375" bestFit="1" customWidth="1"/>
    <col min="22" max="22" width="6.28515625" customWidth="1"/>
    <col min="23" max="23" width="6.5703125" bestFit="1" customWidth="1"/>
    <col min="24" max="24" width="5.85546875" bestFit="1" customWidth="1"/>
    <col min="25" max="25" width="6.28515625" bestFit="1" customWidth="1"/>
    <col min="26" max="26" width="12.7109375" bestFit="1" customWidth="1"/>
    <col min="27" max="27" width="6" bestFit="1" customWidth="1"/>
    <col min="28" max="28" width="6.42578125" bestFit="1" customWidth="1"/>
    <col min="29" max="30" width="6.28515625" bestFit="1" customWidth="1"/>
    <col min="31" max="31" width="6.7109375" bestFit="1" customWidth="1"/>
    <col min="32" max="32" width="6.5703125" bestFit="1" customWidth="1"/>
    <col min="33" max="33" width="8.28515625" bestFit="1" customWidth="1"/>
    <col min="34" max="34" width="6.28515625" bestFit="1" customWidth="1"/>
    <col min="35" max="35" width="6.7109375" bestFit="1" customWidth="1"/>
    <col min="36" max="36" width="5.7109375" bestFit="1" customWidth="1"/>
    <col min="37" max="38" width="5.5703125" bestFit="1" customWidth="1"/>
    <col min="39" max="39" width="6.42578125" bestFit="1" customWidth="1"/>
    <col min="40" max="40" width="6" bestFit="1" customWidth="1"/>
    <col min="41" max="41" width="6.85546875" bestFit="1" customWidth="1"/>
  </cols>
  <sheetData>
    <row r="2" spans="2:41" x14ac:dyDescent="0.25">
      <c r="B2" s="31" t="s">
        <v>580</v>
      </c>
    </row>
    <row r="3" spans="2:41" x14ac:dyDescent="0.25">
      <c r="C3" s="307" t="s">
        <v>1843</v>
      </c>
      <c r="D3" s="307" t="s">
        <v>887</v>
      </c>
      <c r="E3" s="307" t="s">
        <v>140</v>
      </c>
      <c r="F3" s="307" t="s">
        <v>886</v>
      </c>
      <c r="G3" s="307" t="s">
        <v>865</v>
      </c>
      <c r="H3" s="307" t="s">
        <v>141</v>
      </c>
      <c r="I3" s="307" t="s">
        <v>895</v>
      </c>
      <c r="J3" s="307" t="s">
        <v>1841</v>
      </c>
      <c r="K3" s="307" t="s">
        <v>1842</v>
      </c>
      <c r="L3" s="307" t="s">
        <v>1846</v>
      </c>
      <c r="M3" s="307" t="s">
        <v>143</v>
      </c>
      <c r="N3" s="307" t="s">
        <v>144</v>
      </c>
      <c r="O3" s="307" t="s">
        <v>869</v>
      </c>
      <c r="P3" s="307" t="s">
        <v>142</v>
      </c>
      <c r="Q3" s="307" t="s">
        <v>145</v>
      </c>
      <c r="R3" s="307" t="s">
        <v>909</v>
      </c>
      <c r="S3" s="307" t="s">
        <v>146</v>
      </c>
      <c r="T3" s="307" t="s">
        <v>1834</v>
      </c>
      <c r="U3" s="307" t="s">
        <v>1835</v>
      </c>
      <c r="V3" s="307" t="s">
        <v>1836</v>
      </c>
      <c r="W3" s="307" t="s">
        <v>147</v>
      </c>
      <c r="X3" s="307" t="s">
        <v>148</v>
      </c>
      <c r="Y3" s="307" t="s">
        <v>149</v>
      </c>
      <c r="Z3" s="307" t="s">
        <v>2138</v>
      </c>
      <c r="AA3" s="307" t="s">
        <v>150</v>
      </c>
      <c r="AB3" s="307" t="s">
        <v>151</v>
      </c>
      <c r="AC3" s="307" t="s">
        <v>1837</v>
      </c>
      <c r="AD3" s="307" t="s">
        <v>1844</v>
      </c>
      <c r="AE3" s="307" t="s">
        <v>1838</v>
      </c>
      <c r="AF3" s="307" t="s">
        <v>1839</v>
      </c>
      <c r="AG3" s="307" t="s">
        <v>295</v>
      </c>
      <c r="AH3" s="307" t="s">
        <v>152</v>
      </c>
      <c r="AI3" s="307" t="s">
        <v>1845</v>
      </c>
      <c r="AJ3" s="307" t="s">
        <v>1840</v>
      </c>
      <c r="AK3" s="307" t="s">
        <v>153</v>
      </c>
      <c r="AL3" s="307" t="s">
        <v>888</v>
      </c>
      <c r="AM3" s="307" t="s">
        <v>154</v>
      </c>
      <c r="AN3" s="307" t="s">
        <v>173</v>
      </c>
      <c r="AO3" s="307" t="s">
        <v>172</v>
      </c>
    </row>
    <row r="4" spans="2:41" x14ac:dyDescent="0.25">
      <c r="B4" s="18" t="s">
        <v>351</v>
      </c>
      <c r="C4" s="32">
        <v>1</v>
      </c>
      <c r="D4" s="32">
        <v>2</v>
      </c>
      <c r="E4" s="32">
        <v>3</v>
      </c>
      <c r="F4" s="32">
        <v>4</v>
      </c>
      <c r="G4" s="32">
        <v>5</v>
      </c>
      <c r="H4" s="32">
        <v>6</v>
      </c>
      <c r="I4" s="32">
        <v>7</v>
      </c>
      <c r="J4" s="32">
        <v>8</v>
      </c>
      <c r="K4" s="32">
        <v>9</v>
      </c>
      <c r="L4" s="32">
        <v>10</v>
      </c>
      <c r="M4" s="32">
        <v>11</v>
      </c>
      <c r="N4" s="32">
        <v>12</v>
      </c>
      <c r="O4" s="32">
        <v>13</v>
      </c>
      <c r="P4" s="32">
        <v>14</v>
      </c>
      <c r="Q4" s="32">
        <v>15</v>
      </c>
      <c r="R4" s="32">
        <v>16</v>
      </c>
      <c r="S4" s="32">
        <v>17</v>
      </c>
      <c r="T4" s="32">
        <v>18</v>
      </c>
      <c r="U4" s="32">
        <v>19</v>
      </c>
      <c r="V4" s="32">
        <v>20</v>
      </c>
      <c r="W4" s="32">
        <v>21</v>
      </c>
      <c r="X4" s="32">
        <v>22</v>
      </c>
      <c r="Y4" s="32">
        <v>23</v>
      </c>
      <c r="Z4" s="32">
        <v>24</v>
      </c>
      <c r="AA4" s="32">
        <v>25</v>
      </c>
      <c r="AB4" s="32">
        <v>26</v>
      </c>
      <c r="AC4" s="32">
        <v>27</v>
      </c>
      <c r="AD4" s="32">
        <v>28</v>
      </c>
      <c r="AE4" s="32">
        <v>29</v>
      </c>
      <c r="AF4" s="32">
        <v>30</v>
      </c>
      <c r="AG4" s="32">
        <v>31</v>
      </c>
      <c r="AH4" s="32">
        <v>32</v>
      </c>
      <c r="AI4" s="32">
        <v>33</v>
      </c>
      <c r="AJ4" s="32">
        <v>34</v>
      </c>
      <c r="AK4" s="32">
        <v>35</v>
      </c>
      <c r="AL4" s="32">
        <v>36</v>
      </c>
      <c r="AM4" s="32">
        <v>37</v>
      </c>
      <c r="AN4" s="32">
        <v>38</v>
      </c>
      <c r="AO4" s="32">
        <v>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BS501"/>
  <sheetViews>
    <sheetView workbookViewId="0">
      <selection activeCell="D12" sqref="D12"/>
    </sheetView>
  </sheetViews>
  <sheetFormatPr defaultRowHeight="15.75" x14ac:dyDescent="0.25"/>
  <cols>
    <col min="1" max="1" width="24.140625" style="1" customWidth="1"/>
    <col min="2" max="2" width="16.85546875" style="1" customWidth="1"/>
    <col min="3" max="3" width="15.85546875" style="1" customWidth="1"/>
    <col min="4" max="4" width="28.140625" style="1" customWidth="1"/>
    <col min="5" max="5" width="9.28515625" style="1" bestFit="1" customWidth="1"/>
    <col min="6" max="6" width="13.5703125" style="1" bestFit="1" customWidth="1"/>
    <col min="7" max="7" width="7.7109375" style="1" bestFit="1" customWidth="1"/>
    <col min="8" max="8" width="10.42578125" style="1" bestFit="1" customWidth="1"/>
    <col min="9" max="9" width="9.42578125" style="1" bestFit="1" customWidth="1"/>
    <col min="10" max="10" width="5.85546875" style="1" bestFit="1" customWidth="1"/>
    <col min="11" max="11" width="7" style="1" bestFit="1" customWidth="1"/>
    <col min="12" max="12" width="10.140625" style="1" bestFit="1" customWidth="1"/>
    <col min="13" max="13" width="17.7109375" style="1" bestFit="1" customWidth="1"/>
    <col min="14" max="14" width="14" style="16" customWidth="1"/>
    <col min="15" max="15" width="11.7109375" style="16" customWidth="1"/>
    <col min="16" max="16" width="12.42578125" style="1" bestFit="1" customWidth="1"/>
    <col min="17" max="17" width="14.42578125" style="1" bestFit="1" customWidth="1"/>
    <col min="18" max="19" width="15" style="1" bestFit="1" customWidth="1"/>
    <col min="20" max="20" width="12.140625" style="1" bestFit="1" customWidth="1"/>
    <col min="21" max="21" width="13.85546875" style="1" bestFit="1" customWidth="1"/>
    <col min="22" max="22" width="13.28515625" style="1" bestFit="1" customWidth="1"/>
    <col min="23" max="23" width="12" style="1" customWidth="1"/>
    <col min="24" max="24" width="13.5703125" style="1" bestFit="1" customWidth="1"/>
    <col min="25" max="25" width="14.5703125" style="1" bestFit="1" customWidth="1"/>
    <col min="26" max="26" width="14" style="1" bestFit="1" customWidth="1"/>
    <col min="27" max="27" width="13.42578125" style="1" bestFit="1" customWidth="1"/>
    <col min="28" max="28" width="19.140625" style="1" bestFit="1" customWidth="1"/>
    <col min="29" max="32" width="16.42578125" style="1" customWidth="1"/>
    <col min="33" max="52" width="9.28515625" style="1" bestFit="1" customWidth="1"/>
    <col min="53" max="16384" width="9.140625" style="1"/>
  </cols>
  <sheetData>
    <row r="1" spans="1:71" ht="24" customHeight="1" x14ac:dyDescent="0.25">
      <c r="A1" s="1" t="s">
        <v>302</v>
      </c>
      <c r="B1" s="57" t="s">
        <v>221</v>
      </c>
      <c r="C1" s="57" t="s">
        <v>211</v>
      </c>
      <c r="D1" s="52" t="s">
        <v>3</v>
      </c>
      <c r="E1" s="52" t="s">
        <v>4</v>
      </c>
      <c r="F1" s="53" t="s">
        <v>311</v>
      </c>
      <c r="G1" s="57" t="s">
        <v>215</v>
      </c>
      <c r="H1" s="57" t="s">
        <v>216</v>
      </c>
      <c r="I1" s="54" t="s">
        <v>43</v>
      </c>
      <c r="J1" s="54" t="s">
        <v>42</v>
      </c>
      <c r="K1" s="54" t="s">
        <v>44</v>
      </c>
      <c r="L1" s="54" t="s">
        <v>309</v>
      </c>
      <c r="M1" s="57" t="s">
        <v>217</v>
      </c>
      <c r="N1" s="55" t="s">
        <v>365</v>
      </c>
      <c r="O1" s="55" t="s">
        <v>385</v>
      </c>
      <c r="P1" s="57" t="s">
        <v>501</v>
      </c>
      <c r="Q1" s="57" t="s">
        <v>502</v>
      </c>
      <c r="R1" s="57" t="s">
        <v>386</v>
      </c>
      <c r="S1" s="57" t="s">
        <v>387</v>
      </c>
      <c r="T1" s="58" t="s">
        <v>388</v>
      </c>
      <c r="U1" s="58" t="s">
        <v>389</v>
      </c>
      <c r="V1" s="58" t="s">
        <v>505</v>
      </c>
      <c r="W1" s="58" t="s">
        <v>504</v>
      </c>
      <c r="X1" s="58" t="s">
        <v>447</v>
      </c>
      <c r="Y1" s="58" t="s">
        <v>506</v>
      </c>
      <c r="Z1" s="58" t="s">
        <v>448</v>
      </c>
      <c r="AA1" s="58" t="s">
        <v>390</v>
      </c>
      <c r="AB1" s="58" t="s">
        <v>237</v>
      </c>
      <c r="AC1" s="58" t="s">
        <v>219</v>
      </c>
      <c r="AD1" s="58" t="s">
        <v>507</v>
      </c>
      <c r="AE1" s="58" t="s">
        <v>220</v>
      </c>
      <c r="AF1" s="58" t="s">
        <v>210</v>
      </c>
      <c r="AG1" s="305" t="s">
        <v>1843</v>
      </c>
      <c r="AH1" s="306" t="s">
        <v>887</v>
      </c>
      <c r="AI1" s="306" t="s">
        <v>140</v>
      </c>
      <c r="AJ1" s="305" t="s">
        <v>886</v>
      </c>
      <c r="AK1" s="306" t="s">
        <v>865</v>
      </c>
      <c r="AL1" s="305" t="s">
        <v>141</v>
      </c>
      <c r="AM1" s="306" t="s">
        <v>895</v>
      </c>
      <c r="AN1" s="305" t="s">
        <v>1841</v>
      </c>
      <c r="AO1" s="305" t="s">
        <v>1842</v>
      </c>
      <c r="AP1" s="305" t="s">
        <v>1846</v>
      </c>
      <c r="AQ1" s="305" t="s">
        <v>143</v>
      </c>
      <c r="AR1" s="305" t="s">
        <v>144</v>
      </c>
      <c r="AS1" s="306" t="s">
        <v>869</v>
      </c>
      <c r="AT1" s="305" t="s">
        <v>142</v>
      </c>
      <c r="AU1" s="306" t="s">
        <v>145</v>
      </c>
      <c r="AV1" s="306" t="s">
        <v>909</v>
      </c>
      <c r="AW1" s="306" t="s">
        <v>146</v>
      </c>
      <c r="AX1" s="305" t="s">
        <v>1834</v>
      </c>
      <c r="AY1" s="305" t="s">
        <v>1835</v>
      </c>
      <c r="AZ1" s="305" t="s">
        <v>1836</v>
      </c>
      <c r="BA1" s="305" t="s">
        <v>147</v>
      </c>
      <c r="BB1" s="306" t="s">
        <v>148</v>
      </c>
      <c r="BC1" s="305" t="s">
        <v>149</v>
      </c>
      <c r="BD1" s="306" t="s">
        <v>2138</v>
      </c>
      <c r="BE1" s="305" t="s">
        <v>150</v>
      </c>
      <c r="BF1" s="306" t="s">
        <v>151</v>
      </c>
      <c r="BG1" s="305" t="s">
        <v>1837</v>
      </c>
      <c r="BH1" s="305" t="s">
        <v>1844</v>
      </c>
      <c r="BI1" s="305" t="s">
        <v>1838</v>
      </c>
      <c r="BJ1" s="305" t="s">
        <v>1839</v>
      </c>
      <c r="BK1" s="305" t="s">
        <v>295</v>
      </c>
      <c r="BL1" s="305" t="s">
        <v>152</v>
      </c>
      <c r="BM1" s="305" t="s">
        <v>1845</v>
      </c>
      <c r="BN1" s="305" t="s">
        <v>1840</v>
      </c>
      <c r="BO1" s="305" t="s">
        <v>153</v>
      </c>
      <c r="BP1" s="305" t="s">
        <v>888</v>
      </c>
      <c r="BQ1" s="305" t="s">
        <v>154</v>
      </c>
      <c r="BR1" s="305" t="s">
        <v>173</v>
      </c>
      <c r="BS1" s="305" t="s">
        <v>172</v>
      </c>
    </row>
    <row r="2" spans="1:71" x14ac:dyDescent="0.25">
      <c r="A2" s="1" t="str">
        <f>IF(ACOUSTIC_PIVOT_TABLE!B4 = 0, "",ACOUSTIC_PIVOT_TABLE!B4)</f>
        <v>825208415643-2015</v>
      </c>
      <c r="B2" s="1" t="s">
        <v>407</v>
      </c>
      <c r="C2" s="1" t="s">
        <v>408</v>
      </c>
      <c r="D2" s="1">
        <v>41.567259</v>
      </c>
      <c r="E2" s="1">
        <v>-82.455091999999993</v>
      </c>
      <c r="F2" s="1" t="s">
        <v>399</v>
      </c>
      <c r="G2" s="1" t="s">
        <v>61</v>
      </c>
      <c r="H2" s="1" t="s">
        <v>81</v>
      </c>
      <c r="I2" s="1">
        <v>5</v>
      </c>
      <c r="J2" s="1">
        <v>15</v>
      </c>
      <c r="K2" s="1">
        <v>2016</v>
      </c>
      <c r="L2" s="178">
        <v>42505</v>
      </c>
      <c r="M2" s="1" t="s">
        <v>179</v>
      </c>
      <c r="N2" s="16">
        <v>0.83333333333333337</v>
      </c>
      <c r="O2" s="16">
        <v>0.16666666666666666</v>
      </c>
      <c r="P2" s="1" t="s">
        <v>411</v>
      </c>
      <c r="Q2" s="1" t="s">
        <v>508</v>
      </c>
      <c r="R2" s="1" t="s">
        <v>374</v>
      </c>
      <c r="S2" s="1" t="s">
        <v>374</v>
      </c>
      <c r="T2" s="1">
        <v>2</v>
      </c>
      <c r="U2" s="1" t="s">
        <v>377</v>
      </c>
      <c r="V2" s="1">
        <v>180</v>
      </c>
      <c r="W2" s="1" t="s">
        <v>441</v>
      </c>
      <c r="X2" s="1">
        <v>5</v>
      </c>
      <c r="Y2" s="1">
        <v>4</v>
      </c>
      <c r="Z2" s="1">
        <v>4</v>
      </c>
      <c r="AA2" s="1" t="s">
        <v>371</v>
      </c>
      <c r="AB2" s="1" t="s">
        <v>236</v>
      </c>
      <c r="AC2" s="1" t="s">
        <v>412</v>
      </c>
      <c r="AD2" s="1" t="s">
        <v>412</v>
      </c>
      <c r="AE2" s="179" t="s">
        <v>573</v>
      </c>
      <c r="AF2" s="27" t="s">
        <v>409</v>
      </c>
      <c r="AG2" s="27">
        <f>IF($A2="","",(VLOOKUP($A2,ACOUSTIC_PIVOT_TABLE!$B$4:$AO$500,2,FALSE)))</f>
        <v>1</v>
      </c>
      <c r="AH2" s="27">
        <f>IF($A2="","",(VLOOKUP($A2,ACOUSTIC_PIVOT_TABLE!$B$4:$AO$500,3,FALSE)))</f>
        <v>2</v>
      </c>
      <c r="AI2" s="27">
        <f>IF($A2="","",(VLOOKUP($A2,ACOUSTIC_PIVOT_TABLE!$B$4:$AO$500,4,FALSE)))</f>
        <v>3</v>
      </c>
      <c r="AJ2" s="27">
        <f>IF($A2="","",(VLOOKUP($A2,ACOUSTIC_PIVOT_TABLE!$B$4:$AO$500,5,FALSE)))</f>
        <v>4</v>
      </c>
      <c r="AK2" s="27">
        <f>IF($A2="","",(VLOOKUP($A2,ACOUSTIC_PIVOT_TABLE!$B$4:$AO$500,6,FALSE)))</f>
        <v>5</v>
      </c>
      <c r="AL2" s="27">
        <f>IF($A2="","",(VLOOKUP($A2,ACOUSTIC_PIVOT_TABLE!$B$4:$AO$500,7,FALSE)))</f>
        <v>6</v>
      </c>
      <c r="AM2" s="27">
        <f>IF($A2="","",(VLOOKUP($A2,ACOUSTIC_PIVOT_TABLE!$B$4:$AO$500,8,FALSE)))</f>
        <v>7</v>
      </c>
      <c r="AN2" s="27">
        <f>IF($A2="","",(VLOOKUP($A2,ACOUSTIC_PIVOT_TABLE!$B$4:$AO$500,9,FALSE)))</f>
        <v>8</v>
      </c>
      <c r="AO2" s="27">
        <f>IF($A2="","",(VLOOKUP($A2,ACOUSTIC_PIVOT_TABLE!$B$4:$AO$500,10,FALSE)))</f>
        <v>9</v>
      </c>
      <c r="AP2" s="27">
        <f>IF($A2="","",(VLOOKUP($A2,ACOUSTIC_PIVOT_TABLE!$B$4:$AO$500,11,FALSE)))</f>
        <v>10</v>
      </c>
      <c r="AQ2" s="27">
        <f>IF($A2="","",(VLOOKUP($A2,ACOUSTIC_PIVOT_TABLE!$B$4:$AO$500,12,FALSE)))</f>
        <v>11</v>
      </c>
      <c r="AR2" s="27">
        <f>IF($A2="","",(VLOOKUP($A2,ACOUSTIC_PIVOT_TABLE!$B$4:$AO$500,13,FALSE)))</f>
        <v>12</v>
      </c>
      <c r="AS2" s="27">
        <f>IF($A2="","",(VLOOKUP($A2,ACOUSTIC_PIVOT_TABLE!$B$4:$AO$500,14,FALSE)))</f>
        <v>13</v>
      </c>
      <c r="AT2" s="27">
        <f>IF($A2="","",(VLOOKUP($A2,ACOUSTIC_PIVOT_TABLE!$B$4:$AO$500,15,FALSE)))</f>
        <v>14</v>
      </c>
      <c r="AU2" s="27">
        <f>IF($A2="","",(VLOOKUP($A2,ACOUSTIC_PIVOT_TABLE!$B$4:$AO$500,16,FALSE)))</f>
        <v>15</v>
      </c>
      <c r="AV2" s="27">
        <f>IF($A2="","",(VLOOKUP($A2,ACOUSTIC_PIVOT_TABLE!$B$4:$AO$500,17,FALSE)))</f>
        <v>16</v>
      </c>
      <c r="AW2" s="27">
        <f>IF($A2="","",(VLOOKUP($A2,ACOUSTIC_PIVOT_TABLE!$B$4:$AO$500,18,FALSE)))</f>
        <v>17</v>
      </c>
      <c r="AX2" s="27">
        <f>IF($A2="","",(VLOOKUP($A2,ACOUSTIC_PIVOT_TABLE!$B$4:$AO$500,19,FALSE)))</f>
        <v>18</v>
      </c>
      <c r="AY2" s="27">
        <f>IF($A2="","",(VLOOKUP($A2,ACOUSTIC_PIVOT_TABLE!$B$4:$AO$500,20,FALSE)))</f>
        <v>19</v>
      </c>
      <c r="AZ2" s="27">
        <f>IF($A2="","",(VLOOKUP($A2,ACOUSTIC_PIVOT_TABLE!$B$4:$AO$500,21,FALSE)))</f>
        <v>20</v>
      </c>
      <c r="BA2" s="27">
        <f>IF($A2="","",(VLOOKUP($A2,ACOUSTIC_PIVOT_TABLE!$B$4:$AO$500,22,FALSE)))</f>
        <v>21</v>
      </c>
      <c r="BB2" s="27">
        <f>IF($A2="","",(VLOOKUP($A2,ACOUSTIC_PIVOT_TABLE!$B$4:$AO$500,23,FALSE)))</f>
        <v>22</v>
      </c>
      <c r="BC2" s="27">
        <f>IF($A2="","",(VLOOKUP($A2,ACOUSTIC_PIVOT_TABLE!$B$4:$AO$500,24,FALSE)))</f>
        <v>23</v>
      </c>
      <c r="BD2" s="27">
        <f>IF($A2="","",(VLOOKUP($A2,ACOUSTIC_PIVOT_TABLE!$B$4:$AO$500,25,FALSE)))</f>
        <v>24</v>
      </c>
      <c r="BE2" s="27">
        <f>IF($A2="","",(VLOOKUP($A2,ACOUSTIC_PIVOT_TABLE!$B$4:$AO$500,26,FALSE)))</f>
        <v>25</v>
      </c>
      <c r="BF2" s="27">
        <f>IF($A2="","",(VLOOKUP($A2,ACOUSTIC_PIVOT_TABLE!$B$4:$AO$500,27,FALSE)))</f>
        <v>26</v>
      </c>
      <c r="BG2" s="27">
        <f>IF($A2="","",(VLOOKUP($A2,ACOUSTIC_PIVOT_TABLE!$B$4:$AO$500,28,FALSE)))</f>
        <v>27</v>
      </c>
      <c r="BH2" s="27">
        <f>IF($A2="","",(VLOOKUP($A2,ACOUSTIC_PIVOT_TABLE!$B$4:$AO$500,29,FALSE)))</f>
        <v>28</v>
      </c>
      <c r="BI2" s="27">
        <f>IF($A2="","",(VLOOKUP($A2,ACOUSTIC_PIVOT_TABLE!$B$4:$AO$500,30,FALSE)))</f>
        <v>29</v>
      </c>
      <c r="BJ2" s="27">
        <f>IF($A2="","",(VLOOKUP($A2,ACOUSTIC_PIVOT_TABLE!$B$4:$AO$500,31,FALSE)))</f>
        <v>30</v>
      </c>
      <c r="BK2" s="27">
        <f>IF($A2="","",(VLOOKUP($A2,ACOUSTIC_PIVOT_TABLE!$B$4:$AO$500,32,FALSE)))</f>
        <v>31</v>
      </c>
      <c r="BL2" s="27">
        <f>IF($A2="","",(VLOOKUP($A2,ACOUSTIC_PIVOT_TABLE!$B$4:$AO$500,33,FALSE)))</f>
        <v>32</v>
      </c>
      <c r="BM2" s="27">
        <f>IF($A2="","",(VLOOKUP($A2,ACOUSTIC_PIVOT_TABLE!$B$4:$AO$500,34,FALSE)))</f>
        <v>33</v>
      </c>
      <c r="BN2" s="27">
        <f>IF($A2="","",(VLOOKUP($A2,ACOUSTIC_PIVOT_TABLE!$B$4:$AO$500,35,FALSE)))</f>
        <v>34</v>
      </c>
      <c r="BO2" s="27">
        <f>IF($A2="","",(VLOOKUP($A2,ACOUSTIC_PIVOT_TABLE!$B$4:$AO$500,36,FALSE)))</f>
        <v>35</v>
      </c>
      <c r="BP2" s="27">
        <f>IF($A2="","",(VLOOKUP($A2,ACOUSTIC_PIVOT_TABLE!$B$4:$AO$500,37,FALSE)))</f>
        <v>36</v>
      </c>
      <c r="BQ2" s="27">
        <f>IF($A2="","",(VLOOKUP($A2,ACOUSTIC_PIVOT_TABLE!$B$4:$AO$500,38,FALSE)))</f>
        <v>37</v>
      </c>
      <c r="BR2" s="27">
        <f>IF($A2="","",(VLOOKUP($A2,ACOUSTIC_PIVOT_TABLE!$B$4:$AO$500,39,FALSE)))</f>
        <v>38</v>
      </c>
      <c r="BS2" s="27">
        <f>IF($A2="","",(VLOOKUP($A2,ACOUSTIC_PIVOT_TABLE!$B$4:$AO$500,40,FALSE)))</f>
        <v>39</v>
      </c>
    </row>
    <row r="3" spans="1:71" x14ac:dyDescent="0.25">
      <c r="A3" s="1" t="str">
        <f>IF(ACOUSTIC_PIVOT_TABLE!B5 = 0, "",ACOUSTIC_PIVOT_TABLE!B5)</f>
        <v/>
      </c>
      <c r="B3" s="1" t="str">
        <f>IF($A3="","",(VLOOKUP($A3,ACOUSTICS_COMBINED!$B$3:$AQ$501,21,FALSE)))</f>
        <v/>
      </c>
      <c r="C3" s="1" t="str">
        <f>IF($A3="","",(VLOOKUP($A3,ACOUSTICS_COMBINED!$B$3:$AQ$501,22,FALSE)))</f>
        <v/>
      </c>
      <c r="D3" s="1" t="str">
        <f>IF($A3="","",(VLOOKUP($A3,ACOUSTICS_COMBINED!$B$3:$AQ$501,12,FALSE)))</f>
        <v/>
      </c>
      <c r="E3" s="1" t="str">
        <f>IF($A3="","",(VLOOKUP($A3,ACOUSTICS_COMBINED!$B$3:$AQ$501,13,FALSE)))</f>
        <v/>
      </c>
      <c r="F3" s="1" t="str">
        <f>IF($A3="","",(VLOOKUP($A3,ACOUSTICS_COMBINED!$B$3:$AQ$501,14,FALSE)))</f>
        <v/>
      </c>
      <c r="G3" s="1" t="str">
        <f>IF($A3="","",(VLOOKUP($A3,ACOUSTICS_COMBINED!$B$3:$AQ$501,23,FALSE)))</f>
        <v/>
      </c>
      <c r="H3" s="1" t="str">
        <f>IF($A3="","",(VLOOKUP($A3,ACOUSTICS_COMBINED!$B$3:$AQ$501,24,FALSE)))</f>
        <v/>
      </c>
      <c r="I3" s="1" t="str">
        <f>IF($A3="","",(VLOOKUP($A3,ACOUSTICS_COMBINED!$B$3:$AQ$501,15,FALSE)))</f>
        <v/>
      </c>
      <c r="J3" s="1" t="str">
        <f>IF($A3="","",(VLOOKUP($A3,ACOUSTICS_COMBINED!$B$3:$AQ$501,16,FALSE)))</f>
        <v/>
      </c>
      <c r="K3" s="1" t="str">
        <f>IF($A3="","",(VLOOKUP($A3,ACOUSTICS_COMBINED!$B$3:$AQ$501,17,FALSE)))</f>
        <v/>
      </c>
      <c r="L3" s="1" t="str">
        <f>IF($A3="","",(VLOOKUP($A3,ACOUSTICS_COMBINED!$B$3:$AQ$501,18,FALSE)))</f>
        <v/>
      </c>
      <c r="M3" s="1" t="str">
        <f>IF($A3="","",(VLOOKUP($A3,ACOUSTICS_COMBINED!$B$3:$AQ$501,25,FALSE)))</f>
        <v/>
      </c>
      <c r="N3" s="16" t="str">
        <f>IF($A3="","",(VLOOKUP($A3,ACOUSTICS_COMBINED!$B$3:$AQ$501,19,FALSE)))</f>
        <v/>
      </c>
      <c r="O3" s="16" t="str">
        <f>IF($A3="","",(VLOOKUP($A3,ACOUSTICS_COMBINED!$B$3:$AQ$501,20,FALSE)))</f>
        <v/>
      </c>
      <c r="P3" s="1" t="str">
        <f>IF($A3="","",(VLOOKUP($A3,ACOUSTICS_COMBINED!$B$3:$AQ$501,26,FALSE)))</f>
        <v/>
      </c>
      <c r="Q3" s="1" t="str">
        <f>IF($A3="","",(VLOOKUP($A3,ACOUSTICS_COMBINED!$B$3:$AQ$501,27,FALSE)))</f>
        <v/>
      </c>
      <c r="R3" s="1" t="str">
        <f>IF($A3="","",(VLOOKUP($A3,ACOUSTICS_COMBINED!$B$3:$AQ$501,28,FALSE)))</f>
        <v/>
      </c>
      <c r="S3" s="1" t="str">
        <f>IF($A3="","",(VLOOKUP($A3,ACOUSTICS_COMBINED!$B$3:$AQ$501,29,FALSE)))</f>
        <v/>
      </c>
      <c r="T3" s="1" t="str">
        <f>IF($A3="","",(VLOOKUP($A3,ACOUSTICS_COMBINED!$B$3:$AQ$501,30,FALSE)))</f>
        <v/>
      </c>
      <c r="U3" s="1" t="str">
        <f>IF($A3="","",(VLOOKUP($A3,ACOUSTICS_COMBINED!$B$3:$AQ$501,31,FALSE)))</f>
        <v/>
      </c>
      <c r="V3" s="1" t="str">
        <f>IF($A3="","",(VLOOKUP($A3,ACOUSTICS_COMBINED!$B$3:$AQ$501,32,FALSE)))</f>
        <v/>
      </c>
      <c r="W3" s="1" t="str">
        <f>IF($A3="","",(VLOOKUP($A3,ACOUSTICS_COMBINED!$B$3:$AQ$501,33,FALSE)))</f>
        <v/>
      </c>
      <c r="X3" s="1" t="str">
        <f>IF($A3="","",(VLOOKUP($A3,ACOUSTICS_COMBINED!$B$3:$AQ$501,34,FALSE)))</f>
        <v/>
      </c>
      <c r="Y3" s="1" t="str">
        <f>IF($A3="","",(VLOOKUP($A3,ACOUSTICS_COMBINED!$B$3:$AQ$501,35,FALSE)))</f>
        <v/>
      </c>
      <c r="Z3" s="1" t="str">
        <f>IF($A3="","",(VLOOKUP($A3,ACOUSTICS_COMBINED!$B$3:$AQ$501,36,FALSE)))</f>
        <v/>
      </c>
      <c r="AA3" s="1" t="str">
        <f>IF($A3="","",(VLOOKUP($A3,ACOUSTICS_COMBINED!$B$3:$AQ$501,37,FALSE)))</f>
        <v/>
      </c>
      <c r="AB3" s="1" t="str">
        <f>IF($A3="","",(VLOOKUP($A3,ACOUSTICS_COMBINED!$B$3:$AQ$501,38,FALSE)))</f>
        <v/>
      </c>
      <c r="AC3" s="1" t="str">
        <f>IF($A3="","",(VLOOKUP($A3,ACOUSTICS_COMBINED!$B$3:$AQ$501,39,FALSE)))</f>
        <v/>
      </c>
      <c r="AD3" s="1" t="str">
        <f>IF($A3="","",(VLOOKUP($A3,ACOUSTICS_COMBINED!$B$3:$AQ$501,40,FALSE)))</f>
        <v/>
      </c>
      <c r="AE3" s="1" t="str">
        <f>IF($A3="","",(VLOOKUP($A3,ACOUSTICS_COMBINED!$B$3:$AQ$501,41,FALSE)))</f>
        <v/>
      </c>
      <c r="AF3" s="27" t="str">
        <f>IF($A3="","",(VLOOKUP($A3,ACOUSTICS_COMBINED!$B$3:$AQ$501,42,FALSE)))</f>
        <v/>
      </c>
      <c r="AG3" s="27" t="str">
        <f>IF($A3="","",(VLOOKUP($A3,ACOUSTIC_PIVOT_TABLE!$B$4:$AO$500,2,FALSE)))</f>
        <v/>
      </c>
      <c r="AH3" s="27" t="str">
        <f>IF($A3="","",(VLOOKUP($A3,ACOUSTIC_PIVOT_TABLE!$B$4:$AO$500,3,FALSE)))</f>
        <v/>
      </c>
      <c r="AI3" s="27" t="str">
        <f>IF($A3="","",(VLOOKUP($A3,ACOUSTIC_PIVOT_TABLE!$B$4:$AO$500,4,FALSE)))</f>
        <v/>
      </c>
      <c r="AJ3" s="27" t="str">
        <f>IF($A3="","",(VLOOKUP($A3,ACOUSTIC_PIVOT_TABLE!$B$4:$AO$500,5,FALSE)))</f>
        <v/>
      </c>
      <c r="AK3" s="27" t="str">
        <f>IF($A3="","",(VLOOKUP($A3,ACOUSTIC_PIVOT_TABLE!$B$4:$AO$500,6,FALSE)))</f>
        <v/>
      </c>
      <c r="AL3" s="27" t="str">
        <f>IF($A3="","",(VLOOKUP($A3,ACOUSTIC_PIVOT_TABLE!$B$4:$AO$500,7,FALSE)))</f>
        <v/>
      </c>
      <c r="AM3" s="27" t="str">
        <f>IF($A3="","",(VLOOKUP($A3,ACOUSTIC_PIVOT_TABLE!$B$4:$AO$500,8,FALSE)))</f>
        <v/>
      </c>
      <c r="AN3" s="27" t="str">
        <f>IF($A3="","",(VLOOKUP($A3,ACOUSTIC_PIVOT_TABLE!$B$4:$AO$500,9,FALSE)))</f>
        <v/>
      </c>
      <c r="AO3" s="27" t="str">
        <f>IF($A3="","",(VLOOKUP($A3,ACOUSTIC_PIVOT_TABLE!$B$4:$AO$500,10,FALSE)))</f>
        <v/>
      </c>
      <c r="AP3" s="27" t="str">
        <f>IF($A3="","",(VLOOKUP($A3,ACOUSTIC_PIVOT_TABLE!$B$4:$AO$500,11,FALSE)))</f>
        <v/>
      </c>
      <c r="AQ3" s="27" t="str">
        <f>IF($A3="","",(VLOOKUP($A3,ACOUSTIC_PIVOT_TABLE!$B$4:$AO$500,12,FALSE)))</f>
        <v/>
      </c>
      <c r="AR3" s="27" t="str">
        <f>IF($A3="","",(VLOOKUP($A3,ACOUSTIC_PIVOT_TABLE!$B$4:$AO$500,13,FALSE)))</f>
        <v/>
      </c>
      <c r="AS3" s="27" t="str">
        <f>IF($A3="","",(VLOOKUP($A3,ACOUSTIC_PIVOT_TABLE!$B$4:$AO$500,14,FALSE)))</f>
        <v/>
      </c>
      <c r="AT3" s="27" t="str">
        <f>IF($A3="","",(VLOOKUP($A3,ACOUSTIC_PIVOT_TABLE!$B$4:$AO$500,15,FALSE)))</f>
        <v/>
      </c>
      <c r="AU3" s="27" t="str">
        <f>IF($A3="","",(VLOOKUP($A3,ACOUSTIC_PIVOT_TABLE!$B$4:$AO$500,16,FALSE)))</f>
        <v/>
      </c>
      <c r="AV3" s="27" t="str">
        <f>IF($A3="","",(VLOOKUP($A3,ACOUSTIC_PIVOT_TABLE!$B$4:$AO$500,17,FALSE)))</f>
        <v/>
      </c>
      <c r="AW3" s="27" t="str">
        <f>IF($A3="","",(VLOOKUP($A3,ACOUSTIC_PIVOT_TABLE!$B$4:$AO$500,18,FALSE)))</f>
        <v/>
      </c>
      <c r="AX3" s="27" t="str">
        <f>IF($A3="","",(VLOOKUP($A3,ACOUSTIC_PIVOT_TABLE!$B$4:$AO$500,19,FALSE)))</f>
        <v/>
      </c>
      <c r="AY3" s="27" t="str">
        <f>IF($A3="","",(VLOOKUP($A3,ACOUSTIC_PIVOT_TABLE!$B$4:$AO$500,20,FALSE)))</f>
        <v/>
      </c>
      <c r="AZ3" s="27" t="str">
        <f>IF($A3="","",(VLOOKUP($A3,ACOUSTIC_PIVOT_TABLE!$B$4:$AO$500,21,FALSE)))</f>
        <v/>
      </c>
      <c r="BA3" s="27" t="str">
        <f>IF($A3="","",(VLOOKUP($A3,ACOUSTIC_PIVOT_TABLE!$B$4:$AO$500,22,FALSE)))</f>
        <v/>
      </c>
      <c r="BB3" s="27" t="str">
        <f>IF($A3="","",(VLOOKUP($A3,ACOUSTIC_PIVOT_TABLE!$B$4:$AO$500,23,FALSE)))</f>
        <v/>
      </c>
      <c r="BC3" s="27" t="str">
        <f>IF($A3="","",(VLOOKUP($A3,ACOUSTIC_PIVOT_TABLE!$B$4:$AO$500,24,FALSE)))</f>
        <v/>
      </c>
      <c r="BD3" s="27" t="str">
        <f>IF($A3="","",(VLOOKUP($A3,ACOUSTIC_PIVOT_TABLE!$B$4:$AO$500,25,FALSE)))</f>
        <v/>
      </c>
      <c r="BE3" s="27" t="str">
        <f>IF($A3="","",(VLOOKUP($A3,ACOUSTIC_PIVOT_TABLE!$B$4:$AO$500,26,FALSE)))</f>
        <v/>
      </c>
      <c r="BF3" s="27" t="str">
        <f>IF($A3="","",(VLOOKUP($A3,ACOUSTIC_PIVOT_TABLE!$B$4:$AO$500,27,FALSE)))</f>
        <v/>
      </c>
      <c r="BG3" s="27" t="str">
        <f>IF($A3="","",(VLOOKUP($A3,ACOUSTIC_PIVOT_TABLE!$B$4:$AO$500,28,FALSE)))</f>
        <v/>
      </c>
      <c r="BH3" s="27" t="str">
        <f>IF($A3="","",(VLOOKUP($A3,ACOUSTIC_PIVOT_TABLE!$B$4:$AO$500,29,FALSE)))</f>
        <v/>
      </c>
      <c r="BI3" s="27" t="str">
        <f>IF($A3="","",(VLOOKUP($A3,ACOUSTIC_PIVOT_TABLE!$B$4:$AO$500,30,FALSE)))</f>
        <v/>
      </c>
      <c r="BJ3" s="27" t="str">
        <f>IF($A3="","",(VLOOKUP($A3,ACOUSTIC_PIVOT_TABLE!$B$4:$AO$500,31,FALSE)))</f>
        <v/>
      </c>
      <c r="BK3" s="27" t="str">
        <f>IF($A3="","",(VLOOKUP($A3,ACOUSTIC_PIVOT_TABLE!$B$4:$AO$500,32,FALSE)))</f>
        <v/>
      </c>
      <c r="BL3" s="27" t="str">
        <f>IF($A3="","",(VLOOKUP($A3,ACOUSTIC_PIVOT_TABLE!$B$4:$AO$500,33,FALSE)))</f>
        <v/>
      </c>
      <c r="BM3" s="27" t="str">
        <f>IF($A3="","",(VLOOKUP($A3,ACOUSTIC_PIVOT_TABLE!$B$4:$AO$500,34,FALSE)))</f>
        <v/>
      </c>
      <c r="BN3" s="27" t="str">
        <f>IF($A3="","",(VLOOKUP($A3,ACOUSTIC_PIVOT_TABLE!$B$4:$AO$500,35,FALSE)))</f>
        <v/>
      </c>
      <c r="BO3" s="27" t="str">
        <f>IF($A3="","",(VLOOKUP($A3,ACOUSTIC_PIVOT_TABLE!$B$4:$AO$500,36,FALSE)))</f>
        <v/>
      </c>
      <c r="BP3" s="27" t="str">
        <f>IF($A3="","",(VLOOKUP($A3,ACOUSTIC_PIVOT_TABLE!$B$4:$AO$500,37,FALSE)))</f>
        <v/>
      </c>
      <c r="BQ3" s="27" t="str">
        <f>IF($A3="","",(VLOOKUP($A3,ACOUSTIC_PIVOT_TABLE!$B$4:$AO$500,38,FALSE)))</f>
        <v/>
      </c>
      <c r="BR3" s="27" t="str">
        <f>IF($A3="","",(VLOOKUP($A3,ACOUSTIC_PIVOT_TABLE!$B$4:$AO$500,39,FALSE)))</f>
        <v/>
      </c>
      <c r="BS3" s="27" t="str">
        <f>IF($A3="","",(VLOOKUP($A3,ACOUSTIC_PIVOT_TABLE!$B$4:$AO$500,40,FALSE)))</f>
        <v/>
      </c>
    </row>
    <row r="4" spans="1:71" x14ac:dyDescent="0.25">
      <c r="A4" s="1" t="str">
        <f>IF(ACOUSTIC_PIVOT_TABLE!B6 = 0, "",ACOUSTIC_PIVOT_TABLE!B6)</f>
        <v/>
      </c>
      <c r="B4" s="1" t="str">
        <f>IF($A4="","",(VLOOKUP($A4,ACOUSTICS_COMBINED!$B$3:$AQ$501,21,FALSE)))</f>
        <v/>
      </c>
      <c r="C4" s="1" t="str">
        <f>IF($A4="","",(VLOOKUP($A4,ACOUSTICS_COMBINED!$B$3:$AQ$501,22,FALSE)))</f>
        <v/>
      </c>
      <c r="D4" s="1" t="str">
        <f>IF($A4="","",(VLOOKUP($A4,ACOUSTICS_COMBINED!$B$3:$AQ$501,12,FALSE)))</f>
        <v/>
      </c>
      <c r="E4" s="1" t="str">
        <f>IF($A4="","",(VLOOKUP($A4,ACOUSTICS_COMBINED!$B$3:$AQ$501,13,FALSE)))</f>
        <v/>
      </c>
      <c r="F4" s="1" t="str">
        <f>IF($A4="","",(VLOOKUP($A4,ACOUSTICS_COMBINED!$B$3:$AQ$501,14,FALSE)))</f>
        <v/>
      </c>
      <c r="G4" s="1" t="str">
        <f>IF($A4="","",(VLOOKUP($A4,ACOUSTICS_COMBINED!$B$3:$AQ$501,23,FALSE)))</f>
        <v/>
      </c>
      <c r="H4" s="1" t="str">
        <f>IF($A4="","",(VLOOKUP($A4,ACOUSTICS_COMBINED!$B$3:$AQ$501,24,FALSE)))</f>
        <v/>
      </c>
      <c r="I4" s="1" t="str">
        <f>IF($A4="","",(VLOOKUP($A4,ACOUSTICS_COMBINED!$B$3:$AQ$501,15,FALSE)))</f>
        <v/>
      </c>
      <c r="J4" s="1" t="str">
        <f>IF($A4="","",(VLOOKUP($A4,ACOUSTICS_COMBINED!$B$3:$AQ$501,16,FALSE)))</f>
        <v/>
      </c>
      <c r="K4" s="1" t="str">
        <f>IF($A4="","",(VLOOKUP($A4,ACOUSTICS_COMBINED!$B$3:$AQ$501,17,FALSE)))</f>
        <v/>
      </c>
      <c r="L4" s="1" t="str">
        <f>IF($A4="","",(VLOOKUP($A4,ACOUSTICS_COMBINED!$B$3:$AQ$501,18,FALSE)))</f>
        <v/>
      </c>
      <c r="M4" s="1" t="str">
        <f>IF($A4="","",(VLOOKUP($A4,ACOUSTICS_COMBINED!$B$3:$AQ$501,25,FALSE)))</f>
        <v/>
      </c>
      <c r="N4" s="16" t="str">
        <f>IF($A4="","",(VLOOKUP($A4,ACOUSTICS_COMBINED!$B$3:$AQ$501,19,FALSE)))</f>
        <v/>
      </c>
      <c r="O4" s="16" t="str">
        <f>IF($A4="","",(VLOOKUP($A4,ACOUSTICS_COMBINED!$B$3:$AQ$501,20,FALSE)))</f>
        <v/>
      </c>
      <c r="P4" s="1" t="str">
        <f>IF($A4="","",(VLOOKUP($A4,ACOUSTICS_COMBINED!$B$3:$AQ$501,26,FALSE)))</f>
        <v/>
      </c>
      <c r="Q4" s="1" t="str">
        <f>IF($A4="","",(VLOOKUP($A4,ACOUSTICS_COMBINED!$B$3:$AQ$501,27,FALSE)))</f>
        <v/>
      </c>
      <c r="R4" s="1" t="str">
        <f>IF($A4="","",(VLOOKUP($A4,ACOUSTICS_COMBINED!$B$3:$AQ$501,28,FALSE)))</f>
        <v/>
      </c>
      <c r="S4" s="1" t="str">
        <f>IF($A4="","",(VLOOKUP($A4,ACOUSTICS_COMBINED!$B$3:$AQ$501,29,FALSE)))</f>
        <v/>
      </c>
      <c r="T4" s="1" t="str">
        <f>IF($A4="","",(VLOOKUP($A4,ACOUSTICS_COMBINED!$B$3:$AQ$501,30,FALSE)))</f>
        <v/>
      </c>
      <c r="U4" s="1" t="str">
        <f>IF($A4="","",(VLOOKUP($A4,ACOUSTICS_COMBINED!$B$3:$AQ$501,31,FALSE)))</f>
        <v/>
      </c>
      <c r="V4" s="1" t="str">
        <f>IF($A4="","",(VLOOKUP($A4,ACOUSTICS_COMBINED!$B$3:$AQ$501,32,FALSE)))</f>
        <v/>
      </c>
      <c r="W4" s="1" t="str">
        <f>IF($A4="","",(VLOOKUP($A4,ACOUSTICS_COMBINED!$B$3:$AQ$501,33,FALSE)))</f>
        <v/>
      </c>
      <c r="X4" s="1" t="str">
        <f>IF($A4="","",(VLOOKUP($A4,ACOUSTICS_COMBINED!$B$3:$AQ$501,34,FALSE)))</f>
        <v/>
      </c>
      <c r="Y4" s="1" t="str">
        <f>IF($A4="","",(VLOOKUP($A4,ACOUSTICS_COMBINED!$B$3:$AQ$501,35,FALSE)))</f>
        <v/>
      </c>
      <c r="Z4" s="1" t="str">
        <f>IF($A4="","",(VLOOKUP($A4,ACOUSTICS_COMBINED!$B$3:$AQ$501,36,FALSE)))</f>
        <v/>
      </c>
      <c r="AA4" s="1" t="str">
        <f>IF($A4="","",(VLOOKUP($A4,ACOUSTICS_COMBINED!$B$3:$AQ$501,37,FALSE)))</f>
        <v/>
      </c>
      <c r="AB4" s="1" t="str">
        <f>IF($A4="","",(VLOOKUP($A4,ACOUSTICS_COMBINED!$B$3:$AQ$501,38,FALSE)))</f>
        <v/>
      </c>
      <c r="AC4" s="1" t="str">
        <f>IF($A4="","",(VLOOKUP($A4,ACOUSTICS_COMBINED!$B$3:$AQ$501,39,FALSE)))</f>
        <v/>
      </c>
      <c r="AD4" s="1" t="str">
        <f>IF($A4="","",(VLOOKUP($A4,ACOUSTICS_COMBINED!$B$3:$AQ$501,40,FALSE)))</f>
        <v/>
      </c>
      <c r="AE4" s="1" t="str">
        <f>IF($A4="","",(VLOOKUP($A4,ACOUSTICS_COMBINED!$B$3:$AQ$501,41,FALSE)))</f>
        <v/>
      </c>
      <c r="AF4" s="1" t="str">
        <f>IF($A4="","",(VLOOKUP($A4,ACOUSTICS_COMBINED!$B$3:$AQ$501,42,FALSE)))</f>
        <v/>
      </c>
      <c r="AG4" s="27" t="str">
        <f>IF($A4="","",(VLOOKUP($A4,ACOUSTIC_PIVOT_TABLE!$B$4:$AO$500,2,FALSE)))</f>
        <v/>
      </c>
      <c r="AH4" s="27" t="str">
        <f>IF($A4="","",(VLOOKUP($A4,ACOUSTIC_PIVOT_TABLE!$B$4:$AO$500,3,FALSE)))</f>
        <v/>
      </c>
      <c r="AI4" s="27" t="str">
        <f>IF($A4="","",(VLOOKUP($A4,ACOUSTIC_PIVOT_TABLE!$B$4:$AO$500,4,FALSE)))</f>
        <v/>
      </c>
      <c r="AJ4" s="27" t="str">
        <f>IF($A4="","",(VLOOKUP($A4,ACOUSTIC_PIVOT_TABLE!$B$4:$AO$500,5,FALSE)))</f>
        <v/>
      </c>
      <c r="AK4" s="27" t="str">
        <f>IF($A4="","",(VLOOKUP($A4,ACOUSTIC_PIVOT_TABLE!$B$4:$AO$500,6,FALSE)))</f>
        <v/>
      </c>
      <c r="AL4" s="27" t="str">
        <f>IF($A4="","",(VLOOKUP($A4,ACOUSTIC_PIVOT_TABLE!$B$4:$AO$500,7,FALSE)))</f>
        <v/>
      </c>
      <c r="AM4" s="27" t="str">
        <f>IF($A4="","",(VLOOKUP($A4,ACOUSTIC_PIVOT_TABLE!$B$4:$AO$500,8,FALSE)))</f>
        <v/>
      </c>
      <c r="AN4" s="27" t="str">
        <f>IF($A4="","",(VLOOKUP($A4,ACOUSTIC_PIVOT_TABLE!$B$4:$AO$500,9,FALSE)))</f>
        <v/>
      </c>
      <c r="AO4" s="27" t="str">
        <f>IF($A4="","",(VLOOKUP($A4,ACOUSTIC_PIVOT_TABLE!$B$4:$AO$500,10,FALSE)))</f>
        <v/>
      </c>
      <c r="AP4" s="27" t="str">
        <f>IF($A4="","",(VLOOKUP($A4,ACOUSTIC_PIVOT_TABLE!$B$4:$AO$500,11,FALSE)))</f>
        <v/>
      </c>
      <c r="AQ4" s="27" t="str">
        <f>IF($A4="","",(VLOOKUP($A4,ACOUSTIC_PIVOT_TABLE!$B$4:$AO$500,12,FALSE)))</f>
        <v/>
      </c>
      <c r="AR4" s="27" t="str">
        <f>IF($A4="","",(VLOOKUP($A4,ACOUSTIC_PIVOT_TABLE!$B$4:$AO$500,13,FALSE)))</f>
        <v/>
      </c>
      <c r="AS4" s="27" t="str">
        <f>IF($A4="","",(VLOOKUP($A4,ACOUSTIC_PIVOT_TABLE!$B$4:$AO$500,14,FALSE)))</f>
        <v/>
      </c>
      <c r="AT4" s="27" t="str">
        <f>IF($A4="","",(VLOOKUP($A4,ACOUSTIC_PIVOT_TABLE!$B$4:$AO$500,15,FALSE)))</f>
        <v/>
      </c>
      <c r="AU4" s="27" t="str">
        <f>IF($A4="","",(VLOOKUP($A4,ACOUSTIC_PIVOT_TABLE!$B$4:$AO$500,16,FALSE)))</f>
        <v/>
      </c>
      <c r="AV4" s="27" t="str">
        <f>IF($A4="","",(VLOOKUP($A4,ACOUSTIC_PIVOT_TABLE!$B$4:$AO$500,17,FALSE)))</f>
        <v/>
      </c>
      <c r="AW4" s="27" t="str">
        <f>IF($A4="","",(VLOOKUP($A4,ACOUSTIC_PIVOT_TABLE!$B$4:$AO$500,18,FALSE)))</f>
        <v/>
      </c>
      <c r="AX4" s="27" t="str">
        <f>IF($A4="","",(VLOOKUP($A4,ACOUSTIC_PIVOT_TABLE!$B$4:$AO$500,19,FALSE)))</f>
        <v/>
      </c>
      <c r="AY4" s="27" t="str">
        <f>IF($A4="","",(VLOOKUP($A4,ACOUSTIC_PIVOT_TABLE!$B$4:$AO$500,20,FALSE)))</f>
        <v/>
      </c>
      <c r="AZ4" s="27" t="str">
        <f>IF($A4="","",(VLOOKUP($A4,ACOUSTIC_PIVOT_TABLE!$B$4:$AO$500,21,FALSE)))</f>
        <v/>
      </c>
      <c r="BA4" s="27" t="str">
        <f>IF($A4="","",(VLOOKUP($A4,ACOUSTIC_PIVOT_TABLE!$B$4:$AO$500,22,FALSE)))</f>
        <v/>
      </c>
      <c r="BB4" s="27" t="str">
        <f>IF($A4="","",(VLOOKUP($A4,ACOUSTIC_PIVOT_TABLE!$B$4:$AO$500,23,FALSE)))</f>
        <v/>
      </c>
      <c r="BC4" s="27" t="str">
        <f>IF($A4="","",(VLOOKUP($A4,ACOUSTIC_PIVOT_TABLE!$B$4:$AO$500,24,FALSE)))</f>
        <v/>
      </c>
      <c r="BD4" s="27" t="str">
        <f>IF($A4="","",(VLOOKUP($A4,ACOUSTIC_PIVOT_TABLE!$B$4:$AO$500,25,FALSE)))</f>
        <v/>
      </c>
      <c r="BE4" s="27" t="str">
        <f>IF($A4="","",(VLOOKUP($A4,ACOUSTIC_PIVOT_TABLE!$B$4:$AO$500,26,FALSE)))</f>
        <v/>
      </c>
      <c r="BF4" s="27" t="str">
        <f>IF($A4="","",(VLOOKUP($A4,ACOUSTIC_PIVOT_TABLE!$B$4:$AO$500,27,FALSE)))</f>
        <v/>
      </c>
      <c r="BG4" s="27" t="str">
        <f>IF($A4="","",(VLOOKUP($A4,ACOUSTIC_PIVOT_TABLE!$B$4:$AO$500,28,FALSE)))</f>
        <v/>
      </c>
      <c r="BH4" s="27" t="str">
        <f>IF($A4="","",(VLOOKUP($A4,ACOUSTIC_PIVOT_TABLE!$B$4:$AO$500,29,FALSE)))</f>
        <v/>
      </c>
      <c r="BI4" s="27" t="str">
        <f>IF($A4="","",(VLOOKUP($A4,ACOUSTIC_PIVOT_TABLE!$B$4:$AO$500,30,FALSE)))</f>
        <v/>
      </c>
      <c r="BJ4" s="27" t="str">
        <f>IF($A4="","",(VLOOKUP($A4,ACOUSTIC_PIVOT_TABLE!$B$4:$AO$500,31,FALSE)))</f>
        <v/>
      </c>
      <c r="BK4" s="27" t="str">
        <f>IF($A4="","",(VLOOKUP($A4,ACOUSTIC_PIVOT_TABLE!$B$4:$AO$500,32,FALSE)))</f>
        <v/>
      </c>
      <c r="BL4" s="27" t="str">
        <f>IF($A4="","",(VLOOKUP($A4,ACOUSTIC_PIVOT_TABLE!$B$4:$AO$500,33,FALSE)))</f>
        <v/>
      </c>
      <c r="BM4" s="27" t="str">
        <f>IF($A4="","",(VLOOKUP($A4,ACOUSTIC_PIVOT_TABLE!$B$4:$AO$500,34,FALSE)))</f>
        <v/>
      </c>
      <c r="BN4" s="27" t="str">
        <f>IF($A4="","",(VLOOKUP($A4,ACOUSTIC_PIVOT_TABLE!$B$4:$AO$500,35,FALSE)))</f>
        <v/>
      </c>
      <c r="BO4" s="27" t="str">
        <f>IF($A4="","",(VLOOKUP($A4,ACOUSTIC_PIVOT_TABLE!$B$4:$AO$500,36,FALSE)))</f>
        <v/>
      </c>
      <c r="BP4" s="27" t="str">
        <f>IF($A4="","",(VLOOKUP($A4,ACOUSTIC_PIVOT_TABLE!$B$4:$AO$500,37,FALSE)))</f>
        <v/>
      </c>
      <c r="BQ4" s="27" t="str">
        <f>IF($A4="","",(VLOOKUP($A4,ACOUSTIC_PIVOT_TABLE!$B$4:$AO$500,38,FALSE)))</f>
        <v/>
      </c>
      <c r="BR4" s="27" t="str">
        <f>IF($A4="","",(VLOOKUP($A4,ACOUSTIC_PIVOT_TABLE!$B$4:$AO$500,39,FALSE)))</f>
        <v/>
      </c>
      <c r="BS4" s="27" t="str">
        <f>IF($A4="","",(VLOOKUP($A4,ACOUSTIC_PIVOT_TABLE!$B$4:$AO$500,40,FALSE)))</f>
        <v/>
      </c>
    </row>
    <row r="5" spans="1:71" x14ac:dyDescent="0.25">
      <c r="A5" s="1" t="str">
        <f>IF(ACOUSTIC_PIVOT_TABLE!B7 = 0, "",ACOUSTIC_PIVOT_TABLE!B7)</f>
        <v/>
      </c>
      <c r="B5" s="1" t="str">
        <f>IF($A5="","",(VLOOKUP($A5,ACOUSTICS_COMBINED!$B$3:$AQ$501,21,FALSE)))</f>
        <v/>
      </c>
      <c r="C5" s="1" t="str">
        <f>IF($A5="","",(VLOOKUP($A5,ACOUSTICS_COMBINED!$B$3:$AQ$501,22,FALSE)))</f>
        <v/>
      </c>
      <c r="D5" s="1" t="str">
        <f>IF($A5="","",(VLOOKUP($A5,ACOUSTICS_COMBINED!$B$3:$AQ$501,12,FALSE)))</f>
        <v/>
      </c>
      <c r="E5" s="1" t="str">
        <f>IF($A5="","",(VLOOKUP($A5,ACOUSTICS_COMBINED!$B$3:$AQ$501,13,FALSE)))</f>
        <v/>
      </c>
      <c r="F5" s="1" t="str">
        <f>IF($A5="","",(VLOOKUP($A5,ACOUSTICS_COMBINED!$B$3:$AQ$501,14,FALSE)))</f>
        <v/>
      </c>
      <c r="G5" s="1" t="str">
        <f>IF($A5="","",(VLOOKUP($A5,ACOUSTICS_COMBINED!$B$3:$AQ$501,23,FALSE)))</f>
        <v/>
      </c>
      <c r="H5" s="1" t="str">
        <f>IF($A5="","",(VLOOKUP($A5,ACOUSTICS_COMBINED!$B$3:$AQ$501,24,FALSE)))</f>
        <v/>
      </c>
      <c r="I5" s="1" t="str">
        <f>IF($A5="","",(VLOOKUP($A5,ACOUSTICS_COMBINED!$B$3:$AQ$501,15,FALSE)))</f>
        <v/>
      </c>
      <c r="J5" s="1" t="str">
        <f>IF($A5="","",(VLOOKUP($A5,ACOUSTICS_COMBINED!$B$3:$AQ$501,16,FALSE)))</f>
        <v/>
      </c>
      <c r="K5" s="1" t="str">
        <f>IF($A5="","",(VLOOKUP($A5,ACOUSTICS_COMBINED!$B$3:$AQ$501,17,FALSE)))</f>
        <v/>
      </c>
      <c r="L5" s="1" t="str">
        <f>IF($A5="","",(VLOOKUP($A5,ACOUSTICS_COMBINED!$B$3:$AQ$501,18,FALSE)))</f>
        <v/>
      </c>
      <c r="M5" s="1" t="str">
        <f>IF($A5="","",(VLOOKUP($A5,ACOUSTICS_COMBINED!$B$3:$AQ$501,25,FALSE)))</f>
        <v/>
      </c>
      <c r="N5" s="16" t="str">
        <f>IF($A5="","",(VLOOKUP($A5,ACOUSTICS_COMBINED!$B$3:$AQ$501,19,FALSE)))</f>
        <v/>
      </c>
      <c r="O5" s="16" t="str">
        <f>IF($A5="","",(VLOOKUP($A5,ACOUSTICS_COMBINED!$B$3:$AQ$501,20,FALSE)))</f>
        <v/>
      </c>
      <c r="P5" s="1" t="str">
        <f>IF($A5="","",(VLOOKUP($A5,ACOUSTICS_COMBINED!$B$3:$AQ$501,26,FALSE)))</f>
        <v/>
      </c>
      <c r="Q5" s="1" t="str">
        <f>IF($A5="","",(VLOOKUP($A5,ACOUSTICS_COMBINED!$B$3:$AQ$501,27,FALSE)))</f>
        <v/>
      </c>
      <c r="R5" s="1" t="str">
        <f>IF($A5="","",(VLOOKUP($A5,ACOUSTICS_COMBINED!$B$3:$AQ$501,28,FALSE)))</f>
        <v/>
      </c>
      <c r="S5" s="1" t="str">
        <f>IF($A5="","",(VLOOKUP($A5,ACOUSTICS_COMBINED!$B$3:$AQ$501,29,FALSE)))</f>
        <v/>
      </c>
      <c r="T5" s="1" t="str">
        <f>IF($A5="","",(VLOOKUP($A5,ACOUSTICS_COMBINED!$B$3:$AQ$501,30,FALSE)))</f>
        <v/>
      </c>
      <c r="U5" s="1" t="str">
        <f>IF($A5="","",(VLOOKUP($A5,ACOUSTICS_COMBINED!$B$3:$AQ$501,31,FALSE)))</f>
        <v/>
      </c>
      <c r="V5" s="1" t="str">
        <f>IF($A5="","",(VLOOKUP($A5,ACOUSTICS_COMBINED!$B$3:$AQ$501,32,FALSE)))</f>
        <v/>
      </c>
      <c r="W5" s="1" t="str">
        <f>IF($A5="","",(VLOOKUP($A5,ACOUSTICS_COMBINED!$B$3:$AQ$501,33,FALSE)))</f>
        <v/>
      </c>
      <c r="X5" s="1" t="str">
        <f>IF($A5="","",(VLOOKUP($A5,ACOUSTICS_COMBINED!$B$3:$AQ$501,34,FALSE)))</f>
        <v/>
      </c>
      <c r="Y5" s="1" t="str">
        <f>IF($A5="","",(VLOOKUP($A5,ACOUSTICS_COMBINED!$B$3:$AQ$501,35,FALSE)))</f>
        <v/>
      </c>
      <c r="Z5" s="1" t="str">
        <f>IF($A5="","",(VLOOKUP($A5,ACOUSTICS_COMBINED!$B$3:$AQ$501,36,FALSE)))</f>
        <v/>
      </c>
      <c r="AA5" s="1" t="str">
        <f>IF($A5="","",(VLOOKUP($A5,ACOUSTICS_COMBINED!$B$3:$AQ$501,37,FALSE)))</f>
        <v/>
      </c>
      <c r="AB5" s="1" t="str">
        <f>IF($A5="","",(VLOOKUP($A5,ACOUSTICS_COMBINED!$B$3:$AQ$501,38,FALSE)))</f>
        <v/>
      </c>
      <c r="AC5" s="1" t="str">
        <f>IF($A5="","",(VLOOKUP($A5,ACOUSTICS_COMBINED!$B$3:$AQ$501,39,FALSE)))</f>
        <v/>
      </c>
      <c r="AD5" s="1" t="str">
        <f>IF($A5="","",(VLOOKUP($A5,ACOUSTICS_COMBINED!$B$3:$AQ$501,40,FALSE)))</f>
        <v/>
      </c>
      <c r="AE5" s="1" t="str">
        <f>IF($A5="","",(VLOOKUP($A5,ACOUSTICS_COMBINED!$B$3:$AQ$501,41,FALSE)))</f>
        <v/>
      </c>
      <c r="AF5" s="1" t="str">
        <f>IF($A5="","",(VLOOKUP($A5,ACOUSTICS_COMBINED!$B$3:$AQ$501,42,FALSE)))</f>
        <v/>
      </c>
      <c r="AG5" s="27" t="str">
        <f>IF($A5="","",(VLOOKUP($A5,ACOUSTIC_PIVOT_TABLE!$B$4:$AO$500,2,FALSE)))</f>
        <v/>
      </c>
      <c r="AH5" s="27" t="str">
        <f>IF($A5="","",(VLOOKUP($A5,ACOUSTIC_PIVOT_TABLE!$B$4:$AO$500,3,FALSE)))</f>
        <v/>
      </c>
      <c r="AI5" s="27" t="str">
        <f>IF($A5="","",(VLOOKUP($A5,ACOUSTIC_PIVOT_TABLE!$B$4:$AO$500,4,FALSE)))</f>
        <v/>
      </c>
      <c r="AJ5" s="27" t="str">
        <f>IF($A5="","",(VLOOKUP($A5,ACOUSTIC_PIVOT_TABLE!$B$4:$AO$500,5,FALSE)))</f>
        <v/>
      </c>
      <c r="AK5" s="27" t="str">
        <f>IF($A5="","",(VLOOKUP($A5,ACOUSTIC_PIVOT_TABLE!$B$4:$AO$500,6,FALSE)))</f>
        <v/>
      </c>
      <c r="AL5" s="27" t="str">
        <f>IF($A5="","",(VLOOKUP($A5,ACOUSTIC_PIVOT_TABLE!$B$4:$AO$500,7,FALSE)))</f>
        <v/>
      </c>
      <c r="AM5" s="27" t="str">
        <f>IF($A5="","",(VLOOKUP($A5,ACOUSTIC_PIVOT_TABLE!$B$4:$AO$500,8,FALSE)))</f>
        <v/>
      </c>
      <c r="AN5" s="27" t="str">
        <f>IF($A5="","",(VLOOKUP($A5,ACOUSTIC_PIVOT_TABLE!$B$4:$AO$500,9,FALSE)))</f>
        <v/>
      </c>
      <c r="AO5" s="27" t="str">
        <f>IF($A5="","",(VLOOKUP($A5,ACOUSTIC_PIVOT_TABLE!$B$4:$AO$500,10,FALSE)))</f>
        <v/>
      </c>
      <c r="AP5" s="27" t="str">
        <f>IF($A5="","",(VLOOKUP($A5,ACOUSTIC_PIVOT_TABLE!$B$4:$AO$500,11,FALSE)))</f>
        <v/>
      </c>
      <c r="AQ5" s="27" t="str">
        <f>IF($A5="","",(VLOOKUP($A5,ACOUSTIC_PIVOT_TABLE!$B$4:$AO$500,12,FALSE)))</f>
        <v/>
      </c>
      <c r="AR5" s="27" t="str">
        <f>IF($A5="","",(VLOOKUP($A5,ACOUSTIC_PIVOT_TABLE!$B$4:$AO$500,13,FALSE)))</f>
        <v/>
      </c>
      <c r="AS5" s="27" t="str">
        <f>IF($A5="","",(VLOOKUP($A5,ACOUSTIC_PIVOT_TABLE!$B$4:$AO$500,14,FALSE)))</f>
        <v/>
      </c>
      <c r="AT5" s="27" t="str">
        <f>IF($A5="","",(VLOOKUP($A5,ACOUSTIC_PIVOT_TABLE!$B$4:$AO$500,15,FALSE)))</f>
        <v/>
      </c>
      <c r="AU5" s="27" t="str">
        <f>IF($A5="","",(VLOOKUP($A5,ACOUSTIC_PIVOT_TABLE!$B$4:$AO$500,16,FALSE)))</f>
        <v/>
      </c>
      <c r="AV5" s="27" t="str">
        <f>IF($A5="","",(VLOOKUP($A5,ACOUSTIC_PIVOT_TABLE!$B$4:$AO$500,17,FALSE)))</f>
        <v/>
      </c>
      <c r="AW5" s="27" t="str">
        <f>IF($A5="","",(VLOOKUP($A5,ACOUSTIC_PIVOT_TABLE!$B$4:$AO$500,18,FALSE)))</f>
        <v/>
      </c>
      <c r="AX5" s="27" t="str">
        <f>IF($A5="","",(VLOOKUP($A5,ACOUSTIC_PIVOT_TABLE!$B$4:$AO$500,19,FALSE)))</f>
        <v/>
      </c>
      <c r="AY5" s="27" t="str">
        <f>IF($A5="","",(VLOOKUP($A5,ACOUSTIC_PIVOT_TABLE!$B$4:$AO$500,20,FALSE)))</f>
        <v/>
      </c>
      <c r="AZ5" s="27" t="str">
        <f>IF($A5="","",(VLOOKUP($A5,ACOUSTIC_PIVOT_TABLE!$B$4:$AO$500,21,FALSE)))</f>
        <v/>
      </c>
      <c r="BA5" s="27" t="str">
        <f>IF($A5="","",(VLOOKUP($A5,ACOUSTIC_PIVOT_TABLE!$B$4:$AO$500,22,FALSE)))</f>
        <v/>
      </c>
      <c r="BB5" s="27" t="str">
        <f>IF($A5="","",(VLOOKUP($A5,ACOUSTIC_PIVOT_TABLE!$B$4:$AO$500,23,FALSE)))</f>
        <v/>
      </c>
      <c r="BC5" s="27" t="str">
        <f>IF($A5="","",(VLOOKUP($A5,ACOUSTIC_PIVOT_TABLE!$B$4:$AO$500,24,FALSE)))</f>
        <v/>
      </c>
      <c r="BD5" s="27" t="str">
        <f>IF($A5="","",(VLOOKUP($A5,ACOUSTIC_PIVOT_TABLE!$B$4:$AO$500,25,FALSE)))</f>
        <v/>
      </c>
      <c r="BE5" s="27" t="str">
        <f>IF($A5="","",(VLOOKUP($A5,ACOUSTIC_PIVOT_TABLE!$B$4:$AO$500,26,FALSE)))</f>
        <v/>
      </c>
      <c r="BF5" s="27" t="str">
        <f>IF($A5="","",(VLOOKUP($A5,ACOUSTIC_PIVOT_TABLE!$B$4:$AO$500,27,FALSE)))</f>
        <v/>
      </c>
      <c r="BG5" s="27" t="str">
        <f>IF($A5="","",(VLOOKUP($A5,ACOUSTIC_PIVOT_TABLE!$B$4:$AO$500,28,FALSE)))</f>
        <v/>
      </c>
      <c r="BH5" s="27" t="str">
        <f>IF($A5="","",(VLOOKUP($A5,ACOUSTIC_PIVOT_TABLE!$B$4:$AO$500,29,FALSE)))</f>
        <v/>
      </c>
      <c r="BI5" s="27" t="str">
        <f>IF($A5="","",(VLOOKUP($A5,ACOUSTIC_PIVOT_TABLE!$B$4:$AO$500,30,FALSE)))</f>
        <v/>
      </c>
      <c r="BJ5" s="27" t="str">
        <f>IF($A5="","",(VLOOKUP($A5,ACOUSTIC_PIVOT_TABLE!$B$4:$AO$500,31,FALSE)))</f>
        <v/>
      </c>
      <c r="BK5" s="27" t="str">
        <f>IF($A5="","",(VLOOKUP($A5,ACOUSTIC_PIVOT_TABLE!$B$4:$AO$500,32,FALSE)))</f>
        <v/>
      </c>
      <c r="BL5" s="27" t="str">
        <f>IF($A5="","",(VLOOKUP($A5,ACOUSTIC_PIVOT_TABLE!$B$4:$AO$500,33,FALSE)))</f>
        <v/>
      </c>
      <c r="BM5" s="27" t="str">
        <f>IF($A5="","",(VLOOKUP($A5,ACOUSTIC_PIVOT_TABLE!$B$4:$AO$500,34,FALSE)))</f>
        <v/>
      </c>
      <c r="BN5" s="27" t="str">
        <f>IF($A5="","",(VLOOKUP($A5,ACOUSTIC_PIVOT_TABLE!$B$4:$AO$500,35,FALSE)))</f>
        <v/>
      </c>
      <c r="BO5" s="27" t="str">
        <f>IF($A5="","",(VLOOKUP($A5,ACOUSTIC_PIVOT_TABLE!$B$4:$AO$500,36,FALSE)))</f>
        <v/>
      </c>
      <c r="BP5" s="27" t="str">
        <f>IF($A5="","",(VLOOKUP($A5,ACOUSTIC_PIVOT_TABLE!$B$4:$AO$500,37,FALSE)))</f>
        <v/>
      </c>
      <c r="BQ5" s="27" t="str">
        <f>IF($A5="","",(VLOOKUP($A5,ACOUSTIC_PIVOT_TABLE!$B$4:$AO$500,38,FALSE)))</f>
        <v/>
      </c>
      <c r="BR5" s="27" t="str">
        <f>IF($A5="","",(VLOOKUP($A5,ACOUSTIC_PIVOT_TABLE!$B$4:$AO$500,39,FALSE)))</f>
        <v/>
      </c>
      <c r="BS5" s="27" t="str">
        <f>IF($A5="","",(VLOOKUP($A5,ACOUSTIC_PIVOT_TABLE!$B$4:$AO$500,40,FALSE)))</f>
        <v/>
      </c>
    </row>
    <row r="6" spans="1:71" x14ac:dyDescent="0.25">
      <c r="A6" s="1" t="str">
        <f>IF(ACOUSTIC_PIVOT_TABLE!B8 = 0, "",ACOUSTIC_PIVOT_TABLE!B8)</f>
        <v/>
      </c>
      <c r="B6" s="1" t="str">
        <f>IF($A6="","",(VLOOKUP($A6,ACOUSTICS_COMBINED!$B$3:$AQ$501,21,FALSE)))</f>
        <v/>
      </c>
      <c r="C6" s="1" t="str">
        <f>IF($A6="","",(VLOOKUP($A6,ACOUSTICS_COMBINED!$B$3:$AQ$501,22,FALSE)))</f>
        <v/>
      </c>
      <c r="D6" s="1" t="str">
        <f>IF($A6="","",(VLOOKUP($A6,ACOUSTICS_COMBINED!$B$3:$AQ$501,12,FALSE)))</f>
        <v/>
      </c>
      <c r="E6" s="1" t="str">
        <f>IF($A6="","",(VLOOKUP($A6,ACOUSTICS_COMBINED!$B$3:$AQ$501,13,FALSE)))</f>
        <v/>
      </c>
      <c r="F6" s="1" t="str">
        <f>IF($A6="","",(VLOOKUP($A6,ACOUSTICS_COMBINED!$B$3:$AQ$501,14,FALSE)))</f>
        <v/>
      </c>
      <c r="G6" s="1" t="str">
        <f>IF($A6="","",(VLOOKUP($A6,ACOUSTICS_COMBINED!$B$3:$AQ$501,23,FALSE)))</f>
        <v/>
      </c>
      <c r="H6" s="1" t="str">
        <f>IF($A6="","",(VLOOKUP($A6,ACOUSTICS_COMBINED!$B$3:$AQ$501,24,FALSE)))</f>
        <v/>
      </c>
      <c r="I6" s="1" t="str">
        <f>IF($A6="","",(VLOOKUP($A6,ACOUSTICS_COMBINED!$B$3:$AQ$501,15,FALSE)))</f>
        <v/>
      </c>
      <c r="J6" s="1" t="str">
        <f>IF($A6="","",(VLOOKUP($A6,ACOUSTICS_COMBINED!$B$3:$AQ$501,16,FALSE)))</f>
        <v/>
      </c>
      <c r="K6" s="1" t="str">
        <f>IF($A6="","",(VLOOKUP($A6,ACOUSTICS_COMBINED!$B$3:$AQ$501,17,FALSE)))</f>
        <v/>
      </c>
      <c r="L6" s="1" t="str">
        <f>IF($A6="","",(VLOOKUP($A6,ACOUSTICS_COMBINED!$B$3:$AQ$501,18,FALSE)))</f>
        <v/>
      </c>
      <c r="M6" s="1" t="str">
        <f>IF($A6="","",(VLOOKUP($A6,ACOUSTICS_COMBINED!$B$3:$AQ$501,25,FALSE)))</f>
        <v/>
      </c>
      <c r="N6" s="16" t="str">
        <f>IF($A6="","",(VLOOKUP($A6,ACOUSTICS_COMBINED!$B$3:$AQ$501,19,FALSE)))</f>
        <v/>
      </c>
      <c r="O6" s="16" t="str">
        <f>IF($A6="","",(VLOOKUP($A6,ACOUSTICS_COMBINED!$B$3:$AQ$501,20,FALSE)))</f>
        <v/>
      </c>
      <c r="P6" s="1" t="str">
        <f>IF($A6="","",(VLOOKUP($A6,ACOUSTICS_COMBINED!$B$3:$AQ$501,26,FALSE)))</f>
        <v/>
      </c>
      <c r="Q6" s="1" t="str">
        <f>IF($A6="","",(VLOOKUP($A6,ACOUSTICS_COMBINED!$B$3:$AQ$501,27,FALSE)))</f>
        <v/>
      </c>
      <c r="R6" s="1" t="str">
        <f>IF($A6="","",(VLOOKUP($A6,ACOUSTICS_COMBINED!$B$3:$AQ$501,28,FALSE)))</f>
        <v/>
      </c>
      <c r="S6" s="1" t="str">
        <f>IF($A6="","",(VLOOKUP($A6,ACOUSTICS_COMBINED!$B$3:$AQ$501,29,FALSE)))</f>
        <v/>
      </c>
      <c r="T6" s="1" t="str">
        <f>IF($A6="","",(VLOOKUP($A6,ACOUSTICS_COMBINED!$B$3:$AQ$501,30,FALSE)))</f>
        <v/>
      </c>
      <c r="U6" s="1" t="str">
        <f>IF($A6="","",(VLOOKUP($A6,ACOUSTICS_COMBINED!$B$3:$AQ$501,31,FALSE)))</f>
        <v/>
      </c>
      <c r="V6" s="1" t="str">
        <f>IF($A6="","",(VLOOKUP($A6,ACOUSTICS_COMBINED!$B$3:$AQ$501,32,FALSE)))</f>
        <v/>
      </c>
      <c r="W6" s="1" t="str">
        <f>IF($A6="","",(VLOOKUP($A6,ACOUSTICS_COMBINED!$B$3:$AQ$501,33,FALSE)))</f>
        <v/>
      </c>
      <c r="X6" s="1" t="str">
        <f>IF($A6="","",(VLOOKUP($A6,ACOUSTICS_COMBINED!$B$3:$AQ$501,34,FALSE)))</f>
        <v/>
      </c>
      <c r="Y6" s="1" t="str">
        <f>IF($A6="","",(VLOOKUP($A6,ACOUSTICS_COMBINED!$B$3:$AQ$501,35,FALSE)))</f>
        <v/>
      </c>
      <c r="Z6" s="1" t="str">
        <f>IF($A6="","",(VLOOKUP($A6,ACOUSTICS_COMBINED!$B$3:$AQ$501,36,FALSE)))</f>
        <v/>
      </c>
      <c r="AA6" s="1" t="str">
        <f>IF($A6="","",(VLOOKUP($A6,ACOUSTICS_COMBINED!$B$3:$AQ$501,37,FALSE)))</f>
        <v/>
      </c>
      <c r="AB6" s="1" t="str">
        <f>IF($A6="","",(VLOOKUP($A6,ACOUSTICS_COMBINED!$B$3:$AQ$501,38,FALSE)))</f>
        <v/>
      </c>
      <c r="AC6" s="1" t="str">
        <f>IF($A6="","",(VLOOKUP($A6,ACOUSTICS_COMBINED!$B$3:$AQ$501,39,FALSE)))</f>
        <v/>
      </c>
      <c r="AD6" s="1" t="str">
        <f>IF($A6="","",(VLOOKUP($A6,ACOUSTICS_COMBINED!$B$3:$AQ$501,40,FALSE)))</f>
        <v/>
      </c>
      <c r="AE6" s="1" t="str">
        <f>IF($A6="","",(VLOOKUP($A6,ACOUSTICS_COMBINED!$B$3:$AQ$501,41,FALSE)))</f>
        <v/>
      </c>
      <c r="AF6" s="1" t="str">
        <f>IF($A6="","",(VLOOKUP($A6,ACOUSTICS_COMBINED!$B$3:$AQ$501,42,FALSE)))</f>
        <v/>
      </c>
      <c r="AG6" s="27" t="str">
        <f>IF($A6="","",(VLOOKUP($A6,ACOUSTIC_PIVOT_TABLE!$B$4:$AO$500,2,FALSE)))</f>
        <v/>
      </c>
      <c r="AH6" s="27" t="str">
        <f>IF($A6="","",(VLOOKUP($A6,ACOUSTIC_PIVOT_TABLE!$B$4:$AO$500,3,FALSE)))</f>
        <v/>
      </c>
      <c r="AI6" s="27" t="str">
        <f>IF($A6="","",(VLOOKUP($A6,ACOUSTIC_PIVOT_TABLE!$B$4:$AO$500,4,FALSE)))</f>
        <v/>
      </c>
      <c r="AJ6" s="27" t="str">
        <f>IF($A6="","",(VLOOKUP($A6,ACOUSTIC_PIVOT_TABLE!$B$4:$AO$500,5,FALSE)))</f>
        <v/>
      </c>
      <c r="AK6" s="27" t="str">
        <f>IF($A6="","",(VLOOKUP($A6,ACOUSTIC_PIVOT_TABLE!$B$4:$AO$500,6,FALSE)))</f>
        <v/>
      </c>
      <c r="AL6" s="27" t="str">
        <f>IF($A6="","",(VLOOKUP($A6,ACOUSTIC_PIVOT_TABLE!$B$4:$AO$500,7,FALSE)))</f>
        <v/>
      </c>
      <c r="AM6" s="27" t="str">
        <f>IF($A6="","",(VLOOKUP($A6,ACOUSTIC_PIVOT_TABLE!$B$4:$AO$500,8,FALSE)))</f>
        <v/>
      </c>
      <c r="AN6" s="27" t="str">
        <f>IF($A6="","",(VLOOKUP($A6,ACOUSTIC_PIVOT_TABLE!$B$4:$AO$500,9,FALSE)))</f>
        <v/>
      </c>
      <c r="AO6" s="27" t="str">
        <f>IF($A6="","",(VLOOKUP($A6,ACOUSTIC_PIVOT_TABLE!$B$4:$AO$500,10,FALSE)))</f>
        <v/>
      </c>
      <c r="AP6" s="27" t="str">
        <f>IF($A6="","",(VLOOKUP($A6,ACOUSTIC_PIVOT_TABLE!$B$4:$AO$500,11,FALSE)))</f>
        <v/>
      </c>
      <c r="AQ6" s="27" t="str">
        <f>IF($A6="","",(VLOOKUP($A6,ACOUSTIC_PIVOT_TABLE!$B$4:$AO$500,12,FALSE)))</f>
        <v/>
      </c>
      <c r="AR6" s="27" t="str">
        <f>IF($A6="","",(VLOOKUP($A6,ACOUSTIC_PIVOT_TABLE!$B$4:$AO$500,13,FALSE)))</f>
        <v/>
      </c>
      <c r="AS6" s="27" t="str">
        <f>IF($A6="","",(VLOOKUP($A6,ACOUSTIC_PIVOT_TABLE!$B$4:$AO$500,14,FALSE)))</f>
        <v/>
      </c>
      <c r="AT6" s="27" t="str">
        <f>IF($A6="","",(VLOOKUP($A6,ACOUSTIC_PIVOT_TABLE!$B$4:$AO$500,15,FALSE)))</f>
        <v/>
      </c>
      <c r="AU6" s="27" t="str">
        <f>IF($A6="","",(VLOOKUP($A6,ACOUSTIC_PIVOT_TABLE!$B$4:$AO$500,16,FALSE)))</f>
        <v/>
      </c>
      <c r="AV6" s="27" t="str">
        <f>IF($A6="","",(VLOOKUP($A6,ACOUSTIC_PIVOT_TABLE!$B$4:$AO$500,17,FALSE)))</f>
        <v/>
      </c>
      <c r="AW6" s="27" t="str">
        <f>IF($A6="","",(VLOOKUP($A6,ACOUSTIC_PIVOT_TABLE!$B$4:$AO$500,18,FALSE)))</f>
        <v/>
      </c>
      <c r="AX6" s="27" t="str">
        <f>IF($A6="","",(VLOOKUP($A6,ACOUSTIC_PIVOT_TABLE!$B$4:$AO$500,19,FALSE)))</f>
        <v/>
      </c>
      <c r="AY6" s="27" t="str">
        <f>IF($A6="","",(VLOOKUP($A6,ACOUSTIC_PIVOT_TABLE!$B$4:$AO$500,20,FALSE)))</f>
        <v/>
      </c>
      <c r="AZ6" s="27" t="str">
        <f>IF($A6="","",(VLOOKUP($A6,ACOUSTIC_PIVOT_TABLE!$B$4:$AO$500,21,FALSE)))</f>
        <v/>
      </c>
      <c r="BA6" s="27" t="str">
        <f>IF($A6="","",(VLOOKUP($A6,ACOUSTIC_PIVOT_TABLE!$B$4:$AO$500,22,FALSE)))</f>
        <v/>
      </c>
      <c r="BB6" s="27" t="str">
        <f>IF($A6="","",(VLOOKUP($A6,ACOUSTIC_PIVOT_TABLE!$B$4:$AO$500,23,FALSE)))</f>
        <v/>
      </c>
      <c r="BC6" s="27" t="str">
        <f>IF($A6="","",(VLOOKUP($A6,ACOUSTIC_PIVOT_TABLE!$B$4:$AO$500,24,FALSE)))</f>
        <v/>
      </c>
      <c r="BD6" s="27" t="str">
        <f>IF($A6="","",(VLOOKUP($A6,ACOUSTIC_PIVOT_TABLE!$B$4:$AO$500,25,FALSE)))</f>
        <v/>
      </c>
      <c r="BE6" s="27" t="str">
        <f>IF($A6="","",(VLOOKUP($A6,ACOUSTIC_PIVOT_TABLE!$B$4:$AO$500,26,FALSE)))</f>
        <v/>
      </c>
      <c r="BF6" s="27" t="str">
        <f>IF($A6="","",(VLOOKUP($A6,ACOUSTIC_PIVOT_TABLE!$B$4:$AO$500,27,FALSE)))</f>
        <v/>
      </c>
      <c r="BG6" s="27" t="str">
        <f>IF($A6="","",(VLOOKUP($A6,ACOUSTIC_PIVOT_TABLE!$B$4:$AO$500,28,FALSE)))</f>
        <v/>
      </c>
      <c r="BH6" s="27" t="str">
        <f>IF($A6="","",(VLOOKUP($A6,ACOUSTIC_PIVOT_TABLE!$B$4:$AO$500,29,FALSE)))</f>
        <v/>
      </c>
      <c r="BI6" s="27" t="str">
        <f>IF($A6="","",(VLOOKUP($A6,ACOUSTIC_PIVOT_TABLE!$B$4:$AO$500,30,FALSE)))</f>
        <v/>
      </c>
      <c r="BJ6" s="27" t="str">
        <f>IF($A6="","",(VLOOKUP($A6,ACOUSTIC_PIVOT_TABLE!$B$4:$AO$500,31,FALSE)))</f>
        <v/>
      </c>
      <c r="BK6" s="27" t="str">
        <f>IF($A6="","",(VLOOKUP($A6,ACOUSTIC_PIVOT_TABLE!$B$4:$AO$500,32,FALSE)))</f>
        <v/>
      </c>
      <c r="BL6" s="27" t="str">
        <f>IF($A6="","",(VLOOKUP($A6,ACOUSTIC_PIVOT_TABLE!$B$4:$AO$500,33,FALSE)))</f>
        <v/>
      </c>
      <c r="BM6" s="27" t="str">
        <f>IF($A6="","",(VLOOKUP($A6,ACOUSTIC_PIVOT_TABLE!$B$4:$AO$500,34,FALSE)))</f>
        <v/>
      </c>
      <c r="BN6" s="27" t="str">
        <f>IF($A6="","",(VLOOKUP($A6,ACOUSTIC_PIVOT_TABLE!$B$4:$AO$500,35,FALSE)))</f>
        <v/>
      </c>
      <c r="BO6" s="27" t="str">
        <f>IF($A6="","",(VLOOKUP($A6,ACOUSTIC_PIVOT_TABLE!$B$4:$AO$500,36,FALSE)))</f>
        <v/>
      </c>
      <c r="BP6" s="27" t="str">
        <f>IF($A6="","",(VLOOKUP($A6,ACOUSTIC_PIVOT_TABLE!$B$4:$AO$500,37,FALSE)))</f>
        <v/>
      </c>
      <c r="BQ6" s="27" t="str">
        <f>IF($A6="","",(VLOOKUP($A6,ACOUSTIC_PIVOT_TABLE!$B$4:$AO$500,38,FALSE)))</f>
        <v/>
      </c>
      <c r="BR6" s="27" t="str">
        <f>IF($A6="","",(VLOOKUP($A6,ACOUSTIC_PIVOT_TABLE!$B$4:$AO$500,39,FALSE)))</f>
        <v/>
      </c>
      <c r="BS6" s="27" t="str">
        <f>IF($A6="","",(VLOOKUP($A6,ACOUSTIC_PIVOT_TABLE!$B$4:$AO$500,40,FALSE)))</f>
        <v/>
      </c>
    </row>
    <row r="7" spans="1:71" x14ac:dyDescent="0.25">
      <c r="A7" s="1" t="str">
        <f>IF(ACOUSTIC_PIVOT_TABLE!B9 = 0, "",ACOUSTIC_PIVOT_TABLE!B9)</f>
        <v/>
      </c>
      <c r="B7" s="1" t="str">
        <f>IF($A7="","",(VLOOKUP($A7,ACOUSTICS_COMBINED!$B$3:$AQ$501,21,FALSE)))</f>
        <v/>
      </c>
      <c r="C7" s="1" t="str">
        <f>IF($A7="","",(VLOOKUP($A7,ACOUSTICS_COMBINED!$B$3:$AQ$501,22,FALSE)))</f>
        <v/>
      </c>
      <c r="D7" s="1" t="str">
        <f>IF($A7="","",(VLOOKUP($A7,ACOUSTICS_COMBINED!$B$3:$AQ$501,12,FALSE)))</f>
        <v/>
      </c>
      <c r="E7" s="1" t="str">
        <f>IF($A7="","",(VLOOKUP($A7,ACOUSTICS_COMBINED!$B$3:$AQ$501,13,FALSE)))</f>
        <v/>
      </c>
      <c r="F7" s="1" t="str">
        <f>IF($A7="","",(VLOOKUP($A7,ACOUSTICS_COMBINED!$B$3:$AQ$501,14,FALSE)))</f>
        <v/>
      </c>
      <c r="G7" s="1" t="str">
        <f>IF($A7="","",(VLOOKUP($A7,ACOUSTICS_COMBINED!$B$3:$AQ$501,23,FALSE)))</f>
        <v/>
      </c>
      <c r="H7" s="1" t="str">
        <f>IF($A7="","",(VLOOKUP($A7,ACOUSTICS_COMBINED!$B$3:$AQ$501,24,FALSE)))</f>
        <v/>
      </c>
      <c r="I7" s="1" t="str">
        <f>IF($A7="","",(VLOOKUP($A7,ACOUSTICS_COMBINED!$B$3:$AQ$501,15,FALSE)))</f>
        <v/>
      </c>
      <c r="J7" s="1" t="str">
        <f>IF($A7="","",(VLOOKUP($A7,ACOUSTICS_COMBINED!$B$3:$AQ$501,16,FALSE)))</f>
        <v/>
      </c>
      <c r="K7" s="1" t="str">
        <f>IF($A7="","",(VLOOKUP($A7,ACOUSTICS_COMBINED!$B$3:$AQ$501,17,FALSE)))</f>
        <v/>
      </c>
      <c r="L7" s="1" t="str">
        <f>IF($A7="","",(VLOOKUP($A7,ACOUSTICS_COMBINED!$B$3:$AQ$501,18,FALSE)))</f>
        <v/>
      </c>
      <c r="M7" s="1" t="str">
        <f>IF($A7="","",(VLOOKUP($A7,ACOUSTICS_COMBINED!$B$3:$AQ$501,25,FALSE)))</f>
        <v/>
      </c>
      <c r="N7" s="16" t="str">
        <f>IF($A7="","",(VLOOKUP($A7,ACOUSTICS_COMBINED!$B$3:$AQ$501,19,FALSE)))</f>
        <v/>
      </c>
      <c r="O7" s="16" t="str">
        <f>IF($A7="","",(VLOOKUP($A7,ACOUSTICS_COMBINED!$B$3:$AQ$501,20,FALSE)))</f>
        <v/>
      </c>
      <c r="P7" s="1" t="str">
        <f>IF($A7="","",(VLOOKUP($A7,ACOUSTICS_COMBINED!$B$3:$AQ$501,26,FALSE)))</f>
        <v/>
      </c>
      <c r="Q7" s="1" t="str">
        <f>IF($A7="","",(VLOOKUP($A7,ACOUSTICS_COMBINED!$B$3:$AQ$501,27,FALSE)))</f>
        <v/>
      </c>
      <c r="R7" s="1" t="str">
        <f>IF($A7="","",(VLOOKUP($A7,ACOUSTICS_COMBINED!$B$3:$AQ$501,28,FALSE)))</f>
        <v/>
      </c>
      <c r="S7" s="1" t="str">
        <f>IF($A7="","",(VLOOKUP($A7,ACOUSTICS_COMBINED!$B$3:$AQ$501,29,FALSE)))</f>
        <v/>
      </c>
      <c r="T7" s="1" t="str">
        <f>IF($A7="","",(VLOOKUP($A7,ACOUSTICS_COMBINED!$B$3:$AQ$501,30,FALSE)))</f>
        <v/>
      </c>
      <c r="U7" s="1" t="str">
        <f>IF($A7="","",(VLOOKUP($A7,ACOUSTICS_COMBINED!$B$3:$AQ$501,31,FALSE)))</f>
        <v/>
      </c>
      <c r="V7" s="1" t="str">
        <f>IF($A7="","",(VLOOKUP($A7,ACOUSTICS_COMBINED!$B$3:$AQ$501,32,FALSE)))</f>
        <v/>
      </c>
      <c r="W7" s="1" t="str">
        <f>IF($A7="","",(VLOOKUP($A7,ACOUSTICS_COMBINED!$B$3:$AQ$501,33,FALSE)))</f>
        <v/>
      </c>
      <c r="X7" s="1" t="str">
        <f>IF($A7="","",(VLOOKUP($A7,ACOUSTICS_COMBINED!$B$3:$AQ$501,34,FALSE)))</f>
        <v/>
      </c>
      <c r="Y7" s="1" t="str">
        <f>IF($A7="","",(VLOOKUP($A7,ACOUSTICS_COMBINED!$B$3:$AQ$501,35,FALSE)))</f>
        <v/>
      </c>
      <c r="Z7" s="1" t="str">
        <f>IF($A7="","",(VLOOKUP($A7,ACOUSTICS_COMBINED!$B$3:$AQ$501,36,FALSE)))</f>
        <v/>
      </c>
      <c r="AA7" s="1" t="str">
        <f>IF($A7="","",(VLOOKUP($A7,ACOUSTICS_COMBINED!$B$3:$AQ$501,37,FALSE)))</f>
        <v/>
      </c>
      <c r="AB7" s="1" t="str">
        <f>IF($A7="","",(VLOOKUP($A7,ACOUSTICS_COMBINED!$B$3:$AQ$501,38,FALSE)))</f>
        <v/>
      </c>
      <c r="AC7" s="1" t="str">
        <f>IF($A7="","",(VLOOKUP($A7,ACOUSTICS_COMBINED!$B$3:$AQ$501,39,FALSE)))</f>
        <v/>
      </c>
      <c r="AD7" s="1" t="str">
        <f>IF($A7="","",(VLOOKUP($A7,ACOUSTICS_COMBINED!$B$3:$AQ$501,40,FALSE)))</f>
        <v/>
      </c>
      <c r="AE7" s="1" t="str">
        <f>IF($A7="","",(VLOOKUP($A7,ACOUSTICS_COMBINED!$B$3:$AQ$501,41,FALSE)))</f>
        <v/>
      </c>
      <c r="AF7" s="1" t="str">
        <f>IF($A7="","",(VLOOKUP($A7,ACOUSTICS_COMBINED!$B$3:$AQ$501,42,FALSE)))</f>
        <v/>
      </c>
      <c r="AG7" s="27" t="str">
        <f>IF($A7="","",(VLOOKUP($A7,ACOUSTIC_PIVOT_TABLE!$B$4:$AO$500,2,FALSE)))</f>
        <v/>
      </c>
      <c r="AH7" s="27" t="str">
        <f>IF($A7="","",(VLOOKUP($A7,ACOUSTIC_PIVOT_TABLE!$B$4:$AO$500,3,FALSE)))</f>
        <v/>
      </c>
      <c r="AI7" s="27" t="str">
        <f>IF($A7="","",(VLOOKUP($A7,ACOUSTIC_PIVOT_TABLE!$B$4:$AO$500,4,FALSE)))</f>
        <v/>
      </c>
      <c r="AJ7" s="27" t="str">
        <f>IF($A7="","",(VLOOKUP($A7,ACOUSTIC_PIVOT_TABLE!$B$4:$AO$500,5,FALSE)))</f>
        <v/>
      </c>
      <c r="AK7" s="27" t="str">
        <f>IF($A7="","",(VLOOKUP($A7,ACOUSTIC_PIVOT_TABLE!$B$4:$AO$500,6,FALSE)))</f>
        <v/>
      </c>
      <c r="AL7" s="27" t="str">
        <f>IF($A7="","",(VLOOKUP($A7,ACOUSTIC_PIVOT_TABLE!$B$4:$AO$500,7,FALSE)))</f>
        <v/>
      </c>
      <c r="AM7" s="27" t="str">
        <f>IF($A7="","",(VLOOKUP($A7,ACOUSTIC_PIVOT_TABLE!$B$4:$AO$500,8,FALSE)))</f>
        <v/>
      </c>
      <c r="AN7" s="27" t="str">
        <f>IF($A7="","",(VLOOKUP($A7,ACOUSTIC_PIVOT_TABLE!$B$4:$AO$500,9,FALSE)))</f>
        <v/>
      </c>
      <c r="AO7" s="27" t="str">
        <f>IF($A7="","",(VLOOKUP($A7,ACOUSTIC_PIVOT_TABLE!$B$4:$AO$500,10,FALSE)))</f>
        <v/>
      </c>
      <c r="AP7" s="27" t="str">
        <f>IF($A7="","",(VLOOKUP($A7,ACOUSTIC_PIVOT_TABLE!$B$4:$AO$500,11,FALSE)))</f>
        <v/>
      </c>
      <c r="AQ7" s="27" t="str">
        <f>IF($A7="","",(VLOOKUP($A7,ACOUSTIC_PIVOT_TABLE!$B$4:$AO$500,12,FALSE)))</f>
        <v/>
      </c>
      <c r="AR7" s="27" t="str">
        <f>IF($A7="","",(VLOOKUP($A7,ACOUSTIC_PIVOT_TABLE!$B$4:$AO$500,13,FALSE)))</f>
        <v/>
      </c>
      <c r="AS7" s="27" t="str">
        <f>IF($A7="","",(VLOOKUP($A7,ACOUSTIC_PIVOT_TABLE!$B$4:$AO$500,14,FALSE)))</f>
        <v/>
      </c>
      <c r="AT7" s="27" t="str">
        <f>IF($A7="","",(VLOOKUP($A7,ACOUSTIC_PIVOT_TABLE!$B$4:$AO$500,15,FALSE)))</f>
        <v/>
      </c>
      <c r="AU7" s="27" t="str">
        <f>IF($A7="","",(VLOOKUP($A7,ACOUSTIC_PIVOT_TABLE!$B$4:$AO$500,16,FALSE)))</f>
        <v/>
      </c>
      <c r="AV7" s="27" t="str">
        <f>IF($A7="","",(VLOOKUP($A7,ACOUSTIC_PIVOT_TABLE!$B$4:$AO$500,17,FALSE)))</f>
        <v/>
      </c>
      <c r="AW7" s="27" t="str">
        <f>IF($A7="","",(VLOOKUP($A7,ACOUSTIC_PIVOT_TABLE!$B$4:$AO$500,18,FALSE)))</f>
        <v/>
      </c>
      <c r="AX7" s="27" t="str">
        <f>IF($A7="","",(VLOOKUP($A7,ACOUSTIC_PIVOT_TABLE!$B$4:$AO$500,19,FALSE)))</f>
        <v/>
      </c>
      <c r="AY7" s="27" t="str">
        <f>IF($A7="","",(VLOOKUP($A7,ACOUSTIC_PIVOT_TABLE!$B$4:$AO$500,20,FALSE)))</f>
        <v/>
      </c>
      <c r="AZ7" s="27" t="str">
        <f>IF($A7="","",(VLOOKUP($A7,ACOUSTIC_PIVOT_TABLE!$B$4:$AO$500,21,FALSE)))</f>
        <v/>
      </c>
      <c r="BA7" s="27" t="str">
        <f>IF($A7="","",(VLOOKUP($A7,ACOUSTIC_PIVOT_TABLE!$B$4:$AO$500,22,FALSE)))</f>
        <v/>
      </c>
      <c r="BB7" s="27" t="str">
        <f>IF($A7="","",(VLOOKUP($A7,ACOUSTIC_PIVOT_TABLE!$B$4:$AO$500,23,FALSE)))</f>
        <v/>
      </c>
      <c r="BC7" s="27" t="str">
        <f>IF($A7="","",(VLOOKUP($A7,ACOUSTIC_PIVOT_TABLE!$B$4:$AO$500,24,FALSE)))</f>
        <v/>
      </c>
      <c r="BD7" s="27" t="str">
        <f>IF($A7="","",(VLOOKUP($A7,ACOUSTIC_PIVOT_TABLE!$B$4:$AO$500,25,FALSE)))</f>
        <v/>
      </c>
      <c r="BE7" s="27" t="str">
        <f>IF($A7="","",(VLOOKUP($A7,ACOUSTIC_PIVOT_TABLE!$B$4:$AO$500,26,FALSE)))</f>
        <v/>
      </c>
      <c r="BF7" s="27" t="str">
        <f>IF($A7="","",(VLOOKUP($A7,ACOUSTIC_PIVOT_TABLE!$B$4:$AO$500,27,FALSE)))</f>
        <v/>
      </c>
      <c r="BG7" s="27" t="str">
        <f>IF($A7="","",(VLOOKUP($A7,ACOUSTIC_PIVOT_TABLE!$B$4:$AO$500,28,FALSE)))</f>
        <v/>
      </c>
      <c r="BH7" s="27" t="str">
        <f>IF($A7="","",(VLOOKUP($A7,ACOUSTIC_PIVOT_TABLE!$B$4:$AO$500,29,FALSE)))</f>
        <v/>
      </c>
      <c r="BI7" s="27" t="str">
        <f>IF($A7="","",(VLOOKUP($A7,ACOUSTIC_PIVOT_TABLE!$B$4:$AO$500,30,FALSE)))</f>
        <v/>
      </c>
      <c r="BJ7" s="27" t="str">
        <f>IF($A7="","",(VLOOKUP($A7,ACOUSTIC_PIVOT_TABLE!$B$4:$AO$500,31,FALSE)))</f>
        <v/>
      </c>
      <c r="BK7" s="27" t="str">
        <f>IF($A7="","",(VLOOKUP($A7,ACOUSTIC_PIVOT_TABLE!$B$4:$AO$500,32,FALSE)))</f>
        <v/>
      </c>
      <c r="BL7" s="27" t="str">
        <f>IF($A7="","",(VLOOKUP($A7,ACOUSTIC_PIVOT_TABLE!$B$4:$AO$500,33,FALSE)))</f>
        <v/>
      </c>
      <c r="BM7" s="27" t="str">
        <f>IF($A7="","",(VLOOKUP($A7,ACOUSTIC_PIVOT_TABLE!$B$4:$AO$500,34,FALSE)))</f>
        <v/>
      </c>
      <c r="BN7" s="27" t="str">
        <f>IF($A7="","",(VLOOKUP($A7,ACOUSTIC_PIVOT_TABLE!$B$4:$AO$500,35,FALSE)))</f>
        <v/>
      </c>
      <c r="BO7" s="27" t="str">
        <f>IF($A7="","",(VLOOKUP($A7,ACOUSTIC_PIVOT_TABLE!$B$4:$AO$500,36,FALSE)))</f>
        <v/>
      </c>
      <c r="BP7" s="27" t="str">
        <f>IF($A7="","",(VLOOKUP($A7,ACOUSTIC_PIVOT_TABLE!$B$4:$AO$500,37,FALSE)))</f>
        <v/>
      </c>
      <c r="BQ7" s="27" t="str">
        <f>IF($A7="","",(VLOOKUP($A7,ACOUSTIC_PIVOT_TABLE!$B$4:$AO$500,38,FALSE)))</f>
        <v/>
      </c>
      <c r="BR7" s="27" t="str">
        <f>IF($A7="","",(VLOOKUP($A7,ACOUSTIC_PIVOT_TABLE!$B$4:$AO$500,39,FALSE)))</f>
        <v/>
      </c>
      <c r="BS7" s="27" t="str">
        <f>IF($A7="","",(VLOOKUP($A7,ACOUSTIC_PIVOT_TABLE!$B$4:$AO$500,40,FALSE)))</f>
        <v/>
      </c>
    </row>
    <row r="8" spans="1:71" x14ac:dyDescent="0.25">
      <c r="A8" s="1" t="str">
        <f>IF(ACOUSTIC_PIVOT_TABLE!B10 = 0, "",ACOUSTIC_PIVOT_TABLE!B10)</f>
        <v/>
      </c>
      <c r="B8" s="1" t="str">
        <f>IF($A8="","",(VLOOKUP($A8,ACOUSTICS_COMBINED!$B$3:$AQ$501,21,FALSE)))</f>
        <v/>
      </c>
      <c r="C8" s="1" t="str">
        <f>IF($A8="","",(VLOOKUP($A8,ACOUSTICS_COMBINED!$B$3:$AQ$501,22,FALSE)))</f>
        <v/>
      </c>
      <c r="D8" s="1" t="str">
        <f>IF($A8="","",(VLOOKUP($A8,ACOUSTICS_COMBINED!$B$3:$AQ$501,12,FALSE)))</f>
        <v/>
      </c>
      <c r="E8" s="1" t="str">
        <f>IF($A8="","",(VLOOKUP($A8,ACOUSTICS_COMBINED!$B$3:$AQ$501,13,FALSE)))</f>
        <v/>
      </c>
      <c r="F8" s="1" t="str">
        <f>IF($A8="","",(VLOOKUP($A8,ACOUSTICS_COMBINED!$B$3:$AQ$501,14,FALSE)))</f>
        <v/>
      </c>
      <c r="G8" s="1" t="str">
        <f>IF($A8="","",(VLOOKUP($A8,ACOUSTICS_COMBINED!$B$3:$AQ$501,23,FALSE)))</f>
        <v/>
      </c>
      <c r="H8" s="1" t="str">
        <f>IF($A8="","",(VLOOKUP($A8,ACOUSTICS_COMBINED!$B$3:$AQ$501,24,FALSE)))</f>
        <v/>
      </c>
      <c r="I8" s="1" t="str">
        <f>IF($A8="","",(VLOOKUP($A8,ACOUSTICS_COMBINED!$B$3:$AQ$501,15,FALSE)))</f>
        <v/>
      </c>
      <c r="J8" s="1" t="str">
        <f>IF($A8="","",(VLOOKUP($A8,ACOUSTICS_COMBINED!$B$3:$AQ$501,16,FALSE)))</f>
        <v/>
      </c>
      <c r="K8" s="1" t="str">
        <f>IF($A8="","",(VLOOKUP($A8,ACOUSTICS_COMBINED!$B$3:$AQ$501,17,FALSE)))</f>
        <v/>
      </c>
      <c r="L8" s="1" t="str">
        <f>IF($A8="","",(VLOOKUP($A8,ACOUSTICS_COMBINED!$B$3:$AQ$501,18,FALSE)))</f>
        <v/>
      </c>
      <c r="M8" s="1" t="str">
        <f>IF($A8="","",(VLOOKUP($A8,ACOUSTICS_COMBINED!$B$3:$AQ$501,25,FALSE)))</f>
        <v/>
      </c>
      <c r="N8" s="16" t="str">
        <f>IF($A8="","",(VLOOKUP($A8,ACOUSTICS_COMBINED!$B$3:$AQ$501,19,FALSE)))</f>
        <v/>
      </c>
      <c r="O8" s="16" t="str">
        <f>IF($A8="","",(VLOOKUP($A8,ACOUSTICS_COMBINED!$B$3:$AQ$501,20,FALSE)))</f>
        <v/>
      </c>
      <c r="P8" s="1" t="str">
        <f>IF($A8="","",(VLOOKUP($A8,ACOUSTICS_COMBINED!$B$3:$AQ$501,26,FALSE)))</f>
        <v/>
      </c>
      <c r="Q8" s="1" t="str">
        <f>IF($A8="","",(VLOOKUP($A8,ACOUSTICS_COMBINED!$B$3:$AQ$501,27,FALSE)))</f>
        <v/>
      </c>
      <c r="R8" s="1" t="str">
        <f>IF($A8="","",(VLOOKUP($A8,ACOUSTICS_COMBINED!$B$3:$AQ$501,28,FALSE)))</f>
        <v/>
      </c>
      <c r="S8" s="1" t="str">
        <f>IF($A8="","",(VLOOKUP($A8,ACOUSTICS_COMBINED!$B$3:$AQ$501,29,FALSE)))</f>
        <v/>
      </c>
      <c r="T8" s="1" t="str">
        <f>IF($A8="","",(VLOOKUP($A8,ACOUSTICS_COMBINED!$B$3:$AQ$501,30,FALSE)))</f>
        <v/>
      </c>
      <c r="U8" s="1" t="str">
        <f>IF($A8="","",(VLOOKUP($A8,ACOUSTICS_COMBINED!$B$3:$AQ$501,31,FALSE)))</f>
        <v/>
      </c>
      <c r="V8" s="1" t="str">
        <f>IF($A8="","",(VLOOKUP($A8,ACOUSTICS_COMBINED!$B$3:$AQ$501,32,FALSE)))</f>
        <v/>
      </c>
      <c r="W8" s="1" t="str">
        <f>IF($A8="","",(VLOOKUP($A8,ACOUSTICS_COMBINED!$B$3:$AQ$501,33,FALSE)))</f>
        <v/>
      </c>
      <c r="X8" s="1" t="str">
        <f>IF($A8="","",(VLOOKUP($A8,ACOUSTICS_COMBINED!$B$3:$AQ$501,34,FALSE)))</f>
        <v/>
      </c>
      <c r="Y8" s="1" t="str">
        <f>IF($A8="","",(VLOOKUP($A8,ACOUSTICS_COMBINED!$B$3:$AQ$501,35,FALSE)))</f>
        <v/>
      </c>
      <c r="Z8" s="1" t="str">
        <f>IF($A8="","",(VLOOKUP($A8,ACOUSTICS_COMBINED!$B$3:$AQ$501,36,FALSE)))</f>
        <v/>
      </c>
      <c r="AA8" s="1" t="str">
        <f>IF($A8="","",(VLOOKUP($A8,ACOUSTICS_COMBINED!$B$3:$AQ$501,37,FALSE)))</f>
        <v/>
      </c>
      <c r="AB8" s="1" t="str">
        <f>IF($A8="","",(VLOOKUP($A8,ACOUSTICS_COMBINED!$B$3:$AQ$501,38,FALSE)))</f>
        <v/>
      </c>
      <c r="AC8" s="1" t="str">
        <f>IF($A8="","",(VLOOKUP($A8,ACOUSTICS_COMBINED!$B$3:$AQ$501,39,FALSE)))</f>
        <v/>
      </c>
      <c r="AD8" s="1" t="str">
        <f>IF($A8="","",(VLOOKUP($A8,ACOUSTICS_COMBINED!$B$3:$AQ$501,40,FALSE)))</f>
        <v/>
      </c>
      <c r="AE8" s="1" t="str">
        <f>IF($A8="","",(VLOOKUP($A8,ACOUSTICS_COMBINED!$B$3:$AQ$501,41,FALSE)))</f>
        <v/>
      </c>
      <c r="AF8" s="1" t="str">
        <f>IF($A8="","",(VLOOKUP($A8,ACOUSTICS_COMBINED!$B$3:$AQ$501,42,FALSE)))</f>
        <v/>
      </c>
      <c r="AG8" s="27" t="str">
        <f>IF($A8="","",(VLOOKUP($A8,ACOUSTIC_PIVOT_TABLE!$B$4:$AO$500,2,FALSE)))</f>
        <v/>
      </c>
      <c r="AH8" s="27" t="str">
        <f>IF($A8="","",(VLOOKUP($A8,ACOUSTIC_PIVOT_TABLE!$B$4:$AO$500,3,FALSE)))</f>
        <v/>
      </c>
      <c r="AI8" s="27" t="str">
        <f>IF($A8="","",(VLOOKUP($A8,ACOUSTIC_PIVOT_TABLE!$B$4:$AO$500,4,FALSE)))</f>
        <v/>
      </c>
      <c r="AJ8" s="27" t="str">
        <f>IF($A8="","",(VLOOKUP($A8,ACOUSTIC_PIVOT_TABLE!$B$4:$AO$500,5,FALSE)))</f>
        <v/>
      </c>
      <c r="AK8" s="27" t="str">
        <f>IF($A8="","",(VLOOKUP($A8,ACOUSTIC_PIVOT_TABLE!$B$4:$AO$500,6,FALSE)))</f>
        <v/>
      </c>
      <c r="AL8" s="27" t="str">
        <f>IF($A8="","",(VLOOKUP($A8,ACOUSTIC_PIVOT_TABLE!$B$4:$AO$500,7,FALSE)))</f>
        <v/>
      </c>
      <c r="AM8" s="27" t="str">
        <f>IF($A8="","",(VLOOKUP($A8,ACOUSTIC_PIVOT_TABLE!$B$4:$AO$500,8,FALSE)))</f>
        <v/>
      </c>
      <c r="AN8" s="27" t="str">
        <f>IF($A8="","",(VLOOKUP($A8,ACOUSTIC_PIVOT_TABLE!$B$4:$AO$500,9,FALSE)))</f>
        <v/>
      </c>
      <c r="AO8" s="27" t="str">
        <f>IF($A8="","",(VLOOKUP($A8,ACOUSTIC_PIVOT_TABLE!$B$4:$AO$500,10,FALSE)))</f>
        <v/>
      </c>
      <c r="AP8" s="27" t="str">
        <f>IF($A8="","",(VLOOKUP($A8,ACOUSTIC_PIVOT_TABLE!$B$4:$AO$500,11,FALSE)))</f>
        <v/>
      </c>
      <c r="AQ8" s="27" t="str">
        <f>IF($A8="","",(VLOOKUP($A8,ACOUSTIC_PIVOT_TABLE!$B$4:$AO$500,12,FALSE)))</f>
        <v/>
      </c>
      <c r="AR8" s="27" t="str">
        <f>IF($A8="","",(VLOOKUP($A8,ACOUSTIC_PIVOT_TABLE!$B$4:$AO$500,13,FALSE)))</f>
        <v/>
      </c>
      <c r="AS8" s="27" t="str">
        <f>IF($A8="","",(VLOOKUP($A8,ACOUSTIC_PIVOT_TABLE!$B$4:$AO$500,14,FALSE)))</f>
        <v/>
      </c>
      <c r="AT8" s="27" t="str">
        <f>IF($A8="","",(VLOOKUP($A8,ACOUSTIC_PIVOT_TABLE!$B$4:$AO$500,15,FALSE)))</f>
        <v/>
      </c>
      <c r="AU8" s="27" t="str">
        <f>IF($A8="","",(VLOOKUP($A8,ACOUSTIC_PIVOT_TABLE!$B$4:$AO$500,16,FALSE)))</f>
        <v/>
      </c>
      <c r="AV8" s="27" t="str">
        <f>IF($A8="","",(VLOOKUP($A8,ACOUSTIC_PIVOT_TABLE!$B$4:$AO$500,17,FALSE)))</f>
        <v/>
      </c>
      <c r="AW8" s="27" t="str">
        <f>IF($A8="","",(VLOOKUP($A8,ACOUSTIC_PIVOT_TABLE!$B$4:$AO$500,18,FALSE)))</f>
        <v/>
      </c>
      <c r="AX8" s="27" t="str">
        <f>IF($A8="","",(VLOOKUP($A8,ACOUSTIC_PIVOT_TABLE!$B$4:$AO$500,19,FALSE)))</f>
        <v/>
      </c>
      <c r="AY8" s="27" t="str">
        <f>IF($A8="","",(VLOOKUP($A8,ACOUSTIC_PIVOT_TABLE!$B$4:$AO$500,20,FALSE)))</f>
        <v/>
      </c>
      <c r="AZ8" s="27" t="str">
        <f>IF($A8="","",(VLOOKUP($A8,ACOUSTIC_PIVOT_TABLE!$B$4:$AO$500,21,FALSE)))</f>
        <v/>
      </c>
      <c r="BA8" s="27" t="str">
        <f>IF($A8="","",(VLOOKUP($A8,ACOUSTIC_PIVOT_TABLE!$B$4:$AO$500,22,FALSE)))</f>
        <v/>
      </c>
      <c r="BB8" s="27" t="str">
        <f>IF($A8="","",(VLOOKUP($A8,ACOUSTIC_PIVOT_TABLE!$B$4:$AO$500,23,FALSE)))</f>
        <v/>
      </c>
      <c r="BC8" s="27" t="str">
        <f>IF($A8="","",(VLOOKUP($A8,ACOUSTIC_PIVOT_TABLE!$B$4:$AO$500,24,FALSE)))</f>
        <v/>
      </c>
      <c r="BD8" s="27" t="str">
        <f>IF($A8="","",(VLOOKUP($A8,ACOUSTIC_PIVOT_TABLE!$B$4:$AO$500,25,FALSE)))</f>
        <v/>
      </c>
      <c r="BE8" s="27" t="str">
        <f>IF($A8="","",(VLOOKUP($A8,ACOUSTIC_PIVOT_TABLE!$B$4:$AO$500,26,FALSE)))</f>
        <v/>
      </c>
      <c r="BF8" s="27" t="str">
        <f>IF($A8="","",(VLOOKUP($A8,ACOUSTIC_PIVOT_TABLE!$B$4:$AO$500,27,FALSE)))</f>
        <v/>
      </c>
      <c r="BG8" s="27" t="str">
        <f>IF($A8="","",(VLOOKUP($A8,ACOUSTIC_PIVOT_TABLE!$B$4:$AO$500,28,FALSE)))</f>
        <v/>
      </c>
      <c r="BH8" s="27" t="str">
        <f>IF($A8="","",(VLOOKUP($A8,ACOUSTIC_PIVOT_TABLE!$B$4:$AO$500,29,FALSE)))</f>
        <v/>
      </c>
      <c r="BI8" s="27" t="str">
        <f>IF($A8="","",(VLOOKUP($A8,ACOUSTIC_PIVOT_TABLE!$B$4:$AO$500,30,FALSE)))</f>
        <v/>
      </c>
      <c r="BJ8" s="27" t="str">
        <f>IF($A8="","",(VLOOKUP($A8,ACOUSTIC_PIVOT_TABLE!$B$4:$AO$500,31,FALSE)))</f>
        <v/>
      </c>
      <c r="BK8" s="27" t="str">
        <f>IF($A8="","",(VLOOKUP($A8,ACOUSTIC_PIVOT_TABLE!$B$4:$AO$500,32,FALSE)))</f>
        <v/>
      </c>
      <c r="BL8" s="27" t="str">
        <f>IF($A8="","",(VLOOKUP($A8,ACOUSTIC_PIVOT_TABLE!$B$4:$AO$500,33,FALSE)))</f>
        <v/>
      </c>
      <c r="BM8" s="27" t="str">
        <f>IF($A8="","",(VLOOKUP($A8,ACOUSTIC_PIVOT_TABLE!$B$4:$AO$500,34,FALSE)))</f>
        <v/>
      </c>
      <c r="BN8" s="27" t="str">
        <f>IF($A8="","",(VLOOKUP($A8,ACOUSTIC_PIVOT_TABLE!$B$4:$AO$500,35,FALSE)))</f>
        <v/>
      </c>
      <c r="BO8" s="27" t="str">
        <f>IF($A8="","",(VLOOKUP($A8,ACOUSTIC_PIVOT_TABLE!$B$4:$AO$500,36,FALSE)))</f>
        <v/>
      </c>
      <c r="BP8" s="27" t="str">
        <f>IF($A8="","",(VLOOKUP($A8,ACOUSTIC_PIVOT_TABLE!$B$4:$AO$500,37,FALSE)))</f>
        <v/>
      </c>
      <c r="BQ8" s="27" t="str">
        <f>IF($A8="","",(VLOOKUP($A8,ACOUSTIC_PIVOT_TABLE!$B$4:$AO$500,38,FALSE)))</f>
        <v/>
      </c>
      <c r="BR8" s="27" t="str">
        <f>IF($A8="","",(VLOOKUP($A8,ACOUSTIC_PIVOT_TABLE!$B$4:$AO$500,39,FALSE)))</f>
        <v/>
      </c>
      <c r="BS8" s="27" t="str">
        <f>IF($A8="","",(VLOOKUP($A8,ACOUSTIC_PIVOT_TABLE!$B$4:$AO$500,40,FALSE)))</f>
        <v/>
      </c>
    </row>
    <row r="9" spans="1:71" x14ac:dyDescent="0.25">
      <c r="A9" s="1" t="str">
        <f>IF(ACOUSTIC_PIVOT_TABLE!B11 = 0, "",ACOUSTIC_PIVOT_TABLE!B11)</f>
        <v/>
      </c>
      <c r="B9" s="1" t="str">
        <f>IF($A9="","",(VLOOKUP($A9,ACOUSTICS_COMBINED!$B$3:$AQ$501,21,FALSE)))</f>
        <v/>
      </c>
      <c r="C9" s="1" t="str">
        <f>IF($A9="","",(VLOOKUP($A9,ACOUSTICS_COMBINED!$B$3:$AQ$501,22,FALSE)))</f>
        <v/>
      </c>
      <c r="D9" s="1" t="str">
        <f>IF($A9="","",(VLOOKUP($A9,ACOUSTICS_COMBINED!$B$3:$AQ$501,12,FALSE)))</f>
        <v/>
      </c>
      <c r="E9" s="1" t="str">
        <f>IF($A9="","",(VLOOKUP($A9,ACOUSTICS_COMBINED!$B$3:$AQ$501,13,FALSE)))</f>
        <v/>
      </c>
      <c r="F9" s="1" t="str">
        <f>IF($A9="","",(VLOOKUP($A9,ACOUSTICS_COMBINED!$B$3:$AQ$501,14,FALSE)))</f>
        <v/>
      </c>
      <c r="G9" s="1" t="str">
        <f>IF($A9="","",(VLOOKUP($A9,ACOUSTICS_COMBINED!$B$3:$AQ$501,23,FALSE)))</f>
        <v/>
      </c>
      <c r="H9" s="1" t="str">
        <f>IF($A9="","",(VLOOKUP($A9,ACOUSTICS_COMBINED!$B$3:$AQ$501,24,FALSE)))</f>
        <v/>
      </c>
      <c r="I9" s="1" t="str">
        <f>IF($A9="","",(VLOOKUP($A9,ACOUSTICS_COMBINED!$B$3:$AQ$501,15,FALSE)))</f>
        <v/>
      </c>
      <c r="J9" s="1" t="str">
        <f>IF($A9="","",(VLOOKUP($A9,ACOUSTICS_COMBINED!$B$3:$AQ$501,16,FALSE)))</f>
        <v/>
      </c>
      <c r="K9" s="1" t="str">
        <f>IF($A9="","",(VLOOKUP($A9,ACOUSTICS_COMBINED!$B$3:$AQ$501,17,FALSE)))</f>
        <v/>
      </c>
      <c r="L9" s="1" t="str">
        <f>IF($A9="","",(VLOOKUP($A9,ACOUSTICS_COMBINED!$B$3:$AQ$501,18,FALSE)))</f>
        <v/>
      </c>
      <c r="M9" s="1" t="str">
        <f>IF($A9="","",(VLOOKUP($A9,ACOUSTICS_COMBINED!$B$3:$AQ$501,25,FALSE)))</f>
        <v/>
      </c>
      <c r="N9" s="16" t="str">
        <f>IF($A9="","",(VLOOKUP($A9,ACOUSTICS_COMBINED!$B$3:$AQ$501,19,FALSE)))</f>
        <v/>
      </c>
      <c r="O9" s="16" t="str">
        <f>IF($A9="","",(VLOOKUP($A9,ACOUSTICS_COMBINED!$B$3:$AQ$501,20,FALSE)))</f>
        <v/>
      </c>
      <c r="P9" s="1" t="str">
        <f>IF($A9="","",(VLOOKUP($A9,ACOUSTICS_COMBINED!$B$3:$AQ$501,26,FALSE)))</f>
        <v/>
      </c>
      <c r="Q9" s="1" t="str">
        <f>IF($A9="","",(VLOOKUP($A9,ACOUSTICS_COMBINED!$B$3:$AQ$501,27,FALSE)))</f>
        <v/>
      </c>
      <c r="R9" s="1" t="str">
        <f>IF($A9="","",(VLOOKUP($A9,ACOUSTICS_COMBINED!$B$3:$AQ$501,28,FALSE)))</f>
        <v/>
      </c>
      <c r="S9" s="1" t="str">
        <f>IF($A9="","",(VLOOKUP($A9,ACOUSTICS_COMBINED!$B$3:$AQ$501,29,FALSE)))</f>
        <v/>
      </c>
      <c r="T9" s="1" t="str">
        <f>IF($A9="","",(VLOOKUP($A9,ACOUSTICS_COMBINED!$B$3:$AQ$501,30,FALSE)))</f>
        <v/>
      </c>
      <c r="U9" s="1" t="str">
        <f>IF($A9="","",(VLOOKUP($A9,ACOUSTICS_COMBINED!$B$3:$AQ$501,31,FALSE)))</f>
        <v/>
      </c>
      <c r="V9" s="1" t="str">
        <f>IF($A9="","",(VLOOKUP($A9,ACOUSTICS_COMBINED!$B$3:$AQ$501,32,FALSE)))</f>
        <v/>
      </c>
      <c r="W9" s="1" t="str">
        <f>IF($A9="","",(VLOOKUP($A9,ACOUSTICS_COMBINED!$B$3:$AQ$501,33,FALSE)))</f>
        <v/>
      </c>
      <c r="X9" s="1" t="str">
        <f>IF($A9="","",(VLOOKUP($A9,ACOUSTICS_COMBINED!$B$3:$AQ$501,34,FALSE)))</f>
        <v/>
      </c>
      <c r="Y9" s="1" t="str">
        <f>IF($A9="","",(VLOOKUP($A9,ACOUSTICS_COMBINED!$B$3:$AQ$501,35,FALSE)))</f>
        <v/>
      </c>
      <c r="Z9" s="1" t="str">
        <f>IF($A9="","",(VLOOKUP($A9,ACOUSTICS_COMBINED!$B$3:$AQ$501,36,FALSE)))</f>
        <v/>
      </c>
      <c r="AA9" s="1" t="str">
        <f>IF($A9="","",(VLOOKUP($A9,ACOUSTICS_COMBINED!$B$3:$AQ$501,37,FALSE)))</f>
        <v/>
      </c>
      <c r="AB9" s="1" t="str">
        <f>IF($A9="","",(VLOOKUP($A9,ACOUSTICS_COMBINED!$B$3:$AQ$501,38,FALSE)))</f>
        <v/>
      </c>
      <c r="AC9" s="1" t="str">
        <f>IF($A9="","",(VLOOKUP($A9,ACOUSTICS_COMBINED!$B$3:$AQ$501,39,FALSE)))</f>
        <v/>
      </c>
      <c r="AD9" s="1" t="str">
        <f>IF($A9="","",(VLOOKUP($A9,ACOUSTICS_COMBINED!$B$3:$AQ$501,40,FALSE)))</f>
        <v/>
      </c>
      <c r="AE9" s="1" t="str">
        <f>IF($A9="","",(VLOOKUP($A9,ACOUSTICS_COMBINED!$B$3:$AQ$501,41,FALSE)))</f>
        <v/>
      </c>
      <c r="AF9" s="1" t="str">
        <f>IF($A9="","",(VLOOKUP($A9,ACOUSTICS_COMBINED!$B$3:$AQ$501,42,FALSE)))</f>
        <v/>
      </c>
      <c r="AG9" s="27" t="str">
        <f>IF($A9="","",(VLOOKUP($A9,ACOUSTIC_PIVOT_TABLE!$B$4:$AO$500,2,FALSE)))</f>
        <v/>
      </c>
      <c r="AH9" s="27" t="str">
        <f>IF($A9="","",(VLOOKUP($A9,ACOUSTIC_PIVOT_TABLE!$B$4:$AO$500,3,FALSE)))</f>
        <v/>
      </c>
      <c r="AI9" s="27" t="str">
        <f>IF($A9="","",(VLOOKUP($A9,ACOUSTIC_PIVOT_TABLE!$B$4:$AO$500,4,FALSE)))</f>
        <v/>
      </c>
      <c r="AJ9" s="27" t="str">
        <f>IF($A9="","",(VLOOKUP($A9,ACOUSTIC_PIVOT_TABLE!$B$4:$AO$500,5,FALSE)))</f>
        <v/>
      </c>
      <c r="AK9" s="27" t="str">
        <f>IF($A9="","",(VLOOKUP($A9,ACOUSTIC_PIVOT_TABLE!$B$4:$AO$500,6,FALSE)))</f>
        <v/>
      </c>
      <c r="AL9" s="27" t="str">
        <f>IF($A9="","",(VLOOKUP($A9,ACOUSTIC_PIVOT_TABLE!$B$4:$AO$500,7,FALSE)))</f>
        <v/>
      </c>
      <c r="AM9" s="27" t="str">
        <f>IF($A9="","",(VLOOKUP($A9,ACOUSTIC_PIVOT_TABLE!$B$4:$AO$500,8,FALSE)))</f>
        <v/>
      </c>
      <c r="AN9" s="27" t="str">
        <f>IF($A9="","",(VLOOKUP($A9,ACOUSTIC_PIVOT_TABLE!$B$4:$AO$500,9,FALSE)))</f>
        <v/>
      </c>
      <c r="AO9" s="27" t="str">
        <f>IF($A9="","",(VLOOKUP($A9,ACOUSTIC_PIVOT_TABLE!$B$4:$AO$500,10,FALSE)))</f>
        <v/>
      </c>
      <c r="AP9" s="27" t="str">
        <f>IF($A9="","",(VLOOKUP($A9,ACOUSTIC_PIVOT_TABLE!$B$4:$AO$500,11,FALSE)))</f>
        <v/>
      </c>
      <c r="AQ9" s="27" t="str">
        <f>IF($A9="","",(VLOOKUP($A9,ACOUSTIC_PIVOT_TABLE!$B$4:$AO$500,12,FALSE)))</f>
        <v/>
      </c>
      <c r="AR9" s="27" t="str">
        <f>IF($A9="","",(VLOOKUP($A9,ACOUSTIC_PIVOT_TABLE!$B$4:$AO$500,13,FALSE)))</f>
        <v/>
      </c>
      <c r="AS9" s="27" t="str">
        <f>IF($A9="","",(VLOOKUP($A9,ACOUSTIC_PIVOT_TABLE!$B$4:$AO$500,14,FALSE)))</f>
        <v/>
      </c>
      <c r="AT9" s="27" t="str">
        <f>IF($A9="","",(VLOOKUP($A9,ACOUSTIC_PIVOT_TABLE!$B$4:$AO$500,15,FALSE)))</f>
        <v/>
      </c>
      <c r="AU9" s="27" t="str">
        <f>IF($A9="","",(VLOOKUP($A9,ACOUSTIC_PIVOT_TABLE!$B$4:$AO$500,16,FALSE)))</f>
        <v/>
      </c>
      <c r="AV9" s="27" t="str">
        <f>IF($A9="","",(VLOOKUP($A9,ACOUSTIC_PIVOT_TABLE!$B$4:$AO$500,17,FALSE)))</f>
        <v/>
      </c>
      <c r="AW9" s="27" t="str">
        <f>IF($A9="","",(VLOOKUP($A9,ACOUSTIC_PIVOT_TABLE!$B$4:$AO$500,18,FALSE)))</f>
        <v/>
      </c>
      <c r="AX9" s="27" t="str">
        <f>IF($A9="","",(VLOOKUP($A9,ACOUSTIC_PIVOT_TABLE!$B$4:$AO$500,19,FALSE)))</f>
        <v/>
      </c>
      <c r="AY9" s="27" t="str">
        <f>IF($A9="","",(VLOOKUP($A9,ACOUSTIC_PIVOT_TABLE!$B$4:$AO$500,20,FALSE)))</f>
        <v/>
      </c>
      <c r="AZ9" s="27" t="str">
        <f>IF($A9="","",(VLOOKUP($A9,ACOUSTIC_PIVOT_TABLE!$B$4:$AO$500,21,FALSE)))</f>
        <v/>
      </c>
      <c r="BA9" s="27" t="str">
        <f>IF($A9="","",(VLOOKUP($A9,ACOUSTIC_PIVOT_TABLE!$B$4:$AO$500,22,FALSE)))</f>
        <v/>
      </c>
      <c r="BB9" s="27" t="str">
        <f>IF($A9="","",(VLOOKUP($A9,ACOUSTIC_PIVOT_TABLE!$B$4:$AO$500,23,FALSE)))</f>
        <v/>
      </c>
      <c r="BC9" s="27" t="str">
        <f>IF($A9="","",(VLOOKUP($A9,ACOUSTIC_PIVOT_TABLE!$B$4:$AO$500,24,FALSE)))</f>
        <v/>
      </c>
      <c r="BD9" s="27" t="str">
        <f>IF($A9="","",(VLOOKUP($A9,ACOUSTIC_PIVOT_TABLE!$B$4:$AO$500,25,FALSE)))</f>
        <v/>
      </c>
      <c r="BE9" s="27" t="str">
        <f>IF($A9="","",(VLOOKUP($A9,ACOUSTIC_PIVOT_TABLE!$B$4:$AO$500,26,FALSE)))</f>
        <v/>
      </c>
      <c r="BF9" s="27" t="str">
        <f>IF($A9="","",(VLOOKUP($A9,ACOUSTIC_PIVOT_TABLE!$B$4:$AO$500,27,FALSE)))</f>
        <v/>
      </c>
      <c r="BG9" s="27" t="str">
        <f>IF($A9="","",(VLOOKUP($A9,ACOUSTIC_PIVOT_TABLE!$B$4:$AO$500,28,FALSE)))</f>
        <v/>
      </c>
      <c r="BH9" s="27" t="str">
        <f>IF($A9="","",(VLOOKUP($A9,ACOUSTIC_PIVOT_TABLE!$B$4:$AO$500,29,FALSE)))</f>
        <v/>
      </c>
      <c r="BI9" s="27" t="str">
        <f>IF($A9="","",(VLOOKUP($A9,ACOUSTIC_PIVOT_TABLE!$B$4:$AO$500,30,FALSE)))</f>
        <v/>
      </c>
      <c r="BJ9" s="27" t="str">
        <f>IF($A9="","",(VLOOKUP($A9,ACOUSTIC_PIVOT_TABLE!$B$4:$AO$500,31,FALSE)))</f>
        <v/>
      </c>
      <c r="BK9" s="27" t="str">
        <f>IF($A9="","",(VLOOKUP($A9,ACOUSTIC_PIVOT_TABLE!$B$4:$AO$500,32,FALSE)))</f>
        <v/>
      </c>
      <c r="BL9" s="27" t="str">
        <f>IF($A9="","",(VLOOKUP($A9,ACOUSTIC_PIVOT_TABLE!$B$4:$AO$500,33,FALSE)))</f>
        <v/>
      </c>
      <c r="BM9" s="27" t="str">
        <f>IF($A9="","",(VLOOKUP($A9,ACOUSTIC_PIVOT_TABLE!$B$4:$AO$500,34,FALSE)))</f>
        <v/>
      </c>
      <c r="BN9" s="27" t="str">
        <f>IF($A9="","",(VLOOKUP($A9,ACOUSTIC_PIVOT_TABLE!$B$4:$AO$500,35,FALSE)))</f>
        <v/>
      </c>
      <c r="BO9" s="27" t="str">
        <f>IF($A9="","",(VLOOKUP($A9,ACOUSTIC_PIVOT_TABLE!$B$4:$AO$500,36,FALSE)))</f>
        <v/>
      </c>
      <c r="BP9" s="27" t="str">
        <f>IF($A9="","",(VLOOKUP($A9,ACOUSTIC_PIVOT_TABLE!$B$4:$AO$500,37,FALSE)))</f>
        <v/>
      </c>
      <c r="BQ9" s="27" t="str">
        <f>IF($A9="","",(VLOOKUP($A9,ACOUSTIC_PIVOT_TABLE!$B$4:$AO$500,38,FALSE)))</f>
        <v/>
      </c>
      <c r="BR9" s="27" t="str">
        <f>IF($A9="","",(VLOOKUP($A9,ACOUSTIC_PIVOT_TABLE!$B$4:$AO$500,39,FALSE)))</f>
        <v/>
      </c>
      <c r="BS9" s="27" t="str">
        <f>IF($A9="","",(VLOOKUP($A9,ACOUSTIC_PIVOT_TABLE!$B$4:$AO$500,40,FALSE)))</f>
        <v/>
      </c>
    </row>
    <row r="10" spans="1:71" x14ac:dyDescent="0.25">
      <c r="A10" s="1" t="str">
        <f>IF(ACOUSTIC_PIVOT_TABLE!B12 = 0, "",ACOUSTIC_PIVOT_TABLE!B12)</f>
        <v/>
      </c>
      <c r="B10" s="1" t="str">
        <f>IF($A10="","",(VLOOKUP($A10,ACOUSTICS_COMBINED!$B$3:$AQ$501,21,FALSE)))</f>
        <v/>
      </c>
      <c r="C10" s="1" t="str">
        <f>IF($A10="","",(VLOOKUP($A10,ACOUSTICS_COMBINED!$B$3:$AQ$501,22,FALSE)))</f>
        <v/>
      </c>
      <c r="D10" s="1" t="str">
        <f>IF($A10="","",(VLOOKUP($A10,ACOUSTICS_COMBINED!$B$3:$AQ$501,12,FALSE)))</f>
        <v/>
      </c>
      <c r="E10" s="1" t="str">
        <f>IF($A10="","",(VLOOKUP($A10,ACOUSTICS_COMBINED!$B$3:$AQ$501,13,FALSE)))</f>
        <v/>
      </c>
      <c r="F10" s="1" t="str">
        <f>IF($A10="","",(VLOOKUP($A10,ACOUSTICS_COMBINED!$B$3:$AQ$501,14,FALSE)))</f>
        <v/>
      </c>
      <c r="G10" s="1" t="str">
        <f>IF($A10="","",(VLOOKUP($A10,ACOUSTICS_COMBINED!$B$3:$AQ$501,23,FALSE)))</f>
        <v/>
      </c>
      <c r="H10" s="1" t="str">
        <f>IF($A10="","",(VLOOKUP($A10,ACOUSTICS_COMBINED!$B$3:$AQ$501,24,FALSE)))</f>
        <v/>
      </c>
      <c r="I10" s="1" t="str">
        <f>IF($A10="","",(VLOOKUP($A10,ACOUSTICS_COMBINED!$B$3:$AQ$501,15,FALSE)))</f>
        <v/>
      </c>
      <c r="J10" s="1" t="str">
        <f>IF($A10="","",(VLOOKUP($A10,ACOUSTICS_COMBINED!$B$3:$AQ$501,16,FALSE)))</f>
        <v/>
      </c>
      <c r="K10" s="1" t="str">
        <f>IF($A10="","",(VLOOKUP($A10,ACOUSTICS_COMBINED!$B$3:$AQ$501,17,FALSE)))</f>
        <v/>
      </c>
      <c r="L10" s="1" t="str">
        <f>IF($A10="","",(VLOOKUP($A10,ACOUSTICS_COMBINED!$B$3:$AQ$501,18,FALSE)))</f>
        <v/>
      </c>
      <c r="M10" s="1" t="str">
        <f>IF($A10="","",(VLOOKUP($A10,ACOUSTICS_COMBINED!$B$3:$AQ$501,25,FALSE)))</f>
        <v/>
      </c>
      <c r="N10" s="16" t="str">
        <f>IF($A10="","",(VLOOKUP($A10,ACOUSTICS_COMBINED!$B$3:$AQ$501,19,FALSE)))</f>
        <v/>
      </c>
      <c r="O10" s="16" t="str">
        <f>IF($A10="","",(VLOOKUP($A10,ACOUSTICS_COMBINED!$B$3:$AQ$501,20,FALSE)))</f>
        <v/>
      </c>
      <c r="P10" s="1" t="str">
        <f>IF($A10="","",(VLOOKUP($A10,ACOUSTICS_COMBINED!$B$3:$AQ$501,26,FALSE)))</f>
        <v/>
      </c>
      <c r="Q10" s="1" t="str">
        <f>IF($A10="","",(VLOOKUP($A10,ACOUSTICS_COMBINED!$B$3:$AQ$501,27,FALSE)))</f>
        <v/>
      </c>
      <c r="R10" s="1" t="str">
        <f>IF($A10="","",(VLOOKUP($A10,ACOUSTICS_COMBINED!$B$3:$AQ$501,28,FALSE)))</f>
        <v/>
      </c>
      <c r="S10" s="1" t="str">
        <f>IF($A10="","",(VLOOKUP($A10,ACOUSTICS_COMBINED!$B$3:$AQ$501,29,FALSE)))</f>
        <v/>
      </c>
      <c r="T10" s="1" t="str">
        <f>IF($A10="","",(VLOOKUP($A10,ACOUSTICS_COMBINED!$B$3:$AQ$501,30,FALSE)))</f>
        <v/>
      </c>
      <c r="U10" s="1" t="str">
        <f>IF($A10="","",(VLOOKUP($A10,ACOUSTICS_COMBINED!$B$3:$AQ$501,31,FALSE)))</f>
        <v/>
      </c>
      <c r="V10" s="1" t="str">
        <f>IF($A10="","",(VLOOKUP($A10,ACOUSTICS_COMBINED!$B$3:$AQ$501,32,FALSE)))</f>
        <v/>
      </c>
      <c r="W10" s="1" t="str">
        <f>IF($A10="","",(VLOOKUP($A10,ACOUSTICS_COMBINED!$B$3:$AQ$501,33,FALSE)))</f>
        <v/>
      </c>
      <c r="X10" s="1" t="str">
        <f>IF($A10="","",(VLOOKUP($A10,ACOUSTICS_COMBINED!$B$3:$AQ$501,34,FALSE)))</f>
        <v/>
      </c>
      <c r="Y10" s="1" t="str">
        <f>IF($A10="","",(VLOOKUP($A10,ACOUSTICS_COMBINED!$B$3:$AQ$501,35,FALSE)))</f>
        <v/>
      </c>
      <c r="Z10" s="1" t="str">
        <f>IF($A10="","",(VLOOKUP($A10,ACOUSTICS_COMBINED!$B$3:$AQ$501,36,FALSE)))</f>
        <v/>
      </c>
      <c r="AA10" s="1" t="str">
        <f>IF($A10="","",(VLOOKUP($A10,ACOUSTICS_COMBINED!$B$3:$AQ$501,37,FALSE)))</f>
        <v/>
      </c>
      <c r="AB10" s="1" t="str">
        <f>IF($A10="","",(VLOOKUP($A10,ACOUSTICS_COMBINED!$B$3:$AQ$501,38,FALSE)))</f>
        <v/>
      </c>
      <c r="AC10" s="1" t="str">
        <f>IF($A10="","",(VLOOKUP($A10,ACOUSTICS_COMBINED!$B$3:$AQ$501,39,FALSE)))</f>
        <v/>
      </c>
      <c r="AD10" s="1" t="str">
        <f>IF($A10="","",(VLOOKUP($A10,ACOUSTICS_COMBINED!$B$3:$AQ$501,40,FALSE)))</f>
        <v/>
      </c>
      <c r="AE10" s="1" t="str">
        <f>IF($A10="","",(VLOOKUP($A10,ACOUSTICS_COMBINED!$B$3:$AQ$501,41,FALSE)))</f>
        <v/>
      </c>
      <c r="AF10" s="1" t="str">
        <f>IF($A10="","",(VLOOKUP($A10,ACOUSTICS_COMBINED!$B$3:$AQ$501,42,FALSE)))</f>
        <v/>
      </c>
      <c r="AG10" s="27" t="str">
        <f>IF($A10="","",(VLOOKUP($A10,ACOUSTIC_PIVOT_TABLE!$B$4:$AO$500,2,FALSE)))</f>
        <v/>
      </c>
      <c r="AH10" s="27" t="str">
        <f>IF($A10="","",(VLOOKUP($A10,ACOUSTIC_PIVOT_TABLE!$B$4:$AO$500,3,FALSE)))</f>
        <v/>
      </c>
      <c r="AI10" s="27" t="str">
        <f>IF($A10="","",(VLOOKUP($A10,ACOUSTIC_PIVOT_TABLE!$B$4:$AO$500,4,FALSE)))</f>
        <v/>
      </c>
      <c r="AJ10" s="27" t="str">
        <f>IF($A10="","",(VLOOKUP($A10,ACOUSTIC_PIVOT_TABLE!$B$4:$AO$500,5,FALSE)))</f>
        <v/>
      </c>
      <c r="AK10" s="27" t="str">
        <f>IF($A10="","",(VLOOKUP($A10,ACOUSTIC_PIVOT_TABLE!$B$4:$AO$500,6,FALSE)))</f>
        <v/>
      </c>
      <c r="AL10" s="27" t="str">
        <f>IF($A10="","",(VLOOKUP($A10,ACOUSTIC_PIVOT_TABLE!$B$4:$AO$500,7,FALSE)))</f>
        <v/>
      </c>
      <c r="AM10" s="27" t="str">
        <f>IF($A10="","",(VLOOKUP($A10,ACOUSTIC_PIVOT_TABLE!$B$4:$AO$500,8,FALSE)))</f>
        <v/>
      </c>
      <c r="AN10" s="27" t="str">
        <f>IF($A10="","",(VLOOKUP($A10,ACOUSTIC_PIVOT_TABLE!$B$4:$AO$500,9,FALSE)))</f>
        <v/>
      </c>
      <c r="AO10" s="27" t="str">
        <f>IF($A10="","",(VLOOKUP($A10,ACOUSTIC_PIVOT_TABLE!$B$4:$AO$500,10,FALSE)))</f>
        <v/>
      </c>
      <c r="AP10" s="27" t="str">
        <f>IF($A10="","",(VLOOKUP($A10,ACOUSTIC_PIVOT_TABLE!$B$4:$AO$500,11,FALSE)))</f>
        <v/>
      </c>
      <c r="AQ10" s="27" t="str">
        <f>IF($A10="","",(VLOOKUP($A10,ACOUSTIC_PIVOT_TABLE!$B$4:$AO$500,12,FALSE)))</f>
        <v/>
      </c>
      <c r="AR10" s="27" t="str">
        <f>IF($A10="","",(VLOOKUP($A10,ACOUSTIC_PIVOT_TABLE!$B$4:$AO$500,13,FALSE)))</f>
        <v/>
      </c>
      <c r="AS10" s="27" t="str">
        <f>IF($A10="","",(VLOOKUP($A10,ACOUSTIC_PIVOT_TABLE!$B$4:$AO$500,14,FALSE)))</f>
        <v/>
      </c>
      <c r="AT10" s="27" t="str">
        <f>IF($A10="","",(VLOOKUP($A10,ACOUSTIC_PIVOT_TABLE!$B$4:$AO$500,15,FALSE)))</f>
        <v/>
      </c>
      <c r="AU10" s="27" t="str">
        <f>IF($A10="","",(VLOOKUP($A10,ACOUSTIC_PIVOT_TABLE!$B$4:$AO$500,16,FALSE)))</f>
        <v/>
      </c>
      <c r="AV10" s="27" t="str">
        <f>IF($A10="","",(VLOOKUP($A10,ACOUSTIC_PIVOT_TABLE!$B$4:$AO$500,17,FALSE)))</f>
        <v/>
      </c>
      <c r="AW10" s="27" t="str">
        <f>IF($A10="","",(VLOOKUP($A10,ACOUSTIC_PIVOT_TABLE!$B$4:$AO$500,18,FALSE)))</f>
        <v/>
      </c>
      <c r="AX10" s="27" t="str">
        <f>IF($A10="","",(VLOOKUP($A10,ACOUSTIC_PIVOT_TABLE!$B$4:$AO$500,19,FALSE)))</f>
        <v/>
      </c>
      <c r="AY10" s="27" t="str">
        <f>IF($A10="","",(VLOOKUP($A10,ACOUSTIC_PIVOT_TABLE!$B$4:$AO$500,20,FALSE)))</f>
        <v/>
      </c>
      <c r="AZ10" s="27" t="str">
        <f>IF($A10="","",(VLOOKUP($A10,ACOUSTIC_PIVOT_TABLE!$B$4:$AO$500,21,FALSE)))</f>
        <v/>
      </c>
      <c r="BA10" s="27" t="str">
        <f>IF($A10="","",(VLOOKUP($A10,ACOUSTIC_PIVOT_TABLE!$B$4:$AO$500,22,FALSE)))</f>
        <v/>
      </c>
      <c r="BB10" s="27" t="str">
        <f>IF($A10="","",(VLOOKUP($A10,ACOUSTIC_PIVOT_TABLE!$B$4:$AO$500,23,FALSE)))</f>
        <v/>
      </c>
      <c r="BC10" s="27" t="str">
        <f>IF($A10="","",(VLOOKUP($A10,ACOUSTIC_PIVOT_TABLE!$B$4:$AO$500,24,FALSE)))</f>
        <v/>
      </c>
      <c r="BD10" s="27" t="str">
        <f>IF($A10="","",(VLOOKUP($A10,ACOUSTIC_PIVOT_TABLE!$B$4:$AO$500,25,FALSE)))</f>
        <v/>
      </c>
      <c r="BE10" s="27" t="str">
        <f>IF($A10="","",(VLOOKUP($A10,ACOUSTIC_PIVOT_TABLE!$B$4:$AO$500,26,FALSE)))</f>
        <v/>
      </c>
      <c r="BF10" s="27" t="str">
        <f>IF($A10="","",(VLOOKUP($A10,ACOUSTIC_PIVOT_TABLE!$B$4:$AO$500,27,FALSE)))</f>
        <v/>
      </c>
      <c r="BG10" s="27" t="str">
        <f>IF($A10="","",(VLOOKUP($A10,ACOUSTIC_PIVOT_TABLE!$B$4:$AO$500,28,FALSE)))</f>
        <v/>
      </c>
      <c r="BH10" s="27" t="str">
        <f>IF($A10="","",(VLOOKUP($A10,ACOUSTIC_PIVOT_TABLE!$B$4:$AO$500,29,FALSE)))</f>
        <v/>
      </c>
      <c r="BI10" s="27" t="str">
        <f>IF($A10="","",(VLOOKUP($A10,ACOUSTIC_PIVOT_TABLE!$B$4:$AO$500,30,FALSE)))</f>
        <v/>
      </c>
      <c r="BJ10" s="27" t="str">
        <f>IF($A10="","",(VLOOKUP($A10,ACOUSTIC_PIVOT_TABLE!$B$4:$AO$500,31,FALSE)))</f>
        <v/>
      </c>
      <c r="BK10" s="27" t="str">
        <f>IF($A10="","",(VLOOKUP($A10,ACOUSTIC_PIVOT_TABLE!$B$4:$AO$500,32,FALSE)))</f>
        <v/>
      </c>
      <c r="BL10" s="27" t="str">
        <f>IF($A10="","",(VLOOKUP($A10,ACOUSTIC_PIVOT_TABLE!$B$4:$AO$500,33,FALSE)))</f>
        <v/>
      </c>
      <c r="BM10" s="27" t="str">
        <f>IF($A10="","",(VLOOKUP($A10,ACOUSTIC_PIVOT_TABLE!$B$4:$AO$500,34,FALSE)))</f>
        <v/>
      </c>
      <c r="BN10" s="27" t="str">
        <f>IF($A10="","",(VLOOKUP($A10,ACOUSTIC_PIVOT_TABLE!$B$4:$AO$500,35,FALSE)))</f>
        <v/>
      </c>
      <c r="BO10" s="27" t="str">
        <f>IF($A10="","",(VLOOKUP($A10,ACOUSTIC_PIVOT_TABLE!$B$4:$AO$500,36,FALSE)))</f>
        <v/>
      </c>
      <c r="BP10" s="27" t="str">
        <f>IF($A10="","",(VLOOKUP($A10,ACOUSTIC_PIVOT_TABLE!$B$4:$AO$500,37,FALSE)))</f>
        <v/>
      </c>
      <c r="BQ10" s="27" t="str">
        <f>IF($A10="","",(VLOOKUP($A10,ACOUSTIC_PIVOT_TABLE!$B$4:$AO$500,38,FALSE)))</f>
        <v/>
      </c>
      <c r="BR10" s="27" t="str">
        <f>IF($A10="","",(VLOOKUP($A10,ACOUSTIC_PIVOT_TABLE!$B$4:$AO$500,39,FALSE)))</f>
        <v/>
      </c>
      <c r="BS10" s="27" t="str">
        <f>IF($A10="","",(VLOOKUP($A10,ACOUSTIC_PIVOT_TABLE!$B$4:$AO$500,40,FALSE)))</f>
        <v/>
      </c>
    </row>
    <row r="11" spans="1:71" x14ac:dyDescent="0.25">
      <c r="A11" s="1" t="str">
        <f>IF(ACOUSTIC_PIVOT_TABLE!B13 = 0, "",ACOUSTIC_PIVOT_TABLE!B13)</f>
        <v/>
      </c>
      <c r="B11" s="1" t="str">
        <f>IF($A11="","",(VLOOKUP($A11,ACOUSTICS_COMBINED!$B$3:$AQ$501,21,FALSE)))</f>
        <v/>
      </c>
      <c r="C11" s="1" t="str">
        <f>IF($A11="","",(VLOOKUP($A11,ACOUSTICS_COMBINED!$B$3:$AQ$501,22,FALSE)))</f>
        <v/>
      </c>
      <c r="D11" s="1" t="str">
        <f>IF($A11="","",(VLOOKUP($A11,ACOUSTICS_COMBINED!$B$3:$AQ$501,12,FALSE)))</f>
        <v/>
      </c>
      <c r="E11" s="1" t="str">
        <f>IF($A11="","",(VLOOKUP($A11,ACOUSTICS_COMBINED!$B$3:$AQ$501,13,FALSE)))</f>
        <v/>
      </c>
      <c r="F11" s="1" t="str">
        <f>IF($A11="","",(VLOOKUP($A11,ACOUSTICS_COMBINED!$B$3:$AQ$501,14,FALSE)))</f>
        <v/>
      </c>
      <c r="G11" s="1" t="str">
        <f>IF($A11="","",(VLOOKUP($A11,ACOUSTICS_COMBINED!$B$3:$AQ$501,23,FALSE)))</f>
        <v/>
      </c>
      <c r="H11" s="1" t="str">
        <f>IF($A11="","",(VLOOKUP($A11,ACOUSTICS_COMBINED!$B$3:$AQ$501,24,FALSE)))</f>
        <v/>
      </c>
      <c r="I11" s="1" t="str">
        <f>IF($A11="","",(VLOOKUP($A11,ACOUSTICS_COMBINED!$B$3:$AQ$501,15,FALSE)))</f>
        <v/>
      </c>
      <c r="J11" s="1" t="str">
        <f>IF($A11="","",(VLOOKUP($A11,ACOUSTICS_COMBINED!$B$3:$AQ$501,16,FALSE)))</f>
        <v/>
      </c>
      <c r="K11" s="1" t="str">
        <f>IF($A11="","",(VLOOKUP($A11,ACOUSTICS_COMBINED!$B$3:$AQ$501,17,FALSE)))</f>
        <v/>
      </c>
      <c r="L11" s="1" t="str">
        <f>IF($A11="","",(VLOOKUP($A11,ACOUSTICS_COMBINED!$B$3:$AQ$501,18,FALSE)))</f>
        <v/>
      </c>
      <c r="M11" s="1" t="str">
        <f>IF($A11="","",(VLOOKUP($A11,ACOUSTICS_COMBINED!$B$3:$AQ$501,25,FALSE)))</f>
        <v/>
      </c>
      <c r="N11" s="16" t="str">
        <f>IF($A11="","",(VLOOKUP($A11,ACOUSTICS_COMBINED!$B$3:$AQ$501,19,FALSE)))</f>
        <v/>
      </c>
      <c r="O11" s="16" t="str">
        <f>IF($A11="","",(VLOOKUP($A11,ACOUSTICS_COMBINED!$B$3:$AQ$501,20,FALSE)))</f>
        <v/>
      </c>
      <c r="P11" s="1" t="str">
        <f>IF($A11="","",(VLOOKUP($A11,ACOUSTICS_COMBINED!$B$3:$AQ$501,26,FALSE)))</f>
        <v/>
      </c>
      <c r="Q11" s="1" t="str">
        <f>IF($A11="","",(VLOOKUP($A11,ACOUSTICS_COMBINED!$B$3:$AQ$501,27,FALSE)))</f>
        <v/>
      </c>
      <c r="R11" s="1" t="str">
        <f>IF($A11="","",(VLOOKUP($A11,ACOUSTICS_COMBINED!$B$3:$AQ$501,28,FALSE)))</f>
        <v/>
      </c>
      <c r="S11" s="1" t="str">
        <f>IF($A11="","",(VLOOKUP($A11,ACOUSTICS_COMBINED!$B$3:$AQ$501,29,FALSE)))</f>
        <v/>
      </c>
      <c r="T11" s="1" t="str">
        <f>IF($A11="","",(VLOOKUP($A11,ACOUSTICS_COMBINED!$B$3:$AQ$501,30,FALSE)))</f>
        <v/>
      </c>
      <c r="U11" s="1" t="str">
        <f>IF($A11="","",(VLOOKUP($A11,ACOUSTICS_COMBINED!$B$3:$AQ$501,31,FALSE)))</f>
        <v/>
      </c>
      <c r="V11" s="1" t="str">
        <f>IF($A11="","",(VLOOKUP($A11,ACOUSTICS_COMBINED!$B$3:$AQ$501,32,FALSE)))</f>
        <v/>
      </c>
      <c r="W11" s="1" t="str">
        <f>IF($A11="","",(VLOOKUP($A11,ACOUSTICS_COMBINED!$B$3:$AQ$501,33,FALSE)))</f>
        <v/>
      </c>
      <c r="X11" s="1" t="str">
        <f>IF($A11="","",(VLOOKUP($A11,ACOUSTICS_COMBINED!$B$3:$AQ$501,34,FALSE)))</f>
        <v/>
      </c>
      <c r="Y11" s="1" t="str">
        <f>IF($A11="","",(VLOOKUP($A11,ACOUSTICS_COMBINED!$B$3:$AQ$501,35,FALSE)))</f>
        <v/>
      </c>
      <c r="Z11" s="1" t="str">
        <f>IF($A11="","",(VLOOKUP($A11,ACOUSTICS_COMBINED!$B$3:$AQ$501,36,FALSE)))</f>
        <v/>
      </c>
      <c r="AA11" s="1" t="str">
        <f>IF($A11="","",(VLOOKUP($A11,ACOUSTICS_COMBINED!$B$3:$AQ$501,37,FALSE)))</f>
        <v/>
      </c>
      <c r="AB11" s="1" t="str">
        <f>IF($A11="","",(VLOOKUP($A11,ACOUSTICS_COMBINED!$B$3:$AQ$501,38,FALSE)))</f>
        <v/>
      </c>
      <c r="AC11" s="1" t="str">
        <f>IF($A11="","",(VLOOKUP($A11,ACOUSTICS_COMBINED!$B$3:$AQ$501,39,FALSE)))</f>
        <v/>
      </c>
      <c r="AD11" s="1" t="str">
        <f>IF($A11="","",(VLOOKUP($A11,ACOUSTICS_COMBINED!$B$3:$AQ$501,40,FALSE)))</f>
        <v/>
      </c>
      <c r="AE11" s="1" t="str">
        <f>IF($A11="","",(VLOOKUP($A11,ACOUSTICS_COMBINED!$B$3:$AQ$501,41,FALSE)))</f>
        <v/>
      </c>
      <c r="AF11" s="1" t="str">
        <f>IF($A11="","",(VLOOKUP($A11,ACOUSTICS_COMBINED!$B$3:$AQ$501,42,FALSE)))</f>
        <v/>
      </c>
      <c r="AG11" s="27" t="str">
        <f>IF($A11="","",(VLOOKUP($A11,ACOUSTIC_PIVOT_TABLE!$B$4:$AO$500,2,FALSE)))</f>
        <v/>
      </c>
      <c r="AH11" s="27" t="str">
        <f>IF($A11="","",(VLOOKUP($A11,ACOUSTIC_PIVOT_TABLE!$B$4:$AO$500,3,FALSE)))</f>
        <v/>
      </c>
      <c r="AI11" s="27" t="str">
        <f>IF($A11="","",(VLOOKUP($A11,ACOUSTIC_PIVOT_TABLE!$B$4:$AO$500,4,FALSE)))</f>
        <v/>
      </c>
      <c r="AJ11" s="27" t="str">
        <f>IF($A11="","",(VLOOKUP($A11,ACOUSTIC_PIVOT_TABLE!$B$4:$AO$500,5,FALSE)))</f>
        <v/>
      </c>
      <c r="AK11" s="27" t="str">
        <f>IF($A11="","",(VLOOKUP($A11,ACOUSTIC_PIVOT_TABLE!$B$4:$AO$500,6,FALSE)))</f>
        <v/>
      </c>
      <c r="AL11" s="27" t="str">
        <f>IF($A11="","",(VLOOKUP($A11,ACOUSTIC_PIVOT_TABLE!$B$4:$AO$500,7,FALSE)))</f>
        <v/>
      </c>
      <c r="AM11" s="27" t="str">
        <f>IF($A11="","",(VLOOKUP($A11,ACOUSTIC_PIVOT_TABLE!$B$4:$AO$500,8,FALSE)))</f>
        <v/>
      </c>
      <c r="AN11" s="27" t="str">
        <f>IF($A11="","",(VLOOKUP($A11,ACOUSTIC_PIVOT_TABLE!$B$4:$AO$500,9,FALSE)))</f>
        <v/>
      </c>
      <c r="AO11" s="27" t="str">
        <f>IF($A11="","",(VLOOKUP($A11,ACOUSTIC_PIVOT_TABLE!$B$4:$AO$500,10,FALSE)))</f>
        <v/>
      </c>
      <c r="AP11" s="27" t="str">
        <f>IF($A11="","",(VLOOKUP($A11,ACOUSTIC_PIVOT_TABLE!$B$4:$AO$500,11,FALSE)))</f>
        <v/>
      </c>
      <c r="AQ11" s="27" t="str">
        <f>IF($A11="","",(VLOOKUP($A11,ACOUSTIC_PIVOT_TABLE!$B$4:$AO$500,12,FALSE)))</f>
        <v/>
      </c>
      <c r="AR11" s="27" t="str">
        <f>IF($A11="","",(VLOOKUP($A11,ACOUSTIC_PIVOT_TABLE!$B$4:$AO$500,13,FALSE)))</f>
        <v/>
      </c>
      <c r="AS11" s="27" t="str">
        <f>IF($A11="","",(VLOOKUP($A11,ACOUSTIC_PIVOT_TABLE!$B$4:$AO$500,14,FALSE)))</f>
        <v/>
      </c>
      <c r="AT11" s="27" t="str">
        <f>IF($A11="","",(VLOOKUP($A11,ACOUSTIC_PIVOT_TABLE!$B$4:$AO$500,15,FALSE)))</f>
        <v/>
      </c>
      <c r="AU11" s="27" t="str">
        <f>IF($A11="","",(VLOOKUP($A11,ACOUSTIC_PIVOT_TABLE!$B$4:$AO$500,16,FALSE)))</f>
        <v/>
      </c>
      <c r="AV11" s="27" t="str">
        <f>IF($A11="","",(VLOOKUP($A11,ACOUSTIC_PIVOT_TABLE!$B$4:$AO$500,17,FALSE)))</f>
        <v/>
      </c>
      <c r="AW11" s="27" t="str">
        <f>IF($A11="","",(VLOOKUP($A11,ACOUSTIC_PIVOT_TABLE!$B$4:$AO$500,18,FALSE)))</f>
        <v/>
      </c>
      <c r="AX11" s="27" t="str">
        <f>IF($A11="","",(VLOOKUP($A11,ACOUSTIC_PIVOT_TABLE!$B$4:$AO$500,19,FALSE)))</f>
        <v/>
      </c>
      <c r="AY11" s="27" t="str">
        <f>IF($A11="","",(VLOOKUP($A11,ACOUSTIC_PIVOT_TABLE!$B$4:$AO$500,20,FALSE)))</f>
        <v/>
      </c>
      <c r="AZ11" s="27" t="str">
        <f>IF($A11="","",(VLOOKUP($A11,ACOUSTIC_PIVOT_TABLE!$B$4:$AO$500,21,FALSE)))</f>
        <v/>
      </c>
      <c r="BA11" s="27" t="str">
        <f>IF($A11="","",(VLOOKUP($A11,ACOUSTIC_PIVOT_TABLE!$B$4:$AO$500,22,FALSE)))</f>
        <v/>
      </c>
      <c r="BB11" s="27" t="str">
        <f>IF($A11="","",(VLOOKUP($A11,ACOUSTIC_PIVOT_TABLE!$B$4:$AO$500,23,FALSE)))</f>
        <v/>
      </c>
      <c r="BC11" s="27" t="str">
        <f>IF($A11="","",(VLOOKUP($A11,ACOUSTIC_PIVOT_TABLE!$B$4:$AO$500,24,FALSE)))</f>
        <v/>
      </c>
      <c r="BD11" s="27" t="str">
        <f>IF($A11="","",(VLOOKUP($A11,ACOUSTIC_PIVOT_TABLE!$B$4:$AO$500,25,FALSE)))</f>
        <v/>
      </c>
      <c r="BE11" s="27" t="str">
        <f>IF($A11="","",(VLOOKUP($A11,ACOUSTIC_PIVOT_TABLE!$B$4:$AO$500,26,FALSE)))</f>
        <v/>
      </c>
      <c r="BF11" s="27" t="str">
        <f>IF($A11="","",(VLOOKUP($A11,ACOUSTIC_PIVOT_TABLE!$B$4:$AO$500,27,FALSE)))</f>
        <v/>
      </c>
      <c r="BG11" s="27" t="str">
        <f>IF($A11="","",(VLOOKUP($A11,ACOUSTIC_PIVOT_TABLE!$B$4:$AO$500,28,FALSE)))</f>
        <v/>
      </c>
      <c r="BH11" s="27" t="str">
        <f>IF($A11="","",(VLOOKUP($A11,ACOUSTIC_PIVOT_TABLE!$B$4:$AO$500,29,FALSE)))</f>
        <v/>
      </c>
      <c r="BI11" s="27" t="str">
        <f>IF($A11="","",(VLOOKUP($A11,ACOUSTIC_PIVOT_TABLE!$B$4:$AO$500,30,FALSE)))</f>
        <v/>
      </c>
      <c r="BJ11" s="27" t="str">
        <f>IF($A11="","",(VLOOKUP($A11,ACOUSTIC_PIVOT_TABLE!$B$4:$AO$500,31,FALSE)))</f>
        <v/>
      </c>
      <c r="BK11" s="27" t="str">
        <f>IF($A11="","",(VLOOKUP($A11,ACOUSTIC_PIVOT_TABLE!$B$4:$AO$500,32,FALSE)))</f>
        <v/>
      </c>
      <c r="BL11" s="27" t="str">
        <f>IF($A11="","",(VLOOKUP($A11,ACOUSTIC_PIVOT_TABLE!$B$4:$AO$500,33,FALSE)))</f>
        <v/>
      </c>
      <c r="BM11" s="27" t="str">
        <f>IF($A11="","",(VLOOKUP($A11,ACOUSTIC_PIVOT_TABLE!$B$4:$AO$500,34,FALSE)))</f>
        <v/>
      </c>
      <c r="BN11" s="27" t="str">
        <f>IF($A11="","",(VLOOKUP($A11,ACOUSTIC_PIVOT_TABLE!$B$4:$AO$500,35,FALSE)))</f>
        <v/>
      </c>
      <c r="BO11" s="27" t="str">
        <f>IF($A11="","",(VLOOKUP($A11,ACOUSTIC_PIVOT_TABLE!$B$4:$AO$500,36,FALSE)))</f>
        <v/>
      </c>
      <c r="BP11" s="27" t="str">
        <f>IF($A11="","",(VLOOKUP($A11,ACOUSTIC_PIVOT_TABLE!$B$4:$AO$500,37,FALSE)))</f>
        <v/>
      </c>
      <c r="BQ11" s="27" t="str">
        <f>IF($A11="","",(VLOOKUP($A11,ACOUSTIC_PIVOT_TABLE!$B$4:$AO$500,38,FALSE)))</f>
        <v/>
      </c>
      <c r="BR11" s="27" t="str">
        <f>IF($A11="","",(VLOOKUP($A11,ACOUSTIC_PIVOT_TABLE!$B$4:$AO$500,39,FALSE)))</f>
        <v/>
      </c>
      <c r="BS11" s="27" t="str">
        <f>IF($A11="","",(VLOOKUP($A11,ACOUSTIC_PIVOT_TABLE!$B$4:$AO$500,40,FALSE)))</f>
        <v/>
      </c>
    </row>
    <row r="12" spans="1:71" x14ac:dyDescent="0.25">
      <c r="A12" s="1" t="str">
        <f>IF(ACOUSTIC_PIVOT_TABLE!B14 = 0, "",ACOUSTIC_PIVOT_TABLE!B14)</f>
        <v/>
      </c>
      <c r="B12" s="1" t="str">
        <f>IF($A12="","",(VLOOKUP($A12,ACOUSTICS_COMBINED!$B$3:$AQ$501,21,FALSE)))</f>
        <v/>
      </c>
      <c r="C12" s="1" t="str">
        <f>IF($A12="","",(VLOOKUP($A12,ACOUSTICS_COMBINED!$B$3:$AQ$501,22,FALSE)))</f>
        <v/>
      </c>
      <c r="D12" s="1" t="str">
        <f>IF($A12="","",(VLOOKUP($A12,ACOUSTICS_COMBINED!$B$3:$AQ$501,12,FALSE)))</f>
        <v/>
      </c>
      <c r="E12" s="1" t="str">
        <f>IF($A12="","",(VLOOKUP($A12,ACOUSTICS_COMBINED!$B$3:$AQ$501,13,FALSE)))</f>
        <v/>
      </c>
      <c r="F12" s="1" t="str">
        <f>IF($A12="","",(VLOOKUP($A12,ACOUSTICS_COMBINED!$B$3:$AQ$501,14,FALSE)))</f>
        <v/>
      </c>
      <c r="G12" s="1" t="str">
        <f>IF($A12="","",(VLOOKUP($A12,ACOUSTICS_COMBINED!$B$3:$AQ$501,23,FALSE)))</f>
        <v/>
      </c>
      <c r="H12" s="1" t="str">
        <f>IF($A12="","",(VLOOKUP($A12,ACOUSTICS_COMBINED!$B$3:$AQ$501,24,FALSE)))</f>
        <v/>
      </c>
      <c r="I12" s="1" t="str">
        <f>IF($A12="","",(VLOOKUP($A12,ACOUSTICS_COMBINED!$B$3:$AQ$501,15,FALSE)))</f>
        <v/>
      </c>
      <c r="J12" s="1" t="str">
        <f>IF($A12="","",(VLOOKUP($A12,ACOUSTICS_COMBINED!$B$3:$AQ$501,16,FALSE)))</f>
        <v/>
      </c>
      <c r="K12" s="1" t="str">
        <f>IF($A12="","",(VLOOKUP($A12,ACOUSTICS_COMBINED!$B$3:$AQ$501,17,FALSE)))</f>
        <v/>
      </c>
      <c r="L12" s="1" t="str">
        <f>IF($A12="","",(VLOOKUP($A12,ACOUSTICS_COMBINED!$B$3:$AQ$501,18,FALSE)))</f>
        <v/>
      </c>
      <c r="M12" s="1" t="str">
        <f>IF($A12="","",(VLOOKUP($A12,ACOUSTICS_COMBINED!$B$3:$AQ$501,25,FALSE)))</f>
        <v/>
      </c>
      <c r="N12" s="16" t="str">
        <f>IF($A12="","",(VLOOKUP($A12,ACOUSTICS_COMBINED!$B$3:$AQ$501,19,FALSE)))</f>
        <v/>
      </c>
      <c r="O12" s="16" t="str">
        <f>IF($A12="","",(VLOOKUP($A12,ACOUSTICS_COMBINED!$B$3:$AQ$501,20,FALSE)))</f>
        <v/>
      </c>
      <c r="P12" s="1" t="str">
        <f>IF($A12="","",(VLOOKUP($A12,ACOUSTICS_COMBINED!$B$3:$AQ$501,26,FALSE)))</f>
        <v/>
      </c>
      <c r="Q12" s="1" t="str">
        <f>IF($A12="","",(VLOOKUP($A12,ACOUSTICS_COMBINED!$B$3:$AQ$501,27,FALSE)))</f>
        <v/>
      </c>
      <c r="R12" s="1" t="str">
        <f>IF($A12="","",(VLOOKUP($A12,ACOUSTICS_COMBINED!$B$3:$AQ$501,28,FALSE)))</f>
        <v/>
      </c>
      <c r="S12" s="1" t="str">
        <f>IF($A12="","",(VLOOKUP($A12,ACOUSTICS_COMBINED!$B$3:$AQ$501,29,FALSE)))</f>
        <v/>
      </c>
      <c r="T12" s="1" t="str">
        <f>IF($A12="","",(VLOOKUP($A12,ACOUSTICS_COMBINED!$B$3:$AQ$501,30,FALSE)))</f>
        <v/>
      </c>
      <c r="U12" s="1" t="str">
        <f>IF($A12="","",(VLOOKUP($A12,ACOUSTICS_COMBINED!$B$3:$AQ$501,31,FALSE)))</f>
        <v/>
      </c>
      <c r="V12" s="1" t="str">
        <f>IF($A12="","",(VLOOKUP($A12,ACOUSTICS_COMBINED!$B$3:$AQ$501,32,FALSE)))</f>
        <v/>
      </c>
      <c r="W12" s="1" t="str">
        <f>IF($A12="","",(VLOOKUP($A12,ACOUSTICS_COMBINED!$B$3:$AQ$501,33,FALSE)))</f>
        <v/>
      </c>
      <c r="X12" s="1" t="str">
        <f>IF($A12="","",(VLOOKUP($A12,ACOUSTICS_COMBINED!$B$3:$AQ$501,34,FALSE)))</f>
        <v/>
      </c>
      <c r="Y12" s="1" t="str">
        <f>IF($A12="","",(VLOOKUP($A12,ACOUSTICS_COMBINED!$B$3:$AQ$501,35,FALSE)))</f>
        <v/>
      </c>
      <c r="Z12" s="1" t="str">
        <f>IF($A12="","",(VLOOKUP($A12,ACOUSTICS_COMBINED!$B$3:$AQ$501,36,FALSE)))</f>
        <v/>
      </c>
      <c r="AA12" s="1" t="str">
        <f>IF($A12="","",(VLOOKUP($A12,ACOUSTICS_COMBINED!$B$3:$AQ$501,37,FALSE)))</f>
        <v/>
      </c>
      <c r="AB12" s="1" t="str">
        <f>IF($A12="","",(VLOOKUP($A12,ACOUSTICS_COMBINED!$B$3:$AQ$501,38,FALSE)))</f>
        <v/>
      </c>
      <c r="AC12" s="1" t="str">
        <f>IF($A12="","",(VLOOKUP($A12,ACOUSTICS_COMBINED!$B$3:$AQ$501,39,FALSE)))</f>
        <v/>
      </c>
      <c r="AD12" s="1" t="str">
        <f>IF($A12="","",(VLOOKUP($A12,ACOUSTICS_COMBINED!$B$3:$AQ$501,40,FALSE)))</f>
        <v/>
      </c>
      <c r="AE12" s="1" t="str">
        <f>IF($A12="","",(VLOOKUP($A12,ACOUSTICS_COMBINED!$B$3:$AQ$501,41,FALSE)))</f>
        <v/>
      </c>
      <c r="AF12" s="1" t="str">
        <f>IF($A12="","",(VLOOKUP($A12,ACOUSTICS_COMBINED!$B$3:$AQ$501,42,FALSE)))</f>
        <v/>
      </c>
      <c r="AG12" s="27" t="str">
        <f>IF($A12="","",(VLOOKUP($A12,ACOUSTIC_PIVOT_TABLE!$B$4:$AO$500,2,FALSE)))</f>
        <v/>
      </c>
      <c r="AH12" s="27" t="str">
        <f>IF($A12="","",(VLOOKUP($A12,ACOUSTIC_PIVOT_TABLE!$B$4:$AO$500,3,FALSE)))</f>
        <v/>
      </c>
      <c r="AI12" s="27" t="str">
        <f>IF($A12="","",(VLOOKUP($A12,ACOUSTIC_PIVOT_TABLE!$B$4:$AO$500,4,FALSE)))</f>
        <v/>
      </c>
      <c r="AJ12" s="27" t="str">
        <f>IF($A12="","",(VLOOKUP($A12,ACOUSTIC_PIVOT_TABLE!$B$4:$AO$500,5,FALSE)))</f>
        <v/>
      </c>
      <c r="AK12" s="27" t="str">
        <f>IF($A12="","",(VLOOKUP($A12,ACOUSTIC_PIVOT_TABLE!$B$4:$AO$500,6,FALSE)))</f>
        <v/>
      </c>
      <c r="AL12" s="27" t="str">
        <f>IF($A12="","",(VLOOKUP($A12,ACOUSTIC_PIVOT_TABLE!$B$4:$AO$500,7,FALSE)))</f>
        <v/>
      </c>
      <c r="AM12" s="27" t="str">
        <f>IF($A12="","",(VLOOKUP($A12,ACOUSTIC_PIVOT_TABLE!$B$4:$AO$500,8,FALSE)))</f>
        <v/>
      </c>
      <c r="AN12" s="27" t="str">
        <f>IF($A12="","",(VLOOKUP($A12,ACOUSTIC_PIVOT_TABLE!$B$4:$AO$500,9,FALSE)))</f>
        <v/>
      </c>
      <c r="AO12" s="27" t="str">
        <f>IF($A12="","",(VLOOKUP($A12,ACOUSTIC_PIVOT_TABLE!$B$4:$AO$500,10,FALSE)))</f>
        <v/>
      </c>
      <c r="AP12" s="27" t="str">
        <f>IF($A12="","",(VLOOKUP($A12,ACOUSTIC_PIVOT_TABLE!$B$4:$AO$500,11,FALSE)))</f>
        <v/>
      </c>
      <c r="AQ12" s="27" t="str">
        <f>IF($A12="","",(VLOOKUP($A12,ACOUSTIC_PIVOT_TABLE!$B$4:$AO$500,12,FALSE)))</f>
        <v/>
      </c>
      <c r="AR12" s="27" t="str">
        <f>IF($A12="","",(VLOOKUP($A12,ACOUSTIC_PIVOT_TABLE!$B$4:$AO$500,13,FALSE)))</f>
        <v/>
      </c>
      <c r="AS12" s="27" t="str">
        <f>IF($A12="","",(VLOOKUP($A12,ACOUSTIC_PIVOT_TABLE!$B$4:$AO$500,14,FALSE)))</f>
        <v/>
      </c>
      <c r="AT12" s="27" t="str">
        <f>IF($A12="","",(VLOOKUP($A12,ACOUSTIC_PIVOT_TABLE!$B$4:$AO$500,15,FALSE)))</f>
        <v/>
      </c>
      <c r="AU12" s="27" t="str">
        <f>IF($A12="","",(VLOOKUP($A12,ACOUSTIC_PIVOT_TABLE!$B$4:$AO$500,16,FALSE)))</f>
        <v/>
      </c>
      <c r="AV12" s="27" t="str">
        <f>IF($A12="","",(VLOOKUP($A12,ACOUSTIC_PIVOT_TABLE!$B$4:$AO$500,17,FALSE)))</f>
        <v/>
      </c>
      <c r="AW12" s="27" t="str">
        <f>IF($A12="","",(VLOOKUP($A12,ACOUSTIC_PIVOT_TABLE!$B$4:$AO$500,18,FALSE)))</f>
        <v/>
      </c>
      <c r="AX12" s="27" t="str">
        <f>IF($A12="","",(VLOOKUP($A12,ACOUSTIC_PIVOT_TABLE!$B$4:$AO$500,19,FALSE)))</f>
        <v/>
      </c>
      <c r="AY12" s="27" t="str">
        <f>IF($A12="","",(VLOOKUP($A12,ACOUSTIC_PIVOT_TABLE!$B$4:$AO$500,20,FALSE)))</f>
        <v/>
      </c>
      <c r="AZ12" s="27" t="str">
        <f>IF($A12="","",(VLOOKUP($A12,ACOUSTIC_PIVOT_TABLE!$B$4:$AO$500,21,FALSE)))</f>
        <v/>
      </c>
      <c r="BA12" s="27" t="str">
        <f>IF($A12="","",(VLOOKUP($A12,ACOUSTIC_PIVOT_TABLE!$B$4:$AO$500,22,FALSE)))</f>
        <v/>
      </c>
      <c r="BB12" s="27" t="str">
        <f>IF($A12="","",(VLOOKUP($A12,ACOUSTIC_PIVOT_TABLE!$B$4:$AO$500,23,FALSE)))</f>
        <v/>
      </c>
      <c r="BC12" s="27" t="str">
        <f>IF($A12="","",(VLOOKUP($A12,ACOUSTIC_PIVOT_TABLE!$B$4:$AO$500,24,FALSE)))</f>
        <v/>
      </c>
      <c r="BD12" s="27" t="str">
        <f>IF($A12="","",(VLOOKUP($A12,ACOUSTIC_PIVOT_TABLE!$B$4:$AO$500,25,FALSE)))</f>
        <v/>
      </c>
      <c r="BE12" s="27" t="str">
        <f>IF($A12="","",(VLOOKUP($A12,ACOUSTIC_PIVOT_TABLE!$B$4:$AO$500,26,FALSE)))</f>
        <v/>
      </c>
      <c r="BF12" s="27" t="str">
        <f>IF($A12="","",(VLOOKUP($A12,ACOUSTIC_PIVOT_TABLE!$B$4:$AO$500,27,FALSE)))</f>
        <v/>
      </c>
      <c r="BG12" s="27" t="str">
        <f>IF($A12="","",(VLOOKUP($A12,ACOUSTIC_PIVOT_TABLE!$B$4:$AO$500,28,FALSE)))</f>
        <v/>
      </c>
      <c r="BH12" s="27" t="str">
        <f>IF($A12="","",(VLOOKUP($A12,ACOUSTIC_PIVOT_TABLE!$B$4:$AO$500,29,FALSE)))</f>
        <v/>
      </c>
      <c r="BI12" s="27" t="str">
        <f>IF($A12="","",(VLOOKUP($A12,ACOUSTIC_PIVOT_TABLE!$B$4:$AO$500,30,FALSE)))</f>
        <v/>
      </c>
      <c r="BJ12" s="27" t="str">
        <f>IF($A12="","",(VLOOKUP($A12,ACOUSTIC_PIVOT_TABLE!$B$4:$AO$500,31,FALSE)))</f>
        <v/>
      </c>
      <c r="BK12" s="27" t="str">
        <f>IF($A12="","",(VLOOKUP($A12,ACOUSTIC_PIVOT_TABLE!$B$4:$AO$500,32,FALSE)))</f>
        <v/>
      </c>
      <c r="BL12" s="27" t="str">
        <f>IF($A12="","",(VLOOKUP($A12,ACOUSTIC_PIVOT_TABLE!$B$4:$AO$500,33,FALSE)))</f>
        <v/>
      </c>
      <c r="BM12" s="27" t="str">
        <f>IF($A12="","",(VLOOKUP($A12,ACOUSTIC_PIVOT_TABLE!$B$4:$AO$500,34,FALSE)))</f>
        <v/>
      </c>
      <c r="BN12" s="27" t="str">
        <f>IF($A12="","",(VLOOKUP($A12,ACOUSTIC_PIVOT_TABLE!$B$4:$AO$500,35,FALSE)))</f>
        <v/>
      </c>
      <c r="BO12" s="27" t="str">
        <f>IF($A12="","",(VLOOKUP($A12,ACOUSTIC_PIVOT_TABLE!$B$4:$AO$500,36,FALSE)))</f>
        <v/>
      </c>
      <c r="BP12" s="27" t="str">
        <f>IF($A12="","",(VLOOKUP($A12,ACOUSTIC_PIVOT_TABLE!$B$4:$AO$500,37,FALSE)))</f>
        <v/>
      </c>
      <c r="BQ12" s="27" t="str">
        <f>IF($A12="","",(VLOOKUP($A12,ACOUSTIC_PIVOT_TABLE!$B$4:$AO$500,38,FALSE)))</f>
        <v/>
      </c>
      <c r="BR12" s="27" t="str">
        <f>IF($A12="","",(VLOOKUP($A12,ACOUSTIC_PIVOT_TABLE!$B$4:$AO$500,39,FALSE)))</f>
        <v/>
      </c>
      <c r="BS12" s="27" t="str">
        <f>IF($A12="","",(VLOOKUP($A12,ACOUSTIC_PIVOT_TABLE!$B$4:$AO$500,40,FALSE)))</f>
        <v/>
      </c>
    </row>
    <row r="13" spans="1:71" x14ac:dyDescent="0.25">
      <c r="A13" s="1" t="str">
        <f>IF(ACOUSTIC_PIVOT_TABLE!B15 = 0, "",ACOUSTIC_PIVOT_TABLE!B15)</f>
        <v/>
      </c>
      <c r="B13" s="1" t="str">
        <f>IF($A13="","",(VLOOKUP($A13,ACOUSTICS_COMBINED!$B$3:$AQ$501,21,FALSE)))</f>
        <v/>
      </c>
      <c r="C13" s="1" t="str">
        <f>IF($A13="","",(VLOOKUP($A13,ACOUSTICS_COMBINED!$B$3:$AQ$501,22,FALSE)))</f>
        <v/>
      </c>
      <c r="D13" s="1" t="str">
        <f>IF($A13="","",(VLOOKUP($A13,ACOUSTICS_COMBINED!$B$3:$AQ$501,12,FALSE)))</f>
        <v/>
      </c>
      <c r="E13" s="1" t="str">
        <f>IF($A13="","",(VLOOKUP($A13,ACOUSTICS_COMBINED!$B$3:$AQ$501,13,FALSE)))</f>
        <v/>
      </c>
      <c r="F13" s="1" t="str">
        <f>IF($A13="","",(VLOOKUP($A13,ACOUSTICS_COMBINED!$B$3:$AQ$501,14,FALSE)))</f>
        <v/>
      </c>
      <c r="G13" s="1" t="str">
        <f>IF($A13="","",(VLOOKUP($A13,ACOUSTICS_COMBINED!$B$3:$AQ$501,23,FALSE)))</f>
        <v/>
      </c>
      <c r="H13" s="1" t="str">
        <f>IF($A13="","",(VLOOKUP($A13,ACOUSTICS_COMBINED!$B$3:$AQ$501,24,FALSE)))</f>
        <v/>
      </c>
      <c r="I13" s="1" t="str">
        <f>IF($A13="","",(VLOOKUP($A13,ACOUSTICS_COMBINED!$B$3:$AQ$501,15,FALSE)))</f>
        <v/>
      </c>
      <c r="J13" s="1" t="str">
        <f>IF($A13="","",(VLOOKUP($A13,ACOUSTICS_COMBINED!$B$3:$AQ$501,16,FALSE)))</f>
        <v/>
      </c>
      <c r="K13" s="1" t="str">
        <f>IF($A13="","",(VLOOKUP($A13,ACOUSTICS_COMBINED!$B$3:$AQ$501,17,FALSE)))</f>
        <v/>
      </c>
      <c r="L13" s="1" t="str">
        <f>IF($A13="","",(VLOOKUP($A13,ACOUSTICS_COMBINED!$B$3:$AQ$501,18,FALSE)))</f>
        <v/>
      </c>
      <c r="M13" s="1" t="str">
        <f>IF($A13="","",(VLOOKUP($A13,ACOUSTICS_COMBINED!$B$3:$AQ$501,25,FALSE)))</f>
        <v/>
      </c>
      <c r="N13" s="16" t="str">
        <f>IF($A13="","",(VLOOKUP($A13,ACOUSTICS_COMBINED!$B$3:$AQ$501,19,FALSE)))</f>
        <v/>
      </c>
      <c r="O13" s="16" t="str">
        <f>IF($A13="","",(VLOOKUP($A13,ACOUSTICS_COMBINED!$B$3:$AQ$501,20,FALSE)))</f>
        <v/>
      </c>
      <c r="P13" s="1" t="str">
        <f>IF($A13="","",(VLOOKUP($A13,ACOUSTICS_COMBINED!$B$3:$AQ$501,26,FALSE)))</f>
        <v/>
      </c>
      <c r="Q13" s="1" t="str">
        <f>IF($A13="","",(VLOOKUP($A13,ACOUSTICS_COMBINED!$B$3:$AQ$501,27,FALSE)))</f>
        <v/>
      </c>
      <c r="R13" s="1" t="str">
        <f>IF($A13="","",(VLOOKUP($A13,ACOUSTICS_COMBINED!$B$3:$AQ$501,28,FALSE)))</f>
        <v/>
      </c>
      <c r="S13" s="1" t="str">
        <f>IF($A13="","",(VLOOKUP($A13,ACOUSTICS_COMBINED!$B$3:$AQ$501,29,FALSE)))</f>
        <v/>
      </c>
      <c r="T13" s="1" t="str">
        <f>IF($A13="","",(VLOOKUP($A13,ACOUSTICS_COMBINED!$B$3:$AQ$501,30,FALSE)))</f>
        <v/>
      </c>
      <c r="U13" s="1" t="str">
        <f>IF($A13="","",(VLOOKUP($A13,ACOUSTICS_COMBINED!$B$3:$AQ$501,31,FALSE)))</f>
        <v/>
      </c>
      <c r="V13" s="1" t="str">
        <f>IF($A13="","",(VLOOKUP($A13,ACOUSTICS_COMBINED!$B$3:$AQ$501,32,FALSE)))</f>
        <v/>
      </c>
      <c r="W13" s="1" t="str">
        <f>IF($A13="","",(VLOOKUP($A13,ACOUSTICS_COMBINED!$B$3:$AQ$501,33,FALSE)))</f>
        <v/>
      </c>
      <c r="X13" s="1" t="str">
        <f>IF($A13="","",(VLOOKUP($A13,ACOUSTICS_COMBINED!$B$3:$AQ$501,34,FALSE)))</f>
        <v/>
      </c>
      <c r="Y13" s="1" t="str">
        <f>IF($A13="","",(VLOOKUP($A13,ACOUSTICS_COMBINED!$B$3:$AQ$501,35,FALSE)))</f>
        <v/>
      </c>
      <c r="Z13" s="1" t="str">
        <f>IF($A13="","",(VLOOKUP($A13,ACOUSTICS_COMBINED!$B$3:$AQ$501,36,FALSE)))</f>
        <v/>
      </c>
      <c r="AA13" s="1" t="str">
        <f>IF($A13="","",(VLOOKUP($A13,ACOUSTICS_COMBINED!$B$3:$AQ$501,37,FALSE)))</f>
        <v/>
      </c>
      <c r="AB13" s="1" t="str">
        <f>IF($A13="","",(VLOOKUP($A13,ACOUSTICS_COMBINED!$B$3:$AQ$501,38,FALSE)))</f>
        <v/>
      </c>
      <c r="AC13" s="1" t="str">
        <f>IF($A13="","",(VLOOKUP($A13,ACOUSTICS_COMBINED!$B$3:$AQ$501,39,FALSE)))</f>
        <v/>
      </c>
      <c r="AD13" s="1" t="str">
        <f>IF($A13="","",(VLOOKUP($A13,ACOUSTICS_COMBINED!$B$3:$AQ$501,40,FALSE)))</f>
        <v/>
      </c>
      <c r="AE13" s="1" t="str">
        <f>IF($A13="","",(VLOOKUP($A13,ACOUSTICS_COMBINED!$B$3:$AQ$501,41,FALSE)))</f>
        <v/>
      </c>
      <c r="AF13" s="1" t="str">
        <f>IF($A13="","",(VLOOKUP($A13,ACOUSTICS_COMBINED!$B$3:$AQ$501,42,FALSE)))</f>
        <v/>
      </c>
      <c r="AG13" s="27" t="str">
        <f>IF($A13="","",(VLOOKUP($A13,ACOUSTIC_PIVOT_TABLE!$B$4:$AO$500,2,FALSE)))</f>
        <v/>
      </c>
      <c r="AH13" s="27" t="str">
        <f>IF($A13="","",(VLOOKUP($A13,ACOUSTIC_PIVOT_TABLE!$B$4:$AO$500,3,FALSE)))</f>
        <v/>
      </c>
      <c r="AI13" s="27" t="str">
        <f>IF($A13="","",(VLOOKUP($A13,ACOUSTIC_PIVOT_TABLE!$B$4:$AO$500,4,FALSE)))</f>
        <v/>
      </c>
      <c r="AJ13" s="27" t="str">
        <f>IF($A13="","",(VLOOKUP($A13,ACOUSTIC_PIVOT_TABLE!$B$4:$AO$500,5,FALSE)))</f>
        <v/>
      </c>
      <c r="AK13" s="27" t="str">
        <f>IF($A13="","",(VLOOKUP($A13,ACOUSTIC_PIVOT_TABLE!$B$4:$AO$500,6,FALSE)))</f>
        <v/>
      </c>
      <c r="AL13" s="27" t="str">
        <f>IF($A13="","",(VLOOKUP($A13,ACOUSTIC_PIVOT_TABLE!$B$4:$AO$500,7,FALSE)))</f>
        <v/>
      </c>
      <c r="AM13" s="27" t="str">
        <f>IF($A13="","",(VLOOKUP($A13,ACOUSTIC_PIVOT_TABLE!$B$4:$AO$500,8,FALSE)))</f>
        <v/>
      </c>
      <c r="AN13" s="27" t="str">
        <f>IF($A13="","",(VLOOKUP($A13,ACOUSTIC_PIVOT_TABLE!$B$4:$AO$500,9,FALSE)))</f>
        <v/>
      </c>
      <c r="AO13" s="27" t="str">
        <f>IF($A13="","",(VLOOKUP($A13,ACOUSTIC_PIVOT_TABLE!$B$4:$AO$500,10,FALSE)))</f>
        <v/>
      </c>
      <c r="AP13" s="27" t="str">
        <f>IF($A13="","",(VLOOKUP($A13,ACOUSTIC_PIVOT_TABLE!$B$4:$AO$500,11,FALSE)))</f>
        <v/>
      </c>
      <c r="AQ13" s="27" t="str">
        <f>IF($A13="","",(VLOOKUP($A13,ACOUSTIC_PIVOT_TABLE!$B$4:$AO$500,12,FALSE)))</f>
        <v/>
      </c>
      <c r="AR13" s="27" t="str">
        <f>IF($A13="","",(VLOOKUP($A13,ACOUSTIC_PIVOT_TABLE!$B$4:$AO$500,13,FALSE)))</f>
        <v/>
      </c>
      <c r="AS13" s="27" t="str">
        <f>IF($A13="","",(VLOOKUP($A13,ACOUSTIC_PIVOT_TABLE!$B$4:$AO$500,14,FALSE)))</f>
        <v/>
      </c>
      <c r="AT13" s="27" t="str">
        <f>IF($A13="","",(VLOOKUP($A13,ACOUSTIC_PIVOT_TABLE!$B$4:$AO$500,15,FALSE)))</f>
        <v/>
      </c>
      <c r="AU13" s="27" t="str">
        <f>IF($A13="","",(VLOOKUP($A13,ACOUSTIC_PIVOT_TABLE!$B$4:$AO$500,16,FALSE)))</f>
        <v/>
      </c>
      <c r="AV13" s="27" t="str">
        <f>IF($A13="","",(VLOOKUP($A13,ACOUSTIC_PIVOT_TABLE!$B$4:$AO$500,17,FALSE)))</f>
        <v/>
      </c>
      <c r="AW13" s="27" t="str">
        <f>IF($A13="","",(VLOOKUP($A13,ACOUSTIC_PIVOT_TABLE!$B$4:$AO$500,18,FALSE)))</f>
        <v/>
      </c>
      <c r="AX13" s="27" t="str">
        <f>IF($A13="","",(VLOOKUP($A13,ACOUSTIC_PIVOT_TABLE!$B$4:$AO$500,19,FALSE)))</f>
        <v/>
      </c>
      <c r="AY13" s="27" t="str">
        <f>IF($A13="","",(VLOOKUP($A13,ACOUSTIC_PIVOT_TABLE!$B$4:$AO$500,20,FALSE)))</f>
        <v/>
      </c>
      <c r="AZ13" s="27" t="str">
        <f>IF($A13="","",(VLOOKUP($A13,ACOUSTIC_PIVOT_TABLE!$B$4:$AO$500,21,FALSE)))</f>
        <v/>
      </c>
      <c r="BA13" s="27" t="str">
        <f>IF($A13="","",(VLOOKUP($A13,ACOUSTIC_PIVOT_TABLE!$B$4:$AO$500,22,FALSE)))</f>
        <v/>
      </c>
      <c r="BB13" s="27" t="str">
        <f>IF($A13="","",(VLOOKUP($A13,ACOUSTIC_PIVOT_TABLE!$B$4:$AO$500,23,FALSE)))</f>
        <v/>
      </c>
      <c r="BC13" s="27" t="str">
        <f>IF($A13="","",(VLOOKUP($A13,ACOUSTIC_PIVOT_TABLE!$B$4:$AO$500,24,FALSE)))</f>
        <v/>
      </c>
      <c r="BD13" s="27" t="str">
        <f>IF($A13="","",(VLOOKUP($A13,ACOUSTIC_PIVOT_TABLE!$B$4:$AO$500,25,FALSE)))</f>
        <v/>
      </c>
      <c r="BE13" s="27" t="str">
        <f>IF($A13="","",(VLOOKUP($A13,ACOUSTIC_PIVOT_TABLE!$B$4:$AO$500,26,FALSE)))</f>
        <v/>
      </c>
      <c r="BF13" s="27" t="str">
        <f>IF($A13="","",(VLOOKUP($A13,ACOUSTIC_PIVOT_TABLE!$B$4:$AO$500,27,FALSE)))</f>
        <v/>
      </c>
      <c r="BG13" s="27" t="str">
        <f>IF($A13="","",(VLOOKUP($A13,ACOUSTIC_PIVOT_TABLE!$B$4:$AO$500,28,FALSE)))</f>
        <v/>
      </c>
      <c r="BH13" s="27" t="str">
        <f>IF($A13="","",(VLOOKUP($A13,ACOUSTIC_PIVOT_TABLE!$B$4:$AO$500,29,FALSE)))</f>
        <v/>
      </c>
      <c r="BI13" s="27" t="str">
        <f>IF($A13="","",(VLOOKUP($A13,ACOUSTIC_PIVOT_TABLE!$B$4:$AO$500,30,FALSE)))</f>
        <v/>
      </c>
      <c r="BJ13" s="27" t="str">
        <f>IF($A13="","",(VLOOKUP($A13,ACOUSTIC_PIVOT_TABLE!$B$4:$AO$500,31,FALSE)))</f>
        <v/>
      </c>
      <c r="BK13" s="27" t="str">
        <f>IF($A13="","",(VLOOKUP($A13,ACOUSTIC_PIVOT_TABLE!$B$4:$AO$500,32,FALSE)))</f>
        <v/>
      </c>
      <c r="BL13" s="27" t="str">
        <f>IF($A13="","",(VLOOKUP($A13,ACOUSTIC_PIVOT_TABLE!$B$4:$AO$500,33,FALSE)))</f>
        <v/>
      </c>
      <c r="BM13" s="27" t="str">
        <f>IF($A13="","",(VLOOKUP($A13,ACOUSTIC_PIVOT_TABLE!$B$4:$AO$500,34,FALSE)))</f>
        <v/>
      </c>
      <c r="BN13" s="27" t="str">
        <f>IF($A13="","",(VLOOKUP($A13,ACOUSTIC_PIVOT_TABLE!$B$4:$AO$500,35,FALSE)))</f>
        <v/>
      </c>
      <c r="BO13" s="27" t="str">
        <f>IF($A13="","",(VLOOKUP($A13,ACOUSTIC_PIVOT_TABLE!$B$4:$AO$500,36,FALSE)))</f>
        <v/>
      </c>
      <c r="BP13" s="27" t="str">
        <f>IF($A13="","",(VLOOKUP($A13,ACOUSTIC_PIVOT_TABLE!$B$4:$AO$500,37,FALSE)))</f>
        <v/>
      </c>
      <c r="BQ13" s="27" t="str">
        <f>IF($A13="","",(VLOOKUP($A13,ACOUSTIC_PIVOT_TABLE!$B$4:$AO$500,38,FALSE)))</f>
        <v/>
      </c>
      <c r="BR13" s="27" t="str">
        <f>IF($A13="","",(VLOOKUP($A13,ACOUSTIC_PIVOT_TABLE!$B$4:$AO$500,39,FALSE)))</f>
        <v/>
      </c>
      <c r="BS13" s="27" t="str">
        <f>IF($A13="","",(VLOOKUP($A13,ACOUSTIC_PIVOT_TABLE!$B$4:$AO$500,40,FALSE)))</f>
        <v/>
      </c>
    </row>
    <row r="14" spans="1:71" x14ac:dyDescent="0.25">
      <c r="A14" s="1" t="str">
        <f>IF(ACOUSTIC_PIVOT_TABLE!B16 = 0, "",ACOUSTIC_PIVOT_TABLE!B16)</f>
        <v/>
      </c>
      <c r="B14" s="1" t="str">
        <f>IF($A14="","",(VLOOKUP($A14,ACOUSTICS_COMBINED!$B$3:$AQ$501,21,FALSE)))</f>
        <v/>
      </c>
      <c r="C14" s="1" t="str">
        <f>IF($A14="","",(VLOOKUP($A14,ACOUSTICS_COMBINED!$B$3:$AQ$501,22,FALSE)))</f>
        <v/>
      </c>
      <c r="D14" s="1" t="str">
        <f>IF($A14="","",(VLOOKUP($A14,ACOUSTICS_COMBINED!$B$3:$AQ$501,12,FALSE)))</f>
        <v/>
      </c>
      <c r="E14" s="1" t="str">
        <f>IF($A14="","",(VLOOKUP($A14,ACOUSTICS_COMBINED!$B$3:$AQ$501,13,FALSE)))</f>
        <v/>
      </c>
      <c r="F14" s="1" t="str">
        <f>IF($A14="","",(VLOOKUP($A14,ACOUSTICS_COMBINED!$B$3:$AQ$501,14,FALSE)))</f>
        <v/>
      </c>
      <c r="G14" s="1" t="str">
        <f>IF($A14="","",(VLOOKUP($A14,ACOUSTICS_COMBINED!$B$3:$AQ$501,23,FALSE)))</f>
        <v/>
      </c>
      <c r="H14" s="1" t="str">
        <f>IF($A14="","",(VLOOKUP($A14,ACOUSTICS_COMBINED!$B$3:$AQ$501,24,FALSE)))</f>
        <v/>
      </c>
      <c r="I14" s="1" t="str">
        <f>IF($A14="","",(VLOOKUP($A14,ACOUSTICS_COMBINED!$B$3:$AQ$501,15,FALSE)))</f>
        <v/>
      </c>
      <c r="J14" s="1" t="str">
        <f>IF($A14="","",(VLOOKUP($A14,ACOUSTICS_COMBINED!$B$3:$AQ$501,16,FALSE)))</f>
        <v/>
      </c>
      <c r="K14" s="1" t="str">
        <f>IF($A14="","",(VLOOKUP($A14,ACOUSTICS_COMBINED!$B$3:$AQ$501,17,FALSE)))</f>
        <v/>
      </c>
      <c r="L14" s="1" t="str">
        <f>IF($A14="","",(VLOOKUP($A14,ACOUSTICS_COMBINED!$B$3:$AQ$501,18,FALSE)))</f>
        <v/>
      </c>
      <c r="M14" s="1" t="str">
        <f>IF($A14="","",(VLOOKUP($A14,ACOUSTICS_COMBINED!$B$3:$AQ$501,25,FALSE)))</f>
        <v/>
      </c>
      <c r="N14" s="16" t="str">
        <f>IF($A14="","",(VLOOKUP($A14,ACOUSTICS_COMBINED!$B$3:$AQ$501,19,FALSE)))</f>
        <v/>
      </c>
      <c r="O14" s="16" t="str">
        <f>IF($A14="","",(VLOOKUP($A14,ACOUSTICS_COMBINED!$B$3:$AQ$501,20,FALSE)))</f>
        <v/>
      </c>
      <c r="P14" s="1" t="str">
        <f>IF($A14="","",(VLOOKUP($A14,ACOUSTICS_COMBINED!$B$3:$AQ$501,26,FALSE)))</f>
        <v/>
      </c>
      <c r="Q14" s="1" t="str">
        <f>IF($A14="","",(VLOOKUP($A14,ACOUSTICS_COMBINED!$B$3:$AQ$501,27,FALSE)))</f>
        <v/>
      </c>
      <c r="R14" s="1" t="str">
        <f>IF($A14="","",(VLOOKUP($A14,ACOUSTICS_COMBINED!$B$3:$AQ$501,28,FALSE)))</f>
        <v/>
      </c>
      <c r="S14" s="1" t="str">
        <f>IF($A14="","",(VLOOKUP($A14,ACOUSTICS_COMBINED!$B$3:$AQ$501,29,FALSE)))</f>
        <v/>
      </c>
      <c r="T14" s="1" t="str">
        <f>IF($A14="","",(VLOOKUP($A14,ACOUSTICS_COMBINED!$B$3:$AQ$501,30,FALSE)))</f>
        <v/>
      </c>
      <c r="U14" s="1" t="str">
        <f>IF($A14="","",(VLOOKUP($A14,ACOUSTICS_COMBINED!$B$3:$AQ$501,31,FALSE)))</f>
        <v/>
      </c>
      <c r="V14" s="1" t="str">
        <f>IF($A14="","",(VLOOKUP($A14,ACOUSTICS_COMBINED!$B$3:$AQ$501,32,FALSE)))</f>
        <v/>
      </c>
      <c r="W14" s="1" t="str">
        <f>IF($A14="","",(VLOOKUP($A14,ACOUSTICS_COMBINED!$B$3:$AQ$501,33,FALSE)))</f>
        <v/>
      </c>
      <c r="X14" s="1" t="str">
        <f>IF($A14="","",(VLOOKUP($A14,ACOUSTICS_COMBINED!$B$3:$AQ$501,34,FALSE)))</f>
        <v/>
      </c>
      <c r="Y14" s="1" t="str">
        <f>IF($A14="","",(VLOOKUP($A14,ACOUSTICS_COMBINED!$B$3:$AQ$501,35,FALSE)))</f>
        <v/>
      </c>
      <c r="Z14" s="1" t="str">
        <f>IF($A14="","",(VLOOKUP($A14,ACOUSTICS_COMBINED!$B$3:$AQ$501,36,FALSE)))</f>
        <v/>
      </c>
      <c r="AA14" s="1" t="str">
        <f>IF($A14="","",(VLOOKUP($A14,ACOUSTICS_COMBINED!$B$3:$AQ$501,37,FALSE)))</f>
        <v/>
      </c>
      <c r="AB14" s="1" t="str">
        <f>IF($A14="","",(VLOOKUP($A14,ACOUSTICS_COMBINED!$B$3:$AQ$501,38,FALSE)))</f>
        <v/>
      </c>
      <c r="AC14" s="1" t="str">
        <f>IF($A14="","",(VLOOKUP($A14,ACOUSTICS_COMBINED!$B$3:$AQ$501,39,FALSE)))</f>
        <v/>
      </c>
      <c r="AD14" s="1" t="str">
        <f>IF($A14="","",(VLOOKUP($A14,ACOUSTICS_COMBINED!$B$3:$AQ$501,40,FALSE)))</f>
        <v/>
      </c>
      <c r="AE14" s="1" t="str">
        <f>IF($A14="","",(VLOOKUP($A14,ACOUSTICS_COMBINED!$B$3:$AQ$501,41,FALSE)))</f>
        <v/>
      </c>
      <c r="AF14" s="1" t="str">
        <f>IF($A14="","",(VLOOKUP($A14,ACOUSTICS_COMBINED!$B$3:$AQ$501,42,FALSE)))</f>
        <v/>
      </c>
      <c r="AG14" s="27" t="str">
        <f>IF($A14="","",(VLOOKUP($A14,ACOUSTIC_PIVOT_TABLE!$B$4:$AO$500,2,FALSE)))</f>
        <v/>
      </c>
      <c r="AH14" s="27" t="str">
        <f>IF($A14="","",(VLOOKUP($A14,ACOUSTIC_PIVOT_TABLE!$B$4:$AO$500,3,FALSE)))</f>
        <v/>
      </c>
      <c r="AI14" s="27" t="str">
        <f>IF($A14="","",(VLOOKUP($A14,ACOUSTIC_PIVOT_TABLE!$B$4:$AO$500,4,FALSE)))</f>
        <v/>
      </c>
      <c r="AJ14" s="27" t="str">
        <f>IF($A14="","",(VLOOKUP($A14,ACOUSTIC_PIVOT_TABLE!$B$4:$AO$500,5,FALSE)))</f>
        <v/>
      </c>
      <c r="AK14" s="27" t="str">
        <f>IF($A14="","",(VLOOKUP($A14,ACOUSTIC_PIVOT_TABLE!$B$4:$AO$500,6,FALSE)))</f>
        <v/>
      </c>
      <c r="AL14" s="27" t="str">
        <f>IF($A14="","",(VLOOKUP($A14,ACOUSTIC_PIVOT_TABLE!$B$4:$AO$500,7,FALSE)))</f>
        <v/>
      </c>
      <c r="AM14" s="27" t="str">
        <f>IF($A14="","",(VLOOKUP($A14,ACOUSTIC_PIVOT_TABLE!$B$4:$AO$500,8,FALSE)))</f>
        <v/>
      </c>
      <c r="AN14" s="27" t="str">
        <f>IF($A14="","",(VLOOKUP($A14,ACOUSTIC_PIVOT_TABLE!$B$4:$AO$500,9,FALSE)))</f>
        <v/>
      </c>
      <c r="AO14" s="27" t="str">
        <f>IF($A14="","",(VLOOKUP($A14,ACOUSTIC_PIVOT_TABLE!$B$4:$AO$500,10,FALSE)))</f>
        <v/>
      </c>
      <c r="AP14" s="27" t="str">
        <f>IF($A14="","",(VLOOKUP($A14,ACOUSTIC_PIVOT_TABLE!$B$4:$AO$500,11,FALSE)))</f>
        <v/>
      </c>
      <c r="AQ14" s="27" t="str">
        <f>IF($A14="","",(VLOOKUP($A14,ACOUSTIC_PIVOT_TABLE!$B$4:$AO$500,12,FALSE)))</f>
        <v/>
      </c>
      <c r="AR14" s="27" t="str">
        <f>IF($A14="","",(VLOOKUP($A14,ACOUSTIC_PIVOT_TABLE!$B$4:$AO$500,13,FALSE)))</f>
        <v/>
      </c>
      <c r="AS14" s="27" t="str">
        <f>IF($A14="","",(VLOOKUP($A14,ACOUSTIC_PIVOT_TABLE!$B$4:$AO$500,14,FALSE)))</f>
        <v/>
      </c>
      <c r="AT14" s="27" t="str">
        <f>IF($A14="","",(VLOOKUP($A14,ACOUSTIC_PIVOT_TABLE!$B$4:$AO$500,15,FALSE)))</f>
        <v/>
      </c>
      <c r="AU14" s="27" t="str">
        <f>IF($A14="","",(VLOOKUP($A14,ACOUSTIC_PIVOT_TABLE!$B$4:$AO$500,16,FALSE)))</f>
        <v/>
      </c>
      <c r="AV14" s="27" t="str">
        <f>IF($A14="","",(VLOOKUP($A14,ACOUSTIC_PIVOT_TABLE!$B$4:$AO$500,17,FALSE)))</f>
        <v/>
      </c>
      <c r="AW14" s="27" t="str">
        <f>IF($A14="","",(VLOOKUP($A14,ACOUSTIC_PIVOT_TABLE!$B$4:$AO$500,18,FALSE)))</f>
        <v/>
      </c>
      <c r="AX14" s="27" t="str">
        <f>IF($A14="","",(VLOOKUP($A14,ACOUSTIC_PIVOT_TABLE!$B$4:$AO$500,19,FALSE)))</f>
        <v/>
      </c>
      <c r="AY14" s="27" t="str">
        <f>IF($A14="","",(VLOOKUP($A14,ACOUSTIC_PIVOT_TABLE!$B$4:$AO$500,20,FALSE)))</f>
        <v/>
      </c>
      <c r="AZ14" s="27" t="str">
        <f>IF($A14="","",(VLOOKUP($A14,ACOUSTIC_PIVOT_TABLE!$B$4:$AO$500,21,FALSE)))</f>
        <v/>
      </c>
      <c r="BA14" s="27" t="str">
        <f>IF($A14="","",(VLOOKUP($A14,ACOUSTIC_PIVOT_TABLE!$B$4:$AO$500,22,FALSE)))</f>
        <v/>
      </c>
      <c r="BB14" s="27" t="str">
        <f>IF($A14="","",(VLOOKUP($A14,ACOUSTIC_PIVOT_TABLE!$B$4:$AO$500,23,FALSE)))</f>
        <v/>
      </c>
      <c r="BC14" s="27" t="str">
        <f>IF($A14="","",(VLOOKUP($A14,ACOUSTIC_PIVOT_TABLE!$B$4:$AO$500,24,FALSE)))</f>
        <v/>
      </c>
      <c r="BD14" s="27" t="str">
        <f>IF($A14="","",(VLOOKUP($A14,ACOUSTIC_PIVOT_TABLE!$B$4:$AO$500,25,FALSE)))</f>
        <v/>
      </c>
      <c r="BE14" s="27" t="str">
        <f>IF($A14="","",(VLOOKUP($A14,ACOUSTIC_PIVOT_TABLE!$B$4:$AO$500,26,FALSE)))</f>
        <v/>
      </c>
      <c r="BF14" s="27" t="str">
        <f>IF($A14="","",(VLOOKUP($A14,ACOUSTIC_PIVOT_TABLE!$B$4:$AO$500,27,FALSE)))</f>
        <v/>
      </c>
      <c r="BG14" s="27" t="str">
        <f>IF($A14="","",(VLOOKUP($A14,ACOUSTIC_PIVOT_TABLE!$B$4:$AO$500,28,FALSE)))</f>
        <v/>
      </c>
      <c r="BH14" s="27" t="str">
        <f>IF($A14="","",(VLOOKUP($A14,ACOUSTIC_PIVOT_TABLE!$B$4:$AO$500,29,FALSE)))</f>
        <v/>
      </c>
      <c r="BI14" s="27" t="str">
        <f>IF($A14="","",(VLOOKUP($A14,ACOUSTIC_PIVOT_TABLE!$B$4:$AO$500,30,FALSE)))</f>
        <v/>
      </c>
      <c r="BJ14" s="27" t="str">
        <f>IF($A14="","",(VLOOKUP($A14,ACOUSTIC_PIVOT_TABLE!$B$4:$AO$500,31,FALSE)))</f>
        <v/>
      </c>
      <c r="BK14" s="27" t="str">
        <f>IF($A14="","",(VLOOKUP($A14,ACOUSTIC_PIVOT_TABLE!$B$4:$AO$500,32,FALSE)))</f>
        <v/>
      </c>
      <c r="BL14" s="27" t="str">
        <f>IF($A14="","",(VLOOKUP($A14,ACOUSTIC_PIVOT_TABLE!$B$4:$AO$500,33,FALSE)))</f>
        <v/>
      </c>
      <c r="BM14" s="27" t="str">
        <f>IF($A14="","",(VLOOKUP($A14,ACOUSTIC_PIVOT_TABLE!$B$4:$AO$500,34,FALSE)))</f>
        <v/>
      </c>
      <c r="BN14" s="27" t="str">
        <f>IF($A14="","",(VLOOKUP($A14,ACOUSTIC_PIVOT_TABLE!$B$4:$AO$500,35,FALSE)))</f>
        <v/>
      </c>
      <c r="BO14" s="27" t="str">
        <f>IF($A14="","",(VLOOKUP($A14,ACOUSTIC_PIVOT_TABLE!$B$4:$AO$500,36,FALSE)))</f>
        <v/>
      </c>
      <c r="BP14" s="27" t="str">
        <f>IF($A14="","",(VLOOKUP($A14,ACOUSTIC_PIVOT_TABLE!$B$4:$AO$500,37,FALSE)))</f>
        <v/>
      </c>
      <c r="BQ14" s="27" t="str">
        <f>IF($A14="","",(VLOOKUP($A14,ACOUSTIC_PIVOT_TABLE!$B$4:$AO$500,38,FALSE)))</f>
        <v/>
      </c>
      <c r="BR14" s="27" t="str">
        <f>IF($A14="","",(VLOOKUP($A14,ACOUSTIC_PIVOT_TABLE!$B$4:$AO$500,39,FALSE)))</f>
        <v/>
      </c>
      <c r="BS14" s="27" t="str">
        <f>IF($A14="","",(VLOOKUP($A14,ACOUSTIC_PIVOT_TABLE!$B$4:$AO$500,40,FALSE)))</f>
        <v/>
      </c>
    </row>
    <row r="15" spans="1:71" x14ac:dyDescent="0.25">
      <c r="A15" s="1" t="str">
        <f>IF(ACOUSTIC_PIVOT_TABLE!B17 = 0, "",ACOUSTIC_PIVOT_TABLE!B17)</f>
        <v/>
      </c>
      <c r="B15" s="1" t="str">
        <f>IF($A15="","",(VLOOKUP($A15,ACOUSTICS_COMBINED!$B$3:$AQ$501,21,FALSE)))</f>
        <v/>
      </c>
      <c r="C15" s="1" t="str">
        <f>IF($A15="","",(VLOOKUP($A15,ACOUSTICS_COMBINED!$B$3:$AQ$501,22,FALSE)))</f>
        <v/>
      </c>
      <c r="D15" s="1" t="str">
        <f>IF($A15="","",(VLOOKUP($A15,ACOUSTICS_COMBINED!$B$3:$AQ$501,12,FALSE)))</f>
        <v/>
      </c>
      <c r="E15" s="1" t="str">
        <f>IF($A15="","",(VLOOKUP($A15,ACOUSTICS_COMBINED!$B$3:$AQ$501,13,FALSE)))</f>
        <v/>
      </c>
      <c r="F15" s="1" t="str">
        <f>IF($A15="","",(VLOOKUP($A15,ACOUSTICS_COMBINED!$B$3:$AQ$501,14,FALSE)))</f>
        <v/>
      </c>
      <c r="G15" s="1" t="str">
        <f>IF($A15="","",(VLOOKUP($A15,ACOUSTICS_COMBINED!$B$3:$AQ$501,23,FALSE)))</f>
        <v/>
      </c>
      <c r="H15" s="1" t="str">
        <f>IF($A15="","",(VLOOKUP($A15,ACOUSTICS_COMBINED!$B$3:$AQ$501,24,FALSE)))</f>
        <v/>
      </c>
      <c r="I15" s="1" t="str">
        <f>IF($A15="","",(VLOOKUP($A15,ACOUSTICS_COMBINED!$B$3:$AQ$501,15,FALSE)))</f>
        <v/>
      </c>
      <c r="J15" s="1" t="str">
        <f>IF($A15="","",(VLOOKUP($A15,ACOUSTICS_COMBINED!$B$3:$AQ$501,16,FALSE)))</f>
        <v/>
      </c>
      <c r="K15" s="1" t="str">
        <f>IF($A15="","",(VLOOKUP($A15,ACOUSTICS_COMBINED!$B$3:$AQ$501,17,FALSE)))</f>
        <v/>
      </c>
      <c r="L15" s="1" t="str">
        <f>IF($A15="","",(VLOOKUP($A15,ACOUSTICS_COMBINED!$B$3:$AQ$501,18,FALSE)))</f>
        <v/>
      </c>
      <c r="M15" s="1" t="str">
        <f>IF($A15="","",(VLOOKUP($A15,ACOUSTICS_COMBINED!$B$3:$AQ$501,25,FALSE)))</f>
        <v/>
      </c>
      <c r="N15" s="16" t="str">
        <f>IF($A15="","",(VLOOKUP($A15,ACOUSTICS_COMBINED!$B$3:$AQ$501,19,FALSE)))</f>
        <v/>
      </c>
      <c r="O15" s="16" t="str">
        <f>IF($A15="","",(VLOOKUP($A15,ACOUSTICS_COMBINED!$B$3:$AQ$501,20,FALSE)))</f>
        <v/>
      </c>
      <c r="P15" s="1" t="str">
        <f>IF($A15="","",(VLOOKUP($A15,ACOUSTICS_COMBINED!$B$3:$AQ$501,26,FALSE)))</f>
        <v/>
      </c>
      <c r="Q15" s="1" t="str">
        <f>IF($A15="","",(VLOOKUP($A15,ACOUSTICS_COMBINED!$B$3:$AQ$501,27,FALSE)))</f>
        <v/>
      </c>
      <c r="R15" s="1" t="str">
        <f>IF($A15="","",(VLOOKUP($A15,ACOUSTICS_COMBINED!$B$3:$AQ$501,28,FALSE)))</f>
        <v/>
      </c>
      <c r="S15" s="1" t="str">
        <f>IF($A15="","",(VLOOKUP($A15,ACOUSTICS_COMBINED!$B$3:$AQ$501,29,FALSE)))</f>
        <v/>
      </c>
      <c r="T15" s="1" t="str">
        <f>IF($A15="","",(VLOOKUP($A15,ACOUSTICS_COMBINED!$B$3:$AQ$501,30,FALSE)))</f>
        <v/>
      </c>
      <c r="U15" s="1" t="str">
        <f>IF($A15="","",(VLOOKUP($A15,ACOUSTICS_COMBINED!$B$3:$AQ$501,31,FALSE)))</f>
        <v/>
      </c>
      <c r="V15" s="1" t="str">
        <f>IF($A15="","",(VLOOKUP($A15,ACOUSTICS_COMBINED!$B$3:$AQ$501,32,FALSE)))</f>
        <v/>
      </c>
      <c r="W15" s="1" t="str">
        <f>IF($A15="","",(VLOOKUP($A15,ACOUSTICS_COMBINED!$B$3:$AQ$501,33,FALSE)))</f>
        <v/>
      </c>
      <c r="X15" s="1" t="str">
        <f>IF($A15="","",(VLOOKUP($A15,ACOUSTICS_COMBINED!$B$3:$AQ$501,34,FALSE)))</f>
        <v/>
      </c>
      <c r="Y15" s="1" t="str">
        <f>IF($A15="","",(VLOOKUP($A15,ACOUSTICS_COMBINED!$B$3:$AQ$501,35,FALSE)))</f>
        <v/>
      </c>
      <c r="Z15" s="1" t="str">
        <f>IF($A15="","",(VLOOKUP($A15,ACOUSTICS_COMBINED!$B$3:$AQ$501,36,FALSE)))</f>
        <v/>
      </c>
      <c r="AA15" s="1" t="str">
        <f>IF($A15="","",(VLOOKUP($A15,ACOUSTICS_COMBINED!$B$3:$AQ$501,37,FALSE)))</f>
        <v/>
      </c>
      <c r="AB15" s="1" t="str">
        <f>IF($A15="","",(VLOOKUP($A15,ACOUSTICS_COMBINED!$B$3:$AQ$501,38,FALSE)))</f>
        <v/>
      </c>
      <c r="AC15" s="1" t="str">
        <f>IF($A15="","",(VLOOKUP($A15,ACOUSTICS_COMBINED!$B$3:$AQ$501,39,FALSE)))</f>
        <v/>
      </c>
      <c r="AD15" s="1" t="str">
        <f>IF($A15="","",(VLOOKUP($A15,ACOUSTICS_COMBINED!$B$3:$AQ$501,40,FALSE)))</f>
        <v/>
      </c>
      <c r="AE15" s="1" t="str">
        <f>IF($A15="","",(VLOOKUP($A15,ACOUSTICS_COMBINED!$B$3:$AQ$501,41,FALSE)))</f>
        <v/>
      </c>
      <c r="AF15" s="1" t="str">
        <f>IF($A15="","",(VLOOKUP($A15,ACOUSTICS_COMBINED!$B$3:$AQ$501,42,FALSE)))</f>
        <v/>
      </c>
      <c r="AG15" s="27" t="str">
        <f>IF($A15="","",(VLOOKUP($A15,ACOUSTIC_PIVOT_TABLE!$B$4:$AO$500,2,FALSE)))</f>
        <v/>
      </c>
      <c r="AH15" s="27" t="str">
        <f>IF($A15="","",(VLOOKUP($A15,ACOUSTIC_PIVOT_TABLE!$B$4:$AO$500,3,FALSE)))</f>
        <v/>
      </c>
      <c r="AI15" s="27" t="str">
        <f>IF($A15="","",(VLOOKUP($A15,ACOUSTIC_PIVOT_TABLE!$B$4:$AO$500,4,FALSE)))</f>
        <v/>
      </c>
      <c r="AJ15" s="27" t="str">
        <f>IF($A15="","",(VLOOKUP($A15,ACOUSTIC_PIVOT_TABLE!$B$4:$AO$500,5,FALSE)))</f>
        <v/>
      </c>
      <c r="AK15" s="27" t="str">
        <f>IF($A15="","",(VLOOKUP($A15,ACOUSTIC_PIVOT_TABLE!$B$4:$AO$500,6,FALSE)))</f>
        <v/>
      </c>
      <c r="AL15" s="27" t="str">
        <f>IF($A15="","",(VLOOKUP($A15,ACOUSTIC_PIVOT_TABLE!$B$4:$AO$500,7,FALSE)))</f>
        <v/>
      </c>
      <c r="AM15" s="27" t="str">
        <f>IF($A15="","",(VLOOKUP($A15,ACOUSTIC_PIVOT_TABLE!$B$4:$AO$500,8,FALSE)))</f>
        <v/>
      </c>
      <c r="AN15" s="27" t="str">
        <f>IF($A15="","",(VLOOKUP($A15,ACOUSTIC_PIVOT_TABLE!$B$4:$AO$500,9,FALSE)))</f>
        <v/>
      </c>
      <c r="AO15" s="27" t="str">
        <f>IF($A15="","",(VLOOKUP($A15,ACOUSTIC_PIVOT_TABLE!$B$4:$AO$500,10,FALSE)))</f>
        <v/>
      </c>
      <c r="AP15" s="27" t="str">
        <f>IF($A15="","",(VLOOKUP($A15,ACOUSTIC_PIVOT_TABLE!$B$4:$AO$500,11,FALSE)))</f>
        <v/>
      </c>
      <c r="AQ15" s="27" t="str">
        <f>IF($A15="","",(VLOOKUP($A15,ACOUSTIC_PIVOT_TABLE!$B$4:$AO$500,12,FALSE)))</f>
        <v/>
      </c>
      <c r="AR15" s="27" t="str">
        <f>IF($A15="","",(VLOOKUP($A15,ACOUSTIC_PIVOT_TABLE!$B$4:$AO$500,13,FALSE)))</f>
        <v/>
      </c>
      <c r="AS15" s="27" t="str">
        <f>IF($A15="","",(VLOOKUP($A15,ACOUSTIC_PIVOT_TABLE!$B$4:$AO$500,14,FALSE)))</f>
        <v/>
      </c>
      <c r="AT15" s="27" t="str">
        <f>IF($A15="","",(VLOOKUP($A15,ACOUSTIC_PIVOT_TABLE!$B$4:$AO$500,15,FALSE)))</f>
        <v/>
      </c>
      <c r="AU15" s="27" t="str">
        <f>IF($A15="","",(VLOOKUP($A15,ACOUSTIC_PIVOT_TABLE!$B$4:$AO$500,16,FALSE)))</f>
        <v/>
      </c>
      <c r="AV15" s="27" t="str">
        <f>IF($A15="","",(VLOOKUP($A15,ACOUSTIC_PIVOT_TABLE!$B$4:$AO$500,17,FALSE)))</f>
        <v/>
      </c>
      <c r="AW15" s="27" t="str">
        <f>IF($A15="","",(VLOOKUP($A15,ACOUSTIC_PIVOT_TABLE!$B$4:$AO$500,18,FALSE)))</f>
        <v/>
      </c>
      <c r="AX15" s="27" t="str">
        <f>IF($A15="","",(VLOOKUP($A15,ACOUSTIC_PIVOT_TABLE!$B$4:$AO$500,19,FALSE)))</f>
        <v/>
      </c>
      <c r="AY15" s="27" t="str">
        <f>IF($A15="","",(VLOOKUP($A15,ACOUSTIC_PIVOT_TABLE!$B$4:$AO$500,20,FALSE)))</f>
        <v/>
      </c>
      <c r="AZ15" s="27" t="str">
        <f>IF($A15="","",(VLOOKUP($A15,ACOUSTIC_PIVOT_TABLE!$B$4:$AO$500,21,FALSE)))</f>
        <v/>
      </c>
      <c r="BA15" s="27" t="str">
        <f>IF($A15="","",(VLOOKUP($A15,ACOUSTIC_PIVOT_TABLE!$B$4:$AO$500,22,FALSE)))</f>
        <v/>
      </c>
      <c r="BB15" s="27" t="str">
        <f>IF($A15="","",(VLOOKUP($A15,ACOUSTIC_PIVOT_TABLE!$B$4:$AO$500,23,FALSE)))</f>
        <v/>
      </c>
      <c r="BC15" s="27" t="str">
        <f>IF($A15="","",(VLOOKUP($A15,ACOUSTIC_PIVOT_TABLE!$B$4:$AO$500,24,FALSE)))</f>
        <v/>
      </c>
      <c r="BD15" s="27" t="str">
        <f>IF($A15="","",(VLOOKUP($A15,ACOUSTIC_PIVOT_TABLE!$B$4:$AO$500,25,FALSE)))</f>
        <v/>
      </c>
      <c r="BE15" s="27" t="str">
        <f>IF($A15="","",(VLOOKUP($A15,ACOUSTIC_PIVOT_TABLE!$B$4:$AO$500,26,FALSE)))</f>
        <v/>
      </c>
      <c r="BF15" s="27" t="str">
        <f>IF($A15="","",(VLOOKUP($A15,ACOUSTIC_PIVOT_TABLE!$B$4:$AO$500,27,FALSE)))</f>
        <v/>
      </c>
      <c r="BG15" s="27" t="str">
        <f>IF($A15="","",(VLOOKUP($A15,ACOUSTIC_PIVOT_TABLE!$B$4:$AO$500,28,FALSE)))</f>
        <v/>
      </c>
      <c r="BH15" s="27" t="str">
        <f>IF($A15="","",(VLOOKUP($A15,ACOUSTIC_PIVOT_TABLE!$B$4:$AO$500,29,FALSE)))</f>
        <v/>
      </c>
      <c r="BI15" s="27" t="str">
        <f>IF($A15="","",(VLOOKUP($A15,ACOUSTIC_PIVOT_TABLE!$B$4:$AO$500,30,FALSE)))</f>
        <v/>
      </c>
      <c r="BJ15" s="27" t="str">
        <f>IF($A15="","",(VLOOKUP($A15,ACOUSTIC_PIVOT_TABLE!$B$4:$AO$500,31,FALSE)))</f>
        <v/>
      </c>
      <c r="BK15" s="27" t="str">
        <f>IF($A15="","",(VLOOKUP($A15,ACOUSTIC_PIVOT_TABLE!$B$4:$AO$500,32,FALSE)))</f>
        <v/>
      </c>
      <c r="BL15" s="27" t="str">
        <f>IF($A15="","",(VLOOKUP($A15,ACOUSTIC_PIVOT_TABLE!$B$4:$AO$500,33,FALSE)))</f>
        <v/>
      </c>
      <c r="BM15" s="27" t="str">
        <f>IF($A15="","",(VLOOKUP($A15,ACOUSTIC_PIVOT_TABLE!$B$4:$AO$500,34,FALSE)))</f>
        <v/>
      </c>
      <c r="BN15" s="27" t="str">
        <f>IF($A15="","",(VLOOKUP($A15,ACOUSTIC_PIVOT_TABLE!$B$4:$AO$500,35,FALSE)))</f>
        <v/>
      </c>
      <c r="BO15" s="27" t="str">
        <f>IF($A15="","",(VLOOKUP($A15,ACOUSTIC_PIVOT_TABLE!$B$4:$AO$500,36,FALSE)))</f>
        <v/>
      </c>
      <c r="BP15" s="27" t="str">
        <f>IF($A15="","",(VLOOKUP($A15,ACOUSTIC_PIVOT_TABLE!$B$4:$AO$500,37,FALSE)))</f>
        <v/>
      </c>
      <c r="BQ15" s="27" t="str">
        <f>IF($A15="","",(VLOOKUP($A15,ACOUSTIC_PIVOT_TABLE!$B$4:$AO$500,38,FALSE)))</f>
        <v/>
      </c>
      <c r="BR15" s="27" t="str">
        <f>IF($A15="","",(VLOOKUP($A15,ACOUSTIC_PIVOT_TABLE!$B$4:$AO$500,39,FALSE)))</f>
        <v/>
      </c>
      <c r="BS15" s="27" t="str">
        <f>IF($A15="","",(VLOOKUP($A15,ACOUSTIC_PIVOT_TABLE!$B$4:$AO$500,40,FALSE)))</f>
        <v/>
      </c>
    </row>
    <row r="16" spans="1:71" x14ac:dyDescent="0.25">
      <c r="A16" s="1" t="str">
        <f>IF(ACOUSTIC_PIVOT_TABLE!B18 = 0, "",ACOUSTIC_PIVOT_TABLE!B18)</f>
        <v/>
      </c>
      <c r="B16" s="1" t="str">
        <f>IF($A16="","",(VLOOKUP($A16,ACOUSTICS_COMBINED!$B$3:$AQ$501,21,FALSE)))</f>
        <v/>
      </c>
      <c r="C16" s="1" t="str">
        <f>IF($A16="","",(VLOOKUP($A16,ACOUSTICS_COMBINED!$B$3:$AQ$501,22,FALSE)))</f>
        <v/>
      </c>
      <c r="D16" s="1" t="str">
        <f>IF($A16="","",(VLOOKUP($A16,ACOUSTICS_COMBINED!$B$3:$AQ$501,12,FALSE)))</f>
        <v/>
      </c>
      <c r="E16" s="1" t="str">
        <f>IF($A16="","",(VLOOKUP($A16,ACOUSTICS_COMBINED!$B$3:$AQ$501,13,FALSE)))</f>
        <v/>
      </c>
      <c r="F16" s="1" t="str">
        <f>IF($A16="","",(VLOOKUP($A16,ACOUSTICS_COMBINED!$B$3:$AQ$501,14,FALSE)))</f>
        <v/>
      </c>
      <c r="G16" s="1" t="str">
        <f>IF($A16="","",(VLOOKUP($A16,ACOUSTICS_COMBINED!$B$3:$AQ$501,23,FALSE)))</f>
        <v/>
      </c>
      <c r="H16" s="1" t="str">
        <f>IF($A16="","",(VLOOKUP($A16,ACOUSTICS_COMBINED!$B$3:$AQ$501,24,FALSE)))</f>
        <v/>
      </c>
      <c r="I16" s="1" t="str">
        <f>IF($A16="","",(VLOOKUP($A16,ACOUSTICS_COMBINED!$B$3:$AQ$501,15,FALSE)))</f>
        <v/>
      </c>
      <c r="J16" s="1" t="str">
        <f>IF($A16="","",(VLOOKUP($A16,ACOUSTICS_COMBINED!$B$3:$AQ$501,16,FALSE)))</f>
        <v/>
      </c>
      <c r="K16" s="1" t="str">
        <f>IF($A16="","",(VLOOKUP($A16,ACOUSTICS_COMBINED!$B$3:$AQ$501,17,FALSE)))</f>
        <v/>
      </c>
      <c r="L16" s="1" t="str">
        <f>IF($A16="","",(VLOOKUP($A16,ACOUSTICS_COMBINED!$B$3:$AQ$501,18,FALSE)))</f>
        <v/>
      </c>
      <c r="M16" s="1" t="str">
        <f>IF($A16="","",(VLOOKUP($A16,ACOUSTICS_COMBINED!$B$3:$AQ$501,25,FALSE)))</f>
        <v/>
      </c>
      <c r="N16" s="16" t="str">
        <f>IF($A16="","",(VLOOKUP($A16,ACOUSTICS_COMBINED!$B$3:$AQ$501,19,FALSE)))</f>
        <v/>
      </c>
      <c r="O16" s="16" t="str">
        <f>IF($A16="","",(VLOOKUP($A16,ACOUSTICS_COMBINED!$B$3:$AQ$501,20,FALSE)))</f>
        <v/>
      </c>
      <c r="P16" s="1" t="str">
        <f>IF($A16="","",(VLOOKUP($A16,ACOUSTICS_COMBINED!$B$3:$AQ$501,26,FALSE)))</f>
        <v/>
      </c>
      <c r="Q16" s="1" t="str">
        <f>IF($A16="","",(VLOOKUP($A16,ACOUSTICS_COMBINED!$B$3:$AQ$501,27,FALSE)))</f>
        <v/>
      </c>
      <c r="R16" s="1" t="str">
        <f>IF($A16="","",(VLOOKUP($A16,ACOUSTICS_COMBINED!$B$3:$AQ$501,28,FALSE)))</f>
        <v/>
      </c>
      <c r="S16" s="1" t="str">
        <f>IF($A16="","",(VLOOKUP($A16,ACOUSTICS_COMBINED!$B$3:$AQ$501,29,FALSE)))</f>
        <v/>
      </c>
      <c r="T16" s="1" t="str">
        <f>IF($A16="","",(VLOOKUP($A16,ACOUSTICS_COMBINED!$B$3:$AQ$501,30,FALSE)))</f>
        <v/>
      </c>
      <c r="U16" s="1" t="str">
        <f>IF($A16="","",(VLOOKUP($A16,ACOUSTICS_COMBINED!$B$3:$AQ$501,31,FALSE)))</f>
        <v/>
      </c>
      <c r="V16" s="1" t="str">
        <f>IF($A16="","",(VLOOKUP($A16,ACOUSTICS_COMBINED!$B$3:$AQ$501,32,FALSE)))</f>
        <v/>
      </c>
      <c r="W16" s="1" t="str">
        <f>IF($A16="","",(VLOOKUP($A16,ACOUSTICS_COMBINED!$B$3:$AQ$501,33,FALSE)))</f>
        <v/>
      </c>
      <c r="X16" s="1" t="str">
        <f>IF($A16="","",(VLOOKUP($A16,ACOUSTICS_COMBINED!$B$3:$AQ$501,34,FALSE)))</f>
        <v/>
      </c>
      <c r="Y16" s="1" t="str">
        <f>IF($A16="","",(VLOOKUP($A16,ACOUSTICS_COMBINED!$B$3:$AQ$501,35,FALSE)))</f>
        <v/>
      </c>
      <c r="Z16" s="1" t="str">
        <f>IF($A16="","",(VLOOKUP($A16,ACOUSTICS_COMBINED!$B$3:$AQ$501,36,FALSE)))</f>
        <v/>
      </c>
      <c r="AA16" s="1" t="str">
        <f>IF($A16="","",(VLOOKUP($A16,ACOUSTICS_COMBINED!$B$3:$AQ$501,37,FALSE)))</f>
        <v/>
      </c>
      <c r="AB16" s="1" t="str">
        <f>IF($A16="","",(VLOOKUP($A16,ACOUSTICS_COMBINED!$B$3:$AQ$501,38,FALSE)))</f>
        <v/>
      </c>
      <c r="AC16" s="1" t="str">
        <f>IF($A16="","",(VLOOKUP($A16,ACOUSTICS_COMBINED!$B$3:$AQ$501,39,FALSE)))</f>
        <v/>
      </c>
      <c r="AD16" s="1" t="str">
        <f>IF($A16="","",(VLOOKUP($A16,ACOUSTICS_COMBINED!$B$3:$AQ$501,40,FALSE)))</f>
        <v/>
      </c>
      <c r="AE16" s="1" t="str">
        <f>IF($A16="","",(VLOOKUP($A16,ACOUSTICS_COMBINED!$B$3:$AQ$501,41,FALSE)))</f>
        <v/>
      </c>
      <c r="AF16" s="1" t="str">
        <f>IF($A16="","",(VLOOKUP($A16,ACOUSTICS_COMBINED!$B$3:$AQ$501,42,FALSE)))</f>
        <v/>
      </c>
      <c r="AG16" s="27" t="str">
        <f>IF($A16="","",(VLOOKUP($A16,ACOUSTIC_PIVOT_TABLE!$B$4:$AO$500,2,FALSE)))</f>
        <v/>
      </c>
      <c r="AH16" s="27" t="str">
        <f>IF($A16="","",(VLOOKUP($A16,ACOUSTIC_PIVOT_TABLE!$B$4:$AO$500,3,FALSE)))</f>
        <v/>
      </c>
      <c r="AI16" s="27" t="str">
        <f>IF($A16="","",(VLOOKUP($A16,ACOUSTIC_PIVOT_TABLE!$B$4:$AO$500,4,FALSE)))</f>
        <v/>
      </c>
      <c r="AJ16" s="27" t="str">
        <f>IF($A16="","",(VLOOKUP($A16,ACOUSTIC_PIVOT_TABLE!$B$4:$AO$500,5,FALSE)))</f>
        <v/>
      </c>
      <c r="AK16" s="27" t="str">
        <f>IF($A16="","",(VLOOKUP($A16,ACOUSTIC_PIVOT_TABLE!$B$4:$AO$500,6,FALSE)))</f>
        <v/>
      </c>
      <c r="AL16" s="27" t="str">
        <f>IF($A16="","",(VLOOKUP($A16,ACOUSTIC_PIVOT_TABLE!$B$4:$AO$500,7,FALSE)))</f>
        <v/>
      </c>
      <c r="AM16" s="27" t="str">
        <f>IF($A16="","",(VLOOKUP($A16,ACOUSTIC_PIVOT_TABLE!$B$4:$AO$500,8,FALSE)))</f>
        <v/>
      </c>
      <c r="AN16" s="27" t="str">
        <f>IF($A16="","",(VLOOKUP($A16,ACOUSTIC_PIVOT_TABLE!$B$4:$AO$500,9,FALSE)))</f>
        <v/>
      </c>
      <c r="AO16" s="27" t="str">
        <f>IF($A16="","",(VLOOKUP($A16,ACOUSTIC_PIVOT_TABLE!$B$4:$AO$500,10,FALSE)))</f>
        <v/>
      </c>
      <c r="AP16" s="27" t="str">
        <f>IF($A16="","",(VLOOKUP($A16,ACOUSTIC_PIVOT_TABLE!$B$4:$AO$500,11,FALSE)))</f>
        <v/>
      </c>
      <c r="AQ16" s="27" t="str">
        <f>IF($A16="","",(VLOOKUP($A16,ACOUSTIC_PIVOT_TABLE!$B$4:$AO$500,12,FALSE)))</f>
        <v/>
      </c>
      <c r="AR16" s="27" t="str">
        <f>IF($A16="","",(VLOOKUP($A16,ACOUSTIC_PIVOT_TABLE!$B$4:$AO$500,13,FALSE)))</f>
        <v/>
      </c>
      <c r="AS16" s="27" t="str">
        <f>IF($A16="","",(VLOOKUP($A16,ACOUSTIC_PIVOT_TABLE!$B$4:$AO$500,14,FALSE)))</f>
        <v/>
      </c>
      <c r="AT16" s="27" t="str">
        <f>IF($A16="","",(VLOOKUP($A16,ACOUSTIC_PIVOT_TABLE!$B$4:$AO$500,15,FALSE)))</f>
        <v/>
      </c>
      <c r="AU16" s="27" t="str">
        <f>IF($A16="","",(VLOOKUP($A16,ACOUSTIC_PIVOT_TABLE!$B$4:$AO$500,16,FALSE)))</f>
        <v/>
      </c>
      <c r="AV16" s="27" t="str">
        <f>IF($A16="","",(VLOOKUP($A16,ACOUSTIC_PIVOT_TABLE!$B$4:$AO$500,17,FALSE)))</f>
        <v/>
      </c>
      <c r="AW16" s="27" t="str">
        <f>IF($A16="","",(VLOOKUP($A16,ACOUSTIC_PIVOT_TABLE!$B$4:$AO$500,18,FALSE)))</f>
        <v/>
      </c>
      <c r="AX16" s="27" t="str">
        <f>IF($A16="","",(VLOOKUP($A16,ACOUSTIC_PIVOT_TABLE!$B$4:$AO$500,19,FALSE)))</f>
        <v/>
      </c>
      <c r="AY16" s="27" t="str">
        <f>IF($A16="","",(VLOOKUP($A16,ACOUSTIC_PIVOT_TABLE!$B$4:$AO$500,20,FALSE)))</f>
        <v/>
      </c>
      <c r="AZ16" s="27" t="str">
        <f>IF($A16="","",(VLOOKUP($A16,ACOUSTIC_PIVOT_TABLE!$B$4:$AO$500,21,FALSE)))</f>
        <v/>
      </c>
      <c r="BA16" s="27" t="str">
        <f>IF($A16="","",(VLOOKUP($A16,ACOUSTIC_PIVOT_TABLE!$B$4:$AO$500,22,FALSE)))</f>
        <v/>
      </c>
      <c r="BB16" s="27" t="str">
        <f>IF($A16="","",(VLOOKUP($A16,ACOUSTIC_PIVOT_TABLE!$B$4:$AO$500,23,FALSE)))</f>
        <v/>
      </c>
      <c r="BC16" s="27" t="str">
        <f>IF($A16="","",(VLOOKUP($A16,ACOUSTIC_PIVOT_TABLE!$B$4:$AO$500,24,FALSE)))</f>
        <v/>
      </c>
      <c r="BD16" s="27" t="str">
        <f>IF($A16="","",(VLOOKUP($A16,ACOUSTIC_PIVOT_TABLE!$B$4:$AO$500,25,FALSE)))</f>
        <v/>
      </c>
      <c r="BE16" s="27" t="str">
        <f>IF($A16="","",(VLOOKUP($A16,ACOUSTIC_PIVOT_TABLE!$B$4:$AO$500,26,FALSE)))</f>
        <v/>
      </c>
      <c r="BF16" s="27" t="str">
        <f>IF($A16="","",(VLOOKUP($A16,ACOUSTIC_PIVOT_TABLE!$B$4:$AO$500,27,FALSE)))</f>
        <v/>
      </c>
      <c r="BG16" s="27" t="str">
        <f>IF($A16="","",(VLOOKUP($A16,ACOUSTIC_PIVOT_TABLE!$B$4:$AO$500,28,FALSE)))</f>
        <v/>
      </c>
      <c r="BH16" s="27" t="str">
        <f>IF($A16="","",(VLOOKUP($A16,ACOUSTIC_PIVOT_TABLE!$B$4:$AO$500,29,FALSE)))</f>
        <v/>
      </c>
      <c r="BI16" s="27" t="str">
        <f>IF($A16="","",(VLOOKUP($A16,ACOUSTIC_PIVOT_TABLE!$B$4:$AO$500,30,FALSE)))</f>
        <v/>
      </c>
      <c r="BJ16" s="27" t="str">
        <f>IF($A16="","",(VLOOKUP($A16,ACOUSTIC_PIVOT_TABLE!$B$4:$AO$500,31,FALSE)))</f>
        <v/>
      </c>
      <c r="BK16" s="27" t="str">
        <f>IF($A16="","",(VLOOKUP($A16,ACOUSTIC_PIVOT_TABLE!$B$4:$AO$500,32,FALSE)))</f>
        <v/>
      </c>
      <c r="BL16" s="27" t="str">
        <f>IF($A16="","",(VLOOKUP($A16,ACOUSTIC_PIVOT_TABLE!$B$4:$AO$500,33,FALSE)))</f>
        <v/>
      </c>
      <c r="BM16" s="27" t="str">
        <f>IF($A16="","",(VLOOKUP($A16,ACOUSTIC_PIVOT_TABLE!$B$4:$AO$500,34,FALSE)))</f>
        <v/>
      </c>
      <c r="BN16" s="27" t="str">
        <f>IF($A16="","",(VLOOKUP($A16,ACOUSTIC_PIVOT_TABLE!$B$4:$AO$500,35,FALSE)))</f>
        <v/>
      </c>
      <c r="BO16" s="27" t="str">
        <f>IF($A16="","",(VLOOKUP($A16,ACOUSTIC_PIVOT_TABLE!$B$4:$AO$500,36,FALSE)))</f>
        <v/>
      </c>
      <c r="BP16" s="27" t="str">
        <f>IF($A16="","",(VLOOKUP($A16,ACOUSTIC_PIVOT_TABLE!$B$4:$AO$500,37,FALSE)))</f>
        <v/>
      </c>
      <c r="BQ16" s="27" t="str">
        <f>IF($A16="","",(VLOOKUP($A16,ACOUSTIC_PIVOT_TABLE!$B$4:$AO$500,38,FALSE)))</f>
        <v/>
      </c>
      <c r="BR16" s="27" t="str">
        <f>IF($A16="","",(VLOOKUP($A16,ACOUSTIC_PIVOT_TABLE!$B$4:$AO$500,39,FALSE)))</f>
        <v/>
      </c>
      <c r="BS16" s="27" t="str">
        <f>IF($A16="","",(VLOOKUP($A16,ACOUSTIC_PIVOT_TABLE!$B$4:$AO$500,40,FALSE)))</f>
        <v/>
      </c>
    </row>
    <row r="17" spans="1:71" x14ac:dyDescent="0.25">
      <c r="A17" s="1" t="str">
        <f>IF(ACOUSTIC_PIVOT_TABLE!B19 = 0, "",ACOUSTIC_PIVOT_TABLE!B19)</f>
        <v/>
      </c>
      <c r="B17" s="1" t="str">
        <f>IF($A17="","",(VLOOKUP($A17,ACOUSTICS_COMBINED!$B$3:$AQ$501,21,FALSE)))</f>
        <v/>
      </c>
      <c r="C17" s="1" t="str">
        <f>IF($A17="","",(VLOOKUP($A17,ACOUSTICS_COMBINED!$B$3:$AQ$501,22,FALSE)))</f>
        <v/>
      </c>
      <c r="D17" s="1" t="str">
        <f>IF($A17="","",(VLOOKUP($A17,ACOUSTICS_COMBINED!$B$3:$AQ$501,12,FALSE)))</f>
        <v/>
      </c>
      <c r="E17" s="1" t="str">
        <f>IF($A17="","",(VLOOKUP($A17,ACOUSTICS_COMBINED!$B$3:$AQ$501,13,FALSE)))</f>
        <v/>
      </c>
      <c r="F17" s="1" t="str">
        <f>IF($A17="","",(VLOOKUP($A17,ACOUSTICS_COMBINED!$B$3:$AQ$501,14,FALSE)))</f>
        <v/>
      </c>
      <c r="G17" s="1" t="str">
        <f>IF($A17="","",(VLOOKUP($A17,ACOUSTICS_COMBINED!$B$3:$AQ$501,23,FALSE)))</f>
        <v/>
      </c>
      <c r="H17" s="1" t="str">
        <f>IF($A17="","",(VLOOKUP($A17,ACOUSTICS_COMBINED!$B$3:$AQ$501,24,FALSE)))</f>
        <v/>
      </c>
      <c r="I17" s="1" t="str">
        <f>IF($A17="","",(VLOOKUP($A17,ACOUSTICS_COMBINED!$B$3:$AQ$501,15,FALSE)))</f>
        <v/>
      </c>
      <c r="J17" s="1" t="str">
        <f>IF($A17="","",(VLOOKUP($A17,ACOUSTICS_COMBINED!$B$3:$AQ$501,16,FALSE)))</f>
        <v/>
      </c>
      <c r="K17" s="1" t="str">
        <f>IF($A17="","",(VLOOKUP($A17,ACOUSTICS_COMBINED!$B$3:$AQ$501,17,FALSE)))</f>
        <v/>
      </c>
      <c r="L17" s="1" t="str">
        <f>IF($A17="","",(VLOOKUP($A17,ACOUSTICS_COMBINED!$B$3:$AQ$501,18,FALSE)))</f>
        <v/>
      </c>
      <c r="M17" s="1" t="str">
        <f>IF($A17="","",(VLOOKUP($A17,ACOUSTICS_COMBINED!$B$3:$AQ$501,25,FALSE)))</f>
        <v/>
      </c>
      <c r="N17" s="16" t="str">
        <f>IF($A17="","",(VLOOKUP($A17,ACOUSTICS_COMBINED!$B$3:$AQ$501,19,FALSE)))</f>
        <v/>
      </c>
      <c r="O17" s="16" t="str">
        <f>IF($A17="","",(VLOOKUP($A17,ACOUSTICS_COMBINED!$B$3:$AQ$501,20,FALSE)))</f>
        <v/>
      </c>
      <c r="P17" s="1" t="str">
        <f>IF($A17="","",(VLOOKUP($A17,ACOUSTICS_COMBINED!$B$3:$AQ$501,26,FALSE)))</f>
        <v/>
      </c>
      <c r="Q17" s="1" t="str">
        <f>IF($A17="","",(VLOOKUP($A17,ACOUSTICS_COMBINED!$B$3:$AQ$501,27,FALSE)))</f>
        <v/>
      </c>
      <c r="R17" s="1" t="str">
        <f>IF($A17="","",(VLOOKUP($A17,ACOUSTICS_COMBINED!$B$3:$AQ$501,28,FALSE)))</f>
        <v/>
      </c>
      <c r="S17" s="1" t="str">
        <f>IF($A17="","",(VLOOKUP($A17,ACOUSTICS_COMBINED!$B$3:$AQ$501,29,FALSE)))</f>
        <v/>
      </c>
      <c r="T17" s="1" t="str">
        <f>IF($A17="","",(VLOOKUP($A17,ACOUSTICS_COMBINED!$B$3:$AQ$501,30,FALSE)))</f>
        <v/>
      </c>
      <c r="U17" s="1" t="str">
        <f>IF($A17="","",(VLOOKUP($A17,ACOUSTICS_COMBINED!$B$3:$AQ$501,31,FALSE)))</f>
        <v/>
      </c>
      <c r="V17" s="1" t="str">
        <f>IF($A17="","",(VLOOKUP($A17,ACOUSTICS_COMBINED!$B$3:$AQ$501,32,FALSE)))</f>
        <v/>
      </c>
      <c r="W17" s="1" t="str">
        <f>IF($A17="","",(VLOOKUP($A17,ACOUSTICS_COMBINED!$B$3:$AQ$501,33,FALSE)))</f>
        <v/>
      </c>
      <c r="X17" s="1" t="str">
        <f>IF($A17="","",(VLOOKUP($A17,ACOUSTICS_COMBINED!$B$3:$AQ$501,34,FALSE)))</f>
        <v/>
      </c>
      <c r="Y17" s="1" t="str">
        <f>IF($A17="","",(VLOOKUP($A17,ACOUSTICS_COMBINED!$B$3:$AQ$501,35,FALSE)))</f>
        <v/>
      </c>
      <c r="Z17" s="1" t="str">
        <f>IF($A17="","",(VLOOKUP($A17,ACOUSTICS_COMBINED!$B$3:$AQ$501,36,FALSE)))</f>
        <v/>
      </c>
      <c r="AA17" s="1" t="str">
        <f>IF($A17="","",(VLOOKUP($A17,ACOUSTICS_COMBINED!$B$3:$AQ$501,37,FALSE)))</f>
        <v/>
      </c>
      <c r="AB17" s="1" t="str">
        <f>IF($A17="","",(VLOOKUP($A17,ACOUSTICS_COMBINED!$B$3:$AQ$501,38,FALSE)))</f>
        <v/>
      </c>
      <c r="AC17" s="1" t="str">
        <f>IF($A17="","",(VLOOKUP($A17,ACOUSTICS_COMBINED!$B$3:$AQ$501,39,FALSE)))</f>
        <v/>
      </c>
      <c r="AD17" s="1" t="str">
        <f>IF($A17="","",(VLOOKUP($A17,ACOUSTICS_COMBINED!$B$3:$AQ$501,40,FALSE)))</f>
        <v/>
      </c>
      <c r="AE17" s="1" t="str">
        <f>IF($A17="","",(VLOOKUP($A17,ACOUSTICS_COMBINED!$B$3:$AQ$501,41,FALSE)))</f>
        <v/>
      </c>
      <c r="AF17" s="1" t="str">
        <f>IF($A17="","",(VLOOKUP($A17,ACOUSTICS_COMBINED!$B$3:$AQ$501,42,FALSE)))</f>
        <v/>
      </c>
      <c r="AG17" s="27" t="str">
        <f>IF($A17="","",(VLOOKUP($A17,ACOUSTIC_PIVOT_TABLE!$B$4:$AO$500,2,FALSE)))</f>
        <v/>
      </c>
      <c r="AH17" s="27" t="str">
        <f>IF($A17="","",(VLOOKUP($A17,ACOUSTIC_PIVOT_TABLE!$B$4:$AO$500,3,FALSE)))</f>
        <v/>
      </c>
      <c r="AI17" s="27" t="str">
        <f>IF($A17="","",(VLOOKUP($A17,ACOUSTIC_PIVOT_TABLE!$B$4:$AO$500,4,FALSE)))</f>
        <v/>
      </c>
      <c r="AJ17" s="27" t="str">
        <f>IF($A17="","",(VLOOKUP($A17,ACOUSTIC_PIVOT_TABLE!$B$4:$AO$500,5,FALSE)))</f>
        <v/>
      </c>
      <c r="AK17" s="27" t="str">
        <f>IF($A17="","",(VLOOKUP($A17,ACOUSTIC_PIVOT_TABLE!$B$4:$AO$500,6,FALSE)))</f>
        <v/>
      </c>
      <c r="AL17" s="27" t="str">
        <f>IF($A17="","",(VLOOKUP($A17,ACOUSTIC_PIVOT_TABLE!$B$4:$AO$500,7,FALSE)))</f>
        <v/>
      </c>
      <c r="AM17" s="27" t="str">
        <f>IF($A17="","",(VLOOKUP($A17,ACOUSTIC_PIVOT_TABLE!$B$4:$AO$500,8,FALSE)))</f>
        <v/>
      </c>
      <c r="AN17" s="27" t="str">
        <f>IF($A17="","",(VLOOKUP($A17,ACOUSTIC_PIVOT_TABLE!$B$4:$AO$500,9,FALSE)))</f>
        <v/>
      </c>
      <c r="AO17" s="27" t="str">
        <f>IF($A17="","",(VLOOKUP($A17,ACOUSTIC_PIVOT_TABLE!$B$4:$AO$500,10,FALSE)))</f>
        <v/>
      </c>
      <c r="AP17" s="27" t="str">
        <f>IF($A17="","",(VLOOKUP($A17,ACOUSTIC_PIVOT_TABLE!$B$4:$AO$500,11,FALSE)))</f>
        <v/>
      </c>
      <c r="AQ17" s="27" t="str">
        <f>IF($A17="","",(VLOOKUP($A17,ACOUSTIC_PIVOT_TABLE!$B$4:$AO$500,12,FALSE)))</f>
        <v/>
      </c>
      <c r="AR17" s="27" t="str">
        <f>IF($A17="","",(VLOOKUP($A17,ACOUSTIC_PIVOT_TABLE!$B$4:$AO$500,13,FALSE)))</f>
        <v/>
      </c>
      <c r="AS17" s="27" t="str">
        <f>IF($A17="","",(VLOOKUP($A17,ACOUSTIC_PIVOT_TABLE!$B$4:$AO$500,14,FALSE)))</f>
        <v/>
      </c>
      <c r="AT17" s="27" t="str">
        <f>IF($A17="","",(VLOOKUP($A17,ACOUSTIC_PIVOT_TABLE!$B$4:$AO$500,15,FALSE)))</f>
        <v/>
      </c>
      <c r="AU17" s="27" t="str">
        <f>IF($A17="","",(VLOOKUP($A17,ACOUSTIC_PIVOT_TABLE!$B$4:$AO$500,16,FALSE)))</f>
        <v/>
      </c>
      <c r="AV17" s="27" t="str">
        <f>IF($A17="","",(VLOOKUP($A17,ACOUSTIC_PIVOT_TABLE!$B$4:$AO$500,17,FALSE)))</f>
        <v/>
      </c>
      <c r="AW17" s="27" t="str">
        <f>IF($A17="","",(VLOOKUP($A17,ACOUSTIC_PIVOT_TABLE!$B$4:$AO$500,18,FALSE)))</f>
        <v/>
      </c>
      <c r="AX17" s="27" t="str">
        <f>IF($A17="","",(VLOOKUP($A17,ACOUSTIC_PIVOT_TABLE!$B$4:$AO$500,19,FALSE)))</f>
        <v/>
      </c>
      <c r="AY17" s="27" t="str">
        <f>IF($A17="","",(VLOOKUP($A17,ACOUSTIC_PIVOT_TABLE!$B$4:$AO$500,20,FALSE)))</f>
        <v/>
      </c>
      <c r="AZ17" s="27" t="str">
        <f>IF($A17="","",(VLOOKUP($A17,ACOUSTIC_PIVOT_TABLE!$B$4:$AO$500,21,FALSE)))</f>
        <v/>
      </c>
      <c r="BA17" s="27" t="str">
        <f>IF($A17="","",(VLOOKUP($A17,ACOUSTIC_PIVOT_TABLE!$B$4:$AO$500,22,FALSE)))</f>
        <v/>
      </c>
      <c r="BB17" s="27" t="str">
        <f>IF($A17="","",(VLOOKUP($A17,ACOUSTIC_PIVOT_TABLE!$B$4:$AO$500,23,FALSE)))</f>
        <v/>
      </c>
      <c r="BC17" s="27" t="str">
        <f>IF($A17="","",(VLOOKUP($A17,ACOUSTIC_PIVOT_TABLE!$B$4:$AO$500,24,FALSE)))</f>
        <v/>
      </c>
      <c r="BD17" s="27" t="str">
        <f>IF($A17="","",(VLOOKUP($A17,ACOUSTIC_PIVOT_TABLE!$B$4:$AO$500,25,FALSE)))</f>
        <v/>
      </c>
      <c r="BE17" s="27" t="str">
        <f>IF($A17="","",(VLOOKUP($A17,ACOUSTIC_PIVOT_TABLE!$B$4:$AO$500,26,FALSE)))</f>
        <v/>
      </c>
      <c r="BF17" s="27" t="str">
        <f>IF($A17="","",(VLOOKUP($A17,ACOUSTIC_PIVOT_TABLE!$B$4:$AO$500,27,FALSE)))</f>
        <v/>
      </c>
      <c r="BG17" s="27" t="str">
        <f>IF($A17="","",(VLOOKUP($A17,ACOUSTIC_PIVOT_TABLE!$B$4:$AO$500,28,FALSE)))</f>
        <v/>
      </c>
      <c r="BH17" s="27" t="str">
        <f>IF($A17="","",(VLOOKUP($A17,ACOUSTIC_PIVOT_TABLE!$B$4:$AO$500,29,FALSE)))</f>
        <v/>
      </c>
      <c r="BI17" s="27" t="str">
        <f>IF($A17="","",(VLOOKUP($A17,ACOUSTIC_PIVOT_TABLE!$B$4:$AO$500,30,FALSE)))</f>
        <v/>
      </c>
      <c r="BJ17" s="27" t="str">
        <f>IF($A17="","",(VLOOKUP($A17,ACOUSTIC_PIVOT_TABLE!$B$4:$AO$500,31,FALSE)))</f>
        <v/>
      </c>
      <c r="BK17" s="27" t="str">
        <f>IF($A17="","",(VLOOKUP($A17,ACOUSTIC_PIVOT_TABLE!$B$4:$AO$500,32,FALSE)))</f>
        <v/>
      </c>
      <c r="BL17" s="27" t="str">
        <f>IF($A17="","",(VLOOKUP($A17,ACOUSTIC_PIVOT_TABLE!$B$4:$AO$500,33,FALSE)))</f>
        <v/>
      </c>
      <c r="BM17" s="27" t="str">
        <f>IF($A17="","",(VLOOKUP($A17,ACOUSTIC_PIVOT_TABLE!$B$4:$AO$500,34,FALSE)))</f>
        <v/>
      </c>
      <c r="BN17" s="27" t="str">
        <f>IF($A17="","",(VLOOKUP($A17,ACOUSTIC_PIVOT_TABLE!$B$4:$AO$500,35,FALSE)))</f>
        <v/>
      </c>
      <c r="BO17" s="27" t="str">
        <f>IF($A17="","",(VLOOKUP($A17,ACOUSTIC_PIVOT_TABLE!$B$4:$AO$500,36,FALSE)))</f>
        <v/>
      </c>
      <c r="BP17" s="27" t="str">
        <f>IF($A17="","",(VLOOKUP($A17,ACOUSTIC_PIVOT_TABLE!$B$4:$AO$500,37,FALSE)))</f>
        <v/>
      </c>
      <c r="BQ17" s="27" t="str">
        <f>IF($A17="","",(VLOOKUP($A17,ACOUSTIC_PIVOT_TABLE!$B$4:$AO$500,38,FALSE)))</f>
        <v/>
      </c>
      <c r="BR17" s="27" t="str">
        <f>IF($A17="","",(VLOOKUP($A17,ACOUSTIC_PIVOT_TABLE!$B$4:$AO$500,39,FALSE)))</f>
        <v/>
      </c>
      <c r="BS17" s="27" t="str">
        <f>IF($A17="","",(VLOOKUP($A17,ACOUSTIC_PIVOT_TABLE!$B$4:$AO$500,40,FALSE)))</f>
        <v/>
      </c>
    </row>
    <row r="18" spans="1:71" x14ac:dyDescent="0.25">
      <c r="A18" s="1" t="str">
        <f>IF(ACOUSTIC_PIVOT_TABLE!B20 = 0, "",ACOUSTIC_PIVOT_TABLE!B20)</f>
        <v/>
      </c>
      <c r="B18" s="1" t="str">
        <f>IF($A18="","",(VLOOKUP($A18,ACOUSTICS_COMBINED!$B$3:$AQ$501,21,FALSE)))</f>
        <v/>
      </c>
      <c r="C18" s="1" t="str">
        <f>IF($A18="","",(VLOOKUP($A18,ACOUSTICS_COMBINED!$B$3:$AQ$501,22,FALSE)))</f>
        <v/>
      </c>
      <c r="D18" s="1" t="str">
        <f>IF($A18="","",(VLOOKUP($A18,ACOUSTICS_COMBINED!$B$3:$AQ$501,12,FALSE)))</f>
        <v/>
      </c>
      <c r="E18" s="1" t="str">
        <f>IF($A18="","",(VLOOKUP($A18,ACOUSTICS_COMBINED!$B$3:$AQ$501,13,FALSE)))</f>
        <v/>
      </c>
      <c r="F18" s="1" t="str">
        <f>IF($A18="","",(VLOOKUP($A18,ACOUSTICS_COMBINED!$B$3:$AQ$501,14,FALSE)))</f>
        <v/>
      </c>
      <c r="G18" s="1" t="str">
        <f>IF($A18="","",(VLOOKUP($A18,ACOUSTICS_COMBINED!$B$3:$AQ$501,23,FALSE)))</f>
        <v/>
      </c>
      <c r="H18" s="1" t="str">
        <f>IF($A18="","",(VLOOKUP($A18,ACOUSTICS_COMBINED!$B$3:$AQ$501,24,FALSE)))</f>
        <v/>
      </c>
      <c r="I18" s="1" t="str">
        <f>IF($A18="","",(VLOOKUP($A18,ACOUSTICS_COMBINED!$B$3:$AQ$501,15,FALSE)))</f>
        <v/>
      </c>
      <c r="J18" s="1" t="str">
        <f>IF($A18="","",(VLOOKUP($A18,ACOUSTICS_COMBINED!$B$3:$AQ$501,16,FALSE)))</f>
        <v/>
      </c>
      <c r="K18" s="1" t="str">
        <f>IF($A18="","",(VLOOKUP($A18,ACOUSTICS_COMBINED!$B$3:$AQ$501,17,FALSE)))</f>
        <v/>
      </c>
      <c r="L18" s="1" t="str">
        <f>IF($A18="","",(VLOOKUP($A18,ACOUSTICS_COMBINED!$B$3:$AQ$501,18,FALSE)))</f>
        <v/>
      </c>
      <c r="M18" s="1" t="str">
        <f>IF($A18="","",(VLOOKUP($A18,ACOUSTICS_COMBINED!$B$3:$AQ$501,25,FALSE)))</f>
        <v/>
      </c>
      <c r="N18" s="16" t="str">
        <f>IF($A18="","",(VLOOKUP($A18,ACOUSTICS_COMBINED!$B$3:$AQ$501,19,FALSE)))</f>
        <v/>
      </c>
      <c r="O18" s="16" t="str">
        <f>IF($A18="","",(VLOOKUP($A18,ACOUSTICS_COMBINED!$B$3:$AQ$501,20,FALSE)))</f>
        <v/>
      </c>
      <c r="P18" s="1" t="str">
        <f>IF($A18="","",(VLOOKUP($A18,ACOUSTICS_COMBINED!$B$3:$AQ$501,26,FALSE)))</f>
        <v/>
      </c>
      <c r="Q18" s="1" t="str">
        <f>IF($A18="","",(VLOOKUP($A18,ACOUSTICS_COMBINED!$B$3:$AQ$501,27,FALSE)))</f>
        <v/>
      </c>
      <c r="R18" s="1" t="str">
        <f>IF($A18="","",(VLOOKUP($A18,ACOUSTICS_COMBINED!$B$3:$AQ$501,28,FALSE)))</f>
        <v/>
      </c>
      <c r="S18" s="1" t="str">
        <f>IF($A18="","",(VLOOKUP($A18,ACOUSTICS_COMBINED!$B$3:$AQ$501,29,FALSE)))</f>
        <v/>
      </c>
      <c r="T18" s="1" t="str">
        <f>IF($A18="","",(VLOOKUP($A18,ACOUSTICS_COMBINED!$B$3:$AQ$501,30,FALSE)))</f>
        <v/>
      </c>
      <c r="U18" s="1" t="str">
        <f>IF($A18="","",(VLOOKUP($A18,ACOUSTICS_COMBINED!$B$3:$AQ$501,31,FALSE)))</f>
        <v/>
      </c>
      <c r="V18" s="1" t="str">
        <f>IF($A18="","",(VLOOKUP($A18,ACOUSTICS_COMBINED!$B$3:$AQ$501,32,FALSE)))</f>
        <v/>
      </c>
      <c r="W18" s="1" t="str">
        <f>IF($A18="","",(VLOOKUP($A18,ACOUSTICS_COMBINED!$B$3:$AQ$501,33,FALSE)))</f>
        <v/>
      </c>
      <c r="X18" s="1" t="str">
        <f>IF($A18="","",(VLOOKUP($A18,ACOUSTICS_COMBINED!$B$3:$AQ$501,34,FALSE)))</f>
        <v/>
      </c>
      <c r="Y18" s="1" t="str">
        <f>IF($A18="","",(VLOOKUP($A18,ACOUSTICS_COMBINED!$B$3:$AQ$501,35,FALSE)))</f>
        <v/>
      </c>
      <c r="Z18" s="1" t="str">
        <f>IF($A18="","",(VLOOKUP($A18,ACOUSTICS_COMBINED!$B$3:$AQ$501,36,FALSE)))</f>
        <v/>
      </c>
      <c r="AA18" s="1" t="str">
        <f>IF($A18="","",(VLOOKUP($A18,ACOUSTICS_COMBINED!$B$3:$AQ$501,37,FALSE)))</f>
        <v/>
      </c>
      <c r="AB18" s="1" t="str">
        <f>IF($A18="","",(VLOOKUP($A18,ACOUSTICS_COMBINED!$B$3:$AQ$501,38,FALSE)))</f>
        <v/>
      </c>
      <c r="AC18" s="1" t="str">
        <f>IF($A18="","",(VLOOKUP($A18,ACOUSTICS_COMBINED!$B$3:$AQ$501,39,FALSE)))</f>
        <v/>
      </c>
      <c r="AD18" s="1" t="str">
        <f>IF($A18="","",(VLOOKUP($A18,ACOUSTICS_COMBINED!$B$3:$AQ$501,40,FALSE)))</f>
        <v/>
      </c>
      <c r="AE18" s="1" t="str">
        <f>IF($A18="","",(VLOOKUP($A18,ACOUSTICS_COMBINED!$B$3:$AQ$501,41,FALSE)))</f>
        <v/>
      </c>
      <c r="AF18" s="1" t="str">
        <f>IF($A18="","",(VLOOKUP($A18,ACOUSTICS_COMBINED!$B$3:$AQ$501,42,FALSE)))</f>
        <v/>
      </c>
      <c r="AG18" s="27" t="str">
        <f>IF($A18="","",(VLOOKUP($A18,ACOUSTIC_PIVOT_TABLE!$B$4:$AO$500,2,FALSE)))</f>
        <v/>
      </c>
      <c r="AH18" s="27" t="str">
        <f>IF($A18="","",(VLOOKUP($A18,ACOUSTIC_PIVOT_TABLE!$B$4:$AO$500,3,FALSE)))</f>
        <v/>
      </c>
      <c r="AI18" s="27" t="str">
        <f>IF($A18="","",(VLOOKUP($A18,ACOUSTIC_PIVOT_TABLE!$B$4:$AO$500,4,FALSE)))</f>
        <v/>
      </c>
      <c r="AJ18" s="27" t="str">
        <f>IF($A18="","",(VLOOKUP($A18,ACOUSTIC_PIVOT_TABLE!$B$4:$AO$500,5,FALSE)))</f>
        <v/>
      </c>
      <c r="AK18" s="27" t="str">
        <f>IF($A18="","",(VLOOKUP($A18,ACOUSTIC_PIVOT_TABLE!$B$4:$AO$500,6,FALSE)))</f>
        <v/>
      </c>
      <c r="AL18" s="27" t="str">
        <f>IF($A18="","",(VLOOKUP($A18,ACOUSTIC_PIVOT_TABLE!$B$4:$AO$500,7,FALSE)))</f>
        <v/>
      </c>
      <c r="AM18" s="27" t="str">
        <f>IF($A18="","",(VLOOKUP($A18,ACOUSTIC_PIVOT_TABLE!$B$4:$AO$500,8,FALSE)))</f>
        <v/>
      </c>
      <c r="AN18" s="27" t="str">
        <f>IF($A18="","",(VLOOKUP($A18,ACOUSTIC_PIVOT_TABLE!$B$4:$AO$500,9,FALSE)))</f>
        <v/>
      </c>
      <c r="AO18" s="27" t="str">
        <f>IF($A18="","",(VLOOKUP($A18,ACOUSTIC_PIVOT_TABLE!$B$4:$AO$500,10,FALSE)))</f>
        <v/>
      </c>
      <c r="AP18" s="27" t="str">
        <f>IF($A18="","",(VLOOKUP($A18,ACOUSTIC_PIVOT_TABLE!$B$4:$AO$500,11,FALSE)))</f>
        <v/>
      </c>
      <c r="AQ18" s="27" t="str">
        <f>IF($A18="","",(VLOOKUP($A18,ACOUSTIC_PIVOT_TABLE!$B$4:$AO$500,12,FALSE)))</f>
        <v/>
      </c>
      <c r="AR18" s="27" t="str">
        <f>IF($A18="","",(VLOOKUP($A18,ACOUSTIC_PIVOT_TABLE!$B$4:$AO$500,13,FALSE)))</f>
        <v/>
      </c>
      <c r="AS18" s="27" t="str">
        <f>IF($A18="","",(VLOOKUP($A18,ACOUSTIC_PIVOT_TABLE!$B$4:$AO$500,14,FALSE)))</f>
        <v/>
      </c>
      <c r="AT18" s="27" t="str">
        <f>IF($A18="","",(VLOOKUP($A18,ACOUSTIC_PIVOT_TABLE!$B$4:$AO$500,15,FALSE)))</f>
        <v/>
      </c>
      <c r="AU18" s="27" t="str">
        <f>IF($A18="","",(VLOOKUP($A18,ACOUSTIC_PIVOT_TABLE!$B$4:$AO$500,16,FALSE)))</f>
        <v/>
      </c>
      <c r="AV18" s="27" t="str">
        <f>IF($A18="","",(VLOOKUP($A18,ACOUSTIC_PIVOT_TABLE!$B$4:$AO$500,17,FALSE)))</f>
        <v/>
      </c>
      <c r="AW18" s="27" t="str">
        <f>IF($A18="","",(VLOOKUP($A18,ACOUSTIC_PIVOT_TABLE!$B$4:$AO$500,18,FALSE)))</f>
        <v/>
      </c>
      <c r="AX18" s="27" t="str">
        <f>IF($A18="","",(VLOOKUP($A18,ACOUSTIC_PIVOT_TABLE!$B$4:$AO$500,19,FALSE)))</f>
        <v/>
      </c>
      <c r="AY18" s="27" t="str">
        <f>IF($A18="","",(VLOOKUP($A18,ACOUSTIC_PIVOT_TABLE!$B$4:$AO$500,20,FALSE)))</f>
        <v/>
      </c>
      <c r="AZ18" s="27" t="str">
        <f>IF($A18="","",(VLOOKUP($A18,ACOUSTIC_PIVOT_TABLE!$B$4:$AO$500,21,FALSE)))</f>
        <v/>
      </c>
      <c r="BA18" s="27" t="str">
        <f>IF($A18="","",(VLOOKUP($A18,ACOUSTIC_PIVOT_TABLE!$B$4:$AO$500,22,FALSE)))</f>
        <v/>
      </c>
      <c r="BB18" s="27" t="str">
        <f>IF($A18="","",(VLOOKUP($A18,ACOUSTIC_PIVOT_TABLE!$B$4:$AO$500,23,FALSE)))</f>
        <v/>
      </c>
      <c r="BC18" s="27" t="str">
        <f>IF($A18="","",(VLOOKUP($A18,ACOUSTIC_PIVOT_TABLE!$B$4:$AO$500,24,FALSE)))</f>
        <v/>
      </c>
      <c r="BD18" s="27" t="str">
        <f>IF($A18="","",(VLOOKUP($A18,ACOUSTIC_PIVOT_TABLE!$B$4:$AO$500,25,FALSE)))</f>
        <v/>
      </c>
      <c r="BE18" s="27" t="str">
        <f>IF($A18="","",(VLOOKUP($A18,ACOUSTIC_PIVOT_TABLE!$B$4:$AO$500,26,FALSE)))</f>
        <v/>
      </c>
      <c r="BF18" s="27" t="str">
        <f>IF($A18="","",(VLOOKUP($A18,ACOUSTIC_PIVOT_TABLE!$B$4:$AO$500,27,FALSE)))</f>
        <v/>
      </c>
      <c r="BG18" s="27" t="str">
        <f>IF($A18="","",(VLOOKUP($A18,ACOUSTIC_PIVOT_TABLE!$B$4:$AO$500,28,FALSE)))</f>
        <v/>
      </c>
      <c r="BH18" s="27" t="str">
        <f>IF($A18="","",(VLOOKUP($A18,ACOUSTIC_PIVOT_TABLE!$B$4:$AO$500,29,FALSE)))</f>
        <v/>
      </c>
      <c r="BI18" s="27" t="str">
        <f>IF($A18="","",(VLOOKUP($A18,ACOUSTIC_PIVOT_TABLE!$B$4:$AO$500,30,FALSE)))</f>
        <v/>
      </c>
      <c r="BJ18" s="27" t="str">
        <f>IF($A18="","",(VLOOKUP($A18,ACOUSTIC_PIVOT_TABLE!$B$4:$AO$500,31,FALSE)))</f>
        <v/>
      </c>
      <c r="BK18" s="27" t="str">
        <f>IF($A18="","",(VLOOKUP($A18,ACOUSTIC_PIVOT_TABLE!$B$4:$AO$500,32,FALSE)))</f>
        <v/>
      </c>
      <c r="BL18" s="27" t="str">
        <f>IF($A18="","",(VLOOKUP($A18,ACOUSTIC_PIVOT_TABLE!$B$4:$AO$500,33,FALSE)))</f>
        <v/>
      </c>
      <c r="BM18" s="27" t="str">
        <f>IF($A18="","",(VLOOKUP($A18,ACOUSTIC_PIVOT_TABLE!$B$4:$AO$500,34,FALSE)))</f>
        <v/>
      </c>
      <c r="BN18" s="27" t="str">
        <f>IF($A18="","",(VLOOKUP($A18,ACOUSTIC_PIVOT_TABLE!$B$4:$AO$500,35,FALSE)))</f>
        <v/>
      </c>
      <c r="BO18" s="27" t="str">
        <f>IF($A18="","",(VLOOKUP($A18,ACOUSTIC_PIVOT_TABLE!$B$4:$AO$500,36,FALSE)))</f>
        <v/>
      </c>
      <c r="BP18" s="27" t="str">
        <f>IF($A18="","",(VLOOKUP($A18,ACOUSTIC_PIVOT_TABLE!$B$4:$AO$500,37,FALSE)))</f>
        <v/>
      </c>
      <c r="BQ18" s="27" t="str">
        <f>IF($A18="","",(VLOOKUP($A18,ACOUSTIC_PIVOT_TABLE!$B$4:$AO$500,38,FALSE)))</f>
        <v/>
      </c>
      <c r="BR18" s="27" t="str">
        <f>IF($A18="","",(VLOOKUP($A18,ACOUSTIC_PIVOT_TABLE!$B$4:$AO$500,39,FALSE)))</f>
        <v/>
      </c>
      <c r="BS18" s="27" t="str">
        <f>IF($A18="","",(VLOOKUP($A18,ACOUSTIC_PIVOT_TABLE!$B$4:$AO$500,40,FALSE)))</f>
        <v/>
      </c>
    </row>
    <row r="19" spans="1:71" x14ac:dyDescent="0.25">
      <c r="A19" s="1" t="str">
        <f>IF(ACOUSTIC_PIVOT_TABLE!B21 = 0, "",ACOUSTIC_PIVOT_TABLE!B21)</f>
        <v/>
      </c>
      <c r="B19" s="1" t="str">
        <f>IF($A19="","",(VLOOKUP($A19,ACOUSTICS_COMBINED!$B$3:$AQ$501,21,FALSE)))</f>
        <v/>
      </c>
      <c r="C19" s="1" t="str">
        <f>IF($A19="","",(VLOOKUP($A19,ACOUSTICS_COMBINED!$B$3:$AQ$501,22,FALSE)))</f>
        <v/>
      </c>
      <c r="D19" s="1" t="str">
        <f>IF($A19="","",(VLOOKUP($A19,ACOUSTICS_COMBINED!$B$3:$AQ$501,12,FALSE)))</f>
        <v/>
      </c>
      <c r="E19" s="1" t="str">
        <f>IF($A19="","",(VLOOKUP($A19,ACOUSTICS_COMBINED!$B$3:$AQ$501,13,FALSE)))</f>
        <v/>
      </c>
      <c r="F19" s="1" t="str">
        <f>IF($A19="","",(VLOOKUP($A19,ACOUSTICS_COMBINED!$B$3:$AQ$501,14,FALSE)))</f>
        <v/>
      </c>
      <c r="G19" s="1" t="str">
        <f>IF($A19="","",(VLOOKUP($A19,ACOUSTICS_COMBINED!$B$3:$AQ$501,23,FALSE)))</f>
        <v/>
      </c>
      <c r="H19" s="1" t="str">
        <f>IF($A19="","",(VLOOKUP($A19,ACOUSTICS_COMBINED!$B$3:$AQ$501,24,FALSE)))</f>
        <v/>
      </c>
      <c r="I19" s="1" t="str">
        <f>IF($A19="","",(VLOOKUP($A19,ACOUSTICS_COMBINED!$B$3:$AQ$501,15,FALSE)))</f>
        <v/>
      </c>
      <c r="J19" s="1" t="str">
        <f>IF($A19="","",(VLOOKUP($A19,ACOUSTICS_COMBINED!$B$3:$AQ$501,16,FALSE)))</f>
        <v/>
      </c>
      <c r="K19" s="1" t="str">
        <f>IF($A19="","",(VLOOKUP($A19,ACOUSTICS_COMBINED!$B$3:$AQ$501,17,FALSE)))</f>
        <v/>
      </c>
      <c r="L19" s="1" t="str">
        <f>IF($A19="","",(VLOOKUP($A19,ACOUSTICS_COMBINED!$B$3:$AQ$501,18,FALSE)))</f>
        <v/>
      </c>
      <c r="M19" s="1" t="str">
        <f>IF($A19="","",(VLOOKUP($A19,ACOUSTICS_COMBINED!$B$3:$AQ$501,25,FALSE)))</f>
        <v/>
      </c>
      <c r="N19" s="16" t="str">
        <f>IF($A19="","",(VLOOKUP($A19,ACOUSTICS_COMBINED!$B$3:$AQ$501,19,FALSE)))</f>
        <v/>
      </c>
      <c r="O19" s="16" t="str">
        <f>IF($A19="","",(VLOOKUP($A19,ACOUSTICS_COMBINED!$B$3:$AQ$501,20,FALSE)))</f>
        <v/>
      </c>
      <c r="P19" s="1" t="str">
        <f>IF($A19="","",(VLOOKUP($A19,ACOUSTICS_COMBINED!$B$3:$AQ$501,26,FALSE)))</f>
        <v/>
      </c>
      <c r="Q19" s="1" t="str">
        <f>IF($A19="","",(VLOOKUP($A19,ACOUSTICS_COMBINED!$B$3:$AQ$501,27,FALSE)))</f>
        <v/>
      </c>
      <c r="R19" s="1" t="str">
        <f>IF($A19="","",(VLOOKUP($A19,ACOUSTICS_COMBINED!$B$3:$AQ$501,28,FALSE)))</f>
        <v/>
      </c>
      <c r="S19" s="1" t="str">
        <f>IF($A19="","",(VLOOKUP($A19,ACOUSTICS_COMBINED!$B$3:$AQ$501,29,FALSE)))</f>
        <v/>
      </c>
      <c r="T19" s="1" t="str">
        <f>IF($A19="","",(VLOOKUP($A19,ACOUSTICS_COMBINED!$B$3:$AQ$501,30,FALSE)))</f>
        <v/>
      </c>
      <c r="U19" s="1" t="str">
        <f>IF($A19="","",(VLOOKUP($A19,ACOUSTICS_COMBINED!$B$3:$AQ$501,31,FALSE)))</f>
        <v/>
      </c>
      <c r="V19" s="1" t="str">
        <f>IF($A19="","",(VLOOKUP($A19,ACOUSTICS_COMBINED!$B$3:$AQ$501,32,FALSE)))</f>
        <v/>
      </c>
      <c r="W19" s="1" t="str">
        <f>IF($A19="","",(VLOOKUP($A19,ACOUSTICS_COMBINED!$B$3:$AQ$501,33,FALSE)))</f>
        <v/>
      </c>
      <c r="X19" s="1" t="str">
        <f>IF($A19="","",(VLOOKUP($A19,ACOUSTICS_COMBINED!$B$3:$AQ$501,34,FALSE)))</f>
        <v/>
      </c>
      <c r="Y19" s="1" t="str">
        <f>IF($A19="","",(VLOOKUP($A19,ACOUSTICS_COMBINED!$B$3:$AQ$501,35,FALSE)))</f>
        <v/>
      </c>
      <c r="Z19" s="1" t="str">
        <f>IF($A19="","",(VLOOKUP($A19,ACOUSTICS_COMBINED!$B$3:$AQ$501,36,FALSE)))</f>
        <v/>
      </c>
      <c r="AA19" s="1" t="str">
        <f>IF($A19="","",(VLOOKUP($A19,ACOUSTICS_COMBINED!$B$3:$AQ$501,37,FALSE)))</f>
        <v/>
      </c>
      <c r="AB19" s="1" t="str">
        <f>IF($A19="","",(VLOOKUP($A19,ACOUSTICS_COMBINED!$B$3:$AQ$501,38,FALSE)))</f>
        <v/>
      </c>
      <c r="AC19" s="1" t="str">
        <f>IF($A19="","",(VLOOKUP($A19,ACOUSTICS_COMBINED!$B$3:$AQ$501,39,FALSE)))</f>
        <v/>
      </c>
      <c r="AD19" s="1" t="str">
        <f>IF($A19="","",(VLOOKUP($A19,ACOUSTICS_COMBINED!$B$3:$AQ$501,40,FALSE)))</f>
        <v/>
      </c>
      <c r="AE19" s="1" t="str">
        <f>IF($A19="","",(VLOOKUP($A19,ACOUSTICS_COMBINED!$B$3:$AQ$501,41,FALSE)))</f>
        <v/>
      </c>
      <c r="AF19" s="1" t="str">
        <f>IF($A19="","",(VLOOKUP($A19,ACOUSTICS_COMBINED!$B$3:$AQ$501,42,FALSE)))</f>
        <v/>
      </c>
      <c r="AG19" s="27" t="str">
        <f>IF($A19="","",(VLOOKUP($A19,ACOUSTIC_PIVOT_TABLE!$B$4:$AO$500,2,FALSE)))</f>
        <v/>
      </c>
      <c r="AH19" s="27" t="str">
        <f>IF($A19="","",(VLOOKUP($A19,ACOUSTIC_PIVOT_TABLE!$B$4:$AO$500,3,FALSE)))</f>
        <v/>
      </c>
      <c r="AI19" s="27" t="str">
        <f>IF($A19="","",(VLOOKUP($A19,ACOUSTIC_PIVOT_TABLE!$B$4:$AO$500,4,FALSE)))</f>
        <v/>
      </c>
      <c r="AJ19" s="27" t="str">
        <f>IF($A19="","",(VLOOKUP($A19,ACOUSTIC_PIVOT_TABLE!$B$4:$AO$500,5,FALSE)))</f>
        <v/>
      </c>
      <c r="AK19" s="27" t="str">
        <f>IF($A19="","",(VLOOKUP($A19,ACOUSTIC_PIVOT_TABLE!$B$4:$AO$500,6,FALSE)))</f>
        <v/>
      </c>
      <c r="AL19" s="27" t="str">
        <f>IF($A19="","",(VLOOKUP($A19,ACOUSTIC_PIVOT_TABLE!$B$4:$AO$500,7,FALSE)))</f>
        <v/>
      </c>
      <c r="AM19" s="27" t="str">
        <f>IF($A19="","",(VLOOKUP($A19,ACOUSTIC_PIVOT_TABLE!$B$4:$AO$500,8,FALSE)))</f>
        <v/>
      </c>
      <c r="AN19" s="27" t="str">
        <f>IF($A19="","",(VLOOKUP($A19,ACOUSTIC_PIVOT_TABLE!$B$4:$AO$500,9,FALSE)))</f>
        <v/>
      </c>
      <c r="AO19" s="27" t="str">
        <f>IF($A19="","",(VLOOKUP($A19,ACOUSTIC_PIVOT_TABLE!$B$4:$AO$500,10,FALSE)))</f>
        <v/>
      </c>
      <c r="AP19" s="27" t="str">
        <f>IF($A19="","",(VLOOKUP($A19,ACOUSTIC_PIVOT_TABLE!$B$4:$AO$500,11,FALSE)))</f>
        <v/>
      </c>
      <c r="AQ19" s="27" t="str">
        <f>IF($A19="","",(VLOOKUP($A19,ACOUSTIC_PIVOT_TABLE!$B$4:$AO$500,12,FALSE)))</f>
        <v/>
      </c>
      <c r="AR19" s="27" t="str">
        <f>IF($A19="","",(VLOOKUP($A19,ACOUSTIC_PIVOT_TABLE!$B$4:$AO$500,13,FALSE)))</f>
        <v/>
      </c>
      <c r="AS19" s="27" t="str">
        <f>IF($A19="","",(VLOOKUP($A19,ACOUSTIC_PIVOT_TABLE!$B$4:$AO$500,14,FALSE)))</f>
        <v/>
      </c>
      <c r="AT19" s="27" t="str">
        <f>IF($A19="","",(VLOOKUP($A19,ACOUSTIC_PIVOT_TABLE!$B$4:$AO$500,15,FALSE)))</f>
        <v/>
      </c>
      <c r="AU19" s="27" t="str">
        <f>IF($A19="","",(VLOOKUP($A19,ACOUSTIC_PIVOT_TABLE!$B$4:$AO$500,16,FALSE)))</f>
        <v/>
      </c>
      <c r="AV19" s="27" t="str">
        <f>IF($A19="","",(VLOOKUP($A19,ACOUSTIC_PIVOT_TABLE!$B$4:$AO$500,17,FALSE)))</f>
        <v/>
      </c>
      <c r="AW19" s="27" t="str">
        <f>IF($A19="","",(VLOOKUP($A19,ACOUSTIC_PIVOT_TABLE!$B$4:$AO$500,18,FALSE)))</f>
        <v/>
      </c>
      <c r="AX19" s="27" t="str">
        <f>IF($A19="","",(VLOOKUP($A19,ACOUSTIC_PIVOT_TABLE!$B$4:$AO$500,19,FALSE)))</f>
        <v/>
      </c>
      <c r="AY19" s="27" t="str">
        <f>IF($A19="","",(VLOOKUP($A19,ACOUSTIC_PIVOT_TABLE!$B$4:$AO$500,20,FALSE)))</f>
        <v/>
      </c>
      <c r="AZ19" s="27" t="str">
        <f>IF($A19="","",(VLOOKUP($A19,ACOUSTIC_PIVOT_TABLE!$B$4:$AO$500,21,FALSE)))</f>
        <v/>
      </c>
      <c r="BA19" s="27" t="str">
        <f>IF($A19="","",(VLOOKUP($A19,ACOUSTIC_PIVOT_TABLE!$B$4:$AO$500,22,FALSE)))</f>
        <v/>
      </c>
      <c r="BB19" s="27" t="str">
        <f>IF($A19="","",(VLOOKUP($A19,ACOUSTIC_PIVOT_TABLE!$B$4:$AO$500,23,FALSE)))</f>
        <v/>
      </c>
      <c r="BC19" s="27" t="str">
        <f>IF($A19="","",(VLOOKUP($A19,ACOUSTIC_PIVOT_TABLE!$B$4:$AO$500,24,FALSE)))</f>
        <v/>
      </c>
      <c r="BD19" s="27" t="str">
        <f>IF($A19="","",(VLOOKUP($A19,ACOUSTIC_PIVOT_TABLE!$B$4:$AO$500,25,FALSE)))</f>
        <v/>
      </c>
      <c r="BE19" s="27" t="str">
        <f>IF($A19="","",(VLOOKUP($A19,ACOUSTIC_PIVOT_TABLE!$B$4:$AO$500,26,FALSE)))</f>
        <v/>
      </c>
      <c r="BF19" s="27" t="str">
        <f>IF($A19="","",(VLOOKUP($A19,ACOUSTIC_PIVOT_TABLE!$B$4:$AO$500,27,FALSE)))</f>
        <v/>
      </c>
      <c r="BG19" s="27" t="str">
        <f>IF($A19="","",(VLOOKUP($A19,ACOUSTIC_PIVOT_TABLE!$B$4:$AO$500,28,FALSE)))</f>
        <v/>
      </c>
      <c r="BH19" s="27" t="str">
        <f>IF($A19="","",(VLOOKUP($A19,ACOUSTIC_PIVOT_TABLE!$B$4:$AO$500,29,FALSE)))</f>
        <v/>
      </c>
      <c r="BI19" s="27" t="str">
        <f>IF($A19="","",(VLOOKUP($A19,ACOUSTIC_PIVOT_TABLE!$B$4:$AO$500,30,FALSE)))</f>
        <v/>
      </c>
      <c r="BJ19" s="27" t="str">
        <f>IF($A19="","",(VLOOKUP($A19,ACOUSTIC_PIVOT_TABLE!$B$4:$AO$500,31,FALSE)))</f>
        <v/>
      </c>
      <c r="BK19" s="27" t="str">
        <f>IF($A19="","",(VLOOKUP($A19,ACOUSTIC_PIVOT_TABLE!$B$4:$AO$500,32,FALSE)))</f>
        <v/>
      </c>
      <c r="BL19" s="27" t="str">
        <f>IF($A19="","",(VLOOKUP($A19,ACOUSTIC_PIVOT_TABLE!$B$4:$AO$500,33,FALSE)))</f>
        <v/>
      </c>
      <c r="BM19" s="27" t="str">
        <f>IF($A19="","",(VLOOKUP($A19,ACOUSTIC_PIVOT_TABLE!$B$4:$AO$500,34,FALSE)))</f>
        <v/>
      </c>
      <c r="BN19" s="27" t="str">
        <f>IF($A19="","",(VLOOKUP($A19,ACOUSTIC_PIVOT_TABLE!$B$4:$AO$500,35,FALSE)))</f>
        <v/>
      </c>
      <c r="BO19" s="27" t="str">
        <f>IF($A19="","",(VLOOKUP($A19,ACOUSTIC_PIVOT_TABLE!$B$4:$AO$500,36,FALSE)))</f>
        <v/>
      </c>
      <c r="BP19" s="27" t="str">
        <f>IF($A19="","",(VLOOKUP($A19,ACOUSTIC_PIVOT_TABLE!$B$4:$AO$500,37,FALSE)))</f>
        <v/>
      </c>
      <c r="BQ19" s="27" t="str">
        <f>IF($A19="","",(VLOOKUP($A19,ACOUSTIC_PIVOT_TABLE!$B$4:$AO$500,38,FALSE)))</f>
        <v/>
      </c>
      <c r="BR19" s="27" t="str">
        <f>IF($A19="","",(VLOOKUP($A19,ACOUSTIC_PIVOT_TABLE!$B$4:$AO$500,39,FALSE)))</f>
        <v/>
      </c>
      <c r="BS19" s="27" t="str">
        <f>IF($A19="","",(VLOOKUP($A19,ACOUSTIC_PIVOT_TABLE!$B$4:$AO$500,40,FALSE)))</f>
        <v/>
      </c>
    </row>
    <row r="20" spans="1:71" x14ac:dyDescent="0.25">
      <c r="A20" s="1" t="str">
        <f>IF(ACOUSTIC_PIVOT_TABLE!B22 = 0, "",ACOUSTIC_PIVOT_TABLE!B22)</f>
        <v/>
      </c>
      <c r="B20" s="1" t="str">
        <f>IF($A20="","",(VLOOKUP($A20,ACOUSTICS_COMBINED!$B$3:$AQ$501,21,FALSE)))</f>
        <v/>
      </c>
      <c r="C20" s="1" t="str">
        <f>IF($A20="","",(VLOOKUP($A20,ACOUSTICS_COMBINED!$B$3:$AQ$501,22,FALSE)))</f>
        <v/>
      </c>
      <c r="D20" s="1" t="str">
        <f>IF($A20="","",(VLOOKUP($A20,ACOUSTICS_COMBINED!$B$3:$AQ$501,12,FALSE)))</f>
        <v/>
      </c>
      <c r="E20" s="1" t="str">
        <f>IF($A20="","",(VLOOKUP($A20,ACOUSTICS_COMBINED!$B$3:$AQ$501,13,FALSE)))</f>
        <v/>
      </c>
      <c r="F20" s="1" t="str">
        <f>IF($A20="","",(VLOOKUP($A20,ACOUSTICS_COMBINED!$B$3:$AQ$501,14,FALSE)))</f>
        <v/>
      </c>
      <c r="G20" s="1" t="str">
        <f>IF($A20="","",(VLOOKUP($A20,ACOUSTICS_COMBINED!$B$3:$AQ$501,23,FALSE)))</f>
        <v/>
      </c>
      <c r="H20" s="1" t="str">
        <f>IF($A20="","",(VLOOKUP($A20,ACOUSTICS_COMBINED!$B$3:$AQ$501,24,FALSE)))</f>
        <v/>
      </c>
      <c r="I20" s="1" t="str">
        <f>IF($A20="","",(VLOOKUP($A20,ACOUSTICS_COMBINED!$B$3:$AQ$501,15,FALSE)))</f>
        <v/>
      </c>
      <c r="J20" s="1" t="str">
        <f>IF($A20="","",(VLOOKUP($A20,ACOUSTICS_COMBINED!$B$3:$AQ$501,16,FALSE)))</f>
        <v/>
      </c>
      <c r="K20" s="1" t="str">
        <f>IF($A20="","",(VLOOKUP($A20,ACOUSTICS_COMBINED!$B$3:$AQ$501,17,FALSE)))</f>
        <v/>
      </c>
      <c r="L20" s="1" t="str">
        <f>IF($A20="","",(VLOOKUP($A20,ACOUSTICS_COMBINED!$B$3:$AQ$501,18,FALSE)))</f>
        <v/>
      </c>
      <c r="M20" s="1" t="str">
        <f>IF($A20="","",(VLOOKUP($A20,ACOUSTICS_COMBINED!$B$3:$AQ$501,25,FALSE)))</f>
        <v/>
      </c>
      <c r="N20" s="16" t="str">
        <f>IF($A20="","",(VLOOKUP($A20,ACOUSTICS_COMBINED!$B$3:$AQ$501,19,FALSE)))</f>
        <v/>
      </c>
      <c r="O20" s="16" t="str">
        <f>IF($A20="","",(VLOOKUP($A20,ACOUSTICS_COMBINED!$B$3:$AQ$501,20,FALSE)))</f>
        <v/>
      </c>
      <c r="P20" s="1" t="str">
        <f>IF($A20="","",(VLOOKUP($A20,ACOUSTICS_COMBINED!$B$3:$AQ$501,26,FALSE)))</f>
        <v/>
      </c>
      <c r="Q20" s="1" t="str">
        <f>IF($A20="","",(VLOOKUP($A20,ACOUSTICS_COMBINED!$B$3:$AQ$501,27,FALSE)))</f>
        <v/>
      </c>
      <c r="R20" s="1" t="str">
        <f>IF($A20="","",(VLOOKUP($A20,ACOUSTICS_COMBINED!$B$3:$AQ$501,28,FALSE)))</f>
        <v/>
      </c>
      <c r="S20" s="1" t="str">
        <f>IF($A20="","",(VLOOKUP($A20,ACOUSTICS_COMBINED!$B$3:$AQ$501,29,FALSE)))</f>
        <v/>
      </c>
      <c r="T20" s="1" t="str">
        <f>IF($A20="","",(VLOOKUP($A20,ACOUSTICS_COMBINED!$B$3:$AQ$501,30,FALSE)))</f>
        <v/>
      </c>
      <c r="U20" s="1" t="str">
        <f>IF($A20="","",(VLOOKUP($A20,ACOUSTICS_COMBINED!$B$3:$AQ$501,31,FALSE)))</f>
        <v/>
      </c>
      <c r="V20" s="1" t="str">
        <f>IF($A20="","",(VLOOKUP($A20,ACOUSTICS_COMBINED!$B$3:$AQ$501,32,FALSE)))</f>
        <v/>
      </c>
      <c r="W20" s="1" t="str">
        <f>IF($A20="","",(VLOOKUP($A20,ACOUSTICS_COMBINED!$B$3:$AQ$501,33,FALSE)))</f>
        <v/>
      </c>
      <c r="X20" s="1" t="str">
        <f>IF($A20="","",(VLOOKUP($A20,ACOUSTICS_COMBINED!$B$3:$AQ$501,34,FALSE)))</f>
        <v/>
      </c>
      <c r="Y20" s="1" t="str">
        <f>IF($A20="","",(VLOOKUP($A20,ACOUSTICS_COMBINED!$B$3:$AQ$501,35,FALSE)))</f>
        <v/>
      </c>
      <c r="Z20" s="1" t="str">
        <f>IF($A20="","",(VLOOKUP($A20,ACOUSTICS_COMBINED!$B$3:$AQ$501,36,FALSE)))</f>
        <v/>
      </c>
      <c r="AA20" s="1" t="str">
        <f>IF($A20="","",(VLOOKUP($A20,ACOUSTICS_COMBINED!$B$3:$AQ$501,37,FALSE)))</f>
        <v/>
      </c>
      <c r="AB20" s="1" t="str">
        <f>IF($A20="","",(VLOOKUP($A20,ACOUSTICS_COMBINED!$B$3:$AQ$501,38,FALSE)))</f>
        <v/>
      </c>
      <c r="AC20" s="1" t="str">
        <f>IF($A20="","",(VLOOKUP($A20,ACOUSTICS_COMBINED!$B$3:$AQ$501,39,FALSE)))</f>
        <v/>
      </c>
      <c r="AD20" s="1" t="str">
        <f>IF($A20="","",(VLOOKUP($A20,ACOUSTICS_COMBINED!$B$3:$AQ$501,40,FALSE)))</f>
        <v/>
      </c>
      <c r="AE20" s="1" t="str">
        <f>IF($A20="","",(VLOOKUP($A20,ACOUSTICS_COMBINED!$B$3:$AQ$501,41,FALSE)))</f>
        <v/>
      </c>
      <c r="AF20" s="1" t="str">
        <f>IF($A20="","",(VLOOKUP($A20,ACOUSTICS_COMBINED!$B$3:$AQ$501,42,FALSE)))</f>
        <v/>
      </c>
      <c r="AG20" s="27" t="str">
        <f>IF($A20="","",(VLOOKUP($A20,ACOUSTIC_PIVOT_TABLE!$B$4:$AO$500,2,FALSE)))</f>
        <v/>
      </c>
      <c r="AH20" s="27" t="str">
        <f>IF($A20="","",(VLOOKUP($A20,ACOUSTIC_PIVOT_TABLE!$B$4:$AO$500,3,FALSE)))</f>
        <v/>
      </c>
      <c r="AI20" s="27" t="str">
        <f>IF($A20="","",(VLOOKUP($A20,ACOUSTIC_PIVOT_TABLE!$B$4:$AO$500,4,FALSE)))</f>
        <v/>
      </c>
      <c r="AJ20" s="27" t="str">
        <f>IF($A20="","",(VLOOKUP($A20,ACOUSTIC_PIVOT_TABLE!$B$4:$AO$500,5,FALSE)))</f>
        <v/>
      </c>
      <c r="AK20" s="27" t="str">
        <f>IF($A20="","",(VLOOKUP($A20,ACOUSTIC_PIVOT_TABLE!$B$4:$AO$500,6,FALSE)))</f>
        <v/>
      </c>
      <c r="AL20" s="27" t="str">
        <f>IF($A20="","",(VLOOKUP($A20,ACOUSTIC_PIVOT_TABLE!$B$4:$AO$500,7,FALSE)))</f>
        <v/>
      </c>
      <c r="AM20" s="27" t="str">
        <f>IF($A20="","",(VLOOKUP($A20,ACOUSTIC_PIVOT_TABLE!$B$4:$AO$500,8,FALSE)))</f>
        <v/>
      </c>
      <c r="AN20" s="27" t="str">
        <f>IF($A20="","",(VLOOKUP($A20,ACOUSTIC_PIVOT_TABLE!$B$4:$AO$500,9,FALSE)))</f>
        <v/>
      </c>
      <c r="AO20" s="27" t="str">
        <f>IF($A20="","",(VLOOKUP($A20,ACOUSTIC_PIVOT_TABLE!$B$4:$AO$500,10,FALSE)))</f>
        <v/>
      </c>
      <c r="AP20" s="27" t="str">
        <f>IF($A20="","",(VLOOKUP($A20,ACOUSTIC_PIVOT_TABLE!$B$4:$AO$500,11,FALSE)))</f>
        <v/>
      </c>
      <c r="AQ20" s="27" t="str">
        <f>IF($A20="","",(VLOOKUP($A20,ACOUSTIC_PIVOT_TABLE!$B$4:$AO$500,12,FALSE)))</f>
        <v/>
      </c>
      <c r="AR20" s="27" t="str">
        <f>IF($A20="","",(VLOOKUP($A20,ACOUSTIC_PIVOT_TABLE!$B$4:$AO$500,13,FALSE)))</f>
        <v/>
      </c>
      <c r="AS20" s="27" t="str">
        <f>IF($A20="","",(VLOOKUP($A20,ACOUSTIC_PIVOT_TABLE!$B$4:$AO$500,14,FALSE)))</f>
        <v/>
      </c>
      <c r="AT20" s="27" t="str">
        <f>IF($A20="","",(VLOOKUP($A20,ACOUSTIC_PIVOT_TABLE!$B$4:$AO$500,15,FALSE)))</f>
        <v/>
      </c>
      <c r="AU20" s="27" t="str">
        <f>IF($A20="","",(VLOOKUP($A20,ACOUSTIC_PIVOT_TABLE!$B$4:$AO$500,16,FALSE)))</f>
        <v/>
      </c>
      <c r="AV20" s="27" t="str">
        <f>IF($A20="","",(VLOOKUP($A20,ACOUSTIC_PIVOT_TABLE!$B$4:$AO$500,17,FALSE)))</f>
        <v/>
      </c>
      <c r="AW20" s="27" t="str">
        <f>IF($A20="","",(VLOOKUP($A20,ACOUSTIC_PIVOT_TABLE!$B$4:$AO$500,18,FALSE)))</f>
        <v/>
      </c>
      <c r="AX20" s="27" t="str">
        <f>IF($A20="","",(VLOOKUP($A20,ACOUSTIC_PIVOT_TABLE!$B$4:$AO$500,19,FALSE)))</f>
        <v/>
      </c>
      <c r="AY20" s="27" t="str">
        <f>IF($A20="","",(VLOOKUP($A20,ACOUSTIC_PIVOT_TABLE!$B$4:$AO$500,20,FALSE)))</f>
        <v/>
      </c>
      <c r="AZ20" s="27" t="str">
        <f>IF($A20="","",(VLOOKUP($A20,ACOUSTIC_PIVOT_TABLE!$B$4:$AO$500,21,FALSE)))</f>
        <v/>
      </c>
      <c r="BA20" s="27" t="str">
        <f>IF($A20="","",(VLOOKUP($A20,ACOUSTIC_PIVOT_TABLE!$B$4:$AO$500,22,FALSE)))</f>
        <v/>
      </c>
      <c r="BB20" s="27" t="str">
        <f>IF($A20="","",(VLOOKUP($A20,ACOUSTIC_PIVOT_TABLE!$B$4:$AO$500,23,FALSE)))</f>
        <v/>
      </c>
      <c r="BC20" s="27" t="str">
        <f>IF($A20="","",(VLOOKUP($A20,ACOUSTIC_PIVOT_TABLE!$B$4:$AO$500,24,FALSE)))</f>
        <v/>
      </c>
      <c r="BD20" s="27" t="str">
        <f>IF($A20="","",(VLOOKUP($A20,ACOUSTIC_PIVOT_TABLE!$B$4:$AO$500,25,FALSE)))</f>
        <v/>
      </c>
      <c r="BE20" s="27" t="str">
        <f>IF($A20="","",(VLOOKUP($A20,ACOUSTIC_PIVOT_TABLE!$B$4:$AO$500,26,FALSE)))</f>
        <v/>
      </c>
      <c r="BF20" s="27" t="str">
        <f>IF($A20="","",(VLOOKUP($A20,ACOUSTIC_PIVOT_TABLE!$B$4:$AO$500,27,FALSE)))</f>
        <v/>
      </c>
      <c r="BG20" s="27" t="str">
        <f>IF($A20="","",(VLOOKUP($A20,ACOUSTIC_PIVOT_TABLE!$B$4:$AO$500,28,FALSE)))</f>
        <v/>
      </c>
      <c r="BH20" s="27" t="str">
        <f>IF($A20="","",(VLOOKUP($A20,ACOUSTIC_PIVOT_TABLE!$B$4:$AO$500,29,FALSE)))</f>
        <v/>
      </c>
      <c r="BI20" s="27" t="str">
        <f>IF($A20="","",(VLOOKUP($A20,ACOUSTIC_PIVOT_TABLE!$B$4:$AO$500,30,FALSE)))</f>
        <v/>
      </c>
      <c r="BJ20" s="27" t="str">
        <f>IF($A20="","",(VLOOKUP($A20,ACOUSTIC_PIVOT_TABLE!$B$4:$AO$500,31,FALSE)))</f>
        <v/>
      </c>
      <c r="BK20" s="27" t="str">
        <f>IF($A20="","",(VLOOKUP($A20,ACOUSTIC_PIVOT_TABLE!$B$4:$AO$500,32,FALSE)))</f>
        <v/>
      </c>
      <c r="BL20" s="27" t="str">
        <f>IF($A20="","",(VLOOKUP($A20,ACOUSTIC_PIVOT_TABLE!$B$4:$AO$500,33,FALSE)))</f>
        <v/>
      </c>
      <c r="BM20" s="27" t="str">
        <f>IF($A20="","",(VLOOKUP($A20,ACOUSTIC_PIVOT_TABLE!$B$4:$AO$500,34,FALSE)))</f>
        <v/>
      </c>
      <c r="BN20" s="27" t="str">
        <f>IF($A20="","",(VLOOKUP($A20,ACOUSTIC_PIVOT_TABLE!$B$4:$AO$500,35,FALSE)))</f>
        <v/>
      </c>
      <c r="BO20" s="27" t="str">
        <f>IF($A20="","",(VLOOKUP($A20,ACOUSTIC_PIVOT_TABLE!$B$4:$AO$500,36,FALSE)))</f>
        <v/>
      </c>
      <c r="BP20" s="27" t="str">
        <f>IF($A20="","",(VLOOKUP($A20,ACOUSTIC_PIVOT_TABLE!$B$4:$AO$500,37,FALSE)))</f>
        <v/>
      </c>
      <c r="BQ20" s="27" t="str">
        <f>IF($A20="","",(VLOOKUP($A20,ACOUSTIC_PIVOT_TABLE!$B$4:$AO$500,38,FALSE)))</f>
        <v/>
      </c>
      <c r="BR20" s="27" t="str">
        <f>IF($A20="","",(VLOOKUP($A20,ACOUSTIC_PIVOT_TABLE!$B$4:$AO$500,39,FALSE)))</f>
        <v/>
      </c>
      <c r="BS20" s="27" t="str">
        <f>IF($A20="","",(VLOOKUP($A20,ACOUSTIC_PIVOT_TABLE!$B$4:$AO$500,40,FALSE)))</f>
        <v/>
      </c>
    </row>
    <row r="21" spans="1:71" x14ac:dyDescent="0.25">
      <c r="A21" s="1" t="str">
        <f>IF(ACOUSTIC_PIVOT_TABLE!B23 = 0, "",ACOUSTIC_PIVOT_TABLE!B23)</f>
        <v/>
      </c>
      <c r="B21" s="1" t="str">
        <f>IF($A21="","",(VLOOKUP($A21,ACOUSTICS_COMBINED!$B$3:$AQ$501,21,FALSE)))</f>
        <v/>
      </c>
      <c r="C21" s="1" t="str">
        <f>IF($A21="","",(VLOOKUP($A21,ACOUSTICS_COMBINED!$B$3:$AQ$501,22,FALSE)))</f>
        <v/>
      </c>
      <c r="D21" s="1" t="str">
        <f>IF($A21="","",(VLOOKUP($A21,ACOUSTICS_COMBINED!$B$3:$AQ$501,12,FALSE)))</f>
        <v/>
      </c>
      <c r="E21" s="1" t="str">
        <f>IF($A21="","",(VLOOKUP($A21,ACOUSTICS_COMBINED!$B$3:$AQ$501,13,FALSE)))</f>
        <v/>
      </c>
      <c r="F21" s="1" t="str">
        <f>IF($A21="","",(VLOOKUP($A21,ACOUSTICS_COMBINED!$B$3:$AQ$501,14,FALSE)))</f>
        <v/>
      </c>
      <c r="G21" s="1" t="str">
        <f>IF($A21="","",(VLOOKUP($A21,ACOUSTICS_COMBINED!$B$3:$AQ$501,23,FALSE)))</f>
        <v/>
      </c>
      <c r="H21" s="1" t="str">
        <f>IF($A21="","",(VLOOKUP($A21,ACOUSTICS_COMBINED!$B$3:$AQ$501,24,FALSE)))</f>
        <v/>
      </c>
      <c r="I21" s="1" t="str">
        <f>IF($A21="","",(VLOOKUP($A21,ACOUSTICS_COMBINED!$B$3:$AQ$501,15,FALSE)))</f>
        <v/>
      </c>
      <c r="J21" s="1" t="str">
        <f>IF($A21="","",(VLOOKUP($A21,ACOUSTICS_COMBINED!$B$3:$AQ$501,16,FALSE)))</f>
        <v/>
      </c>
      <c r="K21" s="1" t="str">
        <f>IF($A21="","",(VLOOKUP($A21,ACOUSTICS_COMBINED!$B$3:$AQ$501,17,FALSE)))</f>
        <v/>
      </c>
      <c r="L21" s="1" t="str">
        <f>IF($A21="","",(VLOOKUP($A21,ACOUSTICS_COMBINED!$B$3:$AQ$501,18,FALSE)))</f>
        <v/>
      </c>
      <c r="M21" s="1" t="str">
        <f>IF($A21="","",(VLOOKUP($A21,ACOUSTICS_COMBINED!$B$3:$AQ$501,25,FALSE)))</f>
        <v/>
      </c>
      <c r="N21" s="16" t="str">
        <f>IF($A21="","",(VLOOKUP($A21,ACOUSTICS_COMBINED!$B$3:$AQ$501,19,FALSE)))</f>
        <v/>
      </c>
      <c r="O21" s="16" t="str">
        <f>IF($A21="","",(VLOOKUP($A21,ACOUSTICS_COMBINED!$B$3:$AQ$501,20,FALSE)))</f>
        <v/>
      </c>
      <c r="P21" s="1" t="str">
        <f>IF($A21="","",(VLOOKUP($A21,ACOUSTICS_COMBINED!$B$3:$AQ$501,26,FALSE)))</f>
        <v/>
      </c>
      <c r="Q21" s="1" t="str">
        <f>IF($A21="","",(VLOOKUP($A21,ACOUSTICS_COMBINED!$B$3:$AQ$501,27,FALSE)))</f>
        <v/>
      </c>
      <c r="R21" s="1" t="str">
        <f>IF($A21="","",(VLOOKUP($A21,ACOUSTICS_COMBINED!$B$3:$AQ$501,28,FALSE)))</f>
        <v/>
      </c>
      <c r="S21" s="1" t="str">
        <f>IF($A21="","",(VLOOKUP($A21,ACOUSTICS_COMBINED!$B$3:$AQ$501,29,FALSE)))</f>
        <v/>
      </c>
      <c r="T21" s="1" t="str">
        <f>IF($A21="","",(VLOOKUP($A21,ACOUSTICS_COMBINED!$B$3:$AQ$501,30,FALSE)))</f>
        <v/>
      </c>
      <c r="U21" s="1" t="str">
        <f>IF($A21="","",(VLOOKUP($A21,ACOUSTICS_COMBINED!$B$3:$AQ$501,31,FALSE)))</f>
        <v/>
      </c>
      <c r="V21" s="1" t="str">
        <f>IF($A21="","",(VLOOKUP($A21,ACOUSTICS_COMBINED!$B$3:$AQ$501,32,FALSE)))</f>
        <v/>
      </c>
      <c r="W21" s="1" t="str">
        <f>IF($A21="","",(VLOOKUP($A21,ACOUSTICS_COMBINED!$B$3:$AQ$501,33,FALSE)))</f>
        <v/>
      </c>
      <c r="X21" s="1" t="str">
        <f>IF($A21="","",(VLOOKUP($A21,ACOUSTICS_COMBINED!$B$3:$AQ$501,34,FALSE)))</f>
        <v/>
      </c>
      <c r="Y21" s="1" t="str">
        <f>IF($A21="","",(VLOOKUP($A21,ACOUSTICS_COMBINED!$B$3:$AQ$501,35,FALSE)))</f>
        <v/>
      </c>
      <c r="Z21" s="1" t="str">
        <f>IF($A21="","",(VLOOKUP($A21,ACOUSTICS_COMBINED!$B$3:$AQ$501,36,FALSE)))</f>
        <v/>
      </c>
      <c r="AA21" s="1" t="str">
        <f>IF($A21="","",(VLOOKUP($A21,ACOUSTICS_COMBINED!$B$3:$AQ$501,37,FALSE)))</f>
        <v/>
      </c>
      <c r="AB21" s="1" t="str">
        <f>IF($A21="","",(VLOOKUP($A21,ACOUSTICS_COMBINED!$B$3:$AQ$501,38,FALSE)))</f>
        <v/>
      </c>
      <c r="AC21" s="1" t="str">
        <f>IF($A21="","",(VLOOKUP($A21,ACOUSTICS_COMBINED!$B$3:$AQ$501,39,FALSE)))</f>
        <v/>
      </c>
      <c r="AD21" s="1" t="str">
        <f>IF($A21="","",(VLOOKUP($A21,ACOUSTICS_COMBINED!$B$3:$AQ$501,40,FALSE)))</f>
        <v/>
      </c>
      <c r="AE21" s="1" t="str">
        <f>IF($A21="","",(VLOOKUP($A21,ACOUSTICS_COMBINED!$B$3:$AQ$501,41,FALSE)))</f>
        <v/>
      </c>
      <c r="AF21" s="1" t="str">
        <f>IF($A21="","",(VLOOKUP($A21,ACOUSTICS_COMBINED!$B$3:$AQ$501,42,FALSE)))</f>
        <v/>
      </c>
      <c r="AG21" s="27" t="str">
        <f>IF($A21="","",(VLOOKUP($A21,ACOUSTIC_PIVOT_TABLE!$B$4:$AO$500,2,FALSE)))</f>
        <v/>
      </c>
      <c r="AH21" s="27" t="str">
        <f>IF($A21="","",(VLOOKUP($A21,ACOUSTIC_PIVOT_TABLE!$B$4:$AO$500,3,FALSE)))</f>
        <v/>
      </c>
      <c r="AI21" s="27" t="str">
        <f>IF($A21="","",(VLOOKUP($A21,ACOUSTIC_PIVOT_TABLE!$B$4:$AO$500,4,FALSE)))</f>
        <v/>
      </c>
      <c r="AJ21" s="27" t="str">
        <f>IF($A21="","",(VLOOKUP($A21,ACOUSTIC_PIVOT_TABLE!$B$4:$AO$500,5,FALSE)))</f>
        <v/>
      </c>
      <c r="AK21" s="27" t="str">
        <f>IF($A21="","",(VLOOKUP($A21,ACOUSTIC_PIVOT_TABLE!$B$4:$AO$500,6,FALSE)))</f>
        <v/>
      </c>
      <c r="AL21" s="27" t="str">
        <f>IF($A21="","",(VLOOKUP($A21,ACOUSTIC_PIVOT_TABLE!$B$4:$AO$500,7,FALSE)))</f>
        <v/>
      </c>
      <c r="AM21" s="27" t="str">
        <f>IF($A21="","",(VLOOKUP($A21,ACOUSTIC_PIVOT_TABLE!$B$4:$AO$500,8,FALSE)))</f>
        <v/>
      </c>
      <c r="AN21" s="27" t="str">
        <f>IF($A21="","",(VLOOKUP($A21,ACOUSTIC_PIVOT_TABLE!$B$4:$AO$500,9,FALSE)))</f>
        <v/>
      </c>
      <c r="AO21" s="27" t="str">
        <f>IF($A21="","",(VLOOKUP($A21,ACOUSTIC_PIVOT_TABLE!$B$4:$AO$500,10,FALSE)))</f>
        <v/>
      </c>
      <c r="AP21" s="27" t="str">
        <f>IF($A21="","",(VLOOKUP($A21,ACOUSTIC_PIVOT_TABLE!$B$4:$AO$500,11,FALSE)))</f>
        <v/>
      </c>
      <c r="AQ21" s="27" t="str">
        <f>IF($A21="","",(VLOOKUP($A21,ACOUSTIC_PIVOT_TABLE!$B$4:$AO$500,12,FALSE)))</f>
        <v/>
      </c>
      <c r="AR21" s="27" t="str">
        <f>IF($A21="","",(VLOOKUP($A21,ACOUSTIC_PIVOT_TABLE!$B$4:$AO$500,13,FALSE)))</f>
        <v/>
      </c>
      <c r="AS21" s="27" t="str">
        <f>IF($A21="","",(VLOOKUP($A21,ACOUSTIC_PIVOT_TABLE!$B$4:$AO$500,14,FALSE)))</f>
        <v/>
      </c>
      <c r="AT21" s="27" t="str">
        <f>IF($A21="","",(VLOOKUP($A21,ACOUSTIC_PIVOT_TABLE!$B$4:$AO$500,15,FALSE)))</f>
        <v/>
      </c>
      <c r="AU21" s="27" t="str">
        <f>IF($A21="","",(VLOOKUP($A21,ACOUSTIC_PIVOT_TABLE!$B$4:$AO$500,16,FALSE)))</f>
        <v/>
      </c>
      <c r="AV21" s="27" t="str">
        <f>IF($A21="","",(VLOOKUP($A21,ACOUSTIC_PIVOT_TABLE!$B$4:$AO$500,17,FALSE)))</f>
        <v/>
      </c>
      <c r="AW21" s="27" t="str">
        <f>IF($A21="","",(VLOOKUP($A21,ACOUSTIC_PIVOT_TABLE!$B$4:$AO$500,18,FALSE)))</f>
        <v/>
      </c>
      <c r="AX21" s="27" t="str">
        <f>IF($A21="","",(VLOOKUP($A21,ACOUSTIC_PIVOT_TABLE!$B$4:$AO$500,19,FALSE)))</f>
        <v/>
      </c>
      <c r="AY21" s="27" t="str">
        <f>IF($A21="","",(VLOOKUP($A21,ACOUSTIC_PIVOT_TABLE!$B$4:$AO$500,20,FALSE)))</f>
        <v/>
      </c>
      <c r="AZ21" s="27" t="str">
        <f>IF($A21="","",(VLOOKUP($A21,ACOUSTIC_PIVOT_TABLE!$B$4:$AO$500,21,FALSE)))</f>
        <v/>
      </c>
      <c r="BA21" s="27" t="str">
        <f>IF($A21="","",(VLOOKUP($A21,ACOUSTIC_PIVOT_TABLE!$B$4:$AO$500,22,FALSE)))</f>
        <v/>
      </c>
      <c r="BB21" s="27" t="str">
        <f>IF($A21="","",(VLOOKUP($A21,ACOUSTIC_PIVOT_TABLE!$B$4:$AO$500,23,FALSE)))</f>
        <v/>
      </c>
      <c r="BC21" s="27" t="str">
        <f>IF($A21="","",(VLOOKUP($A21,ACOUSTIC_PIVOT_TABLE!$B$4:$AO$500,24,FALSE)))</f>
        <v/>
      </c>
      <c r="BD21" s="27" t="str">
        <f>IF($A21="","",(VLOOKUP($A21,ACOUSTIC_PIVOT_TABLE!$B$4:$AO$500,25,FALSE)))</f>
        <v/>
      </c>
      <c r="BE21" s="27" t="str">
        <f>IF($A21="","",(VLOOKUP($A21,ACOUSTIC_PIVOT_TABLE!$B$4:$AO$500,26,FALSE)))</f>
        <v/>
      </c>
      <c r="BF21" s="27" t="str">
        <f>IF($A21="","",(VLOOKUP($A21,ACOUSTIC_PIVOT_TABLE!$B$4:$AO$500,27,FALSE)))</f>
        <v/>
      </c>
      <c r="BG21" s="27" t="str">
        <f>IF($A21="","",(VLOOKUP($A21,ACOUSTIC_PIVOT_TABLE!$B$4:$AO$500,28,FALSE)))</f>
        <v/>
      </c>
      <c r="BH21" s="27" t="str">
        <f>IF($A21="","",(VLOOKUP($A21,ACOUSTIC_PIVOT_TABLE!$B$4:$AO$500,29,FALSE)))</f>
        <v/>
      </c>
      <c r="BI21" s="27" t="str">
        <f>IF($A21="","",(VLOOKUP($A21,ACOUSTIC_PIVOT_TABLE!$B$4:$AO$500,30,FALSE)))</f>
        <v/>
      </c>
      <c r="BJ21" s="27" t="str">
        <f>IF($A21="","",(VLOOKUP($A21,ACOUSTIC_PIVOT_TABLE!$B$4:$AO$500,31,FALSE)))</f>
        <v/>
      </c>
      <c r="BK21" s="27" t="str">
        <f>IF($A21="","",(VLOOKUP($A21,ACOUSTIC_PIVOT_TABLE!$B$4:$AO$500,32,FALSE)))</f>
        <v/>
      </c>
      <c r="BL21" s="27" t="str">
        <f>IF($A21="","",(VLOOKUP($A21,ACOUSTIC_PIVOT_TABLE!$B$4:$AO$500,33,FALSE)))</f>
        <v/>
      </c>
      <c r="BM21" s="27" t="str">
        <f>IF($A21="","",(VLOOKUP($A21,ACOUSTIC_PIVOT_TABLE!$B$4:$AO$500,34,FALSE)))</f>
        <v/>
      </c>
      <c r="BN21" s="27" t="str">
        <f>IF($A21="","",(VLOOKUP($A21,ACOUSTIC_PIVOT_TABLE!$B$4:$AO$500,35,FALSE)))</f>
        <v/>
      </c>
      <c r="BO21" s="27" t="str">
        <f>IF($A21="","",(VLOOKUP($A21,ACOUSTIC_PIVOT_TABLE!$B$4:$AO$500,36,FALSE)))</f>
        <v/>
      </c>
      <c r="BP21" s="27" t="str">
        <f>IF($A21="","",(VLOOKUP($A21,ACOUSTIC_PIVOT_TABLE!$B$4:$AO$500,37,FALSE)))</f>
        <v/>
      </c>
      <c r="BQ21" s="27" t="str">
        <f>IF($A21="","",(VLOOKUP($A21,ACOUSTIC_PIVOT_TABLE!$B$4:$AO$500,38,FALSE)))</f>
        <v/>
      </c>
      <c r="BR21" s="27" t="str">
        <f>IF($A21="","",(VLOOKUP($A21,ACOUSTIC_PIVOT_TABLE!$B$4:$AO$500,39,FALSE)))</f>
        <v/>
      </c>
      <c r="BS21" s="27" t="str">
        <f>IF($A21="","",(VLOOKUP($A21,ACOUSTIC_PIVOT_TABLE!$B$4:$AO$500,40,FALSE)))</f>
        <v/>
      </c>
    </row>
    <row r="22" spans="1:71" x14ac:dyDescent="0.25">
      <c r="A22" s="1" t="str">
        <f>IF(ACOUSTIC_PIVOT_TABLE!B24 = 0, "",ACOUSTIC_PIVOT_TABLE!B24)</f>
        <v/>
      </c>
      <c r="B22" s="1" t="str">
        <f>IF($A22="","",(VLOOKUP($A22,ACOUSTICS_COMBINED!$B$3:$AQ$501,21,FALSE)))</f>
        <v/>
      </c>
      <c r="C22" s="1" t="str">
        <f>IF($A22="","",(VLOOKUP($A22,ACOUSTICS_COMBINED!$B$3:$AQ$501,22,FALSE)))</f>
        <v/>
      </c>
      <c r="D22" s="1" t="str">
        <f>IF($A22="","",(VLOOKUP($A22,ACOUSTICS_COMBINED!$B$3:$AQ$501,12,FALSE)))</f>
        <v/>
      </c>
      <c r="E22" s="1" t="str">
        <f>IF($A22="","",(VLOOKUP($A22,ACOUSTICS_COMBINED!$B$3:$AQ$501,13,FALSE)))</f>
        <v/>
      </c>
      <c r="F22" s="1" t="str">
        <f>IF($A22="","",(VLOOKUP($A22,ACOUSTICS_COMBINED!$B$3:$AQ$501,14,FALSE)))</f>
        <v/>
      </c>
      <c r="G22" s="1" t="str">
        <f>IF($A22="","",(VLOOKUP($A22,ACOUSTICS_COMBINED!$B$3:$AQ$501,23,FALSE)))</f>
        <v/>
      </c>
      <c r="H22" s="1" t="str">
        <f>IF($A22="","",(VLOOKUP($A22,ACOUSTICS_COMBINED!$B$3:$AQ$501,24,FALSE)))</f>
        <v/>
      </c>
      <c r="I22" s="1" t="str">
        <f>IF($A22="","",(VLOOKUP($A22,ACOUSTICS_COMBINED!$B$3:$AQ$501,15,FALSE)))</f>
        <v/>
      </c>
      <c r="J22" s="1" t="str">
        <f>IF($A22="","",(VLOOKUP($A22,ACOUSTICS_COMBINED!$B$3:$AQ$501,16,FALSE)))</f>
        <v/>
      </c>
      <c r="K22" s="1" t="str">
        <f>IF($A22="","",(VLOOKUP($A22,ACOUSTICS_COMBINED!$B$3:$AQ$501,17,FALSE)))</f>
        <v/>
      </c>
      <c r="L22" s="1" t="str">
        <f>IF($A22="","",(VLOOKUP($A22,ACOUSTICS_COMBINED!$B$3:$AQ$501,18,FALSE)))</f>
        <v/>
      </c>
      <c r="M22" s="1" t="str">
        <f>IF($A22="","",(VLOOKUP($A22,ACOUSTICS_COMBINED!$B$3:$AQ$501,25,FALSE)))</f>
        <v/>
      </c>
      <c r="N22" s="16" t="str">
        <f>IF($A22="","",(VLOOKUP($A22,ACOUSTICS_COMBINED!$B$3:$AQ$501,19,FALSE)))</f>
        <v/>
      </c>
      <c r="O22" s="16" t="str">
        <f>IF($A22="","",(VLOOKUP($A22,ACOUSTICS_COMBINED!$B$3:$AQ$501,20,FALSE)))</f>
        <v/>
      </c>
      <c r="P22" s="1" t="str">
        <f>IF($A22="","",(VLOOKUP($A22,ACOUSTICS_COMBINED!$B$3:$AQ$501,26,FALSE)))</f>
        <v/>
      </c>
      <c r="Q22" s="1" t="str">
        <f>IF($A22="","",(VLOOKUP($A22,ACOUSTICS_COMBINED!$B$3:$AQ$501,27,FALSE)))</f>
        <v/>
      </c>
      <c r="R22" s="1" t="str">
        <f>IF($A22="","",(VLOOKUP($A22,ACOUSTICS_COMBINED!$B$3:$AQ$501,28,FALSE)))</f>
        <v/>
      </c>
      <c r="S22" s="1" t="str">
        <f>IF($A22="","",(VLOOKUP($A22,ACOUSTICS_COMBINED!$B$3:$AQ$501,29,FALSE)))</f>
        <v/>
      </c>
      <c r="T22" s="1" t="str">
        <f>IF($A22="","",(VLOOKUP($A22,ACOUSTICS_COMBINED!$B$3:$AQ$501,30,FALSE)))</f>
        <v/>
      </c>
      <c r="U22" s="1" t="str">
        <f>IF($A22="","",(VLOOKUP($A22,ACOUSTICS_COMBINED!$B$3:$AQ$501,31,FALSE)))</f>
        <v/>
      </c>
      <c r="V22" s="1" t="str">
        <f>IF($A22="","",(VLOOKUP($A22,ACOUSTICS_COMBINED!$B$3:$AQ$501,32,FALSE)))</f>
        <v/>
      </c>
      <c r="W22" s="1" t="str">
        <f>IF($A22="","",(VLOOKUP($A22,ACOUSTICS_COMBINED!$B$3:$AQ$501,33,FALSE)))</f>
        <v/>
      </c>
      <c r="X22" s="1" t="str">
        <f>IF($A22="","",(VLOOKUP($A22,ACOUSTICS_COMBINED!$B$3:$AQ$501,34,FALSE)))</f>
        <v/>
      </c>
      <c r="Y22" s="1" t="str">
        <f>IF($A22="","",(VLOOKUP($A22,ACOUSTICS_COMBINED!$B$3:$AQ$501,35,FALSE)))</f>
        <v/>
      </c>
      <c r="Z22" s="1" t="str">
        <f>IF($A22="","",(VLOOKUP($A22,ACOUSTICS_COMBINED!$B$3:$AQ$501,36,FALSE)))</f>
        <v/>
      </c>
      <c r="AA22" s="1" t="str">
        <f>IF($A22="","",(VLOOKUP($A22,ACOUSTICS_COMBINED!$B$3:$AQ$501,37,FALSE)))</f>
        <v/>
      </c>
      <c r="AB22" s="1" t="str">
        <f>IF($A22="","",(VLOOKUP($A22,ACOUSTICS_COMBINED!$B$3:$AQ$501,38,FALSE)))</f>
        <v/>
      </c>
      <c r="AC22" s="1" t="str">
        <f>IF($A22="","",(VLOOKUP($A22,ACOUSTICS_COMBINED!$B$3:$AQ$501,39,FALSE)))</f>
        <v/>
      </c>
      <c r="AD22" s="1" t="str">
        <f>IF($A22="","",(VLOOKUP($A22,ACOUSTICS_COMBINED!$B$3:$AQ$501,40,FALSE)))</f>
        <v/>
      </c>
      <c r="AE22" s="1" t="str">
        <f>IF($A22="","",(VLOOKUP($A22,ACOUSTICS_COMBINED!$B$3:$AQ$501,41,FALSE)))</f>
        <v/>
      </c>
      <c r="AF22" s="1" t="str">
        <f>IF($A22="","",(VLOOKUP($A22,ACOUSTICS_COMBINED!$B$3:$AQ$501,42,FALSE)))</f>
        <v/>
      </c>
      <c r="AG22" s="27" t="str">
        <f>IF($A22="","",(VLOOKUP($A22,ACOUSTIC_PIVOT_TABLE!$B$4:$AO$500,2,FALSE)))</f>
        <v/>
      </c>
      <c r="AH22" s="27" t="str">
        <f>IF($A22="","",(VLOOKUP($A22,ACOUSTIC_PIVOT_TABLE!$B$4:$AO$500,3,FALSE)))</f>
        <v/>
      </c>
      <c r="AI22" s="27" t="str">
        <f>IF($A22="","",(VLOOKUP($A22,ACOUSTIC_PIVOT_TABLE!$B$4:$AO$500,4,FALSE)))</f>
        <v/>
      </c>
      <c r="AJ22" s="27" t="str">
        <f>IF($A22="","",(VLOOKUP($A22,ACOUSTIC_PIVOT_TABLE!$B$4:$AO$500,5,FALSE)))</f>
        <v/>
      </c>
      <c r="AK22" s="27" t="str">
        <f>IF($A22="","",(VLOOKUP($A22,ACOUSTIC_PIVOT_TABLE!$B$4:$AO$500,6,FALSE)))</f>
        <v/>
      </c>
      <c r="AL22" s="27" t="str">
        <f>IF($A22="","",(VLOOKUP($A22,ACOUSTIC_PIVOT_TABLE!$B$4:$AO$500,7,FALSE)))</f>
        <v/>
      </c>
      <c r="AM22" s="27" t="str">
        <f>IF($A22="","",(VLOOKUP($A22,ACOUSTIC_PIVOT_TABLE!$B$4:$AO$500,8,FALSE)))</f>
        <v/>
      </c>
      <c r="AN22" s="27" t="str">
        <f>IF($A22="","",(VLOOKUP($A22,ACOUSTIC_PIVOT_TABLE!$B$4:$AO$500,9,FALSE)))</f>
        <v/>
      </c>
      <c r="AO22" s="27" t="str">
        <f>IF($A22="","",(VLOOKUP($A22,ACOUSTIC_PIVOT_TABLE!$B$4:$AO$500,10,FALSE)))</f>
        <v/>
      </c>
      <c r="AP22" s="27" t="str">
        <f>IF($A22="","",(VLOOKUP($A22,ACOUSTIC_PIVOT_TABLE!$B$4:$AO$500,11,FALSE)))</f>
        <v/>
      </c>
      <c r="AQ22" s="27" t="str">
        <f>IF($A22="","",(VLOOKUP($A22,ACOUSTIC_PIVOT_TABLE!$B$4:$AO$500,12,FALSE)))</f>
        <v/>
      </c>
      <c r="AR22" s="27" t="str">
        <f>IF($A22="","",(VLOOKUP($A22,ACOUSTIC_PIVOT_TABLE!$B$4:$AO$500,13,FALSE)))</f>
        <v/>
      </c>
      <c r="AS22" s="27" t="str">
        <f>IF($A22="","",(VLOOKUP($A22,ACOUSTIC_PIVOT_TABLE!$B$4:$AO$500,14,FALSE)))</f>
        <v/>
      </c>
      <c r="AT22" s="27" t="str">
        <f>IF($A22="","",(VLOOKUP($A22,ACOUSTIC_PIVOT_TABLE!$B$4:$AO$500,15,FALSE)))</f>
        <v/>
      </c>
      <c r="AU22" s="27" t="str">
        <f>IF($A22="","",(VLOOKUP($A22,ACOUSTIC_PIVOT_TABLE!$B$4:$AO$500,16,FALSE)))</f>
        <v/>
      </c>
      <c r="AV22" s="27" t="str">
        <f>IF($A22="","",(VLOOKUP($A22,ACOUSTIC_PIVOT_TABLE!$B$4:$AO$500,17,FALSE)))</f>
        <v/>
      </c>
      <c r="AW22" s="27" t="str">
        <f>IF($A22="","",(VLOOKUP($A22,ACOUSTIC_PIVOT_TABLE!$B$4:$AO$500,18,FALSE)))</f>
        <v/>
      </c>
      <c r="AX22" s="27" t="str">
        <f>IF($A22="","",(VLOOKUP($A22,ACOUSTIC_PIVOT_TABLE!$B$4:$AO$500,19,FALSE)))</f>
        <v/>
      </c>
      <c r="AY22" s="27" t="str">
        <f>IF($A22="","",(VLOOKUP($A22,ACOUSTIC_PIVOT_TABLE!$B$4:$AO$500,20,FALSE)))</f>
        <v/>
      </c>
      <c r="AZ22" s="27" t="str">
        <f>IF($A22="","",(VLOOKUP($A22,ACOUSTIC_PIVOT_TABLE!$B$4:$AO$500,21,FALSE)))</f>
        <v/>
      </c>
      <c r="BA22" s="27" t="str">
        <f>IF($A22="","",(VLOOKUP($A22,ACOUSTIC_PIVOT_TABLE!$B$4:$AO$500,22,FALSE)))</f>
        <v/>
      </c>
      <c r="BB22" s="27" t="str">
        <f>IF($A22="","",(VLOOKUP($A22,ACOUSTIC_PIVOT_TABLE!$B$4:$AO$500,23,FALSE)))</f>
        <v/>
      </c>
      <c r="BC22" s="27" t="str">
        <f>IF($A22="","",(VLOOKUP($A22,ACOUSTIC_PIVOT_TABLE!$B$4:$AO$500,24,FALSE)))</f>
        <v/>
      </c>
      <c r="BD22" s="27" t="str">
        <f>IF($A22="","",(VLOOKUP($A22,ACOUSTIC_PIVOT_TABLE!$B$4:$AO$500,25,FALSE)))</f>
        <v/>
      </c>
      <c r="BE22" s="27" t="str">
        <f>IF($A22="","",(VLOOKUP($A22,ACOUSTIC_PIVOT_TABLE!$B$4:$AO$500,26,FALSE)))</f>
        <v/>
      </c>
      <c r="BF22" s="27" t="str">
        <f>IF($A22="","",(VLOOKUP($A22,ACOUSTIC_PIVOT_TABLE!$B$4:$AO$500,27,FALSE)))</f>
        <v/>
      </c>
      <c r="BG22" s="27" t="str">
        <f>IF($A22="","",(VLOOKUP($A22,ACOUSTIC_PIVOT_TABLE!$B$4:$AO$500,28,FALSE)))</f>
        <v/>
      </c>
      <c r="BH22" s="27" t="str">
        <f>IF($A22="","",(VLOOKUP($A22,ACOUSTIC_PIVOT_TABLE!$B$4:$AO$500,29,FALSE)))</f>
        <v/>
      </c>
      <c r="BI22" s="27" t="str">
        <f>IF($A22="","",(VLOOKUP($A22,ACOUSTIC_PIVOT_TABLE!$B$4:$AO$500,30,FALSE)))</f>
        <v/>
      </c>
      <c r="BJ22" s="27" t="str">
        <f>IF($A22="","",(VLOOKUP($A22,ACOUSTIC_PIVOT_TABLE!$B$4:$AO$500,31,FALSE)))</f>
        <v/>
      </c>
      <c r="BK22" s="27" t="str">
        <f>IF($A22="","",(VLOOKUP($A22,ACOUSTIC_PIVOT_TABLE!$B$4:$AO$500,32,FALSE)))</f>
        <v/>
      </c>
      <c r="BL22" s="27" t="str">
        <f>IF($A22="","",(VLOOKUP($A22,ACOUSTIC_PIVOT_TABLE!$B$4:$AO$500,33,FALSE)))</f>
        <v/>
      </c>
      <c r="BM22" s="27" t="str">
        <f>IF($A22="","",(VLOOKUP($A22,ACOUSTIC_PIVOT_TABLE!$B$4:$AO$500,34,FALSE)))</f>
        <v/>
      </c>
      <c r="BN22" s="27" t="str">
        <f>IF($A22="","",(VLOOKUP($A22,ACOUSTIC_PIVOT_TABLE!$B$4:$AO$500,35,FALSE)))</f>
        <v/>
      </c>
      <c r="BO22" s="27" t="str">
        <f>IF($A22="","",(VLOOKUP($A22,ACOUSTIC_PIVOT_TABLE!$B$4:$AO$500,36,FALSE)))</f>
        <v/>
      </c>
      <c r="BP22" s="27" t="str">
        <f>IF($A22="","",(VLOOKUP($A22,ACOUSTIC_PIVOT_TABLE!$B$4:$AO$500,37,FALSE)))</f>
        <v/>
      </c>
      <c r="BQ22" s="27" t="str">
        <f>IF($A22="","",(VLOOKUP($A22,ACOUSTIC_PIVOT_TABLE!$B$4:$AO$500,38,FALSE)))</f>
        <v/>
      </c>
      <c r="BR22" s="27" t="str">
        <f>IF($A22="","",(VLOOKUP($A22,ACOUSTIC_PIVOT_TABLE!$B$4:$AO$500,39,FALSE)))</f>
        <v/>
      </c>
      <c r="BS22" s="27" t="str">
        <f>IF($A22="","",(VLOOKUP($A22,ACOUSTIC_PIVOT_TABLE!$B$4:$AO$500,40,FALSE)))</f>
        <v/>
      </c>
    </row>
    <row r="23" spans="1:71" x14ac:dyDescent="0.25">
      <c r="A23" s="1" t="str">
        <f>IF(ACOUSTIC_PIVOT_TABLE!B25 = 0, "",ACOUSTIC_PIVOT_TABLE!B25)</f>
        <v/>
      </c>
      <c r="B23" s="1" t="str">
        <f>IF($A23="","",(VLOOKUP($A23,ACOUSTICS_COMBINED!$B$3:$AQ$501,21,FALSE)))</f>
        <v/>
      </c>
      <c r="C23" s="1" t="str">
        <f>IF($A23="","",(VLOOKUP($A23,ACOUSTICS_COMBINED!$B$3:$AQ$501,22,FALSE)))</f>
        <v/>
      </c>
      <c r="D23" s="1" t="str">
        <f>IF($A23="","",(VLOOKUP($A23,ACOUSTICS_COMBINED!$B$3:$AQ$501,12,FALSE)))</f>
        <v/>
      </c>
      <c r="E23" s="1" t="str">
        <f>IF($A23="","",(VLOOKUP($A23,ACOUSTICS_COMBINED!$B$3:$AQ$501,13,FALSE)))</f>
        <v/>
      </c>
      <c r="F23" s="1" t="str">
        <f>IF($A23="","",(VLOOKUP($A23,ACOUSTICS_COMBINED!$B$3:$AQ$501,14,FALSE)))</f>
        <v/>
      </c>
      <c r="G23" s="1" t="str">
        <f>IF($A23="","",(VLOOKUP($A23,ACOUSTICS_COMBINED!$B$3:$AQ$501,23,FALSE)))</f>
        <v/>
      </c>
      <c r="H23" s="1" t="str">
        <f>IF($A23="","",(VLOOKUP($A23,ACOUSTICS_COMBINED!$B$3:$AQ$501,24,FALSE)))</f>
        <v/>
      </c>
      <c r="I23" s="1" t="str">
        <f>IF($A23="","",(VLOOKUP($A23,ACOUSTICS_COMBINED!$B$3:$AQ$501,15,FALSE)))</f>
        <v/>
      </c>
      <c r="J23" s="1" t="str">
        <f>IF($A23="","",(VLOOKUP($A23,ACOUSTICS_COMBINED!$B$3:$AQ$501,16,FALSE)))</f>
        <v/>
      </c>
      <c r="K23" s="1" t="str">
        <f>IF($A23="","",(VLOOKUP($A23,ACOUSTICS_COMBINED!$B$3:$AQ$501,17,FALSE)))</f>
        <v/>
      </c>
      <c r="L23" s="1" t="str">
        <f>IF($A23="","",(VLOOKUP($A23,ACOUSTICS_COMBINED!$B$3:$AQ$501,18,FALSE)))</f>
        <v/>
      </c>
      <c r="M23" s="1" t="str">
        <f>IF($A23="","",(VLOOKUP($A23,ACOUSTICS_COMBINED!$B$3:$AQ$501,25,FALSE)))</f>
        <v/>
      </c>
      <c r="N23" s="16" t="str">
        <f>IF($A23="","",(VLOOKUP($A23,ACOUSTICS_COMBINED!$B$3:$AQ$501,19,FALSE)))</f>
        <v/>
      </c>
      <c r="O23" s="16" t="str">
        <f>IF($A23="","",(VLOOKUP($A23,ACOUSTICS_COMBINED!$B$3:$AQ$501,20,FALSE)))</f>
        <v/>
      </c>
      <c r="P23" s="1" t="str">
        <f>IF($A23="","",(VLOOKUP($A23,ACOUSTICS_COMBINED!$B$3:$AQ$501,26,FALSE)))</f>
        <v/>
      </c>
      <c r="Q23" s="1" t="str">
        <f>IF($A23="","",(VLOOKUP($A23,ACOUSTICS_COMBINED!$B$3:$AQ$501,27,FALSE)))</f>
        <v/>
      </c>
      <c r="R23" s="1" t="str">
        <f>IF($A23="","",(VLOOKUP($A23,ACOUSTICS_COMBINED!$B$3:$AQ$501,28,FALSE)))</f>
        <v/>
      </c>
      <c r="S23" s="1" t="str">
        <f>IF($A23="","",(VLOOKUP($A23,ACOUSTICS_COMBINED!$B$3:$AQ$501,29,FALSE)))</f>
        <v/>
      </c>
      <c r="T23" s="1" t="str">
        <f>IF($A23="","",(VLOOKUP($A23,ACOUSTICS_COMBINED!$B$3:$AQ$501,30,FALSE)))</f>
        <v/>
      </c>
      <c r="U23" s="1" t="str">
        <f>IF($A23="","",(VLOOKUP($A23,ACOUSTICS_COMBINED!$B$3:$AQ$501,31,FALSE)))</f>
        <v/>
      </c>
      <c r="V23" s="1" t="str">
        <f>IF($A23="","",(VLOOKUP($A23,ACOUSTICS_COMBINED!$B$3:$AQ$501,32,FALSE)))</f>
        <v/>
      </c>
      <c r="W23" s="1" t="str">
        <f>IF($A23="","",(VLOOKUP($A23,ACOUSTICS_COMBINED!$B$3:$AQ$501,33,FALSE)))</f>
        <v/>
      </c>
      <c r="X23" s="1" t="str">
        <f>IF($A23="","",(VLOOKUP($A23,ACOUSTICS_COMBINED!$B$3:$AQ$501,34,FALSE)))</f>
        <v/>
      </c>
      <c r="Y23" s="1" t="str">
        <f>IF($A23="","",(VLOOKUP($A23,ACOUSTICS_COMBINED!$B$3:$AQ$501,35,FALSE)))</f>
        <v/>
      </c>
      <c r="Z23" s="1" t="str">
        <f>IF($A23="","",(VLOOKUP($A23,ACOUSTICS_COMBINED!$B$3:$AQ$501,36,FALSE)))</f>
        <v/>
      </c>
      <c r="AA23" s="1" t="str">
        <f>IF($A23="","",(VLOOKUP($A23,ACOUSTICS_COMBINED!$B$3:$AQ$501,37,FALSE)))</f>
        <v/>
      </c>
      <c r="AB23" s="1" t="str">
        <f>IF($A23="","",(VLOOKUP($A23,ACOUSTICS_COMBINED!$B$3:$AQ$501,38,FALSE)))</f>
        <v/>
      </c>
      <c r="AC23" s="1" t="str">
        <f>IF($A23="","",(VLOOKUP($A23,ACOUSTICS_COMBINED!$B$3:$AQ$501,39,FALSE)))</f>
        <v/>
      </c>
      <c r="AD23" s="1" t="str">
        <f>IF($A23="","",(VLOOKUP($A23,ACOUSTICS_COMBINED!$B$3:$AQ$501,40,FALSE)))</f>
        <v/>
      </c>
      <c r="AE23" s="1" t="str">
        <f>IF($A23="","",(VLOOKUP($A23,ACOUSTICS_COMBINED!$B$3:$AQ$501,41,FALSE)))</f>
        <v/>
      </c>
      <c r="AF23" s="1" t="str">
        <f>IF($A23="","",(VLOOKUP($A23,ACOUSTICS_COMBINED!$B$3:$AQ$501,42,FALSE)))</f>
        <v/>
      </c>
      <c r="AG23" s="27" t="str">
        <f>IF($A23="","",(VLOOKUP($A23,ACOUSTIC_PIVOT_TABLE!$B$4:$AO$500,2,FALSE)))</f>
        <v/>
      </c>
      <c r="AH23" s="27" t="str">
        <f>IF($A23="","",(VLOOKUP($A23,ACOUSTIC_PIVOT_TABLE!$B$4:$AO$500,3,FALSE)))</f>
        <v/>
      </c>
      <c r="AI23" s="27" t="str">
        <f>IF($A23="","",(VLOOKUP($A23,ACOUSTIC_PIVOT_TABLE!$B$4:$AO$500,4,FALSE)))</f>
        <v/>
      </c>
      <c r="AJ23" s="27" t="str">
        <f>IF($A23="","",(VLOOKUP($A23,ACOUSTIC_PIVOT_TABLE!$B$4:$AO$500,5,FALSE)))</f>
        <v/>
      </c>
      <c r="AK23" s="27" t="str">
        <f>IF($A23="","",(VLOOKUP($A23,ACOUSTIC_PIVOT_TABLE!$B$4:$AO$500,6,FALSE)))</f>
        <v/>
      </c>
      <c r="AL23" s="27" t="str">
        <f>IF($A23="","",(VLOOKUP($A23,ACOUSTIC_PIVOT_TABLE!$B$4:$AO$500,7,FALSE)))</f>
        <v/>
      </c>
      <c r="AM23" s="27" t="str">
        <f>IF($A23="","",(VLOOKUP($A23,ACOUSTIC_PIVOT_TABLE!$B$4:$AO$500,8,FALSE)))</f>
        <v/>
      </c>
      <c r="AN23" s="27" t="str">
        <f>IF($A23="","",(VLOOKUP($A23,ACOUSTIC_PIVOT_TABLE!$B$4:$AO$500,9,FALSE)))</f>
        <v/>
      </c>
      <c r="AO23" s="27" t="str">
        <f>IF($A23="","",(VLOOKUP($A23,ACOUSTIC_PIVOT_TABLE!$B$4:$AO$500,10,FALSE)))</f>
        <v/>
      </c>
      <c r="AP23" s="27" t="str">
        <f>IF($A23="","",(VLOOKUP($A23,ACOUSTIC_PIVOT_TABLE!$B$4:$AO$500,11,FALSE)))</f>
        <v/>
      </c>
      <c r="AQ23" s="27" t="str">
        <f>IF($A23="","",(VLOOKUP($A23,ACOUSTIC_PIVOT_TABLE!$B$4:$AO$500,12,FALSE)))</f>
        <v/>
      </c>
      <c r="AR23" s="27" t="str">
        <f>IF($A23="","",(VLOOKUP($A23,ACOUSTIC_PIVOT_TABLE!$B$4:$AO$500,13,FALSE)))</f>
        <v/>
      </c>
      <c r="AS23" s="27" t="str">
        <f>IF($A23="","",(VLOOKUP($A23,ACOUSTIC_PIVOT_TABLE!$B$4:$AO$500,14,FALSE)))</f>
        <v/>
      </c>
      <c r="AT23" s="27" t="str">
        <f>IF($A23="","",(VLOOKUP($A23,ACOUSTIC_PIVOT_TABLE!$B$4:$AO$500,15,FALSE)))</f>
        <v/>
      </c>
      <c r="AU23" s="27" t="str">
        <f>IF($A23="","",(VLOOKUP($A23,ACOUSTIC_PIVOT_TABLE!$B$4:$AO$500,16,FALSE)))</f>
        <v/>
      </c>
      <c r="AV23" s="27" t="str">
        <f>IF($A23="","",(VLOOKUP($A23,ACOUSTIC_PIVOT_TABLE!$B$4:$AO$500,17,FALSE)))</f>
        <v/>
      </c>
      <c r="AW23" s="27" t="str">
        <f>IF($A23="","",(VLOOKUP($A23,ACOUSTIC_PIVOT_TABLE!$B$4:$AO$500,18,FALSE)))</f>
        <v/>
      </c>
      <c r="AX23" s="27" t="str">
        <f>IF($A23="","",(VLOOKUP($A23,ACOUSTIC_PIVOT_TABLE!$B$4:$AO$500,19,FALSE)))</f>
        <v/>
      </c>
      <c r="AY23" s="27" t="str">
        <f>IF($A23="","",(VLOOKUP($A23,ACOUSTIC_PIVOT_TABLE!$B$4:$AO$500,20,FALSE)))</f>
        <v/>
      </c>
      <c r="AZ23" s="27" t="str">
        <f>IF($A23="","",(VLOOKUP($A23,ACOUSTIC_PIVOT_TABLE!$B$4:$AO$500,21,FALSE)))</f>
        <v/>
      </c>
      <c r="BA23" s="27" t="str">
        <f>IF($A23="","",(VLOOKUP($A23,ACOUSTIC_PIVOT_TABLE!$B$4:$AO$500,22,FALSE)))</f>
        <v/>
      </c>
      <c r="BB23" s="27" t="str">
        <f>IF($A23="","",(VLOOKUP($A23,ACOUSTIC_PIVOT_TABLE!$B$4:$AO$500,23,FALSE)))</f>
        <v/>
      </c>
      <c r="BC23" s="27" t="str">
        <f>IF($A23="","",(VLOOKUP($A23,ACOUSTIC_PIVOT_TABLE!$B$4:$AO$500,24,FALSE)))</f>
        <v/>
      </c>
      <c r="BD23" s="27" t="str">
        <f>IF($A23="","",(VLOOKUP($A23,ACOUSTIC_PIVOT_TABLE!$B$4:$AO$500,25,FALSE)))</f>
        <v/>
      </c>
      <c r="BE23" s="27" t="str">
        <f>IF($A23="","",(VLOOKUP($A23,ACOUSTIC_PIVOT_TABLE!$B$4:$AO$500,26,FALSE)))</f>
        <v/>
      </c>
      <c r="BF23" s="27" t="str">
        <f>IF($A23="","",(VLOOKUP($A23,ACOUSTIC_PIVOT_TABLE!$B$4:$AO$500,27,FALSE)))</f>
        <v/>
      </c>
      <c r="BG23" s="27" t="str">
        <f>IF($A23="","",(VLOOKUP($A23,ACOUSTIC_PIVOT_TABLE!$B$4:$AO$500,28,FALSE)))</f>
        <v/>
      </c>
      <c r="BH23" s="27" t="str">
        <f>IF($A23="","",(VLOOKUP($A23,ACOUSTIC_PIVOT_TABLE!$B$4:$AO$500,29,FALSE)))</f>
        <v/>
      </c>
      <c r="BI23" s="27" t="str">
        <f>IF($A23="","",(VLOOKUP($A23,ACOUSTIC_PIVOT_TABLE!$B$4:$AO$500,30,FALSE)))</f>
        <v/>
      </c>
      <c r="BJ23" s="27" t="str">
        <f>IF($A23="","",(VLOOKUP($A23,ACOUSTIC_PIVOT_TABLE!$B$4:$AO$500,31,FALSE)))</f>
        <v/>
      </c>
      <c r="BK23" s="27" t="str">
        <f>IF($A23="","",(VLOOKUP($A23,ACOUSTIC_PIVOT_TABLE!$B$4:$AO$500,32,FALSE)))</f>
        <v/>
      </c>
      <c r="BL23" s="27" t="str">
        <f>IF($A23="","",(VLOOKUP($A23,ACOUSTIC_PIVOT_TABLE!$B$4:$AO$500,33,FALSE)))</f>
        <v/>
      </c>
      <c r="BM23" s="27" t="str">
        <f>IF($A23="","",(VLOOKUP($A23,ACOUSTIC_PIVOT_TABLE!$B$4:$AO$500,34,FALSE)))</f>
        <v/>
      </c>
      <c r="BN23" s="27" t="str">
        <f>IF($A23="","",(VLOOKUP($A23,ACOUSTIC_PIVOT_TABLE!$B$4:$AO$500,35,FALSE)))</f>
        <v/>
      </c>
      <c r="BO23" s="27" t="str">
        <f>IF($A23="","",(VLOOKUP($A23,ACOUSTIC_PIVOT_TABLE!$B$4:$AO$500,36,FALSE)))</f>
        <v/>
      </c>
      <c r="BP23" s="27" t="str">
        <f>IF($A23="","",(VLOOKUP($A23,ACOUSTIC_PIVOT_TABLE!$B$4:$AO$500,37,FALSE)))</f>
        <v/>
      </c>
      <c r="BQ23" s="27" t="str">
        <f>IF($A23="","",(VLOOKUP($A23,ACOUSTIC_PIVOT_TABLE!$B$4:$AO$500,38,FALSE)))</f>
        <v/>
      </c>
      <c r="BR23" s="27" t="str">
        <f>IF($A23="","",(VLOOKUP($A23,ACOUSTIC_PIVOT_TABLE!$B$4:$AO$500,39,FALSE)))</f>
        <v/>
      </c>
      <c r="BS23" s="27" t="str">
        <f>IF($A23="","",(VLOOKUP($A23,ACOUSTIC_PIVOT_TABLE!$B$4:$AO$500,40,FALSE)))</f>
        <v/>
      </c>
    </row>
    <row r="24" spans="1:71" x14ac:dyDescent="0.25">
      <c r="A24" s="1" t="str">
        <f>IF(ACOUSTIC_PIVOT_TABLE!B26 = 0, "",ACOUSTIC_PIVOT_TABLE!B26)</f>
        <v/>
      </c>
      <c r="B24" s="1" t="str">
        <f>IF($A24="","",(VLOOKUP($A24,ACOUSTICS_COMBINED!$B$3:$AQ$501,21,FALSE)))</f>
        <v/>
      </c>
      <c r="C24" s="1" t="str">
        <f>IF($A24="","",(VLOOKUP($A24,ACOUSTICS_COMBINED!$B$3:$AQ$501,22,FALSE)))</f>
        <v/>
      </c>
      <c r="D24" s="1" t="str">
        <f>IF($A24="","",(VLOOKUP($A24,ACOUSTICS_COMBINED!$B$3:$AQ$501,12,FALSE)))</f>
        <v/>
      </c>
      <c r="E24" s="1" t="str">
        <f>IF($A24="","",(VLOOKUP($A24,ACOUSTICS_COMBINED!$B$3:$AQ$501,13,FALSE)))</f>
        <v/>
      </c>
      <c r="F24" s="1" t="str">
        <f>IF($A24="","",(VLOOKUP($A24,ACOUSTICS_COMBINED!$B$3:$AQ$501,14,FALSE)))</f>
        <v/>
      </c>
      <c r="G24" s="1" t="str">
        <f>IF($A24="","",(VLOOKUP($A24,ACOUSTICS_COMBINED!$B$3:$AQ$501,23,FALSE)))</f>
        <v/>
      </c>
      <c r="H24" s="1" t="str">
        <f>IF($A24="","",(VLOOKUP($A24,ACOUSTICS_COMBINED!$B$3:$AQ$501,24,FALSE)))</f>
        <v/>
      </c>
      <c r="I24" s="1" t="str">
        <f>IF($A24="","",(VLOOKUP($A24,ACOUSTICS_COMBINED!$B$3:$AQ$501,15,FALSE)))</f>
        <v/>
      </c>
      <c r="J24" s="1" t="str">
        <f>IF($A24="","",(VLOOKUP($A24,ACOUSTICS_COMBINED!$B$3:$AQ$501,16,FALSE)))</f>
        <v/>
      </c>
      <c r="K24" s="1" t="str">
        <f>IF($A24="","",(VLOOKUP($A24,ACOUSTICS_COMBINED!$B$3:$AQ$501,17,FALSE)))</f>
        <v/>
      </c>
      <c r="L24" s="1" t="str">
        <f>IF($A24="","",(VLOOKUP($A24,ACOUSTICS_COMBINED!$B$3:$AQ$501,18,FALSE)))</f>
        <v/>
      </c>
      <c r="M24" s="1" t="str">
        <f>IF($A24="","",(VLOOKUP($A24,ACOUSTICS_COMBINED!$B$3:$AQ$501,25,FALSE)))</f>
        <v/>
      </c>
      <c r="N24" s="16" t="str">
        <f>IF($A24="","",(VLOOKUP($A24,ACOUSTICS_COMBINED!$B$3:$AQ$501,19,FALSE)))</f>
        <v/>
      </c>
      <c r="O24" s="16" t="str">
        <f>IF($A24="","",(VLOOKUP($A24,ACOUSTICS_COMBINED!$B$3:$AQ$501,20,FALSE)))</f>
        <v/>
      </c>
      <c r="P24" s="1" t="str">
        <f>IF($A24="","",(VLOOKUP($A24,ACOUSTICS_COMBINED!$B$3:$AQ$501,26,FALSE)))</f>
        <v/>
      </c>
      <c r="Q24" s="1" t="str">
        <f>IF($A24="","",(VLOOKUP($A24,ACOUSTICS_COMBINED!$B$3:$AQ$501,27,FALSE)))</f>
        <v/>
      </c>
      <c r="R24" s="1" t="str">
        <f>IF($A24="","",(VLOOKUP($A24,ACOUSTICS_COMBINED!$B$3:$AQ$501,28,FALSE)))</f>
        <v/>
      </c>
      <c r="S24" s="1" t="str">
        <f>IF($A24="","",(VLOOKUP($A24,ACOUSTICS_COMBINED!$B$3:$AQ$501,29,FALSE)))</f>
        <v/>
      </c>
      <c r="T24" s="1" t="str">
        <f>IF($A24="","",(VLOOKUP($A24,ACOUSTICS_COMBINED!$B$3:$AQ$501,30,FALSE)))</f>
        <v/>
      </c>
      <c r="U24" s="1" t="str">
        <f>IF($A24="","",(VLOOKUP($A24,ACOUSTICS_COMBINED!$B$3:$AQ$501,31,FALSE)))</f>
        <v/>
      </c>
      <c r="V24" s="1" t="str">
        <f>IF($A24="","",(VLOOKUP($A24,ACOUSTICS_COMBINED!$B$3:$AQ$501,32,FALSE)))</f>
        <v/>
      </c>
      <c r="W24" s="1" t="str">
        <f>IF($A24="","",(VLOOKUP($A24,ACOUSTICS_COMBINED!$B$3:$AQ$501,33,FALSE)))</f>
        <v/>
      </c>
      <c r="X24" s="1" t="str">
        <f>IF($A24="","",(VLOOKUP($A24,ACOUSTICS_COMBINED!$B$3:$AQ$501,34,FALSE)))</f>
        <v/>
      </c>
      <c r="Y24" s="1" t="str">
        <f>IF($A24="","",(VLOOKUP($A24,ACOUSTICS_COMBINED!$B$3:$AQ$501,35,FALSE)))</f>
        <v/>
      </c>
      <c r="Z24" s="1" t="str">
        <f>IF($A24="","",(VLOOKUP($A24,ACOUSTICS_COMBINED!$B$3:$AQ$501,36,FALSE)))</f>
        <v/>
      </c>
      <c r="AA24" s="1" t="str">
        <f>IF($A24="","",(VLOOKUP($A24,ACOUSTICS_COMBINED!$B$3:$AQ$501,37,FALSE)))</f>
        <v/>
      </c>
      <c r="AB24" s="1" t="str">
        <f>IF($A24="","",(VLOOKUP($A24,ACOUSTICS_COMBINED!$B$3:$AQ$501,38,FALSE)))</f>
        <v/>
      </c>
      <c r="AC24" s="1" t="str">
        <f>IF($A24="","",(VLOOKUP($A24,ACOUSTICS_COMBINED!$B$3:$AQ$501,39,FALSE)))</f>
        <v/>
      </c>
      <c r="AD24" s="1" t="str">
        <f>IF($A24="","",(VLOOKUP($A24,ACOUSTICS_COMBINED!$B$3:$AQ$501,40,FALSE)))</f>
        <v/>
      </c>
      <c r="AE24" s="1" t="str">
        <f>IF($A24="","",(VLOOKUP($A24,ACOUSTICS_COMBINED!$B$3:$AQ$501,41,FALSE)))</f>
        <v/>
      </c>
      <c r="AF24" s="1" t="str">
        <f>IF($A24="","",(VLOOKUP($A24,ACOUSTICS_COMBINED!$B$3:$AQ$501,42,FALSE)))</f>
        <v/>
      </c>
      <c r="AG24" s="27" t="str">
        <f>IF($A24="","",(VLOOKUP($A24,ACOUSTIC_PIVOT_TABLE!$B$4:$AO$500,2,FALSE)))</f>
        <v/>
      </c>
      <c r="AH24" s="27" t="str">
        <f>IF($A24="","",(VLOOKUP($A24,ACOUSTIC_PIVOT_TABLE!$B$4:$AO$500,3,FALSE)))</f>
        <v/>
      </c>
      <c r="AI24" s="27" t="str">
        <f>IF($A24="","",(VLOOKUP($A24,ACOUSTIC_PIVOT_TABLE!$B$4:$AO$500,4,FALSE)))</f>
        <v/>
      </c>
      <c r="AJ24" s="27" t="str">
        <f>IF($A24="","",(VLOOKUP($A24,ACOUSTIC_PIVOT_TABLE!$B$4:$AO$500,5,FALSE)))</f>
        <v/>
      </c>
      <c r="AK24" s="27" t="str">
        <f>IF($A24="","",(VLOOKUP($A24,ACOUSTIC_PIVOT_TABLE!$B$4:$AO$500,6,FALSE)))</f>
        <v/>
      </c>
      <c r="AL24" s="27" t="str">
        <f>IF($A24="","",(VLOOKUP($A24,ACOUSTIC_PIVOT_TABLE!$B$4:$AO$500,7,FALSE)))</f>
        <v/>
      </c>
      <c r="AM24" s="27" t="str">
        <f>IF($A24="","",(VLOOKUP($A24,ACOUSTIC_PIVOT_TABLE!$B$4:$AO$500,8,FALSE)))</f>
        <v/>
      </c>
      <c r="AN24" s="27" t="str">
        <f>IF($A24="","",(VLOOKUP($A24,ACOUSTIC_PIVOT_TABLE!$B$4:$AO$500,9,FALSE)))</f>
        <v/>
      </c>
      <c r="AO24" s="27" t="str">
        <f>IF($A24="","",(VLOOKUP($A24,ACOUSTIC_PIVOT_TABLE!$B$4:$AO$500,10,FALSE)))</f>
        <v/>
      </c>
      <c r="AP24" s="27" t="str">
        <f>IF($A24="","",(VLOOKUP($A24,ACOUSTIC_PIVOT_TABLE!$B$4:$AO$500,11,FALSE)))</f>
        <v/>
      </c>
      <c r="AQ24" s="27" t="str">
        <f>IF($A24="","",(VLOOKUP($A24,ACOUSTIC_PIVOT_TABLE!$B$4:$AO$500,12,FALSE)))</f>
        <v/>
      </c>
      <c r="AR24" s="27" t="str">
        <f>IF($A24="","",(VLOOKUP($A24,ACOUSTIC_PIVOT_TABLE!$B$4:$AO$500,13,FALSE)))</f>
        <v/>
      </c>
      <c r="AS24" s="27" t="str">
        <f>IF($A24="","",(VLOOKUP($A24,ACOUSTIC_PIVOT_TABLE!$B$4:$AO$500,14,FALSE)))</f>
        <v/>
      </c>
      <c r="AT24" s="27" t="str">
        <f>IF($A24="","",(VLOOKUP($A24,ACOUSTIC_PIVOT_TABLE!$B$4:$AO$500,15,FALSE)))</f>
        <v/>
      </c>
      <c r="AU24" s="27" t="str">
        <f>IF($A24="","",(VLOOKUP($A24,ACOUSTIC_PIVOT_TABLE!$B$4:$AO$500,16,FALSE)))</f>
        <v/>
      </c>
      <c r="AV24" s="27" t="str">
        <f>IF($A24="","",(VLOOKUP($A24,ACOUSTIC_PIVOT_TABLE!$B$4:$AO$500,17,FALSE)))</f>
        <v/>
      </c>
      <c r="AW24" s="27" t="str">
        <f>IF($A24="","",(VLOOKUP($A24,ACOUSTIC_PIVOT_TABLE!$B$4:$AO$500,18,FALSE)))</f>
        <v/>
      </c>
      <c r="AX24" s="27" t="str">
        <f>IF($A24="","",(VLOOKUP($A24,ACOUSTIC_PIVOT_TABLE!$B$4:$AO$500,19,FALSE)))</f>
        <v/>
      </c>
      <c r="AY24" s="27" t="str">
        <f>IF($A24="","",(VLOOKUP($A24,ACOUSTIC_PIVOT_TABLE!$B$4:$AO$500,20,FALSE)))</f>
        <v/>
      </c>
      <c r="AZ24" s="27" t="str">
        <f>IF($A24="","",(VLOOKUP($A24,ACOUSTIC_PIVOT_TABLE!$B$4:$AO$500,21,FALSE)))</f>
        <v/>
      </c>
      <c r="BA24" s="27" t="str">
        <f>IF($A24="","",(VLOOKUP($A24,ACOUSTIC_PIVOT_TABLE!$B$4:$AO$500,22,FALSE)))</f>
        <v/>
      </c>
      <c r="BB24" s="27" t="str">
        <f>IF($A24="","",(VLOOKUP($A24,ACOUSTIC_PIVOT_TABLE!$B$4:$AO$500,23,FALSE)))</f>
        <v/>
      </c>
      <c r="BC24" s="27" t="str">
        <f>IF($A24="","",(VLOOKUP($A24,ACOUSTIC_PIVOT_TABLE!$B$4:$AO$500,24,FALSE)))</f>
        <v/>
      </c>
      <c r="BD24" s="27" t="str">
        <f>IF($A24="","",(VLOOKUP($A24,ACOUSTIC_PIVOT_TABLE!$B$4:$AO$500,25,FALSE)))</f>
        <v/>
      </c>
      <c r="BE24" s="27" t="str">
        <f>IF($A24="","",(VLOOKUP($A24,ACOUSTIC_PIVOT_TABLE!$B$4:$AO$500,26,FALSE)))</f>
        <v/>
      </c>
      <c r="BF24" s="27" t="str">
        <f>IF($A24="","",(VLOOKUP($A24,ACOUSTIC_PIVOT_TABLE!$B$4:$AO$500,27,FALSE)))</f>
        <v/>
      </c>
      <c r="BG24" s="27" t="str">
        <f>IF($A24="","",(VLOOKUP($A24,ACOUSTIC_PIVOT_TABLE!$B$4:$AO$500,28,FALSE)))</f>
        <v/>
      </c>
      <c r="BH24" s="27" t="str">
        <f>IF($A24="","",(VLOOKUP($A24,ACOUSTIC_PIVOT_TABLE!$B$4:$AO$500,29,FALSE)))</f>
        <v/>
      </c>
      <c r="BI24" s="27" t="str">
        <f>IF($A24="","",(VLOOKUP($A24,ACOUSTIC_PIVOT_TABLE!$B$4:$AO$500,30,FALSE)))</f>
        <v/>
      </c>
      <c r="BJ24" s="27" t="str">
        <f>IF($A24="","",(VLOOKUP($A24,ACOUSTIC_PIVOT_TABLE!$B$4:$AO$500,31,FALSE)))</f>
        <v/>
      </c>
      <c r="BK24" s="27" t="str">
        <f>IF($A24="","",(VLOOKUP($A24,ACOUSTIC_PIVOT_TABLE!$B$4:$AO$500,32,FALSE)))</f>
        <v/>
      </c>
      <c r="BL24" s="27" t="str">
        <f>IF($A24="","",(VLOOKUP($A24,ACOUSTIC_PIVOT_TABLE!$B$4:$AO$500,33,FALSE)))</f>
        <v/>
      </c>
      <c r="BM24" s="27" t="str">
        <f>IF($A24="","",(VLOOKUP($A24,ACOUSTIC_PIVOT_TABLE!$B$4:$AO$500,34,FALSE)))</f>
        <v/>
      </c>
      <c r="BN24" s="27" t="str">
        <f>IF($A24="","",(VLOOKUP($A24,ACOUSTIC_PIVOT_TABLE!$B$4:$AO$500,35,FALSE)))</f>
        <v/>
      </c>
      <c r="BO24" s="27" t="str">
        <f>IF($A24="","",(VLOOKUP($A24,ACOUSTIC_PIVOT_TABLE!$B$4:$AO$500,36,FALSE)))</f>
        <v/>
      </c>
      <c r="BP24" s="27" t="str">
        <f>IF($A24="","",(VLOOKUP($A24,ACOUSTIC_PIVOT_TABLE!$B$4:$AO$500,37,FALSE)))</f>
        <v/>
      </c>
      <c r="BQ24" s="27" t="str">
        <f>IF($A24="","",(VLOOKUP($A24,ACOUSTIC_PIVOT_TABLE!$B$4:$AO$500,38,FALSE)))</f>
        <v/>
      </c>
      <c r="BR24" s="27" t="str">
        <f>IF($A24="","",(VLOOKUP($A24,ACOUSTIC_PIVOT_TABLE!$B$4:$AO$500,39,FALSE)))</f>
        <v/>
      </c>
      <c r="BS24" s="27" t="str">
        <f>IF($A24="","",(VLOOKUP($A24,ACOUSTIC_PIVOT_TABLE!$B$4:$AO$500,40,FALSE)))</f>
        <v/>
      </c>
    </row>
    <row r="25" spans="1:71" x14ac:dyDescent="0.25">
      <c r="A25" s="1" t="str">
        <f>IF(ACOUSTIC_PIVOT_TABLE!B27 = 0, "",ACOUSTIC_PIVOT_TABLE!B27)</f>
        <v/>
      </c>
      <c r="B25" s="1" t="str">
        <f>IF($A25="","",(VLOOKUP($A25,ACOUSTICS_COMBINED!$B$3:$AQ$501,21,FALSE)))</f>
        <v/>
      </c>
      <c r="C25" s="1" t="str">
        <f>IF($A25="","",(VLOOKUP($A25,ACOUSTICS_COMBINED!$B$3:$AQ$501,22,FALSE)))</f>
        <v/>
      </c>
      <c r="D25" s="1" t="str">
        <f>IF($A25="","",(VLOOKUP($A25,ACOUSTICS_COMBINED!$B$3:$AQ$501,12,FALSE)))</f>
        <v/>
      </c>
      <c r="E25" s="1" t="str">
        <f>IF($A25="","",(VLOOKUP($A25,ACOUSTICS_COMBINED!$B$3:$AQ$501,13,FALSE)))</f>
        <v/>
      </c>
      <c r="F25" s="1" t="str">
        <f>IF($A25="","",(VLOOKUP($A25,ACOUSTICS_COMBINED!$B$3:$AQ$501,14,FALSE)))</f>
        <v/>
      </c>
      <c r="G25" s="1" t="str">
        <f>IF($A25="","",(VLOOKUP($A25,ACOUSTICS_COMBINED!$B$3:$AQ$501,23,FALSE)))</f>
        <v/>
      </c>
      <c r="H25" s="1" t="str">
        <f>IF($A25="","",(VLOOKUP($A25,ACOUSTICS_COMBINED!$B$3:$AQ$501,24,FALSE)))</f>
        <v/>
      </c>
      <c r="I25" s="1" t="str">
        <f>IF($A25="","",(VLOOKUP($A25,ACOUSTICS_COMBINED!$B$3:$AQ$501,15,FALSE)))</f>
        <v/>
      </c>
      <c r="J25" s="1" t="str">
        <f>IF($A25="","",(VLOOKUP($A25,ACOUSTICS_COMBINED!$B$3:$AQ$501,16,FALSE)))</f>
        <v/>
      </c>
      <c r="K25" s="1" t="str">
        <f>IF($A25="","",(VLOOKUP($A25,ACOUSTICS_COMBINED!$B$3:$AQ$501,17,FALSE)))</f>
        <v/>
      </c>
      <c r="L25" s="1" t="str">
        <f>IF($A25="","",(VLOOKUP($A25,ACOUSTICS_COMBINED!$B$3:$AQ$501,18,FALSE)))</f>
        <v/>
      </c>
      <c r="M25" s="1" t="str">
        <f>IF($A25="","",(VLOOKUP($A25,ACOUSTICS_COMBINED!$B$3:$AQ$501,25,FALSE)))</f>
        <v/>
      </c>
      <c r="N25" s="16" t="str">
        <f>IF($A25="","",(VLOOKUP($A25,ACOUSTICS_COMBINED!$B$3:$AQ$501,19,FALSE)))</f>
        <v/>
      </c>
      <c r="O25" s="16" t="str">
        <f>IF($A25="","",(VLOOKUP($A25,ACOUSTICS_COMBINED!$B$3:$AQ$501,20,FALSE)))</f>
        <v/>
      </c>
      <c r="P25" s="1" t="str">
        <f>IF($A25="","",(VLOOKUP($A25,ACOUSTICS_COMBINED!$B$3:$AQ$501,26,FALSE)))</f>
        <v/>
      </c>
      <c r="Q25" s="1" t="str">
        <f>IF($A25="","",(VLOOKUP($A25,ACOUSTICS_COMBINED!$B$3:$AQ$501,27,FALSE)))</f>
        <v/>
      </c>
      <c r="R25" s="1" t="str">
        <f>IF($A25="","",(VLOOKUP($A25,ACOUSTICS_COMBINED!$B$3:$AQ$501,28,FALSE)))</f>
        <v/>
      </c>
      <c r="S25" s="1" t="str">
        <f>IF($A25="","",(VLOOKUP($A25,ACOUSTICS_COMBINED!$B$3:$AQ$501,29,FALSE)))</f>
        <v/>
      </c>
      <c r="T25" s="1" t="str">
        <f>IF($A25="","",(VLOOKUP($A25,ACOUSTICS_COMBINED!$B$3:$AQ$501,30,FALSE)))</f>
        <v/>
      </c>
      <c r="U25" s="1" t="str">
        <f>IF($A25="","",(VLOOKUP($A25,ACOUSTICS_COMBINED!$B$3:$AQ$501,31,FALSE)))</f>
        <v/>
      </c>
      <c r="V25" s="1" t="str">
        <f>IF($A25="","",(VLOOKUP($A25,ACOUSTICS_COMBINED!$B$3:$AQ$501,32,FALSE)))</f>
        <v/>
      </c>
      <c r="W25" s="1" t="str">
        <f>IF($A25="","",(VLOOKUP($A25,ACOUSTICS_COMBINED!$B$3:$AQ$501,33,FALSE)))</f>
        <v/>
      </c>
      <c r="X25" s="1" t="str">
        <f>IF($A25="","",(VLOOKUP($A25,ACOUSTICS_COMBINED!$B$3:$AQ$501,34,FALSE)))</f>
        <v/>
      </c>
      <c r="Y25" s="1" t="str">
        <f>IF($A25="","",(VLOOKUP($A25,ACOUSTICS_COMBINED!$B$3:$AQ$501,35,FALSE)))</f>
        <v/>
      </c>
      <c r="Z25" s="1" t="str">
        <f>IF($A25="","",(VLOOKUP($A25,ACOUSTICS_COMBINED!$B$3:$AQ$501,36,FALSE)))</f>
        <v/>
      </c>
      <c r="AA25" s="1" t="str">
        <f>IF($A25="","",(VLOOKUP($A25,ACOUSTICS_COMBINED!$B$3:$AQ$501,37,FALSE)))</f>
        <v/>
      </c>
      <c r="AB25" s="1" t="str">
        <f>IF($A25="","",(VLOOKUP($A25,ACOUSTICS_COMBINED!$B$3:$AQ$501,38,FALSE)))</f>
        <v/>
      </c>
      <c r="AC25" s="1" t="str">
        <f>IF($A25="","",(VLOOKUP($A25,ACOUSTICS_COMBINED!$B$3:$AQ$501,39,FALSE)))</f>
        <v/>
      </c>
      <c r="AD25" s="1" t="str">
        <f>IF($A25="","",(VLOOKUP($A25,ACOUSTICS_COMBINED!$B$3:$AQ$501,40,FALSE)))</f>
        <v/>
      </c>
      <c r="AE25" s="1" t="str">
        <f>IF($A25="","",(VLOOKUP($A25,ACOUSTICS_COMBINED!$B$3:$AQ$501,41,FALSE)))</f>
        <v/>
      </c>
      <c r="AF25" s="1" t="str">
        <f>IF($A25="","",(VLOOKUP($A25,ACOUSTICS_COMBINED!$B$3:$AQ$501,42,FALSE)))</f>
        <v/>
      </c>
      <c r="AG25" s="27" t="str">
        <f>IF($A25="","",(VLOOKUP($A25,ACOUSTIC_PIVOT_TABLE!$B$4:$AO$500,2,FALSE)))</f>
        <v/>
      </c>
      <c r="AH25" s="27" t="str">
        <f>IF($A25="","",(VLOOKUP($A25,ACOUSTIC_PIVOT_TABLE!$B$4:$AO$500,3,FALSE)))</f>
        <v/>
      </c>
      <c r="AI25" s="27" t="str">
        <f>IF($A25="","",(VLOOKUP($A25,ACOUSTIC_PIVOT_TABLE!$B$4:$AO$500,4,FALSE)))</f>
        <v/>
      </c>
      <c r="AJ25" s="27" t="str">
        <f>IF($A25="","",(VLOOKUP($A25,ACOUSTIC_PIVOT_TABLE!$B$4:$AO$500,5,FALSE)))</f>
        <v/>
      </c>
      <c r="AK25" s="27" t="str">
        <f>IF($A25="","",(VLOOKUP($A25,ACOUSTIC_PIVOT_TABLE!$B$4:$AO$500,6,FALSE)))</f>
        <v/>
      </c>
      <c r="AL25" s="27" t="str">
        <f>IF($A25="","",(VLOOKUP($A25,ACOUSTIC_PIVOT_TABLE!$B$4:$AO$500,7,FALSE)))</f>
        <v/>
      </c>
      <c r="AM25" s="27" t="str">
        <f>IF($A25="","",(VLOOKUP($A25,ACOUSTIC_PIVOT_TABLE!$B$4:$AO$500,8,FALSE)))</f>
        <v/>
      </c>
      <c r="AN25" s="27" t="str">
        <f>IF($A25="","",(VLOOKUP($A25,ACOUSTIC_PIVOT_TABLE!$B$4:$AO$500,9,FALSE)))</f>
        <v/>
      </c>
      <c r="AO25" s="27" t="str">
        <f>IF($A25="","",(VLOOKUP($A25,ACOUSTIC_PIVOT_TABLE!$B$4:$AO$500,10,FALSE)))</f>
        <v/>
      </c>
      <c r="AP25" s="27" t="str">
        <f>IF($A25="","",(VLOOKUP($A25,ACOUSTIC_PIVOT_TABLE!$B$4:$AO$500,11,FALSE)))</f>
        <v/>
      </c>
      <c r="AQ25" s="27" t="str">
        <f>IF($A25="","",(VLOOKUP($A25,ACOUSTIC_PIVOT_TABLE!$B$4:$AO$500,12,FALSE)))</f>
        <v/>
      </c>
      <c r="AR25" s="27" t="str">
        <f>IF($A25="","",(VLOOKUP($A25,ACOUSTIC_PIVOT_TABLE!$B$4:$AO$500,13,FALSE)))</f>
        <v/>
      </c>
      <c r="AS25" s="27" t="str">
        <f>IF($A25="","",(VLOOKUP($A25,ACOUSTIC_PIVOT_TABLE!$B$4:$AO$500,14,FALSE)))</f>
        <v/>
      </c>
      <c r="AT25" s="27" t="str">
        <f>IF($A25="","",(VLOOKUP($A25,ACOUSTIC_PIVOT_TABLE!$B$4:$AO$500,15,FALSE)))</f>
        <v/>
      </c>
      <c r="AU25" s="27" t="str">
        <f>IF($A25="","",(VLOOKUP($A25,ACOUSTIC_PIVOT_TABLE!$B$4:$AO$500,16,FALSE)))</f>
        <v/>
      </c>
      <c r="AV25" s="27" t="str">
        <f>IF($A25="","",(VLOOKUP($A25,ACOUSTIC_PIVOT_TABLE!$B$4:$AO$500,17,FALSE)))</f>
        <v/>
      </c>
      <c r="AW25" s="27" t="str">
        <f>IF($A25="","",(VLOOKUP($A25,ACOUSTIC_PIVOT_TABLE!$B$4:$AO$500,18,FALSE)))</f>
        <v/>
      </c>
      <c r="AX25" s="27" t="str">
        <f>IF($A25="","",(VLOOKUP($A25,ACOUSTIC_PIVOT_TABLE!$B$4:$AO$500,19,FALSE)))</f>
        <v/>
      </c>
      <c r="AY25" s="27" t="str">
        <f>IF($A25="","",(VLOOKUP($A25,ACOUSTIC_PIVOT_TABLE!$B$4:$AO$500,20,FALSE)))</f>
        <v/>
      </c>
      <c r="AZ25" s="27" t="str">
        <f>IF($A25="","",(VLOOKUP($A25,ACOUSTIC_PIVOT_TABLE!$B$4:$AO$500,21,FALSE)))</f>
        <v/>
      </c>
      <c r="BA25" s="27" t="str">
        <f>IF($A25="","",(VLOOKUP($A25,ACOUSTIC_PIVOT_TABLE!$B$4:$AO$500,22,FALSE)))</f>
        <v/>
      </c>
      <c r="BB25" s="27" t="str">
        <f>IF($A25="","",(VLOOKUP($A25,ACOUSTIC_PIVOT_TABLE!$B$4:$AO$500,23,FALSE)))</f>
        <v/>
      </c>
      <c r="BC25" s="27" t="str">
        <f>IF($A25="","",(VLOOKUP($A25,ACOUSTIC_PIVOT_TABLE!$B$4:$AO$500,24,FALSE)))</f>
        <v/>
      </c>
      <c r="BD25" s="27" t="str">
        <f>IF($A25="","",(VLOOKUP($A25,ACOUSTIC_PIVOT_TABLE!$B$4:$AO$500,25,FALSE)))</f>
        <v/>
      </c>
      <c r="BE25" s="27" t="str">
        <f>IF($A25="","",(VLOOKUP($A25,ACOUSTIC_PIVOT_TABLE!$B$4:$AO$500,26,FALSE)))</f>
        <v/>
      </c>
      <c r="BF25" s="27" t="str">
        <f>IF($A25="","",(VLOOKUP($A25,ACOUSTIC_PIVOT_TABLE!$B$4:$AO$500,27,FALSE)))</f>
        <v/>
      </c>
      <c r="BG25" s="27" t="str">
        <f>IF($A25="","",(VLOOKUP($A25,ACOUSTIC_PIVOT_TABLE!$B$4:$AO$500,28,FALSE)))</f>
        <v/>
      </c>
      <c r="BH25" s="27" t="str">
        <f>IF($A25="","",(VLOOKUP($A25,ACOUSTIC_PIVOT_TABLE!$B$4:$AO$500,29,FALSE)))</f>
        <v/>
      </c>
      <c r="BI25" s="27" t="str">
        <f>IF($A25="","",(VLOOKUP($A25,ACOUSTIC_PIVOT_TABLE!$B$4:$AO$500,30,FALSE)))</f>
        <v/>
      </c>
      <c r="BJ25" s="27" t="str">
        <f>IF($A25="","",(VLOOKUP($A25,ACOUSTIC_PIVOT_TABLE!$B$4:$AO$500,31,FALSE)))</f>
        <v/>
      </c>
      <c r="BK25" s="27" t="str">
        <f>IF($A25="","",(VLOOKUP($A25,ACOUSTIC_PIVOT_TABLE!$B$4:$AO$500,32,FALSE)))</f>
        <v/>
      </c>
      <c r="BL25" s="27" t="str">
        <f>IF($A25="","",(VLOOKUP($A25,ACOUSTIC_PIVOT_TABLE!$B$4:$AO$500,33,FALSE)))</f>
        <v/>
      </c>
      <c r="BM25" s="27" t="str">
        <f>IF($A25="","",(VLOOKUP($A25,ACOUSTIC_PIVOT_TABLE!$B$4:$AO$500,34,FALSE)))</f>
        <v/>
      </c>
      <c r="BN25" s="27" t="str">
        <f>IF($A25="","",(VLOOKUP($A25,ACOUSTIC_PIVOT_TABLE!$B$4:$AO$500,35,FALSE)))</f>
        <v/>
      </c>
      <c r="BO25" s="27" t="str">
        <f>IF($A25="","",(VLOOKUP($A25,ACOUSTIC_PIVOT_TABLE!$B$4:$AO$500,36,FALSE)))</f>
        <v/>
      </c>
      <c r="BP25" s="27" t="str">
        <f>IF($A25="","",(VLOOKUP($A25,ACOUSTIC_PIVOT_TABLE!$B$4:$AO$500,37,FALSE)))</f>
        <v/>
      </c>
      <c r="BQ25" s="27" t="str">
        <f>IF($A25="","",(VLOOKUP($A25,ACOUSTIC_PIVOT_TABLE!$B$4:$AO$500,38,FALSE)))</f>
        <v/>
      </c>
      <c r="BR25" s="27" t="str">
        <f>IF($A25="","",(VLOOKUP($A25,ACOUSTIC_PIVOT_TABLE!$B$4:$AO$500,39,FALSE)))</f>
        <v/>
      </c>
      <c r="BS25" s="27" t="str">
        <f>IF($A25="","",(VLOOKUP($A25,ACOUSTIC_PIVOT_TABLE!$B$4:$AO$500,40,FALSE)))</f>
        <v/>
      </c>
    </row>
    <row r="26" spans="1:71" x14ac:dyDescent="0.25">
      <c r="A26" s="1" t="str">
        <f>IF(ACOUSTIC_PIVOT_TABLE!B28 = 0, "",ACOUSTIC_PIVOT_TABLE!B28)</f>
        <v/>
      </c>
      <c r="B26" s="1" t="str">
        <f>IF($A26="","",(VLOOKUP($A26,ACOUSTICS_COMBINED!$B$3:$AQ$501,21,FALSE)))</f>
        <v/>
      </c>
      <c r="C26" s="1" t="str">
        <f>IF($A26="","",(VLOOKUP($A26,ACOUSTICS_COMBINED!$B$3:$AQ$501,22,FALSE)))</f>
        <v/>
      </c>
      <c r="D26" s="1" t="str">
        <f>IF($A26="","",(VLOOKUP($A26,ACOUSTICS_COMBINED!$B$3:$AQ$501,12,FALSE)))</f>
        <v/>
      </c>
      <c r="E26" s="1" t="str">
        <f>IF($A26="","",(VLOOKUP($A26,ACOUSTICS_COMBINED!$B$3:$AQ$501,13,FALSE)))</f>
        <v/>
      </c>
      <c r="F26" s="1" t="str">
        <f>IF($A26="","",(VLOOKUP($A26,ACOUSTICS_COMBINED!$B$3:$AQ$501,14,FALSE)))</f>
        <v/>
      </c>
      <c r="G26" s="1" t="str">
        <f>IF($A26="","",(VLOOKUP($A26,ACOUSTICS_COMBINED!$B$3:$AQ$501,23,FALSE)))</f>
        <v/>
      </c>
      <c r="H26" s="1" t="str">
        <f>IF($A26="","",(VLOOKUP($A26,ACOUSTICS_COMBINED!$B$3:$AQ$501,24,FALSE)))</f>
        <v/>
      </c>
      <c r="I26" s="1" t="str">
        <f>IF($A26="","",(VLOOKUP($A26,ACOUSTICS_COMBINED!$B$3:$AQ$501,15,FALSE)))</f>
        <v/>
      </c>
      <c r="J26" s="1" t="str">
        <f>IF($A26="","",(VLOOKUP($A26,ACOUSTICS_COMBINED!$B$3:$AQ$501,16,FALSE)))</f>
        <v/>
      </c>
      <c r="K26" s="1" t="str">
        <f>IF($A26="","",(VLOOKUP($A26,ACOUSTICS_COMBINED!$B$3:$AQ$501,17,FALSE)))</f>
        <v/>
      </c>
      <c r="L26" s="1" t="str">
        <f>IF($A26="","",(VLOOKUP($A26,ACOUSTICS_COMBINED!$B$3:$AQ$501,18,FALSE)))</f>
        <v/>
      </c>
      <c r="M26" s="1" t="str">
        <f>IF($A26="","",(VLOOKUP($A26,ACOUSTICS_COMBINED!$B$3:$AQ$501,25,FALSE)))</f>
        <v/>
      </c>
      <c r="N26" s="16" t="str">
        <f>IF($A26="","",(VLOOKUP($A26,ACOUSTICS_COMBINED!$B$3:$AQ$501,19,FALSE)))</f>
        <v/>
      </c>
      <c r="O26" s="16" t="str">
        <f>IF($A26="","",(VLOOKUP($A26,ACOUSTICS_COMBINED!$B$3:$AQ$501,20,FALSE)))</f>
        <v/>
      </c>
      <c r="P26" s="1" t="str">
        <f>IF($A26="","",(VLOOKUP($A26,ACOUSTICS_COMBINED!$B$3:$AQ$501,26,FALSE)))</f>
        <v/>
      </c>
      <c r="Q26" s="1" t="str">
        <f>IF($A26="","",(VLOOKUP($A26,ACOUSTICS_COMBINED!$B$3:$AQ$501,27,FALSE)))</f>
        <v/>
      </c>
      <c r="R26" s="1" t="str">
        <f>IF($A26="","",(VLOOKUP($A26,ACOUSTICS_COMBINED!$B$3:$AQ$501,28,FALSE)))</f>
        <v/>
      </c>
      <c r="S26" s="1" t="str">
        <f>IF($A26="","",(VLOOKUP($A26,ACOUSTICS_COMBINED!$B$3:$AQ$501,29,FALSE)))</f>
        <v/>
      </c>
      <c r="T26" s="1" t="str">
        <f>IF($A26="","",(VLOOKUP($A26,ACOUSTICS_COMBINED!$B$3:$AQ$501,30,FALSE)))</f>
        <v/>
      </c>
      <c r="U26" s="1" t="str">
        <f>IF($A26="","",(VLOOKUP($A26,ACOUSTICS_COMBINED!$B$3:$AQ$501,31,FALSE)))</f>
        <v/>
      </c>
      <c r="V26" s="1" t="str">
        <f>IF($A26="","",(VLOOKUP($A26,ACOUSTICS_COMBINED!$B$3:$AQ$501,32,FALSE)))</f>
        <v/>
      </c>
      <c r="W26" s="1" t="str">
        <f>IF($A26="","",(VLOOKUP($A26,ACOUSTICS_COMBINED!$B$3:$AQ$501,33,FALSE)))</f>
        <v/>
      </c>
      <c r="X26" s="1" t="str">
        <f>IF($A26="","",(VLOOKUP($A26,ACOUSTICS_COMBINED!$B$3:$AQ$501,34,FALSE)))</f>
        <v/>
      </c>
      <c r="Y26" s="1" t="str">
        <f>IF($A26="","",(VLOOKUP($A26,ACOUSTICS_COMBINED!$B$3:$AQ$501,35,FALSE)))</f>
        <v/>
      </c>
      <c r="Z26" s="1" t="str">
        <f>IF($A26="","",(VLOOKUP($A26,ACOUSTICS_COMBINED!$B$3:$AQ$501,36,FALSE)))</f>
        <v/>
      </c>
      <c r="AA26" s="1" t="str">
        <f>IF($A26="","",(VLOOKUP($A26,ACOUSTICS_COMBINED!$B$3:$AQ$501,37,FALSE)))</f>
        <v/>
      </c>
      <c r="AB26" s="1" t="str">
        <f>IF($A26="","",(VLOOKUP($A26,ACOUSTICS_COMBINED!$B$3:$AQ$501,38,FALSE)))</f>
        <v/>
      </c>
      <c r="AC26" s="1" t="str">
        <f>IF($A26="","",(VLOOKUP($A26,ACOUSTICS_COMBINED!$B$3:$AQ$501,39,FALSE)))</f>
        <v/>
      </c>
      <c r="AD26" s="1" t="str">
        <f>IF($A26="","",(VLOOKUP($A26,ACOUSTICS_COMBINED!$B$3:$AQ$501,40,FALSE)))</f>
        <v/>
      </c>
      <c r="AE26" s="1" t="str">
        <f>IF($A26="","",(VLOOKUP($A26,ACOUSTICS_COMBINED!$B$3:$AQ$501,41,FALSE)))</f>
        <v/>
      </c>
      <c r="AF26" s="1" t="str">
        <f>IF($A26="","",(VLOOKUP($A26,ACOUSTICS_COMBINED!$B$3:$AQ$501,42,FALSE)))</f>
        <v/>
      </c>
      <c r="AG26" s="27" t="str">
        <f>IF($A26="","",(VLOOKUP($A26,ACOUSTIC_PIVOT_TABLE!$B$4:$AO$500,2,FALSE)))</f>
        <v/>
      </c>
      <c r="AH26" s="27" t="str">
        <f>IF($A26="","",(VLOOKUP($A26,ACOUSTIC_PIVOT_TABLE!$B$4:$AO$500,3,FALSE)))</f>
        <v/>
      </c>
      <c r="AI26" s="27" t="str">
        <f>IF($A26="","",(VLOOKUP($A26,ACOUSTIC_PIVOT_TABLE!$B$4:$AO$500,4,FALSE)))</f>
        <v/>
      </c>
      <c r="AJ26" s="27" t="str">
        <f>IF($A26="","",(VLOOKUP($A26,ACOUSTIC_PIVOT_TABLE!$B$4:$AO$500,5,FALSE)))</f>
        <v/>
      </c>
      <c r="AK26" s="27" t="str">
        <f>IF($A26="","",(VLOOKUP($A26,ACOUSTIC_PIVOT_TABLE!$B$4:$AO$500,6,FALSE)))</f>
        <v/>
      </c>
      <c r="AL26" s="27" t="str">
        <f>IF($A26="","",(VLOOKUP($A26,ACOUSTIC_PIVOT_TABLE!$B$4:$AO$500,7,FALSE)))</f>
        <v/>
      </c>
      <c r="AM26" s="27" t="str">
        <f>IF($A26="","",(VLOOKUP($A26,ACOUSTIC_PIVOT_TABLE!$B$4:$AO$500,8,FALSE)))</f>
        <v/>
      </c>
      <c r="AN26" s="27" t="str">
        <f>IF($A26="","",(VLOOKUP($A26,ACOUSTIC_PIVOT_TABLE!$B$4:$AO$500,9,FALSE)))</f>
        <v/>
      </c>
      <c r="AO26" s="27" t="str">
        <f>IF($A26="","",(VLOOKUP($A26,ACOUSTIC_PIVOT_TABLE!$B$4:$AO$500,10,FALSE)))</f>
        <v/>
      </c>
      <c r="AP26" s="27" t="str">
        <f>IF($A26="","",(VLOOKUP($A26,ACOUSTIC_PIVOT_TABLE!$B$4:$AO$500,11,FALSE)))</f>
        <v/>
      </c>
      <c r="AQ26" s="27" t="str">
        <f>IF($A26="","",(VLOOKUP($A26,ACOUSTIC_PIVOT_TABLE!$B$4:$AO$500,12,FALSE)))</f>
        <v/>
      </c>
      <c r="AR26" s="27" t="str">
        <f>IF($A26="","",(VLOOKUP($A26,ACOUSTIC_PIVOT_TABLE!$B$4:$AO$500,13,FALSE)))</f>
        <v/>
      </c>
      <c r="AS26" s="27" t="str">
        <f>IF($A26="","",(VLOOKUP($A26,ACOUSTIC_PIVOT_TABLE!$B$4:$AO$500,14,FALSE)))</f>
        <v/>
      </c>
      <c r="AT26" s="27" t="str">
        <f>IF($A26="","",(VLOOKUP($A26,ACOUSTIC_PIVOT_TABLE!$B$4:$AO$500,15,FALSE)))</f>
        <v/>
      </c>
      <c r="AU26" s="27" t="str">
        <f>IF($A26="","",(VLOOKUP($A26,ACOUSTIC_PIVOT_TABLE!$B$4:$AO$500,16,FALSE)))</f>
        <v/>
      </c>
      <c r="AV26" s="27" t="str">
        <f>IF($A26="","",(VLOOKUP($A26,ACOUSTIC_PIVOT_TABLE!$B$4:$AO$500,17,FALSE)))</f>
        <v/>
      </c>
      <c r="AW26" s="27" t="str">
        <f>IF($A26="","",(VLOOKUP($A26,ACOUSTIC_PIVOT_TABLE!$B$4:$AO$500,18,FALSE)))</f>
        <v/>
      </c>
      <c r="AX26" s="27" t="str">
        <f>IF($A26="","",(VLOOKUP($A26,ACOUSTIC_PIVOT_TABLE!$B$4:$AO$500,19,FALSE)))</f>
        <v/>
      </c>
      <c r="AY26" s="27" t="str">
        <f>IF($A26="","",(VLOOKUP($A26,ACOUSTIC_PIVOT_TABLE!$B$4:$AO$500,20,FALSE)))</f>
        <v/>
      </c>
      <c r="AZ26" s="27" t="str">
        <f>IF($A26="","",(VLOOKUP($A26,ACOUSTIC_PIVOT_TABLE!$B$4:$AO$500,21,FALSE)))</f>
        <v/>
      </c>
      <c r="BA26" s="27" t="str">
        <f>IF($A26="","",(VLOOKUP($A26,ACOUSTIC_PIVOT_TABLE!$B$4:$AO$500,22,FALSE)))</f>
        <v/>
      </c>
      <c r="BB26" s="27" t="str">
        <f>IF($A26="","",(VLOOKUP($A26,ACOUSTIC_PIVOT_TABLE!$B$4:$AO$500,23,FALSE)))</f>
        <v/>
      </c>
      <c r="BC26" s="27" t="str">
        <f>IF($A26="","",(VLOOKUP($A26,ACOUSTIC_PIVOT_TABLE!$B$4:$AO$500,24,FALSE)))</f>
        <v/>
      </c>
      <c r="BD26" s="27" t="str">
        <f>IF($A26="","",(VLOOKUP($A26,ACOUSTIC_PIVOT_TABLE!$B$4:$AO$500,25,FALSE)))</f>
        <v/>
      </c>
      <c r="BE26" s="27" t="str">
        <f>IF($A26="","",(VLOOKUP($A26,ACOUSTIC_PIVOT_TABLE!$B$4:$AO$500,26,FALSE)))</f>
        <v/>
      </c>
      <c r="BF26" s="27" t="str">
        <f>IF($A26="","",(VLOOKUP($A26,ACOUSTIC_PIVOT_TABLE!$B$4:$AO$500,27,FALSE)))</f>
        <v/>
      </c>
      <c r="BG26" s="27" t="str">
        <f>IF($A26="","",(VLOOKUP($A26,ACOUSTIC_PIVOT_TABLE!$B$4:$AO$500,28,FALSE)))</f>
        <v/>
      </c>
      <c r="BH26" s="27" t="str">
        <f>IF($A26="","",(VLOOKUP($A26,ACOUSTIC_PIVOT_TABLE!$B$4:$AO$500,29,FALSE)))</f>
        <v/>
      </c>
      <c r="BI26" s="27" t="str">
        <f>IF($A26="","",(VLOOKUP($A26,ACOUSTIC_PIVOT_TABLE!$B$4:$AO$500,30,FALSE)))</f>
        <v/>
      </c>
      <c r="BJ26" s="27" t="str">
        <f>IF($A26="","",(VLOOKUP($A26,ACOUSTIC_PIVOT_TABLE!$B$4:$AO$500,31,FALSE)))</f>
        <v/>
      </c>
      <c r="BK26" s="27" t="str">
        <f>IF($A26="","",(VLOOKUP($A26,ACOUSTIC_PIVOT_TABLE!$B$4:$AO$500,32,FALSE)))</f>
        <v/>
      </c>
      <c r="BL26" s="27" t="str">
        <f>IF($A26="","",(VLOOKUP($A26,ACOUSTIC_PIVOT_TABLE!$B$4:$AO$500,33,FALSE)))</f>
        <v/>
      </c>
      <c r="BM26" s="27" t="str">
        <f>IF($A26="","",(VLOOKUP($A26,ACOUSTIC_PIVOT_TABLE!$B$4:$AO$500,34,FALSE)))</f>
        <v/>
      </c>
      <c r="BN26" s="27" t="str">
        <f>IF($A26="","",(VLOOKUP($A26,ACOUSTIC_PIVOT_TABLE!$B$4:$AO$500,35,FALSE)))</f>
        <v/>
      </c>
      <c r="BO26" s="27" t="str">
        <f>IF($A26="","",(VLOOKUP($A26,ACOUSTIC_PIVOT_TABLE!$B$4:$AO$500,36,FALSE)))</f>
        <v/>
      </c>
      <c r="BP26" s="27" t="str">
        <f>IF($A26="","",(VLOOKUP($A26,ACOUSTIC_PIVOT_TABLE!$B$4:$AO$500,37,FALSE)))</f>
        <v/>
      </c>
      <c r="BQ26" s="27" t="str">
        <f>IF($A26="","",(VLOOKUP($A26,ACOUSTIC_PIVOT_TABLE!$B$4:$AO$500,38,FALSE)))</f>
        <v/>
      </c>
      <c r="BR26" s="27" t="str">
        <f>IF($A26="","",(VLOOKUP($A26,ACOUSTIC_PIVOT_TABLE!$B$4:$AO$500,39,FALSE)))</f>
        <v/>
      </c>
      <c r="BS26" s="27" t="str">
        <f>IF($A26="","",(VLOOKUP($A26,ACOUSTIC_PIVOT_TABLE!$B$4:$AO$500,40,FALSE)))</f>
        <v/>
      </c>
    </row>
    <row r="27" spans="1:71" x14ac:dyDescent="0.25">
      <c r="A27" s="1" t="str">
        <f>IF(ACOUSTIC_PIVOT_TABLE!B29 = 0, "",ACOUSTIC_PIVOT_TABLE!B29)</f>
        <v/>
      </c>
      <c r="B27" s="1" t="str">
        <f>IF($A27="","",(VLOOKUP($A27,ACOUSTICS_COMBINED!$B$3:$AQ$501,21,FALSE)))</f>
        <v/>
      </c>
      <c r="C27" s="1" t="str">
        <f>IF($A27="","",(VLOOKUP($A27,ACOUSTICS_COMBINED!$B$3:$AQ$501,22,FALSE)))</f>
        <v/>
      </c>
      <c r="D27" s="1" t="str">
        <f>IF($A27="","",(VLOOKUP($A27,ACOUSTICS_COMBINED!$B$3:$AQ$501,12,FALSE)))</f>
        <v/>
      </c>
      <c r="E27" s="1" t="str">
        <f>IF($A27="","",(VLOOKUP($A27,ACOUSTICS_COMBINED!$B$3:$AQ$501,13,FALSE)))</f>
        <v/>
      </c>
      <c r="F27" s="1" t="str">
        <f>IF($A27="","",(VLOOKUP($A27,ACOUSTICS_COMBINED!$B$3:$AQ$501,14,FALSE)))</f>
        <v/>
      </c>
      <c r="G27" s="1" t="str">
        <f>IF($A27="","",(VLOOKUP($A27,ACOUSTICS_COMBINED!$B$3:$AQ$501,23,FALSE)))</f>
        <v/>
      </c>
      <c r="H27" s="1" t="str">
        <f>IF($A27="","",(VLOOKUP($A27,ACOUSTICS_COMBINED!$B$3:$AQ$501,24,FALSE)))</f>
        <v/>
      </c>
      <c r="I27" s="1" t="str">
        <f>IF($A27="","",(VLOOKUP($A27,ACOUSTICS_COMBINED!$B$3:$AQ$501,15,FALSE)))</f>
        <v/>
      </c>
      <c r="J27" s="1" t="str">
        <f>IF($A27="","",(VLOOKUP($A27,ACOUSTICS_COMBINED!$B$3:$AQ$501,16,FALSE)))</f>
        <v/>
      </c>
      <c r="K27" s="1" t="str">
        <f>IF($A27="","",(VLOOKUP($A27,ACOUSTICS_COMBINED!$B$3:$AQ$501,17,FALSE)))</f>
        <v/>
      </c>
      <c r="L27" s="1" t="str">
        <f>IF($A27="","",(VLOOKUP($A27,ACOUSTICS_COMBINED!$B$3:$AQ$501,18,FALSE)))</f>
        <v/>
      </c>
      <c r="M27" s="1" t="str">
        <f>IF($A27="","",(VLOOKUP($A27,ACOUSTICS_COMBINED!$B$3:$AQ$501,25,FALSE)))</f>
        <v/>
      </c>
      <c r="N27" s="16" t="str">
        <f>IF($A27="","",(VLOOKUP($A27,ACOUSTICS_COMBINED!$B$3:$AQ$501,19,FALSE)))</f>
        <v/>
      </c>
      <c r="O27" s="16" t="str">
        <f>IF($A27="","",(VLOOKUP($A27,ACOUSTICS_COMBINED!$B$3:$AQ$501,20,FALSE)))</f>
        <v/>
      </c>
      <c r="P27" s="1" t="str">
        <f>IF($A27="","",(VLOOKUP($A27,ACOUSTICS_COMBINED!$B$3:$AQ$501,26,FALSE)))</f>
        <v/>
      </c>
      <c r="Q27" s="1" t="str">
        <f>IF($A27="","",(VLOOKUP($A27,ACOUSTICS_COMBINED!$B$3:$AQ$501,27,FALSE)))</f>
        <v/>
      </c>
      <c r="R27" s="1" t="str">
        <f>IF($A27="","",(VLOOKUP($A27,ACOUSTICS_COMBINED!$B$3:$AQ$501,28,FALSE)))</f>
        <v/>
      </c>
      <c r="S27" s="1" t="str">
        <f>IF($A27="","",(VLOOKUP($A27,ACOUSTICS_COMBINED!$B$3:$AQ$501,29,FALSE)))</f>
        <v/>
      </c>
      <c r="T27" s="1" t="str">
        <f>IF($A27="","",(VLOOKUP($A27,ACOUSTICS_COMBINED!$B$3:$AQ$501,30,FALSE)))</f>
        <v/>
      </c>
      <c r="U27" s="1" t="str">
        <f>IF($A27="","",(VLOOKUP($A27,ACOUSTICS_COMBINED!$B$3:$AQ$501,31,FALSE)))</f>
        <v/>
      </c>
      <c r="V27" s="1" t="str">
        <f>IF($A27="","",(VLOOKUP($A27,ACOUSTICS_COMBINED!$B$3:$AQ$501,32,FALSE)))</f>
        <v/>
      </c>
      <c r="W27" s="1" t="str">
        <f>IF($A27="","",(VLOOKUP($A27,ACOUSTICS_COMBINED!$B$3:$AQ$501,33,FALSE)))</f>
        <v/>
      </c>
      <c r="X27" s="1" t="str">
        <f>IF($A27="","",(VLOOKUP($A27,ACOUSTICS_COMBINED!$B$3:$AQ$501,34,FALSE)))</f>
        <v/>
      </c>
      <c r="Y27" s="1" t="str">
        <f>IF($A27="","",(VLOOKUP($A27,ACOUSTICS_COMBINED!$B$3:$AQ$501,35,FALSE)))</f>
        <v/>
      </c>
      <c r="Z27" s="1" t="str">
        <f>IF($A27="","",(VLOOKUP($A27,ACOUSTICS_COMBINED!$B$3:$AQ$501,36,FALSE)))</f>
        <v/>
      </c>
      <c r="AA27" s="1" t="str">
        <f>IF($A27="","",(VLOOKUP($A27,ACOUSTICS_COMBINED!$B$3:$AQ$501,37,FALSE)))</f>
        <v/>
      </c>
      <c r="AB27" s="1" t="str">
        <f>IF($A27="","",(VLOOKUP($A27,ACOUSTICS_COMBINED!$B$3:$AQ$501,38,FALSE)))</f>
        <v/>
      </c>
      <c r="AC27" s="1" t="str">
        <f>IF($A27="","",(VLOOKUP($A27,ACOUSTICS_COMBINED!$B$3:$AQ$501,39,FALSE)))</f>
        <v/>
      </c>
      <c r="AD27" s="1" t="str">
        <f>IF($A27="","",(VLOOKUP($A27,ACOUSTICS_COMBINED!$B$3:$AQ$501,40,FALSE)))</f>
        <v/>
      </c>
      <c r="AE27" s="1" t="str">
        <f>IF($A27="","",(VLOOKUP($A27,ACOUSTICS_COMBINED!$B$3:$AQ$501,41,FALSE)))</f>
        <v/>
      </c>
      <c r="AF27" s="1" t="str">
        <f>IF($A27="","",(VLOOKUP($A27,ACOUSTICS_COMBINED!$B$3:$AQ$501,42,FALSE)))</f>
        <v/>
      </c>
      <c r="AG27" s="27" t="str">
        <f>IF($A27="","",(VLOOKUP($A27,ACOUSTIC_PIVOT_TABLE!$B$4:$AO$500,2,FALSE)))</f>
        <v/>
      </c>
      <c r="AH27" s="27" t="str">
        <f>IF($A27="","",(VLOOKUP($A27,ACOUSTIC_PIVOT_TABLE!$B$4:$AO$500,3,FALSE)))</f>
        <v/>
      </c>
      <c r="AI27" s="27" t="str">
        <f>IF($A27="","",(VLOOKUP($A27,ACOUSTIC_PIVOT_TABLE!$B$4:$AO$500,4,FALSE)))</f>
        <v/>
      </c>
      <c r="AJ27" s="27" t="str">
        <f>IF($A27="","",(VLOOKUP($A27,ACOUSTIC_PIVOT_TABLE!$B$4:$AO$500,5,FALSE)))</f>
        <v/>
      </c>
      <c r="AK27" s="27" t="str">
        <f>IF($A27="","",(VLOOKUP($A27,ACOUSTIC_PIVOT_TABLE!$B$4:$AO$500,6,FALSE)))</f>
        <v/>
      </c>
      <c r="AL27" s="27" t="str">
        <f>IF($A27="","",(VLOOKUP($A27,ACOUSTIC_PIVOT_TABLE!$B$4:$AO$500,7,FALSE)))</f>
        <v/>
      </c>
      <c r="AM27" s="27" t="str">
        <f>IF($A27="","",(VLOOKUP($A27,ACOUSTIC_PIVOT_TABLE!$B$4:$AO$500,8,FALSE)))</f>
        <v/>
      </c>
      <c r="AN27" s="27" t="str">
        <f>IF($A27="","",(VLOOKUP($A27,ACOUSTIC_PIVOT_TABLE!$B$4:$AO$500,9,FALSE)))</f>
        <v/>
      </c>
      <c r="AO27" s="27" t="str">
        <f>IF($A27="","",(VLOOKUP($A27,ACOUSTIC_PIVOT_TABLE!$B$4:$AO$500,10,FALSE)))</f>
        <v/>
      </c>
      <c r="AP27" s="27" t="str">
        <f>IF($A27="","",(VLOOKUP($A27,ACOUSTIC_PIVOT_TABLE!$B$4:$AO$500,11,FALSE)))</f>
        <v/>
      </c>
      <c r="AQ27" s="27" t="str">
        <f>IF($A27="","",(VLOOKUP($A27,ACOUSTIC_PIVOT_TABLE!$B$4:$AO$500,12,FALSE)))</f>
        <v/>
      </c>
      <c r="AR27" s="27" t="str">
        <f>IF($A27="","",(VLOOKUP($A27,ACOUSTIC_PIVOT_TABLE!$B$4:$AO$500,13,FALSE)))</f>
        <v/>
      </c>
      <c r="AS27" s="27" t="str">
        <f>IF($A27="","",(VLOOKUP($A27,ACOUSTIC_PIVOT_TABLE!$B$4:$AO$500,14,FALSE)))</f>
        <v/>
      </c>
      <c r="AT27" s="27" t="str">
        <f>IF($A27="","",(VLOOKUP($A27,ACOUSTIC_PIVOT_TABLE!$B$4:$AO$500,15,FALSE)))</f>
        <v/>
      </c>
      <c r="AU27" s="27" t="str">
        <f>IF($A27="","",(VLOOKUP($A27,ACOUSTIC_PIVOT_TABLE!$B$4:$AO$500,16,FALSE)))</f>
        <v/>
      </c>
      <c r="AV27" s="27" t="str">
        <f>IF($A27="","",(VLOOKUP($A27,ACOUSTIC_PIVOT_TABLE!$B$4:$AO$500,17,FALSE)))</f>
        <v/>
      </c>
      <c r="AW27" s="27" t="str">
        <f>IF($A27="","",(VLOOKUP($A27,ACOUSTIC_PIVOT_TABLE!$B$4:$AO$500,18,FALSE)))</f>
        <v/>
      </c>
      <c r="AX27" s="27" t="str">
        <f>IF($A27="","",(VLOOKUP($A27,ACOUSTIC_PIVOT_TABLE!$B$4:$AO$500,19,FALSE)))</f>
        <v/>
      </c>
      <c r="AY27" s="27" t="str">
        <f>IF($A27="","",(VLOOKUP($A27,ACOUSTIC_PIVOT_TABLE!$B$4:$AO$500,20,FALSE)))</f>
        <v/>
      </c>
      <c r="AZ27" s="27" t="str">
        <f>IF($A27="","",(VLOOKUP($A27,ACOUSTIC_PIVOT_TABLE!$B$4:$AO$500,21,FALSE)))</f>
        <v/>
      </c>
      <c r="BA27" s="27" t="str">
        <f>IF($A27="","",(VLOOKUP($A27,ACOUSTIC_PIVOT_TABLE!$B$4:$AO$500,22,FALSE)))</f>
        <v/>
      </c>
      <c r="BB27" s="27" t="str">
        <f>IF($A27="","",(VLOOKUP($A27,ACOUSTIC_PIVOT_TABLE!$B$4:$AO$500,23,FALSE)))</f>
        <v/>
      </c>
      <c r="BC27" s="27" t="str">
        <f>IF($A27="","",(VLOOKUP($A27,ACOUSTIC_PIVOT_TABLE!$B$4:$AO$500,24,FALSE)))</f>
        <v/>
      </c>
      <c r="BD27" s="27" t="str">
        <f>IF($A27="","",(VLOOKUP($A27,ACOUSTIC_PIVOT_TABLE!$B$4:$AO$500,25,FALSE)))</f>
        <v/>
      </c>
      <c r="BE27" s="27" t="str">
        <f>IF($A27="","",(VLOOKUP($A27,ACOUSTIC_PIVOT_TABLE!$B$4:$AO$500,26,FALSE)))</f>
        <v/>
      </c>
      <c r="BF27" s="27" t="str">
        <f>IF($A27="","",(VLOOKUP($A27,ACOUSTIC_PIVOT_TABLE!$B$4:$AO$500,27,FALSE)))</f>
        <v/>
      </c>
      <c r="BG27" s="27" t="str">
        <f>IF($A27="","",(VLOOKUP($A27,ACOUSTIC_PIVOT_TABLE!$B$4:$AO$500,28,FALSE)))</f>
        <v/>
      </c>
      <c r="BH27" s="27" t="str">
        <f>IF($A27="","",(VLOOKUP($A27,ACOUSTIC_PIVOT_TABLE!$B$4:$AO$500,29,FALSE)))</f>
        <v/>
      </c>
      <c r="BI27" s="27" t="str">
        <f>IF($A27="","",(VLOOKUP($A27,ACOUSTIC_PIVOT_TABLE!$B$4:$AO$500,30,FALSE)))</f>
        <v/>
      </c>
      <c r="BJ27" s="27" t="str">
        <f>IF($A27="","",(VLOOKUP($A27,ACOUSTIC_PIVOT_TABLE!$B$4:$AO$500,31,FALSE)))</f>
        <v/>
      </c>
      <c r="BK27" s="27" t="str">
        <f>IF($A27="","",(VLOOKUP($A27,ACOUSTIC_PIVOT_TABLE!$B$4:$AO$500,32,FALSE)))</f>
        <v/>
      </c>
      <c r="BL27" s="27" t="str">
        <f>IF($A27="","",(VLOOKUP($A27,ACOUSTIC_PIVOT_TABLE!$B$4:$AO$500,33,FALSE)))</f>
        <v/>
      </c>
      <c r="BM27" s="27" t="str">
        <f>IF($A27="","",(VLOOKUP($A27,ACOUSTIC_PIVOT_TABLE!$B$4:$AO$500,34,FALSE)))</f>
        <v/>
      </c>
      <c r="BN27" s="27" t="str">
        <f>IF($A27="","",(VLOOKUP($A27,ACOUSTIC_PIVOT_TABLE!$B$4:$AO$500,35,FALSE)))</f>
        <v/>
      </c>
      <c r="BO27" s="27" t="str">
        <f>IF($A27="","",(VLOOKUP($A27,ACOUSTIC_PIVOT_TABLE!$B$4:$AO$500,36,FALSE)))</f>
        <v/>
      </c>
      <c r="BP27" s="27" t="str">
        <f>IF($A27="","",(VLOOKUP($A27,ACOUSTIC_PIVOT_TABLE!$B$4:$AO$500,37,FALSE)))</f>
        <v/>
      </c>
      <c r="BQ27" s="27" t="str">
        <f>IF($A27="","",(VLOOKUP($A27,ACOUSTIC_PIVOT_TABLE!$B$4:$AO$500,38,FALSE)))</f>
        <v/>
      </c>
      <c r="BR27" s="27" t="str">
        <f>IF($A27="","",(VLOOKUP($A27,ACOUSTIC_PIVOT_TABLE!$B$4:$AO$500,39,FALSE)))</f>
        <v/>
      </c>
      <c r="BS27" s="27" t="str">
        <f>IF($A27="","",(VLOOKUP($A27,ACOUSTIC_PIVOT_TABLE!$B$4:$AO$500,40,FALSE)))</f>
        <v/>
      </c>
    </row>
    <row r="28" spans="1:71" x14ac:dyDescent="0.25">
      <c r="A28" s="1" t="str">
        <f>IF(ACOUSTIC_PIVOT_TABLE!B30 = 0, "",ACOUSTIC_PIVOT_TABLE!B30)</f>
        <v/>
      </c>
      <c r="B28" s="1" t="str">
        <f>IF($A28="","",(VLOOKUP($A28,ACOUSTICS_COMBINED!$B$3:$AQ$501,21,FALSE)))</f>
        <v/>
      </c>
      <c r="C28" s="1" t="str">
        <f>IF($A28="","",(VLOOKUP($A28,ACOUSTICS_COMBINED!$B$3:$AQ$501,22,FALSE)))</f>
        <v/>
      </c>
      <c r="D28" s="1" t="str">
        <f>IF($A28="","",(VLOOKUP($A28,ACOUSTICS_COMBINED!$B$3:$AQ$501,12,FALSE)))</f>
        <v/>
      </c>
      <c r="E28" s="1" t="str">
        <f>IF($A28="","",(VLOOKUP($A28,ACOUSTICS_COMBINED!$B$3:$AQ$501,13,FALSE)))</f>
        <v/>
      </c>
      <c r="F28" s="1" t="str">
        <f>IF($A28="","",(VLOOKUP($A28,ACOUSTICS_COMBINED!$B$3:$AQ$501,14,FALSE)))</f>
        <v/>
      </c>
      <c r="G28" s="1" t="str">
        <f>IF($A28="","",(VLOOKUP($A28,ACOUSTICS_COMBINED!$B$3:$AQ$501,23,FALSE)))</f>
        <v/>
      </c>
      <c r="H28" s="1" t="str">
        <f>IF($A28="","",(VLOOKUP($A28,ACOUSTICS_COMBINED!$B$3:$AQ$501,24,FALSE)))</f>
        <v/>
      </c>
      <c r="I28" s="1" t="str">
        <f>IF($A28="","",(VLOOKUP($A28,ACOUSTICS_COMBINED!$B$3:$AQ$501,15,FALSE)))</f>
        <v/>
      </c>
      <c r="J28" s="1" t="str">
        <f>IF($A28="","",(VLOOKUP($A28,ACOUSTICS_COMBINED!$B$3:$AQ$501,16,FALSE)))</f>
        <v/>
      </c>
      <c r="K28" s="1" t="str">
        <f>IF($A28="","",(VLOOKUP($A28,ACOUSTICS_COMBINED!$B$3:$AQ$501,17,FALSE)))</f>
        <v/>
      </c>
      <c r="L28" s="1" t="str">
        <f>IF($A28="","",(VLOOKUP($A28,ACOUSTICS_COMBINED!$B$3:$AQ$501,18,FALSE)))</f>
        <v/>
      </c>
      <c r="M28" s="1" t="str">
        <f>IF($A28="","",(VLOOKUP($A28,ACOUSTICS_COMBINED!$B$3:$AQ$501,25,FALSE)))</f>
        <v/>
      </c>
      <c r="N28" s="16" t="str">
        <f>IF($A28="","",(VLOOKUP($A28,ACOUSTICS_COMBINED!$B$3:$AQ$501,19,FALSE)))</f>
        <v/>
      </c>
      <c r="O28" s="16" t="str">
        <f>IF($A28="","",(VLOOKUP($A28,ACOUSTICS_COMBINED!$B$3:$AQ$501,20,FALSE)))</f>
        <v/>
      </c>
      <c r="P28" s="1" t="str">
        <f>IF($A28="","",(VLOOKUP($A28,ACOUSTICS_COMBINED!$B$3:$AQ$501,26,FALSE)))</f>
        <v/>
      </c>
      <c r="Q28" s="1" t="str">
        <f>IF($A28="","",(VLOOKUP($A28,ACOUSTICS_COMBINED!$B$3:$AQ$501,27,FALSE)))</f>
        <v/>
      </c>
      <c r="R28" s="1" t="str">
        <f>IF($A28="","",(VLOOKUP($A28,ACOUSTICS_COMBINED!$B$3:$AQ$501,28,FALSE)))</f>
        <v/>
      </c>
      <c r="S28" s="1" t="str">
        <f>IF($A28="","",(VLOOKUP($A28,ACOUSTICS_COMBINED!$B$3:$AQ$501,29,FALSE)))</f>
        <v/>
      </c>
      <c r="T28" s="1" t="str">
        <f>IF($A28="","",(VLOOKUP($A28,ACOUSTICS_COMBINED!$B$3:$AQ$501,30,FALSE)))</f>
        <v/>
      </c>
      <c r="U28" s="1" t="str">
        <f>IF($A28="","",(VLOOKUP($A28,ACOUSTICS_COMBINED!$B$3:$AQ$501,31,FALSE)))</f>
        <v/>
      </c>
      <c r="V28" s="1" t="str">
        <f>IF($A28="","",(VLOOKUP($A28,ACOUSTICS_COMBINED!$B$3:$AQ$501,32,FALSE)))</f>
        <v/>
      </c>
      <c r="W28" s="1" t="str">
        <f>IF($A28="","",(VLOOKUP($A28,ACOUSTICS_COMBINED!$B$3:$AQ$501,33,FALSE)))</f>
        <v/>
      </c>
      <c r="X28" s="1" t="str">
        <f>IF($A28="","",(VLOOKUP($A28,ACOUSTICS_COMBINED!$B$3:$AQ$501,34,FALSE)))</f>
        <v/>
      </c>
      <c r="Y28" s="1" t="str">
        <f>IF($A28="","",(VLOOKUP($A28,ACOUSTICS_COMBINED!$B$3:$AQ$501,35,FALSE)))</f>
        <v/>
      </c>
      <c r="Z28" s="1" t="str">
        <f>IF($A28="","",(VLOOKUP($A28,ACOUSTICS_COMBINED!$B$3:$AQ$501,36,FALSE)))</f>
        <v/>
      </c>
      <c r="AA28" s="1" t="str">
        <f>IF($A28="","",(VLOOKUP($A28,ACOUSTICS_COMBINED!$B$3:$AQ$501,37,FALSE)))</f>
        <v/>
      </c>
      <c r="AB28" s="1" t="str">
        <f>IF($A28="","",(VLOOKUP($A28,ACOUSTICS_COMBINED!$B$3:$AQ$501,38,FALSE)))</f>
        <v/>
      </c>
      <c r="AC28" s="1" t="str">
        <f>IF($A28="","",(VLOOKUP($A28,ACOUSTICS_COMBINED!$B$3:$AQ$501,39,FALSE)))</f>
        <v/>
      </c>
      <c r="AD28" s="1" t="str">
        <f>IF($A28="","",(VLOOKUP($A28,ACOUSTICS_COMBINED!$B$3:$AQ$501,40,FALSE)))</f>
        <v/>
      </c>
      <c r="AE28" s="1" t="str">
        <f>IF($A28="","",(VLOOKUP($A28,ACOUSTICS_COMBINED!$B$3:$AQ$501,41,FALSE)))</f>
        <v/>
      </c>
      <c r="AF28" s="1" t="str">
        <f>IF($A28="","",(VLOOKUP($A28,ACOUSTICS_COMBINED!$B$3:$AQ$501,42,FALSE)))</f>
        <v/>
      </c>
      <c r="AG28" s="27" t="str">
        <f>IF($A28="","",(VLOOKUP($A28,ACOUSTIC_PIVOT_TABLE!$B$4:$AO$500,2,FALSE)))</f>
        <v/>
      </c>
      <c r="AH28" s="27" t="str">
        <f>IF($A28="","",(VLOOKUP($A28,ACOUSTIC_PIVOT_TABLE!$B$4:$AO$500,3,FALSE)))</f>
        <v/>
      </c>
      <c r="AI28" s="27" t="str">
        <f>IF($A28="","",(VLOOKUP($A28,ACOUSTIC_PIVOT_TABLE!$B$4:$AO$500,4,FALSE)))</f>
        <v/>
      </c>
      <c r="AJ28" s="27" t="str">
        <f>IF($A28="","",(VLOOKUP($A28,ACOUSTIC_PIVOT_TABLE!$B$4:$AO$500,5,FALSE)))</f>
        <v/>
      </c>
      <c r="AK28" s="27" t="str">
        <f>IF($A28="","",(VLOOKUP($A28,ACOUSTIC_PIVOT_TABLE!$B$4:$AO$500,6,FALSE)))</f>
        <v/>
      </c>
      <c r="AL28" s="27" t="str">
        <f>IF($A28="","",(VLOOKUP($A28,ACOUSTIC_PIVOT_TABLE!$B$4:$AO$500,7,FALSE)))</f>
        <v/>
      </c>
      <c r="AM28" s="27" t="str">
        <f>IF($A28="","",(VLOOKUP($A28,ACOUSTIC_PIVOT_TABLE!$B$4:$AO$500,8,FALSE)))</f>
        <v/>
      </c>
      <c r="AN28" s="27" t="str">
        <f>IF($A28="","",(VLOOKUP($A28,ACOUSTIC_PIVOT_TABLE!$B$4:$AO$500,9,FALSE)))</f>
        <v/>
      </c>
      <c r="AO28" s="27" t="str">
        <f>IF($A28="","",(VLOOKUP($A28,ACOUSTIC_PIVOT_TABLE!$B$4:$AO$500,10,FALSE)))</f>
        <v/>
      </c>
      <c r="AP28" s="27" t="str">
        <f>IF($A28="","",(VLOOKUP($A28,ACOUSTIC_PIVOT_TABLE!$B$4:$AO$500,11,FALSE)))</f>
        <v/>
      </c>
      <c r="AQ28" s="27" t="str">
        <f>IF($A28="","",(VLOOKUP($A28,ACOUSTIC_PIVOT_TABLE!$B$4:$AO$500,12,FALSE)))</f>
        <v/>
      </c>
      <c r="AR28" s="27" t="str">
        <f>IF($A28="","",(VLOOKUP($A28,ACOUSTIC_PIVOT_TABLE!$B$4:$AO$500,13,FALSE)))</f>
        <v/>
      </c>
      <c r="AS28" s="27" t="str">
        <f>IF($A28="","",(VLOOKUP($A28,ACOUSTIC_PIVOT_TABLE!$B$4:$AO$500,14,FALSE)))</f>
        <v/>
      </c>
      <c r="AT28" s="27" t="str">
        <f>IF($A28="","",(VLOOKUP($A28,ACOUSTIC_PIVOT_TABLE!$B$4:$AO$500,15,FALSE)))</f>
        <v/>
      </c>
      <c r="AU28" s="27" t="str">
        <f>IF($A28="","",(VLOOKUP($A28,ACOUSTIC_PIVOT_TABLE!$B$4:$AO$500,16,FALSE)))</f>
        <v/>
      </c>
      <c r="AV28" s="27" t="str">
        <f>IF($A28="","",(VLOOKUP($A28,ACOUSTIC_PIVOT_TABLE!$B$4:$AO$500,17,FALSE)))</f>
        <v/>
      </c>
      <c r="AW28" s="27" t="str">
        <f>IF($A28="","",(VLOOKUP($A28,ACOUSTIC_PIVOT_TABLE!$B$4:$AO$500,18,FALSE)))</f>
        <v/>
      </c>
      <c r="AX28" s="27" t="str">
        <f>IF($A28="","",(VLOOKUP($A28,ACOUSTIC_PIVOT_TABLE!$B$4:$AO$500,19,FALSE)))</f>
        <v/>
      </c>
      <c r="AY28" s="27" t="str">
        <f>IF($A28="","",(VLOOKUP($A28,ACOUSTIC_PIVOT_TABLE!$B$4:$AO$500,20,FALSE)))</f>
        <v/>
      </c>
      <c r="AZ28" s="27" t="str">
        <f>IF($A28="","",(VLOOKUP($A28,ACOUSTIC_PIVOT_TABLE!$B$4:$AO$500,21,FALSE)))</f>
        <v/>
      </c>
      <c r="BA28" s="27" t="str">
        <f>IF($A28="","",(VLOOKUP($A28,ACOUSTIC_PIVOT_TABLE!$B$4:$AO$500,22,FALSE)))</f>
        <v/>
      </c>
      <c r="BB28" s="27" t="str">
        <f>IF($A28="","",(VLOOKUP($A28,ACOUSTIC_PIVOT_TABLE!$B$4:$AO$500,23,FALSE)))</f>
        <v/>
      </c>
      <c r="BC28" s="27" t="str">
        <f>IF($A28="","",(VLOOKUP($A28,ACOUSTIC_PIVOT_TABLE!$B$4:$AO$500,24,FALSE)))</f>
        <v/>
      </c>
      <c r="BD28" s="27" t="str">
        <f>IF($A28="","",(VLOOKUP($A28,ACOUSTIC_PIVOT_TABLE!$B$4:$AO$500,25,FALSE)))</f>
        <v/>
      </c>
      <c r="BE28" s="27" t="str">
        <f>IF($A28="","",(VLOOKUP($A28,ACOUSTIC_PIVOT_TABLE!$B$4:$AO$500,26,FALSE)))</f>
        <v/>
      </c>
      <c r="BF28" s="27" t="str">
        <f>IF($A28="","",(VLOOKUP($A28,ACOUSTIC_PIVOT_TABLE!$B$4:$AO$500,27,FALSE)))</f>
        <v/>
      </c>
      <c r="BG28" s="27" t="str">
        <f>IF($A28="","",(VLOOKUP($A28,ACOUSTIC_PIVOT_TABLE!$B$4:$AO$500,28,FALSE)))</f>
        <v/>
      </c>
      <c r="BH28" s="27" t="str">
        <f>IF($A28="","",(VLOOKUP($A28,ACOUSTIC_PIVOT_TABLE!$B$4:$AO$500,29,FALSE)))</f>
        <v/>
      </c>
      <c r="BI28" s="27" t="str">
        <f>IF($A28="","",(VLOOKUP($A28,ACOUSTIC_PIVOT_TABLE!$B$4:$AO$500,30,FALSE)))</f>
        <v/>
      </c>
      <c r="BJ28" s="27" t="str">
        <f>IF($A28="","",(VLOOKUP($A28,ACOUSTIC_PIVOT_TABLE!$B$4:$AO$500,31,FALSE)))</f>
        <v/>
      </c>
      <c r="BK28" s="27" t="str">
        <f>IF($A28="","",(VLOOKUP($A28,ACOUSTIC_PIVOT_TABLE!$B$4:$AO$500,32,FALSE)))</f>
        <v/>
      </c>
      <c r="BL28" s="27" t="str">
        <f>IF($A28="","",(VLOOKUP($A28,ACOUSTIC_PIVOT_TABLE!$B$4:$AO$500,33,FALSE)))</f>
        <v/>
      </c>
      <c r="BM28" s="27" t="str">
        <f>IF($A28="","",(VLOOKUP($A28,ACOUSTIC_PIVOT_TABLE!$B$4:$AO$500,34,FALSE)))</f>
        <v/>
      </c>
      <c r="BN28" s="27" t="str">
        <f>IF($A28="","",(VLOOKUP($A28,ACOUSTIC_PIVOT_TABLE!$B$4:$AO$500,35,FALSE)))</f>
        <v/>
      </c>
      <c r="BO28" s="27" t="str">
        <f>IF($A28="","",(VLOOKUP($A28,ACOUSTIC_PIVOT_TABLE!$B$4:$AO$500,36,FALSE)))</f>
        <v/>
      </c>
      <c r="BP28" s="27" t="str">
        <f>IF($A28="","",(VLOOKUP($A28,ACOUSTIC_PIVOT_TABLE!$B$4:$AO$500,37,FALSE)))</f>
        <v/>
      </c>
      <c r="BQ28" s="27" t="str">
        <f>IF($A28="","",(VLOOKUP($A28,ACOUSTIC_PIVOT_TABLE!$B$4:$AO$500,38,FALSE)))</f>
        <v/>
      </c>
      <c r="BR28" s="27" t="str">
        <f>IF($A28="","",(VLOOKUP($A28,ACOUSTIC_PIVOT_TABLE!$B$4:$AO$500,39,FALSE)))</f>
        <v/>
      </c>
      <c r="BS28" s="27" t="str">
        <f>IF($A28="","",(VLOOKUP($A28,ACOUSTIC_PIVOT_TABLE!$B$4:$AO$500,40,FALSE)))</f>
        <v/>
      </c>
    </row>
    <row r="29" spans="1:71" x14ac:dyDescent="0.25">
      <c r="A29" s="1" t="str">
        <f>IF(ACOUSTIC_PIVOT_TABLE!B31 = 0, "",ACOUSTIC_PIVOT_TABLE!B31)</f>
        <v/>
      </c>
      <c r="B29" s="1" t="str">
        <f>IF($A29="","",(VLOOKUP($A29,ACOUSTICS_COMBINED!$B$3:$AQ$501,21,FALSE)))</f>
        <v/>
      </c>
      <c r="C29" s="1" t="str">
        <f>IF($A29="","",(VLOOKUP($A29,ACOUSTICS_COMBINED!$B$3:$AQ$501,22,FALSE)))</f>
        <v/>
      </c>
      <c r="D29" s="1" t="str">
        <f>IF($A29="","",(VLOOKUP($A29,ACOUSTICS_COMBINED!$B$3:$AQ$501,12,FALSE)))</f>
        <v/>
      </c>
      <c r="E29" s="1" t="str">
        <f>IF($A29="","",(VLOOKUP($A29,ACOUSTICS_COMBINED!$B$3:$AQ$501,13,FALSE)))</f>
        <v/>
      </c>
      <c r="F29" s="1" t="str">
        <f>IF($A29="","",(VLOOKUP($A29,ACOUSTICS_COMBINED!$B$3:$AQ$501,14,FALSE)))</f>
        <v/>
      </c>
      <c r="G29" s="1" t="str">
        <f>IF($A29="","",(VLOOKUP($A29,ACOUSTICS_COMBINED!$B$3:$AQ$501,23,FALSE)))</f>
        <v/>
      </c>
      <c r="H29" s="1" t="str">
        <f>IF($A29="","",(VLOOKUP($A29,ACOUSTICS_COMBINED!$B$3:$AQ$501,24,FALSE)))</f>
        <v/>
      </c>
      <c r="I29" s="1" t="str">
        <f>IF($A29="","",(VLOOKUP($A29,ACOUSTICS_COMBINED!$B$3:$AQ$501,15,FALSE)))</f>
        <v/>
      </c>
      <c r="J29" s="1" t="str">
        <f>IF($A29="","",(VLOOKUP($A29,ACOUSTICS_COMBINED!$B$3:$AQ$501,16,FALSE)))</f>
        <v/>
      </c>
      <c r="K29" s="1" t="str">
        <f>IF($A29="","",(VLOOKUP($A29,ACOUSTICS_COMBINED!$B$3:$AQ$501,17,FALSE)))</f>
        <v/>
      </c>
      <c r="L29" s="1" t="str">
        <f>IF($A29="","",(VLOOKUP($A29,ACOUSTICS_COMBINED!$B$3:$AQ$501,18,FALSE)))</f>
        <v/>
      </c>
      <c r="M29" s="1" t="str">
        <f>IF($A29="","",(VLOOKUP($A29,ACOUSTICS_COMBINED!$B$3:$AQ$501,25,FALSE)))</f>
        <v/>
      </c>
      <c r="N29" s="16" t="str">
        <f>IF($A29="","",(VLOOKUP($A29,ACOUSTICS_COMBINED!$B$3:$AQ$501,19,FALSE)))</f>
        <v/>
      </c>
      <c r="O29" s="16" t="str">
        <f>IF($A29="","",(VLOOKUP($A29,ACOUSTICS_COMBINED!$B$3:$AQ$501,20,FALSE)))</f>
        <v/>
      </c>
      <c r="P29" s="1" t="str">
        <f>IF($A29="","",(VLOOKUP($A29,ACOUSTICS_COMBINED!$B$3:$AQ$501,26,FALSE)))</f>
        <v/>
      </c>
      <c r="Q29" s="1" t="str">
        <f>IF($A29="","",(VLOOKUP($A29,ACOUSTICS_COMBINED!$B$3:$AQ$501,27,FALSE)))</f>
        <v/>
      </c>
      <c r="R29" s="1" t="str">
        <f>IF($A29="","",(VLOOKUP($A29,ACOUSTICS_COMBINED!$B$3:$AQ$501,28,FALSE)))</f>
        <v/>
      </c>
      <c r="S29" s="1" t="str">
        <f>IF($A29="","",(VLOOKUP($A29,ACOUSTICS_COMBINED!$B$3:$AQ$501,29,FALSE)))</f>
        <v/>
      </c>
      <c r="T29" s="1" t="str">
        <f>IF($A29="","",(VLOOKUP($A29,ACOUSTICS_COMBINED!$B$3:$AQ$501,30,FALSE)))</f>
        <v/>
      </c>
      <c r="U29" s="1" t="str">
        <f>IF($A29="","",(VLOOKUP($A29,ACOUSTICS_COMBINED!$B$3:$AQ$501,31,FALSE)))</f>
        <v/>
      </c>
      <c r="V29" s="1" t="str">
        <f>IF($A29="","",(VLOOKUP($A29,ACOUSTICS_COMBINED!$B$3:$AQ$501,32,FALSE)))</f>
        <v/>
      </c>
      <c r="W29" s="1" t="str">
        <f>IF($A29="","",(VLOOKUP($A29,ACOUSTICS_COMBINED!$B$3:$AQ$501,33,FALSE)))</f>
        <v/>
      </c>
      <c r="X29" s="1" t="str">
        <f>IF($A29="","",(VLOOKUP($A29,ACOUSTICS_COMBINED!$B$3:$AQ$501,34,FALSE)))</f>
        <v/>
      </c>
      <c r="Y29" s="1" t="str">
        <f>IF($A29="","",(VLOOKUP($A29,ACOUSTICS_COMBINED!$B$3:$AQ$501,35,FALSE)))</f>
        <v/>
      </c>
      <c r="Z29" s="1" t="str">
        <f>IF($A29="","",(VLOOKUP($A29,ACOUSTICS_COMBINED!$B$3:$AQ$501,36,FALSE)))</f>
        <v/>
      </c>
      <c r="AA29" s="1" t="str">
        <f>IF($A29="","",(VLOOKUP($A29,ACOUSTICS_COMBINED!$B$3:$AQ$501,37,FALSE)))</f>
        <v/>
      </c>
      <c r="AB29" s="1" t="str">
        <f>IF($A29="","",(VLOOKUP($A29,ACOUSTICS_COMBINED!$B$3:$AQ$501,38,FALSE)))</f>
        <v/>
      </c>
      <c r="AC29" s="1" t="str">
        <f>IF($A29="","",(VLOOKUP($A29,ACOUSTICS_COMBINED!$B$3:$AQ$501,39,FALSE)))</f>
        <v/>
      </c>
      <c r="AD29" s="1" t="str">
        <f>IF($A29="","",(VLOOKUP($A29,ACOUSTICS_COMBINED!$B$3:$AQ$501,40,FALSE)))</f>
        <v/>
      </c>
      <c r="AE29" s="1" t="str">
        <f>IF($A29="","",(VLOOKUP($A29,ACOUSTICS_COMBINED!$B$3:$AQ$501,41,FALSE)))</f>
        <v/>
      </c>
      <c r="AF29" s="1" t="str">
        <f>IF($A29="","",(VLOOKUP($A29,ACOUSTICS_COMBINED!$B$3:$AQ$501,42,FALSE)))</f>
        <v/>
      </c>
      <c r="AG29" s="27" t="str">
        <f>IF($A29="","",(VLOOKUP($A29,ACOUSTIC_PIVOT_TABLE!$B$4:$AO$500,2,FALSE)))</f>
        <v/>
      </c>
      <c r="AH29" s="27" t="str">
        <f>IF($A29="","",(VLOOKUP($A29,ACOUSTIC_PIVOT_TABLE!$B$4:$AO$500,3,FALSE)))</f>
        <v/>
      </c>
      <c r="AI29" s="27" t="str">
        <f>IF($A29="","",(VLOOKUP($A29,ACOUSTIC_PIVOT_TABLE!$B$4:$AO$500,4,FALSE)))</f>
        <v/>
      </c>
      <c r="AJ29" s="27" t="str">
        <f>IF($A29="","",(VLOOKUP($A29,ACOUSTIC_PIVOT_TABLE!$B$4:$AO$500,5,FALSE)))</f>
        <v/>
      </c>
      <c r="AK29" s="27" t="str">
        <f>IF($A29="","",(VLOOKUP($A29,ACOUSTIC_PIVOT_TABLE!$B$4:$AO$500,6,FALSE)))</f>
        <v/>
      </c>
      <c r="AL29" s="27" t="str">
        <f>IF($A29="","",(VLOOKUP($A29,ACOUSTIC_PIVOT_TABLE!$B$4:$AO$500,7,FALSE)))</f>
        <v/>
      </c>
      <c r="AM29" s="27" t="str">
        <f>IF($A29="","",(VLOOKUP($A29,ACOUSTIC_PIVOT_TABLE!$B$4:$AO$500,8,FALSE)))</f>
        <v/>
      </c>
      <c r="AN29" s="27" t="str">
        <f>IF($A29="","",(VLOOKUP($A29,ACOUSTIC_PIVOT_TABLE!$B$4:$AO$500,9,FALSE)))</f>
        <v/>
      </c>
      <c r="AO29" s="27" t="str">
        <f>IF($A29="","",(VLOOKUP($A29,ACOUSTIC_PIVOT_TABLE!$B$4:$AO$500,10,FALSE)))</f>
        <v/>
      </c>
      <c r="AP29" s="27" t="str">
        <f>IF($A29="","",(VLOOKUP($A29,ACOUSTIC_PIVOT_TABLE!$B$4:$AO$500,11,FALSE)))</f>
        <v/>
      </c>
      <c r="AQ29" s="27" t="str">
        <f>IF($A29="","",(VLOOKUP($A29,ACOUSTIC_PIVOT_TABLE!$B$4:$AO$500,12,FALSE)))</f>
        <v/>
      </c>
      <c r="AR29" s="27" t="str">
        <f>IF($A29="","",(VLOOKUP($A29,ACOUSTIC_PIVOT_TABLE!$B$4:$AO$500,13,FALSE)))</f>
        <v/>
      </c>
      <c r="AS29" s="27" t="str">
        <f>IF($A29="","",(VLOOKUP($A29,ACOUSTIC_PIVOT_TABLE!$B$4:$AO$500,14,FALSE)))</f>
        <v/>
      </c>
      <c r="AT29" s="27" t="str">
        <f>IF($A29="","",(VLOOKUP($A29,ACOUSTIC_PIVOT_TABLE!$B$4:$AO$500,15,FALSE)))</f>
        <v/>
      </c>
      <c r="AU29" s="27" t="str">
        <f>IF($A29="","",(VLOOKUP($A29,ACOUSTIC_PIVOT_TABLE!$B$4:$AO$500,16,FALSE)))</f>
        <v/>
      </c>
      <c r="AV29" s="27" t="str">
        <f>IF($A29="","",(VLOOKUP($A29,ACOUSTIC_PIVOT_TABLE!$B$4:$AO$500,17,FALSE)))</f>
        <v/>
      </c>
      <c r="AW29" s="27" t="str">
        <f>IF($A29="","",(VLOOKUP($A29,ACOUSTIC_PIVOT_TABLE!$B$4:$AO$500,18,FALSE)))</f>
        <v/>
      </c>
      <c r="AX29" s="27" t="str">
        <f>IF($A29="","",(VLOOKUP($A29,ACOUSTIC_PIVOT_TABLE!$B$4:$AO$500,19,FALSE)))</f>
        <v/>
      </c>
      <c r="AY29" s="27" t="str">
        <f>IF($A29="","",(VLOOKUP($A29,ACOUSTIC_PIVOT_TABLE!$B$4:$AO$500,20,FALSE)))</f>
        <v/>
      </c>
      <c r="AZ29" s="27" t="str">
        <f>IF($A29="","",(VLOOKUP($A29,ACOUSTIC_PIVOT_TABLE!$B$4:$AO$500,21,FALSE)))</f>
        <v/>
      </c>
      <c r="BA29" s="27" t="str">
        <f>IF($A29="","",(VLOOKUP($A29,ACOUSTIC_PIVOT_TABLE!$B$4:$AO$500,22,FALSE)))</f>
        <v/>
      </c>
      <c r="BB29" s="27" t="str">
        <f>IF($A29="","",(VLOOKUP($A29,ACOUSTIC_PIVOT_TABLE!$B$4:$AO$500,23,FALSE)))</f>
        <v/>
      </c>
      <c r="BC29" s="27" t="str">
        <f>IF($A29="","",(VLOOKUP($A29,ACOUSTIC_PIVOT_TABLE!$B$4:$AO$500,24,FALSE)))</f>
        <v/>
      </c>
      <c r="BD29" s="27" t="str">
        <f>IF($A29="","",(VLOOKUP($A29,ACOUSTIC_PIVOT_TABLE!$B$4:$AO$500,25,FALSE)))</f>
        <v/>
      </c>
      <c r="BE29" s="27" t="str">
        <f>IF($A29="","",(VLOOKUP($A29,ACOUSTIC_PIVOT_TABLE!$B$4:$AO$500,26,FALSE)))</f>
        <v/>
      </c>
      <c r="BF29" s="27" t="str">
        <f>IF($A29="","",(VLOOKUP($A29,ACOUSTIC_PIVOT_TABLE!$B$4:$AO$500,27,FALSE)))</f>
        <v/>
      </c>
      <c r="BG29" s="27" t="str">
        <f>IF($A29="","",(VLOOKUP($A29,ACOUSTIC_PIVOT_TABLE!$B$4:$AO$500,28,FALSE)))</f>
        <v/>
      </c>
      <c r="BH29" s="27" t="str">
        <f>IF($A29="","",(VLOOKUP($A29,ACOUSTIC_PIVOT_TABLE!$B$4:$AO$500,29,FALSE)))</f>
        <v/>
      </c>
      <c r="BI29" s="27" t="str">
        <f>IF($A29="","",(VLOOKUP($A29,ACOUSTIC_PIVOT_TABLE!$B$4:$AO$500,30,FALSE)))</f>
        <v/>
      </c>
      <c r="BJ29" s="27" t="str">
        <f>IF($A29="","",(VLOOKUP($A29,ACOUSTIC_PIVOT_TABLE!$B$4:$AO$500,31,FALSE)))</f>
        <v/>
      </c>
      <c r="BK29" s="27" t="str">
        <f>IF($A29="","",(VLOOKUP($A29,ACOUSTIC_PIVOT_TABLE!$B$4:$AO$500,32,FALSE)))</f>
        <v/>
      </c>
      <c r="BL29" s="27" t="str">
        <f>IF($A29="","",(VLOOKUP($A29,ACOUSTIC_PIVOT_TABLE!$B$4:$AO$500,33,FALSE)))</f>
        <v/>
      </c>
      <c r="BM29" s="27" t="str">
        <f>IF($A29="","",(VLOOKUP($A29,ACOUSTIC_PIVOT_TABLE!$B$4:$AO$500,34,FALSE)))</f>
        <v/>
      </c>
      <c r="BN29" s="27" t="str">
        <f>IF($A29="","",(VLOOKUP($A29,ACOUSTIC_PIVOT_TABLE!$B$4:$AO$500,35,FALSE)))</f>
        <v/>
      </c>
      <c r="BO29" s="27" t="str">
        <f>IF($A29="","",(VLOOKUP($A29,ACOUSTIC_PIVOT_TABLE!$B$4:$AO$500,36,FALSE)))</f>
        <v/>
      </c>
      <c r="BP29" s="27" t="str">
        <f>IF($A29="","",(VLOOKUP($A29,ACOUSTIC_PIVOT_TABLE!$B$4:$AO$500,37,FALSE)))</f>
        <v/>
      </c>
      <c r="BQ29" s="27" t="str">
        <f>IF($A29="","",(VLOOKUP($A29,ACOUSTIC_PIVOT_TABLE!$B$4:$AO$500,38,FALSE)))</f>
        <v/>
      </c>
      <c r="BR29" s="27" t="str">
        <f>IF($A29="","",(VLOOKUP($A29,ACOUSTIC_PIVOT_TABLE!$B$4:$AO$500,39,FALSE)))</f>
        <v/>
      </c>
      <c r="BS29" s="27" t="str">
        <f>IF($A29="","",(VLOOKUP($A29,ACOUSTIC_PIVOT_TABLE!$B$4:$AO$500,40,FALSE)))</f>
        <v/>
      </c>
    </row>
    <row r="30" spans="1:71" x14ac:dyDescent="0.25">
      <c r="A30" s="1" t="str">
        <f>IF(ACOUSTIC_PIVOT_TABLE!B32 = 0, "",ACOUSTIC_PIVOT_TABLE!B32)</f>
        <v/>
      </c>
      <c r="B30" s="1" t="str">
        <f>IF($A30="","",(VLOOKUP($A30,ACOUSTICS_COMBINED!$B$3:$AQ$501,21,FALSE)))</f>
        <v/>
      </c>
      <c r="C30" s="1" t="str">
        <f>IF($A30="","",(VLOOKUP($A30,ACOUSTICS_COMBINED!$B$3:$AQ$501,22,FALSE)))</f>
        <v/>
      </c>
      <c r="D30" s="1" t="str">
        <f>IF($A30="","",(VLOOKUP($A30,ACOUSTICS_COMBINED!$B$3:$AQ$501,12,FALSE)))</f>
        <v/>
      </c>
      <c r="E30" s="1" t="str">
        <f>IF($A30="","",(VLOOKUP($A30,ACOUSTICS_COMBINED!$B$3:$AQ$501,13,FALSE)))</f>
        <v/>
      </c>
      <c r="F30" s="1" t="str">
        <f>IF($A30="","",(VLOOKUP($A30,ACOUSTICS_COMBINED!$B$3:$AQ$501,14,FALSE)))</f>
        <v/>
      </c>
      <c r="G30" s="1" t="str">
        <f>IF($A30="","",(VLOOKUP($A30,ACOUSTICS_COMBINED!$B$3:$AQ$501,23,FALSE)))</f>
        <v/>
      </c>
      <c r="H30" s="1" t="str">
        <f>IF($A30="","",(VLOOKUP($A30,ACOUSTICS_COMBINED!$B$3:$AQ$501,24,FALSE)))</f>
        <v/>
      </c>
      <c r="I30" s="1" t="str">
        <f>IF($A30="","",(VLOOKUP($A30,ACOUSTICS_COMBINED!$B$3:$AQ$501,15,FALSE)))</f>
        <v/>
      </c>
      <c r="J30" s="1" t="str">
        <f>IF($A30="","",(VLOOKUP($A30,ACOUSTICS_COMBINED!$B$3:$AQ$501,16,FALSE)))</f>
        <v/>
      </c>
      <c r="K30" s="1" t="str">
        <f>IF($A30="","",(VLOOKUP($A30,ACOUSTICS_COMBINED!$B$3:$AQ$501,17,FALSE)))</f>
        <v/>
      </c>
      <c r="L30" s="1" t="str">
        <f>IF($A30="","",(VLOOKUP($A30,ACOUSTICS_COMBINED!$B$3:$AQ$501,18,FALSE)))</f>
        <v/>
      </c>
      <c r="M30" s="1" t="str">
        <f>IF($A30="","",(VLOOKUP($A30,ACOUSTICS_COMBINED!$B$3:$AQ$501,25,FALSE)))</f>
        <v/>
      </c>
      <c r="N30" s="16" t="str">
        <f>IF($A30="","",(VLOOKUP($A30,ACOUSTICS_COMBINED!$B$3:$AQ$501,19,FALSE)))</f>
        <v/>
      </c>
      <c r="O30" s="16" t="str">
        <f>IF($A30="","",(VLOOKUP($A30,ACOUSTICS_COMBINED!$B$3:$AQ$501,20,FALSE)))</f>
        <v/>
      </c>
      <c r="P30" s="1" t="str">
        <f>IF($A30="","",(VLOOKUP($A30,ACOUSTICS_COMBINED!$B$3:$AQ$501,26,FALSE)))</f>
        <v/>
      </c>
      <c r="Q30" s="1" t="str">
        <f>IF($A30="","",(VLOOKUP($A30,ACOUSTICS_COMBINED!$B$3:$AQ$501,27,FALSE)))</f>
        <v/>
      </c>
      <c r="R30" s="1" t="str">
        <f>IF($A30="","",(VLOOKUP($A30,ACOUSTICS_COMBINED!$B$3:$AQ$501,28,FALSE)))</f>
        <v/>
      </c>
      <c r="S30" s="1" t="str">
        <f>IF($A30="","",(VLOOKUP($A30,ACOUSTICS_COMBINED!$B$3:$AQ$501,29,FALSE)))</f>
        <v/>
      </c>
      <c r="T30" s="1" t="str">
        <f>IF($A30="","",(VLOOKUP($A30,ACOUSTICS_COMBINED!$B$3:$AQ$501,30,FALSE)))</f>
        <v/>
      </c>
      <c r="U30" s="1" t="str">
        <f>IF($A30="","",(VLOOKUP($A30,ACOUSTICS_COMBINED!$B$3:$AQ$501,31,FALSE)))</f>
        <v/>
      </c>
      <c r="V30" s="1" t="str">
        <f>IF($A30="","",(VLOOKUP($A30,ACOUSTICS_COMBINED!$B$3:$AQ$501,32,FALSE)))</f>
        <v/>
      </c>
      <c r="W30" s="1" t="str">
        <f>IF($A30="","",(VLOOKUP($A30,ACOUSTICS_COMBINED!$B$3:$AQ$501,33,FALSE)))</f>
        <v/>
      </c>
      <c r="X30" s="1" t="str">
        <f>IF($A30="","",(VLOOKUP($A30,ACOUSTICS_COMBINED!$B$3:$AQ$501,34,FALSE)))</f>
        <v/>
      </c>
      <c r="Y30" s="1" t="str">
        <f>IF($A30="","",(VLOOKUP($A30,ACOUSTICS_COMBINED!$B$3:$AQ$501,35,FALSE)))</f>
        <v/>
      </c>
      <c r="Z30" s="1" t="str">
        <f>IF($A30="","",(VLOOKUP($A30,ACOUSTICS_COMBINED!$B$3:$AQ$501,36,FALSE)))</f>
        <v/>
      </c>
      <c r="AA30" s="1" t="str">
        <f>IF($A30="","",(VLOOKUP($A30,ACOUSTICS_COMBINED!$B$3:$AQ$501,37,FALSE)))</f>
        <v/>
      </c>
      <c r="AB30" s="1" t="str">
        <f>IF($A30="","",(VLOOKUP($A30,ACOUSTICS_COMBINED!$B$3:$AQ$501,38,FALSE)))</f>
        <v/>
      </c>
      <c r="AC30" s="1" t="str">
        <f>IF($A30="","",(VLOOKUP($A30,ACOUSTICS_COMBINED!$B$3:$AQ$501,39,FALSE)))</f>
        <v/>
      </c>
      <c r="AD30" s="1" t="str">
        <f>IF($A30="","",(VLOOKUP($A30,ACOUSTICS_COMBINED!$B$3:$AQ$501,40,FALSE)))</f>
        <v/>
      </c>
      <c r="AE30" s="1" t="str">
        <f>IF($A30="","",(VLOOKUP($A30,ACOUSTICS_COMBINED!$B$3:$AQ$501,41,FALSE)))</f>
        <v/>
      </c>
      <c r="AF30" s="1" t="str">
        <f>IF($A30="","",(VLOOKUP($A30,ACOUSTICS_COMBINED!$B$3:$AQ$501,42,FALSE)))</f>
        <v/>
      </c>
      <c r="AG30" s="27" t="str">
        <f>IF($A30="","",(VLOOKUP($A30,ACOUSTIC_PIVOT_TABLE!$B$4:$AO$500,2,FALSE)))</f>
        <v/>
      </c>
      <c r="AH30" s="27" t="str">
        <f>IF($A30="","",(VLOOKUP($A30,ACOUSTIC_PIVOT_TABLE!$B$4:$AO$500,3,FALSE)))</f>
        <v/>
      </c>
      <c r="AI30" s="27" t="str">
        <f>IF($A30="","",(VLOOKUP($A30,ACOUSTIC_PIVOT_TABLE!$B$4:$AO$500,4,FALSE)))</f>
        <v/>
      </c>
      <c r="AJ30" s="27" t="str">
        <f>IF($A30="","",(VLOOKUP($A30,ACOUSTIC_PIVOT_TABLE!$B$4:$AO$500,5,FALSE)))</f>
        <v/>
      </c>
      <c r="AK30" s="27" t="str">
        <f>IF($A30="","",(VLOOKUP($A30,ACOUSTIC_PIVOT_TABLE!$B$4:$AO$500,6,FALSE)))</f>
        <v/>
      </c>
      <c r="AL30" s="27" t="str">
        <f>IF($A30="","",(VLOOKUP($A30,ACOUSTIC_PIVOT_TABLE!$B$4:$AO$500,7,FALSE)))</f>
        <v/>
      </c>
      <c r="AM30" s="27" t="str">
        <f>IF($A30="","",(VLOOKUP($A30,ACOUSTIC_PIVOT_TABLE!$B$4:$AO$500,8,FALSE)))</f>
        <v/>
      </c>
      <c r="AN30" s="27" t="str">
        <f>IF($A30="","",(VLOOKUP($A30,ACOUSTIC_PIVOT_TABLE!$B$4:$AO$500,9,FALSE)))</f>
        <v/>
      </c>
      <c r="AO30" s="27" t="str">
        <f>IF($A30="","",(VLOOKUP($A30,ACOUSTIC_PIVOT_TABLE!$B$4:$AO$500,10,FALSE)))</f>
        <v/>
      </c>
      <c r="AP30" s="27" t="str">
        <f>IF($A30="","",(VLOOKUP($A30,ACOUSTIC_PIVOT_TABLE!$B$4:$AO$500,11,FALSE)))</f>
        <v/>
      </c>
      <c r="AQ30" s="27" t="str">
        <f>IF($A30="","",(VLOOKUP($A30,ACOUSTIC_PIVOT_TABLE!$B$4:$AO$500,12,FALSE)))</f>
        <v/>
      </c>
      <c r="AR30" s="27" t="str">
        <f>IF($A30="","",(VLOOKUP($A30,ACOUSTIC_PIVOT_TABLE!$B$4:$AO$500,13,FALSE)))</f>
        <v/>
      </c>
      <c r="AS30" s="27" t="str">
        <f>IF($A30="","",(VLOOKUP($A30,ACOUSTIC_PIVOT_TABLE!$B$4:$AO$500,14,FALSE)))</f>
        <v/>
      </c>
      <c r="AT30" s="27" t="str">
        <f>IF($A30="","",(VLOOKUP($A30,ACOUSTIC_PIVOT_TABLE!$B$4:$AO$500,15,FALSE)))</f>
        <v/>
      </c>
      <c r="AU30" s="27" t="str">
        <f>IF($A30="","",(VLOOKUP($A30,ACOUSTIC_PIVOT_TABLE!$B$4:$AO$500,16,FALSE)))</f>
        <v/>
      </c>
      <c r="AV30" s="27" t="str">
        <f>IF($A30="","",(VLOOKUP($A30,ACOUSTIC_PIVOT_TABLE!$B$4:$AO$500,17,FALSE)))</f>
        <v/>
      </c>
      <c r="AW30" s="27" t="str">
        <f>IF($A30="","",(VLOOKUP($A30,ACOUSTIC_PIVOT_TABLE!$B$4:$AO$500,18,FALSE)))</f>
        <v/>
      </c>
      <c r="AX30" s="27" t="str">
        <f>IF($A30="","",(VLOOKUP($A30,ACOUSTIC_PIVOT_TABLE!$B$4:$AO$500,19,FALSE)))</f>
        <v/>
      </c>
      <c r="AY30" s="27" t="str">
        <f>IF($A30="","",(VLOOKUP($A30,ACOUSTIC_PIVOT_TABLE!$B$4:$AO$500,20,FALSE)))</f>
        <v/>
      </c>
      <c r="AZ30" s="27" t="str">
        <f>IF($A30="","",(VLOOKUP($A30,ACOUSTIC_PIVOT_TABLE!$B$4:$AO$500,21,FALSE)))</f>
        <v/>
      </c>
      <c r="BA30" s="27" t="str">
        <f>IF($A30="","",(VLOOKUP($A30,ACOUSTIC_PIVOT_TABLE!$B$4:$AO$500,22,FALSE)))</f>
        <v/>
      </c>
      <c r="BB30" s="27" t="str">
        <f>IF($A30="","",(VLOOKUP($A30,ACOUSTIC_PIVOT_TABLE!$B$4:$AO$500,23,FALSE)))</f>
        <v/>
      </c>
      <c r="BC30" s="27" t="str">
        <f>IF($A30="","",(VLOOKUP($A30,ACOUSTIC_PIVOT_TABLE!$B$4:$AO$500,24,FALSE)))</f>
        <v/>
      </c>
      <c r="BD30" s="27" t="str">
        <f>IF($A30="","",(VLOOKUP($A30,ACOUSTIC_PIVOT_TABLE!$B$4:$AO$500,25,FALSE)))</f>
        <v/>
      </c>
      <c r="BE30" s="27" t="str">
        <f>IF($A30="","",(VLOOKUP($A30,ACOUSTIC_PIVOT_TABLE!$B$4:$AO$500,26,FALSE)))</f>
        <v/>
      </c>
      <c r="BF30" s="27" t="str">
        <f>IF($A30="","",(VLOOKUP($A30,ACOUSTIC_PIVOT_TABLE!$B$4:$AO$500,27,FALSE)))</f>
        <v/>
      </c>
      <c r="BG30" s="27" t="str">
        <f>IF($A30="","",(VLOOKUP($A30,ACOUSTIC_PIVOT_TABLE!$B$4:$AO$500,28,FALSE)))</f>
        <v/>
      </c>
      <c r="BH30" s="27" t="str">
        <f>IF($A30="","",(VLOOKUP($A30,ACOUSTIC_PIVOT_TABLE!$B$4:$AO$500,29,FALSE)))</f>
        <v/>
      </c>
      <c r="BI30" s="27" t="str">
        <f>IF($A30="","",(VLOOKUP($A30,ACOUSTIC_PIVOT_TABLE!$B$4:$AO$500,30,FALSE)))</f>
        <v/>
      </c>
      <c r="BJ30" s="27" t="str">
        <f>IF($A30="","",(VLOOKUP($A30,ACOUSTIC_PIVOT_TABLE!$B$4:$AO$500,31,FALSE)))</f>
        <v/>
      </c>
      <c r="BK30" s="27" t="str">
        <f>IF($A30="","",(VLOOKUP($A30,ACOUSTIC_PIVOT_TABLE!$B$4:$AO$500,32,FALSE)))</f>
        <v/>
      </c>
      <c r="BL30" s="27" t="str">
        <f>IF($A30="","",(VLOOKUP($A30,ACOUSTIC_PIVOT_TABLE!$B$4:$AO$500,33,FALSE)))</f>
        <v/>
      </c>
      <c r="BM30" s="27" t="str">
        <f>IF($A30="","",(VLOOKUP($A30,ACOUSTIC_PIVOT_TABLE!$B$4:$AO$500,34,FALSE)))</f>
        <v/>
      </c>
      <c r="BN30" s="27" t="str">
        <f>IF($A30="","",(VLOOKUP($A30,ACOUSTIC_PIVOT_TABLE!$B$4:$AO$500,35,FALSE)))</f>
        <v/>
      </c>
      <c r="BO30" s="27" t="str">
        <f>IF($A30="","",(VLOOKUP($A30,ACOUSTIC_PIVOT_TABLE!$B$4:$AO$500,36,FALSE)))</f>
        <v/>
      </c>
      <c r="BP30" s="27" t="str">
        <f>IF($A30="","",(VLOOKUP($A30,ACOUSTIC_PIVOT_TABLE!$B$4:$AO$500,37,FALSE)))</f>
        <v/>
      </c>
      <c r="BQ30" s="27" t="str">
        <f>IF($A30="","",(VLOOKUP($A30,ACOUSTIC_PIVOT_TABLE!$B$4:$AO$500,38,FALSE)))</f>
        <v/>
      </c>
      <c r="BR30" s="27" t="str">
        <f>IF($A30="","",(VLOOKUP($A30,ACOUSTIC_PIVOT_TABLE!$B$4:$AO$500,39,FALSE)))</f>
        <v/>
      </c>
      <c r="BS30" s="27" t="str">
        <f>IF($A30="","",(VLOOKUP($A30,ACOUSTIC_PIVOT_TABLE!$B$4:$AO$500,40,FALSE)))</f>
        <v/>
      </c>
    </row>
    <row r="31" spans="1:71" x14ac:dyDescent="0.25">
      <c r="A31" s="1" t="str">
        <f>IF(ACOUSTIC_PIVOT_TABLE!B33 = 0, "",ACOUSTIC_PIVOT_TABLE!B33)</f>
        <v/>
      </c>
      <c r="B31" s="1" t="str">
        <f>IF($A31="","",(VLOOKUP($A31,ACOUSTICS_COMBINED!$B$3:$AQ$501,21,FALSE)))</f>
        <v/>
      </c>
      <c r="C31" s="1" t="str">
        <f>IF($A31="","",(VLOOKUP($A31,ACOUSTICS_COMBINED!$B$3:$AQ$501,22,FALSE)))</f>
        <v/>
      </c>
      <c r="D31" s="1" t="str">
        <f>IF($A31="","",(VLOOKUP($A31,ACOUSTICS_COMBINED!$B$3:$AQ$501,12,FALSE)))</f>
        <v/>
      </c>
      <c r="E31" s="1" t="str">
        <f>IF($A31="","",(VLOOKUP($A31,ACOUSTICS_COMBINED!$B$3:$AQ$501,13,FALSE)))</f>
        <v/>
      </c>
      <c r="F31" s="1" t="str">
        <f>IF($A31="","",(VLOOKUP($A31,ACOUSTICS_COMBINED!$B$3:$AQ$501,14,FALSE)))</f>
        <v/>
      </c>
      <c r="G31" s="1" t="str">
        <f>IF($A31="","",(VLOOKUP($A31,ACOUSTICS_COMBINED!$B$3:$AQ$501,23,FALSE)))</f>
        <v/>
      </c>
      <c r="H31" s="1" t="str">
        <f>IF($A31="","",(VLOOKUP($A31,ACOUSTICS_COMBINED!$B$3:$AQ$501,24,FALSE)))</f>
        <v/>
      </c>
      <c r="I31" s="1" t="str">
        <f>IF($A31="","",(VLOOKUP($A31,ACOUSTICS_COMBINED!$B$3:$AQ$501,15,FALSE)))</f>
        <v/>
      </c>
      <c r="J31" s="1" t="str">
        <f>IF($A31="","",(VLOOKUP($A31,ACOUSTICS_COMBINED!$B$3:$AQ$501,16,FALSE)))</f>
        <v/>
      </c>
      <c r="K31" s="1" t="str">
        <f>IF($A31="","",(VLOOKUP($A31,ACOUSTICS_COMBINED!$B$3:$AQ$501,17,FALSE)))</f>
        <v/>
      </c>
      <c r="L31" s="1" t="str">
        <f>IF($A31="","",(VLOOKUP($A31,ACOUSTICS_COMBINED!$B$3:$AQ$501,18,FALSE)))</f>
        <v/>
      </c>
      <c r="M31" s="1" t="str">
        <f>IF($A31="","",(VLOOKUP($A31,ACOUSTICS_COMBINED!$B$3:$AQ$501,25,FALSE)))</f>
        <v/>
      </c>
      <c r="N31" s="16" t="str">
        <f>IF($A31="","",(VLOOKUP($A31,ACOUSTICS_COMBINED!$B$3:$AQ$501,19,FALSE)))</f>
        <v/>
      </c>
      <c r="O31" s="16" t="str">
        <f>IF($A31="","",(VLOOKUP($A31,ACOUSTICS_COMBINED!$B$3:$AQ$501,20,FALSE)))</f>
        <v/>
      </c>
      <c r="P31" s="1" t="str">
        <f>IF($A31="","",(VLOOKUP($A31,ACOUSTICS_COMBINED!$B$3:$AQ$501,26,FALSE)))</f>
        <v/>
      </c>
      <c r="Q31" s="1" t="str">
        <f>IF($A31="","",(VLOOKUP($A31,ACOUSTICS_COMBINED!$B$3:$AQ$501,27,FALSE)))</f>
        <v/>
      </c>
      <c r="R31" s="1" t="str">
        <f>IF($A31="","",(VLOOKUP($A31,ACOUSTICS_COMBINED!$B$3:$AQ$501,28,FALSE)))</f>
        <v/>
      </c>
      <c r="S31" s="1" t="str">
        <f>IF($A31="","",(VLOOKUP($A31,ACOUSTICS_COMBINED!$B$3:$AQ$501,29,FALSE)))</f>
        <v/>
      </c>
      <c r="T31" s="1" t="str">
        <f>IF($A31="","",(VLOOKUP($A31,ACOUSTICS_COMBINED!$B$3:$AQ$501,30,FALSE)))</f>
        <v/>
      </c>
      <c r="U31" s="1" t="str">
        <f>IF($A31="","",(VLOOKUP($A31,ACOUSTICS_COMBINED!$B$3:$AQ$501,31,FALSE)))</f>
        <v/>
      </c>
      <c r="V31" s="1" t="str">
        <f>IF($A31="","",(VLOOKUP($A31,ACOUSTICS_COMBINED!$B$3:$AQ$501,32,FALSE)))</f>
        <v/>
      </c>
      <c r="W31" s="1" t="str">
        <f>IF($A31="","",(VLOOKUP($A31,ACOUSTICS_COMBINED!$B$3:$AQ$501,33,FALSE)))</f>
        <v/>
      </c>
      <c r="X31" s="1" t="str">
        <f>IF($A31="","",(VLOOKUP($A31,ACOUSTICS_COMBINED!$B$3:$AQ$501,34,FALSE)))</f>
        <v/>
      </c>
      <c r="Y31" s="1" t="str">
        <f>IF($A31="","",(VLOOKUP($A31,ACOUSTICS_COMBINED!$B$3:$AQ$501,35,FALSE)))</f>
        <v/>
      </c>
      <c r="Z31" s="1" t="str">
        <f>IF($A31="","",(VLOOKUP($A31,ACOUSTICS_COMBINED!$B$3:$AQ$501,36,FALSE)))</f>
        <v/>
      </c>
      <c r="AA31" s="1" t="str">
        <f>IF($A31="","",(VLOOKUP($A31,ACOUSTICS_COMBINED!$B$3:$AQ$501,37,FALSE)))</f>
        <v/>
      </c>
      <c r="AB31" s="1" t="str">
        <f>IF($A31="","",(VLOOKUP($A31,ACOUSTICS_COMBINED!$B$3:$AQ$501,38,FALSE)))</f>
        <v/>
      </c>
      <c r="AC31" s="1" t="str">
        <f>IF($A31="","",(VLOOKUP($A31,ACOUSTICS_COMBINED!$B$3:$AQ$501,39,FALSE)))</f>
        <v/>
      </c>
      <c r="AD31" s="1" t="str">
        <f>IF($A31="","",(VLOOKUP($A31,ACOUSTICS_COMBINED!$B$3:$AQ$501,40,FALSE)))</f>
        <v/>
      </c>
      <c r="AE31" s="1" t="str">
        <f>IF($A31="","",(VLOOKUP($A31,ACOUSTICS_COMBINED!$B$3:$AQ$501,41,FALSE)))</f>
        <v/>
      </c>
      <c r="AF31" s="1" t="str">
        <f>IF($A31="","",(VLOOKUP($A31,ACOUSTICS_COMBINED!$B$3:$AQ$501,42,FALSE)))</f>
        <v/>
      </c>
      <c r="AG31" s="27" t="str">
        <f>IF($A31="","",(VLOOKUP($A31,ACOUSTIC_PIVOT_TABLE!$B$4:$AO$500,2,FALSE)))</f>
        <v/>
      </c>
      <c r="AH31" s="27" t="str">
        <f>IF($A31="","",(VLOOKUP($A31,ACOUSTIC_PIVOT_TABLE!$B$4:$AO$500,3,FALSE)))</f>
        <v/>
      </c>
      <c r="AI31" s="27" t="str">
        <f>IF($A31="","",(VLOOKUP($A31,ACOUSTIC_PIVOT_TABLE!$B$4:$AO$500,4,FALSE)))</f>
        <v/>
      </c>
      <c r="AJ31" s="27" t="str">
        <f>IF($A31="","",(VLOOKUP($A31,ACOUSTIC_PIVOT_TABLE!$B$4:$AO$500,5,FALSE)))</f>
        <v/>
      </c>
      <c r="AK31" s="27" t="str">
        <f>IF($A31="","",(VLOOKUP($A31,ACOUSTIC_PIVOT_TABLE!$B$4:$AO$500,6,FALSE)))</f>
        <v/>
      </c>
      <c r="AL31" s="27" t="str">
        <f>IF($A31="","",(VLOOKUP($A31,ACOUSTIC_PIVOT_TABLE!$B$4:$AO$500,7,FALSE)))</f>
        <v/>
      </c>
      <c r="AM31" s="27" t="str">
        <f>IF($A31="","",(VLOOKUP($A31,ACOUSTIC_PIVOT_TABLE!$B$4:$AO$500,8,FALSE)))</f>
        <v/>
      </c>
      <c r="AN31" s="27" t="str">
        <f>IF($A31="","",(VLOOKUP($A31,ACOUSTIC_PIVOT_TABLE!$B$4:$AO$500,9,FALSE)))</f>
        <v/>
      </c>
      <c r="AO31" s="27" t="str">
        <f>IF($A31="","",(VLOOKUP($A31,ACOUSTIC_PIVOT_TABLE!$B$4:$AO$500,10,FALSE)))</f>
        <v/>
      </c>
      <c r="AP31" s="27" t="str">
        <f>IF($A31="","",(VLOOKUP($A31,ACOUSTIC_PIVOT_TABLE!$B$4:$AO$500,11,FALSE)))</f>
        <v/>
      </c>
      <c r="AQ31" s="27" t="str">
        <f>IF($A31="","",(VLOOKUP($A31,ACOUSTIC_PIVOT_TABLE!$B$4:$AO$500,12,FALSE)))</f>
        <v/>
      </c>
      <c r="AR31" s="27" t="str">
        <f>IF($A31="","",(VLOOKUP($A31,ACOUSTIC_PIVOT_TABLE!$B$4:$AO$500,13,FALSE)))</f>
        <v/>
      </c>
      <c r="AS31" s="27" t="str">
        <f>IF($A31="","",(VLOOKUP($A31,ACOUSTIC_PIVOT_TABLE!$B$4:$AO$500,14,FALSE)))</f>
        <v/>
      </c>
      <c r="AT31" s="27" t="str">
        <f>IF($A31="","",(VLOOKUP($A31,ACOUSTIC_PIVOT_TABLE!$B$4:$AO$500,15,FALSE)))</f>
        <v/>
      </c>
      <c r="AU31" s="27" t="str">
        <f>IF($A31="","",(VLOOKUP($A31,ACOUSTIC_PIVOT_TABLE!$B$4:$AO$500,16,FALSE)))</f>
        <v/>
      </c>
      <c r="AV31" s="27" t="str">
        <f>IF($A31="","",(VLOOKUP($A31,ACOUSTIC_PIVOT_TABLE!$B$4:$AO$500,17,FALSE)))</f>
        <v/>
      </c>
      <c r="AW31" s="27" t="str">
        <f>IF($A31="","",(VLOOKUP($A31,ACOUSTIC_PIVOT_TABLE!$B$4:$AO$500,18,FALSE)))</f>
        <v/>
      </c>
      <c r="AX31" s="27" t="str">
        <f>IF($A31="","",(VLOOKUP($A31,ACOUSTIC_PIVOT_TABLE!$B$4:$AO$500,19,FALSE)))</f>
        <v/>
      </c>
      <c r="AY31" s="27" t="str">
        <f>IF($A31="","",(VLOOKUP($A31,ACOUSTIC_PIVOT_TABLE!$B$4:$AO$500,20,FALSE)))</f>
        <v/>
      </c>
      <c r="AZ31" s="27" t="str">
        <f>IF($A31="","",(VLOOKUP($A31,ACOUSTIC_PIVOT_TABLE!$B$4:$AO$500,21,FALSE)))</f>
        <v/>
      </c>
      <c r="BA31" s="27" t="str">
        <f>IF($A31="","",(VLOOKUP($A31,ACOUSTIC_PIVOT_TABLE!$B$4:$AO$500,22,FALSE)))</f>
        <v/>
      </c>
      <c r="BB31" s="27" t="str">
        <f>IF($A31="","",(VLOOKUP($A31,ACOUSTIC_PIVOT_TABLE!$B$4:$AO$500,23,FALSE)))</f>
        <v/>
      </c>
      <c r="BC31" s="27" t="str">
        <f>IF($A31="","",(VLOOKUP($A31,ACOUSTIC_PIVOT_TABLE!$B$4:$AO$500,24,FALSE)))</f>
        <v/>
      </c>
      <c r="BD31" s="27" t="str">
        <f>IF($A31="","",(VLOOKUP($A31,ACOUSTIC_PIVOT_TABLE!$B$4:$AO$500,25,FALSE)))</f>
        <v/>
      </c>
      <c r="BE31" s="27" t="str">
        <f>IF($A31="","",(VLOOKUP($A31,ACOUSTIC_PIVOT_TABLE!$B$4:$AO$500,26,FALSE)))</f>
        <v/>
      </c>
      <c r="BF31" s="27" t="str">
        <f>IF($A31="","",(VLOOKUP($A31,ACOUSTIC_PIVOT_TABLE!$B$4:$AO$500,27,FALSE)))</f>
        <v/>
      </c>
      <c r="BG31" s="27" t="str">
        <f>IF($A31="","",(VLOOKUP($A31,ACOUSTIC_PIVOT_TABLE!$B$4:$AO$500,28,FALSE)))</f>
        <v/>
      </c>
      <c r="BH31" s="27" t="str">
        <f>IF($A31="","",(VLOOKUP($A31,ACOUSTIC_PIVOT_TABLE!$B$4:$AO$500,29,FALSE)))</f>
        <v/>
      </c>
      <c r="BI31" s="27" t="str">
        <f>IF($A31="","",(VLOOKUP($A31,ACOUSTIC_PIVOT_TABLE!$B$4:$AO$500,30,FALSE)))</f>
        <v/>
      </c>
      <c r="BJ31" s="27" t="str">
        <f>IF($A31="","",(VLOOKUP($A31,ACOUSTIC_PIVOT_TABLE!$B$4:$AO$500,31,FALSE)))</f>
        <v/>
      </c>
      <c r="BK31" s="27" t="str">
        <f>IF($A31="","",(VLOOKUP($A31,ACOUSTIC_PIVOT_TABLE!$B$4:$AO$500,32,FALSE)))</f>
        <v/>
      </c>
      <c r="BL31" s="27" t="str">
        <f>IF($A31="","",(VLOOKUP($A31,ACOUSTIC_PIVOT_TABLE!$B$4:$AO$500,33,FALSE)))</f>
        <v/>
      </c>
      <c r="BM31" s="27" t="str">
        <f>IF($A31="","",(VLOOKUP($A31,ACOUSTIC_PIVOT_TABLE!$B$4:$AO$500,34,FALSE)))</f>
        <v/>
      </c>
      <c r="BN31" s="27" t="str">
        <f>IF($A31="","",(VLOOKUP($A31,ACOUSTIC_PIVOT_TABLE!$B$4:$AO$500,35,FALSE)))</f>
        <v/>
      </c>
      <c r="BO31" s="27" t="str">
        <f>IF($A31="","",(VLOOKUP($A31,ACOUSTIC_PIVOT_TABLE!$B$4:$AO$500,36,FALSE)))</f>
        <v/>
      </c>
      <c r="BP31" s="27" t="str">
        <f>IF($A31="","",(VLOOKUP($A31,ACOUSTIC_PIVOT_TABLE!$B$4:$AO$500,37,FALSE)))</f>
        <v/>
      </c>
      <c r="BQ31" s="27" t="str">
        <f>IF($A31="","",(VLOOKUP($A31,ACOUSTIC_PIVOT_TABLE!$B$4:$AO$500,38,FALSE)))</f>
        <v/>
      </c>
      <c r="BR31" s="27" t="str">
        <f>IF($A31="","",(VLOOKUP($A31,ACOUSTIC_PIVOT_TABLE!$B$4:$AO$500,39,FALSE)))</f>
        <v/>
      </c>
      <c r="BS31" s="27" t="str">
        <f>IF($A31="","",(VLOOKUP($A31,ACOUSTIC_PIVOT_TABLE!$B$4:$AO$500,40,FALSE)))</f>
        <v/>
      </c>
    </row>
    <row r="32" spans="1:71" x14ac:dyDescent="0.25">
      <c r="A32" s="1" t="str">
        <f>IF(ACOUSTIC_PIVOT_TABLE!B34 = 0, "",ACOUSTIC_PIVOT_TABLE!B34)</f>
        <v/>
      </c>
      <c r="B32" s="1" t="str">
        <f>IF($A32="","",(VLOOKUP($A32,ACOUSTICS_COMBINED!$B$3:$AQ$501,21,FALSE)))</f>
        <v/>
      </c>
      <c r="C32" s="1" t="str">
        <f>IF($A32="","",(VLOOKUP($A32,ACOUSTICS_COMBINED!$B$3:$AQ$501,22,FALSE)))</f>
        <v/>
      </c>
      <c r="D32" s="1" t="str">
        <f>IF($A32="","",(VLOOKUP($A32,ACOUSTICS_COMBINED!$B$3:$AQ$501,12,FALSE)))</f>
        <v/>
      </c>
      <c r="E32" s="1" t="str">
        <f>IF($A32="","",(VLOOKUP($A32,ACOUSTICS_COMBINED!$B$3:$AQ$501,13,FALSE)))</f>
        <v/>
      </c>
      <c r="F32" s="1" t="str">
        <f>IF($A32="","",(VLOOKUP($A32,ACOUSTICS_COMBINED!$B$3:$AQ$501,14,FALSE)))</f>
        <v/>
      </c>
      <c r="G32" s="1" t="str">
        <f>IF($A32="","",(VLOOKUP($A32,ACOUSTICS_COMBINED!$B$3:$AQ$501,23,FALSE)))</f>
        <v/>
      </c>
      <c r="H32" s="1" t="str">
        <f>IF($A32="","",(VLOOKUP($A32,ACOUSTICS_COMBINED!$B$3:$AQ$501,24,FALSE)))</f>
        <v/>
      </c>
      <c r="I32" s="1" t="str">
        <f>IF($A32="","",(VLOOKUP($A32,ACOUSTICS_COMBINED!$B$3:$AQ$501,15,FALSE)))</f>
        <v/>
      </c>
      <c r="J32" s="1" t="str">
        <f>IF($A32="","",(VLOOKUP($A32,ACOUSTICS_COMBINED!$B$3:$AQ$501,16,FALSE)))</f>
        <v/>
      </c>
      <c r="K32" s="1" t="str">
        <f>IF($A32="","",(VLOOKUP($A32,ACOUSTICS_COMBINED!$B$3:$AQ$501,17,FALSE)))</f>
        <v/>
      </c>
      <c r="L32" s="1" t="str">
        <f>IF($A32="","",(VLOOKUP($A32,ACOUSTICS_COMBINED!$B$3:$AQ$501,18,FALSE)))</f>
        <v/>
      </c>
      <c r="M32" s="1" t="str">
        <f>IF($A32="","",(VLOOKUP($A32,ACOUSTICS_COMBINED!$B$3:$AQ$501,25,FALSE)))</f>
        <v/>
      </c>
      <c r="N32" s="16" t="str">
        <f>IF($A32="","",(VLOOKUP($A32,ACOUSTICS_COMBINED!$B$3:$AQ$501,19,FALSE)))</f>
        <v/>
      </c>
      <c r="O32" s="16" t="str">
        <f>IF($A32="","",(VLOOKUP($A32,ACOUSTICS_COMBINED!$B$3:$AQ$501,20,FALSE)))</f>
        <v/>
      </c>
      <c r="P32" s="1" t="str">
        <f>IF($A32="","",(VLOOKUP($A32,ACOUSTICS_COMBINED!$B$3:$AQ$501,26,FALSE)))</f>
        <v/>
      </c>
      <c r="Q32" s="1" t="str">
        <f>IF($A32="","",(VLOOKUP($A32,ACOUSTICS_COMBINED!$B$3:$AQ$501,27,FALSE)))</f>
        <v/>
      </c>
      <c r="R32" s="1" t="str">
        <f>IF($A32="","",(VLOOKUP($A32,ACOUSTICS_COMBINED!$B$3:$AQ$501,28,FALSE)))</f>
        <v/>
      </c>
      <c r="S32" s="1" t="str">
        <f>IF($A32="","",(VLOOKUP($A32,ACOUSTICS_COMBINED!$B$3:$AQ$501,29,FALSE)))</f>
        <v/>
      </c>
      <c r="T32" s="1" t="str">
        <f>IF($A32="","",(VLOOKUP($A32,ACOUSTICS_COMBINED!$B$3:$AQ$501,30,FALSE)))</f>
        <v/>
      </c>
      <c r="U32" s="1" t="str">
        <f>IF($A32="","",(VLOOKUP($A32,ACOUSTICS_COMBINED!$B$3:$AQ$501,31,FALSE)))</f>
        <v/>
      </c>
      <c r="V32" s="1" t="str">
        <f>IF($A32="","",(VLOOKUP($A32,ACOUSTICS_COMBINED!$B$3:$AQ$501,32,FALSE)))</f>
        <v/>
      </c>
      <c r="W32" s="1" t="str">
        <f>IF($A32="","",(VLOOKUP($A32,ACOUSTICS_COMBINED!$B$3:$AQ$501,33,FALSE)))</f>
        <v/>
      </c>
      <c r="X32" s="1" t="str">
        <f>IF($A32="","",(VLOOKUP($A32,ACOUSTICS_COMBINED!$B$3:$AQ$501,34,FALSE)))</f>
        <v/>
      </c>
      <c r="Y32" s="1" t="str">
        <f>IF($A32="","",(VLOOKUP($A32,ACOUSTICS_COMBINED!$B$3:$AQ$501,35,FALSE)))</f>
        <v/>
      </c>
      <c r="Z32" s="1" t="str">
        <f>IF($A32="","",(VLOOKUP($A32,ACOUSTICS_COMBINED!$B$3:$AQ$501,36,FALSE)))</f>
        <v/>
      </c>
      <c r="AA32" s="1" t="str">
        <f>IF($A32="","",(VLOOKUP($A32,ACOUSTICS_COMBINED!$B$3:$AQ$501,37,FALSE)))</f>
        <v/>
      </c>
      <c r="AB32" s="1" t="str">
        <f>IF($A32="","",(VLOOKUP($A32,ACOUSTICS_COMBINED!$B$3:$AQ$501,38,FALSE)))</f>
        <v/>
      </c>
      <c r="AC32" s="1" t="str">
        <f>IF($A32="","",(VLOOKUP($A32,ACOUSTICS_COMBINED!$B$3:$AQ$501,39,FALSE)))</f>
        <v/>
      </c>
      <c r="AD32" s="1" t="str">
        <f>IF($A32="","",(VLOOKUP($A32,ACOUSTICS_COMBINED!$B$3:$AQ$501,40,FALSE)))</f>
        <v/>
      </c>
      <c r="AE32" s="1" t="str">
        <f>IF($A32="","",(VLOOKUP($A32,ACOUSTICS_COMBINED!$B$3:$AQ$501,41,FALSE)))</f>
        <v/>
      </c>
      <c r="AF32" s="1" t="str">
        <f>IF($A32="","",(VLOOKUP($A32,ACOUSTICS_COMBINED!$B$3:$AQ$501,42,FALSE)))</f>
        <v/>
      </c>
      <c r="AG32" s="27" t="str">
        <f>IF($A32="","",(VLOOKUP($A32,ACOUSTIC_PIVOT_TABLE!$B$4:$AO$500,2,FALSE)))</f>
        <v/>
      </c>
      <c r="AH32" s="27" t="str">
        <f>IF($A32="","",(VLOOKUP($A32,ACOUSTIC_PIVOT_TABLE!$B$4:$AO$500,3,FALSE)))</f>
        <v/>
      </c>
      <c r="AI32" s="27" t="str">
        <f>IF($A32="","",(VLOOKUP($A32,ACOUSTIC_PIVOT_TABLE!$B$4:$AO$500,4,FALSE)))</f>
        <v/>
      </c>
      <c r="AJ32" s="27" t="str">
        <f>IF($A32="","",(VLOOKUP($A32,ACOUSTIC_PIVOT_TABLE!$B$4:$AO$500,5,FALSE)))</f>
        <v/>
      </c>
      <c r="AK32" s="27" t="str">
        <f>IF($A32="","",(VLOOKUP($A32,ACOUSTIC_PIVOT_TABLE!$B$4:$AO$500,6,FALSE)))</f>
        <v/>
      </c>
      <c r="AL32" s="27" t="str">
        <f>IF($A32="","",(VLOOKUP($A32,ACOUSTIC_PIVOT_TABLE!$B$4:$AO$500,7,FALSE)))</f>
        <v/>
      </c>
      <c r="AM32" s="27" t="str">
        <f>IF($A32="","",(VLOOKUP($A32,ACOUSTIC_PIVOT_TABLE!$B$4:$AO$500,8,FALSE)))</f>
        <v/>
      </c>
      <c r="AN32" s="27" t="str">
        <f>IF($A32="","",(VLOOKUP($A32,ACOUSTIC_PIVOT_TABLE!$B$4:$AO$500,9,FALSE)))</f>
        <v/>
      </c>
      <c r="AO32" s="27" t="str">
        <f>IF($A32="","",(VLOOKUP($A32,ACOUSTIC_PIVOT_TABLE!$B$4:$AO$500,10,FALSE)))</f>
        <v/>
      </c>
      <c r="AP32" s="27" t="str">
        <f>IF($A32="","",(VLOOKUP($A32,ACOUSTIC_PIVOT_TABLE!$B$4:$AO$500,11,FALSE)))</f>
        <v/>
      </c>
      <c r="AQ32" s="27" t="str">
        <f>IF($A32="","",(VLOOKUP($A32,ACOUSTIC_PIVOT_TABLE!$B$4:$AO$500,12,FALSE)))</f>
        <v/>
      </c>
      <c r="AR32" s="27" t="str">
        <f>IF($A32="","",(VLOOKUP($A32,ACOUSTIC_PIVOT_TABLE!$B$4:$AO$500,13,FALSE)))</f>
        <v/>
      </c>
      <c r="AS32" s="27" t="str">
        <f>IF($A32="","",(VLOOKUP($A32,ACOUSTIC_PIVOT_TABLE!$B$4:$AO$500,14,FALSE)))</f>
        <v/>
      </c>
      <c r="AT32" s="27" t="str">
        <f>IF($A32="","",(VLOOKUP($A32,ACOUSTIC_PIVOT_TABLE!$B$4:$AO$500,15,FALSE)))</f>
        <v/>
      </c>
      <c r="AU32" s="27" t="str">
        <f>IF($A32="","",(VLOOKUP($A32,ACOUSTIC_PIVOT_TABLE!$B$4:$AO$500,16,FALSE)))</f>
        <v/>
      </c>
      <c r="AV32" s="27" t="str">
        <f>IF($A32="","",(VLOOKUP($A32,ACOUSTIC_PIVOT_TABLE!$B$4:$AO$500,17,FALSE)))</f>
        <v/>
      </c>
      <c r="AW32" s="27" t="str">
        <f>IF($A32="","",(VLOOKUP($A32,ACOUSTIC_PIVOT_TABLE!$B$4:$AO$500,18,FALSE)))</f>
        <v/>
      </c>
      <c r="AX32" s="27" t="str">
        <f>IF($A32="","",(VLOOKUP($A32,ACOUSTIC_PIVOT_TABLE!$B$4:$AO$500,19,FALSE)))</f>
        <v/>
      </c>
      <c r="AY32" s="27" t="str">
        <f>IF($A32="","",(VLOOKUP($A32,ACOUSTIC_PIVOT_TABLE!$B$4:$AO$500,20,FALSE)))</f>
        <v/>
      </c>
      <c r="AZ32" s="27" t="str">
        <f>IF($A32="","",(VLOOKUP($A32,ACOUSTIC_PIVOT_TABLE!$B$4:$AO$500,21,FALSE)))</f>
        <v/>
      </c>
      <c r="BA32" s="27" t="str">
        <f>IF($A32="","",(VLOOKUP($A32,ACOUSTIC_PIVOT_TABLE!$B$4:$AO$500,22,FALSE)))</f>
        <v/>
      </c>
      <c r="BB32" s="27" t="str">
        <f>IF($A32="","",(VLOOKUP($A32,ACOUSTIC_PIVOT_TABLE!$B$4:$AO$500,23,FALSE)))</f>
        <v/>
      </c>
      <c r="BC32" s="27" t="str">
        <f>IF($A32="","",(VLOOKUP($A32,ACOUSTIC_PIVOT_TABLE!$B$4:$AO$500,24,FALSE)))</f>
        <v/>
      </c>
      <c r="BD32" s="27" t="str">
        <f>IF($A32="","",(VLOOKUP($A32,ACOUSTIC_PIVOT_TABLE!$B$4:$AO$500,25,FALSE)))</f>
        <v/>
      </c>
      <c r="BE32" s="27" t="str">
        <f>IF($A32="","",(VLOOKUP($A32,ACOUSTIC_PIVOT_TABLE!$B$4:$AO$500,26,FALSE)))</f>
        <v/>
      </c>
      <c r="BF32" s="27" t="str">
        <f>IF($A32="","",(VLOOKUP($A32,ACOUSTIC_PIVOT_TABLE!$B$4:$AO$500,27,FALSE)))</f>
        <v/>
      </c>
      <c r="BG32" s="27" t="str">
        <f>IF($A32="","",(VLOOKUP($A32,ACOUSTIC_PIVOT_TABLE!$B$4:$AO$500,28,FALSE)))</f>
        <v/>
      </c>
      <c r="BH32" s="27" t="str">
        <f>IF($A32="","",(VLOOKUP($A32,ACOUSTIC_PIVOT_TABLE!$B$4:$AO$500,29,FALSE)))</f>
        <v/>
      </c>
      <c r="BI32" s="27" t="str">
        <f>IF($A32="","",(VLOOKUP($A32,ACOUSTIC_PIVOT_TABLE!$B$4:$AO$500,30,FALSE)))</f>
        <v/>
      </c>
      <c r="BJ32" s="27" t="str">
        <f>IF($A32="","",(VLOOKUP($A32,ACOUSTIC_PIVOT_TABLE!$B$4:$AO$500,31,FALSE)))</f>
        <v/>
      </c>
      <c r="BK32" s="27" t="str">
        <f>IF($A32="","",(VLOOKUP($A32,ACOUSTIC_PIVOT_TABLE!$B$4:$AO$500,32,FALSE)))</f>
        <v/>
      </c>
      <c r="BL32" s="27" t="str">
        <f>IF($A32="","",(VLOOKUP($A32,ACOUSTIC_PIVOT_TABLE!$B$4:$AO$500,33,FALSE)))</f>
        <v/>
      </c>
      <c r="BM32" s="27" t="str">
        <f>IF($A32="","",(VLOOKUP($A32,ACOUSTIC_PIVOT_TABLE!$B$4:$AO$500,34,FALSE)))</f>
        <v/>
      </c>
      <c r="BN32" s="27" t="str">
        <f>IF($A32="","",(VLOOKUP($A32,ACOUSTIC_PIVOT_TABLE!$B$4:$AO$500,35,FALSE)))</f>
        <v/>
      </c>
      <c r="BO32" s="27" t="str">
        <f>IF($A32="","",(VLOOKUP($A32,ACOUSTIC_PIVOT_TABLE!$B$4:$AO$500,36,FALSE)))</f>
        <v/>
      </c>
      <c r="BP32" s="27" t="str">
        <f>IF($A32="","",(VLOOKUP($A32,ACOUSTIC_PIVOT_TABLE!$B$4:$AO$500,37,FALSE)))</f>
        <v/>
      </c>
      <c r="BQ32" s="27" t="str">
        <f>IF($A32="","",(VLOOKUP($A32,ACOUSTIC_PIVOT_TABLE!$B$4:$AO$500,38,FALSE)))</f>
        <v/>
      </c>
      <c r="BR32" s="27" t="str">
        <f>IF($A32="","",(VLOOKUP($A32,ACOUSTIC_PIVOT_TABLE!$B$4:$AO$500,39,FALSE)))</f>
        <v/>
      </c>
      <c r="BS32" s="27" t="str">
        <f>IF($A32="","",(VLOOKUP($A32,ACOUSTIC_PIVOT_TABLE!$B$4:$AO$500,40,FALSE)))</f>
        <v/>
      </c>
    </row>
    <row r="33" spans="1:71" x14ac:dyDescent="0.25">
      <c r="A33" s="1" t="str">
        <f>IF(ACOUSTIC_PIVOT_TABLE!B35 = 0, "",ACOUSTIC_PIVOT_TABLE!B35)</f>
        <v/>
      </c>
      <c r="B33" s="1" t="str">
        <f>IF($A33="","",(VLOOKUP($A33,ACOUSTICS_COMBINED!$B$3:$AQ$501,21,FALSE)))</f>
        <v/>
      </c>
      <c r="C33" s="1" t="str">
        <f>IF($A33="","",(VLOOKUP($A33,ACOUSTICS_COMBINED!$B$3:$AQ$501,22,FALSE)))</f>
        <v/>
      </c>
      <c r="D33" s="1" t="str">
        <f>IF($A33="","",(VLOOKUP($A33,ACOUSTICS_COMBINED!$B$3:$AQ$501,12,FALSE)))</f>
        <v/>
      </c>
      <c r="E33" s="1" t="str">
        <f>IF($A33="","",(VLOOKUP($A33,ACOUSTICS_COMBINED!$B$3:$AQ$501,13,FALSE)))</f>
        <v/>
      </c>
      <c r="F33" s="1" t="str">
        <f>IF($A33="","",(VLOOKUP($A33,ACOUSTICS_COMBINED!$B$3:$AQ$501,14,FALSE)))</f>
        <v/>
      </c>
      <c r="G33" s="1" t="str">
        <f>IF($A33="","",(VLOOKUP($A33,ACOUSTICS_COMBINED!$B$3:$AQ$501,23,FALSE)))</f>
        <v/>
      </c>
      <c r="H33" s="1" t="str">
        <f>IF($A33="","",(VLOOKUP($A33,ACOUSTICS_COMBINED!$B$3:$AQ$501,24,FALSE)))</f>
        <v/>
      </c>
      <c r="I33" s="1" t="str">
        <f>IF($A33="","",(VLOOKUP($A33,ACOUSTICS_COMBINED!$B$3:$AQ$501,15,FALSE)))</f>
        <v/>
      </c>
      <c r="J33" s="1" t="str">
        <f>IF($A33="","",(VLOOKUP($A33,ACOUSTICS_COMBINED!$B$3:$AQ$501,16,FALSE)))</f>
        <v/>
      </c>
      <c r="K33" s="1" t="str">
        <f>IF($A33="","",(VLOOKUP($A33,ACOUSTICS_COMBINED!$B$3:$AQ$501,17,FALSE)))</f>
        <v/>
      </c>
      <c r="L33" s="1" t="str">
        <f>IF($A33="","",(VLOOKUP($A33,ACOUSTICS_COMBINED!$B$3:$AQ$501,18,FALSE)))</f>
        <v/>
      </c>
      <c r="M33" s="1" t="str">
        <f>IF($A33="","",(VLOOKUP($A33,ACOUSTICS_COMBINED!$B$3:$AQ$501,25,FALSE)))</f>
        <v/>
      </c>
      <c r="N33" s="16" t="str">
        <f>IF($A33="","",(VLOOKUP($A33,ACOUSTICS_COMBINED!$B$3:$AQ$501,19,FALSE)))</f>
        <v/>
      </c>
      <c r="O33" s="16" t="str">
        <f>IF($A33="","",(VLOOKUP($A33,ACOUSTICS_COMBINED!$B$3:$AQ$501,20,FALSE)))</f>
        <v/>
      </c>
      <c r="P33" s="1" t="str">
        <f>IF($A33="","",(VLOOKUP($A33,ACOUSTICS_COMBINED!$B$3:$AQ$501,26,FALSE)))</f>
        <v/>
      </c>
      <c r="Q33" s="1" t="str">
        <f>IF($A33="","",(VLOOKUP($A33,ACOUSTICS_COMBINED!$B$3:$AQ$501,27,FALSE)))</f>
        <v/>
      </c>
      <c r="R33" s="1" t="str">
        <f>IF($A33="","",(VLOOKUP($A33,ACOUSTICS_COMBINED!$B$3:$AQ$501,28,FALSE)))</f>
        <v/>
      </c>
      <c r="S33" s="1" t="str">
        <f>IF($A33="","",(VLOOKUP($A33,ACOUSTICS_COMBINED!$B$3:$AQ$501,29,FALSE)))</f>
        <v/>
      </c>
      <c r="T33" s="1" t="str">
        <f>IF($A33="","",(VLOOKUP($A33,ACOUSTICS_COMBINED!$B$3:$AQ$501,30,FALSE)))</f>
        <v/>
      </c>
      <c r="U33" s="1" t="str">
        <f>IF($A33="","",(VLOOKUP($A33,ACOUSTICS_COMBINED!$B$3:$AQ$501,31,FALSE)))</f>
        <v/>
      </c>
      <c r="V33" s="1" t="str">
        <f>IF($A33="","",(VLOOKUP($A33,ACOUSTICS_COMBINED!$B$3:$AQ$501,32,FALSE)))</f>
        <v/>
      </c>
      <c r="W33" s="1" t="str">
        <f>IF($A33="","",(VLOOKUP($A33,ACOUSTICS_COMBINED!$B$3:$AQ$501,33,FALSE)))</f>
        <v/>
      </c>
      <c r="X33" s="1" t="str">
        <f>IF($A33="","",(VLOOKUP($A33,ACOUSTICS_COMBINED!$B$3:$AQ$501,34,FALSE)))</f>
        <v/>
      </c>
      <c r="Y33" s="1" t="str">
        <f>IF($A33="","",(VLOOKUP($A33,ACOUSTICS_COMBINED!$B$3:$AQ$501,35,FALSE)))</f>
        <v/>
      </c>
      <c r="Z33" s="1" t="str">
        <f>IF($A33="","",(VLOOKUP($A33,ACOUSTICS_COMBINED!$B$3:$AQ$501,36,FALSE)))</f>
        <v/>
      </c>
      <c r="AA33" s="1" t="str">
        <f>IF($A33="","",(VLOOKUP($A33,ACOUSTICS_COMBINED!$B$3:$AQ$501,37,FALSE)))</f>
        <v/>
      </c>
      <c r="AB33" s="1" t="str">
        <f>IF($A33="","",(VLOOKUP($A33,ACOUSTICS_COMBINED!$B$3:$AQ$501,38,FALSE)))</f>
        <v/>
      </c>
      <c r="AC33" s="1" t="str">
        <f>IF($A33="","",(VLOOKUP($A33,ACOUSTICS_COMBINED!$B$3:$AQ$501,39,FALSE)))</f>
        <v/>
      </c>
      <c r="AD33" s="1" t="str">
        <f>IF($A33="","",(VLOOKUP($A33,ACOUSTICS_COMBINED!$B$3:$AQ$501,40,FALSE)))</f>
        <v/>
      </c>
      <c r="AE33" s="1" t="str">
        <f>IF($A33="","",(VLOOKUP($A33,ACOUSTICS_COMBINED!$B$3:$AQ$501,41,FALSE)))</f>
        <v/>
      </c>
      <c r="AF33" s="1" t="str">
        <f>IF($A33="","",(VLOOKUP($A33,ACOUSTICS_COMBINED!$B$3:$AQ$501,42,FALSE)))</f>
        <v/>
      </c>
      <c r="AG33" s="27" t="str">
        <f>IF($A33="","",(VLOOKUP($A33,ACOUSTIC_PIVOT_TABLE!$B$4:$AO$500,2,FALSE)))</f>
        <v/>
      </c>
      <c r="AH33" s="27" t="str">
        <f>IF($A33="","",(VLOOKUP($A33,ACOUSTIC_PIVOT_TABLE!$B$4:$AO$500,3,FALSE)))</f>
        <v/>
      </c>
      <c r="AI33" s="27" t="str">
        <f>IF($A33="","",(VLOOKUP($A33,ACOUSTIC_PIVOT_TABLE!$B$4:$AO$500,4,FALSE)))</f>
        <v/>
      </c>
      <c r="AJ33" s="27" t="str">
        <f>IF($A33="","",(VLOOKUP($A33,ACOUSTIC_PIVOT_TABLE!$B$4:$AO$500,5,FALSE)))</f>
        <v/>
      </c>
      <c r="AK33" s="27" t="str">
        <f>IF($A33="","",(VLOOKUP($A33,ACOUSTIC_PIVOT_TABLE!$B$4:$AO$500,6,FALSE)))</f>
        <v/>
      </c>
      <c r="AL33" s="27" t="str">
        <f>IF($A33="","",(VLOOKUP($A33,ACOUSTIC_PIVOT_TABLE!$B$4:$AO$500,7,FALSE)))</f>
        <v/>
      </c>
      <c r="AM33" s="27" t="str">
        <f>IF($A33="","",(VLOOKUP($A33,ACOUSTIC_PIVOT_TABLE!$B$4:$AO$500,8,FALSE)))</f>
        <v/>
      </c>
      <c r="AN33" s="27" t="str">
        <f>IF($A33="","",(VLOOKUP($A33,ACOUSTIC_PIVOT_TABLE!$B$4:$AO$500,9,FALSE)))</f>
        <v/>
      </c>
      <c r="AO33" s="27" t="str">
        <f>IF($A33="","",(VLOOKUP($A33,ACOUSTIC_PIVOT_TABLE!$B$4:$AO$500,10,FALSE)))</f>
        <v/>
      </c>
      <c r="AP33" s="27" t="str">
        <f>IF($A33="","",(VLOOKUP($A33,ACOUSTIC_PIVOT_TABLE!$B$4:$AO$500,11,FALSE)))</f>
        <v/>
      </c>
      <c r="AQ33" s="27" t="str">
        <f>IF($A33="","",(VLOOKUP($A33,ACOUSTIC_PIVOT_TABLE!$B$4:$AO$500,12,FALSE)))</f>
        <v/>
      </c>
      <c r="AR33" s="27" t="str">
        <f>IF($A33="","",(VLOOKUP($A33,ACOUSTIC_PIVOT_TABLE!$B$4:$AO$500,13,FALSE)))</f>
        <v/>
      </c>
      <c r="AS33" s="27" t="str">
        <f>IF($A33="","",(VLOOKUP($A33,ACOUSTIC_PIVOT_TABLE!$B$4:$AO$500,14,FALSE)))</f>
        <v/>
      </c>
      <c r="AT33" s="27" t="str">
        <f>IF($A33="","",(VLOOKUP($A33,ACOUSTIC_PIVOT_TABLE!$B$4:$AO$500,15,FALSE)))</f>
        <v/>
      </c>
      <c r="AU33" s="27" t="str">
        <f>IF($A33="","",(VLOOKUP($A33,ACOUSTIC_PIVOT_TABLE!$B$4:$AO$500,16,FALSE)))</f>
        <v/>
      </c>
      <c r="AV33" s="27" t="str">
        <f>IF($A33="","",(VLOOKUP($A33,ACOUSTIC_PIVOT_TABLE!$B$4:$AO$500,17,FALSE)))</f>
        <v/>
      </c>
      <c r="AW33" s="27" t="str">
        <f>IF($A33="","",(VLOOKUP($A33,ACOUSTIC_PIVOT_TABLE!$B$4:$AO$500,18,FALSE)))</f>
        <v/>
      </c>
      <c r="AX33" s="27" t="str">
        <f>IF($A33="","",(VLOOKUP($A33,ACOUSTIC_PIVOT_TABLE!$B$4:$AO$500,19,FALSE)))</f>
        <v/>
      </c>
      <c r="AY33" s="27" t="str">
        <f>IF($A33="","",(VLOOKUP($A33,ACOUSTIC_PIVOT_TABLE!$B$4:$AO$500,20,FALSE)))</f>
        <v/>
      </c>
      <c r="AZ33" s="27" t="str">
        <f>IF($A33="","",(VLOOKUP($A33,ACOUSTIC_PIVOT_TABLE!$B$4:$AO$500,21,FALSE)))</f>
        <v/>
      </c>
      <c r="BA33" s="27" t="str">
        <f>IF($A33="","",(VLOOKUP($A33,ACOUSTIC_PIVOT_TABLE!$B$4:$AO$500,22,FALSE)))</f>
        <v/>
      </c>
      <c r="BB33" s="27" t="str">
        <f>IF($A33="","",(VLOOKUP($A33,ACOUSTIC_PIVOT_TABLE!$B$4:$AO$500,23,FALSE)))</f>
        <v/>
      </c>
      <c r="BC33" s="27" t="str">
        <f>IF($A33="","",(VLOOKUP($A33,ACOUSTIC_PIVOT_TABLE!$B$4:$AO$500,24,FALSE)))</f>
        <v/>
      </c>
      <c r="BD33" s="27" t="str">
        <f>IF($A33="","",(VLOOKUP($A33,ACOUSTIC_PIVOT_TABLE!$B$4:$AO$500,25,FALSE)))</f>
        <v/>
      </c>
      <c r="BE33" s="27" t="str">
        <f>IF($A33="","",(VLOOKUP($A33,ACOUSTIC_PIVOT_TABLE!$B$4:$AO$500,26,FALSE)))</f>
        <v/>
      </c>
      <c r="BF33" s="27" t="str">
        <f>IF($A33="","",(VLOOKUP($A33,ACOUSTIC_PIVOT_TABLE!$B$4:$AO$500,27,FALSE)))</f>
        <v/>
      </c>
      <c r="BG33" s="27" t="str">
        <f>IF($A33="","",(VLOOKUP($A33,ACOUSTIC_PIVOT_TABLE!$B$4:$AO$500,28,FALSE)))</f>
        <v/>
      </c>
      <c r="BH33" s="27" t="str">
        <f>IF($A33="","",(VLOOKUP($A33,ACOUSTIC_PIVOT_TABLE!$B$4:$AO$500,29,FALSE)))</f>
        <v/>
      </c>
      <c r="BI33" s="27" t="str">
        <f>IF($A33="","",(VLOOKUP($A33,ACOUSTIC_PIVOT_TABLE!$B$4:$AO$500,30,FALSE)))</f>
        <v/>
      </c>
      <c r="BJ33" s="27" t="str">
        <f>IF($A33="","",(VLOOKUP($A33,ACOUSTIC_PIVOT_TABLE!$B$4:$AO$500,31,FALSE)))</f>
        <v/>
      </c>
      <c r="BK33" s="27" t="str">
        <f>IF($A33="","",(VLOOKUP($A33,ACOUSTIC_PIVOT_TABLE!$B$4:$AO$500,32,FALSE)))</f>
        <v/>
      </c>
      <c r="BL33" s="27" t="str">
        <f>IF($A33="","",(VLOOKUP($A33,ACOUSTIC_PIVOT_TABLE!$B$4:$AO$500,33,FALSE)))</f>
        <v/>
      </c>
      <c r="BM33" s="27" t="str">
        <f>IF($A33="","",(VLOOKUP($A33,ACOUSTIC_PIVOT_TABLE!$B$4:$AO$500,34,FALSE)))</f>
        <v/>
      </c>
      <c r="BN33" s="27" t="str">
        <f>IF($A33="","",(VLOOKUP($A33,ACOUSTIC_PIVOT_TABLE!$B$4:$AO$500,35,FALSE)))</f>
        <v/>
      </c>
      <c r="BO33" s="27" t="str">
        <f>IF($A33="","",(VLOOKUP($A33,ACOUSTIC_PIVOT_TABLE!$B$4:$AO$500,36,FALSE)))</f>
        <v/>
      </c>
      <c r="BP33" s="27" t="str">
        <f>IF($A33="","",(VLOOKUP($A33,ACOUSTIC_PIVOT_TABLE!$B$4:$AO$500,37,FALSE)))</f>
        <v/>
      </c>
      <c r="BQ33" s="27" t="str">
        <f>IF($A33="","",(VLOOKUP($A33,ACOUSTIC_PIVOT_TABLE!$B$4:$AO$500,38,FALSE)))</f>
        <v/>
      </c>
      <c r="BR33" s="27" t="str">
        <f>IF($A33="","",(VLOOKUP($A33,ACOUSTIC_PIVOT_TABLE!$B$4:$AO$500,39,FALSE)))</f>
        <v/>
      </c>
      <c r="BS33" s="27" t="str">
        <f>IF($A33="","",(VLOOKUP($A33,ACOUSTIC_PIVOT_TABLE!$B$4:$AO$500,40,FALSE)))</f>
        <v/>
      </c>
    </row>
    <row r="34" spans="1:71" x14ac:dyDescent="0.25">
      <c r="A34" s="1" t="str">
        <f>IF(ACOUSTIC_PIVOT_TABLE!B36 = 0, "",ACOUSTIC_PIVOT_TABLE!B36)</f>
        <v/>
      </c>
      <c r="B34" s="1" t="str">
        <f>IF($A34="","",(VLOOKUP($A34,ACOUSTICS_COMBINED!$B$3:$AQ$501,21,FALSE)))</f>
        <v/>
      </c>
      <c r="C34" s="1" t="str">
        <f>IF($A34="","",(VLOOKUP($A34,ACOUSTICS_COMBINED!$B$3:$AQ$501,22,FALSE)))</f>
        <v/>
      </c>
      <c r="D34" s="1" t="str">
        <f>IF($A34="","",(VLOOKUP($A34,ACOUSTICS_COMBINED!$B$3:$AQ$501,12,FALSE)))</f>
        <v/>
      </c>
      <c r="E34" s="1" t="str">
        <f>IF($A34="","",(VLOOKUP($A34,ACOUSTICS_COMBINED!$B$3:$AQ$501,13,FALSE)))</f>
        <v/>
      </c>
      <c r="F34" s="1" t="str">
        <f>IF($A34="","",(VLOOKUP($A34,ACOUSTICS_COMBINED!$B$3:$AQ$501,14,FALSE)))</f>
        <v/>
      </c>
      <c r="G34" s="1" t="str">
        <f>IF($A34="","",(VLOOKUP($A34,ACOUSTICS_COMBINED!$B$3:$AQ$501,23,FALSE)))</f>
        <v/>
      </c>
      <c r="H34" s="1" t="str">
        <f>IF($A34="","",(VLOOKUP($A34,ACOUSTICS_COMBINED!$B$3:$AQ$501,24,FALSE)))</f>
        <v/>
      </c>
      <c r="I34" s="1" t="str">
        <f>IF($A34="","",(VLOOKUP($A34,ACOUSTICS_COMBINED!$B$3:$AQ$501,15,FALSE)))</f>
        <v/>
      </c>
      <c r="J34" s="1" t="str">
        <f>IF($A34="","",(VLOOKUP($A34,ACOUSTICS_COMBINED!$B$3:$AQ$501,16,FALSE)))</f>
        <v/>
      </c>
      <c r="K34" s="1" t="str">
        <f>IF($A34="","",(VLOOKUP($A34,ACOUSTICS_COMBINED!$B$3:$AQ$501,17,FALSE)))</f>
        <v/>
      </c>
      <c r="L34" s="1" t="str">
        <f>IF($A34="","",(VLOOKUP($A34,ACOUSTICS_COMBINED!$B$3:$AQ$501,18,FALSE)))</f>
        <v/>
      </c>
      <c r="M34" s="1" t="str">
        <f>IF($A34="","",(VLOOKUP($A34,ACOUSTICS_COMBINED!$B$3:$AQ$501,25,FALSE)))</f>
        <v/>
      </c>
      <c r="N34" s="16" t="str">
        <f>IF($A34="","",(VLOOKUP($A34,ACOUSTICS_COMBINED!$B$3:$AQ$501,19,FALSE)))</f>
        <v/>
      </c>
      <c r="O34" s="16" t="str">
        <f>IF($A34="","",(VLOOKUP($A34,ACOUSTICS_COMBINED!$B$3:$AQ$501,20,FALSE)))</f>
        <v/>
      </c>
      <c r="P34" s="1" t="str">
        <f>IF($A34="","",(VLOOKUP($A34,ACOUSTICS_COMBINED!$B$3:$AQ$501,26,FALSE)))</f>
        <v/>
      </c>
      <c r="Q34" s="1" t="str">
        <f>IF($A34="","",(VLOOKUP($A34,ACOUSTICS_COMBINED!$B$3:$AQ$501,27,FALSE)))</f>
        <v/>
      </c>
      <c r="R34" s="1" t="str">
        <f>IF($A34="","",(VLOOKUP($A34,ACOUSTICS_COMBINED!$B$3:$AQ$501,28,FALSE)))</f>
        <v/>
      </c>
      <c r="S34" s="1" t="str">
        <f>IF($A34="","",(VLOOKUP($A34,ACOUSTICS_COMBINED!$B$3:$AQ$501,29,FALSE)))</f>
        <v/>
      </c>
      <c r="T34" s="1" t="str">
        <f>IF($A34="","",(VLOOKUP($A34,ACOUSTICS_COMBINED!$B$3:$AQ$501,30,FALSE)))</f>
        <v/>
      </c>
      <c r="U34" s="1" t="str">
        <f>IF($A34="","",(VLOOKUP($A34,ACOUSTICS_COMBINED!$B$3:$AQ$501,31,FALSE)))</f>
        <v/>
      </c>
      <c r="V34" s="1" t="str">
        <f>IF($A34="","",(VLOOKUP($A34,ACOUSTICS_COMBINED!$B$3:$AQ$501,32,FALSE)))</f>
        <v/>
      </c>
      <c r="W34" s="1" t="str">
        <f>IF($A34="","",(VLOOKUP($A34,ACOUSTICS_COMBINED!$B$3:$AQ$501,33,FALSE)))</f>
        <v/>
      </c>
      <c r="X34" s="1" t="str">
        <f>IF($A34="","",(VLOOKUP($A34,ACOUSTICS_COMBINED!$B$3:$AQ$501,34,FALSE)))</f>
        <v/>
      </c>
      <c r="Y34" s="1" t="str">
        <f>IF($A34="","",(VLOOKUP($A34,ACOUSTICS_COMBINED!$B$3:$AQ$501,35,FALSE)))</f>
        <v/>
      </c>
      <c r="Z34" s="1" t="str">
        <f>IF($A34="","",(VLOOKUP($A34,ACOUSTICS_COMBINED!$B$3:$AQ$501,36,FALSE)))</f>
        <v/>
      </c>
      <c r="AA34" s="1" t="str">
        <f>IF($A34="","",(VLOOKUP($A34,ACOUSTICS_COMBINED!$B$3:$AQ$501,37,FALSE)))</f>
        <v/>
      </c>
      <c r="AB34" s="1" t="str">
        <f>IF($A34="","",(VLOOKUP($A34,ACOUSTICS_COMBINED!$B$3:$AQ$501,38,FALSE)))</f>
        <v/>
      </c>
      <c r="AC34" s="1" t="str">
        <f>IF($A34="","",(VLOOKUP($A34,ACOUSTICS_COMBINED!$B$3:$AQ$501,39,FALSE)))</f>
        <v/>
      </c>
      <c r="AD34" s="1" t="str">
        <f>IF($A34="","",(VLOOKUP($A34,ACOUSTICS_COMBINED!$B$3:$AQ$501,40,FALSE)))</f>
        <v/>
      </c>
      <c r="AE34" s="1" t="str">
        <f>IF($A34="","",(VLOOKUP($A34,ACOUSTICS_COMBINED!$B$3:$AQ$501,41,FALSE)))</f>
        <v/>
      </c>
      <c r="AF34" s="1" t="str">
        <f>IF($A34="","",(VLOOKUP($A34,ACOUSTICS_COMBINED!$B$3:$AQ$501,42,FALSE)))</f>
        <v/>
      </c>
      <c r="AG34" s="27" t="str">
        <f>IF($A34="","",(VLOOKUP($A34,ACOUSTIC_PIVOT_TABLE!$B$4:$AO$500,2,FALSE)))</f>
        <v/>
      </c>
      <c r="AH34" s="27" t="str">
        <f>IF($A34="","",(VLOOKUP($A34,ACOUSTIC_PIVOT_TABLE!$B$4:$AO$500,3,FALSE)))</f>
        <v/>
      </c>
      <c r="AI34" s="27" t="str">
        <f>IF($A34="","",(VLOOKUP($A34,ACOUSTIC_PIVOT_TABLE!$B$4:$AO$500,4,FALSE)))</f>
        <v/>
      </c>
      <c r="AJ34" s="27" t="str">
        <f>IF($A34="","",(VLOOKUP($A34,ACOUSTIC_PIVOT_TABLE!$B$4:$AO$500,5,FALSE)))</f>
        <v/>
      </c>
      <c r="AK34" s="27" t="str">
        <f>IF($A34="","",(VLOOKUP($A34,ACOUSTIC_PIVOT_TABLE!$B$4:$AO$500,6,FALSE)))</f>
        <v/>
      </c>
      <c r="AL34" s="27" t="str">
        <f>IF($A34="","",(VLOOKUP($A34,ACOUSTIC_PIVOT_TABLE!$B$4:$AO$500,7,FALSE)))</f>
        <v/>
      </c>
      <c r="AM34" s="27" t="str">
        <f>IF($A34="","",(VLOOKUP($A34,ACOUSTIC_PIVOT_TABLE!$B$4:$AO$500,8,FALSE)))</f>
        <v/>
      </c>
      <c r="AN34" s="27" t="str">
        <f>IF($A34="","",(VLOOKUP($A34,ACOUSTIC_PIVOT_TABLE!$B$4:$AO$500,9,FALSE)))</f>
        <v/>
      </c>
      <c r="AO34" s="27" t="str">
        <f>IF($A34="","",(VLOOKUP($A34,ACOUSTIC_PIVOT_TABLE!$B$4:$AO$500,10,FALSE)))</f>
        <v/>
      </c>
      <c r="AP34" s="27" t="str">
        <f>IF($A34="","",(VLOOKUP($A34,ACOUSTIC_PIVOT_TABLE!$B$4:$AO$500,11,FALSE)))</f>
        <v/>
      </c>
      <c r="AQ34" s="27" t="str">
        <f>IF($A34="","",(VLOOKUP($A34,ACOUSTIC_PIVOT_TABLE!$B$4:$AO$500,12,FALSE)))</f>
        <v/>
      </c>
      <c r="AR34" s="27" t="str">
        <f>IF($A34="","",(VLOOKUP($A34,ACOUSTIC_PIVOT_TABLE!$B$4:$AO$500,13,FALSE)))</f>
        <v/>
      </c>
      <c r="AS34" s="27" t="str">
        <f>IF($A34="","",(VLOOKUP($A34,ACOUSTIC_PIVOT_TABLE!$B$4:$AO$500,14,FALSE)))</f>
        <v/>
      </c>
      <c r="AT34" s="27" t="str">
        <f>IF($A34="","",(VLOOKUP($A34,ACOUSTIC_PIVOT_TABLE!$B$4:$AO$500,15,FALSE)))</f>
        <v/>
      </c>
      <c r="AU34" s="27" t="str">
        <f>IF($A34="","",(VLOOKUP($A34,ACOUSTIC_PIVOT_TABLE!$B$4:$AO$500,16,FALSE)))</f>
        <v/>
      </c>
      <c r="AV34" s="27" t="str">
        <f>IF($A34="","",(VLOOKUP($A34,ACOUSTIC_PIVOT_TABLE!$B$4:$AO$500,17,FALSE)))</f>
        <v/>
      </c>
      <c r="AW34" s="27" t="str">
        <f>IF($A34="","",(VLOOKUP($A34,ACOUSTIC_PIVOT_TABLE!$B$4:$AO$500,18,FALSE)))</f>
        <v/>
      </c>
      <c r="AX34" s="27" t="str">
        <f>IF($A34="","",(VLOOKUP($A34,ACOUSTIC_PIVOT_TABLE!$B$4:$AO$500,19,FALSE)))</f>
        <v/>
      </c>
      <c r="AY34" s="27" t="str">
        <f>IF($A34="","",(VLOOKUP($A34,ACOUSTIC_PIVOT_TABLE!$B$4:$AO$500,20,FALSE)))</f>
        <v/>
      </c>
      <c r="AZ34" s="27" t="str">
        <f>IF($A34="","",(VLOOKUP($A34,ACOUSTIC_PIVOT_TABLE!$B$4:$AO$500,21,FALSE)))</f>
        <v/>
      </c>
      <c r="BA34" s="27" t="str">
        <f>IF($A34="","",(VLOOKUP($A34,ACOUSTIC_PIVOT_TABLE!$B$4:$AO$500,22,FALSE)))</f>
        <v/>
      </c>
      <c r="BB34" s="27" t="str">
        <f>IF($A34="","",(VLOOKUP($A34,ACOUSTIC_PIVOT_TABLE!$B$4:$AO$500,23,FALSE)))</f>
        <v/>
      </c>
      <c r="BC34" s="27" t="str">
        <f>IF($A34="","",(VLOOKUP($A34,ACOUSTIC_PIVOT_TABLE!$B$4:$AO$500,24,FALSE)))</f>
        <v/>
      </c>
      <c r="BD34" s="27" t="str">
        <f>IF($A34="","",(VLOOKUP($A34,ACOUSTIC_PIVOT_TABLE!$B$4:$AO$500,25,FALSE)))</f>
        <v/>
      </c>
      <c r="BE34" s="27" t="str">
        <f>IF($A34="","",(VLOOKUP($A34,ACOUSTIC_PIVOT_TABLE!$B$4:$AO$500,26,FALSE)))</f>
        <v/>
      </c>
      <c r="BF34" s="27" t="str">
        <f>IF($A34="","",(VLOOKUP($A34,ACOUSTIC_PIVOT_TABLE!$B$4:$AO$500,27,FALSE)))</f>
        <v/>
      </c>
      <c r="BG34" s="27" t="str">
        <f>IF($A34="","",(VLOOKUP($A34,ACOUSTIC_PIVOT_TABLE!$B$4:$AO$500,28,FALSE)))</f>
        <v/>
      </c>
      <c r="BH34" s="27" t="str">
        <f>IF($A34="","",(VLOOKUP($A34,ACOUSTIC_PIVOT_TABLE!$B$4:$AO$500,29,FALSE)))</f>
        <v/>
      </c>
      <c r="BI34" s="27" t="str">
        <f>IF($A34="","",(VLOOKUP($A34,ACOUSTIC_PIVOT_TABLE!$B$4:$AO$500,30,FALSE)))</f>
        <v/>
      </c>
      <c r="BJ34" s="27" t="str">
        <f>IF($A34="","",(VLOOKUP($A34,ACOUSTIC_PIVOT_TABLE!$B$4:$AO$500,31,FALSE)))</f>
        <v/>
      </c>
      <c r="BK34" s="27" t="str">
        <f>IF($A34="","",(VLOOKUP($A34,ACOUSTIC_PIVOT_TABLE!$B$4:$AO$500,32,FALSE)))</f>
        <v/>
      </c>
      <c r="BL34" s="27" t="str">
        <f>IF($A34="","",(VLOOKUP($A34,ACOUSTIC_PIVOT_TABLE!$B$4:$AO$500,33,FALSE)))</f>
        <v/>
      </c>
      <c r="BM34" s="27" t="str">
        <f>IF($A34="","",(VLOOKUP($A34,ACOUSTIC_PIVOT_TABLE!$B$4:$AO$500,34,FALSE)))</f>
        <v/>
      </c>
      <c r="BN34" s="27" t="str">
        <f>IF($A34="","",(VLOOKUP($A34,ACOUSTIC_PIVOT_TABLE!$B$4:$AO$500,35,FALSE)))</f>
        <v/>
      </c>
      <c r="BO34" s="27" t="str">
        <f>IF($A34="","",(VLOOKUP($A34,ACOUSTIC_PIVOT_TABLE!$B$4:$AO$500,36,FALSE)))</f>
        <v/>
      </c>
      <c r="BP34" s="27" t="str">
        <f>IF($A34="","",(VLOOKUP($A34,ACOUSTIC_PIVOT_TABLE!$B$4:$AO$500,37,FALSE)))</f>
        <v/>
      </c>
      <c r="BQ34" s="27" t="str">
        <f>IF($A34="","",(VLOOKUP($A34,ACOUSTIC_PIVOT_TABLE!$B$4:$AO$500,38,FALSE)))</f>
        <v/>
      </c>
      <c r="BR34" s="27" t="str">
        <f>IF($A34="","",(VLOOKUP($A34,ACOUSTIC_PIVOT_TABLE!$B$4:$AO$500,39,FALSE)))</f>
        <v/>
      </c>
      <c r="BS34" s="27" t="str">
        <f>IF($A34="","",(VLOOKUP($A34,ACOUSTIC_PIVOT_TABLE!$B$4:$AO$500,40,FALSE)))</f>
        <v/>
      </c>
    </row>
    <row r="35" spans="1:71" x14ac:dyDescent="0.25">
      <c r="A35" s="1" t="str">
        <f>IF(ACOUSTIC_PIVOT_TABLE!B37 = 0, "",ACOUSTIC_PIVOT_TABLE!B37)</f>
        <v/>
      </c>
      <c r="B35" s="1" t="str">
        <f>IF($A35="","",(VLOOKUP($A35,ACOUSTICS_COMBINED!$B$3:$AQ$501,21,FALSE)))</f>
        <v/>
      </c>
      <c r="C35" s="1" t="str">
        <f>IF($A35="","",(VLOOKUP($A35,ACOUSTICS_COMBINED!$B$3:$AQ$501,22,FALSE)))</f>
        <v/>
      </c>
      <c r="D35" s="1" t="str">
        <f>IF($A35="","",(VLOOKUP($A35,ACOUSTICS_COMBINED!$B$3:$AQ$501,12,FALSE)))</f>
        <v/>
      </c>
      <c r="E35" s="1" t="str">
        <f>IF($A35="","",(VLOOKUP($A35,ACOUSTICS_COMBINED!$B$3:$AQ$501,13,FALSE)))</f>
        <v/>
      </c>
      <c r="F35" s="1" t="str">
        <f>IF($A35="","",(VLOOKUP($A35,ACOUSTICS_COMBINED!$B$3:$AQ$501,14,FALSE)))</f>
        <v/>
      </c>
      <c r="G35" s="1" t="str">
        <f>IF($A35="","",(VLOOKUP($A35,ACOUSTICS_COMBINED!$B$3:$AQ$501,23,FALSE)))</f>
        <v/>
      </c>
      <c r="H35" s="1" t="str">
        <f>IF($A35="","",(VLOOKUP($A35,ACOUSTICS_COMBINED!$B$3:$AQ$501,24,FALSE)))</f>
        <v/>
      </c>
      <c r="I35" s="1" t="str">
        <f>IF($A35="","",(VLOOKUP($A35,ACOUSTICS_COMBINED!$B$3:$AQ$501,15,FALSE)))</f>
        <v/>
      </c>
      <c r="J35" s="1" t="str">
        <f>IF($A35="","",(VLOOKUP($A35,ACOUSTICS_COMBINED!$B$3:$AQ$501,16,FALSE)))</f>
        <v/>
      </c>
      <c r="K35" s="1" t="str">
        <f>IF($A35="","",(VLOOKUP($A35,ACOUSTICS_COMBINED!$B$3:$AQ$501,17,FALSE)))</f>
        <v/>
      </c>
      <c r="L35" s="1" t="str">
        <f>IF($A35="","",(VLOOKUP($A35,ACOUSTICS_COMBINED!$B$3:$AQ$501,18,FALSE)))</f>
        <v/>
      </c>
      <c r="M35" s="1" t="str">
        <f>IF($A35="","",(VLOOKUP($A35,ACOUSTICS_COMBINED!$B$3:$AQ$501,25,FALSE)))</f>
        <v/>
      </c>
      <c r="N35" s="16" t="str">
        <f>IF($A35="","",(VLOOKUP($A35,ACOUSTICS_COMBINED!$B$3:$AQ$501,19,FALSE)))</f>
        <v/>
      </c>
      <c r="O35" s="16" t="str">
        <f>IF($A35="","",(VLOOKUP($A35,ACOUSTICS_COMBINED!$B$3:$AQ$501,20,FALSE)))</f>
        <v/>
      </c>
      <c r="P35" s="1" t="str">
        <f>IF($A35="","",(VLOOKUP($A35,ACOUSTICS_COMBINED!$B$3:$AQ$501,26,FALSE)))</f>
        <v/>
      </c>
      <c r="Q35" s="1" t="str">
        <f>IF($A35="","",(VLOOKUP($A35,ACOUSTICS_COMBINED!$B$3:$AQ$501,27,FALSE)))</f>
        <v/>
      </c>
      <c r="R35" s="1" t="str">
        <f>IF($A35="","",(VLOOKUP($A35,ACOUSTICS_COMBINED!$B$3:$AQ$501,28,FALSE)))</f>
        <v/>
      </c>
      <c r="S35" s="1" t="str">
        <f>IF($A35="","",(VLOOKUP($A35,ACOUSTICS_COMBINED!$B$3:$AQ$501,29,FALSE)))</f>
        <v/>
      </c>
      <c r="T35" s="1" t="str">
        <f>IF($A35="","",(VLOOKUP($A35,ACOUSTICS_COMBINED!$B$3:$AQ$501,30,FALSE)))</f>
        <v/>
      </c>
      <c r="U35" s="1" t="str">
        <f>IF($A35="","",(VLOOKUP($A35,ACOUSTICS_COMBINED!$B$3:$AQ$501,31,FALSE)))</f>
        <v/>
      </c>
      <c r="V35" s="1" t="str">
        <f>IF($A35="","",(VLOOKUP($A35,ACOUSTICS_COMBINED!$B$3:$AQ$501,32,FALSE)))</f>
        <v/>
      </c>
      <c r="W35" s="1" t="str">
        <f>IF($A35="","",(VLOOKUP($A35,ACOUSTICS_COMBINED!$B$3:$AQ$501,33,FALSE)))</f>
        <v/>
      </c>
      <c r="X35" s="1" t="str">
        <f>IF($A35="","",(VLOOKUP($A35,ACOUSTICS_COMBINED!$B$3:$AQ$501,34,FALSE)))</f>
        <v/>
      </c>
      <c r="Y35" s="1" t="str">
        <f>IF($A35="","",(VLOOKUP($A35,ACOUSTICS_COMBINED!$B$3:$AQ$501,35,FALSE)))</f>
        <v/>
      </c>
      <c r="Z35" s="1" t="str">
        <f>IF($A35="","",(VLOOKUP($A35,ACOUSTICS_COMBINED!$B$3:$AQ$501,36,FALSE)))</f>
        <v/>
      </c>
      <c r="AA35" s="1" t="str">
        <f>IF($A35="","",(VLOOKUP($A35,ACOUSTICS_COMBINED!$B$3:$AQ$501,37,FALSE)))</f>
        <v/>
      </c>
      <c r="AB35" s="1" t="str">
        <f>IF($A35="","",(VLOOKUP($A35,ACOUSTICS_COMBINED!$B$3:$AQ$501,38,FALSE)))</f>
        <v/>
      </c>
      <c r="AC35" s="1" t="str">
        <f>IF($A35="","",(VLOOKUP($A35,ACOUSTICS_COMBINED!$B$3:$AQ$501,39,FALSE)))</f>
        <v/>
      </c>
      <c r="AD35" s="1" t="str">
        <f>IF($A35="","",(VLOOKUP($A35,ACOUSTICS_COMBINED!$B$3:$AQ$501,40,FALSE)))</f>
        <v/>
      </c>
      <c r="AE35" s="1" t="str">
        <f>IF($A35="","",(VLOOKUP($A35,ACOUSTICS_COMBINED!$B$3:$AQ$501,41,FALSE)))</f>
        <v/>
      </c>
      <c r="AF35" s="1" t="str">
        <f>IF($A35="","",(VLOOKUP($A35,ACOUSTICS_COMBINED!$B$3:$AQ$501,42,FALSE)))</f>
        <v/>
      </c>
      <c r="AG35" s="27" t="str">
        <f>IF($A35="","",(VLOOKUP($A35,ACOUSTIC_PIVOT_TABLE!$B$4:$AO$500,2,FALSE)))</f>
        <v/>
      </c>
      <c r="AH35" s="27" t="str">
        <f>IF($A35="","",(VLOOKUP($A35,ACOUSTIC_PIVOT_TABLE!$B$4:$AO$500,3,FALSE)))</f>
        <v/>
      </c>
      <c r="AI35" s="27" t="str">
        <f>IF($A35="","",(VLOOKUP($A35,ACOUSTIC_PIVOT_TABLE!$B$4:$AO$500,4,FALSE)))</f>
        <v/>
      </c>
      <c r="AJ35" s="27" t="str">
        <f>IF($A35="","",(VLOOKUP($A35,ACOUSTIC_PIVOT_TABLE!$B$4:$AO$500,5,FALSE)))</f>
        <v/>
      </c>
      <c r="AK35" s="27" t="str">
        <f>IF($A35="","",(VLOOKUP($A35,ACOUSTIC_PIVOT_TABLE!$B$4:$AO$500,6,FALSE)))</f>
        <v/>
      </c>
      <c r="AL35" s="27" t="str">
        <f>IF($A35="","",(VLOOKUP($A35,ACOUSTIC_PIVOT_TABLE!$B$4:$AO$500,7,FALSE)))</f>
        <v/>
      </c>
      <c r="AM35" s="27" t="str">
        <f>IF($A35="","",(VLOOKUP($A35,ACOUSTIC_PIVOT_TABLE!$B$4:$AO$500,8,FALSE)))</f>
        <v/>
      </c>
      <c r="AN35" s="27" t="str">
        <f>IF($A35="","",(VLOOKUP($A35,ACOUSTIC_PIVOT_TABLE!$B$4:$AO$500,9,FALSE)))</f>
        <v/>
      </c>
      <c r="AO35" s="27" t="str">
        <f>IF($A35="","",(VLOOKUP($A35,ACOUSTIC_PIVOT_TABLE!$B$4:$AO$500,10,FALSE)))</f>
        <v/>
      </c>
      <c r="AP35" s="27" t="str">
        <f>IF($A35="","",(VLOOKUP($A35,ACOUSTIC_PIVOT_TABLE!$B$4:$AO$500,11,FALSE)))</f>
        <v/>
      </c>
      <c r="AQ35" s="27" t="str">
        <f>IF($A35="","",(VLOOKUP($A35,ACOUSTIC_PIVOT_TABLE!$B$4:$AO$500,12,FALSE)))</f>
        <v/>
      </c>
      <c r="AR35" s="27" t="str">
        <f>IF($A35="","",(VLOOKUP($A35,ACOUSTIC_PIVOT_TABLE!$B$4:$AO$500,13,FALSE)))</f>
        <v/>
      </c>
      <c r="AS35" s="27" t="str">
        <f>IF($A35="","",(VLOOKUP($A35,ACOUSTIC_PIVOT_TABLE!$B$4:$AO$500,14,FALSE)))</f>
        <v/>
      </c>
      <c r="AT35" s="27" t="str">
        <f>IF($A35="","",(VLOOKUP($A35,ACOUSTIC_PIVOT_TABLE!$B$4:$AO$500,15,FALSE)))</f>
        <v/>
      </c>
      <c r="AU35" s="27" t="str">
        <f>IF($A35="","",(VLOOKUP($A35,ACOUSTIC_PIVOT_TABLE!$B$4:$AO$500,16,FALSE)))</f>
        <v/>
      </c>
      <c r="AV35" s="27" t="str">
        <f>IF($A35="","",(VLOOKUP($A35,ACOUSTIC_PIVOT_TABLE!$B$4:$AO$500,17,FALSE)))</f>
        <v/>
      </c>
      <c r="AW35" s="27" t="str">
        <f>IF($A35="","",(VLOOKUP($A35,ACOUSTIC_PIVOT_TABLE!$B$4:$AO$500,18,FALSE)))</f>
        <v/>
      </c>
      <c r="AX35" s="27" t="str">
        <f>IF($A35="","",(VLOOKUP($A35,ACOUSTIC_PIVOT_TABLE!$B$4:$AO$500,19,FALSE)))</f>
        <v/>
      </c>
      <c r="AY35" s="27" t="str">
        <f>IF($A35="","",(VLOOKUP($A35,ACOUSTIC_PIVOT_TABLE!$B$4:$AO$500,20,FALSE)))</f>
        <v/>
      </c>
      <c r="AZ35" s="27" t="str">
        <f>IF($A35="","",(VLOOKUP($A35,ACOUSTIC_PIVOT_TABLE!$B$4:$AO$500,21,FALSE)))</f>
        <v/>
      </c>
      <c r="BA35" s="27" t="str">
        <f>IF($A35="","",(VLOOKUP($A35,ACOUSTIC_PIVOT_TABLE!$B$4:$AO$500,22,FALSE)))</f>
        <v/>
      </c>
      <c r="BB35" s="27" t="str">
        <f>IF($A35="","",(VLOOKUP($A35,ACOUSTIC_PIVOT_TABLE!$B$4:$AO$500,23,FALSE)))</f>
        <v/>
      </c>
      <c r="BC35" s="27" t="str">
        <f>IF($A35="","",(VLOOKUP($A35,ACOUSTIC_PIVOT_TABLE!$B$4:$AO$500,24,FALSE)))</f>
        <v/>
      </c>
      <c r="BD35" s="27" t="str">
        <f>IF($A35="","",(VLOOKUP($A35,ACOUSTIC_PIVOT_TABLE!$B$4:$AO$500,25,FALSE)))</f>
        <v/>
      </c>
      <c r="BE35" s="27" t="str">
        <f>IF($A35="","",(VLOOKUP($A35,ACOUSTIC_PIVOT_TABLE!$B$4:$AO$500,26,FALSE)))</f>
        <v/>
      </c>
      <c r="BF35" s="27" t="str">
        <f>IF($A35="","",(VLOOKUP($A35,ACOUSTIC_PIVOT_TABLE!$B$4:$AO$500,27,FALSE)))</f>
        <v/>
      </c>
      <c r="BG35" s="27" t="str">
        <f>IF($A35="","",(VLOOKUP($A35,ACOUSTIC_PIVOT_TABLE!$B$4:$AO$500,28,FALSE)))</f>
        <v/>
      </c>
      <c r="BH35" s="27" t="str">
        <f>IF($A35="","",(VLOOKUP($A35,ACOUSTIC_PIVOT_TABLE!$B$4:$AO$500,29,FALSE)))</f>
        <v/>
      </c>
      <c r="BI35" s="27" t="str">
        <f>IF($A35="","",(VLOOKUP($A35,ACOUSTIC_PIVOT_TABLE!$B$4:$AO$500,30,FALSE)))</f>
        <v/>
      </c>
      <c r="BJ35" s="27" t="str">
        <f>IF($A35="","",(VLOOKUP($A35,ACOUSTIC_PIVOT_TABLE!$B$4:$AO$500,31,FALSE)))</f>
        <v/>
      </c>
      <c r="BK35" s="27" t="str">
        <f>IF($A35="","",(VLOOKUP($A35,ACOUSTIC_PIVOT_TABLE!$B$4:$AO$500,32,FALSE)))</f>
        <v/>
      </c>
      <c r="BL35" s="27" t="str">
        <f>IF($A35="","",(VLOOKUP($A35,ACOUSTIC_PIVOT_TABLE!$B$4:$AO$500,33,FALSE)))</f>
        <v/>
      </c>
      <c r="BM35" s="27" t="str">
        <f>IF($A35="","",(VLOOKUP($A35,ACOUSTIC_PIVOT_TABLE!$B$4:$AO$500,34,FALSE)))</f>
        <v/>
      </c>
      <c r="BN35" s="27" t="str">
        <f>IF($A35="","",(VLOOKUP($A35,ACOUSTIC_PIVOT_TABLE!$B$4:$AO$500,35,FALSE)))</f>
        <v/>
      </c>
      <c r="BO35" s="27" t="str">
        <f>IF($A35="","",(VLOOKUP($A35,ACOUSTIC_PIVOT_TABLE!$B$4:$AO$500,36,FALSE)))</f>
        <v/>
      </c>
      <c r="BP35" s="27" t="str">
        <f>IF($A35="","",(VLOOKUP($A35,ACOUSTIC_PIVOT_TABLE!$B$4:$AO$500,37,FALSE)))</f>
        <v/>
      </c>
      <c r="BQ35" s="27" t="str">
        <f>IF($A35="","",(VLOOKUP($A35,ACOUSTIC_PIVOT_TABLE!$B$4:$AO$500,38,FALSE)))</f>
        <v/>
      </c>
      <c r="BR35" s="27" t="str">
        <f>IF($A35="","",(VLOOKUP($A35,ACOUSTIC_PIVOT_TABLE!$B$4:$AO$500,39,FALSE)))</f>
        <v/>
      </c>
      <c r="BS35" s="27" t="str">
        <f>IF($A35="","",(VLOOKUP($A35,ACOUSTIC_PIVOT_TABLE!$B$4:$AO$500,40,FALSE)))</f>
        <v/>
      </c>
    </row>
    <row r="36" spans="1:71" x14ac:dyDescent="0.25">
      <c r="A36" s="1" t="str">
        <f>IF(ACOUSTIC_PIVOT_TABLE!B38 = 0, "",ACOUSTIC_PIVOT_TABLE!B38)</f>
        <v/>
      </c>
      <c r="B36" s="1" t="str">
        <f>IF($A36="","",(VLOOKUP($A36,ACOUSTICS_COMBINED!$B$3:$AQ$501,21,FALSE)))</f>
        <v/>
      </c>
      <c r="C36" s="1" t="str">
        <f>IF($A36="","",(VLOOKUP($A36,ACOUSTICS_COMBINED!$B$3:$AQ$501,22,FALSE)))</f>
        <v/>
      </c>
      <c r="D36" s="1" t="str">
        <f>IF($A36="","",(VLOOKUP($A36,ACOUSTICS_COMBINED!$B$3:$AQ$501,12,FALSE)))</f>
        <v/>
      </c>
      <c r="E36" s="1" t="str">
        <f>IF($A36="","",(VLOOKUP($A36,ACOUSTICS_COMBINED!$B$3:$AQ$501,13,FALSE)))</f>
        <v/>
      </c>
      <c r="F36" s="1" t="str">
        <f>IF($A36="","",(VLOOKUP($A36,ACOUSTICS_COMBINED!$B$3:$AQ$501,14,FALSE)))</f>
        <v/>
      </c>
      <c r="G36" s="1" t="str">
        <f>IF($A36="","",(VLOOKUP($A36,ACOUSTICS_COMBINED!$B$3:$AQ$501,23,FALSE)))</f>
        <v/>
      </c>
      <c r="H36" s="1" t="str">
        <f>IF($A36="","",(VLOOKUP($A36,ACOUSTICS_COMBINED!$B$3:$AQ$501,24,FALSE)))</f>
        <v/>
      </c>
      <c r="I36" s="1" t="str">
        <f>IF($A36="","",(VLOOKUP($A36,ACOUSTICS_COMBINED!$B$3:$AQ$501,15,FALSE)))</f>
        <v/>
      </c>
      <c r="J36" s="1" t="str">
        <f>IF($A36="","",(VLOOKUP($A36,ACOUSTICS_COMBINED!$B$3:$AQ$501,16,FALSE)))</f>
        <v/>
      </c>
      <c r="K36" s="1" t="str">
        <f>IF($A36="","",(VLOOKUP($A36,ACOUSTICS_COMBINED!$B$3:$AQ$501,17,FALSE)))</f>
        <v/>
      </c>
      <c r="L36" s="1" t="str">
        <f>IF($A36="","",(VLOOKUP($A36,ACOUSTICS_COMBINED!$B$3:$AQ$501,18,FALSE)))</f>
        <v/>
      </c>
      <c r="M36" s="1" t="str">
        <f>IF($A36="","",(VLOOKUP($A36,ACOUSTICS_COMBINED!$B$3:$AQ$501,25,FALSE)))</f>
        <v/>
      </c>
      <c r="N36" s="16" t="str">
        <f>IF($A36="","",(VLOOKUP($A36,ACOUSTICS_COMBINED!$B$3:$AQ$501,19,FALSE)))</f>
        <v/>
      </c>
      <c r="O36" s="16" t="str">
        <f>IF($A36="","",(VLOOKUP($A36,ACOUSTICS_COMBINED!$B$3:$AQ$501,20,FALSE)))</f>
        <v/>
      </c>
      <c r="P36" s="1" t="str">
        <f>IF($A36="","",(VLOOKUP($A36,ACOUSTICS_COMBINED!$B$3:$AQ$501,26,FALSE)))</f>
        <v/>
      </c>
      <c r="Q36" s="1" t="str">
        <f>IF($A36="","",(VLOOKUP($A36,ACOUSTICS_COMBINED!$B$3:$AQ$501,27,FALSE)))</f>
        <v/>
      </c>
      <c r="R36" s="1" t="str">
        <f>IF($A36="","",(VLOOKUP($A36,ACOUSTICS_COMBINED!$B$3:$AQ$501,28,FALSE)))</f>
        <v/>
      </c>
      <c r="S36" s="1" t="str">
        <f>IF($A36="","",(VLOOKUP($A36,ACOUSTICS_COMBINED!$B$3:$AQ$501,29,FALSE)))</f>
        <v/>
      </c>
      <c r="T36" s="1" t="str">
        <f>IF($A36="","",(VLOOKUP($A36,ACOUSTICS_COMBINED!$B$3:$AQ$501,30,FALSE)))</f>
        <v/>
      </c>
      <c r="U36" s="1" t="str">
        <f>IF($A36="","",(VLOOKUP($A36,ACOUSTICS_COMBINED!$B$3:$AQ$501,31,FALSE)))</f>
        <v/>
      </c>
      <c r="V36" s="1" t="str">
        <f>IF($A36="","",(VLOOKUP($A36,ACOUSTICS_COMBINED!$B$3:$AQ$501,32,FALSE)))</f>
        <v/>
      </c>
      <c r="W36" s="1" t="str">
        <f>IF($A36="","",(VLOOKUP($A36,ACOUSTICS_COMBINED!$B$3:$AQ$501,33,FALSE)))</f>
        <v/>
      </c>
      <c r="X36" s="1" t="str">
        <f>IF($A36="","",(VLOOKUP($A36,ACOUSTICS_COMBINED!$B$3:$AQ$501,34,FALSE)))</f>
        <v/>
      </c>
      <c r="Y36" s="1" t="str">
        <f>IF($A36="","",(VLOOKUP($A36,ACOUSTICS_COMBINED!$B$3:$AQ$501,35,FALSE)))</f>
        <v/>
      </c>
      <c r="Z36" s="1" t="str">
        <f>IF($A36="","",(VLOOKUP($A36,ACOUSTICS_COMBINED!$B$3:$AQ$501,36,FALSE)))</f>
        <v/>
      </c>
      <c r="AA36" s="1" t="str">
        <f>IF($A36="","",(VLOOKUP($A36,ACOUSTICS_COMBINED!$B$3:$AQ$501,37,FALSE)))</f>
        <v/>
      </c>
      <c r="AB36" s="1" t="str">
        <f>IF($A36="","",(VLOOKUP($A36,ACOUSTICS_COMBINED!$B$3:$AQ$501,38,FALSE)))</f>
        <v/>
      </c>
      <c r="AC36" s="1" t="str">
        <f>IF($A36="","",(VLOOKUP($A36,ACOUSTICS_COMBINED!$B$3:$AQ$501,39,FALSE)))</f>
        <v/>
      </c>
      <c r="AD36" s="1" t="str">
        <f>IF($A36="","",(VLOOKUP($A36,ACOUSTICS_COMBINED!$B$3:$AQ$501,40,FALSE)))</f>
        <v/>
      </c>
      <c r="AE36" s="1" t="str">
        <f>IF($A36="","",(VLOOKUP($A36,ACOUSTICS_COMBINED!$B$3:$AQ$501,41,FALSE)))</f>
        <v/>
      </c>
      <c r="AF36" s="1" t="str">
        <f>IF($A36="","",(VLOOKUP($A36,ACOUSTICS_COMBINED!$B$3:$AQ$501,42,FALSE)))</f>
        <v/>
      </c>
      <c r="AG36" s="27" t="str">
        <f>IF($A36="","",(VLOOKUP($A36,ACOUSTIC_PIVOT_TABLE!$B$4:$AO$500,2,FALSE)))</f>
        <v/>
      </c>
      <c r="AH36" s="27" t="str">
        <f>IF($A36="","",(VLOOKUP($A36,ACOUSTIC_PIVOT_TABLE!$B$4:$AO$500,3,FALSE)))</f>
        <v/>
      </c>
      <c r="AI36" s="27" t="str">
        <f>IF($A36="","",(VLOOKUP($A36,ACOUSTIC_PIVOT_TABLE!$B$4:$AO$500,4,FALSE)))</f>
        <v/>
      </c>
      <c r="AJ36" s="27" t="str">
        <f>IF($A36="","",(VLOOKUP($A36,ACOUSTIC_PIVOT_TABLE!$B$4:$AO$500,5,FALSE)))</f>
        <v/>
      </c>
      <c r="AK36" s="27" t="str">
        <f>IF($A36="","",(VLOOKUP($A36,ACOUSTIC_PIVOT_TABLE!$B$4:$AO$500,6,FALSE)))</f>
        <v/>
      </c>
      <c r="AL36" s="27" t="str">
        <f>IF($A36="","",(VLOOKUP($A36,ACOUSTIC_PIVOT_TABLE!$B$4:$AO$500,7,FALSE)))</f>
        <v/>
      </c>
      <c r="AM36" s="27" t="str">
        <f>IF($A36="","",(VLOOKUP($A36,ACOUSTIC_PIVOT_TABLE!$B$4:$AO$500,8,FALSE)))</f>
        <v/>
      </c>
      <c r="AN36" s="27" t="str">
        <f>IF($A36="","",(VLOOKUP($A36,ACOUSTIC_PIVOT_TABLE!$B$4:$AO$500,9,FALSE)))</f>
        <v/>
      </c>
      <c r="AO36" s="27" t="str">
        <f>IF($A36="","",(VLOOKUP($A36,ACOUSTIC_PIVOT_TABLE!$B$4:$AO$500,10,FALSE)))</f>
        <v/>
      </c>
      <c r="AP36" s="27" t="str">
        <f>IF($A36="","",(VLOOKUP($A36,ACOUSTIC_PIVOT_TABLE!$B$4:$AO$500,11,FALSE)))</f>
        <v/>
      </c>
      <c r="AQ36" s="27" t="str">
        <f>IF($A36="","",(VLOOKUP($A36,ACOUSTIC_PIVOT_TABLE!$B$4:$AO$500,12,FALSE)))</f>
        <v/>
      </c>
      <c r="AR36" s="27" t="str">
        <f>IF($A36="","",(VLOOKUP($A36,ACOUSTIC_PIVOT_TABLE!$B$4:$AO$500,13,FALSE)))</f>
        <v/>
      </c>
      <c r="AS36" s="27" t="str">
        <f>IF($A36="","",(VLOOKUP($A36,ACOUSTIC_PIVOT_TABLE!$B$4:$AO$500,14,FALSE)))</f>
        <v/>
      </c>
      <c r="AT36" s="27" t="str">
        <f>IF($A36="","",(VLOOKUP($A36,ACOUSTIC_PIVOT_TABLE!$B$4:$AO$500,15,FALSE)))</f>
        <v/>
      </c>
      <c r="AU36" s="27" t="str">
        <f>IF($A36="","",(VLOOKUP($A36,ACOUSTIC_PIVOT_TABLE!$B$4:$AO$500,16,FALSE)))</f>
        <v/>
      </c>
      <c r="AV36" s="27" t="str">
        <f>IF($A36="","",(VLOOKUP($A36,ACOUSTIC_PIVOT_TABLE!$B$4:$AO$500,17,FALSE)))</f>
        <v/>
      </c>
      <c r="AW36" s="27" t="str">
        <f>IF($A36="","",(VLOOKUP($A36,ACOUSTIC_PIVOT_TABLE!$B$4:$AO$500,18,FALSE)))</f>
        <v/>
      </c>
      <c r="AX36" s="27" t="str">
        <f>IF($A36="","",(VLOOKUP($A36,ACOUSTIC_PIVOT_TABLE!$B$4:$AO$500,19,FALSE)))</f>
        <v/>
      </c>
      <c r="AY36" s="27" t="str">
        <f>IF($A36="","",(VLOOKUP($A36,ACOUSTIC_PIVOT_TABLE!$B$4:$AO$500,20,FALSE)))</f>
        <v/>
      </c>
      <c r="AZ36" s="27" t="str">
        <f>IF($A36="","",(VLOOKUP($A36,ACOUSTIC_PIVOT_TABLE!$B$4:$AO$500,21,FALSE)))</f>
        <v/>
      </c>
      <c r="BA36" s="27" t="str">
        <f>IF($A36="","",(VLOOKUP($A36,ACOUSTIC_PIVOT_TABLE!$B$4:$AO$500,22,FALSE)))</f>
        <v/>
      </c>
      <c r="BB36" s="27" t="str">
        <f>IF($A36="","",(VLOOKUP($A36,ACOUSTIC_PIVOT_TABLE!$B$4:$AO$500,23,FALSE)))</f>
        <v/>
      </c>
      <c r="BC36" s="27" t="str">
        <f>IF($A36="","",(VLOOKUP($A36,ACOUSTIC_PIVOT_TABLE!$B$4:$AO$500,24,FALSE)))</f>
        <v/>
      </c>
      <c r="BD36" s="27" t="str">
        <f>IF($A36="","",(VLOOKUP($A36,ACOUSTIC_PIVOT_TABLE!$B$4:$AO$500,25,FALSE)))</f>
        <v/>
      </c>
      <c r="BE36" s="27" t="str">
        <f>IF($A36="","",(VLOOKUP($A36,ACOUSTIC_PIVOT_TABLE!$B$4:$AO$500,26,FALSE)))</f>
        <v/>
      </c>
      <c r="BF36" s="27" t="str">
        <f>IF($A36="","",(VLOOKUP($A36,ACOUSTIC_PIVOT_TABLE!$B$4:$AO$500,27,FALSE)))</f>
        <v/>
      </c>
      <c r="BG36" s="27" t="str">
        <f>IF($A36="","",(VLOOKUP($A36,ACOUSTIC_PIVOT_TABLE!$B$4:$AO$500,28,FALSE)))</f>
        <v/>
      </c>
      <c r="BH36" s="27" t="str">
        <f>IF($A36="","",(VLOOKUP($A36,ACOUSTIC_PIVOT_TABLE!$B$4:$AO$500,29,FALSE)))</f>
        <v/>
      </c>
      <c r="BI36" s="27" t="str">
        <f>IF($A36="","",(VLOOKUP($A36,ACOUSTIC_PIVOT_TABLE!$B$4:$AO$500,30,FALSE)))</f>
        <v/>
      </c>
      <c r="BJ36" s="27" t="str">
        <f>IF($A36="","",(VLOOKUP($A36,ACOUSTIC_PIVOT_TABLE!$B$4:$AO$500,31,FALSE)))</f>
        <v/>
      </c>
      <c r="BK36" s="27" t="str">
        <f>IF($A36="","",(VLOOKUP($A36,ACOUSTIC_PIVOT_TABLE!$B$4:$AO$500,32,FALSE)))</f>
        <v/>
      </c>
      <c r="BL36" s="27" t="str">
        <f>IF($A36="","",(VLOOKUP($A36,ACOUSTIC_PIVOT_TABLE!$B$4:$AO$500,33,FALSE)))</f>
        <v/>
      </c>
      <c r="BM36" s="27" t="str">
        <f>IF($A36="","",(VLOOKUP($A36,ACOUSTIC_PIVOT_TABLE!$B$4:$AO$500,34,FALSE)))</f>
        <v/>
      </c>
      <c r="BN36" s="27" t="str">
        <f>IF($A36="","",(VLOOKUP($A36,ACOUSTIC_PIVOT_TABLE!$B$4:$AO$500,35,FALSE)))</f>
        <v/>
      </c>
      <c r="BO36" s="27" t="str">
        <f>IF($A36="","",(VLOOKUP($A36,ACOUSTIC_PIVOT_TABLE!$B$4:$AO$500,36,FALSE)))</f>
        <v/>
      </c>
      <c r="BP36" s="27" t="str">
        <f>IF($A36="","",(VLOOKUP($A36,ACOUSTIC_PIVOT_TABLE!$B$4:$AO$500,37,FALSE)))</f>
        <v/>
      </c>
      <c r="BQ36" s="27" t="str">
        <f>IF($A36="","",(VLOOKUP($A36,ACOUSTIC_PIVOT_TABLE!$B$4:$AO$500,38,FALSE)))</f>
        <v/>
      </c>
      <c r="BR36" s="27" t="str">
        <f>IF($A36="","",(VLOOKUP($A36,ACOUSTIC_PIVOT_TABLE!$B$4:$AO$500,39,FALSE)))</f>
        <v/>
      </c>
      <c r="BS36" s="27" t="str">
        <f>IF($A36="","",(VLOOKUP($A36,ACOUSTIC_PIVOT_TABLE!$B$4:$AO$500,40,FALSE)))</f>
        <v/>
      </c>
    </row>
    <row r="37" spans="1:71" x14ac:dyDescent="0.25">
      <c r="A37" s="1" t="str">
        <f>IF(ACOUSTIC_PIVOT_TABLE!B39 = 0, "",ACOUSTIC_PIVOT_TABLE!B39)</f>
        <v/>
      </c>
      <c r="B37" s="1" t="str">
        <f>IF($A37="","",(VLOOKUP($A37,ACOUSTICS_COMBINED!$B$3:$AQ$501,21,FALSE)))</f>
        <v/>
      </c>
      <c r="C37" s="1" t="str">
        <f>IF($A37="","",(VLOOKUP($A37,ACOUSTICS_COMBINED!$B$3:$AQ$501,22,FALSE)))</f>
        <v/>
      </c>
      <c r="D37" s="1" t="str">
        <f>IF($A37="","",(VLOOKUP($A37,ACOUSTICS_COMBINED!$B$3:$AQ$501,12,FALSE)))</f>
        <v/>
      </c>
      <c r="E37" s="1" t="str">
        <f>IF($A37="","",(VLOOKUP($A37,ACOUSTICS_COMBINED!$B$3:$AQ$501,13,FALSE)))</f>
        <v/>
      </c>
      <c r="F37" s="1" t="str">
        <f>IF($A37="","",(VLOOKUP($A37,ACOUSTICS_COMBINED!$B$3:$AQ$501,14,FALSE)))</f>
        <v/>
      </c>
      <c r="G37" s="1" t="str">
        <f>IF($A37="","",(VLOOKUP($A37,ACOUSTICS_COMBINED!$B$3:$AQ$501,23,FALSE)))</f>
        <v/>
      </c>
      <c r="H37" s="1" t="str">
        <f>IF($A37="","",(VLOOKUP($A37,ACOUSTICS_COMBINED!$B$3:$AQ$501,24,FALSE)))</f>
        <v/>
      </c>
      <c r="I37" s="1" t="str">
        <f>IF($A37="","",(VLOOKUP($A37,ACOUSTICS_COMBINED!$B$3:$AQ$501,15,FALSE)))</f>
        <v/>
      </c>
      <c r="J37" s="1" t="str">
        <f>IF($A37="","",(VLOOKUP($A37,ACOUSTICS_COMBINED!$B$3:$AQ$501,16,FALSE)))</f>
        <v/>
      </c>
      <c r="K37" s="1" t="str">
        <f>IF($A37="","",(VLOOKUP($A37,ACOUSTICS_COMBINED!$B$3:$AQ$501,17,FALSE)))</f>
        <v/>
      </c>
      <c r="L37" s="1" t="str">
        <f>IF($A37="","",(VLOOKUP($A37,ACOUSTICS_COMBINED!$B$3:$AQ$501,18,FALSE)))</f>
        <v/>
      </c>
      <c r="M37" s="1" t="str">
        <f>IF($A37="","",(VLOOKUP($A37,ACOUSTICS_COMBINED!$B$3:$AQ$501,25,FALSE)))</f>
        <v/>
      </c>
      <c r="N37" s="16" t="str">
        <f>IF($A37="","",(VLOOKUP($A37,ACOUSTICS_COMBINED!$B$3:$AQ$501,19,FALSE)))</f>
        <v/>
      </c>
      <c r="O37" s="16" t="str">
        <f>IF($A37="","",(VLOOKUP($A37,ACOUSTICS_COMBINED!$B$3:$AQ$501,20,FALSE)))</f>
        <v/>
      </c>
      <c r="P37" s="1" t="str">
        <f>IF($A37="","",(VLOOKUP($A37,ACOUSTICS_COMBINED!$B$3:$AQ$501,26,FALSE)))</f>
        <v/>
      </c>
      <c r="Q37" s="1" t="str">
        <f>IF($A37="","",(VLOOKUP($A37,ACOUSTICS_COMBINED!$B$3:$AQ$501,27,FALSE)))</f>
        <v/>
      </c>
      <c r="R37" s="1" t="str">
        <f>IF($A37="","",(VLOOKUP($A37,ACOUSTICS_COMBINED!$B$3:$AQ$501,28,FALSE)))</f>
        <v/>
      </c>
      <c r="S37" s="1" t="str">
        <f>IF($A37="","",(VLOOKUP($A37,ACOUSTICS_COMBINED!$B$3:$AQ$501,29,FALSE)))</f>
        <v/>
      </c>
      <c r="T37" s="1" t="str">
        <f>IF($A37="","",(VLOOKUP($A37,ACOUSTICS_COMBINED!$B$3:$AQ$501,30,FALSE)))</f>
        <v/>
      </c>
      <c r="U37" s="1" t="str">
        <f>IF($A37="","",(VLOOKUP($A37,ACOUSTICS_COMBINED!$B$3:$AQ$501,31,FALSE)))</f>
        <v/>
      </c>
      <c r="V37" s="1" t="str">
        <f>IF($A37="","",(VLOOKUP($A37,ACOUSTICS_COMBINED!$B$3:$AQ$501,32,FALSE)))</f>
        <v/>
      </c>
      <c r="W37" s="1" t="str">
        <f>IF($A37="","",(VLOOKUP($A37,ACOUSTICS_COMBINED!$B$3:$AQ$501,33,FALSE)))</f>
        <v/>
      </c>
      <c r="X37" s="1" t="str">
        <f>IF($A37="","",(VLOOKUP($A37,ACOUSTICS_COMBINED!$B$3:$AQ$501,34,FALSE)))</f>
        <v/>
      </c>
      <c r="Y37" s="1" t="str">
        <f>IF($A37="","",(VLOOKUP($A37,ACOUSTICS_COMBINED!$B$3:$AQ$501,35,FALSE)))</f>
        <v/>
      </c>
      <c r="Z37" s="1" t="str">
        <f>IF($A37="","",(VLOOKUP($A37,ACOUSTICS_COMBINED!$B$3:$AQ$501,36,FALSE)))</f>
        <v/>
      </c>
      <c r="AA37" s="1" t="str">
        <f>IF($A37="","",(VLOOKUP($A37,ACOUSTICS_COMBINED!$B$3:$AQ$501,37,FALSE)))</f>
        <v/>
      </c>
      <c r="AB37" s="1" t="str">
        <f>IF($A37="","",(VLOOKUP($A37,ACOUSTICS_COMBINED!$B$3:$AQ$501,38,FALSE)))</f>
        <v/>
      </c>
      <c r="AC37" s="1" t="str">
        <f>IF($A37="","",(VLOOKUP($A37,ACOUSTICS_COMBINED!$B$3:$AQ$501,39,FALSE)))</f>
        <v/>
      </c>
      <c r="AD37" s="1" t="str">
        <f>IF($A37="","",(VLOOKUP($A37,ACOUSTICS_COMBINED!$B$3:$AQ$501,40,FALSE)))</f>
        <v/>
      </c>
      <c r="AE37" s="1" t="str">
        <f>IF($A37="","",(VLOOKUP($A37,ACOUSTICS_COMBINED!$B$3:$AQ$501,41,FALSE)))</f>
        <v/>
      </c>
      <c r="AF37" s="1" t="str">
        <f>IF($A37="","",(VLOOKUP($A37,ACOUSTICS_COMBINED!$B$3:$AQ$501,42,FALSE)))</f>
        <v/>
      </c>
      <c r="AG37" s="27" t="str">
        <f>IF($A37="","",(VLOOKUP($A37,ACOUSTIC_PIVOT_TABLE!$B$4:$AO$500,2,FALSE)))</f>
        <v/>
      </c>
      <c r="AH37" s="27" t="str">
        <f>IF($A37="","",(VLOOKUP($A37,ACOUSTIC_PIVOT_TABLE!$B$4:$AO$500,3,FALSE)))</f>
        <v/>
      </c>
      <c r="AI37" s="27" t="str">
        <f>IF($A37="","",(VLOOKUP($A37,ACOUSTIC_PIVOT_TABLE!$B$4:$AO$500,4,FALSE)))</f>
        <v/>
      </c>
      <c r="AJ37" s="27" t="str">
        <f>IF($A37="","",(VLOOKUP($A37,ACOUSTIC_PIVOT_TABLE!$B$4:$AO$500,5,FALSE)))</f>
        <v/>
      </c>
      <c r="AK37" s="27" t="str">
        <f>IF($A37="","",(VLOOKUP($A37,ACOUSTIC_PIVOT_TABLE!$B$4:$AO$500,6,FALSE)))</f>
        <v/>
      </c>
      <c r="AL37" s="27" t="str">
        <f>IF($A37="","",(VLOOKUP($A37,ACOUSTIC_PIVOT_TABLE!$B$4:$AO$500,7,FALSE)))</f>
        <v/>
      </c>
      <c r="AM37" s="27" t="str">
        <f>IF($A37="","",(VLOOKUP($A37,ACOUSTIC_PIVOT_TABLE!$B$4:$AO$500,8,FALSE)))</f>
        <v/>
      </c>
      <c r="AN37" s="27" t="str">
        <f>IF($A37="","",(VLOOKUP($A37,ACOUSTIC_PIVOT_TABLE!$B$4:$AO$500,9,FALSE)))</f>
        <v/>
      </c>
      <c r="AO37" s="27" t="str">
        <f>IF($A37="","",(VLOOKUP($A37,ACOUSTIC_PIVOT_TABLE!$B$4:$AO$500,10,FALSE)))</f>
        <v/>
      </c>
      <c r="AP37" s="27" t="str">
        <f>IF($A37="","",(VLOOKUP($A37,ACOUSTIC_PIVOT_TABLE!$B$4:$AO$500,11,FALSE)))</f>
        <v/>
      </c>
      <c r="AQ37" s="27" t="str">
        <f>IF($A37="","",(VLOOKUP($A37,ACOUSTIC_PIVOT_TABLE!$B$4:$AO$500,12,FALSE)))</f>
        <v/>
      </c>
      <c r="AR37" s="27" t="str">
        <f>IF($A37="","",(VLOOKUP($A37,ACOUSTIC_PIVOT_TABLE!$B$4:$AO$500,13,FALSE)))</f>
        <v/>
      </c>
      <c r="AS37" s="27" t="str">
        <f>IF($A37="","",(VLOOKUP($A37,ACOUSTIC_PIVOT_TABLE!$B$4:$AO$500,14,FALSE)))</f>
        <v/>
      </c>
      <c r="AT37" s="27" t="str">
        <f>IF($A37="","",(VLOOKUP($A37,ACOUSTIC_PIVOT_TABLE!$B$4:$AO$500,15,FALSE)))</f>
        <v/>
      </c>
      <c r="AU37" s="27" t="str">
        <f>IF($A37="","",(VLOOKUP($A37,ACOUSTIC_PIVOT_TABLE!$B$4:$AO$500,16,FALSE)))</f>
        <v/>
      </c>
      <c r="AV37" s="27" t="str">
        <f>IF($A37="","",(VLOOKUP($A37,ACOUSTIC_PIVOT_TABLE!$B$4:$AO$500,17,FALSE)))</f>
        <v/>
      </c>
      <c r="AW37" s="27" t="str">
        <f>IF($A37="","",(VLOOKUP($A37,ACOUSTIC_PIVOT_TABLE!$B$4:$AO$500,18,FALSE)))</f>
        <v/>
      </c>
      <c r="AX37" s="27" t="str">
        <f>IF($A37="","",(VLOOKUP($A37,ACOUSTIC_PIVOT_TABLE!$B$4:$AO$500,19,FALSE)))</f>
        <v/>
      </c>
      <c r="AY37" s="27" t="str">
        <f>IF($A37="","",(VLOOKUP($A37,ACOUSTIC_PIVOT_TABLE!$B$4:$AO$500,20,FALSE)))</f>
        <v/>
      </c>
      <c r="AZ37" s="27" t="str">
        <f>IF($A37="","",(VLOOKUP($A37,ACOUSTIC_PIVOT_TABLE!$B$4:$AO$500,21,FALSE)))</f>
        <v/>
      </c>
      <c r="BA37" s="27" t="str">
        <f>IF($A37="","",(VLOOKUP($A37,ACOUSTIC_PIVOT_TABLE!$B$4:$AO$500,22,FALSE)))</f>
        <v/>
      </c>
      <c r="BB37" s="27" t="str">
        <f>IF($A37="","",(VLOOKUP($A37,ACOUSTIC_PIVOT_TABLE!$B$4:$AO$500,23,FALSE)))</f>
        <v/>
      </c>
      <c r="BC37" s="27" t="str">
        <f>IF($A37="","",(VLOOKUP($A37,ACOUSTIC_PIVOT_TABLE!$B$4:$AO$500,24,FALSE)))</f>
        <v/>
      </c>
      <c r="BD37" s="27" t="str">
        <f>IF($A37="","",(VLOOKUP($A37,ACOUSTIC_PIVOT_TABLE!$B$4:$AO$500,25,FALSE)))</f>
        <v/>
      </c>
      <c r="BE37" s="27" t="str">
        <f>IF($A37="","",(VLOOKUP($A37,ACOUSTIC_PIVOT_TABLE!$B$4:$AO$500,26,FALSE)))</f>
        <v/>
      </c>
      <c r="BF37" s="27" t="str">
        <f>IF($A37="","",(VLOOKUP($A37,ACOUSTIC_PIVOT_TABLE!$B$4:$AO$500,27,FALSE)))</f>
        <v/>
      </c>
      <c r="BG37" s="27" t="str">
        <f>IF($A37="","",(VLOOKUP($A37,ACOUSTIC_PIVOT_TABLE!$B$4:$AO$500,28,FALSE)))</f>
        <v/>
      </c>
      <c r="BH37" s="27" t="str">
        <f>IF($A37="","",(VLOOKUP($A37,ACOUSTIC_PIVOT_TABLE!$B$4:$AO$500,29,FALSE)))</f>
        <v/>
      </c>
      <c r="BI37" s="27" t="str">
        <f>IF($A37="","",(VLOOKUP($A37,ACOUSTIC_PIVOT_TABLE!$B$4:$AO$500,30,FALSE)))</f>
        <v/>
      </c>
      <c r="BJ37" s="27" t="str">
        <f>IF($A37="","",(VLOOKUP($A37,ACOUSTIC_PIVOT_TABLE!$B$4:$AO$500,31,FALSE)))</f>
        <v/>
      </c>
      <c r="BK37" s="27" t="str">
        <f>IF($A37="","",(VLOOKUP($A37,ACOUSTIC_PIVOT_TABLE!$B$4:$AO$500,32,FALSE)))</f>
        <v/>
      </c>
      <c r="BL37" s="27" t="str">
        <f>IF($A37="","",(VLOOKUP($A37,ACOUSTIC_PIVOT_TABLE!$B$4:$AO$500,33,FALSE)))</f>
        <v/>
      </c>
      <c r="BM37" s="27" t="str">
        <f>IF($A37="","",(VLOOKUP($A37,ACOUSTIC_PIVOT_TABLE!$B$4:$AO$500,34,FALSE)))</f>
        <v/>
      </c>
      <c r="BN37" s="27" t="str">
        <f>IF($A37="","",(VLOOKUP($A37,ACOUSTIC_PIVOT_TABLE!$B$4:$AO$500,35,FALSE)))</f>
        <v/>
      </c>
      <c r="BO37" s="27" t="str">
        <f>IF($A37="","",(VLOOKUP($A37,ACOUSTIC_PIVOT_TABLE!$B$4:$AO$500,36,FALSE)))</f>
        <v/>
      </c>
      <c r="BP37" s="27" t="str">
        <f>IF($A37="","",(VLOOKUP($A37,ACOUSTIC_PIVOT_TABLE!$B$4:$AO$500,37,FALSE)))</f>
        <v/>
      </c>
      <c r="BQ37" s="27" t="str">
        <f>IF($A37="","",(VLOOKUP($A37,ACOUSTIC_PIVOT_TABLE!$B$4:$AO$500,38,FALSE)))</f>
        <v/>
      </c>
      <c r="BR37" s="27" t="str">
        <f>IF($A37="","",(VLOOKUP($A37,ACOUSTIC_PIVOT_TABLE!$B$4:$AO$500,39,FALSE)))</f>
        <v/>
      </c>
      <c r="BS37" s="27" t="str">
        <f>IF($A37="","",(VLOOKUP($A37,ACOUSTIC_PIVOT_TABLE!$B$4:$AO$500,40,FALSE)))</f>
        <v/>
      </c>
    </row>
    <row r="38" spans="1:71" x14ac:dyDescent="0.25">
      <c r="A38" s="1" t="str">
        <f>IF(ACOUSTIC_PIVOT_TABLE!B40 = 0, "",ACOUSTIC_PIVOT_TABLE!B40)</f>
        <v/>
      </c>
      <c r="B38" s="1" t="str">
        <f>IF($A38="","",(VLOOKUP($A38,ACOUSTICS_COMBINED!$B$3:$AQ$501,21,FALSE)))</f>
        <v/>
      </c>
      <c r="C38" s="1" t="str">
        <f>IF($A38="","",(VLOOKUP($A38,ACOUSTICS_COMBINED!$B$3:$AQ$501,22,FALSE)))</f>
        <v/>
      </c>
      <c r="D38" s="1" t="str">
        <f>IF($A38="","",(VLOOKUP($A38,ACOUSTICS_COMBINED!$B$3:$AQ$501,12,FALSE)))</f>
        <v/>
      </c>
      <c r="E38" s="1" t="str">
        <f>IF($A38="","",(VLOOKUP($A38,ACOUSTICS_COMBINED!$B$3:$AQ$501,13,FALSE)))</f>
        <v/>
      </c>
      <c r="F38" s="1" t="str">
        <f>IF($A38="","",(VLOOKUP($A38,ACOUSTICS_COMBINED!$B$3:$AQ$501,14,FALSE)))</f>
        <v/>
      </c>
      <c r="G38" s="1" t="str">
        <f>IF($A38="","",(VLOOKUP($A38,ACOUSTICS_COMBINED!$B$3:$AQ$501,23,FALSE)))</f>
        <v/>
      </c>
      <c r="H38" s="1" t="str">
        <f>IF($A38="","",(VLOOKUP($A38,ACOUSTICS_COMBINED!$B$3:$AQ$501,24,FALSE)))</f>
        <v/>
      </c>
      <c r="I38" s="1" t="str">
        <f>IF($A38="","",(VLOOKUP($A38,ACOUSTICS_COMBINED!$B$3:$AQ$501,15,FALSE)))</f>
        <v/>
      </c>
      <c r="J38" s="1" t="str">
        <f>IF($A38="","",(VLOOKUP($A38,ACOUSTICS_COMBINED!$B$3:$AQ$501,16,FALSE)))</f>
        <v/>
      </c>
      <c r="K38" s="1" t="str">
        <f>IF($A38="","",(VLOOKUP($A38,ACOUSTICS_COMBINED!$B$3:$AQ$501,17,FALSE)))</f>
        <v/>
      </c>
      <c r="L38" s="1" t="str">
        <f>IF($A38="","",(VLOOKUP($A38,ACOUSTICS_COMBINED!$B$3:$AQ$501,18,FALSE)))</f>
        <v/>
      </c>
      <c r="M38" s="1" t="str">
        <f>IF($A38="","",(VLOOKUP($A38,ACOUSTICS_COMBINED!$B$3:$AQ$501,25,FALSE)))</f>
        <v/>
      </c>
      <c r="N38" s="16" t="str">
        <f>IF($A38="","",(VLOOKUP($A38,ACOUSTICS_COMBINED!$B$3:$AQ$501,19,FALSE)))</f>
        <v/>
      </c>
      <c r="O38" s="16" t="str">
        <f>IF($A38="","",(VLOOKUP($A38,ACOUSTICS_COMBINED!$B$3:$AQ$501,20,FALSE)))</f>
        <v/>
      </c>
      <c r="P38" s="1" t="str">
        <f>IF($A38="","",(VLOOKUP($A38,ACOUSTICS_COMBINED!$B$3:$AQ$501,26,FALSE)))</f>
        <v/>
      </c>
      <c r="Q38" s="1" t="str">
        <f>IF($A38="","",(VLOOKUP($A38,ACOUSTICS_COMBINED!$B$3:$AQ$501,27,FALSE)))</f>
        <v/>
      </c>
      <c r="R38" s="1" t="str">
        <f>IF($A38="","",(VLOOKUP($A38,ACOUSTICS_COMBINED!$B$3:$AQ$501,28,FALSE)))</f>
        <v/>
      </c>
      <c r="S38" s="1" t="str">
        <f>IF($A38="","",(VLOOKUP($A38,ACOUSTICS_COMBINED!$B$3:$AQ$501,29,FALSE)))</f>
        <v/>
      </c>
      <c r="T38" s="1" t="str">
        <f>IF($A38="","",(VLOOKUP($A38,ACOUSTICS_COMBINED!$B$3:$AQ$501,30,FALSE)))</f>
        <v/>
      </c>
      <c r="U38" s="1" t="str">
        <f>IF($A38="","",(VLOOKUP($A38,ACOUSTICS_COMBINED!$B$3:$AQ$501,31,FALSE)))</f>
        <v/>
      </c>
      <c r="V38" s="1" t="str">
        <f>IF($A38="","",(VLOOKUP($A38,ACOUSTICS_COMBINED!$B$3:$AQ$501,32,FALSE)))</f>
        <v/>
      </c>
      <c r="W38" s="1" t="str">
        <f>IF($A38="","",(VLOOKUP($A38,ACOUSTICS_COMBINED!$B$3:$AQ$501,33,FALSE)))</f>
        <v/>
      </c>
      <c r="X38" s="1" t="str">
        <f>IF($A38="","",(VLOOKUP($A38,ACOUSTICS_COMBINED!$B$3:$AQ$501,34,FALSE)))</f>
        <v/>
      </c>
      <c r="Y38" s="1" t="str">
        <f>IF($A38="","",(VLOOKUP($A38,ACOUSTICS_COMBINED!$B$3:$AQ$501,35,FALSE)))</f>
        <v/>
      </c>
      <c r="Z38" s="1" t="str">
        <f>IF($A38="","",(VLOOKUP($A38,ACOUSTICS_COMBINED!$B$3:$AQ$501,36,FALSE)))</f>
        <v/>
      </c>
      <c r="AA38" s="1" t="str">
        <f>IF($A38="","",(VLOOKUP($A38,ACOUSTICS_COMBINED!$B$3:$AQ$501,37,FALSE)))</f>
        <v/>
      </c>
      <c r="AB38" s="1" t="str">
        <f>IF($A38="","",(VLOOKUP($A38,ACOUSTICS_COMBINED!$B$3:$AQ$501,38,FALSE)))</f>
        <v/>
      </c>
      <c r="AC38" s="1" t="str">
        <f>IF($A38="","",(VLOOKUP($A38,ACOUSTICS_COMBINED!$B$3:$AQ$501,39,FALSE)))</f>
        <v/>
      </c>
      <c r="AD38" s="1" t="str">
        <f>IF($A38="","",(VLOOKUP($A38,ACOUSTICS_COMBINED!$B$3:$AQ$501,40,FALSE)))</f>
        <v/>
      </c>
      <c r="AE38" s="1" t="str">
        <f>IF($A38="","",(VLOOKUP($A38,ACOUSTICS_COMBINED!$B$3:$AQ$501,41,FALSE)))</f>
        <v/>
      </c>
      <c r="AF38" s="1" t="str">
        <f>IF($A38="","",(VLOOKUP($A38,ACOUSTICS_COMBINED!$B$3:$AQ$501,42,FALSE)))</f>
        <v/>
      </c>
      <c r="AG38" s="27" t="str">
        <f>IF($A38="","",(VLOOKUP($A38,ACOUSTIC_PIVOT_TABLE!$B$4:$AO$500,2,FALSE)))</f>
        <v/>
      </c>
      <c r="AH38" s="27" t="str">
        <f>IF($A38="","",(VLOOKUP($A38,ACOUSTIC_PIVOT_TABLE!$B$4:$AO$500,3,FALSE)))</f>
        <v/>
      </c>
      <c r="AI38" s="27" t="str">
        <f>IF($A38="","",(VLOOKUP($A38,ACOUSTIC_PIVOT_TABLE!$B$4:$AO$500,4,FALSE)))</f>
        <v/>
      </c>
      <c r="AJ38" s="27" t="str">
        <f>IF($A38="","",(VLOOKUP($A38,ACOUSTIC_PIVOT_TABLE!$B$4:$AO$500,5,FALSE)))</f>
        <v/>
      </c>
      <c r="AK38" s="27" t="str">
        <f>IF($A38="","",(VLOOKUP($A38,ACOUSTIC_PIVOT_TABLE!$B$4:$AO$500,6,FALSE)))</f>
        <v/>
      </c>
      <c r="AL38" s="27" t="str">
        <f>IF($A38="","",(VLOOKUP($A38,ACOUSTIC_PIVOT_TABLE!$B$4:$AO$500,7,FALSE)))</f>
        <v/>
      </c>
      <c r="AM38" s="27" t="str">
        <f>IF($A38="","",(VLOOKUP($A38,ACOUSTIC_PIVOT_TABLE!$B$4:$AO$500,8,FALSE)))</f>
        <v/>
      </c>
      <c r="AN38" s="27" t="str">
        <f>IF($A38="","",(VLOOKUP($A38,ACOUSTIC_PIVOT_TABLE!$B$4:$AO$500,9,FALSE)))</f>
        <v/>
      </c>
      <c r="AO38" s="27" t="str">
        <f>IF($A38="","",(VLOOKUP($A38,ACOUSTIC_PIVOT_TABLE!$B$4:$AO$500,10,FALSE)))</f>
        <v/>
      </c>
      <c r="AP38" s="27" t="str">
        <f>IF($A38="","",(VLOOKUP($A38,ACOUSTIC_PIVOT_TABLE!$B$4:$AO$500,11,FALSE)))</f>
        <v/>
      </c>
      <c r="AQ38" s="27" t="str">
        <f>IF($A38="","",(VLOOKUP($A38,ACOUSTIC_PIVOT_TABLE!$B$4:$AO$500,12,FALSE)))</f>
        <v/>
      </c>
      <c r="AR38" s="27" t="str">
        <f>IF($A38="","",(VLOOKUP($A38,ACOUSTIC_PIVOT_TABLE!$B$4:$AO$500,13,FALSE)))</f>
        <v/>
      </c>
      <c r="AS38" s="27" t="str">
        <f>IF($A38="","",(VLOOKUP($A38,ACOUSTIC_PIVOT_TABLE!$B$4:$AO$500,14,FALSE)))</f>
        <v/>
      </c>
      <c r="AT38" s="27" t="str">
        <f>IF($A38="","",(VLOOKUP($A38,ACOUSTIC_PIVOT_TABLE!$B$4:$AO$500,15,FALSE)))</f>
        <v/>
      </c>
      <c r="AU38" s="27" t="str">
        <f>IF($A38="","",(VLOOKUP($A38,ACOUSTIC_PIVOT_TABLE!$B$4:$AO$500,16,FALSE)))</f>
        <v/>
      </c>
      <c r="AV38" s="27" t="str">
        <f>IF($A38="","",(VLOOKUP($A38,ACOUSTIC_PIVOT_TABLE!$B$4:$AO$500,17,FALSE)))</f>
        <v/>
      </c>
      <c r="AW38" s="27" t="str">
        <f>IF($A38="","",(VLOOKUP($A38,ACOUSTIC_PIVOT_TABLE!$B$4:$AO$500,18,FALSE)))</f>
        <v/>
      </c>
      <c r="AX38" s="27" t="str">
        <f>IF($A38="","",(VLOOKUP($A38,ACOUSTIC_PIVOT_TABLE!$B$4:$AO$500,19,FALSE)))</f>
        <v/>
      </c>
      <c r="AY38" s="27" t="str">
        <f>IF($A38="","",(VLOOKUP($A38,ACOUSTIC_PIVOT_TABLE!$B$4:$AO$500,20,FALSE)))</f>
        <v/>
      </c>
      <c r="AZ38" s="27" t="str">
        <f>IF($A38="","",(VLOOKUP($A38,ACOUSTIC_PIVOT_TABLE!$B$4:$AO$500,21,FALSE)))</f>
        <v/>
      </c>
      <c r="BA38" s="27" t="str">
        <f>IF($A38="","",(VLOOKUP($A38,ACOUSTIC_PIVOT_TABLE!$B$4:$AO$500,22,FALSE)))</f>
        <v/>
      </c>
      <c r="BB38" s="27" t="str">
        <f>IF($A38="","",(VLOOKUP($A38,ACOUSTIC_PIVOT_TABLE!$B$4:$AO$500,23,FALSE)))</f>
        <v/>
      </c>
      <c r="BC38" s="27" t="str">
        <f>IF($A38="","",(VLOOKUP($A38,ACOUSTIC_PIVOT_TABLE!$B$4:$AO$500,24,FALSE)))</f>
        <v/>
      </c>
      <c r="BD38" s="27" t="str">
        <f>IF($A38="","",(VLOOKUP($A38,ACOUSTIC_PIVOT_TABLE!$B$4:$AO$500,25,FALSE)))</f>
        <v/>
      </c>
      <c r="BE38" s="27" t="str">
        <f>IF($A38="","",(VLOOKUP($A38,ACOUSTIC_PIVOT_TABLE!$B$4:$AO$500,26,FALSE)))</f>
        <v/>
      </c>
      <c r="BF38" s="27" t="str">
        <f>IF($A38="","",(VLOOKUP($A38,ACOUSTIC_PIVOT_TABLE!$B$4:$AO$500,27,FALSE)))</f>
        <v/>
      </c>
      <c r="BG38" s="27" t="str">
        <f>IF($A38="","",(VLOOKUP($A38,ACOUSTIC_PIVOT_TABLE!$B$4:$AO$500,28,FALSE)))</f>
        <v/>
      </c>
      <c r="BH38" s="27" t="str">
        <f>IF($A38="","",(VLOOKUP($A38,ACOUSTIC_PIVOT_TABLE!$B$4:$AO$500,29,FALSE)))</f>
        <v/>
      </c>
      <c r="BI38" s="27" t="str">
        <f>IF($A38="","",(VLOOKUP($A38,ACOUSTIC_PIVOT_TABLE!$B$4:$AO$500,30,FALSE)))</f>
        <v/>
      </c>
      <c r="BJ38" s="27" t="str">
        <f>IF($A38="","",(VLOOKUP($A38,ACOUSTIC_PIVOT_TABLE!$B$4:$AO$500,31,FALSE)))</f>
        <v/>
      </c>
      <c r="BK38" s="27" t="str">
        <f>IF($A38="","",(VLOOKUP($A38,ACOUSTIC_PIVOT_TABLE!$B$4:$AO$500,32,FALSE)))</f>
        <v/>
      </c>
      <c r="BL38" s="27" t="str">
        <f>IF($A38="","",(VLOOKUP($A38,ACOUSTIC_PIVOT_TABLE!$B$4:$AO$500,33,FALSE)))</f>
        <v/>
      </c>
      <c r="BM38" s="27" t="str">
        <f>IF($A38="","",(VLOOKUP($A38,ACOUSTIC_PIVOT_TABLE!$B$4:$AO$500,34,FALSE)))</f>
        <v/>
      </c>
      <c r="BN38" s="27" t="str">
        <f>IF($A38="","",(VLOOKUP($A38,ACOUSTIC_PIVOT_TABLE!$B$4:$AO$500,35,FALSE)))</f>
        <v/>
      </c>
      <c r="BO38" s="27" t="str">
        <f>IF($A38="","",(VLOOKUP($A38,ACOUSTIC_PIVOT_TABLE!$B$4:$AO$500,36,FALSE)))</f>
        <v/>
      </c>
      <c r="BP38" s="27" t="str">
        <f>IF($A38="","",(VLOOKUP($A38,ACOUSTIC_PIVOT_TABLE!$B$4:$AO$500,37,FALSE)))</f>
        <v/>
      </c>
      <c r="BQ38" s="27" t="str">
        <f>IF($A38="","",(VLOOKUP($A38,ACOUSTIC_PIVOT_TABLE!$B$4:$AO$500,38,FALSE)))</f>
        <v/>
      </c>
      <c r="BR38" s="27" t="str">
        <f>IF($A38="","",(VLOOKUP($A38,ACOUSTIC_PIVOT_TABLE!$B$4:$AO$500,39,FALSE)))</f>
        <v/>
      </c>
      <c r="BS38" s="27" t="str">
        <f>IF($A38="","",(VLOOKUP($A38,ACOUSTIC_PIVOT_TABLE!$B$4:$AO$500,40,FALSE)))</f>
        <v/>
      </c>
    </row>
    <row r="39" spans="1:71" x14ac:dyDescent="0.25">
      <c r="A39" s="1" t="str">
        <f>IF(ACOUSTIC_PIVOT_TABLE!B41 = 0, "",ACOUSTIC_PIVOT_TABLE!B41)</f>
        <v/>
      </c>
      <c r="B39" s="1" t="str">
        <f>IF($A39="","",(VLOOKUP($A39,ACOUSTICS_COMBINED!$B$3:$AQ$501,21,FALSE)))</f>
        <v/>
      </c>
      <c r="C39" s="1" t="str">
        <f>IF($A39="","",(VLOOKUP($A39,ACOUSTICS_COMBINED!$B$3:$AQ$501,22,FALSE)))</f>
        <v/>
      </c>
      <c r="D39" s="1" t="str">
        <f>IF($A39="","",(VLOOKUP($A39,ACOUSTICS_COMBINED!$B$3:$AQ$501,12,FALSE)))</f>
        <v/>
      </c>
      <c r="E39" s="1" t="str">
        <f>IF($A39="","",(VLOOKUP($A39,ACOUSTICS_COMBINED!$B$3:$AQ$501,13,FALSE)))</f>
        <v/>
      </c>
      <c r="F39" s="1" t="str">
        <f>IF($A39="","",(VLOOKUP($A39,ACOUSTICS_COMBINED!$B$3:$AQ$501,14,FALSE)))</f>
        <v/>
      </c>
      <c r="G39" s="1" t="str">
        <f>IF($A39="","",(VLOOKUP($A39,ACOUSTICS_COMBINED!$B$3:$AQ$501,23,FALSE)))</f>
        <v/>
      </c>
      <c r="H39" s="1" t="str">
        <f>IF($A39="","",(VLOOKUP($A39,ACOUSTICS_COMBINED!$B$3:$AQ$501,24,FALSE)))</f>
        <v/>
      </c>
      <c r="I39" s="1" t="str">
        <f>IF($A39="","",(VLOOKUP($A39,ACOUSTICS_COMBINED!$B$3:$AQ$501,15,FALSE)))</f>
        <v/>
      </c>
      <c r="J39" s="1" t="str">
        <f>IF($A39="","",(VLOOKUP($A39,ACOUSTICS_COMBINED!$B$3:$AQ$501,16,FALSE)))</f>
        <v/>
      </c>
      <c r="K39" s="1" t="str">
        <f>IF($A39="","",(VLOOKUP($A39,ACOUSTICS_COMBINED!$B$3:$AQ$501,17,FALSE)))</f>
        <v/>
      </c>
      <c r="L39" s="1" t="str">
        <f>IF($A39="","",(VLOOKUP($A39,ACOUSTICS_COMBINED!$B$3:$AQ$501,18,FALSE)))</f>
        <v/>
      </c>
      <c r="M39" s="1" t="str">
        <f>IF($A39="","",(VLOOKUP($A39,ACOUSTICS_COMBINED!$B$3:$AQ$501,25,FALSE)))</f>
        <v/>
      </c>
      <c r="N39" s="16" t="str">
        <f>IF($A39="","",(VLOOKUP($A39,ACOUSTICS_COMBINED!$B$3:$AQ$501,19,FALSE)))</f>
        <v/>
      </c>
      <c r="O39" s="16" t="str">
        <f>IF($A39="","",(VLOOKUP($A39,ACOUSTICS_COMBINED!$B$3:$AQ$501,20,FALSE)))</f>
        <v/>
      </c>
      <c r="P39" s="1" t="str">
        <f>IF($A39="","",(VLOOKUP($A39,ACOUSTICS_COMBINED!$B$3:$AQ$501,26,FALSE)))</f>
        <v/>
      </c>
      <c r="Q39" s="1" t="str">
        <f>IF($A39="","",(VLOOKUP($A39,ACOUSTICS_COMBINED!$B$3:$AQ$501,27,FALSE)))</f>
        <v/>
      </c>
      <c r="R39" s="1" t="str">
        <f>IF($A39="","",(VLOOKUP($A39,ACOUSTICS_COMBINED!$B$3:$AQ$501,28,FALSE)))</f>
        <v/>
      </c>
      <c r="S39" s="1" t="str">
        <f>IF($A39="","",(VLOOKUP($A39,ACOUSTICS_COMBINED!$B$3:$AQ$501,29,FALSE)))</f>
        <v/>
      </c>
      <c r="T39" s="1" t="str">
        <f>IF($A39="","",(VLOOKUP($A39,ACOUSTICS_COMBINED!$B$3:$AQ$501,30,FALSE)))</f>
        <v/>
      </c>
      <c r="U39" s="1" t="str">
        <f>IF($A39="","",(VLOOKUP($A39,ACOUSTICS_COMBINED!$B$3:$AQ$501,31,FALSE)))</f>
        <v/>
      </c>
      <c r="V39" s="1" t="str">
        <f>IF($A39="","",(VLOOKUP($A39,ACOUSTICS_COMBINED!$B$3:$AQ$501,32,FALSE)))</f>
        <v/>
      </c>
      <c r="W39" s="1" t="str">
        <f>IF($A39="","",(VLOOKUP($A39,ACOUSTICS_COMBINED!$B$3:$AQ$501,33,FALSE)))</f>
        <v/>
      </c>
      <c r="X39" s="1" t="str">
        <f>IF($A39="","",(VLOOKUP($A39,ACOUSTICS_COMBINED!$B$3:$AQ$501,34,FALSE)))</f>
        <v/>
      </c>
      <c r="Y39" s="1" t="str">
        <f>IF($A39="","",(VLOOKUP($A39,ACOUSTICS_COMBINED!$B$3:$AQ$501,35,FALSE)))</f>
        <v/>
      </c>
      <c r="Z39" s="1" t="str">
        <f>IF($A39="","",(VLOOKUP($A39,ACOUSTICS_COMBINED!$B$3:$AQ$501,36,FALSE)))</f>
        <v/>
      </c>
      <c r="AA39" s="1" t="str">
        <f>IF($A39="","",(VLOOKUP($A39,ACOUSTICS_COMBINED!$B$3:$AQ$501,37,FALSE)))</f>
        <v/>
      </c>
      <c r="AB39" s="1" t="str">
        <f>IF($A39="","",(VLOOKUP($A39,ACOUSTICS_COMBINED!$B$3:$AQ$501,38,FALSE)))</f>
        <v/>
      </c>
      <c r="AC39" s="1" t="str">
        <f>IF($A39="","",(VLOOKUP($A39,ACOUSTICS_COMBINED!$B$3:$AQ$501,39,FALSE)))</f>
        <v/>
      </c>
      <c r="AD39" s="1" t="str">
        <f>IF($A39="","",(VLOOKUP($A39,ACOUSTICS_COMBINED!$B$3:$AQ$501,40,FALSE)))</f>
        <v/>
      </c>
      <c r="AE39" s="1" t="str">
        <f>IF($A39="","",(VLOOKUP($A39,ACOUSTICS_COMBINED!$B$3:$AQ$501,41,FALSE)))</f>
        <v/>
      </c>
      <c r="AF39" s="1" t="str">
        <f>IF($A39="","",(VLOOKUP($A39,ACOUSTICS_COMBINED!$B$3:$AQ$501,42,FALSE)))</f>
        <v/>
      </c>
      <c r="AG39" s="27" t="str">
        <f>IF($A39="","",(VLOOKUP($A39,ACOUSTIC_PIVOT_TABLE!$B$4:$AO$500,2,FALSE)))</f>
        <v/>
      </c>
      <c r="AH39" s="27" t="str">
        <f>IF($A39="","",(VLOOKUP($A39,ACOUSTIC_PIVOT_TABLE!$B$4:$AO$500,3,FALSE)))</f>
        <v/>
      </c>
      <c r="AI39" s="27" t="str">
        <f>IF($A39="","",(VLOOKUP($A39,ACOUSTIC_PIVOT_TABLE!$B$4:$AO$500,4,FALSE)))</f>
        <v/>
      </c>
      <c r="AJ39" s="27" t="str">
        <f>IF($A39="","",(VLOOKUP($A39,ACOUSTIC_PIVOT_TABLE!$B$4:$AO$500,5,FALSE)))</f>
        <v/>
      </c>
      <c r="AK39" s="27" t="str">
        <f>IF($A39="","",(VLOOKUP($A39,ACOUSTIC_PIVOT_TABLE!$B$4:$AO$500,6,FALSE)))</f>
        <v/>
      </c>
      <c r="AL39" s="27" t="str">
        <f>IF($A39="","",(VLOOKUP($A39,ACOUSTIC_PIVOT_TABLE!$B$4:$AO$500,7,FALSE)))</f>
        <v/>
      </c>
      <c r="AM39" s="27" t="str">
        <f>IF($A39="","",(VLOOKUP($A39,ACOUSTIC_PIVOT_TABLE!$B$4:$AO$500,8,FALSE)))</f>
        <v/>
      </c>
      <c r="AN39" s="27" t="str">
        <f>IF($A39="","",(VLOOKUP($A39,ACOUSTIC_PIVOT_TABLE!$B$4:$AO$500,9,FALSE)))</f>
        <v/>
      </c>
      <c r="AO39" s="27" t="str">
        <f>IF($A39="","",(VLOOKUP($A39,ACOUSTIC_PIVOT_TABLE!$B$4:$AO$500,10,FALSE)))</f>
        <v/>
      </c>
      <c r="AP39" s="27" t="str">
        <f>IF($A39="","",(VLOOKUP($A39,ACOUSTIC_PIVOT_TABLE!$B$4:$AO$500,11,FALSE)))</f>
        <v/>
      </c>
      <c r="AQ39" s="27" t="str">
        <f>IF($A39="","",(VLOOKUP($A39,ACOUSTIC_PIVOT_TABLE!$B$4:$AO$500,12,FALSE)))</f>
        <v/>
      </c>
      <c r="AR39" s="27" t="str">
        <f>IF($A39="","",(VLOOKUP($A39,ACOUSTIC_PIVOT_TABLE!$B$4:$AO$500,13,FALSE)))</f>
        <v/>
      </c>
      <c r="AS39" s="27" t="str">
        <f>IF($A39="","",(VLOOKUP($A39,ACOUSTIC_PIVOT_TABLE!$B$4:$AO$500,14,FALSE)))</f>
        <v/>
      </c>
      <c r="AT39" s="27" t="str">
        <f>IF($A39="","",(VLOOKUP($A39,ACOUSTIC_PIVOT_TABLE!$B$4:$AO$500,15,FALSE)))</f>
        <v/>
      </c>
      <c r="AU39" s="27" t="str">
        <f>IF($A39="","",(VLOOKUP($A39,ACOUSTIC_PIVOT_TABLE!$B$4:$AO$500,16,FALSE)))</f>
        <v/>
      </c>
      <c r="AV39" s="27" t="str">
        <f>IF($A39="","",(VLOOKUP($A39,ACOUSTIC_PIVOT_TABLE!$B$4:$AO$500,17,FALSE)))</f>
        <v/>
      </c>
      <c r="AW39" s="27" t="str">
        <f>IF($A39="","",(VLOOKUP($A39,ACOUSTIC_PIVOT_TABLE!$B$4:$AO$500,18,FALSE)))</f>
        <v/>
      </c>
      <c r="AX39" s="27" t="str">
        <f>IF($A39="","",(VLOOKUP($A39,ACOUSTIC_PIVOT_TABLE!$B$4:$AO$500,19,FALSE)))</f>
        <v/>
      </c>
      <c r="AY39" s="27" t="str">
        <f>IF($A39="","",(VLOOKUP($A39,ACOUSTIC_PIVOT_TABLE!$B$4:$AO$500,20,FALSE)))</f>
        <v/>
      </c>
      <c r="AZ39" s="27" t="str">
        <f>IF($A39="","",(VLOOKUP($A39,ACOUSTIC_PIVOT_TABLE!$B$4:$AO$500,21,FALSE)))</f>
        <v/>
      </c>
      <c r="BA39" s="27" t="str">
        <f>IF($A39="","",(VLOOKUP($A39,ACOUSTIC_PIVOT_TABLE!$B$4:$AO$500,22,FALSE)))</f>
        <v/>
      </c>
      <c r="BB39" s="27" t="str">
        <f>IF($A39="","",(VLOOKUP($A39,ACOUSTIC_PIVOT_TABLE!$B$4:$AO$500,23,FALSE)))</f>
        <v/>
      </c>
      <c r="BC39" s="27" t="str">
        <f>IF($A39="","",(VLOOKUP($A39,ACOUSTIC_PIVOT_TABLE!$B$4:$AO$500,24,FALSE)))</f>
        <v/>
      </c>
      <c r="BD39" s="27" t="str">
        <f>IF($A39="","",(VLOOKUP($A39,ACOUSTIC_PIVOT_TABLE!$B$4:$AO$500,25,FALSE)))</f>
        <v/>
      </c>
      <c r="BE39" s="27" t="str">
        <f>IF($A39="","",(VLOOKUP($A39,ACOUSTIC_PIVOT_TABLE!$B$4:$AO$500,26,FALSE)))</f>
        <v/>
      </c>
      <c r="BF39" s="27" t="str">
        <f>IF($A39="","",(VLOOKUP($A39,ACOUSTIC_PIVOT_TABLE!$B$4:$AO$500,27,FALSE)))</f>
        <v/>
      </c>
      <c r="BG39" s="27" t="str">
        <f>IF($A39="","",(VLOOKUP($A39,ACOUSTIC_PIVOT_TABLE!$B$4:$AO$500,28,FALSE)))</f>
        <v/>
      </c>
      <c r="BH39" s="27" t="str">
        <f>IF($A39="","",(VLOOKUP($A39,ACOUSTIC_PIVOT_TABLE!$B$4:$AO$500,29,FALSE)))</f>
        <v/>
      </c>
      <c r="BI39" s="27" t="str">
        <f>IF($A39="","",(VLOOKUP($A39,ACOUSTIC_PIVOT_TABLE!$B$4:$AO$500,30,FALSE)))</f>
        <v/>
      </c>
      <c r="BJ39" s="27" t="str">
        <f>IF($A39="","",(VLOOKUP($A39,ACOUSTIC_PIVOT_TABLE!$B$4:$AO$500,31,FALSE)))</f>
        <v/>
      </c>
      <c r="BK39" s="27" t="str">
        <f>IF($A39="","",(VLOOKUP($A39,ACOUSTIC_PIVOT_TABLE!$B$4:$AO$500,32,FALSE)))</f>
        <v/>
      </c>
      <c r="BL39" s="27" t="str">
        <f>IF($A39="","",(VLOOKUP($A39,ACOUSTIC_PIVOT_TABLE!$B$4:$AO$500,33,FALSE)))</f>
        <v/>
      </c>
      <c r="BM39" s="27" t="str">
        <f>IF($A39="","",(VLOOKUP($A39,ACOUSTIC_PIVOT_TABLE!$B$4:$AO$500,34,FALSE)))</f>
        <v/>
      </c>
      <c r="BN39" s="27" t="str">
        <f>IF($A39="","",(VLOOKUP($A39,ACOUSTIC_PIVOT_TABLE!$B$4:$AO$500,35,FALSE)))</f>
        <v/>
      </c>
      <c r="BO39" s="27" t="str">
        <f>IF($A39="","",(VLOOKUP($A39,ACOUSTIC_PIVOT_TABLE!$B$4:$AO$500,36,FALSE)))</f>
        <v/>
      </c>
      <c r="BP39" s="27" t="str">
        <f>IF($A39="","",(VLOOKUP($A39,ACOUSTIC_PIVOT_TABLE!$B$4:$AO$500,37,FALSE)))</f>
        <v/>
      </c>
      <c r="BQ39" s="27" t="str">
        <f>IF($A39="","",(VLOOKUP($A39,ACOUSTIC_PIVOT_TABLE!$B$4:$AO$500,38,FALSE)))</f>
        <v/>
      </c>
      <c r="BR39" s="27" t="str">
        <f>IF($A39="","",(VLOOKUP($A39,ACOUSTIC_PIVOT_TABLE!$B$4:$AO$500,39,FALSE)))</f>
        <v/>
      </c>
      <c r="BS39" s="27" t="str">
        <f>IF($A39="","",(VLOOKUP($A39,ACOUSTIC_PIVOT_TABLE!$B$4:$AO$500,40,FALSE)))</f>
        <v/>
      </c>
    </row>
    <row r="40" spans="1:71" x14ac:dyDescent="0.25">
      <c r="A40" s="1" t="str">
        <f>IF(ACOUSTIC_PIVOT_TABLE!B42 = 0, "",ACOUSTIC_PIVOT_TABLE!B42)</f>
        <v/>
      </c>
      <c r="B40" s="1" t="str">
        <f>IF($A40="","",(VLOOKUP($A40,ACOUSTICS_COMBINED!$B$3:$AQ$501,21,FALSE)))</f>
        <v/>
      </c>
      <c r="C40" s="1" t="str">
        <f>IF($A40="","",(VLOOKUP($A40,ACOUSTICS_COMBINED!$B$3:$AQ$501,22,FALSE)))</f>
        <v/>
      </c>
      <c r="D40" s="1" t="str">
        <f>IF($A40="","",(VLOOKUP($A40,ACOUSTICS_COMBINED!$B$3:$AQ$501,12,FALSE)))</f>
        <v/>
      </c>
      <c r="E40" s="1" t="str">
        <f>IF($A40="","",(VLOOKUP($A40,ACOUSTICS_COMBINED!$B$3:$AQ$501,13,FALSE)))</f>
        <v/>
      </c>
      <c r="F40" s="1" t="str">
        <f>IF($A40="","",(VLOOKUP($A40,ACOUSTICS_COMBINED!$B$3:$AQ$501,14,FALSE)))</f>
        <v/>
      </c>
      <c r="G40" s="1" t="str">
        <f>IF($A40="","",(VLOOKUP($A40,ACOUSTICS_COMBINED!$B$3:$AQ$501,23,FALSE)))</f>
        <v/>
      </c>
      <c r="H40" s="1" t="str">
        <f>IF($A40="","",(VLOOKUP($A40,ACOUSTICS_COMBINED!$B$3:$AQ$501,24,FALSE)))</f>
        <v/>
      </c>
      <c r="I40" s="1" t="str">
        <f>IF($A40="","",(VLOOKUP($A40,ACOUSTICS_COMBINED!$B$3:$AQ$501,15,FALSE)))</f>
        <v/>
      </c>
      <c r="J40" s="1" t="str">
        <f>IF($A40="","",(VLOOKUP($A40,ACOUSTICS_COMBINED!$B$3:$AQ$501,16,FALSE)))</f>
        <v/>
      </c>
      <c r="K40" s="1" t="str">
        <f>IF($A40="","",(VLOOKUP($A40,ACOUSTICS_COMBINED!$B$3:$AQ$501,17,FALSE)))</f>
        <v/>
      </c>
      <c r="L40" s="1" t="str">
        <f>IF($A40="","",(VLOOKUP($A40,ACOUSTICS_COMBINED!$B$3:$AQ$501,18,FALSE)))</f>
        <v/>
      </c>
      <c r="M40" s="1" t="str">
        <f>IF($A40="","",(VLOOKUP($A40,ACOUSTICS_COMBINED!$B$3:$AQ$501,25,FALSE)))</f>
        <v/>
      </c>
      <c r="N40" s="16" t="str">
        <f>IF($A40="","",(VLOOKUP($A40,ACOUSTICS_COMBINED!$B$3:$AQ$501,19,FALSE)))</f>
        <v/>
      </c>
      <c r="O40" s="16" t="str">
        <f>IF($A40="","",(VLOOKUP($A40,ACOUSTICS_COMBINED!$B$3:$AQ$501,20,FALSE)))</f>
        <v/>
      </c>
      <c r="P40" s="1" t="str">
        <f>IF($A40="","",(VLOOKUP($A40,ACOUSTICS_COMBINED!$B$3:$AQ$501,26,FALSE)))</f>
        <v/>
      </c>
      <c r="Q40" s="1" t="str">
        <f>IF($A40="","",(VLOOKUP($A40,ACOUSTICS_COMBINED!$B$3:$AQ$501,27,FALSE)))</f>
        <v/>
      </c>
      <c r="R40" s="1" t="str">
        <f>IF($A40="","",(VLOOKUP($A40,ACOUSTICS_COMBINED!$B$3:$AQ$501,28,FALSE)))</f>
        <v/>
      </c>
      <c r="S40" s="1" t="str">
        <f>IF($A40="","",(VLOOKUP($A40,ACOUSTICS_COMBINED!$B$3:$AQ$501,29,FALSE)))</f>
        <v/>
      </c>
      <c r="T40" s="1" t="str">
        <f>IF($A40="","",(VLOOKUP($A40,ACOUSTICS_COMBINED!$B$3:$AQ$501,30,FALSE)))</f>
        <v/>
      </c>
      <c r="U40" s="1" t="str">
        <f>IF($A40="","",(VLOOKUP($A40,ACOUSTICS_COMBINED!$B$3:$AQ$501,31,FALSE)))</f>
        <v/>
      </c>
      <c r="V40" s="1" t="str">
        <f>IF($A40="","",(VLOOKUP($A40,ACOUSTICS_COMBINED!$B$3:$AQ$501,32,FALSE)))</f>
        <v/>
      </c>
      <c r="W40" s="1" t="str">
        <f>IF($A40="","",(VLOOKUP($A40,ACOUSTICS_COMBINED!$B$3:$AQ$501,33,FALSE)))</f>
        <v/>
      </c>
      <c r="X40" s="1" t="str">
        <f>IF($A40="","",(VLOOKUP($A40,ACOUSTICS_COMBINED!$B$3:$AQ$501,34,FALSE)))</f>
        <v/>
      </c>
      <c r="Y40" s="1" t="str">
        <f>IF($A40="","",(VLOOKUP($A40,ACOUSTICS_COMBINED!$B$3:$AQ$501,35,FALSE)))</f>
        <v/>
      </c>
      <c r="Z40" s="1" t="str">
        <f>IF($A40="","",(VLOOKUP($A40,ACOUSTICS_COMBINED!$B$3:$AQ$501,36,FALSE)))</f>
        <v/>
      </c>
      <c r="AA40" s="1" t="str">
        <f>IF($A40="","",(VLOOKUP($A40,ACOUSTICS_COMBINED!$B$3:$AQ$501,37,FALSE)))</f>
        <v/>
      </c>
      <c r="AB40" s="1" t="str">
        <f>IF($A40="","",(VLOOKUP($A40,ACOUSTICS_COMBINED!$B$3:$AQ$501,38,FALSE)))</f>
        <v/>
      </c>
      <c r="AC40" s="1" t="str">
        <f>IF($A40="","",(VLOOKUP($A40,ACOUSTICS_COMBINED!$B$3:$AQ$501,39,FALSE)))</f>
        <v/>
      </c>
      <c r="AD40" s="1" t="str">
        <f>IF($A40="","",(VLOOKUP($A40,ACOUSTICS_COMBINED!$B$3:$AQ$501,40,FALSE)))</f>
        <v/>
      </c>
      <c r="AE40" s="1" t="str">
        <f>IF($A40="","",(VLOOKUP($A40,ACOUSTICS_COMBINED!$B$3:$AQ$501,41,FALSE)))</f>
        <v/>
      </c>
      <c r="AF40" s="1" t="str">
        <f>IF($A40="","",(VLOOKUP($A40,ACOUSTICS_COMBINED!$B$3:$AQ$501,42,FALSE)))</f>
        <v/>
      </c>
      <c r="AG40" s="27" t="str">
        <f>IF($A40="","",(VLOOKUP($A40,ACOUSTIC_PIVOT_TABLE!$B$4:$AO$500,2,FALSE)))</f>
        <v/>
      </c>
      <c r="AH40" s="27" t="str">
        <f>IF($A40="","",(VLOOKUP($A40,ACOUSTIC_PIVOT_TABLE!$B$4:$AO$500,3,FALSE)))</f>
        <v/>
      </c>
      <c r="AI40" s="27" t="str">
        <f>IF($A40="","",(VLOOKUP($A40,ACOUSTIC_PIVOT_TABLE!$B$4:$AO$500,4,FALSE)))</f>
        <v/>
      </c>
      <c r="AJ40" s="27" t="str">
        <f>IF($A40="","",(VLOOKUP($A40,ACOUSTIC_PIVOT_TABLE!$B$4:$AO$500,5,FALSE)))</f>
        <v/>
      </c>
      <c r="AK40" s="27" t="str">
        <f>IF($A40="","",(VLOOKUP($A40,ACOUSTIC_PIVOT_TABLE!$B$4:$AO$500,6,FALSE)))</f>
        <v/>
      </c>
      <c r="AL40" s="27" t="str">
        <f>IF($A40="","",(VLOOKUP($A40,ACOUSTIC_PIVOT_TABLE!$B$4:$AO$500,7,FALSE)))</f>
        <v/>
      </c>
      <c r="AM40" s="27" t="str">
        <f>IF($A40="","",(VLOOKUP($A40,ACOUSTIC_PIVOT_TABLE!$B$4:$AO$500,8,FALSE)))</f>
        <v/>
      </c>
      <c r="AN40" s="27" t="str">
        <f>IF($A40="","",(VLOOKUP($A40,ACOUSTIC_PIVOT_TABLE!$B$4:$AO$500,9,FALSE)))</f>
        <v/>
      </c>
      <c r="AO40" s="27" t="str">
        <f>IF($A40="","",(VLOOKUP($A40,ACOUSTIC_PIVOT_TABLE!$B$4:$AO$500,10,FALSE)))</f>
        <v/>
      </c>
      <c r="AP40" s="27" t="str">
        <f>IF($A40="","",(VLOOKUP($A40,ACOUSTIC_PIVOT_TABLE!$B$4:$AO$500,11,FALSE)))</f>
        <v/>
      </c>
      <c r="AQ40" s="27" t="str">
        <f>IF($A40="","",(VLOOKUP($A40,ACOUSTIC_PIVOT_TABLE!$B$4:$AO$500,12,FALSE)))</f>
        <v/>
      </c>
      <c r="AR40" s="27" t="str">
        <f>IF($A40="","",(VLOOKUP($A40,ACOUSTIC_PIVOT_TABLE!$B$4:$AO$500,13,FALSE)))</f>
        <v/>
      </c>
      <c r="AS40" s="27" t="str">
        <f>IF($A40="","",(VLOOKUP($A40,ACOUSTIC_PIVOT_TABLE!$B$4:$AO$500,14,FALSE)))</f>
        <v/>
      </c>
      <c r="AT40" s="27" t="str">
        <f>IF($A40="","",(VLOOKUP($A40,ACOUSTIC_PIVOT_TABLE!$B$4:$AO$500,15,FALSE)))</f>
        <v/>
      </c>
      <c r="AU40" s="27" t="str">
        <f>IF($A40="","",(VLOOKUP($A40,ACOUSTIC_PIVOT_TABLE!$B$4:$AO$500,16,FALSE)))</f>
        <v/>
      </c>
      <c r="AV40" s="27" t="str">
        <f>IF($A40="","",(VLOOKUP($A40,ACOUSTIC_PIVOT_TABLE!$B$4:$AO$500,17,FALSE)))</f>
        <v/>
      </c>
      <c r="AW40" s="27" t="str">
        <f>IF($A40="","",(VLOOKUP($A40,ACOUSTIC_PIVOT_TABLE!$B$4:$AO$500,18,FALSE)))</f>
        <v/>
      </c>
      <c r="AX40" s="27" t="str">
        <f>IF($A40="","",(VLOOKUP($A40,ACOUSTIC_PIVOT_TABLE!$B$4:$AO$500,19,FALSE)))</f>
        <v/>
      </c>
      <c r="AY40" s="27" t="str">
        <f>IF($A40="","",(VLOOKUP($A40,ACOUSTIC_PIVOT_TABLE!$B$4:$AO$500,20,FALSE)))</f>
        <v/>
      </c>
      <c r="AZ40" s="27" t="str">
        <f>IF($A40="","",(VLOOKUP($A40,ACOUSTIC_PIVOT_TABLE!$B$4:$AO$500,21,FALSE)))</f>
        <v/>
      </c>
      <c r="BA40" s="27" t="str">
        <f>IF($A40="","",(VLOOKUP($A40,ACOUSTIC_PIVOT_TABLE!$B$4:$AO$500,22,FALSE)))</f>
        <v/>
      </c>
      <c r="BB40" s="27" t="str">
        <f>IF($A40="","",(VLOOKUP($A40,ACOUSTIC_PIVOT_TABLE!$B$4:$AO$500,23,FALSE)))</f>
        <v/>
      </c>
      <c r="BC40" s="27" t="str">
        <f>IF($A40="","",(VLOOKUP($A40,ACOUSTIC_PIVOT_TABLE!$B$4:$AO$500,24,FALSE)))</f>
        <v/>
      </c>
      <c r="BD40" s="27" t="str">
        <f>IF($A40="","",(VLOOKUP($A40,ACOUSTIC_PIVOT_TABLE!$B$4:$AO$500,25,FALSE)))</f>
        <v/>
      </c>
      <c r="BE40" s="27" t="str">
        <f>IF($A40="","",(VLOOKUP($A40,ACOUSTIC_PIVOT_TABLE!$B$4:$AO$500,26,FALSE)))</f>
        <v/>
      </c>
      <c r="BF40" s="27" t="str">
        <f>IF($A40="","",(VLOOKUP($A40,ACOUSTIC_PIVOT_TABLE!$B$4:$AO$500,27,FALSE)))</f>
        <v/>
      </c>
      <c r="BG40" s="27" t="str">
        <f>IF($A40="","",(VLOOKUP($A40,ACOUSTIC_PIVOT_TABLE!$B$4:$AO$500,28,FALSE)))</f>
        <v/>
      </c>
      <c r="BH40" s="27" t="str">
        <f>IF($A40="","",(VLOOKUP($A40,ACOUSTIC_PIVOT_TABLE!$B$4:$AO$500,29,FALSE)))</f>
        <v/>
      </c>
      <c r="BI40" s="27" t="str">
        <f>IF($A40="","",(VLOOKUP($A40,ACOUSTIC_PIVOT_TABLE!$B$4:$AO$500,30,FALSE)))</f>
        <v/>
      </c>
      <c r="BJ40" s="27" t="str">
        <f>IF($A40="","",(VLOOKUP($A40,ACOUSTIC_PIVOT_TABLE!$B$4:$AO$500,31,FALSE)))</f>
        <v/>
      </c>
      <c r="BK40" s="27" t="str">
        <f>IF($A40="","",(VLOOKUP($A40,ACOUSTIC_PIVOT_TABLE!$B$4:$AO$500,32,FALSE)))</f>
        <v/>
      </c>
      <c r="BL40" s="27" t="str">
        <f>IF($A40="","",(VLOOKUP($A40,ACOUSTIC_PIVOT_TABLE!$B$4:$AO$500,33,FALSE)))</f>
        <v/>
      </c>
      <c r="BM40" s="27" t="str">
        <f>IF($A40="","",(VLOOKUP($A40,ACOUSTIC_PIVOT_TABLE!$B$4:$AO$500,34,FALSE)))</f>
        <v/>
      </c>
      <c r="BN40" s="27" t="str">
        <f>IF($A40="","",(VLOOKUP($A40,ACOUSTIC_PIVOT_TABLE!$B$4:$AO$500,35,FALSE)))</f>
        <v/>
      </c>
      <c r="BO40" s="27" t="str">
        <f>IF($A40="","",(VLOOKUP($A40,ACOUSTIC_PIVOT_TABLE!$B$4:$AO$500,36,FALSE)))</f>
        <v/>
      </c>
      <c r="BP40" s="27" t="str">
        <f>IF($A40="","",(VLOOKUP($A40,ACOUSTIC_PIVOT_TABLE!$B$4:$AO$500,37,FALSE)))</f>
        <v/>
      </c>
      <c r="BQ40" s="27" t="str">
        <f>IF($A40="","",(VLOOKUP($A40,ACOUSTIC_PIVOT_TABLE!$B$4:$AO$500,38,FALSE)))</f>
        <v/>
      </c>
      <c r="BR40" s="27" t="str">
        <f>IF($A40="","",(VLOOKUP($A40,ACOUSTIC_PIVOT_TABLE!$B$4:$AO$500,39,FALSE)))</f>
        <v/>
      </c>
      <c r="BS40" s="27" t="str">
        <f>IF($A40="","",(VLOOKUP($A40,ACOUSTIC_PIVOT_TABLE!$B$4:$AO$500,40,FALSE)))</f>
        <v/>
      </c>
    </row>
    <row r="41" spans="1:71" x14ac:dyDescent="0.25">
      <c r="A41" s="1" t="str">
        <f>IF(ACOUSTIC_PIVOT_TABLE!B43 = 0, "",ACOUSTIC_PIVOT_TABLE!B43)</f>
        <v/>
      </c>
      <c r="B41" s="1" t="str">
        <f>IF($A41="","",(VLOOKUP($A41,ACOUSTICS_COMBINED!$B$3:$AQ$501,21,FALSE)))</f>
        <v/>
      </c>
      <c r="C41" s="1" t="str">
        <f>IF($A41="","",(VLOOKUP($A41,ACOUSTICS_COMBINED!$B$3:$AQ$501,22,FALSE)))</f>
        <v/>
      </c>
      <c r="D41" s="1" t="str">
        <f>IF($A41="","",(VLOOKUP($A41,ACOUSTICS_COMBINED!$B$3:$AQ$501,12,FALSE)))</f>
        <v/>
      </c>
      <c r="E41" s="1" t="str">
        <f>IF($A41="","",(VLOOKUP($A41,ACOUSTICS_COMBINED!$B$3:$AQ$501,13,FALSE)))</f>
        <v/>
      </c>
      <c r="F41" s="1" t="str">
        <f>IF($A41="","",(VLOOKUP($A41,ACOUSTICS_COMBINED!$B$3:$AQ$501,14,FALSE)))</f>
        <v/>
      </c>
      <c r="G41" s="1" t="str">
        <f>IF($A41="","",(VLOOKUP($A41,ACOUSTICS_COMBINED!$B$3:$AQ$501,23,FALSE)))</f>
        <v/>
      </c>
      <c r="H41" s="1" t="str">
        <f>IF($A41="","",(VLOOKUP($A41,ACOUSTICS_COMBINED!$B$3:$AQ$501,24,FALSE)))</f>
        <v/>
      </c>
      <c r="I41" s="1" t="str">
        <f>IF($A41="","",(VLOOKUP($A41,ACOUSTICS_COMBINED!$B$3:$AQ$501,15,FALSE)))</f>
        <v/>
      </c>
      <c r="J41" s="1" t="str">
        <f>IF($A41="","",(VLOOKUP($A41,ACOUSTICS_COMBINED!$B$3:$AQ$501,16,FALSE)))</f>
        <v/>
      </c>
      <c r="K41" s="1" t="str">
        <f>IF($A41="","",(VLOOKUP($A41,ACOUSTICS_COMBINED!$B$3:$AQ$501,17,FALSE)))</f>
        <v/>
      </c>
      <c r="L41" s="1" t="str">
        <f>IF($A41="","",(VLOOKUP($A41,ACOUSTICS_COMBINED!$B$3:$AQ$501,18,FALSE)))</f>
        <v/>
      </c>
      <c r="M41" s="1" t="str">
        <f>IF($A41="","",(VLOOKUP($A41,ACOUSTICS_COMBINED!$B$3:$AQ$501,25,FALSE)))</f>
        <v/>
      </c>
      <c r="N41" s="16" t="str">
        <f>IF($A41="","",(VLOOKUP($A41,ACOUSTICS_COMBINED!$B$3:$AQ$501,19,FALSE)))</f>
        <v/>
      </c>
      <c r="O41" s="16" t="str">
        <f>IF($A41="","",(VLOOKUP($A41,ACOUSTICS_COMBINED!$B$3:$AQ$501,20,FALSE)))</f>
        <v/>
      </c>
      <c r="P41" s="1" t="str">
        <f>IF($A41="","",(VLOOKUP($A41,ACOUSTICS_COMBINED!$B$3:$AQ$501,26,FALSE)))</f>
        <v/>
      </c>
      <c r="Q41" s="1" t="str">
        <f>IF($A41="","",(VLOOKUP($A41,ACOUSTICS_COMBINED!$B$3:$AQ$501,27,FALSE)))</f>
        <v/>
      </c>
      <c r="R41" s="1" t="str">
        <f>IF($A41="","",(VLOOKUP($A41,ACOUSTICS_COMBINED!$B$3:$AQ$501,28,FALSE)))</f>
        <v/>
      </c>
      <c r="S41" s="1" t="str">
        <f>IF($A41="","",(VLOOKUP($A41,ACOUSTICS_COMBINED!$B$3:$AQ$501,29,FALSE)))</f>
        <v/>
      </c>
      <c r="T41" s="1" t="str">
        <f>IF($A41="","",(VLOOKUP($A41,ACOUSTICS_COMBINED!$B$3:$AQ$501,30,FALSE)))</f>
        <v/>
      </c>
      <c r="U41" s="1" t="str">
        <f>IF($A41="","",(VLOOKUP($A41,ACOUSTICS_COMBINED!$B$3:$AQ$501,31,FALSE)))</f>
        <v/>
      </c>
      <c r="V41" s="1" t="str">
        <f>IF($A41="","",(VLOOKUP($A41,ACOUSTICS_COMBINED!$B$3:$AQ$501,32,FALSE)))</f>
        <v/>
      </c>
      <c r="W41" s="1" t="str">
        <f>IF($A41="","",(VLOOKUP($A41,ACOUSTICS_COMBINED!$B$3:$AQ$501,33,FALSE)))</f>
        <v/>
      </c>
      <c r="X41" s="1" t="str">
        <f>IF($A41="","",(VLOOKUP($A41,ACOUSTICS_COMBINED!$B$3:$AQ$501,34,FALSE)))</f>
        <v/>
      </c>
      <c r="Y41" s="1" t="str">
        <f>IF($A41="","",(VLOOKUP($A41,ACOUSTICS_COMBINED!$B$3:$AQ$501,35,FALSE)))</f>
        <v/>
      </c>
      <c r="Z41" s="1" t="str">
        <f>IF($A41="","",(VLOOKUP($A41,ACOUSTICS_COMBINED!$B$3:$AQ$501,36,FALSE)))</f>
        <v/>
      </c>
      <c r="AA41" s="1" t="str">
        <f>IF($A41="","",(VLOOKUP($A41,ACOUSTICS_COMBINED!$B$3:$AQ$501,37,FALSE)))</f>
        <v/>
      </c>
      <c r="AB41" s="1" t="str">
        <f>IF($A41="","",(VLOOKUP($A41,ACOUSTICS_COMBINED!$B$3:$AQ$501,38,FALSE)))</f>
        <v/>
      </c>
      <c r="AC41" s="1" t="str">
        <f>IF($A41="","",(VLOOKUP($A41,ACOUSTICS_COMBINED!$B$3:$AQ$501,39,FALSE)))</f>
        <v/>
      </c>
      <c r="AD41" s="1" t="str">
        <f>IF($A41="","",(VLOOKUP($A41,ACOUSTICS_COMBINED!$B$3:$AQ$501,40,FALSE)))</f>
        <v/>
      </c>
      <c r="AE41" s="1" t="str">
        <f>IF($A41="","",(VLOOKUP($A41,ACOUSTICS_COMBINED!$B$3:$AQ$501,41,FALSE)))</f>
        <v/>
      </c>
      <c r="AF41" s="1" t="str">
        <f>IF($A41="","",(VLOOKUP($A41,ACOUSTICS_COMBINED!$B$3:$AQ$501,42,FALSE)))</f>
        <v/>
      </c>
      <c r="AG41" s="27" t="str">
        <f>IF($A41="","",(VLOOKUP($A41,ACOUSTIC_PIVOT_TABLE!$B$4:$AO$500,2,FALSE)))</f>
        <v/>
      </c>
      <c r="AH41" s="27" t="str">
        <f>IF($A41="","",(VLOOKUP($A41,ACOUSTIC_PIVOT_TABLE!$B$4:$AO$500,3,FALSE)))</f>
        <v/>
      </c>
      <c r="AI41" s="27" t="str">
        <f>IF($A41="","",(VLOOKUP($A41,ACOUSTIC_PIVOT_TABLE!$B$4:$AO$500,4,FALSE)))</f>
        <v/>
      </c>
      <c r="AJ41" s="27" t="str">
        <f>IF($A41="","",(VLOOKUP($A41,ACOUSTIC_PIVOT_TABLE!$B$4:$AO$500,5,FALSE)))</f>
        <v/>
      </c>
      <c r="AK41" s="27" t="str">
        <f>IF($A41="","",(VLOOKUP($A41,ACOUSTIC_PIVOT_TABLE!$B$4:$AO$500,6,FALSE)))</f>
        <v/>
      </c>
      <c r="AL41" s="27" t="str">
        <f>IF($A41="","",(VLOOKUP($A41,ACOUSTIC_PIVOT_TABLE!$B$4:$AO$500,7,FALSE)))</f>
        <v/>
      </c>
      <c r="AM41" s="27" t="str">
        <f>IF($A41="","",(VLOOKUP($A41,ACOUSTIC_PIVOT_TABLE!$B$4:$AO$500,8,FALSE)))</f>
        <v/>
      </c>
      <c r="AN41" s="27" t="str">
        <f>IF($A41="","",(VLOOKUP($A41,ACOUSTIC_PIVOT_TABLE!$B$4:$AO$500,9,FALSE)))</f>
        <v/>
      </c>
      <c r="AO41" s="27" t="str">
        <f>IF($A41="","",(VLOOKUP($A41,ACOUSTIC_PIVOT_TABLE!$B$4:$AO$500,10,FALSE)))</f>
        <v/>
      </c>
      <c r="AP41" s="27" t="str">
        <f>IF($A41="","",(VLOOKUP($A41,ACOUSTIC_PIVOT_TABLE!$B$4:$AO$500,11,FALSE)))</f>
        <v/>
      </c>
      <c r="AQ41" s="27" t="str">
        <f>IF($A41="","",(VLOOKUP($A41,ACOUSTIC_PIVOT_TABLE!$B$4:$AO$500,12,FALSE)))</f>
        <v/>
      </c>
      <c r="AR41" s="27" t="str">
        <f>IF($A41="","",(VLOOKUP($A41,ACOUSTIC_PIVOT_TABLE!$B$4:$AO$500,13,FALSE)))</f>
        <v/>
      </c>
      <c r="AS41" s="27" t="str">
        <f>IF($A41="","",(VLOOKUP($A41,ACOUSTIC_PIVOT_TABLE!$B$4:$AO$500,14,FALSE)))</f>
        <v/>
      </c>
      <c r="AT41" s="27" t="str">
        <f>IF($A41="","",(VLOOKUP($A41,ACOUSTIC_PIVOT_TABLE!$B$4:$AO$500,15,FALSE)))</f>
        <v/>
      </c>
      <c r="AU41" s="27" t="str">
        <f>IF($A41="","",(VLOOKUP($A41,ACOUSTIC_PIVOT_TABLE!$B$4:$AO$500,16,FALSE)))</f>
        <v/>
      </c>
      <c r="AV41" s="27" t="str">
        <f>IF($A41="","",(VLOOKUP($A41,ACOUSTIC_PIVOT_TABLE!$B$4:$AO$500,17,FALSE)))</f>
        <v/>
      </c>
      <c r="AW41" s="27" t="str">
        <f>IF($A41="","",(VLOOKUP($A41,ACOUSTIC_PIVOT_TABLE!$B$4:$AO$500,18,FALSE)))</f>
        <v/>
      </c>
      <c r="AX41" s="27" t="str">
        <f>IF($A41="","",(VLOOKUP($A41,ACOUSTIC_PIVOT_TABLE!$B$4:$AO$500,19,FALSE)))</f>
        <v/>
      </c>
      <c r="AY41" s="27" t="str">
        <f>IF($A41="","",(VLOOKUP($A41,ACOUSTIC_PIVOT_TABLE!$B$4:$AO$500,20,FALSE)))</f>
        <v/>
      </c>
      <c r="AZ41" s="27" t="str">
        <f>IF($A41="","",(VLOOKUP($A41,ACOUSTIC_PIVOT_TABLE!$B$4:$AO$500,21,FALSE)))</f>
        <v/>
      </c>
      <c r="BA41" s="27" t="str">
        <f>IF($A41="","",(VLOOKUP($A41,ACOUSTIC_PIVOT_TABLE!$B$4:$AO$500,22,FALSE)))</f>
        <v/>
      </c>
      <c r="BB41" s="27" t="str">
        <f>IF($A41="","",(VLOOKUP($A41,ACOUSTIC_PIVOT_TABLE!$B$4:$AO$500,23,FALSE)))</f>
        <v/>
      </c>
      <c r="BC41" s="27" t="str">
        <f>IF($A41="","",(VLOOKUP($A41,ACOUSTIC_PIVOT_TABLE!$B$4:$AO$500,24,FALSE)))</f>
        <v/>
      </c>
      <c r="BD41" s="27" t="str">
        <f>IF($A41="","",(VLOOKUP($A41,ACOUSTIC_PIVOT_TABLE!$B$4:$AO$500,25,FALSE)))</f>
        <v/>
      </c>
      <c r="BE41" s="27" t="str">
        <f>IF($A41="","",(VLOOKUP($A41,ACOUSTIC_PIVOT_TABLE!$B$4:$AO$500,26,FALSE)))</f>
        <v/>
      </c>
      <c r="BF41" s="27" t="str">
        <f>IF($A41="","",(VLOOKUP($A41,ACOUSTIC_PIVOT_TABLE!$B$4:$AO$500,27,FALSE)))</f>
        <v/>
      </c>
      <c r="BG41" s="27" t="str">
        <f>IF($A41="","",(VLOOKUP($A41,ACOUSTIC_PIVOT_TABLE!$B$4:$AO$500,28,FALSE)))</f>
        <v/>
      </c>
      <c r="BH41" s="27" t="str">
        <f>IF($A41="","",(VLOOKUP($A41,ACOUSTIC_PIVOT_TABLE!$B$4:$AO$500,29,FALSE)))</f>
        <v/>
      </c>
      <c r="BI41" s="27" t="str">
        <f>IF($A41="","",(VLOOKUP($A41,ACOUSTIC_PIVOT_TABLE!$B$4:$AO$500,30,FALSE)))</f>
        <v/>
      </c>
      <c r="BJ41" s="27" t="str">
        <f>IF($A41="","",(VLOOKUP($A41,ACOUSTIC_PIVOT_TABLE!$B$4:$AO$500,31,FALSE)))</f>
        <v/>
      </c>
      <c r="BK41" s="27" t="str">
        <f>IF($A41="","",(VLOOKUP($A41,ACOUSTIC_PIVOT_TABLE!$B$4:$AO$500,32,FALSE)))</f>
        <v/>
      </c>
      <c r="BL41" s="27" t="str">
        <f>IF($A41="","",(VLOOKUP($A41,ACOUSTIC_PIVOT_TABLE!$B$4:$AO$500,33,FALSE)))</f>
        <v/>
      </c>
      <c r="BM41" s="27" t="str">
        <f>IF($A41="","",(VLOOKUP($A41,ACOUSTIC_PIVOT_TABLE!$B$4:$AO$500,34,FALSE)))</f>
        <v/>
      </c>
      <c r="BN41" s="27" t="str">
        <f>IF($A41="","",(VLOOKUP($A41,ACOUSTIC_PIVOT_TABLE!$B$4:$AO$500,35,FALSE)))</f>
        <v/>
      </c>
      <c r="BO41" s="27" t="str">
        <f>IF($A41="","",(VLOOKUP($A41,ACOUSTIC_PIVOT_TABLE!$B$4:$AO$500,36,FALSE)))</f>
        <v/>
      </c>
      <c r="BP41" s="27" t="str">
        <f>IF($A41="","",(VLOOKUP($A41,ACOUSTIC_PIVOT_TABLE!$B$4:$AO$500,37,FALSE)))</f>
        <v/>
      </c>
      <c r="BQ41" s="27" t="str">
        <f>IF($A41="","",(VLOOKUP($A41,ACOUSTIC_PIVOT_TABLE!$B$4:$AO$500,38,FALSE)))</f>
        <v/>
      </c>
      <c r="BR41" s="27" t="str">
        <f>IF($A41="","",(VLOOKUP($A41,ACOUSTIC_PIVOT_TABLE!$B$4:$AO$500,39,FALSE)))</f>
        <v/>
      </c>
      <c r="BS41" s="27" t="str">
        <f>IF($A41="","",(VLOOKUP($A41,ACOUSTIC_PIVOT_TABLE!$B$4:$AO$500,40,FALSE)))</f>
        <v/>
      </c>
    </row>
    <row r="42" spans="1:71" x14ac:dyDescent="0.25">
      <c r="A42" s="1" t="str">
        <f>IF(ACOUSTIC_PIVOT_TABLE!B44 = 0, "",ACOUSTIC_PIVOT_TABLE!B44)</f>
        <v/>
      </c>
      <c r="B42" s="1" t="str">
        <f>IF($A42="","",(VLOOKUP($A42,ACOUSTICS_COMBINED!$B$3:$AQ$501,21,FALSE)))</f>
        <v/>
      </c>
      <c r="C42" s="1" t="str">
        <f>IF($A42="","",(VLOOKUP($A42,ACOUSTICS_COMBINED!$B$3:$AQ$501,22,FALSE)))</f>
        <v/>
      </c>
      <c r="D42" s="1" t="str">
        <f>IF($A42="","",(VLOOKUP($A42,ACOUSTICS_COMBINED!$B$3:$AQ$501,12,FALSE)))</f>
        <v/>
      </c>
      <c r="E42" s="1" t="str">
        <f>IF($A42="","",(VLOOKUP($A42,ACOUSTICS_COMBINED!$B$3:$AQ$501,13,FALSE)))</f>
        <v/>
      </c>
      <c r="F42" s="1" t="str">
        <f>IF($A42="","",(VLOOKUP($A42,ACOUSTICS_COMBINED!$B$3:$AQ$501,14,FALSE)))</f>
        <v/>
      </c>
      <c r="G42" s="1" t="str">
        <f>IF($A42="","",(VLOOKUP($A42,ACOUSTICS_COMBINED!$B$3:$AQ$501,23,FALSE)))</f>
        <v/>
      </c>
      <c r="H42" s="1" t="str">
        <f>IF($A42="","",(VLOOKUP($A42,ACOUSTICS_COMBINED!$B$3:$AQ$501,24,FALSE)))</f>
        <v/>
      </c>
      <c r="I42" s="1" t="str">
        <f>IF($A42="","",(VLOOKUP($A42,ACOUSTICS_COMBINED!$B$3:$AQ$501,15,FALSE)))</f>
        <v/>
      </c>
      <c r="J42" s="1" t="str">
        <f>IF($A42="","",(VLOOKUP($A42,ACOUSTICS_COMBINED!$B$3:$AQ$501,16,FALSE)))</f>
        <v/>
      </c>
      <c r="K42" s="1" t="str">
        <f>IF($A42="","",(VLOOKUP($A42,ACOUSTICS_COMBINED!$B$3:$AQ$501,17,FALSE)))</f>
        <v/>
      </c>
      <c r="L42" s="1" t="str">
        <f>IF($A42="","",(VLOOKUP($A42,ACOUSTICS_COMBINED!$B$3:$AQ$501,18,FALSE)))</f>
        <v/>
      </c>
      <c r="M42" s="1" t="str">
        <f>IF($A42="","",(VLOOKUP($A42,ACOUSTICS_COMBINED!$B$3:$AQ$501,25,FALSE)))</f>
        <v/>
      </c>
      <c r="N42" s="16" t="str">
        <f>IF($A42="","",(VLOOKUP($A42,ACOUSTICS_COMBINED!$B$3:$AQ$501,19,FALSE)))</f>
        <v/>
      </c>
      <c r="O42" s="16" t="str">
        <f>IF($A42="","",(VLOOKUP($A42,ACOUSTICS_COMBINED!$B$3:$AQ$501,20,FALSE)))</f>
        <v/>
      </c>
      <c r="P42" s="1" t="str">
        <f>IF($A42="","",(VLOOKUP($A42,ACOUSTICS_COMBINED!$B$3:$AQ$501,26,FALSE)))</f>
        <v/>
      </c>
      <c r="Q42" s="1" t="str">
        <f>IF($A42="","",(VLOOKUP($A42,ACOUSTICS_COMBINED!$B$3:$AQ$501,27,FALSE)))</f>
        <v/>
      </c>
      <c r="R42" s="1" t="str">
        <f>IF($A42="","",(VLOOKUP($A42,ACOUSTICS_COMBINED!$B$3:$AQ$501,28,FALSE)))</f>
        <v/>
      </c>
      <c r="S42" s="1" t="str">
        <f>IF($A42="","",(VLOOKUP($A42,ACOUSTICS_COMBINED!$B$3:$AQ$501,29,FALSE)))</f>
        <v/>
      </c>
      <c r="T42" s="1" t="str">
        <f>IF($A42="","",(VLOOKUP($A42,ACOUSTICS_COMBINED!$B$3:$AQ$501,30,FALSE)))</f>
        <v/>
      </c>
      <c r="U42" s="1" t="str">
        <f>IF($A42="","",(VLOOKUP($A42,ACOUSTICS_COMBINED!$B$3:$AQ$501,31,FALSE)))</f>
        <v/>
      </c>
      <c r="V42" s="1" t="str">
        <f>IF($A42="","",(VLOOKUP($A42,ACOUSTICS_COMBINED!$B$3:$AQ$501,32,FALSE)))</f>
        <v/>
      </c>
      <c r="W42" s="1" t="str">
        <f>IF($A42="","",(VLOOKUP($A42,ACOUSTICS_COMBINED!$B$3:$AQ$501,33,FALSE)))</f>
        <v/>
      </c>
      <c r="X42" s="1" t="str">
        <f>IF($A42="","",(VLOOKUP($A42,ACOUSTICS_COMBINED!$B$3:$AQ$501,34,FALSE)))</f>
        <v/>
      </c>
      <c r="Y42" s="1" t="str">
        <f>IF($A42="","",(VLOOKUP($A42,ACOUSTICS_COMBINED!$B$3:$AQ$501,35,FALSE)))</f>
        <v/>
      </c>
      <c r="Z42" s="1" t="str">
        <f>IF($A42="","",(VLOOKUP($A42,ACOUSTICS_COMBINED!$B$3:$AQ$501,36,FALSE)))</f>
        <v/>
      </c>
      <c r="AA42" s="1" t="str">
        <f>IF($A42="","",(VLOOKUP($A42,ACOUSTICS_COMBINED!$B$3:$AQ$501,37,FALSE)))</f>
        <v/>
      </c>
      <c r="AB42" s="1" t="str">
        <f>IF($A42="","",(VLOOKUP($A42,ACOUSTICS_COMBINED!$B$3:$AQ$501,38,FALSE)))</f>
        <v/>
      </c>
      <c r="AC42" s="1" t="str">
        <f>IF($A42="","",(VLOOKUP($A42,ACOUSTICS_COMBINED!$B$3:$AQ$501,39,FALSE)))</f>
        <v/>
      </c>
      <c r="AD42" s="1" t="str">
        <f>IF($A42="","",(VLOOKUP($A42,ACOUSTICS_COMBINED!$B$3:$AQ$501,40,FALSE)))</f>
        <v/>
      </c>
      <c r="AE42" s="1" t="str">
        <f>IF($A42="","",(VLOOKUP($A42,ACOUSTICS_COMBINED!$B$3:$AQ$501,41,FALSE)))</f>
        <v/>
      </c>
      <c r="AF42" s="1" t="str">
        <f>IF($A42="","",(VLOOKUP($A42,ACOUSTICS_COMBINED!$B$3:$AQ$501,42,FALSE)))</f>
        <v/>
      </c>
      <c r="AG42" s="27" t="str">
        <f>IF($A42="","",(VLOOKUP($A42,ACOUSTIC_PIVOT_TABLE!$B$4:$AO$500,2,FALSE)))</f>
        <v/>
      </c>
      <c r="AH42" s="27" t="str">
        <f>IF($A42="","",(VLOOKUP($A42,ACOUSTIC_PIVOT_TABLE!$B$4:$AO$500,3,FALSE)))</f>
        <v/>
      </c>
      <c r="AI42" s="27" t="str">
        <f>IF($A42="","",(VLOOKUP($A42,ACOUSTIC_PIVOT_TABLE!$B$4:$AO$500,4,FALSE)))</f>
        <v/>
      </c>
      <c r="AJ42" s="27" t="str">
        <f>IF($A42="","",(VLOOKUP($A42,ACOUSTIC_PIVOT_TABLE!$B$4:$AO$500,5,FALSE)))</f>
        <v/>
      </c>
      <c r="AK42" s="27" t="str">
        <f>IF($A42="","",(VLOOKUP($A42,ACOUSTIC_PIVOT_TABLE!$B$4:$AO$500,6,FALSE)))</f>
        <v/>
      </c>
      <c r="AL42" s="27" t="str">
        <f>IF($A42="","",(VLOOKUP($A42,ACOUSTIC_PIVOT_TABLE!$B$4:$AO$500,7,FALSE)))</f>
        <v/>
      </c>
      <c r="AM42" s="27" t="str">
        <f>IF($A42="","",(VLOOKUP($A42,ACOUSTIC_PIVOT_TABLE!$B$4:$AO$500,8,FALSE)))</f>
        <v/>
      </c>
      <c r="AN42" s="27" t="str">
        <f>IF($A42="","",(VLOOKUP($A42,ACOUSTIC_PIVOT_TABLE!$B$4:$AO$500,9,FALSE)))</f>
        <v/>
      </c>
      <c r="AO42" s="27" t="str">
        <f>IF($A42="","",(VLOOKUP($A42,ACOUSTIC_PIVOT_TABLE!$B$4:$AO$500,10,FALSE)))</f>
        <v/>
      </c>
      <c r="AP42" s="27" t="str">
        <f>IF($A42="","",(VLOOKUP($A42,ACOUSTIC_PIVOT_TABLE!$B$4:$AO$500,11,FALSE)))</f>
        <v/>
      </c>
      <c r="AQ42" s="27" t="str">
        <f>IF($A42="","",(VLOOKUP($A42,ACOUSTIC_PIVOT_TABLE!$B$4:$AO$500,12,FALSE)))</f>
        <v/>
      </c>
      <c r="AR42" s="27" t="str">
        <f>IF($A42="","",(VLOOKUP($A42,ACOUSTIC_PIVOT_TABLE!$B$4:$AO$500,13,FALSE)))</f>
        <v/>
      </c>
      <c r="AS42" s="27" t="str">
        <f>IF($A42="","",(VLOOKUP($A42,ACOUSTIC_PIVOT_TABLE!$B$4:$AO$500,14,FALSE)))</f>
        <v/>
      </c>
      <c r="AT42" s="27" t="str">
        <f>IF($A42="","",(VLOOKUP($A42,ACOUSTIC_PIVOT_TABLE!$B$4:$AO$500,15,FALSE)))</f>
        <v/>
      </c>
      <c r="AU42" s="27" t="str">
        <f>IF($A42="","",(VLOOKUP($A42,ACOUSTIC_PIVOT_TABLE!$B$4:$AO$500,16,FALSE)))</f>
        <v/>
      </c>
      <c r="AV42" s="27" t="str">
        <f>IF($A42="","",(VLOOKUP($A42,ACOUSTIC_PIVOT_TABLE!$B$4:$AO$500,17,FALSE)))</f>
        <v/>
      </c>
      <c r="AW42" s="27" t="str">
        <f>IF($A42="","",(VLOOKUP($A42,ACOUSTIC_PIVOT_TABLE!$B$4:$AO$500,18,FALSE)))</f>
        <v/>
      </c>
      <c r="AX42" s="27" t="str">
        <f>IF($A42="","",(VLOOKUP($A42,ACOUSTIC_PIVOT_TABLE!$B$4:$AO$500,19,FALSE)))</f>
        <v/>
      </c>
      <c r="AY42" s="27" t="str">
        <f>IF($A42="","",(VLOOKUP($A42,ACOUSTIC_PIVOT_TABLE!$B$4:$AO$500,20,FALSE)))</f>
        <v/>
      </c>
      <c r="AZ42" s="27" t="str">
        <f>IF($A42="","",(VLOOKUP($A42,ACOUSTIC_PIVOT_TABLE!$B$4:$AO$500,21,FALSE)))</f>
        <v/>
      </c>
      <c r="BA42" s="27" t="str">
        <f>IF($A42="","",(VLOOKUP($A42,ACOUSTIC_PIVOT_TABLE!$B$4:$AO$500,22,FALSE)))</f>
        <v/>
      </c>
      <c r="BB42" s="27" t="str">
        <f>IF($A42="","",(VLOOKUP($A42,ACOUSTIC_PIVOT_TABLE!$B$4:$AO$500,23,FALSE)))</f>
        <v/>
      </c>
      <c r="BC42" s="27" t="str">
        <f>IF($A42="","",(VLOOKUP($A42,ACOUSTIC_PIVOT_TABLE!$B$4:$AO$500,24,FALSE)))</f>
        <v/>
      </c>
      <c r="BD42" s="27" t="str">
        <f>IF($A42="","",(VLOOKUP($A42,ACOUSTIC_PIVOT_TABLE!$B$4:$AO$500,25,FALSE)))</f>
        <v/>
      </c>
      <c r="BE42" s="27" t="str">
        <f>IF($A42="","",(VLOOKUP($A42,ACOUSTIC_PIVOT_TABLE!$B$4:$AO$500,26,FALSE)))</f>
        <v/>
      </c>
      <c r="BF42" s="27" t="str">
        <f>IF($A42="","",(VLOOKUP($A42,ACOUSTIC_PIVOT_TABLE!$B$4:$AO$500,27,FALSE)))</f>
        <v/>
      </c>
      <c r="BG42" s="27" t="str">
        <f>IF($A42="","",(VLOOKUP($A42,ACOUSTIC_PIVOT_TABLE!$B$4:$AO$500,28,FALSE)))</f>
        <v/>
      </c>
      <c r="BH42" s="27" t="str">
        <f>IF($A42="","",(VLOOKUP($A42,ACOUSTIC_PIVOT_TABLE!$B$4:$AO$500,29,FALSE)))</f>
        <v/>
      </c>
      <c r="BI42" s="27" t="str">
        <f>IF($A42="","",(VLOOKUP($A42,ACOUSTIC_PIVOT_TABLE!$B$4:$AO$500,30,FALSE)))</f>
        <v/>
      </c>
      <c r="BJ42" s="27" t="str">
        <f>IF($A42="","",(VLOOKUP($A42,ACOUSTIC_PIVOT_TABLE!$B$4:$AO$500,31,FALSE)))</f>
        <v/>
      </c>
      <c r="BK42" s="27" t="str">
        <f>IF($A42="","",(VLOOKUP($A42,ACOUSTIC_PIVOT_TABLE!$B$4:$AO$500,32,FALSE)))</f>
        <v/>
      </c>
      <c r="BL42" s="27" t="str">
        <f>IF($A42="","",(VLOOKUP($A42,ACOUSTIC_PIVOT_TABLE!$B$4:$AO$500,33,FALSE)))</f>
        <v/>
      </c>
      <c r="BM42" s="27" t="str">
        <f>IF($A42="","",(VLOOKUP($A42,ACOUSTIC_PIVOT_TABLE!$B$4:$AO$500,34,FALSE)))</f>
        <v/>
      </c>
      <c r="BN42" s="27" t="str">
        <f>IF($A42="","",(VLOOKUP($A42,ACOUSTIC_PIVOT_TABLE!$B$4:$AO$500,35,FALSE)))</f>
        <v/>
      </c>
      <c r="BO42" s="27" t="str">
        <f>IF($A42="","",(VLOOKUP($A42,ACOUSTIC_PIVOT_TABLE!$B$4:$AO$500,36,FALSE)))</f>
        <v/>
      </c>
      <c r="BP42" s="27" t="str">
        <f>IF($A42="","",(VLOOKUP($A42,ACOUSTIC_PIVOT_TABLE!$B$4:$AO$500,37,FALSE)))</f>
        <v/>
      </c>
      <c r="BQ42" s="27" t="str">
        <f>IF($A42="","",(VLOOKUP($A42,ACOUSTIC_PIVOT_TABLE!$B$4:$AO$500,38,FALSE)))</f>
        <v/>
      </c>
      <c r="BR42" s="27" t="str">
        <f>IF($A42="","",(VLOOKUP($A42,ACOUSTIC_PIVOT_TABLE!$B$4:$AO$500,39,FALSE)))</f>
        <v/>
      </c>
      <c r="BS42" s="27" t="str">
        <f>IF($A42="","",(VLOOKUP($A42,ACOUSTIC_PIVOT_TABLE!$B$4:$AO$500,40,FALSE)))</f>
        <v/>
      </c>
    </row>
    <row r="43" spans="1:71" x14ac:dyDescent="0.25">
      <c r="A43" s="1" t="str">
        <f>IF(ACOUSTIC_PIVOT_TABLE!B45 = 0, "",ACOUSTIC_PIVOT_TABLE!B45)</f>
        <v/>
      </c>
      <c r="B43" s="1" t="str">
        <f>IF($A43="","",(VLOOKUP($A43,ACOUSTICS_COMBINED!$B$3:$AQ$501,21,FALSE)))</f>
        <v/>
      </c>
      <c r="C43" s="1" t="str">
        <f>IF($A43="","",(VLOOKUP($A43,ACOUSTICS_COMBINED!$B$3:$AQ$501,22,FALSE)))</f>
        <v/>
      </c>
      <c r="D43" s="1" t="str">
        <f>IF($A43="","",(VLOOKUP($A43,ACOUSTICS_COMBINED!$B$3:$AQ$501,12,FALSE)))</f>
        <v/>
      </c>
      <c r="E43" s="1" t="str">
        <f>IF($A43="","",(VLOOKUP($A43,ACOUSTICS_COMBINED!$B$3:$AQ$501,13,FALSE)))</f>
        <v/>
      </c>
      <c r="F43" s="1" t="str">
        <f>IF($A43="","",(VLOOKUP($A43,ACOUSTICS_COMBINED!$B$3:$AQ$501,14,FALSE)))</f>
        <v/>
      </c>
      <c r="G43" s="1" t="str">
        <f>IF($A43="","",(VLOOKUP($A43,ACOUSTICS_COMBINED!$B$3:$AQ$501,23,FALSE)))</f>
        <v/>
      </c>
      <c r="H43" s="1" t="str">
        <f>IF($A43="","",(VLOOKUP($A43,ACOUSTICS_COMBINED!$B$3:$AQ$501,24,FALSE)))</f>
        <v/>
      </c>
      <c r="I43" s="1" t="str">
        <f>IF($A43="","",(VLOOKUP($A43,ACOUSTICS_COMBINED!$B$3:$AQ$501,15,FALSE)))</f>
        <v/>
      </c>
      <c r="J43" s="1" t="str">
        <f>IF($A43="","",(VLOOKUP($A43,ACOUSTICS_COMBINED!$B$3:$AQ$501,16,FALSE)))</f>
        <v/>
      </c>
      <c r="K43" s="1" t="str">
        <f>IF($A43="","",(VLOOKUP($A43,ACOUSTICS_COMBINED!$B$3:$AQ$501,17,FALSE)))</f>
        <v/>
      </c>
      <c r="L43" s="1" t="str">
        <f>IF($A43="","",(VLOOKUP($A43,ACOUSTICS_COMBINED!$B$3:$AQ$501,18,FALSE)))</f>
        <v/>
      </c>
      <c r="M43" s="1" t="str">
        <f>IF($A43="","",(VLOOKUP($A43,ACOUSTICS_COMBINED!$B$3:$AQ$501,25,FALSE)))</f>
        <v/>
      </c>
      <c r="N43" s="16" t="str">
        <f>IF($A43="","",(VLOOKUP($A43,ACOUSTICS_COMBINED!$B$3:$AQ$501,19,FALSE)))</f>
        <v/>
      </c>
      <c r="O43" s="16" t="str">
        <f>IF($A43="","",(VLOOKUP($A43,ACOUSTICS_COMBINED!$B$3:$AQ$501,20,FALSE)))</f>
        <v/>
      </c>
      <c r="P43" s="1" t="str">
        <f>IF($A43="","",(VLOOKUP($A43,ACOUSTICS_COMBINED!$B$3:$AQ$501,26,FALSE)))</f>
        <v/>
      </c>
      <c r="Q43" s="1" t="str">
        <f>IF($A43="","",(VLOOKUP($A43,ACOUSTICS_COMBINED!$B$3:$AQ$501,27,FALSE)))</f>
        <v/>
      </c>
      <c r="R43" s="1" t="str">
        <f>IF($A43="","",(VLOOKUP($A43,ACOUSTICS_COMBINED!$B$3:$AQ$501,28,FALSE)))</f>
        <v/>
      </c>
      <c r="S43" s="1" t="str">
        <f>IF($A43="","",(VLOOKUP($A43,ACOUSTICS_COMBINED!$B$3:$AQ$501,29,FALSE)))</f>
        <v/>
      </c>
      <c r="T43" s="1" t="str">
        <f>IF($A43="","",(VLOOKUP($A43,ACOUSTICS_COMBINED!$B$3:$AQ$501,30,FALSE)))</f>
        <v/>
      </c>
      <c r="U43" s="1" t="str">
        <f>IF($A43="","",(VLOOKUP($A43,ACOUSTICS_COMBINED!$B$3:$AQ$501,31,FALSE)))</f>
        <v/>
      </c>
      <c r="V43" s="1" t="str">
        <f>IF($A43="","",(VLOOKUP($A43,ACOUSTICS_COMBINED!$B$3:$AQ$501,32,FALSE)))</f>
        <v/>
      </c>
      <c r="W43" s="1" t="str">
        <f>IF($A43="","",(VLOOKUP($A43,ACOUSTICS_COMBINED!$B$3:$AQ$501,33,FALSE)))</f>
        <v/>
      </c>
      <c r="X43" s="1" t="str">
        <f>IF($A43="","",(VLOOKUP($A43,ACOUSTICS_COMBINED!$B$3:$AQ$501,34,FALSE)))</f>
        <v/>
      </c>
      <c r="Y43" s="1" t="str">
        <f>IF($A43="","",(VLOOKUP($A43,ACOUSTICS_COMBINED!$B$3:$AQ$501,35,FALSE)))</f>
        <v/>
      </c>
      <c r="Z43" s="1" t="str">
        <f>IF($A43="","",(VLOOKUP($A43,ACOUSTICS_COMBINED!$B$3:$AQ$501,36,FALSE)))</f>
        <v/>
      </c>
      <c r="AA43" s="1" t="str">
        <f>IF($A43="","",(VLOOKUP($A43,ACOUSTICS_COMBINED!$B$3:$AQ$501,37,FALSE)))</f>
        <v/>
      </c>
      <c r="AB43" s="1" t="str">
        <f>IF($A43="","",(VLOOKUP($A43,ACOUSTICS_COMBINED!$B$3:$AQ$501,38,FALSE)))</f>
        <v/>
      </c>
      <c r="AC43" s="1" t="str">
        <f>IF($A43="","",(VLOOKUP($A43,ACOUSTICS_COMBINED!$B$3:$AQ$501,39,FALSE)))</f>
        <v/>
      </c>
      <c r="AD43" s="1" t="str">
        <f>IF($A43="","",(VLOOKUP($A43,ACOUSTICS_COMBINED!$B$3:$AQ$501,40,FALSE)))</f>
        <v/>
      </c>
      <c r="AE43" s="1" t="str">
        <f>IF($A43="","",(VLOOKUP($A43,ACOUSTICS_COMBINED!$B$3:$AQ$501,41,FALSE)))</f>
        <v/>
      </c>
      <c r="AF43" s="1" t="str">
        <f>IF($A43="","",(VLOOKUP($A43,ACOUSTICS_COMBINED!$B$3:$AQ$501,42,FALSE)))</f>
        <v/>
      </c>
      <c r="AG43" s="27" t="str">
        <f>IF($A43="","",(VLOOKUP($A43,ACOUSTIC_PIVOT_TABLE!$B$4:$AO$500,2,FALSE)))</f>
        <v/>
      </c>
      <c r="AH43" s="27" t="str">
        <f>IF($A43="","",(VLOOKUP($A43,ACOUSTIC_PIVOT_TABLE!$B$4:$AO$500,3,FALSE)))</f>
        <v/>
      </c>
      <c r="AI43" s="27" t="str">
        <f>IF($A43="","",(VLOOKUP($A43,ACOUSTIC_PIVOT_TABLE!$B$4:$AO$500,4,FALSE)))</f>
        <v/>
      </c>
      <c r="AJ43" s="27" t="str">
        <f>IF($A43="","",(VLOOKUP($A43,ACOUSTIC_PIVOT_TABLE!$B$4:$AO$500,5,FALSE)))</f>
        <v/>
      </c>
      <c r="AK43" s="27" t="str">
        <f>IF($A43="","",(VLOOKUP($A43,ACOUSTIC_PIVOT_TABLE!$B$4:$AO$500,6,FALSE)))</f>
        <v/>
      </c>
      <c r="AL43" s="27" t="str">
        <f>IF($A43="","",(VLOOKUP($A43,ACOUSTIC_PIVOT_TABLE!$B$4:$AO$500,7,FALSE)))</f>
        <v/>
      </c>
      <c r="AM43" s="27" t="str">
        <f>IF($A43="","",(VLOOKUP($A43,ACOUSTIC_PIVOT_TABLE!$B$4:$AO$500,8,FALSE)))</f>
        <v/>
      </c>
      <c r="AN43" s="27" t="str">
        <f>IF($A43="","",(VLOOKUP($A43,ACOUSTIC_PIVOT_TABLE!$B$4:$AO$500,9,FALSE)))</f>
        <v/>
      </c>
      <c r="AO43" s="27" t="str">
        <f>IF($A43="","",(VLOOKUP($A43,ACOUSTIC_PIVOT_TABLE!$B$4:$AO$500,10,FALSE)))</f>
        <v/>
      </c>
      <c r="AP43" s="27" t="str">
        <f>IF($A43="","",(VLOOKUP($A43,ACOUSTIC_PIVOT_TABLE!$B$4:$AO$500,11,FALSE)))</f>
        <v/>
      </c>
      <c r="AQ43" s="27" t="str">
        <f>IF($A43="","",(VLOOKUP($A43,ACOUSTIC_PIVOT_TABLE!$B$4:$AO$500,12,FALSE)))</f>
        <v/>
      </c>
      <c r="AR43" s="27" t="str">
        <f>IF($A43="","",(VLOOKUP($A43,ACOUSTIC_PIVOT_TABLE!$B$4:$AO$500,13,FALSE)))</f>
        <v/>
      </c>
      <c r="AS43" s="27" t="str">
        <f>IF($A43="","",(VLOOKUP($A43,ACOUSTIC_PIVOT_TABLE!$B$4:$AO$500,14,FALSE)))</f>
        <v/>
      </c>
      <c r="AT43" s="27" t="str">
        <f>IF($A43="","",(VLOOKUP($A43,ACOUSTIC_PIVOT_TABLE!$B$4:$AO$500,15,FALSE)))</f>
        <v/>
      </c>
      <c r="AU43" s="27" t="str">
        <f>IF($A43="","",(VLOOKUP($A43,ACOUSTIC_PIVOT_TABLE!$B$4:$AO$500,16,FALSE)))</f>
        <v/>
      </c>
      <c r="AV43" s="27" t="str">
        <f>IF($A43="","",(VLOOKUP($A43,ACOUSTIC_PIVOT_TABLE!$B$4:$AO$500,17,FALSE)))</f>
        <v/>
      </c>
      <c r="AW43" s="27" t="str">
        <f>IF($A43="","",(VLOOKUP($A43,ACOUSTIC_PIVOT_TABLE!$B$4:$AO$500,18,FALSE)))</f>
        <v/>
      </c>
      <c r="AX43" s="27" t="str">
        <f>IF($A43="","",(VLOOKUP($A43,ACOUSTIC_PIVOT_TABLE!$B$4:$AO$500,19,FALSE)))</f>
        <v/>
      </c>
      <c r="AY43" s="27" t="str">
        <f>IF($A43="","",(VLOOKUP($A43,ACOUSTIC_PIVOT_TABLE!$B$4:$AO$500,20,FALSE)))</f>
        <v/>
      </c>
      <c r="AZ43" s="27" t="str">
        <f>IF($A43="","",(VLOOKUP($A43,ACOUSTIC_PIVOT_TABLE!$B$4:$AO$500,21,FALSE)))</f>
        <v/>
      </c>
      <c r="BA43" s="27" t="str">
        <f>IF($A43="","",(VLOOKUP($A43,ACOUSTIC_PIVOT_TABLE!$B$4:$AO$500,22,FALSE)))</f>
        <v/>
      </c>
      <c r="BB43" s="27" t="str">
        <f>IF($A43="","",(VLOOKUP($A43,ACOUSTIC_PIVOT_TABLE!$B$4:$AO$500,23,FALSE)))</f>
        <v/>
      </c>
      <c r="BC43" s="27" t="str">
        <f>IF($A43="","",(VLOOKUP($A43,ACOUSTIC_PIVOT_TABLE!$B$4:$AO$500,24,FALSE)))</f>
        <v/>
      </c>
      <c r="BD43" s="27" t="str">
        <f>IF($A43="","",(VLOOKUP($A43,ACOUSTIC_PIVOT_TABLE!$B$4:$AO$500,25,FALSE)))</f>
        <v/>
      </c>
      <c r="BE43" s="27" t="str">
        <f>IF($A43="","",(VLOOKUP($A43,ACOUSTIC_PIVOT_TABLE!$B$4:$AO$500,26,FALSE)))</f>
        <v/>
      </c>
      <c r="BF43" s="27" t="str">
        <f>IF($A43="","",(VLOOKUP($A43,ACOUSTIC_PIVOT_TABLE!$B$4:$AO$500,27,FALSE)))</f>
        <v/>
      </c>
      <c r="BG43" s="27" t="str">
        <f>IF($A43="","",(VLOOKUP($A43,ACOUSTIC_PIVOT_TABLE!$B$4:$AO$500,28,FALSE)))</f>
        <v/>
      </c>
      <c r="BH43" s="27" t="str">
        <f>IF($A43="","",(VLOOKUP($A43,ACOUSTIC_PIVOT_TABLE!$B$4:$AO$500,29,FALSE)))</f>
        <v/>
      </c>
      <c r="BI43" s="27" t="str">
        <f>IF($A43="","",(VLOOKUP($A43,ACOUSTIC_PIVOT_TABLE!$B$4:$AO$500,30,FALSE)))</f>
        <v/>
      </c>
      <c r="BJ43" s="27" t="str">
        <f>IF($A43="","",(VLOOKUP($A43,ACOUSTIC_PIVOT_TABLE!$B$4:$AO$500,31,FALSE)))</f>
        <v/>
      </c>
      <c r="BK43" s="27" t="str">
        <f>IF($A43="","",(VLOOKUP($A43,ACOUSTIC_PIVOT_TABLE!$B$4:$AO$500,32,FALSE)))</f>
        <v/>
      </c>
      <c r="BL43" s="27" t="str">
        <f>IF($A43="","",(VLOOKUP($A43,ACOUSTIC_PIVOT_TABLE!$B$4:$AO$500,33,FALSE)))</f>
        <v/>
      </c>
      <c r="BM43" s="27" t="str">
        <f>IF($A43="","",(VLOOKUP($A43,ACOUSTIC_PIVOT_TABLE!$B$4:$AO$500,34,FALSE)))</f>
        <v/>
      </c>
      <c r="BN43" s="27" t="str">
        <f>IF($A43="","",(VLOOKUP($A43,ACOUSTIC_PIVOT_TABLE!$B$4:$AO$500,35,FALSE)))</f>
        <v/>
      </c>
      <c r="BO43" s="27" t="str">
        <f>IF($A43="","",(VLOOKUP($A43,ACOUSTIC_PIVOT_TABLE!$B$4:$AO$500,36,FALSE)))</f>
        <v/>
      </c>
      <c r="BP43" s="27" t="str">
        <f>IF($A43="","",(VLOOKUP($A43,ACOUSTIC_PIVOT_TABLE!$B$4:$AO$500,37,FALSE)))</f>
        <v/>
      </c>
      <c r="BQ43" s="27" t="str">
        <f>IF($A43="","",(VLOOKUP($A43,ACOUSTIC_PIVOT_TABLE!$B$4:$AO$500,38,FALSE)))</f>
        <v/>
      </c>
      <c r="BR43" s="27" t="str">
        <f>IF($A43="","",(VLOOKUP($A43,ACOUSTIC_PIVOT_TABLE!$B$4:$AO$500,39,FALSE)))</f>
        <v/>
      </c>
      <c r="BS43" s="27" t="str">
        <f>IF($A43="","",(VLOOKUP($A43,ACOUSTIC_PIVOT_TABLE!$B$4:$AO$500,40,FALSE)))</f>
        <v/>
      </c>
    </row>
    <row r="44" spans="1:71" x14ac:dyDescent="0.25">
      <c r="A44" s="1" t="str">
        <f>IF(ACOUSTIC_PIVOT_TABLE!B46 = 0, "",ACOUSTIC_PIVOT_TABLE!B46)</f>
        <v/>
      </c>
      <c r="B44" s="1" t="str">
        <f>IF($A44="","",(VLOOKUP($A44,ACOUSTICS_COMBINED!$B$3:$AQ$501,21,FALSE)))</f>
        <v/>
      </c>
      <c r="C44" s="1" t="str">
        <f>IF($A44="","",(VLOOKUP($A44,ACOUSTICS_COMBINED!$B$3:$AQ$501,22,FALSE)))</f>
        <v/>
      </c>
      <c r="D44" s="1" t="str">
        <f>IF($A44="","",(VLOOKUP($A44,ACOUSTICS_COMBINED!$B$3:$AQ$501,12,FALSE)))</f>
        <v/>
      </c>
      <c r="E44" s="1" t="str">
        <f>IF($A44="","",(VLOOKUP($A44,ACOUSTICS_COMBINED!$B$3:$AQ$501,13,FALSE)))</f>
        <v/>
      </c>
      <c r="F44" s="1" t="str">
        <f>IF($A44="","",(VLOOKUP($A44,ACOUSTICS_COMBINED!$B$3:$AQ$501,14,FALSE)))</f>
        <v/>
      </c>
      <c r="G44" s="1" t="str">
        <f>IF($A44="","",(VLOOKUP($A44,ACOUSTICS_COMBINED!$B$3:$AQ$501,23,FALSE)))</f>
        <v/>
      </c>
      <c r="H44" s="1" t="str">
        <f>IF($A44="","",(VLOOKUP($A44,ACOUSTICS_COMBINED!$B$3:$AQ$501,24,FALSE)))</f>
        <v/>
      </c>
      <c r="I44" s="1" t="str">
        <f>IF($A44="","",(VLOOKUP($A44,ACOUSTICS_COMBINED!$B$3:$AQ$501,15,FALSE)))</f>
        <v/>
      </c>
      <c r="J44" s="1" t="str">
        <f>IF($A44="","",(VLOOKUP($A44,ACOUSTICS_COMBINED!$B$3:$AQ$501,16,FALSE)))</f>
        <v/>
      </c>
      <c r="K44" s="1" t="str">
        <f>IF($A44="","",(VLOOKUP($A44,ACOUSTICS_COMBINED!$B$3:$AQ$501,17,FALSE)))</f>
        <v/>
      </c>
      <c r="L44" s="1" t="str">
        <f>IF($A44="","",(VLOOKUP($A44,ACOUSTICS_COMBINED!$B$3:$AQ$501,18,FALSE)))</f>
        <v/>
      </c>
      <c r="M44" s="1" t="str">
        <f>IF($A44="","",(VLOOKUP($A44,ACOUSTICS_COMBINED!$B$3:$AQ$501,25,FALSE)))</f>
        <v/>
      </c>
      <c r="N44" s="16" t="str">
        <f>IF($A44="","",(VLOOKUP($A44,ACOUSTICS_COMBINED!$B$3:$AQ$501,19,FALSE)))</f>
        <v/>
      </c>
      <c r="O44" s="16" t="str">
        <f>IF($A44="","",(VLOOKUP($A44,ACOUSTICS_COMBINED!$B$3:$AQ$501,20,FALSE)))</f>
        <v/>
      </c>
      <c r="P44" s="1" t="str">
        <f>IF($A44="","",(VLOOKUP($A44,ACOUSTICS_COMBINED!$B$3:$AQ$501,26,FALSE)))</f>
        <v/>
      </c>
      <c r="Q44" s="1" t="str">
        <f>IF($A44="","",(VLOOKUP($A44,ACOUSTICS_COMBINED!$B$3:$AQ$501,27,FALSE)))</f>
        <v/>
      </c>
      <c r="R44" s="1" t="str">
        <f>IF($A44="","",(VLOOKUP($A44,ACOUSTICS_COMBINED!$B$3:$AQ$501,28,FALSE)))</f>
        <v/>
      </c>
      <c r="S44" s="1" t="str">
        <f>IF($A44="","",(VLOOKUP($A44,ACOUSTICS_COMBINED!$B$3:$AQ$501,29,FALSE)))</f>
        <v/>
      </c>
      <c r="T44" s="1" t="str">
        <f>IF($A44="","",(VLOOKUP($A44,ACOUSTICS_COMBINED!$B$3:$AQ$501,30,FALSE)))</f>
        <v/>
      </c>
      <c r="U44" s="1" t="str">
        <f>IF($A44="","",(VLOOKUP($A44,ACOUSTICS_COMBINED!$B$3:$AQ$501,31,FALSE)))</f>
        <v/>
      </c>
      <c r="V44" s="1" t="str">
        <f>IF($A44="","",(VLOOKUP($A44,ACOUSTICS_COMBINED!$B$3:$AQ$501,32,FALSE)))</f>
        <v/>
      </c>
      <c r="W44" s="1" t="str">
        <f>IF($A44="","",(VLOOKUP($A44,ACOUSTICS_COMBINED!$B$3:$AQ$501,33,FALSE)))</f>
        <v/>
      </c>
      <c r="X44" s="1" t="str">
        <f>IF($A44="","",(VLOOKUP($A44,ACOUSTICS_COMBINED!$B$3:$AQ$501,34,FALSE)))</f>
        <v/>
      </c>
      <c r="Y44" s="1" t="str">
        <f>IF($A44="","",(VLOOKUP($A44,ACOUSTICS_COMBINED!$B$3:$AQ$501,35,FALSE)))</f>
        <v/>
      </c>
      <c r="Z44" s="1" t="str">
        <f>IF($A44="","",(VLOOKUP($A44,ACOUSTICS_COMBINED!$B$3:$AQ$501,36,FALSE)))</f>
        <v/>
      </c>
      <c r="AA44" s="1" t="str">
        <f>IF($A44="","",(VLOOKUP($A44,ACOUSTICS_COMBINED!$B$3:$AQ$501,37,FALSE)))</f>
        <v/>
      </c>
      <c r="AB44" s="1" t="str">
        <f>IF($A44="","",(VLOOKUP($A44,ACOUSTICS_COMBINED!$B$3:$AQ$501,38,FALSE)))</f>
        <v/>
      </c>
      <c r="AC44" s="1" t="str">
        <f>IF($A44="","",(VLOOKUP($A44,ACOUSTICS_COMBINED!$B$3:$AQ$501,39,FALSE)))</f>
        <v/>
      </c>
      <c r="AD44" s="1" t="str">
        <f>IF($A44="","",(VLOOKUP($A44,ACOUSTICS_COMBINED!$B$3:$AQ$501,40,FALSE)))</f>
        <v/>
      </c>
      <c r="AE44" s="1" t="str">
        <f>IF($A44="","",(VLOOKUP($A44,ACOUSTICS_COMBINED!$B$3:$AQ$501,41,FALSE)))</f>
        <v/>
      </c>
      <c r="AF44" s="1" t="str">
        <f>IF($A44="","",(VLOOKUP($A44,ACOUSTICS_COMBINED!$B$3:$AQ$501,42,FALSE)))</f>
        <v/>
      </c>
      <c r="AG44" s="27" t="str">
        <f>IF($A44="","",(VLOOKUP($A44,ACOUSTIC_PIVOT_TABLE!$B$4:$AO$500,2,FALSE)))</f>
        <v/>
      </c>
      <c r="AH44" s="27" t="str">
        <f>IF($A44="","",(VLOOKUP($A44,ACOUSTIC_PIVOT_TABLE!$B$4:$AO$500,3,FALSE)))</f>
        <v/>
      </c>
      <c r="AI44" s="27" t="str">
        <f>IF($A44="","",(VLOOKUP($A44,ACOUSTIC_PIVOT_TABLE!$B$4:$AO$500,4,FALSE)))</f>
        <v/>
      </c>
      <c r="AJ44" s="27" t="str">
        <f>IF($A44="","",(VLOOKUP($A44,ACOUSTIC_PIVOT_TABLE!$B$4:$AO$500,5,FALSE)))</f>
        <v/>
      </c>
      <c r="AK44" s="27" t="str">
        <f>IF($A44="","",(VLOOKUP($A44,ACOUSTIC_PIVOT_TABLE!$B$4:$AO$500,6,FALSE)))</f>
        <v/>
      </c>
      <c r="AL44" s="27" t="str">
        <f>IF($A44="","",(VLOOKUP($A44,ACOUSTIC_PIVOT_TABLE!$B$4:$AO$500,7,FALSE)))</f>
        <v/>
      </c>
      <c r="AM44" s="27" t="str">
        <f>IF($A44="","",(VLOOKUP($A44,ACOUSTIC_PIVOT_TABLE!$B$4:$AO$500,8,FALSE)))</f>
        <v/>
      </c>
      <c r="AN44" s="27" t="str">
        <f>IF($A44="","",(VLOOKUP($A44,ACOUSTIC_PIVOT_TABLE!$B$4:$AO$500,9,FALSE)))</f>
        <v/>
      </c>
      <c r="AO44" s="27" t="str">
        <f>IF($A44="","",(VLOOKUP($A44,ACOUSTIC_PIVOT_TABLE!$B$4:$AO$500,10,FALSE)))</f>
        <v/>
      </c>
      <c r="AP44" s="27" t="str">
        <f>IF($A44="","",(VLOOKUP($A44,ACOUSTIC_PIVOT_TABLE!$B$4:$AO$500,11,FALSE)))</f>
        <v/>
      </c>
      <c r="AQ44" s="27" t="str">
        <f>IF($A44="","",(VLOOKUP($A44,ACOUSTIC_PIVOT_TABLE!$B$4:$AO$500,12,FALSE)))</f>
        <v/>
      </c>
      <c r="AR44" s="27" t="str">
        <f>IF($A44="","",(VLOOKUP($A44,ACOUSTIC_PIVOT_TABLE!$B$4:$AO$500,13,FALSE)))</f>
        <v/>
      </c>
      <c r="AS44" s="27" t="str">
        <f>IF($A44="","",(VLOOKUP($A44,ACOUSTIC_PIVOT_TABLE!$B$4:$AO$500,14,FALSE)))</f>
        <v/>
      </c>
      <c r="AT44" s="27" t="str">
        <f>IF($A44="","",(VLOOKUP($A44,ACOUSTIC_PIVOT_TABLE!$B$4:$AO$500,15,FALSE)))</f>
        <v/>
      </c>
      <c r="AU44" s="27" t="str">
        <f>IF($A44="","",(VLOOKUP($A44,ACOUSTIC_PIVOT_TABLE!$B$4:$AO$500,16,FALSE)))</f>
        <v/>
      </c>
      <c r="AV44" s="27" t="str">
        <f>IF($A44="","",(VLOOKUP($A44,ACOUSTIC_PIVOT_TABLE!$B$4:$AO$500,17,FALSE)))</f>
        <v/>
      </c>
      <c r="AW44" s="27" t="str">
        <f>IF($A44="","",(VLOOKUP($A44,ACOUSTIC_PIVOT_TABLE!$B$4:$AO$500,18,FALSE)))</f>
        <v/>
      </c>
      <c r="AX44" s="27" t="str">
        <f>IF($A44="","",(VLOOKUP($A44,ACOUSTIC_PIVOT_TABLE!$B$4:$AO$500,19,FALSE)))</f>
        <v/>
      </c>
      <c r="AY44" s="27" t="str">
        <f>IF($A44="","",(VLOOKUP($A44,ACOUSTIC_PIVOT_TABLE!$B$4:$AO$500,20,FALSE)))</f>
        <v/>
      </c>
      <c r="AZ44" s="27" t="str">
        <f>IF($A44="","",(VLOOKUP($A44,ACOUSTIC_PIVOT_TABLE!$B$4:$AO$500,21,FALSE)))</f>
        <v/>
      </c>
      <c r="BA44" s="27" t="str">
        <f>IF($A44="","",(VLOOKUP($A44,ACOUSTIC_PIVOT_TABLE!$B$4:$AO$500,22,FALSE)))</f>
        <v/>
      </c>
      <c r="BB44" s="27" t="str">
        <f>IF($A44="","",(VLOOKUP($A44,ACOUSTIC_PIVOT_TABLE!$B$4:$AO$500,23,FALSE)))</f>
        <v/>
      </c>
      <c r="BC44" s="27" t="str">
        <f>IF($A44="","",(VLOOKUP($A44,ACOUSTIC_PIVOT_TABLE!$B$4:$AO$500,24,FALSE)))</f>
        <v/>
      </c>
      <c r="BD44" s="27" t="str">
        <f>IF($A44="","",(VLOOKUP($A44,ACOUSTIC_PIVOT_TABLE!$B$4:$AO$500,25,FALSE)))</f>
        <v/>
      </c>
      <c r="BE44" s="27" t="str">
        <f>IF($A44="","",(VLOOKUP($A44,ACOUSTIC_PIVOT_TABLE!$B$4:$AO$500,26,FALSE)))</f>
        <v/>
      </c>
      <c r="BF44" s="27" t="str">
        <f>IF($A44="","",(VLOOKUP($A44,ACOUSTIC_PIVOT_TABLE!$B$4:$AO$500,27,FALSE)))</f>
        <v/>
      </c>
      <c r="BG44" s="27" t="str">
        <f>IF($A44="","",(VLOOKUP($A44,ACOUSTIC_PIVOT_TABLE!$B$4:$AO$500,28,FALSE)))</f>
        <v/>
      </c>
      <c r="BH44" s="27" t="str">
        <f>IF($A44="","",(VLOOKUP($A44,ACOUSTIC_PIVOT_TABLE!$B$4:$AO$500,29,FALSE)))</f>
        <v/>
      </c>
      <c r="BI44" s="27" t="str">
        <f>IF($A44="","",(VLOOKUP($A44,ACOUSTIC_PIVOT_TABLE!$B$4:$AO$500,30,FALSE)))</f>
        <v/>
      </c>
      <c r="BJ44" s="27" t="str">
        <f>IF($A44="","",(VLOOKUP($A44,ACOUSTIC_PIVOT_TABLE!$B$4:$AO$500,31,FALSE)))</f>
        <v/>
      </c>
      <c r="BK44" s="27" t="str">
        <f>IF($A44="","",(VLOOKUP($A44,ACOUSTIC_PIVOT_TABLE!$B$4:$AO$500,32,FALSE)))</f>
        <v/>
      </c>
      <c r="BL44" s="27" t="str">
        <f>IF($A44="","",(VLOOKUP($A44,ACOUSTIC_PIVOT_TABLE!$B$4:$AO$500,33,FALSE)))</f>
        <v/>
      </c>
      <c r="BM44" s="27" t="str">
        <f>IF($A44="","",(VLOOKUP($A44,ACOUSTIC_PIVOT_TABLE!$B$4:$AO$500,34,FALSE)))</f>
        <v/>
      </c>
      <c r="BN44" s="27" t="str">
        <f>IF($A44="","",(VLOOKUP($A44,ACOUSTIC_PIVOT_TABLE!$B$4:$AO$500,35,FALSE)))</f>
        <v/>
      </c>
      <c r="BO44" s="27" t="str">
        <f>IF($A44="","",(VLOOKUP($A44,ACOUSTIC_PIVOT_TABLE!$B$4:$AO$500,36,FALSE)))</f>
        <v/>
      </c>
      <c r="BP44" s="27" t="str">
        <f>IF($A44="","",(VLOOKUP($A44,ACOUSTIC_PIVOT_TABLE!$B$4:$AO$500,37,FALSE)))</f>
        <v/>
      </c>
      <c r="BQ44" s="27" t="str">
        <f>IF($A44="","",(VLOOKUP($A44,ACOUSTIC_PIVOT_TABLE!$B$4:$AO$500,38,FALSE)))</f>
        <v/>
      </c>
      <c r="BR44" s="27" t="str">
        <f>IF($A44="","",(VLOOKUP($A44,ACOUSTIC_PIVOT_TABLE!$B$4:$AO$500,39,FALSE)))</f>
        <v/>
      </c>
      <c r="BS44" s="27" t="str">
        <f>IF($A44="","",(VLOOKUP($A44,ACOUSTIC_PIVOT_TABLE!$B$4:$AO$500,40,FALSE)))</f>
        <v/>
      </c>
    </row>
    <row r="45" spans="1:71" x14ac:dyDescent="0.25">
      <c r="A45" s="1" t="str">
        <f>IF(ACOUSTIC_PIVOT_TABLE!B47 = 0, "",ACOUSTIC_PIVOT_TABLE!B47)</f>
        <v/>
      </c>
      <c r="B45" s="1" t="str">
        <f>IF($A45="","",(VLOOKUP($A45,ACOUSTICS_COMBINED!$B$3:$AQ$501,21,FALSE)))</f>
        <v/>
      </c>
      <c r="C45" s="1" t="str">
        <f>IF($A45="","",(VLOOKUP($A45,ACOUSTICS_COMBINED!$B$3:$AQ$501,22,FALSE)))</f>
        <v/>
      </c>
      <c r="D45" s="1" t="str">
        <f>IF($A45="","",(VLOOKUP($A45,ACOUSTICS_COMBINED!$B$3:$AQ$501,12,FALSE)))</f>
        <v/>
      </c>
      <c r="E45" s="1" t="str">
        <f>IF($A45="","",(VLOOKUP($A45,ACOUSTICS_COMBINED!$B$3:$AQ$501,13,FALSE)))</f>
        <v/>
      </c>
      <c r="F45" s="1" t="str">
        <f>IF($A45="","",(VLOOKUP($A45,ACOUSTICS_COMBINED!$B$3:$AQ$501,14,FALSE)))</f>
        <v/>
      </c>
      <c r="G45" s="1" t="str">
        <f>IF($A45="","",(VLOOKUP($A45,ACOUSTICS_COMBINED!$B$3:$AQ$501,23,FALSE)))</f>
        <v/>
      </c>
      <c r="H45" s="1" t="str">
        <f>IF($A45="","",(VLOOKUP($A45,ACOUSTICS_COMBINED!$B$3:$AQ$501,24,FALSE)))</f>
        <v/>
      </c>
      <c r="I45" s="1" t="str">
        <f>IF($A45="","",(VLOOKUP($A45,ACOUSTICS_COMBINED!$B$3:$AQ$501,15,FALSE)))</f>
        <v/>
      </c>
      <c r="J45" s="1" t="str">
        <f>IF($A45="","",(VLOOKUP($A45,ACOUSTICS_COMBINED!$B$3:$AQ$501,16,FALSE)))</f>
        <v/>
      </c>
      <c r="K45" s="1" t="str">
        <f>IF($A45="","",(VLOOKUP($A45,ACOUSTICS_COMBINED!$B$3:$AQ$501,17,FALSE)))</f>
        <v/>
      </c>
      <c r="L45" s="1" t="str">
        <f>IF($A45="","",(VLOOKUP($A45,ACOUSTICS_COMBINED!$B$3:$AQ$501,18,FALSE)))</f>
        <v/>
      </c>
      <c r="M45" s="1" t="str">
        <f>IF($A45="","",(VLOOKUP($A45,ACOUSTICS_COMBINED!$B$3:$AQ$501,25,FALSE)))</f>
        <v/>
      </c>
      <c r="N45" s="16" t="str">
        <f>IF($A45="","",(VLOOKUP($A45,ACOUSTICS_COMBINED!$B$3:$AQ$501,19,FALSE)))</f>
        <v/>
      </c>
      <c r="O45" s="16" t="str">
        <f>IF($A45="","",(VLOOKUP($A45,ACOUSTICS_COMBINED!$B$3:$AQ$501,20,FALSE)))</f>
        <v/>
      </c>
      <c r="P45" s="1" t="str">
        <f>IF($A45="","",(VLOOKUP($A45,ACOUSTICS_COMBINED!$B$3:$AQ$501,26,FALSE)))</f>
        <v/>
      </c>
      <c r="Q45" s="1" t="str">
        <f>IF($A45="","",(VLOOKUP($A45,ACOUSTICS_COMBINED!$B$3:$AQ$501,27,FALSE)))</f>
        <v/>
      </c>
      <c r="R45" s="1" t="str">
        <f>IF($A45="","",(VLOOKUP($A45,ACOUSTICS_COMBINED!$B$3:$AQ$501,28,FALSE)))</f>
        <v/>
      </c>
      <c r="S45" s="1" t="str">
        <f>IF($A45="","",(VLOOKUP($A45,ACOUSTICS_COMBINED!$B$3:$AQ$501,29,FALSE)))</f>
        <v/>
      </c>
      <c r="T45" s="1" t="str">
        <f>IF($A45="","",(VLOOKUP($A45,ACOUSTICS_COMBINED!$B$3:$AQ$501,30,FALSE)))</f>
        <v/>
      </c>
      <c r="U45" s="1" t="str">
        <f>IF($A45="","",(VLOOKUP($A45,ACOUSTICS_COMBINED!$B$3:$AQ$501,31,FALSE)))</f>
        <v/>
      </c>
      <c r="V45" s="1" t="str">
        <f>IF($A45="","",(VLOOKUP($A45,ACOUSTICS_COMBINED!$B$3:$AQ$501,32,FALSE)))</f>
        <v/>
      </c>
      <c r="W45" s="1" t="str">
        <f>IF($A45="","",(VLOOKUP($A45,ACOUSTICS_COMBINED!$B$3:$AQ$501,33,FALSE)))</f>
        <v/>
      </c>
      <c r="X45" s="1" t="str">
        <f>IF($A45="","",(VLOOKUP($A45,ACOUSTICS_COMBINED!$B$3:$AQ$501,34,FALSE)))</f>
        <v/>
      </c>
      <c r="Y45" s="1" t="str">
        <f>IF($A45="","",(VLOOKUP($A45,ACOUSTICS_COMBINED!$B$3:$AQ$501,35,FALSE)))</f>
        <v/>
      </c>
      <c r="Z45" s="1" t="str">
        <f>IF($A45="","",(VLOOKUP($A45,ACOUSTICS_COMBINED!$B$3:$AQ$501,36,FALSE)))</f>
        <v/>
      </c>
      <c r="AA45" s="1" t="str">
        <f>IF($A45="","",(VLOOKUP($A45,ACOUSTICS_COMBINED!$B$3:$AQ$501,37,FALSE)))</f>
        <v/>
      </c>
      <c r="AB45" s="1" t="str">
        <f>IF($A45="","",(VLOOKUP($A45,ACOUSTICS_COMBINED!$B$3:$AQ$501,38,FALSE)))</f>
        <v/>
      </c>
      <c r="AC45" s="1" t="str">
        <f>IF($A45="","",(VLOOKUP($A45,ACOUSTICS_COMBINED!$B$3:$AQ$501,39,FALSE)))</f>
        <v/>
      </c>
      <c r="AD45" s="1" t="str">
        <f>IF($A45="","",(VLOOKUP($A45,ACOUSTICS_COMBINED!$B$3:$AQ$501,40,FALSE)))</f>
        <v/>
      </c>
      <c r="AE45" s="1" t="str">
        <f>IF($A45="","",(VLOOKUP($A45,ACOUSTICS_COMBINED!$B$3:$AQ$501,41,FALSE)))</f>
        <v/>
      </c>
      <c r="AF45" s="1" t="str">
        <f>IF($A45="","",(VLOOKUP($A45,ACOUSTICS_COMBINED!$B$3:$AQ$501,42,FALSE)))</f>
        <v/>
      </c>
      <c r="AG45" s="27" t="str">
        <f>IF($A45="","",(VLOOKUP($A45,ACOUSTIC_PIVOT_TABLE!$B$4:$AO$500,2,FALSE)))</f>
        <v/>
      </c>
      <c r="AH45" s="27" t="str">
        <f>IF($A45="","",(VLOOKUP($A45,ACOUSTIC_PIVOT_TABLE!$B$4:$AO$500,3,FALSE)))</f>
        <v/>
      </c>
      <c r="AI45" s="27" t="str">
        <f>IF($A45="","",(VLOOKUP($A45,ACOUSTIC_PIVOT_TABLE!$B$4:$AO$500,4,FALSE)))</f>
        <v/>
      </c>
      <c r="AJ45" s="27" t="str">
        <f>IF($A45="","",(VLOOKUP($A45,ACOUSTIC_PIVOT_TABLE!$B$4:$AO$500,5,FALSE)))</f>
        <v/>
      </c>
      <c r="AK45" s="27" t="str">
        <f>IF($A45="","",(VLOOKUP($A45,ACOUSTIC_PIVOT_TABLE!$B$4:$AO$500,6,FALSE)))</f>
        <v/>
      </c>
      <c r="AL45" s="27" t="str">
        <f>IF($A45="","",(VLOOKUP($A45,ACOUSTIC_PIVOT_TABLE!$B$4:$AO$500,7,FALSE)))</f>
        <v/>
      </c>
      <c r="AM45" s="27" t="str">
        <f>IF($A45="","",(VLOOKUP($A45,ACOUSTIC_PIVOT_TABLE!$B$4:$AO$500,8,FALSE)))</f>
        <v/>
      </c>
      <c r="AN45" s="27" t="str">
        <f>IF($A45="","",(VLOOKUP($A45,ACOUSTIC_PIVOT_TABLE!$B$4:$AO$500,9,FALSE)))</f>
        <v/>
      </c>
      <c r="AO45" s="27" t="str">
        <f>IF($A45="","",(VLOOKUP($A45,ACOUSTIC_PIVOT_TABLE!$B$4:$AO$500,10,FALSE)))</f>
        <v/>
      </c>
      <c r="AP45" s="27" t="str">
        <f>IF($A45="","",(VLOOKUP($A45,ACOUSTIC_PIVOT_TABLE!$B$4:$AO$500,11,FALSE)))</f>
        <v/>
      </c>
      <c r="AQ45" s="27" t="str">
        <f>IF($A45="","",(VLOOKUP($A45,ACOUSTIC_PIVOT_TABLE!$B$4:$AO$500,12,FALSE)))</f>
        <v/>
      </c>
      <c r="AR45" s="27" t="str">
        <f>IF($A45="","",(VLOOKUP($A45,ACOUSTIC_PIVOT_TABLE!$B$4:$AO$500,13,FALSE)))</f>
        <v/>
      </c>
      <c r="AS45" s="27" t="str">
        <f>IF($A45="","",(VLOOKUP($A45,ACOUSTIC_PIVOT_TABLE!$B$4:$AO$500,14,FALSE)))</f>
        <v/>
      </c>
      <c r="AT45" s="27" t="str">
        <f>IF($A45="","",(VLOOKUP($A45,ACOUSTIC_PIVOT_TABLE!$B$4:$AO$500,15,FALSE)))</f>
        <v/>
      </c>
      <c r="AU45" s="27" t="str">
        <f>IF($A45="","",(VLOOKUP($A45,ACOUSTIC_PIVOT_TABLE!$B$4:$AO$500,16,FALSE)))</f>
        <v/>
      </c>
      <c r="AV45" s="27" t="str">
        <f>IF($A45="","",(VLOOKUP($A45,ACOUSTIC_PIVOT_TABLE!$B$4:$AO$500,17,FALSE)))</f>
        <v/>
      </c>
      <c r="AW45" s="27" t="str">
        <f>IF($A45="","",(VLOOKUP($A45,ACOUSTIC_PIVOT_TABLE!$B$4:$AO$500,18,FALSE)))</f>
        <v/>
      </c>
      <c r="AX45" s="27" t="str">
        <f>IF($A45="","",(VLOOKUP($A45,ACOUSTIC_PIVOT_TABLE!$B$4:$AO$500,19,FALSE)))</f>
        <v/>
      </c>
      <c r="AY45" s="27" t="str">
        <f>IF($A45="","",(VLOOKUP($A45,ACOUSTIC_PIVOT_TABLE!$B$4:$AO$500,20,FALSE)))</f>
        <v/>
      </c>
      <c r="AZ45" s="27" t="str">
        <f>IF($A45="","",(VLOOKUP($A45,ACOUSTIC_PIVOT_TABLE!$B$4:$AO$500,21,FALSE)))</f>
        <v/>
      </c>
      <c r="BA45" s="27" t="str">
        <f>IF($A45="","",(VLOOKUP($A45,ACOUSTIC_PIVOT_TABLE!$B$4:$AO$500,22,FALSE)))</f>
        <v/>
      </c>
      <c r="BB45" s="27" t="str">
        <f>IF($A45="","",(VLOOKUP($A45,ACOUSTIC_PIVOT_TABLE!$B$4:$AO$500,23,FALSE)))</f>
        <v/>
      </c>
      <c r="BC45" s="27" t="str">
        <f>IF($A45="","",(VLOOKUP($A45,ACOUSTIC_PIVOT_TABLE!$B$4:$AO$500,24,FALSE)))</f>
        <v/>
      </c>
      <c r="BD45" s="27" t="str">
        <f>IF($A45="","",(VLOOKUP($A45,ACOUSTIC_PIVOT_TABLE!$B$4:$AO$500,25,FALSE)))</f>
        <v/>
      </c>
      <c r="BE45" s="27" t="str">
        <f>IF($A45="","",(VLOOKUP($A45,ACOUSTIC_PIVOT_TABLE!$B$4:$AO$500,26,FALSE)))</f>
        <v/>
      </c>
      <c r="BF45" s="27" t="str">
        <f>IF($A45="","",(VLOOKUP($A45,ACOUSTIC_PIVOT_TABLE!$B$4:$AO$500,27,FALSE)))</f>
        <v/>
      </c>
      <c r="BG45" s="27" t="str">
        <f>IF($A45="","",(VLOOKUP($A45,ACOUSTIC_PIVOT_TABLE!$B$4:$AO$500,28,FALSE)))</f>
        <v/>
      </c>
      <c r="BH45" s="27" t="str">
        <f>IF($A45="","",(VLOOKUP($A45,ACOUSTIC_PIVOT_TABLE!$B$4:$AO$500,29,FALSE)))</f>
        <v/>
      </c>
      <c r="BI45" s="27" t="str">
        <f>IF($A45="","",(VLOOKUP($A45,ACOUSTIC_PIVOT_TABLE!$B$4:$AO$500,30,FALSE)))</f>
        <v/>
      </c>
      <c r="BJ45" s="27" t="str">
        <f>IF($A45="","",(VLOOKUP($A45,ACOUSTIC_PIVOT_TABLE!$B$4:$AO$500,31,FALSE)))</f>
        <v/>
      </c>
      <c r="BK45" s="27" t="str">
        <f>IF($A45="","",(VLOOKUP($A45,ACOUSTIC_PIVOT_TABLE!$B$4:$AO$500,32,FALSE)))</f>
        <v/>
      </c>
      <c r="BL45" s="27" t="str">
        <f>IF($A45="","",(VLOOKUP($A45,ACOUSTIC_PIVOT_TABLE!$B$4:$AO$500,33,FALSE)))</f>
        <v/>
      </c>
      <c r="BM45" s="27" t="str">
        <f>IF($A45="","",(VLOOKUP($A45,ACOUSTIC_PIVOT_TABLE!$B$4:$AO$500,34,FALSE)))</f>
        <v/>
      </c>
      <c r="BN45" s="27" t="str">
        <f>IF($A45="","",(VLOOKUP($A45,ACOUSTIC_PIVOT_TABLE!$B$4:$AO$500,35,FALSE)))</f>
        <v/>
      </c>
      <c r="BO45" s="27" t="str">
        <f>IF($A45="","",(VLOOKUP($A45,ACOUSTIC_PIVOT_TABLE!$B$4:$AO$500,36,FALSE)))</f>
        <v/>
      </c>
      <c r="BP45" s="27" t="str">
        <f>IF($A45="","",(VLOOKUP($A45,ACOUSTIC_PIVOT_TABLE!$B$4:$AO$500,37,FALSE)))</f>
        <v/>
      </c>
      <c r="BQ45" s="27" t="str">
        <f>IF($A45="","",(VLOOKUP($A45,ACOUSTIC_PIVOT_TABLE!$B$4:$AO$500,38,FALSE)))</f>
        <v/>
      </c>
      <c r="BR45" s="27" t="str">
        <f>IF($A45="","",(VLOOKUP($A45,ACOUSTIC_PIVOT_TABLE!$B$4:$AO$500,39,FALSE)))</f>
        <v/>
      </c>
      <c r="BS45" s="27" t="str">
        <f>IF($A45="","",(VLOOKUP($A45,ACOUSTIC_PIVOT_TABLE!$B$4:$AO$500,40,FALSE)))</f>
        <v/>
      </c>
    </row>
    <row r="46" spans="1:71" x14ac:dyDescent="0.25">
      <c r="A46" s="1" t="str">
        <f>IF(ACOUSTIC_PIVOT_TABLE!B48 = 0, "",ACOUSTIC_PIVOT_TABLE!B48)</f>
        <v/>
      </c>
      <c r="B46" s="1" t="str">
        <f>IF($A46="","",(VLOOKUP($A46,ACOUSTICS_COMBINED!$B$3:$AQ$501,21,FALSE)))</f>
        <v/>
      </c>
      <c r="C46" s="1" t="str">
        <f>IF($A46="","",(VLOOKUP($A46,ACOUSTICS_COMBINED!$B$3:$AQ$501,22,FALSE)))</f>
        <v/>
      </c>
      <c r="D46" s="1" t="str">
        <f>IF($A46="","",(VLOOKUP($A46,ACOUSTICS_COMBINED!$B$3:$AQ$501,12,FALSE)))</f>
        <v/>
      </c>
      <c r="E46" s="1" t="str">
        <f>IF($A46="","",(VLOOKUP($A46,ACOUSTICS_COMBINED!$B$3:$AQ$501,13,FALSE)))</f>
        <v/>
      </c>
      <c r="F46" s="1" t="str">
        <f>IF($A46="","",(VLOOKUP($A46,ACOUSTICS_COMBINED!$B$3:$AQ$501,14,FALSE)))</f>
        <v/>
      </c>
      <c r="G46" s="1" t="str">
        <f>IF($A46="","",(VLOOKUP($A46,ACOUSTICS_COMBINED!$B$3:$AQ$501,23,FALSE)))</f>
        <v/>
      </c>
      <c r="H46" s="1" t="str">
        <f>IF($A46="","",(VLOOKUP($A46,ACOUSTICS_COMBINED!$B$3:$AQ$501,24,FALSE)))</f>
        <v/>
      </c>
      <c r="I46" s="1" t="str">
        <f>IF($A46="","",(VLOOKUP($A46,ACOUSTICS_COMBINED!$B$3:$AQ$501,15,FALSE)))</f>
        <v/>
      </c>
      <c r="J46" s="1" t="str">
        <f>IF($A46="","",(VLOOKUP($A46,ACOUSTICS_COMBINED!$B$3:$AQ$501,16,FALSE)))</f>
        <v/>
      </c>
      <c r="K46" s="1" t="str">
        <f>IF($A46="","",(VLOOKUP($A46,ACOUSTICS_COMBINED!$B$3:$AQ$501,17,FALSE)))</f>
        <v/>
      </c>
      <c r="L46" s="1" t="str">
        <f>IF($A46="","",(VLOOKUP($A46,ACOUSTICS_COMBINED!$B$3:$AQ$501,18,FALSE)))</f>
        <v/>
      </c>
      <c r="M46" s="1" t="str">
        <f>IF($A46="","",(VLOOKUP($A46,ACOUSTICS_COMBINED!$B$3:$AQ$501,25,FALSE)))</f>
        <v/>
      </c>
      <c r="N46" s="16" t="str">
        <f>IF($A46="","",(VLOOKUP($A46,ACOUSTICS_COMBINED!$B$3:$AQ$501,19,FALSE)))</f>
        <v/>
      </c>
      <c r="O46" s="16" t="str">
        <f>IF($A46="","",(VLOOKUP($A46,ACOUSTICS_COMBINED!$B$3:$AQ$501,20,FALSE)))</f>
        <v/>
      </c>
      <c r="P46" s="1" t="str">
        <f>IF($A46="","",(VLOOKUP($A46,ACOUSTICS_COMBINED!$B$3:$AQ$501,26,FALSE)))</f>
        <v/>
      </c>
      <c r="Q46" s="1" t="str">
        <f>IF($A46="","",(VLOOKUP($A46,ACOUSTICS_COMBINED!$B$3:$AQ$501,27,FALSE)))</f>
        <v/>
      </c>
      <c r="R46" s="1" t="str">
        <f>IF($A46="","",(VLOOKUP($A46,ACOUSTICS_COMBINED!$B$3:$AQ$501,28,FALSE)))</f>
        <v/>
      </c>
      <c r="S46" s="1" t="str">
        <f>IF($A46="","",(VLOOKUP($A46,ACOUSTICS_COMBINED!$B$3:$AQ$501,29,FALSE)))</f>
        <v/>
      </c>
      <c r="T46" s="1" t="str">
        <f>IF($A46="","",(VLOOKUP($A46,ACOUSTICS_COMBINED!$B$3:$AQ$501,30,FALSE)))</f>
        <v/>
      </c>
      <c r="U46" s="1" t="str">
        <f>IF($A46="","",(VLOOKUP($A46,ACOUSTICS_COMBINED!$B$3:$AQ$501,31,FALSE)))</f>
        <v/>
      </c>
      <c r="V46" s="1" t="str">
        <f>IF($A46="","",(VLOOKUP($A46,ACOUSTICS_COMBINED!$B$3:$AQ$501,32,FALSE)))</f>
        <v/>
      </c>
      <c r="W46" s="1" t="str">
        <f>IF($A46="","",(VLOOKUP($A46,ACOUSTICS_COMBINED!$B$3:$AQ$501,33,FALSE)))</f>
        <v/>
      </c>
      <c r="X46" s="1" t="str">
        <f>IF($A46="","",(VLOOKUP($A46,ACOUSTICS_COMBINED!$B$3:$AQ$501,34,FALSE)))</f>
        <v/>
      </c>
      <c r="Y46" s="1" t="str">
        <f>IF($A46="","",(VLOOKUP($A46,ACOUSTICS_COMBINED!$B$3:$AQ$501,35,FALSE)))</f>
        <v/>
      </c>
      <c r="Z46" s="1" t="str">
        <f>IF($A46="","",(VLOOKUP($A46,ACOUSTICS_COMBINED!$B$3:$AQ$501,36,FALSE)))</f>
        <v/>
      </c>
      <c r="AA46" s="1" t="str">
        <f>IF($A46="","",(VLOOKUP($A46,ACOUSTICS_COMBINED!$B$3:$AQ$501,37,FALSE)))</f>
        <v/>
      </c>
      <c r="AB46" s="1" t="str">
        <f>IF($A46="","",(VLOOKUP($A46,ACOUSTICS_COMBINED!$B$3:$AQ$501,38,FALSE)))</f>
        <v/>
      </c>
      <c r="AC46" s="1" t="str">
        <f>IF($A46="","",(VLOOKUP($A46,ACOUSTICS_COMBINED!$B$3:$AQ$501,39,FALSE)))</f>
        <v/>
      </c>
      <c r="AD46" s="1" t="str">
        <f>IF($A46="","",(VLOOKUP($A46,ACOUSTICS_COMBINED!$B$3:$AQ$501,40,FALSE)))</f>
        <v/>
      </c>
      <c r="AE46" s="1" t="str">
        <f>IF($A46="","",(VLOOKUP($A46,ACOUSTICS_COMBINED!$B$3:$AQ$501,41,FALSE)))</f>
        <v/>
      </c>
      <c r="AF46" s="1" t="str">
        <f>IF($A46="","",(VLOOKUP($A46,ACOUSTICS_COMBINED!$B$3:$AQ$501,42,FALSE)))</f>
        <v/>
      </c>
      <c r="AG46" s="27" t="str">
        <f>IF($A46="","",(VLOOKUP($A46,ACOUSTIC_PIVOT_TABLE!$B$4:$AO$500,2,FALSE)))</f>
        <v/>
      </c>
      <c r="AH46" s="27" t="str">
        <f>IF($A46="","",(VLOOKUP($A46,ACOUSTIC_PIVOT_TABLE!$B$4:$AO$500,3,FALSE)))</f>
        <v/>
      </c>
      <c r="AI46" s="27" t="str">
        <f>IF($A46="","",(VLOOKUP($A46,ACOUSTIC_PIVOT_TABLE!$B$4:$AO$500,4,FALSE)))</f>
        <v/>
      </c>
      <c r="AJ46" s="27" t="str">
        <f>IF($A46="","",(VLOOKUP($A46,ACOUSTIC_PIVOT_TABLE!$B$4:$AO$500,5,FALSE)))</f>
        <v/>
      </c>
      <c r="AK46" s="27" t="str">
        <f>IF($A46="","",(VLOOKUP($A46,ACOUSTIC_PIVOT_TABLE!$B$4:$AO$500,6,FALSE)))</f>
        <v/>
      </c>
      <c r="AL46" s="27" t="str">
        <f>IF($A46="","",(VLOOKUP($A46,ACOUSTIC_PIVOT_TABLE!$B$4:$AO$500,7,FALSE)))</f>
        <v/>
      </c>
      <c r="AM46" s="27" t="str">
        <f>IF($A46="","",(VLOOKUP($A46,ACOUSTIC_PIVOT_TABLE!$B$4:$AO$500,8,FALSE)))</f>
        <v/>
      </c>
      <c r="AN46" s="27" t="str">
        <f>IF($A46="","",(VLOOKUP($A46,ACOUSTIC_PIVOT_TABLE!$B$4:$AO$500,9,FALSE)))</f>
        <v/>
      </c>
      <c r="AO46" s="27" t="str">
        <f>IF($A46="","",(VLOOKUP($A46,ACOUSTIC_PIVOT_TABLE!$B$4:$AO$500,10,FALSE)))</f>
        <v/>
      </c>
      <c r="AP46" s="27" t="str">
        <f>IF($A46="","",(VLOOKUP($A46,ACOUSTIC_PIVOT_TABLE!$B$4:$AO$500,11,FALSE)))</f>
        <v/>
      </c>
      <c r="AQ46" s="27" t="str">
        <f>IF($A46="","",(VLOOKUP($A46,ACOUSTIC_PIVOT_TABLE!$B$4:$AO$500,12,FALSE)))</f>
        <v/>
      </c>
      <c r="AR46" s="27" t="str">
        <f>IF($A46="","",(VLOOKUP($A46,ACOUSTIC_PIVOT_TABLE!$B$4:$AO$500,13,FALSE)))</f>
        <v/>
      </c>
      <c r="AS46" s="27" t="str">
        <f>IF($A46="","",(VLOOKUP($A46,ACOUSTIC_PIVOT_TABLE!$B$4:$AO$500,14,FALSE)))</f>
        <v/>
      </c>
      <c r="AT46" s="27" t="str">
        <f>IF($A46="","",(VLOOKUP($A46,ACOUSTIC_PIVOT_TABLE!$B$4:$AO$500,15,FALSE)))</f>
        <v/>
      </c>
      <c r="AU46" s="27" t="str">
        <f>IF($A46="","",(VLOOKUP($A46,ACOUSTIC_PIVOT_TABLE!$B$4:$AO$500,16,FALSE)))</f>
        <v/>
      </c>
      <c r="AV46" s="27" t="str">
        <f>IF($A46="","",(VLOOKUP($A46,ACOUSTIC_PIVOT_TABLE!$B$4:$AO$500,17,FALSE)))</f>
        <v/>
      </c>
      <c r="AW46" s="27" t="str">
        <f>IF($A46="","",(VLOOKUP($A46,ACOUSTIC_PIVOT_TABLE!$B$4:$AO$500,18,FALSE)))</f>
        <v/>
      </c>
      <c r="AX46" s="27" t="str">
        <f>IF($A46="","",(VLOOKUP($A46,ACOUSTIC_PIVOT_TABLE!$B$4:$AO$500,19,FALSE)))</f>
        <v/>
      </c>
      <c r="AY46" s="27" t="str">
        <f>IF($A46="","",(VLOOKUP($A46,ACOUSTIC_PIVOT_TABLE!$B$4:$AO$500,20,FALSE)))</f>
        <v/>
      </c>
      <c r="AZ46" s="27" t="str">
        <f>IF($A46="","",(VLOOKUP($A46,ACOUSTIC_PIVOT_TABLE!$B$4:$AO$500,21,FALSE)))</f>
        <v/>
      </c>
      <c r="BA46" s="27" t="str">
        <f>IF($A46="","",(VLOOKUP($A46,ACOUSTIC_PIVOT_TABLE!$B$4:$AO$500,22,FALSE)))</f>
        <v/>
      </c>
      <c r="BB46" s="27" t="str">
        <f>IF($A46="","",(VLOOKUP($A46,ACOUSTIC_PIVOT_TABLE!$B$4:$AO$500,23,FALSE)))</f>
        <v/>
      </c>
      <c r="BC46" s="27" t="str">
        <f>IF($A46="","",(VLOOKUP($A46,ACOUSTIC_PIVOT_TABLE!$B$4:$AO$500,24,FALSE)))</f>
        <v/>
      </c>
      <c r="BD46" s="27" t="str">
        <f>IF($A46="","",(VLOOKUP($A46,ACOUSTIC_PIVOT_TABLE!$B$4:$AO$500,25,FALSE)))</f>
        <v/>
      </c>
      <c r="BE46" s="27" t="str">
        <f>IF($A46="","",(VLOOKUP($A46,ACOUSTIC_PIVOT_TABLE!$B$4:$AO$500,26,FALSE)))</f>
        <v/>
      </c>
      <c r="BF46" s="27" t="str">
        <f>IF($A46="","",(VLOOKUP($A46,ACOUSTIC_PIVOT_TABLE!$B$4:$AO$500,27,FALSE)))</f>
        <v/>
      </c>
      <c r="BG46" s="27" t="str">
        <f>IF($A46="","",(VLOOKUP($A46,ACOUSTIC_PIVOT_TABLE!$B$4:$AO$500,28,FALSE)))</f>
        <v/>
      </c>
      <c r="BH46" s="27" t="str">
        <f>IF($A46="","",(VLOOKUP($A46,ACOUSTIC_PIVOT_TABLE!$B$4:$AO$500,29,FALSE)))</f>
        <v/>
      </c>
      <c r="BI46" s="27" t="str">
        <f>IF($A46="","",(VLOOKUP($A46,ACOUSTIC_PIVOT_TABLE!$B$4:$AO$500,30,FALSE)))</f>
        <v/>
      </c>
      <c r="BJ46" s="27" t="str">
        <f>IF($A46="","",(VLOOKUP($A46,ACOUSTIC_PIVOT_TABLE!$B$4:$AO$500,31,FALSE)))</f>
        <v/>
      </c>
      <c r="BK46" s="27" t="str">
        <f>IF($A46="","",(VLOOKUP($A46,ACOUSTIC_PIVOT_TABLE!$B$4:$AO$500,32,FALSE)))</f>
        <v/>
      </c>
      <c r="BL46" s="27" t="str">
        <f>IF($A46="","",(VLOOKUP($A46,ACOUSTIC_PIVOT_TABLE!$B$4:$AO$500,33,FALSE)))</f>
        <v/>
      </c>
      <c r="BM46" s="27" t="str">
        <f>IF($A46="","",(VLOOKUP($A46,ACOUSTIC_PIVOT_TABLE!$B$4:$AO$500,34,FALSE)))</f>
        <v/>
      </c>
      <c r="BN46" s="27" t="str">
        <f>IF($A46="","",(VLOOKUP($A46,ACOUSTIC_PIVOT_TABLE!$B$4:$AO$500,35,FALSE)))</f>
        <v/>
      </c>
      <c r="BO46" s="27" t="str">
        <f>IF($A46="","",(VLOOKUP($A46,ACOUSTIC_PIVOT_TABLE!$B$4:$AO$500,36,FALSE)))</f>
        <v/>
      </c>
      <c r="BP46" s="27" t="str">
        <f>IF($A46="","",(VLOOKUP($A46,ACOUSTIC_PIVOT_TABLE!$B$4:$AO$500,37,FALSE)))</f>
        <v/>
      </c>
      <c r="BQ46" s="27" t="str">
        <f>IF($A46="","",(VLOOKUP($A46,ACOUSTIC_PIVOT_TABLE!$B$4:$AO$500,38,FALSE)))</f>
        <v/>
      </c>
      <c r="BR46" s="27" t="str">
        <f>IF($A46="","",(VLOOKUP($A46,ACOUSTIC_PIVOT_TABLE!$B$4:$AO$500,39,FALSE)))</f>
        <v/>
      </c>
      <c r="BS46" s="27" t="str">
        <f>IF($A46="","",(VLOOKUP($A46,ACOUSTIC_PIVOT_TABLE!$B$4:$AO$500,40,FALSE)))</f>
        <v/>
      </c>
    </row>
    <row r="47" spans="1:71" x14ac:dyDescent="0.25">
      <c r="A47" s="1" t="str">
        <f>IF(ACOUSTIC_PIVOT_TABLE!B49 = 0, "",ACOUSTIC_PIVOT_TABLE!B49)</f>
        <v/>
      </c>
      <c r="B47" s="1" t="str">
        <f>IF($A47="","",(VLOOKUP($A47,ACOUSTICS_COMBINED!$B$3:$AQ$501,21,FALSE)))</f>
        <v/>
      </c>
      <c r="C47" s="1" t="str">
        <f>IF($A47="","",(VLOOKUP($A47,ACOUSTICS_COMBINED!$B$3:$AQ$501,22,FALSE)))</f>
        <v/>
      </c>
      <c r="D47" s="1" t="str">
        <f>IF($A47="","",(VLOOKUP($A47,ACOUSTICS_COMBINED!$B$3:$AQ$501,12,FALSE)))</f>
        <v/>
      </c>
      <c r="E47" s="1" t="str">
        <f>IF($A47="","",(VLOOKUP($A47,ACOUSTICS_COMBINED!$B$3:$AQ$501,13,FALSE)))</f>
        <v/>
      </c>
      <c r="F47" s="1" t="str">
        <f>IF($A47="","",(VLOOKUP($A47,ACOUSTICS_COMBINED!$B$3:$AQ$501,14,FALSE)))</f>
        <v/>
      </c>
      <c r="G47" s="1" t="str">
        <f>IF($A47="","",(VLOOKUP($A47,ACOUSTICS_COMBINED!$B$3:$AQ$501,23,FALSE)))</f>
        <v/>
      </c>
      <c r="H47" s="1" t="str">
        <f>IF($A47="","",(VLOOKUP($A47,ACOUSTICS_COMBINED!$B$3:$AQ$501,24,FALSE)))</f>
        <v/>
      </c>
      <c r="I47" s="1" t="str">
        <f>IF($A47="","",(VLOOKUP($A47,ACOUSTICS_COMBINED!$B$3:$AQ$501,15,FALSE)))</f>
        <v/>
      </c>
      <c r="J47" s="1" t="str">
        <f>IF($A47="","",(VLOOKUP($A47,ACOUSTICS_COMBINED!$B$3:$AQ$501,16,FALSE)))</f>
        <v/>
      </c>
      <c r="K47" s="1" t="str">
        <f>IF($A47="","",(VLOOKUP($A47,ACOUSTICS_COMBINED!$B$3:$AQ$501,17,FALSE)))</f>
        <v/>
      </c>
      <c r="L47" s="1" t="str">
        <f>IF($A47="","",(VLOOKUP($A47,ACOUSTICS_COMBINED!$B$3:$AQ$501,18,FALSE)))</f>
        <v/>
      </c>
      <c r="M47" s="1" t="str">
        <f>IF($A47="","",(VLOOKUP($A47,ACOUSTICS_COMBINED!$B$3:$AQ$501,25,FALSE)))</f>
        <v/>
      </c>
      <c r="N47" s="16" t="str">
        <f>IF($A47="","",(VLOOKUP($A47,ACOUSTICS_COMBINED!$B$3:$AQ$501,19,FALSE)))</f>
        <v/>
      </c>
      <c r="O47" s="16" t="str">
        <f>IF($A47="","",(VLOOKUP($A47,ACOUSTICS_COMBINED!$B$3:$AQ$501,20,FALSE)))</f>
        <v/>
      </c>
      <c r="P47" s="1" t="str">
        <f>IF($A47="","",(VLOOKUP($A47,ACOUSTICS_COMBINED!$B$3:$AQ$501,26,FALSE)))</f>
        <v/>
      </c>
      <c r="Q47" s="1" t="str">
        <f>IF($A47="","",(VLOOKUP($A47,ACOUSTICS_COMBINED!$B$3:$AQ$501,27,FALSE)))</f>
        <v/>
      </c>
      <c r="R47" s="1" t="str">
        <f>IF($A47="","",(VLOOKUP($A47,ACOUSTICS_COMBINED!$B$3:$AQ$501,28,FALSE)))</f>
        <v/>
      </c>
      <c r="S47" s="1" t="str">
        <f>IF($A47="","",(VLOOKUP($A47,ACOUSTICS_COMBINED!$B$3:$AQ$501,29,FALSE)))</f>
        <v/>
      </c>
      <c r="T47" s="1" t="str">
        <f>IF($A47="","",(VLOOKUP($A47,ACOUSTICS_COMBINED!$B$3:$AQ$501,30,FALSE)))</f>
        <v/>
      </c>
      <c r="U47" s="1" t="str">
        <f>IF($A47="","",(VLOOKUP($A47,ACOUSTICS_COMBINED!$B$3:$AQ$501,31,FALSE)))</f>
        <v/>
      </c>
      <c r="V47" s="1" t="str">
        <f>IF($A47="","",(VLOOKUP($A47,ACOUSTICS_COMBINED!$B$3:$AQ$501,32,FALSE)))</f>
        <v/>
      </c>
      <c r="W47" s="1" t="str">
        <f>IF($A47="","",(VLOOKUP($A47,ACOUSTICS_COMBINED!$B$3:$AQ$501,33,FALSE)))</f>
        <v/>
      </c>
      <c r="X47" s="1" t="str">
        <f>IF($A47="","",(VLOOKUP($A47,ACOUSTICS_COMBINED!$B$3:$AQ$501,34,FALSE)))</f>
        <v/>
      </c>
      <c r="Y47" s="1" t="str">
        <f>IF($A47="","",(VLOOKUP($A47,ACOUSTICS_COMBINED!$B$3:$AQ$501,35,FALSE)))</f>
        <v/>
      </c>
      <c r="Z47" s="1" t="str">
        <f>IF($A47="","",(VLOOKUP($A47,ACOUSTICS_COMBINED!$B$3:$AQ$501,36,FALSE)))</f>
        <v/>
      </c>
      <c r="AA47" s="1" t="str">
        <f>IF($A47="","",(VLOOKUP($A47,ACOUSTICS_COMBINED!$B$3:$AQ$501,37,FALSE)))</f>
        <v/>
      </c>
      <c r="AB47" s="1" t="str">
        <f>IF($A47="","",(VLOOKUP($A47,ACOUSTICS_COMBINED!$B$3:$AQ$501,38,FALSE)))</f>
        <v/>
      </c>
      <c r="AC47" s="1" t="str">
        <f>IF($A47="","",(VLOOKUP($A47,ACOUSTICS_COMBINED!$B$3:$AQ$501,39,FALSE)))</f>
        <v/>
      </c>
      <c r="AD47" s="1" t="str">
        <f>IF($A47="","",(VLOOKUP($A47,ACOUSTICS_COMBINED!$B$3:$AQ$501,40,FALSE)))</f>
        <v/>
      </c>
      <c r="AE47" s="1" t="str">
        <f>IF($A47="","",(VLOOKUP($A47,ACOUSTICS_COMBINED!$B$3:$AQ$501,41,FALSE)))</f>
        <v/>
      </c>
      <c r="AF47" s="1" t="str">
        <f>IF($A47="","",(VLOOKUP($A47,ACOUSTICS_COMBINED!$B$3:$AQ$501,42,FALSE)))</f>
        <v/>
      </c>
      <c r="AG47" s="27" t="str">
        <f>IF($A47="","",(VLOOKUP($A47,ACOUSTIC_PIVOT_TABLE!$B$4:$AO$500,2,FALSE)))</f>
        <v/>
      </c>
      <c r="AH47" s="27" t="str">
        <f>IF($A47="","",(VLOOKUP($A47,ACOUSTIC_PIVOT_TABLE!$B$4:$AO$500,3,FALSE)))</f>
        <v/>
      </c>
      <c r="AI47" s="27" t="str">
        <f>IF($A47="","",(VLOOKUP($A47,ACOUSTIC_PIVOT_TABLE!$B$4:$AO$500,4,FALSE)))</f>
        <v/>
      </c>
      <c r="AJ47" s="27" t="str">
        <f>IF($A47="","",(VLOOKUP($A47,ACOUSTIC_PIVOT_TABLE!$B$4:$AO$500,5,FALSE)))</f>
        <v/>
      </c>
      <c r="AK47" s="27" t="str">
        <f>IF($A47="","",(VLOOKUP($A47,ACOUSTIC_PIVOT_TABLE!$B$4:$AO$500,6,FALSE)))</f>
        <v/>
      </c>
      <c r="AL47" s="27" t="str">
        <f>IF($A47="","",(VLOOKUP($A47,ACOUSTIC_PIVOT_TABLE!$B$4:$AO$500,7,FALSE)))</f>
        <v/>
      </c>
      <c r="AM47" s="27" t="str">
        <f>IF($A47="","",(VLOOKUP($A47,ACOUSTIC_PIVOT_TABLE!$B$4:$AO$500,8,FALSE)))</f>
        <v/>
      </c>
      <c r="AN47" s="27" t="str">
        <f>IF($A47="","",(VLOOKUP($A47,ACOUSTIC_PIVOT_TABLE!$B$4:$AO$500,9,FALSE)))</f>
        <v/>
      </c>
      <c r="AO47" s="27" t="str">
        <f>IF($A47="","",(VLOOKUP($A47,ACOUSTIC_PIVOT_TABLE!$B$4:$AO$500,10,FALSE)))</f>
        <v/>
      </c>
      <c r="AP47" s="27" t="str">
        <f>IF($A47="","",(VLOOKUP($A47,ACOUSTIC_PIVOT_TABLE!$B$4:$AO$500,11,FALSE)))</f>
        <v/>
      </c>
      <c r="AQ47" s="27" t="str">
        <f>IF($A47="","",(VLOOKUP($A47,ACOUSTIC_PIVOT_TABLE!$B$4:$AO$500,12,FALSE)))</f>
        <v/>
      </c>
      <c r="AR47" s="27" t="str">
        <f>IF($A47="","",(VLOOKUP($A47,ACOUSTIC_PIVOT_TABLE!$B$4:$AO$500,13,FALSE)))</f>
        <v/>
      </c>
      <c r="AS47" s="27" t="str">
        <f>IF($A47="","",(VLOOKUP($A47,ACOUSTIC_PIVOT_TABLE!$B$4:$AO$500,14,FALSE)))</f>
        <v/>
      </c>
      <c r="AT47" s="27" t="str">
        <f>IF($A47="","",(VLOOKUP($A47,ACOUSTIC_PIVOT_TABLE!$B$4:$AO$500,15,FALSE)))</f>
        <v/>
      </c>
      <c r="AU47" s="27" t="str">
        <f>IF($A47="","",(VLOOKUP($A47,ACOUSTIC_PIVOT_TABLE!$B$4:$AO$500,16,FALSE)))</f>
        <v/>
      </c>
      <c r="AV47" s="27" t="str">
        <f>IF($A47="","",(VLOOKUP($A47,ACOUSTIC_PIVOT_TABLE!$B$4:$AO$500,17,FALSE)))</f>
        <v/>
      </c>
      <c r="AW47" s="27" t="str">
        <f>IF($A47="","",(VLOOKUP($A47,ACOUSTIC_PIVOT_TABLE!$B$4:$AO$500,18,FALSE)))</f>
        <v/>
      </c>
      <c r="AX47" s="27" t="str">
        <f>IF($A47="","",(VLOOKUP($A47,ACOUSTIC_PIVOT_TABLE!$B$4:$AO$500,19,FALSE)))</f>
        <v/>
      </c>
      <c r="AY47" s="27" t="str">
        <f>IF($A47="","",(VLOOKUP($A47,ACOUSTIC_PIVOT_TABLE!$B$4:$AO$500,20,FALSE)))</f>
        <v/>
      </c>
      <c r="AZ47" s="27" t="str">
        <f>IF($A47="","",(VLOOKUP($A47,ACOUSTIC_PIVOT_TABLE!$B$4:$AO$500,21,FALSE)))</f>
        <v/>
      </c>
      <c r="BA47" s="27" t="str">
        <f>IF($A47="","",(VLOOKUP($A47,ACOUSTIC_PIVOT_TABLE!$B$4:$AO$500,22,FALSE)))</f>
        <v/>
      </c>
      <c r="BB47" s="27" t="str">
        <f>IF($A47="","",(VLOOKUP($A47,ACOUSTIC_PIVOT_TABLE!$B$4:$AO$500,23,FALSE)))</f>
        <v/>
      </c>
      <c r="BC47" s="27" t="str">
        <f>IF($A47="","",(VLOOKUP($A47,ACOUSTIC_PIVOT_TABLE!$B$4:$AO$500,24,FALSE)))</f>
        <v/>
      </c>
      <c r="BD47" s="27" t="str">
        <f>IF($A47="","",(VLOOKUP($A47,ACOUSTIC_PIVOT_TABLE!$B$4:$AO$500,25,FALSE)))</f>
        <v/>
      </c>
      <c r="BE47" s="27" t="str">
        <f>IF($A47="","",(VLOOKUP($A47,ACOUSTIC_PIVOT_TABLE!$B$4:$AO$500,26,FALSE)))</f>
        <v/>
      </c>
      <c r="BF47" s="27" t="str">
        <f>IF($A47="","",(VLOOKUP($A47,ACOUSTIC_PIVOT_TABLE!$B$4:$AO$500,27,FALSE)))</f>
        <v/>
      </c>
      <c r="BG47" s="27" t="str">
        <f>IF($A47="","",(VLOOKUP($A47,ACOUSTIC_PIVOT_TABLE!$B$4:$AO$500,28,FALSE)))</f>
        <v/>
      </c>
      <c r="BH47" s="27" t="str">
        <f>IF($A47="","",(VLOOKUP($A47,ACOUSTIC_PIVOT_TABLE!$B$4:$AO$500,29,FALSE)))</f>
        <v/>
      </c>
      <c r="BI47" s="27" t="str">
        <f>IF($A47="","",(VLOOKUP($A47,ACOUSTIC_PIVOT_TABLE!$B$4:$AO$500,30,FALSE)))</f>
        <v/>
      </c>
      <c r="BJ47" s="27" t="str">
        <f>IF($A47="","",(VLOOKUP($A47,ACOUSTIC_PIVOT_TABLE!$B$4:$AO$500,31,FALSE)))</f>
        <v/>
      </c>
      <c r="BK47" s="27" t="str">
        <f>IF($A47="","",(VLOOKUP($A47,ACOUSTIC_PIVOT_TABLE!$B$4:$AO$500,32,FALSE)))</f>
        <v/>
      </c>
      <c r="BL47" s="27" t="str">
        <f>IF($A47="","",(VLOOKUP($A47,ACOUSTIC_PIVOT_TABLE!$B$4:$AO$500,33,FALSE)))</f>
        <v/>
      </c>
      <c r="BM47" s="27" t="str">
        <f>IF($A47="","",(VLOOKUP($A47,ACOUSTIC_PIVOT_TABLE!$B$4:$AO$500,34,FALSE)))</f>
        <v/>
      </c>
      <c r="BN47" s="27" t="str">
        <f>IF($A47="","",(VLOOKUP($A47,ACOUSTIC_PIVOT_TABLE!$B$4:$AO$500,35,FALSE)))</f>
        <v/>
      </c>
      <c r="BO47" s="27" t="str">
        <f>IF($A47="","",(VLOOKUP($A47,ACOUSTIC_PIVOT_TABLE!$B$4:$AO$500,36,FALSE)))</f>
        <v/>
      </c>
      <c r="BP47" s="27" t="str">
        <f>IF($A47="","",(VLOOKUP($A47,ACOUSTIC_PIVOT_TABLE!$B$4:$AO$500,37,FALSE)))</f>
        <v/>
      </c>
      <c r="BQ47" s="27" t="str">
        <f>IF($A47="","",(VLOOKUP($A47,ACOUSTIC_PIVOT_TABLE!$B$4:$AO$500,38,FALSE)))</f>
        <v/>
      </c>
      <c r="BR47" s="27" t="str">
        <f>IF($A47="","",(VLOOKUP($A47,ACOUSTIC_PIVOT_TABLE!$B$4:$AO$500,39,FALSE)))</f>
        <v/>
      </c>
      <c r="BS47" s="27" t="str">
        <f>IF($A47="","",(VLOOKUP($A47,ACOUSTIC_PIVOT_TABLE!$B$4:$AO$500,40,FALSE)))</f>
        <v/>
      </c>
    </row>
    <row r="48" spans="1:71" x14ac:dyDescent="0.25">
      <c r="A48" s="1" t="str">
        <f>IF(ACOUSTIC_PIVOT_TABLE!B50 = 0, "",ACOUSTIC_PIVOT_TABLE!B50)</f>
        <v/>
      </c>
      <c r="B48" s="1" t="str">
        <f>IF($A48="","",(VLOOKUP($A48,ACOUSTICS_COMBINED!$B$3:$AQ$501,21,FALSE)))</f>
        <v/>
      </c>
      <c r="C48" s="1" t="str">
        <f>IF($A48="","",(VLOOKUP($A48,ACOUSTICS_COMBINED!$B$3:$AQ$501,22,FALSE)))</f>
        <v/>
      </c>
      <c r="D48" s="1" t="str">
        <f>IF($A48="","",(VLOOKUP($A48,ACOUSTICS_COMBINED!$B$3:$AQ$501,12,FALSE)))</f>
        <v/>
      </c>
      <c r="E48" s="1" t="str">
        <f>IF($A48="","",(VLOOKUP($A48,ACOUSTICS_COMBINED!$B$3:$AQ$501,13,FALSE)))</f>
        <v/>
      </c>
      <c r="F48" s="1" t="str">
        <f>IF($A48="","",(VLOOKUP($A48,ACOUSTICS_COMBINED!$B$3:$AQ$501,14,FALSE)))</f>
        <v/>
      </c>
      <c r="G48" s="1" t="str">
        <f>IF($A48="","",(VLOOKUP($A48,ACOUSTICS_COMBINED!$B$3:$AQ$501,23,FALSE)))</f>
        <v/>
      </c>
      <c r="H48" s="1" t="str">
        <f>IF($A48="","",(VLOOKUP($A48,ACOUSTICS_COMBINED!$B$3:$AQ$501,24,FALSE)))</f>
        <v/>
      </c>
      <c r="I48" s="1" t="str">
        <f>IF($A48="","",(VLOOKUP($A48,ACOUSTICS_COMBINED!$B$3:$AQ$501,15,FALSE)))</f>
        <v/>
      </c>
      <c r="J48" s="1" t="str">
        <f>IF($A48="","",(VLOOKUP($A48,ACOUSTICS_COMBINED!$B$3:$AQ$501,16,FALSE)))</f>
        <v/>
      </c>
      <c r="K48" s="1" t="str">
        <f>IF($A48="","",(VLOOKUP($A48,ACOUSTICS_COMBINED!$B$3:$AQ$501,17,FALSE)))</f>
        <v/>
      </c>
      <c r="L48" s="1" t="str">
        <f>IF($A48="","",(VLOOKUP($A48,ACOUSTICS_COMBINED!$B$3:$AQ$501,18,FALSE)))</f>
        <v/>
      </c>
      <c r="M48" s="1" t="str">
        <f>IF($A48="","",(VLOOKUP($A48,ACOUSTICS_COMBINED!$B$3:$AQ$501,25,FALSE)))</f>
        <v/>
      </c>
      <c r="N48" s="16" t="str">
        <f>IF($A48="","",(VLOOKUP($A48,ACOUSTICS_COMBINED!$B$3:$AQ$501,19,FALSE)))</f>
        <v/>
      </c>
      <c r="O48" s="16" t="str">
        <f>IF($A48="","",(VLOOKUP($A48,ACOUSTICS_COMBINED!$B$3:$AQ$501,20,FALSE)))</f>
        <v/>
      </c>
      <c r="P48" s="1" t="str">
        <f>IF($A48="","",(VLOOKUP($A48,ACOUSTICS_COMBINED!$B$3:$AQ$501,26,FALSE)))</f>
        <v/>
      </c>
      <c r="Q48" s="1" t="str">
        <f>IF($A48="","",(VLOOKUP($A48,ACOUSTICS_COMBINED!$B$3:$AQ$501,27,FALSE)))</f>
        <v/>
      </c>
      <c r="R48" s="1" t="str">
        <f>IF($A48="","",(VLOOKUP($A48,ACOUSTICS_COMBINED!$B$3:$AQ$501,28,FALSE)))</f>
        <v/>
      </c>
      <c r="S48" s="1" t="str">
        <f>IF($A48="","",(VLOOKUP($A48,ACOUSTICS_COMBINED!$B$3:$AQ$501,29,FALSE)))</f>
        <v/>
      </c>
      <c r="T48" s="1" t="str">
        <f>IF($A48="","",(VLOOKUP($A48,ACOUSTICS_COMBINED!$B$3:$AQ$501,30,FALSE)))</f>
        <v/>
      </c>
      <c r="U48" s="1" t="str">
        <f>IF($A48="","",(VLOOKUP($A48,ACOUSTICS_COMBINED!$B$3:$AQ$501,31,FALSE)))</f>
        <v/>
      </c>
      <c r="V48" s="1" t="str">
        <f>IF($A48="","",(VLOOKUP($A48,ACOUSTICS_COMBINED!$B$3:$AQ$501,32,FALSE)))</f>
        <v/>
      </c>
      <c r="W48" s="1" t="str">
        <f>IF($A48="","",(VLOOKUP($A48,ACOUSTICS_COMBINED!$B$3:$AQ$501,33,FALSE)))</f>
        <v/>
      </c>
      <c r="X48" s="1" t="str">
        <f>IF($A48="","",(VLOOKUP($A48,ACOUSTICS_COMBINED!$B$3:$AQ$501,34,FALSE)))</f>
        <v/>
      </c>
      <c r="Y48" s="1" t="str">
        <f>IF($A48="","",(VLOOKUP($A48,ACOUSTICS_COMBINED!$B$3:$AQ$501,35,FALSE)))</f>
        <v/>
      </c>
      <c r="Z48" s="1" t="str">
        <f>IF($A48="","",(VLOOKUP($A48,ACOUSTICS_COMBINED!$B$3:$AQ$501,36,FALSE)))</f>
        <v/>
      </c>
      <c r="AA48" s="1" t="str">
        <f>IF($A48="","",(VLOOKUP($A48,ACOUSTICS_COMBINED!$B$3:$AQ$501,37,FALSE)))</f>
        <v/>
      </c>
      <c r="AB48" s="1" t="str">
        <f>IF($A48="","",(VLOOKUP($A48,ACOUSTICS_COMBINED!$B$3:$AQ$501,38,FALSE)))</f>
        <v/>
      </c>
      <c r="AC48" s="1" t="str">
        <f>IF($A48="","",(VLOOKUP($A48,ACOUSTICS_COMBINED!$B$3:$AQ$501,39,FALSE)))</f>
        <v/>
      </c>
      <c r="AD48" s="1" t="str">
        <f>IF($A48="","",(VLOOKUP($A48,ACOUSTICS_COMBINED!$B$3:$AQ$501,40,FALSE)))</f>
        <v/>
      </c>
      <c r="AE48" s="1" t="str">
        <f>IF($A48="","",(VLOOKUP($A48,ACOUSTICS_COMBINED!$B$3:$AQ$501,41,FALSE)))</f>
        <v/>
      </c>
      <c r="AF48" s="1" t="str">
        <f>IF($A48="","",(VLOOKUP($A48,ACOUSTICS_COMBINED!$B$3:$AQ$501,42,FALSE)))</f>
        <v/>
      </c>
      <c r="AG48" s="27" t="str">
        <f>IF($A48="","",(VLOOKUP($A48,ACOUSTIC_PIVOT_TABLE!$B$4:$AO$500,2,FALSE)))</f>
        <v/>
      </c>
      <c r="AH48" s="27" t="str">
        <f>IF($A48="","",(VLOOKUP($A48,ACOUSTIC_PIVOT_TABLE!$B$4:$AO$500,3,FALSE)))</f>
        <v/>
      </c>
      <c r="AI48" s="27" t="str">
        <f>IF($A48="","",(VLOOKUP($A48,ACOUSTIC_PIVOT_TABLE!$B$4:$AO$500,4,FALSE)))</f>
        <v/>
      </c>
      <c r="AJ48" s="27" t="str">
        <f>IF($A48="","",(VLOOKUP($A48,ACOUSTIC_PIVOT_TABLE!$B$4:$AO$500,5,FALSE)))</f>
        <v/>
      </c>
      <c r="AK48" s="27" t="str">
        <f>IF($A48="","",(VLOOKUP($A48,ACOUSTIC_PIVOT_TABLE!$B$4:$AO$500,6,FALSE)))</f>
        <v/>
      </c>
      <c r="AL48" s="27" t="str">
        <f>IF($A48="","",(VLOOKUP($A48,ACOUSTIC_PIVOT_TABLE!$B$4:$AO$500,7,FALSE)))</f>
        <v/>
      </c>
      <c r="AM48" s="27" t="str">
        <f>IF($A48="","",(VLOOKUP($A48,ACOUSTIC_PIVOT_TABLE!$B$4:$AO$500,8,FALSE)))</f>
        <v/>
      </c>
      <c r="AN48" s="27" t="str">
        <f>IF($A48="","",(VLOOKUP($A48,ACOUSTIC_PIVOT_TABLE!$B$4:$AO$500,9,FALSE)))</f>
        <v/>
      </c>
      <c r="AO48" s="27" t="str">
        <f>IF($A48="","",(VLOOKUP($A48,ACOUSTIC_PIVOT_TABLE!$B$4:$AO$500,10,FALSE)))</f>
        <v/>
      </c>
      <c r="AP48" s="27" t="str">
        <f>IF($A48="","",(VLOOKUP($A48,ACOUSTIC_PIVOT_TABLE!$B$4:$AO$500,11,FALSE)))</f>
        <v/>
      </c>
      <c r="AQ48" s="27" t="str">
        <f>IF($A48="","",(VLOOKUP($A48,ACOUSTIC_PIVOT_TABLE!$B$4:$AO$500,12,FALSE)))</f>
        <v/>
      </c>
      <c r="AR48" s="27" t="str">
        <f>IF($A48="","",(VLOOKUP($A48,ACOUSTIC_PIVOT_TABLE!$B$4:$AO$500,13,FALSE)))</f>
        <v/>
      </c>
      <c r="AS48" s="27" t="str">
        <f>IF($A48="","",(VLOOKUP($A48,ACOUSTIC_PIVOT_TABLE!$B$4:$AO$500,14,FALSE)))</f>
        <v/>
      </c>
      <c r="AT48" s="27" t="str">
        <f>IF($A48="","",(VLOOKUP($A48,ACOUSTIC_PIVOT_TABLE!$B$4:$AO$500,15,FALSE)))</f>
        <v/>
      </c>
      <c r="AU48" s="27" t="str">
        <f>IF($A48="","",(VLOOKUP($A48,ACOUSTIC_PIVOT_TABLE!$B$4:$AO$500,16,FALSE)))</f>
        <v/>
      </c>
      <c r="AV48" s="27" t="str">
        <f>IF($A48="","",(VLOOKUP($A48,ACOUSTIC_PIVOT_TABLE!$B$4:$AO$500,17,FALSE)))</f>
        <v/>
      </c>
      <c r="AW48" s="27" t="str">
        <f>IF($A48="","",(VLOOKUP($A48,ACOUSTIC_PIVOT_TABLE!$B$4:$AO$500,18,FALSE)))</f>
        <v/>
      </c>
      <c r="AX48" s="27" t="str">
        <f>IF($A48="","",(VLOOKUP($A48,ACOUSTIC_PIVOT_TABLE!$B$4:$AO$500,19,FALSE)))</f>
        <v/>
      </c>
      <c r="AY48" s="27" t="str">
        <f>IF($A48="","",(VLOOKUP($A48,ACOUSTIC_PIVOT_TABLE!$B$4:$AO$500,20,FALSE)))</f>
        <v/>
      </c>
      <c r="AZ48" s="27" t="str">
        <f>IF($A48="","",(VLOOKUP($A48,ACOUSTIC_PIVOT_TABLE!$B$4:$AO$500,21,FALSE)))</f>
        <v/>
      </c>
      <c r="BA48" s="27" t="str">
        <f>IF($A48="","",(VLOOKUP($A48,ACOUSTIC_PIVOT_TABLE!$B$4:$AO$500,22,FALSE)))</f>
        <v/>
      </c>
      <c r="BB48" s="27" t="str">
        <f>IF($A48="","",(VLOOKUP($A48,ACOUSTIC_PIVOT_TABLE!$B$4:$AO$500,23,FALSE)))</f>
        <v/>
      </c>
      <c r="BC48" s="27" t="str">
        <f>IF($A48="","",(VLOOKUP($A48,ACOUSTIC_PIVOT_TABLE!$B$4:$AO$500,24,FALSE)))</f>
        <v/>
      </c>
      <c r="BD48" s="27" t="str">
        <f>IF($A48="","",(VLOOKUP($A48,ACOUSTIC_PIVOT_TABLE!$B$4:$AO$500,25,FALSE)))</f>
        <v/>
      </c>
      <c r="BE48" s="27" t="str">
        <f>IF($A48="","",(VLOOKUP($A48,ACOUSTIC_PIVOT_TABLE!$B$4:$AO$500,26,FALSE)))</f>
        <v/>
      </c>
      <c r="BF48" s="27" t="str">
        <f>IF($A48="","",(VLOOKUP($A48,ACOUSTIC_PIVOT_TABLE!$B$4:$AO$500,27,FALSE)))</f>
        <v/>
      </c>
      <c r="BG48" s="27" t="str">
        <f>IF($A48="","",(VLOOKUP($A48,ACOUSTIC_PIVOT_TABLE!$B$4:$AO$500,28,FALSE)))</f>
        <v/>
      </c>
      <c r="BH48" s="27" t="str">
        <f>IF($A48="","",(VLOOKUP($A48,ACOUSTIC_PIVOT_TABLE!$B$4:$AO$500,29,FALSE)))</f>
        <v/>
      </c>
      <c r="BI48" s="27" t="str">
        <f>IF($A48="","",(VLOOKUP($A48,ACOUSTIC_PIVOT_TABLE!$B$4:$AO$500,30,FALSE)))</f>
        <v/>
      </c>
      <c r="BJ48" s="27" t="str">
        <f>IF($A48="","",(VLOOKUP($A48,ACOUSTIC_PIVOT_TABLE!$B$4:$AO$500,31,FALSE)))</f>
        <v/>
      </c>
      <c r="BK48" s="27" t="str">
        <f>IF($A48="","",(VLOOKUP($A48,ACOUSTIC_PIVOT_TABLE!$B$4:$AO$500,32,FALSE)))</f>
        <v/>
      </c>
      <c r="BL48" s="27" t="str">
        <f>IF($A48="","",(VLOOKUP($A48,ACOUSTIC_PIVOT_TABLE!$B$4:$AO$500,33,FALSE)))</f>
        <v/>
      </c>
      <c r="BM48" s="27" t="str">
        <f>IF($A48="","",(VLOOKUP($A48,ACOUSTIC_PIVOT_TABLE!$B$4:$AO$500,34,FALSE)))</f>
        <v/>
      </c>
      <c r="BN48" s="27" t="str">
        <f>IF($A48="","",(VLOOKUP($A48,ACOUSTIC_PIVOT_TABLE!$B$4:$AO$500,35,FALSE)))</f>
        <v/>
      </c>
      <c r="BO48" s="27" t="str">
        <f>IF($A48="","",(VLOOKUP($A48,ACOUSTIC_PIVOT_TABLE!$B$4:$AO$500,36,FALSE)))</f>
        <v/>
      </c>
      <c r="BP48" s="27" t="str">
        <f>IF($A48="","",(VLOOKUP($A48,ACOUSTIC_PIVOT_TABLE!$B$4:$AO$500,37,FALSE)))</f>
        <v/>
      </c>
      <c r="BQ48" s="27" t="str">
        <f>IF($A48="","",(VLOOKUP($A48,ACOUSTIC_PIVOT_TABLE!$B$4:$AO$500,38,FALSE)))</f>
        <v/>
      </c>
      <c r="BR48" s="27" t="str">
        <f>IF($A48="","",(VLOOKUP($A48,ACOUSTIC_PIVOT_TABLE!$B$4:$AO$500,39,FALSE)))</f>
        <v/>
      </c>
      <c r="BS48" s="27" t="str">
        <f>IF($A48="","",(VLOOKUP($A48,ACOUSTIC_PIVOT_TABLE!$B$4:$AO$500,40,FALSE)))</f>
        <v/>
      </c>
    </row>
    <row r="49" spans="1:71" x14ac:dyDescent="0.25">
      <c r="A49" s="1" t="str">
        <f>IF(ACOUSTIC_PIVOT_TABLE!B51 = 0, "",ACOUSTIC_PIVOT_TABLE!B51)</f>
        <v/>
      </c>
      <c r="B49" s="1" t="str">
        <f>IF($A49="","",(VLOOKUP($A49,ACOUSTICS_COMBINED!$B$3:$AQ$501,21,FALSE)))</f>
        <v/>
      </c>
      <c r="C49" s="1" t="str">
        <f>IF($A49="","",(VLOOKUP($A49,ACOUSTICS_COMBINED!$B$3:$AQ$501,22,FALSE)))</f>
        <v/>
      </c>
      <c r="D49" s="1" t="str">
        <f>IF($A49="","",(VLOOKUP($A49,ACOUSTICS_COMBINED!$B$3:$AQ$501,12,FALSE)))</f>
        <v/>
      </c>
      <c r="E49" s="1" t="str">
        <f>IF($A49="","",(VLOOKUP($A49,ACOUSTICS_COMBINED!$B$3:$AQ$501,13,FALSE)))</f>
        <v/>
      </c>
      <c r="F49" s="1" t="str">
        <f>IF($A49="","",(VLOOKUP($A49,ACOUSTICS_COMBINED!$B$3:$AQ$501,14,FALSE)))</f>
        <v/>
      </c>
      <c r="G49" s="1" t="str">
        <f>IF($A49="","",(VLOOKUP($A49,ACOUSTICS_COMBINED!$B$3:$AQ$501,23,FALSE)))</f>
        <v/>
      </c>
      <c r="H49" s="1" t="str">
        <f>IF($A49="","",(VLOOKUP($A49,ACOUSTICS_COMBINED!$B$3:$AQ$501,24,FALSE)))</f>
        <v/>
      </c>
      <c r="I49" s="1" t="str">
        <f>IF($A49="","",(VLOOKUP($A49,ACOUSTICS_COMBINED!$B$3:$AQ$501,15,FALSE)))</f>
        <v/>
      </c>
      <c r="J49" s="1" t="str">
        <f>IF($A49="","",(VLOOKUP($A49,ACOUSTICS_COMBINED!$B$3:$AQ$501,16,FALSE)))</f>
        <v/>
      </c>
      <c r="K49" s="1" t="str">
        <f>IF($A49="","",(VLOOKUP($A49,ACOUSTICS_COMBINED!$B$3:$AQ$501,17,FALSE)))</f>
        <v/>
      </c>
      <c r="L49" s="1" t="str">
        <f>IF($A49="","",(VLOOKUP($A49,ACOUSTICS_COMBINED!$B$3:$AQ$501,18,FALSE)))</f>
        <v/>
      </c>
      <c r="M49" s="1" t="str">
        <f>IF($A49="","",(VLOOKUP($A49,ACOUSTICS_COMBINED!$B$3:$AQ$501,25,FALSE)))</f>
        <v/>
      </c>
      <c r="N49" s="16" t="str">
        <f>IF($A49="","",(VLOOKUP($A49,ACOUSTICS_COMBINED!$B$3:$AQ$501,19,FALSE)))</f>
        <v/>
      </c>
      <c r="O49" s="16" t="str">
        <f>IF($A49="","",(VLOOKUP($A49,ACOUSTICS_COMBINED!$B$3:$AQ$501,20,FALSE)))</f>
        <v/>
      </c>
      <c r="P49" s="1" t="str">
        <f>IF($A49="","",(VLOOKUP($A49,ACOUSTICS_COMBINED!$B$3:$AQ$501,26,FALSE)))</f>
        <v/>
      </c>
      <c r="Q49" s="1" t="str">
        <f>IF($A49="","",(VLOOKUP($A49,ACOUSTICS_COMBINED!$B$3:$AQ$501,27,FALSE)))</f>
        <v/>
      </c>
      <c r="R49" s="1" t="str">
        <f>IF($A49="","",(VLOOKUP($A49,ACOUSTICS_COMBINED!$B$3:$AQ$501,28,FALSE)))</f>
        <v/>
      </c>
      <c r="S49" s="1" t="str">
        <f>IF($A49="","",(VLOOKUP($A49,ACOUSTICS_COMBINED!$B$3:$AQ$501,29,FALSE)))</f>
        <v/>
      </c>
      <c r="T49" s="1" t="str">
        <f>IF($A49="","",(VLOOKUP($A49,ACOUSTICS_COMBINED!$B$3:$AQ$501,30,FALSE)))</f>
        <v/>
      </c>
      <c r="U49" s="1" t="str">
        <f>IF($A49="","",(VLOOKUP($A49,ACOUSTICS_COMBINED!$B$3:$AQ$501,31,FALSE)))</f>
        <v/>
      </c>
      <c r="V49" s="1" t="str">
        <f>IF($A49="","",(VLOOKUP($A49,ACOUSTICS_COMBINED!$B$3:$AQ$501,32,FALSE)))</f>
        <v/>
      </c>
      <c r="W49" s="1" t="str">
        <f>IF($A49="","",(VLOOKUP($A49,ACOUSTICS_COMBINED!$B$3:$AQ$501,33,FALSE)))</f>
        <v/>
      </c>
      <c r="X49" s="1" t="str">
        <f>IF($A49="","",(VLOOKUP($A49,ACOUSTICS_COMBINED!$B$3:$AQ$501,34,FALSE)))</f>
        <v/>
      </c>
      <c r="Y49" s="1" t="str">
        <f>IF($A49="","",(VLOOKUP($A49,ACOUSTICS_COMBINED!$B$3:$AQ$501,35,FALSE)))</f>
        <v/>
      </c>
      <c r="Z49" s="1" t="str">
        <f>IF($A49="","",(VLOOKUP($A49,ACOUSTICS_COMBINED!$B$3:$AQ$501,36,FALSE)))</f>
        <v/>
      </c>
      <c r="AA49" s="1" t="str">
        <f>IF($A49="","",(VLOOKUP($A49,ACOUSTICS_COMBINED!$B$3:$AQ$501,37,FALSE)))</f>
        <v/>
      </c>
      <c r="AB49" s="1" t="str">
        <f>IF($A49="","",(VLOOKUP($A49,ACOUSTICS_COMBINED!$B$3:$AQ$501,38,FALSE)))</f>
        <v/>
      </c>
      <c r="AC49" s="1" t="str">
        <f>IF($A49="","",(VLOOKUP($A49,ACOUSTICS_COMBINED!$B$3:$AQ$501,39,FALSE)))</f>
        <v/>
      </c>
      <c r="AD49" s="1" t="str">
        <f>IF($A49="","",(VLOOKUP($A49,ACOUSTICS_COMBINED!$B$3:$AQ$501,40,FALSE)))</f>
        <v/>
      </c>
      <c r="AE49" s="1" t="str">
        <f>IF($A49="","",(VLOOKUP($A49,ACOUSTICS_COMBINED!$B$3:$AQ$501,41,FALSE)))</f>
        <v/>
      </c>
      <c r="AF49" s="1" t="str">
        <f>IF($A49="","",(VLOOKUP($A49,ACOUSTICS_COMBINED!$B$3:$AQ$501,42,FALSE)))</f>
        <v/>
      </c>
      <c r="AG49" s="27" t="str">
        <f>IF($A49="","",(VLOOKUP($A49,ACOUSTIC_PIVOT_TABLE!$B$4:$AO$500,2,FALSE)))</f>
        <v/>
      </c>
      <c r="AH49" s="27" t="str">
        <f>IF($A49="","",(VLOOKUP($A49,ACOUSTIC_PIVOT_TABLE!$B$4:$AO$500,3,FALSE)))</f>
        <v/>
      </c>
      <c r="AI49" s="27" t="str">
        <f>IF($A49="","",(VLOOKUP($A49,ACOUSTIC_PIVOT_TABLE!$B$4:$AO$500,4,FALSE)))</f>
        <v/>
      </c>
      <c r="AJ49" s="27" t="str">
        <f>IF($A49="","",(VLOOKUP($A49,ACOUSTIC_PIVOT_TABLE!$B$4:$AO$500,5,FALSE)))</f>
        <v/>
      </c>
      <c r="AK49" s="27" t="str">
        <f>IF($A49="","",(VLOOKUP($A49,ACOUSTIC_PIVOT_TABLE!$B$4:$AO$500,6,FALSE)))</f>
        <v/>
      </c>
      <c r="AL49" s="27" t="str">
        <f>IF($A49="","",(VLOOKUP($A49,ACOUSTIC_PIVOT_TABLE!$B$4:$AO$500,7,FALSE)))</f>
        <v/>
      </c>
      <c r="AM49" s="27" t="str">
        <f>IF($A49="","",(VLOOKUP($A49,ACOUSTIC_PIVOT_TABLE!$B$4:$AO$500,8,FALSE)))</f>
        <v/>
      </c>
      <c r="AN49" s="27" t="str">
        <f>IF($A49="","",(VLOOKUP($A49,ACOUSTIC_PIVOT_TABLE!$B$4:$AO$500,9,FALSE)))</f>
        <v/>
      </c>
      <c r="AO49" s="27" t="str">
        <f>IF($A49="","",(VLOOKUP($A49,ACOUSTIC_PIVOT_TABLE!$B$4:$AO$500,10,FALSE)))</f>
        <v/>
      </c>
      <c r="AP49" s="27" t="str">
        <f>IF($A49="","",(VLOOKUP($A49,ACOUSTIC_PIVOT_TABLE!$B$4:$AO$500,11,FALSE)))</f>
        <v/>
      </c>
      <c r="AQ49" s="27" t="str">
        <f>IF($A49="","",(VLOOKUP($A49,ACOUSTIC_PIVOT_TABLE!$B$4:$AO$500,12,FALSE)))</f>
        <v/>
      </c>
      <c r="AR49" s="27" t="str">
        <f>IF($A49="","",(VLOOKUP($A49,ACOUSTIC_PIVOT_TABLE!$B$4:$AO$500,13,FALSE)))</f>
        <v/>
      </c>
      <c r="AS49" s="27" t="str">
        <f>IF($A49="","",(VLOOKUP($A49,ACOUSTIC_PIVOT_TABLE!$B$4:$AO$500,14,FALSE)))</f>
        <v/>
      </c>
      <c r="AT49" s="27" t="str">
        <f>IF($A49="","",(VLOOKUP($A49,ACOUSTIC_PIVOT_TABLE!$B$4:$AO$500,15,FALSE)))</f>
        <v/>
      </c>
      <c r="AU49" s="27" t="str">
        <f>IF($A49="","",(VLOOKUP($A49,ACOUSTIC_PIVOT_TABLE!$B$4:$AO$500,16,FALSE)))</f>
        <v/>
      </c>
      <c r="AV49" s="27" t="str">
        <f>IF($A49="","",(VLOOKUP($A49,ACOUSTIC_PIVOT_TABLE!$B$4:$AO$500,17,FALSE)))</f>
        <v/>
      </c>
      <c r="AW49" s="27" t="str">
        <f>IF($A49="","",(VLOOKUP($A49,ACOUSTIC_PIVOT_TABLE!$B$4:$AO$500,18,FALSE)))</f>
        <v/>
      </c>
      <c r="AX49" s="27" t="str">
        <f>IF($A49="","",(VLOOKUP($A49,ACOUSTIC_PIVOT_TABLE!$B$4:$AO$500,19,FALSE)))</f>
        <v/>
      </c>
      <c r="AY49" s="27" t="str">
        <f>IF($A49="","",(VLOOKUP($A49,ACOUSTIC_PIVOT_TABLE!$B$4:$AO$500,20,FALSE)))</f>
        <v/>
      </c>
      <c r="AZ49" s="27" t="str">
        <f>IF($A49="","",(VLOOKUP($A49,ACOUSTIC_PIVOT_TABLE!$B$4:$AO$500,21,FALSE)))</f>
        <v/>
      </c>
      <c r="BA49" s="27" t="str">
        <f>IF($A49="","",(VLOOKUP($A49,ACOUSTIC_PIVOT_TABLE!$B$4:$AO$500,22,FALSE)))</f>
        <v/>
      </c>
      <c r="BB49" s="27" t="str">
        <f>IF($A49="","",(VLOOKUP($A49,ACOUSTIC_PIVOT_TABLE!$B$4:$AO$500,23,FALSE)))</f>
        <v/>
      </c>
      <c r="BC49" s="27" t="str">
        <f>IF($A49="","",(VLOOKUP($A49,ACOUSTIC_PIVOT_TABLE!$B$4:$AO$500,24,FALSE)))</f>
        <v/>
      </c>
      <c r="BD49" s="27" t="str">
        <f>IF($A49="","",(VLOOKUP($A49,ACOUSTIC_PIVOT_TABLE!$B$4:$AO$500,25,FALSE)))</f>
        <v/>
      </c>
      <c r="BE49" s="27" t="str">
        <f>IF($A49="","",(VLOOKUP($A49,ACOUSTIC_PIVOT_TABLE!$B$4:$AO$500,26,FALSE)))</f>
        <v/>
      </c>
      <c r="BF49" s="27" t="str">
        <f>IF($A49="","",(VLOOKUP($A49,ACOUSTIC_PIVOT_TABLE!$B$4:$AO$500,27,FALSE)))</f>
        <v/>
      </c>
      <c r="BG49" s="27" t="str">
        <f>IF($A49="","",(VLOOKUP($A49,ACOUSTIC_PIVOT_TABLE!$B$4:$AO$500,28,FALSE)))</f>
        <v/>
      </c>
      <c r="BH49" s="27" t="str">
        <f>IF($A49="","",(VLOOKUP($A49,ACOUSTIC_PIVOT_TABLE!$B$4:$AO$500,29,FALSE)))</f>
        <v/>
      </c>
      <c r="BI49" s="27" t="str">
        <f>IF($A49="","",(VLOOKUP($A49,ACOUSTIC_PIVOT_TABLE!$B$4:$AO$500,30,FALSE)))</f>
        <v/>
      </c>
      <c r="BJ49" s="27" t="str">
        <f>IF($A49="","",(VLOOKUP($A49,ACOUSTIC_PIVOT_TABLE!$B$4:$AO$500,31,FALSE)))</f>
        <v/>
      </c>
      <c r="BK49" s="27" t="str">
        <f>IF($A49="","",(VLOOKUP($A49,ACOUSTIC_PIVOT_TABLE!$B$4:$AO$500,32,FALSE)))</f>
        <v/>
      </c>
      <c r="BL49" s="27" t="str">
        <f>IF($A49="","",(VLOOKUP($A49,ACOUSTIC_PIVOT_TABLE!$B$4:$AO$500,33,FALSE)))</f>
        <v/>
      </c>
      <c r="BM49" s="27" t="str">
        <f>IF($A49="","",(VLOOKUP($A49,ACOUSTIC_PIVOT_TABLE!$B$4:$AO$500,34,FALSE)))</f>
        <v/>
      </c>
      <c r="BN49" s="27" t="str">
        <f>IF($A49="","",(VLOOKUP($A49,ACOUSTIC_PIVOT_TABLE!$B$4:$AO$500,35,FALSE)))</f>
        <v/>
      </c>
      <c r="BO49" s="27" t="str">
        <f>IF($A49="","",(VLOOKUP($A49,ACOUSTIC_PIVOT_TABLE!$B$4:$AO$500,36,FALSE)))</f>
        <v/>
      </c>
      <c r="BP49" s="27" t="str">
        <f>IF($A49="","",(VLOOKUP($A49,ACOUSTIC_PIVOT_TABLE!$B$4:$AO$500,37,FALSE)))</f>
        <v/>
      </c>
      <c r="BQ49" s="27" t="str">
        <f>IF($A49="","",(VLOOKUP($A49,ACOUSTIC_PIVOT_TABLE!$B$4:$AO$500,38,FALSE)))</f>
        <v/>
      </c>
      <c r="BR49" s="27" t="str">
        <f>IF($A49="","",(VLOOKUP($A49,ACOUSTIC_PIVOT_TABLE!$B$4:$AO$500,39,FALSE)))</f>
        <v/>
      </c>
      <c r="BS49" s="27" t="str">
        <f>IF($A49="","",(VLOOKUP($A49,ACOUSTIC_PIVOT_TABLE!$B$4:$AO$500,40,FALSE)))</f>
        <v/>
      </c>
    </row>
    <row r="50" spans="1:71" x14ac:dyDescent="0.25">
      <c r="A50" s="1" t="str">
        <f>IF(ACOUSTIC_PIVOT_TABLE!B52 = 0, "",ACOUSTIC_PIVOT_TABLE!B52)</f>
        <v/>
      </c>
      <c r="B50" s="1" t="str">
        <f>IF($A50="","",(VLOOKUP($A50,ACOUSTICS_COMBINED!$B$3:$AQ$501,21,FALSE)))</f>
        <v/>
      </c>
      <c r="C50" s="1" t="str">
        <f>IF($A50="","",(VLOOKUP($A50,ACOUSTICS_COMBINED!$B$3:$AQ$501,22,FALSE)))</f>
        <v/>
      </c>
      <c r="D50" s="1" t="str">
        <f>IF($A50="","",(VLOOKUP($A50,ACOUSTICS_COMBINED!$B$3:$AQ$501,12,FALSE)))</f>
        <v/>
      </c>
      <c r="E50" s="1" t="str">
        <f>IF($A50="","",(VLOOKUP($A50,ACOUSTICS_COMBINED!$B$3:$AQ$501,13,FALSE)))</f>
        <v/>
      </c>
      <c r="F50" s="1" t="str">
        <f>IF($A50="","",(VLOOKUP($A50,ACOUSTICS_COMBINED!$B$3:$AQ$501,14,FALSE)))</f>
        <v/>
      </c>
      <c r="G50" s="1" t="str">
        <f>IF($A50="","",(VLOOKUP($A50,ACOUSTICS_COMBINED!$B$3:$AQ$501,23,FALSE)))</f>
        <v/>
      </c>
      <c r="H50" s="1" t="str">
        <f>IF($A50="","",(VLOOKUP($A50,ACOUSTICS_COMBINED!$B$3:$AQ$501,24,FALSE)))</f>
        <v/>
      </c>
      <c r="I50" s="1" t="str">
        <f>IF($A50="","",(VLOOKUP($A50,ACOUSTICS_COMBINED!$B$3:$AQ$501,15,FALSE)))</f>
        <v/>
      </c>
      <c r="J50" s="1" t="str">
        <f>IF($A50="","",(VLOOKUP($A50,ACOUSTICS_COMBINED!$B$3:$AQ$501,16,FALSE)))</f>
        <v/>
      </c>
      <c r="K50" s="1" t="str">
        <f>IF($A50="","",(VLOOKUP($A50,ACOUSTICS_COMBINED!$B$3:$AQ$501,17,FALSE)))</f>
        <v/>
      </c>
      <c r="L50" s="1" t="str">
        <f>IF($A50="","",(VLOOKUP($A50,ACOUSTICS_COMBINED!$B$3:$AQ$501,18,FALSE)))</f>
        <v/>
      </c>
      <c r="M50" s="1" t="str">
        <f>IF($A50="","",(VLOOKUP($A50,ACOUSTICS_COMBINED!$B$3:$AQ$501,25,FALSE)))</f>
        <v/>
      </c>
      <c r="N50" s="16" t="str">
        <f>IF($A50="","",(VLOOKUP($A50,ACOUSTICS_COMBINED!$B$3:$AQ$501,19,FALSE)))</f>
        <v/>
      </c>
      <c r="O50" s="16" t="str">
        <f>IF($A50="","",(VLOOKUP($A50,ACOUSTICS_COMBINED!$B$3:$AQ$501,20,FALSE)))</f>
        <v/>
      </c>
      <c r="P50" s="1" t="str">
        <f>IF($A50="","",(VLOOKUP($A50,ACOUSTICS_COMBINED!$B$3:$AQ$501,26,FALSE)))</f>
        <v/>
      </c>
      <c r="Q50" s="1" t="str">
        <f>IF($A50="","",(VLOOKUP($A50,ACOUSTICS_COMBINED!$B$3:$AQ$501,27,FALSE)))</f>
        <v/>
      </c>
      <c r="R50" s="1" t="str">
        <f>IF($A50="","",(VLOOKUP($A50,ACOUSTICS_COMBINED!$B$3:$AQ$501,28,FALSE)))</f>
        <v/>
      </c>
      <c r="S50" s="1" t="str">
        <f>IF($A50="","",(VLOOKUP($A50,ACOUSTICS_COMBINED!$B$3:$AQ$501,29,FALSE)))</f>
        <v/>
      </c>
      <c r="T50" s="1" t="str">
        <f>IF($A50="","",(VLOOKUP($A50,ACOUSTICS_COMBINED!$B$3:$AQ$501,30,FALSE)))</f>
        <v/>
      </c>
      <c r="U50" s="1" t="str">
        <f>IF($A50="","",(VLOOKUP($A50,ACOUSTICS_COMBINED!$B$3:$AQ$501,31,FALSE)))</f>
        <v/>
      </c>
      <c r="V50" s="1" t="str">
        <f>IF($A50="","",(VLOOKUP($A50,ACOUSTICS_COMBINED!$B$3:$AQ$501,32,FALSE)))</f>
        <v/>
      </c>
      <c r="W50" s="1" t="str">
        <f>IF($A50="","",(VLOOKUP($A50,ACOUSTICS_COMBINED!$B$3:$AQ$501,33,FALSE)))</f>
        <v/>
      </c>
      <c r="X50" s="1" t="str">
        <f>IF($A50="","",(VLOOKUP($A50,ACOUSTICS_COMBINED!$B$3:$AQ$501,34,FALSE)))</f>
        <v/>
      </c>
      <c r="Y50" s="1" t="str">
        <f>IF($A50="","",(VLOOKUP($A50,ACOUSTICS_COMBINED!$B$3:$AQ$501,35,FALSE)))</f>
        <v/>
      </c>
      <c r="Z50" s="1" t="str">
        <f>IF($A50="","",(VLOOKUP($A50,ACOUSTICS_COMBINED!$B$3:$AQ$501,36,FALSE)))</f>
        <v/>
      </c>
      <c r="AA50" s="1" t="str">
        <f>IF($A50="","",(VLOOKUP($A50,ACOUSTICS_COMBINED!$B$3:$AQ$501,37,FALSE)))</f>
        <v/>
      </c>
      <c r="AB50" s="1" t="str">
        <f>IF($A50="","",(VLOOKUP($A50,ACOUSTICS_COMBINED!$B$3:$AQ$501,38,FALSE)))</f>
        <v/>
      </c>
      <c r="AC50" s="1" t="str">
        <f>IF($A50="","",(VLOOKUP($A50,ACOUSTICS_COMBINED!$B$3:$AQ$501,39,FALSE)))</f>
        <v/>
      </c>
      <c r="AD50" s="1" t="str">
        <f>IF($A50="","",(VLOOKUP($A50,ACOUSTICS_COMBINED!$B$3:$AQ$501,40,FALSE)))</f>
        <v/>
      </c>
      <c r="AE50" s="1" t="str">
        <f>IF($A50="","",(VLOOKUP($A50,ACOUSTICS_COMBINED!$B$3:$AQ$501,41,FALSE)))</f>
        <v/>
      </c>
      <c r="AF50" s="1" t="str">
        <f>IF($A50="","",(VLOOKUP($A50,ACOUSTICS_COMBINED!$B$3:$AQ$501,42,FALSE)))</f>
        <v/>
      </c>
      <c r="AG50" s="27" t="str">
        <f>IF($A50="","",(VLOOKUP($A50,ACOUSTIC_PIVOT_TABLE!$B$4:$AO$500,2,FALSE)))</f>
        <v/>
      </c>
      <c r="AH50" s="27" t="str">
        <f>IF($A50="","",(VLOOKUP($A50,ACOUSTIC_PIVOT_TABLE!$B$4:$AO$500,3,FALSE)))</f>
        <v/>
      </c>
      <c r="AI50" s="27" t="str">
        <f>IF($A50="","",(VLOOKUP($A50,ACOUSTIC_PIVOT_TABLE!$B$4:$AO$500,4,FALSE)))</f>
        <v/>
      </c>
      <c r="AJ50" s="27" t="str">
        <f>IF($A50="","",(VLOOKUP($A50,ACOUSTIC_PIVOT_TABLE!$B$4:$AO$500,5,FALSE)))</f>
        <v/>
      </c>
      <c r="AK50" s="27" t="str">
        <f>IF($A50="","",(VLOOKUP($A50,ACOUSTIC_PIVOT_TABLE!$B$4:$AO$500,6,FALSE)))</f>
        <v/>
      </c>
      <c r="AL50" s="27" t="str">
        <f>IF($A50="","",(VLOOKUP($A50,ACOUSTIC_PIVOT_TABLE!$B$4:$AO$500,7,FALSE)))</f>
        <v/>
      </c>
      <c r="AM50" s="27" t="str">
        <f>IF($A50="","",(VLOOKUP($A50,ACOUSTIC_PIVOT_TABLE!$B$4:$AO$500,8,FALSE)))</f>
        <v/>
      </c>
      <c r="AN50" s="27" t="str">
        <f>IF($A50="","",(VLOOKUP($A50,ACOUSTIC_PIVOT_TABLE!$B$4:$AO$500,9,FALSE)))</f>
        <v/>
      </c>
      <c r="AO50" s="27" t="str">
        <f>IF($A50="","",(VLOOKUP($A50,ACOUSTIC_PIVOT_TABLE!$B$4:$AO$500,10,FALSE)))</f>
        <v/>
      </c>
      <c r="AP50" s="27" t="str">
        <f>IF($A50="","",(VLOOKUP($A50,ACOUSTIC_PIVOT_TABLE!$B$4:$AO$500,11,FALSE)))</f>
        <v/>
      </c>
      <c r="AQ50" s="27" t="str">
        <f>IF($A50="","",(VLOOKUP($A50,ACOUSTIC_PIVOT_TABLE!$B$4:$AO$500,12,FALSE)))</f>
        <v/>
      </c>
      <c r="AR50" s="27" t="str">
        <f>IF($A50="","",(VLOOKUP($A50,ACOUSTIC_PIVOT_TABLE!$B$4:$AO$500,13,FALSE)))</f>
        <v/>
      </c>
      <c r="AS50" s="27" t="str">
        <f>IF($A50="","",(VLOOKUP($A50,ACOUSTIC_PIVOT_TABLE!$B$4:$AO$500,14,FALSE)))</f>
        <v/>
      </c>
      <c r="AT50" s="27" t="str">
        <f>IF($A50="","",(VLOOKUP($A50,ACOUSTIC_PIVOT_TABLE!$B$4:$AO$500,15,FALSE)))</f>
        <v/>
      </c>
      <c r="AU50" s="27" t="str">
        <f>IF($A50="","",(VLOOKUP($A50,ACOUSTIC_PIVOT_TABLE!$B$4:$AO$500,16,FALSE)))</f>
        <v/>
      </c>
      <c r="AV50" s="27" t="str">
        <f>IF($A50="","",(VLOOKUP($A50,ACOUSTIC_PIVOT_TABLE!$B$4:$AO$500,17,FALSE)))</f>
        <v/>
      </c>
      <c r="AW50" s="27" t="str">
        <f>IF($A50="","",(VLOOKUP($A50,ACOUSTIC_PIVOT_TABLE!$B$4:$AO$500,18,FALSE)))</f>
        <v/>
      </c>
      <c r="AX50" s="27" t="str">
        <f>IF($A50="","",(VLOOKUP($A50,ACOUSTIC_PIVOT_TABLE!$B$4:$AO$500,19,FALSE)))</f>
        <v/>
      </c>
      <c r="AY50" s="27" t="str">
        <f>IF($A50="","",(VLOOKUP($A50,ACOUSTIC_PIVOT_TABLE!$B$4:$AO$500,20,FALSE)))</f>
        <v/>
      </c>
      <c r="AZ50" s="27" t="str">
        <f>IF($A50="","",(VLOOKUP($A50,ACOUSTIC_PIVOT_TABLE!$B$4:$AO$500,21,FALSE)))</f>
        <v/>
      </c>
      <c r="BA50" s="27" t="str">
        <f>IF($A50="","",(VLOOKUP($A50,ACOUSTIC_PIVOT_TABLE!$B$4:$AO$500,22,FALSE)))</f>
        <v/>
      </c>
      <c r="BB50" s="27" t="str">
        <f>IF($A50="","",(VLOOKUP($A50,ACOUSTIC_PIVOT_TABLE!$B$4:$AO$500,23,FALSE)))</f>
        <v/>
      </c>
      <c r="BC50" s="27" t="str">
        <f>IF($A50="","",(VLOOKUP($A50,ACOUSTIC_PIVOT_TABLE!$B$4:$AO$500,24,FALSE)))</f>
        <v/>
      </c>
      <c r="BD50" s="27" t="str">
        <f>IF($A50="","",(VLOOKUP($A50,ACOUSTIC_PIVOT_TABLE!$B$4:$AO$500,25,FALSE)))</f>
        <v/>
      </c>
      <c r="BE50" s="27" t="str">
        <f>IF($A50="","",(VLOOKUP($A50,ACOUSTIC_PIVOT_TABLE!$B$4:$AO$500,26,FALSE)))</f>
        <v/>
      </c>
      <c r="BF50" s="27" t="str">
        <f>IF($A50="","",(VLOOKUP($A50,ACOUSTIC_PIVOT_TABLE!$B$4:$AO$500,27,FALSE)))</f>
        <v/>
      </c>
      <c r="BG50" s="27" t="str">
        <f>IF($A50="","",(VLOOKUP($A50,ACOUSTIC_PIVOT_TABLE!$B$4:$AO$500,28,FALSE)))</f>
        <v/>
      </c>
      <c r="BH50" s="27" t="str">
        <f>IF($A50="","",(VLOOKUP($A50,ACOUSTIC_PIVOT_TABLE!$B$4:$AO$500,29,FALSE)))</f>
        <v/>
      </c>
      <c r="BI50" s="27" t="str">
        <f>IF($A50="","",(VLOOKUP($A50,ACOUSTIC_PIVOT_TABLE!$B$4:$AO$500,30,FALSE)))</f>
        <v/>
      </c>
      <c r="BJ50" s="27" t="str">
        <f>IF($A50="","",(VLOOKUP($A50,ACOUSTIC_PIVOT_TABLE!$B$4:$AO$500,31,FALSE)))</f>
        <v/>
      </c>
      <c r="BK50" s="27" t="str">
        <f>IF($A50="","",(VLOOKUP($A50,ACOUSTIC_PIVOT_TABLE!$B$4:$AO$500,32,FALSE)))</f>
        <v/>
      </c>
      <c r="BL50" s="27" t="str">
        <f>IF($A50="","",(VLOOKUP($A50,ACOUSTIC_PIVOT_TABLE!$B$4:$AO$500,33,FALSE)))</f>
        <v/>
      </c>
      <c r="BM50" s="27" t="str">
        <f>IF($A50="","",(VLOOKUP($A50,ACOUSTIC_PIVOT_TABLE!$B$4:$AO$500,34,FALSE)))</f>
        <v/>
      </c>
      <c r="BN50" s="27" t="str">
        <f>IF($A50="","",(VLOOKUP($A50,ACOUSTIC_PIVOT_TABLE!$B$4:$AO$500,35,FALSE)))</f>
        <v/>
      </c>
      <c r="BO50" s="27" t="str">
        <f>IF($A50="","",(VLOOKUP($A50,ACOUSTIC_PIVOT_TABLE!$B$4:$AO$500,36,FALSE)))</f>
        <v/>
      </c>
      <c r="BP50" s="27" t="str">
        <f>IF($A50="","",(VLOOKUP($A50,ACOUSTIC_PIVOT_TABLE!$B$4:$AO$500,37,FALSE)))</f>
        <v/>
      </c>
      <c r="BQ50" s="27" t="str">
        <f>IF($A50="","",(VLOOKUP($A50,ACOUSTIC_PIVOT_TABLE!$B$4:$AO$500,38,FALSE)))</f>
        <v/>
      </c>
      <c r="BR50" s="27" t="str">
        <f>IF($A50="","",(VLOOKUP($A50,ACOUSTIC_PIVOT_TABLE!$B$4:$AO$500,39,FALSE)))</f>
        <v/>
      </c>
      <c r="BS50" s="27" t="str">
        <f>IF($A50="","",(VLOOKUP($A50,ACOUSTIC_PIVOT_TABLE!$B$4:$AO$500,40,FALSE)))</f>
        <v/>
      </c>
    </row>
    <row r="51" spans="1:71" x14ac:dyDescent="0.25">
      <c r="A51" s="1" t="str">
        <f>IF(ACOUSTIC_PIVOT_TABLE!B53 = 0, "",ACOUSTIC_PIVOT_TABLE!B53)</f>
        <v/>
      </c>
      <c r="B51" s="1" t="str">
        <f>IF($A51="","",(VLOOKUP($A51,ACOUSTICS_COMBINED!$B$3:$AQ$501,21,FALSE)))</f>
        <v/>
      </c>
      <c r="C51" s="1" t="str">
        <f>IF($A51="","",(VLOOKUP($A51,ACOUSTICS_COMBINED!$B$3:$AQ$501,22,FALSE)))</f>
        <v/>
      </c>
      <c r="D51" s="1" t="str">
        <f>IF($A51="","",(VLOOKUP($A51,ACOUSTICS_COMBINED!$B$3:$AQ$501,12,FALSE)))</f>
        <v/>
      </c>
      <c r="E51" s="1" t="str">
        <f>IF($A51="","",(VLOOKUP($A51,ACOUSTICS_COMBINED!$B$3:$AQ$501,13,FALSE)))</f>
        <v/>
      </c>
      <c r="F51" s="1" t="str">
        <f>IF($A51="","",(VLOOKUP($A51,ACOUSTICS_COMBINED!$B$3:$AQ$501,14,FALSE)))</f>
        <v/>
      </c>
      <c r="G51" s="1" t="str">
        <f>IF($A51="","",(VLOOKUP($A51,ACOUSTICS_COMBINED!$B$3:$AQ$501,23,FALSE)))</f>
        <v/>
      </c>
      <c r="H51" s="1" t="str">
        <f>IF($A51="","",(VLOOKUP($A51,ACOUSTICS_COMBINED!$B$3:$AQ$501,24,FALSE)))</f>
        <v/>
      </c>
      <c r="I51" s="1" t="str">
        <f>IF($A51="","",(VLOOKUP($A51,ACOUSTICS_COMBINED!$B$3:$AQ$501,15,FALSE)))</f>
        <v/>
      </c>
      <c r="J51" s="1" t="str">
        <f>IF($A51="","",(VLOOKUP($A51,ACOUSTICS_COMBINED!$B$3:$AQ$501,16,FALSE)))</f>
        <v/>
      </c>
      <c r="K51" s="1" t="str">
        <f>IF($A51="","",(VLOOKUP($A51,ACOUSTICS_COMBINED!$B$3:$AQ$501,17,FALSE)))</f>
        <v/>
      </c>
      <c r="L51" s="1" t="str">
        <f>IF($A51="","",(VLOOKUP($A51,ACOUSTICS_COMBINED!$B$3:$AQ$501,18,FALSE)))</f>
        <v/>
      </c>
      <c r="M51" s="1" t="str">
        <f>IF($A51="","",(VLOOKUP($A51,ACOUSTICS_COMBINED!$B$3:$AQ$501,25,FALSE)))</f>
        <v/>
      </c>
      <c r="N51" s="16" t="str">
        <f>IF($A51="","",(VLOOKUP($A51,ACOUSTICS_COMBINED!$B$3:$AQ$501,19,FALSE)))</f>
        <v/>
      </c>
      <c r="O51" s="16" t="str">
        <f>IF($A51="","",(VLOOKUP($A51,ACOUSTICS_COMBINED!$B$3:$AQ$501,20,FALSE)))</f>
        <v/>
      </c>
      <c r="P51" s="1" t="str">
        <f>IF($A51="","",(VLOOKUP($A51,ACOUSTICS_COMBINED!$B$3:$AQ$501,26,FALSE)))</f>
        <v/>
      </c>
      <c r="Q51" s="1" t="str">
        <f>IF($A51="","",(VLOOKUP($A51,ACOUSTICS_COMBINED!$B$3:$AQ$501,27,FALSE)))</f>
        <v/>
      </c>
      <c r="R51" s="1" t="str">
        <f>IF($A51="","",(VLOOKUP($A51,ACOUSTICS_COMBINED!$B$3:$AQ$501,28,FALSE)))</f>
        <v/>
      </c>
      <c r="S51" s="1" t="str">
        <f>IF($A51="","",(VLOOKUP($A51,ACOUSTICS_COMBINED!$B$3:$AQ$501,29,FALSE)))</f>
        <v/>
      </c>
      <c r="T51" s="1" t="str">
        <f>IF($A51="","",(VLOOKUP($A51,ACOUSTICS_COMBINED!$B$3:$AQ$501,30,FALSE)))</f>
        <v/>
      </c>
      <c r="U51" s="1" t="str">
        <f>IF($A51="","",(VLOOKUP($A51,ACOUSTICS_COMBINED!$B$3:$AQ$501,31,FALSE)))</f>
        <v/>
      </c>
      <c r="V51" s="1" t="str">
        <f>IF($A51="","",(VLOOKUP($A51,ACOUSTICS_COMBINED!$B$3:$AQ$501,32,FALSE)))</f>
        <v/>
      </c>
      <c r="W51" s="1" t="str">
        <f>IF($A51="","",(VLOOKUP($A51,ACOUSTICS_COMBINED!$B$3:$AQ$501,33,FALSE)))</f>
        <v/>
      </c>
      <c r="X51" s="1" t="str">
        <f>IF($A51="","",(VLOOKUP($A51,ACOUSTICS_COMBINED!$B$3:$AQ$501,34,FALSE)))</f>
        <v/>
      </c>
      <c r="Y51" s="1" t="str">
        <f>IF($A51="","",(VLOOKUP($A51,ACOUSTICS_COMBINED!$B$3:$AQ$501,35,FALSE)))</f>
        <v/>
      </c>
      <c r="Z51" s="1" t="str">
        <f>IF($A51="","",(VLOOKUP($A51,ACOUSTICS_COMBINED!$B$3:$AQ$501,36,FALSE)))</f>
        <v/>
      </c>
      <c r="AA51" s="1" t="str">
        <f>IF($A51="","",(VLOOKUP($A51,ACOUSTICS_COMBINED!$B$3:$AQ$501,37,FALSE)))</f>
        <v/>
      </c>
      <c r="AB51" s="1" t="str">
        <f>IF($A51="","",(VLOOKUP($A51,ACOUSTICS_COMBINED!$B$3:$AQ$501,38,FALSE)))</f>
        <v/>
      </c>
      <c r="AC51" s="1" t="str">
        <f>IF($A51="","",(VLOOKUP($A51,ACOUSTICS_COMBINED!$B$3:$AQ$501,39,FALSE)))</f>
        <v/>
      </c>
      <c r="AD51" s="1" t="str">
        <f>IF($A51="","",(VLOOKUP($A51,ACOUSTICS_COMBINED!$B$3:$AQ$501,40,FALSE)))</f>
        <v/>
      </c>
      <c r="AE51" s="1" t="str">
        <f>IF($A51="","",(VLOOKUP($A51,ACOUSTICS_COMBINED!$B$3:$AQ$501,41,FALSE)))</f>
        <v/>
      </c>
      <c r="AF51" s="1" t="str">
        <f>IF($A51="","",(VLOOKUP($A51,ACOUSTICS_COMBINED!$B$3:$AQ$501,42,FALSE)))</f>
        <v/>
      </c>
      <c r="AG51" s="27" t="str">
        <f>IF($A51="","",(VLOOKUP($A51,ACOUSTIC_PIVOT_TABLE!$B$4:$AO$500,2,FALSE)))</f>
        <v/>
      </c>
      <c r="AH51" s="27" t="str">
        <f>IF($A51="","",(VLOOKUP($A51,ACOUSTIC_PIVOT_TABLE!$B$4:$AO$500,3,FALSE)))</f>
        <v/>
      </c>
      <c r="AI51" s="27" t="str">
        <f>IF($A51="","",(VLOOKUP($A51,ACOUSTIC_PIVOT_TABLE!$B$4:$AO$500,4,FALSE)))</f>
        <v/>
      </c>
      <c r="AJ51" s="27" t="str">
        <f>IF($A51="","",(VLOOKUP($A51,ACOUSTIC_PIVOT_TABLE!$B$4:$AO$500,5,FALSE)))</f>
        <v/>
      </c>
      <c r="AK51" s="27" t="str">
        <f>IF($A51="","",(VLOOKUP($A51,ACOUSTIC_PIVOT_TABLE!$B$4:$AO$500,6,FALSE)))</f>
        <v/>
      </c>
      <c r="AL51" s="27" t="str">
        <f>IF($A51="","",(VLOOKUP($A51,ACOUSTIC_PIVOT_TABLE!$B$4:$AO$500,7,FALSE)))</f>
        <v/>
      </c>
      <c r="AM51" s="27" t="str">
        <f>IF($A51="","",(VLOOKUP($A51,ACOUSTIC_PIVOT_TABLE!$B$4:$AO$500,8,FALSE)))</f>
        <v/>
      </c>
      <c r="AN51" s="27" t="str">
        <f>IF($A51="","",(VLOOKUP($A51,ACOUSTIC_PIVOT_TABLE!$B$4:$AO$500,9,FALSE)))</f>
        <v/>
      </c>
      <c r="AO51" s="27" t="str">
        <f>IF($A51="","",(VLOOKUP($A51,ACOUSTIC_PIVOT_TABLE!$B$4:$AO$500,10,FALSE)))</f>
        <v/>
      </c>
      <c r="AP51" s="27" t="str">
        <f>IF($A51="","",(VLOOKUP($A51,ACOUSTIC_PIVOT_TABLE!$B$4:$AO$500,11,FALSE)))</f>
        <v/>
      </c>
      <c r="AQ51" s="27" t="str">
        <f>IF($A51="","",(VLOOKUP($A51,ACOUSTIC_PIVOT_TABLE!$B$4:$AO$500,12,FALSE)))</f>
        <v/>
      </c>
      <c r="AR51" s="27" t="str">
        <f>IF($A51="","",(VLOOKUP($A51,ACOUSTIC_PIVOT_TABLE!$B$4:$AO$500,13,FALSE)))</f>
        <v/>
      </c>
      <c r="AS51" s="27" t="str">
        <f>IF($A51="","",(VLOOKUP($A51,ACOUSTIC_PIVOT_TABLE!$B$4:$AO$500,14,FALSE)))</f>
        <v/>
      </c>
      <c r="AT51" s="27" t="str">
        <f>IF($A51="","",(VLOOKUP($A51,ACOUSTIC_PIVOT_TABLE!$B$4:$AO$500,15,FALSE)))</f>
        <v/>
      </c>
      <c r="AU51" s="27" t="str">
        <f>IF($A51="","",(VLOOKUP($A51,ACOUSTIC_PIVOT_TABLE!$B$4:$AO$500,16,FALSE)))</f>
        <v/>
      </c>
      <c r="AV51" s="27" t="str">
        <f>IF($A51="","",(VLOOKUP($A51,ACOUSTIC_PIVOT_TABLE!$B$4:$AO$500,17,FALSE)))</f>
        <v/>
      </c>
      <c r="AW51" s="27" t="str">
        <f>IF($A51="","",(VLOOKUP($A51,ACOUSTIC_PIVOT_TABLE!$B$4:$AO$500,18,FALSE)))</f>
        <v/>
      </c>
      <c r="AX51" s="27" t="str">
        <f>IF($A51="","",(VLOOKUP($A51,ACOUSTIC_PIVOT_TABLE!$B$4:$AO$500,19,FALSE)))</f>
        <v/>
      </c>
      <c r="AY51" s="27" t="str">
        <f>IF($A51="","",(VLOOKUP($A51,ACOUSTIC_PIVOT_TABLE!$B$4:$AO$500,20,FALSE)))</f>
        <v/>
      </c>
      <c r="AZ51" s="27" t="str">
        <f>IF($A51="","",(VLOOKUP($A51,ACOUSTIC_PIVOT_TABLE!$B$4:$AO$500,21,FALSE)))</f>
        <v/>
      </c>
      <c r="BA51" s="27" t="str">
        <f>IF($A51="","",(VLOOKUP($A51,ACOUSTIC_PIVOT_TABLE!$B$4:$AO$500,22,FALSE)))</f>
        <v/>
      </c>
      <c r="BB51" s="27" t="str">
        <f>IF($A51="","",(VLOOKUP($A51,ACOUSTIC_PIVOT_TABLE!$B$4:$AO$500,23,FALSE)))</f>
        <v/>
      </c>
      <c r="BC51" s="27" t="str">
        <f>IF($A51="","",(VLOOKUP($A51,ACOUSTIC_PIVOT_TABLE!$B$4:$AO$500,24,FALSE)))</f>
        <v/>
      </c>
      <c r="BD51" s="27" t="str">
        <f>IF($A51="","",(VLOOKUP($A51,ACOUSTIC_PIVOT_TABLE!$B$4:$AO$500,25,FALSE)))</f>
        <v/>
      </c>
      <c r="BE51" s="27" t="str">
        <f>IF($A51="","",(VLOOKUP($A51,ACOUSTIC_PIVOT_TABLE!$B$4:$AO$500,26,FALSE)))</f>
        <v/>
      </c>
      <c r="BF51" s="27" t="str">
        <f>IF($A51="","",(VLOOKUP($A51,ACOUSTIC_PIVOT_TABLE!$B$4:$AO$500,27,FALSE)))</f>
        <v/>
      </c>
      <c r="BG51" s="27" t="str">
        <f>IF($A51="","",(VLOOKUP($A51,ACOUSTIC_PIVOT_TABLE!$B$4:$AO$500,28,FALSE)))</f>
        <v/>
      </c>
      <c r="BH51" s="27" t="str">
        <f>IF($A51="","",(VLOOKUP($A51,ACOUSTIC_PIVOT_TABLE!$B$4:$AO$500,29,FALSE)))</f>
        <v/>
      </c>
      <c r="BI51" s="27" t="str">
        <f>IF($A51="","",(VLOOKUP($A51,ACOUSTIC_PIVOT_TABLE!$B$4:$AO$500,30,FALSE)))</f>
        <v/>
      </c>
      <c r="BJ51" s="27" t="str">
        <f>IF($A51="","",(VLOOKUP($A51,ACOUSTIC_PIVOT_TABLE!$B$4:$AO$500,31,FALSE)))</f>
        <v/>
      </c>
      <c r="BK51" s="27" t="str">
        <f>IF($A51="","",(VLOOKUP($A51,ACOUSTIC_PIVOT_TABLE!$B$4:$AO$500,32,FALSE)))</f>
        <v/>
      </c>
      <c r="BL51" s="27" t="str">
        <f>IF($A51="","",(VLOOKUP($A51,ACOUSTIC_PIVOT_TABLE!$B$4:$AO$500,33,FALSE)))</f>
        <v/>
      </c>
      <c r="BM51" s="27" t="str">
        <f>IF($A51="","",(VLOOKUP($A51,ACOUSTIC_PIVOT_TABLE!$B$4:$AO$500,34,FALSE)))</f>
        <v/>
      </c>
      <c r="BN51" s="27" t="str">
        <f>IF($A51="","",(VLOOKUP($A51,ACOUSTIC_PIVOT_TABLE!$B$4:$AO$500,35,FALSE)))</f>
        <v/>
      </c>
      <c r="BO51" s="27" t="str">
        <f>IF($A51="","",(VLOOKUP($A51,ACOUSTIC_PIVOT_TABLE!$B$4:$AO$500,36,FALSE)))</f>
        <v/>
      </c>
      <c r="BP51" s="27" t="str">
        <f>IF($A51="","",(VLOOKUP($A51,ACOUSTIC_PIVOT_TABLE!$B$4:$AO$500,37,FALSE)))</f>
        <v/>
      </c>
      <c r="BQ51" s="27" t="str">
        <f>IF($A51="","",(VLOOKUP($A51,ACOUSTIC_PIVOT_TABLE!$B$4:$AO$500,38,FALSE)))</f>
        <v/>
      </c>
      <c r="BR51" s="27" t="str">
        <f>IF($A51="","",(VLOOKUP($A51,ACOUSTIC_PIVOT_TABLE!$B$4:$AO$500,39,FALSE)))</f>
        <v/>
      </c>
      <c r="BS51" s="27" t="str">
        <f>IF($A51="","",(VLOOKUP($A51,ACOUSTIC_PIVOT_TABLE!$B$4:$AO$500,40,FALSE)))</f>
        <v/>
      </c>
    </row>
    <row r="52" spans="1:71" x14ac:dyDescent="0.25">
      <c r="A52" s="1" t="str">
        <f>IF(ACOUSTIC_PIVOT_TABLE!B54 = 0, "",ACOUSTIC_PIVOT_TABLE!B54)</f>
        <v/>
      </c>
      <c r="B52" s="1" t="str">
        <f>IF($A52="","",(VLOOKUP($A52,ACOUSTICS_COMBINED!$B$3:$AQ$501,21,FALSE)))</f>
        <v/>
      </c>
      <c r="C52" s="1" t="str">
        <f>IF($A52="","",(VLOOKUP($A52,ACOUSTICS_COMBINED!$B$3:$AQ$501,22,FALSE)))</f>
        <v/>
      </c>
      <c r="D52" s="1" t="str">
        <f>IF($A52="","",(VLOOKUP($A52,ACOUSTICS_COMBINED!$B$3:$AQ$501,12,FALSE)))</f>
        <v/>
      </c>
      <c r="E52" s="1" t="str">
        <f>IF($A52="","",(VLOOKUP($A52,ACOUSTICS_COMBINED!$B$3:$AQ$501,13,FALSE)))</f>
        <v/>
      </c>
      <c r="F52" s="1" t="str">
        <f>IF($A52="","",(VLOOKUP($A52,ACOUSTICS_COMBINED!$B$3:$AQ$501,14,FALSE)))</f>
        <v/>
      </c>
      <c r="G52" s="1" t="str">
        <f>IF($A52="","",(VLOOKUP($A52,ACOUSTICS_COMBINED!$B$3:$AQ$501,23,FALSE)))</f>
        <v/>
      </c>
      <c r="H52" s="1" t="str">
        <f>IF($A52="","",(VLOOKUP($A52,ACOUSTICS_COMBINED!$B$3:$AQ$501,24,FALSE)))</f>
        <v/>
      </c>
      <c r="I52" s="1" t="str">
        <f>IF($A52="","",(VLOOKUP($A52,ACOUSTICS_COMBINED!$B$3:$AQ$501,15,FALSE)))</f>
        <v/>
      </c>
      <c r="J52" s="1" t="str">
        <f>IF($A52="","",(VLOOKUP($A52,ACOUSTICS_COMBINED!$B$3:$AQ$501,16,FALSE)))</f>
        <v/>
      </c>
      <c r="K52" s="1" t="str">
        <f>IF($A52="","",(VLOOKUP($A52,ACOUSTICS_COMBINED!$B$3:$AQ$501,17,FALSE)))</f>
        <v/>
      </c>
      <c r="L52" s="1" t="str">
        <f>IF($A52="","",(VLOOKUP($A52,ACOUSTICS_COMBINED!$B$3:$AQ$501,18,FALSE)))</f>
        <v/>
      </c>
      <c r="M52" s="1" t="str">
        <f>IF($A52="","",(VLOOKUP($A52,ACOUSTICS_COMBINED!$B$3:$AQ$501,25,FALSE)))</f>
        <v/>
      </c>
      <c r="N52" s="16" t="str">
        <f>IF($A52="","",(VLOOKUP($A52,ACOUSTICS_COMBINED!$B$3:$AQ$501,19,FALSE)))</f>
        <v/>
      </c>
      <c r="O52" s="16" t="str">
        <f>IF($A52="","",(VLOOKUP($A52,ACOUSTICS_COMBINED!$B$3:$AQ$501,20,FALSE)))</f>
        <v/>
      </c>
      <c r="P52" s="1" t="str">
        <f>IF($A52="","",(VLOOKUP($A52,ACOUSTICS_COMBINED!$B$3:$AQ$501,26,FALSE)))</f>
        <v/>
      </c>
      <c r="Q52" s="1" t="str">
        <f>IF($A52="","",(VLOOKUP($A52,ACOUSTICS_COMBINED!$B$3:$AQ$501,27,FALSE)))</f>
        <v/>
      </c>
      <c r="R52" s="1" t="str">
        <f>IF($A52="","",(VLOOKUP($A52,ACOUSTICS_COMBINED!$B$3:$AQ$501,28,FALSE)))</f>
        <v/>
      </c>
      <c r="S52" s="1" t="str">
        <f>IF($A52="","",(VLOOKUP($A52,ACOUSTICS_COMBINED!$B$3:$AQ$501,29,FALSE)))</f>
        <v/>
      </c>
      <c r="T52" s="1" t="str">
        <f>IF($A52="","",(VLOOKUP($A52,ACOUSTICS_COMBINED!$B$3:$AQ$501,30,FALSE)))</f>
        <v/>
      </c>
      <c r="U52" s="1" t="str">
        <f>IF($A52="","",(VLOOKUP($A52,ACOUSTICS_COMBINED!$B$3:$AQ$501,31,FALSE)))</f>
        <v/>
      </c>
      <c r="V52" s="1" t="str">
        <f>IF($A52="","",(VLOOKUP($A52,ACOUSTICS_COMBINED!$B$3:$AQ$501,32,FALSE)))</f>
        <v/>
      </c>
      <c r="W52" s="1" t="str">
        <f>IF($A52="","",(VLOOKUP($A52,ACOUSTICS_COMBINED!$B$3:$AQ$501,33,FALSE)))</f>
        <v/>
      </c>
      <c r="X52" s="1" t="str">
        <f>IF($A52="","",(VLOOKUP($A52,ACOUSTICS_COMBINED!$B$3:$AQ$501,34,FALSE)))</f>
        <v/>
      </c>
      <c r="Y52" s="1" t="str">
        <f>IF($A52="","",(VLOOKUP($A52,ACOUSTICS_COMBINED!$B$3:$AQ$501,35,FALSE)))</f>
        <v/>
      </c>
      <c r="Z52" s="1" t="str">
        <f>IF($A52="","",(VLOOKUP($A52,ACOUSTICS_COMBINED!$B$3:$AQ$501,36,FALSE)))</f>
        <v/>
      </c>
      <c r="AA52" s="1" t="str">
        <f>IF($A52="","",(VLOOKUP($A52,ACOUSTICS_COMBINED!$B$3:$AQ$501,37,FALSE)))</f>
        <v/>
      </c>
      <c r="AB52" s="1" t="str">
        <f>IF($A52="","",(VLOOKUP($A52,ACOUSTICS_COMBINED!$B$3:$AQ$501,38,FALSE)))</f>
        <v/>
      </c>
      <c r="AC52" s="1" t="str">
        <f>IF($A52="","",(VLOOKUP($A52,ACOUSTICS_COMBINED!$B$3:$AQ$501,39,FALSE)))</f>
        <v/>
      </c>
      <c r="AD52" s="1" t="str">
        <f>IF($A52="","",(VLOOKUP($A52,ACOUSTICS_COMBINED!$B$3:$AQ$501,40,FALSE)))</f>
        <v/>
      </c>
      <c r="AE52" s="1" t="str">
        <f>IF($A52="","",(VLOOKUP($A52,ACOUSTICS_COMBINED!$B$3:$AQ$501,41,FALSE)))</f>
        <v/>
      </c>
      <c r="AF52" s="1" t="str">
        <f>IF($A52="","",(VLOOKUP($A52,ACOUSTICS_COMBINED!$B$3:$AQ$501,42,FALSE)))</f>
        <v/>
      </c>
      <c r="AG52" s="27" t="str">
        <f>IF($A52="","",(VLOOKUP($A52,ACOUSTIC_PIVOT_TABLE!$B$4:$AO$500,2,FALSE)))</f>
        <v/>
      </c>
      <c r="AH52" s="27" t="str">
        <f>IF($A52="","",(VLOOKUP($A52,ACOUSTIC_PIVOT_TABLE!$B$4:$AO$500,3,FALSE)))</f>
        <v/>
      </c>
      <c r="AI52" s="27" t="str">
        <f>IF($A52="","",(VLOOKUP($A52,ACOUSTIC_PIVOT_TABLE!$B$4:$AO$500,4,FALSE)))</f>
        <v/>
      </c>
      <c r="AJ52" s="27" t="str">
        <f>IF($A52="","",(VLOOKUP($A52,ACOUSTIC_PIVOT_TABLE!$B$4:$AO$500,5,FALSE)))</f>
        <v/>
      </c>
      <c r="AK52" s="27" t="str">
        <f>IF($A52="","",(VLOOKUP($A52,ACOUSTIC_PIVOT_TABLE!$B$4:$AO$500,6,FALSE)))</f>
        <v/>
      </c>
      <c r="AL52" s="27" t="str">
        <f>IF($A52="","",(VLOOKUP($A52,ACOUSTIC_PIVOT_TABLE!$B$4:$AO$500,7,FALSE)))</f>
        <v/>
      </c>
      <c r="AM52" s="27" t="str">
        <f>IF($A52="","",(VLOOKUP($A52,ACOUSTIC_PIVOT_TABLE!$B$4:$AO$500,8,FALSE)))</f>
        <v/>
      </c>
      <c r="AN52" s="27" t="str">
        <f>IF($A52="","",(VLOOKUP($A52,ACOUSTIC_PIVOT_TABLE!$B$4:$AO$500,9,FALSE)))</f>
        <v/>
      </c>
      <c r="AO52" s="27" t="str">
        <f>IF($A52="","",(VLOOKUP($A52,ACOUSTIC_PIVOT_TABLE!$B$4:$AO$500,10,FALSE)))</f>
        <v/>
      </c>
      <c r="AP52" s="27" t="str">
        <f>IF($A52="","",(VLOOKUP($A52,ACOUSTIC_PIVOT_TABLE!$B$4:$AO$500,11,FALSE)))</f>
        <v/>
      </c>
      <c r="AQ52" s="27" t="str">
        <f>IF($A52="","",(VLOOKUP($A52,ACOUSTIC_PIVOT_TABLE!$B$4:$AO$500,12,FALSE)))</f>
        <v/>
      </c>
      <c r="AR52" s="27" t="str">
        <f>IF($A52="","",(VLOOKUP($A52,ACOUSTIC_PIVOT_TABLE!$B$4:$AO$500,13,FALSE)))</f>
        <v/>
      </c>
      <c r="AS52" s="27" t="str">
        <f>IF($A52="","",(VLOOKUP($A52,ACOUSTIC_PIVOT_TABLE!$B$4:$AO$500,14,FALSE)))</f>
        <v/>
      </c>
      <c r="AT52" s="27" t="str">
        <f>IF($A52="","",(VLOOKUP($A52,ACOUSTIC_PIVOT_TABLE!$B$4:$AO$500,15,FALSE)))</f>
        <v/>
      </c>
      <c r="AU52" s="27" t="str">
        <f>IF($A52="","",(VLOOKUP($A52,ACOUSTIC_PIVOT_TABLE!$B$4:$AO$500,16,FALSE)))</f>
        <v/>
      </c>
      <c r="AV52" s="27" t="str">
        <f>IF($A52="","",(VLOOKUP($A52,ACOUSTIC_PIVOT_TABLE!$B$4:$AO$500,17,FALSE)))</f>
        <v/>
      </c>
      <c r="AW52" s="27" t="str">
        <f>IF($A52="","",(VLOOKUP($A52,ACOUSTIC_PIVOT_TABLE!$B$4:$AO$500,18,FALSE)))</f>
        <v/>
      </c>
      <c r="AX52" s="27" t="str">
        <f>IF($A52="","",(VLOOKUP($A52,ACOUSTIC_PIVOT_TABLE!$B$4:$AO$500,19,FALSE)))</f>
        <v/>
      </c>
      <c r="AY52" s="27" t="str">
        <f>IF($A52="","",(VLOOKUP($A52,ACOUSTIC_PIVOT_TABLE!$B$4:$AO$500,20,FALSE)))</f>
        <v/>
      </c>
      <c r="AZ52" s="27" t="str">
        <f>IF($A52="","",(VLOOKUP($A52,ACOUSTIC_PIVOT_TABLE!$B$4:$AO$500,21,FALSE)))</f>
        <v/>
      </c>
      <c r="BA52" s="27" t="str">
        <f>IF($A52="","",(VLOOKUP($A52,ACOUSTIC_PIVOT_TABLE!$B$4:$AO$500,22,FALSE)))</f>
        <v/>
      </c>
      <c r="BB52" s="27" t="str">
        <f>IF($A52="","",(VLOOKUP($A52,ACOUSTIC_PIVOT_TABLE!$B$4:$AO$500,23,FALSE)))</f>
        <v/>
      </c>
      <c r="BC52" s="27" t="str">
        <f>IF($A52="","",(VLOOKUP($A52,ACOUSTIC_PIVOT_TABLE!$B$4:$AO$500,24,FALSE)))</f>
        <v/>
      </c>
      <c r="BD52" s="27" t="str">
        <f>IF($A52="","",(VLOOKUP($A52,ACOUSTIC_PIVOT_TABLE!$B$4:$AO$500,25,FALSE)))</f>
        <v/>
      </c>
      <c r="BE52" s="27" t="str">
        <f>IF($A52="","",(VLOOKUP($A52,ACOUSTIC_PIVOT_TABLE!$B$4:$AO$500,26,FALSE)))</f>
        <v/>
      </c>
      <c r="BF52" s="27" t="str">
        <f>IF($A52="","",(VLOOKUP($A52,ACOUSTIC_PIVOT_TABLE!$B$4:$AO$500,27,FALSE)))</f>
        <v/>
      </c>
      <c r="BG52" s="27" t="str">
        <f>IF($A52="","",(VLOOKUP($A52,ACOUSTIC_PIVOT_TABLE!$B$4:$AO$500,28,FALSE)))</f>
        <v/>
      </c>
      <c r="BH52" s="27" t="str">
        <f>IF($A52="","",(VLOOKUP($A52,ACOUSTIC_PIVOT_TABLE!$B$4:$AO$500,29,FALSE)))</f>
        <v/>
      </c>
      <c r="BI52" s="27" t="str">
        <f>IF($A52="","",(VLOOKUP($A52,ACOUSTIC_PIVOT_TABLE!$B$4:$AO$500,30,FALSE)))</f>
        <v/>
      </c>
      <c r="BJ52" s="27" t="str">
        <f>IF($A52="","",(VLOOKUP($A52,ACOUSTIC_PIVOT_TABLE!$B$4:$AO$500,31,FALSE)))</f>
        <v/>
      </c>
      <c r="BK52" s="27" t="str">
        <f>IF($A52="","",(VLOOKUP($A52,ACOUSTIC_PIVOT_TABLE!$B$4:$AO$500,32,FALSE)))</f>
        <v/>
      </c>
      <c r="BL52" s="27" t="str">
        <f>IF($A52="","",(VLOOKUP($A52,ACOUSTIC_PIVOT_TABLE!$B$4:$AO$500,33,FALSE)))</f>
        <v/>
      </c>
      <c r="BM52" s="27" t="str">
        <f>IF($A52="","",(VLOOKUP($A52,ACOUSTIC_PIVOT_TABLE!$B$4:$AO$500,34,FALSE)))</f>
        <v/>
      </c>
      <c r="BN52" s="27" t="str">
        <f>IF($A52="","",(VLOOKUP($A52,ACOUSTIC_PIVOT_TABLE!$B$4:$AO$500,35,FALSE)))</f>
        <v/>
      </c>
      <c r="BO52" s="27" t="str">
        <f>IF($A52="","",(VLOOKUP($A52,ACOUSTIC_PIVOT_TABLE!$B$4:$AO$500,36,FALSE)))</f>
        <v/>
      </c>
      <c r="BP52" s="27" t="str">
        <f>IF($A52="","",(VLOOKUP($A52,ACOUSTIC_PIVOT_TABLE!$B$4:$AO$500,37,FALSE)))</f>
        <v/>
      </c>
      <c r="BQ52" s="27" t="str">
        <f>IF($A52="","",(VLOOKUP($A52,ACOUSTIC_PIVOT_TABLE!$B$4:$AO$500,38,FALSE)))</f>
        <v/>
      </c>
      <c r="BR52" s="27" t="str">
        <f>IF($A52="","",(VLOOKUP($A52,ACOUSTIC_PIVOT_TABLE!$B$4:$AO$500,39,FALSE)))</f>
        <v/>
      </c>
      <c r="BS52" s="27" t="str">
        <f>IF($A52="","",(VLOOKUP($A52,ACOUSTIC_PIVOT_TABLE!$B$4:$AO$500,40,FALSE)))</f>
        <v/>
      </c>
    </row>
    <row r="53" spans="1:71" x14ac:dyDescent="0.25">
      <c r="A53" s="1" t="str">
        <f>IF(ACOUSTIC_PIVOT_TABLE!B55 = 0, "",ACOUSTIC_PIVOT_TABLE!B55)</f>
        <v/>
      </c>
      <c r="B53" s="1" t="str">
        <f>IF($A53="","",(VLOOKUP($A53,ACOUSTICS_COMBINED!$B$3:$AQ$501,21,FALSE)))</f>
        <v/>
      </c>
      <c r="C53" s="1" t="str">
        <f>IF($A53="","",(VLOOKUP($A53,ACOUSTICS_COMBINED!$B$3:$AQ$501,22,FALSE)))</f>
        <v/>
      </c>
      <c r="D53" s="1" t="str">
        <f>IF($A53="","",(VLOOKUP($A53,ACOUSTICS_COMBINED!$B$3:$AQ$501,12,FALSE)))</f>
        <v/>
      </c>
      <c r="E53" s="1" t="str">
        <f>IF($A53="","",(VLOOKUP($A53,ACOUSTICS_COMBINED!$B$3:$AQ$501,13,FALSE)))</f>
        <v/>
      </c>
      <c r="F53" s="1" t="str">
        <f>IF($A53="","",(VLOOKUP($A53,ACOUSTICS_COMBINED!$B$3:$AQ$501,14,FALSE)))</f>
        <v/>
      </c>
      <c r="G53" s="1" t="str">
        <f>IF($A53="","",(VLOOKUP($A53,ACOUSTICS_COMBINED!$B$3:$AQ$501,23,FALSE)))</f>
        <v/>
      </c>
      <c r="H53" s="1" t="str">
        <f>IF($A53="","",(VLOOKUP($A53,ACOUSTICS_COMBINED!$B$3:$AQ$501,24,FALSE)))</f>
        <v/>
      </c>
      <c r="I53" s="1" t="str">
        <f>IF($A53="","",(VLOOKUP($A53,ACOUSTICS_COMBINED!$B$3:$AQ$501,15,FALSE)))</f>
        <v/>
      </c>
      <c r="J53" s="1" t="str">
        <f>IF($A53="","",(VLOOKUP($A53,ACOUSTICS_COMBINED!$B$3:$AQ$501,16,FALSE)))</f>
        <v/>
      </c>
      <c r="K53" s="1" t="str">
        <f>IF($A53="","",(VLOOKUP($A53,ACOUSTICS_COMBINED!$B$3:$AQ$501,17,FALSE)))</f>
        <v/>
      </c>
      <c r="L53" s="1" t="str">
        <f>IF($A53="","",(VLOOKUP($A53,ACOUSTICS_COMBINED!$B$3:$AQ$501,18,FALSE)))</f>
        <v/>
      </c>
      <c r="M53" s="1" t="str">
        <f>IF($A53="","",(VLOOKUP($A53,ACOUSTICS_COMBINED!$B$3:$AQ$501,25,FALSE)))</f>
        <v/>
      </c>
      <c r="N53" s="16" t="str">
        <f>IF($A53="","",(VLOOKUP($A53,ACOUSTICS_COMBINED!$B$3:$AQ$501,19,FALSE)))</f>
        <v/>
      </c>
      <c r="O53" s="16" t="str">
        <f>IF($A53="","",(VLOOKUP($A53,ACOUSTICS_COMBINED!$B$3:$AQ$501,20,FALSE)))</f>
        <v/>
      </c>
      <c r="P53" s="1" t="str">
        <f>IF($A53="","",(VLOOKUP($A53,ACOUSTICS_COMBINED!$B$3:$AQ$501,26,FALSE)))</f>
        <v/>
      </c>
      <c r="Q53" s="1" t="str">
        <f>IF($A53="","",(VLOOKUP($A53,ACOUSTICS_COMBINED!$B$3:$AQ$501,27,FALSE)))</f>
        <v/>
      </c>
      <c r="R53" s="1" t="str">
        <f>IF($A53="","",(VLOOKUP($A53,ACOUSTICS_COMBINED!$B$3:$AQ$501,28,FALSE)))</f>
        <v/>
      </c>
      <c r="S53" s="1" t="str">
        <f>IF($A53="","",(VLOOKUP($A53,ACOUSTICS_COMBINED!$B$3:$AQ$501,29,FALSE)))</f>
        <v/>
      </c>
      <c r="T53" s="1" t="str">
        <f>IF($A53="","",(VLOOKUP($A53,ACOUSTICS_COMBINED!$B$3:$AQ$501,30,FALSE)))</f>
        <v/>
      </c>
      <c r="U53" s="1" t="str">
        <f>IF($A53="","",(VLOOKUP($A53,ACOUSTICS_COMBINED!$B$3:$AQ$501,31,FALSE)))</f>
        <v/>
      </c>
      <c r="V53" s="1" t="str">
        <f>IF($A53="","",(VLOOKUP($A53,ACOUSTICS_COMBINED!$B$3:$AQ$501,32,FALSE)))</f>
        <v/>
      </c>
      <c r="W53" s="1" t="str">
        <f>IF($A53="","",(VLOOKUP($A53,ACOUSTICS_COMBINED!$B$3:$AQ$501,33,FALSE)))</f>
        <v/>
      </c>
      <c r="X53" s="1" t="str">
        <f>IF($A53="","",(VLOOKUP($A53,ACOUSTICS_COMBINED!$B$3:$AQ$501,34,FALSE)))</f>
        <v/>
      </c>
      <c r="Y53" s="1" t="str">
        <f>IF($A53="","",(VLOOKUP($A53,ACOUSTICS_COMBINED!$B$3:$AQ$501,35,FALSE)))</f>
        <v/>
      </c>
      <c r="Z53" s="1" t="str">
        <f>IF($A53="","",(VLOOKUP($A53,ACOUSTICS_COMBINED!$B$3:$AQ$501,36,FALSE)))</f>
        <v/>
      </c>
      <c r="AA53" s="1" t="str">
        <f>IF($A53="","",(VLOOKUP($A53,ACOUSTICS_COMBINED!$B$3:$AQ$501,37,FALSE)))</f>
        <v/>
      </c>
      <c r="AB53" s="1" t="str">
        <f>IF($A53="","",(VLOOKUP($A53,ACOUSTICS_COMBINED!$B$3:$AQ$501,38,FALSE)))</f>
        <v/>
      </c>
      <c r="AC53" s="1" t="str">
        <f>IF($A53="","",(VLOOKUP($A53,ACOUSTICS_COMBINED!$B$3:$AQ$501,39,FALSE)))</f>
        <v/>
      </c>
      <c r="AD53" s="1" t="str">
        <f>IF($A53="","",(VLOOKUP($A53,ACOUSTICS_COMBINED!$B$3:$AQ$501,40,FALSE)))</f>
        <v/>
      </c>
      <c r="AE53" s="1" t="str">
        <f>IF($A53="","",(VLOOKUP($A53,ACOUSTICS_COMBINED!$B$3:$AQ$501,41,FALSE)))</f>
        <v/>
      </c>
      <c r="AF53" s="1" t="str">
        <f>IF($A53="","",(VLOOKUP($A53,ACOUSTICS_COMBINED!$B$3:$AQ$501,42,FALSE)))</f>
        <v/>
      </c>
      <c r="AG53" s="27" t="str">
        <f>IF($A53="","",(VLOOKUP($A53,ACOUSTIC_PIVOT_TABLE!$B$4:$AO$500,2,FALSE)))</f>
        <v/>
      </c>
      <c r="AH53" s="27" t="str">
        <f>IF($A53="","",(VLOOKUP($A53,ACOUSTIC_PIVOT_TABLE!$B$4:$AO$500,3,FALSE)))</f>
        <v/>
      </c>
      <c r="AI53" s="27" t="str">
        <f>IF($A53="","",(VLOOKUP($A53,ACOUSTIC_PIVOT_TABLE!$B$4:$AO$500,4,FALSE)))</f>
        <v/>
      </c>
      <c r="AJ53" s="27" t="str">
        <f>IF($A53="","",(VLOOKUP($A53,ACOUSTIC_PIVOT_TABLE!$B$4:$AO$500,5,FALSE)))</f>
        <v/>
      </c>
      <c r="AK53" s="27" t="str">
        <f>IF($A53="","",(VLOOKUP($A53,ACOUSTIC_PIVOT_TABLE!$B$4:$AO$500,6,FALSE)))</f>
        <v/>
      </c>
      <c r="AL53" s="27" t="str">
        <f>IF($A53="","",(VLOOKUP($A53,ACOUSTIC_PIVOT_TABLE!$B$4:$AO$500,7,FALSE)))</f>
        <v/>
      </c>
      <c r="AM53" s="27" t="str">
        <f>IF($A53="","",(VLOOKUP($A53,ACOUSTIC_PIVOT_TABLE!$B$4:$AO$500,8,FALSE)))</f>
        <v/>
      </c>
      <c r="AN53" s="27" t="str">
        <f>IF($A53="","",(VLOOKUP($A53,ACOUSTIC_PIVOT_TABLE!$B$4:$AO$500,9,FALSE)))</f>
        <v/>
      </c>
      <c r="AO53" s="27" t="str">
        <f>IF($A53="","",(VLOOKUP($A53,ACOUSTIC_PIVOT_TABLE!$B$4:$AO$500,10,FALSE)))</f>
        <v/>
      </c>
      <c r="AP53" s="27" t="str">
        <f>IF($A53="","",(VLOOKUP($A53,ACOUSTIC_PIVOT_TABLE!$B$4:$AO$500,11,FALSE)))</f>
        <v/>
      </c>
      <c r="AQ53" s="27" t="str">
        <f>IF($A53="","",(VLOOKUP($A53,ACOUSTIC_PIVOT_TABLE!$B$4:$AO$500,12,FALSE)))</f>
        <v/>
      </c>
      <c r="AR53" s="27" t="str">
        <f>IF($A53="","",(VLOOKUP($A53,ACOUSTIC_PIVOT_TABLE!$B$4:$AO$500,13,FALSE)))</f>
        <v/>
      </c>
      <c r="AS53" s="27" t="str">
        <f>IF($A53="","",(VLOOKUP($A53,ACOUSTIC_PIVOT_TABLE!$B$4:$AO$500,14,FALSE)))</f>
        <v/>
      </c>
      <c r="AT53" s="27" t="str">
        <f>IF($A53="","",(VLOOKUP($A53,ACOUSTIC_PIVOT_TABLE!$B$4:$AO$500,15,FALSE)))</f>
        <v/>
      </c>
      <c r="AU53" s="27" t="str">
        <f>IF($A53="","",(VLOOKUP($A53,ACOUSTIC_PIVOT_TABLE!$B$4:$AO$500,16,FALSE)))</f>
        <v/>
      </c>
      <c r="AV53" s="27" t="str">
        <f>IF($A53="","",(VLOOKUP($A53,ACOUSTIC_PIVOT_TABLE!$B$4:$AO$500,17,FALSE)))</f>
        <v/>
      </c>
      <c r="AW53" s="27" t="str">
        <f>IF($A53="","",(VLOOKUP($A53,ACOUSTIC_PIVOT_TABLE!$B$4:$AO$500,18,FALSE)))</f>
        <v/>
      </c>
      <c r="AX53" s="27" t="str">
        <f>IF($A53="","",(VLOOKUP($A53,ACOUSTIC_PIVOT_TABLE!$B$4:$AO$500,19,FALSE)))</f>
        <v/>
      </c>
      <c r="AY53" s="27" t="str">
        <f>IF($A53="","",(VLOOKUP($A53,ACOUSTIC_PIVOT_TABLE!$B$4:$AO$500,20,FALSE)))</f>
        <v/>
      </c>
      <c r="AZ53" s="27" t="str">
        <f>IF($A53="","",(VLOOKUP($A53,ACOUSTIC_PIVOT_TABLE!$B$4:$AO$500,21,FALSE)))</f>
        <v/>
      </c>
      <c r="BA53" s="27" t="str">
        <f>IF($A53="","",(VLOOKUP($A53,ACOUSTIC_PIVOT_TABLE!$B$4:$AO$500,22,FALSE)))</f>
        <v/>
      </c>
      <c r="BB53" s="27" t="str">
        <f>IF($A53="","",(VLOOKUP($A53,ACOUSTIC_PIVOT_TABLE!$B$4:$AO$500,23,FALSE)))</f>
        <v/>
      </c>
      <c r="BC53" s="27" t="str">
        <f>IF($A53="","",(VLOOKUP($A53,ACOUSTIC_PIVOT_TABLE!$B$4:$AO$500,24,FALSE)))</f>
        <v/>
      </c>
      <c r="BD53" s="27" t="str">
        <f>IF($A53="","",(VLOOKUP($A53,ACOUSTIC_PIVOT_TABLE!$B$4:$AO$500,25,FALSE)))</f>
        <v/>
      </c>
      <c r="BE53" s="27" t="str">
        <f>IF($A53="","",(VLOOKUP($A53,ACOUSTIC_PIVOT_TABLE!$B$4:$AO$500,26,FALSE)))</f>
        <v/>
      </c>
      <c r="BF53" s="27" t="str">
        <f>IF($A53="","",(VLOOKUP($A53,ACOUSTIC_PIVOT_TABLE!$B$4:$AO$500,27,FALSE)))</f>
        <v/>
      </c>
      <c r="BG53" s="27" t="str">
        <f>IF($A53="","",(VLOOKUP($A53,ACOUSTIC_PIVOT_TABLE!$B$4:$AO$500,28,FALSE)))</f>
        <v/>
      </c>
      <c r="BH53" s="27" t="str">
        <f>IF($A53="","",(VLOOKUP($A53,ACOUSTIC_PIVOT_TABLE!$B$4:$AO$500,29,FALSE)))</f>
        <v/>
      </c>
      <c r="BI53" s="27" t="str">
        <f>IF($A53="","",(VLOOKUP($A53,ACOUSTIC_PIVOT_TABLE!$B$4:$AO$500,30,FALSE)))</f>
        <v/>
      </c>
      <c r="BJ53" s="27" t="str">
        <f>IF($A53="","",(VLOOKUP($A53,ACOUSTIC_PIVOT_TABLE!$B$4:$AO$500,31,FALSE)))</f>
        <v/>
      </c>
      <c r="BK53" s="27" t="str">
        <f>IF($A53="","",(VLOOKUP($A53,ACOUSTIC_PIVOT_TABLE!$B$4:$AO$500,32,FALSE)))</f>
        <v/>
      </c>
      <c r="BL53" s="27" t="str">
        <f>IF($A53="","",(VLOOKUP($A53,ACOUSTIC_PIVOT_TABLE!$B$4:$AO$500,33,FALSE)))</f>
        <v/>
      </c>
      <c r="BM53" s="27" t="str">
        <f>IF($A53="","",(VLOOKUP($A53,ACOUSTIC_PIVOT_TABLE!$B$4:$AO$500,34,FALSE)))</f>
        <v/>
      </c>
      <c r="BN53" s="27" t="str">
        <f>IF($A53="","",(VLOOKUP($A53,ACOUSTIC_PIVOT_TABLE!$B$4:$AO$500,35,FALSE)))</f>
        <v/>
      </c>
      <c r="BO53" s="27" t="str">
        <f>IF($A53="","",(VLOOKUP($A53,ACOUSTIC_PIVOT_TABLE!$B$4:$AO$500,36,FALSE)))</f>
        <v/>
      </c>
      <c r="BP53" s="27" t="str">
        <f>IF($A53="","",(VLOOKUP($A53,ACOUSTIC_PIVOT_TABLE!$B$4:$AO$500,37,FALSE)))</f>
        <v/>
      </c>
      <c r="BQ53" s="27" t="str">
        <f>IF($A53="","",(VLOOKUP($A53,ACOUSTIC_PIVOT_TABLE!$B$4:$AO$500,38,FALSE)))</f>
        <v/>
      </c>
      <c r="BR53" s="27" t="str">
        <f>IF($A53="","",(VLOOKUP($A53,ACOUSTIC_PIVOT_TABLE!$B$4:$AO$500,39,FALSE)))</f>
        <v/>
      </c>
      <c r="BS53" s="27" t="str">
        <f>IF($A53="","",(VLOOKUP($A53,ACOUSTIC_PIVOT_TABLE!$B$4:$AO$500,40,FALSE)))</f>
        <v/>
      </c>
    </row>
    <row r="54" spans="1:71" x14ac:dyDescent="0.25">
      <c r="A54" s="1" t="str">
        <f>IF(ACOUSTIC_PIVOT_TABLE!B56 = 0, "",ACOUSTIC_PIVOT_TABLE!B56)</f>
        <v/>
      </c>
      <c r="B54" s="1" t="str">
        <f>IF($A54="","",(VLOOKUP($A54,ACOUSTICS_COMBINED!$B$3:$AQ$501,21,FALSE)))</f>
        <v/>
      </c>
      <c r="C54" s="1" t="str">
        <f>IF($A54="","",(VLOOKUP($A54,ACOUSTICS_COMBINED!$B$3:$AQ$501,22,FALSE)))</f>
        <v/>
      </c>
      <c r="D54" s="1" t="str">
        <f>IF($A54="","",(VLOOKUP($A54,ACOUSTICS_COMBINED!$B$3:$AQ$501,12,FALSE)))</f>
        <v/>
      </c>
      <c r="E54" s="1" t="str">
        <f>IF($A54="","",(VLOOKUP($A54,ACOUSTICS_COMBINED!$B$3:$AQ$501,13,FALSE)))</f>
        <v/>
      </c>
      <c r="F54" s="1" t="str">
        <f>IF($A54="","",(VLOOKUP($A54,ACOUSTICS_COMBINED!$B$3:$AQ$501,14,FALSE)))</f>
        <v/>
      </c>
      <c r="G54" s="1" t="str">
        <f>IF($A54="","",(VLOOKUP($A54,ACOUSTICS_COMBINED!$B$3:$AQ$501,23,FALSE)))</f>
        <v/>
      </c>
      <c r="H54" s="1" t="str">
        <f>IF($A54="","",(VLOOKUP($A54,ACOUSTICS_COMBINED!$B$3:$AQ$501,24,FALSE)))</f>
        <v/>
      </c>
      <c r="I54" s="1" t="str">
        <f>IF($A54="","",(VLOOKUP($A54,ACOUSTICS_COMBINED!$B$3:$AQ$501,15,FALSE)))</f>
        <v/>
      </c>
      <c r="J54" s="1" t="str">
        <f>IF($A54="","",(VLOOKUP($A54,ACOUSTICS_COMBINED!$B$3:$AQ$501,16,FALSE)))</f>
        <v/>
      </c>
      <c r="K54" s="1" t="str">
        <f>IF($A54="","",(VLOOKUP($A54,ACOUSTICS_COMBINED!$B$3:$AQ$501,17,FALSE)))</f>
        <v/>
      </c>
      <c r="L54" s="1" t="str">
        <f>IF($A54="","",(VLOOKUP($A54,ACOUSTICS_COMBINED!$B$3:$AQ$501,18,FALSE)))</f>
        <v/>
      </c>
      <c r="M54" s="1" t="str">
        <f>IF($A54="","",(VLOOKUP($A54,ACOUSTICS_COMBINED!$B$3:$AQ$501,25,FALSE)))</f>
        <v/>
      </c>
      <c r="N54" s="16" t="str">
        <f>IF($A54="","",(VLOOKUP($A54,ACOUSTICS_COMBINED!$B$3:$AQ$501,19,FALSE)))</f>
        <v/>
      </c>
      <c r="O54" s="16" t="str">
        <f>IF($A54="","",(VLOOKUP($A54,ACOUSTICS_COMBINED!$B$3:$AQ$501,20,FALSE)))</f>
        <v/>
      </c>
      <c r="P54" s="1" t="str">
        <f>IF($A54="","",(VLOOKUP($A54,ACOUSTICS_COMBINED!$B$3:$AQ$501,26,FALSE)))</f>
        <v/>
      </c>
      <c r="Q54" s="1" t="str">
        <f>IF($A54="","",(VLOOKUP($A54,ACOUSTICS_COMBINED!$B$3:$AQ$501,27,FALSE)))</f>
        <v/>
      </c>
      <c r="R54" s="1" t="str">
        <f>IF($A54="","",(VLOOKUP($A54,ACOUSTICS_COMBINED!$B$3:$AQ$501,28,FALSE)))</f>
        <v/>
      </c>
      <c r="S54" s="1" t="str">
        <f>IF($A54="","",(VLOOKUP($A54,ACOUSTICS_COMBINED!$B$3:$AQ$501,29,FALSE)))</f>
        <v/>
      </c>
      <c r="T54" s="1" t="str">
        <f>IF($A54="","",(VLOOKUP($A54,ACOUSTICS_COMBINED!$B$3:$AQ$501,30,FALSE)))</f>
        <v/>
      </c>
      <c r="U54" s="1" t="str">
        <f>IF($A54="","",(VLOOKUP($A54,ACOUSTICS_COMBINED!$B$3:$AQ$501,31,FALSE)))</f>
        <v/>
      </c>
      <c r="V54" s="1" t="str">
        <f>IF($A54="","",(VLOOKUP($A54,ACOUSTICS_COMBINED!$B$3:$AQ$501,32,FALSE)))</f>
        <v/>
      </c>
      <c r="W54" s="1" t="str">
        <f>IF($A54="","",(VLOOKUP($A54,ACOUSTICS_COMBINED!$B$3:$AQ$501,33,FALSE)))</f>
        <v/>
      </c>
      <c r="X54" s="1" t="str">
        <f>IF($A54="","",(VLOOKUP($A54,ACOUSTICS_COMBINED!$B$3:$AQ$501,34,FALSE)))</f>
        <v/>
      </c>
      <c r="Y54" s="1" t="str">
        <f>IF($A54="","",(VLOOKUP($A54,ACOUSTICS_COMBINED!$B$3:$AQ$501,35,FALSE)))</f>
        <v/>
      </c>
      <c r="Z54" s="1" t="str">
        <f>IF($A54="","",(VLOOKUP($A54,ACOUSTICS_COMBINED!$B$3:$AQ$501,36,FALSE)))</f>
        <v/>
      </c>
      <c r="AA54" s="1" t="str">
        <f>IF($A54="","",(VLOOKUP($A54,ACOUSTICS_COMBINED!$B$3:$AQ$501,37,FALSE)))</f>
        <v/>
      </c>
      <c r="AB54" s="1" t="str">
        <f>IF($A54="","",(VLOOKUP($A54,ACOUSTICS_COMBINED!$B$3:$AQ$501,38,FALSE)))</f>
        <v/>
      </c>
      <c r="AC54" s="1" t="str">
        <f>IF($A54="","",(VLOOKUP($A54,ACOUSTICS_COMBINED!$B$3:$AQ$501,39,FALSE)))</f>
        <v/>
      </c>
      <c r="AD54" s="1" t="str">
        <f>IF($A54="","",(VLOOKUP($A54,ACOUSTICS_COMBINED!$B$3:$AQ$501,40,FALSE)))</f>
        <v/>
      </c>
      <c r="AE54" s="1" t="str">
        <f>IF($A54="","",(VLOOKUP($A54,ACOUSTICS_COMBINED!$B$3:$AQ$501,41,FALSE)))</f>
        <v/>
      </c>
      <c r="AF54" s="1" t="str">
        <f>IF($A54="","",(VLOOKUP($A54,ACOUSTICS_COMBINED!$B$3:$AQ$501,42,FALSE)))</f>
        <v/>
      </c>
      <c r="AG54" s="27" t="str">
        <f>IF($A54="","",(VLOOKUP($A54,ACOUSTIC_PIVOT_TABLE!$B$4:$AO$500,2,FALSE)))</f>
        <v/>
      </c>
      <c r="AH54" s="27" t="str">
        <f>IF($A54="","",(VLOOKUP($A54,ACOUSTIC_PIVOT_TABLE!$B$4:$AO$500,3,FALSE)))</f>
        <v/>
      </c>
      <c r="AI54" s="27" t="str">
        <f>IF($A54="","",(VLOOKUP($A54,ACOUSTIC_PIVOT_TABLE!$B$4:$AO$500,4,FALSE)))</f>
        <v/>
      </c>
      <c r="AJ54" s="27" t="str">
        <f>IF($A54="","",(VLOOKUP($A54,ACOUSTIC_PIVOT_TABLE!$B$4:$AO$500,5,FALSE)))</f>
        <v/>
      </c>
      <c r="AK54" s="27" t="str">
        <f>IF($A54="","",(VLOOKUP($A54,ACOUSTIC_PIVOT_TABLE!$B$4:$AO$500,6,FALSE)))</f>
        <v/>
      </c>
      <c r="AL54" s="27" t="str">
        <f>IF($A54="","",(VLOOKUP($A54,ACOUSTIC_PIVOT_TABLE!$B$4:$AO$500,7,FALSE)))</f>
        <v/>
      </c>
      <c r="AM54" s="27" t="str">
        <f>IF($A54="","",(VLOOKUP($A54,ACOUSTIC_PIVOT_TABLE!$B$4:$AO$500,8,FALSE)))</f>
        <v/>
      </c>
      <c r="AN54" s="27" t="str">
        <f>IF($A54="","",(VLOOKUP($A54,ACOUSTIC_PIVOT_TABLE!$B$4:$AO$500,9,FALSE)))</f>
        <v/>
      </c>
      <c r="AO54" s="27" t="str">
        <f>IF($A54="","",(VLOOKUP($A54,ACOUSTIC_PIVOT_TABLE!$B$4:$AO$500,10,FALSE)))</f>
        <v/>
      </c>
      <c r="AP54" s="27" t="str">
        <f>IF($A54="","",(VLOOKUP($A54,ACOUSTIC_PIVOT_TABLE!$B$4:$AO$500,11,FALSE)))</f>
        <v/>
      </c>
      <c r="AQ54" s="27" t="str">
        <f>IF($A54="","",(VLOOKUP($A54,ACOUSTIC_PIVOT_TABLE!$B$4:$AO$500,12,FALSE)))</f>
        <v/>
      </c>
      <c r="AR54" s="27" t="str">
        <f>IF($A54="","",(VLOOKUP($A54,ACOUSTIC_PIVOT_TABLE!$B$4:$AO$500,13,FALSE)))</f>
        <v/>
      </c>
      <c r="AS54" s="27" t="str">
        <f>IF($A54="","",(VLOOKUP($A54,ACOUSTIC_PIVOT_TABLE!$B$4:$AO$500,14,FALSE)))</f>
        <v/>
      </c>
      <c r="AT54" s="27" t="str">
        <f>IF($A54="","",(VLOOKUP($A54,ACOUSTIC_PIVOT_TABLE!$B$4:$AO$500,15,FALSE)))</f>
        <v/>
      </c>
      <c r="AU54" s="27" t="str">
        <f>IF($A54="","",(VLOOKUP($A54,ACOUSTIC_PIVOT_TABLE!$B$4:$AO$500,16,FALSE)))</f>
        <v/>
      </c>
      <c r="AV54" s="27" t="str">
        <f>IF($A54="","",(VLOOKUP($A54,ACOUSTIC_PIVOT_TABLE!$B$4:$AO$500,17,FALSE)))</f>
        <v/>
      </c>
      <c r="AW54" s="27" t="str">
        <f>IF($A54="","",(VLOOKUP($A54,ACOUSTIC_PIVOT_TABLE!$B$4:$AO$500,18,FALSE)))</f>
        <v/>
      </c>
      <c r="AX54" s="27" t="str">
        <f>IF($A54="","",(VLOOKUP($A54,ACOUSTIC_PIVOT_TABLE!$B$4:$AO$500,19,FALSE)))</f>
        <v/>
      </c>
      <c r="AY54" s="27" t="str">
        <f>IF($A54="","",(VLOOKUP($A54,ACOUSTIC_PIVOT_TABLE!$B$4:$AO$500,20,FALSE)))</f>
        <v/>
      </c>
      <c r="AZ54" s="27" t="str">
        <f>IF($A54="","",(VLOOKUP($A54,ACOUSTIC_PIVOT_TABLE!$B$4:$AO$500,21,FALSE)))</f>
        <v/>
      </c>
      <c r="BA54" s="27" t="str">
        <f>IF($A54="","",(VLOOKUP($A54,ACOUSTIC_PIVOT_TABLE!$B$4:$AO$500,22,FALSE)))</f>
        <v/>
      </c>
      <c r="BB54" s="27" t="str">
        <f>IF($A54="","",(VLOOKUP($A54,ACOUSTIC_PIVOT_TABLE!$B$4:$AO$500,23,FALSE)))</f>
        <v/>
      </c>
      <c r="BC54" s="27" t="str">
        <f>IF($A54="","",(VLOOKUP($A54,ACOUSTIC_PIVOT_TABLE!$B$4:$AO$500,24,FALSE)))</f>
        <v/>
      </c>
      <c r="BD54" s="27" t="str">
        <f>IF($A54="","",(VLOOKUP($A54,ACOUSTIC_PIVOT_TABLE!$B$4:$AO$500,25,FALSE)))</f>
        <v/>
      </c>
      <c r="BE54" s="27" t="str">
        <f>IF($A54="","",(VLOOKUP($A54,ACOUSTIC_PIVOT_TABLE!$B$4:$AO$500,26,FALSE)))</f>
        <v/>
      </c>
      <c r="BF54" s="27" t="str">
        <f>IF($A54="","",(VLOOKUP($A54,ACOUSTIC_PIVOT_TABLE!$B$4:$AO$500,27,FALSE)))</f>
        <v/>
      </c>
      <c r="BG54" s="27" t="str">
        <f>IF($A54="","",(VLOOKUP($A54,ACOUSTIC_PIVOT_TABLE!$B$4:$AO$500,28,FALSE)))</f>
        <v/>
      </c>
      <c r="BH54" s="27" t="str">
        <f>IF($A54="","",(VLOOKUP($A54,ACOUSTIC_PIVOT_TABLE!$B$4:$AO$500,29,FALSE)))</f>
        <v/>
      </c>
      <c r="BI54" s="27" t="str">
        <f>IF($A54="","",(VLOOKUP($A54,ACOUSTIC_PIVOT_TABLE!$B$4:$AO$500,30,FALSE)))</f>
        <v/>
      </c>
      <c r="BJ54" s="27" t="str">
        <f>IF($A54="","",(VLOOKUP($A54,ACOUSTIC_PIVOT_TABLE!$B$4:$AO$500,31,FALSE)))</f>
        <v/>
      </c>
      <c r="BK54" s="27" t="str">
        <f>IF($A54="","",(VLOOKUP($A54,ACOUSTIC_PIVOT_TABLE!$B$4:$AO$500,32,FALSE)))</f>
        <v/>
      </c>
      <c r="BL54" s="27" t="str">
        <f>IF($A54="","",(VLOOKUP($A54,ACOUSTIC_PIVOT_TABLE!$B$4:$AO$500,33,FALSE)))</f>
        <v/>
      </c>
      <c r="BM54" s="27" t="str">
        <f>IF($A54="","",(VLOOKUP($A54,ACOUSTIC_PIVOT_TABLE!$B$4:$AO$500,34,FALSE)))</f>
        <v/>
      </c>
      <c r="BN54" s="27" t="str">
        <f>IF($A54="","",(VLOOKUP($A54,ACOUSTIC_PIVOT_TABLE!$B$4:$AO$500,35,FALSE)))</f>
        <v/>
      </c>
      <c r="BO54" s="27" t="str">
        <f>IF($A54="","",(VLOOKUP($A54,ACOUSTIC_PIVOT_TABLE!$B$4:$AO$500,36,FALSE)))</f>
        <v/>
      </c>
      <c r="BP54" s="27" t="str">
        <f>IF($A54="","",(VLOOKUP($A54,ACOUSTIC_PIVOT_TABLE!$B$4:$AO$500,37,FALSE)))</f>
        <v/>
      </c>
      <c r="BQ54" s="27" t="str">
        <f>IF($A54="","",(VLOOKUP($A54,ACOUSTIC_PIVOT_TABLE!$B$4:$AO$500,38,FALSE)))</f>
        <v/>
      </c>
      <c r="BR54" s="27" t="str">
        <f>IF($A54="","",(VLOOKUP($A54,ACOUSTIC_PIVOT_TABLE!$B$4:$AO$500,39,FALSE)))</f>
        <v/>
      </c>
      <c r="BS54" s="27" t="str">
        <f>IF($A54="","",(VLOOKUP($A54,ACOUSTIC_PIVOT_TABLE!$B$4:$AO$500,40,FALSE)))</f>
        <v/>
      </c>
    </row>
    <row r="55" spans="1:71" x14ac:dyDescent="0.25">
      <c r="A55" s="1" t="str">
        <f>IF(ACOUSTIC_PIVOT_TABLE!B57 = 0, "",ACOUSTIC_PIVOT_TABLE!B57)</f>
        <v/>
      </c>
      <c r="B55" s="1" t="str">
        <f>IF($A55="","",(VLOOKUP($A55,ACOUSTICS_COMBINED!$B$3:$AQ$501,21,FALSE)))</f>
        <v/>
      </c>
      <c r="C55" s="1" t="str">
        <f>IF($A55="","",(VLOOKUP($A55,ACOUSTICS_COMBINED!$B$3:$AQ$501,22,FALSE)))</f>
        <v/>
      </c>
      <c r="D55" s="1" t="str">
        <f>IF($A55="","",(VLOOKUP($A55,ACOUSTICS_COMBINED!$B$3:$AQ$501,12,FALSE)))</f>
        <v/>
      </c>
      <c r="E55" s="1" t="str">
        <f>IF($A55="","",(VLOOKUP($A55,ACOUSTICS_COMBINED!$B$3:$AQ$501,13,FALSE)))</f>
        <v/>
      </c>
      <c r="F55" s="1" t="str">
        <f>IF($A55="","",(VLOOKUP($A55,ACOUSTICS_COMBINED!$B$3:$AQ$501,14,FALSE)))</f>
        <v/>
      </c>
      <c r="G55" s="1" t="str">
        <f>IF($A55="","",(VLOOKUP($A55,ACOUSTICS_COMBINED!$B$3:$AQ$501,23,FALSE)))</f>
        <v/>
      </c>
      <c r="H55" s="1" t="str">
        <f>IF($A55="","",(VLOOKUP($A55,ACOUSTICS_COMBINED!$B$3:$AQ$501,24,FALSE)))</f>
        <v/>
      </c>
      <c r="I55" s="1" t="str">
        <f>IF($A55="","",(VLOOKUP($A55,ACOUSTICS_COMBINED!$B$3:$AQ$501,15,FALSE)))</f>
        <v/>
      </c>
      <c r="J55" s="1" t="str">
        <f>IF($A55="","",(VLOOKUP($A55,ACOUSTICS_COMBINED!$B$3:$AQ$501,16,FALSE)))</f>
        <v/>
      </c>
      <c r="K55" s="1" t="str">
        <f>IF($A55="","",(VLOOKUP($A55,ACOUSTICS_COMBINED!$B$3:$AQ$501,17,FALSE)))</f>
        <v/>
      </c>
      <c r="L55" s="1" t="str">
        <f>IF($A55="","",(VLOOKUP($A55,ACOUSTICS_COMBINED!$B$3:$AQ$501,18,FALSE)))</f>
        <v/>
      </c>
      <c r="M55" s="1" t="str">
        <f>IF($A55="","",(VLOOKUP($A55,ACOUSTICS_COMBINED!$B$3:$AQ$501,25,FALSE)))</f>
        <v/>
      </c>
      <c r="N55" s="16" t="str">
        <f>IF($A55="","",(VLOOKUP($A55,ACOUSTICS_COMBINED!$B$3:$AQ$501,19,FALSE)))</f>
        <v/>
      </c>
      <c r="O55" s="16" t="str">
        <f>IF($A55="","",(VLOOKUP($A55,ACOUSTICS_COMBINED!$B$3:$AQ$501,20,FALSE)))</f>
        <v/>
      </c>
      <c r="P55" s="1" t="str">
        <f>IF($A55="","",(VLOOKUP($A55,ACOUSTICS_COMBINED!$B$3:$AQ$501,26,FALSE)))</f>
        <v/>
      </c>
      <c r="Q55" s="1" t="str">
        <f>IF($A55="","",(VLOOKUP($A55,ACOUSTICS_COMBINED!$B$3:$AQ$501,27,FALSE)))</f>
        <v/>
      </c>
      <c r="R55" s="1" t="str">
        <f>IF($A55="","",(VLOOKUP($A55,ACOUSTICS_COMBINED!$B$3:$AQ$501,28,FALSE)))</f>
        <v/>
      </c>
      <c r="S55" s="1" t="str">
        <f>IF($A55="","",(VLOOKUP($A55,ACOUSTICS_COMBINED!$B$3:$AQ$501,29,FALSE)))</f>
        <v/>
      </c>
      <c r="T55" s="1" t="str">
        <f>IF($A55="","",(VLOOKUP($A55,ACOUSTICS_COMBINED!$B$3:$AQ$501,30,FALSE)))</f>
        <v/>
      </c>
      <c r="U55" s="1" t="str">
        <f>IF($A55="","",(VLOOKUP($A55,ACOUSTICS_COMBINED!$B$3:$AQ$501,31,FALSE)))</f>
        <v/>
      </c>
      <c r="V55" s="1" t="str">
        <f>IF($A55="","",(VLOOKUP($A55,ACOUSTICS_COMBINED!$B$3:$AQ$501,32,FALSE)))</f>
        <v/>
      </c>
      <c r="W55" s="1" t="str">
        <f>IF($A55="","",(VLOOKUP($A55,ACOUSTICS_COMBINED!$B$3:$AQ$501,33,FALSE)))</f>
        <v/>
      </c>
      <c r="X55" s="1" t="str">
        <f>IF($A55="","",(VLOOKUP($A55,ACOUSTICS_COMBINED!$B$3:$AQ$501,34,FALSE)))</f>
        <v/>
      </c>
      <c r="Y55" s="1" t="str">
        <f>IF($A55="","",(VLOOKUP($A55,ACOUSTICS_COMBINED!$B$3:$AQ$501,35,FALSE)))</f>
        <v/>
      </c>
      <c r="Z55" s="1" t="str">
        <f>IF($A55="","",(VLOOKUP($A55,ACOUSTICS_COMBINED!$B$3:$AQ$501,36,FALSE)))</f>
        <v/>
      </c>
      <c r="AA55" s="1" t="str">
        <f>IF($A55="","",(VLOOKUP($A55,ACOUSTICS_COMBINED!$B$3:$AQ$501,37,FALSE)))</f>
        <v/>
      </c>
      <c r="AB55" s="1" t="str">
        <f>IF($A55="","",(VLOOKUP($A55,ACOUSTICS_COMBINED!$B$3:$AQ$501,38,FALSE)))</f>
        <v/>
      </c>
      <c r="AC55" s="1" t="str">
        <f>IF($A55="","",(VLOOKUP($A55,ACOUSTICS_COMBINED!$B$3:$AQ$501,39,FALSE)))</f>
        <v/>
      </c>
      <c r="AD55" s="1" t="str">
        <f>IF($A55="","",(VLOOKUP($A55,ACOUSTICS_COMBINED!$B$3:$AQ$501,40,FALSE)))</f>
        <v/>
      </c>
      <c r="AE55" s="1" t="str">
        <f>IF($A55="","",(VLOOKUP($A55,ACOUSTICS_COMBINED!$B$3:$AQ$501,41,FALSE)))</f>
        <v/>
      </c>
      <c r="AF55" s="1" t="str">
        <f>IF($A55="","",(VLOOKUP($A55,ACOUSTICS_COMBINED!$B$3:$AQ$501,42,FALSE)))</f>
        <v/>
      </c>
      <c r="AG55" s="27" t="str">
        <f>IF($A55="","",(VLOOKUP($A55,ACOUSTIC_PIVOT_TABLE!$B$4:$AO$500,2,FALSE)))</f>
        <v/>
      </c>
      <c r="AH55" s="27" t="str">
        <f>IF($A55="","",(VLOOKUP($A55,ACOUSTIC_PIVOT_TABLE!$B$4:$AO$500,3,FALSE)))</f>
        <v/>
      </c>
      <c r="AI55" s="27" t="str">
        <f>IF($A55="","",(VLOOKUP($A55,ACOUSTIC_PIVOT_TABLE!$B$4:$AO$500,4,FALSE)))</f>
        <v/>
      </c>
      <c r="AJ55" s="27" t="str">
        <f>IF($A55="","",(VLOOKUP($A55,ACOUSTIC_PIVOT_TABLE!$B$4:$AO$500,5,FALSE)))</f>
        <v/>
      </c>
      <c r="AK55" s="27" t="str">
        <f>IF($A55="","",(VLOOKUP($A55,ACOUSTIC_PIVOT_TABLE!$B$4:$AO$500,6,FALSE)))</f>
        <v/>
      </c>
      <c r="AL55" s="27" t="str">
        <f>IF($A55="","",(VLOOKUP($A55,ACOUSTIC_PIVOT_TABLE!$B$4:$AO$500,7,FALSE)))</f>
        <v/>
      </c>
      <c r="AM55" s="27" t="str">
        <f>IF($A55="","",(VLOOKUP($A55,ACOUSTIC_PIVOT_TABLE!$B$4:$AO$500,8,FALSE)))</f>
        <v/>
      </c>
      <c r="AN55" s="27" t="str">
        <f>IF($A55="","",(VLOOKUP($A55,ACOUSTIC_PIVOT_TABLE!$B$4:$AO$500,9,FALSE)))</f>
        <v/>
      </c>
      <c r="AO55" s="27" t="str">
        <f>IF($A55="","",(VLOOKUP($A55,ACOUSTIC_PIVOT_TABLE!$B$4:$AO$500,10,FALSE)))</f>
        <v/>
      </c>
      <c r="AP55" s="27" t="str">
        <f>IF($A55="","",(VLOOKUP($A55,ACOUSTIC_PIVOT_TABLE!$B$4:$AO$500,11,FALSE)))</f>
        <v/>
      </c>
      <c r="AQ55" s="27" t="str">
        <f>IF($A55="","",(VLOOKUP($A55,ACOUSTIC_PIVOT_TABLE!$B$4:$AO$500,12,FALSE)))</f>
        <v/>
      </c>
      <c r="AR55" s="27" t="str">
        <f>IF($A55="","",(VLOOKUP($A55,ACOUSTIC_PIVOT_TABLE!$B$4:$AO$500,13,FALSE)))</f>
        <v/>
      </c>
      <c r="AS55" s="27" t="str">
        <f>IF($A55="","",(VLOOKUP($A55,ACOUSTIC_PIVOT_TABLE!$B$4:$AO$500,14,FALSE)))</f>
        <v/>
      </c>
      <c r="AT55" s="27" t="str">
        <f>IF($A55="","",(VLOOKUP($A55,ACOUSTIC_PIVOT_TABLE!$B$4:$AO$500,15,FALSE)))</f>
        <v/>
      </c>
      <c r="AU55" s="27" t="str">
        <f>IF($A55="","",(VLOOKUP($A55,ACOUSTIC_PIVOT_TABLE!$B$4:$AO$500,16,FALSE)))</f>
        <v/>
      </c>
      <c r="AV55" s="27" t="str">
        <f>IF($A55="","",(VLOOKUP($A55,ACOUSTIC_PIVOT_TABLE!$B$4:$AO$500,17,FALSE)))</f>
        <v/>
      </c>
      <c r="AW55" s="27" t="str">
        <f>IF($A55="","",(VLOOKUP($A55,ACOUSTIC_PIVOT_TABLE!$B$4:$AO$500,18,FALSE)))</f>
        <v/>
      </c>
      <c r="AX55" s="27" t="str">
        <f>IF($A55="","",(VLOOKUP($A55,ACOUSTIC_PIVOT_TABLE!$B$4:$AO$500,19,FALSE)))</f>
        <v/>
      </c>
      <c r="AY55" s="27" t="str">
        <f>IF($A55="","",(VLOOKUP($A55,ACOUSTIC_PIVOT_TABLE!$B$4:$AO$500,20,FALSE)))</f>
        <v/>
      </c>
      <c r="AZ55" s="27" t="str">
        <f>IF($A55="","",(VLOOKUP($A55,ACOUSTIC_PIVOT_TABLE!$B$4:$AO$500,21,FALSE)))</f>
        <v/>
      </c>
      <c r="BA55" s="27" t="str">
        <f>IF($A55="","",(VLOOKUP($A55,ACOUSTIC_PIVOT_TABLE!$B$4:$AO$500,22,FALSE)))</f>
        <v/>
      </c>
      <c r="BB55" s="27" t="str">
        <f>IF($A55="","",(VLOOKUP($A55,ACOUSTIC_PIVOT_TABLE!$B$4:$AO$500,23,FALSE)))</f>
        <v/>
      </c>
      <c r="BC55" s="27" t="str">
        <f>IF($A55="","",(VLOOKUP($A55,ACOUSTIC_PIVOT_TABLE!$B$4:$AO$500,24,FALSE)))</f>
        <v/>
      </c>
      <c r="BD55" s="27" t="str">
        <f>IF($A55="","",(VLOOKUP($A55,ACOUSTIC_PIVOT_TABLE!$B$4:$AO$500,25,FALSE)))</f>
        <v/>
      </c>
      <c r="BE55" s="27" t="str">
        <f>IF($A55="","",(VLOOKUP($A55,ACOUSTIC_PIVOT_TABLE!$B$4:$AO$500,26,FALSE)))</f>
        <v/>
      </c>
      <c r="BF55" s="27" t="str">
        <f>IF($A55="","",(VLOOKUP($A55,ACOUSTIC_PIVOT_TABLE!$B$4:$AO$500,27,FALSE)))</f>
        <v/>
      </c>
      <c r="BG55" s="27" t="str">
        <f>IF($A55="","",(VLOOKUP($A55,ACOUSTIC_PIVOT_TABLE!$B$4:$AO$500,28,FALSE)))</f>
        <v/>
      </c>
      <c r="BH55" s="27" t="str">
        <f>IF($A55="","",(VLOOKUP($A55,ACOUSTIC_PIVOT_TABLE!$B$4:$AO$500,29,FALSE)))</f>
        <v/>
      </c>
      <c r="BI55" s="27" t="str">
        <f>IF($A55="","",(VLOOKUP($A55,ACOUSTIC_PIVOT_TABLE!$B$4:$AO$500,30,FALSE)))</f>
        <v/>
      </c>
      <c r="BJ55" s="27" t="str">
        <f>IF($A55="","",(VLOOKUP($A55,ACOUSTIC_PIVOT_TABLE!$B$4:$AO$500,31,FALSE)))</f>
        <v/>
      </c>
      <c r="BK55" s="27" t="str">
        <f>IF($A55="","",(VLOOKUP($A55,ACOUSTIC_PIVOT_TABLE!$B$4:$AO$500,32,FALSE)))</f>
        <v/>
      </c>
      <c r="BL55" s="27" t="str">
        <f>IF($A55="","",(VLOOKUP($A55,ACOUSTIC_PIVOT_TABLE!$B$4:$AO$500,33,FALSE)))</f>
        <v/>
      </c>
      <c r="BM55" s="27" t="str">
        <f>IF($A55="","",(VLOOKUP($A55,ACOUSTIC_PIVOT_TABLE!$B$4:$AO$500,34,FALSE)))</f>
        <v/>
      </c>
      <c r="BN55" s="27" t="str">
        <f>IF($A55="","",(VLOOKUP($A55,ACOUSTIC_PIVOT_TABLE!$B$4:$AO$500,35,FALSE)))</f>
        <v/>
      </c>
      <c r="BO55" s="27" t="str">
        <f>IF($A55="","",(VLOOKUP($A55,ACOUSTIC_PIVOT_TABLE!$B$4:$AO$500,36,FALSE)))</f>
        <v/>
      </c>
      <c r="BP55" s="27" t="str">
        <f>IF($A55="","",(VLOOKUP($A55,ACOUSTIC_PIVOT_TABLE!$B$4:$AO$500,37,FALSE)))</f>
        <v/>
      </c>
      <c r="BQ55" s="27" t="str">
        <f>IF($A55="","",(VLOOKUP($A55,ACOUSTIC_PIVOT_TABLE!$B$4:$AO$500,38,FALSE)))</f>
        <v/>
      </c>
      <c r="BR55" s="27" t="str">
        <f>IF($A55="","",(VLOOKUP($A55,ACOUSTIC_PIVOT_TABLE!$B$4:$AO$500,39,FALSE)))</f>
        <v/>
      </c>
      <c r="BS55" s="27" t="str">
        <f>IF($A55="","",(VLOOKUP($A55,ACOUSTIC_PIVOT_TABLE!$B$4:$AO$500,40,FALSE)))</f>
        <v/>
      </c>
    </row>
    <row r="56" spans="1:71" x14ac:dyDescent="0.25">
      <c r="A56" s="1" t="str">
        <f>IF(ACOUSTIC_PIVOT_TABLE!B58 = 0, "",ACOUSTIC_PIVOT_TABLE!B58)</f>
        <v/>
      </c>
      <c r="B56" s="1" t="str">
        <f>IF($A56="","",(VLOOKUP($A56,ACOUSTICS_COMBINED!$B$3:$AQ$501,21,FALSE)))</f>
        <v/>
      </c>
      <c r="C56" s="1" t="str">
        <f>IF($A56="","",(VLOOKUP($A56,ACOUSTICS_COMBINED!$B$3:$AQ$501,22,FALSE)))</f>
        <v/>
      </c>
      <c r="D56" s="1" t="str">
        <f>IF($A56="","",(VLOOKUP($A56,ACOUSTICS_COMBINED!$B$3:$AQ$501,12,FALSE)))</f>
        <v/>
      </c>
      <c r="E56" s="1" t="str">
        <f>IF($A56="","",(VLOOKUP($A56,ACOUSTICS_COMBINED!$B$3:$AQ$501,13,FALSE)))</f>
        <v/>
      </c>
      <c r="F56" s="1" t="str">
        <f>IF($A56="","",(VLOOKUP($A56,ACOUSTICS_COMBINED!$B$3:$AQ$501,14,FALSE)))</f>
        <v/>
      </c>
      <c r="G56" s="1" t="str">
        <f>IF($A56="","",(VLOOKUP($A56,ACOUSTICS_COMBINED!$B$3:$AQ$501,23,FALSE)))</f>
        <v/>
      </c>
      <c r="H56" s="1" t="str">
        <f>IF($A56="","",(VLOOKUP($A56,ACOUSTICS_COMBINED!$B$3:$AQ$501,24,FALSE)))</f>
        <v/>
      </c>
      <c r="I56" s="1" t="str">
        <f>IF($A56="","",(VLOOKUP($A56,ACOUSTICS_COMBINED!$B$3:$AQ$501,15,FALSE)))</f>
        <v/>
      </c>
      <c r="J56" s="1" t="str">
        <f>IF($A56="","",(VLOOKUP($A56,ACOUSTICS_COMBINED!$B$3:$AQ$501,16,FALSE)))</f>
        <v/>
      </c>
      <c r="K56" s="1" t="str">
        <f>IF($A56="","",(VLOOKUP($A56,ACOUSTICS_COMBINED!$B$3:$AQ$501,17,FALSE)))</f>
        <v/>
      </c>
      <c r="L56" s="1" t="str">
        <f>IF($A56="","",(VLOOKUP($A56,ACOUSTICS_COMBINED!$B$3:$AQ$501,18,FALSE)))</f>
        <v/>
      </c>
      <c r="M56" s="1" t="str">
        <f>IF($A56="","",(VLOOKUP($A56,ACOUSTICS_COMBINED!$B$3:$AQ$501,25,FALSE)))</f>
        <v/>
      </c>
      <c r="N56" s="16" t="str">
        <f>IF($A56="","",(VLOOKUP($A56,ACOUSTICS_COMBINED!$B$3:$AQ$501,19,FALSE)))</f>
        <v/>
      </c>
      <c r="O56" s="16" t="str">
        <f>IF($A56="","",(VLOOKUP($A56,ACOUSTICS_COMBINED!$B$3:$AQ$501,20,FALSE)))</f>
        <v/>
      </c>
      <c r="P56" s="1" t="str">
        <f>IF($A56="","",(VLOOKUP($A56,ACOUSTICS_COMBINED!$B$3:$AQ$501,26,FALSE)))</f>
        <v/>
      </c>
      <c r="Q56" s="1" t="str">
        <f>IF($A56="","",(VLOOKUP($A56,ACOUSTICS_COMBINED!$B$3:$AQ$501,27,FALSE)))</f>
        <v/>
      </c>
      <c r="R56" s="1" t="str">
        <f>IF($A56="","",(VLOOKUP($A56,ACOUSTICS_COMBINED!$B$3:$AQ$501,28,FALSE)))</f>
        <v/>
      </c>
      <c r="S56" s="1" t="str">
        <f>IF($A56="","",(VLOOKUP($A56,ACOUSTICS_COMBINED!$B$3:$AQ$501,29,FALSE)))</f>
        <v/>
      </c>
      <c r="T56" s="1" t="str">
        <f>IF($A56="","",(VLOOKUP($A56,ACOUSTICS_COMBINED!$B$3:$AQ$501,30,FALSE)))</f>
        <v/>
      </c>
      <c r="U56" s="1" t="str">
        <f>IF($A56="","",(VLOOKUP($A56,ACOUSTICS_COMBINED!$B$3:$AQ$501,31,FALSE)))</f>
        <v/>
      </c>
      <c r="V56" s="1" t="str">
        <f>IF($A56="","",(VLOOKUP($A56,ACOUSTICS_COMBINED!$B$3:$AQ$501,32,FALSE)))</f>
        <v/>
      </c>
      <c r="W56" s="1" t="str">
        <f>IF($A56="","",(VLOOKUP($A56,ACOUSTICS_COMBINED!$B$3:$AQ$501,33,FALSE)))</f>
        <v/>
      </c>
      <c r="X56" s="1" t="str">
        <f>IF($A56="","",(VLOOKUP($A56,ACOUSTICS_COMBINED!$B$3:$AQ$501,34,FALSE)))</f>
        <v/>
      </c>
      <c r="Y56" s="1" t="str">
        <f>IF($A56="","",(VLOOKUP($A56,ACOUSTICS_COMBINED!$B$3:$AQ$501,35,FALSE)))</f>
        <v/>
      </c>
      <c r="Z56" s="1" t="str">
        <f>IF($A56="","",(VLOOKUP($A56,ACOUSTICS_COMBINED!$B$3:$AQ$501,36,FALSE)))</f>
        <v/>
      </c>
      <c r="AA56" s="1" t="str">
        <f>IF($A56="","",(VLOOKUP($A56,ACOUSTICS_COMBINED!$B$3:$AQ$501,37,FALSE)))</f>
        <v/>
      </c>
      <c r="AB56" s="1" t="str">
        <f>IF($A56="","",(VLOOKUP($A56,ACOUSTICS_COMBINED!$B$3:$AQ$501,38,FALSE)))</f>
        <v/>
      </c>
      <c r="AC56" s="1" t="str">
        <f>IF($A56="","",(VLOOKUP($A56,ACOUSTICS_COMBINED!$B$3:$AQ$501,39,FALSE)))</f>
        <v/>
      </c>
      <c r="AD56" s="1" t="str">
        <f>IF($A56="","",(VLOOKUP($A56,ACOUSTICS_COMBINED!$B$3:$AQ$501,40,FALSE)))</f>
        <v/>
      </c>
      <c r="AE56" s="1" t="str">
        <f>IF($A56="","",(VLOOKUP($A56,ACOUSTICS_COMBINED!$B$3:$AQ$501,41,FALSE)))</f>
        <v/>
      </c>
      <c r="AF56" s="1" t="str">
        <f>IF($A56="","",(VLOOKUP($A56,ACOUSTICS_COMBINED!$B$3:$AQ$501,42,FALSE)))</f>
        <v/>
      </c>
      <c r="AG56" s="27" t="str">
        <f>IF($A56="","",(VLOOKUP($A56,ACOUSTIC_PIVOT_TABLE!$B$4:$AO$500,2,FALSE)))</f>
        <v/>
      </c>
      <c r="AH56" s="27" t="str">
        <f>IF($A56="","",(VLOOKUP($A56,ACOUSTIC_PIVOT_TABLE!$B$4:$AO$500,3,FALSE)))</f>
        <v/>
      </c>
      <c r="AI56" s="27" t="str">
        <f>IF($A56="","",(VLOOKUP($A56,ACOUSTIC_PIVOT_TABLE!$B$4:$AO$500,4,FALSE)))</f>
        <v/>
      </c>
      <c r="AJ56" s="27" t="str">
        <f>IF($A56="","",(VLOOKUP($A56,ACOUSTIC_PIVOT_TABLE!$B$4:$AO$500,5,FALSE)))</f>
        <v/>
      </c>
      <c r="AK56" s="27" t="str">
        <f>IF($A56="","",(VLOOKUP($A56,ACOUSTIC_PIVOT_TABLE!$B$4:$AO$500,6,FALSE)))</f>
        <v/>
      </c>
      <c r="AL56" s="27" t="str">
        <f>IF($A56="","",(VLOOKUP($A56,ACOUSTIC_PIVOT_TABLE!$B$4:$AO$500,7,FALSE)))</f>
        <v/>
      </c>
      <c r="AM56" s="27" t="str">
        <f>IF($A56="","",(VLOOKUP($A56,ACOUSTIC_PIVOT_TABLE!$B$4:$AO$500,8,FALSE)))</f>
        <v/>
      </c>
      <c r="AN56" s="27" t="str">
        <f>IF($A56="","",(VLOOKUP($A56,ACOUSTIC_PIVOT_TABLE!$B$4:$AO$500,9,FALSE)))</f>
        <v/>
      </c>
      <c r="AO56" s="27" t="str">
        <f>IF($A56="","",(VLOOKUP($A56,ACOUSTIC_PIVOT_TABLE!$B$4:$AO$500,10,FALSE)))</f>
        <v/>
      </c>
      <c r="AP56" s="27" t="str">
        <f>IF($A56="","",(VLOOKUP($A56,ACOUSTIC_PIVOT_TABLE!$B$4:$AO$500,11,FALSE)))</f>
        <v/>
      </c>
      <c r="AQ56" s="27" t="str">
        <f>IF($A56="","",(VLOOKUP($A56,ACOUSTIC_PIVOT_TABLE!$B$4:$AO$500,12,FALSE)))</f>
        <v/>
      </c>
      <c r="AR56" s="27" t="str">
        <f>IF($A56="","",(VLOOKUP($A56,ACOUSTIC_PIVOT_TABLE!$B$4:$AO$500,13,FALSE)))</f>
        <v/>
      </c>
      <c r="AS56" s="27" t="str">
        <f>IF($A56="","",(VLOOKUP($A56,ACOUSTIC_PIVOT_TABLE!$B$4:$AO$500,14,FALSE)))</f>
        <v/>
      </c>
      <c r="AT56" s="27" t="str">
        <f>IF($A56="","",(VLOOKUP($A56,ACOUSTIC_PIVOT_TABLE!$B$4:$AO$500,15,FALSE)))</f>
        <v/>
      </c>
      <c r="AU56" s="27" t="str">
        <f>IF($A56="","",(VLOOKUP($A56,ACOUSTIC_PIVOT_TABLE!$B$4:$AO$500,16,FALSE)))</f>
        <v/>
      </c>
      <c r="AV56" s="27" t="str">
        <f>IF($A56="","",(VLOOKUP($A56,ACOUSTIC_PIVOT_TABLE!$B$4:$AO$500,17,FALSE)))</f>
        <v/>
      </c>
      <c r="AW56" s="27" t="str">
        <f>IF($A56="","",(VLOOKUP($A56,ACOUSTIC_PIVOT_TABLE!$B$4:$AO$500,18,FALSE)))</f>
        <v/>
      </c>
      <c r="AX56" s="27" t="str">
        <f>IF($A56="","",(VLOOKUP($A56,ACOUSTIC_PIVOT_TABLE!$B$4:$AO$500,19,FALSE)))</f>
        <v/>
      </c>
      <c r="AY56" s="27" t="str">
        <f>IF($A56="","",(VLOOKUP($A56,ACOUSTIC_PIVOT_TABLE!$B$4:$AO$500,20,FALSE)))</f>
        <v/>
      </c>
      <c r="AZ56" s="27" t="str">
        <f>IF($A56="","",(VLOOKUP($A56,ACOUSTIC_PIVOT_TABLE!$B$4:$AO$500,21,FALSE)))</f>
        <v/>
      </c>
      <c r="BA56" s="27" t="str">
        <f>IF($A56="","",(VLOOKUP($A56,ACOUSTIC_PIVOT_TABLE!$B$4:$AO$500,22,FALSE)))</f>
        <v/>
      </c>
      <c r="BB56" s="27" t="str">
        <f>IF($A56="","",(VLOOKUP($A56,ACOUSTIC_PIVOT_TABLE!$B$4:$AO$500,23,FALSE)))</f>
        <v/>
      </c>
      <c r="BC56" s="27" t="str">
        <f>IF($A56="","",(VLOOKUP($A56,ACOUSTIC_PIVOT_TABLE!$B$4:$AO$500,24,FALSE)))</f>
        <v/>
      </c>
      <c r="BD56" s="27" t="str">
        <f>IF($A56="","",(VLOOKUP($A56,ACOUSTIC_PIVOT_TABLE!$B$4:$AO$500,25,FALSE)))</f>
        <v/>
      </c>
      <c r="BE56" s="27" t="str">
        <f>IF($A56="","",(VLOOKUP($A56,ACOUSTIC_PIVOT_TABLE!$B$4:$AO$500,26,FALSE)))</f>
        <v/>
      </c>
      <c r="BF56" s="27" t="str">
        <f>IF($A56="","",(VLOOKUP($A56,ACOUSTIC_PIVOT_TABLE!$B$4:$AO$500,27,FALSE)))</f>
        <v/>
      </c>
      <c r="BG56" s="27" t="str">
        <f>IF($A56="","",(VLOOKUP($A56,ACOUSTIC_PIVOT_TABLE!$B$4:$AO$500,28,FALSE)))</f>
        <v/>
      </c>
      <c r="BH56" s="27" t="str">
        <f>IF($A56="","",(VLOOKUP($A56,ACOUSTIC_PIVOT_TABLE!$B$4:$AO$500,29,FALSE)))</f>
        <v/>
      </c>
      <c r="BI56" s="27" t="str">
        <f>IF($A56="","",(VLOOKUP($A56,ACOUSTIC_PIVOT_TABLE!$B$4:$AO$500,30,FALSE)))</f>
        <v/>
      </c>
      <c r="BJ56" s="27" t="str">
        <f>IF($A56="","",(VLOOKUP($A56,ACOUSTIC_PIVOT_TABLE!$B$4:$AO$500,31,FALSE)))</f>
        <v/>
      </c>
      <c r="BK56" s="27" t="str">
        <f>IF($A56="","",(VLOOKUP($A56,ACOUSTIC_PIVOT_TABLE!$B$4:$AO$500,32,FALSE)))</f>
        <v/>
      </c>
      <c r="BL56" s="27" t="str">
        <f>IF($A56="","",(VLOOKUP($A56,ACOUSTIC_PIVOT_TABLE!$B$4:$AO$500,33,FALSE)))</f>
        <v/>
      </c>
      <c r="BM56" s="27" t="str">
        <f>IF($A56="","",(VLOOKUP($A56,ACOUSTIC_PIVOT_TABLE!$B$4:$AO$500,34,FALSE)))</f>
        <v/>
      </c>
      <c r="BN56" s="27" t="str">
        <f>IF($A56="","",(VLOOKUP($A56,ACOUSTIC_PIVOT_TABLE!$B$4:$AO$500,35,FALSE)))</f>
        <v/>
      </c>
      <c r="BO56" s="27" t="str">
        <f>IF($A56="","",(VLOOKUP($A56,ACOUSTIC_PIVOT_TABLE!$B$4:$AO$500,36,FALSE)))</f>
        <v/>
      </c>
      <c r="BP56" s="27" t="str">
        <f>IF($A56="","",(VLOOKUP($A56,ACOUSTIC_PIVOT_TABLE!$B$4:$AO$500,37,FALSE)))</f>
        <v/>
      </c>
      <c r="BQ56" s="27" t="str">
        <f>IF($A56="","",(VLOOKUP($A56,ACOUSTIC_PIVOT_TABLE!$B$4:$AO$500,38,FALSE)))</f>
        <v/>
      </c>
      <c r="BR56" s="27" t="str">
        <f>IF($A56="","",(VLOOKUP($A56,ACOUSTIC_PIVOT_TABLE!$B$4:$AO$500,39,FALSE)))</f>
        <v/>
      </c>
      <c r="BS56" s="27" t="str">
        <f>IF($A56="","",(VLOOKUP($A56,ACOUSTIC_PIVOT_TABLE!$B$4:$AO$500,40,FALSE)))</f>
        <v/>
      </c>
    </row>
    <row r="57" spans="1:71" x14ac:dyDescent="0.25">
      <c r="A57" s="1" t="str">
        <f>IF(ACOUSTIC_PIVOT_TABLE!B59 = 0, "",ACOUSTIC_PIVOT_TABLE!B59)</f>
        <v/>
      </c>
      <c r="B57" s="1" t="str">
        <f>IF($A57="","",(VLOOKUP($A57,ACOUSTICS_COMBINED!$B$3:$AQ$501,21,FALSE)))</f>
        <v/>
      </c>
      <c r="C57" s="1" t="str">
        <f>IF($A57="","",(VLOOKUP($A57,ACOUSTICS_COMBINED!$B$3:$AQ$501,22,FALSE)))</f>
        <v/>
      </c>
      <c r="D57" s="1" t="str">
        <f>IF($A57="","",(VLOOKUP($A57,ACOUSTICS_COMBINED!$B$3:$AQ$501,12,FALSE)))</f>
        <v/>
      </c>
      <c r="E57" s="1" t="str">
        <f>IF($A57="","",(VLOOKUP($A57,ACOUSTICS_COMBINED!$B$3:$AQ$501,13,FALSE)))</f>
        <v/>
      </c>
      <c r="F57" s="1" t="str">
        <f>IF($A57="","",(VLOOKUP($A57,ACOUSTICS_COMBINED!$B$3:$AQ$501,14,FALSE)))</f>
        <v/>
      </c>
      <c r="G57" s="1" t="str">
        <f>IF($A57="","",(VLOOKUP($A57,ACOUSTICS_COMBINED!$B$3:$AQ$501,23,FALSE)))</f>
        <v/>
      </c>
      <c r="H57" s="1" t="str">
        <f>IF($A57="","",(VLOOKUP($A57,ACOUSTICS_COMBINED!$B$3:$AQ$501,24,FALSE)))</f>
        <v/>
      </c>
      <c r="I57" s="1" t="str">
        <f>IF($A57="","",(VLOOKUP($A57,ACOUSTICS_COMBINED!$B$3:$AQ$501,15,FALSE)))</f>
        <v/>
      </c>
      <c r="J57" s="1" t="str">
        <f>IF($A57="","",(VLOOKUP($A57,ACOUSTICS_COMBINED!$B$3:$AQ$501,16,FALSE)))</f>
        <v/>
      </c>
      <c r="K57" s="1" t="str">
        <f>IF($A57="","",(VLOOKUP($A57,ACOUSTICS_COMBINED!$B$3:$AQ$501,17,FALSE)))</f>
        <v/>
      </c>
      <c r="L57" s="1" t="str">
        <f>IF($A57="","",(VLOOKUP($A57,ACOUSTICS_COMBINED!$B$3:$AQ$501,18,FALSE)))</f>
        <v/>
      </c>
      <c r="M57" s="1" t="str">
        <f>IF($A57="","",(VLOOKUP($A57,ACOUSTICS_COMBINED!$B$3:$AQ$501,25,FALSE)))</f>
        <v/>
      </c>
      <c r="N57" s="16" t="str">
        <f>IF($A57="","",(VLOOKUP($A57,ACOUSTICS_COMBINED!$B$3:$AQ$501,19,FALSE)))</f>
        <v/>
      </c>
      <c r="O57" s="16" t="str">
        <f>IF($A57="","",(VLOOKUP($A57,ACOUSTICS_COMBINED!$B$3:$AQ$501,20,FALSE)))</f>
        <v/>
      </c>
      <c r="P57" s="1" t="str">
        <f>IF($A57="","",(VLOOKUP($A57,ACOUSTICS_COMBINED!$B$3:$AQ$501,26,FALSE)))</f>
        <v/>
      </c>
      <c r="Q57" s="1" t="str">
        <f>IF($A57="","",(VLOOKUP($A57,ACOUSTICS_COMBINED!$B$3:$AQ$501,27,FALSE)))</f>
        <v/>
      </c>
      <c r="R57" s="1" t="str">
        <f>IF($A57="","",(VLOOKUP($A57,ACOUSTICS_COMBINED!$B$3:$AQ$501,28,FALSE)))</f>
        <v/>
      </c>
      <c r="S57" s="1" t="str">
        <f>IF($A57="","",(VLOOKUP($A57,ACOUSTICS_COMBINED!$B$3:$AQ$501,29,FALSE)))</f>
        <v/>
      </c>
      <c r="T57" s="1" t="str">
        <f>IF($A57="","",(VLOOKUP($A57,ACOUSTICS_COMBINED!$B$3:$AQ$501,30,FALSE)))</f>
        <v/>
      </c>
      <c r="U57" s="1" t="str">
        <f>IF($A57="","",(VLOOKUP($A57,ACOUSTICS_COMBINED!$B$3:$AQ$501,31,FALSE)))</f>
        <v/>
      </c>
      <c r="V57" s="1" t="str">
        <f>IF($A57="","",(VLOOKUP($A57,ACOUSTICS_COMBINED!$B$3:$AQ$501,32,FALSE)))</f>
        <v/>
      </c>
      <c r="W57" s="1" t="str">
        <f>IF($A57="","",(VLOOKUP($A57,ACOUSTICS_COMBINED!$B$3:$AQ$501,33,FALSE)))</f>
        <v/>
      </c>
      <c r="X57" s="1" t="str">
        <f>IF($A57="","",(VLOOKUP($A57,ACOUSTICS_COMBINED!$B$3:$AQ$501,34,FALSE)))</f>
        <v/>
      </c>
      <c r="Y57" s="1" t="str">
        <f>IF($A57="","",(VLOOKUP($A57,ACOUSTICS_COMBINED!$B$3:$AQ$501,35,FALSE)))</f>
        <v/>
      </c>
      <c r="Z57" s="1" t="str">
        <f>IF($A57="","",(VLOOKUP($A57,ACOUSTICS_COMBINED!$B$3:$AQ$501,36,FALSE)))</f>
        <v/>
      </c>
      <c r="AA57" s="1" t="str">
        <f>IF($A57="","",(VLOOKUP($A57,ACOUSTICS_COMBINED!$B$3:$AQ$501,37,FALSE)))</f>
        <v/>
      </c>
      <c r="AB57" s="1" t="str">
        <f>IF($A57="","",(VLOOKUP($A57,ACOUSTICS_COMBINED!$B$3:$AQ$501,38,FALSE)))</f>
        <v/>
      </c>
      <c r="AC57" s="1" t="str">
        <f>IF($A57="","",(VLOOKUP($A57,ACOUSTICS_COMBINED!$B$3:$AQ$501,39,FALSE)))</f>
        <v/>
      </c>
      <c r="AD57" s="1" t="str">
        <f>IF($A57="","",(VLOOKUP($A57,ACOUSTICS_COMBINED!$B$3:$AQ$501,40,FALSE)))</f>
        <v/>
      </c>
      <c r="AE57" s="1" t="str">
        <f>IF($A57="","",(VLOOKUP($A57,ACOUSTICS_COMBINED!$B$3:$AQ$501,41,FALSE)))</f>
        <v/>
      </c>
      <c r="AF57" s="1" t="str">
        <f>IF($A57="","",(VLOOKUP($A57,ACOUSTICS_COMBINED!$B$3:$AQ$501,42,FALSE)))</f>
        <v/>
      </c>
      <c r="AG57" s="27" t="str">
        <f>IF($A57="","",(VLOOKUP($A57,ACOUSTIC_PIVOT_TABLE!$B$4:$AO$500,2,FALSE)))</f>
        <v/>
      </c>
      <c r="AH57" s="27" t="str">
        <f>IF($A57="","",(VLOOKUP($A57,ACOUSTIC_PIVOT_TABLE!$B$4:$AO$500,3,FALSE)))</f>
        <v/>
      </c>
      <c r="AI57" s="27" t="str">
        <f>IF($A57="","",(VLOOKUP($A57,ACOUSTIC_PIVOT_TABLE!$B$4:$AO$500,4,FALSE)))</f>
        <v/>
      </c>
      <c r="AJ57" s="27" t="str">
        <f>IF($A57="","",(VLOOKUP($A57,ACOUSTIC_PIVOT_TABLE!$B$4:$AO$500,5,FALSE)))</f>
        <v/>
      </c>
      <c r="AK57" s="27" t="str">
        <f>IF($A57="","",(VLOOKUP($A57,ACOUSTIC_PIVOT_TABLE!$B$4:$AO$500,6,FALSE)))</f>
        <v/>
      </c>
      <c r="AL57" s="27" t="str">
        <f>IF($A57="","",(VLOOKUP($A57,ACOUSTIC_PIVOT_TABLE!$B$4:$AO$500,7,FALSE)))</f>
        <v/>
      </c>
      <c r="AM57" s="27" t="str">
        <f>IF($A57="","",(VLOOKUP($A57,ACOUSTIC_PIVOT_TABLE!$B$4:$AO$500,8,FALSE)))</f>
        <v/>
      </c>
      <c r="AN57" s="27" t="str">
        <f>IF($A57="","",(VLOOKUP($A57,ACOUSTIC_PIVOT_TABLE!$B$4:$AO$500,9,FALSE)))</f>
        <v/>
      </c>
      <c r="AO57" s="27" t="str">
        <f>IF($A57="","",(VLOOKUP($A57,ACOUSTIC_PIVOT_TABLE!$B$4:$AO$500,10,FALSE)))</f>
        <v/>
      </c>
      <c r="AP57" s="27" t="str">
        <f>IF($A57="","",(VLOOKUP($A57,ACOUSTIC_PIVOT_TABLE!$B$4:$AO$500,11,FALSE)))</f>
        <v/>
      </c>
      <c r="AQ57" s="27" t="str">
        <f>IF($A57="","",(VLOOKUP($A57,ACOUSTIC_PIVOT_TABLE!$B$4:$AO$500,12,FALSE)))</f>
        <v/>
      </c>
      <c r="AR57" s="27" t="str">
        <f>IF($A57="","",(VLOOKUP($A57,ACOUSTIC_PIVOT_TABLE!$B$4:$AO$500,13,FALSE)))</f>
        <v/>
      </c>
      <c r="AS57" s="27" t="str">
        <f>IF($A57="","",(VLOOKUP($A57,ACOUSTIC_PIVOT_TABLE!$B$4:$AO$500,14,FALSE)))</f>
        <v/>
      </c>
      <c r="AT57" s="27" t="str">
        <f>IF($A57="","",(VLOOKUP($A57,ACOUSTIC_PIVOT_TABLE!$B$4:$AO$500,15,FALSE)))</f>
        <v/>
      </c>
      <c r="AU57" s="27" t="str">
        <f>IF($A57="","",(VLOOKUP($A57,ACOUSTIC_PIVOT_TABLE!$B$4:$AO$500,16,FALSE)))</f>
        <v/>
      </c>
      <c r="AV57" s="27" t="str">
        <f>IF($A57="","",(VLOOKUP($A57,ACOUSTIC_PIVOT_TABLE!$B$4:$AO$500,17,FALSE)))</f>
        <v/>
      </c>
      <c r="AW57" s="27" t="str">
        <f>IF($A57="","",(VLOOKUP($A57,ACOUSTIC_PIVOT_TABLE!$B$4:$AO$500,18,FALSE)))</f>
        <v/>
      </c>
      <c r="AX57" s="27" t="str">
        <f>IF($A57="","",(VLOOKUP($A57,ACOUSTIC_PIVOT_TABLE!$B$4:$AO$500,19,FALSE)))</f>
        <v/>
      </c>
      <c r="AY57" s="27" t="str">
        <f>IF($A57="","",(VLOOKUP($A57,ACOUSTIC_PIVOT_TABLE!$B$4:$AO$500,20,FALSE)))</f>
        <v/>
      </c>
      <c r="AZ57" s="27" t="str">
        <f>IF($A57="","",(VLOOKUP($A57,ACOUSTIC_PIVOT_TABLE!$B$4:$AO$500,21,FALSE)))</f>
        <v/>
      </c>
      <c r="BA57" s="27" t="str">
        <f>IF($A57="","",(VLOOKUP($A57,ACOUSTIC_PIVOT_TABLE!$B$4:$AO$500,22,FALSE)))</f>
        <v/>
      </c>
      <c r="BB57" s="27" t="str">
        <f>IF($A57="","",(VLOOKUP($A57,ACOUSTIC_PIVOT_TABLE!$B$4:$AO$500,23,FALSE)))</f>
        <v/>
      </c>
      <c r="BC57" s="27" t="str">
        <f>IF($A57="","",(VLOOKUP($A57,ACOUSTIC_PIVOT_TABLE!$B$4:$AO$500,24,FALSE)))</f>
        <v/>
      </c>
      <c r="BD57" s="27" t="str">
        <f>IF($A57="","",(VLOOKUP($A57,ACOUSTIC_PIVOT_TABLE!$B$4:$AO$500,25,FALSE)))</f>
        <v/>
      </c>
      <c r="BE57" s="27" t="str">
        <f>IF($A57="","",(VLOOKUP($A57,ACOUSTIC_PIVOT_TABLE!$B$4:$AO$500,26,FALSE)))</f>
        <v/>
      </c>
      <c r="BF57" s="27" t="str">
        <f>IF($A57="","",(VLOOKUP($A57,ACOUSTIC_PIVOT_TABLE!$B$4:$AO$500,27,FALSE)))</f>
        <v/>
      </c>
      <c r="BG57" s="27" t="str">
        <f>IF($A57="","",(VLOOKUP($A57,ACOUSTIC_PIVOT_TABLE!$B$4:$AO$500,28,FALSE)))</f>
        <v/>
      </c>
      <c r="BH57" s="27" t="str">
        <f>IF($A57="","",(VLOOKUP($A57,ACOUSTIC_PIVOT_TABLE!$B$4:$AO$500,29,FALSE)))</f>
        <v/>
      </c>
      <c r="BI57" s="27" t="str">
        <f>IF($A57="","",(VLOOKUP($A57,ACOUSTIC_PIVOT_TABLE!$B$4:$AO$500,30,FALSE)))</f>
        <v/>
      </c>
      <c r="BJ57" s="27" t="str">
        <f>IF($A57="","",(VLOOKUP($A57,ACOUSTIC_PIVOT_TABLE!$B$4:$AO$500,31,FALSE)))</f>
        <v/>
      </c>
      <c r="BK57" s="27" t="str">
        <f>IF($A57="","",(VLOOKUP($A57,ACOUSTIC_PIVOT_TABLE!$B$4:$AO$500,32,FALSE)))</f>
        <v/>
      </c>
      <c r="BL57" s="27" t="str">
        <f>IF($A57="","",(VLOOKUP($A57,ACOUSTIC_PIVOT_TABLE!$B$4:$AO$500,33,FALSE)))</f>
        <v/>
      </c>
      <c r="BM57" s="27" t="str">
        <f>IF($A57="","",(VLOOKUP($A57,ACOUSTIC_PIVOT_TABLE!$B$4:$AO$500,34,FALSE)))</f>
        <v/>
      </c>
      <c r="BN57" s="27" t="str">
        <f>IF($A57="","",(VLOOKUP($A57,ACOUSTIC_PIVOT_TABLE!$B$4:$AO$500,35,FALSE)))</f>
        <v/>
      </c>
      <c r="BO57" s="27" t="str">
        <f>IF($A57="","",(VLOOKUP($A57,ACOUSTIC_PIVOT_TABLE!$B$4:$AO$500,36,FALSE)))</f>
        <v/>
      </c>
      <c r="BP57" s="27" t="str">
        <f>IF($A57="","",(VLOOKUP($A57,ACOUSTIC_PIVOT_TABLE!$B$4:$AO$500,37,FALSE)))</f>
        <v/>
      </c>
      <c r="BQ57" s="27" t="str">
        <f>IF($A57="","",(VLOOKUP($A57,ACOUSTIC_PIVOT_TABLE!$B$4:$AO$500,38,FALSE)))</f>
        <v/>
      </c>
      <c r="BR57" s="27" t="str">
        <f>IF($A57="","",(VLOOKUP($A57,ACOUSTIC_PIVOT_TABLE!$B$4:$AO$500,39,FALSE)))</f>
        <v/>
      </c>
      <c r="BS57" s="27" t="str">
        <f>IF($A57="","",(VLOOKUP($A57,ACOUSTIC_PIVOT_TABLE!$B$4:$AO$500,40,FALSE)))</f>
        <v/>
      </c>
    </row>
    <row r="58" spans="1:71" x14ac:dyDescent="0.25">
      <c r="A58" s="1" t="str">
        <f>IF(ACOUSTIC_PIVOT_TABLE!B60 = 0, "",ACOUSTIC_PIVOT_TABLE!B60)</f>
        <v/>
      </c>
      <c r="B58" s="1" t="str">
        <f>IF($A58="","",(VLOOKUP($A58,ACOUSTICS_COMBINED!$B$3:$AQ$501,21,FALSE)))</f>
        <v/>
      </c>
      <c r="C58" s="1" t="str">
        <f>IF($A58="","",(VLOOKUP($A58,ACOUSTICS_COMBINED!$B$3:$AQ$501,22,FALSE)))</f>
        <v/>
      </c>
      <c r="D58" s="1" t="str">
        <f>IF($A58="","",(VLOOKUP($A58,ACOUSTICS_COMBINED!$B$3:$AQ$501,12,FALSE)))</f>
        <v/>
      </c>
      <c r="E58" s="1" t="str">
        <f>IF($A58="","",(VLOOKUP($A58,ACOUSTICS_COMBINED!$B$3:$AQ$501,13,FALSE)))</f>
        <v/>
      </c>
      <c r="F58" s="1" t="str">
        <f>IF($A58="","",(VLOOKUP($A58,ACOUSTICS_COMBINED!$B$3:$AQ$501,14,FALSE)))</f>
        <v/>
      </c>
      <c r="G58" s="1" t="str">
        <f>IF($A58="","",(VLOOKUP($A58,ACOUSTICS_COMBINED!$B$3:$AQ$501,23,FALSE)))</f>
        <v/>
      </c>
      <c r="H58" s="1" t="str">
        <f>IF($A58="","",(VLOOKUP($A58,ACOUSTICS_COMBINED!$B$3:$AQ$501,24,FALSE)))</f>
        <v/>
      </c>
      <c r="I58" s="1" t="str">
        <f>IF($A58="","",(VLOOKUP($A58,ACOUSTICS_COMBINED!$B$3:$AQ$501,15,FALSE)))</f>
        <v/>
      </c>
      <c r="J58" s="1" t="str">
        <f>IF($A58="","",(VLOOKUP($A58,ACOUSTICS_COMBINED!$B$3:$AQ$501,16,FALSE)))</f>
        <v/>
      </c>
      <c r="K58" s="1" t="str">
        <f>IF($A58="","",(VLOOKUP($A58,ACOUSTICS_COMBINED!$B$3:$AQ$501,17,FALSE)))</f>
        <v/>
      </c>
      <c r="L58" s="1" t="str">
        <f>IF($A58="","",(VLOOKUP($A58,ACOUSTICS_COMBINED!$B$3:$AQ$501,18,FALSE)))</f>
        <v/>
      </c>
      <c r="M58" s="1" t="str">
        <f>IF($A58="","",(VLOOKUP($A58,ACOUSTICS_COMBINED!$B$3:$AQ$501,25,FALSE)))</f>
        <v/>
      </c>
      <c r="N58" s="16" t="str">
        <f>IF($A58="","",(VLOOKUP($A58,ACOUSTICS_COMBINED!$B$3:$AQ$501,19,FALSE)))</f>
        <v/>
      </c>
      <c r="O58" s="16" t="str">
        <f>IF($A58="","",(VLOOKUP($A58,ACOUSTICS_COMBINED!$B$3:$AQ$501,20,FALSE)))</f>
        <v/>
      </c>
      <c r="P58" s="1" t="str">
        <f>IF($A58="","",(VLOOKUP($A58,ACOUSTICS_COMBINED!$B$3:$AQ$501,26,FALSE)))</f>
        <v/>
      </c>
      <c r="Q58" s="1" t="str">
        <f>IF($A58="","",(VLOOKUP($A58,ACOUSTICS_COMBINED!$B$3:$AQ$501,27,FALSE)))</f>
        <v/>
      </c>
      <c r="R58" s="1" t="str">
        <f>IF($A58="","",(VLOOKUP($A58,ACOUSTICS_COMBINED!$B$3:$AQ$501,28,FALSE)))</f>
        <v/>
      </c>
      <c r="S58" s="1" t="str">
        <f>IF($A58="","",(VLOOKUP($A58,ACOUSTICS_COMBINED!$B$3:$AQ$501,29,FALSE)))</f>
        <v/>
      </c>
      <c r="T58" s="1" t="str">
        <f>IF($A58="","",(VLOOKUP($A58,ACOUSTICS_COMBINED!$B$3:$AQ$501,30,FALSE)))</f>
        <v/>
      </c>
      <c r="U58" s="1" t="str">
        <f>IF($A58="","",(VLOOKUP($A58,ACOUSTICS_COMBINED!$B$3:$AQ$501,31,FALSE)))</f>
        <v/>
      </c>
      <c r="V58" s="1" t="str">
        <f>IF($A58="","",(VLOOKUP($A58,ACOUSTICS_COMBINED!$B$3:$AQ$501,32,FALSE)))</f>
        <v/>
      </c>
      <c r="W58" s="1" t="str">
        <f>IF($A58="","",(VLOOKUP($A58,ACOUSTICS_COMBINED!$B$3:$AQ$501,33,FALSE)))</f>
        <v/>
      </c>
      <c r="X58" s="1" t="str">
        <f>IF($A58="","",(VLOOKUP($A58,ACOUSTICS_COMBINED!$B$3:$AQ$501,34,FALSE)))</f>
        <v/>
      </c>
      <c r="Y58" s="1" t="str">
        <f>IF($A58="","",(VLOOKUP($A58,ACOUSTICS_COMBINED!$B$3:$AQ$501,35,FALSE)))</f>
        <v/>
      </c>
      <c r="Z58" s="1" t="str">
        <f>IF($A58="","",(VLOOKUP($A58,ACOUSTICS_COMBINED!$B$3:$AQ$501,36,FALSE)))</f>
        <v/>
      </c>
      <c r="AA58" s="1" t="str">
        <f>IF($A58="","",(VLOOKUP($A58,ACOUSTICS_COMBINED!$B$3:$AQ$501,37,FALSE)))</f>
        <v/>
      </c>
      <c r="AB58" s="1" t="str">
        <f>IF($A58="","",(VLOOKUP($A58,ACOUSTICS_COMBINED!$B$3:$AQ$501,38,FALSE)))</f>
        <v/>
      </c>
      <c r="AC58" s="1" t="str">
        <f>IF($A58="","",(VLOOKUP($A58,ACOUSTICS_COMBINED!$B$3:$AQ$501,39,FALSE)))</f>
        <v/>
      </c>
      <c r="AD58" s="1" t="str">
        <f>IF($A58="","",(VLOOKUP($A58,ACOUSTICS_COMBINED!$B$3:$AQ$501,40,FALSE)))</f>
        <v/>
      </c>
      <c r="AE58" s="1" t="str">
        <f>IF($A58="","",(VLOOKUP($A58,ACOUSTICS_COMBINED!$B$3:$AQ$501,41,FALSE)))</f>
        <v/>
      </c>
      <c r="AF58" s="1" t="str">
        <f>IF($A58="","",(VLOOKUP($A58,ACOUSTICS_COMBINED!$B$3:$AQ$501,42,FALSE)))</f>
        <v/>
      </c>
      <c r="AG58" s="27" t="str">
        <f>IF($A58="","",(VLOOKUP($A58,ACOUSTIC_PIVOT_TABLE!$B$4:$AO$500,2,FALSE)))</f>
        <v/>
      </c>
      <c r="AH58" s="27" t="str">
        <f>IF($A58="","",(VLOOKUP($A58,ACOUSTIC_PIVOT_TABLE!$B$4:$AO$500,3,FALSE)))</f>
        <v/>
      </c>
      <c r="AI58" s="27" t="str">
        <f>IF($A58="","",(VLOOKUP($A58,ACOUSTIC_PIVOT_TABLE!$B$4:$AO$500,4,FALSE)))</f>
        <v/>
      </c>
      <c r="AJ58" s="27" t="str">
        <f>IF($A58="","",(VLOOKUP($A58,ACOUSTIC_PIVOT_TABLE!$B$4:$AO$500,5,FALSE)))</f>
        <v/>
      </c>
      <c r="AK58" s="27" t="str">
        <f>IF($A58="","",(VLOOKUP($A58,ACOUSTIC_PIVOT_TABLE!$B$4:$AO$500,6,FALSE)))</f>
        <v/>
      </c>
      <c r="AL58" s="27" t="str">
        <f>IF($A58="","",(VLOOKUP($A58,ACOUSTIC_PIVOT_TABLE!$B$4:$AO$500,7,FALSE)))</f>
        <v/>
      </c>
      <c r="AM58" s="27" t="str">
        <f>IF($A58="","",(VLOOKUP($A58,ACOUSTIC_PIVOT_TABLE!$B$4:$AO$500,8,FALSE)))</f>
        <v/>
      </c>
      <c r="AN58" s="27" t="str">
        <f>IF($A58="","",(VLOOKUP($A58,ACOUSTIC_PIVOT_TABLE!$B$4:$AO$500,9,FALSE)))</f>
        <v/>
      </c>
      <c r="AO58" s="27" t="str">
        <f>IF($A58="","",(VLOOKUP($A58,ACOUSTIC_PIVOT_TABLE!$B$4:$AO$500,10,FALSE)))</f>
        <v/>
      </c>
      <c r="AP58" s="27" t="str">
        <f>IF($A58="","",(VLOOKUP($A58,ACOUSTIC_PIVOT_TABLE!$B$4:$AO$500,11,FALSE)))</f>
        <v/>
      </c>
      <c r="AQ58" s="27" t="str">
        <f>IF($A58="","",(VLOOKUP($A58,ACOUSTIC_PIVOT_TABLE!$B$4:$AO$500,12,FALSE)))</f>
        <v/>
      </c>
      <c r="AR58" s="27" t="str">
        <f>IF($A58="","",(VLOOKUP($A58,ACOUSTIC_PIVOT_TABLE!$B$4:$AO$500,13,FALSE)))</f>
        <v/>
      </c>
      <c r="AS58" s="27" t="str">
        <f>IF($A58="","",(VLOOKUP($A58,ACOUSTIC_PIVOT_TABLE!$B$4:$AO$500,14,FALSE)))</f>
        <v/>
      </c>
      <c r="AT58" s="27" t="str">
        <f>IF($A58="","",(VLOOKUP($A58,ACOUSTIC_PIVOT_TABLE!$B$4:$AO$500,15,FALSE)))</f>
        <v/>
      </c>
      <c r="AU58" s="27" t="str">
        <f>IF($A58="","",(VLOOKUP($A58,ACOUSTIC_PIVOT_TABLE!$B$4:$AO$500,16,FALSE)))</f>
        <v/>
      </c>
      <c r="AV58" s="27" t="str">
        <f>IF($A58="","",(VLOOKUP($A58,ACOUSTIC_PIVOT_TABLE!$B$4:$AO$500,17,FALSE)))</f>
        <v/>
      </c>
      <c r="AW58" s="27" t="str">
        <f>IF($A58="","",(VLOOKUP($A58,ACOUSTIC_PIVOT_TABLE!$B$4:$AO$500,18,FALSE)))</f>
        <v/>
      </c>
      <c r="AX58" s="27" t="str">
        <f>IF($A58="","",(VLOOKUP($A58,ACOUSTIC_PIVOT_TABLE!$B$4:$AO$500,19,FALSE)))</f>
        <v/>
      </c>
      <c r="AY58" s="27" t="str">
        <f>IF($A58="","",(VLOOKUP($A58,ACOUSTIC_PIVOT_TABLE!$B$4:$AO$500,20,FALSE)))</f>
        <v/>
      </c>
      <c r="AZ58" s="27" t="str">
        <f>IF($A58="","",(VLOOKUP($A58,ACOUSTIC_PIVOT_TABLE!$B$4:$AO$500,21,FALSE)))</f>
        <v/>
      </c>
      <c r="BA58" s="27" t="str">
        <f>IF($A58="","",(VLOOKUP($A58,ACOUSTIC_PIVOT_TABLE!$B$4:$AO$500,22,FALSE)))</f>
        <v/>
      </c>
      <c r="BB58" s="27" t="str">
        <f>IF($A58="","",(VLOOKUP($A58,ACOUSTIC_PIVOT_TABLE!$B$4:$AO$500,23,FALSE)))</f>
        <v/>
      </c>
      <c r="BC58" s="27" t="str">
        <f>IF($A58="","",(VLOOKUP($A58,ACOUSTIC_PIVOT_TABLE!$B$4:$AO$500,24,FALSE)))</f>
        <v/>
      </c>
      <c r="BD58" s="27" t="str">
        <f>IF($A58="","",(VLOOKUP($A58,ACOUSTIC_PIVOT_TABLE!$B$4:$AO$500,25,FALSE)))</f>
        <v/>
      </c>
      <c r="BE58" s="27" t="str">
        <f>IF($A58="","",(VLOOKUP($A58,ACOUSTIC_PIVOT_TABLE!$B$4:$AO$500,26,FALSE)))</f>
        <v/>
      </c>
      <c r="BF58" s="27" t="str">
        <f>IF($A58="","",(VLOOKUP($A58,ACOUSTIC_PIVOT_TABLE!$B$4:$AO$500,27,FALSE)))</f>
        <v/>
      </c>
      <c r="BG58" s="27" t="str">
        <f>IF($A58="","",(VLOOKUP($A58,ACOUSTIC_PIVOT_TABLE!$B$4:$AO$500,28,FALSE)))</f>
        <v/>
      </c>
      <c r="BH58" s="27" t="str">
        <f>IF($A58="","",(VLOOKUP($A58,ACOUSTIC_PIVOT_TABLE!$B$4:$AO$500,29,FALSE)))</f>
        <v/>
      </c>
      <c r="BI58" s="27" t="str">
        <f>IF($A58="","",(VLOOKUP($A58,ACOUSTIC_PIVOT_TABLE!$B$4:$AO$500,30,FALSE)))</f>
        <v/>
      </c>
      <c r="BJ58" s="27" t="str">
        <f>IF($A58="","",(VLOOKUP($A58,ACOUSTIC_PIVOT_TABLE!$B$4:$AO$500,31,FALSE)))</f>
        <v/>
      </c>
      <c r="BK58" s="27" t="str">
        <f>IF($A58="","",(VLOOKUP($A58,ACOUSTIC_PIVOT_TABLE!$B$4:$AO$500,32,FALSE)))</f>
        <v/>
      </c>
      <c r="BL58" s="27" t="str">
        <f>IF($A58="","",(VLOOKUP($A58,ACOUSTIC_PIVOT_TABLE!$B$4:$AO$500,33,FALSE)))</f>
        <v/>
      </c>
      <c r="BM58" s="27" t="str">
        <f>IF($A58="","",(VLOOKUP($A58,ACOUSTIC_PIVOT_TABLE!$B$4:$AO$500,34,FALSE)))</f>
        <v/>
      </c>
      <c r="BN58" s="27" t="str">
        <f>IF($A58="","",(VLOOKUP($A58,ACOUSTIC_PIVOT_TABLE!$B$4:$AO$500,35,FALSE)))</f>
        <v/>
      </c>
      <c r="BO58" s="27" t="str">
        <f>IF($A58="","",(VLOOKUP($A58,ACOUSTIC_PIVOT_TABLE!$B$4:$AO$500,36,FALSE)))</f>
        <v/>
      </c>
      <c r="BP58" s="27" t="str">
        <f>IF($A58="","",(VLOOKUP($A58,ACOUSTIC_PIVOT_TABLE!$B$4:$AO$500,37,FALSE)))</f>
        <v/>
      </c>
      <c r="BQ58" s="27" t="str">
        <f>IF($A58="","",(VLOOKUP($A58,ACOUSTIC_PIVOT_TABLE!$B$4:$AO$500,38,FALSE)))</f>
        <v/>
      </c>
      <c r="BR58" s="27" t="str">
        <f>IF($A58="","",(VLOOKUP($A58,ACOUSTIC_PIVOT_TABLE!$B$4:$AO$500,39,FALSE)))</f>
        <v/>
      </c>
      <c r="BS58" s="27" t="str">
        <f>IF($A58="","",(VLOOKUP($A58,ACOUSTIC_PIVOT_TABLE!$B$4:$AO$500,40,FALSE)))</f>
        <v/>
      </c>
    </row>
    <row r="59" spans="1:71" x14ac:dyDescent="0.25">
      <c r="A59" s="1" t="str">
        <f>IF(ACOUSTIC_PIVOT_TABLE!B61 = 0, "",ACOUSTIC_PIVOT_TABLE!B61)</f>
        <v/>
      </c>
      <c r="B59" s="1" t="str">
        <f>IF($A59="","",(VLOOKUP($A59,ACOUSTICS_COMBINED!$B$3:$AQ$501,21,FALSE)))</f>
        <v/>
      </c>
      <c r="C59" s="1" t="str">
        <f>IF($A59="","",(VLOOKUP($A59,ACOUSTICS_COMBINED!$B$3:$AQ$501,22,FALSE)))</f>
        <v/>
      </c>
      <c r="D59" s="1" t="str">
        <f>IF($A59="","",(VLOOKUP($A59,ACOUSTICS_COMBINED!$B$3:$AQ$501,12,FALSE)))</f>
        <v/>
      </c>
      <c r="E59" s="1" t="str">
        <f>IF($A59="","",(VLOOKUP($A59,ACOUSTICS_COMBINED!$B$3:$AQ$501,13,FALSE)))</f>
        <v/>
      </c>
      <c r="F59" s="1" t="str">
        <f>IF($A59="","",(VLOOKUP($A59,ACOUSTICS_COMBINED!$B$3:$AQ$501,14,FALSE)))</f>
        <v/>
      </c>
      <c r="G59" s="1" t="str">
        <f>IF($A59="","",(VLOOKUP($A59,ACOUSTICS_COMBINED!$B$3:$AQ$501,23,FALSE)))</f>
        <v/>
      </c>
      <c r="H59" s="1" t="str">
        <f>IF($A59="","",(VLOOKUP($A59,ACOUSTICS_COMBINED!$B$3:$AQ$501,24,FALSE)))</f>
        <v/>
      </c>
      <c r="I59" s="1" t="str">
        <f>IF($A59="","",(VLOOKUP($A59,ACOUSTICS_COMBINED!$B$3:$AQ$501,15,FALSE)))</f>
        <v/>
      </c>
      <c r="J59" s="1" t="str">
        <f>IF($A59="","",(VLOOKUP($A59,ACOUSTICS_COMBINED!$B$3:$AQ$501,16,FALSE)))</f>
        <v/>
      </c>
      <c r="K59" s="1" t="str">
        <f>IF($A59="","",(VLOOKUP($A59,ACOUSTICS_COMBINED!$B$3:$AQ$501,17,FALSE)))</f>
        <v/>
      </c>
      <c r="L59" s="1" t="str">
        <f>IF($A59="","",(VLOOKUP($A59,ACOUSTICS_COMBINED!$B$3:$AQ$501,18,FALSE)))</f>
        <v/>
      </c>
      <c r="M59" s="1" t="str">
        <f>IF($A59="","",(VLOOKUP($A59,ACOUSTICS_COMBINED!$B$3:$AQ$501,25,FALSE)))</f>
        <v/>
      </c>
      <c r="N59" s="16" t="str">
        <f>IF($A59="","",(VLOOKUP($A59,ACOUSTICS_COMBINED!$B$3:$AQ$501,19,FALSE)))</f>
        <v/>
      </c>
      <c r="O59" s="16" t="str">
        <f>IF($A59="","",(VLOOKUP($A59,ACOUSTICS_COMBINED!$B$3:$AQ$501,20,FALSE)))</f>
        <v/>
      </c>
      <c r="P59" s="1" t="str">
        <f>IF($A59="","",(VLOOKUP($A59,ACOUSTICS_COMBINED!$B$3:$AQ$501,26,FALSE)))</f>
        <v/>
      </c>
      <c r="Q59" s="1" t="str">
        <f>IF($A59="","",(VLOOKUP($A59,ACOUSTICS_COMBINED!$B$3:$AQ$501,27,FALSE)))</f>
        <v/>
      </c>
      <c r="R59" s="1" t="str">
        <f>IF($A59="","",(VLOOKUP($A59,ACOUSTICS_COMBINED!$B$3:$AQ$501,28,FALSE)))</f>
        <v/>
      </c>
      <c r="S59" s="1" t="str">
        <f>IF($A59="","",(VLOOKUP($A59,ACOUSTICS_COMBINED!$B$3:$AQ$501,29,FALSE)))</f>
        <v/>
      </c>
      <c r="T59" s="1" t="str">
        <f>IF($A59="","",(VLOOKUP($A59,ACOUSTICS_COMBINED!$B$3:$AQ$501,30,FALSE)))</f>
        <v/>
      </c>
      <c r="U59" s="1" t="str">
        <f>IF($A59="","",(VLOOKUP($A59,ACOUSTICS_COMBINED!$B$3:$AQ$501,31,FALSE)))</f>
        <v/>
      </c>
      <c r="V59" s="1" t="str">
        <f>IF($A59="","",(VLOOKUP($A59,ACOUSTICS_COMBINED!$B$3:$AQ$501,32,FALSE)))</f>
        <v/>
      </c>
      <c r="W59" s="1" t="str">
        <f>IF($A59="","",(VLOOKUP($A59,ACOUSTICS_COMBINED!$B$3:$AQ$501,33,FALSE)))</f>
        <v/>
      </c>
      <c r="X59" s="1" t="str">
        <f>IF($A59="","",(VLOOKUP($A59,ACOUSTICS_COMBINED!$B$3:$AQ$501,34,FALSE)))</f>
        <v/>
      </c>
      <c r="Y59" s="1" t="str">
        <f>IF($A59="","",(VLOOKUP($A59,ACOUSTICS_COMBINED!$B$3:$AQ$501,35,FALSE)))</f>
        <v/>
      </c>
      <c r="Z59" s="1" t="str">
        <f>IF($A59="","",(VLOOKUP($A59,ACOUSTICS_COMBINED!$B$3:$AQ$501,36,FALSE)))</f>
        <v/>
      </c>
      <c r="AA59" s="1" t="str">
        <f>IF($A59="","",(VLOOKUP($A59,ACOUSTICS_COMBINED!$B$3:$AQ$501,37,FALSE)))</f>
        <v/>
      </c>
      <c r="AB59" s="1" t="str">
        <f>IF($A59="","",(VLOOKUP($A59,ACOUSTICS_COMBINED!$B$3:$AQ$501,38,FALSE)))</f>
        <v/>
      </c>
      <c r="AC59" s="1" t="str">
        <f>IF($A59="","",(VLOOKUP($A59,ACOUSTICS_COMBINED!$B$3:$AQ$501,39,FALSE)))</f>
        <v/>
      </c>
      <c r="AD59" s="1" t="str">
        <f>IF($A59="","",(VLOOKUP($A59,ACOUSTICS_COMBINED!$B$3:$AQ$501,40,FALSE)))</f>
        <v/>
      </c>
      <c r="AE59" s="1" t="str">
        <f>IF($A59="","",(VLOOKUP($A59,ACOUSTICS_COMBINED!$B$3:$AQ$501,41,FALSE)))</f>
        <v/>
      </c>
      <c r="AF59" s="1" t="str">
        <f>IF($A59="","",(VLOOKUP($A59,ACOUSTICS_COMBINED!$B$3:$AQ$501,42,FALSE)))</f>
        <v/>
      </c>
      <c r="AG59" s="27" t="str">
        <f>IF($A59="","",(VLOOKUP($A59,ACOUSTIC_PIVOT_TABLE!$B$4:$AO$500,2,FALSE)))</f>
        <v/>
      </c>
      <c r="AH59" s="27" t="str">
        <f>IF($A59="","",(VLOOKUP($A59,ACOUSTIC_PIVOT_TABLE!$B$4:$AO$500,3,FALSE)))</f>
        <v/>
      </c>
      <c r="AI59" s="27" t="str">
        <f>IF($A59="","",(VLOOKUP($A59,ACOUSTIC_PIVOT_TABLE!$B$4:$AO$500,4,FALSE)))</f>
        <v/>
      </c>
      <c r="AJ59" s="27" t="str">
        <f>IF($A59="","",(VLOOKUP($A59,ACOUSTIC_PIVOT_TABLE!$B$4:$AO$500,5,FALSE)))</f>
        <v/>
      </c>
      <c r="AK59" s="27" t="str">
        <f>IF($A59="","",(VLOOKUP($A59,ACOUSTIC_PIVOT_TABLE!$B$4:$AO$500,6,FALSE)))</f>
        <v/>
      </c>
      <c r="AL59" s="27" t="str">
        <f>IF($A59="","",(VLOOKUP($A59,ACOUSTIC_PIVOT_TABLE!$B$4:$AO$500,7,FALSE)))</f>
        <v/>
      </c>
      <c r="AM59" s="27" t="str">
        <f>IF($A59="","",(VLOOKUP($A59,ACOUSTIC_PIVOT_TABLE!$B$4:$AO$500,8,FALSE)))</f>
        <v/>
      </c>
      <c r="AN59" s="27" t="str">
        <f>IF($A59="","",(VLOOKUP($A59,ACOUSTIC_PIVOT_TABLE!$B$4:$AO$500,9,FALSE)))</f>
        <v/>
      </c>
      <c r="AO59" s="27" t="str">
        <f>IF($A59="","",(VLOOKUP($A59,ACOUSTIC_PIVOT_TABLE!$B$4:$AO$500,10,FALSE)))</f>
        <v/>
      </c>
      <c r="AP59" s="27" t="str">
        <f>IF($A59="","",(VLOOKUP($A59,ACOUSTIC_PIVOT_TABLE!$B$4:$AO$500,11,FALSE)))</f>
        <v/>
      </c>
      <c r="AQ59" s="27" t="str">
        <f>IF($A59="","",(VLOOKUP($A59,ACOUSTIC_PIVOT_TABLE!$B$4:$AO$500,12,FALSE)))</f>
        <v/>
      </c>
      <c r="AR59" s="27" t="str">
        <f>IF($A59="","",(VLOOKUP($A59,ACOUSTIC_PIVOT_TABLE!$B$4:$AO$500,13,FALSE)))</f>
        <v/>
      </c>
      <c r="AS59" s="27" t="str">
        <f>IF($A59="","",(VLOOKUP($A59,ACOUSTIC_PIVOT_TABLE!$B$4:$AO$500,14,FALSE)))</f>
        <v/>
      </c>
      <c r="AT59" s="27" t="str">
        <f>IF($A59="","",(VLOOKUP($A59,ACOUSTIC_PIVOT_TABLE!$B$4:$AO$500,15,FALSE)))</f>
        <v/>
      </c>
      <c r="AU59" s="27" t="str">
        <f>IF($A59="","",(VLOOKUP($A59,ACOUSTIC_PIVOT_TABLE!$B$4:$AO$500,16,FALSE)))</f>
        <v/>
      </c>
      <c r="AV59" s="27" t="str">
        <f>IF($A59="","",(VLOOKUP($A59,ACOUSTIC_PIVOT_TABLE!$B$4:$AO$500,17,FALSE)))</f>
        <v/>
      </c>
      <c r="AW59" s="27" t="str">
        <f>IF($A59="","",(VLOOKUP($A59,ACOUSTIC_PIVOT_TABLE!$B$4:$AO$500,18,FALSE)))</f>
        <v/>
      </c>
      <c r="AX59" s="27" t="str">
        <f>IF($A59="","",(VLOOKUP($A59,ACOUSTIC_PIVOT_TABLE!$B$4:$AO$500,19,FALSE)))</f>
        <v/>
      </c>
      <c r="AY59" s="27" t="str">
        <f>IF($A59="","",(VLOOKUP($A59,ACOUSTIC_PIVOT_TABLE!$B$4:$AO$500,20,FALSE)))</f>
        <v/>
      </c>
      <c r="AZ59" s="27" t="str">
        <f>IF($A59="","",(VLOOKUP($A59,ACOUSTIC_PIVOT_TABLE!$B$4:$AO$500,21,FALSE)))</f>
        <v/>
      </c>
      <c r="BA59" s="27" t="str">
        <f>IF($A59="","",(VLOOKUP($A59,ACOUSTIC_PIVOT_TABLE!$B$4:$AO$500,22,FALSE)))</f>
        <v/>
      </c>
      <c r="BB59" s="27" t="str">
        <f>IF($A59="","",(VLOOKUP($A59,ACOUSTIC_PIVOT_TABLE!$B$4:$AO$500,23,FALSE)))</f>
        <v/>
      </c>
      <c r="BC59" s="27" t="str">
        <f>IF($A59="","",(VLOOKUP($A59,ACOUSTIC_PIVOT_TABLE!$B$4:$AO$500,24,FALSE)))</f>
        <v/>
      </c>
      <c r="BD59" s="27" t="str">
        <f>IF($A59="","",(VLOOKUP($A59,ACOUSTIC_PIVOT_TABLE!$B$4:$AO$500,25,FALSE)))</f>
        <v/>
      </c>
      <c r="BE59" s="27" t="str">
        <f>IF($A59="","",(VLOOKUP($A59,ACOUSTIC_PIVOT_TABLE!$B$4:$AO$500,26,FALSE)))</f>
        <v/>
      </c>
      <c r="BF59" s="27" t="str">
        <f>IF($A59="","",(VLOOKUP($A59,ACOUSTIC_PIVOT_TABLE!$B$4:$AO$500,27,FALSE)))</f>
        <v/>
      </c>
      <c r="BG59" s="27" t="str">
        <f>IF($A59="","",(VLOOKUP($A59,ACOUSTIC_PIVOT_TABLE!$B$4:$AO$500,28,FALSE)))</f>
        <v/>
      </c>
      <c r="BH59" s="27" t="str">
        <f>IF($A59="","",(VLOOKUP($A59,ACOUSTIC_PIVOT_TABLE!$B$4:$AO$500,29,FALSE)))</f>
        <v/>
      </c>
      <c r="BI59" s="27" t="str">
        <f>IF($A59="","",(VLOOKUP($A59,ACOUSTIC_PIVOT_TABLE!$B$4:$AO$500,30,FALSE)))</f>
        <v/>
      </c>
      <c r="BJ59" s="27" t="str">
        <f>IF($A59="","",(VLOOKUP($A59,ACOUSTIC_PIVOT_TABLE!$B$4:$AO$500,31,FALSE)))</f>
        <v/>
      </c>
      <c r="BK59" s="27" t="str">
        <f>IF($A59="","",(VLOOKUP($A59,ACOUSTIC_PIVOT_TABLE!$B$4:$AO$500,32,FALSE)))</f>
        <v/>
      </c>
      <c r="BL59" s="27" t="str">
        <f>IF($A59="","",(VLOOKUP($A59,ACOUSTIC_PIVOT_TABLE!$B$4:$AO$500,33,FALSE)))</f>
        <v/>
      </c>
      <c r="BM59" s="27" t="str">
        <f>IF($A59="","",(VLOOKUP($A59,ACOUSTIC_PIVOT_TABLE!$B$4:$AO$500,34,FALSE)))</f>
        <v/>
      </c>
      <c r="BN59" s="27" t="str">
        <f>IF($A59="","",(VLOOKUP($A59,ACOUSTIC_PIVOT_TABLE!$B$4:$AO$500,35,FALSE)))</f>
        <v/>
      </c>
      <c r="BO59" s="27" t="str">
        <f>IF($A59="","",(VLOOKUP($A59,ACOUSTIC_PIVOT_TABLE!$B$4:$AO$500,36,FALSE)))</f>
        <v/>
      </c>
      <c r="BP59" s="27" t="str">
        <f>IF($A59="","",(VLOOKUP($A59,ACOUSTIC_PIVOT_TABLE!$B$4:$AO$500,37,FALSE)))</f>
        <v/>
      </c>
      <c r="BQ59" s="27" t="str">
        <f>IF($A59="","",(VLOOKUP($A59,ACOUSTIC_PIVOT_TABLE!$B$4:$AO$500,38,FALSE)))</f>
        <v/>
      </c>
      <c r="BR59" s="27" t="str">
        <f>IF($A59="","",(VLOOKUP($A59,ACOUSTIC_PIVOT_TABLE!$B$4:$AO$500,39,FALSE)))</f>
        <v/>
      </c>
      <c r="BS59" s="27" t="str">
        <f>IF($A59="","",(VLOOKUP($A59,ACOUSTIC_PIVOT_TABLE!$B$4:$AO$500,40,FALSE)))</f>
        <v/>
      </c>
    </row>
    <row r="60" spans="1:71" x14ac:dyDescent="0.25">
      <c r="A60" s="1" t="str">
        <f>IF(ACOUSTIC_PIVOT_TABLE!B62 = 0, "",ACOUSTIC_PIVOT_TABLE!B62)</f>
        <v/>
      </c>
      <c r="B60" s="1" t="str">
        <f>IF($A60="","",(VLOOKUP($A60,ACOUSTICS_COMBINED!$B$3:$AQ$501,21,FALSE)))</f>
        <v/>
      </c>
      <c r="C60" s="1" t="str">
        <f>IF($A60="","",(VLOOKUP($A60,ACOUSTICS_COMBINED!$B$3:$AQ$501,22,FALSE)))</f>
        <v/>
      </c>
      <c r="D60" s="1" t="str">
        <f>IF($A60="","",(VLOOKUP($A60,ACOUSTICS_COMBINED!$B$3:$AQ$501,12,FALSE)))</f>
        <v/>
      </c>
      <c r="E60" s="1" t="str">
        <f>IF($A60="","",(VLOOKUP($A60,ACOUSTICS_COMBINED!$B$3:$AQ$501,13,FALSE)))</f>
        <v/>
      </c>
      <c r="F60" s="1" t="str">
        <f>IF($A60="","",(VLOOKUP($A60,ACOUSTICS_COMBINED!$B$3:$AQ$501,14,FALSE)))</f>
        <v/>
      </c>
      <c r="G60" s="1" t="str">
        <f>IF($A60="","",(VLOOKUP($A60,ACOUSTICS_COMBINED!$B$3:$AQ$501,23,FALSE)))</f>
        <v/>
      </c>
      <c r="H60" s="1" t="str">
        <f>IF($A60="","",(VLOOKUP($A60,ACOUSTICS_COMBINED!$B$3:$AQ$501,24,FALSE)))</f>
        <v/>
      </c>
      <c r="I60" s="1" t="str">
        <f>IF($A60="","",(VLOOKUP($A60,ACOUSTICS_COMBINED!$B$3:$AQ$501,15,FALSE)))</f>
        <v/>
      </c>
      <c r="J60" s="1" t="str">
        <f>IF($A60="","",(VLOOKUP($A60,ACOUSTICS_COMBINED!$B$3:$AQ$501,16,FALSE)))</f>
        <v/>
      </c>
      <c r="K60" s="1" t="str">
        <f>IF($A60="","",(VLOOKUP($A60,ACOUSTICS_COMBINED!$B$3:$AQ$501,17,FALSE)))</f>
        <v/>
      </c>
      <c r="L60" s="1" t="str">
        <f>IF($A60="","",(VLOOKUP($A60,ACOUSTICS_COMBINED!$B$3:$AQ$501,18,FALSE)))</f>
        <v/>
      </c>
      <c r="M60" s="1" t="str">
        <f>IF($A60="","",(VLOOKUP($A60,ACOUSTICS_COMBINED!$B$3:$AQ$501,25,FALSE)))</f>
        <v/>
      </c>
      <c r="N60" s="16" t="str">
        <f>IF($A60="","",(VLOOKUP($A60,ACOUSTICS_COMBINED!$B$3:$AQ$501,19,FALSE)))</f>
        <v/>
      </c>
      <c r="O60" s="16" t="str">
        <f>IF($A60="","",(VLOOKUP($A60,ACOUSTICS_COMBINED!$B$3:$AQ$501,20,FALSE)))</f>
        <v/>
      </c>
      <c r="P60" s="1" t="str">
        <f>IF($A60="","",(VLOOKUP($A60,ACOUSTICS_COMBINED!$B$3:$AQ$501,26,FALSE)))</f>
        <v/>
      </c>
      <c r="Q60" s="1" t="str">
        <f>IF($A60="","",(VLOOKUP($A60,ACOUSTICS_COMBINED!$B$3:$AQ$501,27,FALSE)))</f>
        <v/>
      </c>
      <c r="R60" s="1" t="str">
        <f>IF($A60="","",(VLOOKUP($A60,ACOUSTICS_COMBINED!$B$3:$AQ$501,28,FALSE)))</f>
        <v/>
      </c>
      <c r="S60" s="1" t="str">
        <f>IF($A60="","",(VLOOKUP($A60,ACOUSTICS_COMBINED!$B$3:$AQ$501,29,FALSE)))</f>
        <v/>
      </c>
      <c r="T60" s="1" t="str">
        <f>IF($A60="","",(VLOOKUP($A60,ACOUSTICS_COMBINED!$B$3:$AQ$501,30,FALSE)))</f>
        <v/>
      </c>
      <c r="U60" s="1" t="str">
        <f>IF($A60="","",(VLOOKUP($A60,ACOUSTICS_COMBINED!$B$3:$AQ$501,31,FALSE)))</f>
        <v/>
      </c>
      <c r="V60" s="1" t="str">
        <f>IF($A60="","",(VLOOKUP($A60,ACOUSTICS_COMBINED!$B$3:$AQ$501,32,FALSE)))</f>
        <v/>
      </c>
      <c r="W60" s="1" t="str">
        <f>IF($A60="","",(VLOOKUP($A60,ACOUSTICS_COMBINED!$B$3:$AQ$501,33,FALSE)))</f>
        <v/>
      </c>
      <c r="X60" s="1" t="str">
        <f>IF($A60="","",(VLOOKUP($A60,ACOUSTICS_COMBINED!$B$3:$AQ$501,34,FALSE)))</f>
        <v/>
      </c>
      <c r="Y60" s="1" t="str">
        <f>IF($A60="","",(VLOOKUP($A60,ACOUSTICS_COMBINED!$B$3:$AQ$501,35,FALSE)))</f>
        <v/>
      </c>
      <c r="Z60" s="1" t="str">
        <f>IF($A60="","",(VLOOKUP($A60,ACOUSTICS_COMBINED!$B$3:$AQ$501,36,FALSE)))</f>
        <v/>
      </c>
      <c r="AA60" s="1" t="str">
        <f>IF($A60="","",(VLOOKUP($A60,ACOUSTICS_COMBINED!$B$3:$AQ$501,37,FALSE)))</f>
        <v/>
      </c>
      <c r="AB60" s="1" t="str">
        <f>IF($A60="","",(VLOOKUP($A60,ACOUSTICS_COMBINED!$B$3:$AQ$501,38,FALSE)))</f>
        <v/>
      </c>
      <c r="AC60" s="1" t="str">
        <f>IF($A60="","",(VLOOKUP($A60,ACOUSTICS_COMBINED!$B$3:$AQ$501,39,FALSE)))</f>
        <v/>
      </c>
      <c r="AD60" s="1" t="str">
        <f>IF($A60="","",(VLOOKUP($A60,ACOUSTICS_COMBINED!$B$3:$AQ$501,40,FALSE)))</f>
        <v/>
      </c>
      <c r="AE60" s="1" t="str">
        <f>IF($A60="","",(VLOOKUP($A60,ACOUSTICS_COMBINED!$B$3:$AQ$501,41,FALSE)))</f>
        <v/>
      </c>
      <c r="AF60" s="1" t="str">
        <f>IF($A60="","",(VLOOKUP($A60,ACOUSTICS_COMBINED!$B$3:$AQ$501,42,FALSE)))</f>
        <v/>
      </c>
      <c r="AG60" s="27" t="str">
        <f>IF($A60="","",(VLOOKUP($A60,ACOUSTIC_PIVOT_TABLE!$B$4:$AO$500,2,FALSE)))</f>
        <v/>
      </c>
      <c r="AH60" s="27" t="str">
        <f>IF($A60="","",(VLOOKUP($A60,ACOUSTIC_PIVOT_TABLE!$B$4:$AO$500,3,FALSE)))</f>
        <v/>
      </c>
      <c r="AI60" s="27" t="str">
        <f>IF($A60="","",(VLOOKUP($A60,ACOUSTIC_PIVOT_TABLE!$B$4:$AO$500,4,FALSE)))</f>
        <v/>
      </c>
      <c r="AJ60" s="27" t="str">
        <f>IF($A60="","",(VLOOKUP($A60,ACOUSTIC_PIVOT_TABLE!$B$4:$AO$500,5,FALSE)))</f>
        <v/>
      </c>
      <c r="AK60" s="27" t="str">
        <f>IF($A60="","",(VLOOKUP($A60,ACOUSTIC_PIVOT_TABLE!$B$4:$AO$500,6,FALSE)))</f>
        <v/>
      </c>
      <c r="AL60" s="27" t="str">
        <f>IF($A60="","",(VLOOKUP($A60,ACOUSTIC_PIVOT_TABLE!$B$4:$AO$500,7,FALSE)))</f>
        <v/>
      </c>
      <c r="AM60" s="27" t="str">
        <f>IF($A60="","",(VLOOKUP($A60,ACOUSTIC_PIVOT_TABLE!$B$4:$AO$500,8,FALSE)))</f>
        <v/>
      </c>
      <c r="AN60" s="27" t="str">
        <f>IF($A60="","",(VLOOKUP($A60,ACOUSTIC_PIVOT_TABLE!$B$4:$AO$500,9,FALSE)))</f>
        <v/>
      </c>
      <c r="AO60" s="27" t="str">
        <f>IF($A60="","",(VLOOKUP($A60,ACOUSTIC_PIVOT_TABLE!$B$4:$AO$500,10,FALSE)))</f>
        <v/>
      </c>
      <c r="AP60" s="27" t="str">
        <f>IF($A60="","",(VLOOKUP($A60,ACOUSTIC_PIVOT_TABLE!$B$4:$AO$500,11,FALSE)))</f>
        <v/>
      </c>
      <c r="AQ60" s="27" t="str">
        <f>IF($A60="","",(VLOOKUP($A60,ACOUSTIC_PIVOT_TABLE!$B$4:$AO$500,12,FALSE)))</f>
        <v/>
      </c>
      <c r="AR60" s="27" t="str">
        <f>IF($A60="","",(VLOOKUP($A60,ACOUSTIC_PIVOT_TABLE!$B$4:$AO$500,13,FALSE)))</f>
        <v/>
      </c>
      <c r="AS60" s="27" t="str">
        <f>IF($A60="","",(VLOOKUP($A60,ACOUSTIC_PIVOT_TABLE!$B$4:$AO$500,14,FALSE)))</f>
        <v/>
      </c>
      <c r="AT60" s="27" t="str">
        <f>IF($A60="","",(VLOOKUP($A60,ACOUSTIC_PIVOT_TABLE!$B$4:$AO$500,15,FALSE)))</f>
        <v/>
      </c>
      <c r="AU60" s="27" t="str">
        <f>IF($A60="","",(VLOOKUP($A60,ACOUSTIC_PIVOT_TABLE!$B$4:$AO$500,16,FALSE)))</f>
        <v/>
      </c>
      <c r="AV60" s="27" t="str">
        <f>IF($A60="","",(VLOOKUP($A60,ACOUSTIC_PIVOT_TABLE!$B$4:$AO$500,17,FALSE)))</f>
        <v/>
      </c>
      <c r="AW60" s="27" t="str">
        <f>IF($A60="","",(VLOOKUP($A60,ACOUSTIC_PIVOT_TABLE!$B$4:$AO$500,18,FALSE)))</f>
        <v/>
      </c>
      <c r="AX60" s="27" t="str">
        <f>IF($A60="","",(VLOOKUP($A60,ACOUSTIC_PIVOT_TABLE!$B$4:$AO$500,19,FALSE)))</f>
        <v/>
      </c>
      <c r="AY60" s="27" t="str">
        <f>IF($A60="","",(VLOOKUP($A60,ACOUSTIC_PIVOT_TABLE!$B$4:$AO$500,20,FALSE)))</f>
        <v/>
      </c>
      <c r="AZ60" s="27" t="str">
        <f>IF($A60="","",(VLOOKUP($A60,ACOUSTIC_PIVOT_TABLE!$B$4:$AO$500,21,FALSE)))</f>
        <v/>
      </c>
      <c r="BA60" s="27" t="str">
        <f>IF($A60="","",(VLOOKUP($A60,ACOUSTIC_PIVOT_TABLE!$B$4:$AO$500,22,FALSE)))</f>
        <v/>
      </c>
      <c r="BB60" s="27" t="str">
        <f>IF($A60="","",(VLOOKUP($A60,ACOUSTIC_PIVOT_TABLE!$B$4:$AO$500,23,FALSE)))</f>
        <v/>
      </c>
      <c r="BC60" s="27" t="str">
        <f>IF($A60="","",(VLOOKUP($A60,ACOUSTIC_PIVOT_TABLE!$B$4:$AO$500,24,FALSE)))</f>
        <v/>
      </c>
      <c r="BD60" s="27" t="str">
        <f>IF($A60="","",(VLOOKUP($A60,ACOUSTIC_PIVOT_TABLE!$B$4:$AO$500,25,FALSE)))</f>
        <v/>
      </c>
      <c r="BE60" s="27" t="str">
        <f>IF($A60="","",(VLOOKUP($A60,ACOUSTIC_PIVOT_TABLE!$B$4:$AO$500,26,FALSE)))</f>
        <v/>
      </c>
      <c r="BF60" s="27" t="str">
        <f>IF($A60="","",(VLOOKUP($A60,ACOUSTIC_PIVOT_TABLE!$B$4:$AO$500,27,FALSE)))</f>
        <v/>
      </c>
      <c r="BG60" s="27" t="str">
        <f>IF($A60="","",(VLOOKUP($A60,ACOUSTIC_PIVOT_TABLE!$B$4:$AO$500,28,FALSE)))</f>
        <v/>
      </c>
      <c r="BH60" s="27" t="str">
        <f>IF($A60="","",(VLOOKUP($A60,ACOUSTIC_PIVOT_TABLE!$B$4:$AO$500,29,FALSE)))</f>
        <v/>
      </c>
      <c r="BI60" s="27" t="str">
        <f>IF($A60="","",(VLOOKUP($A60,ACOUSTIC_PIVOT_TABLE!$B$4:$AO$500,30,FALSE)))</f>
        <v/>
      </c>
      <c r="BJ60" s="27" t="str">
        <f>IF($A60="","",(VLOOKUP($A60,ACOUSTIC_PIVOT_TABLE!$B$4:$AO$500,31,FALSE)))</f>
        <v/>
      </c>
      <c r="BK60" s="27" t="str">
        <f>IF($A60="","",(VLOOKUP($A60,ACOUSTIC_PIVOT_TABLE!$B$4:$AO$500,32,FALSE)))</f>
        <v/>
      </c>
      <c r="BL60" s="27" t="str">
        <f>IF($A60="","",(VLOOKUP($A60,ACOUSTIC_PIVOT_TABLE!$B$4:$AO$500,33,FALSE)))</f>
        <v/>
      </c>
      <c r="BM60" s="27" t="str">
        <f>IF($A60="","",(VLOOKUP($A60,ACOUSTIC_PIVOT_TABLE!$B$4:$AO$500,34,FALSE)))</f>
        <v/>
      </c>
      <c r="BN60" s="27" t="str">
        <f>IF($A60="","",(VLOOKUP($A60,ACOUSTIC_PIVOT_TABLE!$B$4:$AO$500,35,FALSE)))</f>
        <v/>
      </c>
      <c r="BO60" s="27" t="str">
        <f>IF($A60="","",(VLOOKUP($A60,ACOUSTIC_PIVOT_TABLE!$B$4:$AO$500,36,FALSE)))</f>
        <v/>
      </c>
      <c r="BP60" s="27" t="str">
        <f>IF($A60="","",(VLOOKUP($A60,ACOUSTIC_PIVOT_TABLE!$B$4:$AO$500,37,FALSE)))</f>
        <v/>
      </c>
      <c r="BQ60" s="27" t="str">
        <f>IF($A60="","",(VLOOKUP($A60,ACOUSTIC_PIVOT_TABLE!$B$4:$AO$500,38,FALSE)))</f>
        <v/>
      </c>
      <c r="BR60" s="27" t="str">
        <f>IF($A60="","",(VLOOKUP($A60,ACOUSTIC_PIVOT_TABLE!$B$4:$AO$500,39,FALSE)))</f>
        <v/>
      </c>
      <c r="BS60" s="27" t="str">
        <f>IF($A60="","",(VLOOKUP($A60,ACOUSTIC_PIVOT_TABLE!$B$4:$AO$500,40,FALSE)))</f>
        <v/>
      </c>
    </row>
    <row r="61" spans="1:71" x14ac:dyDescent="0.25">
      <c r="A61" s="1" t="str">
        <f>IF(ACOUSTIC_PIVOT_TABLE!B63 = 0, "",ACOUSTIC_PIVOT_TABLE!B63)</f>
        <v/>
      </c>
      <c r="B61" s="1" t="str">
        <f>IF($A61="","",(VLOOKUP($A61,ACOUSTICS_COMBINED!$B$3:$AQ$501,21,FALSE)))</f>
        <v/>
      </c>
      <c r="C61" s="1" t="str">
        <f>IF($A61="","",(VLOOKUP($A61,ACOUSTICS_COMBINED!$B$3:$AQ$501,22,FALSE)))</f>
        <v/>
      </c>
      <c r="D61" s="1" t="str">
        <f>IF($A61="","",(VLOOKUP($A61,ACOUSTICS_COMBINED!$B$3:$AQ$501,12,FALSE)))</f>
        <v/>
      </c>
      <c r="E61" s="1" t="str">
        <f>IF($A61="","",(VLOOKUP($A61,ACOUSTICS_COMBINED!$B$3:$AQ$501,13,FALSE)))</f>
        <v/>
      </c>
      <c r="F61" s="1" t="str">
        <f>IF($A61="","",(VLOOKUP($A61,ACOUSTICS_COMBINED!$B$3:$AQ$501,14,FALSE)))</f>
        <v/>
      </c>
      <c r="G61" s="1" t="str">
        <f>IF($A61="","",(VLOOKUP($A61,ACOUSTICS_COMBINED!$B$3:$AQ$501,23,FALSE)))</f>
        <v/>
      </c>
      <c r="H61" s="1" t="str">
        <f>IF($A61="","",(VLOOKUP($A61,ACOUSTICS_COMBINED!$B$3:$AQ$501,24,FALSE)))</f>
        <v/>
      </c>
      <c r="I61" s="1" t="str">
        <f>IF($A61="","",(VLOOKUP($A61,ACOUSTICS_COMBINED!$B$3:$AQ$501,15,FALSE)))</f>
        <v/>
      </c>
      <c r="J61" s="1" t="str">
        <f>IF($A61="","",(VLOOKUP($A61,ACOUSTICS_COMBINED!$B$3:$AQ$501,16,FALSE)))</f>
        <v/>
      </c>
      <c r="K61" s="1" t="str">
        <f>IF($A61="","",(VLOOKUP($A61,ACOUSTICS_COMBINED!$B$3:$AQ$501,17,FALSE)))</f>
        <v/>
      </c>
      <c r="L61" s="1" t="str">
        <f>IF($A61="","",(VLOOKUP($A61,ACOUSTICS_COMBINED!$B$3:$AQ$501,18,FALSE)))</f>
        <v/>
      </c>
      <c r="M61" s="1" t="str">
        <f>IF($A61="","",(VLOOKUP($A61,ACOUSTICS_COMBINED!$B$3:$AQ$501,25,FALSE)))</f>
        <v/>
      </c>
      <c r="N61" s="16" t="str">
        <f>IF($A61="","",(VLOOKUP($A61,ACOUSTICS_COMBINED!$B$3:$AQ$501,19,FALSE)))</f>
        <v/>
      </c>
      <c r="O61" s="16" t="str">
        <f>IF($A61="","",(VLOOKUP($A61,ACOUSTICS_COMBINED!$B$3:$AQ$501,20,FALSE)))</f>
        <v/>
      </c>
      <c r="P61" s="1" t="str">
        <f>IF($A61="","",(VLOOKUP($A61,ACOUSTICS_COMBINED!$B$3:$AQ$501,26,FALSE)))</f>
        <v/>
      </c>
      <c r="Q61" s="1" t="str">
        <f>IF($A61="","",(VLOOKUP($A61,ACOUSTICS_COMBINED!$B$3:$AQ$501,27,FALSE)))</f>
        <v/>
      </c>
      <c r="R61" s="1" t="str">
        <f>IF($A61="","",(VLOOKUP($A61,ACOUSTICS_COMBINED!$B$3:$AQ$501,28,FALSE)))</f>
        <v/>
      </c>
      <c r="S61" s="1" t="str">
        <f>IF($A61="","",(VLOOKUP($A61,ACOUSTICS_COMBINED!$B$3:$AQ$501,29,FALSE)))</f>
        <v/>
      </c>
      <c r="T61" s="1" t="str">
        <f>IF($A61="","",(VLOOKUP($A61,ACOUSTICS_COMBINED!$B$3:$AQ$501,30,FALSE)))</f>
        <v/>
      </c>
      <c r="U61" s="1" t="str">
        <f>IF($A61="","",(VLOOKUP($A61,ACOUSTICS_COMBINED!$B$3:$AQ$501,31,FALSE)))</f>
        <v/>
      </c>
      <c r="V61" s="1" t="str">
        <f>IF($A61="","",(VLOOKUP($A61,ACOUSTICS_COMBINED!$B$3:$AQ$501,32,FALSE)))</f>
        <v/>
      </c>
      <c r="W61" s="1" t="str">
        <f>IF($A61="","",(VLOOKUP($A61,ACOUSTICS_COMBINED!$B$3:$AQ$501,33,FALSE)))</f>
        <v/>
      </c>
      <c r="X61" s="1" t="str">
        <f>IF($A61="","",(VLOOKUP($A61,ACOUSTICS_COMBINED!$B$3:$AQ$501,34,FALSE)))</f>
        <v/>
      </c>
      <c r="Y61" s="1" t="str">
        <f>IF($A61="","",(VLOOKUP($A61,ACOUSTICS_COMBINED!$B$3:$AQ$501,35,FALSE)))</f>
        <v/>
      </c>
      <c r="Z61" s="1" t="str">
        <f>IF($A61="","",(VLOOKUP($A61,ACOUSTICS_COMBINED!$B$3:$AQ$501,36,FALSE)))</f>
        <v/>
      </c>
      <c r="AA61" s="1" t="str">
        <f>IF($A61="","",(VLOOKUP($A61,ACOUSTICS_COMBINED!$B$3:$AQ$501,37,FALSE)))</f>
        <v/>
      </c>
      <c r="AB61" s="1" t="str">
        <f>IF($A61="","",(VLOOKUP($A61,ACOUSTICS_COMBINED!$B$3:$AQ$501,38,FALSE)))</f>
        <v/>
      </c>
      <c r="AC61" s="1" t="str">
        <f>IF($A61="","",(VLOOKUP($A61,ACOUSTICS_COMBINED!$B$3:$AQ$501,39,FALSE)))</f>
        <v/>
      </c>
      <c r="AD61" s="1" t="str">
        <f>IF($A61="","",(VLOOKUP($A61,ACOUSTICS_COMBINED!$B$3:$AQ$501,40,FALSE)))</f>
        <v/>
      </c>
      <c r="AE61" s="1" t="str">
        <f>IF($A61="","",(VLOOKUP($A61,ACOUSTICS_COMBINED!$B$3:$AQ$501,41,FALSE)))</f>
        <v/>
      </c>
      <c r="AF61" s="1" t="str">
        <f>IF($A61="","",(VLOOKUP($A61,ACOUSTICS_COMBINED!$B$3:$AQ$501,42,FALSE)))</f>
        <v/>
      </c>
      <c r="AG61" s="27" t="str">
        <f>IF($A61="","",(VLOOKUP($A61,ACOUSTIC_PIVOT_TABLE!$B$4:$AO$500,2,FALSE)))</f>
        <v/>
      </c>
      <c r="AH61" s="27" t="str">
        <f>IF($A61="","",(VLOOKUP($A61,ACOUSTIC_PIVOT_TABLE!$B$4:$AO$500,3,FALSE)))</f>
        <v/>
      </c>
      <c r="AI61" s="27" t="str">
        <f>IF($A61="","",(VLOOKUP($A61,ACOUSTIC_PIVOT_TABLE!$B$4:$AO$500,4,FALSE)))</f>
        <v/>
      </c>
      <c r="AJ61" s="27" t="str">
        <f>IF($A61="","",(VLOOKUP($A61,ACOUSTIC_PIVOT_TABLE!$B$4:$AO$500,5,FALSE)))</f>
        <v/>
      </c>
      <c r="AK61" s="27" t="str">
        <f>IF($A61="","",(VLOOKUP($A61,ACOUSTIC_PIVOT_TABLE!$B$4:$AO$500,6,FALSE)))</f>
        <v/>
      </c>
      <c r="AL61" s="27" t="str">
        <f>IF($A61="","",(VLOOKUP($A61,ACOUSTIC_PIVOT_TABLE!$B$4:$AO$500,7,FALSE)))</f>
        <v/>
      </c>
      <c r="AM61" s="27" t="str">
        <f>IF($A61="","",(VLOOKUP($A61,ACOUSTIC_PIVOT_TABLE!$B$4:$AO$500,8,FALSE)))</f>
        <v/>
      </c>
      <c r="AN61" s="27" t="str">
        <f>IF($A61="","",(VLOOKUP($A61,ACOUSTIC_PIVOT_TABLE!$B$4:$AO$500,9,FALSE)))</f>
        <v/>
      </c>
      <c r="AO61" s="27" t="str">
        <f>IF($A61="","",(VLOOKUP($A61,ACOUSTIC_PIVOT_TABLE!$B$4:$AO$500,10,FALSE)))</f>
        <v/>
      </c>
      <c r="AP61" s="27" t="str">
        <f>IF($A61="","",(VLOOKUP($A61,ACOUSTIC_PIVOT_TABLE!$B$4:$AO$500,11,FALSE)))</f>
        <v/>
      </c>
      <c r="AQ61" s="27" t="str">
        <f>IF($A61="","",(VLOOKUP($A61,ACOUSTIC_PIVOT_TABLE!$B$4:$AO$500,12,FALSE)))</f>
        <v/>
      </c>
      <c r="AR61" s="27" t="str">
        <f>IF($A61="","",(VLOOKUP($A61,ACOUSTIC_PIVOT_TABLE!$B$4:$AO$500,13,FALSE)))</f>
        <v/>
      </c>
      <c r="AS61" s="27" t="str">
        <f>IF($A61="","",(VLOOKUP($A61,ACOUSTIC_PIVOT_TABLE!$B$4:$AO$500,14,FALSE)))</f>
        <v/>
      </c>
      <c r="AT61" s="27" t="str">
        <f>IF($A61="","",(VLOOKUP($A61,ACOUSTIC_PIVOT_TABLE!$B$4:$AO$500,15,FALSE)))</f>
        <v/>
      </c>
      <c r="AU61" s="27" t="str">
        <f>IF($A61="","",(VLOOKUP($A61,ACOUSTIC_PIVOT_TABLE!$B$4:$AO$500,16,FALSE)))</f>
        <v/>
      </c>
      <c r="AV61" s="27" t="str">
        <f>IF($A61="","",(VLOOKUP($A61,ACOUSTIC_PIVOT_TABLE!$B$4:$AO$500,17,FALSE)))</f>
        <v/>
      </c>
      <c r="AW61" s="27" t="str">
        <f>IF($A61="","",(VLOOKUP($A61,ACOUSTIC_PIVOT_TABLE!$B$4:$AO$500,18,FALSE)))</f>
        <v/>
      </c>
      <c r="AX61" s="27" t="str">
        <f>IF($A61="","",(VLOOKUP($A61,ACOUSTIC_PIVOT_TABLE!$B$4:$AO$500,19,FALSE)))</f>
        <v/>
      </c>
      <c r="AY61" s="27" t="str">
        <f>IF($A61="","",(VLOOKUP($A61,ACOUSTIC_PIVOT_TABLE!$B$4:$AO$500,20,FALSE)))</f>
        <v/>
      </c>
      <c r="AZ61" s="27" t="str">
        <f>IF($A61="","",(VLOOKUP($A61,ACOUSTIC_PIVOT_TABLE!$B$4:$AO$500,21,FALSE)))</f>
        <v/>
      </c>
      <c r="BA61" s="27" t="str">
        <f>IF($A61="","",(VLOOKUP($A61,ACOUSTIC_PIVOT_TABLE!$B$4:$AO$500,22,FALSE)))</f>
        <v/>
      </c>
      <c r="BB61" s="27" t="str">
        <f>IF($A61="","",(VLOOKUP($A61,ACOUSTIC_PIVOT_TABLE!$B$4:$AO$500,23,FALSE)))</f>
        <v/>
      </c>
      <c r="BC61" s="27" t="str">
        <f>IF($A61="","",(VLOOKUP($A61,ACOUSTIC_PIVOT_TABLE!$B$4:$AO$500,24,FALSE)))</f>
        <v/>
      </c>
      <c r="BD61" s="27" t="str">
        <f>IF($A61="","",(VLOOKUP($A61,ACOUSTIC_PIVOT_TABLE!$B$4:$AO$500,25,FALSE)))</f>
        <v/>
      </c>
      <c r="BE61" s="27" t="str">
        <f>IF($A61="","",(VLOOKUP($A61,ACOUSTIC_PIVOT_TABLE!$B$4:$AO$500,26,FALSE)))</f>
        <v/>
      </c>
      <c r="BF61" s="27" t="str">
        <f>IF($A61="","",(VLOOKUP($A61,ACOUSTIC_PIVOT_TABLE!$B$4:$AO$500,27,FALSE)))</f>
        <v/>
      </c>
      <c r="BG61" s="27" t="str">
        <f>IF($A61="","",(VLOOKUP($A61,ACOUSTIC_PIVOT_TABLE!$B$4:$AO$500,28,FALSE)))</f>
        <v/>
      </c>
      <c r="BH61" s="27" t="str">
        <f>IF($A61="","",(VLOOKUP($A61,ACOUSTIC_PIVOT_TABLE!$B$4:$AO$500,29,FALSE)))</f>
        <v/>
      </c>
      <c r="BI61" s="27" t="str">
        <f>IF($A61="","",(VLOOKUP($A61,ACOUSTIC_PIVOT_TABLE!$B$4:$AO$500,30,FALSE)))</f>
        <v/>
      </c>
      <c r="BJ61" s="27" t="str">
        <f>IF($A61="","",(VLOOKUP($A61,ACOUSTIC_PIVOT_TABLE!$B$4:$AO$500,31,FALSE)))</f>
        <v/>
      </c>
      <c r="BK61" s="27" t="str">
        <f>IF($A61="","",(VLOOKUP($A61,ACOUSTIC_PIVOT_TABLE!$B$4:$AO$500,32,FALSE)))</f>
        <v/>
      </c>
      <c r="BL61" s="27" t="str">
        <f>IF($A61="","",(VLOOKUP($A61,ACOUSTIC_PIVOT_TABLE!$B$4:$AO$500,33,FALSE)))</f>
        <v/>
      </c>
      <c r="BM61" s="27" t="str">
        <f>IF($A61="","",(VLOOKUP($A61,ACOUSTIC_PIVOT_TABLE!$B$4:$AO$500,34,FALSE)))</f>
        <v/>
      </c>
      <c r="BN61" s="27" t="str">
        <f>IF($A61="","",(VLOOKUP($A61,ACOUSTIC_PIVOT_TABLE!$B$4:$AO$500,35,FALSE)))</f>
        <v/>
      </c>
      <c r="BO61" s="27" t="str">
        <f>IF($A61="","",(VLOOKUP($A61,ACOUSTIC_PIVOT_TABLE!$B$4:$AO$500,36,FALSE)))</f>
        <v/>
      </c>
      <c r="BP61" s="27" t="str">
        <f>IF($A61="","",(VLOOKUP($A61,ACOUSTIC_PIVOT_TABLE!$B$4:$AO$500,37,FALSE)))</f>
        <v/>
      </c>
      <c r="BQ61" s="27" t="str">
        <f>IF($A61="","",(VLOOKUP($A61,ACOUSTIC_PIVOT_TABLE!$B$4:$AO$500,38,FALSE)))</f>
        <v/>
      </c>
      <c r="BR61" s="27" t="str">
        <f>IF($A61="","",(VLOOKUP($A61,ACOUSTIC_PIVOT_TABLE!$B$4:$AO$500,39,FALSE)))</f>
        <v/>
      </c>
      <c r="BS61" s="27" t="str">
        <f>IF($A61="","",(VLOOKUP($A61,ACOUSTIC_PIVOT_TABLE!$B$4:$AO$500,40,FALSE)))</f>
        <v/>
      </c>
    </row>
    <row r="62" spans="1:71" x14ac:dyDescent="0.25">
      <c r="A62" s="1" t="str">
        <f>IF(ACOUSTIC_PIVOT_TABLE!B64 = 0, "",ACOUSTIC_PIVOT_TABLE!B64)</f>
        <v/>
      </c>
      <c r="B62" s="1" t="str">
        <f>IF($A62="","",(VLOOKUP($A62,ACOUSTICS_COMBINED!$B$3:$AQ$501,21,FALSE)))</f>
        <v/>
      </c>
      <c r="C62" s="1" t="str">
        <f>IF($A62="","",(VLOOKUP($A62,ACOUSTICS_COMBINED!$B$3:$AQ$501,22,FALSE)))</f>
        <v/>
      </c>
      <c r="D62" s="1" t="str">
        <f>IF($A62="","",(VLOOKUP($A62,ACOUSTICS_COMBINED!$B$3:$AQ$501,12,FALSE)))</f>
        <v/>
      </c>
      <c r="E62" s="1" t="str">
        <f>IF($A62="","",(VLOOKUP($A62,ACOUSTICS_COMBINED!$B$3:$AQ$501,13,FALSE)))</f>
        <v/>
      </c>
      <c r="F62" s="1" t="str">
        <f>IF($A62="","",(VLOOKUP($A62,ACOUSTICS_COMBINED!$B$3:$AQ$501,14,FALSE)))</f>
        <v/>
      </c>
      <c r="G62" s="1" t="str">
        <f>IF($A62="","",(VLOOKUP($A62,ACOUSTICS_COMBINED!$B$3:$AQ$501,23,FALSE)))</f>
        <v/>
      </c>
      <c r="H62" s="1" t="str">
        <f>IF($A62="","",(VLOOKUP($A62,ACOUSTICS_COMBINED!$B$3:$AQ$501,24,FALSE)))</f>
        <v/>
      </c>
      <c r="I62" s="1" t="str">
        <f>IF($A62="","",(VLOOKUP($A62,ACOUSTICS_COMBINED!$B$3:$AQ$501,15,FALSE)))</f>
        <v/>
      </c>
      <c r="J62" s="1" t="str">
        <f>IF($A62="","",(VLOOKUP($A62,ACOUSTICS_COMBINED!$B$3:$AQ$501,16,FALSE)))</f>
        <v/>
      </c>
      <c r="K62" s="1" t="str">
        <f>IF($A62="","",(VLOOKUP($A62,ACOUSTICS_COMBINED!$B$3:$AQ$501,17,FALSE)))</f>
        <v/>
      </c>
      <c r="L62" s="1" t="str">
        <f>IF($A62="","",(VLOOKUP($A62,ACOUSTICS_COMBINED!$B$3:$AQ$501,18,FALSE)))</f>
        <v/>
      </c>
      <c r="M62" s="1" t="str">
        <f>IF($A62="","",(VLOOKUP($A62,ACOUSTICS_COMBINED!$B$3:$AQ$501,25,FALSE)))</f>
        <v/>
      </c>
      <c r="N62" s="16" t="str">
        <f>IF($A62="","",(VLOOKUP($A62,ACOUSTICS_COMBINED!$B$3:$AQ$501,19,FALSE)))</f>
        <v/>
      </c>
      <c r="O62" s="16" t="str">
        <f>IF($A62="","",(VLOOKUP($A62,ACOUSTICS_COMBINED!$B$3:$AQ$501,20,FALSE)))</f>
        <v/>
      </c>
      <c r="P62" s="1" t="str">
        <f>IF($A62="","",(VLOOKUP($A62,ACOUSTICS_COMBINED!$B$3:$AQ$501,26,FALSE)))</f>
        <v/>
      </c>
      <c r="Q62" s="1" t="str">
        <f>IF($A62="","",(VLOOKUP($A62,ACOUSTICS_COMBINED!$B$3:$AQ$501,27,FALSE)))</f>
        <v/>
      </c>
      <c r="R62" s="1" t="str">
        <f>IF($A62="","",(VLOOKUP($A62,ACOUSTICS_COMBINED!$B$3:$AQ$501,28,FALSE)))</f>
        <v/>
      </c>
      <c r="S62" s="1" t="str">
        <f>IF($A62="","",(VLOOKUP($A62,ACOUSTICS_COMBINED!$B$3:$AQ$501,29,FALSE)))</f>
        <v/>
      </c>
      <c r="T62" s="1" t="str">
        <f>IF($A62="","",(VLOOKUP($A62,ACOUSTICS_COMBINED!$B$3:$AQ$501,30,FALSE)))</f>
        <v/>
      </c>
      <c r="U62" s="1" t="str">
        <f>IF($A62="","",(VLOOKUP($A62,ACOUSTICS_COMBINED!$B$3:$AQ$501,31,FALSE)))</f>
        <v/>
      </c>
      <c r="V62" s="1" t="str">
        <f>IF($A62="","",(VLOOKUP($A62,ACOUSTICS_COMBINED!$B$3:$AQ$501,32,FALSE)))</f>
        <v/>
      </c>
      <c r="W62" s="1" t="str">
        <f>IF($A62="","",(VLOOKUP($A62,ACOUSTICS_COMBINED!$B$3:$AQ$501,33,FALSE)))</f>
        <v/>
      </c>
      <c r="X62" s="1" t="str">
        <f>IF($A62="","",(VLOOKUP($A62,ACOUSTICS_COMBINED!$B$3:$AQ$501,34,FALSE)))</f>
        <v/>
      </c>
      <c r="Y62" s="1" t="str">
        <f>IF($A62="","",(VLOOKUP($A62,ACOUSTICS_COMBINED!$B$3:$AQ$501,35,FALSE)))</f>
        <v/>
      </c>
      <c r="Z62" s="1" t="str">
        <f>IF($A62="","",(VLOOKUP($A62,ACOUSTICS_COMBINED!$B$3:$AQ$501,36,FALSE)))</f>
        <v/>
      </c>
      <c r="AA62" s="1" t="str">
        <f>IF($A62="","",(VLOOKUP($A62,ACOUSTICS_COMBINED!$B$3:$AQ$501,37,FALSE)))</f>
        <v/>
      </c>
      <c r="AB62" s="1" t="str">
        <f>IF($A62="","",(VLOOKUP($A62,ACOUSTICS_COMBINED!$B$3:$AQ$501,38,FALSE)))</f>
        <v/>
      </c>
      <c r="AC62" s="1" t="str">
        <f>IF($A62="","",(VLOOKUP($A62,ACOUSTICS_COMBINED!$B$3:$AQ$501,39,FALSE)))</f>
        <v/>
      </c>
      <c r="AD62" s="1" t="str">
        <f>IF($A62="","",(VLOOKUP($A62,ACOUSTICS_COMBINED!$B$3:$AQ$501,40,FALSE)))</f>
        <v/>
      </c>
      <c r="AE62" s="1" t="str">
        <f>IF($A62="","",(VLOOKUP($A62,ACOUSTICS_COMBINED!$B$3:$AQ$501,41,FALSE)))</f>
        <v/>
      </c>
      <c r="AF62" s="1" t="str">
        <f>IF($A62="","",(VLOOKUP($A62,ACOUSTICS_COMBINED!$B$3:$AQ$501,42,FALSE)))</f>
        <v/>
      </c>
      <c r="AG62" s="27" t="str">
        <f>IF($A62="","",(VLOOKUP($A62,ACOUSTIC_PIVOT_TABLE!$B$4:$AO$500,2,FALSE)))</f>
        <v/>
      </c>
      <c r="AH62" s="27" t="str">
        <f>IF($A62="","",(VLOOKUP($A62,ACOUSTIC_PIVOT_TABLE!$B$4:$AO$500,3,FALSE)))</f>
        <v/>
      </c>
      <c r="AI62" s="27" t="str">
        <f>IF($A62="","",(VLOOKUP($A62,ACOUSTIC_PIVOT_TABLE!$B$4:$AO$500,4,FALSE)))</f>
        <v/>
      </c>
      <c r="AJ62" s="27" t="str">
        <f>IF($A62="","",(VLOOKUP($A62,ACOUSTIC_PIVOT_TABLE!$B$4:$AO$500,5,FALSE)))</f>
        <v/>
      </c>
      <c r="AK62" s="27" t="str">
        <f>IF($A62="","",(VLOOKUP($A62,ACOUSTIC_PIVOT_TABLE!$B$4:$AO$500,6,FALSE)))</f>
        <v/>
      </c>
      <c r="AL62" s="27" t="str">
        <f>IF($A62="","",(VLOOKUP($A62,ACOUSTIC_PIVOT_TABLE!$B$4:$AO$500,7,FALSE)))</f>
        <v/>
      </c>
      <c r="AM62" s="27" t="str">
        <f>IF($A62="","",(VLOOKUP($A62,ACOUSTIC_PIVOT_TABLE!$B$4:$AO$500,8,FALSE)))</f>
        <v/>
      </c>
      <c r="AN62" s="27" t="str">
        <f>IF($A62="","",(VLOOKUP($A62,ACOUSTIC_PIVOT_TABLE!$B$4:$AO$500,9,FALSE)))</f>
        <v/>
      </c>
      <c r="AO62" s="27" t="str">
        <f>IF($A62="","",(VLOOKUP($A62,ACOUSTIC_PIVOT_TABLE!$B$4:$AO$500,10,FALSE)))</f>
        <v/>
      </c>
      <c r="AP62" s="27" t="str">
        <f>IF($A62="","",(VLOOKUP($A62,ACOUSTIC_PIVOT_TABLE!$B$4:$AO$500,11,FALSE)))</f>
        <v/>
      </c>
      <c r="AQ62" s="27" t="str">
        <f>IF($A62="","",(VLOOKUP($A62,ACOUSTIC_PIVOT_TABLE!$B$4:$AO$500,12,FALSE)))</f>
        <v/>
      </c>
      <c r="AR62" s="27" t="str">
        <f>IF($A62="","",(VLOOKUP($A62,ACOUSTIC_PIVOT_TABLE!$B$4:$AO$500,13,FALSE)))</f>
        <v/>
      </c>
      <c r="AS62" s="27" t="str">
        <f>IF($A62="","",(VLOOKUP($A62,ACOUSTIC_PIVOT_TABLE!$B$4:$AO$500,14,FALSE)))</f>
        <v/>
      </c>
      <c r="AT62" s="27" t="str">
        <f>IF($A62="","",(VLOOKUP($A62,ACOUSTIC_PIVOT_TABLE!$B$4:$AO$500,15,FALSE)))</f>
        <v/>
      </c>
      <c r="AU62" s="27" t="str">
        <f>IF($A62="","",(VLOOKUP($A62,ACOUSTIC_PIVOT_TABLE!$B$4:$AO$500,16,FALSE)))</f>
        <v/>
      </c>
      <c r="AV62" s="27" t="str">
        <f>IF($A62="","",(VLOOKUP($A62,ACOUSTIC_PIVOT_TABLE!$B$4:$AO$500,17,FALSE)))</f>
        <v/>
      </c>
      <c r="AW62" s="27" t="str">
        <f>IF($A62="","",(VLOOKUP($A62,ACOUSTIC_PIVOT_TABLE!$B$4:$AO$500,18,FALSE)))</f>
        <v/>
      </c>
      <c r="AX62" s="27" t="str">
        <f>IF($A62="","",(VLOOKUP($A62,ACOUSTIC_PIVOT_TABLE!$B$4:$AO$500,19,FALSE)))</f>
        <v/>
      </c>
      <c r="AY62" s="27" t="str">
        <f>IF($A62="","",(VLOOKUP($A62,ACOUSTIC_PIVOT_TABLE!$B$4:$AO$500,20,FALSE)))</f>
        <v/>
      </c>
      <c r="AZ62" s="27" t="str">
        <f>IF($A62="","",(VLOOKUP($A62,ACOUSTIC_PIVOT_TABLE!$B$4:$AO$500,21,FALSE)))</f>
        <v/>
      </c>
      <c r="BA62" s="27" t="str">
        <f>IF($A62="","",(VLOOKUP($A62,ACOUSTIC_PIVOT_TABLE!$B$4:$AO$500,22,FALSE)))</f>
        <v/>
      </c>
      <c r="BB62" s="27" t="str">
        <f>IF($A62="","",(VLOOKUP($A62,ACOUSTIC_PIVOT_TABLE!$B$4:$AO$500,23,FALSE)))</f>
        <v/>
      </c>
      <c r="BC62" s="27" t="str">
        <f>IF($A62="","",(VLOOKUP($A62,ACOUSTIC_PIVOT_TABLE!$B$4:$AO$500,24,FALSE)))</f>
        <v/>
      </c>
      <c r="BD62" s="27" t="str">
        <f>IF($A62="","",(VLOOKUP($A62,ACOUSTIC_PIVOT_TABLE!$B$4:$AO$500,25,FALSE)))</f>
        <v/>
      </c>
      <c r="BE62" s="27" t="str">
        <f>IF($A62="","",(VLOOKUP($A62,ACOUSTIC_PIVOT_TABLE!$B$4:$AO$500,26,FALSE)))</f>
        <v/>
      </c>
      <c r="BF62" s="27" t="str">
        <f>IF($A62="","",(VLOOKUP($A62,ACOUSTIC_PIVOT_TABLE!$B$4:$AO$500,27,FALSE)))</f>
        <v/>
      </c>
      <c r="BG62" s="27" t="str">
        <f>IF($A62="","",(VLOOKUP($A62,ACOUSTIC_PIVOT_TABLE!$B$4:$AO$500,28,FALSE)))</f>
        <v/>
      </c>
      <c r="BH62" s="27" t="str">
        <f>IF($A62="","",(VLOOKUP($A62,ACOUSTIC_PIVOT_TABLE!$B$4:$AO$500,29,FALSE)))</f>
        <v/>
      </c>
      <c r="BI62" s="27" t="str">
        <f>IF($A62="","",(VLOOKUP($A62,ACOUSTIC_PIVOT_TABLE!$B$4:$AO$500,30,FALSE)))</f>
        <v/>
      </c>
      <c r="BJ62" s="27" t="str">
        <f>IF($A62="","",(VLOOKUP($A62,ACOUSTIC_PIVOT_TABLE!$B$4:$AO$500,31,FALSE)))</f>
        <v/>
      </c>
      <c r="BK62" s="27" t="str">
        <f>IF($A62="","",(VLOOKUP($A62,ACOUSTIC_PIVOT_TABLE!$B$4:$AO$500,32,FALSE)))</f>
        <v/>
      </c>
      <c r="BL62" s="27" t="str">
        <f>IF($A62="","",(VLOOKUP($A62,ACOUSTIC_PIVOT_TABLE!$B$4:$AO$500,33,FALSE)))</f>
        <v/>
      </c>
      <c r="BM62" s="27" t="str">
        <f>IF($A62="","",(VLOOKUP($A62,ACOUSTIC_PIVOT_TABLE!$B$4:$AO$500,34,FALSE)))</f>
        <v/>
      </c>
      <c r="BN62" s="27" t="str">
        <f>IF($A62="","",(VLOOKUP($A62,ACOUSTIC_PIVOT_TABLE!$B$4:$AO$500,35,FALSE)))</f>
        <v/>
      </c>
      <c r="BO62" s="27" t="str">
        <f>IF($A62="","",(VLOOKUP($A62,ACOUSTIC_PIVOT_TABLE!$B$4:$AO$500,36,FALSE)))</f>
        <v/>
      </c>
      <c r="BP62" s="27" t="str">
        <f>IF($A62="","",(VLOOKUP($A62,ACOUSTIC_PIVOT_TABLE!$B$4:$AO$500,37,FALSE)))</f>
        <v/>
      </c>
      <c r="BQ62" s="27" t="str">
        <f>IF($A62="","",(VLOOKUP($A62,ACOUSTIC_PIVOT_TABLE!$B$4:$AO$500,38,FALSE)))</f>
        <v/>
      </c>
      <c r="BR62" s="27" t="str">
        <f>IF($A62="","",(VLOOKUP($A62,ACOUSTIC_PIVOT_TABLE!$B$4:$AO$500,39,FALSE)))</f>
        <v/>
      </c>
      <c r="BS62" s="27" t="str">
        <f>IF($A62="","",(VLOOKUP($A62,ACOUSTIC_PIVOT_TABLE!$B$4:$AO$500,40,FALSE)))</f>
        <v/>
      </c>
    </row>
    <row r="63" spans="1:71" x14ac:dyDescent="0.25">
      <c r="A63" s="1" t="str">
        <f>IF(ACOUSTIC_PIVOT_TABLE!B65 = 0, "",ACOUSTIC_PIVOT_TABLE!B65)</f>
        <v/>
      </c>
      <c r="B63" s="1" t="str">
        <f>IF($A63="","",(VLOOKUP($A63,ACOUSTICS_COMBINED!$B$3:$AQ$501,21,FALSE)))</f>
        <v/>
      </c>
      <c r="C63" s="1" t="str">
        <f>IF($A63="","",(VLOOKUP($A63,ACOUSTICS_COMBINED!$B$3:$AQ$501,22,FALSE)))</f>
        <v/>
      </c>
      <c r="D63" s="1" t="str">
        <f>IF($A63="","",(VLOOKUP($A63,ACOUSTICS_COMBINED!$B$3:$AQ$501,12,FALSE)))</f>
        <v/>
      </c>
      <c r="E63" s="1" t="str">
        <f>IF($A63="","",(VLOOKUP($A63,ACOUSTICS_COMBINED!$B$3:$AQ$501,13,FALSE)))</f>
        <v/>
      </c>
      <c r="F63" s="1" t="str">
        <f>IF($A63="","",(VLOOKUP($A63,ACOUSTICS_COMBINED!$B$3:$AQ$501,14,FALSE)))</f>
        <v/>
      </c>
      <c r="G63" s="1" t="str">
        <f>IF($A63="","",(VLOOKUP($A63,ACOUSTICS_COMBINED!$B$3:$AQ$501,23,FALSE)))</f>
        <v/>
      </c>
      <c r="H63" s="1" t="str">
        <f>IF($A63="","",(VLOOKUP($A63,ACOUSTICS_COMBINED!$B$3:$AQ$501,24,FALSE)))</f>
        <v/>
      </c>
      <c r="I63" s="1" t="str">
        <f>IF($A63="","",(VLOOKUP($A63,ACOUSTICS_COMBINED!$B$3:$AQ$501,15,FALSE)))</f>
        <v/>
      </c>
      <c r="J63" s="1" t="str">
        <f>IF($A63="","",(VLOOKUP($A63,ACOUSTICS_COMBINED!$B$3:$AQ$501,16,FALSE)))</f>
        <v/>
      </c>
      <c r="K63" s="1" t="str">
        <f>IF($A63="","",(VLOOKUP($A63,ACOUSTICS_COMBINED!$B$3:$AQ$501,17,FALSE)))</f>
        <v/>
      </c>
      <c r="L63" s="1" t="str">
        <f>IF($A63="","",(VLOOKUP($A63,ACOUSTICS_COMBINED!$B$3:$AQ$501,18,FALSE)))</f>
        <v/>
      </c>
      <c r="M63" s="1" t="str">
        <f>IF($A63="","",(VLOOKUP($A63,ACOUSTICS_COMBINED!$B$3:$AQ$501,25,FALSE)))</f>
        <v/>
      </c>
      <c r="N63" s="16" t="str">
        <f>IF($A63="","",(VLOOKUP($A63,ACOUSTICS_COMBINED!$B$3:$AQ$501,19,FALSE)))</f>
        <v/>
      </c>
      <c r="O63" s="16" t="str">
        <f>IF($A63="","",(VLOOKUP($A63,ACOUSTICS_COMBINED!$B$3:$AQ$501,20,FALSE)))</f>
        <v/>
      </c>
      <c r="P63" s="1" t="str">
        <f>IF($A63="","",(VLOOKUP($A63,ACOUSTICS_COMBINED!$B$3:$AQ$501,26,FALSE)))</f>
        <v/>
      </c>
      <c r="Q63" s="1" t="str">
        <f>IF($A63="","",(VLOOKUP($A63,ACOUSTICS_COMBINED!$B$3:$AQ$501,27,FALSE)))</f>
        <v/>
      </c>
      <c r="R63" s="1" t="str">
        <f>IF($A63="","",(VLOOKUP($A63,ACOUSTICS_COMBINED!$B$3:$AQ$501,28,FALSE)))</f>
        <v/>
      </c>
      <c r="S63" s="1" t="str">
        <f>IF($A63="","",(VLOOKUP($A63,ACOUSTICS_COMBINED!$B$3:$AQ$501,29,FALSE)))</f>
        <v/>
      </c>
      <c r="T63" s="1" t="str">
        <f>IF($A63="","",(VLOOKUP($A63,ACOUSTICS_COMBINED!$B$3:$AQ$501,30,FALSE)))</f>
        <v/>
      </c>
      <c r="U63" s="1" t="str">
        <f>IF($A63="","",(VLOOKUP($A63,ACOUSTICS_COMBINED!$B$3:$AQ$501,31,FALSE)))</f>
        <v/>
      </c>
      <c r="V63" s="1" t="str">
        <f>IF($A63="","",(VLOOKUP($A63,ACOUSTICS_COMBINED!$B$3:$AQ$501,32,FALSE)))</f>
        <v/>
      </c>
      <c r="W63" s="1" t="str">
        <f>IF($A63="","",(VLOOKUP($A63,ACOUSTICS_COMBINED!$B$3:$AQ$501,33,FALSE)))</f>
        <v/>
      </c>
      <c r="X63" s="1" t="str">
        <f>IF($A63="","",(VLOOKUP($A63,ACOUSTICS_COMBINED!$B$3:$AQ$501,34,FALSE)))</f>
        <v/>
      </c>
      <c r="Y63" s="1" t="str">
        <f>IF($A63="","",(VLOOKUP($A63,ACOUSTICS_COMBINED!$B$3:$AQ$501,35,FALSE)))</f>
        <v/>
      </c>
      <c r="Z63" s="1" t="str">
        <f>IF($A63="","",(VLOOKUP($A63,ACOUSTICS_COMBINED!$B$3:$AQ$501,36,FALSE)))</f>
        <v/>
      </c>
      <c r="AA63" s="1" t="str">
        <f>IF($A63="","",(VLOOKUP($A63,ACOUSTICS_COMBINED!$B$3:$AQ$501,37,FALSE)))</f>
        <v/>
      </c>
      <c r="AB63" s="1" t="str">
        <f>IF($A63="","",(VLOOKUP($A63,ACOUSTICS_COMBINED!$B$3:$AQ$501,38,FALSE)))</f>
        <v/>
      </c>
      <c r="AC63" s="1" t="str">
        <f>IF($A63="","",(VLOOKUP($A63,ACOUSTICS_COMBINED!$B$3:$AQ$501,39,FALSE)))</f>
        <v/>
      </c>
      <c r="AD63" s="1" t="str">
        <f>IF($A63="","",(VLOOKUP($A63,ACOUSTICS_COMBINED!$B$3:$AQ$501,40,FALSE)))</f>
        <v/>
      </c>
      <c r="AE63" s="1" t="str">
        <f>IF($A63="","",(VLOOKUP($A63,ACOUSTICS_COMBINED!$B$3:$AQ$501,41,FALSE)))</f>
        <v/>
      </c>
      <c r="AF63" s="1" t="str">
        <f>IF($A63="","",(VLOOKUP($A63,ACOUSTICS_COMBINED!$B$3:$AQ$501,42,FALSE)))</f>
        <v/>
      </c>
      <c r="AG63" s="27" t="str">
        <f>IF($A63="","",(VLOOKUP($A63,ACOUSTIC_PIVOT_TABLE!$B$4:$AO$500,2,FALSE)))</f>
        <v/>
      </c>
      <c r="AH63" s="27" t="str">
        <f>IF($A63="","",(VLOOKUP($A63,ACOUSTIC_PIVOT_TABLE!$B$4:$AO$500,3,FALSE)))</f>
        <v/>
      </c>
      <c r="AI63" s="27" t="str">
        <f>IF($A63="","",(VLOOKUP($A63,ACOUSTIC_PIVOT_TABLE!$B$4:$AO$500,4,FALSE)))</f>
        <v/>
      </c>
      <c r="AJ63" s="27" t="str">
        <f>IF($A63="","",(VLOOKUP($A63,ACOUSTIC_PIVOT_TABLE!$B$4:$AO$500,5,FALSE)))</f>
        <v/>
      </c>
      <c r="AK63" s="27" t="str">
        <f>IF($A63="","",(VLOOKUP($A63,ACOUSTIC_PIVOT_TABLE!$B$4:$AO$500,6,FALSE)))</f>
        <v/>
      </c>
      <c r="AL63" s="27" t="str">
        <f>IF($A63="","",(VLOOKUP($A63,ACOUSTIC_PIVOT_TABLE!$B$4:$AO$500,7,FALSE)))</f>
        <v/>
      </c>
      <c r="AM63" s="27" t="str">
        <f>IF($A63="","",(VLOOKUP($A63,ACOUSTIC_PIVOT_TABLE!$B$4:$AO$500,8,FALSE)))</f>
        <v/>
      </c>
      <c r="AN63" s="27" t="str">
        <f>IF($A63="","",(VLOOKUP($A63,ACOUSTIC_PIVOT_TABLE!$B$4:$AO$500,9,FALSE)))</f>
        <v/>
      </c>
      <c r="AO63" s="27" t="str">
        <f>IF($A63="","",(VLOOKUP($A63,ACOUSTIC_PIVOT_TABLE!$B$4:$AO$500,10,FALSE)))</f>
        <v/>
      </c>
      <c r="AP63" s="27" t="str">
        <f>IF($A63="","",(VLOOKUP($A63,ACOUSTIC_PIVOT_TABLE!$B$4:$AO$500,11,FALSE)))</f>
        <v/>
      </c>
      <c r="AQ63" s="27" t="str">
        <f>IF($A63="","",(VLOOKUP($A63,ACOUSTIC_PIVOT_TABLE!$B$4:$AO$500,12,FALSE)))</f>
        <v/>
      </c>
      <c r="AR63" s="27" t="str">
        <f>IF($A63="","",(VLOOKUP($A63,ACOUSTIC_PIVOT_TABLE!$B$4:$AO$500,13,FALSE)))</f>
        <v/>
      </c>
      <c r="AS63" s="27" t="str">
        <f>IF($A63="","",(VLOOKUP($A63,ACOUSTIC_PIVOT_TABLE!$B$4:$AO$500,14,FALSE)))</f>
        <v/>
      </c>
      <c r="AT63" s="27" t="str">
        <f>IF($A63="","",(VLOOKUP($A63,ACOUSTIC_PIVOT_TABLE!$B$4:$AO$500,15,FALSE)))</f>
        <v/>
      </c>
      <c r="AU63" s="27" t="str">
        <f>IF($A63="","",(VLOOKUP($A63,ACOUSTIC_PIVOT_TABLE!$B$4:$AO$500,16,FALSE)))</f>
        <v/>
      </c>
      <c r="AV63" s="27" t="str">
        <f>IF($A63="","",(VLOOKUP($A63,ACOUSTIC_PIVOT_TABLE!$B$4:$AO$500,17,FALSE)))</f>
        <v/>
      </c>
      <c r="AW63" s="27" t="str">
        <f>IF($A63="","",(VLOOKUP($A63,ACOUSTIC_PIVOT_TABLE!$B$4:$AO$500,18,FALSE)))</f>
        <v/>
      </c>
      <c r="AX63" s="27" t="str">
        <f>IF($A63="","",(VLOOKUP($A63,ACOUSTIC_PIVOT_TABLE!$B$4:$AO$500,19,FALSE)))</f>
        <v/>
      </c>
      <c r="AY63" s="27" t="str">
        <f>IF($A63="","",(VLOOKUP($A63,ACOUSTIC_PIVOT_TABLE!$B$4:$AO$500,20,FALSE)))</f>
        <v/>
      </c>
      <c r="AZ63" s="27" t="str">
        <f>IF($A63="","",(VLOOKUP($A63,ACOUSTIC_PIVOT_TABLE!$B$4:$AO$500,21,FALSE)))</f>
        <v/>
      </c>
      <c r="BA63" s="27" t="str">
        <f>IF($A63="","",(VLOOKUP($A63,ACOUSTIC_PIVOT_TABLE!$B$4:$AO$500,22,FALSE)))</f>
        <v/>
      </c>
      <c r="BB63" s="27" t="str">
        <f>IF($A63="","",(VLOOKUP($A63,ACOUSTIC_PIVOT_TABLE!$B$4:$AO$500,23,FALSE)))</f>
        <v/>
      </c>
      <c r="BC63" s="27" t="str">
        <f>IF($A63="","",(VLOOKUP($A63,ACOUSTIC_PIVOT_TABLE!$B$4:$AO$500,24,FALSE)))</f>
        <v/>
      </c>
      <c r="BD63" s="27" t="str">
        <f>IF($A63="","",(VLOOKUP($A63,ACOUSTIC_PIVOT_TABLE!$B$4:$AO$500,25,FALSE)))</f>
        <v/>
      </c>
      <c r="BE63" s="27" t="str">
        <f>IF($A63="","",(VLOOKUP($A63,ACOUSTIC_PIVOT_TABLE!$B$4:$AO$500,26,FALSE)))</f>
        <v/>
      </c>
      <c r="BF63" s="27" t="str">
        <f>IF($A63="","",(VLOOKUP($A63,ACOUSTIC_PIVOT_TABLE!$B$4:$AO$500,27,FALSE)))</f>
        <v/>
      </c>
      <c r="BG63" s="27" t="str">
        <f>IF($A63="","",(VLOOKUP($A63,ACOUSTIC_PIVOT_TABLE!$B$4:$AO$500,28,FALSE)))</f>
        <v/>
      </c>
      <c r="BH63" s="27" t="str">
        <f>IF($A63="","",(VLOOKUP($A63,ACOUSTIC_PIVOT_TABLE!$B$4:$AO$500,29,FALSE)))</f>
        <v/>
      </c>
      <c r="BI63" s="27" t="str">
        <f>IF($A63="","",(VLOOKUP($A63,ACOUSTIC_PIVOT_TABLE!$B$4:$AO$500,30,FALSE)))</f>
        <v/>
      </c>
      <c r="BJ63" s="27" t="str">
        <f>IF($A63="","",(VLOOKUP($A63,ACOUSTIC_PIVOT_TABLE!$B$4:$AO$500,31,FALSE)))</f>
        <v/>
      </c>
      <c r="BK63" s="27" t="str">
        <f>IF($A63="","",(VLOOKUP($A63,ACOUSTIC_PIVOT_TABLE!$B$4:$AO$500,32,FALSE)))</f>
        <v/>
      </c>
      <c r="BL63" s="27" t="str">
        <f>IF($A63="","",(VLOOKUP($A63,ACOUSTIC_PIVOT_TABLE!$B$4:$AO$500,33,FALSE)))</f>
        <v/>
      </c>
      <c r="BM63" s="27" t="str">
        <f>IF($A63="","",(VLOOKUP($A63,ACOUSTIC_PIVOT_TABLE!$B$4:$AO$500,34,FALSE)))</f>
        <v/>
      </c>
      <c r="BN63" s="27" t="str">
        <f>IF($A63="","",(VLOOKUP($A63,ACOUSTIC_PIVOT_TABLE!$B$4:$AO$500,35,FALSE)))</f>
        <v/>
      </c>
      <c r="BO63" s="27" t="str">
        <f>IF($A63="","",(VLOOKUP($A63,ACOUSTIC_PIVOT_TABLE!$B$4:$AO$500,36,FALSE)))</f>
        <v/>
      </c>
      <c r="BP63" s="27" t="str">
        <f>IF($A63="","",(VLOOKUP($A63,ACOUSTIC_PIVOT_TABLE!$B$4:$AO$500,37,FALSE)))</f>
        <v/>
      </c>
      <c r="BQ63" s="27" t="str">
        <f>IF($A63="","",(VLOOKUP($A63,ACOUSTIC_PIVOT_TABLE!$B$4:$AO$500,38,FALSE)))</f>
        <v/>
      </c>
      <c r="BR63" s="27" t="str">
        <f>IF($A63="","",(VLOOKUP($A63,ACOUSTIC_PIVOT_TABLE!$B$4:$AO$500,39,FALSE)))</f>
        <v/>
      </c>
      <c r="BS63" s="27" t="str">
        <f>IF($A63="","",(VLOOKUP($A63,ACOUSTIC_PIVOT_TABLE!$B$4:$AO$500,40,FALSE)))</f>
        <v/>
      </c>
    </row>
    <row r="64" spans="1:71" x14ac:dyDescent="0.25">
      <c r="A64" s="1" t="str">
        <f>IF(ACOUSTIC_PIVOT_TABLE!B66 = 0, "",ACOUSTIC_PIVOT_TABLE!B66)</f>
        <v/>
      </c>
      <c r="B64" s="1" t="str">
        <f>IF($A64="","",(VLOOKUP($A64,ACOUSTICS_COMBINED!$B$3:$AQ$501,21,FALSE)))</f>
        <v/>
      </c>
      <c r="C64" s="1" t="str">
        <f>IF($A64="","",(VLOOKUP($A64,ACOUSTICS_COMBINED!$B$3:$AQ$501,22,FALSE)))</f>
        <v/>
      </c>
      <c r="D64" s="1" t="str">
        <f>IF($A64="","",(VLOOKUP($A64,ACOUSTICS_COMBINED!$B$3:$AQ$501,12,FALSE)))</f>
        <v/>
      </c>
      <c r="E64" s="1" t="str">
        <f>IF($A64="","",(VLOOKUP($A64,ACOUSTICS_COMBINED!$B$3:$AQ$501,13,FALSE)))</f>
        <v/>
      </c>
      <c r="F64" s="1" t="str">
        <f>IF($A64="","",(VLOOKUP($A64,ACOUSTICS_COMBINED!$B$3:$AQ$501,14,FALSE)))</f>
        <v/>
      </c>
      <c r="G64" s="1" t="str">
        <f>IF($A64="","",(VLOOKUP($A64,ACOUSTICS_COMBINED!$B$3:$AQ$501,23,FALSE)))</f>
        <v/>
      </c>
      <c r="H64" s="1" t="str">
        <f>IF($A64="","",(VLOOKUP($A64,ACOUSTICS_COMBINED!$B$3:$AQ$501,24,FALSE)))</f>
        <v/>
      </c>
      <c r="I64" s="1" t="str">
        <f>IF($A64="","",(VLOOKUP($A64,ACOUSTICS_COMBINED!$B$3:$AQ$501,15,FALSE)))</f>
        <v/>
      </c>
      <c r="J64" s="1" t="str">
        <f>IF($A64="","",(VLOOKUP($A64,ACOUSTICS_COMBINED!$B$3:$AQ$501,16,FALSE)))</f>
        <v/>
      </c>
      <c r="K64" s="1" t="str">
        <f>IF($A64="","",(VLOOKUP($A64,ACOUSTICS_COMBINED!$B$3:$AQ$501,17,FALSE)))</f>
        <v/>
      </c>
      <c r="L64" s="1" t="str">
        <f>IF($A64="","",(VLOOKUP($A64,ACOUSTICS_COMBINED!$B$3:$AQ$501,18,FALSE)))</f>
        <v/>
      </c>
      <c r="M64" s="1" t="str">
        <f>IF($A64="","",(VLOOKUP($A64,ACOUSTICS_COMBINED!$B$3:$AQ$501,25,FALSE)))</f>
        <v/>
      </c>
      <c r="N64" s="16" t="str">
        <f>IF($A64="","",(VLOOKUP($A64,ACOUSTICS_COMBINED!$B$3:$AQ$501,19,FALSE)))</f>
        <v/>
      </c>
      <c r="O64" s="16" t="str">
        <f>IF($A64="","",(VLOOKUP($A64,ACOUSTICS_COMBINED!$B$3:$AQ$501,20,FALSE)))</f>
        <v/>
      </c>
      <c r="P64" s="1" t="str">
        <f>IF($A64="","",(VLOOKUP($A64,ACOUSTICS_COMBINED!$B$3:$AQ$501,26,FALSE)))</f>
        <v/>
      </c>
      <c r="Q64" s="1" t="str">
        <f>IF($A64="","",(VLOOKUP($A64,ACOUSTICS_COMBINED!$B$3:$AQ$501,27,FALSE)))</f>
        <v/>
      </c>
      <c r="R64" s="1" t="str">
        <f>IF($A64="","",(VLOOKUP($A64,ACOUSTICS_COMBINED!$B$3:$AQ$501,28,FALSE)))</f>
        <v/>
      </c>
      <c r="S64" s="1" t="str">
        <f>IF($A64="","",(VLOOKUP($A64,ACOUSTICS_COMBINED!$B$3:$AQ$501,29,FALSE)))</f>
        <v/>
      </c>
      <c r="T64" s="1" t="str">
        <f>IF($A64="","",(VLOOKUP($A64,ACOUSTICS_COMBINED!$B$3:$AQ$501,30,FALSE)))</f>
        <v/>
      </c>
      <c r="U64" s="1" t="str">
        <f>IF($A64="","",(VLOOKUP($A64,ACOUSTICS_COMBINED!$B$3:$AQ$501,31,FALSE)))</f>
        <v/>
      </c>
      <c r="V64" s="1" t="str">
        <f>IF($A64="","",(VLOOKUP($A64,ACOUSTICS_COMBINED!$B$3:$AQ$501,32,FALSE)))</f>
        <v/>
      </c>
      <c r="W64" s="1" t="str">
        <f>IF($A64="","",(VLOOKUP($A64,ACOUSTICS_COMBINED!$B$3:$AQ$501,33,FALSE)))</f>
        <v/>
      </c>
      <c r="X64" s="1" t="str">
        <f>IF($A64="","",(VLOOKUP($A64,ACOUSTICS_COMBINED!$B$3:$AQ$501,34,FALSE)))</f>
        <v/>
      </c>
      <c r="Y64" s="1" t="str">
        <f>IF($A64="","",(VLOOKUP($A64,ACOUSTICS_COMBINED!$B$3:$AQ$501,35,FALSE)))</f>
        <v/>
      </c>
      <c r="Z64" s="1" t="str">
        <f>IF($A64="","",(VLOOKUP($A64,ACOUSTICS_COMBINED!$B$3:$AQ$501,36,FALSE)))</f>
        <v/>
      </c>
      <c r="AA64" s="1" t="str">
        <f>IF($A64="","",(VLOOKUP($A64,ACOUSTICS_COMBINED!$B$3:$AQ$501,37,FALSE)))</f>
        <v/>
      </c>
      <c r="AB64" s="1" t="str">
        <f>IF($A64="","",(VLOOKUP($A64,ACOUSTICS_COMBINED!$B$3:$AQ$501,38,FALSE)))</f>
        <v/>
      </c>
      <c r="AC64" s="1" t="str">
        <f>IF($A64="","",(VLOOKUP($A64,ACOUSTICS_COMBINED!$B$3:$AQ$501,39,FALSE)))</f>
        <v/>
      </c>
      <c r="AD64" s="1" t="str">
        <f>IF($A64="","",(VLOOKUP($A64,ACOUSTICS_COMBINED!$B$3:$AQ$501,40,FALSE)))</f>
        <v/>
      </c>
      <c r="AE64" s="1" t="str">
        <f>IF($A64="","",(VLOOKUP($A64,ACOUSTICS_COMBINED!$B$3:$AQ$501,41,FALSE)))</f>
        <v/>
      </c>
      <c r="AF64" s="1" t="str">
        <f>IF($A64="","",(VLOOKUP($A64,ACOUSTICS_COMBINED!$B$3:$AQ$501,42,FALSE)))</f>
        <v/>
      </c>
      <c r="AG64" s="27" t="str">
        <f>IF($A64="","",(VLOOKUP($A64,ACOUSTIC_PIVOT_TABLE!$B$4:$AO$500,2,FALSE)))</f>
        <v/>
      </c>
      <c r="AH64" s="27" t="str">
        <f>IF($A64="","",(VLOOKUP($A64,ACOUSTIC_PIVOT_TABLE!$B$4:$AO$500,3,FALSE)))</f>
        <v/>
      </c>
      <c r="AI64" s="27" t="str">
        <f>IF($A64="","",(VLOOKUP($A64,ACOUSTIC_PIVOT_TABLE!$B$4:$AO$500,4,FALSE)))</f>
        <v/>
      </c>
      <c r="AJ64" s="27" t="str">
        <f>IF($A64="","",(VLOOKUP($A64,ACOUSTIC_PIVOT_TABLE!$B$4:$AO$500,5,FALSE)))</f>
        <v/>
      </c>
      <c r="AK64" s="27" t="str">
        <f>IF($A64="","",(VLOOKUP($A64,ACOUSTIC_PIVOT_TABLE!$B$4:$AO$500,6,FALSE)))</f>
        <v/>
      </c>
      <c r="AL64" s="27" t="str">
        <f>IF($A64="","",(VLOOKUP($A64,ACOUSTIC_PIVOT_TABLE!$B$4:$AO$500,7,FALSE)))</f>
        <v/>
      </c>
      <c r="AM64" s="27" t="str">
        <f>IF($A64="","",(VLOOKUP($A64,ACOUSTIC_PIVOT_TABLE!$B$4:$AO$500,8,FALSE)))</f>
        <v/>
      </c>
      <c r="AN64" s="27" t="str">
        <f>IF($A64="","",(VLOOKUP($A64,ACOUSTIC_PIVOT_TABLE!$B$4:$AO$500,9,FALSE)))</f>
        <v/>
      </c>
      <c r="AO64" s="27" t="str">
        <f>IF($A64="","",(VLOOKUP($A64,ACOUSTIC_PIVOT_TABLE!$B$4:$AO$500,10,FALSE)))</f>
        <v/>
      </c>
      <c r="AP64" s="27" t="str">
        <f>IF($A64="","",(VLOOKUP($A64,ACOUSTIC_PIVOT_TABLE!$B$4:$AO$500,11,FALSE)))</f>
        <v/>
      </c>
      <c r="AQ64" s="27" t="str">
        <f>IF($A64="","",(VLOOKUP($A64,ACOUSTIC_PIVOT_TABLE!$B$4:$AO$500,12,FALSE)))</f>
        <v/>
      </c>
      <c r="AR64" s="27" t="str">
        <f>IF($A64="","",(VLOOKUP($A64,ACOUSTIC_PIVOT_TABLE!$B$4:$AO$500,13,FALSE)))</f>
        <v/>
      </c>
      <c r="AS64" s="27" t="str">
        <f>IF($A64="","",(VLOOKUP($A64,ACOUSTIC_PIVOT_TABLE!$B$4:$AO$500,14,FALSE)))</f>
        <v/>
      </c>
      <c r="AT64" s="27" t="str">
        <f>IF($A64="","",(VLOOKUP($A64,ACOUSTIC_PIVOT_TABLE!$B$4:$AO$500,15,FALSE)))</f>
        <v/>
      </c>
      <c r="AU64" s="27" t="str">
        <f>IF($A64="","",(VLOOKUP($A64,ACOUSTIC_PIVOT_TABLE!$B$4:$AO$500,16,FALSE)))</f>
        <v/>
      </c>
      <c r="AV64" s="27" t="str">
        <f>IF($A64="","",(VLOOKUP($A64,ACOUSTIC_PIVOT_TABLE!$B$4:$AO$500,17,FALSE)))</f>
        <v/>
      </c>
      <c r="AW64" s="27" t="str">
        <f>IF($A64="","",(VLOOKUP($A64,ACOUSTIC_PIVOT_TABLE!$B$4:$AO$500,18,FALSE)))</f>
        <v/>
      </c>
      <c r="AX64" s="27" t="str">
        <f>IF($A64="","",(VLOOKUP($A64,ACOUSTIC_PIVOT_TABLE!$B$4:$AO$500,19,FALSE)))</f>
        <v/>
      </c>
      <c r="AY64" s="27" t="str">
        <f>IF($A64="","",(VLOOKUP($A64,ACOUSTIC_PIVOT_TABLE!$B$4:$AO$500,20,FALSE)))</f>
        <v/>
      </c>
      <c r="AZ64" s="27" t="str">
        <f>IF($A64="","",(VLOOKUP($A64,ACOUSTIC_PIVOT_TABLE!$B$4:$AO$500,21,FALSE)))</f>
        <v/>
      </c>
      <c r="BA64" s="27" t="str">
        <f>IF($A64="","",(VLOOKUP($A64,ACOUSTIC_PIVOT_TABLE!$B$4:$AO$500,22,FALSE)))</f>
        <v/>
      </c>
      <c r="BB64" s="27" t="str">
        <f>IF($A64="","",(VLOOKUP($A64,ACOUSTIC_PIVOT_TABLE!$B$4:$AO$500,23,FALSE)))</f>
        <v/>
      </c>
      <c r="BC64" s="27" t="str">
        <f>IF($A64="","",(VLOOKUP($A64,ACOUSTIC_PIVOT_TABLE!$B$4:$AO$500,24,FALSE)))</f>
        <v/>
      </c>
      <c r="BD64" s="27" t="str">
        <f>IF($A64="","",(VLOOKUP($A64,ACOUSTIC_PIVOT_TABLE!$B$4:$AO$500,25,FALSE)))</f>
        <v/>
      </c>
      <c r="BE64" s="27" t="str">
        <f>IF($A64="","",(VLOOKUP($A64,ACOUSTIC_PIVOT_TABLE!$B$4:$AO$500,26,FALSE)))</f>
        <v/>
      </c>
      <c r="BF64" s="27" t="str">
        <f>IF($A64="","",(VLOOKUP($A64,ACOUSTIC_PIVOT_TABLE!$B$4:$AO$500,27,FALSE)))</f>
        <v/>
      </c>
      <c r="BG64" s="27" t="str">
        <f>IF($A64="","",(VLOOKUP($A64,ACOUSTIC_PIVOT_TABLE!$B$4:$AO$500,28,FALSE)))</f>
        <v/>
      </c>
      <c r="BH64" s="27" t="str">
        <f>IF($A64="","",(VLOOKUP($A64,ACOUSTIC_PIVOT_TABLE!$B$4:$AO$500,29,FALSE)))</f>
        <v/>
      </c>
      <c r="BI64" s="27" t="str">
        <f>IF($A64="","",(VLOOKUP($A64,ACOUSTIC_PIVOT_TABLE!$B$4:$AO$500,30,FALSE)))</f>
        <v/>
      </c>
      <c r="BJ64" s="27" t="str">
        <f>IF($A64="","",(VLOOKUP($A64,ACOUSTIC_PIVOT_TABLE!$B$4:$AO$500,31,FALSE)))</f>
        <v/>
      </c>
      <c r="BK64" s="27" t="str">
        <f>IF($A64="","",(VLOOKUP($A64,ACOUSTIC_PIVOT_TABLE!$B$4:$AO$500,32,FALSE)))</f>
        <v/>
      </c>
      <c r="BL64" s="27" t="str">
        <f>IF($A64="","",(VLOOKUP($A64,ACOUSTIC_PIVOT_TABLE!$B$4:$AO$500,33,FALSE)))</f>
        <v/>
      </c>
      <c r="BM64" s="27" t="str">
        <f>IF($A64="","",(VLOOKUP($A64,ACOUSTIC_PIVOT_TABLE!$B$4:$AO$500,34,FALSE)))</f>
        <v/>
      </c>
      <c r="BN64" s="27" t="str">
        <f>IF($A64="","",(VLOOKUP($A64,ACOUSTIC_PIVOT_TABLE!$B$4:$AO$500,35,FALSE)))</f>
        <v/>
      </c>
      <c r="BO64" s="27" t="str">
        <f>IF($A64="","",(VLOOKUP($A64,ACOUSTIC_PIVOT_TABLE!$B$4:$AO$500,36,FALSE)))</f>
        <v/>
      </c>
      <c r="BP64" s="27" t="str">
        <f>IF($A64="","",(VLOOKUP($A64,ACOUSTIC_PIVOT_TABLE!$B$4:$AO$500,37,FALSE)))</f>
        <v/>
      </c>
      <c r="BQ64" s="27" t="str">
        <f>IF($A64="","",(VLOOKUP($A64,ACOUSTIC_PIVOT_TABLE!$B$4:$AO$500,38,FALSE)))</f>
        <v/>
      </c>
      <c r="BR64" s="27" t="str">
        <f>IF($A64="","",(VLOOKUP($A64,ACOUSTIC_PIVOT_TABLE!$B$4:$AO$500,39,FALSE)))</f>
        <v/>
      </c>
      <c r="BS64" s="27" t="str">
        <f>IF($A64="","",(VLOOKUP($A64,ACOUSTIC_PIVOT_TABLE!$B$4:$AO$500,40,FALSE)))</f>
        <v/>
      </c>
    </row>
    <row r="65" spans="1:71" x14ac:dyDescent="0.25">
      <c r="A65" s="1" t="str">
        <f>IF(ACOUSTIC_PIVOT_TABLE!B67 = 0, "",ACOUSTIC_PIVOT_TABLE!B67)</f>
        <v/>
      </c>
      <c r="B65" s="1" t="str">
        <f>IF($A65="","",(VLOOKUP($A65,ACOUSTICS_COMBINED!$B$3:$AQ$501,21,FALSE)))</f>
        <v/>
      </c>
      <c r="C65" s="1" t="str">
        <f>IF($A65="","",(VLOOKUP($A65,ACOUSTICS_COMBINED!$B$3:$AQ$501,22,FALSE)))</f>
        <v/>
      </c>
      <c r="D65" s="1" t="str">
        <f>IF($A65="","",(VLOOKUP($A65,ACOUSTICS_COMBINED!$B$3:$AQ$501,12,FALSE)))</f>
        <v/>
      </c>
      <c r="E65" s="1" t="str">
        <f>IF($A65="","",(VLOOKUP($A65,ACOUSTICS_COMBINED!$B$3:$AQ$501,13,FALSE)))</f>
        <v/>
      </c>
      <c r="F65" s="1" t="str">
        <f>IF($A65="","",(VLOOKUP($A65,ACOUSTICS_COMBINED!$B$3:$AQ$501,14,FALSE)))</f>
        <v/>
      </c>
      <c r="G65" s="1" t="str">
        <f>IF($A65="","",(VLOOKUP($A65,ACOUSTICS_COMBINED!$B$3:$AQ$501,23,FALSE)))</f>
        <v/>
      </c>
      <c r="H65" s="1" t="str">
        <f>IF($A65="","",(VLOOKUP($A65,ACOUSTICS_COMBINED!$B$3:$AQ$501,24,FALSE)))</f>
        <v/>
      </c>
      <c r="I65" s="1" t="str">
        <f>IF($A65="","",(VLOOKUP($A65,ACOUSTICS_COMBINED!$B$3:$AQ$501,15,FALSE)))</f>
        <v/>
      </c>
      <c r="J65" s="1" t="str">
        <f>IF($A65="","",(VLOOKUP($A65,ACOUSTICS_COMBINED!$B$3:$AQ$501,16,FALSE)))</f>
        <v/>
      </c>
      <c r="K65" s="1" t="str">
        <f>IF($A65="","",(VLOOKUP($A65,ACOUSTICS_COMBINED!$B$3:$AQ$501,17,FALSE)))</f>
        <v/>
      </c>
      <c r="L65" s="1" t="str">
        <f>IF($A65="","",(VLOOKUP($A65,ACOUSTICS_COMBINED!$B$3:$AQ$501,18,FALSE)))</f>
        <v/>
      </c>
      <c r="M65" s="1" t="str">
        <f>IF($A65="","",(VLOOKUP($A65,ACOUSTICS_COMBINED!$B$3:$AQ$501,25,FALSE)))</f>
        <v/>
      </c>
      <c r="N65" s="16" t="str">
        <f>IF($A65="","",(VLOOKUP($A65,ACOUSTICS_COMBINED!$B$3:$AQ$501,19,FALSE)))</f>
        <v/>
      </c>
      <c r="O65" s="16" t="str">
        <f>IF($A65="","",(VLOOKUP($A65,ACOUSTICS_COMBINED!$B$3:$AQ$501,20,FALSE)))</f>
        <v/>
      </c>
      <c r="P65" s="1" t="str">
        <f>IF($A65="","",(VLOOKUP($A65,ACOUSTICS_COMBINED!$B$3:$AQ$501,26,FALSE)))</f>
        <v/>
      </c>
      <c r="Q65" s="1" t="str">
        <f>IF($A65="","",(VLOOKUP($A65,ACOUSTICS_COMBINED!$B$3:$AQ$501,27,FALSE)))</f>
        <v/>
      </c>
      <c r="R65" s="1" t="str">
        <f>IF($A65="","",(VLOOKUP($A65,ACOUSTICS_COMBINED!$B$3:$AQ$501,28,FALSE)))</f>
        <v/>
      </c>
      <c r="S65" s="1" t="str">
        <f>IF($A65="","",(VLOOKUP($A65,ACOUSTICS_COMBINED!$B$3:$AQ$501,29,FALSE)))</f>
        <v/>
      </c>
      <c r="T65" s="1" t="str">
        <f>IF($A65="","",(VLOOKUP($A65,ACOUSTICS_COMBINED!$B$3:$AQ$501,30,FALSE)))</f>
        <v/>
      </c>
      <c r="U65" s="1" t="str">
        <f>IF($A65="","",(VLOOKUP($A65,ACOUSTICS_COMBINED!$B$3:$AQ$501,31,FALSE)))</f>
        <v/>
      </c>
      <c r="V65" s="1" t="str">
        <f>IF($A65="","",(VLOOKUP($A65,ACOUSTICS_COMBINED!$B$3:$AQ$501,32,FALSE)))</f>
        <v/>
      </c>
      <c r="W65" s="1" t="str">
        <f>IF($A65="","",(VLOOKUP($A65,ACOUSTICS_COMBINED!$B$3:$AQ$501,33,FALSE)))</f>
        <v/>
      </c>
      <c r="X65" s="1" t="str">
        <f>IF($A65="","",(VLOOKUP($A65,ACOUSTICS_COMBINED!$B$3:$AQ$501,34,FALSE)))</f>
        <v/>
      </c>
      <c r="Y65" s="1" t="str">
        <f>IF($A65="","",(VLOOKUP($A65,ACOUSTICS_COMBINED!$B$3:$AQ$501,35,FALSE)))</f>
        <v/>
      </c>
      <c r="Z65" s="1" t="str">
        <f>IF($A65="","",(VLOOKUP($A65,ACOUSTICS_COMBINED!$B$3:$AQ$501,36,FALSE)))</f>
        <v/>
      </c>
      <c r="AA65" s="1" t="str">
        <f>IF($A65="","",(VLOOKUP($A65,ACOUSTICS_COMBINED!$B$3:$AQ$501,37,FALSE)))</f>
        <v/>
      </c>
      <c r="AB65" s="1" t="str">
        <f>IF($A65="","",(VLOOKUP($A65,ACOUSTICS_COMBINED!$B$3:$AQ$501,38,FALSE)))</f>
        <v/>
      </c>
      <c r="AC65" s="1" t="str">
        <f>IF($A65="","",(VLOOKUP($A65,ACOUSTICS_COMBINED!$B$3:$AQ$501,39,FALSE)))</f>
        <v/>
      </c>
      <c r="AD65" s="1" t="str">
        <f>IF($A65="","",(VLOOKUP($A65,ACOUSTICS_COMBINED!$B$3:$AQ$501,40,FALSE)))</f>
        <v/>
      </c>
      <c r="AE65" s="1" t="str">
        <f>IF($A65="","",(VLOOKUP($A65,ACOUSTICS_COMBINED!$B$3:$AQ$501,41,FALSE)))</f>
        <v/>
      </c>
      <c r="AF65" s="1" t="str">
        <f>IF($A65="","",(VLOOKUP($A65,ACOUSTICS_COMBINED!$B$3:$AQ$501,42,FALSE)))</f>
        <v/>
      </c>
      <c r="AG65" s="27" t="str">
        <f>IF($A65="","",(VLOOKUP($A65,ACOUSTIC_PIVOT_TABLE!$B$4:$AO$500,2,FALSE)))</f>
        <v/>
      </c>
      <c r="AH65" s="27" t="str">
        <f>IF($A65="","",(VLOOKUP($A65,ACOUSTIC_PIVOT_TABLE!$B$4:$AO$500,3,FALSE)))</f>
        <v/>
      </c>
      <c r="AI65" s="27" t="str">
        <f>IF($A65="","",(VLOOKUP($A65,ACOUSTIC_PIVOT_TABLE!$B$4:$AO$500,4,FALSE)))</f>
        <v/>
      </c>
      <c r="AJ65" s="27" t="str">
        <f>IF($A65="","",(VLOOKUP($A65,ACOUSTIC_PIVOT_TABLE!$B$4:$AO$500,5,FALSE)))</f>
        <v/>
      </c>
      <c r="AK65" s="27" t="str">
        <f>IF($A65="","",(VLOOKUP($A65,ACOUSTIC_PIVOT_TABLE!$B$4:$AO$500,6,FALSE)))</f>
        <v/>
      </c>
      <c r="AL65" s="27" t="str">
        <f>IF($A65="","",(VLOOKUP($A65,ACOUSTIC_PIVOT_TABLE!$B$4:$AO$500,7,FALSE)))</f>
        <v/>
      </c>
      <c r="AM65" s="27" t="str">
        <f>IF($A65="","",(VLOOKUP($A65,ACOUSTIC_PIVOT_TABLE!$B$4:$AO$500,8,FALSE)))</f>
        <v/>
      </c>
      <c r="AN65" s="27" t="str">
        <f>IF($A65="","",(VLOOKUP($A65,ACOUSTIC_PIVOT_TABLE!$B$4:$AO$500,9,FALSE)))</f>
        <v/>
      </c>
      <c r="AO65" s="27" t="str">
        <f>IF($A65="","",(VLOOKUP($A65,ACOUSTIC_PIVOT_TABLE!$B$4:$AO$500,10,FALSE)))</f>
        <v/>
      </c>
      <c r="AP65" s="27" t="str">
        <f>IF($A65="","",(VLOOKUP($A65,ACOUSTIC_PIVOT_TABLE!$B$4:$AO$500,11,FALSE)))</f>
        <v/>
      </c>
      <c r="AQ65" s="27" t="str">
        <f>IF($A65="","",(VLOOKUP($A65,ACOUSTIC_PIVOT_TABLE!$B$4:$AO$500,12,FALSE)))</f>
        <v/>
      </c>
      <c r="AR65" s="27" t="str">
        <f>IF($A65="","",(VLOOKUP($A65,ACOUSTIC_PIVOT_TABLE!$B$4:$AO$500,13,FALSE)))</f>
        <v/>
      </c>
      <c r="AS65" s="27" t="str">
        <f>IF($A65="","",(VLOOKUP($A65,ACOUSTIC_PIVOT_TABLE!$B$4:$AO$500,14,FALSE)))</f>
        <v/>
      </c>
      <c r="AT65" s="27" t="str">
        <f>IF($A65="","",(VLOOKUP($A65,ACOUSTIC_PIVOT_TABLE!$B$4:$AO$500,15,FALSE)))</f>
        <v/>
      </c>
      <c r="AU65" s="27" t="str">
        <f>IF($A65="","",(VLOOKUP($A65,ACOUSTIC_PIVOT_TABLE!$B$4:$AO$500,16,FALSE)))</f>
        <v/>
      </c>
      <c r="AV65" s="27" t="str">
        <f>IF($A65="","",(VLOOKUP($A65,ACOUSTIC_PIVOT_TABLE!$B$4:$AO$500,17,FALSE)))</f>
        <v/>
      </c>
      <c r="AW65" s="27" t="str">
        <f>IF($A65="","",(VLOOKUP($A65,ACOUSTIC_PIVOT_TABLE!$B$4:$AO$500,18,FALSE)))</f>
        <v/>
      </c>
      <c r="AX65" s="27" t="str">
        <f>IF($A65="","",(VLOOKUP($A65,ACOUSTIC_PIVOT_TABLE!$B$4:$AO$500,19,FALSE)))</f>
        <v/>
      </c>
      <c r="AY65" s="27" t="str">
        <f>IF($A65="","",(VLOOKUP($A65,ACOUSTIC_PIVOT_TABLE!$B$4:$AO$500,20,FALSE)))</f>
        <v/>
      </c>
      <c r="AZ65" s="27" t="str">
        <f>IF($A65="","",(VLOOKUP($A65,ACOUSTIC_PIVOT_TABLE!$B$4:$AO$500,21,FALSE)))</f>
        <v/>
      </c>
      <c r="BA65" s="27" t="str">
        <f>IF($A65="","",(VLOOKUP($A65,ACOUSTIC_PIVOT_TABLE!$B$4:$AO$500,22,FALSE)))</f>
        <v/>
      </c>
      <c r="BB65" s="27" t="str">
        <f>IF($A65="","",(VLOOKUP($A65,ACOUSTIC_PIVOT_TABLE!$B$4:$AO$500,23,FALSE)))</f>
        <v/>
      </c>
      <c r="BC65" s="27" t="str">
        <f>IF($A65="","",(VLOOKUP($A65,ACOUSTIC_PIVOT_TABLE!$B$4:$AO$500,24,FALSE)))</f>
        <v/>
      </c>
      <c r="BD65" s="27" t="str">
        <f>IF($A65="","",(VLOOKUP($A65,ACOUSTIC_PIVOT_TABLE!$B$4:$AO$500,25,FALSE)))</f>
        <v/>
      </c>
      <c r="BE65" s="27" t="str">
        <f>IF($A65="","",(VLOOKUP($A65,ACOUSTIC_PIVOT_TABLE!$B$4:$AO$500,26,FALSE)))</f>
        <v/>
      </c>
      <c r="BF65" s="27" t="str">
        <f>IF($A65="","",(VLOOKUP($A65,ACOUSTIC_PIVOT_TABLE!$B$4:$AO$500,27,FALSE)))</f>
        <v/>
      </c>
      <c r="BG65" s="27" t="str">
        <f>IF($A65="","",(VLOOKUP($A65,ACOUSTIC_PIVOT_TABLE!$B$4:$AO$500,28,FALSE)))</f>
        <v/>
      </c>
      <c r="BH65" s="27" t="str">
        <f>IF($A65="","",(VLOOKUP($A65,ACOUSTIC_PIVOT_TABLE!$B$4:$AO$500,29,FALSE)))</f>
        <v/>
      </c>
      <c r="BI65" s="27" t="str">
        <f>IF($A65="","",(VLOOKUP($A65,ACOUSTIC_PIVOT_TABLE!$B$4:$AO$500,30,FALSE)))</f>
        <v/>
      </c>
      <c r="BJ65" s="27" t="str">
        <f>IF($A65="","",(VLOOKUP($A65,ACOUSTIC_PIVOT_TABLE!$B$4:$AO$500,31,FALSE)))</f>
        <v/>
      </c>
      <c r="BK65" s="27" t="str">
        <f>IF($A65="","",(VLOOKUP($A65,ACOUSTIC_PIVOT_TABLE!$B$4:$AO$500,32,FALSE)))</f>
        <v/>
      </c>
      <c r="BL65" s="27" t="str">
        <f>IF($A65="","",(VLOOKUP($A65,ACOUSTIC_PIVOT_TABLE!$B$4:$AO$500,33,FALSE)))</f>
        <v/>
      </c>
      <c r="BM65" s="27" t="str">
        <f>IF($A65="","",(VLOOKUP($A65,ACOUSTIC_PIVOT_TABLE!$B$4:$AO$500,34,FALSE)))</f>
        <v/>
      </c>
      <c r="BN65" s="27" t="str">
        <f>IF($A65="","",(VLOOKUP($A65,ACOUSTIC_PIVOT_TABLE!$B$4:$AO$500,35,FALSE)))</f>
        <v/>
      </c>
      <c r="BO65" s="27" t="str">
        <f>IF($A65="","",(VLOOKUP($A65,ACOUSTIC_PIVOT_TABLE!$B$4:$AO$500,36,FALSE)))</f>
        <v/>
      </c>
      <c r="BP65" s="27" t="str">
        <f>IF($A65="","",(VLOOKUP($A65,ACOUSTIC_PIVOT_TABLE!$B$4:$AO$500,37,FALSE)))</f>
        <v/>
      </c>
      <c r="BQ65" s="27" t="str">
        <f>IF($A65="","",(VLOOKUP($A65,ACOUSTIC_PIVOT_TABLE!$B$4:$AO$500,38,FALSE)))</f>
        <v/>
      </c>
      <c r="BR65" s="27" t="str">
        <f>IF($A65="","",(VLOOKUP($A65,ACOUSTIC_PIVOT_TABLE!$B$4:$AO$500,39,FALSE)))</f>
        <v/>
      </c>
      <c r="BS65" s="27" t="str">
        <f>IF($A65="","",(VLOOKUP($A65,ACOUSTIC_PIVOT_TABLE!$B$4:$AO$500,40,FALSE)))</f>
        <v/>
      </c>
    </row>
    <row r="66" spans="1:71" x14ac:dyDescent="0.25">
      <c r="A66" s="1" t="str">
        <f>IF(ACOUSTIC_PIVOT_TABLE!B68 = 0, "",ACOUSTIC_PIVOT_TABLE!B68)</f>
        <v/>
      </c>
      <c r="B66" s="1" t="str">
        <f>IF($A66="","",(VLOOKUP($A66,ACOUSTICS_COMBINED!$B$3:$AQ$501,21,FALSE)))</f>
        <v/>
      </c>
      <c r="C66" s="1" t="str">
        <f>IF($A66="","",(VLOOKUP($A66,ACOUSTICS_COMBINED!$B$3:$AQ$501,22,FALSE)))</f>
        <v/>
      </c>
      <c r="D66" s="1" t="str">
        <f>IF($A66="","",(VLOOKUP($A66,ACOUSTICS_COMBINED!$B$3:$AQ$501,12,FALSE)))</f>
        <v/>
      </c>
      <c r="E66" s="1" t="str">
        <f>IF($A66="","",(VLOOKUP($A66,ACOUSTICS_COMBINED!$B$3:$AQ$501,13,FALSE)))</f>
        <v/>
      </c>
      <c r="F66" s="1" t="str">
        <f>IF($A66="","",(VLOOKUP($A66,ACOUSTICS_COMBINED!$B$3:$AQ$501,14,FALSE)))</f>
        <v/>
      </c>
      <c r="G66" s="1" t="str">
        <f>IF($A66="","",(VLOOKUP($A66,ACOUSTICS_COMBINED!$B$3:$AQ$501,23,FALSE)))</f>
        <v/>
      </c>
      <c r="H66" s="1" t="str">
        <f>IF($A66="","",(VLOOKUP($A66,ACOUSTICS_COMBINED!$B$3:$AQ$501,24,FALSE)))</f>
        <v/>
      </c>
      <c r="I66" s="1" t="str">
        <f>IF($A66="","",(VLOOKUP($A66,ACOUSTICS_COMBINED!$B$3:$AQ$501,15,FALSE)))</f>
        <v/>
      </c>
      <c r="J66" s="1" t="str">
        <f>IF($A66="","",(VLOOKUP($A66,ACOUSTICS_COMBINED!$B$3:$AQ$501,16,FALSE)))</f>
        <v/>
      </c>
      <c r="K66" s="1" t="str">
        <f>IF($A66="","",(VLOOKUP($A66,ACOUSTICS_COMBINED!$B$3:$AQ$501,17,FALSE)))</f>
        <v/>
      </c>
      <c r="L66" s="1" t="str">
        <f>IF($A66="","",(VLOOKUP($A66,ACOUSTICS_COMBINED!$B$3:$AQ$501,18,FALSE)))</f>
        <v/>
      </c>
      <c r="M66" s="1" t="str">
        <f>IF($A66="","",(VLOOKUP($A66,ACOUSTICS_COMBINED!$B$3:$AQ$501,25,FALSE)))</f>
        <v/>
      </c>
      <c r="N66" s="16" t="str">
        <f>IF($A66="","",(VLOOKUP($A66,ACOUSTICS_COMBINED!$B$3:$AQ$501,19,FALSE)))</f>
        <v/>
      </c>
      <c r="O66" s="16" t="str">
        <f>IF($A66="","",(VLOOKUP($A66,ACOUSTICS_COMBINED!$B$3:$AQ$501,20,FALSE)))</f>
        <v/>
      </c>
      <c r="P66" s="1" t="str">
        <f>IF($A66="","",(VLOOKUP($A66,ACOUSTICS_COMBINED!$B$3:$AQ$501,26,FALSE)))</f>
        <v/>
      </c>
      <c r="Q66" s="1" t="str">
        <f>IF($A66="","",(VLOOKUP($A66,ACOUSTICS_COMBINED!$B$3:$AQ$501,27,FALSE)))</f>
        <v/>
      </c>
      <c r="R66" s="1" t="str">
        <f>IF($A66="","",(VLOOKUP($A66,ACOUSTICS_COMBINED!$B$3:$AQ$501,28,FALSE)))</f>
        <v/>
      </c>
      <c r="S66" s="1" t="str">
        <f>IF($A66="","",(VLOOKUP($A66,ACOUSTICS_COMBINED!$B$3:$AQ$501,29,FALSE)))</f>
        <v/>
      </c>
      <c r="T66" s="1" t="str">
        <f>IF($A66="","",(VLOOKUP($A66,ACOUSTICS_COMBINED!$B$3:$AQ$501,30,FALSE)))</f>
        <v/>
      </c>
      <c r="U66" s="1" t="str">
        <f>IF($A66="","",(VLOOKUP($A66,ACOUSTICS_COMBINED!$B$3:$AQ$501,31,FALSE)))</f>
        <v/>
      </c>
      <c r="V66" s="1" t="str">
        <f>IF($A66="","",(VLOOKUP($A66,ACOUSTICS_COMBINED!$B$3:$AQ$501,32,FALSE)))</f>
        <v/>
      </c>
      <c r="W66" s="1" t="str">
        <f>IF($A66="","",(VLOOKUP($A66,ACOUSTICS_COMBINED!$B$3:$AQ$501,33,FALSE)))</f>
        <v/>
      </c>
      <c r="X66" s="1" t="str">
        <f>IF($A66="","",(VLOOKUP($A66,ACOUSTICS_COMBINED!$B$3:$AQ$501,34,FALSE)))</f>
        <v/>
      </c>
      <c r="Y66" s="1" t="str">
        <f>IF($A66="","",(VLOOKUP($A66,ACOUSTICS_COMBINED!$B$3:$AQ$501,35,FALSE)))</f>
        <v/>
      </c>
      <c r="Z66" s="1" t="str">
        <f>IF($A66="","",(VLOOKUP($A66,ACOUSTICS_COMBINED!$B$3:$AQ$501,36,FALSE)))</f>
        <v/>
      </c>
      <c r="AA66" s="1" t="str">
        <f>IF($A66="","",(VLOOKUP($A66,ACOUSTICS_COMBINED!$B$3:$AQ$501,37,FALSE)))</f>
        <v/>
      </c>
      <c r="AB66" s="1" t="str">
        <f>IF($A66="","",(VLOOKUP($A66,ACOUSTICS_COMBINED!$B$3:$AQ$501,38,FALSE)))</f>
        <v/>
      </c>
      <c r="AC66" s="1" t="str">
        <f>IF($A66="","",(VLOOKUP($A66,ACOUSTICS_COMBINED!$B$3:$AQ$501,39,FALSE)))</f>
        <v/>
      </c>
      <c r="AD66" s="1" t="str">
        <f>IF($A66="","",(VLOOKUP($A66,ACOUSTICS_COMBINED!$B$3:$AQ$501,40,FALSE)))</f>
        <v/>
      </c>
      <c r="AE66" s="1" t="str">
        <f>IF($A66="","",(VLOOKUP($A66,ACOUSTICS_COMBINED!$B$3:$AQ$501,41,FALSE)))</f>
        <v/>
      </c>
      <c r="AF66" s="1" t="str">
        <f>IF($A66="","",(VLOOKUP($A66,ACOUSTICS_COMBINED!$B$3:$AQ$501,42,FALSE)))</f>
        <v/>
      </c>
      <c r="AG66" s="27" t="str">
        <f>IF($A66="","",(VLOOKUP($A66,ACOUSTIC_PIVOT_TABLE!$B$4:$AO$500,2,FALSE)))</f>
        <v/>
      </c>
      <c r="AH66" s="27" t="str">
        <f>IF($A66="","",(VLOOKUP($A66,ACOUSTIC_PIVOT_TABLE!$B$4:$AO$500,3,FALSE)))</f>
        <v/>
      </c>
      <c r="AI66" s="27" t="str">
        <f>IF($A66="","",(VLOOKUP($A66,ACOUSTIC_PIVOT_TABLE!$B$4:$AO$500,4,FALSE)))</f>
        <v/>
      </c>
      <c r="AJ66" s="27" t="str">
        <f>IF($A66="","",(VLOOKUP($A66,ACOUSTIC_PIVOT_TABLE!$B$4:$AO$500,5,FALSE)))</f>
        <v/>
      </c>
      <c r="AK66" s="27" t="str">
        <f>IF($A66="","",(VLOOKUP($A66,ACOUSTIC_PIVOT_TABLE!$B$4:$AO$500,6,FALSE)))</f>
        <v/>
      </c>
      <c r="AL66" s="27" t="str">
        <f>IF($A66="","",(VLOOKUP($A66,ACOUSTIC_PIVOT_TABLE!$B$4:$AO$500,7,FALSE)))</f>
        <v/>
      </c>
      <c r="AM66" s="27" t="str">
        <f>IF($A66="","",(VLOOKUP($A66,ACOUSTIC_PIVOT_TABLE!$B$4:$AO$500,8,FALSE)))</f>
        <v/>
      </c>
      <c r="AN66" s="27" t="str">
        <f>IF($A66="","",(VLOOKUP($A66,ACOUSTIC_PIVOT_TABLE!$B$4:$AO$500,9,FALSE)))</f>
        <v/>
      </c>
      <c r="AO66" s="27" t="str">
        <f>IF($A66="","",(VLOOKUP($A66,ACOUSTIC_PIVOT_TABLE!$B$4:$AO$500,10,FALSE)))</f>
        <v/>
      </c>
      <c r="AP66" s="27" t="str">
        <f>IF($A66="","",(VLOOKUP($A66,ACOUSTIC_PIVOT_TABLE!$B$4:$AO$500,11,FALSE)))</f>
        <v/>
      </c>
      <c r="AQ66" s="27" t="str">
        <f>IF($A66="","",(VLOOKUP($A66,ACOUSTIC_PIVOT_TABLE!$B$4:$AO$500,12,FALSE)))</f>
        <v/>
      </c>
      <c r="AR66" s="27" t="str">
        <f>IF($A66="","",(VLOOKUP($A66,ACOUSTIC_PIVOT_TABLE!$B$4:$AO$500,13,FALSE)))</f>
        <v/>
      </c>
      <c r="AS66" s="27" t="str">
        <f>IF($A66="","",(VLOOKUP($A66,ACOUSTIC_PIVOT_TABLE!$B$4:$AO$500,14,FALSE)))</f>
        <v/>
      </c>
      <c r="AT66" s="27" t="str">
        <f>IF($A66="","",(VLOOKUP($A66,ACOUSTIC_PIVOT_TABLE!$B$4:$AO$500,15,FALSE)))</f>
        <v/>
      </c>
      <c r="AU66" s="27" t="str">
        <f>IF($A66="","",(VLOOKUP($A66,ACOUSTIC_PIVOT_TABLE!$B$4:$AO$500,16,FALSE)))</f>
        <v/>
      </c>
      <c r="AV66" s="27" t="str">
        <f>IF($A66="","",(VLOOKUP($A66,ACOUSTIC_PIVOT_TABLE!$B$4:$AO$500,17,FALSE)))</f>
        <v/>
      </c>
      <c r="AW66" s="27" t="str">
        <f>IF($A66="","",(VLOOKUP($A66,ACOUSTIC_PIVOT_TABLE!$B$4:$AO$500,18,FALSE)))</f>
        <v/>
      </c>
      <c r="AX66" s="27" t="str">
        <f>IF($A66="","",(VLOOKUP($A66,ACOUSTIC_PIVOT_TABLE!$B$4:$AO$500,19,FALSE)))</f>
        <v/>
      </c>
      <c r="AY66" s="27" t="str">
        <f>IF($A66="","",(VLOOKUP($A66,ACOUSTIC_PIVOT_TABLE!$B$4:$AO$500,20,FALSE)))</f>
        <v/>
      </c>
      <c r="AZ66" s="27" t="str">
        <f>IF($A66="","",(VLOOKUP($A66,ACOUSTIC_PIVOT_TABLE!$B$4:$AO$500,21,FALSE)))</f>
        <v/>
      </c>
      <c r="BA66" s="27" t="str">
        <f>IF($A66="","",(VLOOKUP($A66,ACOUSTIC_PIVOT_TABLE!$B$4:$AO$500,22,FALSE)))</f>
        <v/>
      </c>
      <c r="BB66" s="27" t="str">
        <f>IF($A66="","",(VLOOKUP($A66,ACOUSTIC_PIVOT_TABLE!$B$4:$AO$500,23,FALSE)))</f>
        <v/>
      </c>
      <c r="BC66" s="27" t="str">
        <f>IF($A66="","",(VLOOKUP($A66,ACOUSTIC_PIVOT_TABLE!$B$4:$AO$500,24,FALSE)))</f>
        <v/>
      </c>
      <c r="BD66" s="27" t="str">
        <f>IF($A66="","",(VLOOKUP($A66,ACOUSTIC_PIVOT_TABLE!$B$4:$AO$500,25,FALSE)))</f>
        <v/>
      </c>
      <c r="BE66" s="27" t="str">
        <f>IF($A66="","",(VLOOKUP($A66,ACOUSTIC_PIVOT_TABLE!$B$4:$AO$500,26,FALSE)))</f>
        <v/>
      </c>
      <c r="BF66" s="27" t="str">
        <f>IF($A66="","",(VLOOKUP($A66,ACOUSTIC_PIVOT_TABLE!$B$4:$AO$500,27,FALSE)))</f>
        <v/>
      </c>
      <c r="BG66" s="27" t="str">
        <f>IF($A66="","",(VLOOKUP($A66,ACOUSTIC_PIVOT_TABLE!$B$4:$AO$500,28,FALSE)))</f>
        <v/>
      </c>
      <c r="BH66" s="27" t="str">
        <f>IF($A66="","",(VLOOKUP($A66,ACOUSTIC_PIVOT_TABLE!$B$4:$AO$500,29,FALSE)))</f>
        <v/>
      </c>
      <c r="BI66" s="27" t="str">
        <f>IF($A66="","",(VLOOKUP($A66,ACOUSTIC_PIVOT_TABLE!$B$4:$AO$500,30,FALSE)))</f>
        <v/>
      </c>
      <c r="BJ66" s="27" t="str">
        <f>IF($A66="","",(VLOOKUP($A66,ACOUSTIC_PIVOT_TABLE!$B$4:$AO$500,31,FALSE)))</f>
        <v/>
      </c>
      <c r="BK66" s="27" t="str">
        <f>IF($A66="","",(VLOOKUP($A66,ACOUSTIC_PIVOT_TABLE!$B$4:$AO$500,32,FALSE)))</f>
        <v/>
      </c>
      <c r="BL66" s="27" t="str">
        <f>IF($A66="","",(VLOOKUP($A66,ACOUSTIC_PIVOT_TABLE!$B$4:$AO$500,33,FALSE)))</f>
        <v/>
      </c>
      <c r="BM66" s="27" t="str">
        <f>IF($A66="","",(VLOOKUP($A66,ACOUSTIC_PIVOT_TABLE!$B$4:$AO$500,34,FALSE)))</f>
        <v/>
      </c>
      <c r="BN66" s="27" t="str">
        <f>IF($A66="","",(VLOOKUP($A66,ACOUSTIC_PIVOT_TABLE!$B$4:$AO$500,35,FALSE)))</f>
        <v/>
      </c>
      <c r="BO66" s="27" t="str">
        <f>IF($A66="","",(VLOOKUP($A66,ACOUSTIC_PIVOT_TABLE!$B$4:$AO$500,36,FALSE)))</f>
        <v/>
      </c>
      <c r="BP66" s="27" t="str">
        <f>IF($A66="","",(VLOOKUP($A66,ACOUSTIC_PIVOT_TABLE!$B$4:$AO$500,37,FALSE)))</f>
        <v/>
      </c>
      <c r="BQ66" s="27" t="str">
        <f>IF($A66="","",(VLOOKUP($A66,ACOUSTIC_PIVOT_TABLE!$B$4:$AO$500,38,FALSE)))</f>
        <v/>
      </c>
      <c r="BR66" s="27" t="str">
        <f>IF($A66="","",(VLOOKUP($A66,ACOUSTIC_PIVOT_TABLE!$B$4:$AO$500,39,FALSE)))</f>
        <v/>
      </c>
      <c r="BS66" s="27" t="str">
        <f>IF($A66="","",(VLOOKUP($A66,ACOUSTIC_PIVOT_TABLE!$B$4:$AO$500,40,FALSE)))</f>
        <v/>
      </c>
    </row>
    <row r="67" spans="1:71" x14ac:dyDescent="0.25">
      <c r="A67" s="1" t="str">
        <f>IF(ACOUSTIC_PIVOT_TABLE!B69 = 0, "",ACOUSTIC_PIVOT_TABLE!B69)</f>
        <v/>
      </c>
      <c r="B67" s="1" t="str">
        <f>IF($A67="","",(VLOOKUP($A67,ACOUSTICS_COMBINED!$B$3:$AQ$501,21,FALSE)))</f>
        <v/>
      </c>
      <c r="C67" s="1" t="str">
        <f>IF($A67="","",(VLOOKUP($A67,ACOUSTICS_COMBINED!$B$3:$AQ$501,22,FALSE)))</f>
        <v/>
      </c>
      <c r="D67" s="1" t="str">
        <f>IF($A67="","",(VLOOKUP($A67,ACOUSTICS_COMBINED!$B$3:$AQ$501,12,FALSE)))</f>
        <v/>
      </c>
      <c r="E67" s="1" t="str">
        <f>IF($A67="","",(VLOOKUP($A67,ACOUSTICS_COMBINED!$B$3:$AQ$501,13,FALSE)))</f>
        <v/>
      </c>
      <c r="F67" s="1" t="str">
        <f>IF($A67="","",(VLOOKUP($A67,ACOUSTICS_COMBINED!$B$3:$AQ$501,14,FALSE)))</f>
        <v/>
      </c>
      <c r="G67" s="1" t="str">
        <f>IF($A67="","",(VLOOKUP($A67,ACOUSTICS_COMBINED!$B$3:$AQ$501,23,FALSE)))</f>
        <v/>
      </c>
      <c r="H67" s="1" t="str">
        <f>IF($A67="","",(VLOOKUP($A67,ACOUSTICS_COMBINED!$B$3:$AQ$501,24,FALSE)))</f>
        <v/>
      </c>
      <c r="I67" s="1" t="str">
        <f>IF($A67="","",(VLOOKUP($A67,ACOUSTICS_COMBINED!$B$3:$AQ$501,15,FALSE)))</f>
        <v/>
      </c>
      <c r="J67" s="1" t="str">
        <f>IF($A67="","",(VLOOKUP($A67,ACOUSTICS_COMBINED!$B$3:$AQ$501,16,FALSE)))</f>
        <v/>
      </c>
      <c r="K67" s="1" t="str">
        <f>IF($A67="","",(VLOOKUP($A67,ACOUSTICS_COMBINED!$B$3:$AQ$501,17,FALSE)))</f>
        <v/>
      </c>
      <c r="L67" s="1" t="str">
        <f>IF($A67="","",(VLOOKUP($A67,ACOUSTICS_COMBINED!$B$3:$AQ$501,18,FALSE)))</f>
        <v/>
      </c>
      <c r="M67" s="1" t="str">
        <f>IF($A67="","",(VLOOKUP($A67,ACOUSTICS_COMBINED!$B$3:$AQ$501,25,FALSE)))</f>
        <v/>
      </c>
      <c r="N67" s="16" t="str">
        <f>IF($A67="","",(VLOOKUP($A67,ACOUSTICS_COMBINED!$B$3:$AQ$501,19,FALSE)))</f>
        <v/>
      </c>
      <c r="O67" s="16" t="str">
        <f>IF($A67="","",(VLOOKUP($A67,ACOUSTICS_COMBINED!$B$3:$AQ$501,20,FALSE)))</f>
        <v/>
      </c>
      <c r="P67" s="1" t="str">
        <f>IF($A67="","",(VLOOKUP($A67,ACOUSTICS_COMBINED!$B$3:$AQ$501,26,FALSE)))</f>
        <v/>
      </c>
      <c r="Q67" s="1" t="str">
        <f>IF($A67="","",(VLOOKUP($A67,ACOUSTICS_COMBINED!$B$3:$AQ$501,27,FALSE)))</f>
        <v/>
      </c>
      <c r="R67" s="1" t="str">
        <f>IF($A67="","",(VLOOKUP($A67,ACOUSTICS_COMBINED!$B$3:$AQ$501,28,FALSE)))</f>
        <v/>
      </c>
      <c r="S67" s="1" t="str">
        <f>IF($A67="","",(VLOOKUP($A67,ACOUSTICS_COMBINED!$B$3:$AQ$501,29,FALSE)))</f>
        <v/>
      </c>
      <c r="T67" s="1" t="str">
        <f>IF($A67="","",(VLOOKUP($A67,ACOUSTICS_COMBINED!$B$3:$AQ$501,30,FALSE)))</f>
        <v/>
      </c>
      <c r="U67" s="1" t="str">
        <f>IF($A67="","",(VLOOKUP($A67,ACOUSTICS_COMBINED!$B$3:$AQ$501,31,FALSE)))</f>
        <v/>
      </c>
      <c r="V67" s="1" t="str">
        <f>IF($A67="","",(VLOOKUP($A67,ACOUSTICS_COMBINED!$B$3:$AQ$501,32,FALSE)))</f>
        <v/>
      </c>
      <c r="W67" s="1" t="str">
        <f>IF($A67="","",(VLOOKUP($A67,ACOUSTICS_COMBINED!$B$3:$AQ$501,33,FALSE)))</f>
        <v/>
      </c>
      <c r="X67" s="1" t="str">
        <f>IF($A67="","",(VLOOKUP($A67,ACOUSTICS_COMBINED!$B$3:$AQ$501,34,FALSE)))</f>
        <v/>
      </c>
      <c r="Y67" s="1" t="str">
        <f>IF($A67="","",(VLOOKUP($A67,ACOUSTICS_COMBINED!$B$3:$AQ$501,35,FALSE)))</f>
        <v/>
      </c>
      <c r="Z67" s="1" t="str">
        <f>IF($A67="","",(VLOOKUP($A67,ACOUSTICS_COMBINED!$B$3:$AQ$501,36,FALSE)))</f>
        <v/>
      </c>
      <c r="AA67" s="1" t="str">
        <f>IF($A67="","",(VLOOKUP($A67,ACOUSTICS_COMBINED!$B$3:$AQ$501,37,FALSE)))</f>
        <v/>
      </c>
      <c r="AB67" s="1" t="str">
        <f>IF($A67="","",(VLOOKUP($A67,ACOUSTICS_COMBINED!$B$3:$AQ$501,38,FALSE)))</f>
        <v/>
      </c>
      <c r="AC67" s="1" t="str">
        <f>IF($A67="","",(VLOOKUP($A67,ACOUSTICS_COMBINED!$B$3:$AQ$501,39,FALSE)))</f>
        <v/>
      </c>
      <c r="AD67" s="1" t="str">
        <f>IF($A67="","",(VLOOKUP($A67,ACOUSTICS_COMBINED!$B$3:$AQ$501,40,FALSE)))</f>
        <v/>
      </c>
      <c r="AE67" s="1" t="str">
        <f>IF($A67="","",(VLOOKUP($A67,ACOUSTICS_COMBINED!$B$3:$AQ$501,41,FALSE)))</f>
        <v/>
      </c>
      <c r="AF67" s="1" t="str">
        <f>IF($A67="","",(VLOOKUP($A67,ACOUSTICS_COMBINED!$B$3:$AQ$501,42,FALSE)))</f>
        <v/>
      </c>
      <c r="AG67" s="27" t="str">
        <f>IF($A67="","",(VLOOKUP($A67,ACOUSTIC_PIVOT_TABLE!$B$4:$AO$500,2,FALSE)))</f>
        <v/>
      </c>
      <c r="AH67" s="27" t="str">
        <f>IF($A67="","",(VLOOKUP($A67,ACOUSTIC_PIVOT_TABLE!$B$4:$AO$500,3,FALSE)))</f>
        <v/>
      </c>
      <c r="AI67" s="27" t="str">
        <f>IF($A67="","",(VLOOKUP($A67,ACOUSTIC_PIVOT_TABLE!$B$4:$AO$500,4,FALSE)))</f>
        <v/>
      </c>
      <c r="AJ67" s="27" t="str">
        <f>IF($A67="","",(VLOOKUP($A67,ACOUSTIC_PIVOT_TABLE!$B$4:$AO$500,5,FALSE)))</f>
        <v/>
      </c>
      <c r="AK67" s="27" t="str">
        <f>IF($A67="","",(VLOOKUP($A67,ACOUSTIC_PIVOT_TABLE!$B$4:$AO$500,6,FALSE)))</f>
        <v/>
      </c>
      <c r="AL67" s="27" t="str">
        <f>IF($A67="","",(VLOOKUP($A67,ACOUSTIC_PIVOT_TABLE!$B$4:$AO$500,7,FALSE)))</f>
        <v/>
      </c>
      <c r="AM67" s="27" t="str">
        <f>IF($A67="","",(VLOOKUP($A67,ACOUSTIC_PIVOT_TABLE!$B$4:$AO$500,8,FALSE)))</f>
        <v/>
      </c>
      <c r="AN67" s="27" t="str">
        <f>IF($A67="","",(VLOOKUP($A67,ACOUSTIC_PIVOT_TABLE!$B$4:$AO$500,9,FALSE)))</f>
        <v/>
      </c>
      <c r="AO67" s="27" t="str">
        <f>IF($A67="","",(VLOOKUP($A67,ACOUSTIC_PIVOT_TABLE!$B$4:$AO$500,10,FALSE)))</f>
        <v/>
      </c>
      <c r="AP67" s="27" t="str">
        <f>IF($A67="","",(VLOOKUP($A67,ACOUSTIC_PIVOT_TABLE!$B$4:$AO$500,11,FALSE)))</f>
        <v/>
      </c>
      <c r="AQ67" s="27" t="str">
        <f>IF($A67="","",(VLOOKUP($A67,ACOUSTIC_PIVOT_TABLE!$B$4:$AO$500,12,FALSE)))</f>
        <v/>
      </c>
      <c r="AR67" s="27" t="str">
        <f>IF($A67="","",(VLOOKUP($A67,ACOUSTIC_PIVOT_TABLE!$B$4:$AO$500,13,FALSE)))</f>
        <v/>
      </c>
      <c r="AS67" s="27" t="str">
        <f>IF($A67="","",(VLOOKUP($A67,ACOUSTIC_PIVOT_TABLE!$B$4:$AO$500,14,FALSE)))</f>
        <v/>
      </c>
      <c r="AT67" s="27" t="str">
        <f>IF($A67="","",(VLOOKUP($A67,ACOUSTIC_PIVOT_TABLE!$B$4:$AO$500,15,FALSE)))</f>
        <v/>
      </c>
      <c r="AU67" s="27" t="str">
        <f>IF($A67="","",(VLOOKUP($A67,ACOUSTIC_PIVOT_TABLE!$B$4:$AO$500,16,FALSE)))</f>
        <v/>
      </c>
      <c r="AV67" s="27" t="str">
        <f>IF($A67="","",(VLOOKUP($A67,ACOUSTIC_PIVOT_TABLE!$B$4:$AO$500,17,FALSE)))</f>
        <v/>
      </c>
      <c r="AW67" s="27" t="str">
        <f>IF($A67="","",(VLOOKUP($A67,ACOUSTIC_PIVOT_TABLE!$B$4:$AO$500,18,FALSE)))</f>
        <v/>
      </c>
      <c r="AX67" s="27" t="str">
        <f>IF($A67="","",(VLOOKUP($A67,ACOUSTIC_PIVOT_TABLE!$B$4:$AO$500,19,FALSE)))</f>
        <v/>
      </c>
      <c r="AY67" s="27" t="str">
        <f>IF($A67="","",(VLOOKUP($A67,ACOUSTIC_PIVOT_TABLE!$B$4:$AO$500,20,FALSE)))</f>
        <v/>
      </c>
      <c r="AZ67" s="27" t="str">
        <f>IF($A67="","",(VLOOKUP($A67,ACOUSTIC_PIVOT_TABLE!$B$4:$AO$500,21,FALSE)))</f>
        <v/>
      </c>
      <c r="BA67" s="27" t="str">
        <f>IF($A67="","",(VLOOKUP($A67,ACOUSTIC_PIVOT_TABLE!$B$4:$AO$500,22,FALSE)))</f>
        <v/>
      </c>
      <c r="BB67" s="27" t="str">
        <f>IF($A67="","",(VLOOKUP($A67,ACOUSTIC_PIVOT_TABLE!$B$4:$AO$500,23,FALSE)))</f>
        <v/>
      </c>
      <c r="BC67" s="27" t="str">
        <f>IF($A67="","",(VLOOKUP($A67,ACOUSTIC_PIVOT_TABLE!$B$4:$AO$500,24,FALSE)))</f>
        <v/>
      </c>
      <c r="BD67" s="27" t="str">
        <f>IF($A67="","",(VLOOKUP($A67,ACOUSTIC_PIVOT_TABLE!$B$4:$AO$500,25,FALSE)))</f>
        <v/>
      </c>
      <c r="BE67" s="27" t="str">
        <f>IF($A67="","",(VLOOKUP($A67,ACOUSTIC_PIVOT_TABLE!$B$4:$AO$500,26,FALSE)))</f>
        <v/>
      </c>
      <c r="BF67" s="27" t="str">
        <f>IF($A67="","",(VLOOKUP($A67,ACOUSTIC_PIVOT_TABLE!$B$4:$AO$500,27,FALSE)))</f>
        <v/>
      </c>
      <c r="BG67" s="27" t="str">
        <f>IF($A67="","",(VLOOKUP($A67,ACOUSTIC_PIVOT_TABLE!$B$4:$AO$500,28,FALSE)))</f>
        <v/>
      </c>
      <c r="BH67" s="27" t="str">
        <f>IF($A67="","",(VLOOKUP($A67,ACOUSTIC_PIVOT_TABLE!$B$4:$AO$500,29,FALSE)))</f>
        <v/>
      </c>
      <c r="BI67" s="27" t="str">
        <f>IF($A67="","",(VLOOKUP($A67,ACOUSTIC_PIVOT_TABLE!$B$4:$AO$500,30,FALSE)))</f>
        <v/>
      </c>
      <c r="BJ67" s="27" t="str">
        <f>IF($A67="","",(VLOOKUP($A67,ACOUSTIC_PIVOT_TABLE!$B$4:$AO$500,31,FALSE)))</f>
        <v/>
      </c>
      <c r="BK67" s="27" t="str">
        <f>IF($A67="","",(VLOOKUP($A67,ACOUSTIC_PIVOT_TABLE!$B$4:$AO$500,32,FALSE)))</f>
        <v/>
      </c>
      <c r="BL67" s="27" t="str">
        <f>IF($A67="","",(VLOOKUP($A67,ACOUSTIC_PIVOT_TABLE!$B$4:$AO$500,33,FALSE)))</f>
        <v/>
      </c>
      <c r="BM67" s="27" t="str">
        <f>IF($A67="","",(VLOOKUP($A67,ACOUSTIC_PIVOT_TABLE!$B$4:$AO$500,34,FALSE)))</f>
        <v/>
      </c>
      <c r="BN67" s="27" t="str">
        <f>IF($A67="","",(VLOOKUP($A67,ACOUSTIC_PIVOT_TABLE!$B$4:$AO$500,35,FALSE)))</f>
        <v/>
      </c>
      <c r="BO67" s="27" t="str">
        <f>IF($A67="","",(VLOOKUP($A67,ACOUSTIC_PIVOT_TABLE!$B$4:$AO$500,36,FALSE)))</f>
        <v/>
      </c>
      <c r="BP67" s="27" t="str">
        <f>IF($A67="","",(VLOOKUP($A67,ACOUSTIC_PIVOT_TABLE!$B$4:$AO$500,37,FALSE)))</f>
        <v/>
      </c>
      <c r="BQ67" s="27" t="str">
        <f>IF($A67="","",(VLOOKUP($A67,ACOUSTIC_PIVOT_TABLE!$B$4:$AO$500,38,FALSE)))</f>
        <v/>
      </c>
      <c r="BR67" s="27" t="str">
        <f>IF($A67="","",(VLOOKUP($A67,ACOUSTIC_PIVOT_TABLE!$B$4:$AO$500,39,FALSE)))</f>
        <v/>
      </c>
      <c r="BS67" s="27" t="str">
        <f>IF($A67="","",(VLOOKUP($A67,ACOUSTIC_PIVOT_TABLE!$B$4:$AO$500,40,FALSE)))</f>
        <v/>
      </c>
    </row>
    <row r="68" spans="1:71" x14ac:dyDescent="0.25">
      <c r="A68" s="1" t="str">
        <f>IF(ACOUSTIC_PIVOT_TABLE!B70 = 0, "",ACOUSTIC_PIVOT_TABLE!B70)</f>
        <v/>
      </c>
      <c r="B68" s="1" t="str">
        <f>IF($A68="","",(VLOOKUP($A68,ACOUSTICS_COMBINED!$B$3:$AQ$501,21,FALSE)))</f>
        <v/>
      </c>
      <c r="C68" s="1" t="str">
        <f>IF($A68="","",(VLOOKUP($A68,ACOUSTICS_COMBINED!$B$3:$AQ$501,22,FALSE)))</f>
        <v/>
      </c>
      <c r="D68" s="1" t="str">
        <f>IF($A68="","",(VLOOKUP($A68,ACOUSTICS_COMBINED!$B$3:$AQ$501,12,FALSE)))</f>
        <v/>
      </c>
      <c r="E68" s="1" t="str">
        <f>IF($A68="","",(VLOOKUP($A68,ACOUSTICS_COMBINED!$B$3:$AQ$501,13,FALSE)))</f>
        <v/>
      </c>
      <c r="F68" s="1" t="str">
        <f>IF($A68="","",(VLOOKUP($A68,ACOUSTICS_COMBINED!$B$3:$AQ$501,14,FALSE)))</f>
        <v/>
      </c>
      <c r="G68" s="1" t="str">
        <f>IF($A68="","",(VLOOKUP($A68,ACOUSTICS_COMBINED!$B$3:$AQ$501,23,FALSE)))</f>
        <v/>
      </c>
      <c r="H68" s="1" t="str">
        <f>IF($A68="","",(VLOOKUP($A68,ACOUSTICS_COMBINED!$B$3:$AQ$501,24,FALSE)))</f>
        <v/>
      </c>
      <c r="I68" s="1" t="str">
        <f>IF($A68="","",(VLOOKUP($A68,ACOUSTICS_COMBINED!$B$3:$AQ$501,15,FALSE)))</f>
        <v/>
      </c>
      <c r="J68" s="1" t="str">
        <f>IF($A68="","",(VLOOKUP($A68,ACOUSTICS_COMBINED!$B$3:$AQ$501,16,FALSE)))</f>
        <v/>
      </c>
      <c r="K68" s="1" t="str">
        <f>IF($A68="","",(VLOOKUP($A68,ACOUSTICS_COMBINED!$B$3:$AQ$501,17,FALSE)))</f>
        <v/>
      </c>
      <c r="L68" s="1" t="str">
        <f>IF($A68="","",(VLOOKUP($A68,ACOUSTICS_COMBINED!$B$3:$AQ$501,18,FALSE)))</f>
        <v/>
      </c>
      <c r="M68" s="1" t="str">
        <f>IF($A68="","",(VLOOKUP($A68,ACOUSTICS_COMBINED!$B$3:$AQ$501,25,FALSE)))</f>
        <v/>
      </c>
      <c r="N68" s="16" t="str">
        <f>IF($A68="","",(VLOOKUP($A68,ACOUSTICS_COMBINED!$B$3:$AQ$501,19,FALSE)))</f>
        <v/>
      </c>
      <c r="O68" s="16" t="str">
        <f>IF($A68="","",(VLOOKUP($A68,ACOUSTICS_COMBINED!$B$3:$AQ$501,20,FALSE)))</f>
        <v/>
      </c>
      <c r="P68" s="1" t="str">
        <f>IF($A68="","",(VLOOKUP($A68,ACOUSTICS_COMBINED!$B$3:$AQ$501,26,FALSE)))</f>
        <v/>
      </c>
      <c r="Q68" s="1" t="str">
        <f>IF($A68="","",(VLOOKUP($A68,ACOUSTICS_COMBINED!$B$3:$AQ$501,27,FALSE)))</f>
        <v/>
      </c>
      <c r="R68" s="1" t="str">
        <f>IF($A68="","",(VLOOKUP($A68,ACOUSTICS_COMBINED!$B$3:$AQ$501,28,FALSE)))</f>
        <v/>
      </c>
      <c r="S68" s="1" t="str">
        <f>IF($A68="","",(VLOOKUP($A68,ACOUSTICS_COMBINED!$B$3:$AQ$501,29,FALSE)))</f>
        <v/>
      </c>
      <c r="T68" s="1" t="str">
        <f>IF($A68="","",(VLOOKUP($A68,ACOUSTICS_COMBINED!$B$3:$AQ$501,30,FALSE)))</f>
        <v/>
      </c>
      <c r="U68" s="1" t="str">
        <f>IF($A68="","",(VLOOKUP($A68,ACOUSTICS_COMBINED!$B$3:$AQ$501,31,FALSE)))</f>
        <v/>
      </c>
      <c r="V68" s="1" t="str">
        <f>IF($A68="","",(VLOOKUP($A68,ACOUSTICS_COMBINED!$B$3:$AQ$501,32,FALSE)))</f>
        <v/>
      </c>
      <c r="W68" s="1" t="str">
        <f>IF($A68="","",(VLOOKUP($A68,ACOUSTICS_COMBINED!$B$3:$AQ$501,33,FALSE)))</f>
        <v/>
      </c>
      <c r="X68" s="1" t="str">
        <f>IF($A68="","",(VLOOKUP($A68,ACOUSTICS_COMBINED!$B$3:$AQ$501,34,FALSE)))</f>
        <v/>
      </c>
      <c r="Y68" s="1" t="str">
        <f>IF($A68="","",(VLOOKUP($A68,ACOUSTICS_COMBINED!$B$3:$AQ$501,35,FALSE)))</f>
        <v/>
      </c>
      <c r="Z68" s="1" t="str">
        <f>IF($A68="","",(VLOOKUP($A68,ACOUSTICS_COMBINED!$B$3:$AQ$501,36,FALSE)))</f>
        <v/>
      </c>
      <c r="AA68" s="1" t="str">
        <f>IF($A68="","",(VLOOKUP($A68,ACOUSTICS_COMBINED!$B$3:$AQ$501,37,FALSE)))</f>
        <v/>
      </c>
      <c r="AB68" s="1" t="str">
        <f>IF($A68="","",(VLOOKUP($A68,ACOUSTICS_COMBINED!$B$3:$AQ$501,38,FALSE)))</f>
        <v/>
      </c>
      <c r="AC68" s="1" t="str">
        <f>IF($A68="","",(VLOOKUP($A68,ACOUSTICS_COMBINED!$B$3:$AQ$501,39,FALSE)))</f>
        <v/>
      </c>
      <c r="AD68" s="1" t="str">
        <f>IF($A68="","",(VLOOKUP($A68,ACOUSTICS_COMBINED!$B$3:$AQ$501,40,FALSE)))</f>
        <v/>
      </c>
      <c r="AE68" s="1" t="str">
        <f>IF($A68="","",(VLOOKUP($A68,ACOUSTICS_COMBINED!$B$3:$AQ$501,41,FALSE)))</f>
        <v/>
      </c>
      <c r="AF68" s="1" t="str">
        <f>IF($A68="","",(VLOOKUP($A68,ACOUSTICS_COMBINED!$B$3:$AQ$501,42,FALSE)))</f>
        <v/>
      </c>
      <c r="AG68" s="27" t="str">
        <f>IF($A68="","",(VLOOKUP($A68,ACOUSTIC_PIVOT_TABLE!$B$4:$AO$500,2,FALSE)))</f>
        <v/>
      </c>
      <c r="AH68" s="27" t="str">
        <f>IF($A68="","",(VLOOKUP($A68,ACOUSTIC_PIVOT_TABLE!$B$4:$AO$500,3,FALSE)))</f>
        <v/>
      </c>
      <c r="AI68" s="27" t="str">
        <f>IF($A68="","",(VLOOKUP($A68,ACOUSTIC_PIVOT_TABLE!$B$4:$AO$500,4,FALSE)))</f>
        <v/>
      </c>
      <c r="AJ68" s="27" t="str">
        <f>IF($A68="","",(VLOOKUP($A68,ACOUSTIC_PIVOT_TABLE!$B$4:$AO$500,5,FALSE)))</f>
        <v/>
      </c>
      <c r="AK68" s="27" t="str">
        <f>IF($A68="","",(VLOOKUP($A68,ACOUSTIC_PIVOT_TABLE!$B$4:$AO$500,6,FALSE)))</f>
        <v/>
      </c>
      <c r="AL68" s="27" t="str">
        <f>IF($A68="","",(VLOOKUP($A68,ACOUSTIC_PIVOT_TABLE!$B$4:$AO$500,7,FALSE)))</f>
        <v/>
      </c>
      <c r="AM68" s="27" t="str">
        <f>IF($A68="","",(VLOOKUP($A68,ACOUSTIC_PIVOT_TABLE!$B$4:$AO$500,8,FALSE)))</f>
        <v/>
      </c>
      <c r="AN68" s="27" t="str">
        <f>IF($A68="","",(VLOOKUP($A68,ACOUSTIC_PIVOT_TABLE!$B$4:$AO$500,9,FALSE)))</f>
        <v/>
      </c>
      <c r="AO68" s="27" t="str">
        <f>IF($A68="","",(VLOOKUP($A68,ACOUSTIC_PIVOT_TABLE!$B$4:$AO$500,10,FALSE)))</f>
        <v/>
      </c>
      <c r="AP68" s="27" t="str">
        <f>IF($A68="","",(VLOOKUP($A68,ACOUSTIC_PIVOT_TABLE!$B$4:$AO$500,11,FALSE)))</f>
        <v/>
      </c>
      <c r="AQ68" s="27" t="str">
        <f>IF($A68="","",(VLOOKUP($A68,ACOUSTIC_PIVOT_TABLE!$B$4:$AO$500,12,FALSE)))</f>
        <v/>
      </c>
      <c r="AR68" s="27" t="str">
        <f>IF($A68="","",(VLOOKUP($A68,ACOUSTIC_PIVOT_TABLE!$B$4:$AO$500,13,FALSE)))</f>
        <v/>
      </c>
      <c r="AS68" s="27" t="str">
        <f>IF($A68="","",(VLOOKUP($A68,ACOUSTIC_PIVOT_TABLE!$B$4:$AO$500,14,FALSE)))</f>
        <v/>
      </c>
      <c r="AT68" s="27" t="str">
        <f>IF($A68="","",(VLOOKUP($A68,ACOUSTIC_PIVOT_TABLE!$B$4:$AO$500,15,FALSE)))</f>
        <v/>
      </c>
      <c r="AU68" s="27" t="str">
        <f>IF($A68="","",(VLOOKUP($A68,ACOUSTIC_PIVOT_TABLE!$B$4:$AO$500,16,FALSE)))</f>
        <v/>
      </c>
      <c r="AV68" s="27" t="str">
        <f>IF($A68="","",(VLOOKUP($A68,ACOUSTIC_PIVOT_TABLE!$B$4:$AO$500,17,FALSE)))</f>
        <v/>
      </c>
      <c r="AW68" s="27" t="str">
        <f>IF($A68="","",(VLOOKUP($A68,ACOUSTIC_PIVOT_TABLE!$B$4:$AO$500,18,FALSE)))</f>
        <v/>
      </c>
      <c r="AX68" s="27" t="str">
        <f>IF($A68="","",(VLOOKUP($A68,ACOUSTIC_PIVOT_TABLE!$B$4:$AO$500,19,FALSE)))</f>
        <v/>
      </c>
      <c r="AY68" s="27" t="str">
        <f>IF($A68="","",(VLOOKUP($A68,ACOUSTIC_PIVOT_TABLE!$B$4:$AO$500,20,FALSE)))</f>
        <v/>
      </c>
      <c r="AZ68" s="27" t="str">
        <f>IF($A68="","",(VLOOKUP($A68,ACOUSTIC_PIVOT_TABLE!$B$4:$AO$500,21,FALSE)))</f>
        <v/>
      </c>
      <c r="BA68" s="27" t="str">
        <f>IF($A68="","",(VLOOKUP($A68,ACOUSTIC_PIVOT_TABLE!$B$4:$AO$500,22,FALSE)))</f>
        <v/>
      </c>
      <c r="BB68" s="27" t="str">
        <f>IF($A68="","",(VLOOKUP($A68,ACOUSTIC_PIVOT_TABLE!$B$4:$AO$500,23,FALSE)))</f>
        <v/>
      </c>
      <c r="BC68" s="27" t="str">
        <f>IF($A68="","",(VLOOKUP($A68,ACOUSTIC_PIVOT_TABLE!$B$4:$AO$500,24,FALSE)))</f>
        <v/>
      </c>
      <c r="BD68" s="27" t="str">
        <f>IF($A68="","",(VLOOKUP($A68,ACOUSTIC_PIVOT_TABLE!$B$4:$AO$500,25,FALSE)))</f>
        <v/>
      </c>
      <c r="BE68" s="27" t="str">
        <f>IF($A68="","",(VLOOKUP($A68,ACOUSTIC_PIVOT_TABLE!$B$4:$AO$500,26,FALSE)))</f>
        <v/>
      </c>
      <c r="BF68" s="27" t="str">
        <f>IF($A68="","",(VLOOKUP($A68,ACOUSTIC_PIVOT_TABLE!$B$4:$AO$500,27,FALSE)))</f>
        <v/>
      </c>
      <c r="BG68" s="27" t="str">
        <f>IF($A68="","",(VLOOKUP($A68,ACOUSTIC_PIVOT_TABLE!$B$4:$AO$500,28,FALSE)))</f>
        <v/>
      </c>
      <c r="BH68" s="27" t="str">
        <f>IF($A68="","",(VLOOKUP($A68,ACOUSTIC_PIVOT_TABLE!$B$4:$AO$500,29,FALSE)))</f>
        <v/>
      </c>
      <c r="BI68" s="27" t="str">
        <f>IF($A68="","",(VLOOKUP($A68,ACOUSTIC_PIVOT_TABLE!$B$4:$AO$500,30,FALSE)))</f>
        <v/>
      </c>
      <c r="BJ68" s="27" t="str">
        <f>IF($A68="","",(VLOOKUP($A68,ACOUSTIC_PIVOT_TABLE!$B$4:$AO$500,31,FALSE)))</f>
        <v/>
      </c>
      <c r="BK68" s="27" t="str">
        <f>IF($A68="","",(VLOOKUP($A68,ACOUSTIC_PIVOT_TABLE!$B$4:$AO$500,32,FALSE)))</f>
        <v/>
      </c>
      <c r="BL68" s="27" t="str">
        <f>IF($A68="","",(VLOOKUP($A68,ACOUSTIC_PIVOT_TABLE!$B$4:$AO$500,33,FALSE)))</f>
        <v/>
      </c>
      <c r="BM68" s="27" t="str">
        <f>IF($A68="","",(VLOOKUP($A68,ACOUSTIC_PIVOT_TABLE!$B$4:$AO$500,34,FALSE)))</f>
        <v/>
      </c>
      <c r="BN68" s="27" t="str">
        <f>IF($A68="","",(VLOOKUP($A68,ACOUSTIC_PIVOT_TABLE!$B$4:$AO$500,35,FALSE)))</f>
        <v/>
      </c>
      <c r="BO68" s="27" t="str">
        <f>IF($A68="","",(VLOOKUP($A68,ACOUSTIC_PIVOT_TABLE!$B$4:$AO$500,36,FALSE)))</f>
        <v/>
      </c>
      <c r="BP68" s="27" t="str">
        <f>IF($A68="","",(VLOOKUP($A68,ACOUSTIC_PIVOT_TABLE!$B$4:$AO$500,37,FALSE)))</f>
        <v/>
      </c>
      <c r="BQ68" s="27" t="str">
        <f>IF($A68="","",(VLOOKUP($A68,ACOUSTIC_PIVOT_TABLE!$B$4:$AO$500,38,FALSE)))</f>
        <v/>
      </c>
      <c r="BR68" s="27" t="str">
        <f>IF($A68="","",(VLOOKUP($A68,ACOUSTIC_PIVOT_TABLE!$B$4:$AO$500,39,FALSE)))</f>
        <v/>
      </c>
      <c r="BS68" s="27" t="str">
        <f>IF($A68="","",(VLOOKUP($A68,ACOUSTIC_PIVOT_TABLE!$B$4:$AO$500,40,FALSE)))</f>
        <v/>
      </c>
    </row>
    <row r="69" spans="1:71" x14ac:dyDescent="0.25">
      <c r="A69" s="1" t="str">
        <f>IF(ACOUSTIC_PIVOT_TABLE!B71 = 0, "",ACOUSTIC_PIVOT_TABLE!B71)</f>
        <v/>
      </c>
      <c r="B69" s="1" t="str">
        <f>IF($A69="","",(VLOOKUP($A69,ACOUSTICS_COMBINED!$B$3:$AQ$501,21,FALSE)))</f>
        <v/>
      </c>
      <c r="C69" s="1" t="str">
        <f>IF($A69="","",(VLOOKUP($A69,ACOUSTICS_COMBINED!$B$3:$AQ$501,22,FALSE)))</f>
        <v/>
      </c>
      <c r="D69" s="1" t="str">
        <f>IF($A69="","",(VLOOKUP($A69,ACOUSTICS_COMBINED!$B$3:$AQ$501,12,FALSE)))</f>
        <v/>
      </c>
      <c r="E69" s="1" t="str">
        <f>IF($A69="","",(VLOOKUP($A69,ACOUSTICS_COMBINED!$B$3:$AQ$501,13,FALSE)))</f>
        <v/>
      </c>
      <c r="F69" s="1" t="str">
        <f>IF($A69="","",(VLOOKUP($A69,ACOUSTICS_COMBINED!$B$3:$AQ$501,14,FALSE)))</f>
        <v/>
      </c>
      <c r="G69" s="1" t="str">
        <f>IF($A69="","",(VLOOKUP($A69,ACOUSTICS_COMBINED!$B$3:$AQ$501,23,FALSE)))</f>
        <v/>
      </c>
      <c r="H69" s="1" t="str">
        <f>IF($A69="","",(VLOOKUP($A69,ACOUSTICS_COMBINED!$B$3:$AQ$501,24,FALSE)))</f>
        <v/>
      </c>
      <c r="I69" s="1" t="str">
        <f>IF($A69="","",(VLOOKUP($A69,ACOUSTICS_COMBINED!$B$3:$AQ$501,15,FALSE)))</f>
        <v/>
      </c>
      <c r="J69" s="1" t="str">
        <f>IF($A69="","",(VLOOKUP($A69,ACOUSTICS_COMBINED!$B$3:$AQ$501,16,FALSE)))</f>
        <v/>
      </c>
      <c r="K69" s="1" t="str">
        <f>IF($A69="","",(VLOOKUP($A69,ACOUSTICS_COMBINED!$B$3:$AQ$501,17,FALSE)))</f>
        <v/>
      </c>
      <c r="L69" s="1" t="str">
        <f>IF($A69="","",(VLOOKUP($A69,ACOUSTICS_COMBINED!$B$3:$AQ$501,18,FALSE)))</f>
        <v/>
      </c>
      <c r="M69" s="1" t="str">
        <f>IF($A69="","",(VLOOKUP($A69,ACOUSTICS_COMBINED!$B$3:$AQ$501,25,FALSE)))</f>
        <v/>
      </c>
      <c r="N69" s="16" t="str">
        <f>IF($A69="","",(VLOOKUP($A69,ACOUSTICS_COMBINED!$B$3:$AQ$501,19,FALSE)))</f>
        <v/>
      </c>
      <c r="O69" s="16" t="str">
        <f>IF($A69="","",(VLOOKUP($A69,ACOUSTICS_COMBINED!$B$3:$AQ$501,20,FALSE)))</f>
        <v/>
      </c>
      <c r="P69" s="1" t="str">
        <f>IF($A69="","",(VLOOKUP($A69,ACOUSTICS_COMBINED!$B$3:$AQ$501,26,FALSE)))</f>
        <v/>
      </c>
      <c r="Q69" s="1" t="str">
        <f>IF($A69="","",(VLOOKUP($A69,ACOUSTICS_COMBINED!$B$3:$AQ$501,27,FALSE)))</f>
        <v/>
      </c>
      <c r="R69" s="1" t="str">
        <f>IF($A69="","",(VLOOKUP($A69,ACOUSTICS_COMBINED!$B$3:$AQ$501,28,FALSE)))</f>
        <v/>
      </c>
      <c r="S69" s="1" t="str">
        <f>IF($A69="","",(VLOOKUP($A69,ACOUSTICS_COMBINED!$B$3:$AQ$501,29,FALSE)))</f>
        <v/>
      </c>
      <c r="T69" s="1" t="str">
        <f>IF($A69="","",(VLOOKUP($A69,ACOUSTICS_COMBINED!$B$3:$AQ$501,30,FALSE)))</f>
        <v/>
      </c>
      <c r="U69" s="1" t="str">
        <f>IF($A69="","",(VLOOKUP($A69,ACOUSTICS_COMBINED!$B$3:$AQ$501,31,FALSE)))</f>
        <v/>
      </c>
      <c r="V69" s="1" t="str">
        <f>IF($A69="","",(VLOOKUP($A69,ACOUSTICS_COMBINED!$B$3:$AQ$501,32,FALSE)))</f>
        <v/>
      </c>
      <c r="W69" s="1" t="str">
        <f>IF($A69="","",(VLOOKUP($A69,ACOUSTICS_COMBINED!$B$3:$AQ$501,33,FALSE)))</f>
        <v/>
      </c>
      <c r="X69" s="1" t="str">
        <f>IF($A69="","",(VLOOKUP($A69,ACOUSTICS_COMBINED!$B$3:$AQ$501,34,FALSE)))</f>
        <v/>
      </c>
      <c r="Y69" s="1" t="str">
        <f>IF($A69="","",(VLOOKUP($A69,ACOUSTICS_COMBINED!$B$3:$AQ$501,35,FALSE)))</f>
        <v/>
      </c>
      <c r="Z69" s="1" t="str">
        <f>IF($A69="","",(VLOOKUP($A69,ACOUSTICS_COMBINED!$B$3:$AQ$501,36,FALSE)))</f>
        <v/>
      </c>
      <c r="AA69" s="1" t="str">
        <f>IF($A69="","",(VLOOKUP($A69,ACOUSTICS_COMBINED!$B$3:$AQ$501,37,FALSE)))</f>
        <v/>
      </c>
      <c r="AB69" s="1" t="str">
        <f>IF($A69="","",(VLOOKUP($A69,ACOUSTICS_COMBINED!$B$3:$AQ$501,38,FALSE)))</f>
        <v/>
      </c>
      <c r="AC69" s="1" t="str">
        <f>IF($A69="","",(VLOOKUP($A69,ACOUSTICS_COMBINED!$B$3:$AQ$501,39,FALSE)))</f>
        <v/>
      </c>
      <c r="AD69" s="1" t="str">
        <f>IF($A69="","",(VLOOKUP($A69,ACOUSTICS_COMBINED!$B$3:$AQ$501,40,FALSE)))</f>
        <v/>
      </c>
      <c r="AE69" s="1" t="str">
        <f>IF($A69="","",(VLOOKUP($A69,ACOUSTICS_COMBINED!$B$3:$AQ$501,41,FALSE)))</f>
        <v/>
      </c>
      <c r="AF69" s="1" t="str">
        <f>IF($A69="","",(VLOOKUP($A69,ACOUSTICS_COMBINED!$B$3:$AQ$501,42,FALSE)))</f>
        <v/>
      </c>
      <c r="AG69" s="27" t="str">
        <f>IF($A69="","",(VLOOKUP($A69,ACOUSTIC_PIVOT_TABLE!$B$4:$AO$500,2,FALSE)))</f>
        <v/>
      </c>
      <c r="AH69" s="27" t="str">
        <f>IF($A69="","",(VLOOKUP($A69,ACOUSTIC_PIVOT_TABLE!$B$4:$AO$500,3,FALSE)))</f>
        <v/>
      </c>
      <c r="AI69" s="27" t="str">
        <f>IF($A69="","",(VLOOKUP($A69,ACOUSTIC_PIVOT_TABLE!$B$4:$AO$500,4,FALSE)))</f>
        <v/>
      </c>
      <c r="AJ69" s="27" t="str">
        <f>IF($A69="","",(VLOOKUP($A69,ACOUSTIC_PIVOT_TABLE!$B$4:$AO$500,5,FALSE)))</f>
        <v/>
      </c>
      <c r="AK69" s="27" t="str">
        <f>IF($A69="","",(VLOOKUP($A69,ACOUSTIC_PIVOT_TABLE!$B$4:$AO$500,6,FALSE)))</f>
        <v/>
      </c>
      <c r="AL69" s="27" t="str">
        <f>IF($A69="","",(VLOOKUP($A69,ACOUSTIC_PIVOT_TABLE!$B$4:$AO$500,7,FALSE)))</f>
        <v/>
      </c>
      <c r="AM69" s="27" t="str">
        <f>IF($A69="","",(VLOOKUP($A69,ACOUSTIC_PIVOT_TABLE!$B$4:$AO$500,8,FALSE)))</f>
        <v/>
      </c>
      <c r="AN69" s="27" t="str">
        <f>IF($A69="","",(VLOOKUP($A69,ACOUSTIC_PIVOT_TABLE!$B$4:$AO$500,9,FALSE)))</f>
        <v/>
      </c>
      <c r="AO69" s="27" t="str">
        <f>IF($A69="","",(VLOOKUP($A69,ACOUSTIC_PIVOT_TABLE!$B$4:$AO$500,10,FALSE)))</f>
        <v/>
      </c>
      <c r="AP69" s="27" t="str">
        <f>IF($A69="","",(VLOOKUP($A69,ACOUSTIC_PIVOT_TABLE!$B$4:$AO$500,11,FALSE)))</f>
        <v/>
      </c>
      <c r="AQ69" s="27" t="str">
        <f>IF($A69="","",(VLOOKUP($A69,ACOUSTIC_PIVOT_TABLE!$B$4:$AO$500,12,FALSE)))</f>
        <v/>
      </c>
      <c r="AR69" s="27" t="str">
        <f>IF($A69="","",(VLOOKUP($A69,ACOUSTIC_PIVOT_TABLE!$B$4:$AO$500,13,FALSE)))</f>
        <v/>
      </c>
      <c r="AS69" s="27" t="str">
        <f>IF($A69="","",(VLOOKUP($A69,ACOUSTIC_PIVOT_TABLE!$B$4:$AO$500,14,FALSE)))</f>
        <v/>
      </c>
      <c r="AT69" s="27" t="str">
        <f>IF($A69="","",(VLOOKUP($A69,ACOUSTIC_PIVOT_TABLE!$B$4:$AO$500,15,FALSE)))</f>
        <v/>
      </c>
      <c r="AU69" s="27" t="str">
        <f>IF($A69="","",(VLOOKUP($A69,ACOUSTIC_PIVOT_TABLE!$B$4:$AO$500,16,FALSE)))</f>
        <v/>
      </c>
      <c r="AV69" s="27" t="str">
        <f>IF($A69="","",(VLOOKUP($A69,ACOUSTIC_PIVOT_TABLE!$B$4:$AO$500,17,FALSE)))</f>
        <v/>
      </c>
      <c r="AW69" s="27" t="str">
        <f>IF($A69="","",(VLOOKUP($A69,ACOUSTIC_PIVOT_TABLE!$B$4:$AO$500,18,FALSE)))</f>
        <v/>
      </c>
      <c r="AX69" s="27" t="str">
        <f>IF($A69="","",(VLOOKUP($A69,ACOUSTIC_PIVOT_TABLE!$B$4:$AO$500,19,FALSE)))</f>
        <v/>
      </c>
      <c r="AY69" s="27" t="str">
        <f>IF($A69="","",(VLOOKUP($A69,ACOUSTIC_PIVOT_TABLE!$B$4:$AO$500,20,FALSE)))</f>
        <v/>
      </c>
      <c r="AZ69" s="27" t="str">
        <f>IF($A69="","",(VLOOKUP($A69,ACOUSTIC_PIVOT_TABLE!$B$4:$AO$500,21,FALSE)))</f>
        <v/>
      </c>
      <c r="BA69" s="27" t="str">
        <f>IF($A69="","",(VLOOKUP($A69,ACOUSTIC_PIVOT_TABLE!$B$4:$AO$500,22,FALSE)))</f>
        <v/>
      </c>
      <c r="BB69" s="27" t="str">
        <f>IF($A69="","",(VLOOKUP($A69,ACOUSTIC_PIVOT_TABLE!$B$4:$AO$500,23,FALSE)))</f>
        <v/>
      </c>
      <c r="BC69" s="27" t="str">
        <f>IF($A69="","",(VLOOKUP($A69,ACOUSTIC_PIVOT_TABLE!$B$4:$AO$500,24,FALSE)))</f>
        <v/>
      </c>
      <c r="BD69" s="27" t="str">
        <f>IF($A69="","",(VLOOKUP($A69,ACOUSTIC_PIVOT_TABLE!$B$4:$AO$500,25,FALSE)))</f>
        <v/>
      </c>
      <c r="BE69" s="27" t="str">
        <f>IF($A69="","",(VLOOKUP($A69,ACOUSTIC_PIVOT_TABLE!$B$4:$AO$500,26,FALSE)))</f>
        <v/>
      </c>
      <c r="BF69" s="27" t="str">
        <f>IF($A69="","",(VLOOKUP($A69,ACOUSTIC_PIVOT_TABLE!$B$4:$AO$500,27,FALSE)))</f>
        <v/>
      </c>
      <c r="BG69" s="27" t="str">
        <f>IF($A69="","",(VLOOKUP($A69,ACOUSTIC_PIVOT_TABLE!$B$4:$AO$500,28,FALSE)))</f>
        <v/>
      </c>
      <c r="BH69" s="27" t="str">
        <f>IF($A69="","",(VLOOKUP($A69,ACOUSTIC_PIVOT_TABLE!$B$4:$AO$500,29,FALSE)))</f>
        <v/>
      </c>
      <c r="BI69" s="27" t="str">
        <f>IF($A69="","",(VLOOKUP($A69,ACOUSTIC_PIVOT_TABLE!$B$4:$AO$500,30,FALSE)))</f>
        <v/>
      </c>
      <c r="BJ69" s="27" t="str">
        <f>IF($A69="","",(VLOOKUP($A69,ACOUSTIC_PIVOT_TABLE!$B$4:$AO$500,31,FALSE)))</f>
        <v/>
      </c>
      <c r="BK69" s="27" t="str">
        <f>IF($A69="","",(VLOOKUP($A69,ACOUSTIC_PIVOT_TABLE!$B$4:$AO$500,32,FALSE)))</f>
        <v/>
      </c>
      <c r="BL69" s="27" t="str">
        <f>IF($A69="","",(VLOOKUP($A69,ACOUSTIC_PIVOT_TABLE!$B$4:$AO$500,33,FALSE)))</f>
        <v/>
      </c>
      <c r="BM69" s="27" t="str">
        <f>IF($A69="","",(VLOOKUP($A69,ACOUSTIC_PIVOT_TABLE!$B$4:$AO$500,34,FALSE)))</f>
        <v/>
      </c>
      <c r="BN69" s="27" t="str">
        <f>IF($A69="","",(VLOOKUP($A69,ACOUSTIC_PIVOT_TABLE!$B$4:$AO$500,35,FALSE)))</f>
        <v/>
      </c>
      <c r="BO69" s="27" t="str">
        <f>IF($A69="","",(VLOOKUP($A69,ACOUSTIC_PIVOT_TABLE!$B$4:$AO$500,36,FALSE)))</f>
        <v/>
      </c>
      <c r="BP69" s="27" t="str">
        <f>IF($A69="","",(VLOOKUP($A69,ACOUSTIC_PIVOT_TABLE!$B$4:$AO$500,37,FALSE)))</f>
        <v/>
      </c>
      <c r="BQ69" s="27" t="str">
        <f>IF($A69="","",(VLOOKUP($A69,ACOUSTIC_PIVOT_TABLE!$B$4:$AO$500,38,FALSE)))</f>
        <v/>
      </c>
      <c r="BR69" s="27" t="str">
        <f>IF($A69="","",(VLOOKUP($A69,ACOUSTIC_PIVOT_TABLE!$B$4:$AO$500,39,FALSE)))</f>
        <v/>
      </c>
      <c r="BS69" s="27" t="str">
        <f>IF($A69="","",(VLOOKUP($A69,ACOUSTIC_PIVOT_TABLE!$B$4:$AO$500,40,FALSE)))</f>
        <v/>
      </c>
    </row>
    <row r="70" spans="1:71" x14ac:dyDescent="0.25">
      <c r="A70" s="1" t="str">
        <f>IF(ACOUSTIC_PIVOT_TABLE!B72 = 0, "",ACOUSTIC_PIVOT_TABLE!B72)</f>
        <v/>
      </c>
      <c r="B70" s="1" t="str">
        <f>IF($A70="","",(VLOOKUP($A70,ACOUSTICS_COMBINED!$B$3:$AQ$501,21,FALSE)))</f>
        <v/>
      </c>
      <c r="C70" s="1" t="str">
        <f>IF($A70="","",(VLOOKUP($A70,ACOUSTICS_COMBINED!$B$3:$AQ$501,22,FALSE)))</f>
        <v/>
      </c>
      <c r="D70" s="1" t="str">
        <f>IF($A70="","",(VLOOKUP($A70,ACOUSTICS_COMBINED!$B$3:$AQ$501,12,FALSE)))</f>
        <v/>
      </c>
      <c r="E70" s="1" t="str">
        <f>IF($A70="","",(VLOOKUP($A70,ACOUSTICS_COMBINED!$B$3:$AQ$501,13,FALSE)))</f>
        <v/>
      </c>
      <c r="F70" s="1" t="str">
        <f>IF($A70="","",(VLOOKUP($A70,ACOUSTICS_COMBINED!$B$3:$AQ$501,14,FALSE)))</f>
        <v/>
      </c>
      <c r="G70" s="1" t="str">
        <f>IF($A70="","",(VLOOKUP($A70,ACOUSTICS_COMBINED!$B$3:$AQ$501,23,FALSE)))</f>
        <v/>
      </c>
      <c r="H70" s="1" t="str">
        <f>IF($A70="","",(VLOOKUP($A70,ACOUSTICS_COMBINED!$B$3:$AQ$501,24,FALSE)))</f>
        <v/>
      </c>
      <c r="I70" s="1" t="str">
        <f>IF($A70="","",(VLOOKUP($A70,ACOUSTICS_COMBINED!$B$3:$AQ$501,15,FALSE)))</f>
        <v/>
      </c>
      <c r="J70" s="1" t="str">
        <f>IF($A70="","",(VLOOKUP($A70,ACOUSTICS_COMBINED!$B$3:$AQ$501,16,FALSE)))</f>
        <v/>
      </c>
      <c r="K70" s="1" t="str">
        <f>IF($A70="","",(VLOOKUP($A70,ACOUSTICS_COMBINED!$B$3:$AQ$501,17,FALSE)))</f>
        <v/>
      </c>
      <c r="L70" s="1" t="str">
        <f>IF($A70="","",(VLOOKUP($A70,ACOUSTICS_COMBINED!$B$3:$AQ$501,18,FALSE)))</f>
        <v/>
      </c>
      <c r="M70" s="1" t="str">
        <f>IF($A70="","",(VLOOKUP($A70,ACOUSTICS_COMBINED!$B$3:$AQ$501,25,FALSE)))</f>
        <v/>
      </c>
      <c r="N70" s="16" t="str">
        <f>IF($A70="","",(VLOOKUP($A70,ACOUSTICS_COMBINED!$B$3:$AQ$501,19,FALSE)))</f>
        <v/>
      </c>
      <c r="O70" s="16" t="str">
        <f>IF($A70="","",(VLOOKUP($A70,ACOUSTICS_COMBINED!$B$3:$AQ$501,20,FALSE)))</f>
        <v/>
      </c>
      <c r="P70" s="1" t="str">
        <f>IF($A70="","",(VLOOKUP($A70,ACOUSTICS_COMBINED!$B$3:$AQ$501,26,FALSE)))</f>
        <v/>
      </c>
      <c r="Q70" s="1" t="str">
        <f>IF($A70="","",(VLOOKUP($A70,ACOUSTICS_COMBINED!$B$3:$AQ$501,27,FALSE)))</f>
        <v/>
      </c>
      <c r="R70" s="1" t="str">
        <f>IF($A70="","",(VLOOKUP($A70,ACOUSTICS_COMBINED!$B$3:$AQ$501,28,FALSE)))</f>
        <v/>
      </c>
      <c r="S70" s="1" t="str">
        <f>IF($A70="","",(VLOOKUP($A70,ACOUSTICS_COMBINED!$B$3:$AQ$501,29,FALSE)))</f>
        <v/>
      </c>
      <c r="T70" s="1" t="str">
        <f>IF($A70="","",(VLOOKUP($A70,ACOUSTICS_COMBINED!$B$3:$AQ$501,30,FALSE)))</f>
        <v/>
      </c>
      <c r="U70" s="1" t="str">
        <f>IF($A70="","",(VLOOKUP($A70,ACOUSTICS_COMBINED!$B$3:$AQ$501,31,FALSE)))</f>
        <v/>
      </c>
      <c r="V70" s="1" t="str">
        <f>IF($A70="","",(VLOOKUP($A70,ACOUSTICS_COMBINED!$B$3:$AQ$501,32,FALSE)))</f>
        <v/>
      </c>
      <c r="W70" s="1" t="str">
        <f>IF($A70="","",(VLOOKUP($A70,ACOUSTICS_COMBINED!$B$3:$AQ$501,33,FALSE)))</f>
        <v/>
      </c>
      <c r="X70" s="1" t="str">
        <f>IF($A70="","",(VLOOKUP($A70,ACOUSTICS_COMBINED!$B$3:$AQ$501,34,FALSE)))</f>
        <v/>
      </c>
      <c r="Y70" s="1" t="str">
        <f>IF($A70="","",(VLOOKUP($A70,ACOUSTICS_COMBINED!$B$3:$AQ$501,35,FALSE)))</f>
        <v/>
      </c>
      <c r="Z70" s="1" t="str">
        <f>IF($A70="","",(VLOOKUP($A70,ACOUSTICS_COMBINED!$B$3:$AQ$501,36,FALSE)))</f>
        <v/>
      </c>
      <c r="AA70" s="1" t="str">
        <f>IF($A70="","",(VLOOKUP($A70,ACOUSTICS_COMBINED!$B$3:$AQ$501,37,FALSE)))</f>
        <v/>
      </c>
      <c r="AB70" s="1" t="str">
        <f>IF($A70="","",(VLOOKUP($A70,ACOUSTICS_COMBINED!$B$3:$AQ$501,38,FALSE)))</f>
        <v/>
      </c>
      <c r="AC70" s="1" t="str">
        <f>IF($A70="","",(VLOOKUP($A70,ACOUSTICS_COMBINED!$B$3:$AQ$501,39,FALSE)))</f>
        <v/>
      </c>
      <c r="AD70" s="1" t="str">
        <f>IF($A70="","",(VLOOKUP($A70,ACOUSTICS_COMBINED!$B$3:$AQ$501,40,FALSE)))</f>
        <v/>
      </c>
      <c r="AE70" s="1" t="str">
        <f>IF($A70="","",(VLOOKUP($A70,ACOUSTICS_COMBINED!$B$3:$AQ$501,41,FALSE)))</f>
        <v/>
      </c>
      <c r="AF70" s="1" t="str">
        <f>IF($A70="","",(VLOOKUP($A70,ACOUSTICS_COMBINED!$B$3:$AQ$501,42,FALSE)))</f>
        <v/>
      </c>
      <c r="AG70" s="27" t="str">
        <f>IF($A70="","",(VLOOKUP($A70,ACOUSTIC_PIVOT_TABLE!$B$4:$AO$500,2,FALSE)))</f>
        <v/>
      </c>
      <c r="AH70" s="27" t="str">
        <f>IF($A70="","",(VLOOKUP($A70,ACOUSTIC_PIVOT_TABLE!$B$4:$AO$500,3,FALSE)))</f>
        <v/>
      </c>
      <c r="AI70" s="27" t="str">
        <f>IF($A70="","",(VLOOKUP($A70,ACOUSTIC_PIVOT_TABLE!$B$4:$AO$500,4,FALSE)))</f>
        <v/>
      </c>
      <c r="AJ70" s="27" t="str">
        <f>IF($A70="","",(VLOOKUP($A70,ACOUSTIC_PIVOT_TABLE!$B$4:$AO$500,5,FALSE)))</f>
        <v/>
      </c>
      <c r="AK70" s="27" t="str">
        <f>IF($A70="","",(VLOOKUP($A70,ACOUSTIC_PIVOT_TABLE!$B$4:$AO$500,6,FALSE)))</f>
        <v/>
      </c>
      <c r="AL70" s="27" t="str">
        <f>IF($A70="","",(VLOOKUP($A70,ACOUSTIC_PIVOT_TABLE!$B$4:$AO$500,7,FALSE)))</f>
        <v/>
      </c>
      <c r="AM70" s="27" t="str">
        <f>IF($A70="","",(VLOOKUP($A70,ACOUSTIC_PIVOT_TABLE!$B$4:$AO$500,8,FALSE)))</f>
        <v/>
      </c>
      <c r="AN70" s="27" t="str">
        <f>IF($A70="","",(VLOOKUP($A70,ACOUSTIC_PIVOT_TABLE!$B$4:$AO$500,9,FALSE)))</f>
        <v/>
      </c>
      <c r="AO70" s="27" t="str">
        <f>IF($A70="","",(VLOOKUP($A70,ACOUSTIC_PIVOT_TABLE!$B$4:$AO$500,10,FALSE)))</f>
        <v/>
      </c>
      <c r="AP70" s="27" t="str">
        <f>IF($A70="","",(VLOOKUP($A70,ACOUSTIC_PIVOT_TABLE!$B$4:$AO$500,11,FALSE)))</f>
        <v/>
      </c>
      <c r="AQ70" s="27" t="str">
        <f>IF($A70="","",(VLOOKUP($A70,ACOUSTIC_PIVOT_TABLE!$B$4:$AO$500,12,FALSE)))</f>
        <v/>
      </c>
      <c r="AR70" s="27" t="str">
        <f>IF($A70="","",(VLOOKUP($A70,ACOUSTIC_PIVOT_TABLE!$B$4:$AO$500,13,FALSE)))</f>
        <v/>
      </c>
      <c r="AS70" s="27" t="str">
        <f>IF($A70="","",(VLOOKUP($A70,ACOUSTIC_PIVOT_TABLE!$B$4:$AO$500,14,FALSE)))</f>
        <v/>
      </c>
      <c r="AT70" s="27" t="str">
        <f>IF($A70="","",(VLOOKUP($A70,ACOUSTIC_PIVOT_TABLE!$B$4:$AO$500,15,FALSE)))</f>
        <v/>
      </c>
      <c r="AU70" s="27" t="str">
        <f>IF($A70="","",(VLOOKUP($A70,ACOUSTIC_PIVOT_TABLE!$B$4:$AO$500,16,FALSE)))</f>
        <v/>
      </c>
      <c r="AV70" s="27" t="str">
        <f>IF($A70="","",(VLOOKUP($A70,ACOUSTIC_PIVOT_TABLE!$B$4:$AO$500,17,FALSE)))</f>
        <v/>
      </c>
      <c r="AW70" s="27" t="str">
        <f>IF($A70="","",(VLOOKUP($A70,ACOUSTIC_PIVOT_TABLE!$B$4:$AO$500,18,FALSE)))</f>
        <v/>
      </c>
      <c r="AX70" s="27" t="str">
        <f>IF($A70="","",(VLOOKUP($A70,ACOUSTIC_PIVOT_TABLE!$B$4:$AO$500,19,FALSE)))</f>
        <v/>
      </c>
      <c r="AY70" s="27" t="str">
        <f>IF($A70="","",(VLOOKUP($A70,ACOUSTIC_PIVOT_TABLE!$B$4:$AO$500,20,FALSE)))</f>
        <v/>
      </c>
      <c r="AZ70" s="27" t="str">
        <f>IF($A70="","",(VLOOKUP($A70,ACOUSTIC_PIVOT_TABLE!$B$4:$AO$500,21,FALSE)))</f>
        <v/>
      </c>
      <c r="BA70" s="27" t="str">
        <f>IF($A70="","",(VLOOKUP($A70,ACOUSTIC_PIVOT_TABLE!$B$4:$AO$500,22,FALSE)))</f>
        <v/>
      </c>
      <c r="BB70" s="27" t="str">
        <f>IF($A70="","",(VLOOKUP($A70,ACOUSTIC_PIVOT_TABLE!$B$4:$AO$500,23,FALSE)))</f>
        <v/>
      </c>
      <c r="BC70" s="27" t="str">
        <f>IF($A70="","",(VLOOKUP($A70,ACOUSTIC_PIVOT_TABLE!$B$4:$AO$500,24,FALSE)))</f>
        <v/>
      </c>
      <c r="BD70" s="27" t="str">
        <f>IF($A70="","",(VLOOKUP($A70,ACOUSTIC_PIVOT_TABLE!$B$4:$AO$500,25,FALSE)))</f>
        <v/>
      </c>
      <c r="BE70" s="27" t="str">
        <f>IF($A70="","",(VLOOKUP($A70,ACOUSTIC_PIVOT_TABLE!$B$4:$AO$500,26,FALSE)))</f>
        <v/>
      </c>
      <c r="BF70" s="27" t="str">
        <f>IF($A70="","",(VLOOKUP($A70,ACOUSTIC_PIVOT_TABLE!$B$4:$AO$500,27,FALSE)))</f>
        <v/>
      </c>
      <c r="BG70" s="27" t="str">
        <f>IF($A70="","",(VLOOKUP($A70,ACOUSTIC_PIVOT_TABLE!$B$4:$AO$500,28,FALSE)))</f>
        <v/>
      </c>
      <c r="BH70" s="27" t="str">
        <f>IF($A70="","",(VLOOKUP($A70,ACOUSTIC_PIVOT_TABLE!$B$4:$AO$500,29,FALSE)))</f>
        <v/>
      </c>
      <c r="BI70" s="27" t="str">
        <f>IF($A70="","",(VLOOKUP($A70,ACOUSTIC_PIVOT_TABLE!$B$4:$AO$500,30,FALSE)))</f>
        <v/>
      </c>
      <c r="BJ70" s="27" t="str">
        <f>IF($A70="","",(VLOOKUP($A70,ACOUSTIC_PIVOT_TABLE!$B$4:$AO$500,31,FALSE)))</f>
        <v/>
      </c>
      <c r="BK70" s="27" t="str">
        <f>IF($A70="","",(VLOOKUP($A70,ACOUSTIC_PIVOT_TABLE!$B$4:$AO$500,32,FALSE)))</f>
        <v/>
      </c>
      <c r="BL70" s="27" t="str">
        <f>IF($A70="","",(VLOOKUP($A70,ACOUSTIC_PIVOT_TABLE!$B$4:$AO$500,33,FALSE)))</f>
        <v/>
      </c>
      <c r="BM70" s="27" t="str">
        <f>IF($A70="","",(VLOOKUP($A70,ACOUSTIC_PIVOT_TABLE!$B$4:$AO$500,34,FALSE)))</f>
        <v/>
      </c>
      <c r="BN70" s="27" t="str">
        <f>IF($A70="","",(VLOOKUP($A70,ACOUSTIC_PIVOT_TABLE!$B$4:$AO$500,35,FALSE)))</f>
        <v/>
      </c>
      <c r="BO70" s="27" t="str">
        <f>IF($A70="","",(VLOOKUP($A70,ACOUSTIC_PIVOT_TABLE!$B$4:$AO$500,36,FALSE)))</f>
        <v/>
      </c>
      <c r="BP70" s="27" t="str">
        <f>IF($A70="","",(VLOOKUP($A70,ACOUSTIC_PIVOT_TABLE!$B$4:$AO$500,37,FALSE)))</f>
        <v/>
      </c>
      <c r="BQ70" s="27" t="str">
        <f>IF($A70="","",(VLOOKUP($A70,ACOUSTIC_PIVOT_TABLE!$B$4:$AO$500,38,FALSE)))</f>
        <v/>
      </c>
      <c r="BR70" s="27" t="str">
        <f>IF($A70="","",(VLOOKUP($A70,ACOUSTIC_PIVOT_TABLE!$B$4:$AO$500,39,FALSE)))</f>
        <v/>
      </c>
      <c r="BS70" s="27" t="str">
        <f>IF($A70="","",(VLOOKUP($A70,ACOUSTIC_PIVOT_TABLE!$B$4:$AO$500,40,FALSE)))</f>
        <v/>
      </c>
    </row>
    <row r="71" spans="1:71" x14ac:dyDescent="0.25">
      <c r="A71" s="1" t="str">
        <f>IF(ACOUSTIC_PIVOT_TABLE!B73 = 0, "",ACOUSTIC_PIVOT_TABLE!B73)</f>
        <v/>
      </c>
      <c r="B71" s="1" t="str">
        <f>IF($A71="","",(VLOOKUP($A71,ACOUSTICS_COMBINED!$B$3:$AQ$501,21,FALSE)))</f>
        <v/>
      </c>
      <c r="C71" s="1" t="str">
        <f>IF($A71="","",(VLOOKUP($A71,ACOUSTICS_COMBINED!$B$3:$AQ$501,22,FALSE)))</f>
        <v/>
      </c>
      <c r="D71" s="1" t="str">
        <f>IF($A71="","",(VLOOKUP($A71,ACOUSTICS_COMBINED!$B$3:$AQ$501,12,FALSE)))</f>
        <v/>
      </c>
      <c r="E71" s="1" t="str">
        <f>IF($A71="","",(VLOOKUP($A71,ACOUSTICS_COMBINED!$B$3:$AQ$501,13,FALSE)))</f>
        <v/>
      </c>
      <c r="F71" s="1" t="str">
        <f>IF($A71="","",(VLOOKUP($A71,ACOUSTICS_COMBINED!$B$3:$AQ$501,14,FALSE)))</f>
        <v/>
      </c>
      <c r="G71" s="1" t="str">
        <f>IF($A71="","",(VLOOKUP($A71,ACOUSTICS_COMBINED!$B$3:$AQ$501,23,FALSE)))</f>
        <v/>
      </c>
      <c r="H71" s="1" t="str">
        <f>IF($A71="","",(VLOOKUP($A71,ACOUSTICS_COMBINED!$B$3:$AQ$501,24,FALSE)))</f>
        <v/>
      </c>
      <c r="I71" s="1" t="str">
        <f>IF($A71="","",(VLOOKUP($A71,ACOUSTICS_COMBINED!$B$3:$AQ$501,15,FALSE)))</f>
        <v/>
      </c>
      <c r="J71" s="1" t="str">
        <f>IF($A71="","",(VLOOKUP($A71,ACOUSTICS_COMBINED!$B$3:$AQ$501,16,FALSE)))</f>
        <v/>
      </c>
      <c r="K71" s="1" t="str">
        <f>IF($A71="","",(VLOOKUP($A71,ACOUSTICS_COMBINED!$B$3:$AQ$501,17,FALSE)))</f>
        <v/>
      </c>
      <c r="L71" s="1" t="str">
        <f>IF($A71="","",(VLOOKUP($A71,ACOUSTICS_COMBINED!$B$3:$AQ$501,18,FALSE)))</f>
        <v/>
      </c>
      <c r="M71" s="1" t="str">
        <f>IF($A71="","",(VLOOKUP($A71,ACOUSTICS_COMBINED!$B$3:$AQ$501,25,FALSE)))</f>
        <v/>
      </c>
      <c r="N71" s="16" t="str">
        <f>IF($A71="","",(VLOOKUP($A71,ACOUSTICS_COMBINED!$B$3:$AQ$501,19,FALSE)))</f>
        <v/>
      </c>
      <c r="O71" s="16" t="str">
        <f>IF($A71="","",(VLOOKUP($A71,ACOUSTICS_COMBINED!$B$3:$AQ$501,20,FALSE)))</f>
        <v/>
      </c>
      <c r="P71" s="1" t="str">
        <f>IF($A71="","",(VLOOKUP($A71,ACOUSTICS_COMBINED!$B$3:$AQ$501,26,FALSE)))</f>
        <v/>
      </c>
      <c r="Q71" s="1" t="str">
        <f>IF($A71="","",(VLOOKUP($A71,ACOUSTICS_COMBINED!$B$3:$AQ$501,27,FALSE)))</f>
        <v/>
      </c>
      <c r="R71" s="1" t="str">
        <f>IF($A71="","",(VLOOKUP($A71,ACOUSTICS_COMBINED!$B$3:$AQ$501,28,FALSE)))</f>
        <v/>
      </c>
      <c r="S71" s="1" t="str">
        <f>IF($A71="","",(VLOOKUP($A71,ACOUSTICS_COMBINED!$B$3:$AQ$501,29,FALSE)))</f>
        <v/>
      </c>
      <c r="T71" s="1" t="str">
        <f>IF($A71="","",(VLOOKUP($A71,ACOUSTICS_COMBINED!$B$3:$AQ$501,30,FALSE)))</f>
        <v/>
      </c>
      <c r="U71" s="1" t="str">
        <f>IF($A71="","",(VLOOKUP($A71,ACOUSTICS_COMBINED!$B$3:$AQ$501,31,FALSE)))</f>
        <v/>
      </c>
      <c r="V71" s="1" t="str">
        <f>IF($A71="","",(VLOOKUP($A71,ACOUSTICS_COMBINED!$B$3:$AQ$501,32,FALSE)))</f>
        <v/>
      </c>
      <c r="W71" s="1" t="str">
        <f>IF($A71="","",(VLOOKUP($A71,ACOUSTICS_COMBINED!$B$3:$AQ$501,33,FALSE)))</f>
        <v/>
      </c>
      <c r="X71" s="1" t="str">
        <f>IF($A71="","",(VLOOKUP($A71,ACOUSTICS_COMBINED!$B$3:$AQ$501,34,FALSE)))</f>
        <v/>
      </c>
      <c r="Y71" s="1" t="str">
        <f>IF($A71="","",(VLOOKUP($A71,ACOUSTICS_COMBINED!$B$3:$AQ$501,35,FALSE)))</f>
        <v/>
      </c>
      <c r="Z71" s="1" t="str">
        <f>IF($A71="","",(VLOOKUP($A71,ACOUSTICS_COMBINED!$B$3:$AQ$501,36,FALSE)))</f>
        <v/>
      </c>
      <c r="AA71" s="1" t="str">
        <f>IF($A71="","",(VLOOKUP($A71,ACOUSTICS_COMBINED!$B$3:$AQ$501,37,FALSE)))</f>
        <v/>
      </c>
      <c r="AB71" s="1" t="str">
        <f>IF($A71="","",(VLOOKUP($A71,ACOUSTICS_COMBINED!$B$3:$AQ$501,38,FALSE)))</f>
        <v/>
      </c>
      <c r="AC71" s="1" t="str">
        <f>IF($A71="","",(VLOOKUP($A71,ACOUSTICS_COMBINED!$B$3:$AQ$501,39,FALSE)))</f>
        <v/>
      </c>
      <c r="AD71" s="1" t="str">
        <f>IF($A71="","",(VLOOKUP($A71,ACOUSTICS_COMBINED!$B$3:$AQ$501,40,FALSE)))</f>
        <v/>
      </c>
      <c r="AE71" s="1" t="str">
        <f>IF($A71="","",(VLOOKUP($A71,ACOUSTICS_COMBINED!$B$3:$AQ$501,41,FALSE)))</f>
        <v/>
      </c>
      <c r="AF71" s="1" t="str">
        <f>IF($A71="","",(VLOOKUP($A71,ACOUSTICS_COMBINED!$B$3:$AQ$501,42,FALSE)))</f>
        <v/>
      </c>
      <c r="AG71" s="27" t="str">
        <f>IF($A71="","",(VLOOKUP($A71,ACOUSTIC_PIVOT_TABLE!$B$4:$AO$500,2,FALSE)))</f>
        <v/>
      </c>
      <c r="AH71" s="27" t="str">
        <f>IF($A71="","",(VLOOKUP($A71,ACOUSTIC_PIVOT_TABLE!$B$4:$AO$500,3,FALSE)))</f>
        <v/>
      </c>
      <c r="AI71" s="27" t="str">
        <f>IF($A71="","",(VLOOKUP($A71,ACOUSTIC_PIVOT_TABLE!$B$4:$AO$500,4,FALSE)))</f>
        <v/>
      </c>
      <c r="AJ71" s="27" t="str">
        <f>IF($A71="","",(VLOOKUP($A71,ACOUSTIC_PIVOT_TABLE!$B$4:$AO$500,5,FALSE)))</f>
        <v/>
      </c>
      <c r="AK71" s="27" t="str">
        <f>IF($A71="","",(VLOOKUP($A71,ACOUSTIC_PIVOT_TABLE!$B$4:$AO$500,6,FALSE)))</f>
        <v/>
      </c>
      <c r="AL71" s="27" t="str">
        <f>IF($A71="","",(VLOOKUP($A71,ACOUSTIC_PIVOT_TABLE!$B$4:$AO$500,7,FALSE)))</f>
        <v/>
      </c>
      <c r="AM71" s="27" t="str">
        <f>IF($A71="","",(VLOOKUP($A71,ACOUSTIC_PIVOT_TABLE!$B$4:$AO$500,8,FALSE)))</f>
        <v/>
      </c>
      <c r="AN71" s="27" t="str">
        <f>IF($A71="","",(VLOOKUP($A71,ACOUSTIC_PIVOT_TABLE!$B$4:$AO$500,9,FALSE)))</f>
        <v/>
      </c>
      <c r="AO71" s="27" t="str">
        <f>IF($A71="","",(VLOOKUP($A71,ACOUSTIC_PIVOT_TABLE!$B$4:$AO$500,10,FALSE)))</f>
        <v/>
      </c>
      <c r="AP71" s="27" t="str">
        <f>IF($A71="","",(VLOOKUP($A71,ACOUSTIC_PIVOT_TABLE!$B$4:$AO$500,11,FALSE)))</f>
        <v/>
      </c>
      <c r="AQ71" s="27" t="str">
        <f>IF($A71="","",(VLOOKUP($A71,ACOUSTIC_PIVOT_TABLE!$B$4:$AO$500,12,FALSE)))</f>
        <v/>
      </c>
      <c r="AR71" s="27" t="str">
        <f>IF($A71="","",(VLOOKUP($A71,ACOUSTIC_PIVOT_TABLE!$B$4:$AO$500,13,FALSE)))</f>
        <v/>
      </c>
      <c r="AS71" s="27" t="str">
        <f>IF($A71="","",(VLOOKUP($A71,ACOUSTIC_PIVOT_TABLE!$B$4:$AO$500,14,FALSE)))</f>
        <v/>
      </c>
      <c r="AT71" s="27" t="str">
        <f>IF($A71="","",(VLOOKUP($A71,ACOUSTIC_PIVOT_TABLE!$B$4:$AO$500,15,FALSE)))</f>
        <v/>
      </c>
      <c r="AU71" s="27" t="str">
        <f>IF($A71="","",(VLOOKUP($A71,ACOUSTIC_PIVOT_TABLE!$B$4:$AO$500,16,FALSE)))</f>
        <v/>
      </c>
      <c r="AV71" s="27" t="str">
        <f>IF($A71="","",(VLOOKUP($A71,ACOUSTIC_PIVOT_TABLE!$B$4:$AO$500,17,FALSE)))</f>
        <v/>
      </c>
      <c r="AW71" s="27" t="str">
        <f>IF($A71="","",(VLOOKUP($A71,ACOUSTIC_PIVOT_TABLE!$B$4:$AO$500,18,FALSE)))</f>
        <v/>
      </c>
      <c r="AX71" s="27" t="str">
        <f>IF($A71="","",(VLOOKUP($A71,ACOUSTIC_PIVOT_TABLE!$B$4:$AO$500,19,FALSE)))</f>
        <v/>
      </c>
      <c r="AY71" s="27" t="str">
        <f>IF($A71="","",(VLOOKUP($A71,ACOUSTIC_PIVOT_TABLE!$B$4:$AO$500,20,FALSE)))</f>
        <v/>
      </c>
      <c r="AZ71" s="27" t="str">
        <f>IF($A71="","",(VLOOKUP($A71,ACOUSTIC_PIVOT_TABLE!$B$4:$AO$500,21,FALSE)))</f>
        <v/>
      </c>
      <c r="BA71" s="27" t="str">
        <f>IF($A71="","",(VLOOKUP($A71,ACOUSTIC_PIVOT_TABLE!$B$4:$AO$500,22,FALSE)))</f>
        <v/>
      </c>
      <c r="BB71" s="27" t="str">
        <f>IF($A71="","",(VLOOKUP($A71,ACOUSTIC_PIVOT_TABLE!$B$4:$AO$500,23,FALSE)))</f>
        <v/>
      </c>
      <c r="BC71" s="27" t="str">
        <f>IF($A71="","",(VLOOKUP($A71,ACOUSTIC_PIVOT_TABLE!$B$4:$AO$500,24,FALSE)))</f>
        <v/>
      </c>
      <c r="BD71" s="27" t="str">
        <f>IF($A71="","",(VLOOKUP($A71,ACOUSTIC_PIVOT_TABLE!$B$4:$AO$500,25,FALSE)))</f>
        <v/>
      </c>
      <c r="BE71" s="27" t="str">
        <f>IF($A71="","",(VLOOKUP($A71,ACOUSTIC_PIVOT_TABLE!$B$4:$AO$500,26,FALSE)))</f>
        <v/>
      </c>
      <c r="BF71" s="27" t="str">
        <f>IF($A71="","",(VLOOKUP($A71,ACOUSTIC_PIVOT_TABLE!$B$4:$AO$500,27,FALSE)))</f>
        <v/>
      </c>
      <c r="BG71" s="27" t="str">
        <f>IF($A71="","",(VLOOKUP($A71,ACOUSTIC_PIVOT_TABLE!$B$4:$AO$500,28,FALSE)))</f>
        <v/>
      </c>
      <c r="BH71" s="27" t="str">
        <f>IF($A71="","",(VLOOKUP($A71,ACOUSTIC_PIVOT_TABLE!$B$4:$AO$500,29,FALSE)))</f>
        <v/>
      </c>
      <c r="BI71" s="27" t="str">
        <f>IF($A71="","",(VLOOKUP($A71,ACOUSTIC_PIVOT_TABLE!$B$4:$AO$500,30,FALSE)))</f>
        <v/>
      </c>
      <c r="BJ71" s="27" t="str">
        <f>IF($A71="","",(VLOOKUP($A71,ACOUSTIC_PIVOT_TABLE!$B$4:$AO$500,31,FALSE)))</f>
        <v/>
      </c>
      <c r="BK71" s="27" t="str">
        <f>IF($A71="","",(VLOOKUP($A71,ACOUSTIC_PIVOT_TABLE!$B$4:$AO$500,32,FALSE)))</f>
        <v/>
      </c>
      <c r="BL71" s="27" t="str">
        <f>IF($A71="","",(VLOOKUP($A71,ACOUSTIC_PIVOT_TABLE!$B$4:$AO$500,33,FALSE)))</f>
        <v/>
      </c>
      <c r="BM71" s="27" t="str">
        <f>IF($A71="","",(VLOOKUP($A71,ACOUSTIC_PIVOT_TABLE!$B$4:$AO$500,34,FALSE)))</f>
        <v/>
      </c>
      <c r="BN71" s="27" t="str">
        <f>IF($A71="","",(VLOOKUP($A71,ACOUSTIC_PIVOT_TABLE!$B$4:$AO$500,35,FALSE)))</f>
        <v/>
      </c>
      <c r="BO71" s="27" t="str">
        <f>IF($A71="","",(VLOOKUP($A71,ACOUSTIC_PIVOT_TABLE!$B$4:$AO$500,36,FALSE)))</f>
        <v/>
      </c>
      <c r="BP71" s="27" t="str">
        <f>IF($A71="","",(VLOOKUP($A71,ACOUSTIC_PIVOT_TABLE!$B$4:$AO$500,37,FALSE)))</f>
        <v/>
      </c>
      <c r="BQ71" s="27" t="str">
        <f>IF($A71="","",(VLOOKUP($A71,ACOUSTIC_PIVOT_TABLE!$B$4:$AO$500,38,FALSE)))</f>
        <v/>
      </c>
      <c r="BR71" s="27" t="str">
        <f>IF($A71="","",(VLOOKUP($A71,ACOUSTIC_PIVOT_TABLE!$B$4:$AO$500,39,FALSE)))</f>
        <v/>
      </c>
      <c r="BS71" s="27" t="str">
        <f>IF($A71="","",(VLOOKUP($A71,ACOUSTIC_PIVOT_TABLE!$B$4:$AO$500,40,FALSE)))</f>
        <v/>
      </c>
    </row>
    <row r="72" spans="1:71" x14ac:dyDescent="0.25">
      <c r="A72" s="1" t="str">
        <f>IF(ACOUSTIC_PIVOT_TABLE!B74 = 0, "",ACOUSTIC_PIVOT_TABLE!B74)</f>
        <v/>
      </c>
      <c r="B72" s="1" t="str">
        <f>IF($A72="","",(VLOOKUP($A72,ACOUSTICS_COMBINED!$B$3:$AQ$501,21,FALSE)))</f>
        <v/>
      </c>
      <c r="C72" s="1" t="str">
        <f>IF($A72="","",(VLOOKUP($A72,ACOUSTICS_COMBINED!$B$3:$AQ$501,22,FALSE)))</f>
        <v/>
      </c>
      <c r="D72" s="1" t="str">
        <f>IF($A72="","",(VLOOKUP($A72,ACOUSTICS_COMBINED!$B$3:$AQ$501,12,FALSE)))</f>
        <v/>
      </c>
      <c r="E72" s="1" t="str">
        <f>IF($A72="","",(VLOOKUP($A72,ACOUSTICS_COMBINED!$B$3:$AQ$501,13,FALSE)))</f>
        <v/>
      </c>
      <c r="F72" s="1" t="str">
        <f>IF($A72="","",(VLOOKUP($A72,ACOUSTICS_COMBINED!$B$3:$AQ$501,14,FALSE)))</f>
        <v/>
      </c>
      <c r="G72" s="1" t="str">
        <f>IF($A72="","",(VLOOKUP($A72,ACOUSTICS_COMBINED!$B$3:$AQ$501,23,FALSE)))</f>
        <v/>
      </c>
      <c r="H72" s="1" t="str">
        <f>IF($A72="","",(VLOOKUP($A72,ACOUSTICS_COMBINED!$B$3:$AQ$501,24,FALSE)))</f>
        <v/>
      </c>
      <c r="I72" s="1" t="str">
        <f>IF($A72="","",(VLOOKUP($A72,ACOUSTICS_COMBINED!$B$3:$AQ$501,15,FALSE)))</f>
        <v/>
      </c>
      <c r="J72" s="1" t="str">
        <f>IF($A72="","",(VLOOKUP($A72,ACOUSTICS_COMBINED!$B$3:$AQ$501,16,FALSE)))</f>
        <v/>
      </c>
      <c r="K72" s="1" t="str">
        <f>IF($A72="","",(VLOOKUP($A72,ACOUSTICS_COMBINED!$B$3:$AQ$501,17,FALSE)))</f>
        <v/>
      </c>
      <c r="L72" s="1" t="str">
        <f>IF($A72="","",(VLOOKUP($A72,ACOUSTICS_COMBINED!$B$3:$AQ$501,18,FALSE)))</f>
        <v/>
      </c>
      <c r="M72" s="1" t="str">
        <f>IF($A72="","",(VLOOKUP($A72,ACOUSTICS_COMBINED!$B$3:$AQ$501,25,FALSE)))</f>
        <v/>
      </c>
      <c r="N72" s="16" t="str">
        <f>IF($A72="","",(VLOOKUP($A72,ACOUSTICS_COMBINED!$B$3:$AQ$501,19,FALSE)))</f>
        <v/>
      </c>
      <c r="O72" s="16" t="str">
        <f>IF($A72="","",(VLOOKUP($A72,ACOUSTICS_COMBINED!$B$3:$AQ$501,20,FALSE)))</f>
        <v/>
      </c>
      <c r="P72" s="1" t="str">
        <f>IF($A72="","",(VLOOKUP($A72,ACOUSTICS_COMBINED!$B$3:$AQ$501,26,FALSE)))</f>
        <v/>
      </c>
      <c r="Q72" s="1" t="str">
        <f>IF($A72="","",(VLOOKUP($A72,ACOUSTICS_COMBINED!$B$3:$AQ$501,27,FALSE)))</f>
        <v/>
      </c>
      <c r="R72" s="1" t="str">
        <f>IF($A72="","",(VLOOKUP($A72,ACOUSTICS_COMBINED!$B$3:$AQ$501,28,FALSE)))</f>
        <v/>
      </c>
      <c r="S72" s="1" t="str">
        <f>IF($A72="","",(VLOOKUP($A72,ACOUSTICS_COMBINED!$B$3:$AQ$501,29,FALSE)))</f>
        <v/>
      </c>
      <c r="T72" s="1" t="str">
        <f>IF($A72="","",(VLOOKUP($A72,ACOUSTICS_COMBINED!$B$3:$AQ$501,30,FALSE)))</f>
        <v/>
      </c>
      <c r="U72" s="1" t="str">
        <f>IF($A72="","",(VLOOKUP($A72,ACOUSTICS_COMBINED!$B$3:$AQ$501,31,FALSE)))</f>
        <v/>
      </c>
      <c r="V72" s="1" t="str">
        <f>IF($A72="","",(VLOOKUP($A72,ACOUSTICS_COMBINED!$B$3:$AQ$501,32,FALSE)))</f>
        <v/>
      </c>
      <c r="W72" s="1" t="str">
        <f>IF($A72="","",(VLOOKUP($A72,ACOUSTICS_COMBINED!$B$3:$AQ$501,33,FALSE)))</f>
        <v/>
      </c>
      <c r="X72" s="1" t="str">
        <f>IF($A72="","",(VLOOKUP($A72,ACOUSTICS_COMBINED!$B$3:$AQ$501,34,FALSE)))</f>
        <v/>
      </c>
      <c r="Y72" s="1" t="str">
        <f>IF($A72="","",(VLOOKUP($A72,ACOUSTICS_COMBINED!$B$3:$AQ$501,35,FALSE)))</f>
        <v/>
      </c>
      <c r="Z72" s="1" t="str">
        <f>IF($A72="","",(VLOOKUP($A72,ACOUSTICS_COMBINED!$B$3:$AQ$501,36,FALSE)))</f>
        <v/>
      </c>
      <c r="AA72" s="1" t="str">
        <f>IF($A72="","",(VLOOKUP($A72,ACOUSTICS_COMBINED!$B$3:$AQ$501,37,FALSE)))</f>
        <v/>
      </c>
      <c r="AB72" s="1" t="str">
        <f>IF($A72="","",(VLOOKUP($A72,ACOUSTICS_COMBINED!$B$3:$AQ$501,38,FALSE)))</f>
        <v/>
      </c>
      <c r="AC72" s="1" t="str">
        <f>IF($A72="","",(VLOOKUP($A72,ACOUSTICS_COMBINED!$B$3:$AQ$501,39,FALSE)))</f>
        <v/>
      </c>
      <c r="AD72" s="1" t="str">
        <f>IF($A72="","",(VLOOKUP($A72,ACOUSTICS_COMBINED!$B$3:$AQ$501,40,FALSE)))</f>
        <v/>
      </c>
      <c r="AE72" s="1" t="str">
        <f>IF($A72="","",(VLOOKUP($A72,ACOUSTICS_COMBINED!$B$3:$AQ$501,41,FALSE)))</f>
        <v/>
      </c>
      <c r="AF72" s="1" t="str">
        <f>IF($A72="","",(VLOOKUP($A72,ACOUSTICS_COMBINED!$B$3:$AQ$501,42,FALSE)))</f>
        <v/>
      </c>
      <c r="AG72" s="27" t="str">
        <f>IF($A72="","",(VLOOKUP($A72,ACOUSTIC_PIVOT_TABLE!$B$4:$AO$500,2,FALSE)))</f>
        <v/>
      </c>
      <c r="AH72" s="27" t="str">
        <f>IF($A72="","",(VLOOKUP($A72,ACOUSTIC_PIVOT_TABLE!$B$4:$AO$500,3,FALSE)))</f>
        <v/>
      </c>
      <c r="AI72" s="27" t="str">
        <f>IF($A72="","",(VLOOKUP($A72,ACOUSTIC_PIVOT_TABLE!$B$4:$AO$500,4,FALSE)))</f>
        <v/>
      </c>
      <c r="AJ72" s="27" t="str">
        <f>IF($A72="","",(VLOOKUP($A72,ACOUSTIC_PIVOT_TABLE!$B$4:$AO$500,5,FALSE)))</f>
        <v/>
      </c>
      <c r="AK72" s="27" t="str">
        <f>IF($A72="","",(VLOOKUP($A72,ACOUSTIC_PIVOT_TABLE!$B$4:$AO$500,6,FALSE)))</f>
        <v/>
      </c>
      <c r="AL72" s="27" t="str">
        <f>IF($A72="","",(VLOOKUP($A72,ACOUSTIC_PIVOT_TABLE!$B$4:$AO$500,7,FALSE)))</f>
        <v/>
      </c>
      <c r="AM72" s="27" t="str">
        <f>IF($A72="","",(VLOOKUP($A72,ACOUSTIC_PIVOT_TABLE!$B$4:$AO$500,8,FALSE)))</f>
        <v/>
      </c>
      <c r="AN72" s="27" t="str">
        <f>IF($A72="","",(VLOOKUP($A72,ACOUSTIC_PIVOT_TABLE!$B$4:$AO$500,9,FALSE)))</f>
        <v/>
      </c>
      <c r="AO72" s="27" t="str">
        <f>IF($A72="","",(VLOOKUP($A72,ACOUSTIC_PIVOT_TABLE!$B$4:$AO$500,10,FALSE)))</f>
        <v/>
      </c>
      <c r="AP72" s="27" t="str">
        <f>IF($A72="","",(VLOOKUP($A72,ACOUSTIC_PIVOT_TABLE!$B$4:$AO$500,11,FALSE)))</f>
        <v/>
      </c>
      <c r="AQ72" s="27" t="str">
        <f>IF($A72="","",(VLOOKUP($A72,ACOUSTIC_PIVOT_TABLE!$B$4:$AO$500,12,FALSE)))</f>
        <v/>
      </c>
      <c r="AR72" s="27" t="str">
        <f>IF($A72="","",(VLOOKUP($A72,ACOUSTIC_PIVOT_TABLE!$B$4:$AO$500,13,FALSE)))</f>
        <v/>
      </c>
      <c r="AS72" s="27" t="str">
        <f>IF($A72="","",(VLOOKUP($A72,ACOUSTIC_PIVOT_TABLE!$B$4:$AO$500,14,FALSE)))</f>
        <v/>
      </c>
      <c r="AT72" s="27" t="str">
        <f>IF($A72="","",(VLOOKUP($A72,ACOUSTIC_PIVOT_TABLE!$B$4:$AO$500,15,FALSE)))</f>
        <v/>
      </c>
      <c r="AU72" s="27" t="str">
        <f>IF($A72="","",(VLOOKUP($A72,ACOUSTIC_PIVOT_TABLE!$B$4:$AO$500,16,FALSE)))</f>
        <v/>
      </c>
      <c r="AV72" s="27" t="str">
        <f>IF($A72="","",(VLOOKUP($A72,ACOUSTIC_PIVOT_TABLE!$B$4:$AO$500,17,FALSE)))</f>
        <v/>
      </c>
      <c r="AW72" s="27" t="str">
        <f>IF($A72="","",(VLOOKUP($A72,ACOUSTIC_PIVOT_TABLE!$B$4:$AO$500,18,FALSE)))</f>
        <v/>
      </c>
      <c r="AX72" s="27" t="str">
        <f>IF($A72="","",(VLOOKUP($A72,ACOUSTIC_PIVOT_TABLE!$B$4:$AO$500,19,FALSE)))</f>
        <v/>
      </c>
      <c r="AY72" s="27" t="str">
        <f>IF($A72="","",(VLOOKUP($A72,ACOUSTIC_PIVOT_TABLE!$B$4:$AO$500,20,FALSE)))</f>
        <v/>
      </c>
      <c r="AZ72" s="27" t="str">
        <f>IF($A72="","",(VLOOKUP($A72,ACOUSTIC_PIVOT_TABLE!$B$4:$AO$500,21,FALSE)))</f>
        <v/>
      </c>
      <c r="BA72" s="27" t="str">
        <f>IF($A72="","",(VLOOKUP($A72,ACOUSTIC_PIVOT_TABLE!$B$4:$AO$500,22,FALSE)))</f>
        <v/>
      </c>
      <c r="BB72" s="27" t="str">
        <f>IF($A72="","",(VLOOKUP($A72,ACOUSTIC_PIVOT_TABLE!$B$4:$AO$500,23,FALSE)))</f>
        <v/>
      </c>
      <c r="BC72" s="27" t="str">
        <f>IF($A72="","",(VLOOKUP($A72,ACOUSTIC_PIVOT_TABLE!$B$4:$AO$500,24,FALSE)))</f>
        <v/>
      </c>
      <c r="BD72" s="27" t="str">
        <f>IF($A72="","",(VLOOKUP($A72,ACOUSTIC_PIVOT_TABLE!$B$4:$AO$500,25,FALSE)))</f>
        <v/>
      </c>
      <c r="BE72" s="27" t="str">
        <f>IF($A72="","",(VLOOKUP($A72,ACOUSTIC_PIVOT_TABLE!$B$4:$AO$500,26,FALSE)))</f>
        <v/>
      </c>
      <c r="BF72" s="27" t="str">
        <f>IF($A72="","",(VLOOKUP($A72,ACOUSTIC_PIVOT_TABLE!$B$4:$AO$500,27,FALSE)))</f>
        <v/>
      </c>
      <c r="BG72" s="27" t="str">
        <f>IF($A72="","",(VLOOKUP($A72,ACOUSTIC_PIVOT_TABLE!$B$4:$AO$500,28,FALSE)))</f>
        <v/>
      </c>
      <c r="BH72" s="27" t="str">
        <f>IF($A72="","",(VLOOKUP($A72,ACOUSTIC_PIVOT_TABLE!$B$4:$AO$500,29,FALSE)))</f>
        <v/>
      </c>
      <c r="BI72" s="27" t="str">
        <f>IF($A72="","",(VLOOKUP($A72,ACOUSTIC_PIVOT_TABLE!$B$4:$AO$500,30,FALSE)))</f>
        <v/>
      </c>
      <c r="BJ72" s="27" t="str">
        <f>IF($A72="","",(VLOOKUP($A72,ACOUSTIC_PIVOT_TABLE!$B$4:$AO$500,31,FALSE)))</f>
        <v/>
      </c>
      <c r="BK72" s="27" t="str">
        <f>IF($A72="","",(VLOOKUP($A72,ACOUSTIC_PIVOT_TABLE!$B$4:$AO$500,32,FALSE)))</f>
        <v/>
      </c>
      <c r="BL72" s="27" t="str">
        <f>IF($A72="","",(VLOOKUP($A72,ACOUSTIC_PIVOT_TABLE!$B$4:$AO$500,33,FALSE)))</f>
        <v/>
      </c>
      <c r="BM72" s="27" t="str">
        <f>IF($A72="","",(VLOOKUP($A72,ACOUSTIC_PIVOT_TABLE!$B$4:$AO$500,34,FALSE)))</f>
        <v/>
      </c>
      <c r="BN72" s="27" t="str">
        <f>IF($A72="","",(VLOOKUP($A72,ACOUSTIC_PIVOT_TABLE!$B$4:$AO$500,35,FALSE)))</f>
        <v/>
      </c>
      <c r="BO72" s="27" t="str">
        <f>IF($A72="","",(VLOOKUP($A72,ACOUSTIC_PIVOT_TABLE!$B$4:$AO$500,36,FALSE)))</f>
        <v/>
      </c>
      <c r="BP72" s="27" t="str">
        <f>IF($A72="","",(VLOOKUP($A72,ACOUSTIC_PIVOT_TABLE!$B$4:$AO$500,37,FALSE)))</f>
        <v/>
      </c>
      <c r="BQ72" s="27" t="str">
        <f>IF($A72="","",(VLOOKUP($A72,ACOUSTIC_PIVOT_TABLE!$B$4:$AO$500,38,FALSE)))</f>
        <v/>
      </c>
      <c r="BR72" s="27" t="str">
        <f>IF($A72="","",(VLOOKUP($A72,ACOUSTIC_PIVOT_TABLE!$B$4:$AO$500,39,FALSE)))</f>
        <v/>
      </c>
      <c r="BS72" s="27" t="str">
        <f>IF($A72="","",(VLOOKUP($A72,ACOUSTIC_PIVOT_TABLE!$B$4:$AO$500,40,FALSE)))</f>
        <v/>
      </c>
    </row>
    <row r="73" spans="1:71" x14ac:dyDescent="0.25">
      <c r="A73" s="1" t="str">
        <f>IF(ACOUSTIC_PIVOT_TABLE!B75 = 0, "",ACOUSTIC_PIVOT_TABLE!B75)</f>
        <v/>
      </c>
      <c r="B73" s="1" t="str">
        <f>IF($A73="","",(VLOOKUP($A73,ACOUSTICS_COMBINED!$B$3:$AQ$501,21,FALSE)))</f>
        <v/>
      </c>
      <c r="C73" s="1" t="str">
        <f>IF($A73="","",(VLOOKUP($A73,ACOUSTICS_COMBINED!$B$3:$AQ$501,22,FALSE)))</f>
        <v/>
      </c>
      <c r="D73" s="1" t="str">
        <f>IF($A73="","",(VLOOKUP($A73,ACOUSTICS_COMBINED!$B$3:$AQ$501,12,FALSE)))</f>
        <v/>
      </c>
      <c r="E73" s="1" t="str">
        <f>IF($A73="","",(VLOOKUP($A73,ACOUSTICS_COMBINED!$B$3:$AQ$501,13,FALSE)))</f>
        <v/>
      </c>
      <c r="F73" s="1" t="str">
        <f>IF($A73="","",(VLOOKUP($A73,ACOUSTICS_COMBINED!$B$3:$AQ$501,14,FALSE)))</f>
        <v/>
      </c>
      <c r="G73" s="1" t="str">
        <f>IF($A73="","",(VLOOKUP($A73,ACOUSTICS_COMBINED!$B$3:$AQ$501,23,FALSE)))</f>
        <v/>
      </c>
      <c r="H73" s="1" t="str">
        <f>IF($A73="","",(VLOOKUP($A73,ACOUSTICS_COMBINED!$B$3:$AQ$501,24,FALSE)))</f>
        <v/>
      </c>
      <c r="I73" s="1" t="str">
        <f>IF($A73="","",(VLOOKUP($A73,ACOUSTICS_COMBINED!$B$3:$AQ$501,15,FALSE)))</f>
        <v/>
      </c>
      <c r="J73" s="1" t="str">
        <f>IF($A73="","",(VLOOKUP($A73,ACOUSTICS_COMBINED!$B$3:$AQ$501,16,FALSE)))</f>
        <v/>
      </c>
      <c r="K73" s="1" t="str">
        <f>IF($A73="","",(VLOOKUP($A73,ACOUSTICS_COMBINED!$B$3:$AQ$501,17,FALSE)))</f>
        <v/>
      </c>
      <c r="L73" s="1" t="str">
        <f>IF($A73="","",(VLOOKUP($A73,ACOUSTICS_COMBINED!$B$3:$AQ$501,18,FALSE)))</f>
        <v/>
      </c>
      <c r="M73" s="1" t="str">
        <f>IF($A73="","",(VLOOKUP($A73,ACOUSTICS_COMBINED!$B$3:$AQ$501,25,FALSE)))</f>
        <v/>
      </c>
      <c r="N73" s="16" t="str">
        <f>IF($A73="","",(VLOOKUP($A73,ACOUSTICS_COMBINED!$B$3:$AQ$501,19,FALSE)))</f>
        <v/>
      </c>
      <c r="O73" s="16" t="str">
        <f>IF($A73="","",(VLOOKUP($A73,ACOUSTICS_COMBINED!$B$3:$AQ$501,20,FALSE)))</f>
        <v/>
      </c>
      <c r="P73" s="1" t="str">
        <f>IF($A73="","",(VLOOKUP($A73,ACOUSTICS_COMBINED!$B$3:$AQ$501,26,FALSE)))</f>
        <v/>
      </c>
      <c r="Q73" s="1" t="str">
        <f>IF($A73="","",(VLOOKUP($A73,ACOUSTICS_COMBINED!$B$3:$AQ$501,27,FALSE)))</f>
        <v/>
      </c>
      <c r="R73" s="1" t="str">
        <f>IF($A73="","",(VLOOKUP($A73,ACOUSTICS_COMBINED!$B$3:$AQ$501,28,FALSE)))</f>
        <v/>
      </c>
      <c r="S73" s="1" t="str">
        <f>IF($A73="","",(VLOOKUP($A73,ACOUSTICS_COMBINED!$B$3:$AQ$501,29,FALSE)))</f>
        <v/>
      </c>
      <c r="T73" s="1" t="str">
        <f>IF($A73="","",(VLOOKUP($A73,ACOUSTICS_COMBINED!$B$3:$AQ$501,30,FALSE)))</f>
        <v/>
      </c>
      <c r="U73" s="1" t="str">
        <f>IF($A73="","",(VLOOKUP($A73,ACOUSTICS_COMBINED!$B$3:$AQ$501,31,FALSE)))</f>
        <v/>
      </c>
      <c r="V73" s="1" t="str">
        <f>IF($A73="","",(VLOOKUP($A73,ACOUSTICS_COMBINED!$B$3:$AQ$501,32,FALSE)))</f>
        <v/>
      </c>
      <c r="W73" s="1" t="str">
        <f>IF($A73="","",(VLOOKUP($A73,ACOUSTICS_COMBINED!$B$3:$AQ$501,33,FALSE)))</f>
        <v/>
      </c>
      <c r="X73" s="1" t="str">
        <f>IF($A73="","",(VLOOKUP($A73,ACOUSTICS_COMBINED!$B$3:$AQ$501,34,FALSE)))</f>
        <v/>
      </c>
      <c r="Y73" s="1" t="str">
        <f>IF($A73="","",(VLOOKUP($A73,ACOUSTICS_COMBINED!$B$3:$AQ$501,35,FALSE)))</f>
        <v/>
      </c>
      <c r="Z73" s="1" t="str">
        <f>IF($A73="","",(VLOOKUP($A73,ACOUSTICS_COMBINED!$B$3:$AQ$501,36,FALSE)))</f>
        <v/>
      </c>
      <c r="AA73" s="1" t="str">
        <f>IF($A73="","",(VLOOKUP($A73,ACOUSTICS_COMBINED!$B$3:$AQ$501,37,FALSE)))</f>
        <v/>
      </c>
      <c r="AB73" s="1" t="str">
        <f>IF($A73="","",(VLOOKUP($A73,ACOUSTICS_COMBINED!$B$3:$AQ$501,38,FALSE)))</f>
        <v/>
      </c>
      <c r="AC73" s="1" t="str">
        <f>IF($A73="","",(VLOOKUP($A73,ACOUSTICS_COMBINED!$B$3:$AQ$501,39,FALSE)))</f>
        <v/>
      </c>
      <c r="AD73" s="1" t="str">
        <f>IF($A73="","",(VLOOKUP($A73,ACOUSTICS_COMBINED!$B$3:$AQ$501,40,FALSE)))</f>
        <v/>
      </c>
      <c r="AE73" s="1" t="str">
        <f>IF($A73="","",(VLOOKUP($A73,ACOUSTICS_COMBINED!$B$3:$AQ$501,41,FALSE)))</f>
        <v/>
      </c>
      <c r="AF73" s="1" t="str">
        <f>IF($A73="","",(VLOOKUP($A73,ACOUSTICS_COMBINED!$B$3:$AQ$501,42,FALSE)))</f>
        <v/>
      </c>
      <c r="AG73" s="27" t="str">
        <f>IF($A73="","",(VLOOKUP($A73,ACOUSTIC_PIVOT_TABLE!$B$4:$AO$500,2,FALSE)))</f>
        <v/>
      </c>
      <c r="AH73" s="27" t="str">
        <f>IF($A73="","",(VLOOKUP($A73,ACOUSTIC_PIVOT_TABLE!$B$4:$AO$500,3,FALSE)))</f>
        <v/>
      </c>
      <c r="AI73" s="27" t="str">
        <f>IF($A73="","",(VLOOKUP($A73,ACOUSTIC_PIVOT_TABLE!$B$4:$AO$500,4,FALSE)))</f>
        <v/>
      </c>
      <c r="AJ73" s="27" t="str">
        <f>IF($A73="","",(VLOOKUP($A73,ACOUSTIC_PIVOT_TABLE!$B$4:$AO$500,5,FALSE)))</f>
        <v/>
      </c>
      <c r="AK73" s="27" t="str">
        <f>IF($A73="","",(VLOOKUP($A73,ACOUSTIC_PIVOT_TABLE!$B$4:$AO$500,6,FALSE)))</f>
        <v/>
      </c>
      <c r="AL73" s="27" t="str">
        <f>IF($A73="","",(VLOOKUP($A73,ACOUSTIC_PIVOT_TABLE!$B$4:$AO$500,7,FALSE)))</f>
        <v/>
      </c>
      <c r="AM73" s="27" t="str">
        <f>IF($A73="","",(VLOOKUP($A73,ACOUSTIC_PIVOT_TABLE!$B$4:$AO$500,8,FALSE)))</f>
        <v/>
      </c>
      <c r="AN73" s="27" t="str">
        <f>IF($A73="","",(VLOOKUP($A73,ACOUSTIC_PIVOT_TABLE!$B$4:$AO$500,9,FALSE)))</f>
        <v/>
      </c>
      <c r="AO73" s="27" t="str">
        <f>IF($A73="","",(VLOOKUP($A73,ACOUSTIC_PIVOT_TABLE!$B$4:$AO$500,10,FALSE)))</f>
        <v/>
      </c>
      <c r="AP73" s="27" t="str">
        <f>IF($A73="","",(VLOOKUP($A73,ACOUSTIC_PIVOT_TABLE!$B$4:$AO$500,11,FALSE)))</f>
        <v/>
      </c>
      <c r="AQ73" s="27" t="str">
        <f>IF($A73="","",(VLOOKUP($A73,ACOUSTIC_PIVOT_TABLE!$B$4:$AO$500,12,FALSE)))</f>
        <v/>
      </c>
      <c r="AR73" s="27" t="str">
        <f>IF($A73="","",(VLOOKUP($A73,ACOUSTIC_PIVOT_TABLE!$B$4:$AO$500,13,FALSE)))</f>
        <v/>
      </c>
      <c r="AS73" s="27" t="str">
        <f>IF($A73="","",(VLOOKUP($A73,ACOUSTIC_PIVOT_TABLE!$B$4:$AO$500,14,FALSE)))</f>
        <v/>
      </c>
      <c r="AT73" s="27" t="str">
        <f>IF($A73="","",(VLOOKUP($A73,ACOUSTIC_PIVOT_TABLE!$B$4:$AO$500,15,FALSE)))</f>
        <v/>
      </c>
      <c r="AU73" s="27" t="str">
        <f>IF($A73="","",(VLOOKUP($A73,ACOUSTIC_PIVOT_TABLE!$B$4:$AO$500,16,FALSE)))</f>
        <v/>
      </c>
      <c r="AV73" s="27" t="str">
        <f>IF($A73="","",(VLOOKUP($A73,ACOUSTIC_PIVOT_TABLE!$B$4:$AO$500,17,FALSE)))</f>
        <v/>
      </c>
      <c r="AW73" s="27" t="str">
        <f>IF($A73="","",(VLOOKUP($A73,ACOUSTIC_PIVOT_TABLE!$B$4:$AO$500,18,FALSE)))</f>
        <v/>
      </c>
      <c r="AX73" s="27" t="str">
        <f>IF($A73="","",(VLOOKUP($A73,ACOUSTIC_PIVOT_TABLE!$B$4:$AO$500,19,FALSE)))</f>
        <v/>
      </c>
      <c r="AY73" s="27" t="str">
        <f>IF($A73="","",(VLOOKUP($A73,ACOUSTIC_PIVOT_TABLE!$B$4:$AO$500,20,FALSE)))</f>
        <v/>
      </c>
      <c r="AZ73" s="27" t="str">
        <f>IF($A73="","",(VLOOKUP($A73,ACOUSTIC_PIVOT_TABLE!$B$4:$AO$500,21,FALSE)))</f>
        <v/>
      </c>
      <c r="BA73" s="27" t="str">
        <f>IF($A73="","",(VLOOKUP($A73,ACOUSTIC_PIVOT_TABLE!$B$4:$AO$500,22,FALSE)))</f>
        <v/>
      </c>
      <c r="BB73" s="27" t="str">
        <f>IF($A73="","",(VLOOKUP($A73,ACOUSTIC_PIVOT_TABLE!$B$4:$AO$500,23,FALSE)))</f>
        <v/>
      </c>
      <c r="BC73" s="27" t="str">
        <f>IF($A73="","",(VLOOKUP($A73,ACOUSTIC_PIVOT_TABLE!$B$4:$AO$500,24,FALSE)))</f>
        <v/>
      </c>
      <c r="BD73" s="27" t="str">
        <f>IF($A73="","",(VLOOKUP($A73,ACOUSTIC_PIVOT_TABLE!$B$4:$AO$500,25,FALSE)))</f>
        <v/>
      </c>
      <c r="BE73" s="27" t="str">
        <f>IF($A73="","",(VLOOKUP($A73,ACOUSTIC_PIVOT_TABLE!$B$4:$AO$500,26,FALSE)))</f>
        <v/>
      </c>
      <c r="BF73" s="27" t="str">
        <f>IF($A73="","",(VLOOKUP($A73,ACOUSTIC_PIVOT_TABLE!$B$4:$AO$500,27,FALSE)))</f>
        <v/>
      </c>
      <c r="BG73" s="27" t="str">
        <f>IF($A73="","",(VLOOKUP($A73,ACOUSTIC_PIVOT_TABLE!$B$4:$AO$500,28,FALSE)))</f>
        <v/>
      </c>
      <c r="BH73" s="27" t="str">
        <f>IF($A73="","",(VLOOKUP($A73,ACOUSTIC_PIVOT_TABLE!$B$4:$AO$500,29,FALSE)))</f>
        <v/>
      </c>
      <c r="BI73" s="27" t="str">
        <f>IF($A73="","",(VLOOKUP($A73,ACOUSTIC_PIVOT_TABLE!$B$4:$AO$500,30,FALSE)))</f>
        <v/>
      </c>
      <c r="BJ73" s="27" t="str">
        <f>IF($A73="","",(VLOOKUP($A73,ACOUSTIC_PIVOT_TABLE!$B$4:$AO$500,31,FALSE)))</f>
        <v/>
      </c>
      <c r="BK73" s="27" t="str">
        <f>IF($A73="","",(VLOOKUP($A73,ACOUSTIC_PIVOT_TABLE!$B$4:$AO$500,32,FALSE)))</f>
        <v/>
      </c>
      <c r="BL73" s="27" t="str">
        <f>IF($A73="","",(VLOOKUP($A73,ACOUSTIC_PIVOT_TABLE!$B$4:$AO$500,33,FALSE)))</f>
        <v/>
      </c>
      <c r="BM73" s="27" t="str">
        <f>IF($A73="","",(VLOOKUP($A73,ACOUSTIC_PIVOT_TABLE!$B$4:$AO$500,34,FALSE)))</f>
        <v/>
      </c>
      <c r="BN73" s="27" t="str">
        <f>IF($A73="","",(VLOOKUP($A73,ACOUSTIC_PIVOT_TABLE!$B$4:$AO$500,35,FALSE)))</f>
        <v/>
      </c>
      <c r="BO73" s="27" t="str">
        <f>IF($A73="","",(VLOOKUP($A73,ACOUSTIC_PIVOT_TABLE!$B$4:$AO$500,36,FALSE)))</f>
        <v/>
      </c>
      <c r="BP73" s="27" t="str">
        <f>IF($A73="","",(VLOOKUP($A73,ACOUSTIC_PIVOT_TABLE!$B$4:$AO$500,37,FALSE)))</f>
        <v/>
      </c>
      <c r="BQ73" s="27" t="str">
        <f>IF($A73="","",(VLOOKUP($A73,ACOUSTIC_PIVOT_TABLE!$B$4:$AO$500,38,FALSE)))</f>
        <v/>
      </c>
      <c r="BR73" s="27" t="str">
        <f>IF($A73="","",(VLOOKUP($A73,ACOUSTIC_PIVOT_TABLE!$B$4:$AO$500,39,FALSE)))</f>
        <v/>
      </c>
      <c r="BS73" s="27" t="str">
        <f>IF($A73="","",(VLOOKUP($A73,ACOUSTIC_PIVOT_TABLE!$B$4:$AO$500,40,FALSE)))</f>
        <v/>
      </c>
    </row>
    <row r="74" spans="1:71" x14ac:dyDescent="0.25">
      <c r="A74" s="1" t="str">
        <f>IF(ACOUSTIC_PIVOT_TABLE!B76 = 0, "",ACOUSTIC_PIVOT_TABLE!B76)</f>
        <v/>
      </c>
      <c r="B74" s="1" t="str">
        <f>IF($A74="","",(VLOOKUP($A74,ACOUSTICS_COMBINED!$B$3:$AQ$501,21,FALSE)))</f>
        <v/>
      </c>
      <c r="C74" s="1" t="str">
        <f>IF($A74="","",(VLOOKUP($A74,ACOUSTICS_COMBINED!$B$3:$AQ$501,22,FALSE)))</f>
        <v/>
      </c>
      <c r="D74" s="1" t="str">
        <f>IF($A74="","",(VLOOKUP($A74,ACOUSTICS_COMBINED!$B$3:$AQ$501,12,FALSE)))</f>
        <v/>
      </c>
      <c r="E74" s="1" t="str">
        <f>IF($A74="","",(VLOOKUP($A74,ACOUSTICS_COMBINED!$B$3:$AQ$501,13,FALSE)))</f>
        <v/>
      </c>
      <c r="F74" s="1" t="str">
        <f>IF($A74="","",(VLOOKUP($A74,ACOUSTICS_COMBINED!$B$3:$AQ$501,14,FALSE)))</f>
        <v/>
      </c>
      <c r="G74" s="1" t="str">
        <f>IF($A74="","",(VLOOKUP($A74,ACOUSTICS_COMBINED!$B$3:$AQ$501,23,FALSE)))</f>
        <v/>
      </c>
      <c r="H74" s="1" t="str">
        <f>IF($A74="","",(VLOOKUP($A74,ACOUSTICS_COMBINED!$B$3:$AQ$501,24,FALSE)))</f>
        <v/>
      </c>
      <c r="I74" s="1" t="str">
        <f>IF($A74="","",(VLOOKUP($A74,ACOUSTICS_COMBINED!$B$3:$AQ$501,15,FALSE)))</f>
        <v/>
      </c>
      <c r="J74" s="1" t="str">
        <f>IF($A74="","",(VLOOKUP($A74,ACOUSTICS_COMBINED!$B$3:$AQ$501,16,FALSE)))</f>
        <v/>
      </c>
      <c r="K74" s="1" t="str">
        <f>IF($A74="","",(VLOOKUP($A74,ACOUSTICS_COMBINED!$B$3:$AQ$501,17,FALSE)))</f>
        <v/>
      </c>
      <c r="L74" s="1" t="str">
        <f>IF($A74="","",(VLOOKUP($A74,ACOUSTICS_COMBINED!$B$3:$AQ$501,18,FALSE)))</f>
        <v/>
      </c>
      <c r="M74" s="1" t="str">
        <f>IF($A74="","",(VLOOKUP($A74,ACOUSTICS_COMBINED!$B$3:$AQ$501,25,FALSE)))</f>
        <v/>
      </c>
      <c r="N74" s="16" t="str">
        <f>IF($A74="","",(VLOOKUP($A74,ACOUSTICS_COMBINED!$B$3:$AQ$501,19,FALSE)))</f>
        <v/>
      </c>
      <c r="O74" s="16" t="str">
        <f>IF($A74="","",(VLOOKUP($A74,ACOUSTICS_COMBINED!$B$3:$AQ$501,20,FALSE)))</f>
        <v/>
      </c>
      <c r="P74" s="1" t="str">
        <f>IF($A74="","",(VLOOKUP($A74,ACOUSTICS_COMBINED!$B$3:$AQ$501,26,FALSE)))</f>
        <v/>
      </c>
      <c r="Q74" s="1" t="str">
        <f>IF($A74="","",(VLOOKUP($A74,ACOUSTICS_COMBINED!$B$3:$AQ$501,27,FALSE)))</f>
        <v/>
      </c>
      <c r="R74" s="1" t="str">
        <f>IF($A74="","",(VLOOKUP($A74,ACOUSTICS_COMBINED!$B$3:$AQ$501,28,FALSE)))</f>
        <v/>
      </c>
      <c r="S74" s="1" t="str">
        <f>IF($A74="","",(VLOOKUP($A74,ACOUSTICS_COMBINED!$B$3:$AQ$501,29,FALSE)))</f>
        <v/>
      </c>
      <c r="T74" s="1" t="str">
        <f>IF($A74="","",(VLOOKUP($A74,ACOUSTICS_COMBINED!$B$3:$AQ$501,30,FALSE)))</f>
        <v/>
      </c>
      <c r="U74" s="1" t="str">
        <f>IF($A74="","",(VLOOKUP($A74,ACOUSTICS_COMBINED!$B$3:$AQ$501,31,FALSE)))</f>
        <v/>
      </c>
      <c r="V74" s="1" t="str">
        <f>IF($A74="","",(VLOOKUP($A74,ACOUSTICS_COMBINED!$B$3:$AQ$501,32,FALSE)))</f>
        <v/>
      </c>
      <c r="W74" s="1" t="str">
        <f>IF($A74="","",(VLOOKUP($A74,ACOUSTICS_COMBINED!$B$3:$AQ$501,33,FALSE)))</f>
        <v/>
      </c>
      <c r="X74" s="1" t="str">
        <f>IF($A74="","",(VLOOKUP($A74,ACOUSTICS_COMBINED!$B$3:$AQ$501,34,FALSE)))</f>
        <v/>
      </c>
      <c r="Y74" s="1" t="str">
        <f>IF($A74="","",(VLOOKUP($A74,ACOUSTICS_COMBINED!$B$3:$AQ$501,35,FALSE)))</f>
        <v/>
      </c>
      <c r="Z74" s="1" t="str">
        <f>IF($A74="","",(VLOOKUP($A74,ACOUSTICS_COMBINED!$B$3:$AQ$501,36,FALSE)))</f>
        <v/>
      </c>
      <c r="AA74" s="1" t="str">
        <f>IF($A74="","",(VLOOKUP($A74,ACOUSTICS_COMBINED!$B$3:$AQ$501,37,FALSE)))</f>
        <v/>
      </c>
      <c r="AB74" s="1" t="str">
        <f>IF($A74="","",(VLOOKUP($A74,ACOUSTICS_COMBINED!$B$3:$AQ$501,38,FALSE)))</f>
        <v/>
      </c>
      <c r="AC74" s="1" t="str">
        <f>IF($A74="","",(VLOOKUP($A74,ACOUSTICS_COMBINED!$B$3:$AQ$501,39,FALSE)))</f>
        <v/>
      </c>
      <c r="AD74" s="1" t="str">
        <f>IF($A74="","",(VLOOKUP($A74,ACOUSTICS_COMBINED!$B$3:$AQ$501,40,FALSE)))</f>
        <v/>
      </c>
      <c r="AE74" s="1" t="str">
        <f>IF($A74="","",(VLOOKUP($A74,ACOUSTICS_COMBINED!$B$3:$AQ$501,41,FALSE)))</f>
        <v/>
      </c>
      <c r="AF74" s="1" t="str">
        <f>IF($A74="","",(VLOOKUP($A74,ACOUSTICS_COMBINED!$B$3:$AQ$501,42,FALSE)))</f>
        <v/>
      </c>
      <c r="AG74" s="27" t="str">
        <f>IF($A74="","",(VLOOKUP($A74,ACOUSTIC_PIVOT_TABLE!$B$4:$AO$500,2,FALSE)))</f>
        <v/>
      </c>
      <c r="AH74" s="27" t="str">
        <f>IF($A74="","",(VLOOKUP($A74,ACOUSTIC_PIVOT_TABLE!$B$4:$AO$500,3,FALSE)))</f>
        <v/>
      </c>
      <c r="AI74" s="27" t="str">
        <f>IF($A74="","",(VLOOKUP($A74,ACOUSTIC_PIVOT_TABLE!$B$4:$AO$500,4,FALSE)))</f>
        <v/>
      </c>
      <c r="AJ74" s="27" t="str">
        <f>IF($A74="","",(VLOOKUP($A74,ACOUSTIC_PIVOT_TABLE!$B$4:$AO$500,5,FALSE)))</f>
        <v/>
      </c>
      <c r="AK74" s="27" t="str">
        <f>IF($A74="","",(VLOOKUP($A74,ACOUSTIC_PIVOT_TABLE!$B$4:$AO$500,6,FALSE)))</f>
        <v/>
      </c>
      <c r="AL74" s="27" t="str">
        <f>IF($A74="","",(VLOOKUP($A74,ACOUSTIC_PIVOT_TABLE!$B$4:$AO$500,7,FALSE)))</f>
        <v/>
      </c>
      <c r="AM74" s="27" t="str">
        <f>IF($A74="","",(VLOOKUP($A74,ACOUSTIC_PIVOT_TABLE!$B$4:$AO$500,8,FALSE)))</f>
        <v/>
      </c>
      <c r="AN74" s="27" t="str">
        <f>IF($A74="","",(VLOOKUP($A74,ACOUSTIC_PIVOT_TABLE!$B$4:$AO$500,9,FALSE)))</f>
        <v/>
      </c>
      <c r="AO74" s="27" t="str">
        <f>IF($A74="","",(VLOOKUP($A74,ACOUSTIC_PIVOT_TABLE!$B$4:$AO$500,10,FALSE)))</f>
        <v/>
      </c>
      <c r="AP74" s="27" t="str">
        <f>IF($A74="","",(VLOOKUP($A74,ACOUSTIC_PIVOT_TABLE!$B$4:$AO$500,11,FALSE)))</f>
        <v/>
      </c>
      <c r="AQ74" s="27" t="str">
        <f>IF($A74="","",(VLOOKUP($A74,ACOUSTIC_PIVOT_TABLE!$B$4:$AO$500,12,FALSE)))</f>
        <v/>
      </c>
      <c r="AR74" s="27" t="str">
        <f>IF($A74="","",(VLOOKUP($A74,ACOUSTIC_PIVOT_TABLE!$B$4:$AO$500,13,FALSE)))</f>
        <v/>
      </c>
      <c r="AS74" s="27" t="str">
        <f>IF($A74="","",(VLOOKUP($A74,ACOUSTIC_PIVOT_TABLE!$B$4:$AO$500,14,FALSE)))</f>
        <v/>
      </c>
      <c r="AT74" s="27" t="str">
        <f>IF($A74="","",(VLOOKUP($A74,ACOUSTIC_PIVOT_TABLE!$B$4:$AO$500,15,FALSE)))</f>
        <v/>
      </c>
      <c r="AU74" s="27" t="str">
        <f>IF($A74="","",(VLOOKUP($A74,ACOUSTIC_PIVOT_TABLE!$B$4:$AO$500,16,FALSE)))</f>
        <v/>
      </c>
      <c r="AV74" s="27" t="str">
        <f>IF($A74="","",(VLOOKUP($A74,ACOUSTIC_PIVOT_TABLE!$B$4:$AO$500,17,FALSE)))</f>
        <v/>
      </c>
      <c r="AW74" s="27" t="str">
        <f>IF($A74="","",(VLOOKUP($A74,ACOUSTIC_PIVOT_TABLE!$B$4:$AO$500,18,FALSE)))</f>
        <v/>
      </c>
      <c r="AX74" s="27" t="str">
        <f>IF($A74="","",(VLOOKUP($A74,ACOUSTIC_PIVOT_TABLE!$B$4:$AO$500,19,FALSE)))</f>
        <v/>
      </c>
      <c r="AY74" s="27" t="str">
        <f>IF($A74="","",(VLOOKUP($A74,ACOUSTIC_PIVOT_TABLE!$B$4:$AO$500,20,FALSE)))</f>
        <v/>
      </c>
      <c r="AZ74" s="27" t="str">
        <f>IF($A74="","",(VLOOKUP($A74,ACOUSTIC_PIVOT_TABLE!$B$4:$AO$500,21,FALSE)))</f>
        <v/>
      </c>
      <c r="BA74" s="27" t="str">
        <f>IF($A74="","",(VLOOKUP($A74,ACOUSTIC_PIVOT_TABLE!$B$4:$AO$500,22,FALSE)))</f>
        <v/>
      </c>
      <c r="BB74" s="27" t="str">
        <f>IF($A74="","",(VLOOKUP($A74,ACOUSTIC_PIVOT_TABLE!$B$4:$AO$500,23,FALSE)))</f>
        <v/>
      </c>
      <c r="BC74" s="27" t="str">
        <f>IF($A74="","",(VLOOKUP($A74,ACOUSTIC_PIVOT_TABLE!$B$4:$AO$500,24,FALSE)))</f>
        <v/>
      </c>
      <c r="BD74" s="27" t="str">
        <f>IF($A74="","",(VLOOKUP($A74,ACOUSTIC_PIVOT_TABLE!$B$4:$AO$500,25,FALSE)))</f>
        <v/>
      </c>
      <c r="BE74" s="27" t="str">
        <f>IF($A74="","",(VLOOKUP($A74,ACOUSTIC_PIVOT_TABLE!$B$4:$AO$500,26,FALSE)))</f>
        <v/>
      </c>
      <c r="BF74" s="27" t="str">
        <f>IF($A74="","",(VLOOKUP($A74,ACOUSTIC_PIVOT_TABLE!$B$4:$AO$500,27,FALSE)))</f>
        <v/>
      </c>
      <c r="BG74" s="27" t="str">
        <f>IF($A74="","",(VLOOKUP($A74,ACOUSTIC_PIVOT_TABLE!$B$4:$AO$500,28,FALSE)))</f>
        <v/>
      </c>
      <c r="BH74" s="27" t="str">
        <f>IF($A74="","",(VLOOKUP($A74,ACOUSTIC_PIVOT_TABLE!$B$4:$AO$500,29,FALSE)))</f>
        <v/>
      </c>
      <c r="BI74" s="27" t="str">
        <f>IF($A74="","",(VLOOKUP($A74,ACOUSTIC_PIVOT_TABLE!$B$4:$AO$500,30,FALSE)))</f>
        <v/>
      </c>
      <c r="BJ74" s="27" t="str">
        <f>IF($A74="","",(VLOOKUP($A74,ACOUSTIC_PIVOT_TABLE!$B$4:$AO$500,31,FALSE)))</f>
        <v/>
      </c>
      <c r="BK74" s="27" t="str">
        <f>IF($A74="","",(VLOOKUP($A74,ACOUSTIC_PIVOT_TABLE!$B$4:$AO$500,32,FALSE)))</f>
        <v/>
      </c>
      <c r="BL74" s="27" t="str">
        <f>IF($A74="","",(VLOOKUP($A74,ACOUSTIC_PIVOT_TABLE!$B$4:$AO$500,33,FALSE)))</f>
        <v/>
      </c>
      <c r="BM74" s="27" t="str">
        <f>IF($A74="","",(VLOOKUP($A74,ACOUSTIC_PIVOT_TABLE!$B$4:$AO$500,34,FALSE)))</f>
        <v/>
      </c>
      <c r="BN74" s="27" t="str">
        <f>IF($A74="","",(VLOOKUP($A74,ACOUSTIC_PIVOT_TABLE!$B$4:$AO$500,35,FALSE)))</f>
        <v/>
      </c>
      <c r="BO74" s="27" t="str">
        <f>IF($A74="","",(VLOOKUP($A74,ACOUSTIC_PIVOT_TABLE!$B$4:$AO$500,36,FALSE)))</f>
        <v/>
      </c>
      <c r="BP74" s="27" t="str">
        <f>IF($A74="","",(VLOOKUP($A74,ACOUSTIC_PIVOT_TABLE!$B$4:$AO$500,37,FALSE)))</f>
        <v/>
      </c>
      <c r="BQ74" s="27" t="str">
        <f>IF($A74="","",(VLOOKUP($A74,ACOUSTIC_PIVOT_TABLE!$B$4:$AO$500,38,FALSE)))</f>
        <v/>
      </c>
      <c r="BR74" s="27" t="str">
        <f>IF($A74="","",(VLOOKUP($A74,ACOUSTIC_PIVOT_TABLE!$B$4:$AO$500,39,FALSE)))</f>
        <v/>
      </c>
      <c r="BS74" s="27" t="str">
        <f>IF($A74="","",(VLOOKUP($A74,ACOUSTIC_PIVOT_TABLE!$B$4:$AO$500,40,FALSE)))</f>
        <v/>
      </c>
    </row>
    <row r="75" spans="1:71" x14ac:dyDescent="0.25">
      <c r="A75" s="1" t="str">
        <f>IF(ACOUSTIC_PIVOT_TABLE!B77 = 0, "",ACOUSTIC_PIVOT_TABLE!B77)</f>
        <v/>
      </c>
      <c r="B75" s="1" t="str">
        <f>IF($A75="","",(VLOOKUP($A75,ACOUSTICS_COMBINED!$B$3:$AQ$501,21,FALSE)))</f>
        <v/>
      </c>
      <c r="C75" s="1" t="str">
        <f>IF($A75="","",(VLOOKUP($A75,ACOUSTICS_COMBINED!$B$3:$AQ$501,22,FALSE)))</f>
        <v/>
      </c>
      <c r="D75" s="1" t="str">
        <f>IF($A75="","",(VLOOKUP($A75,ACOUSTICS_COMBINED!$B$3:$AQ$501,12,FALSE)))</f>
        <v/>
      </c>
      <c r="E75" s="1" t="str">
        <f>IF($A75="","",(VLOOKUP($A75,ACOUSTICS_COMBINED!$B$3:$AQ$501,13,FALSE)))</f>
        <v/>
      </c>
      <c r="F75" s="1" t="str">
        <f>IF($A75="","",(VLOOKUP($A75,ACOUSTICS_COMBINED!$B$3:$AQ$501,14,FALSE)))</f>
        <v/>
      </c>
      <c r="G75" s="1" t="str">
        <f>IF($A75="","",(VLOOKUP($A75,ACOUSTICS_COMBINED!$B$3:$AQ$501,23,FALSE)))</f>
        <v/>
      </c>
      <c r="H75" s="1" t="str">
        <f>IF($A75="","",(VLOOKUP($A75,ACOUSTICS_COMBINED!$B$3:$AQ$501,24,FALSE)))</f>
        <v/>
      </c>
      <c r="I75" s="1" t="str">
        <f>IF($A75="","",(VLOOKUP($A75,ACOUSTICS_COMBINED!$B$3:$AQ$501,15,FALSE)))</f>
        <v/>
      </c>
      <c r="J75" s="1" t="str">
        <f>IF($A75="","",(VLOOKUP($A75,ACOUSTICS_COMBINED!$B$3:$AQ$501,16,FALSE)))</f>
        <v/>
      </c>
      <c r="K75" s="1" t="str">
        <f>IF($A75="","",(VLOOKUP($A75,ACOUSTICS_COMBINED!$B$3:$AQ$501,17,FALSE)))</f>
        <v/>
      </c>
      <c r="L75" s="1" t="str">
        <f>IF($A75="","",(VLOOKUP($A75,ACOUSTICS_COMBINED!$B$3:$AQ$501,18,FALSE)))</f>
        <v/>
      </c>
      <c r="M75" s="1" t="str">
        <f>IF($A75="","",(VLOOKUP($A75,ACOUSTICS_COMBINED!$B$3:$AQ$501,25,FALSE)))</f>
        <v/>
      </c>
      <c r="N75" s="16" t="str">
        <f>IF($A75="","",(VLOOKUP($A75,ACOUSTICS_COMBINED!$B$3:$AQ$501,19,FALSE)))</f>
        <v/>
      </c>
      <c r="O75" s="16" t="str">
        <f>IF($A75="","",(VLOOKUP($A75,ACOUSTICS_COMBINED!$B$3:$AQ$501,20,FALSE)))</f>
        <v/>
      </c>
      <c r="P75" s="1" t="str">
        <f>IF($A75="","",(VLOOKUP($A75,ACOUSTICS_COMBINED!$B$3:$AQ$501,26,FALSE)))</f>
        <v/>
      </c>
      <c r="Q75" s="1" t="str">
        <f>IF($A75="","",(VLOOKUP($A75,ACOUSTICS_COMBINED!$B$3:$AQ$501,27,FALSE)))</f>
        <v/>
      </c>
      <c r="R75" s="1" t="str">
        <f>IF($A75="","",(VLOOKUP($A75,ACOUSTICS_COMBINED!$B$3:$AQ$501,28,FALSE)))</f>
        <v/>
      </c>
      <c r="S75" s="1" t="str">
        <f>IF($A75="","",(VLOOKUP($A75,ACOUSTICS_COMBINED!$B$3:$AQ$501,29,FALSE)))</f>
        <v/>
      </c>
      <c r="T75" s="1" t="str">
        <f>IF($A75="","",(VLOOKUP($A75,ACOUSTICS_COMBINED!$B$3:$AQ$501,30,FALSE)))</f>
        <v/>
      </c>
      <c r="U75" s="1" t="str">
        <f>IF($A75="","",(VLOOKUP($A75,ACOUSTICS_COMBINED!$B$3:$AQ$501,31,FALSE)))</f>
        <v/>
      </c>
      <c r="V75" s="1" t="str">
        <f>IF($A75="","",(VLOOKUP($A75,ACOUSTICS_COMBINED!$B$3:$AQ$501,32,FALSE)))</f>
        <v/>
      </c>
      <c r="W75" s="1" t="str">
        <f>IF($A75="","",(VLOOKUP($A75,ACOUSTICS_COMBINED!$B$3:$AQ$501,33,FALSE)))</f>
        <v/>
      </c>
      <c r="X75" s="1" t="str">
        <f>IF($A75="","",(VLOOKUP($A75,ACOUSTICS_COMBINED!$B$3:$AQ$501,34,FALSE)))</f>
        <v/>
      </c>
      <c r="Y75" s="1" t="str">
        <f>IF($A75="","",(VLOOKUP($A75,ACOUSTICS_COMBINED!$B$3:$AQ$501,35,FALSE)))</f>
        <v/>
      </c>
      <c r="Z75" s="1" t="str">
        <f>IF($A75="","",(VLOOKUP($A75,ACOUSTICS_COMBINED!$B$3:$AQ$501,36,FALSE)))</f>
        <v/>
      </c>
      <c r="AA75" s="1" t="str">
        <f>IF($A75="","",(VLOOKUP($A75,ACOUSTICS_COMBINED!$B$3:$AQ$501,37,FALSE)))</f>
        <v/>
      </c>
      <c r="AB75" s="1" t="str">
        <f>IF($A75="","",(VLOOKUP($A75,ACOUSTICS_COMBINED!$B$3:$AQ$501,38,FALSE)))</f>
        <v/>
      </c>
      <c r="AC75" s="1" t="str">
        <f>IF($A75="","",(VLOOKUP($A75,ACOUSTICS_COMBINED!$B$3:$AQ$501,39,FALSE)))</f>
        <v/>
      </c>
      <c r="AD75" s="1" t="str">
        <f>IF($A75="","",(VLOOKUP($A75,ACOUSTICS_COMBINED!$B$3:$AQ$501,40,FALSE)))</f>
        <v/>
      </c>
      <c r="AE75" s="1" t="str">
        <f>IF($A75="","",(VLOOKUP($A75,ACOUSTICS_COMBINED!$B$3:$AQ$501,41,FALSE)))</f>
        <v/>
      </c>
      <c r="AF75" s="1" t="str">
        <f>IF($A75="","",(VLOOKUP($A75,ACOUSTICS_COMBINED!$B$3:$AQ$501,42,FALSE)))</f>
        <v/>
      </c>
      <c r="AG75" s="27" t="str">
        <f>IF($A75="","",(VLOOKUP($A75,ACOUSTIC_PIVOT_TABLE!$B$4:$AO$500,2,FALSE)))</f>
        <v/>
      </c>
      <c r="AH75" s="27" t="str">
        <f>IF($A75="","",(VLOOKUP($A75,ACOUSTIC_PIVOT_TABLE!$B$4:$AO$500,3,FALSE)))</f>
        <v/>
      </c>
      <c r="AI75" s="27" t="str">
        <f>IF($A75="","",(VLOOKUP($A75,ACOUSTIC_PIVOT_TABLE!$B$4:$AO$500,4,FALSE)))</f>
        <v/>
      </c>
      <c r="AJ75" s="27" t="str">
        <f>IF($A75="","",(VLOOKUP($A75,ACOUSTIC_PIVOT_TABLE!$B$4:$AO$500,5,FALSE)))</f>
        <v/>
      </c>
      <c r="AK75" s="27" t="str">
        <f>IF($A75="","",(VLOOKUP($A75,ACOUSTIC_PIVOT_TABLE!$B$4:$AO$500,6,FALSE)))</f>
        <v/>
      </c>
      <c r="AL75" s="27" t="str">
        <f>IF($A75="","",(VLOOKUP($A75,ACOUSTIC_PIVOT_TABLE!$B$4:$AO$500,7,FALSE)))</f>
        <v/>
      </c>
      <c r="AM75" s="27" t="str">
        <f>IF($A75="","",(VLOOKUP($A75,ACOUSTIC_PIVOT_TABLE!$B$4:$AO$500,8,FALSE)))</f>
        <v/>
      </c>
      <c r="AN75" s="27" t="str">
        <f>IF($A75="","",(VLOOKUP($A75,ACOUSTIC_PIVOT_TABLE!$B$4:$AO$500,9,FALSE)))</f>
        <v/>
      </c>
      <c r="AO75" s="27" t="str">
        <f>IF($A75="","",(VLOOKUP($A75,ACOUSTIC_PIVOT_TABLE!$B$4:$AO$500,10,FALSE)))</f>
        <v/>
      </c>
      <c r="AP75" s="27" t="str">
        <f>IF($A75="","",(VLOOKUP($A75,ACOUSTIC_PIVOT_TABLE!$B$4:$AO$500,11,FALSE)))</f>
        <v/>
      </c>
      <c r="AQ75" s="27" t="str">
        <f>IF($A75="","",(VLOOKUP($A75,ACOUSTIC_PIVOT_TABLE!$B$4:$AO$500,12,FALSE)))</f>
        <v/>
      </c>
      <c r="AR75" s="27" t="str">
        <f>IF($A75="","",(VLOOKUP($A75,ACOUSTIC_PIVOT_TABLE!$B$4:$AO$500,13,FALSE)))</f>
        <v/>
      </c>
      <c r="AS75" s="27" t="str">
        <f>IF($A75="","",(VLOOKUP($A75,ACOUSTIC_PIVOT_TABLE!$B$4:$AO$500,14,FALSE)))</f>
        <v/>
      </c>
      <c r="AT75" s="27" t="str">
        <f>IF($A75="","",(VLOOKUP($A75,ACOUSTIC_PIVOT_TABLE!$B$4:$AO$500,15,FALSE)))</f>
        <v/>
      </c>
      <c r="AU75" s="27" t="str">
        <f>IF($A75="","",(VLOOKUP($A75,ACOUSTIC_PIVOT_TABLE!$B$4:$AO$500,16,FALSE)))</f>
        <v/>
      </c>
      <c r="AV75" s="27" t="str">
        <f>IF($A75="","",(VLOOKUP($A75,ACOUSTIC_PIVOT_TABLE!$B$4:$AO$500,17,FALSE)))</f>
        <v/>
      </c>
      <c r="AW75" s="27" t="str">
        <f>IF($A75="","",(VLOOKUP($A75,ACOUSTIC_PIVOT_TABLE!$B$4:$AO$500,18,FALSE)))</f>
        <v/>
      </c>
      <c r="AX75" s="27" t="str">
        <f>IF($A75="","",(VLOOKUP($A75,ACOUSTIC_PIVOT_TABLE!$B$4:$AO$500,19,FALSE)))</f>
        <v/>
      </c>
      <c r="AY75" s="27" t="str">
        <f>IF($A75="","",(VLOOKUP($A75,ACOUSTIC_PIVOT_TABLE!$B$4:$AO$500,20,FALSE)))</f>
        <v/>
      </c>
      <c r="AZ75" s="27" t="str">
        <f>IF($A75="","",(VLOOKUP($A75,ACOUSTIC_PIVOT_TABLE!$B$4:$AO$500,21,FALSE)))</f>
        <v/>
      </c>
      <c r="BA75" s="27" t="str">
        <f>IF($A75="","",(VLOOKUP($A75,ACOUSTIC_PIVOT_TABLE!$B$4:$AO$500,22,FALSE)))</f>
        <v/>
      </c>
      <c r="BB75" s="27" t="str">
        <f>IF($A75="","",(VLOOKUP($A75,ACOUSTIC_PIVOT_TABLE!$B$4:$AO$500,23,FALSE)))</f>
        <v/>
      </c>
      <c r="BC75" s="27" t="str">
        <f>IF($A75="","",(VLOOKUP($A75,ACOUSTIC_PIVOT_TABLE!$B$4:$AO$500,24,FALSE)))</f>
        <v/>
      </c>
      <c r="BD75" s="27" t="str">
        <f>IF($A75="","",(VLOOKUP($A75,ACOUSTIC_PIVOT_TABLE!$B$4:$AO$500,25,FALSE)))</f>
        <v/>
      </c>
      <c r="BE75" s="27" t="str">
        <f>IF($A75="","",(VLOOKUP($A75,ACOUSTIC_PIVOT_TABLE!$B$4:$AO$500,26,FALSE)))</f>
        <v/>
      </c>
      <c r="BF75" s="27" t="str">
        <f>IF($A75="","",(VLOOKUP($A75,ACOUSTIC_PIVOT_TABLE!$B$4:$AO$500,27,FALSE)))</f>
        <v/>
      </c>
      <c r="BG75" s="27" t="str">
        <f>IF($A75="","",(VLOOKUP($A75,ACOUSTIC_PIVOT_TABLE!$B$4:$AO$500,28,FALSE)))</f>
        <v/>
      </c>
      <c r="BH75" s="27" t="str">
        <f>IF($A75="","",(VLOOKUP($A75,ACOUSTIC_PIVOT_TABLE!$B$4:$AO$500,29,FALSE)))</f>
        <v/>
      </c>
      <c r="BI75" s="27" t="str">
        <f>IF($A75="","",(VLOOKUP($A75,ACOUSTIC_PIVOT_TABLE!$B$4:$AO$500,30,FALSE)))</f>
        <v/>
      </c>
      <c r="BJ75" s="27" t="str">
        <f>IF($A75="","",(VLOOKUP($A75,ACOUSTIC_PIVOT_TABLE!$B$4:$AO$500,31,FALSE)))</f>
        <v/>
      </c>
      <c r="BK75" s="27" t="str">
        <f>IF($A75="","",(VLOOKUP($A75,ACOUSTIC_PIVOT_TABLE!$B$4:$AO$500,32,FALSE)))</f>
        <v/>
      </c>
      <c r="BL75" s="27" t="str">
        <f>IF($A75="","",(VLOOKUP($A75,ACOUSTIC_PIVOT_TABLE!$B$4:$AO$500,33,FALSE)))</f>
        <v/>
      </c>
      <c r="BM75" s="27" t="str">
        <f>IF($A75="","",(VLOOKUP($A75,ACOUSTIC_PIVOT_TABLE!$B$4:$AO$500,34,FALSE)))</f>
        <v/>
      </c>
      <c r="BN75" s="27" t="str">
        <f>IF($A75="","",(VLOOKUP($A75,ACOUSTIC_PIVOT_TABLE!$B$4:$AO$500,35,FALSE)))</f>
        <v/>
      </c>
      <c r="BO75" s="27" t="str">
        <f>IF($A75="","",(VLOOKUP($A75,ACOUSTIC_PIVOT_TABLE!$B$4:$AO$500,36,FALSE)))</f>
        <v/>
      </c>
      <c r="BP75" s="27" t="str">
        <f>IF($A75="","",(VLOOKUP($A75,ACOUSTIC_PIVOT_TABLE!$B$4:$AO$500,37,FALSE)))</f>
        <v/>
      </c>
      <c r="BQ75" s="27" t="str">
        <f>IF($A75="","",(VLOOKUP($A75,ACOUSTIC_PIVOT_TABLE!$B$4:$AO$500,38,FALSE)))</f>
        <v/>
      </c>
      <c r="BR75" s="27" t="str">
        <f>IF($A75="","",(VLOOKUP($A75,ACOUSTIC_PIVOT_TABLE!$B$4:$AO$500,39,FALSE)))</f>
        <v/>
      </c>
      <c r="BS75" s="27" t="str">
        <f>IF($A75="","",(VLOOKUP($A75,ACOUSTIC_PIVOT_TABLE!$B$4:$AO$500,40,FALSE)))</f>
        <v/>
      </c>
    </row>
    <row r="76" spans="1:71" x14ac:dyDescent="0.25">
      <c r="A76" s="1" t="str">
        <f>IF(ACOUSTIC_PIVOT_TABLE!B78 = 0, "",ACOUSTIC_PIVOT_TABLE!B78)</f>
        <v/>
      </c>
      <c r="B76" s="1" t="str">
        <f>IF($A76="","",(VLOOKUP($A76,ACOUSTICS_COMBINED!$B$3:$AQ$501,21,FALSE)))</f>
        <v/>
      </c>
      <c r="C76" s="1" t="str">
        <f>IF($A76="","",(VLOOKUP($A76,ACOUSTICS_COMBINED!$B$3:$AQ$501,22,FALSE)))</f>
        <v/>
      </c>
      <c r="D76" s="1" t="str">
        <f>IF($A76="","",(VLOOKUP($A76,ACOUSTICS_COMBINED!$B$3:$AQ$501,12,FALSE)))</f>
        <v/>
      </c>
      <c r="E76" s="1" t="str">
        <f>IF($A76="","",(VLOOKUP($A76,ACOUSTICS_COMBINED!$B$3:$AQ$501,13,FALSE)))</f>
        <v/>
      </c>
      <c r="F76" s="1" t="str">
        <f>IF($A76="","",(VLOOKUP($A76,ACOUSTICS_COMBINED!$B$3:$AQ$501,14,FALSE)))</f>
        <v/>
      </c>
      <c r="G76" s="1" t="str">
        <f>IF($A76="","",(VLOOKUP($A76,ACOUSTICS_COMBINED!$B$3:$AQ$501,23,FALSE)))</f>
        <v/>
      </c>
      <c r="H76" s="1" t="str">
        <f>IF($A76="","",(VLOOKUP($A76,ACOUSTICS_COMBINED!$B$3:$AQ$501,24,FALSE)))</f>
        <v/>
      </c>
      <c r="I76" s="1" t="str">
        <f>IF($A76="","",(VLOOKUP($A76,ACOUSTICS_COMBINED!$B$3:$AQ$501,15,FALSE)))</f>
        <v/>
      </c>
      <c r="J76" s="1" t="str">
        <f>IF($A76="","",(VLOOKUP($A76,ACOUSTICS_COMBINED!$B$3:$AQ$501,16,FALSE)))</f>
        <v/>
      </c>
      <c r="K76" s="1" t="str">
        <f>IF($A76="","",(VLOOKUP($A76,ACOUSTICS_COMBINED!$B$3:$AQ$501,17,FALSE)))</f>
        <v/>
      </c>
      <c r="L76" s="1" t="str">
        <f>IF($A76="","",(VLOOKUP($A76,ACOUSTICS_COMBINED!$B$3:$AQ$501,18,FALSE)))</f>
        <v/>
      </c>
      <c r="M76" s="1" t="str">
        <f>IF($A76="","",(VLOOKUP($A76,ACOUSTICS_COMBINED!$B$3:$AQ$501,25,FALSE)))</f>
        <v/>
      </c>
      <c r="N76" s="16" t="str">
        <f>IF($A76="","",(VLOOKUP($A76,ACOUSTICS_COMBINED!$B$3:$AQ$501,19,FALSE)))</f>
        <v/>
      </c>
      <c r="O76" s="16" t="str">
        <f>IF($A76="","",(VLOOKUP($A76,ACOUSTICS_COMBINED!$B$3:$AQ$501,20,FALSE)))</f>
        <v/>
      </c>
      <c r="P76" s="1" t="str">
        <f>IF($A76="","",(VLOOKUP($A76,ACOUSTICS_COMBINED!$B$3:$AQ$501,26,FALSE)))</f>
        <v/>
      </c>
      <c r="Q76" s="1" t="str">
        <f>IF($A76="","",(VLOOKUP($A76,ACOUSTICS_COMBINED!$B$3:$AQ$501,27,FALSE)))</f>
        <v/>
      </c>
      <c r="R76" s="1" t="str">
        <f>IF($A76="","",(VLOOKUP($A76,ACOUSTICS_COMBINED!$B$3:$AQ$501,28,FALSE)))</f>
        <v/>
      </c>
      <c r="S76" s="1" t="str">
        <f>IF($A76="","",(VLOOKUP($A76,ACOUSTICS_COMBINED!$B$3:$AQ$501,29,FALSE)))</f>
        <v/>
      </c>
      <c r="T76" s="1" t="str">
        <f>IF($A76="","",(VLOOKUP($A76,ACOUSTICS_COMBINED!$B$3:$AQ$501,30,FALSE)))</f>
        <v/>
      </c>
      <c r="U76" s="1" t="str">
        <f>IF($A76="","",(VLOOKUP($A76,ACOUSTICS_COMBINED!$B$3:$AQ$501,31,FALSE)))</f>
        <v/>
      </c>
      <c r="V76" s="1" t="str">
        <f>IF($A76="","",(VLOOKUP($A76,ACOUSTICS_COMBINED!$B$3:$AQ$501,32,FALSE)))</f>
        <v/>
      </c>
      <c r="W76" s="1" t="str">
        <f>IF($A76="","",(VLOOKUP($A76,ACOUSTICS_COMBINED!$B$3:$AQ$501,33,FALSE)))</f>
        <v/>
      </c>
      <c r="X76" s="1" t="str">
        <f>IF($A76="","",(VLOOKUP($A76,ACOUSTICS_COMBINED!$B$3:$AQ$501,34,FALSE)))</f>
        <v/>
      </c>
      <c r="Y76" s="1" t="str">
        <f>IF($A76="","",(VLOOKUP($A76,ACOUSTICS_COMBINED!$B$3:$AQ$501,35,FALSE)))</f>
        <v/>
      </c>
      <c r="Z76" s="1" t="str">
        <f>IF($A76="","",(VLOOKUP($A76,ACOUSTICS_COMBINED!$B$3:$AQ$501,36,FALSE)))</f>
        <v/>
      </c>
      <c r="AA76" s="1" t="str">
        <f>IF($A76="","",(VLOOKUP($A76,ACOUSTICS_COMBINED!$B$3:$AQ$501,37,FALSE)))</f>
        <v/>
      </c>
      <c r="AB76" s="1" t="str">
        <f>IF($A76="","",(VLOOKUP($A76,ACOUSTICS_COMBINED!$B$3:$AQ$501,38,FALSE)))</f>
        <v/>
      </c>
      <c r="AC76" s="1" t="str">
        <f>IF($A76="","",(VLOOKUP($A76,ACOUSTICS_COMBINED!$B$3:$AQ$501,39,FALSE)))</f>
        <v/>
      </c>
      <c r="AD76" s="1" t="str">
        <f>IF($A76="","",(VLOOKUP($A76,ACOUSTICS_COMBINED!$B$3:$AQ$501,40,FALSE)))</f>
        <v/>
      </c>
      <c r="AE76" s="1" t="str">
        <f>IF($A76="","",(VLOOKUP($A76,ACOUSTICS_COMBINED!$B$3:$AQ$501,41,FALSE)))</f>
        <v/>
      </c>
      <c r="AF76" s="1" t="str">
        <f>IF($A76="","",(VLOOKUP($A76,ACOUSTICS_COMBINED!$B$3:$AQ$501,42,FALSE)))</f>
        <v/>
      </c>
      <c r="AG76" s="27" t="str">
        <f>IF($A76="","",(VLOOKUP($A76,ACOUSTIC_PIVOT_TABLE!$B$4:$AO$500,2,FALSE)))</f>
        <v/>
      </c>
      <c r="AH76" s="27" t="str">
        <f>IF($A76="","",(VLOOKUP($A76,ACOUSTIC_PIVOT_TABLE!$B$4:$AO$500,3,FALSE)))</f>
        <v/>
      </c>
      <c r="AI76" s="27" t="str">
        <f>IF($A76="","",(VLOOKUP($A76,ACOUSTIC_PIVOT_TABLE!$B$4:$AO$500,4,FALSE)))</f>
        <v/>
      </c>
      <c r="AJ76" s="27" t="str">
        <f>IF($A76="","",(VLOOKUP($A76,ACOUSTIC_PIVOT_TABLE!$B$4:$AO$500,5,FALSE)))</f>
        <v/>
      </c>
      <c r="AK76" s="27" t="str">
        <f>IF($A76="","",(VLOOKUP($A76,ACOUSTIC_PIVOT_TABLE!$B$4:$AO$500,6,FALSE)))</f>
        <v/>
      </c>
      <c r="AL76" s="27" t="str">
        <f>IF($A76="","",(VLOOKUP($A76,ACOUSTIC_PIVOT_TABLE!$B$4:$AO$500,7,FALSE)))</f>
        <v/>
      </c>
      <c r="AM76" s="27" t="str">
        <f>IF($A76="","",(VLOOKUP($A76,ACOUSTIC_PIVOT_TABLE!$B$4:$AO$500,8,FALSE)))</f>
        <v/>
      </c>
      <c r="AN76" s="27" t="str">
        <f>IF($A76="","",(VLOOKUP($A76,ACOUSTIC_PIVOT_TABLE!$B$4:$AO$500,9,FALSE)))</f>
        <v/>
      </c>
      <c r="AO76" s="27" t="str">
        <f>IF($A76="","",(VLOOKUP($A76,ACOUSTIC_PIVOT_TABLE!$B$4:$AO$500,10,FALSE)))</f>
        <v/>
      </c>
      <c r="AP76" s="27" t="str">
        <f>IF($A76="","",(VLOOKUP($A76,ACOUSTIC_PIVOT_TABLE!$B$4:$AO$500,11,FALSE)))</f>
        <v/>
      </c>
      <c r="AQ76" s="27" t="str">
        <f>IF($A76="","",(VLOOKUP($A76,ACOUSTIC_PIVOT_TABLE!$B$4:$AO$500,12,FALSE)))</f>
        <v/>
      </c>
      <c r="AR76" s="27" t="str">
        <f>IF($A76="","",(VLOOKUP($A76,ACOUSTIC_PIVOT_TABLE!$B$4:$AO$500,13,FALSE)))</f>
        <v/>
      </c>
      <c r="AS76" s="27" t="str">
        <f>IF($A76="","",(VLOOKUP($A76,ACOUSTIC_PIVOT_TABLE!$B$4:$AO$500,14,FALSE)))</f>
        <v/>
      </c>
      <c r="AT76" s="27" t="str">
        <f>IF($A76="","",(VLOOKUP($A76,ACOUSTIC_PIVOT_TABLE!$B$4:$AO$500,15,FALSE)))</f>
        <v/>
      </c>
      <c r="AU76" s="27" t="str">
        <f>IF($A76="","",(VLOOKUP($A76,ACOUSTIC_PIVOT_TABLE!$B$4:$AO$500,16,FALSE)))</f>
        <v/>
      </c>
      <c r="AV76" s="27" t="str">
        <f>IF($A76="","",(VLOOKUP($A76,ACOUSTIC_PIVOT_TABLE!$B$4:$AO$500,17,FALSE)))</f>
        <v/>
      </c>
      <c r="AW76" s="27" t="str">
        <f>IF($A76="","",(VLOOKUP($A76,ACOUSTIC_PIVOT_TABLE!$B$4:$AO$500,18,FALSE)))</f>
        <v/>
      </c>
      <c r="AX76" s="27" t="str">
        <f>IF($A76="","",(VLOOKUP($A76,ACOUSTIC_PIVOT_TABLE!$B$4:$AO$500,19,FALSE)))</f>
        <v/>
      </c>
      <c r="AY76" s="27" t="str">
        <f>IF($A76="","",(VLOOKUP($A76,ACOUSTIC_PIVOT_TABLE!$B$4:$AO$500,20,FALSE)))</f>
        <v/>
      </c>
      <c r="AZ76" s="27" t="str">
        <f>IF($A76="","",(VLOOKUP($A76,ACOUSTIC_PIVOT_TABLE!$B$4:$AO$500,21,FALSE)))</f>
        <v/>
      </c>
      <c r="BA76" s="27" t="str">
        <f>IF($A76="","",(VLOOKUP($A76,ACOUSTIC_PIVOT_TABLE!$B$4:$AO$500,22,FALSE)))</f>
        <v/>
      </c>
      <c r="BB76" s="27" t="str">
        <f>IF($A76="","",(VLOOKUP($A76,ACOUSTIC_PIVOT_TABLE!$B$4:$AO$500,23,FALSE)))</f>
        <v/>
      </c>
      <c r="BC76" s="27" t="str">
        <f>IF($A76="","",(VLOOKUP($A76,ACOUSTIC_PIVOT_TABLE!$B$4:$AO$500,24,FALSE)))</f>
        <v/>
      </c>
      <c r="BD76" s="27" t="str">
        <f>IF($A76="","",(VLOOKUP($A76,ACOUSTIC_PIVOT_TABLE!$B$4:$AO$500,25,FALSE)))</f>
        <v/>
      </c>
      <c r="BE76" s="27" t="str">
        <f>IF($A76="","",(VLOOKUP($A76,ACOUSTIC_PIVOT_TABLE!$B$4:$AO$500,26,FALSE)))</f>
        <v/>
      </c>
      <c r="BF76" s="27" t="str">
        <f>IF($A76="","",(VLOOKUP($A76,ACOUSTIC_PIVOT_TABLE!$B$4:$AO$500,27,FALSE)))</f>
        <v/>
      </c>
      <c r="BG76" s="27" t="str">
        <f>IF($A76="","",(VLOOKUP($A76,ACOUSTIC_PIVOT_TABLE!$B$4:$AO$500,28,FALSE)))</f>
        <v/>
      </c>
      <c r="BH76" s="27" t="str">
        <f>IF($A76="","",(VLOOKUP($A76,ACOUSTIC_PIVOT_TABLE!$B$4:$AO$500,29,FALSE)))</f>
        <v/>
      </c>
      <c r="BI76" s="27" t="str">
        <f>IF($A76="","",(VLOOKUP($A76,ACOUSTIC_PIVOT_TABLE!$B$4:$AO$500,30,FALSE)))</f>
        <v/>
      </c>
      <c r="BJ76" s="27" t="str">
        <f>IF($A76="","",(VLOOKUP($A76,ACOUSTIC_PIVOT_TABLE!$B$4:$AO$500,31,FALSE)))</f>
        <v/>
      </c>
      <c r="BK76" s="27" t="str">
        <f>IF($A76="","",(VLOOKUP($A76,ACOUSTIC_PIVOT_TABLE!$B$4:$AO$500,32,FALSE)))</f>
        <v/>
      </c>
      <c r="BL76" s="27" t="str">
        <f>IF($A76="","",(VLOOKUP($A76,ACOUSTIC_PIVOT_TABLE!$B$4:$AO$500,33,FALSE)))</f>
        <v/>
      </c>
      <c r="BM76" s="27" t="str">
        <f>IF($A76="","",(VLOOKUP($A76,ACOUSTIC_PIVOT_TABLE!$B$4:$AO$500,34,FALSE)))</f>
        <v/>
      </c>
      <c r="BN76" s="27" t="str">
        <f>IF($A76="","",(VLOOKUP($A76,ACOUSTIC_PIVOT_TABLE!$B$4:$AO$500,35,FALSE)))</f>
        <v/>
      </c>
      <c r="BO76" s="27" t="str">
        <f>IF($A76="","",(VLOOKUP($A76,ACOUSTIC_PIVOT_TABLE!$B$4:$AO$500,36,FALSE)))</f>
        <v/>
      </c>
      <c r="BP76" s="27" t="str">
        <f>IF($A76="","",(VLOOKUP($A76,ACOUSTIC_PIVOT_TABLE!$B$4:$AO$500,37,FALSE)))</f>
        <v/>
      </c>
      <c r="BQ76" s="27" t="str">
        <f>IF($A76="","",(VLOOKUP($A76,ACOUSTIC_PIVOT_TABLE!$B$4:$AO$500,38,FALSE)))</f>
        <v/>
      </c>
      <c r="BR76" s="27" t="str">
        <f>IF($A76="","",(VLOOKUP($A76,ACOUSTIC_PIVOT_TABLE!$B$4:$AO$500,39,FALSE)))</f>
        <v/>
      </c>
      <c r="BS76" s="27" t="str">
        <f>IF($A76="","",(VLOOKUP($A76,ACOUSTIC_PIVOT_TABLE!$B$4:$AO$500,40,FALSE)))</f>
        <v/>
      </c>
    </row>
    <row r="77" spans="1:71" x14ac:dyDescent="0.25">
      <c r="A77" s="1" t="str">
        <f>IF(ACOUSTIC_PIVOT_TABLE!B79 = 0, "",ACOUSTIC_PIVOT_TABLE!B79)</f>
        <v/>
      </c>
      <c r="B77" s="1" t="str">
        <f>IF($A77="","",(VLOOKUP($A77,ACOUSTICS_COMBINED!$B$3:$AQ$501,21,FALSE)))</f>
        <v/>
      </c>
      <c r="C77" s="1" t="str">
        <f>IF($A77="","",(VLOOKUP($A77,ACOUSTICS_COMBINED!$B$3:$AQ$501,22,FALSE)))</f>
        <v/>
      </c>
      <c r="D77" s="1" t="str">
        <f>IF($A77="","",(VLOOKUP($A77,ACOUSTICS_COMBINED!$B$3:$AQ$501,12,FALSE)))</f>
        <v/>
      </c>
      <c r="E77" s="1" t="str">
        <f>IF($A77="","",(VLOOKUP($A77,ACOUSTICS_COMBINED!$B$3:$AQ$501,13,FALSE)))</f>
        <v/>
      </c>
      <c r="F77" s="1" t="str">
        <f>IF($A77="","",(VLOOKUP($A77,ACOUSTICS_COMBINED!$B$3:$AQ$501,14,FALSE)))</f>
        <v/>
      </c>
      <c r="G77" s="1" t="str">
        <f>IF($A77="","",(VLOOKUP($A77,ACOUSTICS_COMBINED!$B$3:$AQ$501,23,FALSE)))</f>
        <v/>
      </c>
      <c r="H77" s="1" t="str">
        <f>IF($A77="","",(VLOOKUP($A77,ACOUSTICS_COMBINED!$B$3:$AQ$501,24,FALSE)))</f>
        <v/>
      </c>
      <c r="I77" s="1" t="str">
        <f>IF($A77="","",(VLOOKUP($A77,ACOUSTICS_COMBINED!$B$3:$AQ$501,15,FALSE)))</f>
        <v/>
      </c>
      <c r="J77" s="1" t="str">
        <f>IF($A77="","",(VLOOKUP($A77,ACOUSTICS_COMBINED!$B$3:$AQ$501,16,FALSE)))</f>
        <v/>
      </c>
      <c r="K77" s="1" t="str">
        <f>IF($A77="","",(VLOOKUP($A77,ACOUSTICS_COMBINED!$B$3:$AQ$501,17,FALSE)))</f>
        <v/>
      </c>
      <c r="L77" s="1" t="str">
        <f>IF($A77="","",(VLOOKUP($A77,ACOUSTICS_COMBINED!$B$3:$AQ$501,18,FALSE)))</f>
        <v/>
      </c>
      <c r="M77" s="1" t="str">
        <f>IF($A77="","",(VLOOKUP($A77,ACOUSTICS_COMBINED!$B$3:$AQ$501,25,FALSE)))</f>
        <v/>
      </c>
      <c r="N77" s="16" t="str">
        <f>IF($A77="","",(VLOOKUP($A77,ACOUSTICS_COMBINED!$B$3:$AQ$501,19,FALSE)))</f>
        <v/>
      </c>
      <c r="O77" s="16" t="str">
        <f>IF($A77="","",(VLOOKUP($A77,ACOUSTICS_COMBINED!$B$3:$AQ$501,20,FALSE)))</f>
        <v/>
      </c>
      <c r="P77" s="1" t="str">
        <f>IF($A77="","",(VLOOKUP($A77,ACOUSTICS_COMBINED!$B$3:$AQ$501,26,FALSE)))</f>
        <v/>
      </c>
      <c r="Q77" s="1" t="str">
        <f>IF($A77="","",(VLOOKUP($A77,ACOUSTICS_COMBINED!$B$3:$AQ$501,27,FALSE)))</f>
        <v/>
      </c>
      <c r="R77" s="1" t="str">
        <f>IF($A77="","",(VLOOKUP($A77,ACOUSTICS_COMBINED!$B$3:$AQ$501,28,FALSE)))</f>
        <v/>
      </c>
      <c r="S77" s="1" t="str">
        <f>IF($A77="","",(VLOOKUP($A77,ACOUSTICS_COMBINED!$B$3:$AQ$501,29,FALSE)))</f>
        <v/>
      </c>
      <c r="T77" s="1" t="str">
        <f>IF($A77="","",(VLOOKUP($A77,ACOUSTICS_COMBINED!$B$3:$AQ$501,30,FALSE)))</f>
        <v/>
      </c>
      <c r="U77" s="1" t="str">
        <f>IF($A77="","",(VLOOKUP($A77,ACOUSTICS_COMBINED!$B$3:$AQ$501,31,FALSE)))</f>
        <v/>
      </c>
      <c r="V77" s="1" t="str">
        <f>IF($A77="","",(VLOOKUP($A77,ACOUSTICS_COMBINED!$B$3:$AQ$501,32,FALSE)))</f>
        <v/>
      </c>
      <c r="W77" s="1" t="str">
        <f>IF($A77="","",(VLOOKUP($A77,ACOUSTICS_COMBINED!$B$3:$AQ$501,33,FALSE)))</f>
        <v/>
      </c>
      <c r="X77" s="1" t="str">
        <f>IF($A77="","",(VLOOKUP($A77,ACOUSTICS_COMBINED!$B$3:$AQ$501,34,FALSE)))</f>
        <v/>
      </c>
      <c r="Y77" s="1" t="str">
        <f>IF($A77="","",(VLOOKUP($A77,ACOUSTICS_COMBINED!$B$3:$AQ$501,35,FALSE)))</f>
        <v/>
      </c>
      <c r="Z77" s="1" t="str">
        <f>IF($A77="","",(VLOOKUP($A77,ACOUSTICS_COMBINED!$B$3:$AQ$501,36,FALSE)))</f>
        <v/>
      </c>
      <c r="AA77" s="1" t="str">
        <f>IF($A77="","",(VLOOKUP($A77,ACOUSTICS_COMBINED!$B$3:$AQ$501,37,FALSE)))</f>
        <v/>
      </c>
      <c r="AB77" s="1" t="str">
        <f>IF($A77="","",(VLOOKUP($A77,ACOUSTICS_COMBINED!$B$3:$AQ$501,38,FALSE)))</f>
        <v/>
      </c>
      <c r="AC77" s="1" t="str">
        <f>IF($A77="","",(VLOOKUP($A77,ACOUSTICS_COMBINED!$B$3:$AQ$501,39,FALSE)))</f>
        <v/>
      </c>
      <c r="AD77" s="1" t="str">
        <f>IF($A77="","",(VLOOKUP($A77,ACOUSTICS_COMBINED!$B$3:$AQ$501,40,FALSE)))</f>
        <v/>
      </c>
      <c r="AE77" s="1" t="str">
        <f>IF($A77="","",(VLOOKUP($A77,ACOUSTICS_COMBINED!$B$3:$AQ$501,41,FALSE)))</f>
        <v/>
      </c>
      <c r="AF77" s="1" t="str">
        <f>IF($A77="","",(VLOOKUP($A77,ACOUSTICS_COMBINED!$B$3:$AQ$501,42,FALSE)))</f>
        <v/>
      </c>
      <c r="AG77" s="27" t="str">
        <f>IF($A77="","",(VLOOKUP($A77,ACOUSTIC_PIVOT_TABLE!$B$4:$AO$500,2,FALSE)))</f>
        <v/>
      </c>
      <c r="AH77" s="27" t="str">
        <f>IF($A77="","",(VLOOKUP($A77,ACOUSTIC_PIVOT_TABLE!$B$4:$AO$500,3,FALSE)))</f>
        <v/>
      </c>
      <c r="AI77" s="27" t="str">
        <f>IF($A77="","",(VLOOKUP($A77,ACOUSTIC_PIVOT_TABLE!$B$4:$AO$500,4,FALSE)))</f>
        <v/>
      </c>
      <c r="AJ77" s="27" t="str">
        <f>IF($A77="","",(VLOOKUP($A77,ACOUSTIC_PIVOT_TABLE!$B$4:$AO$500,5,FALSE)))</f>
        <v/>
      </c>
      <c r="AK77" s="27" t="str">
        <f>IF($A77="","",(VLOOKUP($A77,ACOUSTIC_PIVOT_TABLE!$B$4:$AO$500,6,FALSE)))</f>
        <v/>
      </c>
      <c r="AL77" s="27" t="str">
        <f>IF($A77="","",(VLOOKUP($A77,ACOUSTIC_PIVOT_TABLE!$B$4:$AO$500,7,FALSE)))</f>
        <v/>
      </c>
      <c r="AM77" s="27" t="str">
        <f>IF($A77="","",(VLOOKUP($A77,ACOUSTIC_PIVOT_TABLE!$B$4:$AO$500,8,FALSE)))</f>
        <v/>
      </c>
      <c r="AN77" s="27" t="str">
        <f>IF($A77="","",(VLOOKUP($A77,ACOUSTIC_PIVOT_TABLE!$B$4:$AO$500,9,FALSE)))</f>
        <v/>
      </c>
      <c r="AO77" s="27" t="str">
        <f>IF($A77="","",(VLOOKUP($A77,ACOUSTIC_PIVOT_TABLE!$B$4:$AO$500,10,FALSE)))</f>
        <v/>
      </c>
      <c r="AP77" s="27" t="str">
        <f>IF($A77="","",(VLOOKUP($A77,ACOUSTIC_PIVOT_TABLE!$B$4:$AO$500,11,FALSE)))</f>
        <v/>
      </c>
      <c r="AQ77" s="27" t="str">
        <f>IF($A77="","",(VLOOKUP($A77,ACOUSTIC_PIVOT_TABLE!$B$4:$AO$500,12,FALSE)))</f>
        <v/>
      </c>
      <c r="AR77" s="27" t="str">
        <f>IF($A77="","",(VLOOKUP($A77,ACOUSTIC_PIVOT_TABLE!$B$4:$AO$500,13,FALSE)))</f>
        <v/>
      </c>
      <c r="AS77" s="27" t="str">
        <f>IF($A77="","",(VLOOKUP($A77,ACOUSTIC_PIVOT_TABLE!$B$4:$AO$500,14,FALSE)))</f>
        <v/>
      </c>
      <c r="AT77" s="27" t="str">
        <f>IF($A77="","",(VLOOKUP($A77,ACOUSTIC_PIVOT_TABLE!$B$4:$AO$500,15,FALSE)))</f>
        <v/>
      </c>
      <c r="AU77" s="27" t="str">
        <f>IF($A77="","",(VLOOKUP($A77,ACOUSTIC_PIVOT_TABLE!$B$4:$AO$500,16,FALSE)))</f>
        <v/>
      </c>
      <c r="AV77" s="27" t="str">
        <f>IF($A77="","",(VLOOKUP($A77,ACOUSTIC_PIVOT_TABLE!$B$4:$AO$500,17,FALSE)))</f>
        <v/>
      </c>
      <c r="AW77" s="27" t="str">
        <f>IF($A77="","",(VLOOKUP($A77,ACOUSTIC_PIVOT_TABLE!$B$4:$AO$500,18,FALSE)))</f>
        <v/>
      </c>
      <c r="AX77" s="27" t="str">
        <f>IF($A77="","",(VLOOKUP($A77,ACOUSTIC_PIVOT_TABLE!$B$4:$AO$500,19,FALSE)))</f>
        <v/>
      </c>
      <c r="AY77" s="27" t="str">
        <f>IF($A77="","",(VLOOKUP($A77,ACOUSTIC_PIVOT_TABLE!$B$4:$AO$500,20,FALSE)))</f>
        <v/>
      </c>
      <c r="AZ77" s="27" t="str">
        <f>IF($A77="","",(VLOOKUP($A77,ACOUSTIC_PIVOT_TABLE!$B$4:$AO$500,21,FALSE)))</f>
        <v/>
      </c>
      <c r="BA77" s="27" t="str">
        <f>IF($A77="","",(VLOOKUP($A77,ACOUSTIC_PIVOT_TABLE!$B$4:$AO$500,22,FALSE)))</f>
        <v/>
      </c>
      <c r="BB77" s="27" t="str">
        <f>IF($A77="","",(VLOOKUP($A77,ACOUSTIC_PIVOT_TABLE!$B$4:$AO$500,23,FALSE)))</f>
        <v/>
      </c>
      <c r="BC77" s="27" t="str">
        <f>IF($A77="","",(VLOOKUP($A77,ACOUSTIC_PIVOT_TABLE!$B$4:$AO$500,24,FALSE)))</f>
        <v/>
      </c>
      <c r="BD77" s="27" t="str">
        <f>IF($A77="","",(VLOOKUP($A77,ACOUSTIC_PIVOT_TABLE!$B$4:$AO$500,25,FALSE)))</f>
        <v/>
      </c>
      <c r="BE77" s="27" t="str">
        <f>IF($A77="","",(VLOOKUP($A77,ACOUSTIC_PIVOT_TABLE!$B$4:$AO$500,26,FALSE)))</f>
        <v/>
      </c>
      <c r="BF77" s="27" t="str">
        <f>IF($A77="","",(VLOOKUP($A77,ACOUSTIC_PIVOT_TABLE!$B$4:$AO$500,27,FALSE)))</f>
        <v/>
      </c>
      <c r="BG77" s="27" t="str">
        <f>IF($A77="","",(VLOOKUP($A77,ACOUSTIC_PIVOT_TABLE!$B$4:$AO$500,28,FALSE)))</f>
        <v/>
      </c>
      <c r="BH77" s="27" t="str">
        <f>IF($A77="","",(VLOOKUP($A77,ACOUSTIC_PIVOT_TABLE!$B$4:$AO$500,29,FALSE)))</f>
        <v/>
      </c>
      <c r="BI77" s="27" t="str">
        <f>IF($A77="","",(VLOOKUP($A77,ACOUSTIC_PIVOT_TABLE!$B$4:$AO$500,30,FALSE)))</f>
        <v/>
      </c>
      <c r="BJ77" s="27" t="str">
        <f>IF($A77="","",(VLOOKUP($A77,ACOUSTIC_PIVOT_TABLE!$B$4:$AO$500,31,FALSE)))</f>
        <v/>
      </c>
      <c r="BK77" s="27" t="str">
        <f>IF($A77="","",(VLOOKUP($A77,ACOUSTIC_PIVOT_TABLE!$B$4:$AO$500,32,FALSE)))</f>
        <v/>
      </c>
      <c r="BL77" s="27" t="str">
        <f>IF($A77="","",(VLOOKUP($A77,ACOUSTIC_PIVOT_TABLE!$B$4:$AO$500,33,FALSE)))</f>
        <v/>
      </c>
      <c r="BM77" s="27" t="str">
        <f>IF($A77="","",(VLOOKUP($A77,ACOUSTIC_PIVOT_TABLE!$B$4:$AO$500,34,FALSE)))</f>
        <v/>
      </c>
      <c r="BN77" s="27" t="str">
        <f>IF($A77="","",(VLOOKUP($A77,ACOUSTIC_PIVOT_TABLE!$B$4:$AO$500,35,FALSE)))</f>
        <v/>
      </c>
      <c r="BO77" s="27" t="str">
        <f>IF($A77="","",(VLOOKUP($A77,ACOUSTIC_PIVOT_TABLE!$B$4:$AO$500,36,FALSE)))</f>
        <v/>
      </c>
      <c r="BP77" s="27" t="str">
        <f>IF($A77="","",(VLOOKUP($A77,ACOUSTIC_PIVOT_TABLE!$B$4:$AO$500,37,FALSE)))</f>
        <v/>
      </c>
      <c r="BQ77" s="27" t="str">
        <f>IF($A77="","",(VLOOKUP($A77,ACOUSTIC_PIVOT_TABLE!$B$4:$AO$500,38,FALSE)))</f>
        <v/>
      </c>
      <c r="BR77" s="27" t="str">
        <f>IF($A77="","",(VLOOKUP($A77,ACOUSTIC_PIVOT_TABLE!$B$4:$AO$500,39,FALSE)))</f>
        <v/>
      </c>
      <c r="BS77" s="27" t="str">
        <f>IF($A77="","",(VLOOKUP($A77,ACOUSTIC_PIVOT_TABLE!$B$4:$AO$500,40,FALSE)))</f>
        <v/>
      </c>
    </row>
    <row r="78" spans="1:71" x14ac:dyDescent="0.25">
      <c r="A78" s="1" t="str">
        <f>IF(ACOUSTIC_PIVOT_TABLE!B80 = 0, "",ACOUSTIC_PIVOT_TABLE!B80)</f>
        <v/>
      </c>
      <c r="B78" s="1" t="str">
        <f>IF($A78="","",(VLOOKUP($A78,ACOUSTICS_COMBINED!$B$3:$AQ$501,21,FALSE)))</f>
        <v/>
      </c>
      <c r="C78" s="1" t="str">
        <f>IF($A78="","",(VLOOKUP($A78,ACOUSTICS_COMBINED!$B$3:$AQ$501,22,FALSE)))</f>
        <v/>
      </c>
      <c r="D78" s="1" t="str">
        <f>IF($A78="","",(VLOOKUP($A78,ACOUSTICS_COMBINED!$B$3:$AQ$501,12,FALSE)))</f>
        <v/>
      </c>
      <c r="E78" s="1" t="str">
        <f>IF($A78="","",(VLOOKUP($A78,ACOUSTICS_COMBINED!$B$3:$AQ$501,13,FALSE)))</f>
        <v/>
      </c>
      <c r="F78" s="1" t="str">
        <f>IF($A78="","",(VLOOKUP($A78,ACOUSTICS_COMBINED!$B$3:$AQ$501,14,FALSE)))</f>
        <v/>
      </c>
      <c r="G78" s="1" t="str">
        <f>IF($A78="","",(VLOOKUP($A78,ACOUSTICS_COMBINED!$B$3:$AQ$501,23,FALSE)))</f>
        <v/>
      </c>
      <c r="H78" s="1" t="str">
        <f>IF($A78="","",(VLOOKUP($A78,ACOUSTICS_COMBINED!$B$3:$AQ$501,24,FALSE)))</f>
        <v/>
      </c>
      <c r="I78" s="1" t="str">
        <f>IF($A78="","",(VLOOKUP($A78,ACOUSTICS_COMBINED!$B$3:$AQ$501,15,FALSE)))</f>
        <v/>
      </c>
      <c r="J78" s="1" t="str">
        <f>IF($A78="","",(VLOOKUP($A78,ACOUSTICS_COMBINED!$B$3:$AQ$501,16,FALSE)))</f>
        <v/>
      </c>
      <c r="K78" s="1" t="str">
        <f>IF($A78="","",(VLOOKUP($A78,ACOUSTICS_COMBINED!$B$3:$AQ$501,17,FALSE)))</f>
        <v/>
      </c>
      <c r="L78" s="1" t="str">
        <f>IF($A78="","",(VLOOKUP($A78,ACOUSTICS_COMBINED!$B$3:$AQ$501,18,FALSE)))</f>
        <v/>
      </c>
      <c r="M78" s="1" t="str">
        <f>IF($A78="","",(VLOOKUP($A78,ACOUSTICS_COMBINED!$B$3:$AQ$501,25,FALSE)))</f>
        <v/>
      </c>
      <c r="N78" s="16" t="str">
        <f>IF($A78="","",(VLOOKUP($A78,ACOUSTICS_COMBINED!$B$3:$AQ$501,19,FALSE)))</f>
        <v/>
      </c>
      <c r="O78" s="16" t="str">
        <f>IF($A78="","",(VLOOKUP($A78,ACOUSTICS_COMBINED!$B$3:$AQ$501,20,FALSE)))</f>
        <v/>
      </c>
      <c r="P78" s="1" t="str">
        <f>IF($A78="","",(VLOOKUP($A78,ACOUSTICS_COMBINED!$B$3:$AQ$501,26,FALSE)))</f>
        <v/>
      </c>
      <c r="Q78" s="1" t="str">
        <f>IF($A78="","",(VLOOKUP($A78,ACOUSTICS_COMBINED!$B$3:$AQ$501,27,FALSE)))</f>
        <v/>
      </c>
      <c r="R78" s="1" t="str">
        <f>IF($A78="","",(VLOOKUP($A78,ACOUSTICS_COMBINED!$B$3:$AQ$501,28,FALSE)))</f>
        <v/>
      </c>
      <c r="S78" s="1" t="str">
        <f>IF($A78="","",(VLOOKUP($A78,ACOUSTICS_COMBINED!$B$3:$AQ$501,29,FALSE)))</f>
        <v/>
      </c>
      <c r="T78" s="1" t="str">
        <f>IF($A78="","",(VLOOKUP($A78,ACOUSTICS_COMBINED!$B$3:$AQ$501,30,FALSE)))</f>
        <v/>
      </c>
      <c r="U78" s="1" t="str">
        <f>IF($A78="","",(VLOOKUP($A78,ACOUSTICS_COMBINED!$B$3:$AQ$501,31,FALSE)))</f>
        <v/>
      </c>
      <c r="V78" s="1" t="str">
        <f>IF($A78="","",(VLOOKUP($A78,ACOUSTICS_COMBINED!$B$3:$AQ$501,32,FALSE)))</f>
        <v/>
      </c>
      <c r="W78" s="1" t="str">
        <f>IF($A78="","",(VLOOKUP($A78,ACOUSTICS_COMBINED!$B$3:$AQ$501,33,FALSE)))</f>
        <v/>
      </c>
      <c r="X78" s="1" t="str">
        <f>IF($A78="","",(VLOOKUP($A78,ACOUSTICS_COMBINED!$B$3:$AQ$501,34,FALSE)))</f>
        <v/>
      </c>
      <c r="Y78" s="1" t="str">
        <f>IF($A78="","",(VLOOKUP($A78,ACOUSTICS_COMBINED!$B$3:$AQ$501,35,FALSE)))</f>
        <v/>
      </c>
      <c r="Z78" s="1" t="str">
        <f>IF($A78="","",(VLOOKUP($A78,ACOUSTICS_COMBINED!$B$3:$AQ$501,36,FALSE)))</f>
        <v/>
      </c>
      <c r="AA78" s="1" t="str">
        <f>IF($A78="","",(VLOOKUP($A78,ACOUSTICS_COMBINED!$B$3:$AQ$501,37,FALSE)))</f>
        <v/>
      </c>
      <c r="AB78" s="1" t="str">
        <f>IF($A78="","",(VLOOKUP($A78,ACOUSTICS_COMBINED!$B$3:$AQ$501,38,FALSE)))</f>
        <v/>
      </c>
      <c r="AC78" s="1" t="str">
        <f>IF($A78="","",(VLOOKUP($A78,ACOUSTICS_COMBINED!$B$3:$AQ$501,39,FALSE)))</f>
        <v/>
      </c>
      <c r="AD78" s="1" t="str">
        <f>IF($A78="","",(VLOOKUP($A78,ACOUSTICS_COMBINED!$B$3:$AQ$501,40,FALSE)))</f>
        <v/>
      </c>
      <c r="AE78" s="1" t="str">
        <f>IF($A78="","",(VLOOKUP($A78,ACOUSTICS_COMBINED!$B$3:$AQ$501,41,FALSE)))</f>
        <v/>
      </c>
      <c r="AF78" s="1" t="str">
        <f>IF($A78="","",(VLOOKUP($A78,ACOUSTICS_COMBINED!$B$3:$AQ$501,42,FALSE)))</f>
        <v/>
      </c>
      <c r="AG78" s="27" t="str">
        <f>IF($A78="","",(VLOOKUP($A78,ACOUSTIC_PIVOT_TABLE!$B$4:$AO$500,2,FALSE)))</f>
        <v/>
      </c>
      <c r="AH78" s="27" t="str">
        <f>IF($A78="","",(VLOOKUP($A78,ACOUSTIC_PIVOT_TABLE!$B$4:$AO$500,3,FALSE)))</f>
        <v/>
      </c>
      <c r="AI78" s="27" t="str">
        <f>IF($A78="","",(VLOOKUP($A78,ACOUSTIC_PIVOT_TABLE!$B$4:$AO$500,4,FALSE)))</f>
        <v/>
      </c>
      <c r="AJ78" s="27" t="str">
        <f>IF($A78="","",(VLOOKUP($A78,ACOUSTIC_PIVOT_TABLE!$B$4:$AO$500,5,FALSE)))</f>
        <v/>
      </c>
      <c r="AK78" s="27" t="str">
        <f>IF($A78="","",(VLOOKUP($A78,ACOUSTIC_PIVOT_TABLE!$B$4:$AO$500,6,FALSE)))</f>
        <v/>
      </c>
      <c r="AL78" s="27" t="str">
        <f>IF($A78="","",(VLOOKUP($A78,ACOUSTIC_PIVOT_TABLE!$B$4:$AO$500,7,FALSE)))</f>
        <v/>
      </c>
      <c r="AM78" s="27" t="str">
        <f>IF($A78="","",(VLOOKUP($A78,ACOUSTIC_PIVOT_TABLE!$B$4:$AO$500,8,FALSE)))</f>
        <v/>
      </c>
      <c r="AN78" s="27" t="str">
        <f>IF($A78="","",(VLOOKUP($A78,ACOUSTIC_PIVOT_TABLE!$B$4:$AO$500,9,FALSE)))</f>
        <v/>
      </c>
      <c r="AO78" s="27" t="str">
        <f>IF($A78="","",(VLOOKUP($A78,ACOUSTIC_PIVOT_TABLE!$B$4:$AO$500,10,FALSE)))</f>
        <v/>
      </c>
      <c r="AP78" s="27" t="str">
        <f>IF($A78="","",(VLOOKUP($A78,ACOUSTIC_PIVOT_TABLE!$B$4:$AO$500,11,FALSE)))</f>
        <v/>
      </c>
      <c r="AQ78" s="27" t="str">
        <f>IF($A78="","",(VLOOKUP($A78,ACOUSTIC_PIVOT_TABLE!$B$4:$AO$500,12,FALSE)))</f>
        <v/>
      </c>
      <c r="AR78" s="27" t="str">
        <f>IF($A78="","",(VLOOKUP($A78,ACOUSTIC_PIVOT_TABLE!$B$4:$AO$500,13,FALSE)))</f>
        <v/>
      </c>
      <c r="AS78" s="27" t="str">
        <f>IF($A78="","",(VLOOKUP($A78,ACOUSTIC_PIVOT_TABLE!$B$4:$AO$500,14,FALSE)))</f>
        <v/>
      </c>
      <c r="AT78" s="27" t="str">
        <f>IF($A78="","",(VLOOKUP($A78,ACOUSTIC_PIVOT_TABLE!$B$4:$AO$500,15,FALSE)))</f>
        <v/>
      </c>
      <c r="AU78" s="27" t="str">
        <f>IF($A78="","",(VLOOKUP($A78,ACOUSTIC_PIVOT_TABLE!$B$4:$AO$500,16,FALSE)))</f>
        <v/>
      </c>
      <c r="AV78" s="27" t="str">
        <f>IF($A78="","",(VLOOKUP($A78,ACOUSTIC_PIVOT_TABLE!$B$4:$AO$500,17,FALSE)))</f>
        <v/>
      </c>
      <c r="AW78" s="27" t="str">
        <f>IF($A78="","",(VLOOKUP($A78,ACOUSTIC_PIVOT_TABLE!$B$4:$AO$500,18,FALSE)))</f>
        <v/>
      </c>
      <c r="AX78" s="27" t="str">
        <f>IF($A78="","",(VLOOKUP($A78,ACOUSTIC_PIVOT_TABLE!$B$4:$AO$500,19,FALSE)))</f>
        <v/>
      </c>
      <c r="AY78" s="27" t="str">
        <f>IF($A78="","",(VLOOKUP($A78,ACOUSTIC_PIVOT_TABLE!$B$4:$AO$500,20,FALSE)))</f>
        <v/>
      </c>
      <c r="AZ78" s="27" t="str">
        <f>IF($A78="","",(VLOOKUP($A78,ACOUSTIC_PIVOT_TABLE!$B$4:$AO$500,21,FALSE)))</f>
        <v/>
      </c>
      <c r="BA78" s="27" t="str">
        <f>IF($A78="","",(VLOOKUP($A78,ACOUSTIC_PIVOT_TABLE!$B$4:$AO$500,22,FALSE)))</f>
        <v/>
      </c>
      <c r="BB78" s="27" t="str">
        <f>IF($A78="","",(VLOOKUP($A78,ACOUSTIC_PIVOT_TABLE!$B$4:$AO$500,23,FALSE)))</f>
        <v/>
      </c>
      <c r="BC78" s="27" t="str">
        <f>IF($A78="","",(VLOOKUP($A78,ACOUSTIC_PIVOT_TABLE!$B$4:$AO$500,24,FALSE)))</f>
        <v/>
      </c>
      <c r="BD78" s="27" t="str">
        <f>IF($A78="","",(VLOOKUP($A78,ACOUSTIC_PIVOT_TABLE!$B$4:$AO$500,25,FALSE)))</f>
        <v/>
      </c>
      <c r="BE78" s="27" t="str">
        <f>IF($A78="","",(VLOOKUP($A78,ACOUSTIC_PIVOT_TABLE!$B$4:$AO$500,26,FALSE)))</f>
        <v/>
      </c>
      <c r="BF78" s="27" t="str">
        <f>IF($A78="","",(VLOOKUP($A78,ACOUSTIC_PIVOT_TABLE!$B$4:$AO$500,27,FALSE)))</f>
        <v/>
      </c>
      <c r="BG78" s="27" t="str">
        <f>IF($A78="","",(VLOOKUP($A78,ACOUSTIC_PIVOT_TABLE!$B$4:$AO$500,28,FALSE)))</f>
        <v/>
      </c>
      <c r="BH78" s="27" t="str">
        <f>IF($A78="","",(VLOOKUP($A78,ACOUSTIC_PIVOT_TABLE!$B$4:$AO$500,29,FALSE)))</f>
        <v/>
      </c>
      <c r="BI78" s="27" t="str">
        <f>IF($A78="","",(VLOOKUP($A78,ACOUSTIC_PIVOT_TABLE!$B$4:$AO$500,30,FALSE)))</f>
        <v/>
      </c>
      <c r="BJ78" s="27" t="str">
        <f>IF($A78="","",(VLOOKUP($A78,ACOUSTIC_PIVOT_TABLE!$B$4:$AO$500,31,FALSE)))</f>
        <v/>
      </c>
      <c r="BK78" s="27" t="str">
        <f>IF($A78="","",(VLOOKUP($A78,ACOUSTIC_PIVOT_TABLE!$B$4:$AO$500,32,FALSE)))</f>
        <v/>
      </c>
      <c r="BL78" s="27" t="str">
        <f>IF($A78="","",(VLOOKUP($A78,ACOUSTIC_PIVOT_TABLE!$B$4:$AO$500,33,FALSE)))</f>
        <v/>
      </c>
      <c r="BM78" s="27" t="str">
        <f>IF($A78="","",(VLOOKUP($A78,ACOUSTIC_PIVOT_TABLE!$B$4:$AO$500,34,FALSE)))</f>
        <v/>
      </c>
      <c r="BN78" s="27" t="str">
        <f>IF($A78="","",(VLOOKUP($A78,ACOUSTIC_PIVOT_TABLE!$B$4:$AO$500,35,FALSE)))</f>
        <v/>
      </c>
      <c r="BO78" s="27" t="str">
        <f>IF($A78="","",(VLOOKUP($A78,ACOUSTIC_PIVOT_TABLE!$B$4:$AO$500,36,FALSE)))</f>
        <v/>
      </c>
      <c r="BP78" s="27" t="str">
        <f>IF($A78="","",(VLOOKUP($A78,ACOUSTIC_PIVOT_TABLE!$B$4:$AO$500,37,FALSE)))</f>
        <v/>
      </c>
      <c r="BQ78" s="27" t="str">
        <f>IF($A78="","",(VLOOKUP($A78,ACOUSTIC_PIVOT_TABLE!$B$4:$AO$500,38,FALSE)))</f>
        <v/>
      </c>
      <c r="BR78" s="27" t="str">
        <f>IF($A78="","",(VLOOKUP($A78,ACOUSTIC_PIVOT_TABLE!$B$4:$AO$500,39,FALSE)))</f>
        <v/>
      </c>
      <c r="BS78" s="27" t="str">
        <f>IF($A78="","",(VLOOKUP($A78,ACOUSTIC_PIVOT_TABLE!$B$4:$AO$500,40,FALSE)))</f>
        <v/>
      </c>
    </row>
    <row r="79" spans="1:71" x14ac:dyDescent="0.25">
      <c r="A79" s="1" t="str">
        <f>IF(ACOUSTIC_PIVOT_TABLE!B81 = 0, "",ACOUSTIC_PIVOT_TABLE!B81)</f>
        <v/>
      </c>
      <c r="B79" s="1" t="str">
        <f>IF($A79="","",(VLOOKUP($A79,ACOUSTICS_COMBINED!$B$3:$AQ$501,21,FALSE)))</f>
        <v/>
      </c>
      <c r="C79" s="1" t="str">
        <f>IF($A79="","",(VLOOKUP($A79,ACOUSTICS_COMBINED!$B$3:$AQ$501,22,FALSE)))</f>
        <v/>
      </c>
      <c r="D79" s="1" t="str">
        <f>IF($A79="","",(VLOOKUP($A79,ACOUSTICS_COMBINED!$B$3:$AQ$501,12,FALSE)))</f>
        <v/>
      </c>
      <c r="E79" s="1" t="str">
        <f>IF($A79="","",(VLOOKUP($A79,ACOUSTICS_COMBINED!$B$3:$AQ$501,13,FALSE)))</f>
        <v/>
      </c>
      <c r="F79" s="1" t="str">
        <f>IF($A79="","",(VLOOKUP($A79,ACOUSTICS_COMBINED!$B$3:$AQ$501,14,FALSE)))</f>
        <v/>
      </c>
      <c r="G79" s="1" t="str">
        <f>IF($A79="","",(VLOOKUP($A79,ACOUSTICS_COMBINED!$B$3:$AQ$501,23,FALSE)))</f>
        <v/>
      </c>
      <c r="H79" s="1" t="str">
        <f>IF($A79="","",(VLOOKUP($A79,ACOUSTICS_COMBINED!$B$3:$AQ$501,24,FALSE)))</f>
        <v/>
      </c>
      <c r="I79" s="1" t="str">
        <f>IF($A79="","",(VLOOKUP($A79,ACOUSTICS_COMBINED!$B$3:$AQ$501,15,FALSE)))</f>
        <v/>
      </c>
      <c r="J79" s="1" t="str">
        <f>IF($A79="","",(VLOOKUP($A79,ACOUSTICS_COMBINED!$B$3:$AQ$501,16,FALSE)))</f>
        <v/>
      </c>
      <c r="K79" s="1" t="str">
        <f>IF($A79="","",(VLOOKUP($A79,ACOUSTICS_COMBINED!$B$3:$AQ$501,17,FALSE)))</f>
        <v/>
      </c>
      <c r="L79" s="1" t="str">
        <f>IF($A79="","",(VLOOKUP($A79,ACOUSTICS_COMBINED!$B$3:$AQ$501,18,FALSE)))</f>
        <v/>
      </c>
      <c r="M79" s="1" t="str">
        <f>IF($A79="","",(VLOOKUP($A79,ACOUSTICS_COMBINED!$B$3:$AQ$501,25,FALSE)))</f>
        <v/>
      </c>
      <c r="N79" s="16" t="str">
        <f>IF($A79="","",(VLOOKUP($A79,ACOUSTICS_COMBINED!$B$3:$AQ$501,19,FALSE)))</f>
        <v/>
      </c>
      <c r="O79" s="16" t="str">
        <f>IF($A79="","",(VLOOKUP($A79,ACOUSTICS_COMBINED!$B$3:$AQ$501,20,FALSE)))</f>
        <v/>
      </c>
      <c r="P79" s="1" t="str">
        <f>IF($A79="","",(VLOOKUP($A79,ACOUSTICS_COMBINED!$B$3:$AQ$501,26,FALSE)))</f>
        <v/>
      </c>
      <c r="Q79" s="1" t="str">
        <f>IF($A79="","",(VLOOKUP($A79,ACOUSTICS_COMBINED!$B$3:$AQ$501,27,FALSE)))</f>
        <v/>
      </c>
      <c r="R79" s="1" t="str">
        <f>IF($A79="","",(VLOOKUP($A79,ACOUSTICS_COMBINED!$B$3:$AQ$501,28,FALSE)))</f>
        <v/>
      </c>
      <c r="S79" s="1" t="str">
        <f>IF($A79="","",(VLOOKUP($A79,ACOUSTICS_COMBINED!$B$3:$AQ$501,29,FALSE)))</f>
        <v/>
      </c>
      <c r="T79" s="1" t="str">
        <f>IF($A79="","",(VLOOKUP($A79,ACOUSTICS_COMBINED!$B$3:$AQ$501,30,FALSE)))</f>
        <v/>
      </c>
      <c r="U79" s="1" t="str">
        <f>IF($A79="","",(VLOOKUP($A79,ACOUSTICS_COMBINED!$B$3:$AQ$501,31,FALSE)))</f>
        <v/>
      </c>
      <c r="V79" s="1" t="str">
        <f>IF($A79="","",(VLOOKUP($A79,ACOUSTICS_COMBINED!$B$3:$AQ$501,32,FALSE)))</f>
        <v/>
      </c>
      <c r="W79" s="1" t="str">
        <f>IF($A79="","",(VLOOKUP($A79,ACOUSTICS_COMBINED!$B$3:$AQ$501,33,FALSE)))</f>
        <v/>
      </c>
      <c r="X79" s="1" t="str">
        <f>IF($A79="","",(VLOOKUP($A79,ACOUSTICS_COMBINED!$B$3:$AQ$501,34,FALSE)))</f>
        <v/>
      </c>
      <c r="Y79" s="1" t="str">
        <f>IF($A79="","",(VLOOKUP($A79,ACOUSTICS_COMBINED!$B$3:$AQ$501,35,FALSE)))</f>
        <v/>
      </c>
      <c r="Z79" s="1" t="str">
        <f>IF($A79="","",(VLOOKUP($A79,ACOUSTICS_COMBINED!$B$3:$AQ$501,36,FALSE)))</f>
        <v/>
      </c>
      <c r="AA79" s="1" t="str">
        <f>IF($A79="","",(VLOOKUP($A79,ACOUSTICS_COMBINED!$B$3:$AQ$501,37,FALSE)))</f>
        <v/>
      </c>
      <c r="AB79" s="1" t="str">
        <f>IF($A79="","",(VLOOKUP($A79,ACOUSTICS_COMBINED!$B$3:$AQ$501,38,FALSE)))</f>
        <v/>
      </c>
      <c r="AC79" s="1" t="str">
        <f>IF($A79="","",(VLOOKUP($A79,ACOUSTICS_COMBINED!$B$3:$AQ$501,39,FALSE)))</f>
        <v/>
      </c>
      <c r="AD79" s="1" t="str">
        <f>IF($A79="","",(VLOOKUP($A79,ACOUSTICS_COMBINED!$B$3:$AQ$501,40,FALSE)))</f>
        <v/>
      </c>
      <c r="AE79" s="1" t="str">
        <f>IF($A79="","",(VLOOKUP($A79,ACOUSTICS_COMBINED!$B$3:$AQ$501,41,FALSE)))</f>
        <v/>
      </c>
      <c r="AF79" s="1" t="str">
        <f>IF($A79="","",(VLOOKUP($A79,ACOUSTICS_COMBINED!$B$3:$AQ$501,42,FALSE)))</f>
        <v/>
      </c>
      <c r="AG79" s="27" t="str">
        <f>IF($A79="","",(VLOOKUP($A79,ACOUSTIC_PIVOT_TABLE!$B$4:$AO$500,2,FALSE)))</f>
        <v/>
      </c>
      <c r="AH79" s="27" t="str">
        <f>IF($A79="","",(VLOOKUP($A79,ACOUSTIC_PIVOT_TABLE!$B$4:$AO$500,3,FALSE)))</f>
        <v/>
      </c>
      <c r="AI79" s="27" t="str">
        <f>IF($A79="","",(VLOOKUP($A79,ACOUSTIC_PIVOT_TABLE!$B$4:$AO$500,4,FALSE)))</f>
        <v/>
      </c>
      <c r="AJ79" s="27" t="str">
        <f>IF($A79="","",(VLOOKUP($A79,ACOUSTIC_PIVOT_TABLE!$B$4:$AO$500,5,FALSE)))</f>
        <v/>
      </c>
      <c r="AK79" s="27" t="str">
        <f>IF($A79="","",(VLOOKUP($A79,ACOUSTIC_PIVOT_TABLE!$B$4:$AO$500,6,FALSE)))</f>
        <v/>
      </c>
      <c r="AL79" s="27" t="str">
        <f>IF($A79="","",(VLOOKUP($A79,ACOUSTIC_PIVOT_TABLE!$B$4:$AO$500,7,FALSE)))</f>
        <v/>
      </c>
      <c r="AM79" s="27" t="str">
        <f>IF($A79="","",(VLOOKUP($A79,ACOUSTIC_PIVOT_TABLE!$B$4:$AO$500,8,FALSE)))</f>
        <v/>
      </c>
      <c r="AN79" s="27" t="str">
        <f>IF($A79="","",(VLOOKUP($A79,ACOUSTIC_PIVOT_TABLE!$B$4:$AO$500,9,FALSE)))</f>
        <v/>
      </c>
      <c r="AO79" s="27" t="str">
        <f>IF($A79="","",(VLOOKUP($A79,ACOUSTIC_PIVOT_TABLE!$B$4:$AO$500,10,FALSE)))</f>
        <v/>
      </c>
      <c r="AP79" s="27" t="str">
        <f>IF($A79="","",(VLOOKUP($A79,ACOUSTIC_PIVOT_TABLE!$B$4:$AO$500,11,FALSE)))</f>
        <v/>
      </c>
      <c r="AQ79" s="27" t="str">
        <f>IF($A79="","",(VLOOKUP($A79,ACOUSTIC_PIVOT_TABLE!$B$4:$AO$500,12,FALSE)))</f>
        <v/>
      </c>
      <c r="AR79" s="27" t="str">
        <f>IF($A79="","",(VLOOKUP($A79,ACOUSTIC_PIVOT_TABLE!$B$4:$AO$500,13,FALSE)))</f>
        <v/>
      </c>
      <c r="AS79" s="27" t="str">
        <f>IF($A79="","",(VLOOKUP($A79,ACOUSTIC_PIVOT_TABLE!$B$4:$AO$500,14,FALSE)))</f>
        <v/>
      </c>
      <c r="AT79" s="27" t="str">
        <f>IF($A79="","",(VLOOKUP($A79,ACOUSTIC_PIVOT_TABLE!$B$4:$AO$500,15,FALSE)))</f>
        <v/>
      </c>
      <c r="AU79" s="27" t="str">
        <f>IF($A79="","",(VLOOKUP($A79,ACOUSTIC_PIVOT_TABLE!$B$4:$AO$500,16,FALSE)))</f>
        <v/>
      </c>
      <c r="AV79" s="27" t="str">
        <f>IF($A79="","",(VLOOKUP($A79,ACOUSTIC_PIVOT_TABLE!$B$4:$AO$500,17,FALSE)))</f>
        <v/>
      </c>
      <c r="AW79" s="27" t="str">
        <f>IF($A79="","",(VLOOKUP($A79,ACOUSTIC_PIVOT_TABLE!$B$4:$AO$500,18,FALSE)))</f>
        <v/>
      </c>
      <c r="AX79" s="27" t="str">
        <f>IF($A79="","",(VLOOKUP($A79,ACOUSTIC_PIVOT_TABLE!$B$4:$AO$500,19,FALSE)))</f>
        <v/>
      </c>
      <c r="AY79" s="27" t="str">
        <f>IF($A79="","",(VLOOKUP($A79,ACOUSTIC_PIVOT_TABLE!$B$4:$AO$500,20,FALSE)))</f>
        <v/>
      </c>
      <c r="AZ79" s="27" t="str">
        <f>IF($A79="","",(VLOOKUP($A79,ACOUSTIC_PIVOT_TABLE!$B$4:$AO$500,21,FALSE)))</f>
        <v/>
      </c>
      <c r="BA79" s="27" t="str">
        <f>IF($A79="","",(VLOOKUP($A79,ACOUSTIC_PIVOT_TABLE!$B$4:$AO$500,22,FALSE)))</f>
        <v/>
      </c>
      <c r="BB79" s="27" t="str">
        <f>IF($A79="","",(VLOOKUP($A79,ACOUSTIC_PIVOT_TABLE!$B$4:$AO$500,23,FALSE)))</f>
        <v/>
      </c>
      <c r="BC79" s="27" t="str">
        <f>IF($A79="","",(VLOOKUP($A79,ACOUSTIC_PIVOT_TABLE!$B$4:$AO$500,24,FALSE)))</f>
        <v/>
      </c>
      <c r="BD79" s="27" t="str">
        <f>IF($A79="","",(VLOOKUP($A79,ACOUSTIC_PIVOT_TABLE!$B$4:$AO$500,25,FALSE)))</f>
        <v/>
      </c>
      <c r="BE79" s="27" t="str">
        <f>IF($A79="","",(VLOOKUP($A79,ACOUSTIC_PIVOT_TABLE!$B$4:$AO$500,26,FALSE)))</f>
        <v/>
      </c>
      <c r="BF79" s="27" t="str">
        <f>IF($A79="","",(VLOOKUP($A79,ACOUSTIC_PIVOT_TABLE!$B$4:$AO$500,27,FALSE)))</f>
        <v/>
      </c>
      <c r="BG79" s="27" t="str">
        <f>IF($A79="","",(VLOOKUP($A79,ACOUSTIC_PIVOT_TABLE!$B$4:$AO$500,28,FALSE)))</f>
        <v/>
      </c>
      <c r="BH79" s="27" t="str">
        <f>IF($A79="","",(VLOOKUP($A79,ACOUSTIC_PIVOT_TABLE!$B$4:$AO$500,29,FALSE)))</f>
        <v/>
      </c>
      <c r="BI79" s="27" t="str">
        <f>IF($A79="","",(VLOOKUP($A79,ACOUSTIC_PIVOT_TABLE!$B$4:$AO$500,30,FALSE)))</f>
        <v/>
      </c>
      <c r="BJ79" s="27" t="str">
        <f>IF($A79="","",(VLOOKUP($A79,ACOUSTIC_PIVOT_TABLE!$B$4:$AO$500,31,FALSE)))</f>
        <v/>
      </c>
      <c r="BK79" s="27" t="str">
        <f>IF($A79="","",(VLOOKUP($A79,ACOUSTIC_PIVOT_TABLE!$B$4:$AO$500,32,FALSE)))</f>
        <v/>
      </c>
      <c r="BL79" s="27" t="str">
        <f>IF($A79="","",(VLOOKUP($A79,ACOUSTIC_PIVOT_TABLE!$B$4:$AO$500,33,FALSE)))</f>
        <v/>
      </c>
      <c r="BM79" s="27" t="str">
        <f>IF($A79="","",(VLOOKUP($A79,ACOUSTIC_PIVOT_TABLE!$B$4:$AO$500,34,FALSE)))</f>
        <v/>
      </c>
      <c r="BN79" s="27" t="str">
        <f>IF($A79="","",(VLOOKUP($A79,ACOUSTIC_PIVOT_TABLE!$B$4:$AO$500,35,FALSE)))</f>
        <v/>
      </c>
      <c r="BO79" s="27" t="str">
        <f>IF($A79="","",(VLOOKUP($A79,ACOUSTIC_PIVOT_TABLE!$B$4:$AO$500,36,FALSE)))</f>
        <v/>
      </c>
      <c r="BP79" s="27" t="str">
        <f>IF($A79="","",(VLOOKUP($A79,ACOUSTIC_PIVOT_TABLE!$B$4:$AO$500,37,FALSE)))</f>
        <v/>
      </c>
      <c r="BQ79" s="27" t="str">
        <f>IF($A79="","",(VLOOKUP($A79,ACOUSTIC_PIVOT_TABLE!$B$4:$AO$500,38,FALSE)))</f>
        <v/>
      </c>
      <c r="BR79" s="27" t="str">
        <f>IF($A79="","",(VLOOKUP($A79,ACOUSTIC_PIVOT_TABLE!$B$4:$AO$500,39,FALSE)))</f>
        <v/>
      </c>
      <c r="BS79" s="27" t="str">
        <f>IF($A79="","",(VLOOKUP($A79,ACOUSTIC_PIVOT_TABLE!$B$4:$AO$500,40,FALSE)))</f>
        <v/>
      </c>
    </row>
    <row r="80" spans="1:71" x14ac:dyDescent="0.25">
      <c r="A80" s="1" t="str">
        <f>IF(ACOUSTIC_PIVOT_TABLE!B82 = 0, "",ACOUSTIC_PIVOT_TABLE!B82)</f>
        <v/>
      </c>
      <c r="B80" s="1" t="str">
        <f>IF($A80="","",(VLOOKUP($A80,ACOUSTICS_COMBINED!$B$3:$AQ$501,21,FALSE)))</f>
        <v/>
      </c>
      <c r="C80" s="1" t="str">
        <f>IF($A80="","",(VLOOKUP($A80,ACOUSTICS_COMBINED!$B$3:$AQ$501,22,FALSE)))</f>
        <v/>
      </c>
      <c r="D80" s="1" t="str">
        <f>IF($A80="","",(VLOOKUP($A80,ACOUSTICS_COMBINED!$B$3:$AQ$501,12,FALSE)))</f>
        <v/>
      </c>
      <c r="E80" s="1" t="str">
        <f>IF($A80="","",(VLOOKUP($A80,ACOUSTICS_COMBINED!$B$3:$AQ$501,13,FALSE)))</f>
        <v/>
      </c>
      <c r="F80" s="1" t="str">
        <f>IF($A80="","",(VLOOKUP($A80,ACOUSTICS_COMBINED!$B$3:$AQ$501,14,FALSE)))</f>
        <v/>
      </c>
      <c r="G80" s="1" t="str">
        <f>IF($A80="","",(VLOOKUP($A80,ACOUSTICS_COMBINED!$B$3:$AQ$501,23,FALSE)))</f>
        <v/>
      </c>
      <c r="H80" s="1" t="str">
        <f>IF($A80="","",(VLOOKUP($A80,ACOUSTICS_COMBINED!$B$3:$AQ$501,24,FALSE)))</f>
        <v/>
      </c>
      <c r="I80" s="1" t="str">
        <f>IF($A80="","",(VLOOKUP($A80,ACOUSTICS_COMBINED!$B$3:$AQ$501,15,FALSE)))</f>
        <v/>
      </c>
      <c r="J80" s="1" t="str">
        <f>IF($A80="","",(VLOOKUP($A80,ACOUSTICS_COMBINED!$B$3:$AQ$501,16,FALSE)))</f>
        <v/>
      </c>
      <c r="K80" s="1" t="str">
        <f>IF($A80="","",(VLOOKUP($A80,ACOUSTICS_COMBINED!$B$3:$AQ$501,17,FALSE)))</f>
        <v/>
      </c>
      <c r="L80" s="1" t="str">
        <f>IF($A80="","",(VLOOKUP($A80,ACOUSTICS_COMBINED!$B$3:$AQ$501,18,FALSE)))</f>
        <v/>
      </c>
      <c r="M80" s="1" t="str">
        <f>IF($A80="","",(VLOOKUP($A80,ACOUSTICS_COMBINED!$B$3:$AQ$501,25,FALSE)))</f>
        <v/>
      </c>
      <c r="N80" s="16" t="str">
        <f>IF($A80="","",(VLOOKUP($A80,ACOUSTICS_COMBINED!$B$3:$AQ$501,19,FALSE)))</f>
        <v/>
      </c>
      <c r="O80" s="16" t="str">
        <f>IF($A80="","",(VLOOKUP($A80,ACOUSTICS_COMBINED!$B$3:$AQ$501,20,FALSE)))</f>
        <v/>
      </c>
      <c r="P80" s="1" t="str">
        <f>IF($A80="","",(VLOOKUP($A80,ACOUSTICS_COMBINED!$B$3:$AQ$501,26,FALSE)))</f>
        <v/>
      </c>
      <c r="Q80" s="1" t="str">
        <f>IF($A80="","",(VLOOKUP($A80,ACOUSTICS_COMBINED!$B$3:$AQ$501,27,FALSE)))</f>
        <v/>
      </c>
      <c r="R80" s="1" t="str">
        <f>IF($A80="","",(VLOOKUP($A80,ACOUSTICS_COMBINED!$B$3:$AQ$501,28,FALSE)))</f>
        <v/>
      </c>
      <c r="S80" s="1" t="str">
        <f>IF($A80="","",(VLOOKUP($A80,ACOUSTICS_COMBINED!$B$3:$AQ$501,29,FALSE)))</f>
        <v/>
      </c>
      <c r="T80" s="1" t="str">
        <f>IF($A80="","",(VLOOKUP($A80,ACOUSTICS_COMBINED!$B$3:$AQ$501,30,FALSE)))</f>
        <v/>
      </c>
      <c r="U80" s="1" t="str">
        <f>IF($A80="","",(VLOOKUP($A80,ACOUSTICS_COMBINED!$B$3:$AQ$501,31,FALSE)))</f>
        <v/>
      </c>
      <c r="V80" s="1" t="str">
        <f>IF($A80="","",(VLOOKUP($A80,ACOUSTICS_COMBINED!$B$3:$AQ$501,32,FALSE)))</f>
        <v/>
      </c>
      <c r="W80" s="1" t="str">
        <f>IF($A80="","",(VLOOKUP($A80,ACOUSTICS_COMBINED!$B$3:$AQ$501,33,FALSE)))</f>
        <v/>
      </c>
      <c r="X80" s="1" t="str">
        <f>IF($A80="","",(VLOOKUP($A80,ACOUSTICS_COMBINED!$B$3:$AQ$501,34,FALSE)))</f>
        <v/>
      </c>
      <c r="Y80" s="1" t="str">
        <f>IF($A80="","",(VLOOKUP($A80,ACOUSTICS_COMBINED!$B$3:$AQ$501,35,FALSE)))</f>
        <v/>
      </c>
      <c r="Z80" s="1" t="str">
        <f>IF($A80="","",(VLOOKUP($A80,ACOUSTICS_COMBINED!$B$3:$AQ$501,36,FALSE)))</f>
        <v/>
      </c>
      <c r="AA80" s="1" t="str">
        <f>IF($A80="","",(VLOOKUP($A80,ACOUSTICS_COMBINED!$B$3:$AQ$501,37,FALSE)))</f>
        <v/>
      </c>
      <c r="AB80" s="1" t="str">
        <f>IF($A80="","",(VLOOKUP($A80,ACOUSTICS_COMBINED!$B$3:$AQ$501,38,FALSE)))</f>
        <v/>
      </c>
      <c r="AC80" s="1" t="str">
        <f>IF($A80="","",(VLOOKUP($A80,ACOUSTICS_COMBINED!$B$3:$AQ$501,39,FALSE)))</f>
        <v/>
      </c>
      <c r="AD80" s="1" t="str">
        <f>IF($A80="","",(VLOOKUP($A80,ACOUSTICS_COMBINED!$B$3:$AQ$501,40,FALSE)))</f>
        <v/>
      </c>
      <c r="AE80" s="1" t="str">
        <f>IF($A80="","",(VLOOKUP($A80,ACOUSTICS_COMBINED!$B$3:$AQ$501,41,FALSE)))</f>
        <v/>
      </c>
      <c r="AF80" s="1" t="str">
        <f>IF($A80="","",(VLOOKUP($A80,ACOUSTICS_COMBINED!$B$3:$AQ$501,42,FALSE)))</f>
        <v/>
      </c>
      <c r="AG80" s="27" t="str">
        <f>IF($A80="","",(VLOOKUP($A80,ACOUSTIC_PIVOT_TABLE!$B$4:$AO$500,2,FALSE)))</f>
        <v/>
      </c>
      <c r="AH80" s="27" t="str">
        <f>IF($A80="","",(VLOOKUP($A80,ACOUSTIC_PIVOT_TABLE!$B$4:$AO$500,3,FALSE)))</f>
        <v/>
      </c>
      <c r="AI80" s="27" t="str">
        <f>IF($A80="","",(VLOOKUP($A80,ACOUSTIC_PIVOT_TABLE!$B$4:$AO$500,4,FALSE)))</f>
        <v/>
      </c>
      <c r="AJ80" s="27" t="str">
        <f>IF($A80="","",(VLOOKUP($A80,ACOUSTIC_PIVOT_TABLE!$B$4:$AO$500,5,FALSE)))</f>
        <v/>
      </c>
      <c r="AK80" s="27" t="str">
        <f>IF($A80="","",(VLOOKUP($A80,ACOUSTIC_PIVOT_TABLE!$B$4:$AO$500,6,FALSE)))</f>
        <v/>
      </c>
      <c r="AL80" s="27" t="str">
        <f>IF($A80="","",(VLOOKUP($A80,ACOUSTIC_PIVOT_TABLE!$B$4:$AO$500,7,FALSE)))</f>
        <v/>
      </c>
      <c r="AM80" s="27" t="str">
        <f>IF($A80="","",(VLOOKUP($A80,ACOUSTIC_PIVOT_TABLE!$B$4:$AO$500,8,FALSE)))</f>
        <v/>
      </c>
      <c r="AN80" s="27" t="str">
        <f>IF($A80="","",(VLOOKUP($A80,ACOUSTIC_PIVOT_TABLE!$B$4:$AO$500,9,FALSE)))</f>
        <v/>
      </c>
      <c r="AO80" s="27" t="str">
        <f>IF($A80="","",(VLOOKUP($A80,ACOUSTIC_PIVOT_TABLE!$B$4:$AO$500,10,FALSE)))</f>
        <v/>
      </c>
      <c r="AP80" s="27" t="str">
        <f>IF($A80="","",(VLOOKUP($A80,ACOUSTIC_PIVOT_TABLE!$B$4:$AO$500,11,FALSE)))</f>
        <v/>
      </c>
      <c r="AQ80" s="27" t="str">
        <f>IF($A80="","",(VLOOKUP($A80,ACOUSTIC_PIVOT_TABLE!$B$4:$AO$500,12,FALSE)))</f>
        <v/>
      </c>
      <c r="AR80" s="27" t="str">
        <f>IF($A80="","",(VLOOKUP($A80,ACOUSTIC_PIVOT_TABLE!$B$4:$AO$500,13,FALSE)))</f>
        <v/>
      </c>
      <c r="AS80" s="27" t="str">
        <f>IF($A80="","",(VLOOKUP($A80,ACOUSTIC_PIVOT_TABLE!$B$4:$AO$500,14,FALSE)))</f>
        <v/>
      </c>
      <c r="AT80" s="27" t="str">
        <f>IF($A80="","",(VLOOKUP($A80,ACOUSTIC_PIVOT_TABLE!$B$4:$AO$500,15,FALSE)))</f>
        <v/>
      </c>
      <c r="AU80" s="27" t="str">
        <f>IF($A80="","",(VLOOKUP($A80,ACOUSTIC_PIVOT_TABLE!$B$4:$AO$500,16,FALSE)))</f>
        <v/>
      </c>
      <c r="AV80" s="27" t="str">
        <f>IF($A80="","",(VLOOKUP($A80,ACOUSTIC_PIVOT_TABLE!$B$4:$AO$500,17,FALSE)))</f>
        <v/>
      </c>
      <c r="AW80" s="27" t="str">
        <f>IF($A80="","",(VLOOKUP($A80,ACOUSTIC_PIVOT_TABLE!$B$4:$AO$500,18,FALSE)))</f>
        <v/>
      </c>
      <c r="AX80" s="27" t="str">
        <f>IF($A80="","",(VLOOKUP($A80,ACOUSTIC_PIVOT_TABLE!$B$4:$AO$500,19,FALSE)))</f>
        <v/>
      </c>
      <c r="AY80" s="27" t="str">
        <f>IF($A80="","",(VLOOKUP($A80,ACOUSTIC_PIVOT_TABLE!$B$4:$AO$500,20,FALSE)))</f>
        <v/>
      </c>
      <c r="AZ80" s="27" t="str">
        <f>IF($A80="","",(VLOOKUP($A80,ACOUSTIC_PIVOT_TABLE!$B$4:$AO$500,21,FALSE)))</f>
        <v/>
      </c>
      <c r="BA80" s="27" t="str">
        <f>IF($A80="","",(VLOOKUP($A80,ACOUSTIC_PIVOT_TABLE!$B$4:$AO$500,22,FALSE)))</f>
        <v/>
      </c>
      <c r="BB80" s="27" t="str">
        <f>IF($A80="","",(VLOOKUP($A80,ACOUSTIC_PIVOT_TABLE!$B$4:$AO$500,23,FALSE)))</f>
        <v/>
      </c>
      <c r="BC80" s="27" t="str">
        <f>IF($A80="","",(VLOOKUP($A80,ACOUSTIC_PIVOT_TABLE!$B$4:$AO$500,24,FALSE)))</f>
        <v/>
      </c>
      <c r="BD80" s="27" t="str">
        <f>IF($A80="","",(VLOOKUP($A80,ACOUSTIC_PIVOT_TABLE!$B$4:$AO$500,25,FALSE)))</f>
        <v/>
      </c>
      <c r="BE80" s="27" t="str">
        <f>IF($A80="","",(VLOOKUP($A80,ACOUSTIC_PIVOT_TABLE!$B$4:$AO$500,26,FALSE)))</f>
        <v/>
      </c>
      <c r="BF80" s="27" t="str">
        <f>IF($A80="","",(VLOOKUP($A80,ACOUSTIC_PIVOT_TABLE!$B$4:$AO$500,27,FALSE)))</f>
        <v/>
      </c>
      <c r="BG80" s="27" t="str">
        <f>IF($A80="","",(VLOOKUP($A80,ACOUSTIC_PIVOT_TABLE!$B$4:$AO$500,28,FALSE)))</f>
        <v/>
      </c>
      <c r="BH80" s="27" t="str">
        <f>IF($A80="","",(VLOOKUP($A80,ACOUSTIC_PIVOT_TABLE!$B$4:$AO$500,29,FALSE)))</f>
        <v/>
      </c>
      <c r="BI80" s="27" t="str">
        <f>IF($A80="","",(VLOOKUP($A80,ACOUSTIC_PIVOT_TABLE!$B$4:$AO$500,30,FALSE)))</f>
        <v/>
      </c>
      <c r="BJ80" s="27" t="str">
        <f>IF($A80="","",(VLOOKUP($A80,ACOUSTIC_PIVOT_TABLE!$B$4:$AO$500,31,FALSE)))</f>
        <v/>
      </c>
      <c r="BK80" s="27" t="str">
        <f>IF($A80="","",(VLOOKUP($A80,ACOUSTIC_PIVOT_TABLE!$B$4:$AO$500,32,FALSE)))</f>
        <v/>
      </c>
      <c r="BL80" s="27" t="str">
        <f>IF($A80="","",(VLOOKUP($A80,ACOUSTIC_PIVOT_TABLE!$B$4:$AO$500,33,FALSE)))</f>
        <v/>
      </c>
      <c r="BM80" s="27" t="str">
        <f>IF($A80="","",(VLOOKUP($A80,ACOUSTIC_PIVOT_TABLE!$B$4:$AO$500,34,FALSE)))</f>
        <v/>
      </c>
      <c r="BN80" s="27" t="str">
        <f>IF($A80="","",(VLOOKUP($A80,ACOUSTIC_PIVOT_TABLE!$B$4:$AO$500,35,FALSE)))</f>
        <v/>
      </c>
      <c r="BO80" s="27" t="str">
        <f>IF($A80="","",(VLOOKUP($A80,ACOUSTIC_PIVOT_TABLE!$B$4:$AO$500,36,FALSE)))</f>
        <v/>
      </c>
      <c r="BP80" s="27" t="str">
        <f>IF($A80="","",(VLOOKUP($A80,ACOUSTIC_PIVOT_TABLE!$B$4:$AO$500,37,FALSE)))</f>
        <v/>
      </c>
      <c r="BQ80" s="27" t="str">
        <f>IF($A80="","",(VLOOKUP($A80,ACOUSTIC_PIVOT_TABLE!$B$4:$AO$500,38,FALSE)))</f>
        <v/>
      </c>
      <c r="BR80" s="27" t="str">
        <f>IF($A80="","",(VLOOKUP($A80,ACOUSTIC_PIVOT_TABLE!$B$4:$AO$500,39,FALSE)))</f>
        <v/>
      </c>
      <c r="BS80" s="27" t="str">
        <f>IF($A80="","",(VLOOKUP($A80,ACOUSTIC_PIVOT_TABLE!$B$4:$AO$500,40,FALSE)))</f>
        <v/>
      </c>
    </row>
    <row r="81" spans="1:71" x14ac:dyDescent="0.25">
      <c r="A81" s="1" t="str">
        <f>IF(ACOUSTIC_PIVOT_TABLE!B83 = 0, "",ACOUSTIC_PIVOT_TABLE!B83)</f>
        <v/>
      </c>
      <c r="B81" s="1" t="str">
        <f>IF($A81="","",(VLOOKUP($A81,ACOUSTICS_COMBINED!$B$3:$AQ$501,21,FALSE)))</f>
        <v/>
      </c>
      <c r="C81" s="1" t="str">
        <f>IF($A81="","",(VLOOKUP($A81,ACOUSTICS_COMBINED!$B$3:$AQ$501,22,FALSE)))</f>
        <v/>
      </c>
      <c r="D81" s="1" t="str">
        <f>IF($A81="","",(VLOOKUP($A81,ACOUSTICS_COMBINED!$B$3:$AQ$501,12,FALSE)))</f>
        <v/>
      </c>
      <c r="E81" s="1" t="str">
        <f>IF($A81="","",(VLOOKUP($A81,ACOUSTICS_COMBINED!$B$3:$AQ$501,13,FALSE)))</f>
        <v/>
      </c>
      <c r="F81" s="1" t="str">
        <f>IF($A81="","",(VLOOKUP($A81,ACOUSTICS_COMBINED!$B$3:$AQ$501,14,FALSE)))</f>
        <v/>
      </c>
      <c r="G81" s="1" t="str">
        <f>IF($A81="","",(VLOOKUP($A81,ACOUSTICS_COMBINED!$B$3:$AQ$501,23,FALSE)))</f>
        <v/>
      </c>
      <c r="H81" s="1" t="str">
        <f>IF($A81="","",(VLOOKUP($A81,ACOUSTICS_COMBINED!$B$3:$AQ$501,24,FALSE)))</f>
        <v/>
      </c>
      <c r="I81" s="1" t="str">
        <f>IF($A81="","",(VLOOKUP($A81,ACOUSTICS_COMBINED!$B$3:$AQ$501,15,FALSE)))</f>
        <v/>
      </c>
      <c r="J81" s="1" t="str">
        <f>IF($A81="","",(VLOOKUP($A81,ACOUSTICS_COMBINED!$B$3:$AQ$501,16,FALSE)))</f>
        <v/>
      </c>
      <c r="K81" s="1" t="str">
        <f>IF($A81="","",(VLOOKUP($A81,ACOUSTICS_COMBINED!$B$3:$AQ$501,17,FALSE)))</f>
        <v/>
      </c>
      <c r="L81" s="1" t="str">
        <f>IF($A81="","",(VLOOKUP($A81,ACOUSTICS_COMBINED!$B$3:$AQ$501,18,FALSE)))</f>
        <v/>
      </c>
      <c r="M81" s="1" t="str">
        <f>IF($A81="","",(VLOOKUP($A81,ACOUSTICS_COMBINED!$B$3:$AQ$501,25,FALSE)))</f>
        <v/>
      </c>
      <c r="N81" s="16" t="str">
        <f>IF($A81="","",(VLOOKUP($A81,ACOUSTICS_COMBINED!$B$3:$AQ$501,19,FALSE)))</f>
        <v/>
      </c>
      <c r="O81" s="16" t="str">
        <f>IF($A81="","",(VLOOKUP($A81,ACOUSTICS_COMBINED!$B$3:$AQ$501,20,FALSE)))</f>
        <v/>
      </c>
      <c r="P81" s="1" t="str">
        <f>IF($A81="","",(VLOOKUP($A81,ACOUSTICS_COMBINED!$B$3:$AQ$501,26,FALSE)))</f>
        <v/>
      </c>
      <c r="Q81" s="1" t="str">
        <f>IF($A81="","",(VLOOKUP($A81,ACOUSTICS_COMBINED!$B$3:$AQ$501,27,FALSE)))</f>
        <v/>
      </c>
      <c r="R81" s="1" t="str">
        <f>IF($A81="","",(VLOOKUP($A81,ACOUSTICS_COMBINED!$B$3:$AQ$501,28,FALSE)))</f>
        <v/>
      </c>
      <c r="S81" s="1" t="str">
        <f>IF($A81="","",(VLOOKUP($A81,ACOUSTICS_COMBINED!$B$3:$AQ$501,29,FALSE)))</f>
        <v/>
      </c>
      <c r="T81" s="1" t="str">
        <f>IF($A81="","",(VLOOKUP($A81,ACOUSTICS_COMBINED!$B$3:$AQ$501,30,FALSE)))</f>
        <v/>
      </c>
      <c r="U81" s="1" t="str">
        <f>IF($A81="","",(VLOOKUP($A81,ACOUSTICS_COMBINED!$B$3:$AQ$501,31,FALSE)))</f>
        <v/>
      </c>
      <c r="V81" s="1" t="str">
        <f>IF($A81="","",(VLOOKUP($A81,ACOUSTICS_COMBINED!$B$3:$AQ$501,32,FALSE)))</f>
        <v/>
      </c>
      <c r="W81" s="1" t="str">
        <f>IF($A81="","",(VLOOKUP($A81,ACOUSTICS_COMBINED!$B$3:$AQ$501,33,FALSE)))</f>
        <v/>
      </c>
      <c r="X81" s="1" t="str">
        <f>IF($A81="","",(VLOOKUP($A81,ACOUSTICS_COMBINED!$B$3:$AQ$501,34,FALSE)))</f>
        <v/>
      </c>
      <c r="Y81" s="1" t="str">
        <f>IF($A81="","",(VLOOKUP($A81,ACOUSTICS_COMBINED!$B$3:$AQ$501,35,FALSE)))</f>
        <v/>
      </c>
      <c r="Z81" s="1" t="str">
        <f>IF($A81="","",(VLOOKUP($A81,ACOUSTICS_COMBINED!$B$3:$AQ$501,36,FALSE)))</f>
        <v/>
      </c>
      <c r="AA81" s="1" t="str">
        <f>IF($A81="","",(VLOOKUP($A81,ACOUSTICS_COMBINED!$B$3:$AQ$501,37,FALSE)))</f>
        <v/>
      </c>
      <c r="AB81" s="1" t="str">
        <f>IF($A81="","",(VLOOKUP($A81,ACOUSTICS_COMBINED!$B$3:$AQ$501,38,FALSE)))</f>
        <v/>
      </c>
      <c r="AC81" s="1" t="str">
        <f>IF($A81="","",(VLOOKUP($A81,ACOUSTICS_COMBINED!$B$3:$AQ$501,39,FALSE)))</f>
        <v/>
      </c>
      <c r="AD81" s="1" t="str">
        <f>IF($A81="","",(VLOOKUP($A81,ACOUSTICS_COMBINED!$B$3:$AQ$501,40,FALSE)))</f>
        <v/>
      </c>
      <c r="AE81" s="1" t="str">
        <f>IF($A81="","",(VLOOKUP($A81,ACOUSTICS_COMBINED!$B$3:$AQ$501,41,FALSE)))</f>
        <v/>
      </c>
      <c r="AF81" s="1" t="str">
        <f>IF($A81="","",(VLOOKUP($A81,ACOUSTICS_COMBINED!$B$3:$AQ$501,42,FALSE)))</f>
        <v/>
      </c>
      <c r="AG81" s="27" t="str">
        <f>IF($A81="","",(VLOOKUP($A81,ACOUSTIC_PIVOT_TABLE!$B$4:$AO$500,2,FALSE)))</f>
        <v/>
      </c>
      <c r="AH81" s="27" t="str">
        <f>IF($A81="","",(VLOOKUP($A81,ACOUSTIC_PIVOT_TABLE!$B$4:$AO$500,3,FALSE)))</f>
        <v/>
      </c>
      <c r="AI81" s="27" t="str">
        <f>IF($A81="","",(VLOOKUP($A81,ACOUSTIC_PIVOT_TABLE!$B$4:$AO$500,4,FALSE)))</f>
        <v/>
      </c>
      <c r="AJ81" s="27" t="str">
        <f>IF($A81="","",(VLOOKUP($A81,ACOUSTIC_PIVOT_TABLE!$B$4:$AO$500,5,FALSE)))</f>
        <v/>
      </c>
      <c r="AK81" s="27" t="str">
        <f>IF($A81="","",(VLOOKUP($A81,ACOUSTIC_PIVOT_TABLE!$B$4:$AO$500,6,FALSE)))</f>
        <v/>
      </c>
      <c r="AL81" s="27" t="str">
        <f>IF($A81="","",(VLOOKUP($A81,ACOUSTIC_PIVOT_TABLE!$B$4:$AO$500,7,FALSE)))</f>
        <v/>
      </c>
      <c r="AM81" s="27" t="str">
        <f>IF($A81="","",(VLOOKUP($A81,ACOUSTIC_PIVOT_TABLE!$B$4:$AO$500,8,FALSE)))</f>
        <v/>
      </c>
      <c r="AN81" s="27" t="str">
        <f>IF($A81="","",(VLOOKUP($A81,ACOUSTIC_PIVOT_TABLE!$B$4:$AO$500,9,FALSE)))</f>
        <v/>
      </c>
      <c r="AO81" s="27" t="str">
        <f>IF($A81="","",(VLOOKUP($A81,ACOUSTIC_PIVOT_TABLE!$B$4:$AO$500,10,FALSE)))</f>
        <v/>
      </c>
      <c r="AP81" s="27" t="str">
        <f>IF($A81="","",(VLOOKUP($A81,ACOUSTIC_PIVOT_TABLE!$B$4:$AO$500,11,FALSE)))</f>
        <v/>
      </c>
      <c r="AQ81" s="27" t="str">
        <f>IF($A81="","",(VLOOKUP($A81,ACOUSTIC_PIVOT_TABLE!$B$4:$AO$500,12,FALSE)))</f>
        <v/>
      </c>
      <c r="AR81" s="27" t="str">
        <f>IF($A81="","",(VLOOKUP($A81,ACOUSTIC_PIVOT_TABLE!$B$4:$AO$500,13,FALSE)))</f>
        <v/>
      </c>
      <c r="AS81" s="27" t="str">
        <f>IF($A81="","",(VLOOKUP($A81,ACOUSTIC_PIVOT_TABLE!$B$4:$AO$500,14,FALSE)))</f>
        <v/>
      </c>
      <c r="AT81" s="27" t="str">
        <f>IF($A81="","",(VLOOKUP($A81,ACOUSTIC_PIVOT_TABLE!$B$4:$AO$500,15,FALSE)))</f>
        <v/>
      </c>
      <c r="AU81" s="27" t="str">
        <f>IF($A81="","",(VLOOKUP($A81,ACOUSTIC_PIVOT_TABLE!$B$4:$AO$500,16,FALSE)))</f>
        <v/>
      </c>
      <c r="AV81" s="27" t="str">
        <f>IF($A81="","",(VLOOKUP($A81,ACOUSTIC_PIVOT_TABLE!$B$4:$AO$500,17,FALSE)))</f>
        <v/>
      </c>
      <c r="AW81" s="27" t="str">
        <f>IF($A81="","",(VLOOKUP($A81,ACOUSTIC_PIVOT_TABLE!$B$4:$AO$500,18,FALSE)))</f>
        <v/>
      </c>
      <c r="AX81" s="27" t="str">
        <f>IF($A81="","",(VLOOKUP($A81,ACOUSTIC_PIVOT_TABLE!$B$4:$AO$500,19,FALSE)))</f>
        <v/>
      </c>
      <c r="AY81" s="27" t="str">
        <f>IF($A81="","",(VLOOKUP($A81,ACOUSTIC_PIVOT_TABLE!$B$4:$AO$500,20,FALSE)))</f>
        <v/>
      </c>
      <c r="AZ81" s="27" t="str">
        <f>IF($A81="","",(VLOOKUP($A81,ACOUSTIC_PIVOT_TABLE!$B$4:$AO$500,21,FALSE)))</f>
        <v/>
      </c>
      <c r="BA81" s="27" t="str">
        <f>IF($A81="","",(VLOOKUP($A81,ACOUSTIC_PIVOT_TABLE!$B$4:$AO$500,22,FALSE)))</f>
        <v/>
      </c>
      <c r="BB81" s="27" t="str">
        <f>IF($A81="","",(VLOOKUP($A81,ACOUSTIC_PIVOT_TABLE!$B$4:$AO$500,23,FALSE)))</f>
        <v/>
      </c>
      <c r="BC81" s="27" t="str">
        <f>IF($A81="","",(VLOOKUP($A81,ACOUSTIC_PIVOT_TABLE!$B$4:$AO$500,24,FALSE)))</f>
        <v/>
      </c>
      <c r="BD81" s="27" t="str">
        <f>IF($A81="","",(VLOOKUP($A81,ACOUSTIC_PIVOT_TABLE!$B$4:$AO$500,25,FALSE)))</f>
        <v/>
      </c>
      <c r="BE81" s="27" t="str">
        <f>IF($A81="","",(VLOOKUP($A81,ACOUSTIC_PIVOT_TABLE!$B$4:$AO$500,26,FALSE)))</f>
        <v/>
      </c>
      <c r="BF81" s="27" t="str">
        <f>IF($A81="","",(VLOOKUP($A81,ACOUSTIC_PIVOT_TABLE!$B$4:$AO$500,27,FALSE)))</f>
        <v/>
      </c>
      <c r="BG81" s="27" t="str">
        <f>IF($A81="","",(VLOOKUP($A81,ACOUSTIC_PIVOT_TABLE!$B$4:$AO$500,28,FALSE)))</f>
        <v/>
      </c>
      <c r="BH81" s="27" t="str">
        <f>IF($A81="","",(VLOOKUP($A81,ACOUSTIC_PIVOT_TABLE!$B$4:$AO$500,29,FALSE)))</f>
        <v/>
      </c>
      <c r="BI81" s="27" t="str">
        <f>IF($A81="","",(VLOOKUP($A81,ACOUSTIC_PIVOT_TABLE!$B$4:$AO$500,30,FALSE)))</f>
        <v/>
      </c>
      <c r="BJ81" s="27" t="str">
        <f>IF($A81="","",(VLOOKUP($A81,ACOUSTIC_PIVOT_TABLE!$B$4:$AO$500,31,FALSE)))</f>
        <v/>
      </c>
      <c r="BK81" s="27" t="str">
        <f>IF($A81="","",(VLOOKUP($A81,ACOUSTIC_PIVOT_TABLE!$B$4:$AO$500,32,FALSE)))</f>
        <v/>
      </c>
      <c r="BL81" s="27" t="str">
        <f>IF($A81="","",(VLOOKUP($A81,ACOUSTIC_PIVOT_TABLE!$B$4:$AO$500,33,FALSE)))</f>
        <v/>
      </c>
      <c r="BM81" s="27" t="str">
        <f>IF($A81="","",(VLOOKUP($A81,ACOUSTIC_PIVOT_TABLE!$B$4:$AO$500,34,FALSE)))</f>
        <v/>
      </c>
      <c r="BN81" s="27" t="str">
        <f>IF($A81="","",(VLOOKUP($A81,ACOUSTIC_PIVOT_TABLE!$B$4:$AO$500,35,FALSE)))</f>
        <v/>
      </c>
      <c r="BO81" s="27" t="str">
        <f>IF($A81="","",(VLOOKUP($A81,ACOUSTIC_PIVOT_TABLE!$B$4:$AO$500,36,FALSE)))</f>
        <v/>
      </c>
      <c r="BP81" s="27" t="str">
        <f>IF($A81="","",(VLOOKUP($A81,ACOUSTIC_PIVOT_TABLE!$B$4:$AO$500,37,FALSE)))</f>
        <v/>
      </c>
      <c r="BQ81" s="27" t="str">
        <f>IF($A81="","",(VLOOKUP($A81,ACOUSTIC_PIVOT_TABLE!$B$4:$AO$500,38,FALSE)))</f>
        <v/>
      </c>
      <c r="BR81" s="27" t="str">
        <f>IF($A81="","",(VLOOKUP($A81,ACOUSTIC_PIVOT_TABLE!$B$4:$AO$500,39,FALSE)))</f>
        <v/>
      </c>
      <c r="BS81" s="27" t="str">
        <f>IF($A81="","",(VLOOKUP($A81,ACOUSTIC_PIVOT_TABLE!$B$4:$AO$500,40,FALSE)))</f>
        <v/>
      </c>
    </row>
    <row r="82" spans="1:71" x14ac:dyDescent="0.25">
      <c r="A82" s="1" t="str">
        <f>IF(ACOUSTIC_PIVOT_TABLE!B84 = 0, "",ACOUSTIC_PIVOT_TABLE!B84)</f>
        <v/>
      </c>
      <c r="B82" s="1" t="str">
        <f>IF($A82="","",(VLOOKUP($A82,ACOUSTICS_COMBINED!$B$3:$AQ$501,21,FALSE)))</f>
        <v/>
      </c>
      <c r="C82" s="1" t="str">
        <f>IF($A82="","",(VLOOKUP($A82,ACOUSTICS_COMBINED!$B$3:$AQ$501,22,FALSE)))</f>
        <v/>
      </c>
      <c r="D82" s="1" t="str">
        <f>IF($A82="","",(VLOOKUP($A82,ACOUSTICS_COMBINED!$B$3:$AQ$501,12,FALSE)))</f>
        <v/>
      </c>
      <c r="E82" s="1" t="str">
        <f>IF($A82="","",(VLOOKUP($A82,ACOUSTICS_COMBINED!$B$3:$AQ$501,13,FALSE)))</f>
        <v/>
      </c>
      <c r="F82" s="1" t="str">
        <f>IF($A82="","",(VLOOKUP($A82,ACOUSTICS_COMBINED!$B$3:$AQ$501,14,FALSE)))</f>
        <v/>
      </c>
      <c r="G82" s="1" t="str">
        <f>IF($A82="","",(VLOOKUP($A82,ACOUSTICS_COMBINED!$B$3:$AQ$501,23,FALSE)))</f>
        <v/>
      </c>
      <c r="H82" s="1" t="str">
        <f>IF($A82="","",(VLOOKUP($A82,ACOUSTICS_COMBINED!$B$3:$AQ$501,24,FALSE)))</f>
        <v/>
      </c>
      <c r="I82" s="1" t="str">
        <f>IF($A82="","",(VLOOKUP($A82,ACOUSTICS_COMBINED!$B$3:$AQ$501,15,FALSE)))</f>
        <v/>
      </c>
      <c r="J82" s="1" t="str">
        <f>IF($A82="","",(VLOOKUP($A82,ACOUSTICS_COMBINED!$B$3:$AQ$501,16,FALSE)))</f>
        <v/>
      </c>
      <c r="K82" s="1" t="str">
        <f>IF($A82="","",(VLOOKUP($A82,ACOUSTICS_COMBINED!$B$3:$AQ$501,17,FALSE)))</f>
        <v/>
      </c>
      <c r="L82" s="1" t="str">
        <f>IF($A82="","",(VLOOKUP($A82,ACOUSTICS_COMBINED!$B$3:$AQ$501,18,FALSE)))</f>
        <v/>
      </c>
      <c r="M82" s="1" t="str">
        <f>IF($A82="","",(VLOOKUP($A82,ACOUSTICS_COMBINED!$B$3:$AQ$501,25,FALSE)))</f>
        <v/>
      </c>
      <c r="N82" s="16" t="str">
        <f>IF($A82="","",(VLOOKUP($A82,ACOUSTICS_COMBINED!$B$3:$AQ$501,19,FALSE)))</f>
        <v/>
      </c>
      <c r="O82" s="16" t="str">
        <f>IF($A82="","",(VLOOKUP($A82,ACOUSTICS_COMBINED!$B$3:$AQ$501,20,FALSE)))</f>
        <v/>
      </c>
      <c r="P82" s="1" t="str">
        <f>IF($A82="","",(VLOOKUP($A82,ACOUSTICS_COMBINED!$B$3:$AQ$501,26,FALSE)))</f>
        <v/>
      </c>
      <c r="Q82" s="1" t="str">
        <f>IF($A82="","",(VLOOKUP($A82,ACOUSTICS_COMBINED!$B$3:$AQ$501,27,FALSE)))</f>
        <v/>
      </c>
      <c r="R82" s="1" t="str">
        <f>IF($A82="","",(VLOOKUP($A82,ACOUSTICS_COMBINED!$B$3:$AQ$501,28,FALSE)))</f>
        <v/>
      </c>
      <c r="S82" s="1" t="str">
        <f>IF($A82="","",(VLOOKUP($A82,ACOUSTICS_COMBINED!$B$3:$AQ$501,29,FALSE)))</f>
        <v/>
      </c>
      <c r="T82" s="1" t="str">
        <f>IF($A82="","",(VLOOKUP($A82,ACOUSTICS_COMBINED!$B$3:$AQ$501,30,FALSE)))</f>
        <v/>
      </c>
      <c r="U82" s="1" t="str">
        <f>IF($A82="","",(VLOOKUP($A82,ACOUSTICS_COMBINED!$B$3:$AQ$501,31,FALSE)))</f>
        <v/>
      </c>
      <c r="V82" s="1" t="str">
        <f>IF($A82="","",(VLOOKUP($A82,ACOUSTICS_COMBINED!$B$3:$AQ$501,32,FALSE)))</f>
        <v/>
      </c>
      <c r="W82" s="1" t="str">
        <f>IF($A82="","",(VLOOKUP($A82,ACOUSTICS_COMBINED!$B$3:$AQ$501,33,FALSE)))</f>
        <v/>
      </c>
      <c r="X82" s="1" t="str">
        <f>IF($A82="","",(VLOOKUP($A82,ACOUSTICS_COMBINED!$B$3:$AQ$501,34,FALSE)))</f>
        <v/>
      </c>
      <c r="Y82" s="1" t="str">
        <f>IF($A82="","",(VLOOKUP($A82,ACOUSTICS_COMBINED!$B$3:$AQ$501,35,FALSE)))</f>
        <v/>
      </c>
      <c r="Z82" s="1" t="str">
        <f>IF($A82="","",(VLOOKUP($A82,ACOUSTICS_COMBINED!$B$3:$AQ$501,36,FALSE)))</f>
        <v/>
      </c>
      <c r="AA82" s="1" t="str">
        <f>IF($A82="","",(VLOOKUP($A82,ACOUSTICS_COMBINED!$B$3:$AQ$501,37,FALSE)))</f>
        <v/>
      </c>
      <c r="AB82" s="1" t="str">
        <f>IF($A82="","",(VLOOKUP($A82,ACOUSTICS_COMBINED!$B$3:$AQ$501,38,FALSE)))</f>
        <v/>
      </c>
      <c r="AC82" s="1" t="str">
        <f>IF($A82="","",(VLOOKUP($A82,ACOUSTICS_COMBINED!$B$3:$AQ$501,39,FALSE)))</f>
        <v/>
      </c>
      <c r="AD82" s="1" t="str">
        <f>IF($A82="","",(VLOOKUP($A82,ACOUSTICS_COMBINED!$B$3:$AQ$501,40,FALSE)))</f>
        <v/>
      </c>
      <c r="AE82" s="1" t="str">
        <f>IF($A82="","",(VLOOKUP($A82,ACOUSTICS_COMBINED!$B$3:$AQ$501,41,FALSE)))</f>
        <v/>
      </c>
      <c r="AF82" s="1" t="str">
        <f>IF($A82="","",(VLOOKUP($A82,ACOUSTICS_COMBINED!$B$3:$AQ$501,42,FALSE)))</f>
        <v/>
      </c>
      <c r="AG82" s="27" t="str">
        <f>IF($A82="","",(VLOOKUP($A82,ACOUSTIC_PIVOT_TABLE!$B$4:$AO$500,2,FALSE)))</f>
        <v/>
      </c>
      <c r="AH82" s="27" t="str">
        <f>IF($A82="","",(VLOOKUP($A82,ACOUSTIC_PIVOT_TABLE!$B$4:$AO$500,3,FALSE)))</f>
        <v/>
      </c>
      <c r="AI82" s="27" t="str">
        <f>IF($A82="","",(VLOOKUP($A82,ACOUSTIC_PIVOT_TABLE!$B$4:$AO$500,4,FALSE)))</f>
        <v/>
      </c>
      <c r="AJ82" s="27" t="str">
        <f>IF($A82="","",(VLOOKUP($A82,ACOUSTIC_PIVOT_TABLE!$B$4:$AO$500,5,FALSE)))</f>
        <v/>
      </c>
      <c r="AK82" s="27" t="str">
        <f>IF($A82="","",(VLOOKUP($A82,ACOUSTIC_PIVOT_TABLE!$B$4:$AO$500,6,FALSE)))</f>
        <v/>
      </c>
      <c r="AL82" s="27" t="str">
        <f>IF($A82="","",(VLOOKUP($A82,ACOUSTIC_PIVOT_TABLE!$B$4:$AO$500,7,FALSE)))</f>
        <v/>
      </c>
      <c r="AM82" s="27" t="str">
        <f>IF($A82="","",(VLOOKUP($A82,ACOUSTIC_PIVOT_TABLE!$B$4:$AO$500,8,FALSE)))</f>
        <v/>
      </c>
      <c r="AN82" s="27" t="str">
        <f>IF($A82="","",(VLOOKUP($A82,ACOUSTIC_PIVOT_TABLE!$B$4:$AO$500,9,FALSE)))</f>
        <v/>
      </c>
      <c r="AO82" s="27" t="str">
        <f>IF($A82="","",(VLOOKUP($A82,ACOUSTIC_PIVOT_TABLE!$B$4:$AO$500,10,FALSE)))</f>
        <v/>
      </c>
      <c r="AP82" s="27" t="str">
        <f>IF($A82="","",(VLOOKUP($A82,ACOUSTIC_PIVOT_TABLE!$B$4:$AO$500,11,FALSE)))</f>
        <v/>
      </c>
      <c r="AQ82" s="27" t="str">
        <f>IF($A82="","",(VLOOKUP($A82,ACOUSTIC_PIVOT_TABLE!$B$4:$AO$500,12,FALSE)))</f>
        <v/>
      </c>
      <c r="AR82" s="27" t="str">
        <f>IF($A82="","",(VLOOKUP($A82,ACOUSTIC_PIVOT_TABLE!$B$4:$AO$500,13,FALSE)))</f>
        <v/>
      </c>
      <c r="AS82" s="27" t="str">
        <f>IF($A82="","",(VLOOKUP($A82,ACOUSTIC_PIVOT_TABLE!$B$4:$AO$500,14,FALSE)))</f>
        <v/>
      </c>
      <c r="AT82" s="27" t="str">
        <f>IF($A82="","",(VLOOKUP($A82,ACOUSTIC_PIVOT_TABLE!$B$4:$AO$500,15,FALSE)))</f>
        <v/>
      </c>
      <c r="AU82" s="27" t="str">
        <f>IF($A82="","",(VLOOKUP($A82,ACOUSTIC_PIVOT_TABLE!$B$4:$AO$500,16,FALSE)))</f>
        <v/>
      </c>
      <c r="AV82" s="27" t="str">
        <f>IF($A82="","",(VLOOKUP($A82,ACOUSTIC_PIVOT_TABLE!$B$4:$AO$500,17,FALSE)))</f>
        <v/>
      </c>
      <c r="AW82" s="27" t="str">
        <f>IF($A82="","",(VLOOKUP($A82,ACOUSTIC_PIVOT_TABLE!$B$4:$AO$500,18,FALSE)))</f>
        <v/>
      </c>
      <c r="AX82" s="27" t="str">
        <f>IF($A82="","",(VLOOKUP($A82,ACOUSTIC_PIVOT_TABLE!$B$4:$AO$500,19,FALSE)))</f>
        <v/>
      </c>
      <c r="AY82" s="27" t="str">
        <f>IF($A82="","",(VLOOKUP($A82,ACOUSTIC_PIVOT_TABLE!$B$4:$AO$500,20,FALSE)))</f>
        <v/>
      </c>
      <c r="AZ82" s="27" t="str">
        <f>IF($A82="","",(VLOOKUP($A82,ACOUSTIC_PIVOT_TABLE!$B$4:$AO$500,21,FALSE)))</f>
        <v/>
      </c>
      <c r="BA82" s="27" t="str">
        <f>IF($A82="","",(VLOOKUP($A82,ACOUSTIC_PIVOT_TABLE!$B$4:$AO$500,22,FALSE)))</f>
        <v/>
      </c>
      <c r="BB82" s="27" t="str">
        <f>IF($A82="","",(VLOOKUP($A82,ACOUSTIC_PIVOT_TABLE!$B$4:$AO$500,23,FALSE)))</f>
        <v/>
      </c>
      <c r="BC82" s="27" t="str">
        <f>IF($A82="","",(VLOOKUP($A82,ACOUSTIC_PIVOT_TABLE!$B$4:$AO$500,24,FALSE)))</f>
        <v/>
      </c>
      <c r="BD82" s="27" t="str">
        <f>IF($A82="","",(VLOOKUP($A82,ACOUSTIC_PIVOT_TABLE!$B$4:$AO$500,25,FALSE)))</f>
        <v/>
      </c>
      <c r="BE82" s="27" t="str">
        <f>IF($A82="","",(VLOOKUP($A82,ACOUSTIC_PIVOT_TABLE!$B$4:$AO$500,26,FALSE)))</f>
        <v/>
      </c>
      <c r="BF82" s="27" t="str">
        <f>IF($A82="","",(VLOOKUP($A82,ACOUSTIC_PIVOT_TABLE!$B$4:$AO$500,27,FALSE)))</f>
        <v/>
      </c>
      <c r="BG82" s="27" t="str">
        <f>IF($A82="","",(VLOOKUP($A82,ACOUSTIC_PIVOT_TABLE!$B$4:$AO$500,28,FALSE)))</f>
        <v/>
      </c>
      <c r="BH82" s="27" t="str">
        <f>IF($A82="","",(VLOOKUP($A82,ACOUSTIC_PIVOT_TABLE!$B$4:$AO$500,29,FALSE)))</f>
        <v/>
      </c>
      <c r="BI82" s="27" t="str">
        <f>IF($A82="","",(VLOOKUP($A82,ACOUSTIC_PIVOT_TABLE!$B$4:$AO$500,30,FALSE)))</f>
        <v/>
      </c>
      <c r="BJ82" s="27" t="str">
        <f>IF($A82="","",(VLOOKUP($A82,ACOUSTIC_PIVOT_TABLE!$B$4:$AO$500,31,FALSE)))</f>
        <v/>
      </c>
      <c r="BK82" s="27" t="str">
        <f>IF($A82="","",(VLOOKUP($A82,ACOUSTIC_PIVOT_TABLE!$B$4:$AO$500,32,FALSE)))</f>
        <v/>
      </c>
      <c r="BL82" s="27" t="str">
        <f>IF($A82="","",(VLOOKUP($A82,ACOUSTIC_PIVOT_TABLE!$B$4:$AO$500,33,FALSE)))</f>
        <v/>
      </c>
      <c r="BM82" s="27" t="str">
        <f>IF($A82="","",(VLOOKUP($A82,ACOUSTIC_PIVOT_TABLE!$B$4:$AO$500,34,FALSE)))</f>
        <v/>
      </c>
      <c r="BN82" s="27" t="str">
        <f>IF($A82="","",(VLOOKUP($A82,ACOUSTIC_PIVOT_TABLE!$B$4:$AO$500,35,FALSE)))</f>
        <v/>
      </c>
      <c r="BO82" s="27" t="str">
        <f>IF($A82="","",(VLOOKUP($A82,ACOUSTIC_PIVOT_TABLE!$B$4:$AO$500,36,FALSE)))</f>
        <v/>
      </c>
      <c r="BP82" s="27" t="str">
        <f>IF($A82="","",(VLOOKUP($A82,ACOUSTIC_PIVOT_TABLE!$B$4:$AO$500,37,FALSE)))</f>
        <v/>
      </c>
      <c r="BQ82" s="27" t="str">
        <f>IF($A82="","",(VLOOKUP($A82,ACOUSTIC_PIVOT_TABLE!$B$4:$AO$500,38,FALSE)))</f>
        <v/>
      </c>
      <c r="BR82" s="27" t="str">
        <f>IF($A82="","",(VLOOKUP($A82,ACOUSTIC_PIVOT_TABLE!$B$4:$AO$500,39,FALSE)))</f>
        <v/>
      </c>
      <c r="BS82" s="27" t="str">
        <f>IF($A82="","",(VLOOKUP($A82,ACOUSTIC_PIVOT_TABLE!$B$4:$AO$500,40,FALSE)))</f>
        <v/>
      </c>
    </row>
    <row r="83" spans="1:71" x14ac:dyDescent="0.25">
      <c r="A83" s="1" t="str">
        <f>IF(ACOUSTIC_PIVOT_TABLE!B85 = 0, "",ACOUSTIC_PIVOT_TABLE!B85)</f>
        <v/>
      </c>
      <c r="B83" s="1" t="str">
        <f>IF($A83="","",(VLOOKUP($A83,ACOUSTICS_COMBINED!$B$3:$AQ$501,21,FALSE)))</f>
        <v/>
      </c>
      <c r="C83" s="1" t="str">
        <f>IF($A83="","",(VLOOKUP($A83,ACOUSTICS_COMBINED!$B$3:$AQ$501,22,FALSE)))</f>
        <v/>
      </c>
      <c r="D83" s="1" t="str">
        <f>IF($A83="","",(VLOOKUP($A83,ACOUSTICS_COMBINED!$B$3:$AQ$501,12,FALSE)))</f>
        <v/>
      </c>
      <c r="E83" s="1" t="str">
        <f>IF($A83="","",(VLOOKUP($A83,ACOUSTICS_COMBINED!$B$3:$AQ$501,13,FALSE)))</f>
        <v/>
      </c>
      <c r="F83" s="1" t="str">
        <f>IF($A83="","",(VLOOKUP($A83,ACOUSTICS_COMBINED!$B$3:$AQ$501,14,FALSE)))</f>
        <v/>
      </c>
      <c r="G83" s="1" t="str">
        <f>IF($A83="","",(VLOOKUP($A83,ACOUSTICS_COMBINED!$B$3:$AQ$501,23,FALSE)))</f>
        <v/>
      </c>
      <c r="H83" s="1" t="str">
        <f>IF($A83="","",(VLOOKUP($A83,ACOUSTICS_COMBINED!$B$3:$AQ$501,24,FALSE)))</f>
        <v/>
      </c>
      <c r="I83" s="1" t="str">
        <f>IF($A83="","",(VLOOKUP($A83,ACOUSTICS_COMBINED!$B$3:$AQ$501,15,FALSE)))</f>
        <v/>
      </c>
      <c r="J83" s="1" t="str">
        <f>IF($A83="","",(VLOOKUP($A83,ACOUSTICS_COMBINED!$B$3:$AQ$501,16,FALSE)))</f>
        <v/>
      </c>
      <c r="K83" s="1" t="str">
        <f>IF($A83="","",(VLOOKUP($A83,ACOUSTICS_COMBINED!$B$3:$AQ$501,17,FALSE)))</f>
        <v/>
      </c>
      <c r="L83" s="1" t="str">
        <f>IF($A83="","",(VLOOKUP($A83,ACOUSTICS_COMBINED!$B$3:$AQ$501,18,FALSE)))</f>
        <v/>
      </c>
      <c r="M83" s="1" t="str">
        <f>IF($A83="","",(VLOOKUP($A83,ACOUSTICS_COMBINED!$B$3:$AQ$501,25,FALSE)))</f>
        <v/>
      </c>
      <c r="N83" s="16" t="str">
        <f>IF($A83="","",(VLOOKUP($A83,ACOUSTICS_COMBINED!$B$3:$AQ$501,19,FALSE)))</f>
        <v/>
      </c>
      <c r="O83" s="16" t="str">
        <f>IF($A83="","",(VLOOKUP($A83,ACOUSTICS_COMBINED!$B$3:$AQ$501,20,FALSE)))</f>
        <v/>
      </c>
      <c r="P83" s="1" t="str">
        <f>IF($A83="","",(VLOOKUP($A83,ACOUSTICS_COMBINED!$B$3:$AQ$501,26,FALSE)))</f>
        <v/>
      </c>
      <c r="Q83" s="1" t="str">
        <f>IF($A83="","",(VLOOKUP($A83,ACOUSTICS_COMBINED!$B$3:$AQ$501,27,FALSE)))</f>
        <v/>
      </c>
      <c r="R83" s="1" t="str">
        <f>IF($A83="","",(VLOOKUP($A83,ACOUSTICS_COMBINED!$B$3:$AQ$501,28,FALSE)))</f>
        <v/>
      </c>
      <c r="S83" s="1" t="str">
        <f>IF($A83="","",(VLOOKUP($A83,ACOUSTICS_COMBINED!$B$3:$AQ$501,29,FALSE)))</f>
        <v/>
      </c>
      <c r="T83" s="1" t="str">
        <f>IF($A83="","",(VLOOKUP($A83,ACOUSTICS_COMBINED!$B$3:$AQ$501,30,FALSE)))</f>
        <v/>
      </c>
      <c r="U83" s="1" t="str">
        <f>IF($A83="","",(VLOOKUP($A83,ACOUSTICS_COMBINED!$B$3:$AQ$501,31,FALSE)))</f>
        <v/>
      </c>
      <c r="V83" s="1" t="str">
        <f>IF($A83="","",(VLOOKUP($A83,ACOUSTICS_COMBINED!$B$3:$AQ$501,32,FALSE)))</f>
        <v/>
      </c>
      <c r="W83" s="1" t="str">
        <f>IF($A83="","",(VLOOKUP($A83,ACOUSTICS_COMBINED!$B$3:$AQ$501,33,FALSE)))</f>
        <v/>
      </c>
      <c r="X83" s="1" t="str">
        <f>IF($A83="","",(VLOOKUP($A83,ACOUSTICS_COMBINED!$B$3:$AQ$501,34,FALSE)))</f>
        <v/>
      </c>
      <c r="Y83" s="1" t="str">
        <f>IF($A83="","",(VLOOKUP($A83,ACOUSTICS_COMBINED!$B$3:$AQ$501,35,FALSE)))</f>
        <v/>
      </c>
      <c r="Z83" s="1" t="str">
        <f>IF($A83="","",(VLOOKUP($A83,ACOUSTICS_COMBINED!$B$3:$AQ$501,36,FALSE)))</f>
        <v/>
      </c>
      <c r="AA83" s="1" t="str">
        <f>IF($A83="","",(VLOOKUP($A83,ACOUSTICS_COMBINED!$B$3:$AQ$501,37,FALSE)))</f>
        <v/>
      </c>
      <c r="AB83" s="1" t="str">
        <f>IF($A83="","",(VLOOKUP($A83,ACOUSTICS_COMBINED!$B$3:$AQ$501,38,FALSE)))</f>
        <v/>
      </c>
      <c r="AC83" s="1" t="str">
        <f>IF($A83="","",(VLOOKUP($A83,ACOUSTICS_COMBINED!$B$3:$AQ$501,39,FALSE)))</f>
        <v/>
      </c>
      <c r="AD83" s="1" t="str">
        <f>IF($A83="","",(VLOOKUP($A83,ACOUSTICS_COMBINED!$B$3:$AQ$501,40,FALSE)))</f>
        <v/>
      </c>
      <c r="AE83" s="1" t="str">
        <f>IF($A83="","",(VLOOKUP($A83,ACOUSTICS_COMBINED!$B$3:$AQ$501,41,FALSE)))</f>
        <v/>
      </c>
      <c r="AF83" s="1" t="str">
        <f>IF($A83="","",(VLOOKUP($A83,ACOUSTICS_COMBINED!$B$3:$AQ$501,42,FALSE)))</f>
        <v/>
      </c>
      <c r="AG83" s="27" t="str">
        <f>IF($A83="","",(VLOOKUP($A83,ACOUSTIC_PIVOT_TABLE!$B$4:$AO$500,2,FALSE)))</f>
        <v/>
      </c>
      <c r="AH83" s="27" t="str">
        <f>IF($A83="","",(VLOOKUP($A83,ACOUSTIC_PIVOT_TABLE!$B$4:$AO$500,3,FALSE)))</f>
        <v/>
      </c>
      <c r="AI83" s="27" t="str">
        <f>IF($A83="","",(VLOOKUP($A83,ACOUSTIC_PIVOT_TABLE!$B$4:$AO$500,4,FALSE)))</f>
        <v/>
      </c>
      <c r="AJ83" s="27" t="str">
        <f>IF($A83="","",(VLOOKUP($A83,ACOUSTIC_PIVOT_TABLE!$B$4:$AO$500,5,FALSE)))</f>
        <v/>
      </c>
      <c r="AK83" s="27" t="str">
        <f>IF($A83="","",(VLOOKUP($A83,ACOUSTIC_PIVOT_TABLE!$B$4:$AO$500,6,FALSE)))</f>
        <v/>
      </c>
      <c r="AL83" s="27" t="str">
        <f>IF($A83="","",(VLOOKUP($A83,ACOUSTIC_PIVOT_TABLE!$B$4:$AO$500,7,FALSE)))</f>
        <v/>
      </c>
      <c r="AM83" s="27" t="str">
        <f>IF($A83="","",(VLOOKUP($A83,ACOUSTIC_PIVOT_TABLE!$B$4:$AO$500,8,FALSE)))</f>
        <v/>
      </c>
      <c r="AN83" s="27" t="str">
        <f>IF($A83="","",(VLOOKUP($A83,ACOUSTIC_PIVOT_TABLE!$B$4:$AO$500,9,FALSE)))</f>
        <v/>
      </c>
      <c r="AO83" s="27" t="str">
        <f>IF($A83="","",(VLOOKUP($A83,ACOUSTIC_PIVOT_TABLE!$B$4:$AO$500,10,FALSE)))</f>
        <v/>
      </c>
      <c r="AP83" s="27" t="str">
        <f>IF($A83="","",(VLOOKUP($A83,ACOUSTIC_PIVOT_TABLE!$B$4:$AO$500,11,FALSE)))</f>
        <v/>
      </c>
      <c r="AQ83" s="27" t="str">
        <f>IF($A83="","",(VLOOKUP($A83,ACOUSTIC_PIVOT_TABLE!$B$4:$AO$500,12,FALSE)))</f>
        <v/>
      </c>
      <c r="AR83" s="27" t="str">
        <f>IF($A83="","",(VLOOKUP($A83,ACOUSTIC_PIVOT_TABLE!$B$4:$AO$500,13,FALSE)))</f>
        <v/>
      </c>
      <c r="AS83" s="27" t="str">
        <f>IF($A83="","",(VLOOKUP($A83,ACOUSTIC_PIVOT_TABLE!$B$4:$AO$500,14,FALSE)))</f>
        <v/>
      </c>
      <c r="AT83" s="27" t="str">
        <f>IF($A83="","",(VLOOKUP($A83,ACOUSTIC_PIVOT_TABLE!$B$4:$AO$500,15,FALSE)))</f>
        <v/>
      </c>
      <c r="AU83" s="27" t="str">
        <f>IF($A83="","",(VLOOKUP($A83,ACOUSTIC_PIVOT_TABLE!$B$4:$AO$500,16,FALSE)))</f>
        <v/>
      </c>
      <c r="AV83" s="27" t="str">
        <f>IF($A83="","",(VLOOKUP($A83,ACOUSTIC_PIVOT_TABLE!$B$4:$AO$500,17,FALSE)))</f>
        <v/>
      </c>
      <c r="AW83" s="27" t="str">
        <f>IF($A83="","",(VLOOKUP($A83,ACOUSTIC_PIVOT_TABLE!$B$4:$AO$500,18,FALSE)))</f>
        <v/>
      </c>
      <c r="AX83" s="27" t="str">
        <f>IF($A83="","",(VLOOKUP($A83,ACOUSTIC_PIVOT_TABLE!$B$4:$AO$500,19,FALSE)))</f>
        <v/>
      </c>
      <c r="AY83" s="27" t="str">
        <f>IF($A83="","",(VLOOKUP($A83,ACOUSTIC_PIVOT_TABLE!$B$4:$AO$500,20,FALSE)))</f>
        <v/>
      </c>
      <c r="AZ83" s="27" t="str">
        <f>IF($A83="","",(VLOOKUP($A83,ACOUSTIC_PIVOT_TABLE!$B$4:$AO$500,21,FALSE)))</f>
        <v/>
      </c>
      <c r="BA83" s="27" t="str">
        <f>IF($A83="","",(VLOOKUP($A83,ACOUSTIC_PIVOT_TABLE!$B$4:$AO$500,22,FALSE)))</f>
        <v/>
      </c>
      <c r="BB83" s="27" t="str">
        <f>IF($A83="","",(VLOOKUP($A83,ACOUSTIC_PIVOT_TABLE!$B$4:$AO$500,23,FALSE)))</f>
        <v/>
      </c>
      <c r="BC83" s="27" t="str">
        <f>IF($A83="","",(VLOOKUP($A83,ACOUSTIC_PIVOT_TABLE!$B$4:$AO$500,24,FALSE)))</f>
        <v/>
      </c>
      <c r="BD83" s="27" t="str">
        <f>IF($A83="","",(VLOOKUP($A83,ACOUSTIC_PIVOT_TABLE!$B$4:$AO$500,25,FALSE)))</f>
        <v/>
      </c>
      <c r="BE83" s="27" t="str">
        <f>IF($A83="","",(VLOOKUP($A83,ACOUSTIC_PIVOT_TABLE!$B$4:$AO$500,26,FALSE)))</f>
        <v/>
      </c>
      <c r="BF83" s="27" t="str">
        <f>IF($A83="","",(VLOOKUP($A83,ACOUSTIC_PIVOT_TABLE!$B$4:$AO$500,27,FALSE)))</f>
        <v/>
      </c>
      <c r="BG83" s="27" t="str">
        <f>IF($A83="","",(VLOOKUP($A83,ACOUSTIC_PIVOT_TABLE!$B$4:$AO$500,28,FALSE)))</f>
        <v/>
      </c>
      <c r="BH83" s="27" t="str">
        <f>IF($A83="","",(VLOOKUP($A83,ACOUSTIC_PIVOT_TABLE!$B$4:$AO$500,29,FALSE)))</f>
        <v/>
      </c>
      <c r="BI83" s="27" t="str">
        <f>IF($A83="","",(VLOOKUP($A83,ACOUSTIC_PIVOT_TABLE!$B$4:$AO$500,30,FALSE)))</f>
        <v/>
      </c>
      <c r="BJ83" s="27" t="str">
        <f>IF($A83="","",(VLOOKUP($A83,ACOUSTIC_PIVOT_TABLE!$B$4:$AO$500,31,FALSE)))</f>
        <v/>
      </c>
      <c r="BK83" s="27" t="str">
        <f>IF($A83="","",(VLOOKUP($A83,ACOUSTIC_PIVOT_TABLE!$B$4:$AO$500,32,FALSE)))</f>
        <v/>
      </c>
      <c r="BL83" s="27" t="str">
        <f>IF($A83="","",(VLOOKUP($A83,ACOUSTIC_PIVOT_TABLE!$B$4:$AO$500,33,FALSE)))</f>
        <v/>
      </c>
      <c r="BM83" s="27" t="str">
        <f>IF($A83="","",(VLOOKUP($A83,ACOUSTIC_PIVOT_TABLE!$B$4:$AO$500,34,FALSE)))</f>
        <v/>
      </c>
      <c r="BN83" s="27" t="str">
        <f>IF($A83="","",(VLOOKUP($A83,ACOUSTIC_PIVOT_TABLE!$B$4:$AO$500,35,FALSE)))</f>
        <v/>
      </c>
      <c r="BO83" s="27" t="str">
        <f>IF($A83="","",(VLOOKUP($A83,ACOUSTIC_PIVOT_TABLE!$B$4:$AO$500,36,FALSE)))</f>
        <v/>
      </c>
      <c r="BP83" s="27" t="str">
        <f>IF($A83="","",(VLOOKUP($A83,ACOUSTIC_PIVOT_TABLE!$B$4:$AO$500,37,FALSE)))</f>
        <v/>
      </c>
      <c r="BQ83" s="27" t="str">
        <f>IF($A83="","",(VLOOKUP($A83,ACOUSTIC_PIVOT_TABLE!$B$4:$AO$500,38,FALSE)))</f>
        <v/>
      </c>
      <c r="BR83" s="27" t="str">
        <f>IF($A83="","",(VLOOKUP($A83,ACOUSTIC_PIVOT_TABLE!$B$4:$AO$500,39,FALSE)))</f>
        <v/>
      </c>
      <c r="BS83" s="27" t="str">
        <f>IF($A83="","",(VLOOKUP($A83,ACOUSTIC_PIVOT_TABLE!$B$4:$AO$500,40,FALSE)))</f>
        <v/>
      </c>
    </row>
    <row r="84" spans="1:71" x14ac:dyDescent="0.25">
      <c r="A84" s="1" t="str">
        <f>IF(ACOUSTIC_PIVOT_TABLE!B86 = 0, "",ACOUSTIC_PIVOT_TABLE!B86)</f>
        <v/>
      </c>
      <c r="B84" s="1" t="str">
        <f>IF($A84="","",(VLOOKUP($A84,ACOUSTICS_COMBINED!$B$3:$AQ$501,21,FALSE)))</f>
        <v/>
      </c>
      <c r="C84" s="1" t="str">
        <f>IF($A84="","",(VLOOKUP($A84,ACOUSTICS_COMBINED!$B$3:$AQ$501,22,FALSE)))</f>
        <v/>
      </c>
      <c r="D84" s="1" t="str">
        <f>IF($A84="","",(VLOOKUP($A84,ACOUSTICS_COMBINED!$B$3:$AQ$501,12,FALSE)))</f>
        <v/>
      </c>
      <c r="E84" s="1" t="str">
        <f>IF($A84="","",(VLOOKUP($A84,ACOUSTICS_COMBINED!$B$3:$AQ$501,13,FALSE)))</f>
        <v/>
      </c>
      <c r="F84" s="1" t="str">
        <f>IF($A84="","",(VLOOKUP($A84,ACOUSTICS_COMBINED!$B$3:$AQ$501,14,FALSE)))</f>
        <v/>
      </c>
      <c r="G84" s="1" t="str">
        <f>IF($A84="","",(VLOOKUP($A84,ACOUSTICS_COMBINED!$B$3:$AQ$501,23,FALSE)))</f>
        <v/>
      </c>
      <c r="H84" s="1" t="str">
        <f>IF($A84="","",(VLOOKUP($A84,ACOUSTICS_COMBINED!$B$3:$AQ$501,24,FALSE)))</f>
        <v/>
      </c>
      <c r="I84" s="1" t="str">
        <f>IF($A84="","",(VLOOKUP($A84,ACOUSTICS_COMBINED!$B$3:$AQ$501,15,FALSE)))</f>
        <v/>
      </c>
      <c r="J84" s="1" t="str">
        <f>IF($A84="","",(VLOOKUP($A84,ACOUSTICS_COMBINED!$B$3:$AQ$501,16,FALSE)))</f>
        <v/>
      </c>
      <c r="K84" s="1" t="str">
        <f>IF($A84="","",(VLOOKUP($A84,ACOUSTICS_COMBINED!$B$3:$AQ$501,17,FALSE)))</f>
        <v/>
      </c>
      <c r="L84" s="1" t="str">
        <f>IF($A84="","",(VLOOKUP($A84,ACOUSTICS_COMBINED!$B$3:$AQ$501,18,FALSE)))</f>
        <v/>
      </c>
      <c r="M84" s="1" t="str">
        <f>IF($A84="","",(VLOOKUP($A84,ACOUSTICS_COMBINED!$B$3:$AQ$501,25,FALSE)))</f>
        <v/>
      </c>
      <c r="N84" s="16" t="str">
        <f>IF($A84="","",(VLOOKUP($A84,ACOUSTICS_COMBINED!$B$3:$AQ$501,19,FALSE)))</f>
        <v/>
      </c>
      <c r="O84" s="16" t="str">
        <f>IF($A84="","",(VLOOKUP($A84,ACOUSTICS_COMBINED!$B$3:$AQ$501,20,FALSE)))</f>
        <v/>
      </c>
      <c r="P84" s="1" t="str">
        <f>IF($A84="","",(VLOOKUP($A84,ACOUSTICS_COMBINED!$B$3:$AQ$501,26,FALSE)))</f>
        <v/>
      </c>
      <c r="Q84" s="1" t="str">
        <f>IF($A84="","",(VLOOKUP($A84,ACOUSTICS_COMBINED!$B$3:$AQ$501,27,FALSE)))</f>
        <v/>
      </c>
      <c r="R84" s="1" t="str">
        <f>IF($A84="","",(VLOOKUP($A84,ACOUSTICS_COMBINED!$B$3:$AQ$501,28,FALSE)))</f>
        <v/>
      </c>
      <c r="S84" s="1" t="str">
        <f>IF($A84="","",(VLOOKUP($A84,ACOUSTICS_COMBINED!$B$3:$AQ$501,29,FALSE)))</f>
        <v/>
      </c>
      <c r="T84" s="1" t="str">
        <f>IF($A84="","",(VLOOKUP($A84,ACOUSTICS_COMBINED!$B$3:$AQ$501,30,FALSE)))</f>
        <v/>
      </c>
      <c r="U84" s="1" t="str">
        <f>IF($A84="","",(VLOOKUP($A84,ACOUSTICS_COMBINED!$B$3:$AQ$501,31,FALSE)))</f>
        <v/>
      </c>
      <c r="V84" s="1" t="str">
        <f>IF($A84="","",(VLOOKUP($A84,ACOUSTICS_COMBINED!$B$3:$AQ$501,32,FALSE)))</f>
        <v/>
      </c>
      <c r="W84" s="1" t="str">
        <f>IF($A84="","",(VLOOKUP($A84,ACOUSTICS_COMBINED!$B$3:$AQ$501,33,FALSE)))</f>
        <v/>
      </c>
      <c r="X84" s="1" t="str">
        <f>IF($A84="","",(VLOOKUP($A84,ACOUSTICS_COMBINED!$B$3:$AQ$501,34,FALSE)))</f>
        <v/>
      </c>
      <c r="Y84" s="1" t="str">
        <f>IF($A84="","",(VLOOKUP($A84,ACOUSTICS_COMBINED!$B$3:$AQ$501,35,FALSE)))</f>
        <v/>
      </c>
      <c r="Z84" s="1" t="str">
        <f>IF($A84="","",(VLOOKUP($A84,ACOUSTICS_COMBINED!$B$3:$AQ$501,36,FALSE)))</f>
        <v/>
      </c>
      <c r="AA84" s="1" t="str">
        <f>IF($A84="","",(VLOOKUP($A84,ACOUSTICS_COMBINED!$B$3:$AQ$501,37,FALSE)))</f>
        <v/>
      </c>
      <c r="AB84" s="1" t="str">
        <f>IF($A84="","",(VLOOKUP($A84,ACOUSTICS_COMBINED!$B$3:$AQ$501,38,FALSE)))</f>
        <v/>
      </c>
      <c r="AC84" s="1" t="str">
        <f>IF($A84="","",(VLOOKUP($A84,ACOUSTICS_COMBINED!$B$3:$AQ$501,39,FALSE)))</f>
        <v/>
      </c>
      <c r="AD84" s="1" t="str">
        <f>IF($A84="","",(VLOOKUP($A84,ACOUSTICS_COMBINED!$B$3:$AQ$501,40,FALSE)))</f>
        <v/>
      </c>
      <c r="AE84" s="1" t="str">
        <f>IF($A84="","",(VLOOKUP($A84,ACOUSTICS_COMBINED!$B$3:$AQ$501,41,FALSE)))</f>
        <v/>
      </c>
      <c r="AF84" s="1" t="str">
        <f>IF($A84="","",(VLOOKUP($A84,ACOUSTICS_COMBINED!$B$3:$AQ$501,42,FALSE)))</f>
        <v/>
      </c>
      <c r="AG84" s="27" t="str">
        <f>IF($A84="","",(VLOOKUP($A84,ACOUSTIC_PIVOT_TABLE!$B$4:$AO$500,2,FALSE)))</f>
        <v/>
      </c>
      <c r="AH84" s="27" t="str">
        <f>IF($A84="","",(VLOOKUP($A84,ACOUSTIC_PIVOT_TABLE!$B$4:$AO$500,3,FALSE)))</f>
        <v/>
      </c>
      <c r="AI84" s="27" t="str">
        <f>IF($A84="","",(VLOOKUP($A84,ACOUSTIC_PIVOT_TABLE!$B$4:$AO$500,4,FALSE)))</f>
        <v/>
      </c>
      <c r="AJ84" s="27" t="str">
        <f>IF($A84="","",(VLOOKUP($A84,ACOUSTIC_PIVOT_TABLE!$B$4:$AO$500,5,FALSE)))</f>
        <v/>
      </c>
      <c r="AK84" s="27" t="str">
        <f>IF($A84="","",(VLOOKUP($A84,ACOUSTIC_PIVOT_TABLE!$B$4:$AO$500,6,FALSE)))</f>
        <v/>
      </c>
      <c r="AL84" s="27" t="str">
        <f>IF($A84="","",(VLOOKUP($A84,ACOUSTIC_PIVOT_TABLE!$B$4:$AO$500,7,FALSE)))</f>
        <v/>
      </c>
      <c r="AM84" s="27" t="str">
        <f>IF($A84="","",(VLOOKUP($A84,ACOUSTIC_PIVOT_TABLE!$B$4:$AO$500,8,FALSE)))</f>
        <v/>
      </c>
      <c r="AN84" s="27" t="str">
        <f>IF($A84="","",(VLOOKUP($A84,ACOUSTIC_PIVOT_TABLE!$B$4:$AO$500,9,FALSE)))</f>
        <v/>
      </c>
      <c r="AO84" s="27" t="str">
        <f>IF($A84="","",(VLOOKUP($A84,ACOUSTIC_PIVOT_TABLE!$B$4:$AO$500,10,FALSE)))</f>
        <v/>
      </c>
      <c r="AP84" s="27" t="str">
        <f>IF($A84="","",(VLOOKUP($A84,ACOUSTIC_PIVOT_TABLE!$B$4:$AO$500,11,FALSE)))</f>
        <v/>
      </c>
      <c r="AQ84" s="27" t="str">
        <f>IF($A84="","",(VLOOKUP($A84,ACOUSTIC_PIVOT_TABLE!$B$4:$AO$500,12,FALSE)))</f>
        <v/>
      </c>
      <c r="AR84" s="27" t="str">
        <f>IF($A84="","",(VLOOKUP($A84,ACOUSTIC_PIVOT_TABLE!$B$4:$AO$500,13,FALSE)))</f>
        <v/>
      </c>
      <c r="AS84" s="27" t="str">
        <f>IF($A84="","",(VLOOKUP($A84,ACOUSTIC_PIVOT_TABLE!$B$4:$AO$500,14,FALSE)))</f>
        <v/>
      </c>
      <c r="AT84" s="27" t="str">
        <f>IF($A84="","",(VLOOKUP($A84,ACOUSTIC_PIVOT_TABLE!$B$4:$AO$500,15,FALSE)))</f>
        <v/>
      </c>
      <c r="AU84" s="27" t="str">
        <f>IF($A84="","",(VLOOKUP($A84,ACOUSTIC_PIVOT_TABLE!$B$4:$AO$500,16,FALSE)))</f>
        <v/>
      </c>
      <c r="AV84" s="27" t="str">
        <f>IF($A84="","",(VLOOKUP($A84,ACOUSTIC_PIVOT_TABLE!$B$4:$AO$500,17,FALSE)))</f>
        <v/>
      </c>
      <c r="AW84" s="27" t="str">
        <f>IF($A84="","",(VLOOKUP($A84,ACOUSTIC_PIVOT_TABLE!$B$4:$AO$500,18,FALSE)))</f>
        <v/>
      </c>
      <c r="AX84" s="27" t="str">
        <f>IF($A84="","",(VLOOKUP($A84,ACOUSTIC_PIVOT_TABLE!$B$4:$AO$500,19,FALSE)))</f>
        <v/>
      </c>
      <c r="AY84" s="27" t="str">
        <f>IF($A84="","",(VLOOKUP($A84,ACOUSTIC_PIVOT_TABLE!$B$4:$AO$500,20,FALSE)))</f>
        <v/>
      </c>
      <c r="AZ84" s="27" t="str">
        <f>IF($A84="","",(VLOOKUP($A84,ACOUSTIC_PIVOT_TABLE!$B$4:$AO$500,21,FALSE)))</f>
        <v/>
      </c>
      <c r="BA84" s="27" t="str">
        <f>IF($A84="","",(VLOOKUP($A84,ACOUSTIC_PIVOT_TABLE!$B$4:$AO$500,22,FALSE)))</f>
        <v/>
      </c>
      <c r="BB84" s="27" t="str">
        <f>IF($A84="","",(VLOOKUP($A84,ACOUSTIC_PIVOT_TABLE!$B$4:$AO$500,23,FALSE)))</f>
        <v/>
      </c>
      <c r="BC84" s="27" t="str">
        <f>IF($A84="","",(VLOOKUP($A84,ACOUSTIC_PIVOT_TABLE!$B$4:$AO$500,24,FALSE)))</f>
        <v/>
      </c>
      <c r="BD84" s="27" t="str">
        <f>IF($A84="","",(VLOOKUP($A84,ACOUSTIC_PIVOT_TABLE!$B$4:$AO$500,25,FALSE)))</f>
        <v/>
      </c>
      <c r="BE84" s="27" t="str">
        <f>IF($A84="","",(VLOOKUP($A84,ACOUSTIC_PIVOT_TABLE!$B$4:$AO$500,26,FALSE)))</f>
        <v/>
      </c>
      <c r="BF84" s="27" t="str">
        <f>IF($A84="","",(VLOOKUP($A84,ACOUSTIC_PIVOT_TABLE!$B$4:$AO$500,27,FALSE)))</f>
        <v/>
      </c>
      <c r="BG84" s="27" t="str">
        <f>IF($A84="","",(VLOOKUP($A84,ACOUSTIC_PIVOT_TABLE!$B$4:$AO$500,28,FALSE)))</f>
        <v/>
      </c>
      <c r="BH84" s="27" t="str">
        <f>IF($A84="","",(VLOOKUP($A84,ACOUSTIC_PIVOT_TABLE!$B$4:$AO$500,29,FALSE)))</f>
        <v/>
      </c>
      <c r="BI84" s="27" t="str">
        <f>IF($A84="","",(VLOOKUP($A84,ACOUSTIC_PIVOT_TABLE!$B$4:$AO$500,30,FALSE)))</f>
        <v/>
      </c>
      <c r="BJ84" s="27" t="str">
        <f>IF($A84="","",(VLOOKUP($A84,ACOUSTIC_PIVOT_TABLE!$B$4:$AO$500,31,FALSE)))</f>
        <v/>
      </c>
      <c r="BK84" s="27" t="str">
        <f>IF($A84="","",(VLOOKUP($A84,ACOUSTIC_PIVOT_TABLE!$B$4:$AO$500,32,FALSE)))</f>
        <v/>
      </c>
      <c r="BL84" s="27" t="str">
        <f>IF($A84="","",(VLOOKUP($A84,ACOUSTIC_PIVOT_TABLE!$B$4:$AO$500,33,FALSE)))</f>
        <v/>
      </c>
      <c r="BM84" s="27" t="str">
        <f>IF($A84="","",(VLOOKUP($A84,ACOUSTIC_PIVOT_TABLE!$B$4:$AO$500,34,FALSE)))</f>
        <v/>
      </c>
      <c r="BN84" s="27" t="str">
        <f>IF($A84="","",(VLOOKUP($A84,ACOUSTIC_PIVOT_TABLE!$B$4:$AO$500,35,FALSE)))</f>
        <v/>
      </c>
      <c r="BO84" s="27" t="str">
        <f>IF($A84="","",(VLOOKUP($A84,ACOUSTIC_PIVOT_TABLE!$B$4:$AO$500,36,FALSE)))</f>
        <v/>
      </c>
      <c r="BP84" s="27" t="str">
        <f>IF($A84="","",(VLOOKUP($A84,ACOUSTIC_PIVOT_TABLE!$B$4:$AO$500,37,FALSE)))</f>
        <v/>
      </c>
      <c r="BQ84" s="27" t="str">
        <f>IF($A84="","",(VLOOKUP($A84,ACOUSTIC_PIVOT_TABLE!$B$4:$AO$500,38,FALSE)))</f>
        <v/>
      </c>
      <c r="BR84" s="27" t="str">
        <f>IF($A84="","",(VLOOKUP($A84,ACOUSTIC_PIVOT_TABLE!$B$4:$AO$500,39,FALSE)))</f>
        <v/>
      </c>
      <c r="BS84" s="27" t="str">
        <f>IF($A84="","",(VLOOKUP($A84,ACOUSTIC_PIVOT_TABLE!$B$4:$AO$500,40,FALSE)))</f>
        <v/>
      </c>
    </row>
    <row r="85" spans="1:71" x14ac:dyDescent="0.25">
      <c r="A85" s="1" t="str">
        <f>IF(ACOUSTIC_PIVOT_TABLE!B87 = 0, "",ACOUSTIC_PIVOT_TABLE!B87)</f>
        <v/>
      </c>
      <c r="B85" s="1" t="str">
        <f>IF($A85="","",(VLOOKUP($A85,ACOUSTICS_COMBINED!$B$3:$AQ$501,21,FALSE)))</f>
        <v/>
      </c>
      <c r="C85" s="1" t="str">
        <f>IF($A85="","",(VLOOKUP($A85,ACOUSTICS_COMBINED!$B$3:$AQ$501,22,FALSE)))</f>
        <v/>
      </c>
      <c r="D85" s="1" t="str">
        <f>IF($A85="","",(VLOOKUP($A85,ACOUSTICS_COMBINED!$B$3:$AQ$501,12,FALSE)))</f>
        <v/>
      </c>
      <c r="E85" s="1" t="str">
        <f>IF($A85="","",(VLOOKUP($A85,ACOUSTICS_COMBINED!$B$3:$AQ$501,13,FALSE)))</f>
        <v/>
      </c>
      <c r="F85" s="1" t="str">
        <f>IF($A85="","",(VLOOKUP($A85,ACOUSTICS_COMBINED!$B$3:$AQ$501,14,FALSE)))</f>
        <v/>
      </c>
      <c r="G85" s="1" t="str">
        <f>IF($A85="","",(VLOOKUP($A85,ACOUSTICS_COMBINED!$B$3:$AQ$501,23,FALSE)))</f>
        <v/>
      </c>
      <c r="H85" s="1" t="str">
        <f>IF($A85="","",(VLOOKUP($A85,ACOUSTICS_COMBINED!$B$3:$AQ$501,24,FALSE)))</f>
        <v/>
      </c>
      <c r="I85" s="1" t="str">
        <f>IF($A85="","",(VLOOKUP($A85,ACOUSTICS_COMBINED!$B$3:$AQ$501,15,FALSE)))</f>
        <v/>
      </c>
      <c r="J85" s="1" t="str">
        <f>IF($A85="","",(VLOOKUP($A85,ACOUSTICS_COMBINED!$B$3:$AQ$501,16,FALSE)))</f>
        <v/>
      </c>
      <c r="K85" s="1" t="str">
        <f>IF($A85="","",(VLOOKUP($A85,ACOUSTICS_COMBINED!$B$3:$AQ$501,17,FALSE)))</f>
        <v/>
      </c>
      <c r="L85" s="1" t="str">
        <f>IF($A85="","",(VLOOKUP($A85,ACOUSTICS_COMBINED!$B$3:$AQ$501,18,FALSE)))</f>
        <v/>
      </c>
      <c r="M85" s="1" t="str">
        <f>IF($A85="","",(VLOOKUP($A85,ACOUSTICS_COMBINED!$B$3:$AQ$501,25,FALSE)))</f>
        <v/>
      </c>
      <c r="N85" s="16" t="str">
        <f>IF($A85="","",(VLOOKUP($A85,ACOUSTICS_COMBINED!$B$3:$AQ$501,19,FALSE)))</f>
        <v/>
      </c>
      <c r="O85" s="16" t="str">
        <f>IF($A85="","",(VLOOKUP($A85,ACOUSTICS_COMBINED!$B$3:$AQ$501,20,FALSE)))</f>
        <v/>
      </c>
      <c r="P85" s="1" t="str">
        <f>IF($A85="","",(VLOOKUP($A85,ACOUSTICS_COMBINED!$B$3:$AQ$501,26,FALSE)))</f>
        <v/>
      </c>
      <c r="Q85" s="1" t="str">
        <f>IF($A85="","",(VLOOKUP($A85,ACOUSTICS_COMBINED!$B$3:$AQ$501,27,FALSE)))</f>
        <v/>
      </c>
      <c r="R85" s="1" t="str">
        <f>IF($A85="","",(VLOOKUP($A85,ACOUSTICS_COMBINED!$B$3:$AQ$501,28,FALSE)))</f>
        <v/>
      </c>
      <c r="S85" s="1" t="str">
        <f>IF($A85="","",(VLOOKUP($A85,ACOUSTICS_COMBINED!$B$3:$AQ$501,29,FALSE)))</f>
        <v/>
      </c>
      <c r="T85" s="1" t="str">
        <f>IF($A85="","",(VLOOKUP($A85,ACOUSTICS_COMBINED!$B$3:$AQ$501,30,FALSE)))</f>
        <v/>
      </c>
      <c r="U85" s="1" t="str">
        <f>IF($A85="","",(VLOOKUP($A85,ACOUSTICS_COMBINED!$B$3:$AQ$501,31,FALSE)))</f>
        <v/>
      </c>
      <c r="V85" s="1" t="str">
        <f>IF($A85="","",(VLOOKUP($A85,ACOUSTICS_COMBINED!$B$3:$AQ$501,32,FALSE)))</f>
        <v/>
      </c>
      <c r="W85" s="1" t="str">
        <f>IF($A85="","",(VLOOKUP($A85,ACOUSTICS_COMBINED!$B$3:$AQ$501,33,FALSE)))</f>
        <v/>
      </c>
      <c r="X85" s="1" t="str">
        <f>IF($A85="","",(VLOOKUP($A85,ACOUSTICS_COMBINED!$B$3:$AQ$501,34,FALSE)))</f>
        <v/>
      </c>
      <c r="Y85" s="1" t="str">
        <f>IF($A85="","",(VLOOKUP($A85,ACOUSTICS_COMBINED!$B$3:$AQ$501,35,FALSE)))</f>
        <v/>
      </c>
      <c r="Z85" s="1" t="str">
        <f>IF($A85="","",(VLOOKUP($A85,ACOUSTICS_COMBINED!$B$3:$AQ$501,36,FALSE)))</f>
        <v/>
      </c>
      <c r="AA85" s="1" t="str">
        <f>IF($A85="","",(VLOOKUP($A85,ACOUSTICS_COMBINED!$B$3:$AQ$501,37,FALSE)))</f>
        <v/>
      </c>
      <c r="AB85" s="1" t="str">
        <f>IF($A85="","",(VLOOKUP($A85,ACOUSTICS_COMBINED!$B$3:$AQ$501,38,FALSE)))</f>
        <v/>
      </c>
      <c r="AC85" s="1" t="str">
        <f>IF($A85="","",(VLOOKUP($A85,ACOUSTICS_COMBINED!$B$3:$AQ$501,39,FALSE)))</f>
        <v/>
      </c>
      <c r="AD85" s="1" t="str">
        <f>IF($A85="","",(VLOOKUP($A85,ACOUSTICS_COMBINED!$B$3:$AQ$501,40,FALSE)))</f>
        <v/>
      </c>
      <c r="AE85" s="1" t="str">
        <f>IF($A85="","",(VLOOKUP($A85,ACOUSTICS_COMBINED!$B$3:$AQ$501,41,FALSE)))</f>
        <v/>
      </c>
      <c r="AF85" s="1" t="str">
        <f>IF($A85="","",(VLOOKUP($A85,ACOUSTICS_COMBINED!$B$3:$AQ$501,42,FALSE)))</f>
        <v/>
      </c>
      <c r="AG85" s="27" t="str">
        <f>IF($A85="","",(VLOOKUP($A85,ACOUSTIC_PIVOT_TABLE!$B$4:$AO$500,2,FALSE)))</f>
        <v/>
      </c>
      <c r="AH85" s="27" t="str">
        <f>IF($A85="","",(VLOOKUP($A85,ACOUSTIC_PIVOT_TABLE!$B$4:$AO$500,3,FALSE)))</f>
        <v/>
      </c>
      <c r="AI85" s="27" t="str">
        <f>IF($A85="","",(VLOOKUP($A85,ACOUSTIC_PIVOT_TABLE!$B$4:$AO$500,4,FALSE)))</f>
        <v/>
      </c>
      <c r="AJ85" s="27" t="str">
        <f>IF($A85="","",(VLOOKUP($A85,ACOUSTIC_PIVOT_TABLE!$B$4:$AO$500,5,FALSE)))</f>
        <v/>
      </c>
      <c r="AK85" s="27" t="str">
        <f>IF($A85="","",(VLOOKUP($A85,ACOUSTIC_PIVOT_TABLE!$B$4:$AO$500,6,FALSE)))</f>
        <v/>
      </c>
      <c r="AL85" s="27" t="str">
        <f>IF($A85="","",(VLOOKUP($A85,ACOUSTIC_PIVOT_TABLE!$B$4:$AO$500,7,FALSE)))</f>
        <v/>
      </c>
      <c r="AM85" s="27" t="str">
        <f>IF($A85="","",(VLOOKUP($A85,ACOUSTIC_PIVOT_TABLE!$B$4:$AO$500,8,FALSE)))</f>
        <v/>
      </c>
      <c r="AN85" s="27" t="str">
        <f>IF($A85="","",(VLOOKUP($A85,ACOUSTIC_PIVOT_TABLE!$B$4:$AO$500,9,FALSE)))</f>
        <v/>
      </c>
      <c r="AO85" s="27" t="str">
        <f>IF($A85="","",(VLOOKUP($A85,ACOUSTIC_PIVOT_TABLE!$B$4:$AO$500,10,FALSE)))</f>
        <v/>
      </c>
      <c r="AP85" s="27" t="str">
        <f>IF($A85="","",(VLOOKUP($A85,ACOUSTIC_PIVOT_TABLE!$B$4:$AO$500,11,FALSE)))</f>
        <v/>
      </c>
      <c r="AQ85" s="27" t="str">
        <f>IF($A85="","",(VLOOKUP($A85,ACOUSTIC_PIVOT_TABLE!$B$4:$AO$500,12,FALSE)))</f>
        <v/>
      </c>
      <c r="AR85" s="27" t="str">
        <f>IF($A85="","",(VLOOKUP($A85,ACOUSTIC_PIVOT_TABLE!$B$4:$AO$500,13,FALSE)))</f>
        <v/>
      </c>
      <c r="AS85" s="27" t="str">
        <f>IF($A85="","",(VLOOKUP($A85,ACOUSTIC_PIVOT_TABLE!$B$4:$AO$500,14,FALSE)))</f>
        <v/>
      </c>
      <c r="AT85" s="27" t="str">
        <f>IF($A85="","",(VLOOKUP($A85,ACOUSTIC_PIVOT_TABLE!$B$4:$AO$500,15,FALSE)))</f>
        <v/>
      </c>
      <c r="AU85" s="27" t="str">
        <f>IF($A85="","",(VLOOKUP($A85,ACOUSTIC_PIVOT_TABLE!$B$4:$AO$500,16,FALSE)))</f>
        <v/>
      </c>
      <c r="AV85" s="27" t="str">
        <f>IF($A85="","",(VLOOKUP($A85,ACOUSTIC_PIVOT_TABLE!$B$4:$AO$500,17,FALSE)))</f>
        <v/>
      </c>
      <c r="AW85" s="27" t="str">
        <f>IF($A85="","",(VLOOKUP($A85,ACOUSTIC_PIVOT_TABLE!$B$4:$AO$500,18,FALSE)))</f>
        <v/>
      </c>
      <c r="AX85" s="27" t="str">
        <f>IF($A85="","",(VLOOKUP($A85,ACOUSTIC_PIVOT_TABLE!$B$4:$AO$500,19,FALSE)))</f>
        <v/>
      </c>
      <c r="AY85" s="27" t="str">
        <f>IF($A85="","",(VLOOKUP($A85,ACOUSTIC_PIVOT_TABLE!$B$4:$AO$500,20,FALSE)))</f>
        <v/>
      </c>
      <c r="AZ85" s="27" t="str">
        <f>IF($A85="","",(VLOOKUP($A85,ACOUSTIC_PIVOT_TABLE!$B$4:$AO$500,21,FALSE)))</f>
        <v/>
      </c>
      <c r="BA85" s="27" t="str">
        <f>IF($A85="","",(VLOOKUP($A85,ACOUSTIC_PIVOT_TABLE!$B$4:$AO$500,22,FALSE)))</f>
        <v/>
      </c>
      <c r="BB85" s="27" t="str">
        <f>IF($A85="","",(VLOOKUP($A85,ACOUSTIC_PIVOT_TABLE!$B$4:$AO$500,23,FALSE)))</f>
        <v/>
      </c>
      <c r="BC85" s="27" t="str">
        <f>IF($A85="","",(VLOOKUP($A85,ACOUSTIC_PIVOT_TABLE!$B$4:$AO$500,24,FALSE)))</f>
        <v/>
      </c>
      <c r="BD85" s="27" t="str">
        <f>IF($A85="","",(VLOOKUP($A85,ACOUSTIC_PIVOT_TABLE!$B$4:$AO$500,25,FALSE)))</f>
        <v/>
      </c>
      <c r="BE85" s="27" t="str">
        <f>IF($A85="","",(VLOOKUP($A85,ACOUSTIC_PIVOT_TABLE!$B$4:$AO$500,26,FALSE)))</f>
        <v/>
      </c>
      <c r="BF85" s="27" t="str">
        <f>IF($A85="","",(VLOOKUP($A85,ACOUSTIC_PIVOT_TABLE!$B$4:$AO$500,27,FALSE)))</f>
        <v/>
      </c>
      <c r="BG85" s="27" t="str">
        <f>IF($A85="","",(VLOOKUP($A85,ACOUSTIC_PIVOT_TABLE!$B$4:$AO$500,28,FALSE)))</f>
        <v/>
      </c>
      <c r="BH85" s="27" t="str">
        <f>IF($A85="","",(VLOOKUP($A85,ACOUSTIC_PIVOT_TABLE!$B$4:$AO$500,29,FALSE)))</f>
        <v/>
      </c>
      <c r="BI85" s="27" t="str">
        <f>IF($A85="","",(VLOOKUP($A85,ACOUSTIC_PIVOT_TABLE!$B$4:$AO$500,30,FALSE)))</f>
        <v/>
      </c>
      <c r="BJ85" s="27" t="str">
        <f>IF($A85="","",(VLOOKUP($A85,ACOUSTIC_PIVOT_TABLE!$B$4:$AO$500,31,FALSE)))</f>
        <v/>
      </c>
      <c r="BK85" s="27" t="str">
        <f>IF($A85="","",(VLOOKUP($A85,ACOUSTIC_PIVOT_TABLE!$B$4:$AO$500,32,FALSE)))</f>
        <v/>
      </c>
      <c r="BL85" s="27" t="str">
        <f>IF($A85="","",(VLOOKUP($A85,ACOUSTIC_PIVOT_TABLE!$B$4:$AO$500,33,FALSE)))</f>
        <v/>
      </c>
      <c r="BM85" s="27" t="str">
        <f>IF($A85="","",(VLOOKUP($A85,ACOUSTIC_PIVOT_TABLE!$B$4:$AO$500,34,FALSE)))</f>
        <v/>
      </c>
      <c r="BN85" s="27" t="str">
        <f>IF($A85="","",(VLOOKUP($A85,ACOUSTIC_PIVOT_TABLE!$B$4:$AO$500,35,FALSE)))</f>
        <v/>
      </c>
      <c r="BO85" s="27" t="str">
        <f>IF($A85="","",(VLOOKUP($A85,ACOUSTIC_PIVOT_TABLE!$B$4:$AO$500,36,FALSE)))</f>
        <v/>
      </c>
      <c r="BP85" s="27" t="str">
        <f>IF($A85="","",(VLOOKUP($A85,ACOUSTIC_PIVOT_TABLE!$B$4:$AO$500,37,FALSE)))</f>
        <v/>
      </c>
      <c r="BQ85" s="27" t="str">
        <f>IF($A85="","",(VLOOKUP($A85,ACOUSTIC_PIVOT_TABLE!$B$4:$AO$500,38,FALSE)))</f>
        <v/>
      </c>
      <c r="BR85" s="27" t="str">
        <f>IF($A85="","",(VLOOKUP($A85,ACOUSTIC_PIVOT_TABLE!$B$4:$AO$500,39,FALSE)))</f>
        <v/>
      </c>
      <c r="BS85" s="27" t="str">
        <f>IF($A85="","",(VLOOKUP($A85,ACOUSTIC_PIVOT_TABLE!$B$4:$AO$500,40,FALSE)))</f>
        <v/>
      </c>
    </row>
    <row r="86" spans="1:71" x14ac:dyDescent="0.25">
      <c r="A86" s="1" t="str">
        <f>IF(ACOUSTIC_PIVOT_TABLE!B88 = 0, "",ACOUSTIC_PIVOT_TABLE!B88)</f>
        <v/>
      </c>
      <c r="B86" s="1" t="str">
        <f>IF($A86="","",(VLOOKUP($A86,ACOUSTICS_COMBINED!$B$3:$AQ$501,21,FALSE)))</f>
        <v/>
      </c>
      <c r="C86" s="1" t="str">
        <f>IF($A86="","",(VLOOKUP($A86,ACOUSTICS_COMBINED!$B$3:$AQ$501,22,FALSE)))</f>
        <v/>
      </c>
      <c r="D86" s="1" t="str">
        <f>IF($A86="","",(VLOOKUP($A86,ACOUSTICS_COMBINED!$B$3:$AQ$501,12,FALSE)))</f>
        <v/>
      </c>
      <c r="E86" s="1" t="str">
        <f>IF($A86="","",(VLOOKUP($A86,ACOUSTICS_COMBINED!$B$3:$AQ$501,13,FALSE)))</f>
        <v/>
      </c>
      <c r="F86" s="1" t="str">
        <f>IF($A86="","",(VLOOKUP($A86,ACOUSTICS_COMBINED!$B$3:$AQ$501,14,FALSE)))</f>
        <v/>
      </c>
      <c r="G86" s="1" t="str">
        <f>IF($A86="","",(VLOOKUP($A86,ACOUSTICS_COMBINED!$B$3:$AQ$501,23,FALSE)))</f>
        <v/>
      </c>
      <c r="H86" s="1" t="str">
        <f>IF($A86="","",(VLOOKUP($A86,ACOUSTICS_COMBINED!$B$3:$AQ$501,24,FALSE)))</f>
        <v/>
      </c>
      <c r="I86" s="1" t="str">
        <f>IF($A86="","",(VLOOKUP($A86,ACOUSTICS_COMBINED!$B$3:$AQ$501,15,FALSE)))</f>
        <v/>
      </c>
      <c r="J86" s="1" t="str">
        <f>IF($A86="","",(VLOOKUP($A86,ACOUSTICS_COMBINED!$B$3:$AQ$501,16,FALSE)))</f>
        <v/>
      </c>
      <c r="K86" s="1" t="str">
        <f>IF($A86="","",(VLOOKUP($A86,ACOUSTICS_COMBINED!$B$3:$AQ$501,17,FALSE)))</f>
        <v/>
      </c>
      <c r="L86" s="1" t="str">
        <f>IF($A86="","",(VLOOKUP($A86,ACOUSTICS_COMBINED!$B$3:$AQ$501,18,FALSE)))</f>
        <v/>
      </c>
      <c r="M86" s="1" t="str">
        <f>IF($A86="","",(VLOOKUP($A86,ACOUSTICS_COMBINED!$B$3:$AQ$501,25,FALSE)))</f>
        <v/>
      </c>
      <c r="N86" s="16" t="str">
        <f>IF($A86="","",(VLOOKUP($A86,ACOUSTICS_COMBINED!$B$3:$AQ$501,19,FALSE)))</f>
        <v/>
      </c>
      <c r="O86" s="16" t="str">
        <f>IF($A86="","",(VLOOKUP($A86,ACOUSTICS_COMBINED!$B$3:$AQ$501,20,FALSE)))</f>
        <v/>
      </c>
      <c r="P86" s="1" t="str">
        <f>IF($A86="","",(VLOOKUP($A86,ACOUSTICS_COMBINED!$B$3:$AQ$501,26,FALSE)))</f>
        <v/>
      </c>
      <c r="Q86" s="1" t="str">
        <f>IF($A86="","",(VLOOKUP($A86,ACOUSTICS_COMBINED!$B$3:$AQ$501,27,FALSE)))</f>
        <v/>
      </c>
      <c r="R86" s="1" t="str">
        <f>IF($A86="","",(VLOOKUP($A86,ACOUSTICS_COMBINED!$B$3:$AQ$501,28,FALSE)))</f>
        <v/>
      </c>
      <c r="S86" s="1" t="str">
        <f>IF($A86="","",(VLOOKUP($A86,ACOUSTICS_COMBINED!$B$3:$AQ$501,29,FALSE)))</f>
        <v/>
      </c>
      <c r="T86" s="1" t="str">
        <f>IF($A86="","",(VLOOKUP($A86,ACOUSTICS_COMBINED!$B$3:$AQ$501,30,FALSE)))</f>
        <v/>
      </c>
      <c r="U86" s="1" t="str">
        <f>IF($A86="","",(VLOOKUP($A86,ACOUSTICS_COMBINED!$B$3:$AQ$501,31,FALSE)))</f>
        <v/>
      </c>
      <c r="V86" s="1" t="str">
        <f>IF($A86="","",(VLOOKUP($A86,ACOUSTICS_COMBINED!$B$3:$AQ$501,32,FALSE)))</f>
        <v/>
      </c>
      <c r="W86" s="1" t="str">
        <f>IF($A86="","",(VLOOKUP($A86,ACOUSTICS_COMBINED!$B$3:$AQ$501,33,FALSE)))</f>
        <v/>
      </c>
      <c r="X86" s="1" t="str">
        <f>IF($A86="","",(VLOOKUP($A86,ACOUSTICS_COMBINED!$B$3:$AQ$501,34,FALSE)))</f>
        <v/>
      </c>
      <c r="Y86" s="1" t="str">
        <f>IF($A86="","",(VLOOKUP($A86,ACOUSTICS_COMBINED!$B$3:$AQ$501,35,FALSE)))</f>
        <v/>
      </c>
      <c r="Z86" s="1" t="str">
        <f>IF($A86="","",(VLOOKUP($A86,ACOUSTICS_COMBINED!$B$3:$AQ$501,36,FALSE)))</f>
        <v/>
      </c>
      <c r="AA86" s="1" t="str">
        <f>IF($A86="","",(VLOOKUP($A86,ACOUSTICS_COMBINED!$B$3:$AQ$501,37,FALSE)))</f>
        <v/>
      </c>
      <c r="AB86" s="1" t="str">
        <f>IF($A86="","",(VLOOKUP($A86,ACOUSTICS_COMBINED!$B$3:$AQ$501,38,FALSE)))</f>
        <v/>
      </c>
      <c r="AC86" s="1" t="str">
        <f>IF($A86="","",(VLOOKUP($A86,ACOUSTICS_COMBINED!$B$3:$AQ$501,39,FALSE)))</f>
        <v/>
      </c>
      <c r="AD86" s="1" t="str">
        <f>IF($A86="","",(VLOOKUP($A86,ACOUSTICS_COMBINED!$B$3:$AQ$501,40,FALSE)))</f>
        <v/>
      </c>
      <c r="AE86" s="1" t="str">
        <f>IF($A86="","",(VLOOKUP($A86,ACOUSTICS_COMBINED!$B$3:$AQ$501,41,FALSE)))</f>
        <v/>
      </c>
      <c r="AF86" s="1" t="str">
        <f>IF($A86="","",(VLOOKUP($A86,ACOUSTICS_COMBINED!$B$3:$AQ$501,42,FALSE)))</f>
        <v/>
      </c>
      <c r="AG86" s="27" t="str">
        <f>IF($A86="","",(VLOOKUP($A86,ACOUSTIC_PIVOT_TABLE!$B$4:$AO$500,2,FALSE)))</f>
        <v/>
      </c>
      <c r="AH86" s="27" t="str">
        <f>IF($A86="","",(VLOOKUP($A86,ACOUSTIC_PIVOT_TABLE!$B$4:$AO$500,3,FALSE)))</f>
        <v/>
      </c>
      <c r="AI86" s="27" t="str">
        <f>IF($A86="","",(VLOOKUP($A86,ACOUSTIC_PIVOT_TABLE!$B$4:$AO$500,4,FALSE)))</f>
        <v/>
      </c>
      <c r="AJ86" s="27" t="str">
        <f>IF($A86="","",(VLOOKUP($A86,ACOUSTIC_PIVOT_TABLE!$B$4:$AO$500,5,FALSE)))</f>
        <v/>
      </c>
      <c r="AK86" s="27" t="str">
        <f>IF($A86="","",(VLOOKUP($A86,ACOUSTIC_PIVOT_TABLE!$B$4:$AO$500,6,FALSE)))</f>
        <v/>
      </c>
      <c r="AL86" s="27" t="str">
        <f>IF($A86="","",(VLOOKUP($A86,ACOUSTIC_PIVOT_TABLE!$B$4:$AO$500,7,FALSE)))</f>
        <v/>
      </c>
      <c r="AM86" s="27" t="str">
        <f>IF($A86="","",(VLOOKUP($A86,ACOUSTIC_PIVOT_TABLE!$B$4:$AO$500,8,FALSE)))</f>
        <v/>
      </c>
      <c r="AN86" s="27" t="str">
        <f>IF($A86="","",(VLOOKUP($A86,ACOUSTIC_PIVOT_TABLE!$B$4:$AO$500,9,FALSE)))</f>
        <v/>
      </c>
      <c r="AO86" s="27" t="str">
        <f>IF($A86="","",(VLOOKUP($A86,ACOUSTIC_PIVOT_TABLE!$B$4:$AO$500,10,FALSE)))</f>
        <v/>
      </c>
      <c r="AP86" s="27" t="str">
        <f>IF($A86="","",(VLOOKUP($A86,ACOUSTIC_PIVOT_TABLE!$B$4:$AO$500,11,FALSE)))</f>
        <v/>
      </c>
      <c r="AQ86" s="27" t="str">
        <f>IF($A86="","",(VLOOKUP($A86,ACOUSTIC_PIVOT_TABLE!$B$4:$AO$500,12,FALSE)))</f>
        <v/>
      </c>
      <c r="AR86" s="27" t="str">
        <f>IF($A86="","",(VLOOKUP($A86,ACOUSTIC_PIVOT_TABLE!$B$4:$AO$500,13,FALSE)))</f>
        <v/>
      </c>
      <c r="AS86" s="27" t="str">
        <f>IF($A86="","",(VLOOKUP($A86,ACOUSTIC_PIVOT_TABLE!$B$4:$AO$500,14,FALSE)))</f>
        <v/>
      </c>
      <c r="AT86" s="27" t="str">
        <f>IF($A86="","",(VLOOKUP($A86,ACOUSTIC_PIVOT_TABLE!$B$4:$AO$500,15,FALSE)))</f>
        <v/>
      </c>
      <c r="AU86" s="27" t="str">
        <f>IF($A86="","",(VLOOKUP($A86,ACOUSTIC_PIVOT_TABLE!$B$4:$AO$500,16,FALSE)))</f>
        <v/>
      </c>
      <c r="AV86" s="27" t="str">
        <f>IF($A86="","",(VLOOKUP($A86,ACOUSTIC_PIVOT_TABLE!$B$4:$AO$500,17,FALSE)))</f>
        <v/>
      </c>
      <c r="AW86" s="27" t="str">
        <f>IF($A86="","",(VLOOKUP($A86,ACOUSTIC_PIVOT_TABLE!$B$4:$AO$500,18,FALSE)))</f>
        <v/>
      </c>
      <c r="AX86" s="27" t="str">
        <f>IF($A86="","",(VLOOKUP($A86,ACOUSTIC_PIVOT_TABLE!$B$4:$AO$500,19,FALSE)))</f>
        <v/>
      </c>
      <c r="AY86" s="27" t="str">
        <f>IF($A86="","",(VLOOKUP($A86,ACOUSTIC_PIVOT_TABLE!$B$4:$AO$500,20,FALSE)))</f>
        <v/>
      </c>
      <c r="AZ86" s="27" t="str">
        <f>IF($A86="","",(VLOOKUP($A86,ACOUSTIC_PIVOT_TABLE!$B$4:$AO$500,21,FALSE)))</f>
        <v/>
      </c>
      <c r="BA86" s="27" t="str">
        <f>IF($A86="","",(VLOOKUP($A86,ACOUSTIC_PIVOT_TABLE!$B$4:$AO$500,22,FALSE)))</f>
        <v/>
      </c>
      <c r="BB86" s="27" t="str">
        <f>IF($A86="","",(VLOOKUP($A86,ACOUSTIC_PIVOT_TABLE!$B$4:$AO$500,23,FALSE)))</f>
        <v/>
      </c>
      <c r="BC86" s="27" t="str">
        <f>IF($A86="","",(VLOOKUP($A86,ACOUSTIC_PIVOT_TABLE!$B$4:$AO$500,24,FALSE)))</f>
        <v/>
      </c>
      <c r="BD86" s="27" t="str">
        <f>IF($A86="","",(VLOOKUP($A86,ACOUSTIC_PIVOT_TABLE!$B$4:$AO$500,25,FALSE)))</f>
        <v/>
      </c>
      <c r="BE86" s="27" t="str">
        <f>IF($A86="","",(VLOOKUP($A86,ACOUSTIC_PIVOT_TABLE!$B$4:$AO$500,26,FALSE)))</f>
        <v/>
      </c>
      <c r="BF86" s="27" t="str">
        <f>IF($A86="","",(VLOOKUP($A86,ACOUSTIC_PIVOT_TABLE!$B$4:$AO$500,27,FALSE)))</f>
        <v/>
      </c>
      <c r="BG86" s="27" t="str">
        <f>IF($A86="","",(VLOOKUP($A86,ACOUSTIC_PIVOT_TABLE!$B$4:$AO$500,28,FALSE)))</f>
        <v/>
      </c>
      <c r="BH86" s="27" t="str">
        <f>IF($A86="","",(VLOOKUP($A86,ACOUSTIC_PIVOT_TABLE!$B$4:$AO$500,29,FALSE)))</f>
        <v/>
      </c>
      <c r="BI86" s="27" t="str">
        <f>IF($A86="","",(VLOOKUP($A86,ACOUSTIC_PIVOT_TABLE!$B$4:$AO$500,30,FALSE)))</f>
        <v/>
      </c>
      <c r="BJ86" s="27" t="str">
        <f>IF($A86="","",(VLOOKUP($A86,ACOUSTIC_PIVOT_TABLE!$B$4:$AO$500,31,FALSE)))</f>
        <v/>
      </c>
      <c r="BK86" s="27" t="str">
        <f>IF($A86="","",(VLOOKUP($A86,ACOUSTIC_PIVOT_TABLE!$B$4:$AO$500,32,FALSE)))</f>
        <v/>
      </c>
      <c r="BL86" s="27" t="str">
        <f>IF($A86="","",(VLOOKUP($A86,ACOUSTIC_PIVOT_TABLE!$B$4:$AO$500,33,FALSE)))</f>
        <v/>
      </c>
      <c r="BM86" s="27" t="str">
        <f>IF($A86="","",(VLOOKUP($A86,ACOUSTIC_PIVOT_TABLE!$B$4:$AO$500,34,FALSE)))</f>
        <v/>
      </c>
      <c r="BN86" s="27" t="str">
        <f>IF($A86="","",(VLOOKUP($A86,ACOUSTIC_PIVOT_TABLE!$B$4:$AO$500,35,FALSE)))</f>
        <v/>
      </c>
      <c r="BO86" s="27" t="str">
        <f>IF($A86="","",(VLOOKUP($A86,ACOUSTIC_PIVOT_TABLE!$B$4:$AO$500,36,FALSE)))</f>
        <v/>
      </c>
      <c r="BP86" s="27" t="str">
        <f>IF($A86="","",(VLOOKUP($A86,ACOUSTIC_PIVOT_TABLE!$B$4:$AO$500,37,FALSE)))</f>
        <v/>
      </c>
      <c r="BQ86" s="27" t="str">
        <f>IF($A86="","",(VLOOKUP($A86,ACOUSTIC_PIVOT_TABLE!$B$4:$AO$500,38,FALSE)))</f>
        <v/>
      </c>
      <c r="BR86" s="27" t="str">
        <f>IF($A86="","",(VLOOKUP($A86,ACOUSTIC_PIVOT_TABLE!$B$4:$AO$500,39,FALSE)))</f>
        <v/>
      </c>
      <c r="BS86" s="27" t="str">
        <f>IF($A86="","",(VLOOKUP($A86,ACOUSTIC_PIVOT_TABLE!$B$4:$AO$500,40,FALSE)))</f>
        <v/>
      </c>
    </row>
    <row r="87" spans="1:71" x14ac:dyDescent="0.25">
      <c r="A87" s="1" t="str">
        <f>IF(ACOUSTIC_PIVOT_TABLE!B89 = 0, "",ACOUSTIC_PIVOT_TABLE!B89)</f>
        <v/>
      </c>
      <c r="B87" s="1" t="str">
        <f>IF($A87="","",(VLOOKUP($A87,ACOUSTICS_COMBINED!$B$3:$AQ$501,21,FALSE)))</f>
        <v/>
      </c>
      <c r="C87" s="1" t="str">
        <f>IF($A87="","",(VLOOKUP($A87,ACOUSTICS_COMBINED!$B$3:$AQ$501,22,FALSE)))</f>
        <v/>
      </c>
      <c r="D87" s="1" t="str">
        <f>IF($A87="","",(VLOOKUP($A87,ACOUSTICS_COMBINED!$B$3:$AQ$501,12,FALSE)))</f>
        <v/>
      </c>
      <c r="E87" s="1" t="str">
        <f>IF($A87="","",(VLOOKUP($A87,ACOUSTICS_COMBINED!$B$3:$AQ$501,13,FALSE)))</f>
        <v/>
      </c>
      <c r="F87" s="1" t="str">
        <f>IF($A87="","",(VLOOKUP($A87,ACOUSTICS_COMBINED!$B$3:$AQ$501,14,FALSE)))</f>
        <v/>
      </c>
      <c r="G87" s="1" t="str">
        <f>IF($A87="","",(VLOOKUP($A87,ACOUSTICS_COMBINED!$B$3:$AQ$501,23,FALSE)))</f>
        <v/>
      </c>
      <c r="H87" s="1" t="str">
        <f>IF($A87="","",(VLOOKUP($A87,ACOUSTICS_COMBINED!$B$3:$AQ$501,24,FALSE)))</f>
        <v/>
      </c>
      <c r="I87" s="1" t="str">
        <f>IF($A87="","",(VLOOKUP($A87,ACOUSTICS_COMBINED!$B$3:$AQ$501,15,FALSE)))</f>
        <v/>
      </c>
      <c r="J87" s="1" t="str">
        <f>IF($A87="","",(VLOOKUP($A87,ACOUSTICS_COMBINED!$B$3:$AQ$501,16,FALSE)))</f>
        <v/>
      </c>
      <c r="K87" s="1" t="str">
        <f>IF($A87="","",(VLOOKUP($A87,ACOUSTICS_COMBINED!$B$3:$AQ$501,17,FALSE)))</f>
        <v/>
      </c>
      <c r="L87" s="1" t="str">
        <f>IF($A87="","",(VLOOKUP($A87,ACOUSTICS_COMBINED!$B$3:$AQ$501,18,FALSE)))</f>
        <v/>
      </c>
      <c r="M87" s="1" t="str">
        <f>IF($A87="","",(VLOOKUP($A87,ACOUSTICS_COMBINED!$B$3:$AQ$501,25,FALSE)))</f>
        <v/>
      </c>
      <c r="N87" s="16" t="str">
        <f>IF($A87="","",(VLOOKUP($A87,ACOUSTICS_COMBINED!$B$3:$AQ$501,19,FALSE)))</f>
        <v/>
      </c>
      <c r="O87" s="16" t="str">
        <f>IF($A87="","",(VLOOKUP($A87,ACOUSTICS_COMBINED!$B$3:$AQ$501,20,FALSE)))</f>
        <v/>
      </c>
      <c r="P87" s="1" t="str">
        <f>IF($A87="","",(VLOOKUP($A87,ACOUSTICS_COMBINED!$B$3:$AQ$501,26,FALSE)))</f>
        <v/>
      </c>
      <c r="Q87" s="1" t="str">
        <f>IF($A87="","",(VLOOKUP($A87,ACOUSTICS_COMBINED!$B$3:$AQ$501,27,FALSE)))</f>
        <v/>
      </c>
      <c r="R87" s="1" t="str">
        <f>IF($A87="","",(VLOOKUP($A87,ACOUSTICS_COMBINED!$B$3:$AQ$501,28,FALSE)))</f>
        <v/>
      </c>
      <c r="S87" s="1" t="str">
        <f>IF($A87="","",(VLOOKUP($A87,ACOUSTICS_COMBINED!$B$3:$AQ$501,29,FALSE)))</f>
        <v/>
      </c>
      <c r="T87" s="1" t="str">
        <f>IF($A87="","",(VLOOKUP($A87,ACOUSTICS_COMBINED!$B$3:$AQ$501,30,FALSE)))</f>
        <v/>
      </c>
      <c r="U87" s="1" t="str">
        <f>IF($A87="","",(VLOOKUP($A87,ACOUSTICS_COMBINED!$B$3:$AQ$501,31,FALSE)))</f>
        <v/>
      </c>
      <c r="V87" s="1" t="str">
        <f>IF($A87="","",(VLOOKUP($A87,ACOUSTICS_COMBINED!$B$3:$AQ$501,32,FALSE)))</f>
        <v/>
      </c>
      <c r="W87" s="1" t="str">
        <f>IF($A87="","",(VLOOKUP($A87,ACOUSTICS_COMBINED!$B$3:$AQ$501,33,FALSE)))</f>
        <v/>
      </c>
      <c r="X87" s="1" t="str">
        <f>IF($A87="","",(VLOOKUP($A87,ACOUSTICS_COMBINED!$B$3:$AQ$501,34,FALSE)))</f>
        <v/>
      </c>
      <c r="Y87" s="1" t="str">
        <f>IF($A87="","",(VLOOKUP($A87,ACOUSTICS_COMBINED!$B$3:$AQ$501,35,FALSE)))</f>
        <v/>
      </c>
      <c r="Z87" s="1" t="str">
        <f>IF($A87="","",(VLOOKUP($A87,ACOUSTICS_COMBINED!$B$3:$AQ$501,36,FALSE)))</f>
        <v/>
      </c>
      <c r="AA87" s="1" t="str">
        <f>IF($A87="","",(VLOOKUP($A87,ACOUSTICS_COMBINED!$B$3:$AQ$501,37,FALSE)))</f>
        <v/>
      </c>
      <c r="AB87" s="1" t="str">
        <f>IF($A87="","",(VLOOKUP($A87,ACOUSTICS_COMBINED!$B$3:$AQ$501,38,FALSE)))</f>
        <v/>
      </c>
      <c r="AC87" s="1" t="str">
        <f>IF($A87="","",(VLOOKUP($A87,ACOUSTICS_COMBINED!$B$3:$AQ$501,39,FALSE)))</f>
        <v/>
      </c>
      <c r="AD87" s="1" t="str">
        <f>IF($A87="","",(VLOOKUP($A87,ACOUSTICS_COMBINED!$B$3:$AQ$501,40,FALSE)))</f>
        <v/>
      </c>
      <c r="AE87" s="1" t="str">
        <f>IF($A87="","",(VLOOKUP($A87,ACOUSTICS_COMBINED!$B$3:$AQ$501,41,FALSE)))</f>
        <v/>
      </c>
      <c r="AF87" s="1" t="str">
        <f>IF($A87="","",(VLOOKUP($A87,ACOUSTICS_COMBINED!$B$3:$AQ$501,42,FALSE)))</f>
        <v/>
      </c>
      <c r="AG87" s="27" t="str">
        <f>IF($A87="","",(VLOOKUP($A87,ACOUSTIC_PIVOT_TABLE!$B$4:$AO$500,2,FALSE)))</f>
        <v/>
      </c>
      <c r="AH87" s="27" t="str">
        <f>IF($A87="","",(VLOOKUP($A87,ACOUSTIC_PIVOT_TABLE!$B$4:$AO$500,3,FALSE)))</f>
        <v/>
      </c>
      <c r="AI87" s="27" t="str">
        <f>IF($A87="","",(VLOOKUP($A87,ACOUSTIC_PIVOT_TABLE!$B$4:$AO$500,4,FALSE)))</f>
        <v/>
      </c>
      <c r="AJ87" s="27" t="str">
        <f>IF($A87="","",(VLOOKUP($A87,ACOUSTIC_PIVOT_TABLE!$B$4:$AO$500,5,FALSE)))</f>
        <v/>
      </c>
      <c r="AK87" s="27" t="str">
        <f>IF($A87="","",(VLOOKUP($A87,ACOUSTIC_PIVOT_TABLE!$B$4:$AO$500,6,FALSE)))</f>
        <v/>
      </c>
      <c r="AL87" s="27" t="str">
        <f>IF($A87="","",(VLOOKUP($A87,ACOUSTIC_PIVOT_TABLE!$B$4:$AO$500,7,FALSE)))</f>
        <v/>
      </c>
      <c r="AM87" s="27" t="str">
        <f>IF($A87="","",(VLOOKUP($A87,ACOUSTIC_PIVOT_TABLE!$B$4:$AO$500,8,FALSE)))</f>
        <v/>
      </c>
      <c r="AN87" s="27" t="str">
        <f>IF($A87="","",(VLOOKUP($A87,ACOUSTIC_PIVOT_TABLE!$B$4:$AO$500,9,FALSE)))</f>
        <v/>
      </c>
      <c r="AO87" s="27" t="str">
        <f>IF($A87="","",(VLOOKUP($A87,ACOUSTIC_PIVOT_TABLE!$B$4:$AO$500,10,FALSE)))</f>
        <v/>
      </c>
      <c r="AP87" s="27" t="str">
        <f>IF($A87="","",(VLOOKUP($A87,ACOUSTIC_PIVOT_TABLE!$B$4:$AO$500,11,FALSE)))</f>
        <v/>
      </c>
      <c r="AQ87" s="27" t="str">
        <f>IF($A87="","",(VLOOKUP($A87,ACOUSTIC_PIVOT_TABLE!$B$4:$AO$500,12,FALSE)))</f>
        <v/>
      </c>
      <c r="AR87" s="27" t="str">
        <f>IF($A87="","",(VLOOKUP($A87,ACOUSTIC_PIVOT_TABLE!$B$4:$AO$500,13,FALSE)))</f>
        <v/>
      </c>
      <c r="AS87" s="27" t="str">
        <f>IF($A87="","",(VLOOKUP($A87,ACOUSTIC_PIVOT_TABLE!$B$4:$AO$500,14,FALSE)))</f>
        <v/>
      </c>
      <c r="AT87" s="27" t="str">
        <f>IF($A87="","",(VLOOKUP($A87,ACOUSTIC_PIVOT_TABLE!$B$4:$AO$500,15,FALSE)))</f>
        <v/>
      </c>
      <c r="AU87" s="27" t="str">
        <f>IF($A87="","",(VLOOKUP($A87,ACOUSTIC_PIVOT_TABLE!$B$4:$AO$500,16,FALSE)))</f>
        <v/>
      </c>
      <c r="AV87" s="27" t="str">
        <f>IF($A87="","",(VLOOKUP($A87,ACOUSTIC_PIVOT_TABLE!$B$4:$AO$500,17,FALSE)))</f>
        <v/>
      </c>
      <c r="AW87" s="27" t="str">
        <f>IF($A87="","",(VLOOKUP($A87,ACOUSTIC_PIVOT_TABLE!$B$4:$AO$500,18,FALSE)))</f>
        <v/>
      </c>
      <c r="AX87" s="27" t="str">
        <f>IF($A87="","",(VLOOKUP($A87,ACOUSTIC_PIVOT_TABLE!$B$4:$AO$500,19,FALSE)))</f>
        <v/>
      </c>
      <c r="AY87" s="27" t="str">
        <f>IF($A87="","",(VLOOKUP($A87,ACOUSTIC_PIVOT_TABLE!$B$4:$AO$500,20,FALSE)))</f>
        <v/>
      </c>
      <c r="AZ87" s="27" t="str">
        <f>IF($A87="","",(VLOOKUP($A87,ACOUSTIC_PIVOT_TABLE!$B$4:$AO$500,21,FALSE)))</f>
        <v/>
      </c>
      <c r="BA87" s="27" t="str">
        <f>IF($A87="","",(VLOOKUP($A87,ACOUSTIC_PIVOT_TABLE!$B$4:$AO$500,22,FALSE)))</f>
        <v/>
      </c>
      <c r="BB87" s="27" t="str">
        <f>IF($A87="","",(VLOOKUP($A87,ACOUSTIC_PIVOT_TABLE!$B$4:$AO$500,23,FALSE)))</f>
        <v/>
      </c>
      <c r="BC87" s="27" t="str">
        <f>IF($A87="","",(VLOOKUP($A87,ACOUSTIC_PIVOT_TABLE!$B$4:$AO$500,24,FALSE)))</f>
        <v/>
      </c>
      <c r="BD87" s="27" t="str">
        <f>IF($A87="","",(VLOOKUP($A87,ACOUSTIC_PIVOT_TABLE!$B$4:$AO$500,25,FALSE)))</f>
        <v/>
      </c>
      <c r="BE87" s="27" t="str">
        <f>IF($A87="","",(VLOOKUP($A87,ACOUSTIC_PIVOT_TABLE!$B$4:$AO$500,26,FALSE)))</f>
        <v/>
      </c>
      <c r="BF87" s="27" t="str">
        <f>IF($A87="","",(VLOOKUP($A87,ACOUSTIC_PIVOT_TABLE!$B$4:$AO$500,27,FALSE)))</f>
        <v/>
      </c>
      <c r="BG87" s="27" t="str">
        <f>IF($A87="","",(VLOOKUP($A87,ACOUSTIC_PIVOT_TABLE!$B$4:$AO$500,28,FALSE)))</f>
        <v/>
      </c>
      <c r="BH87" s="27" t="str">
        <f>IF($A87="","",(VLOOKUP($A87,ACOUSTIC_PIVOT_TABLE!$B$4:$AO$500,29,FALSE)))</f>
        <v/>
      </c>
      <c r="BI87" s="27" t="str">
        <f>IF($A87="","",(VLOOKUP($A87,ACOUSTIC_PIVOT_TABLE!$B$4:$AO$500,30,FALSE)))</f>
        <v/>
      </c>
      <c r="BJ87" s="27" t="str">
        <f>IF($A87="","",(VLOOKUP($A87,ACOUSTIC_PIVOT_TABLE!$B$4:$AO$500,31,FALSE)))</f>
        <v/>
      </c>
      <c r="BK87" s="27" t="str">
        <f>IF($A87="","",(VLOOKUP($A87,ACOUSTIC_PIVOT_TABLE!$B$4:$AO$500,32,FALSE)))</f>
        <v/>
      </c>
      <c r="BL87" s="27" t="str">
        <f>IF($A87="","",(VLOOKUP($A87,ACOUSTIC_PIVOT_TABLE!$B$4:$AO$500,33,FALSE)))</f>
        <v/>
      </c>
      <c r="BM87" s="27" t="str">
        <f>IF($A87="","",(VLOOKUP($A87,ACOUSTIC_PIVOT_TABLE!$B$4:$AO$500,34,FALSE)))</f>
        <v/>
      </c>
      <c r="BN87" s="27" t="str">
        <f>IF($A87="","",(VLOOKUP($A87,ACOUSTIC_PIVOT_TABLE!$B$4:$AO$500,35,FALSE)))</f>
        <v/>
      </c>
      <c r="BO87" s="27" t="str">
        <f>IF($A87="","",(VLOOKUP($A87,ACOUSTIC_PIVOT_TABLE!$B$4:$AO$500,36,FALSE)))</f>
        <v/>
      </c>
      <c r="BP87" s="27" t="str">
        <f>IF($A87="","",(VLOOKUP($A87,ACOUSTIC_PIVOT_TABLE!$B$4:$AO$500,37,FALSE)))</f>
        <v/>
      </c>
      <c r="BQ87" s="27" t="str">
        <f>IF($A87="","",(VLOOKUP($A87,ACOUSTIC_PIVOT_TABLE!$B$4:$AO$500,38,FALSE)))</f>
        <v/>
      </c>
      <c r="BR87" s="27" t="str">
        <f>IF($A87="","",(VLOOKUP($A87,ACOUSTIC_PIVOT_TABLE!$B$4:$AO$500,39,FALSE)))</f>
        <v/>
      </c>
      <c r="BS87" s="27" t="str">
        <f>IF($A87="","",(VLOOKUP($A87,ACOUSTIC_PIVOT_TABLE!$B$4:$AO$500,40,FALSE)))</f>
        <v/>
      </c>
    </row>
    <row r="88" spans="1:71" x14ac:dyDescent="0.25">
      <c r="A88" s="1" t="str">
        <f>IF(ACOUSTIC_PIVOT_TABLE!B90 = 0, "",ACOUSTIC_PIVOT_TABLE!B90)</f>
        <v/>
      </c>
      <c r="B88" s="1" t="str">
        <f>IF($A88="","",(VLOOKUP($A88,ACOUSTICS_COMBINED!$B$3:$AQ$501,21,FALSE)))</f>
        <v/>
      </c>
      <c r="C88" s="1" t="str">
        <f>IF($A88="","",(VLOOKUP($A88,ACOUSTICS_COMBINED!$B$3:$AQ$501,22,FALSE)))</f>
        <v/>
      </c>
      <c r="D88" s="1" t="str">
        <f>IF($A88="","",(VLOOKUP($A88,ACOUSTICS_COMBINED!$B$3:$AQ$501,12,FALSE)))</f>
        <v/>
      </c>
      <c r="E88" s="1" t="str">
        <f>IF($A88="","",(VLOOKUP($A88,ACOUSTICS_COMBINED!$B$3:$AQ$501,13,FALSE)))</f>
        <v/>
      </c>
      <c r="F88" s="1" t="str">
        <f>IF($A88="","",(VLOOKUP($A88,ACOUSTICS_COMBINED!$B$3:$AQ$501,14,FALSE)))</f>
        <v/>
      </c>
      <c r="G88" s="1" t="str">
        <f>IF($A88="","",(VLOOKUP($A88,ACOUSTICS_COMBINED!$B$3:$AQ$501,23,FALSE)))</f>
        <v/>
      </c>
      <c r="H88" s="1" t="str">
        <f>IF($A88="","",(VLOOKUP($A88,ACOUSTICS_COMBINED!$B$3:$AQ$501,24,FALSE)))</f>
        <v/>
      </c>
      <c r="I88" s="1" t="str">
        <f>IF($A88="","",(VLOOKUP($A88,ACOUSTICS_COMBINED!$B$3:$AQ$501,15,FALSE)))</f>
        <v/>
      </c>
      <c r="J88" s="1" t="str">
        <f>IF($A88="","",(VLOOKUP($A88,ACOUSTICS_COMBINED!$B$3:$AQ$501,16,FALSE)))</f>
        <v/>
      </c>
      <c r="K88" s="1" t="str">
        <f>IF($A88="","",(VLOOKUP($A88,ACOUSTICS_COMBINED!$B$3:$AQ$501,17,FALSE)))</f>
        <v/>
      </c>
      <c r="L88" s="1" t="str">
        <f>IF($A88="","",(VLOOKUP($A88,ACOUSTICS_COMBINED!$B$3:$AQ$501,18,FALSE)))</f>
        <v/>
      </c>
      <c r="M88" s="1" t="str">
        <f>IF($A88="","",(VLOOKUP($A88,ACOUSTICS_COMBINED!$B$3:$AQ$501,25,FALSE)))</f>
        <v/>
      </c>
      <c r="N88" s="16" t="str">
        <f>IF($A88="","",(VLOOKUP($A88,ACOUSTICS_COMBINED!$B$3:$AQ$501,19,FALSE)))</f>
        <v/>
      </c>
      <c r="O88" s="16" t="str">
        <f>IF($A88="","",(VLOOKUP($A88,ACOUSTICS_COMBINED!$B$3:$AQ$501,20,FALSE)))</f>
        <v/>
      </c>
      <c r="P88" s="1" t="str">
        <f>IF($A88="","",(VLOOKUP($A88,ACOUSTICS_COMBINED!$B$3:$AQ$501,26,FALSE)))</f>
        <v/>
      </c>
      <c r="Q88" s="1" t="str">
        <f>IF($A88="","",(VLOOKUP($A88,ACOUSTICS_COMBINED!$B$3:$AQ$501,27,FALSE)))</f>
        <v/>
      </c>
      <c r="R88" s="1" t="str">
        <f>IF($A88="","",(VLOOKUP($A88,ACOUSTICS_COMBINED!$B$3:$AQ$501,28,FALSE)))</f>
        <v/>
      </c>
      <c r="S88" s="1" t="str">
        <f>IF($A88="","",(VLOOKUP($A88,ACOUSTICS_COMBINED!$B$3:$AQ$501,29,FALSE)))</f>
        <v/>
      </c>
      <c r="T88" s="1" t="str">
        <f>IF($A88="","",(VLOOKUP($A88,ACOUSTICS_COMBINED!$B$3:$AQ$501,30,FALSE)))</f>
        <v/>
      </c>
      <c r="U88" s="1" t="str">
        <f>IF($A88="","",(VLOOKUP($A88,ACOUSTICS_COMBINED!$B$3:$AQ$501,31,FALSE)))</f>
        <v/>
      </c>
      <c r="V88" s="1" t="str">
        <f>IF($A88="","",(VLOOKUP($A88,ACOUSTICS_COMBINED!$B$3:$AQ$501,32,FALSE)))</f>
        <v/>
      </c>
      <c r="W88" s="1" t="str">
        <f>IF($A88="","",(VLOOKUP($A88,ACOUSTICS_COMBINED!$B$3:$AQ$501,33,FALSE)))</f>
        <v/>
      </c>
      <c r="X88" s="1" t="str">
        <f>IF($A88="","",(VLOOKUP($A88,ACOUSTICS_COMBINED!$B$3:$AQ$501,34,FALSE)))</f>
        <v/>
      </c>
      <c r="Y88" s="1" t="str">
        <f>IF($A88="","",(VLOOKUP($A88,ACOUSTICS_COMBINED!$B$3:$AQ$501,35,FALSE)))</f>
        <v/>
      </c>
      <c r="Z88" s="1" t="str">
        <f>IF($A88="","",(VLOOKUP($A88,ACOUSTICS_COMBINED!$B$3:$AQ$501,36,FALSE)))</f>
        <v/>
      </c>
      <c r="AA88" s="1" t="str">
        <f>IF($A88="","",(VLOOKUP($A88,ACOUSTICS_COMBINED!$B$3:$AQ$501,37,FALSE)))</f>
        <v/>
      </c>
      <c r="AB88" s="1" t="str">
        <f>IF($A88="","",(VLOOKUP($A88,ACOUSTICS_COMBINED!$B$3:$AQ$501,38,FALSE)))</f>
        <v/>
      </c>
      <c r="AC88" s="1" t="str">
        <f>IF($A88="","",(VLOOKUP($A88,ACOUSTICS_COMBINED!$B$3:$AQ$501,39,FALSE)))</f>
        <v/>
      </c>
      <c r="AD88" s="1" t="str">
        <f>IF($A88="","",(VLOOKUP($A88,ACOUSTICS_COMBINED!$B$3:$AQ$501,40,FALSE)))</f>
        <v/>
      </c>
      <c r="AE88" s="1" t="str">
        <f>IF($A88="","",(VLOOKUP($A88,ACOUSTICS_COMBINED!$B$3:$AQ$501,41,FALSE)))</f>
        <v/>
      </c>
      <c r="AF88" s="1" t="str">
        <f>IF($A88="","",(VLOOKUP($A88,ACOUSTICS_COMBINED!$B$3:$AQ$501,42,FALSE)))</f>
        <v/>
      </c>
      <c r="AG88" s="27" t="str">
        <f>IF($A88="","",(VLOOKUP($A88,ACOUSTIC_PIVOT_TABLE!$B$4:$AO$500,2,FALSE)))</f>
        <v/>
      </c>
      <c r="AH88" s="27" t="str">
        <f>IF($A88="","",(VLOOKUP($A88,ACOUSTIC_PIVOT_TABLE!$B$4:$AO$500,3,FALSE)))</f>
        <v/>
      </c>
      <c r="AI88" s="27" t="str">
        <f>IF($A88="","",(VLOOKUP($A88,ACOUSTIC_PIVOT_TABLE!$B$4:$AO$500,4,FALSE)))</f>
        <v/>
      </c>
      <c r="AJ88" s="27" t="str">
        <f>IF($A88="","",(VLOOKUP($A88,ACOUSTIC_PIVOT_TABLE!$B$4:$AO$500,5,FALSE)))</f>
        <v/>
      </c>
      <c r="AK88" s="27" t="str">
        <f>IF($A88="","",(VLOOKUP($A88,ACOUSTIC_PIVOT_TABLE!$B$4:$AO$500,6,FALSE)))</f>
        <v/>
      </c>
      <c r="AL88" s="27" t="str">
        <f>IF($A88="","",(VLOOKUP($A88,ACOUSTIC_PIVOT_TABLE!$B$4:$AO$500,7,FALSE)))</f>
        <v/>
      </c>
      <c r="AM88" s="27" t="str">
        <f>IF($A88="","",(VLOOKUP($A88,ACOUSTIC_PIVOT_TABLE!$B$4:$AO$500,8,FALSE)))</f>
        <v/>
      </c>
      <c r="AN88" s="27" t="str">
        <f>IF($A88="","",(VLOOKUP($A88,ACOUSTIC_PIVOT_TABLE!$B$4:$AO$500,9,FALSE)))</f>
        <v/>
      </c>
      <c r="AO88" s="27" t="str">
        <f>IF($A88="","",(VLOOKUP($A88,ACOUSTIC_PIVOT_TABLE!$B$4:$AO$500,10,FALSE)))</f>
        <v/>
      </c>
      <c r="AP88" s="27" t="str">
        <f>IF($A88="","",(VLOOKUP($A88,ACOUSTIC_PIVOT_TABLE!$B$4:$AO$500,11,FALSE)))</f>
        <v/>
      </c>
      <c r="AQ88" s="27" t="str">
        <f>IF($A88="","",(VLOOKUP($A88,ACOUSTIC_PIVOT_TABLE!$B$4:$AO$500,12,FALSE)))</f>
        <v/>
      </c>
      <c r="AR88" s="27" t="str">
        <f>IF($A88="","",(VLOOKUP($A88,ACOUSTIC_PIVOT_TABLE!$B$4:$AO$500,13,FALSE)))</f>
        <v/>
      </c>
      <c r="AS88" s="27" t="str">
        <f>IF($A88="","",(VLOOKUP($A88,ACOUSTIC_PIVOT_TABLE!$B$4:$AO$500,14,FALSE)))</f>
        <v/>
      </c>
      <c r="AT88" s="27" t="str">
        <f>IF($A88="","",(VLOOKUP($A88,ACOUSTIC_PIVOT_TABLE!$B$4:$AO$500,15,FALSE)))</f>
        <v/>
      </c>
      <c r="AU88" s="27" t="str">
        <f>IF($A88="","",(VLOOKUP($A88,ACOUSTIC_PIVOT_TABLE!$B$4:$AO$500,16,FALSE)))</f>
        <v/>
      </c>
      <c r="AV88" s="27" t="str">
        <f>IF($A88="","",(VLOOKUP($A88,ACOUSTIC_PIVOT_TABLE!$B$4:$AO$500,17,FALSE)))</f>
        <v/>
      </c>
      <c r="AW88" s="27" t="str">
        <f>IF($A88="","",(VLOOKUP($A88,ACOUSTIC_PIVOT_TABLE!$B$4:$AO$500,18,FALSE)))</f>
        <v/>
      </c>
      <c r="AX88" s="27" t="str">
        <f>IF($A88="","",(VLOOKUP($A88,ACOUSTIC_PIVOT_TABLE!$B$4:$AO$500,19,FALSE)))</f>
        <v/>
      </c>
      <c r="AY88" s="27" t="str">
        <f>IF($A88="","",(VLOOKUP($A88,ACOUSTIC_PIVOT_TABLE!$B$4:$AO$500,20,FALSE)))</f>
        <v/>
      </c>
      <c r="AZ88" s="27" t="str">
        <f>IF($A88="","",(VLOOKUP($A88,ACOUSTIC_PIVOT_TABLE!$B$4:$AO$500,21,FALSE)))</f>
        <v/>
      </c>
      <c r="BA88" s="27" t="str">
        <f>IF($A88="","",(VLOOKUP($A88,ACOUSTIC_PIVOT_TABLE!$B$4:$AO$500,22,FALSE)))</f>
        <v/>
      </c>
      <c r="BB88" s="27" t="str">
        <f>IF($A88="","",(VLOOKUP($A88,ACOUSTIC_PIVOT_TABLE!$B$4:$AO$500,23,FALSE)))</f>
        <v/>
      </c>
      <c r="BC88" s="27" t="str">
        <f>IF($A88="","",(VLOOKUP($A88,ACOUSTIC_PIVOT_TABLE!$B$4:$AO$500,24,FALSE)))</f>
        <v/>
      </c>
      <c r="BD88" s="27" t="str">
        <f>IF($A88="","",(VLOOKUP($A88,ACOUSTIC_PIVOT_TABLE!$B$4:$AO$500,25,FALSE)))</f>
        <v/>
      </c>
      <c r="BE88" s="27" t="str">
        <f>IF($A88="","",(VLOOKUP($A88,ACOUSTIC_PIVOT_TABLE!$B$4:$AO$500,26,FALSE)))</f>
        <v/>
      </c>
      <c r="BF88" s="27" t="str">
        <f>IF($A88="","",(VLOOKUP($A88,ACOUSTIC_PIVOT_TABLE!$B$4:$AO$500,27,FALSE)))</f>
        <v/>
      </c>
      <c r="BG88" s="27" t="str">
        <f>IF($A88="","",(VLOOKUP($A88,ACOUSTIC_PIVOT_TABLE!$B$4:$AO$500,28,FALSE)))</f>
        <v/>
      </c>
      <c r="BH88" s="27" t="str">
        <f>IF($A88="","",(VLOOKUP($A88,ACOUSTIC_PIVOT_TABLE!$B$4:$AO$500,29,FALSE)))</f>
        <v/>
      </c>
      <c r="BI88" s="27" t="str">
        <f>IF($A88="","",(VLOOKUP($A88,ACOUSTIC_PIVOT_TABLE!$B$4:$AO$500,30,FALSE)))</f>
        <v/>
      </c>
      <c r="BJ88" s="27" t="str">
        <f>IF($A88="","",(VLOOKUP($A88,ACOUSTIC_PIVOT_TABLE!$B$4:$AO$500,31,FALSE)))</f>
        <v/>
      </c>
      <c r="BK88" s="27" t="str">
        <f>IF($A88="","",(VLOOKUP($A88,ACOUSTIC_PIVOT_TABLE!$B$4:$AO$500,32,FALSE)))</f>
        <v/>
      </c>
      <c r="BL88" s="27" t="str">
        <f>IF($A88="","",(VLOOKUP($A88,ACOUSTIC_PIVOT_TABLE!$B$4:$AO$500,33,FALSE)))</f>
        <v/>
      </c>
      <c r="BM88" s="27" t="str">
        <f>IF($A88="","",(VLOOKUP($A88,ACOUSTIC_PIVOT_TABLE!$B$4:$AO$500,34,FALSE)))</f>
        <v/>
      </c>
      <c r="BN88" s="27" t="str">
        <f>IF($A88="","",(VLOOKUP($A88,ACOUSTIC_PIVOT_TABLE!$B$4:$AO$500,35,FALSE)))</f>
        <v/>
      </c>
      <c r="BO88" s="27" t="str">
        <f>IF($A88="","",(VLOOKUP($A88,ACOUSTIC_PIVOT_TABLE!$B$4:$AO$500,36,FALSE)))</f>
        <v/>
      </c>
      <c r="BP88" s="27" t="str">
        <f>IF($A88="","",(VLOOKUP($A88,ACOUSTIC_PIVOT_TABLE!$B$4:$AO$500,37,FALSE)))</f>
        <v/>
      </c>
      <c r="BQ88" s="27" t="str">
        <f>IF($A88="","",(VLOOKUP($A88,ACOUSTIC_PIVOT_TABLE!$B$4:$AO$500,38,FALSE)))</f>
        <v/>
      </c>
      <c r="BR88" s="27" t="str">
        <f>IF($A88="","",(VLOOKUP($A88,ACOUSTIC_PIVOT_TABLE!$B$4:$AO$500,39,FALSE)))</f>
        <v/>
      </c>
      <c r="BS88" s="27" t="str">
        <f>IF($A88="","",(VLOOKUP($A88,ACOUSTIC_PIVOT_TABLE!$B$4:$AO$500,40,FALSE)))</f>
        <v/>
      </c>
    </row>
    <row r="89" spans="1:71" x14ac:dyDescent="0.25">
      <c r="A89" s="1" t="str">
        <f>IF(ACOUSTIC_PIVOT_TABLE!B91 = 0, "",ACOUSTIC_PIVOT_TABLE!B91)</f>
        <v/>
      </c>
      <c r="B89" s="1" t="str">
        <f>IF($A89="","",(VLOOKUP($A89,ACOUSTICS_COMBINED!$B$3:$AQ$501,21,FALSE)))</f>
        <v/>
      </c>
      <c r="C89" s="1" t="str">
        <f>IF($A89="","",(VLOOKUP($A89,ACOUSTICS_COMBINED!$B$3:$AQ$501,22,FALSE)))</f>
        <v/>
      </c>
      <c r="D89" s="1" t="str">
        <f>IF($A89="","",(VLOOKUP($A89,ACOUSTICS_COMBINED!$B$3:$AQ$501,12,FALSE)))</f>
        <v/>
      </c>
      <c r="E89" s="1" t="str">
        <f>IF($A89="","",(VLOOKUP($A89,ACOUSTICS_COMBINED!$B$3:$AQ$501,13,FALSE)))</f>
        <v/>
      </c>
      <c r="F89" s="1" t="str">
        <f>IF($A89="","",(VLOOKUP($A89,ACOUSTICS_COMBINED!$B$3:$AQ$501,14,FALSE)))</f>
        <v/>
      </c>
      <c r="G89" s="1" t="str">
        <f>IF($A89="","",(VLOOKUP($A89,ACOUSTICS_COMBINED!$B$3:$AQ$501,23,FALSE)))</f>
        <v/>
      </c>
      <c r="H89" s="1" t="str">
        <f>IF($A89="","",(VLOOKUP($A89,ACOUSTICS_COMBINED!$B$3:$AQ$501,24,FALSE)))</f>
        <v/>
      </c>
      <c r="I89" s="1" t="str">
        <f>IF($A89="","",(VLOOKUP($A89,ACOUSTICS_COMBINED!$B$3:$AQ$501,15,FALSE)))</f>
        <v/>
      </c>
      <c r="J89" s="1" t="str">
        <f>IF($A89="","",(VLOOKUP($A89,ACOUSTICS_COMBINED!$B$3:$AQ$501,16,FALSE)))</f>
        <v/>
      </c>
      <c r="K89" s="1" t="str">
        <f>IF($A89="","",(VLOOKUP($A89,ACOUSTICS_COMBINED!$B$3:$AQ$501,17,FALSE)))</f>
        <v/>
      </c>
      <c r="L89" s="1" t="str">
        <f>IF($A89="","",(VLOOKUP($A89,ACOUSTICS_COMBINED!$B$3:$AQ$501,18,FALSE)))</f>
        <v/>
      </c>
      <c r="M89" s="1" t="str">
        <f>IF($A89="","",(VLOOKUP($A89,ACOUSTICS_COMBINED!$B$3:$AQ$501,25,FALSE)))</f>
        <v/>
      </c>
      <c r="N89" s="16" t="str">
        <f>IF($A89="","",(VLOOKUP($A89,ACOUSTICS_COMBINED!$B$3:$AQ$501,19,FALSE)))</f>
        <v/>
      </c>
      <c r="O89" s="16" t="str">
        <f>IF($A89="","",(VLOOKUP($A89,ACOUSTICS_COMBINED!$B$3:$AQ$501,20,FALSE)))</f>
        <v/>
      </c>
      <c r="P89" s="1" t="str">
        <f>IF($A89="","",(VLOOKUP($A89,ACOUSTICS_COMBINED!$B$3:$AQ$501,26,FALSE)))</f>
        <v/>
      </c>
      <c r="Q89" s="1" t="str">
        <f>IF($A89="","",(VLOOKUP($A89,ACOUSTICS_COMBINED!$B$3:$AQ$501,27,FALSE)))</f>
        <v/>
      </c>
      <c r="R89" s="1" t="str">
        <f>IF($A89="","",(VLOOKUP($A89,ACOUSTICS_COMBINED!$B$3:$AQ$501,28,FALSE)))</f>
        <v/>
      </c>
      <c r="S89" s="1" t="str">
        <f>IF($A89="","",(VLOOKUP($A89,ACOUSTICS_COMBINED!$B$3:$AQ$501,29,FALSE)))</f>
        <v/>
      </c>
      <c r="T89" s="1" t="str">
        <f>IF($A89="","",(VLOOKUP($A89,ACOUSTICS_COMBINED!$B$3:$AQ$501,30,FALSE)))</f>
        <v/>
      </c>
      <c r="U89" s="1" t="str">
        <f>IF($A89="","",(VLOOKUP($A89,ACOUSTICS_COMBINED!$B$3:$AQ$501,31,FALSE)))</f>
        <v/>
      </c>
      <c r="V89" s="1" t="str">
        <f>IF($A89="","",(VLOOKUP($A89,ACOUSTICS_COMBINED!$B$3:$AQ$501,32,FALSE)))</f>
        <v/>
      </c>
      <c r="W89" s="1" t="str">
        <f>IF($A89="","",(VLOOKUP($A89,ACOUSTICS_COMBINED!$B$3:$AQ$501,33,FALSE)))</f>
        <v/>
      </c>
      <c r="X89" s="1" t="str">
        <f>IF($A89="","",(VLOOKUP($A89,ACOUSTICS_COMBINED!$B$3:$AQ$501,34,FALSE)))</f>
        <v/>
      </c>
      <c r="Y89" s="1" t="str">
        <f>IF($A89="","",(VLOOKUP($A89,ACOUSTICS_COMBINED!$B$3:$AQ$501,35,FALSE)))</f>
        <v/>
      </c>
      <c r="Z89" s="1" t="str">
        <f>IF($A89="","",(VLOOKUP($A89,ACOUSTICS_COMBINED!$B$3:$AQ$501,36,FALSE)))</f>
        <v/>
      </c>
      <c r="AA89" s="1" t="str">
        <f>IF($A89="","",(VLOOKUP($A89,ACOUSTICS_COMBINED!$B$3:$AQ$501,37,FALSE)))</f>
        <v/>
      </c>
      <c r="AB89" s="1" t="str">
        <f>IF($A89="","",(VLOOKUP($A89,ACOUSTICS_COMBINED!$B$3:$AQ$501,38,FALSE)))</f>
        <v/>
      </c>
      <c r="AC89" s="1" t="str">
        <f>IF($A89="","",(VLOOKUP($A89,ACOUSTICS_COMBINED!$B$3:$AQ$501,39,FALSE)))</f>
        <v/>
      </c>
      <c r="AD89" s="1" t="str">
        <f>IF($A89="","",(VLOOKUP($A89,ACOUSTICS_COMBINED!$B$3:$AQ$501,40,FALSE)))</f>
        <v/>
      </c>
      <c r="AE89" s="1" t="str">
        <f>IF($A89="","",(VLOOKUP($A89,ACOUSTICS_COMBINED!$B$3:$AQ$501,41,FALSE)))</f>
        <v/>
      </c>
      <c r="AF89" s="1" t="str">
        <f>IF($A89="","",(VLOOKUP($A89,ACOUSTICS_COMBINED!$B$3:$AQ$501,42,FALSE)))</f>
        <v/>
      </c>
      <c r="AG89" s="27" t="str">
        <f>IF($A89="","",(VLOOKUP($A89,ACOUSTIC_PIVOT_TABLE!$B$4:$AO$500,2,FALSE)))</f>
        <v/>
      </c>
      <c r="AH89" s="27" t="str">
        <f>IF($A89="","",(VLOOKUP($A89,ACOUSTIC_PIVOT_TABLE!$B$4:$AO$500,3,FALSE)))</f>
        <v/>
      </c>
      <c r="AI89" s="27" t="str">
        <f>IF($A89="","",(VLOOKUP($A89,ACOUSTIC_PIVOT_TABLE!$B$4:$AO$500,4,FALSE)))</f>
        <v/>
      </c>
      <c r="AJ89" s="27" t="str">
        <f>IF($A89="","",(VLOOKUP($A89,ACOUSTIC_PIVOT_TABLE!$B$4:$AO$500,5,FALSE)))</f>
        <v/>
      </c>
      <c r="AK89" s="27" t="str">
        <f>IF($A89="","",(VLOOKUP($A89,ACOUSTIC_PIVOT_TABLE!$B$4:$AO$500,6,FALSE)))</f>
        <v/>
      </c>
      <c r="AL89" s="27" t="str">
        <f>IF($A89="","",(VLOOKUP($A89,ACOUSTIC_PIVOT_TABLE!$B$4:$AO$500,7,FALSE)))</f>
        <v/>
      </c>
      <c r="AM89" s="27" t="str">
        <f>IF($A89="","",(VLOOKUP($A89,ACOUSTIC_PIVOT_TABLE!$B$4:$AO$500,8,FALSE)))</f>
        <v/>
      </c>
      <c r="AN89" s="27" t="str">
        <f>IF($A89="","",(VLOOKUP($A89,ACOUSTIC_PIVOT_TABLE!$B$4:$AO$500,9,FALSE)))</f>
        <v/>
      </c>
      <c r="AO89" s="27" t="str">
        <f>IF($A89="","",(VLOOKUP($A89,ACOUSTIC_PIVOT_TABLE!$B$4:$AO$500,10,FALSE)))</f>
        <v/>
      </c>
      <c r="AP89" s="27" t="str">
        <f>IF($A89="","",(VLOOKUP($A89,ACOUSTIC_PIVOT_TABLE!$B$4:$AO$500,11,FALSE)))</f>
        <v/>
      </c>
      <c r="AQ89" s="27" t="str">
        <f>IF($A89="","",(VLOOKUP($A89,ACOUSTIC_PIVOT_TABLE!$B$4:$AO$500,12,FALSE)))</f>
        <v/>
      </c>
      <c r="AR89" s="27" t="str">
        <f>IF($A89="","",(VLOOKUP($A89,ACOUSTIC_PIVOT_TABLE!$B$4:$AO$500,13,FALSE)))</f>
        <v/>
      </c>
      <c r="AS89" s="27" t="str">
        <f>IF($A89="","",(VLOOKUP($A89,ACOUSTIC_PIVOT_TABLE!$B$4:$AO$500,14,FALSE)))</f>
        <v/>
      </c>
      <c r="AT89" s="27" t="str">
        <f>IF($A89="","",(VLOOKUP($A89,ACOUSTIC_PIVOT_TABLE!$B$4:$AO$500,15,FALSE)))</f>
        <v/>
      </c>
      <c r="AU89" s="27" t="str">
        <f>IF($A89="","",(VLOOKUP($A89,ACOUSTIC_PIVOT_TABLE!$B$4:$AO$500,16,FALSE)))</f>
        <v/>
      </c>
      <c r="AV89" s="27" t="str">
        <f>IF($A89="","",(VLOOKUP($A89,ACOUSTIC_PIVOT_TABLE!$B$4:$AO$500,17,FALSE)))</f>
        <v/>
      </c>
      <c r="AW89" s="27" t="str">
        <f>IF($A89="","",(VLOOKUP($A89,ACOUSTIC_PIVOT_TABLE!$B$4:$AO$500,18,FALSE)))</f>
        <v/>
      </c>
      <c r="AX89" s="27" t="str">
        <f>IF($A89="","",(VLOOKUP($A89,ACOUSTIC_PIVOT_TABLE!$B$4:$AO$500,19,FALSE)))</f>
        <v/>
      </c>
      <c r="AY89" s="27" t="str">
        <f>IF($A89="","",(VLOOKUP($A89,ACOUSTIC_PIVOT_TABLE!$B$4:$AO$500,20,FALSE)))</f>
        <v/>
      </c>
      <c r="AZ89" s="27" t="str">
        <f>IF($A89="","",(VLOOKUP($A89,ACOUSTIC_PIVOT_TABLE!$B$4:$AO$500,21,FALSE)))</f>
        <v/>
      </c>
      <c r="BA89" s="27" t="str">
        <f>IF($A89="","",(VLOOKUP($A89,ACOUSTIC_PIVOT_TABLE!$B$4:$AO$500,22,FALSE)))</f>
        <v/>
      </c>
      <c r="BB89" s="27" t="str">
        <f>IF($A89="","",(VLOOKUP($A89,ACOUSTIC_PIVOT_TABLE!$B$4:$AO$500,23,FALSE)))</f>
        <v/>
      </c>
      <c r="BC89" s="27" t="str">
        <f>IF($A89="","",(VLOOKUP($A89,ACOUSTIC_PIVOT_TABLE!$B$4:$AO$500,24,FALSE)))</f>
        <v/>
      </c>
      <c r="BD89" s="27" t="str">
        <f>IF($A89="","",(VLOOKUP($A89,ACOUSTIC_PIVOT_TABLE!$B$4:$AO$500,25,FALSE)))</f>
        <v/>
      </c>
      <c r="BE89" s="27" t="str">
        <f>IF($A89="","",(VLOOKUP($A89,ACOUSTIC_PIVOT_TABLE!$B$4:$AO$500,26,FALSE)))</f>
        <v/>
      </c>
      <c r="BF89" s="27" t="str">
        <f>IF($A89="","",(VLOOKUP($A89,ACOUSTIC_PIVOT_TABLE!$B$4:$AO$500,27,FALSE)))</f>
        <v/>
      </c>
      <c r="BG89" s="27" t="str">
        <f>IF($A89="","",(VLOOKUP($A89,ACOUSTIC_PIVOT_TABLE!$B$4:$AO$500,28,FALSE)))</f>
        <v/>
      </c>
      <c r="BH89" s="27" t="str">
        <f>IF($A89="","",(VLOOKUP($A89,ACOUSTIC_PIVOT_TABLE!$B$4:$AO$500,29,FALSE)))</f>
        <v/>
      </c>
      <c r="BI89" s="27" t="str">
        <f>IF($A89="","",(VLOOKUP($A89,ACOUSTIC_PIVOT_TABLE!$B$4:$AO$500,30,FALSE)))</f>
        <v/>
      </c>
      <c r="BJ89" s="27" t="str">
        <f>IF($A89="","",(VLOOKUP($A89,ACOUSTIC_PIVOT_TABLE!$B$4:$AO$500,31,FALSE)))</f>
        <v/>
      </c>
      <c r="BK89" s="27" t="str">
        <f>IF($A89="","",(VLOOKUP($A89,ACOUSTIC_PIVOT_TABLE!$B$4:$AO$500,32,FALSE)))</f>
        <v/>
      </c>
      <c r="BL89" s="27" t="str">
        <f>IF($A89="","",(VLOOKUP($A89,ACOUSTIC_PIVOT_TABLE!$B$4:$AO$500,33,FALSE)))</f>
        <v/>
      </c>
      <c r="BM89" s="27" t="str">
        <f>IF($A89="","",(VLOOKUP($A89,ACOUSTIC_PIVOT_TABLE!$B$4:$AO$500,34,FALSE)))</f>
        <v/>
      </c>
      <c r="BN89" s="27" t="str">
        <f>IF($A89="","",(VLOOKUP($A89,ACOUSTIC_PIVOT_TABLE!$B$4:$AO$500,35,FALSE)))</f>
        <v/>
      </c>
      <c r="BO89" s="27" t="str">
        <f>IF($A89="","",(VLOOKUP($A89,ACOUSTIC_PIVOT_TABLE!$B$4:$AO$500,36,FALSE)))</f>
        <v/>
      </c>
      <c r="BP89" s="27" t="str">
        <f>IF($A89="","",(VLOOKUP($A89,ACOUSTIC_PIVOT_TABLE!$B$4:$AO$500,37,FALSE)))</f>
        <v/>
      </c>
      <c r="BQ89" s="27" t="str">
        <f>IF($A89="","",(VLOOKUP($A89,ACOUSTIC_PIVOT_TABLE!$B$4:$AO$500,38,FALSE)))</f>
        <v/>
      </c>
      <c r="BR89" s="27" t="str">
        <f>IF($A89="","",(VLOOKUP($A89,ACOUSTIC_PIVOT_TABLE!$B$4:$AO$500,39,FALSE)))</f>
        <v/>
      </c>
      <c r="BS89" s="27" t="str">
        <f>IF($A89="","",(VLOOKUP($A89,ACOUSTIC_PIVOT_TABLE!$B$4:$AO$500,40,FALSE)))</f>
        <v/>
      </c>
    </row>
    <row r="90" spans="1:71" x14ac:dyDescent="0.25">
      <c r="A90" s="1" t="str">
        <f>IF(ACOUSTIC_PIVOT_TABLE!B92 = 0, "",ACOUSTIC_PIVOT_TABLE!B92)</f>
        <v/>
      </c>
      <c r="B90" s="1" t="str">
        <f>IF($A90="","",(VLOOKUP($A90,ACOUSTICS_COMBINED!$B$3:$AQ$501,21,FALSE)))</f>
        <v/>
      </c>
      <c r="C90" s="1" t="str">
        <f>IF($A90="","",(VLOOKUP($A90,ACOUSTICS_COMBINED!$B$3:$AQ$501,22,FALSE)))</f>
        <v/>
      </c>
      <c r="D90" s="1" t="str">
        <f>IF($A90="","",(VLOOKUP($A90,ACOUSTICS_COMBINED!$B$3:$AQ$501,12,FALSE)))</f>
        <v/>
      </c>
      <c r="E90" s="1" t="str">
        <f>IF($A90="","",(VLOOKUP($A90,ACOUSTICS_COMBINED!$B$3:$AQ$501,13,FALSE)))</f>
        <v/>
      </c>
      <c r="F90" s="1" t="str">
        <f>IF($A90="","",(VLOOKUP($A90,ACOUSTICS_COMBINED!$B$3:$AQ$501,14,FALSE)))</f>
        <v/>
      </c>
      <c r="G90" s="1" t="str">
        <f>IF($A90="","",(VLOOKUP($A90,ACOUSTICS_COMBINED!$B$3:$AQ$501,23,FALSE)))</f>
        <v/>
      </c>
      <c r="H90" s="1" t="str">
        <f>IF($A90="","",(VLOOKUP($A90,ACOUSTICS_COMBINED!$B$3:$AQ$501,24,FALSE)))</f>
        <v/>
      </c>
      <c r="I90" s="1" t="str">
        <f>IF($A90="","",(VLOOKUP($A90,ACOUSTICS_COMBINED!$B$3:$AQ$501,15,FALSE)))</f>
        <v/>
      </c>
      <c r="J90" s="1" t="str">
        <f>IF($A90="","",(VLOOKUP($A90,ACOUSTICS_COMBINED!$B$3:$AQ$501,16,FALSE)))</f>
        <v/>
      </c>
      <c r="K90" s="1" t="str">
        <f>IF($A90="","",(VLOOKUP($A90,ACOUSTICS_COMBINED!$B$3:$AQ$501,17,FALSE)))</f>
        <v/>
      </c>
      <c r="L90" s="1" t="str">
        <f>IF($A90="","",(VLOOKUP($A90,ACOUSTICS_COMBINED!$B$3:$AQ$501,18,FALSE)))</f>
        <v/>
      </c>
      <c r="M90" s="1" t="str">
        <f>IF($A90="","",(VLOOKUP($A90,ACOUSTICS_COMBINED!$B$3:$AQ$501,25,FALSE)))</f>
        <v/>
      </c>
      <c r="N90" s="16" t="str">
        <f>IF($A90="","",(VLOOKUP($A90,ACOUSTICS_COMBINED!$B$3:$AQ$501,19,FALSE)))</f>
        <v/>
      </c>
      <c r="O90" s="16" t="str">
        <f>IF($A90="","",(VLOOKUP($A90,ACOUSTICS_COMBINED!$B$3:$AQ$501,20,FALSE)))</f>
        <v/>
      </c>
      <c r="P90" s="1" t="str">
        <f>IF($A90="","",(VLOOKUP($A90,ACOUSTICS_COMBINED!$B$3:$AQ$501,26,FALSE)))</f>
        <v/>
      </c>
      <c r="Q90" s="1" t="str">
        <f>IF($A90="","",(VLOOKUP($A90,ACOUSTICS_COMBINED!$B$3:$AQ$501,27,FALSE)))</f>
        <v/>
      </c>
      <c r="R90" s="1" t="str">
        <f>IF($A90="","",(VLOOKUP($A90,ACOUSTICS_COMBINED!$B$3:$AQ$501,28,FALSE)))</f>
        <v/>
      </c>
      <c r="S90" s="1" t="str">
        <f>IF($A90="","",(VLOOKUP($A90,ACOUSTICS_COMBINED!$B$3:$AQ$501,29,FALSE)))</f>
        <v/>
      </c>
      <c r="T90" s="1" t="str">
        <f>IF($A90="","",(VLOOKUP($A90,ACOUSTICS_COMBINED!$B$3:$AQ$501,30,FALSE)))</f>
        <v/>
      </c>
      <c r="U90" s="1" t="str">
        <f>IF($A90="","",(VLOOKUP($A90,ACOUSTICS_COMBINED!$B$3:$AQ$501,31,FALSE)))</f>
        <v/>
      </c>
      <c r="V90" s="1" t="str">
        <f>IF($A90="","",(VLOOKUP($A90,ACOUSTICS_COMBINED!$B$3:$AQ$501,32,FALSE)))</f>
        <v/>
      </c>
      <c r="W90" s="1" t="str">
        <f>IF($A90="","",(VLOOKUP($A90,ACOUSTICS_COMBINED!$B$3:$AQ$501,33,FALSE)))</f>
        <v/>
      </c>
      <c r="X90" s="1" t="str">
        <f>IF($A90="","",(VLOOKUP($A90,ACOUSTICS_COMBINED!$B$3:$AQ$501,34,FALSE)))</f>
        <v/>
      </c>
      <c r="Y90" s="1" t="str">
        <f>IF($A90="","",(VLOOKUP($A90,ACOUSTICS_COMBINED!$B$3:$AQ$501,35,FALSE)))</f>
        <v/>
      </c>
      <c r="Z90" s="1" t="str">
        <f>IF($A90="","",(VLOOKUP($A90,ACOUSTICS_COMBINED!$B$3:$AQ$501,36,FALSE)))</f>
        <v/>
      </c>
      <c r="AA90" s="1" t="str">
        <f>IF($A90="","",(VLOOKUP($A90,ACOUSTICS_COMBINED!$B$3:$AQ$501,37,FALSE)))</f>
        <v/>
      </c>
      <c r="AB90" s="1" t="str">
        <f>IF($A90="","",(VLOOKUP($A90,ACOUSTICS_COMBINED!$B$3:$AQ$501,38,FALSE)))</f>
        <v/>
      </c>
      <c r="AC90" s="1" t="str">
        <f>IF($A90="","",(VLOOKUP($A90,ACOUSTICS_COMBINED!$B$3:$AQ$501,39,FALSE)))</f>
        <v/>
      </c>
      <c r="AD90" s="1" t="str">
        <f>IF($A90="","",(VLOOKUP($A90,ACOUSTICS_COMBINED!$B$3:$AQ$501,40,FALSE)))</f>
        <v/>
      </c>
      <c r="AE90" s="1" t="str">
        <f>IF($A90="","",(VLOOKUP($A90,ACOUSTICS_COMBINED!$B$3:$AQ$501,41,FALSE)))</f>
        <v/>
      </c>
      <c r="AF90" s="1" t="str">
        <f>IF($A90="","",(VLOOKUP($A90,ACOUSTICS_COMBINED!$B$3:$AQ$501,42,FALSE)))</f>
        <v/>
      </c>
      <c r="AG90" s="27" t="str">
        <f>IF($A90="","",(VLOOKUP($A90,ACOUSTIC_PIVOT_TABLE!$B$4:$AO$500,2,FALSE)))</f>
        <v/>
      </c>
      <c r="AH90" s="27" t="str">
        <f>IF($A90="","",(VLOOKUP($A90,ACOUSTIC_PIVOT_TABLE!$B$4:$AO$500,3,FALSE)))</f>
        <v/>
      </c>
      <c r="AI90" s="27" t="str">
        <f>IF($A90="","",(VLOOKUP($A90,ACOUSTIC_PIVOT_TABLE!$B$4:$AO$500,4,FALSE)))</f>
        <v/>
      </c>
      <c r="AJ90" s="27" t="str">
        <f>IF($A90="","",(VLOOKUP($A90,ACOUSTIC_PIVOT_TABLE!$B$4:$AO$500,5,FALSE)))</f>
        <v/>
      </c>
      <c r="AK90" s="27" t="str">
        <f>IF($A90="","",(VLOOKUP($A90,ACOUSTIC_PIVOT_TABLE!$B$4:$AO$500,6,FALSE)))</f>
        <v/>
      </c>
      <c r="AL90" s="27" t="str">
        <f>IF($A90="","",(VLOOKUP($A90,ACOUSTIC_PIVOT_TABLE!$B$4:$AO$500,7,FALSE)))</f>
        <v/>
      </c>
      <c r="AM90" s="27" t="str">
        <f>IF($A90="","",(VLOOKUP($A90,ACOUSTIC_PIVOT_TABLE!$B$4:$AO$500,8,FALSE)))</f>
        <v/>
      </c>
      <c r="AN90" s="27" t="str">
        <f>IF($A90="","",(VLOOKUP($A90,ACOUSTIC_PIVOT_TABLE!$B$4:$AO$500,9,FALSE)))</f>
        <v/>
      </c>
      <c r="AO90" s="27" t="str">
        <f>IF($A90="","",(VLOOKUP($A90,ACOUSTIC_PIVOT_TABLE!$B$4:$AO$500,10,FALSE)))</f>
        <v/>
      </c>
      <c r="AP90" s="27" t="str">
        <f>IF($A90="","",(VLOOKUP($A90,ACOUSTIC_PIVOT_TABLE!$B$4:$AO$500,11,FALSE)))</f>
        <v/>
      </c>
      <c r="AQ90" s="27" t="str">
        <f>IF($A90="","",(VLOOKUP($A90,ACOUSTIC_PIVOT_TABLE!$B$4:$AO$500,12,FALSE)))</f>
        <v/>
      </c>
      <c r="AR90" s="27" t="str">
        <f>IF($A90="","",(VLOOKUP($A90,ACOUSTIC_PIVOT_TABLE!$B$4:$AO$500,13,FALSE)))</f>
        <v/>
      </c>
      <c r="AS90" s="27" t="str">
        <f>IF($A90="","",(VLOOKUP($A90,ACOUSTIC_PIVOT_TABLE!$B$4:$AO$500,14,FALSE)))</f>
        <v/>
      </c>
      <c r="AT90" s="27" t="str">
        <f>IF($A90="","",(VLOOKUP($A90,ACOUSTIC_PIVOT_TABLE!$B$4:$AO$500,15,FALSE)))</f>
        <v/>
      </c>
      <c r="AU90" s="27" t="str">
        <f>IF($A90="","",(VLOOKUP($A90,ACOUSTIC_PIVOT_TABLE!$B$4:$AO$500,16,FALSE)))</f>
        <v/>
      </c>
      <c r="AV90" s="27" t="str">
        <f>IF($A90="","",(VLOOKUP($A90,ACOUSTIC_PIVOT_TABLE!$B$4:$AO$500,17,FALSE)))</f>
        <v/>
      </c>
      <c r="AW90" s="27" t="str">
        <f>IF($A90="","",(VLOOKUP($A90,ACOUSTIC_PIVOT_TABLE!$B$4:$AO$500,18,FALSE)))</f>
        <v/>
      </c>
      <c r="AX90" s="27" t="str">
        <f>IF($A90="","",(VLOOKUP($A90,ACOUSTIC_PIVOT_TABLE!$B$4:$AO$500,19,FALSE)))</f>
        <v/>
      </c>
      <c r="AY90" s="27" t="str">
        <f>IF($A90="","",(VLOOKUP($A90,ACOUSTIC_PIVOT_TABLE!$B$4:$AO$500,20,FALSE)))</f>
        <v/>
      </c>
      <c r="AZ90" s="27" t="str">
        <f>IF($A90="","",(VLOOKUP($A90,ACOUSTIC_PIVOT_TABLE!$B$4:$AO$500,21,FALSE)))</f>
        <v/>
      </c>
      <c r="BA90" s="27" t="str">
        <f>IF($A90="","",(VLOOKUP($A90,ACOUSTIC_PIVOT_TABLE!$B$4:$AO$500,22,FALSE)))</f>
        <v/>
      </c>
      <c r="BB90" s="27" t="str">
        <f>IF($A90="","",(VLOOKUP($A90,ACOUSTIC_PIVOT_TABLE!$B$4:$AO$500,23,FALSE)))</f>
        <v/>
      </c>
      <c r="BC90" s="27" t="str">
        <f>IF($A90="","",(VLOOKUP($A90,ACOUSTIC_PIVOT_TABLE!$B$4:$AO$500,24,FALSE)))</f>
        <v/>
      </c>
      <c r="BD90" s="27" t="str">
        <f>IF($A90="","",(VLOOKUP($A90,ACOUSTIC_PIVOT_TABLE!$B$4:$AO$500,25,FALSE)))</f>
        <v/>
      </c>
      <c r="BE90" s="27" t="str">
        <f>IF($A90="","",(VLOOKUP($A90,ACOUSTIC_PIVOT_TABLE!$B$4:$AO$500,26,FALSE)))</f>
        <v/>
      </c>
      <c r="BF90" s="27" t="str">
        <f>IF($A90="","",(VLOOKUP($A90,ACOUSTIC_PIVOT_TABLE!$B$4:$AO$500,27,FALSE)))</f>
        <v/>
      </c>
      <c r="BG90" s="27" t="str">
        <f>IF($A90="","",(VLOOKUP($A90,ACOUSTIC_PIVOT_TABLE!$B$4:$AO$500,28,FALSE)))</f>
        <v/>
      </c>
      <c r="BH90" s="27" t="str">
        <f>IF($A90="","",(VLOOKUP($A90,ACOUSTIC_PIVOT_TABLE!$B$4:$AO$500,29,FALSE)))</f>
        <v/>
      </c>
      <c r="BI90" s="27" t="str">
        <f>IF($A90="","",(VLOOKUP($A90,ACOUSTIC_PIVOT_TABLE!$B$4:$AO$500,30,FALSE)))</f>
        <v/>
      </c>
      <c r="BJ90" s="27" t="str">
        <f>IF($A90="","",(VLOOKUP($A90,ACOUSTIC_PIVOT_TABLE!$B$4:$AO$500,31,FALSE)))</f>
        <v/>
      </c>
      <c r="BK90" s="27" t="str">
        <f>IF($A90="","",(VLOOKUP($A90,ACOUSTIC_PIVOT_TABLE!$B$4:$AO$500,32,FALSE)))</f>
        <v/>
      </c>
      <c r="BL90" s="27" t="str">
        <f>IF($A90="","",(VLOOKUP($A90,ACOUSTIC_PIVOT_TABLE!$B$4:$AO$500,33,FALSE)))</f>
        <v/>
      </c>
      <c r="BM90" s="27" t="str">
        <f>IF($A90="","",(VLOOKUP($A90,ACOUSTIC_PIVOT_TABLE!$B$4:$AO$500,34,FALSE)))</f>
        <v/>
      </c>
      <c r="BN90" s="27" t="str">
        <f>IF($A90="","",(VLOOKUP($A90,ACOUSTIC_PIVOT_TABLE!$B$4:$AO$500,35,FALSE)))</f>
        <v/>
      </c>
      <c r="BO90" s="27" t="str">
        <f>IF($A90="","",(VLOOKUP($A90,ACOUSTIC_PIVOT_TABLE!$B$4:$AO$500,36,FALSE)))</f>
        <v/>
      </c>
      <c r="BP90" s="27" t="str">
        <f>IF($A90="","",(VLOOKUP($A90,ACOUSTIC_PIVOT_TABLE!$B$4:$AO$500,37,FALSE)))</f>
        <v/>
      </c>
      <c r="BQ90" s="27" t="str">
        <f>IF($A90="","",(VLOOKUP($A90,ACOUSTIC_PIVOT_TABLE!$B$4:$AO$500,38,FALSE)))</f>
        <v/>
      </c>
      <c r="BR90" s="27" t="str">
        <f>IF($A90="","",(VLOOKUP($A90,ACOUSTIC_PIVOT_TABLE!$B$4:$AO$500,39,FALSE)))</f>
        <v/>
      </c>
      <c r="BS90" s="27" t="str">
        <f>IF($A90="","",(VLOOKUP($A90,ACOUSTIC_PIVOT_TABLE!$B$4:$AO$500,40,FALSE)))</f>
        <v/>
      </c>
    </row>
    <row r="91" spans="1:71" x14ac:dyDescent="0.25">
      <c r="A91" s="1" t="str">
        <f>IF(ACOUSTIC_PIVOT_TABLE!B93 = 0, "",ACOUSTIC_PIVOT_TABLE!B93)</f>
        <v/>
      </c>
      <c r="B91" s="1" t="str">
        <f>IF($A91="","",(VLOOKUP($A91,ACOUSTICS_COMBINED!$B$3:$AQ$501,21,FALSE)))</f>
        <v/>
      </c>
      <c r="C91" s="1" t="str">
        <f>IF($A91="","",(VLOOKUP($A91,ACOUSTICS_COMBINED!$B$3:$AQ$501,22,FALSE)))</f>
        <v/>
      </c>
      <c r="D91" s="1" t="str">
        <f>IF($A91="","",(VLOOKUP($A91,ACOUSTICS_COMBINED!$B$3:$AQ$501,12,FALSE)))</f>
        <v/>
      </c>
      <c r="E91" s="1" t="str">
        <f>IF($A91="","",(VLOOKUP($A91,ACOUSTICS_COMBINED!$B$3:$AQ$501,13,FALSE)))</f>
        <v/>
      </c>
      <c r="F91" s="1" t="str">
        <f>IF($A91="","",(VLOOKUP($A91,ACOUSTICS_COMBINED!$B$3:$AQ$501,14,FALSE)))</f>
        <v/>
      </c>
      <c r="G91" s="1" t="str">
        <f>IF($A91="","",(VLOOKUP($A91,ACOUSTICS_COMBINED!$B$3:$AQ$501,23,FALSE)))</f>
        <v/>
      </c>
      <c r="H91" s="1" t="str">
        <f>IF($A91="","",(VLOOKUP($A91,ACOUSTICS_COMBINED!$B$3:$AQ$501,24,FALSE)))</f>
        <v/>
      </c>
      <c r="I91" s="1" t="str">
        <f>IF($A91="","",(VLOOKUP($A91,ACOUSTICS_COMBINED!$B$3:$AQ$501,15,FALSE)))</f>
        <v/>
      </c>
      <c r="J91" s="1" t="str">
        <f>IF($A91="","",(VLOOKUP($A91,ACOUSTICS_COMBINED!$B$3:$AQ$501,16,FALSE)))</f>
        <v/>
      </c>
      <c r="K91" s="1" t="str">
        <f>IF($A91="","",(VLOOKUP($A91,ACOUSTICS_COMBINED!$B$3:$AQ$501,17,FALSE)))</f>
        <v/>
      </c>
      <c r="L91" s="1" t="str">
        <f>IF($A91="","",(VLOOKUP($A91,ACOUSTICS_COMBINED!$B$3:$AQ$501,18,FALSE)))</f>
        <v/>
      </c>
      <c r="M91" s="1" t="str">
        <f>IF($A91="","",(VLOOKUP($A91,ACOUSTICS_COMBINED!$B$3:$AQ$501,25,FALSE)))</f>
        <v/>
      </c>
      <c r="N91" s="16" t="str">
        <f>IF($A91="","",(VLOOKUP($A91,ACOUSTICS_COMBINED!$B$3:$AQ$501,19,FALSE)))</f>
        <v/>
      </c>
      <c r="O91" s="16" t="str">
        <f>IF($A91="","",(VLOOKUP($A91,ACOUSTICS_COMBINED!$B$3:$AQ$501,20,FALSE)))</f>
        <v/>
      </c>
      <c r="P91" s="1" t="str">
        <f>IF($A91="","",(VLOOKUP($A91,ACOUSTICS_COMBINED!$B$3:$AQ$501,26,FALSE)))</f>
        <v/>
      </c>
      <c r="Q91" s="1" t="str">
        <f>IF($A91="","",(VLOOKUP($A91,ACOUSTICS_COMBINED!$B$3:$AQ$501,27,FALSE)))</f>
        <v/>
      </c>
      <c r="R91" s="1" t="str">
        <f>IF($A91="","",(VLOOKUP($A91,ACOUSTICS_COMBINED!$B$3:$AQ$501,28,FALSE)))</f>
        <v/>
      </c>
      <c r="S91" s="1" t="str">
        <f>IF($A91="","",(VLOOKUP($A91,ACOUSTICS_COMBINED!$B$3:$AQ$501,29,FALSE)))</f>
        <v/>
      </c>
      <c r="T91" s="1" t="str">
        <f>IF($A91="","",(VLOOKUP($A91,ACOUSTICS_COMBINED!$B$3:$AQ$501,30,FALSE)))</f>
        <v/>
      </c>
      <c r="U91" s="1" t="str">
        <f>IF($A91="","",(VLOOKUP($A91,ACOUSTICS_COMBINED!$B$3:$AQ$501,31,FALSE)))</f>
        <v/>
      </c>
      <c r="V91" s="1" t="str">
        <f>IF($A91="","",(VLOOKUP($A91,ACOUSTICS_COMBINED!$B$3:$AQ$501,32,FALSE)))</f>
        <v/>
      </c>
      <c r="W91" s="1" t="str">
        <f>IF($A91="","",(VLOOKUP($A91,ACOUSTICS_COMBINED!$B$3:$AQ$501,33,FALSE)))</f>
        <v/>
      </c>
      <c r="X91" s="1" t="str">
        <f>IF($A91="","",(VLOOKUP($A91,ACOUSTICS_COMBINED!$B$3:$AQ$501,34,FALSE)))</f>
        <v/>
      </c>
      <c r="Y91" s="1" t="str">
        <f>IF($A91="","",(VLOOKUP($A91,ACOUSTICS_COMBINED!$B$3:$AQ$501,35,FALSE)))</f>
        <v/>
      </c>
      <c r="Z91" s="1" t="str">
        <f>IF($A91="","",(VLOOKUP($A91,ACOUSTICS_COMBINED!$B$3:$AQ$501,36,FALSE)))</f>
        <v/>
      </c>
      <c r="AA91" s="1" t="str">
        <f>IF($A91="","",(VLOOKUP($A91,ACOUSTICS_COMBINED!$B$3:$AQ$501,37,FALSE)))</f>
        <v/>
      </c>
      <c r="AB91" s="1" t="str">
        <f>IF($A91="","",(VLOOKUP($A91,ACOUSTICS_COMBINED!$B$3:$AQ$501,38,FALSE)))</f>
        <v/>
      </c>
      <c r="AC91" s="1" t="str">
        <f>IF($A91="","",(VLOOKUP($A91,ACOUSTICS_COMBINED!$B$3:$AQ$501,39,FALSE)))</f>
        <v/>
      </c>
      <c r="AD91" s="1" t="str">
        <f>IF($A91="","",(VLOOKUP($A91,ACOUSTICS_COMBINED!$B$3:$AQ$501,40,FALSE)))</f>
        <v/>
      </c>
      <c r="AE91" s="1" t="str">
        <f>IF($A91="","",(VLOOKUP($A91,ACOUSTICS_COMBINED!$B$3:$AQ$501,41,FALSE)))</f>
        <v/>
      </c>
      <c r="AF91" s="1" t="str">
        <f>IF($A91="","",(VLOOKUP($A91,ACOUSTICS_COMBINED!$B$3:$AQ$501,42,FALSE)))</f>
        <v/>
      </c>
      <c r="AG91" s="27" t="str">
        <f>IF($A91="","",(VLOOKUP($A91,ACOUSTIC_PIVOT_TABLE!$B$4:$AO$500,2,FALSE)))</f>
        <v/>
      </c>
      <c r="AH91" s="27" t="str">
        <f>IF($A91="","",(VLOOKUP($A91,ACOUSTIC_PIVOT_TABLE!$B$4:$AO$500,3,FALSE)))</f>
        <v/>
      </c>
      <c r="AI91" s="27" t="str">
        <f>IF($A91="","",(VLOOKUP($A91,ACOUSTIC_PIVOT_TABLE!$B$4:$AO$500,4,FALSE)))</f>
        <v/>
      </c>
      <c r="AJ91" s="27" t="str">
        <f>IF($A91="","",(VLOOKUP($A91,ACOUSTIC_PIVOT_TABLE!$B$4:$AO$500,5,FALSE)))</f>
        <v/>
      </c>
      <c r="AK91" s="27" t="str">
        <f>IF($A91="","",(VLOOKUP($A91,ACOUSTIC_PIVOT_TABLE!$B$4:$AO$500,6,FALSE)))</f>
        <v/>
      </c>
      <c r="AL91" s="27" t="str">
        <f>IF($A91="","",(VLOOKUP($A91,ACOUSTIC_PIVOT_TABLE!$B$4:$AO$500,7,FALSE)))</f>
        <v/>
      </c>
      <c r="AM91" s="27" t="str">
        <f>IF($A91="","",(VLOOKUP($A91,ACOUSTIC_PIVOT_TABLE!$B$4:$AO$500,8,FALSE)))</f>
        <v/>
      </c>
      <c r="AN91" s="27" t="str">
        <f>IF($A91="","",(VLOOKUP($A91,ACOUSTIC_PIVOT_TABLE!$B$4:$AO$500,9,FALSE)))</f>
        <v/>
      </c>
      <c r="AO91" s="27" t="str">
        <f>IF($A91="","",(VLOOKUP($A91,ACOUSTIC_PIVOT_TABLE!$B$4:$AO$500,10,FALSE)))</f>
        <v/>
      </c>
      <c r="AP91" s="27" t="str">
        <f>IF($A91="","",(VLOOKUP($A91,ACOUSTIC_PIVOT_TABLE!$B$4:$AO$500,11,FALSE)))</f>
        <v/>
      </c>
      <c r="AQ91" s="27" t="str">
        <f>IF($A91="","",(VLOOKUP($A91,ACOUSTIC_PIVOT_TABLE!$B$4:$AO$500,12,FALSE)))</f>
        <v/>
      </c>
      <c r="AR91" s="27" t="str">
        <f>IF($A91="","",(VLOOKUP($A91,ACOUSTIC_PIVOT_TABLE!$B$4:$AO$500,13,FALSE)))</f>
        <v/>
      </c>
      <c r="AS91" s="27" t="str">
        <f>IF($A91="","",(VLOOKUP($A91,ACOUSTIC_PIVOT_TABLE!$B$4:$AO$500,14,FALSE)))</f>
        <v/>
      </c>
      <c r="AT91" s="27" t="str">
        <f>IF($A91="","",(VLOOKUP($A91,ACOUSTIC_PIVOT_TABLE!$B$4:$AO$500,15,FALSE)))</f>
        <v/>
      </c>
      <c r="AU91" s="27" t="str">
        <f>IF($A91="","",(VLOOKUP($A91,ACOUSTIC_PIVOT_TABLE!$B$4:$AO$500,16,FALSE)))</f>
        <v/>
      </c>
      <c r="AV91" s="27" t="str">
        <f>IF($A91="","",(VLOOKUP($A91,ACOUSTIC_PIVOT_TABLE!$B$4:$AO$500,17,FALSE)))</f>
        <v/>
      </c>
      <c r="AW91" s="27" t="str">
        <f>IF($A91="","",(VLOOKUP($A91,ACOUSTIC_PIVOT_TABLE!$B$4:$AO$500,18,FALSE)))</f>
        <v/>
      </c>
      <c r="AX91" s="27" t="str">
        <f>IF($A91="","",(VLOOKUP($A91,ACOUSTIC_PIVOT_TABLE!$B$4:$AO$500,19,FALSE)))</f>
        <v/>
      </c>
      <c r="AY91" s="27" t="str">
        <f>IF($A91="","",(VLOOKUP($A91,ACOUSTIC_PIVOT_TABLE!$B$4:$AO$500,20,FALSE)))</f>
        <v/>
      </c>
      <c r="AZ91" s="27" t="str">
        <f>IF($A91="","",(VLOOKUP($A91,ACOUSTIC_PIVOT_TABLE!$B$4:$AO$500,21,FALSE)))</f>
        <v/>
      </c>
      <c r="BA91" s="27" t="str">
        <f>IF($A91="","",(VLOOKUP($A91,ACOUSTIC_PIVOT_TABLE!$B$4:$AO$500,22,FALSE)))</f>
        <v/>
      </c>
      <c r="BB91" s="27" t="str">
        <f>IF($A91="","",(VLOOKUP($A91,ACOUSTIC_PIVOT_TABLE!$B$4:$AO$500,23,FALSE)))</f>
        <v/>
      </c>
      <c r="BC91" s="27" t="str">
        <f>IF($A91="","",(VLOOKUP($A91,ACOUSTIC_PIVOT_TABLE!$B$4:$AO$500,24,FALSE)))</f>
        <v/>
      </c>
      <c r="BD91" s="27" t="str">
        <f>IF($A91="","",(VLOOKUP($A91,ACOUSTIC_PIVOT_TABLE!$B$4:$AO$500,25,FALSE)))</f>
        <v/>
      </c>
      <c r="BE91" s="27" t="str">
        <f>IF($A91="","",(VLOOKUP($A91,ACOUSTIC_PIVOT_TABLE!$B$4:$AO$500,26,FALSE)))</f>
        <v/>
      </c>
      <c r="BF91" s="27" t="str">
        <f>IF($A91="","",(VLOOKUP($A91,ACOUSTIC_PIVOT_TABLE!$B$4:$AO$500,27,FALSE)))</f>
        <v/>
      </c>
      <c r="BG91" s="27" t="str">
        <f>IF($A91="","",(VLOOKUP($A91,ACOUSTIC_PIVOT_TABLE!$B$4:$AO$500,28,FALSE)))</f>
        <v/>
      </c>
      <c r="BH91" s="27" t="str">
        <f>IF($A91="","",(VLOOKUP($A91,ACOUSTIC_PIVOT_TABLE!$B$4:$AO$500,29,FALSE)))</f>
        <v/>
      </c>
      <c r="BI91" s="27" t="str">
        <f>IF($A91="","",(VLOOKUP($A91,ACOUSTIC_PIVOT_TABLE!$B$4:$AO$500,30,FALSE)))</f>
        <v/>
      </c>
      <c r="BJ91" s="27" t="str">
        <f>IF($A91="","",(VLOOKUP($A91,ACOUSTIC_PIVOT_TABLE!$B$4:$AO$500,31,FALSE)))</f>
        <v/>
      </c>
      <c r="BK91" s="27" t="str">
        <f>IF($A91="","",(VLOOKUP($A91,ACOUSTIC_PIVOT_TABLE!$B$4:$AO$500,32,FALSE)))</f>
        <v/>
      </c>
      <c r="BL91" s="27" t="str">
        <f>IF($A91="","",(VLOOKUP($A91,ACOUSTIC_PIVOT_TABLE!$B$4:$AO$500,33,FALSE)))</f>
        <v/>
      </c>
      <c r="BM91" s="27" t="str">
        <f>IF($A91="","",(VLOOKUP($A91,ACOUSTIC_PIVOT_TABLE!$B$4:$AO$500,34,FALSE)))</f>
        <v/>
      </c>
      <c r="BN91" s="27" t="str">
        <f>IF($A91="","",(VLOOKUP($A91,ACOUSTIC_PIVOT_TABLE!$B$4:$AO$500,35,FALSE)))</f>
        <v/>
      </c>
      <c r="BO91" s="27" t="str">
        <f>IF($A91="","",(VLOOKUP($A91,ACOUSTIC_PIVOT_TABLE!$B$4:$AO$500,36,FALSE)))</f>
        <v/>
      </c>
      <c r="BP91" s="27" t="str">
        <f>IF($A91="","",(VLOOKUP($A91,ACOUSTIC_PIVOT_TABLE!$B$4:$AO$500,37,FALSE)))</f>
        <v/>
      </c>
      <c r="BQ91" s="27" t="str">
        <f>IF($A91="","",(VLOOKUP($A91,ACOUSTIC_PIVOT_TABLE!$B$4:$AO$500,38,FALSE)))</f>
        <v/>
      </c>
      <c r="BR91" s="27" t="str">
        <f>IF($A91="","",(VLOOKUP($A91,ACOUSTIC_PIVOT_TABLE!$B$4:$AO$500,39,FALSE)))</f>
        <v/>
      </c>
      <c r="BS91" s="27" t="str">
        <f>IF($A91="","",(VLOOKUP($A91,ACOUSTIC_PIVOT_TABLE!$B$4:$AO$500,40,FALSE)))</f>
        <v/>
      </c>
    </row>
    <row r="92" spans="1:71" x14ac:dyDescent="0.25">
      <c r="A92" s="1" t="str">
        <f>IF(ACOUSTIC_PIVOT_TABLE!B94 = 0, "",ACOUSTIC_PIVOT_TABLE!B94)</f>
        <v/>
      </c>
      <c r="B92" s="1" t="str">
        <f>IF($A92="","",(VLOOKUP($A92,ACOUSTICS_COMBINED!$B$3:$AQ$501,21,FALSE)))</f>
        <v/>
      </c>
      <c r="C92" s="1" t="str">
        <f>IF($A92="","",(VLOOKUP($A92,ACOUSTICS_COMBINED!$B$3:$AQ$501,22,FALSE)))</f>
        <v/>
      </c>
      <c r="D92" s="1" t="str">
        <f>IF($A92="","",(VLOOKUP($A92,ACOUSTICS_COMBINED!$B$3:$AQ$501,12,FALSE)))</f>
        <v/>
      </c>
      <c r="E92" s="1" t="str">
        <f>IF($A92="","",(VLOOKUP($A92,ACOUSTICS_COMBINED!$B$3:$AQ$501,13,FALSE)))</f>
        <v/>
      </c>
      <c r="F92" s="1" t="str">
        <f>IF($A92="","",(VLOOKUP($A92,ACOUSTICS_COMBINED!$B$3:$AQ$501,14,FALSE)))</f>
        <v/>
      </c>
      <c r="G92" s="1" t="str">
        <f>IF($A92="","",(VLOOKUP($A92,ACOUSTICS_COMBINED!$B$3:$AQ$501,23,FALSE)))</f>
        <v/>
      </c>
      <c r="H92" s="1" t="str">
        <f>IF($A92="","",(VLOOKUP($A92,ACOUSTICS_COMBINED!$B$3:$AQ$501,24,FALSE)))</f>
        <v/>
      </c>
      <c r="I92" s="1" t="str">
        <f>IF($A92="","",(VLOOKUP($A92,ACOUSTICS_COMBINED!$B$3:$AQ$501,15,FALSE)))</f>
        <v/>
      </c>
      <c r="J92" s="1" t="str">
        <f>IF($A92="","",(VLOOKUP($A92,ACOUSTICS_COMBINED!$B$3:$AQ$501,16,FALSE)))</f>
        <v/>
      </c>
      <c r="K92" s="1" t="str">
        <f>IF($A92="","",(VLOOKUP($A92,ACOUSTICS_COMBINED!$B$3:$AQ$501,17,FALSE)))</f>
        <v/>
      </c>
      <c r="L92" s="1" t="str">
        <f>IF($A92="","",(VLOOKUP($A92,ACOUSTICS_COMBINED!$B$3:$AQ$501,18,FALSE)))</f>
        <v/>
      </c>
      <c r="M92" s="1" t="str">
        <f>IF($A92="","",(VLOOKUP($A92,ACOUSTICS_COMBINED!$B$3:$AQ$501,25,FALSE)))</f>
        <v/>
      </c>
      <c r="N92" s="16" t="str">
        <f>IF($A92="","",(VLOOKUP($A92,ACOUSTICS_COMBINED!$B$3:$AQ$501,19,FALSE)))</f>
        <v/>
      </c>
      <c r="O92" s="16" t="str">
        <f>IF($A92="","",(VLOOKUP($A92,ACOUSTICS_COMBINED!$B$3:$AQ$501,20,FALSE)))</f>
        <v/>
      </c>
      <c r="P92" s="1" t="str">
        <f>IF($A92="","",(VLOOKUP($A92,ACOUSTICS_COMBINED!$B$3:$AQ$501,26,FALSE)))</f>
        <v/>
      </c>
      <c r="Q92" s="1" t="str">
        <f>IF($A92="","",(VLOOKUP($A92,ACOUSTICS_COMBINED!$B$3:$AQ$501,27,FALSE)))</f>
        <v/>
      </c>
      <c r="R92" s="1" t="str">
        <f>IF($A92="","",(VLOOKUP($A92,ACOUSTICS_COMBINED!$B$3:$AQ$501,28,FALSE)))</f>
        <v/>
      </c>
      <c r="S92" s="1" t="str">
        <f>IF($A92="","",(VLOOKUP($A92,ACOUSTICS_COMBINED!$B$3:$AQ$501,29,FALSE)))</f>
        <v/>
      </c>
      <c r="T92" s="1" t="str">
        <f>IF($A92="","",(VLOOKUP($A92,ACOUSTICS_COMBINED!$B$3:$AQ$501,30,FALSE)))</f>
        <v/>
      </c>
      <c r="U92" s="1" t="str">
        <f>IF($A92="","",(VLOOKUP($A92,ACOUSTICS_COMBINED!$B$3:$AQ$501,31,FALSE)))</f>
        <v/>
      </c>
      <c r="V92" s="1" t="str">
        <f>IF($A92="","",(VLOOKUP($A92,ACOUSTICS_COMBINED!$B$3:$AQ$501,32,FALSE)))</f>
        <v/>
      </c>
      <c r="W92" s="1" t="str">
        <f>IF($A92="","",(VLOOKUP($A92,ACOUSTICS_COMBINED!$B$3:$AQ$501,33,FALSE)))</f>
        <v/>
      </c>
      <c r="X92" s="1" t="str">
        <f>IF($A92="","",(VLOOKUP($A92,ACOUSTICS_COMBINED!$B$3:$AQ$501,34,FALSE)))</f>
        <v/>
      </c>
      <c r="Y92" s="1" t="str">
        <f>IF($A92="","",(VLOOKUP($A92,ACOUSTICS_COMBINED!$B$3:$AQ$501,35,FALSE)))</f>
        <v/>
      </c>
      <c r="Z92" s="1" t="str">
        <f>IF($A92="","",(VLOOKUP($A92,ACOUSTICS_COMBINED!$B$3:$AQ$501,36,FALSE)))</f>
        <v/>
      </c>
      <c r="AA92" s="1" t="str">
        <f>IF($A92="","",(VLOOKUP($A92,ACOUSTICS_COMBINED!$B$3:$AQ$501,37,FALSE)))</f>
        <v/>
      </c>
      <c r="AB92" s="1" t="str">
        <f>IF($A92="","",(VLOOKUP($A92,ACOUSTICS_COMBINED!$B$3:$AQ$501,38,FALSE)))</f>
        <v/>
      </c>
      <c r="AC92" s="1" t="str">
        <f>IF($A92="","",(VLOOKUP($A92,ACOUSTICS_COMBINED!$B$3:$AQ$501,39,FALSE)))</f>
        <v/>
      </c>
      <c r="AD92" s="1" t="str">
        <f>IF($A92="","",(VLOOKUP($A92,ACOUSTICS_COMBINED!$B$3:$AQ$501,40,FALSE)))</f>
        <v/>
      </c>
      <c r="AE92" s="1" t="str">
        <f>IF($A92="","",(VLOOKUP($A92,ACOUSTICS_COMBINED!$B$3:$AQ$501,41,FALSE)))</f>
        <v/>
      </c>
      <c r="AF92" s="1" t="str">
        <f>IF($A92="","",(VLOOKUP($A92,ACOUSTICS_COMBINED!$B$3:$AQ$501,42,FALSE)))</f>
        <v/>
      </c>
      <c r="AG92" s="27" t="str">
        <f>IF($A92="","",(VLOOKUP($A92,ACOUSTIC_PIVOT_TABLE!$B$4:$AO$500,2,FALSE)))</f>
        <v/>
      </c>
      <c r="AH92" s="27" t="str">
        <f>IF($A92="","",(VLOOKUP($A92,ACOUSTIC_PIVOT_TABLE!$B$4:$AO$500,3,FALSE)))</f>
        <v/>
      </c>
      <c r="AI92" s="27" t="str">
        <f>IF($A92="","",(VLOOKUP($A92,ACOUSTIC_PIVOT_TABLE!$B$4:$AO$500,4,FALSE)))</f>
        <v/>
      </c>
      <c r="AJ92" s="27" t="str">
        <f>IF($A92="","",(VLOOKUP($A92,ACOUSTIC_PIVOT_TABLE!$B$4:$AO$500,5,FALSE)))</f>
        <v/>
      </c>
      <c r="AK92" s="27" t="str">
        <f>IF($A92="","",(VLOOKUP($A92,ACOUSTIC_PIVOT_TABLE!$B$4:$AO$500,6,FALSE)))</f>
        <v/>
      </c>
      <c r="AL92" s="27" t="str">
        <f>IF($A92="","",(VLOOKUP($A92,ACOUSTIC_PIVOT_TABLE!$B$4:$AO$500,7,FALSE)))</f>
        <v/>
      </c>
      <c r="AM92" s="27" t="str">
        <f>IF($A92="","",(VLOOKUP($A92,ACOUSTIC_PIVOT_TABLE!$B$4:$AO$500,8,FALSE)))</f>
        <v/>
      </c>
      <c r="AN92" s="27" t="str">
        <f>IF($A92="","",(VLOOKUP($A92,ACOUSTIC_PIVOT_TABLE!$B$4:$AO$500,9,FALSE)))</f>
        <v/>
      </c>
      <c r="AO92" s="27" t="str">
        <f>IF($A92="","",(VLOOKUP($A92,ACOUSTIC_PIVOT_TABLE!$B$4:$AO$500,10,FALSE)))</f>
        <v/>
      </c>
      <c r="AP92" s="27" t="str">
        <f>IF($A92="","",(VLOOKUP($A92,ACOUSTIC_PIVOT_TABLE!$B$4:$AO$500,11,FALSE)))</f>
        <v/>
      </c>
      <c r="AQ92" s="27" t="str">
        <f>IF($A92="","",(VLOOKUP($A92,ACOUSTIC_PIVOT_TABLE!$B$4:$AO$500,12,FALSE)))</f>
        <v/>
      </c>
      <c r="AR92" s="27" t="str">
        <f>IF($A92="","",(VLOOKUP($A92,ACOUSTIC_PIVOT_TABLE!$B$4:$AO$500,13,FALSE)))</f>
        <v/>
      </c>
      <c r="AS92" s="27" t="str">
        <f>IF($A92="","",(VLOOKUP($A92,ACOUSTIC_PIVOT_TABLE!$B$4:$AO$500,14,FALSE)))</f>
        <v/>
      </c>
      <c r="AT92" s="27" t="str">
        <f>IF($A92="","",(VLOOKUP($A92,ACOUSTIC_PIVOT_TABLE!$B$4:$AO$500,15,FALSE)))</f>
        <v/>
      </c>
      <c r="AU92" s="27" t="str">
        <f>IF($A92="","",(VLOOKUP($A92,ACOUSTIC_PIVOT_TABLE!$B$4:$AO$500,16,FALSE)))</f>
        <v/>
      </c>
      <c r="AV92" s="27" t="str">
        <f>IF($A92="","",(VLOOKUP($A92,ACOUSTIC_PIVOT_TABLE!$B$4:$AO$500,17,FALSE)))</f>
        <v/>
      </c>
      <c r="AW92" s="27" t="str">
        <f>IF($A92="","",(VLOOKUP($A92,ACOUSTIC_PIVOT_TABLE!$B$4:$AO$500,18,FALSE)))</f>
        <v/>
      </c>
      <c r="AX92" s="27" t="str">
        <f>IF($A92="","",(VLOOKUP($A92,ACOUSTIC_PIVOT_TABLE!$B$4:$AO$500,19,FALSE)))</f>
        <v/>
      </c>
      <c r="AY92" s="27" t="str">
        <f>IF($A92="","",(VLOOKUP($A92,ACOUSTIC_PIVOT_TABLE!$B$4:$AO$500,20,FALSE)))</f>
        <v/>
      </c>
      <c r="AZ92" s="27" t="str">
        <f>IF($A92="","",(VLOOKUP($A92,ACOUSTIC_PIVOT_TABLE!$B$4:$AO$500,21,FALSE)))</f>
        <v/>
      </c>
      <c r="BA92" s="27" t="str">
        <f>IF($A92="","",(VLOOKUP($A92,ACOUSTIC_PIVOT_TABLE!$B$4:$AO$500,22,FALSE)))</f>
        <v/>
      </c>
      <c r="BB92" s="27" t="str">
        <f>IF($A92="","",(VLOOKUP($A92,ACOUSTIC_PIVOT_TABLE!$B$4:$AO$500,23,FALSE)))</f>
        <v/>
      </c>
      <c r="BC92" s="27" t="str">
        <f>IF($A92="","",(VLOOKUP($A92,ACOUSTIC_PIVOT_TABLE!$B$4:$AO$500,24,FALSE)))</f>
        <v/>
      </c>
      <c r="BD92" s="27" t="str">
        <f>IF($A92="","",(VLOOKUP($A92,ACOUSTIC_PIVOT_TABLE!$B$4:$AO$500,25,FALSE)))</f>
        <v/>
      </c>
      <c r="BE92" s="27" t="str">
        <f>IF($A92="","",(VLOOKUP($A92,ACOUSTIC_PIVOT_TABLE!$B$4:$AO$500,26,FALSE)))</f>
        <v/>
      </c>
      <c r="BF92" s="27" t="str">
        <f>IF($A92="","",(VLOOKUP($A92,ACOUSTIC_PIVOT_TABLE!$B$4:$AO$500,27,FALSE)))</f>
        <v/>
      </c>
      <c r="BG92" s="27" t="str">
        <f>IF($A92="","",(VLOOKUP($A92,ACOUSTIC_PIVOT_TABLE!$B$4:$AO$500,28,FALSE)))</f>
        <v/>
      </c>
      <c r="BH92" s="27" t="str">
        <f>IF($A92="","",(VLOOKUP($A92,ACOUSTIC_PIVOT_TABLE!$B$4:$AO$500,29,FALSE)))</f>
        <v/>
      </c>
      <c r="BI92" s="27" t="str">
        <f>IF($A92="","",(VLOOKUP($A92,ACOUSTIC_PIVOT_TABLE!$B$4:$AO$500,30,FALSE)))</f>
        <v/>
      </c>
      <c r="BJ92" s="27" t="str">
        <f>IF($A92="","",(VLOOKUP($A92,ACOUSTIC_PIVOT_TABLE!$B$4:$AO$500,31,FALSE)))</f>
        <v/>
      </c>
      <c r="BK92" s="27" t="str">
        <f>IF($A92="","",(VLOOKUP($A92,ACOUSTIC_PIVOT_TABLE!$B$4:$AO$500,32,FALSE)))</f>
        <v/>
      </c>
      <c r="BL92" s="27" t="str">
        <f>IF($A92="","",(VLOOKUP($A92,ACOUSTIC_PIVOT_TABLE!$B$4:$AO$500,33,FALSE)))</f>
        <v/>
      </c>
      <c r="BM92" s="27" t="str">
        <f>IF($A92="","",(VLOOKUP($A92,ACOUSTIC_PIVOT_TABLE!$B$4:$AO$500,34,FALSE)))</f>
        <v/>
      </c>
      <c r="BN92" s="27" t="str">
        <f>IF($A92="","",(VLOOKUP($A92,ACOUSTIC_PIVOT_TABLE!$B$4:$AO$500,35,FALSE)))</f>
        <v/>
      </c>
      <c r="BO92" s="27" t="str">
        <f>IF($A92="","",(VLOOKUP($A92,ACOUSTIC_PIVOT_TABLE!$B$4:$AO$500,36,FALSE)))</f>
        <v/>
      </c>
      <c r="BP92" s="27" t="str">
        <f>IF($A92="","",(VLOOKUP($A92,ACOUSTIC_PIVOT_TABLE!$B$4:$AO$500,37,FALSE)))</f>
        <v/>
      </c>
      <c r="BQ92" s="27" t="str">
        <f>IF($A92="","",(VLOOKUP($A92,ACOUSTIC_PIVOT_TABLE!$B$4:$AO$500,38,FALSE)))</f>
        <v/>
      </c>
      <c r="BR92" s="27" t="str">
        <f>IF($A92="","",(VLOOKUP($A92,ACOUSTIC_PIVOT_TABLE!$B$4:$AO$500,39,FALSE)))</f>
        <v/>
      </c>
      <c r="BS92" s="27" t="str">
        <f>IF($A92="","",(VLOOKUP($A92,ACOUSTIC_PIVOT_TABLE!$B$4:$AO$500,40,FALSE)))</f>
        <v/>
      </c>
    </row>
    <row r="93" spans="1:71" x14ac:dyDescent="0.25">
      <c r="A93" s="1" t="str">
        <f>IF(ACOUSTIC_PIVOT_TABLE!B95 = 0, "",ACOUSTIC_PIVOT_TABLE!B95)</f>
        <v/>
      </c>
      <c r="B93" s="1" t="str">
        <f>IF($A93="","",(VLOOKUP($A93,ACOUSTICS_COMBINED!$B$3:$AQ$501,21,FALSE)))</f>
        <v/>
      </c>
      <c r="C93" s="1" t="str">
        <f>IF($A93="","",(VLOOKUP($A93,ACOUSTICS_COMBINED!$B$3:$AQ$501,22,FALSE)))</f>
        <v/>
      </c>
      <c r="D93" s="1" t="str">
        <f>IF($A93="","",(VLOOKUP($A93,ACOUSTICS_COMBINED!$B$3:$AQ$501,12,FALSE)))</f>
        <v/>
      </c>
      <c r="E93" s="1" t="str">
        <f>IF($A93="","",(VLOOKUP($A93,ACOUSTICS_COMBINED!$B$3:$AQ$501,13,FALSE)))</f>
        <v/>
      </c>
      <c r="F93" s="1" t="str">
        <f>IF($A93="","",(VLOOKUP($A93,ACOUSTICS_COMBINED!$B$3:$AQ$501,14,FALSE)))</f>
        <v/>
      </c>
      <c r="G93" s="1" t="str">
        <f>IF($A93="","",(VLOOKUP($A93,ACOUSTICS_COMBINED!$B$3:$AQ$501,23,FALSE)))</f>
        <v/>
      </c>
      <c r="H93" s="1" t="str">
        <f>IF($A93="","",(VLOOKUP($A93,ACOUSTICS_COMBINED!$B$3:$AQ$501,24,FALSE)))</f>
        <v/>
      </c>
      <c r="I93" s="1" t="str">
        <f>IF($A93="","",(VLOOKUP($A93,ACOUSTICS_COMBINED!$B$3:$AQ$501,15,FALSE)))</f>
        <v/>
      </c>
      <c r="J93" s="1" t="str">
        <f>IF($A93="","",(VLOOKUP($A93,ACOUSTICS_COMBINED!$B$3:$AQ$501,16,FALSE)))</f>
        <v/>
      </c>
      <c r="K93" s="1" t="str">
        <f>IF($A93="","",(VLOOKUP($A93,ACOUSTICS_COMBINED!$B$3:$AQ$501,17,FALSE)))</f>
        <v/>
      </c>
      <c r="L93" s="1" t="str">
        <f>IF($A93="","",(VLOOKUP($A93,ACOUSTICS_COMBINED!$B$3:$AQ$501,18,FALSE)))</f>
        <v/>
      </c>
      <c r="M93" s="1" t="str">
        <f>IF($A93="","",(VLOOKUP($A93,ACOUSTICS_COMBINED!$B$3:$AQ$501,25,FALSE)))</f>
        <v/>
      </c>
      <c r="N93" s="16" t="str">
        <f>IF($A93="","",(VLOOKUP($A93,ACOUSTICS_COMBINED!$B$3:$AQ$501,19,FALSE)))</f>
        <v/>
      </c>
      <c r="O93" s="16" t="str">
        <f>IF($A93="","",(VLOOKUP($A93,ACOUSTICS_COMBINED!$B$3:$AQ$501,20,FALSE)))</f>
        <v/>
      </c>
      <c r="P93" s="1" t="str">
        <f>IF($A93="","",(VLOOKUP($A93,ACOUSTICS_COMBINED!$B$3:$AQ$501,26,FALSE)))</f>
        <v/>
      </c>
      <c r="Q93" s="1" t="str">
        <f>IF($A93="","",(VLOOKUP($A93,ACOUSTICS_COMBINED!$B$3:$AQ$501,27,FALSE)))</f>
        <v/>
      </c>
      <c r="R93" s="1" t="str">
        <f>IF($A93="","",(VLOOKUP($A93,ACOUSTICS_COMBINED!$B$3:$AQ$501,28,FALSE)))</f>
        <v/>
      </c>
      <c r="S93" s="1" t="str">
        <f>IF($A93="","",(VLOOKUP($A93,ACOUSTICS_COMBINED!$B$3:$AQ$501,29,FALSE)))</f>
        <v/>
      </c>
      <c r="T93" s="1" t="str">
        <f>IF($A93="","",(VLOOKUP($A93,ACOUSTICS_COMBINED!$B$3:$AQ$501,30,FALSE)))</f>
        <v/>
      </c>
      <c r="U93" s="1" t="str">
        <f>IF($A93="","",(VLOOKUP($A93,ACOUSTICS_COMBINED!$B$3:$AQ$501,31,FALSE)))</f>
        <v/>
      </c>
      <c r="V93" s="1" t="str">
        <f>IF($A93="","",(VLOOKUP($A93,ACOUSTICS_COMBINED!$B$3:$AQ$501,32,FALSE)))</f>
        <v/>
      </c>
      <c r="W93" s="1" t="str">
        <f>IF($A93="","",(VLOOKUP($A93,ACOUSTICS_COMBINED!$B$3:$AQ$501,33,FALSE)))</f>
        <v/>
      </c>
      <c r="X93" s="1" t="str">
        <f>IF($A93="","",(VLOOKUP($A93,ACOUSTICS_COMBINED!$B$3:$AQ$501,34,FALSE)))</f>
        <v/>
      </c>
      <c r="Y93" s="1" t="str">
        <f>IF($A93="","",(VLOOKUP($A93,ACOUSTICS_COMBINED!$B$3:$AQ$501,35,FALSE)))</f>
        <v/>
      </c>
      <c r="Z93" s="1" t="str">
        <f>IF($A93="","",(VLOOKUP($A93,ACOUSTICS_COMBINED!$B$3:$AQ$501,36,FALSE)))</f>
        <v/>
      </c>
      <c r="AA93" s="1" t="str">
        <f>IF($A93="","",(VLOOKUP($A93,ACOUSTICS_COMBINED!$B$3:$AQ$501,37,FALSE)))</f>
        <v/>
      </c>
      <c r="AB93" s="1" t="str">
        <f>IF($A93="","",(VLOOKUP($A93,ACOUSTICS_COMBINED!$B$3:$AQ$501,38,FALSE)))</f>
        <v/>
      </c>
      <c r="AC93" s="1" t="str">
        <f>IF($A93="","",(VLOOKUP($A93,ACOUSTICS_COMBINED!$B$3:$AQ$501,39,FALSE)))</f>
        <v/>
      </c>
      <c r="AD93" s="1" t="str">
        <f>IF($A93="","",(VLOOKUP($A93,ACOUSTICS_COMBINED!$B$3:$AQ$501,40,FALSE)))</f>
        <v/>
      </c>
      <c r="AE93" s="1" t="str">
        <f>IF($A93="","",(VLOOKUP($A93,ACOUSTICS_COMBINED!$B$3:$AQ$501,41,FALSE)))</f>
        <v/>
      </c>
      <c r="AF93" s="1" t="str">
        <f>IF($A93="","",(VLOOKUP($A93,ACOUSTICS_COMBINED!$B$3:$AQ$501,42,FALSE)))</f>
        <v/>
      </c>
      <c r="AG93" s="27" t="str">
        <f>IF($A93="","",(VLOOKUP($A93,ACOUSTIC_PIVOT_TABLE!$B$4:$AO$500,2,FALSE)))</f>
        <v/>
      </c>
      <c r="AH93" s="27" t="str">
        <f>IF($A93="","",(VLOOKUP($A93,ACOUSTIC_PIVOT_TABLE!$B$4:$AO$500,3,FALSE)))</f>
        <v/>
      </c>
      <c r="AI93" s="27" t="str">
        <f>IF($A93="","",(VLOOKUP($A93,ACOUSTIC_PIVOT_TABLE!$B$4:$AO$500,4,FALSE)))</f>
        <v/>
      </c>
      <c r="AJ93" s="27" t="str">
        <f>IF($A93="","",(VLOOKUP($A93,ACOUSTIC_PIVOT_TABLE!$B$4:$AO$500,5,FALSE)))</f>
        <v/>
      </c>
      <c r="AK93" s="27" t="str">
        <f>IF($A93="","",(VLOOKUP($A93,ACOUSTIC_PIVOT_TABLE!$B$4:$AO$500,6,FALSE)))</f>
        <v/>
      </c>
      <c r="AL93" s="27" t="str">
        <f>IF($A93="","",(VLOOKUP($A93,ACOUSTIC_PIVOT_TABLE!$B$4:$AO$500,7,FALSE)))</f>
        <v/>
      </c>
      <c r="AM93" s="27" t="str">
        <f>IF($A93="","",(VLOOKUP($A93,ACOUSTIC_PIVOT_TABLE!$B$4:$AO$500,8,FALSE)))</f>
        <v/>
      </c>
      <c r="AN93" s="27" t="str">
        <f>IF($A93="","",(VLOOKUP($A93,ACOUSTIC_PIVOT_TABLE!$B$4:$AO$500,9,FALSE)))</f>
        <v/>
      </c>
      <c r="AO93" s="27" t="str">
        <f>IF($A93="","",(VLOOKUP($A93,ACOUSTIC_PIVOT_TABLE!$B$4:$AO$500,10,FALSE)))</f>
        <v/>
      </c>
      <c r="AP93" s="27" t="str">
        <f>IF($A93="","",(VLOOKUP($A93,ACOUSTIC_PIVOT_TABLE!$B$4:$AO$500,11,FALSE)))</f>
        <v/>
      </c>
      <c r="AQ93" s="27" t="str">
        <f>IF($A93="","",(VLOOKUP($A93,ACOUSTIC_PIVOT_TABLE!$B$4:$AO$500,12,FALSE)))</f>
        <v/>
      </c>
      <c r="AR93" s="27" t="str">
        <f>IF($A93="","",(VLOOKUP($A93,ACOUSTIC_PIVOT_TABLE!$B$4:$AO$500,13,FALSE)))</f>
        <v/>
      </c>
      <c r="AS93" s="27" t="str">
        <f>IF($A93="","",(VLOOKUP($A93,ACOUSTIC_PIVOT_TABLE!$B$4:$AO$500,14,FALSE)))</f>
        <v/>
      </c>
      <c r="AT93" s="27" t="str">
        <f>IF($A93="","",(VLOOKUP($A93,ACOUSTIC_PIVOT_TABLE!$B$4:$AO$500,15,FALSE)))</f>
        <v/>
      </c>
      <c r="AU93" s="27" t="str">
        <f>IF($A93="","",(VLOOKUP($A93,ACOUSTIC_PIVOT_TABLE!$B$4:$AO$500,16,FALSE)))</f>
        <v/>
      </c>
      <c r="AV93" s="27" t="str">
        <f>IF($A93="","",(VLOOKUP($A93,ACOUSTIC_PIVOT_TABLE!$B$4:$AO$500,17,FALSE)))</f>
        <v/>
      </c>
      <c r="AW93" s="27" t="str">
        <f>IF($A93="","",(VLOOKUP($A93,ACOUSTIC_PIVOT_TABLE!$B$4:$AO$500,18,FALSE)))</f>
        <v/>
      </c>
      <c r="AX93" s="27" t="str">
        <f>IF($A93="","",(VLOOKUP($A93,ACOUSTIC_PIVOT_TABLE!$B$4:$AO$500,19,FALSE)))</f>
        <v/>
      </c>
      <c r="AY93" s="27" t="str">
        <f>IF($A93="","",(VLOOKUP($A93,ACOUSTIC_PIVOT_TABLE!$B$4:$AO$500,20,FALSE)))</f>
        <v/>
      </c>
      <c r="AZ93" s="27" t="str">
        <f>IF($A93="","",(VLOOKUP($A93,ACOUSTIC_PIVOT_TABLE!$B$4:$AO$500,21,FALSE)))</f>
        <v/>
      </c>
      <c r="BA93" s="27" t="str">
        <f>IF($A93="","",(VLOOKUP($A93,ACOUSTIC_PIVOT_TABLE!$B$4:$AO$500,22,FALSE)))</f>
        <v/>
      </c>
      <c r="BB93" s="27" t="str">
        <f>IF($A93="","",(VLOOKUP($A93,ACOUSTIC_PIVOT_TABLE!$B$4:$AO$500,23,FALSE)))</f>
        <v/>
      </c>
      <c r="BC93" s="27" t="str">
        <f>IF($A93="","",(VLOOKUP($A93,ACOUSTIC_PIVOT_TABLE!$B$4:$AO$500,24,FALSE)))</f>
        <v/>
      </c>
      <c r="BD93" s="27" t="str">
        <f>IF($A93="","",(VLOOKUP($A93,ACOUSTIC_PIVOT_TABLE!$B$4:$AO$500,25,FALSE)))</f>
        <v/>
      </c>
      <c r="BE93" s="27" t="str">
        <f>IF($A93="","",(VLOOKUP($A93,ACOUSTIC_PIVOT_TABLE!$B$4:$AO$500,26,FALSE)))</f>
        <v/>
      </c>
      <c r="BF93" s="27" t="str">
        <f>IF($A93="","",(VLOOKUP($A93,ACOUSTIC_PIVOT_TABLE!$B$4:$AO$500,27,FALSE)))</f>
        <v/>
      </c>
      <c r="BG93" s="27" t="str">
        <f>IF($A93="","",(VLOOKUP($A93,ACOUSTIC_PIVOT_TABLE!$B$4:$AO$500,28,FALSE)))</f>
        <v/>
      </c>
      <c r="BH93" s="27" t="str">
        <f>IF($A93="","",(VLOOKUP($A93,ACOUSTIC_PIVOT_TABLE!$B$4:$AO$500,29,FALSE)))</f>
        <v/>
      </c>
      <c r="BI93" s="27" t="str">
        <f>IF($A93="","",(VLOOKUP($A93,ACOUSTIC_PIVOT_TABLE!$B$4:$AO$500,30,FALSE)))</f>
        <v/>
      </c>
      <c r="BJ93" s="27" t="str">
        <f>IF($A93="","",(VLOOKUP($A93,ACOUSTIC_PIVOT_TABLE!$B$4:$AO$500,31,FALSE)))</f>
        <v/>
      </c>
      <c r="BK93" s="27" t="str">
        <f>IF($A93="","",(VLOOKUP($A93,ACOUSTIC_PIVOT_TABLE!$B$4:$AO$500,32,FALSE)))</f>
        <v/>
      </c>
      <c r="BL93" s="27" t="str">
        <f>IF($A93="","",(VLOOKUP($A93,ACOUSTIC_PIVOT_TABLE!$B$4:$AO$500,33,FALSE)))</f>
        <v/>
      </c>
      <c r="BM93" s="27" t="str">
        <f>IF($A93="","",(VLOOKUP($A93,ACOUSTIC_PIVOT_TABLE!$B$4:$AO$500,34,FALSE)))</f>
        <v/>
      </c>
      <c r="BN93" s="27" t="str">
        <f>IF($A93="","",(VLOOKUP($A93,ACOUSTIC_PIVOT_TABLE!$B$4:$AO$500,35,FALSE)))</f>
        <v/>
      </c>
      <c r="BO93" s="27" t="str">
        <f>IF($A93="","",(VLOOKUP($A93,ACOUSTIC_PIVOT_TABLE!$B$4:$AO$500,36,FALSE)))</f>
        <v/>
      </c>
      <c r="BP93" s="27" t="str">
        <f>IF($A93="","",(VLOOKUP($A93,ACOUSTIC_PIVOT_TABLE!$B$4:$AO$500,37,FALSE)))</f>
        <v/>
      </c>
      <c r="BQ93" s="27" t="str">
        <f>IF($A93="","",(VLOOKUP($A93,ACOUSTIC_PIVOT_TABLE!$B$4:$AO$500,38,FALSE)))</f>
        <v/>
      </c>
      <c r="BR93" s="27" t="str">
        <f>IF($A93="","",(VLOOKUP($A93,ACOUSTIC_PIVOT_TABLE!$B$4:$AO$500,39,FALSE)))</f>
        <v/>
      </c>
      <c r="BS93" s="27" t="str">
        <f>IF($A93="","",(VLOOKUP($A93,ACOUSTIC_PIVOT_TABLE!$B$4:$AO$500,40,FALSE)))</f>
        <v/>
      </c>
    </row>
    <row r="94" spans="1:71" x14ac:dyDescent="0.25">
      <c r="A94" s="1" t="str">
        <f>IF(ACOUSTIC_PIVOT_TABLE!B96 = 0, "",ACOUSTIC_PIVOT_TABLE!B96)</f>
        <v/>
      </c>
      <c r="B94" s="1" t="str">
        <f>IF($A94="","",(VLOOKUP($A94,ACOUSTICS_COMBINED!$B$3:$AQ$501,21,FALSE)))</f>
        <v/>
      </c>
      <c r="C94" s="1" t="str">
        <f>IF($A94="","",(VLOOKUP($A94,ACOUSTICS_COMBINED!$B$3:$AQ$501,22,FALSE)))</f>
        <v/>
      </c>
      <c r="D94" s="1" t="str">
        <f>IF($A94="","",(VLOOKUP($A94,ACOUSTICS_COMBINED!$B$3:$AQ$501,12,FALSE)))</f>
        <v/>
      </c>
      <c r="E94" s="1" t="str">
        <f>IF($A94="","",(VLOOKUP($A94,ACOUSTICS_COMBINED!$B$3:$AQ$501,13,FALSE)))</f>
        <v/>
      </c>
      <c r="F94" s="1" t="str">
        <f>IF($A94="","",(VLOOKUP($A94,ACOUSTICS_COMBINED!$B$3:$AQ$501,14,FALSE)))</f>
        <v/>
      </c>
      <c r="G94" s="1" t="str">
        <f>IF($A94="","",(VLOOKUP($A94,ACOUSTICS_COMBINED!$B$3:$AQ$501,23,FALSE)))</f>
        <v/>
      </c>
      <c r="H94" s="1" t="str">
        <f>IF($A94="","",(VLOOKUP($A94,ACOUSTICS_COMBINED!$B$3:$AQ$501,24,FALSE)))</f>
        <v/>
      </c>
      <c r="I94" s="1" t="str">
        <f>IF($A94="","",(VLOOKUP($A94,ACOUSTICS_COMBINED!$B$3:$AQ$501,15,FALSE)))</f>
        <v/>
      </c>
      <c r="J94" s="1" t="str">
        <f>IF($A94="","",(VLOOKUP($A94,ACOUSTICS_COMBINED!$B$3:$AQ$501,16,FALSE)))</f>
        <v/>
      </c>
      <c r="K94" s="1" t="str">
        <f>IF($A94="","",(VLOOKUP($A94,ACOUSTICS_COMBINED!$B$3:$AQ$501,17,FALSE)))</f>
        <v/>
      </c>
      <c r="L94" s="1" t="str">
        <f>IF($A94="","",(VLOOKUP($A94,ACOUSTICS_COMBINED!$B$3:$AQ$501,18,FALSE)))</f>
        <v/>
      </c>
      <c r="M94" s="1" t="str">
        <f>IF($A94="","",(VLOOKUP($A94,ACOUSTICS_COMBINED!$B$3:$AQ$501,25,FALSE)))</f>
        <v/>
      </c>
      <c r="N94" s="16" t="str">
        <f>IF($A94="","",(VLOOKUP($A94,ACOUSTICS_COMBINED!$B$3:$AQ$501,19,FALSE)))</f>
        <v/>
      </c>
      <c r="O94" s="16" t="str">
        <f>IF($A94="","",(VLOOKUP($A94,ACOUSTICS_COMBINED!$B$3:$AQ$501,20,FALSE)))</f>
        <v/>
      </c>
      <c r="P94" s="1" t="str">
        <f>IF($A94="","",(VLOOKUP($A94,ACOUSTICS_COMBINED!$B$3:$AQ$501,26,FALSE)))</f>
        <v/>
      </c>
      <c r="Q94" s="1" t="str">
        <f>IF($A94="","",(VLOOKUP($A94,ACOUSTICS_COMBINED!$B$3:$AQ$501,27,FALSE)))</f>
        <v/>
      </c>
      <c r="R94" s="1" t="str">
        <f>IF($A94="","",(VLOOKUP($A94,ACOUSTICS_COMBINED!$B$3:$AQ$501,28,FALSE)))</f>
        <v/>
      </c>
      <c r="S94" s="1" t="str">
        <f>IF($A94="","",(VLOOKUP($A94,ACOUSTICS_COMBINED!$B$3:$AQ$501,29,FALSE)))</f>
        <v/>
      </c>
      <c r="T94" s="1" t="str">
        <f>IF($A94="","",(VLOOKUP($A94,ACOUSTICS_COMBINED!$B$3:$AQ$501,30,FALSE)))</f>
        <v/>
      </c>
      <c r="U94" s="1" t="str">
        <f>IF($A94="","",(VLOOKUP($A94,ACOUSTICS_COMBINED!$B$3:$AQ$501,31,FALSE)))</f>
        <v/>
      </c>
      <c r="V94" s="1" t="str">
        <f>IF($A94="","",(VLOOKUP($A94,ACOUSTICS_COMBINED!$B$3:$AQ$501,32,FALSE)))</f>
        <v/>
      </c>
      <c r="W94" s="1" t="str">
        <f>IF($A94="","",(VLOOKUP($A94,ACOUSTICS_COMBINED!$B$3:$AQ$501,33,FALSE)))</f>
        <v/>
      </c>
      <c r="X94" s="1" t="str">
        <f>IF($A94="","",(VLOOKUP($A94,ACOUSTICS_COMBINED!$B$3:$AQ$501,34,FALSE)))</f>
        <v/>
      </c>
      <c r="Y94" s="1" t="str">
        <f>IF($A94="","",(VLOOKUP($A94,ACOUSTICS_COMBINED!$B$3:$AQ$501,35,FALSE)))</f>
        <v/>
      </c>
      <c r="Z94" s="1" t="str">
        <f>IF($A94="","",(VLOOKUP($A94,ACOUSTICS_COMBINED!$B$3:$AQ$501,36,FALSE)))</f>
        <v/>
      </c>
      <c r="AA94" s="1" t="str">
        <f>IF($A94="","",(VLOOKUP($A94,ACOUSTICS_COMBINED!$B$3:$AQ$501,37,FALSE)))</f>
        <v/>
      </c>
      <c r="AB94" s="1" t="str">
        <f>IF($A94="","",(VLOOKUP($A94,ACOUSTICS_COMBINED!$B$3:$AQ$501,38,FALSE)))</f>
        <v/>
      </c>
      <c r="AC94" s="1" t="str">
        <f>IF($A94="","",(VLOOKUP($A94,ACOUSTICS_COMBINED!$B$3:$AQ$501,39,FALSE)))</f>
        <v/>
      </c>
      <c r="AD94" s="1" t="str">
        <f>IF($A94="","",(VLOOKUP($A94,ACOUSTICS_COMBINED!$B$3:$AQ$501,40,FALSE)))</f>
        <v/>
      </c>
      <c r="AE94" s="1" t="str">
        <f>IF($A94="","",(VLOOKUP($A94,ACOUSTICS_COMBINED!$B$3:$AQ$501,41,FALSE)))</f>
        <v/>
      </c>
      <c r="AF94" s="1" t="str">
        <f>IF($A94="","",(VLOOKUP($A94,ACOUSTICS_COMBINED!$B$3:$AQ$501,42,FALSE)))</f>
        <v/>
      </c>
      <c r="AG94" s="27" t="str">
        <f>IF($A94="","",(VLOOKUP($A94,ACOUSTIC_PIVOT_TABLE!$B$4:$AO$500,2,FALSE)))</f>
        <v/>
      </c>
      <c r="AH94" s="27" t="str">
        <f>IF($A94="","",(VLOOKUP($A94,ACOUSTIC_PIVOT_TABLE!$B$4:$AO$500,3,FALSE)))</f>
        <v/>
      </c>
      <c r="AI94" s="27" t="str">
        <f>IF($A94="","",(VLOOKUP($A94,ACOUSTIC_PIVOT_TABLE!$B$4:$AO$500,4,FALSE)))</f>
        <v/>
      </c>
      <c r="AJ94" s="27" t="str">
        <f>IF($A94="","",(VLOOKUP($A94,ACOUSTIC_PIVOT_TABLE!$B$4:$AO$500,5,FALSE)))</f>
        <v/>
      </c>
      <c r="AK94" s="27" t="str">
        <f>IF($A94="","",(VLOOKUP($A94,ACOUSTIC_PIVOT_TABLE!$B$4:$AO$500,6,FALSE)))</f>
        <v/>
      </c>
      <c r="AL94" s="27" t="str">
        <f>IF($A94="","",(VLOOKUP($A94,ACOUSTIC_PIVOT_TABLE!$B$4:$AO$500,7,FALSE)))</f>
        <v/>
      </c>
      <c r="AM94" s="27" t="str">
        <f>IF($A94="","",(VLOOKUP($A94,ACOUSTIC_PIVOT_TABLE!$B$4:$AO$500,8,FALSE)))</f>
        <v/>
      </c>
      <c r="AN94" s="27" t="str">
        <f>IF($A94="","",(VLOOKUP($A94,ACOUSTIC_PIVOT_TABLE!$B$4:$AO$500,9,FALSE)))</f>
        <v/>
      </c>
      <c r="AO94" s="27" t="str">
        <f>IF($A94="","",(VLOOKUP($A94,ACOUSTIC_PIVOT_TABLE!$B$4:$AO$500,10,FALSE)))</f>
        <v/>
      </c>
      <c r="AP94" s="27" t="str">
        <f>IF($A94="","",(VLOOKUP($A94,ACOUSTIC_PIVOT_TABLE!$B$4:$AO$500,11,FALSE)))</f>
        <v/>
      </c>
      <c r="AQ94" s="27" t="str">
        <f>IF($A94="","",(VLOOKUP($A94,ACOUSTIC_PIVOT_TABLE!$B$4:$AO$500,12,FALSE)))</f>
        <v/>
      </c>
      <c r="AR94" s="27" t="str">
        <f>IF($A94="","",(VLOOKUP($A94,ACOUSTIC_PIVOT_TABLE!$B$4:$AO$500,13,FALSE)))</f>
        <v/>
      </c>
      <c r="AS94" s="27" t="str">
        <f>IF($A94="","",(VLOOKUP($A94,ACOUSTIC_PIVOT_TABLE!$B$4:$AO$500,14,FALSE)))</f>
        <v/>
      </c>
      <c r="AT94" s="27" t="str">
        <f>IF($A94="","",(VLOOKUP($A94,ACOUSTIC_PIVOT_TABLE!$B$4:$AO$500,15,FALSE)))</f>
        <v/>
      </c>
      <c r="AU94" s="27" t="str">
        <f>IF($A94="","",(VLOOKUP($A94,ACOUSTIC_PIVOT_TABLE!$B$4:$AO$500,16,FALSE)))</f>
        <v/>
      </c>
      <c r="AV94" s="27" t="str">
        <f>IF($A94="","",(VLOOKUP($A94,ACOUSTIC_PIVOT_TABLE!$B$4:$AO$500,17,FALSE)))</f>
        <v/>
      </c>
      <c r="AW94" s="27" t="str">
        <f>IF($A94="","",(VLOOKUP($A94,ACOUSTIC_PIVOT_TABLE!$B$4:$AO$500,18,FALSE)))</f>
        <v/>
      </c>
      <c r="AX94" s="27" t="str">
        <f>IF($A94="","",(VLOOKUP($A94,ACOUSTIC_PIVOT_TABLE!$B$4:$AO$500,19,FALSE)))</f>
        <v/>
      </c>
      <c r="AY94" s="27" t="str">
        <f>IF($A94="","",(VLOOKUP($A94,ACOUSTIC_PIVOT_TABLE!$B$4:$AO$500,20,FALSE)))</f>
        <v/>
      </c>
      <c r="AZ94" s="27" t="str">
        <f>IF($A94="","",(VLOOKUP($A94,ACOUSTIC_PIVOT_TABLE!$B$4:$AO$500,21,FALSE)))</f>
        <v/>
      </c>
      <c r="BA94" s="27" t="str">
        <f>IF($A94="","",(VLOOKUP($A94,ACOUSTIC_PIVOT_TABLE!$B$4:$AO$500,22,FALSE)))</f>
        <v/>
      </c>
      <c r="BB94" s="27" t="str">
        <f>IF($A94="","",(VLOOKUP($A94,ACOUSTIC_PIVOT_TABLE!$B$4:$AO$500,23,FALSE)))</f>
        <v/>
      </c>
      <c r="BC94" s="27" t="str">
        <f>IF($A94="","",(VLOOKUP($A94,ACOUSTIC_PIVOT_TABLE!$B$4:$AO$500,24,FALSE)))</f>
        <v/>
      </c>
      <c r="BD94" s="27" t="str">
        <f>IF($A94="","",(VLOOKUP($A94,ACOUSTIC_PIVOT_TABLE!$B$4:$AO$500,25,FALSE)))</f>
        <v/>
      </c>
      <c r="BE94" s="27" t="str">
        <f>IF($A94="","",(VLOOKUP($A94,ACOUSTIC_PIVOT_TABLE!$B$4:$AO$500,26,FALSE)))</f>
        <v/>
      </c>
      <c r="BF94" s="27" t="str">
        <f>IF($A94="","",(VLOOKUP($A94,ACOUSTIC_PIVOT_TABLE!$B$4:$AO$500,27,FALSE)))</f>
        <v/>
      </c>
      <c r="BG94" s="27" t="str">
        <f>IF($A94="","",(VLOOKUP($A94,ACOUSTIC_PIVOT_TABLE!$B$4:$AO$500,28,FALSE)))</f>
        <v/>
      </c>
      <c r="BH94" s="27" t="str">
        <f>IF($A94="","",(VLOOKUP($A94,ACOUSTIC_PIVOT_TABLE!$B$4:$AO$500,29,FALSE)))</f>
        <v/>
      </c>
      <c r="BI94" s="27" t="str">
        <f>IF($A94="","",(VLOOKUP($A94,ACOUSTIC_PIVOT_TABLE!$B$4:$AO$500,30,FALSE)))</f>
        <v/>
      </c>
      <c r="BJ94" s="27" t="str">
        <f>IF($A94="","",(VLOOKUP($A94,ACOUSTIC_PIVOT_TABLE!$B$4:$AO$500,31,FALSE)))</f>
        <v/>
      </c>
      <c r="BK94" s="27" t="str">
        <f>IF($A94="","",(VLOOKUP($A94,ACOUSTIC_PIVOT_TABLE!$B$4:$AO$500,32,FALSE)))</f>
        <v/>
      </c>
      <c r="BL94" s="27" t="str">
        <f>IF($A94="","",(VLOOKUP($A94,ACOUSTIC_PIVOT_TABLE!$B$4:$AO$500,33,FALSE)))</f>
        <v/>
      </c>
      <c r="BM94" s="27" t="str">
        <f>IF($A94="","",(VLOOKUP($A94,ACOUSTIC_PIVOT_TABLE!$B$4:$AO$500,34,FALSE)))</f>
        <v/>
      </c>
      <c r="BN94" s="27" t="str">
        <f>IF($A94="","",(VLOOKUP($A94,ACOUSTIC_PIVOT_TABLE!$B$4:$AO$500,35,FALSE)))</f>
        <v/>
      </c>
      <c r="BO94" s="27" t="str">
        <f>IF($A94="","",(VLOOKUP($A94,ACOUSTIC_PIVOT_TABLE!$B$4:$AO$500,36,FALSE)))</f>
        <v/>
      </c>
      <c r="BP94" s="27" t="str">
        <f>IF($A94="","",(VLOOKUP($A94,ACOUSTIC_PIVOT_TABLE!$B$4:$AO$500,37,FALSE)))</f>
        <v/>
      </c>
      <c r="BQ94" s="27" t="str">
        <f>IF($A94="","",(VLOOKUP($A94,ACOUSTIC_PIVOT_TABLE!$B$4:$AO$500,38,FALSE)))</f>
        <v/>
      </c>
      <c r="BR94" s="27" t="str">
        <f>IF($A94="","",(VLOOKUP($A94,ACOUSTIC_PIVOT_TABLE!$B$4:$AO$500,39,FALSE)))</f>
        <v/>
      </c>
      <c r="BS94" s="27" t="str">
        <f>IF($A94="","",(VLOOKUP($A94,ACOUSTIC_PIVOT_TABLE!$B$4:$AO$500,40,FALSE)))</f>
        <v/>
      </c>
    </row>
    <row r="95" spans="1:71" x14ac:dyDescent="0.25">
      <c r="A95" s="1" t="str">
        <f>IF(ACOUSTIC_PIVOT_TABLE!B97 = 0, "",ACOUSTIC_PIVOT_TABLE!B97)</f>
        <v/>
      </c>
      <c r="B95" s="1" t="str">
        <f>IF($A95="","",(VLOOKUP($A95,ACOUSTICS_COMBINED!$B$3:$AQ$501,21,FALSE)))</f>
        <v/>
      </c>
      <c r="C95" s="1" t="str">
        <f>IF($A95="","",(VLOOKUP($A95,ACOUSTICS_COMBINED!$B$3:$AQ$501,22,FALSE)))</f>
        <v/>
      </c>
      <c r="D95" s="1" t="str">
        <f>IF($A95="","",(VLOOKUP($A95,ACOUSTICS_COMBINED!$B$3:$AQ$501,12,FALSE)))</f>
        <v/>
      </c>
      <c r="E95" s="1" t="str">
        <f>IF($A95="","",(VLOOKUP($A95,ACOUSTICS_COMBINED!$B$3:$AQ$501,13,FALSE)))</f>
        <v/>
      </c>
      <c r="F95" s="1" t="str">
        <f>IF($A95="","",(VLOOKUP($A95,ACOUSTICS_COMBINED!$B$3:$AQ$501,14,FALSE)))</f>
        <v/>
      </c>
      <c r="G95" s="1" t="str">
        <f>IF($A95="","",(VLOOKUP($A95,ACOUSTICS_COMBINED!$B$3:$AQ$501,23,FALSE)))</f>
        <v/>
      </c>
      <c r="H95" s="1" t="str">
        <f>IF($A95="","",(VLOOKUP($A95,ACOUSTICS_COMBINED!$B$3:$AQ$501,24,FALSE)))</f>
        <v/>
      </c>
      <c r="I95" s="1" t="str">
        <f>IF($A95="","",(VLOOKUP($A95,ACOUSTICS_COMBINED!$B$3:$AQ$501,15,FALSE)))</f>
        <v/>
      </c>
      <c r="J95" s="1" t="str">
        <f>IF($A95="","",(VLOOKUP($A95,ACOUSTICS_COMBINED!$B$3:$AQ$501,16,FALSE)))</f>
        <v/>
      </c>
      <c r="K95" s="1" t="str">
        <f>IF($A95="","",(VLOOKUP($A95,ACOUSTICS_COMBINED!$B$3:$AQ$501,17,FALSE)))</f>
        <v/>
      </c>
      <c r="L95" s="1" t="str">
        <f>IF($A95="","",(VLOOKUP($A95,ACOUSTICS_COMBINED!$B$3:$AQ$501,18,FALSE)))</f>
        <v/>
      </c>
      <c r="M95" s="1" t="str">
        <f>IF($A95="","",(VLOOKUP($A95,ACOUSTICS_COMBINED!$B$3:$AQ$501,25,FALSE)))</f>
        <v/>
      </c>
      <c r="N95" s="16" t="str">
        <f>IF($A95="","",(VLOOKUP($A95,ACOUSTICS_COMBINED!$B$3:$AQ$501,19,FALSE)))</f>
        <v/>
      </c>
      <c r="O95" s="16" t="str">
        <f>IF($A95="","",(VLOOKUP($A95,ACOUSTICS_COMBINED!$B$3:$AQ$501,20,FALSE)))</f>
        <v/>
      </c>
      <c r="P95" s="1" t="str">
        <f>IF($A95="","",(VLOOKUP($A95,ACOUSTICS_COMBINED!$B$3:$AQ$501,26,FALSE)))</f>
        <v/>
      </c>
      <c r="Q95" s="1" t="str">
        <f>IF($A95="","",(VLOOKUP($A95,ACOUSTICS_COMBINED!$B$3:$AQ$501,27,FALSE)))</f>
        <v/>
      </c>
      <c r="R95" s="1" t="str">
        <f>IF($A95="","",(VLOOKUP($A95,ACOUSTICS_COMBINED!$B$3:$AQ$501,28,FALSE)))</f>
        <v/>
      </c>
      <c r="S95" s="1" t="str">
        <f>IF($A95="","",(VLOOKUP($A95,ACOUSTICS_COMBINED!$B$3:$AQ$501,29,FALSE)))</f>
        <v/>
      </c>
      <c r="T95" s="1" t="str">
        <f>IF($A95="","",(VLOOKUP($A95,ACOUSTICS_COMBINED!$B$3:$AQ$501,30,FALSE)))</f>
        <v/>
      </c>
      <c r="U95" s="1" t="str">
        <f>IF($A95="","",(VLOOKUP($A95,ACOUSTICS_COMBINED!$B$3:$AQ$501,31,FALSE)))</f>
        <v/>
      </c>
      <c r="V95" s="1" t="str">
        <f>IF($A95="","",(VLOOKUP($A95,ACOUSTICS_COMBINED!$B$3:$AQ$501,32,FALSE)))</f>
        <v/>
      </c>
      <c r="W95" s="1" t="str">
        <f>IF($A95="","",(VLOOKUP($A95,ACOUSTICS_COMBINED!$B$3:$AQ$501,33,FALSE)))</f>
        <v/>
      </c>
      <c r="X95" s="1" t="str">
        <f>IF($A95="","",(VLOOKUP($A95,ACOUSTICS_COMBINED!$B$3:$AQ$501,34,FALSE)))</f>
        <v/>
      </c>
      <c r="Y95" s="1" t="str">
        <f>IF($A95="","",(VLOOKUP($A95,ACOUSTICS_COMBINED!$B$3:$AQ$501,35,FALSE)))</f>
        <v/>
      </c>
      <c r="Z95" s="1" t="str">
        <f>IF($A95="","",(VLOOKUP($A95,ACOUSTICS_COMBINED!$B$3:$AQ$501,36,FALSE)))</f>
        <v/>
      </c>
      <c r="AA95" s="1" t="str">
        <f>IF($A95="","",(VLOOKUP($A95,ACOUSTICS_COMBINED!$B$3:$AQ$501,37,FALSE)))</f>
        <v/>
      </c>
      <c r="AB95" s="1" t="str">
        <f>IF($A95="","",(VLOOKUP($A95,ACOUSTICS_COMBINED!$B$3:$AQ$501,38,FALSE)))</f>
        <v/>
      </c>
      <c r="AC95" s="1" t="str">
        <f>IF($A95="","",(VLOOKUP($A95,ACOUSTICS_COMBINED!$B$3:$AQ$501,39,FALSE)))</f>
        <v/>
      </c>
      <c r="AD95" s="1" t="str">
        <f>IF($A95="","",(VLOOKUP($A95,ACOUSTICS_COMBINED!$B$3:$AQ$501,40,FALSE)))</f>
        <v/>
      </c>
      <c r="AE95" s="1" t="str">
        <f>IF($A95="","",(VLOOKUP($A95,ACOUSTICS_COMBINED!$B$3:$AQ$501,41,FALSE)))</f>
        <v/>
      </c>
      <c r="AF95" s="1" t="str">
        <f>IF($A95="","",(VLOOKUP($A95,ACOUSTICS_COMBINED!$B$3:$AQ$501,42,FALSE)))</f>
        <v/>
      </c>
      <c r="AG95" s="27" t="str">
        <f>IF($A95="","",(VLOOKUP($A95,ACOUSTIC_PIVOT_TABLE!$B$4:$AO$500,2,FALSE)))</f>
        <v/>
      </c>
      <c r="AH95" s="27" t="str">
        <f>IF($A95="","",(VLOOKUP($A95,ACOUSTIC_PIVOT_TABLE!$B$4:$AO$500,3,FALSE)))</f>
        <v/>
      </c>
      <c r="AI95" s="27" t="str">
        <f>IF($A95="","",(VLOOKUP($A95,ACOUSTIC_PIVOT_TABLE!$B$4:$AO$500,4,FALSE)))</f>
        <v/>
      </c>
      <c r="AJ95" s="27" t="str">
        <f>IF($A95="","",(VLOOKUP($A95,ACOUSTIC_PIVOT_TABLE!$B$4:$AO$500,5,FALSE)))</f>
        <v/>
      </c>
      <c r="AK95" s="27" t="str">
        <f>IF($A95="","",(VLOOKUP($A95,ACOUSTIC_PIVOT_TABLE!$B$4:$AO$500,6,FALSE)))</f>
        <v/>
      </c>
      <c r="AL95" s="27" t="str">
        <f>IF($A95="","",(VLOOKUP($A95,ACOUSTIC_PIVOT_TABLE!$B$4:$AO$500,7,FALSE)))</f>
        <v/>
      </c>
      <c r="AM95" s="27" t="str">
        <f>IF($A95="","",(VLOOKUP($A95,ACOUSTIC_PIVOT_TABLE!$B$4:$AO$500,8,FALSE)))</f>
        <v/>
      </c>
      <c r="AN95" s="27" t="str">
        <f>IF($A95="","",(VLOOKUP($A95,ACOUSTIC_PIVOT_TABLE!$B$4:$AO$500,9,FALSE)))</f>
        <v/>
      </c>
      <c r="AO95" s="27" t="str">
        <f>IF($A95="","",(VLOOKUP($A95,ACOUSTIC_PIVOT_TABLE!$B$4:$AO$500,10,FALSE)))</f>
        <v/>
      </c>
      <c r="AP95" s="27" t="str">
        <f>IF($A95="","",(VLOOKUP($A95,ACOUSTIC_PIVOT_TABLE!$B$4:$AO$500,11,FALSE)))</f>
        <v/>
      </c>
      <c r="AQ95" s="27" t="str">
        <f>IF($A95="","",(VLOOKUP($A95,ACOUSTIC_PIVOT_TABLE!$B$4:$AO$500,12,FALSE)))</f>
        <v/>
      </c>
      <c r="AR95" s="27" t="str">
        <f>IF($A95="","",(VLOOKUP($A95,ACOUSTIC_PIVOT_TABLE!$B$4:$AO$500,13,FALSE)))</f>
        <v/>
      </c>
      <c r="AS95" s="27" t="str">
        <f>IF($A95="","",(VLOOKUP($A95,ACOUSTIC_PIVOT_TABLE!$B$4:$AO$500,14,FALSE)))</f>
        <v/>
      </c>
      <c r="AT95" s="27" t="str">
        <f>IF($A95="","",(VLOOKUP($A95,ACOUSTIC_PIVOT_TABLE!$B$4:$AO$500,15,FALSE)))</f>
        <v/>
      </c>
      <c r="AU95" s="27" t="str">
        <f>IF($A95="","",(VLOOKUP($A95,ACOUSTIC_PIVOT_TABLE!$B$4:$AO$500,16,FALSE)))</f>
        <v/>
      </c>
      <c r="AV95" s="27" t="str">
        <f>IF($A95="","",(VLOOKUP($A95,ACOUSTIC_PIVOT_TABLE!$B$4:$AO$500,17,FALSE)))</f>
        <v/>
      </c>
      <c r="AW95" s="27" t="str">
        <f>IF($A95="","",(VLOOKUP($A95,ACOUSTIC_PIVOT_TABLE!$B$4:$AO$500,18,FALSE)))</f>
        <v/>
      </c>
      <c r="AX95" s="27" t="str">
        <f>IF($A95="","",(VLOOKUP($A95,ACOUSTIC_PIVOT_TABLE!$B$4:$AO$500,19,FALSE)))</f>
        <v/>
      </c>
      <c r="AY95" s="27" t="str">
        <f>IF($A95="","",(VLOOKUP($A95,ACOUSTIC_PIVOT_TABLE!$B$4:$AO$500,20,FALSE)))</f>
        <v/>
      </c>
      <c r="AZ95" s="27" t="str">
        <f>IF($A95="","",(VLOOKUP($A95,ACOUSTIC_PIVOT_TABLE!$B$4:$AO$500,21,FALSE)))</f>
        <v/>
      </c>
      <c r="BA95" s="27" t="str">
        <f>IF($A95="","",(VLOOKUP($A95,ACOUSTIC_PIVOT_TABLE!$B$4:$AO$500,22,FALSE)))</f>
        <v/>
      </c>
      <c r="BB95" s="27" t="str">
        <f>IF($A95="","",(VLOOKUP($A95,ACOUSTIC_PIVOT_TABLE!$B$4:$AO$500,23,FALSE)))</f>
        <v/>
      </c>
      <c r="BC95" s="27" t="str">
        <f>IF($A95="","",(VLOOKUP($A95,ACOUSTIC_PIVOT_TABLE!$B$4:$AO$500,24,FALSE)))</f>
        <v/>
      </c>
      <c r="BD95" s="27" t="str">
        <f>IF($A95="","",(VLOOKUP($A95,ACOUSTIC_PIVOT_TABLE!$B$4:$AO$500,25,FALSE)))</f>
        <v/>
      </c>
      <c r="BE95" s="27" t="str">
        <f>IF($A95="","",(VLOOKUP($A95,ACOUSTIC_PIVOT_TABLE!$B$4:$AO$500,26,FALSE)))</f>
        <v/>
      </c>
      <c r="BF95" s="27" t="str">
        <f>IF($A95="","",(VLOOKUP($A95,ACOUSTIC_PIVOT_TABLE!$B$4:$AO$500,27,FALSE)))</f>
        <v/>
      </c>
      <c r="BG95" s="27" t="str">
        <f>IF($A95="","",(VLOOKUP($A95,ACOUSTIC_PIVOT_TABLE!$B$4:$AO$500,28,FALSE)))</f>
        <v/>
      </c>
      <c r="BH95" s="27" t="str">
        <f>IF($A95="","",(VLOOKUP($A95,ACOUSTIC_PIVOT_TABLE!$B$4:$AO$500,29,FALSE)))</f>
        <v/>
      </c>
      <c r="BI95" s="27" t="str">
        <f>IF($A95="","",(VLOOKUP($A95,ACOUSTIC_PIVOT_TABLE!$B$4:$AO$500,30,FALSE)))</f>
        <v/>
      </c>
      <c r="BJ95" s="27" t="str">
        <f>IF($A95="","",(VLOOKUP($A95,ACOUSTIC_PIVOT_TABLE!$B$4:$AO$500,31,FALSE)))</f>
        <v/>
      </c>
      <c r="BK95" s="27" t="str">
        <f>IF($A95="","",(VLOOKUP($A95,ACOUSTIC_PIVOT_TABLE!$B$4:$AO$500,32,FALSE)))</f>
        <v/>
      </c>
      <c r="BL95" s="27" t="str">
        <f>IF($A95="","",(VLOOKUP($A95,ACOUSTIC_PIVOT_TABLE!$B$4:$AO$500,33,FALSE)))</f>
        <v/>
      </c>
      <c r="BM95" s="27" t="str">
        <f>IF($A95="","",(VLOOKUP($A95,ACOUSTIC_PIVOT_TABLE!$B$4:$AO$500,34,FALSE)))</f>
        <v/>
      </c>
      <c r="BN95" s="27" t="str">
        <f>IF($A95="","",(VLOOKUP($A95,ACOUSTIC_PIVOT_TABLE!$B$4:$AO$500,35,FALSE)))</f>
        <v/>
      </c>
      <c r="BO95" s="27" t="str">
        <f>IF($A95="","",(VLOOKUP($A95,ACOUSTIC_PIVOT_TABLE!$B$4:$AO$500,36,FALSE)))</f>
        <v/>
      </c>
      <c r="BP95" s="27" t="str">
        <f>IF($A95="","",(VLOOKUP($A95,ACOUSTIC_PIVOT_TABLE!$B$4:$AO$500,37,FALSE)))</f>
        <v/>
      </c>
      <c r="BQ95" s="27" t="str">
        <f>IF($A95="","",(VLOOKUP($A95,ACOUSTIC_PIVOT_TABLE!$B$4:$AO$500,38,FALSE)))</f>
        <v/>
      </c>
      <c r="BR95" s="27" t="str">
        <f>IF($A95="","",(VLOOKUP($A95,ACOUSTIC_PIVOT_TABLE!$B$4:$AO$500,39,FALSE)))</f>
        <v/>
      </c>
      <c r="BS95" s="27" t="str">
        <f>IF($A95="","",(VLOOKUP($A95,ACOUSTIC_PIVOT_TABLE!$B$4:$AO$500,40,FALSE)))</f>
        <v/>
      </c>
    </row>
    <row r="96" spans="1:71" x14ac:dyDescent="0.25">
      <c r="A96" s="1" t="str">
        <f>IF(ACOUSTIC_PIVOT_TABLE!B98 = 0, "",ACOUSTIC_PIVOT_TABLE!B98)</f>
        <v/>
      </c>
      <c r="B96" s="1" t="str">
        <f>IF($A96="","",(VLOOKUP($A96,ACOUSTICS_COMBINED!$B$3:$AQ$501,21,FALSE)))</f>
        <v/>
      </c>
      <c r="C96" s="1" t="str">
        <f>IF($A96="","",(VLOOKUP($A96,ACOUSTICS_COMBINED!$B$3:$AQ$501,22,FALSE)))</f>
        <v/>
      </c>
      <c r="D96" s="1" t="str">
        <f>IF($A96="","",(VLOOKUP($A96,ACOUSTICS_COMBINED!$B$3:$AQ$501,12,FALSE)))</f>
        <v/>
      </c>
      <c r="E96" s="1" t="str">
        <f>IF($A96="","",(VLOOKUP($A96,ACOUSTICS_COMBINED!$B$3:$AQ$501,13,FALSE)))</f>
        <v/>
      </c>
      <c r="F96" s="1" t="str">
        <f>IF($A96="","",(VLOOKUP($A96,ACOUSTICS_COMBINED!$B$3:$AQ$501,14,FALSE)))</f>
        <v/>
      </c>
      <c r="G96" s="1" t="str">
        <f>IF($A96="","",(VLOOKUP($A96,ACOUSTICS_COMBINED!$B$3:$AQ$501,23,FALSE)))</f>
        <v/>
      </c>
      <c r="H96" s="1" t="str">
        <f>IF($A96="","",(VLOOKUP($A96,ACOUSTICS_COMBINED!$B$3:$AQ$501,24,FALSE)))</f>
        <v/>
      </c>
      <c r="I96" s="1" t="str">
        <f>IF($A96="","",(VLOOKUP($A96,ACOUSTICS_COMBINED!$B$3:$AQ$501,15,FALSE)))</f>
        <v/>
      </c>
      <c r="J96" s="1" t="str">
        <f>IF($A96="","",(VLOOKUP($A96,ACOUSTICS_COMBINED!$B$3:$AQ$501,16,FALSE)))</f>
        <v/>
      </c>
      <c r="K96" s="1" t="str">
        <f>IF($A96="","",(VLOOKUP($A96,ACOUSTICS_COMBINED!$B$3:$AQ$501,17,FALSE)))</f>
        <v/>
      </c>
      <c r="L96" s="1" t="str">
        <f>IF($A96="","",(VLOOKUP($A96,ACOUSTICS_COMBINED!$B$3:$AQ$501,18,FALSE)))</f>
        <v/>
      </c>
      <c r="M96" s="1" t="str">
        <f>IF($A96="","",(VLOOKUP($A96,ACOUSTICS_COMBINED!$B$3:$AQ$501,25,FALSE)))</f>
        <v/>
      </c>
      <c r="N96" s="16" t="str">
        <f>IF($A96="","",(VLOOKUP($A96,ACOUSTICS_COMBINED!$B$3:$AQ$501,19,FALSE)))</f>
        <v/>
      </c>
      <c r="O96" s="16" t="str">
        <f>IF($A96="","",(VLOOKUP($A96,ACOUSTICS_COMBINED!$B$3:$AQ$501,20,FALSE)))</f>
        <v/>
      </c>
      <c r="P96" s="1" t="str">
        <f>IF($A96="","",(VLOOKUP($A96,ACOUSTICS_COMBINED!$B$3:$AQ$501,26,FALSE)))</f>
        <v/>
      </c>
      <c r="Q96" s="1" t="str">
        <f>IF($A96="","",(VLOOKUP($A96,ACOUSTICS_COMBINED!$B$3:$AQ$501,27,FALSE)))</f>
        <v/>
      </c>
      <c r="R96" s="1" t="str">
        <f>IF($A96="","",(VLOOKUP($A96,ACOUSTICS_COMBINED!$B$3:$AQ$501,28,FALSE)))</f>
        <v/>
      </c>
      <c r="S96" s="1" t="str">
        <f>IF($A96="","",(VLOOKUP($A96,ACOUSTICS_COMBINED!$B$3:$AQ$501,29,FALSE)))</f>
        <v/>
      </c>
      <c r="T96" s="1" t="str">
        <f>IF($A96="","",(VLOOKUP($A96,ACOUSTICS_COMBINED!$B$3:$AQ$501,30,FALSE)))</f>
        <v/>
      </c>
      <c r="U96" s="1" t="str">
        <f>IF($A96="","",(VLOOKUP($A96,ACOUSTICS_COMBINED!$B$3:$AQ$501,31,FALSE)))</f>
        <v/>
      </c>
      <c r="V96" s="1" t="str">
        <f>IF($A96="","",(VLOOKUP($A96,ACOUSTICS_COMBINED!$B$3:$AQ$501,32,FALSE)))</f>
        <v/>
      </c>
      <c r="W96" s="1" t="str">
        <f>IF($A96="","",(VLOOKUP($A96,ACOUSTICS_COMBINED!$B$3:$AQ$501,33,FALSE)))</f>
        <v/>
      </c>
      <c r="X96" s="1" t="str">
        <f>IF($A96="","",(VLOOKUP($A96,ACOUSTICS_COMBINED!$B$3:$AQ$501,34,FALSE)))</f>
        <v/>
      </c>
      <c r="Y96" s="1" t="str">
        <f>IF($A96="","",(VLOOKUP($A96,ACOUSTICS_COMBINED!$B$3:$AQ$501,35,FALSE)))</f>
        <v/>
      </c>
      <c r="Z96" s="1" t="str">
        <f>IF($A96="","",(VLOOKUP($A96,ACOUSTICS_COMBINED!$B$3:$AQ$501,36,FALSE)))</f>
        <v/>
      </c>
      <c r="AA96" s="1" t="str">
        <f>IF($A96="","",(VLOOKUP($A96,ACOUSTICS_COMBINED!$B$3:$AQ$501,37,FALSE)))</f>
        <v/>
      </c>
      <c r="AB96" s="1" t="str">
        <f>IF($A96="","",(VLOOKUP($A96,ACOUSTICS_COMBINED!$B$3:$AQ$501,38,FALSE)))</f>
        <v/>
      </c>
      <c r="AC96" s="1" t="str">
        <f>IF($A96="","",(VLOOKUP($A96,ACOUSTICS_COMBINED!$B$3:$AQ$501,39,FALSE)))</f>
        <v/>
      </c>
      <c r="AD96" s="1" t="str">
        <f>IF($A96="","",(VLOOKUP($A96,ACOUSTICS_COMBINED!$B$3:$AQ$501,40,FALSE)))</f>
        <v/>
      </c>
      <c r="AE96" s="1" t="str">
        <f>IF($A96="","",(VLOOKUP($A96,ACOUSTICS_COMBINED!$B$3:$AQ$501,41,FALSE)))</f>
        <v/>
      </c>
      <c r="AF96" s="1" t="str">
        <f>IF($A96="","",(VLOOKUP($A96,ACOUSTICS_COMBINED!$B$3:$AQ$501,42,FALSE)))</f>
        <v/>
      </c>
      <c r="AG96" s="27" t="str">
        <f>IF($A96="","",(VLOOKUP($A96,ACOUSTIC_PIVOT_TABLE!$B$4:$AO$500,2,FALSE)))</f>
        <v/>
      </c>
      <c r="AH96" s="27" t="str">
        <f>IF($A96="","",(VLOOKUP($A96,ACOUSTIC_PIVOT_TABLE!$B$4:$AO$500,3,FALSE)))</f>
        <v/>
      </c>
      <c r="AI96" s="27" t="str">
        <f>IF($A96="","",(VLOOKUP($A96,ACOUSTIC_PIVOT_TABLE!$B$4:$AO$500,4,FALSE)))</f>
        <v/>
      </c>
      <c r="AJ96" s="27" t="str">
        <f>IF($A96="","",(VLOOKUP($A96,ACOUSTIC_PIVOT_TABLE!$B$4:$AO$500,5,FALSE)))</f>
        <v/>
      </c>
      <c r="AK96" s="27" t="str">
        <f>IF($A96="","",(VLOOKUP($A96,ACOUSTIC_PIVOT_TABLE!$B$4:$AO$500,6,FALSE)))</f>
        <v/>
      </c>
      <c r="AL96" s="27" t="str">
        <f>IF($A96="","",(VLOOKUP($A96,ACOUSTIC_PIVOT_TABLE!$B$4:$AO$500,7,FALSE)))</f>
        <v/>
      </c>
      <c r="AM96" s="27" t="str">
        <f>IF($A96="","",(VLOOKUP($A96,ACOUSTIC_PIVOT_TABLE!$B$4:$AO$500,8,FALSE)))</f>
        <v/>
      </c>
      <c r="AN96" s="27" t="str">
        <f>IF($A96="","",(VLOOKUP($A96,ACOUSTIC_PIVOT_TABLE!$B$4:$AO$500,9,FALSE)))</f>
        <v/>
      </c>
      <c r="AO96" s="27" t="str">
        <f>IF($A96="","",(VLOOKUP($A96,ACOUSTIC_PIVOT_TABLE!$B$4:$AO$500,10,FALSE)))</f>
        <v/>
      </c>
      <c r="AP96" s="27" t="str">
        <f>IF($A96="","",(VLOOKUP($A96,ACOUSTIC_PIVOT_TABLE!$B$4:$AO$500,11,FALSE)))</f>
        <v/>
      </c>
      <c r="AQ96" s="27" t="str">
        <f>IF($A96="","",(VLOOKUP($A96,ACOUSTIC_PIVOT_TABLE!$B$4:$AO$500,12,FALSE)))</f>
        <v/>
      </c>
      <c r="AR96" s="27" t="str">
        <f>IF($A96="","",(VLOOKUP($A96,ACOUSTIC_PIVOT_TABLE!$B$4:$AO$500,13,FALSE)))</f>
        <v/>
      </c>
      <c r="AS96" s="27" t="str">
        <f>IF($A96="","",(VLOOKUP($A96,ACOUSTIC_PIVOT_TABLE!$B$4:$AO$500,14,FALSE)))</f>
        <v/>
      </c>
      <c r="AT96" s="27" t="str">
        <f>IF($A96="","",(VLOOKUP($A96,ACOUSTIC_PIVOT_TABLE!$B$4:$AO$500,15,FALSE)))</f>
        <v/>
      </c>
      <c r="AU96" s="27" t="str">
        <f>IF($A96="","",(VLOOKUP($A96,ACOUSTIC_PIVOT_TABLE!$B$4:$AO$500,16,FALSE)))</f>
        <v/>
      </c>
      <c r="AV96" s="27" t="str">
        <f>IF($A96="","",(VLOOKUP($A96,ACOUSTIC_PIVOT_TABLE!$B$4:$AO$500,17,FALSE)))</f>
        <v/>
      </c>
      <c r="AW96" s="27" t="str">
        <f>IF($A96="","",(VLOOKUP($A96,ACOUSTIC_PIVOT_TABLE!$B$4:$AO$500,18,FALSE)))</f>
        <v/>
      </c>
      <c r="AX96" s="27" t="str">
        <f>IF($A96="","",(VLOOKUP($A96,ACOUSTIC_PIVOT_TABLE!$B$4:$AO$500,19,FALSE)))</f>
        <v/>
      </c>
      <c r="AY96" s="27" t="str">
        <f>IF($A96="","",(VLOOKUP($A96,ACOUSTIC_PIVOT_TABLE!$B$4:$AO$500,20,FALSE)))</f>
        <v/>
      </c>
      <c r="AZ96" s="27" t="str">
        <f>IF($A96="","",(VLOOKUP($A96,ACOUSTIC_PIVOT_TABLE!$B$4:$AO$500,21,FALSE)))</f>
        <v/>
      </c>
      <c r="BA96" s="27" t="str">
        <f>IF($A96="","",(VLOOKUP($A96,ACOUSTIC_PIVOT_TABLE!$B$4:$AO$500,22,FALSE)))</f>
        <v/>
      </c>
      <c r="BB96" s="27" t="str">
        <f>IF($A96="","",(VLOOKUP($A96,ACOUSTIC_PIVOT_TABLE!$B$4:$AO$500,23,FALSE)))</f>
        <v/>
      </c>
      <c r="BC96" s="27" t="str">
        <f>IF($A96="","",(VLOOKUP($A96,ACOUSTIC_PIVOT_TABLE!$B$4:$AO$500,24,FALSE)))</f>
        <v/>
      </c>
      <c r="BD96" s="27" t="str">
        <f>IF($A96="","",(VLOOKUP($A96,ACOUSTIC_PIVOT_TABLE!$B$4:$AO$500,25,FALSE)))</f>
        <v/>
      </c>
      <c r="BE96" s="27" t="str">
        <f>IF($A96="","",(VLOOKUP($A96,ACOUSTIC_PIVOT_TABLE!$B$4:$AO$500,26,FALSE)))</f>
        <v/>
      </c>
      <c r="BF96" s="27" t="str">
        <f>IF($A96="","",(VLOOKUP($A96,ACOUSTIC_PIVOT_TABLE!$B$4:$AO$500,27,FALSE)))</f>
        <v/>
      </c>
      <c r="BG96" s="27" t="str">
        <f>IF($A96="","",(VLOOKUP($A96,ACOUSTIC_PIVOT_TABLE!$B$4:$AO$500,28,FALSE)))</f>
        <v/>
      </c>
      <c r="BH96" s="27" t="str">
        <f>IF($A96="","",(VLOOKUP($A96,ACOUSTIC_PIVOT_TABLE!$B$4:$AO$500,29,FALSE)))</f>
        <v/>
      </c>
      <c r="BI96" s="27" t="str">
        <f>IF($A96="","",(VLOOKUP($A96,ACOUSTIC_PIVOT_TABLE!$B$4:$AO$500,30,FALSE)))</f>
        <v/>
      </c>
      <c r="BJ96" s="27" t="str">
        <f>IF($A96="","",(VLOOKUP($A96,ACOUSTIC_PIVOT_TABLE!$B$4:$AO$500,31,FALSE)))</f>
        <v/>
      </c>
      <c r="BK96" s="27" t="str">
        <f>IF($A96="","",(VLOOKUP($A96,ACOUSTIC_PIVOT_TABLE!$B$4:$AO$500,32,FALSE)))</f>
        <v/>
      </c>
      <c r="BL96" s="27" t="str">
        <f>IF($A96="","",(VLOOKUP($A96,ACOUSTIC_PIVOT_TABLE!$B$4:$AO$500,33,FALSE)))</f>
        <v/>
      </c>
      <c r="BM96" s="27" t="str">
        <f>IF($A96="","",(VLOOKUP($A96,ACOUSTIC_PIVOT_TABLE!$B$4:$AO$500,34,FALSE)))</f>
        <v/>
      </c>
      <c r="BN96" s="27" t="str">
        <f>IF($A96="","",(VLOOKUP($A96,ACOUSTIC_PIVOT_TABLE!$B$4:$AO$500,35,FALSE)))</f>
        <v/>
      </c>
      <c r="BO96" s="27" t="str">
        <f>IF($A96="","",(VLOOKUP($A96,ACOUSTIC_PIVOT_TABLE!$B$4:$AO$500,36,FALSE)))</f>
        <v/>
      </c>
      <c r="BP96" s="27" t="str">
        <f>IF($A96="","",(VLOOKUP($A96,ACOUSTIC_PIVOT_TABLE!$B$4:$AO$500,37,FALSE)))</f>
        <v/>
      </c>
      <c r="BQ96" s="27" t="str">
        <f>IF($A96="","",(VLOOKUP($A96,ACOUSTIC_PIVOT_TABLE!$B$4:$AO$500,38,FALSE)))</f>
        <v/>
      </c>
      <c r="BR96" s="27" t="str">
        <f>IF($A96="","",(VLOOKUP($A96,ACOUSTIC_PIVOT_TABLE!$B$4:$AO$500,39,FALSE)))</f>
        <v/>
      </c>
      <c r="BS96" s="27" t="str">
        <f>IF($A96="","",(VLOOKUP($A96,ACOUSTIC_PIVOT_TABLE!$B$4:$AO$500,40,FALSE)))</f>
        <v/>
      </c>
    </row>
    <row r="97" spans="1:71" x14ac:dyDescent="0.25">
      <c r="A97" s="1" t="str">
        <f>IF(ACOUSTIC_PIVOT_TABLE!B99 = 0, "",ACOUSTIC_PIVOT_TABLE!B99)</f>
        <v/>
      </c>
      <c r="B97" s="1" t="str">
        <f>IF($A97="","",(VLOOKUP($A97,ACOUSTICS_COMBINED!$B$3:$AQ$501,21,FALSE)))</f>
        <v/>
      </c>
      <c r="C97" s="1" t="str">
        <f>IF($A97="","",(VLOOKUP($A97,ACOUSTICS_COMBINED!$B$3:$AQ$501,22,FALSE)))</f>
        <v/>
      </c>
      <c r="D97" s="1" t="str">
        <f>IF($A97="","",(VLOOKUP($A97,ACOUSTICS_COMBINED!$B$3:$AQ$501,12,FALSE)))</f>
        <v/>
      </c>
      <c r="E97" s="1" t="str">
        <f>IF($A97="","",(VLOOKUP($A97,ACOUSTICS_COMBINED!$B$3:$AQ$501,13,FALSE)))</f>
        <v/>
      </c>
      <c r="F97" s="1" t="str">
        <f>IF($A97="","",(VLOOKUP($A97,ACOUSTICS_COMBINED!$B$3:$AQ$501,14,FALSE)))</f>
        <v/>
      </c>
      <c r="G97" s="1" t="str">
        <f>IF($A97="","",(VLOOKUP($A97,ACOUSTICS_COMBINED!$B$3:$AQ$501,23,FALSE)))</f>
        <v/>
      </c>
      <c r="H97" s="1" t="str">
        <f>IF($A97="","",(VLOOKUP($A97,ACOUSTICS_COMBINED!$B$3:$AQ$501,24,FALSE)))</f>
        <v/>
      </c>
      <c r="I97" s="1" t="str">
        <f>IF($A97="","",(VLOOKUP($A97,ACOUSTICS_COMBINED!$B$3:$AQ$501,15,FALSE)))</f>
        <v/>
      </c>
      <c r="J97" s="1" t="str">
        <f>IF($A97="","",(VLOOKUP($A97,ACOUSTICS_COMBINED!$B$3:$AQ$501,16,FALSE)))</f>
        <v/>
      </c>
      <c r="K97" s="1" t="str">
        <f>IF($A97="","",(VLOOKUP($A97,ACOUSTICS_COMBINED!$B$3:$AQ$501,17,FALSE)))</f>
        <v/>
      </c>
      <c r="L97" s="1" t="str">
        <f>IF($A97="","",(VLOOKUP($A97,ACOUSTICS_COMBINED!$B$3:$AQ$501,18,FALSE)))</f>
        <v/>
      </c>
      <c r="M97" s="1" t="str">
        <f>IF($A97="","",(VLOOKUP($A97,ACOUSTICS_COMBINED!$B$3:$AQ$501,25,FALSE)))</f>
        <v/>
      </c>
      <c r="N97" s="16" t="str">
        <f>IF($A97="","",(VLOOKUP($A97,ACOUSTICS_COMBINED!$B$3:$AQ$501,19,FALSE)))</f>
        <v/>
      </c>
      <c r="O97" s="16" t="str">
        <f>IF($A97="","",(VLOOKUP($A97,ACOUSTICS_COMBINED!$B$3:$AQ$501,20,FALSE)))</f>
        <v/>
      </c>
      <c r="P97" s="1" t="str">
        <f>IF($A97="","",(VLOOKUP($A97,ACOUSTICS_COMBINED!$B$3:$AQ$501,26,FALSE)))</f>
        <v/>
      </c>
      <c r="Q97" s="1" t="str">
        <f>IF($A97="","",(VLOOKUP($A97,ACOUSTICS_COMBINED!$B$3:$AQ$501,27,FALSE)))</f>
        <v/>
      </c>
      <c r="R97" s="1" t="str">
        <f>IF($A97="","",(VLOOKUP($A97,ACOUSTICS_COMBINED!$B$3:$AQ$501,28,FALSE)))</f>
        <v/>
      </c>
      <c r="S97" s="1" t="str">
        <f>IF($A97="","",(VLOOKUP($A97,ACOUSTICS_COMBINED!$B$3:$AQ$501,29,FALSE)))</f>
        <v/>
      </c>
      <c r="T97" s="1" t="str">
        <f>IF($A97="","",(VLOOKUP($A97,ACOUSTICS_COMBINED!$B$3:$AQ$501,30,FALSE)))</f>
        <v/>
      </c>
      <c r="U97" s="1" t="str">
        <f>IF($A97="","",(VLOOKUP($A97,ACOUSTICS_COMBINED!$B$3:$AQ$501,31,FALSE)))</f>
        <v/>
      </c>
      <c r="V97" s="1" t="str">
        <f>IF($A97="","",(VLOOKUP($A97,ACOUSTICS_COMBINED!$B$3:$AQ$501,32,FALSE)))</f>
        <v/>
      </c>
      <c r="W97" s="1" t="str">
        <f>IF($A97="","",(VLOOKUP($A97,ACOUSTICS_COMBINED!$B$3:$AQ$501,33,FALSE)))</f>
        <v/>
      </c>
      <c r="X97" s="1" t="str">
        <f>IF($A97="","",(VLOOKUP($A97,ACOUSTICS_COMBINED!$B$3:$AQ$501,34,FALSE)))</f>
        <v/>
      </c>
      <c r="Y97" s="1" t="str">
        <f>IF($A97="","",(VLOOKUP($A97,ACOUSTICS_COMBINED!$B$3:$AQ$501,35,FALSE)))</f>
        <v/>
      </c>
      <c r="Z97" s="1" t="str">
        <f>IF($A97="","",(VLOOKUP($A97,ACOUSTICS_COMBINED!$B$3:$AQ$501,36,FALSE)))</f>
        <v/>
      </c>
      <c r="AA97" s="1" t="str">
        <f>IF($A97="","",(VLOOKUP($A97,ACOUSTICS_COMBINED!$B$3:$AQ$501,37,FALSE)))</f>
        <v/>
      </c>
      <c r="AB97" s="1" t="str">
        <f>IF($A97="","",(VLOOKUP($A97,ACOUSTICS_COMBINED!$B$3:$AQ$501,38,FALSE)))</f>
        <v/>
      </c>
      <c r="AC97" s="1" t="str">
        <f>IF($A97="","",(VLOOKUP($A97,ACOUSTICS_COMBINED!$B$3:$AQ$501,39,FALSE)))</f>
        <v/>
      </c>
      <c r="AD97" s="1" t="str">
        <f>IF($A97="","",(VLOOKUP($A97,ACOUSTICS_COMBINED!$B$3:$AQ$501,40,FALSE)))</f>
        <v/>
      </c>
      <c r="AE97" s="1" t="str">
        <f>IF($A97="","",(VLOOKUP($A97,ACOUSTICS_COMBINED!$B$3:$AQ$501,41,FALSE)))</f>
        <v/>
      </c>
      <c r="AF97" s="1" t="str">
        <f>IF($A97="","",(VLOOKUP($A97,ACOUSTICS_COMBINED!$B$3:$AQ$501,42,FALSE)))</f>
        <v/>
      </c>
      <c r="AG97" s="27" t="str">
        <f>IF($A97="","",(VLOOKUP($A97,ACOUSTIC_PIVOT_TABLE!$B$4:$AO$500,2,FALSE)))</f>
        <v/>
      </c>
      <c r="AH97" s="27" t="str">
        <f>IF($A97="","",(VLOOKUP($A97,ACOUSTIC_PIVOT_TABLE!$B$4:$AO$500,3,FALSE)))</f>
        <v/>
      </c>
      <c r="AI97" s="27" t="str">
        <f>IF($A97="","",(VLOOKUP($A97,ACOUSTIC_PIVOT_TABLE!$B$4:$AO$500,4,FALSE)))</f>
        <v/>
      </c>
      <c r="AJ97" s="27" t="str">
        <f>IF($A97="","",(VLOOKUP($A97,ACOUSTIC_PIVOT_TABLE!$B$4:$AO$500,5,FALSE)))</f>
        <v/>
      </c>
      <c r="AK97" s="27" t="str">
        <f>IF($A97="","",(VLOOKUP($A97,ACOUSTIC_PIVOT_TABLE!$B$4:$AO$500,6,FALSE)))</f>
        <v/>
      </c>
      <c r="AL97" s="27" t="str">
        <f>IF($A97="","",(VLOOKUP($A97,ACOUSTIC_PIVOT_TABLE!$B$4:$AO$500,7,FALSE)))</f>
        <v/>
      </c>
      <c r="AM97" s="27" t="str">
        <f>IF($A97="","",(VLOOKUP($A97,ACOUSTIC_PIVOT_TABLE!$B$4:$AO$500,8,FALSE)))</f>
        <v/>
      </c>
      <c r="AN97" s="27" t="str">
        <f>IF($A97="","",(VLOOKUP($A97,ACOUSTIC_PIVOT_TABLE!$B$4:$AO$500,9,FALSE)))</f>
        <v/>
      </c>
      <c r="AO97" s="27" t="str">
        <f>IF($A97="","",(VLOOKUP($A97,ACOUSTIC_PIVOT_TABLE!$B$4:$AO$500,10,FALSE)))</f>
        <v/>
      </c>
      <c r="AP97" s="27" t="str">
        <f>IF($A97="","",(VLOOKUP($A97,ACOUSTIC_PIVOT_TABLE!$B$4:$AO$500,11,FALSE)))</f>
        <v/>
      </c>
      <c r="AQ97" s="27" t="str">
        <f>IF($A97="","",(VLOOKUP($A97,ACOUSTIC_PIVOT_TABLE!$B$4:$AO$500,12,FALSE)))</f>
        <v/>
      </c>
      <c r="AR97" s="27" t="str">
        <f>IF($A97="","",(VLOOKUP($A97,ACOUSTIC_PIVOT_TABLE!$B$4:$AO$500,13,FALSE)))</f>
        <v/>
      </c>
      <c r="AS97" s="27" t="str">
        <f>IF($A97="","",(VLOOKUP($A97,ACOUSTIC_PIVOT_TABLE!$B$4:$AO$500,14,FALSE)))</f>
        <v/>
      </c>
      <c r="AT97" s="27" t="str">
        <f>IF($A97="","",(VLOOKUP($A97,ACOUSTIC_PIVOT_TABLE!$B$4:$AO$500,15,FALSE)))</f>
        <v/>
      </c>
      <c r="AU97" s="27" t="str">
        <f>IF($A97="","",(VLOOKUP($A97,ACOUSTIC_PIVOT_TABLE!$B$4:$AO$500,16,FALSE)))</f>
        <v/>
      </c>
      <c r="AV97" s="27" t="str">
        <f>IF($A97="","",(VLOOKUP($A97,ACOUSTIC_PIVOT_TABLE!$B$4:$AO$500,17,FALSE)))</f>
        <v/>
      </c>
      <c r="AW97" s="27" t="str">
        <f>IF($A97="","",(VLOOKUP($A97,ACOUSTIC_PIVOT_TABLE!$B$4:$AO$500,18,FALSE)))</f>
        <v/>
      </c>
      <c r="AX97" s="27" t="str">
        <f>IF($A97="","",(VLOOKUP($A97,ACOUSTIC_PIVOT_TABLE!$B$4:$AO$500,19,FALSE)))</f>
        <v/>
      </c>
      <c r="AY97" s="27" t="str">
        <f>IF($A97="","",(VLOOKUP($A97,ACOUSTIC_PIVOT_TABLE!$B$4:$AO$500,20,FALSE)))</f>
        <v/>
      </c>
      <c r="AZ97" s="27" t="str">
        <f>IF($A97="","",(VLOOKUP($A97,ACOUSTIC_PIVOT_TABLE!$B$4:$AO$500,21,FALSE)))</f>
        <v/>
      </c>
      <c r="BA97" s="27" t="str">
        <f>IF($A97="","",(VLOOKUP($A97,ACOUSTIC_PIVOT_TABLE!$B$4:$AO$500,22,FALSE)))</f>
        <v/>
      </c>
      <c r="BB97" s="27" t="str">
        <f>IF($A97="","",(VLOOKUP($A97,ACOUSTIC_PIVOT_TABLE!$B$4:$AO$500,23,FALSE)))</f>
        <v/>
      </c>
      <c r="BC97" s="27" t="str">
        <f>IF($A97="","",(VLOOKUP($A97,ACOUSTIC_PIVOT_TABLE!$B$4:$AO$500,24,FALSE)))</f>
        <v/>
      </c>
      <c r="BD97" s="27" t="str">
        <f>IF($A97="","",(VLOOKUP($A97,ACOUSTIC_PIVOT_TABLE!$B$4:$AO$500,25,FALSE)))</f>
        <v/>
      </c>
      <c r="BE97" s="27" t="str">
        <f>IF($A97="","",(VLOOKUP($A97,ACOUSTIC_PIVOT_TABLE!$B$4:$AO$500,26,FALSE)))</f>
        <v/>
      </c>
      <c r="BF97" s="27" t="str">
        <f>IF($A97="","",(VLOOKUP($A97,ACOUSTIC_PIVOT_TABLE!$B$4:$AO$500,27,FALSE)))</f>
        <v/>
      </c>
      <c r="BG97" s="27" t="str">
        <f>IF($A97="","",(VLOOKUP($A97,ACOUSTIC_PIVOT_TABLE!$B$4:$AO$500,28,FALSE)))</f>
        <v/>
      </c>
      <c r="BH97" s="27" t="str">
        <f>IF($A97="","",(VLOOKUP($A97,ACOUSTIC_PIVOT_TABLE!$B$4:$AO$500,29,FALSE)))</f>
        <v/>
      </c>
      <c r="BI97" s="27" t="str">
        <f>IF($A97="","",(VLOOKUP($A97,ACOUSTIC_PIVOT_TABLE!$B$4:$AO$500,30,FALSE)))</f>
        <v/>
      </c>
      <c r="BJ97" s="27" t="str">
        <f>IF($A97="","",(VLOOKUP($A97,ACOUSTIC_PIVOT_TABLE!$B$4:$AO$500,31,FALSE)))</f>
        <v/>
      </c>
      <c r="BK97" s="27" t="str">
        <f>IF($A97="","",(VLOOKUP($A97,ACOUSTIC_PIVOT_TABLE!$B$4:$AO$500,32,FALSE)))</f>
        <v/>
      </c>
      <c r="BL97" s="27" t="str">
        <f>IF($A97="","",(VLOOKUP($A97,ACOUSTIC_PIVOT_TABLE!$B$4:$AO$500,33,FALSE)))</f>
        <v/>
      </c>
      <c r="BM97" s="27" t="str">
        <f>IF($A97="","",(VLOOKUP($A97,ACOUSTIC_PIVOT_TABLE!$B$4:$AO$500,34,FALSE)))</f>
        <v/>
      </c>
      <c r="BN97" s="27" t="str">
        <f>IF($A97="","",(VLOOKUP($A97,ACOUSTIC_PIVOT_TABLE!$B$4:$AO$500,35,FALSE)))</f>
        <v/>
      </c>
      <c r="BO97" s="27" t="str">
        <f>IF($A97="","",(VLOOKUP($A97,ACOUSTIC_PIVOT_TABLE!$B$4:$AO$500,36,FALSE)))</f>
        <v/>
      </c>
      <c r="BP97" s="27" t="str">
        <f>IF($A97="","",(VLOOKUP($A97,ACOUSTIC_PIVOT_TABLE!$B$4:$AO$500,37,FALSE)))</f>
        <v/>
      </c>
      <c r="BQ97" s="27" t="str">
        <f>IF($A97="","",(VLOOKUP($A97,ACOUSTIC_PIVOT_TABLE!$B$4:$AO$500,38,FALSE)))</f>
        <v/>
      </c>
      <c r="BR97" s="27" t="str">
        <f>IF($A97="","",(VLOOKUP($A97,ACOUSTIC_PIVOT_TABLE!$B$4:$AO$500,39,FALSE)))</f>
        <v/>
      </c>
      <c r="BS97" s="27" t="str">
        <f>IF($A97="","",(VLOOKUP($A97,ACOUSTIC_PIVOT_TABLE!$B$4:$AO$500,40,FALSE)))</f>
        <v/>
      </c>
    </row>
    <row r="98" spans="1:71" x14ac:dyDescent="0.25">
      <c r="A98" s="1" t="str">
        <f>IF(ACOUSTIC_PIVOT_TABLE!B100 = 0, "",ACOUSTIC_PIVOT_TABLE!B100)</f>
        <v/>
      </c>
      <c r="B98" s="1" t="str">
        <f>IF($A98="","",(VLOOKUP($A98,ACOUSTICS_COMBINED!$B$3:$AQ$501,21,FALSE)))</f>
        <v/>
      </c>
      <c r="C98" s="1" t="str">
        <f>IF($A98="","",(VLOOKUP($A98,ACOUSTICS_COMBINED!$B$3:$AQ$501,22,FALSE)))</f>
        <v/>
      </c>
      <c r="D98" s="1" t="str">
        <f>IF($A98="","",(VLOOKUP($A98,ACOUSTICS_COMBINED!$B$3:$AQ$501,12,FALSE)))</f>
        <v/>
      </c>
      <c r="E98" s="1" t="str">
        <f>IF($A98="","",(VLOOKUP($A98,ACOUSTICS_COMBINED!$B$3:$AQ$501,13,FALSE)))</f>
        <v/>
      </c>
      <c r="F98" s="1" t="str">
        <f>IF($A98="","",(VLOOKUP($A98,ACOUSTICS_COMBINED!$B$3:$AQ$501,14,FALSE)))</f>
        <v/>
      </c>
      <c r="G98" s="1" t="str">
        <f>IF($A98="","",(VLOOKUP($A98,ACOUSTICS_COMBINED!$B$3:$AQ$501,23,FALSE)))</f>
        <v/>
      </c>
      <c r="H98" s="1" t="str">
        <f>IF($A98="","",(VLOOKUP($A98,ACOUSTICS_COMBINED!$B$3:$AQ$501,24,FALSE)))</f>
        <v/>
      </c>
      <c r="I98" s="1" t="str">
        <f>IF($A98="","",(VLOOKUP($A98,ACOUSTICS_COMBINED!$B$3:$AQ$501,15,FALSE)))</f>
        <v/>
      </c>
      <c r="J98" s="1" t="str">
        <f>IF($A98="","",(VLOOKUP($A98,ACOUSTICS_COMBINED!$B$3:$AQ$501,16,FALSE)))</f>
        <v/>
      </c>
      <c r="K98" s="1" t="str">
        <f>IF($A98="","",(VLOOKUP($A98,ACOUSTICS_COMBINED!$B$3:$AQ$501,17,FALSE)))</f>
        <v/>
      </c>
      <c r="L98" s="1" t="str">
        <f>IF($A98="","",(VLOOKUP($A98,ACOUSTICS_COMBINED!$B$3:$AQ$501,18,FALSE)))</f>
        <v/>
      </c>
      <c r="M98" s="1" t="str">
        <f>IF($A98="","",(VLOOKUP($A98,ACOUSTICS_COMBINED!$B$3:$AQ$501,25,FALSE)))</f>
        <v/>
      </c>
      <c r="N98" s="16" t="str">
        <f>IF($A98="","",(VLOOKUP($A98,ACOUSTICS_COMBINED!$B$3:$AQ$501,19,FALSE)))</f>
        <v/>
      </c>
      <c r="O98" s="16" t="str">
        <f>IF($A98="","",(VLOOKUP($A98,ACOUSTICS_COMBINED!$B$3:$AQ$501,20,FALSE)))</f>
        <v/>
      </c>
      <c r="P98" s="1" t="str">
        <f>IF($A98="","",(VLOOKUP($A98,ACOUSTICS_COMBINED!$B$3:$AQ$501,26,FALSE)))</f>
        <v/>
      </c>
      <c r="Q98" s="1" t="str">
        <f>IF($A98="","",(VLOOKUP($A98,ACOUSTICS_COMBINED!$B$3:$AQ$501,27,FALSE)))</f>
        <v/>
      </c>
      <c r="R98" s="1" t="str">
        <f>IF($A98="","",(VLOOKUP($A98,ACOUSTICS_COMBINED!$B$3:$AQ$501,28,FALSE)))</f>
        <v/>
      </c>
      <c r="S98" s="1" t="str">
        <f>IF($A98="","",(VLOOKUP($A98,ACOUSTICS_COMBINED!$B$3:$AQ$501,29,FALSE)))</f>
        <v/>
      </c>
      <c r="T98" s="1" t="str">
        <f>IF($A98="","",(VLOOKUP($A98,ACOUSTICS_COMBINED!$B$3:$AQ$501,30,FALSE)))</f>
        <v/>
      </c>
      <c r="U98" s="1" t="str">
        <f>IF($A98="","",(VLOOKUP($A98,ACOUSTICS_COMBINED!$B$3:$AQ$501,31,FALSE)))</f>
        <v/>
      </c>
      <c r="V98" s="1" t="str">
        <f>IF($A98="","",(VLOOKUP($A98,ACOUSTICS_COMBINED!$B$3:$AQ$501,32,FALSE)))</f>
        <v/>
      </c>
      <c r="W98" s="1" t="str">
        <f>IF($A98="","",(VLOOKUP($A98,ACOUSTICS_COMBINED!$B$3:$AQ$501,33,FALSE)))</f>
        <v/>
      </c>
      <c r="X98" s="1" t="str">
        <f>IF($A98="","",(VLOOKUP($A98,ACOUSTICS_COMBINED!$B$3:$AQ$501,34,FALSE)))</f>
        <v/>
      </c>
      <c r="Y98" s="1" t="str">
        <f>IF($A98="","",(VLOOKUP($A98,ACOUSTICS_COMBINED!$B$3:$AQ$501,35,FALSE)))</f>
        <v/>
      </c>
      <c r="Z98" s="1" t="str">
        <f>IF($A98="","",(VLOOKUP($A98,ACOUSTICS_COMBINED!$B$3:$AQ$501,36,FALSE)))</f>
        <v/>
      </c>
      <c r="AA98" s="1" t="str">
        <f>IF($A98="","",(VLOOKUP($A98,ACOUSTICS_COMBINED!$B$3:$AQ$501,37,FALSE)))</f>
        <v/>
      </c>
      <c r="AB98" s="1" t="str">
        <f>IF($A98="","",(VLOOKUP($A98,ACOUSTICS_COMBINED!$B$3:$AQ$501,38,FALSE)))</f>
        <v/>
      </c>
      <c r="AC98" s="1" t="str">
        <f>IF($A98="","",(VLOOKUP($A98,ACOUSTICS_COMBINED!$B$3:$AQ$501,39,FALSE)))</f>
        <v/>
      </c>
      <c r="AD98" s="1" t="str">
        <f>IF($A98="","",(VLOOKUP($A98,ACOUSTICS_COMBINED!$B$3:$AQ$501,40,FALSE)))</f>
        <v/>
      </c>
      <c r="AE98" s="1" t="str">
        <f>IF($A98="","",(VLOOKUP($A98,ACOUSTICS_COMBINED!$B$3:$AQ$501,41,FALSE)))</f>
        <v/>
      </c>
      <c r="AF98" s="1" t="str">
        <f>IF($A98="","",(VLOOKUP($A98,ACOUSTICS_COMBINED!$B$3:$AQ$501,42,FALSE)))</f>
        <v/>
      </c>
      <c r="AG98" s="27" t="str">
        <f>IF($A98="","",(VLOOKUP($A98,ACOUSTIC_PIVOT_TABLE!$B$4:$AO$500,2,FALSE)))</f>
        <v/>
      </c>
      <c r="AH98" s="27" t="str">
        <f>IF($A98="","",(VLOOKUP($A98,ACOUSTIC_PIVOT_TABLE!$B$4:$AO$500,3,FALSE)))</f>
        <v/>
      </c>
      <c r="AI98" s="27" t="str">
        <f>IF($A98="","",(VLOOKUP($A98,ACOUSTIC_PIVOT_TABLE!$B$4:$AO$500,4,FALSE)))</f>
        <v/>
      </c>
      <c r="AJ98" s="27" t="str">
        <f>IF($A98="","",(VLOOKUP($A98,ACOUSTIC_PIVOT_TABLE!$B$4:$AO$500,5,FALSE)))</f>
        <v/>
      </c>
      <c r="AK98" s="27" t="str">
        <f>IF($A98="","",(VLOOKUP($A98,ACOUSTIC_PIVOT_TABLE!$B$4:$AO$500,6,FALSE)))</f>
        <v/>
      </c>
      <c r="AL98" s="27" t="str">
        <f>IF($A98="","",(VLOOKUP($A98,ACOUSTIC_PIVOT_TABLE!$B$4:$AO$500,7,FALSE)))</f>
        <v/>
      </c>
      <c r="AM98" s="27" t="str">
        <f>IF($A98="","",(VLOOKUP($A98,ACOUSTIC_PIVOT_TABLE!$B$4:$AO$500,8,FALSE)))</f>
        <v/>
      </c>
      <c r="AN98" s="27" t="str">
        <f>IF($A98="","",(VLOOKUP($A98,ACOUSTIC_PIVOT_TABLE!$B$4:$AO$500,9,FALSE)))</f>
        <v/>
      </c>
      <c r="AO98" s="27" t="str">
        <f>IF($A98="","",(VLOOKUP($A98,ACOUSTIC_PIVOT_TABLE!$B$4:$AO$500,10,FALSE)))</f>
        <v/>
      </c>
      <c r="AP98" s="27" t="str">
        <f>IF($A98="","",(VLOOKUP($A98,ACOUSTIC_PIVOT_TABLE!$B$4:$AO$500,11,FALSE)))</f>
        <v/>
      </c>
      <c r="AQ98" s="27" t="str">
        <f>IF($A98="","",(VLOOKUP($A98,ACOUSTIC_PIVOT_TABLE!$B$4:$AO$500,12,FALSE)))</f>
        <v/>
      </c>
      <c r="AR98" s="27" t="str">
        <f>IF($A98="","",(VLOOKUP($A98,ACOUSTIC_PIVOT_TABLE!$B$4:$AO$500,13,FALSE)))</f>
        <v/>
      </c>
      <c r="AS98" s="27" t="str">
        <f>IF($A98="","",(VLOOKUP($A98,ACOUSTIC_PIVOT_TABLE!$B$4:$AO$500,14,FALSE)))</f>
        <v/>
      </c>
      <c r="AT98" s="27" t="str">
        <f>IF($A98="","",(VLOOKUP($A98,ACOUSTIC_PIVOT_TABLE!$B$4:$AO$500,15,FALSE)))</f>
        <v/>
      </c>
      <c r="AU98" s="27" t="str">
        <f>IF($A98="","",(VLOOKUP($A98,ACOUSTIC_PIVOT_TABLE!$B$4:$AO$500,16,FALSE)))</f>
        <v/>
      </c>
      <c r="AV98" s="27" t="str">
        <f>IF($A98="","",(VLOOKUP($A98,ACOUSTIC_PIVOT_TABLE!$B$4:$AO$500,17,FALSE)))</f>
        <v/>
      </c>
      <c r="AW98" s="27" t="str">
        <f>IF($A98="","",(VLOOKUP($A98,ACOUSTIC_PIVOT_TABLE!$B$4:$AO$500,18,FALSE)))</f>
        <v/>
      </c>
      <c r="AX98" s="27" t="str">
        <f>IF($A98="","",(VLOOKUP($A98,ACOUSTIC_PIVOT_TABLE!$B$4:$AO$500,19,FALSE)))</f>
        <v/>
      </c>
      <c r="AY98" s="27" t="str">
        <f>IF($A98="","",(VLOOKUP($A98,ACOUSTIC_PIVOT_TABLE!$B$4:$AO$500,20,FALSE)))</f>
        <v/>
      </c>
      <c r="AZ98" s="27" t="str">
        <f>IF($A98="","",(VLOOKUP($A98,ACOUSTIC_PIVOT_TABLE!$B$4:$AO$500,21,FALSE)))</f>
        <v/>
      </c>
      <c r="BA98" s="27" t="str">
        <f>IF($A98="","",(VLOOKUP($A98,ACOUSTIC_PIVOT_TABLE!$B$4:$AO$500,22,FALSE)))</f>
        <v/>
      </c>
      <c r="BB98" s="27" t="str">
        <f>IF($A98="","",(VLOOKUP($A98,ACOUSTIC_PIVOT_TABLE!$B$4:$AO$500,23,FALSE)))</f>
        <v/>
      </c>
      <c r="BC98" s="27" t="str">
        <f>IF($A98="","",(VLOOKUP($A98,ACOUSTIC_PIVOT_TABLE!$B$4:$AO$500,24,FALSE)))</f>
        <v/>
      </c>
      <c r="BD98" s="27" t="str">
        <f>IF($A98="","",(VLOOKUP($A98,ACOUSTIC_PIVOT_TABLE!$B$4:$AO$500,25,FALSE)))</f>
        <v/>
      </c>
      <c r="BE98" s="27" t="str">
        <f>IF($A98="","",(VLOOKUP($A98,ACOUSTIC_PIVOT_TABLE!$B$4:$AO$500,26,FALSE)))</f>
        <v/>
      </c>
      <c r="BF98" s="27" t="str">
        <f>IF($A98="","",(VLOOKUP($A98,ACOUSTIC_PIVOT_TABLE!$B$4:$AO$500,27,FALSE)))</f>
        <v/>
      </c>
      <c r="BG98" s="27" t="str">
        <f>IF($A98="","",(VLOOKUP($A98,ACOUSTIC_PIVOT_TABLE!$B$4:$AO$500,28,FALSE)))</f>
        <v/>
      </c>
      <c r="BH98" s="27" t="str">
        <f>IF($A98="","",(VLOOKUP($A98,ACOUSTIC_PIVOT_TABLE!$B$4:$AO$500,29,FALSE)))</f>
        <v/>
      </c>
      <c r="BI98" s="27" t="str">
        <f>IF($A98="","",(VLOOKUP($A98,ACOUSTIC_PIVOT_TABLE!$B$4:$AO$500,30,FALSE)))</f>
        <v/>
      </c>
      <c r="BJ98" s="27" t="str">
        <f>IF($A98="","",(VLOOKUP($A98,ACOUSTIC_PIVOT_TABLE!$B$4:$AO$500,31,FALSE)))</f>
        <v/>
      </c>
      <c r="BK98" s="27" t="str">
        <f>IF($A98="","",(VLOOKUP($A98,ACOUSTIC_PIVOT_TABLE!$B$4:$AO$500,32,FALSE)))</f>
        <v/>
      </c>
      <c r="BL98" s="27" t="str">
        <f>IF($A98="","",(VLOOKUP($A98,ACOUSTIC_PIVOT_TABLE!$B$4:$AO$500,33,FALSE)))</f>
        <v/>
      </c>
      <c r="BM98" s="27" t="str">
        <f>IF($A98="","",(VLOOKUP($A98,ACOUSTIC_PIVOT_TABLE!$B$4:$AO$500,34,FALSE)))</f>
        <v/>
      </c>
      <c r="BN98" s="27" t="str">
        <f>IF($A98="","",(VLOOKUP($A98,ACOUSTIC_PIVOT_TABLE!$B$4:$AO$500,35,FALSE)))</f>
        <v/>
      </c>
      <c r="BO98" s="27" t="str">
        <f>IF($A98="","",(VLOOKUP($A98,ACOUSTIC_PIVOT_TABLE!$B$4:$AO$500,36,FALSE)))</f>
        <v/>
      </c>
      <c r="BP98" s="27" t="str">
        <f>IF($A98="","",(VLOOKUP($A98,ACOUSTIC_PIVOT_TABLE!$B$4:$AO$500,37,FALSE)))</f>
        <v/>
      </c>
      <c r="BQ98" s="27" t="str">
        <f>IF($A98="","",(VLOOKUP($A98,ACOUSTIC_PIVOT_TABLE!$B$4:$AO$500,38,FALSE)))</f>
        <v/>
      </c>
      <c r="BR98" s="27" t="str">
        <f>IF($A98="","",(VLOOKUP($A98,ACOUSTIC_PIVOT_TABLE!$B$4:$AO$500,39,FALSE)))</f>
        <v/>
      </c>
      <c r="BS98" s="27" t="str">
        <f>IF($A98="","",(VLOOKUP($A98,ACOUSTIC_PIVOT_TABLE!$B$4:$AO$500,40,FALSE)))</f>
        <v/>
      </c>
    </row>
    <row r="99" spans="1:71" x14ac:dyDescent="0.25">
      <c r="A99" s="1" t="str">
        <f>IF(ACOUSTIC_PIVOT_TABLE!B101 = 0, "",ACOUSTIC_PIVOT_TABLE!B101)</f>
        <v/>
      </c>
      <c r="B99" s="1" t="str">
        <f>IF($A99="","",(VLOOKUP($A99,ACOUSTICS_COMBINED!$B$3:$AQ$501,21,FALSE)))</f>
        <v/>
      </c>
      <c r="C99" s="1" t="str">
        <f>IF($A99="","",(VLOOKUP($A99,ACOUSTICS_COMBINED!$B$3:$AQ$501,22,FALSE)))</f>
        <v/>
      </c>
      <c r="D99" s="1" t="str">
        <f>IF($A99="","",(VLOOKUP($A99,ACOUSTICS_COMBINED!$B$3:$AQ$501,12,FALSE)))</f>
        <v/>
      </c>
      <c r="E99" s="1" t="str">
        <f>IF($A99="","",(VLOOKUP($A99,ACOUSTICS_COMBINED!$B$3:$AQ$501,13,FALSE)))</f>
        <v/>
      </c>
      <c r="F99" s="1" t="str">
        <f>IF($A99="","",(VLOOKUP($A99,ACOUSTICS_COMBINED!$B$3:$AQ$501,14,FALSE)))</f>
        <v/>
      </c>
      <c r="G99" s="1" t="str">
        <f>IF($A99="","",(VLOOKUP($A99,ACOUSTICS_COMBINED!$B$3:$AQ$501,23,FALSE)))</f>
        <v/>
      </c>
      <c r="H99" s="1" t="str">
        <f>IF($A99="","",(VLOOKUP($A99,ACOUSTICS_COMBINED!$B$3:$AQ$501,24,FALSE)))</f>
        <v/>
      </c>
      <c r="I99" s="1" t="str">
        <f>IF($A99="","",(VLOOKUP($A99,ACOUSTICS_COMBINED!$B$3:$AQ$501,15,FALSE)))</f>
        <v/>
      </c>
      <c r="J99" s="1" t="str">
        <f>IF($A99="","",(VLOOKUP($A99,ACOUSTICS_COMBINED!$B$3:$AQ$501,16,FALSE)))</f>
        <v/>
      </c>
      <c r="K99" s="1" t="str">
        <f>IF($A99="","",(VLOOKUP($A99,ACOUSTICS_COMBINED!$B$3:$AQ$501,17,FALSE)))</f>
        <v/>
      </c>
      <c r="L99" s="1" t="str">
        <f>IF($A99="","",(VLOOKUP($A99,ACOUSTICS_COMBINED!$B$3:$AQ$501,18,FALSE)))</f>
        <v/>
      </c>
      <c r="M99" s="1" t="str">
        <f>IF($A99="","",(VLOOKUP($A99,ACOUSTICS_COMBINED!$B$3:$AQ$501,25,FALSE)))</f>
        <v/>
      </c>
      <c r="N99" s="16" t="str">
        <f>IF($A99="","",(VLOOKUP($A99,ACOUSTICS_COMBINED!$B$3:$AQ$501,19,FALSE)))</f>
        <v/>
      </c>
      <c r="O99" s="16" t="str">
        <f>IF($A99="","",(VLOOKUP($A99,ACOUSTICS_COMBINED!$B$3:$AQ$501,20,FALSE)))</f>
        <v/>
      </c>
      <c r="P99" s="1" t="str">
        <f>IF($A99="","",(VLOOKUP($A99,ACOUSTICS_COMBINED!$B$3:$AQ$501,26,FALSE)))</f>
        <v/>
      </c>
      <c r="Q99" s="1" t="str">
        <f>IF($A99="","",(VLOOKUP($A99,ACOUSTICS_COMBINED!$B$3:$AQ$501,27,FALSE)))</f>
        <v/>
      </c>
      <c r="R99" s="1" t="str">
        <f>IF($A99="","",(VLOOKUP($A99,ACOUSTICS_COMBINED!$B$3:$AQ$501,28,FALSE)))</f>
        <v/>
      </c>
      <c r="S99" s="1" t="str">
        <f>IF($A99="","",(VLOOKUP($A99,ACOUSTICS_COMBINED!$B$3:$AQ$501,29,FALSE)))</f>
        <v/>
      </c>
      <c r="T99" s="1" t="str">
        <f>IF($A99="","",(VLOOKUP($A99,ACOUSTICS_COMBINED!$B$3:$AQ$501,30,FALSE)))</f>
        <v/>
      </c>
      <c r="U99" s="1" t="str">
        <f>IF($A99="","",(VLOOKUP($A99,ACOUSTICS_COMBINED!$B$3:$AQ$501,31,FALSE)))</f>
        <v/>
      </c>
      <c r="V99" s="1" t="str">
        <f>IF($A99="","",(VLOOKUP($A99,ACOUSTICS_COMBINED!$B$3:$AQ$501,32,FALSE)))</f>
        <v/>
      </c>
      <c r="W99" s="1" t="str">
        <f>IF($A99="","",(VLOOKUP($A99,ACOUSTICS_COMBINED!$B$3:$AQ$501,33,FALSE)))</f>
        <v/>
      </c>
      <c r="X99" s="1" t="str">
        <f>IF($A99="","",(VLOOKUP($A99,ACOUSTICS_COMBINED!$B$3:$AQ$501,34,FALSE)))</f>
        <v/>
      </c>
      <c r="Y99" s="1" t="str">
        <f>IF($A99="","",(VLOOKUP($A99,ACOUSTICS_COMBINED!$B$3:$AQ$501,35,FALSE)))</f>
        <v/>
      </c>
      <c r="Z99" s="1" t="str">
        <f>IF($A99="","",(VLOOKUP($A99,ACOUSTICS_COMBINED!$B$3:$AQ$501,36,FALSE)))</f>
        <v/>
      </c>
      <c r="AA99" s="1" t="str">
        <f>IF($A99="","",(VLOOKUP($A99,ACOUSTICS_COMBINED!$B$3:$AQ$501,37,FALSE)))</f>
        <v/>
      </c>
      <c r="AB99" s="1" t="str">
        <f>IF($A99="","",(VLOOKUP($A99,ACOUSTICS_COMBINED!$B$3:$AQ$501,38,FALSE)))</f>
        <v/>
      </c>
      <c r="AC99" s="1" t="str">
        <f>IF($A99="","",(VLOOKUP($A99,ACOUSTICS_COMBINED!$B$3:$AQ$501,39,FALSE)))</f>
        <v/>
      </c>
      <c r="AD99" s="1" t="str">
        <f>IF($A99="","",(VLOOKUP($A99,ACOUSTICS_COMBINED!$B$3:$AQ$501,40,FALSE)))</f>
        <v/>
      </c>
      <c r="AE99" s="1" t="str">
        <f>IF($A99="","",(VLOOKUP($A99,ACOUSTICS_COMBINED!$B$3:$AQ$501,41,FALSE)))</f>
        <v/>
      </c>
      <c r="AF99" s="1" t="str">
        <f>IF($A99="","",(VLOOKUP($A99,ACOUSTICS_COMBINED!$B$3:$AQ$501,42,FALSE)))</f>
        <v/>
      </c>
      <c r="AG99" s="27" t="str">
        <f>IF($A99="","",(VLOOKUP($A99,ACOUSTIC_PIVOT_TABLE!$B$4:$AO$500,2,FALSE)))</f>
        <v/>
      </c>
      <c r="AH99" s="27" t="str">
        <f>IF($A99="","",(VLOOKUP($A99,ACOUSTIC_PIVOT_TABLE!$B$4:$AO$500,3,FALSE)))</f>
        <v/>
      </c>
      <c r="AI99" s="27" t="str">
        <f>IF($A99="","",(VLOOKUP($A99,ACOUSTIC_PIVOT_TABLE!$B$4:$AO$500,4,FALSE)))</f>
        <v/>
      </c>
      <c r="AJ99" s="27" t="str">
        <f>IF($A99="","",(VLOOKUP($A99,ACOUSTIC_PIVOT_TABLE!$B$4:$AO$500,5,FALSE)))</f>
        <v/>
      </c>
      <c r="AK99" s="27" t="str">
        <f>IF($A99="","",(VLOOKUP($A99,ACOUSTIC_PIVOT_TABLE!$B$4:$AO$500,6,FALSE)))</f>
        <v/>
      </c>
      <c r="AL99" s="27" t="str">
        <f>IF($A99="","",(VLOOKUP($A99,ACOUSTIC_PIVOT_TABLE!$B$4:$AO$500,7,FALSE)))</f>
        <v/>
      </c>
      <c r="AM99" s="27" t="str">
        <f>IF($A99="","",(VLOOKUP($A99,ACOUSTIC_PIVOT_TABLE!$B$4:$AO$500,8,FALSE)))</f>
        <v/>
      </c>
      <c r="AN99" s="27" t="str">
        <f>IF($A99="","",(VLOOKUP($A99,ACOUSTIC_PIVOT_TABLE!$B$4:$AO$500,9,FALSE)))</f>
        <v/>
      </c>
      <c r="AO99" s="27" t="str">
        <f>IF($A99="","",(VLOOKUP($A99,ACOUSTIC_PIVOT_TABLE!$B$4:$AO$500,10,FALSE)))</f>
        <v/>
      </c>
      <c r="AP99" s="27" t="str">
        <f>IF($A99="","",(VLOOKUP($A99,ACOUSTIC_PIVOT_TABLE!$B$4:$AO$500,11,FALSE)))</f>
        <v/>
      </c>
      <c r="AQ99" s="27" t="str">
        <f>IF($A99="","",(VLOOKUP($A99,ACOUSTIC_PIVOT_TABLE!$B$4:$AO$500,12,FALSE)))</f>
        <v/>
      </c>
      <c r="AR99" s="27" t="str">
        <f>IF($A99="","",(VLOOKUP($A99,ACOUSTIC_PIVOT_TABLE!$B$4:$AO$500,13,FALSE)))</f>
        <v/>
      </c>
      <c r="AS99" s="27" t="str">
        <f>IF($A99="","",(VLOOKUP($A99,ACOUSTIC_PIVOT_TABLE!$B$4:$AO$500,14,FALSE)))</f>
        <v/>
      </c>
      <c r="AT99" s="27" t="str">
        <f>IF($A99="","",(VLOOKUP($A99,ACOUSTIC_PIVOT_TABLE!$B$4:$AO$500,15,FALSE)))</f>
        <v/>
      </c>
      <c r="AU99" s="27" t="str">
        <f>IF($A99="","",(VLOOKUP($A99,ACOUSTIC_PIVOT_TABLE!$B$4:$AO$500,16,FALSE)))</f>
        <v/>
      </c>
      <c r="AV99" s="27" t="str">
        <f>IF($A99="","",(VLOOKUP($A99,ACOUSTIC_PIVOT_TABLE!$B$4:$AO$500,17,FALSE)))</f>
        <v/>
      </c>
      <c r="AW99" s="27" t="str">
        <f>IF($A99="","",(VLOOKUP($A99,ACOUSTIC_PIVOT_TABLE!$B$4:$AO$500,18,FALSE)))</f>
        <v/>
      </c>
      <c r="AX99" s="27" t="str">
        <f>IF($A99="","",(VLOOKUP($A99,ACOUSTIC_PIVOT_TABLE!$B$4:$AO$500,19,FALSE)))</f>
        <v/>
      </c>
      <c r="AY99" s="27" t="str">
        <f>IF($A99="","",(VLOOKUP($A99,ACOUSTIC_PIVOT_TABLE!$B$4:$AO$500,20,FALSE)))</f>
        <v/>
      </c>
      <c r="AZ99" s="27" t="str">
        <f>IF($A99="","",(VLOOKUP($A99,ACOUSTIC_PIVOT_TABLE!$B$4:$AO$500,21,FALSE)))</f>
        <v/>
      </c>
      <c r="BA99" s="27" t="str">
        <f>IF($A99="","",(VLOOKUP($A99,ACOUSTIC_PIVOT_TABLE!$B$4:$AO$500,22,FALSE)))</f>
        <v/>
      </c>
      <c r="BB99" s="27" t="str">
        <f>IF($A99="","",(VLOOKUP($A99,ACOUSTIC_PIVOT_TABLE!$B$4:$AO$500,23,FALSE)))</f>
        <v/>
      </c>
      <c r="BC99" s="27" t="str">
        <f>IF($A99="","",(VLOOKUP($A99,ACOUSTIC_PIVOT_TABLE!$B$4:$AO$500,24,FALSE)))</f>
        <v/>
      </c>
      <c r="BD99" s="27" t="str">
        <f>IF($A99="","",(VLOOKUP($A99,ACOUSTIC_PIVOT_TABLE!$B$4:$AO$500,25,FALSE)))</f>
        <v/>
      </c>
      <c r="BE99" s="27" t="str">
        <f>IF($A99="","",(VLOOKUP($A99,ACOUSTIC_PIVOT_TABLE!$B$4:$AO$500,26,FALSE)))</f>
        <v/>
      </c>
      <c r="BF99" s="27" t="str">
        <f>IF($A99="","",(VLOOKUP($A99,ACOUSTIC_PIVOT_TABLE!$B$4:$AO$500,27,FALSE)))</f>
        <v/>
      </c>
      <c r="BG99" s="27" t="str">
        <f>IF($A99="","",(VLOOKUP($A99,ACOUSTIC_PIVOT_TABLE!$B$4:$AO$500,28,FALSE)))</f>
        <v/>
      </c>
      <c r="BH99" s="27" t="str">
        <f>IF($A99="","",(VLOOKUP($A99,ACOUSTIC_PIVOT_TABLE!$B$4:$AO$500,29,FALSE)))</f>
        <v/>
      </c>
      <c r="BI99" s="27" t="str">
        <f>IF($A99="","",(VLOOKUP($A99,ACOUSTIC_PIVOT_TABLE!$B$4:$AO$500,30,FALSE)))</f>
        <v/>
      </c>
      <c r="BJ99" s="27" t="str">
        <f>IF($A99="","",(VLOOKUP($A99,ACOUSTIC_PIVOT_TABLE!$B$4:$AO$500,31,FALSE)))</f>
        <v/>
      </c>
      <c r="BK99" s="27" t="str">
        <f>IF($A99="","",(VLOOKUP($A99,ACOUSTIC_PIVOT_TABLE!$B$4:$AO$500,32,FALSE)))</f>
        <v/>
      </c>
      <c r="BL99" s="27" t="str">
        <f>IF($A99="","",(VLOOKUP($A99,ACOUSTIC_PIVOT_TABLE!$B$4:$AO$500,33,FALSE)))</f>
        <v/>
      </c>
      <c r="BM99" s="27" t="str">
        <f>IF($A99="","",(VLOOKUP($A99,ACOUSTIC_PIVOT_TABLE!$B$4:$AO$500,34,FALSE)))</f>
        <v/>
      </c>
      <c r="BN99" s="27" t="str">
        <f>IF($A99="","",(VLOOKUP($A99,ACOUSTIC_PIVOT_TABLE!$B$4:$AO$500,35,FALSE)))</f>
        <v/>
      </c>
      <c r="BO99" s="27" t="str">
        <f>IF($A99="","",(VLOOKUP($A99,ACOUSTIC_PIVOT_TABLE!$B$4:$AO$500,36,FALSE)))</f>
        <v/>
      </c>
      <c r="BP99" s="27" t="str">
        <f>IF($A99="","",(VLOOKUP($A99,ACOUSTIC_PIVOT_TABLE!$B$4:$AO$500,37,FALSE)))</f>
        <v/>
      </c>
      <c r="BQ99" s="27" t="str">
        <f>IF($A99="","",(VLOOKUP($A99,ACOUSTIC_PIVOT_TABLE!$B$4:$AO$500,38,FALSE)))</f>
        <v/>
      </c>
      <c r="BR99" s="27" t="str">
        <f>IF($A99="","",(VLOOKUP($A99,ACOUSTIC_PIVOT_TABLE!$B$4:$AO$500,39,FALSE)))</f>
        <v/>
      </c>
      <c r="BS99" s="27" t="str">
        <f>IF($A99="","",(VLOOKUP($A99,ACOUSTIC_PIVOT_TABLE!$B$4:$AO$500,40,FALSE)))</f>
        <v/>
      </c>
    </row>
    <row r="100" spans="1:71" x14ac:dyDescent="0.25">
      <c r="A100" s="1" t="str">
        <f>IF(ACOUSTIC_PIVOT_TABLE!B102 = 0, "",ACOUSTIC_PIVOT_TABLE!B102)</f>
        <v/>
      </c>
      <c r="B100" s="1" t="str">
        <f>IF($A100="","",(VLOOKUP($A100,ACOUSTICS_COMBINED!$B$3:$AQ$501,21,FALSE)))</f>
        <v/>
      </c>
      <c r="C100" s="1" t="str">
        <f>IF($A100="","",(VLOOKUP($A100,ACOUSTICS_COMBINED!$B$3:$AQ$501,22,FALSE)))</f>
        <v/>
      </c>
      <c r="D100" s="1" t="str">
        <f>IF($A100="","",(VLOOKUP($A100,ACOUSTICS_COMBINED!$B$3:$AQ$501,12,FALSE)))</f>
        <v/>
      </c>
      <c r="E100" s="1" t="str">
        <f>IF($A100="","",(VLOOKUP($A100,ACOUSTICS_COMBINED!$B$3:$AQ$501,13,FALSE)))</f>
        <v/>
      </c>
      <c r="F100" s="1" t="str">
        <f>IF($A100="","",(VLOOKUP($A100,ACOUSTICS_COMBINED!$B$3:$AQ$501,14,FALSE)))</f>
        <v/>
      </c>
      <c r="G100" s="1" t="str">
        <f>IF($A100="","",(VLOOKUP($A100,ACOUSTICS_COMBINED!$B$3:$AQ$501,23,FALSE)))</f>
        <v/>
      </c>
      <c r="H100" s="1" t="str">
        <f>IF($A100="","",(VLOOKUP($A100,ACOUSTICS_COMBINED!$B$3:$AQ$501,24,FALSE)))</f>
        <v/>
      </c>
      <c r="I100" s="1" t="str">
        <f>IF($A100="","",(VLOOKUP($A100,ACOUSTICS_COMBINED!$B$3:$AQ$501,15,FALSE)))</f>
        <v/>
      </c>
      <c r="J100" s="1" t="str">
        <f>IF($A100="","",(VLOOKUP($A100,ACOUSTICS_COMBINED!$B$3:$AQ$501,16,FALSE)))</f>
        <v/>
      </c>
      <c r="K100" s="1" t="str">
        <f>IF($A100="","",(VLOOKUP($A100,ACOUSTICS_COMBINED!$B$3:$AQ$501,17,FALSE)))</f>
        <v/>
      </c>
      <c r="L100" s="1" t="str">
        <f>IF($A100="","",(VLOOKUP($A100,ACOUSTICS_COMBINED!$B$3:$AQ$501,18,FALSE)))</f>
        <v/>
      </c>
      <c r="M100" s="1" t="str">
        <f>IF($A100="","",(VLOOKUP($A100,ACOUSTICS_COMBINED!$B$3:$AQ$501,25,FALSE)))</f>
        <v/>
      </c>
      <c r="N100" s="16" t="str">
        <f>IF($A100="","",(VLOOKUP($A100,ACOUSTICS_COMBINED!$B$3:$AQ$501,19,FALSE)))</f>
        <v/>
      </c>
      <c r="O100" s="16" t="str">
        <f>IF($A100="","",(VLOOKUP($A100,ACOUSTICS_COMBINED!$B$3:$AQ$501,20,FALSE)))</f>
        <v/>
      </c>
      <c r="P100" s="1" t="str">
        <f>IF($A100="","",(VLOOKUP($A100,ACOUSTICS_COMBINED!$B$3:$AQ$501,26,FALSE)))</f>
        <v/>
      </c>
      <c r="Q100" s="1" t="str">
        <f>IF($A100="","",(VLOOKUP($A100,ACOUSTICS_COMBINED!$B$3:$AQ$501,27,FALSE)))</f>
        <v/>
      </c>
      <c r="R100" s="1" t="str">
        <f>IF($A100="","",(VLOOKUP($A100,ACOUSTICS_COMBINED!$B$3:$AQ$501,28,FALSE)))</f>
        <v/>
      </c>
      <c r="S100" s="1" t="str">
        <f>IF($A100="","",(VLOOKUP($A100,ACOUSTICS_COMBINED!$B$3:$AQ$501,29,FALSE)))</f>
        <v/>
      </c>
      <c r="T100" s="1" t="str">
        <f>IF($A100="","",(VLOOKUP($A100,ACOUSTICS_COMBINED!$B$3:$AQ$501,30,FALSE)))</f>
        <v/>
      </c>
      <c r="U100" s="1" t="str">
        <f>IF($A100="","",(VLOOKUP($A100,ACOUSTICS_COMBINED!$B$3:$AQ$501,31,FALSE)))</f>
        <v/>
      </c>
      <c r="V100" s="1" t="str">
        <f>IF($A100="","",(VLOOKUP($A100,ACOUSTICS_COMBINED!$B$3:$AQ$501,32,FALSE)))</f>
        <v/>
      </c>
      <c r="W100" s="1" t="str">
        <f>IF($A100="","",(VLOOKUP($A100,ACOUSTICS_COMBINED!$B$3:$AQ$501,33,FALSE)))</f>
        <v/>
      </c>
      <c r="X100" s="1" t="str">
        <f>IF($A100="","",(VLOOKUP($A100,ACOUSTICS_COMBINED!$B$3:$AQ$501,34,FALSE)))</f>
        <v/>
      </c>
      <c r="Y100" s="1" t="str">
        <f>IF($A100="","",(VLOOKUP($A100,ACOUSTICS_COMBINED!$B$3:$AQ$501,35,FALSE)))</f>
        <v/>
      </c>
      <c r="Z100" s="1" t="str">
        <f>IF($A100="","",(VLOOKUP($A100,ACOUSTICS_COMBINED!$B$3:$AQ$501,36,FALSE)))</f>
        <v/>
      </c>
      <c r="AA100" s="1" t="str">
        <f>IF($A100="","",(VLOOKUP($A100,ACOUSTICS_COMBINED!$B$3:$AQ$501,37,FALSE)))</f>
        <v/>
      </c>
      <c r="AB100" s="1" t="str">
        <f>IF($A100="","",(VLOOKUP($A100,ACOUSTICS_COMBINED!$B$3:$AQ$501,38,FALSE)))</f>
        <v/>
      </c>
      <c r="AC100" s="1" t="str">
        <f>IF($A100="","",(VLOOKUP($A100,ACOUSTICS_COMBINED!$B$3:$AQ$501,39,FALSE)))</f>
        <v/>
      </c>
      <c r="AD100" s="1" t="str">
        <f>IF($A100="","",(VLOOKUP($A100,ACOUSTICS_COMBINED!$B$3:$AQ$501,40,FALSE)))</f>
        <v/>
      </c>
      <c r="AE100" s="1" t="str">
        <f>IF($A100="","",(VLOOKUP($A100,ACOUSTICS_COMBINED!$B$3:$AQ$501,41,FALSE)))</f>
        <v/>
      </c>
      <c r="AF100" s="1" t="str">
        <f>IF($A100="","",(VLOOKUP($A100,ACOUSTICS_COMBINED!$B$3:$AQ$501,42,FALSE)))</f>
        <v/>
      </c>
      <c r="AG100" s="27" t="str">
        <f>IF($A100="","",(VLOOKUP($A100,ACOUSTIC_PIVOT_TABLE!$B$4:$AO$500,2,FALSE)))</f>
        <v/>
      </c>
      <c r="AH100" s="27" t="str">
        <f>IF($A100="","",(VLOOKUP($A100,ACOUSTIC_PIVOT_TABLE!$B$4:$AO$500,3,FALSE)))</f>
        <v/>
      </c>
      <c r="AI100" s="27" t="str">
        <f>IF($A100="","",(VLOOKUP($A100,ACOUSTIC_PIVOT_TABLE!$B$4:$AO$500,4,FALSE)))</f>
        <v/>
      </c>
      <c r="AJ100" s="27" t="str">
        <f>IF($A100="","",(VLOOKUP($A100,ACOUSTIC_PIVOT_TABLE!$B$4:$AO$500,5,FALSE)))</f>
        <v/>
      </c>
      <c r="AK100" s="27" t="str">
        <f>IF($A100="","",(VLOOKUP($A100,ACOUSTIC_PIVOT_TABLE!$B$4:$AO$500,6,FALSE)))</f>
        <v/>
      </c>
      <c r="AL100" s="27" t="str">
        <f>IF($A100="","",(VLOOKUP($A100,ACOUSTIC_PIVOT_TABLE!$B$4:$AO$500,7,FALSE)))</f>
        <v/>
      </c>
      <c r="AM100" s="27" t="str">
        <f>IF($A100="","",(VLOOKUP($A100,ACOUSTIC_PIVOT_TABLE!$B$4:$AO$500,8,FALSE)))</f>
        <v/>
      </c>
      <c r="AN100" s="27" t="str">
        <f>IF($A100="","",(VLOOKUP($A100,ACOUSTIC_PIVOT_TABLE!$B$4:$AO$500,9,FALSE)))</f>
        <v/>
      </c>
      <c r="AO100" s="27" t="str">
        <f>IF($A100="","",(VLOOKUP($A100,ACOUSTIC_PIVOT_TABLE!$B$4:$AO$500,10,FALSE)))</f>
        <v/>
      </c>
      <c r="AP100" s="27" t="str">
        <f>IF($A100="","",(VLOOKUP($A100,ACOUSTIC_PIVOT_TABLE!$B$4:$AO$500,11,FALSE)))</f>
        <v/>
      </c>
      <c r="AQ100" s="27" t="str">
        <f>IF($A100="","",(VLOOKUP($A100,ACOUSTIC_PIVOT_TABLE!$B$4:$AO$500,12,FALSE)))</f>
        <v/>
      </c>
      <c r="AR100" s="27" t="str">
        <f>IF($A100="","",(VLOOKUP($A100,ACOUSTIC_PIVOT_TABLE!$B$4:$AO$500,13,FALSE)))</f>
        <v/>
      </c>
      <c r="AS100" s="27" t="str">
        <f>IF($A100="","",(VLOOKUP($A100,ACOUSTIC_PIVOT_TABLE!$B$4:$AO$500,14,FALSE)))</f>
        <v/>
      </c>
      <c r="AT100" s="27" t="str">
        <f>IF($A100="","",(VLOOKUP($A100,ACOUSTIC_PIVOT_TABLE!$B$4:$AO$500,15,FALSE)))</f>
        <v/>
      </c>
      <c r="AU100" s="27" t="str">
        <f>IF($A100="","",(VLOOKUP($A100,ACOUSTIC_PIVOT_TABLE!$B$4:$AO$500,16,FALSE)))</f>
        <v/>
      </c>
      <c r="AV100" s="27" t="str">
        <f>IF($A100="","",(VLOOKUP($A100,ACOUSTIC_PIVOT_TABLE!$B$4:$AO$500,17,FALSE)))</f>
        <v/>
      </c>
      <c r="AW100" s="27" t="str">
        <f>IF($A100="","",(VLOOKUP($A100,ACOUSTIC_PIVOT_TABLE!$B$4:$AO$500,18,FALSE)))</f>
        <v/>
      </c>
      <c r="AX100" s="27" t="str">
        <f>IF($A100="","",(VLOOKUP($A100,ACOUSTIC_PIVOT_TABLE!$B$4:$AO$500,19,FALSE)))</f>
        <v/>
      </c>
      <c r="AY100" s="27" t="str">
        <f>IF($A100="","",(VLOOKUP($A100,ACOUSTIC_PIVOT_TABLE!$B$4:$AO$500,20,FALSE)))</f>
        <v/>
      </c>
      <c r="AZ100" s="27" t="str">
        <f>IF($A100="","",(VLOOKUP($A100,ACOUSTIC_PIVOT_TABLE!$B$4:$AO$500,21,FALSE)))</f>
        <v/>
      </c>
      <c r="BA100" s="27" t="str">
        <f>IF($A100="","",(VLOOKUP($A100,ACOUSTIC_PIVOT_TABLE!$B$4:$AO$500,22,FALSE)))</f>
        <v/>
      </c>
      <c r="BB100" s="27" t="str">
        <f>IF($A100="","",(VLOOKUP($A100,ACOUSTIC_PIVOT_TABLE!$B$4:$AO$500,23,FALSE)))</f>
        <v/>
      </c>
      <c r="BC100" s="27" t="str">
        <f>IF($A100="","",(VLOOKUP($A100,ACOUSTIC_PIVOT_TABLE!$B$4:$AO$500,24,FALSE)))</f>
        <v/>
      </c>
      <c r="BD100" s="27" t="str">
        <f>IF($A100="","",(VLOOKUP($A100,ACOUSTIC_PIVOT_TABLE!$B$4:$AO$500,25,FALSE)))</f>
        <v/>
      </c>
      <c r="BE100" s="27" t="str">
        <f>IF($A100="","",(VLOOKUP($A100,ACOUSTIC_PIVOT_TABLE!$B$4:$AO$500,26,FALSE)))</f>
        <v/>
      </c>
      <c r="BF100" s="27" t="str">
        <f>IF($A100="","",(VLOOKUP($A100,ACOUSTIC_PIVOT_TABLE!$B$4:$AO$500,27,FALSE)))</f>
        <v/>
      </c>
      <c r="BG100" s="27" t="str">
        <f>IF($A100="","",(VLOOKUP($A100,ACOUSTIC_PIVOT_TABLE!$B$4:$AO$500,28,FALSE)))</f>
        <v/>
      </c>
      <c r="BH100" s="27" t="str">
        <f>IF($A100="","",(VLOOKUP($A100,ACOUSTIC_PIVOT_TABLE!$B$4:$AO$500,29,FALSE)))</f>
        <v/>
      </c>
      <c r="BI100" s="27" t="str">
        <f>IF($A100="","",(VLOOKUP($A100,ACOUSTIC_PIVOT_TABLE!$B$4:$AO$500,30,FALSE)))</f>
        <v/>
      </c>
      <c r="BJ100" s="27" t="str">
        <f>IF($A100="","",(VLOOKUP($A100,ACOUSTIC_PIVOT_TABLE!$B$4:$AO$500,31,FALSE)))</f>
        <v/>
      </c>
      <c r="BK100" s="27" t="str">
        <f>IF($A100="","",(VLOOKUP($A100,ACOUSTIC_PIVOT_TABLE!$B$4:$AO$500,32,FALSE)))</f>
        <v/>
      </c>
      <c r="BL100" s="27" t="str">
        <f>IF($A100="","",(VLOOKUP($A100,ACOUSTIC_PIVOT_TABLE!$B$4:$AO$500,33,FALSE)))</f>
        <v/>
      </c>
      <c r="BM100" s="27" t="str">
        <f>IF($A100="","",(VLOOKUP($A100,ACOUSTIC_PIVOT_TABLE!$B$4:$AO$500,34,FALSE)))</f>
        <v/>
      </c>
      <c r="BN100" s="27" t="str">
        <f>IF($A100="","",(VLOOKUP($A100,ACOUSTIC_PIVOT_TABLE!$B$4:$AO$500,35,FALSE)))</f>
        <v/>
      </c>
      <c r="BO100" s="27" t="str">
        <f>IF($A100="","",(VLOOKUP($A100,ACOUSTIC_PIVOT_TABLE!$B$4:$AO$500,36,FALSE)))</f>
        <v/>
      </c>
      <c r="BP100" s="27" t="str">
        <f>IF($A100="","",(VLOOKUP($A100,ACOUSTIC_PIVOT_TABLE!$B$4:$AO$500,37,FALSE)))</f>
        <v/>
      </c>
      <c r="BQ100" s="27" t="str">
        <f>IF($A100="","",(VLOOKUP($A100,ACOUSTIC_PIVOT_TABLE!$B$4:$AO$500,38,FALSE)))</f>
        <v/>
      </c>
      <c r="BR100" s="27" t="str">
        <f>IF($A100="","",(VLOOKUP($A100,ACOUSTIC_PIVOT_TABLE!$B$4:$AO$500,39,FALSE)))</f>
        <v/>
      </c>
      <c r="BS100" s="27" t="str">
        <f>IF($A100="","",(VLOOKUP($A100,ACOUSTIC_PIVOT_TABLE!$B$4:$AO$500,40,FALSE)))</f>
        <v/>
      </c>
    </row>
    <row r="101" spans="1:71" x14ac:dyDescent="0.25">
      <c r="A101" s="1" t="str">
        <f>IF(ACOUSTIC_PIVOT_TABLE!B103 = 0, "",ACOUSTIC_PIVOT_TABLE!B103)</f>
        <v/>
      </c>
      <c r="B101" s="1" t="str">
        <f>IF($A101="","",(VLOOKUP($A101,ACOUSTICS_COMBINED!$B$3:$AQ$501,21,FALSE)))</f>
        <v/>
      </c>
      <c r="C101" s="1" t="str">
        <f>IF($A101="","",(VLOOKUP($A101,ACOUSTICS_COMBINED!$B$3:$AQ$501,22,FALSE)))</f>
        <v/>
      </c>
      <c r="D101" s="1" t="str">
        <f>IF($A101="","",(VLOOKUP($A101,ACOUSTICS_COMBINED!$B$3:$AQ$501,12,FALSE)))</f>
        <v/>
      </c>
      <c r="E101" s="1" t="str">
        <f>IF($A101="","",(VLOOKUP($A101,ACOUSTICS_COMBINED!$B$3:$AQ$501,13,FALSE)))</f>
        <v/>
      </c>
      <c r="F101" s="1" t="str">
        <f>IF($A101="","",(VLOOKUP($A101,ACOUSTICS_COMBINED!$B$3:$AQ$501,14,FALSE)))</f>
        <v/>
      </c>
      <c r="G101" s="1" t="str">
        <f>IF($A101="","",(VLOOKUP($A101,ACOUSTICS_COMBINED!$B$3:$AQ$501,23,FALSE)))</f>
        <v/>
      </c>
      <c r="H101" s="1" t="str">
        <f>IF($A101="","",(VLOOKUP($A101,ACOUSTICS_COMBINED!$B$3:$AQ$501,24,FALSE)))</f>
        <v/>
      </c>
      <c r="I101" s="1" t="str">
        <f>IF($A101="","",(VLOOKUP($A101,ACOUSTICS_COMBINED!$B$3:$AQ$501,15,FALSE)))</f>
        <v/>
      </c>
      <c r="J101" s="1" t="str">
        <f>IF($A101="","",(VLOOKUP($A101,ACOUSTICS_COMBINED!$B$3:$AQ$501,16,FALSE)))</f>
        <v/>
      </c>
      <c r="K101" s="1" t="str">
        <f>IF($A101="","",(VLOOKUP($A101,ACOUSTICS_COMBINED!$B$3:$AQ$501,17,FALSE)))</f>
        <v/>
      </c>
      <c r="L101" s="1" t="str">
        <f>IF($A101="","",(VLOOKUP($A101,ACOUSTICS_COMBINED!$B$3:$AQ$501,18,FALSE)))</f>
        <v/>
      </c>
      <c r="M101" s="1" t="str">
        <f>IF($A101="","",(VLOOKUP($A101,ACOUSTICS_COMBINED!$B$3:$AQ$501,25,FALSE)))</f>
        <v/>
      </c>
      <c r="N101" s="16" t="str">
        <f>IF($A101="","",(VLOOKUP($A101,ACOUSTICS_COMBINED!$B$3:$AQ$501,19,FALSE)))</f>
        <v/>
      </c>
      <c r="O101" s="16" t="str">
        <f>IF($A101="","",(VLOOKUP($A101,ACOUSTICS_COMBINED!$B$3:$AQ$501,20,FALSE)))</f>
        <v/>
      </c>
      <c r="P101" s="1" t="str">
        <f>IF($A101="","",(VLOOKUP($A101,ACOUSTICS_COMBINED!$B$3:$AQ$501,26,FALSE)))</f>
        <v/>
      </c>
      <c r="Q101" s="1" t="str">
        <f>IF($A101="","",(VLOOKUP($A101,ACOUSTICS_COMBINED!$B$3:$AQ$501,27,FALSE)))</f>
        <v/>
      </c>
      <c r="R101" s="1" t="str">
        <f>IF($A101="","",(VLOOKUP($A101,ACOUSTICS_COMBINED!$B$3:$AQ$501,28,FALSE)))</f>
        <v/>
      </c>
      <c r="S101" s="1" t="str">
        <f>IF($A101="","",(VLOOKUP($A101,ACOUSTICS_COMBINED!$B$3:$AQ$501,29,FALSE)))</f>
        <v/>
      </c>
      <c r="T101" s="1" t="str">
        <f>IF($A101="","",(VLOOKUP($A101,ACOUSTICS_COMBINED!$B$3:$AQ$501,30,FALSE)))</f>
        <v/>
      </c>
      <c r="U101" s="1" t="str">
        <f>IF($A101="","",(VLOOKUP($A101,ACOUSTICS_COMBINED!$B$3:$AQ$501,31,FALSE)))</f>
        <v/>
      </c>
      <c r="V101" s="1" t="str">
        <f>IF($A101="","",(VLOOKUP($A101,ACOUSTICS_COMBINED!$B$3:$AQ$501,32,FALSE)))</f>
        <v/>
      </c>
      <c r="W101" s="1" t="str">
        <f>IF($A101="","",(VLOOKUP($A101,ACOUSTICS_COMBINED!$B$3:$AQ$501,33,FALSE)))</f>
        <v/>
      </c>
      <c r="X101" s="1" t="str">
        <f>IF($A101="","",(VLOOKUP($A101,ACOUSTICS_COMBINED!$B$3:$AQ$501,34,FALSE)))</f>
        <v/>
      </c>
      <c r="Y101" s="1" t="str">
        <f>IF($A101="","",(VLOOKUP($A101,ACOUSTICS_COMBINED!$B$3:$AQ$501,35,FALSE)))</f>
        <v/>
      </c>
      <c r="Z101" s="1" t="str">
        <f>IF($A101="","",(VLOOKUP($A101,ACOUSTICS_COMBINED!$B$3:$AQ$501,36,FALSE)))</f>
        <v/>
      </c>
      <c r="AA101" s="1" t="str">
        <f>IF($A101="","",(VLOOKUP($A101,ACOUSTICS_COMBINED!$B$3:$AQ$501,37,FALSE)))</f>
        <v/>
      </c>
      <c r="AB101" s="1" t="str">
        <f>IF($A101="","",(VLOOKUP($A101,ACOUSTICS_COMBINED!$B$3:$AQ$501,38,FALSE)))</f>
        <v/>
      </c>
      <c r="AC101" s="1" t="str">
        <f>IF($A101="","",(VLOOKUP($A101,ACOUSTICS_COMBINED!$B$3:$AQ$501,39,FALSE)))</f>
        <v/>
      </c>
      <c r="AD101" s="1" t="str">
        <f>IF($A101="","",(VLOOKUP($A101,ACOUSTICS_COMBINED!$B$3:$AQ$501,40,FALSE)))</f>
        <v/>
      </c>
      <c r="AE101" s="1" t="str">
        <f>IF($A101="","",(VLOOKUP($A101,ACOUSTICS_COMBINED!$B$3:$AQ$501,41,FALSE)))</f>
        <v/>
      </c>
      <c r="AF101" s="1" t="str">
        <f>IF($A101="","",(VLOOKUP($A101,ACOUSTICS_COMBINED!$B$3:$AQ$501,42,FALSE)))</f>
        <v/>
      </c>
      <c r="AG101" s="27" t="str">
        <f>IF($A101="","",(VLOOKUP($A101,ACOUSTIC_PIVOT_TABLE!$B$4:$AO$500,2,FALSE)))</f>
        <v/>
      </c>
      <c r="AH101" s="27" t="str">
        <f>IF($A101="","",(VLOOKUP($A101,ACOUSTIC_PIVOT_TABLE!$B$4:$AO$500,3,FALSE)))</f>
        <v/>
      </c>
      <c r="AI101" s="27" t="str">
        <f>IF($A101="","",(VLOOKUP($A101,ACOUSTIC_PIVOT_TABLE!$B$4:$AO$500,4,FALSE)))</f>
        <v/>
      </c>
      <c r="AJ101" s="27" t="str">
        <f>IF($A101="","",(VLOOKUP($A101,ACOUSTIC_PIVOT_TABLE!$B$4:$AO$500,5,FALSE)))</f>
        <v/>
      </c>
      <c r="AK101" s="27" t="str">
        <f>IF($A101="","",(VLOOKUP($A101,ACOUSTIC_PIVOT_TABLE!$B$4:$AO$500,6,FALSE)))</f>
        <v/>
      </c>
      <c r="AL101" s="27" t="str">
        <f>IF($A101="","",(VLOOKUP($A101,ACOUSTIC_PIVOT_TABLE!$B$4:$AO$500,7,FALSE)))</f>
        <v/>
      </c>
      <c r="AM101" s="27" t="str">
        <f>IF($A101="","",(VLOOKUP($A101,ACOUSTIC_PIVOT_TABLE!$B$4:$AO$500,8,FALSE)))</f>
        <v/>
      </c>
      <c r="AN101" s="27" t="str">
        <f>IF($A101="","",(VLOOKUP($A101,ACOUSTIC_PIVOT_TABLE!$B$4:$AO$500,9,FALSE)))</f>
        <v/>
      </c>
      <c r="AO101" s="27" t="str">
        <f>IF($A101="","",(VLOOKUP($A101,ACOUSTIC_PIVOT_TABLE!$B$4:$AO$500,10,FALSE)))</f>
        <v/>
      </c>
      <c r="AP101" s="27" t="str">
        <f>IF($A101="","",(VLOOKUP($A101,ACOUSTIC_PIVOT_TABLE!$B$4:$AO$500,11,FALSE)))</f>
        <v/>
      </c>
      <c r="AQ101" s="27" t="str">
        <f>IF($A101="","",(VLOOKUP($A101,ACOUSTIC_PIVOT_TABLE!$B$4:$AO$500,12,FALSE)))</f>
        <v/>
      </c>
      <c r="AR101" s="27" t="str">
        <f>IF($A101="","",(VLOOKUP($A101,ACOUSTIC_PIVOT_TABLE!$B$4:$AO$500,13,FALSE)))</f>
        <v/>
      </c>
      <c r="AS101" s="27" t="str">
        <f>IF($A101="","",(VLOOKUP($A101,ACOUSTIC_PIVOT_TABLE!$B$4:$AO$500,14,FALSE)))</f>
        <v/>
      </c>
      <c r="AT101" s="27" t="str">
        <f>IF($A101="","",(VLOOKUP($A101,ACOUSTIC_PIVOT_TABLE!$B$4:$AO$500,15,FALSE)))</f>
        <v/>
      </c>
      <c r="AU101" s="27" t="str">
        <f>IF($A101="","",(VLOOKUP($A101,ACOUSTIC_PIVOT_TABLE!$B$4:$AO$500,16,FALSE)))</f>
        <v/>
      </c>
      <c r="AV101" s="27" t="str">
        <f>IF($A101="","",(VLOOKUP($A101,ACOUSTIC_PIVOT_TABLE!$B$4:$AO$500,17,FALSE)))</f>
        <v/>
      </c>
      <c r="AW101" s="27" t="str">
        <f>IF($A101="","",(VLOOKUP($A101,ACOUSTIC_PIVOT_TABLE!$B$4:$AO$500,18,FALSE)))</f>
        <v/>
      </c>
      <c r="AX101" s="27" t="str">
        <f>IF($A101="","",(VLOOKUP($A101,ACOUSTIC_PIVOT_TABLE!$B$4:$AO$500,19,FALSE)))</f>
        <v/>
      </c>
      <c r="AY101" s="27" t="str">
        <f>IF($A101="","",(VLOOKUP($A101,ACOUSTIC_PIVOT_TABLE!$B$4:$AO$500,20,FALSE)))</f>
        <v/>
      </c>
      <c r="AZ101" s="27" t="str">
        <f>IF($A101="","",(VLOOKUP($A101,ACOUSTIC_PIVOT_TABLE!$B$4:$AO$500,21,FALSE)))</f>
        <v/>
      </c>
      <c r="BA101" s="27" t="str">
        <f>IF($A101="","",(VLOOKUP($A101,ACOUSTIC_PIVOT_TABLE!$B$4:$AO$500,22,FALSE)))</f>
        <v/>
      </c>
      <c r="BB101" s="27" t="str">
        <f>IF($A101="","",(VLOOKUP($A101,ACOUSTIC_PIVOT_TABLE!$B$4:$AO$500,23,FALSE)))</f>
        <v/>
      </c>
      <c r="BC101" s="27" t="str">
        <f>IF($A101="","",(VLOOKUP($A101,ACOUSTIC_PIVOT_TABLE!$B$4:$AO$500,24,FALSE)))</f>
        <v/>
      </c>
      <c r="BD101" s="27" t="str">
        <f>IF($A101="","",(VLOOKUP($A101,ACOUSTIC_PIVOT_TABLE!$B$4:$AO$500,25,FALSE)))</f>
        <v/>
      </c>
      <c r="BE101" s="27" t="str">
        <f>IF($A101="","",(VLOOKUP($A101,ACOUSTIC_PIVOT_TABLE!$B$4:$AO$500,26,FALSE)))</f>
        <v/>
      </c>
      <c r="BF101" s="27" t="str">
        <f>IF($A101="","",(VLOOKUP($A101,ACOUSTIC_PIVOT_TABLE!$B$4:$AO$500,27,FALSE)))</f>
        <v/>
      </c>
      <c r="BG101" s="27" t="str">
        <f>IF($A101="","",(VLOOKUP($A101,ACOUSTIC_PIVOT_TABLE!$B$4:$AO$500,28,FALSE)))</f>
        <v/>
      </c>
      <c r="BH101" s="27" t="str">
        <f>IF($A101="","",(VLOOKUP($A101,ACOUSTIC_PIVOT_TABLE!$B$4:$AO$500,29,FALSE)))</f>
        <v/>
      </c>
      <c r="BI101" s="27" t="str">
        <f>IF($A101="","",(VLOOKUP($A101,ACOUSTIC_PIVOT_TABLE!$B$4:$AO$500,30,FALSE)))</f>
        <v/>
      </c>
      <c r="BJ101" s="27" t="str">
        <f>IF($A101="","",(VLOOKUP($A101,ACOUSTIC_PIVOT_TABLE!$B$4:$AO$500,31,FALSE)))</f>
        <v/>
      </c>
      <c r="BK101" s="27" t="str">
        <f>IF($A101="","",(VLOOKUP($A101,ACOUSTIC_PIVOT_TABLE!$B$4:$AO$500,32,FALSE)))</f>
        <v/>
      </c>
      <c r="BL101" s="27" t="str">
        <f>IF($A101="","",(VLOOKUP($A101,ACOUSTIC_PIVOT_TABLE!$B$4:$AO$500,33,FALSE)))</f>
        <v/>
      </c>
      <c r="BM101" s="27" t="str">
        <f>IF($A101="","",(VLOOKUP($A101,ACOUSTIC_PIVOT_TABLE!$B$4:$AO$500,34,FALSE)))</f>
        <v/>
      </c>
      <c r="BN101" s="27" t="str">
        <f>IF($A101="","",(VLOOKUP($A101,ACOUSTIC_PIVOT_TABLE!$B$4:$AO$500,35,FALSE)))</f>
        <v/>
      </c>
      <c r="BO101" s="27" t="str">
        <f>IF($A101="","",(VLOOKUP($A101,ACOUSTIC_PIVOT_TABLE!$B$4:$AO$500,36,FALSE)))</f>
        <v/>
      </c>
      <c r="BP101" s="27" t="str">
        <f>IF($A101="","",(VLOOKUP($A101,ACOUSTIC_PIVOT_TABLE!$B$4:$AO$500,37,FALSE)))</f>
        <v/>
      </c>
      <c r="BQ101" s="27" t="str">
        <f>IF($A101="","",(VLOOKUP($A101,ACOUSTIC_PIVOT_TABLE!$B$4:$AO$500,38,FALSE)))</f>
        <v/>
      </c>
      <c r="BR101" s="27" t="str">
        <f>IF($A101="","",(VLOOKUP($A101,ACOUSTIC_PIVOT_TABLE!$B$4:$AO$500,39,FALSE)))</f>
        <v/>
      </c>
      <c r="BS101" s="27" t="str">
        <f>IF($A101="","",(VLOOKUP($A101,ACOUSTIC_PIVOT_TABLE!$B$4:$AO$500,40,FALSE)))</f>
        <v/>
      </c>
    </row>
    <row r="102" spans="1:71" x14ac:dyDescent="0.25">
      <c r="A102" s="1" t="str">
        <f>IF(ACOUSTIC_PIVOT_TABLE!B104 = 0, "",ACOUSTIC_PIVOT_TABLE!B104)</f>
        <v/>
      </c>
      <c r="B102" s="1" t="str">
        <f>IF($A102="","",(VLOOKUP($A102,ACOUSTICS_COMBINED!$B$3:$AQ$501,21,FALSE)))</f>
        <v/>
      </c>
      <c r="C102" s="1" t="str">
        <f>IF($A102="","",(VLOOKUP($A102,ACOUSTICS_COMBINED!$B$3:$AQ$501,22,FALSE)))</f>
        <v/>
      </c>
      <c r="D102" s="1" t="str">
        <f>IF($A102="","",(VLOOKUP($A102,ACOUSTICS_COMBINED!$B$3:$AQ$501,12,FALSE)))</f>
        <v/>
      </c>
      <c r="E102" s="1" t="str">
        <f>IF($A102="","",(VLOOKUP($A102,ACOUSTICS_COMBINED!$B$3:$AQ$501,13,FALSE)))</f>
        <v/>
      </c>
      <c r="F102" s="1" t="str">
        <f>IF($A102="","",(VLOOKUP($A102,ACOUSTICS_COMBINED!$B$3:$AQ$501,14,FALSE)))</f>
        <v/>
      </c>
      <c r="G102" s="1" t="str">
        <f>IF($A102="","",(VLOOKUP($A102,ACOUSTICS_COMBINED!$B$3:$AQ$501,23,FALSE)))</f>
        <v/>
      </c>
      <c r="H102" s="1" t="str">
        <f>IF($A102="","",(VLOOKUP($A102,ACOUSTICS_COMBINED!$B$3:$AQ$501,24,FALSE)))</f>
        <v/>
      </c>
      <c r="I102" s="1" t="str">
        <f>IF($A102="","",(VLOOKUP($A102,ACOUSTICS_COMBINED!$B$3:$AQ$501,15,FALSE)))</f>
        <v/>
      </c>
      <c r="J102" s="1" t="str">
        <f>IF($A102="","",(VLOOKUP($A102,ACOUSTICS_COMBINED!$B$3:$AQ$501,16,FALSE)))</f>
        <v/>
      </c>
      <c r="K102" s="1" t="str">
        <f>IF($A102="","",(VLOOKUP($A102,ACOUSTICS_COMBINED!$B$3:$AQ$501,17,FALSE)))</f>
        <v/>
      </c>
      <c r="L102" s="1" t="str">
        <f>IF($A102="","",(VLOOKUP($A102,ACOUSTICS_COMBINED!$B$3:$AQ$501,18,FALSE)))</f>
        <v/>
      </c>
      <c r="M102" s="1" t="str">
        <f>IF($A102="","",(VLOOKUP($A102,ACOUSTICS_COMBINED!$B$3:$AQ$501,25,FALSE)))</f>
        <v/>
      </c>
      <c r="N102" s="16" t="str">
        <f>IF($A102="","",(VLOOKUP($A102,ACOUSTICS_COMBINED!$B$3:$AQ$501,19,FALSE)))</f>
        <v/>
      </c>
      <c r="O102" s="16" t="str">
        <f>IF($A102="","",(VLOOKUP($A102,ACOUSTICS_COMBINED!$B$3:$AQ$501,20,FALSE)))</f>
        <v/>
      </c>
      <c r="P102" s="1" t="str">
        <f>IF($A102="","",(VLOOKUP($A102,ACOUSTICS_COMBINED!$B$3:$AQ$501,26,FALSE)))</f>
        <v/>
      </c>
      <c r="Q102" s="1" t="str">
        <f>IF($A102="","",(VLOOKUP($A102,ACOUSTICS_COMBINED!$B$3:$AQ$501,27,FALSE)))</f>
        <v/>
      </c>
      <c r="R102" s="1" t="str">
        <f>IF($A102="","",(VLOOKUP($A102,ACOUSTICS_COMBINED!$B$3:$AQ$501,28,FALSE)))</f>
        <v/>
      </c>
      <c r="S102" s="1" t="str">
        <f>IF($A102="","",(VLOOKUP($A102,ACOUSTICS_COMBINED!$B$3:$AQ$501,29,FALSE)))</f>
        <v/>
      </c>
      <c r="T102" s="1" t="str">
        <f>IF($A102="","",(VLOOKUP($A102,ACOUSTICS_COMBINED!$B$3:$AQ$501,30,FALSE)))</f>
        <v/>
      </c>
      <c r="U102" s="1" t="str">
        <f>IF($A102="","",(VLOOKUP($A102,ACOUSTICS_COMBINED!$B$3:$AQ$501,31,FALSE)))</f>
        <v/>
      </c>
      <c r="V102" s="1" t="str">
        <f>IF($A102="","",(VLOOKUP($A102,ACOUSTICS_COMBINED!$B$3:$AQ$501,32,FALSE)))</f>
        <v/>
      </c>
      <c r="W102" s="1" t="str">
        <f>IF($A102="","",(VLOOKUP($A102,ACOUSTICS_COMBINED!$B$3:$AQ$501,33,FALSE)))</f>
        <v/>
      </c>
      <c r="X102" s="1" t="str">
        <f>IF($A102="","",(VLOOKUP($A102,ACOUSTICS_COMBINED!$B$3:$AQ$501,34,FALSE)))</f>
        <v/>
      </c>
      <c r="Y102" s="1" t="str">
        <f>IF($A102="","",(VLOOKUP($A102,ACOUSTICS_COMBINED!$B$3:$AQ$501,35,FALSE)))</f>
        <v/>
      </c>
      <c r="Z102" s="1" t="str">
        <f>IF($A102="","",(VLOOKUP($A102,ACOUSTICS_COMBINED!$B$3:$AQ$501,36,FALSE)))</f>
        <v/>
      </c>
      <c r="AA102" s="1" t="str">
        <f>IF($A102="","",(VLOOKUP($A102,ACOUSTICS_COMBINED!$B$3:$AQ$501,37,FALSE)))</f>
        <v/>
      </c>
      <c r="AB102" s="1" t="str">
        <f>IF($A102="","",(VLOOKUP($A102,ACOUSTICS_COMBINED!$B$3:$AQ$501,38,FALSE)))</f>
        <v/>
      </c>
      <c r="AC102" s="1" t="str">
        <f>IF($A102="","",(VLOOKUP($A102,ACOUSTICS_COMBINED!$B$3:$AQ$501,39,FALSE)))</f>
        <v/>
      </c>
      <c r="AD102" s="1" t="str">
        <f>IF($A102="","",(VLOOKUP($A102,ACOUSTICS_COMBINED!$B$3:$AQ$501,40,FALSE)))</f>
        <v/>
      </c>
      <c r="AE102" s="1" t="str">
        <f>IF($A102="","",(VLOOKUP($A102,ACOUSTICS_COMBINED!$B$3:$AQ$501,41,FALSE)))</f>
        <v/>
      </c>
      <c r="AF102" s="1" t="str">
        <f>IF($A102="","",(VLOOKUP($A102,ACOUSTICS_COMBINED!$B$3:$AQ$501,42,FALSE)))</f>
        <v/>
      </c>
      <c r="AG102" s="27" t="str">
        <f>IF($A102="","",(VLOOKUP($A102,ACOUSTIC_PIVOT_TABLE!$B$4:$AO$500,2,FALSE)))</f>
        <v/>
      </c>
      <c r="AH102" s="27" t="str">
        <f>IF($A102="","",(VLOOKUP($A102,ACOUSTIC_PIVOT_TABLE!$B$4:$AO$500,3,FALSE)))</f>
        <v/>
      </c>
      <c r="AI102" s="27" t="str">
        <f>IF($A102="","",(VLOOKUP($A102,ACOUSTIC_PIVOT_TABLE!$B$4:$AO$500,4,FALSE)))</f>
        <v/>
      </c>
      <c r="AJ102" s="27" t="str">
        <f>IF($A102="","",(VLOOKUP($A102,ACOUSTIC_PIVOT_TABLE!$B$4:$AO$500,5,FALSE)))</f>
        <v/>
      </c>
      <c r="AK102" s="27" t="str">
        <f>IF($A102="","",(VLOOKUP($A102,ACOUSTIC_PIVOT_TABLE!$B$4:$AO$500,6,FALSE)))</f>
        <v/>
      </c>
      <c r="AL102" s="27" t="str">
        <f>IF($A102="","",(VLOOKUP($A102,ACOUSTIC_PIVOT_TABLE!$B$4:$AO$500,7,FALSE)))</f>
        <v/>
      </c>
      <c r="AM102" s="27" t="str">
        <f>IF($A102="","",(VLOOKUP($A102,ACOUSTIC_PIVOT_TABLE!$B$4:$AO$500,8,FALSE)))</f>
        <v/>
      </c>
      <c r="AN102" s="27" t="str">
        <f>IF($A102="","",(VLOOKUP($A102,ACOUSTIC_PIVOT_TABLE!$B$4:$AO$500,9,FALSE)))</f>
        <v/>
      </c>
      <c r="AO102" s="27" t="str">
        <f>IF($A102="","",(VLOOKUP($A102,ACOUSTIC_PIVOT_TABLE!$B$4:$AO$500,10,FALSE)))</f>
        <v/>
      </c>
      <c r="AP102" s="27" t="str">
        <f>IF($A102="","",(VLOOKUP($A102,ACOUSTIC_PIVOT_TABLE!$B$4:$AO$500,11,FALSE)))</f>
        <v/>
      </c>
      <c r="AQ102" s="27" t="str">
        <f>IF($A102="","",(VLOOKUP($A102,ACOUSTIC_PIVOT_TABLE!$B$4:$AO$500,12,FALSE)))</f>
        <v/>
      </c>
      <c r="AR102" s="27" t="str">
        <f>IF($A102="","",(VLOOKUP($A102,ACOUSTIC_PIVOT_TABLE!$B$4:$AO$500,13,FALSE)))</f>
        <v/>
      </c>
      <c r="AS102" s="27" t="str">
        <f>IF($A102="","",(VLOOKUP($A102,ACOUSTIC_PIVOT_TABLE!$B$4:$AO$500,14,FALSE)))</f>
        <v/>
      </c>
      <c r="AT102" s="27" t="str">
        <f>IF($A102="","",(VLOOKUP($A102,ACOUSTIC_PIVOT_TABLE!$B$4:$AO$500,15,FALSE)))</f>
        <v/>
      </c>
      <c r="AU102" s="27" t="str">
        <f>IF($A102="","",(VLOOKUP($A102,ACOUSTIC_PIVOT_TABLE!$B$4:$AO$500,16,FALSE)))</f>
        <v/>
      </c>
      <c r="AV102" s="27" t="str">
        <f>IF($A102="","",(VLOOKUP($A102,ACOUSTIC_PIVOT_TABLE!$B$4:$AO$500,17,FALSE)))</f>
        <v/>
      </c>
      <c r="AW102" s="27" t="str">
        <f>IF($A102="","",(VLOOKUP($A102,ACOUSTIC_PIVOT_TABLE!$B$4:$AO$500,18,FALSE)))</f>
        <v/>
      </c>
      <c r="AX102" s="27" t="str">
        <f>IF($A102="","",(VLOOKUP($A102,ACOUSTIC_PIVOT_TABLE!$B$4:$AO$500,19,FALSE)))</f>
        <v/>
      </c>
      <c r="AY102" s="27" t="str">
        <f>IF($A102="","",(VLOOKUP($A102,ACOUSTIC_PIVOT_TABLE!$B$4:$AO$500,20,FALSE)))</f>
        <v/>
      </c>
      <c r="AZ102" s="27" t="str">
        <f>IF($A102="","",(VLOOKUP($A102,ACOUSTIC_PIVOT_TABLE!$B$4:$AO$500,21,FALSE)))</f>
        <v/>
      </c>
      <c r="BA102" s="27" t="str">
        <f>IF($A102="","",(VLOOKUP($A102,ACOUSTIC_PIVOT_TABLE!$B$4:$AO$500,22,FALSE)))</f>
        <v/>
      </c>
      <c r="BB102" s="27" t="str">
        <f>IF($A102="","",(VLOOKUP($A102,ACOUSTIC_PIVOT_TABLE!$B$4:$AO$500,23,FALSE)))</f>
        <v/>
      </c>
      <c r="BC102" s="27" t="str">
        <f>IF($A102="","",(VLOOKUP($A102,ACOUSTIC_PIVOT_TABLE!$B$4:$AO$500,24,FALSE)))</f>
        <v/>
      </c>
      <c r="BD102" s="27" t="str">
        <f>IF($A102="","",(VLOOKUP($A102,ACOUSTIC_PIVOT_TABLE!$B$4:$AO$500,25,FALSE)))</f>
        <v/>
      </c>
      <c r="BE102" s="27" t="str">
        <f>IF($A102="","",(VLOOKUP($A102,ACOUSTIC_PIVOT_TABLE!$B$4:$AO$500,26,FALSE)))</f>
        <v/>
      </c>
      <c r="BF102" s="27" t="str">
        <f>IF($A102="","",(VLOOKUP($A102,ACOUSTIC_PIVOT_TABLE!$B$4:$AO$500,27,FALSE)))</f>
        <v/>
      </c>
      <c r="BG102" s="27" t="str">
        <f>IF($A102="","",(VLOOKUP($A102,ACOUSTIC_PIVOT_TABLE!$B$4:$AO$500,28,FALSE)))</f>
        <v/>
      </c>
      <c r="BH102" s="27" t="str">
        <f>IF($A102="","",(VLOOKUP($A102,ACOUSTIC_PIVOT_TABLE!$B$4:$AO$500,29,FALSE)))</f>
        <v/>
      </c>
      <c r="BI102" s="27" t="str">
        <f>IF($A102="","",(VLOOKUP($A102,ACOUSTIC_PIVOT_TABLE!$B$4:$AO$500,30,FALSE)))</f>
        <v/>
      </c>
      <c r="BJ102" s="27" t="str">
        <f>IF($A102="","",(VLOOKUP($A102,ACOUSTIC_PIVOT_TABLE!$B$4:$AO$500,31,FALSE)))</f>
        <v/>
      </c>
      <c r="BK102" s="27" t="str">
        <f>IF($A102="","",(VLOOKUP($A102,ACOUSTIC_PIVOT_TABLE!$B$4:$AO$500,32,FALSE)))</f>
        <v/>
      </c>
      <c r="BL102" s="27" t="str">
        <f>IF($A102="","",(VLOOKUP($A102,ACOUSTIC_PIVOT_TABLE!$B$4:$AO$500,33,FALSE)))</f>
        <v/>
      </c>
      <c r="BM102" s="27" t="str">
        <f>IF($A102="","",(VLOOKUP($A102,ACOUSTIC_PIVOT_TABLE!$B$4:$AO$500,34,FALSE)))</f>
        <v/>
      </c>
      <c r="BN102" s="27" t="str">
        <f>IF($A102="","",(VLOOKUP($A102,ACOUSTIC_PIVOT_TABLE!$B$4:$AO$500,35,FALSE)))</f>
        <v/>
      </c>
      <c r="BO102" s="27" t="str">
        <f>IF($A102="","",(VLOOKUP($A102,ACOUSTIC_PIVOT_TABLE!$B$4:$AO$500,36,FALSE)))</f>
        <v/>
      </c>
      <c r="BP102" s="27" t="str">
        <f>IF($A102="","",(VLOOKUP($A102,ACOUSTIC_PIVOT_TABLE!$B$4:$AO$500,37,FALSE)))</f>
        <v/>
      </c>
      <c r="BQ102" s="27" t="str">
        <f>IF($A102="","",(VLOOKUP($A102,ACOUSTIC_PIVOT_TABLE!$B$4:$AO$500,38,FALSE)))</f>
        <v/>
      </c>
      <c r="BR102" s="27" t="str">
        <f>IF($A102="","",(VLOOKUP($A102,ACOUSTIC_PIVOT_TABLE!$B$4:$AO$500,39,FALSE)))</f>
        <v/>
      </c>
      <c r="BS102" s="27" t="str">
        <f>IF($A102="","",(VLOOKUP($A102,ACOUSTIC_PIVOT_TABLE!$B$4:$AO$500,40,FALSE)))</f>
        <v/>
      </c>
    </row>
    <row r="103" spans="1:71" x14ac:dyDescent="0.25">
      <c r="A103" s="1" t="str">
        <f>IF(ACOUSTIC_PIVOT_TABLE!B105 = 0, "",ACOUSTIC_PIVOT_TABLE!B105)</f>
        <v/>
      </c>
      <c r="B103" s="1" t="str">
        <f>IF($A103="","",(VLOOKUP($A103,ACOUSTICS_COMBINED!$B$3:$AQ$501,21,FALSE)))</f>
        <v/>
      </c>
      <c r="C103" s="1" t="str">
        <f>IF($A103="","",(VLOOKUP($A103,ACOUSTICS_COMBINED!$B$3:$AQ$501,22,FALSE)))</f>
        <v/>
      </c>
      <c r="D103" s="1" t="str">
        <f>IF($A103="","",(VLOOKUP($A103,ACOUSTICS_COMBINED!$B$3:$AQ$501,12,FALSE)))</f>
        <v/>
      </c>
      <c r="E103" s="1" t="str">
        <f>IF($A103="","",(VLOOKUP($A103,ACOUSTICS_COMBINED!$B$3:$AQ$501,13,FALSE)))</f>
        <v/>
      </c>
      <c r="F103" s="1" t="str">
        <f>IF($A103="","",(VLOOKUP($A103,ACOUSTICS_COMBINED!$B$3:$AQ$501,14,FALSE)))</f>
        <v/>
      </c>
      <c r="G103" s="1" t="str">
        <f>IF($A103="","",(VLOOKUP($A103,ACOUSTICS_COMBINED!$B$3:$AQ$501,23,FALSE)))</f>
        <v/>
      </c>
      <c r="H103" s="1" t="str">
        <f>IF($A103="","",(VLOOKUP($A103,ACOUSTICS_COMBINED!$B$3:$AQ$501,24,FALSE)))</f>
        <v/>
      </c>
      <c r="I103" s="1" t="str">
        <f>IF($A103="","",(VLOOKUP($A103,ACOUSTICS_COMBINED!$B$3:$AQ$501,15,FALSE)))</f>
        <v/>
      </c>
      <c r="J103" s="1" t="str">
        <f>IF($A103="","",(VLOOKUP($A103,ACOUSTICS_COMBINED!$B$3:$AQ$501,16,FALSE)))</f>
        <v/>
      </c>
      <c r="K103" s="1" t="str">
        <f>IF($A103="","",(VLOOKUP($A103,ACOUSTICS_COMBINED!$B$3:$AQ$501,17,FALSE)))</f>
        <v/>
      </c>
      <c r="L103" s="1" t="str">
        <f>IF($A103="","",(VLOOKUP($A103,ACOUSTICS_COMBINED!$B$3:$AQ$501,18,FALSE)))</f>
        <v/>
      </c>
      <c r="M103" s="1" t="str">
        <f>IF($A103="","",(VLOOKUP($A103,ACOUSTICS_COMBINED!$B$3:$AQ$501,25,FALSE)))</f>
        <v/>
      </c>
      <c r="N103" s="16" t="str">
        <f>IF($A103="","",(VLOOKUP($A103,ACOUSTICS_COMBINED!$B$3:$AQ$501,19,FALSE)))</f>
        <v/>
      </c>
      <c r="O103" s="16" t="str">
        <f>IF($A103="","",(VLOOKUP($A103,ACOUSTICS_COMBINED!$B$3:$AQ$501,20,FALSE)))</f>
        <v/>
      </c>
      <c r="P103" s="1" t="str">
        <f>IF($A103="","",(VLOOKUP($A103,ACOUSTICS_COMBINED!$B$3:$AQ$501,26,FALSE)))</f>
        <v/>
      </c>
      <c r="Q103" s="1" t="str">
        <f>IF($A103="","",(VLOOKUP($A103,ACOUSTICS_COMBINED!$B$3:$AQ$501,27,FALSE)))</f>
        <v/>
      </c>
      <c r="R103" s="1" t="str">
        <f>IF($A103="","",(VLOOKUP($A103,ACOUSTICS_COMBINED!$B$3:$AQ$501,28,FALSE)))</f>
        <v/>
      </c>
      <c r="S103" s="1" t="str">
        <f>IF($A103="","",(VLOOKUP($A103,ACOUSTICS_COMBINED!$B$3:$AQ$501,29,FALSE)))</f>
        <v/>
      </c>
      <c r="T103" s="1" t="str">
        <f>IF($A103="","",(VLOOKUP($A103,ACOUSTICS_COMBINED!$B$3:$AQ$501,30,FALSE)))</f>
        <v/>
      </c>
      <c r="U103" s="1" t="str">
        <f>IF($A103="","",(VLOOKUP($A103,ACOUSTICS_COMBINED!$B$3:$AQ$501,31,FALSE)))</f>
        <v/>
      </c>
      <c r="V103" s="1" t="str">
        <f>IF($A103="","",(VLOOKUP($A103,ACOUSTICS_COMBINED!$B$3:$AQ$501,32,FALSE)))</f>
        <v/>
      </c>
      <c r="W103" s="1" t="str">
        <f>IF($A103="","",(VLOOKUP($A103,ACOUSTICS_COMBINED!$B$3:$AQ$501,33,FALSE)))</f>
        <v/>
      </c>
      <c r="X103" s="1" t="str">
        <f>IF($A103="","",(VLOOKUP($A103,ACOUSTICS_COMBINED!$B$3:$AQ$501,34,FALSE)))</f>
        <v/>
      </c>
      <c r="Y103" s="1" t="str">
        <f>IF($A103="","",(VLOOKUP($A103,ACOUSTICS_COMBINED!$B$3:$AQ$501,35,FALSE)))</f>
        <v/>
      </c>
      <c r="Z103" s="1" t="str">
        <f>IF($A103="","",(VLOOKUP($A103,ACOUSTICS_COMBINED!$B$3:$AQ$501,36,FALSE)))</f>
        <v/>
      </c>
      <c r="AA103" s="1" t="str">
        <f>IF($A103="","",(VLOOKUP($A103,ACOUSTICS_COMBINED!$B$3:$AQ$501,37,FALSE)))</f>
        <v/>
      </c>
      <c r="AB103" s="1" t="str">
        <f>IF($A103="","",(VLOOKUP($A103,ACOUSTICS_COMBINED!$B$3:$AQ$501,38,FALSE)))</f>
        <v/>
      </c>
      <c r="AC103" s="1" t="str">
        <f>IF($A103="","",(VLOOKUP($A103,ACOUSTICS_COMBINED!$B$3:$AQ$501,39,FALSE)))</f>
        <v/>
      </c>
      <c r="AD103" s="1" t="str">
        <f>IF($A103="","",(VLOOKUP($A103,ACOUSTICS_COMBINED!$B$3:$AQ$501,40,FALSE)))</f>
        <v/>
      </c>
      <c r="AE103" s="1" t="str">
        <f>IF($A103="","",(VLOOKUP($A103,ACOUSTICS_COMBINED!$B$3:$AQ$501,41,FALSE)))</f>
        <v/>
      </c>
      <c r="AF103" s="1" t="str">
        <f>IF($A103="","",(VLOOKUP($A103,ACOUSTICS_COMBINED!$B$3:$AQ$501,42,FALSE)))</f>
        <v/>
      </c>
      <c r="AG103" s="27" t="str">
        <f>IF($A103="","",(VLOOKUP($A103,ACOUSTIC_PIVOT_TABLE!$B$4:$AO$500,2,FALSE)))</f>
        <v/>
      </c>
      <c r="AH103" s="27" t="str">
        <f>IF($A103="","",(VLOOKUP($A103,ACOUSTIC_PIVOT_TABLE!$B$4:$AO$500,3,FALSE)))</f>
        <v/>
      </c>
      <c r="AI103" s="27" t="str">
        <f>IF($A103="","",(VLOOKUP($A103,ACOUSTIC_PIVOT_TABLE!$B$4:$AO$500,4,FALSE)))</f>
        <v/>
      </c>
      <c r="AJ103" s="27" t="str">
        <f>IF($A103="","",(VLOOKUP($A103,ACOUSTIC_PIVOT_TABLE!$B$4:$AO$500,5,FALSE)))</f>
        <v/>
      </c>
      <c r="AK103" s="27" t="str">
        <f>IF($A103="","",(VLOOKUP($A103,ACOUSTIC_PIVOT_TABLE!$B$4:$AO$500,6,FALSE)))</f>
        <v/>
      </c>
      <c r="AL103" s="27" t="str">
        <f>IF($A103="","",(VLOOKUP($A103,ACOUSTIC_PIVOT_TABLE!$B$4:$AO$500,7,FALSE)))</f>
        <v/>
      </c>
      <c r="AM103" s="27" t="str">
        <f>IF($A103="","",(VLOOKUP($A103,ACOUSTIC_PIVOT_TABLE!$B$4:$AO$500,8,FALSE)))</f>
        <v/>
      </c>
      <c r="AN103" s="27" t="str">
        <f>IF($A103="","",(VLOOKUP($A103,ACOUSTIC_PIVOT_TABLE!$B$4:$AO$500,9,FALSE)))</f>
        <v/>
      </c>
      <c r="AO103" s="27" t="str">
        <f>IF($A103="","",(VLOOKUP($A103,ACOUSTIC_PIVOT_TABLE!$B$4:$AO$500,10,FALSE)))</f>
        <v/>
      </c>
      <c r="AP103" s="27" t="str">
        <f>IF($A103="","",(VLOOKUP($A103,ACOUSTIC_PIVOT_TABLE!$B$4:$AO$500,11,FALSE)))</f>
        <v/>
      </c>
      <c r="AQ103" s="27" t="str">
        <f>IF($A103="","",(VLOOKUP($A103,ACOUSTIC_PIVOT_TABLE!$B$4:$AO$500,12,FALSE)))</f>
        <v/>
      </c>
      <c r="AR103" s="27" t="str">
        <f>IF($A103="","",(VLOOKUP($A103,ACOUSTIC_PIVOT_TABLE!$B$4:$AO$500,13,FALSE)))</f>
        <v/>
      </c>
      <c r="AS103" s="27" t="str">
        <f>IF($A103="","",(VLOOKUP($A103,ACOUSTIC_PIVOT_TABLE!$B$4:$AO$500,14,FALSE)))</f>
        <v/>
      </c>
      <c r="AT103" s="27" t="str">
        <f>IF($A103="","",(VLOOKUP($A103,ACOUSTIC_PIVOT_TABLE!$B$4:$AO$500,15,FALSE)))</f>
        <v/>
      </c>
      <c r="AU103" s="27" t="str">
        <f>IF($A103="","",(VLOOKUP($A103,ACOUSTIC_PIVOT_TABLE!$B$4:$AO$500,16,FALSE)))</f>
        <v/>
      </c>
      <c r="AV103" s="27" t="str">
        <f>IF($A103="","",(VLOOKUP($A103,ACOUSTIC_PIVOT_TABLE!$B$4:$AO$500,17,FALSE)))</f>
        <v/>
      </c>
      <c r="AW103" s="27" t="str">
        <f>IF($A103="","",(VLOOKUP($A103,ACOUSTIC_PIVOT_TABLE!$B$4:$AO$500,18,FALSE)))</f>
        <v/>
      </c>
      <c r="AX103" s="27" t="str">
        <f>IF($A103="","",(VLOOKUP($A103,ACOUSTIC_PIVOT_TABLE!$B$4:$AO$500,19,FALSE)))</f>
        <v/>
      </c>
      <c r="AY103" s="27" t="str">
        <f>IF($A103="","",(VLOOKUP($A103,ACOUSTIC_PIVOT_TABLE!$B$4:$AO$500,20,FALSE)))</f>
        <v/>
      </c>
      <c r="AZ103" s="27" t="str">
        <f>IF($A103="","",(VLOOKUP($A103,ACOUSTIC_PIVOT_TABLE!$B$4:$AO$500,21,FALSE)))</f>
        <v/>
      </c>
      <c r="BA103" s="27" t="str">
        <f>IF($A103="","",(VLOOKUP($A103,ACOUSTIC_PIVOT_TABLE!$B$4:$AO$500,22,FALSE)))</f>
        <v/>
      </c>
      <c r="BB103" s="27" t="str">
        <f>IF($A103="","",(VLOOKUP($A103,ACOUSTIC_PIVOT_TABLE!$B$4:$AO$500,23,FALSE)))</f>
        <v/>
      </c>
      <c r="BC103" s="27" t="str">
        <f>IF($A103="","",(VLOOKUP($A103,ACOUSTIC_PIVOT_TABLE!$B$4:$AO$500,24,FALSE)))</f>
        <v/>
      </c>
      <c r="BD103" s="27" t="str">
        <f>IF($A103="","",(VLOOKUP($A103,ACOUSTIC_PIVOT_TABLE!$B$4:$AO$500,25,FALSE)))</f>
        <v/>
      </c>
      <c r="BE103" s="27" t="str">
        <f>IF($A103="","",(VLOOKUP($A103,ACOUSTIC_PIVOT_TABLE!$B$4:$AO$500,26,FALSE)))</f>
        <v/>
      </c>
      <c r="BF103" s="27" t="str">
        <f>IF($A103="","",(VLOOKUP($A103,ACOUSTIC_PIVOT_TABLE!$B$4:$AO$500,27,FALSE)))</f>
        <v/>
      </c>
      <c r="BG103" s="27" t="str">
        <f>IF($A103="","",(VLOOKUP($A103,ACOUSTIC_PIVOT_TABLE!$B$4:$AO$500,28,FALSE)))</f>
        <v/>
      </c>
      <c r="BH103" s="27" t="str">
        <f>IF($A103="","",(VLOOKUP($A103,ACOUSTIC_PIVOT_TABLE!$B$4:$AO$500,29,FALSE)))</f>
        <v/>
      </c>
      <c r="BI103" s="27" t="str">
        <f>IF($A103="","",(VLOOKUP($A103,ACOUSTIC_PIVOT_TABLE!$B$4:$AO$500,30,FALSE)))</f>
        <v/>
      </c>
      <c r="BJ103" s="27" t="str">
        <f>IF($A103="","",(VLOOKUP($A103,ACOUSTIC_PIVOT_TABLE!$B$4:$AO$500,31,FALSE)))</f>
        <v/>
      </c>
      <c r="BK103" s="27" t="str">
        <f>IF($A103="","",(VLOOKUP($A103,ACOUSTIC_PIVOT_TABLE!$B$4:$AO$500,32,FALSE)))</f>
        <v/>
      </c>
      <c r="BL103" s="27" t="str">
        <f>IF($A103="","",(VLOOKUP($A103,ACOUSTIC_PIVOT_TABLE!$B$4:$AO$500,33,FALSE)))</f>
        <v/>
      </c>
      <c r="BM103" s="27" t="str">
        <f>IF($A103="","",(VLOOKUP($A103,ACOUSTIC_PIVOT_TABLE!$B$4:$AO$500,34,FALSE)))</f>
        <v/>
      </c>
      <c r="BN103" s="27" t="str">
        <f>IF($A103="","",(VLOOKUP($A103,ACOUSTIC_PIVOT_TABLE!$B$4:$AO$500,35,FALSE)))</f>
        <v/>
      </c>
      <c r="BO103" s="27" t="str">
        <f>IF($A103="","",(VLOOKUP($A103,ACOUSTIC_PIVOT_TABLE!$B$4:$AO$500,36,FALSE)))</f>
        <v/>
      </c>
      <c r="BP103" s="27" t="str">
        <f>IF($A103="","",(VLOOKUP($A103,ACOUSTIC_PIVOT_TABLE!$B$4:$AO$500,37,FALSE)))</f>
        <v/>
      </c>
      <c r="BQ103" s="27" t="str">
        <f>IF($A103="","",(VLOOKUP($A103,ACOUSTIC_PIVOT_TABLE!$B$4:$AO$500,38,FALSE)))</f>
        <v/>
      </c>
      <c r="BR103" s="27" t="str">
        <f>IF($A103="","",(VLOOKUP($A103,ACOUSTIC_PIVOT_TABLE!$B$4:$AO$500,39,FALSE)))</f>
        <v/>
      </c>
      <c r="BS103" s="27" t="str">
        <f>IF($A103="","",(VLOOKUP($A103,ACOUSTIC_PIVOT_TABLE!$B$4:$AO$500,40,FALSE)))</f>
        <v/>
      </c>
    </row>
    <row r="104" spans="1:71" x14ac:dyDescent="0.25">
      <c r="A104" s="1" t="str">
        <f>IF(ACOUSTIC_PIVOT_TABLE!B106 = 0, "",ACOUSTIC_PIVOT_TABLE!B106)</f>
        <v/>
      </c>
      <c r="B104" s="1" t="str">
        <f>IF($A104="","",(VLOOKUP($A104,ACOUSTICS_COMBINED!$B$3:$AQ$501,21,FALSE)))</f>
        <v/>
      </c>
      <c r="C104" s="1" t="str">
        <f>IF($A104="","",(VLOOKUP($A104,ACOUSTICS_COMBINED!$B$3:$AQ$501,22,FALSE)))</f>
        <v/>
      </c>
      <c r="D104" s="1" t="str">
        <f>IF($A104="","",(VLOOKUP($A104,ACOUSTICS_COMBINED!$B$3:$AQ$501,12,FALSE)))</f>
        <v/>
      </c>
      <c r="E104" s="1" t="str">
        <f>IF($A104="","",(VLOOKUP($A104,ACOUSTICS_COMBINED!$B$3:$AQ$501,13,FALSE)))</f>
        <v/>
      </c>
      <c r="F104" s="1" t="str">
        <f>IF($A104="","",(VLOOKUP($A104,ACOUSTICS_COMBINED!$B$3:$AQ$501,14,FALSE)))</f>
        <v/>
      </c>
      <c r="G104" s="1" t="str">
        <f>IF($A104="","",(VLOOKUP($A104,ACOUSTICS_COMBINED!$B$3:$AQ$501,23,FALSE)))</f>
        <v/>
      </c>
      <c r="H104" s="1" t="str">
        <f>IF($A104="","",(VLOOKUP($A104,ACOUSTICS_COMBINED!$B$3:$AQ$501,24,FALSE)))</f>
        <v/>
      </c>
      <c r="I104" s="1" t="str">
        <f>IF($A104="","",(VLOOKUP($A104,ACOUSTICS_COMBINED!$B$3:$AQ$501,15,FALSE)))</f>
        <v/>
      </c>
      <c r="J104" s="1" t="str">
        <f>IF($A104="","",(VLOOKUP($A104,ACOUSTICS_COMBINED!$B$3:$AQ$501,16,FALSE)))</f>
        <v/>
      </c>
      <c r="K104" s="1" t="str">
        <f>IF($A104="","",(VLOOKUP($A104,ACOUSTICS_COMBINED!$B$3:$AQ$501,17,FALSE)))</f>
        <v/>
      </c>
      <c r="L104" s="1" t="str">
        <f>IF($A104="","",(VLOOKUP($A104,ACOUSTICS_COMBINED!$B$3:$AQ$501,18,FALSE)))</f>
        <v/>
      </c>
      <c r="M104" s="1" t="str">
        <f>IF($A104="","",(VLOOKUP($A104,ACOUSTICS_COMBINED!$B$3:$AQ$501,25,FALSE)))</f>
        <v/>
      </c>
      <c r="N104" s="16" t="str">
        <f>IF($A104="","",(VLOOKUP($A104,ACOUSTICS_COMBINED!$B$3:$AQ$501,19,FALSE)))</f>
        <v/>
      </c>
      <c r="O104" s="16" t="str">
        <f>IF($A104="","",(VLOOKUP($A104,ACOUSTICS_COMBINED!$B$3:$AQ$501,20,FALSE)))</f>
        <v/>
      </c>
      <c r="P104" s="1" t="str">
        <f>IF($A104="","",(VLOOKUP($A104,ACOUSTICS_COMBINED!$B$3:$AQ$501,26,FALSE)))</f>
        <v/>
      </c>
      <c r="Q104" s="1" t="str">
        <f>IF($A104="","",(VLOOKUP($A104,ACOUSTICS_COMBINED!$B$3:$AQ$501,27,FALSE)))</f>
        <v/>
      </c>
      <c r="R104" s="1" t="str">
        <f>IF($A104="","",(VLOOKUP($A104,ACOUSTICS_COMBINED!$B$3:$AQ$501,28,FALSE)))</f>
        <v/>
      </c>
      <c r="S104" s="1" t="str">
        <f>IF($A104="","",(VLOOKUP($A104,ACOUSTICS_COMBINED!$B$3:$AQ$501,29,FALSE)))</f>
        <v/>
      </c>
      <c r="T104" s="1" t="str">
        <f>IF($A104="","",(VLOOKUP($A104,ACOUSTICS_COMBINED!$B$3:$AQ$501,30,FALSE)))</f>
        <v/>
      </c>
      <c r="U104" s="1" t="str">
        <f>IF($A104="","",(VLOOKUP($A104,ACOUSTICS_COMBINED!$B$3:$AQ$501,31,FALSE)))</f>
        <v/>
      </c>
      <c r="V104" s="1" t="str">
        <f>IF($A104="","",(VLOOKUP($A104,ACOUSTICS_COMBINED!$B$3:$AQ$501,32,FALSE)))</f>
        <v/>
      </c>
      <c r="W104" s="1" t="str">
        <f>IF($A104="","",(VLOOKUP($A104,ACOUSTICS_COMBINED!$B$3:$AQ$501,33,FALSE)))</f>
        <v/>
      </c>
      <c r="X104" s="1" t="str">
        <f>IF($A104="","",(VLOOKUP($A104,ACOUSTICS_COMBINED!$B$3:$AQ$501,34,FALSE)))</f>
        <v/>
      </c>
      <c r="Y104" s="1" t="str">
        <f>IF($A104="","",(VLOOKUP($A104,ACOUSTICS_COMBINED!$B$3:$AQ$501,35,FALSE)))</f>
        <v/>
      </c>
      <c r="Z104" s="1" t="str">
        <f>IF($A104="","",(VLOOKUP($A104,ACOUSTICS_COMBINED!$B$3:$AQ$501,36,FALSE)))</f>
        <v/>
      </c>
      <c r="AA104" s="1" t="str">
        <f>IF($A104="","",(VLOOKUP($A104,ACOUSTICS_COMBINED!$B$3:$AQ$501,37,FALSE)))</f>
        <v/>
      </c>
      <c r="AB104" s="1" t="str">
        <f>IF($A104="","",(VLOOKUP($A104,ACOUSTICS_COMBINED!$B$3:$AQ$501,38,FALSE)))</f>
        <v/>
      </c>
      <c r="AC104" s="1" t="str">
        <f>IF($A104="","",(VLOOKUP($A104,ACOUSTICS_COMBINED!$B$3:$AQ$501,39,FALSE)))</f>
        <v/>
      </c>
      <c r="AD104" s="1" t="str">
        <f>IF($A104="","",(VLOOKUP($A104,ACOUSTICS_COMBINED!$B$3:$AQ$501,40,FALSE)))</f>
        <v/>
      </c>
      <c r="AE104" s="1" t="str">
        <f>IF($A104="","",(VLOOKUP($A104,ACOUSTICS_COMBINED!$B$3:$AQ$501,41,FALSE)))</f>
        <v/>
      </c>
      <c r="AF104" s="1" t="str">
        <f>IF($A104="","",(VLOOKUP($A104,ACOUSTICS_COMBINED!$B$3:$AQ$501,42,FALSE)))</f>
        <v/>
      </c>
      <c r="AG104" s="27" t="str">
        <f>IF($A104="","",(VLOOKUP($A104,ACOUSTIC_PIVOT_TABLE!$B$4:$AO$500,2,FALSE)))</f>
        <v/>
      </c>
      <c r="AH104" s="27" t="str">
        <f>IF($A104="","",(VLOOKUP($A104,ACOUSTIC_PIVOT_TABLE!$B$4:$AO$500,3,FALSE)))</f>
        <v/>
      </c>
      <c r="AI104" s="27" t="str">
        <f>IF($A104="","",(VLOOKUP($A104,ACOUSTIC_PIVOT_TABLE!$B$4:$AO$500,4,FALSE)))</f>
        <v/>
      </c>
      <c r="AJ104" s="27" t="str">
        <f>IF($A104="","",(VLOOKUP($A104,ACOUSTIC_PIVOT_TABLE!$B$4:$AO$500,5,FALSE)))</f>
        <v/>
      </c>
      <c r="AK104" s="27" t="str">
        <f>IF($A104="","",(VLOOKUP($A104,ACOUSTIC_PIVOT_TABLE!$B$4:$AO$500,6,FALSE)))</f>
        <v/>
      </c>
      <c r="AL104" s="27" t="str">
        <f>IF($A104="","",(VLOOKUP($A104,ACOUSTIC_PIVOT_TABLE!$B$4:$AO$500,7,FALSE)))</f>
        <v/>
      </c>
      <c r="AM104" s="27" t="str">
        <f>IF($A104="","",(VLOOKUP($A104,ACOUSTIC_PIVOT_TABLE!$B$4:$AO$500,8,FALSE)))</f>
        <v/>
      </c>
      <c r="AN104" s="27" t="str">
        <f>IF($A104="","",(VLOOKUP($A104,ACOUSTIC_PIVOT_TABLE!$B$4:$AO$500,9,FALSE)))</f>
        <v/>
      </c>
      <c r="AO104" s="27" t="str">
        <f>IF($A104="","",(VLOOKUP($A104,ACOUSTIC_PIVOT_TABLE!$B$4:$AO$500,10,FALSE)))</f>
        <v/>
      </c>
      <c r="AP104" s="27" t="str">
        <f>IF($A104="","",(VLOOKUP($A104,ACOUSTIC_PIVOT_TABLE!$B$4:$AO$500,11,FALSE)))</f>
        <v/>
      </c>
      <c r="AQ104" s="27" t="str">
        <f>IF($A104="","",(VLOOKUP($A104,ACOUSTIC_PIVOT_TABLE!$B$4:$AO$500,12,FALSE)))</f>
        <v/>
      </c>
      <c r="AR104" s="27" t="str">
        <f>IF($A104="","",(VLOOKUP($A104,ACOUSTIC_PIVOT_TABLE!$B$4:$AO$500,13,FALSE)))</f>
        <v/>
      </c>
      <c r="AS104" s="27" t="str">
        <f>IF($A104="","",(VLOOKUP($A104,ACOUSTIC_PIVOT_TABLE!$B$4:$AO$500,14,FALSE)))</f>
        <v/>
      </c>
      <c r="AT104" s="27" t="str">
        <f>IF($A104="","",(VLOOKUP($A104,ACOUSTIC_PIVOT_TABLE!$B$4:$AO$500,15,FALSE)))</f>
        <v/>
      </c>
      <c r="AU104" s="27" t="str">
        <f>IF($A104="","",(VLOOKUP($A104,ACOUSTIC_PIVOT_TABLE!$B$4:$AO$500,16,FALSE)))</f>
        <v/>
      </c>
      <c r="AV104" s="27" t="str">
        <f>IF($A104="","",(VLOOKUP($A104,ACOUSTIC_PIVOT_TABLE!$B$4:$AO$500,17,FALSE)))</f>
        <v/>
      </c>
      <c r="AW104" s="27" t="str">
        <f>IF($A104="","",(VLOOKUP($A104,ACOUSTIC_PIVOT_TABLE!$B$4:$AO$500,18,FALSE)))</f>
        <v/>
      </c>
      <c r="AX104" s="27" t="str">
        <f>IF($A104="","",(VLOOKUP($A104,ACOUSTIC_PIVOT_TABLE!$B$4:$AO$500,19,FALSE)))</f>
        <v/>
      </c>
      <c r="AY104" s="27" t="str">
        <f>IF($A104="","",(VLOOKUP($A104,ACOUSTIC_PIVOT_TABLE!$B$4:$AO$500,20,FALSE)))</f>
        <v/>
      </c>
      <c r="AZ104" s="27" t="str">
        <f>IF($A104="","",(VLOOKUP($A104,ACOUSTIC_PIVOT_TABLE!$B$4:$AO$500,21,FALSE)))</f>
        <v/>
      </c>
      <c r="BA104" s="27" t="str">
        <f>IF($A104="","",(VLOOKUP($A104,ACOUSTIC_PIVOT_TABLE!$B$4:$AO$500,22,FALSE)))</f>
        <v/>
      </c>
      <c r="BB104" s="27" t="str">
        <f>IF($A104="","",(VLOOKUP($A104,ACOUSTIC_PIVOT_TABLE!$B$4:$AO$500,23,FALSE)))</f>
        <v/>
      </c>
      <c r="BC104" s="27" t="str">
        <f>IF($A104="","",(VLOOKUP($A104,ACOUSTIC_PIVOT_TABLE!$B$4:$AO$500,24,FALSE)))</f>
        <v/>
      </c>
      <c r="BD104" s="27" t="str">
        <f>IF($A104="","",(VLOOKUP($A104,ACOUSTIC_PIVOT_TABLE!$B$4:$AO$500,25,FALSE)))</f>
        <v/>
      </c>
      <c r="BE104" s="27" t="str">
        <f>IF($A104="","",(VLOOKUP($A104,ACOUSTIC_PIVOT_TABLE!$B$4:$AO$500,26,FALSE)))</f>
        <v/>
      </c>
      <c r="BF104" s="27" t="str">
        <f>IF($A104="","",(VLOOKUP($A104,ACOUSTIC_PIVOT_TABLE!$B$4:$AO$500,27,FALSE)))</f>
        <v/>
      </c>
      <c r="BG104" s="27" t="str">
        <f>IF($A104="","",(VLOOKUP($A104,ACOUSTIC_PIVOT_TABLE!$B$4:$AO$500,28,FALSE)))</f>
        <v/>
      </c>
      <c r="BH104" s="27" t="str">
        <f>IF($A104="","",(VLOOKUP($A104,ACOUSTIC_PIVOT_TABLE!$B$4:$AO$500,29,FALSE)))</f>
        <v/>
      </c>
      <c r="BI104" s="27" t="str">
        <f>IF($A104="","",(VLOOKUP($A104,ACOUSTIC_PIVOT_TABLE!$B$4:$AO$500,30,FALSE)))</f>
        <v/>
      </c>
      <c r="BJ104" s="27" t="str">
        <f>IF($A104="","",(VLOOKUP($A104,ACOUSTIC_PIVOT_TABLE!$B$4:$AO$500,31,FALSE)))</f>
        <v/>
      </c>
      <c r="BK104" s="27" t="str">
        <f>IF($A104="","",(VLOOKUP($A104,ACOUSTIC_PIVOT_TABLE!$B$4:$AO$500,32,FALSE)))</f>
        <v/>
      </c>
      <c r="BL104" s="27" t="str">
        <f>IF($A104="","",(VLOOKUP($A104,ACOUSTIC_PIVOT_TABLE!$B$4:$AO$500,33,FALSE)))</f>
        <v/>
      </c>
      <c r="BM104" s="27" t="str">
        <f>IF($A104="","",(VLOOKUP($A104,ACOUSTIC_PIVOT_TABLE!$B$4:$AO$500,34,FALSE)))</f>
        <v/>
      </c>
      <c r="BN104" s="27" t="str">
        <f>IF($A104="","",(VLOOKUP($A104,ACOUSTIC_PIVOT_TABLE!$B$4:$AO$500,35,FALSE)))</f>
        <v/>
      </c>
      <c r="BO104" s="27" t="str">
        <f>IF($A104="","",(VLOOKUP($A104,ACOUSTIC_PIVOT_TABLE!$B$4:$AO$500,36,FALSE)))</f>
        <v/>
      </c>
      <c r="BP104" s="27" t="str">
        <f>IF($A104="","",(VLOOKUP($A104,ACOUSTIC_PIVOT_TABLE!$B$4:$AO$500,37,FALSE)))</f>
        <v/>
      </c>
      <c r="BQ104" s="27" t="str">
        <f>IF($A104="","",(VLOOKUP($A104,ACOUSTIC_PIVOT_TABLE!$B$4:$AO$500,38,FALSE)))</f>
        <v/>
      </c>
      <c r="BR104" s="27" t="str">
        <f>IF($A104="","",(VLOOKUP($A104,ACOUSTIC_PIVOT_TABLE!$B$4:$AO$500,39,FALSE)))</f>
        <v/>
      </c>
      <c r="BS104" s="27" t="str">
        <f>IF($A104="","",(VLOOKUP($A104,ACOUSTIC_PIVOT_TABLE!$B$4:$AO$500,40,FALSE)))</f>
        <v/>
      </c>
    </row>
    <row r="105" spans="1:71" x14ac:dyDescent="0.25">
      <c r="A105" s="1" t="str">
        <f>IF(ACOUSTIC_PIVOT_TABLE!B107 = 0, "",ACOUSTIC_PIVOT_TABLE!B107)</f>
        <v/>
      </c>
      <c r="B105" s="1" t="str">
        <f>IF($A105="","",(VLOOKUP($A105,ACOUSTICS_COMBINED!$B$3:$AQ$501,21,FALSE)))</f>
        <v/>
      </c>
      <c r="C105" s="1" t="str">
        <f>IF($A105="","",(VLOOKUP($A105,ACOUSTICS_COMBINED!$B$3:$AQ$501,22,FALSE)))</f>
        <v/>
      </c>
      <c r="D105" s="1" t="str">
        <f>IF($A105="","",(VLOOKUP($A105,ACOUSTICS_COMBINED!$B$3:$AQ$501,12,FALSE)))</f>
        <v/>
      </c>
      <c r="E105" s="1" t="str">
        <f>IF($A105="","",(VLOOKUP($A105,ACOUSTICS_COMBINED!$B$3:$AQ$501,13,FALSE)))</f>
        <v/>
      </c>
      <c r="F105" s="1" t="str">
        <f>IF($A105="","",(VLOOKUP($A105,ACOUSTICS_COMBINED!$B$3:$AQ$501,14,FALSE)))</f>
        <v/>
      </c>
      <c r="G105" s="1" t="str">
        <f>IF($A105="","",(VLOOKUP($A105,ACOUSTICS_COMBINED!$B$3:$AQ$501,23,FALSE)))</f>
        <v/>
      </c>
      <c r="H105" s="1" t="str">
        <f>IF($A105="","",(VLOOKUP($A105,ACOUSTICS_COMBINED!$B$3:$AQ$501,24,FALSE)))</f>
        <v/>
      </c>
      <c r="I105" s="1" t="str">
        <f>IF($A105="","",(VLOOKUP($A105,ACOUSTICS_COMBINED!$B$3:$AQ$501,15,FALSE)))</f>
        <v/>
      </c>
      <c r="J105" s="1" t="str">
        <f>IF($A105="","",(VLOOKUP($A105,ACOUSTICS_COMBINED!$B$3:$AQ$501,16,FALSE)))</f>
        <v/>
      </c>
      <c r="K105" s="1" t="str">
        <f>IF($A105="","",(VLOOKUP($A105,ACOUSTICS_COMBINED!$B$3:$AQ$501,17,FALSE)))</f>
        <v/>
      </c>
      <c r="L105" s="1" t="str">
        <f>IF($A105="","",(VLOOKUP($A105,ACOUSTICS_COMBINED!$B$3:$AQ$501,18,FALSE)))</f>
        <v/>
      </c>
      <c r="M105" s="1" t="str">
        <f>IF($A105="","",(VLOOKUP($A105,ACOUSTICS_COMBINED!$B$3:$AQ$501,25,FALSE)))</f>
        <v/>
      </c>
      <c r="N105" s="16" t="str">
        <f>IF($A105="","",(VLOOKUP($A105,ACOUSTICS_COMBINED!$B$3:$AQ$501,19,FALSE)))</f>
        <v/>
      </c>
      <c r="O105" s="16" t="str">
        <f>IF($A105="","",(VLOOKUP($A105,ACOUSTICS_COMBINED!$B$3:$AQ$501,20,FALSE)))</f>
        <v/>
      </c>
      <c r="P105" s="1" t="str">
        <f>IF($A105="","",(VLOOKUP($A105,ACOUSTICS_COMBINED!$B$3:$AQ$501,26,FALSE)))</f>
        <v/>
      </c>
      <c r="Q105" s="1" t="str">
        <f>IF($A105="","",(VLOOKUP($A105,ACOUSTICS_COMBINED!$B$3:$AQ$501,27,FALSE)))</f>
        <v/>
      </c>
      <c r="R105" s="1" t="str">
        <f>IF($A105="","",(VLOOKUP($A105,ACOUSTICS_COMBINED!$B$3:$AQ$501,28,FALSE)))</f>
        <v/>
      </c>
      <c r="S105" s="1" t="str">
        <f>IF($A105="","",(VLOOKUP($A105,ACOUSTICS_COMBINED!$B$3:$AQ$501,29,FALSE)))</f>
        <v/>
      </c>
      <c r="T105" s="1" t="str">
        <f>IF($A105="","",(VLOOKUP($A105,ACOUSTICS_COMBINED!$B$3:$AQ$501,30,FALSE)))</f>
        <v/>
      </c>
      <c r="U105" s="1" t="str">
        <f>IF($A105="","",(VLOOKUP($A105,ACOUSTICS_COMBINED!$B$3:$AQ$501,31,FALSE)))</f>
        <v/>
      </c>
      <c r="V105" s="1" t="str">
        <f>IF($A105="","",(VLOOKUP($A105,ACOUSTICS_COMBINED!$B$3:$AQ$501,32,FALSE)))</f>
        <v/>
      </c>
      <c r="W105" s="1" t="str">
        <f>IF($A105="","",(VLOOKUP($A105,ACOUSTICS_COMBINED!$B$3:$AQ$501,33,FALSE)))</f>
        <v/>
      </c>
      <c r="X105" s="1" t="str">
        <f>IF($A105="","",(VLOOKUP($A105,ACOUSTICS_COMBINED!$B$3:$AQ$501,34,FALSE)))</f>
        <v/>
      </c>
      <c r="Y105" s="1" t="str">
        <f>IF($A105="","",(VLOOKUP($A105,ACOUSTICS_COMBINED!$B$3:$AQ$501,35,FALSE)))</f>
        <v/>
      </c>
      <c r="Z105" s="1" t="str">
        <f>IF($A105="","",(VLOOKUP($A105,ACOUSTICS_COMBINED!$B$3:$AQ$501,36,FALSE)))</f>
        <v/>
      </c>
      <c r="AA105" s="1" t="str">
        <f>IF($A105="","",(VLOOKUP($A105,ACOUSTICS_COMBINED!$B$3:$AQ$501,37,FALSE)))</f>
        <v/>
      </c>
      <c r="AB105" s="1" t="str">
        <f>IF($A105="","",(VLOOKUP($A105,ACOUSTICS_COMBINED!$B$3:$AQ$501,38,FALSE)))</f>
        <v/>
      </c>
      <c r="AC105" s="1" t="str">
        <f>IF($A105="","",(VLOOKUP($A105,ACOUSTICS_COMBINED!$B$3:$AQ$501,39,FALSE)))</f>
        <v/>
      </c>
      <c r="AD105" s="1" t="str">
        <f>IF($A105="","",(VLOOKUP($A105,ACOUSTICS_COMBINED!$B$3:$AQ$501,40,FALSE)))</f>
        <v/>
      </c>
      <c r="AE105" s="1" t="str">
        <f>IF($A105="","",(VLOOKUP($A105,ACOUSTICS_COMBINED!$B$3:$AQ$501,41,FALSE)))</f>
        <v/>
      </c>
      <c r="AF105" s="1" t="str">
        <f>IF($A105="","",(VLOOKUP($A105,ACOUSTICS_COMBINED!$B$3:$AQ$501,42,FALSE)))</f>
        <v/>
      </c>
      <c r="AG105" s="27" t="str">
        <f>IF($A105="","",(VLOOKUP($A105,ACOUSTIC_PIVOT_TABLE!$B$4:$AO$500,2,FALSE)))</f>
        <v/>
      </c>
      <c r="AH105" s="27" t="str">
        <f>IF($A105="","",(VLOOKUP($A105,ACOUSTIC_PIVOT_TABLE!$B$4:$AO$500,3,FALSE)))</f>
        <v/>
      </c>
      <c r="AI105" s="27" t="str">
        <f>IF($A105="","",(VLOOKUP($A105,ACOUSTIC_PIVOT_TABLE!$B$4:$AO$500,4,FALSE)))</f>
        <v/>
      </c>
      <c r="AJ105" s="27" t="str">
        <f>IF($A105="","",(VLOOKUP($A105,ACOUSTIC_PIVOT_TABLE!$B$4:$AO$500,5,FALSE)))</f>
        <v/>
      </c>
      <c r="AK105" s="27" t="str">
        <f>IF($A105="","",(VLOOKUP($A105,ACOUSTIC_PIVOT_TABLE!$B$4:$AO$500,6,FALSE)))</f>
        <v/>
      </c>
      <c r="AL105" s="27" t="str">
        <f>IF($A105="","",(VLOOKUP($A105,ACOUSTIC_PIVOT_TABLE!$B$4:$AO$500,7,FALSE)))</f>
        <v/>
      </c>
      <c r="AM105" s="27" t="str">
        <f>IF($A105="","",(VLOOKUP($A105,ACOUSTIC_PIVOT_TABLE!$B$4:$AO$500,8,FALSE)))</f>
        <v/>
      </c>
      <c r="AN105" s="27" t="str">
        <f>IF($A105="","",(VLOOKUP($A105,ACOUSTIC_PIVOT_TABLE!$B$4:$AO$500,9,FALSE)))</f>
        <v/>
      </c>
      <c r="AO105" s="27" t="str">
        <f>IF($A105="","",(VLOOKUP($A105,ACOUSTIC_PIVOT_TABLE!$B$4:$AO$500,10,FALSE)))</f>
        <v/>
      </c>
      <c r="AP105" s="27" t="str">
        <f>IF($A105="","",(VLOOKUP($A105,ACOUSTIC_PIVOT_TABLE!$B$4:$AO$500,11,FALSE)))</f>
        <v/>
      </c>
      <c r="AQ105" s="27" t="str">
        <f>IF($A105="","",(VLOOKUP($A105,ACOUSTIC_PIVOT_TABLE!$B$4:$AO$500,12,FALSE)))</f>
        <v/>
      </c>
      <c r="AR105" s="27" t="str">
        <f>IF($A105="","",(VLOOKUP($A105,ACOUSTIC_PIVOT_TABLE!$B$4:$AO$500,13,FALSE)))</f>
        <v/>
      </c>
      <c r="AS105" s="27" t="str">
        <f>IF($A105="","",(VLOOKUP($A105,ACOUSTIC_PIVOT_TABLE!$B$4:$AO$500,14,FALSE)))</f>
        <v/>
      </c>
      <c r="AT105" s="27" t="str">
        <f>IF($A105="","",(VLOOKUP($A105,ACOUSTIC_PIVOT_TABLE!$B$4:$AO$500,15,FALSE)))</f>
        <v/>
      </c>
      <c r="AU105" s="27" t="str">
        <f>IF($A105="","",(VLOOKUP($A105,ACOUSTIC_PIVOT_TABLE!$B$4:$AO$500,16,FALSE)))</f>
        <v/>
      </c>
      <c r="AV105" s="27" t="str">
        <f>IF($A105="","",(VLOOKUP($A105,ACOUSTIC_PIVOT_TABLE!$B$4:$AO$500,17,FALSE)))</f>
        <v/>
      </c>
      <c r="AW105" s="27" t="str">
        <f>IF($A105="","",(VLOOKUP($A105,ACOUSTIC_PIVOT_TABLE!$B$4:$AO$500,18,FALSE)))</f>
        <v/>
      </c>
      <c r="AX105" s="27" t="str">
        <f>IF($A105="","",(VLOOKUP($A105,ACOUSTIC_PIVOT_TABLE!$B$4:$AO$500,19,FALSE)))</f>
        <v/>
      </c>
      <c r="AY105" s="27" t="str">
        <f>IF($A105="","",(VLOOKUP($A105,ACOUSTIC_PIVOT_TABLE!$B$4:$AO$500,20,FALSE)))</f>
        <v/>
      </c>
      <c r="AZ105" s="27" t="str">
        <f>IF($A105="","",(VLOOKUP($A105,ACOUSTIC_PIVOT_TABLE!$B$4:$AO$500,21,FALSE)))</f>
        <v/>
      </c>
      <c r="BA105" s="27" t="str">
        <f>IF($A105="","",(VLOOKUP($A105,ACOUSTIC_PIVOT_TABLE!$B$4:$AO$500,22,FALSE)))</f>
        <v/>
      </c>
      <c r="BB105" s="27" t="str">
        <f>IF($A105="","",(VLOOKUP($A105,ACOUSTIC_PIVOT_TABLE!$B$4:$AO$500,23,FALSE)))</f>
        <v/>
      </c>
      <c r="BC105" s="27" t="str">
        <f>IF($A105="","",(VLOOKUP($A105,ACOUSTIC_PIVOT_TABLE!$B$4:$AO$500,24,FALSE)))</f>
        <v/>
      </c>
      <c r="BD105" s="27" t="str">
        <f>IF($A105="","",(VLOOKUP($A105,ACOUSTIC_PIVOT_TABLE!$B$4:$AO$500,25,FALSE)))</f>
        <v/>
      </c>
      <c r="BE105" s="27" t="str">
        <f>IF($A105="","",(VLOOKUP($A105,ACOUSTIC_PIVOT_TABLE!$B$4:$AO$500,26,FALSE)))</f>
        <v/>
      </c>
      <c r="BF105" s="27" t="str">
        <f>IF($A105="","",(VLOOKUP($A105,ACOUSTIC_PIVOT_TABLE!$B$4:$AO$500,27,FALSE)))</f>
        <v/>
      </c>
      <c r="BG105" s="27" t="str">
        <f>IF($A105="","",(VLOOKUP($A105,ACOUSTIC_PIVOT_TABLE!$B$4:$AO$500,28,FALSE)))</f>
        <v/>
      </c>
      <c r="BH105" s="27" t="str">
        <f>IF($A105="","",(VLOOKUP($A105,ACOUSTIC_PIVOT_TABLE!$B$4:$AO$500,29,FALSE)))</f>
        <v/>
      </c>
      <c r="BI105" s="27" t="str">
        <f>IF($A105="","",(VLOOKUP($A105,ACOUSTIC_PIVOT_TABLE!$B$4:$AO$500,30,FALSE)))</f>
        <v/>
      </c>
      <c r="BJ105" s="27" t="str">
        <f>IF($A105="","",(VLOOKUP($A105,ACOUSTIC_PIVOT_TABLE!$B$4:$AO$500,31,FALSE)))</f>
        <v/>
      </c>
      <c r="BK105" s="27" t="str">
        <f>IF($A105="","",(VLOOKUP($A105,ACOUSTIC_PIVOT_TABLE!$B$4:$AO$500,32,FALSE)))</f>
        <v/>
      </c>
      <c r="BL105" s="27" t="str">
        <f>IF($A105="","",(VLOOKUP($A105,ACOUSTIC_PIVOT_TABLE!$B$4:$AO$500,33,FALSE)))</f>
        <v/>
      </c>
      <c r="BM105" s="27" t="str">
        <f>IF($A105="","",(VLOOKUP($A105,ACOUSTIC_PIVOT_TABLE!$B$4:$AO$500,34,FALSE)))</f>
        <v/>
      </c>
      <c r="BN105" s="27" t="str">
        <f>IF($A105="","",(VLOOKUP($A105,ACOUSTIC_PIVOT_TABLE!$B$4:$AO$500,35,FALSE)))</f>
        <v/>
      </c>
      <c r="BO105" s="27" t="str">
        <f>IF($A105="","",(VLOOKUP($A105,ACOUSTIC_PIVOT_TABLE!$B$4:$AO$500,36,FALSE)))</f>
        <v/>
      </c>
      <c r="BP105" s="27" t="str">
        <f>IF($A105="","",(VLOOKUP($A105,ACOUSTIC_PIVOT_TABLE!$B$4:$AO$500,37,FALSE)))</f>
        <v/>
      </c>
      <c r="BQ105" s="27" t="str">
        <f>IF($A105="","",(VLOOKUP($A105,ACOUSTIC_PIVOT_TABLE!$B$4:$AO$500,38,FALSE)))</f>
        <v/>
      </c>
      <c r="BR105" s="27" t="str">
        <f>IF($A105="","",(VLOOKUP($A105,ACOUSTIC_PIVOT_TABLE!$B$4:$AO$500,39,FALSE)))</f>
        <v/>
      </c>
      <c r="BS105" s="27" t="str">
        <f>IF($A105="","",(VLOOKUP($A105,ACOUSTIC_PIVOT_TABLE!$B$4:$AO$500,40,FALSE)))</f>
        <v/>
      </c>
    </row>
    <row r="106" spans="1:71" x14ac:dyDescent="0.25">
      <c r="A106" s="1" t="str">
        <f>IF(ACOUSTIC_PIVOT_TABLE!B108 = 0, "",ACOUSTIC_PIVOT_TABLE!B108)</f>
        <v/>
      </c>
      <c r="B106" s="1" t="str">
        <f>IF($A106="","",(VLOOKUP($A106,ACOUSTICS_COMBINED!$B$3:$AQ$501,21,FALSE)))</f>
        <v/>
      </c>
      <c r="C106" s="1" t="str">
        <f>IF($A106="","",(VLOOKUP($A106,ACOUSTICS_COMBINED!$B$3:$AQ$501,22,FALSE)))</f>
        <v/>
      </c>
      <c r="D106" s="1" t="str">
        <f>IF($A106="","",(VLOOKUP($A106,ACOUSTICS_COMBINED!$B$3:$AQ$501,12,FALSE)))</f>
        <v/>
      </c>
      <c r="E106" s="1" t="str">
        <f>IF($A106="","",(VLOOKUP($A106,ACOUSTICS_COMBINED!$B$3:$AQ$501,13,FALSE)))</f>
        <v/>
      </c>
      <c r="F106" s="1" t="str">
        <f>IF($A106="","",(VLOOKUP($A106,ACOUSTICS_COMBINED!$B$3:$AQ$501,14,FALSE)))</f>
        <v/>
      </c>
      <c r="G106" s="1" t="str">
        <f>IF($A106="","",(VLOOKUP($A106,ACOUSTICS_COMBINED!$B$3:$AQ$501,23,FALSE)))</f>
        <v/>
      </c>
      <c r="H106" s="1" t="str">
        <f>IF($A106="","",(VLOOKUP($A106,ACOUSTICS_COMBINED!$B$3:$AQ$501,24,FALSE)))</f>
        <v/>
      </c>
      <c r="I106" s="1" t="str">
        <f>IF($A106="","",(VLOOKUP($A106,ACOUSTICS_COMBINED!$B$3:$AQ$501,15,FALSE)))</f>
        <v/>
      </c>
      <c r="J106" s="1" t="str">
        <f>IF($A106="","",(VLOOKUP($A106,ACOUSTICS_COMBINED!$B$3:$AQ$501,16,FALSE)))</f>
        <v/>
      </c>
      <c r="K106" s="1" t="str">
        <f>IF($A106="","",(VLOOKUP($A106,ACOUSTICS_COMBINED!$B$3:$AQ$501,17,FALSE)))</f>
        <v/>
      </c>
      <c r="L106" s="1" t="str">
        <f>IF($A106="","",(VLOOKUP($A106,ACOUSTICS_COMBINED!$B$3:$AQ$501,18,FALSE)))</f>
        <v/>
      </c>
      <c r="M106" s="1" t="str">
        <f>IF($A106="","",(VLOOKUP($A106,ACOUSTICS_COMBINED!$B$3:$AQ$501,25,FALSE)))</f>
        <v/>
      </c>
      <c r="N106" s="16" t="str">
        <f>IF($A106="","",(VLOOKUP($A106,ACOUSTICS_COMBINED!$B$3:$AQ$501,19,FALSE)))</f>
        <v/>
      </c>
      <c r="O106" s="16" t="str">
        <f>IF($A106="","",(VLOOKUP($A106,ACOUSTICS_COMBINED!$B$3:$AQ$501,20,FALSE)))</f>
        <v/>
      </c>
      <c r="P106" s="1" t="str">
        <f>IF($A106="","",(VLOOKUP($A106,ACOUSTICS_COMBINED!$B$3:$AQ$501,26,FALSE)))</f>
        <v/>
      </c>
      <c r="Q106" s="1" t="str">
        <f>IF($A106="","",(VLOOKUP($A106,ACOUSTICS_COMBINED!$B$3:$AQ$501,27,FALSE)))</f>
        <v/>
      </c>
      <c r="R106" s="1" t="str">
        <f>IF($A106="","",(VLOOKUP($A106,ACOUSTICS_COMBINED!$B$3:$AQ$501,28,FALSE)))</f>
        <v/>
      </c>
      <c r="S106" s="1" t="str">
        <f>IF($A106="","",(VLOOKUP($A106,ACOUSTICS_COMBINED!$B$3:$AQ$501,29,FALSE)))</f>
        <v/>
      </c>
      <c r="T106" s="1" t="str">
        <f>IF($A106="","",(VLOOKUP($A106,ACOUSTICS_COMBINED!$B$3:$AQ$501,30,FALSE)))</f>
        <v/>
      </c>
      <c r="U106" s="1" t="str">
        <f>IF($A106="","",(VLOOKUP($A106,ACOUSTICS_COMBINED!$B$3:$AQ$501,31,FALSE)))</f>
        <v/>
      </c>
      <c r="V106" s="1" t="str">
        <f>IF($A106="","",(VLOOKUP($A106,ACOUSTICS_COMBINED!$B$3:$AQ$501,32,FALSE)))</f>
        <v/>
      </c>
      <c r="W106" s="1" t="str">
        <f>IF($A106="","",(VLOOKUP($A106,ACOUSTICS_COMBINED!$B$3:$AQ$501,33,FALSE)))</f>
        <v/>
      </c>
      <c r="X106" s="1" t="str">
        <f>IF($A106="","",(VLOOKUP($A106,ACOUSTICS_COMBINED!$B$3:$AQ$501,34,FALSE)))</f>
        <v/>
      </c>
      <c r="Y106" s="1" t="str">
        <f>IF($A106="","",(VLOOKUP($A106,ACOUSTICS_COMBINED!$B$3:$AQ$501,35,FALSE)))</f>
        <v/>
      </c>
      <c r="Z106" s="1" t="str">
        <f>IF($A106="","",(VLOOKUP($A106,ACOUSTICS_COMBINED!$B$3:$AQ$501,36,FALSE)))</f>
        <v/>
      </c>
      <c r="AA106" s="1" t="str">
        <f>IF($A106="","",(VLOOKUP($A106,ACOUSTICS_COMBINED!$B$3:$AQ$501,37,FALSE)))</f>
        <v/>
      </c>
      <c r="AB106" s="1" t="str">
        <f>IF($A106="","",(VLOOKUP($A106,ACOUSTICS_COMBINED!$B$3:$AQ$501,38,FALSE)))</f>
        <v/>
      </c>
      <c r="AC106" s="1" t="str">
        <f>IF($A106="","",(VLOOKUP($A106,ACOUSTICS_COMBINED!$B$3:$AQ$501,39,FALSE)))</f>
        <v/>
      </c>
      <c r="AD106" s="1" t="str">
        <f>IF($A106="","",(VLOOKUP($A106,ACOUSTICS_COMBINED!$B$3:$AQ$501,40,FALSE)))</f>
        <v/>
      </c>
      <c r="AE106" s="1" t="str">
        <f>IF($A106="","",(VLOOKUP($A106,ACOUSTICS_COMBINED!$B$3:$AQ$501,41,FALSE)))</f>
        <v/>
      </c>
      <c r="AF106" s="1" t="str">
        <f>IF($A106="","",(VLOOKUP($A106,ACOUSTICS_COMBINED!$B$3:$AQ$501,42,FALSE)))</f>
        <v/>
      </c>
      <c r="AG106" s="27" t="str">
        <f>IF($A106="","",(VLOOKUP($A106,ACOUSTIC_PIVOT_TABLE!$B$4:$AO$500,2,FALSE)))</f>
        <v/>
      </c>
      <c r="AH106" s="27" t="str">
        <f>IF($A106="","",(VLOOKUP($A106,ACOUSTIC_PIVOT_TABLE!$B$4:$AO$500,3,FALSE)))</f>
        <v/>
      </c>
      <c r="AI106" s="27" t="str">
        <f>IF($A106="","",(VLOOKUP($A106,ACOUSTIC_PIVOT_TABLE!$B$4:$AO$500,4,FALSE)))</f>
        <v/>
      </c>
      <c r="AJ106" s="27" t="str">
        <f>IF($A106="","",(VLOOKUP($A106,ACOUSTIC_PIVOT_TABLE!$B$4:$AO$500,5,FALSE)))</f>
        <v/>
      </c>
      <c r="AK106" s="27" t="str">
        <f>IF($A106="","",(VLOOKUP($A106,ACOUSTIC_PIVOT_TABLE!$B$4:$AO$500,6,FALSE)))</f>
        <v/>
      </c>
      <c r="AL106" s="27" t="str">
        <f>IF($A106="","",(VLOOKUP($A106,ACOUSTIC_PIVOT_TABLE!$B$4:$AO$500,7,FALSE)))</f>
        <v/>
      </c>
      <c r="AM106" s="27" t="str">
        <f>IF($A106="","",(VLOOKUP($A106,ACOUSTIC_PIVOT_TABLE!$B$4:$AO$500,8,FALSE)))</f>
        <v/>
      </c>
      <c r="AN106" s="27" t="str">
        <f>IF($A106="","",(VLOOKUP($A106,ACOUSTIC_PIVOT_TABLE!$B$4:$AO$500,9,FALSE)))</f>
        <v/>
      </c>
      <c r="AO106" s="27" t="str">
        <f>IF($A106="","",(VLOOKUP($A106,ACOUSTIC_PIVOT_TABLE!$B$4:$AO$500,10,FALSE)))</f>
        <v/>
      </c>
      <c r="AP106" s="27" t="str">
        <f>IF($A106="","",(VLOOKUP($A106,ACOUSTIC_PIVOT_TABLE!$B$4:$AO$500,11,FALSE)))</f>
        <v/>
      </c>
      <c r="AQ106" s="27" t="str">
        <f>IF($A106="","",(VLOOKUP($A106,ACOUSTIC_PIVOT_TABLE!$B$4:$AO$500,12,FALSE)))</f>
        <v/>
      </c>
      <c r="AR106" s="27" t="str">
        <f>IF($A106="","",(VLOOKUP($A106,ACOUSTIC_PIVOT_TABLE!$B$4:$AO$500,13,FALSE)))</f>
        <v/>
      </c>
      <c r="AS106" s="27" t="str">
        <f>IF($A106="","",(VLOOKUP($A106,ACOUSTIC_PIVOT_TABLE!$B$4:$AO$500,14,FALSE)))</f>
        <v/>
      </c>
      <c r="AT106" s="27" t="str">
        <f>IF($A106="","",(VLOOKUP($A106,ACOUSTIC_PIVOT_TABLE!$B$4:$AO$500,15,FALSE)))</f>
        <v/>
      </c>
      <c r="AU106" s="27" t="str">
        <f>IF($A106="","",(VLOOKUP($A106,ACOUSTIC_PIVOT_TABLE!$B$4:$AO$500,16,FALSE)))</f>
        <v/>
      </c>
      <c r="AV106" s="27" t="str">
        <f>IF($A106="","",(VLOOKUP($A106,ACOUSTIC_PIVOT_TABLE!$B$4:$AO$500,17,FALSE)))</f>
        <v/>
      </c>
      <c r="AW106" s="27" t="str">
        <f>IF($A106="","",(VLOOKUP($A106,ACOUSTIC_PIVOT_TABLE!$B$4:$AO$500,18,FALSE)))</f>
        <v/>
      </c>
      <c r="AX106" s="27" t="str">
        <f>IF($A106="","",(VLOOKUP($A106,ACOUSTIC_PIVOT_TABLE!$B$4:$AO$500,19,FALSE)))</f>
        <v/>
      </c>
      <c r="AY106" s="27" t="str">
        <f>IF($A106="","",(VLOOKUP($A106,ACOUSTIC_PIVOT_TABLE!$B$4:$AO$500,20,FALSE)))</f>
        <v/>
      </c>
      <c r="AZ106" s="27" t="str">
        <f>IF($A106="","",(VLOOKUP($A106,ACOUSTIC_PIVOT_TABLE!$B$4:$AO$500,21,FALSE)))</f>
        <v/>
      </c>
      <c r="BA106" s="27" t="str">
        <f>IF($A106="","",(VLOOKUP($A106,ACOUSTIC_PIVOT_TABLE!$B$4:$AO$500,22,FALSE)))</f>
        <v/>
      </c>
      <c r="BB106" s="27" t="str">
        <f>IF($A106="","",(VLOOKUP($A106,ACOUSTIC_PIVOT_TABLE!$B$4:$AO$500,23,FALSE)))</f>
        <v/>
      </c>
      <c r="BC106" s="27" t="str">
        <f>IF($A106="","",(VLOOKUP($A106,ACOUSTIC_PIVOT_TABLE!$B$4:$AO$500,24,FALSE)))</f>
        <v/>
      </c>
      <c r="BD106" s="27" t="str">
        <f>IF($A106="","",(VLOOKUP($A106,ACOUSTIC_PIVOT_TABLE!$B$4:$AO$500,25,FALSE)))</f>
        <v/>
      </c>
      <c r="BE106" s="27" t="str">
        <f>IF($A106="","",(VLOOKUP($A106,ACOUSTIC_PIVOT_TABLE!$B$4:$AO$500,26,FALSE)))</f>
        <v/>
      </c>
      <c r="BF106" s="27" t="str">
        <f>IF($A106="","",(VLOOKUP($A106,ACOUSTIC_PIVOT_TABLE!$B$4:$AO$500,27,FALSE)))</f>
        <v/>
      </c>
      <c r="BG106" s="27" t="str">
        <f>IF($A106="","",(VLOOKUP($A106,ACOUSTIC_PIVOT_TABLE!$B$4:$AO$500,28,FALSE)))</f>
        <v/>
      </c>
      <c r="BH106" s="27" t="str">
        <f>IF($A106="","",(VLOOKUP($A106,ACOUSTIC_PIVOT_TABLE!$B$4:$AO$500,29,FALSE)))</f>
        <v/>
      </c>
      <c r="BI106" s="27" t="str">
        <f>IF($A106="","",(VLOOKUP($A106,ACOUSTIC_PIVOT_TABLE!$B$4:$AO$500,30,FALSE)))</f>
        <v/>
      </c>
      <c r="BJ106" s="27" t="str">
        <f>IF($A106="","",(VLOOKUP($A106,ACOUSTIC_PIVOT_TABLE!$B$4:$AO$500,31,FALSE)))</f>
        <v/>
      </c>
      <c r="BK106" s="27" t="str">
        <f>IF($A106="","",(VLOOKUP($A106,ACOUSTIC_PIVOT_TABLE!$B$4:$AO$500,32,FALSE)))</f>
        <v/>
      </c>
      <c r="BL106" s="27" t="str">
        <f>IF($A106="","",(VLOOKUP($A106,ACOUSTIC_PIVOT_TABLE!$B$4:$AO$500,33,FALSE)))</f>
        <v/>
      </c>
      <c r="BM106" s="27" t="str">
        <f>IF($A106="","",(VLOOKUP($A106,ACOUSTIC_PIVOT_TABLE!$B$4:$AO$500,34,FALSE)))</f>
        <v/>
      </c>
      <c r="BN106" s="27" t="str">
        <f>IF($A106="","",(VLOOKUP($A106,ACOUSTIC_PIVOT_TABLE!$B$4:$AO$500,35,FALSE)))</f>
        <v/>
      </c>
      <c r="BO106" s="27" t="str">
        <f>IF($A106="","",(VLOOKUP($A106,ACOUSTIC_PIVOT_TABLE!$B$4:$AO$500,36,FALSE)))</f>
        <v/>
      </c>
      <c r="BP106" s="27" t="str">
        <f>IF($A106="","",(VLOOKUP($A106,ACOUSTIC_PIVOT_TABLE!$B$4:$AO$500,37,FALSE)))</f>
        <v/>
      </c>
      <c r="BQ106" s="27" t="str">
        <f>IF($A106="","",(VLOOKUP($A106,ACOUSTIC_PIVOT_TABLE!$B$4:$AO$500,38,FALSE)))</f>
        <v/>
      </c>
      <c r="BR106" s="27" t="str">
        <f>IF($A106="","",(VLOOKUP($A106,ACOUSTIC_PIVOT_TABLE!$B$4:$AO$500,39,FALSE)))</f>
        <v/>
      </c>
      <c r="BS106" s="27" t="str">
        <f>IF($A106="","",(VLOOKUP($A106,ACOUSTIC_PIVOT_TABLE!$B$4:$AO$500,40,FALSE)))</f>
        <v/>
      </c>
    </row>
    <row r="107" spans="1:71" x14ac:dyDescent="0.25">
      <c r="A107" s="1" t="str">
        <f>IF(ACOUSTIC_PIVOT_TABLE!B109 = 0, "",ACOUSTIC_PIVOT_TABLE!B109)</f>
        <v/>
      </c>
      <c r="B107" s="1" t="str">
        <f>IF($A107="","",(VLOOKUP($A107,ACOUSTICS_COMBINED!$B$3:$AQ$501,21,FALSE)))</f>
        <v/>
      </c>
      <c r="C107" s="1" t="str">
        <f>IF($A107="","",(VLOOKUP($A107,ACOUSTICS_COMBINED!$B$3:$AQ$501,22,FALSE)))</f>
        <v/>
      </c>
      <c r="D107" s="1" t="str">
        <f>IF($A107="","",(VLOOKUP($A107,ACOUSTICS_COMBINED!$B$3:$AQ$501,12,FALSE)))</f>
        <v/>
      </c>
      <c r="E107" s="1" t="str">
        <f>IF($A107="","",(VLOOKUP($A107,ACOUSTICS_COMBINED!$B$3:$AQ$501,13,FALSE)))</f>
        <v/>
      </c>
      <c r="F107" s="1" t="str">
        <f>IF($A107="","",(VLOOKUP($A107,ACOUSTICS_COMBINED!$B$3:$AQ$501,14,FALSE)))</f>
        <v/>
      </c>
      <c r="G107" s="1" t="str">
        <f>IF($A107="","",(VLOOKUP($A107,ACOUSTICS_COMBINED!$B$3:$AQ$501,23,FALSE)))</f>
        <v/>
      </c>
      <c r="H107" s="1" t="str">
        <f>IF($A107="","",(VLOOKUP($A107,ACOUSTICS_COMBINED!$B$3:$AQ$501,24,FALSE)))</f>
        <v/>
      </c>
      <c r="I107" s="1" t="str">
        <f>IF($A107="","",(VLOOKUP($A107,ACOUSTICS_COMBINED!$B$3:$AQ$501,15,FALSE)))</f>
        <v/>
      </c>
      <c r="J107" s="1" t="str">
        <f>IF($A107="","",(VLOOKUP($A107,ACOUSTICS_COMBINED!$B$3:$AQ$501,16,FALSE)))</f>
        <v/>
      </c>
      <c r="K107" s="1" t="str">
        <f>IF($A107="","",(VLOOKUP($A107,ACOUSTICS_COMBINED!$B$3:$AQ$501,17,FALSE)))</f>
        <v/>
      </c>
      <c r="L107" s="1" t="str">
        <f>IF($A107="","",(VLOOKUP($A107,ACOUSTICS_COMBINED!$B$3:$AQ$501,18,FALSE)))</f>
        <v/>
      </c>
      <c r="M107" s="1" t="str">
        <f>IF($A107="","",(VLOOKUP($A107,ACOUSTICS_COMBINED!$B$3:$AQ$501,25,FALSE)))</f>
        <v/>
      </c>
      <c r="N107" s="16" t="str">
        <f>IF($A107="","",(VLOOKUP($A107,ACOUSTICS_COMBINED!$B$3:$AQ$501,19,FALSE)))</f>
        <v/>
      </c>
      <c r="O107" s="16" t="str">
        <f>IF($A107="","",(VLOOKUP($A107,ACOUSTICS_COMBINED!$B$3:$AQ$501,20,FALSE)))</f>
        <v/>
      </c>
      <c r="P107" s="1" t="str">
        <f>IF($A107="","",(VLOOKUP($A107,ACOUSTICS_COMBINED!$B$3:$AQ$501,26,FALSE)))</f>
        <v/>
      </c>
      <c r="Q107" s="1" t="str">
        <f>IF($A107="","",(VLOOKUP($A107,ACOUSTICS_COMBINED!$B$3:$AQ$501,27,FALSE)))</f>
        <v/>
      </c>
      <c r="R107" s="1" t="str">
        <f>IF($A107="","",(VLOOKUP($A107,ACOUSTICS_COMBINED!$B$3:$AQ$501,28,FALSE)))</f>
        <v/>
      </c>
      <c r="S107" s="1" t="str">
        <f>IF($A107="","",(VLOOKUP($A107,ACOUSTICS_COMBINED!$B$3:$AQ$501,29,FALSE)))</f>
        <v/>
      </c>
      <c r="T107" s="1" t="str">
        <f>IF($A107="","",(VLOOKUP($A107,ACOUSTICS_COMBINED!$B$3:$AQ$501,30,FALSE)))</f>
        <v/>
      </c>
      <c r="U107" s="1" t="str">
        <f>IF($A107="","",(VLOOKUP($A107,ACOUSTICS_COMBINED!$B$3:$AQ$501,31,FALSE)))</f>
        <v/>
      </c>
      <c r="V107" s="1" t="str">
        <f>IF($A107="","",(VLOOKUP($A107,ACOUSTICS_COMBINED!$B$3:$AQ$501,32,FALSE)))</f>
        <v/>
      </c>
      <c r="W107" s="1" t="str">
        <f>IF($A107="","",(VLOOKUP($A107,ACOUSTICS_COMBINED!$B$3:$AQ$501,33,FALSE)))</f>
        <v/>
      </c>
      <c r="X107" s="1" t="str">
        <f>IF($A107="","",(VLOOKUP($A107,ACOUSTICS_COMBINED!$B$3:$AQ$501,34,FALSE)))</f>
        <v/>
      </c>
      <c r="Y107" s="1" t="str">
        <f>IF($A107="","",(VLOOKUP($A107,ACOUSTICS_COMBINED!$B$3:$AQ$501,35,FALSE)))</f>
        <v/>
      </c>
      <c r="Z107" s="1" t="str">
        <f>IF($A107="","",(VLOOKUP($A107,ACOUSTICS_COMBINED!$B$3:$AQ$501,36,FALSE)))</f>
        <v/>
      </c>
      <c r="AA107" s="1" t="str">
        <f>IF($A107="","",(VLOOKUP($A107,ACOUSTICS_COMBINED!$B$3:$AQ$501,37,FALSE)))</f>
        <v/>
      </c>
      <c r="AB107" s="1" t="str">
        <f>IF($A107="","",(VLOOKUP($A107,ACOUSTICS_COMBINED!$B$3:$AQ$501,38,FALSE)))</f>
        <v/>
      </c>
      <c r="AC107" s="1" t="str">
        <f>IF($A107="","",(VLOOKUP($A107,ACOUSTICS_COMBINED!$B$3:$AQ$501,39,FALSE)))</f>
        <v/>
      </c>
      <c r="AD107" s="1" t="str">
        <f>IF($A107="","",(VLOOKUP($A107,ACOUSTICS_COMBINED!$B$3:$AQ$501,40,FALSE)))</f>
        <v/>
      </c>
      <c r="AE107" s="1" t="str">
        <f>IF($A107="","",(VLOOKUP($A107,ACOUSTICS_COMBINED!$B$3:$AQ$501,41,FALSE)))</f>
        <v/>
      </c>
      <c r="AF107" s="1" t="str">
        <f>IF($A107="","",(VLOOKUP($A107,ACOUSTICS_COMBINED!$B$3:$AQ$501,42,FALSE)))</f>
        <v/>
      </c>
      <c r="AG107" s="27" t="str">
        <f>IF($A107="","",(VLOOKUP($A107,ACOUSTIC_PIVOT_TABLE!$B$4:$AO$500,2,FALSE)))</f>
        <v/>
      </c>
      <c r="AH107" s="27" t="str">
        <f>IF($A107="","",(VLOOKUP($A107,ACOUSTIC_PIVOT_TABLE!$B$4:$AO$500,3,FALSE)))</f>
        <v/>
      </c>
      <c r="AI107" s="27" t="str">
        <f>IF($A107="","",(VLOOKUP($A107,ACOUSTIC_PIVOT_TABLE!$B$4:$AO$500,4,FALSE)))</f>
        <v/>
      </c>
      <c r="AJ107" s="27" t="str">
        <f>IF($A107="","",(VLOOKUP($A107,ACOUSTIC_PIVOT_TABLE!$B$4:$AO$500,5,FALSE)))</f>
        <v/>
      </c>
      <c r="AK107" s="27" t="str">
        <f>IF($A107="","",(VLOOKUP($A107,ACOUSTIC_PIVOT_TABLE!$B$4:$AO$500,6,FALSE)))</f>
        <v/>
      </c>
      <c r="AL107" s="27" t="str">
        <f>IF($A107="","",(VLOOKUP($A107,ACOUSTIC_PIVOT_TABLE!$B$4:$AO$500,7,FALSE)))</f>
        <v/>
      </c>
      <c r="AM107" s="27" t="str">
        <f>IF($A107="","",(VLOOKUP($A107,ACOUSTIC_PIVOT_TABLE!$B$4:$AO$500,8,FALSE)))</f>
        <v/>
      </c>
      <c r="AN107" s="27" t="str">
        <f>IF($A107="","",(VLOOKUP($A107,ACOUSTIC_PIVOT_TABLE!$B$4:$AO$500,9,FALSE)))</f>
        <v/>
      </c>
      <c r="AO107" s="27" t="str">
        <f>IF($A107="","",(VLOOKUP($A107,ACOUSTIC_PIVOT_TABLE!$B$4:$AO$500,10,FALSE)))</f>
        <v/>
      </c>
      <c r="AP107" s="27" t="str">
        <f>IF($A107="","",(VLOOKUP($A107,ACOUSTIC_PIVOT_TABLE!$B$4:$AO$500,11,FALSE)))</f>
        <v/>
      </c>
      <c r="AQ107" s="27" t="str">
        <f>IF($A107="","",(VLOOKUP($A107,ACOUSTIC_PIVOT_TABLE!$B$4:$AO$500,12,FALSE)))</f>
        <v/>
      </c>
      <c r="AR107" s="27" t="str">
        <f>IF($A107="","",(VLOOKUP($A107,ACOUSTIC_PIVOT_TABLE!$B$4:$AO$500,13,FALSE)))</f>
        <v/>
      </c>
      <c r="AS107" s="27" t="str">
        <f>IF($A107="","",(VLOOKUP($A107,ACOUSTIC_PIVOT_TABLE!$B$4:$AO$500,14,FALSE)))</f>
        <v/>
      </c>
      <c r="AT107" s="27" t="str">
        <f>IF($A107="","",(VLOOKUP($A107,ACOUSTIC_PIVOT_TABLE!$B$4:$AO$500,15,FALSE)))</f>
        <v/>
      </c>
      <c r="AU107" s="27" t="str">
        <f>IF($A107="","",(VLOOKUP($A107,ACOUSTIC_PIVOT_TABLE!$B$4:$AO$500,16,FALSE)))</f>
        <v/>
      </c>
      <c r="AV107" s="27" t="str">
        <f>IF($A107="","",(VLOOKUP($A107,ACOUSTIC_PIVOT_TABLE!$B$4:$AO$500,17,FALSE)))</f>
        <v/>
      </c>
      <c r="AW107" s="27" t="str">
        <f>IF($A107="","",(VLOOKUP($A107,ACOUSTIC_PIVOT_TABLE!$B$4:$AO$500,18,FALSE)))</f>
        <v/>
      </c>
      <c r="AX107" s="27" t="str">
        <f>IF($A107="","",(VLOOKUP($A107,ACOUSTIC_PIVOT_TABLE!$B$4:$AO$500,19,FALSE)))</f>
        <v/>
      </c>
      <c r="AY107" s="27" t="str">
        <f>IF($A107="","",(VLOOKUP($A107,ACOUSTIC_PIVOT_TABLE!$B$4:$AO$500,20,FALSE)))</f>
        <v/>
      </c>
      <c r="AZ107" s="27" t="str">
        <f>IF($A107="","",(VLOOKUP($A107,ACOUSTIC_PIVOT_TABLE!$B$4:$AO$500,21,FALSE)))</f>
        <v/>
      </c>
      <c r="BA107" s="27" t="str">
        <f>IF($A107="","",(VLOOKUP($A107,ACOUSTIC_PIVOT_TABLE!$B$4:$AO$500,22,FALSE)))</f>
        <v/>
      </c>
      <c r="BB107" s="27" t="str">
        <f>IF($A107="","",(VLOOKUP($A107,ACOUSTIC_PIVOT_TABLE!$B$4:$AO$500,23,FALSE)))</f>
        <v/>
      </c>
      <c r="BC107" s="27" t="str">
        <f>IF($A107="","",(VLOOKUP($A107,ACOUSTIC_PIVOT_TABLE!$B$4:$AO$500,24,FALSE)))</f>
        <v/>
      </c>
      <c r="BD107" s="27" t="str">
        <f>IF($A107="","",(VLOOKUP($A107,ACOUSTIC_PIVOT_TABLE!$B$4:$AO$500,25,FALSE)))</f>
        <v/>
      </c>
      <c r="BE107" s="27" t="str">
        <f>IF($A107="","",(VLOOKUP($A107,ACOUSTIC_PIVOT_TABLE!$B$4:$AO$500,26,FALSE)))</f>
        <v/>
      </c>
      <c r="BF107" s="27" t="str">
        <f>IF($A107="","",(VLOOKUP($A107,ACOUSTIC_PIVOT_TABLE!$B$4:$AO$500,27,FALSE)))</f>
        <v/>
      </c>
      <c r="BG107" s="27" t="str">
        <f>IF($A107="","",(VLOOKUP($A107,ACOUSTIC_PIVOT_TABLE!$B$4:$AO$500,28,FALSE)))</f>
        <v/>
      </c>
      <c r="BH107" s="27" t="str">
        <f>IF($A107="","",(VLOOKUP($A107,ACOUSTIC_PIVOT_TABLE!$B$4:$AO$500,29,FALSE)))</f>
        <v/>
      </c>
      <c r="BI107" s="27" t="str">
        <f>IF($A107="","",(VLOOKUP($A107,ACOUSTIC_PIVOT_TABLE!$B$4:$AO$500,30,FALSE)))</f>
        <v/>
      </c>
      <c r="BJ107" s="27" t="str">
        <f>IF($A107="","",(VLOOKUP($A107,ACOUSTIC_PIVOT_TABLE!$B$4:$AO$500,31,FALSE)))</f>
        <v/>
      </c>
      <c r="BK107" s="27" t="str">
        <f>IF($A107="","",(VLOOKUP($A107,ACOUSTIC_PIVOT_TABLE!$B$4:$AO$500,32,FALSE)))</f>
        <v/>
      </c>
      <c r="BL107" s="27" t="str">
        <f>IF($A107="","",(VLOOKUP($A107,ACOUSTIC_PIVOT_TABLE!$B$4:$AO$500,33,FALSE)))</f>
        <v/>
      </c>
      <c r="BM107" s="27" t="str">
        <f>IF($A107="","",(VLOOKUP($A107,ACOUSTIC_PIVOT_TABLE!$B$4:$AO$500,34,FALSE)))</f>
        <v/>
      </c>
      <c r="BN107" s="27" t="str">
        <f>IF($A107="","",(VLOOKUP($A107,ACOUSTIC_PIVOT_TABLE!$B$4:$AO$500,35,FALSE)))</f>
        <v/>
      </c>
      <c r="BO107" s="27" t="str">
        <f>IF($A107="","",(VLOOKUP($A107,ACOUSTIC_PIVOT_TABLE!$B$4:$AO$500,36,FALSE)))</f>
        <v/>
      </c>
      <c r="BP107" s="27" t="str">
        <f>IF($A107="","",(VLOOKUP($A107,ACOUSTIC_PIVOT_TABLE!$B$4:$AO$500,37,FALSE)))</f>
        <v/>
      </c>
      <c r="BQ107" s="27" t="str">
        <f>IF($A107="","",(VLOOKUP($A107,ACOUSTIC_PIVOT_TABLE!$B$4:$AO$500,38,FALSE)))</f>
        <v/>
      </c>
      <c r="BR107" s="27" t="str">
        <f>IF($A107="","",(VLOOKUP($A107,ACOUSTIC_PIVOT_TABLE!$B$4:$AO$500,39,FALSE)))</f>
        <v/>
      </c>
      <c r="BS107" s="27" t="str">
        <f>IF($A107="","",(VLOOKUP($A107,ACOUSTIC_PIVOT_TABLE!$B$4:$AO$500,40,FALSE)))</f>
        <v/>
      </c>
    </row>
    <row r="108" spans="1:71" x14ac:dyDescent="0.25">
      <c r="A108" s="1" t="str">
        <f>IF(ACOUSTIC_PIVOT_TABLE!B110 = 0, "",ACOUSTIC_PIVOT_TABLE!B110)</f>
        <v/>
      </c>
      <c r="B108" s="1" t="str">
        <f>IF($A108="","",(VLOOKUP($A108,ACOUSTICS_COMBINED!$B$3:$AQ$501,21,FALSE)))</f>
        <v/>
      </c>
      <c r="C108" s="1" t="str">
        <f>IF($A108="","",(VLOOKUP($A108,ACOUSTICS_COMBINED!$B$3:$AQ$501,22,FALSE)))</f>
        <v/>
      </c>
      <c r="D108" s="1" t="str">
        <f>IF($A108="","",(VLOOKUP($A108,ACOUSTICS_COMBINED!$B$3:$AQ$501,12,FALSE)))</f>
        <v/>
      </c>
      <c r="E108" s="1" t="str">
        <f>IF($A108="","",(VLOOKUP($A108,ACOUSTICS_COMBINED!$B$3:$AQ$501,13,FALSE)))</f>
        <v/>
      </c>
      <c r="F108" s="1" t="str">
        <f>IF($A108="","",(VLOOKUP($A108,ACOUSTICS_COMBINED!$B$3:$AQ$501,14,FALSE)))</f>
        <v/>
      </c>
      <c r="G108" s="1" t="str">
        <f>IF($A108="","",(VLOOKUP($A108,ACOUSTICS_COMBINED!$B$3:$AQ$501,23,FALSE)))</f>
        <v/>
      </c>
      <c r="H108" s="1" t="str">
        <f>IF($A108="","",(VLOOKUP($A108,ACOUSTICS_COMBINED!$B$3:$AQ$501,24,FALSE)))</f>
        <v/>
      </c>
      <c r="I108" s="1" t="str">
        <f>IF($A108="","",(VLOOKUP($A108,ACOUSTICS_COMBINED!$B$3:$AQ$501,15,FALSE)))</f>
        <v/>
      </c>
      <c r="J108" s="1" t="str">
        <f>IF($A108="","",(VLOOKUP($A108,ACOUSTICS_COMBINED!$B$3:$AQ$501,16,FALSE)))</f>
        <v/>
      </c>
      <c r="K108" s="1" t="str">
        <f>IF($A108="","",(VLOOKUP($A108,ACOUSTICS_COMBINED!$B$3:$AQ$501,17,FALSE)))</f>
        <v/>
      </c>
      <c r="L108" s="1" t="str">
        <f>IF($A108="","",(VLOOKUP($A108,ACOUSTICS_COMBINED!$B$3:$AQ$501,18,FALSE)))</f>
        <v/>
      </c>
      <c r="M108" s="1" t="str">
        <f>IF($A108="","",(VLOOKUP($A108,ACOUSTICS_COMBINED!$B$3:$AQ$501,25,FALSE)))</f>
        <v/>
      </c>
      <c r="N108" s="16" t="str">
        <f>IF($A108="","",(VLOOKUP($A108,ACOUSTICS_COMBINED!$B$3:$AQ$501,19,FALSE)))</f>
        <v/>
      </c>
      <c r="O108" s="16" t="str">
        <f>IF($A108="","",(VLOOKUP($A108,ACOUSTICS_COMBINED!$B$3:$AQ$501,20,FALSE)))</f>
        <v/>
      </c>
      <c r="P108" s="1" t="str">
        <f>IF($A108="","",(VLOOKUP($A108,ACOUSTICS_COMBINED!$B$3:$AQ$501,26,FALSE)))</f>
        <v/>
      </c>
      <c r="Q108" s="1" t="str">
        <f>IF($A108="","",(VLOOKUP($A108,ACOUSTICS_COMBINED!$B$3:$AQ$501,27,FALSE)))</f>
        <v/>
      </c>
      <c r="R108" s="1" t="str">
        <f>IF($A108="","",(VLOOKUP($A108,ACOUSTICS_COMBINED!$B$3:$AQ$501,28,FALSE)))</f>
        <v/>
      </c>
      <c r="S108" s="1" t="str">
        <f>IF($A108="","",(VLOOKUP($A108,ACOUSTICS_COMBINED!$B$3:$AQ$501,29,FALSE)))</f>
        <v/>
      </c>
      <c r="T108" s="1" t="str">
        <f>IF($A108="","",(VLOOKUP($A108,ACOUSTICS_COMBINED!$B$3:$AQ$501,30,FALSE)))</f>
        <v/>
      </c>
      <c r="U108" s="1" t="str">
        <f>IF($A108="","",(VLOOKUP($A108,ACOUSTICS_COMBINED!$B$3:$AQ$501,31,FALSE)))</f>
        <v/>
      </c>
      <c r="V108" s="1" t="str">
        <f>IF($A108="","",(VLOOKUP($A108,ACOUSTICS_COMBINED!$B$3:$AQ$501,32,FALSE)))</f>
        <v/>
      </c>
      <c r="W108" s="1" t="str">
        <f>IF($A108="","",(VLOOKUP($A108,ACOUSTICS_COMBINED!$B$3:$AQ$501,33,FALSE)))</f>
        <v/>
      </c>
      <c r="X108" s="1" t="str">
        <f>IF($A108="","",(VLOOKUP($A108,ACOUSTICS_COMBINED!$B$3:$AQ$501,34,FALSE)))</f>
        <v/>
      </c>
      <c r="Y108" s="1" t="str">
        <f>IF($A108="","",(VLOOKUP($A108,ACOUSTICS_COMBINED!$B$3:$AQ$501,35,FALSE)))</f>
        <v/>
      </c>
      <c r="Z108" s="1" t="str">
        <f>IF($A108="","",(VLOOKUP($A108,ACOUSTICS_COMBINED!$B$3:$AQ$501,36,FALSE)))</f>
        <v/>
      </c>
      <c r="AA108" s="1" t="str">
        <f>IF($A108="","",(VLOOKUP($A108,ACOUSTICS_COMBINED!$B$3:$AQ$501,37,FALSE)))</f>
        <v/>
      </c>
      <c r="AB108" s="1" t="str">
        <f>IF($A108="","",(VLOOKUP($A108,ACOUSTICS_COMBINED!$B$3:$AQ$501,38,FALSE)))</f>
        <v/>
      </c>
      <c r="AC108" s="1" t="str">
        <f>IF($A108="","",(VLOOKUP($A108,ACOUSTICS_COMBINED!$B$3:$AQ$501,39,FALSE)))</f>
        <v/>
      </c>
      <c r="AD108" s="1" t="str">
        <f>IF($A108="","",(VLOOKUP($A108,ACOUSTICS_COMBINED!$B$3:$AQ$501,40,FALSE)))</f>
        <v/>
      </c>
      <c r="AE108" s="1" t="str">
        <f>IF($A108="","",(VLOOKUP($A108,ACOUSTICS_COMBINED!$B$3:$AQ$501,41,FALSE)))</f>
        <v/>
      </c>
      <c r="AF108" s="1" t="str">
        <f>IF($A108="","",(VLOOKUP($A108,ACOUSTICS_COMBINED!$B$3:$AQ$501,42,FALSE)))</f>
        <v/>
      </c>
      <c r="AG108" s="27" t="str">
        <f>IF($A108="","",(VLOOKUP($A108,ACOUSTIC_PIVOT_TABLE!$B$4:$AO$500,2,FALSE)))</f>
        <v/>
      </c>
      <c r="AH108" s="27" t="str">
        <f>IF($A108="","",(VLOOKUP($A108,ACOUSTIC_PIVOT_TABLE!$B$4:$AO$500,3,FALSE)))</f>
        <v/>
      </c>
      <c r="AI108" s="27" t="str">
        <f>IF($A108="","",(VLOOKUP($A108,ACOUSTIC_PIVOT_TABLE!$B$4:$AO$500,4,FALSE)))</f>
        <v/>
      </c>
      <c r="AJ108" s="27" t="str">
        <f>IF($A108="","",(VLOOKUP($A108,ACOUSTIC_PIVOT_TABLE!$B$4:$AO$500,5,FALSE)))</f>
        <v/>
      </c>
      <c r="AK108" s="27" t="str">
        <f>IF($A108="","",(VLOOKUP($A108,ACOUSTIC_PIVOT_TABLE!$B$4:$AO$500,6,FALSE)))</f>
        <v/>
      </c>
      <c r="AL108" s="27" t="str">
        <f>IF($A108="","",(VLOOKUP($A108,ACOUSTIC_PIVOT_TABLE!$B$4:$AO$500,7,FALSE)))</f>
        <v/>
      </c>
      <c r="AM108" s="27" t="str">
        <f>IF($A108="","",(VLOOKUP($A108,ACOUSTIC_PIVOT_TABLE!$B$4:$AO$500,8,FALSE)))</f>
        <v/>
      </c>
      <c r="AN108" s="27" t="str">
        <f>IF($A108="","",(VLOOKUP($A108,ACOUSTIC_PIVOT_TABLE!$B$4:$AO$500,9,FALSE)))</f>
        <v/>
      </c>
      <c r="AO108" s="27" t="str">
        <f>IF($A108="","",(VLOOKUP($A108,ACOUSTIC_PIVOT_TABLE!$B$4:$AO$500,10,FALSE)))</f>
        <v/>
      </c>
      <c r="AP108" s="27" t="str">
        <f>IF($A108="","",(VLOOKUP($A108,ACOUSTIC_PIVOT_TABLE!$B$4:$AO$500,11,FALSE)))</f>
        <v/>
      </c>
      <c r="AQ108" s="27" t="str">
        <f>IF($A108="","",(VLOOKUP($A108,ACOUSTIC_PIVOT_TABLE!$B$4:$AO$500,12,FALSE)))</f>
        <v/>
      </c>
      <c r="AR108" s="27" t="str">
        <f>IF($A108="","",(VLOOKUP($A108,ACOUSTIC_PIVOT_TABLE!$B$4:$AO$500,13,FALSE)))</f>
        <v/>
      </c>
      <c r="AS108" s="27" t="str">
        <f>IF($A108="","",(VLOOKUP($A108,ACOUSTIC_PIVOT_TABLE!$B$4:$AO$500,14,FALSE)))</f>
        <v/>
      </c>
      <c r="AT108" s="27" t="str">
        <f>IF($A108="","",(VLOOKUP($A108,ACOUSTIC_PIVOT_TABLE!$B$4:$AO$500,15,FALSE)))</f>
        <v/>
      </c>
      <c r="AU108" s="27" t="str">
        <f>IF($A108="","",(VLOOKUP($A108,ACOUSTIC_PIVOT_TABLE!$B$4:$AO$500,16,FALSE)))</f>
        <v/>
      </c>
      <c r="AV108" s="27" t="str">
        <f>IF($A108="","",(VLOOKUP($A108,ACOUSTIC_PIVOT_TABLE!$B$4:$AO$500,17,FALSE)))</f>
        <v/>
      </c>
      <c r="AW108" s="27" t="str">
        <f>IF($A108="","",(VLOOKUP($A108,ACOUSTIC_PIVOT_TABLE!$B$4:$AO$500,18,FALSE)))</f>
        <v/>
      </c>
      <c r="AX108" s="27" t="str">
        <f>IF($A108="","",(VLOOKUP($A108,ACOUSTIC_PIVOT_TABLE!$B$4:$AO$500,19,FALSE)))</f>
        <v/>
      </c>
      <c r="AY108" s="27" t="str">
        <f>IF($A108="","",(VLOOKUP($A108,ACOUSTIC_PIVOT_TABLE!$B$4:$AO$500,20,FALSE)))</f>
        <v/>
      </c>
      <c r="AZ108" s="27" t="str">
        <f>IF($A108="","",(VLOOKUP($A108,ACOUSTIC_PIVOT_TABLE!$B$4:$AO$500,21,FALSE)))</f>
        <v/>
      </c>
      <c r="BA108" s="27" t="str">
        <f>IF($A108="","",(VLOOKUP($A108,ACOUSTIC_PIVOT_TABLE!$B$4:$AO$500,22,FALSE)))</f>
        <v/>
      </c>
      <c r="BB108" s="27" t="str">
        <f>IF($A108="","",(VLOOKUP($A108,ACOUSTIC_PIVOT_TABLE!$B$4:$AO$500,23,FALSE)))</f>
        <v/>
      </c>
      <c r="BC108" s="27" t="str">
        <f>IF($A108="","",(VLOOKUP($A108,ACOUSTIC_PIVOT_TABLE!$B$4:$AO$500,24,FALSE)))</f>
        <v/>
      </c>
      <c r="BD108" s="27" t="str">
        <f>IF($A108="","",(VLOOKUP($A108,ACOUSTIC_PIVOT_TABLE!$B$4:$AO$500,25,FALSE)))</f>
        <v/>
      </c>
      <c r="BE108" s="27" t="str">
        <f>IF($A108="","",(VLOOKUP($A108,ACOUSTIC_PIVOT_TABLE!$B$4:$AO$500,26,FALSE)))</f>
        <v/>
      </c>
      <c r="BF108" s="27" t="str">
        <f>IF($A108="","",(VLOOKUP($A108,ACOUSTIC_PIVOT_TABLE!$B$4:$AO$500,27,FALSE)))</f>
        <v/>
      </c>
      <c r="BG108" s="27" t="str">
        <f>IF($A108="","",(VLOOKUP($A108,ACOUSTIC_PIVOT_TABLE!$B$4:$AO$500,28,FALSE)))</f>
        <v/>
      </c>
      <c r="BH108" s="27" t="str">
        <f>IF($A108="","",(VLOOKUP($A108,ACOUSTIC_PIVOT_TABLE!$B$4:$AO$500,29,FALSE)))</f>
        <v/>
      </c>
      <c r="BI108" s="27" t="str">
        <f>IF($A108="","",(VLOOKUP($A108,ACOUSTIC_PIVOT_TABLE!$B$4:$AO$500,30,FALSE)))</f>
        <v/>
      </c>
      <c r="BJ108" s="27" t="str">
        <f>IF($A108="","",(VLOOKUP($A108,ACOUSTIC_PIVOT_TABLE!$B$4:$AO$500,31,FALSE)))</f>
        <v/>
      </c>
      <c r="BK108" s="27" t="str">
        <f>IF($A108="","",(VLOOKUP($A108,ACOUSTIC_PIVOT_TABLE!$B$4:$AO$500,32,FALSE)))</f>
        <v/>
      </c>
      <c r="BL108" s="27" t="str">
        <f>IF($A108="","",(VLOOKUP($A108,ACOUSTIC_PIVOT_TABLE!$B$4:$AO$500,33,FALSE)))</f>
        <v/>
      </c>
      <c r="BM108" s="27" t="str">
        <f>IF($A108="","",(VLOOKUP($A108,ACOUSTIC_PIVOT_TABLE!$B$4:$AO$500,34,FALSE)))</f>
        <v/>
      </c>
      <c r="BN108" s="27" t="str">
        <f>IF($A108="","",(VLOOKUP($A108,ACOUSTIC_PIVOT_TABLE!$B$4:$AO$500,35,FALSE)))</f>
        <v/>
      </c>
      <c r="BO108" s="27" t="str">
        <f>IF($A108="","",(VLOOKUP($A108,ACOUSTIC_PIVOT_TABLE!$B$4:$AO$500,36,FALSE)))</f>
        <v/>
      </c>
      <c r="BP108" s="27" t="str">
        <f>IF($A108="","",(VLOOKUP($A108,ACOUSTIC_PIVOT_TABLE!$B$4:$AO$500,37,FALSE)))</f>
        <v/>
      </c>
      <c r="BQ108" s="27" t="str">
        <f>IF($A108="","",(VLOOKUP($A108,ACOUSTIC_PIVOT_TABLE!$B$4:$AO$500,38,FALSE)))</f>
        <v/>
      </c>
      <c r="BR108" s="27" t="str">
        <f>IF($A108="","",(VLOOKUP($A108,ACOUSTIC_PIVOT_TABLE!$B$4:$AO$500,39,FALSE)))</f>
        <v/>
      </c>
      <c r="BS108" s="27" t="str">
        <f>IF($A108="","",(VLOOKUP($A108,ACOUSTIC_PIVOT_TABLE!$B$4:$AO$500,40,FALSE)))</f>
        <v/>
      </c>
    </row>
    <row r="109" spans="1:71" x14ac:dyDescent="0.25">
      <c r="A109" s="1" t="str">
        <f>IF(ACOUSTIC_PIVOT_TABLE!B111 = 0, "",ACOUSTIC_PIVOT_TABLE!B111)</f>
        <v/>
      </c>
      <c r="B109" s="1" t="str">
        <f>IF($A109="","",(VLOOKUP($A109,ACOUSTICS_COMBINED!$B$3:$AQ$501,21,FALSE)))</f>
        <v/>
      </c>
      <c r="C109" s="1" t="str">
        <f>IF($A109="","",(VLOOKUP($A109,ACOUSTICS_COMBINED!$B$3:$AQ$501,22,FALSE)))</f>
        <v/>
      </c>
      <c r="D109" s="1" t="str">
        <f>IF($A109="","",(VLOOKUP($A109,ACOUSTICS_COMBINED!$B$3:$AQ$501,12,FALSE)))</f>
        <v/>
      </c>
      <c r="E109" s="1" t="str">
        <f>IF($A109="","",(VLOOKUP($A109,ACOUSTICS_COMBINED!$B$3:$AQ$501,13,FALSE)))</f>
        <v/>
      </c>
      <c r="F109" s="1" t="str">
        <f>IF($A109="","",(VLOOKUP($A109,ACOUSTICS_COMBINED!$B$3:$AQ$501,14,FALSE)))</f>
        <v/>
      </c>
      <c r="G109" s="1" t="str">
        <f>IF($A109="","",(VLOOKUP($A109,ACOUSTICS_COMBINED!$B$3:$AQ$501,23,FALSE)))</f>
        <v/>
      </c>
      <c r="H109" s="1" t="str">
        <f>IF($A109="","",(VLOOKUP($A109,ACOUSTICS_COMBINED!$B$3:$AQ$501,24,FALSE)))</f>
        <v/>
      </c>
      <c r="I109" s="1" t="str">
        <f>IF($A109="","",(VLOOKUP($A109,ACOUSTICS_COMBINED!$B$3:$AQ$501,15,FALSE)))</f>
        <v/>
      </c>
      <c r="J109" s="1" t="str">
        <f>IF($A109="","",(VLOOKUP($A109,ACOUSTICS_COMBINED!$B$3:$AQ$501,16,FALSE)))</f>
        <v/>
      </c>
      <c r="K109" s="1" t="str">
        <f>IF($A109="","",(VLOOKUP($A109,ACOUSTICS_COMBINED!$B$3:$AQ$501,17,FALSE)))</f>
        <v/>
      </c>
      <c r="L109" s="1" t="str">
        <f>IF($A109="","",(VLOOKUP($A109,ACOUSTICS_COMBINED!$B$3:$AQ$501,18,FALSE)))</f>
        <v/>
      </c>
      <c r="M109" s="1" t="str">
        <f>IF($A109="","",(VLOOKUP($A109,ACOUSTICS_COMBINED!$B$3:$AQ$501,25,FALSE)))</f>
        <v/>
      </c>
      <c r="N109" s="16" t="str">
        <f>IF($A109="","",(VLOOKUP($A109,ACOUSTICS_COMBINED!$B$3:$AQ$501,19,FALSE)))</f>
        <v/>
      </c>
      <c r="O109" s="16" t="str">
        <f>IF($A109="","",(VLOOKUP($A109,ACOUSTICS_COMBINED!$B$3:$AQ$501,20,FALSE)))</f>
        <v/>
      </c>
      <c r="P109" s="1" t="str">
        <f>IF($A109="","",(VLOOKUP($A109,ACOUSTICS_COMBINED!$B$3:$AQ$501,26,FALSE)))</f>
        <v/>
      </c>
      <c r="Q109" s="1" t="str">
        <f>IF($A109="","",(VLOOKUP($A109,ACOUSTICS_COMBINED!$B$3:$AQ$501,27,FALSE)))</f>
        <v/>
      </c>
      <c r="R109" s="1" t="str">
        <f>IF($A109="","",(VLOOKUP($A109,ACOUSTICS_COMBINED!$B$3:$AQ$501,28,FALSE)))</f>
        <v/>
      </c>
      <c r="S109" s="1" t="str">
        <f>IF($A109="","",(VLOOKUP($A109,ACOUSTICS_COMBINED!$B$3:$AQ$501,29,FALSE)))</f>
        <v/>
      </c>
      <c r="T109" s="1" t="str">
        <f>IF($A109="","",(VLOOKUP($A109,ACOUSTICS_COMBINED!$B$3:$AQ$501,30,FALSE)))</f>
        <v/>
      </c>
      <c r="U109" s="1" t="str">
        <f>IF($A109="","",(VLOOKUP($A109,ACOUSTICS_COMBINED!$B$3:$AQ$501,31,FALSE)))</f>
        <v/>
      </c>
      <c r="V109" s="1" t="str">
        <f>IF($A109="","",(VLOOKUP($A109,ACOUSTICS_COMBINED!$B$3:$AQ$501,32,FALSE)))</f>
        <v/>
      </c>
      <c r="W109" s="1" t="str">
        <f>IF($A109="","",(VLOOKUP($A109,ACOUSTICS_COMBINED!$B$3:$AQ$501,33,FALSE)))</f>
        <v/>
      </c>
      <c r="X109" s="1" t="str">
        <f>IF($A109="","",(VLOOKUP($A109,ACOUSTICS_COMBINED!$B$3:$AQ$501,34,FALSE)))</f>
        <v/>
      </c>
      <c r="Y109" s="1" t="str">
        <f>IF($A109="","",(VLOOKUP($A109,ACOUSTICS_COMBINED!$B$3:$AQ$501,35,FALSE)))</f>
        <v/>
      </c>
      <c r="Z109" s="1" t="str">
        <f>IF($A109="","",(VLOOKUP($A109,ACOUSTICS_COMBINED!$B$3:$AQ$501,36,FALSE)))</f>
        <v/>
      </c>
      <c r="AA109" s="1" t="str">
        <f>IF($A109="","",(VLOOKUP($A109,ACOUSTICS_COMBINED!$B$3:$AQ$501,37,FALSE)))</f>
        <v/>
      </c>
      <c r="AB109" s="1" t="str">
        <f>IF($A109="","",(VLOOKUP($A109,ACOUSTICS_COMBINED!$B$3:$AQ$501,38,FALSE)))</f>
        <v/>
      </c>
      <c r="AC109" s="1" t="str">
        <f>IF($A109="","",(VLOOKUP($A109,ACOUSTICS_COMBINED!$B$3:$AQ$501,39,FALSE)))</f>
        <v/>
      </c>
      <c r="AD109" s="1" t="str">
        <f>IF($A109="","",(VLOOKUP($A109,ACOUSTICS_COMBINED!$B$3:$AQ$501,40,FALSE)))</f>
        <v/>
      </c>
      <c r="AE109" s="1" t="str">
        <f>IF($A109="","",(VLOOKUP($A109,ACOUSTICS_COMBINED!$B$3:$AQ$501,41,FALSE)))</f>
        <v/>
      </c>
      <c r="AF109" s="1" t="str">
        <f>IF($A109="","",(VLOOKUP($A109,ACOUSTICS_COMBINED!$B$3:$AQ$501,42,FALSE)))</f>
        <v/>
      </c>
      <c r="AG109" s="27" t="str">
        <f>IF($A109="","",(VLOOKUP($A109,ACOUSTIC_PIVOT_TABLE!$B$4:$AO$500,2,FALSE)))</f>
        <v/>
      </c>
      <c r="AH109" s="27" t="str">
        <f>IF($A109="","",(VLOOKUP($A109,ACOUSTIC_PIVOT_TABLE!$B$4:$AO$500,3,FALSE)))</f>
        <v/>
      </c>
      <c r="AI109" s="27" t="str">
        <f>IF($A109="","",(VLOOKUP($A109,ACOUSTIC_PIVOT_TABLE!$B$4:$AO$500,4,FALSE)))</f>
        <v/>
      </c>
      <c r="AJ109" s="27" t="str">
        <f>IF($A109="","",(VLOOKUP($A109,ACOUSTIC_PIVOT_TABLE!$B$4:$AO$500,5,FALSE)))</f>
        <v/>
      </c>
      <c r="AK109" s="27" t="str">
        <f>IF($A109="","",(VLOOKUP($A109,ACOUSTIC_PIVOT_TABLE!$B$4:$AO$500,6,FALSE)))</f>
        <v/>
      </c>
      <c r="AL109" s="27" t="str">
        <f>IF($A109="","",(VLOOKUP($A109,ACOUSTIC_PIVOT_TABLE!$B$4:$AO$500,7,FALSE)))</f>
        <v/>
      </c>
      <c r="AM109" s="27" t="str">
        <f>IF($A109="","",(VLOOKUP($A109,ACOUSTIC_PIVOT_TABLE!$B$4:$AO$500,8,FALSE)))</f>
        <v/>
      </c>
      <c r="AN109" s="27" t="str">
        <f>IF($A109="","",(VLOOKUP($A109,ACOUSTIC_PIVOT_TABLE!$B$4:$AO$500,9,FALSE)))</f>
        <v/>
      </c>
      <c r="AO109" s="27" t="str">
        <f>IF($A109="","",(VLOOKUP($A109,ACOUSTIC_PIVOT_TABLE!$B$4:$AO$500,10,FALSE)))</f>
        <v/>
      </c>
      <c r="AP109" s="27" t="str">
        <f>IF($A109="","",(VLOOKUP($A109,ACOUSTIC_PIVOT_TABLE!$B$4:$AO$500,11,FALSE)))</f>
        <v/>
      </c>
      <c r="AQ109" s="27" t="str">
        <f>IF($A109="","",(VLOOKUP($A109,ACOUSTIC_PIVOT_TABLE!$B$4:$AO$500,12,FALSE)))</f>
        <v/>
      </c>
      <c r="AR109" s="27" t="str">
        <f>IF($A109="","",(VLOOKUP($A109,ACOUSTIC_PIVOT_TABLE!$B$4:$AO$500,13,FALSE)))</f>
        <v/>
      </c>
      <c r="AS109" s="27" t="str">
        <f>IF($A109="","",(VLOOKUP($A109,ACOUSTIC_PIVOT_TABLE!$B$4:$AO$500,14,FALSE)))</f>
        <v/>
      </c>
      <c r="AT109" s="27" t="str">
        <f>IF($A109="","",(VLOOKUP($A109,ACOUSTIC_PIVOT_TABLE!$B$4:$AO$500,15,FALSE)))</f>
        <v/>
      </c>
      <c r="AU109" s="27" t="str">
        <f>IF($A109="","",(VLOOKUP($A109,ACOUSTIC_PIVOT_TABLE!$B$4:$AO$500,16,FALSE)))</f>
        <v/>
      </c>
      <c r="AV109" s="27" t="str">
        <f>IF($A109="","",(VLOOKUP($A109,ACOUSTIC_PIVOT_TABLE!$B$4:$AO$500,17,FALSE)))</f>
        <v/>
      </c>
      <c r="AW109" s="27" t="str">
        <f>IF($A109="","",(VLOOKUP($A109,ACOUSTIC_PIVOT_TABLE!$B$4:$AO$500,18,FALSE)))</f>
        <v/>
      </c>
      <c r="AX109" s="27" t="str">
        <f>IF($A109="","",(VLOOKUP($A109,ACOUSTIC_PIVOT_TABLE!$B$4:$AO$500,19,FALSE)))</f>
        <v/>
      </c>
      <c r="AY109" s="27" t="str">
        <f>IF($A109="","",(VLOOKUP($A109,ACOUSTIC_PIVOT_TABLE!$B$4:$AO$500,20,FALSE)))</f>
        <v/>
      </c>
      <c r="AZ109" s="27" t="str">
        <f>IF($A109="","",(VLOOKUP($A109,ACOUSTIC_PIVOT_TABLE!$B$4:$AO$500,21,FALSE)))</f>
        <v/>
      </c>
      <c r="BA109" s="27" t="str">
        <f>IF($A109="","",(VLOOKUP($A109,ACOUSTIC_PIVOT_TABLE!$B$4:$AO$500,22,FALSE)))</f>
        <v/>
      </c>
      <c r="BB109" s="27" t="str">
        <f>IF($A109="","",(VLOOKUP($A109,ACOUSTIC_PIVOT_TABLE!$B$4:$AO$500,23,FALSE)))</f>
        <v/>
      </c>
      <c r="BC109" s="27" t="str">
        <f>IF($A109="","",(VLOOKUP($A109,ACOUSTIC_PIVOT_TABLE!$B$4:$AO$500,24,FALSE)))</f>
        <v/>
      </c>
      <c r="BD109" s="27" t="str">
        <f>IF($A109="","",(VLOOKUP($A109,ACOUSTIC_PIVOT_TABLE!$B$4:$AO$500,25,FALSE)))</f>
        <v/>
      </c>
      <c r="BE109" s="27" t="str">
        <f>IF($A109="","",(VLOOKUP($A109,ACOUSTIC_PIVOT_TABLE!$B$4:$AO$500,26,FALSE)))</f>
        <v/>
      </c>
      <c r="BF109" s="27" t="str">
        <f>IF($A109="","",(VLOOKUP($A109,ACOUSTIC_PIVOT_TABLE!$B$4:$AO$500,27,FALSE)))</f>
        <v/>
      </c>
      <c r="BG109" s="27" t="str">
        <f>IF($A109="","",(VLOOKUP($A109,ACOUSTIC_PIVOT_TABLE!$B$4:$AO$500,28,FALSE)))</f>
        <v/>
      </c>
      <c r="BH109" s="27" t="str">
        <f>IF($A109="","",(VLOOKUP($A109,ACOUSTIC_PIVOT_TABLE!$B$4:$AO$500,29,FALSE)))</f>
        <v/>
      </c>
      <c r="BI109" s="27" t="str">
        <f>IF($A109="","",(VLOOKUP($A109,ACOUSTIC_PIVOT_TABLE!$B$4:$AO$500,30,FALSE)))</f>
        <v/>
      </c>
      <c r="BJ109" s="27" t="str">
        <f>IF($A109="","",(VLOOKUP($A109,ACOUSTIC_PIVOT_TABLE!$B$4:$AO$500,31,FALSE)))</f>
        <v/>
      </c>
      <c r="BK109" s="27" t="str">
        <f>IF($A109="","",(VLOOKUP($A109,ACOUSTIC_PIVOT_TABLE!$B$4:$AO$500,32,FALSE)))</f>
        <v/>
      </c>
      <c r="BL109" s="27" t="str">
        <f>IF($A109="","",(VLOOKUP($A109,ACOUSTIC_PIVOT_TABLE!$B$4:$AO$500,33,FALSE)))</f>
        <v/>
      </c>
      <c r="BM109" s="27" t="str">
        <f>IF($A109="","",(VLOOKUP($A109,ACOUSTIC_PIVOT_TABLE!$B$4:$AO$500,34,FALSE)))</f>
        <v/>
      </c>
      <c r="BN109" s="27" t="str">
        <f>IF($A109="","",(VLOOKUP($A109,ACOUSTIC_PIVOT_TABLE!$B$4:$AO$500,35,FALSE)))</f>
        <v/>
      </c>
      <c r="BO109" s="27" t="str">
        <f>IF($A109="","",(VLOOKUP($A109,ACOUSTIC_PIVOT_TABLE!$B$4:$AO$500,36,FALSE)))</f>
        <v/>
      </c>
      <c r="BP109" s="27" t="str">
        <f>IF($A109="","",(VLOOKUP($A109,ACOUSTIC_PIVOT_TABLE!$B$4:$AO$500,37,FALSE)))</f>
        <v/>
      </c>
      <c r="BQ109" s="27" t="str">
        <f>IF($A109="","",(VLOOKUP($A109,ACOUSTIC_PIVOT_TABLE!$B$4:$AO$500,38,FALSE)))</f>
        <v/>
      </c>
      <c r="BR109" s="27" t="str">
        <f>IF($A109="","",(VLOOKUP($A109,ACOUSTIC_PIVOT_TABLE!$B$4:$AO$500,39,FALSE)))</f>
        <v/>
      </c>
      <c r="BS109" s="27" t="str">
        <f>IF($A109="","",(VLOOKUP($A109,ACOUSTIC_PIVOT_TABLE!$B$4:$AO$500,40,FALSE)))</f>
        <v/>
      </c>
    </row>
    <row r="110" spans="1:71" x14ac:dyDescent="0.25">
      <c r="A110" s="1" t="str">
        <f>IF(ACOUSTIC_PIVOT_TABLE!B112 = 0, "",ACOUSTIC_PIVOT_TABLE!B112)</f>
        <v/>
      </c>
      <c r="B110" s="1" t="str">
        <f>IF($A110="","",(VLOOKUP($A110,ACOUSTICS_COMBINED!$B$3:$AQ$501,21,FALSE)))</f>
        <v/>
      </c>
      <c r="C110" s="1" t="str">
        <f>IF($A110="","",(VLOOKUP($A110,ACOUSTICS_COMBINED!$B$3:$AQ$501,22,FALSE)))</f>
        <v/>
      </c>
      <c r="D110" s="1" t="str">
        <f>IF($A110="","",(VLOOKUP($A110,ACOUSTICS_COMBINED!$B$3:$AQ$501,12,FALSE)))</f>
        <v/>
      </c>
      <c r="E110" s="1" t="str">
        <f>IF($A110="","",(VLOOKUP($A110,ACOUSTICS_COMBINED!$B$3:$AQ$501,13,FALSE)))</f>
        <v/>
      </c>
      <c r="F110" s="1" t="str">
        <f>IF($A110="","",(VLOOKUP($A110,ACOUSTICS_COMBINED!$B$3:$AQ$501,14,FALSE)))</f>
        <v/>
      </c>
      <c r="G110" s="1" t="str">
        <f>IF($A110="","",(VLOOKUP($A110,ACOUSTICS_COMBINED!$B$3:$AQ$501,23,FALSE)))</f>
        <v/>
      </c>
      <c r="H110" s="1" t="str">
        <f>IF($A110="","",(VLOOKUP($A110,ACOUSTICS_COMBINED!$B$3:$AQ$501,24,FALSE)))</f>
        <v/>
      </c>
      <c r="I110" s="1" t="str">
        <f>IF($A110="","",(VLOOKUP($A110,ACOUSTICS_COMBINED!$B$3:$AQ$501,15,FALSE)))</f>
        <v/>
      </c>
      <c r="J110" s="1" t="str">
        <f>IF($A110="","",(VLOOKUP($A110,ACOUSTICS_COMBINED!$B$3:$AQ$501,16,FALSE)))</f>
        <v/>
      </c>
      <c r="K110" s="1" t="str">
        <f>IF($A110="","",(VLOOKUP($A110,ACOUSTICS_COMBINED!$B$3:$AQ$501,17,FALSE)))</f>
        <v/>
      </c>
      <c r="L110" s="1" t="str">
        <f>IF($A110="","",(VLOOKUP($A110,ACOUSTICS_COMBINED!$B$3:$AQ$501,18,FALSE)))</f>
        <v/>
      </c>
      <c r="M110" s="1" t="str">
        <f>IF($A110="","",(VLOOKUP($A110,ACOUSTICS_COMBINED!$B$3:$AQ$501,25,FALSE)))</f>
        <v/>
      </c>
      <c r="N110" s="16" t="str">
        <f>IF($A110="","",(VLOOKUP($A110,ACOUSTICS_COMBINED!$B$3:$AQ$501,19,FALSE)))</f>
        <v/>
      </c>
      <c r="O110" s="16" t="str">
        <f>IF($A110="","",(VLOOKUP($A110,ACOUSTICS_COMBINED!$B$3:$AQ$501,20,FALSE)))</f>
        <v/>
      </c>
      <c r="P110" s="1" t="str">
        <f>IF($A110="","",(VLOOKUP($A110,ACOUSTICS_COMBINED!$B$3:$AQ$501,26,FALSE)))</f>
        <v/>
      </c>
      <c r="Q110" s="1" t="str">
        <f>IF($A110="","",(VLOOKUP($A110,ACOUSTICS_COMBINED!$B$3:$AQ$501,27,FALSE)))</f>
        <v/>
      </c>
      <c r="R110" s="1" t="str">
        <f>IF($A110="","",(VLOOKUP($A110,ACOUSTICS_COMBINED!$B$3:$AQ$501,28,FALSE)))</f>
        <v/>
      </c>
      <c r="S110" s="1" t="str">
        <f>IF($A110="","",(VLOOKUP($A110,ACOUSTICS_COMBINED!$B$3:$AQ$501,29,FALSE)))</f>
        <v/>
      </c>
      <c r="T110" s="1" t="str">
        <f>IF($A110="","",(VLOOKUP($A110,ACOUSTICS_COMBINED!$B$3:$AQ$501,30,FALSE)))</f>
        <v/>
      </c>
      <c r="U110" s="1" t="str">
        <f>IF($A110="","",(VLOOKUP($A110,ACOUSTICS_COMBINED!$B$3:$AQ$501,31,FALSE)))</f>
        <v/>
      </c>
      <c r="V110" s="1" t="str">
        <f>IF($A110="","",(VLOOKUP($A110,ACOUSTICS_COMBINED!$B$3:$AQ$501,32,FALSE)))</f>
        <v/>
      </c>
      <c r="W110" s="1" t="str">
        <f>IF($A110="","",(VLOOKUP($A110,ACOUSTICS_COMBINED!$B$3:$AQ$501,33,FALSE)))</f>
        <v/>
      </c>
      <c r="X110" s="1" t="str">
        <f>IF($A110="","",(VLOOKUP($A110,ACOUSTICS_COMBINED!$B$3:$AQ$501,34,FALSE)))</f>
        <v/>
      </c>
      <c r="Y110" s="1" t="str">
        <f>IF($A110="","",(VLOOKUP($A110,ACOUSTICS_COMBINED!$B$3:$AQ$501,35,FALSE)))</f>
        <v/>
      </c>
      <c r="Z110" s="1" t="str">
        <f>IF($A110="","",(VLOOKUP($A110,ACOUSTICS_COMBINED!$B$3:$AQ$501,36,FALSE)))</f>
        <v/>
      </c>
      <c r="AA110" s="1" t="str">
        <f>IF($A110="","",(VLOOKUP($A110,ACOUSTICS_COMBINED!$B$3:$AQ$501,37,FALSE)))</f>
        <v/>
      </c>
      <c r="AB110" s="1" t="str">
        <f>IF($A110="","",(VLOOKUP($A110,ACOUSTICS_COMBINED!$B$3:$AQ$501,38,FALSE)))</f>
        <v/>
      </c>
      <c r="AC110" s="1" t="str">
        <f>IF($A110="","",(VLOOKUP($A110,ACOUSTICS_COMBINED!$B$3:$AQ$501,39,FALSE)))</f>
        <v/>
      </c>
      <c r="AD110" s="1" t="str">
        <f>IF($A110="","",(VLOOKUP($A110,ACOUSTICS_COMBINED!$B$3:$AQ$501,40,FALSE)))</f>
        <v/>
      </c>
      <c r="AE110" s="1" t="str">
        <f>IF($A110="","",(VLOOKUP($A110,ACOUSTICS_COMBINED!$B$3:$AQ$501,41,FALSE)))</f>
        <v/>
      </c>
      <c r="AF110" s="1" t="str">
        <f>IF($A110="","",(VLOOKUP($A110,ACOUSTICS_COMBINED!$B$3:$AQ$501,42,FALSE)))</f>
        <v/>
      </c>
      <c r="AG110" s="27" t="str">
        <f>IF($A110="","",(VLOOKUP($A110,ACOUSTIC_PIVOT_TABLE!$B$4:$AO$500,2,FALSE)))</f>
        <v/>
      </c>
      <c r="AH110" s="27" t="str">
        <f>IF($A110="","",(VLOOKUP($A110,ACOUSTIC_PIVOT_TABLE!$B$4:$AO$500,3,FALSE)))</f>
        <v/>
      </c>
      <c r="AI110" s="27" t="str">
        <f>IF($A110="","",(VLOOKUP($A110,ACOUSTIC_PIVOT_TABLE!$B$4:$AO$500,4,FALSE)))</f>
        <v/>
      </c>
      <c r="AJ110" s="27" t="str">
        <f>IF($A110="","",(VLOOKUP($A110,ACOUSTIC_PIVOT_TABLE!$B$4:$AO$500,5,FALSE)))</f>
        <v/>
      </c>
      <c r="AK110" s="27" t="str">
        <f>IF($A110="","",(VLOOKUP($A110,ACOUSTIC_PIVOT_TABLE!$B$4:$AO$500,6,FALSE)))</f>
        <v/>
      </c>
      <c r="AL110" s="27" t="str">
        <f>IF($A110="","",(VLOOKUP($A110,ACOUSTIC_PIVOT_TABLE!$B$4:$AO$500,7,FALSE)))</f>
        <v/>
      </c>
      <c r="AM110" s="27" t="str">
        <f>IF($A110="","",(VLOOKUP($A110,ACOUSTIC_PIVOT_TABLE!$B$4:$AO$500,8,FALSE)))</f>
        <v/>
      </c>
      <c r="AN110" s="27" t="str">
        <f>IF($A110="","",(VLOOKUP($A110,ACOUSTIC_PIVOT_TABLE!$B$4:$AO$500,9,FALSE)))</f>
        <v/>
      </c>
      <c r="AO110" s="27" t="str">
        <f>IF($A110="","",(VLOOKUP($A110,ACOUSTIC_PIVOT_TABLE!$B$4:$AO$500,10,FALSE)))</f>
        <v/>
      </c>
      <c r="AP110" s="27" t="str">
        <f>IF($A110="","",(VLOOKUP($A110,ACOUSTIC_PIVOT_TABLE!$B$4:$AO$500,11,FALSE)))</f>
        <v/>
      </c>
      <c r="AQ110" s="27" t="str">
        <f>IF($A110="","",(VLOOKUP($A110,ACOUSTIC_PIVOT_TABLE!$B$4:$AO$500,12,FALSE)))</f>
        <v/>
      </c>
      <c r="AR110" s="27" t="str">
        <f>IF($A110="","",(VLOOKUP($A110,ACOUSTIC_PIVOT_TABLE!$B$4:$AO$500,13,FALSE)))</f>
        <v/>
      </c>
      <c r="AS110" s="27" t="str">
        <f>IF($A110="","",(VLOOKUP($A110,ACOUSTIC_PIVOT_TABLE!$B$4:$AO$500,14,FALSE)))</f>
        <v/>
      </c>
      <c r="AT110" s="27" t="str">
        <f>IF($A110="","",(VLOOKUP($A110,ACOUSTIC_PIVOT_TABLE!$B$4:$AO$500,15,FALSE)))</f>
        <v/>
      </c>
      <c r="AU110" s="27" t="str">
        <f>IF($A110="","",(VLOOKUP($A110,ACOUSTIC_PIVOT_TABLE!$B$4:$AO$500,16,FALSE)))</f>
        <v/>
      </c>
      <c r="AV110" s="27" t="str">
        <f>IF($A110="","",(VLOOKUP($A110,ACOUSTIC_PIVOT_TABLE!$B$4:$AO$500,17,FALSE)))</f>
        <v/>
      </c>
      <c r="AW110" s="27" t="str">
        <f>IF($A110="","",(VLOOKUP($A110,ACOUSTIC_PIVOT_TABLE!$B$4:$AO$500,18,FALSE)))</f>
        <v/>
      </c>
      <c r="AX110" s="27" t="str">
        <f>IF($A110="","",(VLOOKUP($A110,ACOUSTIC_PIVOT_TABLE!$B$4:$AO$500,19,FALSE)))</f>
        <v/>
      </c>
      <c r="AY110" s="27" t="str">
        <f>IF($A110="","",(VLOOKUP($A110,ACOUSTIC_PIVOT_TABLE!$B$4:$AO$500,20,FALSE)))</f>
        <v/>
      </c>
      <c r="AZ110" s="27" t="str">
        <f>IF($A110="","",(VLOOKUP($A110,ACOUSTIC_PIVOT_TABLE!$B$4:$AO$500,21,FALSE)))</f>
        <v/>
      </c>
      <c r="BA110" s="27" t="str">
        <f>IF($A110="","",(VLOOKUP($A110,ACOUSTIC_PIVOT_TABLE!$B$4:$AO$500,22,FALSE)))</f>
        <v/>
      </c>
      <c r="BB110" s="27" t="str">
        <f>IF($A110="","",(VLOOKUP($A110,ACOUSTIC_PIVOT_TABLE!$B$4:$AO$500,23,FALSE)))</f>
        <v/>
      </c>
      <c r="BC110" s="27" t="str">
        <f>IF($A110="","",(VLOOKUP($A110,ACOUSTIC_PIVOT_TABLE!$B$4:$AO$500,24,FALSE)))</f>
        <v/>
      </c>
      <c r="BD110" s="27" t="str">
        <f>IF($A110="","",(VLOOKUP($A110,ACOUSTIC_PIVOT_TABLE!$B$4:$AO$500,25,FALSE)))</f>
        <v/>
      </c>
      <c r="BE110" s="27" t="str">
        <f>IF($A110="","",(VLOOKUP($A110,ACOUSTIC_PIVOT_TABLE!$B$4:$AO$500,26,FALSE)))</f>
        <v/>
      </c>
      <c r="BF110" s="27" t="str">
        <f>IF($A110="","",(VLOOKUP($A110,ACOUSTIC_PIVOT_TABLE!$B$4:$AO$500,27,FALSE)))</f>
        <v/>
      </c>
      <c r="BG110" s="27" t="str">
        <f>IF($A110="","",(VLOOKUP($A110,ACOUSTIC_PIVOT_TABLE!$B$4:$AO$500,28,FALSE)))</f>
        <v/>
      </c>
      <c r="BH110" s="27" t="str">
        <f>IF($A110="","",(VLOOKUP($A110,ACOUSTIC_PIVOT_TABLE!$B$4:$AO$500,29,FALSE)))</f>
        <v/>
      </c>
      <c r="BI110" s="27" t="str">
        <f>IF($A110="","",(VLOOKUP($A110,ACOUSTIC_PIVOT_TABLE!$B$4:$AO$500,30,FALSE)))</f>
        <v/>
      </c>
      <c r="BJ110" s="27" t="str">
        <f>IF($A110="","",(VLOOKUP($A110,ACOUSTIC_PIVOT_TABLE!$B$4:$AO$500,31,FALSE)))</f>
        <v/>
      </c>
      <c r="BK110" s="27" t="str">
        <f>IF($A110="","",(VLOOKUP($A110,ACOUSTIC_PIVOT_TABLE!$B$4:$AO$500,32,FALSE)))</f>
        <v/>
      </c>
      <c r="BL110" s="27" t="str">
        <f>IF($A110="","",(VLOOKUP($A110,ACOUSTIC_PIVOT_TABLE!$B$4:$AO$500,33,FALSE)))</f>
        <v/>
      </c>
      <c r="BM110" s="27" t="str">
        <f>IF($A110="","",(VLOOKUP($A110,ACOUSTIC_PIVOT_TABLE!$B$4:$AO$500,34,FALSE)))</f>
        <v/>
      </c>
      <c r="BN110" s="27" t="str">
        <f>IF($A110="","",(VLOOKUP($A110,ACOUSTIC_PIVOT_TABLE!$B$4:$AO$500,35,FALSE)))</f>
        <v/>
      </c>
      <c r="BO110" s="27" t="str">
        <f>IF($A110="","",(VLOOKUP($A110,ACOUSTIC_PIVOT_TABLE!$B$4:$AO$500,36,FALSE)))</f>
        <v/>
      </c>
      <c r="BP110" s="27" t="str">
        <f>IF($A110="","",(VLOOKUP($A110,ACOUSTIC_PIVOT_TABLE!$B$4:$AO$500,37,FALSE)))</f>
        <v/>
      </c>
      <c r="BQ110" s="27" t="str">
        <f>IF($A110="","",(VLOOKUP($A110,ACOUSTIC_PIVOT_TABLE!$B$4:$AO$500,38,FALSE)))</f>
        <v/>
      </c>
      <c r="BR110" s="27" t="str">
        <f>IF($A110="","",(VLOOKUP($A110,ACOUSTIC_PIVOT_TABLE!$B$4:$AO$500,39,FALSE)))</f>
        <v/>
      </c>
      <c r="BS110" s="27" t="str">
        <f>IF($A110="","",(VLOOKUP($A110,ACOUSTIC_PIVOT_TABLE!$B$4:$AO$500,40,FALSE)))</f>
        <v/>
      </c>
    </row>
    <row r="111" spans="1:71" x14ac:dyDescent="0.25">
      <c r="A111" s="1" t="str">
        <f>IF(ACOUSTIC_PIVOT_TABLE!B113 = 0, "",ACOUSTIC_PIVOT_TABLE!B113)</f>
        <v/>
      </c>
      <c r="B111" s="1" t="str">
        <f>IF($A111="","",(VLOOKUP($A111,ACOUSTICS_COMBINED!$B$3:$AQ$501,21,FALSE)))</f>
        <v/>
      </c>
      <c r="C111" s="1" t="str">
        <f>IF($A111="","",(VLOOKUP($A111,ACOUSTICS_COMBINED!$B$3:$AQ$501,22,FALSE)))</f>
        <v/>
      </c>
      <c r="D111" s="1" t="str">
        <f>IF($A111="","",(VLOOKUP($A111,ACOUSTICS_COMBINED!$B$3:$AQ$501,12,FALSE)))</f>
        <v/>
      </c>
      <c r="E111" s="1" t="str">
        <f>IF($A111="","",(VLOOKUP($A111,ACOUSTICS_COMBINED!$B$3:$AQ$501,13,FALSE)))</f>
        <v/>
      </c>
      <c r="F111" s="1" t="str">
        <f>IF($A111="","",(VLOOKUP($A111,ACOUSTICS_COMBINED!$B$3:$AQ$501,14,FALSE)))</f>
        <v/>
      </c>
      <c r="G111" s="1" t="str">
        <f>IF($A111="","",(VLOOKUP($A111,ACOUSTICS_COMBINED!$B$3:$AQ$501,23,FALSE)))</f>
        <v/>
      </c>
      <c r="H111" s="1" t="str">
        <f>IF($A111="","",(VLOOKUP($A111,ACOUSTICS_COMBINED!$B$3:$AQ$501,24,FALSE)))</f>
        <v/>
      </c>
      <c r="I111" s="1" t="str">
        <f>IF($A111="","",(VLOOKUP($A111,ACOUSTICS_COMBINED!$B$3:$AQ$501,15,FALSE)))</f>
        <v/>
      </c>
      <c r="J111" s="1" t="str">
        <f>IF($A111="","",(VLOOKUP($A111,ACOUSTICS_COMBINED!$B$3:$AQ$501,16,FALSE)))</f>
        <v/>
      </c>
      <c r="K111" s="1" t="str">
        <f>IF($A111="","",(VLOOKUP($A111,ACOUSTICS_COMBINED!$B$3:$AQ$501,17,FALSE)))</f>
        <v/>
      </c>
      <c r="L111" s="1" t="str">
        <f>IF($A111="","",(VLOOKUP($A111,ACOUSTICS_COMBINED!$B$3:$AQ$501,18,FALSE)))</f>
        <v/>
      </c>
      <c r="M111" s="1" t="str">
        <f>IF($A111="","",(VLOOKUP($A111,ACOUSTICS_COMBINED!$B$3:$AQ$501,25,FALSE)))</f>
        <v/>
      </c>
      <c r="N111" s="16" t="str">
        <f>IF($A111="","",(VLOOKUP($A111,ACOUSTICS_COMBINED!$B$3:$AQ$501,19,FALSE)))</f>
        <v/>
      </c>
      <c r="O111" s="16" t="str">
        <f>IF($A111="","",(VLOOKUP($A111,ACOUSTICS_COMBINED!$B$3:$AQ$501,20,FALSE)))</f>
        <v/>
      </c>
      <c r="P111" s="1" t="str">
        <f>IF($A111="","",(VLOOKUP($A111,ACOUSTICS_COMBINED!$B$3:$AQ$501,26,FALSE)))</f>
        <v/>
      </c>
      <c r="Q111" s="1" t="str">
        <f>IF($A111="","",(VLOOKUP($A111,ACOUSTICS_COMBINED!$B$3:$AQ$501,27,FALSE)))</f>
        <v/>
      </c>
      <c r="R111" s="1" t="str">
        <f>IF($A111="","",(VLOOKUP($A111,ACOUSTICS_COMBINED!$B$3:$AQ$501,28,FALSE)))</f>
        <v/>
      </c>
      <c r="S111" s="1" t="str">
        <f>IF($A111="","",(VLOOKUP($A111,ACOUSTICS_COMBINED!$B$3:$AQ$501,29,FALSE)))</f>
        <v/>
      </c>
      <c r="T111" s="1" t="str">
        <f>IF($A111="","",(VLOOKUP($A111,ACOUSTICS_COMBINED!$B$3:$AQ$501,30,FALSE)))</f>
        <v/>
      </c>
      <c r="U111" s="1" t="str">
        <f>IF($A111="","",(VLOOKUP($A111,ACOUSTICS_COMBINED!$B$3:$AQ$501,31,FALSE)))</f>
        <v/>
      </c>
      <c r="V111" s="1" t="str">
        <f>IF($A111="","",(VLOOKUP($A111,ACOUSTICS_COMBINED!$B$3:$AQ$501,32,FALSE)))</f>
        <v/>
      </c>
      <c r="W111" s="1" t="str">
        <f>IF($A111="","",(VLOOKUP($A111,ACOUSTICS_COMBINED!$B$3:$AQ$501,33,FALSE)))</f>
        <v/>
      </c>
      <c r="X111" s="1" t="str">
        <f>IF($A111="","",(VLOOKUP($A111,ACOUSTICS_COMBINED!$B$3:$AQ$501,34,FALSE)))</f>
        <v/>
      </c>
      <c r="Y111" s="1" t="str">
        <f>IF($A111="","",(VLOOKUP($A111,ACOUSTICS_COMBINED!$B$3:$AQ$501,35,FALSE)))</f>
        <v/>
      </c>
      <c r="Z111" s="1" t="str">
        <f>IF($A111="","",(VLOOKUP($A111,ACOUSTICS_COMBINED!$B$3:$AQ$501,36,FALSE)))</f>
        <v/>
      </c>
      <c r="AA111" s="1" t="str">
        <f>IF($A111="","",(VLOOKUP($A111,ACOUSTICS_COMBINED!$B$3:$AQ$501,37,FALSE)))</f>
        <v/>
      </c>
      <c r="AB111" s="1" t="str">
        <f>IF($A111="","",(VLOOKUP($A111,ACOUSTICS_COMBINED!$B$3:$AQ$501,38,FALSE)))</f>
        <v/>
      </c>
      <c r="AC111" s="1" t="str">
        <f>IF($A111="","",(VLOOKUP($A111,ACOUSTICS_COMBINED!$B$3:$AQ$501,39,FALSE)))</f>
        <v/>
      </c>
      <c r="AD111" s="1" t="str">
        <f>IF($A111="","",(VLOOKUP($A111,ACOUSTICS_COMBINED!$B$3:$AQ$501,40,FALSE)))</f>
        <v/>
      </c>
      <c r="AE111" s="1" t="str">
        <f>IF($A111="","",(VLOOKUP($A111,ACOUSTICS_COMBINED!$B$3:$AQ$501,41,FALSE)))</f>
        <v/>
      </c>
      <c r="AF111" s="1" t="str">
        <f>IF($A111="","",(VLOOKUP($A111,ACOUSTICS_COMBINED!$B$3:$AQ$501,42,FALSE)))</f>
        <v/>
      </c>
      <c r="AG111" s="27" t="str">
        <f>IF($A111="","",(VLOOKUP($A111,ACOUSTIC_PIVOT_TABLE!$B$4:$AO$500,2,FALSE)))</f>
        <v/>
      </c>
      <c r="AH111" s="27" t="str">
        <f>IF($A111="","",(VLOOKUP($A111,ACOUSTIC_PIVOT_TABLE!$B$4:$AO$500,3,FALSE)))</f>
        <v/>
      </c>
      <c r="AI111" s="27" t="str">
        <f>IF($A111="","",(VLOOKUP($A111,ACOUSTIC_PIVOT_TABLE!$B$4:$AO$500,4,FALSE)))</f>
        <v/>
      </c>
      <c r="AJ111" s="27" t="str">
        <f>IF($A111="","",(VLOOKUP($A111,ACOUSTIC_PIVOT_TABLE!$B$4:$AO$500,5,FALSE)))</f>
        <v/>
      </c>
      <c r="AK111" s="27" t="str">
        <f>IF($A111="","",(VLOOKUP($A111,ACOUSTIC_PIVOT_TABLE!$B$4:$AO$500,6,FALSE)))</f>
        <v/>
      </c>
      <c r="AL111" s="27" t="str">
        <f>IF($A111="","",(VLOOKUP($A111,ACOUSTIC_PIVOT_TABLE!$B$4:$AO$500,7,FALSE)))</f>
        <v/>
      </c>
      <c r="AM111" s="27" t="str">
        <f>IF($A111="","",(VLOOKUP($A111,ACOUSTIC_PIVOT_TABLE!$B$4:$AO$500,8,FALSE)))</f>
        <v/>
      </c>
      <c r="AN111" s="27" t="str">
        <f>IF($A111="","",(VLOOKUP($A111,ACOUSTIC_PIVOT_TABLE!$B$4:$AO$500,9,FALSE)))</f>
        <v/>
      </c>
      <c r="AO111" s="27" t="str">
        <f>IF($A111="","",(VLOOKUP($A111,ACOUSTIC_PIVOT_TABLE!$B$4:$AO$500,10,FALSE)))</f>
        <v/>
      </c>
      <c r="AP111" s="27" t="str">
        <f>IF($A111="","",(VLOOKUP($A111,ACOUSTIC_PIVOT_TABLE!$B$4:$AO$500,11,FALSE)))</f>
        <v/>
      </c>
      <c r="AQ111" s="27" t="str">
        <f>IF($A111="","",(VLOOKUP($A111,ACOUSTIC_PIVOT_TABLE!$B$4:$AO$500,12,FALSE)))</f>
        <v/>
      </c>
      <c r="AR111" s="27" t="str">
        <f>IF($A111="","",(VLOOKUP($A111,ACOUSTIC_PIVOT_TABLE!$B$4:$AO$500,13,FALSE)))</f>
        <v/>
      </c>
      <c r="AS111" s="27" t="str">
        <f>IF($A111="","",(VLOOKUP($A111,ACOUSTIC_PIVOT_TABLE!$B$4:$AO$500,14,FALSE)))</f>
        <v/>
      </c>
      <c r="AT111" s="27" t="str">
        <f>IF($A111="","",(VLOOKUP($A111,ACOUSTIC_PIVOT_TABLE!$B$4:$AO$500,15,FALSE)))</f>
        <v/>
      </c>
      <c r="AU111" s="27" t="str">
        <f>IF($A111="","",(VLOOKUP($A111,ACOUSTIC_PIVOT_TABLE!$B$4:$AO$500,16,FALSE)))</f>
        <v/>
      </c>
      <c r="AV111" s="27" t="str">
        <f>IF($A111="","",(VLOOKUP($A111,ACOUSTIC_PIVOT_TABLE!$B$4:$AO$500,17,FALSE)))</f>
        <v/>
      </c>
      <c r="AW111" s="27" t="str">
        <f>IF($A111="","",(VLOOKUP($A111,ACOUSTIC_PIVOT_TABLE!$B$4:$AO$500,18,FALSE)))</f>
        <v/>
      </c>
      <c r="AX111" s="27" t="str">
        <f>IF($A111="","",(VLOOKUP($A111,ACOUSTIC_PIVOT_TABLE!$B$4:$AO$500,19,FALSE)))</f>
        <v/>
      </c>
      <c r="AY111" s="27" t="str">
        <f>IF($A111="","",(VLOOKUP($A111,ACOUSTIC_PIVOT_TABLE!$B$4:$AO$500,20,FALSE)))</f>
        <v/>
      </c>
      <c r="AZ111" s="27" t="str">
        <f>IF($A111="","",(VLOOKUP($A111,ACOUSTIC_PIVOT_TABLE!$B$4:$AO$500,21,FALSE)))</f>
        <v/>
      </c>
      <c r="BA111" s="27" t="str">
        <f>IF($A111="","",(VLOOKUP($A111,ACOUSTIC_PIVOT_TABLE!$B$4:$AO$500,22,FALSE)))</f>
        <v/>
      </c>
      <c r="BB111" s="27" t="str">
        <f>IF($A111="","",(VLOOKUP($A111,ACOUSTIC_PIVOT_TABLE!$B$4:$AO$500,23,FALSE)))</f>
        <v/>
      </c>
      <c r="BC111" s="27" t="str">
        <f>IF($A111="","",(VLOOKUP($A111,ACOUSTIC_PIVOT_TABLE!$B$4:$AO$500,24,FALSE)))</f>
        <v/>
      </c>
      <c r="BD111" s="27" t="str">
        <f>IF($A111="","",(VLOOKUP($A111,ACOUSTIC_PIVOT_TABLE!$B$4:$AO$500,25,FALSE)))</f>
        <v/>
      </c>
      <c r="BE111" s="27" t="str">
        <f>IF($A111="","",(VLOOKUP($A111,ACOUSTIC_PIVOT_TABLE!$B$4:$AO$500,26,FALSE)))</f>
        <v/>
      </c>
      <c r="BF111" s="27" t="str">
        <f>IF($A111="","",(VLOOKUP($A111,ACOUSTIC_PIVOT_TABLE!$B$4:$AO$500,27,FALSE)))</f>
        <v/>
      </c>
      <c r="BG111" s="27" t="str">
        <f>IF($A111="","",(VLOOKUP($A111,ACOUSTIC_PIVOT_TABLE!$B$4:$AO$500,28,FALSE)))</f>
        <v/>
      </c>
      <c r="BH111" s="27" t="str">
        <f>IF($A111="","",(VLOOKUP($A111,ACOUSTIC_PIVOT_TABLE!$B$4:$AO$500,29,FALSE)))</f>
        <v/>
      </c>
      <c r="BI111" s="27" t="str">
        <f>IF($A111="","",(VLOOKUP($A111,ACOUSTIC_PIVOT_TABLE!$B$4:$AO$500,30,FALSE)))</f>
        <v/>
      </c>
      <c r="BJ111" s="27" t="str">
        <f>IF($A111="","",(VLOOKUP($A111,ACOUSTIC_PIVOT_TABLE!$B$4:$AO$500,31,FALSE)))</f>
        <v/>
      </c>
      <c r="BK111" s="27" t="str">
        <f>IF($A111="","",(VLOOKUP($A111,ACOUSTIC_PIVOT_TABLE!$B$4:$AO$500,32,FALSE)))</f>
        <v/>
      </c>
      <c r="BL111" s="27" t="str">
        <f>IF($A111="","",(VLOOKUP($A111,ACOUSTIC_PIVOT_TABLE!$B$4:$AO$500,33,FALSE)))</f>
        <v/>
      </c>
      <c r="BM111" s="27" t="str">
        <f>IF($A111="","",(VLOOKUP($A111,ACOUSTIC_PIVOT_TABLE!$B$4:$AO$500,34,FALSE)))</f>
        <v/>
      </c>
      <c r="BN111" s="27" t="str">
        <f>IF($A111="","",(VLOOKUP($A111,ACOUSTIC_PIVOT_TABLE!$B$4:$AO$500,35,FALSE)))</f>
        <v/>
      </c>
      <c r="BO111" s="27" t="str">
        <f>IF($A111="","",(VLOOKUP($A111,ACOUSTIC_PIVOT_TABLE!$B$4:$AO$500,36,FALSE)))</f>
        <v/>
      </c>
      <c r="BP111" s="27" t="str">
        <f>IF($A111="","",(VLOOKUP($A111,ACOUSTIC_PIVOT_TABLE!$B$4:$AO$500,37,FALSE)))</f>
        <v/>
      </c>
      <c r="BQ111" s="27" t="str">
        <f>IF($A111="","",(VLOOKUP($A111,ACOUSTIC_PIVOT_TABLE!$B$4:$AO$500,38,FALSE)))</f>
        <v/>
      </c>
      <c r="BR111" s="27" t="str">
        <f>IF($A111="","",(VLOOKUP($A111,ACOUSTIC_PIVOT_TABLE!$B$4:$AO$500,39,FALSE)))</f>
        <v/>
      </c>
      <c r="BS111" s="27" t="str">
        <f>IF($A111="","",(VLOOKUP($A111,ACOUSTIC_PIVOT_TABLE!$B$4:$AO$500,40,FALSE)))</f>
        <v/>
      </c>
    </row>
    <row r="112" spans="1:71" x14ac:dyDescent="0.25">
      <c r="A112" s="1" t="str">
        <f>IF(ACOUSTIC_PIVOT_TABLE!B114 = 0, "",ACOUSTIC_PIVOT_TABLE!B114)</f>
        <v/>
      </c>
      <c r="B112" s="1" t="str">
        <f>IF($A112="","",(VLOOKUP($A112,ACOUSTICS_COMBINED!$B$3:$AQ$501,21,FALSE)))</f>
        <v/>
      </c>
      <c r="C112" s="1" t="str">
        <f>IF($A112="","",(VLOOKUP($A112,ACOUSTICS_COMBINED!$B$3:$AQ$501,22,FALSE)))</f>
        <v/>
      </c>
      <c r="D112" s="1" t="str">
        <f>IF($A112="","",(VLOOKUP($A112,ACOUSTICS_COMBINED!$B$3:$AQ$501,12,FALSE)))</f>
        <v/>
      </c>
      <c r="E112" s="1" t="str">
        <f>IF($A112="","",(VLOOKUP($A112,ACOUSTICS_COMBINED!$B$3:$AQ$501,13,FALSE)))</f>
        <v/>
      </c>
      <c r="F112" s="1" t="str">
        <f>IF($A112="","",(VLOOKUP($A112,ACOUSTICS_COMBINED!$B$3:$AQ$501,14,FALSE)))</f>
        <v/>
      </c>
      <c r="G112" s="1" t="str">
        <f>IF($A112="","",(VLOOKUP($A112,ACOUSTICS_COMBINED!$B$3:$AQ$501,23,FALSE)))</f>
        <v/>
      </c>
      <c r="H112" s="1" t="str">
        <f>IF($A112="","",(VLOOKUP($A112,ACOUSTICS_COMBINED!$B$3:$AQ$501,24,FALSE)))</f>
        <v/>
      </c>
      <c r="I112" s="1" t="str">
        <f>IF($A112="","",(VLOOKUP($A112,ACOUSTICS_COMBINED!$B$3:$AQ$501,15,FALSE)))</f>
        <v/>
      </c>
      <c r="J112" s="1" t="str">
        <f>IF($A112="","",(VLOOKUP($A112,ACOUSTICS_COMBINED!$B$3:$AQ$501,16,FALSE)))</f>
        <v/>
      </c>
      <c r="K112" s="1" t="str">
        <f>IF($A112="","",(VLOOKUP($A112,ACOUSTICS_COMBINED!$B$3:$AQ$501,17,FALSE)))</f>
        <v/>
      </c>
      <c r="L112" s="1" t="str">
        <f>IF($A112="","",(VLOOKUP($A112,ACOUSTICS_COMBINED!$B$3:$AQ$501,18,FALSE)))</f>
        <v/>
      </c>
      <c r="M112" s="1" t="str">
        <f>IF($A112="","",(VLOOKUP($A112,ACOUSTICS_COMBINED!$B$3:$AQ$501,25,FALSE)))</f>
        <v/>
      </c>
      <c r="N112" s="16" t="str">
        <f>IF($A112="","",(VLOOKUP($A112,ACOUSTICS_COMBINED!$B$3:$AQ$501,19,FALSE)))</f>
        <v/>
      </c>
      <c r="O112" s="16" t="str">
        <f>IF($A112="","",(VLOOKUP($A112,ACOUSTICS_COMBINED!$B$3:$AQ$501,20,FALSE)))</f>
        <v/>
      </c>
      <c r="P112" s="1" t="str">
        <f>IF($A112="","",(VLOOKUP($A112,ACOUSTICS_COMBINED!$B$3:$AQ$501,26,FALSE)))</f>
        <v/>
      </c>
      <c r="Q112" s="1" t="str">
        <f>IF($A112="","",(VLOOKUP($A112,ACOUSTICS_COMBINED!$B$3:$AQ$501,27,FALSE)))</f>
        <v/>
      </c>
      <c r="R112" s="1" t="str">
        <f>IF($A112="","",(VLOOKUP($A112,ACOUSTICS_COMBINED!$B$3:$AQ$501,28,FALSE)))</f>
        <v/>
      </c>
      <c r="S112" s="1" t="str">
        <f>IF($A112="","",(VLOOKUP($A112,ACOUSTICS_COMBINED!$B$3:$AQ$501,29,FALSE)))</f>
        <v/>
      </c>
      <c r="T112" s="1" t="str">
        <f>IF($A112="","",(VLOOKUP($A112,ACOUSTICS_COMBINED!$B$3:$AQ$501,30,FALSE)))</f>
        <v/>
      </c>
      <c r="U112" s="1" t="str">
        <f>IF($A112="","",(VLOOKUP($A112,ACOUSTICS_COMBINED!$B$3:$AQ$501,31,FALSE)))</f>
        <v/>
      </c>
      <c r="V112" s="1" t="str">
        <f>IF($A112="","",(VLOOKUP($A112,ACOUSTICS_COMBINED!$B$3:$AQ$501,32,FALSE)))</f>
        <v/>
      </c>
      <c r="W112" s="1" t="str">
        <f>IF($A112="","",(VLOOKUP($A112,ACOUSTICS_COMBINED!$B$3:$AQ$501,33,FALSE)))</f>
        <v/>
      </c>
      <c r="X112" s="1" t="str">
        <f>IF($A112="","",(VLOOKUP($A112,ACOUSTICS_COMBINED!$B$3:$AQ$501,34,FALSE)))</f>
        <v/>
      </c>
      <c r="Y112" s="1" t="str">
        <f>IF($A112="","",(VLOOKUP($A112,ACOUSTICS_COMBINED!$B$3:$AQ$501,35,FALSE)))</f>
        <v/>
      </c>
      <c r="Z112" s="1" t="str">
        <f>IF($A112="","",(VLOOKUP($A112,ACOUSTICS_COMBINED!$B$3:$AQ$501,36,FALSE)))</f>
        <v/>
      </c>
      <c r="AA112" s="1" t="str">
        <f>IF($A112="","",(VLOOKUP($A112,ACOUSTICS_COMBINED!$B$3:$AQ$501,37,FALSE)))</f>
        <v/>
      </c>
      <c r="AB112" s="1" t="str">
        <f>IF($A112="","",(VLOOKUP($A112,ACOUSTICS_COMBINED!$B$3:$AQ$501,38,FALSE)))</f>
        <v/>
      </c>
      <c r="AC112" s="1" t="str">
        <f>IF($A112="","",(VLOOKUP($A112,ACOUSTICS_COMBINED!$B$3:$AQ$501,39,FALSE)))</f>
        <v/>
      </c>
      <c r="AD112" s="1" t="str">
        <f>IF($A112="","",(VLOOKUP($A112,ACOUSTICS_COMBINED!$B$3:$AQ$501,40,FALSE)))</f>
        <v/>
      </c>
      <c r="AE112" s="1" t="str">
        <f>IF($A112="","",(VLOOKUP($A112,ACOUSTICS_COMBINED!$B$3:$AQ$501,41,FALSE)))</f>
        <v/>
      </c>
      <c r="AF112" s="1" t="str">
        <f>IF($A112="","",(VLOOKUP($A112,ACOUSTICS_COMBINED!$B$3:$AQ$501,42,FALSE)))</f>
        <v/>
      </c>
      <c r="AG112" s="27" t="str">
        <f>IF($A112="","",(VLOOKUP($A112,ACOUSTIC_PIVOT_TABLE!$B$4:$AO$500,2,FALSE)))</f>
        <v/>
      </c>
      <c r="AH112" s="27" t="str">
        <f>IF($A112="","",(VLOOKUP($A112,ACOUSTIC_PIVOT_TABLE!$B$4:$AO$500,3,FALSE)))</f>
        <v/>
      </c>
      <c r="AI112" s="27" t="str">
        <f>IF($A112="","",(VLOOKUP($A112,ACOUSTIC_PIVOT_TABLE!$B$4:$AO$500,4,FALSE)))</f>
        <v/>
      </c>
      <c r="AJ112" s="27" t="str">
        <f>IF($A112="","",(VLOOKUP($A112,ACOUSTIC_PIVOT_TABLE!$B$4:$AO$500,5,FALSE)))</f>
        <v/>
      </c>
      <c r="AK112" s="27" t="str">
        <f>IF($A112="","",(VLOOKUP($A112,ACOUSTIC_PIVOT_TABLE!$B$4:$AO$500,6,FALSE)))</f>
        <v/>
      </c>
      <c r="AL112" s="27" t="str">
        <f>IF($A112="","",(VLOOKUP($A112,ACOUSTIC_PIVOT_TABLE!$B$4:$AO$500,7,FALSE)))</f>
        <v/>
      </c>
      <c r="AM112" s="27" t="str">
        <f>IF($A112="","",(VLOOKUP($A112,ACOUSTIC_PIVOT_TABLE!$B$4:$AO$500,8,FALSE)))</f>
        <v/>
      </c>
      <c r="AN112" s="27" t="str">
        <f>IF($A112="","",(VLOOKUP($A112,ACOUSTIC_PIVOT_TABLE!$B$4:$AO$500,9,FALSE)))</f>
        <v/>
      </c>
      <c r="AO112" s="27" t="str">
        <f>IF($A112="","",(VLOOKUP($A112,ACOUSTIC_PIVOT_TABLE!$B$4:$AO$500,10,FALSE)))</f>
        <v/>
      </c>
      <c r="AP112" s="27" t="str">
        <f>IF($A112="","",(VLOOKUP($A112,ACOUSTIC_PIVOT_TABLE!$B$4:$AO$500,11,FALSE)))</f>
        <v/>
      </c>
      <c r="AQ112" s="27" t="str">
        <f>IF($A112="","",(VLOOKUP($A112,ACOUSTIC_PIVOT_TABLE!$B$4:$AO$500,12,FALSE)))</f>
        <v/>
      </c>
      <c r="AR112" s="27" t="str">
        <f>IF($A112="","",(VLOOKUP($A112,ACOUSTIC_PIVOT_TABLE!$B$4:$AO$500,13,FALSE)))</f>
        <v/>
      </c>
      <c r="AS112" s="27" t="str">
        <f>IF($A112="","",(VLOOKUP($A112,ACOUSTIC_PIVOT_TABLE!$B$4:$AO$500,14,FALSE)))</f>
        <v/>
      </c>
      <c r="AT112" s="27" t="str">
        <f>IF($A112="","",(VLOOKUP($A112,ACOUSTIC_PIVOT_TABLE!$B$4:$AO$500,15,FALSE)))</f>
        <v/>
      </c>
      <c r="AU112" s="27" t="str">
        <f>IF($A112="","",(VLOOKUP($A112,ACOUSTIC_PIVOT_TABLE!$B$4:$AO$500,16,FALSE)))</f>
        <v/>
      </c>
      <c r="AV112" s="27" t="str">
        <f>IF($A112="","",(VLOOKUP($A112,ACOUSTIC_PIVOT_TABLE!$B$4:$AO$500,17,FALSE)))</f>
        <v/>
      </c>
      <c r="AW112" s="27" t="str">
        <f>IF($A112="","",(VLOOKUP($A112,ACOUSTIC_PIVOT_TABLE!$B$4:$AO$500,18,FALSE)))</f>
        <v/>
      </c>
      <c r="AX112" s="27" t="str">
        <f>IF($A112="","",(VLOOKUP($A112,ACOUSTIC_PIVOT_TABLE!$B$4:$AO$500,19,FALSE)))</f>
        <v/>
      </c>
      <c r="AY112" s="27" t="str">
        <f>IF($A112="","",(VLOOKUP($A112,ACOUSTIC_PIVOT_TABLE!$B$4:$AO$500,20,FALSE)))</f>
        <v/>
      </c>
      <c r="AZ112" s="27" t="str">
        <f>IF($A112="","",(VLOOKUP($A112,ACOUSTIC_PIVOT_TABLE!$B$4:$AO$500,21,FALSE)))</f>
        <v/>
      </c>
      <c r="BA112" s="27" t="str">
        <f>IF($A112="","",(VLOOKUP($A112,ACOUSTIC_PIVOT_TABLE!$B$4:$AO$500,22,FALSE)))</f>
        <v/>
      </c>
      <c r="BB112" s="27" t="str">
        <f>IF($A112="","",(VLOOKUP($A112,ACOUSTIC_PIVOT_TABLE!$B$4:$AO$500,23,FALSE)))</f>
        <v/>
      </c>
      <c r="BC112" s="27" t="str">
        <f>IF($A112="","",(VLOOKUP($A112,ACOUSTIC_PIVOT_TABLE!$B$4:$AO$500,24,FALSE)))</f>
        <v/>
      </c>
      <c r="BD112" s="27" t="str">
        <f>IF($A112="","",(VLOOKUP($A112,ACOUSTIC_PIVOT_TABLE!$B$4:$AO$500,25,FALSE)))</f>
        <v/>
      </c>
      <c r="BE112" s="27" t="str">
        <f>IF($A112="","",(VLOOKUP($A112,ACOUSTIC_PIVOT_TABLE!$B$4:$AO$500,26,FALSE)))</f>
        <v/>
      </c>
      <c r="BF112" s="27" t="str">
        <f>IF($A112="","",(VLOOKUP($A112,ACOUSTIC_PIVOT_TABLE!$B$4:$AO$500,27,FALSE)))</f>
        <v/>
      </c>
      <c r="BG112" s="27" t="str">
        <f>IF($A112="","",(VLOOKUP($A112,ACOUSTIC_PIVOT_TABLE!$B$4:$AO$500,28,FALSE)))</f>
        <v/>
      </c>
      <c r="BH112" s="27" t="str">
        <f>IF($A112="","",(VLOOKUP($A112,ACOUSTIC_PIVOT_TABLE!$B$4:$AO$500,29,FALSE)))</f>
        <v/>
      </c>
      <c r="BI112" s="27" t="str">
        <f>IF($A112="","",(VLOOKUP($A112,ACOUSTIC_PIVOT_TABLE!$B$4:$AO$500,30,FALSE)))</f>
        <v/>
      </c>
      <c r="BJ112" s="27" t="str">
        <f>IF($A112="","",(VLOOKUP($A112,ACOUSTIC_PIVOT_TABLE!$B$4:$AO$500,31,FALSE)))</f>
        <v/>
      </c>
      <c r="BK112" s="27" t="str">
        <f>IF($A112="","",(VLOOKUP($A112,ACOUSTIC_PIVOT_TABLE!$B$4:$AO$500,32,FALSE)))</f>
        <v/>
      </c>
      <c r="BL112" s="27" t="str">
        <f>IF($A112="","",(VLOOKUP($A112,ACOUSTIC_PIVOT_TABLE!$B$4:$AO$500,33,FALSE)))</f>
        <v/>
      </c>
      <c r="BM112" s="27" t="str">
        <f>IF($A112="","",(VLOOKUP($A112,ACOUSTIC_PIVOT_TABLE!$B$4:$AO$500,34,FALSE)))</f>
        <v/>
      </c>
      <c r="BN112" s="27" t="str">
        <f>IF($A112="","",(VLOOKUP($A112,ACOUSTIC_PIVOT_TABLE!$B$4:$AO$500,35,FALSE)))</f>
        <v/>
      </c>
      <c r="BO112" s="27" t="str">
        <f>IF($A112="","",(VLOOKUP($A112,ACOUSTIC_PIVOT_TABLE!$B$4:$AO$500,36,FALSE)))</f>
        <v/>
      </c>
      <c r="BP112" s="27" t="str">
        <f>IF($A112="","",(VLOOKUP($A112,ACOUSTIC_PIVOT_TABLE!$B$4:$AO$500,37,FALSE)))</f>
        <v/>
      </c>
      <c r="BQ112" s="27" t="str">
        <f>IF($A112="","",(VLOOKUP($A112,ACOUSTIC_PIVOT_TABLE!$B$4:$AO$500,38,FALSE)))</f>
        <v/>
      </c>
      <c r="BR112" s="27" t="str">
        <f>IF($A112="","",(VLOOKUP($A112,ACOUSTIC_PIVOT_TABLE!$B$4:$AO$500,39,FALSE)))</f>
        <v/>
      </c>
      <c r="BS112" s="27" t="str">
        <f>IF($A112="","",(VLOOKUP($A112,ACOUSTIC_PIVOT_TABLE!$B$4:$AO$500,40,FALSE)))</f>
        <v/>
      </c>
    </row>
    <row r="113" spans="1:71" x14ac:dyDescent="0.25">
      <c r="A113" s="1" t="str">
        <f>IF(ACOUSTIC_PIVOT_TABLE!B115 = 0, "",ACOUSTIC_PIVOT_TABLE!B115)</f>
        <v/>
      </c>
      <c r="B113" s="1" t="str">
        <f>IF($A113="","",(VLOOKUP($A113,ACOUSTICS_COMBINED!$B$3:$AQ$501,21,FALSE)))</f>
        <v/>
      </c>
      <c r="C113" s="1" t="str">
        <f>IF($A113="","",(VLOOKUP($A113,ACOUSTICS_COMBINED!$B$3:$AQ$501,22,FALSE)))</f>
        <v/>
      </c>
      <c r="D113" s="1" t="str">
        <f>IF($A113="","",(VLOOKUP($A113,ACOUSTICS_COMBINED!$B$3:$AQ$501,12,FALSE)))</f>
        <v/>
      </c>
      <c r="E113" s="1" t="str">
        <f>IF($A113="","",(VLOOKUP($A113,ACOUSTICS_COMBINED!$B$3:$AQ$501,13,FALSE)))</f>
        <v/>
      </c>
      <c r="F113" s="1" t="str">
        <f>IF($A113="","",(VLOOKUP($A113,ACOUSTICS_COMBINED!$B$3:$AQ$501,14,FALSE)))</f>
        <v/>
      </c>
      <c r="G113" s="1" t="str">
        <f>IF($A113="","",(VLOOKUP($A113,ACOUSTICS_COMBINED!$B$3:$AQ$501,23,FALSE)))</f>
        <v/>
      </c>
      <c r="H113" s="1" t="str">
        <f>IF($A113="","",(VLOOKUP($A113,ACOUSTICS_COMBINED!$B$3:$AQ$501,24,FALSE)))</f>
        <v/>
      </c>
      <c r="I113" s="1" t="str">
        <f>IF($A113="","",(VLOOKUP($A113,ACOUSTICS_COMBINED!$B$3:$AQ$501,15,FALSE)))</f>
        <v/>
      </c>
      <c r="J113" s="1" t="str">
        <f>IF($A113="","",(VLOOKUP($A113,ACOUSTICS_COMBINED!$B$3:$AQ$501,16,FALSE)))</f>
        <v/>
      </c>
      <c r="K113" s="1" t="str">
        <f>IF($A113="","",(VLOOKUP($A113,ACOUSTICS_COMBINED!$B$3:$AQ$501,17,FALSE)))</f>
        <v/>
      </c>
      <c r="L113" s="1" t="str">
        <f>IF($A113="","",(VLOOKUP($A113,ACOUSTICS_COMBINED!$B$3:$AQ$501,18,FALSE)))</f>
        <v/>
      </c>
      <c r="M113" s="1" t="str">
        <f>IF($A113="","",(VLOOKUP($A113,ACOUSTICS_COMBINED!$B$3:$AQ$501,25,FALSE)))</f>
        <v/>
      </c>
      <c r="N113" s="16" t="str">
        <f>IF($A113="","",(VLOOKUP($A113,ACOUSTICS_COMBINED!$B$3:$AQ$501,19,FALSE)))</f>
        <v/>
      </c>
      <c r="O113" s="16" t="str">
        <f>IF($A113="","",(VLOOKUP($A113,ACOUSTICS_COMBINED!$B$3:$AQ$501,20,FALSE)))</f>
        <v/>
      </c>
      <c r="P113" s="1" t="str">
        <f>IF($A113="","",(VLOOKUP($A113,ACOUSTICS_COMBINED!$B$3:$AQ$501,26,FALSE)))</f>
        <v/>
      </c>
      <c r="Q113" s="1" t="str">
        <f>IF($A113="","",(VLOOKUP($A113,ACOUSTICS_COMBINED!$B$3:$AQ$501,27,FALSE)))</f>
        <v/>
      </c>
      <c r="R113" s="1" t="str">
        <f>IF($A113="","",(VLOOKUP($A113,ACOUSTICS_COMBINED!$B$3:$AQ$501,28,FALSE)))</f>
        <v/>
      </c>
      <c r="S113" s="1" t="str">
        <f>IF($A113="","",(VLOOKUP($A113,ACOUSTICS_COMBINED!$B$3:$AQ$501,29,FALSE)))</f>
        <v/>
      </c>
      <c r="T113" s="1" t="str">
        <f>IF($A113="","",(VLOOKUP($A113,ACOUSTICS_COMBINED!$B$3:$AQ$501,30,FALSE)))</f>
        <v/>
      </c>
      <c r="U113" s="1" t="str">
        <f>IF($A113="","",(VLOOKUP($A113,ACOUSTICS_COMBINED!$B$3:$AQ$501,31,FALSE)))</f>
        <v/>
      </c>
      <c r="V113" s="1" t="str">
        <f>IF($A113="","",(VLOOKUP($A113,ACOUSTICS_COMBINED!$B$3:$AQ$501,32,FALSE)))</f>
        <v/>
      </c>
      <c r="W113" s="1" t="str">
        <f>IF($A113="","",(VLOOKUP($A113,ACOUSTICS_COMBINED!$B$3:$AQ$501,33,FALSE)))</f>
        <v/>
      </c>
      <c r="X113" s="1" t="str">
        <f>IF($A113="","",(VLOOKUP($A113,ACOUSTICS_COMBINED!$B$3:$AQ$501,34,FALSE)))</f>
        <v/>
      </c>
      <c r="Y113" s="1" t="str">
        <f>IF($A113="","",(VLOOKUP($A113,ACOUSTICS_COMBINED!$B$3:$AQ$501,35,FALSE)))</f>
        <v/>
      </c>
      <c r="Z113" s="1" t="str">
        <f>IF($A113="","",(VLOOKUP($A113,ACOUSTICS_COMBINED!$B$3:$AQ$501,36,FALSE)))</f>
        <v/>
      </c>
      <c r="AA113" s="1" t="str">
        <f>IF($A113="","",(VLOOKUP($A113,ACOUSTICS_COMBINED!$B$3:$AQ$501,37,FALSE)))</f>
        <v/>
      </c>
      <c r="AB113" s="1" t="str">
        <f>IF($A113="","",(VLOOKUP($A113,ACOUSTICS_COMBINED!$B$3:$AQ$501,38,FALSE)))</f>
        <v/>
      </c>
      <c r="AC113" s="1" t="str">
        <f>IF($A113="","",(VLOOKUP($A113,ACOUSTICS_COMBINED!$B$3:$AQ$501,39,FALSE)))</f>
        <v/>
      </c>
      <c r="AD113" s="1" t="str">
        <f>IF($A113="","",(VLOOKUP($A113,ACOUSTICS_COMBINED!$B$3:$AQ$501,40,FALSE)))</f>
        <v/>
      </c>
      <c r="AE113" s="1" t="str">
        <f>IF($A113="","",(VLOOKUP($A113,ACOUSTICS_COMBINED!$B$3:$AQ$501,41,FALSE)))</f>
        <v/>
      </c>
      <c r="AF113" s="1" t="str">
        <f>IF($A113="","",(VLOOKUP($A113,ACOUSTICS_COMBINED!$B$3:$AQ$501,42,FALSE)))</f>
        <v/>
      </c>
      <c r="AG113" s="27" t="str">
        <f>IF($A113="","",(VLOOKUP($A113,ACOUSTIC_PIVOT_TABLE!$B$4:$AO$500,2,FALSE)))</f>
        <v/>
      </c>
      <c r="AH113" s="27" t="str">
        <f>IF($A113="","",(VLOOKUP($A113,ACOUSTIC_PIVOT_TABLE!$B$4:$AO$500,3,FALSE)))</f>
        <v/>
      </c>
      <c r="AI113" s="27" t="str">
        <f>IF($A113="","",(VLOOKUP($A113,ACOUSTIC_PIVOT_TABLE!$B$4:$AO$500,4,FALSE)))</f>
        <v/>
      </c>
      <c r="AJ113" s="27" t="str">
        <f>IF($A113="","",(VLOOKUP($A113,ACOUSTIC_PIVOT_TABLE!$B$4:$AO$500,5,FALSE)))</f>
        <v/>
      </c>
      <c r="AK113" s="27" t="str">
        <f>IF($A113="","",(VLOOKUP($A113,ACOUSTIC_PIVOT_TABLE!$B$4:$AO$500,6,FALSE)))</f>
        <v/>
      </c>
      <c r="AL113" s="27" t="str">
        <f>IF($A113="","",(VLOOKUP($A113,ACOUSTIC_PIVOT_TABLE!$B$4:$AO$500,7,FALSE)))</f>
        <v/>
      </c>
      <c r="AM113" s="27" t="str">
        <f>IF($A113="","",(VLOOKUP($A113,ACOUSTIC_PIVOT_TABLE!$B$4:$AO$500,8,FALSE)))</f>
        <v/>
      </c>
      <c r="AN113" s="27" t="str">
        <f>IF($A113="","",(VLOOKUP($A113,ACOUSTIC_PIVOT_TABLE!$B$4:$AO$500,9,FALSE)))</f>
        <v/>
      </c>
      <c r="AO113" s="27" t="str">
        <f>IF($A113="","",(VLOOKUP($A113,ACOUSTIC_PIVOT_TABLE!$B$4:$AO$500,10,FALSE)))</f>
        <v/>
      </c>
      <c r="AP113" s="27" t="str">
        <f>IF($A113="","",(VLOOKUP($A113,ACOUSTIC_PIVOT_TABLE!$B$4:$AO$500,11,FALSE)))</f>
        <v/>
      </c>
      <c r="AQ113" s="27" t="str">
        <f>IF($A113="","",(VLOOKUP($A113,ACOUSTIC_PIVOT_TABLE!$B$4:$AO$500,12,FALSE)))</f>
        <v/>
      </c>
      <c r="AR113" s="27" t="str">
        <f>IF($A113="","",(VLOOKUP($A113,ACOUSTIC_PIVOT_TABLE!$B$4:$AO$500,13,FALSE)))</f>
        <v/>
      </c>
      <c r="AS113" s="27" t="str">
        <f>IF($A113="","",(VLOOKUP($A113,ACOUSTIC_PIVOT_TABLE!$B$4:$AO$500,14,FALSE)))</f>
        <v/>
      </c>
      <c r="AT113" s="27" t="str">
        <f>IF($A113="","",(VLOOKUP($A113,ACOUSTIC_PIVOT_TABLE!$B$4:$AO$500,15,FALSE)))</f>
        <v/>
      </c>
      <c r="AU113" s="27" t="str">
        <f>IF($A113="","",(VLOOKUP($A113,ACOUSTIC_PIVOT_TABLE!$B$4:$AO$500,16,FALSE)))</f>
        <v/>
      </c>
      <c r="AV113" s="27" t="str">
        <f>IF($A113="","",(VLOOKUP($A113,ACOUSTIC_PIVOT_TABLE!$B$4:$AO$500,17,FALSE)))</f>
        <v/>
      </c>
      <c r="AW113" s="27" t="str">
        <f>IF($A113="","",(VLOOKUP($A113,ACOUSTIC_PIVOT_TABLE!$B$4:$AO$500,18,FALSE)))</f>
        <v/>
      </c>
      <c r="AX113" s="27" t="str">
        <f>IF($A113="","",(VLOOKUP($A113,ACOUSTIC_PIVOT_TABLE!$B$4:$AO$500,19,FALSE)))</f>
        <v/>
      </c>
      <c r="AY113" s="27" t="str">
        <f>IF($A113="","",(VLOOKUP($A113,ACOUSTIC_PIVOT_TABLE!$B$4:$AO$500,20,FALSE)))</f>
        <v/>
      </c>
      <c r="AZ113" s="27" t="str">
        <f>IF($A113="","",(VLOOKUP($A113,ACOUSTIC_PIVOT_TABLE!$B$4:$AO$500,21,FALSE)))</f>
        <v/>
      </c>
      <c r="BA113" s="27" t="str">
        <f>IF($A113="","",(VLOOKUP($A113,ACOUSTIC_PIVOT_TABLE!$B$4:$AO$500,22,FALSE)))</f>
        <v/>
      </c>
      <c r="BB113" s="27" t="str">
        <f>IF($A113="","",(VLOOKUP($A113,ACOUSTIC_PIVOT_TABLE!$B$4:$AO$500,23,FALSE)))</f>
        <v/>
      </c>
      <c r="BC113" s="27" t="str">
        <f>IF($A113="","",(VLOOKUP($A113,ACOUSTIC_PIVOT_TABLE!$B$4:$AO$500,24,FALSE)))</f>
        <v/>
      </c>
      <c r="BD113" s="27" t="str">
        <f>IF($A113="","",(VLOOKUP($A113,ACOUSTIC_PIVOT_TABLE!$B$4:$AO$500,25,FALSE)))</f>
        <v/>
      </c>
      <c r="BE113" s="27" t="str">
        <f>IF($A113="","",(VLOOKUP($A113,ACOUSTIC_PIVOT_TABLE!$B$4:$AO$500,26,FALSE)))</f>
        <v/>
      </c>
      <c r="BF113" s="27" t="str">
        <f>IF($A113="","",(VLOOKUP($A113,ACOUSTIC_PIVOT_TABLE!$B$4:$AO$500,27,FALSE)))</f>
        <v/>
      </c>
      <c r="BG113" s="27" t="str">
        <f>IF($A113="","",(VLOOKUP($A113,ACOUSTIC_PIVOT_TABLE!$B$4:$AO$500,28,FALSE)))</f>
        <v/>
      </c>
      <c r="BH113" s="27" t="str">
        <f>IF($A113="","",(VLOOKUP($A113,ACOUSTIC_PIVOT_TABLE!$B$4:$AO$500,29,FALSE)))</f>
        <v/>
      </c>
      <c r="BI113" s="27" t="str">
        <f>IF($A113="","",(VLOOKUP($A113,ACOUSTIC_PIVOT_TABLE!$B$4:$AO$500,30,FALSE)))</f>
        <v/>
      </c>
      <c r="BJ113" s="27" t="str">
        <f>IF($A113="","",(VLOOKUP($A113,ACOUSTIC_PIVOT_TABLE!$B$4:$AO$500,31,FALSE)))</f>
        <v/>
      </c>
      <c r="BK113" s="27" t="str">
        <f>IF($A113="","",(VLOOKUP($A113,ACOUSTIC_PIVOT_TABLE!$B$4:$AO$500,32,FALSE)))</f>
        <v/>
      </c>
      <c r="BL113" s="27" t="str">
        <f>IF($A113="","",(VLOOKUP($A113,ACOUSTIC_PIVOT_TABLE!$B$4:$AO$500,33,FALSE)))</f>
        <v/>
      </c>
      <c r="BM113" s="27" t="str">
        <f>IF($A113="","",(VLOOKUP($A113,ACOUSTIC_PIVOT_TABLE!$B$4:$AO$500,34,FALSE)))</f>
        <v/>
      </c>
      <c r="BN113" s="27" t="str">
        <f>IF($A113="","",(VLOOKUP($A113,ACOUSTIC_PIVOT_TABLE!$B$4:$AO$500,35,FALSE)))</f>
        <v/>
      </c>
      <c r="BO113" s="27" t="str">
        <f>IF($A113="","",(VLOOKUP($A113,ACOUSTIC_PIVOT_TABLE!$B$4:$AO$500,36,FALSE)))</f>
        <v/>
      </c>
      <c r="BP113" s="27" t="str">
        <f>IF($A113="","",(VLOOKUP($A113,ACOUSTIC_PIVOT_TABLE!$B$4:$AO$500,37,FALSE)))</f>
        <v/>
      </c>
      <c r="BQ113" s="27" t="str">
        <f>IF($A113="","",(VLOOKUP($A113,ACOUSTIC_PIVOT_TABLE!$B$4:$AO$500,38,FALSE)))</f>
        <v/>
      </c>
      <c r="BR113" s="27" t="str">
        <f>IF($A113="","",(VLOOKUP($A113,ACOUSTIC_PIVOT_TABLE!$B$4:$AO$500,39,FALSE)))</f>
        <v/>
      </c>
      <c r="BS113" s="27" t="str">
        <f>IF($A113="","",(VLOOKUP($A113,ACOUSTIC_PIVOT_TABLE!$B$4:$AO$500,40,FALSE)))</f>
        <v/>
      </c>
    </row>
    <row r="114" spans="1:71" x14ac:dyDescent="0.25">
      <c r="A114" s="1" t="str">
        <f>IF(ACOUSTIC_PIVOT_TABLE!B116 = 0, "",ACOUSTIC_PIVOT_TABLE!B116)</f>
        <v/>
      </c>
      <c r="B114" s="1" t="str">
        <f>IF($A114="","",(VLOOKUP($A114,ACOUSTICS_COMBINED!$B$3:$AQ$501,21,FALSE)))</f>
        <v/>
      </c>
      <c r="C114" s="1" t="str">
        <f>IF($A114="","",(VLOOKUP($A114,ACOUSTICS_COMBINED!$B$3:$AQ$501,22,FALSE)))</f>
        <v/>
      </c>
      <c r="D114" s="1" t="str">
        <f>IF($A114="","",(VLOOKUP($A114,ACOUSTICS_COMBINED!$B$3:$AQ$501,12,FALSE)))</f>
        <v/>
      </c>
      <c r="E114" s="1" t="str">
        <f>IF($A114="","",(VLOOKUP($A114,ACOUSTICS_COMBINED!$B$3:$AQ$501,13,FALSE)))</f>
        <v/>
      </c>
      <c r="F114" s="1" t="str">
        <f>IF($A114="","",(VLOOKUP($A114,ACOUSTICS_COMBINED!$B$3:$AQ$501,14,FALSE)))</f>
        <v/>
      </c>
      <c r="G114" s="1" t="str">
        <f>IF($A114="","",(VLOOKUP($A114,ACOUSTICS_COMBINED!$B$3:$AQ$501,23,FALSE)))</f>
        <v/>
      </c>
      <c r="H114" s="1" t="str">
        <f>IF($A114="","",(VLOOKUP($A114,ACOUSTICS_COMBINED!$B$3:$AQ$501,24,FALSE)))</f>
        <v/>
      </c>
      <c r="I114" s="1" t="str">
        <f>IF($A114="","",(VLOOKUP($A114,ACOUSTICS_COMBINED!$B$3:$AQ$501,15,FALSE)))</f>
        <v/>
      </c>
      <c r="J114" s="1" t="str">
        <f>IF($A114="","",(VLOOKUP($A114,ACOUSTICS_COMBINED!$B$3:$AQ$501,16,FALSE)))</f>
        <v/>
      </c>
      <c r="K114" s="1" t="str">
        <f>IF($A114="","",(VLOOKUP($A114,ACOUSTICS_COMBINED!$B$3:$AQ$501,17,FALSE)))</f>
        <v/>
      </c>
      <c r="L114" s="1" t="str">
        <f>IF($A114="","",(VLOOKUP($A114,ACOUSTICS_COMBINED!$B$3:$AQ$501,18,FALSE)))</f>
        <v/>
      </c>
      <c r="M114" s="1" t="str">
        <f>IF($A114="","",(VLOOKUP($A114,ACOUSTICS_COMBINED!$B$3:$AQ$501,25,FALSE)))</f>
        <v/>
      </c>
      <c r="N114" s="16" t="str">
        <f>IF($A114="","",(VLOOKUP($A114,ACOUSTICS_COMBINED!$B$3:$AQ$501,19,FALSE)))</f>
        <v/>
      </c>
      <c r="O114" s="16" t="str">
        <f>IF($A114="","",(VLOOKUP($A114,ACOUSTICS_COMBINED!$B$3:$AQ$501,20,FALSE)))</f>
        <v/>
      </c>
      <c r="P114" s="1" t="str">
        <f>IF($A114="","",(VLOOKUP($A114,ACOUSTICS_COMBINED!$B$3:$AQ$501,26,FALSE)))</f>
        <v/>
      </c>
      <c r="Q114" s="1" t="str">
        <f>IF($A114="","",(VLOOKUP($A114,ACOUSTICS_COMBINED!$B$3:$AQ$501,27,FALSE)))</f>
        <v/>
      </c>
      <c r="R114" s="1" t="str">
        <f>IF($A114="","",(VLOOKUP($A114,ACOUSTICS_COMBINED!$B$3:$AQ$501,28,FALSE)))</f>
        <v/>
      </c>
      <c r="S114" s="1" t="str">
        <f>IF($A114="","",(VLOOKUP($A114,ACOUSTICS_COMBINED!$B$3:$AQ$501,29,FALSE)))</f>
        <v/>
      </c>
      <c r="T114" s="1" t="str">
        <f>IF($A114="","",(VLOOKUP($A114,ACOUSTICS_COMBINED!$B$3:$AQ$501,30,FALSE)))</f>
        <v/>
      </c>
      <c r="U114" s="1" t="str">
        <f>IF($A114="","",(VLOOKUP($A114,ACOUSTICS_COMBINED!$B$3:$AQ$501,31,FALSE)))</f>
        <v/>
      </c>
      <c r="V114" s="1" t="str">
        <f>IF($A114="","",(VLOOKUP($A114,ACOUSTICS_COMBINED!$B$3:$AQ$501,32,FALSE)))</f>
        <v/>
      </c>
      <c r="W114" s="1" t="str">
        <f>IF($A114="","",(VLOOKUP($A114,ACOUSTICS_COMBINED!$B$3:$AQ$501,33,FALSE)))</f>
        <v/>
      </c>
      <c r="X114" s="1" t="str">
        <f>IF($A114="","",(VLOOKUP($A114,ACOUSTICS_COMBINED!$B$3:$AQ$501,34,FALSE)))</f>
        <v/>
      </c>
      <c r="Y114" s="1" t="str">
        <f>IF($A114="","",(VLOOKUP($A114,ACOUSTICS_COMBINED!$B$3:$AQ$501,35,FALSE)))</f>
        <v/>
      </c>
      <c r="Z114" s="1" t="str">
        <f>IF($A114="","",(VLOOKUP($A114,ACOUSTICS_COMBINED!$B$3:$AQ$501,36,FALSE)))</f>
        <v/>
      </c>
      <c r="AA114" s="1" t="str">
        <f>IF($A114="","",(VLOOKUP($A114,ACOUSTICS_COMBINED!$B$3:$AQ$501,37,FALSE)))</f>
        <v/>
      </c>
      <c r="AB114" s="1" t="str">
        <f>IF($A114="","",(VLOOKUP($A114,ACOUSTICS_COMBINED!$B$3:$AQ$501,38,FALSE)))</f>
        <v/>
      </c>
      <c r="AC114" s="1" t="str">
        <f>IF($A114="","",(VLOOKUP($A114,ACOUSTICS_COMBINED!$B$3:$AQ$501,39,FALSE)))</f>
        <v/>
      </c>
      <c r="AD114" s="1" t="str">
        <f>IF($A114="","",(VLOOKUP($A114,ACOUSTICS_COMBINED!$B$3:$AQ$501,40,FALSE)))</f>
        <v/>
      </c>
      <c r="AE114" s="1" t="str">
        <f>IF($A114="","",(VLOOKUP($A114,ACOUSTICS_COMBINED!$B$3:$AQ$501,41,FALSE)))</f>
        <v/>
      </c>
      <c r="AF114" s="1" t="str">
        <f>IF($A114="","",(VLOOKUP($A114,ACOUSTICS_COMBINED!$B$3:$AQ$501,42,FALSE)))</f>
        <v/>
      </c>
      <c r="AG114" s="27" t="str">
        <f>IF($A114="","",(VLOOKUP($A114,ACOUSTIC_PIVOT_TABLE!$B$4:$AO$500,2,FALSE)))</f>
        <v/>
      </c>
      <c r="AH114" s="27" t="str">
        <f>IF($A114="","",(VLOOKUP($A114,ACOUSTIC_PIVOT_TABLE!$B$4:$AO$500,3,FALSE)))</f>
        <v/>
      </c>
      <c r="AI114" s="27" t="str">
        <f>IF($A114="","",(VLOOKUP($A114,ACOUSTIC_PIVOT_TABLE!$B$4:$AO$500,4,FALSE)))</f>
        <v/>
      </c>
      <c r="AJ114" s="27" t="str">
        <f>IF($A114="","",(VLOOKUP($A114,ACOUSTIC_PIVOT_TABLE!$B$4:$AO$500,5,FALSE)))</f>
        <v/>
      </c>
      <c r="AK114" s="27" t="str">
        <f>IF($A114="","",(VLOOKUP($A114,ACOUSTIC_PIVOT_TABLE!$B$4:$AO$500,6,FALSE)))</f>
        <v/>
      </c>
      <c r="AL114" s="27" t="str">
        <f>IF($A114="","",(VLOOKUP($A114,ACOUSTIC_PIVOT_TABLE!$B$4:$AO$500,7,FALSE)))</f>
        <v/>
      </c>
      <c r="AM114" s="27" t="str">
        <f>IF($A114="","",(VLOOKUP($A114,ACOUSTIC_PIVOT_TABLE!$B$4:$AO$500,8,FALSE)))</f>
        <v/>
      </c>
      <c r="AN114" s="27" t="str">
        <f>IF($A114="","",(VLOOKUP($A114,ACOUSTIC_PIVOT_TABLE!$B$4:$AO$500,9,FALSE)))</f>
        <v/>
      </c>
      <c r="AO114" s="27" t="str">
        <f>IF($A114="","",(VLOOKUP($A114,ACOUSTIC_PIVOT_TABLE!$B$4:$AO$500,10,FALSE)))</f>
        <v/>
      </c>
      <c r="AP114" s="27" t="str">
        <f>IF($A114="","",(VLOOKUP($A114,ACOUSTIC_PIVOT_TABLE!$B$4:$AO$500,11,FALSE)))</f>
        <v/>
      </c>
      <c r="AQ114" s="27" t="str">
        <f>IF($A114="","",(VLOOKUP($A114,ACOUSTIC_PIVOT_TABLE!$B$4:$AO$500,12,FALSE)))</f>
        <v/>
      </c>
      <c r="AR114" s="27" t="str">
        <f>IF($A114="","",(VLOOKUP($A114,ACOUSTIC_PIVOT_TABLE!$B$4:$AO$500,13,FALSE)))</f>
        <v/>
      </c>
      <c r="AS114" s="27" t="str">
        <f>IF($A114="","",(VLOOKUP($A114,ACOUSTIC_PIVOT_TABLE!$B$4:$AO$500,14,FALSE)))</f>
        <v/>
      </c>
      <c r="AT114" s="27" t="str">
        <f>IF($A114="","",(VLOOKUP($A114,ACOUSTIC_PIVOT_TABLE!$B$4:$AO$500,15,FALSE)))</f>
        <v/>
      </c>
      <c r="AU114" s="27" t="str">
        <f>IF($A114="","",(VLOOKUP($A114,ACOUSTIC_PIVOT_TABLE!$B$4:$AO$500,16,FALSE)))</f>
        <v/>
      </c>
      <c r="AV114" s="27" t="str">
        <f>IF($A114="","",(VLOOKUP($A114,ACOUSTIC_PIVOT_TABLE!$B$4:$AO$500,17,FALSE)))</f>
        <v/>
      </c>
      <c r="AW114" s="27" t="str">
        <f>IF($A114="","",(VLOOKUP($A114,ACOUSTIC_PIVOT_TABLE!$B$4:$AO$500,18,FALSE)))</f>
        <v/>
      </c>
      <c r="AX114" s="27" t="str">
        <f>IF($A114="","",(VLOOKUP($A114,ACOUSTIC_PIVOT_TABLE!$B$4:$AO$500,19,FALSE)))</f>
        <v/>
      </c>
      <c r="AY114" s="27" t="str">
        <f>IF($A114="","",(VLOOKUP($A114,ACOUSTIC_PIVOT_TABLE!$B$4:$AO$500,20,FALSE)))</f>
        <v/>
      </c>
      <c r="AZ114" s="27" t="str">
        <f>IF($A114="","",(VLOOKUP($A114,ACOUSTIC_PIVOT_TABLE!$B$4:$AO$500,21,FALSE)))</f>
        <v/>
      </c>
      <c r="BA114" s="27" t="str">
        <f>IF($A114="","",(VLOOKUP($A114,ACOUSTIC_PIVOT_TABLE!$B$4:$AO$500,22,FALSE)))</f>
        <v/>
      </c>
      <c r="BB114" s="27" t="str">
        <f>IF($A114="","",(VLOOKUP($A114,ACOUSTIC_PIVOT_TABLE!$B$4:$AO$500,23,FALSE)))</f>
        <v/>
      </c>
      <c r="BC114" s="27" t="str">
        <f>IF($A114="","",(VLOOKUP($A114,ACOUSTIC_PIVOT_TABLE!$B$4:$AO$500,24,FALSE)))</f>
        <v/>
      </c>
      <c r="BD114" s="27" t="str">
        <f>IF($A114="","",(VLOOKUP($A114,ACOUSTIC_PIVOT_TABLE!$B$4:$AO$500,25,FALSE)))</f>
        <v/>
      </c>
      <c r="BE114" s="27" t="str">
        <f>IF($A114="","",(VLOOKUP($A114,ACOUSTIC_PIVOT_TABLE!$B$4:$AO$500,26,FALSE)))</f>
        <v/>
      </c>
      <c r="BF114" s="27" t="str">
        <f>IF($A114="","",(VLOOKUP($A114,ACOUSTIC_PIVOT_TABLE!$B$4:$AO$500,27,FALSE)))</f>
        <v/>
      </c>
      <c r="BG114" s="27" t="str">
        <f>IF($A114="","",(VLOOKUP($A114,ACOUSTIC_PIVOT_TABLE!$B$4:$AO$500,28,FALSE)))</f>
        <v/>
      </c>
      <c r="BH114" s="27" t="str">
        <f>IF($A114="","",(VLOOKUP($A114,ACOUSTIC_PIVOT_TABLE!$B$4:$AO$500,29,FALSE)))</f>
        <v/>
      </c>
      <c r="BI114" s="27" t="str">
        <f>IF($A114="","",(VLOOKUP($A114,ACOUSTIC_PIVOT_TABLE!$B$4:$AO$500,30,FALSE)))</f>
        <v/>
      </c>
      <c r="BJ114" s="27" t="str">
        <f>IF($A114="","",(VLOOKUP($A114,ACOUSTIC_PIVOT_TABLE!$B$4:$AO$500,31,FALSE)))</f>
        <v/>
      </c>
      <c r="BK114" s="27" t="str">
        <f>IF($A114="","",(VLOOKUP($A114,ACOUSTIC_PIVOT_TABLE!$B$4:$AO$500,32,FALSE)))</f>
        <v/>
      </c>
      <c r="BL114" s="27" t="str">
        <f>IF($A114="","",(VLOOKUP($A114,ACOUSTIC_PIVOT_TABLE!$B$4:$AO$500,33,FALSE)))</f>
        <v/>
      </c>
      <c r="BM114" s="27" t="str">
        <f>IF($A114="","",(VLOOKUP($A114,ACOUSTIC_PIVOT_TABLE!$B$4:$AO$500,34,FALSE)))</f>
        <v/>
      </c>
      <c r="BN114" s="27" t="str">
        <f>IF($A114="","",(VLOOKUP($A114,ACOUSTIC_PIVOT_TABLE!$B$4:$AO$500,35,FALSE)))</f>
        <v/>
      </c>
      <c r="BO114" s="27" t="str">
        <f>IF($A114="","",(VLOOKUP($A114,ACOUSTIC_PIVOT_TABLE!$B$4:$AO$500,36,FALSE)))</f>
        <v/>
      </c>
      <c r="BP114" s="27" t="str">
        <f>IF($A114="","",(VLOOKUP($A114,ACOUSTIC_PIVOT_TABLE!$B$4:$AO$500,37,FALSE)))</f>
        <v/>
      </c>
      <c r="BQ114" s="27" t="str">
        <f>IF($A114="","",(VLOOKUP($A114,ACOUSTIC_PIVOT_TABLE!$B$4:$AO$500,38,FALSE)))</f>
        <v/>
      </c>
      <c r="BR114" s="27" t="str">
        <f>IF($A114="","",(VLOOKUP($A114,ACOUSTIC_PIVOT_TABLE!$B$4:$AO$500,39,FALSE)))</f>
        <v/>
      </c>
      <c r="BS114" s="27" t="str">
        <f>IF($A114="","",(VLOOKUP($A114,ACOUSTIC_PIVOT_TABLE!$B$4:$AO$500,40,FALSE)))</f>
        <v/>
      </c>
    </row>
    <row r="115" spans="1:71" x14ac:dyDescent="0.25">
      <c r="A115" s="1" t="str">
        <f>IF(ACOUSTIC_PIVOT_TABLE!B117 = 0, "",ACOUSTIC_PIVOT_TABLE!B117)</f>
        <v/>
      </c>
      <c r="B115" s="1" t="str">
        <f>IF($A115="","",(VLOOKUP($A115,ACOUSTICS_COMBINED!$B$3:$AQ$501,21,FALSE)))</f>
        <v/>
      </c>
      <c r="C115" s="1" t="str">
        <f>IF($A115="","",(VLOOKUP($A115,ACOUSTICS_COMBINED!$B$3:$AQ$501,22,FALSE)))</f>
        <v/>
      </c>
      <c r="D115" s="1" t="str">
        <f>IF($A115="","",(VLOOKUP($A115,ACOUSTICS_COMBINED!$B$3:$AQ$501,12,FALSE)))</f>
        <v/>
      </c>
      <c r="E115" s="1" t="str">
        <f>IF($A115="","",(VLOOKUP($A115,ACOUSTICS_COMBINED!$B$3:$AQ$501,13,FALSE)))</f>
        <v/>
      </c>
      <c r="F115" s="1" t="str">
        <f>IF($A115="","",(VLOOKUP($A115,ACOUSTICS_COMBINED!$B$3:$AQ$501,14,FALSE)))</f>
        <v/>
      </c>
      <c r="G115" s="1" t="str">
        <f>IF($A115="","",(VLOOKUP($A115,ACOUSTICS_COMBINED!$B$3:$AQ$501,23,FALSE)))</f>
        <v/>
      </c>
      <c r="H115" s="1" t="str">
        <f>IF($A115="","",(VLOOKUP($A115,ACOUSTICS_COMBINED!$B$3:$AQ$501,24,FALSE)))</f>
        <v/>
      </c>
      <c r="I115" s="1" t="str">
        <f>IF($A115="","",(VLOOKUP($A115,ACOUSTICS_COMBINED!$B$3:$AQ$501,15,FALSE)))</f>
        <v/>
      </c>
      <c r="J115" s="1" t="str">
        <f>IF($A115="","",(VLOOKUP($A115,ACOUSTICS_COMBINED!$B$3:$AQ$501,16,FALSE)))</f>
        <v/>
      </c>
      <c r="K115" s="1" t="str">
        <f>IF($A115="","",(VLOOKUP($A115,ACOUSTICS_COMBINED!$B$3:$AQ$501,17,FALSE)))</f>
        <v/>
      </c>
      <c r="L115" s="1" t="str">
        <f>IF($A115="","",(VLOOKUP($A115,ACOUSTICS_COMBINED!$B$3:$AQ$501,18,FALSE)))</f>
        <v/>
      </c>
      <c r="M115" s="1" t="str">
        <f>IF($A115="","",(VLOOKUP($A115,ACOUSTICS_COMBINED!$B$3:$AQ$501,25,FALSE)))</f>
        <v/>
      </c>
      <c r="N115" s="16" t="str">
        <f>IF($A115="","",(VLOOKUP($A115,ACOUSTICS_COMBINED!$B$3:$AQ$501,19,FALSE)))</f>
        <v/>
      </c>
      <c r="O115" s="16" t="str">
        <f>IF($A115="","",(VLOOKUP($A115,ACOUSTICS_COMBINED!$B$3:$AQ$501,20,FALSE)))</f>
        <v/>
      </c>
      <c r="P115" s="1" t="str">
        <f>IF($A115="","",(VLOOKUP($A115,ACOUSTICS_COMBINED!$B$3:$AQ$501,26,FALSE)))</f>
        <v/>
      </c>
      <c r="Q115" s="1" t="str">
        <f>IF($A115="","",(VLOOKUP($A115,ACOUSTICS_COMBINED!$B$3:$AQ$501,27,FALSE)))</f>
        <v/>
      </c>
      <c r="R115" s="1" t="str">
        <f>IF($A115="","",(VLOOKUP($A115,ACOUSTICS_COMBINED!$B$3:$AQ$501,28,FALSE)))</f>
        <v/>
      </c>
      <c r="S115" s="1" t="str">
        <f>IF($A115="","",(VLOOKUP($A115,ACOUSTICS_COMBINED!$B$3:$AQ$501,29,FALSE)))</f>
        <v/>
      </c>
      <c r="T115" s="1" t="str">
        <f>IF($A115="","",(VLOOKUP($A115,ACOUSTICS_COMBINED!$B$3:$AQ$501,30,FALSE)))</f>
        <v/>
      </c>
      <c r="U115" s="1" t="str">
        <f>IF($A115="","",(VLOOKUP($A115,ACOUSTICS_COMBINED!$B$3:$AQ$501,31,FALSE)))</f>
        <v/>
      </c>
      <c r="V115" s="1" t="str">
        <f>IF($A115="","",(VLOOKUP($A115,ACOUSTICS_COMBINED!$B$3:$AQ$501,32,FALSE)))</f>
        <v/>
      </c>
      <c r="W115" s="1" t="str">
        <f>IF($A115="","",(VLOOKUP($A115,ACOUSTICS_COMBINED!$B$3:$AQ$501,33,FALSE)))</f>
        <v/>
      </c>
      <c r="X115" s="1" t="str">
        <f>IF($A115="","",(VLOOKUP($A115,ACOUSTICS_COMBINED!$B$3:$AQ$501,34,FALSE)))</f>
        <v/>
      </c>
      <c r="Y115" s="1" t="str">
        <f>IF($A115="","",(VLOOKUP($A115,ACOUSTICS_COMBINED!$B$3:$AQ$501,35,FALSE)))</f>
        <v/>
      </c>
      <c r="Z115" s="1" t="str">
        <f>IF($A115="","",(VLOOKUP($A115,ACOUSTICS_COMBINED!$B$3:$AQ$501,36,FALSE)))</f>
        <v/>
      </c>
      <c r="AA115" s="1" t="str">
        <f>IF($A115="","",(VLOOKUP($A115,ACOUSTICS_COMBINED!$B$3:$AQ$501,37,FALSE)))</f>
        <v/>
      </c>
      <c r="AB115" s="1" t="str">
        <f>IF($A115="","",(VLOOKUP($A115,ACOUSTICS_COMBINED!$B$3:$AQ$501,38,FALSE)))</f>
        <v/>
      </c>
      <c r="AC115" s="1" t="str">
        <f>IF($A115="","",(VLOOKUP($A115,ACOUSTICS_COMBINED!$B$3:$AQ$501,39,FALSE)))</f>
        <v/>
      </c>
      <c r="AD115" s="1" t="str">
        <f>IF($A115="","",(VLOOKUP($A115,ACOUSTICS_COMBINED!$B$3:$AQ$501,40,FALSE)))</f>
        <v/>
      </c>
      <c r="AE115" s="1" t="str">
        <f>IF($A115="","",(VLOOKUP($A115,ACOUSTICS_COMBINED!$B$3:$AQ$501,41,FALSE)))</f>
        <v/>
      </c>
      <c r="AF115" s="1" t="str">
        <f>IF($A115="","",(VLOOKUP($A115,ACOUSTICS_COMBINED!$B$3:$AQ$501,42,FALSE)))</f>
        <v/>
      </c>
      <c r="AG115" s="27" t="str">
        <f>IF($A115="","",(VLOOKUP($A115,ACOUSTIC_PIVOT_TABLE!$B$4:$AO$500,2,FALSE)))</f>
        <v/>
      </c>
      <c r="AH115" s="27" t="str">
        <f>IF($A115="","",(VLOOKUP($A115,ACOUSTIC_PIVOT_TABLE!$B$4:$AO$500,3,FALSE)))</f>
        <v/>
      </c>
      <c r="AI115" s="27" t="str">
        <f>IF($A115="","",(VLOOKUP($A115,ACOUSTIC_PIVOT_TABLE!$B$4:$AO$500,4,FALSE)))</f>
        <v/>
      </c>
      <c r="AJ115" s="27" t="str">
        <f>IF($A115="","",(VLOOKUP($A115,ACOUSTIC_PIVOT_TABLE!$B$4:$AO$500,5,FALSE)))</f>
        <v/>
      </c>
      <c r="AK115" s="27" t="str">
        <f>IF($A115="","",(VLOOKUP($A115,ACOUSTIC_PIVOT_TABLE!$B$4:$AO$500,6,FALSE)))</f>
        <v/>
      </c>
      <c r="AL115" s="27" t="str">
        <f>IF($A115="","",(VLOOKUP($A115,ACOUSTIC_PIVOT_TABLE!$B$4:$AO$500,7,FALSE)))</f>
        <v/>
      </c>
      <c r="AM115" s="27" t="str">
        <f>IF($A115="","",(VLOOKUP($A115,ACOUSTIC_PIVOT_TABLE!$B$4:$AO$500,8,FALSE)))</f>
        <v/>
      </c>
      <c r="AN115" s="27" t="str">
        <f>IF($A115="","",(VLOOKUP($A115,ACOUSTIC_PIVOT_TABLE!$B$4:$AO$500,9,FALSE)))</f>
        <v/>
      </c>
      <c r="AO115" s="27" t="str">
        <f>IF($A115="","",(VLOOKUP($A115,ACOUSTIC_PIVOT_TABLE!$B$4:$AO$500,10,FALSE)))</f>
        <v/>
      </c>
      <c r="AP115" s="27" t="str">
        <f>IF($A115="","",(VLOOKUP($A115,ACOUSTIC_PIVOT_TABLE!$B$4:$AO$500,11,FALSE)))</f>
        <v/>
      </c>
      <c r="AQ115" s="27" t="str">
        <f>IF($A115="","",(VLOOKUP($A115,ACOUSTIC_PIVOT_TABLE!$B$4:$AO$500,12,FALSE)))</f>
        <v/>
      </c>
      <c r="AR115" s="27" t="str">
        <f>IF($A115="","",(VLOOKUP($A115,ACOUSTIC_PIVOT_TABLE!$B$4:$AO$500,13,FALSE)))</f>
        <v/>
      </c>
      <c r="AS115" s="27" t="str">
        <f>IF($A115="","",(VLOOKUP($A115,ACOUSTIC_PIVOT_TABLE!$B$4:$AO$500,14,FALSE)))</f>
        <v/>
      </c>
      <c r="AT115" s="27" t="str">
        <f>IF($A115="","",(VLOOKUP($A115,ACOUSTIC_PIVOT_TABLE!$B$4:$AO$500,15,FALSE)))</f>
        <v/>
      </c>
      <c r="AU115" s="27" t="str">
        <f>IF($A115="","",(VLOOKUP($A115,ACOUSTIC_PIVOT_TABLE!$B$4:$AO$500,16,FALSE)))</f>
        <v/>
      </c>
      <c r="AV115" s="27" t="str">
        <f>IF($A115="","",(VLOOKUP($A115,ACOUSTIC_PIVOT_TABLE!$B$4:$AO$500,17,FALSE)))</f>
        <v/>
      </c>
      <c r="AW115" s="27" t="str">
        <f>IF($A115="","",(VLOOKUP($A115,ACOUSTIC_PIVOT_TABLE!$B$4:$AO$500,18,FALSE)))</f>
        <v/>
      </c>
      <c r="AX115" s="27" t="str">
        <f>IF($A115="","",(VLOOKUP($A115,ACOUSTIC_PIVOT_TABLE!$B$4:$AO$500,19,FALSE)))</f>
        <v/>
      </c>
      <c r="AY115" s="27" t="str">
        <f>IF($A115="","",(VLOOKUP($A115,ACOUSTIC_PIVOT_TABLE!$B$4:$AO$500,20,FALSE)))</f>
        <v/>
      </c>
      <c r="AZ115" s="27" t="str">
        <f>IF($A115="","",(VLOOKUP($A115,ACOUSTIC_PIVOT_TABLE!$B$4:$AO$500,21,FALSE)))</f>
        <v/>
      </c>
      <c r="BA115" s="27" t="str">
        <f>IF($A115="","",(VLOOKUP($A115,ACOUSTIC_PIVOT_TABLE!$B$4:$AO$500,22,FALSE)))</f>
        <v/>
      </c>
      <c r="BB115" s="27" t="str">
        <f>IF($A115="","",(VLOOKUP($A115,ACOUSTIC_PIVOT_TABLE!$B$4:$AO$500,23,FALSE)))</f>
        <v/>
      </c>
      <c r="BC115" s="27" t="str">
        <f>IF($A115="","",(VLOOKUP($A115,ACOUSTIC_PIVOT_TABLE!$B$4:$AO$500,24,FALSE)))</f>
        <v/>
      </c>
      <c r="BD115" s="27" t="str">
        <f>IF($A115="","",(VLOOKUP($A115,ACOUSTIC_PIVOT_TABLE!$B$4:$AO$500,25,FALSE)))</f>
        <v/>
      </c>
      <c r="BE115" s="27" t="str">
        <f>IF($A115="","",(VLOOKUP($A115,ACOUSTIC_PIVOT_TABLE!$B$4:$AO$500,26,FALSE)))</f>
        <v/>
      </c>
      <c r="BF115" s="27" t="str">
        <f>IF($A115="","",(VLOOKUP($A115,ACOUSTIC_PIVOT_TABLE!$B$4:$AO$500,27,FALSE)))</f>
        <v/>
      </c>
      <c r="BG115" s="27" t="str">
        <f>IF($A115="","",(VLOOKUP($A115,ACOUSTIC_PIVOT_TABLE!$B$4:$AO$500,28,FALSE)))</f>
        <v/>
      </c>
      <c r="BH115" s="27" t="str">
        <f>IF($A115="","",(VLOOKUP($A115,ACOUSTIC_PIVOT_TABLE!$B$4:$AO$500,29,FALSE)))</f>
        <v/>
      </c>
      <c r="BI115" s="27" t="str">
        <f>IF($A115="","",(VLOOKUP($A115,ACOUSTIC_PIVOT_TABLE!$B$4:$AO$500,30,FALSE)))</f>
        <v/>
      </c>
      <c r="BJ115" s="27" t="str">
        <f>IF($A115="","",(VLOOKUP($A115,ACOUSTIC_PIVOT_TABLE!$B$4:$AO$500,31,FALSE)))</f>
        <v/>
      </c>
      <c r="BK115" s="27" t="str">
        <f>IF($A115="","",(VLOOKUP($A115,ACOUSTIC_PIVOT_TABLE!$B$4:$AO$500,32,FALSE)))</f>
        <v/>
      </c>
      <c r="BL115" s="27" t="str">
        <f>IF($A115="","",(VLOOKUP($A115,ACOUSTIC_PIVOT_TABLE!$B$4:$AO$500,33,FALSE)))</f>
        <v/>
      </c>
      <c r="BM115" s="27" t="str">
        <f>IF($A115="","",(VLOOKUP($A115,ACOUSTIC_PIVOT_TABLE!$B$4:$AO$500,34,FALSE)))</f>
        <v/>
      </c>
      <c r="BN115" s="27" t="str">
        <f>IF($A115="","",(VLOOKUP($A115,ACOUSTIC_PIVOT_TABLE!$B$4:$AO$500,35,FALSE)))</f>
        <v/>
      </c>
      <c r="BO115" s="27" t="str">
        <f>IF($A115="","",(VLOOKUP($A115,ACOUSTIC_PIVOT_TABLE!$B$4:$AO$500,36,FALSE)))</f>
        <v/>
      </c>
      <c r="BP115" s="27" t="str">
        <f>IF($A115="","",(VLOOKUP($A115,ACOUSTIC_PIVOT_TABLE!$B$4:$AO$500,37,FALSE)))</f>
        <v/>
      </c>
      <c r="BQ115" s="27" t="str">
        <f>IF($A115="","",(VLOOKUP($A115,ACOUSTIC_PIVOT_TABLE!$B$4:$AO$500,38,FALSE)))</f>
        <v/>
      </c>
      <c r="BR115" s="27" t="str">
        <f>IF($A115="","",(VLOOKUP($A115,ACOUSTIC_PIVOT_TABLE!$B$4:$AO$500,39,FALSE)))</f>
        <v/>
      </c>
      <c r="BS115" s="27" t="str">
        <f>IF($A115="","",(VLOOKUP($A115,ACOUSTIC_PIVOT_TABLE!$B$4:$AO$500,40,FALSE)))</f>
        <v/>
      </c>
    </row>
    <row r="116" spans="1:71" x14ac:dyDescent="0.25">
      <c r="A116" s="1" t="str">
        <f>IF(ACOUSTIC_PIVOT_TABLE!B118 = 0, "",ACOUSTIC_PIVOT_TABLE!B118)</f>
        <v/>
      </c>
      <c r="B116" s="1" t="str">
        <f>IF($A116="","",(VLOOKUP($A116,ACOUSTICS_COMBINED!$B$3:$AQ$501,21,FALSE)))</f>
        <v/>
      </c>
      <c r="C116" s="1" t="str">
        <f>IF($A116="","",(VLOOKUP($A116,ACOUSTICS_COMBINED!$B$3:$AQ$501,22,FALSE)))</f>
        <v/>
      </c>
      <c r="D116" s="1" t="str">
        <f>IF($A116="","",(VLOOKUP($A116,ACOUSTICS_COMBINED!$B$3:$AQ$501,12,FALSE)))</f>
        <v/>
      </c>
      <c r="E116" s="1" t="str">
        <f>IF($A116="","",(VLOOKUP($A116,ACOUSTICS_COMBINED!$B$3:$AQ$501,13,FALSE)))</f>
        <v/>
      </c>
      <c r="F116" s="1" t="str">
        <f>IF($A116="","",(VLOOKUP($A116,ACOUSTICS_COMBINED!$B$3:$AQ$501,14,FALSE)))</f>
        <v/>
      </c>
      <c r="G116" s="1" t="str">
        <f>IF($A116="","",(VLOOKUP($A116,ACOUSTICS_COMBINED!$B$3:$AQ$501,23,FALSE)))</f>
        <v/>
      </c>
      <c r="H116" s="1" t="str">
        <f>IF($A116="","",(VLOOKUP($A116,ACOUSTICS_COMBINED!$B$3:$AQ$501,24,FALSE)))</f>
        <v/>
      </c>
      <c r="I116" s="1" t="str">
        <f>IF($A116="","",(VLOOKUP($A116,ACOUSTICS_COMBINED!$B$3:$AQ$501,15,FALSE)))</f>
        <v/>
      </c>
      <c r="J116" s="1" t="str">
        <f>IF($A116="","",(VLOOKUP($A116,ACOUSTICS_COMBINED!$B$3:$AQ$501,16,FALSE)))</f>
        <v/>
      </c>
      <c r="K116" s="1" t="str">
        <f>IF($A116="","",(VLOOKUP($A116,ACOUSTICS_COMBINED!$B$3:$AQ$501,17,FALSE)))</f>
        <v/>
      </c>
      <c r="L116" s="1" t="str">
        <f>IF($A116="","",(VLOOKUP($A116,ACOUSTICS_COMBINED!$B$3:$AQ$501,18,FALSE)))</f>
        <v/>
      </c>
      <c r="M116" s="1" t="str">
        <f>IF($A116="","",(VLOOKUP($A116,ACOUSTICS_COMBINED!$B$3:$AQ$501,25,FALSE)))</f>
        <v/>
      </c>
      <c r="N116" s="16" t="str">
        <f>IF($A116="","",(VLOOKUP($A116,ACOUSTICS_COMBINED!$B$3:$AQ$501,19,FALSE)))</f>
        <v/>
      </c>
      <c r="O116" s="16" t="str">
        <f>IF($A116="","",(VLOOKUP($A116,ACOUSTICS_COMBINED!$B$3:$AQ$501,20,FALSE)))</f>
        <v/>
      </c>
      <c r="P116" s="1" t="str">
        <f>IF($A116="","",(VLOOKUP($A116,ACOUSTICS_COMBINED!$B$3:$AQ$501,26,FALSE)))</f>
        <v/>
      </c>
      <c r="Q116" s="1" t="str">
        <f>IF($A116="","",(VLOOKUP($A116,ACOUSTICS_COMBINED!$B$3:$AQ$501,27,FALSE)))</f>
        <v/>
      </c>
      <c r="R116" s="1" t="str">
        <f>IF($A116="","",(VLOOKUP($A116,ACOUSTICS_COMBINED!$B$3:$AQ$501,28,FALSE)))</f>
        <v/>
      </c>
      <c r="S116" s="1" t="str">
        <f>IF($A116="","",(VLOOKUP($A116,ACOUSTICS_COMBINED!$B$3:$AQ$501,29,FALSE)))</f>
        <v/>
      </c>
      <c r="T116" s="1" t="str">
        <f>IF($A116="","",(VLOOKUP($A116,ACOUSTICS_COMBINED!$B$3:$AQ$501,30,FALSE)))</f>
        <v/>
      </c>
      <c r="U116" s="1" t="str">
        <f>IF($A116="","",(VLOOKUP($A116,ACOUSTICS_COMBINED!$B$3:$AQ$501,31,FALSE)))</f>
        <v/>
      </c>
      <c r="V116" s="1" t="str">
        <f>IF($A116="","",(VLOOKUP($A116,ACOUSTICS_COMBINED!$B$3:$AQ$501,32,FALSE)))</f>
        <v/>
      </c>
      <c r="W116" s="1" t="str">
        <f>IF($A116="","",(VLOOKUP($A116,ACOUSTICS_COMBINED!$B$3:$AQ$501,33,FALSE)))</f>
        <v/>
      </c>
      <c r="X116" s="1" t="str">
        <f>IF($A116="","",(VLOOKUP($A116,ACOUSTICS_COMBINED!$B$3:$AQ$501,34,FALSE)))</f>
        <v/>
      </c>
      <c r="Y116" s="1" t="str">
        <f>IF($A116="","",(VLOOKUP($A116,ACOUSTICS_COMBINED!$B$3:$AQ$501,35,FALSE)))</f>
        <v/>
      </c>
      <c r="Z116" s="1" t="str">
        <f>IF($A116="","",(VLOOKUP($A116,ACOUSTICS_COMBINED!$B$3:$AQ$501,36,FALSE)))</f>
        <v/>
      </c>
      <c r="AA116" s="1" t="str">
        <f>IF($A116="","",(VLOOKUP($A116,ACOUSTICS_COMBINED!$B$3:$AQ$501,37,FALSE)))</f>
        <v/>
      </c>
      <c r="AB116" s="1" t="str">
        <f>IF($A116="","",(VLOOKUP($A116,ACOUSTICS_COMBINED!$B$3:$AQ$501,38,FALSE)))</f>
        <v/>
      </c>
      <c r="AC116" s="1" t="str">
        <f>IF($A116="","",(VLOOKUP($A116,ACOUSTICS_COMBINED!$B$3:$AQ$501,39,FALSE)))</f>
        <v/>
      </c>
      <c r="AD116" s="1" t="str">
        <f>IF($A116="","",(VLOOKUP($A116,ACOUSTICS_COMBINED!$B$3:$AQ$501,40,FALSE)))</f>
        <v/>
      </c>
      <c r="AE116" s="1" t="str">
        <f>IF($A116="","",(VLOOKUP($A116,ACOUSTICS_COMBINED!$B$3:$AQ$501,41,FALSE)))</f>
        <v/>
      </c>
      <c r="AF116" s="1" t="str">
        <f>IF($A116="","",(VLOOKUP($A116,ACOUSTICS_COMBINED!$B$3:$AQ$501,42,FALSE)))</f>
        <v/>
      </c>
      <c r="AG116" s="27" t="str">
        <f>IF($A116="","",(VLOOKUP($A116,ACOUSTIC_PIVOT_TABLE!$B$4:$AO$500,2,FALSE)))</f>
        <v/>
      </c>
      <c r="AH116" s="27" t="str">
        <f>IF($A116="","",(VLOOKUP($A116,ACOUSTIC_PIVOT_TABLE!$B$4:$AO$500,3,FALSE)))</f>
        <v/>
      </c>
      <c r="AI116" s="27" t="str">
        <f>IF($A116="","",(VLOOKUP($A116,ACOUSTIC_PIVOT_TABLE!$B$4:$AO$500,4,FALSE)))</f>
        <v/>
      </c>
      <c r="AJ116" s="27" t="str">
        <f>IF($A116="","",(VLOOKUP($A116,ACOUSTIC_PIVOT_TABLE!$B$4:$AO$500,5,FALSE)))</f>
        <v/>
      </c>
      <c r="AK116" s="27" t="str">
        <f>IF($A116="","",(VLOOKUP($A116,ACOUSTIC_PIVOT_TABLE!$B$4:$AO$500,6,FALSE)))</f>
        <v/>
      </c>
      <c r="AL116" s="27" t="str">
        <f>IF($A116="","",(VLOOKUP($A116,ACOUSTIC_PIVOT_TABLE!$B$4:$AO$500,7,FALSE)))</f>
        <v/>
      </c>
      <c r="AM116" s="27" t="str">
        <f>IF($A116="","",(VLOOKUP($A116,ACOUSTIC_PIVOT_TABLE!$B$4:$AO$500,8,FALSE)))</f>
        <v/>
      </c>
      <c r="AN116" s="27" t="str">
        <f>IF($A116="","",(VLOOKUP($A116,ACOUSTIC_PIVOT_TABLE!$B$4:$AO$500,9,FALSE)))</f>
        <v/>
      </c>
      <c r="AO116" s="27" t="str">
        <f>IF($A116="","",(VLOOKUP($A116,ACOUSTIC_PIVOT_TABLE!$B$4:$AO$500,10,FALSE)))</f>
        <v/>
      </c>
      <c r="AP116" s="27" t="str">
        <f>IF($A116="","",(VLOOKUP($A116,ACOUSTIC_PIVOT_TABLE!$B$4:$AO$500,11,FALSE)))</f>
        <v/>
      </c>
      <c r="AQ116" s="27" t="str">
        <f>IF($A116="","",(VLOOKUP($A116,ACOUSTIC_PIVOT_TABLE!$B$4:$AO$500,12,FALSE)))</f>
        <v/>
      </c>
      <c r="AR116" s="27" t="str">
        <f>IF($A116="","",(VLOOKUP($A116,ACOUSTIC_PIVOT_TABLE!$B$4:$AO$500,13,FALSE)))</f>
        <v/>
      </c>
      <c r="AS116" s="27" t="str">
        <f>IF($A116="","",(VLOOKUP($A116,ACOUSTIC_PIVOT_TABLE!$B$4:$AO$500,14,FALSE)))</f>
        <v/>
      </c>
      <c r="AT116" s="27" t="str">
        <f>IF($A116="","",(VLOOKUP($A116,ACOUSTIC_PIVOT_TABLE!$B$4:$AO$500,15,FALSE)))</f>
        <v/>
      </c>
      <c r="AU116" s="27" t="str">
        <f>IF($A116="","",(VLOOKUP($A116,ACOUSTIC_PIVOT_TABLE!$B$4:$AO$500,16,FALSE)))</f>
        <v/>
      </c>
      <c r="AV116" s="27" t="str">
        <f>IF($A116="","",(VLOOKUP($A116,ACOUSTIC_PIVOT_TABLE!$B$4:$AO$500,17,FALSE)))</f>
        <v/>
      </c>
      <c r="AW116" s="27" t="str">
        <f>IF($A116="","",(VLOOKUP($A116,ACOUSTIC_PIVOT_TABLE!$B$4:$AO$500,18,FALSE)))</f>
        <v/>
      </c>
      <c r="AX116" s="27" t="str">
        <f>IF($A116="","",(VLOOKUP($A116,ACOUSTIC_PIVOT_TABLE!$B$4:$AO$500,19,FALSE)))</f>
        <v/>
      </c>
      <c r="AY116" s="27" t="str">
        <f>IF($A116="","",(VLOOKUP($A116,ACOUSTIC_PIVOT_TABLE!$B$4:$AO$500,20,FALSE)))</f>
        <v/>
      </c>
      <c r="AZ116" s="27" t="str">
        <f>IF($A116="","",(VLOOKUP($A116,ACOUSTIC_PIVOT_TABLE!$B$4:$AO$500,21,FALSE)))</f>
        <v/>
      </c>
      <c r="BA116" s="27" t="str">
        <f>IF($A116="","",(VLOOKUP($A116,ACOUSTIC_PIVOT_TABLE!$B$4:$AO$500,22,FALSE)))</f>
        <v/>
      </c>
      <c r="BB116" s="27" t="str">
        <f>IF($A116="","",(VLOOKUP($A116,ACOUSTIC_PIVOT_TABLE!$B$4:$AO$500,23,FALSE)))</f>
        <v/>
      </c>
      <c r="BC116" s="27" t="str">
        <f>IF($A116="","",(VLOOKUP($A116,ACOUSTIC_PIVOT_TABLE!$B$4:$AO$500,24,FALSE)))</f>
        <v/>
      </c>
      <c r="BD116" s="27" t="str">
        <f>IF($A116="","",(VLOOKUP($A116,ACOUSTIC_PIVOT_TABLE!$B$4:$AO$500,25,FALSE)))</f>
        <v/>
      </c>
      <c r="BE116" s="27" t="str">
        <f>IF($A116="","",(VLOOKUP($A116,ACOUSTIC_PIVOT_TABLE!$B$4:$AO$500,26,FALSE)))</f>
        <v/>
      </c>
      <c r="BF116" s="27" t="str">
        <f>IF($A116="","",(VLOOKUP($A116,ACOUSTIC_PIVOT_TABLE!$B$4:$AO$500,27,FALSE)))</f>
        <v/>
      </c>
      <c r="BG116" s="27" t="str">
        <f>IF($A116="","",(VLOOKUP($A116,ACOUSTIC_PIVOT_TABLE!$B$4:$AO$500,28,FALSE)))</f>
        <v/>
      </c>
      <c r="BH116" s="27" t="str">
        <f>IF($A116="","",(VLOOKUP($A116,ACOUSTIC_PIVOT_TABLE!$B$4:$AO$500,29,FALSE)))</f>
        <v/>
      </c>
      <c r="BI116" s="27" t="str">
        <f>IF($A116="","",(VLOOKUP($A116,ACOUSTIC_PIVOT_TABLE!$B$4:$AO$500,30,FALSE)))</f>
        <v/>
      </c>
      <c r="BJ116" s="27" t="str">
        <f>IF($A116="","",(VLOOKUP($A116,ACOUSTIC_PIVOT_TABLE!$B$4:$AO$500,31,FALSE)))</f>
        <v/>
      </c>
      <c r="BK116" s="27" t="str">
        <f>IF($A116="","",(VLOOKUP($A116,ACOUSTIC_PIVOT_TABLE!$B$4:$AO$500,32,FALSE)))</f>
        <v/>
      </c>
      <c r="BL116" s="27" t="str">
        <f>IF($A116="","",(VLOOKUP($A116,ACOUSTIC_PIVOT_TABLE!$B$4:$AO$500,33,FALSE)))</f>
        <v/>
      </c>
      <c r="BM116" s="27" t="str">
        <f>IF($A116="","",(VLOOKUP($A116,ACOUSTIC_PIVOT_TABLE!$B$4:$AO$500,34,FALSE)))</f>
        <v/>
      </c>
      <c r="BN116" s="27" t="str">
        <f>IF($A116="","",(VLOOKUP($A116,ACOUSTIC_PIVOT_TABLE!$B$4:$AO$500,35,FALSE)))</f>
        <v/>
      </c>
      <c r="BO116" s="27" t="str">
        <f>IF($A116="","",(VLOOKUP($A116,ACOUSTIC_PIVOT_TABLE!$B$4:$AO$500,36,FALSE)))</f>
        <v/>
      </c>
      <c r="BP116" s="27" t="str">
        <f>IF($A116="","",(VLOOKUP($A116,ACOUSTIC_PIVOT_TABLE!$B$4:$AO$500,37,FALSE)))</f>
        <v/>
      </c>
      <c r="BQ116" s="27" t="str">
        <f>IF($A116="","",(VLOOKUP($A116,ACOUSTIC_PIVOT_TABLE!$B$4:$AO$500,38,FALSE)))</f>
        <v/>
      </c>
      <c r="BR116" s="27" t="str">
        <f>IF($A116="","",(VLOOKUP($A116,ACOUSTIC_PIVOT_TABLE!$B$4:$AO$500,39,FALSE)))</f>
        <v/>
      </c>
      <c r="BS116" s="27" t="str">
        <f>IF($A116="","",(VLOOKUP($A116,ACOUSTIC_PIVOT_TABLE!$B$4:$AO$500,40,FALSE)))</f>
        <v/>
      </c>
    </row>
    <row r="117" spans="1:71" x14ac:dyDescent="0.25">
      <c r="A117" s="1" t="str">
        <f>IF(ACOUSTIC_PIVOT_TABLE!B119 = 0, "",ACOUSTIC_PIVOT_TABLE!B119)</f>
        <v/>
      </c>
      <c r="B117" s="1" t="str">
        <f>IF($A117="","",(VLOOKUP($A117,ACOUSTICS_COMBINED!$B$3:$AQ$501,21,FALSE)))</f>
        <v/>
      </c>
      <c r="C117" s="1" t="str">
        <f>IF($A117="","",(VLOOKUP($A117,ACOUSTICS_COMBINED!$B$3:$AQ$501,22,FALSE)))</f>
        <v/>
      </c>
      <c r="D117" s="1" t="str">
        <f>IF($A117="","",(VLOOKUP($A117,ACOUSTICS_COMBINED!$B$3:$AQ$501,12,FALSE)))</f>
        <v/>
      </c>
      <c r="E117" s="1" t="str">
        <f>IF($A117="","",(VLOOKUP($A117,ACOUSTICS_COMBINED!$B$3:$AQ$501,13,FALSE)))</f>
        <v/>
      </c>
      <c r="F117" s="1" t="str">
        <f>IF($A117="","",(VLOOKUP($A117,ACOUSTICS_COMBINED!$B$3:$AQ$501,14,FALSE)))</f>
        <v/>
      </c>
      <c r="G117" s="1" t="str">
        <f>IF($A117="","",(VLOOKUP($A117,ACOUSTICS_COMBINED!$B$3:$AQ$501,23,FALSE)))</f>
        <v/>
      </c>
      <c r="H117" s="1" t="str">
        <f>IF($A117="","",(VLOOKUP($A117,ACOUSTICS_COMBINED!$B$3:$AQ$501,24,FALSE)))</f>
        <v/>
      </c>
      <c r="I117" s="1" t="str">
        <f>IF($A117="","",(VLOOKUP($A117,ACOUSTICS_COMBINED!$B$3:$AQ$501,15,FALSE)))</f>
        <v/>
      </c>
      <c r="J117" s="1" t="str">
        <f>IF($A117="","",(VLOOKUP($A117,ACOUSTICS_COMBINED!$B$3:$AQ$501,16,FALSE)))</f>
        <v/>
      </c>
      <c r="K117" s="1" t="str">
        <f>IF($A117="","",(VLOOKUP($A117,ACOUSTICS_COMBINED!$B$3:$AQ$501,17,FALSE)))</f>
        <v/>
      </c>
      <c r="L117" s="1" t="str">
        <f>IF($A117="","",(VLOOKUP($A117,ACOUSTICS_COMBINED!$B$3:$AQ$501,18,FALSE)))</f>
        <v/>
      </c>
      <c r="M117" s="1" t="str">
        <f>IF($A117="","",(VLOOKUP($A117,ACOUSTICS_COMBINED!$B$3:$AQ$501,25,FALSE)))</f>
        <v/>
      </c>
      <c r="N117" s="16" t="str">
        <f>IF($A117="","",(VLOOKUP($A117,ACOUSTICS_COMBINED!$B$3:$AQ$501,19,FALSE)))</f>
        <v/>
      </c>
      <c r="O117" s="16" t="str">
        <f>IF($A117="","",(VLOOKUP($A117,ACOUSTICS_COMBINED!$B$3:$AQ$501,20,FALSE)))</f>
        <v/>
      </c>
      <c r="P117" s="1" t="str">
        <f>IF($A117="","",(VLOOKUP($A117,ACOUSTICS_COMBINED!$B$3:$AQ$501,26,FALSE)))</f>
        <v/>
      </c>
      <c r="Q117" s="1" t="str">
        <f>IF($A117="","",(VLOOKUP($A117,ACOUSTICS_COMBINED!$B$3:$AQ$501,27,FALSE)))</f>
        <v/>
      </c>
      <c r="R117" s="1" t="str">
        <f>IF($A117="","",(VLOOKUP($A117,ACOUSTICS_COMBINED!$B$3:$AQ$501,28,FALSE)))</f>
        <v/>
      </c>
      <c r="S117" s="1" t="str">
        <f>IF($A117="","",(VLOOKUP($A117,ACOUSTICS_COMBINED!$B$3:$AQ$501,29,FALSE)))</f>
        <v/>
      </c>
      <c r="T117" s="1" t="str">
        <f>IF($A117="","",(VLOOKUP($A117,ACOUSTICS_COMBINED!$B$3:$AQ$501,30,FALSE)))</f>
        <v/>
      </c>
      <c r="U117" s="1" t="str">
        <f>IF($A117="","",(VLOOKUP($A117,ACOUSTICS_COMBINED!$B$3:$AQ$501,31,FALSE)))</f>
        <v/>
      </c>
      <c r="V117" s="1" t="str">
        <f>IF($A117="","",(VLOOKUP($A117,ACOUSTICS_COMBINED!$B$3:$AQ$501,32,FALSE)))</f>
        <v/>
      </c>
      <c r="W117" s="1" t="str">
        <f>IF($A117="","",(VLOOKUP($A117,ACOUSTICS_COMBINED!$B$3:$AQ$501,33,FALSE)))</f>
        <v/>
      </c>
      <c r="X117" s="1" t="str">
        <f>IF($A117="","",(VLOOKUP($A117,ACOUSTICS_COMBINED!$B$3:$AQ$501,34,FALSE)))</f>
        <v/>
      </c>
      <c r="Y117" s="1" t="str">
        <f>IF($A117="","",(VLOOKUP($A117,ACOUSTICS_COMBINED!$B$3:$AQ$501,35,FALSE)))</f>
        <v/>
      </c>
      <c r="Z117" s="1" t="str">
        <f>IF($A117="","",(VLOOKUP($A117,ACOUSTICS_COMBINED!$B$3:$AQ$501,36,FALSE)))</f>
        <v/>
      </c>
      <c r="AA117" s="1" t="str">
        <f>IF($A117="","",(VLOOKUP($A117,ACOUSTICS_COMBINED!$B$3:$AQ$501,37,FALSE)))</f>
        <v/>
      </c>
      <c r="AB117" s="1" t="str">
        <f>IF($A117="","",(VLOOKUP($A117,ACOUSTICS_COMBINED!$B$3:$AQ$501,38,FALSE)))</f>
        <v/>
      </c>
      <c r="AC117" s="1" t="str">
        <f>IF($A117="","",(VLOOKUP($A117,ACOUSTICS_COMBINED!$B$3:$AQ$501,39,FALSE)))</f>
        <v/>
      </c>
      <c r="AD117" s="1" t="str">
        <f>IF($A117="","",(VLOOKUP($A117,ACOUSTICS_COMBINED!$B$3:$AQ$501,40,FALSE)))</f>
        <v/>
      </c>
      <c r="AE117" s="1" t="str">
        <f>IF($A117="","",(VLOOKUP($A117,ACOUSTICS_COMBINED!$B$3:$AQ$501,41,FALSE)))</f>
        <v/>
      </c>
      <c r="AF117" s="1" t="str">
        <f>IF($A117="","",(VLOOKUP($A117,ACOUSTICS_COMBINED!$B$3:$AQ$501,42,FALSE)))</f>
        <v/>
      </c>
      <c r="AG117" s="27" t="str">
        <f>IF($A117="","",(VLOOKUP($A117,ACOUSTIC_PIVOT_TABLE!$B$4:$AO$500,2,FALSE)))</f>
        <v/>
      </c>
      <c r="AH117" s="27" t="str">
        <f>IF($A117="","",(VLOOKUP($A117,ACOUSTIC_PIVOT_TABLE!$B$4:$AO$500,3,FALSE)))</f>
        <v/>
      </c>
      <c r="AI117" s="27" t="str">
        <f>IF($A117="","",(VLOOKUP($A117,ACOUSTIC_PIVOT_TABLE!$B$4:$AO$500,4,FALSE)))</f>
        <v/>
      </c>
      <c r="AJ117" s="27" t="str">
        <f>IF($A117="","",(VLOOKUP($A117,ACOUSTIC_PIVOT_TABLE!$B$4:$AO$500,5,FALSE)))</f>
        <v/>
      </c>
      <c r="AK117" s="27" t="str">
        <f>IF($A117="","",(VLOOKUP($A117,ACOUSTIC_PIVOT_TABLE!$B$4:$AO$500,6,FALSE)))</f>
        <v/>
      </c>
      <c r="AL117" s="27" t="str">
        <f>IF($A117="","",(VLOOKUP($A117,ACOUSTIC_PIVOT_TABLE!$B$4:$AO$500,7,FALSE)))</f>
        <v/>
      </c>
      <c r="AM117" s="27" t="str">
        <f>IF($A117="","",(VLOOKUP($A117,ACOUSTIC_PIVOT_TABLE!$B$4:$AO$500,8,FALSE)))</f>
        <v/>
      </c>
      <c r="AN117" s="27" t="str">
        <f>IF($A117="","",(VLOOKUP($A117,ACOUSTIC_PIVOT_TABLE!$B$4:$AO$500,9,FALSE)))</f>
        <v/>
      </c>
      <c r="AO117" s="27" t="str">
        <f>IF($A117="","",(VLOOKUP($A117,ACOUSTIC_PIVOT_TABLE!$B$4:$AO$500,10,FALSE)))</f>
        <v/>
      </c>
      <c r="AP117" s="27" t="str">
        <f>IF($A117="","",(VLOOKUP($A117,ACOUSTIC_PIVOT_TABLE!$B$4:$AO$500,11,FALSE)))</f>
        <v/>
      </c>
      <c r="AQ117" s="27" t="str">
        <f>IF($A117="","",(VLOOKUP($A117,ACOUSTIC_PIVOT_TABLE!$B$4:$AO$500,12,FALSE)))</f>
        <v/>
      </c>
      <c r="AR117" s="27" t="str">
        <f>IF($A117="","",(VLOOKUP($A117,ACOUSTIC_PIVOT_TABLE!$B$4:$AO$500,13,FALSE)))</f>
        <v/>
      </c>
      <c r="AS117" s="27" t="str">
        <f>IF($A117="","",(VLOOKUP($A117,ACOUSTIC_PIVOT_TABLE!$B$4:$AO$500,14,FALSE)))</f>
        <v/>
      </c>
      <c r="AT117" s="27" t="str">
        <f>IF($A117="","",(VLOOKUP($A117,ACOUSTIC_PIVOT_TABLE!$B$4:$AO$500,15,FALSE)))</f>
        <v/>
      </c>
      <c r="AU117" s="27" t="str">
        <f>IF($A117="","",(VLOOKUP($A117,ACOUSTIC_PIVOT_TABLE!$B$4:$AO$500,16,FALSE)))</f>
        <v/>
      </c>
      <c r="AV117" s="27" t="str">
        <f>IF($A117="","",(VLOOKUP($A117,ACOUSTIC_PIVOT_TABLE!$B$4:$AO$500,17,FALSE)))</f>
        <v/>
      </c>
      <c r="AW117" s="27" t="str">
        <f>IF($A117="","",(VLOOKUP($A117,ACOUSTIC_PIVOT_TABLE!$B$4:$AO$500,18,FALSE)))</f>
        <v/>
      </c>
      <c r="AX117" s="27" t="str">
        <f>IF($A117="","",(VLOOKUP($A117,ACOUSTIC_PIVOT_TABLE!$B$4:$AO$500,19,FALSE)))</f>
        <v/>
      </c>
      <c r="AY117" s="27" t="str">
        <f>IF($A117="","",(VLOOKUP($A117,ACOUSTIC_PIVOT_TABLE!$B$4:$AO$500,20,FALSE)))</f>
        <v/>
      </c>
      <c r="AZ117" s="27" t="str">
        <f>IF($A117="","",(VLOOKUP($A117,ACOUSTIC_PIVOT_TABLE!$B$4:$AO$500,21,FALSE)))</f>
        <v/>
      </c>
      <c r="BA117" s="27" t="str">
        <f>IF($A117="","",(VLOOKUP($A117,ACOUSTIC_PIVOT_TABLE!$B$4:$AO$500,22,FALSE)))</f>
        <v/>
      </c>
      <c r="BB117" s="27" t="str">
        <f>IF($A117="","",(VLOOKUP($A117,ACOUSTIC_PIVOT_TABLE!$B$4:$AO$500,23,FALSE)))</f>
        <v/>
      </c>
      <c r="BC117" s="27" t="str">
        <f>IF($A117="","",(VLOOKUP($A117,ACOUSTIC_PIVOT_TABLE!$B$4:$AO$500,24,FALSE)))</f>
        <v/>
      </c>
      <c r="BD117" s="27" t="str">
        <f>IF($A117="","",(VLOOKUP($A117,ACOUSTIC_PIVOT_TABLE!$B$4:$AO$500,25,FALSE)))</f>
        <v/>
      </c>
      <c r="BE117" s="27" t="str">
        <f>IF($A117="","",(VLOOKUP($A117,ACOUSTIC_PIVOT_TABLE!$B$4:$AO$500,26,FALSE)))</f>
        <v/>
      </c>
      <c r="BF117" s="27" t="str">
        <f>IF($A117="","",(VLOOKUP($A117,ACOUSTIC_PIVOT_TABLE!$B$4:$AO$500,27,FALSE)))</f>
        <v/>
      </c>
      <c r="BG117" s="27" t="str">
        <f>IF($A117="","",(VLOOKUP($A117,ACOUSTIC_PIVOT_TABLE!$B$4:$AO$500,28,FALSE)))</f>
        <v/>
      </c>
      <c r="BH117" s="27" t="str">
        <f>IF($A117="","",(VLOOKUP($A117,ACOUSTIC_PIVOT_TABLE!$B$4:$AO$500,29,FALSE)))</f>
        <v/>
      </c>
      <c r="BI117" s="27" t="str">
        <f>IF($A117="","",(VLOOKUP($A117,ACOUSTIC_PIVOT_TABLE!$B$4:$AO$500,30,FALSE)))</f>
        <v/>
      </c>
      <c r="BJ117" s="27" t="str">
        <f>IF($A117="","",(VLOOKUP($A117,ACOUSTIC_PIVOT_TABLE!$B$4:$AO$500,31,FALSE)))</f>
        <v/>
      </c>
      <c r="BK117" s="27" t="str">
        <f>IF($A117="","",(VLOOKUP($A117,ACOUSTIC_PIVOT_TABLE!$B$4:$AO$500,32,FALSE)))</f>
        <v/>
      </c>
      <c r="BL117" s="27" t="str">
        <f>IF($A117="","",(VLOOKUP($A117,ACOUSTIC_PIVOT_TABLE!$B$4:$AO$500,33,FALSE)))</f>
        <v/>
      </c>
      <c r="BM117" s="27" t="str">
        <f>IF($A117="","",(VLOOKUP($A117,ACOUSTIC_PIVOT_TABLE!$B$4:$AO$500,34,FALSE)))</f>
        <v/>
      </c>
      <c r="BN117" s="27" t="str">
        <f>IF($A117="","",(VLOOKUP($A117,ACOUSTIC_PIVOT_TABLE!$B$4:$AO$500,35,FALSE)))</f>
        <v/>
      </c>
      <c r="BO117" s="27" t="str">
        <f>IF($A117="","",(VLOOKUP($A117,ACOUSTIC_PIVOT_TABLE!$B$4:$AO$500,36,FALSE)))</f>
        <v/>
      </c>
      <c r="BP117" s="27" t="str">
        <f>IF($A117="","",(VLOOKUP($A117,ACOUSTIC_PIVOT_TABLE!$B$4:$AO$500,37,FALSE)))</f>
        <v/>
      </c>
      <c r="BQ117" s="27" t="str">
        <f>IF($A117="","",(VLOOKUP($A117,ACOUSTIC_PIVOT_TABLE!$B$4:$AO$500,38,FALSE)))</f>
        <v/>
      </c>
      <c r="BR117" s="27" t="str">
        <f>IF($A117="","",(VLOOKUP($A117,ACOUSTIC_PIVOT_TABLE!$B$4:$AO$500,39,FALSE)))</f>
        <v/>
      </c>
      <c r="BS117" s="27" t="str">
        <f>IF($A117="","",(VLOOKUP($A117,ACOUSTIC_PIVOT_TABLE!$B$4:$AO$500,40,FALSE)))</f>
        <v/>
      </c>
    </row>
    <row r="118" spans="1:71" x14ac:dyDescent="0.25">
      <c r="A118" s="1" t="str">
        <f>IF(ACOUSTIC_PIVOT_TABLE!B120 = 0, "",ACOUSTIC_PIVOT_TABLE!B120)</f>
        <v/>
      </c>
      <c r="B118" s="1" t="str">
        <f>IF($A118="","",(VLOOKUP($A118,ACOUSTICS_COMBINED!$B$3:$AQ$501,21,FALSE)))</f>
        <v/>
      </c>
      <c r="C118" s="1" t="str">
        <f>IF($A118="","",(VLOOKUP($A118,ACOUSTICS_COMBINED!$B$3:$AQ$501,22,FALSE)))</f>
        <v/>
      </c>
      <c r="D118" s="1" t="str">
        <f>IF($A118="","",(VLOOKUP($A118,ACOUSTICS_COMBINED!$B$3:$AQ$501,12,FALSE)))</f>
        <v/>
      </c>
      <c r="E118" s="1" t="str">
        <f>IF($A118="","",(VLOOKUP($A118,ACOUSTICS_COMBINED!$B$3:$AQ$501,13,FALSE)))</f>
        <v/>
      </c>
      <c r="F118" s="1" t="str">
        <f>IF($A118="","",(VLOOKUP($A118,ACOUSTICS_COMBINED!$B$3:$AQ$501,14,FALSE)))</f>
        <v/>
      </c>
      <c r="G118" s="1" t="str">
        <f>IF($A118="","",(VLOOKUP($A118,ACOUSTICS_COMBINED!$B$3:$AQ$501,23,FALSE)))</f>
        <v/>
      </c>
      <c r="H118" s="1" t="str">
        <f>IF($A118="","",(VLOOKUP($A118,ACOUSTICS_COMBINED!$B$3:$AQ$501,24,FALSE)))</f>
        <v/>
      </c>
      <c r="I118" s="1" t="str">
        <f>IF($A118="","",(VLOOKUP($A118,ACOUSTICS_COMBINED!$B$3:$AQ$501,15,FALSE)))</f>
        <v/>
      </c>
      <c r="J118" s="1" t="str">
        <f>IF($A118="","",(VLOOKUP($A118,ACOUSTICS_COMBINED!$B$3:$AQ$501,16,FALSE)))</f>
        <v/>
      </c>
      <c r="K118" s="1" t="str">
        <f>IF($A118="","",(VLOOKUP($A118,ACOUSTICS_COMBINED!$B$3:$AQ$501,17,FALSE)))</f>
        <v/>
      </c>
      <c r="L118" s="1" t="str">
        <f>IF($A118="","",(VLOOKUP($A118,ACOUSTICS_COMBINED!$B$3:$AQ$501,18,FALSE)))</f>
        <v/>
      </c>
      <c r="M118" s="1" t="str">
        <f>IF($A118="","",(VLOOKUP($A118,ACOUSTICS_COMBINED!$B$3:$AQ$501,25,FALSE)))</f>
        <v/>
      </c>
      <c r="N118" s="16" t="str">
        <f>IF($A118="","",(VLOOKUP($A118,ACOUSTICS_COMBINED!$B$3:$AQ$501,19,FALSE)))</f>
        <v/>
      </c>
      <c r="O118" s="16" t="str">
        <f>IF($A118="","",(VLOOKUP($A118,ACOUSTICS_COMBINED!$B$3:$AQ$501,20,FALSE)))</f>
        <v/>
      </c>
      <c r="P118" s="1" t="str">
        <f>IF($A118="","",(VLOOKUP($A118,ACOUSTICS_COMBINED!$B$3:$AQ$501,26,FALSE)))</f>
        <v/>
      </c>
      <c r="Q118" s="1" t="str">
        <f>IF($A118="","",(VLOOKUP($A118,ACOUSTICS_COMBINED!$B$3:$AQ$501,27,FALSE)))</f>
        <v/>
      </c>
      <c r="R118" s="1" t="str">
        <f>IF($A118="","",(VLOOKUP($A118,ACOUSTICS_COMBINED!$B$3:$AQ$501,28,FALSE)))</f>
        <v/>
      </c>
      <c r="S118" s="1" t="str">
        <f>IF($A118="","",(VLOOKUP($A118,ACOUSTICS_COMBINED!$B$3:$AQ$501,29,FALSE)))</f>
        <v/>
      </c>
      <c r="T118" s="1" t="str">
        <f>IF($A118="","",(VLOOKUP($A118,ACOUSTICS_COMBINED!$B$3:$AQ$501,30,FALSE)))</f>
        <v/>
      </c>
      <c r="U118" s="1" t="str">
        <f>IF($A118="","",(VLOOKUP($A118,ACOUSTICS_COMBINED!$B$3:$AQ$501,31,FALSE)))</f>
        <v/>
      </c>
      <c r="V118" s="1" t="str">
        <f>IF($A118="","",(VLOOKUP($A118,ACOUSTICS_COMBINED!$B$3:$AQ$501,32,FALSE)))</f>
        <v/>
      </c>
      <c r="W118" s="1" t="str">
        <f>IF($A118="","",(VLOOKUP($A118,ACOUSTICS_COMBINED!$B$3:$AQ$501,33,FALSE)))</f>
        <v/>
      </c>
      <c r="X118" s="1" t="str">
        <f>IF($A118="","",(VLOOKUP($A118,ACOUSTICS_COMBINED!$B$3:$AQ$501,34,FALSE)))</f>
        <v/>
      </c>
      <c r="Y118" s="1" t="str">
        <f>IF($A118="","",(VLOOKUP($A118,ACOUSTICS_COMBINED!$B$3:$AQ$501,35,FALSE)))</f>
        <v/>
      </c>
      <c r="Z118" s="1" t="str">
        <f>IF($A118="","",(VLOOKUP($A118,ACOUSTICS_COMBINED!$B$3:$AQ$501,36,FALSE)))</f>
        <v/>
      </c>
      <c r="AA118" s="1" t="str">
        <f>IF($A118="","",(VLOOKUP($A118,ACOUSTICS_COMBINED!$B$3:$AQ$501,37,FALSE)))</f>
        <v/>
      </c>
      <c r="AB118" s="1" t="str">
        <f>IF($A118="","",(VLOOKUP($A118,ACOUSTICS_COMBINED!$B$3:$AQ$501,38,FALSE)))</f>
        <v/>
      </c>
      <c r="AC118" s="1" t="str">
        <f>IF($A118="","",(VLOOKUP($A118,ACOUSTICS_COMBINED!$B$3:$AQ$501,39,FALSE)))</f>
        <v/>
      </c>
      <c r="AD118" s="1" t="str">
        <f>IF($A118="","",(VLOOKUP($A118,ACOUSTICS_COMBINED!$B$3:$AQ$501,40,FALSE)))</f>
        <v/>
      </c>
      <c r="AE118" s="1" t="str">
        <f>IF($A118="","",(VLOOKUP($A118,ACOUSTICS_COMBINED!$B$3:$AQ$501,41,FALSE)))</f>
        <v/>
      </c>
      <c r="AF118" s="1" t="str">
        <f>IF($A118="","",(VLOOKUP($A118,ACOUSTICS_COMBINED!$B$3:$AQ$501,42,FALSE)))</f>
        <v/>
      </c>
      <c r="AG118" s="27" t="str">
        <f>IF($A118="","",(VLOOKUP($A118,ACOUSTIC_PIVOT_TABLE!$B$4:$AO$500,2,FALSE)))</f>
        <v/>
      </c>
      <c r="AH118" s="27" t="str">
        <f>IF($A118="","",(VLOOKUP($A118,ACOUSTIC_PIVOT_TABLE!$B$4:$AO$500,3,FALSE)))</f>
        <v/>
      </c>
      <c r="AI118" s="27" t="str">
        <f>IF($A118="","",(VLOOKUP($A118,ACOUSTIC_PIVOT_TABLE!$B$4:$AO$500,4,FALSE)))</f>
        <v/>
      </c>
      <c r="AJ118" s="27" t="str">
        <f>IF($A118="","",(VLOOKUP($A118,ACOUSTIC_PIVOT_TABLE!$B$4:$AO$500,5,FALSE)))</f>
        <v/>
      </c>
      <c r="AK118" s="27" t="str">
        <f>IF($A118="","",(VLOOKUP($A118,ACOUSTIC_PIVOT_TABLE!$B$4:$AO$500,6,FALSE)))</f>
        <v/>
      </c>
      <c r="AL118" s="27" t="str">
        <f>IF($A118="","",(VLOOKUP($A118,ACOUSTIC_PIVOT_TABLE!$B$4:$AO$500,7,FALSE)))</f>
        <v/>
      </c>
      <c r="AM118" s="27" t="str">
        <f>IF($A118="","",(VLOOKUP($A118,ACOUSTIC_PIVOT_TABLE!$B$4:$AO$500,8,FALSE)))</f>
        <v/>
      </c>
      <c r="AN118" s="27" t="str">
        <f>IF($A118="","",(VLOOKUP($A118,ACOUSTIC_PIVOT_TABLE!$B$4:$AO$500,9,FALSE)))</f>
        <v/>
      </c>
      <c r="AO118" s="27" t="str">
        <f>IF($A118="","",(VLOOKUP($A118,ACOUSTIC_PIVOT_TABLE!$B$4:$AO$500,10,FALSE)))</f>
        <v/>
      </c>
      <c r="AP118" s="27" t="str">
        <f>IF($A118="","",(VLOOKUP($A118,ACOUSTIC_PIVOT_TABLE!$B$4:$AO$500,11,FALSE)))</f>
        <v/>
      </c>
      <c r="AQ118" s="27" t="str">
        <f>IF($A118="","",(VLOOKUP($A118,ACOUSTIC_PIVOT_TABLE!$B$4:$AO$500,12,FALSE)))</f>
        <v/>
      </c>
      <c r="AR118" s="27" t="str">
        <f>IF($A118="","",(VLOOKUP($A118,ACOUSTIC_PIVOT_TABLE!$B$4:$AO$500,13,FALSE)))</f>
        <v/>
      </c>
      <c r="AS118" s="27" t="str">
        <f>IF($A118="","",(VLOOKUP($A118,ACOUSTIC_PIVOT_TABLE!$B$4:$AO$500,14,FALSE)))</f>
        <v/>
      </c>
      <c r="AT118" s="27" t="str">
        <f>IF($A118="","",(VLOOKUP($A118,ACOUSTIC_PIVOT_TABLE!$B$4:$AO$500,15,FALSE)))</f>
        <v/>
      </c>
      <c r="AU118" s="27" t="str">
        <f>IF($A118="","",(VLOOKUP($A118,ACOUSTIC_PIVOT_TABLE!$B$4:$AO$500,16,FALSE)))</f>
        <v/>
      </c>
      <c r="AV118" s="27" t="str">
        <f>IF($A118="","",(VLOOKUP($A118,ACOUSTIC_PIVOT_TABLE!$B$4:$AO$500,17,FALSE)))</f>
        <v/>
      </c>
      <c r="AW118" s="27" t="str">
        <f>IF($A118="","",(VLOOKUP($A118,ACOUSTIC_PIVOT_TABLE!$B$4:$AO$500,18,FALSE)))</f>
        <v/>
      </c>
      <c r="AX118" s="27" t="str">
        <f>IF($A118="","",(VLOOKUP($A118,ACOUSTIC_PIVOT_TABLE!$B$4:$AO$500,19,FALSE)))</f>
        <v/>
      </c>
      <c r="AY118" s="27" t="str">
        <f>IF($A118="","",(VLOOKUP($A118,ACOUSTIC_PIVOT_TABLE!$B$4:$AO$500,20,FALSE)))</f>
        <v/>
      </c>
      <c r="AZ118" s="27" t="str">
        <f>IF($A118="","",(VLOOKUP($A118,ACOUSTIC_PIVOT_TABLE!$B$4:$AO$500,21,FALSE)))</f>
        <v/>
      </c>
      <c r="BA118" s="27" t="str">
        <f>IF($A118="","",(VLOOKUP($A118,ACOUSTIC_PIVOT_TABLE!$B$4:$AO$500,22,FALSE)))</f>
        <v/>
      </c>
      <c r="BB118" s="27" t="str">
        <f>IF($A118="","",(VLOOKUP($A118,ACOUSTIC_PIVOT_TABLE!$B$4:$AO$500,23,FALSE)))</f>
        <v/>
      </c>
      <c r="BC118" s="27" t="str">
        <f>IF($A118="","",(VLOOKUP($A118,ACOUSTIC_PIVOT_TABLE!$B$4:$AO$500,24,FALSE)))</f>
        <v/>
      </c>
      <c r="BD118" s="27" t="str">
        <f>IF($A118="","",(VLOOKUP($A118,ACOUSTIC_PIVOT_TABLE!$B$4:$AO$500,25,FALSE)))</f>
        <v/>
      </c>
      <c r="BE118" s="27" t="str">
        <f>IF($A118="","",(VLOOKUP($A118,ACOUSTIC_PIVOT_TABLE!$B$4:$AO$500,26,FALSE)))</f>
        <v/>
      </c>
      <c r="BF118" s="27" t="str">
        <f>IF($A118="","",(VLOOKUP($A118,ACOUSTIC_PIVOT_TABLE!$B$4:$AO$500,27,FALSE)))</f>
        <v/>
      </c>
      <c r="BG118" s="27" t="str">
        <f>IF($A118="","",(VLOOKUP($A118,ACOUSTIC_PIVOT_TABLE!$B$4:$AO$500,28,FALSE)))</f>
        <v/>
      </c>
      <c r="BH118" s="27" t="str">
        <f>IF($A118="","",(VLOOKUP($A118,ACOUSTIC_PIVOT_TABLE!$B$4:$AO$500,29,FALSE)))</f>
        <v/>
      </c>
      <c r="BI118" s="27" t="str">
        <f>IF($A118="","",(VLOOKUP($A118,ACOUSTIC_PIVOT_TABLE!$B$4:$AO$500,30,FALSE)))</f>
        <v/>
      </c>
      <c r="BJ118" s="27" t="str">
        <f>IF($A118="","",(VLOOKUP($A118,ACOUSTIC_PIVOT_TABLE!$B$4:$AO$500,31,FALSE)))</f>
        <v/>
      </c>
      <c r="BK118" s="27" t="str">
        <f>IF($A118="","",(VLOOKUP($A118,ACOUSTIC_PIVOT_TABLE!$B$4:$AO$500,32,FALSE)))</f>
        <v/>
      </c>
      <c r="BL118" s="27" t="str">
        <f>IF($A118="","",(VLOOKUP($A118,ACOUSTIC_PIVOT_TABLE!$B$4:$AO$500,33,FALSE)))</f>
        <v/>
      </c>
      <c r="BM118" s="27" t="str">
        <f>IF($A118="","",(VLOOKUP($A118,ACOUSTIC_PIVOT_TABLE!$B$4:$AO$500,34,FALSE)))</f>
        <v/>
      </c>
      <c r="BN118" s="27" t="str">
        <f>IF($A118="","",(VLOOKUP($A118,ACOUSTIC_PIVOT_TABLE!$B$4:$AO$500,35,FALSE)))</f>
        <v/>
      </c>
      <c r="BO118" s="27" t="str">
        <f>IF($A118="","",(VLOOKUP($A118,ACOUSTIC_PIVOT_TABLE!$B$4:$AO$500,36,FALSE)))</f>
        <v/>
      </c>
      <c r="BP118" s="27" t="str">
        <f>IF($A118="","",(VLOOKUP($A118,ACOUSTIC_PIVOT_TABLE!$B$4:$AO$500,37,FALSE)))</f>
        <v/>
      </c>
      <c r="BQ118" s="27" t="str">
        <f>IF($A118="","",(VLOOKUP($A118,ACOUSTIC_PIVOT_TABLE!$B$4:$AO$500,38,FALSE)))</f>
        <v/>
      </c>
      <c r="BR118" s="27" t="str">
        <f>IF($A118="","",(VLOOKUP($A118,ACOUSTIC_PIVOT_TABLE!$B$4:$AO$500,39,FALSE)))</f>
        <v/>
      </c>
      <c r="BS118" s="27" t="str">
        <f>IF($A118="","",(VLOOKUP($A118,ACOUSTIC_PIVOT_TABLE!$B$4:$AO$500,40,FALSE)))</f>
        <v/>
      </c>
    </row>
    <row r="119" spans="1:71" x14ac:dyDescent="0.25">
      <c r="A119" s="1" t="str">
        <f>IF(ACOUSTIC_PIVOT_TABLE!B121 = 0, "",ACOUSTIC_PIVOT_TABLE!B121)</f>
        <v/>
      </c>
      <c r="B119" s="1" t="str">
        <f>IF($A119="","",(VLOOKUP($A119,ACOUSTICS_COMBINED!$B$3:$AQ$501,21,FALSE)))</f>
        <v/>
      </c>
      <c r="C119" s="1" t="str">
        <f>IF($A119="","",(VLOOKUP($A119,ACOUSTICS_COMBINED!$B$3:$AQ$501,22,FALSE)))</f>
        <v/>
      </c>
      <c r="D119" s="1" t="str">
        <f>IF($A119="","",(VLOOKUP($A119,ACOUSTICS_COMBINED!$B$3:$AQ$501,12,FALSE)))</f>
        <v/>
      </c>
      <c r="E119" s="1" t="str">
        <f>IF($A119="","",(VLOOKUP($A119,ACOUSTICS_COMBINED!$B$3:$AQ$501,13,FALSE)))</f>
        <v/>
      </c>
      <c r="F119" s="1" t="str">
        <f>IF($A119="","",(VLOOKUP($A119,ACOUSTICS_COMBINED!$B$3:$AQ$501,14,FALSE)))</f>
        <v/>
      </c>
      <c r="G119" s="1" t="str">
        <f>IF($A119="","",(VLOOKUP($A119,ACOUSTICS_COMBINED!$B$3:$AQ$501,23,FALSE)))</f>
        <v/>
      </c>
      <c r="H119" s="1" t="str">
        <f>IF($A119="","",(VLOOKUP($A119,ACOUSTICS_COMBINED!$B$3:$AQ$501,24,FALSE)))</f>
        <v/>
      </c>
      <c r="I119" s="1" t="str">
        <f>IF($A119="","",(VLOOKUP($A119,ACOUSTICS_COMBINED!$B$3:$AQ$501,15,FALSE)))</f>
        <v/>
      </c>
      <c r="J119" s="1" t="str">
        <f>IF($A119="","",(VLOOKUP($A119,ACOUSTICS_COMBINED!$B$3:$AQ$501,16,FALSE)))</f>
        <v/>
      </c>
      <c r="K119" s="1" t="str">
        <f>IF($A119="","",(VLOOKUP($A119,ACOUSTICS_COMBINED!$B$3:$AQ$501,17,FALSE)))</f>
        <v/>
      </c>
      <c r="L119" s="1" t="str">
        <f>IF($A119="","",(VLOOKUP($A119,ACOUSTICS_COMBINED!$B$3:$AQ$501,18,FALSE)))</f>
        <v/>
      </c>
      <c r="M119" s="1" t="str">
        <f>IF($A119="","",(VLOOKUP($A119,ACOUSTICS_COMBINED!$B$3:$AQ$501,25,FALSE)))</f>
        <v/>
      </c>
      <c r="N119" s="16" t="str">
        <f>IF($A119="","",(VLOOKUP($A119,ACOUSTICS_COMBINED!$B$3:$AQ$501,19,FALSE)))</f>
        <v/>
      </c>
      <c r="O119" s="16" t="str">
        <f>IF($A119="","",(VLOOKUP($A119,ACOUSTICS_COMBINED!$B$3:$AQ$501,20,FALSE)))</f>
        <v/>
      </c>
      <c r="P119" s="1" t="str">
        <f>IF($A119="","",(VLOOKUP($A119,ACOUSTICS_COMBINED!$B$3:$AQ$501,26,FALSE)))</f>
        <v/>
      </c>
      <c r="Q119" s="1" t="str">
        <f>IF($A119="","",(VLOOKUP($A119,ACOUSTICS_COMBINED!$B$3:$AQ$501,27,FALSE)))</f>
        <v/>
      </c>
      <c r="R119" s="1" t="str">
        <f>IF($A119="","",(VLOOKUP($A119,ACOUSTICS_COMBINED!$B$3:$AQ$501,28,FALSE)))</f>
        <v/>
      </c>
      <c r="S119" s="1" t="str">
        <f>IF($A119="","",(VLOOKUP($A119,ACOUSTICS_COMBINED!$B$3:$AQ$501,29,FALSE)))</f>
        <v/>
      </c>
      <c r="T119" s="1" t="str">
        <f>IF($A119="","",(VLOOKUP($A119,ACOUSTICS_COMBINED!$B$3:$AQ$501,30,FALSE)))</f>
        <v/>
      </c>
      <c r="U119" s="1" t="str">
        <f>IF($A119="","",(VLOOKUP($A119,ACOUSTICS_COMBINED!$B$3:$AQ$501,31,FALSE)))</f>
        <v/>
      </c>
      <c r="V119" s="1" t="str">
        <f>IF($A119="","",(VLOOKUP($A119,ACOUSTICS_COMBINED!$B$3:$AQ$501,32,FALSE)))</f>
        <v/>
      </c>
      <c r="W119" s="1" t="str">
        <f>IF($A119="","",(VLOOKUP($A119,ACOUSTICS_COMBINED!$B$3:$AQ$501,33,FALSE)))</f>
        <v/>
      </c>
      <c r="X119" s="1" t="str">
        <f>IF($A119="","",(VLOOKUP($A119,ACOUSTICS_COMBINED!$B$3:$AQ$501,34,FALSE)))</f>
        <v/>
      </c>
      <c r="Y119" s="1" t="str">
        <f>IF($A119="","",(VLOOKUP($A119,ACOUSTICS_COMBINED!$B$3:$AQ$501,35,FALSE)))</f>
        <v/>
      </c>
      <c r="Z119" s="1" t="str">
        <f>IF($A119="","",(VLOOKUP($A119,ACOUSTICS_COMBINED!$B$3:$AQ$501,36,FALSE)))</f>
        <v/>
      </c>
      <c r="AA119" s="1" t="str">
        <f>IF($A119="","",(VLOOKUP($A119,ACOUSTICS_COMBINED!$B$3:$AQ$501,37,FALSE)))</f>
        <v/>
      </c>
      <c r="AB119" s="1" t="str">
        <f>IF($A119="","",(VLOOKUP($A119,ACOUSTICS_COMBINED!$B$3:$AQ$501,38,FALSE)))</f>
        <v/>
      </c>
      <c r="AC119" s="1" t="str">
        <f>IF($A119="","",(VLOOKUP($A119,ACOUSTICS_COMBINED!$B$3:$AQ$501,39,FALSE)))</f>
        <v/>
      </c>
      <c r="AD119" s="1" t="str">
        <f>IF($A119="","",(VLOOKUP($A119,ACOUSTICS_COMBINED!$B$3:$AQ$501,40,FALSE)))</f>
        <v/>
      </c>
      <c r="AE119" s="1" t="str">
        <f>IF($A119="","",(VLOOKUP($A119,ACOUSTICS_COMBINED!$B$3:$AQ$501,41,FALSE)))</f>
        <v/>
      </c>
      <c r="AF119" s="1" t="str">
        <f>IF($A119="","",(VLOOKUP($A119,ACOUSTICS_COMBINED!$B$3:$AQ$501,42,FALSE)))</f>
        <v/>
      </c>
      <c r="AG119" s="27" t="str">
        <f>IF($A119="","",(VLOOKUP($A119,ACOUSTIC_PIVOT_TABLE!$B$4:$AO$500,2,FALSE)))</f>
        <v/>
      </c>
      <c r="AH119" s="27" t="str">
        <f>IF($A119="","",(VLOOKUP($A119,ACOUSTIC_PIVOT_TABLE!$B$4:$AO$500,3,FALSE)))</f>
        <v/>
      </c>
      <c r="AI119" s="27" t="str">
        <f>IF($A119="","",(VLOOKUP($A119,ACOUSTIC_PIVOT_TABLE!$B$4:$AO$500,4,FALSE)))</f>
        <v/>
      </c>
      <c r="AJ119" s="27" t="str">
        <f>IF($A119="","",(VLOOKUP($A119,ACOUSTIC_PIVOT_TABLE!$B$4:$AO$500,5,FALSE)))</f>
        <v/>
      </c>
      <c r="AK119" s="27" t="str">
        <f>IF($A119="","",(VLOOKUP($A119,ACOUSTIC_PIVOT_TABLE!$B$4:$AO$500,6,FALSE)))</f>
        <v/>
      </c>
      <c r="AL119" s="27" t="str">
        <f>IF($A119="","",(VLOOKUP($A119,ACOUSTIC_PIVOT_TABLE!$B$4:$AO$500,7,FALSE)))</f>
        <v/>
      </c>
      <c r="AM119" s="27" t="str">
        <f>IF($A119="","",(VLOOKUP($A119,ACOUSTIC_PIVOT_TABLE!$B$4:$AO$500,8,FALSE)))</f>
        <v/>
      </c>
      <c r="AN119" s="27" t="str">
        <f>IF($A119="","",(VLOOKUP($A119,ACOUSTIC_PIVOT_TABLE!$B$4:$AO$500,9,FALSE)))</f>
        <v/>
      </c>
      <c r="AO119" s="27" t="str">
        <f>IF($A119="","",(VLOOKUP($A119,ACOUSTIC_PIVOT_TABLE!$B$4:$AO$500,10,FALSE)))</f>
        <v/>
      </c>
      <c r="AP119" s="27" t="str">
        <f>IF($A119="","",(VLOOKUP($A119,ACOUSTIC_PIVOT_TABLE!$B$4:$AO$500,11,FALSE)))</f>
        <v/>
      </c>
      <c r="AQ119" s="27" t="str">
        <f>IF($A119="","",(VLOOKUP($A119,ACOUSTIC_PIVOT_TABLE!$B$4:$AO$500,12,FALSE)))</f>
        <v/>
      </c>
      <c r="AR119" s="27" t="str">
        <f>IF($A119="","",(VLOOKUP($A119,ACOUSTIC_PIVOT_TABLE!$B$4:$AO$500,13,FALSE)))</f>
        <v/>
      </c>
      <c r="AS119" s="27" t="str">
        <f>IF($A119="","",(VLOOKUP($A119,ACOUSTIC_PIVOT_TABLE!$B$4:$AO$500,14,FALSE)))</f>
        <v/>
      </c>
      <c r="AT119" s="27" t="str">
        <f>IF($A119="","",(VLOOKUP($A119,ACOUSTIC_PIVOT_TABLE!$B$4:$AO$500,15,FALSE)))</f>
        <v/>
      </c>
      <c r="AU119" s="27" t="str">
        <f>IF($A119="","",(VLOOKUP($A119,ACOUSTIC_PIVOT_TABLE!$B$4:$AO$500,16,FALSE)))</f>
        <v/>
      </c>
      <c r="AV119" s="27" t="str">
        <f>IF($A119="","",(VLOOKUP($A119,ACOUSTIC_PIVOT_TABLE!$B$4:$AO$500,17,FALSE)))</f>
        <v/>
      </c>
      <c r="AW119" s="27" t="str">
        <f>IF($A119="","",(VLOOKUP($A119,ACOUSTIC_PIVOT_TABLE!$B$4:$AO$500,18,FALSE)))</f>
        <v/>
      </c>
      <c r="AX119" s="27" t="str">
        <f>IF($A119="","",(VLOOKUP($A119,ACOUSTIC_PIVOT_TABLE!$B$4:$AO$500,19,FALSE)))</f>
        <v/>
      </c>
      <c r="AY119" s="27" t="str">
        <f>IF($A119="","",(VLOOKUP($A119,ACOUSTIC_PIVOT_TABLE!$B$4:$AO$500,20,FALSE)))</f>
        <v/>
      </c>
      <c r="AZ119" s="27" t="str">
        <f>IF($A119="","",(VLOOKUP($A119,ACOUSTIC_PIVOT_TABLE!$B$4:$AO$500,21,FALSE)))</f>
        <v/>
      </c>
      <c r="BA119" s="27" t="str">
        <f>IF($A119="","",(VLOOKUP($A119,ACOUSTIC_PIVOT_TABLE!$B$4:$AO$500,22,FALSE)))</f>
        <v/>
      </c>
      <c r="BB119" s="27" t="str">
        <f>IF($A119="","",(VLOOKUP($A119,ACOUSTIC_PIVOT_TABLE!$B$4:$AO$500,23,FALSE)))</f>
        <v/>
      </c>
      <c r="BC119" s="27" t="str">
        <f>IF($A119="","",(VLOOKUP($A119,ACOUSTIC_PIVOT_TABLE!$B$4:$AO$500,24,FALSE)))</f>
        <v/>
      </c>
      <c r="BD119" s="27" t="str">
        <f>IF($A119="","",(VLOOKUP($A119,ACOUSTIC_PIVOT_TABLE!$B$4:$AO$500,25,FALSE)))</f>
        <v/>
      </c>
      <c r="BE119" s="27" t="str">
        <f>IF($A119="","",(VLOOKUP($A119,ACOUSTIC_PIVOT_TABLE!$B$4:$AO$500,26,FALSE)))</f>
        <v/>
      </c>
      <c r="BF119" s="27" t="str">
        <f>IF($A119="","",(VLOOKUP($A119,ACOUSTIC_PIVOT_TABLE!$B$4:$AO$500,27,FALSE)))</f>
        <v/>
      </c>
      <c r="BG119" s="27" t="str">
        <f>IF($A119="","",(VLOOKUP($A119,ACOUSTIC_PIVOT_TABLE!$B$4:$AO$500,28,FALSE)))</f>
        <v/>
      </c>
      <c r="BH119" s="27" t="str">
        <f>IF($A119="","",(VLOOKUP($A119,ACOUSTIC_PIVOT_TABLE!$B$4:$AO$500,29,FALSE)))</f>
        <v/>
      </c>
      <c r="BI119" s="27" t="str">
        <f>IF($A119="","",(VLOOKUP($A119,ACOUSTIC_PIVOT_TABLE!$B$4:$AO$500,30,FALSE)))</f>
        <v/>
      </c>
      <c r="BJ119" s="27" t="str">
        <f>IF($A119="","",(VLOOKUP($A119,ACOUSTIC_PIVOT_TABLE!$B$4:$AO$500,31,FALSE)))</f>
        <v/>
      </c>
      <c r="BK119" s="27" t="str">
        <f>IF($A119="","",(VLOOKUP($A119,ACOUSTIC_PIVOT_TABLE!$B$4:$AO$500,32,FALSE)))</f>
        <v/>
      </c>
      <c r="BL119" s="27" t="str">
        <f>IF($A119="","",(VLOOKUP($A119,ACOUSTIC_PIVOT_TABLE!$B$4:$AO$500,33,FALSE)))</f>
        <v/>
      </c>
      <c r="BM119" s="27" t="str">
        <f>IF($A119="","",(VLOOKUP($A119,ACOUSTIC_PIVOT_TABLE!$B$4:$AO$500,34,FALSE)))</f>
        <v/>
      </c>
      <c r="BN119" s="27" t="str">
        <f>IF($A119="","",(VLOOKUP($A119,ACOUSTIC_PIVOT_TABLE!$B$4:$AO$500,35,FALSE)))</f>
        <v/>
      </c>
      <c r="BO119" s="27" t="str">
        <f>IF($A119="","",(VLOOKUP($A119,ACOUSTIC_PIVOT_TABLE!$B$4:$AO$500,36,FALSE)))</f>
        <v/>
      </c>
      <c r="BP119" s="27" t="str">
        <f>IF($A119="","",(VLOOKUP($A119,ACOUSTIC_PIVOT_TABLE!$B$4:$AO$500,37,FALSE)))</f>
        <v/>
      </c>
      <c r="BQ119" s="27" t="str">
        <f>IF($A119="","",(VLOOKUP($A119,ACOUSTIC_PIVOT_TABLE!$B$4:$AO$500,38,FALSE)))</f>
        <v/>
      </c>
      <c r="BR119" s="27" t="str">
        <f>IF($A119="","",(VLOOKUP($A119,ACOUSTIC_PIVOT_TABLE!$B$4:$AO$500,39,FALSE)))</f>
        <v/>
      </c>
      <c r="BS119" s="27" t="str">
        <f>IF($A119="","",(VLOOKUP($A119,ACOUSTIC_PIVOT_TABLE!$B$4:$AO$500,40,FALSE)))</f>
        <v/>
      </c>
    </row>
    <row r="120" spans="1:71" x14ac:dyDescent="0.25">
      <c r="A120" s="1" t="str">
        <f>IF(ACOUSTIC_PIVOT_TABLE!B122 = 0, "",ACOUSTIC_PIVOT_TABLE!B122)</f>
        <v/>
      </c>
      <c r="B120" s="1" t="str">
        <f>IF($A120="","",(VLOOKUP($A120,ACOUSTICS_COMBINED!$B$3:$AQ$501,21,FALSE)))</f>
        <v/>
      </c>
      <c r="C120" s="1" t="str">
        <f>IF($A120="","",(VLOOKUP($A120,ACOUSTICS_COMBINED!$B$3:$AQ$501,22,FALSE)))</f>
        <v/>
      </c>
      <c r="D120" s="1" t="str">
        <f>IF($A120="","",(VLOOKUP($A120,ACOUSTICS_COMBINED!$B$3:$AQ$501,12,FALSE)))</f>
        <v/>
      </c>
      <c r="E120" s="1" t="str">
        <f>IF($A120="","",(VLOOKUP($A120,ACOUSTICS_COMBINED!$B$3:$AQ$501,13,FALSE)))</f>
        <v/>
      </c>
      <c r="F120" s="1" t="str">
        <f>IF($A120="","",(VLOOKUP($A120,ACOUSTICS_COMBINED!$B$3:$AQ$501,14,FALSE)))</f>
        <v/>
      </c>
      <c r="G120" s="1" t="str">
        <f>IF($A120="","",(VLOOKUP($A120,ACOUSTICS_COMBINED!$B$3:$AQ$501,23,FALSE)))</f>
        <v/>
      </c>
      <c r="H120" s="1" t="str">
        <f>IF($A120="","",(VLOOKUP($A120,ACOUSTICS_COMBINED!$B$3:$AQ$501,24,FALSE)))</f>
        <v/>
      </c>
      <c r="I120" s="1" t="str">
        <f>IF($A120="","",(VLOOKUP($A120,ACOUSTICS_COMBINED!$B$3:$AQ$501,15,FALSE)))</f>
        <v/>
      </c>
      <c r="J120" s="1" t="str">
        <f>IF($A120="","",(VLOOKUP($A120,ACOUSTICS_COMBINED!$B$3:$AQ$501,16,FALSE)))</f>
        <v/>
      </c>
      <c r="K120" s="1" t="str">
        <f>IF($A120="","",(VLOOKUP($A120,ACOUSTICS_COMBINED!$B$3:$AQ$501,17,FALSE)))</f>
        <v/>
      </c>
      <c r="L120" s="1" t="str">
        <f>IF($A120="","",(VLOOKUP($A120,ACOUSTICS_COMBINED!$B$3:$AQ$501,18,FALSE)))</f>
        <v/>
      </c>
      <c r="M120" s="1" t="str">
        <f>IF($A120="","",(VLOOKUP($A120,ACOUSTICS_COMBINED!$B$3:$AQ$501,25,FALSE)))</f>
        <v/>
      </c>
      <c r="N120" s="16" t="str">
        <f>IF($A120="","",(VLOOKUP($A120,ACOUSTICS_COMBINED!$B$3:$AQ$501,19,FALSE)))</f>
        <v/>
      </c>
      <c r="O120" s="16" t="str">
        <f>IF($A120="","",(VLOOKUP($A120,ACOUSTICS_COMBINED!$B$3:$AQ$501,20,FALSE)))</f>
        <v/>
      </c>
      <c r="P120" s="1" t="str">
        <f>IF($A120="","",(VLOOKUP($A120,ACOUSTICS_COMBINED!$B$3:$AQ$501,26,FALSE)))</f>
        <v/>
      </c>
      <c r="Q120" s="1" t="str">
        <f>IF($A120="","",(VLOOKUP($A120,ACOUSTICS_COMBINED!$B$3:$AQ$501,27,FALSE)))</f>
        <v/>
      </c>
      <c r="R120" s="1" t="str">
        <f>IF($A120="","",(VLOOKUP($A120,ACOUSTICS_COMBINED!$B$3:$AQ$501,28,FALSE)))</f>
        <v/>
      </c>
      <c r="S120" s="1" t="str">
        <f>IF($A120="","",(VLOOKUP($A120,ACOUSTICS_COMBINED!$B$3:$AQ$501,29,FALSE)))</f>
        <v/>
      </c>
      <c r="T120" s="1" t="str">
        <f>IF($A120="","",(VLOOKUP($A120,ACOUSTICS_COMBINED!$B$3:$AQ$501,30,FALSE)))</f>
        <v/>
      </c>
      <c r="U120" s="1" t="str">
        <f>IF($A120="","",(VLOOKUP($A120,ACOUSTICS_COMBINED!$B$3:$AQ$501,31,FALSE)))</f>
        <v/>
      </c>
      <c r="V120" s="1" t="str">
        <f>IF($A120="","",(VLOOKUP($A120,ACOUSTICS_COMBINED!$B$3:$AQ$501,32,FALSE)))</f>
        <v/>
      </c>
      <c r="W120" s="1" t="str">
        <f>IF($A120="","",(VLOOKUP($A120,ACOUSTICS_COMBINED!$B$3:$AQ$501,33,FALSE)))</f>
        <v/>
      </c>
      <c r="X120" s="1" t="str">
        <f>IF($A120="","",(VLOOKUP($A120,ACOUSTICS_COMBINED!$B$3:$AQ$501,34,FALSE)))</f>
        <v/>
      </c>
      <c r="Y120" s="1" t="str">
        <f>IF($A120="","",(VLOOKUP($A120,ACOUSTICS_COMBINED!$B$3:$AQ$501,35,FALSE)))</f>
        <v/>
      </c>
      <c r="Z120" s="1" t="str">
        <f>IF($A120="","",(VLOOKUP($A120,ACOUSTICS_COMBINED!$B$3:$AQ$501,36,FALSE)))</f>
        <v/>
      </c>
      <c r="AA120" s="1" t="str">
        <f>IF($A120="","",(VLOOKUP($A120,ACOUSTICS_COMBINED!$B$3:$AQ$501,37,FALSE)))</f>
        <v/>
      </c>
      <c r="AB120" s="1" t="str">
        <f>IF($A120="","",(VLOOKUP($A120,ACOUSTICS_COMBINED!$B$3:$AQ$501,38,FALSE)))</f>
        <v/>
      </c>
      <c r="AC120" s="1" t="str">
        <f>IF($A120="","",(VLOOKUP($A120,ACOUSTICS_COMBINED!$B$3:$AQ$501,39,FALSE)))</f>
        <v/>
      </c>
      <c r="AD120" s="1" t="str">
        <f>IF($A120="","",(VLOOKUP($A120,ACOUSTICS_COMBINED!$B$3:$AQ$501,40,FALSE)))</f>
        <v/>
      </c>
      <c r="AE120" s="1" t="str">
        <f>IF($A120="","",(VLOOKUP($A120,ACOUSTICS_COMBINED!$B$3:$AQ$501,41,FALSE)))</f>
        <v/>
      </c>
      <c r="AF120" s="1" t="str">
        <f>IF($A120="","",(VLOOKUP($A120,ACOUSTICS_COMBINED!$B$3:$AQ$501,42,FALSE)))</f>
        <v/>
      </c>
      <c r="AG120" s="27" t="str">
        <f>IF($A120="","",(VLOOKUP($A120,ACOUSTIC_PIVOT_TABLE!$B$4:$AO$500,2,FALSE)))</f>
        <v/>
      </c>
      <c r="AH120" s="27" t="str">
        <f>IF($A120="","",(VLOOKUP($A120,ACOUSTIC_PIVOT_TABLE!$B$4:$AO$500,3,FALSE)))</f>
        <v/>
      </c>
      <c r="AI120" s="27" t="str">
        <f>IF($A120="","",(VLOOKUP($A120,ACOUSTIC_PIVOT_TABLE!$B$4:$AO$500,4,FALSE)))</f>
        <v/>
      </c>
      <c r="AJ120" s="27" t="str">
        <f>IF($A120="","",(VLOOKUP($A120,ACOUSTIC_PIVOT_TABLE!$B$4:$AO$500,5,FALSE)))</f>
        <v/>
      </c>
      <c r="AK120" s="27" t="str">
        <f>IF($A120="","",(VLOOKUP($A120,ACOUSTIC_PIVOT_TABLE!$B$4:$AO$500,6,FALSE)))</f>
        <v/>
      </c>
      <c r="AL120" s="27" t="str">
        <f>IF($A120="","",(VLOOKUP($A120,ACOUSTIC_PIVOT_TABLE!$B$4:$AO$500,7,FALSE)))</f>
        <v/>
      </c>
      <c r="AM120" s="27" t="str">
        <f>IF($A120="","",(VLOOKUP($A120,ACOUSTIC_PIVOT_TABLE!$B$4:$AO$500,8,FALSE)))</f>
        <v/>
      </c>
      <c r="AN120" s="27" t="str">
        <f>IF($A120="","",(VLOOKUP($A120,ACOUSTIC_PIVOT_TABLE!$B$4:$AO$500,9,FALSE)))</f>
        <v/>
      </c>
      <c r="AO120" s="27" t="str">
        <f>IF($A120="","",(VLOOKUP($A120,ACOUSTIC_PIVOT_TABLE!$B$4:$AO$500,10,FALSE)))</f>
        <v/>
      </c>
      <c r="AP120" s="27" t="str">
        <f>IF($A120="","",(VLOOKUP($A120,ACOUSTIC_PIVOT_TABLE!$B$4:$AO$500,11,FALSE)))</f>
        <v/>
      </c>
      <c r="AQ120" s="27" t="str">
        <f>IF($A120="","",(VLOOKUP($A120,ACOUSTIC_PIVOT_TABLE!$B$4:$AO$500,12,FALSE)))</f>
        <v/>
      </c>
      <c r="AR120" s="27" t="str">
        <f>IF($A120="","",(VLOOKUP($A120,ACOUSTIC_PIVOT_TABLE!$B$4:$AO$500,13,FALSE)))</f>
        <v/>
      </c>
      <c r="AS120" s="27" t="str">
        <f>IF($A120="","",(VLOOKUP($A120,ACOUSTIC_PIVOT_TABLE!$B$4:$AO$500,14,FALSE)))</f>
        <v/>
      </c>
      <c r="AT120" s="27" t="str">
        <f>IF($A120="","",(VLOOKUP($A120,ACOUSTIC_PIVOT_TABLE!$B$4:$AO$500,15,FALSE)))</f>
        <v/>
      </c>
      <c r="AU120" s="27" t="str">
        <f>IF($A120="","",(VLOOKUP($A120,ACOUSTIC_PIVOT_TABLE!$B$4:$AO$500,16,FALSE)))</f>
        <v/>
      </c>
      <c r="AV120" s="27" t="str">
        <f>IF($A120="","",(VLOOKUP($A120,ACOUSTIC_PIVOT_TABLE!$B$4:$AO$500,17,FALSE)))</f>
        <v/>
      </c>
      <c r="AW120" s="27" t="str">
        <f>IF($A120="","",(VLOOKUP($A120,ACOUSTIC_PIVOT_TABLE!$B$4:$AO$500,18,FALSE)))</f>
        <v/>
      </c>
      <c r="AX120" s="27" t="str">
        <f>IF($A120="","",(VLOOKUP($A120,ACOUSTIC_PIVOT_TABLE!$B$4:$AO$500,19,FALSE)))</f>
        <v/>
      </c>
      <c r="AY120" s="27" t="str">
        <f>IF($A120="","",(VLOOKUP($A120,ACOUSTIC_PIVOT_TABLE!$B$4:$AO$500,20,FALSE)))</f>
        <v/>
      </c>
      <c r="AZ120" s="27" t="str">
        <f>IF($A120="","",(VLOOKUP($A120,ACOUSTIC_PIVOT_TABLE!$B$4:$AO$500,21,FALSE)))</f>
        <v/>
      </c>
      <c r="BA120" s="27" t="str">
        <f>IF($A120="","",(VLOOKUP($A120,ACOUSTIC_PIVOT_TABLE!$B$4:$AO$500,22,FALSE)))</f>
        <v/>
      </c>
      <c r="BB120" s="27" t="str">
        <f>IF($A120="","",(VLOOKUP($A120,ACOUSTIC_PIVOT_TABLE!$B$4:$AO$500,23,FALSE)))</f>
        <v/>
      </c>
      <c r="BC120" s="27" t="str">
        <f>IF($A120="","",(VLOOKUP($A120,ACOUSTIC_PIVOT_TABLE!$B$4:$AO$500,24,FALSE)))</f>
        <v/>
      </c>
      <c r="BD120" s="27" t="str">
        <f>IF($A120="","",(VLOOKUP($A120,ACOUSTIC_PIVOT_TABLE!$B$4:$AO$500,25,FALSE)))</f>
        <v/>
      </c>
      <c r="BE120" s="27" t="str">
        <f>IF($A120="","",(VLOOKUP($A120,ACOUSTIC_PIVOT_TABLE!$B$4:$AO$500,26,FALSE)))</f>
        <v/>
      </c>
      <c r="BF120" s="27" t="str">
        <f>IF($A120="","",(VLOOKUP($A120,ACOUSTIC_PIVOT_TABLE!$B$4:$AO$500,27,FALSE)))</f>
        <v/>
      </c>
      <c r="BG120" s="27" t="str">
        <f>IF($A120="","",(VLOOKUP($A120,ACOUSTIC_PIVOT_TABLE!$B$4:$AO$500,28,FALSE)))</f>
        <v/>
      </c>
      <c r="BH120" s="27" t="str">
        <f>IF($A120="","",(VLOOKUP($A120,ACOUSTIC_PIVOT_TABLE!$B$4:$AO$500,29,FALSE)))</f>
        <v/>
      </c>
      <c r="BI120" s="27" t="str">
        <f>IF($A120="","",(VLOOKUP($A120,ACOUSTIC_PIVOT_TABLE!$B$4:$AO$500,30,FALSE)))</f>
        <v/>
      </c>
      <c r="BJ120" s="27" t="str">
        <f>IF($A120="","",(VLOOKUP($A120,ACOUSTIC_PIVOT_TABLE!$B$4:$AO$500,31,FALSE)))</f>
        <v/>
      </c>
      <c r="BK120" s="27" t="str">
        <f>IF($A120="","",(VLOOKUP($A120,ACOUSTIC_PIVOT_TABLE!$B$4:$AO$500,32,FALSE)))</f>
        <v/>
      </c>
      <c r="BL120" s="27" t="str">
        <f>IF($A120="","",(VLOOKUP($A120,ACOUSTIC_PIVOT_TABLE!$B$4:$AO$500,33,FALSE)))</f>
        <v/>
      </c>
      <c r="BM120" s="27" t="str">
        <f>IF($A120="","",(VLOOKUP($A120,ACOUSTIC_PIVOT_TABLE!$B$4:$AO$500,34,FALSE)))</f>
        <v/>
      </c>
      <c r="BN120" s="27" t="str">
        <f>IF($A120="","",(VLOOKUP($A120,ACOUSTIC_PIVOT_TABLE!$B$4:$AO$500,35,FALSE)))</f>
        <v/>
      </c>
      <c r="BO120" s="27" t="str">
        <f>IF($A120="","",(VLOOKUP($A120,ACOUSTIC_PIVOT_TABLE!$B$4:$AO$500,36,FALSE)))</f>
        <v/>
      </c>
      <c r="BP120" s="27" t="str">
        <f>IF($A120="","",(VLOOKUP($A120,ACOUSTIC_PIVOT_TABLE!$B$4:$AO$500,37,FALSE)))</f>
        <v/>
      </c>
      <c r="BQ120" s="27" t="str">
        <f>IF($A120="","",(VLOOKUP($A120,ACOUSTIC_PIVOT_TABLE!$B$4:$AO$500,38,FALSE)))</f>
        <v/>
      </c>
      <c r="BR120" s="27" t="str">
        <f>IF($A120="","",(VLOOKUP($A120,ACOUSTIC_PIVOT_TABLE!$B$4:$AO$500,39,FALSE)))</f>
        <v/>
      </c>
      <c r="BS120" s="27" t="str">
        <f>IF($A120="","",(VLOOKUP($A120,ACOUSTIC_PIVOT_TABLE!$B$4:$AO$500,40,FALSE)))</f>
        <v/>
      </c>
    </row>
    <row r="121" spans="1:71" x14ac:dyDescent="0.25">
      <c r="A121" s="1" t="str">
        <f>IF(ACOUSTIC_PIVOT_TABLE!B123 = 0, "",ACOUSTIC_PIVOT_TABLE!B123)</f>
        <v/>
      </c>
      <c r="B121" s="1" t="str">
        <f>IF($A121="","",(VLOOKUP($A121,ACOUSTICS_COMBINED!$B$3:$AQ$501,21,FALSE)))</f>
        <v/>
      </c>
      <c r="C121" s="1" t="str">
        <f>IF($A121="","",(VLOOKUP($A121,ACOUSTICS_COMBINED!$B$3:$AQ$501,22,FALSE)))</f>
        <v/>
      </c>
      <c r="D121" s="1" t="str">
        <f>IF($A121="","",(VLOOKUP($A121,ACOUSTICS_COMBINED!$B$3:$AQ$501,12,FALSE)))</f>
        <v/>
      </c>
      <c r="E121" s="1" t="str">
        <f>IF($A121="","",(VLOOKUP($A121,ACOUSTICS_COMBINED!$B$3:$AQ$501,13,FALSE)))</f>
        <v/>
      </c>
      <c r="F121" s="1" t="str">
        <f>IF($A121="","",(VLOOKUP($A121,ACOUSTICS_COMBINED!$B$3:$AQ$501,14,FALSE)))</f>
        <v/>
      </c>
      <c r="G121" s="1" t="str">
        <f>IF($A121="","",(VLOOKUP($A121,ACOUSTICS_COMBINED!$B$3:$AQ$501,23,FALSE)))</f>
        <v/>
      </c>
      <c r="H121" s="1" t="str">
        <f>IF($A121="","",(VLOOKUP($A121,ACOUSTICS_COMBINED!$B$3:$AQ$501,24,FALSE)))</f>
        <v/>
      </c>
      <c r="I121" s="1" t="str">
        <f>IF($A121="","",(VLOOKUP($A121,ACOUSTICS_COMBINED!$B$3:$AQ$501,15,FALSE)))</f>
        <v/>
      </c>
      <c r="J121" s="1" t="str">
        <f>IF($A121="","",(VLOOKUP($A121,ACOUSTICS_COMBINED!$B$3:$AQ$501,16,FALSE)))</f>
        <v/>
      </c>
      <c r="K121" s="1" t="str">
        <f>IF($A121="","",(VLOOKUP($A121,ACOUSTICS_COMBINED!$B$3:$AQ$501,17,FALSE)))</f>
        <v/>
      </c>
      <c r="L121" s="1" t="str">
        <f>IF($A121="","",(VLOOKUP($A121,ACOUSTICS_COMBINED!$B$3:$AQ$501,18,FALSE)))</f>
        <v/>
      </c>
      <c r="M121" s="1" t="str">
        <f>IF($A121="","",(VLOOKUP($A121,ACOUSTICS_COMBINED!$B$3:$AQ$501,25,FALSE)))</f>
        <v/>
      </c>
      <c r="N121" s="16" t="str">
        <f>IF($A121="","",(VLOOKUP($A121,ACOUSTICS_COMBINED!$B$3:$AQ$501,19,FALSE)))</f>
        <v/>
      </c>
      <c r="O121" s="16" t="str">
        <f>IF($A121="","",(VLOOKUP($A121,ACOUSTICS_COMBINED!$B$3:$AQ$501,20,FALSE)))</f>
        <v/>
      </c>
      <c r="P121" s="1" t="str">
        <f>IF($A121="","",(VLOOKUP($A121,ACOUSTICS_COMBINED!$B$3:$AQ$501,26,FALSE)))</f>
        <v/>
      </c>
      <c r="Q121" s="1" t="str">
        <f>IF($A121="","",(VLOOKUP($A121,ACOUSTICS_COMBINED!$B$3:$AQ$501,27,FALSE)))</f>
        <v/>
      </c>
      <c r="R121" s="1" t="str">
        <f>IF($A121="","",(VLOOKUP($A121,ACOUSTICS_COMBINED!$B$3:$AQ$501,28,FALSE)))</f>
        <v/>
      </c>
      <c r="S121" s="1" t="str">
        <f>IF($A121="","",(VLOOKUP($A121,ACOUSTICS_COMBINED!$B$3:$AQ$501,29,FALSE)))</f>
        <v/>
      </c>
      <c r="T121" s="1" t="str">
        <f>IF($A121="","",(VLOOKUP($A121,ACOUSTICS_COMBINED!$B$3:$AQ$501,30,FALSE)))</f>
        <v/>
      </c>
      <c r="U121" s="1" t="str">
        <f>IF($A121="","",(VLOOKUP($A121,ACOUSTICS_COMBINED!$B$3:$AQ$501,31,FALSE)))</f>
        <v/>
      </c>
      <c r="V121" s="1" t="str">
        <f>IF($A121="","",(VLOOKUP($A121,ACOUSTICS_COMBINED!$B$3:$AQ$501,32,FALSE)))</f>
        <v/>
      </c>
      <c r="W121" s="1" t="str">
        <f>IF($A121="","",(VLOOKUP($A121,ACOUSTICS_COMBINED!$B$3:$AQ$501,33,FALSE)))</f>
        <v/>
      </c>
      <c r="X121" s="1" t="str">
        <f>IF($A121="","",(VLOOKUP($A121,ACOUSTICS_COMBINED!$B$3:$AQ$501,34,FALSE)))</f>
        <v/>
      </c>
      <c r="Y121" s="1" t="str">
        <f>IF($A121="","",(VLOOKUP($A121,ACOUSTICS_COMBINED!$B$3:$AQ$501,35,FALSE)))</f>
        <v/>
      </c>
      <c r="Z121" s="1" t="str">
        <f>IF($A121="","",(VLOOKUP($A121,ACOUSTICS_COMBINED!$B$3:$AQ$501,36,FALSE)))</f>
        <v/>
      </c>
      <c r="AA121" s="1" t="str">
        <f>IF($A121="","",(VLOOKUP($A121,ACOUSTICS_COMBINED!$B$3:$AQ$501,37,FALSE)))</f>
        <v/>
      </c>
      <c r="AB121" s="1" t="str">
        <f>IF($A121="","",(VLOOKUP($A121,ACOUSTICS_COMBINED!$B$3:$AQ$501,38,FALSE)))</f>
        <v/>
      </c>
      <c r="AC121" s="1" t="str">
        <f>IF($A121="","",(VLOOKUP($A121,ACOUSTICS_COMBINED!$B$3:$AQ$501,39,FALSE)))</f>
        <v/>
      </c>
      <c r="AD121" s="1" t="str">
        <f>IF($A121="","",(VLOOKUP($A121,ACOUSTICS_COMBINED!$B$3:$AQ$501,40,FALSE)))</f>
        <v/>
      </c>
      <c r="AE121" s="1" t="str">
        <f>IF($A121="","",(VLOOKUP($A121,ACOUSTICS_COMBINED!$B$3:$AQ$501,41,FALSE)))</f>
        <v/>
      </c>
      <c r="AF121" s="1" t="str">
        <f>IF($A121="","",(VLOOKUP($A121,ACOUSTICS_COMBINED!$B$3:$AQ$501,42,FALSE)))</f>
        <v/>
      </c>
      <c r="AG121" s="27" t="str">
        <f>IF($A121="","",(VLOOKUP($A121,ACOUSTIC_PIVOT_TABLE!$B$4:$AO$500,2,FALSE)))</f>
        <v/>
      </c>
      <c r="AH121" s="27" t="str">
        <f>IF($A121="","",(VLOOKUP($A121,ACOUSTIC_PIVOT_TABLE!$B$4:$AO$500,3,FALSE)))</f>
        <v/>
      </c>
      <c r="AI121" s="27" t="str">
        <f>IF($A121="","",(VLOOKUP($A121,ACOUSTIC_PIVOT_TABLE!$B$4:$AO$500,4,FALSE)))</f>
        <v/>
      </c>
      <c r="AJ121" s="27" t="str">
        <f>IF($A121="","",(VLOOKUP($A121,ACOUSTIC_PIVOT_TABLE!$B$4:$AO$500,5,FALSE)))</f>
        <v/>
      </c>
      <c r="AK121" s="27" t="str">
        <f>IF($A121="","",(VLOOKUP($A121,ACOUSTIC_PIVOT_TABLE!$B$4:$AO$500,6,FALSE)))</f>
        <v/>
      </c>
      <c r="AL121" s="27" t="str">
        <f>IF($A121="","",(VLOOKUP($A121,ACOUSTIC_PIVOT_TABLE!$B$4:$AO$500,7,FALSE)))</f>
        <v/>
      </c>
      <c r="AM121" s="27" t="str">
        <f>IF($A121="","",(VLOOKUP($A121,ACOUSTIC_PIVOT_TABLE!$B$4:$AO$500,8,FALSE)))</f>
        <v/>
      </c>
      <c r="AN121" s="27" t="str">
        <f>IF($A121="","",(VLOOKUP($A121,ACOUSTIC_PIVOT_TABLE!$B$4:$AO$500,9,FALSE)))</f>
        <v/>
      </c>
      <c r="AO121" s="27" t="str">
        <f>IF($A121="","",(VLOOKUP($A121,ACOUSTIC_PIVOT_TABLE!$B$4:$AO$500,10,FALSE)))</f>
        <v/>
      </c>
      <c r="AP121" s="27" t="str">
        <f>IF($A121="","",(VLOOKUP($A121,ACOUSTIC_PIVOT_TABLE!$B$4:$AO$500,11,FALSE)))</f>
        <v/>
      </c>
      <c r="AQ121" s="27" t="str">
        <f>IF($A121="","",(VLOOKUP($A121,ACOUSTIC_PIVOT_TABLE!$B$4:$AO$500,12,FALSE)))</f>
        <v/>
      </c>
      <c r="AR121" s="27" t="str">
        <f>IF($A121="","",(VLOOKUP($A121,ACOUSTIC_PIVOT_TABLE!$B$4:$AO$500,13,FALSE)))</f>
        <v/>
      </c>
      <c r="AS121" s="27" t="str">
        <f>IF($A121="","",(VLOOKUP($A121,ACOUSTIC_PIVOT_TABLE!$B$4:$AO$500,14,FALSE)))</f>
        <v/>
      </c>
      <c r="AT121" s="27" t="str">
        <f>IF($A121="","",(VLOOKUP($A121,ACOUSTIC_PIVOT_TABLE!$B$4:$AO$500,15,FALSE)))</f>
        <v/>
      </c>
      <c r="AU121" s="27" t="str">
        <f>IF($A121="","",(VLOOKUP($A121,ACOUSTIC_PIVOT_TABLE!$B$4:$AO$500,16,FALSE)))</f>
        <v/>
      </c>
      <c r="AV121" s="27" t="str">
        <f>IF($A121="","",(VLOOKUP($A121,ACOUSTIC_PIVOT_TABLE!$B$4:$AO$500,17,FALSE)))</f>
        <v/>
      </c>
      <c r="AW121" s="27" t="str">
        <f>IF($A121="","",(VLOOKUP($A121,ACOUSTIC_PIVOT_TABLE!$B$4:$AO$500,18,FALSE)))</f>
        <v/>
      </c>
      <c r="AX121" s="27" t="str">
        <f>IF($A121="","",(VLOOKUP($A121,ACOUSTIC_PIVOT_TABLE!$B$4:$AO$500,19,FALSE)))</f>
        <v/>
      </c>
      <c r="AY121" s="27" t="str">
        <f>IF($A121="","",(VLOOKUP($A121,ACOUSTIC_PIVOT_TABLE!$B$4:$AO$500,20,FALSE)))</f>
        <v/>
      </c>
      <c r="AZ121" s="27" t="str">
        <f>IF($A121="","",(VLOOKUP($A121,ACOUSTIC_PIVOT_TABLE!$B$4:$AO$500,21,FALSE)))</f>
        <v/>
      </c>
      <c r="BA121" s="27" t="str">
        <f>IF($A121="","",(VLOOKUP($A121,ACOUSTIC_PIVOT_TABLE!$B$4:$AO$500,22,FALSE)))</f>
        <v/>
      </c>
      <c r="BB121" s="27" t="str">
        <f>IF($A121="","",(VLOOKUP($A121,ACOUSTIC_PIVOT_TABLE!$B$4:$AO$500,23,FALSE)))</f>
        <v/>
      </c>
      <c r="BC121" s="27" t="str">
        <f>IF($A121="","",(VLOOKUP($A121,ACOUSTIC_PIVOT_TABLE!$B$4:$AO$500,24,FALSE)))</f>
        <v/>
      </c>
      <c r="BD121" s="27" t="str">
        <f>IF($A121="","",(VLOOKUP($A121,ACOUSTIC_PIVOT_TABLE!$B$4:$AO$500,25,FALSE)))</f>
        <v/>
      </c>
      <c r="BE121" s="27" t="str">
        <f>IF($A121="","",(VLOOKUP($A121,ACOUSTIC_PIVOT_TABLE!$B$4:$AO$500,26,FALSE)))</f>
        <v/>
      </c>
      <c r="BF121" s="27" t="str">
        <f>IF($A121="","",(VLOOKUP($A121,ACOUSTIC_PIVOT_TABLE!$B$4:$AO$500,27,FALSE)))</f>
        <v/>
      </c>
      <c r="BG121" s="27" t="str">
        <f>IF($A121="","",(VLOOKUP($A121,ACOUSTIC_PIVOT_TABLE!$B$4:$AO$500,28,FALSE)))</f>
        <v/>
      </c>
      <c r="BH121" s="27" t="str">
        <f>IF($A121="","",(VLOOKUP($A121,ACOUSTIC_PIVOT_TABLE!$B$4:$AO$500,29,FALSE)))</f>
        <v/>
      </c>
      <c r="BI121" s="27" t="str">
        <f>IF($A121="","",(VLOOKUP($A121,ACOUSTIC_PIVOT_TABLE!$B$4:$AO$500,30,FALSE)))</f>
        <v/>
      </c>
      <c r="BJ121" s="27" t="str">
        <f>IF($A121="","",(VLOOKUP($A121,ACOUSTIC_PIVOT_TABLE!$B$4:$AO$500,31,FALSE)))</f>
        <v/>
      </c>
      <c r="BK121" s="27" t="str">
        <f>IF($A121="","",(VLOOKUP($A121,ACOUSTIC_PIVOT_TABLE!$B$4:$AO$500,32,FALSE)))</f>
        <v/>
      </c>
      <c r="BL121" s="27" t="str">
        <f>IF($A121="","",(VLOOKUP($A121,ACOUSTIC_PIVOT_TABLE!$B$4:$AO$500,33,FALSE)))</f>
        <v/>
      </c>
      <c r="BM121" s="27" t="str">
        <f>IF($A121="","",(VLOOKUP($A121,ACOUSTIC_PIVOT_TABLE!$B$4:$AO$500,34,FALSE)))</f>
        <v/>
      </c>
      <c r="BN121" s="27" t="str">
        <f>IF($A121="","",(VLOOKUP($A121,ACOUSTIC_PIVOT_TABLE!$B$4:$AO$500,35,FALSE)))</f>
        <v/>
      </c>
      <c r="BO121" s="27" t="str">
        <f>IF($A121="","",(VLOOKUP($A121,ACOUSTIC_PIVOT_TABLE!$B$4:$AO$500,36,FALSE)))</f>
        <v/>
      </c>
      <c r="BP121" s="27" t="str">
        <f>IF($A121="","",(VLOOKUP($A121,ACOUSTIC_PIVOT_TABLE!$B$4:$AO$500,37,FALSE)))</f>
        <v/>
      </c>
      <c r="BQ121" s="27" t="str">
        <f>IF($A121="","",(VLOOKUP($A121,ACOUSTIC_PIVOT_TABLE!$B$4:$AO$500,38,FALSE)))</f>
        <v/>
      </c>
      <c r="BR121" s="27" t="str">
        <f>IF($A121="","",(VLOOKUP($A121,ACOUSTIC_PIVOT_TABLE!$B$4:$AO$500,39,FALSE)))</f>
        <v/>
      </c>
      <c r="BS121" s="27" t="str">
        <f>IF($A121="","",(VLOOKUP($A121,ACOUSTIC_PIVOT_TABLE!$B$4:$AO$500,40,FALSE)))</f>
        <v/>
      </c>
    </row>
    <row r="122" spans="1:71" x14ac:dyDescent="0.25">
      <c r="A122" s="1" t="str">
        <f>IF(ACOUSTIC_PIVOT_TABLE!B124 = 0, "",ACOUSTIC_PIVOT_TABLE!B124)</f>
        <v/>
      </c>
      <c r="B122" s="1" t="str">
        <f>IF($A122="","",(VLOOKUP($A122,ACOUSTICS_COMBINED!$B$3:$AQ$501,21,FALSE)))</f>
        <v/>
      </c>
      <c r="C122" s="1" t="str">
        <f>IF($A122="","",(VLOOKUP($A122,ACOUSTICS_COMBINED!$B$3:$AQ$501,22,FALSE)))</f>
        <v/>
      </c>
      <c r="D122" s="1" t="str">
        <f>IF($A122="","",(VLOOKUP($A122,ACOUSTICS_COMBINED!$B$3:$AQ$501,12,FALSE)))</f>
        <v/>
      </c>
      <c r="E122" s="1" t="str">
        <f>IF($A122="","",(VLOOKUP($A122,ACOUSTICS_COMBINED!$B$3:$AQ$501,13,FALSE)))</f>
        <v/>
      </c>
      <c r="F122" s="1" t="str">
        <f>IF($A122="","",(VLOOKUP($A122,ACOUSTICS_COMBINED!$B$3:$AQ$501,14,FALSE)))</f>
        <v/>
      </c>
      <c r="G122" s="1" t="str">
        <f>IF($A122="","",(VLOOKUP($A122,ACOUSTICS_COMBINED!$B$3:$AQ$501,23,FALSE)))</f>
        <v/>
      </c>
      <c r="H122" s="1" t="str">
        <f>IF($A122="","",(VLOOKUP($A122,ACOUSTICS_COMBINED!$B$3:$AQ$501,24,FALSE)))</f>
        <v/>
      </c>
      <c r="I122" s="1" t="str">
        <f>IF($A122="","",(VLOOKUP($A122,ACOUSTICS_COMBINED!$B$3:$AQ$501,15,FALSE)))</f>
        <v/>
      </c>
      <c r="J122" s="1" t="str">
        <f>IF($A122="","",(VLOOKUP($A122,ACOUSTICS_COMBINED!$B$3:$AQ$501,16,FALSE)))</f>
        <v/>
      </c>
      <c r="K122" s="1" t="str">
        <f>IF($A122="","",(VLOOKUP($A122,ACOUSTICS_COMBINED!$B$3:$AQ$501,17,FALSE)))</f>
        <v/>
      </c>
      <c r="L122" s="1" t="str">
        <f>IF($A122="","",(VLOOKUP($A122,ACOUSTICS_COMBINED!$B$3:$AQ$501,18,FALSE)))</f>
        <v/>
      </c>
      <c r="M122" s="1" t="str">
        <f>IF($A122="","",(VLOOKUP($A122,ACOUSTICS_COMBINED!$B$3:$AQ$501,25,FALSE)))</f>
        <v/>
      </c>
      <c r="N122" s="16" t="str">
        <f>IF($A122="","",(VLOOKUP($A122,ACOUSTICS_COMBINED!$B$3:$AQ$501,19,FALSE)))</f>
        <v/>
      </c>
      <c r="O122" s="16" t="str">
        <f>IF($A122="","",(VLOOKUP($A122,ACOUSTICS_COMBINED!$B$3:$AQ$501,20,FALSE)))</f>
        <v/>
      </c>
      <c r="P122" s="1" t="str">
        <f>IF($A122="","",(VLOOKUP($A122,ACOUSTICS_COMBINED!$B$3:$AQ$501,26,FALSE)))</f>
        <v/>
      </c>
      <c r="Q122" s="1" t="str">
        <f>IF($A122="","",(VLOOKUP($A122,ACOUSTICS_COMBINED!$B$3:$AQ$501,27,FALSE)))</f>
        <v/>
      </c>
      <c r="R122" s="1" t="str">
        <f>IF($A122="","",(VLOOKUP($A122,ACOUSTICS_COMBINED!$B$3:$AQ$501,28,FALSE)))</f>
        <v/>
      </c>
      <c r="S122" s="1" t="str">
        <f>IF($A122="","",(VLOOKUP($A122,ACOUSTICS_COMBINED!$B$3:$AQ$501,29,FALSE)))</f>
        <v/>
      </c>
      <c r="T122" s="1" t="str">
        <f>IF($A122="","",(VLOOKUP($A122,ACOUSTICS_COMBINED!$B$3:$AQ$501,30,FALSE)))</f>
        <v/>
      </c>
      <c r="U122" s="1" t="str">
        <f>IF($A122="","",(VLOOKUP($A122,ACOUSTICS_COMBINED!$B$3:$AQ$501,31,FALSE)))</f>
        <v/>
      </c>
      <c r="V122" s="1" t="str">
        <f>IF($A122="","",(VLOOKUP($A122,ACOUSTICS_COMBINED!$B$3:$AQ$501,32,FALSE)))</f>
        <v/>
      </c>
      <c r="W122" s="1" t="str">
        <f>IF($A122="","",(VLOOKUP($A122,ACOUSTICS_COMBINED!$B$3:$AQ$501,33,FALSE)))</f>
        <v/>
      </c>
      <c r="X122" s="1" t="str">
        <f>IF($A122="","",(VLOOKUP($A122,ACOUSTICS_COMBINED!$B$3:$AQ$501,34,FALSE)))</f>
        <v/>
      </c>
      <c r="Y122" s="1" t="str">
        <f>IF($A122="","",(VLOOKUP($A122,ACOUSTICS_COMBINED!$B$3:$AQ$501,35,FALSE)))</f>
        <v/>
      </c>
      <c r="Z122" s="1" t="str">
        <f>IF($A122="","",(VLOOKUP($A122,ACOUSTICS_COMBINED!$B$3:$AQ$501,36,FALSE)))</f>
        <v/>
      </c>
      <c r="AA122" s="1" t="str">
        <f>IF($A122="","",(VLOOKUP($A122,ACOUSTICS_COMBINED!$B$3:$AQ$501,37,FALSE)))</f>
        <v/>
      </c>
      <c r="AB122" s="1" t="str">
        <f>IF($A122="","",(VLOOKUP($A122,ACOUSTICS_COMBINED!$B$3:$AQ$501,38,FALSE)))</f>
        <v/>
      </c>
      <c r="AC122" s="1" t="str">
        <f>IF($A122="","",(VLOOKUP($A122,ACOUSTICS_COMBINED!$B$3:$AQ$501,39,FALSE)))</f>
        <v/>
      </c>
      <c r="AD122" s="1" t="str">
        <f>IF($A122="","",(VLOOKUP($A122,ACOUSTICS_COMBINED!$B$3:$AQ$501,40,FALSE)))</f>
        <v/>
      </c>
      <c r="AE122" s="1" t="str">
        <f>IF($A122="","",(VLOOKUP($A122,ACOUSTICS_COMBINED!$B$3:$AQ$501,41,FALSE)))</f>
        <v/>
      </c>
      <c r="AF122" s="1" t="str">
        <f>IF($A122="","",(VLOOKUP($A122,ACOUSTICS_COMBINED!$B$3:$AQ$501,42,FALSE)))</f>
        <v/>
      </c>
      <c r="AG122" s="27" t="str">
        <f>IF($A122="","",(VLOOKUP($A122,ACOUSTIC_PIVOT_TABLE!$B$4:$AO$500,2,FALSE)))</f>
        <v/>
      </c>
      <c r="AH122" s="27" t="str">
        <f>IF($A122="","",(VLOOKUP($A122,ACOUSTIC_PIVOT_TABLE!$B$4:$AO$500,3,FALSE)))</f>
        <v/>
      </c>
      <c r="AI122" s="27" t="str">
        <f>IF($A122="","",(VLOOKUP($A122,ACOUSTIC_PIVOT_TABLE!$B$4:$AO$500,4,FALSE)))</f>
        <v/>
      </c>
      <c r="AJ122" s="27" t="str">
        <f>IF($A122="","",(VLOOKUP($A122,ACOUSTIC_PIVOT_TABLE!$B$4:$AO$500,5,FALSE)))</f>
        <v/>
      </c>
      <c r="AK122" s="27" t="str">
        <f>IF($A122="","",(VLOOKUP($A122,ACOUSTIC_PIVOT_TABLE!$B$4:$AO$500,6,FALSE)))</f>
        <v/>
      </c>
      <c r="AL122" s="27" t="str">
        <f>IF($A122="","",(VLOOKUP($A122,ACOUSTIC_PIVOT_TABLE!$B$4:$AO$500,7,FALSE)))</f>
        <v/>
      </c>
      <c r="AM122" s="27" t="str">
        <f>IF($A122="","",(VLOOKUP($A122,ACOUSTIC_PIVOT_TABLE!$B$4:$AO$500,8,FALSE)))</f>
        <v/>
      </c>
      <c r="AN122" s="27" t="str">
        <f>IF($A122="","",(VLOOKUP($A122,ACOUSTIC_PIVOT_TABLE!$B$4:$AO$500,9,FALSE)))</f>
        <v/>
      </c>
      <c r="AO122" s="27" t="str">
        <f>IF($A122="","",(VLOOKUP($A122,ACOUSTIC_PIVOT_TABLE!$B$4:$AO$500,10,FALSE)))</f>
        <v/>
      </c>
      <c r="AP122" s="27" t="str">
        <f>IF($A122="","",(VLOOKUP($A122,ACOUSTIC_PIVOT_TABLE!$B$4:$AO$500,11,FALSE)))</f>
        <v/>
      </c>
      <c r="AQ122" s="27" t="str">
        <f>IF($A122="","",(VLOOKUP($A122,ACOUSTIC_PIVOT_TABLE!$B$4:$AO$500,12,FALSE)))</f>
        <v/>
      </c>
      <c r="AR122" s="27" t="str">
        <f>IF($A122="","",(VLOOKUP($A122,ACOUSTIC_PIVOT_TABLE!$B$4:$AO$500,13,FALSE)))</f>
        <v/>
      </c>
      <c r="AS122" s="27" t="str">
        <f>IF($A122="","",(VLOOKUP($A122,ACOUSTIC_PIVOT_TABLE!$B$4:$AO$500,14,FALSE)))</f>
        <v/>
      </c>
      <c r="AT122" s="27" t="str">
        <f>IF($A122="","",(VLOOKUP($A122,ACOUSTIC_PIVOT_TABLE!$B$4:$AO$500,15,FALSE)))</f>
        <v/>
      </c>
      <c r="AU122" s="27" t="str">
        <f>IF($A122="","",(VLOOKUP($A122,ACOUSTIC_PIVOT_TABLE!$B$4:$AO$500,16,FALSE)))</f>
        <v/>
      </c>
      <c r="AV122" s="27" t="str">
        <f>IF($A122="","",(VLOOKUP($A122,ACOUSTIC_PIVOT_TABLE!$B$4:$AO$500,17,FALSE)))</f>
        <v/>
      </c>
      <c r="AW122" s="27" t="str">
        <f>IF($A122="","",(VLOOKUP($A122,ACOUSTIC_PIVOT_TABLE!$B$4:$AO$500,18,FALSE)))</f>
        <v/>
      </c>
      <c r="AX122" s="27" t="str">
        <f>IF($A122="","",(VLOOKUP($A122,ACOUSTIC_PIVOT_TABLE!$B$4:$AO$500,19,FALSE)))</f>
        <v/>
      </c>
      <c r="AY122" s="27" t="str">
        <f>IF($A122="","",(VLOOKUP($A122,ACOUSTIC_PIVOT_TABLE!$B$4:$AO$500,20,FALSE)))</f>
        <v/>
      </c>
      <c r="AZ122" s="27" t="str">
        <f>IF($A122="","",(VLOOKUP($A122,ACOUSTIC_PIVOT_TABLE!$B$4:$AO$500,21,FALSE)))</f>
        <v/>
      </c>
      <c r="BA122" s="27" t="str">
        <f>IF($A122="","",(VLOOKUP($A122,ACOUSTIC_PIVOT_TABLE!$B$4:$AO$500,22,FALSE)))</f>
        <v/>
      </c>
      <c r="BB122" s="27" t="str">
        <f>IF($A122="","",(VLOOKUP($A122,ACOUSTIC_PIVOT_TABLE!$B$4:$AO$500,23,FALSE)))</f>
        <v/>
      </c>
      <c r="BC122" s="27" t="str">
        <f>IF($A122="","",(VLOOKUP($A122,ACOUSTIC_PIVOT_TABLE!$B$4:$AO$500,24,FALSE)))</f>
        <v/>
      </c>
      <c r="BD122" s="27" t="str">
        <f>IF($A122="","",(VLOOKUP($A122,ACOUSTIC_PIVOT_TABLE!$B$4:$AO$500,25,FALSE)))</f>
        <v/>
      </c>
      <c r="BE122" s="27" t="str">
        <f>IF($A122="","",(VLOOKUP($A122,ACOUSTIC_PIVOT_TABLE!$B$4:$AO$500,26,FALSE)))</f>
        <v/>
      </c>
      <c r="BF122" s="27" t="str">
        <f>IF($A122="","",(VLOOKUP($A122,ACOUSTIC_PIVOT_TABLE!$B$4:$AO$500,27,FALSE)))</f>
        <v/>
      </c>
      <c r="BG122" s="27" t="str">
        <f>IF($A122="","",(VLOOKUP($A122,ACOUSTIC_PIVOT_TABLE!$B$4:$AO$500,28,FALSE)))</f>
        <v/>
      </c>
      <c r="BH122" s="27" t="str">
        <f>IF($A122="","",(VLOOKUP($A122,ACOUSTIC_PIVOT_TABLE!$B$4:$AO$500,29,FALSE)))</f>
        <v/>
      </c>
      <c r="BI122" s="27" t="str">
        <f>IF($A122="","",(VLOOKUP($A122,ACOUSTIC_PIVOT_TABLE!$B$4:$AO$500,30,FALSE)))</f>
        <v/>
      </c>
      <c r="BJ122" s="27" t="str">
        <f>IF($A122="","",(VLOOKUP($A122,ACOUSTIC_PIVOT_TABLE!$B$4:$AO$500,31,FALSE)))</f>
        <v/>
      </c>
      <c r="BK122" s="27" t="str">
        <f>IF($A122="","",(VLOOKUP($A122,ACOUSTIC_PIVOT_TABLE!$B$4:$AO$500,32,FALSE)))</f>
        <v/>
      </c>
      <c r="BL122" s="27" t="str">
        <f>IF($A122="","",(VLOOKUP($A122,ACOUSTIC_PIVOT_TABLE!$B$4:$AO$500,33,FALSE)))</f>
        <v/>
      </c>
      <c r="BM122" s="27" t="str">
        <f>IF($A122="","",(VLOOKUP($A122,ACOUSTIC_PIVOT_TABLE!$B$4:$AO$500,34,FALSE)))</f>
        <v/>
      </c>
      <c r="BN122" s="27" t="str">
        <f>IF($A122="","",(VLOOKUP($A122,ACOUSTIC_PIVOT_TABLE!$B$4:$AO$500,35,FALSE)))</f>
        <v/>
      </c>
      <c r="BO122" s="27" t="str">
        <f>IF($A122="","",(VLOOKUP($A122,ACOUSTIC_PIVOT_TABLE!$B$4:$AO$500,36,FALSE)))</f>
        <v/>
      </c>
      <c r="BP122" s="27" t="str">
        <f>IF($A122="","",(VLOOKUP($A122,ACOUSTIC_PIVOT_TABLE!$B$4:$AO$500,37,FALSE)))</f>
        <v/>
      </c>
      <c r="BQ122" s="27" t="str">
        <f>IF($A122="","",(VLOOKUP($A122,ACOUSTIC_PIVOT_TABLE!$B$4:$AO$500,38,FALSE)))</f>
        <v/>
      </c>
      <c r="BR122" s="27" t="str">
        <f>IF($A122="","",(VLOOKUP($A122,ACOUSTIC_PIVOT_TABLE!$B$4:$AO$500,39,FALSE)))</f>
        <v/>
      </c>
      <c r="BS122" s="27" t="str">
        <f>IF($A122="","",(VLOOKUP($A122,ACOUSTIC_PIVOT_TABLE!$B$4:$AO$500,40,FALSE)))</f>
        <v/>
      </c>
    </row>
    <row r="123" spans="1:71" x14ac:dyDescent="0.25">
      <c r="A123" s="1" t="str">
        <f>IF(ACOUSTIC_PIVOT_TABLE!B125 = 0, "",ACOUSTIC_PIVOT_TABLE!B125)</f>
        <v/>
      </c>
      <c r="B123" s="1" t="str">
        <f>IF($A123="","",(VLOOKUP($A123,ACOUSTICS_COMBINED!$B$3:$AQ$501,21,FALSE)))</f>
        <v/>
      </c>
      <c r="C123" s="1" t="str">
        <f>IF($A123="","",(VLOOKUP($A123,ACOUSTICS_COMBINED!$B$3:$AQ$501,22,FALSE)))</f>
        <v/>
      </c>
      <c r="D123" s="1" t="str">
        <f>IF($A123="","",(VLOOKUP($A123,ACOUSTICS_COMBINED!$B$3:$AQ$501,12,FALSE)))</f>
        <v/>
      </c>
      <c r="E123" s="1" t="str">
        <f>IF($A123="","",(VLOOKUP($A123,ACOUSTICS_COMBINED!$B$3:$AQ$501,13,FALSE)))</f>
        <v/>
      </c>
      <c r="F123" s="1" t="str">
        <f>IF($A123="","",(VLOOKUP($A123,ACOUSTICS_COMBINED!$B$3:$AQ$501,14,FALSE)))</f>
        <v/>
      </c>
      <c r="G123" s="1" t="str">
        <f>IF($A123="","",(VLOOKUP($A123,ACOUSTICS_COMBINED!$B$3:$AQ$501,23,FALSE)))</f>
        <v/>
      </c>
      <c r="H123" s="1" t="str">
        <f>IF($A123="","",(VLOOKUP($A123,ACOUSTICS_COMBINED!$B$3:$AQ$501,24,FALSE)))</f>
        <v/>
      </c>
      <c r="I123" s="1" t="str">
        <f>IF($A123="","",(VLOOKUP($A123,ACOUSTICS_COMBINED!$B$3:$AQ$501,15,FALSE)))</f>
        <v/>
      </c>
      <c r="J123" s="1" t="str">
        <f>IF($A123="","",(VLOOKUP($A123,ACOUSTICS_COMBINED!$B$3:$AQ$501,16,FALSE)))</f>
        <v/>
      </c>
      <c r="K123" s="1" t="str">
        <f>IF($A123="","",(VLOOKUP($A123,ACOUSTICS_COMBINED!$B$3:$AQ$501,17,FALSE)))</f>
        <v/>
      </c>
      <c r="L123" s="1" t="str">
        <f>IF($A123="","",(VLOOKUP($A123,ACOUSTICS_COMBINED!$B$3:$AQ$501,18,FALSE)))</f>
        <v/>
      </c>
      <c r="M123" s="1" t="str">
        <f>IF($A123="","",(VLOOKUP($A123,ACOUSTICS_COMBINED!$B$3:$AQ$501,25,FALSE)))</f>
        <v/>
      </c>
      <c r="N123" s="16" t="str">
        <f>IF($A123="","",(VLOOKUP($A123,ACOUSTICS_COMBINED!$B$3:$AQ$501,19,FALSE)))</f>
        <v/>
      </c>
      <c r="O123" s="16" t="str">
        <f>IF($A123="","",(VLOOKUP($A123,ACOUSTICS_COMBINED!$B$3:$AQ$501,20,FALSE)))</f>
        <v/>
      </c>
      <c r="P123" s="1" t="str">
        <f>IF($A123="","",(VLOOKUP($A123,ACOUSTICS_COMBINED!$B$3:$AQ$501,26,FALSE)))</f>
        <v/>
      </c>
      <c r="Q123" s="1" t="str">
        <f>IF($A123="","",(VLOOKUP($A123,ACOUSTICS_COMBINED!$B$3:$AQ$501,27,FALSE)))</f>
        <v/>
      </c>
      <c r="R123" s="1" t="str">
        <f>IF($A123="","",(VLOOKUP($A123,ACOUSTICS_COMBINED!$B$3:$AQ$501,28,FALSE)))</f>
        <v/>
      </c>
      <c r="S123" s="1" t="str">
        <f>IF($A123="","",(VLOOKUP($A123,ACOUSTICS_COMBINED!$B$3:$AQ$501,29,FALSE)))</f>
        <v/>
      </c>
      <c r="T123" s="1" t="str">
        <f>IF($A123="","",(VLOOKUP($A123,ACOUSTICS_COMBINED!$B$3:$AQ$501,30,FALSE)))</f>
        <v/>
      </c>
      <c r="U123" s="1" t="str">
        <f>IF($A123="","",(VLOOKUP($A123,ACOUSTICS_COMBINED!$B$3:$AQ$501,31,FALSE)))</f>
        <v/>
      </c>
      <c r="V123" s="1" t="str">
        <f>IF($A123="","",(VLOOKUP($A123,ACOUSTICS_COMBINED!$B$3:$AQ$501,32,FALSE)))</f>
        <v/>
      </c>
      <c r="W123" s="1" t="str">
        <f>IF($A123="","",(VLOOKUP($A123,ACOUSTICS_COMBINED!$B$3:$AQ$501,33,FALSE)))</f>
        <v/>
      </c>
      <c r="X123" s="1" t="str">
        <f>IF($A123="","",(VLOOKUP($A123,ACOUSTICS_COMBINED!$B$3:$AQ$501,34,FALSE)))</f>
        <v/>
      </c>
      <c r="Y123" s="1" t="str">
        <f>IF($A123="","",(VLOOKUP($A123,ACOUSTICS_COMBINED!$B$3:$AQ$501,35,FALSE)))</f>
        <v/>
      </c>
      <c r="Z123" s="1" t="str">
        <f>IF($A123="","",(VLOOKUP($A123,ACOUSTICS_COMBINED!$B$3:$AQ$501,36,FALSE)))</f>
        <v/>
      </c>
      <c r="AA123" s="1" t="str">
        <f>IF($A123="","",(VLOOKUP($A123,ACOUSTICS_COMBINED!$B$3:$AQ$501,37,FALSE)))</f>
        <v/>
      </c>
      <c r="AB123" s="1" t="str">
        <f>IF($A123="","",(VLOOKUP($A123,ACOUSTICS_COMBINED!$B$3:$AQ$501,38,FALSE)))</f>
        <v/>
      </c>
      <c r="AC123" s="1" t="str">
        <f>IF($A123="","",(VLOOKUP($A123,ACOUSTICS_COMBINED!$B$3:$AQ$501,39,FALSE)))</f>
        <v/>
      </c>
      <c r="AD123" s="1" t="str">
        <f>IF($A123="","",(VLOOKUP($A123,ACOUSTICS_COMBINED!$B$3:$AQ$501,40,FALSE)))</f>
        <v/>
      </c>
      <c r="AE123" s="1" t="str">
        <f>IF($A123="","",(VLOOKUP($A123,ACOUSTICS_COMBINED!$B$3:$AQ$501,41,FALSE)))</f>
        <v/>
      </c>
      <c r="AF123" s="1" t="str">
        <f>IF($A123="","",(VLOOKUP($A123,ACOUSTICS_COMBINED!$B$3:$AQ$501,42,FALSE)))</f>
        <v/>
      </c>
      <c r="AG123" s="27" t="str">
        <f>IF($A123="","",(VLOOKUP($A123,ACOUSTIC_PIVOT_TABLE!$B$4:$AO$500,2,FALSE)))</f>
        <v/>
      </c>
      <c r="AH123" s="27" t="str">
        <f>IF($A123="","",(VLOOKUP($A123,ACOUSTIC_PIVOT_TABLE!$B$4:$AO$500,3,FALSE)))</f>
        <v/>
      </c>
      <c r="AI123" s="27" t="str">
        <f>IF($A123="","",(VLOOKUP($A123,ACOUSTIC_PIVOT_TABLE!$B$4:$AO$500,4,FALSE)))</f>
        <v/>
      </c>
      <c r="AJ123" s="27" t="str">
        <f>IF($A123="","",(VLOOKUP($A123,ACOUSTIC_PIVOT_TABLE!$B$4:$AO$500,5,FALSE)))</f>
        <v/>
      </c>
      <c r="AK123" s="27" t="str">
        <f>IF($A123="","",(VLOOKUP($A123,ACOUSTIC_PIVOT_TABLE!$B$4:$AO$500,6,FALSE)))</f>
        <v/>
      </c>
      <c r="AL123" s="27" t="str">
        <f>IF($A123="","",(VLOOKUP($A123,ACOUSTIC_PIVOT_TABLE!$B$4:$AO$500,7,FALSE)))</f>
        <v/>
      </c>
      <c r="AM123" s="27" t="str">
        <f>IF($A123="","",(VLOOKUP($A123,ACOUSTIC_PIVOT_TABLE!$B$4:$AO$500,8,FALSE)))</f>
        <v/>
      </c>
      <c r="AN123" s="27" t="str">
        <f>IF($A123="","",(VLOOKUP($A123,ACOUSTIC_PIVOT_TABLE!$B$4:$AO$500,9,FALSE)))</f>
        <v/>
      </c>
      <c r="AO123" s="27" t="str">
        <f>IF($A123="","",(VLOOKUP($A123,ACOUSTIC_PIVOT_TABLE!$B$4:$AO$500,10,FALSE)))</f>
        <v/>
      </c>
      <c r="AP123" s="27" t="str">
        <f>IF($A123="","",(VLOOKUP($A123,ACOUSTIC_PIVOT_TABLE!$B$4:$AO$500,11,FALSE)))</f>
        <v/>
      </c>
      <c r="AQ123" s="27" t="str">
        <f>IF($A123="","",(VLOOKUP($A123,ACOUSTIC_PIVOT_TABLE!$B$4:$AO$500,12,FALSE)))</f>
        <v/>
      </c>
      <c r="AR123" s="27" t="str">
        <f>IF($A123="","",(VLOOKUP($A123,ACOUSTIC_PIVOT_TABLE!$B$4:$AO$500,13,FALSE)))</f>
        <v/>
      </c>
      <c r="AS123" s="27" t="str">
        <f>IF($A123="","",(VLOOKUP($A123,ACOUSTIC_PIVOT_TABLE!$B$4:$AO$500,14,FALSE)))</f>
        <v/>
      </c>
      <c r="AT123" s="27" t="str">
        <f>IF($A123="","",(VLOOKUP($A123,ACOUSTIC_PIVOT_TABLE!$B$4:$AO$500,15,FALSE)))</f>
        <v/>
      </c>
      <c r="AU123" s="27" t="str">
        <f>IF($A123="","",(VLOOKUP($A123,ACOUSTIC_PIVOT_TABLE!$B$4:$AO$500,16,FALSE)))</f>
        <v/>
      </c>
      <c r="AV123" s="27" t="str">
        <f>IF($A123="","",(VLOOKUP($A123,ACOUSTIC_PIVOT_TABLE!$B$4:$AO$500,17,FALSE)))</f>
        <v/>
      </c>
      <c r="AW123" s="27" t="str">
        <f>IF($A123="","",(VLOOKUP($A123,ACOUSTIC_PIVOT_TABLE!$B$4:$AO$500,18,FALSE)))</f>
        <v/>
      </c>
      <c r="AX123" s="27" t="str">
        <f>IF($A123="","",(VLOOKUP($A123,ACOUSTIC_PIVOT_TABLE!$B$4:$AO$500,19,FALSE)))</f>
        <v/>
      </c>
      <c r="AY123" s="27" t="str">
        <f>IF($A123="","",(VLOOKUP($A123,ACOUSTIC_PIVOT_TABLE!$B$4:$AO$500,20,FALSE)))</f>
        <v/>
      </c>
      <c r="AZ123" s="27" t="str">
        <f>IF($A123="","",(VLOOKUP($A123,ACOUSTIC_PIVOT_TABLE!$B$4:$AO$500,21,FALSE)))</f>
        <v/>
      </c>
      <c r="BA123" s="27" t="str">
        <f>IF($A123="","",(VLOOKUP($A123,ACOUSTIC_PIVOT_TABLE!$B$4:$AO$500,22,FALSE)))</f>
        <v/>
      </c>
      <c r="BB123" s="27" t="str">
        <f>IF($A123="","",(VLOOKUP($A123,ACOUSTIC_PIVOT_TABLE!$B$4:$AO$500,23,FALSE)))</f>
        <v/>
      </c>
      <c r="BC123" s="27" t="str">
        <f>IF($A123="","",(VLOOKUP($A123,ACOUSTIC_PIVOT_TABLE!$B$4:$AO$500,24,FALSE)))</f>
        <v/>
      </c>
      <c r="BD123" s="27" t="str">
        <f>IF($A123="","",(VLOOKUP($A123,ACOUSTIC_PIVOT_TABLE!$B$4:$AO$500,25,FALSE)))</f>
        <v/>
      </c>
      <c r="BE123" s="27" t="str">
        <f>IF($A123="","",(VLOOKUP($A123,ACOUSTIC_PIVOT_TABLE!$B$4:$AO$500,26,FALSE)))</f>
        <v/>
      </c>
      <c r="BF123" s="27" t="str">
        <f>IF($A123="","",(VLOOKUP($A123,ACOUSTIC_PIVOT_TABLE!$B$4:$AO$500,27,FALSE)))</f>
        <v/>
      </c>
      <c r="BG123" s="27" t="str">
        <f>IF($A123="","",(VLOOKUP($A123,ACOUSTIC_PIVOT_TABLE!$B$4:$AO$500,28,FALSE)))</f>
        <v/>
      </c>
      <c r="BH123" s="27" t="str">
        <f>IF($A123="","",(VLOOKUP($A123,ACOUSTIC_PIVOT_TABLE!$B$4:$AO$500,29,FALSE)))</f>
        <v/>
      </c>
      <c r="BI123" s="27" t="str">
        <f>IF($A123="","",(VLOOKUP($A123,ACOUSTIC_PIVOT_TABLE!$B$4:$AO$500,30,FALSE)))</f>
        <v/>
      </c>
      <c r="BJ123" s="27" t="str">
        <f>IF($A123="","",(VLOOKUP($A123,ACOUSTIC_PIVOT_TABLE!$B$4:$AO$500,31,FALSE)))</f>
        <v/>
      </c>
      <c r="BK123" s="27" t="str">
        <f>IF($A123="","",(VLOOKUP($A123,ACOUSTIC_PIVOT_TABLE!$B$4:$AO$500,32,FALSE)))</f>
        <v/>
      </c>
      <c r="BL123" s="27" t="str">
        <f>IF($A123="","",(VLOOKUP($A123,ACOUSTIC_PIVOT_TABLE!$B$4:$AO$500,33,FALSE)))</f>
        <v/>
      </c>
      <c r="BM123" s="27" t="str">
        <f>IF($A123="","",(VLOOKUP($A123,ACOUSTIC_PIVOT_TABLE!$B$4:$AO$500,34,FALSE)))</f>
        <v/>
      </c>
      <c r="BN123" s="27" t="str">
        <f>IF($A123="","",(VLOOKUP($A123,ACOUSTIC_PIVOT_TABLE!$B$4:$AO$500,35,FALSE)))</f>
        <v/>
      </c>
      <c r="BO123" s="27" t="str">
        <f>IF($A123="","",(VLOOKUP($A123,ACOUSTIC_PIVOT_TABLE!$B$4:$AO$500,36,FALSE)))</f>
        <v/>
      </c>
      <c r="BP123" s="27" t="str">
        <f>IF($A123="","",(VLOOKUP($A123,ACOUSTIC_PIVOT_TABLE!$B$4:$AO$500,37,FALSE)))</f>
        <v/>
      </c>
      <c r="BQ123" s="27" t="str">
        <f>IF($A123="","",(VLOOKUP($A123,ACOUSTIC_PIVOT_TABLE!$B$4:$AO$500,38,FALSE)))</f>
        <v/>
      </c>
      <c r="BR123" s="27" t="str">
        <f>IF($A123="","",(VLOOKUP($A123,ACOUSTIC_PIVOT_TABLE!$B$4:$AO$500,39,FALSE)))</f>
        <v/>
      </c>
      <c r="BS123" s="27" t="str">
        <f>IF($A123="","",(VLOOKUP($A123,ACOUSTIC_PIVOT_TABLE!$B$4:$AO$500,40,FALSE)))</f>
        <v/>
      </c>
    </row>
    <row r="124" spans="1:71" x14ac:dyDescent="0.25">
      <c r="A124" s="1" t="str">
        <f>IF(ACOUSTIC_PIVOT_TABLE!B126 = 0, "",ACOUSTIC_PIVOT_TABLE!B126)</f>
        <v/>
      </c>
      <c r="B124" s="1" t="str">
        <f>IF($A124="","",(VLOOKUP($A124,ACOUSTICS_COMBINED!$B$3:$AQ$501,21,FALSE)))</f>
        <v/>
      </c>
      <c r="C124" s="1" t="str">
        <f>IF($A124="","",(VLOOKUP($A124,ACOUSTICS_COMBINED!$B$3:$AQ$501,22,FALSE)))</f>
        <v/>
      </c>
      <c r="D124" s="1" t="str">
        <f>IF($A124="","",(VLOOKUP($A124,ACOUSTICS_COMBINED!$B$3:$AQ$501,12,FALSE)))</f>
        <v/>
      </c>
      <c r="E124" s="1" t="str">
        <f>IF($A124="","",(VLOOKUP($A124,ACOUSTICS_COMBINED!$B$3:$AQ$501,13,FALSE)))</f>
        <v/>
      </c>
      <c r="F124" s="1" t="str">
        <f>IF($A124="","",(VLOOKUP($A124,ACOUSTICS_COMBINED!$B$3:$AQ$501,14,FALSE)))</f>
        <v/>
      </c>
      <c r="G124" s="1" t="str">
        <f>IF($A124="","",(VLOOKUP($A124,ACOUSTICS_COMBINED!$B$3:$AQ$501,23,FALSE)))</f>
        <v/>
      </c>
      <c r="H124" s="1" t="str">
        <f>IF($A124="","",(VLOOKUP($A124,ACOUSTICS_COMBINED!$B$3:$AQ$501,24,FALSE)))</f>
        <v/>
      </c>
      <c r="I124" s="1" t="str">
        <f>IF($A124="","",(VLOOKUP($A124,ACOUSTICS_COMBINED!$B$3:$AQ$501,15,FALSE)))</f>
        <v/>
      </c>
      <c r="J124" s="1" t="str">
        <f>IF($A124="","",(VLOOKUP($A124,ACOUSTICS_COMBINED!$B$3:$AQ$501,16,FALSE)))</f>
        <v/>
      </c>
      <c r="K124" s="1" t="str">
        <f>IF($A124="","",(VLOOKUP($A124,ACOUSTICS_COMBINED!$B$3:$AQ$501,17,FALSE)))</f>
        <v/>
      </c>
      <c r="L124" s="1" t="str">
        <f>IF($A124="","",(VLOOKUP($A124,ACOUSTICS_COMBINED!$B$3:$AQ$501,18,FALSE)))</f>
        <v/>
      </c>
      <c r="M124" s="1" t="str">
        <f>IF($A124="","",(VLOOKUP($A124,ACOUSTICS_COMBINED!$B$3:$AQ$501,25,FALSE)))</f>
        <v/>
      </c>
      <c r="N124" s="16" t="str">
        <f>IF($A124="","",(VLOOKUP($A124,ACOUSTICS_COMBINED!$B$3:$AQ$501,19,FALSE)))</f>
        <v/>
      </c>
      <c r="O124" s="16" t="str">
        <f>IF($A124="","",(VLOOKUP($A124,ACOUSTICS_COMBINED!$B$3:$AQ$501,20,FALSE)))</f>
        <v/>
      </c>
      <c r="P124" s="1" t="str">
        <f>IF($A124="","",(VLOOKUP($A124,ACOUSTICS_COMBINED!$B$3:$AQ$501,26,FALSE)))</f>
        <v/>
      </c>
      <c r="Q124" s="1" t="str">
        <f>IF($A124="","",(VLOOKUP($A124,ACOUSTICS_COMBINED!$B$3:$AQ$501,27,FALSE)))</f>
        <v/>
      </c>
      <c r="R124" s="1" t="str">
        <f>IF($A124="","",(VLOOKUP($A124,ACOUSTICS_COMBINED!$B$3:$AQ$501,28,FALSE)))</f>
        <v/>
      </c>
      <c r="S124" s="1" t="str">
        <f>IF($A124="","",(VLOOKUP($A124,ACOUSTICS_COMBINED!$B$3:$AQ$501,29,FALSE)))</f>
        <v/>
      </c>
      <c r="T124" s="1" t="str">
        <f>IF($A124="","",(VLOOKUP($A124,ACOUSTICS_COMBINED!$B$3:$AQ$501,30,FALSE)))</f>
        <v/>
      </c>
      <c r="U124" s="1" t="str">
        <f>IF($A124="","",(VLOOKUP($A124,ACOUSTICS_COMBINED!$B$3:$AQ$501,31,FALSE)))</f>
        <v/>
      </c>
      <c r="V124" s="1" t="str">
        <f>IF($A124="","",(VLOOKUP($A124,ACOUSTICS_COMBINED!$B$3:$AQ$501,32,FALSE)))</f>
        <v/>
      </c>
      <c r="W124" s="1" t="str">
        <f>IF($A124="","",(VLOOKUP($A124,ACOUSTICS_COMBINED!$B$3:$AQ$501,33,FALSE)))</f>
        <v/>
      </c>
      <c r="X124" s="1" t="str">
        <f>IF($A124="","",(VLOOKUP($A124,ACOUSTICS_COMBINED!$B$3:$AQ$501,34,FALSE)))</f>
        <v/>
      </c>
      <c r="Y124" s="1" t="str">
        <f>IF($A124="","",(VLOOKUP($A124,ACOUSTICS_COMBINED!$B$3:$AQ$501,35,FALSE)))</f>
        <v/>
      </c>
      <c r="Z124" s="1" t="str">
        <f>IF($A124="","",(VLOOKUP($A124,ACOUSTICS_COMBINED!$B$3:$AQ$501,36,FALSE)))</f>
        <v/>
      </c>
      <c r="AA124" s="1" t="str">
        <f>IF($A124="","",(VLOOKUP($A124,ACOUSTICS_COMBINED!$B$3:$AQ$501,37,FALSE)))</f>
        <v/>
      </c>
      <c r="AB124" s="1" t="str">
        <f>IF($A124="","",(VLOOKUP($A124,ACOUSTICS_COMBINED!$B$3:$AQ$501,38,FALSE)))</f>
        <v/>
      </c>
      <c r="AC124" s="1" t="str">
        <f>IF($A124="","",(VLOOKUP($A124,ACOUSTICS_COMBINED!$B$3:$AQ$501,39,FALSE)))</f>
        <v/>
      </c>
      <c r="AD124" s="1" t="str">
        <f>IF($A124="","",(VLOOKUP($A124,ACOUSTICS_COMBINED!$B$3:$AQ$501,40,FALSE)))</f>
        <v/>
      </c>
      <c r="AE124" s="1" t="str">
        <f>IF($A124="","",(VLOOKUP($A124,ACOUSTICS_COMBINED!$B$3:$AQ$501,41,FALSE)))</f>
        <v/>
      </c>
      <c r="AF124" s="1" t="str">
        <f>IF($A124="","",(VLOOKUP($A124,ACOUSTICS_COMBINED!$B$3:$AQ$501,42,FALSE)))</f>
        <v/>
      </c>
      <c r="AG124" s="27" t="str">
        <f>IF($A124="","",(VLOOKUP($A124,ACOUSTIC_PIVOT_TABLE!$B$4:$AO$500,2,FALSE)))</f>
        <v/>
      </c>
      <c r="AH124" s="27" t="str">
        <f>IF($A124="","",(VLOOKUP($A124,ACOUSTIC_PIVOT_TABLE!$B$4:$AO$500,3,FALSE)))</f>
        <v/>
      </c>
      <c r="AI124" s="27" t="str">
        <f>IF($A124="","",(VLOOKUP($A124,ACOUSTIC_PIVOT_TABLE!$B$4:$AO$500,4,FALSE)))</f>
        <v/>
      </c>
      <c r="AJ124" s="27" t="str">
        <f>IF($A124="","",(VLOOKUP($A124,ACOUSTIC_PIVOT_TABLE!$B$4:$AO$500,5,FALSE)))</f>
        <v/>
      </c>
      <c r="AK124" s="27" t="str">
        <f>IF($A124="","",(VLOOKUP($A124,ACOUSTIC_PIVOT_TABLE!$B$4:$AO$500,6,FALSE)))</f>
        <v/>
      </c>
      <c r="AL124" s="27" t="str">
        <f>IF($A124="","",(VLOOKUP($A124,ACOUSTIC_PIVOT_TABLE!$B$4:$AO$500,7,FALSE)))</f>
        <v/>
      </c>
      <c r="AM124" s="27" t="str">
        <f>IF($A124="","",(VLOOKUP($A124,ACOUSTIC_PIVOT_TABLE!$B$4:$AO$500,8,FALSE)))</f>
        <v/>
      </c>
      <c r="AN124" s="27" t="str">
        <f>IF($A124="","",(VLOOKUP($A124,ACOUSTIC_PIVOT_TABLE!$B$4:$AO$500,9,FALSE)))</f>
        <v/>
      </c>
      <c r="AO124" s="27" t="str">
        <f>IF($A124="","",(VLOOKUP($A124,ACOUSTIC_PIVOT_TABLE!$B$4:$AO$500,10,FALSE)))</f>
        <v/>
      </c>
      <c r="AP124" s="27" t="str">
        <f>IF($A124="","",(VLOOKUP($A124,ACOUSTIC_PIVOT_TABLE!$B$4:$AO$500,11,FALSE)))</f>
        <v/>
      </c>
      <c r="AQ124" s="27" t="str">
        <f>IF($A124="","",(VLOOKUP($A124,ACOUSTIC_PIVOT_TABLE!$B$4:$AO$500,12,FALSE)))</f>
        <v/>
      </c>
      <c r="AR124" s="27" t="str">
        <f>IF($A124="","",(VLOOKUP($A124,ACOUSTIC_PIVOT_TABLE!$B$4:$AO$500,13,FALSE)))</f>
        <v/>
      </c>
      <c r="AS124" s="27" t="str">
        <f>IF($A124="","",(VLOOKUP($A124,ACOUSTIC_PIVOT_TABLE!$B$4:$AO$500,14,FALSE)))</f>
        <v/>
      </c>
      <c r="AT124" s="27" t="str">
        <f>IF($A124="","",(VLOOKUP($A124,ACOUSTIC_PIVOT_TABLE!$B$4:$AO$500,15,FALSE)))</f>
        <v/>
      </c>
      <c r="AU124" s="27" t="str">
        <f>IF($A124="","",(VLOOKUP($A124,ACOUSTIC_PIVOT_TABLE!$B$4:$AO$500,16,FALSE)))</f>
        <v/>
      </c>
      <c r="AV124" s="27" t="str">
        <f>IF($A124="","",(VLOOKUP($A124,ACOUSTIC_PIVOT_TABLE!$B$4:$AO$500,17,FALSE)))</f>
        <v/>
      </c>
      <c r="AW124" s="27" t="str">
        <f>IF($A124="","",(VLOOKUP($A124,ACOUSTIC_PIVOT_TABLE!$B$4:$AO$500,18,FALSE)))</f>
        <v/>
      </c>
      <c r="AX124" s="27" t="str">
        <f>IF($A124="","",(VLOOKUP($A124,ACOUSTIC_PIVOT_TABLE!$B$4:$AO$500,19,FALSE)))</f>
        <v/>
      </c>
      <c r="AY124" s="27" t="str">
        <f>IF($A124="","",(VLOOKUP($A124,ACOUSTIC_PIVOT_TABLE!$B$4:$AO$500,20,FALSE)))</f>
        <v/>
      </c>
      <c r="AZ124" s="27" t="str">
        <f>IF($A124="","",(VLOOKUP($A124,ACOUSTIC_PIVOT_TABLE!$B$4:$AO$500,21,FALSE)))</f>
        <v/>
      </c>
      <c r="BA124" s="27" t="str">
        <f>IF($A124="","",(VLOOKUP($A124,ACOUSTIC_PIVOT_TABLE!$B$4:$AO$500,22,FALSE)))</f>
        <v/>
      </c>
      <c r="BB124" s="27" t="str">
        <f>IF($A124="","",(VLOOKUP($A124,ACOUSTIC_PIVOT_TABLE!$B$4:$AO$500,23,FALSE)))</f>
        <v/>
      </c>
      <c r="BC124" s="27" t="str">
        <f>IF($A124="","",(VLOOKUP($A124,ACOUSTIC_PIVOT_TABLE!$B$4:$AO$500,24,FALSE)))</f>
        <v/>
      </c>
      <c r="BD124" s="27" t="str">
        <f>IF($A124="","",(VLOOKUP($A124,ACOUSTIC_PIVOT_TABLE!$B$4:$AO$500,25,FALSE)))</f>
        <v/>
      </c>
      <c r="BE124" s="27" t="str">
        <f>IF($A124="","",(VLOOKUP($A124,ACOUSTIC_PIVOT_TABLE!$B$4:$AO$500,26,FALSE)))</f>
        <v/>
      </c>
      <c r="BF124" s="27" t="str">
        <f>IF($A124="","",(VLOOKUP($A124,ACOUSTIC_PIVOT_TABLE!$B$4:$AO$500,27,FALSE)))</f>
        <v/>
      </c>
      <c r="BG124" s="27" t="str">
        <f>IF($A124="","",(VLOOKUP($A124,ACOUSTIC_PIVOT_TABLE!$B$4:$AO$500,28,FALSE)))</f>
        <v/>
      </c>
      <c r="BH124" s="27" t="str">
        <f>IF($A124="","",(VLOOKUP($A124,ACOUSTIC_PIVOT_TABLE!$B$4:$AO$500,29,FALSE)))</f>
        <v/>
      </c>
      <c r="BI124" s="27" t="str">
        <f>IF($A124="","",(VLOOKUP($A124,ACOUSTIC_PIVOT_TABLE!$B$4:$AO$500,30,FALSE)))</f>
        <v/>
      </c>
      <c r="BJ124" s="27" t="str">
        <f>IF($A124="","",(VLOOKUP($A124,ACOUSTIC_PIVOT_TABLE!$B$4:$AO$500,31,FALSE)))</f>
        <v/>
      </c>
      <c r="BK124" s="27" t="str">
        <f>IF($A124="","",(VLOOKUP($A124,ACOUSTIC_PIVOT_TABLE!$B$4:$AO$500,32,FALSE)))</f>
        <v/>
      </c>
      <c r="BL124" s="27" t="str">
        <f>IF($A124="","",(VLOOKUP($A124,ACOUSTIC_PIVOT_TABLE!$B$4:$AO$500,33,FALSE)))</f>
        <v/>
      </c>
      <c r="BM124" s="27" t="str">
        <f>IF($A124="","",(VLOOKUP($A124,ACOUSTIC_PIVOT_TABLE!$B$4:$AO$500,34,FALSE)))</f>
        <v/>
      </c>
      <c r="BN124" s="27" t="str">
        <f>IF($A124="","",(VLOOKUP($A124,ACOUSTIC_PIVOT_TABLE!$B$4:$AO$500,35,FALSE)))</f>
        <v/>
      </c>
      <c r="BO124" s="27" t="str">
        <f>IF($A124="","",(VLOOKUP($A124,ACOUSTIC_PIVOT_TABLE!$B$4:$AO$500,36,FALSE)))</f>
        <v/>
      </c>
      <c r="BP124" s="27" t="str">
        <f>IF($A124="","",(VLOOKUP($A124,ACOUSTIC_PIVOT_TABLE!$B$4:$AO$500,37,FALSE)))</f>
        <v/>
      </c>
      <c r="BQ124" s="27" t="str">
        <f>IF($A124="","",(VLOOKUP($A124,ACOUSTIC_PIVOT_TABLE!$B$4:$AO$500,38,FALSE)))</f>
        <v/>
      </c>
      <c r="BR124" s="27" t="str">
        <f>IF($A124="","",(VLOOKUP($A124,ACOUSTIC_PIVOT_TABLE!$B$4:$AO$500,39,FALSE)))</f>
        <v/>
      </c>
      <c r="BS124" s="27" t="str">
        <f>IF($A124="","",(VLOOKUP($A124,ACOUSTIC_PIVOT_TABLE!$B$4:$AO$500,40,FALSE)))</f>
        <v/>
      </c>
    </row>
    <row r="125" spans="1:71" x14ac:dyDescent="0.25">
      <c r="A125" s="1" t="str">
        <f>IF(ACOUSTIC_PIVOT_TABLE!B127 = 0, "",ACOUSTIC_PIVOT_TABLE!B127)</f>
        <v/>
      </c>
      <c r="B125" s="1" t="str">
        <f>IF($A125="","",(VLOOKUP($A125,ACOUSTICS_COMBINED!$B$3:$AQ$501,21,FALSE)))</f>
        <v/>
      </c>
      <c r="C125" s="1" t="str">
        <f>IF($A125="","",(VLOOKUP($A125,ACOUSTICS_COMBINED!$B$3:$AQ$501,22,FALSE)))</f>
        <v/>
      </c>
      <c r="D125" s="1" t="str">
        <f>IF($A125="","",(VLOOKUP($A125,ACOUSTICS_COMBINED!$B$3:$AQ$501,12,FALSE)))</f>
        <v/>
      </c>
      <c r="E125" s="1" t="str">
        <f>IF($A125="","",(VLOOKUP($A125,ACOUSTICS_COMBINED!$B$3:$AQ$501,13,FALSE)))</f>
        <v/>
      </c>
      <c r="F125" s="1" t="str">
        <f>IF($A125="","",(VLOOKUP($A125,ACOUSTICS_COMBINED!$B$3:$AQ$501,14,FALSE)))</f>
        <v/>
      </c>
      <c r="G125" s="1" t="str">
        <f>IF($A125="","",(VLOOKUP($A125,ACOUSTICS_COMBINED!$B$3:$AQ$501,23,FALSE)))</f>
        <v/>
      </c>
      <c r="H125" s="1" t="str">
        <f>IF($A125="","",(VLOOKUP($A125,ACOUSTICS_COMBINED!$B$3:$AQ$501,24,FALSE)))</f>
        <v/>
      </c>
      <c r="I125" s="1" t="str">
        <f>IF($A125="","",(VLOOKUP($A125,ACOUSTICS_COMBINED!$B$3:$AQ$501,15,FALSE)))</f>
        <v/>
      </c>
      <c r="J125" s="1" t="str">
        <f>IF($A125="","",(VLOOKUP($A125,ACOUSTICS_COMBINED!$B$3:$AQ$501,16,FALSE)))</f>
        <v/>
      </c>
      <c r="K125" s="1" t="str">
        <f>IF($A125="","",(VLOOKUP($A125,ACOUSTICS_COMBINED!$B$3:$AQ$501,17,FALSE)))</f>
        <v/>
      </c>
      <c r="L125" s="1" t="str">
        <f>IF($A125="","",(VLOOKUP($A125,ACOUSTICS_COMBINED!$B$3:$AQ$501,18,FALSE)))</f>
        <v/>
      </c>
      <c r="M125" s="1" t="str">
        <f>IF($A125="","",(VLOOKUP($A125,ACOUSTICS_COMBINED!$B$3:$AQ$501,25,FALSE)))</f>
        <v/>
      </c>
      <c r="N125" s="16" t="str">
        <f>IF($A125="","",(VLOOKUP($A125,ACOUSTICS_COMBINED!$B$3:$AQ$501,19,FALSE)))</f>
        <v/>
      </c>
      <c r="O125" s="16" t="str">
        <f>IF($A125="","",(VLOOKUP($A125,ACOUSTICS_COMBINED!$B$3:$AQ$501,20,FALSE)))</f>
        <v/>
      </c>
      <c r="P125" s="1" t="str">
        <f>IF($A125="","",(VLOOKUP($A125,ACOUSTICS_COMBINED!$B$3:$AQ$501,26,FALSE)))</f>
        <v/>
      </c>
      <c r="Q125" s="1" t="str">
        <f>IF($A125="","",(VLOOKUP($A125,ACOUSTICS_COMBINED!$B$3:$AQ$501,27,FALSE)))</f>
        <v/>
      </c>
      <c r="R125" s="1" t="str">
        <f>IF($A125="","",(VLOOKUP($A125,ACOUSTICS_COMBINED!$B$3:$AQ$501,28,FALSE)))</f>
        <v/>
      </c>
      <c r="S125" s="1" t="str">
        <f>IF($A125="","",(VLOOKUP($A125,ACOUSTICS_COMBINED!$B$3:$AQ$501,29,FALSE)))</f>
        <v/>
      </c>
      <c r="T125" s="1" t="str">
        <f>IF($A125="","",(VLOOKUP($A125,ACOUSTICS_COMBINED!$B$3:$AQ$501,30,FALSE)))</f>
        <v/>
      </c>
      <c r="U125" s="1" t="str">
        <f>IF($A125="","",(VLOOKUP($A125,ACOUSTICS_COMBINED!$B$3:$AQ$501,31,FALSE)))</f>
        <v/>
      </c>
      <c r="V125" s="1" t="str">
        <f>IF($A125="","",(VLOOKUP($A125,ACOUSTICS_COMBINED!$B$3:$AQ$501,32,FALSE)))</f>
        <v/>
      </c>
      <c r="W125" s="1" t="str">
        <f>IF($A125="","",(VLOOKUP($A125,ACOUSTICS_COMBINED!$B$3:$AQ$501,33,FALSE)))</f>
        <v/>
      </c>
      <c r="X125" s="1" t="str">
        <f>IF($A125="","",(VLOOKUP($A125,ACOUSTICS_COMBINED!$B$3:$AQ$501,34,FALSE)))</f>
        <v/>
      </c>
      <c r="Y125" s="1" t="str">
        <f>IF($A125="","",(VLOOKUP($A125,ACOUSTICS_COMBINED!$B$3:$AQ$501,35,FALSE)))</f>
        <v/>
      </c>
      <c r="Z125" s="1" t="str">
        <f>IF($A125="","",(VLOOKUP($A125,ACOUSTICS_COMBINED!$B$3:$AQ$501,36,FALSE)))</f>
        <v/>
      </c>
      <c r="AA125" s="1" t="str">
        <f>IF($A125="","",(VLOOKUP($A125,ACOUSTICS_COMBINED!$B$3:$AQ$501,37,FALSE)))</f>
        <v/>
      </c>
      <c r="AB125" s="1" t="str">
        <f>IF($A125="","",(VLOOKUP($A125,ACOUSTICS_COMBINED!$B$3:$AQ$501,38,FALSE)))</f>
        <v/>
      </c>
      <c r="AC125" s="1" t="str">
        <f>IF($A125="","",(VLOOKUP($A125,ACOUSTICS_COMBINED!$B$3:$AQ$501,39,FALSE)))</f>
        <v/>
      </c>
      <c r="AD125" s="1" t="str">
        <f>IF($A125="","",(VLOOKUP($A125,ACOUSTICS_COMBINED!$B$3:$AQ$501,40,FALSE)))</f>
        <v/>
      </c>
      <c r="AE125" s="1" t="str">
        <f>IF($A125="","",(VLOOKUP($A125,ACOUSTICS_COMBINED!$B$3:$AQ$501,41,FALSE)))</f>
        <v/>
      </c>
      <c r="AF125" s="1" t="str">
        <f>IF($A125="","",(VLOOKUP($A125,ACOUSTICS_COMBINED!$B$3:$AQ$501,42,FALSE)))</f>
        <v/>
      </c>
      <c r="AG125" s="27" t="str">
        <f>IF($A125="","",(VLOOKUP($A125,ACOUSTIC_PIVOT_TABLE!$B$4:$AO$500,2,FALSE)))</f>
        <v/>
      </c>
      <c r="AH125" s="27" t="str">
        <f>IF($A125="","",(VLOOKUP($A125,ACOUSTIC_PIVOT_TABLE!$B$4:$AO$500,3,FALSE)))</f>
        <v/>
      </c>
      <c r="AI125" s="27" t="str">
        <f>IF($A125="","",(VLOOKUP($A125,ACOUSTIC_PIVOT_TABLE!$B$4:$AO$500,4,FALSE)))</f>
        <v/>
      </c>
      <c r="AJ125" s="27" t="str">
        <f>IF($A125="","",(VLOOKUP($A125,ACOUSTIC_PIVOT_TABLE!$B$4:$AO$500,5,FALSE)))</f>
        <v/>
      </c>
      <c r="AK125" s="27" t="str">
        <f>IF($A125="","",(VLOOKUP($A125,ACOUSTIC_PIVOT_TABLE!$B$4:$AO$500,6,FALSE)))</f>
        <v/>
      </c>
      <c r="AL125" s="27" t="str">
        <f>IF($A125="","",(VLOOKUP($A125,ACOUSTIC_PIVOT_TABLE!$B$4:$AO$500,7,FALSE)))</f>
        <v/>
      </c>
      <c r="AM125" s="27" t="str">
        <f>IF($A125="","",(VLOOKUP($A125,ACOUSTIC_PIVOT_TABLE!$B$4:$AO$500,8,FALSE)))</f>
        <v/>
      </c>
      <c r="AN125" s="27" t="str">
        <f>IF($A125="","",(VLOOKUP($A125,ACOUSTIC_PIVOT_TABLE!$B$4:$AO$500,9,FALSE)))</f>
        <v/>
      </c>
      <c r="AO125" s="27" t="str">
        <f>IF($A125="","",(VLOOKUP($A125,ACOUSTIC_PIVOT_TABLE!$B$4:$AO$500,10,FALSE)))</f>
        <v/>
      </c>
      <c r="AP125" s="27" t="str">
        <f>IF($A125="","",(VLOOKUP($A125,ACOUSTIC_PIVOT_TABLE!$B$4:$AO$500,11,FALSE)))</f>
        <v/>
      </c>
      <c r="AQ125" s="27" t="str">
        <f>IF($A125="","",(VLOOKUP($A125,ACOUSTIC_PIVOT_TABLE!$B$4:$AO$500,12,FALSE)))</f>
        <v/>
      </c>
      <c r="AR125" s="27" t="str">
        <f>IF($A125="","",(VLOOKUP($A125,ACOUSTIC_PIVOT_TABLE!$B$4:$AO$500,13,FALSE)))</f>
        <v/>
      </c>
      <c r="AS125" s="27" t="str">
        <f>IF($A125="","",(VLOOKUP($A125,ACOUSTIC_PIVOT_TABLE!$B$4:$AO$500,14,FALSE)))</f>
        <v/>
      </c>
      <c r="AT125" s="27" t="str">
        <f>IF($A125="","",(VLOOKUP($A125,ACOUSTIC_PIVOT_TABLE!$B$4:$AO$500,15,FALSE)))</f>
        <v/>
      </c>
      <c r="AU125" s="27" t="str">
        <f>IF($A125="","",(VLOOKUP($A125,ACOUSTIC_PIVOT_TABLE!$B$4:$AO$500,16,FALSE)))</f>
        <v/>
      </c>
      <c r="AV125" s="27" t="str">
        <f>IF($A125="","",(VLOOKUP($A125,ACOUSTIC_PIVOT_TABLE!$B$4:$AO$500,17,FALSE)))</f>
        <v/>
      </c>
      <c r="AW125" s="27" t="str">
        <f>IF($A125="","",(VLOOKUP($A125,ACOUSTIC_PIVOT_TABLE!$B$4:$AO$500,18,FALSE)))</f>
        <v/>
      </c>
      <c r="AX125" s="27" t="str">
        <f>IF($A125="","",(VLOOKUP($A125,ACOUSTIC_PIVOT_TABLE!$B$4:$AO$500,19,FALSE)))</f>
        <v/>
      </c>
      <c r="AY125" s="27" t="str">
        <f>IF($A125="","",(VLOOKUP($A125,ACOUSTIC_PIVOT_TABLE!$B$4:$AO$500,20,FALSE)))</f>
        <v/>
      </c>
      <c r="AZ125" s="27" t="str">
        <f>IF($A125="","",(VLOOKUP($A125,ACOUSTIC_PIVOT_TABLE!$B$4:$AO$500,21,FALSE)))</f>
        <v/>
      </c>
      <c r="BA125" s="27" t="str">
        <f>IF($A125="","",(VLOOKUP($A125,ACOUSTIC_PIVOT_TABLE!$B$4:$AO$500,22,FALSE)))</f>
        <v/>
      </c>
      <c r="BB125" s="27" t="str">
        <f>IF($A125="","",(VLOOKUP($A125,ACOUSTIC_PIVOT_TABLE!$B$4:$AO$500,23,FALSE)))</f>
        <v/>
      </c>
      <c r="BC125" s="27" t="str">
        <f>IF($A125="","",(VLOOKUP($A125,ACOUSTIC_PIVOT_TABLE!$B$4:$AO$500,24,FALSE)))</f>
        <v/>
      </c>
      <c r="BD125" s="27" t="str">
        <f>IF($A125="","",(VLOOKUP($A125,ACOUSTIC_PIVOT_TABLE!$B$4:$AO$500,25,FALSE)))</f>
        <v/>
      </c>
      <c r="BE125" s="27" t="str">
        <f>IF($A125="","",(VLOOKUP($A125,ACOUSTIC_PIVOT_TABLE!$B$4:$AO$500,26,FALSE)))</f>
        <v/>
      </c>
      <c r="BF125" s="27" t="str">
        <f>IF($A125="","",(VLOOKUP($A125,ACOUSTIC_PIVOT_TABLE!$B$4:$AO$500,27,FALSE)))</f>
        <v/>
      </c>
      <c r="BG125" s="27" t="str">
        <f>IF($A125="","",(VLOOKUP($A125,ACOUSTIC_PIVOT_TABLE!$B$4:$AO$500,28,FALSE)))</f>
        <v/>
      </c>
      <c r="BH125" s="27" t="str">
        <f>IF($A125="","",(VLOOKUP($A125,ACOUSTIC_PIVOT_TABLE!$B$4:$AO$500,29,FALSE)))</f>
        <v/>
      </c>
      <c r="BI125" s="27" t="str">
        <f>IF($A125="","",(VLOOKUP($A125,ACOUSTIC_PIVOT_TABLE!$B$4:$AO$500,30,FALSE)))</f>
        <v/>
      </c>
      <c r="BJ125" s="27" t="str">
        <f>IF($A125="","",(VLOOKUP($A125,ACOUSTIC_PIVOT_TABLE!$B$4:$AO$500,31,FALSE)))</f>
        <v/>
      </c>
      <c r="BK125" s="27" t="str">
        <f>IF($A125="","",(VLOOKUP($A125,ACOUSTIC_PIVOT_TABLE!$B$4:$AO$500,32,FALSE)))</f>
        <v/>
      </c>
      <c r="BL125" s="27" t="str">
        <f>IF($A125="","",(VLOOKUP($A125,ACOUSTIC_PIVOT_TABLE!$B$4:$AO$500,33,FALSE)))</f>
        <v/>
      </c>
      <c r="BM125" s="27" t="str">
        <f>IF($A125="","",(VLOOKUP($A125,ACOUSTIC_PIVOT_TABLE!$B$4:$AO$500,34,FALSE)))</f>
        <v/>
      </c>
      <c r="BN125" s="27" t="str">
        <f>IF($A125="","",(VLOOKUP($A125,ACOUSTIC_PIVOT_TABLE!$B$4:$AO$500,35,FALSE)))</f>
        <v/>
      </c>
      <c r="BO125" s="27" t="str">
        <f>IF($A125="","",(VLOOKUP($A125,ACOUSTIC_PIVOT_TABLE!$B$4:$AO$500,36,FALSE)))</f>
        <v/>
      </c>
      <c r="BP125" s="27" t="str">
        <f>IF($A125="","",(VLOOKUP($A125,ACOUSTIC_PIVOT_TABLE!$B$4:$AO$500,37,FALSE)))</f>
        <v/>
      </c>
      <c r="BQ125" s="27" t="str">
        <f>IF($A125="","",(VLOOKUP($A125,ACOUSTIC_PIVOT_TABLE!$B$4:$AO$500,38,FALSE)))</f>
        <v/>
      </c>
      <c r="BR125" s="27" t="str">
        <f>IF($A125="","",(VLOOKUP($A125,ACOUSTIC_PIVOT_TABLE!$B$4:$AO$500,39,FALSE)))</f>
        <v/>
      </c>
      <c r="BS125" s="27" t="str">
        <f>IF($A125="","",(VLOOKUP($A125,ACOUSTIC_PIVOT_TABLE!$B$4:$AO$500,40,FALSE)))</f>
        <v/>
      </c>
    </row>
    <row r="126" spans="1:71" x14ac:dyDescent="0.25">
      <c r="A126" s="1" t="str">
        <f>IF(ACOUSTIC_PIVOT_TABLE!B128 = 0, "",ACOUSTIC_PIVOT_TABLE!B128)</f>
        <v/>
      </c>
      <c r="B126" s="1" t="str">
        <f>IF($A126="","",(VLOOKUP($A126,ACOUSTICS_COMBINED!$B$3:$AQ$501,21,FALSE)))</f>
        <v/>
      </c>
      <c r="C126" s="1" t="str">
        <f>IF($A126="","",(VLOOKUP($A126,ACOUSTICS_COMBINED!$B$3:$AQ$501,22,FALSE)))</f>
        <v/>
      </c>
      <c r="D126" s="1" t="str">
        <f>IF($A126="","",(VLOOKUP($A126,ACOUSTICS_COMBINED!$B$3:$AQ$501,12,FALSE)))</f>
        <v/>
      </c>
      <c r="E126" s="1" t="str">
        <f>IF($A126="","",(VLOOKUP($A126,ACOUSTICS_COMBINED!$B$3:$AQ$501,13,FALSE)))</f>
        <v/>
      </c>
      <c r="F126" s="1" t="str">
        <f>IF($A126="","",(VLOOKUP($A126,ACOUSTICS_COMBINED!$B$3:$AQ$501,14,FALSE)))</f>
        <v/>
      </c>
      <c r="G126" s="1" t="str">
        <f>IF($A126="","",(VLOOKUP($A126,ACOUSTICS_COMBINED!$B$3:$AQ$501,23,FALSE)))</f>
        <v/>
      </c>
      <c r="H126" s="1" t="str">
        <f>IF($A126="","",(VLOOKUP($A126,ACOUSTICS_COMBINED!$B$3:$AQ$501,24,FALSE)))</f>
        <v/>
      </c>
      <c r="I126" s="1" t="str">
        <f>IF($A126="","",(VLOOKUP($A126,ACOUSTICS_COMBINED!$B$3:$AQ$501,15,FALSE)))</f>
        <v/>
      </c>
      <c r="J126" s="1" t="str">
        <f>IF($A126="","",(VLOOKUP($A126,ACOUSTICS_COMBINED!$B$3:$AQ$501,16,FALSE)))</f>
        <v/>
      </c>
      <c r="K126" s="1" t="str">
        <f>IF($A126="","",(VLOOKUP($A126,ACOUSTICS_COMBINED!$B$3:$AQ$501,17,FALSE)))</f>
        <v/>
      </c>
      <c r="L126" s="1" t="str">
        <f>IF($A126="","",(VLOOKUP($A126,ACOUSTICS_COMBINED!$B$3:$AQ$501,18,FALSE)))</f>
        <v/>
      </c>
      <c r="M126" s="1" t="str">
        <f>IF($A126="","",(VLOOKUP($A126,ACOUSTICS_COMBINED!$B$3:$AQ$501,25,FALSE)))</f>
        <v/>
      </c>
      <c r="N126" s="16" t="str">
        <f>IF($A126="","",(VLOOKUP($A126,ACOUSTICS_COMBINED!$B$3:$AQ$501,19,FALSE)))</f>
        <v/>
      </c>
      <c r="O126" s="16" t="str">
        <f>IF($A126="","",(VLOOKUP($A126,ACOUSTICS_COMBINED!$B$3:$AQ$501,20,FALSE)))</f>
        <v/>
      </c>
      <c r="P126" s="1" t="str">
        <f>IF($A126="","",(VLOOKUP($A126,ACOUSTICS_COMBINED!$B$3:$AQ$501,26,FALSE)))</f>
        <v/>
      </c>
      <c r="Q126" s="1" t="str">
        <f>IF($A126="","",(VLOOKUP($A126,ACOUSTICS_COMBINED!$B$3:$AQ$501,27,FALSE)))</f>
        <v/>
      </c>
      <c r="R126" s="1" t="str">
        <f>IF($A126="","",(VLOOKUP($A126,ACOUSTICS_COMBINED!$B$3:$AQ$501,28,FALSE)))</f>
        <v/>
      </c>
      <c r="S126" s="1" t="str">
        <f>IF($A126="","",(VLOOKUP($A126,ACOUSTICS_COMBINED!$B$3:$AQ$501,29,FALSE)))</f>
        <v/>
      </c>
      <c r="T126" s="1" t="str">
        <f>IF($A126="","",(VLOOKUP($A126,ACOUSTICS_COMBINED!$B$3:$AQ$501,30,FALSE)))</f>
        <v/>
      </c>
      <c r="U126" s="1" t="str">
        <f>IF($A126="","",(VLOOKUP($A126,ACOUSTICS_COMBINED!$B$3:$AQ$501,31,FALSE)))</f>
        <v/>
      </c>
      <c r="V126" s="1" t="str">
        <f>IF($A126="","",(VLOOKUP($A126,ACOUSTICS_COMBINED!$B$3:$AQ$501,32,FALSE)))</f>
        <v/>
      </c>
      <c r="W126" s="1" t="str">
        <f>IF($A126="","",(VLOOKUP($A126,ACOUSTICS_COMBINED!$B$3:$AQ$501,33,FALSE)))</f>
        <v/>
      </c>
      <c r="X126" s="1" t="str">
        <f>IF($A126="","",(VLOOKUP($A126,ACOUSTICS_COMBINED!$B$3:$AQ$501,34,FALSE)))</f>
        <v/>
      </c>
      <c r="Y126" s="1" t="str">
        <f>IF($A126="","",(VLOOKUP($A126,ACOUSTICS_COMBINED!$B$3:$AQ$501,35,FALSE)))</f>
        <v/>
      </c>
      <c r="Z126" s="1" t="str">
        <f>IF($A126="","",(VLOOKUP($A126,ACOUSTICS_COMBINED!$B$3:$AQ$501,36,FALSE)))</f>
        <v/>
      </c>
      <c r="AA126" s="1" t="str">
        <f>IF($A126="","",(VLOOKUP($A126,ACOUSTICS_COMBINED!$B$3:$AQ$501,37,FALSE)))</f>
        <v/>
      </c>
      <c r="AB126" s="1" t="str">
        <f>IF($A126="","",(VLOOKUP($A126,ACOUSTICS_COMBINED!$B$3:$AQ$501,38,FALSE)))</f>
        <v/>
      </c>
      <c r="AC126" s="1" t="str">
        <f>IF($A126="","",(VLOOKUP($A126,ACOUSTICS_COMBINED!$B$3:$AQ$501,39,FALSE)))</f>
        <v/>
      </c>
      <c r="AD126" s="1" t="str">
        <f>IF($A126="","",(VLOOKUP($A126,ACOUSTICS_COMBINED!$B$3:$AQ$501,40,FALSE)))</f>
        <v/>
      </c>
      <c r="AE126" s="1" t="str">
        <f>IF($A126="","",(VLOOKUP($A126,ACOUSTICS_COMBINED!$B$3:$AQ$501,41,FALSE)))</f>
        <v/>
      </c>
      <c r="AF126" s="1" t="str">
        <f>IF($A126="","",(VLOOKUP($A126,ACOUSTICS_COMBINED!$B$3:$AQ$501,42,FALSE)))</f>
        <v/>
      </c>
      <c r="AG126" s="27" t="str">
        <f>IF($A126="","",(VLOOKUP($A126,ACOUSTIC_PIVOT_TABLE!$B$4:$AO$500,2,FALSE)))</f>
        <v/>
      </c>
      <c r="AH126" s="27" t="str">
        <f>IF($A126="","",(VLOOKUP($A126,ACOUSTIC_PIVOT_TABLE!$B$4:$AO$500,3,FALSE)))</f>
        <v/>
      </c>
      <c r="AI126" s="27" t="str">
        <f>IF($A126="","",(VLOOKUP($A126,ACOUSTIC_PIVOT_TABLE!$B$4:$AO$500,4,FALSE)))</f>
        <v/>
      </c>
      <c r="AJ126" s="27" t="str">
        <f>IF($A126="","",(VLOOKUP($A126,ACOUSTIC_PIVOT_TABLE!$B$4:$AO$500,5,FALSE)))</f>
        <v/>
      </c>
      <c r="AK126" s="27" t="str">
        <f>IF($A126="","",(VLOOKUP($A126,ACOUSTIC_PIVOT_TABLE!$B$4:$AO$500,6,FALSE)))</f>
        <v/>
      </c>
      <c r="AL126" s="27" t="str">
        <f>IF($A126="","",(VLOOKUP($A126,ACOUSTIC_PIVOT_TABLE!$B$4:$AO$500,7,FALSE)))</f>
        <v/>
      </c>
      <c r="AM126" s="27" t="str">
        <f>IF($A126="","",(VLOOKUP($A126,ACOUSTIC_PIVOT_TABLE!$B$4:$AO$500,8,FALSE)))</f>
        <v/>
      </c>
      <c r="AN126" s="27" t="str">
        <f>IF($A126="","",(VLOOKUP($A126,ACOUSTIC_PIVOT_TABLE!$B$4:$AO$500,9,FALSE)))</f>
        <v/>
      </c>
      <c r="AO126" s="27" t="str">
        <f>IF($A126="","",(VLOOKUP($A126,ACOUSTIC_PIVOT_TABLE!$B$4:$AO$500,10,FALSE)))</f>
        <v/>
      </c>
      <c r="AP126" s="27" t="str">
        <f>IF($A126="","",(VLOOKUP($A126,ACOUSTIC_PIVOT_TABLE!$B$4:$AO$500,11,FALSE)))</f>
        <v/>
      </c>
      <c r="AQ126" s="27" t="str">
        <f>IF($A126="","",(VLOOKUP($A126,ACOUSTIC_PIVOT_TABLE!$B$4:$AO$500,12,FALSE)))</f>
        <v/>
      </c>
      <c r="AR126" s="27" t="str">
        <f>IF($A126="","",(VLOOKUP($A126,ACOUSTIC_PIVOT_TABLE!$B$4:$AO$500,13,FALSE)))</f>
        <v/>
      </c>
      <c r="AS126" s="27" t="str">
        <f>IF($A126="","",(VLOOKUP($A126,ACOUSTIC_PIVOT_TABLE!$B$4:$AO$500,14,FALSE)))</f>
        <v/>
      </c>
      <c r="AT126" s="27" t="str">
        <f>IF($A126="","",(VLOOKUP($A126,ACOUSTIC_PIVOT_TABLE!$B$4:$AO$500,15,FALSE)))</f>
        <v/>
      </c>
      <c r="AU126" s="27" t="str">
        <f>IF($A126="","",(VLOOKUP($A126,ACOUSTIC_PIVOT_TABLE!$B$4:$AO$500,16,FALSE)))</f>
        <v/>
      </c>
      <c r="AV126" s="27" t="str">
        <f>IF($A126="","",(VLOOKUP($A126,ACOUSTIC_PIVOT_TABLE!$B$4:$AO$500,17,FALSE)))</f>
        <v/>
      </c>
      <c r="AW126" s="27" t="str">
        <f>IF($A126="","",(VLOOKUP($A126,ACOUSTIC_PIVOT_TABLE!$B$4:$AO$500,18,FALSE)))</f>
        <v/>
      </c>
      <c r="AX126" s="27" t="str">
        <f>IF($A126="","",(VLOOKUP($A126,ACOUSTIC_PIVOT_TABLE!$B$4:$AO$500,19,FALSE)))</f>
        <v/>
      </c>
      <c r="AY126" s="27" t="str">
        <f>IF($A126="","",(VLOOKUP($A126,ACOUSTIC_PIVOT_TABLE!$B$4:$AO$500,20,FALSE)))</f>
        <v/>
      </c>
      <c r="AZ126" s="27" t="str">
        <f>IF($A126="","",(VLOOKUP($A126,ACOUSTIC_PIVOT_TABLE!$B$4:$AO$500,21,FALSE)))</f>
        <v/>
      </c>
      <c r="BA126" s="27" t="str">
        <f>IF($A126="","",(VLOOKUP($A126,ACOUSTIC_PIVOT_TABLE!$B$4:$AO$500,22,FALSE)))</f>
        <v/>
      </c>
      <c r="BB126" s="27" t="str">
        <f>IF($A126="","",(VLOOKUP($A126,ACOUSTIC_PIVOT_TABLE!$B$4:$AO$500,23,FALSE)))</f>
        <v/>
      </c>
      <c r="BC126" s="27" t="str">
        <f>IF($A126="","",(VLOOKUP($A126,ACOUSTIC_PIVOT_TABLE!$B$4:$AO$500,24,FALSE)))</f>
        <v/>
      </c>
      <c r="BD126" s="27" t="str">
        <f>IF($A126="","",(VLOOKUP($A126,ACOUSTIC_PIVOT_TABLE!$B$4:$AO$500,25,FALSE)))</f>
        <v/>
      </c>
      <c r="BE126" s="27" t="str">
        <f>IF($A126="","",(VLOOKUP($A126,ACOUSTIC_PIVOT_TABLE!$B$4:$AO$500,26,FALSE)))</f>
        <v/>
      </c>
      <c r="BF126" s="27" t="str">
        <f>IF($A126="","",(VLOOKUP($A126,ACOUSTIC_PIVOT_TABLE!$B$4:$AO$500,27,FALSE)))</f>
        <v/>
      </c>
      <c r="BG126" s="27" t="str">
        <f>IF($A126="","",(VLOOKUP($A126,ACOUSTIC_PIVOT_TABLE!$B$4:$AO$500,28,FALSE)))</f>
        <v/>
      </c>
      <c r="BH126" s="27" t="str">
        <f>IF($A126="","",(VLOOKUP($A126,ACOUSTIC_PIVOT_TABLE!$B$4:$AO$500,29,FALSE)))</f>
        <v/>
      </c>
      <c r="BI126" s="27" t="str">
        <f>IF($A126="","",(VLOOKUP($A126,ACOUSTIC_PIVOT_TABLE!$B$4:$AO$500,30,FALSE)))</f>
        <v/>
      </c>
      <c r="BJ126" s="27" t="str">
        <f>IF($A126="","",(VLOOKUP($A126,ACOUSTIC_PIVOT_TABLE!$B$4:$AO$500,31,FALSE)))</f>
        <v/>
      </c>
      <c r="BK126" s="27" t="str">
        <f>IF($A126="","",(VLOOKUP($A126,ACOUSTIC_PIVOT_TABLE!$B$4:$AO$500,32,FALSE)))</f>
        <v/>
      </c>
      <c r="BL126" s="27" t="str">
        <f>IF($A126="","",(VLOOKUP($A126,ACOUSTIC_PIVOT_TABLE!$B$4:$AO$500,33,FALSE)))</f>
        <v/>
      </c>
      <c r="BM126" s="27" t="str">
        <f>IF($A126="","",(VLOOKUP($A126,ACOUSTIC_PIVOT_TABLE!$B$4:$AO$500,34,FALSE)))</f>
        <v/>
      </c>
      <c r="BN126" s="27" t="str">
        <f>IF($A126="","",(VLOOKUP($A126,ACOUSTIC_PIVOT_TABLE!$B$4:$AO$500,35,FALSE)))</f>
        <v/>
      </c>
      <c r="BO126" s="27" t="str">
        <f>IF($A126="","",(VLOOKUP($A126,ACOUSTIC_PIVOT_TABLE!$B$4:$AO$500,36,FALSE)))</f>
        <v/>
      </c>
      <c r="BP126" s="27" t="str">
        <f>IF($A126="","",(VLOOKUP($A126,ACOUSTIC_PIVOT_TABLE!$B$4:$AO$500,37,FALSE)))</f>
        <v/>
      </c>
      <c r="BQ126" s="27" t="str">
        <f>IF($A126="","",(VLOOKUP($A126,ACOUSTIC_PIVOT_TABLE!$B$4:$AO$500,38,FALSE)))</f>
        <v/>
      </c>
      <c r="BR126" s="27" t="str">
        <f>IF($A126="","",(VLOOKUP($A126,ACOUSTIC_PIVOT_TABLE!$B$4:$AO$500,39,FALSE)))</f>
        <v/>
      </c>
      <c r="BS126" s="27" t="str">
        <f>IF($A126="","",(VLOOKUP($A126,ACOUSTIC_PIVOT_TABLE!$B$4:$AO$500,40,FALSE)))</f>
        <v/>
      </c>
    </row>
    <row r="127" spans="1:71" x14ac:dyDescent="0.25">
      <c r="A127" s="1" t="str">
        <f>IF(ACOUSTIC_PIVOT_TABLE!B129 = 0, "",ACOUSTIC_PIVOT_TABLE!B129)</f>
        <v/>
      </c>
      <c r="B127" s="1" t="str">
        <f>IF($A127="","",(VLOOKUP($A127,ACOUSTICS_COMBINED!$B$3:$AQ$501,21,FALSE)))</f>
        <v/>
      </c>
      <c r="C127" s="1" t="str">
        <f>IF($A127="","",(VLOOKUP($A127,ACOUSTICS_COMBINED!$B$3:$AQ$501,22,FALSE)))</f>
        <v/>
      </c>
      <c r="D127" s="1" t="str">
        <f>IF($A127="","",(VLOOKUP($A127,ACOUSTICS_COMBINED!$B$3:$AQ$501,12,FALSE)))</f>
        <v/>
      </c>
      <c r="E127" s="1" t="str">
        <f>IF($A127="","",(VLOOKUP($A127,ACOUSTICS_COMBINED!$B$3:$AQ$501,13,FALSE)))</f>
        <v/>
      </c>
      <c r="F127" s="1" t="str">
        <f>IF($A127="","",(VLOOKUP($A127,ACOUSTICS_COMBINED!$B$3:$AQ$501,14,FALSE)))</f>
        <v/>
      </c>
      <c r="G127" s="1" t="str">
        <f>IF($A127="","",(VLOOKUP($A127,ACOUSTICS_COMBINED!$B$3:$AQ$501,23,FALSE)))</f>
        <v/>
      </c>
      <c r="H127" s="1" t="str">
        <f>IF($A127="","",(VLOOKUP($A127,ACOUSTICS_COMBINED!$B$3:$AQ$501,24,FALSE)))</f>
        <v/>
      </c>
      <c r="I127" s="1" t="str">
        <f>IF($A127="","",(VLOOKUP($A127,ACOUSTICS_COMBINED!$B$3:$AQ$501,15,FALSE)))</f>
        <v/>
      </c>
      <c r="J127" s="1" t="str">
        <f>IF($A127="","",(VLOOKUP($A127,ACOUSTICS_COMBINED!$B$3:$AQ$501,16,FALSE)))</f>
        <v/>
      </c>
      <c r="K127" s="1" t="str">
        <f>IF($A127="","",(VLOOKUP($A127,ACOUSTICS_COMBINED!$B$3:$AQ$501,17,FALSE)))</f>
        <v/>
      </c>
      <c r="L127" s="1" t="str">
        <f>IF($A127="","",(VLOOKUP($A127,ACOUSTICS_COMBINED!$B$3:$AQ$501,18,FALSE)))</f>
        <v/>
      </c>
      <c r="M127" s="1" t="str">
        <f>IF($A127="","",(VLOOKUP($A127,ACOUSTICS_COMBINED!$B$3:$AQ$501,25,FALSE)))</f>
        <v/>
      </c>
      <c r="N127" s="16" t="str">
        <f>IF($A127="","",(VLOOKUP($A127,ACOUSTICS_COMBINED!$B$3:$AQ$501,19,FALSE)))</f>
        <v/>
      </c>
      <c r="O127" s="16" t="str">
        <f>IF($A127="","",(VLOOKUP($A127,ACOUSTICS_COMBINED!$B$3:$AQ$501,20,FALSE)))</f>
        <v/>
      </c>
      <c r="P127" s="1" t="str">
        <f>IF($A127="","",(VLOOKUP($A127,ACOUSTICS_COMBINED!$B$3:$AQ$501,26,FALSE)))</f>
        <v/>
      </c>
      <c r="Q127" s="1" t="str">
        <f>IF($A127="","",(VLOOKUP($A127,ACOUSTICS_COMBINED!$B$3:$AQ$501,27,FALSE)))</f>
        <v/>
      </c>
      <c r="R127" s="1" t="str">
        <f>IF($A127="","",(VLOOKUP($A127,ACOUSTICS_COMBINED!$B$3:$AQ$501,28,FALSE)))</f>
        <v/>
      </c>
      <c r="S127" s="1" t="str">
        <f>IF($A127="","",(VLOOKUP($A127,ACOUSTICS_COMBINED!$B$3:$AQ$501,29,FALSE)))</f>
        <v/>
      </c>
      <c r="T127" s="1" t="str">
        <f>IF($A127="","",(VLOOKUP($A127,ACOUSTICS_COMBINED!$B$3:$AQ$501,30,FALSE)))</f>
        <v/>
      </c>
      <c r="U127" s="1" t="str">
        <f>IF($A127="","",(VLOOKUP($A127,ACOUSTICS_COMBINED!$B$3:$AQ$501,31,FALSE)))</f>
        <v/>
      </c>
      <c r="V127" s="1" t="str">
        <f>IF($A127="","",(VLOOKUP($A127,ACOUSTICS_COMBINED!$B$3:$AQ$501,32,FALSE)))</f>
        <v/>
      </c>
      <c r="W127" s="1" t="str">
        <f>IF($A127="","",(VLOOKUP($A127,ACOUSTICS_COMBINED!$B$3:$AQ$501,33,FALSE)))</f>
        <v/>
      </c>
      <c r="X127" s="1" t="str">
        <f>IF($A127="","",(VLOOKUP($A127,ACOUSTICS_COMBINED!$B$3:$AQ$501,34,FALSE)))</f>
        <v/>
      </c>
      <c r="Y127" s="1" t="str">
        <f>IF($A127="","",(VLOOKUP($A127,ACOUSTICS_COMBINED!$B$3:$AQ$501,35,FALSE)))</f>
        <v/>
      </c>
      <c r="Z127" s="1" t="str">
        <f>IF($A127="","",(VLOOKUP($A127,ACOUSTICS_COMBINED!$B$3:$AQ$501,36,FALSE)))</f>
        <v/>
      </c>
      <c r="AA127" s="1" t="str">
        <f>IF($A127="","",(VLOOKUP($A127,ACOUSTICS_COMBINED!$B$3:$AQ$501,37,FALSE)))</f>
        <v/>
      </c>
      <c r="AB127" s="1" t="str">
        <f>IF($A127="","",(VLOOKUP($A127,ACOUSTICS_COMBINED!$B$3:$AQ$501,38,FALSE)))</f>
        <v/>
      </c>
      <c r="AC127" s="1" t="str">
        <f>IF($A127="","",(VLOOKUP($A127,ACOUSTICS_COMBINED!$B$3:$AQ$501,39,FALSE)))</f>
        <v/>
      </c>
      <c r="AD127" s="1" t="str">
        <f>IF($A127="","",(VLOOKUP($A127,ACOUSTICS_COMBINED!$B$3:$AQ$501,40,FALSE)))</f>
        <v/>
      </c>
      <c r="AE127" s="1" t="str">
        <f>IF($A127="","",(VLOOKUP($A127,ACOUSTICS_COMBINED!$B$3:$AQ$501,41,FALSE)))</f>
        <v/>
      </c>
      <c r="AF127" s="1" t="str">
        <f>IF($A127="","",(VLOOKUP($A127,ACOUSTICS_COMBINED!$B$3:$AQ$501,42,FALSE)))</f>
        <v/>
      </c>
      <c r="AG127" s="27" t="str">
        <f>IF($A127="","",(VLOOKUP($A127,ACOUSTIC_PIVOT_TABLE!$B$4:$AO$500,2,FALSE)))</f>
        <v/>
      </c>
      <c r="AH127" s="27" t="str">
        <f>IF($A127="","",(VLOOKUP($A127,ACOUSTIC_PIVOT_TABLE!$B$4:$AO$500,3,FALSE)))</f>
        <v/>
      </c>
      <c r="AI127" s="27" t="str">
        <f>IF($A127="","",(VLOOKUP($A127,ACOUSTIC_PIVOT_TABLE!$B$4:$AO$500,4,FALSE)))</f>
        <v/>
      </c>
      <c r="AJ127" s="27" t="str">
        <f>IF($A127="","",(VLOOKUP($A127,ACOUSTIC_PIVOT_TABLE!$B$4:$AO$500,5,FALSE)))</f>
        <v/>
      </c>
      <c r="AK127" s="27" t="str">
        <f>IF($A127="","",(VLOOKUP($A127,ACOUSTIC_PIVOT_TABLE!$B$4:$AO$500,6,FALSE)))</f>
        <v/>
      </c>
      <c r="AL127" s="27" t="str">
        <f>IF($A127="","",(VLOOKUP($A127,ACOUSTIC_PIVOT_TABLE!$B$4:$AO$500,7,FALSE)))</f>
        <v/>
      </c>
      <c r="AM127" s="27" t="str">
        <f>IF($A127="","",(VLOOKUP($A127,ACOUSTIC_PIVOT_TABLE!$B$4:$AO$500,8,FALSE)))</f>
        <v/>
      </c>
      <c r="AN127" s="27" t="str">
        <f>IF($A127="","",(VLOOKUP($A127,ACOUSTIC_PIVOT_TABLE!$B$4:$AO$500,9,FALSE)))</f>
        <v/>
      </c>
      <c r="AO127" s="27" t="str">
        <f>IF($A127="","",(VLOOKUP($A127,ACOUSTIC_PIVOT_TABLE!$B$4:$AO$500,10,FALSE)))</f>
        <v/>
      </c>
      <c r="AP127" s="27" t="str">
        <f>IF($A127="","",(VLOOKUP($A127,ACOUSTIC_PIVOT_TABLE!$B$4:$AO$500,11,FALSE)))</f>
        <v/>
      </c>
      <c r="AQ127" s="27" t="str">
        <f>IF($A127="","",(VLOOKUP($A127,ACOUSTIC_PIVOT_TABLE!$B$4:$AO$500,12,FALSE)))</f>
        <v/>
      </c>
      <c r="AR127" s="27" t="str">
        <f>IF($A127="","",(VLOOKUP($A127,ACOUSTIC_PIVOT_TABLE!$B$4:$AO$500,13,FALSE)))</f>
        <v/>
      </c>
      <c r="AS127" s="27" t="str">
        <f>IF($A127="","",(VLOOKUP($A127,ACOUSTIC_PIVOT_TABLE!$B$4:$AO$500,14,FALSE)))</f>
        <v/>
      </c>
      <c r="AT127" s="27" t="str">
        <f>IF($A127="","",(VLOOKUP($A127,ACOUSTIC_PIVOT_TABLE!$B$4:$AO$500,15,FALSE)))</f>
        <v/>
      </c>
      <c r="AU127" s="27" t="str">
        <f>IF($A127="","",(VLOOKUP($A127,ACOUSTIC_PIVOT_TABLE!$B$4:$AO$500,16,FALSE)))</f>
        <v/>
      </c>
      <c r="AV127" s="27" t="str">
        <f>IF($A127="","",(VLOOKUP($A127,ACOUSTIC_PIVOT_TABLE!$B$4:$AO$500,17,FALSE)))</f>
        <v/>
      </c>
      <c r="AW127" s="27" t="str">
        <f>IF($A127="","",(VLOOKUP($A127,ACOUSTIC_PIVOT_TABLE!$B$4:$AO$500,18,FALSE)))</f>
        <v/>
      </c>
      <c r="AX127" s="27" t="str">
        <f>IF($A127="","",(VLOOKUP($A127,ACOUSTIC_PIVOT_TABLE!$B$4:$AO$500,19,FALSE)))</f>
        <v/>
      </c>
      <c r="AY127" s="27" t="str">
        <f>IF($A127="","",(VLOOKUP($A127,ACOUSTIC_PIVOT_TABLE!$B$4:$AO$500,20,FALSE)))</f>
        <v/>
      </c>
      <c r="AZ127" s="27" t="str">
        <f>IF($A127="","",(VLOOKUP($A127,ACOUSTIC_PIVOT_TABLE!$B$4:$AO$500,21,FALSE)))</f>
        <v/>
      </c>
      <c r="BA127" s="27" t="str">
        <f>IF($A127="","",(VLOOKUP($A127,ACOUSTIC_PIVOT_TABLE!$B$4:$AO$500,22,FALSE)))</f>
        <v/>
      </c>
      <c r="BB127" s="27" t="str">
        <f>IF($A127="","",(VLOOKUP($A127,ACOUSTIC_PIVOT_TABLE!$B$4:$AO$500,23,FALSE)))</f>
        <v/>
      </c>
      <c r="BC127" s="27" t="str">
        <f>IF($A127="","",(VLOOKUP($A127,ACOUSTIC_PIVOT_TABLE!$B$4:$AO$500,24,FALSE)))</f>
        <v/>
      </c>
      <c r="BD127" s="27" t="str">
        <f>IF($A127="","",(VLOOKUP($A127,ACOUSTIC_PIVOT_TABLE!$B$4:$AO$500,25,FALSE)))</f>
        <v/>
      </c>
      <c r="BE127" s="27" t="str">
        <f>IF($A127="","",(VLOOKUP($A127,ACOUSTIC_PIVOT_TABLE!$B$4:$AO$500,26,FALSE)))</f>
        <v/>
      </c>
      <c r="BF127" s="27" t="str">
        <f>IF($A127="","",(VLOOKUP($A127,ACOUSTIC_PIVOT_TABLE!$B$4:$AO$500,27,FALSE)))</f>
        <v/>
      </c>
      <c r="BG127" s="27" t="str">
        <f>IF($A127="","",(VLOOKUP($A127,ACOUSTIC_PIVOT_TABLE!$B$4:$AO$500,28,FALSE)))</f>
        <v/>
      </c>
      <c r="BH127" s="27" t="str">
        <f>IF($A127="","",(VLOOKUP($A127,ACOUSTIC_PIVOT_TABLE!$B$4:$AO$500,29,FALSE)))</f>
        <v/>
      </c>
      <c r="BI127" s="27" t="str">
        <f>IF($A127="","",(VLOOKUP($A127,ACOUSTIC_PIVOT_TABLE!$B$4:$AO$500,30,FALSE)))</f>
        <v/>
      </c>
      <c r="BJ127" s="27" t="str">
        <f>IF($A127="","",(VLOOKUP($A127,ACOUSTIC_PIVOT_TABLE!$B$4:$AO$500,31,FALSE)))</f>
        <v/>
      </c>
      <c r="BK127" s="27" t="str">
        <f>IF($A127="","",(VLOOKUP($A127,ACOUSTIC_PIVOT_TABLE!$B$4:$AO$500,32,FALSE)))</f>
        <v/>
      </c>
      <c r="BL127" s="27" t="str">
        <f>IF($A127="","",(VLOOKUP($A127,ACOUSTIC_PIVOT_TABLE!$B$4:$AO$500,33,FALSE)))</f>
        <v/>
      </c>
      <c r="BM127" s="27" t="str">
        <f>IF($A127="","",(VLOOKUP($A127,ACOUSTIC_PIVOT_TABLE!$B$4:$AO$500,34,FALSE)))</f>
        <v/>
      </c>
      <c r="BN127" s="27" t="str">
        <f>IF($A127="","",(VLOOKUP($A127,ACOUSTIC_PIVOT_TABLE!$B$4:$AO$500,35,FALSE)))</f>
        <v/>
      </c>
      <c r="BO127" s="27" t="str">
        <f>IF($A127="","",(VLOOKUP($A127,ACOUSTIC_PIVOT_TABLE!$B$4:$AO$500,36,FALSE)))</f>
        <v/>
      </c>
      <c r="BP127" s="27" t="str">
        <f>IF($A127="","",(VLOOKUP($A127,ACOUSTIC_PIVOT_TABLE!$B$4:$AO$500,37,FALSE)))</f>
        <v/>
      </c>
      <c r="BQ127" s="27" t="str">
        <f>IF($A127="","",(VLOOKUP($A127,ACOUSTIC_PIVOT_TABLE!$B$4:$AO$500,38,FALSE)))</f>
        <v/>
      </c>
      <c r="BR127" s="27" t="str">
        <f>IF($A127="","",(VLOOKUP($A127,ACOUSTIC_PIVOT_TABLE!$B$4:$AO$500,39,FALSE)))</f>
        <v/>
      </c>
      <c r="BS127" s="27" t="str">
        <f>IF($A127="","",(VLOOKUP($A127,ACOUSTIC_PIVOT_TABLE!$B$4:$AO$500,40,FALSE)))</f>
        <v/>
      </c>
    </row>
    <row r="128" spans="1:71" x14ac:dyDescent="0.25">
      <c r="A128" s="1" t="str">
        <f>IF(ACOUSTIC_PIVOT_TABLE!B130 = 0, "",ACOUSTIC_PIVOT_TABLE!B130)</f>
        <v/>
      </c>
      <c r="B128" s="1" t="str">
        <f>IF($A128="","",(VLOOKUP($A128,ACOUSTICS_COMBINED!$B$3:$AQ$501,21,FALSE)))</f>
        <v/>
      </c>
      <c r="C128" s="1" t="str">
        <f>IF($A128="","",(VLOOKUP($A128,ACOUSTICS_COMBINED!$B$3:$AQ$501,22,FALSE)))</f>
        <v/>
      </c>
      <c r="D128" s="1" t="str">
        <f>IF($A128="","",(VLOOKUP($A128,ACOUSTICS_COMBINED!$B$3:$AQ$501,12,FALSE)))</f>
        <v/>
      </c>
      <c r="E128" s="1" t="str">
        <f>IF($A128="","",(VLOOKUP($A128,ACOUSTICS_COMBINED!$B$3:$AQ$501,13,FALSE)))</f>
        <v/>
      </c>
      <c r="F128" s="1" t="str">
        <f>IF($A128="","",(VLOOKUP($A128,ACOUSTICS_COMBINED!$B$3:$AQ$501,14,FALSE)))</f>
        <v/>
      </c>
      <c r="G128" s="1" t="str">
        <f>IF($A128="","",(VLOOKUP($A128,ACOUSTICS_COMBINED!$B$3:$AQ$501,23,FALSE)))</f>
        <v/>
      </c>
      <c r="H128" s="1" t="str">
        <f>IF($A128="","",(VLOOKUP($A128,ACOUSTICS_COMBINED!$B$3:$AQ$501,24,FALSE)))</f>
        <v/>
      </c>
      <c r="I128" s="1" t="str">
        <f>IF($A128="","",(VLOOKUP($A128,ACOUSTICS_COMBINED!$B$3:$AQ$501,15,FALSE)))</f>
        <v/>
      </c>
      <c r="J128" s="1" t="str">
        <f>IF($A128="","",(VLOOKUP($A128,ACOUSTICS_COMBINED!$B$3:$AQ$501,16,FALSE)))</f>
        <v/>
      </c>
      <c r="K128" s="1" t="str">
        <f>IF($A128="","",(VLOOKUP($A128,ACOUSTICS_COMBINED!$B$3:$AQ$501,17,FALSE)))</f>
        <v/>
      </c>
      <c r="L128" s="1" t="str">
        <f>IF($A128="","",(VLOOKUP($A128,ACOUSTICS_COMBINED!$B$3:$AQ$501,18,FALSE)))</f>
        <v/>
      </c>
      <c r="M128" s="1" t="str">
        <f>IF($A128="","",(VLOOKUP($A128,ACOUSTICS_COMBINED!$B$3:$AQ$501,25,FALSE)))</f>
        <v/>
      </c>
      <c r="N128" s="16" t="str">
        <f>IF($A128="","",(VLOOKUP($A128,ACOUSTICS_COMBINED!$B$3:$AQ$501,19,FALSE)))</f>
        <v/>
      </c>
      <c r="O128" s="16" t="str">
        <f>IF($A128="","",(VLOOKUP($A128,ACOUSTICS_COMBINED!$B$3:$AQ$501,20,FALSE)))</f>
        <v/>
      </c>
      <c r="P128" s="1" t="str">
        <f>IF($A128="","",(VLOOKUP($A128,ACOUSTICS_COMBINED!$B$3:$AQ$501,26,FALSE)))</f>
        <v/>
      </c>
      <c r="Q128" s="1" t="str">
        <f>IF($A128="","",(VLOOKUP($A128,ACOUSTICS_COMBINED!$B$3:$AQ$501,27,FALSE)))</f>
        <v/>
      </c>
      <c r="R128" s="1" t="str">
        <f>IF($A128="","",(VLOOKUP($A128,ACOUSTICS_COMBINED!$B$3:$AQ$501,28,FALSE)))</f>
        <v/>
      </c>
      <c r="S128" s="1" t="str">
        <f>IF($A128="","",(VLOOKUP($A128,ACOUSTICS_COMBINED!$B$3:$AQ$501,29,FALSE)))</f>
        <v/>
      </c>
      <c r="T128" s="1" t="str">
        <f>IF($A128="","",(VLOOKUP($A128,ACOUSTICS_COMBINED!$B$3:$AQ$501,30,FALSE)))</f>
        <v/>
      </c>
      <c r="U128" s="1" t="str">
        <f>IF($A128="","",(VLOOKUP($A128,ACOUSTICS_COMBINED!$B$3:$AQ$501,31,FALSE)))</f>
        <v/>
      </c>
      <c r="V128" s="1" t="str">
        <f>IF($A128="","",(VLOOKUP($A128,ACOUSTICS_COMBINED!$B$3:$AQ$501,32,FALSE)))</f>
        <v/>
      </c>
      <c r="W128" s="1" t="str">
        <f>IF($A128="","",(VLOOKUP($A128,ACOUSTICS_COMBINED!$B$3:$AQ$501,33,FALSE)))</f>
        <v/>
      </c>
      <c r="X128" s="1" t="str">
        <f>IF($A128="","",(VLOOKUP($A128,ACOUSTICS_COMBINED!$B$3:$AQ$501,34,FALSE)))</f>
        <v/>
      </c>
      <c r="Y128" s="1" t="str">
        <f>IF($A128="","",(VLOOKUP($A128,ACOUSTICS_COMBINED!$B$3:$AQ$501,35,FALSE)))</f>
        <v/>
      </c>
      <c r="Z128" s="1" t="str">
        <f>IF($A128="","",(VLOOKUP($A128,ACOUSTICS_COMBINED!$B$3:$AQ$501,36,FALSE)))</f>
        <v/>
      </c>
      <c r="AA128" s="1" t="str">
        <f>IF($A128="","",(VLOOKUP($A128,ACOUSTICS_COMBINED!$B$3:$AQ$501,37,FALSE)))</f>
        <v/>
      </c>
      <c r="AB128" s="1" t="str">
        <f>IF($A128="","",(VLOOKUP($A128,ACOUSTICS_COMBINED!$B$3:$AQ$501,38,FALSE)))</f>
        <v/>
      </c>
      <c r="AC128" s="1" t="str">
        <f>IF($A128="","",(VLOOKUP($A128,ACOUSTICS_COMBINED!$B$3:$AQ$501,39,FALSE)))</f>
        <v/>
      </c>
      <c r="AD128" s="1" t="str">
        <f>IF($A128="","",(VLOOKUP($A128,ACOUSTICS_COMBINED!$B$3:$AQ$501,40,FALSE)))</f>
        <v/>
      </c>
      <c r="AE128" s="1" t="str">
        <f>IF($A128="","",(VLOOKUP($A128,ACOUSTICS_COMBINED!$B$3:$AQ$501,41,FALSE)))</f>
        <v/>
      </c>
      <c r="AF128" s="1" t="str">
        <f>IF($A128="","",(VLOOKUP($A128,ACOUSTICS_COMBINED!$B$3:$AQ$501,42,FALSE)))</f>
        <v/>
      </c>
      <c r="AG128" s="27" t="str">
        <f>IF($A128="","",(VLOOKUP($A128,ACOUSTIC_PIVOT_TABLE!$B$4:$AO$500,2,FALSE)))</f>
        <v/>
      </c>
      <c r="AH128" s="27" t="str">
        <f>IF($A128="","",(VLOOKUP($A128,ACOUSTIC_PIVOT_TABLE!$B$4:$AO$500,3,FALSE)))</f>
        <v/>
      </c>
      <c r="AI128" s="27" t="str">
        <f>IF($A128="","",(VLOOKUP($A128,ACOUSTIC_PIVOT_TABLE!$B$4:$AO$500,4,FALSE)))</f>
        <v/>
      </c>
      <c r="AJ128" s="27" t="str">
        <f>IF($A128="","",(VLOOKUP($A128,ACOUSTIC_PIVOT_TABLE!$B$4:$AO$500,5,FALSE)))</f>
        <v/>
      </c>
      <c r="AK128" s="27" t="str">
        <f>IF($A128="","",(VLOOKUP($A128,ACOUSTIC_PIVOT_TABLE!$B$4:$AO$500,6,FALSE)))</f>
        <v/>
      </c>
      <c r="AL128" s="27" t="str">
        <f>IF($A128="","",(VLOOKUP($A128,ACOUSTIC_PIVOT_TABLE!$B$4:$AO$500,7,FALSE)))</f>
        <v/>
      </c>
      <c r="AM128" s="27" t="str">
        <f>IF($A128="","",(VLOOKUP($A128,ACOUSTIC_PIVOT_TABLE!$B$4:$AO$500,8,FALSE)))</f>
        <v/>
      </c>
      <c r="AN128" s="27" t="str">
        <f>IF($A128="","",(VLOOKUP($A128,ACOUSTIC_PIVOT_TABLE!$B$4:$AO$500,9,FALSE)))</f>
        <v/>
      </c>
      <c r="AO128" s="27" t="str">
        <f>IF($A128="","",(VLOOKUP($A128,ACOUSTIC_PIVOT_TABLE!$B$4:$AO$500,10,FALSE)))</f>
        <v/>
      </c>
      <c r="AP128" s="27" t="str">
        <f>IF($A128="","",(VLOOKUP($A128,ACOUSTIC_PIVOT_TABLE!$B$4:$AO$500,11,FALSE)))</f>
        <v/>
      </c>
      <c r="AQ128" s="27" t="str">
        <f>IF($A128="","",(VLOOKUP($A128,ACOUSTIC_PIVOT_TABLE!$B$4:$AO$500,12,FALSE)))</f>
        <v/>
      </c>
      <c r="AR128" s="27" t="str">
        <f>IF($A128="","",(VLOOKUP($A128,ACOUSTIC_PIVOT_TABLE!$B$4:$AO$500,13,FALSE)))</f>
        <v/>
      </c>
      <c r="AS128" s="27" t="str">
        <f>IF($A128="","",(VLOOKUP($A128,ACOUSTIC_PIVOT_TABLE!$B$4:$AO$500,14,FALSE)))</f>
        <v/>
      </c>
      <c r="AT128" s="27" t="str">
        <f>IF($A128="","",(VLOOKUP($A128,ACOUSTIC_PIVOT_TABLE!$B$4:$AO$500,15,FALSE)))</f>
        <v/>
      </c>
      <c r="AU128" s="27" t="str">
        <f>IF($A128="","",(VLOOKUP($A128,ACOUSTIC_PIVOT_TABLE!$B$4:$AO$500,16,FALSE)))</f>
        <v/>
      </c>
      <c r="AV128" s="27" t="str">
        <f>IF($A128="","",(VLOOKUP($A128,ACOUSTIC_PIVOT_TABLE!$B$4:$AO$500,17,FALSE)))</f>
        <v/>
      </c>
      <c r="AW128" s="27" t="str">
        <f>IF($A128="","",(VLOOKUP($A128,ACOUSTIC_PIVOT_TABLE!$B$4:$AO$500,18,FALSE)))</f>
        <v/>
      </c>
      <c r="AX128" s="27" t="str">
        <f>IF($A128="","",(VLOOKUP($A128,ACOUSTIC_PIVOT_TABLE!$B$4:$AO$500,19,FALSE)))</f>
        <v/>
      </c>
      <c r="AY128" s="27" t="str">
        <f>IF($A128="","",(VLOOKUP($A128,ACOUSTIC_PIVOT_TABLE!$B$4:$AO$500,20,FALSE)))</f>
        <v/>
      </c>
      <c r="AZ128" s="27" t="str">
        <f>IF($A128="","",(VLOOKUP($A128,ACOUSTIC_PIVOT_TABLE!$B$4:$AO$500,21,FALSE)))</f>
        <v/>
      </c>
      <c r="BA128" s="27" t="str">
        <f>IF($A128="","",(VLOOKUP($A128,ACOUSTIC_PIVOT_TABLE!$B$4:$AO$500,22,FALSE)))</f>
        <v/>
      </c>
      <c r="BB128" s="27" t="str">
        <f>IF($A128="","",(VLOOKUP($A128,ACOUSTIC_PIVOT_TABLE!$B$4:$AO$500,23,FALSE)))</f>
        <v/>
      </c>
      <c r="BC128" s="27" t="str">
        <f>IF($A128="","",(VLOOKUP($A128,ACOUSTIC_PIVOT_TABLE!$B$4:$AO$500,24,FALSE)))</f>
        <v/>
      </c>
      <c r="BD128" s="27" t="str">
        <f>IF($A128="","",(VLOOKUP($A128,ACOUSTIC_PIVOT_TABLE!$B$4:$AO$500,25,FALSE)))</f>
        <v/>
      </c>
      <c r="BE128" s="27" t="str">
        <f>IF($A128="","",(VLOOKUP($A128,ACOUSTIC_PIVOT_TABLE!$B$4:$AO$500,26,FALSE)))</f>
        <v/>
      </c>
      <c r="BF128" s="27" t="str">
        <f>IF($A128="","",(VLOOKUP($A128,ACOUSTIC_PIVOT_TABLE!$B$4:$AO$500,27,FALSE)))</f>
        <v/>
      </c>
      <c r="BG128" s="27" t="str">
        <f>IF($A128="","",(VLOOKUP($A128,ACOUSTIC_PIVOT_TABLE!$B$4:$AO$500,28,FALSE)))</f>
        <v/>
      </c>
      <c r="BH128" s="27" t="str">
        <f>IF($A128="","",(VLOOKUP($A128,ACOUSTIC_PIVOT_TABLE!$B$4:$AO$500,29,FALSE)))</f>
        <v/>
      </c>
      <c r="BI128" s="27" t="str">
        <f>IF($A128="","",(VLOOKUP($A128,ACOUSTIC_PIVOT_TABLE!$B$4:$AO$500,30,FALSE)))</f>
        <v/>
      </c>
      <c r="BJ128" s="27" t="str">
        <f>IF($A128="","",(VLOOKUP($A128,ACOUSTIC_PIVOT_TABLE!$B$4:$AO$500,31,FALSE)))</f>
        <v/>
      </c>
      <c r="BK128" s="27" t="str">
        <f>IF($A128="","",(VLOOKUP($A128,ACOUSTIC_PIVOT_TABLE!$B$4:$AO$500,32,FALSE)))</f>
        <v/>
      </c>
      <c r="BL128" s="27" t="str">
        <f>IF($A128="","",(VLOOKUP($A128,ACOUSTIC_PIVOT_TABLE!$B$4:$AO$500,33,FALSE)))</f>
        <v/>
      </c>
      <c r="BM128" s="27" t="str">
        <f>IF($A128="","",(VLOOKUP($A128,ACOUSTIC_PIVOT_TABLE!$B$4:$AO$500,34,FALSE)))</f>
        <v/>
      </c>
      <c r="BN128" s="27" t="str">
        <f>IF($A128="","",(VLOOKUP($A128,ACOUSTIC_PIVOT_TABLE!$B$4:$AO$500,35,FALSE)))</f>
        <v/>
      </c>
      <c r="BO128" s="27" t="str">
        <f>IF($A128="","",(VLOOKUP($A128,ACOUSTIC_PIVOT_TABLE!$B$4:$AO$500,36,FALSE)))</f>
        <v/>
      </c>
      <c r="BP128" s="27" t="str">
        <f>IF($A128="","",(VLOOKUP($A128,ACOUSTIC_PIVOT_TABLE!$B$4:$AO$500,37,FALSE)))</f>
        <v/>
      </c>
      <c r="BQ128" s="27" t="str">
        <f>IF($A128="","",(VLOOKUP($A128,ACOUSTIC_PIVOT_TABLE!$B$4:$AO$500,38,FALSE)))</f>
        <v/>
      </c>
      <c r="BR128" s="27" t="str">
        <f>IF($A128="","",(VLOOKUP($A128,ACOUSTIC_PIVOT_TABLE!$B$4:$AO$500,39,FALSE)))</f>
        <v/>
      </c>
      <c r="BS128" s="27" t="str">
        <f>IF($A128="","",(VLOOKUP($A128,ACOUSTIC_PIVOT_TABLE!$B$4:$AO$500,40,FALSE)))</f>
        <v/>
      </c>
    </row>
    <row r="129" spans="1:71" x14ac:dyDescent="0.25">
      <c r="A129" s="1" t="str">
        <f>IF(ACOUSTIC_PIVOT_TABLE!B131 = 0, "",ACOUSTIC_PIVOT_TABLE!B131)</f>
        <v/>
      </c>
      <c r="B129" s="1" t="str">
        <f>IF($A129="","",(VLOOKUP($A129,ACOUSTICS_COMBINED!$B$3:$AQ$501,21,FALSE)))</f>
        <v/>
      </c>
      <c r="C129" s="1" t="str">
        <f>IF($A129="","",(VLOOKUP($A129,ACOUSTICS_COMBINED!$B$3:$AQ$501,22,FALSE)))</f>
        <v/>
      </c>
      <c r="D129" s="1" t="str">
        <f>IF($A129="","",(VLOOKUP($A129,ACOUSTICS_COMBINED!$B$3:$AQ$501,12,FALSE)))</f>
        <v/>
      </c>
      <c r="E129" s="1" t="str">
        <f>IF($A129="","",(VLOOKUP($A129,ACOUSTICS_COMBINED!$B$3:$AQ$501,13,FALSE)))</f>
        <v/>
      </c>
      <c r="F129" s="1" t="str">
        <f>IF($A129="","",(VLOOKUP($A129,ACOUSTICS_COMBINED!$B$3:$AQ$501,14,FALSE)))</f>
        <v/>
      </c>
      <c r="G129" s="1" t="str">
        <f>IF($A129="","",(VLOOKUP($A129,ACOUSTICS_COMBINED!$B$3:$AQ$501,23,FALSE)))</f>
        <v/>
      </c>
      <c r="H129" s="1" t="str">
        <f>IF($A129="","",(VLOOKUP($A129,ACOUSTICS_COMBINED!$B$3:$AQ$501,24,FALSE)))</f>
        <v/>
      </c>
      <c r="I129" s="1" t="str">
        <f>IF($A129="","",(VLOOKUP($A129,ACOUSTICS_COMBINED!$B$3:$AQ$501,15,FALSE)))</f>
        <v/>
      </c>
      <c r="J129" s="1" t="str">
        <f>IF($A129="","",(VLOOKUP($A129,ACOUSTICS_COMBINED!$B$3:$AQ$501,16,FALSE)))</f>
        <v/>
      </c>
      <c r="K129" s="1" t="str">
        <f>IF($A129="","",(VLOOKUP($A129,ACOUSTICS_COMBINED!$B$3:$AQ$501,17,FALSE)))</f>
        <v/>
      </c>
      <c r="L129" s="1" t="str">
        <f>IF($A129="","",(VLOOKUP($A129,ACOUSTICS_COMBINED!$B$3:$AQ$501,18,FALSE)))</f>
        <v/>
      </c>
      <c r="M129" s="1" t="str">
        <f>IF($A129="","",(VLOOKUP($A129,ACOUSTICS_COMBINED!$B$3:$AQ$501,25,FALSE)))</f>
        <v/>
      </c>
      <c r="N129" s="16" t="str">
        <f>IF($A129="","",(VLOOKUP($A129,ACOUSTICS_COMBINED!$B$3:$AQ$501,19,FALSE)))</f>
        <v/>
      </c>
      <c r="O129" s="16" t="str">
        <f>IF($A129="","",(VLOOKUP($A129,ACOUSTICS_COMBINED!$B$3:$AQ$501,20,FALSE)))</f>
        <v/>
      </c>
      <c r="P129" s="1" t="str">
        <f>IF($A129="","",(VLOOKUP($A129,ACOUSTICS_COMBINED!$B$3:$AQ$501,26,FALSE)))</f>
        <v/>
      </c>
      <c r="Q129" s="1" t="str">
        <f>IF($A129="","",(VLOOKUP($A129,ACOUSTICS_COMBINED!$B$3:$AQ$501,27,FALSE)))</f>
        <v/>
      </c>
      <c r="R129" s="1" t="str">
        <f>IF($A129="","",(VLOOKUP($A129,ACOUSTICS_COMBINED!$B$3:$AQ$501,28,FALSE)))</f>
        <v/>
      </c>
      <c r="S129" s="1" t="str">
        <f>IF($A129="","",(VLOOKUP($A129,ACOUSTICS_COMBINED!$B$3:$AQ$501,29,FALSE)))</f>
        <v/>
      </c>
      <c r="T129" s="1" t="str">
        <f>IF($A129="","",(VLOOKUP($A129,ACOUSTICS_COMBINED!$B$3:$AQ$501,30,FALSE)))</f>
        <v/>
      </c>
      <c r="U129" s="1" t="str">
        <f>IF($A129="","",(VLOOKUP($A129,ACOUSTICS_COMBINED!$B$3:$AQ$501,31,FALSE)))</f>
        <v/>
      </c>
      <c r="V129" s="1" t="str">
        <f>IF($A129="","",(VLOOKUP($A129,ACOUSTICS_COMBINED!$B$3:$AQ$501,32,FALSE)))</f>
        <v/>
      </c>
      <c r="W129" s="1" t="str">
        <f>IF($A129="","",(VLOOKUP($A129,ACOUSTICS_COMBINED!$B$3:$AQ$501,33,FALSE)))</f>
        <v/>
      </c>
      <c r="X129" s="1" t="str">
        <f>IF($A129="","",(VLOOKUP($A129,ACOUSTICS_COMBINED!$B$3:$AQ$501,34,FALSE)))</f>
        <v/>
      </c>
      <c r="Y129" s="1" t="str">
        <f>IF($A129="","",(VLOOKUP($A129,ACOUSTICS_COMBINED!$B$3:$AQ$501,35,FALSE)))</f>
        <v/>
      </c>
      <c r="Z129" s="1" t="str">
        <f>IF($A129="","",(VLOOKUP($A129,ACOUSTICS_COMBINED!$B$3:$AQ$501,36,FALSE)))</f>
        <v/>
      </c>
      <c r="AA129" s="1" t="str">
        <f>IF($A129="","",(VLOOKUP($A129,ACOUSTICS_COMBINED!$B$3:$AQ$501,37,FALSE)))</f>
        <v/>
      </c>
      <c r="AB129" s="1" t="str">
        <f>IF($A129="","",(VLOOKUP($A129,ACOUSTICS_COMBINED!$B$3:$AQ$501,38,FALSE)))</f>
        <v/>
      </c>
      <c r="AC129" s="1" t="str">
        <f>IF($A129="","",(VLOOKUP($A129,ACOUSTICS_COMBINED!$B$3:$AQ$501,39,FALSE)))</f>
        <v/>
      </c>
      <c r="AD129" s="1" t="str">
        <f>IF($A129="","",(VLOOKUP($A129,ACOUSTICS_COMBINED!$B$3:$AQ$501,40,FALSE)))</f>
        <v/>
      </c>
      <c r="AE129" s="1" t="str">
        <f>IF($A129="","",(VLOOKUP($A129,ACOUSTICS_COMBINED!$B$3:$AQ$501,41,FALSE)))</f>
        <v/>
      </c>
      <c r="AF129" s="1" t="str">
        <f>IF($A129="","",(VLOOKUP($A129,ACOUSTICS_COMBINED!$B$3:$AQ$501,42,FALSE)))</f>
        <v/>
      </c>
      <c r="AG129" s="27" t="str">
        <f>IF($A129="","",(VLOOKUP($A129,ACOUSTIC_PIVOT_TABLE!$B$4:$AO$500,2,FALSE)))</f>
        <v/>
      </c>
      <c r="AH129" s="27" t="str">
        <f>IF($A129="","",(VLOOKUP($A129,ACOUSTIC_PIVOT_TABLE!$B$4:$AO$500,3,FALSE)))</f>
        <v/>
      </c>
      <c r="AI129" s="27" t="str">
        <f>IF($A129="","",(VLOOKUP($A129,ACOUSTIC_PIVOT_TABLE!$B$4:$AO$500,4,FALSE)))</f>
        <v/>
      </c>
      <c r="AJ129" s="27" t="str">
        <f>IF($A129="","",(VLOOKUP($A129,ACOUSTIC_PIVOT_TABLE!$B$4:$AO$500,5,FALSE)))</f>
        <v/>
      </c>
      <c r="AK129" s="27" t="str">
        <f>IF($A129="","",(VLOOKUP($A129,ACOUSTIC_PIVOT_TABLE!$B$4:$AO$500,6,FALSE)))</f>
        <v/>
      </c>
      <c r="AL129" s="27" t="str">
        <f>IF($A129="","",(VLOOKUP($A129,ACOUSTIC_PIVOT_TABLE!$B$4:$AO$500,7,FALSE)))</f>
        <v/>
      </c>
      <c r="AM129" s="27" t="str">
        <f>IF($A129="","",(VLOOKUP($A129,ACOUSTIC_PIVOT_TABLE!$B$4:$AO$500,8,FALSE)))</f>
        <v/>
      </c>
      <c r="AN129" s="27" t="str">
        <f>IF($A129="","",(VLOOKUP($A129,ACOUSTIC_PIVOT_TABLE!$B$4:$AO$500,9,FALSE)))</f>
        <v/>
      </c>
      <c r="AO129" s="27" t="str">
        <f>IF($A129="","",(VLOOKUP($A129,ACOUSTIC_PIVOT_TABLE!$B$4:$AO$500,10,FALSE)))</f>
        <v/>
      </c>
      <c r="AP129" s="27" t="str">
        <f>IF($A129="","",(VLOOKUP($A129,ACOUSTIC_PIVOT_TABLE!$B$4:$AO$500,11,FALSE)))</f>
        <v/>
      </c>
      <c r="AQ129" s="27" t="str">
        <f>IF($A129="","",(VLOOKUP($A129,ACOUSTIC_PIVOT_TABLE!$B$4:$AO$500,12,FALSE)))</f>
        <v/>
      </c>
      <c r="AR129" s="27" t="str">
        <f>IF($A129="","",(VLOOKUP($A129,ACOUSTIC_PIVOT_TABLE!$B$4:$AO$500,13,FALSE)))</f>
        <v/>
      </c>
      <c r="AS129" s="27" t="str">
        <f>IF($A129="","",(VLOOKUP($A129,ACOUSTIC_PIVOT_TABLE!$B$4:$AO$500,14,FALSE)))</f>
        <v/>
      </c>
      <c r="AT129" s="27" t="str">
        <f>IF($A129="","",(VLOOKUP($A129,ACOUSTIC_PIVOT_TABLE!$B$4:$AO$500,15,FALSE)))</f>
        <v/>
      </c>
      <c r="AU129" s="27" t="str">
        <f>IF($A129="","",(VLOOKUP($A129,ACOUSTIC_PIVOT_TABLE!$B$4:$AO$500,16,FALSE)))</f>
        <v/>
      </c>
      <c r="AV129" s="27" t="str">
        <f>IF($A129="","",(VLOOKUP($A129,ACOUSTIC_PIVOT_TABLE!$B$4:$AO$500,17,FALSE)))</f>
        <v/>
      </c>
      <c r="AW129" s="27" t="str">
        <f>IF($A129="","",(VLOOKUP($A129,ACOUSTIC_PIVOT_TABLE!$B$4:$AO$500,18,FALSE)))</f>
        <v/>
      </c>
      <c r="AX129" s="27" t="str">
        <f>IF($A129="","",(VLOOKUP($A129,ACOUSTIC_PIVOT_TABLE!$B$4:$AO$500,19,FALSE)))</f>
        <v/>
      </c>
      <c r="AY129" s="27" t="str">
        <f>IF($A129="","",(VLOOKUP($A129,ACOUSTIC_PIVOT_TABLE!$B$4:$AO$500,20,FALSE)))</f>
        <v/>
      </c>
      <c r="AZ129" s="27" t="str">
        <f>IF($A129="","",(VLOOKUP($A129,ACOUSTIC_PIVOT_TABLE!$B$4:$AO$500,21,FALSE)))</f>
        <v/>
      </c>
      <c r="BA129" s="27" t="str">
        <f>IF($A129="","",(VLOOKUP($A129,ACOUSTIC_PIVOT_TABLE!$B$4:$AO$500,22,FALSE)))</f>
        <v/>
      </c>
      <c r="BB129" s="27" t="str">
        <f>IF($A129="","",(VLOOKUP($A129,ACOUSTIC_PIVOT_TABLE!$B$4:$AO$500,23,FALSE)))</f>
        <v/>
      </c>
      <c r="BC129" s="27" t="str">
        <f>IF($A129="","",(VLOOKUP($A129,ACOUSTIC_PIVOT_TABLE!$B$4:$AO$500,24,FALSE)))</f>
        <v/>
      </c>
      <c r="BD129" s="27" t="str">
        <f>IF($A129="","",(VLOOKUP($A129,ACOUSTIC_PIVOT_TABLE!$B$4:$AO$500,25,FALSE)))</f>
        <v/>
      </c>
      <c r="BE129" s="27" t="str">
        <f>IF($A129="","",(VLOOKUP($A129,ACOUSTIC_PIVOT_TABLE!$B$4:$AO$500,26,FALSE)))</f>
        <v/>
      </c>
      <c r="BF129" s="27" t="str">
        <f>IF($A129="","",(VLOOKUP($A129,ACOUSTIC_PIVOT_TABLE!$B$4:$AO$500,27,FALSE)))</f>
        <v/>
      </c>
      <c r="BG129" s="27" t="str">
        <f>IF($A129="","",(VLOOKUP($A129,ACOUSTIC_PIVOT_TABLE!$B$4:$AO$500,28,FALSE)))</f>
        <v/>
      </c>
      <c r="BH129" s="27" t="str">
        <f>IF($A129="","",(VLOOKUP($A129,ACOUSTIC_PIVOT_TABLE!$B$4:$AO$500,29,FALSE)))</f>
        <v/>
      </c>
      <c r="BI129" s="27" t="str">
        <f>IF($A129="","",(VLOOKUP($A129,ACOUSTIC_PIVOT_TABLE!$B$4:$AO$500,30,FALSE)))</f>
        <v/>
      </c>
      <c r="BJ129" s="27" t="str">
        <f>IF($A129="","",(VLOOKUP($A129,ACOUSTIC_PIVOT_TABLE!$B$4:$AO$500,31,FALSE)))</f>
        <v/>
      </c>
      <c r="BK129" s="27" t="str">
        <f>IF($A129="","",(VLOOKUP($A129,ACOUSTIC_PIVOT_TABLE!$B$4:$AO$500,32,FALSE)))</f>
        <v/>
      </c>
      <c r="BL129" s="27" t="str">
        <f>IF($A129="","",(VLOOKUP($A129,ACOUSTIC_PIVOT_TABLE!$B$4:$AO$500,33,FALSE)))</f>
        <v/>
      </c>
      <c r="BM129" s="27" t="str">
        <f>IF($A129="","",(VLOOKUP($A129,ACOUSTIC_PIVOT_TABLE!$B$4:$AO$500,34,FALSE)))</f>
        <v/>
      </c>
      <c r="BN129" s="27" t="str">
        <f>IF($A129="","",(VLOOKUP($A129,ACOUSTIC_PIVOT_TABLE!$B$4:$AO$500,35,FALSE)))</f>
        <v/>
      </c>
      <c r="BO129" s="27" t="str">
        <f>IF($A129="","",(VLOOKUP($A129,ACOUSTIC_PIVOT_TABLE!$B$4:$AO$500,36,FALSE)))</f>
        <v/>
      </c>
      <c r="BP129" s="27" t="str">
        <f>IF($A129="","",(VLOOKUP($A129,ACOUSTIC_PIVOT_TABLE!$B$4:$AO$500,37,FALSE)))</f>
        <v/>
      </c>
      <c r="BQ129" s="27" t="str">
        <f>IF($A129="","",(VLOOKUP($A129,ACOUSTIC_PIVOT_TABLE!$B$4:$AO$500,38,FALSE)))</f>
        <v/>
      </c>
      <c r="BR129" s="27" t="str">
        <f>IF($A129="","",(VLOOKUP($A129,ACOUSTIC_PIVOT_TABLE!$B$4:$AO$500,39,FALSE)))</f>
        <v/>
      </c>
      <c r="BS129" s="27" t="str">
        <f>IF($A129="","",(VLOOKUP($A129,ACOUSTIC_PIVOT_TABLE!$B$4:$AO$500,40,FALSE)))</f>
        <v/>
      </c>
    </row>
    <row r="130" spans="1:71" x14ac:dyDescent="0.25">
      <c r="A130" s="1" t="str">
        <f>IF(ACOUSTIC_PIVOT_TABLE!B132 = 0, "",ACOUSTIC_PIVOT_TABLE!B132)</f>
        <v/>
      </c>
      <c r="B130" s="1" t="str">
        <f>IF($A130="","",(VLOOKUP($A130,ACOUSTICS_COMBINED!$B$3:$AQ$501,21,FALSE)))</f>
        <v/>
      </c>
      <c r="C130" s="1" t="str">
        <f>IF($A130="","",(VLOOKUP($A130,ACOUSTICS_COMBINED!$B$3:$AQ$501,22,FALSE)))</f>
        <v/>
      </c>
      <c r="D130" s="1" t="str">
        <f>IF($A130="","",(VLOOKUP($A130,ACOUSTICS_COMBINED!$B$3:$AQ$501,12,FALSE)))</f>
        <v/>
      </c>
      <c r="E130" s="1" t="str">
        <f>IF($A130="","",(VLOOKUP($A130,ACOUSTICS_COMBINED!$B$3:$AQ$501,13,FALSE)))</f>
        <v/>
      </c>
      <c r="F130" s="1" t="str">
        <f>IF($A130="","",(VLOOKUP($A130,ACOUSTICS_COMBINED!$B$3:$AQ$501,14,FALSE)))</f>
        <v/>
      </c>
      <c r="G130" s="1" t="str">
        <f>IF($A130="","",(VLOOKUP($A130,ACOUSTICS_COMBINED!$B$3:$AQ$501,23,FALSE)))</f>
        <v/>
      </c>
      <c r="H130" s="1" t="str">
        <f>IF($A130="","",(VLOOKUP($A130,ACOUSTICS_COMBINED!$B$3:$AQ$501,24,FALSE)))</f>
        <v/>
      </c>
      <c r="I130" s="1" t="str">
        <f>IF($A130="","",(VLOOKUP($A130,ACOUSTICS_COMBINED!$B$3:$AQ$501,15,FALSE)))</f>
        <v/>
      </c>
      <c r="J130" s="1" t="str">
        <f>IF($A130="","",(VLOOKUP($A130,ACOUSTICS_COMBINED!$B$3:$AQ$501,16,FALSE)))</f>
        <v/>
      </c>
      <c r="K130" s="1" t="str">
        <f>IF($A130="","",(VLOOKUP($A130,ACOUSTICS_COMBINED!$B$3:$AQ$501,17,FALSE)))</f>
        <v/>
      </c>
      <c r="L130" s="1" t="str">
        <f>IF($A130="","",(VLOOKUP($A130,ACOUSTICS_COMBINED!$B$3:$AQ$501,18,FALSE)))</f>
        <v/>
      </c>
      <c r="M130" s="1" t="str">
        <f>IF($A130="","",(VLOOKUP($A130,ACOUSTICS_COMBINED!$B$3:$AQ$501,25,FALSE)))</f>
        <v/>
      </c>
      <c r="N130" s="16" t="str">
        <f>IF($A130="","",(VLOOKUP($A130,ACOUSTICS_COMBINED!$B$3:$AQ$501,19,FALSE)))</f>
        <v/>
      </c>
      <c r="O130" s="16" t="str">
        <f>IF($A130="","",(VLOOKUP($A130,ACOUSTICS_COMBINED!$B$3:$AQ$501,20,FALSE)))</f>
        <v/>
      </c>
      <c r="P130" s="1" t="str">
        <f>IF($A130="","",(VLOOKUP($A130,ACOUSTICS_COMBINED!$B$3:$AQ$501,26,FALSE)))</f>
        <v/>
      </c>
      <c r="Q130" s="1" t="str">
        <f>IF($A130="","",(VLOOKUP($A130,ACOUSTICS_COMBINED!$B$3:$AQ$501,27,FALSE)))</f>
        <v/>
      </c>
      <c r="R130" s="1" t="str">
        <f>IF($A130="","",(VLOOKUP($A130,ACOUSTICS_COMBINED!$B$3:$AQ$501,28,FALSE)))</f>
        <v/>
      </c>
      <c r="S130" s="1" t="str">
        <f>IF($A130="","",(VLOOKUP($A130,ACOUSTICS_COMBINED!$B$3:$AQ$501,29,FALSE)))</f>
        <v/>
      </c>
      <c r="T130" s="1" t="str">
        <f>IF($A130="","",(VLOOKUP($A130,ACOUSTICS_COMBINED!$B$3:$AQ$501,30,FALSE)))</f>
        <v/>
      </c>
      <c r="U130" s="1" t="str">
        <f>IF($A130="","",(VLOOKUP($A130,ACOUSTICS_COMBINED!$B$3:$AQ$501,31,FALSE)))</f>
        <v/>
      </c>
      <c r="V130" s="1" t="str">
        <f>IF($A130="","",(VLOOKUP($A130,ACOUSTICS_COMBINED!$B$3:$AQ$501,32,FALSE)))</f>
        <v/>
      </c>
      <c r="W130" s="1" t="str">
        <f>IF($A130="","",(VLOOKUP($A130,ACOUSTICS_COMBINED!$B$3:$AQ$501,33,FALSE)))</f>
        <v/>
      </c>
      <c r="X130" s="1" t="str">
        <f>IF($A130="","",(VLOOKUP($A130,ACOUSTICS_COMBINED!$B$3:$AQ$501,34,FALSE)))</f>
        <v/>
      </c>
      <c r="Y130" s="1" t="str">
        <f>IF($A130="","",(VLOOKUP($A130,ACOUSTICS_COMBINED!$B$3:$AQ$501,35,FALSE)))</f>
        <v/>
      </c>
      <c r="Z130" s="1" t="str">
        <f>IF($A130="","",(VLOOKUP($A130,ACOUSTICS_COMBINED!$B$3:$AQ$501,36,FALSE)))</f>
        <v/>
      </c>
      <c r="AA130" s="1" t="str">
        <f>IF($A130="","",(VLOOKUP($A130,ACOUSTICS_COMBINED!$B$3:$AQ$501,37,FALSE)))</f>
        <v/>
      </c>
      <c r="AB130" s="1" t="str">
        <f>IF($A130="","",(VLOOKUP($A130,ACOUSTICS_COMBINED!$B$3:$AQ$501,38,FALSE)))</f>
        <v/>
      </c>
      <c r="AC130" s="1" t="str">
        <f>IF($A130="","",(VLOOKUP($A130,ACOUSTICS_COMBINED!$B$3:$AQ$501,39,FALSE)))</f>
        <v/>
      </c>
      <c r="AD130" s="1" t="str">
        <f>IF($A130="","",(VLOOKUP($A130,ACOUSTICS_COMBINED!$B$3:$AQ$501,40,FALSE)))</f>
        <v/>
      </c>
      <c r="AE130" s="1" t="str">
        <f>IF($A130="","",(VLOOKUP($A130,ACOUSTICS_COMBINED!$B$3:$AQ$501,41,FALSE)))</f>
        <v/>
      </c>
      <c r="AF130" s="1" t="str">
        <f>IF($A130="","",(VLOOKUP($A130,ACOUSTICS_COMBINED!$B$3:$AQ$501,42,FALSE)))</f>
        <v/>
      </c>
      <c r="AG130" s="27" t="str">
        <f>IF($A130="","",(VLOOKUP($A130,ACOUSTIC_PIVOT_TABLE!$B$4:$AO$500,2,FALSE)))</f>
        <v/>
      </c>
      <c r="AH130" s="27" t="str">
        <f>IF($A130="","",(VLOOKUP($A130,ACOUSTIC_PIVOT_TABLE!$B$4:$AO$500,3,FALSE)))</f>
        <v/>
      </c>
      <c r="AI130" s="27" t="str">
        <f>IF($A130="","",(VLOOKUP($A130,ACOUSTIC_PIVOT_TABLE!$B$4:$AO$500,4,FALSE)))</f>
        <v/>
      </c>
      <c r="AJ130" s="27" t="str">
        <f>IF($A130="","",(VLOOKUP($A130,ACOUSTIC_PIVOT_TABLE!$B$4:$AO$500,5,FALSE)))</f>
        <v/>
      </c>
      <c r="AK130" s="27" t="str">
        <f>IF($A130="","",(VLOOKUP($A130,ACOUSTIC_PIVOT_TABLE!$B$4:$AO$500,6,FALSE)))</f>
        <v/>
      </c>
      <c r="AL130" s="27" t="str">
        <f>IF($A130="","",(VLOOKUP($A130,ACOUSTIC_PIVOT_TABLE!$B$4:$AO$500,7,FALSE)))</f>
        <v/>
      </c>
      <c r="AM130" s="27" t="str">
        <f>IF($A130="","",(VLOOKUP($A130,ACOUSTIC_PIVOT_TABLE!$B$4:$AO$500,8,FALSE)))</f>
        <v/>
      </c>
      <c r="AN130" s="27" t="str">
        <f>IF($A130="","",(VLOOKUP($A130,ACOUSTIC_PIVOT_TABLE!$B$4:$AO$500,9,FALSE)))</f>
        <v/>
      </c>
      <c r="AO130" s="27" t="str">
        <f>IF($A130="","",(VLOOKUP($A130,ACOUSTIC_PIVOT_TABLE!$B$4:$AO$500,10,FALSE)))</f>
        <v/>
      </c>
      <c r="AP130" s="27" t="str">
        <f>IF($A130="","",(VLOOKUP($A130,ACOUSTIC_PIVOT_TABLE!$B$4:$AO$500,11,FALSE)))</f>
        <v/>
      </c>
      <c r="AQ130" s="27" t="str">
        <f>IF($A130="","",(VLOOKUP($A130,ACOUSTIC_PIVOT_TABLE!$B$4:$AO$500,12,FALSE)))</f>
        <v/>
      </c>
      <c r="AR130" s="27" t="str">
        <f>IF($A130="","",(VLOOKUP($A130,ACOUSTIC_PIVOT_TABLE!$B$4:$AO$500,13,FALSE)))</f>
        <v/>
      </c>
      <c r="AS130" s="27" t="str">
        <f>IF($A130="","",(VLOOKUP($A130,ACOUSTIC_PIVOT_TABLE!$B$4:$AO$500,14,FALSE)))</f>
        <v/>
      </c>
      <c r="AT130" s="27" t="str">
        <f>IF($A130="","",(VLOOKUP($A130,ACOUSTIC_PIVOT_TABLE!$B$4:$AO$500,15,FALSE)))</f>
        <v/>
      </c>
      <c r="AU130" s="27" t="str">
        <f>IF($A130="","",(VLOOKUP($A130,ACOUSTIC_PIVOT_TABLE!$B$4:$AO$500,16,FALSE)))</f>
        <v/>
      </c>
      <c r="AV130" s="27" t="str">
        <f>IF($A130="","",(VLOOKUP($A130,ACOUSTIC_PIVOT_TABLE!$B$4:$AO$500,17,FALSE)))</f>
        <v/>
      </c>
      <c r="AW130" s="27" t="str">
        <f>IF($A130="","",(VLOOKUP($A130,ACOUSTIC_PIVOT_TABLE!$B$4:$AO$500,18,FALSE)))</f>
        <v/>
      </c>
      <c r="AX130" s="27" t="str">
        <f>IF($A130="","",(VLOOKUP($A130,ACOUSTIC_PIVOT_TABLE!$B$4:$AO$500,19,FALSE)))</f>
        <v/>
      </c>
      <c r="AY130" s="27" t="str">
        <f>IF($A130="","",(VLOOKUP($A130,ACOUSTIC_PIVOT_TABLE!$B$4:$AO$500,20,FALSE)))</f>
        <v/>
      </c>
      <c r="AZ130" s="27" t="str">
        <f>IF($A130="","",(VLOOKUP($A130,ACOUSTIC_PIVOT_TABLE!$B$4:$AO$500,21,FALSE)))</f>
        <v/>
      </c>
      <c r="BA130" s="27" t="str">
        <f>IF($A130="","",(VLOOKUP($A130,ACOUSTIC_PIVOT_TABLE!$B$4:$AO$500,22,FALSE)))</f>
        <v/>
      </c>
      <c r="BB130" s="27" t="str">
        <f>IF($A130="","",(VLOOKUP($A130,ACOUSTIC_PIVOT_TABLE!$B$4:$AO$500,23,FALSE)))</f>
        <v/>
      </c>
      <c r="BC130" s="27" t="str">
        <f>IF($A130="","",(VLOOKUP($A130,ACOUSTIC_PIVOT_TABLE!$B$4:$AO$500,24,FALSE)))</f>
        <v/>
      </c>
      <c r="BD130" s="27" t="str">
        <f>IF($A130="","",(VLOOKUP($A130,ACOUSTIC_PIVOT_TABLE!$B$4:$AO$500,25,FALSE)))</f>
        <v/>
      </c>
      <c r="BE130" s="27" t="str">
        <f>IF($A130="","",(VLOOKUP($A130,ACOUSTIC_PIVOT_TABLE!$B$4:$AO$500,26,FALSE)))</f>
        <v/>
      </c>
      <c r="BF130" s="27" t="str">
        <f>IF($A130="","",(VLOOKUP($A130,ACOUSTIC_PIVOT_TABLE!$B$4:$AO$500,27,FALSE)))</f>
        <v/>
      </c>
      <c r="BG130" s="27" t="str">
        <f>IF($A130="","",(VLOOKUP($A130,ACOUSTIC_PIVOT_TABLE!$B$4:$AO$500,28,FALSE)))</f>
        <v/>
      </c>
      <c r="BH130" s="27" t="str">
        <f>IF($A130="","",(VLOOKUP($A130,ACOUSTIC_PIVOT_TABLE!$B$4:$AO$500,29,FALSE)))</f>
        <v/>
      </c>
      <c r="BI130" s="27" t="str">
        <f>IF($A130="","",(VLOOKUP($A130,ACOUSTIC_PIVOT_TABLE!$B$4:$AO$500,30,FALSE)))</f>
        <v/>
      </c>
      <c r="BJ130" s="27" t="str">
        <f>IF($A130="","",(VLOOKUP($A130,ACOUSTIC_PIVOT_TABLE!$B$4:$AO$500,31,FALSE)))</f>
        <v/>
      </c>
      <c r="BK130" s="27" t="str">
        <f>IF($A130="","",(VLOOKUP($A130,ACOUSTIC_PIVOT_TABLE!$B$4:$AO$500,32,FALSE)))</f>
        <v/>
      </c>
      <c r="BL130" s="27" t="str">
        <f>IF($A130="","",(VLOOKUP($A130,ACOUSTIC_PIVOT_TABLE!$B$4:$AO$500,33,FALSE)))</f>
        <v/>
      </c>
      <c r="BM130" s="27" t="str">
        <f>IF($A130="","",(VLOOKUP($A130,ACOUSTIC_PIVOT_TABLE!$B$4:$AO$500,34,FALSE)))</f>
        <v/>
      </c>
      <c r="BN130" s="27" t="str">
        <f>IF($A130="","",(VLOOKUP($A130,ACOUSTIC_PIVOT_TABLE!$B$4:$AO$500,35,FALSE)))</f>
        <v/>
      </c>
      <c r="BO130" s="27" t="str">
        <f>IF($A130="","",(VLOOKUP($A130,ACOUSTIC_PIVOT_TABLE!$B$4:$AO$500,36,FALSE)))</f>
        <v/>
      </c>
      <c r="BP130" s="27" t="str">
        <f>IF($A130="","",(VLOOKUP($A130,ACOUSTIC_PIVOT_TABLE!$B$4:$AO$500,37,FALSE)))</f>
        <v/>
      </c>
      <c r="BQ130" s="27" t="str">
        <f>IF($A130="","",(VLOOKUP($A130,ACOUSTIC_PIVOT_TABLE!$B$4:$AO$500,38,FALSE)))</f>
        <v/>
      </c>
      <c r="BR130" s="27" t="str">
        <f>IF($A130="","",(VLOOKUP($A130,ACOUSTIC_PIVOT_TABLE!$B$4:$AO$500,39,FALSE)))</f>
        <v/>
      </c>
      <c r="BS130" s="27" t="str">
        <f>IF($A130="","",(VLOOKUP($A130,ACOUSTIC_PIVOT_TABLE!$B$4:$AO$500,40,FALSE)))</f>
        <v/>
      </c>
    </row>
    <row r="131" spans="1:71" x14ac:dyDescent="0.25">
      <c r="A131" s="1" t="str">
        <f>IF(ACOUSTIC_PIVOT_TABLE!B133 = 0, "",ACOUSTIC_PIVOT_TABLE!B133)</f>
        <v/>
      </c>
      <c r="B131" s="1" t="str">
        <f>IF($A131="","",(VLOOKUP($A131,ACOUSTICS_COMBINED!$B$3:$AQ$501,21,FALSE)))</f>
        <v/>
      </c>
      <c r="C131" s="1" t="str">
        <f>IF($A131="","",(VLOOKUP($A131,ACOUSTICS_COMBINED!$B$3:$AQ$501,22,FALSE)))</f>
        <v/>
      </c>
      <c r="D131" s="1" t="str">
        <f>IF($A131="","",(VLOOKUP($A131,ACOUSTICS_COMBINED!$B$3:$AQ$501,12,FALSE)))</f>
        <v/>
      </c>
      <c r="E131" s="1" t="str">
        <f>IF($A131="","",(VLOOKUP($A131,ACOUSTICS_COMBINED!$B$3:$AQ$501,13,FALSE)))</f>
        <v/>
      </c>
      <c r="F131" s="1" t="str">
        <f>IF($A131="","",(VLOOKUP($A131,ACOUSTICS_COMBINED!$B$3:$AQ$501,14,FALSE)))</f>
        <v/>
      </c>
      <c r="G131" s="1" t="str">
        <f>IF($A131="","",(VLOOKUP($A131,ACOUSTICS_COMBINED!$B$3:$AQ$501,23,FALSE)))</f>
        <v/>
      </c>
      <c r="H131" s="1" t="str">
        <f>IF($A131="","",(VLOOKUP($A131,ACOUSTICS_COMBINED!$B$3:$AQ$501,24,FALSE)))</f>
        <v/>
      </c>
      <c r="I131" s="1" t="str">
        <f>IF($A131="","",(VLOOKUP($A131,ACOUSTICS_COMBINED!$B$3:$AQ$501,15,FALSE)))</f>
        <v/>
      </c>
      <c r="J131" s="1" t="str">
        <f>IF($A131="","",(VLOOKUP($A131,ACOUSTICS_COMBINED!$B$3:$AQ$501,16,FALSE)))</f>
        <v/>
      </c>
      <c r="K131" s="1" t="str">
        <f>IF($A131="","",(VLOOKUP($A131,ACOUSTICS_COMBINED!$B$3:$AQ$501,17,FALSE)))</f>
        <v/>
      </c>
      <c r="L131" s="1" t="str">
        <f>IF($A131="","",(VLOOKUP($A131,ACOUSTICS_COMBINED!$B$3:$AQ$501,18,FALSE)))</f>
        <v/>
      </c>
      <c r="M131" s="1" t="str">
        <f>IF($A131="","",(VLOOKUP($A131,ACOUSTICS_COMBINED!$B$3:$AQ$501,25,FALSE)))</f>
        <v/>
      </c>
      <c r="N131" s="16" t="str">
        <f>IF($A131="","",(VLOOKUP($A131,ACOUSTICS_COMBINED!$B$3:$AQ$501,19,FALSE)))</f>
        <v/>
      </c>
      <c r="O131" s="16" t="str">
        <f>IF($A131="","",(VLOOKUP($A131,ACOUSTICS_COMBINED!$B$3:$AQ$501,20,FALSE)))</f>
        <v/>
      </c>
      <c r="P131" s="1" t="str">
        <f>IF($A131="","",(VLOOKUP($A131,ACOUSTICS_COMBINED!$B$3:$AQ$501,26,FALSE)))</f>
        <v/>
      </c>
      <c r="Q131" s="1" t="str">
        <f>IF($A131="","",(VLOOKUP($A131,ACOUSTICS_COMBINED!$B$3:$AQ$501,27,FALSE)))</f>
        <v/>
      </c>
      <c r="R131" s="1" t="str">
        <f>IF($A131="","",(VLOOKUP($A131,ACOUSTICS_COMBINED!$B$3:$AQ$501,28,FALSE)))</f>
        <v/>
      </c>
      <c r="S131" s="1" t="str">
        <f>IF($A131="","",(VLOOKUP($A131,ACOUSTICS_COMBINED!$B$3:$AQ$501,29,FALSE)))</f>
        <v/>
      </c>
      <c r="T131" s="1" t="str">
        <f>IF($A131="","",(VLOOKUP($A131,ACOUSTICS_COMBINED!$B$3:$AQ$501,30,FALSE)))</f>
        <v/>
      </c>
      <c r="U131" s="1" t="str">
        <f>IF($A131="","",(VLOOKUP($A131,ACOUSTICS_COMBINED!$B$3:$AQ$501,31,FALSE)))</f>
        <v/>
      </c>
      <c r="V131" s="1" t="str">
        <f>IF($A131="","",(VLOOKUP($A131,ACOUSTICS_COMBINED!$B$3:$AQ$501,32,FALSE)))</f>
        <v/>
      </c>
      <c r="W131" s="1" t="str">
        <f>IF($A131="","",(VLOOKUP($A131,ACOUSTICS_COMBINED!$B$3:$AQ$501,33,FALSE)))</f>
        <v/>
      </c>
      <c r="X131" s="1" t="str">
        <f>IF($A131="","",(VLOOKUP($A131,ACOUSTICS_COMBINED!$B$3:$AQ$501,34,FALSE)))</f>
        <v/>
      </c>
      <c r="Y131" s="1" t="str">
        <f>IF($A131="","",(VLOOKUP($A131,ACOUSTICS_COMBINED!$B$3:$AQ$501,35,FALSE)))</f>
        <v/>
      </c>
      <c r="Z131" s="1" t="str">
        <f>IF($A131="","",(VLOOKUP($A131,ACOUSTICS_COMBINED!$B$3:$AQ$501,36,FALSE)))</f>
        <v/>
      </c>
      <c r="AA131" s="1" t="str">
        <f>IF($A131="","",(VLOOKUP($A131,ACOUSTICS_COMBINED!$B$3:$AQ$501,37,FALSE)))</f>
        <v/>
      </c>
      <c r="AB131" s="1" t="str">
        <f>IF($A131="","",(VLOOKUP($A131,ACOUSTICS_COMBINED!$B$3:$AQ$501,38,FALSE)))</f>
        <v/>
      </c>
      <c r="AC131" s="1" t="str">
        <f>IF($A131="","",(VLOOKUP($A131,ACOUSTICS_COMBINED!$B$3:$AQ$501,39,FALSE)))</f>
        <v/>
      </c>
      <c r="AD131" s="1" t="str">
        <f>IF($A131="","",(VLOOKUP($A131,ACOUSTICS_COMBINED!$B$3:$AQ$501,40,FALSE)))</f>
        <v/>
      </c>
      <c r="AE131" s="1" t="str">
        <f>IF($A131="","",(VLOOKUP($A131,ACOUSTICS_COMBINED!$B$3:$AQ$501,41,FALSE)))</f>
        <v/>
      </c>
      <c r="AF131" s="1" t="str">
        <f>IF($A131="","",(VLOOKUP($A131,ACOUSTICS_COMBINED!$B$3:$AQ$501,42,FALSE)))</f>
        <v/>
      </c>
      <c r="AG131" s="27" t="str">
        <f>IF($A131="","",(VLOOKUP($A131,ACOUSTIC_PIVOT_TABLE!$B$4:$AO$500,2,FALSE)))</f>
        <v/>
      </c>
      <c r="AH131" s="27" t="str">
        <f>IF($A131="","",(VLOOKUP($A131,ACOUSTIC_PIVOT_TABLE!$B$4:$AO$500,3,FALSE)))</f>
        <v/>
      </c>
      <c r="AI131" s="27" t="str">
        <f>IF($A131="","",(VLOOKUP($A131,ACOUSTIC_PIVOT_TABLE!$B$4:$AO$500,4,FALSE)))</f>
        <v/>
      </c>
      <c r="AJ131" s="27" t="str">
        <f>IF($A131="","",(VLOOKUP($A131,ACOUSTIC_PIVOT_TABLE!$B$4:$AO$500,5,FALSE)))</f>
        <v/>
      </c>
      <c r="AK131" s="27" t="str">
        <f>IF($A131="","",(VLOOKUP($A131,ACOUSTIC_PIVOT_TABLE!$B$4:$AO$500,6,FALSE)))</f>
        <v/>
      </c>
      <c r="AL131" s="27" t="str">
        <f>IF($A131="","",(VLOOKUP($A131,ACOUSTIC_PIVOT_TABLE!$B$4:$AO$500,7,FALSE)))</f>
        <v/>
      </c>
      <c r="AM131" s="27" t="str">
        <f>IF($A131="","",(VLOOKUP($A131,ACOUSTIC_PIVOT_TABLE!$B$4:$AO$500,8,FALSE)))</f>
        <v/>
      </c>
      <c r="AN131" s="27" t="str">
        <f>IF($A131="","",(VLOOKUP($A131,ACOUSTIC_PIVOT_TABLE!$B$4:$AO$500,9,FALSE)))</f>
        <v/>
      </c>
      <c r="AO131" s="27" t="str">
        <f>IF($A131="","",(VLOOKUP($A131,ACOUSTIC_PIVOT_TABLE!$B$4:$AO$500,10,FALSE)))</f>
        <v/>
      </c>
      <c r="AP131" s="27" t="str">
        <f>IF($A131="","",(VLOOKUP($A131,ACOUSTIC_PIVOT_TABLE!$B$4:$AO$500,11,FALSE)))</f>
        <v/>
      </c>
      <c r="AQ131" s="27" t="str">
        <f>IF($A131="","",(VLOOKUP($A131,ACOUSTIC_PIVOT_TABLE!$B$4:$AO$500,12,FALSE)))</f>
        <v/>
      </c>
      <c r="AR131" s="27" t="str">
        <f>IF($A131="","",(VLOOKUP($A131,ACOUSTIC_PIVOT_TABLE!$B$4:$AO$500,13,FALSE)))</f>
        <v/>
      </c>
      <c r="AS131" s="27" t="str">
        <f>IF($A131="","",(VLOOKUP($A131,ACOUSTIC_PIVOT_TABLE!$B$4:$AO$500,14,FALSE)))</f>
        <v/>
      </c>
      <c r="AT131" s="27" t="str">
        <f>IF($A131="","",(VLOOKUP($A131,ACOUSTIC_PIVOT_TABLE!$B$4:$AO$500,15,FALSE)))</f>
        <v/>
      </c>
      <c r="AU131" s="27" t="str">
        <f>IF($A131="","",(VLOOKUP($A131,ACOUSTIC_PIVOT_TABLE!$B$4:$AO$500,16,FALSE)))</f>
        <v/>
      </c>
      <c r="AV131" s="27" t="str">
        <f>IF($A131="","",(VLOOKUP($A131,ACOUSTIC_PIVOT_TABLE!$B$4:$AO$500,17,FALSE)))</f>
        <v/>
      </c>
      <c r="AW131" s="27" t="str">
        <f>IF($A131="","",(VLOOKUP($A131,ACOUSTIC_PIVOT_TABLE!$B$4:$AO$500,18,FALSE)))</f>
        <v/>
      </c>
      <c r="AX131" s="27" t="str">
        <f>IF($A131="","",(VLOOKUP($A131,ACOUSTIC_PIVOT_TABLE!$B$4:$AO$500,19,FALSE)))</f>
        <v/>
      </c>
      <c r="AY131" s="27" t="str">
        <f>IF($A131="","",(VLOOKUP($A131,ACOUSTIC_PIVOT_TABLE!$B$4:$AO$500,20,FALSE)))</f>
        <v/>
      </c>
      <c r="AZ131" s="27" t="str">
        <f>IF($A131="","",(VLOOKUP($A131,ACOUSTIC_PIVOT_TABLE!$B$4:$AO$500,21,FALSE)))</f>
        <v/>
      </c>
      <c r="BA131" s="27" t="str">
        <f>IF($A131="","",(VLOOKUP($A131,ACOUSTIC_PIVOT_TABLE!$B$4:$AO$500,22,FALSE)))</f>
        <v/>
      </c>
      <c r="BB131" s="27" t="str">
        <f>IF($A131="","",(VLOOKUP($A131,ACOUSTIC_PIVOT_TABLE!$B$4:$AO$500,23,FALSE)))</f>
        <v/>
      </c>
      <c r="BC131" s="27" t="str">
        <f>IF($A131="","",(VLOOKUP($A131,ACOUSTIC_PIVOT_TABLE!$B$4:$AO$500,24,FALSE)))</f>
        <v/>
      </c>
      <c r="BD131" s="27" t="str">
        <f>IF($A131="","",(VLOOKUP($A131,ACOUSTIC_PIVOT_TABLE!$B$4:$AO$500,25,FALSE)))</f>
        <v/>
      </c>
      <c r="BE131" s="27" t="str">
        <f>IF($A131="","",(VLOOKUP($A131,ACOUSTIC_PIVOT_TABLE!$B$4:$AO$500,26,FALSE)))</f>
        <v/>
      </c>
      <c r="BF131" s="27" t="str">
        <f>IF($A131="","",(VLOOKUP($A131,ACOUSTIC_PIVOT_TABLE!$B$4:$AO$500,27,FALSE)))</f>
        <v/>
      </c>
      <c r="BG131" s="27" t="str">
        <f>IF($A131="","",(VLOOKUP($A131,ACOUSTIC_PIVOT_TABLE!$B$4:$AO$500,28,FALSE)))</f>
        <v/>
      </c>
      <c r="BH131" s="27" t="str">
        <f>IF($A131="","",(VLOOKUP($A131,ACOUSTIC_PIVOT_TABLE!$B$4:$AO$500,29,FALSE)))</f>
        <v/>
      </c>
      <c r="BI131" s="27" t="str">
        <f>IF($A131="","",(VLOOKUP($A131,ACOUSTIC_PIVOT_TABLE!$B$4:$AO$500,30,FALSE)))</f>
        <v/>
      </c>
      <c r="BJ131" s="27" t="str">
        <f>IF($A131="","",(VLOOKUP($A131,ACOUSTIC_PIVOT_TABLE!$B$4:$AO$500,31,FALSE)))</f>
        <v/>
      </c>
      <c r="BK131" s="27" t="str">
        <f>IF($A131="","",(VLOOKUP($A131,ACOUSTIC_PIVOT_TABLE!$B$4:$AO$500,32,FALSE)))</f>
        <v/>
      </c>
      <c r="BL131" s="27" t="str">
        <f>IF($A131="","",(VLOOKUP($A131,ACOUSTIC_PIVOT_TABLE!$B$4:$AO$500,33,FALSE)))</f>
        <v/>
      </c>
      <c r="BM131" s="27" t="str">
        <f>IF($A131="","",(VLOOKUP($A131,ACOUSTIC_PIVOT_TABLE!$B$4:$AO$500,34,FALSE)))</f>
        <v/>
      </c>
      <c r="BN131" s="27" t="str">
        <f>IF($A131="","",(VLOOKUP($A131,ACOUSTIC_PIVOT_TABLE!$B$4:$AO$500,35,FALSE)))</f>
        <v/>
      </c>
      <c r="BO131" s="27" t="str">
        <f>IF($A131="","",(VLOOKUP($A131,ACOUSTIC_PIVOT_TABLE!$B$4:$AO$500,36,FALSE)))</f>
        <v/>
      </c>
      <c r="BP131" s="27" t="str">
        <f>IF($A131="","",(VLOOKUP($A131,ACOUSTIC_PIVOT_TABLE!$B$4:$AO$500,37,FALSE)))</f>
        <v/>
      </c>
      <c r="BQ131" s="27" t="str">
        <f>IF($A131="","",(VLOOKUP($A131,ACOUSTIC_PIVOT_TABLE!$B$4:$AO$500,38,FALSE)))</f>
        <v/>
      </c>
      <c r="BR131" s="27" t="str">
        <f>IF($A131="","",(VLOOKUP($A131,ACOUSTIC_PIVOT_TABLE!$B$4:$AO$500,39,FALSE)))</f>
        <v/>
      </c>
      <c r="BS131" s="27" t="str">
        <f>IF($A131="","",(VLOOKUP($A131,ACOUSTIC_PIVOT_TABLE!$B$4:$AO$500,40,FALSE)))</f>
        <v/>
      </c>
    </row>
    <row r="132" spans="1:71" x14ac:dyDescent="0.25">
      <c r="A132" s="1" t="str">
        <f>IF(ACOUSTIC_PIVOT_TABLE!B134 = 0, "",ACOUSTIC_PIVOT_TABLE!B134)</f>
        <v/>
      </c>
      <c r="B132" s="1" t="str">
        <f>IF($A132="","",(VLOOKUP($A132,ACOUSTICS_COMBINED!$B$3:$AQ$501,21,FALSE)))</f>
        <v/>
      </c>
      <c r="C132" s="1" t="str">
        <f>IF($A132="","",(VLOOKUP($A132,ACOUSTICS_COMBINED!$B$3:$AQ$501,22,FALSE)))</f>
        <v/>
      </c>
      <c r="D132" s="1" t="str">
        <f>IF($A132="","",(VLOOKUP($A132,ACOUSTICS_COMBINED!$B$3:$AQ$501,12,FALSE)))</f>
        <v/>
      </c>
      <c r="E132" s="1" t="str">
        <f>IF($A132="","",(VLOOKUP($A132,ACOUSTICS_COMBINED!$B$3:$AQ$501,13,FALSE)))</f>
        <v/>
      </c>
      <c r="F132" s="1" t="str">
        <f>IF($A132="","",(VLOOKUP($A132,ACOUSTICS_COMBINED!$B$3:$AQ$501,14,FALSE)))</f>
        <v/>
      </c>
      <c r="G132" s="1" t="str">
        <f>IF($A132="","",(VLOOKUP($A132,ACOUSTICS_COMBINED!$B$3:$AQ$501,23,FALSE)))</f>
        <v/>
      </c>
      <c r="H132" s="1" t="str">
        <f>IF($A132="","",(VLOOKUP($A132,ACOUSTICS_COMBINED!$B$3:$AQ$501,24,FALSE)))</f>
        <v/>
      </c>
      <c r="I132" s="1" t="str">
        <f>IF($A132="","",(VLOOKUP($A132,ACOUSTICS_COMBINED!$B$3:$AQ$501,15,FALSE)))</f>
        <v/>
      </c>
      <c r="J132" s="1" t="str">
        <f>IF($A132="","",(VLOOKUP($A132,ACOUSTICS_COMBINED!$B$3:$AQ$501,16,FALSE)))</f>
        <v/>
      </c>
      <c r="K132" s="1" t="str">
        <f>IF($A132="","",(VLOOKUP($A132,ACOUSTICS_COMBINED!$B$3:$AQ$501,17,FALSE)))</f>
        <v/>
      </c>
      <c r="L132" s="1" t="str">
        <f>IF($A132="","",(VLOOKUP($A132,ACOUSTICS_COMBINED!$B$3:$AQ$501,18,FALSE)))</f>
        <v/>
      </c>
      <c r="M132" s="1" t="str">
        <f>IF($A132="","",(VLOOKUP($A132,ACOUSTICS_COMBINED!$B$3:$AQ$501,25,FALSE)))</f>
        <v/>
      </c>
      <c r="N132" s="16" t="str">
        <f>IF($A132="","",(VLOOKUP($A132,ACOUSTICS_COMBINED!$B$3:$AQ$501,19,FALSE)))</f>
        <v/>
      </c>
      <c r="O132" s="16" t="str">
        <f>IF($A132="","",(VLOOKUP($A132,ACOUSTICS_COMBINED!$B$3:$AQ$501,20,FALSE)))</f>
        <v/>
      </c>
      <c r="P132" s="1" t="str">
        <f>IF($A132="","",(VLOOKUP($A132,ACOUSTICS_COMBINED!$B$3:$AQ$501,26,FALSE)))</f>
        <v/>
      </c>
      <c r="Q132" s="1" t="str">
        <f>IF($A132="","",(VLOOKUP($A132,ACOUSTICS_COMBINED!$B$3:$AQ$501,27,FALSE)))</f>
        <v/>
      </c>
      <c r="R132" s="1" t="str">
        <f>IF($A132="","",(VLOOKUP($A132,ACOUSTICS_COMBINED!$B$3:$AQ$501,28,FALSE)))</f>
        <v/>
      </c>
      <c r="S132" s="1" t="str">
        <f>IF($A132="","",(VLOOKUP($A132,ACOUSTICS_COMBINED!$B$3:$AQ$501,29,FALSE)))</f>
        <v/>
      </c>
      <c r="T132" s="1" t="str">
        <f>IF($A132="","",(VLOOKUP($A132,ACOUSTICS_COMBINED!$B$3:$AQ$501,30,FALSE)))</f>
        <v/>
      </c>
      <c r="U132" s="1" t="str">
        <f>IF($A132="","",(VLOOKUP($A132,ACOUSTICS_COMBINED!$B$3:$AQ$501,31,FALSE)))</f>
        <v/>
      </c>
      <c r="V132" s="1" t="str">
        <f>IF($A132="","",(VLOOKUP($A132,ACOUSTICS_COMBINED!$B$3:$AQ$501,32,FALSE)))</f>
        <v/>
      </c>
      <c r="W132" s="1" t="str">
        <f>IF($A132="","",(VLOOKUP($A132,ACOUSTICS_COMBINED!$B$3:$AQ$501,33,FALSE)))</f>
        <v/>
      </c>
      <c r="X132" s="1" t="str">
        <f>IF($A132="","",(VLOOKUP($A132,ACOUSTICS_COMBINED!$B$3:$AQ$501,34,FALSE)))</f>
        <v/>
      </c>
      <c r="Y132" s="1" t="str">
        <f>IF($A132="","",(VLOOKUP($A132,ACOUSTICS_COMBINED!$B$3:$AQ$501,35,FALSE)))</f>
        <v/>
      </c>
      <c r="Z132" s="1" t="str">
        <f>IF($A132="","",(VLOOKUP($A132,ACOUSTICS_COMBINED!$B$3:$AQ$501,36,FALSE)))</f>
        <v/>
      </c>
      <c r="AA132" s="1" t="str">
        <f>IF($A132="","",(VLOOKUP($A132,ACOUSTICS_COMBINED!$B$3:$AQ$501,37,FALSE)))</f>
        <v/>
      </c>
      <c r="AB132" s="1" t="str">
        <f>IF($A132="","",(VLOOKUP($A132,ACOUSTICS_COMBINED!$B$3:$AQ$501,38,FALSE)))</f>
        <v/>
      </c>
      <c r="AC132" s="1" t="str">
        <f>IF($A132="","",(VLOOKUP($A132,ACOUSTICS_COMBINED!$B$3:$AQ$501,39,FALSE)))</f>
        <v/>
      </c>
      <c r="AD132" s="1" t="str">
        <f>IF($A132="","",(VLOOKUP($A132,ACOUSTICS_COMBINED!$B$3:$AQ$501,40,FALSE)))</f>
        <v/>
      </c>
      <c r="AE132" s="1" t="str">
        <f>IF($A132="","",(VLOOKUP($A132,ACOUSTICS_COMBINED!$B$3:$AQ$501,41,FALSE)))</f>
        <v/>
      </c>
      <c r="AF132" s="1" t="str">
        <f>IF($A132="","",(VLOOKUP($A132,ACOUSTICS_COMBINED!$B$3:$AQ$501,42,FALSE)))</f>
        <v/>
      </c>
      <c r="AG132" s="27" t="str">
        <f>IF($A132="","",(VLOOKUP($A132,ACOUSTIC_PIVOT_TABLE!$B$4:$AO$500,2,FALSE)))</f>
        <v/>
      </c>
      <c r="AH132" s="27" t="str">
        <f>IF($A132="","",(VLOOKUP($A132,ACOUSTIC_PIVOT_TABLE!$B$4:$AO$500,3,FALSE)))</f>
        <v/>
      </c>
      <c r="AI132" s="27" t="str">
        <f>IF($A132="","",(VLOOKUP($A132,ACOUSTIC_PIVOT_TABLE!$B$4:$AO$500,4,FALSE)))</f>
        <v/>
      </c>
      <c r="AJ132" s="27" t="str">
        <f>IF($A132="","",(VLOOKUP($A132,ACOUSTIC_PIVOT_TABLE!$B$4:$AO$500,5,FALSE)))</f>
        <v/>
      </c>
      <c r="AK132" s="27" t="str">
        <f>IF($A132="","",(VLOOKUP($A132,ACOUSTIC_PIVOT_TABLE!$B$4:$AO$500,6,FALSE)))</f>
        <v/>
      </c>
      <c r="AL132" s="27" t="str">
        <f>IF($A132="","",(VLOOKUP($A132,ACOUSTIC_PIVOT_TABLE!$B$4:$AO$500,7,FALSE)))</f>
        <v/>
      </c>
      <c r="AM132" s="27" t="str">
        <f>IF($A132="","",(VLOOKUP($A132,ACOUSTIC_PIVOT_TABLE!$B$4:$AO$500,8,FALSE)))</f>
        <v/>
      </c>
      <c r="AN132" s="27" t="str">
        <f>IF($A132="","",(VLOOKUP($A132,ACOUSTIC_PIVOT_TABLE!$B$4:$AO$500,9,FALSE)))</f>
        <v/>
      </c>
      <c r="AO132" s="27" t="str">
        <f>IF($A132="","",(VLOOKUP($A132,ACOUSTIC_PIVOT_TABLE!$B$4:$AO$500,10,FALSE)))</f>
        <v/>
      </c>
      <c r="AP132" s="27" t="str">
        <f>IF($A132="","",(VLOOKUP($A132,ACOUSTIC_PIVOT_TABLE!$B$4:$AO$500,11,FALSE)))</f>
        <v/>
      </c>
      <c r="AQ132" s="27" t="str">
        <f>IF($A132="","",(VLOOKUP($A132,ACOUSTIC_PIVOT_TABLE!$B$4:$AO$500,12,FALSE)))</f>
        <v/>
      </c>
      <c r="AR132" s="27" t="str">
        <f>IF($A132="","",(VLOOKUP($A132,ACOUSTIC_PIVOT_TABLE!$B$4:$AO$500,13,FALSE)))</f>
        <v/>
      </c>
      <c r="AS132" s="27" t="str">
        <f>IF($A132="","",(VLOOKUP($A132,ACOUSTIC_PIVOT_TABLE!$B$4:$AO$500,14,FALSE)))</f>
        <v/>
      </c>
      <c r="AT132" s="27" t="str">
        <f>IF($A132="","",(VLOOKUP($A132,ACOUSTIC_PIVOT_TABLE!$B$4:$AO$500,15,FALSE)))</f>
        <v/>
      </c>
      <c r="AU132" s="27" t="str">
        <f>IF($A132="","",(VLOOKUP($A132,ACOUSTIC_PIVOT_TABLE!$B$4:$AO$500,16,FALSE)))</f>
        <v/>
      </c>
      <c r="AV132" s="27" t="str">
        <f>IF($A132="","",(VLOOKUP($A132,ACOUSTIC_PIVOT_TABLE!$B$4:$AO$500,17,FALSE)))</f>
        <v/>
      </c>
      <c r="AW132" s="27" t="str">
        <f>IF($A132="","",(VLOOKUP($A132,ACOUSTIC_PIVOT_TABLE!$B$4:$AO$500,18,FALSE)))</f>
        <v/>
      </c>
      <c r="AX132" s="27" t="str">
        <f>IF($A132="","",(VLOOKUP($A132,ACOUSTIC_PIVOT_TABLE!$B$4:$AO$500,19,FALSE)))</f>
        <v/>
      </c>
      <c r="AY132" s="27" t="str">
        <f>IF($A132="","",(VLOOKUP($A132,ACOUSTIC_PIVOT_TABLE!$B$4:$AO$500,20,FALSE)))</f>
        <v/>
      </c>
      <c r="AZ132" s="27" t="str">
        <f>IF($A132="","",(VLOOKUP($A132,ACOUSTIC_PIVOT_TABLE!$B$4:$AO$500,21,FALSE)))</f>
        <v/>
      </c>
      <c r="BA132" s="27" t="str">
        <f>IF($A132="","",(VLOOKUP($A132,ACOUSTIC_PIVOT_TABLE!$B$4:$AO$500,22,FALSE)))</f>
        <v/>
      </c>
      <c r="BB132" s="27" t="str">
        <f>IF($A132="","",(VLOOKUP($A132,ACOUSTIC_PIVOT_TABLE!$B$4:$AO$500,23,FALSE)))</f>
        <v/>
      </c>
      <c r="BC132" s="27" t="str">
        <f>IF($A132="","",(VLOOKUP($A132,ACOUSTIC_PIVOT_TABLE!$B$4:$AO$500,24,FALSE)))</f>
        <v/>
      </c>
      <c r="BD132" s="27" t="str">
        <f>IF($A132="","",(VLOOKUP($A132,ACOUSTIC_PIVOT_TABLE!$B$4:$AO$500,25,FALSE)))</f>
        <v/>
      </c>
      <c r="BE132" s="27" t="str">
        <f>IF($A132="","",(VLOOKUP($A132,ACOUSTIC_PIVOT_TABLE!$B$4:$AO$500,26,FALSE)))</f>
        <v/>
      </c>
      <c r="BF132" s="27" t="str">
        <f>IF($A132="","",(VLOOKUP($A132,ACOUSTIC_PIVOT_TABLE!$B$4:$AO$500,27,FALSE)))</f>
        <v/>
      </c>
      <c r="BG132" s="27" t="str">
        <f>IF($A132="","",(VLOOKUP($A132,ACOUSTIC_PIVOT_TABLE!$B$4:$AO$500,28,FALSE)))</f>
        <v/>
      </c>
      <c r="BH132" s="27" t="str">
        <f>IF($A132="","",(VLOOKUP($A132,ACOUSTIC_PIVOT_TABLE!$B$4:$AO$500,29,FALSE)))</f>
        <v/>
      </c>
      <c r="BI132" s="27" t="str">
        <f>IF($A132="","",(VLOOKUP($A132,ACOUSTIC_PIVOT_TABLE!$B$4:$AO$500,30,FALSE)))</f>
        <v/>
      </c>
      <c r="BJ132" s="27" t="str">
        <f>IF($A132="","",(VLOOKUP($A132,ACOUSTIC_PIVOT_TABLE!$B$4:$AO$500,31,FALSE)))</f>
        <v/>
      </c>
      <c r="BK132" s="27" t="str">
        <f>IF($A132="","",(VLOOKUP($A132,ACOUSTIC_PIVOT_TABLE!$B$4:$AO$500,32,FALSE)))</f>
        <v/>
      </c>
      <c r="BL132" s="27" t="str">
        <f>IF($A132="","",(VLOOKUP($A132,ACOUSTIC_PIVOT_TABLE!$B$4:$AO$500,33,FALSE)))</f>
        <v/>
      </c>
      <c r="BM132" s="27" t="str">
        <f>IF($A132="","",(VLOOKUP($A132,ACOUSTIC_PIVOT_TABLE!$B$4:$AO$500,34,FALSE)))</f>
        <v/>
      </c>
      <c r="BN132" s="27" t="str">
        <f>IF($A132="","",(VLOOKUP($A132,ACOUSTIC_PIVOT_TABLE!$B$4:$AO$500,35,FALSE)))</f>
        <v/>
      </c>
      <c r="BO132" s="27" t="str">
        <f>IF($A132="","",(VLOOKUP($A132,ACOUSTIC_PIVOT_TABLE!$B$4:$AO$500,36,FALSE)))</f>
        <v/>
      </c>
      <c r="BP132" s="27" t="str">
        <f>IF($A132="","",(VLOOKUP($A132,ACOUSTIC_PIVOT_TABLE!$B$4:$AO$500,37,FALSE)))</f>
        <v/>
      </c>
      <c r="BQ132" s="27" t="str">
        <f>IF($A132="","",(VLOOKUP($A132,ACOUSTIC_PIVOT_TABLE!$B$4:$AO$500,38,FALSE)))</f>
        <v/>
      </c>
      <c r="BR132" s="27" t="str">
        <f>IF($A132="","",(VLOOKUP($A132,ACOUSTIC_PIVOT_TABLE!$B$4:$AO$500,39,FALSE)))</f>
        <v/>
      </c>
      <c r="BS132" s="27" t="str">
        <f>IF($A132="","",(VLOOKUP($A132,ACOUSTIC_PIVOT_TABLE!$B$4:$AO$500,40,FALSE)))</f>
        <v/>
      </c>
    </row>
    <row r="133" spans="1:71" x14ac:dyDescent="0.25">
      <c r="A133" s="1" t="str">
        <f>IF(ACOUSTIC_PIVOT_TABLE!B135 = 0, "",ACOUSTIC_PIVOT_TABLE!B135)</f>
        <v/>
      </c>
      <c r="B133" s="1" t="str">
        <f>IF($A133="","",(VLOOKUP($A133,ACOUSTICS_COMBINED!$B$3:$AQ$501,21,FALSE)))</f>
        <v/>
      </c>
      <c r="C133" s="1" t="str">
        <f>IF($A133="","",(VLOOKUP($A133,ACOUSTICS_COMBINED!$B$3:$AQ$501,22,FALSE)))</f>
        <v/>
      </c>
      <c r="D133" s="1" t="str">
        <f>IF($A133="","",(VLOOKUP($A133,ACOUSTICS_COMBINED!$B$3:$AQ$501,12,FALSE)))</f>
        <v/>
      </c>
      <c r="E133" s="1" t="str">
        <f>IF($A133="","",(VLOOKUP($A133,ACOUSTICS_COMBINED!$B$3:$AQ$501,13,FALSE)))</f>
        <v/>
      </c>
      <c r="F133" s="1" t="str">
        <f>IF($A133="","",(VLOOKUP($A133,ACOUSTICS_COMBINED!$B$3:$AQ$501,14,FALSE)))</f>
        <v/>
      </c>
      <c r="G133" s="1" t="str">
        <f>IF($A133="","",(VLOOKUP($A133,ACOUSTICS_COMBINED!$B$3:$AQ$501,23,FALSE)))</f>
        <v/>
      </c>
      <c r="H133" s="1" t="str">
        <f>IF($A133="","",(VLOOKUP($A133,ACOUSTICS_COMBINED!$B$3:$AQ$501,24,FALSE)))</f>
        <v/>
      </c>
      <c r="I133" s="1" t="str">
        <f>IF($A133="","",(VLOOKUP($A133,ACOUSTICS_COMBINED!$B$3:$AQ$501,15,FALSE)))</f>
        <v/>
      </c>
      <c r="J133" s="1" t="str">
        <f>IF($A133="","",(VLOOKUP($A133,ACOUSTICS_COMBINED!$B$3:$AQ$501,16,FALSE)))</f>
        <v/>
      </c>
      <c r="K133" s="1" t="str">
        <f>IF($A133="","",(VLOOKUP($A133,ACOUSTICS_COMBINED!$B$3:$AQ$501,17,FALSE)))</f>
        <v/>
      </c>
      <c r="L133" s="1" t="str">
        <f>IF($A133="","",(VLOOKUP($A133,ACOUSTICS_COMBINED!$B$3:$AQ$501,18,FALSE)))</f>
        <v/>
      </c>
      <c r="M133" s="1" t="str">
        <f>IF($A133="","",(VLOOKUP($A133,ACOUSTICS_COMBINED!$B$3:$AQ$501,25,FALSE)))</f>
        <v/>
      </c>
      <c r="N133" s="16" t="str">
        <f>IF($A133="","",(VLOOKUP($A133,ACOUSTICS_COMBINED!$B$3:$AQ$501,19,FALSE)))</f>
        <v/>
      </c>
      <c r="O133" s="16" t="str">
        <f>IF($A133="","",(VLOOKUP($A133,ACOUSTICS_COMBINED!$B$3:$AQ$501,20,FALSE)))</f>
        <v/>
      </c>
      <c r="P133" s="1" t="str">
        <f>IF($A133="","",(VLOOKUP($A133,ACOUSTICS_COMBINED!$B$3:$AQ$501,26,FALSE)))</f>
        <v/>
      </c>
      <c r="Q133" s="1" t="str">
        <f>IF($A133="","",(VLOOKUP($A133,ACOUSTICS_COMBINED!$B$3:$AQ$501,27,FALSE)))</f>
        <v/>
      </c>
      <c r="R133" s="1" t="str">
        <f>IF($A133="","",(VLOOKUP($A133,ACOUSTICS_COMBINED!$B$3:$AQ$501,28,FALSE)))</f>
        <v/>
      </c>
      <c r="S133" s="1" t="str">
        <f>IF($A133="","",(VLOOKUP($A133,ACOUSTICS_COMBINED!$B$3:$AQ$501,29,FALSE)))</f>
        <v/>
      </c>
      <c r="T133" s="1" t="str">
        <f>IF($A133="","",(VLOOKUP($A133,ACOUSTICS_COMBINED!$B$3:$AQ$501,30,FALSE)))</f>
        <v/>
      </c>
      <c r="U133" s="1" t="str">
        <f>IF($A133="","",(VLOOKUP($A133,ACOUSTICS_COMBINED!$B$3:$AQ$501,31,FALSE)))</f>
        <v/>
      </c>
      <c r="V133" s="1" t="str">
        <f>IF($A133="","",(VLOOKUP($A133,ACOUSTICS_COMBINED!$B$3:$AQ$501,32,FALSE)))</f>
        <v/>
      </c>
      <c r="W133" s="1" t="str">
        <f>IF($A133="","",(VLOOKUP($A133,ACOUSTICS_COMBINED!$B$3:$AQ$501,33,FALSE)))</f>
        <v/>
      </c>
      <c r="X133" s="1" t="str">
        <f>IF($A133="","",(VLOOKUP($A133,ACOUSTICS_COMBINED!$B$3:$AQ$501,34,FALSE)))</f>
        <v/>
      </c>
      <c r="Y133" s="1" t="str">
        <f>IF($A133="","",(VLOOKUP($A133,ACOUSTICS_COMBINED!$B$3:$AQ$501,35,FALSE)))</f>
        <v/>
      </c>
      <c r="Z133" s="1" t="str">
        <f>IF($A133="","",(VLOOKUP($A133,ACOUSTICS_COMBINED!$B$3:$AQ$501,36,FALSE)))</f>
        <v/>
      </c>
      <c r="AA133" s="1" t="str">
        <f>IF($A133="","",(VLOOKUP($A133,ACOUSTICS_COMBINED!$B$3:$AQ$501,37,FALSE)))</f>
        <v/>
      </c>
      <c r="AB133" s="1" t="str">
        <f>IF($A133="","",(VLOOKUP($A133,ACOUSTICS_COMBINED!$B$3:$AQ$501,38,FALSE)))</f>
        <v/>
      </c>
      <c r="AC133" s="1" t="str">
        <f>IF($A133="","",(VLOOKUP($A133,ACOUSTICS_COMBINED!$B$3:$AQ$501,39,FALSE)))</f>
        <v/>
      </c>
      <c r="AD133" s="1" t="str">
        <f>IF($A133="","",(VLOOKUP($A133,ACOUSTICS_COMBINED!$B$3:$AQ$501,40,FALSE)))</f>
        <v/>
      </c>
      <c r="AE133" s="1" t="str">
        <f>IF($A133="","",(VLOOKUP($A133,ACOUSTICS_COMBINED!$B$3:$AQ$501,41,FALSE)))</f>
        <v/>
      </c>
      <c r="AF133" s="1" t="str">
        <f>IF($A133="","",(VLOOKUP($A133,ACOUSTICS_COMBINED!$B$3:$AQ$501,42,FALSE)))</f>
        <v/>
      </c>
      <c r="AG133" s="27" t="str">
        <f>IF($A133="","",(VLOOKUP($A133,ACOUSTIC_PIVOT_TABLE!$B$4:$AO$500,2,FALSE)))</f>
        <v/>
      </c>
      <c r="AH133" s="27" t="str">
        <f>IF($A133="","",(VLOOKUP($A133,ACOUSTIC_PIVOT_TABLE!$B$4:$AO$500,3,FALSE)))</f>
        <v/>
      </c>
      <c r="AI133" s="27" t="str">
        <f>IF($A133="","",(VLOOKUP($A133,ACOUSTIC_PIVOT_TABLE!$B$4:$AO$500,4,FALSE)))</f>
        <v/>
      </c>
      <c r="AJ133" s="27" t="str">
        <f>IF($A133="","",(VLOOKUP($A133,ACOUSTIC_PIVOT_TABLE!$B$4:$AO$500,5,FALSE)))</f>
        <v/>
      </c>
      <c r="AK133" s="27" t="str">
        <f>IF($A133="","",(VLOOKUP($A133,ACOUSTIC_PIVOT_TABLE!$B$4:$AO$500,6,FALSE)))</f>
        <v/>
      </c>
      <c r="AL133" s="27" t="str">
        <f>IF($A133="","",(VLOOKUP($A133,ACOUSTIC_PIVOT_TABLE!$B$4:$AO$500,7,FALSE)))</f>
        <v/>
      </c>
      <c r="AM133" s="27" t="str">
        <f>IF($A133="","",(VLOOKUP($A133,ACOUSTIC_PIVOT_TABLE!$B$4:$AO$500,8,FALSE)))</f>
        <v/>
      </c>
      <c r="AN133" s="27" t="str">
        <f>IF($A133="","",(VLOOKUP($A133,ACOUSTIC_PIVOT_TABLE!$B$4:$AO$500,9,FALSE)))</f>
        <v/>
      </c>
      <c r="AO133" s="27" t="str">
        <f>IF($A133="","",(VLOOKUP($A133,ACOUSTIC_PIVOT_TABLE!$B$4:$AO$500,10,FALSE)))</f>
        <v/>
      </c>
      <c r="AP133" s="27" t="str">
        <f>IF($A133="","",(VLOOKUP($A133,ACOUSTIC_PIVOT_TABLE!$B$4:$AO$500,11,FALSE)))</f>
        <v/>
      </c>
      <c r="AQ133" s="27" t="str">
        <f>IF($A133="","",(VLOOKUP($A133,ACOUSTIC_PIVOT_TABLE!$B$4:$AO$500,12,FALSE)))</f>
        <v/>
      </c>
      <c r="AR133" s="27" t="str">
        <f>IF($A133="","",(VLOOKUP($A133,ACOUSTIC_PIVOT_TABLE!$B$4:$AO$500,13,FALSE)))</f>
        <v/>
      </c>
      <c r="AS133" s="27" t="str">
        <f>IF($A133="","",(VLOOKUP($A133,ACOUSTIC_PIVOT_TABLE!$B$4:$AO$500,14,FALSE)))</f>
        <v/>
      </c>
      <c r="AT133" s="27" t="str">
        <f>IF($A133="","",(VLOOKUP($A133,ACOUSTIC_PIVOT_TABLE!$B$4:$AO$500,15,FALSE)))</f>
        <v/>
      </c>
      <c r="AU133" s="27" t="str">
        <f>IF($A133="","",(VLOOKUP($A133,ACOUSTIC_PIVOT_TABLE!$B$4:$AO$500,16,FALSE)))</f>
        <v/>
      </c>
      <c r="AV133" s="27" t="str">
        <f>IF($A133="","",(VLOOKUP($A133,ACOUSTIC_PIVOT_TABLE!$B$4:$AO$500,17,FALSE)))</f>
        <v/>
      </c>
      <c r="AW133" s="27" t="str">
        <f>IF($A133="","",(VLOOKUP($A133,ACOUSTIC_PIVOT_TABLE!$B$4:$AO$500,18,FALSE)))</f>
        <v/>
      </c>
      <c r="AX133" s="27" t="str">
        <f>IF($A133="","",(VLOOKUP($A133,ACOUSTIC_PIVOT_TABLE!$B$4:$AO$500,19,FALSE)))</f>
        <v/>
      </c>
      <c r="AY133" s="27" t="str">
        <f>IF($A133="","",(VLOOKUP($A133,ACOUSTIC_PIVOT_TABLE!$B$4:$AO$500,20,FALSE)))</f>
        <v/>
      </c>
      <c r="AZ133" s="27" t="str">
        <f>IF($A133="","",(VLOOKUP($A133,ACOUSTIC_PIVOT_TABLE!$B$4:$AO$500,21,FALSE)))</f>
        <v/>
      </c>
      <c r="BA133" s="27" t="str">
        <f>IF($A133="","",(VLOOKUP($A133,ACOUSTIC_PIVOT_TABLE!$B$4:$AO$500,22,FALSE)))</f>
        <v/>
      </c>
      <c r="BB133" s="27" t="str">
        <f>IF($A133="","",(VLOOKUP($A133,ACOUSTIC_PIVOT_TABLE!$B$4:$AO$500,23,FALSE)))</f>
        <v/>
      </c>
      <c r="BC133" s="27" t="str">
        <f>IF($A133="","",(VLOOKUP($A133,ACOUSTIC_PIVOT_TABLE!$B$4:$AO$500,24,FALSE)))</f>
        <v/>
      </c>
      <c r="BD133" s="27" t="str">
        <f>IF($A133="","",(VLOOKUP($A133,ACOUSTIC_PIVOT_TABLE!$B$4:$AO$500,25,FALSE)))</f>
        <v/>
      </c>
      <c r="BE133" s="27" t="str">
        <f>IF($A133="","",(VLOOKUP($A133,ACOUSTIC_PIVOT_TABLE!$B$4:$AO$500,26,FALSE)))</f>
        <v/>
      </c>
      <c r="BF133" s="27" t="str">
        <f>IF($A133="","",(VLOOKUP($A133,ACOUSTIC_PIVOT_TABLE!$B$4:$AO$500,27,FALSE)))</f>
        <v/>
      </c>
      <c r="BG133" s="27" t="str">
        <f>IF($A133="","",(VLOOKUP($A133,ACOUSTIC_PIVOT_TABLE!$B$4:$AO$500,28,FALSE)))</f>
        <v/>
      </c>
      <c r="BH133" s="27" t="str">
        <f>IF($A133="","",(VLOOKUP($A133,ACOUSTIC_PIVOT_TABLE!$B$4:$AO$500,29,FALSE)))</f>
        <v/>
      </c>
      <c r="BI133" s="27" t="str">
        <f>IF($A133="","",(VLOOKUP($A133,ACOUSTIC_PIVOT_TABLE!$B$4:$AO$500,30,FALSE)))</f>
        <v/>
      </c>
      <c r="BJ133" s="27" t="str">
        <f>IF($A133="","",(VLOOKUP($A133,ACOUSTIC_PIVOT_TABLE!$B$4:$AO$500,31,FALSE)))</f>
        <v/>
      </c>
      <c r="BK133" s="27" t="str">
        <f>IF($A133="","",(VLOOKUP($A133,ACOUSTIC_PIVOT_TABLE!$B$4:$AO$500,32,FALSE)))</f>
        <v/>
      </c>
      <c r="BL133" s="27" t="str">
        <f>IF($A133="","",(VLOOKUP($A133,ACOUSTIC_PIVOT_TABLE!$B$4:$AO$500,33,FALSE)))</f>
        <v/>
      </c>
      <c r="BM133" s="27" t="str">
        <f>IF($A133="","",(VLOOKUP($A133,ACOUSTIC_PIVOT_TABLE!$B$4:$AO$500,34,FALSE)))</f>
        <v/>
      </c>
      <c r="BN133" s="27" t="str">
        <f>IF($A133="","",(VLOOKUP($A133,ACOUSTIC_PIVOT_TABLE!$B$4:$AO$500,35,FALSE)))</f>
        <v/>
      </c>
      <c r="BO133" s="27" t="str">
        <f>IF($A133="","",(VLOOKUP($A133,ACOUSTIC_PIVOT_TABLE!$B$4:$AO$500,36,FALSE)))</f>
        <v/>
      </c>
      <c r="BP133" s="27" t="str">
        <f>IF($A133="","",(VLOOKUP($A133,ACOUSTIC_PIVOT_TABLE!$B$4:$AO$500,37,FALSE)))</f>
        <v/>
      </c>
      <c r="BQ133" s="27" t="str">
        <f>IF($A133="","",(VLOOKUP($A133,ACOUSTIC_PIVOT_TABLE!$B$4:$AO$500,38,FALSE)))</f>
        <v/>
      </c>
      <c r="BR133" s="27" t="str">
        <f>IF($A133="","",(VLOOKUP($A133,ACOUSTIC_PIVOT_TABLE!$B$4:$AO$500,39,FALSE)))</f>
        <v/>
      </c>
      <c r="BS133" s="27" t="str">
        <f>IF($A133="","",(VLOOKUP($A133,ACOUSTIC_PIVOT_TABLE!$B$4:$AO$500,40,FALSE)))</f>
        <v/>
      </c>
    </row>
    <row r="134" spans="1:71" x14ac:dyDescent="0.25">
      <c r="A134" s="1" t="str">
        <f>IF(ACOUSTIC_PIVOT_TABLE!B136 = 0, "",ACOUSTIC_PIVOT_TABLE!B136)</f>
        <v/>
      </c>
      <c r="B134" s="1" t="str">
        <f>IF($A134="","",(VLOOKUP($A134,ACOUSTICS_COMBINED!$B$3:$AQ$501,21,FALSE)))</f>
        <v/>
      </c>
      <c r="C134" s="1" t="str">
        <f>IF($A134="","",(VLOOKUP($A134,ACOUSTICS_COMBINED!$B$3:$AQ$501,22,FALSE)))</f>
        <v/>
      </c>
      <c r="D134" s="1" t="str">
        <f>IF($A134="","",(VLOOKUP($A134,ACOUSTICS_COMBINED!$B$3:$AQ$501,12,FALSE)))</f>
        <v/>
      </c>
      <c r="E134" s="1" t="str">
        <f>IF($A134="","",(VLOOKUP($A134,ACOUSTICS_COMBINED!$B$3:$AQ$501,13,FALSE)))</f>
        <v/>
      </c>
      <c r="F134" s="1" t="str">
        <f>IF($A134="","",(VLOOKUP($A134,ACOUSTICS_COMBINED!$B$3:$AQ$501,14,FALSE)))</f>
        <v/>
      </c>
      <c r="G134" s="1" t="str">
        <f>IF($A134="","",(VLOOKUP($A134,ACOUSTICS_COMBINED!$B$3:$AQ$501,23,FALSE)))</f>
        <v/>
      </c>
      <c r="H134" s="1" t="str">
        <f>IF($A134="","",(VLOOKUP($A134,ACOUSTICS_COMBINED!$B$3:$AQ$501,24,FALSE)))</f>
        <v/>
      </c>
      <c r="I134" s="1" t="str">
        <f>IF($A134="","",(VLOOKUP($A134,ACOUSTICS_COMBINED!$B$3:$AQ$501,15,FALSE)))</f>
        <v/>
      </c>
      <c r="J134" s="1" t="str">
        <f>IF($A134="","",(VLOOKUP($A134,ACOUSTICS_COMBINED!$B$3:$AQ$501,16,FALSE)))</f>
        <v/>
      </c>
      <c r="K134" s="1" t="str">
        <f>IF($A134="","",(VLOOKUP($A134,ACOUSTICS_COMBINED!$B$3:$AQ$501,17,FALSE)))</f>
        <v/>
      </c>
      <c r="L134" s="1" t="str">
        <f>IF($A134="","",(VLOOKUP($A134,ACOUSTICS_COMBINED!$B$3:$AQ$501,18,FALSE)))</f>
        <v/>
      </c>
      <c r="M134" s="1" t="str">
        <f>IF($A134="","",(VLOOKUP($A134,ACOUSTICS_COMBINED!$B$3:$AQ$501,25,FALSE)))</f>
        <v/>
      </c>
      <c r="N134" s="16" t="str">
        <f>IF($A134="","",(VLOOKUP($A134,ACOUSTICS_COMBINED!$B$3:$AQ$501,19,FALSE)))</f>
        <v/>
      </c>
      <c r="O134" s="16" t="str">
        <f>IF($A134="","",(VLOOKUP($A134,ACOUSTICS_COMBINED!$B$3:$AQ$501,20,FALSE)))</f>
        <v/>
      </c>
      <c r="P134" s="1" t="str">
        <f>IF($A134="","",(VLOOKUP($A134,ACOUSTICS_COMBINED!$B$3:$AQ$501,26,FALSE)))</f>
        <v/>
      </c>
      <c r="Q134" s="1" t="str">
        <f>IF($A134="","",(VLOOKUP($A134,ACOUSTICS_COMBINED!$B$3:$AQ$501,27,FALSE)))</f>
        <v/>
      </c>
      <c r="R134" s="1" t="str">
        <f>IF($A134="","",(VLOOKUP($A134,ACOUSTICS_COMBINED!$B$3:$AQ$501,28,FALSE)))</f>
        <v/>
      </c>
      <c r="S134" s="1" t="str">
        <f>IF($A134="","",(VLOOKUP($A134,ACOUSTICS_COMBINED!$B$3:$AQ$501,29,FALSE)))</f>
        <v/>
      </c>
      <c r="T134" s="1" t="str">
        <f>IF($A134="","",(VLOOKUP($A134,ACOUSTICS_COMBINED!$B$3:$AQ$501,30,FALSE)))</f>
        <v/>
      </c>
      <c r="U134" s="1" t="str">
        <f>IF($A134="","",(VLOOKUP($A134,ACOUSTICS_COMBINED!$B$3:$AQ$501,31,FALSE)))</f>
        <v/>
      </c>
      <c r="V134" s="1" t="str">
        <f>IF($A134="","",(VLOOKUP($A134,ACOUSTICS_COMBINED!$B$3:$AQ$501,32,FALSE)))</f>
        <v/>
      </c>
      <c r="W134" s="1" t="str">
        <f>IF($A134="","",(VLOOKUP($A134,ACOUSTICS_COMBINED!$B$3:$AQ$501,33,FALSE)))</f>
        <v/>
      </c>
      <c r="X134" s="1" t="str">
        <f>IF($A134="","",(VLOOKUP($A134,ACOUSTICS_COMBINED!$B$3:$AQ$501,34,FALSE)))</f>
        <v/>
      </c>
      <c r="Y134" s="1" t="str">
        <f>IF($A134="","",(VLOOKUP($A134,ACOUSTICS_COMBINED!$B$3:$AQ$501,35,FALSE)))</f>
        <v/>
      </c>
      <c r="Z134" s="1" t="str">
        <f>IF($A134="","",(VLOOKUP($A134,ACOUSTICS_COMBINED!$B$3:$AQ$501,36,FALSE)))</f>
        <v/>
      </c>
      <c r="AA134" s="1" t="str">
        <f>IF($A134="","",(VLOOKUP($A134,ACOUSTICS_COMBINED!$B$3:$AQ$501,37,FALSE)))</f>
        <v/>
      </c>
      <c r="AB134" s="1" t="str">
        <f>IF($A134="","",(VLOOKUP($A134,ACOUSTICS_COMBINED!$B$3:$AQ$501,38,FALSE)))</f>
        <v/>
      </c>
      <c r="AC134" s="1" t="str">
        <f>IF($A134="","",(VLOOKUP($A134,ACOUSTICS_COMBINED!$B$3:$AQ$501,39,FALSE)))</f>
        <v/>
      </c>
      <c r="AD134" s="1" t="str">
        <f>IF($A134="","",(VLOOKUP($A134,ACOUSTICS_COMBINED!$B$3:$AQ$501,40,FALSE)))</f>
        <v/>
      </c>
      <c r="AE134" s="1" t="str">
        <f>IF($A134="","",(VLOOKUP($A134,ACOUSTICS_COMBINED!$B$3:$AQ$501,41,FALSE)))</f>
        <v/>
      </c>
      <c r="AF134" s="1" t="str">
        <f>IF($A134="","",(VLOOKUP($A134,ACOUSTICS_COMBINED!$B$3:$AQ$501,42,FALSE)))</f>
        <v/>
      </c>
      <c r="AG134" s="27" t="str">
        <f>IF($A134="","",(VLOOKUP($A134,ACOUSTIC_PIVOT_TABLE!$B$4:$AO$500,2,FALSE)))</f>
        <v/>
      </c>
      <c r="AH134" s="27" t="str">
        <f>IF($A134="","",(VLOOKUP($A134,ACOUSTIC_PIVOT_TABLE!$B$4:$AO$500,3,FALSE)))</f>
        <v/>
      </c>
      <c r="AI134" s="27" t="str">
        <f>IF($A134="","",(VLOOKUP($A134,ACOUSTIC_PIVOT_TABLE!$B$4:$AO$500,4,FALSE)))</f>
        <v/>
      </c>
      <c r="AJ134" s="27" t="str">
        <f>IF($A134="","",(VLOOKUP($A134,ACOUSTIC_PIVOT_TABLE!$B$4:$AO$500,5,FALSE)))</f>
        <v/>
      </c>
      <c r="AK134" s="27" t="str">
        <f>IF($A134="","",(VLOOKUP($A134,ACOUSTIC_PIVOT_TABLE!$B$4:$AO$500,6,FALSE)))</f>
        <v/>
      </c>
      <c r="AL134" s="27" t="str">
        <f>IF($A134="","",(VLOOKUP($A134,ACOUSTIC_PIVOT_TABLE!$B$4:$AO$500,7,FALSE)))</f>
        <v/>
      </c>
      <c r="AM134" s="27" t="str">
        <f>IF($A134="","",(VLOOKUP($A134,ACOUSTIC_PIVOT_TABLE!$B$4:$AO$500,8,FALSE)))</f>
        <v/>
      </c>
      <c r="AN134" s="27" t="str">
        <f>IF($A134="","",(VLOOKUP($A134,ACOUSTIC_PIVOT_TABLE!$B$4:$AO$500,9,FALSE)))</f>
        <v/>
      </c>
      <c r="AO134" s="27" t="str">
        <f>IF($A134="","",(VLOOKUP($A134,ACOUSTIC_PIVOT_TABLE!$B$4:$AO$500,10,FALSE)))</f>
        <v/>
      </c>
      <c r="AP134" s="27" t="str">
        <f>IF($A134="","",(VLOOKUP($A134,ACOUSTIC_PIVOT_TABLE!$B$4:$AO$500,11,FALSE)))</f>
        <v/>
      </c>
      <c r="AQ134" s="27" t="str">
        <f>IF($A134="","",(VLOOKUP($A134,ACOUSTIC_PIVOT_TABLE!$B$4:$AO$500,12,FALSE)))</f>
        <v/>
      </c>
      <c r="AR134" s="27" t="str">
        <f>IF($A134="","",(VLOOKUP($A134,ACOUSTIC_PIVOT_TABLE!$B$4:$AO$500,13,FALSE)))</f>
        <v/>
      </c>
      <c r="AS134" s="27" t="str">
        <f>IF($A134="","",(VLOOKUP($A134,ACOUSTIC_PIVOT_TABLE!$B$4:$AO$500,14,FALSE)))</f>
        <v/>
      </c>
      <c r="AT134" s="27" t="str">
        <f>IF($A134="","",(VLOOKUP($A134,ACOUSTIC_PIVOT_TABLE!$B$4:$AO$500,15,FALSE)))</f>
        <v/>
      </c>
      <c r="AU134" s="27" t="str">
        <f>IF($A134="","",(VLOOKUP($A134,ACOUSTIC_PIVOT_TABLE!$B$4:$AO$500,16,FALSE)))</f>
        <v/>
      </c>
      <c r="AV134" s="27" t="str">
        <f>IF($A134="","",(VLOOKUP($A134,ACOUSTIC_PIVOT_TABLE!$B$4:$AO$500,17,FALSE)))</f>
        <v/>
      </c>
      <c r="AW134" s="27" t="str">
        <f>IF($A134="","",(VLOOKUP($A134,ACOUSTIC_PIVOT_TABLE!$B$4:$AO$500,18,FALSE)))</f>
        <v/>
      </c>
      <c r="AX134" s="27" t="str">
        <f>IF($A134="","",(VLOOKUP($A134,ACOUSTIC_PIVOT_TABLE!$B$4:$AO$500,19,FALSE)))</f>
        <v/>
      </c>
      <c r="AY134" s="27" t="str">
        <f>IF($A134="","",(VLOOKUP($A134,ACOUSTIC_PIVOT_TABLE!$B$4:$AO$500,20,FALSE)))</f>
        <v/>
      </c>
      <c r="AZ134" s="27" t="str">
        <f>IF($A134="","",(VLOOKUP($A134,ACOUSTIC_PIVOT_TABLE!$B$4:$AO$500,21,FALSE)))</f>
        <v/>
      </c>
      <c r="BA134" s="27" t="str">
        <f>IF($A134="","",(VLOOKUP($A134,ACOUSTIC_PIVOT_TABLE!$B$4:$AO$500,22,FALSE)))</f>
        <v/>
      </c>
      <c r="BB134" s="27" t="str">
        <f>IF($A134="","",(VLOOKUP($A134,ACOUSTIC_PIVOT_TABLE!$B$4:$AO$500,23,FALSE)))</f>
        <v/>
      </c>
      <c r="BC134" s="27" t="str">
        <f>IF($A134="","",(VLOOKUP($A134,ACOUSTIC_PIVOT_TABLE!$B$4:$AO$500,24,FALSE)))</f>
        <v/>
      </c>
      <c r="BD134" s="27" t="str">
        <f>IF($A134="","",(VLOOKUP($A134,ACOUSTIC_PIVOT_TABLE!$B$4:$AO$500,25,FALSE)))</f>
        <v/>
      </c>
      <c r="BE134" s="27" t="str">
        <f>IF($A134="","",(VLOOKUP($A134,ACOUSTIC_PIVOT_TABLE!$B$4:$AO$500,26,FALSE)))</f>
        <v/>
      </c>
      <c r="BF134" s="27" t="str">
        <f>IF($A134="","",(VLOOKUP($A134,ACOUSTIC_PIVOT_TABLE!$B$4:$AO$500,27,FALSE)))</f>
        <v/>
      </c>
      <c r="BG134" s="27" t="str">
        <f>IF($A134="","",(VLOOKUP($A134,ACOUSTIC_PIVOT_TABLE!$B$4:$AO$500,28,FALSE)))</f>
        <v/>
      </c>
      <c r="BH134" s="27" t="str">
        <f>IF($A134="","",(VLOOKUP($A134,ACOUSTIC_PIVOT_TABLE!$B$4:$AO$500,29,FALSE)))</f>
        <v/>
      </c>
      <c r="BI134" s="27" t="str">
        <f>IF($A134="","",(VLOOKUP($A134,ACOUSTIC_PIVOT_TABLE!$B$4:$AO$500,30,FALSE)))</f>
        <v/>
      </c>
      <c r="BJ134" s="27" t="str">
        <f>IF($A134="","",(VLOOKUP($A134,ACOUSTIC_PIVOT_TABLE!$B$4:$AO$500,31,FALSE)))</f>
        <v/>
      </c>
      <c r="BK134" s="27" t="str">
        <f>IF($A134="","",(VLOOKUP($A134,ACOUSTIC_PIVOT_TABLE!$B$4:$AO$500,32,FALSE)))</f>
        <v/>
      </c>
      <c r="BL134" s="27" t="str">
        <f>IF($A134="","",(VLOOKUP($A134,ACOUSTIC_PIVOT_TABLE!$B$4:$AO$500,33,FALSE)))</f>
        <v/>
      </c>
      <c r="BM134" s="27" t="str">
        <f>IF($A134="","",(VLOOKUP($A134,ACOUSTIC_PIVOT_TABLE!$B$4:$AO$500,34,FALSE)))</f>
        <v/>
      </c>
      <c r="BN134" s="27" t="str">
        <f>IF($A134="","",(VLOOKUP($A134,ACOUSTIC_PIVOT_TABLE!$B$4:$AO$500,35,FALSE)))</f>
        <v/>
      </c>
      <c r="BO134" s="27" t="str">
        <f>IF($A134="","",(VLOOKUP($A134,ACOUSTIC_PIVOT_TABLE!$B$4:$AO$500,36,FALSE)))</f>
        <v/>
      </c>
      <c r="BP134" s="27" t="str">
        <f>IF($A134="","",(VLOOKUP($A134,ACOUSTIC_PIVOT_TABLE!$B$4:$AO$500,37,FALSE)))</f>
        <v/>
      </c>
      <c r="BQ134" s="27" t="str">
        <f>IF($A134="","",(VLOOKUP($A134,ACOUSTIC_PIVOT_TABLE!$B$4:$AO$500,38,FALSE)))</f>
        <v/>
      </c>
      <c r="BR134" s="27" t="str">
        <f>IF($A134="","",(VLOOKUP($A134,ACOUSTIC_PIVOT_TABLE!$B$4:$AO$500,39,FALSE)))</f>
        <v/>
      </c>
      <c r="BS134" s="27" t="str">
        <f>IF($A134="","",(VLOOKUP($A134,ACOUSTIC_PIVOT_TABLE!$B$4:$AO$500,40,FALSE)))</f>
        <v/>
      </c>
    </row>
    <row r="135" spans="1:71" x14ac:dyDescent="0.25">
      <c r="A135" s="1" t="str">
        <f>IF(ACOUSTIC_PIVOT_TABLE!B137 = 0, "",ACOUSTIC_PIVOT_TABLE!B137)</f>
        <v/>
      </c>
      <c r="B135" s="1" t="str">
        <f>IF($A135="","",(VLOOKUP($A135,ACOUSTICS_COMBINED!$B$3:$AQ$501,21,FALSE)))</f>
        <v/>
      </c>
      <c r="C135" s="1" t="str">
        <f>IF($A135="","",(VLOOKUP($A135,ACOUSTICS_COMBINED!$B$3:$AQ$501,22,FALSE)))</f>
        <v/>
      </c>
      <c r="D135" s="1" t="str">
        <f>IF($A135="","",(VLOOKUP($A135,ACOUSTICS_COMBINED!$B$3:$AQ$501,12,FALSE)))</f>
        <v/>
      </c>
      <c r="E135" s="1" t="str">
        <f>IF($A135="","",(VLOOKUP($A135,ACOUSTICS_COMBINED!$B$3:$AQ$501,13,FALSE)))</f>
        <v/>
      </c>
      <c r="F135" s="1" t="str">
        <f>IF($A135="","",(VLOOKUP($A135,ACOUSTICS_COMBINED!$B$3:$AQ$501,14,FALSE)))</f>
        <v/>
      </c>
      <c r="G135" s="1" t="str">
        <f>IF($A135="","",(VLOOKUP($A135,ACOUSTICS_COMBINED!$B$3:$AQ$501,23,FALSE)))</f>
        <v/>
      </c>
      <c r="H135" s="1" t="str">
        <f>IF($A135="","",(VLOOKUP($A135,ACOUSTICS_COMBINED!$B$3:$AQ$501,24,FALSE)))</f>
        <v/>
      </c>
      <c r="I135" s="1" t="str">
        <f>IF($A135="","",(VLOOKUP($A135,ACOUSTICS_COMBINED!$B$3:$AQ$501,15,FALSE)))</f>
        <v/>
      </c>
      <c r="J135" s="1" t="str">
        <f>IF($A135="","",(VLOOKUP($A135,ACOUSTICS_COMBINED!$B$3:$AQ$501,16,FALSE)))</f>
        <v/>
      </c>
      <c r="K135" s="1" t="str">
        <f>IF($A135="","",(VLOOKUP($A135,ACOUSTICS_COMBINED!$B$3:$AQ$501,17,FALSE)))</f>
        <v/>
      </c>
      <c r="L135" s="1" t="str">
        <f>IF($A135="","",(VLOOKUP($A135,ACOUSTICS_COMBINED!$B$3:$AQ$501,18,FALSE)))</f>
        <v/>
      </c>
      <c r="M135" s="1" t="str">
        <f>IF($A135="","",(VLOOKUP($A135,ACOUSTICS_COMBINED!$B$3:$AQ$501,25,FALSE)))</f>
        <v/>
      </c>
      <c r="N135" s="16" t="str">
        <f>IF($A135="","",(VLOOKUP($A135,ACOUSTICS_COMBINED!$B$3:$AQ$501,19,FALSE)))</f>
        <v/>
      </c>
      <c r="O135" s="16" t="str">
        <f>IF($A135="","",(VLOOKUP($A135,ACOUSTICS_COMBINED!$B$3:$AQ$501,20,FALSE)))</f>
        <v/>
      </c>
      <c r="P135" s="1" t="str">
        <f>IF($A135="","",(VLOOKUP($A135,ACOUSTICS_COMBINED!$B$3:$AQ$501,26,FALSE)))</f>
        <v/>
      </c>
      <c r="Q135" s="1" t="str">
        <f>IF($A135="","",(VLOOKUP($A135,ACOUSTICS_COMBINED!$B$3:$AQ$501,27,FALSE)))</f>
        <v/>
      </c>
      <c r="R135" s="1" t="str">
        <f>IF($A135="","",(VLOOKUP($A135,ACOUSTICS_COMBINED!$B$3:$AQ$501,28,FALSE)))</f>
        <v/>
      </c>
      <c r="S135" s="1" t="str">
        <f>IF($A135="","",(VLOOKUP($A135,ACOUSTICS_COMBINED!$B$3:$AQ$501,29,FALSE)))</f>
        <v/>
      </c>
      <c r="T135" s="1" t="str">
        <f>IF($A135="","",(VLOOKUP($A135,ACOUSTICS_COMBINED!$B$3:$AQ$501,30,FALSE)))</f>
        <v/>
      </c>
      <c r="U135" s="1" t="str">
        <f>IF($A135="","",(VLOOKUP($A135,ACOUSTICS_COMBINED!$B$3:$AQ$501,31,FALSE)))</f>
        <v/>
      </c>
      <c r="V135" s="1" t="str">
        <f>IF($A135="","",(VLOOKUP($A135,ACOUSTICS_COMBINED!$B$3:$AQ$501,32,FALSE)))</f>
        <v/>
      </c>
      <c r="W135" s="1" t="str">
        <f>IF($A135="","",(VLOOKUP($A135,ACOUSTICS_COMBINED!$B$3:$AQ$501,33,FALSE)))</f>
        <v/>
      </c>
      <c r="X135" s="1" t="str">
        <f>IF($A135="","",(VLOOKUP($A135,ACOUSTICS_COMBINED!$B$3:$AQ$501,34,FALSE)))</f>
        <v/>
      </c>
      <c r="Y135" s="1" t="str">
        <f>IF($A135="","",(VLOOKUP($A135,ACOUSTICS_COMBINED!$B$3:$AQ$501,35,FALSE)))</f>
        <v/>
      </c>
      <c r="Z135" s="1" t="str">
        <f>IF($A135="","",(VLOOKUP($A135,ACOUSTICS_COMBINED!$B$3:$AQ$501,36,FALSE)))</f>
        <v/>
      </c>
      <c r="AA135" s="1" t="str">
        <f>IF($A135="","",(VLOOKUP($A135,ACOUSTICS_COMBINED!$B$3:$AQ$501,37,FALSE)))</f>
        <v/>
      </c>
      <c r="AB135" s="1" t="str">
        <f>IF($A135="","",(VLOOKUP($A135,ACOUSTICS_COMBINED!$B$3:$AQ$501,38,FALSE)))</f>
        <v/>
      </c>
      <c r="AC135" s="1" t="str">
        <f>IF($A135="","",(VLOOKUP($A135,ACOUSTICS_COMBINED!$B$3:$AQ$501,39,FALSE)))</f>
        <v/>
      </c>
      <c r="AD135" s="1" t="str">
        <f>IF($A135="","",(VLOOKUP($A135,ACOUSTICS_COMBINED!$B$3:$AQ$501,40,FALSE)))</f>
        <v/>
      </c>
      <c r="AE135" s="1" t="str">
        <f>IF($A135="","",(VLOOKUP($A135,ACOUSTICS_COMBINED!$B$3:$AQ$501,41,FALSE)))</f>
        <v/>
      </c>
      <c r="AF135" s="1" t="str">
        <f>IF($A135="","",(VLOOKUP($A135,ACOUSTICS_COMBINED!$B$3:$AQ$501,42,FALSE)))</f>
        <v/>
      </c>
      <c r="AG135" s="27" t="str">
        <f>IF($A135="","",(VLOOKUP($A135,ACOUSTIC_PIVOT_TABLE!$B$4:$AO$500,2,FALSE)))</f>
        <v/>
      </c>
      <c r="AH135" s="27" t="str">
        <f>IF($A135="","",(VLOOKUP($A135,ACOUSTIC_PIVOT_TABLE!$B$4:$AO$500,3,FALSE)))</f>
        <v/>
      </c>
      <c r="AI135" s="27" t="str">
        <f>IF($A135="","",(VLOOKUP($A135,ACOUSTIC_PIVOT_TABLE!$B$4:$AO$500,4,FALSE)))</f>
        <v/>
      </c>
      <c r="AJ135" s="27" t="str">
        <f>IF($A135="","",(VLOOKUP($A135,ACOUSTIC_PIVOT_TABLE!$B$4:$AO$500,5,FALSE)))</f>
        <v/>
      </c>
      <c r="AK135" s="27" t="str">
        <f>IF($A135="","",(VLOOKUP($A135,ACOUSTIC_PIVOT_TABLE!$B$4:$AO$500,6,FALSE)))</f>
        <v/>
      </c>
      <c r="AL135" s="27" t="str">
        <f>IF($A135="","",(VLOOKUP($A135,ACOUSTIC_PIVOT_TABLE!$B$4:$AO$500,7,FALSE)))</f>
        <v/>
      </c>
      <c r="AM135" s="27" t="str">
        <f>IF($A135="","",(VLOOKUP($A135,ACOUSTIC_PIVOT_TABLE!$B$4:$AO$500,8,FALSE)))</f>
        <v/>
      </c>
      <c r="AN135" s="27" t="str">
        <f>IF($A135="","",(VLOOKUP($A135,ACOUSTIC_PIVOT_TABLE!$B$4:$AO$500,9,FALSE)))</f>
        <v/>
      </c>
      <c r="AO135" s="27" t="str">
        <f>IF($A135="","",(VLOOKUP($A135,ACOUSTIC_PIVOT_TABLE!$B$4:$AO$500,10,FALSE)))</f>
        <v/>
      </c>
      <c r="AP135" s="27" t="str">
        <f>IF($A135="","",(VLOOKUP($A135,ACOUSTIC_PIVOT_TABLE!$B$4:$AO$500,11,FALSE)))</f>
        <v/>
      </c>
      <c r="AQ135" s="27" t="str">
        <f>IF($A135="","",(VLOOKUP($A135,ACOUSTIC_PIVOT_TABLE!$B$4:$AO$500,12,FALSE)))</f>
        <v/>
      </c>
      <c r="AR135" s="27" t="str">
        <f>IF($A135="","",(VLOOKUP($A135,ACOUSTIC_PIVOT_TABLE!$B$4:$AO$500,13,FALSE)))</f>
        <v/>
      </c>
      <c r="AS135" s="27" t="str">
        <f>IF($A135="","",(VLOOKUP($A135,ACOUSTIC_PIVOT_TABLE!$B$4:$AO$500,14,FALSE)))</f>
        <v/>
      </c>
      <c r="AT135" s="27" t="str">
        <f>IF($A135="","",(VLOOKUP($A135,ACOUSTIC_PIVOT_TABLE!$B$4:$AO$500,15,FALSE)))</f>
        <v/>
      </c>
      <c r="AU135" s="27" t="str">
        <f>IF($A135="","",(VLOOKUP($A135,ACOUSTIC_PIVOT_TABLE!$B$4:$AO$500,16,FALSE)))</f>
        <v/>
      </c>
      <c r="AV135" s="27" t="str">
        <f>IF($A135="","",(VLOOKUP($A135,ACOUSTIC_PIVOT_TABLE!$B$4:$AO$500,17,FALSE)))</f>
        <v/>
      </c>
      <c r="AW135" s="27" t="str">
        <f>IF($A135="","",(VLOOKUP($A135,ACOUSTIC_PIVOT_TABLE!$B$4:$AO$500,18,FALSE)))</f>
        <v/>
      </c>
      <c r="AX135" s="27" t="str">
        <f>IF($A135="","",(VLOOKUP($A135,ACOUSTIC_PIVOT_TABLE!$B$4:$AO$500,19,FALSE)))</f>
        <v/>
      </c>
      <c r="AY135" s="27" t="str">
        <f>IF($A135="","",(VLOOKUP($A135,ACOUSTIC_PIVOT_TABLE!$B$4:$AO$500,20,FALSE)))</f>
        <v/>
      </c>
      <c r="AZ135" s="27" t="str">
        <f>IF($A135="","",(VLOOKUP($A135,ACOUSTIC_PIVOT_TABLE!$B$4:$AO$500,21,FALSE)))</f>
        <v/>
      </c>
      <c r="BA135" s="27" t="str">
        <f>IF($A135="","",(VLOOKUP($A135,ACOUSTIC_PIVOT_TABLE!$B$4:$AO$500,22,FALSE)))</f>
        <v/>
      </c>
      <c r="BB135" s="27" t="str">
        <f>IF($A135="","",(VLOOKUP($A135,ACOUSTIC_PIVOT_TABLE!$B$4:$AO$500,23,FALSE)))</f>
        <v/>
      </c>
      <c r="BC135" s="27" t="str">
        <f>IF($A135="","",(VLOOKUP($A135,ACOUSTIC_PIVOT_TABLE!$B$4:$AO$500,24,FALSE)))</f>
        <v/>
      </c>
      <c r="BD135" s="27" t="str">
        <f>IF($A135="","",(VLOOKUP($A135,ACOUSTIC_PIVOT_TABLE!$B$4:$AO$500,25,FALSE)))</f>
        <v/>
      </c>
      <c r="BE135" s="27" t="str">
        <f>IF($A135="","",(VLOOKUP($A135,ACOUSTIC_PIVOT_TABLE!$B$4:$AO$500,26,FALSE)))</f>
        <v/>
      </c>
      <c r="BF135" s="27" t="str">
        <f>IF($A135="","",(VLOOKUP($A135,ACOUSTIC_PIVOT_TABLE!$B$4:$AO$500,27,FALSE)))</f>
        <v/>
      </c>
      <c r="BG135" s="27" t="str">
        <f>IF($A135="","",(VLOOKUP($A135,ACOUSTIC_PIVOT_TABLE!$B$4:$AO$500,28,FALSE)))</f>
        <v/>
      </c>
      <c r="BH135" s="27" t="str">
        <f>IF($A135="","",(VLOOKUP($A135,ACOUSTIC_PIVOT_TABLE!$B$4:$AO$500,29,FALSE)))</f>
        <v/>
      </c>
      <c r="BI135" s="27" t="str">
        <f>IF($A135="","",(VLOOKUP($A135,ACOUSTIC_PIVOT_TABLE!$B$4:$AO$500,30,FALSE)))</f>
        <v/>
      </c>
      <c r="BJ135" s="27" t="str">
        <f>IF($A135="","",(VLOOKUP($A135,ACOUSTIC_PIVOT_TABLE!$B$4:$AO$500,31,FALSE)))</f>
        <v/>
      </c>
      <c r="BK135" s="27" t="str">
        <f>IF($A135="","",(VLOOKUP($A135,ACOUSTIC_PIVOT_TABLE!$B$4:$AO$500,32,FALSE)))</f>
        <v/>
      </c>
      <c r="BL135" s="27" t="str">
        <f>IF($A135="","",(VLOOKUP($A135,ACOUSTIC_PIVOT_TABLE!$B$4:$AO$500,33,FALSE)))</f>
        <v/>
      </c>
      <c r="BM135" s="27" t="str">
        <f>IF($A135="","",(VLOOKUP($A135,ACOUSTIC_PIVOT_TABLE!$B$4:$AO$500,34,FALSE)))</f>
        <v/>
      </c>
      <c r="BN135" s="27" t="str">
        <f>IF($A135="","",(VLOOKUP($A135,ACOUSTIC_PIVOT_TABLE!$B$4:$AO$500,35,FALSE)))</f>
        <v/>
      </c>
      <c r="BO135" s="27" t="str">
        <f>IF($A135="","",(VLOOKUP($A135,ACOUSTIC_PIVOT_TABLE!$B$4:$AO$500,36,FALSE)))</f>
        <v/>
      </c>
      <c r="BP135" s="27" t="str">
        <f>IF($A135="","",(VLOOKUP($A135,ACOUSTIC_PIVOT_TABLE!$B$4:$AO$500,37,FALSE)))</f>
        <v/>
      </c>
      <c r="BQ135" s="27" t="str">
        <f>IF($A135="","",(VLOOKUP($A135,ACOUSTIC_PIVOT_TABLE!$B$4:$AO$500,38,FALSE)))</f>
        <v/>
      </c>
      <c r="BR135" s="27" t="str">
        <f>IF($A135="","",(VLOOKUP($A135,ACOUSTIC_PIVOT_TABLE!$B$4:$AO$500,39,FALSE)))</f>
        <v/>
      </c>
      <c r="BS135" s="27" t="str">
        <f>IF($A135="","",(VLOOKUP($A135,ACOUSTIC_PIVOT_TABLE!$B$4:$AO$500,40,FALSE)))</f>
        <v/>
      </c>
    </row>
    <row r="136" spans="1:71" x14ac:dyDescent="0.25">
      <c r="A136" s="1" t="str">
        <f>IF(ACOUSTIC_PIVOT_TABLE!B138 = 0, "",ACOUSTIC_PIVOT_TABLE!B138)</f>
        <v/>
      </c>
      <c r="B136" s="1" t="str">
        <f>IF($A136="","",(VLOOKUP($A136,ACOUSTICS_COMBINED!$B$3:$AQ$501,21,FALSE)))</f>
        <v/>
      </c>
      <c r="C136" s="1" t="str">
        <f>IF($A136="","",(VLOOKUP($A136,ACOUSTICS_COMBINED!$B$3:$AQ$501,22,FALSE)))</f>
        <v/>
      </c>
      <c r="D136" s="1" t="str">
        <f>IF($A136="","",(VLOOKUP($A136,ACOUSTICS_COMBINED!$B$3:$AQ$501,12,FALSE)))</f>
        <v/>
      </c>
      <c r="E136" s="1" t="str">
        <f>IF($A136="","",(VLOOKUP($A136,ACOUSTICS_COMBINED!$B$3:$AQ$501,13,FALSE)))</f>
        <v/>
      </c>
      <c r="F136" s="1" t="str">
        <f>IF($A136="","",(VLOOKUP($A136,ACOUSTICS_COMBINED!$B$3:$AQ$501,14,FALSE)))</f>
        <v/>
      </c>
      <c r="G136" s="1" t="str">
        <f>IF($A136="","",(VLOOKUP($A136,ACOUSTICS_COMBINED!$B$3:$AQ$501,23,FALSE)))</f>
        <v/>
      </c>
      <c r="H136" s="1" t="str">
        <f>IF($A136="","",(VLOOKUP($A136,ACOUSTICS_COMBINED!$B$3:$AQ$501,24,FALSE)))</f>
        <v/>
      </c>
      <c r="I136" s="1" t="str">
        <f>IF($A136="","",(VLOOKUP($A136,ACOUSTICS_COMBINED!$B$3:$AQ$501,15,FALSE)))</f>
        <v/>
      </c>
      <c r="J136" s="1" t="str">
        <f>IF($A136="","",(VLOOKUP($A136,ACOUSTICS_COMBINED!$B$3:$AQ$501,16,FALSE)))</f>
        <v/>
      </c>
      <c r="K136" s="1" t="str">
        <f>IF($A136="","",(VLOOKUP($A136,ACOUSTICS_COMBINED!$B$3:$AQ$501,17,FALSE)))</f>
        <v/>
      </c>
      <c r="L136" s="1" t="str">
        <f>IF($A136="","",(VLOOKUP($A136,ACOUSTICS_COMBINED!$B$3:$AQ$501,18,FALSE)))</f>
        <v/>
      </c>
      <c r="M136" s="1" t="str">
        <f>IF($A136="","",(VLOOKUP($A136,ACOUSTICS_COMBINED!$B$3:$AQ$501,25,FALSE)))</f>
        <v/>
      </c>
      <c r="N136" s="16" t="str">
        <f>IF($A136="","",(VLOOKUP($A136,ACOUSTICS_COMBINED!$B$3:$AQ$501,19,FALSE)))</f>
        <v/>
      </c>
      <c r="O136" s="16" t="str">
        <f>IF($A136="","",(VLOOKUP($A136,ACOUSTICS_COMBINED!$B$3:$AQ$501,20,FALSE)))</f>
        <v/>
      </c>
      <c r="P136" s="1" t="str">
        <f>IF($A136="","",(VLOOKUP($A136,ACOUSTICS_COMBINED!$B$3:$AQ$501,26,FALSE)))</f>
        <v/>
      </c>
      <c r="Q136" s="1" t="str">
        <f>IF($A136="","",(VLOOKUP($A136,ACOUSTICS_COMBINED!$B$3:$AQ$501,27,FALSE)))</f>
        <v/>
      </c>
      <c r="R136" s="1" t="str">
        <f>IF($A136="","",(VLOOKUP($A136,ACOUSTICS_COMBINED!$B$3:$AQ$501,28,FALSE)))</f>
        <v/>
      </c>
      <c r="S136" s="1" t="str">
        <f>IF($A136="","",(VLOOKUP($A136,ACOUSTICS_COMBINED!$B$3:$AQ$501,29,FALSE)))</f>
        <v/>
      </c>
      <c r="T136" s="1" t="str">
        <f>IF($A136="","",(VLOOKUP($A136,ACOUSTICS_COMBINED!$B$3:$AQ$501,30,FALSE)))</f>
        <v/>
      </c>
      <c r="U136" s="1" t="str">
        <f>IF($A136="","",(VLOOKUP($A136,ACOUSTICS_COMBINED!$B$3:$AQ$501,31,FALSE)))</f>
        <v/>
      </c>
      <c r="V136" s="1" t="str">
        <f>IF($A136="","",(VLOOKUP($A136,ACOUSTICS_COMBINED!$B$3:$AQ$501,32,FALSE)))</f>
        <v/>
      </c>
      <c r="W136" s="1" t="str">
        <f>IF($A136="","",(VLOOKUP($A136,ACOUSTICS_COMBINED!$B$3:$AQ$501,33,FALSE)))</f>
        <v/>
      </c>
      <c r="X136" s="1" t="str">
        <f>IF($A136="","",(VLOOKUP($A136,ACOUSTICS_COMBINED!$B$3:$AQ$501,34,FALSE)))</f>
        <v/>
      </c>
      <c r="Y136" s="1" t="str">
        <f>IF($A136="","",(VLOOKUP($A136,ACOUSTICS_COMBINED!$B$3:$AQ$501,35,FALSE)))</f>
        <v/>
      </c>
      <c r="Z136" s="1" t="str">
        <f>IF($A136="","",(VLOOKUP($A136,ACOUSTICS_COMBINED!$B$3:$AQ$501,36,FALSE)))</f>
        <v/>
      </c>
      <c r="AA136" s="1" t="str">
        <f>IF($A136="","",(VLOOKUP($A136,ACOUSTICS_COMBINED!$B$3:$AQ$501,37,FALSE)))</f>
        <v/>
      </c>
      <c r="AB136" s="1" t="str">
        <f>IF($A136="","",(VLOOKUP($A136,ACOUSTICS_COMBINED!$B$3:$AQ$501,38,FALSE)))</f>
        <v/>
      </c>
      <c r="AC136" s="1" t="str">
        <f>IF($A136="","",(VLOOKUP($A136,ACOUSTICS_COMBINED!$B$3:$AQ$501,39,FALSE)))</f>
        <v/>
      </c>
      <c r="AD136" s="1" t="str">
        <f>IF($A136="","",(VLOOKUP($A136,ACOUSTICS_COMBINED!$B$3:$AQ$501,40,FALSE)))</f>
        <v/>
      </c>
      <c r="AE136" s="1" t="str">
        <f>IF($A136="","",(VLOOKUP($A136,ACOUSTICS_COMBINED!$B$3:$AQ$501,41,FALSE)))</f>
        <v/>
      </c>
      <c r="AF136" s="1" t="str">
        <f>IF($A136="","",(VLOOKUP($A136,ACOUSTICS_COMBINED!$B$3:$AQ$501,42,FALSE)))</f>
        <v/>
      </c>
      <c r="AG136" s="27" t="str">
        <f>IF($A136="","",(VLOOKUP($A136,ACOUSTIC_PIVOT_TABLE!$B$4:$AO$500,2,FALSE)))</f>
        <v/>
      </c>
      <c r="AH136" s="27" t="str">
        <f>IF($A136="","",(VLOOKUP($A136,ACOUSTIC_PIVOT_TABLE!$B$4:$AO$500,3,FALSE)))</f>
        <v/>
      </c>
      <c r="AI136" s="27" t="str">
        <f>IF($A136="","",(VLOOKUP($A136,ACOUSTIC_PIVOT_TABLE!$B$4:$AO$500,4,FALSE)))</f>
        <v/>
      </c>
      <c r="AJ136" s="27" t="str">
        <f>IF($A136="","",(VLOOKUP($A136,ACOUSTIC_PIVOT_TABLE!$B$4:$AO$500,5,FALSE)))</f>
        <v/>
      </c>
      <c r="AK136" s="27" t="str">
        <f>IF($A136="","",(VLOOKUP($A136,ACOUSTIC_PIVOT_TABLE!$B$4:$AO$500,6,FALSE)))</f>
        <v/>
      </c>
      <c r="AL136" s="27" t="str">
        <f>IF($A136="","",(VLOOKUP($A136,ACOUSTIC_PIVOT_TABLE!$B$4:$AO$500,7,FALSE)))</f>
        <v/>
      </c>
      <c r="AM136" s="27" t="str">
        <f>IF($A136="","",(VLOOKUP($A136,ACOUSTIC_PIVOT_TABLE!$B$4:$AO$500,8,FALSE)))</f>
        <v/>
      </c>
      <c r="AN136" s="27" t="str">
        <f>IF($A136="","",(VLOOKUP($A136,ACOUSTIC_PIVOT_TABLE!$B$4:$AO$500,9,FALSE)))</f>
        <v/>
      </c>
      <c r="AO136" s="27" t="str">
        <f>IF($A136="","",(VLOOKUP($A136,ACOUSTIC_PIVOT_TABLE!$B$4:$AO$500,10,FALSE)))</f>
        <v/>
      </c>
      <c r="AP136" s="27" t="str">
        <f>IF($A136="","",(VLOOKUP($A136,ACOUSTIC_PIVOT_TABLE!$B$4:$AO$500,11,FALSE)))</f>
        <v/>
      </c>
      <c r="AQ136" s="27" t="str">
        <f>IF($A136="","",(VLOOKUP($A136,ACOUSTIC_PIVOT_TABLE!$B$4:$AO$500,12,FALSE)))</f>
        <v/>
      </c>
      <c r="AR136" s="27" t="str">
        <f>IF($A136="","",(VLOOKUP($A136,ACOUSTIC_PIVOT_TABLE!$B$4:$AO$500,13,FALSE)))</f>
        <v/>
      </c>
      <c r="AS136" s="27" t="str">
        <f>IF($A136="","",(VLOOKUP($A136,ACOUSTIC_PIVOT_TABLE!$B$4:$AO$500,14,FALSE)))</f>
        <v/>
      </c>
      <c r="AT136" s="27" t="str">
        <f>IF($A136="","",(VLOOKUP($A136,ACOUSTIC_PIVOT_TABLE!$B$4:$AO$500,15,FALSE)))</f>
        <v/>
      </c>
      <c r="AU136" s="27" t="str">
        <f>IF($A136="","",(VLOOKUP($A136,ACOUSTIC_PIVOT_TABLE!$B$4:$AO$500,16,FALSE)))</f>
        <v/>
      </c>
      <c r="AV136" s="27" t="str">
        <f>IF($A136="","",(VLOOKUP($A136,ACOUSTIC_PIVOT_TABLE!$B$4:$AO$500,17,FALSE)))</f>
        <v/>
      </c>
      <c r="AW136" s="27" t="str">
        <f>IF($A136="","",(VLOOKUP($A136,ACOUSTIC_PIVOT_TABLE!$B$4:$AO$500,18,FALSE)))</f>
        <v/>
      </c>
      <c r="AX136" s="27" t="str">
        <f>IF($A136="","",(VLOOKUP($A136,ACOUSTIC_PIVOT_TABLE!$B$4:$AO$500,19,FALSE)))</f>
        <v/>
      </c>
      <c r="AY136" s="27" t="str">
        <f>IF($A136="","",(VLOOKUP($A136,ACOUSTIC_PIVOT_TABLE!$B$4:$AO$500,20,FALSE)))</f>
        <v/>
      </c>
      <c r="AZ136" s="27" t="str">
        <f>IF($A136="","",(VLOOKUP($A136,ACOUSTIC_PIVOT_TABLE!$B$4:$AO$500,21,FALSE)))</f>
        <v/>
      </c>
      <c r="BA136" s="27" t="str">
        <f>IF($A136="","",(VLOOKUP($A136,ACOUSTIC_PIVOT_TABLE!$B$4:$AO$500,22,FALSE)))</f>
        <v/>
      </c>
      <c r="BB136" s="27" t="str">
        <f>IF($A136="","",(VLOOKUP($A136,ACOUSTIC_PIVOT_TABLE!$B$4:$AO$500,23,FALSE)))</f>
        <v/>
      </c>
      <c r="BC136" s="27" t="str">
        <f>IF($A136="","",(VLOOKUP($A136,ACOUSTIC_PIVOT_TABLE!$B$4:$AO$500,24,FALSE)))</f>
        <v/>
      </c>
      <c r="BD136" s="27" t="str">
        <f>IF($A136="","",(VLOOKUP($A136,ACOUSTIC_PIVOT_TABLE!$B$4:$AO$500,25,FALSE)))</f>
        <v/>
      </c>
      <c r="BE136" s="27" t="str">
        <f>IF($A136="","",(VLOOKUP($A136,ACOUSTIC_PIVOT_TABLE!$B$4:$AO$500,26,FALSE)))</f>
        <v/>
      </c>
      <c r="BF136" s="27" t="str">
        <f>IF($A136="","",(VLOOKUP($A136,ACOUSTIC_PIVOT_TABLE!$B$4:$AO$500,27,FALSE)))</f>
        <v/>
      </c>
      <c r="BG136" s="27" t="str">
        <f>IF($A136="","",(VLOOKUP($A136,ACOUSTIC_PIVOT_TABLE!$B$4:$AO$500,28,FALSE)))</f>
        <v/>
      </c>
      <c r="BH136" s="27" t="str">
        <f>IF($A136="","",(VLOOKUP($A136,ACOUSTIC_PIVOT_TABLE!$B$4:$AO$500,29,FALSE)))</f>
        <v/>
      </c>
      <c r="BI136" s="27" t="str">
        <f>IF($A136="","",(VLOOKUP($A136,ACOUSTIC_PIVOT_TABLE!$B$4:$AO$500,30,FALSE)))</f>
        <v/>
      </c>
      <c r="BJ136" s="27" t="str">
        <f>IF($A136="","",(VLOOKUP($A136,ACOUSTIC_PIVOT_TABLE!$B$4:$AO$500,31,FALSE)))</f>
        <v/>
      </c>
      <c r="BK136" s="27" t="str">
        <f>IF($A136="","",(VLOOKUP($A136,ACOUSTIC_PIVOT_TABLE!$B$4:$AO$500,32,FALSE)))</f>
        <v/>
      </c>
      <c r="BL136" s="27" t="str">
        <f>IF($A136="","",(VLOOKUP($A136,ACOUSTIC_PIVOT_TABLE!$B$4:$AO$500,33,FALSE)))</f>
        <v/>
      </c>
      <c r="BM136" s="27" t="str">
        <f>IF($A136="","",(VLOOKUP($A136,ACOUSTIC_PIVOT_TABLE!$B$4:$AO$500,34,FALSE)))</f>
        <v/>
      </c>
      <c r="BN136" s="27" t="str">
        <f>IF($A136="","",(VLOOKUP($A136,ACOUSTIC_PIVOT_TABLE!$B$4:$AO$500,35,FALSE)))</f>
        <v/>
      </c>
      <c r="BO136" s="27" t="str">
        <f>IF($A136="","",(VLOOKUP($A136,ACOUSTIC_PIVOT_TABLE!$B$4:$AO$500,36,FALSE)))</f>
        <v/>
      </c>
      <c r="BP136" s="27" t="str">
        <f>IF($A136="","",(VLOOKUP($A136,ACOUSTIC_PIVOT_TABLE!$B$4:$AO$500,37,FALSE)))</f>
        <v/>
      </c>
      <c r="BQ136" s="27" t="str">
        <f>IF($A136="","",(VLOOKUP($A136,ACOUSTIC_PIVOT_TABLE!$B$4:$AO$500,38,FALSE)))</f>
        <v/>
      </c>
      <c r="BR136" s="27" t="str">
        <f>IF($A136="","",(VLOOKUP($A136,ACOUSTIC_PIVOT_TABLE!$B$4:$AO$500,39,FALSE)))</f>
        <v/>
      </c>
      <c r="BS136" s="27" t="str">
        <f>IF($A136="","",(VLOOKUP($A136,ACOUSTIC_PIVOT_TABLE!$B$4:$AO$500,40,FALSE)))</f>
        <v/>
      </c>
    </row>
    <row r="137" spans="1:71" x14ac:dyDescent="0.25">
      <c r="A137" s="1" t="str">
        <f>IF(ACOUSTIC_PIVOT_TABLE!B139 = 0, "",ACOUSTIC_PIVOT_TABLE!B139)</f>
        <v/>
      </c>
      <c r="B137" s="1" t="str">
        <f>IF($A137="","",(VLOOKUP($A137,ACOUSTICS_COMBINED!$B$3:$AQ$501,21,FALSE)))</f>
        <v/>
      </c>
      <c r="C137" s="1" t="str">
        <f>IF($A137="","",(VLOOKUP($A137,ACOUSTICS_COMBINED!$B$3:$AQ$501,22,FALSE)))</f>
        <v/>
      </c>
      <c r="D137" s="1" t="str">
        <f>IF($A137="","",(VLOOKUP($A137,ACOUSTICS_COMBINED!$B$3:$AQ$501,12,FALSE)))</f>
        <v/>
      </c>
      <c r="E137" s="1" t="str">
        <f>IF($A137="","",(VLOOKUP($A137,ACOUSTICS_COMBINED!$B$3:$AQ$501,13,FALSE)))</f>
        <v/>
      </c>
      <c r="F137" s="1" t="str">
        <f>IF($A137="","",(VLOOKUP($A137,ACOUSTICS_COMBINED!$B$3:$AQ$501,14,FALSE)))</f>
        <v/>
      </c>
      <c r="G137" s="1" t="str">
        <f>IF($A137="","",(VLOOKUP($A137,ACOUSTICS_COMBINED!$B$3:$AQ$501,23,FALSE)))</f>
        <v/>
      </c>
      <c r="H137" s="1" t="str">
        <f>IF($A137="","",(VLOOKUP($A137,ACOUSTICS_COMBINED!$B$3:$AQ$501,24,FALSE)))</f>
        <v/>
      </c>
      <c r="I137" s="1" t="str">
        <f>IF($A137="","",(VLOOKUP($A137,ACOUSTICS_COMBINED!$B$3:$AQ$501,15,FALSE)))</f>
        <v/>
      </c>
      <c r="J137" s="1" t="str">
        <f>IF($A137="","",(VLOOKUP($A137,ACOUSTICS_COMBINED!$B$3:$AQ$501,16,FALSE)))</f>
        <v/>
      </c>
      <c r="K137" s="1" t="str">
        <f>IF($A137="","",(VLOOKUP($A137,ACOUSTICS_COMBINED!$B$3:$AQ$501,17,FALSE)))</f>
        <v/>
      </c>
      <c r="L137" s="1" t="str">
        <f>IF($A137="","",(VLOOKUP($A137,ACOUSTICS_COMBINED!$B$3:$AQ$501,18,FALSE)))</f>
        <v/>
      </c>
      <c r="M137" s="1" t="str">
        <f>IF($A137="","",(VLOOKUP($A137,ACOUSTICS_COMBINED!$B$3:$AQ$501,25,FALSE)))</f>
        <v/>
      </c>
      <c r="N137" s="16" t="str">
        <f>IF($A137="","",(VLOOKUP($A137,ACOUSTICS_COMBINED!$B$3:$AQ$501,19,FALSE)))</f>
        <v/>
      </c>
      <c r="O137" s="16" t="str">
        <f>IF($A137="","",(VLOOKUP($A137,ACOUSTICS_COMBINED!$B$3:$AQ$501,20,FALSE)))</f>
        <v/>
      </c>
      <c r="P137" s="1" t="str">
        <f>IF($A137="","",(VLOOKUP($A137,ACOUSTICS_COMBINED!$B$3:$AQ$501,26,FALSE)))</f>
        <v/>
      </c>
      <c r="Q137" s="1" t="str">
        <f>IF($A137="","",(VLOOKUP($A137,ACOUSTICS_COMBINED!$B$3:$AQ$501,27,FALSE)))</f>
        <v/>
      </c>
      <c r="R137" s="1" t="str">
        <f>IF($A137="","",(VLOOKUP($A137,ACOUSTICS_COMBINED!$B$3:$AQ$501,28,FALSE)))</f>
        <v/>
      </c>
      <c r="S137" s="1" t="str">
        <f>IF($A137="","",(VLOOKUP($A137,ACOUSTICS_COMBINED!$B$3:$AQ$501,29,FALSE)))</f>
        <v/>
      </c>
      <c r="T137" s="1" t="str">
        <f>IF($A137="","",(VLOOKUP($A137,ACOUSTICS_COMBINED!$B$3:$AQ$501,30,FALSE)))</f>
        <v/>
      </c>
      <c r="U137" s="1" t="str">
        <f>IF($A137="","",(VLOOKUP($A137,ACOUSTICS_COMBINED!$B$3:$AQ$501,31,FALSE)))</f>
        <v/>
      </c>
      <c r="V137" s="1" t="str">
        <f>IF($A137="","",(VLOOKUP($A137,ACOUSTICS_COMBINED!$B$3:$AQ$501,32,FALSE)))</f>
        <v/>
      </c>
      <c r="W137" s="1" t="str">
        <f>IF($A137="","",(VLOOKUP($A137,ACOUSTICS_COMBINED!$B$3:$AQ$501,33,FALSE)))</f>
        <v/>
      </c>
      <c r="X137" s="1" t="str">
        <f>IF($A137="","",(VLOOKUP($A137,ACOUSTICS_COMBINED!$B$3:$AQ$501,34,FALSE)))</f>
        <v/>
      </c>
      <c r="Y137" s="1" t="str">
        <f>IF($A137="","",(VLOOKUP($A137,ACOUSTICS_COMBINED!$B$3:$AQ$501,35,FALSE)))</f>
        <v/>
      </c>
      <c r="Z137" s="1" t="str">
        <f>IF($A137="","",(VLOOKUP($A137,ACOUSTICS_COMBINED!$B$3:$AQ$501,36,FALSE)))</f>
        <v/>
      </c>
      <c r="AA137" s="1" t="str">
        <f>IF($A137="","",(VLOOKUP($A137,ACOUSTICS_COMBINED!$B$3:$AQ$501,37,FALSE)))</f>
        <v/>
      </c>
      <c r="AB137" s="1" t="str">
        <f>IF($A137="","",(VLOOKUP($A137,ACOUSTICS_COMBINED!$B$3:$AQ$501,38,FALSE)))</f>
        <v/>
      </c>
      <c r="AC137" s="1" t="str">
        <f>IF($A137="","",(VLOOKUP($A137,ACOUSTICS_COMBINED!$B$3:$AQ$501,39,FALSE)))</f>
        <v/>
      </c>
      <c r="AD137" s="1" t="str">
        <f>IF($A137="","",(VLOOKUP($A137,ACOUSTICS_COMBINED!$B$3:$AQ$501,40,FALSE)))</f>
        <v/>
      </c>
      <c r="AE137" s="1" t="str">
        <f>IF($A137="","",(VLOOKUP($A137,ACOUSTICS_COMBINED!$B$3:$AQ$501,41,FALSE)))</f>
        <v/>
      </c>
      <c r="AF137" s="1" t="str">
        <f>IF($A137="","",(VLOOKUP($A137,ACOUSTICS_COMBINED!$B$3:$AQ$501,42,FALSE)))</f>
        <v/>
      </c>
      <c r="AG137" s="27" t="str">
        <f>IF($A137="","",(VLOOKUP($A137,ACOUSTIC_PIVOT_TABLE!$B$4:$AO$500,2,FALSE)))</f>
        <v/>
      </c>
      <c r="AH137" s="27" t="str">
        <f>IF($A137="","",(VLOOKUP($A137,ACOUSTIC_PIVOT_TABLE!$B$4:$AO$500,3,FALSE)))</f>
        <v/>
      </c>
      <c r="AI137" s="27" t="str">
        <f>IF($A137="","",(VLOOKUP($A137,ACOUSTIC_PIVOT_TABLE!$B$4:$AO$500,4,FALSE)))</f>
        <v/>
      </c>
      <c r="AJ137" s="27" t="str">
        <f>IF($A137="","",(VLOOKUP($A137,ACOUSTIC_PIVOT_TABLE!$B$4:$AO$500,5,FALSE)))</f>
        <v/>
      </c>
      <c r="AK137" s="27" t="str">
        <f>IF($A137="","",(VLOOKUP($A137,ACOUSTIC_PIVOT_TABLE!$B$4:$AO$500,6,FALSE)))</f>
        <v/>
      </c>
      <c r="AL137" s="27" t="str">
        <f>IF($A137="","",(VLOOKUP($A137,ACOUSTIC_PIVOT_TABLE!$B$4:$AO$500,7,FALSE)))</f>
        <v/>
      </c>
      <c r="AM137" s="27" t="str">
        <f>IF($A137="","",(VLOOKUP($A137,ACOUSTIC_PIVOT_TABLE!$B$4:$AO$500,8,FALSE)))</f>
        <v/>
      </c>
      <c r="AN137" s="27" t="str">
        <f>IF($A137="","",(VLOOKUP($A137,ACOUSTIC_PIVOT_TABLE!$B$4:$AO$500,9,FALSE)))</f>
        <v/>
      </c>
      <c r="AO137" s="27" t="str">
        <f>IF($A137="","",(VLOOKUP($A137,ACOUSTIC_PIVOT_TABLE!$B$4:$AO$500,10,FALSE)))</f>
        <v/>
      </c>
      <c r="AP137" s="27" t="str">
        <f>IF($A137="","",(VLOOKUP($A137,ACOUSTIC_PIVOT_TABLE!$B$4:$AO$500,11,FALSE)))</f>
        <v/>
      </c>
      <c r="AQ137" s="27" t="str">
        <f>IF($A137="","",(VLOOKUP($A137,ACOUSTIC_PIVOT_TABLE!$B$4:$AO$500,12,FALSE)))</f>
        <v/>
      </c>
      <c r="AR137" s="27" t="str">
        <f>IF($A137="","",(VLOOKUP($A137,ACOUSTIC_PIVOT_TABLE!$B$4:$AO$500,13,FALSE)))</f>
        <v/>
      </c>
      <c r="AS137" s="27" t="str">
        <f>IF($A137="","",(VLOOKUP($A137,ACOUSTIC_PIVOT_TABLE!$B$4:$AO$500,14,FALSE)))</f>
        <v/>
      </c>
      <c r="AT137" s="27" t="str">
        <f>IF($A137="","",(VLOOKUP($A137,ACOUSTIC_PIVOT_TABLE!$B$4:$AO$500,15,FALSE)))</f>
        <v/>
      </c>
      <c r="AU137" s="27" t="str">
        <f>IF($A137="","",(VLOOKUP($A137,ACOUSTIC_PIVOT_TABLE!$B$4:$AO$500,16,FALSE)))</f>
        <v/>
      </c>
      <c r="AV137" s="27" t="str">
        <f>IF($A137="","",(VLOOKUP($A137,ACOUSTIC_PIVOT_TABLE!$B$4:$AO$500,17,FALSE)))</f>
        <v/>
      </c>
      <c r="AW137" s="27" t="str">
        <f>IF($A137="","",(VLOOKUP($A137,ACOUSTIC_PIVOT_TABLE!$B$4:$AO$500,18,FALSE)))</f>
        <v/>
      </c>
      <c r="AX137" s="27" t="str">
        <f>IF($A137="","",(VLOOKUP($A137,ACOUSTIC_PIVOT_TABLE!$B$4:$AO$500,19,FALSE)))</f>
        <v/>
      </c>
      <c r="AY137" s="27" t="str">
        <f>IF($A137="","",(VLOOKUP($A137,ACOUSTIC_PIVOT_TABLE!$B$4:$AO$500,20,FALSE)))</f>
        <v/>
      </c>
      <c r="AZ137" s="27" t="str">
        <f>IF($A137="","",(VLOOKUP($A137,ACOUSTIC_PIVOT_TABLE!$B$4:$AO$500,21,FALSE)))</f>
        <v/>
      </c>
      <c r="BA137" s="27" t="str">
        <f>IF($A137="","",(VLOOKUP($A137,ACOUSTIC_PIVOT_TABLE!$B$4:$AO$500,22,FALSE)))</f>
        <v/>
      </c>
      <c r="BB137" s="27" t="str">
        <f>IF($A137="","",(VLOOKUP($A137,ACOUSTIC_PIVOT_TABLE!$B$4:$AO$500,23,FALSE)))</f>
        <v/>
      </c>
      <c r="BC137" s="27" t="str">
        <f>IF($A137="","",(VLOOKUP($A137,ACOUSTIC_PIVOT_TABLE!$B$4:$AO$500,24,FALSE)))</f>
        <v/>
      </c>
      <c r="BD137" s="27" t="str">
        <f>IF($A137="","",(VLOOKUP($A137,ACOUSTIC_PIVOT_TABLE!$B$4:$AO$500,25,FALSE)))</f>
        <v/>
      </c>
      <c r="BE137" s="27" t="str">
        <f>IF($A137="","",(VLOOKUP($A137,ACOUSTIC_PIVOT_TABLE!$B$4:$AO$500,26,FALSE)))</f>
        <v/>
      </c>
      <c r="BF137" s="27" t="str">
        <f>IF($A137="","",(VLOOKUP($A137,ACOUSTIC_PIVOT_TABLE!$B$4:$AO$500,27,FALSE)))</f>
        <v/>
      </c>
      <c r="BG137" s="27" t="str">
        <f>IF($A137="","",(VLOOKUP($A137,ACOUSTIC_PIVOT_TABLE!$B$4:$AO$500,28,FALSE)))</f>
        <v/>
      </c>
      <c r="BH137" s="27" t="str">
        <f>IF($A137="","",(VLOOKUP($A137,ACOUSTIC_PIVOT_TABLE!$B$4:$AO$500,29,FALSE)))</f>
        <v/>
      </c>
      <c r="BI137" s="27" t="str">
        <f>IF($A137="","",(VLOOKUP($A137,ACOUSTIC_PIVOT_TABLE!$B$4:$AO$500,30,FALSE)))</f>
        <v/>
      </c>
      <c r="BJ137" s="27" t="str">
        <f>IF($A137="","",(VLOOKUP($A137,ACOUSTIC_PIVOT_TABLE!$B$4:$AO$500,31,FALSE)))</f>
        <v/>
      </c>
      <c r="BK137" s="27" t="str">
        <f>IF($A137="","",(VLOOKUP($A137,ACOUSTIC_PIVOT_TABLE!$B$4:$AO$500,32,FALSE)))</f>
        <v/>
      </c>
      <c r="BL137" s="27" t="str">
        <f>IF($A137="","",(VLOOKUP($A137,ACOUSTIC_PIVOT_TABLE!$B$4:$AO$500,33,FALSE)))</f>
        <v/>
      </c>
      <c r="BM137" s="27" t="str">
        <f>IF($A137="","",(VLOOKUP($A137,ACOUSTIC_PIVOT_TABLE!$B$4:$AO$500,34,FALSE)))</f>
        <v/>
      </c>
      <c r="BN137" s="27" t="str">
        <f>IF($A137="","",(VLOOKUP($A137,ACOUSTIC_PIVOT_TABLE!$B$4:$AO$500,35,FALSE)))</f>
        <v/>
      </c>
      <c r="BO137" s="27" t="str">
        <f>IF($A137="","",(VLOOKUP($A137,ACOUSTIC_PIVOT_TABLE!$B$4:$AO$500,36,FALSE)))</f>
        <v/>
      </c>
      <c r="BP137" s="27" t="str">
        <f>IF($A137="","",(VLOOKUP($A137,ACOUSTIC_PIVOT_TABLE!$B$4:$AO$500,37,FALSE)))</f>
        <v/>
      </c>
      <c r="BQ137" s="27" t="str">
        <f>IF($A137="","",(VLOOKUP($A137,ACOUSTIC_PIVOT_TABLE!$B$4:$AO$500,38,FALSE)))</f>
        <v/>
      </c>
      <c r="BR137" s="27" t="str">
        <f>IF($A137="","",(VLOOKUP($A137,ACOUSTIC_PIVOT_TABLE!$B$4:$AO$500,39,FALSE)))</f>
        <v/>
      </c>
      <c r="BS137" s="27" t="str">
        <f>IF($A137="","",(VLOOKUP($A137,ACOUSTIC_PIVOT_TABLE!$B$4:$AO$500,40,FALSE)))</f>
        <v/>
      </c>
    </row>
    <row r="138" spans="1:71" x14ac:dyDescent="0.25">
      <c r="A138" s="1" t="str">
        <f>IF(ACOUSTIC_PIVOT_TABLE!B140 = 0, "",ACOUSTIC_PIVOT_TABLE!B140)</f>
        <v/>
      </c>
      <c r="B138" s="1" t="str">
        <f>IF($A138="","",(VLOOKUP($A138,ACOUSTICS_COMBINED!$B$3:$AQ$501,21,FALSE)))</f>
        <v/>
      </c>
      <c r="C138" s="1" t="str">
        <f>IF($A138="","",(VLOOKUP($A138,ACOUSTICS_COMBINED!$B$3:$AQ$501,22,FALSE)))</f>
        <v/>
      </c>
      <c r="D138" s="1" t="str">
        <f>IF($A138="","",(VLOOKUP($A138,ACOUSTICS_COMBINED!$B$3:$AQ$501,12,FALSE)))</f>
        <v/>
      </c>
      <c r="E138" s="1" t="str">
        <f>IF($A138="","",(VLOOKUP($A138,ACOUSTICS_COMBINED!$B$3:$AQ$501,13,FALSE)))</f>
        <v/>
      </c>
      <c r="F138" s="1" t="str">
        <f>IF($A138="","",(VLOOKUP($A138,ACOUSTICS_COMBINED!$B$3:$AQ$501,14,FALSE)))</f>
        <v/>
      </c>
      <c r="G138" s="1" t="str">
        <f>IF($A138="","",(VLOOKUP($A138,ACOUSTICS_COMBINED!$B$3:$AQ$501,23,FALSE)))</f>
        <v/>
      </c>
      <c r="H138" s="1" t="str">
        <f>IF($A138="","",(VLOOKUP($A138,ACOUSTICS_COMBINED!$B$3:$AQ$501,24,FALSE)))</f>
        <v/>
      </c>
      <c r="I138" s="1" t="str">
        <f>IF($A138="","",(VLOOKUP($A138,ACOUSTICS_COMBINED!$B$3:$AQ$501,15,FALSE)))</f>
        <v/>
      </c>
      <c r="J138" s="1" t="str">
        <f>IF($A138="","",(VLOOKUP($A138,ACOUSTICS_COMBINED!$B$3:$AQ$501,16,FALSE)))</f>
        <v/>
      </c>
      <c r="K138" s="1" t="str">
        <f>IF($A138="","",(VLOOKUP($A138,ACOUSTICS_COMBINED!$B$3:$AQ$501,17,FALSE)))</f>
        <v/>
      </c>
      <c r="L138" s="1" t="str">
        <f>IF($A138="","",(VLOOKUP($A138,ACOUSTICS_COMBINED!$B$3:$AQ$501,18,FALSE)))</f>
        <v/>
      </c>
      <c r="M138" s="1" t="str">
        <f>IF($A138="","",(VLOOKUP($A138,ACOUSTICS_COMBINED!$B$3:$AQ$501,25,FALSE)))</f>
        <v/>
      </c>
      <c r="N138" s="16" t="str">
        <f>IF($A138="","",(VLOOKUP($A138,ACOUSTICS_COMBINED!$B$3:$AQ$501,19,FALSE)))</f>
        <v/>
      </c>
      <c r="O138" s="16" t="str">
        <f>IF($A138="","",(VLOOKUP($A138,ACOUSTICS_COMBINED!$B$3:$AQ$501,20,FALSE)))</f>
        <v/>
      </c>
      <c r="P138" s="1" t="str">
        <f>IF($A138="","",(VLOOKUP($A138,ACOUSTICS_COMBINED!$B$3:$AQ$501,26,FALSE)))</f>
        <v/>
      </c>
      <c r="Q138" s="1" t="str">
        <f>IF($A138="","",(VLOOKUP($A138,ACOUSTICS_COMBINED!$B$3:$AQ$501,27,FALSE)))</f>
        <v/>
      </c>
      <c r="R138" s="1" t="str">
        <f>IF($A138="","",(VLOOKUP($A138,ACOUSTICS_COMBINED!$B$3:$AQ$501,28,FALSE)))</f>
        <v/>
      </c>
      <c r="S138" s="1" t="str">
        <f>IF($A138="","",(VLOOKUP($A138,ACOUSTICS_COMBINED!$B$3:$AQ$501,29,FALSE)))</f>
        <v/>
      </c>
      <c r="T138" s="1" t="str">
        <f>IF($A138="","",(VLOOKUP($A138,ACOUSTICS_COMBINED!$B$3:$AQ$501,30,FALSE)))</f>
        <v/>
      </c>
      <c r="U138" s="1" t="str">
        <f>IF($A138="","",(VLOOKUP($A138,ACOUSTICS_COMBINED!$B$3:$AQ$501,31,FALSE)))</f>
        <v/>
      </c>
      <c r="V138" s="1" t="str">
        <f>IF($A138="","",(VLOOKUP($A138,ACOUSTICS_COMBINED!$B$3:$AQ$501,32,FALSE)))</f>
        <v/>
      </c>
      <c r="W138" s="1" t="str">
        <f>IF($A138="","",(VLOOKUP($A138,ACOUSTICS_COMBINED!$B$3:$AQ$501,33,FALSE)))</f>
        <v/>
      </c>
      <c r="X138" s="1" t="str">
        <f>IF($A138="","",(VLOOKUP($A138,ACOUSTICS_COMBINED!$B$3:$AQ$501,34,FALSE)))</f>
        <v/>
      </c>
      <c r="Y138" s="1" t="str">
        <f>IF($A138="","",(VLOOKUP($A138,ACOUSTICS_COMBINED!$B$3:$AQ$501,35,FALSE)))</f>
        <v/>
      </c>
      <c r="Z138" s="1" t="str">
        <f>IF($A138="","",(VLOOKUP($A138,ACOUSTICS_COMBINED!$B$3:$AQ$501,36,FALSE)))</f>
        <v/>
      </c>
      <c r="AA138" s="1" t="str">
        <f>IF($A138="","",(VLOOKUP($A138,ACOUSTICS_COMBINED!$B$3:$AQ$501,37,FALSE)))</f>
        <v/>
      </c>
      <c r="AB138" s="1" t="str">
        <f>IF($A138="","",(VLOOKUP($A138,ACOUSTICS_COMBINED!$B$3:$AQ$501,38,FALSE)))</f>
        <v/>
      </c>
      <c r="AC138" s="1" t="str">
        <f>IF($A138="","",(VLOOKUP($A138,ACOUSTICS_COMBINED!$B$3:$AQ$501,39,FALSE)))</f>
        <v/>
      </c>
      <c r="AD138" s="1" t="str">
        <f>IF($A138="","",(VLOOKUP($A138,ACOUSTICS_COMBINED!$B$3:$AQ$501,40,FALSE)))</f>
        <v/>
      </c>
      <c r="AE138" s="1" t="str">
        <f>IF($A138="","",(VLOOKUP($A138,ACOUSTICS_COMBINED!$B$3:$AQ$501,41,FALSE)))</f>
        <v/>
      </c>
      <c r="AF138" s="1" t="str">
        <f>IF($A138="","",(VLOOKUP($A138,ACOUSTICS_COMBINED!$B$3:$AQ$501,42,FALSE)))</f>
        <v/>
      </c>
      <c r="AG138" s="27" t="str">
        <f>IF($A138="","",(VLOOKUP($A138,ACOUSTIC_PIVOT_TABLE!$B$4:$AO$500,2,FALSE)))</f>
        <v/>
      </c>
      <c r="AH138" s="27" t="str">
        <f>IF($A138="","",(VLOOKUP($A138,ACOUSTIC_PIVOT_TABLE!$B$4:$AO$500,3,FALSE)))</f>
        <v/>
      </c>
      <c r="AI138" s="27" t="str">
        <f>IF($A138="","",(VLOOKUP($A138,ACOUSTIC_PIVOT_TABLE!$B$4:$AO$500,4,FALSE)))</f>
        <v/>
      </c>
      <c r="AJ138" s="27" t="str">
        <f>IF($A138="","",(VLOOKUP($A138,ACOUSTIC_PIVOT_TABLE!$B$4:$AO$500,5,FALSE)))</f>
        <v/>
      </c>
      <c r="AK138" s="27" t="str">
        <f>IF($A138="","",(VLOOKUP($A138,ACOUSTIC_PIVOT_TABLE!$B$4:$AO$500,6,FALSE)))</f>
        <v/>
      </c>
      <c r="AL138" s="27" t="str">
        <f>IF($A138="","",(VLOOKUP($A138,ACOUSTIC_PIVOT_TABLE!$B$4:$AO$500,7,FALSE)))</f>
        <v/>
      </c>
      <c r="AM138" s="27" t="str">
        <f>IF($A138="","",(VLOOKUP($A138,ACOUSTIC_PIVOT_TABLE!$B$4:$AO$500,8,FALSE)))</f>
        <v/>
      </c>
      <c r="AN138" s="27" t="str">
        <f>IF($A138="","",(VLOOKUP($A138,ACOUSTIC_PIVOT_TABLE!$B$4:$AO$500,9,FALSE)))</f>
        <v/>
      </c>
      <c r="AO138" s="27" t="str">
        <f>IF($A138="","",(VLOOKUP($A138,ACOUSTIC_PIVOT_TABLE!$B$4:$AO$500,10,FALSE)))</f>
        <v/>
      </c>
      <c r="AP138" s="27" t="str">
        <f>IF($A138="","",(VLOOKUP($A138,ACOUSTIC_PIVOT_TABLE!$B$4:$AO$500,11,FALSE)))</f>
        <v/>
      </c>
      <c r="AQ138" s="27" t="str">
        <f>IF($A138="","",(VLOOKUP($A138,ACOUSTIC_PIVOT_TABLE!$B$4:$AO$500,12,FALSE)))</f>
        <v/>
      </c>
      <c r="AR138" s="27" t="str">
        <f>IF($A138="","",(VLOOKUP($A138,ACOUSTIC_PIVOT_TABLE!$B$4:$AO$500,13,FALSE)))</f>
        <v/>
      </c>
      <c r="AS138" s="27" t="str">
        <f>IF($A138="","",(VLOOKUP($A138,ACOUSTIC_PIVOT_TABLE!$B$4:$AO$500,14,FALSE)))</f>
        <v/>
      </c>
      <c r="AT138" s="27" t="str">
        <f>IF($A138="","",(VLOOKUP($A138,ACOUSTIC_PIVOT_TABLE!$B$4:$AO$500,15,FALSE)))</f>
        <v/>
      </c>
      <c r="AU138" s="27" t="str">
        <f>IF($A138="","",(VLOOKUP($A138,ACOUSTIC_PIVOT_TABLE!$B$4:$AO$500,16,FALSE)))</f>
        <v/>
      </c>
      <c r="AV138" s="27" t="str">
        <f>IF($A138="","",(VLOOKUP($A138,ACOUSTIC_PIVOT_TABLE!$B$4:$AO$500,17,FALSE)))</f>
        <v/>
      </c>
      <c r="AW138" s="27" t="str">
        <f>IF($A138="","",(VLOOKUP($A138,ACOUSTIC_PIVOT_TABLE!$B$4:$AO$500,18,FALSE)))</f>
        <v/>
      </c>
      <c r="AX138" s="27" t="str">
        <f>IF($A138="","",(VLOOKUP($A138,ACOUSTIC_PIVOT_TABLE!$B$4:$AO$500,19,FALSE)))</f>
        <v/>
      </c>
      <c r="AY138" s="27" t="str">
        <f>IF($A138="","",(VLOOKUP($A138,ACOUSTIC_PIVOT_TABLE!$B$4:$AO$500,20,FALSE)))</f>
        <v/>
      </c>
      <c r="AZ138" s="27" t="str">
        <f>IF($A138="","",(VLOOKUP($A138,ACOUSTIC_PIVOT_TABLE!$B$4:$AO$500,21,FALSE)))</f>
        <v/>
      </c>
      <c r="BA138" s="27" t="str">
        <f>IF($A138="","",(VLOOKUP($A138,ACOUSTIC_PIVOT_TABLE!$B$4:$AO$500,22,FALSE)))</f>
        <v/>
      </c>
      <c r="BB138" s="27" t="str">
        <f>IF($A138="","",(VLOOKUP($A138,ACOUSTIC_PIVOT_TABLE!$B$4:$AO$500,23,FALSE)))</f>
        <v/>
      </c>
      <c r="BC138" s="27" t="str">
        <f>IF($A138="","",(VLOOKUP($A138,ACOUSTIC_PIVOT_TABLE!$B$4:$AO$500,24,FALSE)))</f>
        <v/>
      </c>
      <c r="BD138" s="27" t="str">
        <f>IF($A138="","",(VLOOKUP($A138,ACOUSTIC_PIVOT_TABLE!$B$4:$AO$500,25,FALSE)))</f>
        <v/>
      </c>
      <c r="BE138" s="27" t="str">
        <f>IF($A138="","",(VLOOKUP($A138,ACOUSTIC_PIVOT_TABLE!$B$4:$AO$500,26,FALSE)))</f>
        <v/>
      </c>
      <c r="BF138" s="27" t="str">
        <f>IF($A138="","",(VLOOKUP($A138,ACOUSTIC_PIVOT_TABLE!$B$4:$AO$500,27,FALSE)))</f>
        <v/>
      </c>
      <c r="BG138" s="27" t="str">
        <f>IF($A138="","",(VLOOKUP($A138,ACOUSTIC_PIVOT_TABLE!$B$4:$AO$500,28,FALSE)))</f>
        <v/>
      </c>
      <c r="BH138" s="27" t="str">
        <f>IF($A138="","",(VLOOKUP($A138,ACOUSTIC_PIVOT_TABLE!$B$4:$AO$500,29,FALSE)))</f>
        <v/>
      </c>
      <c r="BI138" s="27" t="str">
        <f>IF($A138="","",(VLOOKUP($A138,ACOUSTIC_PIVOT_TABLE!$B$4:$AO$500,30,FALSE)))</f>
        <v/>
      </c>
      <c r="BJ138" s="27" t="str">
        <f>IF($A138="","",(VLOOKUP($A138,ACOUSTIC_PIVOT_TABLE!$B$4:$AO$500,31,FALSE)))</f>
        <v/>
      </c>
      <c r="BK138" s="27" t="str">
        <f>IF($A138="","",(VLOOKUP($A138,ACOUSTIC_PIVOT_TABLE!$B$4:$AO$500,32,FALSE)))</f>
        <v/>
      </c>
      <c r="BL138" s="27" t="str">
        <f>IF($A138="","",(VLOOKUP($A138,ACOUSTIC_PIVOT_TABLE!$B$4:$AO$500,33,FALSE)))</f>
        <v/>
      </c>
      <c r="BM138" s="27" t="str">
        <f>IF($A138="","",(VLOOKUP($A138,ACOUSTIC_PIVOT_TABLE!$B$4:$AO$500,34,FALSE)))</f>
        <v/>
      </c>
      <c r="BN138" s="27" t="str">
        <f>IF($A138="","",(VLOOKUP($A138,ACOUSTIC_PIVOT_TABLE!$B$4:$AO$500,35,FALSE)))</f>
        <v/>
      </c>
      <c r="BO138" s="27" t="str">
        <f>IF($A138="","",(VLOOKUP($A138,ACOUSTIC_PIVOT_TABLE!$B$4:$AO$500,36,FALSE)))</f>
        <v/>
      </c>
      <c r="BP138" s="27" t="str">
        <f>IF($A138="","",(VLOOKUP($A138,ACOUSTIC_PIVOT_TABLE!$B$4:$AO$500,37,FALSE)))</f>
        <v/>
      </c>
      <c r="BQ138" s="27" t="str">
        <f>IF($A138="","",(VLOOKUP($A138,ACOUSTIC_PIVOT_TABLE!$B$4:$AO$500,38,FALSE)))</f>
        <v/>
      </c>
      <c r="BR138" s="27" t="str">
        <f>IF($A138="","",(VLOOKUP($A138,ACOUSTIC_PIVOT_TABLE!$B$4:$AO$500,39,FALSE)))</f>
        <v/>
      </c>
      <c r="BS138" s="27" t="str">
        <f>IF($A138="","",(VLOOKUP($A138,ACOUSTIC_PIVOT_TABLE!$B$4:$AO$500,40,FALSE)))</f>
        <v/>
      </c>
    </row>
    <row r="139" spans="1:71" x14ac:dyDescent="0.25">
      <c r="A139" s="1" t="str">
        <f>IF(ACOUSTIC_PIVOT_TABLE!B141 = 0, "",ACOUSTIC_PIVOT_TABLE!B141)</f>
        <v/>
      </c>
      <c r="B139" s="1" t="str">
        <f>IF($A139="","",(VLOOKUP($A139,ACOUSTICS_COMBINED!$B$3:$AQ$501,21,FALSE)))</f>
        <v/>
      </c>
      <c r="C139" s="1" t="str">
        <f>IF($A139="","",(VLOOKUP($A139,ACOUSTICS_COMBINED!$B$3:$AQ$501,22,FALSE)))</f>
        <v/>
      </c>
      <c r="D139" s="1" t="str">
        <f>IF($A139="","",(VLOOKUP($A139,ACOUSTICS_COMBINED!$B$3:$AQ$501,12,FALSE)))</f>
        <v/>
      </c>
      <c r="E139" s="1" t="str">
        <f>IF($A139="","",(VLOOKUP($A139,ACOUSTICS_COMBINED!$B$3:$AQ$501,13,FALSE)))</f>
        <v/>
      </c>
      <c r="F139" s="1" t="str">
        <f>IF($A139="","",(VLOOKUP($A139,ACOUSTICS_COMBINED!$B$3:$AQ$501,14,FALSE)))</f>
        <v/>
      </c>
      <c r="G139" s="1" t="str">
        <f>IF($A139="","",(VLOOKUP($A139,ACOUSTICS_COMBINED!$B$3:$AQ$501,23,FALSE)))</f>
        <v/>
      </c>
      <c r="H139" s="1" t="str">
        <f>IF($A139="","",(VLOOKUP($A139,ACOUSTICS_COMBINED!$B$3:$AQ$501,24,FALSE)))</f>
        <v/>
      </c>
      <c r="I139" s="1" t="str">
        <f>IF($A139="","",(VLOOKUP($A139,ACOUSTICS_COMBINED!$B$3:$AQ$501,15,FALSE)))</f>
        <v/>
      </c>
      <c r="J139" s="1" t="str">
        <f>IF($A139="","",(VLOOKUP($A139,ACOUSTICS_COMBINED!$B$3:$AQ$501,16,FALSE)))</f>
        <v/>
      </c>
      <c r="K139" s="1" t="str">
        <f>IF($A139="","",(VLOOKUP($A139,ACOUSTICS_COMBINED!$B$3:$AQ$501,17,FALSE)))</f>
        <v/>
      </c>
      <c r="L139" s="1" t="str">
        <f>IF($A139="","",(VLOOKUP($A139,ACOUSTICS_COMBINED!$B$3:$AQ$501,18,FALSE)))</f>
        <v/>
      </c>
      <c r="M139" s="1" t="str">
        <f>IF($A139="","",(VLOOKUP($A139,ACOUSTICS_COMBINED!$B$3:$AQ$501,25,FALSE)))</f>
        <v/>
      </c>
      <c r="N139" s="16" t="str">
        <f>IF($A139="","",(VLOOKUP($A139,ACOUSTICS_COMBINED!$B$3:$AQ$501,19,FALSE)))</f>
        <v/>
      </c>
      <c r="O139" s="16" t="str">
        <f>IF($A139="","",(VLOOKUP($A139,ACOUSTICS_COMBINED!$B$3:$AQ$501,20,FALSE)))</f>
        <v/>
      </c>
      <c r="P139" s="1" t="str">
        <f>IF($A139="","",(VLOOKUP($A139,ACOUSTICS_COMBINED!$B$3:$AQ$501,26,FALSE)))</f>
        <v/>
      </c>
      <c r="Q139" s="1" t="str">
        <f>IF($A139="","",(VLOOKUP($A139,ACOUSTICS_COMBINED!$B$3:$AQ$501,27,FALSE)))</f>
        <v/>
      </c>
      <c r="R139" s="1" t="str">
        <f>IF($A139="","",(VLOOKUP($A139,ACOUSTICS_COMBINED!$B$3:$AQ$501,28,FALSE)))</f>
        <v/>
      </c>
      <c r="S139" s="1" t="str">
        <f>IF($A139="","",(VLOOKUP($A139,ACOUSTICS_COMBINED!$B$3:$AQ$501,29,FALSE)))</f>
        <v/>
      </c>
      <c r="T139" s="1" t="str">
        <f>IF($A139="","",(VLOOKUP($A139,ACOUSTICS_COMBINED!$B$3:$AQ$501,30,FALSE)))</f>
        <v/>
      </c>
      <c r="U139" s="1" t="str">
        <f>IF($A139="","",(VLOOKUP($A139,ACOUSTICS_COMBINED!$B$3:$AQ$501,31,FALSE)))</f>
        <v/>
      </c>
      <c r="V139" s="1" t="str">
        <f>IF($A139="","",(VLOOKUP($A139,ACOUSTICS_COMBINED!$B$3:$AQ$501,32,FALSE)))</f>
        <v/>
      </c>
      <c r="W139" s="1" t="str">
        <f>IF($A139="","",(VLOOKUP($A139,ACOUSTICS_COMBINED!$B$3:$AQ$501,33,FALSE)))</f>
        <v/>
      </c>
      <c r="X139" s="1" t="str">
        <f>IF($A139="","",(VLOOKUP($A139,ACOUSTICS_COMBINED!$B$3:$AQ$501,34,FALSE)))</f>
        <v/>
      </c>
      <c r="Y139" s="1" t="str">
        <f>IF($A139="","",(VLOOKUP($A139,ACOUSTICS_COMBINED!$B$3:$AQ$501,35,FALSE)))</f>
        <v/>
      </c>
      <c r="Z139" s="1" t="str">
        <f>IF($A139="","",(VLOOKUP($A139,ACOUSTICS_COMBINED!$B$3:$AQ$501,36,FALSE)))</f>
        <v/>
      </c>
      <c r="AA139" s="1" t="str">
        <f>IF($A139="","",(VLOOKUP($A139,ACOUSTICS_COMBINED!$B$3:$AQ$501,37,FALSE)))</f>
        <v/>
      </c>
      <c r="AB139" s="1" t="str">
        <f>IF($A139="","",(VLOOKUP($A139,ACOUSTICS_COMBINED!$B$3:$AQ$501,38,FALSE)))</f>
        <v/>
      </c>
      <c r="AC139" s="1" t="str">
        <f>IF($A139="","",(VLOOKUP($A139,ACOUSTICS_COMBINED!$B$3:$AQ$501,39,FALSE)))</f>
        <v/>
      </c>
      <c r="AD139" s="1" t="str">
        <f>IF($A139="","",(VLOOKUP($A139,ACOUSTICS_COMBINED!$B$3:$AQ$501,40,FALSE)))</f>
        <v/>
      </c>
      <c r="AE139" s="1" t="str">
        <f>IF($A139="","",(VLOOKUP($A139,ACOUSTICS_COMBINED!$B$3:$AQ$501,41,FALSE)))</f>
        <v/>
      </c>
      <c r="AF139" s="1" t="str">
        <f>IF($A139="","",(VLOOKUP($A139,ACOUSTICS_COMBINED!$B$3:$AQ$501,42,FALSE)))</f>
        <v/>
      </c>
      <c r="AG139" s="27" t="str">
        <f>IF($A139="","",(VLOOKUP($A139,ACOUSTIC_PIVOT_TABLE!$B$4:$AO$500,2,FALSE)))</f>
        <v/>
      </c>
      <c r="AH139" s="27" t="str">
        <f>IF($A139="","",(VLOOKUP($A139,ACOUSTIC_PIVOT_TABLE!$B$4:$AO$500,3,FALSE)))</f>
        <v/>
      </c>
      <c r="AI139" s="27" t="str">
        <f>IF($A139="","",(VLOOKUP($A139,ACOUSTIC_PIVOT_TABLE!$B$4:$AO$500,4,FALSE)))</f>
        <v/>
      </c>
      <c r="AJ139" s="27" t="str">
        <f>IF($A139="","",(VLOOKUP($A139,ACOUSTIC_PIVOT_TABLE!$B$4:$AO$500,5,FALSE)))</f>
        <v/>
      </c>
      <c r="AK139" s="27" t="str">
        <f>IF($A139="","",(VLOOKUP($A139,ACOUSTIC_PIVOT_TABLE!$B$4:$AO$500,6,FALSE)))</f>
        <v/>
      </c>
      <c r="AL139" s="27" t="str">
        <f>IF($A139="","",(VLOOKUP($A139,ACOUSTIC_PIVOT_TABLE!$B$4:$AO$500,7,FALSE)))</f>
        <v/>
      </c>
      <c r="AM139" s="27" t="str">
        <f>IF($A139="","",(VLOOKUP($A139,ACOUSTIC_PIVOT_TABLE!$B$4:$AO$500,8,FALSE)))</f>
        <v/>
      </c>
      <c r="AN139" s="27" t="str">
        <f>IF($A139="","",(VLOOKUP($A139,ACOUSTIC_PIVOT_TABLE!$B$4:$AO$500,9,FALSE)))</f>
        <v/>
      </c>
      <c r="AO139" s="27" t="str">
        <f>IF($A139="","",(VLOOKUP($A139,ACOUSTIC_PIVOT_TABLE!$B$4:$AO$500,10,FALSE)))</f>
        <v/>
      </c>
      <c r="AP139" s="27" t="str">
        <f>IF($A139="","",(VLOOKUP($A139,ACOUSTIC_PIVOT_TABLE!$B$4:$AO$500,11,FALSE)))</f>
        <v/>
      </c>
      <c r="AQ139" s="27" t="str">
        <f>IF($A139="","",(VLOOKUP($A139,ACOUSTIC_PIVOT_TABLE!$B$4:$AO$500,12,FALSE)))</f>
        <v/>
      </c>
      <c r="AR139" s="27" t="str">
        <f>IF($A139="","",(VLOOKUP($A139,ACOUSTIC_PIVOT_TABLE!$B$4:$AO$500,13,FALSE)))</f>
        <v/>
      </c>
      <c r="AS139" s="27" t="str">
        <f>IF($A139="","",(VLOOKUP($A139,ACOUSTIC_PIVOT_TABLE!$B$4:$AO$500,14,FALSE)))</f>
        <v/>
      </c>
      <c r="AT139" s="27" t="str">
        <f>IF($A139="","",(VLOOKUP($A139,ACOUSTIC_PIVOT_TABLE!$B$4:$AO$500,15,FALSE)))</f>
        <v/>
      </c>
      <c r="AU139" s="27" t="str">
        <f>IF($A139="","",(VLOOKUP($A139,ACOUSTIC_PIVOT_TABLE!$B$4:$AO$500,16,FALSE)))</f>
        <v/>
      </c>
      <c r="AV139" s="27" t="str">
        <f>IF($A139="","",(VLOOKUP($A139,ACOUSTIC_PIVOT_TABLE!$B$4:$AO$500,17,FALSE)))</f>
        <v/>
      </c>
      <c r="AW139" s="27" t="str">
        <f>IF($A139="","",(VLOOKUP($A139,ACOUSTIC_PIVOT_TABLE!$B$4:$AO$500,18,FALSE)))</f>
        <v/>
      </c>
      <c r="AX139" s="27" t="str">
        <f>IF($A139="","",(VLOOKUP($A139,ACOUSTIC_PIVOT_TABLE!$B$4:$AO$500,19,FALSE)))</f>
        <v/>
      </c>
      <c r="AY139" s="27" t="str">
        <f>IF($A139="","",(VLOOKUP($A139,ACOUSTIC_PIVOT_TABLE!$B$4:$AO$500,20,FALSE)))</f>
        <v/>
      </c>
      <c r="AZ139" s="27" t="str">
        <f>IF($A139="","",(VLOOKUP($A139,ACOUSTIC_PIVOT_TABLE!$B$4:$AO$500,21,FALSE)))</f>
        <v/>
      </c>
      <c r="BA139" s="27" t="str">
        <f>IF($A139="","",(VLOOKUP($A139,ACOUSTIC_PIVOT_TABLE!$B$4:$AO$500,22,FALSE)))</f>
        <v/>
      </c>
      <c r="BB139" s="27" t="str">
        <f>IF($A139="","",(VLOOKUP($A139,ACOUSTIC_PIVOT_TABLE!$B$4:$AO$500,23,FALSE)))</f>
        <v/>
      </c>
      <c r="BC139" s="27" t="str">
        <f>IF($A139="","",(VLOOKUP($A139,ACOUSTIC_PIVOT_TABLE!$B$4:$AO$500,24,FALSE)))</f>
        <v/>
      </c>
      <c r="BD139" s="27" t="str">
        <f>IF($A139="","",(VLOOKUP($A139,ACOUSTIC_PIVOT_TABLE!$B$4:$AO$500,25,FALSE)))</f>
        <v/>
      </c>
      <c r="BE139" s="27" t="str">
        <f>IF($A139="","",(VLOOKUP($A139,ACOUSTIC_PIVOT_TABLE!$B$4:$AO$500,26,FALSE)))</f>
        <v/>
      </c>
      <c r="BF139" s="27" t="str">
        <f>IF($A139="","",(VLOOKUP($A139,ACOUSTIC_PIVOT_TABLE!$B$4:$AO$500,27,FALSE)))</f>
        <v/>
      </c>
      <c r="BG139" s="27" t="str">
        <f>IF($A139="","",(VLOOKUP($A139,ACOUSTIC_PIVOT_TABLE!$B$4:$AO$500,28,FALSE)))</f>
        <v/>
      </c>
      <c r="BH139" s="27" t="str">
        <f>IF($A139="","",(VLOOKUP($A139,ACOUSTIC_PIVOT_TABLE!$B$4:$AO$500,29,FALSE)))</f>
        <v/>
      </c>
      <c r="BI139" s="27" t="str">
        <f>IF($A139="","",(VLOOKUP($A139,ACOUSTIC_PIVOT_TABLE!$B$4:$AO$500,30,FALSE)))</f>
        <v/>
      </c>
      <c r="BJ139" s="27" t="str">
        <f>IF($A139="","",(VLOOKUP($A139,ACOUSTIC_PIVOT_TABLE!$B$4:$AO$500,31,FALSE)))</f>
        <v/>
      </c>
      <c r="BK139" s="27" t="str">
        <f>IF($A139="","",(VLOOKUP($A139,ACOUSTIC_PIVOT_TABLE!$B$4:$AO$500,32,FALSE)))</f>
        <v/>
      </c>
      <c r="BL139" s="27" t="str">
        <f>IF($A139="","",(VLOOKUP($A139,ACOUSTIC_PIVOT_TABLE!$B$4:$AO$500,33,FALSE)))</f>
        <v/>
      </c>
      <c r="BM139" s="27" t="str">
        <f>IF($A139="","",(VLOOKUP($A139,ACOUSTIC_PIVOT_TABLE!$B$4:$AO$500,34,FALSE)))</f>
        <v/>
      </c>
      <c r="BN139" s="27" t="str">
        <f>IF($A139="","",(VLOOKUP($A139,ACOUSTIC_PIVOT_TABLE!$B$4:$AO$500,35,FALSE)))</f>
        <v/>
      </c>
      <c r="BO139" s="27" t="str">
        <f>IF($A139="","",(VLOOKUP($A139,ACOUSTIC_PIVOT_TABLE!$B$4:$AO$500,36,FALSE)))</f>
        <v/>
      </c>
      <c r="BP139" s="27" t="str">
        <f>IF($A139="","",(VLOOKUP($A139,ACOUSTIC_PIVOT_TABLE!$B$4:$AO$500,37,FALSE)))</f>
        <v/>
      </c>
      <c r="BQ139" s="27" t="str">
        <f>IF($A139="","",(VLOOKUP($A139,ACOUSTIC_PIVOT_TABLE!$B$4:$AO$500,38,FALSE)))</f>
        <v/>
      </c>
      <c r="BR139" s="27" t="str">
        <f>IF($A139="","",(VLOOKUP($A139,ACOUSTIC_PIVOT_TABLE!$B$4:$AO$500,39,FALSE)))</f>
        <v/>
      </c>
      <c r="BS139" s="27" t="str">
        <f>IF($A139="","",(VLOOKUP($A139,ACOUSTIC_PIVOT_TABLE!$B$4:$AO$500,40,FALSE)))</f>
        <v/>
      </c>
    </row>
    <row r="140" spans="1:71" x14ac:dyDescent="0.25">
      <c r="A140" s="1" t="str">
        <f>IF(ACOUSTIC_PIVOT_TABLE!B142 = 0, "",ACOUSTIC_PIVOT_TABLE!B142)</f>
        <v/>
      </c>
      <c r="B140" s="1" t="str">
        <f>IF($A140="","",(VLOOKUP($A140,ACOUSTICS_COMBINED!$B$3:$AQ$501,21,FALSE)))</f>
        <v/>
      </c>
      <c r="C140" s="1" t="str">
        <f>IF($A140="","",(VLOOKUP($A140,ACOUSTICS_COMBINED!$B$3:$AQ$501,22,FALSE)))</f>
        <v/>
      </c>
      <c r="D140" s="1" t="str">
        <f>IF($A140="","",(VLOOKUP($A140,ACOUSTICS_COMBINED!$B$3:$AQ$501,12,FALSE)))</f>
        <v/>
      </c>
      <c r="E140" s="1" t="str">
        <f>IF($A140="","",(VLOOKUP($A140,ACOUSTICS_COMBINED!$B$3:$AQ$501,13,FALSE)))</f>
        <v/>
      </c>
      <c r="F140" s="1" t="str">
        <f>IF($A140="","",(VLOOKUP($A140,ACOUSTICS_COMBINED!$B$3:$AQ$501,14,FALSE)))</f>
        <v/>
      </c>
      <c r="G140" s="1" t="str">
        <f>IF($A140="","",(VLOOKUP($A140,ACOUSTICS_COMBINED!$B$3:$AQ$501,23,FALSE)))</f>
        <v/>
      </c>
      <c r="H140" s="1" t="str">
        <f>IF($A140="","",(VLOOKUP($A140,ACOUSTICS_COMBINED!$B$3:$AQ$501,24,FALSE)))</f>
        <v/>
      </c>
      <c r="I140" s="1" t="str">
        <f>IF($A140="","",(VLOOKUP($A140,ACOUSTICS_COMBINED!$B$3:$AQ$501,15,FALSE)))</f>
        <v/>
      </c>
      <c r="J140" s="1" t="str">
        <f>IF($A140="","",(VLOOKUP($A140,ACOUSTICS_COMBINED!$B$3:$AQ$501,16,FALSE)))</f>
        <v/>
      </c>
      <c r="K140" s="1" t="str">
        <f>IF($A140="","",(VLOOKUP($A140,ACOUSTICS_COMBINED!$B$3:$AQ$501,17,FALSE)))</f>
        <v/>
      </c>
      <c r="L140" s="1" t="str">
        <f>IF($A140="","",(VLOOKUP($A140,ACOUSTICS_COMBINED!$B$3:$AQ$501,18,FALSE)))</f>
        <v/>
      </c>
      <c r="M140" s="1" t="str">
        <f>IF($A140="","",(VLOOKUP($A140,ACOUSTICS_COMBINED!$B$3:$AQ$501,25,FALSE)))</f>
        <v/>
      </c>
      <c r="N140" s="16" t="str">
        <f>IF($A140="","",(VLOOKUP($A140,ACOUSTICS_COMBINED!$B$3:$AQ$501,19,FALSE)))</f>
        <v/>
      </c>
      <c r="O140" s="16" t="str">
        <f>IF($A140="","",(VLOOKUP($A140,ACOUSTICS_COMBINED!$B$3:$AQ$501,20,FALSE)))</f>
        <v/>
      </c>
      <c r="P140" s="1" t="str">
        <f>IF($A140="","",(VLOOKUP($A140,ACOUSTICS_COMBINED!$B$3:$AQ$501,26,FALSE)))</f>
        <v/>
      </c>
      <c r="Q140" s="1" t="str">
        <f>IF($A140="","",(VLOOKUP($A140,ACOUSTICS_COMBINED!$B$3:$AQ$501,27,FALSE)))</f>
        <v/>
      </c>
      <c r="R140" s="1" t="str">
        <f>IF($A140="","",(VLOOKUP($A140,ACOUSTICS_COMBINED!$B$3:$AQ$501,28,FALSE)))</f>
        <v/>
      </c>
      <c r="S140" s="1" t="str">
        <f>IF($A140="","",(VLOOKUP($A140,ACOUSTICS_COMBINED!$B$3:$AQ$501,29,FALSE)))</f>
        <v/>
      </c>
      <c r="T140" s="1" t="str">
        <f>IF($A140="","",(VLOOKUP($A140,ACOUSTICS_COMBINED!$B$3:$AQ$501,30,FALSE)))</f>
        <v/>
      </c>
      <c r="U140" s="1" t="str">
        <f>IF($A140="","",(VLOOKUP($A140,ACOUSTICS_COMBINED!$B$3:$AQ$501,31,FALSE)))</f>
        <v/>
      </c>
      <c r="V140" s="1" t="str">
        <f>IF($A140="","",(VLOOKUP($A140,ACOUSTICS_COMBINED!$B$3:$AQ$501,32,FALSE)))</f>
        <v/>
      </c>
      <c r="W140" s="1" t="str">
        <f>IF($A140="","",(VLOOKUP($A140,ACOUSTICS_COMBINED!$B$3:$AQ$501,33,FALSE)))</f>
        <v/>
      </c>
      <c r="X140" s="1" t="str">
        <f>IF($A140="","",(VLOOKUP($A140,ACOUSTICS_COMBINED!$B$3:$AQ$501,34,FALSE)))</f>
        <v/>
      </c>
      <c r="Y140" s="1" t="str">
        <f>IF($A140="","",(VLOOKUP($A140,ACOUSTICS_COMBINED!$B$3:$AQ$501,35,FALSE)))</f>
        <v/>
      </c>
      <c r="Z140" s="1" t="str">
        <f>IF($A140="","",(VLOOKUP($A140,ACOUSTICS_COMBINED!$B$3:$AQ$501,36,FALSE)))</f>
        <v/>
      </c>
      <c r="AA140" s="1" t="str">
        <f>IF($A140="","",(VLOOKUP($A140,ACOUSTICS_COMBINED!$B$3:$AQ$501,37,FALSE)))</f>
        <v/>
      </c>
      <c r="AB140" s="1" t="str">
        <f>IF($A140="","",(VLOOKUP($A140,ACOUSTICS_COMBINED!$B$3:$AQ$501,38,FALSE)))</f>
        <v/>
      </c>
      <c r="AC140" s="1" t="str">
        <f>IF($A140="","",(VLOOKUP($A140,ACOUSTICS_COMBINED!$B$3:$AQ$501,39,FALSE)))</f>
        <v/>
      </c>
      <c r="AD140" s="1" t="str">
        <f>IF($A140="","",(VLOOKUP($A140,ACOUSTICS_COMBINED!$B$3:$AQ$501,40,FALSE)))</f>
        <v/>
      </c>
      <c r="AE140" s="1" t="str">
        <f>IF($A140="","",(VLOOKUP($A140,ACOUSTICS_COMBINED!$B$3:$AQ$501,41,FALSE)))</f>
        <v/>
      </c>
      <c r="AF140" s="1" t="str">
        <f>IF($A140="","",(VLOOKUP($A140,ACOUSTICS_COMBINED!$B$3:$AQ$501,42,FALSE)))</f>
        <v/>
      </c>
      <c r="AG140" s="27" t="str">
        <f>IF($A140="","",(VLOOKUP($A140,ACOUSTIC_PIVOT_TABLE!$B$4:$AO$500,2,FALSE)))</f>
        <v/>
      </c>
      <c r="AH140" s="27" t="str">
        <f>IF($A140="","",(VLOOKUP($A140,ACOUSTIC_PIVOT_TABLE!$B$4:$AO$500,3,FALSE)))</f>
        <v/>
      </c>
      <c r="AI140" s="27" t="str">
        <f>IF($A140="","",(VLOOKUP($A140,ACOUSTIC_PIVOT_TABLE!$B$4:$AO$500,4,FALSE)))</f>
        <v/>
      </c>
      <c r="AJ140" s="27" t="str">
        <f>IF($A140="","",(VLOOKUP($A140,ACOUSTIC_PIVOT_TABLE!$B$4:$AO$500,5,FALSE)))</f>
        <v/>
      </c>
      <c r="AK140" s="27" t="str">
        <f>IF($A140="","",(VLOOKUP($A140,ACOUSTIC_PIVOT_TABLE!$B$4:$AO$500,6,FALSE)))</f>
        <v/>
      </c>
      <c r="AL140" s="27" t="str">
        <f>IF($A140="","",(VLOOKUP($A140,ACOUSTIC_PIVOT_TABLE!$B$4:$AO$500,7,FALSE)))</f>
        <v/>
      </c>
      <c r="AM140" s="27" t="str">
        <f>IF($A140="","",(VLOOKUP($A140,ACOUSTIC_PIVOT_TABLE!$B$4:$AO$500,8,FALSE)))</f>
        <v/>
      </c>
      <c r="AN140" s="27" t="str">
        <f>IF($A140="","",(VLOOKUP($A140,ACOUSTIC_PIVOT_TABLE!$B$4:$AO$500,9,FALSE)))</f>
        <v/>
      </c>
      <c r="AO140" s="27" t="str">
        <f>IF($A140="","",(VLOOKUP($A140,ACOUSTIC_PIVOT_TABLE!$B$4:$AO$500,10,FALSE)))</f>
        <v/>
      </c>
      <c r="AP140" s="27" t="str">
        <f>IF($A140="","",(VLOOKUP($A140,ACOUSTIC_PIVOT_TABLE!$B$4:$AO$500,11,FALSE)))</f>
        <v/>
      </c>
      <c r="AQ140" s="27" t="str">
        <f>IF($A140="","",(VLOOKUP($A140,ACOUSTIC_PIVOT_TABLE!$B$4:$AO$500,12,FALSE)))</f>
        <v/>
      </c>
      <c r="AR140" s="27" t="str">
        <f>IF($A140="","",(VLOOKUP($A140,ACOUSTIC_PIVOT_TABLE!$B$4:$AO$500,13,FALSE)))</f>
        <v/>
      </c>
      <c r="AS140" s="27" t="str">
        <f>IF($A140="","",(VLOOKUP($A140,ACOUSTIC_PIVOT_TABLE!$B$4:$AO$500,14,FALSE)))</f>
        <v/>
      </c>
      <c r="AT140" s="27" t="str">
        <f>IF($A140="","",(VLOOKUP($A140,ACOUSTIC_PIVOT_TABLE!$B$4:$AO$500,15,FALSE)))</f>
        <v/>
      </c>
      <c r="AU140" s="27" t="str">
        <f>IF($A140="","",(VLOOKUP($A140,ACOUSTIC_PIVOT_TABLE!$B$4:$AO$500,16,FALSE)))</f>
        <v/>
      </c>
      <c r="AV140" s="27" t="str">
        <f>IF($A140="","",(VLOOKUP($A140,ACOUSTIC_PIVOT_TABLE!$B$4:$AO$500,17,FALSE)))</f>
        <v/>
      </c>
      <c r="AW140" s="27" t="str">
        <f>IF($A140="","",(VLOOKUP($A140,ACOUSTIC_PIVOT_TABLE!$B$4:$AO$500,18,FALSE)))</f>
        <v/>
      </c>
      <c r="AX140" s="27" t="str">
        <f>IF($A140="","",(VLOOKUP($A140,ACOUSTIC_PIVOT_TABLE!$B$4:$AO$500,19,FALSE)))</f>
        <v/>
      </c>
      <c r="AY140" s="27" t="str">
        <f>IF($A140="","",(VLOOKUP($A140,ACOUSTIC_PIVOT_TABLE!$B$4:$AO$500,20,FALSE)))</f>
        <v/>
      </c>
      <c r="AZ140" s="27" t="str">
        <f>IF($A140="","",(VLOOKUP($A140,ACOUSTIC_PIVOT_TABLE!$B$4:$AO$500,21,FALSE)))</f>
        <v/>
      </c>
      <c r="BA140" s="27" t="str">
        <f>IF($A140="","",(VLOOKUP($A140,ACOUSTIC_PIVOT_TABLE!$B$4:$AO$500,22,FALSE)))</f>
        <v/>
      </c>
      <c r="BB140" s="27" t="str">
        <f>IF($A140="","",(VLOOKUP($A140,ACOUSTIC_PIVOT_TABLE!$B$4:$AO$500,23,FALSE)))</f>
        <v/>
      </c>
      <c r="BC140" s="27" t="str">
        <f>IF($A140="","",(VLOOKUP($A140,ACOUSTIC_PIVOT_TABLE!$B$4:$AO$500,24,FALSE)))</f>
        <v/>
      </c>
      <c r="BD140" s="27" t="str">
        <f>IF($A140="","",(VLOOKUP($A140,ACOUSTIC_PIVOT_TABLE!$B$4:$AO$500,25,FALSE)))</f>
        <v/>
      </c>
      <c r="BE140" s="27" t="str">
        <f>IF($A140="","",(VLOOKUP($A140,ACOUSTIC_PIVOT_TABLE!$B$4:$AO$500,26,FALSE)))</f>
        <v/>
      </c>
      <c r="BF140" s="27" t="str">
        <f>IF($A140="","",(VLOOKUP($A140,ACOUSTIC_PIVOT_TABLE!$B$4:$AO$500,27,FALSE)))</f>
        <v/>
      </c>
      <c r="BG140" s="27" t="str">
        <f>IF($A140="","",(VLOOKUP($A140,ACOUSTIC_PIVOT_TABLE!$B$4:$AO$500,28,FALSE)))</f>
        <v/>
      </c>
      <c r="BH140" s="27" t="str">
        <f>IF($A140="","",(VLOOKUP($A140,ACOUSTIC_PIVOT_TABLE!$B$4:$AO$500,29,FALSE)))</f>
        <v/>
      </c>
      <c r="BI140" s="27" t="str">
        <f>IF($A140="","",(VLOOKUP($A140,ACOUSTIC_PIVOT_TABLE!$B$4:$AO$500,30,FALSE)))</f>
        <v/>
      </c>
      <c r="BJ140" s="27" t="str">
        <f>IF($A140="","",(VLOOKUP($A140,ACOUSTIC_PIVOT_TABLE!$B$4:$AO$500,31,FALSE)))</f>
        <v/>
      </c>
      <c r="BK140" s="27" t="str">
        <f>IF($A140="","",(VLOOKUP($A140,ACOUSTIC_PIVOT_TABLE!$B$4:$AO$500,32,FALSE)))</f>
        <v/>
      </c>
      <c r="BL140" s="27" t="str">
        <f>IF($A140="","",(VLOOKUP($A140,ACOUSTIC_PIVOT_TABLE!$B$4:$AO$500,33,FALSE)))</f>
        <v/>
      </c>
      <c r="BM140" s="27" t="str">
        <f>IF($A140="","",(VLOOKUP($A140,ACOUSTIC_PIVOT_TABLE!$B$4:$AO$500,34,FALSE)))</f>
        <v/>
      </c>
      <c r="BN140" s="27" t="str">
        <f>IF($A140="","",(VLOOKUP($A140,ACOUSTIC_PIVOT_TABLE!$B$4:$AO$500,35,FALSE)))</f>
        <v/>
      </c>
      <c r="BO140" s="27" t="str">
        <f>IF($A140="","",(VLOOKUP($A140,ACOUSTIC_PIVOT_TABLE!$B$4:$AO$500,36,FALSE)))</f>
        <v/>
      </c>
      <c r="BP140" s="27" t="str">
        <f>IF($A140="","",(VLOOKUP($A140,ACOUSTIC_PIVOT_TABLE!$B$4:$AO$500,37,FALSE)))</f>
        <v/>
      </c>
      <c r="BQ140" s="27" t="str">
        <f>IF($A140="","",(VLOOKUP($A140,ACOUSTIC_PIVOT_TABLE!$B$4:$AO$500,38,FALSE)))</f>
        <v/>
      </c>
      <c r="BR140" s="27" t="str">
        <f>IF($A140="","",(VLOOKUP($A140,ACOUSTIC_PIVOT_TABLE!$B$4:$AO$500,39,FALSE)))</f>
        <v/>
      </c>
      <c r="BS140" s="27" t="str">
        <f>IF($A140="","",(VLOOKUP($A140,ACOUSTIC_PIVOT_TABLE!$B$4:$AO$500,40,FALSE)))</f>
        <v/>
      </c>
    </row>
    <row r="141" spans="1:71" x14ac:dyDescent="0.25">
      <c r="A141" s="1" t="str">
        <f>IF(ACOUSTIC_PIVOT_TABLE!B143 = 0, "",ACOUSTIC_PIVOT_TABLE!B143)</f>
        <v/>
      </c>
      <c r="B141" s="1" t="str">
        <f>IF($A141="","",(VLOOKUP($A141,ACOUSTICS_COMBINED!$B$3:$AQ$501,21,FALSE)))</f>
        <v/>
      </c>
      <c r="C141" s="1" t="str">
        <f>IF($A141="","",(VLOOKUP($A141,ACOUSTICS_COMBINED!$B$3:$AQ$501,22,FALSE)))</f>
        <v/>
      </c>
      <c r="D141" s="1" t="str">
        <f>IF($A141="","",(VLOOKUP($A141,ACOUSTICS_COMBINED!$B$3:$AQ$501,12,FALSE)))</f>
        <v/>
      </c>
      <c r="E141" s="1" t="str">
        <f>IF($A141="","",(VLOOKUP($A141,ACOUSTICS_COMBINED!$B$3:$AQ$501,13,FALSE)))</f>
        <v/>
      </c>
      <c r="F141" s="1" t="str">
        <f>IF($A141="","",(VLOOKUP($A141,ACOUSTICS_COMBINED!$B$3:$AQ$501,14,FALSE)))</f>
        <v/>
      </c>
      <c r="G141" s="1" t="str">
        <f>IF($A141="","",(VLOOKUP($A141,ACOUSTICS_COMBINED!$B$3:$AQ$501,23,FALSE)))</f>
        <v/>
      </c>
      <c r="H141" s="1" t="str">
        <f>IF($A141="","",(VLOOKUP($A141,ACOUSTICS_COMBINED!$B$3:$AQ$501,24,FALSE)))</f>
        <v/>
      </c>
      <c r="I141" s="1" t="str">
        <f>IF($A141="","",(VLOOKUP($A141,ACOUSTICS_COMBINED!$B$3:$AQ$501,15,FALSE)))</f>
        <v/>
      </c>
      <c r="J141" s="1" t="str">
        <f>IF($A141="","",(VLOOKUP($A141,ACOUSTICS_COMBINED!$B$3:$AQ$501,16,FALSE)))</f>
        <v/>
      </c>
      <c r="K141" s="1" t="str">
        <f>IF($A141="","",(VLOOKUP($A141,ACOUSTICS_COMBINED!$B$3:$AQ$501,17,FALSE)))</f>
        <v/>
      </c>
      <c r="L141" s="1" t="str">
        <f>IF($A141="","",(VLOOKUP($A141,ACOUSTICS_COMBINED!$B$3:$AQ$501,18,FALSE)))</f>
        <v/>
      </c>
      <c r="M141" s="1" t="str">
        <f>IF($A141="","",(VLOOKUP($A141,ACOUSTICS_COMBINED!$B$3:$AQ$501,25,FALSE)))</f>
        <v/>
      </c>
      <c r="N141" s="16" t="str">
        <f>IF($A141="","",(VLOOKUP($A141,ACOUSTICS_COMBINED!$B$3:$AQ$501,19,FALSE)))</f>
        <v/>
      </c>
      <c r="O141" s="16" t="str">
        <f>IF($A141="","",(VLOOKUP($A141,ACOUSTICS_COMBINED!$B$3:$AQ$501,20,FALSE)))</f>
        <v/>
      </c>
      <c r="P141" s="1" t="str">
        <f>IF($A141="","",(VLOOKUP($A141,ACOUSTICS_COMBINED!$B$3:$AQ$501,26,FALSE)))</f>
        <v/>
      </c>
      <c r="Q141" s="1" t="str">
        <f>IF($A141="","",(VLOOKUP($A141,ACOUSTICS_COMBINED!$B$3:$AQ$501,27,FALSE)))</f>
        <v/>
      </c>
      <c r="R141" s="1" t="str">
        <f>IF($A141="","",(VLOOKUP($A141,ACOUSTICS_COMBINED!$B$3:$AQ$501,28,FALSE)))</f>
        <v/>
      </c>
      <c r="S141" s="1" t="str">
        <f>IF($A141="","",(VLOOKUP($A141,ACOUSTICS_COMBINED!$B$3:$AQ$501,29,FALSE)))</f>
        <v/>
      </c>
      <c r="T141" s="1" t="str">
        <f>IF($A141="","",(VLOOKUP($A141,ACOUSTICS_COMBINED!$B$3:$AQ$501,30,FALSE)))</f>
        <v/>
      </c>
      <c r="U141" s="1" t="str">
        <f>IF($A141="","",(VLOOKUP($A141,ACOUSTICS_COMBINED!$B$3:$AQ$501,31,FALSE)))</f>
        <v/>
      </c>
      <c r="V141" s="1" t="str">
        <f>IF($A141="","",(VLOOKUP($A141,ACOUSTICS_COMBINED!$B$3:$AQ$501,32,FALSE)))</f>
        <v/>
      </c>
      <c r="W141" s="1" t="str">
        <f>IF($A141="","",(VLOOKUP($A141,ACOUSTICS_COMBINED!$B$3:$AQ$501,33,FALSE)))</f>
        <v/>
      </c>
      <c r="X141" s="1" t="str">
        <f>IF($A141="","",(VLOOKUP($A141,ACOUSTICS_COMBINED!$B$3:$AQ$501,34,FALSE)))</f>
        <v/>
      </c>
      <c r="Y141" s="1" t="str">
        <f>IF($A141="","",(VLOOKUP($A141,ACOUSTICS_COMBINED!$B$3:$AQ$501,35,FALSE)))</f>
        <v/>
      </c>
      <c r="Z141" s="1" t="str">
        <f>IF($A141="","",(VLOOKUP($A141,ACOUSTICS_COMBINED!$B$3:$AQ$501,36,FALSE)))</f>
        <v/>
      </c>
      <c r="AA141" s="1" t="str">
        <f>IF($A141="","",(VLOOKUP($A141,ACOUSTICS_COMBINED!$B$3:$AQ$501,37,FALSE)))</f>
        <v/>
      </c>
      <c r="AB141" s="1" t="str">
        <f>IF($A141="","",(VLOOKUP($A141,ACOUSTICS_COMBINED!$B$3:$AQ$501,38,FALSE)))</f>
        <v/>
      </c>
      <c r="AC141" s="1" t="str">
        <f>IF($A141="","",(VLOOKUP($A141,ACOUSTICS_COMBINED!$B$3:$AQ$501,39,FALSE)))</f>
        <v/>
      </c>
      <c r="AD141" s="1" t="str">
        <f>IF($A141="","",(VLOOKUP($A141,ACOUSTICS_COMBINED!$B$3:$AQ$501,40,FALSE)))</f>
        <v/>
      </c>
      <c r="AE141" s="1" t="str">
        <f>IF($A141="","",(VLOOKUP($A141,ACOUSTICS_COMBINED!$B$3:$AQ$501,41,FALSE)))</f>
        <v/>
      </c>
      <c r="AF141" s="1" t="str">
        <f>IF($A141="","",(VLOOKUP($A141,ACOUSTICS_COMBINED!$B$3:$AQ$501,42,FALSE)))</f>
        <v/>
      </c>
      <c r="AG141" s="27" t="str">
        <f>IF($A141="","",(VLOOKUP($A141,ACOUSTIC_PIVOT_TABLE!$B$4:$AO$500,2,FALSE)))</f>
        <v/>
      </c>
      <c r="AH141" s="27" t="str">
        <f>IF($A141="","",(VLOOKUP($A141,ACOUSTIC_PIVOT_TABLE!$B$4:$AO$500,3,FALSE)))</f>
        <v/>
      </c>
      <c r="AI141" s="27" t="str">
        <f>IF($A141="","",(VLOOKUP($A141,ACOUSTIC_PIVOT_TABLE!$B$4:$AO$500,4,FALSE)))</f>
        <v/>
      </c>
      <c r="AJ141" s="27" t="str">
        <f>IF($A141="","",(VLOOKUP($A141,ACOUSTIC_PIVOT_TABLE!$B$4:$AO$500,5,FALSE)))</f>
        <v/>
      </c>
      <c r="AK141" s="27" t="str">
        <f>IF($A141="","",(VLOOKUP($A141,ACOUSTIC_PIVOT_TABLE!$B$4:$AO$500,6,FALSE)))</f>
        <v/>
      </c>
      <c r="AL141" s="27" t="str">
        <f>IF($A141="","",(VLOOKUP($A141,ACOUSTIC_PIVOT_TABLE!$B$4:$AO$500,7,FALSE)))</f>
        <v/>
      </c>
      <c r="AM141" s="27" t="str">
        <f>IF($A141="","",(VLOOKUP($A141,ACOUSTIC_PIVOT_TABLE!$B$4:$AO$500,8,FALSE)))</f>
        <v/>
      </c>
      <c r="AN141" s="27" t="str">
        <f>IF($A141="","",(VLOOKUP($A141,ACOUSTIC_PIVOT_TABLE!$B$4:$AO$500,9,FALSE)))</f>
        <v/>
      </c>
      <c r="AO141" s="27" t="str">
        <f>IF($A141="","",(VLOOKUP($A141,ACOUSTIC_PIVOT_TABLE!$B$4:$AO$500,10,FALSE)))</f>
        <v/>
      </c>
      <c r="AP141" s="27" t="str">
        <f>IF($A141="","",(VLOOKUP($A141,ACOUSTIC_PIVOT_TABLE!$B$4:$AO$500,11,FALSE)))</f>
        <v/>
      </c>
      <c r="AQ141" s="27" t="str">
        <f>IF($A141="","",(VLOOKUP($A141,ACOUSTIC_PIVOT_TABLE!$B$4:$AO$500,12,FALSE)))</f>
        <v/>
      </c>
      <c r="AR141" s="27" t="str">
        <f>IF($A141="","",(VLOOKUP($A141,ACOUSTIC_PIVOT_TABLE!$B$4:$AO$500,13,FALSE)))</f>
        <v/>
      </c>
      <c r="AS141" s="27" t="str">
        <f>IF($A141="","",(VLOOKUP($A141,ACOUSTIC_PIVOT_TABLE!$B$4:$AO$500,14,FALSE)))</f>
        <v/>
      </c>
      <c r="AT141" s="27" t="str">
        <f>IF($A141="","",(VLOOKUP($A141,ACOUSTIC_PIVOT_TABLE!$B$4:$AO$500,15,FALSE)))</f>
        <v/>
      </c>
      <c r="AU141" s="27" t="str">
        <f>IF($A141="","",(VLOOKUP($A141,ACOUSTIC_PIVOT_TABLE!$B$4:$AO$500,16,FALSE)))</f>
        <v/>
      </c>
      <c r="AV141" s="27" t="str">
        <f>IF($A141="","",(VLOOKUP($A141,ACOUSTIC_PIVOT_TABLE!$B$4:$AO$500,17,FALSE)))</f>
        <v/>
      </c>
      <c r="AW141" s="27" t="str">
        <f>IF($A141="","",(VLOOKUP($A141,ACOUSTIC_PIVOT_TABLE!$B$4:$AO$500,18,FALSE)))</f>
        <v/>
      </c>
      <c r="AX141" s="27" t="str">
        <f>IF($A141="","",(VLOOKUP($A141,ACOUSTIC_PIVOT_TABLE!$B$4:$AO$500,19,FALSE)))</f>
        <v/>
      </c>
      <c r="AY141" s="27" t="str">
        <f>IF($A141="","",(VLOOKUP($A141,ACOUSTIC_PIVOT_TABLE!$B$4:$AO$500,20,FALSE)))</f>
        <v/>
      </c>
      <c r="AZ141" s="27" t="str">
        <f>IF($A141="","",(VLOOKUP($A141,ACOUSTIC_PIVOT_TABLE!$B$4:$AO$500,21,FALSE)))</f>
        <v/>
      </c>
      <c r="BA141" s="27" t="str">
        <f>IF($A141="","",(VLOOKUP($A141,ACOUSTIC_PIVOT_TABLE!$B$4:$AO$500,22,FALSE)))</f>
        <v/>
      </c>
      <c r="BB141" s="27" t="str">
        <f>IF($A141="","",(VLOOKUP($A141,ACOUSTIC_PIVOT_TABLE!$B$4:$AO$500,23,FALSE)))</f>
        <v/>
      </c>
      <c r="BC141" s="27" t="str">
        <f>IF($A141="","",(VLOOKUP($A141,ACOUSTIC_PIVOT_TABLE!$B$4:$AO$500,24,FALSE)))</f>
        <v/>
      </c>
      <c r="BD141" s="27" t="str">
        <f>IF($A141="","",(VLOOKUP($A141,ACOUSTIC_PIVOT_TABLE!$B$4:$AO$500,25,FALSE)))</f>
        <v/>
      </c>
      <c r="BE141" s="27" t="str">
        <f>IF($A141="","",(VLOOKUP($A141,ACOUSTIC_PIVOT_TABLE!$B$4:$AO$500,26,FALSE)))</f>
        <v/>
      </c>
      <c r="BF141" s="27" t="str">
        <f>IF($A141="","",(VLOOKUP($A141,ACOUSTIC_PIVOT_TABLE!$B$4:$AO$500,27,FALSE)))</f>
        <v/>
      </c>
      <c r="BG141" s="27" t="str">
        <f>IF($A141="","",(VLOOKUP($A141,ACOUSTIC_PIVOT_TABLE!$B$4:$AO$500,28,FALSE)))</f>
        <v/>
      </c>
      <c r="BH141" s="27" t="str">
        <f>IF($A141="","",(VLOOKUP($A141,ACOUSTIC_PIVOT_TABLE!$B$4:$AO$500,29,FALSE)))</f>
        <v/>
      </c>
      <c r="BI141" s="27" t="str">
        <f>IF($A141="","",(VLOOKUP($A141,ACOUSTIC_PIVOT_TABLE!$B$4:$AO$500,30,FALSE)))</f>
        <v/>
      </c>
      <c r="BJ141" s="27" t="str">
        <f>IF($A141="","",(VLOOKUP($A141,ACOUSTIC_PIVOT_TABLE!$B$4:$AO$500,31,FALSE)))</f>
        <v/>
      </c>
      <c r="BK141" s="27" t="str">
        <f>IF($A141="","",(VLOOKUP($A141,ACOUSTIC_PIVOT_TABLE!$B$4:$AO$500,32,FALSE)))</f>
        <v/>
      </c>
      <c r="BL141" s="27" t="str">
        <f>IF($A141="","",(VLOOKUP($A141,ACOUSTIC_PIVOT_TABLE!$B$4:$AO$500,33,FALSE)))</f>
        <v/>
      </c>
      <c r="BM141" s="27" t="str">
        <f>IF($A141="","",(VLOOKUP($A141,ACOUSTIC_PIVOT_TABLE!$B$4:$AO$500,34,FALSE)))</f>
        <v/>
      </c>
      <c r="BN141" s="27" t="str">
        <f>IF($A141="","",(VLOOKUP($A141,ACOUSTIC_PIVOT_TABLE!$B$4:$AO$500,35,FALSE)))</f>
        <v/>
      </c>
      <c r="BO141" s="27" t="str">
        <f>IF($A141="","",(VLOOKUP($A141,ACOUSTIC_PIVOT_TABLE!$B$4:$AO$500,36,FALSE)))</f>
        <v/>
      </c>
      <c r="BP141" s="27" t="str">
        <f>IF($A141="","",(VLOOKUP($A141,ACOUSTIC_PIVOT_TABLE!$B$4:$AO$500,37,FALSE)))</f>
        <v/>
      </c>
      <c r="BQ141" s="27" t="str">
        <f>IF($A141="","",(VLOOKUP($A141,ACOUSTIC_PIVOT_TABLE!$B$4:$AO$500,38,FALSE)))</f>
        <v/>
      </c>
      <c r="BR141" s="27" t="str">
        <f>IF($A141="","",(VLOOKUP($A141,ACOUSTIC_PIVOT_TABLE!$B$4:$AO$500,39,FALSE)))</f>
        <v/>
      </c>
      <c r="BS141" s="27" t="str">
        <f>IF($A141="","",(VLOOKUP($A141,ACOUSTIC_PIVOT_TABLE!$B$4:$AO$500,40,FALSE)))</f>
        <v/>
      </c>
    </row>
    <row r="142" spans="1:71" x14ac:dyDescent="0.25">
      <c r="A142" s="1" t="str">
        <f>IF(ACOUSTIC_PIVOT_TABLE!B144 = 0, "",ACOUSTIC_PIVOT_TABLE!B144)</f>
        <v/>
      </c>
      <c r="B142" s="1" t="str">
        <f>IF($A142="","",(VLOOKUP($A142,ACOUSTICS_COMBINED!$B$3:$AQ$501,21,FALSE)))</f>
        <v/>
      </c>
      <c r="C142" s="1" t="str">
        <f>IF($A142="","",(VLOOKUP($A142,ACOUSTICS_COMBINED!$B$3:$AQ$501,22,FALSE)))</f>
        <v/>
      </c>
      <c r="D142" s="1" t="str">
        <f>IF($A142="","",(VLOOKUP($A142,ACOUSTICS_COMBINED!$B$3:$AQ$501,12,FALSE)))</f>
        <v/>
      </c>
      <c r="E142" s="1" t="str">
        <f>IF($A142="","",(VLOOKUP($A142,ACOUSTICS_COMBINED!$B$3:$AQ$501,13,FALSE)))</f>
        <v/>
      </c>
      <c r="F142" s="1" t="str">
        <f>IF($A142="","",(VLOOKUP($A142,ACOUSTICS_COMBINED!$B$3:$AQ$501,14,FALSE)))</f>
        <v/>
      </c>
      <c r="G142" s="1" t="str">
        <f>IF($A142="","",(VLOOKUP($A142,ACOUSTICS_COMBINED!$B$3:$AQ$501,23,FALSE)))</f>
        <v/>
      </c>
      <c r="H142" s="1" t="str">
        <f>IF($A142="","",(VLOOKUP($A142,ACOUSTICS_COMBINED!$B$3:$AQ$501,24,FALSE)))</f>
        <v/>
      </c>
      <c r="I142" s="1" t="str">
        <f>IF($A142="","",(VLOOKUP($A142,ACOUSTICS_COMBINED!$B$3:$AQ$501,15,FALSE)))</f>
        <v/>
      </c>
      <c r="J142" s="1" t="str">
        <f>IF($A142="","",(VLOOKUP($A142,ACOUSTICS_COMBINED!$B$3:$AQ$501,16,FALSE)))</f>
        <v/>
      </c>
      <c r="K142" s="1" t="str">
        <f>IF($A142="","",(VLOOKUP($A142,ACOUSTICS_COMBINED!$B$3:$AQ$501,17,FALSE)))</f>
        <v/>
      </c>
      <c r="L142" s="1" t="str">
        <f>IF($A142="","",(VLOOKUP($A142,ACOUSTICS_COMBINED!$B$3:$AQ$501,18,FALSE)))</f>
        <v/>
      </c>
      <c r="M142" s="1" t="str">
        <f>IF($A142="","",(VLOOKUP($A142,ACOUSTICS_COMBINED!$B$3:$AQ$501,25,FALSE)))</f>
        <v/>
      </c>
      <c r="N142" s="16" t="str">
        <f>IF($A142="","",(VLOOKUP($A142,ACOUSTICS_COMBINED!$B$3:$AQ$501,19,FALSE)))</f>
        <v/>
      </c>
      <c r="O142" s="16" t="str">
        <f>IF($A142="","",(VLOOKUP($A142,ACOUSTICS_COMBINED!$B$3:$AQ$501,20,FALSE)))</f>
        <v/>
      </c>
      <c r="P142" s="1" t="str">
        <f>IF($A142="","",(VLOOKUP($A142,ACOUSTICS_COMBINED!$B$3:$AQ$501,26,FALSE)))</f>
        <v/>
      </c>
      <c r="Q142" s="1" t="str">
        <f>IF($A142="","",(VLOOKUP($A142,ACOUSTICS_COMBINED!$B$3:$AQ$501,27,FALSE)))</f>
        <v/>
      </c>
      <c r="R142" s="1" t="str">
        <f>IF($A142="","",(VLOOKUP($A142,ACOUSTICS_COMBINED!$B$3:$AQ$501,28,FALSE)))</f>
        <v/>
      </c>
      <c r="S142" s="1" t="str">
        <f>IF($A142="","",(VLOOKUP($A142,ACOUSTICS_COMBINED!$B$3:$AQ$501,29,FALSE)))</f>
        <v/>
      </c>
      <c r="T142" s="1" t="str">
        <f>IF($A142="","",(VLOOKUP($A142,ACOUSTICS_COMBINED!$B$3:$AQ$501,30,FALSE)))</f>
        <v/>
      </c>
      <c r="U142" s="1" t="str">
        <f>IF($A142="","",(VLOOKUP($A142,ACOUSTICS_COMBINED!$B$3:$AQ$501,31,FALSE)))</f>
        <v/>
      </c>
      <c r="V142" s="1" t="str">
        <f>IF($A142="","",(VLOOKUP($A142,ACOUSTICS_COMBINED!$B$3:$AQ$501,32,FALSE)))</f>
        <v/>
      </c>
      <c r="W142" s="1" t="str">
        <f>IF($A142="","",(VLOOKUP($A142,ACOUSTICS_COMBINED!$B$3:$AQ$501,33,FALSE)))</f>
        <v/>
      </c>
      <c r="X142" s="1" t="str">
        <f>IF($A142="","",(VLOOKUP($A142,ACOUSTICS_COMBINED!$B$3:$AQ$501,34,FALSE)))</f>
        <v/>
      </c>
      <c r="Y142" s="1" t="str">
        <f>IF($A142="","",(VLOOKUP($A142,ACOUSTICS_COMBINED!$B$3:$AQ$501,35,FALSE)))</f>
        <v/>
      </c>
      <c r="Z142" s="1" t="str">
        <f>IF($A142="","",(VLOOKUP($A142,ACOUSTICS_COMBINED!$B$3:$AQ$501,36,FALSE)))</f>
        <v/>
      </c>
      <c r="AA142" s="1" t="str">
        <f>IF($A142="","",(VLOOKUP($A142,ACOUSTICS_COMBINED!$B$3:$AQ$501,37,FALSE)))</f>
        <v/>
      </c>
      <c r="AB142" s="1" t="str">
        <f>IF($A142="","",(VLOOKUP($A142,ACOUSTICS_COMBINED!$B$3:$AQ$501,38,FALSE)))</f>
        <v/>
      </c>
      <c r="AC142" s="1" t="str">
        <f>IF($A142="","",(VLOOKUP($A142,ACOUSTICS_COMBINED!$B$3:$AQ$501,39,FALSE)))</f>
        <v/>
      </c>
      <c r="AD142" s="1" t="str">
        <f>IF($A142="","",(VLOOKUP($A142,ACOUSTICS_COMBINED!$B$3:$AQ$501,40,FALSE)))</f>
        <v/>
      </c>
      <c r="AE142" s="1" t="str">
        <f>IF($A142="","",(VLOOKUP($A142,ACOUSTICS_COMBINED!$B$3:$AQ$501,41,FALSE)))</f>
        <v/>
      </c>
      <c r="AF142" s="1" t="str">
        <f>IF($A142="","",(VLOOKUP($A142,ACOUSTICS_COMBINED!$B$3:$AQ$501,42,FALSE)))</f>
        <v/>
      </c>
      <c r="AG142" s="27" t="str">
        <f>IF($A142="","",(VLOOKUP($A142,ACOUSTIC_PIVOT_TABLE!$B$4:$AO$500,2,FALSE)))</f>
        <v/>
      </c>
      <c r="AH142" s="27" t="str">
        <f>IF($A142="","",(VLOOKUP($A142,ACOUSTIC_PIVOT_TABLE!$B$4:$AO$500,3,FALSE)))</f>
        <v/>
      </c>
      <c r="AI142" s="27" t="str">
        <f>IF($A142="","",(VLOOKUP($A142,ACOUSTIC_PIVOT_TABLE!$B$4:$AO$500,4,FALSE)))</f>
        <v/>
      </c>
      <c r="AJ142" s="27" t="str">
        <f>IF($A142="","",(VLOOKUP($A142,ACOUSTIC_PIVOT_TABLE!$B$4:$AO$500,5,FALSE)))</f>
        <v/>
      </c>
      <c r="AK142" s="27" t="str">
        <f>IF($A142="","",(VLOOKUP($A142,ACOUSTIC_PIVOT_TABLE!$B$4:$AO$500,6,FALSE)))</f>
        <v/>
      </c>
      <c r="AL142" s="27" t="str">
        <f>IF($A142="","",(VLOOKUP($A142,ACOUSTIC_PIVOT_TABLE!$B$4:$AO$500,7,FALSE)))</f>
        <v/>
      </c>
      <c r="AM142" s="27" t="str">
        <f>IF($A142="","",(VLOOKUP($A142,ACOUSTIC_PIVOT_TABLE!$B$4:$AO$500,8,FALSE)))</f>
        <v/>
      </c>
      <c r="AN142" s="27" t="str">
        <f>IF($A142="","",(VLOOKUP($A142,ACOUSTIC_PIVOT_TABLE!$B$4:$AO$500,9,FALSE)))</f>
        <v/>
      </c>
      <c r="AO142" s="27" t="str">
        <f>IF($A142="","",(VLOOKUP($A142,ACOUSTIC_PIVOT_TABLE!$B$4:$AO$500,10,FALSE)))</f>
        <v/>
      </c>
      <c r="AP142" s="27" t="str">
        <f>IF($A142="","",(VLOOKUP($A142,ACOUSTIC_PIVOT_TABLE!$B$4:$AO$500,11,FALSE)))</f>
        <v/>
      </c>
      <c r="AQ142" s="27" t="str">
        <f>IF($A142="","",(VLOOKUP($A142,ACOUSTIC_PIVOT_TABLE!$B$4:$AO$500,12,FALSE)))</f>
        <v/>
      </c>
      <c r="AR142" s="27" t="str">
        <f>IF($A142="","",(VLOOKUP($A142,ACOUSTIC_PIVOT_TABLE!$B$4:$AO$500,13,FALSE)))</f>
        <v/>
      </c>
      <c r="AS142" s="27" t="str">
        <f>IF($A142="","",(VLOOKUP($A142,ACOUSTIC_PIVOT_TABLE!$B$4:$AO$500,14,FALSE)))</f>
        <v/>
      </c>
      <c r="AT142" s="27" t="str">
        <f>IF($A142="","",(VLOOKUP($A142,ACOUSTIC_PIVOT_TABLE!$B$4:$AO$500,15,FALSE)))</f>
        <v/>
      </c>
      <c r="AU142" s="27" t="str">
        <f>IF($A142="","",(VLOOKUP($A142,ACOUSTIC_PIVOT_TABLE!$B$4:$AO$500,16,FALSE)))</f>
        <v/>
      </c>
      <c r="AV142" s="27" t="str">
        <f>IF($A142="","",(VLOOKUP($A142,ACOUSTIC_PIVOT_TABLE!$B$4:$AO$500,17,FALSE)))</f>
        <v/>
      </c>
      <c r="AW142" s="27" t="str">
        <f>IF($A142="","",(VLOOKUP($A142,ACOUSTIC_PIVOT_TABLE!$B$4:$AO$500,18,FALSE)))</f>
        <v/>
      </c>
      <c r="AX142" s="27" t="str">
        <f>IF($A142="","",(VLOOKUP($A142,ACOUSTIC_PIVOT_TABLE!$B$4:$AO$500,19,FALSE)))</f>
        <v/>
      </c>
      <c r="AY142" s="27" t="str">
        <f>IF($A142="","",(VLOOKUP($A142,ACOUSTIC_PIVOT_TABLE!$B$4:$AO$500,20,FALSE)))</f>
        <v/>
      </c>
      <c r="AZ142" s="27" t="str">
        <f>IF($A142="","",(VLOOKUP($A142,ACOUSTIC_PIVOT_TABLE!$B$4:$AO$500,21,FALSE)))</f>
        <v/>
      </c>
      <c r="BA142" s="27" t="str">
        <f>IF($A142="","",(VLOOKUP($A142,ACOUSTIC_PIVOT_TABLE!$B$4:$AO$500,22,FALSE)))</f>
        <v/>
      </c>
      <c r="BB142" s="27" t="str">
        <f>IF($A142="","",(VLOOKUP($A142,ACOUSTIC_PIVOT_TABLE!$B$4:$AO$500,23,FALSE)))</f>
        <v/>
      </c>
      <c r="BC142" s="27" t="str">
        <f>IF($A142="","",(VLOOKUP($A142,ACOUSTIC_PIVOT_TABLE!$B$4:$AO$500,24,FALSE)))</f>
        <v/>
      </c>
      <c r="BD142" s="27" t="str">
        <f>IF($A142="","",(VLOOKUP($A142,ACOUSTIC_PIVOT_TABLE!$B$4:$AO$500,25,FALSE)))</f>
        <v/>
      </c>
      <c r="BE142" s="27" t="str">
        <f>IF($A142="","",(VLOOKUP($A142,ACOUSTIC_PIVOT_TABLE!$B$4:$AO$500,26,FALSE)))</f>
        <v/>
      </c>
      <c r="BF142" s="27" t="str">
        <f>IF($A142="","",(VLOOKUP($A142,ACOUSTIC_PIVOT_TABLE!$B$4:$AO$500,27,FALSE)))</f>
        <v/>
      </c>
      <c r="BG142" s="27" t="str">
        <f>IF($A142="","",(VLOOKUP($A142,ACOUSTIC_PIVOT_TABLE!$B$4:$AO$500,28,FALSE)))</f>
        <v/>
      </c>
      <c r="BH142" s="27" t="str">
        <f>IF($A142="","",(VLOOKUP($A142,ACOUSTIC_PIVOT_TABLE!$B$4:$AO$500,29,FALSE)))</f>
        <v/>
      </c>
      <c r="BI142" s="27" t="str">
        <f>IF($A142="","",(VLOOKUP($A142,ACOUSTIC_PIVOT_TABLE!$B$4:$AO$500,30,FALSE)))</f>
        <v/>
      </c>
      <c r="BJ142" s="27" t="str">
        <f>IF($A142="","",(VLOOKUP($A142,ACOUSTIC_PIVOT_TABLE!$B$4:$AO$500,31,FALSE)))</f>
        <v/>
      </c>
      <c r="BK142" s="27" t="str">
        <f>IF($A142="","",(VLOOKUP($A142,ACOUSTIC_PIVOT_TABLE!$B$4:$AO$500,32,FALSE)))</f>
        <v/>
      </c>
      <c r="BL142" s="27" t="str">
        <f>IF($A142="","",(VLOOKUP($A142,ACOUSTIC_PIVOT_TABLE!$B$4:$AO$500,33,FALSE)))</f>
        <v/>
      </c>
      <c r="BM142" s="27" t="str">
        <f>IF($A142="","",(VLOOKUP($A142,ACOUSTIC_PIVOT_TABLE!$B$4:$AO$500,34,FALSE)))</f>
        <v/>
      </c>
      <c r="BN142" s="27" t="str">
        <f>IF($A142="","",(VLOOKUP($A142,ACOUSTIC_PIVOT_TABLE!$B$4:$AO$500,35,FALSE)))</f>
        <v/>
      </c>
      <c r="BO142" s="27" t="str">
        <f>IF($A142="","",(VLOOKUP($A142,ACOUSTIC_PIVOT_TABLE!$B$4:$AO$500,36,FALSE)))</f>
        <v/>
      </c>
      <c r="BP142" s="27" t="str">
        <f>IF($A142="","",(VLOOKUP($A142,ACOUSTIC_PIVOT_TABLE!$B$4:$AO$500,37,FALSE)))</f>
        <v/>
      </c>
      <c r="BQ142" s="27" t="str">
        <f>IF($A142="","",(VLOOKUP($A142,ACOUSTIC_PIVOT_TABLE!$B$4:$AO$500,38,FALSE)))</f>
        <v/>
      </c>
      <c r="BR142" s="27" t="str">
        <f>IF($A142="","",(VLOOKUP($A142,ACOUSTIC_PIVOT_TABLE!$B$4:$AO$500,39,FALSE)))</f>
        <v/>
      </c>
      <c r="BS142" s="27" t="str">
        <f>IF($A142="","",(VLOOKUP($A142,ACOUSTIC_PIVOT_TABLE!$B$4:$AO$500,40,FALSE)))</f>
        <v/>
      </c>
    </row>
    <row r="143" spans="1:71" x14ac:dyDescent="0.25">
      <c r="A143" s="1" t="str">
        <f>IF(ACOUSTIC_PIVOT_TABLE!B145 = 0, "",ACOUSTIC_PIVOT_TABLE!B145)</f>
        <v/>
      </c>
      <c r="B143" s="1" t="str">
        <f>IF($A143="","",(VLOOKUP($A143,ACOUSTICS_COMBINED!$B$3:$AQ$501,21,FALSE)))</f>
        <v/>
      </c>
      <c r="C143" s="1" t="str">
        <f>IF($A143="","",(VLOOKUP($A143,ACOUSTICS_COMBINED!$B$3:$AQ$501,22,FALSE)))</f>
        <v/>
      </c>
      <c r="D143" s="1" t="str">
        <f>IF($A143="","",(VLOOKUP($A143,ACOUSTICS_COMBINED!$B$3:$AQ$501,12,FALSE)))</f>
        <v/>
      </c>
      <c r="E143" s="1" t="str">
        <f>IF($A143="","",(VLOOKUP($A143,ACOUSTICS_COMBINED!$B$3:$AQ$501,13,FALSE)))</f>
        <v/>
      </c>
      <c r="F143" s="1" t="str">
        <f>IF($A143="","",(VLOOKUP($A143,ACOUSTICS_COMBINED!$B$3:$AQ$501,14,FALSE)))</f>
        <v/>
      </c>
      <c r="G143" s="1" t="str">
        <f>IF($A143="","",(VLOOKUP($A143,ACOUSTICS_COMBINED!$B$3:$AQ$501,23,FALSE)))</f>
        <v/>
      </c>
      <c r="H143" s="1" t="str">
        <f>IF($A143="","",(VLOOKUP($A143,ACOUSTICS_COMBINED!$B$3:$AQ$501,24,FALSE)))</f>
        <v/>
      </c>
      <c r="I143" s="1" t="str">
        <f>IF($A143="","",(VLOOKUP($A143,ACOUSTICS_COMBINED!$B$3:$AQ$501,15,FALSE)))</f>
        <v/>
      </c>
      <c r="J143" s="1" t="str">
        <f>IF($A143="","",(VLOOKUP($A143,ACOUSTICS_COMBINED!$B$3:$AQ$501,16,FALSE)))</f>
        <v/>
      </c>
      <c r="K143" s="1" t="str">
        <f>IF($A143="","",(VLOOKUP($A143,ACOUSTICS_COMBINED!$B$3:$AQ$501,17,FALSE)))</f>
        <v/>
      </c>
      <c r="L143" s="1" t="str">
        <f>IF($A143="","",(VLOOKUP($A143,ACOUSTICS_COMBINED!$B$3:$AQ$501,18,FALSE)))</f>
        <v/>
      </c>
      <c r="M143" s="1" t="str">
        <f>IF($A143="","",(VLOOKUP($A143,ACOUSTICS_COMBINED!$B$3:$AQ$501,25,FALSE)))</f>
        <v/>
      </c>
      <c r="N143" s="16" t="str">
        <f>IF($A143="","",(VLOOKUP($A143,ACOUSTICS_COMBINED!$B$3:$AQ$501,19,FALSE)))</f>
        <v/>
      </c>
      <c r="O143" s="16" t="str">
        <f>IF($A143="","",(VLOOKUP($A143,ACOUSTICS_COMBINED!$B$3:$AQ$501,20,FALSE)))</f>
        <v/>
      </c>
      <c r="P143" s="1" t="str">
        <f>IF($A143="","",(VLOOKUP($A143,ACOUSTICS_COMBINED!$B$3:$AQ$501,26,FALSE)))</f>
        <v/>
      </c>
      <c r="Q143" s="1" t="str">
        <f>IF($A143="","",(VLOOKUP($A143,ACOUSTICS_COMBINED!$B$3:$AQ$501,27,FALSE)))</f>
        <v/>
      </c>
      <c r="R143" s="1" t="str">
        <f>IF($A143="","",(VLOOKUP($A143,ACOUSTICS_COMBINED!$B$3:$AQ$501,28,FALSE)))</f>
        <v/>
      </c>
      <c r="S143" s="1" t="str">
        <f>IF($A143="","",(VLOOKUP($A143,ACOUSTICS_COMBINED!$B$3:$AQ$501,29,FALSE)))</f>
        <v/>
      </c>
      <c r="T143" s="1" t="str">
        <f>IF($A143="","",(VLOOKUP($A143,ACOUSTICS_COMBINED!$B$3:$AQ$501,30,FALSE)))</f>
        <v/>
      </c>
      <c r="U143" s="1" t="str">
        <f>IF($A143="","",(VLOOKUP($A143,ACOUSTICS_COMBINED!$B$3:$AQ$501,31,FALSE)))</f>
        <v/>
      </c>
      <c r="V143" s="1" t="str">
        <f>IF($A143="","",(VLOOKUP($A143,ACOUSTICS_COMBINED!$B$3:$AQ$501,32,FALSE)))</f>
        <v/>
      </c>
      <c r="W143" s="1" t="str">
        <f>IF($A143="","",(VLOOKUP($A143,ACOUSTICS_COMBINED!$B$3:$AQ$501,33,FALSE)))</f>
        <v/>
      </c>
      <c r="X143" s="1" t="str">
        <f>IF($A143="","",(VLOOKUP($A143,ACOUSTICS_COMBINED!$B$3:$AQ$501,34,FALSE)))</f>
        <v/>
      </c>
      <c r="Y143" s="1" t="str">
        <f>IF($A143="","",(VLOOKUP($A143,ACOUSTICS_COMBINED!$B$3:$AQ$501,35,FALSE)))</f>
        <v/>
      </c>
      <c r="Z143" s="1" t="str">
        <f>IF($A143="","",(VLOOKUP($A143,ACOUSTICS_COMBINED!$B$3:$AQ$501,36,FALSE)))</f>
        <v/>
      </c>
      <c r="AA143" s="1" t="str">
        <f>IF($A143="","",(VLOOKUP($A143,ACOUSTICS_COMBINED!$B$3:$AQ$501,37,FALSE)))</f>
        <v/>
      </c>
      <c r="AB143" s="1" t="str">
        <f>IF($A143="","",(VLOOKUP($A143,ACOUSTICS_COMBINED!$B$3:$AQ$501,38,FALSE)))</f>
        <v/>
      </c>
      <c r="AC143" s="1" t="str">
        <f>IF($A143="","",(VLOOKUP($A143,ACOUSTICS_COMBINED!$B$3:$AQ$501,39,FALSE)))</f>
        <v/>
      </c>
      <c r="AD143" s="1" t="str">
        <f>IF($A143="","",(VLOOKUP($A143,ACOUSTICS_COMBINED!$B$3:$AQ$501,40,FALSE)))</f>
        <v/>
      </c>
      <c r="AE143" s="1" t="str">
        <f>IF($A143="","",(VLOOKUP($A143,ACOUSTICS_COMBINED!$B$3:$AQ$501,41,FALSE)))</f>
        <v/>
      </c>
      <c r="AF143" s="1" t="str">
        <f>IF($A143="","",(VLOOKUP($A143,ACOUSTICS_COMBINED!$B$3:$AQ$501,42,FALSE)))</f>
        <v/>
      </c>
      <c r="AG143" s="27" t="str">
        <f>IF($A143="","",(VLOOKUP($A143,ACOUSTIC_PIVOT_TABLE!$B$4:$AO$500,2,FALSE)))</f>
        <v/>
      </c>
      <c r="AH143" s="27" t="str">
        <f>IF($A143="","",(VLOOKUP($A143,ACOUSTIC_PIVOT_TABLE!$B$4:$AO$500,3,FALSE)))</f>
        <v/>
      </c>
      <c r="AI143" s="27" t="str">
        <f>IF($A143="","",(VLOOKUP($A143,ACOUSTIC_PIVOT_TABLE!$B$4:$AO$500,4,FALSE)))</f>
        <v/>
      </c>
      <c r="AJ143" s="27" t="str">
        <f>IF($A143="","",(VLOOKUP($A143,ACOUSTIC_PIVOT_TABLE!$B$4:$AO$500,5,FALSE)))</f>
        <v/>
      </c>
      <c r="AK143" s="27" t="str">
        <f>IF($A143="","",(VLOOKUP($A143,ACOUSTIC_PIVOT_TABLE!$B$4:$AO$500,6,FALSE)))</f>
        <v/>
      </c>
      <c r="AL143" s="27" t="str">
        <f>IF($A143="","",(VLOOKUP($A143,ACOUSTIC_PIVOT_TABLE!$B$4:$AO$500,7,FALSE)))</f>
        <v/>
      </c>
      <c r="AM143" s="27" t="str">
        <f>IF($A143="","",(VLOOKUP($A143,ACOUSTIC_PIVOT_TABLE!$B$4:$AO$500,8,FALSE)))</f>
        <v/>
      </c>
      <c r="AN143" s="27" t="str">
        <f>IF($A143="","",(VLOOKUP($A143,ACOUSTIC_PIVOT_TABLE!$B$4:$AO$500,9,FALSE)))</f>
        <v/>
      </c>
      <c r="AO143" s="27" t="str">
        <f>IF($A143="","",(VLOOKUP($A143,ACOUSTIC_PIVOT_TABLE!$B$4:$AO$500,10,FALSE)))</f>
        <v/>
      </c>
      <c r="AP143" s="27" t="str">
        <f>IF($A143="","",(VLOOKUP($A143,ACOUSTIC_PIVOT_TABLE!$B$4:$AO$500,11,FALSE)))</f>
        <v/>
      </c>
      <c r="AQ143" s="27" t="str">
        <f>IF($A143="","",(VLOOKUP($A143,ACOUSTIC_PIVOT_TABLE!$B$4:$AO$500,12,FALSE)))</f>
        <v/>
      </c>
      <c r="AR143" s="27" t="str">
        <f>IF($A143="","",(VLOOKUP($A143,ACOUSTIC_PIVOT_TABLE!$B$4:$AO$500,13,FALSE)))</f>
        <v/>
      </c>
      <c r="AS143" s="27" t="str">
        <f>IF($A143="","",(VLOOKUP($A143,ACOUSTIC_PIVOT_TABLE!$B$4:$AO$500,14,FALSE)))</f>
        <v/>
      </c>
      <c r="AT143" s="27" t="str">
        <f>IF($A143="","",(VLOOKUP($A143,ACOUSTIC_PIVOT_TABLE!$B$4:$AO$500,15,FALSE)))</f>
        <v/>
      </c>
      <c r="AU143" s="27" t="str">
        <f>IF($A143="","",(VLOOKUP($A143,ACOUSTIC_PIVOT_TABLE!$B$4:$AO$500,16,FALSE)))</f>
        <v/>
      </c>
      <c r="AV143" s="27" t="str">
        <f>IF($A143="","",(VLOOKUP($A143,ACOUSTIC_PIVOT_TABLE!$B$4:$AO$500,17,FALSE)))</f>
        <v/>
      </c>
      <c r="AW143" s="27" t="str">
        <f>IF($A143="","",(VLOOKUP($A143,ACOUSTIC_PIVOT_TABLE!$B$4:$AO$500,18,FALSE)))</f>
        <v/>
      </c>
      <c r="AX143" s="27" t="str">
        <f>IF($A143="","",(VLOOKUP($A143,ACOUSTIC_PIVOT_TABLE!$B$4:$AO$500,19,FALSE)))</f>
        <v/>
      </c>
      <c r="AY143" s="27" t="str">
        <f>IF($A143="","",(VLOOKUP($A143,ACOUSTIC_PIVOT_TABLE!$B$4:$AO$500,20,FALSE)))</f>
        <v/>
      </c>
      <c r="AZ143" s="27" t="str">
        <f>IF($A143="","",(VLOOKUP($A143,ACOUSTIC_PIVOT_TABLE!$B$4:$AO$500,21,FALSE)))</f>
        <v/>
      </c>
      <c r="BA143" s="27" t="str">
        <f>IF($A143="","",(VLOOKUP($A143,ACOUSTIC_PIVOT_TABLE!$B$4:$AO$500,22,FALSE)))</f>
        <v/>
      </c>
      <c r="BB143" s="27" t="str">
        <f>IF($A143="","",(VLOOKUP($A143,ACOUSTIC_PIVOT_TABLE!$B$4:$AO$500,23,FALSE)))</f>
        <v/>
      </c>
      <c r="BC143" s="27" t="str">
        <f>IF($A143="","",(VLOOKUP($A143,ACOUSTIC_PIVOT_TABLE!$B$4:$AO$500,24,FALSE)))</f>
        <v/>
      </c>
      <c r="BD143" s="27" t="str">
        <f>IF($A143="","",(VLOOKUP($A143,ACOUSTIC_PIVOT_TABLE!$B$4:$AO$500,25,FALSE)))</f>
        <v/>
      </c>
      <c r="BE143" s="27" t="str">
        <f>IF($A143="","",(VLOOKUP($A143,ACOUSTIC_PIVOT_TABLE!$B$4:$AO$500,26,FALSE)))</f>
        <v/>
      </c>
      <c r="BF143" s="27" t="str">
        <f>IF($A143="","",(VLOOKUP($A143,ACOUSTIC_PIVOT_TABLE!$B$4:$AO$500,27,FALSE)))</f>
        <v/>
      </c>
      <c r="BG143" s="27" t="str">
        <f>IF($A143="","",(VLOOKUP($A143,ACOUSTIC_PIVOT_TABLE!$B$4:$AO$500,28,FALSE)))</f>
        <v/>
      </c>
      <c r="BH143" s="27" t="str">
        <f>IF($A143="","",(VLOOKUP($A143,ACOUSTIC_PIVOT_TABLE!$B$4:$AO$500,29,FALSE)))</f>
        <v/>
      </c>
      <c r="BI143" s="27" t="str">
        <f>IF($A143="","",(VLOOKUP($A143,ACOUSTIC_PIVOT_TABLE!$B$4:$AO$500,30,FALSE)))</f>
        <v/>
      </c>
      <c r="BJ143" s="27" t="str">
        <f>IF($A143="","",(VLOOKUP($A143,ACOUSTIC_PIVOT_TABLE!$B$4:$AO$500,31,FALSE)))</f>
        <v/>
      </c>
      <c r="BK143" s="27" t="str">
        <f>IF($A143="","",(VLOOKUP($A143,ACOUSTIC_PIVOT_TABLE!$B$4:$AO$500,32,FALSE)))</f>
        <v/>
      </c>
      <c r="BL143" s="27" t="str">
        <f>IF($A143="","",(VLOOKUP($A143,ACOUSTIC_PIVOT_TABLE!$B$4:$AO$500,33,FALSE)))</f>
        <v/>
      </c>
      <c r="BM143" s="27" t="str">
        <f>IF($A143="","",(VLOOKUP($A143,ACOUSTIC_PIVOT_TABLE!$B$4:$AO$500,34,FALSE)))</f>
        <v/>
      </c>
      <c r="BN143" s="27" t="str">
        <f>IF($A143="","",(VLOOKUP($A143,ACOUSTIC_PIVOT_TABLE!$B$4:$AO$500,35,FALSE)))</f>
        <v/>
      </c>
      <c r="BO143" s="27" t="str">
        <f>IF($A143="","",(VLOOKUP($A143,ACOUSTIC_PIVOT_TABLE!$B$4:$AO$500,36,FALSE)))</f>
        <v/>
      </c>
      <c r="BP143" s="27" t="str">
        <f>IF($A143="","",(VLOOKUP($A143,ACOUSTIC_PIVOT_TABLE!$B$4:$AO$500,37,FALSE)))</f>
        <v/>
      </c>
      <c r="BQ143" s="27" t="str">
        <f>IF($A143="","",(VLOOKUP($A143,ACOUSTIC_PIVOT_TABLE!$B$4:$AO$500,38,FALSE)))</f>
        <v/>
      </c>
      <c r="BR143" s="27" t="str">
        <f>IF($A143="","",(VLOOKUP($A143,ACOUSTIC_PIVOT_TABLE!$B$4:$AO$500,39,FALSE)))</f>
        <v/>
      </c>
      <c r="BS143" s="27" t="str">
        <f>IF($A143="","",(VLOOKUP($A143,ACOUSTIC_PIVOT_TABLE!$B$4:$AO$500,40,FALSE)))</f>
        <v/>
      </c>
    </row>
    <row r="144" spans="1:71" x14ac:dyDescent="0.25">
      <c r="A144" s="1" t="str">
        <f>IF(ACOUSTIC_PIVOT_TABLE!B146 = 0, "",ACOUSTIC_PIVOT_TABLE!B146)</f>
        <v/>
      </c>
      <c r="B144" s="1" t="str">
        <f>IF($A144="","",(VLOOKUP($A144,ACOUSTICS_COMBINED!$B$3:$AQ$501,21,FALSE)))</f>
        <v/>
      </c>
      <c r="C144" s="1" t="str">
        <f>IF($A144="","",(VLOOKUP($A144,ACOUSTICS_COMBINED!$B$3:$AQ$501,22,FALSE)))</f>
        <v/>
      </c>
      <c r="D144" s="1" t="str">
        <f>IF($A144="","",(VLOOKUP($A144,ACOUSTICS_COMBINED!$B$3:$AQ$501,12,FALSE)))</f>
        <v/>
      </c>
      <c r="E144" s="1" t="str">
        <f>IF($A144="","",(VLOOKUP($A144,ACOUSTICS_COMBINED!$B$3:$AQ$501,13,FALSE)))</f>
        <v/>
      </c>
      <c r="F144" s="1" t="str">
        <f>IF($A144="","",(VLOOKUP($A144,ACOUSTICS_COMBINED!$B$3:$AQ$501,14,FALSE)))</f>
        <v/>
      </c>
      <c r="G144" s="1" t="str">
        <f>IF($A144="","",(VLOOKUP($A144,ACOUSTICS_COMBINED!$B$3:$AQ$501,23,FALSE)))</f>
        <v/>
      </c>
      <c r="H144" s="1" t="str">
        <f>IF($A144="","",(VLOOKUP($A144,ACOUSTICS_COMBINED!$B$3:$AQ$501,24,FALSE)))</f>
        <v/>
      </c>
      <c r="I144" s="1" t="str">
        <f>IF($A144="","",(VLOOKUP($A144,ACOUSTICS_COMBINED!$B$3:$AQ$501,15,FALSE)))</f>
        <v/>
      </c>
      <c r="J144" s="1" t="str">
        <f>IF($A144="","",(VLOOKUP($A144,ACOUSTICS_COMBINED!$B$3:$AQ$501,16,FALSE)))</f>
        <v/>
      </c>
      <c r="K144" s="1" t="str">
        <f>IF($A144="","",(VLOOKUP($A144,ACOUSTICS_COMBINED!$B$3:$AQ$501,17,FALSE)))</f>
        <v/>
      </c>
      <c r="L144" s="1" t="str">
        <f>IF($A144="","",(VLOOKUP($A144,ACOUSTICS_COMBINED!$B$3:$AQ$501,18,FALSE)))</f>
        <v/>
      </c>
      <c r="M144" s="1" t="str">
        <f>IF($A144="","",(VLOOKUP($A144,ACOUSTICS_COMBINED!$B$3:$AQ$501,25,FALSE)))</f>
        <v/>
      </c>
      <c r="N144" s="16" t="str">
        <f>IF($A144="","",(VLOOKUP($A144,ACOUSTICS_COMBINED!$B$3:$AQ$501,19,FALSE)))</f>
        <v/>
      </c>
      <c r="O144" s="16" t="str">
        <f>IF($A144="","",(VLOOKUP($A144,ACOUSTICS_COMBINED!$B$3:$AQ$501,20,FALSE)))</f>
        <v/>
      </c>
      <c r="P144" s="1" t="str">
        <f>IF($A144="","",(VLOOKUP($A144,ACOUSTICS_COMBINED!$B$3:$AQ$501,26,FALSE)))</f>
        <v/>
      </c>
      <c r="Q144" s="1" t="str">
        <f>IF($A144="","",(VLOOKUP($A144,ACOUSTICS_COMBINED!$B$3:$AQ$501,27,FALSE)))</f>
        <v/>
      </c>
      <c r="R144" s="1" t="str">
        <f>IF($A144="","",(VLOOKUP($A144,ACOUSTICS_COMBINED!$B$3:$AQ$501,28,FALSE)))</f>
        <v/>
      </c>
      <c r="S144" s="1" t="str">
        <f>IF($A144="","",(VLOOKUP($A144,ACOUSTICS_COMBINED!$B$3:$AQ$501,29,FALSE)))</f>
        <v/>
      </c>
      <c r="T144" s="1" t="str">
        <f>IF($A144="","",(VLOOKUP($A144,ACOUSTICS_COMBINED!$B$3:$AQ$501,30,FALSE)))</f>
        <v/>
      </c>
      <c r="U144" s="1" t="str">
        <f>IF($A144="","",(VLOOKUP($A144,ACOUSTICS_COMBINED!$B$3:$AQ$501,31,FALSE)))</f>
        <v/>
      </c>
      <c r="V144" s="1" t="str">
        <f>IF($A144="","",(VLOOKUP($A144,ACOUSTICS_COMBINED!$B$3:$AQ$501,32,FALSE)))</f>
        <v/>
      </c>
      <c r="W144" s="1" t="str">
        <f>IF($A144="","",(VLOOKUP($A144,ACOUSTICS_COMBINED!$B$3:$AQ$501,33,FALSE)))</f>
        <v/>
      </c>
      <c r="X144" s="1" t="str">
        <f>IF($A144="","",(VLOOKUP($A144,ACOUSTICS_COMBINED!$B$3:$AQ$501,34,FALSE)))</f>
        <v/>
      </c>
      <c r="Y144" s="1" t="str">
        <f>IF($A144="","",(VLOOKUP($A144,ACOUSTICS_COMBINED!$B$3:$AQ$501,35,FALSE)))</f>
        <v/>
      </c>
      <c r="Z144" s="1" t="str">
        <f>IF($A144="","",(VLOOKUP($A144,ACOUSTICS_COMBINED!$B$3:$AQ$501,36,FALSE)))</f>
        <v/>
      </c>
      <c r="AA144" s="1" t="str">
        <f>IF($A144="","",(VLOOKUP($A144,ACOUSTICS_COMBINED!$B$3:$AQ$501,37,FALSE)))</f>
        <v/>
      </c>
      <c r="AB144" s="1" t="str">
        <f>IF($A144="","",(VLOOKUP($A144,ACOUSTICS_COMBINED!$B$3:$AQ$501,38,FALSE)))</f>
        <v/>
      </c>
      <c r="AC144" s="1" t="str">
        <f>IF($A144="","",(VLOOKUP($A144,ACOUSTICS_COMBINED!$B$3:$AQ$501,39,FALSE)))</f>
        <v/>
      </c>
      <c r="AD144" s="1" t="str">
        <f>IF($A144="","",(VLOOKUP($A144,ACOUSTICS_COMBINED!$B$3:$AQ$501,40,FALSE)))</f>
        <v/>
      </c>
      <c r="AE144" s="1" t="str">
        <f>IF($A144="","",(VLOOKUP($A144,ACOUSTICS_COMBINED!$B$3:$AQ$501,41,FALSE)))</f>
        <v/>
      </c>
      <c r="AF144" s="1" t="str">
        <f>IF($A144="","",(VLOOKUP($A144,ACOUSTICS_COMBINED!$B$3:$AQ$501,42,FALSE)))</f>
        <v/>
      </c>
      <c r="AG144" s="27" t="str">
        <f>IF($A144="","",(VLOOKUP($A144,ACOUSTIC_PIVOT_TABLE!$B$4:$AO$500,2,FALSE)))</f>
        <v/>
      </c>
      <c r="AH144" s="27" t="str">
        <f>IF($A144="","",(VLOOKUP($A144,ACOUSTIC_PIVOT_TABLE!$B$4:$AO$500,3,FALSE)))</f>
        <v/>
      </c>
      <c r="AI144" s="27" t="str">
        <f>IF($A144="","",(VLOOKUP($A144,ACOUSTIC_PIVOT_TABLE!$B$4:$AO$500,4,FALSE)))</f>
        <v/>
      </c>
      <c r="AJ144" s="27" t="str">
        <f>IF($A144="","",(VLOOKUP($A144,ACOUSTIC_PIVOT_TABLE!$B$4:$AO$500,5,FALSE)))</f>
        <v/>
      </c>
      <c r="AK144" s="27" t="str">
        <f>IF($A144="","",(VLOOKUP($A144,ACOUSTIC_PIVOT_TABLE!$B$4:$AO$500,6,FALSE)))</f>
        <v/>
      </c>
      <c r="AL144" s="27" t="str">
        <f>IF($A144="","",(VLOOKUP($A144,ACOUSTIC_PIVOT_TABLE!$B$4:$AO$500,7,FALSE)))</f>
        <v/>
      </c>
      <c r="AM144" s="27" t="str">
        <f>IF($A144="","",(VLOOKUP($A144,ACOUSTIC_PIVOT_TABLE!$B$4:$AO$500,8,FALSE)))</f>
        <v/>
      </c>
      <c r="AN144" s="27" t="str">
        <f>IF($A144="","",(VLOOKUP($A144,ACOUSTIC_PIVOT_TABLE!$B$4:$AO$500,9,FALSE)))</f>
        <v/>
      </c>
      <c r="AO144" s="27" t="str">
        <f>IF($A144="","",(VLOOKUP($A144,ACOUSTIC_PIVOT_TABLE!$B$4:$AO$500,10,FALSE)))</f>
        <v/>
      </c>
      <c r="AP144" s="27" t="str">
        <f>IF($A144="","",(VLOOKUP($A144,ACOUSTIC_PIVOT_TABLE!$B$4:$AO$500,11,FALSE)))</f>
        <v/>
      </c>
      <c r="AQ144" s="27" t="str">
        <f>IF($A144="","",(VLOOKUP($A144,ACOUSTIC_PIVOT_TABLE!$B$4:$AO$500,12,FALSE)))</f>
        <v/>
      </c>
      <c r="AR144" s="27" t="str">
        <f>IF($A144="","",(VLOOKUP($A144,ACOUSTIC_PIVOT_TABLE!$B$4:$AO$500,13,FALSE)))</f>
        <v/>
      </c>
      <c r="AS144" s="27" t="str">
        <f>IF($A144="","",(VLOOKUP($A144,ACOUSTIC_PIVOT_TABLE!$B$4:$AO$500,14,FALSE)))</f>
        <v/>
      </c>
      <c r="AT144" s="27" t="str">
        <f>IF($A144="","",(VLOOKUP($A144,ACOUSTIC_PIVOT_TABLE!$B$4:$AO$500,15,FALSE)))</f>
        <v/>
      </c>
      <c r="AU144" s="27" t="str">
        <f>IF($A144="","",(VLOOKUP($A144,ACOUSTIC_PIVOT_TABLE!$B$4:$AO$500,16,FALSE)))</f>
        <v/>
      </c>
      <c r="AV144" s="27" t="str">
        <f>IF($A144="","",(VLOOKUP($A144,ACOUSTIC_PIVOT_TABLE!$B$4:$AO$500,17,FALSE)))</f>
        <v/>
      </c>
      <c r="AW144" s="27" t="str">
        <f>IF($A144="","",(VLOOKUP($A144,ACOUSTIC_PIVOT_TABLE!$B$4:$AO$500,18,FALSE)))</f>
        <v/>
      </c>
      <c r="AX144" s="27" t="str">
        <f>IF($A144="","",(VLOOKUP($A144,ACOUSTIC_PIVOT_TABLE!$B$4:$AO$500,19,FALSE)))</f>
        <v/>
      </c>
      <c r="AY144" s="27" t="str">
        <f>IF($A144="","",(VLOOKUP($A144,ACOUSTIC_PIVOT_TABLE!$B$4:$AO$500,20,FALSE)))</f>
        <v/>
      </c>
      <c r="AZ144" s="27" t="str">
        <f>IF($A144="","",(VLOOKUP($A144,ACOUSTIC_PIVOT_TABLE!$B$4:$AO$500,21,FALSE)))</f>
        <v/>
      </c>
      <c r="BA144" s="27" t="str">
        <f>IF($A144="","",(VLOOKUP($A144,ACOUSTIC_PIVOT_TABLE!$B$4:$AO$500,22,FALSE)))</f>
        <v/>
      </c>
      <c r="BB144" s="27" t="str">
        <f>IF($A144="","",(VLOOKUP($A144,ACOUSTIC_PIVOT_TABLE!$B$4:$AO$500,23,FALSE)))</f>
        <v/>
      </c>
      <c r="BC144" s="27" t="str">
        <f>IF($A144="","",(VLOOKUP($A144,ACOUSTIC_PIVOT_TABLE!$B$4:$AO$500,24,FALSE)))</f>
        <v/>
      </c>
      <c r="BD144" s="27" t="str">
        <f>IF($A144="","",(VLOOKUP($A144,ACOUSTIC_PIVOT_TABLE!$B$4:$AO$500,25,FALSE)))</f>
        <v/>
      </c>
      <c r="BE144" s="27" t="str">
        <f>IF($A144="","",(VLOOKUP($A144,ACOUSTIC_PIVOT_TABLE!$B$4:$AO$500,26,FALSE)))</f>
        <v/>
      </c>
      <c r="BF144" s="27" t="str">
        <f>IF($A144="","",(VLOOKUP($A144,ACOUSTIC_PIVOT_TABLE!$B$4:$AO$500,27,FALSE)))</f>
        <v/>
      </c>
      <c r="BG144" s="27" t="str">
        <f>IF($A144="","",(VLOOKUP($A144,ACOUSTIC_PIVOT_TABLE!$B$4:$AO$500,28,FALSE)))</f>
        <v/>
      </c>
      <c r="BH144" s="27" t="str">
        <f>IF($A144="","",(VLOOKUP($A144,ACOUSTIC_PIVOT_TABLE!$B$4:$AO$500,29,FALSE)))</f>
        <v/>
      </c>
      <c r="BI144" s="27" t="str">
        <f>IF($A144="","",(VLOOKUP($A144,ACOUSTIC_PIVOT_TABLE!$B$4:$AO$500,30,FALSE)))</f>
        <v/>
      </c>
      <c r="BJ144" s="27" t="str">
        <f>IF($A144="","",(VLOOKUP($A144,ACOUSTIC_PIVOT_TABLE!$B$4:$AO$500,31,FALSE)))</f>
        <v/>
      </c>
      <c r="BK144" s="27" t="str">
        <f>IF($A144="","",(VLOOKUP($A144,ACOUSTIC_PIVOT_TABLE!$B$4:$AO$500,32,FALSE)))</f>
        <v/>
      </c>
      <c r="BL144" s="27" t="str">
        <f>IF($A144="","",(VLOOKUP($A144,ACOUSTIC_PIVOT_TABLE!$B$4:$AO$500,33,FALSE)))</f>
        <v/>
      </c>
      <c r="BM144" s="27" t="str">
        <f>IF($A144="","",(VLOOKUP($A144,ACOUSTIC_PIVOT_TABLE!$B$4:$AO$500,34,FALSE)))</f>
        <v/>
      </c>
      <c r="BN144" s="27" t="str">
        <f>IF($A144="","",(VLOOKUP($A144,ACOUSTIC_PIVOT_TABLE!$B$4:$AO$500,35,FALSE)))</f>
        <v/>
      </c>
      <c r="BO144" s="27" t="str">
        <f>IF($A144="","",(VLOOKUP($A144,ACOUSTIC_PIVOT_TABLE!$B$4:$AO$500,36,FALSE)))</f>
        <v/>
      </c>
      <c r="BP144" s="27" t="str">
        <f>IF($A144="","",(VLOOKUP($A144,ACOUSTIC_PIVOT_TABLE!$B$4:$AO$500,37,FALSE)))</f>
        <v/>
      </c>
      <c r="BQ144" s="27" t="str">
        <f>IF($A144="","",(VLOOKUP($A144,ACOUSTIC_PIVOT_TABLE!$B$4:$AO$500,38,FALSE)))</f>
        <v/>
      </c>
      <c r="BR144" s="27" t="str">
        <f>IF($A144="","",(VLOOKUP($A144,ACOUSTIC_PIVOT_TABLE!$B$4:$AO$500,39,FALSE)))</f>
        <v/>
      </c>
      <c r="BS144" s="27" t="str">
        <f>IF($A144="","",(VLOOKUP($A144,ACOUSTIC_PIVOT_TABLE!$B$4:$AO$500,40,FALSE)))</f>
        <v/>
      </c>
    </row>
    <row r="145" spans="1:71" x14ac:dyDescent="0.25">
      <c r="A145" s="1" t="str">
        <f>IF(ACOUSTIC_PIVOT_TABLE!B147 = 0, "",ACOUSTIC_PIVOT_TABLE!B147)</f>
        <v/>
      </c>
      <c r="B145" s="1" t="str">
        <f>IF($A145="","",(VLOOKUP($A145,ACOUSTICS_COMBINED!$B$3:$AQ$501,21,FALSE)))</f>
        <v/>
      </c>
      <c r="C145" s="1" t="str">
        <f>IF($A145="","",(VLOOKUP($A145,ACOUSTICS_COMBINED!$B$3:$AQ$501,22,FALSE)))</f>
        <v/>
      </c>
      <c r="D145" s="1" t="str">
        <f>IF($A145="","",(VLOOKUP($A145,ACOUSTICS_COMBINED!$B$3:$AQ$501,12,FALSE)))</f>
        <v/>
      </c>
      <c r="E145" s="1" t="str">
        <f>IF($A145="","",(VLOOKUP($A145,ACOUSTICS_COMBINED!$B$3:$AQ$501,13,FALSE)))</f>
        <v/>
      </c>
      <c r="F145" s="1" t="str">
        <f>IF($A145="","",(VLOOKUP($A145,ACOUSTICS_COMBINED!$B$3:$AQ$501,14,FALSE)))</f>
        <v/>
      </c>
      <c r="G145" s="1" t="str">
        <f>IF($A145="","",(VLOOKUP($A145,ACOUSTICS_COMBINED!$B$3:$AQ$501,23,FALSE)))</f>
        <v/>
      </c>
      <c r="H145" s="1" t="str">
        <f>IF($A145="","",(VLOOKUP($A145,ACOUSTICS_COMBINED!$B$3:$AQ$501,24,FALSE)))</f>
        <v/>
      </c>
      <c r="I145" s="1" t="str">
        <f>IF($A145="","",(VLOOKUP($A145,ACOUSTICS_COMBINED!$B$3:$AQ$501,15,FALSE)))</f>
        <v/>
      </c>
      <c r="J145" s="1" t="str">
        <f>IF($A145="","",(VLOOKUP($A145,ACOUSTICS_COMBINED!$B$3:$AQ$501,16,FALSE)))</f>
        <v/>
      </c>
      <c r="K145" s="1" t="str">
        <f>IF($A145="","",(VLOOKUP($A145,ACOUSTICS_COMBINED!$B$3:$AQ$501,17,FALSE)))</f>
        <v/>
      </c>
      <c r="L145" s="1" t="str">
        <f>IF($A145="","",(VLOOKUP($A145,ACOUSTICS_COMBINED!$B$3:$AQ$501,18,FALSE)))</f>
        <v/>
      </c>
      <c r="M145" s="1" t="str">
        <f>IF($A145="","",(VLOOKUP($A145,ACOUSTICS_COMBINED!$B$3:$AQ$501,25,FALSE)))</f>
        <v/>
      </c>
      <c r="N145" s="16" t="str">
        <f>IF($A145="","",(VLOOKUP($A145,ACOUSTICS_COMBINED!$B$3:$AQ$501,19,FALSE)))</f>
        <v/>
      </c>
      <c r="O145" s="16" t="str">
        <f>IF($A145="","",(VLOOKUP($A145,ACOUSTICS_COMBINED!$B$3:$AQ$501,20,FALSE)))</f>
        <v/>
      </c>
      <c r="P145" s="1" t="str">
        <f>IF($A145="","",(VLOOKUP($A145,ACOUSTICS_COMBINED!$B$3:$AQ$501,26,FALSE)))</f>
        <v/>
      </c>
      <c r="Q145" s="1" t="str">
        <f>IF($A145="","",(VLOOKUP($A145,ACOUSTICS_COMBINED!$B$3:$AQ$501,27,FALSE)))</f>
        <v/>
      </c>
      <c r="R145" s="1" t="str">
        <f>IF($A145="","",(VLOOKUP($A145,ACOUSTICS_COMBINED!$B$3:$AQ$501,28,FALSE)))</f>
        <v/>
      </c>
      <c r="S145" s="1" t="str">
        <f>IF($A145="","",(VLOOKUP($A145,ACOUSTICS_COMBINED!$B$3:$AQ$501,29,FALSE)))</f>
        <v/>
      </c>
      <c r="T145" s="1" t="str">
        <f>IF($A145="","",(VLOOKUP($A145,ACOUSTICS_COMBINED!$B$3:$AQ$501,30,FALSE)))</f>
        <v/>
      </c>
      <c r="U145" s="1" t="str">
        <f>IF($A145="","",(VLOOKUP($A145,ACOUSTICS_COMBINED!$B$3:$AQ$501,31,FALSE)))</f>
        <v/>
      </c>
      <c r="V145" s="1" t="str">
        <f>IF($A145="","",(VLOOKUP($A145,ACOUSTICS_COMBINED!$B$3:$AQ$501,32,FALSE)))</f>
        <v/>
      </c>
      <c r="W145" s="1" t="str">
        <f>IF($A145="","",(VLOOKUP($A145,ACOUSTICS_COMBINED!$B$3:$AQ$501,33,FALSE)))</f>
        <v/>
      </c>
      <c r="X145" s="1" t="str">
        <f>IF($A145="","",(VLOOKUP($A145,ACOUSTICS_COMBINED!$B$3:$AQ$501,34,FALSE)))</f>
        <v/>
      </c>
      <c r="Y145" s="1" t="str">
        <f>IF($A145="","",(VLOOKUP($A145,ACOUSTICS_COMBINED!$B$3:$AQ$501,35,FALSE)))</f>
        <v/>
      </c>
      <c r="Z145" s="1" t="str">
        <f>IF($A145="","",(VLOOKUP($A145,ACOUSTICS_COMBINED!$B$3:$AQ$501,36,FALSE)))</f>
        <v/>
      </c>
      <c r="AA145" s="1" t="str">
        <f>IF($A145="","",(VLOOKUP($A145,ACOUSTICS_COMBINED!$B$3:$AQ$501,37,FALSE)))</f>
        <v/>
      </c>
      <c r="AB145" s="1" t="str">
        <f>IF($A145="","",(VLOOKUP($A145,ACOUSTICS_COMBINED!$B$3:$AQ$501,38,FALSE)))</f>
        <v/>
      </c>
      <c r="AC145" s="1" t="str">
        <f>IF($A145="","",(VLOOKUP($A145,ACOUSTICS_COMBINED!$B$3:$AQ$501,39,FALSE)))</f>
        <v/>
      </c>
      <c r="AD145" s="1" t="str">
        <f>IF($A145="","",(VLOOKUP($A145,ACOUSTICS_COMBINED!$B$3:$AQ$501,40,FALSE)))</f>
        <v/>
      </c>
      <c r="AE145" s="1" t="str">
        <f>IF($A145="","",(VLOOKUP($A145,ACOUSTICS_COMBINED!$B$3:$AQ$501,41,FALSE)))</f>
        <v/>
      </c>
      <c r="AF145" s="1" t="str">
        <f>IF($A145="","",(VLOOKUP($A145,ACOUSTICS_COMBINED!$B$3:$AQ$501,42,FALSE)))</f>
        <v/>
      </c>
      <c r="AG145" s="27" t="str">
        <f>IF($A145="","",(VLOOKUP($A145,ACOUSTIC_PIVOT_TABLE!$B$4:$AO$500,2,FALSE)))</f>
        <v/>
      </c>
      <c r="AH145" s="27" t="str">
        <f>IF($A145="","",(VLOOKUP($A145,ACOUSTIC_PIVOT_TABLE!$B$4:$AO$500,3,FALSE)))</f>
        <v/>
      </c>
      <c r="AI145" s="27" t="str">
        <f>IF($A145="","",(VLOOKUP($A145,ACOUSTIC_PIVOT_TABLE!$B$4:$AO$500,4,FALSE)))</f>
        <v/>
      </c>
      <c r="AJ145" s="27" t="str">
        <f>IF($A145="","",(VLOOKUP($A145,ACOUSTIC_PIVOT_TABLE!$B$4:$AO$500,5,FALSE)))</f>
        <v/>
      </c>
      <c r="AK145" s="27" t="str">
        <f>IF($A145="","",(VLOOKUP($A145,ACOUSTIC_PIVOT_TABLE!$B$4:$AO$500,6,FALSE)))</f>
        <v/>
      </c>
      <c r="AL145" s="27" t="str">
        <f>IF($A145="","",(VLOOKUP($A145,ACOUSTIC_PIVOT_TABLE!$B$4:$AO$500,7,FALSE)))</f>
        <v/>
      </c>
      <c r="AM145" s="27" t="str">
        <f>IF($A145="","",(VLOOKUP($A145,ACOUSTIC_PIVOT_TABLE!$B$4:$AO$500,8,FALSE)))</f>
        <v/>
      </c>
      <c r="AN145" s="27" t="str">
        <f>IF($A145="","",(VLOOKUP($A145,ACOUSTIC_PIVOT_TABLE!$B$4:$AO$500,9,FALSE)))</f>
        <v/>
      </c>
      <c r="AO145" s="27" t="str">
        <f>IF($A145="","",(VLOOKUP($A145,ACOUSTIC_PIVOT_TABLE!$B$4:$AO$500,10,FALSE)))</f>
        <v/>
      </c>
      <c r="AP145" s="27" t="str">
        <f>IF($A145="","",(VLOOKUP($A145,ACOUSTIC_PIVOT_TABLE!$B$4:$AO$500,11,FALSE)))</f>
        <v/>
      </c>
      <c r="AQ145" s="27" t="str">
        <f>IF($A145="","",(VLOOKUP($A145,ACOUSTIC_PIVOT_TABLE!$B$4:$AO$500,12,FALSE)))</f>
        <v/>
      </c>
      <c r="AR145" s="27" t="str">
        <f>IF($A145="","",(VLOOKUP($A145,ACOUSTIC_PIVOT_TABLE!$B$4:$AO$500,13,FALSE)))</f>
        <v/>
      </c>
      <c r="AS145" s="27" t="str">
        <f>IF($A145="","",(VLOOKUP($A145,ACOUSTIC_PIVOT_TABLE!$B$4:$AO$500,14,FALSE)))</f>
        <v/>
      </c>
      <c r="AT145" s="27" t="str">
        <f>IF($A145="","",(VLOOKUP($A145,ACOUSTIC_PIVOT_TABLE!$B$4:$AO$500,15,FALSE)))</f>
        <v/>
      </c>
      <c r="AU145" s="27" t="str">
        <f>IF($A145="","",(VLOOKUP($A145,ACOUSTIC_PIVOT_TABLE!$B$4:$AO$500,16,FALSE)))</f>
        <v/>
      </c>
      <c r="AV145" s="27" t="str">
        <f>IF($A145="","",(VLOOKUP($A145,ACOUSTIC_PIVOT_TABLE!$B$4:$AO$500,17,FALSE)))</f>
        <v/>
      </c>
      <c r="AW145" s="27" t="str">
        <f>IF($A145="","",(VLOOKUP($A145,ACOUSTIC_PIVOT_TABLE!$B$4:$AO$500,18,FALSE)))</f>
        <v/>
      </c>
      <c r="AX145" s="27" t="str">
        <f>IF($A145="","",(VLOOKUP($A145,ACOUSTIC_PIVOT_TABLE!$B$4:$AO$500,19,FALSE)))</f>
        <v/>
      </c>
      <c r="AY145" s="27" t="str">
        <f>IF($A145="","",(VLOOKUP($A145,ACOUSTIC_PIVOT_TABLE!$B$4:$AO$500,20,FALSE)))</f>
        <v/>
      </c>
      <c r="AZ145" s="27" t="str">
        <f>IF($A145="","",(VLOOKUP($A145,ACOUSTIC_PIVOT_TABLE!$B$4:$AO$500,21,FALSE)))</f>
        <v/>
      </c>
      <c r="BA145" s="27" t="str">
        <f>IF($A145="","",(VLOOKUP($A145,ACOUSTIC_PIVOT_TABLE!$B$4:$AO$500,22,FALSE)))</f>
        <v/>
      </c>
      <c r="BB145" s="27" t="str">
        <f>IF($A145="","",(VLOOKUP($A145,ACOUSTIC_PIVOT_TABLE!$B$4:$AO$500,23,FALSE)))</f>
        <v/>
      </c>
      <c r="BC145" s="27" t="str">
        <f>IF($A145="","",(VLOOKUP($A145,ACOUSTIC_PIVOT_TABLE!$B$4:$AO$500,24,FALSE)))</f>
        <v/>
      </c>
      <c r="BD145" s="27" t="str">
        <f>IF($A145="","",(VLOOKUP($A145,ACOUSTIC_PIVOT_TABLE!$B$4:$AO$500,25,FALSE)))</f>
        <v/>
      </c>
      <c r="BE145" s="27" t="str">
        <f>IF($A145="","",(VLOOKUP($A145,ACOUSTIC_PIVOT_TABLE!$B$4:$AO$500,26,FALSE)))</f>
        <v/>
      </c>
      <c r="BF145" s="27" t="str">
        <f>IF($A145="","",(VLOOKUP($A145,ACOUSTIC_PIVOT_TABLE!$B$4:$AO$500,27,FALSE)))</f>
        <v/>
      </c>
      <c r="BG145" s="27" t="str">
        <f>IF($A145="","",(VLOOKUP($A145,ACOUSTIC_PIVOT_TABLE!$B$4:$AO$500,28,FALSE)))</f>
        <v/>
      </c>
      <c r="BH145" s="27" t="str">
        <f>IF($A145="","",(VLOOKUP($A145,ACOUSTIC_PIVOT_TABLE!$B$4:$AO$500,29,FALSE)))</f>
        <v/>
      </c>
      <c r="BI145" s="27" t="str">
        <f>IF($A145="","",(VLOOKUP($A145,ACOUSTIC_PIVOT_TABLE!$B$4:$AO$500,30,FALSE)))</f>
        <v/>
      </c>
      <c r="BJ145" s="27" t="str">
        <f>IF($A145="","",(VLOOKUP($A145,ACOUSTIC_PIVOT_TABLE!$B$4:$AO$500,31,FALSE)))</f>
        <v/>
      </c>
      <c r="BK145" s="27" t="str">
        <f>IF($A145="","",(VLOOKUP($A145,ACOUSTIC_PIVOT_TABLE!$B$4:$AO$500,32,FALSE)))</f>
        <v/>
      </c>
      <c r="BL145" s="27" t="str">
        <f>IF($A145="","",(VLOOKUP($A145,ACOUSTIC_PIVOT_TABLE!$B$4:$AO$500,33,FALSE)))</f>
        <v/>
      </c>
      <c r="BM145" s="27" t="str">
        <f>IF($A145="","",(VLOOKUP($A145,ACOUSTIC_PIVOT_TABLE!$B$4:$AO$500,34,FALSE)))</f>
        <v/>
      </c>
      <c r="BN145" s="27" t="str">
        <f>IF($A145="","",(VLOOKUP($A145,ACOUSTIC_PIVOT_TABLE!$B$4:$AO$500,35,FALSE)))</f>
        <v/>
      </c>
      <c r="BO145" s="27" t="str">
        <f>IF($A145="","",(VLOOKUP($A145,ACOUSTIC_PIVOT_TABLE!$B$4:$AO$500,36,FALSE)))</f>
        <v/>
      </c>
      <c r="BP145" s="27" t="str">
        <f>IF($A145="","",(VLOOKUP($A145,ACOUSTIC_PIVOT_TABLE!$B$4:$AO$500,37,FALSE)))</f>
        <v/>
      </c>
      <c r="BQ145" s="27" t="str">
        <f>IF($A145="","",(VLOOKUP($A145,ACOUSTIC_PIVOT_TABLE!$B$4:$AO$500,38,FALSE)))</f>
        <v/>
      </c>
      <c r="BR145" s="27" t="str">
        <f>IF($A145="","",(VLOOKUP($A145,ACOUSTIC_PIVOT_TABLE!$B$4:$AO$500,39,FALSE)))</f>
        <v/>
      </c>
      <c r="BS145" s="27" t="str">
        <f>IF($A145="","",(VLOOKUP($A145,ACOUSTIC_PIVOT_TABLE!$B$4:$AO$500,40,FALSE)))</f>
        <v/>
      </c>
    </row>
    <row r="146" spans="1:71" x14ac:dyDescent="0.25">
      <c r="A146" s="1" t="str">
        <f>IF(ACOUSTIC_PIVOT_TABLE!B148 = 0, "",ACOUSTIC_PIVOT_TABLE!B148)</f>
        <v/>
      </c>
      <c r="B146" s="1" t="str">
        <f>IF($A146="","",(VLOOKUP($A146,ACOUSTICS_COMBINED!$B$3:$AQ$501,21,FALSE)))</f>
        <v/>
      </c>
      <c r="C146" s="1" t="str">
        <f>IF($A146="","",(VLOOKUP($A146,ACOUSTICS_COMBINED!$B$3:$AQ$501,22,FALSE)))</f>
        <v/>
      </c>
      <c r="D146" s="1" t="str">
        <f>IF($A146="","",(VLOOKUP($A146,ACOUSTICS_COMBINED!$B$3:$AQ$501,12,FALSE)))</f>
        <v/>
      </c>
      <c r="E146" s="1" t="str">
        <f>IF($A146="","",(VLOOKUP($A146,ACOUSTICS_COMBINED!$B$3:$AQ$501,13,FALSE)))</f>
        <v/>
      </c>
      <c r="F146" s="1" t="str">
        <f>IF($A146="","",(VLOOKUP($A146,ACOUSTICS_COMBINED!$B$3:$AQ$501,14,FALSE)))</f>
        <v/>
      </c>
      <c r="G146" s="1" t="str">
        <f>IF($A146="","",(VLOOKUP($A146,ACOUSTICS_COMBINED!$B$3:$AQ$501,23,FALSE)))</f>
        <v/>
      </c>
      <c r="H146" s="1" t="str">
        <f>IF($A146="","",(VLOOKUP($A146,ACOUSTICS_COMBINED!$B$3:$AQ$501,24,FALSE)))</f>
        <v/>
      </c>
      <c r="I146" s="1" t="str">
        <f>IF($A146="","",(VLOOKUP($A146,ACOUSTICS_COMBINED!$B$3:$AQ$501,15,FALSE)))</f>
        <v/>
      </c>
      <c r="J146" s="1" t="str">
        <f>IF($A146="","",(VLOOKUP($A146,ACOUSTICS_COMBINED!$B$3:$AQ$501,16,FALSE)))</f>
        <v/>
      </c>
      <c r="K146" s="1" t="str">
        <f>IF($A146="","",(VLOOKUP($A146,ACOUSTICS_COMBINED!$B$3:$AQ$501,17,FALSE)))</f>
        <v/>
      </c>
      <c r="L146" s="1" t="str">
        <f>IF($A146="","",(VLOOKUP($A146,ACOUSTICS_COMBINED!$B$3:$AQ$501,18,FALSE)))</f>
        <v/>
      </c>
      <c r="M146" s="1" t="str">
        <f>IF($A146="","",(VLOOKUP($A146,ACOUSTICS_COMBINED!$B$3:$AQ$501,25,FALSE)))</f>
        <v/>
      </c>
      <c r="N146" s="16" t="str">
        <f>IF($A146="","",(VLOOKUP($A146,ACOUSTICS_COMBINED!$B$3:$AQ$501,19,FALSE)))</f>
        <v/>
      </c>
      <c r="O146" s="16" t="str">
        <f>IF($A146="","",(VLOOKUP($A146,ACOUSTICS_COMBINED!$B$3:$AQ$501,20,FALSE)))</f>
        <v/>
      </c>
      <c r="P146" s="1" t="str">
        <f>IF($A146="","",(VLOOKUP($A146,ACOUSTICS_COMBINED!$B$3:$AQ$501,26,FALSE)))</f>
        <v/>
      </c>
      <c r="Q146" s="1" t="str">
        <f>IF($A146="","",(VLOOKUP($A146,ACOUSTICS_COMBINED!$B$3:$AQ$501,27,FALSE)))</f>
        <v/>
      </c>
      <c r="R146" s="1" t="str">
        <f>IF($A146="","",(VLOOKUP($A146,ACOUSTICS_COMBINED!$B$3:$AQ$501,28,FALSE)))</f>
        <v/>
      </c>
      <c r="S146" s="1" t="str">
        <f>IF($A146="","",(VLOOKUP($A146,ACOUSTICS_COMBINED!$B$3:$AQ$501,29,FALSE)))</f>
        <v/>
      </c>
      <c r="T146" s="1" t="str">
        <f>IF($A146="","",(VLOOKUP($A146,ACOUSTICS_COMBINED!$B$3:$AQ$501,30,FALSE)))</f>
        <v/>
      </c>
      <c r="U146" s="1" t="str">
        <f>IF($A146="","",(VLOOKUP($A146,ACOUSTICS_COMBINED!$B$3:$AQ$501,31,FALSE)))</f>
        <v/>
      </c>
      <c r="V146" s="1" t="str">
        <f>IF($A146="","",(VLOOKUP($A146,ACOUSTICS_COMBINED!$B$3:$AQ$501,32,FALSE)))</f>
        <v/>
      </c>
      <c r="W146" s="1" t="str">
        <f>IF($A146="","",(VLOOKUP($A146,ACOUSTICS_COMBINED!$B$3:$AQ$501,33,FALSE)))</f>
        <v/>
      </c>
      <c r="X146" s="1" t="str">
        <f>IF($A146="","",(VLOOKUP($A146,ACOUSTICS_COMBINED!$B$3:$AQ$501,34,FALSE)))</f>
        <v/>
      </c>
      <c r="Y146" s="1" t="str">
        <f>IF($A146="","",(VLOOKUP($A146,ACOUSTICS_COMBINED!$B$3:$AQ$501,35,FALSE)))</f>
        <v/>
      </c>
      <c r="Z146" s="1" t="str">
        <f>IF($A146="","",(VLOOKUP($A146,ACOUSTICS_COMBINED!$B$3:$AQ$501,36,FALSE)))</f>
        <v/>
      </c>
      <c r="AA146" s="1" t="str">
        <f>IF($A146="","",(VLOOKUP($A146,ACOUSTICS_COMBINED!$B$3:$AQ$501,37,FALSE)))</f>
        <v/>
      </c>
      <c r="AB146" s="1" t="str">
        <f>IF($A146="","",(VLOOKUP($A146,ACOUSTICS_COMBINED!$B$3:$AQ$501,38,FALSE)))</f>
        <v/>
      </c>
      <c r="AC146" s="1" t="str">
        <f>IF($A146="","",(VLOOKUP($A146,ACOUSTICS_COMBINED!$B$3:$AQ$501,39,FALSE)))</f>
        <v/>
      </c>
      <c r="AD146" s="1" t="str">
        <f>IF($A146="","",(VLOOKUP($A146,ACOUSTICS_COMBINED!$B$3:$AQ$501,40,FALSE)))</f>
        <v/>
      </c>
      <c r="AE146" s="1" t="str">
        <f>IF($A146="","",(VLOOKUP($A146,ACOUSTICS_COMBINED!$B$3:$AQ$501,41,FALSE)))</f>
        <v/>
      </c>
      <c r="AF146" s="1" t="str">
        <f>IF($A146="","",(VLOOKUP($A146,ACOUSTICS_COMBINED!$B$3:$AQ$501,42,FALSE)))</f>
        <v/>
      </c>
      <c r="AG146" s="27" t="str">
        <f>IF($A146="","",(VLOOKUP($A146,ACOUSTIC_PIVOT_TABLE!$B$4:$AO$500,2,FALSE)))</f>
        <v/>
      </c>
      <c r="AH146" s="27" t="str">
        <f>IF($A146="","",(VLOOKUP($A146,ACOUSTIC_PIVOT_TABLE!$B$4:$AO$500,3,FALSE)))</f>
        <v/>
      </c>
      <c r="AI146" s="27" t="str">
        <f>IF($A146="","",(VLOOKUP($A146,ACOUSTIC_PIVOT_TABLE!$B$4:$AO$500,4,FALSE)))</f>
        <v/>
      </c>
      <c r="AJ146" s="27" t="str">
        <f>IF($A146="","",(VLOOKUP($A146,ACOUSTIC_PIVOT_TABLE!$B$4:$AO$500,5,FALSE)))</f>
        <v/>
      </c>
      <c r="AK146" s="27" t="str">
        <f>IF($A146="","",(VLOOKUP($A146,ACOUSTIC_PIVOT_TABLE!$B$4:$AO$500,6,FALSE)))</f>
        <v/>
      </c>
      <c r="AL146" s="27" t="str">
        <f>IF($A146="","",(VLOOKUP($A146,ACOUSTIC_PIVOT_TABLE!$B$4:$AO$500,7,FALSE)))</f>
        <v/>
      </c>
      <c r="AM146" s="27" t="str">
        <f>IF($A146="","",(VLOOKUP($A146,ACOUSTIC_PIVOT_TABLE!$B$4:$AO$500,8,FALSE)))</f>
        <v/>
      </c>
      <c r="AN146" s="27" t="str">
        <f>IF($A146="","",(VLOOKUP($A146,ACOUSTIC_PIVOT_TABLE!$B$4:$AO$500,9,FALSE)))</f>
        <v/>
      </c>
      <c r="AO146" s="27" t="str">
        <f>IF($A146="","",(VLOOKUP($A146,ACOUSTIC_PIVOT_TABLE!$B$4:$AO$500,10,FALSE)))</f>
        <v/>
      </c>
      <c r="AP146" s="27" t="str">
        <f>IF($A146="","",(VLOOKUP($A146,ACOUSTIC_PIVOT_TABLE!$B$4:$AO$500,11,FALSE)))</f>
        <v/>
      </c>
      <c r="AQ146" s="27" t="str">
        <f>IF($A146="","",(VLOOKUP($A146,ACOUSTIC_PIVOT_TABLE!$B$4:$AO$500,12,FALSE)))</f>
        <v/>
      </c>
      <c r="AR146" s="27" t="str">
        <f>IF($A146="","",(VLOOKUP($A146,ACOUSTIC_PIVOT_TABLE!$B$4:$AO$500,13,FALSE)))</f>
        <v/>
      </c>
      <c r="AS146" s="27" t="str">
        <f>IF($A146="","",(VLOOKUP($A146,ACOUSTIC_PIVOT_TABLE!$B$4:$AO$500,14,FALSE)))</f>
        <v/>
      </c>
      <c r="AT146" s="27" t="str">
        <f>IF($A146="","",(VLOOKUP($A146,ACOUSTIC_PIVOT_TABLE!$B$4:$AO$500,15,FALSE)))</f>
        <v/>
      </c>
      <c r="AU146" s="27" t="str">
        <f>IF($A146="","",(VLOOKUP($A146,ACOUSTIC_PIVOT_TABLE!$B$4:$AO$500,16,FALSE)))</f>
        <v/>
      </c>
      <c r="AV146" s="27" t="str">
        <f>IF($A146="","",(VLOOKUP($A146,ACOUSTIC_PIVOT_TABLE!$B$4:$AO$500,17,FALSE)))</f>
        <v/>
      </c>
      <c r="AW146" s="27" t="str">
        <f>IF($A146="","",(VLOOKUP($A146,ACOUSTIC_PIVOT_TABLE!$B$4:$AO$500,18,FALSE)))</f>
        <v/>
      </c>
      <c r="AX146" s="27" t="str">
        <f>IF($A146="","",(VLOOKUP($A146,ACOUSTIC_PIVOT_TABLE!$B$4:$AO$500,19,FALSE)))</f>
        <v/>
      </c>
      <c r="AY146" s="27" t="str">
        <f>IF($A146="","",(VLOOKUP($A146,ACOUSTIC_PIVOT_TABLE!$B$4:$AO$500,20,FALSE)))</f>
        <v/>
      </c>
      <c r="AZ146" s="27" t="str">
        <f>IF($A146="","",(VLOOKUP($A146,ACOUSTIC_PIVOT_TABLE!$B$4:$AO$500,21,FALSE)))</f>
        <v/>
      </c>
      <c r="BA146" s="27" t="str">
        <f>IF($A146="","",(VLOOKUP($A146,ACOUSTIC_PIVOT_TABLE!$B$4:$AO$500,22,FALSE)))</f>
        <v/>
      </c>
      <c r="BB146" s="27" t="str">
        <f>IF($A146="","",(VLOOKUP($A146,ACOUSTIC_PIVOT_TABLE!$B$4:$AO$500,23,FALSE)))</f>
        <v/>
      </c>
      <c r="BC146" s="27" t="str">
        <f>IF($A146="","",(VLOOKUP($A146,ACOUSTIC_PIVOT_TABLE!$B$4:$AO$500,24,FALSE)))</f>
        <v/>
      </c>
      <c r="BD146" s="27" t="str">
        <f>IF($A146="","",(VLOOKUP($A146,ACOUSTIC_PIVOT_TABLE!$B$4:$AO$500,25,FALSE)))</f>
        <v/>
      </c>
      <c r="BE146" s="27" t="str">
        <f>IF($A146="","",(VLOOKUP($A146,ACOUSTIC_PIVOT_TABLE!$B$4:$AO$500,26,FALSE)))</f>
        <v/>
      </c>
      <c r="BF146" s="27" t="str">
        <f>IF($A146="","",(VLOOKUP($A146,ACOUSTIC_PIVOT_TABLE!$B$4:$AO$500,27,FALSE)))</f>
        <v/>
      </c>
      <c r="BG146" s="27" t="str">
        <f>IF($A146="","",(VLOOKUP($A146,ACOUSTIC_PIVOT_TABLE!$B$4:$AO$500,28,FALSE)))</f>
        <v/>
      </c>
      <c r="BH146" s="27" t="str">
        <f>IF($A146="","",(VLOOKUP($A146,ACOUSTIC_PIVOT_TABLE!$B$4:$AO$500,29,FALSE)))</f>
        <v/>
      </c>
      <c r="BI146" s="27" t="str">
        <f>IF($A146="","",(VLOOKUP($A146,ACOUSTIC_PIVOT_TABLE!$B$4:$AO$500,30,FALSE)))</f>
        <v/>
      </c>
      <c r="BJ146" s="27" t="str">
        <f>IF($A146="","",(VLOOKUP($A146,ACOUSTIC_PIVOT_TABLE!$B$4:$AO$500,31,FALSE)))</f>
        <v/>
      </c>
      <c r="BK146" s="27" t="str">
        <f>IF($A146="","",(VLOOKUP($A146,ACOUSTIC_PIVOT_TABLE!$B$4:$AO$500,32,FALSE)))</f>
        <v/>
      </c>
      <c r="BL146" s="27" t="str">
        <f>IF($A146="","",(VLOOKUP($A146,ACOUSTIC_PIVOT_TABLE!$B$4:$AO$500,33,FALSE)))</f>
        <v/>
      </c>
      <c r="BM146" s="27" t="str">
        <f>IF($A146="","",(VLOOKUP($A146,ACOUSTIC_PIVOT_TABLE!$B$4:$AO$500,34,FALSE)))</f>
        <v/>
      </c>
      <c r="BN146" s="27" t="str">
        <f>IF($A146="","",(VLOOKUP($A146,ACOUSTIC_PIVOT_TABLE!$B$4:$AO$500,35,FALSE)))</f>
        <v/>
      </c>
      <c r="BO146" s="27" t="str">
        <f>IF($A146="","",(VLOOKUP($A146,ACOUSTIC_PIVOT_TABLE!$B$4:$AO$500,36,FALSE)))</f>
        <v/>
      </c>
      <c r="BP146" s="27" t="str">
        <f>IF($A146="","",(VLOOKUP($A146,ACOUSTIC_PIVOT_TABLE!$B$4:$AO$500,37,FALSE)))</f>
        <v/>
      </c>
      <c r="BQ146" s="27" t="str">
        <f>IF($A146="","",(VLOOKUP($A146,ACOUSTIC_PIVOT_TABLE!$B$4:$AO$500,38,FALSE)))</f>
        <v/>
      </c>
      <c r="BR146" s="27" t="str">
        <f>IF($A146="","",(VLOOKUP($A146,ACOUSTIC_PIVOT_TABLE!$B$4:$AO$500,39,FALSE)))</f>
        <v/>
      </c>
      <c r="BS146" s="27" t="str">
        <f>IF($A146="","",(VLOOKUP($A146,ACOUSTIC_PIVOT_TABLE!$B$4:$AO$500,40,FALSE)))</f>
        <v/>
      </c>
    </row>
    <row r="147" spans="1:71" x14ac:dyDescent="0.25">
      <c r="A147" s="1" t="str">
        <f>IF(ACOUSTIC_PIVOT_TABLE!B149 = 0, "",ACOUSTIC_PIVOT_TABLE!B149)</f>
        <v/>
      </c>
      <c r="B147" s="1" t="str">
        <f>IF($A147="","",(VLOOKUP($A147,ACOUSTICS_COMBINED!$B$3:$AQ$501,21,FALSE)))</f>
        <v/>
      </c>
      <c r="C147" s="1" t="str">
        <f>IF($A147="","",(VLOOKUP($A147,ACOUSTICS_COMBINED!$B$3:$AQ$501,22,FALSE)))</f>
        <v/>
      </c>
      <c r="D147" s="1" t="str">
        <f>IF($A147="","",(VLOOKUP($A147,ACOUSTICS_COMBINED!$B$3:$AQ$501,12,FALSE)))</f>
        <v/>
      </c>
      <c r="E147" s="1" t="str">
        <f>IF($A147="","",(VLOOKUP($A147,ACOUSTICS_COMBINED!$B$3:$AQ$501,13,FALSE)))</f>
        <v/>
      </c>
      <c r="F147" s="1" t="str">
        <f>IF($A147="","",(VLOOKUP($A147,ACOUSTICS_COMBINED!$B$3:$AQ$501,14,FALSE)))</f>
        <v/>
      </c>
      <c r="G147" s="1" t="str">
        <f>IF($A147="","",(VLOOKUP($A147,ACOUSTICS_COMBINED!$B$3:$AQ$501,23,FALSE)))</f>
        <v/>
      </c>
      <c r="H147" s="1" t="str">
        <f>IF($A147="","",(VLOOKUP($A147,ACOUSTICS_COMBINED!$B$3:$AQ$501,24,FALSE)))</f>
        <v/>
      </c>
      <c r="I147" s="1" t="str">
        <f>IF($A147="","",(VLOOKUP($A147,ACOUSTICS_COMBINED!$B$3:$AQ$501,15,FALSE)))</f>
        <v/>
      </c>
      <c r="J147" s="1" t="str">
        <f>IF($A147="","",(VLOOKUP($A147,ACOUSTICS_COMBINED!$B$3:$AQ$501,16,FALSE)))</f>
        <v/>
      </c>
      <c r="K147" s="1" t="str">
        <f>IF($A147="","",(VLOOKUP($A147,ACOUSTICS_COMBINED!$B$3:$AQ$501,17,FALSE)))</f>
        <v/>
      </c>
      <c r="L147" s="1" t="str">
        <f>IF($A147="","",(VLOOKUP($A147,ACOUSTICS_COMBINED!$B$3:$AQ$501,18,FALSE)))</f>
        <v/>
      </c>
      <c r="M147" s="1" t="str">
        <f>IF($A147="","",(VLOOKUP($A147,ACOUSTICS_COMBINED!$B$3:$AQ$501,25,FALSE)))</f>
        <v/>
      </c>
      <c r="N147" s="16" t="str">
        <f>IF($A147="","",(VLOOKUP($A147,ACOUSTICS_COMBINED!$B$3:$AQ$501,19,FALSE)))</f>
        <v/>
      </c>
      <c r="O147" s="16" t="str">
        <f>IF($A147="","",(VLOOKUP($A147,ACOUSTICS_COMBINED!$B$3:$AQ$501,20,FALSE)))</f>
        <v/>
      </c>
      <c r="P147" s="1" t="str">
        <f>IF($A147="","",(VLOOKUP($A147,ACOUSTICS_COMBINED!$B$3:$AQ$501,26,FALSE)))</f>
        <v/>
      </c>
      <c r="Q147" s="1" t="str">
        <f>IF($A147="","",(VLOOKUP($A147,ACOUSTICS_COMBINED!$B$3:$AQ$501,27,FALSE)))</f>
        <v/>
      </c>
      <c r="R147" s="1" t="str">
        <f>IF($A147="","",(VLOOKUP($A147,ACOUSTICS_COMBINED!$B$3:$AQ$501,28,FALSE)))</f>
        <v/>
      </c>
      <c r="S147" s="1" t="str">
        <f>IF($A147="","",(VLOOKUP($A147,ACOUSTICS_COMBINED!$B$3:$AQ$501,29,FALSE)))</f>
        <v/>
      </c>
      <c r="T147" s="1" t="str">
        <f>IF($A147="","",(VLOOKUP($A147,ACOUSTICS_COMBINED!$B$3:$AQ$501,30,FALSE)))</f>
        <v/>
      </c>
      <c r="U147" s="1" t="str">
        <f>IF($A147="","",(VLOOKUP($A147,ACOUSTICS_COMBINED!$B$3:$AQ$501,31,FALSE)))</f>
        <v/>
      </c>
      <c r="V147" s="1" t="str">
        <f>IF($A147="","",(VLOOKUP($A147,ACOUSTICS_COMBINED!$B$3:$AQ$501,32,FALSE)))</f>
        <v/>
      </c>
      <c r="W147" s="1" t="str">
        <f>IF($A147="","",(VLOOKUP($A147,ACOUSTICS_COMBINED!$B$3:$AQ$501,33,FALSE)))</f>
        <v/>
      </c>
      <c r="X147" s="1" t="str">
        <f>IF($A147="","",(VLOOKUP($A147,ACOUSTICS_COMBINED!$B$3:$AQ$501,34,FALSE)))</f>
        <v/>
      </c>
      <c r="Y147" s="1" t="str">
        <f>IF($A147="","",(VLOOKUP($A147,ACOUSTICS_COMBINED!$B$3:$AQ$501,35,FALSE)))</f>
        <v/>
      </c>
      <c r="Z147" s="1" t="str">
        <f>IF($A147="","",(VLOOKUP($A147,ACOUSTICS_COMBINED!$B$3:$AQ$501,36,FALSE)))</f>
        <v/>
      </c>
      <c r="AA147" s="1" t="str">
        <f>IF($A147="","",(VLOOKUP($A147,ACOUSTICS_COMBINED!$B$3:$AQ$501,37,FALSE)))</f>
        <v/>
      </c>
      <c r="AB147" s="1" t="str">
        <f>IF($A147="","",(VLOOKUP($A147,ACOUSTICS_COMBINED!$B$3:$AQ$501,38,FALSE)))</f>
        <v/>
      </c>
      <c r="AC147" s="1" t="str">
        <f>IF($A147="","",(VLOOKUP($A147,ACOUSTICS_COMBINED!$B$3:$AQ$501,39,FALSE)))</f>
        <v/>
      </c>
      <c r="AD147" s="1" t="str">
        <f>IF($A147="","",(VLOOKUP($A147,ACOUSTICS_COMBINED!$B$3:$AQ$501,40,FALSE)))</f>
        <v/>
      </c>
      <c r="AE147" s="1" t="str">
        <f>IF($A147="","",(VLOOKUP($A147,ACOUSTICS_COMBINED!$B$3:$AQ$501,41,FALSE)))</f>
        <v/>
      </c>
      <c r="AF147" s="1" t="str">
        <f>IF($A147="","",(VLOOKUP($A147,ACOUSTICS_COMBINED!$B$3:$AQ$501,42,FALSE)))</f>
        <v/>
      </c>
      <c r="AG147" s="27" t="str">
        <f>IF($A147="","",(VLOOKUP($A147,ACOUSTIC_PIVOT_TABLE!$B$4:$AO$500,2,FALSE)))</f>
        <v/>
      </c>
      <c r="AH147" s="27" t="str">
        <f>IF($A147="","",(VLOOKUP($A147,ACOUSTIC_PIVOT_TABLE!$B$4:$AO$500,3,FALSE)))</f>
        <v/>
      </c>
      <c r="AI147" s="27" t="str">
        <f>IF($A147="","",(VLOOKUP($A147,ACOUSTIC_PIVOT_TABLE!$B$4:$AO$500,4,FALSE)))</f>
        <v/>
      </c>
      <c r="AJ147" s="27" t="str">
        <f>IF($A147="","",(VLOOKUP($A147,ACOUSTIC_PIVOT_TABLE!$B$4:$AO$500,5,FALSE)))</f>
        <v/>
      </c>
      <c r="AK147" s="27" t="str">
        <f>IF($A147="","",(VLOOKUP($A147,ACOUSTIC_PIVOT_TABLE!$B$4:$AO$500,6,FALSE)))</f>
        <v/>
      </c>
      <c r="AL147" s="27" t="str">
        <f>IF($A147="","",(VLOOKUP($A147,ACOUSTIC_PIVOT_TABLE!$B$4:$AO$500,7,FALSE)))</f>
        <v/>
      </c>
      <c r="AM147" s="27" t="str">
        <f>IF($A147="","",(VLOOKUP($A147,ACOUSTIC_PIVOT_TABLE!$B$4:$AO$500,8,FALSE)))</f>
        <v/>
      </c>
      <c r="AN147" s="27" t="str">
        <f>IF($A147="","",(VLOOKUP($A147,ACOUSTIC_PIVOT_TABLE!$B$4:$AO$500,9,FALSE)))</f>
        <v/>
      </c>
      <c r="AO147" s="27" t="str">
        <f>IF($A147="","",(VLOOKUP($A147,ACOUSTIC_PIVOT_TABLE!$B$4:$AO$500,10,FALSE)))</f>
        <v/>
      </c>
      <c r="AP147" s="27" t="str">
        <f>IF($A147="","",(VLOOKUP($A147,ACOUSTIC_PIVOT_TABLE!$B$4:$AO$500,11,FALSE)))</f>
        <v/>
      </c>
      <c r="AQ147" s="27" t="str">
        <f>IF($A147="","",(VLOOKUP($A147,ACOUSTIC_PIVOT_TABLE!$B$4:$AO$500,12,FALSE)))</f>
        <v/>
      </c>
      <c r="AR147" s="27" t="str">
        <f>IF($A147="","",(VLOOKUP($A147,ACOUSTIC_PIVOT_TABLE!$B$4:$AO$500,13,FALSE)))</f>
        <v/>
      </c>
      <c r="AS147" s="27" t="str">
        <f>IF($A147="","",(VLOOKUP($A147,ACOUSTIC_PIVOT_TABLE!$B$4:$AO$500,14,FALSE)))</f>
        <v/>
      </c>
      <c r="AT147" s="27" t="str">
        <f>IF($A147="","",(VLOOKUP($A147,ACOUSTIC_PIVOT_TABLE!$B$4:$AO$500,15,FALSE)))</f>
        <v/>
      </c>
      <c r="AU147" s="27" t="str">
        <f>IF($A147="","",(VLOOKUP($A147,ACOUSTIC_PIVOT_TABLE!$B$4:$AO$500,16,FALSE)))</f>
        <v/>
      </c>
      <c r="AV147" s="27" t="str">
        <f>IF($A147="","",(VLOOKUP($A147,ACOUSTIC_PIVOT_TABLE!$B$4:$AO$500,17,FALSE)))</f>
        <v/>
      </c>
      <c r="AW147" s="27" t="str">
        <f>IF($A147="","",(VLOOKUP($A147,ACOUSTIC_PIVOT_TABLE!$B$4:$AO$500,18,FALSE)))</f>
        <v/>
      </c>
      <c r="AX147" s="27" t="str">
        <f>IF($A147="","",(VLOOKUP($A147,ACOUSTIC_PIVOT_TABLE!$B$4:$AO$500,19,FALSE)))</f>
        <v/>
      </c>
      <c r="AY147" s="27" t="str">
        <f>IF($A147="","",(VLOOKUP($A147,ACOUSTIC_PIVOT_TABLE!$B$4:$AO$500,20,FALSE)))</f>
        <v/>
      </c>
      <c r="AZ147" s="27" t="str">
        <f>IF($A147="","",(VLOOKUP($A147,ACOUSTIC_PIVOT_TABLE!$B$4:$AO$500,21,FALSE)))</f>
        <v/>
      </c>
      <c r="BA147" s="27" t="str">
        <f>IF($A147="","",(VLOOKUP($A147,ACOUSTIC_PIVOT_TABLE!$B$4:$AO$500,22,FALSE)))</f>
        <v/>
      </c>
      <c r="BB147" s="27" t="str">
        <f>IF($A147="","",(VLOOKUP($A147,ACOUSTIC_PIVOT_TABLE!$B$4:$AO$500,23,FALSE)))</f>
        <v/>
      </c>
      <c r="BC147" s="27" t="str">
        <f>IF($A147="","",(VLOOKUP($A147,ACOUSTIC_PIVOT_TABLE!$B$4:$AO$500,24,FALSE)))</f>
        <v/>
      </c>
      <c r="BD147" s="27" t="str">
        <f>IF($A147="","",(VLOOKUP($A147,ACOUSTIC_PIVOT_TABLE!$B$4:$AO$500,25,FALSE)))</f>
        <v/>
      </c>
      <c r="BE147" s="27" t="str">
        <f>IF($A147="","",(VLOOKUP($A147,ACOUSTIC_PIVOT_TABLE!$B$4:$AO$500,26,FALSE)))</f>
        <v/>
      </c>
      <c r="BF147" s="27" t="str">
        <f>IF($A147="","",(VLOOKUP($A147,ACOUSTIC_PIVOT_TABLE!$B$4:$AO$500,27,FALSE)))</f>
        <v/>
      </c>
      <c r="BG147" s="27" t="str">
        <f>IF($A147="","",(VLOOKUP($A147,ACOUSTIC_PIVOT_TABLE!$B$4:$AO$500,28,FALSE)))</f>
        <v/>
      </c>
      <c r="BH147" s="27" t="str">
        <f>IF($A147="","",(VLOOKUP($A147,ACOUSTIC_PIVOT_TABLE!$B$4:$AO$500,29,FALSE)))</f>
        <v/>
      </c>
      <c r="BI147" s="27" t="str">
        <f>IF($A147="","",(VLOOKUP($A147,ACOUSTIC_PIVOT_TABLE!$B$4:$AO$500,30,FALSE)))</f>
        <v/>
      </c>
      <c r="BJ147" s="27" t="str">
        <f>IF($A147="","",(VLOOKUP($A147,ACOUSTIC_PIVOT_TABLE!$B$4:$AO$500,31,FALSE)))</f>
        <v/>
      </c>
      <c r="BK147" s="27" t="str">
        <f>IF($A147="","",(VLOOKUP($A147,ACOUSTIC_PIVOT_TABLE!$B$4:$AO$500,32,FALSE)))</f>
        <v/>
      </c>
      <c r="BL147" s="27" t="str">
        <f>IF($A147="","",(VLOOKUP($A147,ACOUSTIC_PIVOT_TABLE!$B$4:$AO$500,33,FALSE)))</f>
        <v/>
      </c>
      <c r="BM147" s="27" t="str">
        <f>IF($A147="","",(VLOOKUP($A147,ACOUSTIC_PIVOT_TABLE!$B$4:$AO$500,34,FALSE)))</f>
        <v/>
      </c>
      <c r="BN147" s="27" t="str">
        <f>IF($A147="","",(VLOOKUP($A147,ACOUSTIC_PIVOT_TABLE!$B$4:$AO$500,35,FALSE)))</f>
        <v/>
      </c>
      <c r="BO147" s="27" t="str">
        <f>IF($A147="","",(VLOOKUP($A147,ACOUSTIC_PIVOT_TABLE!$B$4:$AO$500,36,FALSE)))</f>
        <v/>
      </c>
      <c r="BP147" s="27" t="str">
        <f>IF($A147="","",(VLOOKUP($A147,ACOUSTIC_PIVOT_TABLE!$B$4:$AO$500,37,FALSE)))</f>
        <v/>
      </c>
      <c r="BQ147" s="27" t="str">
        <f>IF($A147="","",(VLOOKUP($A147,ACOUSTIC_PIVOT_TABLE!$B$4:$AO$500,38,FALSE)))</f>
        <v/>
      </c>
      <c r="BR147" s="27" t="str">
        <f>IF($A147="","",(VLOOKUP($A147,ACOUSTIC_PIVOT_TABLE!$B$4:$AO$500,39,FALSE)))</f>
        <v/>
      </c>
      <c r="BS147" s="27" t="str">
        <f>IF($A147="","",(VLOOKUP($A147,ACOUSTIC_PIVOT_TABLE!$B$4:$AO$500,40,FALSE)))</f>
        <v/>
      </c>
    </row>
    <row r="148" spans="1:71" x14ac:dyDescent="0.25">
      <c r="A148" s="1" t="str">
        <f>IF(ACOUSTIC_PIVOT_TABLE!B150 = 0, "",ACOUSTIC_PIVOT_TABLE!B150)</f>
        <v/>
      </c>
      <c r="B148" s="1" t="str">
        <f>IF($A148="","",(VLOOKUP($A148,ACOUSTICS_COMBINED!$B$3:$AQ$501,21,FALSE)))</f>
        <v/>
      </c>
      <c r="C148" s="1" t="str">
        <f>IF($A148="","",(VLOOKUP($A148,ACOUSTICS_COMBINED!$B$3:$AQ$501,22,FALSE)))</f>
        <v/>
      </c>
      <c r="D148" s="1" t="str">
        <f>IF($A148="","",(VLOOKUP($A148,ACOUSTICS_COMBINED!$B$3:$AQ$501,12,FALSE)))</f>
        <v/>
      </c>
      <c r="E148" s="1" t="str">
        <f>IF($A148="","",(VLOOKUP($A148,ACOUSTICS_COMBINED!$B$3:$AQ$501,13,FALSE)))</f>
        <v/>
      </c>
      <c r="F148" s="1" t="str">
        <f>IF($A148="","",(VLOOKUP($A148,ACOUSTICS_COMBINED!$B$3:$AQ$501,14,FALSE)))</f>
        <v/>
      </c>
      <c r="G148" s="1" t="str">
        <f>IF($A148="","",(VLOOKUP($A148,ACOUSTICS_COMBINED!$B$3:$AQ$501,23,FALSE)))</f>
        <v/>
      </c>
      <c r="H148" s="1" t="str">
        <f>IF($A148="","",(VLOOKUP($A148,ACOUSTICS_COMBINED!$B$3:$AQ$501,24,FALSE)))</f>
        <v/>
      </c>
      <c r="I148" s="1" t="str">
        <f>IF($A148="","",(VLOOKUP($A148,ACOUSTICS_COMBINED!$B$3:$AQ$501,15,FALSE)))</f>
        <v/>
      </c>
      <c r="J148" s="1" t="str">
        <f>IF($A148="","",(VLOOKUP($A148,ACOUSTICS_COMBINED!$B$3:$AQ$501,16,FALSE)))</f>
        <v/>
      </c>
      <c r="K148" s="1" t="str">
        <f>IF($A148="","",(VLOOKUP($A148,ACOUSTICS_COMBINED!$B$3:$AQ$501,17,FALSE)))</f>
        <v/>
      </c>
      <c r="L148" s="1" t="str">
        <f>IF($A148="","",(VLOOKUP($A148,ACOUSTICS_COMBINED!$B$3:$AQ$501,18,FALSE)))</f>
        <v/>
      </c>
      <c r="M148" s="1" t="str">
        <f>IF($A148="","",(VLOOKUP($A148,ACOUSTICS_COMBINED!$B$3:$AQ$501,25,FALSE)))</f>
        <v/>
      </c>
      <c r="N148" s="16" t="str">
        <f>IF($A148="","",(VLOOKUP($A148,ACOUSTICS_COMBINED!$B$3:$AQ$501,19,FALSE)))</f>
        <v/>
      </c>
      <c r="O148" s="16" t="str">
        <f>IF($A148="","",(VLOOKUP($A148,ACOUSTICS_COMBINED!$B$3:$AQ$501,20,FALSE)))</f>
        <v/>
      </c>
      <c r="P148" s="1" t="str">
        <f>IF($A148="","",(VLOOKUP($A148,ACOUSTICS_COMBINED!$B$3:$AQ$501,26,FALSE)))</f>
        <v/>
      </c>
      <c r="Q148" s="1" t="str">
        <f>IF($A148="","",(VLOOKUP($A148,ACOUSTICS_COMBINED!$B$3:$AQ$501,27,FALSE)))</f>
        <v/>
      </c>
      <c r="R148" s="1" t="str">
        <f>IF($A148="","",(VLOOKUP($A148,ACOUSTICS_COMBINED!$B$3:$AQ$501,28,FALSE)))</f>
        <v/>
      </c>
      <c r="S148" s="1" t="str">
        <f>IF($A148="","",(VLOOKUP($A148,ACOUSTICS_COMBINED!$B$3:$AQ$501,29,FALSE)))</f>
        <v/>
      </c>
      <c r="T148" s="1" t="str">
        <f>IF($A148="","",(VLOOKUP($A148,ACOUSTICS_COMBINED!$B$3:$AQ$501,30,FALSE)))</f>
        <v/>
      </c>
      <c r="U148" s="1" t="str">
        <f>IF($A148="","",(VLOOKUP($A148,ACOUSTICS_COMBINED!$B$3:$AQ$501,31,FALSE)))</f>
        <v/>
      </c>
      <c r="V148" s="1" t="str">
        <f>IF($A148="","",(VLOOKUP($A148,ACOUSTICS_COMBINED!$B$3:$AQ$501,32,FALSE)))</f>
        <v/>
      </c>
      <c r="W148" s="1" t="str">
        <f>IF($A148="","",(VLOOKUP($A148,ACOUSTICS_COMBINED!$B$3:$AQ$501,33,FALSE)))</f>
        <v/>
      </c>
      <c r="X148" s="1" t="str">
        <f>IF($A148="","",(VLOOKUP($A148,ACOUSTICS_COMBINED!$B$3:$AQ$501,34,FALSE)))</f>
        <v/>
      </c>
      <c r="Y148" s="1" t="str">
        <f>IF($A148="","",(VLOOKUP($A148,ACOUSTICS_COMBINED!$B$3:$AQ$501,35,FALSE)))</f>
        <v/>
      </c>
      <c r="Z148" s="1" t="str">
        <f>IF($A148="","",(VLOOKUP($A148,ACOUSTICS_COMBINED!$B$3:$AQ$501,36,FALSE)))</f>
        <v/>
      </c>
      <c r="AA148" s="1" t="str">
        <f>IF($A148="","",(VLOOKUP($A148,ACOUSTICS_COMBINED!$B$3:$AQ$501,37,FALSE)))</f>
        <v/>
      </c>
      <c r="AB148" s="1" t="str">
        <f>IF($A148="","",(VLOOKUP($A148,ACOUSTICS_COMBINED!$B$3:$AQ$501,38,FALSE)))</f>
        <v/>
      </c>
      <c r="AC148" s="1" t="str">
        <f>IF($A148="","",(VLOOKUP($A148,ACOUSTICS_COMBINED!$B$3:$AQ$501,39,FALSE)))</f>
        <v/>
      </c>
      <c r="AD148" s="1" t="str">
        <f>IF($A148="","",(VLOOKUP($A148,ACOUSTICS_COMBINED!$B$3:$AQ$501,40,FALSE)))</f>
        <v/>
      </c>
      <c r="AE148" s="1" t="str">
        <f>IF($A148="","",(VLOOKUP($A148,ACOUSTICS_COMBINED!$B$3:$AQ$501,41,FALSE)))</f>
        <v/>
      </c>
      <c r="AF148" s="1" t="str">
        <f>IF($A148="","",(VLOOKUP($A148,ACOUSTICS_COMBINED!$B$3:$AQ$501,42,FALSE)))</f>
        <v/>
      </c>
      <c r="AG148" s="27" t="str">
        <f>IF($A148="","",(VLOOKUP($A148,ACOUSTIC_PIVOT_TABLE!$B$4:$AO$500,2,FALSE)))</f>
        <v/>
      </c>
      <c r="AH148" s="27" t="str">
        <f>IF($A148="","",(VLOOKUP($A148,ACOUSTIC_PIVOT_TABLE!$B$4:$AO$500,3,FALSE)))</f>
        <v/>
      </c>
      <c r="AI148" s="27" t="str">
        <f>IF($A148="","",(VLOOKUP($A148,ACOUSTIC_PIVOT_TABLE!$B$4:$AO$500,4,FALSE)))</f>
        <v/>
      </c>
      <c r="AJ148" s="27" t="str">
        <f>IF($A148="","",(VLOOKUP($A148,ACOUSTIC_PIVOT_TABLE!$B$4:$AO$500,5,FALSE)))</f>
        <v/>
      </c>
      <c r="AK148" s="27" t="str">
        <f>IF($A148="","",(VLOOKUP($A148,ACOUSTIC_PIVOT_TABLE!$B$4:$AO$500,6,FALSE)))</f>
        <v/>
      </c>
      <c r="AL148" s="27" t="str">
        <f>IF($A148="","",(VLOOKUP($A148,ACOUSTIC_PIVOT_TABLE!$B$4:$AO$500,7,FALSE)))</f>
        <v/>
      </c>
      <c r="AM148" s="27" t="str">
        <f>IF($A148="","",(VLOOKUP($A148,ACOUSTIC_PIVOT_TABLE!$B$4:$AO$500,8,FALSE)))</f>
        <v/>
      </c>
      <c r="AN148" s="27" t="str">
        <f>IF($A148="","",(VLOOKUP($A148,ACOUSTIC_PIVOT_TABLE!$B$4:$AO$500,9,FALSE)))</f>
        <v/>
      </c>
      <c r="AO148" s="27" t="str">
        <f>IF($A148="","",(VLOOKUP($A148,ACOUSTIC_PIVOT_TABLE!$B$4:$AO$500,10,FALSE)))</f>
        <v/>
      </c>
      <c r="AP148" s="27" t="str">
        <f>IF($A148="","",(VLOOKUP($A148,ACOUSTIC_PIVOT_TABLE!$B$4:$AO$500,11,FALSE)))</f>
        <v/>
      </c>
      <c r="AQ148" s="27" t="str">
        <f>IF($A148="","",(VLOOKUP($A148,ACOUSTIC_PIVOT_TABLE!$B$4:$AO$500,12,FALSE)))</f>
        <v/>
      </c>
      <c r="AR148" s="27" t="str">
        <f>IF($A148="","",(VLOOKUP($A148,ACOUSTIC_PIVOT_TABLE!$B$4:$AO$500,13,FALSE)))</f>
        <v/>
      </c>
      <c r="AS148" s="27" t="str">
        <f>IF($A148="","",(VLOOKUP($A148,ACOUSTIC_PIVOT_TABLE!$B$4:$AO$500,14,FALSE)))</f>
        <v/>
      </c>
      <c r="AT148" s="27" t="str">
        <f>IF($A148="","",(VLOOKUP($A148,ACOUSTIC_PIVOT_TABLE!$B$4:$AO$500,15,FALSE)))</f>
        <v/>
      </c>
      <c r="AU148" s="27" t="str">
        <f>IF($A148="","",(VLOOKUP($A148,ACOUSTIC_PIVOT_TABLE!$B$4:$AO$500,16,FALSE)))</f>
        <v/>
      </c>
      <c r="AV148" s="27" t="str">
        <f>IF($A148="","",(VLOOKUP($A148,ACOUSTIC_PIVOT_TABLE!$B$4:$AO$500,17,FALSE)))</f>
        <v/>
      </c>
      <c r="AW148" s="27" t="str">
        <f>IF($A148="","",(VLOOKUP($A148,ACOUSTIC_PIVOT_TABLE!$B$4:$AO$500,18,FALSE)))</f>
        <v/>
      </c>
      <c r="AX148" s="27" t="str">
        <f>IF($A148="","",(VLOOKUP($A148,ACOUSTIC_PIVOT_TABLE!$B$4:$AO$500,19,FALSE)))</f>
        <v/>
      </c>
      <c r="AY148" s="27" t="str">
        <f>IF($A148="","",(VLOOKUP($A148,ACOUSTIC_PIVOT_TABLE!$B$4:$AO$500,20,FALSE)))</f>
        <v/>
      </c>
      <c r="AZ148" s="27" t="str">
        <f>IF($A148="","",(VLOOKUP($A148,ACOUSTIC_PIVOT_TABLE!$B$4:$AO$500,21,FALSE)))</f>
        <v/>
      </c>
      <c r="BA148" s="27" t="str">
        <f>IF($A148="","",(VLOOKUP($A148,ACOUSTIC_PIVOT_TABLE!$B$4:$AO$500,22,FALSE)))</f>
        <v/>
      </c>
      <c r="BB148" s="27" t="str">
        <f>IF($A148="","",(VLOOKUP($A148,ACOUSTIC_PIVOT_TABLE!$B$4:$AO$500,23,FALSE)))</f>
        <v/>
      </c>
      <c r="BC148" s="27" t="str">
        <f>IF($A148="","",(VLOOKUP($A148,ACOUSTIC_PIVOT_TABLE!$B$4:$AO$500,24,FALSE)))</f>
        <v/>
      </c>
      <c r="BD148" s="27" t="str">
        <f>IF($A148="","",(VLOOKUP($A148,ACOUSTIC_PIVOT_TABLE!$B$4:$AO$500,25,FALSE)))</f>
        <v/>
      </c>
      <c r="BE148" s="27" t="str">
        <f>IF($A148="","",(VLOOKUP($A148,ACOUSTIC_PIVOT_TABLE!$B$4:$AO$500,26,FALSE)))</f>
        <v/>
      </c>
      <c r="BF148" s="27" t="str">
        <f>IF($A148="","",(VLOOKUP($A148,ACOUSTIC_PIVOT_TABLE!$B$4:$AO$500,27,FALSE)))</f>
        <v/>
      </c>
      <c r="BG148" s="27" t="str">
        <f>IF($A148="","",(VLOOKUP($A148,ACOUSTIC_PIVOT_TABLE!$B$4:$AO$500,28,FALSE)))</f>
        <v/>
      </c>
      <c r="BH148" s="27" t="str">
        <f>IF($A148="","",(VLOOKUP($A148,ACOUSTIC_PIVOT_TABLE!$B$4:$AO$500,29,FALSE)))</f>
        <v/>
      </c>
      <c r="BI148" s="27" t="str">
        <f>IF($A148="","",(VLOOKUP($A148,ACOUSTIC_PIVOT_TABLE!$B$4:$AO$500,30,FALSE)))</f>
        <v/>
      </c>
      <c r="BJ148" s="27" t="str">
        <f>IF($A148="","",(VLOOKUP($A148,ACOUSTIC_PIVOT_TABLE!$B$4:$AO$500,31,FALSE)))</f>
        <v/>
      </c>
      <c r="BK148" s="27" t="str">
        <f>IF($A148="","",(VLOOKUP($A148,ACOUSTIC_PIVOT_TABLE!$B$4:$AO$500,32,FALSE)))</f>
        <v/>
      </c>
      <c r="BL148" s="27" t="str">
        <f>IF($A148="","",(VLOOKUP($A148,ACOUSTIC_PIVOT_TABLE!$B$4:$AO$500,33,FALSE)))</f>
        <v/>
      </c>
      <c r="BM148" s="27" t="str">
        <f>IF($A148="","",(VLOOKUP($A148,ACOUSTIC_PIVOT_TABLE!$B$4:$AO$500,34,FALSE)))</f>
        <v/>
      </c>
      <c r="BN148" s="27" t="str">
        <f>IF($A148="","",(VLOOKUP($A148,ACOUSTIC_PIVOT_TABLE!$B$4:$AO$500,35,FALSE)))</f>
        <v/>
      </c>
      <c r="BO148" s="27" t="str">
        <f>IF($A148="","",(VLOOKUP($A148,ACOUSTIC_PIVOT_TABLE!$B$4:$AO$500,36,FALSE)))</f>
        <v/>
      </c>
      <c r="BP148" s="27" t="str">
        <f>IF($A148="","",(VLOOKUP($A148,ACOUSTIC_PIVOT_TABLE!$B$4:$AO$500,37,FALSE)))</f>
        <v/>
      </c>
      <c r="BQ148" s="27" t="str">
        <f>IF($A148="","",(VLOOKUP($A148,ACOUSTIC_PIVOT_TABLE!$B$4:$AO$500,38,FALSE)))</f>
        <v/>
      </c>
      <c r="BR148" s="27" t="str">
        <f>IF($A148="","",(VLOOKUP($A148,ACOUSTIC_PIVOT_TABLE!$B$4:$AO$500,39,FALSE)))</f>
        <v/>
      </c>
      <c r="BS148" s="27" t="str">
        <f>IF($A148="","",(VLOOKUP($A148,ACOUSTIC_PIVOT_TABLE!$B$4:$AO$500,40,FALSE)))</f>
        <v/>
      </c>
    </row>
    <row r="149" spans="1:71" x14ac:dyDescent="0.25">
      <c r="A149" s="1" t="str">
        <f>IF(ACOUSTIC_PIVOT_TABLE!B151 = 0, "",ACOUSTIC_PIVOT_TABLE!B151)</f>
        <v/>
      </c>
      <c r="B149" s="1" t="str">
        <f>IF($A149="","",(VLOOKUP($A149,ACOUSTICS_COMBINED!$B$3:$AQ$501,21,FALSE)))</f>
        <v/>
      </c>
      <c r="C149" s="1" t="str">
        <f>IF($A149="","",(VLOOKUP($A149,ACOUSTICS_COMBINED!$B$3:$AQ$501,22,FALSE)))</f>
        <v/>
      </c>
      <c r="D149" s="1" t="str">
        <f>IF($A149="","",(VLOOKUP($A149,ACOUSTICS_COMBINED!$B$3:$AQ$501,12,FALSE)))</f>
        <v/>
      </c>
      <c r="E149" s="1" t="str">
        <f>IF($A149="","",(VLOOKUP($A149,ACOUSTICS_COMBINED!$B$3:$AQ$501,13,FALSE)))</f>
        <v/>
      </c>
      <c r="F149" s="1" t="str">
        <f>IF($A149="","",(VLOOKUP($A149,ACOUSTICS_COMBINED!$B$3:$AQ$501,14,FALSE)))</f>
        <v/>
      </c>
      <c r="G149" s="1" t="str">
        <f>IF($A149="","",(VLOOKUP($A149,ACOUSTICS_COMBINED!$B$3:$AQ$501,23,FALSE)))</f>
        <v/>
      </c>
      <c r="H149" s="1" t="str">
        <f>IF($A149="","",(VLOOKUP($A149,ACOUSTICS_COMBINED!$B$3:$AQ$501,24,FALSE)))</f>
        <v/>
      </c>
      <c r="I149" s="1" t="str">
        <f>IF($A149="","",(VLOOKUP($A149,ACOUSTICS_COMBINED!$B$3:$AQ$501,15,FALSE)))</f>
        <v/>
      </c>
      <c r="J149" s="1" t="str">
        <f>IF($A149="","",(VLOOKUP($A149,ACOUSTICS_COMBINED!$B$3:$AQ$501,16,FALSE)))</f>
        <v/>
      </c>
      <c r="K149" s="1" t="str">
        <f>IF($A149="","",(VLOOKUP($A149,ACOUSTICS_COMBINED!$B$3:$AQ$501,17,FALSE)))</f>
        <v/>
      </c>
      <c r="L149" s="1" t="str">
        <f>IF($A149="","",(VLOOKUP($A149,ACOUSTICS_COMBINED!$B$3:$AQ$501,18,FALSE)))</f>
        <v/>
      </c>
      <c r="M149" s="1" t="str">
        <f>IF($A149="","",(VLOOKUP($A149,ACOUSTICS_COMBINED!$B$3:$AQ$501,25,FALSE)))</f>
        <v/>
      </c>
      <c r="N149" s="16" t="str">
        <f>IF($A149="","",(VLOOKUP($A149,ACOUSTICS_COMBINED!$B$3:$AQ$501,19,FALSE)))</f>
        <v/>
      </c>
      <c r="O149" s="16" t="str">
        <f>IF($A149="","",(VLOOKUP($A149,ACOUSTICS_COMBINED!$B$3:$AQ$501,20,FALSE)))</f>
        <v/>
      </c>
      <c r="P149" s="1" t="str">
        <f>IF($A149="","",(VLOOKUP($A149,ACOUSTICS_COMBINED!$B$3:$AQ$501,26,FALSE)))</f>
        <v/>
      </c>
      <c r="Q149" s="1" t="str">
        <f>IF($A149="","",(VLOOKUP($A149,ACOUSTICS_COMBINED!$B$3:$AQ$501,27,FALSE)))</f>
        <v/>
      </c>
      <c r="R149" s="1" t="str">
        <f>IF($A149="","",(VLOOKUP($A149,ACOUSTICS_COMBINED!$B$3:$AQ$501,28,FALSE)))</f>
        <v/>
      </c>
      <c r="S149" s="1" t="str">
        <f>IF($A149="","",(VLOOKUP($A149,ACOUSTICS_COMBINED!$B$3:$AQ$501,29,FALSE)))</f>
        <v/>
      </c>
      <c r="T149" s="1" t="str">
        <f>IF($A149="","",(VLOOKUP($A149,ACOUSTICS_COMBINED!$B$3:$AQ$501,30,FALSE)))</f>
        <v/>
      </c>
      <c r="U149" s="1" t="str">
        <f>IF($A149="","",(VLOOKUP($A149,ACOUSTICS_COMBINED!$B$3:$AQ$501,31,FALSE)))</f>
        <v/>
      </c>
      <c r="V149" s="1" t="str">
        <f>IF($A149="","",(VLOOKUP($A149,ACOUSTICS_COMBINED!$B$3:$AQ$501,32,FALSE)))</f>
        <v/>
      </c>
      <c r="W149" s="1" t="str">
        <f>IF($A149="","",(VLOOKUP($A149,ACOUSTICS_COMBINED!$B$3:$AQ$501,33,FALSE)))</f>
        <v/>
      </c>
      <c r="X149" s="1" t="str">
        <f>IF($A149="","",(VLOOKUP($A149,ACOUSTICS_COMBINED!$B$3:$AQ$501,34,FALSE)))</f>
        <v/>
      </c>
      <c r="Y149" s="1" t="str">
        <f>IF($A149="","",(VLOOKUP($A149,ACOUSTICS_COMBINED!$B$3:$AQ$501,35,FALSE)))</f>
        <v/>
      </c>
      <c r="Z149" s="1" t="str">
        <f>IF($A149="","",(VLOOKUP($A149,ACOUSTICS_COMBINED!$B$3:$AQ$501,36,FALSE)))</f>
        <v/>
      </c>
      <c r="AA149" s="1" t="str">
        <f>IF($A149="","",(VLOOKUP($A149,ACOUSTICS_COMBINED!$B$3:$AQ$501,37,FALSE)))</f>
        <v/>
      </c>
      <c r="AB149" s="1" t="str">
        <f>IF($A149="","",(VLOOKUP($A149,ACOUSTICS_COMBINED!$B$3:$AQ$501,38,FALSE)))</f>
        <v/>
      </c>
      <c r="AC149" s="1" t="str">
        <f>IF($A149="","",(VLOOKUP($A149,ACOUSTICS_COMBINED!$B$3:$AQ$501,39,FALSE)))</f>
        <v/>
      </c>
      <c r="AD149" s="1" t="str">
        <f>IF($A149="","",(VLOOKUP($A149,ACOUSTICS_COMBINED!$B$3:$AQ$501,40,FALSE)))</f>
        <v/>
      </c>
      <c r="AE149" s="1" t="str">
        <f>IF($A149="","",(VLOOKUP($A149,ACOUSTICS_COMBINED!$B$3:$AQ$501,41,FALSE)))</f>
        <v/>
      </c>
      <c r="AF149" s="1" t="str">
        <f>IF($A149="","",(VLOOKUP($A149,ACOUSTICS_COMBINED!$B$3:$AQ$501,42,FALSE)))</f>
        <v/>
      </c>
      <c r="AG149" s="27" t="str">
        <f>IF($A149="","",(VLOOKUP($A149,ACOUSTIC_PIVOT_TABLE!$B$4:$AO$500,2,FALSE)))</f>
        <v/>
      </c>
      <c r="AH149" s="27" t="str">
        <f>IF($A149="","",(VLOOKUP($A149,ACOUSTIC_PIVOT_TABLE!$B$4:$AO$500,3,FALSE)))</f>
        <v/>
      </c>
      <c r="AI149" s="27" t="str">
        <f>IF($A149="","",(VLOOKUP($A149,ACOUSTIC_PIVOT_TABLE!$B$4:$AO$500,4,FALSE)))</f>
        <v/>
      </c>
      <c r="AJ149" s="27" t="str">
        <f>IF($A149="","",(VLOOKUP($A149,ACOUSTIC_PIVOT_TABLE!$B$4:$AO$500,5,FALSE)))</f>
        <v/>
      </c>
      <c r="AK149" s="27" t="str">
        <f>IF($A149="","",(VLOOKUP($A149,ACOUSTIC_PIVOT_TABLE!$B$4:$AO$500,6,FALSE)))</f>
        <v/>
      </c>
      <c r="AL149" s="27" t="str">
        <f>IF($A149="","",(VLOOKUP($A149,ACOUSTIC_PIVOT_TABLE!$B$4:$AO$500,7,FALSE)))</f>
        <v/>
      </c>
      <c r="AM149" s="27" t="str">
        <f>IF($A149="","",(VLOOKUP($A149,ACOUSTIC_PIVOT_TABLE!$B$4:$AO$500,8,FALSE)))</f>
        <v/>
      </c>
      <c r="AN149" s="27" t="str">
        <f>IF($A149="","",(VLOOKUP($A149,ACOUSTIC_PIVOT_TABLE!$B$4:$AO$500,9,FALSE)))</f>
        <v/>
      </c>
      <c r="AO149" s="27" t="str">
        <f>IF($A149="","",(VLOOKUP($A149,ACOUSTIC_PIVOT_TABLE!$B$4:$AO$500,10,FALSE)))</f>
        <v/>
      </c>
      <c r="AP149" s="27" t="str">
        <f>IF($A149="","",(VLOOKUP($A149,ACOUSTIC_PIVOT_TABLE!$B$4:$AO$500,11,FALSE)))</f>
        <v/>
      </c>
      <c r="AQ149" s="27" t="str">
        <f>IF($A149="","",(VLOOKUP($A149,ACOUSTIC_PIVOT_TABLE!$B$4:$AO$500,12,FALSE)))</f>
        <v/>
      </c>
      <c r="AR149" s="27" t="str">
        <f>IF($A149="","",(VLOOKUP($A149,ACOUSTIC_PIVOT_TABLE!$B$4:$AO$500,13,FALSE)))</f>
        <v/>
      </c>
      <c r="AS149" s="27" t="str">
        <f>IF($A149="","",(VLOOKUP($A149,ACOUSTIC_PIVOT_TABLE!$B$4:$AO$500,14,FALSE)))</f>
        <v/>
      </c>
      <c r="AT149" s="27" t="str">
        <f>IF($A149="","",(VLOOKUP($A149,ACOUSTIC_PIVOT_TABLE!$B$4:$AO$500,15,FALSE)))</f>
        <v/>
      </c>
      <c r="AU149" s="27" t="str">
        <f>IF($A149="","",(VLOOKUP($A149,ACOUSTIC_PIVOT_TABLE!$B$4:$AO$500,16,FALSE)))</f>
        <v/>
      </c>
      <c r="AV149" s="27" t="str">
        <f>IF($A149="","",(VLOOKUP($A149,ACOUSTIC_PIVOT_TABLE!$B$4:$AO$500,17,FALSE)))</f>
        <v/>
      </c>
      <c r="AW149" s="27" t="str">
        <f>IF($A149="","",(VLOOKUP($A149,ACOUSTIC_PIVOT_TABLE!$B$4:$AO$500,18,FALSE)))</f>
        <v/>
      </c>
      <c r="AX149" s="27" t="str">
        <f>IF($A149="","",(VLOOKUP($A149,ACOUSTIC_PIVOT_TABLE!$B$4:$AO$500,19,FALSE)))</f>
        <v/>
      </c>
      <c r="AY149" s="27" t="str">
        <f>IF($A149="","",(VLOOKUP($A149,ACOUSTIC_PIVOT_TABLE!$B$4:$AO$500,20,FALSE)))</f>
        <v/>
      </c>
      <c r="AZ149" s="27" t="str">
        <f>IF($A149="","",(VLOOKUP($A149,ACOUSTIC_PIVOT_TABLE!$B$4:$AO$500,21,FALSE)))</f>
        <v/>
      </c>
      <c r="BA149" s="27" t="str">
        <f>IF($A149="","",(VLOOKUP($A149,ACOUSTIC_PIVOT_TABLE!$B$4:$AO$500,22,FALSE)))</f>
        <v/>
      </c>
      <c r="BB149" s="27" t="str">
        <f>IF($A149="","",(VLOOKUP($A149,ACOUSTIC_PIVOT_TABLE!$B$4:$AO$500,23,FALSE)))</f>
        <v/>
      </c>
      <c r="BC149" s="27" t="str">
        <f>IF($A149="","",(VLOOKUP($A149,ACOUSTIC_PIVOT_TABLE!$B$4:$AO$500,24,FALSE)))</f>
        <v/>
      </c>
      <c r="BD149" s="27" t="str">
        <f>IF($A149="","",(VLOOKUP($A149,ACOUSTIC_PIVOT_TABLE!$B$4:$AO$500,25,FALSE)))</f>
        <v/>
      </c>
      <c r="BE149" s="27" t="str">
        <f>IF($A149="","",(VLOOKUP($A149,ACOUSTIC_PIVOT_TABLE!$B$4:$AO$500,26,FALSE)))</f>
        <v/>
      </c>
      <c r="BF149" s="27" t="str">
        <f>IF($A149="","",(VLOOKUP($A149,ACOUSTIC_PIVOT_TABLE!$B$4:$AO$500,27,FALSE)))</f>
        <v/>
      </c>
      <c r="BG149" s="27" t="str">
        <f>IF($A149="","",(VLOOKUP($A149,ACOUSTIC_PIVOT_TABLE!$B$4:$AO$500,28,FALSE)))</f>
        <v/>
      </c>
      <c r="BH149" s="27" t="str">
        <f>IF($A149="","",(VLOOKUP($A149,ACOUSTIC_PIVOT_TABLE!$B$4:$AO$500,29,FALSE)))</f>
        <v/>
      </c>
      <c r="BI149" s="27" t="str">
        <f>IF($A149="","",(VLOOKUP($A149,ACOUSTIC_PIVOT_TABLE!$B$4:$AO$500,30,FALSE)))</f>
        <v/>
      </c>
      <c r="BJ149" s="27" t="str">
        <f>IF($A149="","",(VLOOKUP($A149,ACOUSTIC_PIVOT_TABLE!$B$4:$AO$500,31,FALSE)))</f>
        <v/>
      </c>
      <c r="BK149" s="27" t="str">
        <f>IF($A149="","",(VLOOKUP($A149,ACOUSTIC_PIVOT_TABLE!$B$4:$AO$500,32,FALSE)))</f>
        <v/>
      </c>
      <c r="BL149" s="27" t="str">
        <f>IF($A149="","",(VLOOKUP($A149,ACOUSTIC_PIVOT_TABLE!$B$4:$AO$500,33,FALSE)))</f>
        <v/>
      </c>
      <c r="BM149" s="27" t="str">
        <f>IF($A149="","",(VLOOKUP($A149,ACOUSTIC_PIVOT_TABLE!$B$4:$AO$500,34,FALSE)))</f>
        <v/>
      </c>
      <c r="BN149" s="27" t="str">
        <f>IF($A149="","",(VLOOKUP($A149,ACOUSTIC_PIVOT_TABLE!$B$4:$AO$500,35,FALSE)))</f>
        <v/>
      </c>
      <c r="BO149" s="27" t="str">
        <f>IF($A149="","",(VLOOKUP($A149,ACOUSTIC_PIVOT_TABLE!$B$4:$AO$500,36,FALSE)))</f>
        <v/>
      </c>
      <c r="BP149" s="27" t="str">
        <f>IF($A149="","",(VLOOKUP($A149,ACOUSTIC_PIVOT_TABLE!$B$4:$AO$500,37,FALSE)))</f>
        <v/>
      </c>
      <c r="BQ149" s="27" t="str">
        <f>IF($A149="","",(VLOOKUP($A149,ACOUSTIC_PIVOT_TABLE!$B$4:$AO$500,38,FALSE)))</f>
        <v/>
      </c>
      <c r="BR149" s="27" t="str">
        <f>IF($A149="","",(VLOOKUP($A149,ACOUSTIC_PIVOT_TABLE!$B$4:$AO$500,39,FALSE)))</f>
        <v/>
      </c>
      <c r="BS149" s="27" t="str">
        <f>IF($A149="","",(VLOOKUP($A149,ACOUSTIC_PIVOT_TABLE!$B$4:$AO$500,40,FALSE)))</f>
        <v/>
      </c>
    </row>
    <row r="150" spans="1:71" x14ac:dyDescent="0.25">
      <c r="A150" s="1" t="str">
        <f>IF(ACOUSTIC_PIVOT_TABLE!B152 = 0, "",ACOUSTIC_PIVOT_TABLE!B152)</f>
        <v/>
      </c>
      <c r="B150" s="1" t="str">
        <f>IF($A150="","",(VLOOKUP($A150,ACOUSTICS_COMBINED!$B$3:$AQ$501,21,FALSE)))</f>
        <v/>
      </c>
      <c r="C150" s="1" t="str">
        <f>IF($A150="","",(VLOOKUP($A150,ACOUSTICS_COMBINED!$B$3:$AQ$501,22,FALSE)))</f>
        <v/>
      </c>
      <c r="D150" s="1" t="str">
        <f>IF($A150="","",(VLOOKUP($A150,ACOUSTICS_COMBINED!$B$3:$AQ$501,12,FALSE)))</f>
        <v/>
      </c>
      <c r="E150" s="1" t="str">
        <f>IF($A150="","",(VLOOKUP($A150,ACOUSTICS_COMBINED!$B$3:$AQ$501,13,FALSE)))</f>
        <v/>
      </c>
      <c r="F150" s="1" t="str">
        <f>IF($A150="","",(VLOOKUP($A150,ACOUSTICS_COMBINED!$B$3:$AQ$501,14,FALSE)))</f>
        <v/>
      </c>
      <c r="G150" s="1" t="str">
        <f>IF($A150="","",(VLOOKUP($A150,ACOUSTICS_COMBINED!$B$3:$AQ$501,23,FALSE)))</f>
        <v/>
      </c>
      <c r="H150" s="1" t="str">
        <f>IF($A150="","",(VLOOKUP($A150,ACOUSTICS_COMBINED!$B$3:$AQ$501,24,FALSE)))</f>
        <v/>
      </c>
      <c r="I150" s="1" t="str">
        <f>IF($A150="","",(VLOOKUP($A150,ACOUSTICS_COMBINED!$B$3:$AQ$501,15,FALSE)))</f>
        <v/>
      </c>
      <c r="J150" s="1" t="str">
        <f>IF($A150="","",(VLOOKUP($A150,ACOUSTICS_COMBINED!$B$3:$AQ$501,16,FALSE)))</f>
        <v/>
      </c>
      <c r="K150" s="1" t="str">
        <f>IF($A150="","",(VLOOKUP($A150,ACOUSTICS_COMBINED!$B$3:$AQ$501,17,FALSE)))</f>
        <v/>
      </c>
      <c r="L150" s="1" t="str">
        <f>IF($A150="","",(VLOOKUP($A150,ACOUSTICS_COMBINED!$B$3:$AQ$501,18,FALSE)))</f>
        <v/>
      </c>
      <c r="M150" s="1" t="str">
        <f>IF($A150="","",(VLOOKUP($A150,ACOUSTICS_COMBINED!$B$3:$AQ$501,25,FALSE)))</f>
        <v/>
      </c>
      <c r="N150" s="16" t="str">
        <f>IF($A150="","",(VLOOKUP($A150,ACOUSTICS_COMBINED!$B$3:$AQ$501,19,FALSE)))</f>
        <v/>
      </c>
      <c r="O150" s="16" t="str">
        <f>IF($A150="","",(VLOOKUP($A150,ACOUSTICS_COMBINED!$B$3:$AQ$501,20,FALSE)))</f>
        <v/>
      </c>
      <c r="P150" s="1" t="str">
        <f>IF($A150="","",(VLOOKUP($A150,ACOUSTICS_COMBINED!$B$3:$AQ$501,26,FALSE)))</f>
        <v/>
      </c>
      <c r="Q150" s="1" t="str">
        <f>IF($A150="","",(VLOOKUP($A150,ACOUSTICS_COMBINED!$B$3:$AQ$501,27,FALSE)))</f>
        <v/>
      </c>
      <c r="R150" s="1" t="str">
        <f>IF($A150="","",(VLOOKUP($A150,ACOUSTICS_COMBINED!$B$3:$AQ$501,28,FALSE)))</f>
        <v/>
      </c>
      <c r="S150" s="1" t="str">
        <f>IF($A150="","",(VLOOKUP($A150,ACOUSTICS_COMBINED!$B$3:$AQ$501,29,FALSE)))</f>
        <v/>
      </c>
      <c r="T150" s="1" t="str">
        <f>IF($A150="","",(VLOOKUP($A150,ACOUSTICS_COMBINED!$B$3:$AQ$501,30,FALSE)))</f>
        <v/>
      </c>
      <c r="U150" s="1" t="str">
        <f>IF($A150="","",(VLOOKUP($A150,ACOUSTICS_COMBINED!$B$3:$AQ$501,31,FALSE)))</f>
        <v/>
      </c>
      <c r="V150" s="1" t="str">
        <f>IF($A150="","",(VLOOKUP($A150,ACOUSTICS_COMBINED!$B$3:$AQ$501,32,FALSE)))</f>
        <v/>
      </c>
      <c r="W150" s="1" t="str">
        <f>IF($A150="","",(VLOOKUP($A150,ACOUSTICS_COMBINED!$B$3:$AQ$501,33,FALSE)))</f>
        <v/>
      </c>
      <c r="X150" s="1" t="str">
        <f>IF($A150="","",(VLOOKUP($A150,ACOUSTICS_COMBINED!$B$3:$AQ$501,34,FALSE)))</f>
        <v/>
      </c>
      <c r="Y150" s="1" t="str">
        <f>IF($A150="","",(VLOOKUP($A150,ACOUSTICS_COMBINED!$B$3:$AQ$501,35,FALSE)))</f>
        <v/>
      </c>
      <c r="Z150" s="1" t="str">
        <f>IF($A150="","",(VLOOKUP($A150,ACOUSTICS_COMBINED!$B$3:$AQ$501,36,FALSE)))</f>
        <v/>
      </c>
      <c r="AA150" s="1" t="str">
        <f>IF($A150="","",(VLOOKUP($A150,ACOUSTICS_COMBINED!$B$3:$AQ$501,37,FALSE)))</f>
        <v/>
      </c>
      <c r="AB150" s="1" t="str">
        <f>IF($A150="","",(VLOOKUP($A150,ACOUSTICS_COMBINED!$B$3:$AQ$501,38,FALSE)))</f>
        <v/>
      </c>
      <c r="AC150" s="1" t="str">
        <f>IF($A150="","",(VLOOKUP($A150,ACOUSTICS_COMBINED!$B$3:$AQ$501,39,FALSE)))</f>
        <v/>
      </c>
      <c r="AD150" s="1" t="str">
        <f>IF($A150="","",(VLOOKUP($A150,ACOUSTICS_COMBINED!$B$3:$AQ$501,40,FALSE)))</f>
        <v/>
      </c>
      <c r="AE150" s="1" t="str">
        <f>IF($A150="","",(VLOOKUP($A150,ACOUSTICS_COMBINED!$B$3:$AQ$501,41,FALSE)))</f>
        <v/>
      </c>
      <c r="AF150" s="1" t="str">
        <f>IF($A150="","",(VLOOKUP($A150,ACOUSTICS_COMBINED!$B$3:$AQ$501,42,FALSE)))</f>
        <v/>
      </c>
      <c r="AG150" s="27" t="str">
        <f>IF($A150="","",(VLOOKUP($A150,ACOUSTIC_PIVOT_TABLE!$B$4:$AO$500,2,FALSE)))</f>
        <v/>
      </c>
      <c r="AH150" s="27" t="str">
        <f>IF($A150="","",(VLOOKUP($A150,ACOUSTIC_PIVOT_TABLE!$B$4:$AO$500,3,FALSE)))</f>
        <v/>
      </c>
      <c r="AI150" s="27" t="str">
        <f>IF($A150="","",(VLOOKUP($A150,ACOUSTIC_PIVOT_TABLE!$B$4:$AO$500,4,FALSE)))</f>
        <v/>
      </c>
      <c r="AJ150" s="27" t="str">
        <f>IF($A150="","",(VLOOKUP($A150,ACOUSTIC_PIVOT_TABLE!$B$4:$AO$500,5,FALSE)))</f>
        <v/>
      </c>
      <c r="AK150" s="27" t="str">
        <f>IF($A150="","",(VLOOKUP($A150,ACOUSTIC_PIVOT_TABLE!$B$4:$AO$500,6,FALSE)))</f>
        <v/>
      </c>
      <c r="AL150" s="27" t="str">
        <f>IF($A150="","",(VLOOKUP($A150,ACOUSTIC_PIVOT_TABLE!$B$4:$AO$500,7,FALSE)))</f>
        <v/>
      </c>
      <c r="AM150" s="27" t="str">
        <f>IF($A150="","",(VLOOKUP($A150,ACOUSTIC_PIVOT_TABLE!$B$4:$AO$500,8,FALSE)))</f>
        <v/>
      </c>
      <c r="AN150" s="27" t="str">
        <f>IF($A150="","",(VLOOKUP($A150,ACOUSTIC_PIVOT_TABLE!$B$4:$AO$500,9,FALSE)))</f>
        <v/>
      </c>
      <c r="AO150" s="27" t="str">
        <f>IF($A150="","",(VLOOKUP($A150,ACOUSTIC_PIVOT_TABLE!$B$4:$AO$500,10,FALSE)))</f>
        <v/>
      </c>
      <c r="AP150" s="27" t="str">
        <f>IF($A150="","",(VLOOKUP($A150,ACOUSTIC_PIVOT_TABLE!$B$4:$AO$500,11,FALSE)))</f>
        <v/>
      </c>
      <c r="AQ150" s="27" t="str">
        <f>IF($A150="","",(VLOOKUP($A150,ACOUSTIC_PIVOT_TABLE!$B$4:$AO$500,12,FALSE)))</f>
        <v/>
      </c>
      <c r="AR150" s="27" t="str">
        <f>IF($A150="","",(VLOOKUP($A150,ACOUSTIC_PIVOT_TABLE!$B$4:$AO$500,13,FALSE)))</f>
        <v/>
      </c>
      <c r="AS150" s="27" t="str">
        <f>IF($A150="","",(VLOOKUP($A150,ACOUSTIC_PIVOT_TABLE!$B$4:$AO$500,14,FALSE)))</f>
        <v/>
      </c>
      <c r="AT150" s="27" t="str">
        <f>IF($A150="","",(VLOOKUP($A150,ACOUSTIC_PIVOT_TABLE!$B$4:$AO$500,15,FALSE)))</f>
        <v/>
      </c>
      <c r="AU150" s="27" t="str">
        <f>IF($A150="","",(VLOOKUP($A150,ACOUSTIC_PIVOT_TABLE!$B$4:$AO$500,16,FALSE)))</f>
        <v/>
      </c>
      <c r="AV150" s="27" t="str">
        <f>IF($A150="","",(VLOOKUP($A150,ACOUSTIC_PIVOT_TABLE!$B$4:$AO$500,17,FALSE)))</f>
        <v/>
      </c>
      <c r="AW150" s="27" t="str">
        <f>IF($A150="","",(VLOOKUP($A150,ACOUSTIC_PIVOT_TABLE!$B$4:$AO$500,18,FALSE)))</f>
        <v/>
      </c>
      <c r="AX150" s="27" t="str">
        <f>IF($A150="","",(VLOOKUP($A150,ACOUSTIC_PIVOT_TABLE!$B$4:$AO$500,19,FALSE)))</f>
        <v/>
      </c>
      <c r="AY150" s="27" t="str">
        <f>IF($A150="","",(VLOOKUP($A150,ACOUSTIC_PIVOT_TABLE!$B$4:$AO$500,20,FALSE)))</f>
        <v/>
      </c>
      <c r="AZ150" s="27" t="str">
        <f>IF($A150="","",(VLOOKUP($A150,ACOUSTIC_PIVOT_TABLE!$B$4:$AO$500,21,FALSE)))</f>
        <v/>
      </c>
      <c r="BA150" s="27" t="str">
        <f>IF($A150="","",(VLOOKUP($A150,ACOUSTIC_PIVOT_TABLE!$B$4:$AO$500,22,FALSE)))</f>
        <v/>
      </c>
      <c r="BB150" s="27" t="str">
        <f>IF($A150="","",(VLOOKUP($A150,ACOUSTIC_PIVOT_TABLE!$B$4:$AO$500,23,FALSE)))</f>
        <v/>
      </c>
      <c r="BC150" s="27" t="str">
        <f>IF($A150="","",(VLOOKUP($A150,ACOUSTIC_PIVOT_TABLE!$B$4:$AO$500,24,FALSE)))</f>
        <v/>
      </c>
      <c r="BD150" s="27" t="str">
        <f>IF($A150="","",(VLOOKUP($A150,ACOUSTIC_PIVOT_TABLE!$B$4:$AO$500,25,FALSE)))</f>
        <v/>
      </c>
      <c r="BE150" s="27" t="str">
        <f>IF($A150="","",(VLOOKUP($A150,ACOUSTIC_PIVOT_TABLE!$B$4:$AO$500,26,FALSE)))</f>
        <v/>
      </c>
      <c r="BF150" s="27" t="str">
        <f>IF($A150="","",(VLOOKUP($A150,ACOUSTIC_PIVOT_TABLE!$B$4:$AO$500,27,FALSE)))</f>
        <v/>
      </c>
      <c r="BG150" s="27" t="str">
        <f>IF($A150="","",(VLOOKUP($A150,ACOUSTIC_PIVOT_TABLE!$B$4:$AO$500,28,FALSE)))</f>
        <v/>
      </c>
      <c r="BH150" s="27" t="str">
        <f>IF($A150="","",(VLOOKUP($A150,ACOUSTIC_PIVOT_TABLE!$B$4:$AO$500,29,FALSE)))</f>
        <v/>
      </c>
      <c r="BI150" s="27" t="str">
        <f>IF($A150="","",(VLOOKUP($A150,ACOUSTIC_PIVOT_TABLE!$B$4:$AO$500,30,FALSE)))</f>
        <v/>
      </c>
      <c r="BJ150" s="27" t="str">
        <f>IF($A150="","",(VLOOKUP($A150,ACOUSTIC_PIVOT_TABLE!$B$4:$AO$500,31,FALSE)))</f>
        <v/>
      </c>
      <c r="BK150" s="27" t="str">
        <f>IF($A150="","",(VLOOKUP($A150,ACOUSTIC_PIVOT_TABLE!$B$4:$AO$500,32,FALSE)))</f>
        <v/>
      </c>
      <c r="BL150" s="27" t="str">
        <f>IF($A150="","",(VLOOKUP($A150,ACOUSTIC_PIVOT_TABLE!$B$4:$AO$500,33,FALSE)))</f>
        <v/>
      </c>
      <c r="BM150" s="27" t="str">
        <f>IF($A150="","",(VLOOKUP($A150,ACOUSTIC_PIVOT_TABLE!$B$4:$AO$500,34,FALSE)))</f>
        <v/>
      </c>
      <c r="BN150" s="27" t="str">
        <f>IF($A150="","",(VLOOKUP($A150,ACOUSTIC_PIVOT_TABLE!$B$4:$AO$500,35,FALSE)))</f>
        <v/>
      </c>
      <c r="BO150" s="27" t="str">
        <f>IF($A150="","",(VLOOKUP($A150,ACOUSTIC_PIVOT_TABLE!$B$4:$AO$500,36,FALSE)))</f>
        <v/>
      </c>
      <c r="BP150" s="27" t="str">
        <f>IF($A150="","",(VLOOKUP($A150,ACOUSTIC_PIVOT_TABLE!$B$4:$AO$500,37,FALSE)))</f>
        <v/>
      </c>
      <c r="BQ150" s="27" t="str">
        <f>IF($A150="","",(VLOOKUP($A150,ACOUSTIC_PIVOT_TABLE!$B$4:$AO$500,38,FALSE)))</f>
        <v/>
      </c>
      <c r="BR150" s="27" t="str">
        <f>IF($A150="","",(VLOOKUP($A150,ACOUSTIC_PIVOT_TABLE!$B$4:$AO$500,39,FALSE)))</f>
        <v/>
      </c>
      <c r="BS150" s="27" t="str">
        <f>IF($A150="","",(VLOOKUP($A150,ACOUSTIC_PIVOT_TABLE!$B$4:$AO$500,40,FALSE)))</f>
        <v/>
      </c>
    </row>
    <row r="151" spans="1:71" x14ac:dyDescent="0.25">
      <c r="A151" s="1" t="str">
        <f>IF(ACOUSTIC_PIVOT_TABLE!B153 = 0, "",ACOUSTIC_PIVOT_TABLE!B153)</f>
        <v/>
      </c>
      <c r="B151" s="1" t="str">
        <f>IF($A151="","",(VLOOKUP($A151,ACOUSTICS_COMBINED!$B$3:$AQ$501,21,FALSE)))</f>
        <v/>
      </c>
      <c r="C151" s="1" t="str">
        <f>IF($A151="","",(VLOOKUP($A151,ACOUSTICS_COMBINED!$B$3:$AQ$501,22,FALSE)))</f>
        <v/>
      </c>
      <c r="D151" s="1" t="str">
        <f>IF($A151="","",(VLOOKUP($A151,ACOUSTICS_COMBINED!$B$3:$AQ$501,12,FALSE)))</f>
        <v/>
      </c>
      <c r="E151" s="1" t="str">
        <f>IF($A151="","",(VLOOKUP($A151,ACOUSTICS_COMBINED!$B$3:$AQ$501,13,FALSE)))</f>
        <v/>
      </c>
      <c r="F151" s="1" t="str">
        <f>IF($A151="","",(VLOOKUP($A151,ACOUSTICS_COMBINED!$B$3:$AQ$501,14,FALSE)))</f>
        <v/>
      </c>
      <c r="G151" s="1" t="str">
        <f>IF($A151="","",(VLOOKUP($A151,ACOUSTICS_COMBINED!$B$3:$AQ$501,23,FALSE)))</f>
        <v/>
      </c>
      <c r="H151" s="1" t="str">
        <f>IF($A151="","",(VLOOKUP($A151,ACOUSTICS_COMBINED!$B$3:$AQ$501,24,FALSE)))</f>
        <v/>
      </c>
      <c r="I151" s="1" t="str">
        <f>IF($A151="","",(VLOOKUP($A151,ACOUSTICS_COMBINED!$B$3:$AQ$501,15,FALSE)))</f>
        <v/>
      </c>
      <c r="J151" s="1" t="str">
        <f>IF($A151="","",(VLOOKUP($A151,ACOUSTICS_COMBINED!$B$3:$AQ$501,16,FALSE)))</f>
        <v/>
      </c>
      <c r="K151" s="1" t="str">
        <f>IF($A151="","",(VLOOKUP($A151,ACOUSTICS_COMBINED!$B$3:$AQ$501,17,FALSE)))</f>
        <v/>
      </c>
      <c r="L151" s="1" t="str">
        <f>IF($A151="","",(VLOOKUP($A151,ACOUSTICS_COMBINED!$B$3:$AQ$501,18,FALSE)))</f>
        <v/>
      </c>
      <c r="M151" s="1" t="str">
        <f>IF($A151="","",(VLOOKUP($A151,ACOUSTICS_COMBINED!$B$3:$AQ$501,25,FALSE)))</f>
        <v/>
      </c>
      <c r="N151" s="16" t="str">
        <f>IF($A151="","",(VLOOKUP($A151,ACOUSTICS_COMBINED!$B$3:$AQ$501,19,FALSE)))</f>
        <v/>
      </c>
      <c r="O151" s="16" t="str">
        <f>IF($A151="","",(VLOOKUP($A151,ACOUSTICS_COMBINED!$B$3:$AQ$501,20,FALSE)))</f>
        <v/>
      </c>
      <c r="P151" s="1" t="str">
        <f>IF($A151="","",(VLOOKUP($A151,ACOUSTICS_COMBINED!$B$3:$AQ$501,26,FALSE)))</f>
        <v/>
      </c>
      <c r="Q151" s="1" t="str">
        <f>IF($A151="","",(VLOOKUP($A151,ACOUSTICS_COMBINED!$B$3:$AQ$501,27,FALSE)))</f>
        <v/>
      </c>
      <c r="R151" s="1" t="str">
        <f>IF($A151="","",(VLOOKUP($A151,ACOUSTICS_COMBINED!$B$3:$AQ$501,28,FALSE)))</f>
        <v/>
      </c>
      <c r="S151" s="1" t="str">
        <f>IF($A151="","",(VLOOKUP($A151,ACOUSTICS_COMBINED!$B$3:$AQ$501,29,FALSE)))</f>
        <v/>
      </c>
      <c r="T151" s="1" t="str">
        <f>IF($A151="","",(VLOOKUP($A151,ACOUSTICS_COMBINED!$B$3:$AQ$501,30,FALSE)))</f>
        <v/>
      </c>
      <c r="U151" s="1" t="str">
        <f>IF($A151="","",(VLOOKUP($A151,ACOUSTICS_COMBINED!$B$3:$AQ$501,31,FALSE)))</f>
        <v/>
      </c>
      <c r="V151" s="1" t="str">
        <f>IF($A151="","",(VLOOKUP($A151,ACOUSTICS_COMBINED!$B$3:$AQ$501,32,FALSE)))</f>
        <v/>
      </c>
      <c r="W151" s="1" t="str">
        <f>IF($A151="","",(VLOOKUP($A151,ACOUSTICS_COMBINED!$B$3:$AQ$501,33,FALSE)))</f>
        <v/>
      </c>
      <c r="X151" s="1" t="str">
        <f>IF($A151="","",(VLOOKUP($A151,ACOUSTICS_COMBINED!$B$3:$AQ$501,34,FALSE)))</f>
        <v/>
      </c>
      <c r="Y151" s="1" t="str">
        <f>IF($A151="","",(VLOOKUP($A151,ACOUSTICS_COMBINED!$B$3:$AQ$501,35,FALSE)))</f>
        <v/>
      </c>
      <c r="Z151" s="1" t="str">
        <f>IF($A151="","",(VLOOKUP($A151,ACOUSTICS_COMBINED!$B$3:$AQ$501,36,FALSE)))</f>
        <v/>
      </c>
      <c r="AA151" s="1" t="str">
        <f>IF($A151="","",(VLOOKUP($A151,ACOUSTICS_COMBINED!$B$3:$AQ$501,37,FALSE)))</f>
        <v/>
      </c>
      <c r="AB151" s="1" t="str">
        <f>IF($A151="","",(VLOOKUP($A151,ACOUSTICS_COMBINED!$B$3:$AQ$501,38,FALSE)))</f>
        <v/>
      </c>
      <c r="AC151" s="1" t="str">
        <f>IF($A151="","",(VLOOKUP($A151,ACOUSTICS_COMBINED!$B$3:$AQ$501,39,FALSE)))</f>
        <v/>
      </c>
      <c r="AD151" s="1" t="str">
        <f>IF($A151="","",(VLOOKUP($A151,ACOUSTICS_COMBINED!$B$3:$AQ$501,40,FALSE)))</f>
        <v/>
      </c>
      <c r="AE151" s="1" t="str">
        <f>IF($A151="","",(VLOOKUP($A151,ACOUSTICS_COMBINED!$B$3:$AQ$501,41,FALSE)))</f>
        <v/>
      </c>
      <c r="AF151" s="1" t="str">
        <f>IF($A151="","",(VLOOKUP($A151,ACOUSTICS_COMBINED!$B$3:$AQ$501,42,FALSE)))</f>
        <v/>
      </c>
      <c r="AG151" s="27" t="str">
        <f>IF($A151="","",(VLOOKUP($A151,ACOUSTIC_PIVOT_TABLE!$B$4:$AO$500,2,FALSE)))</f>
        <v/>
      </c>
      <c r="AH151" s="27" t="str">
        <f>IF($A151="","",(VLOOKUP($A151,ACOUSTIC_PIVOT_TABLE!$B$4:$AO$500,3,FALSE)))</f>
        <v/>
      </c>
      <c r="AI151" s="27" t="str">
        <f>IF($A151="","",(VLOOKUP($A151,ACOUSTIC_PIVOT_TABLE!$B$4:$AO$500,4,FALSE)))</f>
        <v/>
      </c>
      <c r="AJ151" s="27" t="str">
        <f>IF($A151="","",(VLOOKUP($A151,ACOUSTIC_PIVOT_TABLE!$B$4:$AO$500,5,FALSE)))</f>
        <v/>
      </c>
      <c r="AK151" s="27" t="str">
        <f>IF($A151="","",(VLOOKUP($A151,ACOUSTIC_PIVOT_TABLE!$B$4:$AO$500,6,FALSE)))</f>
        <v/>
      </c>
      <c r="AL151" s="27" t="str">
        <f>IF($A151="","",(VLOOKUP($A151,ACOUSTIC_PIVOT_TABLE!$B$4:$AO$500,7,FALSE)))</f>
        <v/>
      </c>
      <c r="AM151" s="27" t="str">
        <f>IF($A151="","",(VLOOKUP($A151,ACOUSTIC_PIVOT_TABLE!$B$4:$AO$500,8,FALSE)))</f>
        <v/>
      </c>
      <c r="AN151" s="27" t="str">
        <f>IF($A151="","",(VLOOKUP($A151,ACOUSTIC_PIVOT_TABLE!$B$4:$AO$500,9,FALSE)))</f>
        <v/>
      </c>
      <c r="AO151" s="27" t="str">
        <f>IF($A151="","",(VLOOKUP($A151,ACOUSTIC_PIVOT_TABLE!$B$4:$AO$500,10,FALSE)))</f>
        <v/>
      </c>
      <c r="AP151" s="27" t="str">
        <f>IF($A151="","",(VLOOKUP($A151,ACOUSTIC_PIVOT_TABLE!$B$4:$AO$500,11,FALSE)))</f>
        <v/>
      </c>
      <c r="AQ151" s="27" t="str">
        <f>IF($A151="","",(VLOOKUP($A151,ACOUSTIC_PIVOT_TABLE!$B$4:$AO$500,12,FALSE)))</f>
        <v/>
      </c>
      <c r="AR151" s="27" t="str">
        <f>IF($A151="","",(VLOOKUP($A151,ACOUSTIC_PIVOT_TABLE!$B$4:$AO$500,13,FALSE)))</f>
        <v/>
      </c>
      <c r="AS151" s="27" t="str">
        <f>IF($A151="","",(VLOOKUP($A151,ACOUSTIC_PIVOT_TABLE!$B$4:$AO$500,14,FALSE)))</f>
        <v/>
      </c>
      <c r="AT151" s="27" t="str">
        <f>IF($A151="","",(VLOOKUP($A151,ACOUSTIC_PIVOT_TABLE!$B$4:$AO$500,15,FALSE)))</f>
        <v/>
      </c>
      <c r="AU151" s="27" t="str">
        <f>IF($A151="","",(VLOOKUP($A151,ACOUSTIC_PIVOT_TABLE!$B$4:$AO$500,16,FALSE)))</f>
        <v/>
      </c>
      <c r="AV151" s="27" t="str">
        <f>IF($A151="","",(VLOOKUP($A151,ACOUSTIC_PIVOT_TABLE!$B$4:$AO$500,17,FALSE)))</f>
        <v/>
      </c>
      <c r="AW151" s="27" t="str">
        <f>IF($A151="","",(VLOOKUP($A151,ACOUSTIC_PIVOT_TABLE!$B$4:$AO$500,18,FALSE)))</f>
        <v/>
      </c>
      <c r="AX151" s="27" t="str">
        <f>IF($A151="","",(VLOOKUP($A151,ACOUSTIC_PIVOT_TABLE!$B$4:$AO$500,19,FALSE)))</f>
        <v/>
      </c>
      <c r="AY151" s="27" t="str">
        <f>IF($A151="","",(VLOOKUP($A151,ACOUSTIC_PIVOT_TABLE!$B$4:$AO$500,20,FALSE)))</f>
        <v/>
      </c>
      <c r="AZ151" s="27" t="str">
        <f>IF($A151="","",(VLOOKUP($A151,ACOUSTIC_PIVOT_TABLE!$B$4:$AO$500,21,FALSE)))</f>
        <v/>
      </c>
      <c r="BA151" s="27" t="str">
        <f>IF($A151="","",(VLOOKUP($A151,ACOUSTIC_PIVOT_TABLE!$B$4:$AO$500,22,FALSE)))</f>
        <v/>
      </c>
      <c r="BB151" s="27" t="str">
        <f>IF($A151="","",(VLOOKUP($A151,ACOUSTIC_PIVOT_TABLE!$B$4:$AO$500,23,FALSE)))</f>
        <v/>
      </c>
      <c r="BC151" s="27" t="str">
        <f>IF($A151="","",(VLOOKUP($A151,ACOUSTIC_PIVOT_TABLE!$B$4:$AO$500,24,FALSE)))</f>
        <v/>
      </c>
      <c r="BD151" s="27" t="str">
        <f>IF($A151="","",(VLOOKUP($A151,ACOUSTIC_PIVOT_TABLE!$B$4:$AO$500,25,FALSE)))</f>
        <v/>
      </c>
      <c r="BE151" s="27" t="str">
        <f>IF($A151="","",(VLOOKUP($A151,ACOUSTIC_PIVOT_TABLE!$B$4:$AO$500,26,FALSE)))</f>
        <v/>
      </c>
      <c r="BF151" s="27" t="str">
        <f>IF($A151="","",(VLOOKUP($A151,ACOUSTIC_PIVOT_TABLE!$B$4:$AO$500,27,FALSE)))</f>
        <v/>
      </c>
      <c r="BG151" s="27" t="str">
        <f>IF($A151="","",(VLOOKUP($A151,ACOUSTIC_PIVOT_TABLE!$B$4:$AO$500,28,FALSE)))</f>
        <v/>
      </c>
      <c r="BH151" s="27" t="str">
        <f>IF($A151="","",(VLOOKUP($A151,ACOUSTIC_PIVOT_TABLE!$B$4:$AO$500,29,FALSE)))</f>
        <v/>
      </c>
      <c r="BI151" s="27" t="str">
        <f>IF($A151="","",(VLOOKUP($A151,ACOUSTIC_PIVOT_TABLE!$B$4:$AO$500,30,FALSE)))</f>
        <v/>
      </c>
      <c r="BJ151" s="27" t="str">
        <f>IF($A151="","",(VLOOKUP($A151,ACOUSTIC_PIVOT_TABLE!$B$4:$AO$500,31,FALSE)))</f>
        <v/>
      </c>
      <c r="BK151" s="27" t="str">
        <f>IF($A151="","",(VLOOKUP($A151,ACOUSTIC_PIVOT_TABLE!$B$4:$AO$500,32,FALSE)))</f>
        <v/>
      </c>
      <c r="BL151" s="27" t="str">
        <f>IF($A151="","",(VLOOKUP($A151,ACOUSTIC_PIVOT_TABLE!$B$4:$AO$500,33,FALSE)))</f>
        <v/>
      </c>
      <c r="BM151" s="27" t="str">
        <f>IF($A151="","",(VLOOKUP($A151,ACOUSTIC_PIVOT_TABLE!$B$4:$AO$500,34,FALSE)))</f>
        <v/>
      </c>
      <c r="BN151" s="27" t="str">
        <f>IF($A151="","",(VLOOKUP($A151,ACOUSTIC_PIVOT_TABLE!$B$4:$AO$500,35,FALSE)))</f>
        <v/>
      </c>
      <c r="BO151" s="27" t="str">
        <f>IF($A151="","",(VLOOKUP($A151,ACOUSTIC_PIVOT_TABLE!$B$4:$AO$500,36,FALSE)))</f>
        <v/>
      </c>
      <c r="BP151" s="27" t="str">
        <f>IF($A151="","",(VLOOKUP($A151,ACOUSTIC_PIVOT_TABLE!$B$4:$AO$500,37,FALSE)))</f>
        <v/>
      </c>
      <c r="BQ151" s="27" t="str">
        <f>IF($A151="","",(VLOOKUP($A151,ACOUSTIC_PIVOT_TABLE!$B$4:$AO$500,38,FALSE)))</f>
        <v/>
      </c>
      <c r="BR151" s="27" t="str">
        <f>IF($A151="","",(VLOOKUP($A151,ACOUSTIC_PIVOT_TABLE!$B$4:$AO$500,39,FALSE)))</f>
        <v/>
      </c>
      <c r="BS151" s="27" t="str">
        <f>IF($A151="","",(VLOOKUP($A151,ACOUSTIC_PIVOT_TABLE!$B$4:$AO$500,40,FALSE)))</f>
        <v/>
      </c>
    </row>
    <row r="152" spans="1:71" x14ac:dyDescent="0.25">
      <c r="A152" s="1" t="str">
        <f>IF(ACOUSTIC_PIVOT_TABLE!B154 = 0, "",ACOUSTIC_PIVOT_TABLE!B154)</f>
        <v/>
      </c>
      <c r="B152" s="1" t="str">
        <f>IF($A152="","",(VLOOKUP($A152,ACOUSTICS_COMBINED!$B$3:$AQ$501,21,FALSE)))</f>
        <v/>
      </c>
      <c r="C152" s="1" t="str">
        <f>IF($A152="","",(VLOOKUP($A152,ACOUSTICS_COMBINED!$B$3:$AQ$501,22,FALSE)))</f>
        <v/>
      </c>
      <c r="D152" s="1" t="str">
        <f>IF($A152="","",(VLOOKUP($A152,ACOUSTICS_COMBINED!$B$3:$AQ$501,12,FALSE)))</f>
        <v/>
      </c>
      <c r="E152" s="1" t="str">
        <f>IF($A152="","",(VLOOKUP($A152,ACOUSTICS_COMBINED!$B$3:$AQ$501,13,FALSE)))</f>
        <v/>
      </c>
      <c r="F152" s="1" t="str">
        <f>IF($A152="","",(VLOOKUP($A152,ACOUSTICS_COMBINED!$B$3:$AQ$501,14,FALSE)))</f>
        <v/>
      </c>
      <c r="G152" s="1" t="str">
        <f>IF($A152="","",(VLOOKUP($A152,ACOUSTICS_COMBINED!$B$3:$AQ$501,23,FALSE)))</f>
        <v/>
      </c>
      <c r="H152" s="1" t="str">
        <f>IF($A152="","",(VLOOKUP($A152,ACOUSTICS_COMBINED!$B$3:$AQ$501,24,FALSE)))</f>
        <v/>
      </c>
      <c r="I152" s="1" t="str">
        <f>IF($A152="","",(VLOOKUP($A152,ACOUSTICS_COMBINED!$B$3:$AQ$501,15,FALSE)))</f>
        <v/>
      </c>
      <c r="J152" s="1" t="str">
        <f>IF($A152="","",(VLOOKUP($A152,ACOUSTICS_COMBINED!$B$3:$AQ$501,16,FALSE)))</f>
        <v/>
      </c>
      <c r="K152" s="1" t="str">
        <f>IF($A152="","",(VLOOKUP($A152,ACOUSTICS_COMBINED!$B$3:$AQ$501,17,FALSE)))</f>
        <v/>
      </c>
      <c r="L152" s="1" t="str">
        <f>IF($A152="","",(VLOOKUP($A152,ACOUSTICS_COMBINED!$B$3:$AQ$501,18,FALSE)))</f>
        <v/>
      </c>
      <c r="M152" s="1" t="str">
        <f>IF($A152="","",(VLOOKUP($A152,ACOUSTICS_COMBINED!$B$3:$AQ$501,25,FALSE)))</f>
        <v/>
      </c>
      <c r="N152" s="16" t="str">
        <f>IF($A152="","",(VLOOKUP($A152,ACOUSTICS_COMBINED!$B$3:$AQ$501,19,FALSE)))</f>
        <v/>
      </c>
      <c r="O152" s="16" t="str">
        <f>IF($A152="","",(VLOOKUP($A152,ACOUSTICS_COMBINED!$B$3:$AQ$501,20,FALSE)))</f>
        <v/>
      </c>
      <c r="P152" s="1" t="str">
        <f>IF($A152="","",(VLOOKUP($A152,ACOUSTICS_COMBINED!$B$3:$AQ$501,26,FALSE)))</f>
        <v/>
      </c>
      <c r="Q152" s="1" t="str">
        <f>IF($A152="","",(VLOOKUP($A152,ACOUSTICS_COMBINED!$B$3:$AQ$501,27,FALSE)))</f>
        <v/>
      </c>
      <c r="R152" s="1" t="str">
        <f>IF($A152="","",(VLOOKUP($A152,ACOUSTICS_COMBINED!$B$3:$AQ$501,28,FALSE)))</f>
        <v/>
      </c>
      <c r="S152" s="1" t="str">
        <f>IF($A152="","",(VLOOKUP($A152,ACOUSTICS_COMBINED!$B$3:$AQ$501,29,FALSE)))</f>
        <v/>
      </c>
      <c r="T152" s="1" t="str">
        <f>IF($A152="","",(VLOOKUP($A152,ACOUSTICS_COMBINED!$B$3:$AQ$501,30,FALSE)))</f>
        <v/>
      </c>
      <c r="U152" s="1" t="str">
        <f>IF($A152="","",(VLOOKUP($A152,ACOUSTICS_COMBINED!$B$3:$AQ$501,31,FALSE)))</f>
        <v/>
      </c>
      <c r="V152" s="1" t="str">
        <f>IF($A152="","",(VLOOKUP($A152,ACOUSTICS_COMBINED!$B$3:$AQ$501,32,FALSE)))</f>
        <v/>
      </c>
      <c r="W152" s="1" t="str">
        <f>IF($A152="","",(VLOOKUP($A152,ACOUSTICS_COMBINED!$B$3:$AQ$501,33,FALSE)))</f>
        <v/>
      </c>
      <c r="X152" s="1" t="str">
        <f>IF($A152="","",(VLOOKUP($A152,ACOUSTICS_COMBINED!$B$3:$AQ$501,34,FALSE)))</f>
        <v/>
      </c>
      <c r="Y152" s="1" t="str">
        <f>IF($A152="","",(VLOOKUP($A152,ACOUSTICS_COMBINED!$B$3:$AQ$501,35,FALSE)))</f>
        <v/>
      </c>
      <c r="Z152" s="1" t="str">
        <f>IF($A152="","",(VLOOKUP($A152,ACOUSTICS_COMBINED!$B$3:$AQ$501,36,FALSE)))</f>
        <v/>
      </c>
      <c r="AA152" s="1" t="str">
        <f>IF($A152="","",(VLOOKUP($A152,ACOUSTICS_COMBINED!$B$3:$AQ$501,37,FALSE)))</f>
        <v/>
      </c>
      <c r="AB152" s="1" t="str">
        <f>IF($A152="","",(VLOOKUP($A152,ACOUSTICS_COMBINED!$B$3:$AQ$501,38,FALSE)))</f>
        <v/>
      </c>
      <c r="AC152" s="1" t="str">
        <f>IF($A152="","",(VLOOKUP($A152,ACOUSTICS_COMBINED!$B$3:$AQ$501,39,FALSE)))</f>
        <v/>
      </c>
      <c r="AD152" s="1" t="str">
        <f>IF($A152="","",(VLOOKUP($A152,ACOUSTICS_COMBINED!$B$3:$AQ$501,40,FALSE)))</f>
        <v/>
      </c>
      <c r="AE152" s="1" t="str">
        <f>IF($A152="","",(VLOOKUP($A152,ACOUSTICS_COMBINED!$B$3:$AQ$501,41,FALSE)))</f>
        <v/>
      </c>
      <c r="AF152" s="1" t="str">
        <f>IF($A152="","",(VLOOKUP($A152,ACOUSTICS_COMBINED!$B$3:$AQ$501,42,FALSE)))</f>
        <v/>
      </c>
      <c r="AG152" s="27" t="str">
        <f>IF($A152="","",(VLOOKUP($A152,ACOUSTIC_PIVOT_TABLE!$B$4:$AO$500,2,FALSE)))</f>
        <v/>
      </c>
      <c r="AH152" s="27" t="str">
        <f>IF($A152="","",(VLOOKUP($A152,ACOUSTIC_PIVOT_TABLE!$B$4:$AO$500,3,FALSE)))</f>
        <v/>
      </c>
      <c r="AI152" s="27" t="str">
        <f>IF($A152="","",(VLOOKUP($A152,ACOUSTIC_PIVOT_TABLE!$B$4:$AO$500,4,FALSE)))</f>
        <v/>
      </c>
      <c r="AJ152" s="27" t="str">
        <f>IF($A152="","",(VLOOKUP($A152,ACOUSTIC_PIVOT_TABLE!$B$4:$AO$500,5,FALSE)))</f>
        <v/>
      </c>
      <c r="AK152" s="27" t="str">
        <f>IF($A152="","",(VLOOKUP($A152,ACOUSTIC_PIVOT_TABLE!$B$4:$AO$500,6,FALSE)))</f>
        <v/>
      </c>
      <c r="AL152" s="27" t="str">
        <f>IF($A152="","",(VLOOKUP($A152,ACOUSTIC_PIVOT_TABLE!$B$4:$AO$500,7,FALSE)))</f>
        <v/>
      </c>
      <c r="AM152" s="27" t="str">
        <f>IF($A152="","",(VLOOKUP($A152,ACOUSTIC_PIVOT_TABLE!$B$4:$AO$500,8,FALSE)))</f>
        <v/>
      </c>
      <c r="AN152" s="27" t="str">
        <f>IF($A152="","",(VLOOKUP($A152,ACOUSTIC_PIVOT_TABLE!$B$4:$AO$500,9,FALSE)))</f>
        <v/>
      </c>
      <c r="AO152" s="27" t="str">
        <f>IF($A152="","",(VLOOKUP($A152,ACOUSTIC_PIVOT_TABLE!$B$4:$AO$500,10,FALSE)))</f>
        <v/>
      </c>
      <c r="AP152" s="27" t="str">
        <f>IF($A152="","",(VLOOKUP($A152,ACOUSTIC_PIVOT_TABLE!$B$4:$AO$500,11,FALSE)))</f>
        <v/>
      </c>
      <c r="AQ152" s="27" t="str">
        <f>IF($A152="","",(VLOOKUP($A152,ACOUSTIC_PIVOT_TABLE!$B$4:$AO$500,12,FALSE)))</f>
        <v/>
      </c>
      <c r="AR152" s="27" t="str">
        <f>IF($A152="","",(VLOOKUP($A152,ACOUSTIC_PIVOT_TABLE!$B$4:$AO$500,13,FALSE)))</f>
        <v/>
      </c>
      <c r="AS152" s="27" t="str">
        <f>IF($A152="","",(VLOOKUP($A152,ACOUSTIC_PIVOT_TABLE!$B$4:$AO$500,14,FALSE)))</f>
        <v/>
      </c>
      <c r="AT152" s="27" t="str">
        <f>IF($A152="","",(VLOOKUP($A152,ACOUSTIC_PIVOT_TABLE!$B$4:$AO$500,15,FALSE)))</f>
        <v/>
      </c>
      <c r="AU152" s="27" t="str">
        <f>IF($A152="","",(VLOOKUP($A152,ACOUSTIC_PIVOT_TABLE!$B$4:$AO$500,16,FALSE)))</f>
        <v/>
      </c>
      <c r="AV152" s="27" t="str">
        <f>IF($A152="","",(VLOOKUP($A152,ACOUSTIC_PIVOT_TABLE!$B$4:$AO$500,17,FALSE)))</f>
        <v/>
      </c>
      <c r="AW152" s="27" t="str">
        <f>IF($A152="","",(VLOOKUP($A152,ACOUSTIC_PIVOT_TABLE!$B$4:$AO$500,18,FALSE)))</f>
        <v/>
      </c>
      <c r="AX152" s="27" t="str">
        <f>IF($A152="","",(VLOOKUP($A152,ACOUSTIC_PIVOT_TABLE!$B$4:$AO$500,19,FALSE)))</f>
        <v/>
      </c>
      <c r="AY152" s="27" t="str">
        <f>IF($A152="","",(VLOOKUP($A152,ACOUSTIC_PIVOT_TABLE!$B$4:$AO$500,20,FALSE)))</f>
        <v/>
      </c>
      <c r="AZ152" s="27" t="str">
        <f>IF($A152="","",(VLOOKUP($A152,ACOUSTIC_PIVOT_TABLE!$B$4:$AO$500,21,FALSE)))</f>
        <v/>
      </c>
      <c r="BA152" s="27" t="str">
        <f>IF($A152="","",(VLOOKUP($A152,ACOUSTIC_PIVOT_TABLE!$B$4:$AO$500,22,FALSE)))</f>
        <v/>
      </c>
      <c r="BB152" s="27" t="str">
        <f>IF($A152="","",(VLOOKUP($A152,ACOUSTIC_PIVOT_TABLE!$B$4:$AO$500,23,FALSE)))</f>
        <v/>
      </c>
      <c r="BC152" s="27" t="str">
        <f>IF($A152="","",(VLOOKUP($A152,ACOUSTIC_PIVOT_TABLE!$B$4:$AO$500,24,FALSE)))</f>
        <v/>
      </c>
      <c r="BD152" s="27" t="str">
        <f>IF($A152="","",(VLOOKUP($A152,ACOUSTIC_PIVOT_TABLE!$B$4:$AO$500,25,FALSE)))</f>
        <v/>
      </c>
      <c r="BE152" s="27" t="str">
        <f>IF($A152="","",(VLOOKUP($A152,ACOUSTIC_PIVOT_TABLE!$B$4:$AO$500,26,FALSE)))</f>
        <v/>
      </c>
      <c r="BF152" s="27" t="str">
        <f>IF($A152="","",(VLOOKUP($A152,ACOUSTIC_PIVOT_TABLE!$B$4:$AO$500,27,FALSE)))</f>
        <v/>
      </c>
      <c r="BG152" s="27" t="str">
        <f>IF($A152="","",(VLOOKUP($A152,ACOUSTIC_PIVOT_TABLE!$B$4:$AO$500,28,FALSE)))</f>
        <v/>
      </c>
      <c r="BH152" s="27" t="str">
        <f>IF($A152="","",(VLOOKUP($A152,ACOUSTIC_PIVOT_TABLE!$B$4:$AO$500,29,FALSE)))</f>
        <v/>
      </c>
      <c r="BI152" s="27" t="str">
        <f>IF($A152="","",(VLOOKUP($A152,ACOUSTIC_PIVOT_TABLE!$B$4:$AO$500,30,FALSE)))</f>
        <v/>
      </c>
      <c r="BJ152" s="27" t="str">
        <f>IF($A152="","",(VLOOKUP($A152,ACOUSTIC_PIVOT_TABLE!$B$4:$AO$500,31,FALSE)))</f>
        <v/>
      </c>
      <c r="BK152" s="27" t="str">
        <f>IF($A152="","",(VLOOKUP($A152,ACOUSTIC_PIVOT_TABLE!$B$4:$AO$500,32,FALSE)))</f>
        <v/>
      </c>
      <c r="BL152" s="27" t="str">
        <f>IF($A152="","",(VLOOKUP($A152,ACOUSTIC_PIVOT_TABLE!$B$4:$AO$500,33,FALSE)))</f>
        <v/>
      </c>
      <c r="BM152" s="27" t="str">
        <f>IF($A152="","",(VLOOKUP($A152,ACOUSTIC_PIVOT_TABLE!$B$4:$AO$500,34,FALSE)))</f>
        <v/>
      </c>
      <c r="BN152" s="27" t="str">
        <f>IF($A152="","",(VLOOKUP($A152,ACOUSTIC_PIVOT_TABLE!$B$4:$AO$500,35,FALSE)))</f>
        <v/>
      </c>
      <c r="BO152" s="27" t="str">
        <f>IF($A152="","",(VLOOKUP($A152,ACOUSTIC_PIVOT_TABLE!$B$4:$AO$500,36,FALSE)))</f>
        <v/>
      </c>
      <c r="BP152" s="27" t="str">
        <f>IF($A152="","",(VLOOKUP($A152,ACOUSTIC_PIVOT_TABLE!$B$4:$AO$500,37,FALSE)))</f>
        <v/>
      </c>
      <c r="BQ152" s="27" t="str">
        <f>IF($A152="","",(VLOOKUP($A152,ACOUSTIC_PIVOT_TABLE!$B$4:$AO$500,38,FALSE)))</f>
        <v/>
      </c>
      <c r="BR152" s="27" t="str">
        <f>IF($A152="","",(VLOOKUP($A152,ACOUSTIC_PIVOT_TABLE!$B$4:$AO$500,39,FALSE)))</f>
        <v/>
      </c>
      <c r="BS152" s="27" t="str">
        <f>IF($A152="","",(VLOOKUP($A152,ACOUSTIC_PIVOT_TABLE!$B$4:$AO$500,40,FALSE)))</f>
        <v/>
      </c>
    </row>
    <row r="153" spans="1:71" x14ac:dyDescent="0.25">
      <c r="A153" s="1" t="str">
        <f>IF(ACOUSTIC_PIVOT_TABLE!B155 = 0, "",ACOUSTIC_PIVOT_TABLE!B155)</f>
        <v/>
      </c>
      <c r="B153" s="1" t="str">
        <f>IF($A153="","",(VLOOKUP($A153,ACOUSTICS_COMBINED!$B$3:$AQ$501,21,FALSE)))</f>
        <v/>
      </c>
      <c r="C153" s="1" t="str">
        <f>IF($A153="","",(VLOOKUP($A153,ACOUSTICS_COMBINED!$B$3:$AQ$501,22,FALSE)))</f>
        <v/>
      </c>
      <c r="D153" s="1" t="str">
        <f>IF($A153="","",(VLOOKUP($A153,ACOUSTICS_COMBINED!$B$3:$AQ$501,12,FALSE)))</f>
        <v/>
      </c>
      <c r="E153" s="1" t="str">
        <f>IF($A153="","",(VLOOKUP($A153,ACOUSTICS_COMBINED!$B$3:$AQ$501,13,FALSE)))</f>
        <v/>
      </c>
      <c r="F153" s="1" t="str">
        <f>IF($A153="","",(VLOOKUP($A153,ACOUSTICS_COMBINED!$B$3:$AQ$501,14,FALSE)))</f>
        <v/>
      </c>
      <c r="G153" s="1" t="str">
        <f>IF($A153="","",(VLOOKUP($A153,ACOUSTICS_COMBINED!$B$3:$AQ$501,23,FALSE)))</f>
        <v/>
      </c>
      <c r="H153" s="1" t="str">
        <f>IF($A153="","",(VLOOKUP($A153,ACOUSTICS_COMBINED!$B$3:$AQ$501,24,FALSE)))</f>
        <v/>
      </c>
      <c r="I153" s="1" t="str">
        <f>IF($A153="","",(VLOOKUP($A153,ACOUSTICS_COMBINED!$B$3:$AQ$501,15,FALSE)))</f>
        <v/>
      </c>
      <c r="J153" s="1" t="str">
        <f>IF($A153="","",(VLOOKUP($A153,ACOUSTICS_COMBINED!$B$3:$AQ$501,16,FALSE)))</f>
        <v/>
      </c>
      <c r="K153" s="1" t="str">
        <f>IF($A153="","",(VLOOKUP($A153,ACOUSTICS_COMBINED!$B$3:$AQ$501,17,FALSE)))</f>
        <v/>
      </c>
      <c r="L153" s="1" t="str">
        <f>IF($A153="","",(VLOOKUP($A153,ACOUSTICS_COMBINED!$B$3:$AQ$501,18,FALSE)))</f>
        <v/>
      </c>
      <c r="M153" s="1" t="str">
        <f>IF($A153="","",(VLOOKUP($A153,ACOUSTICS_COMBINED!$B$3:$AQ$501,25,FALSE)))</f>
        <v/>
      </c>
      <c r="N153" s="16" t="str">
        <f>IF($A153="","",(VLOOKUP($A153,ACOUSTICS_COMBINED!$B$3:$AQ$501,19,FALSE)))</f>
        <v/>
      </c>
      <c r="O153" s="16" t="str">
        <f>IF($A153="","",(VLOOKUP($A153,ACOUSTICS_COMBINED!$B$3:$AQ$501,20,FALSE)))</f>
        <v/>
      </c>
      <c r="P153" s="1" t="str">
        <f>IF($A153="","",(VLOOKUP($A153,ACOUSTICS_COMBINED!$B$3:$AQ$501,26,FALSE)))</f>
        <v/>
      </c>
      <c r="Q153" s="1" t="str">
        <f>IF($A153="","",(VLOOKUP($A153,ACOUSTICS_COMBINED!$B$3:$AQ$501,27,FALSE)))</f>
        <v/>
      </c>
      <c r="R153" s="1" t="str">
        <f>IF($A153="","",(VLOOKUP($A153,ACOUSTICS_COMBINED!$B$3:$AQ$501,28,FALSE)))</f>
        <v/>
      </c>
      <c r="S153" s="1" t="str">
        <f>IF($A153="","",(VLOOKUP($A153,ACOUSTICS_COMBINED!$B$3:$AQ$501,29,FALSE)))</f>
        <v/>
      </c>
      <c r="T153" s="1" t="str">
        <f>IF($A153="","",(VLOOKUP($A153,ACOUSTICS_COMBINED!$B$3:$AQ$501,30,FALSE)))</f>
        <v/>
      </c>
      <c r="U153" s="1" t="str">
        <f>IF($A153="","",(VLOOKUP($A153,ACOUSTICS_COMBINED!$B$3:$AQ$501,31,FALSE)))</f>
        <v/>
      </c>
      <c r="V153" s="1" t="str">
        <f>IF($A153="","",(VLOOKUP($A153,ACOUSTICS_COMBINED!$B$3:$AQ$501,32,FALSE)))</f>
        <v/>
      </c>
      <c r="W153" s="1" t="str">
        <f>IF($A153="","",(VLOOKUP($A153,ACOUSTICS_COMBINED!$B$3:$AQ$501,33,FALSE)))</f>
        <v/>
      </c>
      <c r="X153" s="1" t="str">
        <f>IF($A153="","",(VLOOKUP($A153,ACOUSTICS_COMBINED!$B$3:$AQ$501,34,FALSE)))</f>
        <v/>
      </c>
      <c r="Y153" s="1" t="str">
        <f>IF($A153="","",(VLOOKUP($A153,ACOUSTICS_COMBINED!$B$3:$AQ$501,35,FALSE)))</f>
        <v/>
      </c>
      <c r="Z153" s="1" t="str">
        <f>IF($A153="","",(VLOOKUP($A153,ACOUSTICS_COMBINED!$B$3:$AQ$501,36,FALSE)))</f>
        <v/>
      </c>
      <c r="AA153" s="1" t="str">
        <f>IF($A153="","",(VLOOKUP($A153,ACOUSTICS_COMBINED!$B$3:$AQ$501,37,FALSE)))</f>
        <v/>
      </c>
      <c r="AB153" s="1" t="str">
        <f>IF($A153="","",(VLOOKUP($A153,ACOUSTICS_COMBINED!$B$3:$AQ$501,38,FALSE)))</f>
        <v/>
      </c>
      <c r="AC153" s="1" t="str">
        <f>IF($A153="","",(VLOOKUP($A153,ACOUSTICS_COMBINED!$B$3:$AQ$501,39,FALSE)))</f>
        <v/>
      </c>
      <c r="AD153" s="1" t="str">
        <f>IF($A153="","",(VLOOKUP($A153,ACOUSTICS_COMBINED!$B$3:$AQ$501,40,FALSE)))</f>
        <v/>
      </c>
      <c r="AE153" s="1" t="str">
        <f>IF($A153="","",(VLOOKUP($A153,ACOUSTICS_COMBINED!$B$3:$AQ$501,41,FALSE)))</f>
        <v/>
      </c>
      <c r="AF153" s="1" t="str">
        <f>IF($A153="","",(VLOOKUP($A153,ACOUSTICS_COMBINED!$B$3:$AQ$501,42,FALSE)))</f>
        <v/>
      </c>
      <c r="AG153" s="27" t="str">
        <f>IF($A153="","",(VLOOKUP($A153,ACOUSTIC_PIVOT_TABLE!$B$4:$AO$500,2,FALSE)))</f>
        <v/>
      </c>
      <c r="AH153" s="27" t="str">
        <f>IF($A153="","",(VLOOKUP($A153,ACOUSTIC_PIVOT_TABLE!$B$4:$AO$500,3,FALSE)))</f>
        <v/>
      </c>
      <c r="AI153" s="27" t="str">
        <f>IF($A153="","",(VLOOKUP($A153,ACOUSTIC_PIVOT_TABLE!$B$4:$AO$500,4,FALSE)))</f>
        <v/>
      </c>
      <c r="AJ153" s="27" t="str">
        <f>IF($A153="","",(VLOOKUP($A153,ACOUSTIC_PIVOT_TABLE!$B$4:$AO$500,5,FALSE)))</f>
        <v/>
      </c>
      <c r="AK153" s="27" t="str">
        <f>IF($A153="","",(VLOOKUP($A153,ACOUSTIC_PIVOT_TABLE!$B$4:$AO$500,6,FALSE)))</f>
        <v/>
      </c>
      <c r="AL153" s="27" t="str">
        <f>IF($A153="","",(VLOOKUP($A153,ACOUSTIC_PIVOT_TABLE!$B$4:$AO$500,7,FALSE)))</f>
        <v/>
      </c>
      <c r="AM153" s="27" t="str">
        <f>IF($A153="","",(VLOOKUP($A153,ACOUSTIC_PIVOT_TABLE!$B$4:$AO$500,8,FALSE)))</f>
        <v/>
      </c>
      <c r="AN153" s="27" t="str">
        <f>IF($A153="","",(VLOOKUP($A153,ACOUSTIC_PIVOT_TABLE!$B$4:$AO$500,9,FALSE)))</f>
        <v/>
      </c>
      <c r="AO153" s="27" t="str">
        <f>IF($A153="","",(VLOOKUP($A153,ACOUSTIC_PIVOT_TABLE!$B$4:$AO$500,10,FALSE)))</f>
        <v/>
      </c>
      <c r="AP153" s="27" t="str">
        <f>IF($A153="","",(VLOOKUP($A153,ACOUSTIC_PIVOT_TABLE!$B$4:$AO$500,11,FALSE)))</f>
        <v/>
      </c>
      <c r="AQ153" s="27" t="str">
        <f>IF($A153="","",(VLOOKUP($A153,ACOUSTIC_PIVOT_TABLE!$B$4:$AO$500,12,FALSE)))</f>
        <v/>
      </c>
      <c r="AR153" s="27" t="str">
        <f>IF($A153="","",(VLOOKUP($A153,ACOUSTIC_PIVOT_TABLE!$B$4:$AO$500,13,FALSE)))</f>
        <v/>
      </c>
      <c r="AS153" s="27" t="str">
        <f>IF($A153="","",(VLOOKUP($A153,ACOUSTIC_PIVOT_TABLE!$B$4:$AO$500,14,FALSE)))</f>
        <v/>
      </c>
      <c r="AT153" s="27" t="str">
        <f>IF($A153="","",(VLOOKUP($A153,ACOUSTIC_PIVOT_TABLE!$B$4:$AO$500,15,FALSE)))</f>
        <v/>
      </c>
      <c r="AU153" s="27" t="str">
        <f>IF($A153="","",(VLOOKUP($A153,ACOUSTIC_PIVOT_TABLE!$B$4:$AO$500,16,FALSE)))</f>
        <v/>
      </c>
      <c r="AV153" s="27" t="str">
        <f>IF($A153="","",(VLOOKUP($A153,ACOUSTIC_PIVOT_TABLE!$B$4:$AO$500,17,FALSE)))</f>
        <v/>
      </c>
      <c r="AW153" s="27" t="str">
        <f>IF($A153="","",(VLOOKUP($A153,ACOUSTIC_PIVOT_TABLE!$B$4:$AO$500,18,FALSE)))</f>
        <v/>
      </c>
      <c r="AX153" s="27" t="str">
        <f>IF($A153="","",(VLOOKUP($A153,ACOUSTIC_PIVOT_TABLE!$B$4:$AO$500,19,FALSE)))</f>
        <v/>
      </c>
      <c r="AY153" s="27" t="str">
        <f>IF($A153="","",(VLOOKUP($A153,ACOUSTIC_PIVOT_TABLE!$B$4:$AO$500,20,FALSE)))</f>
        <v/>
      </c>
      <c r="AZ153" s="27" t="str">
        <f>IF($A153="","",(VLOOKUP($A153,ACOUSTIC_PIVOT_TABLE!$B$4:$AO$500,21,FALSE)))</f>
        <v/>
      </c>
      <c r="BA153" s="27" t="str">
        <f>IF($A153="","",(VLOOKUP($A153,ACOUSTIC_PIVOT_TABLE!$B$4:$AO$500,22,FALSE)))</f>
        <v/>
      </c>
      <c r="BB153" s="27" t="str">
        <f>IF($A153="","",(VLOOKUP($A153,ACOUSTIC_PIVOT_TABLE!$B$4:$AO$500,23,FALSE)))</f>
        <v/>
      </c>
      <c r="BC153" s="27" t="str">
        <f>IF($A153="","",(VLOOKUP($A153,ACOUSTIC_PIVOT_TABLE!$B$4:$AO$500,24,FALSE)))</f>
        <v/>
      </c>
      <c r="BD153" s="27" t="str">
        <f>IF($A153="","",(VLOOKUP($A153,ACOUSTIC_PIVOT_TABLE!$B$4:$AO$500,25,FALSE)))</f>
        <v/>
      </c>
      <c r="BE153" s="27" t="str">
        <f>IF($A153="","",(VLOOKUP($A153,ACOUSTIC_PIVOT_TABLE!$B$4:$AO$500,26,FALSE)))</f>
        <v/>
      </c>
      <c r="BF153" s="27" t="str">
        <f>IF($A153="","",(VLOOKUP($A153,ACOUSTIC_PIVOT_TABLE!$B$4:$AO$500,27,FALSE)))</f>
        <v/>
      </c>
      <c r="BG153" s="27" t="str">
        <f>IF($A153="","",(VLOOKUP($A153,ACOUSTIC_PIVOT_TABLE!$B$4:$AO$500,28,FALSE)))</f>
        <v/>
      </c>
      <c r="BH153" s="27" t="str">
        <f>IF($A153="","",(VLOOKUP($A153,ACOUSTIC_PIVOT_TABLE!$B$4:$AO$500,29,FALSE)))</f>
        <v/>
      </c>
      <c r="BI153" s="27" t="str">
        <f>IF($A153="","",(VLOOKUP($A153,ACOUSTIC_PIVOT_TABLE!$B$4:$AO$500,30,FALSE)))</f>
        <v/>
      </c>
      <c r="BJ153" s="27" t="str">
        <f>IF($A153="","",(VLOOKUP($A153,ACOUSTIC_PIVOT_TABLE!$B$4:$AO$500,31,FALSE)))</f>
        <v/>
      </c>
      <c r="BK153" s="27" t="str">
        <f>IF($A153="","",(VLOOKUP($A153,ACOUSTIC_PIVOT_TABLE!$B$4:$AO$500,32,FALSE)))</f>
        <v/>
      </c>
      <c r="BL153" s="27" t="str">
        <f>IF($A153="","",(VLOOKUP($A153,ACOUSTIC_PIVOT_TABLE!$B$4:$AO$500,33,FALSE)))</f>
        <v/>
      </c>
      <c r="BM153" s="27" t="str">
        <f>IF($A153="","",(VLOOKUP($A153,ACOUSTIC_PIVOT_TABLE!$B$4:$AO$500,34,FALSE)))</f>
        <v/>
      </c>
      <c r="BN153" s="27" t="str">
        <f>IF($A153="","",(VLOOKUP($A153,ACOUSTIC_PIVOT_TABLE!$B$4:$AO$500,35,FALSE)))</f>
        <v/>
      </c>
      <c r="BO153" s="27" t="str">
        <f>IF($A153="","",(VLOOKUP($A153,ACOUSTIC_PIVOT_TABLE!$B$4:$AO$500,36,FALSE)))</f>
        <v/>
      </c>
      <c r="BP153" s="27" t="str">
        <f>IF($A153="","",(VLOOKUP($A153,ACOUSTIC_PIVOT_TABLE!$B$4:$AO$500,37,FALSE)))</f>
        <v/>
      </c>
      <c r="BQ153" s="27" t="str">
        <f>IF($A153="","",(VLOOKUP($A153,ACOUSTIC_PIVOT_TABLE!$B$4:$AO$500,38,FALSE)))</f>
        <v/>
      </c>
      <c r="BR153" s="27" t="str">
        <f>IF($A153="","",(VLOOKUP($A153,ACOUSTIC_PIVOT_TABLE!$B$4:$AO$500,39,FALSE)))</f>
        <v/>
      </c>
      <c r="BS153" s="27" t="str">
        <f>IF($A153="","",(VLOOKUP($A153,ACOUSTIC_PIVOT_TABLE!$B$4:$AO$500,40,FALSE)))</f>
        <v/>
      </c>
    </row>
    <row r="154" spans="1:71" x14ac:dyDescent="0.25">
      <c r="A154" s="1" t="str">
        <f>IF(ACOUSTIC_PIVOT_TABLE!B156 = 0, "",ACOUSTIC_PIVOT_TABLE!B156)</f>
        <v/>
      </c>
      <c r="B154" s="1" t="str">
        <f>IF($A154="","",(VLOOKUP($A154,ACOUSTICS_COMBINED!$B$3:$AQ$501,21,FALSE)))</f>
        <v/>
      </c>
      <c r="C154" s="1" t="str">
        <f>IF($A154="","",(VLOOKUP($A154,ACOUSTICS_COMBINED!$B$3:$AQ$501,22,FALSE)))</f>
        <v/>
      </c>
      <c r="D154" s="1" t="str">
        <f>IF($A154="","",(VLOOKUP($A154,ACOUSTICS_COMBINED!$B$3:$AQ$501,12,FALSE)))</f>
        <v/>
      </c>
      <c r="E154" s="1" t="str">
        <f>IF($A154="","",(VLOOKUP($A154,ACOUSTICS_COMBINED!$B$3:$AQ$501,13,FALSE)))</f>
        <v/>
      </c>
      <c r="F154" s="1" t="str">
        <f>IF($A154="","",(VLOOKUP($A154,ACOUSTICS_COMBINED!$B$3:$AQ$501,14,FALSE)))</f>
        <v/>
      </c>
      <c r="G154" s="1" t="str">
        <f>IF($A154="","",(VLOOKUP($A154,ACOUSTICS_COMBINED!$B$3:$AQ$501,23,FALSE)))</f>
        <v/>
      </c>
      <c r="H154" s="1" t="str">
        <f>IF($A154="","",(VLOOKUP($A154,ACOUSTICS_COMBINED!$B$3:$AQ$501,24,FALSE)))</f>
        <v/>
      </c>
      <c r="I154" s="1" t="str">
        <f>IF($A154="","",(VLOOKUP($A154,ACOUSTICS_COMBINED!$B$3:$AQ$501,15,FALSE)))</f>
        <v/>
      </c>
      <c r="J154" s="1" t="str">
        <f>IF($A154="","",(VLOOKUP($A154,ACOUSTICS_COMBINED!$B$3:$AQ$501,16,FALSE)))</f>
        <v/>
      </c>
      <c r="K154" s="1" t="str">
        <f>IF($A154="","",(VLOOKUP($A154,ACOUSTICS_COMBINED!$B$3:$AQ$501,17,FALSE)))</f>
        <v/>
      </c>
      <c r="L154" s="1" t="str">
        <f>IF($A154="","",(VLOOKUP($A154,ACOUSTICS_COMBINED!$B$3:$AQ$501,18,FALSE)))</f>
        <v/>
      </c>
      <c r="M154" s="1" t="str">
        <f>IF($A154="","",(VLOOKUP($A154,ACOUSTICS_COMBINED!$B$3:$AQ$501,25,FALSE)))</f>
        <v/>
      </c>
      <c r="N154" s="16" t="str">
        <f>IF($A154="","",(VLOOKUP($A154,ACOUSTICS_COMBINED!$B$3:$AQ$501,19,FALSE)))</f>
        <v/>
      </c>
      <c r="O154" s="16" t="str">
        <f>IF($A154="","",(VLOOKUP($A154,ACOUSTICS_COMBINED!$B$3:$AQ$501,20,FALSE)))</f>
        <v/>
      </c>
      <c r="P154" s="1" t="str">
        <f>IF($A154="","",(VLOOKUP($A154,ACOUSTICS_COMBINED!$B$3:$AQ$501,26,FALSE)))</f>
        <v/>
      </c>
      <c r="Q154" s="1" t="str">
        <f>IF($A154="","",(VLOOKUP($A154,ACOUSTICS_COMBINED!$B$3:$AQ$501,27,FALSE)))</f>
        <v/>
      </c>
      <c r="R154" s="1" t="str">
        <f>IF($A154="","",(VLOOKUP($A154,ACOUSTICS_COMBINED!$B$3:$AQ$501,28,FALSE)))</f>
        <v/>
      </c>
      <c r="S154" s="1" t="str">
        <f>IF($A154="","",(VLOOKUP($A154,ACOUSTICS_COMBINED!$B$3:$AQ$501,29,FALSE)))</f>
        <v/>
      </c>
      <c r="T154" s="1" t="str">
        <f>IF($A154="","",(VLOOKUP($A154,ACOUSTICS_COMBINED!$B$3:$AQ$501,30,FALSE)))</f>
        <v/>
      </c>
      <c r="U154" s="1" t="str">
        <f>IF($A154="","",(VLOOKUP($A154,ACOUSTICS_COMBINED!$B$3:$AQ$501,31,FALSE)))</f>
        <v/>
      </c>
      <c r="V154" s="1" t="str">
        <f>IF($A154="","",(VLOOKUP($A154,ACOUSTICS_COMBINED!$B$3:$AQ$501,32,FALSE)))</f>
        <v/>
      </c>
      <c r="W154" s="1" t="str">
        <f>IF($A154="","",(VLOOKUP($A154,ACOUSTICS_COMBINED!$B$3:$AQ$501,33,FALSE)))</f>
        <v/>
      </c>
      <c r="X154" s="1" t="str">
        <f>IF($A154="","",(VLOOKUP($A154,ACOUSTICS_COMBINED!$B$3:$AQ$501,34,FALSE)))</f>
        <v/>
      </c>
      <c r="Y154" s="1" t="str">
        <f>IF($A154="","",(VLOOKUP($A154,ACOUSTICS_COMBINED!$B$3:$AQ$501,35,FALSE)))</f>
        <v/>
      </c>
      <c r="Z154" s="1" t="str">
        <f>IF($A154="","",(VLOOKUP($A154,ACOUSTICS_COMBINED!$B$3:$AQ$501,36,FALSE)))</f>
        <v/>
      </c>
      <c r="AA154" s="1" t="str">
        <f>IF($A154="","",(VLOOKUP($A154,ACOUSTICS_COMBINED!$B$3:$AQ$501,37,FALSE)))</f>
        <v/>
      </c>
      <c r="AB154" s="1" t="str">
        <f>IF($A154="","",(VLOOKUP($A154,ACOUSTICS_COMBINED!$B$3:$AQ$501,38,FALSE)))</f>
        <v/>
      </c>
      <c r="AC154" s="1" t="str">
        <f>IF($A154="","",(VLOOKUP($A154,ACOUSTICS_COMBINED!$B$3:$AQ$501,39,FALSE)))</f>
        <v/>
      </c>
      <c r="AD154" s="1" t="str">
        <f>IF($A154="","",(VLOOKUP($A154,ACOUSTICS_COMBINED!$B$3:$AQ$501,40,FALSE)))</f>
        <v/>
      </c>
      <c r="AE154" s="1" t="str">
        <f>IF($A154="","",(VLOOKUP($A154,ACOUSTICS_COMBINED!$B$3:$AQ$501,41,FALSE)))</f>
        <v/>
      </c>
      <c r="AF154" s="1" t="str">
        <f>IF($A154="","",(VLOOKUP($A154,ACOUSTICS_COMBINED!$B$3:$AQ$501,42,FALSE)))</f>
        <v/>
      </c>
      <c r="AG154" s="27" t="str">
        <f>IF($A154="","",(VLOOKUP($A154,ACOUSTIC_PIVOT_TABLE!$B$4:$AO$500,2,FALSE)))</f>
        <v/>
      </c>
      <c r="AH154" s="27" t="str">
        <f>IF($A154="","",(VLOOKUP($A154,ACOUSTIC_PIVOT_TABLE!$B$4:$AO$500,3,FALSE)))</f>
        <v/>
      </c>
      <c r="AI154" s="27" t="str">
        <f>IF($A154="","",(VLOOKUP($A154,ACOUSTIC_PIVOT_TABLE!$B$4:$AO$500,4,FALSE)))</f>
        <v/>
      </c>
      <c r="AJ154" s="27" t="str">
        <f>IF($A154="","",(VLOOKUP($A154,ACOUSTIC_PIVOT_TABLE!$B$4:$AO$500,5,FALSE)))</f>
        <v/>
      </c>
      <c r="AK154" s="27" t="str">
        <f>IF($A154="","",(VLOOKUP($A154,ACOUSTIC_PIVOT_TABLE!$B$4:$AO$500,6,FALSE)))</f>
        <v/>
      </c>
      <c r="AL154" s="27" t="str">
        <f>IF($A154="","",(VLOOKUP($A154,ACOUSTIC_PIVOT_TABLE!$B$4:$AO$500,7,FALSE)))</f>
        <v/>
      </c>
      <c r="AM154" s="27" t="str">
        <f>IF($A154="","",(VLOOKUP($A154,ACOUSTIC_PIVOT_TABLE!$B$4:$AO$500,8,FALSE)))</f>
        <v/>
      </c>
      <c r="AN154" s="27" t="str">
        <f>IF($A154="","",(VLOOKUP($A154,ACOUSTIC_PIVOT_TABLE!$B$4:$AO$500,9,FALSE)))</f>
        <v/>
      </c>
      <c r="AO154" s="27" t="str">
        <f>IF($A154="","",(VLOOKUP($A154,ACOUSTIC_PIVOT_TABLE!$B$4:$AO$500,10,FALSE)))</f>
        <v/>
      </c>
      <c r="AP154" s="27" t="str">
        <f>IF($A154="","",(VLOOKUP($A154,ACOUSTIC_PIVOT_TABLE!$B$4:$AO$500,11,FALSE)))</f>
        <v/>
      </c>
      <c r="AQ154" s="27" t="str">
        <f>IF($A154="","",(VLOOKUP($A154,ACOUSTIC_PIVOT_TABLE!$B$4:$AO$500,12,FALSE)))</f>
        <v/>
      </c>
      <c r="AR154" s="27" t="str">
        <f>IF($A154="","",(VLOOKUP($A154,ACOUSTIC_PIVOT_TABLE!$B$4:$AO$500,13,FALSE)))</f>
        <v/>
      </c>
      <c r="AS154" s="27" t="str">
        <f>IF($A154="","",(VLOOKUP($A154,ACOUSTIC_PIVOT_TABLE!$B$4:$AO$500,14,FALSE)))</f>
        <v/>
      </c>
      <c r="AT154" s="27" t="str">
        <f>IF($A154="","",(VLOOKUP($A154,ACOUSTIC_PIVOT_TABLE!$B$4:$AO$500,15,FALSE)))</f>
        <v/>
      </c>
      <c r="AU154" s="27" t="str">
        <f>IF($A154="","",(VLOOKUP($A154,ACOUSTIC_PIVOT_TABLE!$B$4:$AO$500,16,FALSE)))</f>
        <v/>
      </c>
      <c r="AV154" s="27" t="str">
        <f>IF($A154="","",(VLOOKUP($A154,ACOUSTIC_PIVOT_TABLE!$B$4:$AO$500,17,FALSE)))</f>
        <v/>
      </c>
      <c r="AW154" s="27" t="str">
        <f>IF($A154="","",(VLOOKUP($A154,ACOUSTIC_PIVOT_TABLE!$B$4:$AO$500,18,FALSE)))</f>
        <v/>
      </c>
      <c r="AX154" s="27" t="str">
        <f>IF($A154="","",(VLOOKUP($A154,ACOUSTIC_PIVOT_TABLE!$B$4:$AO$500,19,FALSE)))</f>
        <v/>
      </c>
      <c r="AY154" s="27" t="str">
        <f>IF($A154="","",(VLOOKUP($A154,ACOUSTIC_PIVOT_TABLE!$B$4:$AO$500,20,FALSE)))</f>
        <v/>
      </c>
      <c r="AZ154" s="27" t="str">
        <f>IF($A154="","",(VLOOKUP($A154,ACOUSTIC_PIVOT_TABLE!$B$4:$AO$500,21,FALSE)))</f>
        <v/>
      </c>
      <c r="BA154" s="27" t="str">
        <f>IF($A154="","",(VLOOKUP($A154,ACOUSTIC_PIVOT_TABLE!$B$4:$AO$500,22,FALSE)))</f>
        <v/>
      </c>
      <c r="BB154" s="27" t="str">
        <f>IF($A154="","",(VLOOKUP($A154,ACOUSTIC_PIVOT_TABLE!$B$4:$AO$500,23,FALSE)))</f>
        <v/>
      </c>
      <c r="BC154" s="27" t="str">
        <f>IF($A154="","",(VLOOKUP($A154,ACOUSTIC_PIVOT_TABLE!$B$4:$AO$500,24,FALSE)))</f>
        <v/>
      </c>
      <c r="BD154" s="27" t="str">
        <f>IF($A154="","",(VLOOKUP($A154,ACOUSTIC_PIVOT_TABLE!$B$4:$AO$500,25,FALSE)))</f>
        <v/>
      </c>
      <c r="BE154" s="27" t="str">
        <f>IF($A154="","",(VLOOKUP($A154,ACOUSTIC_PIVOT_TABLE!$B$4:$AO$500,26,FALSE)))</f>
        <v/>
      </c>
      <c r="BF154" s="27" t="str">
        <f>IF($A154="","",(VLOOKUP($A154,ACOUSTIC_PIVOT_TABLE!$B$4:$AO$500,27,FALSE)))</f>
        <v/>
      </c>
      <c r="BG154" s="27" t="str">
        <f>IF($A154="","",(VLOOKUP($A154,ACOUSTIC_PIVOT_TABLE!$B$4:$AO$500,28,FALSE)))</f>
        <v/>
      </c>
      <c r="BH154" s="27" t="str">
        <f>IF($A154="","",(VLOOKUP($A154,ACOUSTIC_PIVOT_TABLE!$B$4:$AO$500,29,FALSE)))</f>
        <v/>
      </c>
      <c r="BI154" s="27" t="str">
        <f>IF($A154="","",(VLOOKUP($A154,ACOUSTIC_PIVOT_TABLE!$B$4:$AO$500,30,FALSE)))</f>
        <v/>
      </c>
      <c r="BJ154" s="27" t="str">
        <f>IF($A154="","",(VLOOKUP($A154,ACOUSTIC_PIVOT_TABLE!$B$4:$AO$500,31,FALSE)))</f>
        <v/>
      </c>
      <c r="BK154" s="27" t="str">
        <f>IF($A154="","",(VLOOKUP($A154,ACOUSTIC_PIVOT_TABLE!$B$4:$AO$500,32,FALSE)))</f>
        <v/>
      </c>
      <c r="BL154" s="27" t="str">
        <f>IF($A154="","",(VLOOKUP($A154,ACOUSTIC_PIVOT_TABLE!$B$4:$AO$500,33,FALSE)))</f>
        <v/>
      </c>
      <c r="BM154" s="27" t="str">
        <f>IF($A154="","",(VLOOKUP($A154,ACOUSTIC_PIVOT_TABLE!$B$4:$AO$500,34,FALSE)))</f>
        <v/>
      </c>
      <c r="BN154" s="27" t="str">
        <f>IF($A154="","",(VLOOKUP($A154,ACOUSTIC_PIVOT_TABLE!$B$4:$AO$500,35,FALSE)))</f>
        <v/>
      </c>
      <c r="BO154" s="27" t="str">
        <f>IF($A154="","",(VLOOKUP($A154,ACOUSTIC_PIVOT_TABLE!$B$4:$AO$500,36,FALSE)))</f>
        <v/>
      </c>
      <c r="BP154" s="27" t="str">
        <f>IF($A154="","",(VLOOKUP($A154,ACOUSTIC_PIVOT_TABLE!$B$4:$AO$500,37,FALSE)))</f>
        <v/>
      </c>
      <c r="BQ154" s="27" t="str">
        <f>IF($A154="","",(VLOOKUP($A154,ACOUSTIC_PIVOT_TABLE!$B$4:$AO$500,38,FALSE)))</f>
        <v/>
      </c>
      <c r="BR154" s="27" t="str">
        <f>IF($A154="","",(VLOOKUP($A154,ACOUSTIC_PIVOT_TABLE!$B$4:$AO$500,39,FALSE)))</f>
        <v/>
      </c>
      <c r="BS154" s="27" t="str">
        <f>IF($A154="","",(VLOOKUP($A154,ACOUSTIC_PIVOT_TABLE!$B$4:$AO$500,40,FALSE)))</f>
        <v/>
      </c>
    </row>
    <row r="155" spans="1:71" x14ac:dyDescent="0.25">
      <c r="A155" s="1" t="str">
        <f>IF(ACOUSTIC_PIVOT_TABLE!B157 = 0, "",ACOUSTIC_PIVOT_TABLE!B157)</f>
        <v/>
      </c>
      <c r="B155" s="1" t="str">
        <f>IF($A155="","",(VLOOKUP($A155,ACOUSTICS_COMBINED!$B$3:$AQ$501,21,FALSE)))</f>
        <v/>
      </c>
      <c r="C155" s="1" t="str">
        <f>IF($A155="","",(VLOOKUP($A155,ACOUSTICS_COMBINED!$B$3:$AQ$501,22,FALSE)))</f>
        <v/>
      </c>
      <c r="D155" s="1" t="str">
        <f>IF($A155="","",(VLOOKUP($A155,ACOUSTICS_COMBINED!$B$3:$AQ$501,12,FALSE)))</f>
        <v/>
      </c>
      <c r="E155" s="1" t="str">
        <f>IF($A155="","",(VLOOKUP($A155,ACOUSTICS_COMBINED!$B$3:$AQ$501,13,FALSE)))</f>
        <v/>
      </c>
      <c r="F155" s="1" t="str">
        <f>IF($A155="","",(VLOOKUP($A155,ACOUSTICS_COMBINED!$B$3:$AQ$501,14,FALSE)))</f>
        <v/>
      </c>
      <c r="G155" s="1" t="str">
        <f>IF($A155="","",(VLOOKUP($A155,ACOUSTICS_COMBINED!$B$3:$AQ$501,23,FALSE)))</f>
        <v/>
      </c>
      <c r="H155" s="1" t="str">
        <f>IF($A155="","",(VLOOKUP($A155,ACOUSTICS_COMBINED!$B$3:$AQ$501,24,FALSE)))</f>
        <v/>
      </c>
      <c r="I155" s="1" t="str">
        <f>IF($A155="","",(VLOOKUP($A155,ACOUSTICS_COMBINED!$B$3:$AQ$501,15,FALSE)))</f>
        <v/>
      </c>
      <c r="J155" s="1" t="str">
        <f>IF($A155="","",(VLOOKUP($A155,ACOUSTICS_COMBINED!$B$3:$AQ$501,16,FALSE)))</f>
        <v/>
      </c>
      <c r="K155" s="1" t="str">
        <f>IF($A155="","",(VLOOKUP($A155,ACOUSTICS_COMBINED!$B$3:$AQ$501,17,FALSE)))</f>
        <v/>
      </c>
      <c r="L155" s="1" t="str">
        <f>IF($A155="","",(VLOOKUP($A155,ACOUSTICS_COMBINED!$B$3:$AQ$501,18,FALSE)))</f>
        <v/>
      </c>
      <c r="M155" s="1" t="str">
        <f>IF($A155="","",(VLOOKUP($A155,ACOUSTICS_COMBINED!$B$3:$AQ$501,25,FALSE)))</f>
        <v/>
      </c>
      <c r="N155" s="16" t="str">
        <f>IF($A155="","",(VLOOKUP($A155,ACOUSTICS_COMBINED!$B$3:$AQ$501,19,FALSE)))</f>
        <v/>
      </c>
      <c r="O155" s="16" t="str">
        <f>IF($A155="","",(VLOOKUP($A155,ACOUSTICS_COMBINED!$B$3:$AQ$501,20,FALSE)))</f>
        <v/>
      </c>
      <c r="P155" s="1" t="str">
        <f>IF($A155="","",(VLOOKUP($A155,ACOUSTICS_COMBINED!$B$3:$AQ$501,26,FALSE)))</f>
        <v/>
      </c>
      <c r="Q155" s="1" t="str">
        <f>IF($A155="","",(VLOOKUP($A155,ACOUSTICS_COMBINED!$B$3:$AQ$501,27,FALSE)))</f>
        <v/>
      </c>
      <c r="R155" s="1" t="str">
        <f>IF($A155="","",(VLOOKUP($A155,ACOUSTICS_COMBINED!$B$3:$AQ$501,28,FALSE)))</f>
        <v/>
      </c>
      <c r="S155" s="1" t="str">
        <f>IF($A155="","",(VLOOKUP($A155,ACOUSTICS_COMBINED!$B$3:$AQ$501,29,FALSE)))</f>
        <v/>
      </c>
      <c r="T155" s="1" t="str">
        <f>IF($A155="","",(VLOOKUP($A155,ACOUSTICS_COMBINED!$B$3:$AQ$501,30,FALSE)))</f>
        <v/>
      </c>
      <c r="U155" s="1" t="str">
        <f>IF($A155="","",(VLOOKUP($A155,ACOUSTICS_COMBINED!$B$3:$AQ$501,31,FALSE)))</f>
        <v/>
      </c>
      <c r="V155" s="1" t="str">
        <f>IF($A155="","",(VLOOKUP($A155,ACOUSTICS_COMBINED!$B$3:$AQ$501,32,FALSE)))</f>
        <v/>
      </c>
      <c r="W155" s="1" t="str">
        <f>IF($A155="","",(VLOOKUP($A155,ACOUSTICS_COMBINED!$B$3:$AQ$501,33,FALSE)))</f>
        <v/>
      </c>
      <c r="X155" s="1" t="str">
        <f>IF($A155="","",(VLOOKUP($A155,ACOUSTICS_COMBINED!$B$3:$AQ$501,34,FALSE)))</f>
        <v/>
      </c>
      <c r="Y155" s="1" t="str">
        <f>IF($A155="","",(VLOOKUP($A155,ACOUSTICS_COMBINED!$B$3:$AQ$501,35,FALSE)))</f>
        <v/>
      </c>
      <c r="Z155" s="1" t="str">
        <f>IF($A155="","",(VLOOKUP($A155,ACOUSTICS_COMBINED!$B$3:$AQ$501,36,FALSE)))</f>
        <v/>
      </c>
      <c r="AA155" s="1" t="str">
        <f>IF($A155="","",(VLOOKUP($A155,ACOUSTICS_COMBINED!$B$3:$AQ$501,37,FALSE)))</f>
        <v/>
      </c>
      <c r="AB155" s="1" t="str">
        <f>IF($A155="","",(VLOOKUP($A155,ACOUSTICS_COMBINED!$B$3:$AQ$501,38,FALSE)))</f>
        <v/>
      </c>
      <c r="AC155" s="1" t="str">
        <f>IF($A155="","",(VLOOKUP($A155,ACOUSTICS_COMBINED!$B$3:$AQ$501,39,FALSE)))</f>
        <v/>
      </c>
      <c r="AD155" s="1" t="str">
        <f>IF($A155="","",(VLOOKUP($A155,ACOUSTICS_COMBINED!$B$3:$AQ$501,40,FALSE)))</f>
        <v/>
      </c>
      <c r="AE155" s="1" t="str">
        <f>IF($A155="","",(VLOOKUP($A155,ACOUSTICS_COMBINED!$B$3:$AQ$501,41,FALSE)))</f>
        <v/>
      </c>
      <c r="AF155" s="1" t="str">
        <f>IF($A155="","",(VLOOKUP($A155,ACOUSTICS_COMBINED!$B$3:$AQ$501,42,FALSE)))</f>
        <v/>
      </c>
      <c r="AG155" s="27" t="str">
        <f>IF($A155="","",(VLOOKUP($A155,ACOUSTIC_PIVOT_TABLE!$B$4:$AO$500,2,FALSE)))</f>
        <v/>
      </c>
      <c r="AH155" s="27" t="str">
        <f>IF($A155="","",(VLOOKUP($A155,ACOUSTIC_PIVOT_TABLE!$B$4:$AO$500,3,FALSE)))</f>
        <v/>
      </c>
      <c r="AI155" s="27" t="str">
        <f>IF($A155="","",(VLOOKUP($A155,ACOUSTIC_PIVOT_TABLE!$B$4:$AO$500,4,FALSE)))</f>
        <v/>
      </c>
      <c r="AJ155" s="27" t="str">
        <f>IF($A155="","",(VLOOKUP($A155,ACOUSTIC_PIVOT_TABLE!$B$4:$AO$500,5,FALSE)))</f>
        <v/>
      </c>
      <c r="AK155" s="27" t="str">
        <f>IF($A155="","",(VLOOKUP($A155,ACOUSTIC_PIVOT_TABLE!$B$4:$AO$500,6,FALSE)))</f>
        <v/>
      </c>
      <c r="AL155" s="27" t="str">
        <f>IF($A155="","",(VLOOKUP($A155,ACOUSTIC_PIVOT_TABLE!$B$4:$AO$500,7,FALSE)))</f>
        <v/>
      </c>
      <c r="AM155" s="27" t="str">
        <f>IF($A155="","",(VLOOKUP($A155,ACOUSTIC_PIVOT_TABLE!$B$4:$AO$500,8,FALSE)))</f>
        <v/>
      </c>
      <c r="AN155" s="27" t="str">
        <f>IF($A155="","",(VLOOKUP($A155,ACOUSTIC_PIVOT_TABLE!$B$4:$AO$500,9,FALSE)))</f>
        <v/>
      </c>
      <c r="AO155" s="27" t="str">
        <f>IF($A155="","",(VLOOKUP($A155,ACOUSTIC_PIVOT_TABLE!$B$4:$AO$500,10,FALSE)))</f>
        <v/>
      </c>
      <c r="AP155" s="27" t="str">
        <f>IF($A155="","",(VLOOKUP($A155,ACOUSTIC_PIVOT_TABLE!$B$4:$AO$500,11,FALSE)))</f>
        <v/>
      </c>
      <c r="AQ155" s="27" t="str">
        <f>IF($A155="","",(VLOOKUP($A155,ACOUSTIC_PIVOT_TABLE!$B$4:$AO$500,12,FALSE)))</f>
        <v/>
      </c>
      <c r="AR155" s="27" t="str">
        <f>IF($A155="","",(VLOOKUP($A155,ACOUSTIC_PIVOT_TABLE!$B$4:$AO$500,13,FALSE)))</f>
        <v/>
      </c>
      <c r="AS155" s="27" t="str">
        <f>IF($A155="","",(VLOOKUP($A155,ACOUSTIC_PIVOT_TABLE!$B$4:$AO$500,14,FALSE)))</f>
        <v/>
      </c>
      <c r="AT155" s="27" t="str">
        <f>IF($A155="","",(VLOOKUP($A155,ACOUSTIC_PIVOT_TABLE!$B$4:$AO$500,15,FALSE)))</f>
        <v/>
      </c>
      <c r="AU155" s="27" t="str">
        <f>IF($A155="","",(VLOOKUP($A155,ACOUSTIC_PIVOT_TABLE!$B$4:$AO$500,16,FALSE)))</f>
        <v/>
      </c>
      <c r="AV155" s="27" t="str">
        <f>IF($A155="","",(VLOOKUP($A155,ACOUSTIC_PIVOT_TABLE!$B$4:$AO$500,17,FALSE)))</f>
        <v/>
      </c>
      <c r="AW155" s="27" t="str">
        <f>IF($A155="","",(VLOOKUP($A155,ACOUSTIC_PIVOT_TABLE!$B$4:$AO$500,18,FALSE)))</f>
        <v/>
      </c>
      <c r="AX155" s="27" t="str">
        <f>IF($A155="","",(VLOOKUP($A155,ACOUSTIC_PIVOT_TABLE!$B$4:$AO$500,19,FALSE)))</f>
        <v/>
      </c>
      <c r="AY155" s="27" t="str">
        <f>IF($A155="","",(VLOOKUP($A155,ACOUSTIC_PIVOT_TABLE!$B$4:$AO$500,20,FALSE)))</f>
        <v/>
      </c>
      <c r="AZ155" s="27" t="str">
        <f>IF($A155="","",(VLOOKUP($A155,ACOUSTIC_PIVOT_TABLE!$B$4:$AO$500,21,FALSE)))</f>
        <v/>
      </c>
      <c r="BA155" s="27" t="str">
        <f>IF($A155="","",(VLOOKUP($A155,ACOUSTIC_PIVOT_TABLE!$B$4:$AO$500,22,FALSE)))</f>
        <v/>
      </c>
      <c r="BB155" s="27" t="str">
        <f>IF($A155="","",(VLOOKUP($A155,ACOUSTIC_PIVOT_TABLE!$B$4:$AO$500,23,FALSE)))</f>
        <v/>
      </c>
      <c r="BC155" s="27" t="str">
        <f>IF($A155="","",(VLOOKUP($A155,ACOUSTIC_PIVOT_TABLE!$B$4:$AO$500,24,FALSE)))</f>
        <v/>
      </c>
      <c r="BD155" s="27" t="str">
        <f>IF($A155="","",(VLOOKUP($A155,ACOUSTIC_PIVOT_TABLE!$B$4:$AO$500,25,FALSE)))</f>
        <v/>
      </c>
      <c r="BE155" s="27" t="str">
        <f>IF($A155="","",(VLOOKUP($A155,ACOUSTIC_PIVOT_TABLE!$B$4:$AO$500,26,FALSE)))</f>
        <v/>
      </c>
      <c r="BF155" s="27" t="str">
        <f>IF($A155="","",(VLOOKUP($A155,ACOUSTIC_PIVOT_TABLE!$B$4:$AO$500,27,FALSE)))</f>
        <v/>
      </c>
      <c r="BG155" s="27" t="str">
        <f>IF($A155="","",(VLOOKUP($A155,ACOUSTIC_PIVOT_TABLE!$B$4:$AO$500,28,FALSE)))</f>
        <v/>
      </c>
      <c r="BH155" s="27" t="str">
        <f>IF($A155="","",(VLOOKUP($A155,ACOUSTIC_PIVOT_TABLE!$B$4:$AO$500,29,FALSE)))</f>
        <v/>
      </c>
      <c r="BI155" s="27" t="str">
        <f>IF($A155="","",(VLOOKUP($A155,ACOUSTIC_PIVOT_TABLE!$B$4:$AO$500,30,FALSE)))</f>
        <v/>
      </c>
      <c r="BJ155" s="27" t="str">
        <f>IF($A155="","",(VLOOKUP($A155,ACOUSTIC_PIVOT_TABLE!$B$4:$AO$500,31,FALSE)))</f>
        <v/>
      </c>
      <c r="BK155" s="27" t="str">
        <f>IF($A155="","",(VLOOKUP($A155,ACOUSTIC_PIVOT_TABLE!$B$4:$AO$500,32,FALSE)))</f>
        <v/>
      </c>
      <c r="BL155" s="27" t="str">
        <f>IF($A155="","",(VLOOKUP($A155,ACOUSTIC_PIVOT_TABLE!$B$4:$AO$500,33,FALSE)))</f>
        <v/>
      </c>
      <c r="BM155" s="27" t="str">
        <f>IF($A155="","",(VLOOKUP($A155,ACOUSTIC_PIVOT_TABLE!$B$4:$AO$500,34,FALSE)))</f>
        <v/>
      </c>
      <c r="BN155" s="27" t="str">
        <f>IF($A155="","",(VLOOKUP($A155,ACOUSTIC_PIVOT_TABLE!$B$4:$AO$500,35,FALSE)))</f>
        <v/>
      </c>
      <c r="BO155" s="27" t="str">
        <f>IF($A155="","",(VLOOKUP($A155,ACOUSTIC_PIVOT_TABLE!$B$4:$AO$500,36,FALSE)))</f>
        <v/>
      </c>
      <c r="BP155" s="27" t="str">
        <f>IF($A155="","",(VLOOKUP($A155,ACOUSTIC_PIVOT_TABLE!$B$4:$AO$500,37,FALSE)))</f>
        <v/>
      </c>
      <c r="BQ155" s="27" t="str">
        <f>IF($A155="","",(VLOOKUP($A155,ACOUSTIC_PIVOT_TABLE!$B$4:$AO$500,38,FALSE)))</f>
        <v/>
      </c>
      <c r="BR155" s="27" t="str">
        <f>IF($A155="","",(VLOOKUP($A155,ACOUSTIC_PIVOT_TABLE!$B$4:$AO$500,39,FALSE)))</f>
        <v/>
      </c>
      <c r="BS155" s="27" t="str">
        <f>IF($A155="","",(VLOOKUP($A155,ACOUSTIC_PIVOT_TABLE!$B$4:$AO$500,40,FALSE)))</f>
        <v/>
      </c>
    </row>
    <row r="156" spans="1:71" x14ac:dyDescent="0.25">
      <c r="A156" s="1" t="str">
        <f>IF(ACOUSTIC_PIVOT_TABLE!B158 = 0, "",ACOUSTIC_PIVOT_TABLE!B158)</f>
        <v/>
      </c>
      <c r="B156" s="1" t="str">
        <f>IF($A156="","",(VLOOKUP($A156,ACOUSTICS_COMBINED!$B$3:$AQ$501,21,FALSE)))</f>
        <v/>
      </c>
      <c r="C156" s="1" t="str">
        <f>IF($A156="","",(VLOOKUP($A156,ACOUSTICS_COMBINED!$B$3:$AQ$501,22,FALSE)))</f>
        <v/>
      </c>
      <c r="D156" s="1" t="str">
        <f>IF($A156="","",(VLOOKUP($A156,ACOUSTICS_COMBINED!$B$3:$AQ$501,12,FALSE)))</f>
        <v/>
      </c>
      <c r="E156" s="1" t="str">
        <f>IF($A156="","",(VLOOKUP($A156,ACOUSTICS_COMBINED!$B$3:$AQ$501,13,FALSE)))</f>
        <v/>
      </c>
      <c r="F156" s="1" t="str">
        <f>IF($A156="","",(VLOOKUP($A156,ACOUSTICS_COMBINED!$B$3:$AQ$501,14,FALSE)))</f>
        <v/>
      </c>
      <c r="G156" s="1" t="str">
        <f>IF($A156="","",(VLOOKUP($A156,ACOUSTICS_COMBINED!$B$3:$AQ$501,23,FALSE)))</f>
        <v/>
      </c>
      <c r="H156" s="1" t="str">
        <f>IF($A156="","",(VLOOKUP($A156,ACOUSTICS_COMBINED!$B$3:$AQ$501,24,FALSE)))</f>
        <v/>
      </c>
      <c r="I156" s="1" t="str">
        <f>IF($A156="","",(VLOOKUP($A156,ACOUSTICS_COMBINED!$B$3:$AQ$501,15,FALSE)))</f>
        <v/>
      </c>
      <c r="J156" s="1" t="str">
        <f>IF($A156="","",(VLOOKUP($A156,ACOUSTICS_COMBINED!$B$3:$AQ$501,16,FALSE)))</f>
        <v/>
      </c>
      <c r="K156" s="1" t="str">
        <f>IF($A156="","",(VLOOKUP($A156,ACOUSTICS_COMBINED!$B$3:$AQ$501,17,FALSE)))</f>
        <v/>
      </c>
      <c r="L156" s="1" t="str">
        <f>IF($A156="","",(VLOOKUP($A156,ACOUSTICS_COMBINED!$B$3:$AQ$501,18,FALSE)))</f>
        <v/>
      </c>
      <c r="M156" s="1" t="str">
        <f>IF($A156="","",(VLOOKUP($A156,ACOUSTICS_COMBINED!$B$3:$AQ$501,25,FALSE)))</f>
        <v/>
      </c>
      <c r="N156" s="16" t="str">
        <f>IF($A156="","",(VLOOKUP($A156,ACOUSTICS_COMBINED!$B$3:$AQ$501,19,FALSE)))</f>
        <v/>
      </c>
      <c r="O156" s="16" t="str">
        <f>IF($A156="","",(VLOOKUP($A156,ACOUSTICS_COMBINED!$B$3:$AQ$501,20,FALSE)))</f>
        <v/>
      </c>
      <c r="P156" s="1" t="str">
        <f>IF($A156="","",(VLOOKUP($A156,ACOUSTICS_COMBINED!$B$3:$AQ$501,26,FALSE)))</f>
        <v/>
      </c>
      <c r="Q156" s="1" t="str">
        <f>IF($A156="","",(VLOOKUP($A156,ACOUSTICS_COMBINED!$B$3:$AQ$501,27,FALSE)))</f>
        <v/>
      </c>
      <c r="R156" s="1" t="str">
        <f>IF($A156="","",(VLOOKUP($A156,ACOUSTICS_COMBINED!$B$3:$AQ$501,28,FALSE)))</f>
        <v/>
      </c>
      <c r="S156" s="1" t="str">
        <f>IF($A156="","",(VLOOKUP($A156,ACOUSTICS_COMBINED!$B$3:$AQ$501,29,FALSE)))</f>
        <v/>
      </c>
      <c r="T156" s="1" t="str">
        <f>IF($A156="","",(VLOOKUP($A156,ACOUSTICS_COMBINED!$B$3:$AQ$501,30,FALSE)))</f>
        <v/>
      </c>
      <c r="U156" s="1" t="str">
        <f>IF($A156="","",(VLOOKUP($A156,ACOUSTICS_COMBINED!$B$3:$AQ$501,31,FALSE)))</f>
        <v/>
      </c>
      <c r="V156" s="1" t="str">
        <f>IF($A156="","",(VLOOKUP($A156,ACOUSTICS_COMBINED!$B$3:$AQ$501,32,FALSE)))</f>
        <v/>
      </c>
      <c r="W156" s="1" t="str">
        <f>IF($A156="","",(VLOOKUP($A156,ACOUSTICS_COMBINED!$B$3:$AQ$501,33,FALSE)))</f>
        <v/>
      </c>
      <c r="X156" s="1" t="str">
        <f>IF($A156="","",(VLOOKUP($A156,ACOUSTICS_COMBINED!$B$3:$AQ$501,34,FALSE)))</f>
        <v/>
      </c>
      <c r="Y156" s="1" t="str">
        <f>IF($A156="","",(VLOOKUP($A156,ACOUSTICS_COMBINED!$B$3:$AQ$501,35,FALSE)))</f>
        <v/>
      </c>
      <c r="Z156" s="1" t="str">
        <f>IF($A156="","",(VLOOKUP($A156,ACOUSTICS_COMBINED!$B$3:$AQ$501,36,FALSE)))</f>
        <v/>
      </c>
      <c r="AA156" s="1" t="str">
        <f>IF($A156="","",(VLOOKUP($A156,ACOUSTICS_COMBINED!$B$3:$AQ$501,37,FALSE)))</f>
        <v/>
      </c>
      <c r="AB156" s="1" t="str">
        <f>IF($A156="","",(VLOOKUP($A156,ACOUSTICS_COMBINED!$B$3:$AQ$501,38,FALSE)))</f>
        <v/>
      </c>
      <c r="AC156" s="1" t="str">
        <f>IF($A156="","",(VLOOKUP($A156,ACOUSTICS_COMBINED!$B$3:$AQ$501,39,FALSE)))</f>
        <v/>
      </c>
      <c r="AD156" s="1" t="str">
        <f>IF($A156="","",(VLOOKUP($A156,ACOUSTICS_COMBINED!$B$3:$AQ$501,40,FALSE)))</f>
        <v/>
      </c>
      <c r="AE156" s="1" t="str">
        <f>IF($A156="","",(VLOOKUP($A156,ACOUSTICS_COMBINED!$B$3:$AQ$501,41,FALSE)))</f>
        <v/>
      </c>
      <c r="AF156" s="1" t="str">
        <f>IF($A156="","",(VLOOKUP($A156,ACOUSTICS_COMBINED!$B$3:$AQ$501,42,FALSE)))</f>
        <v/>
      </c>
      <c r="AG156" s="27" t="str">
        <f>IF($A156="","",(VLOOKUP($A156,ACOUSTIC_PIVOT_TABLE!$B$4:$AO$500,2,FALSE)))</f>
        <v/>
      </c>
      <c r="AH156" s="27" t="str">
        <f>IF($A156="","",(VLOOKUP($A156,ACOUSTIC_PIVOT_TABLE!$B$4:$AO$500,3,FALSE)))</f>
        <v/>
      </c>
      <c r="AI156" s="27" t="str">
        <f>IF($A156="","",(VLOOKUP($A156,ACOUSTIC_PIVOT_TABLE!$B$4:$AO$500,4,FALSE)))</f>
        <v/>
      </c>
      <c r="AJ156" s="27" t="str">
        <f>IF($A156="","",(VLOOKUP($A156,ACOUSTIC_PIVOT_TABLE!$B$4:$AO$500,5,FALSE)))</f>
        <v/>
      </c>
      <c r="AK156" s="27" t="str">
        <f>IF($A156="","",(VLOOKUP($A156,ACOUSTIC_PIVOT_TABLE!$B$4:$AO$500,6,FALSE)))</f>
        <v/>
      </c>
      <c r="AL156" s="27" t="str">
        <f>IF($A156="","",(VLOOKUP($A156,ACOUSTIC_PIVOT_TABLE!$B$4:$AO$500,7,FALSE)))</f>
        <v/>
      </c>
      <c r="AM156" s="27" t="str">
        <f>IF($A156="","",(VLOOKUP($A156,ACOUSTIC_PIVOT_TABLE!$B$4:$AO$500,8,FALSE)))</f>
        <v/>
      </c>
      <c r="AN156" s="27" t="str">
        <f>IF($A156="","",(VLOOKUP($A156,ACOUSTIC_PIVOT_TABLE!$B$4:$AO$500,9,FALSE)))</f>
        <v/>
      </c>
      <c r="AO156" s="27" t="str">
        <f>IF($A156="","",(VLOOKUP($A156,ACOUSTIC_PIVOT_TABLE!$B$4:$AO$500,10,FALSE)))</f>
        <v/>
      </c>
      <c r="AP156" s="27" t="str">
        <f>IF($A156="","",(VLOOKUP($A156,ACOUSTIC_PIVOT_TABLE!$B$4:$AO$500,11,FALSE)))</f>
        <v/>
      </c>
      <c r="AQ156" s="27" t="str">
        <f>IF($A156="","",(VLOOKUP($A156,ACOUSTIC_PIVOT_TABLE!$B$4:$AO$500,12,FALSE)))</f>
        <v/>
      </c>
      <c r="AR156" s="27" t="str">
        <f>IF($A156="","",(VLOOKUP($A156,ACOUSTIC_PIVOT_TABLE!$B$4:$AO$500,13,FALSE)))</f>
        <v/>
      </c>
      <c r="AS156" s="27" t="str">
        <f>IF($A156="","",(VLOOKUP($A156,ACOUSTIC_PIVOT_TABLE!$B$4:$AO$500,14,FALSE)))</f>
        <v/>
      </c>
      <c r="AT156" s="27" t="str">
        <f>IF($A156="","",(VLOOKUP($A156,ACOUSTIC_PIVOT_TABLE!$B$4:$AO$500,15,FALSE)))</f>
        <v/>
      </c>
      <c r="AU156" s="27" t="str">
        <f>IF($A156="","",(VLOOKUP($A156,ACOUSTIC_PIVOT_TABLE!$B$4:$AO$500,16,FALSE)))</f>
        <v/>
      </c>
      <c r="AV156" s="27" t="str">
        <f>IF($A156="","",(VLOOKUP($A156,ACOUSTIC_PIVOT_TABLE!$B$4:$AO$500,17,FALSE)))</f>
        <v/>
      </c>
      <c r="AW156" s="27" t="str">
        <f>IF($A156="","",(VLOOKUP($A156,ACOUSTIC_PIVOT_TABLE!$B$4:$AO$500,18,FALSE)))</f>
        <v/>
      </c>
      <c r="AX156" s="27" t="str">
        <f>IF($A156="","",(VLOOKUP($A156,ACOUSTIC_PIVOT_TABLE!$B$4:$AO$500,19,FALSE)))</f>
        <v/>
      </c>
      <c r="AY156" s="27" t="str">
        <f>IF($A156="","",(VLOOKUP($A156,ACOUSTIC_PIVOT_TABLE!$B$4:$AO$500,20,FALSE)))</f>
        <v/>
      </c>
      <c r="AZ156" s="27" t="str">
        <f>IF($A156="","",(VLOOKUP($A156,ACOUSTIC_PIVOT_TABLE!$B$4:$AO$500,21,FALSE)))</f>
        <v/>
      </c>
      <c r="BA156" s="27" t="str">
        <f>IF($A156="","",(VLOOKUP($A156,ACOUSTIC_PIVOT_TABLE!$B$4:$AO$500,22,FALSE)))</f>
        <v/>
      </c>
      <c r="BB156" s="27" t="str">
        <f>IF($A156="","",(VLOOKUP($A156,ACOUSTIC_PIVOT_TABLE!$B$4:$AO$500,23,FALSE)))</f>
        <v/>
      </c>
      <c r="BC156" s="27" t="str">
        <f>IF($A156="","",(VLOOKUP($A156,ACOUSTIC_PIVOT_TABLE!$B$4:$AO$500,24,FALSE)))</f>
        <v/>
      </c>
      <c r="BD156" s="27" t="str">
        <f>IF($A156="","",(VLOOKUP($A156,ACOUSTIC_PIVOT_TABLE!$B$4:$AO$500,25,FALSE)))</f>
        <v/>
      </c>
      <c r="BE156" s="27" t="str">
        <f>IF($A156="","",(VLOOKUP($A156,ACOUSTIC_PIVOT_TABLE!$B$4:$AO$500,26,FALSE)))</f>
        <v/>
      </c>
      <c r="BF156" s="27" t="str">
        <f>IF($A156="","",(VLOOKUP($A156,ACOUSTIC_PIVOT_TABLE!$B$4:$AO$500,27,FALSE)))</f>
        <v/>
      </c>
      <c r="BG156" s="27" t="str">
        <f>IF($A156="","",(VLOOKUP($A156,ACOUSTIC_PIVOT_TABLE!$B$4:$AO$500,28,FALSE)))</f>
        <v/>
      </c>
      <c r="BH156" s="27" t="str">
        <f>IF($A156="","",(VLOOKUP($A156,ACOUSTIC_PIVOT_TABLE!$B$4:$AO$500,29,FALSE)))</f>
        <v/>
      </c>
      <c r="BI156" s="27" t="str">
        <f>IF($A156="","",(VLOOKUP($A156,ACOUSTIC_PIVOT_TABLE!$B$4:$AO$500,30,FALSE)))</f>
        <v/>
      </c>
      <c r="BJ156" s="27" t="str">
        <f>IF($A156="","",(VLOOKUP($A156,ACOUSTIC_PIVOT_TABLE!$B$4:$AO$500,31,FALSE)))</f>
        <v/>
      </c>
      <c r="BK156" s="27" t="str">
        <f>IF($A156="","",(VLOOKUP($A156,ACOUSTIC_PIVOT_TABLE!$B$4:$AO$500,32,FALSE)))</f>
        <v/>
      </c>
      <c r="BL156" s="27" t="str">
        <f>IF($A156="","",(VLOOKUP($A156,ACOUSTIC_PIVOT_TABLE!$B$4:$AO$500,33,FALSE)))</f>
        <v/>
      </c>
      <c r="BM156" s="27" t="str">
        <f>IF($A156="","",(VLOOKUP($A156,ACOUSTIC_PIVOT_TABLE!$B$4:$AO$500,34,FALSE)))</f>
        <v/>
      </c>
      <c r="BN156" s="27" t="str">
        <f>IF($A156="","",(VLOOKUP($A156,ACOUSTIC_PIVOT_TABLE!$B$4:$AO$500,35,FALSE)))</f>
        <v/>
      </c>
      <c r="BO156" s="27" t="str">
        <f>IF($A156="","",(VLOOKUP($A156,ACOUSTIC_PIVOT_TABLE!$B$4:$AO$500,36,FALSE)))</f>
        <v/>
      </c>
      <c r="BP156" s="27" t="str">
        <f>IF($A156="","",(VLOOKUP($A156,ACOUSTIC_PIVOT_TABLE!$B$4:$AO$500,37,FALSE)))</f>
        <v/>
      </c>
      <c r="BQ156" s="27" t="str">
        <f>IF($A156="","",(VLOOKUP($A156,ACOUSTIC_PIVOT_TABLE!$B$4:$AO$500,38,FALSE)))</f>
        <v/>
      </c>
      <c r="BR156" s="27" t="str">
        <f>IF($A156="","",(VLOOKUP($A156,ACOUSTIC_PIVOT_TABLE!$B$4:$AO$500,39,FALSE)))</f>
        <v/>
      </c>
      <c r="BS156" s="27" t="str">
        <f>IF($A156="","",(VLOOKUP($A156,ACOUSTIC_PIVOT_TABLE!$B$4:$AO$500,40,FALSE)))</f>
        <v/>
      </c>
    </row>
    <row r="157" spans="1:71" x14ac:dyDescent="0.25">
      <c r="A157" s="1" t="str">
        <f>IF(ACOUSTIC_PIVOT_TABLE!B159 = 0, "",ACOUSTIC_PIVOT_TABLE!B159)</f>
        <v/>
      </c>
      <c r="B157" s="1" t="str">
        <f>IF($A157="","",(VLOOKUP($A157,ACOUSTICS_COMBINED!$B$3:$AQ$501,21,FALSE)))</f>
        <v/>
      </c>
      <c r="C157" s="1" t="str">
        <f>IF($A157="","",(VLOOKUP($A157,ACOUSTICS_COMBINED!$B$3:$AQ$501,22,FALSE)))</f>
        <v/>
      </c>
      <c r="D157" s="1" t="str">
        <f>IF($A157="","",(VLOOKUP($A157,ACOUSTICS_COMBINED!$B$3:$AQ$501,12,FALSE)))</f>
        <v/>
      </c>
      <c r="E157" s="1" t="str">
        <f>IF($A157="","",(VLOOKUP($A157,ACOUSTICS_COMBINED!$B$3:$AQ$501,13,FALSE)))</f>
        <v/>
      </c>
      <c r="F157" s="1" t="str">
        <f>IF($A157="","",(VLOOKUP($A157,ACOUSTICS_COMBINED!$B$3:$AQ$501,14,FALSE)))</f>
        <v/>
      </c>
      <c r="G157" s="1" t="str">
        <f>IF($A157="","",(VLOOKUP($A157,ACOUSTICS_COMBINED!$B$3:$AQ$501,23,FALSE)))</f>
        <v/>
      </c>
      <c r="H157" s="1" t="str">
        <f>IF($A157="","",(VLOOKUP($A157,ACOUSTICS_COMBINED!$B$3:$AQ$501,24,FALSE)))</f>
        <v/>
      </c>
      <c r="I157" s="1" t="str">
        <f>IF($A157="","",(VLOOKUP($A157,ACOUSTICS_COMBINED!$B$3:$AQ$501,15,FALSE)))</f>
        <v/>
      </c>
      <c r="J157" s="1" t="str">
        <f>IF($A157="","",(VLOOKUP($A157,ACOUSTICS_COMBINED!$B$3:$AQ$501,16,FALSE)))</f>
        <v/>
      </c>
      <c r="K157" s="1" t="str">
        <f>IF($A157="","",(VLOOKUP($A157,ACOUSTICS_COMBINED!$B$3:$AQ$501,17,FALSE)))</f>
        <v/>
      </c>
      <c r="L157" s="1" t="str">
        <f>IF($A157="","",(VLOOKUP($A157,ACOUSTICS_COMBINED!$B$3:$AQ$501,18,FALSE)))</f>
        <v/>
      </c>
      <c r="M157" s="1" t="str">
        <f>IF($A157="","",(VLOOKUP($A157,ACOUSTICS_COMBINED!$B$3:$AQ$501,25,FALSE)))</f>
        <v/>
      </c>
      <c r="N157" s="16" t="str">
        <f>IF($A157="","",(VLOOKUP($A157,ACOUSTICS_COMBINED!$B$3:$AQ$501,19,FALSE)))</f>
        <v/>
      </c>
      <c r="O157" s="16" t="str">
        <f>IF($A157="","",(VLOOKUP($A157,ACOUSTICS_COMBINED!$B$3:$AQ$501,20,FALSE)))</f>
        <v/>
      </c>
      <c r="P157" s="1" t="str">
        <f>IF($A157="","",(VLOOKUP($A157,ACOUSTICS_COMBINED!$B$3:$AQ$501,26,FALSE)))</f>
        <v/>
      </c>
      <c r="Q157" s="1" t="str">
        <f>IF($A157="","",(VLOOKUP($A157,ACOUSTICS_COMBINED!$B$3:$AQ$501,27,FALSE)))</f>
        <v/>
      </c>
      <c r="R157" s="1" t="str">
        <f>IF($A157="","",(VLOOKUP($A157,ACOUSTICS_COMBINED!$B$3:$AQ$501,28,FALSE)))</f>
        <v/>
      </c>
      <c r="S157" s="1" t="str">
        <f>IF($A157="","",(VLOOKUP($A157,ACOUSTICS_COMBINED!$B$3:$AQ$501,29,FALSE)))</f>
        <v/>
      </c>
      <c r="T157" s="1" t="str">
        <f>IF($A157="","",(VLOOKUP($A157,ACOUSTICS_COMBINED!$B$3:$AQ$501,30,FALSE)))</f>
        <v/>
      </c>
      <c r="U157" s="1" t="str">
        <f>IF($A157="","",(VLOOKUP($A157,ACOUSTICS_COMBINED!$B$3:$AQ$501,31,FALSE)))</f>
        <v/>
      </c>
      <c r="V157" s="1" t="str">
        <f>IF($A157="","",(VLOOKUP($A157,ACOUSTICS_COMBINED!$B$3:$AQ$501,32,FALSE)))</f>
        <v/>
      </c>
      <c r="W157" s="1" t="str">
        <f>IF($A157="","",(VLOOKUP($A157,ACOUSTICS_COMBINED!$B$3:$AQ$501,33,FALSE)))</f>
        <v/>
      </c>
      <c r="X157" s="1" t="str">
        <f>IF($A157="","",(VLOOKUP($A157,ACOUSTICS_COMBINED!$B$3:$AQ$501,34,FALSE)))</f>
        <v/>
      </c>
      <c r="Y157" s="1" t="str">
        <f>IF($A157="","",(VLOOKUP($A157,ACOUSTICS_COMBINED!$B$3:$AQ$501,35,FALSE)))</f>
        <v/>
      </c>
      <c r="Z157" s="1" t="str">
        <f>IF($A157="","",(VLOOKUP($A157,ACOUSTICS_COMBINED!$B$3:$AQ$501,36,FALSE)))</f>
        <v/>
      </c>
      <c r="AA157" s="1" t="str">
        <f>IF($A157="","",(VLOOKUP($A157,ACOUSTICS_COMBINED!$B$3:$AQ$501,37,FALSE)))</f>
        <v/>
      </c>
      <c r="AB157" s="1" t="str">
        <f>IF($A157="","",(VLOOKUP($A157,ACOUSTICS_COMBINED!$B$3:$AQ$501,38,FALSE)))</f>
        <v/>
      </c>
      <c r="AC157" s="1" t="str">
        <f>IF($A157="","",(VLOOKUP($A157,ACOUSTICS_COMBINED!$B$3:$AQ$501,39,FALSE)))</f>
        <v/>
      </c>
      <c r="AD157" s="1" t="str">
        <f>IF($A157="","",(VLOOKUP($A157,ACOUSTICS_COMBINED!$B$3:$AQ$501,40,FALSE)))</f>
        <v/>
      </c>
      <c r="AE157" s="1" t="str">
        <f>IF($A157="","",(VLOOKUP($A157,ACOUSTICS_COMBINED!$B$3:$AQ$501,41,FALSE)))</f>
        <v/>
      </c>
      <c r="AF157" s="1" t="str">
        <f>IF($A157="","",(VLOOKUP($A157,ACOUSTICS_COMBINED!$B$3:$AQ$501,42,FALSE)))</f>
        <v/>
      </c>
      <c r="AG157" s="27" t="str">
        <f>IF($A157="","",(VLOOKUP($A157,ACOUSTIC_PIVOT_TABLE!$B$4:$AO$500,2,FALSE)))</f>
        <v/>
      </c>
      <c r="AH157" s="27" t="str">
        <f>IF($A157="","",(VLOOKUP($A157,ACOUSTIC_PIVOT_TABLE!$B$4:$AO$500,3,FALSE)))</f>
        <v/>
      </c>
      <c r="AI157" s="27" t="str">
        <f>IF($A157="","",(VLOOKUP($A157,ACOUSTIC_PIVOT_TABLE!$B$4:$AO$500,4,FALSE)))</f>
        <v/>
      </c>
      <c r="AJ157" s="27" t="str">
        <f>IF($A157="","",(VLOOKUP($A157,ACOUSTIC_PIVOT_TABLE!$B$4:$AO$500,5,FALSE)))</f>
        <v/>
      </c>
      <c r="AK157" s="27" t="str">
        <f>IF($A157="","",(VLOOKUP($A157,ACOUSTIC_PIVOT_TABLE!$B$4:$AO$500,6,FALSE)))</f>
        <v/>
      </c>
      <c r="AL157" s="27" t="str">
        <f>IF($A157="","",(VLOOKUP($A157,ACOUSTIC_PIVOT_TABLE!$B$4:$AO$500,7,FALSE)))</f>
        <v/>
      </c>
      <c r="AM157" s="27" t="str">
        <f>IF($A157="","",(VLOOKUP($A157,ACOUSTIC_PIVOT_TABLE!$B$4:$AO$500,8,FALSE)))</f>
        <v/>
      </c>
      <c r="AN157" s="27" t="str">
        <f>IF($A157="","",(VLOOKUP($A157,ACOUSTIC_PIVOT_TABLE!$B$4:$AO$500,9,FALSE)))</f>
        <v/>
      </c>
      <c r="AO157" s="27" t="str">
        <f>IF($A157="","",(VLOOKUP($A157,ACOUSTIC_PIVOT_TABLE!$B$4:$AO$500,10,FALSE)))</f>
        <v/>
      </c>
      <c r="AP157" s="27" t="str">
        <f>IF($A157="","",(VLOOKUP($A157,ACOUSTIC_PIVOT_TABLE!$B$4:$AO$500,11,FALSE)))</f>
        <v/>
      </c>
      <c r="AQ157" s="27" t="str">
        <f>IF($A157="","",(VLOOKUP($A157,ACOUSTIC_PIVOT_TABLE!$B$4:$AO$500,12,FALSE)))</f>
        <v/>
      </c>
      <c r="AR157" s="27" t="str">
        <f>IF($A157="","",(VLOOKUP($A157,ACOUSTIC_PIVOT_TABLE!$B$4:$AO$500,13,FALSE)))</f>
        <v/>
      </c>
      <c r="AS157" s="27" t="str">
        <f>IF($A157="","",(VLOOKUP($A157,ACOUSTIC_PIVOT_TABLE!$B$4:$AO$500,14,FALSE)))</f>
        <v/>
      </c>
      <c r="AT157" s="27" t="str">
        <f>IF($A157="","",(VLOOKUP($A157,ACOUSTIC_PIVOT_TABLE!$B$4:$AO$500,15,FALSE)))</f>
        <v/>
      </c>
      <c r="AU157" s="27" t="str">
        <f>IF($A157="","",(VLOOKUP($A157,ACOUSTIC_PIVOT_TABLE!$B$4:$AO$500,16,FALSE)))</f>
        <v/>
      </c>
      <c r="AV157" s="27" t="str">
        <f>IF($A157="","",(VLOOKUP($A157,ACOUSTIC_PIVOT_TABLE!$B$4:$AO$500,17,FALSE)))</f>
        <v/>
      </c>
      <c r="AW157" s="27" t="str">
        <f>IF($A157="","",(VLOOKUP($A157,ACOUSTIC_PIVOT_TABLE!$B$4:$AO$500,18,FALSE)))</f>
        <v/>
      </c>
      <c r="AX157" s="27" t="str">
        <f>IF($A157="","",(VLOOKUP($A157,ACOUSTIC_PIVOT_TABLE!$B$4:$AO$500,19,FALSE)))</f>
        <v/>
      </c>
      <c r="AY157" s="27" t="str">
        <f>IF($A157="","",(VLOOKUP($A157,ACOUSTIC_PIVOT_TABLE!$B$4:$AO$500,20,FALSE)))</f>
        <v/>
      </c>
      <c r="AZ157" s="27" t="str">
        <f>IF($A157="","",(VLOOKUP($A157,ACOUSTIC_PIVOT_TABLE!$B$4:$AO$500,21,FALSE)))</f>
        <v/>
      </c>
      <c r="BA157" s="27" t="str">
        <f>IF($A157="","",(VLOOKUP($A157,ACOUSTIC_PIVOT_TABLE!$B$4:$AO$500,22,FALSE)))</f>
        <v/>
      </c>
      <c r="BB157" s="27" t="str">
        <f>IF($A157="","",(VLOOKUP($A157,ACOUSTIC_PIVOT_TABLE!$B$4:$AO$500,23,FALSE)))</f>
        <v/>
      </c>
      <c r="BC157" s="27" t="str">
        <f>IF($A157="","",(VLOOKUP($A157,ACOUSTIC_PIVOT_TABLE!$B$4:$AO$500,24,FALSE)))</f>
        <v/>
      </c>
      <c r="BD157" s="27" t="str">
        <f>IF($A157="","",(VLOOKUP($A157,ACOUSTIC_PIVOT_TABLE!$B$4:$AO$500,25,FALSE)))</f>
        <v/>
      </c>
      <c r="BE157" s="27" t="str">
        <f>IF($A157="","",(VLOOKUP($A157,ACOUSTIC_PIVOT_TABLE!$B$4:$AO$500,26,FALSE)))</f>
        <v/>
      </c>
      <c r="BF157" s="27" t="str">
        <f>IF($A157="","",(VLOOKUP($A157,ACOUSTIC_PIVOT_TABLE!$B$4:$AO$500,27,FALSE)))</f>
        <v/>
      </c>
      <c r="BG157" s="27" t="str">
        <f>IF($A157="","",(VLOOKUP($A157,ACOUSTIC_PIVOT_TABLE!$B$4:$AO$500,28,FALSE)))</f>
        <v/>
      </c>
      <c r="BH157" s="27" t="str">
        <f>IF($A157="","",(VLOOKUP($A157,ACOUSTIC_PIVOT_TABLE!$B$4:$AO$500,29,FALSE)))</f>
        <v/>
      </c>
      <c r="BI157" s="27" t="str">
        <f>IF($A157="","",(VLOOKUP($A157,ACOUSTIC_PIVOT_TABLE!$B$4:$AO$500,30,FALSE)))</f>
        <v/>
      </c>
      <c r="BJ157" s="27" t="str">
        <f>IF($A157="","",(VLOOKUP($A157,ACOUSTIC_PIVOT_TABLE!$B$4:$AO$500,31,FALSE)))</f>
        <v/>
      </c>
      <c r="BK157" s="27" t="str">
        <f>IF($A157="","",(VLOOKUP($A157,ACOUSTIC_PIVOT_TABLE!$B$4:$AO$500,32,FALSE)))</f>
        <v/>
      </c>
      <c r="BL157" s="27" t="str">
        <f>IF($A157="","",(VLOOKUP($A157,ACOUSTIC_PIVOT_TABLE!$B$4:$AO$500,33,FALSE)))</f>
        <v/>
      </c>
      <c r="BM157" s="27" t="str">
        <f>IF($A157="","",(VLOOKUP($A157,ACOUSTIC_PIVOT_TABLE!$B$4:$AO$500,34,FALSE)))</f>
        <v/>
      </c>
      <c r="BN157" s="27" t="str">
        <f>IF($A157="","",(VLOOKUP($A157,ACOUSTIC_PIVOT_TABLE!$B$4:$AO$500,35,FALSE)))</f>
        <v/>
      </c>
      <c r="BO157" s="27" t="str">
        <f>IF($A157="","",(VLOOKUP($A157,ACOUSTIC_PIVOT_TABLE!$B$4:$AO$500,36,FALSE)))</f>
        <v/>
      </c>
      <c r="BP157" s="27" t="str">
        <f>IF($A157="","",(VLOOKUP($A157,ACOUSTIC_PIVOT_TABLE!$B$4:$AO$500,37,FALSE)))</f>
        <v/>
      </c>
      <c r="BQ157" s="27" t="str">
        <f>IF($A157="","",(VLOOKUP($A157,ACOUSTIC_PIVOT_TABLE!$B$4:$AO$500,38,FALSE)))</f>
        <v/>
      </c>
      <c r="BR157" s="27" t="str">
        <f>IF($A157="","",(VLOOKUP($A157,ACOUSTIC_PIVOT_TABLE!$B$4:$AO$500,39,FALSE)))</f>
        <v/>
      </c>
      <c r="BS157" s="27" t="str">
        <f>IF($A157="","",(VLOOKUP($A157,ACOUSTIC_PIVOT_TABLE!$B$4:$AO$500,40,FALSE)))</f>
        <v/>
      </c>
    </row>
    <row r="158" spans="1:71" x14ac:dyDescent="0.25">
      <c r="A158" s="1" t="str">
        <f>IF(ACOUSTIC_PIVOT_TABLE!B160 = 0, "",ACOUSTIC_PIVOT_TABLE!B160)</f>
        <v/>
      </c>
      <c r="B158" s="1" t="str">
        <f>IF($A158="","",(VLOOKUP($A158,ACOUSTICS_COMBINED!$B$3:$AQ$501,21,FALSE)))</f>
        <v/>
      </c>
      <c r="C158" s="1" t="str">
        <f>IF($A158="","",(VLOOKUP($A158,ACOUSTICS_COMBINED!$B$3:$AQ$501,22,FALSE)))</f>
        <v/>
      </c>
      <c r="D158" s="1" t="str">
        <f>IF($A158="","",(VLOOKUP($A158,ACOUSTICS_COMBINED!$B$3:$AQ$501,12,FALSE)))</f>
        <v/>
      </c>
      <c r="E158" s="1" t="str">
        <f>IF($A158="","",(VLOOKUP($A158,ACOUSTICS_COMBINED!$B$3:$AQ$501,13,FALSE)))</f>
        <v/>
      </c>
      <c r="F158" s="1" t="str">
        <f>IF($A158="","",(VLOOKUP($A158,ACOUSTICS_COMBINED!$B$3:$AQ$501,14,FALSE)))</f>
        <v/>
      </c>
      <c r="G158" s="1" t="str">
        <f>IF($A158="","",(VLOOKUP($A158,ACOUSTICS_COMBINED!$B$3:$AQ$501,23,FALSE)))</f>
        <v/>
      </c>
      <c r="H158" s="1" t="str">
        <f>IF($A158="","",(VLOOKUP($A158,ACOUSTICS_COMBINED!$B$3:$AQ$501,24,FALSE)))</f>
        <v/>
      </c>
      <c r="I158" s="1" t="str">
        <f>IF($A158="","",(VLOOKUP($A158,ACOUSTICS_COMBINED!$B$3:$AQ$501,15,FALSE)))</f>
        <v/>
      </c>
      <c r="J158" s="1" t="str">
        <f>IF($A158="","",(VLOOKUP($A158,ACOUSTICS_COMBINED!$B$3:$AQ$501,16,FALSE)))</f>
        <v/>
      </c>
      <c r="K158" s="1" t="str">
        <f>IF($A158="","",(VLOOKUP($A158,ACOUSTICS_COMBINED!$B$3:$AQ$501,17,FALSE)))</f>
        <v/>
      </c>
      <c r="L158" s="1" t="str">
        <f>IF($A158="","",(VLOOKUP($A158,ACOUSTICS_COMBINED!$B$3:$AQ$501,18,FALSE)))</f>
        <v/>
      </c>
      <c r="M158" s="1" t="str">
        <f>IF($A158="","",(VLOOKUP($A158,ACOUSTICS_COMBINED!$B$3:$AQ$501,25,FALSE)))</f>
        <v/>
      </c>
      <c r="N158" s="16" t="str">
        <f>IF($A158="","",(VLOOKUP($A158,ACOUSTICS_COMBINED!$B$3:$AQ$501,19,FALSE)))</f>
        <v/>
      </c>
      <c r="O158" s="16" t="str">
        <f>IF($A158="","",(VLOOKUP($A158,ACOUSTICS_COMBINED!$B$3:$AQ$501,20,FALSE)))</f>
        <v/>
      </c>
      <c r="P158" s="1" t="str">
        <f>IF($A158="","",(VLOOKUP($A158,ACOUSTICS_COMBINED!$B$3:$AQ$501,26,FALSE)))</f>
        <v/>
      </c>
      <c r="Q158" s="1" t="str">
        <f>IF($A158="","",(VLOOKUP($A158,ACOUSTICS_COMBINED!$B$3:$AQ$501,27,FALSE)))</f>
        <v/>
      </c>
      <c r="R158" s="1" t="str">
        <f>IF($A158="","",(VLOOKUP($A158,ACOUSTICS_COMBINED!$B$3:$AQ$501,28,FALSE)))</f>
        <v/>
      </c>
      <c r="S158" s="1" t="str">
        <f>IF($A158="","",(VLOOKUP($A158,ACOUSTICS_COMBINED!$B$3:$AQ$501,29,FALSE)))</f>
        <v/>
      </c>
      <c r="T158" s="1" t="str">
        <f>IF($A158="","",(VLOOKUP($A158,ACOUSTICS_COMBINED!$B$3:$AQ$501,30,FALSE)))</f>
        <v/>
      </c>
      <c r="U158" s="1" t="str">
        <f>IF($A158="","",(VLOOKUP($A158,ACOUSTICS_COMBINED!$B$3:$AQ$501,31,FALSE)))</f>
        <v/>
      </c>
      <c r="V158" s="1" t="str">
        <f>IF($A158="","",(VLOOKUP($A158,ACOUSTICS_COMBINED!$B$3:$AQ$501,32,FALSE)))</f>
        <v/>
      </c>
      <c r="W158" s="1" t="str">
        <f>IF($A158="","",(VLOOKUP($A158,ACOUSTICS_COMBINED!$B$3:$AQ$501,33,FALSE)))</f>
        <v/>
      </c>
      <c r="X158" s="1" t="str">
        <f>IF($A158="","",(VLOOKUP($A158,ACOUSTICS_COMBINED!$B$3:$AQ$501,34,FALSE)))</f>
        <v/>
      </c>
      <c r="Y158" s="1" t="str">
        <f>IF($A158="","",(VLOOKUP($A158,ACOUSTICS_COMBINED!$B$3:$AQ$501,35,FALSE)))</f>
        <v/>
      </c>
      <c r="Z158" s="1" t="str">
        <f>IF($A158="","",(VLOOKUP($A158,ACOUSTICS_COMBINED!$B$3:$AQ$501,36,FALSE)))</f>
        <v/>
      </c>
      <c r="AA158" s="1" t="str">
        <f>IF($A158="","",(VLOOKUP($A158,ACOUSTICS_COMBINED!$B$3:$AQ$501,37,FALSE)))</f>
        <v/>
      </c>
      <c r="AB158" s="1" t="str">
        <f>IF($A158="","",(VLOOKUP($A158,ACOUSTICS_COMBINED!$B$3:$AQ$501,38,FALSE)))</f>
        <v/>
      </c>
      <c r="AC158" s="1" t="str">
        <f>IF($A158="","",(VLOOKUP($A158,ACOUSTICS_COMBINED!$B$3:$AQ$501,39,FALSE)))</f>
        <v/>
      </c>
      <c r="AD158" s="1" t="str">
        <f>IF($A158="","",(VLOOKUP($A158,ACOUSTICS_COMBINED!$B$3:$AQ$501,40,FALSE)))</f>
        <v/>
      </c>
      <c r="AE158" s="1" t="str">
        <f>IF($A158="","",(VLOOKUP($A158,ACOUSTICS_COMBINED!$B$3:$AQ$501,41,FALSE)))</f>
        <v/>
      </c>
      <c r="AF158" s="1" t="str">
        <f>IF($A158="","",(VLOOKUP($A158,ACOUSTICS_COMBINED!$B$3:$AQ$501,42,FALSE)))</f>
        <v/>
      </c>
      <c r="AG158" s="27" t="str">
        <f>IF($A158="","",(VLOOKUP($A158,ACOUSTIC_PIVOT_TABLE!$B$4:$AO$500,2,FALSE)))</f>
        <v/>
      </c>
      <c r="AH158" s="27" t="str">
        <f>IF($A158="","",(VLOOKUP($A158,ACOUSTIC_PIVOT_TABLE!$B$4:$AO$500,3,FALSE)))</f>
        <v/>
      </c>
      <c r="AI158" s="27" t="str">
        <f>IF($A158="","",(VLOOKUP($A158,ACOUSTIC_PIVOT_TABLE!$B$4:$AO$500,4,FALSE)))</f>
        <v/>
      </c>
      <c r="AJ158" s="27" t="str">
        <f>IF($A158="","",(VLOOKUP($A158,ACOUSTIC_PIVOT_TABLE!$B$4:$AO$500,5,FALSE)))</f>
        <v/>
      </c>
      <c r="AK158" s="27" t="str">
        <f>IF($A158="","",(VLOOKUP($A158,ACOUSTIC_PIVOT_TABLE!$B$4:$AO$500,6,FALSE)))</f>
        <v/>
      </c>
      <c r="AL158" s="27" t="str">
        <f>IF($A158="","",(VLOOKUP($A158,ACOUSTIC_PIVOT_TABLE!$B$4:$AO$500,7,FALSE)))</f>
        <v/>
      </c>
      <c r="AM158" s="27" t="str">
        <f>IF($A158="","",(VLOOKUP($A158,ACOUSTIC_PIVOT_TABLE!$B$4:$AO$500,8,FALSE)))</f>
        <v/>
      </c>
      <c r="AN158" s="27" t="str">
        <f>IF($A158="","",(VLOOKUP($A158,ACOUSTIC_PIVOT_TABLE!$B$4:$AO$500,9,FALSE)))</f>
        <v/>
      </c>
      <c r="AO158" s="27" t="str">
        <f>IF($A158="","",(VLOOKUP($A158,ACOUSTIC_PIVOT_TABLE!$B$4:$AO$500,10,FALSE)))</f>
        <v/>
      </c>
      <c r="AP158" s="27" t="str">
        <f>IF($A158="","",(VLOOKUP($A158,ACOUSTIC_PIVOT_TABLE!$B$4:$AO$500,11,FALSE)))</f>
        <v/>
      </c>
      <c r="AQ158" s="27" t="str">
        <f>IF($A158="","",(VLOOKUP($A158,ACOUSTIC_PIVOT_TABLE!$B$4:$AO$500,12,FALSE)))</f>
        <v/>
      </c>
      <c r="AR158" s="27" t="str">
        <f>IF($A158="","",(VLOOKUP($A158,ACOUSTIC_PIVOT_TABLE!$B$4:$AO$500,13,FALSE)))</f>
        <v/>
      </c>
      <c r="AS158" s="27" t="str">
        <f>IF($A158="","",(VLOOKUP($A158,ACOUSTIC_PIVOT_TABLE!$B$4:$AO$500,14,FALSE)))</f>
        <v/>
      </c>
      <c r="AT158" s="27" t="str">
        <f>IF($A158="","",(VLOOKUP($A158,ACOUSTIC_PIVOT_TABLE!$B$4:$AO$500,15,FALSE)))</f>
        <v/>
      </c>
      <c r="AU158" s="27" t="str">
        <f>IF($A158="","",(VLOOKUP($A158,ACOUSTIC_PIVOT_TABLE!$B$4:$AO$500,16,FALSE)))</f>
        <v/>
      </c>
      <c r="AV158" s="27" t="str">
        <f>IF($A158="","",(VLOOKUP($A158,ACOUSTIC_PIVOT_TABLE!$B$4:$AO$500,17,FALSE)))</f>
        <v/>
      </c>
      <c r="AW158" s="27" t="str">
        <f>IF($A158="","",(VLOOKUP($A158,ACOUSTIC_PIVOT_TABLE!$B$4:$AO$500,18,FALSE)))</f>
        <v/>
      </c>
      <c r="AX158" s="27" t="str">
        <f>IF($A158="","",(VLOOKUP($A158,ACOUSTIC_PIVOT_TABLE!$B$4:$AO$500,19,FALSE)))</f>
        <v/>
      </c>
      <c r="AY158" s="27" t="str">
        <f>IF($A158="","",(VLOOKUP($A158,ACOUSTIC_PIVOT_TABLE!$B$4:$AO$500,20,FALSE)))</f>
        <v/>
      </c>
      <c r="AZ158" s="27" t="str">
        <f>IF($A158="","",(VLOOKUP($A158,ACOUSTIC_PIVOT_TABLE!$B$4:$AO$500,21,FALSE)))</f>
        <v/>
      </c>
      <c r="BA158" s="27" t="str">
        <f>IF($A158="","",(VLOOKUP($A158,ACOUSTIC_PIVOT_TABLE!$B$4:$AO$500,22,FALSE)))</f>
        <v/>
      </c>
      <c r="BB158" s="27" t="str">
        <f>IF($A158="","",(VLOOKUP($A158,ACOUSTIC_PIVOT_TABLE!$B$4:$AO$500,23,FALSE)))</f>
        <v/>
      </c>
      <c r="BC158" s="27" t="str">
        <f>IF($A158="","",(VLOOKUP($A158,ACOUSTIC_PIVOT_TABLE!$B$4:$AO$500,24,FALSE)))</f>
        <v/>
      </c>
      <c r="BD158" s="27" t="str">
        <f>IF($A158="","",(VLOOKUP($A158,ACOUSTIC_PIVOT_TABLE!$B$4:$AO$500,25,FALSE)))</f>
        <v/>
      </c>
      <c r="BE158" s="27" t="str">
        <f>IF($A158="","",(VLOOKUP($A158,ACOUSTIC_PIVOT_TABLE!$B$4:$AO$500,26,FALSE)))</f>
        <v/>
      </c>
      <c r="BF158" s="27" t="str">
        <f>IF($A158="","",(VLOOKUP($A158,ACOUSTIC_PIVOT_TABLE!$B$4:$AO$500,27,FALSE)))</f>
        <v/>
      </c>
      <c r="BG158" s="27" t="str">
        <f>IF($A158="","",(VLOOKUP($A158,ACOUSTIC_PIVOT_TABLE!$B$4:$AO$500,28,FALSE)))</f>
        <v/>
      </c>
      <c r="BH158" s="27" t="str">
        <f>IF($A158="","",(VLOOKUP($A158,ACOUSTIC_PIVOT_TABLE!$B$4:$AO$500,29,FALSE)))</f>
        <v/>
      </c>
      <c r="BI158" s="27" t="str">
        <f>IF($A158="","",(VLOOKUP($A158,ACOUSTIC_PIVOT_TABLE!$B$4:$AO$500,30,FALSE)))</f>
        <v/>
      </c>
      <c r="BJ158" s="27" t="str">
        <f>IF($A158="","",(VLOOKUP($A158,ACOUSTIC_PIVOT_TABLE!$B$4:$AO$500,31,FALSE)))</f>
        <v/>
      </c>
      <c r="BK158" s="27" t="str">
        <f>IF($A158="","",(VLOOKUP($A158,ACOUSTIC_PIVOT_TABLE!$B$4:$AO$500,32,FALSE)))</f>
        <v/>
      </c>
      <c r="BL158" s="27" t="str">
        <f>IF($A158="","",(VLOOKUP($A158,ACOUSTIC_PIVOT_TABLE!$B$4:$AO$500,33,FALSE)))</f>
        <v/>
      </c>
      <c r="BM158" s="27" t="str">
        <f>IF($A158="","",(VLOOKUP($A158,ACOUSTIC_PIVOT_TABLE!$B$4:$AO$500,34,FALSE)))</f>
        <v/>
      </c>
      <c r="BN158" s="27" t="str">
        <f>IF($A158="","",(VLOOKUP($A158,ACOUSTIC_PIVOT_TABLE!$B$4:$AO$500,35,FALSE)))</f>
        <v/>
      </c>
      <c r="BO158" s="27" t="str">
        <f>IF($A158="","",(VLOOKUP($A158,ACOUSTIC_PIVOT_TABLE!$B$4:$AO$500,36,FALSE)))</f>
        <v/>
      </c>
      <c r="BP158" s="27" t="str">
        <f>IF($A158="","",(VLOOKUP($A158,ACOUSTIC_PIVOT_TABLE!$B$4:$AO$500,37,FALSE)))</f>
        <v/>
      </c>
      <c r="BQ158" s="27" t="str">
        <f>IF($A158="","",(VLOOKUP($A158,ACOUSTIC_PIVOT_TABLE!$B$4:$AO$500,38,FALSE)))</f>
        <v/>
      </c>
      <c r="BR158" s="27" t="str">
        <f>IF($A158="","",(VLOOKUP($A158,ACOUSTIC_PIVOT_TABLE!$B$4:$AO$500,39,FALSE)))</f>
        <v/>
      </c>
      <c r="BS158" s="27" t="str">
        <f>IF($A158="","",(VLOOKUP($A158,ACOUSTIC_PIVOT_TABLE!$B$4:$AO$500,40,FALSE)))</f>
        <v/>
      </c>
    </row>
    <row r="159" spans="1:71" x14ac:dyDescent="0.25">
      <c r="A159" s="1" t="str">
        <f>IF(ACOUSTIC_PIVOT_TABLE!B161 = 0, "",ACOUSTIC_PIVOT_TABLE!B161)</f>
        <v/>
      </c>
      <c r="B159" s="1" t="str">
        <f>IF($A159="","",(VLOOKUP($A159,ACOUSTICS_COMBINED!$B$3:$AQ$501,21,FALSE)))</f>
        <v/>
      </c>
      <c r="C159" s="1" t="str">
        <f>IF($A159="","",(VLOOKUP($A159,ACOUSTICS_COMBINED!$B$3:$AQ$501,22,FALSE)))</f>
        <v/>
      </c>
      <c r="D159" s="1" t="str">
        <f>IF($A159="","",(VLOOKUP($A159,ACOUSTICS_COMBINED!$B$3:$AQ$501,12,FALSE)))</f>
        <v/>
      </c>
      <c r="E159" s="1" t="str">
        <f>IF($A159="","",(VLOOKUP($A159,ACOUSTICS_COMBINED!$B$3:$AQ$501,13,FALSE)))</f>
        <v/>
      </c>
      <c r="F159" s="1" t="str">
        <f>IF($A159="","",(VLOOKUP($A159,ACOUSTICS_COMBINED!$B$3:$AQ$501,14,FALSE)))</f>
        <v/>
      </c>
      <c r="G159" s="1" t="str">
        <f>IF($A159="","",(VLOOKUP($A159,ACOUSTICS_COMBINED!$B$3:$AQ$501,23,FALSE)))</f>
        <v/>
      </c>
      <c r="H159" s="1" t="str">
        <f>IF($A159="","",(VLOOKUP($A159,ACOUSTICS_COMBINED!$B$3:$AQ$501,24,FALSE)))</f>
        <v/>
      </c>
      <c r="I159" s="1" t="str">
        <f>IF($A159="","",(VLOOKUP($A159,ACOUSTICS_COMBINED!$B$3:$AQ$501,15,FALSE)))</f>
        <v/>
      </c>
      <c r="J159" s="1" t="str">
        <f>IF($A159="","",(VLOOKUP($A159,ACOUSTICS_COMBINED!$B$3:$AQ$501,16,FALSE)))</f>
        <v/>
      </c>
      <c r="K159" s="1" t="str">
        <f>IF($A159="","",(VLOOKUP($A159,ACOUSTICS_COMBINED!$B$3:$AQ$501,17,FALSE)))</f>
        <v/>
      </c>
      <c r="L159" s="1" t="str">
        <f>IF($A159="","",(VLOOKUP($A159,ACOUSTICS_COMBINED!$B$3:$AQ$501,18,FALSE)))</f>
        <v/>
      </c>
      <c r="M159" s="1" t="str">
        <f>IF($A159="","",(VLOOKUP($A159,ACOUSTICS_COMBINED!$B$3:$AQ$501,25,FALSE)))</f>
        <v/>
      </c>
      <c r="N159" s="16" t="str">
        <f>IF($A159="","",(VLOOKUP($A159,ACOUSTICS_COMBINED!$B$3:$AQ$501,19,FALSE)))</f>
        <v/>
      </c>
      <c r="O159" s="16" t="str">
        <f>IF($A159="","",(VLOOKUP($A159,ACOUSTICS_COMBINED!$B$3:$AQ$501,20,FALSE)))</f>
        <v/>
      </c>
      <c r="P159" s="1" t="str">
        <f>IF($A159="","",(VLOOKUP($A159,ACOUSTICS_COMBINED!$B$3:$AQ$501,26,FALSE)))</f>
        <v/>
      </c>
      <c r="Q159" s="1" t="str">
        <f>IF($A159="","",(VLOOKUP($A159,ACOUSTICS_COMBINED!$B$3:$AQ$501,27,FALSE)))</f>
        <v/>
      </c>
      <c r="R159" s="1" t="str">
        <f>IF($A159="","",(VLOOKUP($A159,ACOUSTICS_COMBINED!$B$3:$AQ$501,28,FALSE)))</f>
        <v/>
      </c>
      <c r="S159" s="1" t="str">
        <f>IF($A159="","",(VLOOKUP($A159,ACOUSTICS_COMBINED!$B$3:$AQ$501,29,FALSE)))</f>
        <v/>
      </c>
      <c r="T159" s="1" t="str">
        <f>IF($A159="","",(VLOOKUP($A159,ACOUSTICS_COMBINED!$B$3:$AQ$501,30,FALSE)))</f>
        <v/>
      </c>
      <c r="U159" s="1" t="str">
        <f>IF($A159="","",(VLOOKUP($A159,ACOUSTICS_COMBINED!$B$3:$AQ$501,31,FALSE)))</f>
        <v/>
      </c>
      <c r="V159" s="1" t="str">
        <f>IF($A159="","",(VLOOKUP($A159,ACOUSTICS_COMBINED!$B$3:$AQ$501,32,FALSE)))</f>
        <v/>
      </c>
      <c r="W159" s="1" t="str">
        <f>IF($A159="","",(VLOOKUP($A159,ACOUSTICS_COMBINED!$B$3:$AQ$501,33,FALSE)))</f>
        <v/>
      </c>
      <c r="X159" s="1" t="str">
        <f>IF($A159="","",(VLOOKUP($A159,ACOUSTICS_COMBINED!$B$3:$AQ$501,34,FALSE)))</f>
        <v/>
      </c>
      <c r="Y159" s="1" t="str">
        <f>IF($A159="","",(VLOOKUP($A159,ACOUSTICS_COMBINED!$B$3:$AQ$501,35,FALSE)))</f>
        <v/>
      </c>
      <c r="Z159" s="1" t="str">
        <f>IF($A159="","",(VLOOKUP($A159,ACOUSTICS_COMBINED!$B$3:$AQ$501,36,FALSE)))</f>
        <v/>
      </c>
      <c r="AA159" s="1" t="str">
        <f>IF($A159="","",(VLOOKUP($A159,ACOUSTICS_COMBINED!$B$3:$AQ$501,37,FALSE)))</f>
        <v/>
      </c>
      <c r="AB159" s="1" t="str">
        <f>IF($A159="","",(VLOOKUP($A159,ACOUSTICS_COMBINED!$B$3:$AQ$501,38,FALSE)))</f>
        <v/>
      </c>
      <c r="AC159" s="1" t="str">
        <f>IF($A159="","",(VLOOKUP($A159,ACOUSTICS_COMBINED!$B$3:$AQ$501,39,FALSE)))</f>
        <v/>
      </c>
      <c r="AD159" s="1" t="str">
        <f>IF($A159="","",(VLOOKUP($A159,ACOUSTICS_COMBINED!$B$3:$AQ$501,40,FALSE)))</f>
        <v/>
      </c>
      <c r="AE159" s="1" t="str">
        <f>IF($A159="","",(VLOOKUP($A159,ACOUSTICS_COMBINED!$B$3:$AQ$501,41,FALSE)))</f>
        <v/>
      </c>
      <c r="AF159" s="1" t="str">
        <f>IF($A159="","",(VLOOKUP($A159,ACOUSTICS_COMBINED!$B$3:$AQ$501,42,FALSE)))</f>
        <v/>
      </c>
      <c r="AG159" s="27" t="str">
        <f>IF($A159="","",(VLOOKUP($A159,ACOUSTIC_PIVOT_TABLE!$B$4:$AO$500,2,FALSE)))</f>
        <v/>
      </c>
      <c r="AH159" s="27" t="str">
        <f>IF($A159="","",(VLOOKUP($A159,ACOUSTIC_PIVOT_TABLE!$B$4:$AO$500,3,FALSE)))</f>
        <v/>
      </c>
      <c r="AI159" s="27" t="str">
        <f>IF($A159="","",(VLOOKUP($A159,ACOUSTIC_PIVOT_TABLE!$B$4:$AO$500,4,FALSE)))</f>
        <v/>
      </c>
      <c r="AJ159" s="27" t="str">
        <f>IF($A159="","",(VLOOKUP($A159,ACOUSTIC_PIVOT_TABLE!$B$4:$AO$500,5,FALSE)))</f>
        <v/>
      </c>
      <c r="AK159" s="27" t="str">
        <f>IF($A159="","",(VLOOKUP($A159,ACOUSTIC_PIVOT_TABLE!$B$4:$AO$500,6,FALSE)))</f>
        <v/>
      </c>
      <c r="AL159" s="27" t="str">
        <f>IF($A159="","",(VLOOKUP($A159,ACOUSTIC_PIVOT_TABLE!$B$4:$AO$500,7,FALSE)))</f>
        <v/>
      </c>
      <c r="AM159" s="27" t="str">
        <f>IF($A159="","",(VLOOKUP($A159,ACOUSTIC_PIVOT_TABLE!$B$4:$AO$500,8,FALSE)))</f>
        <v/>
      </c>
      <c r="AN159" s="27" t="str">
        <f>IF($A159="","",(VLOOKUP($A159,ACOUSTIC_PIVOT_TABLE!$B$4:$AO$500,9,FALSE)))</f>
        <v/>
      </c>
      <c r="AO159" s="27" t="str">
        <f>IF($A159="","",(VLOOKUP($A159,ACOUSTIC_PIVOT_TABLE!$B$4:$AO$500,10,FALSE)))</f>
        <v/>
      </c>
      <c r="AP159" s="27" t="str">
        <f>IF($A159="","",(VLOOKUP($A159,ACOUSTIC_PIVOT_TABLE!$B$4:$AO$500,11,FALSE)))</f>
        <v/>
      </c>
      <c r="AQ159" s="27" t="str">
        <f>IF($A159="","",(VLOOKUP($A159,ACOUSTIC_PIVOT_TABLE!$B$4:$AO$500,12,FALSE)))</f>
        <v/>
      </c>
      <c r="AR159" s="27" t="str">
        <f>IF($A159="","",(VLOOKUP($A159,ACOUSTIC_PIVOT_TABLE!$B$4:$AO$500,13,FALSE)))</f>
        <v/>
      </c>
      <c r="AS159" s="27" t="str">
        <f>IF($A159="","",(VLOOKUP($A159,ACOUSTIC_PIVOT_TABLE!$B$4:$AO$500,14,FALSE)))</f>
        <v/>
      </c>
      <c r="AT159" s="27" t="str">
        <f>IF($A159="","",(VLOOKUP($A159,ACOUSTIC_PIVOT_TABLE!$B$4:$AO$500,15,FALSE)))</f>
        <v/>
      </c>
      <c r="AU159" s="27" t="str">
        <f>IF($A159="","",(VLOOKUP($A159,ACOUSTIC_PIVOT_TABLE!$B$4:$AO$500,16,FALSE)))</f>
        <v/>
      </c>
      <c r="AV159" s="27" t="str">
        <f>IF($A159="","",(VLOOKUP($A159,ACOUSTIC_PIVOT_TABLE!$B$4:$AO$500,17,FALSE)))</f>
        <v/>
      </c>
      <c r="AW159" s="27" t="str">
        <f>IF($A159="","",(VLOOKUP($A159,ACOUSTIC_PIVOT_TABLE!$B$4:$AO$500,18,FALSE)))</f>
        <v/>
      </c>
      <c r="AX159" s="27" t="str">
        <f>IF($A159="","",(VLOOKUP($A159,ACOUSTIC_PIVOT_TABLE!$B$4:$AO$500,19,FALSE)))</f>
        <v/>
      </c>
      <c r="AY159" s="27" t="str">
        <f>IF($A159="","",(VLOOKUP($A159,ACOUSTIC_PIVOT_TABLE!$B$4:$AO$500,20,FALSE)))</f>
        <v/>
      </c>
      <c r="AZ159" s="27" t="str">
        <f>IF($A159="","",(VLOOKUP($A159,ACOUSTIC_PIVOT_TABLE!$B$4:$AO$500,21,FALSE)))</f>
        <v/>
      </c>
      <c r="BA159" s="27" t="str">
        <f>IF($A159="","",(VLOOKUP($A159,ACOUSTIC_PIVOT_TABLE!$B$4:$AO$500,22,FALSE)))</f>
        <v/>
      </c>
      <c r="BB159" s="27" t="str">
        <f>IF($A159="","",(VLOOKUP($A159,ACOUSTIC_PIVOT_TABLE!$B$4:$AO$500,23,FALSE)))</f>
        <v/>
      </c>
      <c r="BC159" s="27" t="str">
        <f>IF($A159="","",(VLOOKUP($A159,ACOUSTIC_PIVOT_TABLE!$B$4:$AO$500,24,FALSE)))</f>
        <v/>
      </c>
      <c r="BD159" s="27" t="str">
        <f>IF($A159="","",(VLOOKUP($A159,ACOUSTIC_PIVOT_TABLE!$B$4:$AO$500,25,FALSE)))</f>
        <v/>
      </c>
      <c r="BE159" s="27" t="str">
        <f>IF($A159="","",(VLOOKUP($A159,ACOUSTIC_PIVOT_TABLE!$B$4:$AO$500,26,FALSE)))</f>
        <v/>
      </c>
      <c r="BF159" s="27" t="str">
        <f>IF($A159="","",(VLOOKUP($A159,ACOUSTIC_PIVOT_TABLE!$B$4:$AO$500,27,FALSE)))</f>
        <v/>
      </c>
      <c r="BG159" s="27" t="str">
        <f>IF($A159="","",(VLOOKUP($A159,ACOUSTIC_PIVOT_TABLE!$B$4:$AO$500,28,FALSE)))</f>
        <v/>
      </c>
      <c r="BH159" s="27" t="str">
        <f>IF($A159="","",(VLOOKUP($A159,ACOUSTIC_PIVOT_TABLE!$B$4:$AO$500,29,FALSE)))</f>
        <v/>
      </c>
      <c r="BI159" s="27" t="str">
        <f>IF($A159="","",(VLOOKUP($A159,ACOUSTIC_PIVOT_TABLE!$B$4:$AO$500,30,FALSE)))</f>
        <v/>
      </c>
      <c r="BJ159" s="27" t="str">
        <f>IF($A159="","",(VLOOKUP($A159,ACOUSTIC_PIVOT_TABLE!$B$4:$AO$500,31,FALSE)))</f>
        <v/>
      </c>
      <c r="BK159" s="27" t="str">
        <f>IF($A159="","",(VLOOKUP($A159,ACOUSTIC_PIVOT_TABLE!$B$4:$AO$500,32,FALSE)))</f>
        <v/>
      </c>
      <c r="BL159" s="27" t="str">
        <f>IF($A159="","",(VLOOKUP($A159,ACOUSTIC_PIVOT_TABLE!$B$4:$AO$500,33,FALSE)))</f>
        <v/>
      </c>
      <c r="BM159" s="27" t="str">
        <f>IF($A159="","",(VLOOKUP($A159,ACOUSTIC_PIVOT_TABLE!$B$4:$AO$500,34,FALSE)))</f>
        <v/>
      </c>
      <c r="BN159" s="27" t="str">
        <f>IF($A159="","",(VLOOKUP($A159,ACOUSTIC_PIVOT_TABLE!$B$4:$AO$500,35,FALSE)))</f>
        <v/>
      </c>
      <c r="BO159" s="27" t="str">
        <f>IF($A159="","",(VLOOKUP($A159,ACOUSTIC_PIVOT_TABLE!$B$4:$AO$500,36,FALSE)))</f>
        <v/>
      </c>
      <c r="BP159" s="27" t="str">
        <f>IF($A159="","",(VLOOKUP($A159,ACOUSTIC_PIVOT_TABLE!$B$4:$AO$500,37,FALSE)))</f>
        <v/>
      </c>
      <c r="BQ159" s="27" t="str">
        <f>IF($A159="","",(VLOOKUP($A159,ACOUSTIC_PIVOT_TABLE!$B$4:$AO$500,38,FALSE)))</f>
        <v/>
      </c>
      <c r="BR159" s="27" t="str">
        <f>IF($A159="","",(VLOOKUP($A159,ACOUSTIC_PIVOT_TABLE!$B$4:$AO$500,39,FALSE)))</f>
        <v/>
      </c>
      <c r="BS159" s="27" t="str">
        <f>IF($A159="","",(VLOOKUP($A159,ACOUSTIC_PIVOT_TABLE!$B$4:$AO$500,40,FALSE)))</f>
        <v/>
      </c>
    </row>
    <row r="160" spans="1:71" x14ac:dyDescent="0.25">
      <c r="A160" s="1" t="str">
        <f>IF(ACOUSTIC_PIVOT_TABLE!B162 = 0, "",ACOUSTIC_PIVOT_TABLE!B162)</f>
        <v/>
      </c>
      <c r="B160" s="1" t="str">
        <f>IF($A160="","",(VLOOKUP($A160,ACOUSTICS_COMBINED!$B$3:$AQ$501,21,FALSE)))</f>
        <v/>
      </c>
      <c r="C160" s="1" t="str">
        <f>IF($A160="","",(VLOOKUP($A160,ACOUSTICS_COMBINED!$B$3:$AQ$501,22,FALSE)))</f>
        <v/>
      </c>
      <c r="D160" s="1" t="str">
        <f>IF($A160="","",(VLOOKUP($A160,ACOUSTICS_COMBINED!$B$3:$AQ$501,12,FALSE)))</f>
        <v/>
      </c>
      <c r="E160" s="1" t="str">
        <f>IF($A160="","",(VLOOKUP($A160,ACOUSTICS_COMBINED!$B$3:$AQ$501,13,FALSE)))</f>
        <v/>
      </c>
      <c r="F160" s="1" t="str">
        <f>IF($A160="","",(VLOOKUP($A160,ACOUSTICS_COMBINED!$B$3:$AQ$501,14,FALSE)))</f>
        <v/>
      </c>
      <c r="G160" s="1" t="str">
        <f>IF($A160="","",(VLOOKUP($A160,ACOUSTICS_COMBINED!$B$3:$AQ$501,23,FALSE)))</f>
        <v/>
      </c>
      <c r="H160" s="1" t="str">
        <f>IF($A160="","",(VLOOKUP($A160,ACOUSTICS_COMBINED!$B$3:$AQ$501,24,FALSE)))</f>
        <v/>
      </c>
      <c r="I160" s="1" t="str">
        <f>IF($A160="","",(VLOOKUP($A160,ACOUSTICS_COMBINED!$B$3:$AQ$501,15,FALSE)))</f>
        <v/>
      </c>
      <c r="J160" s="1" t="str">
        <f>IF($A160="","",(VLOOKUP($A160,ACOUSTICS_COMBINED!$B$3:$AQ$501,16,FALSE)))</f>
        <v/>
      </c>
      <c r="K160" s="1" t="str">
        <f>IF($A160="","",(VLOOKUP($A160,ACOUSTICS_COMBINED!$B$3:$AQ$501,17,FALSE)))</f>
        <v/>
      </c>
      <c r="L160" s="1" t="str">
        <f>IF($A160="","",(VLOOKUP($A160,ACOUSTICS_COMBINED!$B$3:$AQ$501,18,FALSE)))</f>
        <v/>
      </c>
      <c r="M160" s="1" t="str">
        <f>IF($A160="","",(VLOOKUP($A160,ACOUSTICS_COMBINED!$B$3:$AQ$501,25,FALSE)))</f>
        <v/>
      </c>
      <c r="N160" s="16" t="str">
        <f>IF($A160="","",(VLOOKUP($A160,ACOUSTICS_COMBINED!$B$3:$AQ$501,19,FALSE)))</f>
        <v/>
      </c>
      <c r="O160" s="16" t="str">
        <f>IF($A160="","",(VLOOKUP($A160,ACOUSTICS_COMBINED!$B$3:$AQ$501,20,FALSE)))</f>
        <v/>
      </c>
      <c r="P160" s="1" t="str">
        <f>IF($A160="","",(VLOOKUP($A160,ACOUSTICS_COMBINED!$B$3:$AQ$501,26,FALSE)))</f>
        <v/>
      </c>
      <c r="Q160" s="1" t="str">
        <f>IF($A160="","",(VLOOKUP($A160,ACOUSTICS_COMBINED!$B$3:$AQ$501,27,FALSE)))</f>
        <v/>
      </c>
      <c r="R160" s="1" t="str">
        <f>IF($A160="","",(VLOOKUP($A160,ACOUSTICS_COMBINED!$B$3:$AQ$501,28,FALSE)))</f>
        <v/>
      </c>
      <c r="S160" s="1" t="str">
        <f>IF($A160="","",(VLOOKUP($A160,ACOUSTICS_COMBINED!$B$3:$AQ$501,29,FALSE)))</f>
        <v/>
      </c>
      <c r="T160" s="1" t="str">
        <f>IF($A160="","",(VLOOKUP($A160,ACOUSTICS_COMBINED!$B$3:$AQ$501,30,FALSE)))</f>
        <v/>
      </c>
      <c r="U160" s="1" t="str">
        <f>IF($A160="","",(VLOOKUP($A160,ACOUSTICS_COMBINED!$B$3:$AQ$501,31,FALSE)))</f>
        <v/>
      </c>
      <c r="V160" s="1" t="str">
        <f>IF($A160="","",(VLOOKUP($A160,ACOUSTICS_COMBINED!$B$3:$AQ$501,32,FALSE)))</f>
        <v/>
      </c>
      <c r="W160" s="1" t="str">
        <f>IF($A160="","",(VLOOKUP($A160,ACOUSTICS_COMBINED!$B$3:$AQ$501,33,FALSE)))</f>
        <v/>
      </c>
      <c r="X160" s="1" t="str">
        <f>IF($A160="","",(VLOOKUP($A160,ACOUSTICS_COMBINED!$B$3:$AQ$501,34,FALSE)))</f>
        <v/>
      </c>
      <c r="Y160" s="1" t="str">
        <f>IF($A160="","",(VLOOKUP($A160,ACOUSTICS_COMBINED!$B$3:$AQ$501,35,FALSE)))</f>
        <v/>
      </c>
      <c r="Z160" s="1" t="str">
        <f>IF($A160="","",(VLOOKUP($A160,ACOUSTICS_COMBINED!$B$3:$AQ$501,36,FALSE)))</f>
        <v/>
      </c>
      <c r="AA160" s="1" t="str">
        <f>IF($A160="","",(VLOOKUP($A160,ACOUSTICS_COMBINED!$B$3:$AQ$501,37,FALSE)))</f>
        <v/>
      </c>
      <c r="AB160" s="1" t="str">
        <f>IF($A160="","",(VLOOKUP($A160,ACOUSTICS_COMBINED!$B$3:$AQ$501,38,FALSE)))</f>
        <v/>
      </c>
      <c r="AC160" s="1" t="str">
        <f>IF($A160="","",(VLOOKUP($A160,ACOUSTICS_COMBINED!$B$3:$AQ$501,39,FALSE)))</f>
        <v/>
      </c>
      <c r="AD160" s="1" t="str">
        <f>IF($A160="","",(VLOOKUP($A160,ACOUSTICS_COMBINED!$B$3:$AQ$501,40,FALSE)))</f>
        <v/>
      </c>
      <c r="AE160" s="1" t="str">
        <f>IF($A160="","",(VLOOKUP($A160,ACOUSTICS_COMBINED!$B$3:$AQ$501,41,FALSE)))</f>
        <v/>
      </c>
      <c r="AF160" s="1" t="str">
        <f>IF($A160="","",(VLOOKUP($A160,ACOUSTICS_COMBINED!$B$3:$AQ$501,42,FALSE)))</f>
        <v/>
      </c>
      <c r="AG160" s="27" t="str">
        <f>IF($A160="","",(VLOOKUP($A160,ACOUSTIC_PIVOT_TABLE!$B$4:$AO$500,2,FALSE)))</f>
        <v/>
      </c>
      <c r="AH160" s="27" t="str">
        <f>IF($A160="","",(VLOOKUP($A160,ACOUSTIC_PIVOT_TABLE!$B$4:$AO$500,3,FALSE)))</f>
        <v/>
      </c>
      <c r="AI160" s="27" t="str">
        <f>IF($A160="","",(VLOOKUP($A160,ACOUSTIC_PIVOT_TABLE!$B$4:$AO$500,4,FALSE)))</f>
        <v/>
      </c>
      <c r="AJ160" s="27" t="str">
        <f>IF($A160="","",(VLOOKUP($A160,ACOUSTIC_PIVOT_TABLE!$B$4:$AO$500,5,FALSE)))</f>
        <v/>
      </c>
      <c r="AK160" s="27" t="str">
        <f>IF($A160="","",(VLOOKUP($A160,ACOUSTIC_PIVOT_TABLE!$B$4:$AO$500,6,FALSE)))</f>
        <v/>
      </c>
      <c r="AL160" s="27" t="str">
        <f>IF($A160="","",(VLOOKUP($A160,ACOUSTIC_PIVOT_TABLE!$B$4:$AO$500,7,FALSE)))</f>
        <v/>
      </c>
      <c r="AM160" s="27" t="str">
        <f>IF($A160="","",(VLOOKUP($A160,ACOUSTIC_PIVOT_TABLE!$B$4:$AO$500,8,FALSE)))</f>
        <v/>
      </c>
      <c r="AN160" s="27" t="str">
        <f>IF($A160="","",(VLOOKUP($A160,ACOUSTIC_PIVOT_TABLE!$B$4:$AO$500,9,FALSE)))</f>
        <v/>
      </c>
      <c r="AO160" s="27" t="str">
        <f>IF($A160="","",(VLOOKUP($A160,ACOUSTIC_PIVOT_TABLE!$B$4:$AO$500,10,FALSE)))</f>
        <v/>
      </c>
      <c r="AP160" s="27" t="str">
        <f>IF($A160="","",(VLOOKUP($A160,ACOUSTIC_PIVOT_TABLE!$B$4:$AO$500,11,FALSE)))</f>
        <v/>
      </c>
      <c r="AQ160" s="27" t="str">
        <f>IF($A160="","",(VLOOKUP($A160,ACOUSTIC_PIVOT_TABLE!$B$4:$AO$500,12,FALSE)))</f>
        <v/>
      </c>
      <c r="AR160" s="27" t="str">
        <f>IF($A160="","",(VLOOKUP($A160,ACOUSTIC_PIVOT_TABLE!$B$4:$AO$500,13,FALSE)))</f>
        <v/>
      </c>
      <c r="AS160" s="27" t="str">
        <f>IF($A160="","",(VLOOKUP($A160,ACOUSTIC_PIVOT_TABLE!$B$4:$AO$500,14,FALSE)))</f>
        <v/>
      </c>
      <c r="AT160" s="27" t="str">
        <f>IF($A160="","",(VLOOKUP($A160,ACOUSTIC_PIVOT_TABLE!$B$4:$AO$500,15,FALSE)))</f>
        <v/>
      </c>
      <c r="AU160" s="27" t="str">
        <f>IF($A160="","",(VLOOKUP($A160,ACOUSTIC_PIVOT_TABLE!$B$4:$AO$500,16,FALSE)))</f>
        <v/>
      </c>
      <c r="AV160" s="27" t="str">
        <f>IF($A160="","",(VLOOKUP($A160,ACOUSTIC_PIVOT_TABLE!$B$4:$AO$500,17,FALSE)))</f>
        <v/>
      </c>
      <c r="AW160" s="27" t="str">
        <f>IF($A160="","",(VLOOKUP($A160,ACOUSTIC_PIVOT_TABLE!$B$4:$AO$500,18,FALSE)))</f>
        <v/>
      </c>
      <c r="AX160" s="27" t="str">
        <f>IF($A160="","",(VLOOKUP($A160,ACOUSTIC_PIVOT_TABLE!$B$4:$AO$500,19,FALSE)))</f>
        <v/>
      </c>
      <c r="AY160" s="27" t="str">
        <f>IF($A160="","",(VLOOKUP($A160,ACOUSTIC_PIVOT_TABLE!$B$4:$AO$500,20,FALSE)))</f>
        <v/>
      </c>
      <c r="AZ160" s="27" t="str">
        <f>IF($A160="","",(VLOOKUP($A160,ACOUSTIC_PIVOT_TABLE!$B$4:$AO$500,21,FALSE)))</f>
        <v/>
      </c>
      <c r="BA160" s="27" t="str">
        <f>IF($A160="","",(VLOOKUP($A160,ACOUSTIC_PIVOT_TABLE!$B$4:$AO$500,22,FALSE)))</f>
        <v/>
      </c>
      <c r="BB160" s="27" t="str">
        <f>IF($A160="","",(VLOOKUP($A160,ACOUSTIC_PIVOT_TABLE!$B$4:$AO$500,23,FALSE)))</f>
        <v/>
      </c>
      <c r="BC160" s="27" t="str">
        <f>IF($A160="","",(VLOOKUP($A160,ACOUSTIC_PIVOT_TABLE!$B$4:$AO$500,24,FALSE)))</f>
        <v/>
      </c>
      <c r="BD160" s="27" t="str">
        <f>IF($A160="","",(VLOOKUP($A160,ACOUSTIC_PIVOT_TABLE!$B$4:$AO$500,25,FALSE)))</f>
        <v/>
      </c>
      <c r="BE160" s="27" t="str">
        <f>IF($A160="","",(VLOOKUP($A160,ACOUSTIC_PIVOT_TABLE!$B$4:$AO$500,26,FALSE)))</f>
        <v/>
      </c>
      <c r="BF160" s="27" t="str">
        <f>IF($A160="","",(VLOOKUP($A160,ACOUSTIC_PIVOT_TABLE!$B$4:$AO$500,27,FALSE)))</f>
        <v/>
      </c>
      <c r="BG160" s="27" t="str">
        <f>IF($A160="","",(VLOOKUP($A160,ACOUSTIC_PIVOT_TABLE!$B$4:$AO$500,28,FALSE)))</f>
        <v/>
      </c>
      <c r="BH160" s="27" t="str">
        <f>IF($A160="","",(VLOOKUP($A160,ACOUSTIC_PIVOT_TABLE!$B$4:$AO$500,29,FALSE)))</f>
        <v/>
      </c>
      <c r="BI160" s="27" t="str">
        <f>IF($A160="","",(VLOOKUP($A160,ACOUSTIC_PIVOT_TABLE!$B$4:$AO$500,30,FALSE)))</f>
        <v/>
      </c>
      <c r="BJ160" s="27" t="str">
        <f>IF($A160="","",(VLOOKUP($A160,ACOUSTIC_PIVOT_TABLE!$B$4:$AO$500,31,FALSE)))</f>
        <v/>
      </c>
      <c r="BK160" s="27" t="str">
        <f>IF($A160="","",(VLOOKUP($A160,ACOUSTIC_PIVOT_TABLE!$B$4:$AO$500,32,FALSE)))</f>
        <v/>
      </c>
      <c r="BL160" s="27" t="str">
        <f>IF($A160="","",(VLOOKUP($A160,ACOUSTIC_PIVOT_TABLE!$B$4:$AO$500,33,FALSE)))</f>
        <v/>
      </c>
      <c r="BM160" s="27" t="str">
        <f>IF($A160="","",(VLOOKUP($A160,ACOUSTIC_PIVOT_TABLE!$B$4:$AO$500,34,FALSE)))</f>
        <v/>
      </c>
      <c r="BN160" s="27" t="str">
        <f>IF($A160="","",(VLOOKUP($A160,ACOUSTIC_PIVOT_TABLE!$B$4:$AO$500,35,FALSE)))</f>
        <v/>
      </c>
      <c r="BO160" s="27" t="str">
        <f>IF($A160="","",(VLOOKUP($A160,ACOUSTIC_PIVOT_TABLE!$B$4:$AO$500,36,FALSE)))</f>
        <v/>
      </c>
      <c r="BP160" s="27" t="str">
        <f>IF($A160="","",(VLOOKUP($A160,ACOUSTIC_PIVOT_TABLE!$B$4:$AO$500,37,FALSE)))</f>
        <v/>
      </c>
      <c r="BQ160" s="27" t="str">
        <f>IF($A160="","",(VLOOKUP($A160,ACOUSTIC_PIVOT_TABLE!$B$4:$AO$500,38,FALSE)))</f>
        <v/>
      </c>
      <c r="BR160" s="27" t="str">
        <f>IF($A160="","",(VLOOKUP($A160,ACOUSTIC_PIVOT_TABLE!$B$4:$AO$500,39,FALSE)))</f>
        <v/>
      </c>
      <c r="BS160" s="27" t="str">
        <f>IF($A160="","",(VLOOKUP($A160,ACOUSTIC_PIVOT_TABLE!$B$4:$AO$500,40,FALSE)))</f>
        <v/>
      </c>
    </row>
    <row r="161" spans="1:71" x14ac:dyDescent="0.25">
      <c r="A161" s="1" t="str">
        <f>IF(ACOUSTIC_PIVOT_TABLE!B163 = 0, "",ACOUSTIC_PIVOT_TABLE!B163)</f>
        <v/>
      </c>
      <c r="B161" s="1" t="str">
        <f>IF($A161="","",(VLOOKUP($A161,ACOUSTICS_COMBINED!$B$3:$AQ$501,21,FALSE)))</f>
        <v/>
      </c>
      <c r="C161" s="1" t="str">
        <f>IF($A161="","",(VLOOKUP($A161,ACOUSTICS_COMBINED!$B$3:$AQ$501,22,FALSE)))</f>
        <v/>
      </c>
      <c r="D161" s="1" t="str">
        <f>IF($A161="","",(VLOOKUP($A161,ACOUSTICS_COMBINED!$B$3:$AQ$501,12,FALSE)))</f>
        <v/>
      </c>
      <c r="E161" s="1" t="str">
        <f>IF($A161="","",(VLOOKUP($A161,ACOUSTICS_COMBINED!$B$3:$AQ$501,13,FALSE)))</f>
        <v/>
      </c>
      <c r="F161" s="1" t="str">
        <f>IF($A161="","",(VLOOKUP($A161,ACOUSTICS_COMBINED!$B$3:$AQ$501,14,FALSE)))</f>
        <v/>
      </c>
      <c r="G161" s="1" t="str">
        <f>IF($A161="","",(VLOOKUP($A161,ACOUSTICS_COMBINED!$B$3:$AQ$501,23,FALSE)))</f>
        <v/>
      </c>
      <c r="H161" s="1" t="str">
        <f>IF($A161="","",(VLOOKUP($A161,ACOUSTICS_COMBINED!$B$3:$AQ$501,24,FALSE)))</f>
        <v/>
      </c>
      <c r="I161" s="1" t="str">
        <f>IF($A161="","",(VLOOKUP($A161,ACOUSTICS_COMBINED!$B$3:$AQ$501,15,FALSE)))</f>
        <v/>
      </c>
      <c r="J161" s="1" t="str">
        <f>IF($A161="","",(VLOOKUP($A161,ACOUSTICS_COMBINED!$B$3:$AQ$501,16,FALSE)))</f>
        <v/>
      </c>
      <c r="K161" s="1" t="str">
        <f>IF($A161="","",(VLOOKUP($A161,ACOUSTICS_COMBINED!$B$3:$AQ$501,17,FALSE)))</f>
        <v/>
      </c>
      <c r="L161" s="1" t="str">
        <f>IF($A161="","",(VLOOKUP($A161,ACOUSTICS_COMBINED!$B$3:$AQ$501,18,FALSE)))</f>
        <v/>
      </c>
      <c r="M161" s="1" t="str">
        <f>IF($A161="","",(VLOOKUP($A161,ACOUSTICS_COMBINED!$B$3:$AQ$501,25,FALSE)))</f>
        <v/>
      </c>
      <c r="N161" s="16" t="str">
        <f>IF($A161="","",(VLOOKUP($A161,ACOUSTICS_COMBINED!$B$3:$AQ$501,19,FALSE)))</f>
        <v/>
      </c>
      <c r="O161" s="16" t="str">
        <f>IF($A161="","",(VLOOKUP($A161,ACOUSTICS_COMBINED!$B$3:$AQ$501,20,FALSE)))</f>
        <v/>
      </c>
      <c r="P161" s="1" t="str">
        <f>IF($A161="","",(VLOOKUP($A161,ACOUSTICS_COMBINED!$B$3:$AQ$501,26,FALSE)))</f>
        <v/>
      </c>
      <c r="Q161" s="1" t="str">
        <f>IF($A161="","",(VLOOKUP($A161,ACOUSTICS_COMBINED!$B$3:$AQ$501,27,FALSE)))</f>
        <v/>
      </c>
      <c r="R161" s="1" t="str">
        <f>IF($A161="","",(VLOOKUP($A161,ACOUSTICS_COMBINED!$B$3:$AQ$501,28,FALSE)))</f>
        <v/>
      </c>
      <c r="S161" s="1" t="str">
        <f>IF($A161="","",(VLOOKUP($A161,ACOUSTICS_COMBINED!$B$3:$AQ$501,29,FALSE)))</f>
        <v/>
      </c>
      <c r="T161" s="1" t="str">
        <f>IF($A161="","",(VLOOKUP($A161,ACOUSTICS_COMBINED!$B$3:$AQ$501,30,FALSE)))</f>
        <v/>
      </c>
      <c r="U161" s="1" t="str">
        <f>IF($A161="","",(VLOOKUP($A161,ACOUSTICS_COMBINED!$B$3:$AQ$501,31,FALSE)))</f>
        <v/>
      </c>
      <c r="V161" s="1" t="str">
        <f>IF($A161="","",(VLOOKUP($A161,ACOUSTICS_COMBINED!$B$3:$AQ$501,32,FALSE)))</f>
        <v/>
      </c>
      <c r="W161" s="1" t="str">
        <f>IF($A161="","",(VLOOKUP($A161,ACOUSTICS_COMBINED!$B$3:$AQ$501,33,FALSE)))</f>
        <v/>
      </c>
      <c r="X161" s="1" t="str">
        <f>IF($A161="","",(VLOOKUP($A161,ACOUSTICS_COMBINED!$B$3:$AQ$501,34,FALSE)))</f>
        <v/>
      </c>
      <c r="Y161" s="1" t="str">
        <f>IF($A161="","",(VLOOKUP($A161,ACOUSTICS_COMBINED!$B$3:$AQ$501,35,FALSE)))</f>
        <v/>
      </c>
      <c r="Z161" s="1" t="str">
        <f>IF($A161="","",(VLOOKUP($A161,ACOUSTICS_COMBINED!$B$3:$AQ$501,36,FALSE)))</f>
        <v/>
      </c>
      <c r="AA161" s="1" t="str">
        <f>IF($A161="","",(VLOOKUP($A161,ACOUSTICS_COMBINED!$B$3:$AQ$501,37,FALSE)))</f>
        <v/>
      </c>
      <c r="AB161" s="1" t="str">
        <f>IF($A161="","",(VLOOKUP($A161,ACOUSTICS_COMBINED!$B$3:$AQ$501,38,FALSE)))</f>
        <v/>
      </c>
      <c r="AC161" s="1" t="str">
        <f>IF($A161="","",(VLOOKUP($A161,ACOUSTICS_COMBINED!$B$3:$AQ$501,39,FALSE)))</f>
        <v/>
      </c>
      <c r="AD161" s="1" t="str">
        <f>IF($A161="","",(VLOOKUP($A161,ACOUSTICS_COMBINED!$B$3:$AQ$501,40,FALSE)))</f>
        <v/>
      </c>
      <c r="AE161" s="1" t="str">
        <f>IF($A161="","",(VLOOKUP($A161,ACOUSTICS_COMBINED!$B$3:$AQ$501,41,FALSE)))</f>
        <v/>
      </c>
      <c r="AF161" s="1" t="str">
        <f>IF($A161="","",(VLOOKUP($A161,ACOUSTICS_COMBINED!$B$3:$AQ$501,42,FALSE)))</f>
        <v/>
      </c>
      <c r="AG161" s="27" t="str">
        <f>IF($A161="","",(VLOOKUP($A161,ACOUSTIC_PIVOT_TABLE!$B$4:$AO$500,2,FALSE)))</f>
        <v/>
      </c>
      <c r="AH161" s="27" t="str">
        <f>IF($A161="","",(VLOOKUP($A161,ACOUSTIC_PIVOT_TABLE!$B$4:$AO$500,3,FALSE)))</f>
        <v/>
      </c>
      <c r="AI161" s="27" t="str">
        <f>IF($A161="","",(VLOOKUP($A161,ACOUSTIC_PIVOT_TABLE!$B$4:$AO$500,4,FALSE)))</f>
        <v/>
      </c>
      <c r="AJ161" s="27" t="str">
        <f>IF($A161="","",(VLOOKUP($A161,ACOUSTIC_PIVOT_TABLE!$B$4:$AO$500,5,FALSE)))</f>
        <v/>
      </c>
      <c r="AK161" s="27" t="str">
        <f>IF($A161="","",(VLOOKUP($A161,ACOUSTIC_PIVOT_TABLE!$B$4:$AO$500,6,FALSE)))</f>
        <v/>
      </c>
      <c r="AL161" s="27" t="str">
        <f>IF($A161="","",(VLOOKUP($A161,ACOUSTIC_PIVOT_TABLE!$B$4:$AO$500,7,FALSE)))</f>
        <v/>
      </c>
      <c r="AM161" s="27" t="str">
        <f>IF($A161="","",(VLOOKUP($A161,ACOUSTIC_PIVOT_TABLE!$B$4:$AO$500,8,FALSE)))</f>
        <v/>
      </c>
      <c r="AN161" s="27" t="str">
        <f>IF($A161="","",(VLOOKUP($A161,ACOUSTIC_PIVOT_TABLE!$B$4:$AO$500,9,FALSE)))</f>
        <v/>
      </c>
      <c r="AO161" s="27" t="str">
        <f>IF($A161="","",(VLOOKUP($A161,ACOUSTIC_PIVOT_TABLE!$B$4:$AO$500,10,FALSE)))</f>
        <v/>
      </c>
      <c r="AP161" s="27" t="str">
        <f>IF($A161="","",(VLOOKUP($A161,ACOUSTIC_PIVOT_TABLE!$B$4:$AO$500,11,FALSE)))</f>
        <v/>
      </c>
      <c r="AQ161" s="27" t="str">
        <f>IF($A161="","",(VLOOKUP($A161,ACOUSTIC_PIVOT_TABLE!$B$4:$AO$500,12,FALSE)))</f>
        <v/>
      </c>
      <c r="AR161" s="27" t="str">
        <f>IF($A161="","",(VLOOKUP($A161,ACOUSTIC_PIVOT_TABLE!$B$4:$AO$500,13,FALSE)))</f>
        <v/>
      </c>
      <c r="AS161" s="27" t="str">
        <f>IF($A161="","",(VLOOKUP($A161,ACOUSTIC_PIVOT_TABLE!$B$4:$AO$500,14,FALSE)))</f>
        <v/>
      </c>
      <c r="AT161" s="27" t="str">
        <f>IF($A161="","",(VLOOKUP($A161,ACOUSTIC_PIVOT_TABLE!$B$4:$AO$500,15,FALSE)))</f>
        <v/>
      </c>
      <c r="AU161" s="27" t="str">
        <f>IF($A161="","",(VLOOKUP($A161,ACOUSTIC_PIVOT_TABLE!$B$4:$AO$500,16,FALSE)))</f>
        <v/>
      </c>
      <c r="AV161" s="27" t="str">
        <f>IF($A161="","",(VLOOKUP($A161,ACOUSTIC_PIVOT_TABLE!$B$4:$AO$500,17,FALSE)))</f>
        <v/>
      </c>
      <c r="AW161" s="27" t="str">
        <f>IF($A161="","",(VLOOKUP($A161,ACOUSTIC_PIVOT_TABLE!$B$4:$AO$500,18,FALSE)))</f>
        <v/>
      </c>
      <c r="AX161" s="27" t="str">
        <f>IF($A161="","",(VLOOKUP($A161,ACOUSTIC_PIVOT_TABLE!$B$4:$AO$500,19,FALSE)))</f>
        <v/>
      </c>
      <c r="AY161" s="27" t="str">
        <f>IF($A161="","",(VLOOKUP($A161,ACOUSTIC_PIVOT_TABLE!$B$4:$AO$500,20,FALSE)))</f>
        <v/>
      </c>
      <c r="AZ161" s="27" t="str">
        <f>IF($A161="","",(VLOOKUP($A161,ACOUSTIC_PIVOT_TABLE!$B$4:$AO$500,21,FALSE)))</f>
        <v/>
      </c>
      <c r="BA161" s="27" t="str">
        <f>IF($A161="","",(VLOOKUP($A161,ACOUSTIC_PIVOT_TABLE!$B$4:$AO$500,22,FALSE)))</f>
        <v/>
      </c>
      <c r="BB161" s="27" t="str">
        <f>IF($A161="","",(VLOOKUP($A161,ACOUSTIC_PIVOT_TABLE!$B$4:$AO$500,23,FALSE)))</f>
        <v/>
      </c>
      <c r="BC161" s="27" t="str">
        <f>IF($A161="","",(VLOOKUP($A161,ACOUSTIC_PIVOT_TABLE!$B$4:$AO$500,24,FALSE)))</f>
        <v/>
      </c>
      <c r="BD161" s="27" t="str">
        <f>IF($A161="","",(VLOOKUP($A161,ACOUSTIC_PIVOT_TABLE!$B$4:$AO$500,25,FALSE)))</f>
        <v/>
      </c>
      <c r="BE161" s="27" t="str">
        <f>IF($A161="","",(VLOOKUP($A161,ACOUSTIC_PIVOT_TABLE!$B$4:$AO$500,26,FALSE)))</f>
        <v/>
      </c>
      <c r="BF161" s="27" t="str">
        <f>IF($A161="","",(VLOOKUP($A161,ACOUSTIC_PIVOT_TABLE!$B$4:$AO$500,27,FALSE)))</f>
        <v/>
      </c>
      <c r="BG161" s="27" t="str">
        <f>IF($A161="","",(VLOOKUP($A161,ACOUSTIC_PIVOT_TABLE!$B$4:$AO$500,28,FALSE)))</f>
        <v/>
      </c>
      <c r="BH161" s="27" t="str">
        <f>IF($A161="","",(VLOOKUP($A161,ACOUSTIC_PIVOT_TABLE!$B$4:$AO$500,29,FALSE)))</f>
        <v/>
      </c>
      <c r="BI161" s="27" t="str">
        <f>IF($A161="","",(VLOOKUP($A161,ACOUSTIC_PIVOT_TABLE!$B$4:$AO$500,30,FALSE)))</f>
        <v/>
      </c>
      <c r="BJ161" s="27" t="str">
        <f>IF($A161="","",(VLOOKUP($A161,ACOUSTIC_PIVOT_TABLE!$B$4:$AO$500,31,FALSE)))</f>
        <v/>
      </c>
      <c r="BK161" s="27" t="str">
        <f>IF($A161="","",(VLOOKUP($A161,ACOUSTIC_PIVOT_TABLE!$B$4:$AO$500,32,FALSE)))</f>
        <v/>
      </c>
      <c r="BL161" s="27" t="str">
        <f>IF($A161="","",(VLOOKUP($A161,ACOUSTIC_PIVOT_TABLE!$B$4:$AO$500,33,FALSE)))</f>
        <v/>
      </c>
      <c r="BM161" s="27" t="str">
        <f>IF($A161="","",(VLOOKUP($A161,ACOUSTIC_PIVOT_TABLE!$B$4:$AO$500,34,FALSE)))</f>
        <v/>
      </c>
      <c r="BN161" s="27" t="str">
        <f>IF($A161="","",(VLOOKUP($A161,ACOUSTIC_PIVOT_TABLE!$B$4:$AO$500,35,FALSE)))</f>
        <v/>
      </c>
      <c r="BO161" s="27" t="str">
        <f>IF($A161="","",(VLOOKUP($A161,ACOUSTIC_PIVOT_TABLE!$B$4:$AO$500,36,FALSE)))</f>
        <v/>
      </c>
      <c r="BP161" s="27" t="str">
        <f>IF($A161="","",(VLOOKUP($A161,ACOUSTIC_PIVOT_TABLE!$B$4:$AO$500,37,FALSE)))</f>
        <v/>
      </c>
      <c r="BQ161" s="27" t="str">
        <f>IF($A161="","",(VLOOKUP($A161,ACOUSTIC_PIVOT_TABLE!$B$4:$AO$500,38,FALSE)))</f>
        <v/>
      </c>
      <c r="BR161" s="27" t="str">
        <f>IF($A161="","",(VLOOKUP($A161,ACOUSTIC_PIVOT_TABLE!$B$4:$AO$500,39,FALSE)))</f>
        <v/>
      </c>
      <c r="BS161" s="27" t="str">
        <f>IF($A161="","",(VLOOKUP($A161,ACOUSTIC_PIVOT_TABLE!$B$4:$AO$500,40,FALSE)))</f>
        <v/>
      </c>
    </row>
    <row r="162" spans="1:71" x14ac:dyDescent="0.25">
      <c r="A162" s="1" t="str">
        <f>IF(ACOUSTIC_PIVOT_TABLE!B164 = 0, "",ACOUSTIC_PIVOT_TABLE!B164)</f>
        <v/>
      </c>
      <c r="B162" s="1" t="str">
        <f>IF($A162="","",(VLOOKUP($A162,ACOUSTICS_COMBINED!$B$3:$AQ$501,21,FALSE)))</f>
        <v/>
      </c>
      <c r="C162" s="1" t="str">
        <f>IF($A162="","",(VLOOKUP($A162,ACOUSTICS_COMBINED!$B$3:$AQ$501,22,FALSE)))</f>
        <v/>
      </c>
      <c r="D162" s="1" t="str">
        <f>IF($A162="","",(VLOOKUP($A162,ACOUSTICS_COMBINED!$B$3:$AQ$501,12,FALSE)))</f>
        <v/>
      </c>
      <c r="E162" s="1" t="str">
        <f>IF($A162="","",(VLOOKUP($A162,ACOUSTICS_COMBINED!$B$3:$AQ$501,13,FALSE)))</f>
        <v/>
      </c>
      <c r="F162" s="1" t="str">
        <f>IF($A162="","",(VLOOKUP($A162,ACOUSTICS_COMBINED!$B$3:$AQ$501,14,FALSE)))</f>
        <v/>
      </c>
      <c r="G162" s="1" t="str">
        <f>IF($A162="","",(VLOOKUP($A162,ACOUSTICS_COMBINED!$B$3:$AQ$501,23,FALSE)))</f>
        <v/>
      </c>
      <c r="H162" s="1" t="str">
        <f>IF($A162="","",(VLOOKUP($A162,ACOUSTICS_COMBINED!$B$3:$AQ$501,24,FALSE)))</f>
        <v/>
      </c>
      <c r="I162" s="1" t="str">
        <f>IF($A162="","",(VLOOKUP($A162,ACOUSTICS_COMBINED!$B$3:$AQ$501,15,FALSE)))</f>
        <v/>
      </c>
      <c r="J162" s="1" t="str">
        <f>IF($A162="","",(VLOOKUP($A162,ACOUSTICS_COMBINED!$B$3:$AQ$501,16,FALSE)))</f>
        <v/>
      </c>
      <c r="K162" s="1" t="str">
        <f>IF($A162="","",(VLOOKUP($A162,ACOUSTICS_COMBINED!$B$3:$AQ$501,17,FALSE)))</f>
        <v/>
      </c>
      <c r="L162" s="1" t="str">
        <f>IF($A162="","",(VLOOKUP($A162,ACOUSTICS_COMBINED!$B$3:$AQ$501,18,FALSE)))</f>
        <v/>
      </c>
      <c r="M162" s="1" t="str">
        <f>IF($A162="","",(VLOOKUP($A162,ACOUSTICS_COMBINED!$B$3:$AQ$501,25,FALSE)))</f>
        <v/>
      </c>
      <c r="N162" s="16" t="str">
        <f>IF($A162="","",(VLOOKUP($A162,ACOUSTICS_COMBINED!$B$3:$AQ$501,19,FALSE)))</f>
        <v/>
      </c>
      <c r="O162" s="16" t="str">
        <f>IF($A162="","",(VLOOKUP($A162,ACOUSTICS_COMBINED!$B$3:$AQ$501,20,FALSE)))</f>
        <v/>
      </c>
      <c r="P162" s="1" t="str">
        <f>IF($A162="","",(VLOOKUP($A162,ACOUSTICS_COMBINED!$B$3:$AQ$501,26,FALSE)))</f>
        <v/>
      </c>
      <c r="Q162" s="1" t="str">
        <f>IF($A162="","",(VLOOKUP($A162,ACOUSTICS_COMBINED!$B$3:$AQ$501,27,FALSE)))</f>
        <v/>
      </c>
      <c r="R162" s="1" t="str">
        <f>IF($A162="","",(VLOOKUP($A162,ACOUSTICS_COMBINED!$B$3:$AQ$501,28,FALSE)))</f>
        <v/>
      </c>
      <c r="S162" s="1" t="str">
        <f>IF($A162="","",(VLOOKUP($A162,ACOUSTICS_COMBINED!$B$3:$AQ$501,29,FALSE)))</f>
        <v/>
      </c>
      <c r="T162" s="1" t="str">
        <f>IF($A162="","",(VLOOKUP($A162,ACOUSTICS_COMBINED!$B$3:$AQ$501,30,FALSE)))</f>
        <v/>
      </c>
      <c r="U162" s="1" t="str">
        <f>IF($A162="","",(VLOOKUP($A162,ACOUSTICS_COMBINED!$B$3:$AQ$501,31,FALSE)))</f>
        <v/>
      </c>
      <c r="V162" s="1" t="str">
        <f>IF($A162="","",(VLOOKUP($A162,ACOUSTICS_COMBINED!$B$3:$AQ$501,32,FALSE)))</f>
        <v/>
      </c>
      <c r="W162" s="1" t="str">
        <f>IF($A162="","",(VLOOKUP($A162,ACOUSTICS_COMBINED!$B$3:$AQ$501,33,FALSE)))</f>
        <v/>
      </c>
      <c r="X162" s="1" t="str">
        <f>IF($A162="","",(VLOOKUP($A162,ACOUSTICS_COMBINED!$B$3:$AQ$501,34,FALSE)))</f>
        <v/>
      </c>
      <c r="Y162" s="1" t="str">
        <f>IF($A162="","",(VLOOKUP($A162,ACOUSTICS_COMBINED!$B$3:$AQ$501,35,FALSE)))</f>
        <v/>
      </c>
      <c r="Z162" s="1" t="str">
        <f>IF($A162="","",(VLOOKUP($A162,ACOUSTICS_COMBINED!$B$3:$AQ$501,36,FALSE)))</f>
        <v/>
      </c>
      <c r="AA162" s="1" t="str">
        <f>IF($A162="","",(VLOOKUP($A162,ACOUSTICS_COMBINED!$B$3:$AQ$501,37,FALSE)))</f>
        <v/>
      </c>
      <c r="AB162" s="1" t="str">
        <f>IF($A162="","",(VLOOKUP($A162,ACOUSTICS_COMBINED!$B$3:$AQ$501,38,FALSE)))</f>
        <v/>
      </c>
      <c r="AC162" s="1" t="str">
        <f>IF($A162="","",(VLOOKUP($A162,ACOUSTICS_COMBINED!$B$3:$AQ$501,39,FALSE)))</f>
        <v/>
      </c>
      <c r="AD162" s="1" t="str">
        <f>IF($A162="","",(VLOOKUP($A162,ACOUSTICS_COMBINED!$B$3:$AQ$501,40,FALSE)))</f>
        <v/>
      </c>
      <c r="AE162" s="1" t="str">
        <f>IF($A162="","",(VLOOKUP($A162,ACOUSTICS_COMBINED!$B$3:$AQ$501,41,FALSE)))</f>
        <v/>
      </c>
      <c r="AF162" s="1" t="str">
        <f>IF($A162="","",(VLOOKUP($A162,ACOUSTICS_COMBINED!$B$3:$AQ$501,42,FALSE)))</f>
        <v/>
      </c>
      <c r="AG162" s="27" t="str">
        <f>IF($A162="","",(VLOOKUP($A162,ACOUSTIC_PIVOT_TABLE!$B$4:$AO$500,2,FALSE)))</f>
        <v/>
      </c>
      <c r="AH162" s="27" t="str">
        <f>IF($A162="","",(VLOOKUP($A162,ACOUSTIC_PIVOT_TABLE!$B$4:$AO$500,3,FALSE)))</f>
        <v/>
      </c>
      <c r="AI162" s="27" t="str">
        <f>IF($A162="","",(VLOOKUP($A162,ACOUSTIC_PIVOT_TABLE!$B$4:$AO$500,4,FALSE)))</f>
        <v/>
      </c>
      <c r="AJ162" s="27" t="str">
        <f>IF($A162="","",(VLOOKUP($A162,ACOUSTIC_PIVOT_TABLE!$B$4:$AO$500,5,FALSE)))</f>
        <v/>
      </c>
      <c r="AK162" s="27" t="str">
        <f>IF($A162="","",(VLOOKUP($A162,ACOUSTIC_PIVOT_TABLE!$B$4:$AO$500,6,FALSE)))</f>
        <v/>
      </c>
      <c r="AL162" s="27" t="str">
        <f>IF($A162="","",(VLOOKUP($A162,ACOUSTIC_PIVOT_TABLE!$B$4:$AO$500,7,FALSE)))</f>
        <v/>
      </c>
      <c r="AM162" s="27" t="str">
        <f>IF($A162="","",(VLOOKUP($A162,ACOUSTIC_PIVOT_TABLE!$B$4:$AO$500,8,FALSE)))</f>
        <v/>
      </c>
      <c r="AN162" s="27" t="str">
        <f>IF($A162="","",(VLOOKUP($A162,ACOUSTIC_PIVOT_TABLE!$B$4:$AO$500,9,FALSE)))</f>
        <v/>
      </c>
      <c r="AO162" s="27" t="str">
        <f>IF($A162="","",(VLOOKUP($A162,ACOUSTIC_PIVOT_TABLE!$B$4:$AO$500,10,FALSE)))</f>
        <v/>
      </c>
      <c r="AP162" s="27" t="str">
        <f>IF($A162="","",(VLOOKUP($A162,ACOUSTIC_PIVOT_TABLE!$B$4:$AO$500,11,FALSE)))</f>
        <v/>
      </c>
      <c r="AQ162" s="27" t="str">
        <f>IF($A162="","",(VLOOKUP($A162,ACOUSTIC_PIVOT_TABLE!$B$4:$AO$500,12,FALSE)))</f>
        <v/>
      </c>
      <c r="AR162" s="27" t="str">
        <f>IF($A162="","",(VLOOKUP($A162,ACOUSTIC_PIVOT_TABLE!$B$4:$AO$500,13,FALSE)))</f>
        <v/>
      </c>
      <c r="AS162" s="27" t="str">
        <f>IF($A162="","",(VLOOKUP($A162,ACOUSTIC_PIVOT_TABLE!$B$4:$AO$500,14,FALSE)))</f>
        <v/>
      </c>
      <c r="AT162" s="27" t="str">
        <f>IF($A162="","",(VLOOKUP($A162,ACOUSTIC_PIVOT_TABLE!$B$4:$AO$500,15,FALSE)))</f>
        <v/>
      </c>
      <c r="AU162" s="27" t="str">
        <f>IF($A162="","",(VLOOKUP($A162,ACOUSTIC_PIVOT_TABLE!$B$4:$AO$500,16,FALSE)))</f>
        <v/>
      </c>
      <c r="AV162" s="27" t="str">
        <f>IF($A162="","",(VLOOKUP($A162,ACOUSTIC_PIVOT_TABLE!$B$4:$AO$500,17,FALSE)))</f>
        <v/>
      </c>
      <c r="AW162" s="27" t="str">
        <f>IF($A162="","",(VLOOKUP($A162,ACOUSTIC_PIVOT_TABLE!$B$4:$AO$500,18,FALSE)))</f>
        <v/>
      </c>
      <c r="AX162" s="27" t="str">
        <f>IF($A162="","",(VLOOKUP($A162,ACOUSTIC_PIVOT_TABLE!$B$4:$AO$500,19,FALSE)))</f>
        <v/>
      </c>
      <c r="AY162" s="27" t="str">
        <f>IF($A162="","",(VLOOKUP($A162,ACOUSTIC_PIVOT_TABLE!$B$4:$AO$500,20,FALSE)))</f>
        <v/>
      </c>
      <c r="AZ162" s="27" t="str">
        <f>IF($A162="","",(VLOOKUP($A162,ACOUSTIC_PIVOT_TABLE!$B$4:$AO$500,21,FALSE)))</f>
        <v/>
      </c>
      <c r="BA162" s="27" t="str">
        <f>IF($A162="","",(VLOOKUP($A162,ACOUSTIC_PIVOT_TABLE!$B$4:$AO$500,22,FALSE)))</f>
        <v/>
      </c>
      <c r="BB162" s="27" t="str">
        <f>IF($A162="","",(VLOOKUP($A162,ACOUSTIC_PIVOT_TABLE!$B$4:$AO$500,23,FALSE)))</f>
        <v/>
      </c>
      <c r="BC162" s="27" t="str">
        <f>IF($A162="","",(VLOOKUP($A162,ACOUSTIC_PIVOT_TABLE!$B$4:$AO$500,24,FALSE)))</f>
        <v/>
      </c>
      <c r="BD162" s="27" t="str">
        <f>IF($A162="","",(VLOOKUP($A162,ACOUSTIC_PIVOT_TABLE!$B$4:$AO$500,25,FALSE)))</f>
        <v/>
      </c>
      <c r="BE162" s="27" t="str">
        <f>IF($A162="","",(VLOOKUP($A162,ACOUSTIC_PIVOT_TABLE!$B$4:$AO$500,26,FALSE)))</f>
        <v/>
      </c>
      <c r="BF162" s="27" t="str">
        <f>IF($A162="","",(VLOOKUP($A162,ACOUSTIC_PIVOT_TABLE!$B$4:$AO$500,27,FALSE)))</f>
        <v/>
      </c>
      <c r="BG162" s="27" t="str">
        <f>IF($A162="","",(VLOOKUP($A162,ACOUSTIC_PIVOT_TABLE!$B$4:$AO$500,28,FALSE)))</f>
        <v/>
      </c>
      <c r="BH162" s="27" t="str">
        <f>IF($A162="","",(VLOOKUP($A162,ACOUSTIC_PIVOT_TABLE!$B$4:$AO$500,29,FALSE)))</f>
        <v/>
      </c>
      <c r="BI162" s="27" t="str">
        <f>IF($A162="","",(VLOOKUP($A162,ACOUSTIC_PIVOT_TABLE!$B$4:$AO$500,30,FALSE)))</f>
        <v/>
      </c>
      <c r="BJ162" s="27" t="str">
        <f>IF($A162="","",(VLOOKUP($A162,ACOUSTIC_PIVOT_TABLE!$B$4:$AO$500,31,FALSE)))</f>
        <v/>
      </c>
      <c r="BK162" s="27" t="str">
        <f>IF($A162="","",(VLOOKUP($A162,ACOUSTIC_PIVOT_TABLE!$B$4:$AO$500,32,FALSE)))</f>
        <v/>
      </c>
      <c r="BL162" s="27" t="str">
        <f>IF($A162="","",(VLOOKUP($A162,ACOUSTIC_PIVOT_TABLE!$B$4:$AO$500,33,FALSE)))</f>
        <v/>
      </c>
      <c r="BM162" s="27" t="str">
        <f>IF($A162="","",(VLOOKUP($A162,ACOUSTIC_PIVOT_TABLE!$B$4:$AO$500,34,FALSE)))</f>
        <v/>
      </c>
      <c r="BN162" s="27" t="str">
        <f>IF($A162="","",(VLOOKUP($A162,ACOUSTIC_PIVOT_TABLE!$B$4:$AO$500,35,FALSE)))</f>
        <v/>
      </c>
      <c r="BO162" s="27" t="str">
        <f>IF($A162="","",(VLOOKUP($A162,ACOUSTIC_PIVOT_TABLE!$B$4:$AO$500,36,FALSE)))</f>
        <v/>
      </c>
      <c r="BP162" s="27" t="str">
        <f>IF($A162="","",(VLOOKUP($A162,ACOUSTIC_PIVOT_TABLE!$B$4:$AO$500,37,FALSE)))</f>
        <v/>
      </c>
      <c r="BQ162" s="27" t="str">
        <f>IF($A162="","",(VLOOKUP($A162,ACOUSTIC_PIVOT_TABLE!$B$4:$AO$500,38,FALSE)))</f>
        <v/>
      </c>
      <c r="BR162" s="27" t="str">
        <f>IF($A162="","",(VLOOKUP($A162,ACOUSTIC_PIVOT_TABLE!$B$4:$AO$500,39,FALSE)))</f>
        <v/>
      </c>
      <c r="BS162" s="27" t="str">
        <f>IF($A162="","",(VLOOKUP($A162,ACOUSTIC_PIVOT_TABLE!$B$4:$AO$500,40,FALSE)))</f>
        <v/>
      </c>
    </row>
    <row r="163" spans="1:71" x14ac:dyDescent="0.25">
      <c r="A163" s="1" t="str">
        <f>IF(ACOUSTIC_PIVOT_TABLE!B165 = 0, "",ACOUSTIC_PIVOT_TABLE!B165)</f>
        <v/>
      </c>
      <c r="B163" s="1" t="str">
        <f>IF($A163="","",(VLOOKUP($A163,ACOUSTICS_COMBINED!$B$3:$AQ$501,21,FALSE)))</f>
        <v/>
      </c>
      <c r="C163" s="1" t="str">
        <f>IF($A163="","",(VLOOKUP($A163,ACOUSTICS_COMBINED!$B$3:$AQ$501,22,FALSE)))</f>
        <v/>
      </c>
      <c r="D163" s="1" t="str">
        <f>IF($A163="","",(VLOOKUP($A163,ACOUSTICS_COMBINED!$B$3:$AQ$501,12,FALSE)))</f>
        <v/>
      </c>
      <c r="E163" s="1" t="str">
        <f>IF($A163="","",(VLOOKUP($A163,ACOUSTICS_COMBINED!$B$3:$AQ$501,13,FALSE)))</f>
        <v/>
      </c>
      <c r="F163" s="1" t="str">
        <f>IF($A163="","",(VLOOKUP($A163,ACOUSTICS_COMBINED!$B$3:$AQ$501,14,FALSE)))</f>
        <v/>
      </c>
      <c r="G163" s="1" t="str">
        <f>IF($A163="","",(VLOOKUP($A163,ACOUSTICS_COMBINED!$B$3:$AQ$501,23,FALSE)))</f>
        <v/>
      </c>
      <c r="H163" s="1" t="str">
        <f>IF($A163="","",(VLOOKUP($A163,ACOUSTICS_COMBINED!$B$3:$AQ$501,24,FALSE)))</f>
        <v/>
      </c>
      <c r="I163" s="1" t="str">
        <f>IF($A163="","",(VLOOKUP($A163,ACOUSTICS_COMBINED!$B$3:$AQ$501,15,FALSE)))</f>
        <v/>
      </c>
      <c r="J163" s="1" t="str">
        <f>IF($A163="","",(VLOOKUP($A163,ACOUSTICS_COMBINED!$B$3:$AQ$501,16,FALSE)))</f>
        <v/>
      </c>
      <c r="K163" s="1" t="str">
        <f>IF($A163="","",(VLOOKUP($A163,ACOUSTICS_COMBINED!$B$3:$AQ$501,17,FALSE)))</f>
        <v/>
      </c>
      <c r="L163" s="1" t="str">
        <f>IF($A163="","",(VLOOKUP($A163,ACOUSTICS_COMBINED!$B$3:$AQ$501,18,FALSE)))</f>
        <v/>
      </c>
      <c r="M163" s="1" t="str">
        <f>IF($A163="","",(VLOOKUP($A163,ACOUSTICS_COMBINED!$B$3:$AQ$501,25,FALSE)))</f>
        <v/>
      </c>
      <c r="N163" s="16" t="str">
        <f>IF($A163="","",(VLOOKUP($A163,ACOUSTICS_COMBINED!$B$3:$AQ$501,19,FALSE)))</f>
        <v/>
      </c>
      <c r="O163" s="16" t="str">
        <f>IF($A163="","",(VLOOKUP($A163,ACOUSTICS_COMBINED!$B$3:$AQ$501,20,FALSE)))</f>
        <v/>
      </c>
      <c r="P163" s="1" t="str">
        <f>IF($A163="","",(VLOOKUP($A163,ACOUSTICS_COMBINED!$B$3:$AQ$501,26,FALSE)))</f>
        <v/>
      </c>
      <c r="Q163" s="1" t="str">
        <f>IF($A163="","",(VLOOKUP($A163,ACOUSTICS_COMBINED!$B$3:$AQ$501,27,FALSE)))</f>
        <v/>
      </c>
      <c r="R163" s="1" t="str">
        <f>IF($A163="","",(VLOOKUP($A163,ACOUSTICS_COMBINED!$B$3:$AQ$501,28,FALSE)))</f>
        <v/>
      </c>
      <c r="S163" s="1" t="str">
        <f>IF($A163="","",(VLOOKUP($A163,ACOUSTICS_COMBINED!$B$3:$AQ$501,29,FALSE)))</f>
        <v/>
      </c>
      <c r="T163" s="1" t="str">
        <f>IF($A163="","",(VLOOKUP($A163,ACOUSTICS_COMBINED!$B$3:$AQ$501,30,FALSE)))</f>
        <v/>
      </c>
      <c r="U163" s="1" t="str">
        <f>IF($A163="","",(VLOOKUP($A163,ACOUSTICS_COMBINED!$B$3:$AQ$501,31,FALSE)))</f>
        <v/>
      </c>
      <c r="V163" s="1" t="str">
        <f>IF($A163="","",(VLOOKUP($A163,ACOUSTICS_COMBINED!$B$3:$AQ$501,32,FALSE)))</f>
        <v/>
      </c>
      <c r="W163" s="1" t="str">
        <f>IF($A163="","",(VLOOKUP($A163,ACOUSTICS_COMBINED!$B$3:$AQ$501,33,FALSE)))</f>
        <v/>
      </c>
      <c r="X163" s="1" t="str">
        <f>IF($A163="","",(VLOOKUP($A163,ACOUSTICS_COMBINED!$B$3:$AQ$501,34,FALSE)))</f>
        <v/>
      </c>
      <c r="Y163" s="1" t="str">
        <f>IF($A163="","",(VLOOKUP($A163,ACOUSTICS_COMBINED!$B$3:$AQ$501,35,FALSE)))</f>
        <v/>
      </c>
      <c r="Z163" s="1" t="str">
        <f>IF($A163="","",(VLOOKUP($A163,ACOUSTICS_COMBINED!$B$3:$AQ$501,36,FALSE)))</f>
        <v/>
      </c>
      <c r="AA163" s="1" t="str">
        <f>IF($A163="","",(VLOOKUP($A163,ACOUSTICS_COMBINED!$B$3:$AQ$501,37,FALSE)))</f>
        <v/>
      </c>
      <c r="AB163" s="1" t="str">
        <f>IF($A163="","",(VLOOKUP($A163,ACOUSTICS_COMBINED!$B$3:$AQ$501,38,FALSE)))</f>
        <v/>
      </c>
      <c r="AC163" s="1" t="str">
        <f>IF($A163="","",(VLOOKUP($A163,ACOUSTICS_COMBINED!$B$3:$AQ$501,39,FALSE)))</f>
        <v/>
      </c>
      <c r="AD163" s="1" t="str">
        <f>IF($A163="","",(VLOOKUP($A163,ACOUSTICS_COMBINED!$B$3:$AQ$501,40,FALSE)))</f>
        <v/>
      </c>
      <c r="AE163" s="1" t="str">
        <f>IF($A163="","",(VLOOKUP($A163,ACOUSTICS_COMBINED!$B$3:$AQ$501,41,FALSE)))</f>
        <v/>
      </c>
      <c r="AF163" s="1" t="str">
        <f>IF($A163="","",(VLOOKUP($A163,ACOUSTICS_COMBINED!$B$3:$AQ$501,42,FALSE)))</f>
        <v/>
      </c>
      <c r="AG163" s="27" t="str">
        <f>IF($A163="","",(VLOOKUP($A163,ACOUSTIC_PIVOT_TABLE!$B$4:$AO$500,2,FALSE)))</f>
        <v/>
      </c>
      <c r="AH163" s="27" t="str">
        <f>IF($A163="","",(VLOOKUP($A163,ACOUSTIC_PIVOT_TABLE!$B$4:$AO$500,3,FALSE)))</f>
        <v/>
      </c>
      <c r="AI163" s="27" t="str">
        <f>IF($A163="","",(VLOOKUP($A163,ACOUSTIC_PIVOT_TABLE!$B$4:$AO$500,4,FALSE)))</f>
        <v/>
      </c>
      <c r="AJ163" s="27" t="str">
        <f>IF($A163="","",(VLOOKUP($A163,ACOUSTIC_PIVOT_TABLE!$B$4:$AO$500,5,FALSE)))</f>
        <v/>
      </c>
      <c r="AK163" s="27" t="str">
        <f>IF($A163="","",(VLOOKUP($A163,ACOUSTIC_PIVOT_TABLE!$B$4:$AO$500,6,FALSE)))</f>
        <v/>
      </c>
      <c r="AL163" s="27" t="str">
        <f>IF($A163="","",(VLOOKUP($A163,ACOUSTIC_PIVOT_TABLE!$B$4:$AO$500,7,FALSE)))</f>
        <v/>
      </c>
      <c r="AM163" s="27" t="str">
        <f>IF($A163="","",(VLOOKUP($A163,ACOUSTIC_PIVOT_TABLE!$B$4:$AO$500,8,FALSE)))</f>
        <v/>
      </c>
      <c r="AN163" s="27" t="str">
        <f>IF($A163="","",(VLOOKUP($A163,ACOUSTIC_PIVOT_TABLE!$B$4:$AO$500,9,FALSE)))</f>
        <v/>
      </c>
      <c r="AO163" s="27" t="str">
        <f>IF($A163="","",(VLOOKUP($A163,ACOUSTIC_PIVOT_TABLE!$B$4:$AO$500,10,FALSE)))</f>
        <v/>
      </c>
      <c r="AP163" s="27" t="str">
        <f>IF($A163="","",(VLOOKUP($A163,ACOUSTIC_PIVOT_TABLE!$B$4:$AO$500,11,FALSE)))</f>
        <v/>
      </c>
      <c r="AQ163" s="27" t="str">
        <f>IF($A163="","",(VLOOKUP($A163,ACOUSTIC_PIVOT_TABLE!$B$4:$AO$500,12,FALSE)))</f>
        <v/>
      </c>
      <c r="AR163" s="27" t="str">
        <f>IF($A163="","",(VLOOKUP($A163,ACOUSTIC_PIVOT_TABLE!$B$4:$AO$500,13,FALSE)))</f>
        <v/>
      </c>
      <c r="AS163" s="27" t="str">
        <f>IF($A163="","",(VLOOKUP($A163,ACOUSTIC_PIVOT_TABLE!$B$4:$AO$500,14,FALSE)))</f>
        <v/>
      </c>
      <c r="AT163" s="27" t="str">
        <f>IF($A163="","",(VLOOKUP($A163,ACOUSTIC_PIVOT_TABLE!$B$4:$AO$500,15,FALSE)))</f>
        <v/>
      </c>
      <c r="AU163" s="27" t="str">
        <f>IF($A163="","",(VLOOKUP($A163,ACOUSTIC_PIVOT_TABLE!$B$4:$AO$500,16,FALSE)))</f>
        <v/>
      </c>
      <c r="AV163" s="27" t="str">
        <f>IF($A163="","",(VLOOKUP($A163,ACOUSTIC_PIVOT_TABLE!$B$4:$AO$500,17,FALSE)))</f>
        <v/>
      </c>
      <c r="AW163" s="27" t="str">
        <f>IF($A163="","",(VLOOKUP($A163,ACOUSTIC_PIVOT_TABLE!$B$4:$AO$500,18,FALSE)))</f>
        <v/>
      </c>
      <c r="AX163" s="27" t="str">
        <f>IF($A163="","",(VLOOKUP($A163,ACOUSTIC_PIVOT_TABLE!$B$4:$AO$500,19,FALSE)))</f>
        <v/>
      </c>
      <c r="AY163" s="27" t="str">
        <f>IF($A163="","",(VLOOKUP($A163,ACOUSTIC_PIVOT_TABLE!$B$4:$AO$500,20,FALSE)))</f>
        <v/>
      </c>
      <c r="AZ163" s="27" t="str">
        <f>IF($A163="","",(VLOOKUP($A163,ACOUSTIC_PIVOT_TABLE!$B$4:$AO$500,21,FALSE)))</f>
        <v/>
      </c>
      <c r="BA163" s="27" t="str">
        <f>IF($A163="","",(VLOOKUP($A163,ACOUSTIC_PIVOT_TABLE!$B$4:$AO$500,22,FALSE)))</f>
        <v/>
      </c>
      <c r="BB163" s="27" t="str">
        <f>IF($A163="","",(VLOOKUP($A163,ACOUSTIC_PIVOT_TABLE!$B$4:$AO$500,23,FALSE)))</f>
        <v/>
      </c>
      <c r="BC163" s="27" t="str">
        <f>IF($A163="","",(VLOOKUP($A163,ACOUSTIC_PIVOT_TABLE!$B$4:$AO$500,24,FALSE)))</f>
        <v/>
      </c>
      <c r="BD163" s="27" t="str">
        <f>IF($A163="","",(VLOOKUP($A163,ACOUSTIC_PIVOT_TABLE!$B$4:$AO$500,25,FALSE)))</f>
        <v/>
      </c>
      <c r="BE163" s="27" t="str">
        <f>IF($A163="","",(VLOOKUP($A163,ACOUSTIC_PIVOT_TABLE!$B$4:$AO$500,26,FALSE)))</f>
        <v/>
      </c>
      <c r="BF163" s="27" t="str">
        <f>IF($A163="","",(VLOOKUP($A163,ACOUSTIC_PIVOT_TABLE!$B$4:$AO$500,27,FALSE)))</f>
        <v/>
      </c>
      <c r="BG163" s="27" t="str">
        <f>IF($A163="","",(VLOOKUP($A163,ACOUSTIC_PIVOT_TABLE!$B$4:$AO$500,28,FALSE)))</f>
        <v/>
      </c>
      <c r="BH163" s="27" t="str">
        <f>IF($A163="","",(VLOOKUP($A163,ACOUSTIC_PIVOT_TABLE!$B$4:$AO$500,29,FALSE)))</f>
        <v/>
      </c>
      <c r="BI163" s="27" t="str">
        <f>IF($A163="","",(VLOOKUP($A163,ACOUSTIC_PIVOT_TABLE!$B$4:$AO$500,30,FALSE)))</f>
        <v/>
      </c>
      <c r="BJ163" s="27" t="str">
        <f>IF($A163="","",(VLOOKUP($A163,ACOUSTIC_PIVOT_TABLE!$B$4:$AO$500,31,FALSE)))</f>
        <v/>
      </c>
      <c r="BK163" s="27" t="str">
        <f>IF($A163="","",(VLOOKUP($A163,ACOUSTIC_PIVOT_TABLE!$B$4:$AO$500,32,FALSE)))</f>
        <v/>
      </c>
      <c r="BL163" s="27" t="str">
        <f>IF($A163="","",(VLOOKUP($A163,ACOUSTIC_PIVOT_TABLE!$B$4:$AO$500,33,FALSE)))</f>
        <v/>
      </c>
      <c r="BM163" s="27" t="str">
        <f>IF($A163="","",(VLOOKUP($A163,ACOUSTIC_PIVOT_TABLE!$B$4:$AO$500,34,FALSE)))</f>
        <v/>
      </c>
      <c r="BN163" s="27" t="str">
        <f>IF($A163="","",(VLOOKUP($A163,ACOUSTIC_PIVOT_TABLE!$B$4:$AO$500,35,FALSE)))</f>
        <v/>
      </c>
      <c r="BO163" s="27" t="str">
        <f>IF($A163="","",(VLOOKUP($A163,ACOUSTIC_PIVOT_TABLE!$B$4:$AO$500,36,FALSE)))</f>
        <v/>
      </c>
      <c r="BP163" s="27" t="str">
        <f>IF($A163="","",(VLOOKUP($A163,ACOUSTIC_PIVOT_TABLE!$B$4:$AO$500,37,FALSE)))</f>
        <v/>
      </c>
      <c r="BQ163" s="27" t="str">
        <f>IF($A163="","",(VLOOKUP($A163,ACOUSTIC_PIVOT_TABLE!$B$4:$AO$500,38,FALSE)))</f>
        <v/>
      </c>
      <c r="BR163" s="27" t="str">
        <f>IF($A163="","",(VLOOKUP($A163,ACOUSTIC_PIVOT_TABLE!$B$4:$AO$500,39,FALSE)))</f>
        <v/>
      </c>
      <c r="BS163" s="27" t="str">
        <f>IF($A163="","",(VLOOKUP($A163,ACOUSTIC_PIVOT_TABLE!$B$4:$AO$500,40,FALSE)))</f>
        <v/>
      </c>
    </row>
    <row r="164" spans="1:71" x14ac:dyDescent="0.25">
      <c r="A164" s="1" t="str">
        <f>IF(ACOUSTIC_PIVOT_TABLE!B166 = 0, "",ACOUSTIC_PIVOT_TABLE!B166)</f>
        <v/>
      </c>
      <c r="B164" s="1" t="str">
        <f>IF($A164="","",(VLOOKUP($A164,ACOUSTICS_COMBINED!$B$3:$AQ$501,21,FALSE)))</f>
        <v/>
      </c>
      <c r="C164" s="1" t="str">
        <f>IF($A164="","",(VLOOKUP($A164,ACOUSTICS_COMBINED!$B$3:$AQ$501,22,FALSE)))</f>
        <v/>
      </c>
      <c r="D164" s="1" t="str">
        <f>IF($A164="","",(VLOOKUP($A164,ACOUSTICS_COMBINED!$B$3:$AQ$501,12,FALSE)))</f>
        <v/>
      </c>
      <c r="E164" s="1" t="str">
        <f>IF($A164="","",(VLOOKUP($A164,ACOUSTICS_COMBINED!$B$3:$AQ$501,13,FALSE)))</f>
        <v/>
      </c>
      <c r="F164" s="1" t="str">
        <f>IF($A164="","",(VLOOKUP($A164,ACOUSTICS_COMBINED!$B$3:$AQ$501,14,FALSE)))</f>
        <v/>
      </c>
      <c r="G164" s="1" t="str">
        <f>IF($A164="","",(VLOOKUP($A164,ACOUSTICS_COMBINED!$B$3:$AQ$501,23,FALSE)))</f>
        <v/>
      </c>
      <c r="H164" s="1" t="str">
        <f>IF($A164="","",(VLOOKUP($A164,ACOUSTICS_COMBINED!$B$3:$AQ$501,24,FALSE)))</f>
        <v/>
      </c>
      <c r="I164" s="1" t="str">
        <f>IF($A164="","",(VLOOKUP($A164,ACOUSTICS_COMBINED!$B$3:$AQ$501,15,FALSE)))</f>
        <v/>
      </c>
      <c r="J164" s="1" t="str">
        <f>IF($A164="","",(VLOOKUP($A164,ACOUSTICS_COMBINED!$B$3:$AQ$501,16,FALSE)))</f>
        <v/>
      </c>
      <c r="K164" s="1" t="str">
        <f>IF($A164="","",(VLOOKUP($A164,ACOUSTICS_COMBINED!$B$3:$AQ$501,17,FALSE)))</f>
        <v/>
      </c>
      <c r="L164" s="1" t="str">
        <f>IF($A164="","",(VLOOKUP($A164,ACOUSTICS_COMBINED!$B$3:$AQ$501,18,FALSE)))</f>
        <v/>
      </c>
      <c r="M164" s="1" t="str">
        <f>IF($A164="","",(VLOOKUP($A164,ACOUSTICS_COMBINED!$B$3:$AQ$501,25,FALSE)))</f>
        <v/>
      </c>
      <c r="N164" s="16" t="str">
        <f>IF($A164="","",(VLOOKUP($A164,ACOUSTICS_COMBINED!$B$3:$AQ$501,19,FALSE)))</f>
        <v/>
      </c>
      <c r="O164" s="16" t="str">
        <f>IF($A164="","",(VLOOKUP($A164,ACOUSTICS_COMBINED!$B$3:$AQ$501,20,FALSE)))</f>
        <v/>
      </c>
      <c r="P164" s="1" t="str">
        <f>IF($A164="","",(VLOOKUP($A164,ACOUSTICS_COMBINED!$B$3:$AQ$501,26,FALSE)))</f>
        <v/>
      </c>
      <c r="Q164" s="1" t="str">
        <f>IF($A164="","",(VLOOKUP($A164,ACOUSTICS_COMBINED!$B$3:$AQ$501,27,FALSE)))</f>
        <v/>
      </c>
      <c r="R164" s="1" t="str">
        <f>IF($A164="","",(VLOOKUP($A164,ACOUSTICS_COMBINED!$B$3:$AQ$501,28,FALSE)))</f>
        <v/>
      </c>
      <c r="S164" s="1" t="str">
        <f>IF($A164="","",(VLOOKUP($A164,ACOUSTICS_COMBINED!$B$3:$AQ$501,29,FALSE)))</f>
        <v/>
      </c>
      <c r="T164" s="1" t="str">
        <f>IF($A164="","",(VLOOKUP($A164,ACOUSTICS_COMBINED!$B$3:$AQ$501,30,FALSE)))</f>
        <v/>
      </c>
      <c r="U164" s="1" t="str">
        <f>IF($A164="","",(VLOOKUP($A164,ACOUSTICS_COMBINED!$B$3:$AQ$501,31,FALSE)))</f>
        <v/>
      </c>
      <c r="V164" s="1" t="str">
        <f>IF($A164="","",(VLOOKUP($A164,ACOUSTICS_COMBINED!$B$3:$AQ$501,32,FALSE)))</f>
        <v/>
      </c>
      <c r="W164" s="1" t="str">
        <f>IF($A164="","",(VLOOKUP($A164,ACOUSTICS_COMBINED!$B$3:$AQ$501,33,FALSE)))</f>
        <v/>
      </c>
      <c r="X164" s="1" t="str">
        <f>IF($A164="","",(VLOOKUP($A164,ACOUSTICS_COMBINED!$B$3:$AQ$501,34,FALSE)))</f>
        <v/>
      </c>
      <c r="Y164" s="1" t="str">
        <f>IF($A164="","",(VLOOKUP($A164,ACOUSTICS_COMBINED!$B$3:$AQ$501,35,FALSE)))</f>
        <v/>
      </c>
      <c r="Z164" s="1" t="str">
        <f>IF($A164="","",(VLOOKUP($A164,ACOUSTICS_COMBINED!$B$3:$AQ$501,36,FALSE)))</f>
        <v/>
      </c>
      <c r="AA164" s="1" t="str">
        <f>IF($A164="","",(VLOOKUP($A164,ACOUSTICS_COMBINED!$B$3:$AQ$501,37,FALSE)))</f>
        <v/>
      </c>
      <c r="AB164" s="1" t="str">
        <f>IF($A164="","",(VLOOKUP($A164,ACOUSTICS_COMBINED!$B$3:$AQ$501,38,FALSE)))</f>
        <v/>
      </c>
      <c r="AC164" s="1" t="str">
        <f>IF($A164="","",(VLOOKUP($A164,ACOUSTICS_COMBINED!$B$3:$AQ$501,39,FALSE)))</f>
        <v/>
      </c>
      <c r="AD164" s="1" t="str">
        <f>IF($A164="","",(VLOOKUP($A164,ACOUSTICS_COMBINED!$B$3:$AQ$501,40,FALSE)))</f>
        <v/>
      </c>
      <c r="AE164" s="1" t="str">
        <f>IF($A164="","",(VLOOKUP($A164,ACOUSTICS_COMBINED!$B$3:$AQ$501,41,FALSE)))</f>
        <v/>
      </c>
      <c r="AF164" s="1" t="str">
        <f>IF($A164="","",(VLOOKUP($A164,ACOUSTICS_COMBINED!$B$3:$AQ$501,42,FALSE)))</f>
        <v/>
      </c>
      <c r="AG164" s="27" t="str">
        <f>IF($A164="","",(VLOOKUP($A164,ACOUSTIC_PIVOT_TABLE!$B$4:$AO$500,2,FALSE)))</f>
        <v/>
      </c>
      <c r="AH164" s="27" t="str">
        <f>IF($A164="","",(VLOOKUP($A164,ACOUSTIC_PIVOT_TABLE!$B$4:$AO$500,3,FALSE)))</f>
        <v/>
      </c>
      <c r="AI164" s="27" t="str">
        <f>IF($A164="","",(VLOOKUP($A164,ACOUSTIC_PIVOT_TABLE!$B$4:$AO$500,4,FALSE)))</f>
        <v/>
      </c>
      <c r="AJ164" s="27" t="str">
        <f>IF($A164="","",(VLOOKUP($A164,ACOUSTIC_PIVOT_TABLE!$B$4:$AO$500,5,FALSE)))</f>
        <v/>
      </c>
      <c r="AK164" s="27" t="str">
        <f>IF($A164="","",(VLOOKUP($A164,ACOUSTIC_PIVOT_TABLE!$B$4:$AO$500,6,FALSE)))</f>
        <v/>
      </c>
      <c r="AL164" s="27" t="str">
        <f>IF($A164="","",(VLOOKUP($A164,ACOUSTIC_PIVOT_TABLE!$B$4:$AO$500,7,FALSE)))</f>
        <v/>
      </c>
      <c r="AM164" s="27" t="str">
        <f>IF($A164="","",(VLOOKUP($A164,ACOUSTIC_PIVOT_TABLE!$B$4:$AO$500,8,FALSE)))</f>
        <v/>
      </c>
      <c r="AN164" s="27" t="str">
        <f>IF($A164="","",(VLOOKUP($A164,ACOUSTIC_PIVOT_TABLE!$B$4:$AO$500,9,FALSE)))</f>
        <v/>
      </c>
      <c r="AO164" s="27" t="str">
        <f>IF($A164="","",(VLOOKUP($A164,ACOUSTIC_PIVOT_TABLE!$B$4:$AO$500,10,FALSE)))</f>
        <v/>
      </c>
      <c r="AP164" s="27" t="str">
        <f>IF($A164="","",(VLOOKUP($A164,ACOUSTIC_PIVOT_TABLE!$B$4:$AO$500,11,FALSE)))</f>
        <v/>
      </c>
      <c r="AQ164" s="27" t="str">
        <f>IF($A164="","",(VLOOKUP($A164,ACOUSTIC_PIVOT_TABLE!$B$4:$AO$500,12,FALSE)))</f>
        <v/>
      </c>
      <c r="AR164" s="27" t="str">
        <f>IF($A164="","",(VLOOKUP($A164,ACOUSTIC_PIVOT_TABLE!$B$4:$AO$500,13,FALSE)))</f>
        <v/>
      </c>
      <c r="AS164" s="27" t="str">
        <f>IF($A164="","",(VLOOKUP($A164,ACOUSTIC_PIVOT_TABLE!$B$4:$AO$500,14,FALSE)))</f>
        <v/>
      </c>
      <c r="AT164" s="27" t="str">
        <f>IF($A164="","",(VLOOKUP($A164,ACOUSTIC_PIVOT_TABLE!$B$4:$AO$500,15,FALSE)))</f>
        <v/>
      </c>
      <c r="AU164" s="27" t="str">
        <f>IF($A164="","",(VLOOKUP($A164,ACOUSTIC_PIVOT_TABLE!$B$4:$AO$500,16,FALSE)))</f>
        <v/>
      </c>
      <c r="AV164" s="27" t="str">
        <f>IF($A164="","",(VLOOKUP($A164,ACOUSTIC_PIVOT_TABLE!$B$4:$AO$500,17,FALSE)))</f>
        <v/>
      </c>
      <c r="AW164" s="27" t="str">
        <f>IF($A164="","",(VLOOKUP($A164,ACOUSTIC_PIVOT_TABLE!$B$4:$AO$500,18,FALSE)))</f>
        <v/>
      </c>
      <c r="AX164" s="27" t="str">
        <f>IF($A164="","",(VLOOKUP($A164,ACOUSTIC_PIVOT_TABLE!$B$4:$AO$500,19,FALSE)))</f>
        <v/>
      </c>
      <c r="AY164" s="27" t="str">
        <f>IF($A164="","",(VLOOKUP($A164,ACOUSTIC_PIVOT_TABLE!$B$4:$AO$500,20,FALSE)))</f>
        <v/>
      </c>
      <c r="AZ164" s="27" t="str">
        <f>IF($A164="","",(VLOOKUP($A164,ACOUSTIC_PIVOT_TABLE!$B$4:$AO$500,21,FALSE)))</f>
        <v/>
      </c>
      <c r="BA164" s="27" t="str">
        <f>IF($A164="","",(VLOOKUP($A164,ACOUSTIC_PIVOT_TABLE!$B$4:$AO$500,22,FALSE)))</f>
        <v/>
      </c>
      <c r="BB164" s="27" t="str">
        <f>IF($A164="","",(VLOOKUP($A164,ACOUSTIC_PIVOT_TABLE!$B$4:$AO$500,23,FALSE)))</f>
        <v/>
      </c>
      <c r="BC164" s="27" t="str">
        <f>IF($A164="","",(VLOOKUP($A164,ACOUSTIC_PIVOT_TABLE!$B$4:$AO$500,24,FALSE)))</f>
        <v/>
      </c>
      <c r="BD164" s="27" t="str">
        <f>IF($A164="","",(VLOOKUP($A164,ACOUSTIC_PIVOT_TABLE!$B$4:$AO$500,25,FALSE)))</f>
        <v/>
      </c>
      <c r="BE164" s="27" t="str">
        <f>IF($A164="","",(VLOOKUP($A164,ACOUSTIC_PIVOT_TABLE!$B$4:$AO$500,26,FALSE)))</f>
        <v/>
      </c>
      <c r="BF164" s="27" t="str">
        <f>IF($A164="","",(VLOOKUP($A164,ACOUSTIC_PIVOT_TABLE!$B$4:$AO$500,27,FALSE)))</f>
        <v/>
      </c>
      <c r="BG164" s="27" t="str">
        <f>IF($A164="","",(VLOOKUP($A164,ACOUSTIC_PIVOT_TABLE!$B$4:$AO$500,28,FALSE)))</f>
        <v/>
      </c>
      <c r="BH164" s="27" t="str">
        <f>IF($A164="","",(VLOOKUP($A164,ACOUSTIC_PIVOT_TABLE!$B$4:$AO$500,29,FALSE)))</f>
        <v/>
      </c>
      <c r="BI164" s="27" t="str">
        <f>IF($A164="","",(VLOOKUP($A164,ACOUSTIC_PIVOT_TABLE!$B$4:$AO$500,30,FALSE)))</f>
        <v/>
      </c>
      <c r="BJ164" s="27" t="str">
        <f>IF($A164="","",(VLOOKUP($A164,ACOUSTIC_PIVOT_TABLE!$B$4:$AO$500,31,FALSE)))</f>
        <v/>
      </c>
      <c r="BK164" s="27" t="str">
        <f>IF($A164="","",(VLOOKUP($A164,ACOUSTIC_PIVOT_TABLE!$B$4:$AO$500,32,FALSE)))</f>
        <v/>
      </c>
      <c r="BL164" s="27" t="str">
        <f>IF($A164="","",(VLOOKUP($A164,ACOUSTIC_PIVOT_TABLE!$B$4:$AO$500,33,FALSE)))</f>
        <v/>
      </c>
      <c r="BM164" s="27" t="str">
        <f>IF($A164="","",(VLOOKUP($A164,ACOUSTIC_PIVOT_TABLE!$B$4:$AO$500,34,FALSE)))</f>
        <v/>
      </c>
      <c r="BN164" s="27" t="str">
        <f>IF($A164="","",(VLOOKUP($A164,ACOUSTIC_PIVOT_TABLE!$B$4:$AO$500,35,FALSE)))</f>
        <v/>
      </c>
      <c r="BO164" s="27" t="str">
        <f>IF($A164="","",(VLOOKUP($A164,ACOUSTIC_PIVOT_TABLE!$B$4:$AO$500,36,FALSE)))</f>
        <v/>
      </c>
      <c r="BP164" s="27" t="str">
        <f>IF($A164="","",(VLOOKUP($A164,ACOUSTIC_PIVOT_TABLE!$B$4:$AO$500,37,FALSE)))</f>
        <v/>
      </c>
      <c r="BQ164" s="27" t="str">
        <f>IF($A164="","",(VLOOKUP($A164,ACOUSTIC_PIVOT_TABLE!$B$4:$AO$500,38,FALSE)))</f>
        <v/>
      </c>
      <c r="BR164" s="27" t="str">
        <f>IF($A164="","",(VLOOKUP($A164,ACOUSTIC_PIVOT_TABLE!$B$4:$AO$500,39,FALSE)))</f>
        <v/>
      </c>
      <c r="BS164" s="27" t="str">
        <f>IF($A164="","",(VLOOKUP($A164,ACOUSTIC_PIVOT_TABLE!$B$4:$AO$500,40,FALSE)))</f>
        <v/>
      </c>
    </row>
    <row r="165" spans="1:71" x14ac:dyDescent="0.25">
      <c r="A165" s="1" t="str">
        <f>IF(ACOUSTIC_PIVOT_TABLE!B167 = 0, "",ACOUSTIC_PIVOT_TABLE!B167)</f>
        <v/>
      </c>
      <c r="B165" s="1" t="str">
        <f>IF($A165="","",(VLOOKUP($A165,ACOUSTICS_COMBINED!$B$3:$AQ$501,21,FALSE)))</f>
        <v/>
      </c>
      <c r="C165" s="1" t="str">
        <f>IF($A165="","",(VLOOKUP($A165,ACOUSTICS_COMBINED!$B$3:$AQ$501,22,FALSE)))</f>
        <v/>
      </c>
      <c r="D165" s="1" t="str">
        <f>IF($A165="","",(VLOOKUP($A165,ACOUSTICS_COMBINED!$B$3:$AQ$501,12,FALSE)))</f>
        <v/>
      </c>
      <c r="E165" s="1" t="str">
        <f>IF($A165="","",(VLOOKUP($A165,ACOUSTICS_COMBINED!$B$3:$AQ$501,13,FALSE)))</f>
        <v/>
      </c>
      <c r="F165" s="1" t="str">
        <f>IF($A165="","",(VLOOKUP($A165,ACOUSTICS_COMBINED!$B$3:$AQ$501,14,FALSE)))</f>
        <v/>
      </c>
      <c r="G165" s="1" t="str">
        <f>IF($A165="","",(VLOOKUP($A165,ACOUSTICS_COMBINED!$B$3:$AQ$501,23,FALSE)))</f>
        <v/>
      </c>
      <c r="H165" s="1" t="str">
        <f>IF($A165="","",(VLOOKUP($A165,ACOUSTICS_COMBINED!$B$3:$AQ$501,24,FALSE)))</f>
        <v/>
      </c>
      <c r="I165" s="1" t="str">
        <f>IF($A165="","",(VLOOKUP($A165,ACOUSTICS_COMBINED!$B$3:$AQ$501,15,FALSE)))</f>
        <v/>
      </c>
      <c r="J165" s="1" t="str">
        <f>IF($A165="","",(VLOOKUP($A165,ACOUSTICS_COMBINED!$B$3:$AQ$501,16,FALSE)))</f>
        <v/>
      </c>
      <c r="K165" s="1" t="str">
        <f>IF($A165="","",(VLOOKUP($A165,ACOUSTICS_COMBINED!$B$3:$AQ$501,17,FALSE)))</f>
        <v/>
      </c>
      <c r="L165" s="1" t="str">
        <f>IF($A165="","",(VLOOKUP($A165,ACOUSTICS_COMBINED!$B$3:$AQ$501,18,FALSE)))</f>
        <v/>
      </c>
      <c r="M165" s="1" t="str">
        <f>IF($A165="","",(VLOOKUP($A165,ACOUSTICS_COMBINED!$B$3:$AQ$501,25,FALSE)))</f>
        <v/>
      </c>
      <c r="N165" s="16" t="str">
        <f>IF($A165="","",(VLOOKUP($A165,ACOUSTICS_COMBINED!$B$3:$AQ$501,19,FALSE)))</f>
        <v/>
      </c>
      <c r="O165" s="16" t="str">
        <f>IF($A165="","",(VLOOKUP($A165,ACOUSTICS_COMBINED!$B$3:$AQ$501,20,FALSE)))</f>
        <v/>
      </c>
      <c r="P165" s="1" t="str">
        <f>IF($A165="","",(VLOOKUP($A165,ACOUSTICS_COMBINED!$B$3:$AQ$501,26,FALSE)))</f>
        <v/>
      </c>
      <c r="Q165" s="1" t="str">
        <f>IF($A165="","",(VLOOKUP($A165,ACOUSTICS_COMBINED!$B$3:$AQ$501,27,FALSE)))</f>
        <v/>
      </c>
      <c r="R165" s="1" t="str">
        <f>IF($A165="","",(VLOOKUP($A165,ACOUSTICS_COMBINED!$B$3:$AQ$501,28,FALSE)))</f>
        <v/>
      </c>
      <c r="S165" s="1" t="str">
        <f>IF($A165="","",(VLOOKUP($A165,ACOUSTICS_COMBINED!$B$3:$AQ$501,29,FALSE)))</f>
        <v/>
      </c>
      <c r="T165" s="1" t="str">
        <f>IF($A165="","",(VLOOKUP($A165,ACOUSTICS_COMBINED!$B$3:$AQ$501,30,FALSE)))</f>
        <v/>
      </c>
      <c r="U165" s="1" t="str">
        <f>IF($A165="","",(VLOOKUP($A165,ACOUSTICS_COMBINED!$B$3:$AQ$501,31,FALSE)))</f>
        <v/>
      </c>
      <c r="V165" s="1" t="str">
        <f>IF($A165="","",(VLOOKUP($A165,ACOUSTICS_COMBINED!$B$3:$AQ$501,32,FALSE)))</f>
        <v/>
      </c>
      <c r="W165" s="1" t="str">
        <f>IF($A165="","",(VLOOKUP($A165,ACOUSTICS_COMBINED!$B$3:$AQ$501,33,FALSE)))</f>
        <v/>
      </c>
      <c r="X165" s="1" t="str">
        <f>IF($A165="","",(VLOOKUP($A165,ACOUSTICS_COMBINED!$B$3:$AQ$501,34,FALSE)))</f>
        <v/>
      </c>
      <c r="Y165" s="1" t="str">
        <f>IF($A165="","",(VLOOKUP($A165,ACOUSTICS_COMBINED!$B$3:$AQ$501,35,FALSE)))</f>
        <v/>
      </c>
      <c r="Z165" s="1" t="str">
        <f>IF($A165="","",(VLOOKUP($A165,ACOUSTICS_COMBINED!$B$3:$AQ$501,36,FALSE)))</f>
        <v/>
      </c>
      <c r="AA165" s="1" t="str">
        <f>IF($A165="","",(VLOOKUP($A165,ACOUSTICS_COMBINED!$B$3:$AQ$501,37,FALSE)))</f>
        <v/>
      </c>
      <c r="AB165" s="1" t="str">
        <f>IF($A165="","",(VLOOKUP($A165,ACOUSTICS_COMBINED!$B$3:$AQ$501,38,FALSE)))</f>
        <v/>
      </c>
      <c r="AC165" s="1" t="str">
        <f>IF($A165="","",(VLOOKUP($A165,ACOUSTICS_COMBINED!$B$3:$AQ$501,39,FALSE)))</f>
        <v/>
      </c>
      <c r="AD165" s="1" t="str">
        <f>IF($A165="","",(VLOOKUP($A165,ACOUSTICS_COMBINED!$B$3:$AQ$501,40,FALSE)))</f>
        <v/>
      </c>
      <c r="AE165" s="1" t="str">
        <f>IF($A165="","",(VLOOKUP($A165,ACOUSTICS_COMBINED!$B$3:$AQ$501,41,FALSE)))</f>
        <v/>
      </c>
      <c r="AF165" s="1" t="str">
        <f>IF($A165="","",(VLOOKUP($A165,ACOUSTICS_COMBINED!$B$3:$AQ$501,42,FALSE)))</f>
        <v/>
      </c>
      <c r="AG165" s="27" t="str">
        <f>IF($A165="","",(VLOOKUP($A165,ACOUSTIC_PIVOT_TABLE!$B$4:$AO$500,2,FALSE)))</f>
        <v/>
      </c>
      <c r="AH165" s="27" t="str">
        <f>IF($A165="","",(VLOOKUP($A165,ACOUSTIC_PIVOT_TABLE!$B$4:$AO$500,3,FALSE)))</f>
        <v/>
      </c>
      <c r="AI165" s="27" t="str">
        <f>IF($A165="","",(VLOOKUP($A165,ACOUSTIC_PIVOT_TABLE!$B$4:$AO$500,4,FALSE)))</f>
        <v/>
      </c>
      <c r="AJ165" s="27" t="str">
        <f>IF($A165="","",(VLOOKUP($A165,ACOUSTIC_PIVOT_TABLE!$B$4:$AO$500,5,FALSE)))</f>
        <v/>
      </c>
      <c r="AK165" s="27" t="str">
        <f>IF($A165="","",(VLOOKUP($A165,ACOUSTIC_PIVOT_TABLE!$B$4:$AO$500,6,FALSE)))</f>
        <v/>
      </c>
      <c r="AL165" s="27" t="str">
        <f>IF($A165="","",(VLOOKUP($A165,ACOUSTIC_PIVOT_TABLE!$B$4:$AO$500,7,FALSE)))</f>
        <v/>
      </c>
      <c r="AM165" s="27" t="str">
        <f>IF($A165="","",(VLOOKUP($A165,ACOUSTIC_PIVOT_TABLE!$B$4:$AO$500,8,FALSE)))</f>
        <v/>
      </c>
      <c r="AN165" s="27" t="str">
        <f>IF($A165="","",(VLOOKUP($A165,ACOUSTIC_PIVOT_TABLE!$B$4:$AO$500,9,FALSE)))</f>
        <v/>
      </c>
      <c r="AO165" s="27" t="str">
        <f>IF($A165="","",(VLOOKUP($A165,ACOUSTIC_PIVOT_TABLE!$B$4:$AO$500,10,FALSE)))</f>
        <v/>
      </c>
      <c r="AP165" s="27" t="str">
        <f>IF($A165="","",(VLOOKUP($A165,ACOUSTIC_PIVOT_TABLE!$B$4:$AO$500,11,FALSE)))</f>
        <v/>
      </c>
      <c r="AQ165" s="27" t="str">
        <f>IF($A165="","",(VLOOKUP($A165,ACOUSTIC_PIVOT_TABLE!$B$4:$AO$500,12,FALSE)))</f>
        <v/>
      </c>
      <c r="AR165" s="27" t="str">
        <f>IF($A165="","",(VLOOKUP($A165,ACOUSTIC_PIVOT_TABLE!$B$4:$AO$500,13,FALSE)))</f>
        <v/>
      </c>
      <c r="AS165" s="27" t="str">
        <f>IF($A165="","",(VLOOKUP($A165,ACOUSTIC_PIVOT_TABLE!$B$4:$AO$500,14,FALSE)))</f>
        <v/>
      </c>
      <c r="AT165" s="27" t="str">
        <f>IF($A165="","",(VLOOKUP($A165,ACOUSTIC_PIVOT_TABLE!$B$4:$AO$500,15,FALSE)))</f>
        <v/>
      </c>
      <c r="AU165" s="27" t="str">
        <f>IF($A165="","",(VLOOKUP($A165,ACOUSTIC_PIVOT_TABLE!$B$4:$AO$500,16,FALSE)))</f>
        <v/>
      </c>
      <c r="AV165" s="27" t="str">
        <f>IF($A165="","",(VLOOKUP($A165,ACOUSTIC_PIVOT_TABLE!$B$4:$AO$500,17,FALSE)))</f>
        <v/>
      </c>
      <c r="AW165" s="27" t="str">
        <f>IF($A165="","",(VLOOKUP($A165,ACOUSTIC_PIVOT_TABLE!$B$4:$AO$500,18,FALSE)))</f>
        <v/>
      </c>
      <c r="AX165" s="27" t="str">
        <f>IF($A165="","",(VLOOKUP($A165,ACOUSTIC_PIVOT_TABLE!$B$4:$AO$500,19,FALSE)))</f>
        <v/>
      </c>
      <c r="AY165" s="27" t="str">
        <f>IF($A165="","",(VLOOKUP($A165,ACOUSTIC_PIVOT_TABLE!$B$4:$AO$500,20,FALSE)))</f>
        <v/>
      </c>
      <c r="AZ165" s="27" t="str">
        <f>IF($A165="","",(VLOOKUP($A165,ACOUSTIC_PIVOT_TABLE!$B$4:$AO$500,21,FALSE)))</f>
        <v/>
      </c>
      <c r="BA165" s="27" t="str">
        <f>IF($A165="","",(VLOOKUP($A165,ACOUSTIC_PIVOT_TABLE!$B$4:$AO$500,22,FALSE)))</f>
        <v/>
      </c>
      <c r="BB165" s="27" t="str">
        <f>IF($A165="","",(VLOOKUP($A165,ACOUSTIC_PIVOT_TABLE!$B$4:$AO$500,23,FALSE)))</f>
        <v/>
      </c>
      <c r="BC165" s="27" t="str">
        <f>IF($A165="","",(VLOOKUP($A165,ACOUSTIC_PIVOT_TABLE!$B$4:$AO$500,24,FALSE)))</f>
        <v/>
      </c>
      <c r="BD165" s="27" t="str">
        <f>IF($A165="","",(VLOOKUP($A165,ACOUSTIC_PIVOT_TABLE!$B$4:$AO$500,25,FALSE)))</f>
        <v/>
      </c>
      <c r="BE165" s="27" t="str">
        <f>IF($A165="","",(VLOOKUP($A165,ACOUSTIC_PIVOT_TABLE!$B$4:$AO$500,26,FALSE)))</f>
        <v/>
      </c>
      <c r="BF165" s="27" t="str">
        <f>IF($A165="","",(VLOOKUP($A165,ACOUSTIC_PIVOT_TABLE!$B$4:$AO$500,27,FALSE)))</f>
        <v/>
      </c>
      <c r="BG165" s="27" t="str">
        <f>IF($A165="","",(VLOOKUP($A165,ACOUSTIC_PIVOT_TABLE!$B$4:$AO$500,28,FALSE)))</f>
        <v/>
      </c>
      <c r="BH165" s="27" t="str">
        <f>IF($A165="","",(VLOOKUP($A165,ACOUSTIC_PIVOT_TABLE!$B$4:$AO$500,29,FALSE)))</f>
        <v/>
      </c>
      <c r="BI165" s="27" t="str">
        <f>IF($A165="","",(VLOOKUP($A165,ACOUSTIC_PIVOT_TABLE!$B$4:$AO$500,30,FALSE)))</f>
        <v/>
      </c>
      <c r="BJ165" s="27" t="str">
        <f>IF($A165="","",(VLOOKUP($A165,ACOUSTIC_PIVOT_TABLE!$B$4:$AO$500,31,FALSE)))</f>
        <v/>
      </c>
      <c r="BK165" s="27" t="str">
        <f>IF($A165="","",(VLOOKUP($A165,ACOUSTIC_PIVOT_TABLE!$B$4:$AO$500,32,FALSE)))</f>
        <v/>
      </c>
      <c r="BL165" s="27" t="str">
        <f>IF($A165="","",(VLOOKUP($A165,ACOUSTIC_PIVOT_TABLE!$B$4:$AO$500,33,FALSE)))</f>
        <v/>
      </c>
      <c r="BM165" s="27" t="str">
        <f>IF($A165="","",(VLOOKUP($A165,ACOUSTIC_PIVOT_TABLE!$B$4:$AO$500,34,FALSE)))</f>
        <v/>
      </c>
      <c r="BN165" s="27" t="str">
        <f>IF($A165="","",(VLOOKUP($A165,ACOUSTIC_PIVOT_TABLE!$B$4:$AO$500,35,FALSE)))</f>
        <v/>
      </c>
      <c r="BO165" s="27" t="str">
        <f>IF($A165="","",(VLOOKUP($A165,ACOUSTIC_PIVOT_TABLE!$B$4:$AO$500,36,FALSE)))</f>
        <v/>
      </c>
      <c r="BP165" s="27" t="str">
        <f>IF($A165="","",(VLOOKUP($A165,ACOUSTIC_PIVOT_TABLE!$B$4:$AO$500,37,FALSE)))</f>
        <v/>
      </c>
      <c r="BQ165" s="27" t="str">
        <f>IF($A165="","",(VLOOKUP($A165,ACOUSTIC_PIVOT_TABLE!$B$4:$AO$500,38,FALSE)))</f>
        <v/>
      </c>
      <c r="BR165" s="27" t="str">
        <f>IF($A165="","",(VLOOKUP($A165,ACOUSTIC_PIVOT_TABLE!$B$4:$AO$500,39,FALSE)))</f>
        <v/>
      </c>
      <c r="BS165" s="27" t="str">
        <f>IF($A165="","",(VLOOKUP($A165,ACOUSTIC_PIVOT_TABLE!$B$4:$AO$500,40,FALSE)))</f>
        <v/>
      </c>
    </row>
    <row r="166" spans="1:71" x14ac:dyDescent="0.25">
      <c r="A166" s="1" t="str">
        <f>IF(ACOUSTIC_PIVOT_TABLE!B168 = 0, "",ACOUSTIC_PIVOT_TABLE!B168)</f>
        <v/>
      </c>
      <c r="B166" s="1" t="str">
        <f>IF($A166="","",(VLOOKUP($A166,ACOUSTICS_COMBINED!$B$3:$AQ$501,21,FALSE)))</f>
        <v/>
      </c>
      <c r="C166" s="1" t="str">
        <f>IF($A166="","",(VLOOKUP($A166,ACOUSTICS_COMBINED!$B$3:$AQ$501,22,FALSE)))</f>
        <v/>
      </c>
      <c r="D166" s="1" t="str">
        <f>IF($A166="","",(VLOOKUP($A166,ACOUSTICS_COMBINED!$B$3:$AQ$501,12,FALSE)))</f>
        <v/>
      </c>
      <c r="E166" s="1" t="str">
        <f>IF($A166="","",(VLOOKUP($A166,ACOUSTICS_COMBINED!$B$3:$AQ$501,13,FALSE)))</f>
        <v/>
      </c>
      <c r="F166" s="1" t="str">
        <f>IF($A166="","",(VLOOKUP($A166,ACOUSTICS_COMBINED!$B$3:$AQ$501,14,FALSE)))</f>
        <v/>
      </c>
      <c r="G166" s="1" t="str">
        <f>IF($A166="","",(VLOOKUP($A166,ACOUSTICS_COMBINED!$B$3:$AQ$501,23,FALSE)))</f>
        <v/>
      </c>
      <c r="H166" s="1" t="str">
        <f>IF($A166="","",(VLOOKUP($A166,ACOUSTICS_COMBINED!$B$3:$AQ$501,24,FALSE)))</f>
        <v/>
      </c>
      <c r="I166" s="1" t="str">
        <f>IF($A166="","",(VLOOKUP($A166,ACOUSTICS_COMBINED!$B$3:$AQ$501,15,FALSE)))</f>
        <v/>
      </c>
      <c r="J166" s="1" t="str">
        <f>IF($A166="","",(VLOOKUP($A166,ACOUSTICS_COMBINED!$B$3:$AQ$501,16,FALSE)))</f>
        <v/>
      </c>
      <c r="K166" s="1" t="str">
        <f>IF($A166="","",(VLOOKUP($A166,ACOUSTICS_COMBINED!$B$3:$AQ$501,17,FALSE)))</f>
        <v/>
      </c>
      <c r="L166" s="1" t="str">
        <f>IF($A166="","",(VLOOKUP($A166,ACOUSTICS_COMBINED!$B$3:$AQ$501,18,FALSE)))</f>
        <v/>
      </c>
      <c r="M166" s="1" t="str">
        <f>IF($A166="","",(VLOOKUP($A166,ACOUSTICS_COMBINED!$B$3:$AQ$501,25,FALSE)))</f>
        <v/>
      </c>
      <c r="N166" s="16" t="str">
        <f>IF($A166="","",(VLOOKUP($A166,ACOUSTICS_COMBINED!$B$3:$AQ$501,19,FALSE)))</f>
        <v/>
      </c>
      <c r="O166" s="16" t="str">
        <f>IF($A166="","",(VLOOKUP($A166,ACOUSTICS_COMBINED!$B$3:$AQ$501,20,FALSE)))</f>
        <v/>
      </c>
      <c r="P166" s="1" t="str">
        <f>IF($A166="","",(VLOOKUP($A166,ACOUSTICS_COMBINED!$B$3:$AQ$501,26,FALSE)))</f>
        <v/>
      </c>
      <c r="Q166" s="1" t="str">
        <f>IF($A166="","",(VLOOKUP($A166,ACOUSTICS_COMBINED!$B$3:$AQ$501,27,FALSE)))</f>
        <v/>
      </c>
      <c r="R166" s="1" t="str">
        <f>IF($A166="","",(VLOOKUP($A166,ACOUSTICS_COMBINED!$B$3:$AQ$501,28,FALSE)))</f>
        <v/>
      </c>
      <c r="S166" s="1" t="str">
        <f>IF($A166="","",(VLOOKUP($A166,ACOUSTICS_COMBINED!$B$3:$AQ$501,29,FALSE)))</f>
        <v/>
      </c>
      <c r="T166" s="1" t="str">
        <f>IF($A166="","",(VLOOKUP($A166,ACOUSTICS_COMBINED!$B$3:$AQ$501,30,FALSE)))</f>
        <v/>
      </c>
      <c r="U166" s="1" t="str">
        <f>IF($A166="","",(VLOOKUP($A166,ACOUSTICS_COMBINED!$B$3:$AQ$501,31,FALSE)))</f>
        <v/>
      </c>
      <c r="V166" s="1" t="str">
        <f>IF($A166="","",(VLOOKUP($A166,ACOUSTICS_COMBINED!$B$3:$AQ$501,32,FALSE)))</f>
        <v/>
      </c>
      <c r="W166" s="1" t="str">
        <f>IF($A166="","",(VLOOKUP($A166,ACOUSTICS_COMBINED!$B$3:$AQ$501,33,FALSE)))</f>
        <v/>
      </c>
      <c r="X166" s="1" t="str">
        <f>IF($A166="","",(VLOOKUP($A166,ACOUSTICS_COMBINED!$B$3:$AQ$501,34,FALSE)))</f>
        <v/>
      </c>
      <c r="Y166" s="1" t="str">
        <f>IF($A166="","",(VLOOKUP($A166,ACOUSTICS_COMBINED!$B$3:$AQ$501,35,FALSE)))</f>
        <v/>
      </c>
      <c r="Z166" s="1" t="str">
        <f>IF($A166="","",(VLOOKUP($A166,ACOUSTICS_COMBINED!$B$3:$AQ$501,36,FALSE)))</f>
        <v/>
      </c>
      <c r="AA166" s="1" t="str">
        <f>IF($A166="","",(VLOOKUP($A166,ACOUSTICS_COMBINED!$B$3:$AQ$501,37,FALSE)))</f>
        <v/>
      </c>
      <c r="AB166" s="1" t="str">
        <f>IF($A166="","",(VLOOKUP($A166,ACOUSTICS_COMBINED!$B$3:$AQ$501,38,FALSE)))</f>
        <v/>
      </c>
      <c r="AC166" s="1" t="str">
        <f>IF($A166="","",(VLOOKUP($A166,ACOUSTICS_COMBINED!$B$3:$AQ$501,39,FALSE)))</f>
        <v/>
      </c>
      <c r="AD166" s="1" t="str">
        <f>IF($A166="","",(VLOOKUP($A166,ACOUSTICS_COMBINED!$B$3:$AQ$501,40,FALSE)))</f>
        <v/>
      </c>
      <c r="AE166" s="1" t="str">
        <f>IF($A166="","",(VLOOKUP($A166,ACOUSTICS_COMBINED!$B$3:$AQ$501,41,FALSE)))</f>
        <v/>
      </c>
      <c r="AF166" s="1" t="str">
        <f>IF($A166="","",(VLOOKUP($A166,ACOUSTICS_COMBINED!$B$3:$AQ$501,42,FALSE)))</f>
        <v/>
      </c>
      <c r="AG166" s="27" t="str">
        <f>IF($A166="","",(VLOOKUP($A166,ACOUSTIC_PIVOT_TABLE!$B$4:$AO$500,2,FALSE)))</f>
        <v/>
      </c>
      <c r="AH166" s="27" t="str">
        <f>IF($A166="","",(VLOOKUP($A166,ACOUSTIC_PIVOT_TABLE!$B$4:$AO$500,3,FALSE)))</f>
        <v/>
      </c>
      <c r="AI166" s="27" t="str">
        <f>IF($A166="","",(VLOOKUP($A166,ACOUSTIC_PIVOT_TABLE!$B$4:$AO$500,4,FALSE)))</f>
        <v/>
      </c>
      <c r="AJ166" s="27" t="str">
        <f>IF($A166="","",(VLOOKUP($A166,ACOUSTIC_PIVOT_TABLE!$B$4:$AO$500,5,FALSE)))</f>
        <v/>
      </c>
      <c r="AK166" s="27" t="str">
        <f>IF($A166="","",(VLOOKUP($A166,ACOUSTIC_PIVOT_TABLE!$B$4:$AO$500,6,FALSE)))</f>
        <v/>
      </c>
      <c r="AL166" s="27" t="str">
        <f>IF($A166="","",(VLOOKUP($A166,ACOUSTIC_PIVOT_TABLE!$B$4:$AO$500,7,FALSE)))</f>
        <v/>
      </c>
      <c r="AM166" s="27" t="str">
        <f>IF($A166="","",(VLOOKUP($A166,ACOUSTIC_PIVOT_TABLE!$B$4:$AO$500,8,FALSE)))</f>
        <v/>
      </c>
      <c r="AN166" s="27" t="str">
        <f>IF($A166="","",(VLOOKUP($A166,ACOUSTIC_PIVOT_TABLE!$B$4:$AO$500,9,FALSE)))</f>
        <v/>
      </c>
      <c r="AO166" s="27" t="str">
        <f>IF($A166="","",(VLOOKUP($A166,ACOUSTIC_PIVOT_TABLE!$B$4:$AO$500,10,FALSE)))</f>
        <v/>
      </c>
      <c r="AP166" s="27" t="str">
        <f>IF($A166="","",(VLOOKUP($A166,ACOUSTIC_PIVOT_TABLE!$B$4:$AO$500,11,FALSE)))</f>
        <v/>
      </c>
      <c r="AQ166" s="27" t="str">
        <f>IF($A166="","",(VLOOKUP($A166,ACOUSTIC_PIVOT_TABLE!$B$4:$AO$500,12,FALSE)))</f>
        <v/>
      </c>
      <c r="AR166" s="27" t="str">
        <f>IF($A166="","",(VLOOKUP($A166,ACOUSTIC_PIVOT_TABLE!$B$4:$AO$500,13,FALSE)))</f>
        <v/>
      </c>
      <c r="AS166" s="27" t="str">
        <f>IF($A166="","",(VLOOKUP($A166,ACOUSTIC_PIVOT_TABLE!$B$4:$AO$500,14,FALSE)))</f>
        <v/>
      </c>
      <c r="AT166" s="27" t="str">
        <f>IF($A166="","",(VLOOKUP($A166,ACOUSTIC_PIVOT_TABLE!$B$4:$AO$500,15,FALSE)))</f>
        <v/>
      </c>
      <c r="AU166" s="27" t="str">
        <f>IF($A166="","",(VLOOKUP($A166,ACOUSTIC_PIVOT_TABLE!$B$4:$AO$500,16,FALSE)))</f>
        <v/>
      </c>
      <c r="AV166" s="27" t="str">
        <f>IF($A166="","",(VLOOKUP($A166,ACOUSTIC_PIVOT_TABLE!$B$4:$AO$500,17,FALSE)))</f>
        <v/>
      </c>
      <c r="AW166" s="27" t="str">
        <f>IF($A166="","",(VLOOKUP($A166,ACOUSTIC_PIVOT_TABLE!$B$4:$AO$500,18,FALSE)))</f>
        <v/>
      </c>
      <c r="AX166" s="27" t="str">
        <f>IF($A166="","",(VLOOKUP($A166,ACOUSTIC_PIVOT_TABLE!$B$4:$AO$500,19,FALSE)))</f>
        <v/>
      </c>
      <c r="AY166" s="27" t="str">
        <f>IF($A166="","",(VLOOKUP($A166,ACOUSTIC_PIVOT_TABLE!$B$4:$AO$500,20,FALSE)))</f>
        <v/>
      </c>
      <c r="AZ166" s="27" t="str">
        <f>IF($A166="","",(VLOOKUP($A166,ACOUSTIC_PIVOT_TABLE!$B$4:$AO$500,21,FALSE)))</f>
        <v/>
      </c>
      <c r="BA166" s="27" t="str">
        <f>IF($A166="","",(VLOOKUP($A166,ACOUSTIC_PIVOT_TABLE!$B$4:$AO$500,22,FALSE)))</f>
        <v/>
      </c>
      <c r="BB166" s="27" t="str">
        <f>IF($A166="","",(VLOOKUP($A166,ACOUSTIC_PIVOT_TABLE!$B$4:$AO$500,23,FALSE)))</f>
        <v/>
      </c>
      <c r="BC166" s="27" t="str">
        <f>IF($A166="","",(VLOOKUP($A166,ACOUSTIC_PIVOT_TABLE!$B$4:$AO$500,24,FALSE)))</f>
        <v/>
      </c>
      <c r="BD166" s="27" t="str">
        <f>IF($A166="","",(VLOOKUP($A166,ACOUSTIC_PIVOT_TABLE!$B$4:$AO$500,25,FALSE)))</f>
        <v/>
      </c>
      <c r="BE166" s="27" t="str">
        <f>IF($A166="","",(VLOOKUP($A166,ACOUSTIC_PIVOT_TABLE!$B$4:$AO$500,26,FALSE)))</f>
        <v/>
      </c>
      <c r="BF166" s="27" t="str">
        <f>IF($A166="","",(VLOOKUP($A166,ACOUSTIC_PIVOT_TABLE!$B$4:$AO$500,27,FALSE)))</f>
        <v/>
      </c>
      <c r="BG166" s="27" t="str">
        <f>IF($A166="","",(VLOOKUP($A166,ACOUSTIC_PIVOT_TABLE!$B$4:$AO$500,28,FALSE)))</f>
        <v/>
      </c>
      <c r="BH166" s="27" t="str">
        <f>IF($A166="","",(VLOOKUP($A166,ACOUSTIC_PIVOT_TABLE!$B$4:$AO$500,29,FALSE)))</f>
        <v/>
      </c>
      <c r="BI166" s="27" t="str">
        <f>IF($A166="","",(VLOOKUP($A166,ACOUSTIC_PIVOT_TABLE!$B$4:$AO$500,30,FALSE)))</f>
        <v/>
      </c>
      <c r="BJ166" s="27" t="str">
        <f>IF($A166="","",(VLOOKUP($A166,ACOUSTIC_PIVOT_TABLE!$B$4:$AO$500,31,FALSE)))</f>
        <v/>
      </c>
      <c r="BK166" s="27" t="str">
        <f>IF($A166="","",(VLOOKUP($A166,ACOUSTIC_PIVOT_TABLE!$B$4:$AO$500,32,FALSE)))</f>
        <v/>
      </c>
      <c r="BL166" s="27" t="str">
        <f>IF($A166="","",(VLOOKUP($A166,ACOUSTIC_PIVOT_TABLE!$B$4:$AO$500,33,FALSE)))</f>
        <v/>
      </c>
      <c r="BM166" s="27" t="str">
        <f>IF($A166="","",(VLOOKUP($A166,ACOUSTIC_PIVOT_TABLE!$B$4:$AO$500,34,FALSE)))</f>
        <v/>
      </c>
      <c r="BN166" s="27" t="str">
        <f>IF($A166="","",(VLOOKUP($A166,ACOUSTIC_PIVOT_TABLE!$B$4:$AO$500,35,FALSE)))</f>
        <v/>
      </c>
      <c r="BO166" s="27" t="str">
        <f>IF($A166="","",(VLOOKUP($A166,ACOUSTIC_PIVOT_TABLE!$B$4:$AO$500,36,FALSE)))</f>
        <v/>
      </c>
      <c r="BP166" s="27" t="str">
        <f>IF($A166="","",(VLOOKUP($A166,ACOUSTIC_PIVOT_TABLE!$B$4:$AO$500,37,FALSE)))</f>
        <v/>
      </c>
      <c r="BQ166" s="27" t="str">
        <f>IF($A166="","",(VLOOKUP($A166,ACOUSTIC_PIVOT_TABLE!$B$4:$AO$500,38,FALSE)))</f>
        <v/>
      </c>
      <c r="BR166" s="27" t="str">
        <f>IF($A166="","",(VLOOKUP($A166,ACOUSTIC_PIVOT_TABLE!$B$4:$AO$500,39,FALSE)))</f>
        <v/>
      </c>
      <c r="BS166" s="27" t="str">
        <f>IF($A166="","",(VLOOKUP($A166,ACOUSTIC_PIVOT_TABLE!$B$4:$AO$500,40,FALSE)))</f>
        <v/>
      </c>
    </row>
    <row r="167" spans="1:71" x14ac:dyDescent="0.25">
      <c r="A167" s="1" t="str">
        <f>IF(ACOUSTIC_PIVOT_TABLE!B169 = 0, "",ACOUSTIC_PIVOT_TABLE!B169)</f>
        <v/>
      </c>
      <c r="B167" s="1" t="str">
        <f>IF($A167="","",(VLOOKUP($A167,ACOUSTICS_COMBINED!$B$3:$AQ$501,21,FALSE)))</f>
        <v/>
      </c>
      <c r="C167" s="1" t="str">
        <f>IF($A167="","",(VLOOKUP($A167,ACOUSTICS_COMBINED!$B$3:$AQ$501,22,FALSE)))</f>
        <v/>
      </c>
      <c r="D167" s="1" t="str">
        <f>IF($A167="","",(VLOOKUP($A167,ACOUSTICS_COMBINED!$B$3:$AQ$501,12,FALSE)))</f>
        <v/>
      </c>
      <c r="E167" s="1" t="str">
        <f>IF($A167="","",(VLOOKUP($A167,ACOUSTICS_COMBINED!$B$3:$AQ$501,13,FALSE)))</f>
        <v/>
      </c>
      <c r="F167" s="1" t="str">
        <f>IF($A167="","",(VLOOKUP($A167,ACOUSTICS_COMBINED!$B$3:$AQ$501,14,FALSE)))</f>
        <v/>
      </c>
      <c r="G167" s="1" t="str">
        <f>IF($A167="","",(VLOOKUP($A167,ACOUSTICS_COMBINED!$B$3:$AQ$501,23,FALSE)))</f>
        <v/>
      </c>
      <c r="H167" s="1" t="str">
        <f>IF($A167="","",(VLOOKUP($A167,ACOUSTICS_COMBINED!$B$3:$AQ$501,24,FALSE)))</f>
        <v/>
      </c>
      <c r="I167" s="1" t="str">
        <f>IF($A167="","",(VLOOKUP($A167,ACOUSTICS_COMBINED!$B$3:$AQ$501,15,FALSE)))</f>
        <v/>
      </c>
      <c r="J167" s="1" t="str">
        <f>IF($A167="","",(VLOOKUP($A167,ACOUSTICS_COMBINED!$B$3:$AQ$501,16,FALSE)))</f>
        <v/>
      </c>
      <c r="K167" s="1" t="str">
        <f>IF($A167="","",(VLOOKUP($A167,ACOUSTICS_COMBINED!$B$3:$AQ$501,17,FALSE)))</f>
        <v/>
      </c>
      <c r="L167" s="1" t="str">
        <f>IF($A167="","",(VLOOKUP($A167,ACOUSTICS_COMBINED!$B$3:$AQ$501,18,FALSE)))</f>
        <v/>
      </c>
      <c r="M167" s="1" t="str">
        <f>IF($A167="","",(VLOOKUP($A167,ACOUSTICS_COMBINED!$B$3:$AQ$501,25,FALSE)))</f>
        <v/>
      </c>
      <c r="N167" s="16" t="str">
        <f>IF($A167="","",(VLOOKUP($A167,ACOUSTICS_COMBINED!$B$3:$AQ$501,19,FALSE)))</f>
        <v/>
      </c>
      <c r="O167" s="16" t="str">
        <f>IF($A167="","",(VLOOKUP($A167,ACOUSTICS_COMBINED!$B$3:$AQ$501,20,FALSE)))</f>
        <v/>
      </c>
      <c r="P167" s="1" t="str">
        <f>IF($A167="","",(VLOOKUP($A167,ACOUSTICS_COMBINED!$B$3:$AQ$501,26,FALSE)))</f>
        <v/>
      </c>
      <c r="Q167" s="1" t="str">
        <f>IF($A167="","",(VLOOKUP($A167,ACOUSTICS_COMBINED!$B$3:$AQ$501,27,FALSE)))</f>
        <v/>
      </c>
      <c r="R167" s="1" t="str">
        <f>IF($A167="","",(VLOOKUP($A167,ACOUSTICS_COMBINED!$B$3:$AQ$501,28,FALSE)))</f>
        <v/>
      </c>
      <c r="S167" s="1" t="str">
        <f>IF($A167="","",(VLOOKUP($A167,ACOUSTICS_COMBINED!$B$3:$AQ$501,29,FALSE)))</f>
        <v/>
      </c>
      <c r="T167" s="1" t="str">
        <f>IF($A167="","",(VLOOKUP($A167,ACOUSTICS_COMBINED!$B$3:$AQ$501,30,FALSE)))</f>
        <v/>
      </c>
      <c r="U167" s="1" t="str">
        <f>IF($A167="","",(VLOOKUP($A167,ACOUSTICS_COMBINED!$B$3:$AQ$501,31,FALSE)))</f>
        <v/>
      </c>
      <c r="V167" s="1" t="str">
        <f>IF($A167="","",(VLOOKUP($A167,ACOUSTICS_COMBINED!$B$3:$AQ$501,32,FALSE)))</f>
        <v/>
      </c>
      <c r="W167" s="1" t="str">
        <f>IF($A167="","",(VLOOKUP($A167,ACOUSTICS_COMBINED!$B$3:$AQ$501,33,FALSE)))</f>
        <v/>
      </c>
      <c r="X167" s="1" t="str">
        <f>IF($A167="","",(VLOOKUP($A167,ACOUSTICS_COMBINED!$B$3:$AQ$501,34,FALSE)))</f>
        <v/>
      </c>
      <c r="Y167" s="1" t="str">
        <f>IF($A167="","",(VLOOKUP($A167,ACOUSTICS_COMBINED!$B$3:$AQ$501,35,FALSE)))</f>
        <v/>
      </c>
      <c r="Z167" s="1" t="str">
        <f>IF($A167="","",(VLOOKUP($A167,ACOUSTICS_COMBINED!$B$3:$AQ$501,36,FALSE)))</f>
        <v/>
      </c>
      <c r="AA167" s="1" t="str">
        <f>IF($A167="","",(VLOOKUP($A167,ACOUSTICS_COMBINED!$B$3:$AQ$501,37,FALSE)))</f>
        <v/>
      </c>
      <c r="AB167" s="1" t="str">
        <f>IF($A167="","",(VLOOKUP($A167,ACOUSTICS_COMBINED!$B$3:$AQ$501,38,FALSE)))</f>
        <v/>
      </c>
      <c r="AC167" s="1" t="str">
        <f>IF($A167="","",(VLOOKUP($A167,ACOUSTICS_COMBINED!$B$3:$AQ$501,39,FALSE)))</f>
        <v/>
      </c>
      <c r="AD167" s="1" t="str">
        <f>IF($A167="","",(VLOOKUP($A167,ACOUSTICS_COMBINED!$B$3:$AQ$501,40,FALSE)))</f>
        <v/>
      </c>
      <c r="AE167" s="1" t="str">
        <f>IF($A167="","",(VLOOKUP($A167,ACOUSTICS_COMBINED!$B$3:$AQ$501,41,FALSE)))</f>
        <v/>
      </c>
      <c r="AF167" s="1" t="str">
        <f>IF($A167="","",(VLOOKUP($A167,ACOUSTICS_COMBINED!$B$3:$AQ$501,42,FALSE)))</f>
        <v/>
      </c>
      <c r="AG167" s="27" t="str">
        <f>IF($A167="","",(VLOOKUP($A167,ACOUSTIC_PIVOT_TABLE!$B$4:$AO$500,2,FALSE)))</f>
        <v/>
      </c>
      <c r="AH167" s="27" t="str">
        <f>IF($A167="","",(VLOOKUP($A167,ACOUSTIC_PIVOT_TABLE!$B$4:$AO$500,3,FALSE)))</f>
        <v/>
      </c>
      <c r="AI167" s="27" t="str">
        <f>IF($A167="","",(VLOOKUP($A167,ACOUSTIC_PIVOT_TABLE!$B$4:$AO$500,4,FALSE)))</f>
        <v/>
      </c>
      <c r="AJ167" s="27" t="str">
        <f>IF($A167="","",(VLOOKUP($A167,ACOUSTIC_PIVOT_TABLE!$B$4:$AO$500,5,FALSE)))</f>
        <v/>
      </c>
      <c r="AK167" s="27" t="str">
        <f>IF($A167="","",(VLOOKUP($A167,ACOUSTIC_PIVOT_TABLE!$B$4:$AO$500,6,FALSE)))</f>
        <v/>
      </c>
      <c r="AL167" s="27" t="str">
        <f>IF($A167="","",(VLOOKUP($A167,ACOUSTIC_PIVOT_TABLE!$B$4:$AO$500,7,FALSE)))</f>
        <v/>
      </c>
      <c r="AM167" s="27" t="str">
        <f>IF($A167="","",(VLOOKUP($A167,ACOUSTIC_PIVOT_TABLE!$B$4:$AO$500,8,FALSE)))</f>
        <v/>
      </c>
      <c r="AN167" s="27" t="str">
        <f>IF($A167="","",(VLOOKUP($A167,ACOUSTIC_PIVOT_TABLE!$B$4:$AO$500,9,FALSE)))</f>
        <v/>
      </c>
      <c r="AO167" s="27" t="str">
        <f>IF($A167="","",(VLOOKUP($A167,ACOUSTIC_PIVOT_TABLE!$B$4:$AO$500,10,FALSE)))</f>
        <v/>
      </c>
      <c r="AP167" s="27" t="str">
        <f>IF($A167="","",(VLOOKUP($A167,ACOUSTIC_PIVOT_TABLE!$B$4:$AO$500,11,FALSE)))</f>
        <v/>
      </c>
      <c r="AQ167" s="27" t="str">
        <f>IF($A167="","",(VLOOKUP($A167,ACOUSTIC_PIVOT_TABLE!$B$4:$AO$500,12,FALSE)))</f>
        <v/>
      </c>
      <c r="AR167" s="27" t="str">
        <f>IF($A167="","",(VLOOKUP($A167,ACOUSTIC_PIVOT_TABLE!$B$4:$AO$500,13,FALSE)))</f>
        <v/>
      </c>
      <c r="AS167" s="27" t="str">
        <f>IF($A167="","",(VLOOKUP($A167,ACOUSTIC_PIVOT_TABLE!$B$4:$AO$500,14,FALSE)))</f>
        <v/>
      </c>
      <c r="AT167" s="27" t="str">
        <f>IF($A167="","",(VLOOKUP($A167,ACOUSTIC_PIVOT_TABLE!$B$4:$AO$500,15,FALSE)))</f>
        <v/>
      </c>
      <c r="AU167" s="27" t="str">
        <f>IF($A167="","",(VLOOKUP($A167,ACOUSTIC_PIVOT_TABLE!$B$4:$AO$500,16,FALSE)))</f>
        <v/>
      </c>
      <c r="AV167" s="27" t="str">
        <f>IF($A167="","",(VLOOKUP($A167,ACOUSTIC_PIVOT_TABLE!$B$4:$AO$500,17,FALSE)))</f>
        <v/>
      </c>
      <c r="AW167" s="27" t="str">
        <f>IF($A167="","",(VLOOKUP($A167,ACOUSTIC_PIVOT_TABLE!$B$4:$AO$500,18,FALSE)))</f>
        <v/>
      </c>
      <c r="AX167" s="27" t="str">
        <f>IF($A167="","",(VLOOKUP($A167,ACOUSTIC_PIVOT_TABLE!$B$4:$AO$500,19,FALSE)))</f>
        <v/>
      </c>
      <c r="AY167" s="27" t="str">
        <f>IF($A167="","",(VLOOKUP($A167,ACOUSTIC_PIVOT_TABLE!$B$4:$AO$500,20,FALSE)))</f>
        <v/>
      </c>
      <c r="AZ167" s="27" t="str">
        <f>IF($A167="","",(VLOOKUP($A167,ACOUSTIC_PIVOT_TABLE!$B$4:$AO$500,21,FALSE)))</f>
        <v/>
      </c>
      <c r="BA167" s="27" t="str">
        <f>IF($A167="","",(VLOOKUP($A167,ACOUSTIC_PIVOT_TABLE!$B$4:$AO$500,22,FALSE)))</f>
        <v/>
      </c>
      <c r="BB167" s="27" t="str">
        <f>IF($A167="","",(VLOOKUP($A167,ACOUSTIC_PIVOT_TABLE!$B$4:$AO$500,23,FALSE)))</f>
        <v/>
      </c>
      <c r="BC167" s="27" t="str">
        <f>IF($A167="","",(VLOOKUP($A167,ACOUSTIC_PIVOT_TABLE!$B$4:$AO$500,24,FALSE)))</f>
        <v/>
      </c>
      <c r="BD167" s="27" t="str">
        <f>IF($A167="","",(VLOOKUP($A167,ACOUSTIC_PIVOT_TABLE!$B$4:$AO$500,25,FALSE)))</f>
        <v/>
      </c>
      <c r="BE167" s="27" t="str">
        <f>IF($A167="","",(VLOOKUP($A167,ACOUSTIC_PIVOT_TABLE!$B$4:$AO$500,26,FALSE)))</f>
        <v/>
      </c>
      <c r="BF167" s="27" t="str">
        <f>IF($A167="","",(VLOOKUP($A167,ACOUSTIC_PIVOT_TABLE!$B$4:$AO$500,27,FALSE)))</f>
        <v/>
      </c>
      <c r="BG167" s="27" t="str">
        <f>IF($A167="","",(VLOOKUP($A167,ACOUSTIC_PIVOT_TABLE!$B$4:$AO$500,28,FALSE)))</f>
        <v/>
      </c>
      <c r="BH167" s="27" t="str">
        <f>IF($A167="","",(VLOOKUP($A167,ACOUSTIC_PIVOT_TABLE!$B$4:$AO$500,29,FALSE)))</f>
        <v/>
      </c>
      <c r="BI167" s="27" t="str">
        <f>IF($A167="","",(VLOOKUP($A167,ACOUSTIC_PIVOT_TABLE!$B$4:$AO$500,30,FALSE)))</f>
        <v/>
      </c>
      <c r="BJ167" s="27" t="str">
        <f>IF($A167="","",(VLOOKUP($A167,ACOUSTIC_PIVOT_TABLE!$B$4:$AO$500,31,FALSE)))</f>
        <v/>
      </c>
      <c r="BK167" s="27" t="str">
        <f>IF($A167="","",(VLOOKUP($A167,ACOUSTIC_PIVOT_TABLE!$B$4:$AO$500,32,FALSE)))</f>
        <v/>
      </c>
      <c r="BL167" s="27" t="str">
        <f>IF($A167="","",(VLOOKUP($A167,ACOUSTIC_PIVOT_TABLE!$B$4:$AO$500,33,FALSE)))</f>
        <v/>
      </c>
      <c r="BM167" s="27" t="str">
        <f>IF($A167="","",(VLOOKUP($A167,ACOUSTIC_PIVOT_TABLE!$B$4:$AO$500,34,FALSE)))</f>
        <v/>
      </c>
      <c r="BN167" s="27" t="str">
        <f>IF($A167="","",(VLOOKUP($A167,ACOUSTIC_PIVOT_TABLE!$B$4:$AO$500,35,FALSE)))</f>
        <v/>
      </c>
      <c r="BO167" s="27" t="str">
        <f>IF($A167="","",(VLOOKUP($A167,ACOUSTIC_PIVOT_TABLE!$B$4:$AO$500,36,FALSE)))</f>
        <v/>
      </c>
      <c r="BP167" s="27" t="str">
        <f>IF($A167="","",(VLOOKUP($A167,ACOUSTIC_PIVOT_TABLE!$B$4:$AO$500,37,FALSE)))</f>
        <v/>
      </c>
      <c r="BQ167" s="27" t="str">
        <f>IF($A167="","",(VLOOKUP($A167,ACOUSTIC_PIVOT_TABLE!$B$4:$AO$500,38,FALSE)))</f>
        <v/>
      </c>
      <c r="BR167" s="27" t="str">
        <f>IF($A167="","",(VLOOKUP($A167,ACOUSTIC_PIVOT_TABLE!$B$4:$AO$500,39,FALSE)))</f>
        <v/>
      </c>
      <c r="BS167" s="27" t="str">
        <f>IF($A167="","",(VLOOKUP($A167,ACOUSTIC_PIVOT_TABLE!$B$4:$AO$500,40,FALSE)))</f>
        <v/>
      </c>
    </row>
    <row r="168" spans="1:71" x14ac:dyDescent="0.25">
      <c r="A168" s="1" t="str">
        <f>IF(ACOUSTIC_PIVOT_TABLE!B170 = 0, "",ACOUSTIC_PIVOT_TABLE!B170)</f>
        <v/>
      </c>
      <c r="B168" s="1" t="str">
        <f>IF($A168="","",(VLOOKUP($A168,ACOUSTICS_COMBINED!$B$3:$AQ$501,21,FALSE)))</f>
        <v/>
      </c>
      <c r="C168" s="1" t="str">
        <f>IF($A168="","",(VLOOKUP($A168,ACOUSTICS_COMBINED!$B$3:$AQ$501,22,FALSE)))</f>
        <v/>
      </c>
      <c r="D168" s="1" t="str">
        <f>IF($A168="","",(VLOOKUP($A168,ACOUSTICS_COMBINED!$B$3:$AQ$501,12,FALSE)))</f>
        <v/>
      </c>
      <c r="E168" s="1" t="str">
        <f>IF($A168="","",(VLOOKUP($A168,ACOUSTICS_COMBINED!$B$3:$AQ$501,13,FALSE)))</f>
        <v/>
      </c>
      <c r="F168" s="1" t="str">
        <f>IF($A168="","",(VLOOKUP($A168,ACOUSTICS_COMBINED!$B$3:$AQ$501,14,FALSE)))</f>
        <v/>
      </c>
      <c r="G168" s="1" t="str">
        <f>IF($A168="","",(VLOOKUP($A168,ACOUSTICS_COMBINED!$B$3:$AQ$501,23,FALSE)))</f>
        <v/>
      </c>
      <c r="H168" s="1" t="str">
        <f>IF($A168="","",(VLOOKUP($A168,ACOUSTICS_COMBINED!$B$3:$AQ$501,24,FALSE)))</f>
        <v/>
      </c>
      <c r="I168" s="1" t="str">
        <f>IF($A168="","",(VLOOKUP($A168,ACOUSTICS_COMBINED!$B$3:$AQ$501,15,FALSE)))</f>
        <v/>
      </c>
      <c r="J168" s="1" t="str">
        <f>IF($A168="","",(VLOOKUP($A168,ACOUSTICS_COMBINED!$B$3:$AQ$501,16,FALSE)))</f>
        <v/>
      </c>
      <c r="K168" s="1" t="str">
        <f>IF($A168="","",(VLOOKUP($A168,ACOUSTICS_COMBINED!$B$3:$AQ$501,17,FALSE)))</f>
        <v/>
      </c>
      <c r="L168" s="1" t="str">
        <f>IF($A168="","",(VLOOKUP($A168,ACOUSTICS_COMBINED!$B$3:$AQ$501,18,FALSE)))</f>
        <v/>
      </c>
      <c r="M168" s="1" t="str">
        <f>IF($A168="","",(VLOOKUP($A168,ACOUSTICS_COMBINED!$B$3:$AQ$501,25,FALSE)))</f>
        <v/>
      </c>
      <c r="N168" s="16" t="str">
        <f>IF($A168="","",(VLOOKUP($A168,ACOUSTICS_COMBINED!$B$3:$AQ$501,19,FALSE)))</f>
        <v/>
      </c>
      <c r="O168" s="16" t="str">
        <f>IF($A168="","",(VLOOKUP($A168,ACOUSTICS_COMBINED!$B$3:$AQ$501,20,FALSE)))</f>
        <v/>
      </c>
      <c r="P168" s="1" t="str">
        <f>IF($A168="","",(VLOOKUP($A168,ACOUSTICS_COMBINED!$B$3:$AQ$501,26,FALSE)))</f>
        <v/>
      </c>
      <c r="Q168" s="1" t="str">
        <f>IF($A168="","",(VLOOKUP($A168,ACOUSTICS_COMBINED!$B$3:$AQ$501,27,FALSE)))</f>
        <v/>
      </c>
      <c r="R168" s="1" t="str">
        <f>IF($A168="","",(VLOOKUP($A168,ACOUSTICS_COMBINED!$B$3:$AQ$501,28,FALSE)))</f>
        <v/>
      </c>
      <c r="S168" s="1" t="str">
        <f>IF($A168="","",(VLOOKUP($A168,ACOUSTICS_COMBINED!$B$3:$AQ$501,29,FALSE)))</f>
        <v/>
      </c>
      <c r="T168" s="1" t="str">
        <f>IF($A168="","",(VLOOKUP($A168,ACOUSTICS_COMBINED!$B$3:$AQ$501,30,FALSE)))</f>
        <v/>
      </c>
      <c r="U168" s="1" t="str">
        <f>IF($A168="","",(VLOOKUP($A168,ACOUSTICS_COMBINED!$B$3:$AQ$501,31,FALSE)))</f>
        <v/>
      </c>
      <c r="V168" s="1" t="str">
        <f>IF($A168="","",(VLOOKUP($A168,ACOUSTICS_COMBINED!$B$3:$AQ$501,32,FALSE)))</f>
        <v/>
      </c>
      <c r="W168" s="1" t="str">
        <f>IF($A168="","",(VLOOKUP($A168,ACOUSTICS_COMBINED!$B$3:$AQ$501,33,FALSE)))</f>
        <v/>
      </c>
      <c r="X168" s="1" t="str">
        <f>IF($A168="","",(VLOOKUP($A168,ACOUSTICS_COMBINED!$B$3:$AQ$501,34,FALSE)))</f>
        <v/>
      </c>
      <c r="Y168" s="1" t="str">
        <f>IF($A168="","",(VLOOKUP($A168,ACOUSTICS_COMBINED!$B$3:$AQ$501,35,FALSE)))</f>
        <v/>
      </c>
      <c r="Z168" s="1" t="str">
        <f>IF($A168="","",(VLOOKUP($A168,ACOUSTICS_COMBINED!$B$3:$AQ$501,36,FALSE)))</f>
        <v/>
      </c>
      <c r="AA168" s="1" t="str">
        <f>IF($A168="","",(VLOOKUP($A168,ACOUSTICS_COMBINED!$B$3:$AQ$501,37,FALSE)))</f>
        <v/>
      </c>
      <c r="AB168" s="1" t="str">
        <f>IF($A168="","",(VLOOKUP($A168,ACOUSTICS_COMBINED!$B$3:$AQ$501,38,FALSE)))</f>
        <v/>
      </c>
      <c r="AC168" s="1" t="str">
        <f>IF($A168="","",(VLOOKUP($A168,ACOUSTICS_COMBINED!$B$3:$AQ$501,39,FALSE)))</f>
        <v/>
      </c>
      <c r="AD168" s="1" t="str">
        <f>IF($A168="","",(VLOOKUP($A168,ACOUSTICS_COMBINED!$B$3:$AQ$501,40,FALSE)))</f>
        <v/>
      </c>
      <c r="AE168" s="1" t="str">
        <f>IF($A168="","",(VLOOKUP($A168,ACOUSTICS_COMBINED!$B$3:$AQ$501,41,FALSE)))</f>
        <v/>
      </c>
      <c r="AF168" s="1" t="str">
        <f>IF($A168="","",(VLOOKUP($A168,ACOUSTICS_COMBINED!$B$3:$AQ$501,42,FALSE)))</f>
        <v/>
      </c>
      <c r="AG168" s="27" t="str">
        <f>IF($A168="","",(VLOOKUP($A168,ACOUSTIC_PIVOT_TABLE!$B$4:$AO$500,2,FALSE)))</f>
        <v/>
      </c>
      <c r="AH168" s="27" t="str">
        <f>IF($A168="","",(VLOOKUP($A168,ACOUSTIC_PIVOT_TABLE!$B$4:$AO$500,3,FALSE)))</f>
        <v/>
      </c>
      <c r="AI168" s="27" t="str">
        <f>IF($A168="","",(VLOOKUP($A168,ACOUSTIC_PIVOT_TABLE!$B$4:$AO$500,4,FALSE)))</f>
        <v/>
      </c>
      <c r="AJ168" s="27" t="str">
        <f>IF($A168="","",(VLOOKUP($A168,ACOUSTIC_PIVOT_TABLE!$B$4:$AO$500,5,FALSE)))</f>
        <v/>
      </c>
      <c r="AK168" s="27" t="str">
        <f>IF($A168="","",(VLOOKUP($A168,ACOUSTIC_PIVOT_TABLE!$B$4:$AO$500,6,FALSE)))</f>
        <v/>
      </c>
      <c r="AL168" s="27" t="str">
        <f>IF($A168="","",(VLOOKUP($A168,ACOUSTIC_PIVOT_TABLE!$B$4:$AO$500,7,FALSE)))</f>
        <v/>
      </c>
      <c r="AM168" s="27" t="str">
        <f>IF($A168="","",(VLOOKUP($A168,ACOUSTIC_PIVOT_TABLE!$B$4:$AO$500,8,FALSE)))</f>
        <v/>
      </c>
      <c r="AN168" s="27" t="str">
        <f>IF($A168="","",(VLOOKUP($A168,ACOUSTIC_PIVOT_TABLE!$B$4:$AO$500,9,FALSE)))</f>
        <v/>
      </c>
      <c r="AO168" s="27" t="str">
        <f>IF($A168="","",(VLOOKUP($A168,ACOUSTIC_PIVOT_TABLE!$B$4:$AO$500,10,FALSE)))</f>
        <v/>
      </c>
      <c r="AP168" s="27" t="str">
        <f>IF($A168="","",(VLOOKUP($A168,ACOUSTIC_PIVOT_TABLE!$B$4:$AO$500,11,FALSE)))</f>
        <v/>
      </c>
      <c r="AQ168" s="27" t="str">
        <f>IF($A168="","",(VLOOKUP($A168,ACOUSTIC_PIVOT_TABLE!$B$4:$AO$500,12,FALSE)))</f>
        <v/>
      </c>
      <c r="AR168" s="27" t="str">
        <f>IF($A168="","",(VLOOKUP($A168,ACOUSTIC_PIVOT_TABLE!$B$4:$AO$500,13,FALSE)))</f>
        <v/>
      </c>
      <c r="AS168" s="27" t="str">
        <f>IF($A168="","",(VLOOKUP($A168,ACOUSTIC_PIVOT_TABLE!$B$4:$AO$500,14,FALSE)))</f>
        <v/>
      </c>
      <c r="AT168" s="27" t="str">
        <f>IF($A168="","",(VLOOKUP($A168,ACOUSTIC_PIVOT_TABLE!$B$4:$AO$500,15,FALSE)))</f>
        <v/>
      </c>
      <c r="AU168" s="27" t="str">
        <f>IF($A168="","",(VLOOKUP($A168,ACOUSTIC_PIVOT_TABLE!$B$4:$AO$500,16,FALSE)))</f>
        <v/>
      </c>
      <c r="AV168" s="27" t="str">
        <f>IF($A168="","",(VLOOKUP($A168,ACOUSTIC_PIVOT_TABLE!$B$4:$AO$500,17,FALSE)))</f>
        <v/>
      </c>
      <c r="AW168" s="27" t="str">
        <f>IF($A168="","",(VLOOKUP($A168,ACOUSTIC_PIVOT_TABLE!$B$4:$AO$500,18,FALSE)))</f>
        <v/>
      </c>
      <c r="AX168" s="27" t="str">
        <f>IF($A168="","",(VLOOKUP($A168,ACOUSTIC_PIVOT_TABLE!$B$4:$AO$500,19,FALSE)))</f>
        <v/>
      </c>
      <c r="AY168" s="27" t="str">
        <f>IF($A168="","",(VLOOKUP($A168,ACOUSTIC_PIVOT_TABLE!$B$4:$AO$500,20,FALSE)))</f>
        <v/>
      </c>
      <c r="AZ168" s="27" t="str">
        <f>IF($A168="","",(VLOOKUP($A168,ACOUSTIC_PIVOT_TABLE!$B$4:$AO$500,21,FALSE)))</f>
        <v/>
      </c>
      <c r="BA168" s="27" t="str">
        <f>IF($A168="","",(VLOOKUP($A168,ACOUSTIC_PIVOT_TABLE!$B$4:$AO$500,22,FALSE)))</f>
        <v/>
      </c>
      <c r="BB168" s="27" t="str">
        <f>IF($A168="","",(VLOOKUP($A168,ACOUSTIC_PIVOT_TABLE!$B$4:$AO$500,23,FALSE)))</f>
        <v/>
      </c>
      <c r="BC168" s="27" t="str">
        <f>IF($A168="","",(VLOOKUP($A168,ACOUSTIC_PIVOT_TABLE!$B$4:$AO$500,24,FALSE)))</f>
        <v/>
      </c>
      <c r="BD168" s="27" t="str">
        <f>IF($A168="","",(VLOOKUP($A168,ACOUSTIC_PIVOT_TABLE!$B$4:$AO$500,25,FALSE)))</f>
        <v/>
      </c>
      <c r="BE168" s="27" t="str">
        <f>IF($A168="","",(VLOOKUP($A168,ACOUSTIC_PIVOT_TABLE!$B$4:$AO$500,26,FALSE)))</f>
        <v/>
      </c>
      <c r="BF168" s="27" t="str">
        <f>IF($A168="","",(VLOOKUP($A168,ACOUSTIC_PIVOT_TABLE!$B$4:$AO$500,27,FALSE)))</f>
        <v/>
      </c>
      <c r="BG168" s="27" t="str">
        <f>IF($A168="","",(VLOOKUP($A168,ACOUSTIC_PIVOT_TABLE!$B$4:$AO$500,28,FALSE)))</f>
        <v/>
      </c>
      <c r="BH168" s="27" t="str">
        <f>IF($A168="","",(VLOOKUP($A168,ACOUSTIC_PIVOT_TABLE!$B$4:$AO$500,29,FALSE)))</f>
        <v/>
      </c>
      <c r="BI168" s="27" t="str">
        <f>IF($A168="","",(VLOOKUP($A168,ACOUSTIC_PIVOT_TABLE!$B$4:$AO$500,30,FALSE)))</f>
        <v/>
      </c>
      <c r="BJ168" s="27" t="str">
        <f>IF($A168="","",(VLOOKUP($A168,ACOUSTIC_PIVOT_TABLE!$B$4:$AO$500,31,FALSE)))</f>
        <v/>
      </c>
      <c r="BK168" s="27" t="str">
        <f>IF($A168="","",(VLOOKUP($A168,ACOUSTIC_PIVOT_TABLE!$B$4:$AO$500,32,FALSE)))</f>
        <v/>
      </c>
      <c r="BL168" s="27" t="str">
        <f>IF($A168="","",(VLOOKUP($A168,ACOUSTIC_PIVOT_TABLE!$B$4:$AO$500,33,FALSE)))</f>
        <v/>
      </c>
      <c r="BM168" s="27" t="str">
        <f>IF($A168="","",(VLOOKUP($A168,ACOUSTIC_PIVOT_TABLE!$B$4:$AO$500,34,FALSE)))</f>
        <v/>
      </c>
      <c r="BN168" s="27" t="str">
        <f>IF($A168="","",(VLOOKUP($A168,ACOUSTIC_PIVOT_TABLE!$B$4:$AO$500,35,FALSE)))</f>
        <v/>
      </c>
      <c r="BO168" s="27" t="str">
        <f>IF($A168="","",(VLOOKUP($A168,ACOUSTIC_PIVOT_TABLE!$B$4:$AO$500,36,FALSE)))</f>
        <v/>
      </c>
      <c r="BP168" s="27" t="str">
        <f>IF($A168="","",(VLOOKUP($A168,ACOUSTIC_PIVOT_TABLE!$B$4:$AO$500,37,FALSE)))</f>
        <v/>
      </c>
      <c r="BQ168" s="27" t="str">
        <f>IF($A168="","",(VLOOKUP($A168,ACOUSTIC_PIVOT_TABLE!$B$4:$AO$500,38,FALSE)))</f>
        <v/>
      </c>
      <c r="BR168" s="27" t="str">
        <f>IF($A168="","",(VLOOKUP($A168,ACOUSTIC_PIVOT_TABLE!$B$4:$AO$500,39,FALSE)))</f>
        <v/>
      </c>
      <c r="BS168" s="27" t="str">
        <f>IF($A168="","",(VLOOKUP($A168,ACOUSTIC_PIVOT_TABLE!$B$4:$AO$500,40,FALSE)))</f>
        <v/>
      </c>
    </row>
    <row r="169" spans="1:71" x14ac:dyDescent="0.25">
      <c r="A169" s="1" t="str">
        <f>IF(ACOUSTIC_PIVOT_TABLE!B171 = 0, "",ACOUSTIC_PIVOT_TABLE!B171)</f>
        <v/>
      </c>
      <c r="B169" s="1" t="str">
        <f>IF($A169="","",(VLOOKUP($A169,ACOUSTICS_COMBINED!$B$3:$AQ$501,21,FALSE)))</f>
        <v/>
      </c>
      <c r="C169" s="1" t="str">
        <f>IF($A169="","",(VLOOKUP($A169,ACOUSTICS_COMBINED!$B$3:$AQ$501,22,FALSE)))</f>
        <v/>
      </c>
      <c r="D169" s="1" t="str">
        <f>IF($A169="","",(VLOOKUP($A169,ACOUSTICS_COMBINED!$B$3:$AQ$501,12,FALSE)))</f>
        <v/>
      </c>
      <c r="E169" s="1" t="str">
        <f>IF($A169="","",(VLOOKUP($A169,ACOUSTICS_COMBINED!$B$3:$AQ$501,13,FALSE)))</f>
        <v/>
      </c>
      <c r="F169" s="1" t="str">
        <f>IF($A169="","",(VLOOKUP($A169,ACOUSTICS_COMBINED!$B$3:$AQ$501,14,FALSE)))</f>
        <v/>
      </c>
      <c r="G169" s="1" t="str">
        <f>IF($A169="","",(VLOOKUP($A169,ACOUSTICS_COMBINED!$B$3:$AQ$501,23,FALSE)))</f>
        <v/>
      </c>
      <c r="H169" s="1" t="str">
        <f>IF($A169="","",(VLOOKUP($A169,ACOUSTICS_COMBINED!$B$3:$AQ$501,24,FALSE)))</f>
        <v/>
      </c>
      <c r="I169" s="1" t="str">
        <f>IF($A169="","",(VLOOKUP($A169,ACOUSTICS_COMBINED!$B$3:$AQ$501,15,FALSE)))</f>
        <v/>
      </c>
      <c r="J169" s="1" t="str">
        <f>IF($A169="","",(VLOOKUP($A169,ACOUSTICS_COMBINED!$B$3:$AQ$501,16,FALSE)))</f>
        <v/>
      </c>
      <c r="K169" s="1" t="str">
        <f>IF($A169="","",(VLOOKUP($A169,ACOUSTICS_COMBINED!$B$3:$AQ$501,17,FALSE)))</f>
        <v/>
      </c>
      <c r="L169" s="1" t="str">
        <f>IF($A169="","",(VLOOKUP($A169,ACOUSTICS_COMBINED!$B$3:$AQ$501,18,FALSE)))</f>
        <v/>
      </c>
      <c r="M169" s="1" t="str">
        <f>IF($A169="","",(VLOOKUP($A169,ACOUSTICS_COMBINED!$B$3:$AQ$501,25,FALSE)))</f>
        <v/>
      </c>
      <c r="N169" s="16" t="str">
        <f>IF($A169="","",(VLOOKUP($A169,ACOUSTICS_COMBINED!$B$3:$AQ$501,19,FALSE)))</f>
        <v/>
      </c>
      <c r="O169" s="16" t="str">
        <f>IF($A169="","",(VLOOKUP($A169,ACOUSTICS_COMBINED!$B$3:$AQ$501,20,FALSE)))</f>
        <v/>
      </c>
      <c r="P169" s="1" t="str">
        <f>IF($A169="","",(VLOOKUP($A169,ACOUSTICS_COMBINED!$B$3:$AQ$501,26,FALSE)))</f>
        <v/>
      </c>
      <c r="Q169" s="1" t="str">
        <f>IF($A169="","",(VLOOKUP($A169,ACOUSTICS_COMBINED!$B$3:$AQ$501,27,FALSE)))</f>
        <v/>
      </c>
      <c r="R169" s="1" t="str">
        <f>IF($A169="","",(VLOOKUP($A169,ACOUSTICS_COMBINED!$B$3:$AQ$501,28,FALSE)))</f>
        <v/>
      </c>
      <c r="S169" s="1" t="str">
        <f>IF($A169="","",(VLOOKUP($A169,ACOUSTICS_COMBINED!$B$3:$AQ$501,29,FALSE)))</f>
        <v/>
      </c>
      <c r="T169" s="1" t="str">
        <f>IF($A169="","",(VLOOKUP($A169,ACOUSTICS_COMBINED!$B$3:$AQ$501,30,FALSE)))</f>
        <v/>
      </c>
      <c r="U169" s="1" t="str">
        <f>IF($A169="","",(VLOOKUP($A169,ACOUSTICS_COMBINED!$B$3:$AQ$501,31,FALSE)))</f>
        <v/>
      </c>
      <c r="V169" s="1" t="str">
        <f>IF($A169="","",(VLOOKUP($A169,ACOUSTICS_COMBINED!$B$3:$AQ$501,32,FALSE)))</f>
        <v/>
      </c>
      <c r="W169" s="1" t="str">
        <f>IF($A169="","",(VLOOKUP($A169,ACOUSTICS_COMBINED!$B$3:$AQ$501,33,FALSE)))</f>
        <v/>
      </c>
      <c r="X169" s="1" t="str">
        <f>IF($A169="","",(VLOOKUP($A169,ACOUSTICS_COMBINED!$B$3:$AQ$501,34,FALSE)))</f>
        <v/>
      </c>
      <c r="Y169" s="1" t="str">
        <f>IF($A169="","",(VLOOKUP($A169,ACOUSTICS_COMBINED!$B$3:$AQ$501,35,FALSE)))</f>
        <v/>
      </c>
      <c r="Z169" s="1" t="str">
        <f>IF($A169="","",(VLOOKUP($A169,ACOUSTICS_COMBINED!$B$3:$AQ$501,36,FALSE)))</f>
        <v/>
      </c>
      <c r="AA169" s="1" t="str">
        <f>IF($A169="","",(VLOOKUP($A169,ACOUSTICS_COMBINED!$B$3:$AQ$501,37,FALSE)))</f>
        <v/>
      </c>
      <c r="AB169" s="1" t="str">
        <f>IF($A169="","",(VLOOKUP($A169,ACOUSTICS_COMBINED!$B$3:$AQ$501,38,FALSE)))</f>
        <v/>
      </c>
      <c r="AC169" s="1" t="str">
        <f>IF($A169="","",(VLOOKUP($A169,ACOUSTICS_COMBINED!$B$3:$AQ$501,39,FALSE)))</f>
        <v/>
      </c>
      <c r="AD169" s="1" t="str">
        <f>IF($A169="","",(VLOOKUP($A169,ACOUSTICS_COMBINED!$B$3:$AQ$501,40,FALSE)))</f>
        <v/>
      </c>
      <c r="AE169" s="1" t="str">
        <f>IF($A169="","",(VLOOKUP($A169,ACOUSTICS_COMBINED!$B$3:$AQ$501,41,FALSE)))</f>
        <v/>
      </c>
      <c r="AF169" s="1" t="str">
        <f>IF($A169="","",(VLOOKUP($A169,ACOUSTICS_COMBINED!$B$3:$AQ$501,42,FALSE)))</f>
        <v/>
      </c>
      <c r="AG169" s="27" t="str">
        <f>IF($A169="","",(VLOOKUP($A169,ACOUSTIC_PIVOT_TABLE!$B$4:$AO$500,2,FALSE)))</f>
        <v/>
      </c>
      <c r="AH169" s="27" t="str">
        <f>IF($A169="","",(VLOOKUP($A169,ACOUSTIC_PIVOT_TABLE!$B$4:$AO$500,3,FALSE)))</f>
        <v/>
      </c>
      <c r="AI169" s="27" t="str">
        <f>IF($A169="","",(VLOOKUP($A169,ACOUSTIC_PIVOT_TABLE!$B$4:$AO$500,4,FALSE)))</f>
        <v/>
      </c>
      <c r="AJ169" s="27" t="str">
        <f>IF($A169="","",(VLOOKUP($A169,ACOUSTIC_PIVOT_TABLE!$B$4:$AO$500,5,FALSE)))</f>
        <v/>
      </c>
      <c r="AK169" s="27" t="str">
        <f>IF($A169="","",(VLOOKUP($A169,ACOUSTIC_PIVOT_TABLE!$B$4:$AO$500,6,FALSE)))</f>
        <v/>
      </c>
      <c r="AL169" s="27" t="str">
        <f>IF($A169="","",(VLOOKUP($A169,ACOUSTIC_PIVOT_TABLE!$B$4:$AO$500,7,FALSE)))</f>
        <v/>
      </c>
      <c r="AM169" s="27" t="str">
        <f>IF($A169="","",(VLOOKUP($A169,ACOUSTIC_PIVOT_TABLE!$B$4:$AO$500,8,FALSE)))</f>
        <v/>
      </c>
      <c r="AN169" s="27" t="str">
        <f>IF($A169="","",(VLOOKUP($A169,ACOUSTIC_PIVOT_TABLE!$B$4:$AO$500,9,FALSE)))</f>
        <v/>
      </c>
      <c r="AO169" s="27" t="str">
        <f>IF($A169="","",(VLOOKUP($A169,ACOUSTIC_PIVOT_TABLE!$B$4:$AO$500,10,FALSE)))</f>
        <v/>
      </c>
      <c r="AP169" s="27" t="str">
        <f>IF($A169="","",(VLOOKUP($A169,ACOUSTIC_PIVOT_TABLE!$B$4:$AO$500,11,FALSE)))</f>
        <v/>
      </c>
      <c r="AQ169" s="27" t="str">
        <f>IF($A169="","",(VLOOKUP($A169,ACOUSTIC_PIVOT_TABLE!$B$4:$AO$500,12,FALSE)))</f>
        <v/>
      </c>
      <c r="AR169" s="27" t="str">
        <f>IF($A169="","",(VLOOKUP($A169,ACOUSTIC_PIVOT_TABLE!$B$4:$AO$500,13,FALSE)))</f>
        <v/>
      </c>
      <c r="AS169" s="27" t="str">
        <f>IF($A169="","",(VLOOKUP($A169,ACOUSTIC_PIVOT_TABLE!$B$4:$AO$500,14,FALSE)))</f>
        <v/>
      </c>
      <c r="AT169" s="27" t="str">
        <f>IF($A169="","",(VLOOKUP($A169,ACOUSTIC_PIVOT_TABLE!$B$4:$AO$500,15,FALSE)))</f>
        <v/>
      </c>
      <c r="AU169" s="27" t="str">
        <f>IF($A169="","",(VLOOKUP($A169,ACOUSTIC_PIVOT_TABLE!$B$4:$AO$500,16,FALSE)))</f>
        <v/>
      </c>
      <c r="AV169" s="27" t="str">
        <f>IF($A169="","",(VLOOKUP($A169,ACOUSTIC_PIVOT_TABLE!$B$4:$AO$500,17,FALSE)))</f>
        <v/>
      </c>
      <c r="AW169" s="27" t="str">
        <f>IF($A169="","",(VLOOKUP($A169,ACOUSTIC_PIVOT_TABLE!$B$4:$AO$500,18,FALSE)))</f>
        <v/>
      </c>
      <c r="AX169" s="27" t="str">
        <f>IF($A169="","",(VLOOKUP($A169,ACOUSTIC_PIVOT_TABLE!$B$4:$AO$500,19,FALSE)))</f>
        <v/>
      </c>
      <c r="AY169" s="27" t="str">
        <f>IF($A169="","",(VLOOKUP($A169,ACOUSTIC_PIVOT_TABLE!$B$4:$AO$500,20,FALSE)))</f>
        <v/>
      </c>
      <c r="AZ169" s="27" t="str">
        <f>IF($A169="","",(VLOOKUP($A169,ACOUSTIC_PIVOT_TABLE!$B$4:$AO$500,21,FALSE)))</f>
        <v/>
      </c>
      <c r="BA169" s="27" t="str">
        <f>IF($A169="","",(VLOOKUP($A169,ACOUSTIC_PIVOT_TABLE!$B$4:$AO$500,22,FALSE)))</f>
        <v/>
      </c>
      <c r="BB169" s="27" t="str">
        <f>IF($A169="","",(VLOOKUP($A169,ACOUSTIC_PIVOT_TABLE!$B$4:$AO$500,23,FALSE)))</f>
        <v/>
      </c>
      <c r="BC169" s="27" t="str">
        <f>IF($A169="","",(VLOOKUP($A169,ACOUSTIC_PIVOT_TABLE!$B$4:$AO$500,24,FALSE)))</f>
        <v/>
      </c>
      <c r="BD169" s="27" t="str">
        <f>IF($A169="","",(VLOOKUP($A169,ACOUSTIC_PIVOT_TABLE!$B$4:$AO$500,25,FALSE)))</f>
        <v/>
      </c>
      <c r="BE169" s="27" t="str">
        <f>IF($A169="","",(VLOOKUP($A169,ACOUSTIC_PIVOT_TABLE!$B$4:$AO$500,26,FALSE)))</f>
        <v/>
      </c>
      <c r="BF169" s="27" t="str">
        <f>IF($A169="","",(VLOOKUP($A169,ACOUSTIC_PIVOT_TABLE!$B$4:$AO$500,27,FALSE)))</f>
        <v/>
      </c>
      <c r="BG169" s="27" t="str">
        <f>IF($A169="","",(VLOOKUP($A169,ACOUSTIC_PIVOT_TABLE!$B$4:$AO$500,28,FALSE)))</f>
        <v/>
      </c>
      <c r="BH169" s="27" t="str">
        <f>IF($A169="","",(VLOOKUP($A169,ACOUSTIC_PIVOT_TABLE!$B$4:$AO$500,29,FALSE)))</f>
        <v/>
      </c>
      <c r="BI169" s="27" t="str">
        <f>IF($A169="","",(VLOOKUP($A169,ACOUSTIC_PIVOT_TABLE!$B$4:$AO$500,30,FALSE)))</f>
        <v/>
      </c>
      <c r="BJ169" s="27" t="str">
        <f>IF($A169="","",(VLOOKUP($A169,ACOUSTIC_PIVOT_TABLE!$B$4:$AO$500,31,FALSE)))</f>
        <v/>
      </c>
      <c r="BK169" s="27" t="str">
        <f>IF($A169="","",(VLOOKUP($A169,ACOUSTIC_PIVOT_TABLE!$B$4:$AO$500,32,FALSE)))</f>
        <v/>
      </c>
      <c r="BL169" s="27" t="str">
        <f>IF($A169="","",(VLOOKUP($A169,ACOUSTIC_PIVOT_TABLE!$B$4:$AO$500,33,FALSE)))</f>
        <v/>
      </c>
      <c r="BM169" s="27" t="str">
        <f>IF($A169="","",(VLOOKUP($A169,ACOUSTIC_PIVOT_TABLE!$B$4:$AO$500,34,FALSE)))</f>
        <v/>
      </c>
      <c r="BN169" s="27" t="str">
        <f>IF($A169="","",(VLOOKUP($A169,ACOUSTIC_PIVOT_TABLE!$B$4:$AO$500,35,FALSE)))</f>
        <v/>
      </c>
      <c r="BO169" s="27" t="str">
        <f>IF($A169="","",(VLOOKUP($A169,ACOUSTIC_PIVOT_TABLE!$B$4:$AO$500,36,FALSE)))</f>
        <v/>
      </c>
      <c r="BP169" s="27" t="str">
        <f>IF($A169="","",(VLOOKUP($A169,ACOUSTIC_PIVOT_TABLE!$B$4:$AO$500,37,FALSE)))</f>
        <v/>
      </c>
      <c r="BQ169" s="27" t="str">
        <f>IF($A169="","",(VLOOKUP($A169,ACOUSTIC_PIVOT_TABLE!$B$4:$AO$500,38,FALSE)))</f>
        <v/>
      </c>
      <c r="BR169" s="27" t="str">
        <f>IF($A169="","",(VLOOKUP($A169,ACOUSTIC_PIVOT_TABLE!$B$4:$AO$500,39,FALSE)))</f>
        <v/>
      </c>
      <c r="BS169" s="27" t="str">
        <f>IF($A169="","",(VLOOKUP($A169,ACOUSTIC_PIVOT_TABLE!$B$4:$AO$500,40,FALSE)))</f>
        <v/>
      </c>
    </row>
    <row r="170" spans="1:71" x14ac:dyDescent="0.25">
      <c r="A170" s="1" t="str">
        <f>IF(ACOUSTIC_PIVOT_TABLE!B172 = 0, "",ACOUSTIC_PIVOT_TABLE!B172)</f>
        <v/>
      </c>
      <c r="B170" s="1" t="str">
        <f>IF($A170="","",(VLOOKUP($A170,ACOUSTICS_COMBINED!$B$3:$AQ$501,21,FALSE)))</f>
        <v/>
      </c>
      <c r="C170" s="1" t="str">
        <f>IF($A170="","",(VLOOKUP($A170,ACOUSTICS_COMBINED!$B$3:$AQ$501,22,FALSE)))</f>
        <v/>
      </c>
      <c r="D170" s="1" t="str">
        <f>IF($A170="","",(VLOOKUP($A170,ACOUSTICS_COMBINED!$B$3:$AQ$501,12,FALSE)))</f>
        <v/>
      </c>
      <c r="E170" s="1" t="str">
        <f>IF($A170="","",(VLOOKUP($A170,ACOUSTICS_COMBINED!$B$3:$AQ$501,13,FALSE)))</f>
        <v/>
      </c>
      <c r="F170" s="1" t="str">
        <f>IF($A170="","",(VLOOKUP($A170,ACOUSTICS_COMBINED!$B$3:$AQ$501,14,FALSE)))</f>
        <v/>
      </c>
      <c r="G170" s="1" t="str">
        <f>IF($A170="","",(VLOOKUP($A170,ACOUSTICS_COMBINED!$B$3:$AQ$501,23,FALSE)))</f>
        <v/>
      </c>
      <c r="H170" s="1" t="str">
        <f>IF($A170="","",(VLOOKUP($A170,ACOUSTICS_COMBINED!$B$3:$AQ$501,24,FALSE)))</f>
        <v/>
      </c>
      <c r="I170" s="1" t="str">
        <f>IF($A170="","",(VLOOKUP($A170,ACOUSTICS_COMBINED!$B$3:$AQ$501,15,FALSE)))</f>
        <v/>
      </c>
      <c r="J170" s="1" t="str">
        <f>IF($A170="","",(VLOOKUP($A170,ACOUSTICS_COMBINED!$B$3:$AQ$501,16,FALSE)))</f>
        <v/>
      </c>
      <c r="K170" s="1" t="str">
        <f>IF($A170="","",(VLOOKUP($A170,ACOUSTICS_COMBINED!$B$3:$AQ$501,17,FALSE)))</f>
        <v/>
      </c>
      <c r="L170" s="1" t="str">
        <f>IF($A170="","",(VLOOKUP($A170,ACOUSTICS_COMBINED!$B$3:$AQ$501,18,FALSE)))</f>
        <v/>
      </c>
      <c r="M170" s="1" t="str">
        <f>IF($A170="","",(VLOOKUP($A170,ACOUSTICS_COMBINED!$B$3:$AQ$501,25,FALSE)))</f>
        <v/>
      </c>
      <c r="N170" s="16" t="str">
        <f>IF($A170="","",(VLOOKUP($A170,ACOUSTICS_COMBINED!$B$3:$AQ$501,19,FALSE)))</f>
        <v/>
      </c>
      <c r="O170" s="16" t="str">
        <f>IF($A170="","",(VLOOKUP($A170,ACOUSTICS_COMBINED!$B$3:$AQ$501,20,FALSE)))</f>
        <v/>
      </c>
      <c r="P170" s="1" t="str">
        <f>IF($A170="","",(VLOOKUP($A170,ACOUSTICS_COMBINED!$B$3:$AQ$501,26,FALSE)))</f>
        <v/>
      </c>
      <c r="Q170" s="1" t="str">
        <f>IF($A170="","",(VLOOKUP($A170,ACOUSTICS_COMBINED!$B$3:$AQ$501,27,FALSE)))</f>
        <v/>
      </c>
      <c r="R170" s="1" t="str">
        <f>IF($A170="","",(VLOOKUP($A170,ACOUSTICS_COMBINED!$B$3:$AQ$501,28,FALSE)))</f>
        <v/>
      </c>
      <c r="S170" s="1" t="str">
        <f>IF($A170="","",(VLOOKUP($A170,ACOUSTICS_COMBINED!$B$3:$AQ$501,29,FALSE)))</f>
        <v/>
      </c>
      <c r="T170" s="1" t="str">
        <f>IF($A170="","",(VLOOKUP($A170,ACOUSTICS_COMBINED!$B$3:$AQ$501,30,FALSE)))</f>
        <v/>
      </c>
      <c r="U170" s="1" t="str">
        <f>IF($A170="","",(VLOOKUP($A170,ACOUSTICS_COMBINED!$B$3:$AQ$501,31,FALSE)))</f>
        <v/>
      </c>
      <c r="V170" s="1" t="str">
        <f>IF($A170="","",(VLOOKUP($A170,ACOUSTICS_COMBINED!$B$3:$AQ$501,32,FALSE)))</f>
        <v/>
      </c>
      <c r="W170" s="1" t="str">
        <f>IF($A170="","",(VLOOKUP($A170,ACOUSTICS_COMBINED!$B$3:$AQ$501,33,FALSE)))</f>
        <v/>
      </c>
      <c r="X170" s="1" t="str">
        <f>IF($A170="","",(VLOOKUP($A170,ACOUSTICS_COMBINED!$B$3:$AQ$501,34,FALSE)))</f>
        <v/>
      </c>
      <c r="Y170" s="1" t="str">
        <f>IF($A170="","",(VLOOKUP($A170,ACOUSTICS_COMBINED!$B$3:$AQ$501,35,FALSE)))</f>
        <v/>
      </c>
      <c r="Z170" s="1" t="str">
        <f>IF($A170="","",(VLOOKUP($A170,ACOUSTICS_COMBINED!$B$3:$AQ$501,36,FALSE)))</f>
        <v/>
      </c>
      <c r="AA170" s="1" t="str">
        <f>IF($A170="","",(VLOOKUP($A170,ACOUSTICS_COMBINED!$B$3:$AQ$501,37,FALSE)))</f>
        <v/>
      </c>
      <c r="AB170" s="1" t="str">
        <f>IF($A170="","",(VLOOKUP($A170,ACOUSTICS_COMBINED!$B$3:$AQ$501,38,FALSE)))</f>
        <v/>
      </c>
      <c r="AC170" s="1" t="str">
        <f>IF($A170="","",(VLOOKUP($A170,ACOUSTICS_COMBINED!$B$3:$AQ$501,39,FALSE)))</f>
        <v/>
      </c>
      <c r="AD170" s="1" t="str">
        <f>IF($A170="","",(VLOOKUP($A170,ACOUSTICS_COMBINED!$B$3:$AQ$501,40,FALSE)))</f>
        <v/>
      </c>
      <c r="AE170" s="1" t="str">
        <f>IF($A170="","",(VLOOKUP($A170,ACOUSTICS_COMBINED!$B$3:$AQ$501,41,FALSE)))</f>
        <v/>
      </c>
      <c r="AF170" s="1" t="str">
        <f>IF($A170="","",(VLOOKUP($A170,ACOUSTICS_COMBINED!$B$3:$AQ$501,42,FALSE)))</f>
        <v/>
      </c>
      <c r="AG170" s="27" t="str">
        <f>IF($A170="","",(VLOOKUP($A170,ACOUSTIC_PIVOT_TABLE!$B$4:$AO$500,2,FALSE)))</f>
        <v/>
      </c>
      <c r="AH170" s="27" t="str">
        <f>IF($A170="","",(VLOOKUP($A170,ACOUSTIC_PIVOT_TABLE!$B$4:$AO$500,3,FALSE)))</f>
        <v/>
      </c>
      <c r="AI170" s="27" t="str">
        <f>IF($A170="","",(VLOOKUP($A170,ACOUSTIC_PIVOT_TABLE!$B$4:$AO$500,4,FALSE)))</f>
        <v/>
      </c>
      <c r="AJ170" s="27" t="str">
        <f>IF($A170="","",(VLOOKUP($A170,ACOUSTIC_PIVOT_TABLE!$B$4:$AO$500,5,FALSE)))</f>
        <v/>
      </c>
      <c r="AK170" s="27" t="str">
        <f>IF($A170="","",(VLOOKUP($A170,ACOUSTIC_PIVOT_TABLE!$B$4:$AO$500,6,FALSE)))</f>
        <v/>
      </c>
      <c r="AL170" s="27" t="str">
        <f>IF($A170="","",(VLOOKUP($A170,ACOUSTIC_PIVOT_TABLE!$B$4:$AO$500,7,FALSE)))</f>
        <v/>
      </c>
      <c r="AM170" s="27" t="str">
        <f>IF($A170="","",(VLOOKUP($A170,ACOUSTIC_PIVOT_TABLE!$B$4:$AO$500,8,FALSE)))</f>
        <v/>
      </c>
      <c r="AN170" s="27" t="str">
        <f>IF($A170="","",(VLOOKUP($A170,ACOUSTIC_PIVOT_TABLE!$B$4:$AO$500,9,FALSE)))</f>
        <v/>
      </c>
      <c r="AO170" s="27" t="str">
        <f>IF($A170="","",(VLOOKUP($A170,ACOUSTIC_PIVOT_TABLE!$B$4:$AO$500,10,FALSE)))</f>
        <v/>
      </c>
      <c r="AP170" s="27" t="str">
        <f>IF($A170="","",(VLOOKUP($A170,ACOUSTIC_PIVOT_TABLE!$B$4:$AO$500,11,FALSE)))</f>
        <v/>
      </c>
      <c r="AQ170" s="27" t="str">
        <f>IF($A170="","",(VLOOKUP($A170,ACOUSTIC_PIVOT_TABLE!$B$4:$AO$500,12,FALSE)))</f>
        <v/>
      </c>
      <c r="AR170" s="27" t="str">
        <f>IF($A170="","",(VLOOKUP($A170,ACOUSTIC_PIVOT_TABLE!$B$4:$AO$500,13,FALSE)))</f>
        <v/>
      </c>
      <c r="AS170" s="27" t="str">
        <f>IF($A170="","",(VLOOKUP($A170,ACOUSTIC_PIVOT_TABLE!$B$4:$AO$500,14,FALSE)))</f>
        <v/>
      </c>
      <c r="AT170" s="27" t="str">
        <f>IF($A170="","",(VLOOKUP($A170,ACOUSTIC_PIVOT_TABLE!$B$4:$AO$500,15,FALSE)))</f>
        <v/>
      </c>
      <c r="AU170" s="27" t="str">
        <f>IF($A170="","",(VLOOKUP($A170,ACOUSTIC_PIVOT_TABLE!$B$4:$AO$500,16,FALSE)))</f>
        <v/>
      </c>
      <c r="AV170" s="27" t="str">
        <f>IF($A170="","",(VLOOKUP($A170,ACOUSTIC_PIVOT_TABLE!$B$4:$AO$500,17,FALSE)))</f>
        <v/>
      </c>
      <c r="AW170" s="27" t="str">
        <f>IF($A170="","",(VLOOKUP($A170,ACOUSTIC_PIVOT_TABLE!$B$4:$AO$500,18,FALSE)))</f>
        <v/>
      </c>
      <c r="AX170" s="27" t="str">
        <f>IF($A170="","",(VLOOKUP($A170,ACOUSTIC_PIVOT_TABLE!$B$4:$AO$500,19,FALSE)))</f>
        <v/>
      </c>
      <c r="AY170" s="27" t="str">
        <f>IF($A170="","",(VLOOKUP($A170,ACOUSTIC_PIVOT_TABLE!$B$4:$AO$500,20,FALSE)))</f>
        <v/>
      </c>
      <c r="AZ170" s="27" t="str">
        <f>IF($A170="","",(VLOOKUP($A170,ACOUSTIC_PIVOT_TABLE!$B$4:$AO$500,21,FALSE)))</f>
        <v/>
      </c>
      <c r="BA170" s="27" t="str">
        <f>IF($A170="","",(VLOOKUP($A170,ACOUSTIC_PIVOT_TABLE!$B$4:$AO$500,22,FALSE)))</f>
        <v/>
      </c>
      <c r="BB170" s="27" t="str">
        <f>IF($A170="","",(VLOOKUP($A170,ACOUSTIC_PIVOT_TABLE!$B$4:$AO$500,23,FALSE)))</f>
        <v/>
      </c>
      <c r="BC170" s="27" t="str">
        <f>IF($A170="","",(VLOOKUP($A170,ACOUSTIC_PIVOT_TABLE!$B$4:$AO$500,24,FALSE)))</f>
        <v/>
      </c>
      <c r="BD170" s="27" t="str">
        <f>IF($A170="","",(VLOOKUP($A170,ACOUSTIC_PIVOT_TABLE!$B$4:$AO$500,25,FALSE)))</f>
        <v/>
      </c>
      <c r="BE170" s="27" t="str">
        <f>IF($A170="","",(VLOOKUP($A170,ACOUSTIC_PIVOT_TABLE!$B$4:$AO$500,26,FALSE)))</f>
        <v/>
      </c>
      <c r="BF170" s="27" t="str">
        <f>IF($A170="","",(VLOOKUP($A170,ACOUSTIC_PIVOT_TABLE!$B$4:$AO$500,27,FALSE)))</f>
        <v/>
      </c>
      <c r="BG170" s="27" t="str">
        <f>IF($A170="","",(VLOOKUP($A170,ACOUSTIC_PIVOT_TABLE!$B$4:$AO$500,28,FALSE)))</f>
        <v/>
      </c>
      <c r="BH170" s="27" t="str">
        <f>IF($A170="","",(VLOOKUP($A170,ACOUSTIC_PIVOT_TABLE!$B$4:$AO$500,29,FALSE)))</f>
        <v/>
      </c>
      <c r="BI170" s="27" t="str">
        <f>IF($A170="","",(VLOOKUP($A170,ACOUSTIC_PIVOT_TABLE!$B$4:$AO$500,30,FALSE)))</f>
        <v/>
      </c>
      <c r="BJ170" s="27" t="str">
        <f>IF($A170="","",(VLOOKUP($A170,ACOUSTIC_PIVOT_TABLE!$B$4:$AO$500,31,FALSE)))</f>
        <v/>
      </c>
      <c r="BK170" s="27" t="str">
        <f>IF($A170="","",(VLOOKUP($A170,ACOUSTIC_PIVOT_TABLE!$B$4:$AO$500,32,FALSE)))</f>
        <v/>
      </c>
      <c r="BL170" s="27" t="str">
        <f>IF($A170="","",(VLOOKUP($A170,ACOUSTIC_PIVOT_TABLE!$B$4:$AO$500,33,FALSE)))</f>
        <v/>
      </c>
      <c r="BM170" s="27" t="str">
        <f>IF($A170="","",(VLOOKUP($A170,ACOUSTIC_PIVOT_TABLE!$B$4:$AO$500,34,FALSE)))</f>
        <v/>
      </c>
      <c r="BN170" s="27" t="str">
        <f>IF($A170="","",(VLOOKUP($A170,ACOUSTIC_PIVOT_TABLE!$B$4:$AO$500,35,FALSE)))</f>
        <v/>
      </c>
      <c r="BO170" s="27" t="str">
        <f>IF($A170="","",(VLOOKUP($A170,ACOUSTIC_PIVOT_TABLE!$B$4:$AO$500,36,FALSE)))</f>
        <v/>
      </c>
      <c r="BP170" s="27" t="str">
        <f>IF($A170="","",(VLOOKUP($A170,ACOUSTIC_PIVOT_TABLE!$B$4:$AO$500,37,FALSE)))</f>
        <v/>
      </c>
      <c r="BQ170" s="27" t="str">
        <f>IF($A170="","",(VLOOKUP($A170,ACOUSTIC_PIVOT_TABLE!$B$4:$AO$500,38,FALSE)))</f>
        <v/>
      </c>
      <c r="BR170" s="27" t="str">
        <f>IF($A170="","",(VLOOKUP($A170,ACOUSTIC_PIVOT_TABLE!$B$4:$AO$500,39,FALSE)))</f>
        <v/>
      </c>
      <c r="BS170" s="27" t="str">
        <f>IF($A170="","",(VLOOKUP($A170,ACOUSTIC_PIVOT_TABLE!$B$4:$AO$500,40,FALSE)))</f>
        <v/>
      </c>
    </row>
    <row r="171" spans="1:71" x14ac:dyDescent="0.25">
      <c r="A171" s="1" t="str">
        <f>IF(ACOUSTIC_PIVOT_TABLE!B173 = 0, "",ACOUSTIC_PIVOT_TABLE!B173)</f>
        <v/>
      </c>
      <c r="B171" s="1" t="str">
        <f>IF($A171="","",(VLOOKUP($A171,ACOUSTICS_COMBINED!$B$3:$AQ$501,21,FALSE)))</f>
        <v/>
      </c>
      <c r="C171" s="1" t="str">
        <f>IF($A171="","",(VLOOKUP($A171,ACOUSTICS_COMBINED!$B$3:$AQ$501,22,FALSE)))</f>
        <v/>
      </c>
      <c r="D171" s="1" t="str">
        <f>IF($A171="","",(VLOOKUP($A171,ACOUSTICS_COMBINED!$B$3:$AQ$501,12,FALSE)))</f>
        <v/>
      </c>
      <c r="E171" s="1" t="str">
        <f>IF($A171="","",(VLOOKUP($A171,ACOUSTICS_COMBINED!$B$3:$AQ$501,13,FALSE)))</f>
        <v/>
      </c>
      <c r="F171" s="1" t="str">
        <f>IF($A171="","",(VLOOKUP($A171,ACOUSTICS_COMBINED!$B$3:$AQ$501,14,FALSE)))</f>
        <v/>
      </c>
      <c r="G171" s="1" t="str">
        <f>IF($A171="","",(VLOOKUP($A171,ACOUSTICS_COMBINED!$B$3:$AQ$501,23,FALSE)))</f>
        <v/>
      </c>
      <c r="H171" s="1" t="str">
        <f>IF($A171="","",(VLOOKUP($A171,ACOUSTICS_COMBINED!$B$3:$AQ$501,24,FALSE)))</f>
        <v/>
      </c>
      <c r="I171" s="1" t="str">
        <f>IF($A171="","",(VLOOKUP($A171,ACOUSTICS_COMBINED!$B$3:$AQ$501,15,FALSE)))</f>
        <v/>
      </c>
      <c r="J171" s="1" t="str">
        <f>IF($A171="","",(VLOOKUP($A171,ACOUSTICS_COMBINED!$B$3:$AQ$501,16,FALSE)))</f>
        <v/>
      </c>
      <c r="K171" s="1" t="str">
        <f>IF($A171="","",(VLOOKUP($A171,ACOUSTICS_COMBINED!$B$3:$AQ$501,17,FALSE)))</f>
        <v/>
      </c>
      <c r="L171" s="1" t="str">
        <f>IF($A171="","",(VLOOKUP($A171,ACOUSTICS_COMBINED!$B$3:$AQ$501,18,FALSE)))</f>
        <v/>
      </c>
      <c r="M171" s="1" t="str">
        <f>IF($A171="","",(VLOOKUP($A171,ACOUSTICS_COMBINED!$B$3:$AQ$501,25,FALSE)))</f>
        <v/>
      </c>
      <c r="N171" s="16" t="str">
        <f>IF($A171="","",(VLOOKUP($A171,ACOUSTICS_COMBINED!$B$3:$AQ$501,19,FALSE)))</f>
        <v/>
      </c>
      <c r="O171" s="16" t="str">
        <f>IF($A171="","",(VLOOKUP($A171,ACOUSTICS_COMBINED!$B$3:$AQ$501,20,FALSE)))</f>
        <v/>
      </c>
      <c r="P171" s="1" t="str">
        <f>IF($A171="","",(VLOOKUP($A171,ACOUSTICS_COMBINED!$B$3:$AQ$501,26,FALSE)))</f>
        <v/>
      </c>
      <c r="Q171" s="1" t="str">
        <f>IF($A171="","",(VLOOKUP($A171,ACOUSTICS_COMBINED!$B$3:$AQ$501,27,FALSE)))</f>
        <v/>
      </c>
      <c r="R171" s="1" t="str">
        <f>IF($A171="","",(VLOOKUP($A171,ACOUSTICS_COMBINED!$B$3:$AQ$501,28,FALSE)))</f>
        <v/>
      </c>
      <c r="S171" s="1" t="str">
        <f>IF($A171="","",(VLOOKUP($A171,ACOUSTICS_COMBINED!$B$3:$AQ$501,29,FALSE)))</f>
        <v/>
      </c>
      <c r="T171" s="1" t="str">
        <f>IF($A171="","",(VLOOKUP($A171,ACOUSTICS_COMBINED!$B$3:$AQ$501,30,FALSE)))</f>
        <v/>
      </c>
      <c r="U171" s="1" t="str">
        <f>IF($A171="","",(VLOOKUP($A171,ACOUSTICS_COMBINED!$B$3:$AQ$501,31,FALSE)))</f>
        <v/>
      </c>
      <c r="V171" s="1" t="str">
        <f>IF($A171="","",(VLOOKUP($A171,ACOUSTICS_COMBINED!$B$3:$AQ$501,32,FALSE)))</f>
        <v/>
      </c>
      <c r="W171" s="1" t="str">
        <f>IF($A171="","",(VLOOKUP($A171,ACOUSTICS_COMBINED!$B$3:$AQ$501,33,FALSE)))</f>
        <v/>
      </c>
      <c r="X171" s="1" t="str">
        <f>IF($A171="","",(VLOOKUP($A171,ACOUSTICS_COMBINED!$B$3:$AQ$501,34,FALSE)))</f>
        <v/>
      </c>
      <c r="Y171" s="1" t="str">
        <f>IF($A171="","",(VLOOKUP($A171,ACOUSTICS_COMBINED!$B$3:$AQ$501,35,FALSE)))</f>
        <v/>
      </c>
      <c r="Z171" s="1" t="str">
        <f>IF($A171="","",(VLOOKUP($A171,ACOUSTICS_COMBINED!$B$3:$AQ$501,36,FALSE)))</f>
        <v/>
      </c>
      <c r="AA171" s="1" t="str">
        <f>IF($A171="","",(VLOOKUP($A171,ACOUSTICS_COMBINED!$B$3:$AQ$501,37,FALSE)))</f>
        <v/>
      </c>
      <c r="AB171" s="1" t="str">
        <f>IF($A171="","",(VLOOKUP($A171,ACOUSTICS_COMBINED!$B$3:$AQ$501,38,FALSE)))</f>
        <v/>
      </c>
      <c r="AC171" s="1" t="str">
        <f>IF($A171="","",(VLOOKUP($A171,ACOUSTICS_COMBINED!$B$3:$AQ$501,39,FALSE)))</f>
        <v/>
      </c>
      <c r="AD171" s="1" t="str">
        <f>IF($A171="","",(VLOOKUP($A171,ACOUSTICS_COMBINED!$B$3:$AQ$501,40,FALSE)))</f>
        <v/>
      </c>
      <c r="AE171" s="1" t="str">
        <f>IF($A171="","",(VLOOKUP($A171,ACOUSTICS_COMBINED!$B$3:$AQ$501,41,FALSE)))</f>
        <v/>
      </c>
      <c r="AF171" s="1" t="str">
        <f>IF($A171="","",(VLOOKUP($A171,ACOUSTICS_COMBINED!$B$3:$AQ$501,42,FALSE)))</f>
        <v/>
      </c>
      <c r="AG171" s="27" t="str">
        <f>IF($A171="","",(VLOOKUP($A171,ACOUSTIC_PIVOT_TABLE!$B$4:$AO$500,2,FALSE)))</f>
        <v/>
      </c>
      <c r="AH171" s="27" t="str">
        <f>IF($A171="","",(VLOOKUP($A171,ACOUSTIC_PIVOT_TABLE!$B$4:$AO$500,3,FALSE)))</f>
        <v/>
      </c>
      <c r="AI171" s="27" t="str">
        <f>IF($A171="","",(VLOOKUP($A171,ACOUSTIC_PIVOT_TABLE!$B$4:$AO$500,4,FALSE)))</f>
        <v/>
      </c>
      <c r="AJ171" s="27" t="str">
        <f>IF($A171="","",(VLOOKUP($A171,ACOUSTIC_PIVOT_TABLE!$B$4:$AO$500,5,FALSE)))</f>
        <v/>
      </c>
      <c r="AK171" s="27" t="str">
        <f>IF($A171="","",(VLOOKUP($A171,ACOUSTIC_PIVOT_TABLE!$B$4:$AO$500,6,FALSE)))</f>
        <v/>
      </c>
      <c r="AL171" s="27" t="str">
        <f>IF($A171="","",(VLOOKUP($A171,ACOUSTIC_PIVOT_TABLE!$B$4:$AO$500,7,FALSE)))</f>
        <v/>
      </c>
      <c r="AM171" s="27" t="str">
        <f>IF($A171="","",(VLOOKUP($A171,ACOUSTIC_PIVOT_TABLE!$B$4:$AO$500,8,FALSE)))</f>
        <v/>
      </c>
      <c r="AN171" s="27" t="str">
        <f>IF($A171="","",(VLOOKUP($A171,ACOUSTIC_PIVOT_TABLE!$B$4:$AO$500,9,FALSE)))</f>
        <v/>
      </c>
      <c r="AO171" s="27" t="str">
        <f>IF($A171="","",(VLOOKUP($A171,ACOUSTIC_PIVOT_TABLE!$B$4:$AO$500,10,FALSE)))</f>
        <v/>
      </c>
      <c r="AP171" s="27" t="str">
        <f>IF($A171="","",(VLOOKUP($A171,ACOUSTIC_PIVOT_TABLE!$B$4:$AO$500,11,FALSE)))</f>
        <v/>
      </c>
      <c r="AQ171" s="27" t="str">
        <f>IF($A171="","",(VLOOKUP($A171,ACOUSTIC_PIVOT_TABLE!$B$4:$AO$500,12,FALSE)))</f>
        <v/>
      </c>
      <c r="AR171" s="27" t="str">
        <f>IF($A171="","",(VLOOKUP($A171,ACOUSTIC_PIVOT_TABLE!$B$4:$AO$500,13,FALSE)))</f>
        <v/>
      </c>
      <c r="AS171" s="27" t="str">
        <f>IF($A171="","",(VLOOKUP($A171,ACOUSTIC_PIVOT_TABLE!$B$4:$AO$500,14,FALSE)))</f>
        <v/>
      </c>
      <c r="AT171" s="27" t="str">
        <f>IF($A171="","",(VLOOKUP($A171,ACOUSTIC_PIVOT_TABLE!$B$4:$AO$500,15,FALSE)))</f>
        <v/>
      </c>
      <c r="AU171" s="27" t="str">
        <f>IF($A171="","",(VLOOKUP($A171,ACOUSTIC_PIVOT_TABLE!$B$4:$AO$500,16,FALSE)))</f>
        <v/>
      </c>
      <c r="AV171" s="27" t="str">
        <f>IF($A171="","",(VLOOKUP($A171,ACOUSTIC_PIVOT_TABLE!$B$4:$AO$500,17,FALSE)))</f>
        <v/>
      </c>
      <c r="AW171" s="27" t="str">
        <f>IF($A171="","",(VLOOKUP($A171,ACOUSTIC_PIVOT_TABLE!$B$4:$AO$500,18,FALSE)))</f>
        <v/>
      </c>
      <c r="AX171" s="27" t="str">
        <f>IF($A171="","",(VLOOKUP($A171,ACOUSTIC_PIVOT_TABLE!$B$4:$AO$500,19,FALSE)))</f>
        <v/>
      </c>
      <c r="AY171" s="27" t="str">
        <f>IF($A171="","",(VLOOKUP($A171,ACOUSTIC_PIVOT_TABLE!$B$4:$AO$500,20,FALSE)))</f>
        <v/>
      </c>
      <c r="AZ171" s="27" t="str">
        <f>IF($A171="","",(VLOOKUP($A171,ACOUSTIC_PIVOT_TABLE!$B$4:$AO$500,21,FALSE)))</f>
        <v/>
      </c>
      <c r="BA171" s="27" t="str">
        <f>IF($A171="","",(VLOOKUP($A171,ACOUSTIC_PIVOT_TABLE!$B$4:$AO$500,22,FALSE)))</f>
        <v/>
      </c>
      <c r="BB171" s="27" t="str">
        <f>IF($A171="","",(VLOOKUP($A171,ACOUSTIC_PIVOT_TABLE!$B$4:$AO$500,23,FALSE)))</f>
        <v/>
      </c>
      <c r="BC171" s="27" t="str">
        <f>IF($A171="","",(VLOOKUP($A171,ACOUSTIC_PIVOT_TABLE!$B$4:$AO$500,24,FALSE)))</f>
        <v/>
      </c>
      <c r="BD171" s="27" t="str">
        <f>IF($A171="","",(VLOOKUP($A171,ACOUSTIC_PIVOT_TABLE!$B$4:$AO$500,25,FALSE)))</f>
        <v/>
      </c>
      <c r="BE171" s="27" t="str">
        <f>IF($A171="","",(VLOOKUP($A171,ACOUSTIC_PIVOT_TABLE!$B$4:$AO$500,26,FALSE)))</f>
        <v/>
      </c>
      <c r="BF171" s="27" t="str">
        <f>IF($A171="","",(VLOOKUP($A171,ACOUSTIC_PIVOT_TABLE!$B$4:$AO$500,27,FALSE)))</f>
        <v/>
      </c>
      <c r="BG171" s="27" t="str">
        <f>IF($A171="","",(VLOOKUP($A171,ACOUSTIC_PIVOT_TABLE!$B$4:$AO$500,28,FALSE)))</f>
        <v/>
      </c>
      <c r="BH171" s="27" t="str">
        <f>IF($A171="","",(VLOOKUP($A171,ACOUSTIC_PIVOT_TABLE!$B$4:$AO$500,29,FALSE)))</f>
        <v/>
      </c>
      <c r="BI171" s="27" t="str">
        <f>IF($A171="","",(VLOOKUP($A171,ACOUSTIC_PIVOT_TABLE!$B$4:$AO$500,30,FALSE)))</f>
        <v/>
      </c>
      <c r="BJ171" s="27" t="str">
        <f>IF($A171="","",(VLOOKUP($A171,ACOUSTIC_PIVOT_TABLE!$B$4:$AO$500,31,FALSE)))</f>
        <v/>
      </c>
      <c r="BK171" s="27" t="str">
        <f>IF($A171="","",(VLOOKUP($A171,ACOUSTIC_PIVOT_TABLE!$B$4:$AO$500,32,FALSE)))</f>
        <v/>
      </c>
      <c r="BL171" s="27" t="str">
        <f>IF($A171="","",(VLOOKUP($A171,ACOUSTIC_PIVOT_TABLE!$B$4:$AO$500,33,FALSE)))</f>
        <v/>
      </c>
      <c r="BM171" s="27" t="str">
        <f>IF($A171="","",(VLOOKUP($A171,ACOUSTIC_PIVOT_TABLE!$B$4:$AO$500,34,FALSE)))</f>
        <v/>
      </c>
      <c r="BN171" s="27" t="str">
        <f>IF($A171="","",(VLOOKUP($A171,ACOUSTIC_PIVOT_TABLE!$B$4:$AO$500,35,FALSE)))</f>
        <v/>
      </c>
      <c r="BO171" s="27" t="str">
        <f>IF($A171="","",(VLOOKUP($A171,ACOUSTIC_PIVOT_TABLE!$B$4:$AO$500,36,FALSE)))</f>
        <v/>
      </c>
      <c r="BP171" s="27" t="str">
        <f>IF($A171="","",(VLOOKUP($A171,ACOUSTIC_PIVOT_TABLE!$B$4:$AO$500,37,FALSE)))</f>
        <v/>
      </c>
      <c r="BQ171" s="27" t="str">
        <f>IF($A171="","",(VLOOKUP($A171,ACOUSTIC_PIVOT_TABLE!$B$4:$AO$500,38,FALSE)))</f>
        <v/>
      </c>
      <c r="BR171" s="27" t="str">
        <f>IF($A171="","",(VLOOKUP($A171,ACOUSTIC_PIVOT_TABLE!$B$4:$AO$500,39,FALSE)))</f>
        <v/>
      </c>
      <c r="BS171" s="27" t="str">
        <f>IF($A171="","",(VLOOKUP($A171,ACOUSTIC_PIVOT_TABLE!$B$4:$AO$500,40,FALSE)))</f>
        <v/>
      </c>
    </row>
    <row r="172" spans="1:71" x14ac:dyDescent="0.25">
      <c r="A172" s="1" t="str">
        <f>IF(ACOUSTIC_PIVOT_TABLE!B174 = 0, "",ACOUSTIC_PIVOT_TABLE!B174)</f>
        <v/>
      </c>
      <c r="B172" s="1" t="str">
        <f>IF($A172="","",(VLOOKUP($A172,ACOUSTICS_COMBINED!$B$3:$AQ$501,21,FALSE)))</f>
        <v/>
      </c>
      <c r="C172" s="1" t="str">
        <f>IF($A172="","",(VLOOKUP($A172,ACOUSTICS_COMBINED!$B$3:$AQ$501,22,FALSE)))</f>
        <v/>
      </c>
      <c r="D172" s="1" t="str">
        <f>IF($A172="","",(VLOOKUP($A172,ACOUSTICS_COMBINED!$B$3:$AQ$501,12,FALSE)))</f>
        <v/>
      </c>
      <c r="E172" s="1" t="str">
        <f>IF($A172="","",(VLOOKUP($A172,ACOUSTICS_COMBINED!$B$3:$AQ$501,13,FALSE)))</f>
        <v/>
      </c>
      <c r="F172" s="1" t="str">
        <f>IF($A172="","",(VLOOKUP($A172,ACOUSTICS_COMBINED!$B$3:$AQ$501,14,FALSE)))</f>
        <v/>
      </c>
      <c r="G172" s="1" t="str">
        <f>IF($A172="","",(VLOOKUP($A172,ACOUSTICS_COMBINED!$B$3:$AQ$501,23,FALSE)))</f>
        <v/>
      </c>
      <c r="H172" s="1" t="str">
        <f>IF($A172="","",(VLOOKUP($A172,ACOUSTICS_COMBINED!$B$3:$AQ$501,24,FALSE)))</f>
        <v/>
      </c>
      <c r="I172" s="1" t="str">
        <f>IF($A172="","",(VLOOKUP($A172,ACOUSTICS_COMBINED!$B$3:$AQ$501,15,FALSE)))</f>
        <v/>
      </c>
      <c r="J172" s="1" t="str">
        <f>IF($A172="","",(VLOOKUP($A172,ACOUSTICS_COMBINED!$B$3:$AQ$501,16,FALSE)))</f>
        <v/>
      </c>
      <c r="K172" s="1" t="str">
        <f>IF($A172="","",(VLOOKUP($A172,ACOUSTICS_COMBINED!$B$3:$AQ$501,17,FALSE)))</f>
        <v/>
      </c>
      <c r="L172" s="1" t="str">
        <f>IF($A172="","",(VLOOKUP($A172,ACOUSTICS_COMBINED!$B$3:$AQ$501,18,FALSE)))</f>
        <v/>
      </c>
      <c r="M172" s="1" t="str">
        <f>IF($A172="","",(VLOOKUP($A172,ACOUSTICS_COMBINED!$B$3:$AQ$501,25,FALSE)))</f>
        <v/>
      </c>
      <c r="N172" s="16" t="str">
        <f>IF($A172="","",(VLOOKUP($A172,ACOUSTICS_COMBINED!$B$3:$AQ$501,19,FALSE)))</f>
        <v/>
      </c>
      <c r="O172" s="16" t="str">
        <f>IF($A172="","",(VLOOKUP($A172,ACOUSTICS_COMBINED!$B$3:$AQ$501,20,FALSE)))</f>
        <v/>
      </c>
      <c r="P172" s="1" t="str">
        <f>IF($A172="","",(VLOOKUP($A172,ACOUSTICS_COMBINED!$B$3:$AQ$501,26,FALSE)))</f>
        <v/>
      </c>
      <c r="Q172" s="1" t="str">
        <f>IF($A172="","",(VLOOKUP($A172,ACOUSTICS_COMBINED!$B$3:$AQ$501,27,FALSE)))</f>
        <v/>
      </c>
      <c r="R172" s="1" t="str">
        <f>IF($A172="","",(VLOOKUP($A172,ACOUSTICS_COMBINED!$B$3:$AQ$501,28,FALSE)))</f>
        <v/>
      </c>
      <c r="S172" s="1" t="str">
        <f>IF($A172="","",(VLOOKUP($A172,ACOUSTICS_COMBINED!$B$3:$AQ$501,29,FALSE)))</f>
        <v/>
      </c>
      <c r="T172" s="1" t="str">
        <f>IF($A172="","",(VLOOKUP($A172,ACOUSTICS_COMBINED!$B$3:$AQ$501,30,FALSE)))</f>
        <v/>
      </c>
      <c r="U172" s="1" t="str">
        <f>IF($A172="","",(VLOOKUP($A172,ACOUSTICS_COMBINED!$B$3:$AQ$501,31,FALSE)))</f>
        <v/>
      </c>
      <c r="V172" s="1" t="str">
        <f>IF($A172="","",(VLOOKUP($A172,ACOUSTICS_COMBINED!$B$3:$AQ$501,32,FALSE)))</f>
        <v/>
      </c>
      <c r="W172" s="1" t="str">
        <f>IF($A172="","",(VLOOKUP($A172,ACOUSTICS_COMBINED!$B$3:$AQ$501,33,FALSE)))</f>
        <v/>
      </c>
      <c r="X172" s="1" t="str">
        <f>IF($A172="","",(VLOOKUP($A172,ACOUSTICS_COMBINED!$B$3:$AQ$501,34,FALSE)))</f>
        <v/>
      </c>
      <c r="Y172" s="1" t="str">
        <f>IF($A172="","",(VLOOKUP($A172,ACOUSTICS_COMBINED!$B$3:$AQ$501,35,FALSE)))</f>
        <v/>
      </c>
      <c r="Z172" s="1" t="str">
        <f>IF($A172="","",(VLOOKUP($A172,ACOUSTICS_COMBINED!$B$3:$AQ$501,36,FALSE)))</f>
        <v/>
      </c>
      <c r="AA172" s="1" t="str">
        <f>IF($A172="","",(VLOOKUP($A172,ACOUSTICS_COMBINED!$B$3:$AQ$501,37,FALSE)))</f>
        <v/>
      </c>
      <c r="AB172" s="1" t="str">
        <f>IF($A172="","",(VLOOKUP($A172,ACOUSTICS_COMBINED!$B$3:$AQ$501,38,FALSE)))</f>
        <v/>
      </c>
      <c r="AC172" s="1" t="str">
        <f>IF($A172="","",(VLOOKUP($A172,ACOUSTICS_COMBINED!$B$3:$AQ$501,39,FALSE)))</f>
        <v/>
      </c>
      <c r="AD172" s="1" t="str">
        <f>IF($A172="","",(VLOOKUP($A172,ACOUSTICS_COMBINED!$B$3:$AQ$501,40,FALSE)))</f>
        <v/>
      </c>
      <c r="AE172" s="1" t="str">
        <f>IF($A172="","",(VLOOKUP($A172,ACOUSTICS_COMBINED!$B$3:$AQ$501,41,FALSE)))</f>
        <v/>
      </c>
      <c r="AF172" s="1" t="str">
        <f>IF($A172="","",(VLOOKUP($A172,ACOUSTICS_COMBINED!$B$3:$AQ$501,42,FALSE)))</f>
        <v/>
      </c>
      <c r="AG172" s="27" t="str">
        <f>IF($A172="","",(VLOOKUP($A172,ACOUSTIC_PIVOT_TABLE!$B$4:$AO$500,2,FALSE)))</f>
        <v/>
      </c>
      <c r="AH172" s="27" t="str">
        <f>IF($A172="","",(VLOOKUP($A172,ACOUSTIC_PIVOT_TABLE!$B$4:$AO$500,3,FALSE)))</f>
        <v/>
      </c>
      <c r="AI172" s="27" t="str">
        <f>IF($A172="","",(VLOOKUP($A172,ACOUSTIC_PIVOT_TABLE!$B$4:$AO$500,4,FALSE)))</f>
        <v/>
      </c>
      <c r="AJ172" s="27" t="str">
        <f>IF($A172="","",(VLOOKUP($A172,ACOUSTIC_PIVOT_TABLE!$B$4:$AO$500,5,FALSE)))</f>
        <v/>
      </c>
      <c r="AK172" s="27" t="str">
        <f>IF($A172="","",(VLOOKUP($A172,ACOUSTIC_PIVOT_TABLE!$B$4:$AO$500,6,FALSE)))</f>
        <v/>
      </c>
      <c r="AL172" s="27" t="str">
        <f>IF($A172="","",(VLOOKUP($A172,ACOUSTIC_PIVOT_TABLE!$B$4:$AO$500,7,FALSE)))</f>
        <v/>
      </c>
      <c r="AM172" s="27" t="str">
        <f>IF($A172="","",(VLOOKUP($A172,ACOUSTIC_PIVOT_TABLE!$B$4:$AO$500,8,FALSE)))</f>
        <v/>
      </c>
      <c r="AN172" s="27" t="str">
        <f>IF($A172="","",(VLOOKUP($A172,ACOUSTIC_PIVOT_TABLE!$B$4:$AO$500,9,FALSE)))</f>
        <v/>
      </c>
      <c r="AO172" s="27" t="str">
        <f>IF($A172="","",(VLOOKUP($A172,ACOUSTIC_PIVOT_TABLE!$B$4:$AO$500,10,FALSE)))</f>
        <v/>
      </c>
      <c r="AP172" s="27" t="str">
        <f>IF($A172="","",(VLOOKUP($A172,ACOUSTIC_PIVOT_TABLE!$B$4:$AO$500,11,FALSE)))</f>
        <v/>
      </c>
      <c r="AQ172" s="27" t="str">
        <f>IF($A172="","",(VLOOKUP($A172,ACOUSTIC_PIVOT_TABLE!$B$4:$AO$500,12,FALSE)))</f>
        <v/>
      </c>
      <c r="AR172" s="27" t="str">
        <f>IF($A172="","",(VLOOKUP($A172,ACOUSTIC_PIVOT_TABLE!$B$4:$AO$500,13,FALSE)))</f>
        <v/>
      </c>
      <c r="AS172" s="27" t="str">
        <f>IF($A172="","",(VLOOKUP($A172,ACOUSTIC_PIVOT_TABLE!$B$4:$AO$500,14,FALSE)))</f>
        <v/>
      </c>
      <c r="AT172" s="27" t="str">
        <f>IF($A172="","",(VLOOKUP($A172,ACOUSTIC_PIVOT_TABLE!$B$4:$AO$500,15,FALSE)))</f>
        <v/>
      </c>
      <c r="AU172" s="27" t="str">
        <f>IF($A172="","",(VLOOKUP($A172,ACOUSTIC_PIVOT_TABLE!$B$4:$AO$500,16,FALSE)))</f>
        <v/>
      </c>
      <c r="AV172" s="27" t="str">
        <f>IF($A172="","",(VLOOKUP($A172,ACOUSTIC_PIVOT_TABLE!$B$4:$AO$500,17,FALSE)))</f>
        <v/>
      </c>
      <c r="AW172" s="27" t="str">
        <f>IF($A172="","",(VLOOKUP($A172,ACOUSTIC_PIVOT_TABLE!$B$4:$AO$500,18,FALSE)))</f>
        <v/>
      </c>
      <c r="AX172" s="27" t="str">
        <f>IF($A172="","",(VLOOKUP($A172,ACOUSTIC_PIVOT_TABLE!$B$4:$AO$500,19,FALSE)))</f>
        <v/>
      </c>
      <c r="AY172" s="27" t="str">
        <f>IF($A172="","",(VLOOKUP($A172,ACOUSTIC_PIVOT_TABLE!$B$4:$AO$500,20,FALSE)))</f>
        <v/>
      </c>
      <c r="AZ172" s="27" t="str">
        <f>IF($A172="","",(VLOOKUP($A172,ACOUSTIC_PIVOT_TABLE!$B$4:$AO$500,21,FALSE)))</f>
        <v/>
      </c>
      <c r="BA172" s="27" t="str">
        <f>IF($A172="","",(VLOOKUP($A172,ACOUSTIC_PIVOT_TABLE!$B$4:$AO$500,22,FALSE)))</f>
        <v/>
      </c>
      <c r="BB172" s="27" t="str">
        <f>IF($A172="","",(VLOOKUP($A172,ACOUSTIC_PIVOT_TABLE!$B$4:$AO$500,23,FALSE)))</f>
        <v/>
      </c>
      <c r="BC172" s="27" t="str">
        <f>IF($A172="","",(VLOOKUP($A172,ACOUSTIC_PIVOT_TABLE!$B$4:$AO$500,24,FALSE)))</f>
        <v/>
      </c>
      <c r="BD172" s="27" t="str">
        <f>IF($A172="","",(VLOOKUP($A172,ACOUSTIC_PIVOT_TABLE!$B$4:$AO$500,25,FALSE)))</f>
        <v/>
      </c>
      <c r="BE172" s="27" t="str">
        <f>IF($A172="","",(VLOOKUP($A172,ACOUSTIC_PIVOT_TABLE!$B$4:$AO$500,26,FALSE)))</f>
        <v/>
      </c>
      <c r="BF172" s="27" t="str">
        <f>IF($A172="","",(VLOOKUP($A172,ACOUSTIC_PIVOT_TABLE!$B$4:$AO$500,27,FALSE)))</f>
        <v/>
      </c>
      <c r="BG172" s="27" t="str">
        <f>IF($A172="","",(VLOOKUP($A172,ACOUSTIC_PIVOT_TABLE!$B$4:$AO$500,28,FALSE)))</f>
        <v/>
      </c>
      <c r="BH172" s="27" t="str">
        <f>IF($A172="","",(VLOOKUP($A172,ACOUSTIC_PIVOT_TABLE!$B$4:$AO$500,29,FALSE)))</f>
        <v/>
      </c>
      <c r="BI172" s="27" t="str">
        <f>IF($A172="","",(VLOOKUP($A172,ACOUSTIC_PIVOT_TABLE!$B$4:$AO$500,30,FALSE)))</f>
        <v/>
      </c>
      <c r="BJ172" s="27" t="str">
        <f>IF($A172="","",(VLOOKUP($A172,ACOUSTIC_PIVOT_TABLE!$B$4:$AO$500,31,FALSE)))</f>
        <v/>
      </c>
      <c r="BK172" s="27" t="str">
        <f>IF($A172="","",(VLOOKUP($A172,ACOUSTIC_PIVOT_TABLE!$B$4:$AO$500,32,FALSE)))</f>
        <v/>
      </c>
      <c r="BL172" s="27" t="str">
        <f>IF($A172="","",(VLOOKUP($A172,ACOUSTIC_PIVOT_TABLE!$B$4:$AO$500,33,FALSE)))</f>
        <v/>
      </c>
      <c r="BM172" s="27" t="str">
        <f>IF($A172="","",(VLOOKUP($A172,ACOUSTIC_PIVOT_TABLE!$B$4:$AO$500,34,FALSE)))</f>
        <v/>
      </c>
      <c r="BN172" s="27" t="str">
        <f>IF($A172="","",(VLOOKUP($A172,ACOUSTIC_PIVOT_TABLE!$B$4:$AO$500,35,FALSE)))</f>
        <v/>
      </c>
      <c r="BO172" s="27" t="str">
        <f>IF($A172="","",(VLOOKUP($A172,ACOUSTIC_PIVOT_TABLE!$B$4:$AO$500,36,FALSE)))</f>
        <v/>
      </c>
      <c r="BP172" s="27" t="str">
        <f>IF($A172="","",(VLOOKUP($A172,ACOUSTIC_PIVOT_TABLE!$B$4:$AO$500,37,FALSE)))</f>
        <v/>
      </c>
      <c r="BQ172" s="27" t="str">
        <f>IF($A172="","",(VLOOKUP($A172,ACOUSTIC_PIVOT_TABLE!$B$4:$AO$500,38,FALSE)))</f>
        <v/>
      </c>
      <c r="BR172" s="27" t="str">
        <f>IF($A172="","",(VLOOKUP($A172,ACOUSTIC_PIVOT_TABLE!$B$4:$AO$500,39,FALSE)))</f>
        <v/>
      </c>
      <c r="BS172" s="27" t="str">
        <f>IF($A172="","",(VLOOKUP($A172,ACOUSTIC_PIVOT_TABLE!$B$4:$AO$500,40,FALSE)))</f>
        <v/>
      </c>
    </row>
    <row r="173" spans="1:71" x14ac:dyDescent="0.25">
      <c r="A173" s="1" t="str">
        <f>IF(ACOUSTIC_PIVOT_TABLE!B175 = 0, "",ACOUSTIC_PIVOT_TABLE!B175)</f>
        <v/>
      </c>
      <c r="B173" s="1" t="str">
        <f>IF($A173="","",(VLOOKUP($A173,ACOUSTICS_COMBINED!$B$3:$AQ$501,21,FALSE)))</f>
        <v/>
      </c>
      <c r="C173" s="1" t="str">
        <f>IF($A173="","",(VLOOKUP($A173,ACOUSTICS_COMBINED!$B$3:$AQ$501,22,FALSE)))</f>
        <v/>
      </c>
      <c r="D173" s="1" t="str">
        <f>IF($A173="","",(VLOOKUP($A173,ACOUSTICS_COMBINED!$B$3:$AQ$501,12,FALSE)))</f>
        <v/>
      </c>
      <c r="E173" s="1" t="str">
        <f>IF($A173="","",(VLOOKUP($A173,ACOUSTICS_COMBINED!$B$3:$AQ$501,13,FALSE)))</f>
        <v/>
      </c>
      <c r="F173" s="1" t="str">
        <f>IF($A173="","",(VLOOKUP($A173,ACOUSTICS_COMBINED!$B$3:$AQ$501,14,FALSE)))</f>
        <v/>
      </c>
      <c r="G173" s="1" t="str">
        <f>IF($A173="","",(VLOOKUP($A173,ACOUSTICS_COMBINED!$B$3:$AQ$501,23,FALSE)))</f>
        <v/>
      </c>
      <c r="H173" s="1" t="str">
        <f>IF($A173="","",(VLOOKUP($A173,ACOUSTICS_COMBINED!$B$3:$AQ$501,24,FALSE)))</f>
        <v/>
      </c>
      <c r="I173" s="1" t="str">
        <f>IF($A173="","",(VLOOKUP($A173,ACOUSTICS_COMBINED!$B$3:$AQ$501,15,FALSE)))</f>
        <v/>
      </c>
      <c r="J173" s="1" t="str">
        <f>IF($A173="","",(VLOOKUP($A173,ACOUSTICS_COMBINED!$B$3:$AQ$501,16,FALSE)))</f>
        <v/>
      </c>
      <c r="K173" s="1" t="str">
        <f>IF($A173="","",(VLOOKUP($A173,ACOUSTICS_COMBINED!$B$3:$AQ$501,17,FALSE)))</f>
        <v/>
      </c>
      <c r="L173" s="1" t="str">
        <f>IF($A173="","",(VLOOKUP($A173,ACOUSTICS_COMBINED!$B$3:$AQ$501,18,FALSE)))</f>
        <v/>
      </c>
      <c r="M173" s="1" t="str">
        <f>IF($A173="","",(VLOOKUP($A173,ACOUSTICS_COMBINED!$B$3:$AQ$501,25,FALSE)))</f>
        <v/>
      </c>
      <c r="N173" s="16" t="str">
        <f>IF($A173="","",(VLOOKUP($A173,ACOUSTICS_COMBINED!$B$3:$AQ$501,19,FALSE)))</f>
        <v/>
      </c>
      <c r="O173" s="16" t="str">
        <f>IF($A173="","",(VLOOKUP($A173,ACOUSTICS_COMBINED!$B$3:$AQ$501,20,FALSE)))</f>
        <v/>
      </c>
      <c r="P173" s="1" t="str">
        <f>IF($A173="","",(VLOOKUP($A173,ACOUSTICS_COMBINED!$B$3:$AQ$501,26,FALSE)))</f>
        <v/>
      </c>
      <c r="Q173" s="1" t="str">
        <f>IF($A173="","",(VLOOKUP($A173,ACOUSTICS_COMBINED!$B$3:$AQ$501,27,FALSE)))</f>
        <v/>
      </c>
      <c r="R173" s="1" t="str">
        <f>IF($A173="","",(VLOOKUP($A173,ACOUSTICS_COMBINED!$B$3:$AQ$501,28,FALSE)))</f>
        <v/>
      </c>
      <c r="S173" s="1" t="str">
        <f>IF($A173="","",(VLOOKUP($A173,ACOUSTICS_COMBINED!$B$3:$AQ$501,29,FALSE)))</f>
        <v/>
      </c>
      <c r="T173" s="1" t="str">
        <f>IF($A173="","",(VLOOKUP($A173,ACOUSTICS_COMBINED!$B$3:$AQ$501,30,FALSE)))</f>
        <v/>
      </c>
      <c r="U173" s="1" t="str">
        <f>IF($A173="","",(VLOOKUP($A173,ACOUSTICS_COMBINED!$B$3:$AQ$501,31,FALSE)))</f>
        <v/>
      </c>
      <c r="V173" s="1" t="str">
        <f>IF($A173="","",(VLOOKUP($A173,ACOUSTICS_COMBINED!$B$3:$AQ$501,32,FALSE)))</f>
        <v/>
      </c>
      <c r="W173" s="1" t="str">
        <f>IF($A173="","",(VLOOKUP($A173,ACOUSTICS_COMBINED!$B$3:$AQ$501,33,FALSE)))</f>
        <v/>
      </c>
      <c r="X173" s="1" t="str">
        <f>IF($A173="","",(VLOOKUP($A173,ACOUSTICS_COMBINED!$B$3:$AQ$501,34,FALSE)))</f>
        <v/>
      </c>
      <c r="Y173" s="1" t="str">
        <f>IF($A173="","",(VLOOKUP($A173,ACOUSTICS_COMBINED!$B$3:$AQ$501,35,FALSE)))</f>
        <v/>
      </c>
      <c r="Z173" s="1" t="str">
        <f>IF($A173="","",(VLOOKUP($A173,ACOUSTICS_COMBINED!$B$3:$AQ$501,36,FALSE)))</f>
        <v/>
      </c>
      <c r="AA173" s="1" t="str">
        <f>IF($A173="","",(VLOOKUP($A173,ACOUSTICS_COMBINED!$B$3:$AQ$501,37,FALSE)))</f>
        <v/>
      </c>
      <c r="AB173" s="1" t="str">
        <f>IF($A173="","",(VLOOKUP($A173,ACOUSTICS_COMBINED!$B$3:$AQ$501,38,FALSE)))</f>
        <v/>
      </c>
      <c r="AC173" s="1" t="str">
        <f>IF($A173="","",(VLOOKUP($A173,ACOUSTICS_COMBINED!$B$3:$AQ$501,39,FALSE)))</f>
        <v/>
      </c>
      <c r="AD173" s="1" t="str">
        <f>IF($A173="","",(VLOOKUP($A173,ACOUSTICS_COMBINED!$B$3:$AQ$501,40,FALSE)))</f>
        <v/>
      </c>
      <c r="AE173" s="1" t="str">
        <f>IF($A173="","",(VLOOKUP($A173,ACOUSTICS_COMBINED!$B$3:$AQ$501,41,FALSE)))</f>
        <v/>
      </c>
      <c r="AF173" s="1" t="str">
        <f>IF($A173="","",(VLOOKUP($A173,ACOUSTICS_COMBINED!$B$3:$AQ$501,42,FALSE)))</f>
        <v/>
      </c>
      <c r="AG173" s="27" t="str">
        <f>IF($A173="","",(VLOOKUP($A173,ACOUSTIC_PIVOT_TABLE!$B$4:$AO$500,2,FALSE)))</f>
        <v/>
      </c>
      <c r="AH173" s="27" t="str">
        <f>IF($A173="","",(VLOOKUP($A173,ACOUSTIC_PIVOT_TABLE!$B$4:$AO$500,3,FALSE)))</f>
        <v/>
      </c>
      <c r="AI173" s="27" t="str">
        <f>IF($A173="","",(VLOOKUP($A173,ACOUSTIC_PIVOT_TABLE!$B$4:$AO$500,4,FALSE)))</f>
        <v/>
      </c>
      <c r="AJ173" s="27" t="str">
        <f>IF($A173="","",(VLOOKUP($A173,ACOUSTIC_PIVOT_TABLE!$B$4:$AO$500,5,FALSE)))</f>
        <v/>
      </c>
      <c r="AK173" s="27" t="str">
        <f>IF($A173="","",(VLOOKUP($A173,ACOUSTIC_PIVOT_TABLE!$B$4:$AO$500,6,FALSE)))</f>
        <v/>
      </c>
      <c r="AL173" s="27" t="str">
        <f>IF($A173="","",(VLOOKUP($A173,ACOUSTIC_PIVOT_TABLE!$B$4:$AO$500,7,FALSE)))</f>
        <v/>
      </c>
      <c r="AM173" s="27" t="str">
        <f>IF($A173="","",(VLOOKUP($A173,ACOUSTIC_PIVOT_TABLE!$B$4:$AO$500,8,FALSE)))</f>
        <v/>
      </c>
      <c r="AN173" s="27" t="str">
        <f>IF($A173="","",(VLOOKUP($A173,ACOUSTIC_PIVOT_TABLE!$B$4:$AO$500,9,FALSE)))</f>
        <v/>
      </c>
      <c r="AO173" s="27" t="str">
        <f>IF($A173="","",(VLOOKUP($A173,ACOUSTIC_PIVOT_TABLE!$B$4:$AO$500,10,FALSE)))</f>
        <v/>
      </c>
      <c r="AP173" s="27" t="str">
        <f>IF($A173="","",(VLOOKUP($A173,ACOUSTIC_PIVOT_TABLE!$B$4:$AO$500,11,FALSE)))</f>
        <v/>
      </c>
      <c r="AQ173" s="27" t="str">
        <f>IF($A173="","",(VLOOKUP($A173,ACOUSTIC_PIVOT_TABLE!$B$4:$AO$500,12,FALSE)))</f>
        <v/>
      </c>
      <c r="AR173" s="27" t="str">
        <f>IF($A173="","",(VLOOKUP($A173,ACOUSTIC_PIVOT_TABLE!$B$4:$AO$500,13,FALSE)))</f>
        <v/>
      </c>
      <c r="AS173" s="27" t="str">
        <f>IF($A173="","",(VLOOKUP($A173,ACOUSTIC_PIVOT_TABLE!$B$4:$AO$500,14,FALSE)))</f>
        <v/>
      </c>
      <c r="AT173" s="27" t="str">
        <f>IF($A173="","",(VLOOKUP($A173,ACOUSTIC_PIVOT_TABLE!$B$4:$AO$500,15,FALSE)))</f>
        <v/>
      </c>
      <c r="AU173" s="27" t="str">
        <f>IF($A173="","",(VLOOKUP($A173,ACOUSTIC_PIVOT_TABLE!$B$4:$AO$500,16,FALSE)))</f>
        <v/>
      </c>
      <c r="AV173" s="27" t="str">
        <f>IF($A173="","",(VLOOKUP($A173,ACOUSTIC_PIVOT_TABLE!$B$4:$AO$500,17,FALSE)))</f>
        <v/>
      </c>
      <c r="AW173" s="27" t="str">
        <f>IF($A173="","",(VLOOKUP($A173,ACOUSTIC_PIVOT_TABLE!$B$4:$AO$500,18,FALSE)))</f>
        <v/>
      </c>
      <c r="AX173" s="27" t="str">
        <f>IF($A173="","",(VLOOKUP($A173,ACOUSTIC_PIVOT_TABLE!$B$4:$AO$500,19,FALSE)))</f>
        <v/>
      </c>
      <c r="AY173" s="27" t="str">
        <f>IF($A173="","",(VLOOKUP($A173,ACOUSTIC_PIVOT_TABLE!$B$4:$AO$500,20,FALSE)))</f>
        <v/>
      </c>
      <c r="AZ173" s="27" t="str">
        <f>IF($A173="","",(VLOOKUP($A173,ACOUSTIC_PIVOT_TABLE!$B$4:$AO$500,21,FALSE)))</f>
        <v/>
      </c>
      <c r="BA173" s="27" t="str">
        <f>IF($A173="","",(VLOOKUP($A173,ACOUSTIC_PIVOT_TABLE!$B$4:$AO$500,22,FALSE)))</f>
        <v/>
      </c>
      <c r="BB173" s="27" t="str">
        <f>IF($A173="","",(VLOOKUP($A173,ACOUSTIC_PIVOT_TABLE!$B$4:$AO$500,23,FALSE)))</f>
        <v/>
      </c>
      <c r="BC173" s="27" t="str">
        <f>IF($A173="","",(VLOOKUP($A173,ACOUSTIC_PIVOT_TABLE!$B$4:$AO$500,24,FALSE)))</f>
        <v/>
      </c>
      <c r="BD173" s="27" t="str">
        <f>IF($A173="","",(VLOOKUP($A173,ACOUSTIC_PIVOT_TABLE!$B$4:$AO$500,25,FALSE)))</f>
        <v/>
      </c>
      <c r="BE173" s="27" t="str">
        <f>IF($A173="","",(VLOOKUP($A173,ACOUSTIC_PIVOT_TABLE!$B$4:$AO$500,26,FALSE)))</f>
        <v/>
      </c>
      <c r="BF173" s="27" t="str">
        <f>IF($A173="","",(VLOOKUP($A173,ACOUSTIC_PIVOT_TABLE!$B$4:$AO$500,27,FALSE)))</f>
        <v/>
      </c>
      <c r="BG173" s="27" t="str">
        <f>IF($A173="","",(VLOOKUP($A173,ACOUSTIC_PIVOT_TABLE!$B$4:$AO$500,28,FALSE)))</f>
        <v/>
      </c>
      <c r="BH173" s="27" t="str">
        <f>IF($A173="","",(VLOOKUP($A173,ACOUSTIC_PIVOT_TABLE!$B$4:$AO$500,29,FALSE)))</f>
        <v/>
      </c>
      <c r="BI173" s="27" t="str">
        <f>IF($A173="","",(VLOOKUP($A173,ACOUSTIC_PIVOT_TABLE!$B$4:$AO$500,30,FALSE)))</f>
        <v/>
      </c>
      <c r="BJ173" s="27" t="str">
        <f>IF($A173="","",(VLOOKUP($A173,ACOUSTIC_PIVOT_TABLE!$B$4:$AO$500,31,FALSE)))</f>
        <v/>
      </c>
      <c r="BK173" s="27" t="str">
        <f>IF($A173="","",(VLOOKUP($A173,ACOUSTIC_PIVOT_TABLE!$B$4:$AO$500,32,FALSE)))</f>
        <v/>
      </c>
      <c r="BL173" s="27" t="str">
        <f>IF($A173="","",(VLOOKUP($A173,ACOUSTIC_PIVOT_TABLE!$B$4:$AO$500,33,FALSE)))</f>
        <v/>
      </c>
      <c r="BM173" s="27" t="str">
        <f>IF($A173="","",(VLOOKUP($A173,ACOUSTIC_PIVOT_TABLE!$B$4:$AO$500,34,FALSE)))</f>
        <v/>
      </c>
      <c r="BN173" s="27" t="str">
        <f>IF($A173="","",(VLOOKUP($A173,ACOUSTIC_PIVOT_TABLE!$B$4:$AO$500,35,FALSE)))</f>
        <v/>
      </c>
      <c r="BO173" s="27" t="str">
        <f>IF($A173="","",(VLOOKUP($A173,ACOUSTIC_PIVOT_TABLE!$B$4:$AO$500,36,FALSE)))</f>
        <v/>
      </c>
      <c r="BP173" s="27" t="str">
        <f>IF($A173="","",(VLOOKUP($A173,ACOUSTIC_PIVOT_TABLE!$B$4:$AO$500,37,FALSE)))</f>
        <v/>
      </c>
      <c r="BQ173" s="27" t="str">
        <f>IF($A173="","",(VLOOKUP($A173,ACOUSTIC_PIVOT_TABLE!$B$4:$AO$500,38,FALSE)))</f>
        <v/>
      </c>
      <c r="BR173" s="27" t="str">
        <f>IF($A173="","",(VLOOKUP($A173,ACOUSTIC_PIVOT_TABLE!$B$4:$AO$500,39,FALSE)))</f>
        <v/>
      </c>
      <c r="BS173" s="27" t="str">
        <f>IF($A173="","",(VLOOKUP($A173,ACOUSTIC_PIVOT_TABLE!$B$4:$AO$500,40,FALSE)))</f>
        <v/>
      </c>
    </row>
    <row r="174" spans="1:71" x14ac:dyDescent="0.25">
      <c r="A174" s="1" t="str">
        <f>IF(ACOUSTIC_PIVOT_TABLE!B176 = 0, "",ACOUSTIC_PIVOT_TABLE!B176)</f>
        <v/>
      </c>
      <c r="B174" s="1" t="str">
        <f>IF($A174="","",(VLOOKUP($A174,ACOUSTICS_COMBINED!$B$3:$AQ$501,21,FALSE)))</f>
        <v/>
      </c>
      <c r="C174" s="1" t="str">
        <f>IF($A174="","",(VLOOKUP($A174,ACOUSTICS_COMBINED!$B$3:$AQ$501,22,FALSE)))</f>
        <v/>
      </c>
      <c r="D174" s="1" t="str">
        <f>IF($A174="","",(VLOOKUP($A174,ACOUSTICS_COMBINED!$B$3:$AQ$501,12,FALSE)))</f>
        <v/>
      </c>
      <c r="E174" s="1" t="str">
        <f>IF($A174="","",(VLOOKUP($A174,ACOUSTICS_COMBINED!$B$3:$AQ$501,13,FALSE)))</f>
        <v/>
      </c>
      <c r="F174" s="1" t="str">
        <f>IF($A174="","",(VLOOKUP($A174,ACOUSTICS_COMBINED!$B$3:$AQ$501,14,FALSE)))</f>
        <v/>
      </c>
      <c r="G174" s="1" t="str">
        <f>IF($A174="","",(VLOOKUP($A174,ACOUSTICS_COMBINED!$B$3:$AQ$501,23,FALSE)))</f>
        <v/>
      </c>
      <c r="H174" s="1" t="str">
        <f>IF($A174="","",(VLOOKUP($A174,ACOUSTICS_COMBINED!$B$3:$AQ$501,24,FALSE)))</f>
        <v/>
      </c>
      <c r="I174" s="1" t="str">
        <f>IF($A174="","",(VLOOKUP($A174,ACOUSTICS_COMBINED!$B$3:$AQ$501,15,FALSE)))</f>
        <v/>
      </c>
      <c r="J174" s="1" t="str">
        <f>IF($A174="","",(VLOOKUP($A174,ACOUSTICS_COMBINED!$B$3:$AQ$501,16,FALSE)))</f>
        <v/>
      </c>
      <c r="K174" s="1" t="str">
        <f>IF($A174="","",(VLOOKUP($A174,ACOUSTICS_COMBINED!$B$3:$AQ$501,17,FALSE)))</f>
        <v/>
      </c>
      <c r="L174" s="1" t="str">
        <f>IF($A174="","",(VLOOKUP($A174,ACOUSTICS_COMBINED!$B$3:$AQ$501,18,FALSE)))</f>
        <v/>
      </c>
      <c r="M174" s="1" t="str">
        <f>IF($A174="","",(VLOOKUP($A174,ACOUSTICS_COMBINED!$B$3:$AQ$501,25,FALSE)))</f>
        <v/>
      </c>
      <c r="N174" s="16" t="str">
        <f>IF($A174="","",(VLOOKUP($A174,ACOUSTICS_COMBINED!$B$3:$AQ$501,19,FALSE)))</f>
        <v/>
      </c>
      <c r="O174" s="16" t="str">
        <f>IF($A174="","",(VLOOKUP($A174,ACOUSTICS_COMBINED!$B$3:$AQ$501,20,FALSE)))</f>
        <v/>
      </c>
      <c r="P174" s="1" t="str">
        <f>IF($A174="","",(VLOOKUP($A174,ACOUSTICS_COMBINED!$B$3:$AQ$501,26,FALSE)))</f>
        <v/>
      </c>
      <c r="Q174" s="1" t="str">
        <f>IF($A174="","",(VLOOKUP($A174,ACOUSTICS_COMBINED!$B$3:$AQ$501,27,FALSE)))</f>
        <v/>
      </c>
      <c r="R174" s="1" t="str">
        <f>IF($A174="","",(VLOOKUP($A174,ACOUSTICS_COMBINED!$B$3:$AQ$501,28,FALSE)))</f>
        <v/>
      </c>
      <c r="S174" s="1" t="str">
        <f>IF($A174="","",(VLOOKUP($A174,ACOUSTICS_COMBINED!$B$3:$AQ$501,29,FALSE)))</f>
        <v/>
      </c>
      <c r="T174" s="1" t="str">
        <f>IF($A174="","",(VLOOKUP($A174,ACOUSTICS_COMBINED!$B$3:$AQ$501,30,FALSE)))</f>
        <v/>
      </c>
      <c r="U174" s="1" t="str">
        <f>IF($A174="","",(VLOOKUP($A174,ACOUSTICS_COMBINED!$B$3:$AQ$501,31,FALSE)))</f>
        <v/>
      </c>
      <c r="V174" s="1" t="str">
        <f>IF($A174="","",(VLOOKUP($A174,ACOUSTICS_COMBINED!$B$3:$AQ$501,32,FALSE)))</f>
        <v/>
      </c>
      <c r="W174" s="1" t="str">
        <f>IF($A174="","",(VLOOKUP($A174,ACOUSTICS_COMBINED!$B$3:$AQ$501,33,FALSE)))</f>
        <v/>
      </c>
      <c r="X174" s="1" t="str">
        <f>IF($A174="","",(VLOOKUP($A174,ACOUSTICS_COMBINED!$B$3:$AQ$501,34,FALSE)))</f>
        <v/>
      </c>
      <c r="Y174" s="1" t="str">
        <f>IF($A174="","",(VLOOKUP($A174,ACOUSTICS_COMBINED!$B$3:$AQ$501,35,FALSE)))</f>
        <v/>
      </c>
      <c r="Z174" s="1" t="str">
        <f>IF($A174="","",(VLOOKUP($A174,ACOUSTICS_COMBINED!$B$3:$AQ$501,36,FALSE)))</f>
        <v/>
      </c>
      <c r="AA174" s="1" t="str">
        <f>IF($A174="","",(VLOOKUP($A174,ACOUSTICS_COMBINED!$B$3:$AQ$501,37,FALSE)))</f>
        <v/>
      </c>
      <c r="AB174" s="1" t="str">
        <f>IF($A174="","",(VLOOKUP($A174,ACOUSTICS_COMBINED!$B$3:$AQ$501,38,FALSE)))</f>
        <v/>
      </c>
      <c r="AC174" s="1" t="str">
        <f>IF($A174="","",(VLOOKUP($A174,ACOUSTICS_COMBINED!$B$3:$AQ$501,39,FALSE)))</f>
        <v/>
      </c>
      <c r="AD174" s="1" t="str">
        <f>IF($A174="","",(VLOOKUP($A174,ACOUSTICS_COMBINED!$B$3:$AQ$501,40,FALSE)))</f>
        <v/>
      </c>
      <c r="AE174" s="1" t="str">
        <f>IF($A174="","",(VLOOKUP($A174,ACOUSTICS_COMBINED!$B$3:$AQ$501,41,FALSE)))</f>
        <v/>
      </c>
      <c r="AF174" s="1" t="str">
        <f>IF($A174="","",(VLOOKUP($A174,ACOUSTICS_COMBINED!$B$3:$AQ$501,42,FALSE)))</f>
        <v/>
      </c>
      <c r="AG174" s="27" t="str">
        <f>IF($A174="","",(VLOOKUP($A174,ACOUSTIC_PIVOT_TABLE!$B$4:$AO$500,2,FALSE)))</f>
        <v/>
      </c>
      <c r="AH174" s="27" t="str">
        <f>IF($A174="","",(VLOOKUP($A174,ACOUSTIC_PIVOT_TABLE!$B$4:$AO$500,3,FALSE)))</f>
        <v/>
      </c>
      <c r="AI174" s="27" t="str">
        <f>IF($A174="","",(VLOOKUP($A174,ACOUSTIC_PIVOT_TABLE!$B$4:$AO$500,4,FALSE)))</f>
        <v/>
      </c>
      <c r="AJ174" s="27" t="str">
        <f>IF($A174="","",(VLOOKUP($A174,ACOUSTIC_PIVOT_TABLE!$B$4:$AO$500,5,FALSE)))</f>
        <v/>
      </c>
      <c r="AK174" s="27" t="str">
        <f>IF($A174="","",(VLOOKUP($A174,ACOUSTIC_PIVOT_TABLE!$B$4:$AO$500,6,FALSE)))</f>
        <v/>
      </c>
      <c r="AL174" s="27" t="str">
        <f>IF($A174="","",(VLOOKUP($A174,ACOUSTIC_PIVOT_TABLE!$B$4:$AO$500,7,FALSE)))</f>
        <v/>
      </c>
      <c r="AM174" s="27" t="str">
        <f>IF($A174="","",(VLOOKUP($A174,ACOUSTIC_PIVOT_TABLE!$B$4:$AO$500,8,FALSE)))</f>
        <v/>
      </c>
      <c r="AN174" s="27" t="str">
        <f>IF($A174="","",(VLOOKUP($A174,ACOUSTIC_PIVOT_TABLE!$B$4:$AO$500,9,FALSE)))</f>
        <v/>
      </c>
      <c r="AO174" s="27" t="str">
        <f>IF($A174="","",(VLOOKUP($A174,ACOUSTIC_PIVOT_TABLE!$B$4:$AO$500,10,FALSE)))</f>
        <v/>
      </c>
      <c r="AP174" s="27" t="str">
        <f>IF($A174="","",(VLOOKUP($A174,ACOUSTIC_PIVOT_TABLE!$B$4:$AO$500,11,FALSE)))</f>
        <v/>
      </c>
      <c r="AQ174" s="27" t="str">
        <f>IF($A174="","",(VLOOKUP($A174,ACOUSTIC_PIVOT_TABLE!$B$4:$AO$500,12,FALSE)))</f>
        <v/>
      </c>
      <c r="AR174" s="27" t="str">
        <f>IF($A174="","",(VLOOKUP($A174,ACOUSTIC_PIVOT_TABLE!$B$4:$AO$500,13,FALSE)))</f>
        <v/>
      </c>
      <c r="AS174" s="27" t="str">
        <f>IF($A174="","",(VLOOKUP($A174,ACOUSTIC_PIVOT_TABLE!$B$4:$AO$500,14,FALSE)))</f>
        <v/>
      </c>
      <c r="AT174" s="27" t="str">
        <f>IF($A174="","",(VLOOKUP($A174,ACOUSTIC_PIVOT_TABLE!$B$4:$AO$500,15,FALSE)))</f>
        <v/>
      </c>
      <c r="AU174" s="27" t="str">
        <f>IF($A174="","",(VLOOKUP($A174,ACOUSTIC_PIVOT_TABLE!$B$4:$AO$500,16,FALSE)))</f>
        <v/>
      </c>
      <c r="AV174" s="27" t="str">
        <f>IF($A174="","",(VLOOKUP($A174,ACOUSTIC_PIVOT_TABLE!$B$4:$AO$500,17,FALSE)))</f>
        <v/>
      </c>
      <c r="AW174" s="27" t="str">
        <f>IF($A174="","",(VLOOKUP($A174,ACOUSTIC_PIVOT_TABLE!$B$4:$AO$500,18,FALSE)))</f>
        <v/>
      </c>
      <c r="AX174" s="27" t="str">
        <f>IF($A174="","",(VLOOKUP($A174,ACOUSTIC_PIVOT_TABLE!$B$4:$AO$500,19,FALSE)))</f>
        <v/>
      </c>
      <c r="AY174" s="27" t="str">
        <f>IF($A174="","",(VLOOKUP($A174,ACOUSTIC_PIVOT_TABLE!$B$4:$AO$500,20,FALSE)))</f>
        <v/>
      </c>
      <c r="AZ174" s="27" t="str">
        <f>IF($A174="","",(VLOOKUP($A174,ACOUSTIC_PIVOT_TABLE!$B$4:$AO$500,21,FALSE)))</f>
        <v/>
      </c>
      <c r="BA174" s="27" t="str">
        <f>IF($A174="","",(VLOOKUP($A174,ACOUSTIC_PIVOT_TABLE!$B$4:$AO$500,22,FALSE)))</f>
        <v/>
      </c>
      <c r="BB174" s="27" t="str">
        <f>IF($A174="","",(VLOOKUP($A174,ACOUSTIC_PIVOT_TABLE!$B$4:$AO$500,23,FALSE)))</f>
        <v/>
      </c>
      <c r="BC174" s="27" t="str">
        <f>IF($A174="","",(VLOOKUP($A174,ACOUSTIC_PIVOT_TABLE!$B$4:$AO$500,24,FALSE)))</f>
        <v/>
      </c>
      <c r="BD174" s="27" t="str">
        <f>IF($A174="","",(VLOOKUP($A174,ACOUSTIC_PIVOT_TABLE!$B$4:$AO$500,25,FALSE)))</f>
        <v/>
      </c>
      <c r="BE174" s="27" t="str">
        <f>IF($A174="","",(VLOOKUP($A174,ACOUSTIC_PIVOT_TABLE!$B$4:$AO$500,26,FALSE)))</f>
        <v/>
      </c>
      <c r="BF174" s="27" t="str">
        <f>IF($A174="","",(VLOOKUP($A174,ACOUSTIC_PIVOT_TABLE!$B$4:$AO$500,27,FALSE)))</f>
        <v/>
      </c>
      <c r="BG174" s="27" t="str">
        <f>IF($A174="","",(VLOOKUP($A174,ACOUSTIC_PIVOT_TABLE!$B$4:$AO$500,28,FALSE)))</f>
        <v/>
      </c>
      <c r="BH174" s="27" t="str">
        <f>IF($A174="","",(VLOOKUP($A174,ACOUSTIC_PIVOT_TABLE!$B$4:$AO$500,29,FALSE)))</f>
        <v/>
      </c>
      <c r="BI174" s="27" t="str">
        <f>IF($A174="","",(VLOOKUP($A174,ACOUSTIC_PIVOT_TABLE!$B$4:$AO$500,30,FALSE)))</f>
        <v/>
      </c>
      <c r="BJ174" s="27" t="str">
        <f>IF($A174="","",(VLOOKUP($A174,ACOUSTIC_PIVOT_TABLE!$B$4:$AO$500,31,FALSE)))</f>
        <v/>
      </c>
      <c r="BK174" s="27" t="str">
        <f>IF($A174="","",(VLOOKUP($A174,ACOUSTIC_PIVOT_TABLE!$B$4:$AO$500,32,FALSE)))</f>
        <v/>
      </c>
      <c r="BL174" s="27" t="str">
        <f>IF($A174="","",(VLOOKUP($A174,ACOUSTIC_PIVOT_TABLE!$B$4:$AO$500,33,FALSE)))</f>
        <v/>
      </c>
      <c r="BM174" s="27" t="str">
        <f>IF($A174="","",(VLOOKUP($A174,ACOUSTIC_PIVOT_TABLE!$B$4:$AO$500,34,FALSE)))</f>
        <v/>
      </c>
      <c r="BN174" s="27" t="str">
        <f>IF($A174="","",(VLOOKUP($A174,ACOUSTIC_PIVOT_TABLE!$B$4:$AO$500,35,FALSE)))</f>
        <v/>
      </c>
      <c r="BO174" s="27" t="str">
        <f>IF($A174="","",(VLOOKUP($A174,ACOUSTIC_PIVOT_TABLE!$B$4:$AO$500,36,FALSE)))</f>
        <v/>
      </c>
      <c r="BP174" s="27" t="str">
        <f>IF($A174="","",(VLOOKUP($A174,ACOUSTIC_PIVOT_TABLE!$B$4:$AO$500,37,FALSE)))</f>
        <v/>
      </c>
      <c r="BQ174" s="27" t="str">
        <f>IF($A174="","",(VLOOKUP($A174,ACOUSTIC_PIVOT_TABLE!$B$4:$AO$500,38,FALSE)))</f>
        <v/>
      </c>
      <c r="BR174" s="27" t="str">
        <f>IF($A174="","",(VLOOKUP($A174,ACOUSTIC_PIVOT_TABLE!$B$4:$AO$500,39,FALSE)))</f>
        <v/>
      </c>
      <c r="BS174" s="27" t="str">
        <f>IF($A174="","",(VLOOKUP($A174,ACOUSTIC_PIVOT_TABLE!$B$4:$AO$500,40,FALSE)))</f>
        <v/>
      </c>
    </row>
    <row r="175" spans="1:71" x14ac:dyDescent="0.25">
      <c r="A175" s="1" t="str">
        <f>IF(ACOUSTIC_PIVOT_TABLE!B177 = 0, "",ACOUSTIC_PIVOT_TABLE!B177)</f>
        <v/>
      </c>
      <c r="B175" s="1" t="str">
        <f>IF($A175="","",(VLOOKUP($A175,ACOUSTICS_COMBINED!$B$3:$AQ$501,21,FALSE)))</f>
        <v/>
      </c>
      <c r="C175" s="1" t="str">
        <f>IF($A175="","",(VLOOKUP($A175,ACOUSTICS_COMBINED!$B$3:$AQ$501,22,FALSE)))</f>
        <v/>
      </c>
      <c r="D175" s="1" t="str">
        <f>IF($A175="","",(VLOOKUP($A175,ACOUSTICS_COMBINED!$B$3:$AQ$501,12,FALSE)))</f>
        <v/>
      </c>
      <c r="E175" s="1" t="str">
        <f>IF($A175="","",(VLOOKUP($A175,ACOUSTICS_COMBINED!$B$3:$AQ$501,13,FALSE)))</f>
        <v/>
      </c>
      <c r="F175" s="1" t="str">
        <f>IF($A175="","",(VLOOKUP($A175,ACOUSTICS_COMBINED!$B$3:$AQ$501,14,FALSE)))</f>
        <v/>
      </c>
      <c r="G175" s="1" t="str">
        <f>IF($A175="","",(VLOOKUP($A175,ACOUSTICS_COMBINED!$B$3:$AQ$501,23,FALSE)))</f>
        <v/>
      </c>
      <c r="H175" s="1" t="str">
        <f>IF($A175="","",(VLOOKUP($A175,ACOUSTICS_COMBINED!$B$3:$AQ$501,24,FALSE)))</f>
        <v/>
      </c>
      <c r="I175" s="1" t="str">
        <f>IF($A175="","",(VLOOKUP($A175,ACOUSTICS_COMBINED!$B$3:$AQ$501,15,FALSE)))</f>
        <v/>
      </c>
      <c r="J175" s="1" t="str">
        <f>IF($A175="","",(VLOOKUP($A175,ACOUSTICS_COMBINED!$B$3:$AQ$501,16,FALSE)))</f>
        <v/>
      </c>
      <c r="K175" s="1" t="str">
        <f>IF($A175="","",(VLOOKUP($A175,ACOUSTICS_COMBINED!$B$3:$AQ$501,17,FALSE)))</f>
        <v/>
      </c>
      <c r="L175" s="1" t="str">
        <f>IF($A175="","",(VLOOKUP($A175,ACOUSTICS_COMBINED!$B$3:$AQ$501,18,FALSE)))</f>
        <v/>
      </c>
      <c r="M175" s="1" t="str">
        <f>IF($A175="","",(VLOOKUP($A175,ACOUSTICS_COMBINED!$B$3:$AQ$501,25,FALSE)))</f>
        <v/>
      </c>
      <c r="N175" s="16" t="str">
        <f>IF($A175="","",(VLOOKUP($A175,ACOUSTICS_COMBINED!$B$3:$AQ$501,19,FALSE)))</f>
        <v/>
      </c>
      <c r="O175" s="16" t="str">
        <f>IF($A175="","",(VLOOKUP($A175,ACOUSTICS_COMBINED!$B$3:$AQ$501,20,FALSE)))</f>
        <v/>
      </c>
      <c r="P175" s="1" t="str">
        <f>IF($A175="","",(VLOOKUP($A175,ACOUSTICS_COMBINED!$B$3:$AQ$501,26,FALSE)))</f>
        <v/>
      </c>
      <c r="Q175" s="1" t="str">
        <f>IF($A175="","",(VLOOKUP($A175,ACOUSTICS_COMBINED!$B$3:$AQ$501,27,FALSE)))</f>
        <v/>
      </c>
      <c r="R175" s="1" t="str">
        <f>IF($A175="","",(VLOOKUP($A175,ACOUSTICS_COMBINED!$B$3:$AQ$501,28,FALSE)))</f>
        <v/>
      </c>
      <c r="S175" s="1" t="str">
        <f>IF($A175="","",(VLOOKUP($A175,ACOUSTICS_COMBINED!$B$3:$AQ$501,29,FALSE)))</f>
        <v/>
      </c>
      <c r="T175" s="1" t="str">
        <f>IF($A175="","",(VLOOKUP($A175,ACOUSTICS_COMBINED!$B$3:$AQ$501,30,FALSE)))</f>
        <v/>
      </c>
      <c r="U175" s="1" t="str">
        <f>IF($A175="","",(VLOOKUP($A175,ACOUSTICS_COMBINED!$B$3:$AQ$501,31,FALSE)))</f>
        <v/>
      </c>
      <c r="V175" s="1" t="str">
        <f>IF($A175="","",(VLOOKUP($A175,ACOUSTICS_COMBINED!$B$3:$AQ$501,32,FALSE)))</f>
        <v/>
      </c>
      <c r="W175" s="1" t="str">
        <f>IF($A175="","",(VLOOKUP($A175,ACOUSTICS_COMBINED!$B$3:$AQ$501,33,FALSE)))</f>
        <v/>
      </c>
      <c r="X175" s="1" t="str">
        <f>IF($A175="","",(VLOOKUP($A175,ACOUSTICS_COMBINED!$B$3:$AQ$501,34,FALSE)))</f>
        <v/>
      </c>
      <c r="Y175" s="1" t="str">
        <f>IF($A175="","",(VLOOKUP($A175,ACOUSTICS_COMBINED!$B$3:$AQ$501,35,FALSE)))</f>
        <v/>
      </c>
      <c r="Z175" s="1" t="str">
        <f>IF($A175="","",(VLOOKUP($A175,ACOUSTICS_COMBINED!$B$3:$AQ$501,36,FALSE)))</f>
        <v/>
      </c>
      <c r="AA175" s="1" t="str">
        <f>IF($A175="","",(VLOOKUP($A175,ACOUSTICS_COMBINED!$B$3:$AQ$501,37,FALSE)))</f>
        <v/>
      </c>
      <c r="AB175" s="1" t="str">
        <f>IF($A175="","",(VLOOKUP($A175,ACOUSTICS_COMBINED!$B$3:$AQ$501,38,FALSE)))</f>
        <v/>
      </c>
      <c r="AC175" s="1" t="str">
        <f>IF($A175="","",(VLOOKUP($A175,ACOUSTICS_COMBINED!$B$3:$AQ$501,39,FALSE)))</f>
        <v/>
      </c>
      <c r="AD175" s="1" t="str">
        <f>IF($A175="","",(VLOOKUP($A175,ACOUSTICS_COMBINED!$B$3:$AQ$501,40,FALSE)))</f>
        <v/>
      </c>
      <c r="AE175" s="1" t="str">
        <f>IF($A175="","",(VLOOKUP($A175,ACOUSTICS_COMBINED!$B$3:$AQ$501,41,FALSE)))</f>
        <v/>
      </c>
      <c r="AF175" s="1" t="str">
        <f>IF($A175="","",(VLOOKUP($A175,ACOUSTICS_COMBINED!$B$3:$AQ$501,42,FALSE)))</f>
        <v/>
      </c>
      <c r="AG175" s="27" t="str">
        <f>IF($A175="","",(VLOOKUP($A175,ACOUSTIC_PIVOT_TABLE!$B$4:$AO$500,2,FALSE)))</f>
        <v/>
      </c>
      <c r="AH175" s="27" t="str">
        <f>IF($A175="","",(VLOOKUP($A175,ACOUSTIC_PIVOT_TABLE!$B$4:$AO$500,3,FALSE)))</f>
        <v/>
      </c>
      <c r="AI175" s="27" t="str">
        <f>IF($A175="","",(VLOOKUP($A175,ACOUSTIC_PIVOT_TABLE!$B$4:$AO$500,4,FALSE)))</f>
        <v/>
      </c>
      <c r="AJ175" s="27" t="str">
        <f>IF($A175="","",(VLOOKUP($A175,ACOUSTIC_PIVOT_TABLE!$B$4:$AO$500,5,FALSE)))</f>
        <v/>
      </c>
      <c r="AK175" s="27" t="str">
        <f>IF($A175="","",(VLOOKUP($A175,ACOUSTIC_PIVOT_TABLE!$B$4:$AO$500,6,FALSE)))</f>
        <v/>
      </c>
      <c r="AL175" s="27" t="str">
        <f>IF($A175="","",(VLOOKUP($A175,ACOUSTIC_PIVOT_TABLE!$B$4:$AO$500,7,FALSE)))</f>
        <v/>
      </c>
      <c r="AM175" s="27" t="str">
        <f>IF($A175="","",(VLOOKUP($A175,ACOUSTIC_PIVOT_TABLE!$B$4:$AO$500,8,FALSE)))</f>
        <v/>
      </c>
      <c r="AN175" s="27" t="str">
        <f>IF($A175="","",(VLOOKUP($A175,ACOUSTIC_PIVOT_TABLE!$B$4:$AO$500,9,FALSE)))</f>
        <v/>
      </c>
      <c r="AO175" s="27" t="str">
        <f>IF($A175="","",(VLOOKUP($A175,ACOUSTIC_PIVOT_TABLE!$B$4:$AO$500,10,FALSE)))</f>
        <v/>
      </c>
      <c r="AP175" s="27" t="str">
        <f>IF($A175="","",(VLOOKUP($A175,ACOUSTIC_PIVOT_TABLE!$B$4:$AO$500,11,FALSE)))</f>
        <v/>
      </c>
      <c r="AQ175" s="27" t="str">
        <f>IF($A175="","",(VLOOKUP($A175,ACOUSTIC_PIVOT_TABLE!$B$4:$AO$500,12,FALSE)))</f>
        <v/>
      </c>
      <c r="AR175" s="27" t="str">
        <f>IF($A175="","",(VLOOKUP($A175,ACOUSTIC_PIVOT_TABLE!$B$4:$AO$500,13,FALSE)))</f>
        <v/>
      </c>
      <c r="AS175" s="27" t="str">
        <f>IF($A175="","",(VLOOKUP($A175,ACOUSTIC_PIVOT_TABLE!$B$4:$AO$500,14,FALSE)))</f>
        <v/>
      </c>
      <c r="AT175" s="27" t="str">
        <f>IF($A175="","",(VLOOKUP($A175,ACOUSTIC_PIVOT_TABLE!$B$4:$AO$500,15,FALSE)))</f>
        <v/>
      </c>
      <c r="AU175" s="27" t="str">
        <f>IF($A175="","",(VLOOKUP($A175,ACOUSTIC_PIVOT_TABLE!$B$4:$AO$500,16,FALSE)))</f>
        <v/>
      </c>
      <c r="AV175" s="27" t="str">
        <f>IF($A175="","",(VLOOKUP($A175,ACOUSTIC_PIVOT_TABLE!$B$4:$AO$500,17,FALSE)))</f>
        <v/>
      </c>
      <c r="AW175" s="27" t="str">
        <f>IF($A175="","",(VLOOKUP($A175,ACOUSTIC_PIVOT_TABLE!$B$4:$AO$500,18,FALSE)))</f>
        <v/>
      </c>
      <c r="AX175" s="27" t="str">
        <f>IF($A175="","",(VLOOKUP($A175,ACOUSTIC_PIVOT_TABLE!$B$4:$AO$500,19,FALSE)))</f>
        <v/>
      </c>
      <c r="AY175" s="27" t="str">
        <f>IF($A175="","",(VLOOKUP($A175,ACOUSTIC_PIVOT_TABLE!$B$4:$AO$500,20,FALSE)))</f>
        <v/>
      </c>
      <c r="AZ175" s="27" t="str">
        <f>IF($A175="","",(VLOOKUP($A175,ACOUSTIC_PIVOT_TABLE!$B$4:$AO$500,21,FALSE)))</f>
        <v/>
      </c>
      <c r="BA175" s="27" t="str">
        <f>IF($A175="","",(VLOOKUP($A175,ACOUSTIC_PIVOT_TABLE!$B$4:$AO$500,22,FALSE)))</f>
        <v/>
      </c>
      <c r="BB175" s="27" t="str">
        <f>IF($A175="","",(VLOOKUP($A175,ACOUSTIC_PIVOT_TABLE!$B$4:$AO$500,23,FALSE)))</f>
        <v/>
      </c>
      <c r="BC175" s="27" t="str">
        <f>IF($A175="","",(VLOOKUP($A175,ACOUSTIC_PIVOT_TABLE!$B$4:$AO$500,24,FALSE)))</f>
        <v/>
      </c>
      <c r="BD175" s="27" t="str">
        <f>IF($A175="","",(VLOOKUP($A175,ACOUSTIC_PIVOT_TABLE!$B$4:$AO$500,25,FALSE)))</f>
        <v/>
      </c>
      <c r="BE175" s="27" t="str">
        <f>IF($A175="","",(VLOOKUP($A175,ACOUSTIC_PIVOT_TABLE!$B$4:$AO$500,26,FALSE)))</f>
        <v/>
      </c>
      <c r="BF175" s="27" t="str">
        <f>IF($A175="","",(VLOOKUP($A175,ACOUSTIC_PIVOT_TABLE!$B$4:$AO$500,27,FALSE)))</f>
        <v/>
      </c>
      <c r="BG175" s="27" t="str">
        <f>IF($A175="","",(VLOOKUP($A175,ACOUSTIC_PIVOT_TABLE!$B$4:$AO$500,28,FALSE)))</f>
        <v/>
      </c>
      <c r="BH175" s="27" t="str">
        <f>IF($A175="","",(VLOOKUP($A175,ACOUSTIC_PIVOT_TABLE!$B$4:$AO$500,29,FALSE)))</f>
        <v/>
      </c>
      <c r="BI175" s="27" t="str">
        <f>IF($A175="","",(VLOOKUP($A175,ACOUSTIC_PIVOT_TABLE!$B$4:$AO$500,30,FALSE)))</f>
        <v/>
      </c>
      <c r="BJ175" s="27" t="str">
        <f>IF($A175="","",(VLOOKUP($A175,ACOUSTIC_PIVOT_TABLE!$B$4:$AO$500,31,FALSE)))</f>
        <v/>
      </c>
      <c r="BK175" s="27" t="str">
        <f>IF($A175="","",(VLOOKUP($A175,ACOUSTIC_PIVOT_TABLE!$B$4:$AO$500,32,FALSE)))</f>
        <v/>
      </c>
      <c r="BL175" s="27" t="str">
        <f>IF($A175="","",(VLOOKUP($A175,ACOUSTIC_PIVOT_TABLE!$B$4:$AO$500,33,FALSE)))</f>
        <v/>
      </c>
      <c r="BM175" s="27" t="str">
        <f>IF($A175="","",(VLOOKUP($A175,ACOUSTIC_PIVOT_TABLE!$B$4:$AO$500,34,FALSE)))</f>
        <v/>
      </c>
      <c r="BN175" s="27" t="str">
        <f>IF($A175="","",(VLOOKUP($A175,ACOUSTIC_PIVOT_TABLE!$B$4:$AO$500,35,FALSE)))</f>
        <v/>
      </c>
      <c r="BO175" s="27" t="str">
        <f>IF($A175="","",(VLOOKUP($A175,ACOUSTIC_PIVOT_TABLE!$B$4:$AO$500,36,FALSE)))</f>
        <v/>
      </c>
      <c r="BP175" s="27" t="str">
        <f>IF($A175="","",(VLOOKUP($A175,ACOUSTIC_PIVOT_TABLE!$B$4:$AO$500,37,FALSE)))</f>
        <v/>
      </c>
      <c r="BQ175" s="27" t="str">
        <f>IF($A175="","",(VLOOKUP($A175,ACOUSTIC_PIVOT_TABLE!$B$4:$AO$500,38,FALSE)))</f>
        <v/>
      </c>
      <c r="BR175" s="27" t="str">
        <f>IF($A175="","",(VLOOKUP($A175,ACOUSTIC_PIVOT_TABLE!$B$4:$AO$500,39,FALSE)))</f>
        <v/>
      </c>
      <c r="BS175" s="27" t="str">
        <f>IF($A175="","",(VLOOKUP($A175,ACOUSTIC_PIVOT_TABLE!$B$4:$AO$500,40,FALSE)))</f>
        <v/>
      </c>
    </row>
    <row r="176" spans="1:71" x14ac:dyDescent="0.25">
      <c r="A176" s="1" t="str">
        <f>IF(ACOUSTIC_PIVOT_TABLE!B178 = 0, "",ACOUSTIC_PIVOT_TABLE!B178)</f>
        <v/>
      </c>
      <c r="B176" s="1" t="str">
        <f>IF($A176="","",(VLOOKUP($A176,ACOUSTICS_COMBINED!$B$3:$AQ$501,21,FALSE)))</f>
        <v/>
      </c>
      <c r="C176" s="1" t="str">
        <f>IF($A176="","",(VLOOKUP($A176,ACOUSTICS_COMBINED!$B$3:$AQ$501,22,FALSE)))</f>
        <v/>
      </c>
      <c r="D176" s="1" t="str">
        <f>IF($A176="","",(VLOOKUP($A176,ACOUSTICS_COMBINED!$B$3:$AQ$501,12,FALSE)))</f>
        <v/>
      </c>
      <c r="E176" s="1" t="str">
        <f>IF($A176="","",(VLOOKUP($A176,ACOUSTICS_COMBINED!$B$3:$AQ$501,13,FALSE)))</f>
        <v/>
      </c>
      <c r="F176" s="1" t="str">
        <f>IF($A176="","",(VLOOKUP($A176,ACOUSTICS_COMBINED!$B$3:$AQ$501,14,FALSE)))</f>
        <v/>
      </c>
      <c r="G176" s="1" t="str">
        <f>IF($A176="","",(VLOOKUP($A176,ACOUSTICS_COMBINED!$B$3:$AQ$501,23,FALSE)))</f>
        <v/>
      </c>
      <c r="H176" s="1" t="str">
        <f>IF($A176="","",(VLOOKUP($A176,ACOUSTICS_COMBINED!$B$3:$AQ$501,24,FALSE)))</f>
        <v/>
      </c>
      <c r="I176" s="1" t="str">
        <f>IF($A176="","",(VLOOKUP($A176,ACOUSTICS_COMBINED!$B$3:$AQ$501,15,FALSE)))</f>
        <v/>
      </c>
      <c r="J176" s="1" t="str">
        <f>IF($A176="","",(VLOOKUP($A176,ACOUSTICS_COMBINED!$B$3:$AQ$501,16,FALSE)))</f>
        <v/>
      </c>
      <c r="K176" s="1" t="str">
        <f>IF($A176="","",(VLOOKUP($A176,ACOUSTICS_COMBINED!$B$3:$AQ$501,17,FALSE)))</f>
        <v/>
      </c>
      <c r="L176" s="1" t="str">
        <f>IF($A176="","",(VLOOKUP($A176,ACOUSTICS_COMBINED!$B$3:$AQ$501,18,FALSE)))</f>
        <v/>
      </c>
      <c r="M176" s="1" t="str">
        <f>IF($A176="","",(VLOOKUP($A176,ACOUSTICS_COMBINED!$B$3:$AQ$501,25,FALSE)))</f>
        <v/>
      </c>
      <c r="N176" s="16" t="str">
        <f>IF($A176="","",(VLOOKUP($A176,ACOUSTICS_COMBINED!$B$3:$AQ$501,19,FALSE)))</f>
        <v/>
      </c>
      <c r="O176" s="16" t="str">
        <f>IF($A176="","",(VLOOKUP($A176,ACOUSTICS_COMBINED!$B$3:$AQ$501,20,FALSE)))</f>
        <v/>
      </c>
      <c r="P176" s="1" t="str">
        <f>IF($A176="","",(VLOOKUP($A176,ACOUSTICS_COMBINED!$B$3:$AQ$501,26,FALSE)))</f>
        <v/>
      </c>
      <c r="Q176" s="1" t="str">
        <f>IF($A176="","",(VLOOKUP($A176,ACOUSTICS_COMBINED!$B$3:$AQ$501,27,FALSE)))</f>
        <v/>
      </c>
      <c r="R176" s="1" t="str">
        <f>IF($A176="","",(VLOOKUP($A176,ACOUSTICS_COMBINED!$B$3:$AQ$501,28,FALSE)))</f>
        <v/>
      </c>
      <c r="S176" s="1" t="str">
        <f>IF($A176="","",(VLOOKUP($A176,ACOUSTICS_COMBINED!$B$3:$AQ$501,29,FALSE)))</f>
        <v/>
      </c>
      <c r="T176" s="1" t="str">
        <f>IF($A176="","",(VLOOKUP($A176,ACOUSTICS_COMBINED!$B$3:$AQ$501,30,FALSE)))</f>
        <v/>
      </c>
      <c r="U176" s="1" t="str">
        <f>IF($A176="","",(VLOOKUP($A176,ACOUSTICS_COMBINED!$B$3:$AQ$501,31,FALSE)))</f>
        <v/>
      </c>
      <c r="V176" s="1" t="str">
        <f>IF($A176="","",(VLOOKUP($A176,ACOUSTICS_COMBINED!$B$3:$AQ$501,32,FALSE)))</f>
        <v/>
      </c>
      <c r="W176" s="1" t="str">
        <f>IF($A176="","",(VLOOKUP($A176,ACOUSTICS_COMBINED!$B$3:$AQ$501,33,FALSE)))</f>
        <v/>
      </c>
      <c r="X176" s="1" t="str">
        <f>IF($A176="","",(VLOOKUP($A176,ACOUSTICS_COMBINED!$B$3:$AQ$501,34,FALSE)))</f>
        <v/>
      </c>
      <c r="Y176" s="1" t="str">
        <f>IF($A176="","",(VLOOKUP($A176,ACOUSTICS_COMBINED!$B$3:$AQ$501,35,FALSE)))</f>
        <v/>
      </c>
      <c r="Z176" s="1" t="str">
        <f>IF($A176="","",(VLOOKUP($A176,ACOUSTICS_COMBINED!$B$3:$AQ$501,36,FALSE)))</f>
        <v/>
      </c>
      <c r="AA176" s="1" t="str">
        <f>IF($A176="","",(VLOOKUP($A176,ACOUSTICS_COMBINED!$B$3:$AQ$501,37,FALSE)))</f>
        <v/>
      </c>
      <c r="AB176" s="1" t="str">
        <f>IF($A176="","",(VLOOKUP($A176,ACOUSTICS_COMBINED!$B$3:$AQ$501,38,FALSE)))</f>
        <v/>
      </c>
      <c r="AC176" s="1" t="str">
        <f>IF($A176="","",(VLOOKUP($A176,ACOUSTICS_COMBINED!$B$3:$AQ$501,39,FALSE)))</f>
        <v/>
      </c>
      <c r="AD176" s="1" t="str">
        <f>IF($A176="","",(VLOOKUP($A176,ACOUSTICS_COMBINED!$B$3:$AQ$501,40,FALSE)))</f>
        <v/>
      </c>
      <c r="AE176" s="1" t="str">
        <f>IF($A176="","",(VLOOKUP($A176,ACOUSTICS_COMBINED!$B$3:$AQ$501,41,FALSE)))</f>
        <v/>
      </c>
      <c r="AF176" s="1" t="str">
        <f>IF($A176="","",(VLOOKUP($A176,ACOUSTICS_COMBINED!$B$3:$AQ$501,42,FALSE)))</f>
        <v/>
      </c>
      <c r="AG176" s="27" t="str">
        <f>IF($A176="","",(VLOOKUP($A176,ACOUSTIC_PIVOT_TABLE!$B$4:$AO$500,2,FALSE)))</f>
        <v/>
      </c>
      <c r="AH176" s="27" t="str">
        <f>IF($A176="","",(VLOOKUP($A176,ACOUSTIC_PIVOT_TABLE!$B$4:$AO$500,3,FALSE)))</f>
        <v/>
      </c>
      <c r="AI176" s="27" t="str">
        <f>IF($A176="","",(VLOOKUP($A176,ACOUSTIC_PIVOT_TABLE!$B$4:$AO$500,4,FALSE)))</f>
        <v/>
      </c>
      <c r="AJ176" s="27" t="str">
        <f>IF($A176="","",(VLOOKUP($A176,ACOUSTIC_PIVOT_TABLE!$B$4:$AO$500,5,FALSE)))</f>
        <v/>
      </c>
      <c r="AK176" s="27" t="str">
        <f>IF($A176="","",(VLOOKUP($A176,ACOUSTIC_PIVOT_TABLE!$B$4:$AO$500,6,FALSE)))</f>
        <v/>
      </c>
      <c r="AL176" s="27" t="str">
        <f>IF($A176="","",(VLOOKUP($A176,ACOUSTIC_PIVOT_TABLE!$B$4:$AO$500,7,FALSE)))</f>
        <v/>
      </c>
      <c r="AM176" s="27" t="str">
        <f>IF($A176="","",(VLOOKUP($A176,ACOUSTIC_PIVOT_TABLE!$B$4:$AO$500,8,FALSE)))</f>
        <v/>
      </c>
      <c r="AN176" s="27" t="str">
        <f>IF($A176="","",(VLOOKUP($A176,ACOUSTIC_PIVOT_TABLE!$B$4:$AO$500,9,FALSE)))</f>
        <v/>
      </c>
      <c r="AO176" s="27" t="str">
        <f>IF($A176="","",(VLOOKUP($A176,ACOUSTIC_PIVOT_TABLE!$B$4:$AO$500,10,FALSE)))</f>
        <v/>
      </c>
      <c r="AP176" s="27" t="str">
        <f>IF($A176="","",(VLOOKUP($A176,ACOUSTIC_PIVOT_TABLE!$B$4:$AO$500,11,FALSE)))</f>
        <v/>
      </c>
      <c r="AQ176" s="27" t="str">
        <f>IF($A176="","",(VLOOKUP($A176,ACOUSTIC_PIVOT_TABLE!$B$4:$AO$500,12,FALSE)))</f>
        <v/>
      </c>
      <c r="AR176" s="27" t="str">
        <f>IF($A176="","",(VLOOKUP($A176,ACOUSTIC_PIVOT_TABLE!$B$4:$AO$500,13,FALSE)))</f>
        <v/>
      </c>
      <c r="AS176" s="27" t="str">
        <f>IF($A176="","",(VLOOKUP($A176,ACOUSTIC_PIVOT_TABLE!$B$4:$AO$500,14,FALSE)))</f>
        <v/>
      </c>
      <c r="AT176" s="27" t="str">
        <f>IF($A176="","",(VLOOKUP($A176,ACOUSTIC_PIVOT_TABLE!$B$4:$AO$500,15,FALSE)))</f>
        <v/>
      </c>
      <c r="AU176" s="27" t="str">
        <f>IF($A176="","",(VLOOKUP($A176,ACOUSTIC_PIVOT_TABLE!$B$4:$AO$500,16,FALSE)))</f>
        <v/>
      </c>
      <c r="AV176" s="27" t="str">
        <f>IF($A176="","",(VLOOKUP($A176,ACOUSTIC_PIVOT_TABLE!$B$4:$AO$500,17,FALSE)))</f>
        <v/>
      </c>
      <c r="AW176" s="27" t="str">
        <f>IF($A176="","",(VLOOKUP($A176,ACOUSTIC_PIVOT_TABLE!$B$4:$AO$500,18,FALSE)))</f>
        <v/>
      </c>
      <c r="AX176" s="27" t="str">
        <f>IF($A176="","",(VLOOKUP($A176,ACOUSTIC_PIVOT_TABLE!$B$4:$AO$500,19,FALSE)))</f>
        <v/>
      </c>
      <c r="AY176" s="27" t="str">
        <f>IF($A176="","",(VLOOKUP($A176,ACOUSTIC_PIVOT_TABLE!$B$4:$AO$500,20,FALSE)))</f>
        <v/>
      </c>
      <c r="AZ176" s="27" t="str">
        <f>IF($A176="","",(VLOOKUP($A176,ACOUSTIC_PIVOT_TABLE!$B$4:$AO$500,21,FALSE)))</f>
        <v/>
      </c>
      <c r="BA176" s="27" t="str">
        <f>IF($A176="","",(VLOOKUP($A176,ACOUSTIC_PIVOT_TABLE!$B$4:$AO$500,22,FALSE)))</f>
        <v/>
      </c>
      <c r="BB176" s="27" t="str">
        <f>IF($A176="","",(VLOOKUP($A176,ACOUSTIC_PIVOT_TABLE!$B$4:$AO$500,23,FALSE)))</f>
        <v/>
      </c>
      <c r="BC176" s="27" t="str">
        <f>IF($A176="","",(VLOOKUP($A176,ACOUSTIC_PIVOT_TABLE!$B$4:$AO$500,24,FALSE)))</f>
        <v/>
      </c>
      <c r="BD176" s="27" t="str">
        <f>IF($A176="","",(VLOOKUP($A176,ACOUSTIC_PIVOT_TABLE!$B$4:$AO$500,25,FALSE)))</f>
        <v/>
      </c>
      <c r="BE176" s="27" t="str">
        <f>IF($A176="","",(VLOOKUP($A176,ACOUSTIC_PIVOT_TABLE!$B$4:$AO$500,26,FALSE)))</f>
        <v/>
      </c>
      <c r="BF176" s="27" t="str">
        <f>IF($A176="","",(VLOOKUP($A176,ACOUSTIC_PIVOT_TABLE!$B$4:$AO$500,27,FALSE)))</f>
        <v/>
      </c>
      <c r="BG176" s="27" t="str">
        <f>IF($A176="","",(VLOOKUP($A176,ACOUSTIC_PIVOT_TABLE!$B$4:$AO$500,28,FALSE)))</f>
        <v/>
      </c>
      <c r="BH176" s="27" t="str">
        <f>IF($A176="","",(VLOOKUP($A176,ACOUSTIC_PIVOT_TABLE!$B$4:$AO$500,29,FALSE)))</f>
        <v/>
      </c>
      <c r="BI176" s="27" t="str">
        <f>IF($A176="","",(VLOOKUP($A176,ACOUSTIC_PIVOT_TABLE!$B$4:$AO$500,30,FALSE)))</f>
        <v/>
      </c>
      <c r="BJ176" s="27" t="str">
        <f>IF($A176="","",(VLOOKUP($A176,ACOUSTIC_PIVOT_TABLE!$B$4:$AO$500,31,FALSE)))</f>
        <v/>
      </c>
      <c r="BK176" s="27" t="str">
        <f>IF($A176="","",(VLOOKUP($A176,ACOUSTIC_PIVOT_TABLE!$B$4:$AO$500,32,FALSE)))</f>
        <v/>
      </c>
      <c r="BL176" s="27" t="str">
        <f>IF($A176="","",(VLOOKUP($A176,ACOUSTIC_PIVOT_TABLE!$B$4:$AO$500,33,FALSE)))</f>
        <v/>
      </c>
      <c r="BM176" s="27" t="str">
        <f>IF($A176="","",(VLOOKUP($A176,ACOUSTIC_PIVOT_TABLE!$B$4:$AO$500,34,FALSE)))</f>
        <v/>
      </c>
      <c r="BN176" s="27" t="str">
        <f>IF($A176="","",(VLOOKUP($A176,ACOUSTIC_PIVOT_TABLE!$B$4:$AO$500,35,FALSE)))</f>
        <v/>
      </c>
      <c r="BO176" s="27" t="str">
        <f>IF($A176="","",(VLOOKUP($A176,ACOUSTIC_PIVOT_TABLE!$B$4:$AO$500,36,FALSE)))</f>
        <v/>
      </c>
      <c r="BP176" s="27" t="str">
        <f>IF($A176="","",(VLOOKUP($A176,ACOUSTIC_PIVOT_TABLE!$B$4:$AO$500,37,FALSE)))</f>
        <v/>
      </c>
      <c r="BQ176" s="27" t="str">
        <f>IF($A176="","",(VLOOKUP($A176,ACOUSTIC_PIVOT_TABLE!$B$4:$AO$500,38,FALSE)))</f>
        <v/>
      </c>
      <c r="BR176" s="27" t="str">
        <f>IF($A176="","",(VLOOKUP($A176,ACOUSTIC_PIVOT_TABLE!$B$4:$AO$500,39,FALSE)))</f>
        <v/>
      </c>
      <c r="BS176" s="27" t="str">
        <f>IF($A176="","",(VLOOKUP($A176,ACOUSTIC_PIVOT_TABLE!$B$4:$AO$500,40,FALSE)))</f>
        <v/>
      </c>
    </row>
    <row r="177" spans="1:71" x14ac:dyDescent="0.25">
      <c r="A177" s="1" t="str">
        <f>IF(ACOUSTIC_PIVOT_TABLE!B179 = 0, "",ACOUSTIC_PIVOT_TABLE!B179)</f>
        <v/>
      </c>
      <c r="B177" s="1" t="str">
        <f>IF($A177="","",(VLOOKUP($A177,ACOUSTICS_COMBINED!$B$3:$AQ$501,21,FALSE)))</f>
        <v/>
      </c>
      <c r="C177" s="1" t="str">
        <f>IF($A177="","",(VLOOKUP($A177,ACOUSTICS_COMBINED!$B$3:$AQ$501,22,FALSE)))</f>
        <v/>
      </c>
      <c r="D177" s="1" t="str">
        <f>IF($A177="","",(VLOOKUP($A177,ACOUSTICS_COMBINED!$B$3:$AQ$501,12,FALSE)))</f>
        <v/>
      </c>
      <c r="E177" s="1" t="str">
        <f>IF($A177="","",(VLOOKUP($A177,ACOUSTICS_COMBINED!$B$3:$AQ$501,13,FALSE)))</f>
        <v/>
      </c>
      <c r="F177" s="1" t="str">
        <f>IF($A177="","",(VLOOKUP($A177,ACOUSTICS_COMBINED!$B$3:$AQ$501,14,FALSE)))</f>
        <v/>
      </c>
      <c r="G177" s="1" t="str">
        <f>IF($A177="","",(VLOOKUP($A177,ACOUSTICS_COMBINED!$B$3:$AQ$501,23,FALSE)))</f>
        <v/>
      </c>
      <c r="H177" s="1" t="str">
        <f>IF($A177="","",(VLOOKUP($A177,ACOUSTICS_COMBINED!$B$3:$AQ$501,24,FALSE)))</f>
        <v/>
      </c>
      <c r="I177" s="1" t="str">
        <f>IF($A177="","",(VLOOKUP($A177,ACOUSTICS_COMBINED!$B$3:$AQ$501,15,FALSE)))</f>
        <v/>
      </c>
      <c r="J177" s="1" t="str">
        <f>IF($A177="","",(VLOOKUP($A177,ACOUSTICS_COMBINED!$B$3:$AQ$501,16,FALSE)))</f>
        <v/>
      </c>
      <c r="K177" s="1" t="str">
        <f>IF($A177="","",(VLOOKUP($A177,ACOUSTICS_COMBINED!$B$3:$AQ$501,17,FALSE)))</f>
        <v/>
      </c>
      <c r="L177" s="1" t="str">
        <f>IF($A177="","",(VLOOKUP($A177,ACOUSTICS_COMBINED!$B$3:$AQ$501,18,FALSE)))</f>
        <v/>
      </c>
      <c r="M177" s="1" t="str">
        <f>IF($A177="","",(VLOOKUP($A177,ACOUSTICS_COMBINED!$B$3:$AQ$501,25,FALSE)))</f>
        <v/>
      </c>
      <c r="N177" s="16" t="str">
        <f>IF($A177="","",(VLOOKUP($A177,ACOUSTICS_COMBINED!$B$3:$AQ$501,19,FALSE)))</f>
        <v/>
      </c>
      <c r="O177" s="16" t="str">
        <f>IF($A177="","",(VLOOKUP($A177,ACOUSTICS_COMBINED!$B$3:$AQ$501,20,FALSE)))</f>
        <v/>
      </c>
      <c r="P177" s="1" t="str">
        <f>IF($A177="","",(VLOOKUP($A177,ACOUSTICS_COMBINED!$B$3:$AQ$501,26,FALSE)))</f>
        <v/>
      </c>
      <c r="Q177" s="1" t="str">
        <f>IF($A177="","",(VLOOKUP($A177,ACOUSTICS_COMBINED!$B$3:$AQ$501,27,FALSE)))</f>
        <v/>
      </c>
      <c r="R177" s="1" t="str">
        <f>IF($A177="","",(VLOOKUP($A177,ACOUSTICS_COMBINED!$B$3:$AQ$501,28,FALSE)))</f>
        <v/>
      </c>
      <c r="S177" s="1" t="str">
        <f>IF($A177="","",(VLOOKUP($A177,ACOUSTICS_COMBINED!$B$3:$AQ$501,29,FALSE)))</f>
        <v/>
      </c>
      <c r="T177" s="1" t="str">
        <f>IF($A177="","",(VLOOKUP($A177,ACOUSTICS_COMBINED!$B$3:$AQ$501,30,FALSE)))</f>
        <v/>
      </c>
      <c r="U177" s="1" t="str">
        <f>IF($A177="","",(VLOOKUP($A177,ACOUSTICS_COMBINED!$B$3:$AQ$501,31,FALSE)))</f>
        <v/>
      </c>
      <c r="V177" s="1" t="str">
        <f>IF($A177="","",(VLOOKUP($A177,ACOUSTICS_COMBINED!$B$3:$AQ$501,32,FALSE)))</f>
        <v/>
      </c>
      <c r="W177" s="1" t="str">
        <f>IF($A177="","",(VLOOKUP($A177,ACOUSTICS_COMBINED!$B$3:$AQ$501,33,FALSE)))</f>
        <v/>
      </c>
      <c r="X177" s="1" t="str">
        <f>IF($A177="","",(VLOOKUP($A177,ACOUSTICS_COMBINED!$B$3:$AQ$501,34,FALSE)))</f>
        <v/>
      </c>
      <c r="Y177" s="1" t="str">
        <f>IF($A177="","",(VLOOKUP($A177,ACOUSTICS_COMBINED!$B$3:$AQ$501,35,FALSE)))</f>
        <v/>
      </c>
      <c r="Z177" s="1" t="str">
        <f>IF($A177="","",(VLOOKUP($A177,ACOUSTICS_COMBINED!$B$3:$AQ$501,36,FALSE)))</f>
        <v/>
      </c>
      <c r="AA177" s="1" t="str">
        <f>IF($A177="","",(VLOOKUP($A177,ACOUSTICS_COMBINED!$B$3:$AQ$501,37,FALSE)))</f>
        <v/>
      </c>
      <c r="AB177" s="1" t="str">
        <f>IF($A177="","",(VLOOKUP($A177,ACOUSTICS_COMBINED!$B$3:$AQ$501,38,FALSE)))</f>
        <v/>
      </c>
      <c r="AC177" s="1" t="str">
        <f>IF($A177="","",(VLOOKUP($A177,ACOUSTICS_COMBINED!$B$3:$AQ$501,39,FALSE)))</f>
        <v/>
      </c>
      <c r="AD177" s="1" t="str">
        <f>IF($A177="","",(VLOOKUP($A177,ACOUSTICS_COMBINED!$B$3:$AQ$501,40,FALSE)))</f>
        <v/>
      </c>
      <c r="AE177" s="1" t="str">
        <f>IF($A177="","",(VLOOKUP($A177,ACOUSTICS_COMBINED!$B$3:$AQ$501,41,FALSE)))</f>
        <v/>
      </c>
      <c r="AF177" s="1" t="str">
        <f>IF($A177="","",(VLOOKUP($A177,ACOUSTICS_COMBINED!$B$3:$AQ$501,42,FALSE)))</f>
        <v/>
      </c>
      <c r="AG177" s="27" t="str">
        <f>IF($A177="","",(VLOOKUP($A177,ACOUSTIC_PIVOT_TABLE!$B$4:$AO$500,2,FALSE)))</f>
        <v/>
      </c>
      <c r="AH177" s="27" t="str">
        <f>IF($A177="","",(VLOOKUP($A177,ACOUSTIC_PIVOT_TABLE!$B$4:$AO$500,3,FALSE)))</f>
        <v/>
      </c>
      <c r="AI177" s="27" t="str">
        <f>IF($A177="","",(VLOOKUP($A177,ACOUSTIC_PIVOT_TABLE!$B$4:$AO$500,4,FALSE)))</f>
        <v/>
      </c>
      <c r="AJ177" s="27" t="str">
        <f>IF($A177="","",(VLOOKUP($A177,ACOUSTIC_PIVOT_TABLE!$B$4:$AO$500,5,FALSE)))</f>
        <v/>
      </c>
      <c r="AK177" s="27" t="str">
        <f>IF($A177="","",(VLOOKUP($A177,ACOUSTIC_PIVOT_TABLE!$B$4:$AO$500,6,FALSE)))</f>
        <v/>
      </c>
      <c r="AL177" s="27" t="str">
        <f>IF($A177="","",(VLOOKUP($A177,ACOUSTIC_PIVOT_TABLE!$B$4:$AO$500,7,FALSE)))</f>
        <v/>
      </c>
      <c r="AM177" s="27" t="str">
        <f>IF($A177="","",(VLOOKUP($A177,ACOUSTIC_PIVOT_TABLE!$B$4:$AO$500,8,FALSE)))</f>
        <v/>
      </c>
      <c r="AN177" s="27" t="str">
        <f>IF($A177="","",(VLOOKUP($A177,ACOUSTIC_PIVOT_TABLE!$B$4:$AO$500,9,FALSE)))</f>
        <v/>
      </c>
      <c r="AO177" s="27" t="str">
        <f>IF($A177="","",(VLOOKUP($A177,ACOUSTIC_PIVOT_TABLE!$B$4:$AO$500,10,FALSE)))</f>
        <v/>
      </c>
      <c r="AP177" s="27" t="str">
        <f>IF($A177="","",(VLOOKUP($A177,ACOUSTIC_PIVOT_TABLE!$B$4:$AO$500,11,FALSE)))</f>
        <v/>
      </c>
      <c r="AQ177" s="27" t="str">
        <f>IF($A177="","",(VLOOKUP($A177,ACOUSTIC_PIVOT_TABLE!$B$4:$AO$500,12,FALSE)))</f>
        <v/>
      </c>
      <c r="AR177" s="27" t="str">
        <f>IF($A177="","",(VLOOKUP($A177,ACOUSTIC_PIVOT_TABLE!$B$4:$AO$500,13,FALSE)))</f>
        <v/>
      </c>
      <c r="AS177" s="27" t="str">
        <f>IF($A177="","",(VLOOKUP($A177,ACOUSTIC_PIVOT_TABLE!$B$4:$AO$500,14,FALSE)))</f>
        <v/>
      </c>
      <c r="AT177" s="27" t="str">
        <f>IF($A177="","",(VLOOKUP($A177,ACOUSTIC_PIVOT_TABLE!$B$4:$AO$500,15,FALSE)))</f>
        <v/>
      </c>
      <c r="AU177" s="27" t="str">
        <f>IF($A177="","",(VLOOKUP($A177,ACOUSTIC_PIVOT_TABLE!$B$4:$AO$500,16,FALSE)))</f>
        <v/>
      </c>
      <c r="AV177" s="27" t="str">
        <f>IF($A177="","",(VLOOKUP($A177,ACOUSTIC_PIVOT_TABLE!$B$4:$AO$500,17,FALSE)))</f>
        <v/>
      </c>
      <c r="AW177" s="27" t="str">
        <f>IF($A177="","",(VLOOKUP($A177,ACOUSTIC_PIVOT_TABLE!$B$4:$AO$500,18,FALSE)))</f>
        <v/>
      </c>
      <c r="AX177" s="27" t="str">
        <f>IF($A177="","",(VLOOKUP($A177,ACOUSTIC_PIVOT_TABLE!$B$4:$AO$500,19,FALSE)))</f>
        <v/>
      </c>
      <c r="AY177" s="27" t="str">
        <f>IF($A177="","",(VLOOKUP($A177,ACOUSTIC_PIVOT_TABLE!$B$4:$AO$500,20,FALSE)))</f>
        <v/>
      </c>
      <c r="AZ177" s="27" t="str">
        <f>IF($A177="","",(VLOOKUP($A177,ACOUSTIC_PIVOT_TABLE!$B$4:$AO$500,21,FALSE)))</f>
        <v/>
      </c>
      <c r="BA177" s="27" t="str">
        <f>IF($A177="","",(VLOOKUP($A177,ACOUSTIC_PIVOT_TABLE!$B$4:$AO$500,22,FALSE)))</f>
        <v/>
      </c>
      <c r="BB177" s="27" t="str">
        <f>IF($A177="","",(VLOOKUP($A177,ACOUSTIC_PIVOT_TABLE!$B$4:$AO$500,23,FALSE)))</f>
        <v/>
      </c>
      <c r="BC177" s="27" t="str">
        <f>IF($A177="","",(VLOOKUP($A177,ACOUSTIC_PIVOT_TABLE!$B$4:$AO$500,24,FALSE)))</f>
        <v/>
      </c>
      <c r="BD177" s="27" t="str">
        <f>IF($A177="","",(VLOOKUP($A177,ACOUSTIC_PIVOT_TABLE!$B$4:$AO$500,25,FALSE)))</f>
        <v/>
      </c>
      <c r="BE177" s="27" t="str">
        <f>IF($A177="","",(VLOOKUP($A177,ACOUSTIC_PIVOT_TABLE!$B$4:$AO$500,26,FALSE)))</f>
        <v/>
      </c>
      <c r="BF177" s="27" t="str">
        <f>IF($A177="","",(VLOOKUP($A177,ACOUSTIC_PIVOT_TABLE!$B$4:$AO$500,27,FALSE)))</f>
        <v/>
      </c>
      <c r="BG177" s="27" t="str">
        <f>IF($A177="","",(VLOOKUP($A177,ACOUSTIC_PIVOT_TABLE!$B$4:$AO$500,28,FALSE)))</f>
        <v/>
      </c>
      <c r="BH177" s="27" t="str">
        <f>IF($A177="","",(VLOOKUP($A177,ACOUSTIC_PIVOT_TABLE!$B$4:$AO$500,29,FALSE)))</f>
        <v/>
      </c>
      <c r="BI177" s="27" t="str">
        <f>IF($A177="","",(VLOOKUP($A177,ACOUSTIC_PIVOT_TABLE!$B$4:$AO$500,30,FALSE)))</f>
        <v/>
      </c>
      <c r="BJ177" s="27" t="str">
        <f>IF($A177="","",(VLOOKUP($A177,ACOUSTIC_PIVOT_TABLE!$B$4:$AO$500,31,FALSE)))</f>
        <v/>
      </c>
      <c r="BK177" s="27" t="str">
        <f>IF($A177="","",(VLOOKUP($A177,ACOUSTIC_PIVOT_TABLE!$B$4:$AO$500,32,FALSE)))</f>
        <v/>
      </c>
      <c r="BL177" s="27" t="str">
        <f>IF($A177="","",(VLOOKUP($A177,ACOUSTIC_PIVOT_TABLE!$B$4:$AO$500,33,FALSE)))</f>
        <v/>
      </c>
      <c r="BM177" s="27" t="str">
        <f>IF($A177="","",(VLOOKUP($A177,ACOUSTIC_PIVOT_TABLE!$B$4:$AO$500,34,FALSE)))</f>
        <v/>
      </c>
      <c r="BN177" s="27" t="str">
        <f>IF($A177="","",(VLOOKUP($A177,ACOUSTIC_PIVOT_TABLE!$B$4:$AO$500,35,FALSE)))</f>
        <v/>
      </c>
      <c r="BO177" s="27" t="str">
        <f>IF($A177="","",(VLOOKUP($A177,ACOUSTIC_PIVOT_TABLE!$B$4:$AO$500,36,FALSE)))</f>
        <v/>
      </c>
      <c r="BP177" s="27" t="str">
        <f>IF($A177="","",(VLOOKUP($A177,ACOUSTIC_PIVOT_TABLE!$B$4:$AO$500,37,FALSE)))</f>
        <v/>
      </c>
      <c r="BQ177" s="27" t="str">
        <f>IF($A177="","",(VLOOKUP($A177,ACOUSTIC_PIVOT_TABLE!$B$4:$AO$500,38,FALSE)))</f>
        <v/>
      </c>
      <c r="BR177" s="27" t="str">
        <f>IF($A177="","",(VLOOKUP($A177,ACOUSTIC_PIVOT_TABLE!$B$4:$AO$500,39,FALSE)))</f>
        <v/>
      </c>
      <c r="BS177" s="27" t="str">
        <f>IF($A177="","",(VLOOKUP($A177,ACOUSTIC_PIVOT_TABLE!$B$4:$AO$500,40,FALSE)))</f>
        <v/>
      </c>
    </row>
    <row r="178" spans="1:71" x14ac:dyDescent="0.25">
      <c r="A178" s="1" t="str">
        <f>IF(ACOUSTIC_PIVOT_TABLE!B180 = 0, "",ACOUSTIC_PIVOT_TABLE!B180)</f>
        <v/>
      </c>
      <c r="B178" s="1" t="str">
        <f>IF($A178="","",(VLOOKUP($A178,ACOUSTICS_COMBINED!$B$3:$AQ$501,21,FALSE)))</f>
        <v/>
      </c>
      <c r="C178" s="1" t="str">
        <f>IF($A178="","",(VLOOKUP($A178,ACOUSTICS_COMBINED!$B$3:$AQ$501,22,FALSE)))</f>
        <v/>
      </c>
      <c r="D178" s="1" t="str">
        <f>IF($A178="","",(VLOOKUP($A178,ACOUSTICS_COMBINED!$B$3:$AQ$501,12,FALSE)))</f>
        <v/>
      </c>
      <c r="E178" s="1" t="str">
        <f>IF($A178="","",(VLOOKUP($A178,ACOUSTICS_COMBINED!$B$3:$AQ$501,13,FALSE)))</f>
        <v/>
      </c>
      <c r="F178" s="1" t="str">
        <f>IF($A178="","",(VLOOKUP($A178,ACOUSTICS_COMBINED!$B$3:$AQ$501,14,FALSE)))</f>
        <v/>
      </c>
      <c r="G178" s="1" t="str">
        <f>IF($A178="","",(VLOOKUP($A178,ACOUSTICS_COMBINED!$B$3:$AQ$501,23,FALSE)))</f>
        <v/>
      </c>
      <c r="H178" s="1" t="str">
        <f>IF($A178="","",(VLOOKUP($A178,ACOUSTICS_COMBINED!$B$3:$AQ$501,24,FALSE)))</f>
        <v/>
      </c>
      <c r="I178" s="1" t="str">
        <f>IF($A178="","",(VLOOKUP($A178,ACOUSTICS_COMBINED!$B$3:$AQ$501,15,FALSE)))</f>
        <v/>
      </c>
      <c r="J178" s="1" t="str">
        <f>IF($A178="","",(VLOOKUP($A178,ACOUSTICS_COMBINED!$B$3:$AQ$501,16,FALSE)))</f>
        <v/>
      </c>
      <c r="K178" s="1" t="str">
        <f>IF($A178="","",(VLOOKUP($A178,ACOUSTICS_COMBINED!$B$3:$AQ$501,17,FALSE)))</f>
        <v/>
      </c>
      <c r="L178" s="1" t="str">
        <f>IF($A178="","",(VLOOKUP($A178,ACOUSTICS_COMBINED!$B$3:$AQ$501,18,FALSE)))</f>
        <v/>
      </c>
      <c r="M178" s="1" t="str">
        <f>IF($A178="","",(VLOOKUP($A178,ACOUSTICS_COMBINED!$B$3:$AQ$501,25,FALSE)))</f>
        <v/>
      </c>
      <c r="N178" s="16" t="str">
        <f>IF($A178="","",(VLOOKUP($A178,ACOUSTICS_COMBINED!$B$3:$AQ$501,19,FALSE)))</f>
        <v/>
      </c>
      <c r="O178" s="16" t="str">
        <f>IF($A178="","",(VLOOKUP($A178,ACOUSTICS_COMBINED!$B$3:$AQ$501,20,FALSE)))</f>
        <v/>
      </c>
      <c r="P178" s="1" t="str">
        <f>IF($A178="","",(VLOOKUP($A178,ACOUSTICS_COMBINED!$B$3:$AQ$501,26,FALSE)))</f>
        <v/>
      </c>
      <c r="Q178" s="1" t="str">
        <f>IF($A178="","",(VLOOKUP($A178,ACOUSTICS_COMBINED!$B$3:$AQ$501,27,FALSE)))</f>
        <v/>
      </c>
      <c r="R178" s="1" t="str">
        <f>IF($A178="","",(VLOOKUP($A178,ACOUSTICS_COMBINED!$B$3:$AQ$501,28,FALSE)))</f>
        <v/>
      </c>
      <c r="S178" s="1" t="str">
        <f>IF($A178="","",(VLOOKUP($A178,ACOUSTICS_COMBINED!$B$3:$AQ$501,29,FALSE)))</f>
        <v/>
      </c>
      <c r="T178" s="1" t="str">
        <f>IF($A178="","",(VLOOKUP($A178,ACOUSTICS_COMBINED!$B$3:$AQ$501,30,FALSE)))</f>
        <v/>
      </c>
      <c r="U178" s="1" t="str">
        <f>IF($A178="","",(VLOOKUP($A178,ACOUSTICS_COMBINED!$B$3:$AQ$501,31,FALSE)))</f>
        <v/>
      </c>
      <c r="V178" s="1" t="str">
        <f>IF($A178="","",(VLOOKUP($A178,ACOUSTICS_COMBINED!$B$3:$AQ$501,32,FALSE)))</f>
        <v/>
      </c>
      <c r="W178" s="1" t="str">
        <f>IF($A178="","",(VLOOKUP($A178,ACOUSTICS_COMBINED!$B$3:$AQ$501,33,FALSE)))</f>
        <v/>
      </c>
      <c r="X178" s="1" t="str">
        <f>IF($A178="","",(VLOOKUP($A178,ACOUSTICS_COMBINED!$B$3:$AQ$501,34,FALSE)))</f>
        <v/>
      </c>
      <c r="Y178" s="1" t="str">
        <f>IF($A178="","",(VLOOKUP($A178,ACOUSTICS_COMBINED!$B$3:$AQ$501,35,FALSE)))</f>
        <v/>
      </c>
      <c r="Z178" s="1" t="str">
        <f>IF($A178="","",(VLOOKUP($A178,ACOUSTICS_COMBINED!$B$3:$AQ$501,36,FALSE)))</f>
        <v/>
      </c>
      <c r="AA178" s="1" t="str">
        <f>IF($A178="","",(VLOOKUP($A178,ACOUSTICS_COMBINED!$B$3:$AQ$501,37,FALSE)))</f>
        <v/>
      </c>
      <c r="AB178" s="1" t="str">
        <f>IF($A178="","",(VLOOKUP($A178,ACOUSTICS_COMBINED!$B$3:$AQ$501,38,FALSE)))</f>
        <v/>
      </c>
      <c r="AC178" s="1" t="str">
        <f>IF($A178="","",(VLOOKUP($A178,ACOUSTICS_COMBINED!$B$3:$AQ$501,39,FALSE)))</f>
        <v/>
      </c>
      <c r="AD178" s="1" t="str">
        <f>IF($A178="","",(VLOOKUP($A178,ACOUSTICS_COMBINED!$B$3:$AQ$501,40,FALSE)))</f>
        <v/>
      </c>
      <c r="AE178" s="1" t="str">
        <f>IF($A178="","",(VLOOKUP($A178,ACOUSTICS_COMBINED!$B$3:$AQ$501,41,FALSE)))</f>
        <v/>
      </c>
      <c r="AF178" s="1" t="str">
        <f>IF($A178="","",(VLOOKUP($A178,ACOUSTICS_COMBINED!$B$3:$AQ$501,42,FALSE)))</f>
        <v/>
      </c>
      <c r="AG178" s="27" t="str">
        <f>IF($A178="","",(VLOOKUP($A178,ACOUSTIC_PIVOT_TABLE!$B$4:$AO$500,2,FALSE)))</f>
        <v/>
      </c>
      <c r="AH178" s="27" t="str">
        <f>IF($A178="","",(VLOOKUP($A178,ACOUSTIC_PIVOT_TABLE!$B$4:$AO$500,3,FALSE)))</f>
        <v/>
      </c>
      <c r="AI178" s="27" t="str">
        <f>IF($A178="","",(VLOOKUP($A178,ACOUSTIC_PIVOT_TABLE!$B$4:$AO$500,4,FALSE)))</f>
        <v/>
      </c>
      <c r="AJ178" s="27" t="str">
        <f>IF($A178="","",(VLOOKUP($A178,ACOUSTIC_PIVOT_TABLE!$B$4:$AO$500,5,FALSE)))</f>
        <v/>
      </c>
      <c r="AK178" s="27" t="str">
        <f>IF($A178="","",(VLOOKUP($A178,ACOUSTIC_PIVOT_TABLE!$B$4:$AO$500,6,FALSE)))</f>
        <v/>
      </c>
      <c r="AL178" s="27" t="str">
        <f>IF($A178="","",(VLOOKUP($A178,ACOUSTIC_PIVOT_TABLE!$B$4:$AO$500,7,FALSE)))</f>
        <v/>
      </c>
      <c r="AM178" s="27" t="str">
        <f>IF($A178="","",(VLOOKUP($A178,ACOUSTIC_PIVOT_TABLE!$B$4:$AO$500,8,FALSE)))</f>
        <v/>
      </c>
      <c r="AN178" s="27" t="str">
        <f>IF($A178="","",(VLOOKUP($A178,ACOUSTIC_PIVOT_TABLE!$B$4:$AO$500,9,FALSE)))</f>
        <v/>
      </c>
      <c r="AO178" s="27" t="str">
        <f>IF($A178="","",(VLOOKUP($A178,ACOUSTIC_PIVOT_TABLE!$B$4:$AO$500,10,FALSE)))</f>
        <v/>
      </c>
      <c r="AP178" s="27" t="str">
        <f>IF($A178="","",(VLOOKUP($A178,ACOUSTIC_PIVOT_TABLE!$B$4:$AO$500,11,FALSE)))</f>
        <v/>
      </c>
      <c r="AQ178" s="27" t="str">
        <f>IF($A178="","",(VLOOKUP($A178,ACOUSTIC_PIVOT_TABLE!$B$4:$AO$500,12,FALSE)))</f>
        <v/>
      </c>
      <c r="AR178" s="27" t="str">
        <f>IF($A178="","",(VLOOKUP($A178,ACOUSTIC_PIVOT_TABLE!$B$4:$AO$500,13,FALSE)))</f>
        <v/>
      </c>
      <c r="AS178" s="27" t="str">
        <f>IF($A178="","",(VLOOKUP($A178,ACOUSTIC_PIVOT_TABLE!$B$4:$AO$500,14,FALSE)))</f>
        <v/>
      </c>
      <c r="AT178" s="27" t="str">
        <f>IF($A178="","",(VLOOKUP($A178,ACOUSTIC_PIVOT_TABLE!$B$4:$AO$500,15,FALSE)))</f>
        <v/>
      </c>
      <c r="AU178" s="27" t="str">
        <f>IF($A178="","",(VLOOKUP($A178,ACOUSTIC_PIVOT_TABLE!$B$4:$AO$500,16,FALSE)))</f>
        <v/>
      </c>
      <c r="AV178" s="27" t="str">
        <f>IF($A178="","",(VLOOKUP($A178,ACOUSTIC_PIVOT_TABLE!$B$4:$AO$500,17,FALSE)))</f>
        <v/>
      </c>
      <c r="AW178" s="27" t="str">
        <f>IF($A178="","",(VLOOKUP($A178,ACOUSTIC_PIVOT_TABLE!$B$4:$AO$500,18,FALSE)))</f>
        <v/>
      </c>
      <c r="AX178" s="27" t="str">
        <f>IF($A178="","",(VLOOKUP($A178,ACOUSTIC_PIVOT_TABLE!$B$4:$AO$500,19,FALSE)))</f>
        <v/>
      </c>
      <c r="AY178" s="27" t="str">
        <f>IF($A178="","",(VLOOKUP($A178,ACOUSTIC_PIVOT_TABLE!$B$4:$AO$500,20,FALSE)))</f>
        <v/>
      </c>
      <c r="AZ178" s="27" t="str">
        <f>IF($A178="","",(VLOOKUP($A178,ACOUSTIC_PIVOT_TABLE!$B$4:$AO$500,21,FALSE)))</f>
        <v/>
      </c>
      <c r="BA178" s="27" t="str">
        <f>IF($A178="","",(VLOOKUP($A178,ACOUSTIC_PIVOT_TABLE!$B$4:$AO$500,22,FALSE)))</f>
        <v/>
      </c>
      <c r="BB178" s="27" t="str">
        <f>IF($A178="","",(VLOOKUP($A178,ACOUSTIC_PIVOT_TABLE!$B$4:$AO$500,23,FALSE)))</f>
        <v/>
      </c>
      <c r="BC178" s="27" t="str">
        <f>IF($A178="","",(VLOOKUP($A178,ACOUSTIC_PIVOT_TABLE!$B$4:$AO$500,24,FALSE)))</f>
        <v/>
      </c>
      <c r="BD178" s="27" t="str">
        <f>IF($A178="","",(VLOOKUP($A178,ACOUSTIC_PIVOT_TABLE!$B$4:$AO$500,25,FALSE)))</f>
        <v/>
      </c>
      <c r="BE178" s="27" t="str">
        <f>IF($A178="","",(VLOOKUP($A178,ACOUSTIC_PIVOT_TABLE!$B$4:$AO$500,26,FALSE)))</f>
        <v/>
      </c>
      <c r="BF178" s="27" t="str">
        <f>IF($A178="","",(VLOOKUP($A178,ACOUSTIC_PIVOT_TABLE!$B$4:$AO$500,27,FALSE)))</f>
        <v/>
      </c>
      <c r="BG178" s="27" t="str">
        <f>IF($A178="","",(VLOOKUP($A178,ACOUSTIC_PIVOT_TABLE!$B$4:$AO$500,28,FALSE)))</f>
        <v/>
      </c>
      <c r="BH178" s="27" t="str">
        <f>IF($A178="","",(VLOOKUP($A178,ACOUSTIC_PIVOT_TABLE!$B$4:$AO$500,29,FALSE)))</f>
        <v/>
      </c>
      <c r="BI178" s="27" t="str">
        <f>IF($A178="","",(VLOOKUP($A178,ACOUSTIC_PIVOT_TABLE!$B$4:$AO$500,30,FALSE)))</f>
        <v/>
      </c>
      <c r="BJ178" s="27" t="str">
        <f>IF($A178="","",(VLOOKUP($A178,ACOUSTIC_PIVOT_TABLE!$B$4:$AO$500,31,FALSE)))</f>
        <v/>
      </c>
      <c r="BK178" s="27" t="str">
        <f>IF($A178="","",(VLOOKUP($A178,ACOUSTIC_PIVOT_TABLE!$B$4:$AO$500,32,FALSE)))</f>
        <v/>
      </c>
      <c r="BL178" s="27" t="str">
        <f>IF($A178="","",(VLOOKUP($A178,ACOUSTIC_PIVOT_TABLE!$B$4:$AO$500,33,FALSE)))</f>
        <v/>
      </c>
      <c r="BM178" s="27" t="str">
        <f>IF($A178="","",(VLOOKUP($A178,ACOUSTIC_PIVOT_TABLE!$B$4:$AO$500,34,FALSE)))</f>
        <v/>
      </c>
      <c r="BN178" s="27" t="str">
        <f>IF($A178="","",(VLOOKUP($A178,ACOUSTIC_PIVOT_TABLE!$B$4:$AO$500,35,FALSE)))</f>
        <v/>
      </c>
      <c r="BO178" s="27" t="str">
        <f>IF($A178="","",(VLOOKUP($A178,ACOUSTIC_PIVOT_TABLE!$B$4:$AO$500,36,FALSE)))</f>
        <v/>
      </c>
      <c r="BP178" s="27" t="str">
        <f>IF($A178="","",(VLOOKUP($A178,ACOUSTIC_PIVOT_TABLE!$B$4:$AO$500,37,FALSE)))</f>
        <v/>
      </c>
      <c r="BQ178" s="27" t="str">
        <f>IF($A178="","",(VLOOKUP($A178,ACOUSTIC_PIVOT_TABLE!$B$4:$AO$500,38,FALSE)))</f>
        <v/>
      </c>
      <c r="BR178" s="27" t="str">
        <f>IF($A178="","",(VLOOKUP($A178,ACOUSTIC_PIVOT_TABLE!$B$4:$AO$500,39,FALSE)))</f>
        <v/>
      </c>
      <c r="BS178" s="27" t="str">
        <f>IF($A178="","",(VLOOKUP($A178,ACOUSTIC_PIVOT_TABLE!$B$4:$AO$500,40,FALSE)))</f>
        <v/>
      </c>
    </row>
    <row r="179" spans="1:71" x14ac:dyDescent="0.25">
      <c r="A179" s="1" t="str">
        <f>IF(ACOUSTIC_PIVOT_TABLE!B181 = 0, "",ACOUSTIC_PIVOT_TABLE!B181)</f>
        <v/>
      </c>
      <c r="B179" s="1" t="str">
        <f>IF($A179="","",(VLOOKUP($A179,ACOUSTICS_COMBINED!$B$3:$AQ$501,21,FALSE)))</f>
        <v/>
      </c>
      <c r="C179" s="1" t="str">
        <f>IF($A179="","",(VLOOKUP($A179,ACOUSTICS_COMBINED!$B$3:$AQ$501,22,FALSE)))</f>
        <v/>
      </c>
      <c r="D179" s="1" t="str">
        <f>IF($A179="","",(VLOOKUP($A179,ACOUSTICS_COMBINED!$B$3:$AQ$501,12,FALSE)))</f>
        <v/>
      </c>
      <c r="E179" s="1" t="str">
        <f>IF($A179="","",(VLOOKUP($A179,ACOUSTICS_COMBINED!$B$3:$AQ$501,13,FALSE)))</f>
        <v/>
      </c>
      <c r="F179" s="1" t="str">
        <f>IF($A179="","",(VLOOKUP($A179,ACOUSTICS_COMBINED!$B$3:$AQ$501,14,FALSE)))</f>
        <v/>
      </c>
      <c r="G179" s="1" t="str">
        <f>IF($A179="","",(VLOOKUP($A179,ACOUSTICS_COMBINED!$B$3:$AQ$501,23,FALSE)))</f>
        <v/>
      </c>
      <c r="H179" s="1" t="str">
        <f>IF($A179="","",(VLOOKUP($A179,ACOUSTICS_COMBINED!$B$3:$AQ$501,24,FALSE)))</f>
        <v/>
      </c>
      <c r="I179" s="1" t="str">
        <f>IF($A179="","",(VLOOKUP($A179,ACOUSTICS_COMBINED!$B$3:$AQ$501,15,FALSE)))</f>
        <v/>
      </c>
      <c r="J179" s="1" t="str">
        <f>IF($A179="","",(VLOOKUP($A179,ACOUSTICS_COMBINED!$B$3:$AQ$501,16,FALSE)))</f>
        <v/>
      </c>
      <c r="K179" s="1" t="str">
        <f>IF($A179="","",(VLOOKUP($A179,ACOUSTICS_COMBINED!$B$3:$AQ$501,17,FALSE)))</f>
        <v/>
      </c>
      <c r="L179" s="1" t="str">
        <f>IF($A179="","",(VLOOKUP($A179,ACOUSTICS_COMBINED!$B$3:$AQ$501,18,FALSE)))</f>
        <v/>
      </c>
      <c r="M179" s="1" t="str">
        <f>IF($A179="","",(VLOOKUP($A179,ACOUSTICS_COMBINED!$B$3:$AQ$501,25,FALSE)))</f>
        <v/>
      </c>
      <c r="N179" s="16" t="str">
        <f>IF($A179="","",(VLOOKUP($A179,ACOUSTICS_COMBINED!$B$3:$AQ$501,19,FALSE)))</f>
        <v/>
      </c>
      <c r="O179" s="16" t="str">
        <f>IF($A179="","",(VLOOKUP($A179,ACOUSTICS_COMBINED!$B$3:$AQ$501,20,FALSE)))</f>
        <v/>
      </c>
      <c r="P179" s="1" t="str">
        <f>IF($A179="","",(VLOOKUP($A179,ACOUSTICS_COMBINED!$B$3:$AQ$501,26,FALSE)))</f>
        <v/>
      </c>
      <c r="Q179" s="1" t="str">
        <f>IF($A179="","",(VLOOKUP($A179,ACOUSTICS_COMBINED!$B$3:$AQ$501,27,FALSE)))</f>
        <v/>
      </c>
      <c r="R179" s="1" t="str">
        <f>IF($A179="","",(VLOOKUP($A179,ACOUSTICS_COMBINED!$B$3:$AQ$501,28,FALSE)))</f>
        <v/>
      </c>
      <c r="S179" s="1" t="str">
        <f>IF($A179="","",(VLOOKUP($A179,ACOUSTICS_COMBINED!$B$3:$AQ$501,29,FALSE)))</f>
        <v/>
      </c>
      <c r="T179" s="1" t="str">
        <f>IF($A179="","",(VLOOKUP($A179,ACOUSTICS_COMBINED!$B$3:$AQ$501,30,FALSE)))</f>
        <v/>
      </c>
      <c r="U179" s="1" t="str">
        <f>IF($A179="","",(VLOOKUP($A179,ACOUSTICS_COMBINED!$B$3:$AQ$501,31,FALSE)))</f>
        <v/>
      </c>
      <c r="V179" s="1" t="str">
        <f>IF($A179="","",(VLOOKUP($A179,ACOUSTICS_COMBINED!$B$3:$AQ$501,32,FALSE)))</f>
        <v/>
      </c>
      <c r="W179" s="1" t="str">
        <f>IF($A179="","",(VLOOKUP($A179,ACOUSTICS_COMBINED!$B$3:$AQ$501,33,FALSE)))</f>
        <v/>
      </c>
      <c r="X179" s="1" t="str">
        <f>IF($A179="","",(VLOOKUP($A179,ACOUSTICS_COMBINED!$B$3:$AQ$501,34,FALSE)))</f>
        <v/>
      </c>
      <c r="Y179" s="1" t="str">
        <f>IF($A179="","",(VLOOKUP($A179,ACOUSTICS_COMBINED!$B$3:$AQ$501,35,FALSE)))</f>
        <v/>
      </c>
      <c r="Z179" s="1" t="str">
        <f>IF($A179="","",(VLOOKUP($A179,ACOUSTICS_COMBINED!$B$3:$AQ$501,36,FALSE)))</f>
        <v/>
      </c>
      <c r="AA179" s="1" t="str">
        <f>IF($A179="","",(VLOOKUP($A179,ACOUSTICS_COMBINED!$B$3:$AQ$501,37,FALSE)))</f>
        <v/>
      </c>
      <c r="AB179" s="1" t="str">
        <f>IF($A179="","",(VLOOKUP($A179,ACOUSTICS_COMBINED!$B$3:$AQ$501,38,FALSE)))</f>
        <v/>
      </c>
      <c r="AC179" s="1" t="str">
        <f>IF($A179="","",(VLOOKUP($A179,ACOUSTICS_COMBINED!$B$3:$AQ$501,39,FALSE)))</f>
        <v/>
      </c>
      <c r="AD179" s="1" t="str">
        <f>IF($A179="","",(VLOOKUP($A179,ACOUSTICS_COMBINED!$B$3:$AQ$501,40,FALSE)))</f>
        <v/>
      </c>
      <c r="AE179" s="1" t="str">
        <f>IF($A179="","",(VLOOKUP($A179,ACOUSTICS_COMBINED!$B$3:$AQ$501,41,FALSE)))</f>
        <v/>
      </c>
      <c r="AF179" s="1" t="str">
        <f>IF($A179="","",(VLOOKUP($A179,ACOUSTICS_COMBINED!$B$3:$AQ$501,42,FALSE)))</f>
        <v/>
      </c>
      <c r="AG179" s="27" t="str">
        <f>IF($A179="","",(VLOOKUP($A179,ACOUSTIC_PIVOT_TABLE!$B$4:$AO$500,2,FALSE)))</f>
        <v/>
      </c>
      <c r="AH179" s="27" t="str">
        <f>IF($A179="","",(VLOOKUP($A179,ACOUSTIC_PIVOT_TABLE!$B$4:$AO$500,3,FALSE)))</f>
        <v/>
      </c>
      <c r="AI179" s="27" t="str">
        <f>IF($A179="","",(VLOOKUP($A179,ACOUSTIC_PIVOT_TABLE!$B$4:$AO$500,4,FALSE)))</f>
        <v/>
      </c>
      <c r="AJ179" s="27" t="str">
        <f>IF($A179="","",(VLOOKUP($A179,ACOUSTIC_PIVOT_TABLE!$B$4:$AO$500,5,FALSE)))</f>
        <v/>
      </c>
      <c r="AK179" s="27" t="str">
        <f>IF($A179="","",(VLOOKUP($A179,ACOUSTIC_PIVOT_TABLE!$B$4:$AO$500,6,FALSE)))</f>
        <v/>
      </c>
      <c r="AL179" s="27" t="str">
        <f>IF($A179="","",(VLOOKUP($A179,ACOUSTIC_PIVOT_TABLE!$B$4:$AO$500,7,FALSE)))</f>
        <v/>
      </c>
      <c r="AM179" s="27" t="str">
        <f>IF($A179="","",(VLOOKUP($A179,ACOUSTIC_PIVOT_TABLE!$B$4:$AO$500,8,FALSE)))</f>
        <v/>
      </c>
      <c r="AN179" s="27" t="str">
        <f>IF($A179="","",(VLOOKUP($A179,ACOUSTIC_PIVOT_TABLE!$B$4:$AO$500,9,FALSE)))</f>
        <v/>
      </c>
      <c r="AO179" s="27" t="str">
        <f>IF($A179="","",(VLOOKUP($A179,ACOUSTIC_PIVOT_TABLE!$B$4:$AO$500,10,FALSE)))</f>
        <v/>
      </c>
      <c r="AP179" s="27" t="str">
        <f>IF($A179="","",(VLOOKUP($A179,ACOUSTIC_PIVOT_TABLE!$B$4:$AO$500,11,FALSE)))</f>
        <v/>
      </c>
      <c r="AQ179" s="27" t="str">
        <f>IF($A179="","",(VLOOKUP($A179,ACOUSTIC_PIVOT_TABLE!$B$4:$AO$500,12,FALSE)))</f>
        <v/>
      </c>
      <c r="AR179" s="27" t="str">
        <f>IF($A179="","",(VLOOKUP($A179,ACOUSTIC_PIVOT_TABLE!$B$4:$AO$500,13,FALSE)))</f>
        <v/>
      </c>
      <c r="AS179" s="27" t="str">
        <f>IF($A179="","",(VLOOKUP($A179,ACOUSTIC_PIVOT_TABLE!$B$4:$AO$500,14,FALSE)))</f>
        <v/>
      </c>
      <c r="AT179" s="27" t="str">
        <f>IF($A179="","",(VLOOKUP($A179,ACOUSTIC_PIVOT_TABLE!$B$4:$AO$500,15,FALSE)))</f>
        <v/>
      </c>
      <c r="AU179" s="27" t="str">
        <f>IF($A179="","",(VLOOKUP($A179,ACOUSTIC_PIVOT_TABLE!$B$4:$AO$500,16,FALSE)))</f>
        <v/>
      </c>
      <c r="AV179" s="27" t="str">
        <f>IF($A179="","",(VLOOKUP($A179,ACOUSTIC_PIVOT_TABLE!$B$4:$AO$500,17,FALSE)))</f>
        <v/>
      </c>
      <c r="AW179" s="27" t="str">
        <f>IF($A179="","",(VLOOKUP($A179,ACOUSTIC_PIVOT_TABLE!$B$4:$AO$500,18,FALSE)))</f>
        <v/>
      </c>
      <c r="AX179" s="27" t="str">
        <f>IF($A179="","",(VLOOKUP($A179,ACOUSTIC_PIVOT_TABLE!$B$4:$AO$500,19,FALSE)))</f>
        <v/>
      </c>
      <c r="AY179" s="27" t="str">
        <f>IF($A179="","",(VLOOKUP($A179,ACOUSTIC_PIVOT_TABLE!$B$4:$AO$500,20,FALSE)))</f>
        <v/>
      </c>
      <c r="AZ179" s="27" t="str">
        <f>IF($A179="","",(VLOOKUP($A179,ACOUSTIC_PIVOT_TABLE!$B$4:$AO$500,21,FALSE)))</f>
        <v/>
      </c>
      <c r="BA179" s="27" t="str">
        <f>IF($A179="","",(VLOOKUP($A179,ACOUSTIC_PIVOT_TABLE!$B$4:$AO$500,22,FALSE)))</f>
        <v/>
      </c>
      <c r="BB179" s="27" t="str">
        <f>IF($A179="","",(VLOOKUP($A179,ACOUSTIC_PIVOT_TABLE!$B$4:$AO$500,23,FALSE)))</f>
        <v/>
      </c>
      <c r="BC179" s="27" t="str">
        <f>IF($A179="","",(VLOOKUP($A179,ACOUSTIC_PIVOT_TABLE!$B$4:$AO$500,24,FALSE)))</f>
        <v/>
      </c>
      <c r="BD179" s="27" t="str">
        <f>IF($A179="","",(VLOOKUP($A179,ACOUSTIC_PIVOT_TABLE!$B$4:$AO$500,25,FALSE)))</f>
        <v/>
      </c>
      <c r="BE179" s="27" t="str">
        <f>IF($A179="","",(VLOOKUP($A179,ACOUSTIC_PIVOT_TABLE!$B$4:$AO$500,26,FALSE)))</f>
        <v/>
      </c>
      <c r="BF179" s="27" t="str">
        <f>IF($A179="","",(VLOOKUP($A179,ACOUSTIC_PIVOT_TABLE!$B$4:$AO$500,27,FALSE)))</f>
        <v/>
      </c>
      <c r="BG179" s="27" t="str">
        <f>IF($A179="","",(VLOOKUP($A179,ACOUSTIC_PIVOT_TABLE!$B$4:$AO$500,28,FALSE)))</f>
        <v/>
      </c>
      <c r="BH179" s="27" t="str">
        <f>IF($A179="","",(VLOOKUP($A179,ACOUSTIC_PIVOT_TABLE!$B$4:$AO$500,29,FALSE)))</f>
        <v/>
      </c>
      <c r="BI179" s="27" t="str">
        <f>IF($A179="","",(VLOOKUP($A179,ACOUSTIC_PIVOT_TABLE!$B$4:$AO$500,30,FALSE)))</f>
        <v/>
      </c>
      <c r="BJ179" s="27" t="str">
        <f>IF($A179="","",(VLOOKUP($A179,ACOUSTIC_PIVOT_TABLE!$B$4:$AO$500,31,FALSE)))</f>
        <v/>
      </c>
      <c r="BK179" s="27" t="str">
        <f>IF($A179="","",(VLOOKUP($A179,ACOUSTIC_PIVOT_TABLE!$B$4:$AO$500,32,FALSE)))</f>
        <v/>
      </c>
      <c r="BL179" s="27" t="str">
        <f>IF($A179="","",(VLOOKUP($A179,ACOUSTIC_PIVOT_TABLE!$B$4:$AO$500,33,FALSE)))</f>
        <v/>
      </c>
      <c r="BM179" s="27" t="str">
        <f>IF($A179="","",(VLOOKUP($A179,ACOUSTIC_PIVOT_TABLE!$B$4:$AO$500,34,FALSE)))</f>
        <v/>
      </c>
      <c r="BN179" s="27" t="str">
        <f>IF($A179="","",(VLOOKUP($A179,ACOUSTIC_PIVOT_TABLE!$B$4:$AO$500,35,FALSE)))</f>
        <v/>
      </c>
      <c r="BO179" s="27" t="str">
        <f>IF($A179="","",(VLOOKUP($A179,ACOUSTIC_PIVOT_TABLE!$B$4:$AO$500,36,FALSE)))</f>
        <v/>
      </c>
      <c r="BP179" s="27" t="str">
        <f>IF($A179="","",(VLOOKUP($A179,ACOUSTIC_PIVOT_TABLE!$B$4:$AO$500,37,FALSE)))</f>
        <v/>
      </c>
      <c r="BQ179" s="27" t="str">
        <f>IF($A179="","",(VLOOKUP($A179,ACOUSTIC_PIVOT_TABLE!$B$4:$AO$500,38,FALSE)))</f>
        <v/>
      </c>
      <c r="BR179" s="27" t="str">
        <f>IF($A179="","",(VLOOKUP($A179,ACOUSTIC_PIVOT_TABLE!$B$4:$AO$500,39,FALSE)))</f>
        <v/>
      </c>
      <c r="BS179" s="27" t="str">
        <f>IF($A179="","",(VLOOKUP($A179,ACOUSTIC_PIVOT_TABLE!$B$4:$AO$500,40,FALSE)))</f>
        <v/>
      </c>
    </row>
    <row r="180" spans="1:71" x14ac:dyDescent="0.25">
      <c r="A180" s="1" t="str">
        <f>IF(ACOUSTIC_PIVOT_TABLE!B182 = 0, "",ACOUSTIC_PIVOT_TABLE!B182)</f>
        <v/>
      </c>
      <c r="B180" s="1" t="str">
        <f>IF($A180="","",(VLOOKUP($A180,ACOUSTICS_COMBINED!$B$3:$AQ$501,21,FALSE)))</f>
        <v/>
      </c>
      <c r="C180" s="1" t="str">
        <f>IF($A180="","",(VLOOKUP($A180,ACOUSTICS_COMBINED!$B$3:$AQ$501,22,FALSE)))</f>
        <v/>
      </c>
      <c r="D180" s="1" t="str">
        <f>IF($A180="","",(VLOOKUP($A180,ACOUSTICS_COMBINED!$B$3:$AQ$501,12,FALSE)))</f>
        <v/>
      </c>
      <c r="E180" s="1" t="str">
        <f>IF($A180="","",(VLOOKUP($A180,ACOUSTICS_COMBINED!$B$3:$AQ$501,13,FALSE)))</f>
        <v/>
      </c>
      <c r="F180" s="1" t="str">
        <f>IF($A180="","",(VLOOKUP($A180,ACOUSTICS_COMBINED!$B$3:$AQ$501,14,FALSE)))</f>
        <v/>
      </c>
      <c r="G180" s="1" t="str">
        <f>IF($A180="","",(VLOOKUP($A180,ACOUSTICS_COMBINED!$B$3:$AQ$501,23,FALSE)))</f>
        <v/>
      </c>
      <c r="H180" s="1" t="str">
        <f>IF($A180="","",(VLOOKUP($A180,ACOUSTICS_COMBINED!$B$3:$AQ$501,24,FALSE)))</f>
        <v/>
      </c>
      <c r="I180" s="1" t="str">
        <f>IF($A180="","",(VLOOKUP($A180,ACOUSTICS_COMBINED!$B$3:$AQ$501,15,FALSE)))</f>
        <v/>
      </c>
      <c r="J180" s="1" t="str">
        <f>IF($A180="","",(VLOOKUP($A180,ACOUSTICS_COMBINED!$B$3:$AQ$501,16,FALSE)))</f>
        <v/>
      </c>
      <c r="K180" s="1" t="str">
        <f>IF($A180="","",(VLOOKUP($A180,ACOUSTICS_COMBINED!$B$3:$AQ$501,17,FALSE)))</f>
        <v/>
      </c>
      <c r="L180" s="1" t="str">
        <f>IF($A180="","",(VLOOKUP($A180,ACOUSTICS_COMBINED!$B$3:$AQ$501,18,FALSE)))</f>
        <v/>
      </c>
      <c r="M180" s="1" t="str">
        <f>IF($A180="","",(VLOOKUP($A180,ACOUSTICS_COMBINED!$B$3:$AQ$501,25,FALSE)))</f>
        <v/>
      </c>
      <c r="N180" s="16" t="str">
        <f>IF($A180="","",(VLOOKUP($A180,ACOUSTICS_COMBINED!$B$3:$AQ$501,19,FALSE)))</f>
        <v/>
      </c>
      <c r="O180" s="16" t="str">
        <f>IF($A180="","",(VLOOKUP($A180,ACOUSTICS_COMBINED!$B$3:$AQ$501,20,FALSE)))</f>
        <v/>
      </c>
      <c r="P180" s="1" t="str">
        <f>IF($A180="","",(VLOOKUP($A180,ACOUSTICS_COMBINED!$B$3:$AQ$501,26,FALSE)))</f>
        <v/>
      </c>
      <c r="Q180" s="1" t="str">
        <f>IF($A180="","",(VLOOKUP($A180,ACOUSTICS_COMBINED!$B$3:$AQ$501,27,FALSE)))</f>
        <v/>
      </c>
      <c r="R180" s="1" t="str">
        <f>IF($A180="","",(VLOOKUP($A180,ACOUSTICS_COMBINED!$B$3:$AQ$501,28,FALSE)))</f>
        <v/>
      </c>
      <c r="S180" s="1" t="str">
        <f>IF($A180="","",(VLOOKUP($A180,ACOUSTICS_COMBINED!$B$3:$AQ$501,29,FALSE)))</f>
        <v/>
      </c>
      <c r="T180" s="1" t="str">
        <f>IF($A180="","",(VLOOKUP($A180,ACOUSTICS_COMBINED!$B$3:$AQ$501,30,FALSE)))</f>
        <v/>
      </c>
      <c r="U180" s="1" t="str">
        <f>IF($A180="","",(VLOOKUP($A180,ACOUSTICS_COMBINED!$B$3:$AQ$501,31,FALSE)))</f>
        <v/>
      </c>
      <c r="V180" s="1" t="str">
        <f>IF($A180="","",(VLOOKUP($A180,ACOUSTICS_COMBINED!$B$3:$AQ$501,32,FALSE)))</f>
        <v/>
      </c>
      <c r="W180" s="1" t="str">
        <f>IF($A180="","",(VLOOKUP($A180,ACOUSTICS_COMBINED!$B$3:$AQ$501,33,FALSE)))</f>
        <v/>
      </c>
      <c r="X180" s="1" t="str">
        <f>IF($A180="","",(VLOOKUP($A180,ACOUSTICS_COMBINED!$B$3:$AQ$501,34,FALSE)))</f>
        <v/>
      </c>
      <c r="Y180" s="1" t="str">
        <f>IF($A180="","",(VLOOKUP($A180,ACOUSTICS_COMBINED!$B$3:$AQ$501,35,FALSE)))</f>
        <v/>
      </c>
      <c r="Z180" s="1" t="str">
        <f>IF($A180="","",(VLOOKUP($A180,ACOUSTICS_COMBINED!$B$3:$AQ$501,36,FALSE)))</f>
        <v/>
      </c>
      <c r="AA180" s="1" t="str">
        <f>IF($A180="","",(VLOOKUP($A180,ACOUSTICS_COMBINED!$B$3:$AQ$501,37,FALSE)))</f>
        <v/>
      </c>
      <c r="AB180" s="1" t="str">
        <f>IF($A180="","",(VLOOKUP($A180,ACOUSTICS_COMBINED!$B$3:$AQ$501,38,FALSE)))</f>
        <v/>
      </c>
      <c r="AC180" s="1" t="str">
        <f>IF($A180="","",(VLOOKUP($A180,ACOUSTICS_COMBINED!$B$3:$AQ$501,39,FALSE)))</f>
        <v/>
      </c>
      <c r="AD180" s="1" t="str">
        <f>IF($A180="","",(VLOOKUP($A180,ACOUSTICS_COMBINED!$B$3:$AQ$501,40,FALSE)))</f>
        <v/>
      </c>
      <c r="AE180" s="1" t="str">
        <f>IF($A180="","",(VLOOKUP($A180,ACOUSTICS_COMBINED!$B$3:$AQ$501,41,FALSE)))</f>
        <v/>
      </c>
      <c r="AF180" s="1" t="str">
        <f>IF($A180="","",(VLOOKUP($A180,ACOUSTICS_COMBINED!$B$3:$AQ$501,42,FALSE)))</f>
        <v/>
      </c>
      <c r="AG180" s="27" t="str">
        <f>IF($A180="","",(VLOOKUP($A180,ACOUSTIC_PIVOT_TABLE!$B$4:$AO$500,2,FALSE)))</f>
        <v/>
      </c>
      <c r="AH180" s="27" t="str">
        <f>IF($A180="","",(VLOOKUP($A180,ACOUSTIC_PIVOT_TABLE!$B$4:$AO$500,3,FALSE)))</f>
        <v/>
      </c>
      <c r="AI180" s="27" t="str">
        <f>IF($A180="","",(VLOOKUP($A180,ACOUSTIC_PIVOT_TABLE!$B$4:$AO$500,4,FALSE)))</f>
        <v/>
      </c>
      <c r="AJ180" s="27" t="str">
        <f>IF($A180="","",(VLOOKUP($A180,ACOUSTIC_PIVOT_TABLE!$B$4:$AO$500,5,FALSE)))</f>
        <v/>
      </c>
      <c r="AK180" s="27" t="str">
        <f>IF($A180="","",(VLOOKUP($A180,ACOUSTIC_PIVOT_TABLE!$B$4:$AO$500,6,FALSE)))</f>
        <v/>
      </c>
      <c r="AL180" s="27" t="str">
        <f>IF($A180="","",(VLOOKUP($A180,ACOUSTIC_PIVOT_TABLE!$B$4:$AO$500,7,FALSE)))</f>
        <v/>
      </c>
      <c r="AM180" s="27" t="str">
        <f>IF($A180="","",(VLOOKUP($A180,ACOUSTIC_PIVOT_TABLE!$B$4:$AO$500,8,FALSE)))</f>
        <v/>
      </c>
      <c r="AN180" s="27" t="str">
        <f>IF($A180="","",(VLOOKUP($A180,ACOUSTIC_PIVOT_TABLE!$B$4:$AO$500,9,FALSE)))</f>
        <v/>
      </c>
      <c r="AO180" s="27" t="str">
        <f>IF($A180="","",(VLOOKUP($A180,ACOUSTIC_PIVOT_TABLE!$B$4:$AO$500,10,FALSE)))</f>
        <v/>
      </c>
      <c r="AP180" s="27" t="str">
        <f>IF($A180="","",(VLOOKUP($A180,ACOUSTIC_PIVOT_TABLE!$B$4:$AO$500,11,FALSE)))</f>
        <v/>
      </c>
      <c r="AQ180" s="27" t="str">
        <f>IF($A180="","",(VLOOKUP($A180,ACOUSTIC_PIVOT_TABLE!$B$4:$AO$500,12,FALSE)))</f>
        <v/>
      </c>
      <c r="AR180" s="27" t="str">
        <f>IF($A180="","",(VLOOKUP($A180,ACOUSTIC_PIVOT_TABLE!$B$4:$AO$500,13,FALSE)))</f>
        <v/>
      </c>
      <c r="AS180" s="27" t="str">
        <f>IF($A180="","",(VLOOKUP($A180,ACOUSTIC_PIVOT_TABLE!$B$4:$AO$500,14,FALSE)))</f>
        <v/>
      </c>
      <c r="AT180" s="27" t="str">
        <f>IF($A180="","",(VLOOKUP($A180,ACOUSTIC_PIVOT_TABLE!$B$4:$AO$500,15,FALSE)))</f>
        <v/>
      </c>
      <c r="AU180" s="27" t="str">
        <f>IF($A180="","",(VLOOKUP($A180,ACOUSTIC_PIVOT_TABLE!$B$4:$AO$500,16,FALSE)))</f>
        <v/>
      </c>
      <c r="AV180" s="27" t="str">
        <f>IF($A180="","",(VLOOKUP($A180,ACOUSTIC_PIVOT_TABLE!$B$4:$AO$500,17,FALSE)))</f>
        <v/>
      </c>
      <c r="AW180" s="27" t="str">
        <f>IF($A180="","",(VLOOKUP($A180,ACOUSTIC_PIVOT_TABLE!$B$4:$AO$500,18,FALSE)))</f>
        <v/>
      </c>
      <c r="AX180" s="27" t="str">
        <f>IF($A180="","",(VLOOKUP($A180,ACOUSTIC_PIVOT_TABLE!$B$4:$AO$500,19,FALSE)))</f>
        <v/>
      </c>
      <c r="AY180" s="27" t="str">
        <f>IF($A180="","",(VLOOKUP($A180,ACOUSTIC_PIVOT_TABLE!$B$4:$AO$500,20,FALSE)))</f>
        <v/>
      </c>
      <c r="AZ180" s="27" t="str">
        <f>IF($A180="","",(VLOOKUP($A180,ACOUSTIC_PIVOT_TABLE!$B$4:$AO$500,21,FALSE)))</f>
        <v/>
      </c>
      <c r="BA180" s="27" t="str">
        <f>IF($A180="","",(VLOOKUP($A180,ACOUSTIC_PIVOT_TABLE!$B$4:$AO$500,22,FALSE)))</f>
        <v/>
      </c>
      <c r="BB180" s="27" t="str">
        <f>IF($A180="","",(VLOOKUP($A180,ACOUSTIC_PIVOT_TABLE!$B$4:$AO$500,23,FALSE)))</f>
        <v/>
      </c>
      <c r="BC180" s="27" t="str">
        <f>IF($A180="","",(VLOOKUP($A180,ACOUSTIC_PIVOT_TABLE!$B$4:$AO$500,24,FALSE)))</f>
        <v/>
      </c>
      <c r="BD180" s="27" t="str">
        <f>IF($A180="","",(VLOOKUP($A180,ACOUSTIC_PIVOT_TABLE!$B$4:$AO$500,25,FALSE)))</f>
        <v/>
      </c>
      <c r="BE180" s="27" t="str">
        <f>IF($A180="","",(VLOOKUP($A180,ACOUSTIC_PIVOT_TABLE!$B$4:$AO$500,26,FALSE)))</f>
        <v/>
      </c>
      <c r="BF180" s="27" t="str">
        <f>IF($A180="","",(VLOOKUP($A180,ACOUSTIC_PIVOT_TABLE!$B$4:$AO$500,27,FALSE)))</f>
        <v/>
      </c>
      <c r="BG180" s="27" t="str">
        <f>IF($A180="","",(VLOOKUP($A180,ACOUSTIC_PIVOT_TABLE!$B$4:$AO$500,28,FALSE)))</f>
        <v/>
      </c>
      <c r="BH180" s="27" t="str">
        <f>IF($A180="","",(VLOOKUP($A180,ACOUSTIC_PIVOT_TABLE!$B$4:$AO$500,29,FALSE)))</f>
        <v/>
      </c>
      <c r="BI180" s="27" t="str">
        <f>IF($A180="","",(VLOOKUP($A180,ACOUSTIC_PIVOT_TABLE!$B$4:$AO$500,30,FALSE)))</f>
        <v/>
      </c>
      <c r="BJ180" s="27" t="str">
        <f>IF($A180="","",(VLOOKUP($A180,ACOUSTIC_PIVOT_TABLE!$B$4:$AO$500,31,FALSE)))</f>
        <v/>
      </c>
      <c r="BK180" s="27" t="str">
        <f>IF($A180="","",(VLOOKUP($A180,ACOUSTIC_PIVOT_TABLE!$B$4:$AO$500,32,FALSE)))</f>
        <v/>
      </c>
      <c r="BL180" s="27" t="str">
        <f>IF($A180="","",(VLOOKUP($A180,ACOUSTIC_PIVOT_TABLE!$B$4:$AO$500,33,FALSE)))</f>
        <v/>
      </c>
      <c r="BM180" s="27" t="str">
        <f>IF($A180="","",(VLOOKUP($A180,ACOUSTIC_PIVOT_TABLE!$B$4:$AO$500,34,FALSE)))</f>
        <v/>
      </c>
      <c r="BN180" s="27" t="str">
        <f>IF($A180="","",(VLOOKUP($A180,ACOUSTIC_PIVOT_TABLE!$B$4:$AO$500,35,FALSE)))</f>
        <v/>
      </c>
      <c r="BO180" s="27" t="str">
        <f>IF($A180="","",(VLOOKUP($A180,ACOUSTIC_PIVOT_TABLE!$B$4:$AO$500,36,FALSE)))</f>
        <v/>
      </c>
      <c r="BP180" s="27" t="str">
        <f>IF($A180="","",(VLOOKUP($A180,ACOUSTIC_PIVOT_TABLE!$B$4:$AO$500,37,FALSE)))</f>
        <v/>
      </c>
      <c r="BQ180" s="27" t="str">
        <f>IF($A180="","",(VLOOKUP($A180,ACOUSTIC_PIVOT_TABLE!$B$4:$AO$500,38,FALSE)))</f>
        <v/>
      </c>
      <c r="BR180" s="27" t="str">
        <f>IF($A180="","",(VLOOKUP($A180,ACOUSTIC_PIVOT_TABLE!$B$4:$AO$500,39,FALSE)))</f>
        <v/>
      </c>
      <c r="BS180" s="27" t="str">
        <f>IF($A180="","",(VLOOKUP($A180,ACOUSTIC_PIVOT_TABLE!$B$4:$AO$500,40,FALSE)))</f>
        <v/>
      </c>
    </row>
    <row r="181" spans="1:71" x14ac:dyDescent="0.25">
      <c r="A181" s="1" t="str">
        <f>IF(ACOUSTIC_PIVOT_TABLE!B183 = 0, "",ACOUSTIC_PIVOT_TABLE!B183)</f>
        <v/>
      </c>
      <c r="B181" s="1" t="str">
        <f>IF($A181="","",(VLOOKUP($A181,ACOUSTICS_COMBINED!$B$3:$AQ$501,21,FALSE)))</f>
        <v/>
      </c>
      <c r="C181" s="1" t="str">
        <f>IF($A181="","",(VLOOKUP($A181,ACOUSTICS_COMBINED!$B$3:$AQ$501,22,FALSE)))</f>
        <v/>
      </c>
      <c r="D181" s="1" t="str">
        <f>IF($A181="","",(VLOOKUP($A181,ACOUSTICS_COMBINED!$B$3:$AQ$501,12,FALSE)))</f>
        <v/>
      </c>
      <c r="E181" s="1" t="str">
        <f>IF($A181="","",(VLOOKUP($A181,ACOUSTICS_COMBINED!$B$3:$AQ$501,13,FALSE)))</f>
        <v/>
      </c>
      <c r="F181" s="1" t="str">
        <f>IF($A181="","",(VLOOKUP($A181,ACOUSTICS_COMBINED!$B$3:$AQ$501,14,FALSE)))</f>
        <v/>
      </c>
      <c r="G181" s="1" t="str">
        <f>IF($A181="","",(VLOOKUP($A181,ACOUSTICS_COMBINED!$B$3:$AQ$501,23,FALSE)))</f>
        <v/>
      </c>
      <c r="H181" s="1" t="str">
        <f>IF($A181="","",(VLOOKUP($A181,ACOUSTICS_COMBINED!$B$3:$AQ$501,24,FALSE)))</f>
        <v/>
      </c>
      <c r="I181" s="1" t="str">
        <f>IF($A181="","",(VLOOKUP($A181,ACOUSTICS_COMBINED!$B$3:$AQ$501,15,FALSE)))</f>
        <v/>
      </c>
      <c r="J181" s="1" t="str">
        <f>IF($A181="","",(VLOOKUP($A181,ACOUSTICS_COMBINED!$B$3:$AQ$501,16,FALSE)))</f>
        <v/>
      </c>
      <c r="K181" s="1" t="str">
        <f>IF($A181="","",(VLOOKUP($A181,ACOUSTICS_COMBINED!$B$3:$AQ$501,17,FALSE)))</f>
        <v/>
      </c>
      <c r="L181" s="1" t="str">
        <f>IF($A181="","",(VLOOKUP($A181,ACOUSTICS_COMBINED!$B$3:$AQ$501,18,FALSE)))</f>
        <v/>
      </c>
      <c r="M181" s="1" t="str">
        <f>IF($A181="","",(VLOOKUP($A181,ACOUSTICS_COMBINED!$B$3:$AQ$501,25,FALSE)))</f>
        <v/>
      </c>
      <c r="N181" s="16" t="str">
        <f>IF($A181="","",(VLOOKUP($A181,ACOUSTICS_COMBINED!$B$3:$AQ$501,19,FALSE)))</f>
        <v/>
      </c>
      <c r="O181" s="16" t="str">
        <f>IF($A181="","",(VLOOKUP($A181,ACOUSTICS_COMBINED!$B$3:$AQ$501,20,FALSE)))</f>
        <v/>
      </c>
      <c r="P181" s="1" t="str">
        <f>IF($A181="","",(VLOOKUP($A181,ACOUSTICS_COMBINED!$B$3:$AQ$501,26,FALSE)))</f>
        <v/>
      </c>
      <c r="Q181" s="1" t="str">
        <f>IF($A181="","",(VLOOKUP($A181,ACOUSTICS_COMBINED!$B$3:$AQ$501,27,FALSE)))</f>
        <v/>
      </c>
      <c r="R181" s="1" t="str">
        <f>IF($A181="","",(VLOOKUP($A181,ACOUSTICS_COMBINED!$B$3:$AQ$501,28,FALSE)))</f>
        <v/>
      </c>
      <c r="S181" s="1" t="str">
        <f>IF($A181="","",(VLOOKUP($A181,ACOUSTICS_COMBINED!$B$3:$AQ$501,29,FALSE)))</f>
        <v/>
      </c>
      <c r="T181" s="1" t="str">
        <f>IF($A181="","",(VLOOKUP($A181,ACOUSTICS_COMBINED!$B$3:$AQ$501,30,FALSE)))</f>
        <v/>
      </c>
      <c r="U181" s="1" t="str">
        <f>IF($A181="","",(VLOOKUP($A181,ACOUSTICS_COMBINED!$B$3:$AQ$501,31,FALSE)))</f>
        <v/>
      </c>
      <c r="V181" s="1" t="str">
        <f>IF($A181="","",(VLOOKUP($A181,ACOUSTICS_COMBINED!$B$3:$AQ$501,32,FALSE)))</f>
        <v/>
      </c>
      <c r="W181" s="1" t="str">
        <f>IF($A181="","",(VLOOKUP($A181,ACOUSTICS_COMBINED!$B$3:$AQ$501,33,FALSE)))</f>
        <v/>
      </c>
      <c r="X181" s="1" t="str">
        <f>IF($A181="","",(VLOOKUP($A181,ACOUSTICS_COMBINED!$B$3:$AQ$501,34,FALSE)))</f>
        <v/>
      </c>
      <c r="Y181" s="1" t="str">
        <f>IF($A181="","",(VLOOKUP($A181,ACOUSTICS_COMBINED!$B$3:$AQ$501,35,FALSE)))</f>
        <v/>
      </c>
      <c r="Z181" s="1" t="str">
        <f>IF($A181="","",(VLOOKUP($A181,ACOUSTICS_COMBINED!$B$3:$AQ$501,36,FALSE)))</f>
        <v/>
      </c>
      <c r="AA181" s="1" t="str">
        <f>IF($A181="","",(VLOOKUP($A181,ACOUSTICS_COMBINED!$B$3:$AQ$501,37,FALSE)))</f>
        <v/>
      </c>
      <c r="AB181" s="1" t="str">
        <f>IF($A181="","",(VLOOKUP($A181,ACOUSTICS_COMBINED!$B$3:$AQ$501,38,FALSE)))</f>
        <v/>
      </c>
      <c r="AC181" s="1" t="str">
        <f>IF($A181="","",(VLOOKUP($A181,ACOUSTICS_COMBINED!$B$3:$AQ$501,39,FALSE)))</f>
        <v/>
      </c>
      <c r="AD181" s="1" t="str">
        <f>IF($A181="","",(VLOOKUP($A181,ACOUSTICS_COMBINED!$B$3:$AQ$501,40,FALSE)))</f>
        <v/>
      </c>
      <c r="AE181" s="1" t="str">
        <f>IF($A181="","",(VLOOKUP($A181,ACOUSTICS_COMBINED!$B$3:$AQ$501,41,FALSE)))</f>
        <v/>
      </c>
      <c r="AF181" s="1" t="str">
        <f>IF($A181="","",(VLOOKUP($A181,ACOUSTICS_COMBINED!$B$3:$AQ$501,42,FALSE)))</f>
        <v/>
      </c>
      <c r="AG181" s="27" t="str">
        <f>IF($A181="","",(VLOOKUP($A181,ACOUSTIC_PIVOT_TABLE!$B$4:$AO$500,2,FALSE)))</f>
        <v/>
      </c>
      <c r="AH181" s="27" t="str">
        <f>IF($A181="","",(VLOOKUP($A181,ACOUSTIC_PIVOT_TABLE!$B$4:$AO$500,3,FALSE)))</f>
        <v/>
      </c>
      <c r="AI181" s="27" t="str">
        <f>IF($A181="","",(VLOOKUP($A181,ACOUSTIC_PIVOT_TABLE!$B$4:$AO$500,4,FALSE)))</f>
        <v/>
      </c>
      <c r="AJ181" s="27" t="str">
        <f>IF($A181="","",(VLOOKUP($A181,ACOUSTIC_PIVOT_TABLE!$B$4:$AO$500,5,FALSE)))</f>
        <v/>
      </c>
      <c r="AK181" s="27" t="str">
        <f>IF($A181="","",(VLOOKUP($A181,ACOUSTIC_PIVOT_TABLE!$B$4:$AO$500,6,FALSE)))</f>
        <v/>
      </c>
      <c r="AL181" s="27" t="str">
        <f>IF($A181="","",(VLOOKUP($A181,ACOUSTIC_PIVOT_TABLE!$B$4:$AO$500,7,FALSE)))</f>
        <v/>
      </c>
      <c r="AM181" s="27" t="str">
        <f>IF($A181="","",(VLOOKUP($A181,ACOUSTIC_PIVOT_TABLE!$B$4:$AO$500,8,FALSE)))</f>
        <v/>
      </c>
      <c r="AN181" s="27" t="str">
        <f>IF($A181="","",(VLOOKUP($A181,ACOUSTIC_PIVOT_TABLE!$B$4:$AO$500,9,FALSE)))</f>
        <v/>
      </c>
      <c r="AO181" s="27" t="str">
        <f>IF($A181="","",(VLOOKUP($A181,ACOUSTIC_PIVOT_TABLE!$B$4:$AO$500,10,FALSE)))</f>
        <v/>
      </c>
      <c r="AP181" s="27" t="str">
        <f>IF($A181="","",(VLOOKUP($A181,ACOUSTIC_PIVOT_TABLE!$B$4:$AO$500,11,FALSE)))</f>
        <v/>
      </c>
      <c r="AQ181" s="27" t="str">
        <f>IF($A181="","",(VLOOKUP($A181,ACOUSTIC_PIVOT_TABLE!$B$4:$AO$500,12,FALSE)))</f>
        <v/>
      </c>
      <c r="AR181" s="27" t="str">
        <f>IF($A181="","",(VLOOKUP($A181,ACOUSTIC_PIVOT_TABLE!$B$4:$AO$500,13,FALSE)))</f>
        <v/>
      </c>
      <c r="AS181" s="27" t="str">
        <f>IF($A181="","",(VLOOKUP($A181,ACOUSTIC_PIVOT_TABLE!$B$4:$AO$500,14,FALSE)))</f>
        <v/>
      </c>
      <c r="AT181" s="27" t="str">
        <f>IF($A181="","",(VLOOKUP($A181,ACOUSTIC_PIVOT_TABLE!$B$4:$AO$500,15,FALSE)))</f>
        <v/>
      </c>
      <c r="AU181" s="27" t="str">
        <f>IF($A181="","",(VLOOKUP($A181,ACOUSTIC_PIVOT_TABLE!$B$4:$AO$500,16,FALSE)))</f>
        <v/>
      </c>
      <c r="AV181" s="27" t="str">
        <f>IF($A181="","",(VLOOKUP($A181,ACOUSTIC_PIVOT_TABLE!$B$4:$AO$500,17,FALSE)))</f>
        <v/>
      </c>
      <c r="AW181" s="27" t="str">
        <f>IF($A181="","",(VLOOKUP($A181,ACOUSTIC_PIVOT_TABLE!$B$4:$AO$500,18,FALSE)))</f>
        <v/>
      </c>
      <c r="AX181" s="27" t="str">
        <f>IF($A181="","",(VLOOKUP($A181,ACOUSTIC_PIVOT_TABLE!$B$4:$AO$500,19,FALSE)))</f>
        <v/>
      </c>
      <c r="AY181" s="27" t="str">
        <f>IF($A181="","",(VLOOKUP($A181,ACOUSTIC_PIVOT_TABLE!$B$4:$AO$500,20,FALSE)))</f>
        <v/>
      </c>
      <c r="AZ181" s="27" t="str">
        <f>IF($A181="","",(VLOOKUP($A181,ACOUSTIC_PIVOT_TABLE!$B$4:$AO$500,21,FALSE)))</f>
        <v/>
      </c>
      <c r="BA181" s="27" t="str">
        <f>IF($A181="","",(VLOOKUP($A181,ACOUSTIC_PIVOT_TABLE!$B$4:$AO$500,22,FALSE)))</f>
        <v/>
      </c>
      <c r="BB181" s="27" t="str">
        <f>IF($A181="","",(VLOOKUP($A181,ACOUSTIC_PIVOT_TABLE!$B$4:$AO$500,23,FALSE)))</f>
        <v/>
      </c>
      <c r="BC181" s="27" t="str">
        <f>IF($A181="","",(VLOOKUP($A181,ACOUSTIC_PIVOT_TABLE!$B$4:$AO$500,24,FALSE)))</f>
        <v/>
      </c>
      <c r="BD181" s="27" t="str">
        <f>IF($A181="","",(VLOOKUP($A181,ACOUSTIC_PIVOT_TABLE!$B$4:$AO$500,25,FALSE)))</f>
        <v/>
      </c>
      <c r="BE181" s="27" t="str">
        <f>IF($A181="","",(VLOOKUP($A181,ACOUSTIC_PIVOT_TABLE!$B$4:$AO$500,26,FALSE)))</f>
        <v/>
      </c>
      <c r="BF181" s="27" t="str">
        <f>IF($A181="","",(VLOOKUP($A181,ACOUSTIC_PIVOT_TABLE!$B$4:$AO$500,27,FALSE)))</f>
        <v/>
      </c>
      <c r="BG181" s="27" t="str">
        <f>IF($A181="","",(VLOOKUP($A181,ACOUSTIC_PIVOT_TABLE!$B$4:$AO$500,28,FALSE)))</f>
        <v/>
      </c>
      <c r="BH181" s="27" t="str">
        <f>IF($A181="","",(VLOOKUP($A181,ACOUSTIC_PIVOT_TABLE!$B$4:$AO$500,29,FALSE)))</f>
        <v/>
      </c>
      <c r="BI181" s="27" t="str">
        <f>IF($A181="","",(VLOOKUP($A181,ACOUSTIC_PIVOT_TABLE!$B$4:$AO$500,30,FALSE)))</f>
        <v/>
      </c>
      <c r="BJ181" s="27" t="str">
        <f>IF($A181="","",(VLOOKUP($A181,ACOUSTIC_PIVOT_TABLE!$B$4:$AO$500,31,FALSE)))</f>
        <v/>
      </c>
      <c r="BK181" s="27" t="str">
        <f>IF($A181="","",(VLOOKUP($A181,ACOUSTIC_PIVOT_TABLE!$B$4:$AO$500,32,FALSE)))</f>
        <v/>
      </c>
      <c r="BL181" s="27" t="str">
        <f>IF($A181="","",(VLOOKUP($A181,ACOUSTIC_PIVOT_TABLE!$B$4:$AO$500,33,FALSE)))</f>
        <v/>
      </c>
      <c r="BM181" s="27" t="str">
        <f>IF($A181="","",(VLOOKUP($A181,ACOUSTIC_PIVOT_TABLE!$B$4:$AO$500,34,FALSE)))</f>
        <v/>
      </c>
      <c r="BN181" s="27" t="str">
        <f>IF($A181="","",(VLOOKUP($A181,ACOUSTIC_PIVOT_TABLE!$B$4:$AO$500,35,FALSE)))</f>
        <v/>
      </c>
      <c r="BO181" s="27" t="str">
        <f>IF($A181="","",(VLOOKUP($A181,ACOUSTIC_PIVOT_TABLE!$B$4:$AO$500,36,FALSE)))</f>
        <v/>
      </c>
      <c r="BP181" s="27" t="str">
        <f>IF($A181="","",(VLOOKUP($A181,ACOUSTIC_PIVOT_TABLE!$B$4:$AO$500,37,FALSE)))</f>
        <v/>
      </c>
      <c r="BQ181" s="27" t="str">
        <f>IF($A181="","",(VLOOKUP($A181,ACOUSTIC_PIVOT_TABLE!$B$4:$AO$500,38,FALSE)))</f>
        <v/>
      </c>
      <c r="BR181" s="27" t="str">
        <f>IF($A181="","",(VLOOKUP($A181,ACOUSTIC_PIVOT_TABLE!$B$4:$AO$500,39,FALSE)))</f>
        <v/>
      </c>
      <c r="BS181" s="27" t="str">
        <f>IF($A181="","",(VLOOKUP($A181,ACOUSTIC_PIVOT_TABLE!$B$4:$AO$500,40,FALSE)))</f>
        <v/>
      </c>
    </row>
    <row r="182" spans="1:71" x14ac:dyDescent="0.25">
      <c r="A182" s="1" t="str">
        <f>IF(ACOUSTIC_PIVOT_TABLE!B184 = 0, "",ACOUSTIC_PIVOT_TABLE!B184)</f>
        <v/>
      </c>
      <c r="B182" s="1" t="str">
        <f>IF($A182="","",(VLOOKUP($A182,ACOUSTICS_COMBINED!$B$3:$AQ$501,21,FALSE)))</f>
        <v/>
      </c>
      <c r="C182" s="1" t="str">
        <f>IF($A182="","",(VLOOKUP($A182,ACOUSTICS_COMBINED!$B$3:$AQ$501,22,FALSE)))</f>
        <v/>
      </c>
      <c r="D182" s="1" t="str">
        <f>IF($A182="","",(VLOOKUP($A182,ACOUSTICS_COMBINED!$B$3:$AQ$501,12,FALSE)))</f>
        <v/>
      </c>
      <c r="E182" s="1" t="str">
        <f>IF($A182="","",(VLOOKUP($A182,ACOUSTICS_COMBINED!$B$3:$AQ$501,13,FALSE)))</f>
        <v/>
      </c>
      <c r="F182" s="1" t="str">
        <f>IF($A182="","",(VLOOKUP($A182,ACOUSTICS_COMBINED!$B$3:$AQ$501,14,FALSE)))</f>
        <v/>
      </c>
      <c r="G182" s="1" t="str">
        <f>IF($A182="","",(VLOOKUP($A182,ACOUSTICS_COMBINED!$B$3:$AQ$501,23,FALSE)))</f>
        <v/>
      </c>
      <c r="H182" s="1" t="str">
        <f>IF($A182="","",(VLOOKUP($A182,ACOUSTICS_COMBINED!$B$3:$AQ$501,24,FALSE)))</f>
        <v/>
      </c>
      <c r="I182" s="1" t="str">
        <f>IF($A182="","",(VLOOKUP($A182,ACOUSTICS_COMBINED!$B$3:$AQ$501,15,FALSE)))</f>
        <v/>
      </c>
      <c r="J182" s="1" t="str">
        <f>IF($A182="","",(VLOOKUP($A182,ACOUSTICS_COMBINED!$B$3:$AQ$501,16,FALSE)))</f>
        <v/>
      </c>
      <c r="K182" s="1" t="str">
        <f>IF($A182="","",(VLOOKUP($A182,ACOUSTICS_COMBINED!$B$3:$AQ$501,17,FALSE)))</f>
        <v/>
      </c>
      <c r="L182" s="1" t="str">
        <f>IF($A182="","",(VLOOKUP($A182,ACOUSTICS_COMBINED!$B$3:$AQ$501,18,FALSE)))</f>
        <v/>
      </c>
      <c r="M182" s="1" t="str">
        <f>IF($A182="","",(VLOOKUP($A182,ACOUSTICS_COMBINED!$B$3:$AQ$501,25,FALSE)))</f>
        <v/>
      </c>
      <c r="N182" s="16" t="str">
        <f>IF($A182="","",(VLOOKUP($A182,ACOUSTICS_COMBINED!$B$3:$AQ$501,19,FALSE)))</f>
        <v/>
      </c>
      <c r="O182" s="16" t="str">
        <f>IF($A182="","",(VLOOKUP($A182,ACOUSTICS_COMBINED!$B$3:$AQ$501,20,FALSE)))</f>
        <v/>
      </c>
      <c r="P182" s="1" t="str">
        <f>IF($A182="","",(VLOOKUP($A182,ACOUSTICS_COMBINED!$B$3:$AQ$501,26,FALSE)))</f>
        <v/>
      </c>
      <c r="Q182" s="1" t="str">
        <f>IF($A182="","",(VLOOKUP($A182,ACOUSTICS_COMBINED!$B$3:$AQ$501,27,FALSE)))</f>
        <v/>
      </c>
      <c r="R182" s="1" t="str">
        <f>IF($A182="","",(VLOOKUP($A182,ACOUSTICS_COMBINED!$B$3:$AQ$501,28,FALSE)))</f>
        <v/>
      </c>
      <c r="S182" s="1" t="str">
        <f>IF($A182="","",(VLOOKUP($A182,ACOUSTICS_COMBINED!$B$3:$AQ$501,29,FALSE)))</f>
        <v/>
      </c>
      <c r="T182" s="1" t="str">
        <f>IF($A182="","",(VLOOKUP($A182,ACOUSTICS_COMBINED!$B$3:$AQ$501,30,FALSE)))</f>
        <v/>
      </c>
      <c r="U182" s="1" t="str">
        <f>IF($A182="","",(VLOOKUP($A182,ACOUSTICS_COMBINED!$B$3:$AQ$501,31,FALSE)))</f>
        <v/>
      </c>
      <c r="V182" s="1" t="str">
        <f>IF($A182="","",(VLOOKUP($A182,ACOUSTICS_COMBINED!$B$3:$AQ$501,32,FALSE)))</f>
        <v/>
      </c>
      <c r="W182" s="1" t="str">
        <f>IF($A182="","",(VLOOKUP($A182,ACOUSTICS_COMBINED!$B$3:$AQ$501,33,FALSE)))</f>
        <v/>
      </c>
      <c r="X182" s="1" t="str">
        <f>IF($A182="","",(VLOOKUP($A182,ACOUSTICS_COMBINED!$B$3:$AQ$501,34,FALSE)))</f>
        <v/>
      </c>
      <c r="Y182" s="1" t="str">
        <f>IF($A182="","",(VLOOKUP($A182,ACOUSTICS_COMBINED!$B$3:$AQ$501,35,FALSE)))</f>
        <v/>
      </c>
      <c r="Z182" s="1" t="str">
        <f>IF($A182="","",(VLOOKUP($A182,ACOUSTICS_COMBINED!$B$3:$AQ$501,36,FALSE)))</f>
        <v/>
      </c>
      <c r="AA182" s="1" t="str">
        <f>IF($A182="","",(VLOOKUP($A182,ACOUSTICS_COMBINED!$B$3:$AQ$501,37,FALSE)))</f>
        <v/>
      </c>
      <c r="AB182" s="1" t="str">
        <f>IF($A182="","",(VLOOKUP($A182,ACOUSTICS_COMBINED!$B$3:$AQ$501,38,FALSE)))</f>
        <v/>
      </c>
      <c r="AC182" s="1" t="str">
        <f>IF($A182="","",(VLOOKUP($A182,ACOUSTICS_COMBINED!$B$3:$AQ$501,39,FALSE)))</f>
        <v/>
      </c>
      <c r="AD182" s="1" t="str">
        <f>IF($A182="","",(VLOOKUP($A182,ACOUSTICS_COMBINED!$B$3:$AQ$501,40,FALSE)))</f>
        <v/>
      </c>
      <c r="AE182" s="1" t="str">
        <f>IF($A182="","",(VLOOKUP($A182,ACOUSTICS_COMBINED!$B$3:$AQ$501,41,FALSE)))</f>
        <v/>
      </c>
      <c r="AF182" s="1" t="str">
        <f>IF($A182="","",(VLOOKUP($A182,ACOUSTICS_COMBINED!$B$3:$AQ$501,42,FALSE)))</f>
        <v/>
      </c>
      <c r="AG182" s="27" t="str">
        <f>IF($A182="","",(VLOOKUP($A182,ACOUSTIC_PIVOT_TABLE!$B$4:$AO$500,2,FALSE)))</f>
        <v/>
      </c>
      <c r="AH182" s="27" t="str">
        <f>IF($A182="","",(VLOOKUP($A182,ACOUSTIC_PIVOT_TABLE!$B$4:$AO$500,3,FALSE)))</f>
        <v/>
      </c>
      <c r="AI182" s="27" t="str">
        <f>IF($A182="","",(VLOOKUP($A182,ACOUSTIC_PIVOT_TABLE!$B$4:$AO$500,4,FALSE)))</f>
        <v/>
      </c>
      <c r="AJ182" s="27" t="str">
        <f>IF($A182="","",(VLOOKUP($A182,ACOUSTIC_PIVOT_TABLE!$B$4:$AO$500,5,FALSE)))</f>
        <v/>
      </c>
      <c r="AK182" s="27" t="str">
        <f>IF($A182="","",(VLOOKUP($A182,ACOUSTIC_PIVOT_TABLE!$B$4:$AO$500,6,FALSE)))</f>
        <v/>
      </c>
      <c r="AL182" s="27" t="str">
        <f>IF($A182="","",(VLOOKUP($A182,ACOUSTIC_PIVOT_TABLE!$B$4:$AO$500,7,FALSE)))</f>
        <v/>
      </c>
      <c r="AM182" s="27" t="str">
        <f>IF($A182="","",(VLOOKUP($A182,ACOUSTIC_PIVOT_TABLE!$B$4:$AO$500,8,FALSE)))</f>
        <v/>
      </c>
      <c r="AN182" s="27" t="str">
        <f>IF($A182="","",(VLOOKUP($A182,ACOUSTIC_PIVOT_TABLE!$B$4:$AO$500,9,FALSE)))</f>
        <v/>
      </c>
      <c r="AO182" s="27" t="str">
        <f>IF($A182="","",(VLOOKUP($A182,ACOUSTIC_PIVOT_TABLE!$B$4:$AO$500,10,FALSE)))</f>
        <v/>
      </c>
      <c r="AP182" s="27" t="str">
        <f>IF($A182="","",(VLOOKUP($A182,ACOUSTIC_PIVOT_TABLE!$B$4:$AO$500,11,FALSE)))</f>
        <v/>
      </c>
      <c r="AQ182" s="27" t="str">
        <f>IF($A182="","",(VLOOKUP($A182,ACOUSTIC_PIVOT_TABLE!$B$4:$AO$500,12,FALSE)))</f>
        <v/>
      </c>
      <c r="AR182" s="27" t="str">
        <f>IF($A182="","",(VLOOKUP($A182,ACOUSTIC_PIVOT_TABLE!$B$4:$AO$500,13,FALSE)))</f>
        <v/>
      </c>
      <c r="AS182" s="27" t="str">
        <f>IF($A182="","",(VLOOKUP($A182,ACOUSTIC_PIVOT_TABLE!$B$4:$AO$500,14,FALSE)))</f>
        <v/>
      </c>
      <c r="AT182" s="27" t="str">
        <f>IF($A182="","",(VLOOKUP($A182,ACOUSTIC_PIVOT_TABLE!$B$4:$AO$500,15,FALSE)))</f>
        <v/>
      </c>
      <c r="AU182" s="27" t="str">
        <f>IF($A182="","",(VLOOKUP($A182,ACOUSTIC_PIVOT_TABLE!$B$4:$AO$500,16,FALSE)))</f>
        <v/>
      </c>
      <c r="AV182" s="27" t="str">
        <f>IF($A182="","",(VLOOKUP($A182,ACOUSTIC_PIVOT_TABLE!$B$4:$AO$500,17,FALSE)))</f>
        <v/>
      </c>
      <c r="AW182" s="27" t="str">
        <f>IF($A182="","",(VLOOKUP($A182,ACOUSTIC_PIVOT_TABLE!$B$4:$AO$500,18,FALSE)))</f>
        <v/>
      </c>
      <c r="AX182" s="27" t="str">
        <f>IF($A182="","",(VLOOKUP($A182,ACOUSTIC_PIVOT_TABLE!$B$4:$AO$500,19,FALSE)))</f>
        <v/>
      </c>
      <c r="AY182" s="27" t="str">
        <f>IF($A182="","",(VLOOKUP($A182,ACOUSTIC_PIVOT_TABLE!$B$4:$AO$500,20,FALSE)))</f>
        <v/>
      </c>
      <c r="AZ182" s="27" t="str">
        <f>IF($A182="","",(VLOOKUP($A182,ACOUSTIC_PIVOT_TABLE!$B$4:$AO$500,21,FALSE)))</f>
        <v/>
      </c>
      <c r="BA182" s="27" t="str">
        <f>IF($A182="","",(VLOOKUP($A182,ACOUSTIC_PIVOT_TABLE!$B$4:$AO$500,22,FALSE)))</f>
        <v/>
      </c>
      <c r="BB182" s="27" t="str">
        <f>IF($A182="","",(VLOOKUP($A182,ACOUSTIC_PIVOT_TABLE!$B$4:$AO$500,23,FALSE)))</f>
        <v/>
      </c>
      <c r="BC182" s="27" t="str">
        <f>IF($A182="","",(VLOOKUP($A182,ACOUSTIC_PIVOT_TABLE!$B$4:$AO$500,24,FALSE)))</f>
        <v/>
      </c>
      <c r="BD182" s="27" t="str">
        <f>IF($A182="","",(VLOOKUP($A182,ACOUSTIC_PIVOT_TABLE!$B$4:$AO$500,25,FALSE)))</f>
        <v/>
      </c>
      <c r="BE182" s="27" t="str">
        <f>IF($A182="","",(VLOOKUP($A182,ACOUSTIC_PIVOT_TABLE!$B$4:$AO$500,26,FALSE)))</f>
        <v/>
      </c>
      <c r="BF182" s="27" t="str">
        <f>IF($A182="","",(VLOOKUP($A182,ACOUSTIC_PIVOT_TABLE!$B$4:$AO$500,27,FALSE)))</f>
        <v/>
      </c>
      <c r="BG182" s="27" t="str">
        <f>IF($A182="","",(VLOOKUP($A182,ACOUSTIC_PIVOT_TABLE!$B$4:$AO$500,28,FALSE)))</f>
        <v/>
      </c>
      <c r="BH182" s="27" t="str">
        <f>IF($A182="","",(VLOOKUP($A182,ACOUSTIC_PIVOT_TABLE!$B$4:$AO$500,29,FALSE)))</f>
        <v/>
      </c>
      <c r="BI182" s="27" t="str">
        <f>IF($A182="","",(VLOOKUP($A182,ACOUSTIC_PIVOT_TABLE!$B$4:$AO$500,30,FALSE)))</f>
        <v/>
      </c>
      <c r="BJ182" s="27" t="str">
        <f>IF($A182="","",(VLOOKUP($A182,ACOUSTIC_PIVOT_TABLE!$B$4:$AO$500,31,FALSE)))</f>
        <v/>
      </c>
      <c r="BK182" s="27" t="str">
        <f>IF($A182="","",(VLOOKUP($A182,ACOUSTIC_PIVOT_TABLE!$B$4:$AO$500,32,FALSE)))</f>
        <v/>
      </c>
      <c r="BL182" s="27" t="str">
        <f>IF($A182="","",(VLOOKUP($A182,ACOUSTIC_PIVOT_TABLE!$B$4:$AO$500,33,FALSE)))</f>
        <v/>
      </c>
      <c r="BM182" s="27" t="str">
        <f>IF($A182="","",(VLOOKUP($A182,ACOUSTIC_PIVOT_TABLE!$B$4:$AO$500,34,FALSE)))</f>
        <v/>
      </c>
      <c r="BN182" s="27" t="str">
        <f>IF($A182="","",(VLOOKUP($A182,ACOUSTIC_PIVOT_TABLE!$B$4:$AO$500,35,FALSE)))</f>
        <v/>
      </c>
      <c r="BO182" s="27" t="str">
        <f>IF($A182="","",(VLOOKUP($A182,ACOUSTIC_PIVOT_TABLE!$B$4:$AO$500,36,FALSE)))</f>
        <v/>
      </c>
      <c r="BP182" s="27" t="str">
        <f>IF($A182="","",(VLOOKUP($A182,ACOUSTIC_PIVOT_TABLE!$B$4:$AO$500,37,FALSE)))</f>
        <v/>
      </c>
      <c r="BQ182" s="27" t="str">
        <f>IF($A182="","",(VLOOKUP($A182,ACOUSTIC_PIVOT_TABLE!$B$4:$AO$500,38,FALSE)))</f>
        <v/>
      </c>
      <c r="BR182" s="27" t="str">
        <f>IF($A182="","",(VLOOKUP($A182,ACOUSTIC_PIVOT_TABLE!$B$4:$AO$500,39,FALSE)))</f>
        <v/>
      </c>
      <c r="BS182" s="27" t="str">
        <f>IF($A182="","",(VLOOKUP($A182,ACOUSTIC_PIVOT_TABLE!$B$4:$AO$500,40,FALSE)))</f>
        <v/>
      </c>
    </row>
    <row r="183" spans="1:71" x14ac:dyDescent="0.25">
      <c r="A183" s="1" t="str">
        <f>IF(ACOUSTIC_PIVOT_TABLE!B185 = 0, "",ACOUSTIC_PIVOT_TABLE!B185)</f>
        <v/>
      </c>
      <c r="B183" s="1" t="str">
        <f>IF($A183="","",(VLOOKUP($A183,ACOUSTICS_COMBINED!$B$3:$AQ$501,21,FALSE)))</f>
        <v/>
      </c>
      <c r="C183" s="1" t="str">
        <f>IF($A183="","",(VLOOKUP($A183,ACOUSTICS_COMBINED!$B$3:$AQ$501,22,FALSE)))</f>
        <v/>
      </c>
      <c r="D183" s="1" t="str">
        <f>IF($A183="","",(VLOOKUP($A183,ACOUSTICS_COMBINED!$B$3:$AQ$501,12,FALSE)))</f>
        <v/>
      </c>
      <c r="E183" s="1" t="str">
        <f>IF($A183="","",(VLOOKUP($A183,ACOUSTICS_COMBINED!$B$3:$AQ$501,13,FALSE)))</f>
        <v/>
      </c>
      <c r="F183" s="1" t="str">
        <f>IF($A183="","",(VLOOKUP($A183,ACOUSTICS_COMBINED!$B$3:$AQ$501,14,FALSE)))</f>
        <v/>
      </c>
      <c r="G183" s="1" t="str">
        <f>IF($A183="","",(VLOOKUP($A183,ACOUSTICS_COMBINED!$B$3:$AQ$501,23,FALSE)))</f>
        <v/>
      </c>
      <c r="H183" s="1" t="str">
        <f>IF($A183="","",(VLOOKUP($A183,ACOUSTICS_COMBINED!$B$3:$AQ$501,24,FALSE)))</f>
        <v/>
      </c>
      <c r="I183" s="1" t="str">
        <f>IF($A183="","",(VLOOKUP($A183,ACOUSTICS_COMBINED!$B$3:$AQ$501,15,FALSE)))</f>
        <v/>
      </c>
      <c r="J183" s="1" t="str">
        <f>IF($A183="","",(VLOOKUP($A183,ACOUSTICS_COMBINED!$B$3:$AQ$501,16,FALSE)))</f>
        <v/>
      </c>
      <c r="K183" s="1" t="str">
        <f>IF($A183="","",(VLOOKUP($A183,ACOUSTICS_COMBINED!$B$3:$AQ$501,17,FALSE)))</f>
        <v/>
      </c>
      <c r="L183" s="1" t="str">
        <f>IF($A183="","",(VLOOKUP($A183,ACOUSTICS_COMBINED!$B$3:$AQ$501,18,FALSE)))</f>
        <v/>
      </c>
      <c r="M183" s="1" t="str">
        <f>IF($A183="","",(VLOOKUP($A183,ACOUSTICS_COMBINED!$B$3:$AQ$501,25,FALSE)))</f>
        <v/>
      </c>
      <c r="N183" s="16" t="str">
        <f>IF($A183="","",(VLOOKUP($A183,ACOUSTICS_COMBINED!$B$3:$AQ$501,19,FALSE)))</f>
        <v/>
      </c>
      <c r="O183" s="16" t="str">
        <f>IF($A183="","",(VLOOKUP($A183,ACOUSTICS_COMBINED!$B$3:$AQ$501,20,FALSE)))</f>
        <v/>
      </c>
      <c r="P183" s="1" t="str">
        <f>IF($A183="","",(VLOOKUP($A183,ACOUSTICS_COMBINED!$B$3:$AQ$501,26,FALSE)))</f>
        <v/>
      </c>
      <c r="Q183" s="1" t="str">
        <f>IF($A183="","",(VLOOKUP($A183,ACOUSTICS_COMBINED!$B$3:$AQ$501,27,FALSE)))</f>
        <v/>
      </c>
      <c r="R183" s="1" t="str">
        <f>IF($A183="","",(VLOOKUP($A183,ACOUSTICS_COMBINED!$B$3:$AQ$501,28,FALSE)))</f>
        <v/>
      </c>
      <c r="S183" s="1" t="str">
        <f>IF($A183="","",(VLOOKUP($A183,ACOUSTICS_COMBINED!$B$3:$AQ$501,29,FALSE)))</f>
        <v/>
      </c>
      <c r="T183" s="1" t="str">
        <f>IF($A183="","",(VLOOKUP($A183,ACOUSTICS_COMBINED!$B$3:$AQ$501,30,FALSE)))</f>
        <v/>
      </c>
      <c r="U183" s="1" t="str">
        <f>IF($A183="","",(VLOOKUP($A183,ACOUSTICS_COMBINED!$B$3:$AQ$501,31,FALSE)))</f>
        <v/>
      </c>
      <c r="V183" s="1" t="str">
        <f>IF($A183="","",(VLOOKUP($A183,ACOUSTICS_COMBINED!$B$3:$AQ$501,32,FALSE)))</f>
        <v/>
      </c>
      <c r="W183" s="1" t="str">
        <f>IF($A183="","",(VLOOKUP($A183,ACOUSTICS_COMBINED!$B$3:$AQ$501,33,FALSE)))</f>
        <v/>
      </c>
      <c r="X183" s="1" t="str">
        <f>IF($A183="","",(VLOOKUP($A183,ACOUSTICS_COMBINED!$B$3:$AQ$501,34,FALSE)))</f>
        <v/>
      </c>
      <c r="Y183" s="1" t="str">
        <f>IF($A183="","",(VLOOKUP($A183,ACOUSTICS_COMBINED!$B$3:$AQ$501,35,FALSE)))</f>
        <v/>
      </c>
      <c r="Z183" s="1" t="str">
        <f>IF($A183="","",(VLOOKUP($A183,ACOUSTICS_COMBINED!$B$3:$AQ$501,36,FALSE)))</f>
        <v/>
      </c>
      <c r="AA183" s="1" t="str">
        <f>IF($A183="","",(VLOOKUP($A183,ACOUSTICS_COMBINED!$B$3:$AQ$501,37,FALSE)))</f>
        <v/>
      </c>
      <c r="AB183" s="1" t="str">
        <f>IF($A183="","",(VLOOKUP($A183,ACOUSTICS_COMBINED!$B$3:$AQ$501,38,FALSE)))</f>
        <v/>
      </c>
      <c r="AC183" s="1" t="str">
        <f>IF($A183="","",(VLOOKUP($A183,ACOUSTICS_COMBINED!$B$3:$AQ$501,39,FALSE)))</f>
        <v/>
      </c>
      <c r="AD183" s="1" t="str">
        <f>IF($A183="","",(VLOOKUP($A183,ACOUSTICS_COMBINED!$B$3:$AQ$501,40,FALSE)))</f>
        <v/>
      </c>
      <c r="AE183" s="1" t="str">
        <f>IF($A183="","",(VLOOKUP($A183,ACOUSTICS_COMBINED!$B$3:$AQ$501,41,FALSE)))</f>
        <v/>
      </c>
      <c r="AF183" s="1" t="str">
        <f>IF($A183="","",(VLOOKUP($A183,ACOUSTICS_COMBINED!$B$3:$AQ$501,42,FALSE)))</f>
        <v/>
      </c>
      <c r="AG183" s="27" t="str">
        <f>IF($A183="","",(VLOOKUP($A183,ACOUSTIC_PIVOT_TABLE!$B$4:$AO$500,2,FALSE)))</f>
        <v/>
      </c>
      <c r="AH183" s="27" t="str">
        <f>IF($A183="","",(VLOOKUP($A183,ACOUSTIC_PIVOT_TABLE!$B$4:$AO$500,3,FALSE)))</f>
        <v/>
      </c>
      <c r="AI183" s="27" t="str">
        <f>IF($A183="","",(VLOOKUP($A183,ACOUSTIC_PIVOT_TABLE!$B$4:$AO$500,4,FALSE)))</f>
        <v/>
      </c>
      <c r="AJ183" s="27" t="str">
        <f>IF($A183="","",(VLOOKUP($A183,ACOUSTIC_PIVOT_TABLE!$B$4:$AO$500,5,FALSE)))</f>
        <v/>
      </c>
      <c r="AK183" s="27" t="str">
        <f>IF($A183="","",(VLOOKUP($A183,ACOUSTIC_PIVOT_TABLE!$B$4:$AO$500,6,FALSE)))</f>
        <v/>
      </c>
      <c r="AL183" s="27" t="str">
        <f>IF($A183="","",(VLOOKUP($A183,ACOUSTIC_PIVOT_TABLE!$B$4:$AO$500,7,FALSE)))</f>
        <v/>
      </c>
      <c r="AM183" s="27" t="str">
        <f>IF($A183="","",(VLOOKUP($A183,ACOUSTIC_PIVOT_TABLE!$B$4:$AO$500,8,FALSE)))</f>
        <v/>
      </c>
      <c r="AN183" s="27" t="str">
        <f>IF($A183="","",(VLOOKUP($A183,ACOUSTIC_PIVOT_TABLE!$B$4:$AO$500,9,FALSE)))</f>
        <v/>
      </c>
      <c r="AO183" s="27" t="str">
        <f>IF($A183="","",(VLOOKUP($A183,ACOUSTIC_PIVOT_TABLE!$B$4:$AO$500,10,FALSE)))</f>
        <v/>
      </c>
      <c r="AP183" s="27" t="str">
        <f>IF($A183="","",(VLOOKUP($A183,ACOUSTIC_PIVOT_TABLE!$B$4:$AO$500,11,FALSE)))</f>
        <v/>
      </c>
      <c r="AQ183" s="27" t="str">
        <f>IF($A183="","",(VLOOKUP($A183,ACOUSTIC_PIVOT_TABLE!$B$4:$AO$500,12,FALSE)))</f>
        <v/>
      </c>
      <c r="AR183" s="27" t="str">
        <f>IF($A183="","",(VLOOKUP($A183,ACOUSTIC_PIVOT_TABLE!$B$4:$AO$500,13,FALSE)))</f>
        <v/>
      </c>
      <c r="AS183" s="27" t="str">
        <f>IF($A183="","",(VLOOKUP($A183,ACOUSTIC_PIVOT_TABLE!$B$4:$AO$500,14,FALSE)))</f>
        <v/>
      </c>
      <c r="AT183" s="27" t="str">
        <f>IF($A183="","",(VLOOKUP($A183,ACOUSTIC_PIVOT_TABLE!$B$4:$AO$500,15,FALSE)))</f>
        <v/>
      </c>
      <c r="AU183" s="27" t="str">
        <f>IF($A183="","",(VLOOKUP($A183,ACOUSTIC_PIVOT_TABLE!$B$4:$AO$500,16,FALSE)))</f>
        <v/>
      </c>
      <c r="AV183" s="27" t="str">
        <f>IF($A183="","",(VLOOKUP($A183,ACOUSTIC_PIVOT_TABLE!$B$4:$AO$500,17,FALSE)))</f>
        <v/>
      </c>
      <c r="AW183" s="27" t="str">
        <f>IF($A183="","",(VLOOKUP($A183,ACOUSTIC_PIVOT_TABLE!$B$4:$AO$500,18,FALSE)))</f>
        <v/>
      </c>
      <c r="AX183" s="27" t="str">
        <f>IF($A183="","",(VLOOKUP($A183,ACOUSTIC_PIVOT_TABLE!$B$4:$AO$500,19,FALSE)))</f>
        <v/>
      </c>
      <c r="AY183" s="27" t="str">
        <f>IF($A183="","",(VLOOKUP($A183,ACOUSTIC_PIVOT_TABLE!$B$4:$AO$500,20,FALSE)))</f>
        <v/>
      </c>
      <c r="AZ183" s="27" t="str">
        <f>IF($A183="","",(VLOOKUP($A183,ACOUSTIC_PIVOT_TABLE!$B$4:$AO$500,21,FALSE)))</f>
        <v/>
      </c>
      <c r="BA183" s="27" t="str">
        <f>IF($A183="","",(VLOOKUP($A183,ACOUSTIC_PIVOT_TABLE!$B$4:$AO$500,22,FALSE)))</f>
        <v/>
      </c>
      <c r="BB183" s="27" t="str">
        <f>IF($A183="","",(VLOOKUP($A183,ACOUSTIC_PIVOT_TABLE!$B$4:$AO$500,23,FALSE)))</f>
        <v/>
      </c>
      <c r="BC183" s="27" t="str">
        <f>IF($A183="","",(VLOOKUP($A183,ACOUSTIC_PIVOT_TABLE!$B$4:$AO$500,24,FALSE)))</f>
        <v/>
      </c>
      <c r="BD183" s="27" t="str">
        <f>IF($A183="","",(VLOOKUP($A183,ACOUSTIC_PIVOT_TABLE!$B$4:$AO$500,25,FALSE)))</f>
        <v/>
      </c>
      <c r="BE183" s="27" t="str">
        <f>IF($A183="","",(VLOOKUP($A183,ACOUSTIC_PIVOT_TABLE!$B$4:$AO$500,26,FALSE)))</f>
        <v/>
      </c>
      <c r="BF183" s="27" t="str">
        <f>IF($A183="","",(VLOOKUP($A183,ACOUSTIC_PIVOT_TABLE!$B$4:$AO$500,27,FALSE)))</f>
        <v/>
      </c>
      <c r="BG183" s="27" t="str">
        <f>IF($A183="","",(VLOOKUP($A183,ACOUSTIC_PIVOT_TABLE!$B$4:$AO$500,28,FALSE)))</f>
        <v/>
      </c>
      <c r="BH183" s="27" t="str">
        <f>IF($A183="","",(VLOOKUP($A183,ACOUSTIC_PIVOT_TABLE!$B$4:$AO$500,29,FALSE)))</f>
        <v/>
      </c>
      <c r="BI183" s="27" t="str">
        <f>IF($A183="","",(VLOOKUP($A183,ACOUSTIC_PIVOT_TABLE!$B$4:$AO$500,30,FALSE)))</f>
        <v/>
      </c>
      <c r="BJ183" s="27" t="str">
        <f>IF($A183="","",(VLOOKUP($A183,ACOUSTIC_PIVOT_TABLE!$B$4:$AO$500,31,FALSE)))</f>
        <v/>
      </c>
      <c r="BK183" s="27" t="str">
        <f>IF($A183="","",(VLOOKUP($A183,ACOUSTIC_PIVOT_TABLE!$B$4:$AO$500,32,FALSE)))</f>
        <v/>
      </c>
      <c r="BL183" s="27" t="str">
        <f>IF($A183="","",(VLOOKUP($A183,ACOUSTIC_PIVOT_TABLE!$B$4:$AO$500,33,FALSE)))</f>
        <v/>
      </c>
      <c r="BM183" s="27" t="str">
        <f>IF($A183="","",(VLOOKUP($A183,ACOUSTIC_PIVOT_TABLE!$B$4:$AO$500,34,FALSE)))</f>
        <v/>
      </c>
      <c r="BN183" s="27" t="str">
        <f>IF($A183="","",(VLOOKUP($A183,ACOUSTIC_PIVOT_TABLE!$B$4:$AO$500,35,FALSE)))</f>
        <v/>
      </c>
      <c r="BO183" s="27" t="str">
        <f>IF($A183="","",(VLOOKUP($A183,ACOUSTIC_PIVOT_TABLE!$B$4:$AO$500,36,FALSE)))</f>
        <v/>
      </c>
      <c r="BP183" s="27" t="str">
        <f>IF($A183="","",(VLOOKUP($A183,ACOUSTIC_PIVOT_TABLE!$B$4:$AO$500,37,FALSE)))</f>
        <v/>
      </c>
      <c r="BQ183" s="27" t="str">
        <f>IF($A183="","",(VLOOKUP($A183,ACOUSTIC_PIVOT_TABLE!$B$4:$AO$500,38,FALSE)))</f>
        <v/>
      </c>
      <c r="BR183" s="27" t="str">
        <f>IF($A183="","",(VLOOKUP($A183,ACOUSTIC_PIVOT_TABLE!$B$4:$AO$500,39,FALSE)))</f>
        <v/>
      </c>
      <c r="BS183" s="27" t="str">
        <f>IF($A183="","",(VLOOKUP($A183,ACOUSTIC_PIVOT_TABLE!$B$4:$AO$500,40,FALSE)))</f>
        <v/>
      </c>
    </row>
    <row r="184" spans="1:71" x14ac:dyDescent="0.25">
      <c r="A184" s="1" t="str">
        <f>IF(ACOUSTIC_PIVOT_TABLE!B186 = 0, "",ACOUSTIC_PIVOT_TABLE!B186)</f>
        <v/>
      </c>
      <c r="B184" s="1" t="str">
        <f>IF($A184="","",(VLOOKUP($A184,ACOUSTICS_COMBINED!$B$3:$AQ$501,21,FALSE)))</f>
        <v/>
      </c>
      <c r="C184" s="1" t="str">
        <f>IF($A184="","",(VLOOKUP($A184,ACOUSTICS_COMBINED!$B$3:$AQ$501,22,FALSE)))</f>
        <v/>
      </c>
      <c r="D184" s="1" t="str">
        <f>IF($A184="","",(VLOOKUP($A184,ACOUSTICS_COMBINED!$B$3:$AQ$501,12,FALSE)))</f>
        <v/>
      </c>
      <c r="E184" s="1" t="str">
        <f>IF($A184="","",(VLOOKUP($A184,ACOUSTICS_COMBINED!$B$3:$AQ$501,13,FALSE)))</f>
        <v/>
      </c>
      <c r="F184" s="1" t="str">
        <f>IF($A184="","",(VLOOKUP($A184,ACOUSTICS_COMBINED!$B$3:$AQ$501,14,FALSE)))</f>
        <v/>
      </c>
      <c r="G184" s="1" t="str">
        <f>IF($A184="","",(VLOOKUP($A184,ACOUSTICS_COMBINED!$B$3:$AQ$501,23,FALSE)))</f>
        <v/>
      </c>
      <c r="H184" s="1" t="str">
        <f>IF($A184="","",(VLOOKUP($A184,ACOUSTICS_COMBINED!$B$3:$AQ$501,24,FALSE)))</f>
        <v/>
      </c>
      <c r="I184" s="1" t="str">
        <f>IF($A184="","",(VLOOKUP($A184,ACOUSTICS_COMBINED!$B$3:$AQ$501,15,FALSE)))</f>
        <v/>
      </c>
      <c r="J184" s="1" t="str">
        <f>IF($A184="","",(VLOOKUP($A184,ACOUSTICS_COMBINED!$B$3:$AQ$501,16,FALSE)))</f>
        <v/>
      </c>
      <c r="K184" s="1" t="str">
        <f>IF($A184="","",(VLOOKUP($A184,ACOUSTICS_COMBINED!$B$3:$AQ$501,17,FALSE)))</f>
        <v/>
      </c>
      <c r="L184" s="1" t="str">
        <f>IF($A184="","",(VLOOKUP($A184,ACOUSTICS_COMBINED!$B$3:$AQ$501,18,FALSE)))</f>
        <v/>
      </c>
      <c r="M184" s="1" t="str">
        <f>IF($A184="","",(VLOOKUP($A184,ACOUSTICS_COMBINED!$B$3:$AQ$501,25,FALSE)))</f>
        <v/>
      </c>
      <c r="N184" s="16" t="str">
        <f>IF($A184="","",(VLOOKUP($A184,ACOUSTICS_COMBINED!$B$3:$AQ$501,19,FALSE)))</f>
        <v/>
      </c>
      <c r="O184" s="16" t="str">
        <f>IF($A184="","",(VLOOKUP($A184,ACOUSTICS_COMBINED!$B$3:$AQ$501,20,FALSE)))</f>
        <v/>
      </c>
      <c r="P184" s="1" t="str">
        <f>IF($A184="","",(VLOOKUP($A184,ACOUSTICS_COMBINED!$B$3:$AQ$501,26,FALSE)))</f>
        <v/>
      </c>
      <c r="Q184" s="1" t="str">
        <f>IF($A184="","",(VLOOKUP($A184,ACOUSTICS_COMBINED!$B$3:$AQ$501,27,FALSE)))</f>
        <v/>
      </c>
      <c r="R184" s="1" t="str">
        <f>IF($A184="","",(VLOOKUP($A184,ACOUSTICS_COMBINED!$B$3:$AQ$501,28,FALSE)))</f>
        <v/>
      </c>
      <c r="S184" s="1" t="str">
        <f>IF($A184="","",(VLOOKUP($A184,ACOUSTICS_COMBINED!$B$3:$AQ$501,29,FALSE)))</f>
        <v/>
      </c>
      <c r="T184" s="1" t="str">
        <f>IF($A184="","",(VLOOKUP($A184,ACOUSTICS_COMBINED!$B$3:$AQ$501,30,FALSE)))</f>
        <v/>
      </c>
      <c r="U184" s="1" t="str">
        <f>IF($A184="","",(VLOOKUP($A184,ACOUSTICS_COMBINED!$B$3:$AQ$501,31,FALSE)))</f>
        <v/>
      </c>
      <c r="V184" s="1" t="str">
        <f>IF($A184="","",(VLOOKUP($A184,ACOUSTICS_COMBINED!$B$3:$AQ$501,32,FALSE)))</f>
        <v/>
      </c>
      <c r="W184" s="1" t="str">
        <f>IF($A184="","",(VLOOKUP($A184,ACOUSTICS_COMBINED!$B$3:$AQ$501,33,FALSE)))</f>
        <v/>
      </c>
      <c r="X184" s="1" t="str">
        <f>IF($A184="","",(VLOOKUP($A184,ACOUSTICS_COMBINED!$B$3:$AQ$501,34,FALSE)))</f>
        <v/>
      </c>
      <c r="Y184" s="1" t="str">
        <f>IF($A184="","",(VLOOKUP($A184,ACOUSTICS_COMBINED!$B$3:$AQ$501,35,FALSE)))</f>
        <v/>
      </c>
      <c r="Z184" s="1" t="str">
        <f>IF($A184="","",(VLOOKUP($A184,ACOUSTICS_COMBINED!$B$3:$AQ$501,36,FALSE)))</f>
        <v/>
      </c>
      <c r="AA184" s="1" t="str">
        <f>IF($A184="","",(VLOOKUP($A184,ACOUSTICS_COMBINED!$B$3:$AQ$501,37,FALSE)))</f>
        <v/>
      </c>
      <c r="AB184" s="1" t="str">
        <f>IF($A184="","",(VLOOKUP($A184,ACOUSTICS_COMBINED!$B$3:$AQ$501,38,FALSE)))</f>
        <v/>
      </c>
      <c r="AC184" s="1" t="str">
        <f>IF($A184="","",(VLOOKUP($A184,ACOUSTICS_COMBINED!$B$3:$AQ$501,39,FALSE)))</f>
        <v/>
      </c>
      <c r="AD184" s="1" t="str">
        <f>IF($A184="","",(VLOOKUP($A184,ACOUSTICS_COMBINED!$B$3:$AQ$501,40,FALSE)))</f>
        <v/>
      </c>
      <c r="AE184" s="1" t="str">
        <f>IF($A184="","",(VLOOKUP($A184,ACOUSTICS_COMBINED!$B$3:$AQ$501,41,FALSE)))</f>
        <v/>
      </c>
      <c r="AF184" s="1" t="str">
        <f>IF($A184="","",(VLOOKUP($A184,ACOUSTICS_COMBINED!$B$3:$AQ$501,42,FALSE)))</f>
        <v/>
      </c>
      <c r="AG184" s="27" t="str">
        <f>IF($A184="","",(VLOOKUP($A184,ACOUSTIC_PIVOT_TABLE!$B$4:$AO$500,2,FALSE)))</f>
        <v/>
      </c>
      <c r="AH184" s="27" t="str">
        <f>IF($A184="","",(VLOOKUP($A184,ACOUSTIC_PIVOT_TABLE!$B$4:$AO$500,3,FALSE)))</f>
        <v/>
      </c>
      <c r="AI184" s="27" t="str">
        <f>IF($A184="","",(VLOOKUP($A184,ACOUSTIC_PIVOT_TABLE!$B$4:$AO$500,4,FALSE)))</f>
        <v/>
      </c>
      <c r="AJ184" s="27" t="str">
        <f>IF($A184="","",(VLOOKUP($A184,ACOUSTIC_PIVOT_TABLE!$B$4:$AO$500,5,FALSE)))</f>
        <v/>
      </c>
      <c r="AK184" s="27" t="str">
        <f>IF($A184="","",(VLOOKUP($A184,ACOUSTIC_PIVOT_TABLE!$B$4:$AO$500,6,FALSE)))</f>
        <v/>
      </c>
      <c r="AL184" s="27" t="str">
        <f>IF($A184="","",(VLOOKUP($A184,ACOUSTIC_PIVOT_TABLE!$B$4:$AO$500,7,FALSE)))</f>
        <v/>
      </c>
      <c r="AM184" s="27" t="str">
        <f>IF($A184="","",(VLOOKUP($A184,ACOUSTIC_PIVOT_TABLE!$B$4:$AO$500,8,FALSE)))</f>
        <v/>
      </c>
      <c r="AN184" s="27" t="str">
        <f>IF($A184="","",(VLOOKUP($A184,ACOUSTIC_PIVOT_TABLE!$B$4:$AO$500,9,FALSE)))</f>
        <v/>
      </c>
      <c r="AO184" s="27" t="str">
        <f>IF($A184="","",(VLOOKUP($A184,ACOUSTIC_PIVOT_TABLE!$B$4:$AO$500,10,FALSE)))</f>
        <v/>
      </c>
      <c r="AP184" s="27" t="str">
        <f>IF($A184="","",(VLOOKUP($A184,ACOUSTIC_PIVOT_TABLE!$B$4:$AO$500,11,FALSE)))</f>
        <v/>
      </c>
      <c r="AQ184" s="27" t="str">
        <f>IF($A184="","",(VLOOKUP($A184,ACOUSTIC_PIVOT_TABLE!$B$4:$AO$500,12,FALSE)))</f>
        <v/>
      </c>
      <c r="AR184" s="27" t="str">
        <f>IF($A184="","",(VLOOKUP($A184,ACOUSTIC_PIVOT_TABLE!$B$4:$AO$500,13,FALSE)))</f>
        <v/>
      </c>
      <c r="AS184" s="27" t="str">
        <f>IF($A184="","",(VLOOKUP($A184,ACOUSTIC_PIVOT_TABLE!$B$4:$AO$500,14,FALSE)))</f>
        <v/>
      </c>
      <c r="AT184" s="27" t="str">
        <f>IF($A184="","",(VLOOKUP($A184,ACOUSTIC_PIVOT_TABLE!$B$4:$AO$500,15,FALSE)))</f>
        <v/>
      </c>
      <c r="AU184" s="27" t="str">
        <f>IF($A184="","",(VLOOKUP($A184,ACOUSTIC_PIVOT_TABLE!$B$4:$AO$500,16,FALSE)))</f>
        <v/>
      </c>
      <c r="AV184" s="27" t="str">
        <f>IF($A184="","",(VLOOKUP($A184,ACOUSTIC_PIVOT_TABLE!$B$4:$AO$500,17,FALSE)))</f>
        <v/>
      </c>
      <c r="AW184" s="27" t="str">
        <f>IF($A184="","",(VLOOKUP($A184,ACOUSTIC_PIVOT_TABLE!$B$4:$AO$500,18,FALSE)))</f>
        <v/>
      </c>
      <c r="AX184" s="27" t="str">
        <f>IF($A184="","",(VLOOKUP($A184,ACOUSTIC_PIVOT_TABLE!$B$4:$AO$500,19,FALSE)))</f>
        <v/>
      </c>
      <c r="AY184" s="27" t="str">
        <f>IF($A184="","",(VLOOKUP($A184,ACOUSTIC_PIVOT_TABLE!$B$4:$AO$500,20,FALSE)))</f>
        <v/>
      </c>
      <c r="AZ184" s="27" t="str">
        <f>IF($A184="","",(VLOOKUP($A184,ACOUSTIC_PIVOT_TABLE!$B$4:$AO$500,21,FALSE)))</f>
        <v/>
      </c>
      <c r="BA184" s="27" t="str">
        <f>IF($A184="","",(VLOOKUP($A184,ACOUSTIC_PIVOT_TABLE!$B$4:$AO$500,22,FALSE)))</f>
        <v/>
      </c>
      <c r="BB184" s="27" t="str">
        <f>IF($A184="","",(VLOOKUP($A184,ACOUSTIC_PIVOT_TABLE!$B$4:$AO$500,23,FALSE)))</f>
        <v/>
      </c>
      <c r="BC184" s="27" t="str">
        <f>IF($A184="","",(VLOOKUP($A184,ACOUSTIC_PIVOT_TABLE!$B$4:$AO$500,24,FALSE)))</f>
        <v/>
      </c>
      <c r="BD184" s="27" t="str">
        <f>IF($A184="","",(VLOOKUP($A184,ACOUSTIC_PIVOT_TABLE!$B$4:$AO$500,25,FALSE)))</f>
        <v/>
      </c>
      <c r="BE184" s="27" t="str">
        <f>IF($A184="","",(VLOOKUP($A184,ACOUSTIC_PIVOT_TABLE!$B$4:$AO$500,26,FALSE)))</f>
        <v/>
      </c>
      <c r="BF184" s="27" t="str">
        <f>IF($A184="","",(VLOOKUP($A184,ACOUSTIC_PIVOT_TABLE!$B$4:$AO$500,27,FALSE)))</f>
        <v/>
      </c>
      <c r="BG184" s="27" t="str">
        <f>IF($A184="","",(VLOOKUP($A184,ACOUSTIC_PIVOT_TABLE!$B$4:$AO$500,28,FALSE)))</f>
        <v/>
      </c>
      <c r="BH184" s="27" t="str">
        <f>IF($A184="","",(VLOOKUP($A184,ACOUSTIC_PIVOT_TABLE!$B$4:$AO$500,29,FALSE)))</f>
        <v/>
      </c>
      <c r="BI184" s="27" t="str">
        <f>IF($A184="","",(VLOOKUP($A184,ACOUSTIC_PIVOT_TABLE!$B$4:$AO$500,30,FALSE)))</f>
        <v/>
      </c>
      <c r="BJ184" s="27" t="str">
        <f>IF($A184="","",(VLOOKUP($A184,ACOUSTIC_PIVOT_TABLE!$B$4:$AO$500,31,FALSE)))</f>
        <v/>
      </c>
      <c r="BK184" s="27" t="str">
        <f>IF($A184="","",(VLOOKUP($A184,ACOUSTIC_PIVOT_TABLE!$B$4:$AO$500,32,FALSE)))</f>
        <v/>
      </c>
      <c r="BL184" s="27" t="str">
        <f>IF($A184="","",(VLOOKUP($A184,ACOUSTIC_PIVOT_TABLE!$B$4:$AO$500,33,FALSE)))</f>
        <v/>
      </c>
      <c r="BM184" s="27" t="str">
        <f>IF($A184="","",(VLOOKUP($A184,ACOUSTIC_PIVOT_TABLE!$B$4:$AO$500,34,FALSE)))</f>
        <v/>
      </c>
      <c r="BN184" s="27" t="str">
        <f>IF($A184="","",(VLOOKUP($A184,ACOUSTIC_PIVOT_TABLE!$B$4:$AO$500,35,FALSE)))</f>
        <v/>
      </c>
      <c r="BO184" s="27" t="str">
        <f>IF($A184="","",(VLOOKUP($A184,ACOUSTIC_PIVOT_TABLE!$B$4:$AO$500,36,FALSE)))</f>
        <v/>
      </c>
      <c r="BP184" s="27" t="str">
        <f>IF($A184="","",(VLOOKUP($A184,ACOUSTIC_PIVOT_TABLE!$B$4:$AO$500,37,FALSE)))</f>
        <v/>
      </c>
      <c r="BQ184" s="27" t="str">
        <f>IF($A184="","",(VLOOKUP($A184,ACOUSTIC_PIVOT_TABLE!$B$4:$AO$500,38,FALSE)))</f>
        <v/>
      </c>
      <c r="BR184" s="27" t="str">
        <f>IF($A184="","",(VLOOKUP($A184,ACOUSTIC_PIVOT_TABLE!$B$4:$AO$500,39,FALSE)))</f>
        <v/>
      </c>
      <c r="BS184" s="27" t="str">
        <f>IF($A184="","",(VLOOKUP($A184,ACOUSTIC_PIVOT_TABLE!$B$4:$AO$500,40,FALSE)))</f>
        <v/>
      </c>
    </row>
    <row r="185" spans="1:71" x14ac:dyDescent="0.25">
      <c r="A185" s="1" t="str">
        <f>IF(ACOUSTIC_PIVOT_TABLE!B187 = 0, "",ACOUSTIC_PIVOT_TABLE!B187)</f>
        <v/>
      </c>
      <c r="B185" s="1" t="str">
        <f>IF($A185="","",(VLOOKUP($A185,ACOUSTICS_COMBINED!$B$3:$AQ$501,21,FALSE)))</f>
        <v/>
      </c>
      <c r="C185" s="1" t="str">
        <f>IF($A185="","",(VLOOKUP($A185,ACOUSTICS_COMBINED!$B$3:$AQ$501,22,FALSE)))</f>
        <v/>
      </c>
      <c r="D185" s="1" t="str">
        <f>IF($A185="","",(VLOOKUP($A185,ACOUSTICS_COMBINED!$B$3:$AQ$501,12,FALSE)))</f>
        <v/>
      </c>
      <c r="E185" s="1" t="str">
        <f>IF($A185="","",(VLOOKUP($A185,ACOUSTICS_COMBINED!$B$3:$AQ$501,13,FALSE)))</f>
        <v/>
      </c>
      <c r="F185" s="1" t="str">
        <f>IF($A185="","",(VLOOKUP($A185,ACOUSTICS_COMBINED!$B$3:$AQ$501,14,FALSE)))</f>
        <v/>
      </c>
      <c r="G185" s="1" t="str">
        <f>IF($A185="","",(VLOOKUP($A185,ACOUSTICS_COMBINED!$B$3:$AQ$501,23,FALSE)))</f>
        <v/>
      </c>
      <c r="H185" s="1" t="str">
        <f>IF($A185="","",(VLOOKUP($A185,ACOUSTICS_COMBINED!$B$3:$AQ$501,24,FALSE)))</f>
        <v/>
      </c>
      <c r="I185" s="1" t="str">
        <f>IF($A185="","",(VLOOKUP($A185,ACOUSTICS_COMBINED!$B$3:$AQ$501,15,FALSE)))</f>
        <v/>
      </c>
      <c r="J185" s="1" t="str">
        <f>IF($A185="","",(VLOOKUP($A185,ACOUSTICS_COMBINED!$B$3:$AQ$501,16,FALSE)))</f>
        <v/>
      </c>
      <c r="K185" s="1" t="str">
        <f>IF($A185="","",(VLOOKUP($A185,ACOUSTICS_COMBINED!$B$3:$AQ$501,17,FALSE)))</f>
        <v/>
      </c>
      <c r="L185" s="1" t="str">
        <f>IF($A185="","",(VLOOKUP($A185,ACOUSTICS_COMBINED!$B$3:$AQ$501,18,FALSE)))</f>
        <v/>
      </c>
      <c r="M185" s="1" t="str">
        <f>IF($A185="","",(VLOOKUP($A185,ACOUSTICS_COMBINED!$B$3:$AQ$501,25,FALSE)))</f>
        <v/>
      </c>
      <c r="N185" s="16" t="str">
        <f>IF($A185="","",(VLOOKUP($A185,ACOUSTICS_COMBINED!$B$3:$AQ$501,19,FALSE)))</f>
        <v/>
      </c>
      <c r="O185" s="16" t="str">
        <f>IF($A185="","",(VLOOKUP($A185,ACOUSTICS_COMBINED!$B$3:$AQ$501,20,FALSE)))</f>
        <v/>
      </c>
      <c r="P185" s="1" t="str">
        <f>IF($A185="","",(VLOOKUP($A185,ACOUSTICS_COMBINED!$B$3:$AQ$501,26,FALSE)))</f>
        <v/>
      </c>
      <c r="Q185" s="1" t="str">
        <f>IF($A185="","",(VLOOKUP($A185,ACOUSTICS_COMBINED!$B$3:$AQ$501,27,FALSE)))</f>
        <v/>
      </c>
      <c r="R185" s="1" t="str">
        <f>IF($A185="","",(VLOOKUP($A185,ACOUSTICS_COMBINED!$B$3:$AQ$501,28,FALSE)))</f>
        <v/>
      </c>
      <c r="S185" s="1" t="str">
        <f>IF($A185="","",(VLOOKUP($A185,ACOUSTICS_COMBINED!$B$3:$AQ$501,29,FALSE)))</f>
        <v/>
      </c>
      <c r="T185" s="1" t="str">
        <f>IF($A185="","",(VLOOKUP($A185,ACOUSTICS_COMBINED!$B$3:$AQ$501,30,FALSE)))</f>
        <v/>
      </c>
      <c r="U185" s="1" t="str">
        <f>IF($A185="","",(VLOOKUP($A185,ACOUSTICS_COMBINED!$B$3:$AQ$501,31,FALSE)))</f>
        <v/>
      </c>
      <c r="V185" s="1" t="str">
        <f>IF($A185="","",(VLOOKUP($A185,ACOUSTICS_COMBINED!$B$3:$AQ$501,32,FALSE)))</f>
        <v/>
      </c>
      <c r="W185" s="1" t="str">
        <f>IF($A185="","",(VLOOKUP($A185,ACOUSTICS_COMBINED!$B$3:$AQ$501,33,FALSE)))</f>
        <v/>
      </c>
      <c r="X185" s="1" t="str">
        <f>IF($A185="","",(VLOOKUP($A185,ACOUSTICS_COMBINED!$B$3:$AQ$501,34,FALSE)))</f>
        <v/>
      </c>
      <c r="Y185" s="1" t="str">
        <f>IF($A185="","",(VLOOKUP($A185,ACOUSTICS_COMBINED!$B$3:$AQ$501,35,FALSE)))</f>
        <v/>
      </c>
      <c r="Z185" s="1" t="str">
        <f>IF($A185="","",(VLOOKUP($A185,ACOUSTICS_COMBINED!$B$3:$AQ$501,36,FALSE)))</f>
        <v/>
      </c>
      <c r="AA185" s="1" t="str">
        <f>IF($A185="","",(VLOOKUP($A185,ACOUSTICS_COMBINED!$B$3:$AQ$501,37,FALSE)))</f>
        <v/>
      </c>
      <c r="AB185" s="1" t="str">
        <f>IF($A185="","",(VLOOKUP($A185,ACOUSTICS_COMBINED!$B$3:$AQ$501,38,FALSE)))</f>
        <v/>
      </c>
      <c r="AC185" s="1" t="str">
        <f>IF($A185="","",(VLOOKUP($A185,ACOUSTICS_COMBINED!$B$3:$AQ$501,39,FALSE)))</f>
        <v/>
      </c>
      <c r="AD185" s="1" t="str">
        <f>IF($A185="","",(VLOOKUP($A185,ACOUSTICS_COMBINED!$B$3:$AQ$501,40,FALSE)))</f>
        <v/>
      </c>
      <c r="AE185" s="1" t="str">
        <f>IF($A185="","",(VLOOKUP($A185,ACOUSTICS_COMBINED!$B$3:$AQ$501,41,FALSE)))</f>
        <v/>
      </c>
      <c r="AF185" s="1" t="str">
        <f>IF($A185="","",(VLOOKUP($A185,ACOUSTICS_COMBINED!$B$3:$AQ$501,42,FALSE)))</f>
        <v/>
      </c>
      <c r="AG185" s="27" t="str">
        <f>IF($A185="","",(VLOOKUP($A185,ACOUSTIC_PIVOT_TABLE!$B$4:$AO$500,2,FALSE)))</f>
        <v/>
      </c>
      <c r="AH185" s="27" t="str">
        <f>IF($A185="","",(VLOOKUP($A185,ACOUSTIC_PIVOT_TABLE!$B$4:$AO$500,3,FALSE)))</f>
        <v/>
      </c>
      <c r="AI185" s="27" t="str">
        <f>IF($A185="","",(VLOOKUP($A185,ACOUSTIC_PIVOT_TABLE!$B$4:$AO$500,4,FALSE)))</f>
        <v/>
      </c>
      <c r="AJ185" s="27" t="str">
        <f>IF($A185="","",(VLOOKUP($A185,ACOUSTIC_PIVOT_TABLE!$B$4:$AO$500,5,FALSE)))</f>
        <v/>
      </c>
      <c r="AK185" s="27" t="str">
        <f>IF($A185="","",(VLOOKUP($A185,ACOUSTIC_PIVOT_TABLE!$B$4:$AO$500,6,FALSE)))</f>
        <v/>
      </c>
      <c r="AL185" s="27" t="str">
        <f>IF($A185="","",(VLOOKUP($A185,ACOUSTIC_PIVOT_TABLE!$B$4:$AO$500,7,FALSE)))</f>
        <v/>
      </c>
      <c r="AM185" s="27" t="str">
        <f>IF($A185="","",(VLOOKUP($A185,ACOUSTIC_PIVOT_TABLE!$B$4:$AO$500,8,FALSE)))</f>
        <v/>
      </c>
      <c r="AN185" s="27" t="str">
        <f>IF($A185="","",(VLOOKUP($A185,ACOUSTIC_PIVOT_TABLE!$B$4:$AO$500,9,FALSE)))</f>
        <v/>
      </c>
      <c r="AO185" s="27" t="str">
        <f>IF($A185="","",(VLOOKUP($A185,ACOUSTIC_PIVOT_TABLE!$B$4:$AO$500,10,FALSE)))</f>
        <v/>
      </c>
      <c r="AP185" s="27" t="str">
        <f>IF($A185="","",(VLOOKUP($A185,ACOUSTIC_PIVOT_TABLE!$B$4:$AO$500,11,FALSE)))</f>
        <v/>
      </c>
      <c r="AQ185" s="27" t="str">
        <f>IF($A185="","",(VLOOKUP($A185,ACOUSTIC_PIVOT_TABLE!$B$4:$AO$500,12,FALSE)))</f>
        <v/>
      </c>
      <c r="AR185" s="27" t="str">
        <f>IF($A185="","",(VLOOKUP($A185,ACOUSTIC_PIVOT_TABLE!$B$4:$AO$500,13,FALSE)))</f>
        <v/>
      </c>
      <c r="AS185" s="27" t="str">
        <f>IF($A185="","",(VLOOKUP($A185,ACOUSTIC_PIVOT_TABLE!$B$4:$AO$500,14,FALSE)))</f>
        <v/>
      </c>
      <c r="AT185" s="27" t="str">
        <f>IF($A185="","",(VLOOKUP($A185,ACOUSTIC_PIVOT_TABLE!$B$4:$AO$500,15,FALSE)))</f>
        <v/>
      </c>
      <c r="AU185" s="27" t="str">
        <f>IF($A185="","",(VLOOKUP($A185,ACOUSTIC_PIVOT_TABLE!$B$4:$AO$500,16,FALSE)))</f>
        <v/>
      </c>
      <c r="AV185" s="27" t="str">
        <f>IF($A185="","",(VLOOKUP($A185,ACOUSTIC_PIVOT_TABLE!$B$4:$AO$500,17,FALSE)))</f>
        <v/>
      </c>
      <c r="AW185" s="27" t="str">
        <f>IF($A185="","",(VLOOKUP($A185,ACOUSTIC_PIVOT_TABLE!$B$4:$AO$500,18,FALSE)))</f>
        <v/>
      </c>
      <c r="AX185" s="27" t="str">
        <f>IF($A185="","",(VLOOKUP($A185,ACOUSTIC_PIVOT_TABLE!$B$4:$AO$500,19,FALSE)))</f>
        <v/>
      </c>
      <c r="AY185" s="27" t="str">
        <f>IF($A185="","",(VLOOKUP($A185,ACOUSTIC_PIVOT_TABLE!$B$4:$AO$500,20,FALSE)))</f>
        <v/>
      </c>
      <c r="AZ185" s="27" t="str">
        <f>IF($A185="","",(VLOOKUP($A185,ACOUSTIC_PIVOT_TABLE!$B$4:$AO$500,21,FALSE)))</f>
        <v/>
      </c>
      <c r="BA185" s="27" t="str">
        <f>IF($A185="","",(VLOOKUP($A185,ACOUSTIC_PIVOT_TABLE!$B$4:$AO$500,22,FALSE)))</f>
        <v/>
      </c>
      <c r="BB185" s="27" t="str">
        <f>IF($A185="","",(VLOOKUP($A185,ACOUSTIC_PIVOT_TABLE!$B$4:$AO$500,23,FALSE)))</f>
        <v/>
      </c>
      <c r="BC185" s="27" t="str">
        <f>IF($A185="","",(VLOOKUP($A185,ACOUSTIC_PIVOT_TABLE!$B$4:$AO$500,24,FALSE)))</f>
        <v/>
      </c>
      <c r="BD185" s="27" t="str">
        <f>IF($A185="","",(VLOOKUP($A185,ACOUSTIC_PIVOT_TABLE!$B$4:$AO$500,25,FALSE)))</f>
        <v/>
      </c>
      <c r="BE185" s="27" t="str">
        <f>IF($A185="","",(VLOOKUP($A185,ACOUSTIC_PIVOT_TABLE!$B$4:$AO$500,26,FALSE)))</f>
        <v/>
      </c>
      <c r="BF185" s="27" t="str">
        <f>IF($A185="","",(VLOOKUP($A185,ACOUSTIC_PIVOT_TABLE!$B$4:$AO$500,27,FALSE)))</f>
        <v/>
      </c>
      <c r="BG185" s="27" t="str">
        <f>IF($A185="","",(VLOOKUP($A185,ACOUSTIC_PIVOT_TABLE!$B$4:$AO$500,28,FALSE)))</f>
        <v/>
      </c>
      <c r="BH185" s="27" t="str">
        <f>IF($A185="","",(VLOOKUP($A185,ACOUSTIC_PIVOT_TABLE!$B$4:$AO$500,29,FALSE)))</f>
        <v/>
      </c>
      <c r="BI185" s="27" t="str">
        <f>IF($A185="","",(VLOOKUP($A185,ACOUSTIC_PIVOT_TABLE!$B$4:$AO$500,30,FALSE)))</f>
        <v/>
      </c>
      <c r="BJ185" s="27" t="str">
        <f>IF($A185="","",(VLOOKUP($A185,ACOUSTIC_PIVOT_TABLE!$B$4:$AO$500,31,FALSE)))</f>
        <v/>
      </c>
      <c r="BK185" s="27" t="str">
        <f>IF($A185="","",(VLOOKUP($A185,ACOUSTIC_PIVOT_TABLE!$B$4:$AO$500,32,FALSE)))</f>
        <v/>
      </c>
      <c r="BL185" s="27" t="str">
        <f>IF($A185="","",(VLOOKUP($A185,ACOUSTIC_PIVOT_TABLE!$B$4:$AO$500,33,FALSE)))</f>
        <v/>
      </c>
      <c r="BM185" s="27" t="str">
        <f>IF($A185="","",(VLOOKUP($A185,ACOUSTIC_PIVOT_TABLE!$B$4:$AO$500,34,FALSE)))</f>
        <v/>
      </c>
      <c r="BN185" s="27" t="str">
        <f>IF($A185="","",(VLOOKUP($A185,ACOUSTIC_PIVOT_TABLE!$B$4:$AO$500,35,FALSE)))</f>
        <v/>
      </c>
      <c r="BO185" s="27" t="str">
        <f>IF($A185="","",(VLOOKUP($A185,ACOUSTIC_PIVOT_TABLE!$B$4:$AO$500,36,FALSE)))</f>
        <v/>
      </c>
      <c r="BP185" s="27" t="str">
        <f>IF($A185="","",(VLOOKUP($A185,ACOUSTIC_PIVOT_TABLE!$B$4:$AO$500,37,FALSE)))</f>
        <v/>
      </c>
      <c r="BQ185" s="27" t="str">
        <f>IF($A185="","",(VLOOKUP($A185,ACOUSTIC_PIVOT_TABLE!$B$4:$AO$500,38,FALSE)))</f>
        <v/>
      </c>
      <c r="BR185" s="27" t="str">
        <f>IF($A185="","",(VLOOKUP($A185,ACOUSTIC_PIVOT_TABLE!$B$4:$AO$500,39,FALSE)))</f>
        <v/>
      </c>
      <c r="BS185" s="27" t="str">
        <f>IF($A185="","",(VLOOKUP($A185,ACOUSTIC_PIVOT_TABLE!$B$4:$AO$500,40,FALSE)))</f>
        <v/>
      </c>
    </row>
    <row r="186" spans="1:71" x14ac:dyDescent="0.25">
      <c r="A186" s="1" t="str">
        <f>IF(ACOUSTIC_PIVOT_TABLE!B188 = 0, "",ACOUSTIC_PIVOT_TABLE!B188)</f>
        <v/>
      </c>
      <c r="B186" s="1" t="str">
        <f>IF($A186="","",(VLOOKUP($A186,ACOUSTICS_COMBINED!$B$3:$AQ$501,21,FALSE)))</f>
        <v/>
      </c>
      <c r="C186" s="1" t="str">
        <f>IF($A186="","",(VLOOKUP($A186,ACOUSTICS_COMBINED!$B$3:$AQ$501,22,FALSE)))</f>
        <v/>
      </c>
      <c r="D186" s="1" t="str">
        <f>IF($A186="","",(VLOOKUP($A186,ACOUSTICS_COMBINED!$B$3:$AQ$501,12,FALSE)))</f>
        <v/>
      </c>
      <c r="E186" s="1" t="str">
        <f>IF($A186="","",(VLOOKUP($A186,ACOUSTICS_COMBINED!$B$3:$AQ$501,13,FALSE)))</f>
        <v/>
      </c>
      <c r="F186" s="1" t="str">
        <f>IF($A186="","",(VLOOKUP($A186,ACOUSTICS_COMBINED!$B$3:$AQ$501,14,FALSE)))</f>
        <v/>
      </c>
      <c r="G186" s="1" t="str">
        <f>IF($A186="","",(VLOOKUP($A186,ACOUSTICS_COMBINED!$B$3:$AQ$501,23,FALSE)))</f>
        <v/>
      </c>
      <c r="H186" s="1" t="str">
        <f>IF($A186="","",(VLOOKUP($A186,ACOUSTICS_COMBINED!$B$3:$AQ$501,24,FALSE)))</f>
        <v/>
      </c>
      <c r="I186" s="1" t="str">
        <f>IF($A186="","",(VLOOKUP($A186,ACOUSTICS_COMBINED!$B$3:$AQ$501,15,FALSE)))</f>
        <v/>
      </c>
      <c r="J186" s="1" t="str">
        <f>IF($A186="","",(VLOOKUP($A186,ACOUSTICS_COMBINED!$B$3:$AQ$501,16,FALSE)))</f>
        <v/>
      </c>
      <c r="K186" s="1" t="str">
        <f>IF($A186="","",(VLOOKUP($A186,ACOUSTICS_COMBINED!$B$3:$AQ$501,17,FALSE)))</f>
        <v/>
      </c>
      <c r="L186" s="1" t="str">
        <f>IF($A186="","",(VLOOKUP($A186,ACOUSTICS_COMBINED!$B$3:$AQ$501,18,FALSE)))</f>
        <v/>
      </c>
      <c r="M186" s="1" t="str">
        <f>IF($A186="","",(VLOOKUP($A186,ACOUSTICS_COMBINED!$B$3:$AQ$501,25,FALSE)))</f>
        <v/>
      </c>
      <c r="N186" s="16" t="str">
        <f>IF($A186="","",(VLOOKUP($A186,ACOUSTICS_COMBINED!$B$3:$AQ$501,19,FALSE)))</f>
        <v/>
      </c>
      <c r="O186" s="16" t="str">
        <f>IF($A186="","",(VLOOKUP($A186,ACOUSTICS_COMBINED!$B$3:$AQ$501,20,FALSE)))</f>
        <v/>
      </c>
      <c r="P186" s="1" t="str">
        <f>IF($A186="","",(VLOOKUP($A186,ACOUSTICS_COMBINED!$B$3:$AQ$501,26,FALSE)))</f>
        <v/>
      </c>
      <c r="Q186" s="1" t="str">
        <f>IF($A186="","",(VLOOKUP($A186,ACOUSTICS_COMBINED!$B$3:$AQ$501,27,FALSE)))</f>
        <v/>
      </c>
      <c r="R186" s="1" t="str">
        <f>IF($A186="","",(VLOOKUP($A186,ACOUSTICS_COMBINED!$B$3:$AQ$501,28,FALSE)))</f>
        <v/>
      </c>
      <c r="S186" s="1" t="str">
        <f>IF($A186="","",(VLOOKUP($A186,ACOUSTICS_COMBINED!$B$3:$AQ$501,29,FALSE)))</f>
        <v/>
      </c>
      <c r="T186" s="1" t="str">
        <f>IF($A186="","",(VLOOKUP($A186,ACOUSTICS_COMBINED!$B$3:$AQ$501,30,FALSE)))</f>
        <v/>
      </c>
      <c r="U186" s="1" t="str">
        <f>IF($A186="","",(VLOOKUP($A186,ACOUSTICS_COMBINED!$B$3:$AQ$501,31,FALSE)))</f>
        <v/>
      </c>
      <c r="V186" s="1" t="str">
        <f>IF($A186="","",(VLOOKUP($A186,ACOUSTICS_COMBINED!$B$3:$AQ$501,32,FALSE)))</f>
        <v/>
      </c>
      <c r="W186" s="1" t="str">
        <f>IF($A186="","",(VLOOKUP($A186,ACOUSTICS_COMBINED!$B$3:$AQ$501,33,FALSE)))</f>
        <v/>
      </c>
      <c r="X186" s="1" t="str">
        <f>IF($A186="","",(VLOOKUP($A186,ACOUSTICS_COMBINED!$B$3:$AQ$501,34,FALSE)))</f>
        <v/>
      </c>
      <c r="Y186" s="1" t="str">
        <f>IF($A186="","",(VLOOKUP($A186,ACOUSTICS_COMBINED!$B$3:$AQ$501,35,FALSE)))</f>
        <v/>
      </c>
      <c r="Z186" s="1" t="str">
        <f>IF($A186="","",(VLOOKUP($A186,ACOUSTICS_COMBINED!$B$3:$AQ$501,36,FALSE)))</f>
        <v/>
      </c>
      <c r="AA186" s="1" t="str">
        <f>IF($A186="","",(VLOOKUP($A186,ACOUSTICS_COMBINED!$B$3:$AQ$501,37,FALSE)))</f>
        <v/>
      </c>
      <c r="AB186" s="1" t="str">
        <f>IF($A186="","",(VLOOKUP($A186,ACOUSTICS_COMBINED!$B$3:$AQ$501,38,FALSE)))</f>
        <v/>
      </c>
      <c r="AC186" s="1" t="str">
        <f>IF($A186="","",(VLOOKUP($A186,ACOUSTICS_COMBINED!$B$3:$AQ$501,39,FALSE)))</f>
        <v/>
      </c>
      <c r="AD186" s="1" t="str">
        <f>IF($A186="","",(VLOOKUP($A186,ACOUSTICS_COMBINED!$B$3:$AQ$501,40,FALSE)))</f>
        <v/>
      </c>
      <c r="AE186" s="1" t="str">
        <f>IF($A186="","",(VLOOKUP($A186,ACOUSTICS_COMBINED!$B$3:$AQ$501,41,FALSE)))</f>
        <v/>
      </c>
      <c r="AF186" s="1" t="str">
        <f>IF($A186="","",(VLOOKUP($A186,ACOUSTICS_COMBINED!$B$3:$AQ$501,42,FALSE)))</f>
        <v/>
      </c>
      <c r="AG186" s="27" t="str">
        <f>IF($A186="","",(VLOOKUP($A186,ACOUSTIC_PIVOT_TABLE!$B$4:$AO$500,2,FALSE)))</f>
        <v/>
      </c>
      <c r="AH186" s="27" t="str">
        <f>IF($A186="","",(VLOOKUP($A186,ACOUSTIC_PIVOT_TABLE!$B$4:$AO$500,3,FALSE)))</f>
        <v/>
      </c>
      <c r="AI186" s="27" t="str">
        <f>IF($A186="","",(VLOOKUP($A186,ACOUSTIC_PIVOT_TABLE!$B$4:$AO$500,4,FALSE)))</f>
        <v/>
      </c>
      <c r="AJ186" s="27" t="str">
        <f>IF($A186="","",(VLOOKUP($A186,ACOUSTIC_PIVOT_TABLE!$B$4:$AO$500,5,FALSE)))</f>
        <v/>
      </c>
      <c r="AK186" s="27" t="str">
        <f>IF($A186="","",(VLOOKUP($A186,ACOUSTIC_PIVOT_TABLE!$B$4:$AO$500,6,FALSE)))</f>
        <v/>
      </c>
      <c r="AL186" s="27" t="str">
        <f>IF($A186="","",(VLOOKUP($A186,ACOUSTIC_PIVOT_TABLE!$B$4:$AO$500,7,FALSE)))</f>
        <v/>
      </c>
      <c r="AM186" s="27" t="str">
        <f>IF($A186="","",(VLOOKUP($A186,ACOUSTIC_PIVOT_TABLE!$B$4:$AO$500,8,FALSE)))</f>
        <v/>
      </c>
      <c r="AN186" s="27" t="str">
        <f>IF($A186="","",(VLOOKUP($A186,ACOUSTIC_PIVOT_TABLE!$B$4:$AO$500,9,FALSE)))</f>
        <v/>
      </c>
      <c r="AO186" s="27" t="str">
        <f>IF($A186="","",(VLOOKUP($A186,ACOUSTIC_PIVOT_TABLE!$B$4:$AO$500,10,FALSE)))</f>
        <v/>
      </c>
      <c r="AP186" s="27" t="str">
        <f>IF($A186="","",(VLOOKUP($A186,ACOUSTIC_PIVOT_TABLE!$B$4:$AO$500,11,FALSE)))</f>
        <v/>
      </c>
      <c r="AQ186" s="27" t="str">
        <f>IF($A186="","",(VLOOKUP($A186,ACOUSTIC_PIVOT_TABLE!$B$4:$AO$500,12,FALSE)))</f>
        <v/>
      </c>
      <c r="AR186" s="27" t="str">
        <f>IF($A186="","",(VLOOKUP($A186,ACOUSTIC_PIVOT_TABLE!$B$4:$AO$500,13,FALSE)))</f>
        <v/>
      </c>
      <c r="AS186" s="27" t="str">
        <f>IF($A186="","",(VLOOKUP($A186,ACOUSTIC_PIVOT_TABLE!$B$4:$AO$500,14,FALSE)))</f>
        <v/>
      </c>
      <c r="AT186" s="27" t="str">
        <f>IF($A186="","",(VLOOKUP($A186,ACOUSTIC_PIVOT_TABLE!$B$4:$AO$500,15,FALSE)))</f>
        <v/>
      </c>
      <c r="AU186" s="27" t="str">
        <f>IF($A186="","",(VLOOKUP($A186,ACOUSTIC_PIVOT_TABLE!$B$4:$AO$500,16,FALSE)))</f>
        <v/>
      </c>
      <c r="AV186" s="27" t="str">
        <f>IF($A186="","",(VLOOKUP($A186,ACOUSTIC_PIVOT_TABLE!$B$4:$AO$500,17,FALSE)))</f>
        <v/>
      </c>
      <c r="AW186" s="27" t="str">
        <f>IF($A186="","",(VLOOKUP($A186,ACOUSTIC_PIVOT_TABLE!$B$4:$AO$500,18,FALSE)))</f>
        <v/>
      </c>
      <c r="AX186" s="27" t="str">
        <f>IF($A186="","",(VLOOKUP($A186,ACOUSTIC_PIVOT_TABLE!$B$4:$AO$500,19,FALSE)))</f>
        <v/>
      </c>
      <c r="AY186" s="27" t="str">
        <f>IF($A186="","",(VLOOKUP($A186,ACOUSTIC_PIVOT_TABLE!$B$4:$AO$500,20,FALSE)))</f>
        <v/>
      </c>
      <c r="AZ186" s="27" t="str">
        <f>IF($A186="","",(VLOOKUP($A186,ACOUSTIC_PIVOT_TABLE!$B$4:$AO$500,21,FALSE)))</f>
        <v/>
      </c>
      <c r="BA186" s="27" t="str">
        <f>IF($A186="","",(VLOOKUP($A186,ACOUSTIC_PIVOT_TABLE!$B$4:$AO$500,22,FALSE)))</f>
        <v/>
      </c>
      <c r="BB186" s="27" t="str">
        <f>IF($A186="","",(VLOOKUP($A186,ACOUSTIC_PIVOT_TABLE!$B$4:$AO$500,23,FALSE)))</f>
        <v/>
      </c>
      <c r="BC186" s="27" t="str">
        <f>IF($A186="","",(VLOOKUP($A186,ACOUSTIC_PIVOT_TABLE!$B$4:$AO$500,24,FALSE)))</f>
        <v/>
      </c>
      <c r="BD186" s="27" t="str">
        <f>IF($A186="","",(VLOOKUP($A186,ACOUSTIC_PIVOT_TABLE!$B$4:$AO$500,25,FALSE)))</f>
        <v/>
      </c>
      <c r="BE186" s="27" t="str">
        <f>IF($A186="","",(VLOOKUP($A186,ACOUSTIC_PIVOT_TABLE!$B$4:$AO$500,26,FALSE)))</f>
        <v/>
      </c>
      <c r="BF186" s="27" t="str">
        <f>IF($A186="","",(VLOOKUP($A186,ACOUSTIC_PIVOT_TABLE!$B$4:$AO$500,27,FALSE)))</f>
        <v/>
      </c>
      <c r="BG186" s="27" t="str">
        <f>IF($A186="","",(VLOOKUP($A186,ACOUSTIC_PIVOT_TABLE!$B$4:$AO$500,28,FALSE)))</f>
        <v/>
      </c>
      <c r="BH186" s="27" t="str">
        <f>IF($A186="","",(VLOOKUP($A186,ACOUSTIC_PIVOT_TABLE!$B$4:$AO$500,29,FALSE)))</f>
        <v/>
      </c>
      <c r="BI186" s="27" t="str">
        <f>IF($A186="","",(VLOOKUP($A186,ACOUSTIC_PIVOT_TABLE!$B$4:$AO$500,30,FALSE)))</f>
        <v/>
      </c>
      <c r="BJ186" s="27" t="str">
        <f>IF($A186="","",(VLOOKUP($A186,ACOUSTIC_PIVOT_TABLE!$B$4:$AO$500,31,FALSE)))</f>
        <v/>
      </c>
      <c r="BK186" s="27" t="str">
        <f>IF($A186="","",(VLOOKUP($A186,ACOUSTIC_PIVOT_TABLE!$B$4:$AO$500,32,FALSE)))</f>
        <v/>
      </c>
      <c r="BL186" s="27" t="str">
        <f>IF($A186="","",(VLOOKUP($A186,ACOUSTIC_PIVOT_TABLE!$B$4:$AO$500,33,FALSE)))</f>
        <v/>
      </c>
      <c r="BM186" s="27" t="str">
        <f>IF($A186="","",(VLOOKUP($A186,ACOUSTIC_PIVOT_TABLE!$B$4:$AO$500,34,FALSE)))</f>
        <v/>
      </c>
      <c r="BN186" s="27" t="str">
        <f>IF($A186="","",(VLOOKUP($A186,ACOUSTIC_PIVOT_TABLE!$B$4:$AO$500,35,FALSE)))</f>
        <v/>
      </c>
      <c r="BO186" s="27" t="str">
        <f>IF($A186="","",(VLOOKUP($A186,ACOUSTIC_PIVOT_TABLE!$B$4:$AO$500,36,FALSE)))</f>
        <v/>
      </c>
      <c r="BP186" s="27" t="str">
        <f>IF($A186="","",(VLOOKUP($A186,ACOUSTIC_PIVOT_TABLE!$B$4:$AO$500,37,FALSE)))</f>
        <v/>
      </c>
      <c r="BQ186" s="27" t="str">
        <f>IF($A186="","",(VLOOKUP($A186,ACOUSTIC_PIVOT_TABLE!$B$4:$AO$500,38,FALSE)))</f>
        <v/>
      </c>
      <c r="BR186" s="27" t="str">
        <f>IF($A186="","",(VLOOKUP($A186,ACOUSTIC_PIVOT_TABLE!$B$4:$AO$500,39,FALSE)))</f>
        <v/>
      </c>
      <c r="BS186" s="27" t="str">
        <f>IF($A186="","",(VLOOKUP($A186,ACOUSTIC_PIVOT_TABLE!$B$4:$AO$500,40,FALSE)))</f>
        <v/>
      </c>
    </row>
    <row r="187" spans="1:71" x14ac:dyDescent="0.25">
      <c r="A187" s="1" t="str">
        <f>IF(ACOUSTIC_PIVOT_TABLE!B189 = 0, "",ACOUSTIC_PIVOT_TABLE!B189)</f>
        <v/>
      </c>
      <c r="B187" s="1" t="str">
        <f>IF($A187="","",(VLOOKUP($A187,ACOUSTICS_COMBINED!$B$3:$AQ$501,21,FALSE)))</f>
        <v/>
      </c>
      <c r="C187" s="1" t="str">
        <f>IF($A187="","",(VLOOKUP($A187,ACOUSTICS_COMBINED!$B$3:$AQ$501,22,FALSE)))</f>
        <v/>
      </c>
      <c r="D187" s="1" t="str">
        <f>IF($A187="","",(VLOOKUP($A187,ACOUSTICS_COMBINED!$B$3:$AQ$501,12,FALSE)))</f>
        <v/>
      </c>
      <c r="E187" s="1" t="str">
        <f>IF($A187="","",(VLOOKUP($A187,ACOUSTICS_COMBINED!$B$3:$AQ$501,13,FALSE)))</f>
        <v/>
      </c>
      <c r="F187" s="1" t="str">
        <f>IF($A187="","",(VLOOKUP($A187,ACOUSTICS_COMBINED!$B$3:$AQ$501,14,FALSE)))</f>
        <v/>
      </c>
      <c r="G187" s="1" t="str">
        <f>IF($A187="","",(VLOOKUP($A187,ACOUSTICS_COMBINED!$B$3:$AQ$501,23,FALSE)))</f>
        <v/>
      </c>
      <c r="H187" s="1" t="str">
        <f>IF($A187="","",(VLOOKUP($A187,ACOUSTICS_COMBINED!$B$3:$AQ$501,24,FALSE)))</f>
        <v/>
      </c>
      <c r="I187" s="1" t="str">
        <f>IF($A187="","",(VLOOKUP($A187,ACOUSTICS_COMBINED!$B$3:$AQ$501,15,FALSE)))</f>
        <v/>
      </c>
      <c r="J187" s="1" t="str">
        <f>IF($A187="","",(VLOOKUP($A187,ACOUSTICS_COMBINED!$B$3:$AQ$501,16,FALSE)))</f>
        <v/>
      </c>
      <c r="K187" s="1" t="str">
        <f>IF($A187="","",(VLOOKUP($A187,ACOUSTICS_COMBINED!$B$3:$AQ$501,17,FALSE)))</f>
        <v/>
      </c>
      <c r="L187" s="1" t="str">
        <f>IF($A187="","",(VLOOKUP($A187,ACOUSTICS_COMBINED!$B$3:$AQ$501,18,FALSE)))</f>
        <v/>
      </c>
      <c r="M187" s="1" t="str">
        <f>IF($A187="","",(VLOOKUP($A187,ACOUSTICS_COMBINED!$B$3:$AQ$501,25,FALSE)))</f>
        <v/>
      </c>
      <c r="N187" s="16" t="str">
        <f>IF($A187="","",(VLOOKUP($A187,ACOUSTICS_COMBINED!$B$3:$AQ$501,19,FALSE)))</f>
        <v/>
      </c>
      <c r="O187" s="16" t="str">
        <f>IF($A187="","",(VLOOKUP($A187,ACOUSTICS_COMBINED!$B$3:$AQ$501,20,FALSE)))</f>
        <v/>
      </c>
      <c r="P187" s="1" t="str">
        <f>IF($A187="","",(VLOOKUP($A187,ACOUSTICS_COMBINED!$B$3:$AQ$501,26,FALSE)))</f>
        <v/>
      </c>
      <c r="Q187" s="1" t="str">
        <f>IF($A187="","",(VLOOKUP($A187,ACOUSTICS_COMBINED!$B$3:$AQ$501,27,FALSE)))</f>
        <v/>
      </c>
      <c r="R187" s="1" t="str">
        <f>IF($A187="","",(VLOOKUP($A187,ACOUSTICS_COMBINED!$B$3:$AQ$501,28,FALSE)))</f>
        <v/>
      </c>
      <c r="S187" s="1" t="str">
        <f>IF($A187="","",(VLOOKUP($A187,ACOUSTICS_COMBINED!$B$3:$AQ$501,29,FALSE)))</f>
        <v/>
      </c>
      <c r="T187" s="1" t="str">
        <f>IF($A187="","",(VLOOKUP($A187,ACOUSTICS_COMBINED!$B$3:$AQ$501,30,FALSE)))</f>
        <v/>
      </c>
      <c r="U187" s="1" t="str">
        <f>IF($A187="","",(VLOOKUP($A187,ACOUSTICS_COMBINED!$B$3:$AQ$501,31,FALSE)))</f>
        <v/>
      </c>
      <c r="V187" s="1" t="str">
        <f>IF($A187="","",(VLOOKUP($A187,ACOUSTICS_COMBINED!$B$3:$AQ$501,32,FALSE)))</f>
        <v/>
      </c>
      <c r="W187" s="1" t="str">
        <f>IF($A187="","",(VLOOKUP($A187,ACOUSTICS_COMBINED!$B$3:$AQ$501,33,FALSE)))</f>
        <v/>
      </c>
      <c r="X187" s="1" t="str">
        <f>IF($A187="","",(VLOOKUP($A187,ACOUSTICS_COMBINED!$B$3:$AQ$501,34,FALSE)))</f>
        <v/>
      </c>
      <c r="Y187" s="1" t="str">
        <f>IF($A187="","",(VLOOKUP($A187,ACOUSTICS_COMBINED!$B$3:$AQ$501,35,FALSE)))</f>
        <v/>
      </c>
      <c r="Z187" s="1" t="str">
        <f>IF($A187="","",(VLOOKUP($A187,ACOUSTICS_COMBINED!$B$3:$AQ$501,36,FALSE)))</f>
        <v/>
      </c>
      <c r="AA187" s="1" t="str">
        <f>IF($A187="","",(VLOOKUP($A187,ACOUSTICS_COMBINED!$B$3:$AQ$501,37,FALSE)))</f>
        <v/>
      </c>
      <c r="AB187" s="1" t="str">
        <f>IF($A187="","",(VLOOKUP($A187,ACOUSTICS_COMBINED!$B$3:$AQ$501,38,FALSE)))</f>
        <v/>
      </c>
      <c r="AC187" s="1" t="str">
        <f>IF($A187="","",(VLOOKUP($A187,ACOUSTICS_COMBINED!$B$3:$AQ$501,39,FALSE)))</f>
        <v/>
      </c>
      <c r="AD187" s="1" t="str">
        <f>IF($A187="","",(VLOOKUP($A187,ACOUSTICS_COMBINED!$B$3:$AQ$501,40,FALSE)))</f>
        <v/>
      </c>
      <c r="AE187" s="1" t="str">
        <f>IF($A187="","",(VLOOKUP($A187,ACOUSTICS_COMBINED!$B$3:$AQ$501,41,FALSE)))</f>
        <v/>
      </c>
      <c r="AF187" s="1" t="str">
        <f>IF($A187="","",(VLOOKUP($A187,ACOUSTICS_COMBINED!$B$3:$AQ$501,42,FALSE)))</f>
        <v/>
      </c>
      <c r="AG187" s="27" t="str">
        <f>IF($A187="","",(VLOOKUP($A187,ACOUSTIC_PIVOT_TABLE!$B$4:$AO$500,2,FALSE)))</f>
        <v/>
      </c>
      <c r="AH187" s="27" t="str">
        <f>IF($A187="","",(VLOOKUP($A187,ACOUSTIC_PIVOT_TABLE!$B$4:$AO$500,3,FALSE)))</f>
        <v/>
      </c>
      <c r="AI187" s="27" t="str">
        <f>IF($A187="","",(VLOOKUP($A187,ACOUSTIC_PIVOT_TABLE!$B$4:$AO$500,4,FALSE)))</f>
        <v/>
      </c>
      <c r="AJ187" s="27" t="str">
        <f>IF($A187="","",(VLOOKUP($A187,ACOUSTIC_PIVOT_TABLE!$B$4:$AO$500,5,FALSE)))</f>
        <v/>
      </c>
      <c r="AK187" s="27" t="str">
        <f>IF($A187="","",(VLOOKUP($A187,ACOUSTIC_PIVOT_TABLE!$B$4:$AO$500,6,FALSE)))</f>
        <v/>
      </c>
      <c r="AL187" s="27" t="str">
        <f>IF($A187="","",(VLOOKUP($A187,ACOUSTIC_PIVOT_TABLE!$B$4:$AO$500,7,FALSE)))</f>
        <v/>
      </c>
      <c r="AM187" s="27" t="str">
        <f>IF($A187="","",(VLOOKUP($A187,ACOUSTIC_PIVOT_TABLE!$B$4:$AO$500,8,FALSE)))</f>
        <v/>
      </c>
      <c r="AN187" s="27" t="str">
        <f>IF($A187="","",(VLOOKUP($A187,ACOUSTIC_PIVOT_TABLE!$B$4:$AO$500,9,FALSE)))</f>
        <v/>
      </c>
      <c r="AO187" s="27" t="str">
        <f>IF($A187="","",(VLOOKUP($A187,ACOUSTIC_PIVOT_TABLE!$B$4:$AO$500,10,FALSE)))</f>
        <v/>
      </c>
      <c r="AP187" s="27" t="str">
        <f>IF($A187="","",(VLOOKUP($A187,ACOUSTIC_PIVOT_TABLE!$B$4:$AO$500,11,FALSE)))</f>
        <v/>
      </c>
      <c r="AQ187" s="27" t="str">
        <f>IF($A187="","",(VLOOKUP($A187,ACOUSTIC_PIVOT_TABLE!$B$4:$AO$500,12,FALSE)))</f>
        <v/>
      </c>
      <c r="AR187" s="27" t="str">
        <f>IF($A187="","",(VLOOKUP($A187,ACOUSTIC_PIVOT_TABLE!$B$4:$AO$500,13,FALSE)))</f>
        <v/>
      </c>
      <c r="AS187" s="27" t="str">
        <f>IF($A187="","",(VLOOKUP($A187,ACOUSTIC_PIVOT_TABLE!$B$4:$AO$500,14,FALSE)))</f>
        <v/>
      </c>
      <c r="AT187" s="27" t="str">
        <f>IF($A187="","",(VLOOKUP($A187,ACOUSTIC_PIVOT_TABLE!$B$4:$AO$500,15,FALSE)))</f>
        <v/>
      </c>
      <c r="AU187" s="27" t="str">
        <f>IF($A187="","",(VLOOKUP($A187,ACOUSTIC_PIVOT_TABLE!$B$4:$AO$500,16,FALSE)))</f>
        <v/>
      </c>
      <c r="AV187" s="27" t="str">
        <f>IF($A187="","",(VLOOKUP($A187,ACOUSTIC_PIVOT_TABLE!$B$4:$AO$500,17,FALSE)))</f>
        <v/>
      </c>
      <c r="AW187" s="27" t="str">
        <f>IF($A187="","",(VLOOKUP($A187,ACOUSTIC_PIVOT_TABLE!$B$4:$AO$500,18,FALSE)))</f>
        <v/>
      </c>
      <c r="AX187" s="27" t="str">
        <f>IF($A187="","",(VLOOKUP($A187,ACOUSTIC_PIVOT_TABLE!$B$4:$AO$500,19,FALSE)))</f>
        <v/>
      </c>
      <c r="AY187" s="27" t="str">
        <f>IF($A187="","",(VLOOKUP($A187,ACOUSTIC_PIVOT_TABLE!$B$4:$AO$500,20,FALSE)))</f>
        <v/>
      </c>
      <c r="AZ187" s="27" t="str">
        <f>IF($A187="","",(VLOOKUP($A187,ACOUSTIC_PIVOT_TABLE!$B$4:$AO$500,21,FALSE)))</f>
        <v/>
      </c>
      <c r="BA187" s="27" t="str">
        <f>IF($A187="","",(VLOOKUP($A187,ACOUSTIC_PIVOT_TABLE!$B$4:$AO$500,22,FALSE)))</f>
        <v/>
      </c>
      <c r="BB187" s="27" t="str">
        <f>IF($A187="","",(VLOOKUP($A187,ACOUSTIC_PIVOT_TABLE!$B$4:$AO$500,23,FALSE)))</f>
        <v/>
      </c>
      <c r="BC187" s="27" t="str">
        <f>IF($A187="","",(VLOOKUP($A187,ACOUSTIC_PIVOT_TABLE!$B$4:$AO$500,24,FALSE)))</f>
        <v/>
      </c>
      <c r="BD187" s="27" t="str">
        <f>IF($A187="","",(VLOOKUP($A187,ACOUSTIC_PIVOT_TABLE!$B$4:$AO$500,25,FALSE)))</f>
        <v/>
      </c>
      <c r="BE187" s="27" t="str">
        <f>IF($A187="","",(VLOOKUP($A187,ACOUSTIC_PIVOT_TABLE!$B$4:$AO$500,26,FALSE)))</f>
        <v/>
      </c>
      <c r="BF187" s="27" t="str">
        <f>IF($A187="","",(VLOOKUP($A187,ACOUSTIC_PIVOT_TABLE!$B$4:$AO$500,27,FALSE)))</f>
        <v/>
      </c>
      <c r="BG187" s="27" t="str">
        <f>IF($A187="","",(VLOOKUP($A187,ACOUSTIC_PIVOT_TABLE!$B$4:$AO$500,28,FALSE)))</f>
        <v/>
      </c>
      <c r="BH187" s="27" t="str">
        <f>IF($A187="","",(VLOOKUP($A187,ACOUSTIC_PIVOT_TABLE!$B$4:$AO$500,29,FALSE)))</f>
        <v/>
      </c>
      <c r="BI187" s="27" t="str">
        <f>IF($A187="","",(VLOOKUP($A187,ACOUSTIC_PIVOT_TABLE!$B$4:$AO$500,30,FALSE)))</f>
        <v/>
      </c>
      <c r="BJ187" s="27" t="str">
        <f>IF($A187="","",(VLOOKUP($A187,ACOUSTIC_PIVOT_TABLE!$B$4:$AO$500,31,FALSE)))</f>
        <v/>
      </c>
      <c r="BK187" s="27" t="str">
        <f>IF($A187="","",(VLOOKUP($A187,ACOUSTIC_PIVOT_TABLE!$B$4:$AO$500,32,FALSE)))</f>
        <v/>
      </c>
      <c r="BL187" s="27" t="str">
        <f>IF($A187="","",(VLOOKUP($A187,ACOUSTIC_PIVOT_TABLE!$B$4:$AO$500,33,FALSE)))</f>
        <v/>
      </c>
      <c r="BM187" s="27" t="str">
        <f>IF($A187="","",(VLOOKUP($A187,ACOUSTIC_PIVOT_TABLE!$B$4:$AO$500,34,FALSE)))</f>
        <v/>
      </c>
      <c r="BN187" s="27" t="str">
        <f>IF($A187="","",(VLOOKUP($A187,ACOUSTIC_PIVOT_TABLE!$B$4:$AO$500,35,FALSE)))</f>
        <v/>
      </c>
      <c r="BO187" s="27" t="str">
        <f>IF($A187="","",(VLOOKUP($A187,ACOUSTIC_PIVOT_TABLE!$B$4:$AO$500,36,FALSE)))</f>
        <v/>
      </c>
      <c r="BP187" s="27" t="str">
        <f>IF($A187="","",(VLOOKUP($A187,ACOUSTIC_PIVOT_TABLE!$B$4:$AO$500,37,FALSE)))</f>
        <v/>
      </c>
      <c r="BQ187" s="27" t="str">
        <f>IF($A187="","",(VLOOKUP($A187,ACOUSTIC_PIVOT_TABLE!$B$4:$AO$500,38,FALSE)))</f>
        <v/>
      </c>
      <c r="BR187" s="27" t="str">
        <f>IF($A187="","",(VLOOKUP($A187,ACOUSTIC_PIVOT_TABLE!$B$4:$AO$500,39,FALSE)))</f>
        <v/>
      </c>
      <c r="BS187" s="27" t="str">
        <f>IF($A187="","",(VLOOKUP($A187,ACOUSTIC_PIVOT_TABLE!$B$4:$AO$500,40,FALSE)))</f>
        <v/>
      </c>
    </row>
    <row r="188" spans="1:71" x14ac:dyDescent="0.25">
      <c r="A188" s="1" t="str">
        <f>IF(ACOUSTIC_PIVOT_TABLE!B190 = 0, "",ACOUSTIC_PIVOT_TABLE!B190)</f>
        <v/>
      </c>
      <c r="B188" s="1" t="str">
        <f>IF($A188="","",(VLOOKUP($A188,ACOUSTICS_COMBINED!$B$3:$AQ$501,21,FALSE)))</f>
        <v/>
      </c>
      <c r="C188" s="1" t="str">
        <f>IF($A188="","",(VLOOKUP($A188,ACOUSTICS_COMBINED!$B$3:$AQ$501,22,FALSE)))</f>
        <v/>
      </c>
      <c r="D188" s="1" t="str">
        <f>IF($A188="","",(VLOOKUP($A188,ACOUSTICS_COMBINED!$B$3:$AQ$501,12,FALSE)))</f>
        <v/>
      </c>
      <c r="E188" s="1" t="str">
        <f>IF($A188="","",(VLOOKUP($A188,ACOUSTICS_COMBINED!$B$3:$AQ$501,13,FALSE)))</f>
        <v/>
      </c>
      <c r="F188" s="1" t="str">
        <f>IF($A188="","",(VLOOKUP($A188,ACOUSTICS_COMBINED!$B$3:$AQ$501,14,FALSE)))</f>
        <v/>
      </c>
      <c r="G188" s="1" t="str">
        <f>IF($A188="","",(VLOOKUP($A188,ACOUSTICS_COMBINED!$B$3:$AQ$501,23,FALSE)))</f>
        <v/>
      </c>
      <c r="H188" s="1" t="str">
        <f>IF($A188="","",(VLOOKUP($A188,ACOUSTICS_COMBINED!$B$3:$AQ$501,24,FALSE)))</f>
        <v/>
      </c>
      <c r="I188" s="1" t="str">
        <f>IF($A188="","",(VLOOKUP($A188,ACOUSTICS_COMBINED!$B$3:$AQ$501,15,FALSE)))</f>
        <v/>
      </c>
      <c r="J188" s="1" t="str">
        <f>IF($A188="","",(VLOOKUP($A188,ACOUSTICS_COMBINED!$B$3:$AQ$501,16,FALSE)))</f>
        <v/>
      </c>
      <c r="K188" s="1" t="str">
        <f>IF($A188="","",(VLOOKUP($A188,ACOUSTICS_COMBINED!$B$3:$AQ$501,17,FALSE)))</f>
        <v/>
      </c>
      <c r="L188" s="1" t="str">
        <f>IF($A188="","",(VLOOKUP($A188,ACOUSTICS_COMBINED!$B$3:$AQ$501,18,FALSE)))</f>
        <v/>
      </c>
      <c r="M188" s="1" t="str">
        <f>IF($A188="","",(VLOOKUP($A188,ACOUSTICS_COMBINED!$B$3:$AQ$501,25,FALSE)))</f>
        <v/>
      </c>
      <c r="N188" s="16" t="str">
        <f>IF($A188="","",(VLOOKUP($A188,ACOUSTICS_COMBINED!$B$3:$AQ$501,19,FALSE)))</f>
        <v/>
      </c>
      <c r="O188" s="16" t="str">
        <f>IF($A188="","",(VLOOKUP($A188,ACOUSTICS_COMBINED!$B$3:$AQ$501,20,FALSE)))</f>
        <v/>
      </c>
      <c r="P188" s="1" t="str">
        <f>IF($A188="","",(VLOOKUP($A188,ACOUSTICS_COMBINED!$B$3:$AQ$501,26,FALSE)))</f>
        <v/>
      </c>
      <c r="Q188" s="1" t="str">
        <f>IF($A188="","",(VLOOKUP($A188,ACOUSTICS_COMBINED!$B$3:$AQ$501,27,FALSE)))</f>
        <v/>
      </c>
      <c r="R188" s="1" t="str">
        <f>IF($A188="","",(VLOOKUP($A188,ACOUSTICS_COMBINED!$B$3:$AQ$501,28,FALSE)))</f>
        <v/>
      </c>
      <c r="S188" s="1" t="str">
        <f>IF($A188="","",(VLOOKUP($A188,ACOUSTICS_COMBINED!$B$3:$AQ$501,29,FALSE)))</f>
        <v/>
      </c>
      <c r="T188" s="1" t="str">
        <f>IF($A188="","",(VLOOKUP($A188,ACOUSTICS_COMBINED!$B$3:$AQ$501,30,FALSE)))</f>
        <v/>
      </c>
      <c r="U188" s="1" t="str">
        <f>IF($A188="","",(VLOOKUP($A188,ACOUSTICS_COMBINED!$B$3:$AQ$501,31,FALSE)))</f>
        <v/>
      </c>
      <c r="V188" s="1" t="str">
        <f>IF($A188="","",(VLOOKUP($A188,ACOUSTICS_COMBINED!$B$3:$AQ$501,32,FALSE)))</f>
        <v/>
      </c>
      <c r="W188" s="1" t="str">
        <f>IF($A188="","",(VLOOKUP($A188,ACOUSTICS_COMBINED!$B$3:$AQ$501,33,FALSE)))</f>
        <v/>
      </c>
      <c r="X188" s="1" t="str">
        <f>IF($A188="","",(VLOOKUP($A188,ACOUSTICS_COMBINED!$B$3:$AQ$501,34,FALSE)))</f>
        <v/>
      </c>
      <c r="Y188" s="1" t="str">
        <f>IF($A188="","",(VLOOKUP($A188,ACOUSTICS_COMBINED!$B$3:$AQ$501,35,FALSE)))</f>
        <v/>
      </c>
      <c r="Z188" s="1" t="str">
        <f>IF($A188="","",(VLOOKUP($A188,ACOUSTICS_COMBINED!$B$3:$AQ$501,36,FALSE)))</f>
        <v/>
      </c>
      <c r="AA188" s="1" t="str">
        <f>IF($A188="","",(VLOOKUP($A188,ACOUSTICS_COMBINED!$B$3:$AQ$501,37,FALSE)))</f>
        <v/>
      </c>
      <c r="AB188" s="1" t="str">
        <f>IF($A188="","",(VLOOKUP($A188,ACOUSTICS_COMBINED!$B$3:$AQ$501,38,FALSE)))</f>
        <v/>
      </c>
      <c r="AC188" s="1" t="str">
        <f>IF($A188="","",(VLOOKUP($A188,ACOUSTICS_COMBINED!$B$3:$AQ$501,39,FALSE)))</f>
        <v/>
      </c>
      <c r="AD188" s="1" t="str">
        <f>IF($A188="","",(VLOOKUP($A188,ACOUSTICS_COMBINED!$B$3:$AQ$501,40,FALSE)))</f>
        <v/>
      </c>
      <c r="AE188" s="1" t="str">
        <f>IF($A188="","",(VLOOKUP($A188,ACOUSTICS_COMBINED!$B$3:$AQ$501,41,FALSE)))</f>
        <v/>
      </c>
      <c r="AF188" s="1" t="str">
        <f>IF($A188="","",(VLOOKUP($A188,ACOUSTICS_COMBINED!$B$3:$AQ$501,42,FALSE)))</f>
        <v/>
      </c>
      <c r="AG188" s="27" t="str">
        <f>IF($A188="","",(VLOOKUP($A188,ACOUSTIC_PIVOT_TABLE!$B$4:$AO$500,2,FALSE)))</f>
        <v/>
      </c>
      <c r="AH188" s="27" t="str">
        <f>IF($A188="","",(VLOOKUP($A188,ACOUSTIC_PIVOT_TABLE!$B$4:$AO$500,3,FALSE)))</f>
        <v/>
      </c>
      <c r="AI188" s="27" t="str">
        <f>IF($A188="","",(VLOOKUP($A188,ACOUSTIC_PIVOT_TABLE!$B$4:$AO$500,4,FALSE)))</f>
        <v/>
      </c>
      <c r="AJ188" s="27" t="str">
        <f>IF($A188="","",(VLOOKUP($A188,ACOUSTIC_PIVOT_TABLE!$B$4:$AO$500,5,FALSE)))</f>
        <v/>
      </c>
      <c r="AK188" s="27" t="str">
        <f>IF($A188="","",(VLOOKUP($A188,ACOUSTIC_PIVOT_TABLE!$B$4:$AO$500,6,FALSE)))</f>
        <v/>
      </c>
      <c r="AL188" s="27" t="str">
        <f>IF($A188="","",(VLOOKUP($A188,ACOUSTIC_PIVOT_TABLE!$B$4:$AO$500,7,FALSE)))</f>
        <v/>
      </c>
      <c r="AM188" s="27" t="str">
        <f>IF($A188="","",(VLOOKUP($A188,ACOUSTIC_PIVOT_TABLE!$B$4:$AO$500,8,FALSE)))</f>
        <v/>
      </c>
      <c r="AN188" s="27" t="str">
        <f>IF($A188="","",(VLOOKUP($A188,ACOUSTIC_PIVOT_TABLE!$B$4:$AO$500,9,FALSE)))</f>
        <v/>
      </c>
      <c r="AO188" s="27" t="str">
        <f>IF($A188="","",(VLOOKUP($A188,ACOUSTIC_PIVOT_TABLE!$B$4:$AO$500,10,FALSE)))</f>
        <v/>
      </c>
      <c r="AP188" s="27" t="str">
        <f>IF($A188="","",(VLOOKUP($A188,ACOUSTIC_PIVOT_TABLE!$B$4:$AO$500,11,FALSE)))</f>
        <v/>
      </c>
      <c r="AQ188" s="27" t="str">
        <f>IF($A188="","",(VLOOKUP($A188,ACOUSTIC_PIVOT_TABLE!$B$4:$AO$500,12,FALSE)))</f>
        <v/>
      </c>
      <c r="AR188" s="27" t="str">
        <f>IF($A188="","",(VLOOKUP($A188,ACOUSTIC_PIVOT_TABLE!$B$4:$AO$500,13,FALSE)))</f>
        <v/>
      </c>
      <c r="AS188" s="27" t="str">
        <f>IF($A188="","",(VLOOKUP($A188,ACOUSTIC_PIVOT_TABLE!$B$4:$AO$500,14,FALSE)))</f>
        <v/>
      </c>
      <c r="AT188" s="27" t="str">
        <f>IF($A188="","",(VLOOKUP($A188,ACOUSTIC_PIVOT_TABLE!$B$4:$AO$500,15,FALSE)))</f>
        <v/>
      </c>
      <c r="AU188" s="27" t="str">
        <f>IF($A188="","",(VLOOKUP($A188,ACOUSTIC_PIVOT_TABLE!$B$4:$AO$500,16,FALSE)))</f>
        <v/>
      </c>
      <c r="AV188" s="27" t="str">
        <f>IF($A188="","",(VLOOKUP($A188,ACOUSTIC_PIVOT_TABLE!$B$4:$AO$500,17,FALSE)))</f>
        <v/>
      </c>
      <c r="AW188" s="27" t="str">
        <f>IF($A188="","",(VLOOKUP($A188,ACOUSTIC_PIVOT_TABLE!$B$4:$AO$500,18,FALSE)))</f>
        <v/>
      </c>
      <c r="AX188" s="27" t="str">
        <f>IF($A188="","",(VLOOKUP($A188,ACOUSTIC_PIVOT_TABLE!$B$4:$AO$500,19,FALSE)))</f>
        <v/>
      </c>
      <c r="AY188" s="27" t="str">
        <f>IF($A188="","",(VLOOKUP($A188,ACOUSTIC_PIVOT_TABLE!$B$4:$AO$500,20,FALSE)))</f>
        <v/>
      </c>
      <c r="AZ188" s="27" t="str">
        <f>IF($A188="","",(VLOOKUP($A188,ACOUSTIC_PIVOT_TABLE!$B$4:$AO$500,21,FALSE)))</f>
        <v/>
      </c>
      <c r="BA188" s="27" t="str">
        <f>IF($A188="","",(VLOOKUP($A188,ACOUSTIC_PIVOT_TABLE!$B$4:$AO$500,22,FALSE)))</f>
        <v/>
      </c>
      <c r="BB188" s="27" t="str">
        <f>IF($A188="","",(VLOOKUP($A188,ACOUSTIC_PIVOT_TABLE!$B$4:$AO$500,23,FALSE)))</f>
        <v/>
      </c>
      <c r="BC188" s="27" t="str">
        <f>IF($A188="","",(VLOOKUP($A188,ACOUSTIC_PIVOT_TABLE!$B$4:$AO$500,24,FALSE)))</f>
        <v/>
      </c>
      <c r="BD188" s="27" t="str">
        <f>IF($A188="","",(VLOOKUP($A188,ACOUSTIC_PIVOT_TABLE!$B$4:$AO$500,25,FALSE)))</f>
        <v/>
      </c>
      <c r="BE188" s="27" t="str">
        <f>IF($A188="","",(VLOOKUP($A188,ACOUSTIC_PIVOT_TABLE!$B$4:$AO$500,26,FALSE)))</f>
        <v/>
      </c>
      <c r="BF188" s="27" t="str">
        <f>IF($A188="","",(VLOOKUP($A188,ACOUSTIC_PIVOT_TABLE!$B$4:$AO$500,27,FALSE)))</f>
        <v/>
      </c>
      <c r="BG188" s="27" t="str">
        <f>IF($A188="","",(VLOOKUP($A188,ACOUSTIC_PIVOT_TABLE!$B$4:$AO$500,28,FALSE)))</f>
        <v/>
      </c>
      <c r="BH188" s="27" t="str">
        <f>IF($A188="","",(VLOOKUP($A188,ACOUSTIC_PIVOT_TABLE!$B$4:$AO$500,29,FALSE)))</f>
        <v/>
      </c>
      <c r="BI188" s="27" t="str">
        <f>IF($A188="","",(VLOOKUP($A188,ACOUSTIC_PIVOT_TABLE!$B$4:$AO$500,30,FALSE)))</f>
        <v/>
      </c>
      <c r="BJ188" s="27" t="str">
        <f>IF($A188="","",(VLOOKUP($A188,ACOUSTIC_PIVOT_TABLE!$B$4:$AO$500,31,FALSE)))</f>
        <v/>
      </c>
      <c r="BK188" s="27" t="str">
        <f>IF($A188="","",(VLOOKUP($A188,ACOUSTIC_PIVOT_TABLE!$B$4:$AO$500,32,FALSE)))</f>
        <v/>
      </c>
      <c r="BL188" s="27" t="str">
        <f>IF($A188="","",(VLOOKUP($A188,ACOUSTIC_PIVOT_TABLE!$B$4:$AO$500,33,FALSE)))</f>
        <v/>
      </c>
      <c r="BM188" s="27" t="str">
        <f>IF($A188="","",(VLOOKUP($A188,ACOUSTIC_PIVOT_TABLE!$B$4:$AO$500,34,FALSE)))</f>
        <v/>
      </c>
      <c r="BN188" s="27" t="str">
        <f>IF($A188="","",(VLOOKUP($A188,ACOUSTIC_PIVOT_TABLE!$B$4:$AO$500,35,FALSE)))</f>
        <v/>
      </c>
      <c r="BO188" s="27" t="str">
        <f>IF($A188="","",(VLOOKUP($A188,ACOUSTIC_PIVOT_TABLE!$B$4:$AO$500,36,FALSE)))</f>
        <v/>
      </c>
      <c r="BP188" s="27" t="str">
        <f>IF($A188="","",(VLOOKUP($A188,ACOUSTIC_PIVOT_TABLE!$B$4:$AO$500,37,FALSE)))</f>
        <v/>
      </c>
      <c r="BQ188" s="27" t="str">
        <f>IF($A188="","",(VLOOKUP($A188,ACOUSTIC_PIVOT_TABLE!$B$4:$AO$500,38,FALSE)))</f>
        <v/>
      </c>
      <c r="BR188" s="27" t="str">
        <f>IF($A188="","",(VLOOKUP($A188,ACOUSTIC_PIVOT_TABLE!$B$4:$AO$500,39,FALSE)))</f>
        <v/>
      </c>
      <c r="BS188" s="27" t="str">
        <f>IF($A188="","",(VLOOKUP($A188,ACOUSTIC_PIVOT_TABLE!$B$4:$AO$500,40,FALSE)))</f>
        <v/>
      </c>
    </row>
    <row r="189" spans="1:71" x14ac:dyDescent="0.25">
      <c r="A189" s="1" t="str">
        <f>IF(ACOUSTIC_PIVOT_TABLE!B191 = 0, "",ACOUSTIC_PIVOT_TABLE!B191)</f>
        <v/>
      </c>
      <c r="B189" s="1" t="str">
        <f>IF($A189="","",(VLOOKUP($A189,ACOUSTICS_COMBINED!$B$3:$AQ$501,21,FALSE)))</f>
        <v/>
      </c>
      <c r="C189" s="1" t="str">
        <f>IF($A189="","",(VLOOKUP($A189,ACOUSTICS_COMBINED!$B$3:$AQ$501,22,FALSE)))</f>
        <v/>
      </c>
      <c r="D189" s="1" t="str">
        <f>IF($A189="","",(VLOOKUP($A189,ACOUSTICS_COMBINED!$B$3:$AQ$501,12,FALSE)))</f>
        <v/>
      </c>
      <c r="E189" s="1" t="str">
        <f>IF($A189="","",(VLOOKUP($A189,ACOUSTICS_COMBINED!$B$3:$AQ$501,13,FALSE)))</f>
        <v/>
      </c>
      <c r="F189" s="1" t="str">
        <f>IF($A189="","",(VLOOKUP($A189,ACOUSTICS_COMBINED!$B$3:$AQ$501,14,FALSE)))</f>
        <v/>
      </c>
      <c r="G189" s="1" t="str">
        <f>IF($A189="","",(VLOOKUP($A189,ACOUSTICS_COMBINED!$B$3:$AQ$501,23,FALSE)))</f>
        <v/>
      </c>
      <c r="H189" s="1" t="str">
        <f>IF($A189="","",(VLOOKUP($A189,ACOUSTICS_COMBINED!$B$3:$AQ$501,24,FALSE)))</f>
        <v/>
      </c>
      <c r="I189" s="1" t="str">
        <f>IF($A189="","",(VLOOKUP($A189,ACOUSTICS_COMBINED!$B$3:$AQ$501,15,FALSE)))</f>
        <v/>
      </c>
      <c r="J189" s="1" t="str">
        <f>IF($A189="","",(VLOOKUP($A189,ACOUSTICS_COMBINED!$B$3:$AQ$501,16,FALSE)))</f>
        <v/>
      </c>
      <c r="K189" s="1" t="str">
        <f>IF($A189="","",(VLOOKUP($A189,ACOUSTICS_COMBINED!$B$3:$AQ$501,17,FALSE)))</f>
        <v/>
      </c>
      <c r="L189" s="1" t="str">
        <f>IF($A189="","",(VLOOKUP($A189,ACOUSTICS_COMBINED!$B$3:$AQ$501,18,FALSE)))</f>
        <v/>
      </c>
      <c r="M189" s="1" t="str">
        <f>IF($A189="","",(VLOOKUP($A189,ACOUSTICS_COMBINED!$B$3:$AQ$501,25,FALSE)))</f>
        <v/>
      </c>
      <c r="N189" s="16" t="str">
        <f>IF($A189="","",(VLOOKUP($A189,ACOUSTICS_COMBINED!$B$3:$AQ$501,19,FALSE)))</f>
        <v/>
      </c>
      <c r="O189" s="16" t="str">
        <f>IF($A189="","",(VLOOKUP($A189,ACOUSTICS_COMBINED!$B$3:$AQ$501,20,FALSE)))</f>
        <v/>
      </c>
      <c r="P189" s="1" t="str">
        <f>IF($A189="","",(VLOOKUP($A189,ACOUSTICS_COMBINED!$B$3:$AQ$501,26,FALSE)))</f>
        <v/>
      </c>
      <c r="Q189" s="1" t="str">
        <f>IF($A189="","",(VLOOKUP($A189,ACOUSTICS_COMBINED!$B$3:$AQ$501,27,FALSE)))</f>
        <v/>
      </c>
      <c r="R189" s="1" t="str">
        <f>IF($A189="","",(VLOOKUP($A189,ACOUSTICS_COMBINED!$B$3:$AQ$501,28,FALSE)))</f>
        <v/>
      </c>
      <c r="S189" s="1" t="str">
        <f>IF($A189="","",(VLOOKUP($A189,ACOUSTICS_COMBINED!$B$3:$AQ$501,29,FALSE)))</f>
        <v/>
      </c>
      <c r="T189" s="1" t="str">
        <f>IF($A189="","",(VLOOKUP($A189,ACOUSTICS_COMBINED!$B$3:$AQ$501,30,FALSE)))</f>
        <v/>
      </c>
      <c r="U189" s="1" t="str">
        <f>IF($A189="","",(VLOOKUP($A189,ACOUSTICS_COMBINED!$B$3:$AQ$501,31,FALSE)))</f>
        <v/>
      </c>
      <c r="V189" s="1" t="str">
        <f>IF($A189="","",(VLOOKUP($A189,ACOUSTICS_COMBINED!$B$3:$AQ$501,32,FALSE)))</f>
        <v/>
      </c>
      <c r="W189" s="1" t="str">
        <f>IF($A189="","",(VLOOKUP($A189,ACOUSTICS_COMBINED!$B$3:$AQ$501,33,FALSE)))</f>
        <v/>
      </c>
      <c r="X189" s="1" t="str">
        <f>IF($A189="","",(VLOOKUP($A189,ACOUSTICS_COMBINED!$B$3:$AQ$501,34,FALSE)))</f>
        <v/>
      </c>
      <c r="Y189" s="1" t="str">
        <f>IF($A189="","",(VLOOKUP($A189,ACOUSTICS_COMBINED!$B$3:$AQ$501,35,FALSE)))</f>
        <v/>
      </c>
      <c r="Z189" s="1" t="str">
        <f>IF($A189="","",(VLOOKUP($A189,ACOUSTICS_COMBINED!$B$3:$AQ$501,36,FALSE)))</f>
        <v/>
      </c>
      <c r="AA189" s="1" t="str">
        <f>IF($A189="","",(VLOOKUP($A189,ACOUSTICS_COMBINED!$B$3:$AQ$501,37,FALSE)))</f>
        <v/>
      </c>
      <c r="AB189" s="1" t="str">
        <f>IF($A189="","",(VLOOKUP($A189,ACOUSTICS_COMBINED!$B$3:$AQ$501,38,FALSE)))</f>
        <v/>
      </c>
      <c r="AC189" s="1" t="str">
        <f>IF($A189="","",(VLOOKUP($A189,ACOUSTICS_COMBINED!$B$3:$AQ$501,39,FALSE)))</f>
        <v/>
      </c>
      <c r="AD189" s="1" t="str">
        <f>IF($A189="","",(VLOOKUP($A189,ACOUSTICS_COMBINED!$B$3:$AQ$501,40,FALSE)))</f>
        <v/>
      </c>
      <c r="AE189" s="1" t="str">
        <f>IF($A189="","",(VLOOKUP($A189,ACOUSTICS_COMBINED!$B$3:$AQ$501,41,FALSE)))</f>
        <v/>
      </c>
      <c r="AF189" s="1" t="str">
        <f>IF($A189="","",(VLOOKUP($A189,ACOUSTICS_COMBINED!$B$3:$AQ$501,42,FALSE)))</f>
        <v/>
      </c>
      <c r="AG189" s="27" t="str">
        <f>IF($A189="","",(VLOOKUP($A189,ACOUSTIC_PIVOT_TABLE!$B$4:$AO$500,2,FALSE)))</f>
        <v/>
      </c>
      <c r="AH189" s="27" t="str">
        <f>IF($A189="","",(VLOOKUP($A189,ACOUSTIC_PIVOT_TABLE!$B$4:$AO$500,3,FALSE)))</f>
        <v/>
      </c>
      <c r="AI189" s="27" t="str">
        <f>IF($A189="","",(VLOOKUP($A189,ACOUSTIC_PIVOT_TABLE!$B$4:$AO$500,4,FALSE)))</f>
        <v/>
      </c>
      <c r="AJ189" s="27" t="str">
        <f>IF($A189="","",(VLOOKUP($A189,ACOUSTIC_PIVOT_TABLE!$B$4:$AO$500,5,FALSE)))</f>
        <v/>
      </c>
      <c r="AK189" s="27" t="str">
        <f>IF($A189="","",(VLOOKUP($A189,ACOUSTIC_PIVOT_TABLE!$B$4:$AO$500,6,FALSE)))</f>
        <v/>
      </c>
      <c r="AL189" s="27" t="str">
        <f>IF($A189="","",(VLOOKUP($A189,ACOUSTIC_PIVOT_TABLE!$B$4:$AO$500,7,FALSE)))</f>
        <v/>
      </c>
      <c r="AM189" s="27" t="str">
        <f>IF($A189="","",(VLOOKUP($A189,ACOUSTIC_PIVOT_TABLE!$B$4:$AO$500,8,FALSE)))</f>
        <v/>
      </c>
      <c r="AN189" s="27" t="str">
        <f>IF($A189="","",(VLOOKUP($A189,ACOUSTIC_PIVOT_TABLE!$B$4:$AO$500,9,FALSE)))</f>
        <v/>
      </c>
      <c r="AO189" s="27" t="str">
        <f>IF($A189="","",(VLOOKUP($A189,ACOUSTIC_PIVOT_TABLE!$B$4:$AO$500,10,FALSE)))</f>
        <v/>
      </c>
      <c r="AP189" s="27" t="str">
        <f>IF($A189="","",(VLOOKUP($A189,ACOUSTIC_PIVOT_TABLE!$B$4:$AO$500,11,FALSE)))</f>
        <v/>
      </c>
      <c r="AQ189" s="27" t="str">
        <f>IF($A189="","",(VLOOKUP($A189,ACOUSTIC_PIVOT_TABLE!$B$4:$AO$500,12,FALSE)))</f>
        <v/>
      </c>
      <c r="AR189" s="27" t="str">
        <f>IF($A189="","",(VLOOKUP($A189,ACOUSTIC_PIVOT_TABLE!$B$4:$AO$500,13,FALSE)))</f>
        <v/>
      </c>
      <c r="AS189" s="27" t="str">
        <f>IF($A189="","",(VLOOKUP($A189,ACOUSTIC_PIVOT_TABLE!$B$4:$AO$500,14,FALSE)))</f>
        <v/>
      </c>
      <c r="AT189" s="27" t="str">
        <f>IF($A189="","",(VLOOKUP($A189,ACOUSTIC_PIVOT_TABLE!$B$4:$AO$500,15,FALSE)))</f>
        <v/>
      </c>
      <c r="AU189" s="27" t="str">
        <f>IF($A189="","",(VLOOKUP($A189,ACOUSTIC_PIVOT_TABLE!$B$4:$AO$500,16,FALSE)))</f>
        <v/>
      </c>
      <c r="AV189" s="27" t="str">
        <f>IF($A189="","",(VLOOKUP($A189,ACOUSTIC_PIVOT_TABLE!$B$4:$AO$500,17,FALSE)))</f>
        <v/>
      </c>
      <c r="AW189" s="27" t="str">
        <f>IF($A189="","",(VLOOKUP($A189,ACOUSTIC_PIVOT_TABLE!$B$4:$AO$500,18,FALSE)))</f>
        <v/>
      </c>
      <c r="AX189" s="27" t="str">
        <f>IF($A189="","",(VLOOKUP($A189,ACOUSTIC_PIVOT_TABLE!$B$4:$AO$500,19,FALSE)))</f>
        <v/>
      </c>
      <c r="AY189" s="27" t="str">
        <f>IF($A189="","",(VLOOKUP($A189,ACOUSTIC_PIVOT_TABLE!$B$4:$AO$500,20,FALSE)))</f>
        <v/>
      </c>
      <c r="AZ189" s="27" t="str">
        <f>IF($A189="","",(VLOOKUP($A189,ACOUSTIC_PIVOT_TABLE!$B$4:$AO$500,21,FALSE)))</f>
        <v/>
      </c>
      <c r="BA189" s="27" t="str">
        <f>IF($A189="","",(VLOOKUP($A189,ACOUSTIC_PIVOT_TABLE!$B$4:$AO$500,22,FALSE)))</f>
        <v/>
      </c>
      <c r="BB189" s="27" t="str">
        <f>IF($A189="","",(VLOOKUP($A189,ACOUSTIC_PIVOT_TABLE!$B$4:$AO$500,23,FALSE)))</f>
        <v/>
      </c>
      <c r="BC189" s="27" t="str">
        <f>IF($A189="","",(VLOOKUP($A189,ACOUSTIC_PIVOT_TABLE!$B$4:$AO$500,24,FALSE)))</f>
        <v/>
      </c>
      <c r="BD189" s="27" t="str">
        <f>IF($A189="","",(VLOOKUP($A189,ACOUSTIC_PIVOT_TABLE!$B$4:$AO$500,25,FALSE)))</f>
        <v/>
      </c>
      <c r="BE189" s="27" t="str">
        <f>IF($A189="","",(VLOOKUP($A189,ACOUSTIC_PIVOT_TABLE!$B$4:$AO$500,26,FALSE)))</f>
        <v/>
      </c>
      <c r="BF189" s="27" t="str">
        <f>IF($A189="","",(VLOOKUP($A189,ACOUSTIC_PIVOT_TABLE!$B$4:$AO$500,27,FALSE)))</f>
        <v/>
      </c>
      <c r="BG189" s="27" t="str">
        <f>IF($A189="","",(VLOOKUP($A189,ACOUSTIC_PIVOT_TABLE!$B$4:$AO$500,28,FALSE)))</f>
        <v/>
      </c>
      <c r="BH189" s="27" t="str">
        <f>IF($A189="","",(VLOOKUP($A189,ACOUSTIC_PIVOT_TABLE!$B$4:$AO$500,29,FALSE)))</f>
        <v/>
      </c>
      <c r="BI189" s="27" t="str">
        <f>IF($A189="","",(VLOOKUP($A189,ACOUSTIC_PIVOT_TABLE!$B$4:$AO$500,30,FALSE)))</f>
        <v/>
      </c>
      <c r="BJ189" s="27" t="str">
        <f>IF($A189="","",(VLOOKUP($A189,ACOUSTIC_PIVOT_TABLE!$B$4:$AO$500,31,FALSE)))</f>
        <v/>
      </c>
      <c r="BK189" s="27" t="str">
        <f>IF($A189="","",(VLOOKUP($A189,ACOUSTIC_PIVOT_TABLE!$B$4:$AO$500,32,FALSE)))</f>
        <v/>
      </c>
      <c r="BL189" s="27" t="str">
        <f>IF($A189="","",(VLOOKUP($A189,ACOUSTIC_PIVOT_TABLE!$B$4:$AO$500,33,FALSE)))</f>
        <v/>
      </c>
      <c r="BM189" s="27" t="str">
        <f>IF($A189="","",(VLOOKUP($A189,ACOUSTIC_PIVOT_TABLE!$B$4:$AO$500,34,FALSE)))</f>
        <v/>
      </c>
      <c r="BN189" s="27" t="str">
        <f>IF($A189="","",(VLOOKUP($A189,ACOUSTIC_PIVOT_TABLE!$B$4:$AO$500,35,FALSE)))</f>
        <v/>
      </c>
      <c r="BO189" s="27" t="str">
        <f>IF($A189="","",(VLOOKUP($A189,ACOUSTIC_PIVOT_TABLE!$B$4:$AO$500,36,FALSE)))</f>
        <v/>
      </c>
      <c r="BP189" s="27" t="str">
        <f>IF($A189="","",(VLOOKUP($A189,ACOUSTIC_PIVOT_TABLE!$B$4:$AO$500,37,FALSE)))</f>
        <v/>
      </c>
      <c r="BQ189" s="27" t="str">
        <f>IF($A189="","",(VLOOKUP($A189,ACOUSTIC_PIVOT_TABLE!$B$4:$AO$500,38,FALSE)))</f>
        <v/>
      </c>
      <c r="BR189" s="27" t="str">
        <f>IF($A189="","",(VLOOKUP($A189,ACOUSTIC_PIVOT_TABLE!$B$4:$AO$500,39,FALSE)))</f>
        <v/>
      </c>
      <c r="BS189" s="27" t="str">
        <f>IF($A189="","",(VLOOKUP($A189,ACOUSTIC_PIVOT_TABLE!$B$4:$AO$500,40,FALSE)))</f>
        <v/>
      </c>
    </row>
    <row r="190" spans="1:71" x14ac:dyDescent="0.25">
      <c r="A190" s="1" t="str">
        <f>IF(ACOUSTIC_PIVOT_TABLE!B192 = 0, "",ACOUSTIC_PIVOT_TABLE!B192)</f>
        <v/>
      </c>
      <c r="B190" s="1" t="str">
        <f>IF($A190="","",(VLOOKUP($A190,ACOUSTICS_COMBINED!$B$3:$AQ$501,21,FALSE)))</f>
        <v/>
      </c>
      <c r="C190" s="1" t="str">
        <f>IF($A190="","",(VLOOKUP($A190,ACOUSTICS_COMBINED!$B$3:$AQ$501,22,FALSE)))</f>
        <v/>
      </c>
      <c r="D190" s="1" t="str">
        <f>IF($A190="","",(VLOOKUP($A190,ACOUSTICS_COMBINED!$B$3:$AQ$501,12,FALSE)))</f>
        <v/>
      </c>
      <c r="E190" s="1" t="str">
        <f>IF($A190="","",(VLOOKUP($A190,ACOUSTICS_COMBINED!$B$3:$AQ$501,13,FALSE)))</f>
        <v/>
      </c>
      <c r="F190" s="1" t="str">
        <f>IF($A190="","",(VLOOKUP($A190,ACOUSTICS_COMBINED!$B$3:$AQ$501,14,FALSE)))</f>
        <v/>
      </c>
      <c r="G190" s="1" t="str">
        <f>IF($A190="","",(VLOOKUP($A190,ACOUSTICS_COMBINED!$B$3:$AQ$501,23,FALSE)))</f>
        <v/>
      </c>
      <c r="H190" s="1" t="str">
        <f>IF($A190="","",(VLOOKUP($A190,ACOUSTICS_COMBINED!$B$3:$AQ$501,24,FALSE)))</f>
        <v/>
      </c>
      <c r="I190" s="1" t="str">
        <f>IF($A190="","",(VLOOKUP($A190,ACOUSTICS_COMBINED!$B$3:$AQ$501,15,FALSE)))</f>
        <v/>
      </c>
      <c r="J190" s="1" t="str">
        <f>IF($A190="","",(VLOOKUP($A190,ACOUSTICS_COMBINED!$B$3:$AQ$501,16,FALSE)))</f>
        <v/>
      </c>
      <c r="K190" s="1" t="str">
        <f>IF($A190="","",(VLOOKUP($A190,ACOUSTICS_COMBINED!$B$3:$AQ$501,17,FALSE)))</f>
        <v/>
      </c>
      <c r="L190" s="1" t="str">
        <f>IF($A190="","",(VLOOKUP($A190,ACOUSTICS_COMBINED!$B$3:$AQ$501,18,FALSE)))</f>
        <v/>
      </c>
      <c r="M190" s="1" t="str">
        <f>IF($A190="","",(VLOOKUP($A190,ACOUSTICS_COMBINED!$B$3:$AQ$501,25,FALSE)))</f>
        <v/>
      </c>
      <c r="N190" s="16" t="str">
        <f>IF($A190="","",(VLOOKUP($A190,ACOUSTICS_COMBINED!$B$3:$AQ$501,19,FALSE)))</f>
        <v/>
      </c>
      <c r="O190" s="16" t="str">
        <f>IF($A190="","",(VLOOKUP($A190,ACOUSTICS_COMBINED!$B$3:$AQ$501,20,FALSE)))</f>
        <v/>
      </c>
      <c r="P190" s="1" t="str">
        <f>IF($A190="","",(VLOOKUP($A190,ACOUSTICS_COMBINED!$B$3:$AQ$501,26,FALSE)))</f>
        <v/>
      </c>
      <c r="Q190" s="1" t="str">
        <f>IF($A190="","",(VLOOKUP($A190,ACOUSTICS_COMBINED!$B$3:$AQ$501,27,FALSE)))</f>
        <v/>
      </c>
      <c r="R190" s="1" t="str">
        <f>IF($A190="","",(VLOOKUP($A190,ACOUSTICS_COMBINED!$B$3:$AQ$501,28,FALSE)))</f>
        <v/>
      </c>
      <c r="S190" s="1" t="str">
        <f>IF($A190="","",(VLOOKUP($A190,ACOUSTICS_COMBINED!$B$3:$AQ$501,29,FALSE)))</f>
        <v/>
      </c>
      <c r="T190" s="1" t="str">
        <f>IF($A190="","",(VLOOKUP($A190,ACOUSTICS_COMBINED!$B$3:$AQ$501,30,FALSE)))</f>
        <v/>
      </c>
      <c r="U190" s="1" t="str">
        <f>IF($A190="","",(VLOOKUP($A190,ACOUSTICS_COMBINED!$B$3:$AQ$501,31,FALSE)))</f>
        <v/>
      </c>
      <c r="V190" s="1" t="str">
        <f>IF($A190="","",(VLOOKUP($A190,ACOUSTICS_COMBINED!$B$3:$AQ$501,32,FALSE)))</f>
        <v/>
      </c>
      <c r="W190" s="1" t="str">
        <f>IF($A190="","",(VLOOKUP($A190,ACOUSTICS_COMBINED!$B$3:$AQ$501,33,FALSE)))</f>
        <v/>
      </c>
      <c r="X190" s="1" t="str">
        <f>IF($A190="","",(VLOOKUP($A190,ACOUSTICS_COMBINED!$B$3:$AQ$501,34,FALSE)))</f>
        <v/>
      </c>
      <c r="Y190" s="1" t="str">
        <f>IF($A190="","",(VLOOKUP($A190,ACOUSTICS_COMBINED!$B$3:$AQ$501,35,FALSE)))</f>
        <v/>
      </c>
      <c r="Z190" s="1" t="str">
        <f>IF($A190="","",(VLOOKUP($A190,ACOUSTICS_COMBINED!$B$3:$AQ$501,36,FALSE)))</f>
        <v/>
      </c>
      <c r="AA190" s="1" t="str">
        <f>IF($A190="","",(VLOOKUP($A190,ACOUSTICS_COMBINED!$B$3:$AQ$501,37,FALSE)))</f>
        <v/>
      </c>
      <c r="AB190" s="1" t="str">
        <f>IF($A190="","",(VLOOKUP($A190,ACOUSTICS_COMBINED!$B$3:$AQ$501,38,FALSE)))</f>
        <v/>
      </c>
      <c r="AC190" s="1" t="str">
        <f>IF($A190="","",(VLOOKUP($A190,ACOUSTICS_COMBINED!$B$3:$AQ$501,39,FALSE)))</f>
        <v/>
      </c>
      <c r="AD190" s="1" t="str">
        <f>IF($A190="","",(VLOOKUP($A190,ACOUSTICS_COMBINED!$B$3:$AQ$501,40,FALSE)))</f>
        <v/>
      </c>
      <c r="AE190" s="1" t="str">
        <f>IF($A190="","",(VLOOKUP($A190,ACOUSTICS_COMBINED!$B$3:$AQ$501,41,FALSE)))</f>
        <v/>
      </c>
      <c r="AF190" s="1" t="str">
        <f>IF($A190="","",(VLOOKUP($A190,ACOUSTICS_COMBINED!$B$3:$AQ$501,42,FALSE)))</f>
        <v/>
      </c>
      <c r="AG190" s="27" t="str">
        <f>IF($A190="","",(VLOOKUP($A190,ACOUSTIC_PIVOT_TABLE!$B$4:$AO$500,2,FALSE)))</f>
        <v/>
      </c>
      <c r="AH190" s="27" t="str">
        <f>IF($A190="","",(VLOOKUP($A190,ACOUSTIC_PIVOT_TABLE!$B$4:$AO$500,3,FALSE)))</f>
        <v/>
      </c>
      <c r="AI190" s="27" t="str">
        <f>IF($A190="","",(VLOOKUP($A190,ACOUSTIC_PIVOT_TABLE!$B$4:$AO$500,4,FALSE)))</f>
        <v/>
      </c>
      <c r="AJ190" s="27" t="str">
        <f>IF($A190="","",(VLOOKUP($A190,ACOUSTIC_PIVOT_TABLE!$B$4:$AO$500,5,FALSE)))</f>
        <v/>
      </c>
      <c r="AK190" s="27" t="str">
        <f>IF($A190="","",(VLOOKUP($A190,ACOUSTIC_PIVOT_TABLE!$B$4:$AO$500,6,FALSE)))</f>
        <v/>
      </c>
      <c r="AL190" s="27" t="str">
        <f>IF($A190="","",(VLOOKUP($A190,ACOUSTIC_PIVOT_TABLE!$B$4:$AO$500,7,FALSE)))</f>
        <v/>
      </c>
      <c r="AM190" s="27" t="str">
        <f>IF($A190="","",(VLOOKUP($A190,ACOUSTIC_PIVOT_TABLE!$B$4:$AO$500,8,FALSE)))</f>
        <v/>
      </c>
      <c r="AN190" s="27" t="str">
        <f>IF($A190="","",(VLOOKUP($A190,ACOUSTIC_PIVOT_TABLE!$B$4:$AO$500,9,FALSE)))</f>
        <v/>
      </c>
      <c r="AO190" s="27" t="str">
        <f>IF($A190="","",(VLOOKUP($A190,ACOUSTIC_PIVOT_TABLE!$B$4:$AO$500,10,FALSE)))</f>
        <v/>
      </c>
      <c r="AP190" s="27" t="str">
        <f>IF($A190="","",(VLOOKUP($A190,ACOUSTIC_PIVOT_TABLE!$B$4:$AO$500,11,FALSE)))</f>
        <v/>
      </c>
      <c r="AQ190" s="27" t="str">
        <f>IF($A190="","",(VLOOKUP($A190,ACOUSTIC_PIVOT_TABLE!$B$4:$AO$500,12,FALSE)))</f>
        <v/>
      </c>
      <c r="AR190" s="27" t="str">
        <f>IF($A190="","",(VLOOKUP($A190,ACOUSTIC_PIVOT_TABLE!$B$4:$AO$500,13,FALSE)))</f>
        <v/>
      </c>
      <c r="AS190" s="27" t="str">
        <f>IF($A190="","",(VLOOKUP($A190,ACOUSTIC_PIVOT_TABLE!$B$4:$AO$500,14,FALSE)))</f>
        <v/>
      </c>
      <c r="AT190" s="27" t="str">
        <f>IF($A190="","",(VLOOKUP($A190,ACOUSTIC_PIVOT_TABLE!$B$4:$AO$500,15,FALSE)))</f>
        <v/>
      </c>
      <c r="AU190" s="27" t="str">
        <f>IF($A190="","",(VLOOKUP($A190,ACOUSTIC_PIVOT_TABLE!$B$4:$AO$500,16,FALSE)))</f>
        <v/>
      </c>
      <c r="AV190" s="27" t="str">
        <f>IF($A190="","",(VLOOKUP($A190,ACOUSTIC_PIVOT_TABLE!$B$4:$AO$500,17,FALSE)))</f>
        <v/>
      </c>
      <c r="AW190" s="27" t="str">
        <f>IF($A190="","",(VLOOKUP($A190,ACOUSTIC_PIVOT_TABLE!$B$4:$AO$500,18,FALSE)))</f>
        <v/>
      </c>
      <c r="AX190" s="27" t="str">
        <f>IF($A190="","",(VLOOKUP($A190,ACOUSTIC_PIVOT_TABLE!$B$4:$AO$500,19,FALSE)))</f>
        <v/>
      </c>
      <c r="AY190" s="27" t="str">
        <f>IF($A190="","",(VLOOKUP($A190,ACOUSTIC_PIVOT_TABLE!$B$4:$AO$500,20,FALSE)))</f>
        <v/>
      </c>
      <c r="AZ190" s="27" t="str">
        <f>IF($A190="","",(VLOOKUP($A190,ACOUSTIC_PIVOT_TABLE!$B$4:$AO$500,21,FALSE)))</f>
        <v/>
      </c>
      <c r="BA190" s="27" t="str">
        <f>IF($A190="","",(VLOOKUP($A190,ACOUSTIC_PIVOT_TABLE!$B$4:$AO$500,22,FALSE)))</f>
        <v/>
      </c>
      <c r="BB190" s="27" t="str">
        <f>IF($A190="","",(VLOOKUP($A190,ACOUSTIC_PIVOT_TABLE!$B$4:$AO$500,23,FALSE)))</f>
        <v/>
      </c>
      <c r="BC190" s="27" t="str">
        <f>IF($A190="","",(VLOOKUP($A190,ACOUSTIC_PIVOT_TABLE!$B$4:$AO$500,24,FALSE)))</f>
        <v/>
      </c>
      <c r="BD190" s="27" t="str">
        <f>IF($A190="","",(VLOOKUP($A190,ACOUSTIC_PIVOT_TABLE!$B$4:$AO$500,25,FALSE)))</f>
        <v/>
      </c>
      <c r="BE190" s="27" t="str">
        <f>IF($A190="","",(VLOOKUP($A190,ACOUSTIC_PIVOT_TABLE!$B$4:$AO$500,26,FALSE)))</f>
        <v/>
      </c>
      <c r="BF190" s="27" t="str">
        <f>IF($A190="","",(VLOOKUP($A190,ACOUSTIC_PIVOT_TABLE!$B$4:$AO$500,27,FALSE)))</f>
        <v/>
      </c>
      <c r="BG190" s="27" t="str">
        <f>IF($A190="","",(VLOOKUP($A190,ACOUSTIC_PIVOT_TABLE!$B$4:$AO$500,28,FALSE)))</f>
        <v/>
      </c>
      <c r="BH190" s="27" t="str">
        <f>IF($A190="","",(VLOOKUP($A190,ACOUSTIC_PIVOT_TABLE!$B$4:$AO$500,29,FALSE)))</f>
        <v/>
      </c>
      <c r="BI190" s="27" t="str">
        <f>IF($A190="","",(VLOOKUP($A190,ACOUSTIC_PIVOT_TABLE!$B$4:$AO$500,30,FALSE)))</f>
        <v/>
      </c>
      <c r="BJ190" s="27" t="str">
        <f>IF($A190="","",(VLOOKUP($A190,ACOUSTIC_PIVOT_TABLE!$B$4:$AO$500,31,FALSE)))</f>
        <v/>
      </c>
      <c r="BK190" s="27" t="str">
        <f>IF($A190="","",(VLOOKUP($A190,ACOUSTIC_PIVOT_TABLE!$B$4:$AO$500,32,FALSE)))</f>
        <v/>
      </c>
      <c r="BL190" s="27" t="str">
        <f>IF($A190="","",(VLOOKUP($A190,ACOUSTIC_PIVOT_TABLE!$B$4:$AO$500,33,FALSE)))</f>
        <v/>
      </c>
      <c r="BM190" s="27" t="str">
        <f>IF($A190="","",(VLOOKUP($A190,ACOUSTIC_PIVOT_TABLE!$B$4:$AO$500,34,FALSE)))</f>
        <v/>
      </c>
      <c r="BN190" s="27" t="str">
        <f>IF($A190="","",(VLOOKUP($A190,ACOUSTIC_PIVOT_TABLE!$B$4:$AO$500,35,FALSE)))</f>
        <v/>
      </c>
      <c r="BO190" s="27" t="str">
        <f>IF($A190="","",(VLOOKUP($A190,ACOUSTIC_PIVOT_TABLE!$B$4:$AO$500,36,FALSE)))</f>
        <v/>
      </c>
      <c r="BP190" s="27" t="str">
        <f>IF($A190="","",(VLOOKUP($A190,ACOUSTIC_PIVOT_TABLE!$B$4:$AO$500,37,FALSE)))</f>
        <v/>
      </c>
      <c r="BQ190" s="27" t="str">
        <f>IF($A190="","",(VLOOKUP($A190,ACOUSTIC_PIVOT_TABLE!$B$4:$AO$500,38,FALSE)))</f>
        <v/>
      </c>
      <c r="BR190" s="27" t="str">
        <f>IF($A190="","",(VLOOKUP($A190,ACOUSTIC_PIVOT_TABLE!$B$4:$AO$500,39,FALSE)))</f>
        <v/>
      </c>
      <c r="BS190" s="27" t="str">
        <f>IF($A190="","",(VLOOKUP($A190,ACOUSTIC_PIVOT_TABLE!$B$4:$AO$500,40,FALSE)))</f>
        <v/>
      </c>
    </row>
    <row r="191" spans="1:71" x14ac:dyDescent="0.25">
      <c r="A191" s="1" t="str">
        <f>IF(ACOUSTIC_PIVOT_TABLE!B193 = 0, "",ACOUSTIC_PIVOT_TABLE!B193)</f>
        <v/>
      </c>
      <c r="B191" s="1" t="str">
        <f>IF($A191="","",(VLOOKUP($A191,ACOUSTICS_COMBINED!$B$3:$AQ$501,21,FALSE)))</f>
        <v/>
      </c>
      <c r="C191" s="1" t="str">
        <f>IF($A191="","",(VLOOKUP($A191,ACOUSTICS_COMBINED!$B$3:$AQ$501,22,FALSE)))</f>
        <v/>
      </c>
      <c r="D191" s="1" t="str">
        <f>IF($A191="","",(VLOOKUP($A191,ACOUSTICS_COMBINED!$B$3:$AQ$501,12,FALSE)))</f>
        <v/>
      </c>
      <c r="E191" s="1" t="str">
        <f>IF($A191="","",(VLOOKUP($A191,ACOUSTICS_COMBINED!$B$3:$AQ$501,13,FALSE)))</f>
        <v/>
      </c>
      <c r="F191" s="1" t="str">
        <f>IF($A191="","",(VLOOKUP($A191,ACOUSTICS_COMBINED!$B$3:$AQ$501,14,FALSE)))</f>
        <v/>
      </c>
      <c r="G191" s="1" t="str">
        <f>IF($A191="","",(VLOOKUP($A191,ACOUSTICS_COMBINED!$B$3:$AQ$501,23,FALSE)))</f>
        <v/>
      </c>
      <c r="H191" s="1" t="str">
        <f>IF($A191="","",(VLOOKUP($A191,ACOUSTICS_COMBINED!$B$3:$AQ$501,24,FALSE)))</f>
        <v/>
      </c>
      <c r="I191" s="1" t="str">
        <f>IF($A191="","",(VLOOKUP($A191,ACOUSTICS_COMBINED!$B$3:$AQ$501,15,FALSE)))</f>
        <v/>
      </c>
      <c r="J191" s="1" t="str">
        <f>IF($A191="","",(VLOOKUP($A191,ACOUSTICS_COMBINED!$B$3:$AQ$501,16,FALSE)))</f>
        <v/>
      </c>
      <c r="K191" s="1" t="str">
        <f>IF($A191="","",(VLOOKUP($A191,ACOUSTICS_COMBINED!$B$3:$AQ$501,17,FALSE)))</f>
        <v/>
      </c>
      <c r="L191" s="1" t="str">
        <f>IF($A191="","",(VLOOKUP($A191,ACOUSTICS_COMBINED!$B$3:$AQ$501,18,FALSE)))</f>
        <v/>
      </c>
      <c r="M191" s="1" t="str">
        <f>IF($A191="","",(VLOOKUP($A191,ACOUSTICS_COMBINED!$B$3:$AQ$501,25,FALSE)))</f>
        <v/>
      </c>
      <c r="N191" s="16" t="str">
        <f>IF($A191="","",(VLOOKUP($A191,ACOUSTICS_COMBINED!$B$3:$AQ$501,19,FALSE)))</f>
        <v/>
      </c>
      <c r="O191" s="16" t="str">
        <f>IF($A191="","",(VLOOKUP($A191,ACOUSTICS_COMBINED!$B$3:$AQ$501,20,FALSE)))</f>
        <v/>
      </c>
      <c r="P191" s="1" t="str">
        <f>IF($A191="","",(VLOOKUP($A191,ACOUSTICS_COMBINED!$B$3:$AQ$501,26,FALSE)))</f>
        <v/>
      </c>
      <c r="Q191" s="1" t="str">
        <f>IF($A191="","",(VLOOKUP($A191,ACOUSTICS_COMBINED!$B$3:$AQ$501,27,FALSE)))</f>
        <v/>
      </c>
      <c r="R191" s="1" t="str">
        <f>IF($A191="","",(VLOOKUP($A191,ACOUSTICS_COMBINED!$B$3:$AQ$501,28,FALSE)))</f>
        <v/>
      </c>
      <c r="S191" s="1" t="str">
        <f>IF($A191="","",(VLOOKUP($A191,ACOUSTICS_COMBINED!$B$3:$AQ$501,29,FALSE)))</f>
        <v/>
      </c>
      <c r="T191" s="1" t="str">
        <f>IF($A191="","",(VLOOKUP($A191,ACOUSTICS_COMBINED!$B$3:$AQ$501,30,FALSE)))</f>
        <v/>
      </c>
      <c r="U191" s="1" t="str">
        <f>IF($A191="","",(VLOOKUP($A191,ACOUSTICS_COMBINED!$B$3:$AQ$501,31,FALSE)))</f>
        <v/>
      </c>
      <c r="V191" s="1" t="str">
        <f>IF($A191="","",(VLOOKUP($A191,ACOUSTICS_COMBINED!$B$3:$AQ$501,32,FALSE)))</f>
        <v/>
      </c>
      <c r="W191" s="1" t="str">
        <f>IF($A191="","",(VLOOKUP($A191,ACOUSTICS_COMBINED!$B$3:$AQ$501,33,FALSE)))</f>
        <v/>
      </c>
      <c r="X191" s="1" t="str">
        <f>IF($A191="","",(VLOOKUP($A191,ACOUSTICS_COMBINED!$B$3:$AQ$501,34,FALSE)))</f>
        <v/>
      </c>
      <c r="Y191" s="1" t="str">
        <f>IF($A191="","",(VLOOKUP($A191,ACOUSTICS_COMBINED!$B$3:$AQ$501,35,FALSE)))</f>
        <v/>
      </c>
      <c r="Z191" s="1" t="str">
        <f>IF($A191="","",(VLOOKUP($A191,ACOUSTICS_COMBINED!$B$3:$AQ$501,36,FALSE)))</f>
        <v/>
      </c>
      <c r="AA191" s="1" t="str">
        <f>IF($A191="","",(VLOOKUP($A191,ACOUSTICS_COMBINED!$B$3:$AQ$501,37,FALSE)))</f>
        <v/>
      </c>
      <c r="AB191" s="1" t="str">
        <f>IF($A191="","",(VLOOKUP($A191,ACOUSTICS_COMBINED!$B$3:$AQ$501,38,FALSE)))</f>
        <v/>
      </c>
      <c r="AC191" s="1" t="str">
        <f>IF($A191="","",(VLOOKUP($A191,ACOUSTICS_COMBINED!$B$3:$AQ$501,39,FALSE)))</f>
        <v/>
      </c>
      <c r="AD191" s="1" t="str">
        <f>IF($A191="","",(VLOOKUP($A191,ACOUSTICS_COMBINED!$B$3:$AQ$501,40,FALSE)))</f>
        <v/>
      </c>
      <c r="AE191" s="1" t="str">
        <f>IF($A191="","",(VLOOKUP($A191,ACOUSTICS_COMBINED!$B$3:$AQ$501,41,FALSE)))</f>
        <v/>
      </c>
      <c r="AF191" s="1" t="str">
        <f>IF($A191="","",(VLOOKUP($A191,ACOUSTICS_COMBINED!$B$3:$AQ$501,42,FALSE)))</f>
        <v/>
      </c>
      <c r="AG191" s="27" t="str">
        <f>IF($A191="","",(VLOOKUP($A191,ACOUSTIC_PIVOT_TABLE!$B$4:$AO$500,2,FALSE)))</f>
        <v/>
      </c>
      <c r="AH191" s="27" t="str">
        <f>IF($A191="","",(VLOOKUP($A191,ACOUSTIC_PIVOT_TABLE!$B$4:$AO$500,3,FALSE)))</f>
        <v/>
      </c>
      <c r="AI191" s="27" t="str">
        <f>IF($A191="","",(VLOOKUP($A191,ACOUSTIC_PIVOT_TABLE!$B$4:$AO$500,4,FALSE)))</f>
        <v/>
      </c>
      <c r="AJ191" s="27" t="str">
        <f>IF($A191="","",(VLOOKUP($A191,ACOUSTIC_PIVOT_TABLE!$B$4:$AO$500,5,FALSE)))</f>
        <v/>
      </c>
      <c r="AK191" s="27" t="str">
        <f>IF($A191="","",(VLOOKUP($A191,ACOUSTIC_PIVOT_TABLE!$B$4:$AO$500,6,FALSE)))</f>
        <v/>
      </c>
      <c r="AL191" s="27" t="str">
        <f>IF($A191="","",(VLOOKUP($A191,ACOUSTIC_PIVOT_TABLE!$B$4:$AO$500,7,FALSE)))</f>
        <v/>
      </c>
      <c r="AM191" s="27" t="str">
        <f>IF($A191="","",(VLOOKUP($A191,ACOUSTIC_PIVOT_TABLE!$B$4:$AO$500,8,FALSE)))</f>
        <v/>
      </c>
      <c r="AN191" s="27" t="str">
        <f>IF($A191="","",(VLOOKUP($A191,ACOUSTIC_PIVOT_TABLE!$B$4:$AO$500,9,FALSE)))</f>
        <v/>
      </c>
      <c r="AO191" s="27" t="str">
        <f>IF($A191="","",(VLOOKUP($A191,ACOUSTIC_PIVOT_TABLE!$B$4:$AO$500,10,FALSE)))</f>
        <v/>
      </c>
      <c r="AP191" s="27" t="str">
        <f>IF($A191="","",(VLOOKUP($A191,ACOUSTIC_PIVOT_TABLE!$B$4:$AO$500,11,FALSE)))</f>
        <v/>
      </c>
      <c r="AQ191" s="27" t="str">
        <f>IF($A191="","",(VLOOKUP($A191,ACOUSTIC_PIVOT_TABLE!$B$4:$AO$500,12,FALSE)))</f>
        <v/>
      </c>
      <c r="AR191" s="27" t="str">
        <f>IF($A191="","",(VLOOKUP($A191,ACOUSTIC_PIVOT_TABLE!$B$4:$AO$500,13,FALSE)))</f>
        <v/>
      </c>
      <c r="AS191" s="27" t="str">
        <f>IF($A191="","",(VLOOKUP($A191,ACOUSTIC_PIVOT_TABLE!$B$4:$AO$500,14,FALSE)))</f>
        <v/>
      </c>
      <c r="AT191" s="27" t="str">
        <f>IF($A191="","",(VLOOKUP($A191,ACOUSTIC_PIVOT_TABLE!$B$4:$AO$500,15,FALSE)))</f>
        <v/>
      </c>
      <c r="AU191" s="27" t="str">
        <f>IF($A191="","",(VLOOKUP($A191,ACOUSTIC_PIVOT_TABLE!$B$4:$AO$500,16,FALSE)))</f>
        <v/>
      </c>
      <c r="AV191" s="27" t="str">
        <f>IF($A191="","",(VLOOKUP($A191,ACOUSTIC_PIVOT_TABLE!$B$4:$AO$500,17,FALSE)))</f>
        <v/>
      </c>
      <c r="AW191" s="27" t="str">
        <f>IF($A191="","",(VLOOKUP($A191,ACOUSTIC_PIVOT_TABLE!$B$4:$AO$500,18,FALSE)))</f>
        <v/>
      </c>
      <c r="AX191" s="27" t="str">
        <f>IF($A191="","",(VLOOKUP($A191,ACOUSTIC_PIVOT_TABLE!$B$4:$AO$500,19,FALSE)))</f>
        <v/>
      </c>
      <c r="AY191" s="27" t="str">
        <f>IF($A191="","",(VLOOKUP($A191,ACOUSTIC_PIVOT_TABLE!$B$4:$AO$500,20,FALSE)))</f>
        <v/>
      </c>
      <c r="AZ191" s="27" t="str">
        <f>IF($A191="","",(VLOOKUP($A191,ACOUSTIC_PIVOT_TABLE!$B$4:$AO$500,21,FALSE)))</f>
        <v/>
      </c>
      <c r="BA191" s="27" t="str">
        <f>IF($A191="","",(VLOOKUP($A191,ACOUSTIC_PIVOT_TABLE!$B$4:$AO$500,22,FALSE)))</f>
        <v/>
      </c>
      <c r="BB191" s="27" t="str">
        <f>IF($A191="","",(VLOOKUP($A191,ACOUSTIC_PIVOT_TABLE!$B$4:$AO$500,23,FALSE)))</f>
        <v/>
      </c>
      <c r="BC191" s="27" t="str">
        <f>IF($A191="","",(VLOOKUP($A191,ACOUSTIC_PIVOT_TABLE!$B$4:$AO$500,24,FALSE)))</f>
        <v/>
      </c>
      <c r="BD191" s="27" t="str">
        <f>IF($A191="","",(VLOOKUP($A191,ACOUSTIC_PIVOT_TABLE!$B$4:$AO$500,25,FALSE)))</f>
        <v/>
      </c>
      <c r="BE191" s="27" t="str">
        <f>IF($A191="","",(VLOOKUP($A191,ACOUSTIC_PIVOT_TABLE!$B$4:$AO$500,26,FALSE)))</f>
        <v/>
      </c>
      <c r="BF191" s="27" t="str">
        <f>IF($A191="","",(VLOOKUP($A191,ACOUSTIC_PIVOT_TABLE!$B$4:$AO$500,27,FALSE)))</f>
        <v/>
      </c>
      <c r="BG191" s="27" t="str">
        <f>IF($A191="","",(VLOOKUP($A191,ACOUSTIC_PIVOT_TABLE!$B$4:$AO$500,28,FALSE)))</f>
        <v/>
      </c>
      <c r="BH191" s="27" t="str">
        <f>IF($A191="","",(VLOOKUP($A191,ACOUSTIC_PIVOT_TABLE!$B$4:$AO$500,29,FALSE)))</f>
        <v/>
      </c>
      <c r="BI191" s="27" t="str">
        <f>IF($A191="","",(VLOOKUP($A191,ACOUSTIC_PIVOT_TABLE!$B$4:$AO$500,30,FALSE)))</f>
        <v/>
      </c>
      <c r="BJ191" s="27" t="str">
        <f>IF($A191="","",(VLOOKUP($A191,ACOUSTIC_PIVOT_TABLE!$B$4:$AO$500,31,FALSE)))</f>
        <v/>
      </c>
      <c r="BK191" s="27" t="str">
        <f>IF($A191="","",(VLOOKUP($A191,ACOUSTIC_PIVOT_TABLE!$B$4:$AO$500,32,FALSE)))</f>
        <v/>
      </c>
      <c r="BL191" s="27" t="str">
        <f>IF($A191="","",(VLOOKUP($A191,ACOUSTIC_PIVOT_TABLE!$B$4:$AO$500,33,FALSE)))</f>
        <v/>
      </c>
      <c r="BM191" s="27" t="str">
        <f>IF($A191="","",(VLOOKUP($A191,ACOUSTIC_PIVOT_TABLE!$B$4:$AO$500,34,FALSE)))</f>
        <v/>
      </c>
      <c r="BN191" s="27" t="str">
        <f>IF($A191="","",(VLOOKUP($A191,ACOUSTIC_PIVOT_TABLE!$B$4:$AO$500,35,FALSE)))</f>
        <v/>
      </c>
      <c r="BO191" s="27" t="str">
        <f>IF($A191="","",(VLOOKUP($A191,ACOUSTIC_PIVOT_TABLE!$B$4:$AO$500,36,FALSE)))</f>
        <v/>
      </c>
      <c r="BP191" s="27" t="str">
        <f>IF($A191="","",(VLOOKUP($A191,ACOUSTIC_PIVOT_TABLE!$B$4:$AO$500,37,FALSE)))</f>
        <v/>
      </c>
      <c r="BQ191" s="27" t="str">
        <f>IF($A191="","",(VLOOKUP($A191,ACOUSTIC_PIVOT_TABLE!$B$4:$AO$500,38,FALSE)))</f>
        <v/>
      </c>
      <c r="BR191" s="27" t="str">
        <f>IF($A191="","",(VLOOKUP($A191,ACOUSTIC_PIVOT_TABLE!$B$4:$AO$500,39,FALSE)))</f>
        <v/>
      </c>
      <c r="BS191" s="27" t="str">
        <f>IF($A191="","",(VLOOKUP($A191,ACOUSTIC_PIVOT_TABLE!$B$4:$AO$500,40,FALSE)))</f>
        <v/>
      </c>
    </row>
    <row r="192" spans="1:71" x14ac:dyDescent="0.25">
      <c r="A192" s="1" t="str">
        <f>IF(ACOUSTIC_PIVOT_TABLE!B194 = 0, "",ACOUSTIC_PIVOT_TABLE!B194)</f>
        <v/>
      </c>
      <c r="B192" s="1" t="str">
        <f>IF($A192="","",(VLOOKUP($A192,ACOUSTICS_COMBINED!$B$3:$AQ$501,21,FALSE)))</f>
        <v/>
      </c>
      <c r="C192" s="1" t="str">
        <f>IF($A192="","",(VLOOKUP($A192,ACOUSTICS_COMBINED!$B$3:$AQ$501,22,FALSE)))</f>
        <v/>
      </c>
      <c r="D192" s="1" t="str">
        <f>IF($A192="","",(VLOOKUP($A192,ACOUSTICS_COMBINED!$B$3:$AQ$501,12,FALSE)))</f>
        <v/>
      </c>
      <c r="E192" s="1" t="str">
        <f>IF($A192="","",(VLOOKUP($A192,ACOUSTICS_COMBINED!$B$3:$AQ$501,13,FALSE)))</f>
        <v/>
      </c>
      <c r="F192" s="1" t="str">
        <f>IF($A192="","",(VLOOKUP($A192,ACOUSTICS_COMBINED!$B$3:$AQ$501,14,FALSE)))</f>
        <v/>
      </c>
      <c r="G192" s="1" t="str">
        <f>IF($A192="","",(VLOOKUP($A192,ACOUSTICS_COMBINED!$B$3:$AQ$501,23,FALSE)))</f>
        <v/>
      </c>
      <c r="H192" s="1" t="str">
        <f>IF($A192="","",(VLOOKUP($A192,ACOUSTICS_COMBINED!$B$3:$AQ$501,24,FALSE)))</f>
        <v/>
      </c>
      <c r="I192" s="1" t="str">
        <f>IF($A192="","",(VLOOKUP($A192,ACOUSTICS_COMBINED!$B$3:$AQ$501,15,FALSE)))</f>
        <v/>
      </c>
      <c r="J192" s="1" t="str">
        <f>IF($A192="","",(VLOOKUP($A192,ACOUSTICS_COMBINED!$B$3:$AQ$501,16,FALSE)))</f>
        <v/>
      </c>
      <c r="K192" s="1" t="str">
        <f>IF($A192="","",(VLOOKUP($A192,ACOUSTICS_COMBINED!$B$3:$AQ$501,17,FALSE)))</f>
        <v/>
      </c>
      <c r="L192" s="1" t="str">
        <f>IF($A192="","",(VLOOKUP($A192,ACOUSTICS_COMBINED!$B$3:$AQ$501,18,FALSE)))</f>
        <v/>
      </c>
      <c r="M192" s="1" t="str">
        <f>IF($A192="","",(VLOOKUP($A192,ACOUSTICS_COMBINED!$B$3:$AQ$501,25,FALSE)))</f>
        <v/>
      </c>
      <c r="N192" s="16" t="str">
        <f>IF($A192="","",(VLOOKUP($A192,ACOUSTICS_COMBINED!$B$3:$AQ$501,19,FALSE)))</f>
        <v/>
      </c>
      <c r="O192" s="16" t="str">
        <f>IF($A192="","",(VLOOKUP($A192,ACOUSTICS_COMBINED!$B$3:$AQ$501,20,FALSE)))</f>
        <v/>
      </c>
      <c r="P192" s="1" t="str">
        <f>IF($A192="","",(VLOOKUP($A192,ACOUSTICS_COMBINED!$B$3:$AQ$501,26,FALSE)))</f>
        <v/>
      </c>
      <c r="Q192" s="1" t="str">
        <f>IF($A192="","",(VLOOKUP($A192,ACOUSTICS_COMBINED!$B$3:$AQ$501,27,FALSE)))</f>
        <v/>
      </c>
      <c r="R192" s="1" t="str">
        <f>IF($A192="","",(VLOOKUP($A192,ACOUSTICS_COMBINED!$B$3:$AQ$501,28,FALSE)))</f>
        <v/>
      </c>
      <c r="S192" s="1" t="str">
        <f>IF($A192="","",(VLOOKUP($A192,ACOUSTICS_COMBINED!$B$3:$AQ$501,29,FALSE)))</f>
        <v/>
      </c>
      <c r="T192" s="1" t="str">
        <f>IF($A192="","",(VLOOKUP($A192,ACOUSTICS_COMBINED!$B$3:$AQ$501,30,FALSE)))</f>
        <v/>
      </c>
      <c r="U192" s="1" t="str">
        <f>IF($A192="","",(VLOOKUP($A192,ACOUSTICS_COMBINED!$B$3:$AQ$501,31,FALSE)))</f>
        <v/>
      </c>
      <c r="V192" s="1" t="str">
        <f>IF($A192="","",(VLOOKUP($A192,ACOUSTICS_COMBINED!$B$3:$AQ$501,32,FALSE)))</f>
        <v/>
      </c>
      <c r="W192" s="1" t="str">
        <f>IF($A192="","",(VLOOKUP($A192,ACOUSTICS_COMBINED!$B$3:$AQ$501,33,FALSE)))</f>
        <v/>
      </c>
      <c r="X192" s="1" t="str">
        <f>IF($A192="","",(VLOOKUP($A192,ACOUSTICS_COMBINED!$B$3:$AQ$501,34,FALSE)))</f>
        <v/>
      </c>
      <c r="Y192" s="1" t="str">
        <f>IF($A192="","",(VLOOKUP($A192,ACOUSTICS_COMBINED!$B$3:$AQ$501,35,FALSE)))</f>
        <v/>
      </c>
      <c r="Z192" s="1" t="str">
        <f>IF($A192="","",(VLOOKUP($A192,ACOUSTICS_COMBINED!$B$3:$AQ$501,36,FALSE)))</f>
        <v/>
      </c>
      <c r="AA192" s="1" t="str">
        <f>IF($A192="","",(VLOOKUP($A192,ACOUSTICS_COMBINED!$B$3:$AQ$501,37,FALSE)))</f>
        <v/>
      </c>
      <c r="AB192" s="1" t="str">
        <f>IF($A192="","",(VLOOKUP($A192,ACOUSTICS_COMBINED!$B$3:$AQ$501,38,FALSE)))</f>
        <v/>
      </c>
      <c r="AC192" s="1" t="str">
        <f>IF($A192="","",(VLOOKUP($A192,ACOUSTICS_COMBINED!$B$3:$AQ$501,39,FALSE)))</f>
        <v/>
      </c>
      <c r="AD192" s="1" t="str">
        <f>IF($A192="","",(VLOOKUP($A192,ACOUSTICS_COMBINED!$B$3:$AQ$501,40,FALSE)))</f>
        <v/>
      </c>
      <c r="AE192" s="1" t="str">
        <f>IF($A192="","",(VLOOKUP($A192,ACOUSTICS_COMBINED!$B$3:$AQ$501,41,FALSE)))</f>
        <v/>
      </c>
      <c r="AF192" s="1" t="str">
        <f>IF($A192="","",(VLOOKUP($A192,ACOUSTICS_COMBINED!$B$3:$AQ$501,42,FALSE)))</f>
        <v/>
      </c>
      <c r="AG192" s="27" t="str">
        <f>IF($A192="","",(VLOOKUP($A192,ACOUSTIC_PIVOT_TABLE!$B$4:$AO$500,2,FALSE)))</f>
        <v/>
      </c>
      <c r="AH192" s="27" t="str">
        <f>IF($A192="","",(VLOOKUP($A192,ACOUSTIC_PIVOT_TABLE!$B$4:$AO$500,3,FALSE)))</f>
        <v/>
      </c>
      <c r="AI192" s="27" t="str">
        <f>IF($A192="","",(VLOOKUP($A192,ACOUSTIC_PIVOT_TABLE!$B$4:$AO$500,4,FALSE)))</f>
        <v/>
      </c>
      <c r="AJ192" s="27" t="str">
        <f>IF($A192="","",(VLOOKUP($A192,ACOUSTIC_PIVOT_TABLE!$B$4:$AO$500,5,FALSE)))</f>
        <v/>
      </c>
      <c r="AK192" s="27" t="str">
        <f>IF($A192="","",(VLOOKUP($A192,ACOUSTIC_PIVOT_TABLE!$B$4:$AO$500,6,FALSE)))</f>
        <v/>
      </c>
      <c r="AL192" s="27" t="str">
        <f>IF($A192="","",(VLOOKUP($A192,ACOUSTIC_PIVOT_TABLE!$B$4:$AO$500,7,FALSE)))</f>
        <v/>
      </c>
      <c r="AM192" s="27" t="str">
        <f>IF($A192="","",(VLOOKUP($A192,ACOUSTIC_PIVOT_TABLE!$B$4:$AO$500,8,FALSE)))</f>
        <v/>
      </c>
      <c r="AN192" s="27" t="str">
        <f>IF($A192="","",(VLOOKUP($A192,ACOUSTIC_PIVOT_TABLE!$B$4:$AO$500,9,FALSE)))</f>
        <v/>
      </c>
      <c r="AO192" s="27" t="str">
        <f>IF($A192="","",(VLOOKUP($A192,ACOUSTIC_PIVOT_TABLE!$B$4:$AO$500,10,FALSE)))</f>
        <v/>
      </c>
      <c r="AP192" s="27" t="str">
        <f>IF($A192="","",(VLOOKUP($A192,ACOUSTIC_PIVOT_TABLE!$B$4:$AO$500,11,FALSE)))</f>
        <v/>
      </c>
      <c r="AQ192" s="27" t="str">
        <f>IF($A192="","",(VLOOKUP($A192,ACOUSTIC_PIVOT_TABLE!$B$4:$AO$500,12,FALSE)))</f>
        <v/>
      </c>
      <c r="AR192" s="27" t="str">
        <f>IF($A192="","",(VLOOKUP($A192,ACOUSTIC_PIVOT_TABLE!$B$4:$AO$500,13,FALSE)))</f>
        <v/>
      </c>
      <c r="AS192" s="27" t="str">
        <f>IF($A192="","",(VLOOKUP($A192,ACOUSTIC_PIVOT_TABLE!$B$4:$AO$500,14,FALSE)))</f>
        <v/>
      </c>
      <c r="AT192" s="27" t="str">
        <f>IF($A192="","",(VLOOKUP($A192,ACOUSTIC_PIVOT_TABLE!$B$4:$AO$500,15,FALSE)))</f>
        <v/>
      </c>
      <c r="AU192" s="27" t="str">
        <f>IF($A192="","",(VLOOKUP($A192,ACOUSTIC_PIVOT_TABLE!$B$4:$AO$500,16,FALSE)))</f>
        <v/>
      </c>
      <c r="AV192" s="27" t="str">
        <f>IF($A192="","",(VLOOKUP($A192,ACOUSTIC_PIVOT_TABLE!$B$4:$AO$500,17,FALSE)))</f>
        <v/>
      </c>
      <c r="AW192" s="27" t="str">
        <f>IF($A192="","",(VLOOKUP($A192,ACOUSTIC_PIVOT_TABLE!$B$4:$AO$500,18,FALSE)))</f>
        <v/>
      </c>
      <c r="AX192" s="27" t="str">
        <f>IF($A192="","",(VLOOKUP($A192,ACOUSTIC_PIVOT_TABLE!$B$4:$AO$500,19,FALSE)))</f>
        <v/>
      </c>
      <c r="AY192" s="27" t="str">
        <f>IF($A192="","",(VLOOKUP($A192,ACOUSTIC_PIVOT_TABLE!$B$4:$AO$500,20,FALSE)))</f>
        <v/>
      </c>
      <c r="AZ192" s="27" t="str">
        <f>IF($A192="","",(VLOOKUP($A192,ACOUSTIC_PIVOT_TABLE!$B$4:$AO$500,21,FALSE)))</f>
        <v/>
      </c>
      <c r="BA192" s="27" t="str">
        <f>IF($A192="","",(VLOOKUP($A192,ACOUSTIC_PIVOT_TABLE!$B$4:$AO$500,22,FALSE)))</f>
        <v/>
      </c>
      <c r="BB192" s="27" t="str">
        <f>IF($A192="","",(VLOOKUP($A192,ACOUSTIC_PIVOT_TABLE!$B$4:$AO$500,23,FALSE)))</f>
        <v/>
      </c>
      <c r="BC192" s="27" t="str">
        <f>IF($A192="","",(VLOOKUP($A192,ACOUSTIC_PIVOT_TABLE!$B$4:$AO$500,24,FALSE)))</f>
        <v/>
      </c>
      <c r="BD192" s="27" t="str">
        <f>IF($A192="","",(VLOOKUP($A192,ACOUSTIC_PIVOT_TABLE!$B$4:$AO$500,25,FALSE)))</f>
        <v/>
      </c>
      <c r="BE192" s="27" t="str">
        <f>IF($A192="","",(VLOOKUP($A192,ACOUSTIC_PIVOT_TABLE!$B$4:$AO$500,26,FALSE)))</f>
        <v/>
      </c>
      <c r="BF192" s="27" t="str">
        <f>IF($A192="","",(VLOOKUP($A192,ACOUSTIC_PIVOT_TABLE!$B$4:$AO$500,27,FALSE)))</f>
        <v/>
      </c>
      <c r="BG192" s="27" t="str">
        <f>IF($A192="","",(VLOOKUP($A192,ACOUSTIC_PIVOT_TABLE!$B$4:$AO$500,28,FALSE)))</f>
        <v/>
      </c>
      <c r="BH192" s="27" t="str">
        <f>IF($A192="","",(VLOOKUP($A192,ACOUSTIC_PIVOT_TABLE!$B$4:$AO$500,29,FALSE)))</f>
        <v/>
      </c>
      <c r="BI192" s="27" t="str">
        <f>IF($A192="","",(VLOOKUP($A192,ACOUSTIC_PIVOT_TABLE!$B$4:$AO$500,30,FALSE)))</f>
        <v/>
      </c>
      <c r="BJ192" s="27" t="str">
        <f>IF($A192="","",(VLOOKUP($A192,ACOUSTIC_PIVOT_TABLE!$B$4:$AO$500,31,FALSE)))</f>
        <v/>
      </c>
      <c r="BK192" s="27" t="str">
        <f>IF($A192="","",(VLOOKUP($A192,ACOUSTIC_PIVOT_TABLE!$B$4:$AO$500,32,FALSE)))</f>
        <v/>
      </c>
      <c r="BL192" s="27" t="str">
        <f>IF($A192="","",(VLOOKUP($A192,ACOUSTIC_PIVOT_TABLE!$B$4:$AO$500,33,FALSE)))</f>
        <v/>
      </c>
      <c r="BM192" s="27" t="str">
        <f>IF($A192="","",(VLOOKUP($A192,ACOUSTIC_PIVOT_TABLE!$B$4:$AO$500,34,FALSE)))</f>
        <v/>
      </c>
      <c r="BN192" s="27" t="str">
        <f>IF($A192="","",(VLOOKUP($A192,ACOUSTIC_PIVOT_TABLE!$B$4:$AO$500,35,FALSE)))</f>
        <v/>
      </c>
      <c r="BO192" s="27" t="str">
        <f>IF($A192="","",(VLOOKUP($A192,ACOUSTIC_PIVOT_TABLE!$B$4:$AO$500,36,FALSE)))</f>
        <v/>
      </c>
      <c r="BP192" s="27" t="str">
        <f>IF($A192="","",(VLOOKUP($A192,ACOUSTIC_PIVOT_TABLE!$B$4:$AO$500,37,FALSE)))</f>
        <v/>
      </c>
      <c r="BQ192" s="27" t="str">
        <f>IF($A192="","",(VLOOKUP($A192,ACOUSTIC_PIVOT_TABLE!$B$4:$AO$500,38,FALSE)))</f>
        <v/>
      </c>
      <c r="BR192" s="27" t="str">
        <f>IF($A192="","",(VLOOKUP($A192,ACOUSTIC_PIVOT_TABLE!$B$4:$AO$500,39,FALSE)))</f>
        <v/>
      </c>
      <c r="BS192" s="27" t="str">
        <f>IF($A192="","",(VLOOKUP($A192,ACOUSTIC_PIVOT_TABLE!$B$4:$AO$500,40,FALSE)))</f>
        <v/>
      </c>
    </row>
    <row r="193" spans="1:71" x14ac:dyDescent="0.25">
      <c r="A193" s="1" t="str">
        <f>IF(ACOUSTIC_PIVOT_TABLE!B195 = 0, "",ACOUSTIC_PIVOT_TABLE!B195)</f>
        <v/>
      </c>
      <c r="B193" s="1" t="str">
        <f>IF($A193="","",(VLOOKUP($A193,ACOUSTICS_COMBINED!$B$3:$AQ$501,21,FALSE)))</f>
        <v/>
      </c>
      <c r="C193" s="1" t="str">
        <f>IF($A193="","",(VLOOKUP($A193,ACOUSTICS_COMBINED!$B$3:$AQ$501,22,FALSE)))</f>
        <v/>
      </c>
      <c r="D193" s="1" t="str">
        <f>IF($A193="","",(VLOOKUP($A193,ACOUSTICS_COMBINED!$B$3:$AQ$501,12,FALSE)))</f>
        <v/>
      </c>
      <c r="E193" s="1" t="str">
        <f>IF($A193="","",(VLOOKUP($A193,ACOUSTICS_COMBINED!$B$3:$AQ$501,13,FALSE)))</f>
        <v/>
      </c>
      <c r="F193" s="1" t="str">
        <f>IF($A193="","",(VLOOKUP($A193,ACOUSTICS_COMBINED!$B$3:$AQ$501,14,FALSE)))</f>
        <v/>
      </c>
      <c r="G193" s="1" t="str">
        <f>IF($A193="","",(VLOOKUP($A193,ACOUSTICS_COMBINED!$B$3:$AQ$501,23,FALSE)))</f>
        <v/>
      </c>
      <c r="H193" s="1" t="str">
        <f>IF($A193="","",(VLOOKUP($A193,ACOUSTICS_COMBINED!$B$3:$AQ$501,24,FALSE)))</f>
        <v/>
      </c>
      <c r="I193" s="1" t="str">
        <f>IF($A193="","",(VLOOKUP($A193,ACOUSTICS_COMBINED!$B$3:$AQ$501,15,FALSE)))</f>
        <v/>
      </c>
      <c r="J193" s="1" t="str">
        <f>IF($A193="","",(VLOOKUP($A193,ACOUSTICS_COMBINED!$B$3:$AQ$501,16,FALSE)))</f>
        <v/>
      </c>
      <c r="K193" s="1" t="str">
        <f>IF($A193="","",(VLOOKUP($A193,ACOUSTICS_COMBINED!$B$3:$AQ$501,17,FALSE)))</f>
        <v/>
      </c>
      <c r="L193" s="1" t="str">
        <f>IF($A193="","",(VLOOKUP($A193,ACOUSTICS_COMBINED!$B$3:$AQ$501,18,FALSE)))</f>
        <v/>
      </c>
      <c r="M193" s="1" t="str">
        <f>IF($A193="","",(VLOOKUP($A193,ACOUSTICS_COMBINED!$B$3:$AQ$501,25,FALSE)))</f>
        <v/>
      </c>
      <c r="N193" s="16" t="str">
        <f>IF($A193="","",(VLOOKUP($A193,ACOUSTICS_COMBINED!$B$3:$AQ$501,19,FALSE)))</f>
        <v/>
      </c>
      <c r="O193" s="16" t="str">
        <f>IF($A193="","",(VLOOKUP($A193,ACOUSTICS_COMBINED!$B$3:$AQ$501,20,FALSE)))</f>
        <v/>
      </c>
      <c r="P193" s="1" t="str">
        <f>IF($A193="","",(VLOOKUP($A193,ACOUSTICS_COMBINED!$B$3:$AQ$501,26,FALSE)))</f>
        <v/>
      </c>
      <c r="Q193" s="1" t="str">
        <f>IF($A193="","",(VLOOKUP($A193,ACOUSTICS_COMBINED!$B$3:$AQ$501,27,FALSE)))</f>
        <v/>
      </c>
      <c r="R193" s="1" t="str">
        <f>IF($A193="","",(VLOOKUP($A193,ACOUSTICS_COMBINED!$B$3:$AQ$501,28,FALSE)))</f>
        <v/>
      </c>
      <c r="S193" s="1" t="str">
        <f>IF($A193="","",(VLOOKUP($A193,ACOUSTICS_COMBINED!$B$3:$AQ$501,29,FALSE)))</f>
        <v/>
      </c>
      <c r="T193" s="1" t="str">
        <f>IF($A193="","",(VLOOKUP($A193,ACOUSTICS_COMBINED!$B$3:$AQ$501,30,FALSE)))</f>
        <v/>
      </c>
      <c r="U193" s="1" t="str">
        <f>IF($A193="","",(VLOOKUP($A193,ACOUSTICS_COMBINED!$B$3:$AQ$501,31,FALSE)))</f>
        <v/>
      </c>
      <c r="V193" s="1" t="str">
        <f>IF($A193="","",(VLOOKUP($A193,ACOUSTICS_COMBINED!$B$3:$AQ$501,32,FALSE)))</f>
        <v/>
      </c>
      <c r="W193" s="1" t="str">
        <f>IF($A193="","",(VLOOKUP($A193,ACOUSTICS_COMBINED!$B$3:$AQ$501,33,FALSE)))</f>
        <v/>
      </c>
      <c r="X193" s="1" t="str">
        <f>IF($A193="","",(VLOOKUP($A193,ACOUSTICS_COMBINED!$B$3:$AQ$501,34,FALSE)))</f>
        <v/>
      </c>
      <c r="Y193" s="1" t="str">
        <f>IF($A193="","",(VLOOKUP($A193,ACOUSTICS_COMBINED!$B$3:$AQ$501,35,FALSE)))</f>
        <v/>
      </c>
      <c r="Z193" s="1" t="str">
        <f>IF($A193="","",(VLOOKUP($A193,ACOUSTICS_COMBINED!$B$3:$AQ$501,36,FALSE)))</f>
        <v/>
      </c>
      <c r="AA193" s="1" t="str">
        <f>IF($A193="","",(VLOOKUP($A193,ACOUSTICS_COMBINED!$B$3:$AQ$501,37,FALSE)))</f>
        <v/>
      </c>
      <c r="AB193" s="1" t="str">
        <f>IF($A193="","",(VLOOKUP($A193,ACOUSTICS_COMBINED!$B$3:$AQ$501,38,FALSE)))</f>
        <v/>
      </c>
      <c r="AC193" s="1" t="str">
        <f>IF($A193="","",(VLOOKUP($A193,ACOUSTICS_COMBINED!$B$3:$AQ$501,39,FALSE)))</f>
        <v/>
      </c>
      <c r="AD193" s="1" t="str">
        <f>IF($A193="","",(VLOOKUP($A193,ACOUSTICS_COMBINED!$B$3:$AQ$501,40,FALSE)))</f>
        <v/>
      </c>
      <c r="AE193" s="1" t="str">
        <f>IF($A193="","",(VLOOKUP($A193,ACOUSTICS_COMBINED!$B$3:$AQ$501,41,FALSE)))</f>
        <v/>
      </c>
      <c r="AF193" s="1" t="str">
        <f>IF($A193="","",(VLOOKUP($A193,ACOUSTICS_COMBINED!$B$3:$AQ$501,42,FALSE)))</f>
        <v/>
      </c>
      <c r="AG193" s="27" t="str">
        <f>IF($A193="","",(VLOOKUP($A193,ACOUSTIC_PIVOT_TABLE!$B$4:$AO$500,2,FALSE)))</f>
        <v/>
      </c>
      <c r="AH193" s="27" t="str">
        <f>IF($A193="","",(VLOOKUP($A193,ACOUSTIC_PIVOT_TABLE!$B$4:$AO$500,3,FALSE)))</f>
        <v/>
      </c>
      <c r="AI193" s="27" t="str">
        <f>IF($A193="","",(VLOOKUP($A193,ACOUSTIC_PIVOT_TABLE!$B$4:$AO$500,4,FALSE)))</f>
        <v/>
      </c>
      <c r="AJ193" s="27" t="str">
        <f>IF($A193="","",(VLOOKUP($A193,ACOUSTIC_PIVOT_TABLE!$B$4:$AO$500,5,FALSE)))</f>
        <v/>
      </c>
      <c r="AK193" s="27" t="str">
        <f>IF($A193="","",(VLOOKUP($A193,ACOUSTIC_PIVOT_TABLE!$B$4:$AO$500,6,FALSE)))</f>
        <v/>
      </c>
      <c r="AL193" s="27" t="str">
        <f>IF($A193="","",(VLOOKUP($A193,ACOUSTIC_PIVOT_TABLE!$B$4:$AO$500,7,FALSE)))</f>
        <v/>
      </c>
      <c r="AM193" s="27" t="str">
        <f>IF($A193="","",(VLOOKUP($A193,ACOUSTIC_PIVOT_TABLE!$B$4:$AO$500,8,FALSE)))</f>
        <v/>
      </c>
      <c r="AN193" s="27" t="str">
        <f>IF($A193="","",(VLOOKUP($A193,ACOUSTIC_PIVOT_TABLE!$B$4:$AO$500,9,FALSE)))</f>
        <v/>
      </c>
      <c r="AO193" s="27" t="str">
        <f>IF($A193="","",(VLOOKUP($A193,ACOUSTIC_PIVOT_TABLE!$B$4:$AO$500,10,FALSE)))</f>
        <v/>
      </c>
      <c r="AP193" s="27" t="str">
        <f>IF($A193="","",(VLOOKUP($A193,ACOUSTIC_PIVOT_TABLE!$B$4:$AO$500,11,FALSE)))</f>
        <v/>
      </c>
      <c r="AQ193" s="27" t="str">
        <f>IF($A193="","",(VLOOKUP($A193,ACOUSTIC_PIVOT_TABLE!$B$4:$AO$500,12,FALSE)))</f>
        <v/>
      </c>
      <c r="AR193" s="27" t="str">
        <f>IF($A193="","",(VLOOKUP($A193,ACOUSTIC_PIVOT_TABLE!$B$4:$AO$500,13,FALSE)))</f>
        <v/>
      </c>
      <c r="AS193" s="27" t="str">
        <f>IF($A193="","",(VLOOKUP($A193,ACOUSTIC_PIVOT_TABLE!$B$4:$AO$500,14,FALSE)))</f>
        <v/>
      </c>
      <c r="AT193" s="27" t="str">
        <f>IF($A193="","",(VLOOKUP($A193,ACOUSTIC_PIVOT_TABLE!$B$4:$AO$500,15,FALSE)))</f>
        <v/>
      </c>
      <c r="AU193" s="27" t="str">
        <f>IF($A193="","",(VLOOKUP($A193,ACOUSTIC_PIVOT_TABLE!$B$4:$AO$500,16,FALSE)))</f>
        <v/>
      </c>
      <c r="AV193" s="27" t="str">
        <f>IF($A193="","",(VLOOKUP($A193,ACOUSTIC_PIVOT_TABLE!$B$4:$AO$500,17,FALSE)))</f>
        <v/>
      </c>
      <c r="AW193" s="27" t="str">
        <f>IF($A193="","",(VLOOKUP($A193,ACOUSTIC_PIVOT_TABLE!$B$4:$AO$500,18,FALSE)))</f>
        <v/>
      </c>
      <c r="AX193" s="27" t="str">
        <f>IF($A193="","",(VLOOKUP($A193,ACOUSTIC_PIVOT_TABLE!$B$4:$AO$500,19,FALSE)))</f>
        <v/>
      </c>
      <c r="AY193" s="27" t="str">
        <f>IF($A193="","",(VLOOKUP($A193,ACOUSTIC_PIVOT_TABLE!$B$4:$AO$500,20,FALSE)))</f>
        <v/>
      </c>
      <c r="AZ193" s="27" t="str">
        <f>IF($A193="","",(VLOOKUP($A193,ACOUSTIC_PIVOT_TABLE!$B$4:$AO$500,21,FALSE)))</f>
        <v/>
      </c>
      <c r="BA193" s="27" t="str">
        <f>IF($A193="","",(VLOOKUP($A193,ACOUSTIC_PIVOT_TABLE!$B$4:$AO$500,22,FALSE)))</f>
        <v/>
      </c>
      <c r="BB193" s="27" t="str">
        <f>IF($A193="","",(VLOOKUP($A193,ACOUSTIC_PIVOT_TABLE!$B$4:$AO$500,23,FALSE)))</f>
        <v/>
      </c>
      <c r="BC193" s="27" t="str">
        <f>IF($A193="","",(VLOOKUP($A193,ACOUSTIC_PIVOT_TABLE!$B$4:$AO$500,24,FALSE)))</f>
        <v/>
      </c>
      <c r="BD193" s="27" t="str">
        <f>IF($A193="","",(VLOOKUP($A193,ACOUSTIC_PIVOT_TABLE!$B$4:$AO$500,25,FALSE)))</f>
        <v/>
      </c>
      <c r="BE193" s="27" t="str">
        <f>IF($A193="","",(VLOOKUP($A193,ACOUSTIC_PIVOT_TABLE!$B$4:$AO$500,26,FALSE)))</f>
        <v/>
      </c>
      <c r="BF193" s="27" t="str">
        <f>IF($A193="","",(VLOOKUP($A193,ACOUSTIC_PIVOT_TABLE!$B$4:$AO$500,27,FALSE)))</f>
        <v/>
      </c>
      <c r="BG193" s="27" t="str">
        <f>IF($A193="","",(VLOOKUP($A193,ACOUSTIC_PIVOT_TABLE!$B$4:$AO$500,28,FALSE)))</f>
        <v/>
      </c>
      <c r="BH193" s="27" t="str">
        <f>IF($A193="","",(VLOOKUP($A193,ACOUSTIC_PIVOT_TABLE!$B$4:$AO$500,29,FALSE)))</f>
        <v/>
      </c>
      <c r="BI193" s="27" t="str">
        <f>IF($A193="","",(VLOOKUP($A193,ACOUSTIC_PIVOT_TABLE!$B$4:$AO$500,30,FALSE)))</f>
        <v/>
      </c>
      <c r="BJ193" s="27" t="str">
        <f>IF($A193="","",(VLOOKUP($A193,ACOUSTIC_PIVOT_TABLE!$B$4:$AO$500,31,FALSE)))</f>
        <v/>
      </c>
      <c r="BK193" s="27" t="str">
        <f>IF($A193="","",(VLOOKUP($A193,ACOUSTIC_PIVOT_TABLE!$B$4:$AO$500,32,FALSE)))</f>
        <v/>
      </c>
      <c r="BL193" s="27" t="str">
        <f>IF($A193="","",(VLOOKUP($A193,ACOUSTIC_PIVOT_TABLE!$B$4:$AO$500,33,FALSE)))</f>
        <v/>
      </c>
      <c r="BM193" s="27" t="str">
        <f>IF($A193="","",(VLOOKUP($A193,ACOUSTIC_PIVOT_TABLE!$B$4:$AO$500,34,FALSE)))</f>
        <v/>
      </c>
      <c r="BN193" s="27" t="str">
        <f>IF($A193="","",(VLOOKUP($A193,ACOUSTIC_PIVOT_TABLE!$B$4:$AO$500,35,FALSE)))</f>
        <v/>
      </c>
      <c r="BO193" s="27" t="str">
        <f>IF($A193="","",(VLOOKUP($A193,ACOUSTIC_PIVOT_TABLE!$B$4:$AO$500,36,FALSE)))</f>
        <v/>
      </c>
      <c r="BP193" s="27" t="str">
        <f>IF($A193="","",(VLOOKUP($A193,ACOUSTIC_PIVOT_TABLE!$B$4:$AO$500,37,FALSE)))</f>
        <v/>
      </c>
      <c r="BQ193" s="27" t="str">
        <f>IF($A193="","",(VLOOKUP($A193,ACOUSTIC_PIVOT_TABLE!$B$4:$AO$500,38,FALSE)))</f>
        <v/>
      </c>
      <c r="BR193" s="27" t="str">
        <f>IF($A193="","",(VLOOKUP($A193,ACOUSTIC_PIVOT_TABLE!$B$4:$AO$500,39,FALSE)))</f>
        <v/>
      </c>
      <c r="BS193" s="27" t="str">
        <f>IF($A193="","",(VLOOKUP($A193,ACOUSTIC_PIVOT_TABLE!$B$4:$AO$500,40,FALSE)))</f>
        <v/>
      </c>
    </row>
    <row r="194" spans="1:71" x14ac:dyDescent="0.25">
      <c r="A194" s="1" t="str">
        <f>IF(ACOUSTIC_PIVOT_TABLE!B196 = 0, "",ACOUSTIC_PIVOT_TABLE!B196)</f>
        <v/>
      </c>
      <c r="B194" s="1" t="str">
        <f>IF($A194="","",(VLOOKUP($A194,ACOUSTICS_COMBINED!$B$3:$AQ$501,21,FALSE)))</f>
        <v/>
      </c>
      <c r="C194" s="1" t="str">
        <f>IF($A194="","",(VLOOKUP($A194,ACOUSTICS_COMBINED!$B$3:$AQ$501,22,FALSE)))</f>
        <v/>
      </c>
      <c r="D194" s="1" t="str">
        <f>IF($A194="","",(VLOOKUP($A194,ACOUSTICS_COMBINED!$B$3:$AQ$501,12,FALSE)))</f>
        <v/>
      </c>
      <c r="E194" s="1" t="str">
        <f>IF($A194="","",(VLOOKUP($A194,ACOUSTICS_COMBINED!$B$3:$AQ$501,13,FALSE)))</f>
        <v/>
      </c>
      <c r="F194" s="1" t="str">
        <f>IF($A194="","",(VLOOKUP($A194,ACOUSTICS_COMBINED!$B$3:$AQ$501,14,FALSE)))</f>
        <v/>
      </c>
      <c r="G194" s="1" t="str">
        <f>IF($A194="","",(VLOOKUP($A194,ACOUSTICS_COMBINED!$B$3:$AQ$501,23,FALSE)))</f>
        <v/>
      </c>
      <c r="H194" s="1" t="str">
        <f>IF($A194="","",(VLOOKUP($A194,ACOUSTICS_COMBINED!$B$3:$AQ$501,24,FALSE)))</f>
        <v/>
      </c>
      <c r="I194" s="1" t="str">
        <f>IF($A194="","",(VLOOKUP($A194,ACOUSTICS_COMBINED!$B$3:$AQ$501,15,FALSE)))</f>
        <v/>
      </c>
      <c r="J194" s="1" t="str">
        <f>IF($A194="","",(VLOOKUP($A194,ACOUSTICS_COMBINED!$B$3:$AQ$501,16,FALSE)))</f>
        <v/>
      </c>
      <c r="K194" s="1" t="str">
        <f>IF($A194="","",(VLOOKUP($A194,ACOUSTICS_COMBINED!$B$3:$AQ$501,17,FALSE)))</f>
        <v/>
      </c>
      <c r="L194" s="1" t="str">
        <f>IF($A194="","",(VLOOKUP($A194,ACOUSTICS_COMBINED!$B$3:$AQ$501,18,FALSE)))</f>
        <v/>
      </c>
      <c r="M194" s="1" t="str">
        <f>IF($A194="","",(VLOOKUP($A194,ACOUSTICS_COMBINED!$B$3:$AQ$501,25,FALSE)))</f>
        <v/>
      </c>
      <c r="N194" s="16" t="str">
        <f>IF($A194="","",(VLOOKUP($A194,ACOUSTICS_COMBINED!$B$3:$AQ$501,19,FALSE)))</f>
        <v/>
      </c>
      <c r="O194" s="16" t="str">
        <f>IF($A194="","",(VLOOKUP($A194,ACOUSTICS_COMBINED!$B$3:$AQ$501,20,FALSE)))</f>
        <v/>
      </c>
      <c r="P194" s="1" t="str">
        <f>IF($A194="","",(VLOOKUP($A194,ACOUSTICS_COMBINED!$B$3:$AQ$501,26,FALSE)))</f>
        <v/>
      </c>
      <c r="Q194" s="1" t="str">
        <f>IF($A194="","",(VLOOKUP($A194,ACOUSTICS_COMBINED!$B$3:$AQ$501,27,FALSE)))</f>
        <v/>
      </c>
      <c r="R194" s="1" t="str">
        <f>IF($A194="","",(VLOOKUP($A194,ACOUSTICS_COMBINED!$B$3:$AQ$501,28,FALSE)))</f>
        <v/>
      </c>
      <c r="S194" s="1" t="str">
        <f>IF($A194="","",(VLOOKUP($A194,ACOUSTICS_COMBINED!$B$3:$AQ$501,29,FALSE)))</f>
        <v/>
      </c>
      <c r="T194" s="1" t="str">
        <f>IF($A194="","",(VLOOKUP($A194,ACOUSTICS_COMBINED!$B$3:$AQ$501,30,FALSE)))</f>
        <v/>
      </c>
      <c r="U194" s="1" t="str">
        <f>IF($A194="","",(VLOOKUP($A194,ACOUSTICS_COMBINED!$B$3:$AQ$501,31,FALSE)))</f>
        <v/>
      </c>
      <c r="V194" s="1" t="str">
        <f>IF($A194="","",(VLOOKUP($A194,ACOUSTICS_COMBINED!$B$3:$AQ$501,32,FALSE)))</f>
        <v/>
      </c>
      <c r="W194" s="1" t="str">
        <f>IF($A194="","",(VLOOKUP($A194,ACOUSTICS_COMBINED!$B$3:$AQ$501,33,FALSE)))</f>
        <v/>
      </c>
      <c r="X194" s="1" t="str">
        <f>IF($A194="","",(VLOOKUP($A194,ACOUSTICS_COMBINED!$B$3:$AQ$501,34,FALSE)))</f>
        <v/>
      </c>
      <c r="Y194" s="1" t="str">
        <f>IF($A194="","",(VLOOKUP($A194,ACOUSTICS_COMBINED!$B$3:$AQ$501,35,FALSE)))</f>
        <v/>
      </c>
      <c r="Z194" s="1" t="str">
        <f>IF($A194="","",(VLOOKUP($A194,ACOUSTICS_COMBINED!$B$3:$AQ$501,36,FALSE)))</f>
        <v/>
      </c>
      <c r="AA194" s="1" t="str">
        <f>IF($A194="","",(VLOOKUP($A194,ACOUSTICS_COMBINED!$B$3:$AQ$501,37,FALSE)))</f>
        <v/>
      </c>
      <c r="AB194" s="1" t="str">
        <f>IF($A194="","",(VLOOKUP($A194,ACOUSTICS_COMBINED!$B$3:$AQ$501,38,FALSE)))</f>
        <v/>
      </c>
      <c r="AC194" s="1" t="str">
        <f>IF($A194="","",(VLOOKUP($A194,ACOUSTICS_COMBINED!$B$3:$AQ$501,39,FALSE)))</f>
        <v/>
      </c>
      <c r="AD194" s="1" t="str">
        <f>IF($A194="","",(VLOOKUP($A194,ACOUSTICS_COMBINED!$B$3:$AQ$501,40,FALSE)))</f>
        <v/>
      </c>
      <c r="AE194" s="1" t="str">
        <f>IF($A194="","",(VLOOKUP($A194,ACOUSTICS_COMBINED!$B$3:$AQ$501,41,FALSE)))</f>
        <v/>
      </c>
      <c r="AF194" s="1" t="str">
        <f>IF($A194="","",(VLOOKUP($A194,ACOUSTICS_COMBINED!$B$3:$AQ$501,42,FALSE)))</f>
        <v/>
      </c>
      <c r="AG194" s="27" t="str">
        <f>IF($A194="","",(VLOOKUP($A194,ACOUSTIC_PIVOT_TABLE!$B$4:$AO$500,2,FALSE)))</f>
        <v/>
      </c>
      <c r="AH194" s="27" t="str">
        <f>IF($A194="","",(VLOOKUP($A194,ACOUSTIC_PIVOT_TABLE!$B$4:$AO$500,3,FALSE)))</f>
        <v/>
      </c>
      <c r="AI194" s="27" t="str">
        <f>IF($A194="","",(VLOOKUP($A194,ACOUSTIC_PIVOT_TABLE!$B$4:$AO$500,4,FALSE)))</f>
        <v/>
      </c>
      <c r="AJ194" s="27" t="str">
        <f>IF($A194="","",(VLOOKUP($A194,ACOUSTIC_PIVOT_TABLE!$B$4:$AO$500,5,FALSE)))</f>
        <v/>
      </c>
      <c r="AK194" s="27" t="str">
        <f>IF($A194="","",(VLOOKUP($A194,ACOUSTIC_PIVOT_TABLE!$B$4:$AO$500,6,FALSE)))</f>
        <v/>
      </c>
      <c r="AL194" s="27" t="str">
        <f>IF($A194="","",(VLOOKUP($A194,ACOUSTIC_PIVOT_TABLE!$B$4:$AO$500,7,FALSE)))</f>
        <v/>
      </c>
      <c r="AM194" s="27" t="str">
        <f>IF($A194="","",(VLOOKUP($A194,ACOUSTIC_PIVOT_TABLE!$B$4:$AO$500,8,FALSE)))</f>
        <v/>
      </c>
      <c r="AN194" s="27" t="str">
        <f>IF($A194="","",(VLOOKUP($A194,ACOUSTIC_PIVOT_TABLE!$B$4:$AO$500,9,FALSE)))</f>
        <v/>
      </c>
      <c r="AO194" s="27" t="str">
        <f>IF($A194="","",(VLOOKUP($A194,ACOUSTIC_PIVOT_TABLE!$B$4:$AO$500,10,FALSE)))</f>
        <v/>
      </c>
      <c r="AP194" s="27" t="str">
        <f>IF($A194="","",(VLOOKUP($A194,ACOUSTIC_PIVOT_TABLE!$B$4:$AO$500,11,FALSE)))</f>
        <v/>
      </c>
      <c r="AQ194" s="27" t="str">
        <f>IF($A194="","",(VLOOKUP($A194,ACOUSTIC_PIVOT_TABLE!$B$4:$AO$500,12,FALSE)))</f>
        <v/>
      </c>
      <c r="AR194" s="27" t="str">
        <f>IF($A194="","",(VLOOKUP($A194,ACOUSTIC_PIVOT_TABLE!$B$4:$AO$500,13,FALSE)))</f>
        <v/>
      </c>
      <c r="AS194" s="27" t="str">
        <f>IF($A194="","",(VLOOKUP($A194,ACOUSTIC_PIVOT_TABLE!$B$4:$AO$500,14,FALSE)))</f>
        <v/>
      </c>
      <c r="AT194" s="27" t="str">
        <f>IF($A194="","",(VLOOKUP($A194,ACOUSTIC_PIVOT_TABLE!$B$4:$AO$500,15,FALSE)))</f>
        <v/>
      </c>
      <c r="AU194" s="27" t="str">
        <f>IF($A194="","",(VLOOKUP($A194,ACOUSTIC_PIVOT_TABLE!$B$4:$AO$500,16,FALSE)))</f>
        <v/>
      </c>
      <c r="AV194" s="27" t="str">
        <f>IF($A194="","",(VLOOKUP($A194,ACOUSTIC_PIVOT_TABLE!$B$4:$AO$500,17,FALSE)))</f>
        <v/>
      </c>
      <c r="AW194" s="27" t="str">
        <f>IF($A194="","",(VLOOKUP($A194,ACOUSTIC_PIVOT_TABLE!$B$4:$AO$500,18,FALSE)))</f>
        <v/>
      </c>
      <c r="AX194" s="27" t="str">
        <f>IF($A194="","",(VLOOKUP($A194,ACOUSTIC_PIVOT_TABLE!$B$4:$AO$500,19,FALSE)))</f>
        <v/>
      </c>
      <c r="AY194" s="27" t="str">
        <f>IF($A194="","",(VLOOKUP($A194,ACOUSTIC_PIVOT_TABLE!$B$4:$AO$500,20,FALSE)))</f>
        <v/>
      </c>
      <c r="AZ194" s="27" t="str">
        <f>IF($A194="","",(VLOOKUP($A194,ACOUSTIC_PIVOT_TABLE!$B$4:$AO$500,21,FALSE)))</f>
        <v/>
      </c>
      <c r="BA194" s="27" t="str">
        <f>IF($A194="","",(VLOOKUP($A194,ACOUSTIC_PIVOT_TABLE!$B$4:$AO$500,22,FALSE)))</f>
        <v/>
      </c>
      <c r="BB194" s="27" t="str">
        <f>IF($A194="","",(VLOOKUP($A194,ACOUSTIC_PIVOT_TABLE!$B$4:$AO$500,23,FALSE)))</f>
        <v/>
      </c>
      <c r="BC194" s="27" t="str">
        <f>IF($A194="","",(VLOOKUP($A194,ACOUSTIC_PIVOT_TABLE!$B$4:$AO$500,24,FALSE)))</f>
        <v/>
      </c>
      <c r="BD194" s="27" t="str">
        <f>IF($A194="","",(VLOOKUP($A194,ACOUSTIC_PIVOT_TABLE!$B$4:$AO$500,25,FALSE)))</f>
        <v/>
      </c>
      <c r="BE194" s="27" t="str">
        <f>IF($A194="","",(VLOOKUP($A194,ACOUSTIC_PIVOT_TABLE!$B$4:$AO$500,26,FALSE)))</f>
        <v/>
      </c>
      <c r="BF194" s="27" t="str">
        <f>IF($A194="","",(VLOOKUP($A194,ACOUSTIC_PIVOT_TABLE!$B$4:$AO$500,27,FALSE)))</f>
        <v/>
      </c>
      <c r="BG194" s="27" t="str">
        <f>IF($A194="","",(VLOOKUP($A194,ACOUSTIC_PIVOT_TABLE!$B$4:$AO$500,28,FALSE)))</f>
        <v/>
      </c>
      <c r="BH194" s="27" t="str">
        <f>IF($A194="","",(VLOOKUP($A194,ACOUSTIC_PIVOT_TABLE!$B$4:$AO$500,29,FALSE)))</f>
        <v/>
      </c>
      <c r="BI194" s="27" t="str">
        <f>IF($A194="","",(VLOOKUP($A194,ACOUSTIC_PIVOT_TABLE!$B$4:$AO$500,30,FALSE)))</f>
        <v/>
      </c>
      <c r="BJ194" s="27" t="str">
        <f>IF($A194="","",(VLOOKUP($A194,ACOUSTIC_PIVOT_TABLE!$B$4:$AO$500,31,FALSE)))</f>
        <v/>
      </c>
      <c r="BK194" s="27" t="str">
        <f>IF($A194="","",(VLOOKUP($A194,ACOUSTIC_PIVOT_TABLE!$B$4:$AO$500,32,FALSE)))</f>
        <v/>
      </c>
      <c r="BL194" s="27" t="str">
        <f>IF($A194="","",(VLOOKUP($A194,ACOUSTIC_PIVOT_TABLE!$B$4:$AO$500,33,FALSE)))</f>
        <v/>
      </c>
      <c r="BM194" s="27" t="str">
        <f>IF($A194="","",(VLOOKUP($A194,ACOUSTIC_PIVOT_TABLE!$B$4:$AO$500,34,FALSE)))</f>
        <v/>
      </c>
      <c r="BN194" s="27" t="str">
        <f>IF($A194="","",(VLOOKUP($A194,ACOUSTIC_PIVOT_TABLE!$B$4:$AO$500,35,FALSE)))</f>
        <v/>
      </c>
      <c r="BO194" s="27" t="str">
        <f>IF($A194="","",(VLOOKUP($A194,ACOUSTIC_PIVOT_TABLE!$B$4:$AO$500,36,FALSE)))</f>
        <v/>
      </c>
      <c r="BP194" s="27" t="str">
        <f>IF($A194="","",(VLOOKUP($A194,ACOUSTIC_PIVOT_TABLE!$B$4:$AO$500,37,FALSE)))</f>
        <v/>
      </c>
      <c r="BQ194" s="27" t="str">
        <f>IF($A194="","",(VLOOKUP($A194,ACOUSTIC_PIVOT_TABLE!$B$4:$AO$500,38,FALSE)))</f>
        <v/>
      </c>
      <c r="BR194" s="27" t="str">
        <f>IF($A194="","",(VLOOKUP($A194,ACOUSTIC_PIVOT_TABLE!$B$4:$AO$500,39,FALSE)))</f>
        <v/>
      </c>
      <c r="BS194" s="27" t="str">
        <f>IF($A194="","",(VLOOKUP($A194,ACOUSTIC_PIVOT_TABLE!$B$4:$AO$500,40,FALSE)))</f>
        <v/>
      </c>
    </row>
    <row r="195" spans="1:71" x14ac:dyDescent="0.25">
      <c r="A195" s="1" t="str">
        <f>IF(ACOUSTIC_PIVOT_TABLE!B197 = 0, "",ACOUSTIC_PIVOT_TABLE!B197)</f>
        <v/>
      </c>
      <c r="B195" s="1" t="str">
        <f>IF($A195="","",(VLOOKUP($A195,ACOUSTICS_COMBINED!$B$3:$AQ$501,21,FALSE)))</f>
        <v/>
      </c>
      <c r="C195" s="1" t="str">
        <f>IF($A195="","",(VLOOKUP($A195,ACOUSTICS_COMBINED!$B$3:$AQ$501,22,FALSE)))</f>
        <v/>
      </c>
      <c r="D195" s="1" t="str">
        <f>IF($A195="","",(VLOOKUP($A195,ACOUSTICS_COMBINED!$B$3:$AQ$501,12,FALSE)))</f>
        <v/>
      </c>
      <c r="E195" s="1" t="str">
        <f>IF($A195="","",(VLOOKUP($A195,ACOUSTICS_COMBINED!$B$3:$AQ$501,13,FALSE)))</f>
        <v/>
      </c>
      <c r="F195" s="1" t="str">
        <f>IF($A195="","",(VLOOKUP($A195,ACOUSTICS_COMBINED!$B$3:$AQ$501,14,FALSE)))</f>
        <v/>
      </c>
      <c r="G195" s="1" t="str">
        <f>IF($A195="","",(VLOOKUP($A195,ACOUSTICS_COMBINED!$B$3:$AQ$501,23,FALSE)))</f>
        <v/>
      </c>
      <c r="H195" s="1" t="str">
        <f>IF($A195="","",(VLOOKUP($A195,ACOUSTICS_COMBINED!$B$3:$AQ$501,24,FALSE)))</f>
        <v/>
      </c>
      <c r="I195" s="1" t="str">
        <f>IF($A195="","",(VLOOKUP($A195,ACOUSTICS_COMBINED!$B$3:$AQ$501,15,FALSE)))</f>
        <v/>
      </c>
      <c r="J195" s="1" t="str">
        <f>IF($A195="","",(VLOOKUP($A195,ACOUSTICS_COMBINED!$B$3:$AQ$501,16,FALSE)))</f>
        <v/>
      </c>
      <c r="K195" s="1" t="str">
        <f>IF($A195="","",(VLOOKUP($A195,ACOUSTICS_COMBINED!$B$3:$AQ$501,17,FALSE)))</f>
        <v/>
      </c>
      <c r="L195" s="1" t="str">
        <f>IF($A195="","",(VLOOKUP($A195,ACOUSTICS_COMBINED!$B$3:$AQ$501,18,FALSE)))</f>
        <v/>
      </c>
      <c r="M195" s="1" t="str">
        <f>IF($A195="","",(VLOOKUP($A195,ACOUSTICS_COMBINED!$B$3:$AQ$501,25,FALSE)))</f>
        <v/>
      </c>
      <c r="N195" s="16" t="str">
        <f>IF($A195="","",(VLOOKUP($A195,ACOUSTICS_COMBINED!$B$3:$AQ$501,19,FALSE)))</f>
        <v/>
      </c>
      <c r="O195" s="16" t="str">
        <f>IF($A195="","",(VLOOKUP($A195,ACOUSTICS_COMBINED!$B$3:$AQ$501,20,FALSE)))</f>
        <v/>
      </c>
      <c r="P195" s="1" t="str">
        <f>IF($A195="","",(VLOOKUP($A195,ACOUSTICS_COMBINED!$B$3:$AQ$501,26,FALSE)))</f>
        <v/>
      </c>
      <c r="Q195" s="1" t="str">
        <f>IF($A195="","",(VLOOKUP($A195,ACOUSTICS_COMBINED!$B$3:$AQ$501,27,FALSE)))</f>
        <v/>
      </c>
      <c r="R195" s="1" t="str">
        <f>IF($A195="","",(VLOOKUP($A195,ACOUSTICS_COMBINED!$B$3:$AQ$501,28,FALSE)))</f>
        <v/>
      </c>
      <c r="S195" s="1" t="str">
        <f>IF($A195="","",(VLOOKUP($A195,ACOUSTICS_COMBINED!$B$3:$AQ$501,29,FALSE)))</f>
        <v/>
      </c>
      <c r="T195" s="1" t="str">
        <f>IF($A195="","",(VLOOKUP($A195,ACOUSTICS_COMBINED!$B$3:$AQ$501,30,FALSE)))</f>
        <v/>
      </c>
      <c r="U195" s="1" t="str">
        <f>IF($A195="","",(VLOOKUP($A195,ACOUSTICS_COMBINED!$B$3:$AQ$501,31,FALSE)))</f>
        <v/>
      </c>
      <c r="V195" s="1" t="str">
        <f>IF($A195="","",(VLOOKUP($A195,ACOUSTICS_COMBINED!$B$3:$AQ$501,32,FALSE)))</f>
        <v/>
      </c>
      <c r="W195" s="1" t="str">
        <f>IF($A195="","",(VLOOKUP($A195,ACOUSTICS_COMBINED!$B$3:$AQ$501,33,FALSE)))</f>
        <v/>
      </c>
      <c r="X195" s="1" t="str">
        <f>IF($A195="","",(VLOOKUP($A195,ACOUSTICS_COMBINED!$B$3:$AQ$501,34,FALSE)))</f>
        <v/>
      </c>
      <c r="Y195" s="1" t="str">
        <f>IF($A195="","",(VLOOKUP($A195,ACOUSTICS_COMBINED!$B$3:$AQ$501,35,FALSE)))</f>
        <v/>
      </c>
      <c r="Z195" s="1" t="str">
        <f>IF($A195="","",(VLOOKUP($A195,ACOUSTICS_COMBINED!$B$3:$AQ$501,36,FALSE)))</f>
        <v/>
      </c>
      <c r="AA195" s="1" t="str">
        <f>IF($A195="","",(VLOOKUP($A195,ACOUSTICS_COMBINED!$B$3:$AQ$501,37,FALSE)))</f>
        <v/>
      </c>
      <c r="AB195" s="1" t="str">
        <f>IF($A195="","",(VLOOKUP($A195,ACOUSTICS_COMBINED!$B$3:$AQ$501,38,FALSE)))</f>
        <v/>
      </c>
      <c r="AC195" s="1" t="str">
        <f>IF($A195="","",(VLOOKUP($A195,ACOUSTICS_COMBINED!$B$3:$AQ$501,39,FALSE)))</f>
        <v/>
      </c>
      <c r="AD195" s="1" t="str">
        <f>IF($A195="","",(VLOOKUP($A195,ACOUSTICS_COMBINED!$B$3:$AQ$501,40,FALSE)))</f>
        <v/>
      </c>
      <c r="AE195" s="1" t="str">
        <f>IF($A195="","",(VLOOKUP($A195,ACOUSTICS_COMBINED!$B$3:$AQ$501,41,FALSE)))</f>
        <v/>
      </c>
      <c r="AF195" s="1" t="str">
        <f>IF($A195="","",(VLOOKUP($A195,ACOUSTICS_COMBINED!$B$3:$AQ$501,42,FALSE)))</f>
        <v/>
      </c>
      <c r="AG195" s="27" t="str">
        <f>IF($A195="","",(VLOOKUP($A195,ACOUSTIC_PIVOT_TABLE!$B$4:$AO$500,2,FALSE)))</f>
        <v/>
      </c>
      <c r="AH195" s="27" t="str">
        <f>IF($A195="","",(VLOOKUP($A195,ACOUSTIC_PIVOT_TABLE!$B$4:$AO$500,3,FALSE)))</f>
        <v/>
      </c>
      <c r="AI195" s="27" t="str">
        <f>IF($A195="","",(VLOOKUP($A195,ACOUSTIC_PIVOT_TABLE!$B$4:$AO$500,4,FALSE)))</f>
        <v/>
      </c>
      <c r="AJ195" s="27" t="str">
        <f>IF($A195="","",(VLOOKUP($A195,ACOUSTIC_PIVOT_TABLE!$B$4:$AO$500,5,FALSE)))</f>
        <v/>
      </c>
      <c r="AK195" s="27" t="str">
        <f>IF($A195="","",(VLOOKUP($A195,ACOUSTIC_PIVOT_TABLE!$B$4:$AO$500,6,FALSE)))</f>
        <v/>
      </c>
      <c r="AL195" s="27" t="str">
        <f>IF($A195="","",(VLOOKUP($A195,ACOUSTIC_PIVOT_TABLE!$B$4:$AO$500,7,FALSE)))</f>
        <v/>
      </c>
      <c r="AM195" s="27" t="str">
        <f>IF($A195="","",(VLOOKUP($A195,ACOUSTIC_PIVOT_TABLE!$B$4:$AO$500,8,FALSE)))</f>
        <v/>
      </c>
      <c r="AN195" s="27" t="str">
        <f>IF($A195="","",(VLOOKUP($A195,ACOUSTIC_PIVOT_TABLE!$B$4:$AO$500,9,FALSE)))</f>
        <v/>
      </c>
      <c r="AO195" s="27" t="str">
        <f>IF($A195="","",(VLOOKUP($A195,ACOUSTIC_PIVOT_TABLE!$B$4:$AO$500,10,FALSE)))</f>
        <v/>
      </c>
      <c r="AP195" s="27" t="str">
        <f>IF($A195="","",(VLOOKUP($A195,ACOUSTIC_PIVOT_TABLE!$B$4:$AO$500,11,FALSE)))</f>
        <v/>
      </c>
      <c r="AQ195" s="27" t="str">
        <f>IF($A195="","",(VLOOKUP($A195,ACOUSTIC_PIVOT_TABLE!$B$4:$AO$500,12,FALSE)))</f>
        <v/>
      </c>
      <c r="AR195" s="27" t="str">
        <f>IF($A195="","",(VLOOKUP($A195,ACOUSTIC_PIVOT_TABLE!$B$4:$AO$500,13,FALSE)))</f>
        <v/>
      </c>
      <c r="AS195" s="27" t="str">
        <f>IF($A195="","",(VLOOKUP($A195,ACOUSTIC_PIVOT_TABLE!$B$4:$AO$500,14,FALSE)))</f>
        <v/>
      </c>
      <c r="AT195" s="27" t="str">
        <f>IF($A195="","",(VLOOKUP($A195,ACOUSTIC_PIVOT_TABLE!$B$4:$AO$500,15,FALSE)))</f>
        <v/>
      </c>
      <c r="AU195" s="27" t="str">
        <f>IF($A195="","",(VLOOKUP($A195,ACOUSTIC_PIVOT_TABLE!$B$4:$AO$500,16,FALSE)))</f>
        <v/>
      </c>
      <c r="AV195" s="27" t="str">
        <f>IF($A195="","",(VLOOKUP($A195,ACOUSTIC_PIVOT_TABLE!$B$4:$AO$500,17,FALSE)))</f>
        <v/>
      </c>
      <c r="AW195" s="27" t="str">
        <f>IF($A195="","",(VLOOKUP($A195,ACOUSTIC_PIVOT_TABLE!$B$4:$AO$500,18,FALSE)))</f>
        <v/>
      </c>
      <c r="AX195" s="27" t="str">
        <f>IF($A195="","",(VLOOKUP($A195,ACOUSTIC_PIVOT_TABLE!$B$4:$AO$500,19,FALSE)))</f>
        <v/>
      </c>
      <c r="AY195" s="27" t="str">
        <f>IF($A195="","",(VLOOKUP($A195,ACOUSTIC_PIVOT_TABLE!$B$4:$AO$500,20,FALSE)))</f>
        <v/>
      </c>
      <c r="AZ195" s="27" t="str">
        <f>IF($A195="","",(VLOOKUP($A195,ACOUSTIC_PIVOT_TABLE!$B$4:$AO$500,21,FALSE)))</f>
        <v/>
      </c>
      <c r="BA195" s="27" t="str">
        <f>IF($A195="","",(VLOOKUP($A195,ACOUSTIC_PIVOT_TABLE!$B$4:$AO$500,22,FALSE)))</f>
        <v/>
      </c>
      <c r="BB195" s="27" t="str">
        <f>IF($A195="","",(VLOOKUP($A195,ACOUSTIC_PIVOT_TABLE!$B$4:$AO$500,23,FALSE)))</f>
        <v/>
      </c>
      <c r="BC195" s="27" t="str">
        <f>IF($A195="","",(VLOOKUP($A195,ACOUSTIC_PIVOT_TABLE!$B$4:$AO$500,24,FALSE)))</f>
        <v/>
      </c>
      <c r="BD195" s="27" t="str">
        <f>IF($A195="","",(VLOOKUP($A195,ACOUSTIC_PIVOT_TABLE!$B$4:$AO$500,25,FALSE)))</f>
        <v/>
      </c>
      <c r="BE195" s="27" t="str">
        <f>IF($A195="","",(VLOOKUP($A195,ACOUSTIC_PIVOT_TABLE!$B$4:$AO$500,26,FALSE)))</f>
        <v/>
      </c>
      <c r="BF195" s="27" t="str">
        <f>IF($A195="","",(VLOOKUP($A195,ACOUSTIC_PIVOT_TABLE!$B$4:$AO$500,27,FALSE)))</f>
        <v/>
      </c>
      <c r="BG195" s="27" t="str">
        <f>IF($A195="","",(VLOOKUP($A195,ACOUSTIC_PIVOT_TABLE!$B$4:$AO$500,28,FALSE)))</f>
        <v/>
      </c>
      <c r="BH195" s="27" t="str">
        <f>IF($A195="","",(VLOOKUP($A195,ACOUSTIC_PIVOT_TABLE!$B$4:$AO$500,29,FALSE)))</f>
        <v/>
      </c>
      <c r="BI195" s="27" t="str">
        <f>IF($A195="","",(VLOOKUP($A195,ACOUSTIC_PIVOT_TABLE!$B$4:$AO$500,30,FALSE)))</f>
        <v/>
      </c>
      <c r="BJ195" s="27" t="str">
        <f>IF($A195="","",(VLOOKUP($A195,ACOUSTIC_PIVOT_TABLE!$B$4:$AO$500,31,FALSE)))</f>
        <v/>
      </c>
      <c r="BK195" s="27" t="str">
        <f>IF($A195="","",(VLOOKUP($A195,ACOUSTIC_PIVOT_TABLE!$B$4:$AO$500,32,FALSE)))</f>
        <v/>
      </c>
      <c r="BL195" s="27" t="str">
        <f>IF($A195="","",(VLOOKUP($A195,ACOUSTIC_PIVOT_TABLE!$B$4:$AO$500,33,FALSE)))</f>
        <v/>
      </c>
      <c r="BM195" s="27" t="str">
        <f>IF($A195="","",(VLOOKUP($A195,ACOUSTIC_PIVOT_TABLE!$B$4:$AO$500,34,FALSE)))</f>
        <v/>
      </c>
      <c r="BN195" s="27" t="str">
        <f>IF($A195="","",(VLOOKUP($A195,ACOUSTIC_PIVOT_TABLE!$B$4:$AO$500,35,FALSE)))</f>
        <v/>
      </c>
      <c r="BO195" s="27" t="str">
        <f>IF($A195="","",(VLOOKUP($A195,ACOUSTIC_PIVOT_TABLE!$B$4:$AO$500,36,FALSE)))</f>
        <v/>
      </c>
      <c r="BP195" s="27" t="str">
        <f>IF($A195="","",(VLOOKUP($A195,ACOUSTIC_PIVOT_TABLE!$B$4:$AO$500,37,FALSE)))</f>
        <v/>
      </c>
      <c r="BQ195" s="27" t="str">
        <f>IF($A195="","",(VLOOKUP($A195,ACOUSTIC_PIVOT_TABLE!$B$4:$AO$500,38,FALSE)))</f>
        <v/>
      </c>
      <c r="BR195" s="27" t="str">
        <f>IF($A195="","",(VLOOKUP($A195,ACOUSTIC_PIVOT_TABLE!$B$4:$AO$500,39,FALSE)))</f>
        <v/>
      </c>
      <c r="BS195" s="27" t="str">
        <f>IF($A195="","",(VLOOKUP($A195,ACOUSTIC_PIVOT_TABLE!$B$4:$AO$500,40,FALSE)))</f>
        <v/>
      </c>
    </row>
    <row r="196" spans="1:71" x14ac:dyDescent="0.25">
      <c r="A196" s="1" t="str">
        <f>IF(ACOUSTIC_PIVOT_TABLE!B198 = 0, "",ACOUSTIC_PIVOT_TABLE!B198)</f>
        <v/>
      </c>
      <c r="B196" s="1" t="str">
        <f>IF($A196="","",(VLOOKUP($A196,ACOUSTICS_COMBINED!$B$3:$AQ$501,21,FALSE)))</f>
        <v/>
      </c>
      <c r="C196" s="1" t="str">
        <f>IF($A196="","",(VLOOKUP($A196,ACOUSTICS_COMBINED!$B$3:$AQ$501,22,FALSE)))</f>
        <v/>
      </c>
      <c r="D196" s="1" t="str">
        <f>IF($A196="","",(VLOOKUP($A196,ACOUSTICS_COMBINED!$B$3:$AQ$501,12,FALSE)))</f>
        <v/>
      </c>
      <c r="E196" s="1" t="str">
        <f>IF($A196="","",(VLOOKUP($A196,ACOUSTICS_COMBINED!$B$3:$AQ$501,13,FALSE)))</f>
        <v/>
      </c>
      <c r="F196" s="1" t="str">
        <f>IF($A196="","",(VLOOKUP($A196,ACOUSTICS_COMBINED!$B$3:$AQ$501,14,FALSE)))</f>
        <v/>
      </c>
      <c r="G196" s="1" t="str">
        <f>IF($A196="","",(VLOOKUP($A196,ACOUSTICS_COMBINED!$B$3:$AQ$501,23,FALSE)))</f>
        <v/>
      </c>
      <c r="H196" s="1" t="str">
        <f>IF($A196="","",(VLOOKUP($A196,ACOUSTICS_COMBINED!$B$3:$AQ$501,24,FALSE)))</f>
        <v/>
      </c>
      <c r="I196" s="1" t="str">
        <f>IF($A196="","",(VLOOKUP($A196,ACOUSTICS_COMBINED!$B$3:$AQ$501,15,FALSE)))</f>
        <v/>
      </c>
      <c r="J196" s="1" t="str">
        <f>IF($A196="","",(VLOOKUP($A196,ACOUSTICS_COMBINED!$B$3:$AQ$501,16,FALSE)))</f>
        <v/>
      </c>
      <c r="K196" s="1" t="str">
        <f>IF($A196="","",(VLOOKUP($A196,ACOUSTICS_COMBINED!$B$3:$AQ$501,17,FALSE)))</f>
        <v/>
      </c>
      <c r="L196" s="1" t="str">
        <f>IF($A196="","",(VLOOKUP($A196,ACOUSTICS_COMBINED!$B$3:$AQ$501,18,FALSE)))</f>
        <v/>
      </c>
      <c r="M196" s="1" t="str">
        <f>IF($A196="","",(VLOOKUP($A196,ACOUSTICS_COMBINED!$B$3:$AQ$501,25,FALSE)))</f>
        <v/>
      </c>
      <c r="N196" s="16" t="str">
        <f>IF($A196="","",(VLOOKUP($A196,ACOUSTICS_COMBINED!$B$3:$AQ$501,19,FALSE)))</f>
        <v/>
      </c>
      <c r="O196" s="16" t="str">
        <f>IF($A196="","",(VLOOKUP($A196,ACOUSTICS_COMBINED!$B$3:$AQ$501,20,FALSE)))</f>
        <v/>
      </c>
      <c r="P196" s="1" t="str">
        <f>IF($A196="","",(VLOOKUP($A196,ACOUSTICS_COMBINED!$B$3:$AQ$501,26,FALSE)))</f>
        <v/>
      </c>
      <c r="Q196" s="1" t="str">
        <f>IF($A196="","",(VLOOKUP($A196,ACOUSTICS_COMBINED!$B$3:$AQ$501,27,FALSE)))</f>
        <v/>
      </c>
      <c r="R196" s="1" t="str">
        <f>IF($A196="","",(VLOOKUP($A196,ACOUSTICS_COMBINED!$B$3:$AQ$501,28,FALSE)))</f>
        <v/>
      </c>
      <c r="S196" s="1" t="str">
        <f>IF($A196="","",(VLOOKUP($A196,ACOUSTICS_COMBINED!$B$3:$AQ$501,29,FALSE)))</f>
        <v/>
      </c>
      <c r="T196" s="1" t="str">
        <f>IF($A196="","",(VLOOKUP($A196,ACOUSTICS_COMBINED!$B$3:$AQ$501,30,FALSE)))</f>
        <v/>
      </c>
      <c r="U196" s="1" t="str">
        <f>IF($A196="","",(VLOOKUP($A196,ACOUSTICS_COMBINED!$B$3:$AQ$501,31,FALSE)))</f>
        <v/>
      </c>
      <c r="V196" s="1" t="str">
        <f>IF($A196="","",(VLOOKUP($A196,ACOUSTICS_COMBINED!$B$3:$AQ$501,32,FALSE)))</f>
        <v/>
      </c>
      <c r="W196" s="1" t="str">
        <f>IF($A196="","",(VLOOKUP($A196,ACOUSTICS_COMBINED!$B$3:$AQ$501,33,FALSE)))</f>
        <v/>
      </c>
      <c r="X196" s="1" t="str">
        <f>IF($A196="","",(VLOOKUP($A196,ACOUSTICS_COMBINED!$B$3:$AQ$501,34,FALSE)))</f>
        <v/>
      </c>
      <c r="Y196" s="1" t="str">
        <f>IF($A196="","",(VLOOKUP($A196,ACOUSTICS_COMBINED!$B$3:$AQ$501,35,FALSE)))</f>
        <v/>
      </c>
      <c r="Z196" s="1" t="str">
        <f>IF($A196="","",(VLOOKUP($A196,ACOUSTICS_COMBINED!$B$3:$AQ$501,36,FALSE)))</f>
        <v/>
      </c>
      <c r="AA196" s="1" t="str">
        <f>IF($A196="","",(VLOOKUP($A196,ACOUSTICS_COMBINED!$B$3:$AQ$501,37,FALSE)))</f>
        <v/>
      </c>
      <c r="AB196" s="1" t="str">
        <f>IF($A196="","",(VLOOKUP($A196,ACOUSTICS_COMBINED!$B$3:$AQ$501,38,FALSE)))</f>
        <v/>
      </c>
      <c r="AC196" s="1" t="str">
        <f>IF($A196="","",(VLOOKUP($A196,ACOUSTICS_COMBINED!$B$3:$AQ$501,39,FALSE)))</f>
        <v/>
      </c>
      <c r="AD196" s="1" t="str">
        <f>IF($A196="","",(VLOOKUP($A196,ACOUSTICS_COMBINED!$B$3:$AQ$501,40,FALSE)))</f>
        <v/>
      </c>
      <c r="AE196" s="1" t="str">
        <f>IF($A196="","",(VLOOKUP($A196,ACOUSTICS_COMBINED!$B$3:$AQ$501,41,FALSE)))</f>
        <v/>
      </c>
      <c r="AF196" s="1" t="str">
        <f>IF($A196="","",(VLOOKUP($A196,ACOUSTICS_COMBINED!$B$3:$AQ$501,42,FALSE)))</f>
        <v/>
      </c>
      <c r="AG196" s="27" t="str">
        <f>IF($A196="","",(VLOOKUP($A196,ACOUSTIC_PIVOT_TABLE!$B$4:$AO$500,2,FALSE)))</f>
        <v/>
      </c>
      <c r="AH196" s="27" t="str">
        <f>IF($A196="","",(VLOOKUP($A196,ACOUSTIC_PIVOT_TABLE!$B$4:$AO$500,3,FALSE)))</f>
        <v/>
      </c>
      <c r="AI196" s="27" t="str">
        <f>IF($A196="","",(VLOOKUP($A196,ACOUSTIC_PIVOT_TABLE!$B$4:$AO$500,4,FALSE)))</f>
        <v/>
      </c>
      <c r="AJ196" s="27" t="str">
        <f>IF($A196="","",(VLOOKUP($A196,ACOUSTIC_PIVOT_TABLE!$B$4:$AO$500,5,FALSE)))</f>
        <v/>
      </c>
      <c r="AK196" s="27" t="str">
        <f>IF($A196="","",(VLOOKUP($A196,ACOUSTIC_PIVOT_TABLE!$B$4:$AO$500,6,FALSE)))</f>
        <v/>
      </c>
      <c r="AL196" s="27" t="str">
        <f>IF($A196="","",(VLOOKUP($A196,ACOUSTIC_PIVOT_TABLE!$B$4:$AO$500,7,FALSE)))</f>
        <v/>
      </c>
      <c r="AM196" s="27" t="str">
        <f>IF($A196="","",(VLOOKUP($A196,ACOUSTIC_PIVOT_TABLE!$B$4:$AO$500,8,FALSE)))</f>
        <v/>
      </c>
      <c r="AN196" s="27" t="str">
        <f>IF($A196="","",(VLOOKUP($A196,ACOUSTIC_PIVOT_TABLE!$B$4:$AO$500,9,FALSE)))</f>
        <v/>
      </c>
      <c r="AO196" s="27" t="str">
        <f>IF($A196="","",(VLOOKUP($A196,ACOUSTIC_PIVOT_TABLE!$B$4:$AO$500,10,FALSE)))</f>
        <v/>
      </c>
      <c r="AP196" s="27" t="str">
        <f>IF($A196="","",(VLOOKUP($A196,ACOUSTIC_PIVOT_TABLE!$B$4:$AO$500,11,FALSE)))</f>
        <v/>
      </c>
      <c r="AQ196" s="27" t="str">
        <f>IF($A196="","",(VLOOKUP($A196,ACOUSTIC_PIVOT_TABLE!$B$4:$AO$500,12,FALSE)))</f>
        <v/>
      </c>
      <c r="AR196" s="27" t="str">
        <f>IF($A196="","",(VLOOKUP($A196,ACOUSTIC_PIVOT_TABLE!$B$4:$AO$500,13,FALSE)))</f>
        <v/>
      </c>
      <c r="AS196" s="27" t="str">
        <f>IF($A196="","",(VLOOKUP($A196,ACOUSTIC_PIVOT_TABLE!$B$4:$AO$500,14,FALSE)))</f>
        <v/>
      </c>
      <c r="AT196" s="27" t="str">
        <f>IF($A196="","",(VLOOKUP($A196,ACOUSTIC_PIVOT_TABLE!$B$4:$AO$500,15,FALSE)))</f>
        <v/>
      </c>
      <c r="AU196" s="27" t="str">
        <f>IF($A196="","",(VLOOKUP($A196,ACOUSTIC_PIVOT_TABLE!$B$4:$AO$500,16,FALSE)))</f>
        <v/>
      </c>
      <c r="AV196" s="27" t="str">
        <f>IF($A196="","",(VLOOKUP($A196,ACOUSTIC_PIVOT_TABLE!$B$4:$AO$500,17,FALSE)))</f>
        <v/>
      </c>
      <c r="AW196" s="27" t="str">
        <f>IF($A196="","",(VLOOKUP($A196,ACOUSTIC_PIVOT_TABLE!$B$4:$AO$500,18,FALSE)))</f>
        <v/>
      </c>
      <c r="AX196" s="27" t="str">
        <f>IF($A196="","",(VLOOKUP($A196,ACOUSTIC_PIVOT_TABLE!$B$4:$AO$500,19,FALSE)))</f>
        <v/>
      </c>
      <c r="AY196" s="27" t="str">
        <f>IF($A196="","",(VLOOKUP($A196,ACOUSTIC_PIVOT_TABLE!$B$4:$AO$500,20,FALSE)))</f>
        <v/>
      </c>
      <c r="AZ196" s="27" t="str">
        <f>IF($A196="","",(VLOOKUP($A196,ACOUSTIC_PIVOT_TABLE!$B$4:$AO$500,21,FALSE)))</f>
        <v/>
      </c>
      <c r="BA196" s="27" t="str">
        <f>IF($A196="","",(VLOOKUP($A196,ACOUSTIC_PIVOT_TABLE!$B$4:$AO$500,22,FALSE)))</f>
        <v/>
      </c>
      <c r="BB196" s="27" t="str">
        <f>IF($A196="","",(VLOOKUP($A196,ACOUSTIC_PIVOT_TABLE!$B$4:$AO$500,23,FALSE)))</f>
        <v/>
      </c>
      <c r="BC196" s="27" t="str">
        <f>IF($A196="","",(VLOOKUP($A196,ACOUSTIC_PIVOT_TABLE!$B$4:$AO$500,24,FALSE)))</f>
        <v/>
      </c>
      <c r="BD196" s="27" t="str">
        <f>IF($A196="","",(VLOOKUP($A196,ACOUSTIC_PIVOT_TABLE!$B$4:$AO$500,25,FALSE)))</f>
        <v/>
      </c>
      <c r="BE196" s="27" t="str">
        <f>IF($A196="","",(VLOOKUP($A196,ACOUSTIC_PIVOT_TABLE!$B$4:$AO$500,26,FALSE)))</f>
        <v/>
      </c>
      <c r="BF196" s="27" t="str">
        <f>IF($A196="","",(VLOOKUP($A196,ACOUSTIC_PIVOT_TABLE!$B$4:$AO$500,27,FALSE)))</f>
        <v/>
      </c>
      <c r="BG196" s="27" t="str">
        <f>IF($A196="","",(VLOOKUP($A196,ACOUSTIC_PIVOT_TABLE!$B$4:$AO$500,28,FALSE)))</f>
        <v/>
      </c>
      <c r="BH196" s="27" t="str">
        <f>IF($A196="","",(VLOOKUP($A196,ACOUSTIC_PIVOT_TABLE!$B$4:$AO$500,29,FALSE)))</f>
        <v/>
      </c>
      <c r="BI196" s="27" t="str">
        <f>IF($A196="","",(VLOOKUP($A196,ACOUSTIC_PIVOT_TABLE!$B$4:$AO$500,30,FALSE)))</f>
        <v/>
      </c>
      <c r="BJ196" s="27" t="str">
        <f>IF($A196="","",(VLOOKUP($A196,ACOUSTIC_PIVOT_TABLE!$B$4:$AO$500,31,FALSE)))</f>
        <v/>
      </c>
      <c r="BK196" s="27" t="str">
        <f>IF($A196="","",(VLOOKUP($A196,ACOUSTIC_PIVOT_TABLE!$B$4:$AO$500,32,FALSE)))</f>
        <v/>
      </c>
      <c r="BL196" s="27" t="str">
        <f>IF($A196="","",(VLOOKUP($A196,ACOUSTIC_PIVOT_TABLE!$B$4:$AO$500,33,FALSE)))</f>
        <v/>
      </c>
      <c r="BM196" s="27" t="str">
        <f>IF($A196="","",(VLOOKUP($A196,ACOUSTIC_PIVOT_TABLE!$B$4:$AO$500,34,FALSE)))</f>
        <v/>
      </c>
      <c r="BN196" s="27" t="str">
        <f>IF($A196="","",(VLOOKUP($A196,ACOUSTIC_PIVOT_TABLE!$B$4:$AO$500,35,FALSE)))</f>
        <v/>
      </c>
      <c r="BO196" s="27" t="str">
        <f>IF($A196="","",(VLOOKUP($A196,ACOUSTIC_PIVOT_TABLE!$B$4:$AO$500,36,FALSE)))</f>
        <v/>
      </c>
      <c r="BP196" s="27" t="str">
        <f>IF($A196="","",(VLOOKUP($A196,ACOUSTIC_PIVOT_TABLE!$B$4:$AO$500,37,FALSE)))</f>
        <v/>
      </c>
      <c r="BQ196" s="27" t="str">
        <f>IF($A196="","",(VLOOKUP($A196,ACOUSTIC_PIVOT_TABLE!$B$4:$AO$500,38,FALSE)))</f>
        <v/>
      </c>
      <c r="BR196" s="27" t="str">
        <f>IF($A196="","",(VLOOKUP($A196,ACOUSTIC_PIVOT_TABLE!$B$4:$AO$500,39,FALSE)))</f>
        <v/>
      </c>
      <c r="BS196" s="27" t="str">
        <f>IF($A196="","",(VLOOKUP($A196,ACOUSTIC_PIVOT_TABLE!$B$4:$AO$500,40,FALSE)))</f>
        <v/>
      </c>
    </row>
    <row r="197" spans="1:71" x14ac:dyDescent="0.25">
      <c r="A197" s="1" t="str">
        <f>IF(ACOUSTIC_PIVOT_TABLE!B199 = 0, "",ACOUSTIC_PIVOT_TABLE!B199)</f>
        <v/>
      </c>
      <c r="B197" s="1" t="str">
        <f>IF($A197="","",(VLOOKUP($A197,ACOUSTICS_COMBINED!$B$3:$AQ$501,21,FALSE)))</f>
        <v/>
      </c>
      <c r="C197" s="1" t="str">
        <f>IF($A197="","",(VLOOKUP($A197,ACOUSTICS_COMBINED!$B$3:$AQ$501,22,FALSE)))</f>
        <v/>
      </c>
      <c r="D197" s="1" t="str">
        <f>IF($A197="","",(VLOOKUP($A197,ACOUSTICS_COMBINED!$B$3:$AQ$501,12,FALSE)))</f>
        <v/>
      </c>
      <c r="E197" s="1" t="str">
        <f>IF($A197="","",(VLOOKUP($A197,ACOUSTICS_COMBINED!$B$3:$AQ$501,13,FALSE)))</f>
        <v/>
      </c>
      <c r="F197" s="1" t="str">
        <f>IF($A197="","",(VLOOKUP($A197,ACOUSTICS_COMBINED!$B$3:$AQ$501,14,FALSE)))</f>
        <v/>
      </c>
      <c r="G197" s="1" t="str">
        <f>IF($A197="","",(VLOOKUP($A197,ACOUSTICS_COMBINED!$B$3:$AQ$501,23,FALSE)))</f>
        <v/>
      </c>
      <c r="H197" s="1" t="str">
        <f>IF($A197="","",(VLOOKUP($A197,ACOUSTICS_COMBINED!$B$3:$AQ$501,24,FALSE)))</f>
        <v/>
      </c>
      <c r="I197" s="1" t="str">
        <f>IF($A197="","",(VLOOKUP($A197,ACOUSTICS_COMBINED!$B$3:$AQ$501,15,FALSE)))</f>
        <v/>
      </c>
      <c r="J197" s="1" t="str">
        <f>IF($A197="","",(VLOOKUP($A197,ACOUSTICS_COMBINED!$B$3:$AQ$501,16,FALSE)))</f>
        <v/>
      </c>
      <c r="K197" s="1" t="str">
        <f>IF($A197="","",(VLOOKUP($A197,ACOUSTICS_COMBINED!$B$3:$AQ$501,17,FALSE)))</f>
        <v/>
      </c>
      <c r="L197" s="1" t="str">
        <f>IF($A197="","",(VLOOKUP($A197,ACOUSTICS_COMBINED!$B$3:$AQ$501,18,FALSE)))</f>
        <v/>
      </c>
      <c r="M197" s="1" t="str">
        <f>IF($A197="","",(VLOOKUP($A197,ACOUSTICS_COMBINED!$B$3:$AQ$501,25,FALSE)))</f>
        <v/>
      </c>
      <c r="N197" s="16" t="str">
        <f>IF($A197="","",(VLOOKUP($A197,ACOUSTICS_COMBINED!$B$3:$AQ$501,19,FALSE)))</f>
        <v/>
      </c>
      <c r="O197" s="16" t="str">
        <f>IF($A197="","",(VLOOKUP($A197,ACOUSTICS_COMBINED!$B$3:$AQ$501,20,FALSE)))</f>
        <v/>
      </c>
      <c r="P197" s="1" t="str">
        <f>IF($A197="","",(VLOOKUP($A197,ACOUSTICS_COMBINED!$B$3:$AQ$501,26,FALSE)))</f>
        <v/>
      </c>
      <c r="Q197" s="1" t="str">
        <f>IF($A197="","",(VLOOKUP($A197,ACOUSTICS_COMBINED!$B$3:$AQ$501,27,FALSE)))</f>
        <v/>
      </c>
      <c r="R197" s="1" t="str">
        <f>IF($A197="","",(VLOOKUP($A197,ACOUSTICS_COMBINED!$B$3:$AQ$501,28,FALSE)))</f>
        <v/>
      </c>
      <c r="S197" s="1" t="str">
        <f>IF($A197="","",(VLOOKUP($A197,ACOUSTICS_COMBINED!$B$3:$AQ$501,29,FALSE)))</f>
        <v/>
      </c>
      <c r="T197" s="1" t="str">
        <f>IF($A197="","",(VLOOKUP($A197,ACOUSTICS_COMBINED!$B$3:$AQ$501,30,FALSE)))</f>
        <v/>
      </c>
      <c r="U197" s="1" t="str">
        <f>IF($A197="","",(VLOOKUP($A197,ACOUSTICS_COMBINED!$B$3:$AQ$501,31,FALSE)))</f>
        <v/>
      </c>
      <c r="V197" s="1" t="str">
        <f>IF($A197="","",(VLOOKUP($A197,ACOUSTICS_COMBINED!$B$3:$AQ$501,32,FALSE)))</f>
        <v/>
      </c>
      <c r="W197" s="1" t="str">
        <f>IF($A197="","",(VLOOKUP($A197,ACOUSTICS_COMBINED!$B$3:$AQ$501,33,FALSE)))</f>
        <v/>
      </c>
      <c r="X197" s="1" t="str">
        <f>IF($A197="","",(VLOOKUP($A197,ACOUSTICS_COMBINED!$B$3:$AQ$501,34,FALSE)))</f>
        <v/>
      </c>
      <c r="Y197" s="1" t="str">
        <f>IF($A197="","",(VLOOKUP($A197,ACOUSTICS_COMBINED!$B$3:$AQ$501,35,FALSE)))</f>
        <v/>
      </c>
      <c r="Z197" s="1" t="str">
        <f>IF($A197="","",(VLOOKUP($A197,ACOUSTICS_COMBINED!$B$3:$AQ$501,36,FALSE)))</f>
        <v/>
      </c>
      <c r="AA197" s="1" t="str">
        <f>IF($A197="","",(VLOOKUP($A197,ACOUSTICS_COMBINED!$B$3:$AQ$501,37,FALSE)))</f>
        <v/>
      </c>
      <c r="AB197" s="1" t="str">
        <f>IF($A197="","",(VLOOKUP($A197,ACOUSTICS_COMBINED!$B$3:$AQ$501,38,FALSE)))</f>
        <v/>
      </c>
      <c r="AC197" s="1" t="str">
        <f>IF($A197="","",(VLOOKUP($A197,ACOUSTICS_COMBINED!$B$3:$AQ$501,39,FALSE)))</f>
        <v/>
      </c>
      <c r="AD197" s="1" t="str">
        <f>IF($A197="","",(VLOOKUP($A197,ACOUSTICS_COMBINED!$B$3:$AQ$501,40,FALSE)))</f>
        <v/>
      </c>
      <c r="AE197" s="1" t="str">
        <f>IF($A197="","",(VLOOKUP($A197,ACOUSTICS_COMBINED!$B$3:$AQ$501,41,FALSE)))</f>
        <v/>
      </c>
      <c r="AF197" s="1" t="str">
        <f>IF($A197="","",(VLOOKUP($A197,ACOUSTICS_COMBINED!$B$3:$AQ$501,42,FALSE)))</f>
        <v/>
      </c>
      <c r="AG197" s="27" t="str">
        <f>IF($A197="","",(VLOOKUP($A197,ACOUSTIC_PIVOT_TABLE!$B$4:$AO$500,2,FALSE)))</f>
        <v/>
      </c>
      <c r="AH197" s="27" t="str">
        <f>IF($A197="","",(VLOOKUP($A197,ACOUSTIC_PIVOT_TABLE!$B$4:$AO$500,3,FALSE)))</f>
        <v/>
      </c>
      <c r="AI197" s="27" t="str">
        <f>IF($A197="","",(VLOOKUP($A197,ACOUSTIC_PIVOT_TABLE!$B$4:$AO$500,4,FALSE)))</f>
        <v/>
      </c>
      <c r="AJ197" s="27" t="str">
        <f>IF($A197="","",(VLOOKUP($A197,ACOUSTIC_PIVOT_TABLE!$B$4:$AO$500,5,FALSE)))</f>
        <v/>
      </c>
      <c r="AK197" s="27" t="str">
        <f>IF($A197="","",(VLOOKUP($A197,ACOUSTIC_PIVOT_TABLE!$B$4:$AO$500,6,FALSE)))</f>
        <v/>
      </c>
      <c r="AL197" s="27" t="str">
        <f>IF($A197="","",(VLOOKUP($A197,ACOUSTIC_PIVOT_TABLE!$B$4:$AO$500,7,FALSE)))</f>
        <v/>
      </c>
      <c r="AM197" s="27" t="str">
        <f>IF($A197="","",(VLOOKUP($A197,ACOUSTIC_PIVOT_TABLE!$B$4:$AO$500,8,FALSE)))</f>
        <v/>
      </c>
      <c r="AN197" s="27" t="str">
        <f>IF($A197="","",(VLOOKUP($A197,ACOUSTIC_PIVOT_TABLE!$B$4:$AO$500,9,FALSE)))</f>
        <v/>
      </c>
      <c r="AO197" s="27" t="str">
        <f>IF($A197="","",(VLOOKUP($A197,ACOUSTIC_PIVOT_TABLE!$B$4:$AO$500,10,FALSE)))</f>
        <v/>
      </c>
      <c r="AP197" s="27" t="str">
        <f>IF($A197="","",(VLOOKUP($A197,ACOUSTIC_PIVOT_TABLE!$B$4:$AO$500,11,FALSE)))</f>
        <v/>
      </c>
      <c r="AQ197" s="27" t="str">
        <f>IF($A197="","",(VLOOKUP($A197,ACOUSTIC_PIVOT_TABLE!$B$4:$AO$500,12,FALSE)))</f>
        <v/>
      </c>
      <c r="AR197" s="27" t="str">
        <f>IF($A197="","",(VLOOKUP($A197,ACOUSTIC_PIVOT_TABLE!$B$4:$AO$500,13,FALSE)))</f>
        <v/>
      </c>
      <c r="AS197" s="27" t="str">
        <f>IF($A197="","",(VLOOKUP($A197,ACOUSTIC_PIVOT_TABLE!$B$4:$AO$500,14,FALSE)))</f>
        <v/>
      </c>
      <c r="AT197" s="27" t="str">
        <f>IF($A197="","",(VLOOKUP($A197,ACOUSTIC_PIVOT_TABLE!$B$4:$AO$500,15,FALSE)))</f>
        <v/>
      </c>
      <c r="AU197" s="27" t="str">
        <f>IF($A197="","",(VLOOKUP($A197,ACOUSTIC_PIVOT_TABLE!$B$4:$AO$500,16,FALSE)))</f>
        <v/>
      </c>
      <c r="AV197" s="27" t="str">
        <f>IF($A197="","",(VLOOKUP($A197,ACOUSTIC_PIVOT_TABLE!$B$4:$AO$500,17,FALSE)))</f>
        <v/>
      </c>
      <c r="AW197" s="27" t="str">
        <f>IF($A197="","",(VLOOKUP($A197,ACOUSTIC_PIVOT_TABLE!$B$4:$AO$500,18,FALSE)))</f>
        <v/>
      </c>
      <c r="AX197" s="27" t="str">
        <f>IF($A197="","",(VLOOKUP($A197,ACOUSTIC_PIVOT_TABLE!$B$4:$AO$500,19,FALSE)))</f>
        <v/>
      </c>
      <c r="AY197" s="27" t="str">
        <f>IF($A197="","",(VLOOKUP($A197,ACOUSTIC_PIVOT_TABLE!$B$4:$AO$500,20,FALSE)))</f>
        <v/>
      </c>
      <c r="AZ197" s="27" t="str">
        <f>IF($A197="","",(VLOOKUP($A197,ACOUSTIC_PIVOT_TABLE!$B$4:$AO$500,21,FALSE)))</f>
        <v/>
      </c>
      <c r="BA197" s="27" t="str">
        <f>IF($A197="","",(VLOOKUP($A197,ACOUSTIC_PIVOT_TABLE!$B$4:$AO$500,22,FALSE)))</f>
        <v/>
      </c>
      <c r="BB197" s="27" t="str">
        <f>IF($A197="","",(VLOOKUP($A197,ACOUSTIC_PIVOT_TABLE!$B$4:$AO$500,23,FALSE)))</f>
        <v/>
      </c>
      <c r="BC197" s="27" t="str">
        <f>IF($A197="","",(VLOOKUP($A197,ACOUSTIC_PIVOT_TABLE!$B$4:$AO$500,24,FALSE)))</f>
        <v/>
      </c>
      <c r="BD197" s="27" t="str">
        <f>IF($A197="","",(VLOOKUP($A197,ACOUSTIC_PIVOT_TABLE!$B$4:$AO$500,25,FALSE)))</f>
        <v/>
      </c>
      <c r="BE197" s="27" t="str">
        <f>IF($A197="","",(VLOOKUP($A197,ACOUSTIC_PIVOT_TABLE!$B$4:$AO$500,26,FALSE)))</f>
        <v/>
      </c>
      <c r="BF197" s="27" t="str">
        <f>IF($A197="","",(VLOOKUP($A197,ACOUSTIC_PIVOT_TABLE!$B$4:$AO$500,27,FALSE)))</f>
        <v/>
      </c>
      <c r="BG197" s="27" t="str">
        <f>IF($A197="","",(VLOOKUP($A197,ACOUSTIC_PIVOT_TABLE!$B$4:$AO$500,28,FALSE)))</f>
        <v/>
      </c>
      <c r="BH197" s="27" t="str">
        <f>IF($A197="","",(VLOOKUP($A197,ACOUSTIC_PIVOT_TABLE!$B$4:$AO$500,29,FALSE)))</f>
        <v/>
      </c>
      <c r="BI197" s="27" t="str">
        <f>IF($A197="","",(VLOOKUP($A197,ACOUSTIC_PIVOT_TABLE!$B$4:$AO$500,30,FALSE)))</f>
        <v/>
      </c>
      <c r="BJ197" s="27" t="str">
        <f>IF($A197="","",(VLOOKUP($A197,ACOUSTIC_PIVOT_TABLE!$B$4:$AO$500,31,FALSE)))</f>
        <v/>
      </c>
      <c r="BK197" s="27" t="str">
        <f>IF($A197="","",(VLOOKUP($A197,ACOUSTIC_PIVOT_TABLE!$B$4:$AO$500,32,FALSE)))</f>
        <v/>
      </c>
      <c r="BL197" s="27" t="str">
        <f>IF($A197="","",(VLOOKUP($A197,ACOUSTIC_PIVOT_TABLE!$B$4:$AO$500,33,FALSE)))</f>
        <v/>
      </c>
      <c r="BM197" s="27" t="str">
        <f>IF($A197="","",(VLOOKUP($A197,ACOUSTIC_PIVOT_TABLE!$B$4:$AO$500,34,FALSE)))</f>
        <v/>
      </c>
      <c r="BN197" s="27" t="str">
        <f>IF($A197="","",(VLOOKUP($A197,ACOUSTIC_PIVOT_TABLE!$B$4:$AO$500,35,FALSE)))</f>
        <v/>
      </c>
      <c r="BO197" s="27" t="str">
        <f>IF($A197="","",(VLOOKUP($A197,ACOUSTIC_PIVOT_TABLE!$B$4:$AO$500,36,FALSE)))</f>
        <v/>
      </c>
      <c r="BP197" s="27" t="str">
        <f>IF($A197="","",(VLOOKUP($A197,ACOUSTIC_PIVOT_TABLE!$B$4:$AO$500,37,FALSE)))</f>
        <v/>
      </c>
      <c r="BQ197" s="27" t="str">
        <f>IF($A197="","",(VLOOKUP($A197,ACOUSTIC_PIVOT_TABLE!$B$4:$AO$500,38,FALSE)))</f>
        <v/>
      </c>
      <c r="BR197" s="27" t="str">
        <f>IF($A197="","",(VLOOKUP($A197,ACOUSTIC_PIVOT_TABLE!$B$4:$AO$500,39,FALSE)))</f>
        <v/>
      </c>
      <c r="BS197" s="27" t="str">
        <f>IF($A197="","",(VLOOKUP($A197,ACOUSTIC_PIVOT_TABLE!$B$4:$AO$500,40,FALSE)))</f>
        <v/>
      </c>
    </row>
    <row r="198" spans="1:71" x14ac:dyDescent="0.25">
      <c r="A198" s="1" t="str">
        <f>IF(ACOUSTIC_PIVOT_TABLE!B200 = 0, "",ACOUSTIC_PIVOT_TABLE!B200)</f>
        <v/>
      </c>
      <c r="B198" s="1" t="str">
        <f>IF($A198="","",(VLOOKUP($A198,ACOUSTICS_COMBINED!$B$3:$AQ$501,21,FALSE)))</f>
        <v/>
      </c>
      <c r="C198" s="1" t="str">
        <f>IF($A198="","",(VLOOKUP($A198,ACOUSTICS_COMBINED!$B$3:$AQ$501,22,FALSE)))</f>
        <v/>
      </c>
      <c r="D198" s="1" t="str">
        <f>IF($A198="","",(VLOOKUP($A198,ACOUSTICS_COMBINED!$B$3:$AQ$501,12,FALSE)))</f>
        <v/>
      </c>
      <c r="E198" s="1" t="str">
        <f>IF($A198="","",(VLOOKUP($A198,ACOUSTICS_COMBINED!$B$3:$AQ$501,13,FALSE)))</f>
        <v/>
      </c>
      <c r="F198" s="1" t="str">
        <f>IF($A198="","",(VLOOKUP($A198,ACOUSTICS_COMBINED!$B$3:$AQ$501,14,FALSE)))</f>
        <v/>
      </c>
      <c r="G198" s="1" t="str">
        <f>IF($A198="","",(VLOOKUP($A198,ACOUSTICS_COMBINED!$B$3:$AQ$501,23,FALSE)))</f>
        <v/>
      </c>
      <c r="H198" s="1" t="str">
        <f>IF($A198="","",(VLOOKUP($A198,ACOUSTICS_COMBINED!$B$3:$AQ$501,24,FALSE)))</f>
        <v/>
      </c>
      <c r="I198" s="1" t="str">
        <f>IF($A198="","",(VLOOKUP($A198,ACOUSTICS_COMBINED!$B$3:$AQ$501,15,FALSE)))</f>
        <v/>
      </c>
      <c r="J198" s="1" t="str">
        <f>IF($A198="","",(VLOOKUP($A198,ACOUSTICS_COMBINED!$B$3:$AQ$501,16,FALSE)))</f>
        <v/>
      </c>
      <c r="K198" s="1" t="str">
        <f>IF($A198="","",(VLOOKUP($A198,ACOUSTICS_COMBINED!$B$3:$AQ$501,17,FALSE)))</f>
        <v/>
      </c>
      <c r="L198" s="1" t="str">
        <f>IF($A198="","",(VLOOKUP($A198,ACOUSTICS_COMBINED!$B$3:$AQ$501,18,FALSE)))</f>
        <v/>
      </c>
      <c r="M198" s="1" t="str">
        <f>IF($A198="","",(VLOOKUP($A198,ACOUSTICS_COMBINED!$B$3:$AQ$501,25,FALSE)))</f>
        <v/>
      </c>
      <c r="N198" s="16" t="str">
        <f>IF($A198="","",(VLOOKUP($A198,ACOUSTICS_COMBINED!$B$3:$AQ$501,19,FALSE)))</f>
        <v/>
      </c>
      <c r="O198" s="16" t="str">
        <f>IF($A198="","",(VLOOKUP($A198,ACOUSTICS_COMBINED!$B$3:$AQ$501,20,FALSE)))</f>
        <v/>
      </c>
      <c r="P198" s="1" t="str">
        <f>IF($A198="","",(VLOOKUP($A198,ACOUSTICS_COMBINED!$B$3:$AQ$501,26,FALSE)))</f>
        <v/>
      </c>
      <c r="Q198" s="1" t="str">
        <f>IF($A198="","",(VLOOKUP($A198,ACOUSTICS_COMBINED!$B$3:$AQ$501,27,FALSE)))</f>
        <v/>
      </c>
      <c r="R198" s="1" t="str">
        <f>IF($A198="","",(VLOOKUP($A198,ACOUSTICS_COMBINED!$B$3:$AQ$501,28,FALSE)))</f>
        <v/>
      </c>
      <c r="S198" s="1" t="str">
        <f>IF($A198="","",(VLOOKUP($A198,ACOUSTICS_COMBINED!$B$3:$AQ$501,29,FALSE)))</f>
        <v/>
      </c>
      <c r="T198" s="1" t="str">
        <f>IF($A198="","",(VLOOKUP($A198,ACOUSTICS_COMBINED!$B$3:$AQ$501,30,FALSE)))</f>
        <v/>
      </c>
      <c r="U198" s="1" t="str">
        <f>IF($A198="","",(VLOOKUP($A198,ACOUSTICS_COMBINED!$B$3:$AQ$501,31,FALSE)))</f>
        <v/>
      </c>
      <c r="V198" s="1" t="str">
        <f>IF($A198="","",(VLOOKUP($A198,ACOUSTICS_COMBINED!$B$3:$AQ$501,32,FALSE)))</f>
        <v/>
      </c>
      <c r="W198" s="1" t="str">
        <f>IF($A198="","",(VLOOKUP($A198,ACOUSTICS_COMBINED!$B$3:$AQ$501,33,FALSE)))</f>
        <v/>
      </c>
      <c r="X198" s="1" t="str">
        <f>IF($A198="","",(VLOOKUP($A198,ACOUSTICS_COMBINED!$B$3:$AQ$501,34,FALSE)))</f>
        <v/>
      </c>
      <c r="Y198" s="1" t="str">
        <f>IF($A198="","",(VLOOKUP($A198,ACOUSTICS_COMBINED!$B$3:$AQ$501,35,FALSE)))</f>
        <v/>
      </c>
      <c r="Z198" s="1" t="str">
        <f>IF($A198="","",(VLOOKUP($A198,ACOUSTICS_COMBINED!$B$3:$AQ$501,36,FALSE)))</f>
        <v/>
      </c>
      <c r="AA198" s="1" t="str">
        <f>IF($A198="","",(VLOOKUP($A198,ACOUSTICS_COMBINED!$B$3:$AQ$501,37,FALSE)))</f>
        <v/>
      </c>
      <c r="AB198" s="1" t="str">
        <f>IF($A198="","",(VLOOKUP($A198,ACOUSTICS_COMBINED!$B$3:$AQ$501,38,FALSE)))</f>
        <v/>
      </c>
      <c r="AC198" s="1" t="str">
        <f>IF($A198="","",(VLOOKUP($A198,ACOUSTICS_COMBINED!$B$3:$AQ$501,39,FALSE)))</f>
        <v/>
      </c>
      <c r="AD198" s="1" t="str">
        <f>IF($A198="","",(VLOOKUP($A198,ACOUSTICS_COMBINED!$B$3:$AQ$501,40,FALSE)))</f>
        <v/>
      </c>
      <c r="AE198" s="1" t="str">
        <f>IF($A198="","",(VLOOKUP($A198,ACOUSTICS_COMBINED!$B$3:$AQ$501,41,FALSE)))</f>
        <v/>
      </c>
      <c r="AF198" s="1" t="str">
        <f>IF($A198="","",(VLOOKUP($A198,ACOUSTICS_COMBINED!$B$3:$AQ$501,42,FALSE)))</f>
        <v/>
      </c>
      <c r="AG198" s="27" t="str">
        <f>IF($A198="","",(VLOOKUP($A198,ACOUSTIC_PIVOT_TABLE!$B$4:$AO$500,2,FALSE)))</f>
        <v/>
      </c>
      <c r="AH198" s="27" t="str">
        <f>IF($A198="","",(VLOOKUP($A198,ACOUSTIC_PIVOT_TABLE!$B$4:$AO$500,3,FALSE)))</f>
        <v/>
      </c>
      <c r="AI198" s="27" t="str">
        <f>IF($A198="","",(VLOOKUP($A198,ACOUSTIC_PIVOT_TABLE!$B$4:$AO$500,4,FALSE)))</f>
        <v/>
      </c>
      <c r="AJ198" s="27" t="str">
        <f>IF($A198="","",(VLOOKUP($A198,ACOUSTIC_PIVOT_TABLE!$B$4:$AO$500,5,FALSE)))</f>
        <v/>
      </c>
      <c r="AK198" s="27" t="str">
        <f>IF($A198="","",(VLOOKUP($A198,ACOUSTIC_PIVOT_TABLE!$B$4:$AO$500,6,FALSE)))</f>
        <v/>
      </c>
      <c r="AL198" s="27" t="str">
        <f>IF($A198="","",(VLOOKUP($A198,ACOUSTIC_PIVOT_TABLE!$B$4:$AO$500,7,FALSE)))</f>
        <v/>
      </c>
      <c r="AM198" s="27" t="str">
        <f>IF($A198="","",(VLOOKUP($A198,ACOUSTIC_PIVOT_TABLE!$B$4:$AO$500,8,FALSE)))</f>
        <v/>
      </c>
      <c r="AN198" s="27" t="str">
        <f>IF($A198="","",(VLOOKUP($A198,ACOUSTIC_PIVOT_TABLE!$B$4:$AO$500,9,FALSE)))</f>
        <v/>
      </c>
      <c r="AO198" s="27" t="str">
        <f>IF($A198="","",(VLOOKUP($A198,ACOUSTIC_PIVOT_TABLE!$B$4:$AO$500,10,FALSE)))</f>
        <v/>
      </c>
      <c r="AP198" s="27" t="str">
        <f>IF($A198="","",(VLOOKUP($A198,ACOUSTIC_PIVOT_TABLE!$B$4:$AO$500,11,FALSE)))</f>
        <v/>
      </c>
      <c r="AQ198" s="27" t="str">
        <f>IF($A198="","",(VLOOKUP($A198,ACOUSTIC_PIVOT_TABLE!$B$4:$AO$500,12,FALSE)))</f>
        <v/>
      </c>
      <c r="AR198" s="27" t="str">
        <f>IF($A198="","",(VLOOKUP($A198,ACOUSTIC_PIVOT_TABLE!$B$4:$AO$500,13,FALSE)))</f>
        <v/>
      </c>
      <c r="AS198" s="27" t="str">
        <f>IF($A198="","",(VLOOKUP($A198,ACOUSTIC_PIVOT_TABLE!$B$4:$AO$500,14,FALSE)))</f>
        <v/>
      </c>
      <c r="AT198" s="27" t="str">
        <f>IF($A198="","",(VLOOKUP($A198,ACOUSTIC_PIVOT_TABLE!$B$4:$AO$500,15,FALSE)))</f>
        <v/>
      </c>
      <c r="AU198" s="27" t="str">
        <f>IF($A198="","",(VLOOKUP($A198,ACOUSTIC_PIVOT_TABLE!$B$4:$AO$500,16,FALSE)))</f>
        <v/>
      </c>
      <c r="AV198" s="27" t="str">
        <f>IF($A198="","",(VLOOKUP($A198,ACOUSTIC_PIVOT_TABLE!$B$4:$AO$500,17,FALSE)))</f>
        <v/>
      </c>
      <c r="AW198" s="27" t="str">
        <f>IF($A198="","",(VLOOKUP($A198,ACOUSTIC_PIVOT_TABLE!$B$4:$AO$500,18,FALSE)))</f>
        <v/>
      </c>
      <c r="AX198" s="27" t="str">
        <f>IF($A198="","",(VLOOKUP($A198,ACOUSTIC_PIVOT_TABLE!$B$4:$AO$500,19,FALSE)))</f>
        <v/>
      </c>
      <c r="AY198" s="27" t="str">
        <f>IF($A198="","",(VLOOKUP($A198,ACOUSTIC_PIVOT_TABLE!$B$4:$AO$500,20,FALSE)))</f>
        <v/>
      </c>
      <c r="AZ198" s="27" t="str">
        <f>IF($A198="","",(VLOOKUP($A198,ACOUSTIC_PIVOT_TABLE!$B$4:$AO$500,21,FALSE)))</f>
        <v/>
      </c>
      <c r="BA198" s="27" t="str">
        <f>IF($A198="","",(VLOOKUP($A198,ACOUSTIC_PIVOT_TABLE!$B$4:$AO$500,22,FALSE)))</f>
        <v/>
      </c>
      <c r="BB198" s="27" t="str">
        <f>IF($A198="","",(VLOOKUP($A198,ACOUSTIC_PIVOT_TABLE!$B$4:$AO$500,23,FALSE)))</f>
        <v/>
      </c>
      <c r="BC198" s="27" t="str">
        <f>IF($A198="","",(VLOOKUP($A198,ACOUSTIC_PIVOT_TABLE!$B$4:$AO$500,24,FALSE)))</f>
        <v/>
      </c>
      <c r="BD198" s="27" t="str">
        <f>IF($A198="","",(VLOOKUP($A198,ACOUSTIC_PIVOT_TABLE!$B$4:$AO$500,25,FALSE)))</f>
        <v/>
      </c>
      <c r="BE198" s="27" t="str">
        <f>IF($A198="","",(VLOOKUP($A198,ACOUSTIC_PIVOT_TABLE!$B$4:$AO$500,26,FALSE)))</f>
        <v/>
      </c>
      <c r="BF198" s="27" t="str">
        <f>IF($A198="","",(VLOOKUP($A198,ACOUSTIC_PIVOT_TABLE!$B$4:$AO$500,27,FALSE)))</f>
        <v/>
      </c>
      <c r="BG198" s="27" t="str">
        <f>IF($A198="","",(VLOOKUP($A198,ACOUSTIC_PIVOT_TABLE!$B$4:$AO$500,28,FALSE)))</f>
        <v/>
      </c>
      <c r="BH198" s="27" t="str">
        <f>IF($A198="","",(VLOOKUP($A198,ACOUSTIC_PIVOT_TABLE!$B$4:$AO$500,29,FALSE)))</f>
        <v/>
      </c>
      <c r="BI198" s="27" t="str">
        <f>IF($A198="","",(VLOOKUP($A198,ACOUSTIC_PIVOT_TABLE!$B$4:$AO$500,30,FALSE)))</f>
        <v/>
      </c>
      <c r="BJ198" s="27" t="str">
        <f>IF($A198="","",(VLOOKUP($A198,ACOUSTIC_PIVOT_TABLE!$B$4:$AO$500,31,FALSE)))</f>
        <v/>
      </c>
      <c r="BK198" s="27" t="str">
        <f>IF($A198="","",(VLOOKUP($A198,ACOUSTIC_PIVOT_TABLE!$B$4:$AO$500,32,FALSE)))</f>
        <v/>
      </c>
      <c r="BL198" s="27" t="str">
        <f>IF($A198="","",(VLOOKUP($A198,ACOUSTIC_PIVOT_TABLE!$B$4:$AO$500,33,FALSE)))</f>
        <v/>
      </c>
      <c r="BM198" s="27" t="str">
        <f>IF($A198="","",(VLOOKUP($A198,ACOUSTIC_PIVOT_TABLE!$B$4:$AO$500,34,FALSE)))</f>
        <v/>
      </c>
      <c r="BN198" s="27" t="str">
        <f>IF($A198="","",(VLOOKUP($A198,ACOUSTIC_PIVOT_TABLE!$B$4:$AO$500,35,FALSE)))</f>
        <v/>
      </c>
      <c r="BO198" s="27" t="str">
        <f>IF($A198="","",(VLOOKUP($A198,ACOUSTIC_PIVOT_TABLE!$B$4:$AO$500,36,FALSE)))</f>
        <v/>
      </c>
      <c r="BP198" s="27" t="str">
        <f>IF($A198="","",(VLOOKUP($A198,ACOUSTIC_PIVOT_TABLE!$B$4:$AO$500,37,FALSE)))</f>
        <v/>
      </c>
      <c r="BQ198" s="27" t="str">
        <f>IF($A198="","",(VLOOKUP($A198,ACOUSTIC_PIVOT_TABLE!$B$4:$AO$500,38,FALSE)))</f>
        <v/>
      </c>
      <c r="BR198" s="27" t="str">
        <f>IF($A198="","",(VLOOKUP($A198,ACOUSTIC_PIVOT_TABLE!$B$4:$AO$500,39,FALSE)))</f>
        <v/>
      </c>
      <c r="BS198" s="27" t="str">
        <f>IF($A198="","",(VLOOKUP($A198,ACOUSTIC_PIVOT_TABLE!$B$4:$AO$500,40,FALSE)))</f>
        <v/>
      </c>
    </row>
    <row r="199" spans="1:71" x14ac:dyDescent="0.25">
      <c r="A199" s="1" t="str">
        <f>IF(ACOUSTIC_PIVOT_TABLE!B201 = 0, "",ACOUSTIC_PIVOT_TABLE!B201)</f>
        <v/>
      </c>
      <c r="B199" s="1" t="str">
        <f>IF($A199="","",(VLOOKUP($A199,ACOUSTICS_COMBINED!$B$3:$AQ$501,21,FALSE)))</f>
        <v/>
      </c>
      <c r="C199" s="1" t="str">
        <f>IF($A199="","",(VLOOKUP($A199,ACOUSTICS_COMBINED!$B$3:$AQ$501,22,FALSE)))</f>
        <v/>
      </c>
      <c r="D199" s="1" t="str">
        <f>IF($A199="","",(VLOOKUP($A199,ACOUSTICS_COMBINED!$B$3:$AQ$501,12,FALSE)))</f>
        <v/>
      </c>
      <c r="E199" s="1" t="str">
        <f>IF($A199="","",(VLOOKUP($A199,ACOUSTICS_COMBINED!$B$3:$AQ$501,13,FALSE)))</f>
        <v/>
      </c>
      <c r="F199" s="1" t="str">
        <f>IF($A199="","",(VLOOKUP($A199,ACOUSTICS_COMBINED!$B$3:$AQ$501,14,FALSE)))</f>
        <v/>
      </c>
      <c r="G199" s="1" t="str">
        <f>IF($A199="","",(VLOOKUP($A199,ACOUSTICS_COMBINED!$B$3:$AQ$501,23,FALSE)))</f>
        <v/>
      </c>
      <c r="H199" s="1" t="str">
        <f>IF($A199="","",(VLOOKUP($A199,ACOUSTICS_COMBINED!$B$3:$AQ$501,24,FALSE)))</f>
        <v/>
      </c>
      <c r="I199" s="1" t="str">
        <f>IF($A199="","",(VLOOKUP($A199,ACOUSTICS_COMBINED!$B$3:$AQ$501,15,FALSE)))</f>
        <v/>
      </c>
      <c r="J199" s="1" t="str">
        <f>IF($A199="","",(VLOOKUP($A199,ACOUSTICS_COMBINED!$B$3:$AQ$501,16,FALSE)))</f>
        <v/>
      </c>
      <c r="K199" s="1" t="str">
        <f>IF($A199="","",(VLOOKUP($A199,ACOUSTICS_COMBINED!$B$3:$AQ$501,17,FALSE)))</f>
        <v/>
      </c>
      <c r="L199" s="1" t="str">
        <f>IF($A199="","",(VLOOKUP($A199,ACOUSTICS_COMBINED!$B$3:$AQ$501,18,FALSE)))</f>
        <v/>
      </c>
      <c r="M199" s="1" t="str">
        <f>IF($A199="","",(VLOOKUP($A199,ACOUSTICS_COMBINED!$B$3:$AQ$501,25,FALSE)))</f>
        <v/>
      </c>
      <c r="N199" s="16" t="str">
        <f>IF($A199="","",(VLOOKUP($A199,ACOUSTICS_COMBINED!$B$3:$AQ$501,19,FALSE)))</f>
        <v/>
      </c>
      <c r="O199" s="16" t="str">
        <f>IF($A199="","",(VLOOKUP($A199,ACOUSTICS_COMBINED!$B$3:$AQ$501,20,FALSE)))</f>
        <v/>
      </c>
      <c r="P199" s="1" t="str">
        <f>IF($A199="","",(VLOOKUP($A199,ACOUSTICS_COMBINED!$B$3:$AQ$501,26,FALSE)))</f>
        <v/>
      </c>
      <c r="Q199" s="1" t="str">
        <f>IF($A199="","",(VLOOKUP($A199,ACOUSTICS_COMBINED!$B$3:$AQ$501,27,FALSE)))</f>
        <v/>
      </c>
      <c r="R199" s="1" t="str">
        <f>IF($A199="","",(VLOOKUP($A199,ACOUSTICS_COMBINED!$B$3:$AQ$501,28,FALSE)))</f>
        <v/>
      </c>
      <c r="S199" s="1" t="str">
        <f>IF($A199="","",(VLOOKUP($A199,ACOUSTICS_COMBINED!$B$3:$AQ$501,29,FALSE)))</f>
        <v/>
      </c>
      <c r="T199" s="1" t="str">
        <f>IF($A199="","",(VLOOKUP($A199,ACOUSTICS_COMBINED!$B$3:$AQ$501,30,FALSE)))</f>
        <v/>
      </c>
      <c r="U199" s="1" t="str">
        <f>IF($A199="","",(VLOOKUP($A199,ACOUSTICS_COMBINED!$B$3:$AQ$501,31,FALSE)))</f>
        <v/>
      </c>
      <c r="V199" s="1" t="str">
        <f>IF($A199="","",(VLOOKUP($A199,ACOUSTICS_COMBINED!$B$3:$AQ$501,32,FALSE)))</f>
        <v/>
      </c>
      <c r="W199" s="1" t="str">
        <f>IF($A199="","",(VLOOKUP($A199,ACOUSTICS_COMBINED!$B$3:$AQ$501,33,FALSE)))</f>
        <v/>
      </c>
      <c r="X199" s="1" t="str">
        <f>IF($A199="","",(VLOOKUP($A199,ACOUSTICS_COMBINED!$B$3:$AQ$501,34,FALSE)))</f>
        <v/>
      </c>
      <c r="Y199" s="1" t="str">
        <f>IF($A199="","",(VLOOKUP($A199,ACOUSTICS_COMBINED!$B$3:$AQ$501,35,FALSE)))</f>
        <v/>
      </c>
      <c r="Z199" s="1" t="str">
        <f>IF($A199="","",(VLOOKUP($A199,ACOUSTICS_COMBINED!$B$3:$AQ$501,36,FALSE)))</f>
        <v/>
      </c>
      <c r="AA199" s="1" t="str">
        <f>IF($A199="","",(VLOOKUP($A199,ACOUSTICS_COMBINED!$B$3:$AQ$501,37,FALSE)))</f>
        <v/>
      </c>
      <c r="AB199" s="1" t="str">
        <f>IF($A199="","",(VLOOKUP($A199,ACOUSTICS_COMBINED!$B$3:$AQ$501,38,FALSE)))</f>
        <v/>
      </c>
      <c r="AC199" s="1" t="str">
        <f>IF($A199="","",(VLOOKUP($A199,ACOUSTICS_COMBINED!$B$3:$AQ$501,39,FALSE)))</f>
        <v/>
      </c>
      <c r="AD199" s="1" t="str">
        <f>IF($A199="","",(VLOOKUP($A199,ACOUSTICS_COMBINED!$B$3:$AQ$501,40,FALSE)))</f>
        <v/>
      </c>
      <c r="AE199" s="1" t="str">
        <f>IF($A199="","",(VLOOKUP($A199,ACOUSTICS_COMBINED!$B$3:$AQ$501,41,FALSE)))</f>
        <v/>
      </c>
      <c r="AF199" s="1" t="str">
        <f>IF($A199="","",(VLOOKUP($A199,ACOUSTICS_COMBINED!$B$3:$AQ$501,42,FALSE)))</f>
        <v/>
      </c>
      <c r="AG199" s="27" t="str">
        <f>IF($A199="","",(VLOOKUP($A199,ACOUSTIC_PIVOT_TABLE!$B$4:$AO$500,2,FALSE)))</f>
        <v/>
      </c>
      <c r="AH199" s="27" t="str">
        <f>IF($A199="","",(VLOOKUP($A199,ACOUSTIC_PIVOT_TABLE!$B$4:$AO$500,3,FALSE)))</f>
        <v/>
      </c>
      <c r="AI199" s="27" t="str">
        <f>IF($A199="","",(VLOOKUP($A199,ACOUSTIC_PIVOT_TABLE!$B$4:$AO$500,4,FALSE)))</f>
        <v/>
      </c>
      <c r="AJ199" s="27" t="str">
        <f>IF($A199="","",(VLOOKUP($A199,ACOUSTIC_PIVOT_TABLE!$B$4:$AO$500,5,FALSE)))</f>
        <v/>
      </c>
      <c r="AK199" s="27" t="str">
        <f>IF($A199="","",(VLOOKUP($A199,ACOUSTIC_PIVOT_TABLE!$B$4:$AO$500,6,FALSE)))</f>
        <v/>
      </c>
      <c r="AL199" s="27" t="str">
        <f>IF($A199="","",(VLOOKUP($A199,ACOUSTIC_PIVOT_TABLE!$B$4:$AO$500,7,FALSE)))</f>
        <v/>
      </c>
      <c r="AM199" s="27" t="str">
        <f>IF($A199="","",(VLOOKUP($A199,ACOUSTIC_PIVOT_TABLE!$B$4:$AO$500,8,FALSE)))</f>
        <v/>
      </c>
      <c r="AN199" s="27" t="str">
        <f>IF($A199="","",(VLOOKUP($A199,ACOUSTIC_PIVOT_TABLE!$B$4:$AO$500,9,FALSE)))</f>
        <v/>
      </c>
      <c r="AO199" s="27" t="str">
        <f>IF($A199="","",(VLOOKUP($A199,ACOUSTIC_PIVOT_TABLE!$B$4:$AO$500,10,FALSE)))</f>
        <v/>
      </c>
      <c r="AP199" s="27" t="str">
        <f>IF($A199="","",(VLOOKUP($A199,ACOUSTIC_PIVOT_TABLE!$B$4:$AO$500,11,FALSE)))</f>
        <v/>
      </c>
      <c r="AQ199" s="27" t="str">
        <f>IF($A199="","",(VLOOKUP($A199,ACOUSTIC_PIVOT_TABLE!$B$4:$AO$500,12,FALSE)))</f>
        <v/>
      </c>
      <c r="AR199" s="27" t="str">
        <f>IF($A199="","",(VLOOKUP($A199,ACOUSTIC_PIVOT_TABLE!$B$4:$AO$500,13,FALSE)))</f>
        <v/>
      </c>
      <c r="AS199" s="27" t="str">
        <f>IF($A199="","",(VLOOKUP($A199,ACOUSTIC_PIVOT_TABLE!$B$4:$AO$500,14,FALSE)))</f>
        <v/>
      </c>
      <c r="AT199" s="27" t="str">
        <f>IF($A199="","",(VLOOKUP($A199,ACOUSTIC_PIVOT_TABLE!$B$4:$AO$500,15,FALSE)))</f>
        <v/>
      </c>
      <c r="AU199" s="27" t="str">
        <f>IF($A199="","",(VLOOKUP($A199,ACOUSTIC_PIVOT_TABLE!$B$4:$AO$500,16,FALSE)))</f>
        <v/>
      </c>
      <c r="AV199" s="27" t="str">
        <f>IF($A199="","",(VLOOKUP($A199,ACOUSTIC_PIVOT_TABLE!$B$4:$AO$500,17,FALSE)))</f>
        <v/>
      </c>
      <c r="AW199" s="27" t="str">
        <f>IF($A199="","",(VLOOKUP($A199,ACOUSTIC_PIVOT_TABLE!$B$4:$AO$500,18,FALSE)))</f>
        <v/>
      </c>
      <c r="AX199" s="27" t="str">
        <f>IF($A199="","",(VLOOKUP($A199,ACOUSTIC_PIVOT_TABLE!$B$4:$AO$500,19,FALSE)))</f>
        <v/>
      </c>
      <c r="AY199" s="27" t="str">
        <f>IF($A199="","",(VLOOKUP($A199,ACOUSTIC_PIVOT_TABLE!$B$4:$AO$500,20,FALSE)))</f>
        <v/>
      </c>
      <c r="AZ199" s="27" t="str">
        <f>IF($A199="","",(VLOOKUP($A199,ACOUSTIC_PIVOT_TABLE!$B$4:$AO$500,21,FALSE)))</f>
        <v/>
      </c>
      <c r="BA199" s="27" t="str">
        <f>IF($A199="","",(VLOOKUP($A199,ACOUSTIC_PIVOT_TABLE!$B$4:$AO$500,22,FALSE)))</f>
        <v/>
      </c>
      <c r="BB199" s="27" t="str">
        <f>IF($A199="","",(VLOOKUP($A199,ACOUSTIC_PIVOT_TABLE!$B$4:$AO$500,23,FALSE)))</f>
        <v/>
      </c>
      <c r="BC199" s="27" t="str">
        <f>IF($A199="","",(VLOOKUP($A199,ACOUSTIC_PIVOT_TABLE!$B$4:$AO$500,24,FALSE)))</f>
        <v/>
      </c>
      <c r="BD199" s="27" t="str">
        <f>IF($A199="","",(VLOOKUP($A199,ACOUSTIC_PIVOT_TABLE!$B$4:$AO$500,25,FALSE)))</f>
        <v/>
      </c>
      <c r="BE199" s="27" t="str">
        <f>IF($A199="","",(VLOOKUP($A199,ACOUSTIC_PIVOT_TABLE!$B$4:$AO$500,26,FALSE)))</f>
        <v/>
      </c>
      <c r="BF199" s="27" t="str">
        <f>IF($A199="","",(VLOOKUP($A199,ACOUSTIC_PIVOT_TABLE!$B$4:$AO$500,27,FALSE)))</f>
        <v/>
      </c>
      <c r="BG199" s="27" t="str">
        <f>IF($A199="","",(VLOOKUP($A199,ACOUSTIC_PIVOT_TABLE!$B$4:$AO$500,28,FALSE)))</f>
        <v/>
      </c>
      <c r="BH199" s="27" t="str">
        <f>IF($A199="","",(VLOOKUP($A199,ACOUSTIC_PIVOT_TABLE!$B$4:$AO$500,29,FALSE)))</f>
        <v/>
      </c>
      <c r="BI199" s="27" t="str">
        <f>IF($A199="","",(VLOOKUP($A199,ACOUSTIC_PIVOT_TABLE!$B$4:$AO$500,30,FALSE)))</f>
        <v/>
      </c>
      <c r="BJ199" s="27" t="str">
        <f>IF($A199="","",(VLOOKUP($A199,ACOUSTIC_PIVOT_TABLE!$B$4:$AO$500,31,FALSE)))</f>
        <v/>
      </c>
      <c r="BK199" s="27" t="str">
        <f>IF($A199="","",(VLOOKUP($A199,ACOUSTIC_PIVOT_TABLE!$B$4:$AO$500,32,FALSE)))</f>
        <v/>
      </c>
      <c r="BL199" s="27" t="str">
        <f>IF($A199="","",(VLOOKUP($A199,ACOUSTIC_PIVOT_TABLE!$B$4:$AO$500,33,FALSE)))</f>
        <v/>
      </c>
      <c r="BM199" s="27" t="str">
        <f>IF($A199="","",(VLOOKUP($A199,ACOUSTIC_PIVOT_TABLE!$B$4:$AO$500,34,FALSE)))</f>
        <v/>
      </c>
      <c r="BN199" s="27" t="str">
        <f>IF($A199="","",(VLOOKUP($A199,ACOUSTIC_PIVOT_TABLE!$B$4:$AO$500,35,FALSE)))</f>
        <v/>
      </c>
      <c r="BO199" s="27" t="str">
        <f>IF($A199="","",(VLOOKUP($A199,ACOUSTIC_PIVOT_TABLE!$B$4:$AO$500,36,FALSE)))</f>
        <v/>
      </c>
      <c r="BP199" s="27" t="str">
        <f>IF($A199="","",(VLOOKUP($A199,ACOUSTIC_PIVOT_TABLE!$B$4:$AO$500,37,FALSE)))</f>
        <v/>
      </c>
      <c r="BQ199" s="27" t="str">
        <f>IF($A199="","",(VLOOKUP($A199,ACOUSTIC_PIVOT_TABLE!$B$4:$AO$500,38,FALSE)))</f>
        <v/>
      </c>
      <c r="BR199" s="27" t="str">
        <f>IF($A199="","",(VLOOKUP($A199,ACOUSTIC_PIVOT_TABLE!$B$4:$AO$500,39,FALSE)))</f>
        <v/>
      </c>
      <c r="BS199" s="27" t="str">
        <f>IF($A199="","",(VLOOKUP($A199,ACOUSTIC_PIVOT_TABLE!$B$4:$AO$500,40,FALSE)))</f>
        <v/>
      </c>
    </row>
    <row r="200" spans="1:71" x14ac:dyDescent="0.25">
      <c r="A200" s="1" t="str">
        <f>IF(ACOUSTIC_PIVOT_TABLE!B202 = 0, "",ACOUSTIC_PIVOT_TABLE!B202)</f>
        <v/>
      </c>
      <c r="B200" s="1" t="str">
        <f>IF($A200="","",(VLOOKUP($A200,ACOUSTICS_COMBINED!$B$3:$AQ$501,21,FALSE)))</f>
        <v/>
      </c>
      <c r="C200" s="1" t="str">
        <f>IF($A200="","",(VLOOKUP($A200,ACOUSTICS_COMBINED!$B$3:$AQ$501,22,FALSE)))</f>
        <v/>
      </c>
      <c r="D200" s="1" t="str">
        <f>IF($A200="","",(VLOOKUP($A200,ACOUSTICS_COMBINED!$B$3:$AQ$501,12,FALSE)))</f>
        <v/>
      </c>
      <c r="E200" s="1" t="str">
        <f>IF($A200="","",(VLOOKUP($A200,ACOUSTICS_COMBINED!$B$3:$AQ$501,13,FALSE)))</f>
        <v/>
      </c>
      <c r="F200" s="1" t="str">
        <f>IF($A200="","",(VLOOKUP($A200,ACOUSTICS_COMBINED!$B$3:$AQ$501,14,FALSE)))</f>
        <v/>
      </c>
      <c r="G200" s="1" t="str">
        <f>IF($A200="","",(VLOOKUP($A200,ACOUSTICS_COMBINED!$B$3:$AQ$501,23,FALSE)))</f>
        <v/>
      </c>
      <c r="H200" s="1" t="str">
        <f>IF($A200="","",(VLOOKUP($A200,ACOUSTICS_COMBINED!$B$3:$AQ$501,24,FALSE)))</f>
        <v/>
      </c>
      <c r="I200" s="1" t="str">
        <f>IF($A200="","",(VLOOKUP($A200,ACOUSTICS_COMBINED!$B$3:$AQ$501,15,FALSE)))</f>
        <v/>
      </c>
      <c r="J200" s="1" t="str">
        <f>IF($A200="","",(VLOOKUP($A200,ACOUSTICS_COMBINED!$B$3:$AQ$501,16,FALSE)))</f>
        <v/>
      </c>
      <c r="K200" s="1" t="str">
        <f>IF($A200="","",(VLOOKUP($A200,ACOUSTICS_COMBINED!$B$3:$AQ$501,17,FALSE)))</f>
        <v/>
      </c>
      <c r="L200" s="1" t="str">
        <f>IF($A200="","",(VLOOKUP($A200,ACOUSTICS_COMBINED!$B$3:$AQ$501,18,FALSE)))</f>
        <v/>
      </c>
      <c r="M200" s="1" t="str">
        <f>IF($A200="","",(VLOOKUP($A200,ACOUSTICS_COMBINED!$B$3:$AQ$501,25,FALSE)))</f>
        <v/>
      </c>
      <c r="N200" s="16" t="str">
        <f>IF($A200="","",(VLOOKUP($A200,ACOUSTICS_COMBINED!$B$3:$AQ$501,19,FALSE)))</f>
        <v/>
      </c>
      <c r="O200" s="16" t="str">
        <f>IF($A200="","",(VLOOKUP($A200,ACOUSTICS_COMBINED!$B$3:$AQ$501,20,FALSE)))</f>
        <v/>
      </c>
      <c r="P200" s="1" t="str">
        <f>IF($A200="","",(VLOOKUP($A200,ACOUSTICS_COMBINED!$B$3:$AQ$501,26,FALSE)))</f>
        <v/>
      </c>
      <c r="Q200" s="1" t="str">
        <f>IF($A200="","",(VLOOKUP($A200,ACOUSTICS_COMBINED!$B$3:$AQ$501,27,FALSE)))</f>
        <v/>
      </c>
      <c r="R200" s="1" t="str">
        <f>IF($A200="","",(VLOOKUP($A200,ACOUSTICS_COMBINED!$B$3:$AQ$501,28,FALSE)))</f>
        <v/>
      </c>
      <c r="S200" s="1" t="str">
        <f>IF($A200="","",(VLOOKUP($A200,ACOUSTICS_COMBINED!$B$3:$AQ$501,29,FALSE)))</f>
        <v/>
      </c>
      <c r="T200" s="1" t="str">
        <f>IF($A200="","",(VLOOKUP($A200,ACOUSTICS_COMBINED!$B$3:$AQ$501,30,FALSE)))</f>
        <v/>
      </c>
      <c r="U200" s="1" t="str">
        <f>IF($A200="","",(VLOOKUP($A200,ACOUSTICS_COMBINED!$B$3:$AQ$501,31,FALSE)))</f>
        <v/>
      </c>
      <c r="V200" s="1" t="str">
        <f>IF($A200="","",(VLOOKUP($A200,ACOUSTICS_COMBINED!$B$3:$AQ$501,32,FALSE)))</f>
        <v/>
      </c>
      <c r="W200" s="1" t="str">
        <f>IF($A200="","",(VLOOKUP($A200,ACOUSTICS_COMBINED!$B$3:$AQ$501,33,FALSE)))</f>
        <v/>
      </c>
      <c r="X200" s="1" t="str">
        <f>IF($A200="","",(VLOOKUP($A200,ACOUSTICS_COMBINED!$B$3:$AQ$501,34,FALSE)))</f>
        <v/>
      </c>
      <c r="Y200" s="1" t="str">
        <f>IF($A200="","",(VLOOKUP($A200,ACOUSTICS_COMBINED!$B$3:$AQ$501,35,FALSE)))</f>
        <v/>
      </c>
      <c r="Z200" s="1" t="str">
        <f>IF($A200="","",(VLOOKUP($A200,ACOUSTICS_COMBINED!$B$3:$AQ$501,36,FALSE)))</f>
        <v/>
      </c>
      <c r="AA200" s="1" t="str">
        <f>IF($A200="","",(VLOOKUP($A200,ACOUSTICS_COMBINED!$B$3:$AQ$501,37,FALSE)))</f>
        <v/>
      </c>
      <c r="AB200" s="1" t="str">
        <f>IF($A200="","",(VLOOKUP($A200,ACOUSTICS_COMBINED!$B$3:$AQ$501,38,FALSE)))</f>
        <v/>
      </c>
      <c r="AC200" s="1" t="str">
        <f>IF($A200="","",(VLOOKUP($A200,ACOUSTICS_COMBINED!$B$3:$AQ$501,39,FALSE)))</f>
        <v/>
      </c>
      <c r="AD200" s="1" t="str">
        <f>IF($A200="","",(VLOOKUP($A200,ACOUSTICS_COMBINED!$B$3:$AQ$501,40,FALSE)))</f>
        <v/>
      </c>
      <c r="AE200" s="1" t="str">
        <f>IF($A200="","",(VLOOKUP($A200,ACOUSTICS_COMBINED!$B$3:$AQ$501,41,FALSE)))</f>
        <v/>
      </c>
      <c r="AF200" s="1" t="str">
        <f>IF($A200="","",(VLOOKUP($A200,ACOUSTICS_COMBINED!$B$3:$AQ$501,42,FALSE)))</f>
        <v/>
      </c>
      <c r="AG200" s="27" t="str">
        <f>IF($A200="","",(VLOOKUP($A200,ACOUSTIC_PIVOT_TABLE!$B$4:$AO$500,2,FALSE)))</f>
        <v/>
      </c>
      <c r="AH200" s="27" t="str">
        <f>IF($A200="","",(VLOOKUP($A200,ACOUSTIC_PIVOT_TABLE!$B$4:$AO$500,3,FALSE)))</f>
        <v/>
      </c>
      <c r="AI200" s="27" t="str">
        <f>IF($A200="","",(VLOOKUP($A200,ACOUSTIC_PIVOT_TABLE!$B$4:$AO$500,4,FALSE)))</f>
        <v/>
      </c>
      <c r="AJ200" s="27" t="str">
        <f>IF($A200="","",(VLOOKUP($A200,ACOUSTIC_PIVOT_TABLE!$B$4:$AO$500,5,FALSE)))</f>
        <v/>
      </c>
      <c r="AK200" s="27" t="str">
        <f>IF($A200="","",(VLOOKUP($A200,ACOUSTIC_PIVOT_TABLE!$B$4:$AO$500,6,FALSE)))</f>
        <v/>
      </c>
      <c r="AL200" s="27" t="str">
        <f>IF($A200="","",(VLOOKUP($A200,ACOUSTIC_PIVOT_TABLE!$B$4:$AO$500,7,FALSE)))</f>
        <v/>
      </c>
      <c r="AM200" s="27" t="str">
        <f>IF($A200="","",(VLOOKUP($A200,ACOUSTIC_PIVOT_TABLE!$B$4:$AO$500,8,FALSE)))</f>
        <v/>
      </c>
      <c r="AN200" s="27" t="str">
        <f>IF($A200="","",(VLOOKUP($A200,ACOUSTIC_PIVOT_TABLE!$B$4:$AO$500,9,FALSE)))</f>
        <v/>
      </c>
      <c r="AO200" s="27" t="str">
        <f>IF($A200="","",(VLOOKUP($A200,ACOUSTIC_PIVOT_TABLE!$B$4:$AO$500,10,FALSE)))</f>
        <v/>
      </c>
      <c r="AP200" s="27" t="str">
        <f>IF($A200="","",(VLOOKUP($A200,ACOUSTIC_PIVOT_TABLE!$B$4:$AO$500,11,FALSE)))</f>
        <v/>
      </c>
      <c r="AQ200" s="27" t="str">
        <f>IF($A200="","",(VLOOKUP($A200,ACOUSTIC_PIVOT_TABLE!$B$4:$AO$500,12,FALSE)))</f>
        <v/>
      </c>
      <c r="AR200" s="27" t="str">
        <f>IF($A200="","",(VLOOKUP($A200,ACOUSTIC_PIVOT_TABLE!$B$4:$AO$500,13,FALSE)))</f>
        <v/>
      </c>
      <c r="AS200" s="27" t="str">
        <f>IF($A200="","",(VLOOKUP($A200,ACOUSTIC_PIVOT_TABLE!$B$4:$AO$500,14,FALSE)))</f>
        <v/>
      </c>
      <c r="AT200" s="27" t="str">
        <f>IF($A200="","",(VLOOKUP($A200,ACOUSTIC_PIVOT_TABLE!$B$4:$AO$500,15,FALSE)))</f>
        <v/>
      </c>
      <c r="AU200" s="27" t="str">
        <f>IF($A200="","",(VLOOKUP($A200,ACOUSTIC_PIVOT_TABLE!$B$4:$AO$500,16,FALSE)))</f>
        <v/>
      </c>
      <c r="AV200" s="27" t="str">
        <f>IF($A200="","",(VLOOKUP($A200,ACOUSTIC_PIVOT_TABLE!$B$4:$AO$500,17,FALSE)))</f>
        <v/>
      </c>
      <c r="AW200" s="27" t="str">
        <f>IF($A200="","",(VLOOKUP($A200,ACOUSTIC_PIVOT_TABLE!$B$4:$AO$500,18,FALSE)))</f>
        <v/>
      </c>
      <c r="AX200" s="27" t="str">
        <f>IF($A200="","",(VLOOKUP($A200,ACOUSTIC_PIVOT_TABLE!$B$4:$AO$500,19,FALSE)))</f>
        <v/>
      </c>
      <c r="AY200" s="27" t="str">
        <f>IF($A200="","",(VLOOKUP($A200,ACOUSTIC_PIVOT_TABLE!$B$4:$AO$500,20,FALSE)))</f>
        <v/>
      </c>
      <c r="AZ200" s="27" t="str">
        <f>IF($A200="","",(VLOOKUP($A200,ACOUSTIC_PIVOT_TABLE!$B$4:$AO$500,21,FALSE)))</f>
        <v/>
      </c>
      <c r="BA200" s="27" t="str">
        <f>IF($A200="","",(VLOOKUP($A200,ACOUSTIC_PIVOT_TABLE!$B$4:$AO$500,22,FALSE)))</f>
        <v/>
      </c>
      <c r="BB200" s="27" t="str">
        <f>IF($A200="","",(VLOOKUP($A200,ACOUSTIC_PIVOT_TABLE!$B$4:$AO$500,23,FALSE)))</f>
        <v/>
      </c>
      <c r="BC200" s="27" t="str">
        <f>IF($A200="","",(VLOOKUP($A200,ACOUSTIC_PIVOT_TABLE!$B$4:$AO$500,24,FALSE)))</f>
        <v/>
      </c>
      <c r="BD200" s="27" t="str">
        <f>IF($A200="","",(VLOOKUP($A200,ACOUSTIC_PIVOT_TABLE!$B$4:$AO$500,25,FALSE)))</f>
        <v/>
      </c>
      <c r="BE200" s="27" t="str">
        <f>IF($A200="","",(VLOOKUP($A200,ACOUSTIC_PIVOT_TABLE!$B$4:$AO$500,26,FALSE)))</f>
        <v/>
      </c>
      <c r="BF200" s="27" t="str">
        <f>IF($A200="","",(VLOOKUP($A200,ACOUSTIC_PIVOT_TABLE!$B$4:$AO$500,27,FALSE)))</f>
        <v/>
      </c>
      <c r="BG200" s="27" t="str">
        <f>IF($A200="","",(VLOOKUP($A200,ACOUSTIC_PIVOT_TABLE!$B$4:$AO$500,28,FALSE)))</f>
        <v/>
      </c>
      <c r="BH200" s="27" t="str">
        <f>IF($A200="","",(VLOOKUP($A200,ACOUSTIC_PIVOT_TABLE!$B$4:$AO$500,29,FALSE)))</f>
        <v/>
      </c>
      <c r="BI200" s="27" t="str">
        <f>IF($A200="","",(VLOOKUP($A200,ACOUSTIC_PIVOT_TABLE!$B$4:$AO$500,30,FALSE)))</f>
        <v/>
      </c>
      <c r="BJ200" s="27" t="str">
        <f>IF($A200="","",(VLOOKUP($A200,ACOUSTIC_PIVOT_TABLE!$B$4:$AO$500,31,FALSE)))</f>
        <v/>
      </c>
      <c r="BK200" s="27" t="str">
        <f>IF($A200="","",(VLOOKUP($A200,ACOUSTIC_PIVOT_TABLE!$B$4:$AO$500,32,FALSE)))</f>
        <v/>
      </c>
      <c r="BL200" s="27" t="str">
        <f>IF($A200="","",(VLOOKUP($A200,ACOUSTIC_PIVOT_TABLE!$B$4:$AO$500,33,FALSE)))</f>
        <v/>
      </c>
      <c r="BM200" s="27" t="str">
        <f>IF($A200="","",(VLOOKUP($A200,ACOUSTIC_PIVOT_TABLE!$B$4:$AO$500,34,FALSE)))</f>
        <v/>
      </c>
      <c r="BN200" s="27" t="str">
        <f>IF($A200="","",(VLOOKUP($A200,ACOUSTIC_PIVOT_TABLE!$B$4:$AO$500,35,FALSE)))</f>
        <v/>
      </c>
      <c r="BO200" s="27" t="str">
        <f>IF($A200="","",(VLOOKUP($A200,ACOUSTIC_PIVOT_TABLE!$B$4:$AO$500,36,FALSE)))</f>
        <v/>
      </c>
      <c r="BP200" s="27" t="str">
        <f>IF($A200="","",(VLOOKUP($A200,ACOUSTIC_PIVOT_TABLE!$B$4:$AO$500,37,FALSE)))</f>
        <v/>
      </c>
      <c r="BQ200" s="27" t="str">
        <f>IF($A200="","",(VLOOKUP($A200,ACOUSTIC_PIVOT_TABLE!$B$4:$AO$500,38,FALSE)))</f>
        <v/>
      </c>
      <c r="BR200" s="27" t="str">
        <f>IF($A200="","",(VLOOKUP($A200,ACOUSTIC_PIVOT_TABLE!$B$4:$AO$500,39,FALSE)))</f>
        <v/>
      </c>
      <c r="BS200" s="27" t="str">
        <f>IF($A200="","",(VLOOKUP($A200,ACOUSTIC_PIVOT_TABLE!$B$4:$AO$500,40,FALSE)))</f>
        <v/>
      </c>
    </row>
    <row r="201" spans="1:71" x14ac:dyDescent="0.25">
      <c r="A201" s="1" t="str">
        <f>IF(ACOUSTIC_PIVOT_TABLE!B203 = 0, "",ACOUSTIC_PIVOT_TABLE!B203)</f>
        <v/>
      </c>
      <c r="B201" s="1" t="str">
        <f>IF($A201="","",(VLOOKUP($A201,ACOUSTICS_COMBINED!$B$3:$AQ$501,21,FALSE)))</f>
        <v/>
      </c>
      <c r="C201" s="1" t="str">
        <f>IF($A201="","",(VLOOKUP($A201,ACOUSTICS_COMBINED!$B$3:$AQ$501,22,FALSE)))</f>
        <v/>
      </c>
      <c r="D201" s="1" t="str">
        <f>IF($A201="","",(VLOOKUP($A201,ACOUSTICS_COMBINED!$B$3:$AQ$501,12,FALSE)))</f>
        <v/>
      </c>
      <c r="E201" s="1" t="str">
        <f>IF($A201="","",(VLOOKUP($A201,ACOUSTICS_COMBINED!$B$3:$AQ$501,13,FALSE)))</f>
        <v/>
      </c>
      <c r="F201" s="1" t="str">
        <f>IF($A201="","",(VLOOKUP($A201,ACOUSTICS_COMBINED!$B$3:$AQ$501,14,FALSE)))</f>
        <v/>
      </c>
      <c r="G201" s="1" t="str">
        <f>IF($A201="","",(VLOOKUP($A201,ACOUSTICS_COMBINED!$B$3:$AQ$501,23,FALSE)))</f>
        <v/>
      </c>
      <c r="H201" s="1" t="str">
        <f>IF($A201="","",(VLOOKUP($A201,ACOUSTICS_COMBINED!$B$3:$AQ$501,24,FALSE)))</f>
        <v/>
      </c>
      <c r="I201" s="1" t="str">
        <f>IF($A201="","",(VLOOKUP($A201,ACOUSTICS_COMBINED!$B$3:$AQ$501,15,FALSE)))</f>
        <v/>
      </c>
      <c r="J201" s="1" t="str">
        <f>IF($A201="","",(VLOOKUP($A201,ACOUSTICS_COMBINED!$B$3:$AQ$501,16,FALSE)))</f>
        <v/>
      </c>
      <c r="K201" s="1" t="str">
        <f>IF($A201="","",(VLOOKUP($A201,ACOUSTICS_COMBINED!$B$3:$AQ$501,17,FALSE)))</f>
        <v/>
      </c>
      <c r="L201" s="1" t="str">
        <f>IF($A201="","",(VLOOKUP($A201,ACOUSTICS_COMBINED!$B$3:$AQ$501,18,FALSE)))</f>
        <v/>
      </c>
      <c r="M201" s="1" t="str">
        <f>IF($A201="","",(VLOOKUP($A201,ACOUSTICS_COMBINED!$B$3:$AQ$501,25,FALSE)))</f>
        <v/>
      </c>
      <c r="N201" s="16" t="str">
        <f>IF($A201="","",(VLOOKUP($A201,ACOUSTICS_COMBINED!$B$3:$AQ$501,19,FALSE)))</f>
        <v/>
      </c>
      <c r="O201" s="16" t="str">
        <f>IF($A201="","",(VLOOKUP($A201,ACOUSTICS_COMBINED!$B$3:$AQ$501,20,FALSE)))</f>
        <v/>
      </c>
      <c r="P201" s="1" t="str">
        <f>IF($A201="","",(VLOOKUP($A201,ACOUSTICS_COMBINED!$B$3:$AQ$501,26,FALSE)))</f>
        <v/>
      </c>
      <c r="Q201" s="1" t="str">
        <f>IF($A201="","",(VLOOKUP($A201,ACOUSTICS_COMBINED!$B$3:$AQ$501,27,FALSE)))</f>
        <v/>
      </c>
      <c r="R201" s="1" t="str">
        <f>IF($A201="","",(VLOOKUP($A201,ACOUSTICS_COMBINED!$B$3:$AQ$501,28,FALSE)))</f>
        <v/>
      </c>
      <c r="S201" s="1" t="str">
        <f>IF($A201="","",(VLOOKUP($A201,ACOUSTICS_COMBINED!$B$3:$AQ$501,29,FALSE)))</f>
        <v/>
      </c>
      <c r="T201" s="1" t="str">
        <f>IF($A201="","",(VLOOKUP($A201,ACOUSTICS_COMBINED!$B$3:$AQ$501,30,FALSE)))</f>
        <v/>
      </c>
      <c r="U201" s="1" t="str">
        <f>IF($A201="","",(VLOOKUP($A201,ACOUSTICS_COMBINED!$B$3:$AQ$501,31,FALSE)))</f>
        <v/>
      </c>
      <c r="V201" s="1" t="str">
        <f>IF($A201="","",(VLOOKUP($A201,ACOUSTICS_COMBINED!$B$3:$AQ$501,32,FALSE)))</f>
        <v/>
      </c>
      <c r="W201" s="1" t="str">
        <f>IF($A201="","",(VLOOKUP($A201,ACOUSTICS_COMBINED!$B$3:$AQ$501,33,FALSE)))</f>
        <v/>
      </c>
      <c r="X201" s="1" t="str">
        <f>IF($A201="","",(VLOOKUP($A201,ACOUSTICS_COMBINED!$B$3:$AQ$501,34,FALSE)))</f>
        <v/>
      </c>
      <c r="Y201" s="1" t="str">
        <f>IF($A201="","",(VLOOKUP($A201,ACOUSTICS_COMBINED!$B$3:$AQ$501,35,FALSE)))</f>
        <v/>
      </c>
      <c r="Z201" s="1" t="str">
        <f>IF($A201="","",(VLOOKUP($A201,ACOUSTICS_COMBINED!$B$3:$AQ$501,36,FALSE)))</f>
        <v/>
      </c>
      <c r="AA201" s="1" t="str">
        <f>IF($A201="","",(VLOOKUP($A201,ACOUSTICS_COMBINED!$B$3:$AQ$501,37,FALSE)))</f>
        <v/>
      </c>
      <c r="AB201" s="1" t="str">
        <f>IF($A201="","",(VLOOKUP($A201,ACOUSTICS_COMBINED!$B$3:$AQ$501,38,FALSE)))</f>
        <v/>
      </c>
      <c r="AC201" s="1" t="str">
        <f>IF($A201="","",(VLOOKUP($A201,ACOUSTICS_COMBINED!$B$3:$AQ$501,39,FALSE)))</f>
        <v/>
      </c>
      <c r="AD201" s="1" t="str">
        <f>IF($A201="","",(VLOOKUP($A201,ACOUSTICS_COMBINED!$B$3:$AQ$501,40,FALSE)))</f>
        <v/>
      </c>
      <c r="AE201" s="1" t="str">
        <f>IF($A201="","",(VLOOKUP($A201,ACOUSTICS_COMBINED!$B$3:$AQ$501,41,FALSE)))</f>
        <v/>
      </c>
      <c r="AF201" s="1" t="str">
        <f>IF($A201="","",(VLOOKUP($A201,ACOUSTICS_COMBINED!$B$3:$AQ$501,42,FALSE)))</f>
        <v/>
      </c>
      <c r="AG201" s="27" t="str">
        <f>IF($A201="","",(VLOOKUP($A201,ACOUSTIC_PIVOT_TABLE!$B$4:$AO$500,2,FALSE)))</f>
        <v/>
      </c>
      <c r="AH201" s="27" t="str">
        <f>IF($A201="","",(VLOOKUP($A201,ACOUSTIC_PIVOT_TABLE!$B$4:$AO$500,3,FALSE)))</f>
        <v/>
      </c>
      <c r="AI201" s="27" t="str">
        <f>IF($A201="","",(VLOOKUP($A201,ACOUSTIC_PIVOT_TABLE!$B$4:$AO$500,4,FALSE)))</f>
        <v/>
      </c>
      <c r="AJ201" s="27" t="str">
        <f>IF($A201="","",(VLOOKUP($A201,ACOUSTIC_PIVOT_TABLE!$B$4:$AO$500,5,FALSE)))</f>
        <v/>
      </c>
      <c r="AK201" s="27" t="str">
        <f>IF($A201="","",(VLOOKUP($A201,ACOUSTIC_PIVOT_TABLE!$B$4:$AO$500,6,FALSE)))</f>
        <v/>
      </c>
      <c r="AL201" s="27" t="str">
        <f>IF($A201="","",(VLOOKUP($A201,ACOUSTIC_PIVOT_TABLE!$B$4:$AO$500,7,FALSE)))</f>
        <v/>
      </c>
      <c r="AM201" s="27" t="str">
        <f>IF($A201="","",(VLOOKUP($A201,ACOUSTIC_PIVOT_TABLE!$B$4:$AO$500,8,FALSE)))</f>
        <v/>
      </c>
      <c r="AN201" s="27" t="str">
        <f>IF($A201="","",(VLOOKUP($A201,ACOUSTIC_PIVOT_TABLE!$B$4:$AO$500,9,FALSE)))</f>
        <v/>
      </c>
      <c r="AO201" s="27" t="str">
        <f>IF($A201="","",(VLOOKUP($A201,ACOUSTIC_PIVOT_TABLE!$B$4:$AO$500,10,FALSE)))</f>
        <v/>
      </c>
      <c r="AP201" s="27" t="str">
        <f>IF($A201="","",(VLOOKUP($A201,ACOUSTIC_PIVOT_TABLE!$B$4:$AO$500,11,FALSE)))</f>
        <v/>
      </c>
      <c r="AQ201" s="27" t="str">
        <f>IF($A201="","",(VLOOKUP($A201,ACOUSTIC_PIVOT_TABLE!$B$4:$AO$500,12,FALSE)))</f>
        <v/>
      </c>
      <c r="AR201" s="27" t="str">
        <f>IF($A201="","",(VLOOKUP($A201,ACOUSTIC_PIVOT_TABLE!$B$4:$AO$500,13,FALSE)))</f>
        <v/>
      </c>
      <c r="AS201" s="27" t="str">
        <f>IF($A201="","",(VLOOKUP($A201,ACOUSTIC_PIVOT_TABLE!$B$4:$AO$500,14,FALSE)))</f>
        <v/>
      </c>
      <c r="AT201" s="27" t="str">
        <f>IF($A201="","",(VLOOKUP($A201,ACOUSTIC_PIVOT_TABLE!$B$4:$AO$500,15,FALSE)))</f>
        <v/>
      </c>
      <c r="AU201" s="27" t="str">
        <f>IF($A201="","",(VLOOKUP($A201,ACOUSTIC_PIVOT_TABLE!$B$4:$AO$500,16,FALSE)))</f>
        <v/>
      </c>
      <c r="AV201" s="27" t="str">
        <f>IF($A201="","",(VLOOKUP($A201,ACOUSTIC_PIVOT_TABLE!$B$4:$AO$500,17,FALSE)))</f>
        <v/>
      </c>
      <c r="AW201" s="27" t="str">
        <f>IF($A201="","",(VLOOKUP($A201,ACOUSTIC_PIVOT_TABLE!$B$4:$AO$500,18,FALSE)))</f>
        <v/>
      </c>
      <c r="AX201" s="27" t="str">
        <f>IF($A201="","",(VLOOKUP($A201,ACOUSTIC_PIVOT_TABLE!$B$4:$AO$500,19,FALSE)))</f>
        <v/>
      </c>
      <c r="AY201" s="27" t="str">
        <f>IF($A201="","",(VLOOKUP($A201,ACOUSTIC_PIVOT_TABLE!$B$4:$AO$500,20,FALSE)))</f>
        <v/>
      </c>
      <c r="AZ201" s="27" t="str">
        <f>IF($A201="","",(VLOOKUP($A201,ACOUSTIC_PIVOT_TABLE!$B$4:$AO$500,21,FALSE)))</f>
        <v/>
      </c>
      <c r="BA201" s="27" t="str">
        <f>IF($A201="","",(VLOOKUP($A201,ACOUSTIC_PIVOT_TABLE!$B$4:$AO$500,22,FALSE)))</f>
        <v/>
      </c>
      <c r="BB201" s="27" t="str">
        <f>IF($A201="","",(VLOOKUP($A201,ACOUSTIC_PIVOT_TABLE!$B$4:$AO$500,23,FALSE)))</f>
        <v/>
      </c>
      <c r="BC201" s="27" t="str">
        <f>IF($A201="","",(VLOOKUP($A201,ACOUSTIC_PIVOT_TABLE!$B$4:$AO$500,24,FALSE)))</f>
        <v/>
      </c>
      <c r="BD201" s="27" t="str">
        <f>IF($A201="","",(VLOOKUP($A201,ACOUSTIC_PIVOT_TABLE!$B$4:$AO$500,25,FALSE)))</f>
        <v/>
      </c>
      <c r="BE201" s="27" t="str">
        <f>IF($A201="","",(VLOOKUP($A201,ACOUSTIC_PIVOT_TABLE!$B$4:$AO$500,26,FALSE)))</f>
        <v/>
      </c>
      <c r="BF201" s="27" t="str">
        <f>IF($A201="","",(VLOOKUP($A201,ACOUSTIC_PIVOT_TABLE!$B$4:$AO$500,27,FALSE)))</f>
        <v/>
      </c>
      <c r="BG201" s="27" t="str">
        <f>IF($A201="","",(VLOOKUP($A201,ACOUSTIC_PIVOT_TABLE!$B$4:$AO$500,28,FALSE)))</f>
        <v/>
      </c>
      <c r="BH201" s="27" t="str">
        <f>IF($A201="","",(VLOOKUP($A201,ACOUSTIC_PIVOT_TABLE!$B$4:$AO$500,29,FALSE)))</f>
        <v/>
      </c>
      <c r="BI201" s="27" t="str">
        <f>IF($A201="","",(VLOOKUP($A201,ACOUSTIC_PIVOT_TABLE!$B$4:$AO$500,30,FALSE)))</f>
        <v/>
      </c>
      <c r="BJ201" s="27" t="str">
        <f>IF($A201="","",(VLOOKUP($A201,ACOUSTIC_PIVOT_TABLE!$B$4:$AO$500,31,FALSE)))</f>
        <v/>
      </c>
      <c r="BK201" s="27" t="str">
        <f>IF($A201="","",(VLOOKUP($A201,ACOUSTIC_PIVOT_TABLE!$B$4:$AO$500,32,FALSE)))</f>
        <v/>
      </c>
      <c r="BL201" s="27" t="str">
        <f>IF($A201="","",(VLOOKUP($A201,ACOUSTIC_PIVOT_TABLE!$B$4:$AO$500,33,FALSE)))</f>
        <v/>
      </c>
      <c r="BM201" s="27" t="str">
        <f>IF($A201="","",(VLOOKUP($A201,ACOUSTIC_PIVOT_TABLE!$B$4:$AO$500,34,FALSE)))</f>
        <v/>
      </c>
      <c r="BN201" s="27" t="str">
        <f>IF($A201="","",(VLOOKUP($A201,ACOUSTIC_PIVOT_TABLE!$B$4:$AO$500,35,FALSE)))</f>
        <v/>
      </c>
      <c r="BO201" s="27" t="str">
        <f>IF($A201="","",(VLOOKUP($A201,ACOUSTIC_PIVOT_TABLE!$B$4:$AO$500,36,FALSE)))</f>
        <v/>
      </c>
      <c r="BP201" s="27" t="str">
        <f>IF($A201="","",(VLOOKUP($A201,ACOUSTIC_PIVOT_TABLE!$B$4:$AO$500,37,FALSE)))</f>
        <v/>
      </c>
      <c r="BQ201" s="27" t="str">
        <f>IF($A201="","",(VLOOKUP($A201,ACOUSTIC_PIVOT_TABLE!$B$4:$AO$500,38,FALSE)))</f>
        <v/>
      </c>
      <c r="BR201" s="27" t="str">
        <f>IF($A201="","",(VLOOKUP($A201,ACOUSTIC_PIVOT_TABLE!$B$4:$AO$500,39,FALSE)))</f>
        <v/>
      </c>
      <c r="BS201" s="27" t="str">
        <f>IF($A201="","",(VLOOKUP($A201,ACOUSTIC_PIVOT_TABLE!$B$4:$AO$500,40,FALSE)))</f>
        <v/>
      </c>
    </row>
    <row r="202" spans="1:71" x14ac:dyDescent="0.25">
      <c r="A202" s="1" t="str">
        <f>IF(ACOUSTIC_PIVOT_TABLE!B204 = 0, "",ACOUSTIC_PIVOT_TABLE!B204)</f>
        <v/>
      </c>
      <c r="B202" s="1" t="str">
        <f>IF($A202="","",(VLOOKUP($A202,ACOUSTICS_COMBINED!$B$3:$AQ$501,21,FALSE)))</f>
        <v/>
      </c>
      <c r="C202" s="1" t="str">
        <f>IF($A202="","",(VLOOKUP($A202,ACOUSTICS_COMBINED!$B$3:$AQ$501,22,FALSE)))</f>
        <v/>
      </c>
      <c r="D202" s="1" t="str">
        <f>IF($A202="","",(VLOOKUP($A202,ACOUSTICS_COMBINED!$B$3:$AQ$501,12,FALSE)))</f>
        <v/>
      </c>
      <c r="E202" s="1" t="str">
        <f>IF($A202="","",(VLOOKUP($A202,ACOUSTICS_COMBINED!$B$3:$AQ$501,13,FALSE)))</f>
        <v/>
      </c>
      <c r="F202" s="1" t="str">
        <f>IF($A202="","",(VLOOKUP($A202,ACOUSTICS_COMBINED!$B$3:$AQ$501,14,FALSE)))</f>
        <v/>
      </c>
      <c r="G202" s="1" t="str">
        <f>IF($A202="","",(VLOOKUP($A202,ACOUSTICS_COMBINED!$B$3:$AQ$501,23,FALSE)))</f>
        <v/>
      </c>
      <c r="H202" s="1" t="str">
        <f>IF($A202="","",(VLOOKUP($A202,ACOUSTICS_COMBINED!$B$3:$AQ$501,24,FALSE)))</f>
        <v/>
      </c>
      <c r="I202" s="1" t="str">
        <f>IF($A202="","",(VLOOKUP($A202,ACOUSTICS_COMBINED!$B$3:$AQ$501,15,FALSE)))</f>
        <v/>
      </c>
      <c r="J202" s="1" t="str">
        <f>IF($A202="","",(VLOOKUP($A202,ACOUSTICS_COMBINED!$B$3:$AQ$501,16,FALSE)))</f>
        <v/>
      </c>
      <c r="K202" s="1" t="str">
        <f>IF($A202="","",(VLOOKUP($A202,ACOUSTICS_COMBINED!$B$3:$AQ$501,17,FALSE)))</f>
        <v/>
      </c>
      <c r="L202" s="1" t="str">
        <f>IF($A202="","",(VLOOKUP($A202,ACOUSTICS_COMBINED!$B$3:$AQ$501,18,FALSE)))</f>
        <v/>
      </c>
      <c r="M202" s="1" t="str">
        <f>IF($A202="","",(VLOOKUP($A202,ACOUSTICS_COMBINED!$B$3:$AQ$501,25,FALSE)))</f>
        <v/>
      </c>
      <c r="N202" s="16" t="str">
        <f>IF($A202="","",(VLOOKUP($A202,ACOUSTICS_COMBINED!$B$3:$AQ$501,19,FALSE)))</f>
        <v/>
      </c>
      <c r="O202" s="16" t="str">
        <f>IF($A202="","",(VLOOKUP($A202,ACOUSTICS_COMBINED!$B$3:$AQ$501,20,FALSE)))</f>
        <v/>
      </c>
      <c r="P202" s="1" t="str">
        <f>IF($A202="","",(VLOOKUP($A202,ACOUSTICS_COMBINED!$B$3:$AQ$501,26,FALSE)))</f>
        <v/>
      </c>
      <c r="Q202" s="1" t="str">
        <f>IF($A202="","",(VLOOKUP($A202,ACOUSTICS_COMBINED!$B$3:$AQ$501,27,FALSE)))</f>
        <v/>
      </c>
      <c r="R202" s="1" t="str">
        <f>IF($A202="","",(VLOOKUP($A202,ACOUSTICS_COMBINED!$B$3:$AQ$501,28,FALSE)))</f>
        <v/>
      </c>
      <c r="S202" s="1" t="str">
        <f>IF($A202="","",(VLOOKUP($A202,ACOUSTICS_COMBINED!$B$3:$AQ$501,29,FALSE)))</f>
        <v/>
      </c>
      <c r="T202" s="1" t="str">
        <f>IF($A202="","",(VLOOKUP($A202,ACOUSTICS_COMBINED!$B$3:$AQ$501,30,FALSE)))</f>
        <v/>
      </c>
      <c r="U202" s="1" t="str">
        <f>IF($A202="","",(VLOOKUP($A202,ACOUSTICS_COMBINED!$B$3:$AQ$501,31,FALSE)))</f>
        <v/>
      </c>
      <c r="V202" s="1" t="str">
        <f>IF($A202="","",(VLOOKUP($A202,ACOUSTICS_COMBINED!$B$3:$AQ$501,32,FALSE)))</f>
        <v/>
      </c>
      <c r="W202" s="1" t="str">
        <f>IF($A202="","",(VLOOKUP($A202,ACOUSTICS_COMBINED!$B$3:$AQ$501,33,FALSE)))</f>
        <v/>
      </c>
      <c r="X202" s="1" t="str">
        <f>IF($A202="","",(VLOOKUP($A202,ACOUSTICS_COMBINED!$B$3:$AQ$501,34,FALSE)))</f>
        <v/>
      </c>
      <c r="Y202" s="1" t="str">
        <f>IF($A202="","",(VLOOKUP($A202,ACOUSTICS_COMBINED!$B$3:$AQ$501,35,FALSE)))</f>
        <v/>
      </c>
      <c r="Z202" s="1" t="str">
        <f>IF($A202="","",(VLOOKUP($A202,ACOUSTICS_COMBINED!$B$3:$AQ$501,36,FALSE)))</f>
        <v/>
      </c>
      <c r="AA202" s="1" t="str">
        <f>IF($A202="","",(VLOOKUP($A202,ACOUSTICS_COMBINED!$B$3:$AQ$501,37,FALSE)))</f>
        <v/>
      </c>
      <c r="AB202" s="1" t="str">
        <f>IF($A202="","",(VLOOKUP($A202,ACOUSTICS_COMBINED!$B$3:$AQ$501,38,FALSE)))</f>
        <v/>
      </c>
      <c r="AC202" s="1" t="str">
        <f>IF($A202="","",(VLOOKUP($A202,ACOUSTICS_COMBINED!$B$3:$AQ$501,39,FALSE)))</f>
        <v/>
      </c>
      <c r="AD202" s="1" t="str">
        <f>IF($A202="","",(VLOOKUP($A202,ACOUSTICS_COMBINED!$B$3:$AQ$501,40,FALSE)))</f>
        <v/>
      </c>
      <c r="AE202" s="1" t="str">
        <f>IF($A202="","",(VLOOKUP($A202,ACOUSTICS_COMBINED!$B$3:$AQ$501,41,FALSE)))</f>
        <v/>
      </c>
      <c r="AF202" s="1" t="str">
        <f>IF($A202="","",(VLOOKUP($A202,ACOUSTICS_COMBINED!$B$3:$AQ$501,42,FALSE)))</f>
        <v/>
      </c>
      <c r="AG202" s="27" t="str">
        <f>IF($A202="","",(VLOOKUP($A202,ACOUSTIC_PIVOT_TABLE!$B$4:$AO$500,2,FALSE)))</f>
        <v/>
      </c>
      <c r="AH202" s="27" t="str">
        <f>IF($A202="","",(VLOOKUP($A202,ACOUSTIC_PIVOT_TABLE!$B$4:$AO$500,3,FALSE)))</f>
        <v/>
      </c>
      <c r="AI202" s="27" t="str">
        <f>IF($A202="","",(VLOOKUP($A202,ACOUSTIC_PIVOT_TABLE!$B$4:$AO$500,4,FALSE)))</f>
        <v/>
      </c>
      <c r="AJ202" s="27" t="str">
        <f>IF($A202="","",(VLOOKUP($A202,ACOUSTIC_PIVOT_TABLE!$B$4:$AO$500,5,FALSE)))</f>
        <v/>
      </c>
      <c r="AK202" s="27" t="str">
        <f>IF($A202="","",(VLOOKUP($A202,ACOUSTIC_PIVOT_TABLE!$B$4:$AO$500,6,FALSE)))</f>
        <v/>
      </c>
      <c r="AL202" s="27" t="str">
        <f>IF($A202="","",(VLOOKUP($A202,ACOUSTIC_PIVOT_TABLE!$B$4:$AO$500,7,FALSE)))</f>
        <v/>
      </c>
      <c r="AM202" s="27" t="str">
        <f>IF($A202="","",(VLOOKUP($A202,ACOUSTIC_PIVOT_TABLE!$B$4:$AO$500,8,FALSE)))</f>
        <v/>
      </c>
      <c r="AN202" s="27" t="str">
        <f>IF($A202="","",(VLOOKUP($A202,ACOUSTIC_PIVOT_TABLE!$B$4:$AO$500,9,FALSE)))</f>
        <v/>
      </c>
      <c r="AO202" s="27" t="str">
        <f>IF($A202="","",(VLOOKUP($A202,ACOUSTIC_PIVOT_TABLE!$B$4:$AO$500,10,FALSE)))</f>
        <v/>
      </c>
      <c r="AP202" s="27" t="str">
        <f>IF($A202="","",(VLOOKUP($A202,ACOUSTIC_PIVOT_TABLE!$B$4:$AO$500,11,FALSE)))</f>
        <v/>
      </c>
      <c r="AQ202" s="27" t="str">
        <f>IF($A202="","",(VLOOKUP($A202,ACOUSTIC_PIVOT_TABLE!$B$4:$AO$500,12,FALSE)))</f>
        <v/>
      </c>
      <c r="AR202" s="27" t="str">
        <f>IF($A202="","",(VLOOKUP($A202,ACOUSTIC_PIVOT_TABLE!$B$4:$AO$500,13,FALSE)))</f>
        <v/>
      </c>
      <c r="AS202" s="27" t="str">
        <f>IF($A202="","",(VLOOKUP($A202,ACOUSTIC_PIVOT_TABLE!$B$4:$AO$500,14,FALSE)))</f>
        <v/>
      </c>
      <c r="AT202" s="27" t="str">
        <f>IF($A202="","",(VLOOKUP($A202,ACOUSTIC_PIVOT_TABLE!$B$4:$AO$500,15,FALSE)))</f>
        <v/>
      </c>
      <c r="AU202" s="27" t="str">
        <f>IF($A202="","",(VLOOKUP($A202,ACOUSTIC_PIVOT_TABLE!$B$4:$AO$500,16,FALSE)))</f>
        <v/>
      </c>
      <c r="AV202" s="27" t="str">
        <f>IF($A202="","",(VLOOKUP($A202,ACOUSTIC_PIVOT_TABLE!$B$4:$AO$500,17,FALSE)))</f>
        <v/>
      </c>
      <c r="AW202" s="27" t="str">
        <f>IF($A202="","",(VLOOKUP($A202,ACOUSTIC_PIVOT_TABLE!$B$4:$AO$500,18,FALSE)))</f>
        <v/>
      </c>
      <c r="AX202" s="27" t="str">
        <f>IF($A202="","",(VLOOKUP($A202,ACOUSTIC_PIVOT_TABLE!$B$4:$AO$500,19,FALSE)))</f>
        <v/>
      </c>
      <c r="AY202" s="27" t="str">
        <f>IF($A202="","",(VLOOKUP($A202,ACOUSTIC_PIVOT_TABLE!$B$4:$AO$500,20,FALSE)))</f>
        <v/>
      </c>
      <c r="AZ202" s="27" t="str">
        <f>IF($A202="","",(VLOOKUP($A202,ACOUSTIC_PIVOT_TABLE!$B$4:$AO$500,21,FALSE)))</f>
        <v/>
      </c>
      <c r="BA202" s="27" t="str">
        <f>IF($A202="","",(VLOOKUP($A202,ACOUSTIC_PIVOT_TABLE!$B$4:$AO$500,22,FALSE)))</f>
        <v/>
      </c>
      <c r="BB202" s="27" t="str">
        <f>IF($A202="","",(VLOOKUP($A202,ACOUSTIC_PIVOT_TABLE!$B$4:$AO$500,23,FALSE)))</f>
        <v/>
      </c>
      <c r="BC202" s="27" t="str">
        <f>IF($A202="","",(VLOOKUP($A202,ACOUSTIC_PIVOT_TABLE!$B$4:$AO$500,24,FALSE)))</f>
        <v/>
      </c>
      <c r="BD202" s="27" t="str">
        <f>IF($A202="","",(VLOOKUP($A202,ACOUSTIC_PIVOT_TABLE!$B$4:$AO$500,25,FALSE)))</f>
        <v/>
      </c>
      <c r="BE202" s="27" t="str">
        <f>IF($A202="","",(VLOOKUP($A202,ACOUSTIC_PIVOT_TABLE!$B$4:$AO$500,26,FALSE)))</f>
        <v/>
      </c>
      <c r="BF202" s="27" t="str">
        <f>IF($A202="","",(VLOOKUP($A202,ACOUSTIC_PIVOT_TABLE!$B$4:$AO$500,27,FALSE)))</f>
        <v/>
      </c>
      <c r="BG202" s="27" t="str">
        <f>IF($A202="","",(VLOOKUP($A202,ACOUSTIC_PIVOT_TABLE!$B$4:$AO$500,28,FALSE)))</f>
        <v/>
      </c>
      <c r="BH202" s="27" t="str">
        <f>IF($A202="","",(VLOOKUP($A202,ACOUSTIC_PIVOT_TABLE!$B$4:$AO$500,29,FALSE)))</f>
        <v/>
      </c>
      <c r="BI202" s="27" t="str">
        <f>IF($A202="","",(VLOOKUP($A202,ACOUSTIC_PIVOT_TABLE!$B$4:$AO$500,30,FALSE)))</f>
        <v/>
      </c>
      <c r="BJ202" s="27" t="str">
        <f>IF($A202="","",(VLOOKUP($A202,ACOUSTIC_PIVOT_TABLE!$B$4:$AO$500,31,FALSE)))</f>
        <v/>
      </c>
      <c r="BK202" s="27" t="str">
        <f>IF($A202="","",(VLOOKUP($A202,ACOUSTIC_PIVOT_TABLE!$B$4:$AO$500,32,FALSE)))</f>
        <v/>
      </c>
      <c r="BL202" s="27" t="str">
        <f>IF($A202="","",(VLOOKUP($A202,ACOUSTIC_PIVOT_TABLE!$B$4:$AO$500,33,FALSE)))</f>
        <v/>
      </c>
      <c r="BM202" s="27" t="str">
        <f>IF($A202="","",(VLOOKUP($A202,ACOUSTIC_PIVOT_TABLE!$B$4:$AO$500,34,FALSE)))</f>
        <v/>
      </c>
      <c r="BN202" s="27" t="str">
        <f>IF($A202="","",(VLOOKUP($A202,ACOUSTIC_PIVOT_TABLE!$B$4:$AO$500,35,FALSE)))</f>
        <v/>
      </c>
      <c r="BO202" s="27" t="str">
        <f>IF($A202="","",(VLOOKUP($A202,ACOUSTIC_PIVOT_TABLE!$B$4:$AO$500,36,FALSE)))</f>
        <v/>
      </c>
      <c r="BP202" s="27" t="str">
        <f>IF($A202="","",(VLOOKUP($A202,ACOUSTIC_PIVOT_TABLE!$B$4:$AO$500,37,FALSE)))</f>
        <v/>
      </c>
      <c r="BQ202" s="27" t="str">
        <f>IF($A202="","",(VLOOKUP($A202,ACOUSTIC_PIVOT_TABLE!$B$4:$AO$500,38,FALSE)))</f>
        <v/>
      </c>
      <c r="BR202" s="27" t="str">
        <f>IF($A202="","",(VLOOKUP($A202,ACOUSTIC_PIVOT_TABLE!$B$4:$AO$500,39,FALSE)))</f>
        <v/>
      </c>
      <c r="BS202" s="27" t="str">
        <f>IF($A202="","",(VLOOKUP($A202,ACOUSTIC_PIVOT_TABLE!$B$4:$AO$500,40,FALSE)))</f>
        <v/>
      </c>
    </row>
    <row r="203" spans="1:71" x14ac:dyDescent="0.25">
      <c r="A203" s="1" t="str">
        <f>IF(ACOUSTIC_PIVOT_TABLE!B205 = 0, "",ACOUSTIC_PIVOT_TABLE!B205)</f>
        <v/>
      </c>
      <c r="B203" s="1" t="str">
        <f>IF($A203="","",(VLOOKUP($A203,ACOUSTICS_COMBINED!$B$3:$AQ$501,21,FALSE)))</f>
        <v/>
      </c>
      <c r="C203" s="1" t="str">
        <f>IF($A203="","",(VLOOKUP($A203,ACOUSTICS_COMBINED!$B$3:$AQ$501,22,FALSE)))</f>
        <v/>
      </c>
      <c r="D203" s="1" t="str">
        <f>IF($A203="","",(VLOOKUP($A203,ACOUSTICS_COMBINED!$B$3:$AQ$501,12,FALSE)))</f>
        <v/>
      </c>
      <c r="E203" s="1" t="str">
        <f>IF($A203="","",(VLOOKUP($A203,ACOUSTICS_COMBINED!$B$3:$AQ$501,13,FALSE)))</f>
        <v/>
      </c>
      <c r="F203" s="1" t="str">
        <f>IF($A203="","",(VLOOKUP($A203,ACOUSTICS_COMBINED!$B$3:$AQ$501,14,FALSE)))</f>
        <v/>
      </c>
      <c r="G203" s="1" t="str">
        <f>IF($A203="","",(VLOOKUP($A203,ACOUSTICS_COMBINED!$B$3:$AQ$501,23,FALSE)))</f>
        <v/>
      </c>
      <c r="H203" s="1" t="str">
        <f>IF($A203="","",(VLOOKUP($A203,ACOUSTICS_COMBINED!$B$3:$AQ$501,24,FALSE)))</f>
        <v/>
      </c>
      <c r="I203" s="1" t="str">
        <f>IF($A203="","",(VLOOKUP($A203,ACOUSTICS_COMBINED!$B$3:$AQ$501,15,FALSE)))</f>
        <v/>
      </c>
      <c r="J203" s="1" t="str">
        <f>IF($A203="","",(VLOOKUP($A203,ACOUSTICS_COMBINED!$B$3:$AQ$501,16,FALSE)))</f>
        <v/>
      </c>
      <c r="K203" s="1" t="str">
        <f>IF($A203="","",(VLOOKUP($A203,ACOUSTICS_COMBINED!$B$3:$AQ$501,17,FALSE)))</f>
        <v/>
      </c>
      <c r="L203" s="1" t="str">
        <f>IF($A203="","",(VLOOKUP($A203,ACOUSTICS_COMBINED!$B$3:$AQ$501,18,FALSE)))</f>
        <v/>
      </c>
      <c r="M203" s="1" t="str">
        <f>IF($A203="","",(VLOOKUP($A203,ACOUSTICS_COMBINED!$B$3:$AQ$501,25,FALSE)))</f>
        <v/>
      </c>
      <c r="N203" s="16" t="str">
        <f>IF($A203="","",(VLOOKUP($A203,ACOUSTICS_COMBINED!$B$3:$AQ$501,19,FALSE)))</f>
        <v/>
      </c>
      <c r="O203" s="16" t="str">
        <f>IF($A203="","",(VLOOKUP($A203,ACOUSTICS_COMBINED!$B$3:$AQ$501,20,FALSE)))</f>
        <v/>
      </c>
      <c r="P203" s="1" t="str">
        <f>IF($A203="","",(VLOOKUP($A203,ACOUSTICS_COMBINED!$B$3:$AQ$501,26,FALSE)))</f>
        <v/>
      </c>
      <c r="Q203" s="1" t="str">
        <f>IF($A203="","",(VLOOKUP($A203,ACOUSTICS_COMBINED!$B$3:$AQ$501,27,FALSE)))</f>
        <v/>
      </c>
      <c r="R203" s="1" t="str">
        <f>IF($A203="","",(VLOOKUP($A203,ACOUSTICS_COMBINED!$B$3:$AQ$501,28,FALSE)))</f>
        <v/>
      </c>
      <c r="S203" s="1" t="str">
        <f>IF($A203="","",(VLOOKUP($A203,ACOUSTICS_COMBINED!$B$3:$AQ$501,29,FALSE)))</f>
        <v/>
      </c>
      <c r="T203" s="1" t="str">
        <f>IF($A203="","",(VLOOKUP($A203,ACOUSTICS_COMBINED!$B$3:$AQ$501,30,FALSE)))</f>
        <v/>
      </c>
      <c r="U203" s="1" t="str">
        <f>IF($A203="","",(VLOOKUP($A203,ACOUSTICS_COMBINED!$B$3:$AQ$501,31,FALSE)))</f>
        <v/>
      </c>
      <c r="V203" s="1" t="str">
        <f>IF($A203="","",(VLOOKUP($A203,ACOUSTICS_COMBINED!$B$3:$AQ$501,32,FALSE)))</f>
        <v/>
      </c>
      <c r="W203" s="1" t="str">
        <f>IF($A203="","",(VLOOKUP($A203,ACOUSTICS_COMBINED!$B$3:$AQ$501,33,FALSE)))</f>
        <v/>
      </c>
      <c r="X203" s="1" t="str">
        <f>IF($A203="","",(VLOOKUP($A203,ACOUSTICS_COMBINED!$B$3:$AQ$501,34,FALSE)))</f>
        <v/>
      </c>
      <c r="Y203" s="1" t="str">
        <f>IF($A203="","",(VLOOKUP($A203,ACOUSTICS_COMBINED!$B$3:$AQ$501,35,FALSE)))</f>
        <v/>
      </c>
      <c r="Z203" s="1" t="str">
        <f>IF($A203="","",(VLOOKUP($A203,ACOUSTICS_COMBINED!$B$3:$AQ$501,36,FALSE)))</f>
        <v/>
      </c>
      <c r="AA203" s="1" t="str">
        <f>IF($A203="","",(VLOOKUP($A203,ACOUSTICS_COMBINED!$B$3:$AQ$501,37,FALSE)))</f>
        <v/>
      </c>
      <c r="AB203" s="1" t="str">
        <f>IF($A203="","",(VLOOKUP($A203,ACOUSTICS_COMBINED!$B$3:$AQ$501,38,FALSE)))</f>
        <v/>
      </c>
      <c r="AC203" s="1" t="str">
        <f>IF($A203="","",(VLOOKUP($A203,ACOUSTICS_COMBINED!$B$3:$AQ$501,39,FALSE)))</f>
        <v/>
      </c>
      <c r="AD203" s="1" t="str">
        <f>IF($A203="","",(VLOOKUP($A203,ACOUSTICS_COMBINED!$B$3:$AQ$501,40,FALSE)))</f>
        <v/>
      </c>
      <c r="AE203" s="1" t="str">
        <f>IF($A203="","",(VLOOKUP($A203,ACOUSTICS_COMBINED!$B$3:$AQ$501,41,FALSE)))</f>
        <v/>
      </c>
      <c r="AF203" s="1" t="str">
        <f>IF($A203="","",(VLOOKUP($A203,ACOUSTICS_COMBINED!$B$3:$AQ$501,42,FALSE)))</f>
        <v/>
      </c>
      <c r="AG203" s="27" t="str">
        <f>IF($A203="","",(VLOOKUP($A203,ACOUSTIC_PIVOT_TABLE!$B$4:$AO$500,2,FALSE)))</f>
        <v/>
      </c>
      <c r="AH203" s="27" t="str">
        <f>IF($A203="","",(VLOOKUP($A203,ACOUSTIC_PIVOT_TABLE!$B$4:$AO$500,3,FALSE)))</f>
        <v/>
      </c>
      <c r="AI203" s="27" t="str">
        <f>IF($A203="","",(VLOOKUP($A203,ACOUSTIC_PIVOT_TABLE!$B$4:$AO$500,4,FALSE)))</f>
        <v/>
      </c>
      <c r="AJ203" s="27" t="str">
        <f>IF($A203="","",(VLOOKUP($A203,ACOUSTIC_PIVOT_TABLE!$B$4:$AO$500,5,FALSE)))</f>
        <v/>
      </c>
      <c r="AK203" s="27" t="str">
        <f>IF($A203="","",(VLOOKUP($A203,ACOUSTIC_PIVOT_TABLE!$B$4:$AO$500,6,FALSE)))</f>
        <v/>
      </c>
      <c r="AL203" s="27" t="str">
        <f>IF($A203="","",(VLOOKUP($A203,ACOUSTIC_PIVOT_TABLE!$B$4:$AO$500,7,FALSE)))</f>
        <v/>
      </c>
      <c r="AM203" s="27" t="str">
        <f>IF($A203="","",(VLOOKUP($A203,ACOUSTIC_PIVOT_TABLE!$B$4:$AO$500,8,FALSE)))</f>
        <v/>
      </c>
      <c r="AN203" s="27" t="str">
        <f>IF($A203="","",(VLOOKUP($A203,ACOUSTIC_PIVOT_TABLE!$B$4:$AO$500,9,FALSE)))</f>
        <v/>
      </c>
      <c r="AO203" s="27" t="str">
        <f>IF($A203="","",(VLOOKUP($A203,ACOUSTIC_PIVOT_TABLE!$B$4:$AO$500,10,FALSE)))</f>
        <v/>
      </c>
      <c r="AP203" s="27" t="str">
        <f>IF($A203="","",(VLOOKUP($A203,ACOUSTIC_PIVOT_TABLE!$B$4:$AO$500,11,FALSE)))</f>
        <v/>
      </c>
      <c r="AQ203" s="27" t="str">
        <f>IF($A203="","",(VLOOKUP($A203,ACOUSTIC_PIVOT_TABLE!$B$4:$AO$500,12,FALSE)))</f>
        <v/>
      </c>
      <c r="AR203" s="27" t="str">
        <f>IF($A203="","",(VLOOKUP($A203,ACOUSTIC_PIVOT_TABLE!$B$4:$AO$500,13,FALSE)))</f>
        <v/>
      </c>
      <c r="AS203" s="27" t="str">
        <f>IF($A203="","",(VLOOKUP($A203,ACOUSTIC_PIVOT_TABLE!$B$4:$AO$500,14,FALSE)))</f>
        <v/>
      </c>
      <c r="AT203" s="27" t="str">
        <f>IF($A203="","",(VLOOKUP($A203,ACOUSTIC_PIVOT_TABLE!$B$4:$AO$500,15,FALSE)))</f>
        <v/>
      </c>
      <c r="AU203" s="27" t="str">
        <f>IF($A203="","",(VLOOKUP($A203,ACOUSTIC_PIVOT_TABLE!$B$4:$AO$500,16,FALSE)))</f>
        <v/>
      </c>
      <c r="AV203" s="27" t="str">
        <f>IF($A203="","",(VLOOKUP($A203,ACOUSTIC_PIVOT_TABLE!$B$4:$AO$500,17,FALSE)))</f>
        <v/>
      </c>
      <c r="AW203" s="27" t="str">
        <f>IF($A203="","",(VLOOKUP($A203,ACOUSTIC_PIVOT_TABLE!$B$4:$AO$500,18,FALSE)))</f>
        <v/>
      </c>
      <c r="AX203" s="27" t="str">
        <f>IF($A203="","",(VLOOKUP($A203,ACOUSTIC_PIVOT_TABLE!$B$4:$AO$500,19,FALSE)))</f>
        <v/>
      </c>
      <c r="AY203" s="27" t="str">
        <f>IF($A203="","",(VLOOKUP($A203,ACOUSTIC_PIVOT_TABLE!$B$4:$AO$500,20,FALSE)))</f>
        <v/>
      </c>
      <c r="AZ203" s="27" t="str">
        <f>IF($A203="","",(VLOOKUP($A203,ACOUSTIC_PIVOT_TABLE!$B$4:$AO$500,21,FALSE)))</f>
        <v/>
      </c>
      <c r="BA203" s="27" t="str">
        <f>IF($A203="","",(VLOOKUP($A203,ACOUSTIC_PIVOT_TABLE!$B$4:$AO$500,22,FALSE)))</f>
        <v/>
      </c>
      <c r="BB203" s="27" t="str">
        <f>IF($A203="","",(VLOOKUP($A203,ACOUSTIC_PIVOT_TABLE!$B$4:$AO$500,23,FALSE)))</f>
        <v/>
      </c>
      <c r="BC203" s="27" t="str">
        <f>IF($A203="","",(VLOOKUP($A203,ACOUSTIC_PIVOT_TABLE!$B$4:$AO$500,24,FALSE)))</f>
        <v/>
      </c>
      <c r="BD203" s="27" t="str">
        <f>IF($A203="","",(VLOOKUP($A203,ACOUSTIC_PIVOT_TABLE!$B$4:$AO$500,25,FALSE)))</f>
        <v/>
      </c>
      <c r="BE203" s="27" t="str">
        <f>IF($A203="","",(VLOOKUP($A203,ACOUSTIC_PIVOT_TABLE!$B$4:$AO$500,26,FALSE)))</f>
        <v/>
      </c>
      <c r="BF203" s="27" t="str">
        <f>IF($A203="","",(VLOOKUP($A203,ACOUSTIC_PIVOT_TABLE!$B$4:$AO$500,27,FALSE)))</f>
        <v/>
      </c>
      <c r="BG203" s="27" t="str">
        <f>IF($A203="","",(VLOOKUP($A203,ACOUSTIC_PIVOT_TABLE!$B$4:$AO$500,28,FALSE)))</f>
        <v/>
      </c>
      <c r="BH203" s="27" t="str">
        <f>IF($A203="","",(VLOOKUP($A203,ACOUSTIC_PIVOT_TABLE!$B$4:$AO$500,29,FALSE)))</f>
        <v/>
      </c>
      <c r="BI203" s="27" t="str">
        <f>IF($A203="","",(VLOOKUP($A203,ACOUSTIC_PIVOT_TABLE!$B$4:$AO$500,30,FALSE)))</f>
        <v/>
      </c>
      <c r="BJ203" s="27" t="str">
        <f>IF($A203="","",(VLOOKUP($A203,ACOUSTIC_PIVOT_TABLE!$B$4:$AO$500,31,FALSE)))</f>
        <v/>
      </c>
      <c r="BK203" s="27" t="str">
        <f>IF($A203="","",(VLOOKUP($A203,ACOUSTIC_PIVOT_TABLE!$B$4:$AO$500,32,FALSE)))</f>
        <v/>
      </c>
      <c r="BL203" s="27" t="str">
        <f>IF($A203="","",(VLOOKUP($A203,ACOUSTIC_PIVOT_TABLE!$B$4:$AO$500,33,FALSE)))</f>
        <v/>
      </c>
      <c r="BM203" s="27" t="str">
        <f>IF($A203="","",(VLOOKUP($A203,ACOUSTIC_PIVOT_TABLE!$B$4:$AO$500,34,FALSE)))</f>
        <v/>
      </c>
      <c r="BN203" s="27" t="str">
        <f>IF($A203="","",(VLOOKUP($A203,ACOUSTIC_PIVOT_TABLE!$B$4:$AO$500,35,FALSE)))</f>
        <v/>
      </c>
      <c r="BO203" s="27" t="str">
        <f>IF($A203="","",(VLOOKUP($A203,ACOUSTIC_PIVOT_TABLE!$B$4:$AO$500,36,FALSE)))</f>
        <v/>
      </c>
      <c r="BP203" s="27" t="str">
        <f>IF($A203="","",(VLOOKUP($A203,ACOUSTIC_PIVOT_TABLE!$B$4:$AO$500,37,FALSE)))</f>
        <v/>
      </c>
      <c r="BQ203" s="27" t="str">
        <f>IF($A203="","",(VLOOKUP($A203,ACOUSTIC_PIVOT_TABLE!$B$4:$AO$500,38,FALSE)))</f>
        <v/>
      </c>
      <c r="BR203" s="27" t="str">
        <f>IF($A203="","",(VLOOKUP($A203,ACOUSTIC_PIVOT_TABLE!$B$4:$AO$500,39,FALSE)))</f>
        <v/>
      </c>
      <c r="BS203" s="27" t="str">
        <f>IF($A203="","",(VLOOKUP($A203,ACOUSTIC_PIVOT_TABLE!$B$4:$AO$500,40,FALSE)))</f>
        <v/>
      </c>
    </row>
    <row r="204" spans="1:71" x14ac:dyDescent="0.25">
      <c r="A204" s="1" t="str">
        <f>IF(ACOUSTIC_PIVOT_TABLE!B206 = 0, "",ACOUSTIC_PIVOT_TABLE!B206)</f>
        <v/>
      </c>
      <c r="B204" s="1" t="str">
        <f>IF($A204="","",(VLOOKUP($A204,ACOUSTICS_COMBINED!$B$3:$AQ$501,21,FALSE)))</f>
        <v/>
      </c>
      <c r="C204" s="1" t="str">
        <f>IF($A204="","",(VLOOKUP($A204,ACOUSTICS_COMBINED!$B$3:$AQ$501,22,FALSE)))</f>
        <v/>
      </c>
      <c r="D204" s="1" t="str">
        <f>IF($A204="","",(VLOOKUP($A204,ACOUSTICS_COMBINED!$B$3:$AQ$501,12,FALSE)))</f>
        <v/>
      </c>
      <c r="E204" s="1" t="str">
        <f>IF($A204="","",(VLOOKUP($A204,ACOUSTICS_COMBINED!$B$3:$AQ$501,13,FALSE)))</f>
        <v/>
      </c>
      <c r="F204" s="1" t="str">
        <f>IF($A204="","",(VLOOKUP($A204,ACOUSTICS_COMBINED!$B$3:$AQ$501,14,FALSE)))</f>
        <v/>
      </c>
      <c r="G204" s="1" t="str">
        <f>IF($A204="","",(VLOOKUP($A204,ACOUSTICS_COMBINED!$B$3:$AQ$501,23,FALSE)))</f>
        <v/>
      </c>
      <c r="H204" s="1" t="str">
        <f>IF($A204="","",(VLOOKUP($A204,ACOUSTICS_COMBINED!$B$3:$AQ$501,24,FALSE)))</f>
        <v/>
      </c>
      <c r="I204" s="1" t="str">
        <f>IF($A204="","",(VLOOKUP($A204,ACOUSTICS_COMBINED!$B$3:$AQ$501,15,FALSE)))</f>
        <v/>
      </c>
      <c r="J204" s="1" t="str">
        <f>IF($A204="","",(VLOOKUP($A204,ACOUSTICS_COMBINED!$B$3:$AQ$501,16,FALSE)))</f>
        <v/>
      </c>
      <c r="K204" s="1" t="str">
        <f>IF($A204="","",(VLOOKUP($A204,ACOUSTICS_COMBINED!$B$3:$AQ$501,17,FALSE)))</f>
        <v/>
      </c>
      <c r="L204" s="1" t="str">
        <f>IF($A204="","",(VLOOKUP($A204,ACOUSTICS_COMBINED!$B$3:$AQ$501,18,FALSE)))</f>
        <v/>
      </c>
      <c r="M204" s="1" t="str">
        <f>IF($A204="","",(VLOOKUP($A204,ACOUSTICS_COMBINED!$B$3:$AQ$501,25,FALSE)))</f>
        <v/>
      </c>
      <c r="N204" s="16" t="str">
        <f>IF($A204="","",(VLOOKUP($A204,ACOUSTICS_COMBINED!$B$3:$AQ$501,19,FALSE)))</f>
        <v/>
      </c>
      <c r="O204" s="16" t="str">
        <f>IF($A204="","",(VLOOKUP($A204,ACOUSTICS_COMBINED!$B$3:$AQ$501,20,FALSE)))</f>
        <v/>
      </c>
      <c r="P204" s="1" t="str">
        <f>IF($A204="","",(VLOOKUP($A204,ACOUSTICS_COMBINED!$B$3:$AQ$501,26,FALSE)))</f>
        <v/>
      </c>
      <c r="Q204" s="1" t="str">
        <f>IF($A204="","",(VLOOKUP($A204,ACOUSTICS_COMBINED!$B$3:$AQ$501,27,FALSE)))</f>
        <v/>
      </c>
      <c r="R204" s="1" t="str">
        <f>IF($A204="","",(VLOOKUP($A204,ACOUSTICS_COMBINED!$B$3:$AQ$501,28,FALSE)))</f>
        <v/>
      </c>
      <c r="S204" s="1" t="str">
        <f>IF($A204="","",(VLOOKUP($A204,ACOUSTICS_COMBINED!$B$3:$AQ$501,29,FALSE)))</f>
        <v/>
      </c>
      <c r="T204" s="1" t="str">
        <f>IF($A204="","",(VLOOKUP($A204,ACOUSTICS_COMBINED!$B$3:$AQ$501,30,FALSE)))</f>
        <v/>
      </c>
      <c r="U204" s="1" t="str">
        <f>IF($A204="","",(VLOOKUP($A204,ACOUSTICS_COMBINED!$B$3:$AQ$501,31,FALSE)))</f>
        <v/>
      </c>
      <c r="V204" s="1" t="str">
        <f>IF($A204="","",(VLOOKUP($A204,ACOUSTICS_COMBINED!$B$3:$AQ$501,32,FALSE)))</f>
        <v/>
      </c>
      <c r="W204" s="1" t="str">
        <f>IF($A204="","",(VLOOKUP($A204,ACOUSTICS_COMBINED!$B$3:$AQ$501,33,FALSE)))</f>
        <v/>
      </c>
      <c r="X204" s="1" t="str">
        <f>IF($A204="","",(VLOOKUP($A204,ACOUSTICS_COMBINED!$B$3:$AQ$501,34,FALSE)))</f>
        <v/>
      </c>
      <c r="Y204" s="1" t="str">
        <f>IF($A204="","",(VLOOKUP($A204,ACOUSTICS_COMBINED!$B$3:$AQ$501,35,FALSE)))</f>
        <v/>
      </c>
      <c r="Z204" s="1" t="str">
        <f>IF($A204="","",(VLOOKUP($A204,ACOUSTICS_COMBINED!$B$3:$AQ$501,36,FALSE)))</f>
        <v/>
      </c>
      <c r="AA204" s="1" t="str">
        <f>IF($A204="","",(VLOOKUP($A204,ACOUSTICS_COMBINED!$B$3:$AQ$501,37,FALSE)))</f>
        <v/>
      </c>
      <c r="AB204" s="1" t="str">
        <f>IF($A204="","",(VLOOKUP($A204,ACOUSTICS_COMBINED!$B$3:$AQ$501,38,FALSE)))</f>
        <v/>
      </c>
      <c r="AC204" s="1" t="str">
        <f>IF($A204="","",(VLOOKUP($A204,ACOUSTICS_COMBINED!$B$3:$AQ$501,39,FALSE)))</f>
        <v/>
      </c>
      <c r="AD204" s="1" t="str">
        <f>IF($A204="","",(VLOOKUP($A204,ACOUSTICS_COMBINED!$B$3:$AQ$501,40,FALSE)))</f>
        <v/>
      </c>
      <c r="AE204" s="1" t="str">
        <f>IF($A204="","",(VLOOKUP($A204,ACOUSTICS_COMBINED!$B$3:$AQ$501,41,FALSE)))</f>
        <v/>
      </c>
      <c r="AF204" s="1" t="str">
        <f>IF($A204="","",(VLOOKUP($A204,ACOUSTICS_COMBINED!$B$3:$AQ$501,42,FALSE)))</f>
        <v/>
      </c>
      <c r="AG204" s="27" t="str">
        <f>IF($A204="","",(VLOOKUP($A204,ACOUSTIC_PIVOT_TABLE!$B$4:$AO$500,2,FALSE)))</f>
        <v/>
      </c>
      <c r="AH204" s="27" t="str">
        <f>IF($A204="","",(VLOOKUP($A204,ACOUSTIC_PIVOT_TABLE!$B$4:$AO$500,3,FALSE)))</f>
        <v/>
      </c>
      <c r="AI204" s="27" t="str">
        <f>IF($A204="","",(VLOOKUP($A204,ACOUSTIC_PIVOT_TABLE!$B$4:$AO$500,4,FALSE)))</f>
        <v/>
      </c>
      <c r="AJ204" s="27" t="str">
        <f>IF($A204="","",(VLOOKUP($A204,ACOUSTIC_PIVOT_TABLE!$B$4:$AO$500,5,FALSE)))</f>
        <v/>
      </c>
      <c r="AK204" s="27" t="str">
        <f>IF($A204="","",(VLOOKUP($A204,ACOUSTIC_PIVOT_TABLE!$B$4:$AO$500,6,FALSE)))</f>
        <v/>
      </c>
      <c r="AL204" s="27" t="str">
        <f>IF($A204="","",(VLOOKUP($A204,ACOUSTIC_PIVOT_TABLE!$B$4:$AO$500,7,FALSE)))</f>
        <v/>
      </c>
      <c r="AM204" s="27" t="str">
        <f>IF($A204="","",(VLOOKUP($A204,ACOUSTIC_PIVOT_TABLE!$B$4:$AO$500,8,FALSE)))</f>
        <v/>
      </c>
      <c r="AN204" s="27" t="str">
        <f>IF($A204="","",(VLOOKUP($A204,ACOUSTIC_PIVOT_TABLE!$B$4:$AO$500,9,FALSE)))</f>
        <v/>
      </c>
      <c r="AO204" s="27" t="str">
        <f>IF($A204="","",(VLOOKUP($A204,ACOUSTIC_PIVOT_TABLE!$B$4:$AO$500,10,FALSE)))</f>
        <v/>
      </c>
      <c r="AP204" s="27" t="str">
        <f>IF($A204="","",(VLOOKUP($A204,ACOUSTIC_PIVOT_TABLE!$B$4:$AO$500,11,FALSE)))</f>
        <v/>
      </c>
      <c r="AQ204" s="27" t="str">
        <f>IF($A204="","",(VLOOKUP($A204,ACOUSTIC_PIVOT_TABLE!$B$4:$AO$500,12,FALSE)))</f>
        <v/>
      </c>
      <c r="AR204" s="27" t="str">
        <f>IF($A204="","",(VLOOKUP($A204,ACOUSTIC_PIVOT_TABLE!$B$4:$AO$500,13,FALSE)))</f>
        <v/>
      </c>
      <c r="AS204" s="27" t="str">
        <f>IF($A204="","",(VLOOKUP($A204,ACOUSTIC_PIVOT_TABLE!$B$4:$AO$500,14,FALSE)))</f>
        <v/>
      </c>
      <c r="AT204" s="27" t="str">
        <f>IF($A204="","",(VLOOKUP($A204,ACOUSTIC_PIVOT_TABLE!$B$4:$AO$500,15,FALSE)))</f>
        <v/>
      </c>
      <c r="AU204" s="27" t="str">
        <f>IF($A204="","",(VLOOKUP($A204,ACOUSTIC_PIVOT_TABLE!$B$4:$AO$500,16,FALSE)))</f>
        <v/>
      </c>
      <c r="AV204" s="27" t="str">
        <f>IF($A204="","",(VLOOKUP($A204,ACOUSTIC_PIVOT_TABLE!$B$4:$AO$500,17,FALSE)))</f>
        <v/>
      </c>
      <c r="AW204" s="27" t="str">
        <f>IF($A204="","",(VLOOKUP($A204,ACOUSTIC_PIVOT_TABLE!$B$4:$AO$500,18,FALSE)))</f>
        <v/>
      </c>
      <c r="AX204" s="27" t="str">
        <f>IF($A204="","",(VLOOKUP($A204,ACOUSTIC_PIVOT_TABLE!$B$4:$AO$500,19,FALSE)))</f>
        <v/>
      </c>
      <c r="AY204" s="27" t="str">
        <f>IF($A204="","",(VLOOKUP($A204,ACOUSTIC_PIVOT_TABLE!$B$4:$AO$500,20,FALSE)))</f>
        <v/>
      </c>
      <c r="AZ204" s="27" t="str">
        <f>IF($A204="","",(VLOOKUP($A204,ACOUSTIC_PIVOT_TABLE!$B$4:$AO$500,21,FALSE)))</f>
        <v/>
      </c>
      <c r="BA204" s="27" t="str">
        <f>IF($A204="","",(VLOOKUP($A204,ACOUSTIC_PIVOT_TABLE!$B$4:$AO$500,22,FALSE)))</f>
        <v/>
      </c>
      <c r="BB204" s="27" t="str">
        <f>IF($A204="","",(VLOOKUP($A204,ACOUSTIC_PIVOT_TABLE!$B$4:$AO$500,23,FALSE)))</f>
        <v/>
      </c>
      <c r="BC204" s="27" t="str">
        <f>IF($A204="","",(VLOOKUP($A204,ACOUSTIC_PIVOT_TABLE!$B$4:$AO$500,24,FALSE)))</f>
        <v/>
      </c>
      <c r="BD204" s="27" t="str">
        <f>IF($A204="","",(VLOOKUP($A204,ACOUSTIC_PIVOT_TABLE!$B$4:$AO$500,25,FALSE)))</f>
        <v/>
      </c>
      <c r="BE204" s="27" t="str">
        <f>IF($A204="","",(VLOOKUP($A204,ACOUSTIC_PIVOT_TABLE!$B$4:$AO$500,26,FALSE)))</f>
        <v/>
      </c>
      <c r="BF204" s="27" t="str">
        <f>IF($A204="","",(VLOOKUP($A204,ACOUSTIC_PIVOT_TABLE!$B$4:$AO$500,27,FALSE)))</f>
        <v/>
      </c>
      <c r="BG204" s="27" t="str">
        <f>IF($A204="","",(VLOOKUP($A204,ACOUSTIC_PIVOT_TABLE!$B$4:$AO$500,28,FALSE)))</f>
        <v/>
      </c>
      <c r="BH204" s="27" t="str">
        <f>IF($A204="","",(VLOOKUP($A204,ACOUSTIC_PIVOT_TABLE!$B$4:$AO$500,29,FALSE)))</f>
        <v/>
      </c>
      <c r="BI204" s="27" t="str">
        <f>IF($A204="","",(VLOOKUP($A204,ACOUSTIC_PIVOT_TABLE!$B$4:$AO$500,30,FALSE)))</f>
        <v/>
      </c>
      <c r="BJ204" s="27" t="str">
        <f>IF($A204="","",(VLOOKUP($A204,ACOUSTIC_PIVOT_TABLE!$B$4:$AO$500,31,FALSE)))</f>
        <v/>
      </c>
      <c r="BK204" s="27" t="str">
        <f>IF($A204="","",(VLOOKUP($A204,ACOUSTIC_PIVOT_TABLE!$B$4:$AO$500,32,FALSE)))</f>
        <v/>
      </c>
      <c r="BL204" s="27" t="str">
        <f>IF($A204="","",(VLOOKUP($A204,ACOUSTIC_PIVOT_TABLE!$B$4:$AO$500,33,FALSE)))</f>
        <v/>
      </c>
      <c r="BM204" s="27" t="str">
        <f>IF($A204="","",(VLOOKUP($A204,ACOUSTIC_PIVOT_TABLE!$B$4:$AO$500,34,FALSE)))</f>
        <v/>
      </c>
      <c r="BN204" s="27" t="str">
        <f>IF($A204="","",(VLOOKUP($A204,ACOUSTIC_PIVOT_TABLE!$B$4:$AO$500,35,FALSE)))</f>
        <v/>
      </c>
      <c r="BO204" s="27" t="str">
        <f>IF($A204="","",(VLOOKUP($A204,ACOUSTIC_PIVOT_TABLE!$B$4:$AO$500,36,FALSE)))</f>
        <v/>
      </c>
      <c r="BP204" s="27" t="str">
        <f>IF($A204="","",(VLOOKUP($A204,ACOUSTIC_PIVOT_TABLE!$B$4:$AO$500,37,FALSE)))</f>
        <v/>
      </c>
      <c r="BQ204" s="27" t="str">
        <f>IF($A204="","",(VLOOKUP($A204,ACOUSTIC_PIVOT_TABLE!$B$4:$AO$500,38,FALSE)))</f>
        <v/>
      </c>
      <c r="BR204" s="27" t="str">
        <f>IF($A204="","",(VLOOKUP($A204,ACOUSTIC_PIVOT_TABLE!$B$4:$AO$500,39,FALSE)))</f>
        <v/>
      </c>
      <c r="BS204" s="27" t="str">
        <f>IF($A204="","",(VLOOKUP($A204,ACOUSTIC_PIVOT_TABLE!$B$4:$AO$500,40,FALSE)))</f>
        <v/>
      </c>
    </row>
    <row r="205" spans="1:71" x14ac:dyDescent="0.25">
      <c r="A205" s="1" t="str">
        <f>IF(ACOUSTIC_PIVOT_TABLE!B207 = 0, "",ACOUSTIC_PIVOT_TABLE!B207)</f>
        <v/>
      </c>
      <c r="B205" s="1" t="str">
        <f>IF($A205="","",(VLOOKUP($A205,ACOUSTICS_COMBINED!$B$3:$AQ$501,21,FALSE)))</f>
        <v/>
      </c>
      <c r="C205" s="1" t="str">
        <f>IF($A205="","",(VLOOKUP($A205,ACOUSTICS_COMBINED!$B$3:$AQ$501,22,FALSE)))</f>
        <v/>
      </c>
      <c r="D205" s="1" t="str">
        <f>IF($A205="","",(VLOOKUP($A205,ACOUSTICS_COMBINED!$B$3:$AQ$501,12,FALSE)))</f>
        <v/>
      </c>
      <c r="E205" s="1" t="str">
        <f>IF($A205="","",(VLOOKUP($A205,ACOUSTICS_COMBINED!$B$3:$AQ$501,13,FALSE)))</f>
        <v/>
      </c>
      <c r="F205" s="1" t="str">
        <f>IF($A205="","",(VLOOKUP($A205,ACOUSTICS_COMBINED!$B$3:$AQ$501,14,FALSE)))</f>
        <v/>
      </c>
      <c r="G205" s="1" t="str">
        <f>IF($A205="","",(VLOOKUP($A205,ACOUSTICS_COMBINED!$B$3:$AQ$501,23,FALSE)))</f>
        <v/>
      </c>
      <c r="H205" s="1" t="str">
        <f>IF($A205="","",(VLOOKUP($A205,ACOUSTICS_COMBINED!$B$3:$AQ$501,24,FALSE)))</f>
        <v/>
      </c>
      <c r="I205" s="1" t="str">
        <f>IF($A205="","",(VLOOKUP($A205,ACOUSTICS_COMBINED!$B$3:$AQ$501,15,FALSE)))</f>
        <v/>
      </c>
      <c r="J205" s="1" t="str">
        <f>IF($A205="","",(VLOOKUP($A205,ACOUSTICS_COMBINED!$B$3:$AQ$501,16,FALSE)))</f>
        <v/>
      </c>
      <c r="K205" s="1" t="str">
        <f>IF($A205="","",(VLOOKUP($A205,ACOUSTICS_COMBINED!$B$3:$AQ$501,17,FALSE)))</f>
        <v/>
      </c>
      <c r="L205" s="1" t="str">
        <f>IF($A205="","",(VLOOKUP($A205,ACOUSTICS_COMBINED!$B$3:$AQ$501,18,FALSE)))</f>
        <v/>
      </c>
      <c r="M205" s="1" t="str">
        <f>IF($A205="","",(VLOOKUP($A205,ACOUSTICS_COMBINED!$B$3:$AQ$501,25,FALSE)))</f>
        <v/>
      </c>
      <c r="N205" s="16" t="str">
        <f>IF($A205="","",(VLOOKUP($A205,ACOUSTICS_COMBINED!$B$3:$AQ$501,19,FALSE)))</f>
        <v/>
      </c>
      <c r="O205" s="16" t="str">
        <f>IF($A205="","",(VLOOKUP($A205,ACOUSTICS_COMBINED!$B$3:$AQ$501,20,FALSE)))</f>
        <v/>
      </c>
      <c r="P205" s="1" t="str">
        <f>IF($A205="","",(VLOOKUP($A205,ACOUSTICS_COMBINED!$B$3:$AQ$501,26,FALSE)))</f>
        <v/>
      </c>
      <c r="Q205" s="1" t="str">
        <f>IF($A205="","",(VLOOKUP($A205,ACOUSTICS_COMBINED!$B$3:$AQ$501,27,FALSE)))</f>
        <v/>
      </c>
      <c r="R205" s="1" t="str">
        <f>IF($A205="","",(VLOOKUP($A205,ACOUSTICS_COMBINED!$B$3:$AQ$501,28,FALSE)))</f>
        <v/>
      </c>
      <c r="S205" s="1" t="str">
        <f>IF($A205="","",(VLOOKUP($A205,ACOUSTICS_COMBINED!$B$3:$AQ$501,29,FALSE)))</f>
        <v/>
      </c>
      <c r="T205" s="1" t="str">
        <f>IF($A205="","",(VLOOKUP($A205,ACOUSTICS_COMBINED!$B$3:$AQ$501,30,FALSE)))</f>
        <v/>
      </c>
      <c r="U205" s="1" t="str">
        <f>IF($A205="","",(VLOOKUP($A205,ACOUSTICS_COMBINED!$B$3:$AQ$501,31,FALSE)))</f>
        <v/>
      </c>
      <c r="V205" s="1" t="str">
        <f>IF($A205="","",(VLOOKUP($A205,ACOUSTICS_COMBINED!$B$3:$AQ$501,32,FALSE)))</f>
        <v/>
      </c>
      <c r="W205" s="1" t="str">
        <f>IF($A205="","",(VLOOKUP($A205,ACOUSTICS_COMBINED!$B$3:$AQ$501,33,FALSE)))</f>
        <v/>
      </c>
      <c r="X205" s="1" t="str">
        <f>IF($A205="","",(VLOOKUP($A205,ACOUSTICS_COMBINED!$B$3:$AQ$501,34,FALSE)))</f>
        <v/>
      </c>
      <c r="Y205" s="1" t="str">
        <f>IF($A205="","",(VLOOKUP($A205,ACOUSTICS_COMBINED!$B$3:$AQ$501,35,FALSE)))</f>
        <v/>
      </c>
      <c r="Z205" s="1" t="str">
        <f>IF($A205="","",(VLOOKUP($A205,ACOUSTICS_COMBINED!$B$3:$AQ$501,36,FALSE)))</f>
        <v/>
      </c>
      <c r="AA205" s="1" t="str">
        <f>IF($A205="","",(VLOOKUP($A205,ACOUSTICS_COMBINED!$B$3:$AQ$501,37,FALSE)))</f>
        <v/>
      </c>
      <c r="AB205" s="1" t="str">
        <f>IF($A205="","",(VLOOKUP($A205,ACOUSTICS_COMBINED!$B$3:$AQ$501,38,FALSE)))</f>
        <v/>
      </c>
      <c r="AC205" s="1" t="str">
        <f>IF($A205="","",(VLOOKUP($A205,ACOUSTICS_COMBINED!$B$3:$AQ$501,39,FALSE)))</f>
        <v/>
      </c>
      <c r="AD205" s="1" t="str">
        <f>IF($A205="","",(VLOOKUP($A205,ACOUSTICS_COMBINED!$B$3:$AQ$501,40,FALSE)))</f>
        <v/>
      </c>
      <c r="AE205" s="1" t="str">
        <f>IF($A205="","",(VLOOKUP($A205,ACOUSTICS_COMBINED!$B$3:$AQ$501,41,FALSE)))</f>
        <v/>
      </c>
      <c r="AF205" s="1" t="str">
        <f>IF($A205="","",(VLOOKUP($A205,ACOUSTICS_COMBINED!$B$3:$AQ$501,42,FALSE)))</f>
        <v/>
      </c>
      <c r="AG205" s="27" t="str">
        <f>IF($A205="","",(VLOOKUP($A205,ACOUSTIC_PIVOT_TABLE!$B$4:$AO$500,2,FALSE)))</f>
        <v/>
      </c>
      <c r="AH205" s="27" t="str">
        <f>IF($A205="","",(VLOOKUP($A205,ACOUSTIC_PIVOT_TABLE!$B$4:$AO$500,3,FALSE)))</f>
        <v/>
      </c>
      <c r="AI205" s="27" t="str">
        <f>IF($A205="","",(VLOOKUP($A205,ACOUSTIC_PIVOT_TABLE!$B$4:$AO$500,4,FALSE)))</f>
        <v/>
      </c>
      <c r="AJ205" s="27" t="str">
        <f>IF($A205="","",(VLOOKUP($A205,ACOUSTIC_PIVOT_TABLE!$B$4:$AO$500,5,FALSE)))</f>
        <v/>
      </c>
      <c r="AK205" s="27" t="str">
        <f>IF($A205="","",(VLOOKUP($A205,ACOUSTIC_PIVOT_TABLE!$B$4:$AO$500,6,FALSE)))</f>
        <v/>
      </c>
      <c r="AL205" s="27" t="str">
        <f>IF($A205="","",(VLOOKUP($A205,ACOUSTIC_PIVOT_TABLE!$B$4:$AO$500,7,FALSE)))</f>
        <v/>
      </c>
      <c r="AM205" s="27" t="str">
        <f>IF($A205="","",(VLOOKUP($A205,ACOUSTIC_PIVOT_TABLE!$B$4:$AO$500,8,FALSE)))</f>
        <v/>
      </c>
      <c r="AN205" s="27" t="str">
        <f>IF($A205="","",(VLOOKUP($A205,ACOUSTIC_PIVOT_TABLE!$B$4:$AO$500,9,FALSE)))</f>
        <v/>
      </c>
      <c r="AO205" s="27" t="str">
        <f>IF($A205="","",(VLOOKUP($A205,ACOUSTIC_PIVOT_TABLE!$B$4:$AO$500,10,FALSE)))</f>
        <v/>
      </c>
      <c r="AP205" s="27" t="str">
        <f>IF($A205="","",(VLOOKUP($A205,ACOUSTIC_PIVOT_TABLE!$B$4:$AO$500,11,FALSE)))</f>
        <v/>
      </c>
      <c r="AQ205" s="27" t="str">
        <f>IF($A205="","",(VLOOKUP($A205,ACOUSTIC_PIVOT_TABLE!$B$4:$AO$500,12,FALSE)))</f>
        <v/>
      </c>
      <c r="AR205" s="27" t="str">
        <f>IF($A205="","",(VLOOKUP($A205,ACOUSTIC_PIVOT_TABLE!$B$4:$AO$500,13,FALSE)))</f>
        <v/>
      </c>
      <c r="AS205" s="27" t="str">
        <f>IF($A205="","",(VLOOKUP($A205,ACOUSTIC_PIVOT_TABLE!$B$4:$AO$500,14,FALSE)))</f>
        <v/>
      </c>
      <c r="AT205" s="27" t="str">
        <f>IF($A205="","",(VLOOKUP($A205,ACOUSTIC_PIVOT_TABLE!$B$4:$AO$500,15,FALSE)))</f>
        <v/>
      </c>
      <c r="AU205" s="27" t="str">
        <f>IF($A205="","",(VLOOKUP($A205,ACOUSTIC_PIVOT_TABLE!$B$4:$AO$500,16,FALSE)))</f>
        <v/>
      </c>
      <c r="AV205" s="27" t="str">
        <f>IF($A205="","",(VLOOKUP($A205,ACOUSTIC_PIVOT_TABLE!$B$4:$AO$500,17,FALSE)))</f>
        <v/>
      </c>
      <c r="AW205" s="27" t="str">
        <f>IF($A205="","",(VLOOKUP($A205,ACOUSTIC_PIVOT_TABLE!$B$4:$AO$500,18,FALSE)))</f>
        <v/>
      </c>
      <c r="AX205" s="27" t="str">
        <f>IF($A205="","",(VLOOKUP($A205,ACOUSTIC_PIVOT_TABLE!$B$4:$AO$500,19,FALSE)))</f>
        <v/>
      </c>
      <c r="AY205" s="27" t="str">
        <f>IF($A205="","",(VLOOKUP($A205,ACOUSTIC_PIVOT_TABLE!$B$4:$AO$500,20,FALSE)))</f>
        <v/>
      </c>
      <c r="AZ205" s="27" t="str">
        <f>IF($A205="","",(VLOOKUP($A205,ACOUSTIC_PIVOT_TABLE!$B$4:$AO$500,21,FALSE)))</f>
        <v/>
      </c>
      <c r="BA205" s="27" t="str">
        <f>IF($A205="","",(VLOOKUP($A205,ACOUSTIC_PIVOT_TABLE!$B$4:$AO$500,22,FALSE)))</f>
        <v/>
      </c>
      <c r="BB205" s="27" t="str">
        <f>IF($A205="","",(VLOOKUP($A205,ACOUSTIC_PIVOT_TABLE!$B$4:$AO$500,23,FALSE)))</f>
        <v/>
      </c>
      <c r="BC205" s="27" t="str">
        <f>IF($A205="","",(VLOOKUP($A205,ACOUSTIC_PIVOT_TABLE!$B$4:$AO$500,24,FALSE)))</f>
        <v/>
      </c>
      <c r="BD205" s="27" t="str">
        <f>IF($A205="","",(VLOOKUP($A205,ACOUSTIC_PIVOT_TABLE!$B$4:$AO$500,25,FALSE)))</f>
        <v/>
      </c>
      <c r="BE205" s="27" t="str">
        <f>IF($A205="","",(VLOOKUP($A205,ACOUSTIC_PIVOT_TABLE!$B$4:$AO$500,26,FALSE)))</f>
        <v/>
      </c>
      <c r="BF205" s="27" t="str">
        <f>IF($A205="","",(VLOOKUP($A205,ACOUSTIC_PIVOT_TABLE!$B$4:$AO$500,27,FALSE)))</f>
        <v/>
      </c>
      <c r="BG205" s="27" t="str">
        <f>IF($A205="","",(VLOOKUP($A205,ACOUSTIC_PIVOT_TABLE!$B$4:$AO$500,28,FALSE)))</f>
        <v/>
      </c>
      <c r="BH205" s="27" t="str">
        <f>IF($A205="","",(VLOOKUP($A205,ACOUSTIC_PIVOT_TABLE!$B$4:$AO$500,29,FALSE)))</f>
        <v/>
      </c>
      <c r="BI205" s="27" t="str">
        <f>IF($A205="","",(VLOOKUP($A205,ACOUSTIC_PIVOT_TABLE!$B$4:$AO$500,30,FALSE)))</f>
        <v/>
      </c>
      <c r="BJ205" s="27" t="str">
        <f>IF($A205="","",(VLOOKUP($A205,ACOUSTIC_PIVOT_TABLE!$B$4:$AO$500,31,FALSE)))</f>
        <v/>
      </c>
      <c r="BK205" s="27" t="str">
        <f>IF($A205="","",(VLOOKUP($A205,ACOUSTIC_PIVOT_TABLE!$B$4:$AO$500,32,FALSE)))</f>
        <v/>
      </c>
      <c r="BL205" s="27" t="str">
        <f>IF($A205="","",(VLOOKUP($A205,ACOUSTIC_PIVOT_TABLE!$B$4:$AO$500,33,FALSE)))</f>
        <v/>
      </c>
      <c r="BM205" s="27" t="str">
        <f>IF($A205="","",(VLOOKUP($A205,ACOUSTIC_PIVOT_TABLE!$B$4:$AO$500,34,FALSE)))</f>
        <v/>
      </c>
      <c r="BN205" s="27" t="str">
        <f>IF($A205="","",(VLOOKUP($A205,ACOUSTIC_PIVOT_TABLE!$B$4:$AO$500,35,FALSE)))</f>
        <v/>
      </c>
      <c r="BO205" s="27" t="str">
        <f>IF($A205="","",(VLOOKUP($A205,ACOUSTIC_PIVOT_TABLE!$B$4:$AO$500,36,FALSE)))</f>
        <v/>
      </c>
      <c r="BP205" s="27" t="str">
        <f>IF($A205="","",(VLOOKUP($A205,ACOUSTIC_PIVOT_TABLE!$B$4:$AO$500,37,FALSE)))</f>
        <v/>
      </c>
      <c r="BQ205" s="27" t="str">
        <f>IF($A205="","",(VLOOKUP($A205,ACOUSTIC_PIVOT_TABLE!$B$4:$AO$500,38,FALSE)))</f>
        <v/>
      </c>
      <c r="BR205" s="27" t="str">
        <f>IF($A205="","",(VLOOKUP($A205,ACOUSTIC_PIVOT_TABLE!$B$4:$AO$500,39,FALSE)))</f>
        <v/>
      </c>
      <c r="BS205" s="27" t="str">
        <f>IF($A205="","",(VLOOKUP($A205,ACOUSTIC_PIVOT_TABLE!$B$4:$AO$500,40,FALSE)))</f>
        <v/>
      </c>
    </row>
    <row r="206" spans="1:71" x14ac:dyDescent="0.25">
      <c r="A206" s="1" t="str">
        <f>IF(ACOUSTIC_PIVOT_TABLE!B208 = 0, "",ACOUSTIC_PIVOT_TABLE!B208)</f>
        <v/>
      </c>
      <c r="B206" s="1" t="str">
        <f>IF($A206="","",(VLOOKUP($A206,ACOUSTICS_COMBINED!$B$3:$AQ$501,21,FALSE)))</f>
        <v/>
      </c>
      <c r="C206" s="1" t="str">
        <f>IF($A206="","",(VLOOKUP($A206,ACOUSTICS_COMBINED!$B$3:$AQ$501,22,FALSE)))</f>
        <v/>
      </c>
      <c r="D206" s="1" t="str">
        <f>IF($A206="","",(VLOOKUP($A206,ACOUSTICS_COMBINED!$B$3:$AQ$501,12,FALSE)))</f>
        <v/>
      </c>
      <c r="E206" s="1" t="str">
        <f>IF($A206="","",(VLOOKUP($A206,ACOUSTICS_COMBINED!$B$3:$AQ$501,13,FALSE)))</f>
        <v/>
      </c>
      <c r="F206" s="1" t="str">
        <f>IF($A206="","",(VLOOKUP($A206,ACOUSTICS_COMBINED!$B$3:$AQ$501,14,FALSE)))</f>
        <v/>
      </c>
      <c r="G206" s="1" t="str">
        <f>IF($A206="","",(VLOOKUP($A206,ACOUSTICS_COMBINED!$B$3:$AQ$501,23,FALSE)))</f>
        <v/>
      </c>
      <c r="H206" s="1" t="str">
        <f>IF($A206="","",(VLOOKUP($A206,ACOUSTICS_COMBINED!$B$3:$AQ$501,24,FALSE)))</f>
        <v/>
      </c>
      <c r="I206" s="1" t="str">
        <f>IF($A206="","",(VLOOKUP($A206,ACOUSTICS_COMBINED!$B$3:$AQ$501,15,FALSE)))</f>
        <v/>
      </c>
      <c r="J206" s="1" t="str">
        <f>IF($A206="","",(VLOOKUP($A206,ACOUSTICS_COMBINED!$B$3:$AQ$501,16,FALSE)))</f>
        <v/>
      </c>
      <c r="K206" s="1" t="str">
        <f>IF($A206="","",(VLOOKUP($A206,ACOUSTICS_COMBINED!$B$3:$AQ$501,17,FALSE)))</f>
        <v/>
      </c>
      <c r="L206" s="1" t="str">
        <f>IF($A206="","",(VLOOKUP($A206,ACOUSTICS_COMBINED!$B$3:$AQ$501,18,FALSE)))</f>
        <v/>
      </c>
      <c r="M206" s="1" t="str">
        <f>IF($A206="","",(VLOOKUP($A206,ACOUSTICS_COMBINED!$B$3:$AQ$501,25,FALSE)))</f>
        <v/>
      </c>
      <c r="N206" s="16" t="str">
        <f>IF($A206="","",(VLOOKUP($A206,ACOUSTICS_COMBINED!$B$3:$AQ$501,19,FALSE)))</f>
        <v/>
      </c>
      <c r="O206" s="16" t="str">
        <f>IF($A206="","",(VLOOKUP($A206,ACOUSTICS_COMBINED!$B$3:$AQ$501,20,FALSE)))</f>
        <v/>
      </c>
      <c r="P206" s="1" t="str">
        <f>IF($A206="","",(VLOOKUP($A206,ACOUSTICS_COMBINED!$B$3:$AQ$501,26,FALSE)))</f>
        <v/>
      </c>
      <c r="Q206" s="1" t="str">
        <f>IF($A206="","",(VLOOKUP($A206,ACOUSTICS_COMBINED!$B$3:$AQ$501,27,FALSE)))</f>
        <v/>
      </c>
      <c r="R206" s="1" t="str">
        <f>IF($A206="","",(VLOOKUP($A206,ACOUSTICS_COMBINED!$B$3:$AQ$501,28,FALSE)))</f>
        <v/>
      </c>
      <c r="S206" s="1" t="str">
        <f>IF($A206="","",(VLOOKUP($A206,ACOUSTICS_COMBINED!$B$3:$AQ$501,29,FALSE)))</f>
        <v/>
      </c>
      <c r="T206" s="1" t="str">
        <f>IF($A206="","",(VLOOKUP($A206,ACOUSTICS_COMBINED!$B$3:$AQ$501,30,FALSE)))</f>
        <v/>
      </c>
      <c r="U206" s="1" t="str">
        <f>IF($A206="","",(VLOOKUP($A206,ACOUSTICS_COMBINED!$B$3:$AQ$501,31,FALSE)))</f>
        <v/>
      </c>
      <c r="V206" s="1" t="str">
        <f>IF($A206="","",(VLOOKUP($A206,ACOUSTICS_COMBINED!$B$3:$AQ$501,32,FALSE)))</f>
        <v/>
      </c>
      <c r="W206" s="1" t="str">
        <f>IF($A206="","",(VLOOKUP($A206,ACOUSTICS_COMBINED!$B$3:$AQ$501,33,FALSE)))</f>
        <v/>
      </c>
      <c r="X206" s="1" t="str">
        <f>IF($A206="","",(VLOOKUP($A206,ACOUSTICS_COMBINED!$B$3:$AQ$501,34,FALSE)))</f>
        <v/>
      </c>
      <c r="Y206" s="1" t="str">
        <f>IF($A206="","",(VLOOKUP($A206,ACOUSTICS_COMBINED!$B$3:$AQ$501,35,FALSE)))</f>
        <v/>
      </c>
      <c r="Z206" s="1" t="str">
        <f>IF($A206="","",(VLOOKUP($A206,ACOUSTICS_COMBINED!$B$3:$AQ$501,36,FALSE)))</f>
        <v/>
      </c>
      <c r="AA206" s="1" t="str">
        <f>IF($A206="","",(VLOOKUP($A206,ACOUSTICS_COMBINED!$B$3:$AQ$501,37,FALSE)))</f>
        <v/>
      </c>
      <c r="AB206" s="1" t="str">
        <f>IF($A206="","",(VLOOKUP($A206,ACOUSTICS_COMBINED!$B$3:$AQ$501,38,FALSE)))</f>
        <v/>
      </c>
      <c r="AC206" s="1" t="str">
        <f>IF($A206="","",(VLOOKUP($A206,ACOUSTICS_COMBINED!$B$3:$AQ$501,39,FALSE)))</f>
        <v/>
      </c>
      <c r="AD206" s="1" t="str">
        <f>IF($A206="","",(VLOOKUP($A206,ACOUSTICS_COMBINED!$B$3:$AQ$501,40,FALSE)))</f>
        <v/>
      </c>
      <c r="AE206" s="1" t="str">
        <f>IF($A206="","",(VLOOKUP($A206,ACOUSTICS_COMBINED!$B$3:$AQ$501,41,FALSE)))</f>
        <v/>
      </c>
      <c r="AF206" s="1" t="str">
        <f>IF($A206="","",(VLOOKUP($A206,ACOUSTICS_COMBINED!$B$3:$AQ$501,42,FALSE)))</f>
        <v/>
      </c>
      <c r="AG206" s="27" t="str">
        <f>IF($A206="","",(VLOOKUP($A206,ACOUSTIC_PIVOT_TABLE!$B$4:$AO$500,2,FALSE)))</f>
        <v/>
      </c>
      <c r="AH206" s="27" t="str">
        <f>IF($A206="","",(VLOOKUP($A206,ACOUSTIC_PIVOT_TABLE!$B$4:$AO$500,3,FALSE)))</f>
        <v/>
      </c>
      <c r="AI206" s="27" t="str">
        <f>IF($A206="","",(VLOOKUP($A206,ACOUSTIC_PIVOT_TABLE!$B$4:$AO$500,4,FALSE)))</f>
        <v/>
      </c>
      <c r="AJ206" s="27" t="str">
        <f>IF($A206="","",(VLOOKUP($A206,ACOUSTIC_PIVOT_TABLE!$B$4:$AO$500,5,FALSE)))</f>
        <v/>
      </c>
      <c r="AK206" s="27" t="str">
        <f>IF($A206="","",(VLOOKUP($A206,ACOUSTIC_PIVOT_TABLE!$B$4:$AO$500,6,FALSE)))</f>
        <v/>
      </c>
      <c r="AL206" s="27" t="str">
        <f>IF($A206="","",(VLOOKUP($A206,ACOUSTIC_PIVOT_TABLE!$B$4:$AO$500,7,FALSE)))</f>
        <v/>
      </c>
      <c r="AM206" s="27" t="str">
        <f>IF($A206="","",(VLOOKUP($A206,ACOUSTIC_PIVOT_TABLE!$B$4:$AO$500,8,FALSE)))</f>
        <v/>
      </c>
      <c r="AN206" s="27" t="str">
        <f>IF($A206="","",(VLOOKUP($A206,ACOUSTIC_PIVOT_TABLE!$B$4:$AO$500,9,FALSE)))</f>
        <v/>
      </c>
      <c r="AO206" s="27" t="str">
        <f>IF($A206="","",(VLOOKUP($A206,ACOUSTIC_PIVOT_TABLE!$B$4:$AO$500,10,FALSE)))</f>
        <v/>
      </c>
      <c r="AP206" s="27" t="str">
        <f>IF($A206="","",(VLOOKUP($A206,ACOUSTIC_PIVOT_TABLE!$B$4:$AO$500,11,FALSE)))</f>
        <v/>
      </c>
      <c r="AQ206" s="27" t="str">
        <f>IF($A206="","",(VLOOKUP($A206,ACOUSTIC_PIVOT_TABLE!$B$4:$AO$500,12,FALSE)))</f>
        <v/>
      </c>
      <c r="AR206" s="27" t="str">
        <f>IF($A206="","",(VLOOKUP($A206,ACOUSTIC_PIVOT_TABLE!$B$4:$AO$500,13,FALSE)))</f>
        <v/>
      </c>
      <c r="AS206" s="27" t="str">
        <f>IF($A206="","",(VLOOKUP($A206,ACOUSTIC_PIVOT_TABLE!$B$4:$AO$500,14,FALSE)))</f>
        <v/>
      </c>
      <c r="AT206" s="27" t="str">
        <f>IF($A206="","",(VLOOKUP($A206,ACOUSTIC_PIVOT_TABLE!$B$4:$AO$500,15,FALSE)))</f>
        <v/>
      </c>
      <c r="AU206" s="27" t="str">
        <f>IF($A206="","",(VLOOKUP($A206,ACOUSTIC_PIVOT_TABLE!$B$4:$AO$500,16,FALSE)))</f>
        <v/>
      </c>
      <c r="AV206" s="27" t="str">
        <f>IF($A206="","",(VLOOKUP($A206,ACOUSTIC_PIVOT_TABLE!$B$4:$AO$500,17,FALSE)))</f>
        <v/>
      </c>
      <c r="AW206" s="27" t="str">
        <f>IF($A206="","",(VLOOKUP($A206,ACOUSTIC_PIVOT_TABLE!$B$4:$AO$500,18,FALSE)))</f>
        <v/>
      </c>
      <c r="AX206" s="27" t="str">
        <f>IF($A206="","",(VLOOKUP($A206,ACOUSTIC_PIVOT_TABLE!$B$4:$AO$500,19,FALSE)))</f>
        <v/>
      </c>
      <c r="AY206" s="27" t="str">
        <f>IF($A206="","",(VLOOKUP($A206,ACOUSTIC_PIVOT_TABLE!$B$4:$AO$500,20,FALSE)))</f>
        <v/>
      </c>
      <c r="AZ206" s="27" t="str">
        <f>IF($A206="","",(VLOOKUP($A206,ACOUSTIC_PIVOT_TABLE!$B$4:$AO$500,21,FALSE)))</f>
        <v/>
      </c>
      <c r="BA206" s="27" t="str">
        <f>IF($A206="","",(VLOOKUP($A206,ACOUSTIC_PIVOT_TABLE!$B$4:$AO$500,22,FALSE)))</f>
        <v/>
      </c>
      <c r="BB206" s="27" t="str">
        <f>IF($A206="","",(VLOOKUP($A206,ACOUSTIC_PIVOT_TABLE!$B$4:$AO$500,23,FALSE)))</f>
        <v/>
      </c>
      <c r="BC206" s="27" t="str">
        <f>IF($A206="","",(VLOOKUP($A206,ACOUSTIC_PIVOT_TABLE!$B$4:$AO$500,24,FALSE)))</f>
        <v/>
      </c>
      <c r="BD206" s="27" t="str">
        <f>IF($A206="","",(VLOOKUP($A206,ACOUSTIC_PIVOT_TABLE!$B$4:$AO$500,25,FALSE)))</f>
        <v/>
      </c>
      <c r="BE206" s="27" t="str">
        <f>IF($A206="","",(VLOOKUP($A206,ACOUSTIC_PIVOT_TABLE!$B$4:$AO$500,26,FALSE)))</f>
        <v/>
      </c>
      <c r="BF206" s="27" t="str">
        <f>IF($A206="","",(VLOOKUP($A206,ACOUSTIC_PIVOT_TABLE!$B$4:$AO$500,27,FALSE)))</f>
        <v/>
      </c>
      <c r="BG206" s="27" t="str">
        <f>IF($A206="","",(VLOOKUP($A206,ACOUSTIC_PIVOT_TABLE!$B$4:$AO$500,28,FALSE)))</f>
        <v/>
      </c>
      <c r="BH206" s="27" t="str">
        <f>IF($A206="","",(VLOOKUP($A206,ACOUSTIC_PIVOT_TABLE!$B$4:$AO$500,29,FALSE)))</f>
        <v/>
      </c>
      <c r="BI206" s="27" t="str">
        <f>IF($A206="","",(VLOOKUP($A206,ACOUSTIC_PIVOT_TABLE!$B$4:$AO$500,30,FALSE)))</f>
        <v/>
      </c>
      <c r="BJ206" s="27" t="str">
        <f>IF($A206="","",(VLOOKUP($A206,ACOUSTIC_PIVOT_TABLE!$B$4:$AO$500,31,FALSE)))</f>
        <v/>
      </c>
      <c r="BK206" s="27" t="str">
        <f>IF($A206="","",(VLOOKUP($A206,ACOUSTIC_PIVOT_TABLE!$B$4:$AO$500,32,FALSE)))</f>
        <v/>
      </c>
      <c r="BL206" s="27" t="str">
        <f>IF($A206="","",(VLOOKUP($A206,ACOUSTIC_PIVOT_TABLE!$B$4:$AO$500,33,FALSE)))</f>
        <v/>
      </c>
      <c r="BM206" s="27" t="str">
        <f>IF($A206="","",(VLOOKUP($A206,ACOUSTIC_PIVOT_TABLE!$B$4:$AO$500,34,FALSE)))</f>
        <v/>
      </c>
      <c r="BN206" s="27" t="str">
        <f>IF($A206="","",(VLOOKUP($A206,ACOUSTIC_PIVOT_TABLE!$B$4:$AO$500,35,FALSE)))</f>
        <v/>
      </c>
      <c r="BO206" s="27" t="str">
        <f>IF($A206="","",(VLOOKUP($A206,ACOUSTIC_PIVOT_TABLE!$B$4:$AO$500,36,FALSE)))</f>
        <v/>
      </c>
      <c r="BP206" s="27" t="str">
        <f>IF($A206="","",(VLOOKUP($A206,ACOUSTIC_PIVOT_TABLE!$B$4:$AO$500,37,FALSE)))</f>
        <v/>
      </c>
      <c r="BQ206" s="27" t="str">
        <f>IF($A206="","",(VLOOKUP($A206,ACOUSTIC_PIVOT_TABLE!$B$4:$AO$500,38,FALSE)))</f>
        <v/>
      </c>
      <c r="BR206" s="27" t="str">
        <f>IF($A206="","",(VLOOKUP($A206,ACOUSTIC_PIVOT_TABLE!$B$4:$AO$500,39,FALSE)))</f>
        <v/>
      </c>
      <c r="BS206" s="27" t="str">
        <f>IF($A206="","",(VLOOKUP($A206,ACOUSTIC_PIVOT_TABLE!$B$4:$AO$500,40,FALSE)))</f>
        <v/>
      </c>
    </row>
    <row r="207" spans="1:71" x14ac:dyDescent="0.25">
      <c r="A207" s="1" t="str">
        <f>IF(ACOUSTIC_PIVOT_TABLE!B209 = 0, "",ACOUSTIC_PIVOT_TABLE!B209)</f>
        <v/>
      </c>
      <c r="B207" s="1" t="str">
        <f>IF($A207="","",(VLOOKUP($A207,ACOUSTICS_COMBINED!$B$3:$AQ$501,21,FALSE)))</f>
        <v/>
      </c>
      <c r="C207" s="1" t="str">
        <f>IF($A207="","",(VLOOKUP($A207,ACOUSTICS_COMBINED!$B$3:$AQ$501,22,FALSE)))</f>
        <v/>
      </c>
      <c r="D207" s="1" t="str">
        <f>IF($A207="","",(VLOOKUP($A207,ACOUSTICS_COMBINED!$B$3:$AQ$501,12,FALSE)))</f>
        <v/>
      </c>
      <c r="E207" s="1" t="str">
        <f>IF($A207="","",(VLOOKUP($A207,ACOUSTICS_COMBINED!$B$3:$AQ$501,13,FALSE)))</f>
        <v/>
      </c>
      <c r="F207" s="1" t="str">
        <f>IF($A207="","",(VLOOKUP($A207,ACOUSTICS_COMBINED!$B$3:$AQ$501,14,FALSE)))</f>
        <v/>
      </c>
      <c r="G207" s="1" t="str">
        <f>IF($A207="","",(VLOOKUP($A207,ACOUSTICS_COMBINED!$B$3:$AQ$501,23,FALSE)))</f>
        <v/>
      </c>
      <c r="H207" s="1" t="str">
        <f>IF($A207="","",(VLOOKUP($A207,ACOUSTICS_COMBINED!$B$3:$AQ$501,24,FALSE)))</f>
        <v/>
      </c>
      <c r="I207" s="1" t="str">
        <f>IF($A207="","",(VLOOKUP($A207,ACOUSTICS_COMBINED!$B$3:$AQ$501,15,FALSE)))</f>
        <v/>
      </c>
      <c r="J207" s="1" t="str">
        <f>IF($A207="","",(VLOOKUP($A207,ACOUSTICS_COMBINED!$B$3:$AQ$501,16,FALSE)))</f>
        <v/>
      </c>
      <c r="K207" s="1" t="str">
        <f>IF($A207="","",(VLOOKUP($A207,ACOUSTICS_COMBINED!$B$3:$AQ$501,17,FALSE)))</f>
        <v/>
      </c>
      <c r="L207" s="1" t="str">
        <f>IF($A207="","",(VLOOKUP($A207,ACOUSTICS_COMBINED!$B$3:$AQ$501,18,FALSE)))</f>
        <v/>
      </c>
      <c r="M207" s="1" t="str">
        <f>IF($A207="","",(VLOOKUP($A207,ACOUSTICS_COMBINED!$B$3:$AQ$501,25,FALSE)))</f>
        <v/>
      </c>
      <c r="N207" s="16" t="str">
        <f>IF($A207="","",(VLOOKUP($A207,ACOUSTICS_COMBINED!$B$3:$AQ$501,19,FALSE)))</f>
        <v/>
      </c>
      <c r="O207" s="16" t="str">
        <f>IF($A207="","",(VLOOKUP($A207,ACOUSTICS_COMBINED!$B$3:$AQ$501,20,FALSE)))</f>
        <v/>
      </c>
      <c r="P207" s="1" t="str">
        <f>IF($A207="","",(VLOOKUP($A207,ACOUSTICS_COMBINED!$B$3:$AQ$501,26,FALSE)))</f>
        <v/>
      </c>
      <c r="Q207" s="1" t="str">
        <f>IF($A207="","",(VLOOKUP($A207,ACOUSTICS_COMBINED!$B$3:$AQ$501,27,FALSE)))</f>
        <v/>
      </c>
      <c r="R207" s="1" t="str">
        <f>IF($A207="","",(VLOOKUP($A207,ACOUSTICS_COMBINED!$B$3:$AQ$501,28,FALSE)))</f>
        <v/>
      </c>
      <c r="S207" s="1" t="str">
        <f>IF($A207="","",(VLOOKUP($A207,ACOUSTICS_COMBINED!$B$3:$AQ$501,29,FALSE)))</f>
        <v/>
      </c>
      <c r="T207" s="1" t="str">
        <f>IF($A207="","",(VLOOKUP($A207,ACOUSTICS_COMBINED!$B$3:$AQ$501,30,FALSE)))</f>
        <v/>
      </c>
      <c r="U207" s="1" t="str">
        <f>IF($A207="","",(VLOOKUP($A207,ACOUSTICS_COMBINED!$B$3:$AQ$501,31,FALSE)))</f>
        <v/>
      </c>
      <c r="V207" s="1" t="str">
        <f>IF($A207="","",(VLOOKUP($A207,ACOUSTICS_COMBINED!$B$3:$AQ$501,32,FALSE)))</f>
        <v/>
      </c>
      <c r="W207" s="1" t="str">
        <f>IF($A207="","",(VLOOKUP($A207,ACOUSTICS_COMBINED!$B$3:$AQ$501,33,FALSE)))</f>
        <v/>
      </c>
      <c r="X207" s="1" t="str">
        <f>IF($A207="","",(VLOOKUP($A207,ACOUSTICS_COMBINED!$B$3:$AQ$501,34,FALSE)))</f>
        <v/>
      </c>
      <c r="Y207" s="1" t="str">
        <f>IF($A207="","",(VLOOKUP($A207,ACOUSTICS_COMBINED!$B$3:$AQ$501,35,FALSE)))</f>
        <v/>
      </c>
      <c r="Z207" s="1" t="str">
        <f>IF($A207="","",(VLOOKUP($A207,ACOUSTICS_COMBINED!$B$3:$AQ$501,36,FALSE)))</f>
        <v/>
      </c>
      <c r="AA207" s="1" t="str">
        <f>IF($A207="","",(VLOOKUP($A207,ACOUSTICS_COMBINED!$B$3:$AQ$501,37,FALSE)))</f>
        <v/>
      </c>
      <c r="AB207" s="1" t="str">
        <f>IF($A207="","",(VLOOKUP($A207,ACOUSTICS_COMBINED!$B$3:$AQ$501,38,FALSE)))</f>
        <v/>
      </c>
      <c r="AC207" s="1" t="str">
        <f>IF($A207="","",(VLOOKUP($A207,ACOUSTICS_COMBINED!$B$3:$AQ$501,39,FALSE)))</f>
        <v/>
      </c>
      <c r="AD207" s="1" t="str">
        <f>IF($A207="","",(VLOOKUP($A207,ACOUSTICS_COMBINED!$B$3:$AQ$501,40,FALSE)))</f>
        <v/>
      </c>
      <c r="AE207" s="1" t="str">
        <f>IF($A207="","",(VLOOKUP($A207,ACOUSTICS_COMBINED!$B$3:$AQ$501,41,FALSE)))</f>
        <v/>
      </c>
      <c r="AF207" s="1" t="str">
        <f>IF($A207="","",(VLOOKUP($A207,ACOUSTICS_COMBINED!$B$3:$AQ$501,42,FALSE)))</f>
        <v/>
      </c>
      <c r="AG207" s="27" t="str">
        <f>IF($A207="","",(VLOOKUP($A207,ACOUSTIC_PIVOT_TABLE!$B$4:$AO$500,2,FALSE)))</f>
        <v/>
      </c>
      <c r="AH207" s="27" t="str">
        <f>IF($A207="","",(VLOOKUP($A207,ACOUSTIC_PIVOT_TABLE!$B$4:$AO$500,3,FALSE)))</f>
        <v/>
      </c>
      <c r="AI207" s="27" t="str">
        <f>IF($A207="","",(VLOOKUP($A207,ACOUSTIC_PIVOT_TABLE!$B$4:$AO$500,4,FALSE)))</f>
        <v/>
      </c>
      <c r="AJ207" s="27" t="str">
        <f>IF($A207="","",(VLOOKUP($A207,ACOUSTIC_PIVOT_TABLE!$B$4:$AO$500,5,FALSE)))</f>
        <v/>
      </c>
      <c r="AK207" s="27" t="str">
        <f>IF($A207="","",(VLOOKUP($A207,ACOUSTIC_PIVOT_TABLE!$B$4:$AO$500,6,FALSE)))</f>
        <v/>
      </c>
      <c r="AL207" s="27" t="str">
        <f>IF($A207="","",(VLOOKUP($A207,ACOUSTIC_PIVOT_TABLE!$B$4:$AO$500,7,FALSE)))</f>
        <v/>
      </c>
      <c r="AM207" s="27" t="str">
        <f>IF($A207="","",(VLOOKUP($A207,ACOUSTIC_PIVOT_TABLE!$B$4:$AO$500,8,FALSE)))</f>
        <v/>
      </c>
      <c r="AN207" s="27" t="str">
        <f>IF($A207="","",(VLOOKUP($A207,ACOUSTIC_PIVOT_TABLE!$B$4:$AO$500,9,FALSE)))</f>
        <v/>
      </c>
      <c r="AO207" s="27" t="str">
        <f>IF($A207="","",(VLOOKUP($A207,ACOUSTIC_PIVOT_TABLE!$B$4:$AO$500,10,FALSE)))</f>
        <v/>
      </c>
      <c r="AP207" s="27" t="str">
        <f>IF($A207="","",(VLOOKUP($A207,ACOUSTIC_PIVOT_TABLE!$B$4:$AO$500,11,FALSE)))</f>
        <v/>
      </c>
      <c r="AQ207" s="27" t="str">
        <f>IF($A207="","",(VLOOKUP($A207,ACOUSTIC_PIVOT_TABLE!$B$4:$AO$500,12,FALSE)))</f>
        <v/>
      </c>
      <c r="AR207" s="27" t="str">
        <f>IF($A207="","",(VLOOKUP($A207,ACOUSTIC_PIVOT_TABLE!$B$4:$AO$500,13,FALSE)))</f>
        <v/>
      </c>
      <c r="AS207" s="27" t="str">
        <f>IF($A207="","",(VLOOKUP($A207,ACOUSTIC_PIVOT_TABLE!$B$4:$AO$500,14,FALSE)))</f>
        <v/>
      </c>
      <c r="AT207" s="27" t="str">
        <f>IF($A207="","",(VLOOKUP($A207,ACOUSTIC_PIVOT_TABLE!$B$4:$AO$500,15,FALSE)))</f>
        <v/>
      </c>
      <c r="AU207" s="27" t="str">
        <f>IF($A207="","",(VLOOKUP($A207,ACOUSTIC_PIVOT_TABLE!$B$4:$AO$500,16,FALSE)))</f>
        <v/>
      </c>
      <c r="AV207" s="27" t="str">
        <f>IF($A207="","",(VLOOKUP($A207,ACOUSTIC_PIVOT_TABLE!$B$4:$AO$500,17,FALSE)))</f>
        <v/>
      </c>
      <c r="AW207" s="27" t="str">
        <f>IF($A207="","",(VLOOKUP($A207,ACOUSTIC_PIVOT_TABLE!$B$4:$AO$500,18,FALSE)))</f>
        <v/>
      </c>
      <c r="AX207" s="27" t="str">
        <f>IF($A207="","",(VLOOKUP($A207,ACOUSTIC_PIVOT_TABLE!$B$4:$AO$500,19,FALSE)))</f>
        <v/>
      </c>
      <c r="AY207" s="27" t="str">
        <f>IF($A207="","",(VLOOKUP($A207,ACOUSTIC_PIVOT_TABLE!$B$4:$AO$500,20,FALSE)))</f>
        <v/>
      </c>
      <c r="AZ207" s="27" t="str">
        <f>IF($A207="","",(VLOOKUP($A207,ACOUSTIC_PIVOT_TABLE!$B$4:$AO$500,21,FALSE)))</f>
        <v/>
      </c>
      <c r="BA207" s="27" t="str">
        <f>IF($A207="","",(VLOOKUP($A207,ACOUSTIC_PIVOT_TABLE!$B$4:$AO$500,22,FALSE)))</f>
        <v/>
      </c>
      <c r="BB207" s="27" t="str">
        <f>IF($A207="","",(VLOOKUP($A207,ACOUSTIC_PIVOT_TABLE!$B$4:$AO$500,23,FALSE)))</f>
        <v/>
      </c>
      <c r="BC207" s="27" t="str">
        <f>IF($A207="","",(VLOOKUP($A207,ACOUSTIC_PIVOT_TABLE!$B$4:$AO$500,24,FALSE)))</f>
        <v/>
      </c>
      <c r="BD207" s="27" t="str">
        <f>IF($A207="","",(VLOOKUP($A207,ACOUSTIC_PIVOT_TABLE!$B$4:$AO$500,25,FALSE)))</f>
        <v/>
      </c>
      <c r="BE207" s="27" t="str">
        <f>IF($A207="","",(VLOOKUP($A207,ACOUSTIC_PIVOT_TABLE!$B$4:$AO$500,26,FALSE)))</f>
        <v/>
      </c>
      <c r="BF207" s="27" t="str">
        <f>IF($A207="","",(VLOOKUP($A207,ACOUSTIC_PIVOT_TABLE!$B$4:$AO$500,27,FALSE)))</f>
        <v/>
      </c>
      <c r="BG207" s="27" t="str">
        <f>IF($A207="","",(VLOOKUP($A207,ACOUSTIC_PIVOT_TABLE!$B$4:$AO$500,28,FALSE)))</f>
        <v/>
      </c>
      <c r="BH207" s="27" t="str">
        <f>IF($A207="","",(VLOOKUP($A207,ACOUSTIC_PIVOT_TABLE!$B$4:$AO$500,29,FALSE)))</f>
        <v/>
      </c>
      <c r="BI207" s="27" t="str">
        <f>IF($A207="","",(VLOOKUP($A207,ACOUSTIC_PIVOT_TABLE!$B$4:$AO$500,30,FALSE)))</f>
        <v/>
      </c>
      <c r="BJ207" s="27" t="str">
        <f>IF($A207="","",(VLOOKUP($A207,ACOUSTIC_PIVOT_TABLE!$B$4:$AO$500,31,FALSE)))</f>
        <v/>
      </c>
      <c r="BK207" s="27" t="str">
        <f>IF($A207="","",(VLOOKUP($A207,ACOUSTIC_PIVOT_TABLE!$B$4:$AO$500,32,FALSE)))</f>
        <v/>
      </c>
      <c r="BL207" s="27" t="str">
        <f>IF($A207="","",(VLOOKUP($A207,ACOUSTIC_PIVOT_TABLE!$B$4:$AO$500,33,FALSE)))</f>
        <v/>
      </c>
      <c r="BM207" s="27" t="str">
        <f>IF($A207="","",(VLOOKUP($A207,ACOUSTIC_PIVOT_TABLE!$B$4:$AO$500,34,FALSE)))</f>
        <v/>
      </c>
      <c r="BN207" s="27" t="str">
        <f>IF($A207="","",(VLOOKUP($A207,ACOUSTIC_PIVOT_TABLE!$B$4:$AO$500,35,FALSE)))</f>
        <v/>
      </c>
      <c r="BO207" s="27" t="str">
        <f>IF($A207="","",(VLOOKUP($A207,ACOUSTIC_PIVOT_TABLE!$B$4:$AO$500,36,FALSE)))</f>
        <v/>
      </c>
      <c r="BP207" s="27" t="str">
        <f>IF($A207="","",(VLOOKUP($A207,ACOUSTIC_PIVOT_TABLE!$B$4:$AO$500,37,FALSE)))</f>
        <v/>
      </c>
      <c r="BQ207" s="27" t="str">
        <f>IF($A207="","",(VLOOKUP($A207,ACOUSTIC_PIVOT_TABLE!$B$4:$AO$500,38,FALSE)))</f>
        <v/>
      </c>
      <c r="BR207" s="27" t="str">
        <f>IF($A207="","",(VLOOKUP($A207,ACOUSTIC_PIVOT_TABLE!$B$4:$AO$500,39,FALSE)))</f>
        <v/>
      </c>
      <c r="BS207" s="27" t="str">
        <f>IF($A207="","",(VLOOKUP($A207,ACOUSTIC_PIVOT_TABLE!$B$4:$AO$500,40,FALSE)))</f>
        <v/>
      </c>
    </row>
    <row r="208" spans="1:71" x14ac:dyDescent="0.25">
      <c r="A208" s="1" t="str">
        <f>IF(ACOUSTIC_PIVOT_TABLE!B210 = 0, "",ACOUSTIC_PIVOT_TABLE!B210)</f>
        <v/>
      </c>
      <c r="B208" s="1" t="str">
        <f>IF($A208="","",(VLOOKUP($A208,ACOUSTICS_COMBINED!$B$3:$AQ$501,21,FALSE)))</f>
        <v/>
      </c>
      <c r="C208" s="1" t="str">
        <f>IF($A208="","",(VLOOKUP($A208,ACOUSTICS_COMBINED!$B$3:$AQ$501,22,FALSE)))</f>
        <v/>
      </c>
      <c r="D208" s="1" t="str">
        <f>IF($A208="","",(VLOOKUP($A208,ACOUSTICS_COMBINED!$B$3:$AQ$501,12,FALSE)))</f>
        <v/>
      </c>
      <c r="E208" s="1" t="str">
        <f>IF($A208="","",(VLOOKUP($A208,ACOUSTICS_COMBINED!$B$3:$AQ$501,13,FALSE)))</f>
        <v/>
      </c>
      <c r="F208" s="1" t="str">
        <f>IF($A208="","",(VLOOKUP($A208,ACOUSTICS_COMBINED!$B$3:$AQ$501,14,FALSE)))</f>
        <v/>
      </c>
      <c r="G208" s="1" t="str">
        <f>IF($A208="","",(VLOOKUP($A208,ACOUSTICS_COMBINED!$B$3:$AQ$501,23,FALSE)))</f>
        <v/>
      </c>
      <c r="H208" s="1" t="str">
        <f>IF($A208="","",(VLOOKUP($A208,ACOUSTICS_COMBINED!$B$3:$AQ$501,24,FALSE)))</f>
        <v/>
      </c>
      <c r="I208" s="1" t="str">
        <f>IF($A208="","",(VLOOKUP($A208,ACOUSTICS_COMBINED!$B$3:$AQ$501,15,FALSE)))</f>
        <v/>
      </c>
      <c r="J208" s="1" t="str">
        <f>IF($A208="","",(VLOOKUP($A208,ACOUSTICS_COMBINED!$B$3:$AQ$501,16,FALSE)))</f>
        <v/>
      </c>
      <c r="K208" s="1" t="str">
        <f>IF($A208="","",(VLOOKUP($A208,ACOUSTICS_COMBINED!$B$3:$AQ$501,17,FALSE)))</f>
        <v/>
      </c>
      <c r="L208" s="1" t="str">
        <f>IF($A208="","",(VLOOKUP($A208,ACOUSTICS_COMBINED!$B$3:$AQ$501,18,FALSE)))</f>
        <v/>
      </c>
      <c r="M208" s="1" t="str">
        <f>IF($A208="","",(VLOOKUP($A208,ACOUSTICS_COMBINED!$B$3:$AQ$501,25,FALSE)))</f>
        <v/>
      </c>
      <c r="N208" s="16" t="str">
        <f>IF($A208="","",(VLOOKUP($A208,ACOUSTICS_COMBINED!$B$3:$AQ$501,19,FALSE)))</f>
        <v/>
      </c>
      <c r="O208" s="16" t="str">
        <f>IF($A208="","",(VLOOKUP($A208,ACOUSTICS_COMBINED!$B$3:$AQ$501,20,FALSE)))</f>
        <v/>
      </c>
      <c r="P208" s="1" t="str">
        <f>IF($A208="","",(VLOOKUP($A208,ACOUSTICS_COMBINED!$B$3:$AQ$501,26,FALSE)))</f>
        <v/>
      </c>
      <c r="Q208" s="1" t="str">
        <f>IF($A208="","",(VLOOKUP($A208,ACOUSTICS_COMBINED!$B$3:$AQ$501,27,FALSE)))</f>
        <v/>
      </c>
      <c r="R208" s="1" t="str">
        <f>IF($A208="","",(VLOOKUP($A208,ACOUSTICS_COMBINED!$B$3:$AQ$501,28,FALSE)))</f>
        <v/>
      </c>
      <c r="S208" s="1" t="str">
        <f>IF($A208="","",(VLOOKUP($A208,ACOUSTICS_COMBINED!$B$3:$AQ$501,29,FALSE)))</f>
        <v/>
      </c>
      <c r="T208" s="1" t="str">
        <f>IF($A208="","",(VLOOKUP($A208,ACOUSTICS_COMBINED!$B$3:$AQ$501,30,FALSE)))</f>
        <v/>
      </c>
      <c r="U208" s="1" t="str">
        <f>IF($A208="","",(VLOOKUP($A208,ACOUSTICS_COMBINED!$B$3:$AQ$501,31,FALSE)))</f>
        <v/>
      </c>
      <c r="V208" s="1" t="str">
        <f>IF($A208="","",(VLOOKUP($A208,ACOUSTICS_COMBINED!$B$3:$AQ$501,32,FALSE)))</f>
        <v/>
      </c>
      <c r="W208" s="1" t="str">
        <f>IF($A208="","",(VLOOKUP($A208,ACOUSTICS_COMBINED!$B$3:$AQ$501,33,FALSE)))</f>
        <v/>
      </c>
      <c r="X208" s="1" t="str">
        <f>IF($A208="","",(VLOOKUP($A208,ACOUSTICS_COMBINED!$B$3:$AQ$501,34,FALSE)))</f>
        <v/>
      </c>
      <c r="Y208" s="1" t="str">
        <f>IF($A208="","",(VLOOKUP($A208,ACOUSTICS_COMBINED!$B$3:$AQ$501,35,FALSE)))</f>
        <v/>
      </c>
      <c r="Z208" s="1" t="str">
        <f>IF($A208="","",(VLOOKUP($A208,ACOUSTICS_COMBINED!$B$3:$AQ$501,36,FALSE)))</f>
        <v/>
      </c>
      <c r="AA208" s="1" t="str">
        <f>IF($A208="","",(VLOOKUP($A208,ACOUSTICS_COMBINED!$B$3:$AQ$501,37,FALSE)))</f>
        <v/>
      </c>
      <c r="AB208" s="1" t="str">
        <f>IF($A208="","",(VLOOKUP($A208,ACOUSTICS_COMBINED!$B$3:$AQ$501,38,FALSE)))</f>
        <v/>
      </c>
      <c r="AC208" s="1" t="str">
        <f>IF($A208="","",(VLOOKUP($A208,ACOUSTICS_COMBINED!$B$3:$AQ$501,39,FALSE)))</f>
        <v/>
      </c>
      <c r="AD208" s="1" t="str">
        <f>IF($A208="","",(VLOOKUP($A208,ACOUSTICS_COMBINED!$B$3:$AQ$501,40,FALSE)))</f>
        <v/>
      </c>
      <c r="AE208" s="1" t="str">
        <f>IF($A208="","",(VLOOKUP($A208,ACOUSTICS_COMBINED!$B$3:$AQ$501,41,FALSE)))</f>
        <v/>
      </c>
      <c r="AF208" s="1" t="str">
        <f>IF($A208="","",(VLOOKUP($A208,ACOUSTICS_COMBINED!$B$3:$AQ$501,42,FALSE)))</f>
        <v/>
      </c>
      <c r="AG208" s="27" t="str">
        <f>IF($A208="","",(VLOOKUP($A208,ACOUSTIC_PIVOT_TABLE!$B$4:$AO$500,2,FALSE)))</f>
        <v/>
      </c>
      <c r="AH208" s="27" t="str">
        <f>IF($A208="","",(VLOOKUP($A208,ACOUSTIC_PIVOT_TABLE!$B$4:$AO$500,3,FALSE)))</f>
        <v/>
      </c>
      <c r="AI208" s="27" t="str">
        <f>IF($A208="","",(VLOOKUP($A208,ACOUSTIC_PIVOT_TABLE!$B$4:$AO$500,4,FALSE)))</f>
        <v/>
      </c>
      <c r="AJ208" s="27" t="str">
        <f>IF($A208="","",(VLOOKUP($A208,ACOUSTIC_PIVOT_TABLE!$B$4:$AO$500,5,FALSE)))</f>
        <v/>
      </c>
      <c r="AK208" s="27" t="str">
        <f>IF($A208="","",(VLOOKUP($A208,ACOUSTIC_PIVOT_TABLE!$B$4:$AO$500,6,FALSE)))</f>
        <v/>
      </c>
      <c r="AL208" s="27" t="str">
        <f>IF($A208="","",(VLOOKUP($A208,ACOUSTIC_PIVOT_TABLE!$B$4:$AO$500,7,FALSE)))</f>
        <v/>
      </c>
      <c r="AM208" s="27" t="str">
        <f>IF($A208="","",(VLOOKUP($A208,ACOUSTIC_PIVOT_TABLE!$B$4:$AO$500,8,FALSE)))</f>
        <v/>
      </c>
      <c r="AN208" s="27" t="str">
        <f>IF($A208="","",(VLOOKUP($A208,ACOUSTIC_PIVOT_TABLE!$B$4:$AO$500,9,FALSE)))</f>
        <v/>
      </c>
      <c r="AO208" s="27" t="str">
        <f>IF($A208="","",(VLOOKUP($A208,ACOUSTIC_PIVOT_TABLE!$B$4:$AO$500,10,FALSE)))</f>
        <v/>
      </c>
      <c r="AP208" s="27" t="str">
        <f>IF($A208="","",(VLOOKUP($A208,ACOUSTIC_PIVOT_TABLE!$B$4:$AO$500,11,FALSE)))</f>
        <v/>
      </c>
      <c r="AQ208" s="27" t="str">
        <f>IF($A208="","",(VLOOKUP($A208,ACOUSTIC_PIVOT_TABLE!$B$4:$AO$500,12,FALSE)))</f>
        <v/>
      </c>
      <c r="AR208" s="27" t="str">
        <f>IF($A208="","",(VLOOKUP($A208,ACOUSTIC_PIVOT_TABLE!$B$4:$AO$500,13,FALSE)))</f>
        <v/>
      </c>
      <c r="AS208" s="27" t="str">
        <f>IF($A208="","",(VLOOKUP($A208,ACOUSTIC_PIVOT_TABLE!$B$4:$AO$500,14,FALSE)))</f>
        <v/>
      </c>
      <c r="AT208" s="27" t="str">
        <f>IF($A208="","",(VLOOKUP($A208,ACOUSTIC_PIVOT_TABLE!$B$4:$AO$500,15,FALSE)))</f>
        <v/>
      </c>
      <c r="AU208" s="27" t="str">
        <f>IF($A208="","",(VLOOKUP($A208,ACOUSTIC_PIVOT_TABLE!$B$4:$AO$500,16,FALSE)))</f>
        <v/>
      </c>
      <c r="AV208" s="27" t="str">
        <f>IF($A208="","",(VLOOKUP($A208,ACOUSTIC_PIVOT_TABLE!$B$4:$AO$500,17,FALSE)))</f>
        <v/>
      </c>
      <c r="AW208" s="27" t="str">
        <f>IF($A208="","",(VLOOKUP($A208,ACOUSTIC_PIVOT_TABLE!$B$4:$AO$500,18,FALSE)))</f>
        <v/>
      </c>
      <c r="AX208" s="27" t="str">
        <f>IF($A208="","",(VLOOKUP($A208,ACOUSTIC_PIVOT_TABLE!$B$4:$AO$500,19,FALSE)))</f>
        <v/>
      </c>
      <c r="AY208" s="27" t="str">
        <f>IF($A208="","",(VLOOKUP($A208,ACOUSTIC_PIVOT_TABLE!$B$4:$AO$500,20,FALSE)))</f>
        <v/>
      </c>
      <c r="AZ208" s="27" t="str">
        <f>IF($A208="","",(VLOOKUP($A208,ACOUSTIC_PIVOT_TABLE!$B$4:$AO$500,21,FALSE)))</f>
        <v/>
      </c>
      <c r="BA208" s="27" t="str">
        <f>IF($A208="","",(VLOOKUP($A208,ACOUSTIC_PIVOT_TABLE!$B$4:$AO$500,22,FALSE)))</f>
        <v/>
      </c>
      <c r="BB208" s="27" t="str">
        <f>IF($A208="","",(VLOOKUP($A208,ACOUSTIC_PIVOT_TABLE!$B$4:$AO$500,23,FALSE)))</f>
        <v/>
      </c>
      <c r="BC208" s="27" t="str">
        <f>IF($A208="","",(VLOOKUP($A208,ACOUSTIC_PIVOT_TABLE!$B$4:$AO$500,24,FALSE)))</f>
        <v/>
      </c>
      <c r="BD208" s="27" t="str">
        <f>IF($A208="","",(VLOOKUP($A208,ACOUSTIC_PIVOT_TABLE!$B$4:$AO$500,25,FALSE)))</f>
        <v/>
      </c>
      <c r="BE208" s="27" t="str">
        <f>IF($A208="","",(VLOOKUP($A208,ACOUSTIC_PIVOT_TABLE!$B$4:$AO$500,26,FALSE)))</f>
        <v/>
      </c>
      <c r="BF208" s="27" t="str">
        <f>IF($A208="","",(VLOOKUP($A208,ACOUSTIC_PIVOT_TABLE!$B$4:$AO$500,27,FALSE)))</f>
        <v/>
      </c>
      <c r="BG208" s="27" t="str">
        <f>IF($A208="","",(VLOOKUP($A208,ACOUSTIC_PIVOT_TABLE!$B$4:$AO$500,28,FALSE)))</f>
        <v/>
      </c>
      <c r="BH208" s="27" t="str">
        <f>IF($A208="","",(VLOOKUP($A208,ACOUSTIC_PIVOT_TABLE!$B$4:$AO$500,29,FALSE)))</f>
        <v/>
      </c>
      <c r="BI208" s="27" t="str">
        <f>IF($A208="","",(VLOOKUP($A208,ACOUSTIC_PIVOT_TABLE!$B$4:$AO$500,30,FALSE)))</f>
        <v/>
      </c>
      <c r="BJ208" s="27" t="str">
        <f>IF($A208="","",(VLOOKUP($A208,ACOUSTIC_PIVOT_TABLE!$B$4:$AO$500,31,FALSE)))</f>
        <v/>
      </c>
      <c r="BK208" s="27" t="str">
        <f>IF($A208="","",(VLOOKUP($A208,ACOUSTIC_PIVOT_TABLE!$B$4:$AO$500,32,FALSE)))</f>
        <v/>
      </c>
      <c r="BL208" s="27" t="str">
        <f>IF($A208="","",(VLOOKUP($A208,ACOUSTIC_PIVOT_TABLE!$B$4:$AO$500,33,FALSE)))</f>
        <v/>
      </c>
      <c r="BM208" s="27" t="str">
        <f>IF($A208="","",(VLOOKUP($A208,ACOUSTIC_PIVOT_TABLE!$B$4:$AO$500,34,FALSE)))</f>
        <v/>
      </c>
      <c r="BN208" s="27" t="str">
        <f>IF($A208="","",(VLOOKUP($A208,ACOUSTIC_PIVOT_TABLE!$B$4:$AO$500,35,FALSE)))</f>
        <v/>
      </c>
      <c r="BO208" s="27" t="str">
        <f>IF($A208="","",(VLOOKUP($A208,ACOUSTIC_PIVOT_TABLE!$B$4:$AO$500,36,FALSE)))</f>
        <v/>
      </c>
      <c r="BP208" s="27" t="str">
        <f>IF($A208="","",(VLOOKUP($A208,ACOUSTIC_PIVOT_TABLE!$B$4:$AO$500,37,FALSE)))</f>
        <v/>
      </c>
      <c r="BQ208" s="27" t="str">
        <f>IF($A208="","",(VLOOKUP($A208,ACOUSTIC_PIVOT_TABLE!$B$4:$AO$500,38,FALSE)))</f>
        <v/>
      </c>
      <c r="BR208" s="27" t="str">
        <f>IF($A208="","",(VLOOKUP($A208,ACOUSTIC_PIVOT_TABLE!$B$4:$AO$500,39,FALSE)))</f>
        <v/>
      </c>
      <c r="BS208" s="27" t="str">
        <f>IF($A208="","",(VLOOKUP($A208,ACOUSTIC_PIVOT_TABLE!$B$4:$AO$500,40,FALSE)))</f>
        <v/>
      </c>
    </row>
    <row r="209" spans="1:71" x14ac:dyDescent="0.25">
      <c r="A209" s="1" t="str">
        <f>IF(ACOUSTIC_PIVOT_TABLE!B211 = 0, "",ACOUSTIC_PIVOT_TABLE!B211)</f>
        <v/>
      </c>
      <c r="B209" s="1" t="str">
        <f>IF($A209="","",(VLOOKUP($A209,ACOUSTICS_COMBINED!$B$3:$AQ$501,21,FALSE)))</f>
        <v/>
      </c>
      <c r="C209" s="1" t="str">
        <f>IF($A209="","",(VLOOKUP($A209,ACOUSTICS_COMBINED!$B$3:$AQ$501,22,FALSE)))</f>
        <v/>
      </c>
      <c r="D209" s="1" t="str">
        <f>IF($A209="","",(VLOOKUP($A209,ACOUSTICS_COMBINED!$B$3:$AQ$501,12,FALSE)))</f>
        <v/>
      </c>
      <c r="E209" s="1" t="str">
        <f>IF($A209="","",(VLOOKUP($A209,ACOUSTICS_COMBINED!$B$3:$AQ$501,13,FALSE)))</f>
        <v/>
      </c>
      <c r="F209" s="1" t="str">
        <f>IF($A209="","",(VLOOKUP($A209,ACOUSTICS_COMBINED!$B$3:$AQ$501,14,FALSE)))</f>
        <v/>
      </c>
      <c r="G209" s="1" t="str">
        <f>IF($A209="","",(VLOOKUP($A209,ACOUSTICS_COMBINED!$B$3:$AQ$501,23,FALSE)))</f>
        <v/>
      </c>
      <c r="H209" s="1" t="str">
        <f>IF($A209="","",(VLOOKUP($A209,ACOUSTICS_COMBINED!$B$3:$AQ$501,24,FALSE)))</f>
        <v/>
      </c>
      <c r="I209" s="1" t="str">
        <f>IF($A209="","",(VLOOKUP($A209,ACOUSTICS_COMBINED!$B$3:$AQ$501,15,FALSE)))</f>
        <v/>
      </c>
      <c r="J209" s="1" t="str">
        <f>IF($A209="","",(VLOOKUP($A209,ACOUSTICS_COMBINED!$B$3:$AQ$501,16,FALSE)))</f>
        <v/>
      </c>
      <c r="K209" s="1" t="str">
        <f>IF($A209="","",(VLOOKUP($A209,ACOUSTICS_COMBINED!$B$3:$AQ$501,17,FALSE)))</f>
        <v/>
      </c>
      <c r="L209" s="1" t="str">
        <f>IF($A209="","",(VLOOKUP($A209,ACOUSTICS_COMBINED!$B$3:$AQ$501,18,FALSE)))</f>
        <v/>
      </c>
      <c r="M209" s="1" t="str">
        <f>IF($A209="","",(VLOOKUP($A209,ACOUSTICS_COMBINED!$B$3:$AQ$501,25,FALSE)))</f>
        <v/>
      </c>
      <c r="N209" s="16" t="str">
        <f>IF($A209="","",(VLOOKUP($A209,ACOUSTICS_COMBINED!$B$3:$AQ$501,19,FALSE)))</f>
        <v/>
      </c>
      <c r="O209" s="16" t="str">
        <f>IF($A209="","",(VLOOKUP($A209,ACOUSTICS_COMBINED!$B$3:$AQ$501,20,FALSE)))</f>
        <v/>
      </c>
      <c r="P209" s="1" t="str">
        <f>IF($A209="","",(VLOOKUP($A209,ACOUSTICS_COMBINED!$B$3:$AQ$501,26,FALSE)))</f>
        <v/>
      </c>
      <c r="Q209" s="1" t="str">
        <f>IF($A209="","",(VLOOKUP($A209,ACOUSTICS_COMBINED!$B$3:$AQ$501,27,FALSE)))</f>
        <v/>
      </c>
      <c r="R209" s="1" t="str">
        <f>IF($A209="","",(VLOOKUP($A209,ACOUSTICS_COMBINED!$B$3:$AQ$501,28,FALSE)))</f>
        <v/>
      </c>
      <c r="S209" s="1" t="str">
        <f>IF($A209="","",(VLOOKUP($A209,ACOUSTICS_COMBINED!$B$3:$AQ$501,29,FALSE)))</f>
        <v/>
      </c>
      <c r="T209" s="1" t="str">
        <f>IF($A209="","",(VLOOKUP($A209,ACOUSTICS_COMBINED!$B$3:$AQ$501,30,FALSE)))</f>
        <v/>
      </c>
      <c r="U209" s="1" t="str">
        <f>IF($A209="","",(VLOOKUP($A209,ACOUSTICS_COMBINED!$B$3:$AQ$501,31,FALSE)))</f>
        <v/>
      </c>
      <c r="V209" s="1" t="str">
        <f>IF($A209="","",(VLOOKUP($A209,ACOUSTICS_COMBINED!$B$3:$AQ$501,32,FALSE)))</f>
        <v/>
      </c>
      <c r="W209" s="1" t="str">
        <f>IF($A209="","",(VLOOKUP($A209,ACOUSTICS_COMBINED!$B$3:$AQ$501,33,FALSE)))</f>
        <v/>
      </c>
      <c r="X209" s="1" t="str">
        <f>IF($A209="","",(VLOOKUP($A209,ACOUSTICS_COMBINED!$B$3:$AQ$501,34,FALSE)))</f>
        <v/>
      </c>
      <c r="Y209" s="1" t="str">
        <f>IF($A209="","",(VLOOKUP($A209,ACOUSTICS_COMBINED!$B$3:$AQ$501,35,FALSE)))</f>
        <v/>
      </c>
      <c r="Z209" s="1" t="str">
        <f>IF($A209="","",(VLOOKUP($A209,ACOUSTICS_COMBINED!$B$3:$AQ$501,36,FALSE)))</f>
        <v/>
      </c>
      <c r="AA209" s="1" t="str">
        <f>IF($A209="","",(VLOOKUP($A209,ACOUSTICS_COMBINED!$B$3:$AQ$501,37,FALSE)))</f>
        <v/>
      </c>
      <c r="AB209" s="1" t="str">
        <f>IF($A209="","",(VLOOKUP($A209,ACOUSTICS_COMBINED!$B$3:$AQ$501,38,FALSE)))</f>
        <v/>
      </c>
      <c r="AC209" s="1" t="str">
        <f>IF($A209="","",(VLOOKUP($A209,ACOUSTICS_COMBINED!$B$3:$AQ$501,39,FALSE)))</f>
        <v/>
      </c>
      <c r="AD209" s="1" t="str">
        <f>IF($A209="","",(VLOOKUP($A209,ACOUSTICS_COMBINED!$B$3:$AQ$501,40,FALSE)))</f>
        <v/>
      </c>
      <c r="AE209" s="1" t="str">
        <f>IF($A209="","",(VLOOKUP($A209,ACOUSTICS_COMBINED!$B$3:$AQ$501,41,FALSE)))</f>
        <v/>
      </c>
      <c r="AF209" s="1" t="str">
        <f>IF($A209="","",(VLOOKUP($A209,ACOUSTICS_COMBINED!$B$3:$AQ$501,42,FALSE)))</f>
        <v/>
      </c>
      <c r="AG209" s="27" t="str">
        <f>IF($A209="","",(VLOOKUP($A209,ACOUSTIC_PIVOT_TABLE!$B$4:$AO$500,2,FALSE)))</f>
        <v/>
      </c>
      <c r="AH209" s="27" t="str">
        <f>IF($A209="","",(VLOOKUP($A209,ACOUSTIC_PIVOT_TABLE!$B$4:$AO$500,3,FALSE)))</f>
        <v/>
      </c>
      <c r="AI209" s="27" t="str">
        <f>IF($A209="","",(VLOOKUP($A209,ACOUSTIC_PIVOT_TABLE!$B$4:$AO$500,4,FALSE)))</f>
        <v/>
      </c>
      <c r="AJ209" s="27" t="str">
        <f>IF($A209="","",(VLOOKUP($A209,ACOUSTIC_PIVOT_TABLE!$B$4:$AO$500,5,FALSE)))</f>
        <v/>
      </c>
      <c r="AK209" s="27" t="str">
        <f>IF($A209="","",(VLOOKUP($A209,ACOUSTIC_PIVOT_TABLE!$B$4:$AO$500,6,FALSE)))</f>
        <v/>
      </c>
      <c r="AL209" s="27" t="str">
        <f>IF($A209="","",(VLOOKUP($A209,ACOUSTIC_PIVOT_TABLE!$B$4:$AO$500,7,FALSE)))</f>
        <v/>
      </c>
      <c r="AM209" s="27" t="str">
        <f>IF($A209="","",(VLOOKUP($A209,ACOUSTIC_PIVOT_TABLE!$B$4:$AO$500,8,FALSE)))</f>
        <v/>
      </c>
      <c r="AN209" s="27" t="str">
        <f>IF($A209="","",(VLOOKUP($A209,ACOUSTIC_PIVOT_TABLE!$B$4:$AO$500,9,FALSE)))</f>
        <v/>
      </c>
      <c r="AO209" s="27" t="str">
        <f>IF($A209="","",(VLOOKUP($A209,ACOUSTIC_PIVOT_TABLE!$B$4:$AO$500,10,FALSE)))</f>
        <v/>
      </c>
      <c r="AP209" s="27" t="str">
        <f>IF($A209="","",(VLOOKUP($A209,ACOUSTIC_PIVOT_TABLE!$B$4:$AO$500,11,FALSE)))</f>
        <v/>
      </c>
      <c r="AQ209" s="27" t="str">
        <f>IF($A209="","",(VLOOKUP($A209,ACOUSTIC_PIVOT_TABLE!$B$4:$AO$500,12,FALSE)))</f>
        <v/>
      </c>
      <c r="AR209" s="27" t="str">
        <f>IF($A209="","",(VLOOKUP($A209,ACOUSTIC_PIVOT_TABLE!$B$4:$AO$500,13,FALSE)))</f>
        <v/>
      </c>
      <c r="AS209" s="27" t="str">
        <f>IF($A209="","",(VLOOKUP($A209,ACOUSTIC_PIVOT_TABLE!$B$4:$AO$500,14,FALSE)))</f>
        <v/>
      </c>
      <c r="AT209" s="27" t="str">
        <f>IF($A209="","",(VLOOKUP($A209,ACOUSTIC_PIVOT_TABLE!$B$4:$AO$500,15,FALSE)))</f>
        <v/>
      </c>
      <c r="AU209" s="27" t="str">
        <f>IF($A209="","",(VLOOKUP($A209,ACOUSTIC_PIVOT_TABLE!$B$4:$AO$500,16,FALSE)))</f>
        <v/>
      </c>
      <c r="AV209" s="27" t="str">
        <f>IF($A209="","",(VLOOKUP($A209,ACOUSTIC_PIVOT_TABLE!$B$4:$AO$500,17,FALSE)))</f>
        <v/>
      </c>
      <c r="AW209" s="27" t="str">
        <f>IF($A209="","",(VLOOKUP($A209,ACOUSTIC_PIVOT_TABLE!$B$4:$AO$500,18,FALSE)))</f>
        <v/>
      </c>
      <c r="AX209" s="27" t="str">
        <f>IF($A209="","",(VLOOKUP($A209,ACOUSTIC_PIVOT_TABLE!$B$4:$AO$500,19,FALSE)))</f>
        <v/>
      </c>
      <c r="AY209" s="27" t="str">
        <f>IF($A209="","",(VLOOKUP($A209,ACOUSTIC_PIVOT_TABLE!$B$4:$AO$500,20,FALSE)))</f>
        <v/>
      </c>
      <c r="AZ209" s="27" t="str">
        <f>IF($A209="","",(VLOOKUP($A209,ACOUSTIC_PIVOT_TABLE!$B$4:$AO$500,21,FALSE)))</f>
        <v/>
      </c>
      <c r="BA209" s="27" t="str">
        <f>IF($A209="","",(VLOOKUP($A209,ACOUSTIC_PIVOT_TABLE!$B$4:$AO$500,22,FALSE)))</f>
        <v/>
      </c>
      <c r="BB209" s="27" t="str">
        <f>IF($A209="","",(VLOOKUP($A209,ACOUSTIC_PIVOT_TABLE!$B$4:$AO$500,23,FALSE)))</f>
        <v/>
      </c>
      <c r="BC209" s="27" t="str">
        <f>IF($A209="","",(VLOOKUP($A209,ACOUSTIC_PIVOT_TABLE!$B$4:$AO$500,24,FALSE)))</f>
        <v/>
      </c>
      <c r="BD209" s="27" t="str">
        <f>IF($A209="","",(VLOOKUP($A209,ACOUSTIC_PIVOT_TABLE!$B$4:$AO$500,25,FALSE)))</f>
        <v/>
      </c>
      <c r="BE209" s="27" t="str">
        <f>IF($A209="","",(VLOOKUP($A209,ACOUSTIC_PIVOT_TABLE!$B$4:$AO$500,26,FALSE)))</f>
        <v/>
      </c>
      <c r="BF209" s="27" t="str">
        <f>IF($A209="","",(VLOOKUP($A209,ACOUSTIC_PIVOT_TABLE!$B$4:$AO$500,27,FALSE)))</f>
        <v/>
      </c>
      <c r="BG209" s="27" t="str">
        <f>IF($A209="","",(VLOOKUP($A209,ACOUSTIC_PIVOT_TABLE!$B$4:$AO$500,28,FALSE)))</f>
        <v/>
      </c>
      <c r="BH209" s="27" t="str">
        <f>IF($A209="","",(VLOOKUP($A209,ACOUSTIC_PIVOT_TABLE!$B$4:$AO$500,29,FALSE)))</f>
        <v/>
      </c>
      <c r="BI209" s="27" t="str">
        <f>IF($A209="","",(VLOOKUP($A209,ACOUSTIC_PIVOT_TABLE!$B$4:$AO$500,30,FALSE)))</f>
        <v/>
      </c>
      <c r="BJ209" s="27" t="str">
        <f>IF($A209="","",(VLOOKUP($A209,ACOUSTIC_PIVOT_TABLE!$B$4:$AO$500,31,FALSE)))</f>
        <v/>
      </c>
      <c r="BK209" s="27" t="str">
        <f>IF($A209="","",(VLOOKUP($A209,ACOUSTIC_PIVOT_TABLE!$B$4:$AO$500,32,FALSE)))</f>
        <v/>
      </c>
      <c r="BL209" s="27" t="str">
        <f>IF($A209="","",(VLOOKUP($A209,ACOUSTIC_PIVOT_TABLE!$B$4:$AO$500,33,FALSE)))</f>
        <v/>
      </c>
      <c r="BM209" s="27" t="str">
        <f>IF($A209="","",(VLOOKUP($A209,ACOUSTIC_PIVOT_TABLE!$B$4:$AO$500,34,FALSE)))</f>
        <v/>
      </c>
      <c r="BN209" s="27" t="str">
        <f>IF($A209="","",(VLOOKUP($A209,ACOUSTIC_PIVOT_TABLE!$B$4:$AO$500,35,FALSE)))</f>
        <v/>
      </c>
      <c r="BO209" s="27" t="str">
        <f>IF($A209="","",(VLOOKUP($A209,ACOUSTIC_PIVOT_TABLE!$B$4:$AO$500,36,FALSE)))</f>
        <v/>
      </c>
      <c r="BP209" s="27" t="str">
        <f>IF($A209="","",(VLOOKUP($A209,ACOUSTIC_PIVOT_TABLE!$B$4:$AO$500,37,FALSE)))</f>
        <v/>
      </c>
      <c r="BQ209" s="27" t="str">
        <f>IF($A209="","",(VLOOKUP($A209,ACOUSTIC_PIVOT_TABLE!$B$4:$AO$500,38,FALSE)))</f>
        <v/>
      </c>
      <c r="BR209" s="27" t="str">
        <f>IF($A209="","",(VLOOKUP($A209,ACOUSTIC_PIVOT_TABLE!$B$4:$AO$500,39,FALSE)))</f>
        <v/>
      </c>
      <c r="BS209" s="27" t="str">
        <f>IF($A209="","",(VLOOKUP($A209,ACOUSTIC_PIVOT_TABLE!$B$4:$AO$500,40,FALSE)))</f>
        <v/>
      </c>
    </row>
    <row r="210" spans="1:71" x14ac:dyDescent="0.25">
      <c r="A210" s="1" t="str">
        <f>IF(ACOUSTIC_PIVOT_TABLE!B212 = 0, "",ACOUSTIC_PIVOT_TABLE!B212)</f>
        <v/>
      </c>
      <c r="B210" s="1" t="str">
        <f>IF($A210="","",(VLOOKUP($A210,ACOUSTICS_COMBINED!$B$3:$AQ$501,21,FALSE)))</f>
        <v/>
      </c>
      <c r="C210" s="1" t="str">
        <f>IF($A210="","",(VLOOKUP($A210,ACOUSTICS_COMBINED!$B$3:$AQ$501,22,FALSE)))</f>
        <v/>
      </c>
      <c r="D210" s="1" t="str">
        <f>IF($A210="","",(VLOOKUP($A210,ACOUSTICS_COMBINED!$B$3:$AQ$501,12,FALSE)))</f>
        <v/>
      </c>
      <c r="E210" s="1" t="str">
        <f>IF($A210="","",(VLOOKUP($A210,ACOUSTICS_COMBINED!$B$3:$AQ$501,13,FALSE)))</f>
        <v/>
      </c>
      <c r="F210" s="1" t="str">
        <f>IF($A210="","",(VLOOKUP($A210,ACOUSTICS_COMBINED!$B$3:$AQ$501,14,FALSE)))</f>
        <v/>
      </c>
      <c r="G210" s="1" t="str">
        <f>IF($A210="","",(VLOOKUP($A210,ACOUSTICS_COMBINED!$B$3:$AQ$501,23,FALSE)))</f>
        <v/>
      </c>
      <c r="H210" s="1" t="str">
        <f>IF($A210="","",(VLOOKUP($A210,ACOUSTICS_COMBINED!$B$3:$AQ$501,24,FALSE)))</f>
        <v/>
      </c>
      <c r="I210" s="1" t="str">
        <f>IF($A210="","",(VLOOKUP($A210,ACOUSTICS_COMBINED!$B$3:$AQ$501,15,FALSE)))</f>
        <v/>
      </c>
      <c r="J210" s="1" t="str">
        <f>IF($A210="","",(VLOOKUP($A210,ACOUSTICS_COMBINED!$B$3:$AQ$501,16,FALSE)))</f>
        <v/>
      </c>
      <c r="K210" s="1" t="str">
        <f>IF($A210="","",(VLOOKUP($A210,ACOUSTICS_COMBINED!$B$3:$AQ$501,17,FALSE)))</f>
        <v/>
      </c>
      <c r="L210" s="1" t="str">
        <f>IF($A210="","",(VLOOKUP($A210,ACOUSTICS_COMBINED!$B$3:$AQ$501,18,FALSE)))</f>
        <v/>
      </c>
      <c r="M210" s="1" t="str">
        <f>IF($A210="","",(VLOOKUP($A210,ACOUSTICS_COMBINED!$B$3:$AQ$501,25,FALSE)))</f>
        <v/>
      </c>
      <c r="N210" s="16" t="str">
        <f>IF($A210="","",(VLOOKUP($A210,ACOUSTICS_COMBINED!$B$3:$AQ$501,19,FALSE)))</f>
        <v/>
      </c>
      <c r="O210" s="16" t="str">
        <f>IF($A210="","",(VLOOKUP($A210,ACOUSTICS_COMBINED!$B$3:$AQ$501,20,FALSE)))</f>
        <v/>
      </c>
      <c r="P210" s="1" t="str">
        <f>IF($A210="","",(VLOOKUP($A210,ACOUSTICS_COMBINED!$B$3:$AQ$501,26,FALSE)))</f>
        <v/>
      </c>
      <c r="Q210" s="1" t="str">
        <f>IF($A210="","",(VLOOKUP($A210,ACOUSTICS_COMBINED!$B$3:$AQ$501,27,FALSE)))</f>
        <v/>
      </c>
      <c r="R210" s="1" t="str">
        <f>IF($A210="","",(VLOOKUP($A210,ACOUSTICS_COMBINED!$B$3:$AQ$501,28,FALSE)))</f>
        <v/>
      </c>
      <c r="S210" s="1" t="str">
        <f>IF($A210="","",(VLOOKUP($A210,ACOUSTICS_COMBINED!$B$3:$AQ$501,29,FALSE)))</f>
        <v/>
      </c>
      <c r="T210" s="1" t="str">
        <f>IF($A210="","",(VLOOKUP($A210,ACOUSTICS_COMBINED!$B$3:$AQ$501,30,FALSE)))</f>
        <v/>
      </c>
      <c r="U210" s="1" t="str">
        <f>IF($A210="","",(VLOOKUP($A210,ACOUSTICS_COMBINED!$B$3:$AQ$501,31,FALSE)))</f>
        <v/>
      </c>
      <c r="V210" s="1" t="str">
        <f>IF($A210="","",(VLOOKUP($A210,ACOUSTICS_COMBINED!$B$3:$AQ$501,32,FALSE)))</f>
        <v/>
      </c>
      <c r="W210" s="1" t="str">
        <f>IF($A210="","",(VLOOKUP($A210,ACOUSTICS_COMBINED!$B$3:$AQ$501,33,FALSE)))</f>
        <v/>
      </c>
      <c r="X210" s="1" t="str">
        <f>IF($A210="","",(VLOOKUP($A210,ACOUSTICS_COMBINED!$B$3:$AQ$501,34,FALSE)))</f>
        <v/>
      </c>
      <c r="Y210" s="1" t="str">
        <f>IF($A210="","",(VLOOKUP($A210,ACOUSTICS_COMBINED!$B$3:$AQ$501,35,FALSE)))</f>
        <v/>
      </c>
      <c r="Z210" s="1" t="str">
        <f>IF($A210="","",(VLOOKUP($A210,ACOUSTICS_COMBINED!$B$3:$AQ$501,36,FALSE)))</f>
        <v/>
      </c>
      <c r="AA210" s="1" t="str">
        <f>IF($A210="","",(VLOOKUP($A210,ACOUSTICS_COMBINED!$B$3:$AQ$501,37,FALSE)))</f>
        <v/>
      </c>
      <c r="AB210" s="1" t="str">
        <f>IF($A210="","",(VLOOKUP($A210,ACOUSTICS_COMBINED!$B$3:$AQ$501,38,FALSE)))</f>
        <v/>
      </c>
      <c r="AC210" s="1" t="str">
        <f>IF($A210="","",(VLOOKUP($A210,ACOUSTICS_COMBINED!$B$3:$AQ$501,39,FALSE)))</f>
        <v/>
      </c>
      <c r="AD210" s="1" t="str">
        <f>IF($A210="","",(VLOOKUP($A210,ACOUSTICS_COMBINED!$B$3:$AQ$501,40,FALSE)))</f>
        <v/>
      </c>
      <c r="AE210" s="1" t="str">
        <f>IF($A210="","",(VLOOKUP($A210,ACOUSTICS_COMBINED!$B$3:$AQ$501,41,FALSE)))</f>
        <v/>
      </c>
      <c r="AF210" s="1" t="str">
        <f>IF($A210="","",(VLOOKUP($A210,ACOUSTICS_COMBINED!$B$3:$AQ$501,42,FALSE)))</f>
        <v/>
      </c>
      <c r="AG210" s="27" t="str">
        <f>IF($A210="","",(VLOOKUP($A210,ACOUSTIC_PIVOT_TABLE!$B$4:$AO$500,2,FALSE)))</f>
        <v/>
      </c>
      <c r="AH210" s="27" t="str">
        <f>IF($A210="","",(VLOOKUP($A210,ACOUSTIC_PIVOT_TABLE!$B$4:$AO$500,3,FALSE)))</f>
        <v/>
      </c>
      <c r="AI210" s="27" t="str">
        <f>IF($A210="","",(VLOOKUP($A210,ACOUSTIC_PIVOT_TABLE!$B$4:$AO$500,4,FALSE)))</f>
        <v/>
      </c>
      <c r="AJ210" s="27" t="str">
        <f>IF($A210="","",(VLOOKUP($A210,ACOUSTIC_PIVOT_TABLE!$B$4:$AO$500,5,FALSE)))</f>
        <v/>
      </c>
      <c r="AK210" s="27" t="str">
        <f>IF($A210="","",(VLOOKUP($A210,ACOUSTIC_PIVOT_TABLE!$B$4:$AO$500,6,FALSE)))</f>
        <v/>
      </c>
      <c r="AL210" s="27" t="str">
        <f>IF($A210="","",(VLOOKUP($A210,ACOUSTIC_PIVOT_TABLE!$B$4:$AO$500,7,FALSE)))</f>
        <v/>
      </c>
      <c r="AM210" s="27" t="str">
        <f>IF($A210="","",(VLOOKUP($A210,ACOUSTIC_PIVOT_TABLE!$B$4:$AO$500,8,FALSE)))</f>
        <v/>
      </c>
      <c r="AN210" s="27" t="str">
        <f>IF($A210="","",(VLOOKUP($A210,ACOUSTIC_PIVOT_TABLE!$B$4:$AO$500,9,FALSE)))</f>
        <v/>
      </c>
      <c r="AO210" s="27" t="str">
        <f>IF($A210="","",(VLOOKUP($A210,ACOUSTIC_PIVOT_TABLE!$B$4:$AO$500,10,FALSE)))</f>
        <v/>
      </c>
      <c r="AP210" s="27" t="str">
        <f>IF($A210="","",(VLOOKUP($A210,ACOUSTIC_PIVOT_TABLE!$B$4:$AO$500,11,FALSE)))</f>
        <v/>
      </c>
      <c r="AQ210" s="27" t="str">
        <f>IF($A210="","",(VLOOKUP($A210,ACOUSTIC_PIVOT_TABLE!$B$4:$AO$500,12,FALSE)))</f>
        <v/>
      </c>
      <c r="AR210" s="27" t="str">
        <f>IF($A210="","",(VLOOKUP($A210,ACOUSTIC_PIVOT_TABLE!$B$4:$AO$500,13,FALSE)))</f>
        <v/>
      </c>
      <c r="AS210" s="27" t="str">
        <f>IF($A210="","",(VLOOKUP($A210,ACOUSTIC_PIVOT_TABLE!$B$4:$AO$500,14,FALSE)))</f>
        <v/>
      </c>
      <c r="AT210" s="27" t="str">
        <f>IF($A210="","",(VLOOKUP($A210,ACOUSTIC_PIVOT_TABLE!$B$4:$AO$500,15,FALSE)))</f>
        <v/>
      </c>
      <c r="AU210" s="27" t="str">
        <f>IF($A210="","",(VLOOKUP($A210,ACOUSTIC_PIVOT_TABLE!$B$4:$AO$500,16,FALSE)))</f>
        <v/>
      </c>
      <c r="AV210" s="27" t="str">
        <f>IF($A210="","",(VLOOKUP($A210,ACOUSTIC_PIVOT_TABLE!$B$4:$AO$500,17,FALSE)))</f>
        <v/>
      </c>
      <c r="AW210" s="27" t="str">
        <f>IF($A210="","",(VLOOKUP($A210,ACOUSTIC_PIVOT_TABLE!$B$4:$AO$500,18,FALSE)))</f>
        <v/>
      </c>
      <c r="AX210" s="27" t="str">
        <f>IF($A210="","",(VLOOKUP($A210,ACOUSTIC_PIVOT_TABLE!$B$4:$AO$500,19,FALSE)))</f>
        <v/>
      </c>
      <c r="AY210" s="27" t="str">
        <f>IF($A210="","",(VLOOKUP($A210,ACOUSTIC_PIVOT_TABLE!$B$4:$AO$500,20,FALSE)))</f>
        <v/>
      </c>
      <c r="AZ210" s="27" t="str">
        <f>IF($A210="","",(VLOOKUP($A210,ACOUSTIC_PIVOT_TABLE!$B$4:$AO$500,21,FALSE)))</f>
        <v/>
      </c>
      <c r="BA210" s="27" t="str">
        <f>IF($A210="","",(VLOOKUP($A210,ACOUSTIC_PIVOT_TABLE!$B$4:$AO$500,22,FALSE)))</f>
        <v/>
      </c>
      <c r="BB210" s="27" t="str">
        <f>IF($A210="","",(VLOOKUP($A210,ACOUSTIC_PIVOT_TABLE!$B$4:$AO$500,23,FALSE)))</f>
        <v/>
      </c>
      <c r="BC210" s="27" t="str">
        <f>IF($A210="","",(VLOOKUP($A210,ACOUSTIC_PIVOT_TABLE!$B$4:$AO$500,24,FALSE)))</f>
        <v/>
      </c>
      <c r="BD210" s="27" t="str">
        <f>IF($A210="","",(VLOOKUP($A210,ACOUSTIC_PIVOT_TABLE!$B$4:$AO$500,25,FALSE)))</f>
        <v/>
      </c>
      <c r="BE210" s="27" t="str">
        <f>IF($A210="","",(VLOOKUP($A210,ACOUSTIC_PIVOT_TABLE!$B$4:$AO$500,26,FALSE)))</f>
        <v/>
      </c>
      <c r="BF210" s="27" t="str">
        <f>IF($A210="","",(VLOOKUP($A210,ACOUSTIC_PIVOT_TABLE!$B$4:$AO$500,27,FALSE)))</f>
        <v/>
      </c>
      <c r="BG210" s="27" t="str">
        <f>IF($A210="","",(VLOOKUP($A210,ACOUSTIC_PIVOT_TABLE!$B$4:$AO$500,28,FALSE)))</f>
        <v/>
      </c>
      <c r="BH210" s="27" t="str">
        <f>IF($A210="","",(VLOOKUP($A210,ACOUSTIC_PIVOT_TABLE!$B$4:$AO$500,29,FALSE)))</f>
        <v/>
      </c>
      <c r="BI210" s="27" t="str">
        <f>IF($A210="","",(VLOOKUP($A210,ACOUSTIC_PIVOT_TABLE!$B$4:$AO$500,30,FALSE)))</f>
        <v/>
      </c>
      <c r="BJ210" s="27" t="str">
        <f>IF($A210="","",(VLOOKUP($A210,ACOUSTIC_PIVOT_TABLE!$B$4:$AO$500,31,FALSE)))</f>
        <v/>
      </c>
      <c r="BK210" s="27" t="str">
        <f>IF($A210="","",(VLOOKUP($A210,ACOUSTIC_PIVOT_TABLE!$B$4:$AO$500,32,FALSE)))</f>
        <v/>
      </c>
      <c r="BL210" s="27" t="str">
        <f>IF($A210="","",(VLOOKUP($A210,ACOUSTIC_PIVOT_TABLE!$B$4:$AO$500,33,FALSE)))</f>
        <v/>
      </c>
      <c r="BM210" s="27" t="str">
        <f>IF($A210="","",(VLOOKUP($A210,ACOUSTIC_PIVOT_TABLE!$B$4:$AO$500,34,FALSE)))</f>
        <v/>
      </c>
      <c r="BN210" s="27" t="str">
        <f>IF($A210="","",(VLOOKUP($A210,ACOUSTIC_PIVOT_TABLE!$B$4:$AO$500,35,FALSE)))</f>
        <v/>
      </c>
      <c r="BO210" s="27" t="str">
        <f>IF($A210="","",(VLOOKUP($A210,ACOUSTIC_PIVOT_TABLE!$B$4:$AO$500,36,FALSE)))</f>
        <v/>
      </c>
      <c r="BP210" s="27" t="str">
        <f>IF($A210="","",(VLOOKUP($A210,ACOUSTIC_PIVOT_TABLE!$B$4:$AO$500,37,FALSE)))</f>
        <v/>
      </c>
      <c r="BQ210" s="27" t="str">
        <f>IF($A210="","",(VLOOKUP($A210,ACOUSTIC_PIVOT_TABLE!$B$4:$AO$500,38,FALSE)))</f>
        <v/>
      </c>
      <c r="BR210" s="27" t="str">
        <f>IF($A210="","",(VLOOKUP($A210,ACOUSTIC_PIVOT_TABLE!$B$4:$AO$500,39,FALSE)))</f>
        <v/>
      </c>
      <c r="BS210" s="27" t="str">
        <f>IF($A210="","",(VLOOKUP($A210,ACOUSTIC_PIVOT_TABLE!$B$4:$AO$500,40,FALSE)))</f>
        <v/>
      </c>
    </row>
    <row r="211" spans="1:71" x14ac:dyDescent="0.25">
      <c r="A211" s="1" t="str">
        <f>IF(ACOUSTIC_PIVOT_TABLE!B213 = 0, "",ACOUSTIC_PIVOT_TABLE!B213)</f>
        <v/>
      </c>
      <c r="B211" s="1" t="str">
        <f>IF($A211="","",(VLOOKUP($A211,ACOUSTICS_COMBINED!$B$3:$AQ$501,21,FALSE)))</f>
        <v/>
      </c>
      <c r="C211" s="1" t="str">
        <f>IF($A211="","",(VLOOKUP($A211,ACOUSTICS_COMBINED!$B$3:$AQ$501,22,FALSE)))</f>
        <v/>
      </c>
      <c r="D211" s="1" t="str">
        <f>IF($A211="","",(VLOOKUP($A211,ACOUSTICS_COMBINED!$B$3:$AQ$501,12,FALSE)))</f>
        <v/>
      </c>
      <c r="E211" s="1" t="str">
        <f>IF($A211="","",(VLOOKUP($A211,ACOUSTICS_COMBINED!$B$3:$AQ$501,13,FALSE)))</f>
        <v/>
      </c>
      <c r="F211" s="1" t="str">
        <f>IF($A211="","",(VLOOKUP($A211,ACOUSTICS_COMBINED!$B$3:$AQ$501,14,FALSE)))</f>
        <v/>
      </c>
      <c r="G211" s="1" t="str">
        <f>IF($A211="","",(VLOOKUP($A211,ACOUSTICS_COMBINED!$B$3:$AQ$501,23,FALSE)))</f>
        <v/>
      </c>
      <c r="H211" s="1" t="str">
        <f>IF($A211="","",(VLOOKUP($A211,ACOUSTICS_COMBINED!$B$3:$AQ$501,24,FALSE)))</f>
        <v/>
      </c>
      <c r="I211" s="1" t="str">
        <f>IF($A211="","",(VLOOKUP($A211,ACOUSTICS_COMBINED!$B$3:$AQ$501,15,FALSE)))</f>
        <v/>
      </c>
      <c r="J211" s="1" t="str">
        <f>IF($A211="","",(VLOOKUP($A211,ACOUSTICS_COMBINED!$B$3:$AQ$501,16,FALSE)))</f>
        <v/>
      </c>
      <c r="K211" s="1" t="str">
        <f>IF($A211="","",(VLOOKUP($A211,ACOUSTICS_COMBINED!$B$3:$AQ$501,17,FALSE)))</f>
        <v/>
      </c>
      <c r="L211" s="1" t="str">
        <f>IF($A211="","",(VLOOKUP($A211,ACOUSTICS_COMBINED!$B$3:$AQ$501,18,FALSE)))</f>
        <v/>
      </c>
      <c r="M211" s="1" t="str">
        <f>IF($A211="","",(VLOOKUP($A211,ACOUSTICS_COMBINED!$B$3:$AQ$501,25,FALSE)))</f>
        <v/>
      </c>
      <c r="N211" s="16" t="str">
        <f>IF($A211="","",(VLOOKUP($A211,ACOUSTICS_COMBINED!$B$3:$AQ$501,19,FALSE)))</f>
        <v/>
      </c>
      <c r="O211" s="16" t="str">
        <f>IF($A211="","",(VLOOKUP($A211,ACOUSTICS_COMBINED!$B$3:$AQ$501,20,FALSE)))</f>
        <v/>
      </c>
      <c r="P211" s="1" t="str">
        <f>IF($A211="","",(VLOOKUP($A211,ACOUSTICS_COMBINED!$B$3:$AQ$501,26,FALSE)))</f>
        <v/>
      </c>
      <c r="Q211" s="1" t="str">
        <f>IF($A211="","",(VLOOKUP($A211,ACOUSTICS_COMBINED!$B$3:$AQ$501,27,FALSE)))</f>
        <v/>
      </c>
      <c r="R211" s="1" t="str">
        <f>IF($A211="","",(VLOOKUP($A211,ACOUSTICS_COMBINED!$B$3:$AQ$501,28,FALSE)))</f>
        <v/>
      </c>
      <c r="S211" s="1" t="str">
        <f>IF($A211="","",(VLOOKUP($A211,ACOUSTICS_COMBINED!$B$3:$AQ$501,29,FALSE)))</f>
        <v/>
      </c>
      <c r="T211" s="1" t="str">
        <f>IF($A211="","",(VLOOKUP($A211,ACOUSTICS_COMBINED!$B$3:$AQ$501,30,FALSE)))</f>
        <v/>
      </c>
      <c r="U211" s="1" t="str">
        <f>IF($A211="","",(VLOOKUP($A211,ACOUSTICS_COMBINED!$B$3:$AQ$501,31,FALSE)))</f>
        <v/>
      </c>
      <c r="V211" s="1" t="str">
        <f>IF($A211="","",(VLOOKUP($A211,ACOUSTICS_COMBINED!$B$3:$AQ$501,32,FALSE)))</f>
        <v/>
      </c>
      <c r="W211" s="1" t="str">
        <f>IF($A211="","",(VLOOKUP($A211,ACOUSTICS_COMBINED!$B$3:$AQ$501,33,FALSE)))</f>
        <v/>
      </c>
      <c r="X211" s="1" t="str">
        <f>IF($A211="","",(VLOOKUP($A211,ACOUSTICS_COMBINED!$B$3:$AQ$501,34,FALSE)))</f>
        <v/>
      </c>
      <c r="Y211" s="1" t="str">
        <f>IF($A211="","",(VLOOKUP($A211,ACOUSTICS_COMBINED!$B$3:$AQ$501,35,FALSE)))</f>
        <v/>
      </c>
      <c r="Z211" s="1" t="str">
        <f>IF($A211="","",(VLOOKUP($A211,ACOUSTICS_COMBINED!$B$3:$AQ$501,36,FALSE)))</f>
        <v/>
      </c>
      <c r="AA211" s="1" t="str">
        <f>IF($A211="","",(VLOOKUP($A211,ACOUSTICS_COMBINED!$B$3:$AQ$501,37,FALSE)))</f>
        <v/>
      </c>
      <c r="AB211" s="1" t="str">
        <f>IF($A211="","",(VLOOKUP($A211,ACOUSTICS_COMBINED!$B$3:$AQ$501,38,FALSE)))</f>
        <v/>
      </c>
      <c r="AC211" s="1" t="str">
        <f>IF($A211="","",(VLOOKUP($A211,ACOUSTICS_COMBINED!$B$3:$AQ$501,39,FALSE)))</f>
        <v/>
      </c>
      <c r="AD211" s="1" t="str">
        <f>IF($A211="","",(VLOOKUP($A211,ACOUSTICS_COMBINED!$B$3:$AQ$501,40,FALSE)))</f>
        <v/>
      </c>
      <c r="AE211" s="1" t="str">
        <f>IF($A211="","",(VLOOKUP($A211,ACOUSTICS_COMBINED!$B$3:$AQ$501,41,FALSE)))</f>
        <v/>
      </c>
      <c r="AF211" s="1" t="str">
        <f>IF($A211="","",(VLOOKUP($A211,ACOUSTICS_COMBINED!$B$3:$AQ$501,42,FALSE)))</f>
        <v/>
      </c>
      <c r="AG211" s="27" t="str">
        <f>IF($A211="","",(VLOOKUP($A211,ACOUSTIC_PIVOT_TABLE!$B$4:$AO$500,2,FALSE)))</f>
        <v/>
      </c>
      <c r="AH211" s="27" t="str">
        <f>IF($A211="","",(VLOOKUP($A211,ACOUSTIC_PIVOT_TABLE!$B$4:$AO$500,3,FALSE)))</f>
        <v/>
      </c>
      <c r="AI211" s="27" t="str">
        <f>IF($A211="","",(VLOOKUP($A211,ACOUSTIC_PIVOT_TABLE!$B$4:$AO$500,4,FALSE)))</f>
        <v/>
      </c>
      <c r="AJ211" s="27" t="str">
        <f>IF($A211="","",(VLOOKUP($A211,ACOUSTIC_PIVOT_TABLE!$B$4:$AO$500,5,FALSE)))</f>
        <v/>
      </c>
      <c r="AK211" s="27" t="str">
        <f>IF($A211="","",(VLOOKUP($A211,ACOUSTIC_PIVOT_TABLE!$B$4:$AO$500,6,FALSE)))</f>
        <v/>
      </c>
      <c r="AL211" s="27" t="str">
        <f>IF($A211="","",(VLOOKUP($A211,ACOUSTIC_PIVOT_TABLE!$B$4:$AO$500,7,FALSE)))</f>
        <v/>
      </c>
      <c r="AM211" s="27" t="str">
        <f>IF($A211="","",(VLOOKUP($A211,ACOUSTIC_PIVOT_TABLE!$B$4:$AO$500,8,FALSE)))</f>
        <v/>
      </c>
      <c r="AN211" s="27" t="str">
        <f>IF($A211="","",(VLOOKUP($A211,ACOUSTIC_PIVOT_TABLE!$B$4:$AO$500,9,FALSE)))</f>
        <v/>
      </c>
      <c r="AO211" s="27" t="str">
        <f>IF($A211="","",(VLOOKUP($A211,ACOUSTIC_PIVOT_TABLE!$B$4:$AO$500,10,FALSE)))</f>
        <v/>
      </c>
      <c r="AP211" s="27" t="str">
        <f>IF($A211="","",(VLOOKUP($A211,ACOUSTIC_PIVOT_TABLE!$B$4:$AO$500,11,FALSE)))</f>
        <v/>
      </c>
      <c r="AQ211" s="27" t="str">
        <f>IF($A211="","",(VLOOKUP($A211,ACOUSTIC_PIVOT_TABLE!$B$4:$AO$500,12,FALSE)))</f>
        <v/>
      </c>
      <c r="AR211" s="27" t="str">
        <f>IF($A211="","",(VLOOKUP($A211,ACOUSTIC_PIVOT_TABLE!$B$4:$AO$500,13,FALSE)))</f>
        <v/>
      </c>
      <c r="AS211" s="27" t="str">
        <f>IF($A211="","",(VLOOKUP($A211,ACOUSTIC_PIVOT_TABLE!$B$4:$AO$500,14,FALSE)))</f>
        <v/>
      </c>
      <c r="AT211" s="27" t="str">
        <f>IF($A211="","",(VLOOKUP($A211,ACOUSTIC_PIVOT_TABLE!$B$4:$AO$500,15,FALSE)))</f>
        <v/>
      </c>
      <c r="AU211" s="27" t="str">
        <f>IF($A211="","",(VLOOKUP($A211,ACOUSTIC_PIVOT_TABLE!$B$4:$AO$500,16,FALSE)))</f>
        <v/>
      </c>
      <c r="AV211" s="27" t="str">
        <f>IF($A211="","",(VLOOKUP($A211,ACOUSTIC_PIVOT_TABLE!$B$4:$AO$500,17,FALSE)))</f>
        <v/>
      </c>
      <c r="AW211" s="27" t="str">
        <f>IF($A211="","",(VLOOKUP($A211,ACOUSTIC_PIVOT_TABLE!$B$4:$AO$500,18,FALSE)))</f>
        <v/>
      </c>
      <c r="AX211" s="27" t="str">
        <f>IF($A211="","",(VLOOKUP($A211,ACOUSTIC_PIVOT_TABLE!$B$4:$AO$500,19,FALSE)))</f>
        <v/>
      </c>
      <c r="AY211" s="27" t="str">
        <f>IF($A211="","",(VLOOKUP($A211,ACOUSTIC_PIVOT_TABLE!$B$4:$AO$500,20,FALSE)))</f>
        <v/>
      </c>
      <c r="AZ211" s="27" t="str">
        <f>IF($A211="","",(VLOOKUP($A211,ACOUSTIC_PIVOT_TABLE!$B$4:$AO$500,21,FALSE)))</f>
        <v/>
      </c>
      <c r="BA211" s="27" t="str">
        <f>IF($A211="","",(VLOOKUP($A211,ACOUSTIC_PIVOT_TABLE!$B$4:$AO$500,22,FALSE)))</f>
        <v/>
      </c>
      <c r="BB211" s="27" t="str">
        <f>IF($A211="","",(VLOOKUP($A211,ACOUSTIC_PIVOT_TABLE!$B$4:$AO$500,23,FALSE)))</f>
        <v/>
      </c>
      <c r="BC211" s="27" t="str">
        <f>IF($A211="","",(VLOOKUP($A211,ACOUSTIC_PIVOT_TABLE!$B$4:$AO$500,24,FALSE)))</f>
        <v/>
      </c>
      <c r="BD211" s="27" t="str">
        <f>IF($A211="","",(VLOOKUP($A211,ACOUSTIC_PIVOT_TABLE!$B$4:$AO$500,25,FALSE)))</f>
        <v/>
      </c>
      <c r="BE211" s="27" t="str">
        <f>IF($A211="","",(VLOOKUP($A211,ACOUSTIC_PIVOT_TABLE!$B$4:$AO$500,26,FALSE)))</f>
        <v/>
      </c>
      <c r="BF211" s="27" t="str">
        <f>IF($A211="","",(VLOOKUP($A211,ACOUSTIC_PIVOT_TABLE!$B$4:$AO$500,27,FALSE)))</f>
        <v/>
      </c>
      <c r="BG211" s="27" t="str">
        <f>IF($A211="","",(VLOOKUP($A211,ACOUSTIC_PIVOT_TABLE!$B$4:$AO$500,28,FALSE)))</f>
        <v/>
      </c>
      <c r="BH211" s="27" t="str">
        <f>IF($A211="","",(VLOOKUP($A211,ACOUSTIC_PIVOT_TABLE!$B$4:$AO$500,29,FALSE)))</f>
        <v/>
      </c>
      <c r="BI211" s="27" t="str">
        <f>IF($A211="","",(VLOOKUP($A211,ACOUSTIC_PIVOT_TABLE!$B$4:$AO$500,30,FALSE)))</f>
        <v/>
      </c>
      <c r="BJ211" s="27" t="str">
        <f>IF($A211="","",(VLOOKUP($A211,ACOUSTIC_PIVOT_TABLE!$B$4:$AO$500,31,FALSE)))</f>
        <v/>
      </c>
      <c r="BK211" s="27" t="str">
        <f>IF($A211="","",(VLOOKUP($A211,ACOUSTIC_PIVOT_TABLE!$B$4:$AO$500,32,FALSE)))</f>
        <v/>
      </c>
      <c r="BL211" s="27" t="str">
        <f>IF($A211="","",(VLOOKUP($A211,ACOUSTIC_PIVOT_TABLE!$B$4:$AO$500,33,FALSE)))</f>
        <v/>
      </c>
      <c r="BM211" s="27" t="str">
        <f>IF($A211="","",(VLOOKUP($A211,ACOUSTIC_PIVOT_TABLE!$B$4:$AO$500,34,FALSE)))</f>
        <v/>
      </c>
      <c r="BN211" s="27" t="str">
        <f>IF($A211="","",(VLOOKUP($A211,ACOUSTIC_PIVOT_TABLE!$B$4:$AO$500,35,FALSE)))</f>
        <v/>
      </c>
      <c r="BO211" s="27" t="str">
        <f>IF($A211="","",(VLOOKUP($A211,ACOUSTIC_PIVOT_TABLE!$B$4:$AO$500,36,FALSE)))</f>
        <v/>
      </c>
      <c r="BP211" s="27" t="str">
        <f>IF($A211="","",(VLOOKUP($A211,ACOUSTIC_PIVOT_TABLE!$B$4:$AO$500,37,FALSE)))</f>
        <v/>
      </c>
      <c r="BQ211" s="27" t="str">
        <f>IF($A211="","",(VLOOKUP($A211,ACOUSTIC_PIVOT_TABLE!$B$4:$AO$500,38,FALSE)))</f>
        <v/>
      </c>
      <c r="BR211" s="27" t="str">
        <f>IF($A211="","",(VLOOKUP($A211,ACOUSTIC_PIVOT_TABLE!$B$4:$AO$500,39,FALSE)))</f>
        <v/>
      </c>
      <c r="BS211" s="27" t="str">
        <f>IF($A211="","",(VLOOKUP($A211,ACOUSTIC_PIVOT_TABLE!$B$4:$AO$500,40,FALSE)))</f>
        <v/>
      </c>
    </row>
    <row r="212" spans="1:71" x14ac:dyDescent="0.25">
      <c r="A212" s="1" t="str">
        <f>IF(ACOUSTIC_PIVOT_TABLE!B214 = 0, "",ACOUSTIC_PIVOT_TABLE!B214)</f>
        <v/>
      </c>
      <c r="B212" s="1" t="str">
        <f>IF($A212="","",(VLOOKUP($A212,ACOUSTICS_COMBINED!$B$3:$AQ$501,21,FALSE)))</f>
        <v/>
      </c>
      <c r="C212" s="1" t="str">
        <f>IF($A212="","",(VLOOKUP($A212,ACOUSTICS_COMBINED!$B$3:$AQ$501,22,FALSE)))</f>
        <v/>
      </c>
      <c r="D212" s="1" t="str">
        <f>IF($A212="","",(VLOOKUP($A212,ACOUSTICS_COMBINED!$B$3:$AQ$501,12,FALSE)))</f>
        <v/>
      </c>
      <c r="E212" s="1" t="str">
        <f>IF($A212="","",(VLOOKUP($A212,ACOUSTICS_COMBINED!$B$3:$AQ$501,13,FALSE)))</f>
        <v/>
      </c>
      <c r="F212" s="1" t="str">
        <f>IF($A212="","",(VLOOKUP($A212,ACOUSTICS_COMBINED!$B$3:$AQ$501,14,FALSE)))</f>
        <v/>
      </c>
      <c r="G212" s="1" t="str">
        <f>IF($A212="","",(VLOOKUP($A212,ACOUSTICS_COMBINED!$B$3:$AQ$501,23,FALSE)))</f>
        <v/>
      </c>
      <c r="H212" s="1" t="str">
        <f>IF($A212="","",(VLOOKUP($A212,ACOUSTICS_COMBINED!$B$3:$AQ$501,24,FALSE)))</f>
        <v/>
      </c>
      <c r="I212" s="1" t="str">
        <f>IF($A212="","",(VLOOKUP($A212,ACOUSTICS_COMBINED!$B$3:$AQ$501,15,FALSE)))</f>
        <v/>
      </c>
      <c r="J212" s="1" t="str">
        <f>IF($A212="","",(VLOOKUP($A212,ACOUSTICS_COMBINED!$B$3:$AQ$501,16,FALSE)))</f>
        <v/>
      </c>
      <c r="K212" s="1" t="str">
        <f>IF($A212="","",(VLOOKUP($A212,ACOUSTICS_COMBINED!$B$3:$AQ$501,17,FALSE)))</f>
        <v/>
      </c>
      <c r="L212" s="1" t="str">
        <f>IF($A212="","",(VLOOKUP($A212,ACOUSTICS_COMBINED!$B$3:$AQ$501,18,FALSE)))</f>
        <v/>
      </c>
      <c r="M212" s="1" t="str">
        <f>IF($A212="","",(VLOOKUP($A212,ACOUSTICS_COMBINED!$B$3:$AQ$501,25,FALSE)))</f>
        <v/>
      </c>
      <c r="N212" s="16" t="str">
        <f>IF($A212="","",(VLOOKUP($A212,ACOUSTICS_COMBINED!$B$3:$AQ$501,19,FALSE)))</f>
        <v/>
      </c>
      <c r="O212" s="16" t="str">
        <f>IF($A212="","",(VLOOKUP($A212,ACOUSTICS_COMBINED!$B$3:$AQ$501,20,FALSE)))</f>
        <v/>
      </c>
      <c r="P212" s="1" t="str">
        <f>IF($A212="","",(VLOOKUP($A212,ACOUSTICS_COMBINED!$B$3:$AQ$501,26,FALSE)))</f>
        <v/>
      </c>
      <c r="Q212" s="1" t="str">
        <f>IF($A212="","",(VLOOKUP($A212,ACOUSTICS_COMBINED!$B$3:$AQ$501,27,FALSE)))</f>
        <v/>
      </c>
      <c r="R212" s="1" t="str">
        <f>IF($A212="","",(VLOOKUP($A212,ACOUSTICS_COMBINED!$B$3:$AQ$501,28,FALSE)))</f>
        <v/>
      </c>
      <c r="S212" s="1" t="str">
        <f>IF($A212="","",(VLOOKUP($A212,ACOUSTICS_COMBINED!$B$3:$AQ$501,29,FALSE)))</f>
        <v/>
      </c>
      <c r="T212" s="1" t="str">
        <f>IF($A212="","",(VLOOKUP($A212,ACOUSTICS_COMBINED!$B$3:$AQ$501,30,FALSE)))</f>
        <v/>
      </c>
      <c r="U212" s="1" t="str">
        <f>IF($A212="","",(VLOOKUP($A212,ACOUSTICS_COMBINED!$B$3:$AQ$501,31,FALSE)))</f>
        <v/>
      </c>
      <c r="V212" s="1" t="str">
        <f>IF($A212="","",(VLOOKUP($A212,ACOUSTICS_COMBINED!$B$3:$AQ$501,32,FALSE)))</f>
        <v/>
      </c>
      <c r="W212" s="1" t="str">
        <f>IF($A212="","",(VLOOKUP($A212,ACOUSTICS_COMBINED!$B$3:$AQ$501,33,FALSE)))</f>
        <v/>
      </c>
      <c r="X212" s="1" t="str">
        <f>IF($A212="","",(VLOOKUP($A212,ACOUSTICS_COMBINED!$B$3:$AQ$501,34,FALSE)))</f>
        <v/>
      </c>
      <c r="Y212" s="1" t="str">
        <f>IF($A212="","",(VLOOKUP($A212,ACOUSTICS_COMBINED!$B$3:$AQ$501,35,FALSE)))</f>
        <v/>
      </c>
      <c r="Z212" s="1" t="str">
        <f>IF($A212="","",(VLOOKUP($A212,ACOUSTICS_COMBINED!$B$3:$AQ$501,36,FALSE)))</f>
        <v/>
      </c>
      <c r="AA212" s="1" t="str">
        <f>IF($A212="","",(VLOOKUP($A212,ACOUSTICS_COMBINED!$B$3:$AQ$501,37,FALSE)))</f>
        <v/>
      </c>
      <c r="AB212" s="1" t="str">
        <f>IF($A212="","",(VLOOKUP($A212,ACOUSTICS_COMBINED!$B$3:$AQ$501,38,FALSE)))</f>
        <v/>
      </c>
      <c r="AC212" s="1" t="str">
        <f>IF($A212="","",(VLOOKUP($A212,ACOUSTICS_COMBINED!$B$3:$AQ$501,39,FALSE)))</f>
        <v/>
      </c>
      <c r="AD212" s="1" t="str">
        <f>IF($A212="","",(VLOOKUP($A212,ACOUSTICS_COMBINED!$B$3:$AQ$501,40,FALSE)))</f>
        <v/>
      </c>
      <c r="AE212" s="1" t="str">
        <f>IF($A212="","",(VLOOKUP($A212,ACOUSTICS_COMBINED!$B$3:$AQ$501,41,FALSE)))</f>
        <v/>
      </c>
      <c r="AF212" s="1" t="str">
        <f>IF($A212="","",(VLOOKUP($A212,ACOUSTICS_COMBINED!$B$3:$AQ$501,42,FALSE)))</f>
        <v/>
      </c>
      <c r="AG212" s="27" t="str">
        <f>IF($A212="","",(VLOOKUP($A212,ACOUSTIC_PIVOT_TABLE!$B$4:$AO$500,2,FALSE)))</f>
        <v/>
      </c>
      <c r="AH212" s="27" t="str">
        <f>IF($A212="","",(VLOOKUP($A212,ACOUSTIC_PIVOT_TABLE!$B$4:$AO$500,3,FALSE)))</f>
        <v/>
      </c>
      <c r="AI212" s="27" t="str">
        <f>IF($A212="","",(VLOOKUP($A212,ACOUSTIC_PIVOT_TABLE!$B$4:$AO$500,4,FALSE)))</f>
        <v/>
      </c>
      <c r="AJ212" s="27" t="str">
        <f>IF($A212="","",(VLOOKUP($A212,ACOUSTIC_PIVOT_TABLE!$B$4:$AO$500,5,FALSE)))</f>
        <v/>
      </c>
      <c r="AK212" s="27" t="str">
        <f>IF($A212="","",(VLOOKUP($A212,ACOUSTIC_PIVOT_TABLE!$B$4:$AO$500,6,FALSE)))</f>
        <v/>
      </c>
      <c r="AL212" s="27" t="str">
        <f>IF($A212="","",(VLOOKUP($A212,ACOUSTIC_PIVOT_TABLE!$B$4:$AO$500,7,FALSE)))</f>
        <v/>
      </c>
      <c r="AM212" s="27" t="str">
        <f>IF($A212="","",(VLOOKUP($A212,ACOUSTIC_PIVOT_TABLE!$B$4:$AO$500,8,FALSE)))</f>
        <v/>
      </c>
      <c r="AN212" s="27" t="str">
        <f>IF($A212="","",(VLOOKUP($A212,ACOUSTIC_PIVOT_TABLE!$B$4:$AO$500,9,FALSE)))</f>
        <v/>
      </c>
      <c r="AO212" s="27" t="str">
        <f>IF($A212="","",(VLOOKUP($A212,ACOUSTIC_PIVOT_TABLE!$B$4:$AO$500,10,FALSE)))</f>
        <v/>
      </c>
      <c r="AP212" s="27" t="str">
        <f>IF($A212="","",(VLOOKUP($A212,ACOUSTIC_PIVOT_TABLE!$B$4:$AO$500,11,FALSE)))</f>
        <v/>
      </c>
      <c r="AQ212" s="27" t="str">
        <f>IF($A212="","",(VLOOKUP($A212,ACOUSTIC_PIVOT_TABLE!$B$4:$AO$500,12,FALSE)))</f>
        <v/>
      </c>
      <c r="AR212" s="27" t="str">
        <f>IF($A212="","",(VLOOKUP($A212,ACOUSTIC_PIVOT_TABLE!$B$4:$AO$500,13,FALSE)))</f>
        <v/>
      </c>
      <c r="AS212" s="27" t="str">
        <f>IF($A212="","",(VLOOKUP($A212,ACOUSTIC_PIVOT_TABLE!$B$4:$AO$500,14,FALSE)))</f>
        <v/>
      </c>
      <c r="AT212" s="27" t="str">
        <f>IF($A212="","",(VLOOKUP($A212,ACOUSTIC_PIVOT_TABLE!$B$4:$AO$500,15,FALSE)))</f>
        <v/>
      </c>
      <c r="AU212" s="27" t="str">
        <f>IF($A212="","",(VLOOKUP($A212,ACOUSTIC_PIVOT_TABLE!$B$4:$AO$500,16,FALSE)))</f>
        <v/>
      </c>
      <c r="AV212" s="27" t="str">
        <f>IF($A212="","",(VLOOKUP($A212,ACOUSTIC_PIVOT_TABLE!$B$4:$AO$500,17,FALSE)))</f>
        <v/>
      </c>
      <c r="AW212" s="27" t="str">
        <f>IF($A212="","",(VLOOKUP($A212,ACOUSTIC_PIVOT_TABLE!$B$4:$AO$500,18,FALSE)))</f>
        <v/>
      </c>
      <c r="AX212" s="27" t="str">
        <f>IF($A212="","",(VLOOKUP($A212,ACOUSTIC_PIVOT_TABLE!$B$4:$AO$500,19,FALSE)))</f>
        <v/>
      </c>
      <c r="AY212" s="27" t="str">
        <f>IF($A212="","",(VLOOKUP($A212,ACOUSTIC_PIVOT_TABLE!$B$4:$AO$500,20,FALSE)))</f>
        <v/>
      </c>
      <c r="AZ212" s="27" t="str">
        <f>IF($A212="","",(VLOOKUP($A212,ACOUSTIC_PIVOT_TABLE!$B$4:$AO$500,21,FALSE)))</f>
        <v/>
      </c>
      <c r="BA212" s="27" t="str">
        <f>IF($A212="","",(VLOOKUP($A212,ACOUSTIC_PIVOT_TABLE!$B$4:$AO$500,22,FALSE)))</f>
        <v/>
      </c>
      <c r="BB212" s="27" t="str">
        <f>IF($A212="","",(VLOOKUP($A212,ACOUSTIC_PIVOT_TABLE!$B$4:$AO$500,23,FALSE)))</f>
        <v/>
      </c>
      <c r="BC212" s="27" t="str">
        <f>IF($A212="","",(VLOOKUP($A212,ACOUSTIC_PIVOT_TABLE!$B$4:$AO$500,24,FALSE)))</f>
        <v/>
      </c>
      <c r="BD212" s="27" t="str">
        <f>IF($A212="","",(VLOOKUP($A212,ACOUSTIC_PIVOT_TABLE!$B$4:$AO$500,25,FALSE)))</f>
        <v/>
      </c>
      <c r="BE212" s="27" t="str">
        <f>IF($A212="","",(VLOOKUP($A212,ACOUSTIC_PIVOT_TABLE!$B$4:$AO$500,26,FALSE)))</f>
        <v/>
      </c>
      <c r="BF212" s="27" t="str">
        <f>IF($A212="","",(VLOOKUP($A212,ACOUSTIC_PIVOT_TABLE!$B$4:$AO$500,27,FALSE)))</f>
        <v/>
      </c>
      <c r="BG212" s="27" t="str">
        <f>IF($A212="","",(VLOOKUP($A212,ACOUSTIC_PIVOT_TABLE!$B$4:$AO$500,28,FALSE)))</f>
        <v/>
      </c>
      <c r="BH212" s="27" t="str">
        <f>IF($A212="","",(VLOOKUP($A212,ACOUSTIC_PIVOT_TABLE!$B$4:$AO$500,29,FALSE)))</f>
        <v/>
      </c>
      <c r="BI212" s="27" t="str">
        <f>IF($A212="","",(VLOOKUP($A212,ACOUSTIC_PIVOT_TABLE!$B$4:$AO$500,30,FALSE)))</f>
        <v/>
      </c>
      <c r="BJ212" s="27" t="str">
        <f>IF($A212="","",(VLOOKUP($A212,ACOUSTIC_PIVOT_TABLE!$B$4:$AO$500,31,FALSE)))</f>
        <v/>
      </c>
      <c r="BK212" s="27" t="str">
        <f>IF($A212="","",(VLOOKUP($A212,ACOUSTIC_PIVOT_TABLE!$B$4:$AO$500,32,FALSE)))</f>
        <v/>
      </c>
      <c r="BL212" s="27" t="str">
        <f>IF($A212="","",(VLOOKUP($A212,ACOUSTIC_PIVOT_TABLE!$B$4:$AO$500,33,FALSE)))</f>
        <v/>
      </c>
      <c r="BM212" s="27" t="str">
        <f>IF($A212="","",(VLOOKUP($A212,ACOUSTIC_PIVOT_TABLE!$B$4:$AO$500,34,FALSE)))</f>
        <v/>
      </c>
      <c r="BN212" s="27" t="str">
        <f>IF($A212="","",(VLOOKUP($A212,ACOUSTIC_PIVOT_TABLE!$B$4:$AO$500,35,FALSE)))</f>
        <v/>
      </c>
      <c r="BO212" s="27" t="str">
        <f>IF($A212="","",(VLOOKUP($A212,ACOUSTIC_PIVOT_TABLE!$B$4:$AO$500,36,FALSE)))</f>
        <v/>
      </c>
      <c r="BP212" s="27" t="str">
        <f>IF($A212="","",(VLOOKUP($A212,ACOUSTIC_PIVOT_TABLE!$B$4:$AO$500,37,FALSE)))</f>
        <v/>
      </c>
      <c r="BQ212" s="27" t="str">
        <f>IF($A212="","",(VLOOKUP($A212,ACOUSTIC_PIVOT_TABLE!$B$4:$AO$500,38,FALSE)))</f>
        <v/>
      </c>
      <c r="BR212" s="27" t="str">
        <f>IF($A212="","",(VLOOKUP($A212,ACOUSTIC_PIVOT_TABLE!$B$4:$AO$500,39,FALSE)))</f>
        <v/>
      </c>
      <c r="BS212" s="27" t="str">
        <f>IF($A212="","",(VLOOKUP($A212,ACOUSTIC_PIVOT_TABLE!$B$4:$AO$500,40,FALSE)))</f>
        <v/>
      </c>
    </row>
    <row r="213" spans="1:71" x14ac:dyDescent="0.25">
      <c r="A213" s="1" t="str">
        <f>IF(ACOUSTIC_PIVOT_TABLE!B215 = 0, "",ACOUSTIC_PIVOT_TABLE!B215)</f>
        <v/>
      </c>
      <c r="B213" s="1" t="str">
        <f>IF($A213="","",(VLOOKUP($A213,ACOUSTICS_COMBINED!$B$3:$AQ$501,21,FALSE)))</f>
        <v/>
      </c>
      <c r="C213" s="1" t="str">
        <f>IF($A213="","",(VLOOKUP($A213,ACOUSTICS_COMBINED!$B$3:$AQ$501,22,FALSE)))</f>
        <v/>
      </c>
      <c r="D213" s="1" t="str">
        <f>IF($A213="","",(VLOOKUP($A213,ACOUSTICS_COMBINED!$B$3:$AQ$501,12,FALSE)))</f>
        <v/>
      </c>
      <c r="E213" s="1" t="str">
        <f>IF($A213="","",(VLOOKUP($A213,ACOUSTICS_COMBINED!$B$3:$AQ$501,13,FALSE)))</f>
        <v/>
      </c>
      <c r="F213" s="1" t="str">
        <f>IF($A213="","",(VLOOKUP($A213,ACOUSTICS_COMBINED!$B$3:$AQ$501,14,FALSE)))</f>
        <v/>
      </c>
      <c r="G213" s="1" t="str">
        <f>IF($A213="","",(VLOOKUP($A213,ACOUSTICS_COMBINED!$B$3:$AQ$501,23,FALSE)))</f>
        <v/>
      </c>
      <c r="H213" s="1" t="str">
        <f>IF($A213="","",(VLOOKUP($A213,ACOUSTICS_COMBINED!$B$3:$AQ$501,24,FALSE)))</f>
        <v/>
      </c>
      <c r="I213" s="1" t="str">
        <f>IF($A213="","",(VLOOKUP($A213,ACOUSTICS_COMBINED!$B$3:$AQ$501,15,FALSE)))</f>
        <v/>
      </c>
      <c r="J213" s="1" t="str">
        <f>IF($A213="","",(VLOOKUP($A213,ACOUSTICS_COMBINED!$B$3:$AQ$501,16,FALSE)))</f>
        <v/>
      </c>
      <c r="K213" s="1" t="str">
        <f>IF($A213="","",(VLOOKUP($A213,ACOUSTICS_COMBINED!$B$3:$AQ$501,17,FALSE)))</f>
        <v/>
      </c>
      <c r="L213" s="1" t="str">
        <f>IF($A213="","",(VLOOKUP($A213,ACOUSTICS_COMBINED!$B$3:$AQ$501,18,FALSE)))</f>
        <v/>
      </c>
      <c r="M213" s="1" t="str">
        <f>IF($A213="","",(VLOOKUP($A213,ACOUSTICS_COMBINED!$B$3:$AQ$501,25,FALSE)))</f>
        <v/>
      </c>
      <c r="N213" s="16" t="str">
        <f>IF($A213="","",(VLOOKUP($A213,ACOUSTICS_COMBINED!$B$3:$AQ$501,19,FALSE)))</f>
        <v/>
      </c>
      <c r="O213" s="16" t="str">
        <f>IF($A213="","",(VLOOKUP($A213,ACOUSTICS_COMBINED!$B$3:$AQ$501,20,FALSE)))</f>
        <v/>
      </c>
      <c r="P213" s="1" t="str">
        <f>IF($A213="","",(VLOOKUP($A213,ACOUSTICS_COMBINED!$B$3:$AQ$501,26,FALSE)))</f>
        <v/>
      </c>
      <c r="Q213" s="1" t="str">
        <f>IF($A213="","",(VLOOKUP($A213,ACOUSTICS_COMBINED!$B$3:$AQ$501,27,FALSE)))</f>
        <v/>
      </c>
      <c r="R213" s="1" t="str">
        <f>IF($A213="","",(VLOOKUP($A213,ACOUSTICS_COMBINED!$B$3:$AQ$501,28,FALSE)))</f>
        <v/>
      </c>
      <c r="S213" s="1" t="str">
        <f>IF($A213="","",(VLOOKUP($A213,ACOUSTICS_COMBINED!$B$3:$AQ$501,29,FALSE)))</f>
        <v/>
      </c>
      <c r="T213" s="1" t="str">
        <f>IF($A213="","",(VLOOKUP($A213,ACOUSTICS_COMBINED!$B$3:$AQ$501,30,FALSE)))</f>
        <v/>
      </c>
      <c r="U213" s="1" t="str">
        <f>IF($A213="","",(VLOOKUP($A213,ACOUSTICS_COMBINED!$B$3:$AQ$501,31,FALSE)))</f>
        <v/>
      </c>
      <c r="V213" s="1" t="str">
        <f>IF($A213="","",(VLOOKUP($A213,ACOUSTICS_COMBINED!$B$3:$AQ$501,32,FALSE)))</f>
        <v/>
      </c>
      <c r="W213" s="1" t="str">
        <f>IF($A213="","",(VLOOKUP($A213,ACOUSTICS_COMBINED!$B$3:$AQ$501,33,FALSE)))</f>
        <v/>
      </c>
      <c r="X213" s="1" t="str">
        <f>IF($A213="","",(VLOOKUP($A213,ACOUSTICS_COMBINED!$B$3:$AQ$501,34,FALSE)))</f>
        <v/>
      </c>
      <c r="Y213" s="1" t="str">
        <f>IF($A213="","",(VLOOKUP($A213,ACOUSTICS_COMBINED!$B$3:$AQ$501,35,FALSE)))</f>
        <v/>
      </c>
      <c r="Z213" s="1" t="str">
        <f>IF($A213="","",(VLOOKUP($A213,ACOUSTICS_COMBINED!$B$3:$AQ$501,36,FALSE)))</f>
        <v/>
      </c>
      <c r="AA213" s="1" t="str">
        <f>IF($A213="","",(VLOOKUP($A213,ACOUSTICS_COMBINED!$B$3:$AQ$501,37,FALSE)))</f>
        <v/>
      </c>
      <c r="AB213" s="1" t="str">
        <f>IF($A213="","",(VLOOKUP($A213,ACOUSTICS_COMBINED!$B$3:$AQ$501,38,FALSE)))</f>
        <v/>
      </c>
      <c r="AC213" s="1" t="str">
        <f>IF($A213="","",(VLOOKUP($A213,ACOUSTICS_COMBINED!$B$3:$AQ$501,39,FALSE)))</f>
        <v/>
      </c>
      <c r="AD213" s="1" t="str">
        <f>IF($A213="","",(VLOOKUP($A213,ACOUSTICS_COMBINED!$B$3:$AQ$501,40,FALSE)))</f>
        <v/>
      </c>
      <c r="AE213" s="1" t="str">
        <f>IF($A213="","",(VLOOKUP($A213,ACOUSTICS_COMBINED!$B$3:$AQ$501,41,FALSE)))</f>
        <v/>
      </c>
      <c r="AF213" s="1" t="str">
        <f>IF($A213="","",(VLOOKUP($A213,ACOUSTICS_COMBINED!$B$3:$AQ$501,42,FALSE)))</f>
        <v/>
      </c>
      <c r="AG213" s="27" t="str">
        <f>IF($A213="","",(VLOOKUP($A213,ACOUSTIC_PIVOT_TABLE!$B$4:$AO$500,2,FALSE)))</f>
        <v/>
      </c>
      <c r="AH213" s="27" t="str">
        <f>IF($A213="","",(VLOOKUP($A213,ACOUSTIC_PIVOT_TABLE!$B$4:$AO$500,3,FALSE)))</f>
        <v/>
      </c>
      <c r="AI213" s="27" t="str">
        <f>IF($A213="","",(VLOOKUP($A213,ACOUSTIC_PIVOT_TABLE!$B$4:$AO$500,4,FALSE)))</f>
        <v/>
      </c>
      <c r="AJ213" s="27" t="str">
        <f>IF($A213="","",(VLOOKUP($A213,ACOUSTIC_PIVOT_TABLE!$B$4:$AO$500,5,FALSE)))</f>
        <v/>
      </c>
      <c r="AK213" s="27" t="str">
        <f>IF($A213="","",(VLOOKUP($A213,ACOUSTIC_PIVOT_TABLE!$B$4:$AO$500,6,FALSE)))</f>
        <v/>
      </c>
      <c r="AL213" s="27" t="str">
        <f>IF($A213="","",(VLOOKUP($A213,ACOUSTIC_PIVOT_TABLE!$B$4:$AO$500,7,FALSE)))</f>
        <v/>
      </c>
      <c r="AM213" s="27" t="str">
        <f>IF($A213="","",(VLOOKUP($A213,ACOUSTIC_PIVOT_TABLE!$B$4:$AO$500,8,FALSE)))</f>
        <v/>
      </c>
      <c r="AN213" s="27" t="str">
        <f>IF($A213="","",(VLOOKUP($A213,ACOUSTIC_PIVOT_TABLE!$B$4:$AO$500,9,FALSE)))</f>
        <v/>
      </c>
      <c r="AO213" s="27" t="str">
        <f>IF($A213="","",(VLOOKUP($A213,ACOUSTIC_PIVOT_TABLE!$B$4:$AO$500,10,FALSE)))</f>
        <v/>
      </c>
      <c r="AP213" s="27" t="str">
        <f>IF($A213="","",(VLOOKUP($A213,ACOUSTIC_PIVOT_TABLE!$B$4:$AO$500,11,FALSE)))</f>
        <v/>
      </c>
      <c r="AQ213" s="27" t="str">
        <f>IF($A213="","",(VLOOKUP($A213,ACOUSTIC_PIVOT_TABLE!$B$4:$AO$500,12,FALSE)))</f>
        <v/>
      </c>
      <c r="AR213" s="27" t="str">
        <f>IF($A213="","",(VLOOKUP($A213,ACOUSTIC_PIVOT_TABLE!$B$4:$AO$500,13,FALSE)))</f>
        <v/>
      </c>
      <c r="AS213" s="27" t="str">
        <f>IF($A213="","",(VLOOKUP($A213,ACOUSTIC_PIVOT_TABLE!$B$4:$AO$500,14,FALSE)))</f>
        <v/>
      </c>
      <c r="AT213" s="27" t="str">
        <f>IF($A213="","",(VLOOKUP($A213,ACOUSTIC_PIVOT_TABLE!$B$4:$AO$500,15,FALSE)))</f>
        <v/>
      </c>
      <c r="AU213" s="27" t="str">
        <f>IF($A213="","",(VLOOKUP($A213,ACOUSTIC_PIVOT_TABLE!$B$4:$AO$500,16,FALSE)))</f>
        <v/>
      </c>
      <c r="AV213" s="27" t="str">
        <f>IF($A213="","",(VLOOKUP($A213,ACOUSTIC_PIVOT_TABLE!$B$4:$AO$500,17,FALSE)))</f>
        <v/>
      </c>
      <c r="AW213" s="27" t="str">
        <f>IF($A213="","",(VLOOKUP($A213,ACOUSTIC_PIVOT_TABLE!$B$4:$AO$500,18,FALSE)))</f>
        <v/>
      </c>
      <c r="AX213" s="27" t="str">
        <f>IF($A213="","",(VLOOKUP($A213,ACOUSTIC_PIVOT_TABLE!$B$4:$AO$500,19,FALSE)))</f>
        <v/>
      </c>
      <c r="AY213" s="27" t="str">
        <f>IF($A213="","",(VLOOKUP($A213,ACOUSTIC_PIVOT_TABLE!$B$4:$AO$500,20,FALSE)))</f>
        <v/>
      </c>
      <c r="AZ213" s="27" t="str">
        <f>IF($A213="","",(VLOOKUP($A213,ACOUSTIC_PIVOT_TABLE!$B$4:$AO$500,21,FALSE)))</f>
        <v/>
      </c>
      <c r="BA213" s="27" t="str">
        <f>IF($A213="","",(VLOOKUP($A213,ACOUSTIC_PIVOT_TABLE!$B$4:$AO$500,22,FALSE)))</f>
        <v/>
      </c>
      <c r="BB213" s="27" t="str">
        <f>IF($A213="","",(VLOOKUP($A213,ACOUSTIC_PIVOT_TABLE!$B$4:$AO$500,23,FALSE)))</f>
        <v/>
      </c>
      <c r="BC213" s="27" t="str">
        <f>IF($A213="","",(VLOOKUP($A213,ACOUSTIC_PIVOT_TABLE!$B$4:$AO$500,24,FALSE)))</f>
        <v/>
      </c>
      <c r="BD213" s="27" t="str">
        <f>IF($A213="","",(VLOOKUP($A213,ACOUSTIC_PIVOT_TABLE!$B$4:$AO$500,25,FALSE)))</f>
        <v/>
      </c>
      <c r="BE213" s="27" t="str">
        <f>IF($A213="","",(VLOOKUP($A213,ACOUSTIC_PIVOT_TABLE!$B$4:$AO$500,26,FALSE)))</f>
        <v/>
      </c>
      <c r="BF213" s="27" t="str">
        <f>IF($A213="","",(VLOOKUP($A213,ACOUSTIC_PIVOT_TABLE!$B$4:$AO$500,27,FALSE)))</f>
        <v/>
      </c>
      <c r="BG213" s="27" t="str">
        <f>IF($A213="","",(VLOOKUP($A213,ACOUSTIC_PIVOT_TABLE!$B$4:$AO$500,28,FALSE)))</f>
        <v/>
      </c>
      <c r="BH213" s="27" t="str">
        <f>IF($A213="","",(VLOOKUP($A213,ACOUSTIC_PIVOT_TABLE!$B$4:$AO$500,29,FALSE)))</f>
        <v/>
      </c>
      <c r="BI213" s="27" t="str">
        <f>IF($A213="","",(VLOOKUP($A213,ACOUSTIC_PIVOT_TABLE!$B$4:$AO$500,30,FALSE)))</f>
        <v/>
      </c>
      <c r="BJ213" s="27" t="str">
        <f>IF($A213="","",(VLOOKUP($A213,ACOUSTIC_PIVOT_TABLE!$B$4:$AO$500,31,FALSE)))</f>
        <v/>
      </c>
      <c r="BK213" s="27" t="str">
        <f>IF($A213="","",(VLOOKUP($A213,ACOUSTIC_PIVOT_TABLE!$B$4:$AO$500,32,FALSE)))</f>
        <v/>
      </c>
      <c r="BL213" s="27" t="str">
        <f>IF($A213="","",(VLOOKUP($A213,ACOUSTIC_PIVOT_TABLE!$B$4:$AO$500,33,FALSE)))</f>
        <v/>
      </c>
      <c r="BM213" s="27" t="str">
        <f>IF($A213="","",(VLOOKUP($A213,ACOUSTIC_PIVOT_TABLE!$B$4:$AO$500,34,FALSE)))</f>
        <v/>
      </c>
      <c r="BN213" s="27" t="str">
        <f>IF($A213="","",(VLOOKUP($A213,ACOUSTIC_PIVOT_TABLE!$B$4:$AO$500,35,FALSE)))</f>
        <v/>
      </c>
      <c r="BO213" s="27" t="str">
        <f>IF($A213="","",(VLOOKUP($A213,ACOUSTIC_PIVOT_TABLE!$B$4:$AO$500,36,FALSE)))</f>
        <v/>
      </c>
      <c r="BP213" s="27" t="str">
        <f>IF($A213="","",(VLOOKUP($A213,ACOUSTIC_PIVOT_TABLE!$B$4:$AO$500,37,FALSE)))</f>
        <v/>
      </c>
      <c r="BQ213" s="27" t="str">
        <f>IF($A213="","",(VLOOKUP($A213,ACOUSTIC_PIVOT_TABLE!$B$4:$AO$500,38,FALSE)))</f>
        <v/>
      </c>
      <c r="BR213" s="27" t="str">
        <f>IF($A213="","",(VLOOKUP($A213,ACOUSTIC_PIVOT_TABLE!$B$4:$AO$500,39,FALSE)))</f>
        <v/>
      </c>
      <c r="BS213" s="27" t="str">
        <f>IF($A213="","",(VLOOKUP($A213,ACOUSTIC_PIVOT_TABLE!$B$4:$AO$500,40,FALSE)))</f>
        <v/>
      </c>
    </row>
    <row r="214" spans="1:71" x14ac:dyDescent="0.25">
      <c r="A214" s="1" t="str">
        <f>IF(ACOUSTIC_PIVOT_TABLE!B216 = 0, "",ACOUSTIC_PIVOT_TABLE!B216)</f>
        <v/>
      </c>
      <c r="B214" s="1" t="str">
        <f>IF($A214="","",(VLOOKUP($A214,ACOUSTICS_COMBINED!$B$3:$AQ$501,21,FALSE)))</f>
        <v/>
      </c>
      <c r="C214" s="1" t="str">
        <f>IF($A214="","",(VLOOKUP($A214,ACOUSTICS_COMBINED!$B$3:$AQ$501,22,FALSE)))</f>
        <v/>
      </c>
      <c r="D214" s="1" t="str">
        <f>IF($A214="","",(VLOOKUP($A214,ACOUSTICS_COMBINED!$B$3:$AQ$501,12,FALSE)))</f>
        <v/>
      </c>
      <c r="E214" s="1" t="str">
        <f>IF($A214="","",(VLOOKUP($A214,ACOUSTICS_COMBINED!$B$3:$AQ$501,13,FALSE)))</f>
        <v/>
      </c>
      <c r="F214" s="1" t="str">
        <f>IF($A214="","",(VLOOKUP($A214,ACOUSTICS_COMBINED!$B$3:$AQ$501,14,FALSE)))</f>
        <v/>
      </c>
      <c r="G214" s="1" t="str">
        <f>IF($A214="","",(VLOOKUP($A214,ACOUSTICS_COMBINED!$B$3:$AQ$501,23,FALSE)))</f>
        <v/>
      </c>
      <c r="H214" s="1" t="str">
        <f>IF($A214="","",(VLOOKUP($A214,ACOUSTICS_COMBINED!$B$3:$AQ$501,24,FALSE)))</f>
        <v/>
      </c>
      <c r="I214" s="1" t="str">
        <f>IF($A214="","",(VLOOKUP($A214,ACOUSTICS_COMBINED!$B$3:$AQ$501,15,FALSE)))</f>
        <v/>
      </c>
      <c r="J214" s="1" t="str">
        <f>IF($A214="","",(VLOOKUP($A214,ACOUSTICS_COMBINED!$B$3:$AQ$501,16,FALSE)))</f>
        <v/>
      </c>
      <c r="K214" s="1" t="str">
        <f>IF($A214="","",(VLOOKUP($A214,ACOUSTICS_COMBINED!$B$3:$AQ$501,17,FALSE)))</f>
        <v/>
      </c>
      <c r="L214" s="1" t="str">
        <f>IF($A214="","",(VLOOKUP($A214,ACOUSTICS_COMBINED!$B$3:$AQ$501,18,FALSE)))</f>
        <v/>
      </c>
      <c r="M214" s="1" t="str">
        <f>IF($A214="","",(VLOOKUP($A214,ACOUSTICS_COMBINED!$B$3:$AQ$501,25,FALSE)))</f>
        <v/>
      </c>
      <c r="N214" s="16" t="str">
        <f>IF($A214="","",(VLOOKUP($A214,ACOUSTICS_COMBINED!$B$3:$AQ$501,19,FALSE)))</f>
        <v/>
      </c>
      <c r="O214" s="16" t="str">
        <f>IF($A214="","",(VLOOKUP($A214,ACOUSTICS_COMBINED!$B$3:$AQ$501,20,FALSE)))</f>
        <v/>
      </c>
      <c r="P214" s="1" t="str">
        <f>IF($A214="","",(VLOOKUP($A214,ACOUSTICS_COMBINED!$B$3:$AQ$501,26,FALSE)))</f>
        <v/>
      </c>
      <c r="Q214" s="1" t="str">
        <f>IF($A214="","",(VLOOKUP($A214,ACOUSTICS_COMBINED!$B$3:$AQ$501,27,FALSE)))</f>
        <v/>
      </c>
      <c r="R214" s="1" t="str">
        <f>IF($A214="","",(VLOOKUP($A214,ACOUSTICS_COMBINED!$B$3:$AQ$501,28,FALSE)))</f>
        <v/>
      </c>
      <c r="S214" s="1" t="str">
        <f>IF($A214="","",(VLOOKUP($A214,ACOUSTICS_COMBINED!$B$3:$AQ$501,29,FALSE)))</f>
        <v/>
      </c>
      <c r="T214" s="1" t="str">
        <f>IF($A214="","",(VLOOKUP($A214,ACOUSTICS_COMBINED!$B$3:$AQ$501,30,FALSE)))</f>
        <v/>
      </c>
      <c r="U214" s="1" t="str">
        <f>IF($A214="","",(VLOOKUP($A214,ACOUSTICS_COMBINED!$B$3:$AQ$501,31,FALSE)))</f>
        <v/>
      </c>
      <c r="V214" s="1" t="str">
        <f>IF($A214="","",(VLOOKUP($A214,ACOUSTICS_COMBINED!$B$3:$AQ$501,32,FALSE)))</f>
        <v/>
      </c>
      <c r="W214" s="1" t="str">
        <f>IF($A214="","",(VLOOKUP($A214,ACOUSTICS_COMBINED!$B$3:$AQ$501,33,FALSE)))</f>
        <v/>
      </c>
      <c r="X214" s="1" t="str">
        <f>IF($A214="","",(VLOOKUP($A214,ACOUSTICS_COMBINED!$B$3:$AQ$501,34,FALSE)))</f>
        <v/>
      </c>
      <c r="Y214" s="1" t="str">
        <f>IF($A214="","",(VLOOKUP($A214,ACOUSTICS_COMBINED!$B$3:$AQ$501,35,FALSE)))</f>
        <v/>
      </c>
      <c r="Z214" s="1" t="str">
        <f>IF($A214="","",(VLOOKUP($A214,ACOUSTICS_COMBINED!$B$3:$AQ$501,36,FALSE)))</f>
        <v/>
      </c>
      <c r="AA214" s="1" t="str">
        <f>IF($A214="","",(VLOOKUP($A214,ACOUSTICS_COMBINED!$B$3:$AQ$501,37,FALSE)))</f>
        <v/>
      </c>
      <c r="AB214" s="1" t="str">
        <f>IF($A214="","",(VLOOKUP($A214,ACOUSTICS_COMBINED!$B$3:$AQ$501,38,FALSE)))</f>
        <v/>
      </c>
      <c r="AC214" s="1" t="str">
        <f>IF($A214="","",(VLOOKUP($A214,ACOUSTICS_COMBINED!$B$3:$AQ$501,39,FALSE)))</f>
        <v/>
      </c>
      <c r="AD214" s="1" t="str">
        <f>IF($A214="","",(VLOOKUP($A214,ACOUSTICS_COMBINED!$B$3:$AQ$501,40,FALSE)))</f>
        <v/>
      </c>
      <c r="AE214" s="1" t="str">
        <f>IF($A214="","",(VLOOKUP($A214,ACOUSTICS_COMBINED!$B$3:$AQ$501,41,FALSE)))</f>
        <v/>
      </c>
      <c r="AF214" s="1" t="str">
        <f>IF($A214="","",(VLOOKUP($A214,ACOUSTICS_COMBINED!$B$3:$AQ$501,42,FALSE)))</f>
        <v/>
      </c>
      <c r="AG214" s="27" t="str">
        <f>IF($A214="","",(VLOOKUP($A214,ACOUSTIC_PIVOT_TABLE!$B$4:$AO$500,2,FALSE)))</f>
        <v/>
      </c>
      <c r="AH214" s="27" t="str">
        <f>IF($A214="","",(VLOOKUP($A214,ACOUSTIC_PIVOT_TABLE!$B$4:$AO$500,3,FALSE)))</f>
        <v/>
      </c>
      <c r="AI214" s="27" t="str">
        <f>IF($A214="","",(VLOOKUP($A214,ACOUSTIC_PIVOT_TABLE!$B$4:$AO$500,4,FALSE)))</f>
        <v/>
      </c>
      <c r="AJ214" s="27" t="str">
        <f>IF($A214="","",(VLOOKUP($A214,ACOUSTIC_PIVOT_TABLE!$B$4:$AO$500,5,FALSE)))</f>
        <v/>
      </c>
      <c r="AK214" s="27" t="str">
        <f>IF($A214="","",(VLOOKUP($A214,ACOUSTIC_PIVOT_TABLE!$B$4:$AO$500,6,FALSE)))</f>
        <v/>
      </c>
      <c r="AL214" s="27" t="str">
        <f>IF($A214="","",(VLOOKUP($A214,ACOUSTIC_PIVOT_TABLE!$B$4:$AO$500,7,FALSE)))</f>
        <v/>
      </c>
      <c r="AM214" s="27" t="str">
        <f>IF($A214="","",(VLOOKUP($A214,ACOUSTIC_PIVOT_TABLE!$B$4:$AO$500,8,FALSE)))</f>
        <v/>
      </c>
      <c r="AN214" s="27" t="str">
        <f>IF($A214="","",(VLOOKUP($A214,ACOUSTIC_PIVOT_TABLE!$B$4:$AO$500,9,FALSE)))</f>
        <v/>
      </c>
      <c r="AO214" s="27" t="str">
        <f>IF($A214="","",(VLOOKUP($A214,ACOUSTIC_PIVOT_TABLE!$B$4:$AO$500,10,FALSE)))</f>
        <v/>
      </c>
      <c r="AP214" s="27" t="str">
        <f>IF($A214="","",(VLOOKUP($A214,ACOUSTIC_PIVOT_TABLE!$B$4:$AO$500,11,FALSE)))</f>
        <v/>
      </c>
      <c r="AQ214" s="27" t="str">
        <f>IF($A214="","",(VLOOKUP($A214,ACOUSTIC_PIVOT_TABLE!$B$4:$AO$500,12,FALSE)))</f>
        <v/>
      </c>
      <c r="AR214" s="27" t="str">
        <f>IF($A214="","",(VLOOKUP($A214,ACOUSTIC_PIVOT_TABLE!$B$4:$AO$500,13,FALSE)))</f>
        <v/>
      </c>
      <c r="AS214" s="27" t="str">
        <f>IF($A214="","",(VLOOKUP($A214,ACOUSTIC_PIVOT_TABLE!$B$4:$AO$500,14,FALSE)))</f>
        <v/>
      </c>
      <c r="AT214" s="27" t="str">
        <f>IF($A214="","",(VLOOKUP($A214,ACOUSTIC_PIVOT_TABLE!$B$4:$AO$500,15,FALSE)))</f>
        <v/>
      </c>
      <c r="AU214" s="27" t="str">
        <f>IF($A214="","",(VLOOKUP($A214,ACOUSTIC_PIVOT_TABLE!$B$4:$AO$500,16,FALSE)))</f>
        <v/>
      </c>
      <c r="AV214" s="27" t="str">
        <f>IF($A214="","",(VLOOKUP($A214,ACOUSTIC_PIVOT_TABLE!$B$4:$AO$500,17,FALSE)))</f>
        <v/>
      </c>
      <c r="AW214" s="27" t="str">
        <f>IF($A214="","",(VLOOKUP($A214,ACOUSTIC_PIVOT_TABLE!$B$4:$AO$500,18,FALSE)))</f>
        <v/>
      </c>
      <c r="AX214" s="27" t="str">
        <f>IF($A214="","",(VLOOKUP($A214,ACOUSTIC_PIVOT_TABLE!$B$4:$AO$500,19,FALSE)))</f>
        <v/>
      </c>
      <c r="AY214" s="27" t="str">
        <f>IF($A214="","",(VLOOKUP($A214,ACOUSTIC_PIVOT_TABLE!$B$4:$AO$500,20,FALSE)))</f>
        <v/>
      </c>
      <c r="AZ214" s="27" t="str">
        <f>IF($A214="","",(VLOOKUP($A214,ACOUSTIC_PIVOT_TABLE!$B$4:$AO$500,21,FALSE)))</f>
        <v/>
      </c>
      <c r="BA214" s="27" t="str">
        <f>IF($A214="","",(VLOOKUP($A214,ACOUSTIC_PIVOT_TABLE!$B$4:$AO$500,22,FALSE)))</f>
        <v/>
      </c>
      <c r="BB214" s="27" t="str">
        <f>IF($A214="","",(VLOOKUP($A214,ACOUSTIC_PIVOT_TABLE!$B$4:$AO$500,23,FALSE)))</f>
        <v/>
      </c>
      <c r="BC214" s="27" t="str">
        <f>IF($A214="","",(VLOOKUP($A214,ACOUSTIC_PIVOT_TABLE!$B$4:$AO$500,24,FALSE)))</f>
        <v/>
      </c>
      <c r="BD214" s="27" t="str">
        <f>IF($A214="","",(VLOOKUP($A214,ACOUSTIC_PIVOT_TABLE!$B$4:$AO$500,25,FALSE)))</f>
        <v/>
      </c>
      <c r="BE214" s="27" t="str">
        <f>IF($A214="","",(VLOOKUP($A214,ACOUSTIC_PIVOT_TABLE!$B$4:$AO$500,26,FALSE)))</f>
        <v/>
      </c>
      <c r="BF214" s="27" t="str">
        <f>IF($A214="","",(VLOOKUP($A214,ACOUSTIC_PIVOT_TABLE!$B$4:$AO$500,27,FALSE)))</f>
        <v/>
      </c>
      <c r="BG214" s="27" t="str">
        <f>IF($A214="","",(VLOOKUP($A214,ACOUSTIC_PIVOT_TABLE!$B$4:$AO$500,28,FALSE)))</f>
        <v/>
      </c>
      <c r="BH214" s="27" t="str">
        <f>IF($A214="","",(VLOOKUP($A214,ACOUSTIC_PIVOT_TABLE!$B$4:$AO$500,29,FALSE)))</f>
        <v/>
      </c>
      <c r="BI214" s="27" t="str">
        <f>IF($A214="","",(VLOOKUP($A214,ACOUSTIC_PIVOT_TABLE!$B$4:$AO$500,30,FALSE)))</f>
        <v/>
      </c>
      <c r="BJ214" s="27" t="str">
        <f>IF($A214="","",(VLOOKUP($A214,ACOUSTIC_PIVOT_TABLE!$B$4:$AO$500,31,FALSE)))</f>
        <v/>
      </c>
      <c r="BK214" s="27" t="str">
        <f>IF($A214="","",(VLOOKUP($A214,ACOUSTIC_PIVOT_TABLE!$B$4:$AO$500,32,FALSE)))</f>
        <v/>
      </c>
      <c r="BL214" s="27" t="str">
        <f>IF($A214="","",(VLOOKUP($A214,ACOUSTIC_PIVOT_TABLE!$B$4:$AO$500,33,FALSE)))</f>
        <v/>
      </c>
      <c r="BM214" s="27" t="str">
        <f>IF($A214="","",(VLOOKUP($A214,ACOUSTIC_PIVOT_TABLE!$B$4:$AO$500,34,FALSE)))</f>
        <v/>
      </c>
      <c r="BN214" s="27" t="str">
        <f>IF($A214="","",(VLOOKUP($A214,ACOUSTIC_PIVOT_TABLE!$B$4:$AO$500,35,FALSE)))</f>
        <v/>
      </c>
      <c r="BO214" s="27" t="str">
        <f>IF($A214="","",(VLOOKUP($A214,ACOUSTIC_PIVOT_TABLE!$B$4:$AO$500,36,FALSE)))</f>
        <v/>
      </c>
      <c r="BP214" s="27" t="str">
        <f>IF($A214="","",(VLOOKUP($A214,ACOUSTIC_PIVOT_TABLE!$B$4:$AO$500,37,FALSE)))</f>
        <v/>
      </c>
      <c r="BQ214" s="27" t="str">
        <f>IF($A214="","",(VLOOKUP($A214,ACOUSTIC_PIVOT_TABLE!$B$4:$AO$500,38,FALSE)))</f>
        <v/>
      </c>
      <c r="BR214" s="27" t="str">
        <f>IF($A214="","",(VLOOKUP($A214,ACOUSTIC_PIVOT_TABLE!$B$4:$AO$500,39,FALSE)))</f>
        <v/>
      </c>
      <c r="BS214" s="27" t="str">
        <f>IF($A214="","",(VLOOKUP($A214,ACOUSTIC_PIVOT_TABLE!$B$4:$AO$500,40,FALSE)))</f>
        <v/>
      </c>
    </row>
    <row r="215" spans="1:71" x14ac:dyDescent="0.25">
      <c r="A215" s="1" t="str">
        <f>IF(ACOUSTIC_PIVOT_TABLE!B217 = 0, "",ACOUSTIC_PIVOT_TABLE!B217)</f>
        <v/>
      </c>
      <c r="B215" s="1" t="str">
        <f>IF($A215="","",(VLOOKUP($A215,ACOUSTICS_COMBINED!$B$3:$AQ$501,21,FALSE)))</f>
        <v/>
      </c>
      <c r="C215" s="1" t="str">
        <f>IF($A215="","",(VLOOKUP($A215,ACOUSTICS_COMBINED!$B$3:$AQ$501,22,FALSE)))</f>
        <v/>
      </c>
      <c r="D215" s="1" t="str">
        <f>IF($A215="","",(VLOOKUP($A215,ACOUSTICS_COMBINED!$B$3:$AQ$501,12,FALSE)))</f>
        <v/>
      </c>
      <c r="E215" s="1" t="str">
        <f>IF($A215="","",(VLOOKUP($A215,ACOUSTICS_COMBINED!$B$3:$AQ$501,13,FALSE)))</f>
        <v/>
      </c>
      <c r="F215" s="1" t="str">
        <f>IF($A215="","",(VLOOKUP($A215,ACOUSTICS_COMBINED!$B$3:$AQ$501,14,FALSE)))</f>
        <v/>
      </c>
      <c r="G215" s="1" t="str">
        <f>IF($A215="","",(VLOOKUP($A215,ACOUSTICS_COMBINED!$B$3:$AQ$501,23,FALSE)))</f>
        <v/>
      </c>
      <c r="H215" s="1" t="str">
        <f>IF($A215="","",(VLOOKUP($A215,ACOUSTICS_COMBINED!$B$3:$AQ$501,24,FALSE)))</f>
        <v/>
      </c>
      <c r="I215" s="1" t="str">
        <f>IF($A215="","",(VLOOKUP($A215,ACOUSTICS_COMBINED!$B$3:$AQ$501,15,FALSE)))</f>
        <v/>
      </c>
      <c r="J215" s="1" t="str">
        <f>IF($A215="","",(VLOOKUP($A215,ACOUSTICS_COMBINED!$B$3:$AQ$501,16,FALSE)))</f>
        <v/>
      </c>
      <c r="K215" s="1" t="str">
        <f>IF($A215="","",(VLOOKUP($A215,ACOUSTICS_COMBINED!$B$3:$AQ$501,17,FALSE)))</f>
        <v/>
      </c>
      <c r="L215" s="1" t="str">
        <f>IF($A215="","",(VLOOKUP($A215,ACOUSTICS_COMBINED!$B$3:$AQ$501,18,FALSE)))</f>
        <v/>
      </c>
      <c r="M215" s="1" t="str">
        <f>IF($A215="","",(VLOOKUP($A215,ACOUSTICS_COMBINED!$B$3:$AQ$501,25,FALSE)))</f>
        <v/>
      </c>
      <c r="N215" s="16" t="str">
        <f>IF($A215="","",(VLOOKUP($A215,ACOUSTICS_COMBINED!$B$3:$AQ$501,19,FALSE)))</f>
        <v/>
      </c>
      <c r="O215" s="16" t="str">
        <f>IF($A215="","",(VLOOKUP($A215,ACOUSTICS_COMBINED!$B$3:$AQ$501,20,FALSE)))</f>
        <v/>
      </c>
      <c r="P215" s="1" t="str">
        <f>IF($A215="","",(VLOOKUP($A215,ACOUSTICS_COMBINED!$B$3:$AQ$501,26,FALSE)))</f>
        <v/>
      </c>
      <c r="Q215" s="1" t="str">
        <f>IF($A215="","",(VLOOKUP($A215,ACOUSTICS_COMBINED!$B$3:$AQ$501,27,FALSE)))</f>
        <v/>
      </c>
      <c r="R215" s="1" t="str">
        <f>IF($A215="","",(VLOOKUP($A215,ACOUSTICS_COMBINED!$B$3:$AQ$501,28,FALSE)))</f>
        <v/>
      </c>
      <c r="S215" s="1" t="str">
        <f>IF($A215="","",(VLOOKUP($A215,ACOUSTICS_COMBINED!$B$3:$AQ$501,29,FALSE)))</f>
        <v/>
      </c>
      <c r="T215" s="1" t="str">
        <f>IF($A215="","",(VLOOKUP($A215,ACOUSTICS_COMBINED!$B$3:$AQ$501,30,FALSE)))</f>
        <v/>
      </c>
      <c r="U215" s="1" t="str">
        <f>IF($A215="","",(VLOOKUP($A215,ACOUSTICS_COMBINED!$B$3:$AQ$501,31,FALSE)))</f>
        <v/>
      </c>
      <c r="V215" s="1" t="str">
        <f>IF($A215="","",(VLOOKUP($A215,ACOUSTICS_COMBINED!$B$3:$AQ$501,32,FALSE)))</f>
        <v/>
      </c>
      <c r="W215" s="1" t="str">
        <f>IF($A215="","",(VLOOKUP($A215,ACOUSTICS_COMBINED!$B$3:$AQ$501,33,FALSE)))</f>
        <v/>
      </c>
      <c r="X215" s="1" t="str">
        <f>IF($A215="","",(VLOOKUP($A215,ACOUSTICS_COMBINED!$B$3:$AQ$501,34,FALSE)))</f>
        <v/>
      </c>
      <c r="Y215" s="1" t="str">
        <f>IF($A215="","",(VLOOKUP($A215,ACOUSTICS_COMBINED!$B$3:$AQ$501,35,FALSE)))</f>
        <v/>
      </c>
      <c r="Z215" s="1" t="str">
        <f>IF($A215="","",(VLOOKUP($A215,ACOUSTICS_COMBINED!$B$3:$AQ$501,36,FALSE)))</f>
        <v/>
      </c>
      <c r="AA215" s="1" t="str">
        <f>IF($A215="","",(VLOOKUP($A215,ACOUSTICS_COMBINED!$B$3:$AQ$501,37,FALSE)))</f>
        <v/>
      </c>
      <c r="AB215" s="1" t="str">
        <f>IF($A215="","",(VLOOKUP($A215,ACOUSTICS_COMBINED!$B$3:$AQ$501,38,FALSE)))</f>
        <v/>
      </c>
      <c r="AC215" s="1" t="str">
        <f>IF($A215="","",(VLOOKUP($A215,ACOUSTICS_COMBINED!$B$3:$AQ$501,39,FALSE)))</f>
        <v/>
      </c>
      <c r="AD215" s="1" t="str">
        <f>IF($A215="","",(VLOOKUP($A215,ACOUSTICS_COMBINED!$B$3:$AQ$501,40,FALSE)))</f>
        <v/>
      </c>
      <c r="AE215" s="1" t="str">
        <f>IF($A215="","",(VLOOKUP($A215,ACOUSTICS_COMBINED!$B$3:$AQ$501,41,FALSE)))</f>
        <v/>
      </c>
      <c r="AF215" s="1" t="str">
        <f>IF($A215="","",(VLOOKUP($A215,ACOUSTICS_COMBINED!$B$3:$AQ$501,42,FALSE)))</f>
        <v/>
      </c>
      <c r="AG215" s="27" t="str">
        <f>IF($A215="","",(VLOOKUP($A215,ACOUSTIC_PIVOT_TABLE!$B$4:$AO$500,2,FALSE)))</f>
        <v/>
      </c>
      <c r="AH215" s="27" t="str">
        <f>IF($A215="","",(VLOOKUP($A215,ACOUSTIC_PIVOT_TABLE!$B$4:$AO$500,3,FALSE)))</f>
        <v/>
      </c>
      <c r="AI215" s="27" t="str">
        <f>IF($A215="","",(VLOOKUP($A215,ACOUSTIC_PIVOT_TABLE!$B$4:$AO$500,4,FALSE)))</f>
        <v/>
      </c>
      <c r="AJ215" s="27" t="str">
        <f>IF($A215="","",(VLOOKUP($A215,ACOUSTIC_PIVOT_TABLE!$B$4:$AO$500,5,FALSE)))</f>
        <v/>
      </c>
      <c r="AK215" s="27" t="str">
        <f>IF($A215="","",(VLOOKUP($A215,ACOUSTIC_PIVOT_TABLE!$B$4:$AO$500,6,FALSE)))</f>
        <v/>
      </c>
      <c r="AL215" s="27" t="str">
        <f>IF($A215="","",(VLOOKUP($A215,ACOUSTIC_PIVOT_TABLE!$B$4:$AO$500,7,FALSE)))</f>
        <v/>
      </c>
      <c r="AM215" s="27" t="str">
        <f>IF($A215="","",(VLOOKUP($A215,ACOUSTIC_PIVOT_TABLE!$B$4:$AO$500,8,FALSE)))</f>
        <v/>
      </c>
      <c r="AN215" s="27" t="str">
        <f>IF($A215="","",(VLOOKUP($A215,ACOUSTIC_PIVOT_TABLE!$B$4:$AO$500,9,FALSE)))</f>
        <v/>
      </c>
      <c r="AO215" s="27" t="str">
        <f>IF($A215="","",(VLOOKUP($A215,ACOUSTIC_PIVOT_TABLE!$B$4:$AO$500,10,FALSE)))</f>
        <v/>
      </c>
      <c r="AP215" s="27" t="str">
        <f>IF($A215="","",(VLOOKUP($A215,ACOUSTIC_PIVOT_TABLE!$B$4:$AO$500,11,FALSE)))</f>
        <v/>
      </c>
      <c r="AQ215" s="27" t="str">
        <f>IF($A215="","",(VLOOKUP($A215,ACOUSTIC_PIVOT_TABLE!$B$4:$AO$500,12,FALSE)))</f>
        <v/>
      </c>
      <c r="AR215" s="27" t="str">
        <f>IF($A215="","",(VLOOKUP($A215,ACOUSTIC_PIVOT_TABLE!$B$4:$AO$500,13,FALSE)))</f>
        <v/>
      </c>
      <c r="AS215" s="27" t="str">
        <f>IF($A215="","",(VLOOKUP($A215,ACOUSTIC_PIVOT_TABLE!$B$4:$AO$500,14,FALSE)))</f>
        <v/>
      </c>
      <c r="AT215" s="27" t="str">
        <f>IF($A215="","",(VLOOKUP($A215,ACOUSTIC_PIVOT_TABLE!$B$4:$AO$500,15,FALSE)))</f>
        <v/>
      </c>
      <c r="AU215" s="27" t="str">
        <f>IF($A215="","",(VLOOKUP($A215,ACOUSTIC_PIVOT_TABLE!$B$4:$AO$500,16,FALSE)))</f>
        <v/>
      </c>
      <c r="AV215" s="27" t="str">
        <f>IF($A215="","",(VLOOKUP($A215,ACOUSTIC_PIVOT_TABLE!$B$4:$AO$500,17,FALSE)))</f>
        <v/>
      </c>
      <c r="AW215" s="27" t="str">
        <f>IF($A215="","",(VLOOKUP($A215,ACOUSTIC_PIVOT_TABLE!$B$4:$AO$500,18,FALSE)))</f>
        <v/>
      </c>
      <c r="AX215" s="27" t="str">
        <f>IF($A215="","",(VLOOKUP($A215,ACOUSTIC_PIVOT_TABLE!$B$4:$AO$500,19,FALSE)))</f>
        <v/>
      </c>
      <c r="AY215" s="27" t="str">
        <f>IF($A215="","",(VLOOKUP($A215,ACOUSTIC_PIVOT_TABLE!$B$4:$AO$500,20,FALSE)))</f>
        <v/>
      </c>
      <c r="AZ215" s="27" t="str">
        <f>IF($A215="","",(VLOOKUP($A215,ACOUSTIC_PIVOT_TABLE!$B$4:$AO$500,21,FALSE)))</f>
        <v/>
      </c>
      <c r="BA215" s="27" t="str">
        <f>IF($A215="","",(VLOOKUP($A215,ACOUSTIC_PIVOT_TABLE!$B$4:$AO$500,22,FALSE)))</f>
        <v/>
      </c>
      <c r="BB215" s="27" t="str">
        <f>IF($A215="","",(VLOOKUP($A215,ACOUSTIC_PIVOT_TABLE!$B$4:$AO$500,23,FALSE)))</f>
        <v/>
      </c>
      <c r="BC215" s="27" t="str">
        <f>IF($A215="","",(VLOOKUP($A215,ACOUSTIC_PIVOT_TABLE!$B$4:$AO$500,24,FALSE)))</f>
        <v/>
      </c>
      <c r="BD215" s="27" t="str">
        <f>IF($A215="","",(VLOOKUP($A215,ACOUSTIC_PIVOT_TABLE!$B$4:$AO$500,25,FALSE)))</f>
        <v/>
      </c>
      <c r="BE215" s="27" t="str">
        <f>IF($A215="","",(VLOOKUP($A215,ACOUSTIC_PIVOT_TABLE!$B$4:$AO$500,26,FALSE)))</f>
        <v/>
      </c>
      <c r="BF215" s="27" t="str">
        <f>IF($A215="","",(VLOOKUP($A215,ACOUSTIC_PIVOT_TABLE!$B$4:$AO$500,27,FALSE)))</f>
        <v/>
      </c>
      <c r="BG215" s="27" t="str">
        <f>IF($A215="","",(VLOOKUP($A215,ACOUSTIC_PIVOT_TABLE!$B$4:$AO$500,28,FALSE)))</f>
        <v/>
      </c>
      <c r="BH215" s="27" t="str">
        <f>IF($A215="","",(VLOOKUP($A215,ACOUSTIC_PIVOT_TABLE!$B$4:$AO$500,29,FALSE)))</f>
        <v/>
      </c>
      <c r="BI215" s="27" t="str">
        <f>IF($A215="","",(VLOOKUP($A215,ACOUSTIC_PIVOT_TABLE!$B$4:$AO$500,30,FALSE)))</f>
        <v/>
      </c>
      <c r="BJ215" s="27" t="str">
        <f>IF($A215="","",(VLOOKUP($A215,ACOUSTIC_PIVOT_TABLE!$B$4:$AO$500,31,FALSE)))</f>
        <v/>
      </c>
      <c r="BK215" s="27" t="str">
        <f>IF($A215="","",(VLOOKUP($A215,ACOUSTIC_PIVOT_TABLE!$B$4:$AO$500,32,FALSE)))</f>
        <v/>
      </c>
      <c r="BL215" s="27" t="str">
        <f>IF($A215="","",(VLOOKUP($A215,ACOUSTIC_PIVOT_TABLE!$B$4:$AO$500,33,FALSE)))</f>
        <v/>
      </c>
      <c r="BM215" s="27" t="str">
        <f>IF($A215="","",(VLOOKUP($A215,ACOUSTIC_PIVOT_TABLE!$B$4:$AO$500,34,FALSE)))</f>
        <v/>
      </c>
      <c r="BN215" s="27" t="str">
        <f>IF($A215="","",(VLOOKUP($A215,ACOUSTIC_PIVOT_TABLE!$B$4:$AO$500,35,FALSE)))</f>
        <v/>
      </c>
      <c r="BO215" s="27" t="str">
        <f>IF($A215="","",(VLOOKUP($A215,ACOUSTIC_PIVOT_TABLE!$B$4:$AO$500,36,FALSE)))</f>
        <v/>
      </c>
      <c r="BP215" s="27" t="str">
        <f>IF($A215="","",(VLOOKUP($A215,ACOUSTIC_PIVOT_TABLE!$B$4:$AO$500,37,FALSE)))</f>
        <v/>
      </c>
      <c r="BQ215" s="27" t="str">
        <f>IF($A215="","",(VLOOKUP($A215,ACOUSTIC_PIVOT_TABLE!$B$4:$AO$500,38,FALSE)))</f>
        <v/>
      </c>
      <c r="BR215" s="27" t="str">
        <f>IF($A215="","",(VLOOKUP($A215,ACOUSTIC_PIVOT_TABLE!$B$4:$AO$500,39,FALSE)))</f>
        <v/>
      </c>
      <c r="BS215" s="27" t="str">
        <f>IF($A215="","",(VLOOKUP($A215,ACOUSTIC_PIVOT_TABLE!$B$4:$AO$500,40,FALSE)))</f>
        <v/>
      </c>
    </row>
    <row r="216" spans="1:71" x14ac:dyDescent="0.25">
      <c r="A216" s="1" t="str">
        <f>IF(ACOUSTIC_PIVOT_TABLE!B218 = 0, "",ACOUSTIC_PIVOT_TABLE!B218)</f>
        <v/>
      </c>
      <c r="B216" s="1" t="str">
        <f>IF($A216="","",(VLOOKUP($A216,ACOUSTICS_COMBINED!$B$3:$AQ$501,21,FALSE)))</f>
        <v/>
      </c>
      <c r="C216" s="1" t="str">
        <f>IF($A216="","",(VLOOKUP($A216,ACOUSTICS_COMBINED!$B$3:$AQ$501,22,FALSE)))</f>
        <v/>
      </c>
      <c r="D216" s="1" t="str">
        <f>IF($A216="","",(VLOOKUP($A216,ACOUSTICS_COMBINED!$B$3:$AQ$501,12,FALSE)))</f>
        <v/>
      </c>
      <c r="E216" s="1" t="str">
        <f>IF($A216="","",(VLOOKUP($A216,ACOUSTICS_COMBINED!$B$3:$AQ$501,13,FALSE)))</f>
        <v/>
      </c>
      <c r="F216" s="1" t="str">
        <f>IF($A216="","",(VLOOKUP($A216,ACOUSTICS_COMBINED!$B$3:$AQ$501,14,FALSE)))</f>
        <v/>
      </c>
      <c r="G216" s="1" t="str">
        <f>IF($A216="","",(VLOOKUP($A216,ACOUSTICS_COMBINED!$B$3:$AQ$501,23,FALSE)))</f>
        <v/>
      </c>
      <c r="H216" s="1" t="str">
        <f>IF($A216="","",(VLOOKUP($A216,ACOUSTICS_COMBINED!$B$3:$AQ$501,24,FALSE)))</f>
        <v/>
      </c>
      <c r="I216" s="1" t="str">
        <f>IF($A216="","",(VLOOKUP($A216,ACOUSTICS_COMBINED!$B$3:$AQ$501,15,FALSE)))</f>
        <v/>
      </c>
      <c r="J216" s="1" t="str">
        <f>IF($A216="","",(VLOOKUP($A216,ACOUSTICS_COMBINED!$B$3:$AQ$501,16,FALSE)))</f>
        <v/>
      </c>
      <c r="K216" s="1" t="str">
        <f>IF($A216="","",(VLOOKUP($A216,ACOUSTICS_COMBINED!$B$3:$AQ$501,17,FALSE)))</f>
        <v/>
      </c>
      <c r="L216" s="1" t="str">
        <f>IF($A216="","",(VLOOKUP($A216,ACOUSTICS_COMBINED!$B$3:$AQ$501,18,FALSE)))</f>
        <v/>
      </c>
      <c r="M216" s="1" t="str">
        <f>IF($A216="","",(VLOOKUP($A216,ACOUSTICS_COMBINED!$B$3:$AQ$501,25,FALSE)))</f>
        <v/>
      </c>
      <c r="N216" s="16" t="str">
        <f>IF($A216="","",(VLOOKUP($A216,ACOUSTICS_COMBINED!$B$3:$AQ$501,19,FALSE)))</f>
        <v/>
      </c>
      <c r="O216" s="16" t="str">
        <f>IF($A216="","",(VLOOKUP($A216,ACOUSTICS_COMBINED!$B$3:$AQ$501,20,FALSE)))</f>
        <v/>
      </c>
      <c r="P216" s="1" t="str">
        <f>IF($A216="","",(VLOOKUP($A216,ACOUSTICS_COMBINED!$B$3:$AQ$501,26,FALSE)))</f>
        <v/>
      </c>
      <c r="Q216" s="1" t="str">
        <f>IF($A216="","",(VLOOKUP($A216,ACOUSTICS_COMBINED!$B$3:$AQ$501,27,FALSE)))</f>
        <v/>
      </c>
      <c r="R216" s="1" t="str">
        <f>IF($A216="","",(VLOOKUP($A216,ACOUSTICS_COMBINED!$B$3:$AQ$501,28,FALSE)))</f>
        <v/>
      </c>
      <c r="S216" s="1" t="str">
        <f>IF($A216="","",(VLOOKUP($A216,ACOUSTICS_COMBINED!$B$3:$AQ$501,29,FALSE)))</f>
        <v/>
      </c>
      <c r="T216" s="1" t="str">
        <f>IF($A216="","",(VLOOKUP($A216,ACOUSTICS_COMBINED!$B$3:$AQ$501,30,FALSE)))</f>
        <v/>
      </c>
      <c r="U216" s="1" t="str">
        <f>IF($A216="","",(VLOOKUP($A216,ACOUSTICS_COMBINED!$B$3:$AQ$501,31,FALSE)))</f>
        <v/>
      </c>
      <c r="V216" s="1" t="str">
        <f>IF($A216="","",(VLOOKUP($A216,ACOUSTICS_COMBINED!$B$3:$AQ$501,32,FALSE)))</f>
        <v/>
      </c>
      <c r="W216" s="1" t="str">
        <f>IF($A216="","",(VLOOKUP($A216,ACOUSTICS_COMBINED!$B$3:$AQ$501,33,FALSE)))</f>
        <v/>
      </c>
      <c r="X216" s="1" t="str">
        <f>IF($A216="","",(VLOOKUP($A216,ACOUSTICS_COMBINED!$B$3:$AQ$501,34,FALSE)))</f>
        <v/>
      </c>
      <c r="Y216" s="1" t="str">
        <f>IF($A216="","",(VLOOKUP($A216,ACOUSTICS_COMBINED!$B$3:$AQ$501,35,FALSE)))</f>
        <v/>
      </c>
      <c r="Z216" s="1" t="str">
        <f>IF($A216="","",(VLOOKUP($A216,ACOUSTICS_COMBINED!$B$3:$AQ$501,36,FALSE)))</f>
        <v/>
      </c>
      <c r="AA216" s="1" t="str">
        <f>IF($A216="","",(VLOOKUP($A216,ACOUSTICS_COMBINED!$B$3:$AQ$501,37,FALSE)))</f>
        <v/>
      </c>
      <c r="AB216" s="1" t="str">
        <f>IF($A216="","",(VLOOKUP($A216,ACOUSTICS_COMBINED!$B$3:$AQ$501,38,FALSE)))</f>
        <v/>
      </c>
      <c r="AC216" s="1" t="str">
        <f>IF($A216="","",(VLOOKUP($A216,ACOUSTICS_COMBINED!$B$3:$AQ$501,39,FALSE)))</f>
        <v/>
      </c>
      <c r="AD216" s="1" t="str">
        <f>IF($A216="","",(VLOOKUP($A216,ACOUSTICS_COMBINED!$B$3:$AQ$501,40,FALSE)))</f>
        <v/>
      </c>
      <c r="AE216" s="1" t="str">
        <f>IF($A216="","",(VLOOKUP($A216,ACOUSTICS_COMBINED!$B$3:$AQ$501,41,FALSE)))</f>
        <v/>
      </c>
      <c r="AF216" s="1" t="str">
        <f>IF($A216="","",(VLOOKUP($A216,ACOUSTICS_COMBINED!$B$3:$AQ$501,42,FALSE)))</f>
        <v/>
      </c>
      <c r="AG216" s="27" t="str">
        <f>IF($A216="","",(VLOOKUP($A216,ACOUSTIC_PIVOT_TABLE!$B$4:$AO$500,2,FALSE)))</f>
        <v/>
      </c>
      <c r="AH216" s="27" t="str">
        <f>IF($A216="","",(VLOOKUP($A216,ACOUSTIC_PIVOT_TABLE!$B$4:$AO$500,3,FALSE)))</f>
        <v/>
      </c>
      <c r="AI216" s="27" t="str">
        <f>IF($A216="","",(VLOOKUP($A216,ACOUSTIC_PIVOT_TABLE!$B$4:$AO$500,4,FALSE)))</f>
        <v/>
      </c>
      <c r="AJ216" s="27" t="str">
        <f>IF($A216="","",(VLOOKUP($A216,ACOUSTIC_PIVOT_TABLE!$B$4:$AO$500,5,FALSE)))</f>
        <v/>
      </c>
      <c r="AK216" s="27" t="str">
        <f>IF($A216="","",(VLOOKUP($A216,ACOUSTIC_PIVOT_TABLE!$B$4:$AO$500,6,FALSE)))</f>
        <v/>
      </c>
      <c r="AL216" s="27" t="str">
        <f>IF($A216="","",(VLOOKUP($A216,ACOUSTIC_PIVOT_TABLE!$B$4:$AO$500,7,FALSE)))</f>
        <v/>
      </c>
      <c r="AM216" s="27" t="str">
        <f>IF($A216="","",(VLOOKUP($A216,ACOUSTIC_PIVOT_TABLE!$B$4:$AO$500,8,FALSE)))</f>
        <v/>
      </c>
      <c r="AN216" s="27" t="str">
        <f>IF($A216="","",(VLOOKUP($A216,ACOUSTIC_PIVOT_TABLE!$B$4:$AO$500,9,FALSE)))</f>
        <v/>
      </c>
      <c r="AO216" s="27" t="str">
        <f>IF($A216="","",(VLOOKUP($A216,ACOUSTIC_PIVOT_TABLE!$B$4:$AO$500,10,FALSE)))</f>
        <v/>
      </c>
      <c r="AP216" s="27" t="str">
        <f>IF($A216="","",(VLOOKUP($A216,ACOUSTIC_PIVOT_TABLE!$B$4:$AO$500,11,FALSE)))</f>
        <v/>
      </c>
      <c r="AQ216" s="27" t="str">
        <f>IF($A216="","",(VLOOKUP($A216,ACOUSTIC_PIVOT_TABLE!$B$4:$AO$500,12,FALSE)))</f>
        <v/>
      </c>
      <c r="AR216" s="27" t="str">
        <f>IF($A216="","",(VLOOKUP($A216,ACOUSTIC_PIVOT_TABLE!$B$4:$AO$500,13,FALSE)))</f>
        <v/>
      </c>
      <c r="AS216" s="27" t="str">
        <f>IF($A216="","",(VLOOKUP($A216,ACOUSTIC_PIVOT_TABLE!$B$4:$AO$500,14,FALSE)))</f>
        <v/>
      </c>
      <c r="AT216" s="27" t="str">
        <f>IF($A216="","",(VLOOKUP($A216,ACOUSTIC_PIVOT_TABLE!$B$4:$AO$500,15,FALSE)))</f>
        <v/>
      </c>
      <c r="AU216" s="27" t="str">
        <f>IF($A216="","",(VLOOKUP($A216,ACOUSTIC_PIVOT_TABLE!$B$4:$AO$500,16,FALSE)))</f>
        <v/>
      </c>
      <c r="AV216" s="27" t="str">
        <f>IF($A216="","",(VLOOKUP($A216,ACOUSTIC_PIVOT_TABLE!$B$4:$AO$500,17,FALSE)))</f>
        <v/>
      </c>
      <c r="AW216" s="27" t="str">
        <f>IF($A216="","",(VLOOKUP($A216,ACOUSTIC_PIVOT_TABLE!$B$4:$AO$500,18,FALSE)))</f>
        <v/>
      </c>
      <c r="AX216" s="27" t="str">
        <f>IF($A216="","",(VLOOKUP($A216,ACOUSTIC_PIVOT_TABLE!$B$4:$AO$500,19,FALSE)))</f>
        <v/>
      </c>
      <c r="AY216" s="27" t="str">
        <f>IF($A216="","",(VLOOKUP($A216,ACOUSTIC_PIVOT_TABLE!$B$4:$AO$500,20,FALSE)))</f>
        <v/>
      </c>
      <c r="AZ216" s="27" t="str">
        <f>IF($A216="","",(VLOOKUP($A216,ACOUSTIC_PIVOT_TABLE!$B$4:$AO$500,21,FALSE)))</f>
        <v/>
      </c>
      <c r="BA216" s="27" t="str">
        <f>IF($A216="","",(VLOOKUP($A216,ACOUSTIC_PIVOT_TABLE!$B$4:$AO$500,22,FALSE)))</f>
        <v/>
      </c>
      <c r="BB216" s="27" t="str">
        <f>IF($A216="","",(VLOOKUP($A216,ACOUSTIC_PIVOT_TABLE!$B$4:$AO$500,23,FALSE)))</f>
        <v/>
      </c>
      <c r="BC216" s="27" t="str">
        <f>IF($A216="","",(VLOOKUP($A216,ACOUSTIC_PIVOT_TABLE!$B$4:$AO$500,24,FALSE)))</f>
        <v/>
      </c>
      <c r="BD216" s="27" t="str">
        <f>IF($A216="","",(VLOOKUP($A216,ACOUSTIC_PIVOT_TABLE!$B$4:$AO$500,25,FALSE)))</f>
        <v/>
      </c>
      <c r="BE216" s="27" t="str">
        <f>IF($A216="","",(VLOOKUP($A216,ACOUSTIC_PIVOT_TABLE!$B$4:$AO$500,26,FALSE)))</f>
        <v/>
      </c>
      <c r="BF216" s="27" t="str">
        <f>IF($A216="","",(VLOOKUP($A216,ACOUSTIC_PIVOT_TABLE!$B$4:$AO$500,27,FALSE)))</f>
        <v/>
      </c>
      <c r="BG216" s="27" t="str">
        <f>IF($A216="","",(VLOOKUP($A216,ACOUSTIC_PIVOT_TABLE!$B$4:$AO$500,28,FALSE)))</f>
        <v/>
      </c>
      <c r="BH216" s="27" t="str">
        <f>IF($A216="","",(VLOOKUP($A216,ACOUSTIC_PIVOT_TABLE!$B$4:$AO$500,29,FALSE)))</f>
        <v/>
      </c>
      <c r="BI216" s="27" t="str">
        <f>IF($A216="","",(VLOOKUP($A216,ACOUSTIC_PIVOT_TABLE!$B$4:$AO$500,30,FALSE)))</f>
        <v/>
      </c>
      <c r="BJ216" s="27" t="str">
        <f>IF($A216="","",(VLOOKUP($A216,ACOUSTIC_PIVOT_TABLE!$B$4:$AO$500,31,FALSE)))</f>
        <v/>
      </c>
      <c r="BK216" s="27" t="str">
        <f>IF($A216="","",(VLOOKUP($A216,ACOUSTIC_PIVOT_TABLE!$B$4:$AO$500,32,FALSE)))</f>
        <v/>
      </c>
      <c r="BL216" s="27" t="str">
        <f>IF($A216="","",(VLOOKUP($A216,ACOUSTIC_PIVOT_TABLE!$B$4:$AO$500,33,FALSE)))</f>
        <v/>
      </c>
      <c r="BM216" s="27" t="str">
        <f>IF($A216="","",(VLOOKUP($A216,ACOUSTIC_PIVOT_TABLE!$B$4:$AO$500,34,FALSE)))</f>
        <v/>
      </c>
      <c r="BN216" s="27" t="str">
        <f>IF($A216="","",(VLOOKUP($A216,ACOUSTIC_PIVOT_TABLE!$B$4:$AO$500,35,FALSE)))</f>
        <v/>
      </c>
      <c r="BO216" s="27" t="str">
        <f>IF($A216="","",(VLOOKUP($A216,ACOUSTIC_PIVOT_TABLE!$B$4:$AO$500,36,FALSE)))</f>
        <v/>
      </c>
      <c r="BP216" s="27" t="str">
        <f>IF($A216="","",(VLOOKUP($A216,ACOUSTIC_PIVOT_TABLE!$B$4:$AO$500,37,FALSE)))</f>
        <v/>
      </c>
      <c r="BQ216" s="27" t="str">
        <f>IF($A216="","",(VLOOKUP($A216,ACOUSTIC_PIVOT_TABLE!$B$4:$AO$500,38,FALSE)))</f>
        <v/>
      </c>
      <c r="BR216" s="27" t="str">
        <f>IF($A216="","",(VLOOKUP($A216,ACOUSTIC_PIVOT_TABLE!$B$4:$AO$500,39,FALSE)))</f>
        <v/>
      </c>
      <c r="BS216" s="27" t="str">
        <f>IF($A216="","",(VLOOKUP($A216,ACOUSTIC_PIVOT_TABLE!$B$4:$AO$500,40,FALSE)))</f>
        <v/>
      </c>
    </row>
    <row r="217" spans="1:71" x14ac:dyDescent="0.25">
      <c r="A217" s="1" t="str">
        <f>IF(ACOUSTIC_PIVOT_TABLE!B219 = 0, "",ACOUSTIC_PIVOT_TABLE!B219)</f>
        <v/>
      </c>
      <c r="B217" s="1" t="str">
        <f>IF($A217="","",(VLOOKUP($A217,ACOUSTICS_COMBINED!$B$3:$AQ$501,21,FALSE)))</f>
        <v/>
      </c>
      <c r="C217" s="1" t="str">
        <f>IF($A217="","",(VLOOKUP($A217,ACOUSTICS_COMBINED!$B$3:$AQ$501,22,FALSE)))</f>
        <v/>
      </c>
      <c r="D217" s="1" t="str">
        <f>IF($A217="","",(VLOOKUP($A217,ACOUSTICS_COMBINED!$B$3:$AQ$501,12,FALSE)))</f>
        <v/>
      </c>
      <c r="E217" s="1" t="str">
        <f>IF($A217="","",(VLOOKUP($A217,ACOUSTICS_COMBINED!$B$3:$AQ$501,13,FALSE)))</f>
        <v/>
      </c>
      <c r="F217" s="1" t="str">
        <f>IF($A217="","",(VLOOKUP($A217,ACOUSTICS_COMBINED!$B$3:$AQ$501,14,FALSE)))</f>
        <v/>
      </c>
      <c r="G217" s="1" t="str">
        <f>IF($A217="","",(VLOOKUP($A217,ACOUSTICS_COMBINED!$B$3:$AQ$501,23,FALSE)))</f>
        <v/>
      </c>
      <c r="H217" s="1" t="str">
        <f>IF($A217="","",(VLOOKUP($A217,ACOUSTICS_COMBINED!$B$3:$AQ$501,24,FALSE)))</f>
        <v/>
      </c>
      <c r="I217" s="1" t="str">
        <f>IF($A217="","",(VLOOKUP($A217,ACOUSTICS_COMBINED!$B$3:$AQ$501,15,FALSE)))</f>
        <v/>
      </c>
      <c r="J217" s="1" t="str">
        <f>IF($A217="","",(VLOOKUP($A217,ACOUSTICS_COMBINED!$B$3:$AQ$501,16,FALSE)))</f>
        <v/>
      </c>
      <c r="K217" s="1" t="str">
        <f>IF($A217="","",(VLOOKUP($A217,ACOUSTICS_COMBINED!$B$3:$AQ$501,17,FALSE)))</f>
        <v/>
      </c>
      <c r="L217" s="1" t="str">
        <f>IF($A217="","",(VLOOKUP($A217,ACOUSTICS_COMBINED!$B$3:$AQ$501,18,FALSE)))</f>
        <v/>
      </c>
      <c r="M217" s="1" t="str">
        <f>IF($A217="","",(VLOOKUP($A217,ACOUSTICS_COMBINED!$B$3:$AQ$501,25,FALSE)))</f>
        <v/>
      </c>
      <c r="N217" s="16" t="str">
        <f>IF($A217="","",(VLOOKUP($A217,ACOUSTICS_COMBINED!$B$3:$AQ$501,19,FALSE)))</f>
        <v/>
      </c>
      <c r="O217" s="16" t="str">
        <f>IF($A217="","",(VLOOKUP($A217,ACOUSTICS_COMBINED!$B$3:$AQ$501,20,FALSE)))</f>
        <v/>
      </c>
      <c r="P217" s="1" t="str">
        <f>IF($A217="","",(VLOOKUP($A217,ACOUSTICS_COMBINED!$B$3:$AQ$501,26,FALSE)))</f>
        <v/>
      </c>
      <c r="Q217" s="1" t="str">
        <f>IF($A217="","",(VLOOKUP($A217,ACOUSTICS_COMBINED!$B$3:$AQ$501,27,FALSE)))</f>
        <v/>
      </c>
      <c r="R217" s="1" t="str">
        <f>IF($A217="","",(VLOOKUP($A217,ACOUSTICS_COMBINED!$B$3:$AQ$501,28,FALSE)))</f>
        <v/>
      </c>
      <c r="S217" s="1" t="str">
        <f>IF($A217="","",(VLOOKUP($A217,ACOUSTICS_COMBINED!$B$3:$AQ$501,29,FALSE)))</f>
        <v/>
      </c>
      <c r="T217" s="1" t="str">
        <f>IF($A217="","",(VLOOKUP($A217,ACOUSTICS_COMBINED!$B$3:$AQ$501,30,FALSE)))</f>
        <v/>
      </c>
      <c r="U217" s="1" t="str">
        <f>IF($A217="","",(VLOOKUP($A217,ACOUSTICS_COMBINED!$B$3:$AQ$501,31,FALSE)))</f>
        <v/>
      </c>
      <c r="V217" s="1" t="str">
        <f>IF($A217="","",(VLOOKUP($A217,ACOUSTICS_COMBINED!$B$3:$AQ$501,32,FALSE)))</f>
        <v/>
      </c>
      <c r="W217" s="1" t="str">
        <f>IF($A217="","",(VLOOKUP($A217,ACOUSTICS_COMBINED!$B$3:$AQ$501,33,FALSE)))</f>
        <v/>
      </c>
      <c r="X217" s="1" t="str">
        <f>IF($A217="","",(VLOOKUP($A217,ACOUSTICS_COMBINED!$B$3:$AQ$501,34,FALSE)))</f>
        <v/>
      </c>
      <c r="Y217" s="1" t="str">
        <f>IF($A217="","",(VLOOKUP($A217,ACOUSTICS_COMBINED!$B$3:$AQ$501,35,FALSE)))</f>
        <v/>
      </c>
      <c r="Z217" s="1" t="str">
        <f>IF($A217="","",(VLOOKUP($A217,ACOUSTICS_COMBINED!$B$3:$AQ$501,36,FALSE)))</f>
        <v/>
      </c>
      <c r="AA217" s="1" t="str">
        <f>IF($A217="","",(VLOOKUP($A217,ACOUSTICS_COMBINED!$B$3:$AQ$501,37,FALSE)))</f>
        <v/>
      </c>
      <c r="AB217" s="1" t="str">
        <f>IF($A217="","",(VLOOKUP($A217,ACOUSTICS_COMBINED!$B$3:$AQ$501,38,FALSE)))</f>
        <v/>
      </c>
      <c r="AC217" s="1" t="str">
        <f>IF($A217="","",(VLOOKUP($A217,ACOUSTICS_COMBINED!$B$3:$AQ$501,39,FALSE)))</f>
        <v/>
      </c>
      <c r="AD217" s="1" t="str">
        <f>IF($A217="","",(VLOOKUP($A217,ACOUSTICS_COMBINED!$B$3:$AQ$501,40,FALSE)))</f>
        <v/>
      </c>
      <c r="AE217" s="1" t="str">
        <f>IF($A217="","",(VLOOKUP($A217,ACOUSTICS_COMBINED!$B$3:$AQ$501,41,FALSE)))</f>
        <v/>
      </c>
      <c r="AF217" s="1" t="str">
        <f>IF($A217="","",(VLOOKUP($A217,ACOUSTICS_COMBINED!$B$3:$AQ$501,42,FALSE)))</f>
        <v/>
      </c>
      <c r="AG217" s="27" t="str">
        <f>IF($A217="","",(VLOOKUP($A217,ACOUSTIC_PIVOT_TABLE!$B$4:$AO$500,2,FALSE)))</f>
        <v/>
      </c>
      <c r="AH217" s="27" t="str">
        <f>IF($A217="","",(VLOOKUP($A217,ACOUSTIC_PIVOT_TABLE!$B$4:$AO$500,3,FALSE)))</f>
        <v/>
      </c>
      <c r="AI217" s="27" t="str">
        <f>IF($A217="","",(VLOOKUP($A217,ACOUSTIC_PIVOT_TABLE!$B$4:$AO$500,4,FALSE)))</f>
        <v/>
      </c>
      <c r="AJ217" s="27" t="str">
        <f>IF($A217="","",(VLOOKUP($A217,ACOUSTIC_PIVOT_TABLE!$B$4:$AO$500,5,FALSE)))</f>
        <v/>
      </c>
      <c r="AK217" s="27" t="str">
        <f>IF($A217="","",(VLOOKUP($A217,ACOUSTIC_PIVOT_TABLE!$B$4:$AO$500,6,FALSE)))</f>
        <v/>
      </c>
      <c r="AL217" s="27" t="str">
        <f>IF($A217="","",(VLOOKUP($A217,ACOUSTIC_PIVOT_TABLE!$B$4:$AO$500,7,FALSE)))</f>
        <v/>
      </c>
      <c r="AM217" s="27" t="str">
        <f>IF($A217="","",(VLOOKUP($A217,ACOUSTIC_PIVOT_TABLE!$B$4:$AO$500,8,FALSE)))</f>
        <v/>
      </c>
      <c r="AN217" s="27" t="str">
        <f>IF($A217="","",(VLOOKUP($A217,ACOUSTIC_PIVOT_TABLE!$B$4:$AO$500,9,FALSE)))</f>
        <v/>
      </c>
      <c r="AO217" s="27" t="str">
        <f>IF($A217="","",(VLOOKUP($A217,ACOUSTIC_PIVOT_TABLE!$B$4:$AO$500,10,FALSE)))</f>
        <v/>
      </c>
      <c r="AP217" s="27" t="str">
        <f>IF($A217="","",(VLOOKUP($A217,ACOUSTIC_PIVOT_TABLE!$B$4:$AO$500,11,FALSE)))</f>
        <v/>
      </c>
      <c r="AQ217" s="27" t="str">
        <f>IF($A217="","",(VLOOKUP($A217,ACOUSTIC_PIVOT_TABLE!$B$4:$AO$500,12,FALSE)))</f>
        <v/>
      </c>
      <c r="AR217" s="27" t="str">
        <f>IF($A217="","",(VLOOKUP($A217,ACOUSTIC_PIVOT_TABLE!$B$4:$AO$500,13,FALSE)))</f>
        <v/>
      </c>
      <c r="AS217" s="27" t="str">
        <f>IF($A217="","",(VLOOKUP($A217,ACOUSTIC_PIVOT_TABLE!$B$4:$AO$500,14,FALSE)))</f>
        <v/>
      </c>
      <c r="AT217" s="27" t="str">
        <f>IF($A217="","",(VLOOKUP($A217,ACOUSTIC_PIVOT_TABLE!$B$4:$AO$500,15,FALSE)))</f>
        <v/>
      </c>
      <c r="AU217" s="27" t="str">
        <f>IF($A217="","",(VLOOKUP($A217,ACOUSTIC_PIVOT_TABLE!$B$4:$AO$500,16,FALSE)))</f>
        <v/>
      </c>
      <c r="AV217" s="27" t="str">
        <f>IF($A217="","",(VLOOKUP($A217,ACOUSTIC_PIVOT_TABLE!$B$4:$AO$500,17,FALSE)))</f>
        <v/>
      </c>
      <c r="AW217" s="27" t="str">
        <f>IF($A217="","",(VLOOKUP($A217,ACOUSTIC_PIVOT_TABLE!$B$4:$AO$500,18,FALSE)))</f>
        <v/>
      </c>
      <c r="AX217" s="27" t="str">
        <f>IF($A217="","",(VLOOKUP($A217,ACOUSTIC_PIVOT_TABLE!$B$4:$AO$500,19,FALSE)))</f>
        <v/>
      </c>
      <c r="AY217" s="27" t="str">
        <f>IF($A217="","",(VLOOKUP($A217,ACOUSTIC_PIVOT_TABLE!$B$4:$AO$500,20,FALSE)))</f>
        <v/>
      </c>
      <c r="AZ217" s="27" t="str">
        <f>IF($A217="","",(VLOOKUP($A217,ACOUSTIC_PIVOT_TABLE!$B$4:$AO$500,21,FALSE)))</f>
        <v/>
      </c>
      <c r="BA217" s="27" t="str">
        <f>IF($A217="","",(VLOOKUP($A217,ACOUSTIC_PIVOT_TABLE!$B$4:$AO$500,22,FALSE)))</f>
        <v/>
      </c>
      <c r="BB217" s="27" t="str">
        <f>IF($A217="","",(VLOOKUP($A217,ACOUSTIC_PIVOT_TABLE!$B$4:$AO$500,23,FALSE)))</f>
        <v/>
      </c>
      <c r="BC217" s="27" t="str">
        <f>IF($A217="","",(VLOOKUP($A217,ACOUSTIC_PIVOT_TABLE!$B$4:$AO$500,24,FALSE)))</f>
        <v/>
      </c>
      <c r="BD217" s="27" t="str">
        <f>IF($A217="","",(VLOOKUP($A217,ACOUSTIC_PIVOT_TABLE!$B$4:$AO$500,25,FALSE)))</f>
        <v/>
      </c>
      <c r="BE217" s="27" t="str">
        <f>IF($A217="","",(VLOOKUP($A217,ACOUSTIC_PIVOT_TABLE!$B$4:$AO$500,26,FALSE)))</f>
        <v/>
      </c>
      <c r="BF217" s="27" t="str">
        <f>IF($A217="","",(VLOOKUP($A217,ACOUSTIC_PIVOT_TABLE!$B$4:$AO$500,27,FALSE)))</f>
        <v/>
      </c>
      <c r="BG217" s="27" t="str">
        <f>IF($A217="","",(VLOOKUP($A217,ACOUSTIC_PIVOT_TABLE!$B$4:$AO$500,28,FALSE)))</f>
        <v/>
      </c>
      <c r="BH217" s="27" t="str">
        <f>IF($A217="","",(VLOOKUP($A217,ACOUSTIC_PIVOT_TABLE!$B$4:$AO$500,29,FALSE)))</f>
        <v/>
      </c>
      <c r="BI217" s="27" t="str">
        <f>IF($A217="","",(VLOOKUP($A217,ACOUSTIC_PIVOT_TABLE!$B$4:$AO$500,30,FALSE)))</f>
        <v/>
      </c>
      <c r="BJ217" s="27" t="str">
        <f>IF($A217="","",(VLOOKUP($A217,ACOUSTIC_PIVOT_TABLE!$B$4:$AO$500,31,FALSE)))</f>
        <v/>
      </c>
      <c r="BK217" s="27" t="str">
        <f>IF($A217="","",(VLOOKUP($A217,ACOUSTIC_PIVOT_TABLE!$B$4:$AO$500,32,FALSE)))</f>
        <v/>
      </c>
      <c r="BL217" s="27" t="str">
        <f>IF($A217="","",(VLOOKUP($A217,ACOUSTIC_PIVOT_TABLE!$B$4:$AO$500,33,FALSE)))</f>
        <v/>
      </c>
      <c r="BM217" s="27" t="str">
        <f>IF($A217="","",(VLOOKUP($A217,ACOUSTIC_PIVOT_TABLE!$B$4:$AO$500,34,FALSE)))</f>
        <v/>
      </c>
      <c r="BN217" s="27" t="str">
        <f>IF($A217="","",(VLOOKUP($A217,ACOUSTIC_PIVOT_TABLE!$B$4:$AO$500,35,FALSE)))</f>
        <v/>
      </c>
      <c r="BO217" s="27" t="str">
        <f>IF($A217="","",(VLOOKUP($A217,ACOUSTIC_PIVOT_TABLE!$B$4:$AO$500,36,FALSE)))</f>
        <v/>
      </c>
      <c r="BP217" s="27" t="str">
        <f>IF($A217="","",(VLOOKUP($A217,ACOUSTIC_PIVOT_TABLE!$B$4:$AO$500,37,FALSE)))</f>
        <v/>
      </c>
      <c r="BQ217" s="27" t="str">
        <f>IF($A217="","",(VLOOKUP($A217,ACOUSTIC_PIVOT_TABLE!$B$4:$AO$500,38,FALSE)))</f>
        <v/>
      </c>
      <c r="BR217" s="27" t="str">
        <f>IF($A217="","",(VLOOKUP($A217,ACOUSTIC_PIVOT_TABLE!$B$4:$AO$500,39,FALSE)))</f>
        <v/>
      </c>
      <c r="BS217" s="27" t="str">
        <f>IF($A217="","",(VLOOKUP($A217,ACOUSTIC_PIVOT_TABLE!$B$4:$AO$500,40,FALSE)))</f>
        <v/>
      </c>
    </row>
    <row r="218" spans="1:71" x14ac:dyDescent="0.25">
      <c r="A218" s="1" t="str">
        <f>IF(ACOUSTIC_PIVOT_TABLE!B220 = 0, "",ACOUSTIC_PIVOT_TABLE!B220)</f>
        <v/>
      </c>
      <c r="B218" s="1" t="str">
        <f>IF($A218="","",(VLOOKUP($A218,ACOUSTICS_COMBINED!$B$3:$AQ$501,21,FALSE)))</f>
        <v/>
      </c>
      <c r="C218" s="1" t="str">
        <f>IF($A218="","",(VLOOKUP($A218,ACOUSTICS_COMBINED!$B$3:$AQ$501,22,FALSE)))</f>
        <v/>
      </c>
      <c r="D218" s="1" t="str">
        <f>IF($A218="","",(VLOOKUP($A218,ACOUSTICS_COMBINED!$B$3:$AQ$501,12,FALSE)))</f>
        <v/>
      </c>
      <c r="E218" s="1" t="str">
        <f>IF($A218="","",(VLOOKUP($A218,ACOUSTICS_COMBINED!$B$3:$AQ$501,13,FALSE)))</f>
        <v/>
      </c>
      <c r="F218" s="1" t="str">
        <f>IF($A218="","",(VLOOKUP($A218,ACOUSTICS_COMBINED!$B$3:$AQ$501,14,FALSE)))</f>
        <v/>
      </c>
      <c r="G218" s="1" t="str">
        <f>IF($A218="","",(VLOOKUP($A218,ACOUSTICS_COMBINED!$B$3:$AQ$501,23,FALSE)))</f>
        <v/>
      </c>
      <c r="H218" s="1" t="str">
        <f>IF($A218="","",(VLOOKUP($A218,ACOUSTICS_COMBINED!$B$3:$AQ$501,24,FALSE)))</f>
        <v/>
      </c>
      <c r="I218" s="1" t="str">
        <f>IF($A218="","",(VLOOKUP($A218,ACOUSTICS_COMBINED!$B$3:$AQ$501,15,FALSE)))</f>
        <v/>
      </c>
      <c r="J218" s="1" t="str">
        <f>IF($A218="","",(VLOOKUP($A218,ACOUSTICS_COMBINED!$B$3:$AQ$501,16,FALSE)))</f>
        <v/>
      </c>
      <c r="K218" s="1" t="str">
        <f>IF($A218="","",(VLOOKUP($A218,ACOUSTICS_COMBINED!$B$3:$AQ$501,17,FALSE)))</f>
        <v/>
      </c>
      <c r="L218" s="1" t="str">
        <f>IF($A218="","",(VLOOKUP($A218,ACOUSTICS_COMBINED!$B$3:$AQ$501,18,FALSE)))</f>
        <v/>
      </c>
      <c r="M218" s="1" t="str">
        <f>IF($A218="","",(VLOOKUP($A218,ACOUSTICS_COMBINED!$B$3:$AQ$501,25,FALSE)))</f>
        <v/>
      </c>
      <c r="N218" s="16" t="str">
        <f>IF($A218="","",(VLOOKUP($A218,ACOUSTICS_COMBINED!$B$3:$AQ$501,19,FALSE)))</f>
        <v/>
      </c>
      <c r="O218" s="16" t="str">
        <f>IF($A218="","",(VLOOKUP($A218,ACOUSTICS_COMBINED!$B$3:$AQ$501,20,FALSE)))</f>
        <v/>
      </c>
      <c r="P218" s="1" t="str">
        <f>IF($A218="","",(VLOOKUP($A218,ACOUSTICS_COMBINED!$B$3:$AQ$501,26,FALSE)))</f>
        <v/>
      </c>
      <c r="Q218" s="1" t="str">
        <f>IF($A218="","",(VLOOKUP($A218,ACOUSTICS_COMBINED!$B$3:$AQ$501,27,FALSE)))</f>
        <v/>
      </c>
      <c r="R218" s="1" t="str">
        <f>IF($A218="","",(VLOOKUP($A218,ACOUSTICS_COMBINED!$B$3:$AQ$501,28,FALSE)))</f>
        <v/>
      </c>
      <c r="S218" s="1" t="str">
        <f>IF($A218="","",(VLOOKUP($A218,ACOUSTICS_COMBINED!$B$3:$AQ$501,29,FALSE)))</f>
        <v/>
      </c>
      <c r="T218" s="1" t="str">
        <f>IF($A218="","",(VLOOKUP($A218,ACOUSTICS_COMBINED!$B$3:$AQ$501,30,FALSE)))</f>
        <v/>
      </c>
      <c r="U218" s="1" t="str">
        <f>IF($A218="","",(VLOOKUP($A218,ACOUSTICS_COMBINED!$B$3:$AQ$501,31,FALSE)))</f>
        <v/>
      </c>
      <c r="V218" s="1" t="str">
        <f>IF($A218="","",(VLOOKUP($A218,ACOUSTICS_COMBINED!$B$3:$AQ$501,32,FALSE)))</f>
        <v/>
      </c>
      <c r="W218" s="1" t="str">
        <f>IF($A218="","",(VLOOKUP($A218,ACOUSTICS_COMBINED!$B$3:$AQ$501,33,FALSE)))</f>
        <v/>
      </c>
      <c r="X218" s="1" t="str">
        <f>IF($A218="","",(VLOOKUP($A218,ACOUSTICS_COMBINED!$B$3:$AQ$501,34,FALSE)))</f>
        <v/>
      </c>
      <c r="Y218" s="1" t="str">
        <f>IF($A218="","",(VLOOKUP($A218,ACOUSTICS_COMBINED!$B$3:$AQ$501,35,FALSE)))</f>
        <v/>
      </c>
      <c r="Z218" s="1" t="str">
        <f>IF($A218="","",(VLOOKUP($A218,ACOUSTICS_COMBINED!$B$3:$AQ$501,36,FALSE)))</f>
        <v/>
      </c>
      <c r="AA218" s="1" t="str">
        <f>IF($A218="","",(VLOOKUP($A218,ACOUSTICS_COMBINED!$B$3:$AQ$501,37,FALSE)))</f>
        <v/>
      </c>
      <c r="AB218" s="1" t="str">
        <f>IF($A218="","",(VLOOKUP($A218,ACOUSTICS_COMBINED!$B$3:$AQ$501,38,FALSE)))</f>
        <v/>
      </c>
      <c r="AC218" s="1" t="str">
        <f>IF($A218="","",(VLOOKUP($A218,ACOUSTICS_COMBINED!$B$3:$AQ$501,39,FALSE)))</f>
        <v/>
      </c>
      <c r="AD218" s="1" t="str">
        <f>IF($A218="","",(VLOOKUP($A218,ACOUSTICS_COMBINED!$B$3:$AQ$501,40,FALSE)))</f>
        <v/>
      </c>
      <c r="AE218" s="1" t="str">
        <f>IF($A218="","",(VLOOKUP($A218,ACOUSTICS_COMBINED!$B$3:$AQ$501,41,FALSE)))</f>
        <v/>
      </c>
      <c r="AF218" s="1" t="str">
        <f>IF($A218="","",(VLOOKUP($A218,ACOUSTICS_COMBINED!$B$3:$AQ$501,42,FALSE)))</f>
        <v/>
      </c>
      <c r="AG218" s="27" t="str">
        <f>IF($A218="","",(VLOOKUP($A218,ACOUSTIC_PIVOT_TABLE!$B$4:$AO$500,2,FALSE)))</f>
        <v/>
      </c>
      <c r="AH218" s="27" t="str">
        <f>IF($A218="","",(VLOOKUP($A218,ACOUSTIC_PIVOT_TABLE!$B$4:$AO$500,3,FALSE)))</f>
        <v/>
      </c>
      <c r="AI218" s="27" t="str">
        <f>IF($A218="","",(VLOOKUP($A218,ACOUSTIC_PIVOT_TABLE!$B$4:$AO$500,4,FALSE)))</f>
        <v/>
      </c>
      <c r="AJ218" s="27" t="str">
        <f>IF($A218="","",(VLOOKUP($A218,ACOUSTIC_PIVOT_TABLE!$B$4:$AO$500,5,FALSE)))</f>
        <v/>
      </c>
      <c r="AK218" s="27" t="str">
        <f>IF($A218="","",(VLOOKUP($A218,ACOUSTIC_PIVOT_TABLE!$B$4:$AO$500,6,FALSE)))</f>
        <v/>
      </c>
      <c r="AL218" s="27" t="str">
        <f>IF($A218="","",(VLOOKUP($A218,ACOUSTIC_PIVOT_TABLE!$B$4:$AO$500,7,FALSE)))</f>
        <v/>
      </c>
      <c r="AM218" s="27" t="str">
        <f>IF($A218="","",(VLOOKUP($A218,ACOUSTIC_PIVOT_TABLE!$B$4:$AO$500,8,FALSE)))</f>
        <v/>
      </c>
      <c r="AN218" s="27" t="str">
        <f>IF($A218="","",(VLOOKUP($A218,ACOUSTIC_PIVOT_TABLE!$B$4:$AO$500,9,FALSE)))</f>
        <v/>
      </c>
      <c r="AO218" s="27" t="str">
        <f>IF($A218="","",(VLOOKUP($A218,ACOUSTIC_PIVOT_TABLE!$B$4:$AO$500,10,FALSE)))</f>
        <v/>
      </c>
      <c r="AP218" s="27" t="str">
        <f>IF($A218="","",(VLOOKUP($A218,ACOUSTIC_PIVOT_TABLE!$B$4:$AO$500,11,FALSE)))</f>
        <v/>
      </c>
      <c r="AQ218" s="27" t="str">
        <f>IF($A218="","",(VLOOKUP($A218,ACOUSTIC_PIVOT_TABLE!$B$4:$AO$500,12,FALSE)))</f>
        <v/>
      </c>
      <c r="AR218" s="27" t="str">
        <f>IF($A218="","",(VLOOKUP($A218,ACOUSTIC_PIVOT_TABLE!$B$4:$AO$500,13,FALSE)))</f>
        <v/>
      </c>
      <c r="AS218" s="27" t="str">
        <f>IF($A218="","",(VLOOKUP($A218,ACOUSTIC_PIVOT_TABLE!$B$4:$AO$500,14,FALSE)))</f>
        <v/>
      </c>
      <c r="AT218" s="27" t="str">
        <f>IF($A218="","",(VLOOKUP($A218,ACOUSTIC_PIVOT_TABLE!$B$4:$AO$500,15,FALSE)))</f>
        <v/>
      </c>
      <c r="AU218" s="27" t="str">
        <f>IF($A218="","",(VLOOKUP($A218,ACOUSTIC_PIVOT_TABLE!$B$4:$AO$500,16,FALSE)))</f>
        <v/>
      </c>
      <c r="AV218" s="27" t="str">
        <f>IF($A218="","",(VLOOKUP($A218,ACOUSTIC_PIVOT_TABLE!$B$4:$AO$500,17,FALSE)))</f>
        <v/>
      </c>
      <c r="AW218" s="27" t="str">
        <f>IF($A218="","",(VLOOKUP($A218,ACOUSTIC_PIVOT_TABLE!$B$4:$AO$500,18,FALSE)))</f>
        <v/>
      </c>
      <c r="AX218" s="27" t="str">
        <f>IF($A218="","",(VLOOKUP($A218,ACOUSTIC_PIVOT_TABLE!$B$4:$AO$500,19,FALSE)))</f>
        <v/>
      </c>
      <c r="AY218" s="27" t="str">
        <f>IF($A218="","",(VLOOKUP($A218,ACOUSTIC_PIVOT_TABLE!$B$4:$AO$500,20,FALSE)))</f>
        <v/>
      </c>
      <c r="AZ218" s="27" t="str">
        <f>IF($A218="","",(VLOOKUP($A218,ACOUSTIC_PIVOT_TABLE!$B$4:$AO$500,21,FALSE)))</f>
        <v/>
      </c>
      <c r="BA218" s="27" t="str">
        <f>IF($A218="","",(VLOOKUP($A218,ACOUSTIC_PIVOT_TABLE!$B$4:$AO$500,22,FALSE)))</f>
        <v/>
      </c>
      <c r="BB218" s="27" t="str">
        <f>IF($A218="","",(VLOOKUP($A218,ACOUSTIC_PIVOT_TABLE!$B$4:$AO$500,23,FALSE)))</f>
        <v/>
      </c>
      <c r="BC218" s="27" t="str">
        <f>IF($A218="","",(VLOOKUP($A218,ACOUSTIC_PIVOT_TABLE!$B$4:$AO$500,24,FALSE)))</f>
        <v/>
      </c>
      <c r="BD218" s="27" t="str">
        <f>IF($A218="","",(VLOOKUP($A218,ACOUSTIC_PIVOT_TABLE!$B$4:$AO$500,25,FALSE)))</f>
        <v/>
      </c>
      <c r="BE218" s="27" t="str">
        <f>IF($A218="","",(VLOOKUP($A218,ACOUSTIC_PIVOT_TABLE!$B$4:$AO$500,26,FALSE)))</f>
        <v/>
      </c>
      <c r="BF218" s="27" t="str">
        <f>IF($A218="","",(VLOOKUP($A218,ACOUSTIC_PIVOT_TABLE!$B$4:$AO$500,27,FALSE)))</f>
        <v/>
      </c>
      <c r="BG218" s="27" t="str">
        <f>IF($A218="","",(VLOOKUP($A218,ACOUSTIC_PIVOT_TABLE!$B$4:$AO$500,28,FALSE)))</f>
        <v/>
      </c>
      <c r="BH218" s="27" t="str">
        <f>IF($A218="","",(VLOOKUP($A218,ACOUSTIC_PIVOT_TABLE!$B$4:$AO$500,29,FALSE)))</f>
        <v/>
      </c>
      <c r="BI218" s="27" t="str">
        <f>IF($A218="","",(VLOOKUP($A218,ACOUSTIC_PIVOT_TABLE!$B$4:$AO$500,30,FALSE)))</f>
        <v/>
      </c>
      <c r="BJ218" s="27" t="str">
        <f>IF($A218="","",(VLOOKUP($A218,ACOUSTIC_PIVOT_TABLE!$B$4:$AO$500,31,FALSE)))</f>
        <v/>
      </c>
      <c r="BK218" s="27" t="str">
        <f>IF($A218="","",(VLOOKUP($A218,ACOUSTIC_PIVOT_TABLE!$B$4:$AO$500,32,FALSE)))</f>
        <v/>
      </c>
      <c r="BL218" s="27" t="str">
        <f>IF($A218="","",(VLOOKUP($A218,ACOUSTIC_PIVOT_TABLE!$B$4:$AO$500,33,FALSE)))</f>
        <v/>
      </c>
      <c r="BM218" s="27" t="str">
        <f>IF($A218="","",(VLOOKUP($A218,ACOUSTIC_PIVOT_TABLE!$B$4:$AO$500,34,FALSE)))</f>
        <v/>
      </c>
      <c r="BN218" s="27" t="str">
        <f>IF($A218="","",(VLOOKUP($A218,ACOUSTIC_PIVOT_TABLE!$B$4:$AO$500,35,FALSE)))</f>
        <v/>
      </c>
      <c r="BO218" s="27" t="str">
        <f>IF($A218="","",(VLOOKUP($A218,ACOUSTIC_PIVOT_TABLE!$B$4:$AO$500,36,FALSE)))</f>
        <v/>
      </c>
      <c r="BP218" s="27" t="str">
        <f>IF($A218="","",(VLOOKUP($A218,ACOUSTIC_PIVOT_TABLE!$B$4:$AO$500,37,FALSE)))</f>
        <v/>
      </c>
      <c r="BQ218" s="27" t="str">
        <f>IF($A218="","",(VLOOKUP($A218,ACOUSTIC_PIVOT_TABLE!$B$4:$AO$500,38,FALSE)))</f>
        <v/>
      </c>
      <c r="BR218" s="27" t="str">
        <f>IF($A218="","",(VLOOKUP($A218,ACOUSTIC_PIVOT_TABLE!$B$4:$AO$500,39,FALSE)))</f>
        <v/>
      </c>
      <c r="BS218" s="27" t="str">
        <f>IF($A218="","",(VLOOKUP($A218,ACOUSTIC_PIVOT_TABLE!$B$4:$AO$500,40,FALSE)))</f>
        <v/>
      </c>
    </row>
    <row r="219" spans="1:71" x14ac:dyDescent="0.25">
      <c r="A219" s="1" t="str">
        <f>IF(ACOUSTIC_PIVOT_TABLE!B221 = 0, "",ACOUSTIC_PIVOT_TABLE!B221)</f>
        <v/>
      </c>
      <c r="B219" s="1" t="str">
        <f>IF($A219="","",(VLOOKUP($A219,ACOUSTICS_COMBINED!$B$3:$AQ$501,21,FALSE)))</f>
        <v/>
      </c>
      <c r="C219" s="1" t="str">
        <f>IF($A219="","",(VLOOKUP($A219,ACOUSTICS_COMBINED!$B$3:$AQ$501,22,FALSE)))</f>
        <v/>
      </c>
      <c r="D219" s="1" t="str">
        <f>IF($A219="","",(VLOOKUP($A219,ACOUSTICS_COMBINED!$B$3:$AQ$501,12,FALSE)))</f>
        <v/>
      </c>
      <c r="E219" s="1" t="str">
        <f>IF($A219="","",(VLOOKUP($A219,ACOUSTICS_COMBINED!$B$3:$AQ$501,13,FALSE)))</f>
        <v/>
      </c>
      <c r="F219" s="1" t="str">
        <f>IF($A219="","",(VLOOKUP($A219,ACOUSTICS_COMBINED!$B$3:$AQ$501,14,FALSE)))</f>
        <v/>
      </c>
      <c r="G219" s="1" t="str">
        <f>IF($A219="","",(VLOOKUP($A219,ACOUSTICS_COMBINED!$B$3:$AQ$501,23,FALSE)))</f>
        <v/>
      </c>
      <c r="H219" s="1" t="str">
        <f>IF($A219="","",(VLOOKUP($A219,ACOUSTICS_COMBINED!$B$3:$AQ$501,24,FALSE)))</f>
        <v/>
      </c>
      <c r="I219" s="1" t="str">
        <f>IF($A219="","",(VLOOKUP($A219,ACOUSTICS_COMBINED!$B$3:$AQ$501,15,FALSE)))</f>
        <v/>
      </c>
      <c r="J219" s="1" t="str">
        <f>IF($A219="","",(VLOOKUP($A219,ACOUSTICS_COMBINED!$B$3:$AQ$501,16,FALSE)))</f>
        <v/>
      </c>
      <c r="K219" s="1" t="str">
        <f>IF($A219="","",(VLOOKUP($A219,ACOUSTICS_COMBINED!$B$3:$AQ$501,17,FALSE)))</f>
        <v/>
      </c>
      <c r="L219" s="1" t="str">
        <f>IF($A219="","",(VLOOKUP($A219,ACOUSTICS_COMBINED!$B$3:$AQ$501,18,FALSE)))</f>
        <v/>
      </c>
      <c r="M219" s="1" t="str">
        <f>IF($A219="","",(VLOOKUP($A219,ACOUSTICS_COMBINED!$B$3:$AQ$501,25,FALSE)))</f>
        <v/>
      </c>
      <c r="N219" s="16" t="str">
        <f>IF($A219="","",(VLOOKUP($A219,ACOUSTICS_COMBINED!$B$3:$AQ$501,19,FALSE)))</f>
        <v/>
      </c>
      <c r="O219" s="16" t="str">
        <f>IF($A219="","",(VLOOKUP($A219,ACOUSTICS_COMBINED!$B$3:$AQ$501,20,FALSE)))</f>
        <v/>
      </c>
      <c r="P219" s="1" t="str">
        <f>IF($A219="","",(VLOOKUP($A219,ACOUSTICS_COMBINED!$B$3:$AQ$501,26,FALSE)))</f>
        <v/>
      </c>
      <c r="Q219" s="1" t="str">
        <f>IF($A219="","",(VLOOKUP($A219,ACOUSTICS_COMBINED!$B$3:$AQ$501,27,FALSE)))</f>
        <v/>
      </c>
      <c r="R219" s="1" t="str">
        <f>IF($A219="","",(VLOOKUP($A219,ACOUSTICS_COMBINED!$B$3:$AQ$501,28,FALSE)))</f>
        <v/>
      </c>
      <c r="S219" s="1" t="str">
        <f>IF($A219="","",(VLOOKUP($A219,ACOUSTICS_COMBINED!$B$3:$AQ$501,29,FALSE)))</f>
        <v/>
      </c>
      <c r="T219" s="1" t="str">
        <f>IF($A219="","",(VLOOKUP($A219,ACOUSTICS_COMBINED!$B$3:$AQ$501,30,FALSE)))</f>
        <v/>
      </c>
      <c r="U219" s="1" t="str">
        <f>IF($A219="","",(VLOOKUP($A219,ACOUSTICS_COMBINED!$B$3:$AQ$501,31,FALSE)))</f>
        <v/>
      </c>
      <c r="V219" s="1" t="str">
        <f>IF($A219="","",(VLOOKUP($A219,ACOUSTICS_COMBINED!$B$3:$AQ$501,32,FALSE)))</f>
        <v/>
      </c>
      <c r="W219" s="1" t="str">
        <f>IF($A219="","",(VLOOKUP($A219,ACOUSTICS_COMBINED!$B$3:$AQ$501,33,FALSE)))</f>
        <v/>
      </c>
      <c r="X219" s="1" t="str">
        <f>IF($A219="","",(VLOOKUP($A219,ACOUSTICS_COMBINED!$B$3:$AQ$501,34,FALSE)))</f>
        <v/>
      </c>
      <c r="Y219" s="1" t="str">
        <f>IF($A219="","",(VLOOKUP($A219,ACOUSTICS_COMBINED!$B$3:$AQ$501,35,FALSE)))</f>
        <v/>
      </c>
      <c r="Z219" s="1" t="str">
        <f>IF($A219="","",(VLOOKUP($A219,ACOUSTICS_COMBINED!$B$3:$AQ$501,36,FALSE)))</f>
        <v/>
      </c>
      <c r="AA219" s="1" t="str">
        <f>IF($A219="","",(VLOOKUP($A219,ACOUSTICS_COMBINED!$B$3:$AQ$501,37,FALSE)))</f>
        <v/>
      </c>
      <c r="AB219" s="1" t="str">
        <f>IF($A219="","",(VLOOKUP($A219,ACOUSTICS_COMBINED!$B$3:$AQ$501,38,FALSE)))</f>
        <v/>
      </c>
      <c r="AC219" s="1" t="str">
        <f>IF($A219="","",(VLOOKUP($A219,ACOUSTICS_COMBINED!$B$3:$AQ$501,39,FALSE)))</f>
        <v/>
      </c>
      <c r="AD219" s="1" t="str">
        <f>IF($A219="","",(VLOOKUP($A219,ACOUSTICS_COMBINED!$B$3:$AQ$501,40,FALSE)))</f>
        <v/>
      </c>
      <c r="AE219" s="1" t="str">
        <f>IF($A219="","",(VLOOKUP($A219,ACOUSTICS_COMBINED!$B$3:$AQ$501,41,FALSE)))</f>
        <v/>
      </c>
      <c r="AF219" s="1" t="str">
        <f>IF($A219="","",(VLOOKUP($A219,ACOUSTICS_COMBINED!$B$3:$AQ$501,42,FALSE)))</f>
        <v/>
      </c>
      <c r="AG219" s="27" t="str">
        <f>IF($A219="","",(VLOOKUP($A219,ACOUSTIC_PIVOT_TABLE!$B$4:$AO$500,2,FALSE)))</f>
        <v/>
      </c>
      <c r="AH219" s="27" t="str">
        <f>IF($A219="","",(VLOOKUP($A219,ACOUSTIC_PIVOT_TABLE!$B$4:$AO$500,3,FALSE)))</f>
        <v/>
      </c>
      <c r="AI219" s="27" t="str">
        <f>IF($A219="","",(VLOOKUP($A219,ACOUSTIC_PIVOT_TABLE!$B$4:$AO$500,4,FALSE)))</f>
        <v/>
      </c>
      <c r="AJ219" s="27" t="str">
        <f>IF($A219="","",(VLOOKUP($A219,ACOUSTIC_PIVOT_TABLE!$B$4:$AO$500,5,FALSE)))</f>
        <v/>
      </c>
      <c r="AK219" s="27" t="str">
        <f>IF($A219="","",(VLOOKUP($A219,ACOUSTIC_PIVOT_TABLE!$B$4:$AO$500,6,FALSE)))</f>
        <v/>
      </c>
      <c r="AL219" s="27" t="str">
        <f>IF($A219="","",(VLOOKUP($A219,ACOUSTIC_PIVOT_TABLE!$B$4:$AO$500,7,FALSE)))</f>
        <v/>
      </c>
      <c r="AM219" s="27" t="str">
        <f>IF($A219="","",(VLOOKUP($A219,ACOUSTIC_PIVOT_TABLE!$B$4:$AO$500,8,FALSE)))</f>
        <v/>
      </c>
      <c r="AN219" s="27" t="str">
        <f>IF($A219="","",(VLOOKUP($A219,ACOUSTIC_PIVOT_TABLE!$B$4:$AO$500,9,FALSE)))</f>
        <v/>
      </c>
      <c r="AO219" s="27" t="str">
        <f>IF($A219="","",(VLOOKUP($A219,ACOUSTIC_PIVOT_TABLE!$B$4:$AO$500,10,FALSE)))</f>
        <v/>
      </c>
      <c r="AP219" s="27" t="str">
        <f>IF($A219="","",(VLOOKUP($A219,ACOUSTIC_PIVOT_TABLE!$B$4:$AO$500,11,FALSE)))</f>
        <v/>
      </c>
      <c r="AQ219" s="27" t="str">
        <f>IF($A219="","",(VLOOKUP($A219,ACOUSTIC_PIVOT_TABLE!$B$4:$AO$500,12,FALSE)))</f>
        <v/>
      </c>
      <c r="AR219" s="27" t="str">
        <f>IF($A219="","",(VLOOKUP($A219,ACOUSTIC_PIVOT_TABLE!$B$4:$AO$500,13,FALSE)))</f>
        <v/>
      </c>
      <c r="AS219" s="27" t="str">
        <f>IF($A219="","",(VLOOKUP($A219,ACOUSTIC_PIVOT_TABLE!$B$4:$AO$500,14,FALSE)))</f>
        <v/>
      </c>
      <c r="AT219" s="27" t="str">
        <f>IF($A219="","",(VLOOKUP($A219,ACOUSTIC_PIVOT_TABLE!$B$4:$AO$500,15,FALSE)))</f>
        <v/>
      </c>
      <c r="AU219" s="27" t="str">
        <f>IF($A219="","",(VLOOKUP($A219,ACOUSTIC_PIVOT_TABLE!$B$4:$AO$500,16,FALSE)))</f>
        <v/>
      </c>
      <c r="AV219" s="27" t="str">
        <f>IF($A219="","",(VLOOKUP($A219,ACOUSTIC_PIVOT_TABLE!$B$4:$AO$500,17,FALSE)))</f>
        <v/>
      </c>
      <c r="AW219" s="27" t="str">
        <f>IF($A219="","",(VLOOKUP($A219,ACOUSTIC_PIVOT_TABLE!$B$4:$AO$500,18,FALSE)))</f>
        <v/>
      </c>
      <c r="AX219" s="27" t="str">
        <f>IF($A219="","",(VLOOKUP($A219,ACOUSTIC_PIVOT_TABLE!$B$4:$AO$500,19,FALSE)))</f>
        <v/>
      </c>
      <c r="AY219" s="27" t="str">
        <f>IF($A219="","",(VLOOKUP($A219,ACOUSTIC_PIVOT_TABLE!$B$4:$AO$500,20,FALSE)))</f>
        <v/>
      </c>
      <c r="AZ219" s="27" t="str">
        <f>IF($A219="","",(VLOOKUP($A219,ACOUSTIC_PIVOT_TABLE!$B$4:$AO$500,21,FALSE)))</f>
        <v/>
      </c>
      <c r="BA219" s="27" t="str">
        <f>IF($A219="","",(VLOOKUP($A219,ACOUSTIC_PIVOT_TABLE!$B$4:$AO$500,22,FALSE)))</f>
        <v/>
      </c>
      <c r="BB219" s="27" t="str">
        <f>IF($A219="","",(VLOOKUP($A219,ACOUSTIC_PIVOT_TABLE!$B$4:$AO$500,23,FALSE)))</f>
        <v/>
      </c>
      <c r="BC219" s="27" t="str">
        <f>IF($A219="","",(VLOOKUP($A219,ACOUSTIC_PIVOT_TABLE!$B$4:$AO$500,24,FALSE)))</f>
        <v/>
      </c>
      <c r="BD219" s="27" t="str">
        <f>IF($A219="","",(VLOOKUP($A219,ACOUSTIC_PIVOT_TABLE!$B$4:$AO$500,25,FALSE)))</f>
        <v/>
      </c>
      <c r="BE219" s="27" t="str">
        <f>IF($A219="","",(VLOOKUP($A219,ACOUSTIC_PIVOT_TABLE!$B$4:$AO$500,26,FALSE)))</f>
        <v/>
      </c>
      <c r="BF219" s="27" t="str">
        <f>IF($A219="","",(VLOOKUP($A219,ACOUSTIC_PIVOT_TABLE!$B$4:$AO$500,27,FALSE)))</f>
        <v/>
      </c>
      <c r="BG219" s="27" t="str">
        <f>IF($A219="","",(VLOOKUP($A219,ACOUSTIC_PIVOT_TABLE!$B$4:$AO$500,28,FALSE)))</f>
        <v/>
      </c>
      <c r="BH219" s="27" t="str">
        <f>IF($A219="","",(VLOOKUP($A219,ACOUSTIC_PIVOT_TABLE!$B$4:$AO$500,29,FALSE)))</f>
        <v/>
      </c>
      <c r="BI219" s="27" t="str">
        <f>IF($A219="","",(VLOOKUP($A219,ACOUSTIC_PIVOT_TABLE!$B$4:$AO$500,30,FALSE)))</f>
        <v/>
      </c>
      <c r="BJ219" s="27" t="str">
        <f>IF($A219="","",(VLOOKUP($A219,ACOUSTIC_PIVOT_TABLE!$B$4:$AO$500,31,FALSE)))</f>
        <v/>
      </c>
      <c r="BK219" s="27" t="str">
        <f>IF($A219="","",(VLOOKUP($A219,ACOUSTIC_PIVOT_TABLE!$B$4:$AO$500,32,FALSE)))</f>
        <v/>
      </c>
      <c r="BL219" s="27" t="str">
        <f>IF($A219="","",(VLOOKUP($A219,ACOUSTIC_PIVOT_TABLE!$B$4:$AO$500,33,FALSE)))</f>
        <v/>
      </c>
      <c r="BM219" s="27" t="str">
        <f>IF($A219="","",(VLOOKUP($A219,ACOUSTIC_PIVOT_TABLE!$B$4:$AO$500,34,FALSE)))</f>
        <v/>
      </c>
      <c r="BN219" s="27" t="str">
        <f>IF($A219="","",(VLOOKUP($A219,ACOUSTIC_PIVOT_TABLE!$B$4:$AO$500,35,FALSE)))</f>
        <v/>
      </c>
      <c r="BO219" s="27" t="str">
        <f>IF($A219="","",(VLOOKUP($A219,ACOUSTIC_PIVOT_TABLE!$B$4:$AO$500,36,FALSE)))</f>
        <v/>
      </c>
      <c r="BP219" s="27" t="str">
        <f>IF($A219="","",(VLOOKUP($A219,ACOUSTIC_PIVOT_TABLE!$B$4:$AO$500,37,FALSE)))</f>
        <v/>
      </c>
      <c r="BQ219" s="27" t="str">
        <f>IF($A219="","",(VLOOKUP($A219,ACOUSTIC_PIVOT_TABLE!$B$4:$AO$500,38,FALSE)))</f>
        <v/>
      </c>
      <c r="BR219" s="27" t="str">
        <f>IF($A219="","",(VLOOKUP($A219,ACOUSTIC_PIVOT_TABLE!$B$4:$AO$500,39,FALSE)))</f>
        <v/>
      </c>
      <c r="BS219" s="27" t="str">
        <f>IF($A219="","",(VLOOKUP($A219,ACOUSTIC_PIVOT_TABLE!$B$4:$AO$500,40,FALSE)))</f>
        <v/>
      </c>
    </row>
    <row r="220" spans="1:71" x14ac:dyDescent="0.25">
      <c r="A220" s="1" t="str">
        <f>IF(ACOUSTIC_PIVOT_TABLE!B222 = 0, "",ACOUSTIC_PIVOT_TABLE!B222)</f>
        <v/>
      </c>
      <c r="B220" s="1" t="str">
        <f>IF($A220="","",(VLOOKUP($A220,ACOUSTICS_COMBINED!$B$3:$AQ$501,21,FALSE)))</f>
        <v/>
      </c>
      <c r="C220" s="1" t="str">
        <f>IF($A220="","",(VLOOKUP($A220,ACOUSTICS_COMBINED!$B$3:$AQ$501,22,FALSE)))</f>
        <v/>
      </c>
      <c r="D220" s="1" t="str">
        <f>IF($A220="","",(VLOOKUP($A220,ACOUSTICS_COMBINED!$B$3:$AQ$501,12,FALSE)))</f>
        <v/>
      </c>
      <c r="E220" s="1" t="str">
        <f>IF($A220="","",(VLOOKUP($A220,ACOUSTICS_COMBINED!$B$3:$AQ$501,13,FALSE)))</f>
        <v/>
      </c>
      <c r="F220" s="1" t="str">
        <f>IF($A220="","",(VLOOKUP($A220,ACOUSTICS_COMBINED!$B$3:$AQ$501,14,FALSE)))</f>
        <v/>
      </c>
      <c r="G220" s="1" t="str">
        <f>IF($A220="","",(VLOOKUP($A220,ACOUSTICS_COMBINED!$B$3:$AQ$501,23,FALSE)))</f>
        <v/>
      </c>
      <c r="H220" s="1" t="str">
        <f>IF($A220="","",(VLOOKUP($A220,ACOUSTICS_COMBINED!$B$3:$AQ$501,24,FALSE)))</f>
        <v/>
      </c>
      <c r="I220" s="1" t="str">
        <f>IF($A220="","",(VLOOKUP($A220,ACOUSTICS_COMBINED!$B$3:$AQ$501,15,FALSE)))</f>
        <v/>
      </c>
      <c r="J220" s="1" t="str">
        <f>IF($A220="","",(VLOOKUP($A220,ACOUSTICS_COMBINED!$B$3:$AQ$501,16,FALSE)))</f>
        <v/>
      </c>
      <c r="K220" s="1" t="str">
        <f>IF($A220="","",(VLOOKUP($A220,ACOUSTICS_COMBINED!$B$3:$AQ$501,17,FALSE)))</f>
        <v/>
      </c>
      <c r="L220" s="1" t="str">
        <f>IF($A220="","",(VLOOKUP($A220,ACOUSTICS_COMBINED!$B$3:$AQ$501,18,FALSE)))</f>
        <v/>
      </c>
      <c r="M220" s="1" t="str">
        <f>IF($A220="","",(VLOOKUP($A220,ACOUSTICS_COMBINED!$B$3:$AQ$501,25,FALSE)))</f>
        <v/>
      </c>
      <c r="N220" s="16" t="str">
        <f>IF($A220="","",(VLOOKUP($A220,ACOUSTICS_COMBINED!$B$3:$AQ$501,19,FALSE)))</f>
        <v/>
      </c>
      <c r="O220" s="16" t="str">
        <f>IF($A220="","",(VLOOKUP($A220,ACOUSTICS_COMBINED!$B$3:$AQ$501,20,FALSE)))</f>
        <v/>
      </c>
      <c r="P220" s="1" t="str">
        <f>IF($A220="","",(VLOOKUP($A220,ACOUSTICS_COMBINED!$B$3:$AQ$501,26,FALSE)))</f>
        <v/>
      </c>
      <c r="Q220" s="1" t="str">
        <f>IF($A220="","",(VLOOKUP($A220,ACOUSTICS_COMBINED!$B$3:$AQ$501,27,FALSE)))</f>
        <v/>
      </c>
      <c r="R220" s="1" t="str">
        <f>IF($A220="","",(VLOOKUP($A220,ACOUSTICS_COMBINED!$B$3:$AQ$501,28,FALSE)))</f>
        <v/>
      </c>
      <c r="S220" s="1" t="str">
        <f>IF($A220="","",(VLOOKUP($A220,ACOUSTICS_COMBINED!$B$3:$AQ$501,29,FALSE)))</f>
        <v/>
      </c>
      <c r="T220" s="1" t="str">
        <f>IF($A220="","",(VLOOKUP($A220,ACOUSTICS_COMBINED!$B$3:$AQ$501,30,FALSE)))</f>
        <v/>
      </c>
      <c r="U220" s="1" t="str">
        <f>IF($A220="","",(VLOOKUP($A220,ACOUSTICS_COMBINED!$B$3:$AQ$501,31,FALSE)))</f>
        <v/>
      </c>
      <c r="V220" s="1" t="str">
        <f>IF($A220="","",(VLOOKUP($A220,ACOUSTICS_COMBINED!$B$3:$AQ$501,32,FALSE)))</f>
        <v/>
      </c>
      <c r="W220" s="1" t="str">
        <f>IF($A220="","",(VLOOKUP($A220,ACOUSTICS_COMBINED!$B$3:$AQ$501,33,FALSE)))</f>
        <v/>
      </c>
      <c r="X220" s="1" t="str">
        <f>IF($A220="","",(VLOOKUP($A220,ACOUSTICS_COMBINED!$B$3:$AQ$501,34,FALSE)))</f>
        <v/>
      </c>
      <c r="Y220" s="1" t="str">
        <f>IF($A220="","",(VLOOKUP($A220,ACOUSTICS_COMBINED!$B$3:$AQ$501,35,FALSE)))</f>
        <v/>
      </c>
      <c r="Z220" s="1" t="str">
        <f>IF($A220="","",(VLOOKUP($A220,ACOUSTICS_COMBINED!$B$3:$AQ$501,36,FALSE)))</f>
        <v/>
      </c>
      <c r="AA220" s="1" t="str">
        <f>IF($A220="","",(VLOOKUP($A220,ACOUSTICS_COMBINED!$B$3:$AQ$501,37,FALSE)))</f>
        <v/>
      </c>
      <c r="AB220" s="1" t="str">
        <f>IF($A220="","",(VLOOKUP($A220,ACOUSTICS_COMBINED!$B$3:$AQ$501,38,FALSE)))</f>
        <v/>
      </c>
      <c r="AC220" s="1" t="str">
        <f>IF($A220="","",(VLOOKUP($A220,ACOUSTICS_COMBINED!$B$3:$AQ$501,39,FALSE)))</f>
        <v/>
      </c>
      <c r="AD220" s="1" t="str">
        <f>IF($A220="","",(VLOOKUP($A220,ACOUSTICS_COMBINED!$B$3:$AQ$501,40,FALSE)))</f>
        <v/>
      </c>
      <c r="AE220" s="1" t="str">
        <f>IF($A220="","",(VLOOKUP($A220,ACOUSTICS_COMBINED!$B$3:$AQ$501,41,FALSE)))</f>
        <v/>
      </c>
      <c r="AF220" s="1" t="str">
        <f>IF($A220="","",(VLOOKUP($A220,ACOUSTICS_COMBINED!$B$3:$AQ$501,42,FALSE)))</f>
        <v/>
      </c>
      <c r="AG220" s="27" t="str">
        <f>IF($A220="","",(VLOOKUP($A220,ACOUSTIC_PIVOT_TABLE!$B$4:$AO$500,2,FALSE)))</f>
        <v/>
      </c>
      <c r="AH220" s="27" t="str">
        <f>IF($A220="","",(VLOOKUP($A220,ACOUSTIC_PIVOT_TABLE!$B$4:$AO$500,3,FALSE)))</f>
        <v/>
      </c>
      <c r="AI220" s="27" t="str">
        <f>IF($A220="","",(VLOOKUP($A220,ACOUSTIC_PIVOT_TABLE!$B$4:$AO$500,4,FALSE)))</f>
        <v/>
      </c>
      <c r="AJ220" s="27" t="str">
        <f>IF($A220="","",(VLOOKUP($A220,ACOUSTIC_PIVOT_TABLE!$B$4:$AO$500,5,FALSE)))</f>
        <v/>
      </c>
      <c r="AK220" s="27" t="str">
        <f>IF($A220="","",(VLOOKUP($A220,ACOUSTIC_PIVOT_TABLE!$B$4:$AO$500,6,FALSE)))</f>
        <v/>
      </c>
      <c r="AL220" s="27" t="str">
        <f>IF($A220="","",(VLOOKUP($A220,ACOUSTIC_PIVOT_TABLE!$B$4:$AO$500,7,FALSE)))</f>
        <v/>
      </c>
      <c r="AM220" s="27" t="str">
        <f>IF($A220="","",(VLOOKUP($A220,ACOUSTIC_PIVOT_TABLE!$B$4:$AO$500,8,FALSE)))</f>
        <v/>
      </c>
      <c r="AN220" s="27" t="str">
        <f>IF($A220="","",(VLOOKUP($A220,ACOUSTIC_PIVOT_TABLE!$B$4:$AO$500,9,FALSE)))</f>
        <v/>
      </c>
      <c r="AO220" s="27" t="str">
        <f>IF($A220="","",(VLOOKUP($A220,ACOUSTIC_PIVOT_TABLE!$B$4:$AO$500,10,FALSE)))</f>
        <v/>
      </c>
      <c r="AP220" s="27" t="str">
        <f>IF($A220="","",(VLOOKUP($A220,ACOUSTIC_PIVOT_TABLE!$B$4:$AO$500,11,FALSE)))</f>
        <v/>
      </c>
      <c r="AQ220" s="27" t="str">
        <f>IF($A220="","",(VLOOKUP($A220,ACOUSTIC_PIVOT_TABLE!$B$4:$AO$500,12,FALSE)))</f>
        <v/>
      </c>
      <c r="AR220" s="27" t="str">
        <f>IF($A220="","",(VLOOKUP($A220,ACOUSTIC_PIVOT_TABLE!$B$4:$AO$500,13,FALSE)))</f>
        <v/>
      </c>
      <c r="AS220" s="27" t="str">
        <f>IF($A220="","",(VLOOKUP($A220,ACOUSTIC_PIVOT_TABLE!$B$4:$AO$500,14,FALSE)))</f>
        <v/>
      </c>
      <c r="AT220" s="27" t="str">
        <f>IF($A220="","",(VLOOKUP($A220,ACOUSTIC_PIVOT_TABLE!$B$4:$AO$500,15,FALSE)))</f>
        <v/>
      </c>
      <c r="AU220" s="27" t="str">
        <f>IF($A220="","",(VLOOKUP($A220,ACOUSTIC_PIVOT_TABLE!$B$4:$AO$500,16,FALSE)))</f>
        <v/>
      </c>
      <c r="AV220" s="27" t="str">
        <f>IF($A220="","",(VLOOKUP($A220,ACOUSTIC_PIVOT_TABLE!$B$4:$AO$500,17,FALSE)))</f>
        <v/>
      </c>
      <c r="AW220" s="27" t="str">
        <f>IF($A220="","",(VLOOKUP($A220,ACOUSTIC_PIVOT_TABLE!$B$4:$AO$500,18,FALSE)))</f>
        <v/>
      </c>
      <c r="AX220" s="27" t="str">
        <f>IF($A220="","",(VLOOKUP($A220,ACOUSTIC_PIVOT_TABLE!$B$4:$AO$500,19,FALSE)))</f>
        <v/>
      </c>
      <c r="AY220" s="27" t="str">
        <f>IF($A220="","",(VLOOKUP($A220,ACOUSTIC_PIVOT_TABLE!$B$4:$AO$500,20,FALSE)))</f>
        <v/>
      </c>
      <c r="AZ220" s="27" t="str">
        <f>IF($A220="","",(VLOOKUP($A220,ACOUSTIC_PIVOT_TABLE!$B$4:$AO$500,21,FALSE)))</f>
        <v/>
      </c>
      <c r="BA220" s="27" t="str">
        <f>IF($A220="","",(VLOOKUP($A220,ACOUSTIC_PIVOT_TABLE!$B$4:$AO$500,22,FALSE)))</f>
        <v/>
      </c>
      <c r="BB220" s="27" t="str">
        <f>IF($A220="","",(VLOOKUP($A220,ACOUSTIC_PIVOT_TABLE!$B$4:$AO$500,23,FALSE)))</f>
        <v/>
      </c>
      <c r="BC220" s="27" t="str">
        <f>IF($A220="","",(VLOOKUP($A220,ACOUSTIC_PIVOT_TABLE!$B$4:$AO$500,24,FALSE)))</f>
        <v/>
      </c>
      <c r="BD220" s="27" t="str">
        <f>IF($A220="","",(VLOOKUP($A220,ACOUSTIC_PIVOT_TABLE!$B$4:$AO$500,25,FALSE)))</f>
        <v/>
      </c>
      <c r="BE220" s="27" t="str">
        <f>IF($A220="","",(VLOOKUP($A220,ACOUSTIC_PIVOT_TABLE!$B$4:$AO$500,26,FALSE)))</f>
        <v/>
      </c>
      <c r="BF220" s="27" t="str">
        <f>IF($A220="","",(VLOOKUP($A220,ACOUSTIC_PIVOT_TABLE!$B$4:$AO$500,27,FALSE)))</f>
        <v/>
      </c>
      <c r="BG220" s="27" t="str">
        <f>IF($A220="","",(VLOOKUP($A220,ACOUSTIC_PIVOT_TABLE!$B$4:$AO$500,28,FALSE)))</f>
        <v/>
      </c>
      <c r="BH220" s="27" t="str">
        <f>IF($A220="","",(VLOOKUP($A220,ACOUSTIC_PIVOT_TABLE!$B$4:$AO$500,29,FALSE)))</f>
        <v/>
      </c>
      <c r="BI220" s="27" t="str">
        <f>IF($A220="","",(VLOOKUP($A220,ACOUSTIC_PIVOT_TABLE!$B$4:$AO$500,30,FALSE)))</f>
        <v/>
      </c>
      <c r="BJ220" s="27" t="str">
        <f>IF($A220="","",(VLOOKUP($A220,ACOUSTIC_PIVOT_TABLE!$B$4:$AO$500,31,FALSE)))</f>
        <v/>
      </c>
      <c r="BK220" s="27" t="str">
        <f>IF($A220="","",(VLOOKUP($A220,ACOUSTIC_PIVOT_TABLE!$B$4:$AO$500,32,FALSE)))</f>
        <v/>
      </c>
      <c r="BL220" s="27" t="str">
        <f>IF($A220="","",(VLOOKUP($A220,ACOUSTIC_PIVOT_TABLE!$B$4:$AO$500,33,FALSE)))</f>
        <v/>
      </c>
      <c r="BM220" s="27" t="str">
        <f>IF($A220="","",(VLOOKUP($A220,ACOUSTIC_PIVOT_TABLE!$B$4:$AO$500,34,FALSE)))</f>
        <v/>
      </c>
      <c r="BN220" s="27" t="str">
        <f>IF($A220="","",(VLOOKUP($A220,ACOUSTIC_PIVOT_TABLE!$B$4:$AO$500,35,FALSE)))</f>
        <v/>
      </c>
      <c r="BO220" s="27" t="str">
        <f>IF($A220="","",(VLOOKUP($A220,ACOUSTIC_PIVOT_TABLE!$B$4:$AO$500,36,FALSE)))</f>
        <v/>
      </c>
      <c r="BP220" s="27" t="str">
        <f>IF($A220="","",(VLOOKUP($A220,ACOUSTIC_PIVOT_TABLE!$B$4:$AO$500,37,FALSE)))</f>
        <v/>
      </c>
      <c r="BQ220" s="27" t="str">
        <f>IF($A220="","",(VLOOKUP($A220,ACOUSTIC_PIVOT_TABLE!$B$4:$AO$500,38,FALSE)))</f>
        <v/>
      </c>
      <c r="BR220" s="27" t="str">
        <f>IF($A220="","",(VLOOKUP($A220,ACOUSTIC_PIVOT_TABLE!$B$4:$AO$500,39,FALSE)))</f>
        <v/>
      </c>
      <c r="BS220" s="27" t="str">
        <f>IF($A220="","",(VLOOKUP($A220,ACOUSTIC_PIVOT_TABLE!$B$4:$AO$500,40,FALSE)))</f>
        <v/>
      </c>
    </row>
    <row r="221" spans="1:71" x14ac:dyDescent="0.25">
      <c r="A221" s="1" t="str">
        <f>IF(ACOUSTIC_PIVOT_TABLE!B223 = 0, "",ACOUSTIC_PIVOT_TABLE!B223)</f>
        <v/>
      </c>
      <c r="B221" s="1" t="str">
        <f>IF($A221="","",(VLOOKUP($A221,ACOUSTICS_COMBINED!$B$3:$AQ$501,21,FALSE)))</f>
        <v/>
      </c>
      <c r="C221" s="1" t="str">
        <f>IF($A221="","",(VLOOKUP($A221,ACOUSTICS_COMBINED!$B$3:$AQ$501,22,FALSE)))</f>
        <v/>
      </c>
      <c r="D221" s="1" t="str">
        <f>IF($A221="","",(VLOOKUP($A221,ACOUSTICS_COMBINED!$B$3:$AQ$501,12,FALSE)))</f>
        <v/>
      </c>
      <c r="E221" s="1" t="str">
        <f>IF($A221="","",(VLOOKUP($A221,ACOUSTICS_COMBINED!$B$3:$AQ$501,13,FALSE)))</f>
        <v/>
      </c>
      <c r="F221" s="1" t="str">
        <f>IF($A221="","",(VLOOKUP($A221,ACOUSTICS_COMBINED!$B$3:$AQ$501,14,FALSE)))</f>
        <v/>
      </c>
      <c r="G221" s="1" t="str">
        <f>IF($A221="","",(VLOOKUP($A221,ACOUSTICS_COMBINED!$B$3:$AQ$501,23,FALSE)))</f>
        <v/>
      </c>
      <c r="H221" s="1" t="str">
        <f>IF($A221="","",(VLOOKUP($A221,ACOUSTICS_COMBINED!$B$3:$AQ$501,24,FALSE)))</f>
        <v/>
      </c>
      <c r="I221" s="1" t="str">
        <f>IF($A221="","",(VLOOKUP($A221,ACOUSTICS_COMBINED!$B$3:$AQ$501,15,FALSE)))</f>
        <v/>
      </c>
      <c r="J221" s="1" t="str">
        <f>IF($A221="","",(VLOOKUP($A221,ACOUSTICS_COMBINED!$B$3:$AQ$501,16,FALSE)))</f>
        <v/>
      </c>
      <c r="K221" s="1" t="str">
        <f>IF($A221="","",(VLOOKUP($A221,ACOUSTICS_COMBINED!$B$3:$AQ$501,17,FALSE)))</f>
        <v/>
      </c>
      <c r="L221" s="1" t="str">
        <f>IF($A221="","",(VLOOKUP($A221,ACOUSTICS_COMBINED!$B$3:$AQ$501,18,FALSE)))</f>
        <v/>
      </c>
      <c r="M221" s="1" t="str">
        <f>IF($A221="","",(VLOOKUP($A221,ACOUSTICS_COMBINED!$B$3:$AQ$501,25,FALSE)))</f>
        <v/>
      </c>
      <c r="N221" s="16" t="str">
        <f>IF($A221="","",(VLOOKUP($A221,ACOUSTICS_COMBINED!$B$3:$AQ$501,19,FALSE)))</f>
        <v/>
      </c>
      <c r="O221" s="16" t="str">
        <f>IF($A221="","",(VLOOKUP($A221,ACOUSTICS_COMBINED!$B$3:$AQ$501,20,FALSE)))</f>
        <v/>
      </c>
      <c r="P221" s="1" t="str">
        <f>IF($A221="","",(VLOOKUP($A221,ACOUSTICS_COMBINED!$B$3:$AQ$501,26,FALSE)))</f>
        <v/>
      </c>
      <c r="Q221" s="1" t="str">
        <f>IF($A221="","",(VLOOKUP($A221,ACOUSTICS_COMBINED!$B$3:$AQ$501,27,FALSE)))</f>
        <v/>
      </c>
      <c r="R221" s="1" t="str">
        <f>IF($A221="","",(VLOOKUP($A221,ACOUSTICS_COMBINED!$B$3:$AQ$501,28,FALSE)))</f>
        <v/>
      </c>
      <c r="S221" s="1" t="str">
        <f>IF($A221="","",(VLOOKUP($A221,ACOUSTICS_COMBINED!$B$3:$AQ$501,29,FALSE)))</f>
        <v/>
      </c>
      <c r="T221" s="1" t="str">
        <f>IF($A221="","",(VLOOKUP($A221,ACOUSTICS_COMBINED!$B$3:$AQ$501,30,FALSE)))</f>
        <v/>
      </c>
      <c r="U221" s="1" t="str">
        <f>IF($A221="","",(VLOOKUP($A221,ACOUSTICS_COMBINED!$B$3:$AQ$501,31,FALSE)))</f>
        <v/>
      </c>
      <c r="V221" s="1" t="str">
        <f>IF($A221="","",(VLOOKUP($A221,ACOUSTICS_COMBINED!$B$3:$AQ$501,32,FALSE)))</f>
        <v/>
      </c>
      <c r="W221" s="1" t="str">
        <f>IF($A221="","",(VLOOKUP($A221,ACOUSTICS_COMBINED!$B$3:$AQ$501,33,FALSE)))</f>
        <v/>
      </c>
      <c r="X221" s="1" t="str">
        <f>IF($A221="","",(VLOOKUP($A221,ACOUSTICS_COMBINED!$B$3:$AQ$501,34,FALSE)))</f>
        <v/>
      </c>
      <c r="Y221" s="1" t="str">
        <f>IF($A221="","",(VLOOKUP($A221,ACOUSTICS_COMBINED!$B$3:$AQ$501,35,FALSE)))</f>
        <v/>
      </c>
      <c r="Z221" s="1" t="str">
        <f>IF($A221="","",(VLOOKUP($A221,ACOUSTICS_COMBINED!$B$3:$AQ$501,36,FALSE)))</f>
        <v/>
      </c>
      <c r="AA221" s="1" t="str">
        <f>IF($A221="","",(VLOOKUP($A221,ACOUSTICS_COMBINED!$B$3:$AQ$501,37,FALSE)))</f>
        <v/>
      </c>
      <c r="AB221" s="1" t="str">
        <f>IF($A221="","",(VLOOKUP($A221,ACOUSTICS_COMBINED!$B$3:$AQ$501,38,FALSE)))</f>
        <v/>
      </c>
      <c r="AC221" s="1" t="str">
        <f>IF($A221="","",(VLOOKUP($A221,ACOUSTICS_COMBINED!$B$3:$AQ$501,39,FALSE)))</f>
        <v/>
      </c>
      <c r="AD221" s="1" t="str">
        <f>IF($A221="","",(VLOOKUP($A221,ACOUSTICS_COMBINED!$B$3:$AQ$501,40,FALSE)))</f>
        <v/>
      </c>
      <c r="AE221" s="1" t="str">
        <f>IF($A221="","",(VLOOKUP($A221,ACOUSTICS_COMBINED!$B$3:$AQ$501,41,FALSE)))</f>
        <v/>
      </c>
      <c r="AF221" s="1" t="str">
        <f>IF($A221="","",(VLOOKUP($A221,ACOUSTICS_COMBINED!$B$3:$AQ$501,42,FALSE)))</f>
        <v/>
      </c>
      <c r="AG221" s="27" t="str">
        <f>IF($A221="","",(VLOOKUP($A221,ACOUSTIC_PIVOT_TABLE!$B$4:$AO$500,2,FALSE)))</f>
        <v/>
      </c>
      <c r="AH221" s="27" t="str">
        <f>IF($A221="","",(VLOOKUP($A221,ACOUSTIC_PIVOT_TABLE!$B$4:$AO$500,3,FALSE)))</f>
        <v/>
      </c>
      <c r="AI221" s="27" t="str">
        <f>IF($A221="","",(VLOOKUP($A221,ACOUSTIC_PIVOT_TABLE!$B$4:$AO$500,4,FALSE)))</f>
        <v/>
      </c>
      <c r="AJ221" s="27" t="str">
        <f>IF($A221="","",(VLOOKUP($A221,ACOUSTIC_PIVOT_TABLE!$B$4:$AO$500,5,FALSE)))</f>
        <v/>
      </c>
      <c r="AK221" s="27" t="str">
        <f>IF($A221="","",(VLOOKUP($A221,ACOUSTIC_PIVOT_TABLE!$B$4:$AO$500,6,FALSE)))</f>
        <v/>
      </c>
      <c r="AL221" s="27" t="str">
        <f>IF($A221="","",(VLOOKUP($A221,ACOUSTIC_PIVOT_TABLE!$B$4:$AO$500,7,FALSE)))</f>
        <v/>
      </c>
      <c r="AM221" s="27" t="str">
        <f>IF($A221="","",(VLOOKUP($A221,ACOUSTIC_PIVOT_TABLE!$B$4:$AO$500,8,FALSE)))</f>
        <v/>
      </c>
      <c r="AN221" s="27" t="str">
        <f>IF($A221="","",(VLOOKUP($A221,ACOUSTIC_PIVOT_TABLE!$B$4:$AO$500,9,FALSE)))</f>
        <v/>
      </c>
      <c r="AO221" s="27" t="str">
        <f>IF($A221="","",(VLOOKUP($A221,ACOUSTIC_PIVOT_TABLE!$B$4:$AO$500,10,FALSE)))</f>
        <v/>
      </c>
      <c r="AP221" s="27" t="str">
        <f>IF($A221="","",(VLOOKUP($A221,ACOUSTIC_PIVOT_TABLE!$B$4:$AO$500,11,FALSE)))</f>
        <v/>
      </c>
      <c r="AQ221" s="27" t="str">
        <f>IF($A221="","",(VLOOKUP($A221,ACOUSTIC_PIVOT_TABLE!$B$4:$AO$500,12,FALSE)))</f>
        <v/>
      </c>
      <c r="AR221" s="27" t="str">
        <f>IF($A221="","",(VLOOKUP($A221,ACOUSTIC_PIVOT_TABLE!$B$4:$AO$500,13,FALSE)))</f>
        <v/>
      </c>
      <c r="AS221" s="27" t="str">
        <f>IF($A221="","",(VLOOKUP($A221,ACOUSTIC_PIVOT_TABLE!$B$4:$AO$500,14,FALSE)))</f>
        <v/>
      </c>
      <c r="AT221" s="27" t="str">
        <f>IF($A221="","",(VLOOKUP($A221,ACOUSTIC_PIVOT_TABLE!$B$4:$AO$500,15,FALSE)))</f>
        <v/>
      </c>
      <c r="AU221" s="27" t="str">
        <f>IF($A221="","",(VLOOKUP($A221,ACOUSTIC_PIVOT_TABLE!$B$4:$AO$500,16,FALSE)))</f>
        <v/>
      </c>
      <c r="AV221" s="27" t="str">
        <f>IF($A221="","",(VLOOKUP($A221,ACOUSTIC_PIVOT_TABLE!$B$4:$AO$500,17,FALSE)))</f>
        <v/>
      </c>
      <c r="AW221" s="27" t="str">
        <f>IF($A221="","",(VLOOKUP($A221,ACOUSTIC_PIVOT_TABLE!$B$4:$AO$500,18,FALSE)))</f>
        <v/>
      </c>
      <c r="AX221" s="27" t="str">
        <f>IF($A221="","",(VLOOKUP($A221,ACOUSTIC_PIVOT_TABLE!$B$4:$AO$500,19,FALSE)))</f>
        <v/>
      </c>
      <c r="AY221" s="27" t="str">
        <f>IF($A221="","",(VLOOKUP($A221,ACOUSTIC_PIVOT_TABLE!$B$4:$AO$500,20,FALSE)))</f>
        <v/>
      </c>
      <c r="AZ221" s="27" t="str">
        <f>IF($A221="","",(VLOOKUP($A221,ACOUSTIC_PIVOT_TABLE!$B$4:$AO$500,21,FALSE)))</f>
        <v/>
      </c>
      <c r="BA221" s="27" t="str">
        <f>IF($A221="","",(VLOOKUP($A221,ACOUSTIC_PIVOT_TABLE!$B$4:$AO$500,22,FALSE)))</f>
        <v/>
      </c>
      <c r="BB221" s="27" t="str">
        <f>IF($A221="","",(VLOOKUP($A221,ACOUSTIC_PIVOT_TABLE!$B$4:$AO$500,23,FALSE)))</f>
        <v/>
      </c>
      <c r="BC221" s="27" t="str">
        <f>IF($A221="","",(VLOOKUP($A221,ACOUSTIC_PIVOT_TABLE!$B$4:$AO$500,24,FALSE)))</f>
        <v/>
      </c>
      <c r="BD221" s="27" t="str">
        <f>IF($A221="","",(VLOOKUP($A221,ACOUSTIC_PIVOT_TABLE!$B$4:$AO$500,25,FALSE)))</f>
        <v/>
      </c>
      <c r="BE221" s="27" t="str">
        <f>IF($A221="","",(VLOOKUP($A221,ACOUSTIC_PIVOT_TABLE!$B$4:$AO$500,26,FALSE)))</f>
        <v/>
      </c>
      <c r="BF221" s="27" t="str">
        <f>IF($A221="","",(VLOOKUP($A221,ACOUSTIC_PIVOT_TABLE!$B$4:$AO$500,27,FALSE)))</f>
        <v/>
      </c>
      <c r="BG221" s="27" t="str">
        <f>IF($A221="","",(VLOOKUP($A221,ACOUSTIC_PIVOT_TABLE!$B$4:$AO$500,28,FALSE)))</f>
        <v/>
      </c>
      <c r="BH221" s="27" t="str">
        <f>IF($A221="","",(VLOOKUP($A221,ACOUSTIC_PIVOT_TABLE!$B$4:$AO$500,29,FALSE)))</f>
        <v/>
      </c>
      <c r="BI221" s="27" t="str">
        <f>IF($A221="","",(VLOOKUP($A221,ACOUSTIC_PIVOT_TABLE!$B$4:$AO$500,30,FALSE)))</f>
        <v/>
      </c>
      <c r="BJ221" s="27" t="str">
        <f>IF($A221="","",(VLOOKUP($A221,ACOUSTIC_PIVOT_TABLE!$B$4:$AO$500,31,FALSE)))</f>
        <v/>
      </c>
      <c r="BK221" s="27" t="str">
        <f>IF($A221="","",(VLOOKUP($A221,ACOUSTIC_PIVOT_TABLE!$B$4:$AO$500,32,FALSE)))</f>
        <v/>
      </c>
      <c r="BL221" s="27" t="str">
        <f>IF($A221="","",(VLOOKUP($A221,ACOUSTIC_PIVOT_TABLE!$B$4:$AO$500,33,FALSE)))</f>
        <v/>
      </c>
      <c r="BM221" s="27" t="str">
        <f>IF($A221="","",(VLOOKUP($A221,ACOUSTIC_PIVOT_TABLE!$B$4:$AO$500,34,FALSE)))</f>
        <v/>
      </c>
      <c r="BN221" s="27" t="str">
        <f>IF($A221="","",(VLOOKUP($A221,ACOUSTIC_PIVOT_TABLE!$B$4:$AO$500,35,FALSE)))</f>
        <v/>
      </c>
      <c r="BO221" s="27" t="str">
        <f>IF($A221="","",(VLOOKUP($A221,ACOUSTIC_PIVOT_TABLE!$B$4:$AO$500,36,FALSE)))</f>
        <v/>
      </c>
      <c r="BP221" s="27" t="str">
        <f>IF($A221="","",(VLOOKUP($A221,ACOUSTIC_PIVOT_TABLE!$B$4:$AO$500,37,FALSE)))</f>
        <v/>
      </c>
      <c r="BQ221" s="27" t="str">
        <f>IF($A221="","",(VLOOKUP($A221,ACOUSTIC_PIVOT_TABLE!$B$4:$AO$500,38,FALSE)))</f>
        <v/>
      </c>
      <c r="BR221" s="27" t="str">
        <f>IF($A221="","",(VLOOKUP($A221,ACOUSTIC_PIVOT_TABLE!$B$4:$AO$500,39,FALSE)))</f>
        <v/>
      </c>
      <c r="BS221" s="27" t="str">
        <f>IF($A221="","",(VLOOKUP($A221,ACOUSTIC_PIVOT_TABLE!$B$4:$AO$500,40,FALSE)))</f>
        <v/>
      </c>
    </row>
    <row r="222" spans="1:71" x14ac:dyDescent="0.25">
      <c r="A222" s="1" t="str">
        <f>IF(ACOUSTIC_PIVOT_TABLE!B224 = 0, "",ACOUSTIC_PIVOT_TABLE!B224)</f>
        <v/>
      </c>
      <c r="B222" s="1" t="str">
        <f>IF($A222="","",(VLOOKUP($A222,ACOUSTICS_COMBINED!$B$3:$AQ$501,21,FALSE)))</f>
        <v/>
      </c>
      <c r="C222" s="1" t="str">
        <f>IF($A222="","",(VLOOKUP($A222,ACOUSTICS_COMBINED!$B$3:$AQ$501,22,FALSE)))</f>
        <v/>
      </c>
      <c r="D222" s="1" t="str">
        <f>IF($A222="","",(VLOOKUP($A222,ACOUSTICS_COMBINED!$B$3:$AQ$501,12,FALSE)))</f>
        <v/>
      </c>
      <c r="E222" s="1" t="str">
        <f>IF($A222="","",(VLOOKUP($A222,ACOUSTICS_COMBINED!$B$3:$AQ$501,13,FALSE)))</f>
        <v/>
      </c>
      <c r="F222" s="1" t="str">
        <f>IF($A222="","",(VLOOKUP($A222,ACOUSTICS_COMBINED!$B$3:$AQ$501,14,FALSE)))</f>
        <v/>
      </c>
      <c r="G222" s="1" t="str">
        <f>IF($A222="","",(VLOOKUP($A222,ACOUSTICS_COMBINED!$B$3:$AQ$501,23,FALSE)))</f>
        <v/>
      </c>
      <c r="H222" s="1" t="str">
        <f>IF($A222="","",(VLOOKUP($A222,ACOUSTICS_COMBINED!$B$3:$AQ$501,24,FALSE)))</f>
        <v/>
      </c>
      <c r="I222" s="1" t="str">
        <f>IF($A222="","",(VLOOKUP($A222,ACOUSTICS_COMBINED!$B$3:$AQ$501,15,FALSE)))</f>
        <v/>
      </c>
      <c r="J222" s="1" t="str">
        <f>IF($A222="","",(VLOOKUP($A222,ACOUSTICS_COMBINED!$B$3:$AQ$501,16,FALSE)))</f>
        <v/>
      </c>
      <c r="K222" s="1" t="str">
        <f>IF($A222="","",(VLOOKUP($A222,ACOUSTICS_COMBINED!$B$3:$AQ$501,17,FALSE)))</f>
        <v/>
      </c>
      <c r="L222" s="1" t="str">
        <f>IF($A222="","",(VLOOKUP($A222,ACOUSTICS_COMBINED!$B$3:$AQ$501,18,FALSE)))</f>
        <v/>
      </c>
      <c r="M222" s="1" t="str">
        <f>IF($A222="","",(VLOOKUP($A222,ACOUSTICS_COMBINED!$B$3:$AQ$501,25,FALSE)))</f>
        <v/>
      </c>
      <c r="N222" s="16" t="str">
        <f>IF($A222="","",(VLOOKUP($A222,ACOUSTICS_COMBINED!$B$3:$AQ$501,19,FALSE)))</f>
        <v/>
      </c>
      <c r="O222" s="16" t="str">
        <f>IF($A222="","",(VLOOKUP($A222,ACOUSTICS_COMBINED!$B$3:$AQ$501,20,FALSE)))</f>
        <v/>
      </c>
      <c r="P222" s="1" t="str">
        <f>IF($A222="","",(VLOOKUP($A222,ACOUSTICS_COMBINED!$B$3:$AQ$501,26,FALSE)))</f>
        <v/>
      </c>
      <c r="Q222" s="1" t="str">
        <f>IF($A222="","",(VLOOKUP($A222,ACOUSTICS_COMBINED!$B$3:$AQ$501,27,FALSE)))</f>
        <v/>
      </c>
      <c r="R222" s="1" t="str">
        <f>IF($A222="","",(VLOOKUP($A222,ACOUSTICS_COMBINED!$B$3:$AQ$501,28,FALSE)))</f>
        <v/>
      </c>
      <c r="S222" s="1" t="str">
        <f>IF($A222="","",(VLOOKUP($A222,ACOUSTICS_COMBINED!$B$3:$AQ$501,29,FALSE)))</f>
        <v/>
      </c>
      <c r="T222" s="1" t="str">
        <f>IF($A222="","",(VLOOKUP($A222,ACOUSTICS_COMBINED!$B$3:$AQ$501,30,FALSE)))</f>
        <v/>
      </c>
      <c r="U222" s="1" t="str">
        <f>IF($A222="","",(VLOOKUP($A222,ACOUSTICS_COMBINED!$B$3:$AQ$501,31,FALSE)))</f>
        <v/>
      </c>
      <c r="V222" s="1" t="str">
        <f>IF($A222="","",(VLOOKUP($A222,ACOUSTICS_COMBINED!$B$3:$AQ$501,32,FALSE)))</f>
        <v/>
      </c>
      <c r="W222" s="1" t="str">
        <f>IF($A222="","",(VLOOKUP($A222,ACOUSTICS_COMBINED!$B$3:$AQ$501,33,FALSE)))</f>
        <v/>
      </c>
      <c r="X222" s="1" t="str">
        <f>IF($A222="","",(VLOOKUP($A222,ACOUSTICS_COMBINED!$B$3:$AQ$501,34,FALSE)))</f>
        <v/>
      </c>
      <c r="Y222" s="1" t="str">
        <f>IF($A222="","",(VLOOKUP($A222,ACOUSTICS_COMBINED!$B$3:$AQ$501,35,FALSE)))</f>
        <v/>
      </c>
      <c r="Z222" s="1" t="str">
        <f>IF($A222="","",(VLOOKUP($A222,ACOUSTICS_COMBINED!$B$3:$AQ$501,36,FALSE)))</f>
        <v/>
      </c>
      <c r="AA222" s="1" t="str">
        <f>IF($A222="","",(VLOOKUP($A222,ACOUSTICS_COMBINED!$B$3:$AQ$501,37,FALSE)))</f>
        <v/>
      </c>
      <c r="AB222" s="1" t="str">
        <f>IF($A222="","",(VLOOKUP($A222,ACOUSTICS_COMBINED!$B$3:$AQ$501,38,FALSE)))</f>
        <v/>
      </c>
      <c r="AC222" s="1" t="str">
        <f>IF($A222="","",(VLOOKUP($A222,ACOUSTICS_COMBINED!$B$3:$AQ$501,39,FALSE)))</f>
        <v/>
      </c>
      <c r="AD222" s="1" t="str">
        <f>IF($A222="","",(VLOOKUP($A222,ACOUSTICS_COMBINED!$B$3:$AQ$501,40,FALSE)))</f>
        <v/>
      </c>
      <c r="AE222" s="1" t="str">
        <f>IF($A222="","",(VLOOKUP($A222,ACOUSTICS_COMBINED!$B$3:$AQ$501,41,FALSE)))</f>
        <v/>
      </c>
      <c r="AF222" s="1" t="str">
        <f>IF($A222="","",(VLOOKUP($A222,ACOUSTICS_COMBINED!$B$3:$AQ$501,42,FALSE)))</f>
        <v/>
      </c>
      <c r="AG222" s="27" t="str">
        <f>IF($A222="","",(VLOOKUP($A222,ACOUSTIC_PIVOT_TABLE!$B$4:$AO$500,2,FALSE)))</f>
        <v/>
      </c>
      <c r="AH222" s="27" t="str">
        <f>IF($A222="","",(VLOOKUP($A222,ACOUSTIC_PIVOT_TABLE!$B$4:$AO$500,3,FALSE)))</f>
        <v/>
      </c>
      <c r="AI222" s="27" t="str">
        <f>IF($A222="","",(VLOOKUP($A222,ACOUSTIC_PIVOT_TABLE!$B$4:$AO$500,4,FALSE)))</f>
        <v/>
      </c>
      <c r="AJ222" s="27" t="str">
        <f>IF($A222="","",(VLOOKUP($A222,ACOUSTIC_PIVOT_TABLE!$B$4:$AO$500,5,FALSE)))</f>
        <v/>
      </c>
      <c r="AK222" s="27" t="str">
        <f>IF($A222="","",(VLOOKUP($A222,ACOUSTIC_PIVOT_TABLE!$B$4:$AO$500,6,FALSE)))</f>
        <v/>
      </c>
      <c r="AL222" s="27" t="str">
        <f>IF($A222="","",(VLOOKUP($A222,ACOUSTIC_PIVOT_TABLE!$B$4:$AO$500,7,FALSE)))</f>
        <v/>
      </c>
      <c r="AM222" s="27" t="str">
        <f>IF($A222="","",(VLOOKUP($A222,ACOUSTIC_PIVOT_TABLE!$B$4:$AO$500,8,FALSE)))</f>
        <v/>
      </c>
      <c r="AN222" s="27" t="str">
        <f>IF($A222="","",(VLOOKUP($A222,ACOUSTIC_PIVOT_TABLE!$B$4:$AO$500,9,FALSE)))</f>
        <v/>
      </c>
      <c r="AO222" s="27" t="str">
        <f>IF($A222="","",(VLOOKUP($A222,ACOUSTIC_PIVOT_TABLE!$B$4:$AO$500,10,FALSE)))</f>
        <v/>
      </c>
      <c r="AP222" s="27" t="str">
        <f>IF($A222="","",(VLOOKUP($A222,ACOUSTIC_PIVOT_TABLE!$B$4:$AO$500,11,FALSE)))</f>
        <v/>
      </c>
      <c r="AQ222" s="27" t="str">
        <f>IF($A222="","",(VLOOKUP($A222,ACOUSTIC_PIVOT_TABLE!$B$4:$AO$500,12,FALSE)))</f>
        <v/>
      </c>
      <c r="AR222" s="27" t="str">
        <f>IF($A222="","",(VLOOKUP($A222,ACOUSTIC_PIVOT_TABLE!$B$4:$AO$500,13,FALSE)))</f>
        <v/>
      </c>
      <c r="AS222" s="27" t="str">
        <f>IF($A222="","",(VLOOKUP($A222,ACOUSTIC_PIVOT_TABLE!$B$4:$AO$500,14,FALSE)))</f>
        <v/>
      </c>
      <c r="AT222" s="27" t="str">
        <f>IF($A222="","",(VLOOKUP($A222,ACOUSTIC_PIVOT_TABLE!$B$4:$AO$500,15,FALSE)))</f>
        <v/>
      </c>
      <c r="AU222" s="27" t="str">
        <f>IF($A222="","",(VLOOKUP($A222,ACOUSTIC_PIVOT_TABLE!$B$4:$AO$500,16,FALSE)))</f>
        <v/>
      </c>
      <c r="AV222" s="27" t="str">
        <f>IF($A222="","",(VLOOKUP($A222,ACOUSTIC_PIVOT_TABLE!$B$4:$AO$500,17,FALSE)))</f>
        <v/>
      </c>
      <c r="AW222" s="27" t="str">
        <f>IF($A222="","",(VLOOKUP($A222,ACOUSTIC_PIVOT_TABLE!$B$4:$AO$500,18,FALSE)))</f>
        <v/>
      </c>
      <c r="AX222" s="27" t="str">
        <f>IF($A222="","",(VLOOKUP($A222,ACOUSTIC_PIVOT_TABLE!$B$4:$AO$500,19,FALSE)))</f>
        <v/>
      </c>
      <c r="AY222" s="27" t="str">
        <f>IF($A222="","",(VLOOKUP($A222,ACOUSTIC_PIVOT_TABLE!$B$4:$AO$500,20,FALSE)))</f>
        <v/>
      </c>
      <c r="AZ222" s="27" t="str">
        <f>IF($A222="","",(VLOOKUP($A222,ACOUSTIC_PIVOT_TABLE!$B$4:$AO$500,21,FALSE)))</f>
        <v/>
      </c>
      <c r="BA222" s="27" t="str">
        <f>IF($A222="","",(VLOOKUP($A222,ACOUSTIC_PIVOT_TABLE!$B$4:$AO$500,22,FALSE)))</f>
        <v/>
      </c>
      <c r="BB222" s="27" t="str">
        <f>IF($A222="","",(VLOOKUP($A222,ACOUSTIC_PIVOT_TABLE!$B$4:$AO$500,23,FALSE)))</f>
        <v/>
      </c>
      <c r="BC222" s="27" t="str">
        <f>IF($A222="","",(VLOOKUP($A222,ACOUSTIC_PIVOT_TABLE!$B$4:$AO$500,24,FALSE)))</f>
        <v/>
      </c>
      <c r="BD222" s="27" t="str">
        <f>IF($A222="","",(VLOOKUP($A222,ACOUSTIC_PIVOT_TABLE!$B$4:$AO$500,25,FALSE)))</f>
        <v/>
      </c>
      <c r="BE222" s="27" t="str">
        <f>IF($A222="","",(VLOOKUP($A222,ACOUSTIC_PIVOT_TABLE!$B$4:$AO$500,26,FALSE)))</f>
        <v/>
      </c>
      <c r="BF222" s="27" t="str">
        <f>IF($A222="","",(VLOOKUP($A222,ACOUSTIC_PIVOT_TABLE!$B$4:$AO$500,27,FALSE)))</f>
        <v/>
      </c>
      <c r="BG222" s="27" t="str">
        <f>IF($A222="","",(VLOOKUP($A222,ACOUSTIC_PIVOT_TABLE!$B$4:$AO$500,28,FALSE)))</f>
        <v/>
      </c>
      <c r="BH222" s="27" t="str">
        <f>IF($A222="","",(VLOOKUP($A222,ACOUSTIC_PIVOT_TABLE!$B$4:$AO$500,29,FALSE)))</f>
        <v/>
      </c>
      <c r="BI222" s="27" t="str">
        <f>IF($A222="","",(VLOOKUP($A222,ACOUSTIC_PIVOT_TABLE!$B$4:$AO$500,30,FALSE)))</f>
        <v/>
      </c>
      <c r="BJ222" s="27" t="str">
        <f>IF($A222="","",(VLOOKUP($A222,ACOUSTIC_PIVOT_TABLE!$B$4:$AO$500,31,FALSE)))</f>
        <v/>
      </c>
      <c r="BK222" s="27" t="str">
        <f>IF($A222="","",(VLOOKUP($A222,ACOUSTIC_PIVOT_TABLE!$B$4:$AO$500,32,FALSE)))</f>
        <v/>
      </c>
      <c r="BL222" s="27" t="str">
        <f>IF($A222="","",(VLOOKUP($A222,ACOUSTIC_PIVOT_TABLE!$B$4:$AO$500,33,FALSE)))</f>
        <v/>
      </c>
      <c r="BM222" s="27" t="str">
        <f>IF($A222="","",(VLOOKUP($A222,ACOUSTIC_PIVOT_TABLE!$B$4:$AO$500,34,FALSE)))</f>
        <v/>
      </c>
      <c r="BN222" s="27" t="str">
        <f>IF($A222="","",(VLOOKUP($A222,ACOUSTIC_PIVOT_TABLE!$B$4:$AO$500,35,FALSE)))</f>
        <v/>
      </c>
      <c r="BO222" s="27" t="str">
        <f>IF($A222="","",(VLOOKUP($A222,ACOUSTIC_PIVOT_TABLE!$B$4:$AO$500,36,FALSE)))</f>
        <v/>
      </c>
      <c r="BP222" s="27" t="str">
        <f>IF($A222="","",(VLOOKUP($A222,ACOUSTIC_PIVOT_TABLE!$B$4:$AO$500,37,FALSE)))</f>
        <v/>
      </c>
      <c r="BQ222" s="27" t="str">
        <f>IF($A222="","",(VLOOKUP($A222,ACOUSTIC_PIVOT_TABLE!$B$4:$AO$500,38,FALSE)))</f>
        <v/>
      </c>
      <c r="BR222" s="27" t="str">
        <f>IF($A222="","",(VLOOKUP($A222,ACOUSTIC_PIVOT_TABLE!$B$4:$AO$500,39,FALSE)))</f>
        <v/>
      </c>
      <c r="BS222" s="27" t="str">
        <f>IF($A222="","",(VLOOKUP($A222,ACOUSTIC_PIVOT_TABLE!$B$4:$AO$500,40,FALSE)))</f>
        <v/>
      </c>
    </row>
    <row r="223" spans="1:71" x14ac:dyDescent="0.25">
      <c r="A223" s="1" t="str">
        <f>IF(ACOUSTIC_PIVOT_TABLE!B225 = 0, "",ACOUSTIC_PIVOT_TABLE!B225)</f>
        <v/>
      </c>
      <c r="B223" s="1" t="str">
        <f>IF($A223="","",(VLOOKUP($A223,ACOUSTICS_COMBINED!$B$3:$AQ$501,21,FALSE)))</f>
        <v/>
      </c>
      <c r="C223" s="1" t="str">
        <f>IF($A223="","",(VLOOKUP($A223,ACOUSTICS_COMBINED!$B$3:$AQ$501,22,FALSE)))</f>
        <v/>
      </c>
      <c r="D223" s="1" t="str">
        <f>IF($A223="","",(VLOOKUP($A223,ACOUSTICS_COMBINED!$B$3:$AQ$501,12,FALSE)))</f>
        <v/>
      </c>
      <c r="E223" s="1" t="str">
        <f>IF($A223="","",(VLOOKUP($A223,ACOUSTICS_COMBINED!$B$3:$AQ$501,13,FALSE)))</f>
        <v/>
      </c>
      <c r="F223" s="1" t="str">
        <f>IF($A223="","",(VLOOKUP($A223,ACOUSTICS_COMBINED!$B$3:$AQ$501,14,FALSE)))</f>
        <v/>
      </c>
      <c r="G223" s="1" t="str">
        <f>IF($A223="","",(VLOOKUP($A223,ACOUSTICS_COMBINED!$B$3:$AQ$501,23,FALSE)))</f>
        <v/>
      </c>
      <c r="H223" s="1" t="str">
        <f>IF($A223="","",(VLOOKUP($A223,ACOUSTICS_COMBINED!$B$3:$AQ$501,24,FALSE)))</f>
        <v/>
      </c>
      <c r="I223" s="1" t="str">
        <f>IF($A223="","",(VLOOKUP($A223,ACOUSTICS_COMBINED!$B$3:$AQ$501,15,FALSE)))</f>
        <v/>
      </c>
      <c r="J223" s="1" t="str">
        <f>IF($A223="","",(VLOOKUP($A223,ACOUSTICS_COMBINED!$B$3:$AQ$501,16,FALSE)))</f>
        <v/>
      </c>
      <c r="K223" s="1" t="str">
        <f>IF($A223="","",(VLOOKUP($A223,ACOUSTICS_COMBINED!$B$3:$AQ$501,17,FALSE)))</f>
        <v/>
      </c>
      <c r="L223" s="1" t="str">
        <f>IF($A223="","",(VLOOKUP($A223,ACOUSTICS_COMBINED!$B$3:$AQ$501,18,FALSE)))</f>
        <v/>
      </c>
      <c r="M223" s="1" t="str">
        <f>IF($A223="","",(VLOOKUP($A223,ACOUSTICS_COMBINED!$B$3:$AQ$501,25,FALSE)))</f>
        <v/>
      </c>
      <c r="N223" s="16" t="str">
        <f>IF($A223="","",(VLOOKUP($A223,ACOUSTICS_COMBINED!$B$3:$AQ$501,19,FALSE)))</f>
        <v/>
      </c>
      <c r="O223" s="16" t="str">
        <f>IF($A223="","",(VLOOKUP($A223,ACOUSTICS_COMBINED!$B$3:$AQ$501,20,FALSE)))</f>
        <v/>
      </c>
      <c r="P223" s="1" t="str">
        <f>IF($A223="","",(VLOOKUP($A223,ACOUSTICS_COMBINED!$B$3:$AQ$501,26,FALSE)))</f>
        <v/>
      </c>
      <c r="Q223" s="1" t="str">
        <f>IF($A223="","",(VLOOKUP($A223,ACOUSTICS_COMBINED!$B$3:$AQ$501,27,FALSE)))</f>
        <v/>
      </c>
      <c r="R223" s="1" t="str">
        <f>IF($A223="","",(VLOOKUP($A223,ACOUSTICS_COMBINED!$B$3:$AQ$501,28,FALSE)))</f>
        <v/>
      </c>
      <c r="S223" s="1" t="str">
        <f>IF($A223="","",(VLOOKUP($A223,ACOUSTICS_COMBINED!$B$3:$AQ$501,29,FALSE)))</f>
        <v/>
      </c>
      <c r="T223" s="1" t="str">
        <f>IF($A223="","",(VLOOKUP($A223,ACOUSTICS_COMBINED!$B$3:$AQ$501,30,FALSE)))</f>
        <v/>
      </c>
      <c r="U223" s="1" t="str">
        <f>IF($A223="","",(VLOOKUP($A223,ACOUSTICS_COMBINED!$B$3:$AQ$501,31,FALSE)))</f>
        <v/>
      </c>
      <c r="V223" s="1" t="str">
        <f>IF($A223="","",(VLOOKUP($A223,ACOUSTICS_COMBINED!$B$3:$AQ$501,32,FALSE)))</f>
        <v/>
      </c>
      <c r="W223" s="1" t="str">
        <f>IF($A223="","",(VLOOKUP($A223,ACOUSTICS_COMBINED!$B$3:$AQ$501,33,FALSE)))</f>
        <v/>
      </c>
      <c r="X223" s="1" t="str">
        <f>IF($A223="","",(VLOOKUP($A223,ACOUSTICS_COMBINED!$B$3:$AQ$501,34,FALSE)))</f>
        <v/>
      </c>
      <c r="Y223" s="1" t="str">
        <f>IF($A223="","",(VLOOKUP($A223,ACOUSTICS_COMBINED!$B$3:$AQ$501,35,FALSE)))</f>
        <v/>
      </c>
      <c r="Z223" s="1" t="str">
        <f>IF($A223="","",(VLOOKUP($A223,ACOUSTICS_COMBINED!$B$3:$AQ$501,36,FALSE)))</f>
        <v/>
      </c>
      <c r="AA223" s="1" t="str">
        <f>IF($A223="","",(VLOOKUP($A223,ACOUSTICS_COMBINED!$B$3:$AQ$501,37,FALSE)))</f>
        <v/>
      </c>
      <c r="AB223" s="1" t="str">
        <f>IF($A223="","",(VLOOKUP($A223,ACOUSTICS_COMBINED!$B$3:$AQ$501,38,FALSE)))</f>
        <v/>
      </c>
      <c r="AC223" s="1" t="str">
        <f>IF($A223="","",(VLOOKUP($A223,ACOUSTICS_COMBINED!$B$3:$AQ$501,39,FALSE)))</f>
        <v/>
      </c>
      <c r="AD223" s="1" t="str">
        <f>IF($A223="","",(VLOOKUP($A223,ACOUSTICS_COMBINED!$B$3:$AQ$501,40,FALSE)))</f>
        <v/>
      </c>
      <c r="AE223" s="1" t="str">
        <f>IF($A223="","",(VLOOKUP($A223,ACOUSTICS_COMBINED!$B$3:$AQ$501,41,FALSE)))</f>
        <v/>
      </c>
      <c r="AF223" s="1" t="str">
        <f>IF($A223="","",(VLOOKUP($A223,ACOUSTICS_COMBINED!$B$3:$AQ$501,42,FALSE)))</f>
        <v/>
      </c>
      <c r="AG223" s="27" t="str">
        <f>IF($A223="","",(VLOOKUP($A223,ACOUSTIC_PIVOT_TABLE!$B$4:$AO$500,2,FALSE)))</f>
        <v/>
      </c>
      <c r="AH223" s="27" t="str">
        <f>IF($A223="","",(VLOOKUP($A223,ACOUSTIC_PIVOT_TABLE!$B$4:$AO$500,3,FALSE)))</f>
        <v/>
      </c>
      <c r="AI223" s="27" t="str">
        <f>IF($A223="","",(VLOOKUP($A223,ACOUSTIC_PIVOT_TABLE!$B$4:$AO$500,4,FALSE)))</f>
        <v/>
      </c>
      <c r="AJ223" s="27" t="str">
        <f>IF($A223="","",(VLOOKUP($A223,ACOUSTIC_PIVOT_TABLE!$B$4:$AO$500,5,FALSE)))</f>
        <v/>
      </c>
      <c r="AK223" s="27" t="str">
        <f>IF($A223="","",(VLOOKUP($A223,ACOUSTIC_PIVOT_TABLE!$B$4:$AO$500,6,FALSE)))</f>
        <v/>
      </c>
      <c r="AL223" s="27" t="str">
        <f>IF($A223="","",(VLOOKUP($A223,ACOUSTIC_PIVOT_TABLE!$B$4:$AO$500,7,FALSE)))</f>
        <v/>
      </c>
      <c r="AM223" s="27" t="str">
        <f>IF($A223="","",(VLOOKUP($A223,ACOUSTIC_PIVOT_TABLE!$B$4:$AO$500,8,FALSE)))</f>
        <v/>
      </c>
      <c r="AN223" s="27" t="str">
        <f>IF($A223="","",(VLOOKUP($A223,ACOUSTIC_PIVOT_TABLE!$B$4:$AO$500,9,FALSE)))</f>
        <v/>
      </c>
      <c r="AO223" s="27" t="str">
        <f>IF($A223="","",(VLOOKUP($A223,ACOUSTIC_PIVOT_TABLE!$B$4:$AO$500,10,FALSE)))</f>
        <v/>
      </c>
      <c r="AP223" s="27" t="str">
        <f>IF($A223="","",(VLOOKUP($A223,ACOUSTIC_PIVOT_TABLE!$B$4:$AO$500,11,FALSE)))</f>
        <v/>
      </c>
      <c r="AQ223" s="27" t="str">
        <f>IF($A223="","",(VLOOKUP($A223,ACOUSTIC_PIVOT_TABLE!$B$4:$AO$500,12,FALSE)))</f>
        <v/>
      </c>
      <c r="AR223" s="27" t="str">
        <f>IF($A223="","",(VLOOKUP($A223,ACOUSTIC_PIVOT_TABLE!$B$4:$AO$500,13,FALSE)))</f>
        <v/>
      </c>
      <c r="AS223" s="27" t="str">
        <f>IF($A223="","",(VLOOKUP($A223,ACOUSTIC_PIVOT_TABLE!$B$4:$AO$500,14,FALSE)))</f>
        <v/>
      </c>
      <c r="AT223" s="27" t="str">
        <f>IF($A223="","",(VLOOKUP($A223,ACOUSTIC_PIVOT_TABLE!$B$4:$AO$500,15,FALSE)))</f>
        <v/>
      </c>
      <c r="AU223" s="27" t="str">
        <f>IF($A223="","",(VLOOKUP($A223,ACOUSTIC_PIVOT_TABLE!$B$4:$AO$500,16,FALSE)))</f>
        <v/>
      </c>
      <c r="AV223" s="27" t="str">
        <f>IF($A223="","",(VLOOKUP($A223,ACOUSTIC_PIVOT_TABLE!$B$4:$AO$500,17,FALSE)))</f>
        <v/>
      </c>
      <c r="AW223" s="27" t="str">
        <f>IF($A223="","",(VLOOKUP($A223,ACOUSTIC_PIVOT_TABLE!$B$4:$AO$500,18,FALSE)))</f>
        <v/>
      </c>
      <c r="AX223" s="27" t="str">
        <f>IF($A223="","",(VLOOKUP($A223,ACOUSTIC_PIVOT_TABLE!$B$4:$AO$500,19,FALSE)))</f>
        <v/>
      </c>
      <c r="AY223" s="27" t="str">
        <f>IF($A223="","",(VLOOKUP($A223,ACOUSTIC_PIVOT_TABLE!$B$4:$AO$500,20,FALSE)))</f>
        <v/>
      </c>
      <c r="AZ223" s="27" t="str">
        <f>IF($A223="","",(VLOOKUP($A223,ACOUSTIC_PIVOT_TABLE!$B$4:$AO$500,21,FALSE)))</f>
        <v/>
      </c>
      <c r="BA223" s="27" t="str">
        <f>IF($A223="","",(VLOOKUP($A223,ACOUSTIC_PIVOT_TABLE!$B$4:$AO$500,22,FALSE)))</f>
        <v/>
      </c>
      <c r="BB223" s="27" t="str">
        <f>IF($A223="","",(VLOOKUP($A223,ACOUSTIC_PIVOT_TABLE!$B$4:$AO$500,23,FALSE)))</f>
        <v/>
      </c>
      <c r="BC223" s="27" t="str">
        <f>IF($A223="","",(VLOOKUP($A223,ACOUSTIC_PIVOT_TABLE!$B$4:$AO$500,24,FALSE)))</f>
        <v/>
      </c>
      <c r="BD223" s="27" t="str">
        <f>IF($A223="","",(VLOOKUP($A223,ACOUSTIC_PIVOT_TABLE!$B$4:$AO$500,25,FALSE)))</f>
        <v/>
      </c>
      <c r="BE223" s="27" t="str">
        <f>IF($A223="","",(VLOOKUP($A223,ACOUSTIC_PIVOT_TABLE!$B$4:$AO$500,26,FALSE)))</f>
        <v/>
      </c>
      <c r="BF223" s="27" t="str">
        <f>IF($A223="","",(VLOOKUP($A223,ACOUSTIC_PIVOT_TABLE!$B$4:$AO$500,27,FALSE)))</f>
        <v/>
      </c>
      <c r="BG223" s="27" t="str">
        <f>IF($A223="","",(VLOOKUP($A223,ACOUSTIC_PIVOT_TABLE!$B$4:$AO$500,28,FALSE)))</f>
        <v/>
      </c>
      <c r="BH223" s="27" t="str">
        <f>IF($A223="","",(VLOOKUP($A223,ACOUSTIC_PIVOT_TABLE!$B$4:$AO$500,29,FALSE)))</f>
        <v/>
      </c>
      <c r="BI223" s="27" t="str">
        <f>IF($A223="","",(VLOOKUP($A223,ACOUSTIC_PIVOT_TABLE!$B$4:$AO$500,30,FALSE)))</f>
        <v/>
      </c>
      <c r="BJ223" s="27" t="str">
        <f>IF($A223="","",(VLOOKUP($A223,ACOUSTIC_PIVOT_TABLE!$B$4:$AO$500,31,FALSE)))</f>
        <v/>
      </c>
      <c r="BK223" s="27" t="str">
        <f>IF($A223="","",(VLOOKUP($A223,ACOUSTIC_PIVOT_TABLE!$B$4:$AO$500,32,FALSE)))</f>
        <v/>
      </c>
      <c r="BL223" s="27" t="str">
        <f>IF($A223="","",(VLOOKUP($A223,ACOUSTIC_PIVOT_TABLE!$B$4:$AO$500,33,FALSE)))</f>
        <v/>
      </c>
      <c r="BM223" s="27" t="str">
        <f>IF($A223="","",(VLOOKUP($A223,ACOUSTIC_PIVOT_TABLE!$B$4:$AO$500,34,FALSE)))</f>
        <v/>
      </c>
      <c r="BN223" s="27" t="str">
        <f>IF($A223="","",(VLOOKUP($A223,ACOUSTIC_PIVOT_TABLE!$B$4:$AO$500,35,FALSE)))</f>
        <v/>
      </c>
      <c r="BO223" s="27" t="str">
        <f>IF($A223="","",(VLOOKUP($A223,ACOUSTIC_PIVOT_TABLE!$B$4:$AO$500,36,FALSE)))</f>
        <v/>
      </c>
      <c r="BP223" s="27" t="str">
        <f>IF($A223="","",(VLOOKUP($A223,ACOUSTIC_PIVOT_TABLE!$B$4:$AO$500,37,FALSE)))</f>
        <v/>
      </c>
      <c r="BQ223" s="27" t="str">
        <f>IF($A223="","",(VLOOKUP($A223,ACOUSTIC_PIVOT_TABLE!$B$4:$AO$500,38,FALSE)))</f>
        <v/>
      </c>
      <c r="BR223" s="27" t="str">
        <f>IF($A223="","",(VLOOKUP($A223,ACOUSTIC_PIVOT_TABLE!$B$4:$AO$500,39,FALSE)))</f>
        <v/>
      </c>
      <c r="BS223" s="27" t="str">
        <f>IF($A223="","",(VLOOKUP($A223,ACOUSTIC_PIVOT_TABLE!$B$4:$AO$500,40,FALSE)))</f>
        <v/>
      </c>
    </row>
    <row r="224" spans="1:71" x14ac:dyDescent="0.25">
      <c r="A224" s="1" t="str">
        <f>IF(ACOUSTIC_PIVOT_TABLE!B226 = 0, "",ACOUSTIC_PIVOT_TABLE!B226)</f>
        <v/>
      </c>
      <c r="B224" s="1" t="str">
        <f>IF($A224="","",(VLOOKUP($A224,ACOUSTICS_COMBINED!$B$3:$AQ$501,21,FALSE)))</f>
        <v/>
      </c>
      <c r="C224" s="1" t="str">
        <f>IF($A224="","",(VLOOKUP($A224,ACOUSTICS_COMBINED!$B$3:$AQ$501,22,FALSE)))</f>
        <v/>
      </c>
      <c r="D224" s="1" t="str">
        <f>IF($A224="","",(VLOOKUP($A224,ACOUSTICS_COMBINED!$B$3:$AQ$501,12,FALSE)))</f>
        <v/>
      </c>
      <c r="E224" s="1" t="str">
        <f>IF($A224="","",(VLOOKUP($A224,ACOUSTICS_COMBINED!$B$3:$AQ$501,13,FALSE)))</f>
        <v/>
      </c>
      <c r="F224" s="1" t="str">
        <f>IF($A224="","",(VLOOKUP($A224,ACOUSTICS_COMBINED!$B$3:$AQ$501,14,FALSE)))</f>
        <v/>
      </c>
      <c r="G224" s="1" t="str">
        <f>IF($A224="","",(VLOOKUP($A224,ACOUSTICS_COMBINED!$B$3:$AQ$501,23,FALSE)))</f>
        <v/>
      </c>
      <c r="H224" s="1" t="str">
        <f>IF($A224="","",(VLOOKUP($A224,ACOUSTICS_COMBINED!$B$3:$AQ$501,24,FALSE)))</f>
        <v/>
      </c>
      <c r="I224" s="1" t="str">
        <f>IF($A224="","",(VLOOKUP($A224,ACOUSTICS_COMBINED!$B$3:$AQ$501,15,FALSE)))</f>
        <v/>
      </c>
      <c r="J224" s="1" t="str">
        <f>IF($A224="","",(VLOOKUP($A224,ACOUSTICS_COMBINED!$B$3:$AQ$501,16,FALSE)))</f>
        <v/>
      </c>
      <c r="K224" s="1" t="str">
        <f>IF($A224="","",(VLOOKUP($A224,ACOUSTICS_COMBINED!$B$3:$AQ$501,17,FALSE)))</f>
        <v/>
      </c>
      <c r="L224" s="1" t="str">
        <f>IF($A224="","",(VLOOKUP($A224,ACOUSTICS_COMBINED!$B$3:$AQ$501,18,FALSE)))</f>
        <v/>
      </c>
      <c r="M224" s="1" t="str">
        <f>IF($A224="","",(VLOOKUP($A224,ACOUSTICS_COMBINED!$B$3:$AQ$501,25,FALSE)))</f>
        <v/>
      </c>
      <c r="N224" s="16" t="str">
        <f>IF($A224="","",(VLOOKUP($A224,ACOUSTICS_COMBINED!$B$3:$AQ$501,19,FALSE)))</f>
        <v/>
      </c>
      <c r="O224" s="16" t="str">
        <f>IF($A224="","",(VLOOKUP($A224,ACOUSTICS_COMBINED!$B$3:$AQ$501,20,FALSE)))</f>
        <v/>
      </c>
      <c r="P224" s="1" t="str">
        <f>IF($A224="","",(VLOOKUP($A224,ACOUSTICS_COMBINED!$B$3:$AQ$501,26,FALSE)))</f>
        <v/>
      </c>
      <c r="Q224" s="1" t="str">
        <f>IF($A224="","",(VLOOKUP($A224,ACOUSTICS_COMBINED!$B$3:$AQ$501,27,FALSE)))</f>
        <v/>
      </c>
      <c r="R224" s="1" t="str">
        <f>IF($A224="","",(VLOOKUP($A224,ACOUSTICS_COMBINED!$B$3:$AQ$501,28,FALSE)))</f>
        <v/>
      </c>
      <c r="S224" s="1" t="str">
        <f>IF($A224="","",(VLOOKUP($A224,ACOUSTICS_COMBINED!$B$3:$AQ$501,29,FALSE)))</f>
        <v/>
      </c>
      <c r="T224" s="1" t="str">
        <f>IF($A224="","",(VLOOKUP($A224,ACOUSTICS_COMBINED!$B$3:$AQ$501,30,FALSE)))</f>
        <v/>
      </c>
      <c r="U224" s="1" t="str">
        <f>IF($A224="","",(VLOOKUP($A224,ACOUSTICS_COMBINED!$B$3:$AQ$501,31,FALSE)))</f>
        <v/>
      </c>
      <c r="V224" s="1" t="str">
        <f>IF($A224="","",(VLOOKUP($A224,ACOUSTICS_COMBINED!$B$3:$AQ$501,32,FALSE)))</f>
        <v/>
      </c>
      <c r="W224" s="1" t="str">
        <f>IF($A224="","",(VLOOKUP($A224,ACOUSTICS_COMBINED!$B$3:$AQ$501,33,FALSE)))</f>
        <v/>
      </c>
      <c r="X224" s="1" t="str">
        <f>IF($A224="","",(VLOOKUP($A224,ACOUSTICS_COMBINED!$B$3:$AQ$501,34,FALSE)))</f>
        <v/>
      </c>
      <c r="Y224" s="1" t="str">
        <f>IF($A224="","",(VLOOKUP($A224,ACOUSTICS_COMBINED!$B$3:$AQ$501,35,FALSE)))</f>
        <v/>
      </c>
      <c r="Z224" s="1" t="str">
        <f>IF($A224="","",(VLOOKUP($A224,ACOUSTICS_COMBINED!$B$3:$AQ$501,36,FALSE)))</f>
        <v/>
      </c>
      <c r="AA224" s="1" t="str">
        <f>IF($A224="","",(VLOOKUP($A224,ACOUSTICS_COMBINED!$B$3:$AQ$501,37,FALSE)))</f>
        <v/>
      </c>
      <c r="AB224" s="1" t="str">
        <f>IF($A224="","",(VLOOKUP($A224,ACOUSTICS_COMBINED!$B$3:$AQ$501,38,FALSE)))</f>
        <v/>
      </c>
      <c r="AC224" s="1" t="str">
        <f>IF($A224="","",(VLOOKUP($A224,ACOUSTICS_COMBINED!$B$3:$AQ$501,39,FALSE)))</f>
        <v/>
      </c>
      <c r="AD224" s="1" t="str">
        <f>IF($A224="","",(VLOOKUP($A224,ACOUSTICS_COMBINED!$B$3:$AQ$501,40,FALSE)))</f>
        <v/>
      </c>
      <c r="AE224" s="1" t="str">
        <f>IF($A224="","",(VLOOKUP($A224,ACOUSTICS_COMBINED!$B$3:$AQ$501,41,FALSE)))</f>
        <v/>
      </c>
      <c r="AF224" s="1" t="str">
        <f>IF($A224="","",(VLOOKUP($A224,ACOUSTICS_COMBINED!$B$3:$AQ$501,42,FALSE)))</f>
        <v/>
      </c>
      <c r="AG224" s="27" t="str">
        <f>IF($A224="","",(VLOOKUP($A224,ACOUSTIC_PIVOT_TABLE!$B$4:$AO$500,2,FALSE)))</f>
        <v/>
      </c>
      <c r="AH224" s="27" t="str">
        <f>IF($A224="","",(VLOOKUP($A224,ACOUSTIC_PIVOT_TABLE!$B$4:$AO$500,3,FALSE)))</f>
        <v/>
      </c>
      <c r="AI224" s="27" t="str">
        <f>IF($A224="","",(VLOOKUP($A224,ACOUSTIC_PIVOT_TABLE!$B$4:$AO$500,4,FALSE)))</f>
        <v/>
      </c>
      <c r="AJ224" s="27" t="str">
        <f>IF($A224="","",(VLOOKUP($A224,ACOUSTIC_PIVOT_TABLE!$B$4:$AO$500,5,FALSE)))</f>
        <v/>
      </c>
      <c r="AK224" s="27" t="str">
        <f>IF($A224="","",(VLOOKUP($A224,ACOUSTIC_PIVOT_TABLE!$B$4:$AO$500,6,FALSE)))</f>
        <v/>
      </c>
      <c r="AL224" s="27" t="str">
        <f>IF($A224="","",(VLOOKUP($A224,ACOUSTIC_PIVOT_TABLE!$B$4:$AO$500,7,FALSE)))</f>
        <v/>
      </c>
      <c r="AM224" s="27" t="str">
        <f>IF($A224="","",(VLOOKUP($A224,ACOUSTIC_PIVOT_TABLE!$B$4:$AO$500,8,FALSE)))</f>
        <v/>
      </c>
      <c r="AN224" s="27" t="str">
        <f>IF($A224="","",(VLOOKUP($A224,ACOUSTIC_PIVOT_TABLE!$B$4:$AO$500,9,FALSE)))</f>
        <v/>
      </c>
      <c r="AO224" s="27" t="str">
        <f>IF($A224="","",(VLOOKUP($A224,ACOUSTIC_PIVOT_TABLE!$B$4:$AO$500,10,FALSE)))</f>
        <v/>
      </c>
      <c r="AP224" s="27" t="str">
        <f>IF($A224="","",(VLOOKUP($A224,ACOUSTIC_PIVOT_TABLE!$B$4:$AO$500,11,FALSE)))</f>
        <v/>
      </c>
      <c r="AQ224" s="27" t="str">
        <f>IF($A224="","",(VLOOKUP($A224,ACOUSTIC_PIVOT_TABLE!$B$4:$AO$500,12,FALSE)))</f>
        <v/>
      </c>
      <c r="AR224" s="27" t="str">
        <f>IF($A224="","",(VLOOKUP($A224,ACOUSTIC_PIVOT_TABLE!$B$4:$AO$500,13,FALSE)))</f>
        <v/>
      </c>
      <c r="AS224" s="27" t="str">
        <f>IF($A224="","",(VLOOKUP($A224,ACOUSTIC_PIVOT_TABLE!$B$4:$AO$500,14,FALSE)))</f>
        <v/>
      </c>
      <c r="AT224" s="27" t="str">
        <f>IF($A224="","",(VLOOKUP($A224,ACOUSTIC_PIVOT_TABLE!$B$4:$AO$500,15,FALSE)))</f>
        <v/>
      </c>
      <c r="AU224" s="27" t="str">
        <f>IF($A224="","",(VLOOKUP($A224,ACOUSTIC_PIVOT_TABLE!$B$4:$AO$500,16,FALSE)))</f>
        <v/>
      </c>
      <c r="AV224" s="27" t="str">
        <f>IF($A224="","",(VLOOKUP($A224,ACOUSTIC_PIVOT_TABLE!$B$4:$AO$500,17,FALSE)))</f>
        <v/>
      </c>
      <c r="AW224" s="27" t="str">
        <f>IF($A224="","",(VLOOKUP($A224,ACOUSTIC_PIVOT_TABLE!$B$4:$AO$500,18,FALSE)))</f>
        <v/>
      </c>
      <c r="AX224" s="27" t="str">
        <f>IF($A224="","",(VLOOKUP($A224,ACOUSTIC_PIVOT_TABLE!$B$4:$AO$500,19,FALSE)))</f>
        <v/>
      </c>
      <c r="AY224" s="27" t="str">
        <f>IF($A224="","",(VLOOKUP($A224,ACOUSTIC_PIVOT_TABLE!$B$4:$AO$500,20,FALSE)))</f>
        <v/>
      </c>
      <c r="AZ224" s="27" t="str">
        <f>IF($A224="","",(VLOOKUP($A224,ACOUSTIC_PIVOT_TABLE!$B$4:$AO$500,21,FALSE)))</f>
        <v/>
      </c>
      <c r="BA224" s="27" t="str">
        <f>IF($A224="","",(VLOOKUP($A224,ACOUSTIC_PIVOT_TABLE!$B$4:$AO$500,22,FALSE)))</f>
        <v/>
      </c>
      <c r="BB224" s="27" t="str">
        <f>IF($A224="","",(VLOOKUP($A224,ACOUSTIC_PIVOT_TABLE!$B$4:$AO$500,23,FALSE)))</f>
        <v/>
      </c>
      <c r="BC224" s="27" t="str">
        <f>IF($A224="","",(VLOOKUP($A224,ACOUSTIC_PIVOT_TABLE!$B$4:$AO$500,24,FALSE)))</f>
        <v/>
      </c>
      <c r="BD224" s="27" t="str">
        <f>IF($A224="","",(VLOOKUP($A224,ACOUSTIC_PIVOT_TABLE!$B$4:$AO$500,25,FALSE)))</f>
        <v/>
      </c>
      <c r="BE224" s="27" t="str">
        <f>IF($A224="","",(VLOOKUP($A224,ACOUSTIC_PIVOT_TABLE!$B$4:$AO$500,26,FALSE)))</f>
        <v/>
      </c>
      <c r="BF224" s="27" t="str">
        <f>IF($A224="","",(VLOOKUP($A224,ACOUSTIC_PIVOT_TABLE!$B$4:$AO$500,27,FALSE)))</f>
        <v/>
      </c>
      <c r="BG224" s="27" t="str">
        <f>IF($A224="","",(VLOOKUP($A224,ACOUSTIC_PIVOT_TABLE!$B$4:$AO$500,28,FALSE)))</f>
        <v/>
      </c>
      <c r="BH224" s="27" t="str">
        <f>IF($A224="","",(VLOOKUP($A224,ACOUSTIC_PIVOT_TABLE!$B$4:$AO$500,29,FALSE)))</f>
        <v/>
      </c>
      <c r="BI224" s="27" t="str">
        <f>IF($A224="","",(VLOOKUP($A224,ACOUSTIC_PIVOT_TABLE!$B$4:$AO$500,30,FALSE)))</f>
        <v/>
      </c>
      <c r="BJ224" s="27" t="str">
        <f>IF($A224="","",(VLOOKUP($A224,ACOUSTIC_PIVOT_TABLE!$B$4:$AO$500,31,FALSE)))</f>
        <v/>
      </c>
      <c r="BK224" s="27" t="str">
        <f>IF($A224="","",(VLOOKUP($A224,ACOUSTIC_PIVOT_TABLE!$B$4:$AO$500,32,FALSE)))</f>
        <v/>
      </c>
      <c r="BL224" s="27" t="str">
        <f>IF($A224="","",(VLOOKUP($A224,ACOUSTIC_PIVOT_TABLE!$B$4:$AO$500,33,FALSE)))</f>
        <v/>
      </c>
      <c r="BM224" s="27" t="str">
        <f>IF($A224="","",(VLOOKUP($A224,ACOUSTIC_PIVOT_TABLE!$B$4:$AO$500,34,FALSE)))</f>
        <v/>
      </c>
      <c r="BN224" s="27" t="str">
        <f>IF($A224="","",(VLOOKUP($A224,ACOUSTIC_PIVOT_TABLE!$B$4:$AO$500,35,FALSE)))</f>
        <v/>
      </c>
      <c r="BO224" s="27" t="str">
        <f>IF($A224="","",(VLOOKUP($A224,ACOUSTIC_PIVOT_TABLE!$B$4:$AO$500,36,FALSE)))</f>
        <v/>
      </c>
      <c r="BP224" s="27" t="str">
        <f>IF($A224="","",(VLOOKUP($A224,ACOUSTIC_PIVOT_TABLE!$B$4:$AO$500,37,FALSE)))</f>
        <v/>
      </c>
      <c r="BQ224" s="27" t="str">
        <f>IF($A224="","",(VLOOKUP($A224,ACOUSTIC_PIVOT_TABLE!$B$4:$AO$500,38,FALSE)))</f>
        <v/>
      </c>
      <c r="BR224" s="27" t="str">
        <f>IF($A224="","",(VLOOKUP($A224,ACOUSTIC_PIVOT_TABLE!$B$4:$AO$500,39,FALSE)))</f>
        <v/>
      </c>
      <c r="BS224" s="27" t="str">
        <f>IF($A224="","",(VLOOKUP($A224,ACOUSTIC_PIVOT_TABLE!$B$4:$AO$500,40,FALSE)))</f>
        <v/>
      </c>
    </row>
    <row r="225" spans="1:71" x14ac:dyDescent="0.25">
      <c r="A225" s="1" t="str">
        <f>IF(ACOUSTIC_PIVOT_TABLE!B227 = 0, "",ACOUSTIC_PIVOT_TABLE!B227)</f>
        <v/>
      </c>
      <c r="B225" s="1" t="str">
        <f>IF($A225="","",(VLOOKUP($A225,ACOUSTICS_COMBINED!$B$3:$AQ$501,21,FALSE)))</f>
        <v/>
      </c>
      <c r="C225" s="1" t="str">
        <f>IF($A225="","",(VLOOKUP($A225,ACOUSTICS_COMBINED!$B$3:$AQ$501,22,FALSE)))</f>
        <v/>
      </c>
      <c r="D225" s="1" t="str">
        <f>IF($A225="","",(VLOOKUP($A225,ACOUSTICS_COMBINED!$B$3:$AQ$501,12,FALSE)))</f>
        <v/>
      </c>
      <c r="E225" s="1" t="str">
        <f>IF($A225="","",(VLOOKUP($A225,ACOUSTICS_COMBINED!$B$3:$AQ$501,13,FALSE)))</f>
        <v/>
      </c>
      <c r="F225" s="1" t="str">
        <f>IF($A225="","",(VLOOKUP($A225,ACOUSTICS_COMBINED!$B$3:$AQ$501,14,FALSE)))</f>
        <v/>
      </c>
      <c r="G225" s="1" t="str">
        <f>IF($A225="","",(VLOOKUP($A225,ACOUSTICS_COMBINED!$B$3:$AQ$501,23,FALSE)))</f>
        <v/>
      </c>
      <c r="H225" s="1" t="str">
        <f>IF($A225="","",(VLOOKUP($A225,ACOUSTICS_COMBINED!$B$3:$AQ$501,24,FALSE)))</f>
        <v/>
      </c>
      <c r="I225" s="1" t="str">
        <f>IF($A225="","",(VLOOKUP($A225,ACOUSTICS_COMBINED!$B$3:$AQ$501,15,FALSE)))</f>
        <v/>
      </c>
      <c r="J225" s="1" t="str">
        <f>IF($A225="","",(VLOOKUP($A225,ACOUSTICS_COMBINED!$B$3:$AQ$501,16,FALSE)))</f>
        <v/>
      </c>
      <c r="K225" s="1" t="str">
        <f>IF($A225="","",(VLOOKUP($A225,ACOUSTICS_COMBINED!$B$3:$AQ$501,17,FALSE)))</f>
        <v/>
      </c>
      <c r="L225" s="1" t="str">
        <f>IF($A225="","",(VLOOKUP($A225,ACOUSTICS_COMBINED!$B$3:$AQ$501,18,FALSE)))</f>
        <v/>
      </c>
      <c r="M225" s="1" t="str">
        <f>IF($A225="","",(VLOOKUP($A225,ACOUSTICS_COMBINED!$B$3:$AQ$501,25,FALSE)))</f>
        <v/>
      </c>
      <c r="N225" s="16" t="str">
        <f>IF($A225="","",(VLOOKUP($A225,ACOUSTICS_COMBINED!$B$3:$AQ$501,19,FALSE)))</f>
        <v/>
      </c>
      <c r="O225" s="16" t="str">
        <f>IF($A225="","",(VLOOKUP($A225,ACOUSTICS_COMBINED!$B$3:$AQ$501,20,FALSE)))</f>
        <v/>
      </c>
      <c r="P225" s="1" t="str">
        <f>IF($A225="","",(VLOOKUP($A225,ACOUSTICS_COMBINED!$B$3:$AQ$501,26,FALSE)))</f>
        <v/>
      </c>
      <c r="Q225" s="1" t="str">
        <f>IF($A225="","",(VLOOKUP($A225,ACOUSTICS_COMBINED!$B$3:$AQ$501,27,FALSE)))</f>
        <v/>
      </c>
      <c r="R225" s="1" t="str">
        <f>IF($A225="","",(VLOOKUP($A225,ACOUSTICS_COMBINED!$B$3:$AQ$501,28,FALSE)))</f>
        <v/>
      </c>
      <c r="S225" s="1" t="str">
        <f>IF($A225="","",(VLOOKUP($A225,ACOUSTICS_COMBINED!$B$3:$AQ$501,29,FALSE)))</f>
        <v/>
      </c>
      <c r="T225" s="1" t="str">
        <f>IF($A225="","",(VLOOKUP($A225,ACOUSTICS_COMBINED!$B$3:$AQ$501,30,FALSE)))</f>
        <v/>
      </c>
      <c r="U225" s="1" t="str">
        <f>IF($A225="","",(VLOOKUP($A225,ACOUSTICS_COMBINED!$B$3:$AQ$501,31,FALSE)))</f>
        <v/>
      </c>
      <c r="V225" s="1" t="str">
        <f>IF($A225="","",(VLOOKUP($A225,ACOUSTICS_COMBINED!$B$3:$AQ$501,32,FALSE)))</f>
        <v/>
      </c>
      <c r="W225" s="1" t="str">
        <f>IF($A225="","",(VLOOKUP($A225,ACOUSTICS_COMBINED!$B$3:$AQ$501,33,FALSE)))</f>
        <v/>
      </c>
      <c r="X225" s="1" t="str">
        <f>IF($A225="","",(VLOOKUP($A225,ACOUSTICS_COMBINED!$B$3:$AQ$501,34,FALSE)))</f>
        <v/>
      </c>
      <c r="Y225" s="1" t="str">
        <f>IF($A225="","",(VLOOKUP($A225,ACOUSTICS_COMBINED!$B$3:$AQ$501,35,FALSE)))</f>
        <v/>
      </c>
      <c r="Z225" s="1" t="str">
        <f>IF($A225="","",(VLOOKUP($A225,ACOUSTICS_COMBINED!$B$3:$AQ$501,36,FALSE)))</f>
        <v/>
      </c>
      <c r="AA225" s="1" t="str">
        <f>IF($A225="","",(VLOOKUP($A225,ACOUSTICS_COMBINED!$B$3:$AQ$501,37,FALSE)))</f>
        <v/>
      </c>
      <c r="AB225" s="1" t="str">
        <f>IF($A225="","",(VLOOKUP($A225,ACOUSTICS_COMBINED!$B$3:$AQ$501,38,FALSE)))</f>
        <v/>
      </c>
      <c r="AC225" s="1" t="str">
        <f>IF($A225="","",(VLOOKUP($A225,ACOUSTICS_COMBINED!$B$3:$AQ$501,39,FALSE)))</f>
        <v/>
      </c>
      <c r="AD225" s="1" t="str">
        <f>IF($A225="","",(VLOOKUP($A225,ACOUSTICS_COMBINED!$B$3:$AQ$501,40,FALSE)))</f>
        <v/>
      </c>
      <c r="AE225" s="1" t="str">
        <f>IF($A225="","",(VLOOKUP($A225,ACOUSTICS_COMBINED!$B$3:$AQ$501,41,FALSE)))</f>
        <v/>
      </c>
      <c r="AF225" s="1" t="str">
        <f>IF($A225="","",(VLOOKUP($A225,ACOUSTICS_COMBINED!$B$3:$AQ$501,42,FALSE)))</f>
        <v/>
      </c>
      <c r="AG225" s="27" t="str">
        <f>IF($A225="","",(VLOOKUP($A225,ACOUSTIC_PIVOT_TABLE!$B$4:$AO$500,2,FALSE)))</f>
        <v/>
      </c>
      <c r="AH225" s="27" t="str">
        <f>IF($A225="","",(VLOOKUP($A225,ACOUSTIC_PIVOT_TABLE!$B$4:$AO$500,3,FALSE)))</f>
        <v/>
      </c>
      <c r="AI225" s="27" t="str">
        <f>IF($A225="","",(VLOOKUP($A225,ACOUSTIC_PIVOT_TABLE!$B$4:$AO$500,4,FALSE)))</f>
        <v/>
      </c>
      <c r="AJ225" s="27" t="str">
        <f>IF($A225="","",(VLOOKUP($A225,ACOUSTIC_PIVOT_TABLE!$B$4:$AO$500,5,FALSE)))</f>
        <v/>
      </c>
      <c r="AK225" s="27" t="str">
        <f>IF($A225="","",(VLOOKUP($A225,ACOUSTIC_PIVOT_TABLE!$B$4:$AO$500,6,FALSE)))</f>
        <v/>
      </c>
      <c r="AL225" s="27" t="str">
        <f>IF($A225="","",(VLOOKUP($A225,ACOUSTIC_PIVOT_TABLE!$B$4:$AO$500,7,FALSE)))</f>
        <v/>
      </c>
      <c r="AM225" s="27" t="str">
        <f>IF($A225="","",(VLOOKUP($A225,ACOUSTIC_PIVOT_TABLE!$B$4:$AO$500,8,FALSE)))</f>
        <v/>
      </c>
      <c r="AN225" s="27" t="str">
        <f>IF($A225="","",(VLOOKUP($A225,ACOUSTIC_PIVOT_TABLE!$B$4:$AO$500,9,FALSE)))</f>
        <v/>
      </c>
      <c r="AO225" s="27" t="str">
        <f>IF($A225="","",(VLOOKUP($A225,ACOUSTIC_PIVOT_TABLE!$B$4:$AO$500,10,FALSE)))</f>
        <v/>
      </c>
      <c r="AP225" s="27" t="str">
        <f>IF($A225="","",(VLOOKUP($A225,ACOUSTIC_PIVOT_TABLE!$B$4:$AO$500,11,FALSE)))</f>
        <v/>
      </c>
      <c r="AQ225" s="27" t="str">
        <f>IF($A225="","",(VLOOKUP($A225,ACOUSTIC_PIVOT_TABLE!$B$4:$AO$500,12,FALSE)))</f>
        <v/>
      </c>
      <c r="AR225" s="27" t="str">
        <f>IF($A225="","",(VLOOKUP($A225,ACOUSTIC_PIVOT_TABLE!$B$4:$AO$500,13,FALSE)))</f>
        <v/>
      </c>
      <c r="AS225" s="27" t="str">
        <f>IF($A225="","",(VLOOKUP($A225,ACOUSTIC_PIVOT_TABLE!$B$4:$AO$500,14,FALSE)))</f>
        <v/>
      </c>
      <c r="AT225" s="27" t="str">
        <f>IF($A225="","",(VLOOKUP($A225,ACOUSTIC_PIVOT_TABLE!$B$4:$AO$500,15,FALSE)))</f>
        <v/>
      </c>
      <c r="AU225" s="27" t="str">
        <f>IF($A225="","",(VLOOKUP($A225,ACOUSTIC_PIVOT_TABLE!$B$4:$AO$500,16,FALSE)))</f>
        <v/>
      </c>
      <c r="AV225" s="27" t="str">
        <f>IF($A225="","",(VLOOKUP($A225,ACOUSTIC_PIVOT_TABLE!$B$4:$AO$500,17,FALSE)))</f>
        <v/>
      </c>
      <c r="AW225" s="27" t="str">
        <f>IF($A225="","",(VLOOKUP($A225,ACOUSTIC_PIVOT_TABLE!$B$4:$AO$500,18,FALSE)))</f>
        <v/>
      </c>
      <c r="AX225" s="27" t="str">
        <f>IF($A225="","",(VLOOKUP($A225,ACOUSTIC_PIVOT_TABLE!$B$4:$AO$500,19,FALSE)))</f>
        <v/>
      </c>
      <c r="AY225" s="27" t="str">
        <f>IF($A225="","",(VLOOKUP($A225,ACOUSTIC_PIVOT_TABLE!$B$4:$AO$500,20,FALSE)))</f>
        <v/>
      </c>
      <c r="AZ225" s="27" t="str">
        <f>IF($A225="","",(VLOOKUP($A225,ACOUSTIC_PIVOT_TABLE!$B$4:$AO$500,21,FALSE)))</f>
        <v/>
      </c>
      <c r="BA225" s="27" t="str">
        <f>IF($A225="","",(VLOOKUP($A225,ACOUSTIC_PIVOT_TABLE!$B$4:$AO$500,22,FALSE)))</f>
        <v/>
      </c>
      <c r="BB225" s="27" t="str">
        <f>IF($A225="","",(VLOOKUP($A225,ACOUSTIC_PIVOT_TABLE!$B$4:$AO$500,23,FALSE)))</f>
        <v/>
      </c>
      <c r="BC225" s="27" t="str">
        <f>IF($A225="","",(VLOOKUP($A225,ACOUSTIC_PIVOT_TABLE!$B$4:$AO$500,24,FALSE)))</f>
        <v/>
      </c>
      <c r="BD225" s="27" t="str">
        <f>IF($A225="","",(VLOOKUP($A225,ACOUSTIC_PIVOT_TABLE!$B$4:$AO$500,25,FALSE)))</f>
        <v/>
      </c>
      <c r="BE225" s="27" t="str">
        <f>IF($A225="","",(VLOOKUP($A225,ACOUSTIC_PIVOT_TABLE!$B$4:$AO$500,26,FALSE)))</f>
        <v/>
      </c>
      <c r="BF225" s="27" t="str">
        <f>IF($A225="","",(VLOOKUP($A225,ACOUSTIC_PIVOT_TABLE!$B$4:$AO$500,27,FALSE)))</f>
        <v/>
      </c>
      <c r="BG225" s="27" t="str">
        <f>IF($A225="","",(VLOOKUP($A225,ACOUSTIC_PIVOT_TABLE!$B$4:$AO$500,28,FALSE)))</f>
        <v/>
      </c>
      <c r="BH225" s="27" t="str">
        <f>IF($A225="","",(VLOOKUP($A225,ACOUSTIC_PIVOT_TABLE!$B$4:$AO$500,29,FALSE)))</f>
        <v/>
      </c>
      <c r="BI225" s="27" t="str">
        <f>IF($A225="","",(VLOOKUP($A225,ACOUSTIC_PIVOT_TABLE!$B$4:$AO$500,30,FALSE)))</f>
        <v/>
      </c>
      <c r="BJ225" s="27" t="str">
        <f>IF($A225="","",(VLOOKUP($A225,ACOUSTIC_PIVOT_TABLE!$B$4:$AO$500,31,FALSE)))</f>
        <v/>
      </c>
      <c r="BK225" s="27" t="str">
        <f>IF($A225="","",(VLOOKUP($A225,ACOUSTIC_PIVOT_TABLE!$B$4:$AO$500,32,FALSE)))</f>
        <v/>
      </c>
      <c r="BL225" s="27" t="str">
        <f>IF($A225="","",(VLOOKUP($A225,ACOUSTIC_PIVOT_TABLE!$B$4:$AO$500,33,FALSE)))</f>
        <v/>
      </c>
      <c r="BM225" s="27" t="str">
        <f>IF($A225="","",(VLOOKUP($A225,ACOUSTIC_PIVOT_TABLE!$B$4:$AO$500,34,FALSE)))</f>
        <v/>
      </c>
      <c r="BN225" s="27" t="str">
        <f>IF($A225="","",(VLOOKUP($A225,ACOUSTIC_PIVOT_TABLE!$B$4:$AO$500,35,FALSE)))</f>
        <v/>
      </c>
      <c r="BO225" s="27" t="str">
        <f>IF($A225="","",(VLOOKUP($A225,ACOUSTIC_PIVOT_TABLE!$B$4:$AO$500,36,FALSE)))</f>
        <v/>
      </c>
      <c r="BP225" s="27" t="str">
        <f>IF($A225="","",(VLOOKUP($A225,ACOUSTIC_PIVOT_TABLE!$B$4:$AO$500,37,FALSE)))</f>
        <v/>
      </c>
      <c r="BQ225" s="27" t="str">
        <f>IF($A225="","",(VLOOKUP($A225,ACOUSTIC_PIVOT_TABLE!$B$4:$AO$500,38,FALSE)))</f>
        <v/>
      </c>
      <c r="BR225" s="27" t="str">
        <f>IF($A225="","",(VLOOKUP($A225,ACOUSTIC_PIVOT_TABLE!$B$4:$AO$500,39,FALSE)))</f>
        <v/>
      </c>
      <c r="BS225" s="27" t="str">
        <f>IF($A225="","",(VLOOKUP($A225,ACOUSTIC_PIVOT_TABLE!$B$4:$AO$500,40,FALSE)))</f>
        <v/>
      </c>
    </row>
    <row r="226" spans="1:71" x14ac:dyDescent="0.25">
      <c r="A226" s="1" t="str">
        <f>IF(ACOUSTIC_PIVOT_TABLE!B228 = 0, "",ACOUSTIC_PIVOT_TABLE!B228)</f>
        <v/>
      </c>
      <c r="B226" s="1" t="str">
        <f>IF($A226="","",(VLOOKUP($A226,ACOUSTICS_COMBINED!$B$3:$AQ$501,21,FALSE)))</f>
        <v/>
      </c>
      <c r="C226" s="1" t="str">
        <f>IF($A226="","",(VLOOKUP($A226,ACOUSTICS_COMBINED!$B$3:$AQ$501,22,FALSE)))</f>
        <v/>
      </c>
      <c r="D226" s="1" t="str">
        <f>IF($A226="","",(VLOOKUP($A226,ACOUSTICS_COMBINED!$B$3:$AQ$501,12,FALSE)))</f>
        <v/>
      </c>
      <c r="E226" s="1" t="str">
        <f>IF($A226="","",(VLOOKUP($A226,ACOUSTICS_COMBINED!$B$3:$AQ$501,13,FALSE)))</f>
        <v/>
      </c>
      <c r="F226" s="1" t="str">
        <f>IF($A226="","",(VLOOKUP($A226,ACOUSTICS_COMBINED!$B$3:$AQ$501,14,FALSE)))</f>
        <v/>
      </c>
      <c r="G226" s="1" t="str">
        <f>IF($A226="","",(VLOOKUP($A226,ACOUSTICS_COMBINED!$B$3:$AQ$501,23,FALSE)))</f>
        <v/>
      </c>
      <c r="H226" s="1" t="str">
        <f>IF($A226="","",(VLOOKUP($A226,ACOUSTICS_COMBINED!$B$3:$AQ$501,24,FALSE)))</f>
        <v/>
      </c>
      <c r="I226" s="1" t="str">
        <f>IF($A226="","",(VLOOKUP($A226,ACOUSTICS_COMBINED!$B$3:$AQ$501,15,FALSE)))</f>
        <v/>
      </c>
      <c r="J226" s="1" t="str">
        <f>IF($A226="","",(VLOOKUP($A226,ACOUSTICS_COMBINED!$B$3:$AQ$501,16,FALSE)))</f>
        <v/>
      </c>
      <c r="K226" s="1" t="str">
        <f>IF($A226="","",(VLOOKUP($A226,ACOUSTICS_COMBINED!$B$3:$AQ$501,17,FALSE)))</f>
        <v/>
      </c>
      <c r="L226" s="1" t="str">
        <f>IF($A226="","",(VLOOKUP($A226,ACOUSTICS_COMBINED!$B$3:$AQ$501,18,FALSE)))</f>
        <v/>
      </c>
      <c r="M226" s="1" t="str">
        <f>IF($A226="","",(VLOOKUP($A226,ACOUSTICS_COMBINED!$B$3:$AQ$501,25,FALSE)))</f>
        <v/>
      </c>
      <c r="N226" s="16" t="str">
        <f>IF($A226="","",(VLOOKUP($A226,ACOUSTICS_COMBINED!$B$3:$AQ$501,19,FALSE)))</f>
        <v/>
      </c>
      <c r="O226" s="16" t="str">
        <f>IF($A226="","",(VLOOKUP($A226,ACOUSTICS_COMBINED!$B$3:$AQ$501,20,FALSE)))</f>
        <v/>
      </c>
      <c r="P226" s="1" t="str">
        <f>IF($A226="","",(VLOOKUP($A226,ACOUSTICS_COMBINED!$B$3:$AQ$501,26,FALSE)))</f>
        <v/>
      </c>
      <c r="Q226" s="1" t="str">
        <f>IF($A226="","",(VLOOKUP($A226,ACOUSTICS_COMBINED!$B$3:$AQ$501,27,FALSE)))</f>
        <v/>
      </c>
      <c r="R226" s="1" t="str">
        <f>IF($A226="","",(VLOOKUP($A226,ACOUSTICS_COMBINED!$B$3:$AQ$501,28,FALSE)))</f>
        <v/>
      </c>
      <c r="S226" s="1" t="str">
        <f>IF($A226="","",(VLOOKUP($A226,ACOUSTICS_COMBINED!$B$3:$AQ$501,29,FALSE)))</f>
        <v/>
      </c>
      <c r="T226" s="1" t="str">
        <f>IF($A226="","",(VLOOKUP($A226,ACOUSTICS_COMBINED!$B$3:$AQ$501,30,FALSE)))</f>
        <v/>
      </c>
      <c r="U226" s="1" t="str">
        <f>IF($A226="","",(VLOOKUP($A226,ACOUSTICS_COMBINED!$B$3:$AQ$501,31,FALSE)))</f>
        <v/>
      </c>
      <c r="V226" s="1" t="str">
        <f>IF($A226="","",(VLOOKUP($A226,ACOUSTICS_COMBINED!$B$3:$AQ$501,32,FALSE)))</f>
        <v/>
      </c>
      <c r="W226" s="1" t="str">
        <f>IF($A226="","",(VLOOKUP($A226,ACOUSTICS_COMBINED!$B$3:$AQ$501,33,FALSE)))</f>
        <v/>
      </c>
      <c r="X226" s="1" t="str">
        <f>IF($A226="","",(VLOOKUP($A226,ACOUSTICS_COMBINED!$B$3:$AQ$501,34,FALSE)))</f>
        <v/>
      </c>
      <c r="Y226" s="1" t="str">
        <f>IF($A226="","",(VLOOKUP($A226,ACOUSTICS_COMBINED!$B$3:$AQ$501,35,FALSE)))</f>
        <v/>
      </c>
      <c r="Z226" s="1" t="str">
        <f>IF($A226="","",(VLOOKUP($A226,ACOUSTICS_COMBINED!$B$3:$AQ$501,36,FALSE)))</f>
        <v/>
      </c>
      <c r="AA226" s="1" t="str">
        <f>IF($A226="","",(VLOOKUP($A226,ACOUSTICS_COMBINED!$B$3:$AQ$501,37,FALSE)))</f>
        <v/>
      </c>
      <c r="AB226" s="1" t="str">
        <f>IF($A226="","",(VLOOKUP($A226,ACOUSTICS_COMBINED!$B$3:$AQ$501,38,FALSE)))</f>
        <v/>
      </c>
      <c r="AC226" s="1" t="str">
        <f>IF($A226="","",(VLOOKUP($A226,ACOUSTICS_COMBINED!$B$3:$AQ$501,39,FALSE)))</f>
        <v/>
      </c>
      <c r="AD226" s="1" t="str">
        <f>IF($A226="","",(VLOOKUP($A226,ACOUSTICS_COMBINED!$B$3:$AQ$501,40,FALSE)))</f>
        <v/>
      </c>
      <c r="AE226" s="1" t="str">
        <f>IF($A226="","",(VLOOKUP($A226,ACOUSTICS_COMBINED!$B$3:$AQ$501,41,FALSE)))</f>
        <v/>
      </c>
      <c r="AF226" s="1" t="str">
        <f>IF($A226="","",(VLOOKUP($A226,ACOUSTICS_COMBINED!$B$3:$AQ$501,42,FALSE)))</f>
        <v/>
      </c>
      <c r="AG226" s="27" t="str">
        <f>IF($A226="","",(VLOOKUP($A226,ACOUSTIC_PIVOT_TABLE!$B$4:$AO$500,2,FALSE)))</f>
        <v/>
      </c>
      <c r="AH226" s="27" t="str">
        <f>IF($A226="","",(VLOOKUP($A226,ACOUSTIC_PIVOT_TABLE!$B$4:$AO$500,3,FALSE)))</f>
        <v/>
      </c>
      <c r="AI226" s="27" t="str">
        <f>IF($A226="","",(VLOOKUP($A226,ACOUSTIC_PIVOT_TABLE!$B$4:$AO$500,4,FALSE)))</f>
        <v/>
      </c>
      <c r="AJ226" s="27" t="str">
        <f>IF($A226="","",(VLOOKUP($A226,ACOUSTIC_PIVOT_TABLE!$B$4:$AO$500,5,FALSE)))</f>
        <v/>
      </c>
      <c r="AK226" s="27" t="str">
        <f>IF($A226="","",(VLOOKUP($A226,ACOUSTIC_PIVOT_TABLE!$B$4:$AO$500,6,FALSE)))</f>
        <v/>
      </c>
      <c r="AL226" s="27" t="str">
        <f>IF($A226="","",(VLOOKUP($A226,ACOUSTIC_PIVOT_TABLE!$B$4:$AO$500,7,FALSE)))</f>
        <v/>
      </c>
      <c r="AM226" s="27" t="str">
        <f>IF($A226="","",(VLOOKUP($A226,ACOUSTIC_PIVOT_TABLE!$B$4:$AO$500,8,FALSE)))</f>
        <v/>
      </c>
      <c r="AN226" s="27" t="str">
        <f>IF($A226="","",(VLOOKUP($A226,ACOUSTIC_PIVOT_TABLE!$B$4:$AO$500,9,FALSE)))</f>
        <v/>
      </c>
      <c r="AO226" s="27" t="str">
        <f>IF($A226="","",(VLOOKUP($A226,ACOUSTIC_PIVOT_TABLE!$B$4:$AO$500,10,FALSE)))</f>
        <v/>
      </c>
      <c r="AP226" s="27" t="str">
        <f>IF($A226="","",(VLOOKUP($A226,ACOUSTIC_PIVOT_TABLE!$B$4:$AO$500,11,FALSE)))</f>
        <v/>
      </c>
      <c r="AQ226" s="27" t="str">
        <f>IF($A226="","",(VLOOKUP($A226,ACOUSTIC_PIVOT_TABLE!$B$4:$AO$500,12,FALSE)))</f>
        <v/>
      </c>
      <c r="AR226" s="27" t="str">
        <f>IF($A226="","",(VLOOKUP($A226,ACOUSTIC_PIVOT_TABLE!$B$4:$AO$500,13,FALSE)))</f>
        <v/>
      </c>
      <c r="AS226" s="27" t="str">
        <f>IF($A226="","",(VLOOKUP($A226,ACOUSTIC_PIVOT_TABLE!$B$4:$AO$500,14,FALSE)))</f>
        <v/>
      </c>
      <c r="AT226" s="27" t="str">
        <f>IF($A226="","",(VLOOKUP($A226,ACOUSTIC_PIVOT_TABLE!$B$4:$AO$500,15,FALSE)))</f>
        <v/>
      </c>
      <c r="AU226" s="27" t="str">
        <f>IF($A226="","",(VLOOKUP($A226,ACOUSTIC_PIVOT_TABLE!$B$4:$AO$500,16,FALSE)))</f>
        <v/>
      </c>
      <c r="AV226" s="27" t="str">
        <f>IF($A226="","",(VLOOKUP($A226,ACOUSTIC_PIVOT_TABLE!$B$4:$AO$500,17,FALSE)))</f>
        <v/>
      </c>
      <c r="AW226" s="27" t="str">
        <f>IF($A226="","",(VLOOKUP($A226,ACOUSTIC_PIVOT_TABLE!$B$4:$AO$500,18,FALSE)))</f>
        <v/>
      </c>
      <c r="AX226" s="27" t="str">
        <f>IF($A226="","",(VLOOKUP($A226,ACOUSTIC_PIVOT_TABLE!$B$4:$AO$500,19,FALSE)))</f>
        <v/>
      </c>
      <c r="AY226" s="27" t="str">
        <f>IF($A226="","",(VLOOKUP($A226,ACOUSTIC_PIVOT_TABLE!$B$4:$AO$500,20,FALSE)))</f>
        <v/>
      </c>
      <c r="AZ226" s="27" t="str">
        <f>IF($A226="","",(VLOOKUP($A226,ACOUSTIC_PIVOT_TABLE!$B$4:$AO$500,21,FALSE)))</f>
        <v/>
      </c>
      <c r="BA226" s="27" t="str">
        <f>IF($A226="","",(VLOOKUP($A226,ACOUSTIC_PIVOT_TABLE!$B$4:$AO$500,22,FALSE)))</f>
        <v/>
      </c>
      <c r="BB226" s="27" t="str">
        <f>IF($A226="","",(VLOOKUP($A226,ACOUSTIC_PIVOT_TABLE!$B$4:$AO$500,23,FALSE)))</f>
        <v/>
      </c>
      <c r="BC226" s="27" t="str">
        <f>IF($A226="","",(VLOOKUP($A226,ACOUSTIC_PIVOT_TABLE!$B$4:$AO$500,24,FALSE)))</f>
        <v/>
      </c>
      <c r="BD226" s="27" t="str">
        <f>IF($A226="","",(VLOOKUP($A226,ACOUSTIC_PIVOT_TABLE!$B$4:$AO$500,25,FALSE)))</f>
        <v/>
      </c>
      <c r="BE226" s="27" t="str">
        <f>IF($A226="","",(VLOOKUP($A226,ACOUSTIC_PIVOT_TABLE!$B$4:$AO$500,26,FALSE)))</f>
        <v/>
      </c>
      <c r="BF226" s="27" t="str">
        <f>IF($A226="","",(VLOOKUP($A226,ACOUSTIC_PIVOT_TABLE!$B$4:$AO$500,27,FALSE)))</f>
        <v/>
      </c>
      <c r="BG226" s="27" t="str">
        <f>IF($A226="","",(VLOOKUP($A226,ACOUSTIC_PIVOT_TABLE!$B$4:$AO$500,28,FALSE)))</f>
        <v/>
      </c>
      <c r="BH226" s="27" t="str">
        <f>IF($A226="","",(VLOOKUP($A226,ACOUSTIC_PIVOT_TABLE!$B$4:$AO$500,29,FALSE)))</f>
        <v/>
      </c>
      <c r="BI226" s="27" t="str">
        <f>IF($A226="","",(VLOOKUP($A226,ACOUSTIC_PIVOT_TABLE!$B$4:$AO$500,30,FALSE)))</f>
        <v/>
      </c>
      <c r="BJ226" s="27" t="str">
        <f>IF($A226="","",(VLOOKUP($A226,ACOUSTIC_PIVOT_TABLE!$B$4:$AO$500,31,FALSE)))</f>
        <v/>
      </c>
      <c r="BK226" s="27" t="str">
        <f>IF($A226="","",(VLOOKUP($A226,ACOUSTIC_PIVOT_TABLE!$B$4:$AO$500,32,FALSE)))</f>
        <v/>
      </c>
      <c r="BL226" s="27" t="str">
        <f>IF($A226="","",(VLOOKUP($A226,ACOUSTIC_PIVOT_TABLE!$B$4:$AO$500,33,FALSE)))</f>
        <v/>
      </c>
      <c r="BM226" s="27" t="str">
        <f>IF($A226="","",(VLOOKUP($A226,ACOUSTIC_PIVOT_TABLE!$B$4:$AO$500,34,FALSE)))</f>
        <v/>
      </c>
      <c r="BN226" s="27" t="str">
        <f>IF($A226="","",(VLOOKUP($A226,ACOUSTIC_PIVOT_TABLE!$B$4:$AO$500,35,FALSE)))</f>
        <v/>
      </c>
      <c r="BO226" s="27" t="str">
        <f>IF($A226="","",(VLOOKUP($A226,ACOUSTIC_PIVOT_TABLE!$B$4:$AO$500,36,FALSE)))</f>
        <v/>
      </c>
      <c r="BP226" s="27" t="str">
        <f>IF($A226="","",(VLOOKUP($A226,ACOUSTIC_PIVOT_TABLE!$B$4:$AO$500,37,FALSE)))</f>
        <v/>
      </c>
      <c r="BQ226" s="27" t="str">
        <f>IF($A226="","",(VLOOKUP($A226,ACOUSTIC_PIVOT_TABLE!$B$4:$AO$500,38,FALSE)))</f>
        <v/>
      </c>
      <c r="BR226" s="27" t="str">
        <f>IF($A226="","",(VLOOKUP($A226,ACOUSTIC_PIVOT_TABLE!$B$4:$AO$500,39,FALSE)))</f>
        <v/>
      </c>
      <c r="BS226" s="27" t="str">
        <f>IF($A226="","",(VLOOKUP($A226,ACOUSTIC_PIVOT_TABLE!$B$4:$AO$500,40,FALSE)))</f>
        <v/>
      </c>
    </row>
    <row r="227" spans="1:71" x14ac:dyDescent="0.25">
      <c r="A227" s="1" t="str">
        <f>IF(ACOUSTIC_PIVOT_TABLE!B229 = 0, "",ACOUSTIC_PIVOT_TABLE!B229)</f>
        <v/>
      </c>
      <c r="B227" s="1" t="str">
        <f>IF($A227="","",(VLOOKUP($A227,ACOUSTICS_COMBINED!$B$3:$AQ$501,21,FALSE)))</f>
        <v/>
      </c>
      <c r="C227" s="1" t="str">
        <f>IF($A227="","",(VLOOKUP($A227,ACOUSTICS_COMBINED!$B$3:$AQ$501,22,FALSE)))</f>
        <v/>
      </c>
      <c r="D227" s="1" t="str">
        <f>IF($A227="","",(VLOOKUP($A227,ACOUSTICS_COMBINED!$B$3:$AQ$501,12,FALSE)))</f>
        <v/>
      </c>
      <c r="E227" s="1" t="str">
        <f>IF($A227="","",(VLOOKUP($A227,ACOUSTICS_COMBINED!$B$3:$AQ$501,13,FALSE)))</f>
        <v/>
      </c>
      <c r="F227" s="1" t="str">
        <f>IF($A227="","",(VLOOKUP($A227,ACOUSTICS_COMBINED!$B$3:$AQ$501,14,FALSE)))</f>
        <v/>
      </c>
      <c r="G227" s="1" t="str">
        <f>IF($A227="","",(VLOOKUP($A227,ACOUSTICS_COMBINED!$B$3:$AQ$501,23,FALSE)))</f>
        <v/>
      </c>
      <c r="H227" s="1" t="str">
        <f>IF($A227="","",(VLOOKUP($A227,ACOUSTICS_COMBINED!$B$3:$AQ$501,24,FALSE)))</f>
        <v/>
      </c>
      <c r="I227" s="1" t="str">
        <f>IF($A227="","",(VLOOKUP($A227,ACOUSTICS_COMBINED!$B$3:$AQ$501,15,FALSE)))</f>
        <v/>
      </c>
      <c r="J227" s="1" t="str">
        <f>IF($A227="","",(VLOOKUP($A227,ACOUSTICS_COMBINED!$B$3:$AQ$501,16,FALSE)))</f>
        <v/>
      </c>
      <c r="K227" s="1" t="str">
        <f>IF($A227="","",(VLOOKUP($A227,ACOUSTICS_COMBINED!$B$3:$AQ$501,17,FALSE)))</f>
        <v/>
      </c>
      <c r="L227" s="1" t="str">
        <f>IF($A227="","",(VLOOKUP($A227,ACOUSTICS_COMBINED!$B$3:$AQ$501,18,FALSE)))</f>
        <v/>
      </c>
      <c r="M227" s="1" t="str">
        <f>IF($A227="","",(VLOOKUP($A227,ACOUSTICS_COMBINED!$B$3:$AQ$501,25,FALSE)))</f>
        <v/>
      </c>
      <c r="N227" s="16" t="str">
        <f>IF($A227="","",(VLOOKUP($A227,ACOUSTICS_COMBINED!$B$3:$AQ$501,19,FALSE)))</f>
        <v/>
      </c>
      <c r="O227" s="16" t="str">
        <f>IF($A227="","",(VLOOKUP($A227,ACOUSTICS_COMBINED!$B$3:$AQ$501,20,FALSE)))</f>
        <v/>
      </c>
      <c r="P227" s="1" t="str">
        <f>IF($A227="","",(VLOOKUP($A227,ACOUSTICS_COMBINED!$B$3:$AQ$501,26,FALSE)))</f>
        <v/>
      </c>
      <c r="Q227" s="1" t="str">
        <f>IF($A227="","",(VLOOKUP($A227,ACOUSTICS_COMBINED!$B$3:$AQ$501,27,FALSE)))</f>
        <v/>
      </c>
      <c r="R227" s="1" t="str">
        <f>IF($A227="","",(VLOOKUP($A227,ACOUSTICS_COMBINED!$B$3:$AQ$501,28,FALSE)))</f>
        <v/>
      </c>
      <c r="S227" s="1" t="str">
        <f>IF($A227="","",(VLOOKUP($A227,ACOUSTICS_COMBINED!$B$3:$AQ$501,29,FALSE)))</f>
        <v/>
      </c>
      <c r="T227" s="1" t="str">
        <f>IF($A227="","",(VLOOKUP($A227,ACOUSTICS_COMBINED!$B$3:$AQ$501,30,FALSE)))</f>
        <v/>
      </c>
      <c r="U227" s="1" t="str">
        <f>IF($A227="","",(VLOOKUP($A227,ACOUSTICS_COMBINED!$B$3:$AQ$501,31,FALSE)))</f>
        <v/>
      </c>
      <c r="V227" s="1" t="str">
        <f>IF($A227="","",(VLOOKUP($A227,ACOUSTICS_COMBINED!$B$3:$AQ$501,32,FALSE)))</f>
        <v/>
      </c>
      <c r="W227" s="1" t="str">
        <f>IF($A227="","",(VLOOKUP($A227,ACOUSTICS_COMBINED!$B$3:$AQ$501,33,FALSE)))</f>
        <v/>
      </c>
      <c r="X227" s="1" t="str">
        <f>IF($A227="","",(VLOOKUP($A227,ACOUSTICS_COMBINED!$B$3:$AQ$501,34,FALSE)))</f>
        <v/>
      </c>
      <c r="Y227" s="1" t="str">
        <f>IF($A227="","",(VLOOKUP($A227,ACOUSTICS_COMBINED!$B$3:$AQ$501,35,FALSE)))</f>
        <v/>
      </c>
      <c r="Z227" s="1" t="str">
        <f>IF($A227="","",(VLOOKUP($A227,ACOUSTICS_COMBINED!$B$3:$AQ$501,36,FALSE)))</f>
        <v/>
      </c>
      <c r="AA227" s="1" t="str">
        <f>IF($A227="","",(VLOOKUP($A227,ACOUSTICS_COMBINED!$B$3:$AQ$501,37,FALSE)))</f>
        <v/>
      </c>
      <c r="AB227" s="1" t="str">
        <f>IF($A227="","",(VLOOKUP($A227,ACOUSTICS_COMBINED!$B$3:$AQ$501,38,FALSE)))</f>
        <v/>
      </c>
      <c r="AC227" s="1" t="str">
        <f>IF($A227="","",(VLOOKUP($A227,ACOUSTICS_COMBINED!$B$3:$AQ$501,39,FALSE)))</f>
        <v/>
      </c>
      <c r="AD227" s="1" t="str">
        <f>IF($A227="","",(VLOOKUP($A227,ACOUSTICS_COMBINED!$B$3:$AQ$501,40,FALSE)))</f>
        <v/>
      </c>
      <c r="AE227" s="1" t="str">
        <f>IF($A227="","",(VLOOKUP($A227,ACOUSTICS_COMBINED!$B$3:$AQ$501,41,FALSE)))</f>
        <v/>
      </c>
      <c r="AF227" s="1" t="str">
        <f>IF($A227="","",(VLOOKUP($A227,ACOUSTICS_COMBINED!$B$3:$AQ$501,42,FALSE)))</f>
        <v/>
      </c>
      <c r="AG227" s="27" t="str">
        <f>IF($A227="","",(VLOOKUP($A227,ACOUSTIC_PIVOT_TABLE!$B$4:$AO$500,2,FALSE)))</f>
        <v/>
      </c>
      <c r="AH227" s="27" t="str">
        <f>IF($A227="","",(VLOOKUP($A227,ACOUSTIC_PIVOT_TABLE!$B$4:$AO$500,3,FALSE)))</f>
        <v/>
      </c>
      <c r="AI227" s="27" t="str">
        <f>IF($A227="","",(VLOOKUP($A227,ACOUSTIC_PIVOT_TABLE!$B$4:$AO$500,4,FALSE)))</f>
        <v/>
      </c>
      <c r="AJ227" s="27" t="str">
        <f>IF($A227="","",(VLOOKUP($A227,ACOUSTIC_PIVOT_TABLE!$B$4:$AO$500,5,FALSE)))</f>
        <v/>
      </c>
      <c r="AK227" s="27" t="str">
        <f>IF($A227="","",(VLOOKUP($A227,ACOUSTIC_PIVOT_TABLE!$B$4:$AO$500,6,FALSE)))</f>
        <v/>
      </c>
      <c r="AL227" s="27" t="str">
        <f>IF($A227="","",(VLOOKUP($A227,ACOUSTIC_PIVOT_TABLE!$B$4:$AO$500,7,FALSE)))</f>
        <v/>
      </c>
      <c r="AM227" s="27" t="str">
        <f>IF($A227="","",(VLOOKUP($A227,ACOUSTIC_PIVOT_TABLE!$B$4:$AO$500,8,FALSE)))</f>
        <v/>
      </c>
      <c r="AN227" s="27" t="str">
        <f>IF($A227="","",(VLOOKUP($A227,ACOUSTIC_PIVOT_TABLE!$B$4:$AO$500,9,FALSE)))</f>
        <v/>
      </c>
      <c r="AO227" s="27" t="str">
        <f>IF($A227="","",(VLOOKUP($A227,ACOUSTIC_PIVOT_TABLE!$B$4:$AO$500,10,FALSE)))</f>
        <v/>
      </c>
      <c r="AP227" s="27" t="str">
        <f>IF($A227="","",(VLOOKUP($A227,ACOUSTIC_PIVOT_TABLE!$B$4:$AO$500,11,FALSE)))</f>
        <v/>
      </c>
      <c r="AQ227" s="27" t="str">
        <f>IF($A227="","",(VLOOKUP($A227,ACOUSTIC_PIVOT_TABLE!$B$4:$AO$500,12,FALSE)))</f>
        <v/>
      </c>
      <c r="AR227" s="27" t="str">
        <f>IF($A227="","",(VLOOKUP($A227,ACOUSTIC_PIVOT_TABLE!$B$4:$AO$500,13,FALSE)))</f>
        <v/>
      </c>
      <c r="AS227" s="27" t="str">
        <f>IF($A227="","",(VLOOKUP($A227,ACOUSTIC_PIVOT_TABLE!$B$4:$AO$500,14,FALSE)))</f>
        <v/>
      </c>
      <c r="AT227" s="27" t="str">
        <f>IF($A227="","",(VLOOKUP($A227,ACOUSTIC_PIVOT_TABLE!$B$4:$AO$500,15,FALSE)))</f>
        <v/>
      </c>
      <c r="AU227" s="27" t="str">
        <f>IF($A227="","",(VLOOKUP($A227,ACOUSTIC_PIVOT_TABLE!$B$4:$AO$500,16,FALSE)))</f>
        <v/>
      </c>
      <c r="AV227" s="27" t="str">
        <f>IF($A227="","",(VLOOKUP($A227,ACOUSTIC_PIVOT_TABLE!$B$4:$AO$500,17,FALSE)))</f>
        <v/>
      </c>
      <c r="AW227" s="27" t="str">
        <f>IF($A227="","",(VLOOKUP($A227,ACOUSTIC_PIVOT_TABLE!$B$4:$AO$500,18,FALSE)))</f>
        <v/>
      </c>
      <c r="AX227" s="27" t="str">
        <f>IF($A227="","",(VLOOKUP($A227,ACOUSTIC_PIVOT_TABLE!$B$4:$AO$500,19,FALSE)))</f>
        <v/>
      </c>
      <c r="AY227" s="27" t="str">
        <f>IF($A227="","",(VLOOKUP($A227,ACOUSTIC_PIVOT_TABLE!$B$4:$AO$500,20,FALSE)))</f>
        <v/>
      </c>
      <c r="AZ227" s="27" t="str">
        <f>IF($A227="","",(VLOOKUP($A227,ACOUSTIC_PIVOT_TABLE!$B$4:$AO$500,21,FALSE)))</f>
        <v/>
      </c>
      <c r="BA227" s="27" t="str">
        <f>IF($A227="","",(VLOOKUP($A227,ACOUSTIC_PIVOT_TABLE!$B$4:$AO$500,22,FALSE)))</f>
        <v/>
      </c>
      <c r="BB227" s="27" t="str">
        <f>IF($A227="","",(VLOOKUP($A227,ACOUSTIC_PIVOT_TABLE!$B$4:$AO$500,23,FALSE)))</f>
        <v/>
      </c>
      <c r="BC227" s="27" t="str">
        <f>IF($A227="","",(VLOOKUP($A227,ACOUSTIC_PIVOT_TABLE!$B$4:$AO$500,24,FALSE)))</f>
        <v/>
      </c>
      <c r="BD227" s="27" t="str">
        <f>IF($A227="","",(VLOOKUP($A227,ACOUSTIC_PIVOT_TABLE!$B$4:$AO$500,25,FALSE)))</f>
        <v/>
      </c>
      <c r="BE227" s="27" t="str">
        <f>IF($A227="","",(VLOOKUP($A227,ACOUSTIC_PIVOT_TABLE!$B$4:$AO$500,26,FALSE)))</f>
        <v/>
      </c>
      <c r="BF227" s="27" t="str">
        <f>IF($A227="","",(VLOOKUP($A227,ACOUSTIC_PIVOT_TABLE!$B$4:$AO$500,27,FALSE)))</f>
        <v/>
      </c>
      <c r="BG227" s="27" t="str">
        <f>IF($A227="","",(VLOOKUP($A227,ACOUSTIC_PIVOT_TABLE!$B$4:$AO$500,28,FALSE)))</f>
        <v/>
      </c>
      <c r="BH227" s="27" t="str">
        <f>IF($A227="","",(VLOOKUP($A227,ACOUSTIC_PIVOT_TABLE!$B$4:$AO$500,29,FALSE)))</f>
        <v/>
      </c>
      <c r="BI227" s="27" t="str">
        <f>IF($A227="","",(VLOOKUP($A227,ACOUSTIC_PIVOT_TABLE!$B$4:$AO$500,30,FALSE)))</f>
        <v/>
      </c>
      <c r="BJ227" s="27" t="str">
        <f>IF($A227="","",(VLOOKUP($A227,ACOUSTIC_PIVOT_TABLE!$B$4:$AO$500,31,FALSE)))</f>
        <v/>
      </c>
      <c r="BK227" s="27" t="str">
        <f>IF($A227="","",(VLOOKUP($A227,ACOUSTIC_PIVOT_TABLE!$B$4:$AO$500,32,FALSE)))</f>
        <v/>
      </c>
      <c r="BL227" s="27" t="str">
        <f>IF($A227="","",(VLOOKUP($A227,ACOUSTIC_PIVOT_TABLE!$B$4:$AO$500,33,FALSE)))</f>
        <v/>
      </c>
      <c r="BM227" s="27" t="str">
        <f>IF($A227="","",(VLOOKUP($A227,ACOUSTIC_PIVOT_TABLE!$B$4:$AO$500,34,FALSE)))</f>
        <v/>
      </c>
      <c r="BN227" s="27" t="str">
        <f>IF($A227="","",(VLOOKUP($A227,ACOUSTIC_PIVOT_TABLE!$B$4:$AO$500,35,FALSE)))</f>
        <v/>
      </c>
      <c r="BO227" s="27" t="str">
        <f>IF($A227="","",(VLOOKUP($A227,ACOUSTIC_PIVOT_TABLE!$B$4:$AO$500,36,FALSE)))</f>
        <v/>
      </c>
      <c r="BP227" s="27" t="str">
        <f>IF($A227="","",(VLOOKUP($A227,ACOUSTIC_PIVOT_TABLE!$B$4:$AO$500,37,FALSE)))</f>
        <v/>
      </c>
      <c r="BQ227" s="27" t="str">
        <f>IF($A227="","",(VLOOKUP($A227,ACOUSTIC_PIVOT_TABLE!$B$4:$AO$500,38,FALSE)))</f>
        <v/>
      </c>
      <c r="BR227" s="27" t="str">
        <f>IF($A227="","",(VLOOKUP($A227,ACOUSTIC_PIVOT_TABLE!$B$4:$AO$500,39,FALSE)))</f>
        <v/>
      </c>
      <c r="BS227" s="27" t="str">
        <f>IF($A227="","",(VLOOKUP($A227,ACOUSTIC_PIVOT_TABLE!$B$4:$AO$500,40,FALSE)))</f>
        <v/>
      </c>
    </row>
    <row r="228" spans="1:71" x14ac:dyDescent="0.25">
      <c r="A228" s="1" t="str">
        <f>IF(ACOUSTIC_PIVOT_TABLE!B230 = 0, "",ACOUSTIC_PIVOT_TABLE!B230)</f>
        <v/>
      </c>
      <c r="B228" s="1" t="str">
        <f>IF($A228="","",(VLOOKUP($A228,ACOUSTICS_COMBINED!$B$3:$AQ$501,21,FALSE)))</f>
        <v/>
      </c>
      <c r="C228" s="1" t="str">
        <f>IF($A228="","",(VLOOKUP($A228,ACOUSTICS_COMBINED!$B$3:$AQ$501,22,FALSE)))</f>
        <v/>
      </c>
      <c r="D228" s="1" t="str">
        <f>IF($A228="","",(VLOOKUP($A228,ACOUSTICS_COMBINED!$B$3:$AQ$501,12,FALSE)))</f>
        <v/>
      </c>
      <c r="E228" s="1" t="str">
        <f>IF($A228="","",(VLOOKUP($A228,ACOUSTICS_COMBINED!$B$3:$AQ$501,13,FALSE)))</f>
        <v/>
      </c>
      <c r="F228" s="1" t="str">
        <f>IF($A228="","",(VLOOKUP($A228,ACOUSTICS_COMBINED!$B$3:$AQ$501,14,FALSE)))</f>
        <v/>
      </c>
      <c r="G228" s="1" t="str">
        <f>IF($A228="","",(VLOOKUP($A228,ACOUSTICS_COMBINED!$B$3:$AQ$501,23,FALSE)))</f>
        <v/>
      </c>
      <c r="H228" s="1" t="str">
        <f>IF($A228="","",(VLOOKUP($A228,ACOUSTICS_COMBINED!$B$3:$AQ$501,24,FALSE)))</f>
        <v/>
      </c>
      <c r="I228" s="1" t="str">
        <f>IF($A228="","",(VLOOKUP($A228,ACOUSTICS_COMBINED!$B$3:$AQ$501,15,FALSE)))</f>
        <v/>
      </c>
      <c r="J228" s="1" t="str">
        <f>IF($A228="","",(VLOOKUP($A228,ACOUSTICS_COMBINED!$B$3:$AQ$501,16,FALSE)))</f>
        <v/>
      </c>
      <c r="K228" s="1" t="str">
        <f>IF($A228="","",(VLOOKUP($A228,ACOUSTICS_COMBINED!$B$3:$AQ$501,17,FALSE)))</f>
        <v/>
      </c>
      <c r="L228" s="1" t="str">
        <f>IF($A228="","",(VLOOKUP($A228,ACOUSTICS_COMBINED!$B$3:$AQ$501,18,FALSE)))</f>
        <v/>
      </c>
      <c r="M228" s="1" t="str">
        <f>IF($A228="","",(VLOOKUP($A228,ACOUSTICS_COMBINED!$B$3:$AQ$501,25,FALSE)))</f>
        <v/>
      </c>
      <c r="N228" s="16" t="str">
        <f>IF($A228="","",(VLOOKUP($A228,ACOUSTICS_COMBINED!$B$3:$AQ$501,19,FALSE)))</f>
        <v/>
      </c>
      <c r="O228" s="16" t="str">
        <f>IF($A228="","",(VLOOKUP($A228,ACOUSTICS_COMBINED!$B$3:$AQ$501,20,FALSE)))</f>
        <v/>
      </c>
      <c r="P228" s="1" t="str">
        <f>IF($A228="","",(VLOOKUP($A228,ACOUSTICS_COMBINED!$B$3:$AQ$501,26,FALSE)))</f>
        <v/>
      </c>
      <c r="Q228" s="1" t="str">
        <f>IF($A228="","",(VLOOKUP($A228,ACOUSTICS_COMBINED!$B$3:$AQ$501,27,FALSE)))</f>
        <v/>
      </c>
      <c r="R228" s="1" t="str">
        <f>IF($A228="","",(VLOOKUP($A228,ACOUSTICS_COMBINED!$B$3:$AQ$501,28,FALSE)))</f>
        <v/>
      </c>
      <c r="S228" s="1" t="str">
        <f>IF($A228="","",(VLOOKUP($A228,ACOUSTICS_COMBINED!$B$3:$AQ$501,29,FALSE)))</f>
        <v/>
      </c>
      <c r="T228" s="1" t="str">
        <f>IF($A228="","",(VLOOKUP($A228,ACOUSTICS_COMBINED!$B$3:$AQ$501,30,FALSE)))</f>
        <v/>
      </c>
      <c r="U228" s="1" t="str">
        <f>IF($A228="","",(VLOOKUP($A228,ACOUSTICS_COMBINED!$B$3:$AQ$501,31,FALSE)))</f>
        <v/>
      </c>
      <c r="V228" s="1" t="str">
        <f>IF($A228="","",(VLOOKUP($A228,ACOUSTICS_COMBINED!$B$3:$AQ$501,32,FALSE)))</f>
        <v/>
      </c>
      <c r="W228" s="1" t="str">
        <f>IF($A228="","",(VLOOKUP($A228,ACOUSTICS_COMBINED!$B$3:$AQ$501,33,FALSE)))</f>
        <v/>
      </c>
      <c r="X228" s="1" t="str">
        <f>IF($A228="","",(VLOOKUP($A228,ACOUSTICS_COMBINED!$B$3:$AQ$501,34,FALSE)))</f>
        <v/>
      </c>
      <c r="Y228" s="1" t="str">
        <f>IF($A228="","",(VLOOKUP($A228,ACOUSTICS_COMBINED!$B$3:$AQ$501,35,FALSE)))</f>
        <v/>
      </c>
      <c r="Z228" s="1" t="str">
        <f>IF($A228="","",(VLOOKUP($A228,ACOUSTICS_COMBINED!$B$3:$AQ$501,36,FALSE)))</f>
        <v/>
      </c>
      <c r="AA228" s="1" t="str">
        <f>IF($A228="","",(VLOOKUP($A228,ACOUSTICS_COMBINED!$B$3:$AQ$501,37,FALSE)))</f>
        <v/>
      </c>
      <c r="AB228" s="1" t="str">
        <f>IF($A228="","",(VLOOKUP($A228,ACOUSTICS_COMBINED!$B$3:$AQ$501,38,FALSE)))</f>
        <v/>
      </c>
      <c r="AC228" s="1" t="str">
        <f>IF($A228="","",(VLOOKUP($A228,ACOUSTICS_COMBINED!$B$3:$AQ$501,39,FALSE)))</f>
        <v/>
      </c>
      <c r="AD228" s="1" t="str">
        <f>IF($A228="","",(VLOOKUP($A228,ACOUSTICS_COMBINED!$B$3:$AQ$501,40,FALSE)))</f>
        <v/>
      </c>
      <c r="AE228" s="1" t="str">
        <f>IF($A228="","",(VLOOKUP($A228,ACOUSTICS_COMBINED!$B$3:$AQ$501,41,FALSE)))</f>
        <v/>
      </c>
      <c r="AF228" s="1" t="str">
        <f>IF($A228="","",(VLOOKUP($A228,ACOUSTICS_COMBINED!$B$3:$AQ$501,42,FALSE)))</f>
        <v/>
      </c>
      <c r="AG228" s="27" t="str">
        <f>IF($A228="","",(VLOOKUP($A228,ACOUSTIC_PIVOT_TABLE!$B$4:$AO$500,2,FALSE)))</f>
        <v/>
      </c>
      <c r="AH228" s="27" t="str">
        <f>IF($A228="","",(VLOOKUP($A228,ACOUSTIC_PIVOT_TABLE!$B$4:$AO$500,3,FALSE)))</f>
        <v/>
      </c>
      <c r="AI228" s="27" t="str">
        <f>IF($A228="","",(VLOOKUP($A228,ACOUSTIC_PIVOT_TABLE!$B$4:$AO$500,4,FALSE)))</f>
        <v/>
      </c>
      <c r="AJ228" s="27" t="str">
        <f>IF($A228="","",(VLOOKUP($A228,ACOUSTIC_PIVOT_TABLE!$B$4:$AO$500,5,FALSE)))</f>
        <v/>
      </c>
      <c r="AK228" s="27" t="str">
        <f>IF($A228="","",(VLOOKUP($A228,ACOUSTIC_PIVOT_TABLE!$B$4:$AO$500,6,FALSE)))</f>
        <v/>
      </c>
      <c r="AL228" s="27" t="str">
        <f>IF($A228="","",(VLOOKUP($A228,ACOUSTIC_PIVOT_TABLE!$B$4:$AO$500,7,FALSE)))</f>
        <v/>
      </c>
      <c r="AM228" s="27" t="str">
        <f>IF($A228="","",(VLOOKUP($A228,ACOUSTIC_PIVOT_TABLE!$B$4:$AO$500,8,FALSE)))</f>
        <v/>
      </c>
      <c r="AN228" s="27" t="str">
        <f>IF($A228="","",(VLOOKUP($A228,ACOUSTIC_PIVOT_TABLE!$B$4:$AO$500,9,FALSE)))</f>
        <v/>
      </c>
      <c r="AO228" s="27" t="str">
        <f>IF($A228="","",(VLOOKUP($A228,ACOUSTIC_PIVOT_TABLE!$B$4:$AO$500,10,FALSE)))</f>
        <v/>
      </c>
      <c r="AP228" s="27" t="str">
        <f>IF($A228="","",(VLOOKUP($A228,ACOUSTIC_PIVOT_TABLE!$B$4:$AO$500,11,FALSE)))</f>
        <v/>
      </c>
      <c r="AQ228" s="27" t="str">
        <f>IF($A228="","",(VLOOKUP($A228,ACOUSTIC_PIVOT_TABLE!$B$4:$AO$500,12,FALSE)))</f>
        <v/>
      </c>
      <c r="AR228" s="27" t="str">
        <f>IF($A228="","",(VLOOKUP($A228,ACOUSTIC_PIVOT_TABLE!$B$4:$AO$500,13,FALSE)))</f>
        <v/>
      </c>
      <c r="AS228" s="27" t="str">
        <f>IF($A228="","",(VLOOKUP($A228,ACOUSTIC_PIVOT_TABLE!$B$4:$AO$500,14,FALSE)))</f>
        <v/>
      </c>
      <c r="AT228" s="27" t="str">
        <f>IF($A228="","",(VLOOKUP($A228,ACOUSTIC_PIVOT_TABLE!$B$4:$AO$500,15,FALSE)))</f>
        <v/>
      </c>
      <c r="AU228" s="27" t="str">
        <f>IF($A228="","",(VLOOKUP($A228,ACOUSTIC_PIVOT_TABLE!$B$4:$AO$500,16,FALSE)))</f>
        <v/>
      </c>
      <c r="AV228" s="27" t="str">
        <f>IF($A228="","",(VLOOKUP($A228,ACOUSTIC_PIVOT_TABLE!$B$4:$AO$500,17,FALSE)))</f>
        <v/>
      </c>
      <c r="AW228" s="27" t="str">
        <f>IF($A228="","",(VLOOKUP($A228,ACOUSTIC_PIVOT_TABLE!$B$4:$AO$500,18,FALSE)))</f>
        <v/>
      </c>
      <c r="AX228" s="27" t="str">
        <f>IF($A228="","",(VLOOKUP($A228,ACOUSTIC_PIVOT_TABLE!$B$4:$AO$500,19,FALSE)))</f>
        <v/>
      </c>
      <c r="AY228" s="27" t="str">
        <f>IF($A228="","",(VLOOKUP($A228,ACOUSTIC_PIVOT_TABLE!$B$4:$AO$500,20,FALSE)))</f>
        <v/>
      </c>
      <c r="AZ228" s="27" t="str">
        <f>IF($A228="","",(VLOOKUP($A228,ACOUSTIC_PIVOT_TABLE!$B$4:$AO$500,21,FALSE)))</f>
        <v/>
      </c>
      <c r="BA228" s="27" t="str">
        <f>IF($A228="","",(VLOOKUP($A228,ACOUSTIC_PIVOT_TABLE!$B$4:$AO$500,22,FALSE)))</f>
        <v/>
      </c>
      <c r="BB228" s="27" t="str">
        <f>IF($A228="","",(VLOOKUP($A228,ACOUSTIC_PIVOT_TABLE!$B$4:$AO$500,23,FALSE)))</f>
        <v/>
      </c>
      <c r="BC228" s="27" t="str">
        <f>IF($A228="","",(VLOOKUP($A228,ACOUSTIC_PIVOT_TABLE!$B$4:$AO$500,24,FALSE)))</f>
        <v/>
      </c>
      <c r="BD228" s="27" t="str">
        <f>IF($A228="","",(VLOOKUP($A228,ACOUSTIC_PIVOT_TABLE!$B$4:$AO$500,25,FALSE)))</f>
        <v/>
      </c>
      <c r="BE228" s="27" t="str">
        <f>IF($A228="","",(VLOOKUP($A228,ACOUSTIC_PIVOT_TABLE!$B$4:$AO$500,26,FALSE)))</f>
        <v/>
      </c>
      <c r="BF228" s="27" t="str">
        <f>IF($A228="","",(VLOOKUP($A228,ACOUSTIC_PIVOT_TABLE!$B$4:$AO$500,27,FALSE)))</f>
        <v/>
      </c>
      <c r="BG228" s="27" t="str">
        <f>IF($A228="","",(VLOOKUP($A228,ACOUSTIC_PIVOT_TABLE!$B$4:$AO$500,28,FALSE)))</f>
        <v/>
      </c>
      <c r="BH228" s="27" t="str">
        <f>IF($A228="","",(VLOOKUP($A228,ACOUSTIC_PIVOT_TABLE!$B$4:$AO$500,29,FALSE)))</f>
        <v/>
      </c>
      <c r="BI228" s="27" t="str">
        <f>IF($A228="","",(VLOOKUP($A228,ACOUSTIC_PIVOT_TABLE!$B$4:$AO$500,30,FALSE)))</f>
        <v/>
      </c>
      <c r="BJ228" s="27" t="str">
        <f>IF($A228="","",(VLOOKUP($A228,ACOUSTIC_PIVOT_TABLE!$B$4:$AO$500,31,FALSE)))</f>
        <v/>
      </c>
      <c r="BK228" s="27" t="str">
        <f>IF($A228="","",(VLOOKUP($A228,ACOUSTIC_PIVOT_TABLE!$B$4:$AO$500,32,FALSE)))</f>
        <v/>
      </c>
      <c r="BL228" s="27" t="str">
        <f>IF($A228="","",(VLOOKUP($A228,ACOUSTIC_PIVOT_TABLE!$B$4:$AO$500,33,FALSE)))</f>
        <v/>
      </c>
      <c r="BM228" s="27" t="str">
        <f>IF($A228="","",(VLOOKUP($A228,ACOUSTIC_PIVOT_TABLE!$B$4:$AO$500,34,FALSE)))</f>
        <v/>
      </c>
      <c r="BN228" s="27" t="str">
        <f>IF($A228="","",(VLOOKUP($A228,ACOUSTIC_PIVOT_TABLE!$B$4:$AO$500,35,FALSE)))</f>
        <v/>
      </c>
      <c r="BO228" s="27" t="str">
        <f>IF($A228="","",(VLOOKUP($A228,ACOUSTIC_PIVOT_TABLE!$B$4:$AO$500,36,FALSE)))</f>
        <v/>
      </c>
      <c r="BP228" s="27" t="str">
        <f>IF($A228="","",(VLOOKUP($A228,ACOUSTIC_PIVOT_TABLE!$B$4:$AO$500,37,FALSE)))</f>
        <v/>
      </c>
      <c r="BQ228" s="27" t="str">
        <f>IF($A228="","",(VLOOKUP($A228,ACOUSTIC_PIVOT_TABLE!$B$4:$AO$500,38,FALSE)))</f>
        <v/>
      </c>
      <c r="BR228" s="27" t="str">
        <f>IF($A228="","",(VLOOKUP($A228,ACOUSTIC_PIVOT_TABLE!$B$4:$AO$500,39,FALSE)))</f>
        <v/>
      </c>
      <c r="BS228" s="27" t="str">
        <f>IF($A228="","",(VLOOKUP($A228,ACOUSTIC_PIVOT_TABLE!$B$4:$AO$500,40,FALSE)))</f>
        <v/>
      </c>
    </row>
    <row r="229" spans="1:71" x14ac:dyDescent="0.25">
      <c r="A229" s="1" t="str">
        <f>IF(ACOUSTIC_PIVOT_TABLE!B231 = 0, "",ACOUSTIC_PIVOT_TABLE!B231)</f>
        <v/>
      </c>
      <c r="B229" s="1" t="str">
        <f>IF($A229="","",(VLOOKUP($A229,ACOUSTICS_COMBINED!$B$3:$AQ$501,21,FALSE)))</f>
        <v/>
      </c>
      <c r="C229" s="1" t="str">
        <f>IF($A229="","",(VLOOKUP($A229,ACOUSTICS_COMBINED!$B$3:$AQ$501,22,FALSE)))</f>
        <v/>
      </c>
      <c r="D229" s="1" t="str">
        <f>IF($A229="","",(VLOOKUP($A229,ACOUSTICS_COMBINED!$B$3:$AQ$501,12,FALSE)))</f>
        <v/>
      </c>
      <c r="E229" s="1" t="str">
        <f>IF($A229="","",(VLOOKUP($A229,ACOUSTICS_COMBINED!$B$3:$AQ$501,13,FALSE)))</f>
        <v/>
      </c>
      <c r="F229" s="1" t="str">
        <f>IF($A229="","",(VLOOKUP($A229,ACOUSTICS_COMBINED!$B$3:$AQ$501,14,FALSE)))</f>
        <v/>
      </c>
      <c r="G229" s="1" t="str">
        <f>IF($A229="","",(VLOOKUP($A229,ACOUSTICS_COMBINED!$B$3:$AQ$501,23,FALSE)))</f>
        <v/>
      </c>
      <c r="H229" s="1" t="str">
        <f>IF($A229="","",(VLOOKUP($A229,ACOUSTICS_COMBINED!$B$3:$AQ$501,24,FALSE)))</f>
        <v/>
      </c>
      <c r="I229" s="1" t="str">
        <f>IF($A229="","",(VLOOKUP($A229,ACOUSTICS_COMBINED!$B$3:$AQ$501,15,FALSE)))</f>
        <v/>
      </c>
      <c r="J229" s="1" t="str">
        <f>IF($A229="","",(VLOOKUP($A229,ACOUSTICS_COMBINED!$B$3:$AQ$501,16,FALSE)))</f>
        <v/>
      </c>
      <c r="K229" s="1" t="str">
        <f>IF($A229="","",(VLOOKUP($A229,ACOUSTICS_COMBINED!$B$3:$AQ$501,17,FALSE)))</f>
        <v/>
      </c>
      <c r="L229" s="1" t="str">
        <f>IF($A229="","",(VLOOKUP($A229,ACOUSTICS_COMBINED!$B$3:$AQ$501,18,FALSE)))</f>
        <v/>
      </c>
      <c r="M229" s="1" t="str">
        <f>IF($A229="","",(VLOOKUP($A229,ACOUSTICS_COMBINED!$B$3:$AQ$501,25,FALSE)))</f>
        <v/>
      </c>
      <c r="N229" s="16" t="str">
        <f>IF($A229="","",(VLOOKUP($A229,ACOUSTICS_COMBINED!$B$3:$AQ$501,19,FALSE)))</f>
        <v/>
      </c>
      <c r="O229" s="16" t="str">
        <f>IF($A229="","",(VLOOKUP($A229,ACOUSTICS_COMBINED!$B$3:$AQ$501,20,FALSE)))</f>
        <v/>
      </c>
      <c r="P229" s="1" t="str">
        <f>IF($A229="","",(VLOOKUP($A229,ACOUSTICS_COMBINED!$B$3:$AQ$501,26,FALSE)))</f>
        <v/>
      </c>
      <c r="Q229" s="1" t="str">
        <f>IF($A229="","",(VLOOKUP($A229,ACOUSTICS_COMBINED!$B$3:$AQ$501,27,FALSE)))</f>
        <v/>
      </c>
      <c r="R229" s="1" t="str">
        <f>IF($A229="","",(VLOOKUP($A229,ACOUSTICS_COMBINED!$B$3:$AQ$501,28,FALSE)))</f>
        <v/>
      </c>
      <c r="S229" s="1" t="str">
        <f>IF($A229="","",(VLOOKUP($A229,ACOUSTICS_COMBINED!$B$3:$AQ$501,29,FALSE)))</f>
        <v/>
      </c>
      <c r="T229" s="1" t="str">
        <f>IF($A229="","",(VLOOKUP($A229,ACOUSTICS_COMBINED!$B$3:$AQ$501,30,FALSE)))</f>
        <v/>
      </c>
      <c r="U229" s="1" t="str">
        <f>IF($A229="","",(VLOOKUP($A229,ACOUSTICS_COMBINED!$B$3:$AQ$501,31,FALSE)))</f>
        <v/>
      </c>
      <c r="V229" s="1" t="str">
        <f>IF($A229="","",(VLOOKUP($A229,ACOUSTICS_COMBINED!$B$3:$AQ$501,32,FALSE)))</f>
        <v/>
      </c>
      <c r="W229" s="1" t="str">
        <f>IF($A229="","",(VLOOKUP($A229,ACOUSTICS_COMBINED!$B$3:$AQ$501,33,FALSE)))</f>
        <v/>
      </c>
      <c r="X229" s="1" t="str">
        <f>IF($A229="","",(VLOOKUP($A229,ACOUSTICS_COMBINED!$B$3:$AQ$501,34,FALSE)))</f>
        <v/>
      </c>
      <c r="Y229" s="1" t="str">
        <f>IF($A229="","",(VLOOKUP($A229,ACOUSTICS_COMBINED!$B$3:$AQ$501,35,FALSE)))</f>
        <v/>
      </c>
      <c r="Z229" s="1" t="str">
        <f>IF($A229="","",(VLOOKUP($A229,ACOUSTICS_COMBINED!$B$3:$AQ$501,36,FALSE)))</f>
        <v/>
      </c>
      <c r="AA229" s="1" t="str">
        <f>IF($A229="","",(VLOOKUP($A229,ACOUSTICS_COMBINED!$B$3:$AQ$501,37,FALSE)))</f>
        <v/>
      </c>
      <c r="AB229" s="1" t="str">
        <f>IF($A229="","",(VLOOKUP($A229,ACOUSTICS_COMBINED!$B$3:$AQ$501,38,FALSE)))</f>
        <v/>
      </c>
      <c r="AC229" s="1" t="str">
        <f>IF($A229="","",(VLOOKUP($A229,ACOUSTICS_COMBINED!$B$3:$AQ$501,39,FALSE)))</f>
        <v/>
      </c>
      <c r="AD229" s="1" t="str">
        <f>IF($A229="","",(VLOOKUP($A229,ACOUSTICS_COMBINED!$B$3:$AQ$501,40,FALSE)))</f>
        <v/>
      </c>
      <c r="AE229" s="1" t="str">
        <f>IF($A229="","",(VLOOKUP($A229,ACOUSTICS_COMBINED!$B$3:$AQ$501,41,FALSE)))</f>
        <v/>
      </c>
      <c r="AF229" s="1" t="str">
        <f>IF($A229="","",(VLOOKUP($A229,ACOUSTICS_COMBINED!$B$3:$AQ$501,42,FALSE)))</f>
        <v/>
      </c>
      <c r="AG229" s="27" t="str">
        <f>IF($A229="","",(VLOOKUP($A229,ACOUSTIC_PIVOT_TABLE!$B$4:$AO$500,2,FALSE)))</f>
        <v/>
      </c>
      <c r="AH229" s="27" t="str">
        <f>IF($A229="","",(VLOOKUP($A229,ACOUSTIC_PIVOT_TABLE!$B$4:$AO$500,3,FALSE)))</f>
        <v/>
      </c>
      <c r="AI229" s="27" t="str">
        <f>IF($A229="","",(VLOOKUP($A229,ACOUSTIC_PIVOT_TABLE!$B$4:$AO$500,4,FALSE)))</f>
        <v/>
      </c>
      <c r="AJ229" s="27" t="str">
        <f>IF($A229="","",(VLOOKUP($A229,ACOUSTIC_PIVOT_TABLE!$B$4:$AO$500,5,FALSE)))</f>
        <v/>
      </c>
      <c r="AK229" s="27" t="str">
        <f>IF($A229="","",(VLOOKUP($A229,ACOUSTIC_PIVOT_TABLE!$B$4:$AO$500,6,FALSE)))</f>
        <v/>
      </c>
      <c r="AL229" s="27" t="str">
        <f>IF($A229="","",(VLOOKUP($A229,ACOUSTIC_PIVOT_TABLE!$B$4:$AO$500,7,FALSE)))</f>
        <v/>
      </c>
      <c r="AM229" s="27" t="str">
        <f>IF($A229="","",(VLOOKUP($A229,ACOUSTIC_PIVOT_TABLE!$B$4:$AO$500,8,FALSE)))</f>
        <v/>
      </c>
      <c r="AN229" s="27" t="str">
        <f>IF($A229="","",(VLOOKUP($A229,ACOUSTIC_PIVOT_TABLE!$B$4:$AO$500,9,FALSE)))</f>
        <v/>
      </c>
      <c r="AO229" s="27" t="str">
        <f>IF($A229="","",(VLOOKUP($A229,ACOUSTIC_PIVOT_TABLE!$B$4:$AO$500,10,FALSE)))</f>
        <v/>
      </c>
      <c r="AP229" s="27" t="str">
        <f>IF($A229="","",(VLOOKUP($A229,ACOUSTIC_PIVOT_TABLE!$B$4:$AO$500,11,FALSE)))</f>
        <v/>
      </c>
      <c r="AQ229" s="27" t="str">
        <f>IF($A229="","",(VLOOKUP($A229,ACOUSTIC_PIVOT_TABLE!$B$4:$AO$500,12,FALSE)))</f>
        <v/>
      </c>
      <c r="AR229" s="27" t="str">
        <f>IF($A229="","",(VLOOKUP($A229,ACOUSTIC_PIVOT_TABLE!$B$4:$AO$500,13,FALSE)))</f>
        <v/>
      </c>
      <c r="AS229" s="27" t="str">
        <f>IF($A229="","",(VLOOKUP($A229,ACOUSTIC_PIVOT_TABLE!$B$4:$AO$500,14,FALSE)))</f>
        <v/>
      </c>
      <c r="AT229" s="27" t="str">
        <f>IF($A229="","",(VLOOKUP($A229,ACOUSTIC_PIVOT_TABLE!$B$4:$AO$500,15,FALSE)))</f>
        <v/>
      </c>
      <c r="AU229" s="27" t="str">
        <f>IF($A229="","",(VLOOKUP($A229,ACOUSTIC_PIVOT_TABLE!$B$4:$AO$500,16,FALSE)))</f>
        <v/>
      </c>
      <c r="AV229" s="27" t="str">
        <f>IF($A229="","",(VLOOKUP($A229,ACOUSTIC_PIVOT_TABLE!$B$4:$AO$500,17,FALSE)))</f>
        <v/>
      </c>
      <c r="AW229" s="27" t="str">
        <f>IF($A229="","",(VLOOKUP($A229,ACOUSTIC_PIVOT_TABLE!$B$4:$AO$500,18,FALSE)))</f>
        <v/>
      </c>
      <c r="AX229" s="27" t="str">
        <f>IF($A229="","",(VLOOKUP($A229,ACOUSTIC_PIVOT_TABLE!$B$4:$AO$500,19,FALSE)))</f>
        <v/>
      </c>
      <c r="AY229" s="27" t="str">
        <f>IF($A229="","",(VLOOKUP($A229,ACOUSTIC_PIVOT_TABLE!$B$4:$AO$500,20,FALSE)))</f>
        <v/>
      </c>
      <c r="AZ229" s="27" t="str">
        <f>IF($A229="","",(VLOOKUP($A229,ACOUSTIC_PIVOT_TABLE!$B$4:$AO$500,21,FALSE)))</f>
        <v/>
      </c>
      <c r="BA229" s="27" t="str">
        <f>IF($A229="","",(VLOOKUP($A229,ACOUSTIC_PIVOT_TABLE!$B$4:$AO$500,22,FALSE)))</f>
        <v/>
      </c>
      <c r="BB229" s="27" t="str">
        <f>IF($A229="","",(VLOOKUP($A229,ACOUSTIC_PIVOT_TABLE!$B$4:$AO$500,23,FALSE)))</f>
        <v/>
      </c>
      <c r="BC229" s="27" t="str">
        <f>IF($A229="","",(VLOOKUP($A229,ACOUSTIC_PIVOT_TABLE!$B$4:$AO$500,24,FALSE)))</f>
        <v/>
      </c>
      <c r="BD229" s="27" t="str">
        <f>IF($A229="","",(VLOOKUP($A229,ACOUSTIC_PIVOT_TABLE!$B$4:$AO$500,25,FALSE)))</f>
        <v/>
      </c>
      <c r="BE229" s="27" t="str">
        <f>IF($A229="","",(VLOOKUP($A229,ACOUSTIC_PIVOT_TABLE!$B$4:$AO$500,26,FALSE)))</f>
        <v/>
      </c>
      <c r="BF229" s="27" t="str">
        <f>IF($A229="","",(VLOOKUP($A229,ACOUSTIC_PIVOT_TABLE!$B$4:$AO$500,27,FALSE)))</f>
        <v/>
      </c>
      <c r="BG229" s="27" t="str">
        <f>IF($A229="","",(VLOOKUP($A229,ACOUSTIC_PIVOT_TABLE!$B$4:$AO$500,28,FALSE)))</f>
        <v/>
      </c>
      <c r="BH229" s="27" t="str">
        <f>IF($A229="","",(VLOOKUP($A229,ACOUSTIC_PIVOT_TABLE!$B$4:$AO$500,29,FALSE)))</f>
        <v/>
      </c>
      <c r="BI229" s="27" t="str">
        <f>IF($A229="","",(VLOOKUP($A229,ACOUSTIC_PIVOT_TABLE!$B$4:$AO$500,30,FALSE)))</f>
        <v/>
      </c>
      <c r="BJ229" s="27" t="str">
        <f>IF($A229="","",(VLOOKUP($A229,ACOUSTIC_PIVOT_TABLE!$B$4:$AO$500,31,FALSE)))</f>
        <v/>
      </c>
      <c r="BK229" s="27" t="str">
        <f>IF($A229="","",(VLOOKUP($A229,ACOUSTIC_PIVOT_TABLE!$B$4:$AO$500,32,FALSE)))</f>
        <v/>
      </c>
      <c r="BL229" s="27" t="str">
        <f>IF($A229="","",(VLOOKUP($A229,ACOUSTIC_PIVOT_TABLE!$B$4:$AO$500,33,FALSE)))</f>
        <v/>
      </c>
      <c r="BM229" s="27" t="str">
        <f>IF($A229="","",(VLOOKUP($A229,ACOUSTIC_PIVOT_TABLE!$B$4:$AO$500,34,FALSE)))</f>
        <v/>
      </c>
      <c r="BN229" s="27" t="str">
        <f>IF($A229="","",(VLOOKUP($A229,ACOUSTIC_PIVOT_TABLE!$B$4:$AO$500,35,FALSE)))</f>
        <v/>
      </c>
      <c r="BO229" s="27" t="str">
        <f>IF($A229="","",(VLOOKUP($A229,ACOUSTIC_PIVOT_TABLE!$B$4:$AO$500,36,FALSE)))</f>
        <v/>
      </c>
      <c r="BP229" s="27" t="str">
        <f>IF($A229="","",(VLOOKUP($A229,ACOUSTIC_PIVOT_TABLE!$B$4:$AO$500,37,FALSE)))</f>
        <v/>
      </c>
      <c r="BQ229" s="27" t="str">
        <f>IF($A229="","",(VLOOKUP($A229,ACOUSTIC_PIVOT_TABLE!$B$4:$AO$500,38,FALSE)))</f>
        <v/>
      </c>
      <c r="BR229" s="27" t="str">
        <f>IF($A229="","",(VLOOKUP($A229,ACOUSTIC_PIVOT_TABLE!$B$4:$AO$500,39,FALSE)))</f>
        <v/>
      </c>
      <c r="BS229" s="27" t="str">
        <f>IF($A229="","",(VLOOKUP($A229,ACOUSTIC_PIVOT_TABLE!$B$4:$AO$500,40,FALSE)))</f>
        <v/>
      </c>
    </row>
    <row r="230" spans="1:71" x14ac:dyDescent="0.25">
      <c r="A230" s="1" t="str">
        <f>IF(ACOUSTIC_PIVOT_TABLE!B232 = 0, "",ACOUSTIC_PIVOT_TABLE!B232)</f>
        <v/>
      </c>
      <c r="B230" s="1" t="str">
        <f>IF($A230="","",(VLOOKUP($A230,ACOUSTICS_COMBINED!$B$3:$AQ$501,21,FALSE)))</f>
        <v/>
      </c>
      <c r="C230" s="1" t="str">
        <f>IF($A230="","",(VLOOKUP($A230,ACOUSTICS_COMBINED!$B$3:$AQ$501,22,FALSE)))</f>
        <v/>
      </c>
      <c r="D230" s="1" t="str">
        <f>IF($A230="","",(VLOOKUP($A230,ACOUSTICS_COMBINED!$B$3:$AQ$501,12,FALSE)))</f>
        <v/>
      </c>
      <c r="E230" s="1" t="str">
        <f>IF($A230="","",(VLOOKUP($A230,ACOUSTICS_COMBINED!$B$3:$AQ$501,13,FALSE)))</f>
        <v/>
      </c>
      <c r="F230" s="1" t="str">
        <f>IF($A230="","",(VLOOKUP($A230,ACOUSTICS_COMBINED!$B$3:$AQ$501,14,FALSE)))</f>
        <v/>
      </c>
      <c r="G230" s="1" t="str">
        <f>IF($A230="","",(VLOOKUP($A230,ACOUSTICS_COMBINED!$B$3:$AQ$501,23,FALSE)))</f>
        <v/>
      </c>
      <c r="H230" s="1" t="str">
        <f>IF($A230="","",(VLOOKUP($A230,ACOUSTICS_COMBINED!$B$3:$AQ$501,24,FALSE)))</f>
        <v/>
      </c>
      <c r="I230" s="1" t="str">
        <f>IF($A230="","",(VLOOKUP($A230,ACOUSTICS_COMBINED!$B$3:$AQ$501,15,FALSE)))</f>
        <v/>
      </c>
      <c r="J230" s="1" t="str">
        <f>IF($A230="","",(VLOOKUP($A230,ACOUSTICS_COMBINED!$B$3:$AQ$501,16,FALSE)))</f>
        <v/>
      </c>
      <c r="K230" s="1" t="str">
        <f>IF($A230="","",(VLOOKUP($A230,ACOUSTICS_COMBINED!$B$3:$AQ$501,17,FALSE)))</f>
        <v/>
      </c>
      <c r="L230" s="1" t="str">
        <f>IF($A230="","",(VLOOKUP($A230,ACOUSTICS_COMBINED!$B$3:$AQ$501,18,FALSE)))</f>
        <v/>
      </c>
      <c r="M230" s="1" t="str">
        <f>IF($A230="","",(VLOOKUP($A230,ACOUSTICS_COMBINED!$B$3:$AQ$501,25,FALSE)))</f>
        <v/>
      </c>
      <c r="N230" s="16" t="str">
        <f>IF($A230="","",(VLOOKUP($A230,ACOUSTICS_COMBINED!$B$3:$AQ$501,19,FALSE)))</f>
        <v/>
      </c>
      <c r="O230" s="16" t="str">
        <f>IF($A230="","",(VLOOKUP($A230,ACOUSTICS_COMBINED!$B$3:$AQ$501,20,FALSE)))</f>
        <v/>
      </c>
      <c r="P230" s="1" t="str">
        <f>IF($A230="","",(VLOOKUP($A230,ACOUSTICS_COMBINED!$B$3:$AQ$501,26,FALSE)))</f>
        <v/>
      </c>
      <c r="Q230" s="1" t="str">
        <f>IF($A230="","",(VLOOKUP($A230,ACOUSTICS_COMBINED!$B$3:$AQ$501,27,FALSE)))</f>
        <v/>
      </c>
      <c r="R230" s="1" t="str">
        <f>IF($A230="","",(VLOOKUP($A230,ACOUSTICS_COMBINED!$B$3:$AQ$501,28,FALSE)))</f>
        <v/>
      </c>
      <c r="S230" s="1" t="str">
        <f>IF($A230="","",(VLOOKUP($A230,ACOUSTICS_COMBINED!$B$3:$AQ$501,29,FALSE)))</f>
        <v/>
      </c>
      <c r="T230" s="1" t="str">
        <f>IF($A230="","",(VLOOKUP($A230,ACOUSTICS_COMBINED!$B$3:$AQ$501,30,FALSE)))</f>
        <v/>
      </c>
      <c r="U230" s="1" t="str">
        <f>IF($A230="","",(VLOOKUP($A230,ACOUSTICS_COMBINED!$B$3:$AQ$501,31,FALSE)))</f>
        <v/>
      </c>
      <c r="V230" s="1" t="str">
        <f>IF($A230="","",(VLOOKUP($A230,ACOUSTICS_COMBINED!$B$3:$AQ$501,32,FALSE)))</f>
        <v/>
      </c>
      <c r="W230" s="1" t="str">
        <f>IF($A230="","",(VLOOKUP($A230,ACOUSTICS_COMBINED!$B$3:$AQ$501,33,FALSE)))</f>
        <v/>
      </c>
      <c r="X230" s="1" t="str">
        <f>IF($A230="","",(VLOOKUP($A230,ACOUSTICS_COMBINED!$B$3:$AQ$501,34,FALSE)))</f>
        <v/>
      </c>
      <c r="Y230" s="1" t="str">
        <f>IF($A230="","",(VLOOKUP($A230,ACOUSTICS_COMBINED!$B$3:$AQ$501,35,FALSE)))</f>
        <v/>
      </c>
      <c r="Z230" s="1" t="str">
        <f>IF($A230="","",(VLOOKUP($A230,ACOUSTICS_COMBINED!$B$3:$AQ$501,36,FALSE)))</f>
        <v/>
      </c>
      <c r="AA230" s="1" t="str">
        <f>IF($A230="","",(VLOOKUP($A230,ACOUSTICS_COMBINED!$B$3:$AQ$501,37,FALSE)))</f>
        <v/>
      </c>
      <c r="AB230" s="1" t="str">
        <f>IF($A230="","",(VLOOKUP($A230,ACOUSTICS_COMBINED!$B$3:$AQ$501,38,FALSE)))</f>
        <v/>
      </c>
      <c r="AC230" s="1" t="str">
        <f>IF($A230="","",(VLOOKUP($A230,ACOUSTICS_COMBINED!$B$3:$AQ$501,39,FALSE)))</f>
        <v/>
      </c>
      <c r="AD230" s="1" t="str">
        <f>IF($A230="","",(VLOOKUP($A230,ACOUSTICS_COMBINED!$B$3:$AQ$501,40,FALSE)))</f>
        <v/>
      </c>
      <c r="AE230" s="1" t="str">
        <f>IF($A230="","",(VLOOKUP($A230,ACOUSTICS_COMBINED!$B$3:$AQ$501,41,FALSE)))</f>
        <v/>
      </c>
      <c r="AF230" s="1" t="str">
        <f>IF($A230="","",(VLOOKUP($A230,ACOUSTICS_COMBINED!$B$3:$AQ$501,42,FALSE)))</f>
        <v/>
      </c>
      <c r="AG230" s="27" t="str">
        <f>IF($A230="","",(VLOOKUP($A230,ACOUSTIC_PIVOT_TABLE!$B$4:$AO$500,2,FALSE)))</f>
        <v/>
      </c>
      <c r="AH230" s="27" t="str">
        <f>IF($A230="","",(VLOOKUP($A230,ACOUSTIC_PIVOT_TABLE!$B$4:$AO$500,3,FALSE)))</f>
        <v/>
      </c>
      <c r="AI230" s="27" t="str">
        <f>IF($A230="","",(VLOOKUP($A230,ACOUSTIC_PIVOT_TABLE!$B$4:$AO$500,4,FALSE)))</f>
        <v/>
      </c>
      <c r="AJ230" s="27" t="str">
        <f>IF($A230="","",(VLOOKUP($A230,ACOUSTIC_PIVOT_TABLE!$B$4:$AO$500,5,FALSE)))</f>
        <v/>
      </c>
      <c r="AK230" s="27" t="str">
        <f>IF($A230="","",(VLOOKUP($A230,ACOUSTIC_PIVOT_TABLE!$B$4:$AO$500,6,FALSE)))</f>
        <v/>
      </c>
      <c r="AL230" s="27" t="str">
        <f>IF($A230="","",(VLOOKUP($A230,ACOUSTIC_PIVOT_TABLE!$B$4:$AO$500,7,FALSE)))</f>
        <v/>
      </c>
      <c r="AM230" s="27" t="str">
        <f>IF($A230="","",(VLOOKUP($A230,ACOUSTIC_PIVOT_TABLE!$B$4:$AO$500,8,FALSE)))</f>
        <v/>
      </c>
      <c r="AN230" s="27" t="str">
        <f>IF($A230="","",(VLOOKUP($A230,ACOUSTIC_PIVOT_TABLE!$B$4:$AO$500,9,FALSE)))</f>
        <v/>
      </c>
      <c r="AO230" s="27" t="str">
        <f>IF($A230="","",(VLOOKUP($A230,ACOUSTIC_PIVOT_TABLE!$B$4:$AO$500,10,FALSE)))</f>
        <v/>
      </c>
      <c r="AP230" s="27" t="str">
        <f>IF($A230="","",(VLOOKUP($A230,ACOUSTIC_PIVOT_TABLE!$B$4:$AO$500,11,FALSE)))</f>
        <v/>
      </c>
      <c r="AQ230" s="27" t="str">
        <f>IF($A230="","",(VLOOKUP($A230,ACOUSTIC_PIVOT_TABLE!$B$4:$AO$500,12,FALSE)))</f>
        <v/>
      </c>
      <c r="AR230" s="27" t="str">
        <f>IF($A230="","",(VLOOKUP($A230,ACOUSTIC_PIVOT_TABLE!$B$4:$AO$500,13,FALSE)))</f>
        <v/>
      </c>
      <c r="AS230" s="27" t="str">
        <f>IF($A230="","",(VLOOKUP($A230,ACOUSTIC_PIVOT_TABLE!$B$4:$AO$500,14,FALSE)))</f>
        <v/>
      </c>
      <c r="AT230" s="27" t="str">
        <f>IF($A230="","",(VLOOKUP($A230,ACOUSTIC_PIVOT_TABLE!$B$4:$AO$500,15,FALSE)))</f>
        <v/>
      </c>
      <c r="AU230" s="27" t="str">
        <f>IF($A230="","",(VLOOKUP($A230,ACOUSTIC_PIVOT_TABLE!$B$4:$AO$500,16,FALSE)))</f>
        <v/>
      </c>
      <c r="AV230" s="27" t="str">
        <f>IF($A230="","",(VLOOKUP($A230,ACOUSTIC_PIVOT_TABLE!$B$4:$AO$500,17,FALSE)))</f>
        <v/>
      </c>
      <c r="AW230" s="27" t="str">
        <f>IF($A230="","",(VLOOKUP($A230,ACOUSTIC_PIVOT_TABLE!$B$4:$AO$500,18,FALSE)))</f>
        <v/>
      </c>
      <c r="AX230" s="27" t="str">
        <f>IF($A230="","",(VLOOKUP($A230,ACOUSTIC_PIVOT_TABLE!$B$4:$AO$500,19,FALSE)))</f>
        <v/>
      </c>
      <c r="AY230" s="27" t="str">
        <f>IF($A230="","",(VLOOKUP($A230,ACOUSTIC_PIVOT_TABLE!$B$4:$AO$500,20,FALSE)))</f>
        <v/>
      </c>
      <c r="AZ230" s="27" t="str">
        <f>IF($A230="","",(VLOOKUP($A230,ACOUSTIC_PIVOT_TABLE!$B$4:$AO$500,21,FALSE)))</f>
        <v/>
      </c>
      <c r="BA230" s="27" t="str">
        <f>IF($A230="","",(VLOOKUP($A230,ACOUSTIC_PIVOT_TABLE!$B$4:$AO$500,22,FALSE)))</f>
        <v/>
      </c>
      <c r="BB230" s="27" t="str">
        <f>IF($A230="","",(VLOOKUP($A230,ACOUSTIC_PIVOT_TABLE!$B$4:$AO$500,23,FALSE)))</f>
        <v/>
      </c>
      <c r="BC230" s="27" t="str">
        <f>IF($A230="","",(VLOOKUP($A230,ACOUSTIC_PIVOT_TABLE!$B$4:$AO$500,24,FALSE)))</f>
        <v/>
      </c>
      <c r="BD230" s="27" t="str">
        <f>IF($A230="","",(VLOOKUP($A230,ACOUSTIC_PIVOT_TABLE!$B$4:$AO$500,25,FALSE)))</f>
        <v/>
      </c>
      <c r="BE230" s="27" t="str">
        <f>IF($A230="","",(VLOOKUP($A230,ACOUSTIC_PIVOT_TABLE!$B$4:$AO$500,26,FALSE)))</f>
        <v/>
      </c>
      <c r="BF230" s="27" t="str">
        <f>IF($A230="","",(VLOOKUP($A230,ACOUSTIC_PIVOT_TABLE!$B$4:$AO$500,27,FALSE)))</f>
        <v/>
      </c>
      <c r="BG230" s="27" t="str">
        <f>IF($A230="","",(VLOOKUP($A230,ACOUSTIC_PIVOT_TABLE!$B$4:$AO$500,28,FALSE)))</f>
        <v/>
      </c>
      <c r="BH230" s="27" t="str">
        <f>IF($A230="","",(VLOOKUP($A230,ACOUSTIC_PIVOT_TABLE!$B$4:$AO$500,29,FALSE)))</f>
        <v/>
      </c>
      <c r="BI230" s="27" t="str">
        <f>IF($A230="","",(VLOOKUP($A230,ACOUSTIC_PIVOT_TABLE!$B$4:$AO$500,30,FALSE)))</f>
        <v/>
      </c>
      <c r="BJ230" s="27" t="str">
        <f>IF($A230="","",(VLOOKUP($A230,ACOUSTIC_PIVOT_TABLE!$B$4:$AO$500,31,FALSE)))</f>
        <v/>
      </c>
      <c r="BK230" s="27" t="str">
        <f>IF($A230="","",(VLOOKUP($A230,ACOUSTIC_PIVOT_TABLE!$B$4:$AO$500,32,FALSE)))</f>
        <v/>
      </c>
      <c r="BL230" s="27" t="str">
        <f>IF($A230="","",(VLOOKUP($A230,ACOUSTIC_PIVOT_TABLE!$B$4:$AO$500,33,FALSE)))</f>
        <v/>
      </c>
      <c r="BM230" s="27" t="str">
        <f>IF($A230="","",(VLOOKUP($A230,ACOUSTIC_PIVOT_TABLE!$B$4:$AO$500,34,FALSE)))</f>
        <v/>
      </c>
      <c r="BN230" s="27" t="str">
        <f>IF($A230="","",(VLOOKUP($A230,ACOUSTIC_PIVOT_TABLE!$B$4:$AO$500,35,FALSE)))</f>
        <v/>
      </c>
      <c r="BO230" s="27" t="str">
        <f>IF($A230="","",(VLOOKUP($A230,ACOUSTIC_PIVOT_TABLE!$B$4:$AO$500,36,FALSE)))</f>
        <v/>
      </c>
      <c r="BP230" s="27" t="str">
        <f>IF($A230="","",(VLOOKUP($A230,ACOUSTIC_PIVOT_TABLE!$B$4:$AO$500,37,FALSE)))</f>
        <v/>
      </c>
      <c r="BQ230" s="27" t="str">
        <f>IF($A230="","",(VLOOKUP($A230,ACOUSTIC_PIVOT_TABLE!$B$4:$AO$500,38,FALSE)))</f>
        <v/>
      </c>
      <c r="BR230" s="27" t="str">
        <f>IF($A230="","",(VLOOKUP($A230,ACOUSTIC_PIVOT_TABLE!$B$4:$AO$500,39,FALSE)))</f>
        <v/>
      </c>
      <c r="BS230" s="27" t="str">
        <f>IF($A230="","",(VLOOKUP($A230,ACOUSTIC_PIVOT_TABLE!$B$4:$AO$500,40,FALSE)))</f>
        <v/>
      </c>
    </row>
    <row r="231" spans="1:71" x14ac:dyDescent="0.25">
      <c r="A231" s="1" t="str">
        <f>IF(ACOUSTIC_PIVOT_TABLE!B233 = 0, "",ACOUSTIC_PIVOT_TABLE!B233)</f>
        <v/>
      </c>
      <c r="B231" s="1" t="str">
        <f>IF($A231="","",(VLOOKUP($A231,ACOUSTICS_COMBINED!$B$3:$AQ$501,21,FALSE)))</f>
        <v/>
      </c>
      <c r="C231" s="1" t="str">
        <f>IF($A231="","",(VLOOKUP($A231,ACOUSTICS_COMBINED!$B$3:$AQ$501,22,FALSE)))</f>
        <v/>
      </c>
      <c r="D231" s="1" t="str">
        <f>IF($A231="","",(VLOOKUP($A231,ACOUSTICS_COMBINED!$B$3:$AQ$501,12,FALSE)))</f>
        <v/>
      </c>
      <c r="E231" s="1" t="str">
        <f>IF($A231="","",(VLOOKUP($A231,ACOUSTICS_COMBINED!$B$3:$AQ$501,13,FALSE)))</f>
        <v/>
      </c>
      <c r="F231" s="1" t="str">
        <f>IF($A231="","",(VLOOKUP($A231,ACOUSTICS_COMBINED!$B$3:$AQ$501,14,FALSE)))</f>
        <v/>
      </c>
      <c r="G231" s="1" t="str">
        <f>IF($A231="","",(VLOOKUP($A231,ACOUSTICS_COMBINED!$B$3:$AQ$501,23,FALSE)))</f>
        <v/>
      </c>
      <c r="H231" s="1" t="str">
        <f>IF($A231="","",(VLOOKUP($A231,ACOUSTICS_COMBINED!$B$3:$AQ$501,24,FALSE)))</f>
        <v/>
      </c>
      <c r="I231" s="1" t="str">
        <f>IF($A231="","",(VLOOKUP($A231,ACOUSTICS_COMBINED!$B$3:$AQ$501,15,FALSE)))</f>
        <v/>
      </c>
      <c r="J231" s="1" t="str">
        <f>IF($A231="","",(VLOOKUP($A231,ACOUSTICS_COMBINED!$B$3:$AQ$501,16,FALSE)))</f>
        <v/>
      </c>
      <c r="K231" s="1" t="str">
        <f>IF($A231="","",(VLOOKUP($A231,ACOUSTICS_COMBINED!$B$3:$AQ$501,17,FALSE)))</f>
        <v/>
      </c>
      <c r="L231" s="1" t="str">
        <f>IF($A231="","",(VLOOKUP($A231,ACOUSTICS_COMBINED!$B$3:$AQ$501,18,FALSE)))</f>
        <v/>
      </c>
      <c r="M231" s="1" t="str">
        <f>IF($A231="","",(VLOOKUP($A231,ACOUSTICS_COMBINED!$B$3:$AQ$501,25,FALSE)))</f>
        <v/>
      </c>
      <c r="N231" s="16" t="str">
        <f>IF($A231="","",(VLOOKUP($A231,ACOUSTICS_COMBINED!$B$3:$AQ$501,19,FALSE)))</f>
        <v/>
      </c>
      <c r="O231" s="16" t="str">
        <f>IF($A231="","",(VLOOKUP($A231,ACOUSTICS_COMBINED!$B$3:$AQ$501,20,FALSE)))</f>
        <v/>
      </c>
      <c r="P231" s="1" t="str">
        <f>IF($A231="","",(VLOOKUP($A231,ACOUSTICS_COMBINED!$B$3:$AQ$501,26,FALSE)))</f>
        <v/>
      </c>
      <c r="Q231" s="1" t="str">
        <f>IF($A231="","",(VLOOKUP($A231,ACOUSTICS_COMBINED!$B$3:$AQ$501,27,FALSE)))</f>
        <v/>
      </c>
      <c r="R231" s="1" t="str">
        <f>IF($A231="","",(VLOOKUP($A231,ACOUSTICS_COMBINED!$B$3:$AQ$501,28,FALSE)))</f>
        <v/>
      </c>
      <c r="S231" s="1" t="str">
        <f>IF($A231="","",(VLOOKUP($A231,ACOUSTICS_COMBINED!$B$3:$AQ$501,29,FALSE)))</f>
        <v/>
      </c>
      <c r="T231" s="1" t="str">
        <f>IF($A231="","",(VLOOKUP($A231,ACOUSTICS_COMBINED!$B$3:$AQ$501,30,FALSE)))</f>
        <v/>
      </c>
      <c r="U231" s="1" t="str">
        <f>IF($A231="","",(VLOOKUP($A231,ACOUSTICS_COMBINED!$B$3:$AQ$501,31,FALSE)))</f>
        <v/>
      </c>
      <c r="V231" s="1" t="str">
        <f>IF($A231="","",(VLOOKUP($A231,ACOUSTICS_COMBINED!$B$3:$AQ$501,32,FALSE)))</f>
        <v/>
      </c>
      <c r="W231" s="1" t="str">
        <f>IF($A231="","",(VLOOKUP($A231,ACOUSTICS_COMBINED!$B$3:$AQ$501,33,FALSE)))</f>
        <v/>
      </c>
      <c r="X231" s="1" t="str">
        <f>IF($A231="","",(VLOOKUP($A231,ACOUSTICS_COMBINED!$B$3:$AQ$501,34,FALSE)))</f>
        <v/>
      </c>
      <c r="Y231" s="1" t="str">
        <f>IF($A231="","",(VLOOKUP($A231,ACOUSTICS_COMBINED!$B$3:$AQ$501,35,FALSE)))</f>
        <v/>
      </c>
      <c r="Z231" s="1" t="str">
        <f>IF($A231="","",(VLOOKUP($A231,ACOUSTICS_COMBINED!$B$3:$AQ$501,36,FALSE)))</f>
        <v/>
      </c>
      <c r="AA231" s="1" t="str">
        <f>IF($A231="","",(VLOOKUP($A231,ACOUSTICS_COMBINED!$B$3:$AQ$501,37,FALSE)))</f>
        <v/>
      </c>
      <c r="AB231" s="1" t="str">
        <f>IF($A231="","",(VLOOKUP($A231,ACOUSTICS_COMBINED!$B$3:$AQ$501,38,FALSE)))</f>
        <v/>
      </c>
      <c r="AC231" s="1" t="str">
        <f>IF($A231="","",(VLOOKUP($A231,ACOUSTICS_COMBINED!$B$3:$AQ$501,39,FALSE)))</f>
        <v/>
      </c>
      <c r="AD231" s="1" t="str">
        <f>IF($A231="","",(VLOOKUP($A231,ACOUSTICS_COMBINED!$B$3:$AQ$501,40,FALSE)))</f>
        <v/>
      </c>
      <c r="AE231" s="1" t="str">
        <f>IF($A231="","",(VLOOKUP($A231,ACOUSTICS_COMBINED!$B$3:$AQ$501,41,FALSE)))</f>
        <v/>
      </c>
      <c r="AF231" s="1" t="str">
        <f>IF($A231="","",(VLOOKUP($A231,ACOUSTICS_COMBINED!$B$3:$AQ$501,42,FALSE)))</f>
        <v/>
      </c>
      <c r="AG231" s="27" t="str">
        <f>IF($A231="","",(VLOOKUP($A231,ACOUSTIC_PIVOT_TABLE!$B$4:$AO$500,2,FALSE)))</f>
        <v/>
      </c>
      <c r="AH231" s="27" t="str">
        <f>IF($A231="","",(VLOOKUP($A231,ACOUSTIC_PIVOT_TABLE!$B$4:$AO$500,3,FALSE)))</f>
        <v/>
      </c>
      <c r="AI231" s="27" t="str">
        <f>IF($A231="","",(VLOOKUP($A231,ACOUSTIC_PIVOT_TABLE!$B$4:$AO$500,4,FALSE)))</f>
        <v/>
      </c>
      <c r="AJ231" s="27" t="str">
        <f>IF($A231="","",(VLOOKUP($A231,ACOUSTIC_PIVOT_TABLE!$B$4:$AO$500,5,FALSE)))</f>
        <v/>
      </c>
      <c r="AK231" s="27" t="str">
        <f>IF($A231="","",(VLOOKUP($A231,ACOUSTIC_PIVOT_TABLE!$B$4:$AO$500,6,FALSE)))</f>
        <v/>
      </c>
      <c r="AL231" s="27" t="str">
        <f>IF($A231="","",(VLOOKUP($A231,ACOUSTIC_PIVOT_TABLE!$B$4:$AO$500,7,FALSE)))</f>
        <v/>
      </c>
      <c r="AM231" s="27" t="str">
        <f>IF($A231="","",(VLOOKUP($A231,ACOUSTIC_PIVOT_TABLE!$B$4:$AO$500,8,FALSE)))</f>
        <v/>
      </c>
      <c r="AN231" s="27" t="str">
        <f>IF($A231="","",(VLOOKUP($A231,ACOUSTIC_PIVOT_TABLE!$B$4:$AO$500,9,FALSE)))</f>
        <v/>
      </c>
      <c r="AO231" s="27" t="str">
        <f>IF($A231="","",(VLOOKUP($A231,ACOUSTIC_PIVOT_TABLE!$B$4:$AO$500,10,FALSE)))</f>
        <v/>
      </c>
      <c r="AP231" s="27" t="str">
        <f>IF($A231="","",(VLOOKUP($A231,ACOUSTIC_PIVOT_TABLE!$B$4:$AO$500,11,FALSE)))</f>
        <v/>
      </c>
      <c r="AQ231" s="27" t="str">
        <f>IF($A231="","",(VLOOKUP($A231,ACOUSTIC_PIVOT_TABLE!$B$4:$AO$500,12,FALSE)))</f>
        <v/>
      </c>
      <c r="AR231" s="27" t="str">
        <f>IF($A231="","",(VLOOKUP($A231,ACOUSTIC_PIVOT_TABLE!$B$4:$AO$500,13,FALSE)))</f>
        <v/>
      </c>
      <c r="AS231" s="27" t="str">
        <f>IF($A231="","",(VLOOKUP($A231,ACOUSTIC_PIVOT_TABLE!$B$4:$AO$500,14,FALSE)))</f>
        <v/>
      </c>
      <c r="AT231" s="27" t="str">
        <f>IF($A231="","",(VLOOKUP($A231,ACOUSTIC_PIVOT_TABLE!$B$4:$AO$500,15,FALSE)))</f>
        <v/>
      </c>
      <c r="AU231" s="27" t="str">
        <f>IF($A231="","",(VLOOKUP($A231,ACOUSTIC_PIVOT_TABLE!$B$4:$AO$500,16,FALSE)))</f>
        <v/>
      </c>
      <c r="AV231" s="27" t="str">
        <f>IF($A231="","",(VLOOKUP($A231,ACOUSTIC_PIVOT_TABLE!$B$4:$AO$500,17,FALSE)))</f>
        <v/>
      </c>
      <c r="AW231" s="27" t="str">
        <f>IF($A231="","",(VLOOKUP($A231,ACOUSTIC_PIVOT_TABLE!$B$4:$AO$500,18,FALSE)))</f>
        <v/>
      </c>
      <c r="AX231" s="27" t="str">
        <f>IF($A231="","",(VLOOKUP($A231,ACOUSTIC_PIVOT_TABLE!$B$4:$AO$500,19,FALSE)))</f>
        <v/>
      </c>
      <c r="AY231" s="27" t="str">
        <f>IF($A231="","",(VLOOKUP($A231,ACOUSTIC_PIVOT_TABLE!$B$4:$AO$500,20,FALSE)))</f>
        <v/>
      </c>
      <c r="AZ231" s="27" t="str">
        <f>IF($A231="","",(VLOOKUP($A231,ACOUSTIC_PIVOT_TABLE!$B$4:$AO$500,21,FALSE)))</f>
        <v/>
      </c>
      <c r="BA231" s="27" t="str">
        <f>IF($A231="","",(VLOOKUP($A231,ACOUSTIC_PIVOT_TABLE!$B$4:$AO$500,22,FALSE)))</f>
        <v/>
      </c>
      <c r="BB231" s="27" t="str">
        <f>IF($A231="","",(VLOOKUP($A231,ACOUSTIC_PIVOT_TABLE!$B$4:$AO$500,23,FALSE)))</f>
        <v/>
      </c>
      <c r="BC231" s="27" t="str">
        <f>IF($A231="","",(VLOOKUP($A231,ACOUSTIC_PIVOT_TABLE!$B$4:$AO$500,24,FALSE)))</f>
        <v/>
      </c>
      <c r="BD231" s="27" t="str">
        <f>IF($A231="","",(VLOOKUP($A231,ACOUSTIC_PIVOT_TABLE!$B$4:$AO$500,25,FALSE)))</f>
        <v/>
      </c>
      <c r="BE231" s="27" t="str">
        <f>IF($A231="","",(VLOOKUP($A231,ACOUSTIC_PIVOT_TABLE!$B$4:$AO$500,26,FALSE)))</f>
        <v/>
      </c>
      <c r="BF231" s="27" t="str">
        <f>IF($A231="","",(VLOOKUP($A231,ACOUSTIC_PIVOT_TABLE!$B$4:$AO$500,27,FALSE)))</f>
        <v/>
      </c>
      <c r="BG231" s="27" t="str">
        <f>IF($A231="","",(VLOOKUP($A231,ACOUSTIC_PIVOT_TABLE!$B$4:$AO$500,28,FALSE)))</f>
        <v/>
      </c>
      <c r="BH231" s="27" t="str">
        <f>IF($A231="","",(VLOOKUP($A231,ACOUSTIC_PIVOT_TABLE!$B$4:$AO$500,29,FALSE)))</f>
        <v/>
      </c>
      <c r="BI231" s="27" t="str">
        <f>IF($A231="","",(VLOOKUP($A231,ACOUSTIC_PIVOT_TABLE!$B$4:$AO$500,30,FALSE)))</f>
        <v/>
      </c>
      <c r="BJ231" s="27" t="str">
        <f>IF($A231="","",(VLOOKUP($A231,ACOUSTIC_PIVOT_TABLE!$B$4:$AO$500,31,FALSE)))</f>
        <v/>
      </c>
      <c r="BK231" s="27" t="str">
        <f>IF($A231="","",(VLOOKUP($A231,ACOUSTIC_PIVOT_TABLE!$B$4:$AO$500,32,FALSE)))</f>
        <v/>
      </c>
      <c r="BL231" s="27" t="str">
        <f>IF($A231="","",(VLOOKUP($A231,ACOUSTIC_PIVOT_TABLE!$B$4:$AO$500,33,FALSE)))</f>
        <v/>
      </c>
      <c r="BM231" s="27" t="str">
        <f>IF($A231="","",(VLOOKUP($A231,ACOUSTIC_PIVOT_TABLE!$B$4:$AO$500,34,FALSE)))</f>
        <v/>
      </c>
      <c r="BN231" s="27" t="str">
        <f>IF($A231="","",(VLOOKUP($A231,ACOUSTIC_PIVOT_TABLE!$B$4:$AO$500,35,FALSE)))</f>
        <v/>
      </c>
      <c r="BO231" s="27" t="str">
        <f>IF($A231="","",(VLOOKUP($A231,ACOUSTIC_PIVOT_TABLE!$B$4:$AO$500,36,FALSE)))</f>
        <v/>
      </c>
      <c r="BP231" s="27" t="str">
        <f>IF($A231="","",(VLOOKUP($A231,ACOUSTIC_PIVOT_TABLE!$B$4:$AO$500,37,FALSE)))</f>
        <v/>
      </c>
      <c r="BQ231" s="27" t="str">
        <f>IF($A231="","",(VLOOKUP($A231,ACOUSTIC_PIVOT_TABLE!$B$4:$AO$500,38,FALSE)))</f>
        <v/>
      </c>
      <c r="BR231" s="27" t="str">
        <f>IF($A231="","",(VLOOKUP($A231,ACOUSTIC_PIVOT_TABLE!$B$4:$AO$500,39,FALSE)))</f>
        <v/>
      </c>
      <c r="BS231" s="27" t="str">
        <f>IF($A231="","",(VLOOKUP($A231,ACOUSTIC_PIVOT_TABLE!$B$4:$AO$500,40,FALSE)))</f>
        <v/>
      </c>
    </row>
    <row r="232" spans="1:71" x14ac:dyDescent="0.25">
      <c r="A232" s="1" t="str">
        <f>IF(ACOUSTIC_PIVOT_TABLE!B234 = 0, "",ACOUSTIC_PIVOT_TABLE!B234)</f>
        <v/>
      </c>
      <c r="B232" s="1" t="str">
        <f>IF($A232="","",(VLOOKUP($A232,ACOUSTICS_COMBINED!$B$3:$AQ$501,21,FALSE)))</f>
        <v/>
      </c>
      <c r="C232" s="1" t="str">
        <f>IF($A232="","",(VLOOKUP($A232,ACOUSTICS_COMBINED!$B$3:$AQ$501,22,FALSE)))</f>
        <v/>
      </c>
      <c r="D232" s="1" t="str">
        <f>IF($A232="","",(VLOOKUP($A232,ACOUSTICS_COMBINED!$B$3:$AQ$501,12,FALSE)))</f>
        <v/>
      </c>
      <c r="E232" s="1" t="str">
        <f>IF($A232="","",(VLOOKUP($A232,ACOUSTICS_COMBINED!$B$3:$AQ$501,13,FALSE)))</f>
        <v/>
      </c>
      <c r="F232" s="1" t="str">
        <f>IF($A232="","",(VLOOKUP($A232,ACOUSTICS_COMBINED!$B$3:$AQ$501,14,FALSE)))</f>
        <v/>
      </c>
      <c r="G232" s="1" t="str">
        <f>IF($A232="","",(VLOOKUP($A232,ACOUSTICS_COMBINED!$B$3:$AQ$501,23,FALSE)))</f>
        <v/>
      </c>
      <c r="H232" s="1" t="str">
        <f>IF($A232="","",(VLOOKUP($A232,ACOUSTICS_COMBINED!$B$3:$AQ$501,24,FALSE)))</f>
        <v/>
      </c>
      <c r="I232" s="1" t="str">
        <f>IF($A232="","",(VLOOKUP($A232,ACOUSTICS_COMBINED!$B$3:$AQ$501,15,FALSE)))</f>
        <v/>
      </c>
      <c r="J232" s="1" t="str">
        <f>IF($A232="","",(VLOOKUP($A232,ACOUSTICS_COMBINED!$B$3:$AQ$501,16,FALSE)))</f>
        <v/>
      </c>
      <c r="K232" s="1" t="str">
        <f>IF($A232="","",(VLOOKUP($A232,ACOUSTICS_COMBINED!$B$3:$AQ$501,17,FALSE)))</f>
        <v/>
      </c>
      <c r="L232" s="1" t="str">
        <f>IF($A232="","",(VLOOKUP($A232,ACOUSTICS_COMBINED!$B$3:$AQ$501,18,FALSE)))</f>
        <v/>
      </c>
      <c r="M232" s="1" t="str">
        <f>IF($A232="","",(VLOOKUP($A232,ACOUSTICS_COMBINED!$B$3:$AQ$501,25,FALSE)))</f>
        <v/>
      </c>
      <c r="N232" s="16" t="str">
        <f>IF($A232="","",(VLOOKUP($A232,ACOUSTICS_COMBINED!$B$3:$AQ$501,19,FALSE)))</f>
        <v/>
      </c>
      <c r="O232" s="16" t="str">
        <f>IF($A232="","",(VLOOKUP($A232,ACOUSTICS_COMBINED!$B$3:$AQ$501,20,FALSE)))</f>
        <v/>
      </c>
      <c r="P232" s="1" t="str">
        <f>IF($A232="","",(VLOOKUP($A232,ACOUSTICS_COMBINED!$B$3:$AQ$501,26,FALSE)))</f>
        <v/>
      </c>
      <c r="Q232" s="1" t="str">
        <f>IF($A232="","",(VLOOKUP($A232,ACOUSTICS_COMBINED!$B$3:$AQ$501,27,FALSE)))</f>
        <v/>
      </c>
      <c r="R232" s="1" t="str">
        <f>IF($A232="","",(VLOOKUP($A232,ACOUSTICS_COMBINED!$B$3:$AQ$501,28,FALSE)))</f>
        <v/>
      </c>
      <c r="S232" s="1" t="str">
        <f>IF($A232="","",(VLOOKUP($A232,ACOUSTICS_COMBINED!$B$3:$AQ$501,29,FALSE)))</f>
        <v/>
      </c>
      <c r="T232" s="1" t="str">
        <f>IF($A232="","",(VLOOKUP($A232,ACOUSTICS_COMBINED!$B$3:$AQ$501,30,FALSE)))</f>
        <v/>
      </c>
      <c r="U232" s="1" t="str">
        <f>IF($A232="","",(VLOOKUP($A232,ACOUSTICS_COMBINED!$B$3:$AQ$501,31,FALSE)))</f>
        <v/>
      </c>
      <c r="V232" s="1" t="str">
        <f>IF($A232="","",(VLOOKUP($A232,ACOUSTICS_COMBINED!$B$3:$AQ$501,32,FALSE)))</f>
        <v/>
      </c>
      <c r="W232" s="1" t="str">
        <f>IF($A232="","",(VLOOKUP($A232,ACOUSTICS_COMBINED!$B$3:$AQ$501,33,FALSE)))</f>
        <v/>
      </c>
      <c r="X232" s="1" t="str">
        <f>IF($A232="","",(VLOOKUP($A232,ACOUSTICS_COMBINED!$B$3:$AQ$501,34,FALSE)))</f>
        <v/>
      </c>
      <c r="Y232" s="1" t="str">
        <f>IF($A232="","",(VLOOKUP($A232,ACOUSTICS_COMBINED!$B$3:$AQ$501,35,FALSE)))</f>
        <v/>
      </c>
      <c r="Z232" s="1" t="str">
        <f>IF($A232="","",(VLOOKUP($A232,ACOUSTICS_COMBINED!$B$3:$AQ$501,36,FALSE)))</f>
        <v/>
      </c>
      <c r="AA232" s="1" t="str">
        <f>IF($A232="","",(VLOOKUP($A232,ACOUSTICS_COMBINED!$B$3:$AQ$501,37,FALSE)))</f>
        <v/>
      </c>
      <c r="AB232" s="1" t="str">
        <f>IF($A232="","",(VLOOKUP($A232,ACOUSTICS_COMBINED!$B$3:$AQ$501,38,FALSE)))</f>
        <v/>
      </c>
      <c r="AC232" s="1" t="str">
        <f>IF($A232="","",(VLOOKUP($A232,ACOUSTICS_COMBINED!$B$3:$AQ$501,39,FALSE)))</f>
        <v/>
      </c>
      <c r="AD232" s="1" t="str">
        <f>IF($A232="","",(VLOOKUP($A232,ACOUSTICS_COMBINED!$B$3:$AQ$501,40,FALSE)))</f>
        <v/>
      </c>
      <c r="AE232" s="1" t="str">
        <f>IF($A232="","",(VLOOKUP($A232,ACOUSTICS_COMBINED!$B$3:$AQ$501,41,FALSE)))</f>
        <v/>
      </c>
      <c r="AF232" s="1" t="str">
        <f>IF($A232="","",(VLOOKUP($A232,ACOUSTICS_COMBINED!$B$3:$AQ$501,42,FALSE)))</f>
        <v/>
      </c>
      <c r="AG232" s="27" t="str">
        <f>IF($A232="","",(VLOOKUP($A232,ACOUSTIC_PIVOT_TABLE!$B$4:$AO$500,2,FALSE)))</f>
        <v/>
      </c>
      <c r="AH232" s="27" t="str">
        <f>IF($A232="","",(VLOOKUP($A232,ACOUSTIC_PIVOT_TABLE!$B$4:$AO$500,3,FALSE)))</f>
        <v/>
      </c>
      <c r="AI232" s="27" t="str">
        <f>IF($A232="","",(VLOOKUP($A232,ACOUSTIC_PIVOT_TABLE!$B$4:$AO$500,4,FALSE)))</f>
        <v/>
      </c>
      <c r="AJ232" s="27" t="str">
        <f>IF($A232="","",(VLOOKUP($A232,ACOUSTIC_PIVOT_TABLE!$B$4:$AO$500,5,FALSE)))</f>
        <v/>
      </c>
      <c r="AK232" s="27" t="str">
        <f>IF($A232="","",(VLOOKUP($A232,ACOUSTIC_PIVOT_TABLE!$B$4:$AO$500,6,FALSE)))</f>
        <v/>
      </c>
      <c r="AL232" s="27" t="str">
        <f>IF($A232="","",(VLOOKUP($A232,ACOUSTIC_PIVOT_TABLE!$B$4:$AO$500,7,FALSE)))</f>
        <v/>
      </c>
      <c r="AM232" s="27" t="str">
        <f>IF($A232="","",(VLOOKUP($A232,ACOUSTIC_PIVOT_TABLE!$B$4:$AO$500,8,FALSE)))</f>
        <v/>
      </c>
      <c r="AN232" s="27" t="str">
        <f>IF($A232="","",(VLOOKUP($A232,ACOUSTIC_PIVOT_TABLE!$B$4:$AO$500,9,FALSE)))</f>
        <v/>
      </c>
      <c r="AO232" s="27" t="str">
        <f>IF($A232="","",(VLOOKUP($A232,ACOUSTIC_PIVOT_TABLE!$B$4:$AO$500,10,FALSE)))</f>
        <v/>
      </c>
      <c r="AP232" s="27" t="str">
        <f>IF($A232="","",(VLOOKUP($A232,ACOUSTIC_PIVOT_TABLE!$B$4:$AO$500,11,FALSE)))</f>
        <v/>
      </c>
      <c r="AQ232" s="27" t="str">
        <f>IF($A232="","",(VLOOKUP($A232,ACOUSTIC_PIVOT_TABLE!$B$4:$AO$500,12,FALSE)))</f>
        <v/>
      </c>
      <c r="AR232" s="27" t="str">
        <f>IF($A232="","",(VLOOKUP($A232,ACOUSTIC_PIVOT_TABLE!$B$4:$AO$500,13,FALSE)))</f>
        <v/>
      </c>
      <c r="AS232" s="27" t="str">
        <f>IF($A232="","",(VLOOKUP($A232,ACOUSTIC_PIVOT_TABLE!$B$4:$AO$500,14,FALSE)))</f>
        <v/>
      </c>
      <c r="AT232" s="27" t="str">
        <f>IF($A232="","",(VLOOKUP($A232,ACOUSTIC_PIVOT_TABLE!$B$4:$AO$500,15,FALSE)))</f>
        <v/>
      </c>
      <c r="AU232" s="27" t="str">
        <f>IF($A232="","",(VLOOKUP($A232,ACOUSTIC_PIVOT_TABLE!$B$4:$AO$500,16,FALSE)))</f>
        <v/>
      </c>
      <c r="AV232" s="27" t="str">
        <f>IF($A232="","",(VLOOKUP($A232,ACOUSTIC_PIVOT_TABLE!$B$4:$AO$500,17,FALSE)))</f>
        <v/>
      </c>
      <c r="AW232" s="27" t="str">
        <f>IF($A232="","",(VLOOKUP($A232,ACOUSTIC_PIVOT_TABLE!$B$4:$AO$500,18,FALSE)))</f>
        <v/>
      </c>
      <c r="AX232" s="27" t="str">
        <f>IF($A232="","",(VLOOKUP($A232,ACOUSTIC_PIVOT_TABLE!$B$4:$AO$500,19,FALSE)))</f>
        <v/>
      </c>
      <c r="AY232" s="27" t="str">
        <f>IF($A232="","",(VLOOKUP($A232,ACOUSTIC_PIVOT_TABLE!$B$4:$AO$500,20,FALSE)))</f>
        <v/>
      </c>
      <c r="AZ232" s="27" t="str">
        <f>IF($A232="","",(VLOOKUP($A232,ACOUSTIC_PIVOT_TABLE!$B$4:$AO$500,21,FALSE)))</f>
        <v/>
      </c>
      <c r="BA232" s="27" t="str">
        <f>IF($A232="","",(VLOOKUP($A232,ACOUSTIC_PIVOT_TABLE!$B$4:$AO$500,22,FALSE)))</f>
        <v/>
      </c>
      <c r="BB232" s="27" t="str">
        <f>IF($A232="","",(VLOOKUP($A232,ACOUSTIC_PIVOT_TABLE!$B$4:$AO$500,23,FALSE)))</f>
        <v/>
      </c>
      <c r="BC232" s="27" t="str">
        <f>IF($A232="","",(VLOOKUP($A232,ACOUSTIC_PIVOT_TABLE!$B$4:$AO$500,24,FALSE)))</f>
        <v/>
      </c>
      <c r="BD232" s="27" t="str">
        <f>IF($A232="","",(VLOOKUP($A232,ACOUSTIC_PIVOT_TABLE!$B$4:$AO$500,25,FALSE)))</f>
        <v/>
      </c>
      <c r="BE232" s="27" t="str">
        <f>IF($A232="","",(VLOOKUP($A232,ACOUSTIC_PIVOT_TABLE!$B$4:$AO$500,26,FALSE)))</f>
        <v/>
      </c>
      <c r="BF232" s="27" t="str">
        <f>IF($A232="","",(VLOOKUP($A232,ACOUSTIC_PIVOT_TABLE!$B$4:$AO$500,27,FALSE)))</f>
        <v/>
      </c>
      <c r="BG232" s="27" t="str">
        <f>IF($A232="","",(VLOOKUP($A232,ACOUSTIC_PIVOT_TABLE!$B$4:$AO$500,28,FALSE)))</f>
        <v/>
      </c>
      <c r="BH232" s="27" t="str">
        <f>IF($A232="","",(VLOOKUP($A232,ACOUSTIC_PIVOT_TABLE!$B$4:$AO$500,29,FALSE)))</f>
        <v/>
      </c>
      <c r="BI232" s="27" t="str">
        <f>IF($A232="","",(VLOOKUP($A232,ACOUSTIC_PIVOT_TABLE!$B$4:$AO$500,30,FALSE)))</f>
        <v/>
      </c>
      <c r="BJ232" s="27" t="str">
        <f>IF($A232="","",(VLOOKUP($A232,ACOUSTIC_PIVOT_TABLE!$B$4:$AO$500,31,FALSE)))</f>
        <v/>
      </c>
      <c r="BK232" s="27" t="str">
        <f>IF($A232="","",(VLOOKUP($A232,ACOUSTIC_PIVOT_TABLE!$B$4:$AO$500,32,FALSE)))</f>
        <v/>
      </c>
      <c r="BL232" s="27" t="str">
        <f>IF($A232="","",(VLOOKUP($A232,ACOUSTIC_PIVOT_TABLE!$B$4:$AO$500,33,FALSE)))</f>
        <v/>
      </c>
      <c r="BM232" s="27" t="str">
        <f>IF($A232="","",(VLOOKUP($A232,ACOUSTIC_PIVOT_TABLE!$B$4:$AO$500,34,FALSE)))</f>
        <v/>
      </c>
      <c r="BN232" s="27" t="str">
        <f>IF($A232="","",(VLOOKUP($A232,ACOUSTIC_PIVOT_TABLE!$B$4:$AO$500,35,FALSE)))</f>
        <v/>
      </c>
      <c r="BO232" s="27" t="str">
        <f>IF($A232="","",(VLOOKUP($A232,ACOUSTIC_PIVOT_TABLE!$B$4:$AO$500,36,FALSE)))</f>
        <v/>
      </c>
      <c r="BP232" s="27" t="str">
        <f>IF($A232="","",(VLOOKUP($A232,ACOUSTIC_PIVOT_TABLE!$B$4:$AO$500,37,FALSE)))</f>
        <v/>
      </c>
      <c r="BQ232" s="27" t="str">
        <f>IF($A232="","",(VLOOKUP($A232,ACOUSTIC_PIVOT_TABLE!$B$4:$AO$500,38,FALSE)))</f>
        <v/>
      </c>
      <c r="BR232" s="27" t="str">
        <f>IF($A232="","",(VLOOKUP($A232,ACOUSTIC_PIVOT_TABLE!$B$4:$AO$500,39,FALSE)))</f>
        <v/>
      </c>
      <c r="BS232" s="27" t="str">
        <f>IF($A232="","",(VLOOKUP($A232,ACOUSTIC_PIVOT_TABLE!$B$4:$AO$500,40,FALSE)))</f>
        <v/>
      </c>
    </row>
    <row r="233" spans="1:71" x14ac:dyDescent="0.25">
      <c r="A233" s="1" t="str">
        <f>IF(ACOUSTIC_PIVOT_TABLE!B235 = 0, "",ACOUSTIC_PIVOT_TABLE!B235)</f>
        <v/>
      </c>
      <c r="B233" s="1" t="str">
        <f>IF($A233="","",(VLOOKUP($A233,ACOUSTICS_COMBINED!$B$3:$AQ$501,21,FALSE)))</f>
        <v/>
      </c>
      <c r="C233" s="1" t="str">
        <f>IF($A233="","",(VLOOKUP($A233,ACOUSTICS_COMBINED!$B$3:$AQ$501,22,FALSE)))</f>
        <v/>
      </c>
      <c r="D233" s="1" t="str">
        <f>IF($A233="","",(VLOOKUP($A233,ACOUSTICS_COMBINED!$B$3:$AQ$501,12,FALSE)))</f>
        <v/>
      </c>
      <c r="E233" s="1" t="str">
        <f>IF($A233="","",(VLOOKUP($A233,ACOUSTICS_COMBINED!$B$3:$AQ$501,13,FALSE)))</f>
        <v/>
      </c>
      <c r="F233" s="1" t="str">
        <f>IF($A233="","",(VLOOKUP($A233,ACOUSTICS_COMBINED!$B$3:$AQ$501,14,FALSE)))</f>
        <v/>
      </c>
      <c r="G233" s="1" t="str">
        <f>IF($A233="","",(VLOOKUP($A233,ACOUSTICS_COMBINED!$B$3:$AQ$501,23,FALSE)))</f>
        <v/>
      </c>
      <c r="H233" s="1" t="str">
        <f>IF($A233="","",(VLOOKUP($A233,ACOUSTICS_COMBINED!$B$3:$AQ$501,24,FALSE)))</f>
        <v/>
      </c>
      <c r="I233" s="1" t="str">
        <f>IF($A233="","",(VLOOKUP($A233,ACOUSTICS_COMBINED!$B$3:$AQ$501,15,FALSE)))</f>
        <v/>
      </c>
      <c r="J233" s="1" t="str">
        <f>IF($A233="","",(VLOOKUP($A233,ACOUSTICS_COMBINED!$B$3:$AQ$501,16,FALSE)))</f>
        <v/>
      </c>
      <c r="K233" s="1" t="str">
        <f>IF($A233="","",(VLOOKUP($A233,ACOUSTICS_COMBINED!$B$3:$AQ$501,17,FALSE)))</f>
        <v/>
      </c>
      <c r="L233" s="1" t="str">
        <f>IF($A233="","",(VLOOKUP($A233,ACOUSTICS_COMBINED!$B$3:$AQ$501,18,FALSE)))</f>
        <v/>
      </c>
      <c r="M233" s="1" t="str">
        <f>IF($A233="","",(VLOOKUP($A233,ACOUSTICS_COMBINED!$B$3:$AQ$501,25,FALSE)))</f>
        <v/>
      </c>
      <c r="N233" s="16" t="str">
        <f>IF($A233="","",(VLOOKUP($A233,ACOUSTICS_COMBINED!$B$3:$AQ$501,19,FALSE)))</f>
        <v/>
      </c>
      <c r="O233" s="16" t="str">
        <f>IF($A233="","",(VLOOKUP($A233,ACOUSTICS_COMBINED!$B$3:$AQ$501,20,FALSE)))</f>
        <v/>
      </c>
      <c r="P233" s="1" t="str">
        <f>IF($A233="","",(VLOOKUP($A233,ACOUSTICS_COMBINED!$B$3:$AQ$501,26,FALSE)))</f>
        <v/>
      </c>
      <c r="Q233" s="1" t="str">
        <f>IF($A233="","",(VLOOKUP($A233,ACOUSTICS_COMBINED!$B$3:$AQ$501,27,FALSE)))</f>
        <v/>
      </c>
      <c r="R233" s="1" t="str">
        <f>IF($A233="","",(VLOOKUP($A233,ACOUSTICS_COMBINED!$B$3:$AQ$501,28,FALSE)))</f>
        <v/>
      </c>
      <c r="S233" s="1" t="str">
        <f>IF($A233="","",(VLOOKUP($A233,ACOUSTICS_COMBINED!$B$3:$AQ$501,29,FALSE)))</f>
        <v/>
      </c>
      <c r="T233" s="1" t="str">
        <f>IF($A233="","",(VLOOKUP($A233,ACOUSTICS_COMBINED!$B$3:$AQ$501,30,FALSE)))</f>
        <v/>
      </c>
      <c r="U233" s="1" t="str">
        <f>IF($A233="","",(VLOOKUP($A233,ACOUSTICS_COMBINED!$B$3:$AQ$501,31,FALSE)))</f>
        <v/>
      </c>
      <c r="V233" s="1" t="str">
        <f>IF($A233="","",(VLOOKUP($A233,ACOUSTICS_COMBINED!$B$3:$AQ$501,32,FALSE)))</f>
        <v/>
      </c>
      <c r="W233" s="1" t="str">
        <f>IF($A233="","",(VLOOKUP($A233,ACOUSTICS_COMBINED!$B$3:$AQ$501,33,FALSE)))</f>
        <v/>
      </c>
      <c r="X233" s="1" t="str">
        <f>IF($A233="","",(VLOOKUP($A233,ACOUSTICS_COMBINED!$B$3:$AQ$501,34,FALSE)))</f>
        <v/>
      </c>
      <c r="Y233" s="1" t="str">
        <f>IF($A233="","",(VLOOKUP($A233,ACOUSTICS_COMBINED!$B$3:$AQ$501,35,FALSE)))</f>
        <v/>
      </c>
      <c r="Z233" s="1" t="str">
        <f>IF($A233="","",(VLOOKUP($A233,ACOUSTICS_COMBINED!$B$3:$AQ$501,36,FALSE)))</f>
        <v/>
      </c>
      <c r="AA233" s="1" t="str">
        <f>IF($A233="","",(VLOOKUP($A233,ACOUSTICS_COMBINED!$B$3:$AQ$501,37,FALSE)))</f>
        <v/>
      </c>
      <c r="AB233" s="1" t="str">
        <f>IF($A233="","",(VLOOKUP($A233,ACOUSTICS_COMBINED!$B$3:$AQ$501,38,FALSE)))</f>
        <v/>
      </c>
      <c r="AC233" s="1" t="str">
        <f>IF($A233="","",(VLOOKUP($A233,ACOUSTICS_COMBINED!$B$3:$AQ$501,39,FALSE)))</f>
        <v/>
      </c>
      <c r="AD233" s="1" t="str">
        <f>IF($A233="","",(VLOOKUP($A233,ACOUSTICS_COMBINED!$B$3:$AQ$501,40,FALSE)))</f>
        <v/>
      </c>
      <c r="AE233" s="1" t="str">
        <f>IF($A233="","",(VLOOKUP($A233,ACOUSTICS_COMBINED!$B$3:$AQ$501,41,FALSE)))</f>
        <v/>
      </c>
      <c r="AF233" s="1" t="str">
        <f>IF($A233="","",(VLOOKUP($A233,ACOUSTICS_COMBINED!$B$3:$AQ$501,42,FALSE)))</f>
        <v/>
      </c>
      <c r="AG233" s="27" t="str">
        <f>IF($A233="","",(VLOOKUP($A233,ACOUSTIC_PIVOT_TABLE!$B$4:$AO$500,2,FALSE)))</f>
        <v/>
      </c>
      <c r="AH233" s="27" t="str">
        <f>IF($A233="","",(VLOOKUP($A233,ACOUSTIC_PIVOT_TABLE!$B$4:$AO$500,3,FALSE)))</f>
        <v/>
      </c>
      <c r="AI233" s="27" t="str">
        <f>IF($A233="","",(VLOOKUP($A233,ACOUSTIC_PIVOT_TABLE!$B$4:$AO$500,4,FALSE)))</f>
        <v/>
      </c>
      <c r="AJ233" s="27" t="str">
        <f>IF($A233="","",(VLOOKUP($A233,ACOUSTIC_PIVOT_TABLE!$B$4:$AO$500,5,FALSE)))</f>
        <v/>
      </c>
      <c r="AK233" s="27" t="str">
        <f>IF($A233="","",(VLOOKUP($A233,ACOUSTIC_PIVOT_TABLE!$B$4:$AO$500,6,FALSE)))</f>
        <v/>
      </c>
      <c r="AL233" s="27" t="str">
        <f>IF($A233="","",(VLOOKUP($A233,ACOUSTIC_PIVOT_TABLE!$B$4:$AO$500,7,FALSE)))</f>
        <v/>
      </c>
      <c r="AM233" s="27" t="str">
        <f>IF($A233="","",(VLOOKUP($A233,ACOUSTIC_PIVOT_TABLE!$B$4:$AO$500,8,FALSE)))</f>
        <v/>
      </c>
      <c r="AN233" s="27" t="str">
        <f>IF($A233="","",(VLOOKUP($A233,ACOUSTIC_PIVOT_TABLE!$B$4:$AO$500,9,FALSE)))</f>
        <v/>
      </c>
      <c r="AO233" s="27" t="str">
        <f>IF($A233="","",(VLOOKUP($A233,ACOUSTIC_PIVOT_TABLE!$B$4:$AO$500,10,FALSE)))</f>
        <v/>
      </c>
      <c r="AP233" s="27" t="str">
        <f>IF($A233="","",(VLOOKUP($A233,ACOUSTIC_PIVOT_TABLE!$B$4:$AO$500,11,FALSE)))</f>
        <v/>
      </c>
      <c r="AQ233" s="27" t="str">
        <f>IF($A233="","",(VLOOKUP($A233,ACOUSTIC_PIVOT_TABLE!$B$4:$AO$500,12,FALSE)))</f>
        <v/>
      </c>
      <c r="AR233" s="27" t="str">
        <f>IF($A233="","",(VLOOKUP($A233,ACOUSTIC_PIVOT_TABLE!$B$4:$AO$500,13,FALSE)))</f>
        <v/>
      </c>
      <c r="AS233" s="27" t="str">
        <f>IF($A233="","",(VLOOKUP($A233,ACOUSTIC_PIVOT_TABLE!$B$4:$AO$500,14,FALSE)))</f>
        <v/>
      </c>
      <c r="AT233" s="27" t="str">
        <f>IF($A233="","",(VLOOKUP($A233,ACOUSTIC_PIVOT_TABLE!$B$4:$AO$500,15,FALSE)))</f>
        <v/>
      </c>
      <c r="AU233" s="27" t="str">
        <f>IF($A233="","",(VLOOKUP($A233,ACOUSTIC_PIVOT_TABLE!$B$4:$AO$500,16,FALSE)))</f>
        <v/>
      </c>
      <c r="AV233" s="27" t="str">
        <f>IF($A233="","",(VLOOKUP($A233,ACOUSTIC_PIVOT_TABLE!$B$4:$AO$500,17,FALSE)))</f>
        <v/>
      </c>
      <c r="AW233" s="27" t="str">
        <f>IF($A233="","",(VLOOKUP($A233,ACOUSTIC_PIVOT_TABLE!$B$4:$AO$500,18,FALSE)))</f>
        <v/>
      </c>
      <c r="AX233" s="27" t="str">
        <f>IF($A233="","",(VLOOKUP($A233,ACOUSTIC_PIVOT_TABLE!$B$4:$AO$500,19,FALSE)))</f>
        <v/>
      </c>
      <c r="AY233" s="27" t="str">
        <f>IF($A233="","",(VLOOKUP($A233,ACOUSTIC_PIVOT_TABLE!$B$4:$AO$500,20,FALSE)))</f>
        <v/>
      </c>
      <c r="AZ233" s="27" t="str">
        <f>IF($A233="","",(VLOOKUP($A233,ACOUSTIC_PIVOT_TABLE!$B$4:$AO$500,21,FALSE)))</f>
        <v/>
      </c>
      <c r="BA233" s="27" t="str">
        <f>IF($A233="","",(VLOOKUP($A233,ACOUSTIC_PIVOT_TABLE!$B$4:$AO$500,22,FALSE)))</f>
        <v/>
      </c>
      <c r="BB233" s="27" t="str">
        <f>IF($A233="","",(VLOOKUP($A233,ACOUSTIC_PIVOT_TABLE!$B$4:$AO$500,23,FALSE)))</f>
        <v/>
      </c>
      <c r="BC233" s="27" t="str">
        <f>IF($A233="","",(VLOOKUP($A233,ACOUSTIC_PIVOT_TABLE!$B$4:$AO$500,24,FALSE)))</f>
        <v/>
      </c>
      <c r="BD233" s="27" t="str">
        <f>IF($A233="","",(VLOOKUP($A233,ACOUSTIC_PIVOT_TABLE!$B$4:$AO$500,25,FALSE)))</f>
        <v/>
      </c>
      <c r="BE233" s="27" t="str">
        <f>IF($A233="","",(VLOOKUP($A233,ACOUSTIC_PIVOT_TABLE!$B$4:$AO$500,26,FALSE)))</f>
        <v/>
      </c>
      <c r="BF233" s="27" t="str">
        <f>IF($A233="","",(VLOOKUP($A233,ACOUSTIC_PIVOT_TABLE!$B$4:$AO$500,27,FALSE)))</f>
        <v/>
      </c>
      <c r="BG233" s="27" t="str">
        <f>IF($A233="","",(VLOOKUP($A233,ACOUSTIC_PIVOT_TABLE!$B$4:$AO$500,28,FALSE)))</f>
        <v/>
      </c>
      <c r="BH233" s="27" t="str">
        <f>IF($A233="","",(VLOOKUP($A233,ACOUSTIC_PIVOT_TABLE!$B$4:$AO$500,29,FALSE)))</f>
        <v/>
      </c>
      <c r="BI233" s="27" t="str">
        <f>IF($A233="","",(VLOOKUP($A233,ACOUSTIC_PIVOT_TABLE!$B$4:$AO$500,30,FALSE)))</f>
        <v/>
      </c>
      <c r="BJ233" s="27" t="str">
        <f>IF($A233="","",(VLOOKUP($A233,ACOUSTIC_PIVOT_TABLE!$B$4:$AO$500,31,FALSE)))</f>
        <v/>
      </c>
      <c r="BK233" s="27" t="str">
        <f>IF($A233="","",(VLOOKUP($A233,ACOUSTIC_PIVOT_TABLE!$B$4:$AO$500,32,FALSE)))</f>
        <v/>
      </c>
      <c r="BL233" s="27" t="str">
        <f>IF($A233="","",(VLOOKUP($A233,ACOUSTIC_PIVOT_TABLE!$B$4:$AO$500,33,FALSE)))</f>
        <v/>
      </c>
      <c r="BM233" s="27" t="str">
        <f>IF($A233="","",(VLOOKUP($A233,ACOUSTIC_PIVOT_TABLE!$B$4:$AO$500,34,FALSE)))</f>
        <v/>
      </c>
      <c r="BN233" s="27" t="str">
        <f>IF($A233="","",(VLOOKUP($A233,ACOUSTIC_PIVOT_TABLE!$B$4:$AO$500,35,FALSE)))</f>
        <v/>
      </c>
      <c r="BO233" s="27" t="str">
        <f>IF($A233="","",(VLOOKUP($A233,ACOUSTIC_PIVOT_TABLE!$B$4:$AO$500,36,FALSE)))</f>
        <v/>
      </c>
      <c r="BP233" s="27" t="str">
        <f>IF($A233="","",(VLOOKUP($A233,ACOUSTIC_PIVOT_TABLE!$B$4:$AO$500,37,FALSE)))</f>
        <v/>
      </c>
      <c r="BQ233" s="27" t="str">
        <f>IF($A233="","",(VLOOKUP($A233,ACOUSTIC_PIVOT_TABLE!$B$4:$AO$500,38,FALSE)))</f>
        <v/>
      </c>
      <c r="BR233" s="27" t="str">
        <f>IF($A233="","",(VLOOKUP($A233,ACOUSTIC_PIVOT_TABLE!$B$4:$AO$500,39,FALSE)))</f>
        <v/>
      </c>
      <c r="BS233" s="27" t="str">
        <f>IF($A233="","",(VLOOKUP($A233,ACOUSTIC_PIVOT_TABLE!$B$4:$AO$500,40,FALSE)))</f>
        <v/>
      </c>
    </row>
    <row r="234" spans="1:71" x14ac:dyDescent="0.25">
      <c r="A234" s="1" t="str">
        <f>IF(ACOUSTIC_PIVOT_TABLE!B236 = 0, "",ACOUSTIC_PIVOT_TABLE!B236)</f>
        <v/>
      </c>
      <c r="B234" s="1" t="str">
        <f>IF($A234="","",(VLOOKUP($A234,ACOUSTICS_COMBINED!$B$3:$AQ$501,21,FALSE)))</f>
        <v/>
      </c>
      <c r="C234" s="1" t="str">
        <f>IF($A234="","",(VLOOKUP($A234,ACOUSTICS_COMBINED!$B$3:$AQ$501,22,FALSE)))</f>
        <v/>
      </c>
      <c r="D234" s="1" t="str">
        <f>IF($A234="","",(VLOOKUP($A234,ACOUSTICS_COMBINED!$B$3:$AQ$501,12,FALSE)))</f>
        <v/>
      </c>
      <c r="E234" s="1" t="str">
        <f>IF($A234="","",(VLOOKUP($A234,ACOUSTICS_COMBINED!$B$3:$AQ$501,13,FALSE)))</f>
        <v/>
      </c>
      <c r="F234" s="1" t="str">
        <f>IF($A234="","",(VLOOKUP($A234,ACOUSTICS_COMBINED!$B$3:$AQ$501,14,FALSE)))</f>
        <v/>
      </c>
      <c r="G234" s="1" t="str">
        <f>IF($A234="","",(VLOOKUP($A234,ACOUSTICS_COMBINED!$B$3:$AQ$501,23,FALSE)))</f>
        <v/>
      </c>
      <c r="H234" s="1" t="str">
        <f>IF($A234="","",(VLOOKUP($A234,ACOUSTICS_COMBINED!$B$3:$AQ$501,24,FALSE)))</f>
        <v/>
      </c>
      <c r="I234" s="1" t="str">
        <f>IF($A234="","",(VLOOKUP($A234,ACOUSTICS_COMBINED!$B$3:$AQ$501,15,FALSE)))</f>
        <v/>
      </c>
      <c r="J234" s="1" t="str">
        <f>IF($A234="","",(VLOOKUP($A234,ACOUSTICS_COMBINED!$B$3:$AQ$501,16,FALSE)))</f>
        <v/>
      </c>
      <c r="K234" s="1" t="str">
        <f>IF($A234="","",(VLOOKUP($A234,ACOUSTICS_COMBINED!$B$3:$AQ$501,17,FALSE)))</f>
        <v/>
      </c>
      <c r="L234" s="1" t="str">
        <f>IF($A234="","",(VLOOKUP($A234,ACOUSTICS_COMBINED!$B$3:$AQ$501,18,FALSE)))</f>
        <v/>
      </c>
      <c r="M234" s="1" t="str">
        <f>IF($A234="","",(VLOOKUP($A234,ACOUSTICS_COMBINED!$B$3:$AQ$501,25,FALSE)))</f>
        <v/>
      </c>
      <c r="N234" s="16" t="str">
        <f>IF($A234="","",(VLOOKUP($A234,ACOUSTICS_COMBINED!$B$3:$AQ$501,19,FALSE)))</f>
        <v/>
      </c>
      <c r="O234" s="16" t="str">
        <f>IF($A234="","",(VLOOKUP($A234,ACOUSTICS_COMBINED!$B$3:$AQ$501,20,FALSE)))</f>
        <v/>
      </c>
      <c r="P234" s="1" t="str">
        <f>IF($A234="","",(VLOOKUP($A234,ACOUSTICS_COMBINED!$B$3:$AQ$501,26,FALSE)))</f>
        <v/>
      </c>
      <c r="Q234" s="1" t="str">
        <f>IF($A234="","",(VLOOKUP($A234,ACOUSTICS_COMBINED!$B$3:$AQ$501,27,FALSE)))</f>
        <v/>
      </c>
      <c r="R234" s="1" t="str">
        <f>IF($A234="","",(VLOOKUP($A234,ACOUSTICS_COMBINED!$B$3:$AQ$501,28,FALSE)))</f>
        <v/>
      </c>
      <c r="S234" s="1" t="str">
        <f>IF($A234="","",(VLOOKUP($A234,ACOUSTICS_COMBINED!$B$3:$AQ$501,29,FALSE)))</f>
        <v/>
      </c>
      <c r="T234" s="1" t="str">
        <f>IF($A234="","",(VLOOKUP($A234,ACOUSTICS_COMBINED!$B$3:$AQ$501,30,FALSE)))</f>
        <v/>
      </c>
      <c r="U234" s="1" t="str">
        <f>IF($A234="","",(VLOOKUP($A234,ACOUSTICS_COMBINED!$B$3:$AQ$501,31,FALSE)))</f>
        <v/>
      </c>
      <c r="V234" s="1" t="str">
        <f>IF($A234="","",(VLOOKUP($A234,ACOUSTICS_COMBINED!$B$3:$AQ$501,32,FALSE)))</f>
        <v/>
      </c>
      <c r="W234" s="1" t="str">
        <f>IF($A234="","",(VLOOKUP($A234,ACOUSTICS_COMBINED!$B$3:$AQ$501,33,FALSE)))</f>
        <v/>
      </c>
      <c r="X234" s="1" t="str">
        <f>IF($A234="","",(VLOOKUP($A234,ACOUSTICS_COMBINED!$B$3:$AQ$501,34,FALSE)))</f>
        <v/>
      </c>
      <c r="Y234" s="1" t="str">
        <f>IF($A234="","",(VLOOKUP($A234,ACOUSTICS_COMBINED!$B$3:$AQ$501,35,FALSE)))</f>
        <v/>
      </c>
      <c r="Z234" s="1" t="str">
        <f>IF($A234="","",(VLOOKUP($A234,ACOUSTICS_COMBINED!$B$3:$AQ$501,36,FALSE)))</f>
        <v/>
      </c>
      <c r="AA234" s="1" t="str">
        <f>IF($A234="","",(VLOOKUP($A234,ACOUSTICS_COMBINED!$B$3:$AQ$501,37,FALSE)))</f>
        <v/>
      </c>
      <c r="AB234" s="1" t="str">
        <f>IF($A234="","",(VLOOKUP($A234,ACOUSTICS_COMBINED!$B$3:$AQ$501,38,FALSE)))</f>
        <v/>
      </c>
      <c r="AC234" s="1" t="str">
        <f>IF($A234="","",(VLOOKUP($A234,ACOUSTICS_COMBINED!$B$3:$AQ$501,39,FALSE)))</f>
        <v/>
      </c>
      <c r="AD234" s="1" t="str">
        <f>IF($A234="","",(VLOOKUP($A234,ACOUSTICS_COMBINED!$B$3:$AQ$501,40,FALSE)))</f>
        <v/>
      </c>
      <c r="AE234" s="1" t="str">
        <f>IF($A234="","",(VLOOKUP($A234,ACOUSTICS_COMBINED!$B$3:$AQ$501,41,FALSE)))</f>
        <v/>
      </c>
      <c r="AF234" s="1" t="str">
        <f>IF($A234="","",(VLOOKUP($A234,ACOUSTICS_COMBINED!$B$3:$AQ$501,42,FALSE)))</f>
        <v/>
      </c>
      <c r="AG234" s="27" t="str">
        <f>IF($A234="","",(VLOOKUP($A234,ACOUSTIC_PIVOT_TABLE!$B$4:$AO$500,2,FALSE)))</f>
        <v/>
      </c>
      <c r="AH234" s="27" t="str">
        <f>IF($A234="","",(VLOOKUP($A234,ACOUSTIC_PIVOT_TABLE!$B$4:$AO$500,3,FALSE)))</f>
        <v/>
      </c>
      <c r="AI234" s="27" t="str">
        <f>IF($A234="","",(VLOOKUP($A234,ACOUSTIC_PIVOT_TABLE!$B$4:$AO$500,4,FALSE)))</f>
        <v/>
      </c>
      <c r="AJ234" s="27" t="str">
        <f>IF($A234="","",(VLOOKUP($A234,ACOUSTIC_PIVOT_TABLE!$B$4:$AO$500,5,FALSE)))</f>
        <v/>
      </c>
      <c r="AK234" s="27" t="str">
        <f>IF($A234="","",(VLOOKUP($A234,ACOUSTIC_PIVOT_TABLE!$B$4:$AO$500,6,FALSE)))</f>
        <v/>
      </c>
      <c r="AL234" s="27" t="str">
        <f>IF($A234="","",(VLOOKUP($A234,ACOUSTIC_PIVOT_TABLE!$B$4:$AO$500,7,FALSE)))</f>
        <v/>
      </c>
      <c r="AM234" s="27" t="str">
        <f>IF($A234="","",(VLOOKUP($A234,ACOUSTIC_PIVOT_TABLE!$B$4:$AO$500,8,FALSE)))</f>
        <v/>
      </c>
      <c r="AN234" s="27" t="str">
        <f>IF($A234="","",(VLOOKUP($A234,ACOUSTIC_PIVOT_TABLE!$B$4:$AO$500,9,FALSE)))</f>
        <v/>
      </c>
      <c r="AO234" s="27" t="str">
        <f>IF($A234="","",(VLOOKUP($A234,ACOUSTIC_PIVOT_TABLE!$B$4:$AO$500,10,FALSE)))</f>
        <v/>
      </c>
      <c r="AP234" s="27" t="str">
        <f>IF($A234="","",(VLOOKUP($A234,ACOUSTIC_PIVOT_TABLE!$B$4:$AO$500,11,FALSE)))</f>
        <v/>
      </c>
      <c r="AQ234" s="27" t="str">
        <f>IF($A234="","",(VLOOKUP($A234,ACOUSTIC_PIVOT_TABLE!$B$4:$AO$500,12,FALSE)))</f>
        <v/>
      </c>
      <c r="AR234" s="27" t="str">
        <f>IF($A234="","",(VLOOKUP($A234,ACOUSTIC_PIVOT_TABLE!$B$4:$AO$500,13,FALSE)))</f>
        <v/>
      </c>
      <c r="AS234" s="27" t="str">
        <f>IF($A234="","",(VLOOKUP($A234,ACOUSTIC_PIVOT_TABLE!$B$4:$AO$500,14,FALSE)))</f>
        <v/>
      </c>
      <c r="AT234" s="27" t="str">
        <f>IF($A234="","",(VLOOKUP($A234,ACOUSTIC_PIVOT_TABLE!$B$4:$AO$500,15,FALSE)))</f>
        <v/>
      </c>
      <c r="AU234" s="27" t="str">
        <f>IF($A234="","",(VLOOKUP($A234,ACOUSTIC_PIVOT_TABLE!$B$4:$AO$500,16,FALSE)))</f>
        <v/>
      </c>
      <c r="AV234" s="27" t="str">
        <f>IF($A234="","",(VLOOKUP($A234,ACOUSTIC_PIVOT_TABLE!$B$4:$AO$500,17,FALSE)))</f>
        <v/>
      </c>
      <c r="AW234" s="27" t="str">
        <f>IF($A234="","",(VLOOKUP($A234,ACOUSTIC_PIVOT_TABLE!$B$4:$AO$500,18,FALSE)))</f>
        <v/>
      </c>
      <c r="AX234" s="27" t="str">
        <f>IF($A234="","",(VLOOKUP($A234,ACOUSTIC_PIVOT_TABLE!$B$4:$AO$500,19,FALSE)))</f>
        <v/>
      </c>
      <c r="AY234" s="27" t="str">
        <f>IF($A234="","",(VLOOKUP($A234,ACOUSTIC_PIVOT_TABLE!$B$4:$AO$500,20,FALSE)))</f>
        <v/>
      </c>
      <c r="AZ234" s="27" t="str">
        <f>IF($A234="","",(VLOOKUP($A234,ACOUSTIC_PIVOT_TABLE!$B$4:$AO$500,21,FALSE)))</f>
        <v/>
      </c>
      <c r="BA234" s="27" t="str">
        <f>IF($A234="","",(VLOOKUP($A234,ACOUSTIC_PIVOT_TABLE!$B$4:$AO$500,22,FALSE)))</f>
        <v/>
      </c>
      <c r="BB234" s="27" t="str">
        <f>IF($A234="","",(VLOOKUP($A234,ACOUSTIC_PIVOT_TABLE!$B$4:$AO$500,23,FALSE)))</f>
        <v/>
      </c>
      <c r="BC234" s="27" t="str">
        <f>IF($A234="","",(VLOOKUP($A234,ACOUSTIC_PIVOT_TABLE!$B$4:$AO$500,24,FALSE)))</f>
        <v/>
      </c>
      <c r="BD234" s="27" t="str">
        <f>IF($A234="","",(VLOOKUP($A234,ACOUSTIC_PIVOT_TABLE!$B$4:$AO$500,25,FALSE)))</f>
        <v/>
      </c>
      <c r="BE234" s="27" t="str">
        <f>IF($A234="","",(VLOOKUP($A234,ACOUSTIC_PIVOT_TABLE!$B$4:$AO$500,26,FALSE)))</f>
        <v/>
      </c>
      <c r="BF234" s="27" t="str">
        <f>IF($A234="","",(VLOOKUP($A234,ACOUSTIC_PIVOT_TABLE!$B$4:$AO$500,27,FALSE)))</f>
        <v/>
      </c>
      <c r="BG234" s="27" t="str">
        <f>IF($A234="","",(VLOOKUP($A234,ACOUSTIC_PIVOT_TABLE!$B$4:$AO$500,28,FALSE)))</f>
        <v/>
      </c>
      <c r="BH234" s="27" t="str">
        <f>IF($A234="","",(VLOOKUP($A234,ACOUSTIC_PIVOT_TABLE!$B$4:$AO$500,29,FALSE)))</f>
        <v/>
      </c>
      <c r="BI234" s="27" t="str">
        <f>IF($A234="","",(VLOOKUP($A234,ACOUSTIC_PIVOT_TABLE!$B$4:$AO$500,30,FALSE)))</f>
        <v/>
      </c>
      <c r="BJ234" s="27" t="str">
        <f>IF($A234="","",(VLOOKUP($A234,ACOUSTIC_PIVOT_TABLE!$B$4:$AO$500,31,FALSE)))</f>
        <v/>
      </c>
      <c r="BK234" s="27" t="str">
        <f>IF($A234="","",(VLOOKUP($A234,ACOUSTIC_PIVOT_TABLE!$B$4:$AO$500,32,FALSE)))</f>
        <v/>
      </c>
      <c r="BL234" s="27" t="str">
        <f>IF($A234="","",(VLOOKUP($A234,ACOUSTIC_PIVOT_TABLE!$B$4:$AO$500,33,FALSE)))</f>
        <v/>
      </c>
      <c r="BM234" s="27" t="str">
        <f>IF($A234="","",(VLOOKUP($A234,ACOUSTIC_PIVOT_TABLE!$B$4:$AO$500,34,FALSE)))</f>
        <v/>
      </c>
      <c r="BN234" s="27" t="str">
        <f>IF($A234="","",(VLOOKUP($A234,ACOUSTIC_PIVOT_TABLE!$B$4:$AO$500,35,FALSE)))</f>
        <v/>
      </c>
      <c r="BO234" s="27" t="str">
        <f>IF($A234="","",(VLOOKUP($A234,ACOUSTIC_PIVOT_TABLE!$B$4:$AO$500,36,FALSE)))</f>
        <v/>
      </c>
      <c r="BP234" s="27" t="str">
        <f>IF($A234="","",(VLOOKUP($A234,ACOUSTIC_PIVOT_TABLE!$B$4:$AO$500,37,FALSE)))</f>
        <v/>
      </c>
      <c r="BQ234" s="27" t="str">
        <f>IF($A234="","",(VLOOKUP($A234,ACOUSTIC_PIVOT_TABLE!$B$4:$AO$500,38,FALSE)))</f>
        <v/>
      </c>
      <c r="BR234" s="27" t="str">
        <f>IF($A234="","",(VLOOKUP($A234,ACOUSTIC_PIVOT_TABLE!$B$4:$AO$500,39,FALSE)))</f>
        <v/>
      </c>
      <c r="BS234" s="27" t="str">
        <f>IF($A234="","",(VLOOKUP($A234,ACOUSTIC_PIVOT_TABLE!$B$4:$AO$500,40,FALSE)))</f>
        <v/>
      </c>
    </row>
    <row r="235" spans="1:71" x14ac:dyDescent="0.25">
      <c r="A235" s="1" t="str">
        <f>IF(ACOUSTIC_PIVOT_TABLE!B237 = 0, "",ACOUSTIC_PIVOT_TABLE!B237)</f>
        <v/>
      </c>
      <c r="B235" s="1" t="str">
        <f>IF($A235="","",(VLOOKUP($A235,ACOUSTICS_COMBINED!$B$3:$AQ$501,21,FALSE)))</f>
        <v/>
      </c>
      <c r="C235" s="1" t="str">
        <f>IF($A235="","",(VLOOKUP($A235,ACOUSTICS_COMBINED!$B$3:$AQ$501,22,FALSE)))</f>
        <v/>
      </c>
      <c r="D235" s="1" t="str">
        <f>IF($A235="","",(VLOOKUP($A235,ACOUSTICS_COMBINED!$B$3:$AQ$501,12,FALSE)))</f>
        <v/>
      </c>
      <c r="E235" s="1" t="str">
        <f>IF($A235="","",(VLOOKUP($A235,ACOUSTICS_COMBINED!$B$3:$AQ$501,13,FALSE)))</f>
        <v/>
      </c>
      <c r="F235" s="1" t="str">
        <f>IF($A235="","",(VLOOKUP($A235,ACOUSTICS_COMBINED!$B$3:$AQ$501,14,FALSE)))</f>
        <v/>
      </c>
      <c r="G235" s="1" t="str">
        <f>IF($A235="","",(VLOOKUP($A235,ACOUSTICS_COMBINED!$B$3:$AQ$501,23,FALSE)))</f>
        <v/>
      </c>
      <c r="H235" s="1" t="str">
        <f>IF($A235="","",(VLOOKUP($A235,ACOUSTICS_COMBINED!$B$3:$AQ$501,24,FALSE)))</f>
        <v/>
      </c>
      <c r="I235" s="1" t="str">
        <f>IF($A235="","",(VLOOKUP($A235,ACOUSTICS_COMBINED!$B$3:$AQ$501,15,FALSE)))</f>
        <v/>
      </c>
      <c r="J235" s="1" t="str">
        <f>IF($A235="","",(VLOOKUP($A235,ACOUSTICS_COMBINED!$B$3:$AQ$501,16,FALSE)))</f>
        <v/>
      </c>
      <c r="K235" s="1" t="str">
        <f>IF($A235="","",(VLOOKUP($A235,ACOUSTICS_COMBINED!$B$3:$AQ$501,17,FALSE)))</f>
        <v/>
      </c>
      <c r="L235" s="1" t="str">
        <f>IF($A235="","",(VLOOKUP($A235,ACOUSTICS_COMBINED!$B$3:$AQ$501,18,FALSE)))</f>
        <v/>
      </c>
      <c r="M235" s="1" t="str">
        <f>IF($A235="","",(VLOOKUP($A235,ACOUSTICS_COMBINED!$B$3:$AQ$501,25,FALSE)))</f>
        <v/>
      </c>
      <c r="N235" s="16" t="str">
        <f>IF($A235="","",(VLOOKUP($A235,ACOUSTICS_COMBINED!$B$3:$AQ$501,19,FALSE)))</f>
        <v/>
      </c>
      <c r="O235" s="16" t="str">
        <f>IF($A235="","",(VLOOKUP($A235,ACOUSTICS_COMBINED!$B$3:$AQ$501,20,FALSE)))</f>
        <v/>
      </c>
      <c r="P235" s="1" t="str">
        <f>IF($A235="","",(VLOOKUP($A235,ACOUSTICS_COMBINED!$B$3:$AQ$501,26,FALSE)))</f>
        <v/>
      </c>
      <c r="Q235" s="1" t="str">
        <f>IF($A235="","",(VLOOKUP($A235,ACOUSTICS_COMBINED!$B$3:$AQ$501,27,FALSE)))</f>
        <v/>
      </c>
      <c r="R235" s="1" t="str">
        <f>IF($A235="","",(VLOOKUP($A235,ACOUSTICS_COMBINED!$B$3:$AQ$501,28,FALSE)))</f>
        <v/>
      </c>
      <c r="S235" s="1" t="str">
        <f>IF($A235="","",(VLOOKUP($A235,ACOUSTICS_COMBINED!$B$3:$AQ$501,29,FALSE)))</f>
        <v/>
      </c>
      <c r="T235" s="1" t="str">
        <f>IF($A235="","",(VLOOKUP($A235,ACOUSTICS_COMBINED!$B$3:$AQ$501,30,FALSE)))</f>
        <v/>
      </c>
      <c r="U235" s="1" t="str">
        <f>IF($A235="","",(VLOOKUP($A235,ACOUSTICS_COMBINED!$B$3:$AQ$501,31,FALSE)))</f>
        <v/>
      </c>
      <c r="V235" s="1" t="str">
        <f>IF($A235="","",(VLOOKUP($A235,ACOUSTICS_COMBINED!$B$3:$AQ$501,32,FALSE)))</f>
        <v/>
      </c>
      <c r="W235" s="1" t="str">
        <f>IF($A235="","",(VLOOKUP($A235,ACOUSTICS_COMBINED!$B$3:$AQ$501,33,FALSE)))</f>
        <v/>
      </c>
      <c r="X235" s="1" t="str">
        <f>IF($A235="","",(VLOOKUP($A235,ACOUSTICS_COMBINED!$B$3:$AQ$501,34,FALSE)))</f>
        <v/>
      </c>
      <c r="Y235" s="1" t="str">
        <f>IF($A235="","",(VLOOKUP($A235,ACOUSTICS_COMBINED!$B$3:$AQ$501,35,FALSE)))</f>
        <v/>
      </c>
      <c r="Z235" s="1" t="str">
        <f>IF($A235="","",(VLOOKUP($A235,ACOUSTICS_COMBINED!$B$3:$AQ$501,36,FALSE)))</f>
        <v/>
      </c>
      <c r="AA235" s="1" t="str">
        <f>IF($A235="","",(VLOOKUP($A235,ACOUSTICS_COMBINED!$B$3:$AQ$501,37,FALSE)))</f>
        <v/>
      </c>
      <c r="AB235" s="1" t="str">
        <f>IF($A235="","",(VLOOKUP($A235,ACOUSTICS_COMBINED!$B$3:$AQ$501,38,FALSE)))</f>
        <v/>
      </c>
      <c r="AC235" s="1" t="str">
        <f>IF($A235="","",(VLOOKUP($A235,ACOUSTICS_COMBINED!$B$3:$AQ$501,39,FALSE)))</f>
        <v/>
      </c>
      <c r="AD235" s="1" t="str">
        <f>IF($A235="","",(VLOOKUP($A235,ACOUSTICS_COMBINED!$B$3:$AQ$501,40,FALSE)))</f>
        <v/>
      </c>
      <c r="AE235" s="1" t="str">
        <f>IF($A235="","",(VLOOKUP($A235,ACOUSTICS_COMBINED!$B$3:$AQ$501,41,FALSE)))</f>
        <v/>
      </c>
      <c r="AF235" s="1" t="str">
        <f>IF($A235="","",(VLOOKUP($A235,ACOUSTICS_COMBINED!$B$3:$AQ$501,42,FALSE)))</f>
        <v/>
      </c>
      <c r="AG235" s="27" t="str">
        <f>IF($A235="","",(VLOOKUP($A235,ACOUSTIC_PIVOT_TABLE!$B$4:$AO$500,2,FALSE)))</f>
        <v/>
      </c>
      <c r="AH235" s="27" t="str">
        <f>IF($A235="","",(VLOOKUP($A235,ACOUSTIC_PIVOT_TABLE!$B$4:$AO$500,3,FALSE)))</f>
        <v/>
      </c>
      <c r="AI235" s="27" t="str">
        <f>IF($A235="","",(VLOOKUP($A235,ACOUSTIC_PIVOT_TABLE!$B$4:$AO$500,4,FALSE)))</f>
        <v/>
      </c>
      <c r="AJ235" s="27" t="str">
        <f>IF($A235="","",(VLOOKUP($A235,ACOUSTIC_PIVOT_TABLE!$B$4:$AO$500,5,FALSE)))</f>
        <v/>
      </c>
      <c r="AK235" s="27" t="str">
        <f>IF($A235="","",(VLOOKUP($A235,ACOUSTIC_PIVOT_TABLE!$B$4:$AO$500,6,FALSE)))</f>
        <v/>
      </c>
      <c r="AL235" s="27" t="str">
        <f>IF($A235="","",(VLOOKUP($A235,ACOUSTIC_PIVOT_TABLE!$B$4:$AO$500,7,FALSE)))</f>
        <v/>
      </c>
      <c r="AM235" s="27" t="str">
        <f>IF($A235="","",(VLOOKUP($A235,ACOUSTIC_PIVOT_TABLE!$B$4:$AO$500,8,FALSE)))</f>
        <v/>
      </c>
      <c r="AN235" s="27" t="str">
        <f>IF($A235="","",(VLOOKUP($A235,ACOUSTIC_PIVOT_TABLE!$B$4:$AO$500,9,FALSE)))</f>
        <v/>
      </c>
      <c r="AO235" s="27" t="str">
        <f>IF($A235="","",(VLOOKUP($A235,ACOUSTIC_PIVOT_TABLE!$B$4:$AO$500,10,FALSE)))</f>
        <v/>
      </c>
      <c r="AP235" s="27" t="str">
        <f>IF($A235="","",(VLOOKUP($A235,ACOUSTIC_PIVOT_TABLE!$B$4:$AO$500,11,FALSE)))</f>
        <v/>
      </c>
      <c r="AQ235" s="27" t="str">
        <f>IF($A235="","",(VLOOKUP($A235,ACOUSTIC_PIVOT_TABLE!$B$4:$AO$500,12,FALSE)))</f>
        <v/>
      </c>
      <c r="AR235" s="27" t="str">
        <f>IF($A235="","",(VLOOKUP($A235,ACOUSTIC_PIVOT_TABLE!$B$4:$AO$500,13,FALSE)))</f>
        <v/>
      </c>
      <c r="AS235" s="27" t="str">
        <f>IF($A235="","",(VLOOKUP($A235,ACOUSTIC_PIVOT_TABLE!$B$4:$AO$500,14,FALSE)))</f>
        <v/>
      </c>
      <c r="AT235" s="27" t="str">
        <f>IF($A235="","",(VLOOKUP($A235,ACOUSTIC_PIVOT_TABLE!$B$4:$AO$500,15,FALSE)))</f>
        <v/>
      </c>
      <c r="AU235" s="27" t="str">
        <f>IF($A235="","",(VLOOKUP($A235,ACOUSTIC_PIVOT_TABLE!$B$4:$AO$500,16,FALSE)))</f>
        <v/>
      </c>
      <c r="AV235" s="27" t="str">
        <f>IF($A235="","",(VLOOKUP($A235,ACOUSTIC_PIVOT_TABLE!$B$4:$AO$500,17,FALSE)))</f>
        <v/>
      </c>
      <c r="AW235" s="27" t="str">
        <f>IF($A235="","",(VLOOKUP($A235,ACOUSTIC_PIVOT_TABLE!$B$4:$AO$500,18,FALSE)))</f>
        <v/>
      </c>
      <c r="AX235" s="27" t="str">
        <f>IF($A235="","",(VLOOKUP($A235,ACOUSTIC_PIVOT_TABLE!$B$4:$AO$500,19,FALSE)))</f>
        <v/>
      </c>
      <c r="AY235" s="27" t="str">
        <f>IF($A235="","",(VLOOKUP($A235,ACOUSTIC_PIVOT_TABLE!$B$4:$AO$500,20,FALSE)))</f>
        <v/>
      </c>
      <c r="AZ235" s="27" t="str">
        <f>IF($A235="","",(VLOOKUP($A235,ACOUSTIC_PIVOT_TABLE!$B$4:$AO$500,21,FALSE)))</f>
        <v/>
      </c>
      <c r="BA235" s="27" t="str">
        <f>IF($A235="","",(VLOOKUP($A235,ACOUSTIC_PIVOT_TABLE!$B$4:$AO$500,22,FALSE)))</f>
        <v/>
      </c>
      <c r="BB235" s="27" t="str">
        <f>IF($A235="","",(VLOOKUP($A235,ACOUSTIC_PIVOT_TABLE!$B$4:$AO$500,23,FALSE)))</f>
        <v/>
      </c>
      <c r="BC235" s="27" t="str">
        <f>IF($A235="","",(VLOOKUP($A235,ACOUSTIC_PIVOT_TABLE!$B$4:$AO$500,24,FALSE)))</f>
        <v/>
      </c>
      <c r="BD235" s="27" t="str">
        <f>IF($A235="","",(VLOOKUP($A235,ACOUSTIC_PIVOT_TABLE!$B$4:$AO$500,25,FALSE)))</f>
        <v/>
      </c>
      <c r="BE235" s="27" t="str">
        <f>IF($A235="","",(VLOOKUP($A235,ACOUSTIC_PIVOT_TABLE!$B$4:$AO$500,26,FALSE)))</f>
        <v/>
      </c>
      <c r="BF235" s="27" t="str">
        <f>IF($A235="","",(VLOOKUP($A235,ACOUSTIC_PIVOT_TABLE!$B$4:$AO$500,27,FALSE)))</f>
        <v/>
      </c>
      <c r="BG235" s="27" t="str">
        <f>IF($A235="","",(VLOOKUP($A235,ACOUSTIC_PIVOT_TABLE!$B$4:$AO$500,28,FALSE)))</f>
        <v/>
      </c>
      <c r="BH235" s="27" t="str">
        <f>IF($A235="","",(VLOOKUP($A235,ACOUSTIC_PIVOT_TABLE!$B$4:$AO$500,29,FALSE)))</f>
        <v/>
      </c>
      <c r="BI235" s="27" t="str">
        <f>IF($A235="","",(VLOOKUP($A235,ACOUSTIC_PIVOT_TABLE!$B$4:$AO$500,30,FALSE)))</f>
        <v/>
      </c>
      <c r="BJ235" s="27" t="str">
        <f>IF($A235="","",(VLOOKUP($A235,ACOUSTIC_PIVOT_TABLE!$B$4:$AO$500,31,FALSE)))</f>
        <v/>
      </c>
      <c r="BK235" s="27" t="str">
        <f>IF($A235="","",(VLOOKUP($A235,ACOUSTIC_PIVOT_TABLE!$B$4:$AO$500,32,FALSE)))</f>
        <v/>
      </c>
      <c r="BL235" s="27" t="str">
        <f>IF($A235="","",(VLOOKUP($A235,ACOUSTIC_PIVOT_TABLE!$B$4:$AO$500,33,FALSE)))</f>
        <v/>
      </c>
      <c r="BM235" s="27" t="str">
        <f>IF($A235="","",(VLOOKUP($A235,ACOUSTIC_PIVOT_TABLE!$B$4:$AO$500,34,FALSE)))</f>
        <v/>
      </c>
      <c r="BN235" s="27" t="str">
        <f>IF($A235="","",(VLOOKUP($A235,ACOUSTIC_PIVOT_TABLE!$B$4:$AO$500,35,FALSE)))</f>
        <v/>
      </c>
      <c r="BO235" s="27" t="str">
        <f>IF($A235="","",(VLOOKUP($A235,ACOUSTIC_PIVOT_TABLE!$B$4:$AO$500,36,FALSE)))</f>
        <v/>
      </c>
      <c r="BP235" s="27" t="str">
        <f>IF($A235="","",(VLOOKUP($A235,ACOUSTIC_PIVOT_TABLE!$B$4:$AO$500,37,FALSE)))</f>
        <v/>
      </c>
      <c r="BQ235" s="27" t="str">
        <f>IF($A235="","",(VLOOKUP($A235,ACOUSTIC_PIVOT_TABLE!$B$4:$AO$500,38,FALSE)))</f>
        <v/>
      </c>
      <c r="BR235" s="27" t="str">
        <f>IF($A235="","",(VLOOKUP($A235,ACOUSTIC_PIVOT_TABLE!$B$4:$AO$500,39,FALSE)))</f>
        <v/>
      </c>
      <c r="BS235" s="27" t="str">
        <f>IF($A235="","",(VLOOKUP($A235,ACOUSTIC_PIVOT_TABLE!$B$4:$AO$500,40,FALSE)))</f>
        <v/>
      </c>
    </row>
    <row r="236" spans="1:71" x14ac:dyDescent="0.25">
      <c r="A236" s="1" t="str">
        <f>IF(ACOUSTIC_PIVOT_TABLE!B238 = 0, "",ACOUSTIC_PIVOT_TABLE!B238)</f>
        <v/>
      </c>
      <c r="B236" s="1" t="str">
        <f>IF($A236="","",(VLOOKUP($A236,ACOUSTICS_COMBINED!$B$3:$AQ$501,21,FALSE)))</f>
        <v/>
      </c>
      <c r="C236" s="1" t="str">
        <f>IF($A236="","",(VLOOKUP($A236,ACOUSTICS_COMBINED!$B$3:$AQ$501,22,FALSE)))</f>
        <v/>
      </c>
      <c r="D236" s="1" t="str">
        <f>IF($A236="","",(VLOOKUP($A236,ACOUSTICS_COMBINED!$B$3:$AQ$501,12,FALSE)))</f>
        <v/>
      </c>
      <c r="E236" s="1" t="str">
        <f>IF($A236="","",(VLOOKUP($A236,ACOUSTICS_COMBINED!$B$3:$AQ$501,13,FALSE)))</f>
        <v/>
      </c>
      <c r="F236" s="1" t="str">
        <f>IF($A236="","",(VLOOKUP($A236,ACOUSTICS_COMBINED!$B$3:$AQ$501,14,FALSE)))</f>
        <v/>
      </c>
      <c r="G236" s="1" t="str">
        <f>IF($A236="","",(VLOOKUP($A236,ACOUSTICS_COMBINED!$B$3:$AQ$501,23,FALSE)))</f>
        <v/>
      </c>
      <c r="H236" s="1" t="str">
        <f>IF($A236="","",(VLOOKUP($A236,ACOUSTICS_COMBINED!$B$3:$AQ$501,24,FALSE)))</f>
        <v/>
      </c>
      <c r="I236" s="1" t="str">
        <f>IF($A236="","",(VLOOKUP($A236,ACOUSTICS_COMBINED!$B$3:$AQ$501,15,FALSE)))</f>
        <v/>
      </c>
      <c r="J236" s="1" t="str">
        <f>IF($A236="","",(VLOOKUP($A236,ACOUSTICS_COMBINED!$B$3:$AQ$501,16,FALSE)))</f>
        <v/>
      </c>
      <c r="K236" s="1" t="str">
        <f>IF($A236="","",(VLOOKUP($A236,ACOUSTICS_COMBINED!$B$3:$AQ$501,17,FALSE)))</f>
        <v/>
      </c>
      <c r="L236" s="1" t="str">
        <f>IF($A236="","",(VLOOKUP($A236,ACOUSTICS_COMBINED!$B$3:$AQ$501,18,FALSE)))</f>
        <v/>
      </c>
      <c r="M236" s="1" t="str">
        <f>IF($A236="","",(VLOOKUP($A236,ACOUSTICS_COMBINED!$B$3:$AQ$501,25,FALSE)))</f>
        <v/>
      </c>
      <c r="N236" s="16" t="str">
        <f>IF($A236="","",(VLOOKUP($A236,ACOUSTICS_COMBINED!$B$3:$AQ$501,19,FALSE)))</f>
        <v/>
      </c>
      <c r="O236" s="16" t="str">
        <f>IF($A236="","",(VLOOKUP($A236,ACOUSTICS_COMBINED!$B$3:$AQ$501,20,FALSE)))</f>
        <v/>
      </c>
      <c r="P236" s="1" t="str">
        <f>IF($A236="","",(VLOOKUP($A236,ACOUSTICS_COMBINED!$B$3:$AQ$501,26,FALSE)))</f>
        <v/>
      </c>
      <c r="Q236" s="1" t="str">
        <f>IF($A236="","",(VLOOKUP($A236,ACOUSTICS_COMBINED!$B$3:$AQ$501,27,FALSE)))</f>
        <v/>
      </c>
      <c r="R236" s="1" t="str">
        <f>IF($A236="","",(VLOOKUP($A236,ACOUSTICS_COMBINED!$B$3:$AQ$501,28,FALSE)))</f>
        <v/>
      </c>
      <c r="S236" s="1" t="str">
        <f>IF($A236="","",(VLOOKUP($A236,ACOUSTICS_COMBINED!$B$3:$AQ$501,29,FALSE)))</f>
        <v/>
      </c>
      <c r="T236" s="1" t="str">
        <f>IF($A236="","",(VLOOKUP($A236,ACOUSTICS_COMBINED!$B$3:$AQ$501,30,FALSE)))</f>
        <v/>
      </c>
      <c r="U236" s="1" t="str">
        <f>IF($A236="","",(VLOOKUP($A236,ACOUSTICS_COMBINED!$B$3:$AQ$501,31,FALSE)))</f>
        <v/>
      </c>
      <c r="V236" s="1" t="str">
        <f>IF($A236="","",(VLOOKUP($A236,ACOUSTICS_COMBINED!$B$3:$AQ$501,32,FALSE)))</f>
        <v/>
      </c>
      <c r="W236" s="1" t="str">
        <f>IF($A236="","",(VLOOKUP($A236,ACOUSTICS_COMBINED!$B$3:$AQ$501,33,FALSE)))</f>
        <v/>
      </c>
      <c r="X236" s="1" t="str">
        <f>IF($A236="","",(VLOOKUP($A236,ACOUSTICS_COMBINED!$B$3:$AQ$501,34,FALSE)))</f>
        <v/>
      </c>
      <c r="Y236" s="1" t="str">
        <f>IF($A236="","",(VLOOKUP($A236,ACOUSTICS_COMBINED!$B$3:$AQ$501,35,FALSE)))</f>
        <v/>
      </c>
      <c r="Z236" s="1" t="str">
        <f>IF($A236="","",(VLOOKUP($A236,ACOUSTICS_COMBINED!$B$3:$AQ$501,36,FALSE)))</f>
        <v/>
      </c>
      <c r="AA236" s="1" t="str">
        <f>IF($A236="","",(VLOOKUP($A236,ACOUSTICS_COMBINED!$B$3:$AQ$501,37,FALSE)))</f>
        <v/>
      </c>
      <c r="AB236" s="1" t="str">
        <f>IF($A236="","",(VLOOKUP($A236,ACOUSTICS_COMBINED!$B$3:$AQ$501,38,FALSE)))</f>
        <v/>
      </c>
      <c r="AC236" s="1" t="str">
        <f>IF($A236="","",(VLOOKUP($A236,ACOUSTICS_COMBINED!$B$3:$AQ$501,39,FALSE)))</f>
        <v/>
      </c>
      <c r="AD236" s="1" t="str">
        <f>IF($A236="","",(VLOOKUP($A236,ACOUSTICS_COMBINED!$B$3:$AQ$501,40,FALSE)))</f>
        <v/>
      </c>
      <c r="AE236" s="1" t="str">
        <f>IF($A236="","",(VLOOKUP($A236,ACOUSTICS_COMBINED!$B$3:$AQ$501,41,FALSE)))</f>
        <v/>
      </c>
      <c r="AF236" s="1" t="str">
        <f>IF($A236="","",(VLOOKUP($A236,ACOUSTICS_COMBINED!$B$3:$AQ$501,42,FALSE)))</f>
        <v/>
      </c>
      <c r="AG236" s="27" t="str">
        <f>IF($A236="","",(VLOOKUP($A236,ACOUSTIC_PIVOT_TABLE!$B$4:$AO$500,2,FALSE)))</f>
        <v/>
      </c>
      <c r="AH236" s="27" t="str">
        <f>IF($A236="","",(VLOOKUP($A236,ACOUSTIC_PIVOT_TABLE!$B$4:$AO$500,3,FALSE)))</f>
        <v/>
      </c>
      <c r="AI236" s="27" t="str">
        <f>IF($A236="","",(VLOOKUP($A236,ACOUSTIC_PIVOT_TABLE!$B$4:$AO$500,4,FALSE)))</f>
        <v/>
      </c>
      <c r="AJ236" s="27" t="str">
        <f>IF($A236="","",(VLOOKUP($A236,ACOUSTIC_PIVOT_TABLE!$B$4:$AO$500,5,FALSE)))</f>
        <v/>
      </c>
      <c r="AK236" s="27" t="str">
        <f>IF($A236="","",(VLOOKUP($A236,ACOUSTIC_PIVOT_TABLE!$B$4:$AO$500,6,FALSE)))</f>
        <v/>
      </c>
      <c r="AL236" s="27" t="str">
        <f>IF($A236="","",(VLOOKUP($A236,ACOUSTIC_PIVOT_TABLE!$B$4:$AO$500,7,FALSE)))</f>
        <v/>
      </c>
      <c r="AM236" s="27" t="str">
        <f>IF($A236="","",(VLOOKUP($A236,ACOUSTIC_PIVOT_TABLE!$B$4:$AO$500,8,FALSE)))</f>
        <v/>
      </c>
      <c r="AN236" s="27" t="str">
        <f>IF($A236="","",(VLOOKUP($A236,ACOUSTIC_PIVOT_TABLE!$B$4:$AO$500,9,FALSE)))</f>
        <v/>
      </c>
      <c r="AO236" s="27" t="str">
        <f>IF($A236="","",(VLOOKUP($A236,ACOUSTIC_PIVOT_TABLE!$B$4:$AO$500,10,FALSE)))</f>
        <v/>
      </c>
      <c r="AP236" s="27" t="str">
        <f>IF($A236="","",(VLOOKUP($A236,ACOUSTIC_PIVOT_TABLE!$B$4:$AO$500,11,FALSE)))</f>
        <v/>
      </c>
      <c r="AQ236" s="27" t="str">
        <f>IF($A236="","",(VLOOKUP($A236,ACOUSTIC_PIVOT_TABLE!$B$4:$AO$500,12,FALSE)))</f>
        <v/>
      </c>
      <c r="AR236" s="27" t="str">
        <f>IF($A236="","",(VLOOKUP($A236,ACOUSTIC_PIVOT_TABLE!$B$4:$AO$500,13,FALSE)))</f>
        <v/>
      </c>
      <c r="AS236" s="27" t="str">
        <f>IF($A236="","",(VLOOKUP($A236,ACOUSTIC_PIVOT_TABLE!$B$4:$AO$500,14,FALSE)))</f>
        <v/>
      </c>
      <c r="AT236" s="27" t="str">
        <f>IF($A236="","",(VLOOKUP($A236,ACOUSTIC_PIVOT_TABLE!$B$4:$AO$500,15,FALSE)))</f>
        <v/>
      </c>
      <c r="AU236" s="27" t="str">
        <f>IF($A236="","",(VLOOKUP($A236,ACOUSTIC_PIVOT_TABLE!$B$4:$AO$500,16,FALSE)))</f>
        <v/>
      </c>
      <c r="AV236" s="27" t="str">
        <f>IF($A236="","",(VLOOKUP($A236,ACOUSTIC_PIVOT_TABLE!$B$4:$AO$500,17,FALSE)))</f>
        <v/>
      </c>
      <c r="AW236" s="27" t="str">
        <f>IF($A236="","",(VLOOKUP($A236,ACOUSTIC_PIVOT_TABLE!$B$4:$AO$500,18,FALSE)))</f>
        <v/>
      </c>
      <c r="AX236" s="27" t="str">
        <f>IF($A236="","",(VLOOKUP($A236,ACOUSTIC_PIVOT_TABLE!$B$4:$AO$500,19,FALSE)))</f>
        <v/>
      </c>
      <c r="AY236" s="27" t="str">
        <f>IF($A236="","",(VLOOKUP($A236,ACOUSTIC_PIVOT_TABLE!$B$4:$AO$500,20,FALSE)))</f>
        <v/>
      </c>
      <c r="AZ236" s="27" t="str">
        <f>IF($A236="","",(VLOOKUP($A236,ACOUSTIC_PIVOT_TABLE!$B$4:$AO$500,21,FALSE)))</f>
        <v/>
      </c>
      <c r="BA236" s="27" t="str">
        <f>IF($A236="","",(VLOOKUP($A236,ACOUSTIC_PIVOT_TABLE!$B$4:$AO$500,22,FALSE)))</f>
        <v/>
      </c>
      <c r="BB236" s="27" t="str">
        <f>IF($A236="","",(VLOOKUP($A236,ACOUSTIC_PIVOT_TABLE!$B$4:$AO$500,23,FALSE)))</f>
        <v/>
      </c>
      <c r="BC236" s="27" t="str">
        <f>IF($A236="","",(VLOOKUP($A236,ACOUSTIC_PIVOT_TABLE!$B$4:$AO$500,24,FALSE)))</f>
        <v/>
      </c>
      <c r="BD236" s="27" t="str">
        <f>IF($A236="","",(VLOOKUP($A236,ACOUSTIC_PIVOT_TABLE!$B$4:$AO$500,25,FALSE)))</f>
        <v/>
      </c>
      <c r="BE236" s="27" t="str">
        <f>IF($A236="","",(VLOOKUP($A236,ACOUSTIC_PIVOT_TABLE!$B$4:$AO$500,26,FALSE)))</f>
        <v/>
      </c>
      <c r="BF236" s="27" t="str">
        <f>IF($A236="","",(VLOOKUP($A236,ACOUSTIC_PIVOT_TABLE!$B$4:$AO$500,27,FALSE)))</f>
        <v/>
      </c>
      <c r="BG236" s="27" t="str">
        <f>IF($A236="","",(VLOOKUP($A236,ACOUSTIC_PIVOT_TABLE!$B$4:$AO$500,28,FALSE)))</f>
        <v/>
      </c>
      <c r="BH236" s="27" t="str">
        <f>IF($A236="","",(VLOOKUP($A236,ACOUSTIC_PIVOT_TABLE!$B$4:$AO$500,29,FALSE)))</f>
        <v/>
      </c>
      <c r="BI236" s="27" t="str">
        <f>IF($A236="","",(VLOOKUP($A236,ACOUSTIC_PIVOT_TABLE!$B$4:$AO$500,30,FALSE)))</f>
        <v/>
      </c>
      <c r="BJ236" s="27" t="str">
        <f>IF($A236="","",(VLOOKUP($A236,ACOUSTIC_PIVOT_TABLE!$B$4:$AO$500,31,FALSE)))</f>
        <v/>
      </c>
      <c r="BK236" s="27" t="str">
        <f>IF($A236="","",(VLOOKUP($A236,ACOUSTIC_PIVOT_TABLE!$B$4:$AO$500,32,FALSE)))</f>
        <v/>
      </c>
      <c r="BL236" s="27" t="str">
        <f>IF($A236="","",(VLOOKUP($A236,ACOUSTIC_PIVOT_TABLE!$B$4:$AO$500,33,FALSE)))</f>
        <v/>
      </c>
      <c r="BM236" s="27" t="str">
        <f>IF($A236="","",(VLOOKUP($A236,ACOUSTIC_PIVOT_TABLE!$B$4:$AO$500,34,FALSE)))</f>
        <v/>
      </c>
      <c r="BN236" s="27" t="str">
        <f>IF($A236="","",(VLOOKUP($A236,ACOUSTIC_PIVOT_TABLE!$B$4:$AO$500,35,FALSE)))</f>
        <v/>
      </c>
      <c r="BO236" s="27" t="str">
        <f>IF($A236="","",(VLOOKUP($A236,ACOUSTIC_PIVOT_TABLE!$B$4:$AO$500,36,FALSE)))</f>
        <v/>
      </c>
      <c r="BP236" s="27" t="str">
        <f>IF($A236="","",(VLOOKUP($A236,ACOUSTIC_PIVOT_TABLE!$B$4:$AO$500,37,FALSE)))</f>
        <v/>
      </c>
      <c r="BQ236" s="27" t="str">
        <f>IF($A236="","",(VLOOKUP($A236,ACOUSTIC_PIVOT_TABLE!$B$4:$AO$500,38,FALSE)))</f>
        <v/>
      </c>
      <c r="BR236" s="27" t="str">
        <f>IF($A236="","",(VLOOKUP($A236,ACOUSTIC_PIVOT_TABLE!$B$4:$AO$500,39,FALSE)))</f>
        <v/>
      </c>
      <c r="BS236" s="27" t="str">
        <f>IF($A236="","",(VLOOKUP($A236,ACOUSTIC_PIVOT_TABLE!$B$4:$AO$500,40,FALSE)))</f>
        <v/>
      </c>
    </row>
    <row r="237" spans="1:71" x14ac:dyDescent="0.25">
      <c r="A237" s="1" t="str">
        <f>IF(ACOUSTIC_PIVOT_TABLE!B239 = 0, "",ACOUSTIC_PIVOT_TABLE!B239)</f>
        <v/>
      </c>
      <c r="B237" s="1" t="str">
        <f>IF($A237="","",(VLOOKUP($A237,ACOUSTICS_COMBINED!$B$3:$AQ$501,21,FALSE)))</f>
        <v/>
      </c>
      <c r="C237" s="1" t="str">
        <f>IF($A237="","",(VLOOKUP($A237,ACOUSTICS_COMBINED!$B$3:$AQ$501,22,FALSE)))</f>
        <v/>
      </c>
      <c r="D237" s="1" t="str">
        <f>IF($A237="","",(VLOOKUP($A237,ACOUSTICS_COMBINED!$B$3:$AQ$501,12,FALSE)))</f>
        <v/>
      </c>
      <c r="E237" s="1" t="str">
        <f>IF($A237="","",(VLOOKUP($A237,ACOUSTICS_COMBINED!$B$3:$AQ$501,13,FALSE)))</f>
        <v/>
      </c>
      <c r="F237" s="1" t="str">
        <f>IF($A237="","",(VLOOKUP($A237,ACOUSTICS_COMBINED!$B$3:$AQ$501,14,FALSE)))</f>
        <v/>
      </c>
      <c r="G237" s="1" t="str">
        <f>IF($A237="","",(VLOOKUP($A237,ACOUSTICS_COMBINED!$B$3:$AQ$501,23,FALSE)))</f>
        <v/>
      </c>
      <c r="H237" s="1" t="str">
        <f>IF($A237="","",(VLOOKUP($A237,ACOUSTICS_COMBINED!$B$3:$AQ$501,24,FALSE)))</f>
        <v/>
      </c>
      <c r="I237" s="1" t="str">
        <f>IF($A237="","",(VLOOKUP($A237,ACOUSTICS_COMBINED!$B$3:$AQ$501,15,FALSE)))</f>
        <v/>
      </c>
      <c r="J237" s="1" t="str">
        <f>IF($A237="","",(VLOOKUP($A237,ACOUSTICS_COMBINED!$B$3:$AQ$501,16,FALSE)))</f>
        <v/>
      </c>
      <c r="K237" s="1" t="str">
        <f>IF($A237="","",(VLOOKUP($A237,ACOUSTICS_COMBINED!$B$3:$AQ$501,17,FALSE)))</f>
        <v/>
      </c>
      <c r="L237" s="1" t="str">
        <f>IF($A237="","",(VLOOKUP($A237,ACOUSTICS_COMBINED!$B$3:$AQ$501,18,FALSE)))</f>
        <v/>
      </c>
      <c r="M237" s="1" t="str">
        <f>IF($A237="","",(VLOOKUP($A237,ACOUSTICS_COMBINED!$B$3:$AQ$501,25,FALSE)))</f>
        <v/>
      </c>
      <c r="N237" s="16" t="str">
        <f>IF($A237="","",(VLOOKUP($A237,ACOUSTICS_COMBINED!$B$3:$AQ$501,19,FALSE)))</f>
        <v/>
      </c>
      <c r="O237" s="16" t="str">
        <f>IF($A237="","",(VLOOKUP($A237,ACOUSTICS_COMBINED!$B$3:$AQ$501,20,FALSE)))</f>
        <v/>
      </c>
      <c r="P237" s="1" t="str">
        <f>IF($A237="","",(VLOOKUP($A237,ACOUSTICS_COMBINED!$B$3:$AQ$501,26,FALSE)))</f>
        <v/>
      </c>
      <c r="Q237" s="1" t="str">
        <f>IF($A237="","",(VLOOKUP($A237,ACOUSTICS_COMBINED!$B$3:$AQ$501,27,FALSE)))</f>
        <v/>
      </c>
      <c r="R237" s="1" t="str">
        <f>IF($A237="","",(VLOOKUP($A237,ACOUSTICS_COMBINED!$B$3:$AQ$501,28,FALSE)))</f>
        <v/>
      </c>
      <c r="S237" s="1" t="str">
        <f>IF($A237="","",(VLOOKUP($A237,ACOUSTICS_COMBINED!$B$3:$AQ$501,29,FALSE)))</f>
        <v/>
      </c>
      <c r="T237" s="1" t="str">
        <f>IF($A237="","",(VLOOKUP($A237,ACOUSTICS_COMBINED!$B$3:$AQ$501,30,FALSE)))</f>
        <v/>
      </c>
      <c r="U237" s="1" t="str">
        <f>IF($A237="","",(VLOOKUP($A237,ACOUSTICS_COMBINED!$B$3:$AQ$501,31,FALSE)))</f>
        <v/>
      </c>
      <c r="V237" s="1" t="str">
        <f>IF($A237="","",(VLOOKUP($A237,ACOUSTICS_COMBINED!$B$3:$AQ$501,32,FALSE)))</f>
        <v/>
      </c>
      <c r="W237" s="1" t="str">
        <f>IF($A237="","",(VLOOKUP($A237,ACOUSTICS_COMBINED!$B$3:$AQ$501,33,FALSE)))</f>
        <v/>
      </c>
      <c r="X237" s="1" t="str">
        <f>IF($A237="","",(VLOOKUP($A237,ACOUSTICS_COMBINED!$B$3:$AQ$501,34,FALSE)))</f>
        <v/>
      </c>
      <c r="Y237" s="1" t="str">
        <f>IF($A237="","",(VLOOKUP($A237,ACOUSTICS_COMBINED!$B$3:$AQ$501,35,FALSE)))</f>
        <v/>
      </c>
      <c r="Z237" s="1" t="str">
        <f>IF($A237="","",(VLOOKUP($A237,ACOUSTICS_COMBINED!$B$3:$AQ$501,36,FALSE)))</f>
        <v/>
      </c>
      <c r="AA237" s="1" t="str">
        <f>IF($A237="","",(VLOOKUP($A237,ACOUSTICS_COMBINED!$B$3:$AQ$501,37,FALSE)))</f>
        <v/>
      </c>
      <c r="AB237" s="1" t="str">
        <f>IF($A237="","",(VLOOKUP($A237,ACOUSTICS_COMBINED!$B$3:$AQ$501,38,FALSE)))</f>
        <v/>
      </c>
      <c r="AC237" s="1" t="str">
        <f>IF($A237="","",(VLOOKUP($A237,ACOUSTICS_COMBINED!$B$3:$AQ$501,39,FALSE)))</f>
        <v/>
      </c>
      <c r="AD237" s="1" t="str">
        <f>IF($A237="","",(VLOOKUP($A237,ACOUSTICS_COMBINED!$B$3:$AQ$501,40,FALSE)))</f>
        <v/>
      </c>
      <c r="AE237" s="1" t="str">
        <f>IF($A237="","",(VLOOKUP($A237,ACOUSTICS_COMBINED!$B$3:$AQ$501,41,FALSE)))</f>
        <v/>
      </c>
      <c r="AF237" s="1" t="str">
        <f>IF($A237="","",(VLOOKUP($A237,ACOUSTICS_COMBINED!$B$3:$AQ$501,42,FALSE)))</f>
        <v/>
      </c>
      <c r="AG237" s="27" t="str">
        <f>IF($A237="","",(VLOOKUP($A237,ACOUSTIC_PIVOT_TABLE!$B$4:$AO$500,2,FALSE)))</f>
        <v/>
      </c>
      <c r="AH237" s="27" t="str">
        <f>IF($A237="","",(VLOOKUP($A237,ACOUSTIC_PIVOT_TABLE!$B$4:$AO$500,3,FALSE)))</f>
        <v/>
      </c>
      <c r="AI237" s="27" t="str">
        <f>IF($A237="","",(VLOOKUP($A237,ACOUSTIC_PIVOT_TABLE!$B$4:$AO$500,4,FALSE)))</f>
        <v/>
      </c>
      <c r="AJ237" s="27" t="str">
        <f>IF($A237="","",(VLOOKUP($A237,ACOUSTIC_PIVOT_TABLE!$B$4:$AO$500,5,FALSE)))</f>
        <v/>
      </c>
      <c r="AK237" s="27" t="str">
        <f>IF($A237="","",(VLOOKUP($A237,ACOUSTIC_PIVOT_TABLE!$B$4:$AO$500,6,FALSE)))</f>
        <v/>
      </c>
      <c r="AL237" s="27" t="str">
        <f>IF($A237="","",(VLOOKUP($A237,ACOUSTIC_PIVOT_TABLE!$B$4:$AO$500,7,FALSE)))</f>
        <v/>
      </c>
      <c r="AM237" s="27" t="str">
        <f>IF($A237="","",(VLOOKUP($A237,ACOUSTIC_PIVOT_TABLE!$B$4:$AO$500,8,FALSE)))</f>
        <v/>
      </c>
      <c r="AN237" s="27" t="str">
        <f>IF($A237="","",(VLOOKUP($A237,ACOUSTIC_PIVOT_TABLE!$B$4:$AO$500,9,FALSE)))</f>
        <v/>
      </c>
      <c r="AO237" s="27" t="str">
        <f>IF($A237="","",(VLOOKUP($A237,ACOUSTIC_PIVOT_TABLE!$B$4:$AO$500,10,FALSE)))</f>
        <v/>
      </c>
      <c r="AP237" s="27" t="str">
        <f>IF($A237="","",(VLOOKUP($A237,ACOUSTIC_PIVOT_TABLE!$B$4:$AO$500,11,FALSE)))</f>
        <v/>
      </c>
      <c r="AQ237" s="27" t="str">
        <f>IF($A237="","",(VLOOKUP($A237,ACOUSTIC_PIVOT_TABLE!$B$4:$AO$500,12,FALSE)))</f>
        <v/>
      </c>
      <c r="AR237" s="27" t="str">
        <f>IF($A237="","",(VLOOKUP($A237,ACOUSTIC_PIVOT_TABLE!$B$4:$AO$500,13,FALSE)))</f>
        <v/>
      </c>
      <c r="AS237" s="27" t="str">
        <f>IF($A237="","",(VLOOKUP($A237,ACOUSTIC_PIVOT_TABLE!$B$4:$AO$500,14,FALSE)))</f>
        <v/>
      </c>
      <c r="AT237" s="27" t="str">
        <f>IF($A237="","",(VLOOKUP($A237,ACOUSTIC_PIVOT_TABLE!$B$4:$AO$500,15,FALSE)))</f>
        <v/>
      </c>
      <c r="AU237" s="27" t="str">
        <f>IF($A237="","",(VLOOKUP($A237,ACOUSTIC_PIVOT_TABLE!$B$4:$AO$500,16,FALSE)))</f>
        <v/>
      </c>
      <c r="AV237" s="27" t="str">
        <f>IF($A237="","",(VLOOKUP($A237,ACOUSTIC_PIVOT_TABLE!$B$4:$AO$500,17,FALSE)))</f>
        <v/>
      </c>
      <c r="AW237" s="27" t="str">
        <f>IF($A237="","",(VLOOKUP($A237,ACOUSTIC_PIVOT_TABLE!$B$4:$AO$500,18,FALSE)))</f>
        <v/>
      </c>
      <c r="AX237" s="27" t="str">
        <f>IF($A237="","",(VLOOKUP($A237,ACOUSTIC_PIVOT_TABLE!$B$4:$AO$500,19,FALSE)))</f>
        <v/>
      </c>
      <c r="AY237" s="27" t="str">
        <f>IF($A237="","",(VLOOKUP($A237,ACOUSTIC_PIVOT_TABLE!$B$4:$AO$500,20,FALSE)))</f>
        <v/>
      </c>
      <c r="AZ237" s="27" t="str">
        <f>IF($A237="","",(VLOOKUP($A237,ACOUSTIC_PIVOT_TABLE!$B$4:$AO$500,21,FALSE)))</f>
        <v/>
      </c>
      <c r="BA237" s="27" t="str">
        <f>IF($A237="","",(VLOOKUP($A237,ACOUSTIC_PIVOT_TABLE!$B$4:$AO$500,22,FALSE)))</f>
        <v/>
      </c>
      <c r="BB237" s="27" t="str">
        <f>IF($A237="","",(VLOOKUP($A237,ACOUSTIC_PIVOT_TABLE!$B$4:$AO$500,23,FALSE)))</f>
        <v/>
      </c>
      <c r="BC237" s="27" t="str">
        <f>IF($A237="","",(VLOOKUP($A237,ACOUSTIC_PIVOT_TABLE!$B$4:$AO$500,24,FALSE)))</f>
        <v/>
      </c>
      <c r="BD237" s="27" t="str">
        <f>IF($A237="","",(VLOOKUP($A237,ACOUSTIC_PIVOT_TABLE!$B$4:$AO$500,25,FALSE)))</f>
        <v/>
      </c>
      <c r="BE237" s="27" t="str">
        <f>IF($A237="","",(VLOOKUP($A237,ACOUSTIC_PIVOT_TABLE!$B$4:$AO$500,26,FALSE)))</f>
        <v/>
      </c>
      <c r="BF237" s="27" t="str">
        <f>IF($A237="","",(VLOOKUP($A237,ACOUSTIC_PIVOT_TABLE!$B$4:$AO$500,27,FALSE)))</f>
        <v/>
      </c>
      <c r="BG237" s="27" t="str">
        <f>IF($A237="","",(VLOOKUP($A237,ACOUSTIC_PIVOT_TABLE!$B$4:$AO$500,28,FALSE)))</f>
        <v/>
      </c>
      <c r="BH237" s="27" t="str">
        <f>IF($A237="","",(VLOOKUP($A237,ACOUSTIC_PIVOT_TABLE!$B$4:$AO$500,29,FALSE)))</f>
        <v/>
      </c>
      <c r="BI237" s="27" t="str">
        <f>IF($A237="","",(VLOOKUP($A237,ACOUSTIC_PIVOT_TABLE!$B$4:$AO$500,30,FALSE)))</f>
        <v/>
      </c>
      <c r="BJ237" s="27" t="str">
        <f>IF($A237="","",(VLOOKUP($A237,ACOUSTIC_PIVOT_TABLE!$B$4:$AO$500,31,FALSE)))</f>
        <v/>
      </c>
      <c r="BK237" s="27" t="str">
        <f>IF($A237="","",(VLOOKUP($A237,ACOUSTIC_PIVOT_TABLE!$B$4:$AO$500,32,FALSE)))</f>
        <v/>
      </c>
      <c r="BL237" s="27" t="str">
        <f>IF($A237="","",(VLOOKUP($A237,ACOUSTIC_PIVOT_TABLE!$B$4:$AO$500,33,FALSE)))</f>
        <v/>
      </c>
      <c r="BM237" s="27" t="str">
        <f>IF($A237="","",(VLOOKUP($A237,ACOUSTIC_PIVOT_TABLE!$B$4:$AO$500,34,FALSE)))</f>
        <v/>
      </c>
      <c r="BN237" s="27" t="str">
        <f>IF($A237="","",(VLOOKUP($A237,ACOUSTIC_PIVOT_TABLE!$B$4:$AO$500,35,FALSE)))</f>
        <v/>
      </c>
      <c r="BO237" s="27" t="str">
        <f>IF($A237="","",(VLOOKUP($A237,ACOUSTIC_PIVOT_TABLE!$B$4:$AO$500,36,FALSE)))</f>
        <v/>
      </c>
      <c r="BP237" s="27" t="str">
        <f>IF($A237="","",(VLOOKUP($A237,ACOUSTIC_PIVOT_TABLE!$B$4:$AO$500,37,FALSE)))</f>
        <v/>
      </c>
      <c r="BQ237" s="27" t="str">
        <f>IF($A237="","",(VLOOKUP($A237,ACOUSTIC_PIVOT_TABLE!$B$4:$AO$500,38,FALSE)))</f>
        <v/>
      </c>
      <c r="BR237" s="27" t="str">
        <f>IF($A237="","",(VLOOKUP($A237,ACOUSTIC_PIVOT_TABLE!$B$4:$AO$500,39,FALSE)))</f>
        <v/>
      </c>
      <c r="BS237" s="27" t="str">
        <f>IF($A237="","",(VLOOKUP($A237,ACOUSTIC_PIVOT_TABLE!$B$4:$AO$500,40,FALSE)))</f>
        <v/>
      </c>
    </row>
    <row r="238" spans="1:71" x14ac:dyDescent="0.25">
      <c r="A238" s="1" t="str">
        <f>IF(ACOUSTIC_PIVOT_TABLE!B240 = 0, "",ACOUSTIC_PIVOT_TABLE!B240)</f>
        <v/>
      </c>
      <c r="B238" s="1" t="str">
        <f>IF($A238="","",(VLOOKUP($A238,ACOUSTICS_COMBINED!$B$3:$AQ$501,21,FALSE)))</f>
        <v/>
      </c>
      <c r="C238" s="1" t="str">
        <f>IF($A238="","",(VLOOKUP($A238,ACOUSTICS_COMBINED!$B$3:$AQ$501,22,FALSE)))</f>
        <v/>
      </c>
      <c r="D238" s="1" t="str">
        <f>IF($A238="","",(VLOOKUP($A238,ACOUSTICS_COMBINED!$B$3:$AQ$501,12,FALSE)))</f>
        <v/>
      </c>
      <c r="E238" s="1" t="str">
        <f>IF($A238="","",(VLOOKUP($A238,ACOUSTICS_COMBINED!$B$3:$AQ$501,13,FALSE)))</f>
        <v/>
      </c>
      <c r="F238" s="1" t="str">
        <f>IF($A238="","",(VLOOKUP($A238,ACOUSTICS_COMBINED!$B$3:$AQ$501,14,FALSE)))</f>
        <v/>
      </c>
      <c r="G238" s="1" t="str">
        <f>IF($A238="","",(VLOOKUP($A238,ACOUSTICS_COMBINED!$B$3:$AQ$501,23,FALSE)))</f>
        <v/>
      </c>
      <c r="H238" s="1" t="str">
        <f>IF($A238="","",(VLOOKUP($A238,ACOUSTICS_COMBINED!$B$3:$AQ$501,24,FALSE)))</f>
        <v/>
      </c>
      <c r="I238" s="1" t="str">
        <f>IF($A238="","",(VLOOKUP($A238,ACOUSTICS_COMBINED!$B$3:$AQ$501,15,FALSE)))</f>
        <v/>
      </c>
      <c r="J238" s="1" t="str">
        <f>IF($A238="","",(VLOOKUP($A238,ACOUSTICS_COMBINED!$B$3:$AQ$501,16,FALSE)))</f>
        <v/>
      </c>
      <c r="K238" s="1" t="str">
        <f>IF($A238="","",(VLOOKUP($A238,ACOUSTICS_COMBINED!$B$3:$AQ$501,17,FALSE)))</f>
        <v/>
      </c>
      <c r="L238" s="1" t="str">
        <f>IF($A238="","",(VLOOKUP($A238,ACOUSTICS_COMBINED!$B$3:$AQ$501,18,FALSE)))</f>
        <v/>
      </c>
      <c r="M238" s="1" t="str">
        <f>IF($A238="","",(VLOOKUP($A238,ACOUSTICS_COMBINED!$B$3:$AQ$501,25,FALSE)))</f>
        <v/>
      </c>
      <c r="N238" s="16" t="str">
        <f>IF($A238="","",(VLOOKUP($A238,ACOUSTICS_COMBINED!$B$3:$AQ$501,19,FALSE)))</f>
        <v/>
      </c>
      <c r="O238" s="16" t="str">
        <f>IF($A238="","",(VLOOKUP($A238,ACOUSTICS_COMBINED!$B$3:$AQ$501,20,FALSE)))</f>
        <v/>
      </c>
      <c r="P238" s="1" t="str">
        <f>IF($A238="","",(VLOOKUP($A238,ACOUSTICS_COMBINED!$B$3:$AQ$501,26,FALSE)))</f>
        <v/>
      </c>
      <c r="Q238" s="1" t="str">
        <f>IF($A238="","",(VLOOKUP($A238,ACOUSTICS_COMBINED!$B$3:$AQ$501,27,FALSE)))</f>
        <v/>
      </c>
      <c r="R238" s="1" t="str">
        <f>IF($A238="","",(VLOOKUP($A238,ACOUSTICS_COMBINED!$B$3:$AQ$501,28,FALSE)))</f>
        <v/>
      </c>
      <c r="S238" s="1" t="str">
        <f>IF($A238="","",(VLOOKUP($A238,ACOUSTICS_COMBINED!$B$3:$AQ$501,29,FALSE)))</f>
        <v/>
      </c>
      <c r="T238" s="1" t="str">
        <f>IF($A238="","",(VLOOKUP($A238,ACOUSTICS_COMBINED!$B$3:$AQ$501,30,FALSE)))</f>
        <v/>
      </c>
      <c r="U238" s="1" t="str">
        <f>IF($A238="","",(VLOOKUP($A238,ACOUSTICS_COMBINED!$B$3:$AQ$501,31,FALSE)))</f>
        <v/>
      </c>
      <c r="V238" s="1" t="str">
        <f>IF($A238="","",(VLOOKUP($A238,ACOUSTICS_COMBINED!$B$3:$AQ$501,32,FALSE)))</f>
        <v/>
      </c>
      <c r="W238" s="1" t="str">
        <f>IF($A238="","",(VLOOKUP($A238,ACOUSTICS_COMBINED!$B$3:$AQ$501,33,FALSE)))</f>
        <v/>
      </c>
      <c r="X238" s="1" t="str">
        <f>IF($A238="","",(VLOOKUP($A238,ACOUSTICS_COMBINED!$B$3:$AQ$501,34,FALSE)))</f>
        <v/>
      </c>
      <c r="Y238" s="1" t="str">
        <f>IF($A238="","",(VLOOKUP($A238,ACOUSTICS_COMBINED!$B$3:$AQ$501,35,FALSE)))</f>
        <v/>
      </c>
      <c r="Z238" s="1" t="str">
        <f>IF($A238="","",(VLOOKUP($A238,ACOUSTICS_COMBINED!$B$3:$AQ$501,36,FALSE)))</f>
        <v/>
      </c>
      <c r="AA238" s="1" t="str">
        <f>IF($A238="","",(VLOOKUP($A238,ACOUSTICS_COMBINED!$B$3:$AQ$501,37,FALSE)))</f>
        <v/>
      </c>
      <c r="AB238" s="1" t="str">
        <f>IF($A238="","",(VLOOKUP($A238,ACOUSTICS_COMBINED!$B$3:$AQ$501,38,FALSE)))</f>
        <v/>
      </c>
      <c r="AC238" s="1" t="str">
        <f>IF($A238="","",(VLOOKUP($A238,ACOUSTICS_COMBINED!$B$3:$AQ$501,39,FALSE)))</f>
        <v/>
      </c>
      <c r="AD238" s="1" t="str">
        <f>IF($A238="","",(VLOOKUP($A238,ACOUSTICS_COMBINED!$B$3:$AQ$501,40,FALSE)))</f>
        <v/>
      </c>
      <c r="AE238" s="1" t="str">
        <f>IF($A238="","",(VLOOKUP($A238,ACOUSTICS_COMBINED!$B$3:$AQ$501,41,FALSE)))</f>
        <v/>
      </c>
      <c r="AF238" s="1" t="str">
        <f>IF($A238="","",(VLOOKUP($A238,ACOUSTICS_COMBINED!$B$3:$AQ$501,42,FALSE)))</f>
        <v/>
      </c>
      <c r="AG238" s="27" t="str">
        <f>IF($A238="","",(VLOOKUP($A238,ACOUSTIC_PIVOT_TABLE!$B$4:$AO$500,2,FALSE)))</f>
        <v/>
      </c>
      <c r="AH238" s="27" t="str">
        <f>IF($A238="","",(VLOOKUP($A238,ACOUSTIC_PIVOT_TABLE!$B$4:$AO$500,3,FALSE)))</f>
        <v/>
      </c>
      <c r="AI238" s="27" t="str">
        <f>IF($A238="","",(VLOOKUP($A238,ACOUSTIC_PIVOT_TABLE!$B$4:$AO$500,4,FALSE)))</f>
        <v/>
      </c>
      <c r="AJ238" s="27" t="str">
        <f>IF($A238="","",(VLOOKUP($A238,ACOUSTIC_PIVOT_TABLE!$B$4:$AO$500,5,FALSE)))</f>
        <v/>
      </c>
      <c r="AK238" s="27" t="str">
        <f>IF($A238="","",(VLOOKUP($A238,ACOUSTIC_PIVOT_TABLE!$B$4:$AO$500,6,FALSE)))</f>
        <v/>
      </c>
      <c r="AL238" s="27" t="str">
        <f>IF($A238="","",(VLOOKUP($A238,ACOUSTIC_PIVOT_TABLE!$B$4:$AO$500,7,FALSE)))</f>
        <v/>
      </c>
      <c r="AM238" s="27" t="str">
        <f>IF($A238="","",(VLOOKUP($A238,ACOUSTIC_PIVOT_TABLE!$B$4:$AO$500,8,FALSE)))</f>
        <v/>
      </c>
      <c r="AN238" s="27" t="str">
        <f>IF($A238="","",(VLOOKUP($A238,ACOUSTIC_PIVOT_TABLE!$B$4:$AO$500,9,FALSE)))</f>
        <v/>
      </c>
      <c r="AO238" s="27" t="str">
        <f>IF($A238="","",(VLOOKUP($A238,ACOUSTIC_PIVOT_TABLE!$B$4:$AO$500,10,FALSE)))</f>
        <v/>
      </c>
      <c r="AP238" s="27" t="str">
        <f>IF($A238="","",(VLOOKUP($A238,ACOUSTIC_PIVOT_TABLE!$B$4:$AO$500,11,FALSE)))</f>
        <v/>
      </c>
      <c r="AQ238" s="27" t="str">
        <f>IF($A238="","",(VLOOKUP($A238,ACOUSTIC_PIVOT_TABLE!$B$4:$AO$500,12,FALSE)))</f>
        <v/>
      </c>
      <c r="AR238" s="27" t="str">
        <f>IF($A238="","",(VLOOKUP($A238,ACOUSTIC_PIVOT_TABLE!$B$4:$AO$500,13,FALSE)))</f>
        <v/>
      </c>
      <c r="AS238" s="27" t="str">
        <f>IF($A238="","",(VLOOKUP($A238,ACOUSTIC_PIVOT_TABLE!$B$4:$AO$500,14,FALSE)))</f>
        <v/>
      </c>
      <c r="AT238" s="27" t="str">
        <f>IF($A238="","",(VLOOKUP($A238,ACOUSTIC_PIVOT_TABLE!$B$4:$AO$500,15,FALSE)))</f>
        <v/>
      </c>
      <c r="AU238" s="27" t="str">
        <f>IF($A238="","",(VLOOKUP($A238,ACOUSTIC_PIVOT_TABLE!$B$4:$AO$500,16,FALSE)))</f>
        <v/>
      </c>
      <c r="AV238" s="27" t="str">
        <f>IF($A238="","",(VLOOKUP($A238,ACOUSTIC_PIVOT_TABLE!$B$4:$AO$500,17,FALSE)))</f>
        <v/>
      </c>
      <c r="AW238" s="27" t="str">
        <f>IF($A238="","",(VLOOKUP($A238,ACOUSTIC_PIVOT_TABLE!$B$4:$AO$500,18,FALSE)))</f>
        <v/>
      </c>
      <c r="AX238" s="27" t="str">
        <f>IF($A238="","",(VLOOKUP($A238,ACOUSTIC_PIVOT_TABLE!$B$4:$AO$500,19,FALSE)))</f>
        <v/>
      </c>
      <c r="AY238" s="27" t="str">
        <f>IF($A238="","",(VLOOKUP($A238,ACOUSTIC_PIVOT_TABLE!$B$4:$AO$500,20,FALSE)))</f>
        <v/>
      </c>
      <c r="AZ238" s="27" t="str">
        <f>IF($A238="","",(VLOOKUP($A238,ACOUSTIC_PIVOT_TABLE!$B$4:$AO$500,21,FALSE)))</f>
        <v/>
      </c>
      <c r="BA238" s="27" t="str">
        <f>IF($A238="","",(VLOOKUP($A238,ACOUSTIC_PIVOT_TABLE!$B$4:$AO$500,22,FALSE)))</f>
        <v/>
      </c>
      <c r="BB238" s="27" t="str">
        <f>IF($A238="","",(VLOOKUP($A238,ACOUSTIC_PIVOT_TABLE!$B$4:$AO$500,23,FALSE)))</f>
        <v/>
      </c>
      <c r="BC238" s="27" t="str">
        <f>IF($A238="","",(VLOOKUP($A238,ACOUSTIC_PIVOT_TABLE!$B$4:$AO$500,24,FALSE)))</f>
        <v/>
      </c>
      <c r="BD238" s="27" t="str">
        <f>IF($A238="","",(VLOOKUP($A238,ACOUSTIC_PIVOT_TABLE!$B$4:$AO$500,25,FALSE)))</f>
        <v/>
      </c>
      <c r="BE238" s="27" t="str">
        <f>IF($A238="","",(VLOOKUP($A238,ACOUSTIC_PIVOT_TABLE!$B$4:$AO$500,26,FALSE)))</f>
        <v/>
      </c>
      <c r="BF238" s="27" t="str">
        <f>IF($A238="","",(VLOOKUP($A238,ACOUSTIC_PIVOT_TABLE!$B$4:$AO$500,27,FALSE)))</f>
        <v/>
      </c>
      <c r="BG238" s="27" t="str">
        <f>IF($A238="","",(VLOOKUP($A238,ACOUSTIC_PIVOT_TABLE!$B$4:$AO$500,28,FALSE)))</f>
        <v/>
      </c>
      <c r="BH238" s="27" t="str">
        <f>IF($A238="","",(VLOOKUP($A238,ACOUSTIC_PIVOT_TABLE!$B$4:$AO$500,29,FALSE)))</f>
        <v/>
      </c>
      <c r="BI238" s="27" t="str">
        <f>IF($A238="","",(VLOOKUP($A238,ACOUSTIC_PIVOT_TABLE!$B$4:$AO$500,30,FALSE)))</f>
        <v/>
      </c>
      <c r="BJ238" s="27" t="str">
        <f>IF($A238="","",(VLOOKUP($A238,ACOUSTIC_PIVOT_TABLE!$B$4:$AO$500,31,FALSE)))</f>
        <v/>
      </c>
      <c r="BK238" s="27" t="str">
        <f>IF($A238="","",(VLOOKUP($A238,ACOUSTIC_PIVOT_TABLE!$B$4:$AO$500,32,FALSE)))</f>
        <v/>
      </c>
      <c r="BL238" s="27" t="str">
        <f>IF($A238="","",(VLOOKUP($A238,ACOUSTIC_PIVOT_TABLE!$B$4:$AO$500,33,FALSE)))</f>
        <v/>
      </c>
      <c r="BM238" s="27" t="str">
        <f>IF($A238="","",(VLOOKUP($A238,ACOUSTIC_PIVOT_TABLE!$B$4:$AO$500,34,FALSE)))</f>
        <v/>
      </c>
      <c r="BN238" s="27" t="str">
        <f>IF($A238="","",(VLOOKUP($A238,ACOUSTIC_PIVOT_TABLE!$B$4:$AO$500,35,FALSE)))</f>
        <v/>
      </c>
      <c r="BO238" s="27" t="str">
        <f>IF($A238="","",(VLOOKUP($A238,ACOUSTIC_PIVOT_TABLE!$B$4:$AO$500,36,FALSE)))</f>
        <v/>
      </c>
      <c r="BP238" s="27" t="str">
        <f>IF($A238="","",(VLOOKUP($A238,ACOUSTIC_PIVOT_TABLE!$B$4:$AO$500,37,FALSE)))</f>
        <v/>
      </c>
      <c r="BQ238" s="27" t="str">
        <f>IF($A238="","",(VLOOKUP($A238,ACOUSTIC_PIVOT_TABLE!$B$4:$AO$500,38,FALSE)))</f>
        <v/>
      </c>
      <c r="BR238" s="27" t="str">
        <f>IF($A238="","",(VLOOKUP($A238,ACOUSTIC_PIVOT_TABLE!$B$4:$AO$500,39,FALSE)))</f>
        <v/>
      </c>
      <c r="BS238" s="27" t="str">
        <f>IF($A238="","",(VLOOKUP($A238,ACOUSTIC_PIVOT_TABLE!$B$4:$AO$500,40,FALSE)))</f>
        <v/>
      </c>
    </row>
    <row r="239" spans="1:71" x14ac:dyDescent="0.25">
      <c r="A239" s="1" t="str">
        <f>IF(ACOUSTIC_PIVOT_TABLE!B241 = 0, "",ACOUSTIC_PIVOT_TABLE!B241)</f>
        <v/>
      </c>
      <c r="B239" s="1" t="str">
        <f>IF($A239="","",(VLOOKUP($A239,ACOUSTICS_COMBINED!$B$3:$AQ$501,21,FALSE)))</f>
        <v/>
      </c>
      <c r="C239" s="1" t="str">
        <f>IF($A239="","",(VLOOKUP($A239,ACOUSTICS_COMBINED!$B$3:$AQ$501,22,FALSE)))</f>
        <v/>
      </c>
      <c r="D239" s="1" t="str">
        <f>IF($A239="","",(VLOOKUP($A239,ACOUSTICS_COMBINED!$B$3:$AQ$501,12,FALSE)))</f>
        <v/>
      </c>
      <c r="E239" s="1" t="str">
        <f>IF($A239="","",(VLOOKUP($A239,ACOUSTICS_COMBINED!$B$3:$AQ$501,13,FALSE)))</f>
        <v/>
      </c>
      <c r="F239" s="1" t="str">
        <f>IF($A239="","",(VLOOKUP($A239,ACOUSTICS_COMBINED!$B$3:$AQ$501,14,FALSE)))</f>
        <v/>
      </c>
      <c r="G239" s="1" t="str">
        <f>IF($A239="","",(VLOOKUP($A239,ACOUSTICS_COMBINED!$B$3:$AQ$501,23,FALSE)))</f>
        <v/>
      </c>
      <c r="H239" s="1" t="str">
        <f>IF($A239="","",(VLOOKUP($A239,ACOUSTICS_COMBINED!$B$3:$AQ$501,24,FALSE)))</f>
        <v/>
      </c>
      <c r="I239" s="1" t="str">
        <f>IF($A239="","",(VLOOKUP($A239,ACOUSTICS_COMBINED!$B$3:$AQ$501,15,FALSE)))</f>
        <v/>
      </c>
      <c r="J239" s="1" t="str">
        <f>IF($A239="","",(VLOOKUP($A239,ACOUSTICS_COMBINED!$B$3:$AQ$501,16,FALSE)))</f>
        <v/>
      </c>
      <c r="K239" s="1" t="str">
        <f>IF($A239="","",(VLOOKUP($A239,ACOUSTICS_COMBINED!$B$3:$AQ$501,17,FALSE)))</f>
        <v/>
      </c>
      <c r="L239" s="1" t="str">
        <f>IF($A239="","",(VLOOKUP($A239,ACOUSTICS_COMBINED!$B$3:$AQ$501,18,FALSE)))</f>
        <v/>
      </c>
      <c r="M239" s="1" t="str">
        <f>IF($A239="","",(VLOOKUP($A239,ACOUSTICS_COMBINED!$B$3:$AQ$501,25,FALSE)))</f>
        <v/>
      </c>
      <c r="N239" s="16" t="str">
        <f>IF($A239="","",(VLOOKUP($A239,ACOUSTICS_COMBINED!$B$3:$AQ$501,19,FALSE)))</f>
        <v/>
      </c>
      <c r="O239" s="16" t="str">
        <f>IF($A239="","",(VLOOKUP($A239,ACOUSTICS_COMBINED!$B$3:$AQ$501,20,FALSE)))</f>
        <v/>
      </c>
      <c r="P239" s="1" t="str">
        <f>IF($A239="","",(VLOOKUP($A239,ACOUSTICS_COMBINED!$B$3:$AQ$501,26,FALSE)))</f>
        <v/>
      </c>
      <c r="Q239" s="1" t="str">
        <f>IF($A239="","",(VLOOKUP($A239,ACOUSTICS_COMBINED!$B$3:$AQ$501,27,FALSE)))</f>
        <v/>
      </c>
      <c r="R239" s="1" t="str">
        <f>IF($A239="","",(VLOOKUP($A239,ACOUSTICS_COMBINED!$B$3:$AQ$501,28,FALSE)))</f>
        <v/>
      </c>
      <c r="S239" s="1" t="str">
        <f>IF($A239="","",(VLOOKUP($A239,ACOUSTICS_COMBINED!$B$3:$AQ$501,29,FALSE)))</f>
        <v/>
      </c>
      <c r="T239" s="1" t="str">
        <f>IF($A239="","",(VLOOKUP($A239,ACOUSTICS_COMBINED!$B$3:$AQ$501,30,FALSE)))</f>
        <v/>
      </c>
      <c r="U239" s="1" t="str">
        <f>IF($A239="","",(VLOOKUP($A239,ACOUSTICS_COMBINED!$B$3:$AQ$501,31,FALSE)))</f>
        <v/>
      </c>
      <c r="V239" s="1" t="str">
        <f>IF($A239="","",(VLOOKUP($A239,ACOUSTICS_COMBINED!$B$3:$AQ$501,32,FALSE)))</f>
        <v/>
      </c>
      <c r="W239" s="1" t="str">
        <f>IF($A239="","",(VLOOKUP($A239,ACOUSTICS_COMBINED!$B$3:$AQ$501,33,FALSE)))</f>
        <v/>
      </c>
      <c r="X239" s="1" t="str">
        <f>IF($A239="","",(VLOOKUP($A239,ACOUSTICS_COMBINED!$B$3:$AQ$501,34,FALSE)))</f>
        <v/>
      </c>
      <c r="Y239" s="1" t="str">
        <f>IF($A239="","",(VLOOKUP($A239,ACOUSTICS_COMBINED!$B$3:$AQ$501,35,FALSE)))</f>
        <v/>
      </c>
      <c r="Z239" s="1" t="str">
        <f>IF($A239="","",(VLOOKUP($A239,ACOUSTICS_COMBINED!$B$3:$AQ$501,36,FALSE)))</f>
        <v/>
      </c>
      <c r="AA239" s="1" t="str">
        <f>IF($A239="","",(VLOOKUP($A239,ACOUSTICS_COMBINED!$B$3:$AQ$501,37,FALSE)))</f>
        <v/>
      </c>
      <c r="AB239" s="1" t="str">
        <f>IF($A239="","",(VLOOKUP($A239,ACOUSTICS_COMBINED!$B$3:$AQ$501,38,FALSE)))</f>
        <v/>
      </c>
      <c r="AC239" s="1" t="str">
        <f>IF($A239="","",(VLOOKUP($A239,ACOUSTICS_COMBINED!$B$3:$AQ$501,39,FALSE)))</f>
        <v/>
      </c>
      <c r="AD239" s="1" t="str">
        <f>IF($A239="","",(VLOOKUP($A239,ACOUSTICS_COMBINED!$B$3:$AQ$501,40,FALSE)))</f>
        <v/>
      </c>
      <c r="AE239" s="1" t="str">
        <f>IF($A239="","",(VLOOKUP($A239,ACOUSTICS_COMBINED!$B$3:$AQ$501,41,FALSE)))</f>
        <v/>
      </c>
      <c r="AF239" s="1" t="str">
        <f>IF($A239="","",(VLOOKUP($A239,ACOUSTICS_COMBINED!$B$3:$AQ$501,42,FALSE)))</f>
        <v/>
      </c>
      <c r="AG239" s="27" t="str">
        <f>IF($A239="","",(VLOOKUP($A239,ACOUSTIC_PIVOT_TABLE!$B$4:$AO$500,2,FALSE)))</f>
        <v/>
      </c>
      <c r="AH239" s="27" t="str">
        <f>IF($A239="","",(VLOOKUP($A239,ACOUSTIC_PIVOT_TABLE!$B$4:$AO$500,3,FALSE)))</f>
        <v/>
      </c>
      <c r="AI239" s="27" t="str">
        <f>IF($A239="","",(VLOOKUP($A239,ACOUSTIC_PIVOT_TABLE!$B$4:$AO$500,4,FALSE)))</f>
        <v/>
      </c>
      <c r="AJ239" s="27" t="str">
        <f>IF($A239="","",(VLOOKUP($A239,ACOUSTIC_PIVOT_TABLE!$B$4:$AO$500,5,FALSE)))</f>
        <v/>
      </c>
      <c r="AK239" s="27" t="str">
        <f>IF($A239="","",(VLOOKUP($A239,ACOUSTIC_PIVOT_TABLE!$B$4:$AO$500,6,FALSE)))</f>
        <v/>
      </c>
      <c r="AL239" s="27" t="str">
        <f>IF($A239="","",(VLOOKUP($A239,ACOUSTIC_PIVOT_TABLE!$B$4:$AO$500,7,FALSE)))</f>
        <v/>
      </c>
      <c r="AM239" s="27" t="str">
        <f>IF($A239="","",(VLOOKUP($A239,ACOUSTIC_PIVOT_TABLE!$B$4:$AO$500,8,FALSE)))</f>
        <v/>
      </c>
      <c r="AN239" s="27" t="str">
        <f>IF($A239="","",(VLOOKUP($A239,ACOUSTIC_PIVOT_TABLE!$B$4:$AO$500,9,FALSE)))</f>
        <v/>
      </c>
      <c r="AO239" s="27" t="str">
        <f>IF($A239="","",(VLOOKUP($A239,ACOUSTIC_PIVOT_TABLE!$B$4:$AO$500,10,FALSE)))</f>
        <v/>
      </c>
      <c r="AP239" s="27" t="str">
        <f>IF($A239="","",(VLOOKUP($A239,ACOUSTIC_PIVOT_TABLE!$B$4:$AO$500,11,FALSE)))</f>
        <v/>
      </c>
      <c r="AQ239" s="27" t="str">
        <f>IF($A239="","",(VLOOKUP($A239,ACOUSTIC_PIVOT_TABLE!$B$4:$AO$500,12,FALSE)))</f>
        <v/>
      </c>
      <c r="AR239" s="27" t="str">
        <f>IF($A239="","",(VLOOKUP($A239,ACOUSTIC_PIVOT_TABLE!$B$4:$AO$500,13,FALSE)))</f>
        <v/>
      </c>
      <c r="AS239" s="27" t="str">
        <f>IF($A239="","",(VLOOKUP($A239,ACOUSTIC_PIVOT_TABLE!$B$4:$AO$500,14,FALSE)))</f>
        <v/>
      </c>
      <c r="AT239" s="27" t="str">
        <f>IF($A239="","",(VLOOKUP($A239,ACOUSTIC_PIVOT_TABLE!$B$4:$AO$500,15,FALSE)))</f>
        <v/>
      </c>
      <c r="AU239" s="27" t="str">
        <f>IF($A239="","",(VLOOKUP($A239,ACOUSTIC_PIVOT_TABLE!$B$4:$AO$500,16,FALSE)))</f>
        <v/>
      </c>
      <c r="AV239" s="27" t="str">
        <f>IF($A239="","",(VLOOKUP($A239,ACOUSTIC_PIVOT_TABLE!$B$4:$AO$500,17,FALSE)))</f>
        <v/>
      </c>
      <c r="AW239" s="27" t="str">
        <f>IF($A239="","",(VLOOKUP($A239,ACOUSTIC_PIVOT_TABLE!$B$4:$AO$500,18,FALSE)))</f>
        <v/>
      </c>
      <c r="AX239" s="27" t="str">
        <f>IF($A239="","",(VLOOKUP($A239,ACOUSTIC_PIVOT_TABLE!$B$4:$AO$500,19,FALSE)))</f>
        <v/>
      </c>
      <c r="AY239" s="27" t="str">
        <f>IF($A239="","",(VLOOKUP($A239,ACOUSTIC_PIVOT_TABLE!$B$4:$AO$500,20,FALSE)))</f>
        <v/>
      </c>
      <c r="AZ239" s="27" t="str">
        <f>IF($A239="","",(VLOOKUP($A239,ACOUSTIC_PIVOT_TABLE!$B$4:$AO$500,21,FALSE)))</f>
        <v/>
      </c>
      <c r="BA239" s="27" t="str">
        <f>IF($A239="","",(VLOOKUP($A239,ACOUSTIC_PIVOT_TABLE!$B$4:$AO$500,22,FALSE)))</f>
        <v/>
      </c>
      <c r="BB239" s="27" t="str">
        <f>IF($A239="","",(VLOOKUP($A239,ACOUSTIC_PIVOT_TABLE!$B$4:$AO$500,23,FALSE)))</f>
        <v/>
      </c>
      <c r="BC239" s="27" t="str">
        <f>IF($A239="","",(VLOOKUP($A239,ACOUSTIC_PIVOT_TABLE!$B$4:$AO$500,24,FALSE)))</f>
        <v/>
      </c>
      <c r="BD239" s="27" t="str">
        <f>IF($A239="","",(VLOOKUP($A239,ACOUSTIC_PIVOT_TABLE!$B$4:$AO$500,25,FALSE)))</f>
        <v/>
      </c>
      <c r="BE239" s="27" t="str">
        <f>IF($A239="","",(VLOOKUP($A239,ACOUSTIC_PIVOT_TABLE!$B$4:$AO$500,26,FALSE)))</f>
        <v/>
      </c>
      <c r="BF239" s="27" t="str">
        <f>IF($A239="","",(VLOOKUP($A239,ACOUSTIC_PIVOT_TABLE!$B$4:$AO$500,27,FALSE)))</f>
        <v/>
      </c>
      <c r="BG239" s="27" t="str">
        <f>IF($A239="","",(VLOOKUP($A239,ACOUSTIC_PIVOT_TABLE!$B$4:$AO$500,28,FALSE)))</f>
        <v/>
      </c>
      <c r="BH239" s="27" t="str">
        <f>IF($A239="","",(VLOOKUP($A239,ACOUSTIC_PIVOT_TABLE!$B$4:$AO$500,29,FALSE)))</f>
        <v/>
      </c>
      <c r="BI239" s="27" t="str">
        <f>IF($A239="","",(VLOOKUP($A239,ACOUSTIC_PIVOT_TABLE!$B$4:$AO$500,30,FALSE)))</f>
        <v/>
      </c>
      <c r="BJ239" s="27" t="str">
        <f>IF($A239="","",(VLOOKUP($A239,ACOUSTIC_PIVOT_TABLE!$B$4:$AO$500,31,FALSE)))</f>
        <v/>
      </c>
      <c r="BK239" s="27" t="str">
        <f>IF($A239="","",(VLOOKUP($A239,ACOUSTIC_PIVOT_TABLE!$B$4:$AO$500,32,FALSE)))</f>
        <v/>
      </c>
      <c r="BL239" s="27" t="str">
        <f>IF($A239="","",(VLOOKUP($A239,ACOUSTIC_PIVOT_TABLE!$B$4:$AO$500,33,FALSE)))</f>
        <v/>
      </c>
      <c r="BM239" s="27" t="str">
        <f>IF($A239="","",(VLOOKUP($A239,ACOUSTIC_PIVOT_TABLE!$B$4:$AO$500,34,FALSE)))</f>
        <v/>
      </c>
      <c r="BN239" s="27" t="str">
        <f>IF($A239="","",(VLOOKUP($A239,ACOUSTIC_PIVOT_TABLE!$B$4:$AO$500,35,FALSE)))</f>
        <v/>
      </c>
      <c r="BO239" s="27" t="str">
        <f>IF($A239="","",(VLOOKUP($A239,ACOUSTIC_PIVOT_TABLE!$B$4:$AO$500,36,FALSE)))</f>
        <v/>
      </c>
      <c r="BP239" s="27" t="str">
        <f>IF($A239="","",(VLOOKUP($A239,ACOUSTIC_PIVOT_TABLE!$B$4:$AO$500,37,FALSE)))</f>
        <v/>
      </c>
      <c r="BQ239" s="27" t="str">
        <f>IF($A239="","",(VLOOKUP($A239,ACOUSTIC_PIVOT_TABLE!$B$4:$AO$500,38,FALSE)))</f>
        <v/>
      </c>
      <c r="BR239" s="27" t="str">
        <f>IF($A239="","",(VLOOKUP($A239,ACOUSTIC_PIVOT_TABLE!$B$4:$AO$500,39,FALSE)))</f>
        <v/>
      </c>
      <c r="BS239" s="27" t="str">
        <f>IF($A239="","",(VLOOKUP($A239,ACOUSTIC_PIVOT_TABLE!$B$4:$AO$500,40,FALSE)))</f>
        <v/>
      </c>
    </row>
    <row r="240" spans="1:71" x14ac:dyDescent="0.25">
      <c r="A240" s="1" t="str">
        <f>IF(ACOUSTIC_PIVOT_TABLE!B242 = 0, "",ACOUSTIC_PIVOT_TABLE!B242)</f>
        <v/>
      </c>
      <c r="B240" s="1" t="str">
        <f>IF($A240="","",(VLOOKUP($A240,ACOUSTICS_COMBINED!$B$3:$AQ$501,21,FALSE)))</f>
        <v/>
      </c>
      <c r="C240" s="1" t="str">
        <f>IF($A240="","",(VLOOKUP($A240,ACOUSTICS_COMBINED!$B$3:$AQ$501,22,FALSE)))</f>
        <v/>
      </c>
      <c r="D240" s="1" t="str">
        <f>IF($A240="","",(VLOOKUP($A240,ACOUSTICS_COMBINED!$B$3:$AQ$501,12,FALSE)))</f>
        <v/>
      </c>
      <c r="E240" s="1" t="str">
        <f>IF($A240="","",(VLOOKUP($A240,ACOUSTICS_COMBINED!$B$3:$AQ$501,13,FALSE)))</f>
        <v/>
      </c>
      <c r="F240" s="1" t="str">
        <f>IF($A240="","",(VLOOKUP($A240,ACOUSTICS_COMBINED!$B$3:$AQ$501,14,FALSE)))</f>
        <v/>
      </c>
      <c r="G240" s="1" t="str">
        <f>IF($A240="","",(VLOOKUP($A240,ACOUSTICS_COMBINED!$B$3:$AQ$501,23,FALSE)))</f>
        <v/>
      </c>
      <c r="H240" s="1" t="str">
        <f>IF($A240="","",(VLOOKUP($A240,ACOUSTICS_COMBINED!$B$3:$AQ$501,24,FALSE)))</f>
        <v/>
      </c>
      <c r="I240" s="1" t="str">
        <f>IF($A240="","",(VLOOKUP($A240,ACOUSTICS_COMBINED!$B$3:$AQ$501,15,FALSE)))</f>
        <v/>
      </c>
      <c r="J240" s="1" t="str">
        <f>IF($A240="","",(VLOOKUP($A240,ACOUSTICS_COMBINED!$B$3:$AQ$501,16,FALSE)))</f>
        <v/>
      </c>
      <c r="K240" s="1" t="str">
        <f>IF($A240="","",(VLOOKUP($A240,ACOUSTICS_COMBINED!$B$3:$AQ$501,17,FALSE)))</f>
        <v/>
      </c>
      <c r="L240" s="1" t="str">
        <f>IF($A240="","",(VLOOKUP($A240,ACOUSTICS_COMBINED!$B$3:$AQ$501,18,FALSE)))</f>
        <v/>
      </c>
      <c r="M240" s="1" t="str">
        <f>IF($A240="","",(VLOOKUP($A240,ACOUSTICS_COMBINED!$B$3:$AQ$501,25,FALSE)))</f>
        <v/>
      </c>
      <c r="N240" s="16" t="str">
        <f>IF($A240="","",(VLOOKUP($A240,ACOUSTICS_COMBINED!$B$3:$AQ$501,19,FALSE)))</f>
        <v/>
      </c>
      <c r="O240" s="16" t="str">
        <f>IF($A240="","",(VLOOKUP($A240,ACOUSTICS_COMBINED!$B$3:$AQ$501,20,FALSE)))</f>
        <v/>
      </c>
      <c r="P240" s="1" t="str">
        <f>IF($A240="","",(VLOOKUP($A240,ACOUSTICS_COMBINED!$B$3:$AQ$501,26,FALSE)))</f>
        <v/>
      </c>
      <c r="Q240" s="1" t="str">
        <f>IF($A240="","",(VLOOKUP($A240,ACOUSTICS_COMBINED!$B$3:$AQ$501,27,FALSE)))</f>
        <v/>
      </c>
      <c r="R240" s="1" t="str">
        <f>IF($A240="","",(VLOOKUP($A240,ACOUSTICS_COMBINED!$B$3:$AQ$501,28,FALSE)))</f>
        <v/>
      </c>
      <c r="S240" s="1" t="str">
        <f>IF($A240="","",(VLOOKUP($A240,ACOUSTICS_COMBINED!$B$3:$AQ$501,29,FALSE)))</f>
        <v/>
      </c>
      <c r="T240" s="1" t="str">
        <f>IF($A240="","",(VLOOKUP($A240,ACOUSTICS_COMBINED!$B$3:$AQ$501,30,FALSE)))</f>
        <v/>
      </c>
      <c r="U240" s="1" t="str">
        <f>IF($A240="","",(VLOOKUP($A240,ACOUSTICS_COMBINED!$B$3:$AQ$501,31,FALSE)))</f>
        <v/>
      </c>
      <c r="V240" s="1" t="str">
        <f>IF($A240="","",(VLOOKUP($A240,ACOUSTICS_COMBINED!$B$3:$AQ$501,32,FALSE)))</f>
        <v/>
      </c>
      <c r="W240" s="1" t="str">
        <f>IF($A240="","",(VLOOKUP($A240,ACOUSTICS_COMBINED!$B$3:$AQ$501,33,FALSE)))</f>
        <v/>
      </c>
      <c r="X240" s="1" t="str">
        <f>IF($A240="","",(VLOOKUP($A240,ACOUSTICS_COMBINED!$B$3:$AQ$501,34,FALSE)))</f>
        <v/>
      </c>
      <c r="Y240" s="1" t="str">
        <f>IF($A240="","",(VLOOKUP($A240,ACOUSTICS_COMBINED!$B$3:$AQ$501,35,FALSE)))</f>
        <v/>
      </c>
      <c r="Z240" s="1" t="str">
        <f>IF($A240="","",(VLOOKUP($A240,ACOUSTICS_COMBINED!$B$3:$AQ$501,36,FALSE)))</f>
        <v/>
      </c>
      <c r="AA240" s="1" t="str">
        <f>IF($A240="","",(VLOOKUP($A240,ACOUSTICS_COMBINED!$B$3:$AQ$501,37,FALSE)))</f>
        <v/>
      </c>
      <c r="AB240" s="1" t="str">
        <f>IF($A240="","",(VLOOKUP($A240,ACOUSTICS_COMBINED!$B$3:$AQ$501,38,FALSE)))</f>
        <v/>
      </c>
      <c r="AC240" s="1" t="str">
        <f>IF($A240="","",(VLOOKUP($A240,ACOUSTICS_COMBINED!$B$3:$AQ$501,39,FALSE)))</f>
        <v/>
      </c>
      <c r="AD240" s="1" t="str">
        <f>IF($A240="","",(VLOOKUP($A240,ACOUSTICS_COMBINED!$B$3:$AQ$501,40,FALSE)))</f>
        <v/>
      </c>
      <c r="AE240" s="1" t="str">
        <f>IF($A240="","",(VLOOKUP($A240,ACOUSTICS_COMBINED!$B$3:$AQ$501,41,FALSE)))</f>
        <v/>
      </c>
      <c r="AF240" s="1" t="str">
        <f>IF($A240="","",(VLOOKUP($A240,ACOUSTICS_COMBINED!$B$3:$AQ$501,42,FALSE)))</f>
        <v/>
      </c>
      <c r="AG240" s="27" t="str">
        <f>IF($A240="","",(VLOOKUP($A240,ACOUSTIC_PIVOT_TABLE!$B$4:$AO$500,2,FALSE)))</f>
        <v/>
      </c>
      <c r="AH240" s="27" t="str">
        <f>IF($A240="","",(VLOOKUP($A240,ACOUSTIC_PIVOT_TABLE!$B$4:$AO$500,3,FALSE)))</f>
        <v/>
      </c>
      <c r="AI240" s="27" t="str">
        <f>IF($A240="","",(VLOOKUP($A240,ACOUSTIC_PIVOT_TABLE!$B$4:$AO$500,4,FALSE)))</f>
        <v/>
      </c>
      <c r="AJ240" s="27" t="str">
        <f>IF($A240="","",(VLOOKUP($A240,ACOUSTIC_PIVOT_TABLE!$B$4:$AO$500,5,FALSE)))</f>
        <v/>
      </c>
      <c r="AK240" s="27" t="str">
        <f>IF($A240="","",(VLOOKUP($A240,ACOUSTIC_PIVOT_TABLE!$B$4:$AO$500,6,FALSE)))</f>
        <v/>
      </c>
      <c r="AL240" s="27" t="str">
        <f>IF($A240="","",(VLOOKUP($A240,ACOUSTIC_PIVOT_TABLE!$B$4:$AO$500,7,FALSE)))</f>
        <v/>
      </c>
      <c r="AM240" s="27" t="str">
        <f>IF($A240="","",(VLOOKUP($A240,ACOUSTIC_PIVOT_TABLE!$B$4:$AO$500,8,FALSE)))</f>
        <v/>
      </c>
      <c r="AN240" s="27" t="str">
        <f>IF($A240="","",(VLOOKUP($A240,ACOUSTIC_PIVOT_TABLE!$B$4:$AO$500,9,FALSE)))</f>
        <v/>
      </c>
      <c r="AO240" s="27" t="str">
        <f>IF($A240="","",(VLOOKUP($A240,ACOUSTIC_PIVOT_TABLE!$B$4:$AO$500,10,FALSE)))</f>
        <v/>
      </c>
      <c r="AP240" s="27" t="str">
        <f>IF($A240="","",(VLOOKUP($A240,ACOUSTIC_PIVOT_TABLE!$B$4:$AO$500,11,FALSE)))</f>
        <v/>
      </c>
      <c r="AQ240" s="27" t="str">
        <f>IF($A240="","",(VLOOKUP($A240,ACOUSTIC_PIVOT_TABLE!$B$4:$AO$500,12,FALSE)))</f>
        <v/>
      </c>
      <c r="AR240" s="27" t="str">
        <f>IF($A240="","",(VLOOKUP($A240,ACOUSTIC_PIVOT_TABLE!$B$4:$AO$500,13,FALSE)))</f>
        <v/>
      </c>
      <c r="AS240" s="27" t="str">
        <f>IF($A240="","",(VLOOKUP($A240,ACOUSTIC_PIVOT_TABLE!$B$4:$AO$500,14,FALSE)))</f>
        <v/>
      </c>
      <c r="AT240" s="27" t="str">
        <f>IF($A240="","",(VLOOKUP($A240,ACOUSTIC_PIVOT_TABLE!$B$4:$AO$500,15,FALSE)))</f>
        <v/>
      </c>
      <c r="AU240" s="27" t="str">
        <f>IF($A240="","",(VLOOKUP($A240,ACOUSTIC_PIVOT_TABLE!$B$4:$AO$500,16,FALSE)))</f>
        <v/>
      </c>
      <c r="AV240" s="27" t="str">
        <f>IF($A240="","",(VLOOKUP($A240,ACOUSTIC_PIVOT_TABLE!$B$4:$AO$500,17,FALSE)))</f>
        <v/>
      </c>
      <c r="AW240" s="27" t="str">
        <f>IF($A240="","",(VLOOKUP($A240,ACOUSTIC_PIVOT_TABLE!$B$4:$AO$500,18,FALSE)))</f>
        <v/>
      </c>
      <c r="AX240" s="27" t="str">
        <f>IF($A240="","",(VLOOKUP($A240,ACOUSTIC_PIVOT_TABLE!$B$4:$AO$500,19,FALSE)))</f>
        <v/>
      </c>
      <c r="AY240" s="27" t="str">
        <f>IF($A240="","",(VLOOKUP($A240,ACOUSTIC_PIVOT_TABLE!$B$4:$AO$500,20,FALSE)))</f>
        <v/>
      </c>
      <c r="AZ240" s="27" t="str">
        <f>IF($A240="","",(VLOOKUP($A240,ACOUSTIC_PIVOT_TABLE!$B$4:$AO$500,21,FALSE)))</f>
        <v/>
      </c>
      <c r="BA240" s="27" t="str">
        <f>IF($A240="","",(VLOOKUP($A240,ACOUSTIC_PIVOT_TABLE!$B$4:$AO$500,22,FALSE)))</f>
        <v/>
      </c>
      <c r="BB240" s="27" t="str">
        <f>IF($A240="","",(VLOOKUP($A240,ACOUSTIC_PIVOT_TABLE!$B$4:$AO$500,23,FALSE)))</f>
        <v/>
      </c>
      <c r="BC240" s="27" t="str">
        <f>IF($A240="","",(VLOOKUP($A240,ACOUSTIC_PIVOT_TABLE!$B$4:$AO$500,24,FALSE)))</f>
        <v/>
      </c>
      <c r="BD240" s="27" t="str">
        <f>IF($A240="","",(VLOOKUP($A240,ACOUSTIC_PIVOT_TABLE!$B$4:$AO$500,25,FALSE)))</f>
        <v/>
      </c>
      <c r="BE240" s="27" t="str">
        <f>IF($A240="","",(VLOOKUP($A240,ACOUSTIC_PIVOT_TABLE!$B$4:$AO$500,26,FALSE)))</f>
        <v/>
      </c>
      <c r="BF240" s="27" t="str">
        <f>IF($A240="","",(VLOOKUP($A240,ACOUSTIC_PIVOT_TABLE!$B$4:$AO$500,27,FALSE)))</f>
        <v/>
      </c>
      <c r="BG240" s="27" t="str">
        <f>IF($A240="","",(VLOOKUP($A240,ACOUSTIC_PIVOT_TABLE!$B$4:$AO$500,28,FALSE)))</f>
        <v/>
      </c>
      <c r="BH240" s="27" t="str">
        <f>IF($A240="","",(VLOOKUP($A240,ACOUSTIC_PIVOT_TABLE!$B$4:$AO$500,29,FALSE)))</f>
        <v/>
      </c>
      <c r="BI240" s="27" t="str">
        <f>IF($A240="","",(VLOOKUP($A240,ACOUSTIC_PIVOT_TABLE!$B$4:$AO$500,30,FALSE)))</f>
        <v/>
      </c>
      <c r="BJ240" s="27" t="str">
        <f>IF($A240="","",(VLOOKUP($A240,ACOUSTIC_PIVOT_TABLE!$B$4:$AO$500,31,FALSE)))</f>
        <v/>
      </c>
      <c r="BK240" s="27" t="str">
        <f>IF($A240="","",(VLOOKUP($A240,ACOUSTIC_PIVOT_TABLE!$B$4:$AO$500,32,FALSE)))</f>
        <v/>
      </c>
      <c r="BL240" s="27" t="str">
        <f>IF($A240="","",(VLOOKUP($A240,ACOUSTIC_PIVOT_TABLE!$B$4:$AO$500,33,FALSE)))</f>
        <v/>
      </c>
      <c r="BM240" s="27" t="str">
        <f>IF($A240="","",(VLOOKUP($A240,ACOUSTIC_PIVOT_TABLE!$B$4:$AO$500,34,FALSE)))</f>
        <v/>
      </c>
      <c r="BN240" s="27" t="str">
        <f>IF($A240="","",(VLOOKUP($A240,ACOUSTIC_PIVOT_TABLE!$B$4:$AO$500,35,FALSE)))</f>
        <v/>
      </c>
      <c r="BO240" s="27" t="str">
        <f>IF($A240="","",(VLOOKUP($A240,ACOUSTIC_PIVOT_TABLE!$B$4:$AO$500,36,FALSE)))</f>
        <v/>
      </c>
      <c r="BP240" s="27" t="str">
        <f>IF($A240="","",(VLOOKUP($A240,ACOUSTIC_PIVOT_TABLE!$B$4:$AO$500,37,FALSE)))</f>
        <v/>
      </c>
      <c r="BQ240" s="27" t="str">
        <f>IF($A240="","",(VLOOKUP($A240,ACOUSTIC_PIVOT_TABLE!$B$4:$AO$500,38,FALSE)))</f>
        <v/>
      </c>
      <c r="BR240" s="27" t="str">
        <f>IF($A240="","",(VLOOKUP($A240,ACOUSTIC_PIVOT_TABLE!$B$4:$AO$500,39,FALSE)))</f>
        <v/>
      </c>
      <c r="BS240" s="27" t="str">
        <f>IF($A240="","",(VLOOKUP($A240,ACOUSTIC_PIVOT_TABLE!$B$4:$AO$500,40,FALSE)))</f>
        <v/>
      </c>
    </row>
    <row r="241" spans="1:71" x14ac:dyDescent="0.25">
      <c r="A241" s="1" t="str">
        <f>IF(ACOUSTIC_PIVOT_TABLE!B243 = 0, "",ACOUSTIC_PIVOT_TABLE!B243)</f>
        <v/>
      </c>
      <c r="B241" s="1" t="str">
        <f>IF($A241="","",(VLOOKUP($A241,ACOUSTICS_COMBINED!$B$3:$AQ$501,21,FALSE)))</f>
        <v/>
      </c>
      <c r="C241" s="1" t="str">
        <f>IF($A241="","",(VLOOKUP($A241,ACOUSTICS_COMBINED!$B$3:$AQ$501,22,FALSE)))</f>
        <v/>
      </c>
      <c r="D241" s="1" t="str">
        <f>IF($A241="","",(VLOOKUP($A241,ACOUSTICS_COMBINED!$B$3:$AQ$501,12,FALSE)))</f>
        <v/>
      </c>
      <c r="E241" s="1" t="str">
        <f>IF($A241="","",(VLOOKUP($A241,ACOUSTICS_COMBINED!$B$3:$AQ$501,13,FALSE)))</f>
        <v/>
      </c>
      <c r="F241" s="1" t="str">
        <f>IF($A241="","",(VLOOKUP($A241,ACOUSTICS_COMBINED!$B$3:$AQ$501,14,FALSE)))</f>
        <v/>
      </c>
      <c r="G241" s="1" t="str">
        <f>IF($A241="","",(VLOOKUP($A241,ACOUSTICS_COMBINED!$B$3:$AQ$501,23,FALSE)))</f>
        <v/>
      </c>
      <c r="H241" s="1" t="str">
        <f>IF($A241="","",(VLOOKUP($A241,ACOUSTICS_COMBINED!$B$3:$AQ$501,24,FALSE)))</f>
        <v/>
      </c>
      <c r="I241" s="1" t="str">
        <f>IF($A241="","",(VLOOKUP($A241,ACOUSTICS_COMBINED!$B$3:$AQ$501,15,FALSE)))</f>
        <v/>
      </c>
      <c r="J241" s="1" t="str">
        <f>IF($A241="","",(VLOOKUP($A241,ACOUSTICS_COMBINED!$B$3:$AQ$501,16,FALSE)))</f>
        <v/>
      </c>
      <c r="K241" s="1" t="str">
        <f>IF($A241="","",(VLOOKUP($A241,ACOUSTICS_COMBINED!$B$3:$AQ$501,17,FALSE)))</f>
        <v/>
      </c>
      <c r="L241" s="1" t="str">
        <f>IF($A241="","",(VLOOKUP($A241,ACOUSTICS_COMBINED!$B$3:$AQ$501,18,FALSE)))</f>
        <v/>
      </c>
      <c r="M241" s="1" t="str">
        <f>IF($A241="","",(VLOOKUP($A241,ACOUSTICS_COMBINED!$B$3:$AQ$501,25,FALSE)))</f>
        <v/>
      </c>
      <c r="N241" s="16" t="str">
        <f>IF($A241="","",(VLOOKUP($A241,ACOUSTICS_COMBINED!$B$3:$AQ$501,19,FALSE)))</f>
        <v/>
      </c>
      <c r="O241" s="16" t="str">
        <f>IF($A241="","",(VLOOKUP($A241,ACOUSTICS_COMBINED!$B$3:$AQ$501,20,FALSE)))</f>
        <v/>
      </c>
      <c r="P241" s="1" t="str">
        <f>IF($A241="","",(VLOOKUP($A241,ACOUSTICS_COMBINED!$B$3:$AQ$501,26,FALSE)))</f>
        <v/>
      </c>
      <c r="Q241" s="1" t="str">
        <f>IF($A241="","",(VLOOKUP($A241,ACOUSTICS_COMBINED!$B$3:$AQ$501,27,FALSE)))</f>
        <v/>
      </c>
      <c r="R241" s="1" t="str">
        <f>IF($A241="","",(VLOOKUP($A241,ACOUSTICS_COMBINED!$B$3:$AQ$501,28,FALSE)))</f>
        <v/>
      </c>
      <c r="S241" s="1" t="str">
        <f>IF($A241="","",(VLOOKUP($A241,ACOUSTICS_COMBINED!$B$3:$AQ$501,29,FALSE)))</f>
        <v/>
      </c>
      <c r="T241" s="1" t="str">
        <f>IF($A241="","",(VLOOKUP($A241,ACOUSTICS_COMBINED!$B$3:$AQ$501,30,FALSE)))</f>
        <v/>
      </c>
      <c r="U241" s="1" t="str">
        <f>IF($A241="","",(VLOOKUP($A241,ACOUSTICS_COMBINED!$B$3:$AQ$501,31,FALSE)))</f>
        <v/>
      </c>
      <c r="V241" s="1" t="str">
        <f>IF($A241="","",(VLOOKUP($A241,ACOUSTICS_COMBINED!$B$3:$AQ$501,32,FALSE)))</f>
        <v/>
      </c>
      <c r="W241" s="1" t="str">
        <f>IF($A241="","",(VLOOKUP($A241,ACOUSTICS_COMBINED!$B$3:$AQ$501,33,FALSE)))</f>
        <v/>
      </c>
      <c r="X241" s="1" t="str">
        <f>IF($A241="","",(VLOOKUP($A241,ACOUSTICS_COMBINED!$B$3:$AQ$501,34,FALSE)))</f>
        <v/>
      </c>
      <c r="Y241" s="1" t="str">
        <f>IF($A241="","",(VLOOKUP($A241,ACOUSTICS_COMBINED!$B$3:$AQ$501,35,FALSE)))</f>
        <v/>
      </c>
      <c r="Z241" s="1" t="str">
        <f>IF($A241="","",(VLOOKUP($A241,ACOUSTICS_COMBINED!$B$3:$AQ$501,36,FALSE)))</f>
        <v/>
      </c>
      <c r="AA241" s="1" t="str">
        <f>IF($A241="","",(VLOOKUP($A241,ACOUSTICS_COMBINED!$B$3:$AQ$501,37,FALSE)))</f>
        <v/>
      </c>
      <c r="AB241" s="1" t="str">
        <f>IF($A241="","",(VLOOKUP($A241,ACOUSTICS_COMBINED!$B$3:$AQ$501,38,FALSE)))</f>
        <v/>
      </c>
      <c r="AC241" s="1" t="str">
        <f>IF($A241="","",(VLOOKUP($A241,ACOUSTICS_COMBINED!$B$3:$AQ$501,39,FALSE)))</f>
        <v/>
      </c>
      <c r="AD241" s="1" t="str">
        <f>IF($A241="","",(VLOOKUP($A241,ACOUSTICS_COMBINED!$B$3:$AQ$501,40,FALSE)))</f>
        <v/>
      </c>
      <c r="AE241" s="1" t="str">
        <f>IF($A241="","",(VLOOKUP($A241,ACOUSTICS_COMBINED!$B$3:$AQ$501,41,FALSE)))</f>
        <v/>
      </c>
      <c r="AF241" s="1" t="str">
        <f>IF($A241="","",(VLOOKUP($A241,ACOUSTICS_COMBINED!$B$3:$AQ$501,42,FALSE)))</f>
        <v/>
      </c>
      <c r="AG241" s="27" t="str">
        <f>IF($A241="","",(VLOOKUP($A241,ACOUSTIC_PIVOT_TABLE!$B$4:$AO$500,2,FALSE)))</f>
        <v/>
      </c>
      <c r="AH241" s="27" t="str">
        <f>IF($A241="","",(VLOOKUP($A241,ACOUSTIC_PIVOT_TABLE!$B$4:$AO$500,3,FALSE)))</f>
        <v/>
      </c>
      <c r="AI241" s="27" t="str">
        <f>IF($A241="","",(VLOOKUP($A241,ACOUSTIC_PIVOT_TABLE!$B$4:$AO$500,4,FALSE)))</f>
        <v/>
      </c>
      <c r="AJ241" s="27" t="str">
        <f>IF($A241="","",(VLOOKUP($A241,ACOUSTIC_PIVOT_TABLE!$B$4:$AO$500,5,FALSE)))</f>
        <v/>
      </c>
      <c r="AK241" s="27" t="str">
        <f>IF($A241="","",(VLOOKUP($A241,ACOUSTIC_PIVOT_TABLE!$B$4:$AO$500,6,FALSE)))</f>
        <v/>
      </c>
      <c r="AL241" s="27" t="str">
        <f>IF($A241="","",(VLOOKUP($A241,ACOUSTIC_PIVOT_TABLE!$B$4:$AO$500,7,FALSE)))</f>
        <v/>
      </c>
      <c r="AM241" s="27" t="str">
        <f>IF($A241="","",(VLOOKUP($A241,ACOUSTIC_PIVOT_TABLE!$B$4:$AO$500,8,FALSE)))</f>
        <v/>
      </c>
      <c r="AN241" s="27" t="str">
        <f>IF($A241="","",(VLOOKUP($A241,ACOUSTIC_PIVOT_TABLE!$B$4:$AO$500,9,FALSE)))</f>
        <v/>
      </c>
      <c r="AO241" s="27" t="str">
        <f>IF($A241="","",(VLOOKUP($A241,ACOUSTIC_PIVOT_TABLE!$B$4:$AO$500,10,FALSE)))</f>
        <v/>
      </c>
      <c r="AP241" s="27" t="str">
        <f>IF($A241="","",(VLOOKUP($A241,ACOUSTIC_PIVOT_TABLE!$B$4:$AO$500,11,FALSE)))</f>
        <v/>
      </c>
      <c r="AQ241" s="27" t="str">
        <f>IF($A241="","",(VLOOKUP($A241,ACOUSTIC_PIVOT_TABLE!$B$4:$AO$500,12,FALSE)))</f>
        <v/>
      </c>
      <c r="AR241" s="27" t="str">
        <f>IF($A241="","",(VLOOKUP($A241,ACOUSTIC_PIVOT_TABLE!$B$4:$AO$500,13,FALSE)))</f>
        <v/>
      </c>
      <c r="AS241" s="27" t="str">
        <f>IF($A241="","",(VLOOKUP($A241,ACOUSTIC_PIVOT_TABLE!$B$4:$AO$500,14,FALSE)))</f>
        <v/>
      </c>
      <c r="AT241" s="27" t="str">
        <f>IF($A241="","",(VLOOKUP($A241,ACOUSTIC_PIVOT_TABLE!$B$4:$AO$500,15,FALSE)))</f>
        <v/>
      </c>
      <c r="AU241" s="27" t="str">
        <f>IF($A241="","",(VLOOKUP($A241,ACOUSTIC_PIVOT_TABLE!$B$4:$AO$500,16,FALSE)))</f>
        <v/>
      </c>
      <c r="AV241" s="27" t="str">
        <f>IF($A241="","",(VLOOKUP($A241,ACOUSTIC_PIVOT_TABLE!$B$4:$AO$500,17,FALSE)))</f>
        <v/>
      </c>
      <c r="AW241" s="27" t="str">
        <f>IF($A241="","",(VLOOKUP($A241,ACOUSTIC_PIVOT_TABLE!$B$4:$AO$500,18,FALSE)))</f>
        <v/>
      </c>
      <c r="AX241" s="27" t="str">
        <f>IF($A241="","",(VLOOKUP($A241,ACOUSTIC_PIVOT_TABLE!$B$4:$AO$500,19,FALSE)))</f>
        <v/>
      </c>
      <c r="AY241" s="27" t="str">
        <f>IF($A241="","",(VLOOKUP($A241,ACOUSTIC_PIVOT_TABLE!$B$4:$AO$500,20,FALSE)))</f>
        <v/>
      </c>
      <c r="AZ241" s="27" t="str">
        <f>IF($A241="","",(VLOOKUP($A241,ACOUSTIC_PIVOT_TABLE!$B$4:$AO$500,21,FALSE)))</f>
        <v/>
      </c>
      <c r="BA241" s="27" t="str">
        <f>IF($A241="","",(VLOOKUP($A241,ACOUSTIC_PIVOT_TABLE!$B$4:$AO$500,22,FALSE)))</f>
        <v/>
      </c>
      <c r="BB241" s="27" t="str">
        <f>IF($A241="","",(VLOOKUP($A241,ACOUSTIC_PIVOT_TABLE!$B$4:$AO$500,23,FALSE)))</f>
        <v/>
      </c>
      <c r="BC241" s="27" t="str">
        <f>IF($A241="","",(VLOOKUP($A241,ACOUSTIC_PIVOT_TABLE!$B$4:$AO$500,24,FALSE)))</f>
        <v/>
      </c>
      <c r="BD241" s="27" t="str">
        <f>IF($A241="","",(VLOOKUP($A241,ACOUSTIC_PIVOT_TABLE!$B$4:$AO$500,25,FALSE)))</f>
        <v/>
      </c>
      <c r="BE241" s="27" t="str">
        <f>IF($A241="","",(VLOOKUP($A241,ACOUSTIC_PIVOT_TABLE!$B$4:$AO$500,26,FALSE)))</f>
        <v/>
      </c>
      <c r="BF241" s="27" t="str">
        <f>IF($A241="","",(VLOOKUP($A241,ACOUSTIC_PIVOT_TABLE!$B$4:$AO$500,27,FALSE)))</f>
        <v/>
      </c>
      <c r="BG241" s="27" t="str">
        <f>IF($A241="","",(VLOOKUP($A241,ACOUSTIC_PIVOT_TABLE!$B$4:$AO$500,28,FALSE)))</f>
        <v/>
      </c>
      <c r="BH241" s="27" t="str">
        <f>IF($A241="","",(VLOOKUP($A241,ACOUSTIC_PIVOT_TABLE!$B$4:$AO$500,29,FALSE)))</f>
        <v/>
      </c>
      <c r="BI241" s="27" t="str">
        <f>IF($A241="","",(VLOOKUP($A241,ACOUSTIC_PIVOT_TABLE!$B$4:$AO$500,30,FALSE)))</f>
        <v/>
      </c>
      <c r="BJ241" s="27" t="str">
        <f>IF($A241="","",(VLOOKUP($A241,ACOUSTIC_PIVOT_TABLE!$B$4:$AO$500,31,FALSE)))</f>
        <v/>
      </c>
      <c r="BK241" s="27" t="str">
        <f>IF($A241="","",(VLOOKUP($A241,ACOUSTIC_PIVOT_TABLE!$B$4:$AO$500,32,FALSE)))</f>
        <v/>
      </c>
      <c r="BL241" s="27" t="str">
        <f>IF($A241="","",(VLOOKUP($A241,ACOUSTIC_PIVOT_TABLE!$B$4:$AO$500,33,FALSE)))</f>
        <v/>
      </c>
      <c r="BM241" s="27" t="str">
        <f>IF($A241="","",(VLOOKUP($A241,ACOUSTIC_PIVOT_TABLE!$B$4:$AO$500,34,FALSE)))</f>
        <v/>
      </c>
      <c r="BN241" s="27" t="str">
        <f>IF($A241="","",(VLOOKUP($A241,ACOUSTIC_PIVOT_TABLE!$B$4:$AO$500,35,FALSE)))</f>
        <v/>
      </c>
      <c r="BO241" s="27" t="str">
        <f>IF($A241="","",(VLOOKUP($A241,ACOUSTIC_PIVOT_TABLE!$B$4:$AO$500,36,FALSE)))</f>
        <v/>
      </c>
      <c r="BP241" s="27" t="str">
        <f>IF($A241="","",(VLOOKUP($A241,ACOUSTIC_PIVOT_TABLE!$B$4:$AO$500,37,FALSE)))</f>
        <v/>
      </c>
      <c r="BQ241" s="27" t="str">
        <f>IF($A241="","",(VLOOKUP($A241,ACOUSTIC_PIVOT_TABLE!$B$4:$AO$500,38,FALSE)))</f>
        <v/>
      </c>
      <c r="BR241" s="27" t="str">
        <f>IF($A241="","",(VLOOKUP($A241,ACOUSTIC_PIVOT_TABLE!$B$4:$AO$500,39,FALSE)))</f>
        <v/>
      </c>
      <c r="BS241" s="27" t="str">
        <f>IF($A241="","",(VLOOKUP($A241,ACOUSTIC_PIVOT_TABLE!$B$4:$AO$500,40,FALSE)))</f>
        <v/>
      </c>
    </row>
    <row r="242" spans="1:71" x14ac:dyDescent="0.25">
      <c r="A242" s="1" t="str">
        <f>IF(ACOUSTIC_PIVOT_TABLE!B244 = 0, "",ACOUSTIC_PIVOT_TABLE!B244)</f>
        <v/>
      </c>
      <c r="B242" s="1" t="str">
        <f>IF($A242="","",(VLOOKUP($A242,ACOUSTICS_COMBINED!$B$3:$AQ$501,21,FALSE)))</f>
        <v/>
      </c>
      <c r="C242" s="1" t="str">
        <f>IF($A242="","",(VLOOKUP($A242,ACOUSTICS_COMBINED!$B$3:$AQ$501,22,FALSE)))</f>
        <v/>
      </c>
      <c r="D242" s="1" t="str">
        <f>IF($A242="","",(VLOOKUP($A242,ACOUSTICS_COMBINED!$B$3:$AQ$501,12,FALSE)))</f>
        <v/>
      </c>
      <c r="E242" s="1" t="str">
        <f>IF($A242="","",(VLOOKUP($A242,ACOUSTICS_COMBINED!$B$3:$AQ$501,13,FALSE)))</f>
        <v/>
      </c>
      <c r="F242" s="1" t="str">
        <f>IF($A242="","",(VLOOKUP($A242,ACOUSTICS_COMBINED!$B$3:$AQ$501,14,FALSE)))</f>
        <v/>
      </c>
      <c r="G242" s="1" t="str">
        <f>IF($A242="","",(VLOOKUP($A242,ACOUSTICS_COMBINED!$B$3:$AQ$501,23,FALSE)))</f>
        <v/>
      </c>
      <c r="H242" s="1" t="str">
        <f>IF($A242="","",(VLOOKUP($A242,ACOUSTICS_COMBINED!$B$3:$AQ$501,24,FALSE)))</f>
        <v/>
      </c>
      <c r="I242" s="1" t="str">
        <f>IF($A242="","",(VLOOKUP($A242,ACOUSTICS_COMBINED!$B$3:$AQ$501,15,FALSE)))</f>
        <v/>
      </c>
      <c r="J242" s="1" t="str">
        <f>IF($A242="","",(VLOOKUP($A242,ACOUSTICS_COMBINED!$B$3:$AQ$501,16,FALSE)))</f>
        <v/>
      </c>
      <c r="K242" s="1" t="str">
        <f>IF($A242="","",(VLOOKUP($A242,ACOUSTICS_COMBINED!$B$3:$AQ$501,17,FALSE)))</f>
        <v/>
      </c>
      <c r="L242" s="1" t="str">
        <f>IF($A242="","",(VLOOKUP($A242,ACOUSTICS_COMBINED!$B$3:$AQ$501,18,FALSE)))</f>
        <v/>
      </c>
      <c r="M242" s="1" t="str">
        <f>IF($A242="","",(VLOOKUP($A242,ACOUSTICS_COMBINED!$B$3:$AQ$501,25,FALSE)))</f>
        <v/>
      </c>
      <c r="N242" s="16" t="str">
        <f>IF($A242="","",(VLOOKUP($A242,ACOUSTICS_COMBINED!$B$3:$AQ$501,19,FALSE)))</f>
        <v/>
      </c>
      <c r="O242" s="16" t="str">
        <f>IF($A242="","",(VLOOKUP($A242,ACOUSTICS_COMBINED!$B$3:$AQ$501,20,FALSE)))</f>
        <v/>
      </c>
      <c r="P242" s="1" t="str">
        <f>IF($A242="","",(VLOOKUP($A242,ACOUSTICS_COMBINED!$B$3:$AQ$501,26,FALSE)))</f>
        <v/>
      </c>
      <c r="Q242" s="1" t="str">
        <f>IF($A242="","",(VLOOKUP($A242,ACOUSTICS_COMBINED!$B$3:$AQ$501,27,FALSE)))</f>
        <v/>
      </c>
      <c r="R242" s="1" t="str">
        <f>IF($A242="","",(VLOOKUP($A242,ACOUSTICS_COMBINED!$B$3:$AQ$501,28,FALSE)))</f>
        <v/>
      </c>
      <c r="S242" s="1" t="str">
        <f>IF($A242="","",(VLOOKUP($A242,ACOUSTICS_COMBINED!$B$3:$AQ$501,29,FALSE)))</f>
        <v/>
      </c>
      <c r="T242" s="1" t="str">
        <f>IF($A242="","",(VLOOKUP($A242,ACOUSTICS_COMBINED!$B$3:$AQ$501,30,FALSE)))</f>
        <v/>
      </c>
      <c r="U242" s="1" t="str">
        <f>IF($A242="","",(VLOOKUP($A242,ACOUSTICS_COMBINED!$B$3:$AQ$501,31,FALSE)))</f>
        <v/>
      </c>
      <c r="V242" s="1" t="str">
        <f>IF($A242="","",(VLOOKUP($A242,ACOUSTICS_COMBINED!$B$3:$AQ$501,32,FALSE)))</f>
        <v/>
      </c>
      <c r="W242" s="1" t="str">
        <f>IF($A242="","",(VLOOKUP($A242,ACOUSTICS_COMBINED!$B$3:$AQ$501,33,FALSE)))</f>
        <v/>
      </c>
      <c r="X242" s="1" t="str">
        <f>IF($A242="","",(VLOOKUP($A242,ACOUSTICS_COMBINED!$B$3:$AQ$501,34,FALSE)))</f>
        <v/>
      </c>
      <c r="Y242" s="1" t="str">
        <f>IF($A242="","",(VLOOKUP($A242,ACOUSTICS_COMBINED!$B$3:$AQ$501,35,FALSE)))</f>
        <v/>
      </c>
      <c r="Z242" s="1" t="str">
        <f>IF($A242="","",(VLOOKUP($A242,ACOUSTICS_COMBINED!$B$3:$AQ$501,36,FALSE)))</f>
        <v/>
      </c>
      <c r="AA242" s="1" t="str">
        <f>IF($A242="","",(VLOOKUP($A242,ACOUSTICS_COMBINED!$B$3:$AQ$501,37,FALSE)))</f>
        <v/>
      </c>
      <c r="AB242" s="1" t="str">
        <f>IF($A242="","",(VLOOKUP($A242,ACOUSTICS_COMBINED!$B$3:$AQ$501,38,FALSE)))</f>
        <v/>
      </c>
      <c r="AC242" s="1" t="str">
        <f>IF($A242="","",(VLOOKUP($A242,ACOUSTICS_COMBINED!$B$3:$AQ$501,39,FALSE)))</f>
        <v/>
      </c>
      <c r="AD242" s="1" t="str">
        <f>IF($A242="","",(VLOOKUP($A242,ACOUSTICS_COMBINED!$B$3:$AQ$501,40,FALSE)))</f>
        <v/>
      </c>
      <c r="AE242" s="1" t="str">
        <f>IF($A242="","",(VLOOKUP($A242,ACOUSTICS_COMBINED!$B$3:$AQ$501,41,FALSE)))</f>
        <v/>
      </c>
      <c r="AF242" s="1" t="str">
        <f>IF($A242="","",(VLOOKUP($A242,ACOUSTICS_COMBINED!$B$3:$AQ$501,42,FALSE)))</f>
        <v/>
      </c>
      <c r="AG242" s="27" t="str">
        <f>IF($A242="","",(VLOOKUP($A242,ACOUSTIC_PIVOT_TABLE!$B$4:$AO$500,2,FALSE)))</f>
        <v/>
      </c>
      <c r="AH242" s="27" t="str">
        <f>IF($A242="","",(VLOOKUP($A242,ACOUSTIC_PIVOT_TABLE!$B$4:$AO$500,3,FALSE)))</f>
        <v/>
      </c>
      <c r="AI242" s="27" t="str">
        <f>IF($A242="","",(VLOOKUP($A242,ACOUSTIC_PIVOT_TABLE!$B$4:$AO$500,4,FALSE)))</f>
        <v/>
      </c>
      <c r="AJ242" s="27" t="str">
        <f>IF($A242="","",(VLOOKUP($A242,ACOUSTIC_PIVOT_TABLE!$B$4:$AO$500,5,FALSE)))</f>
        <v/>
      </c>
      <c r="AK242" s="27" t="str">
        <f>IF($A242="","",(VLOOKUP($A242,ACOUSTIC_PIVOT_TABLE!$B$4:$AO$500,6,FALSE)))</f>
        <v/>
      </c>
      <c r="AL242" s="27" t="str">
        <f>IF($A242="","",(VLOOKUP($A242,ACOUSTIC_PIVOT_TABLE!$B$4:$AO$500,7,FALSE)))</f>
        <v/>
      </c>
      <c r="AM242" s="27" t="str">
        <f>IF($A242="","",(VLOOKUP($A242,ACOUSTIC_PIVOT_TABLE!$B$4:$AO$500,8,FALSE)))</f>
        <v/>
      </c>
      <c r="AN242" s="27" t="str">
        <f>IF($A242="","",(VLOOKUP($A242,ACOUSTIC_PIVOT_TABLE!$B$4:$AO$500,9,FALSE)))</f>
        <v/>
      </c>
      <c r="AO242" s="27" t="str">
        <f>IF($A242="","",(VLOOKUP($A242,ACOUSTIC_PIVOT_TABLE!$B$4:$AO$500,10,FALSE)))</f>
        <v/>
      </c>
      <c r="AP242" s="27" t="str">
        <f>IF($A242="","",(VLOOKUP($A242,ACOUSTIC_PIVOT_TABLE!$B$4:$AO$500,11,FALSE)))</f>
        <v/>
      </c>
      <c r="AQ242" s="27" t="str">
        <f>IF($A242="","",(VLOOKUP($A242,ACOUSTIC_PIVOT_TABLE!$B$4:$AO$500,12,FALSE)))</f>
        <v/>
      </c>
      <c r="AR242" s="27" t="str">
        <f>IF($A242="","",(VLOOKUP($A242,ACOUSTIC_PIVOT_TABLE!$B$4:$AO$500,13,FALSE)))</f>
        <v/>
      </c>
      <c r="AS242" s="27" t="str">
        <f>IF($A242="","",(VLOOKUP($A242,ACOUSTIC_PIVOT_TABLE!$B$4:$AO$500,14,FALSE)))</f>
        <v/>
      </c>
      <c r="AT242" s="27" t="str">
        <f>IF($A242="","",(VLOOKUP($A242,ACOUSTIC_PIVOT_TABLE!$B$4:$AO$500,15,FALSE)))</f>
        <v/>
      </c>
      <c r="AU242" s="27" t="str">
        <f>IF($A242="","",(VLOOKUP($A242,ACOUSTIC_PIVOT_TABLE!$B$4:$AO$500,16,FALSE)))</f>
        <v/>
      </c>
      <c r="AV242" s="27" t="str">
        <f>IF($A242="","",(VLOOKUP($A242,ACOUSTIC_PIVOT_TABLE!$B$4:$AO$500,17,FALSE)))</f>
        <v/>
      </c>
      <c r="AW242" s="27" t="str">
        <f>IF($A242="","",(VLOOKUP($A242,ACOUSTIC_PIVOT_TABLE!$B$4:$AO$500,18,FALSE)))</f>
        <v/>
      </c>
      <c r="AX242" s="27" t="str">
        <f>IF($A242="","",(VLOOKUP($A242,ACOUSTIC_PIVOT_TABLE!$B$4:$AO$500,19,FALSE)))</f>
        <v/>
      </c>
      <c r="AY242" s="27" t="str">
        <f>IF($A242="","",(VLOOKUP($A242,ACOUSTIC_PIVOT_TABLE!$B$4:$AO$500,20,FALSE)))</f>
        <v/>
      </c>
      <c r="AZ242" s="27" t="str">
        <f>IF($A242="","",(VLOOKUP($A242,ACOUSTIC_PIVOT_TABLE!$B$4:$AO$500,21,FALSE)))</f>
        <v/>
      </c>
      <c r="BA242" s="27" t="str">
        <f>IF($A242="","",(VLOOKUP($A242,ACOUSTIC_PIVOT_TABLE!$B$4:$AO$500,22,FALSE)))</f>
        <v/>
      </c>
      <c r="BB242" s="27" t="str">
        <f>IF($A242="","",(VLOOKUP($A242,ACOUSTIC_PIVOT_TABLE!$B$4:$AO$500,23,FALSE)))</f>
        <v/>
      </c>
      <c r="BC242" s="27" t="str">
        <f>IF($A242="","",(VLOOKUP($A242,ACOUSTIC_PIVOT_TABLE!$B$4:$AO$500,24,FALSE)))</f>
        <v/>
      </c>
      <c r="BD242" s="27" t="str">
        <f>IF($A242="","",(VLOOKUP($A242,ACOUSTIC_PIVOT_TABLE!$B$4:$AO$500,25,FALSE)))</f>
        <v/>
      </c>
      <c r="BE242" s="27" t="str">
        <f>IF($A242="","",(VLOOKUP($A242,ACOUSTIC_PIVOT_TABLE!$B$4:$AO$500,26,FALSE)))</f>
        <v/>
      </c>
      <c r="BF242" s="27" t="str">
        <f>IF($A242="","",(VLOOKUP($A242,ACOUSTIC_PIVOT_TABLE!$B$4:$AO$500,27,FALSE)))</f>
        <v/>
      </c>
      <c r="BG242" s="27" t="str">
        <f>IF($A242="","",(VLOOKUP($A242,ACOUSTIC_PIVOT_TABLE!$B$4:$AO$500,28,FALSE)))</f>
        <v/>
      </c>
      <c r="BH242" s="27" t="str">
        <f>IF($A242="","",(VLOOKUP($A242,ACOUSTIC_PIVOT_TABLE!$B$4:$AO$500,29,FALSE)))</f>
        <v/>
      </c>
      <c r="BI242" s="27" t="str">
        <f>IF($A242="","",(VLOOKUP($A242,ACOUSTIC_PIVOT_TABLE!$B$4:$AO$500,30,FALSE)))</f>
        <v/>
      </c>
      <c r="BJ242" s="27" t="str">
        <f>IF($A242="","",(VLOOKUP($A242,ACOUSTIC_PIVOT_TABLE!$B$4:$AO$500,31,FALSE)))</f>
        <v/>
      </c>
      <c r="BK242" s="27" t="str">
        <f>IF($A242="","",(VLOOKUP($A242,ACOUSTIC_PIVOT_TABLE!$B$4:$AO$500,32,FALSE)))</f>
        <v/>
      </c>
      <c r="BL242" s="27" t="str">
        <f>IF($A242="","",(VLOOKUP($A242,ACOUSTIC_PIVOT_TABLE!$B$4:$AO$500,33,FALSE)))</f>
        <v/>
      </c>
      <c r="BM242" s="27" t="str">
        <f>IF($A242="","",(VLOOKUP($A242,ACOUSTIC_PIVOT_TABLE!$B$4:$AO$500,34,FALSE)))</f>
        <v/>
      </c>
      <c r="BN242" s="27" t="str">
        <f>IF($A242="","",(VLOOKUP($A242,ACOUSTIC_PIVOT_TABLE!$B$4:$AO$500,35,FALSE)))</f>
        <v/>
      </c>
      <c r="BO242" s="27" t="str">
        <f>IF($A242="","",(VLOOKUP($A242,ACOUSTIC_PIVOT_TABLE!$B$4:$AO$500,36,FALSE)))</f>
        <v/>
      </c>
      <c r="BP242" s="27" t="str">
        <f>IF($A242="","",(VLOOKUP($A242,ACOUSTIC_PIVOT_TABLE!$B$4:$AO$500,37,FALSE)))</f>
        <v/>
      </c>
      <c r="BQ242" s="27" t="str">
        <f>IF($A242="","",(VLOOKUP($A242,ACOUSTIC_PIVOT_TABLE!$B$4:$AO$500,38,FALSE)))</f>
        <v/>
      </c>
      <c r="BR242" s="27" t="str">
        <f>IF($A242="","",(VLOOKUP($A242,ACOUSTIC_PIVOT_TABLE!$B$4:$AO$500,39,FALSE)))</f>
        <v/>
      </c>
      <c r="BS242" s="27" t="str">
        <f>IF($A242="","",(VLOOKUP($A242,ACOUSTIC_PIVOT_TABLE!$B$4:$AO$500,40,FALSE)))</f>
        <v/>
      </c>
    </row>
    <row r="243" spans="1:71" x14ac:dyDescent="0.25">
      <c r="A243" s="1" t="str">
        <f>IF(ACOUSTIC_PIVOT_TABLE!B245 = 0, "",ACOUSTIC_PIVOT_TABLE!B245)</f>
        <v/>
      </c>
      <c r="B243" s="1" t="str">
        <f>IF($A243="","",(VLOOKUP($A243,ACOUSTICS_COMBINED!$B$3:$AQ$501,21,FALSE)))</f>
        <v/>
      </c>
      <c r="C243" s="1" t="str">
        <f>IF($A243="","",(VLOOKUP($A243,ACOUSTICS_COMBINED!$B$3:$AQ$501,22,FALSE)))</f>
        <v/>
      </c>
      <c r="D243" s="1" t="str">
        <f>IF($A243="","",(VLOOKUP($A243,ACOUSTICS_COMBINED!$B$3:$AQ$501,12,FALSE)))</f>
        <v/>
      </c>
      <c r="E243" s="1" t="str">
        <f>IF($A243="","",(VLOOKUP($A243,ACOUSTICS_COMBINED!$B$3:$AQ$501,13,FALSE)))</f>
        <v/>
      </c>
      <c r="F243" s="1" t="str">
        <f>IF($A243="","",(VLOOKUP($A243,ACOUSTICS_COMBINED!$B$3:$AQ$501,14,FALSE)))</f>
        <v/>
      </c>
      <c r="G243" s="1" t="str">
        <f>IF($A243="","",(VLOOKUP($A243,ACOUSTICS_COMBINED!$B$3:$AQ$501,23,FALSE)))</f>
        <v/>
      </c>
      <c r="H243" s="1" t="str">
        <f>IF($A243="","",(VLOOKUP($A243,ACOUSTICS_COMBINED!$B$3:$AQ$501,24,FALSE)))</f>
        <v/>
      </c>
      <c r="I243" s="1" t="str">
        <f>IF($A243="","",(VLOOKUP($A243,ACOUSTICS_COMBINED!$B$3:$AQ$501,15,FALSE)))</f>
        <v/>
      </c>
      <c r="J243" s="1" t="str">
        <f>IF($A243="","",(VLOOKUP($A243,ACOUSTICS_COMBINED!$B$3:$AQ$501,16,FALSE)))</f>
        <v/>
      </c>
      <c r="K243" s="1" t="str">
        <f>IF($A243="","",(VLOOKUP($A243,ACOUSTICS_COMBINED!$B$3:$AQ$501,17,FALSE)))</f>
        <v/>
      </c>
      <c r="L243" s="1" t="str">
        <f>IF($A243="","",(VLOOKUP($A243,ACOUSTICS_COMBINED!$B$3:$AQ$501,18,FALSE)))</f>
        <v/>
      </c>
      <c r="M243" s="1" t="str">
        <f>IF($A243="","",(VLOOKUP($A243,ACOUSTICS_COMBINED!$B$3:$AQ$501,25,FALSE)))</f>
        <v/>
      </c>
      <c r="N243" s="16" t="str">
        <f>IF($A243="","",(VLOOKUP($A243,ACOUSTICS_COMBINED!$B$3:$AQ$501,19,FALSE)))</f>
        <v/>
      </c>
      <c r="O243" s="16" t="str">
        <f>IF($A243="","",(VLOOKUP($A243,ACOUSTICS_COMBINED!$B$3:$AQ$501,20,FALSE)))</f>
        <v/>
      </c>
      <c r="P243" s="1" t="str">
        <f>IF($A243="","",(VLOOKUP($A243,ACOUSTICS_COMBINED!$B$3:$AQ$501,26,FALSE)))</f>
        <v/>
      </c>
      <c r="Q243" s="1" t="str">
        <f>IF($A243="","",(VLOOKUP($A243,ACOUSTICS_COMBINED!$B$3:$AQ$501,27,FALSE)))</f>
        <v/>
      </c>
      <c r="R243" s="1" t="str">
        <f>IF($A243="","",(VLOOKUP($A243,ACOUSTICS_COMBINED!$B$3:$AQ$501,28,FALSE)))</f>
        <v/>
      </c>
      <c r="S243" s="1" t="str">
        <f>IF($A243="","",(VLOOKUP($A243,ACOUSTICS_COMBINED!$B$3:$AQ$501,29,FALSE)))</f>
        <v/>
      </c>
      <c r="T243" s="1" t="str">
        <f>IF($A243="","",(VLOOKUP($A243,ACOUSTICS_COMBINED!$B$3:$AQ$501,30,FALSE)))</f>
        <v/>
      </c>
      <c r="U243" s="1" t="str">
        <f>IF($A243="","",(VLOOKUP($A243,ACOUSTICS_COMBINED!$B$3:$AQ$501,31,FALSE)))</f>
        <v/>
      </c>
      <c r="V243" s="1" t="str">
        <f>IF($A243="","",(VLOOKUP($A243,ACOUSTICS_COMBINED!$B$3:$AQ$501,32,FALSE)))</f>
        <v/>
      </c>
      <c r="W243" s="1" t="str">
        <f>IF($A243="","",(VLOOKUP($A243,ACOUSTICS_COMBINED!$B$3:$AQ$501,33,FALSE)))</f>
        <v/>
      </c>
      <c r="X243" s="1" t="str">
        <f>IF($A243="","",(VLOOKUP($A243,ACOUSTICS_COMBINED!$B$3:$AQ$501,34,FALSE)))</f>
        <v/>
      </c>
      <c r="Y243" s="1" t="str">
        <f>IF($A243="","",(VLOOKUP($A243,ACOUSTICS_COMBINED!$B$3:$AQ$501,35,FALSE)))</f>
        <v/>
      </c>
      <c r="Z243" s="1" t="str">
        <f>IF($A243="","",(VLOOKUP($A243,ACOUSTICS_COMBINED!$B$3:$AQ$501,36,FALSE)))</f>
        <v/>
      </c>
      <c r="AA243" s="1" t="str">
        <f>IF($A243="","",(VLOOKUP($A243,ACOUSTICS_COMBINED!$B$3:$AQ$501,37,FALSE)))</f>
        <v/>
      </c>
      <c r="AB243" s="1" t="str">
        <f>IF($A243="","",(VLOOKUP($A243,ACOUSTICS_COMBINED!$B$3:$AQ$501,38,FALSE)))</f>
        <v/>
      </c>
      <c r="AC243" s="1" t="str">
        <f>IF($A243="","",(VLOOKUP($A243,ACOUSTICS_COMBINED!$B$3:$AQ$501,39,FALSE)))</f>
        <v/>
      </c>
      <c r="AD243" s="1" t="str">
        <f>IF($A243="","",(VLOOKUP($A243,ACOUSTICS_COMBINED!$B$3:$AQ$501,40,FALSE)))</f>
        <v/>
      </c>
      <c r="AE243" s="1" t="str">
        <f>IF($A243="","",(VLOOKUP($A243,ACOUSTICS_COMBINED!$B$3:$AQ$501,41,FALSE)))</f>
        <v/>
      </c>
      <c r="AF243" s="1" t="str">
        <f>IF($A243="","",(VLOOKUP($A243,ACOUSTICS_COMBINED!$B$3:$AQ$501,42,FALSE)))</f>
        <v/>
      </c>
      <c r="AG243" s="27" t="str">
        <f>IF($A243="","",(VLOOKUP($A243,ACOUSTIC_PIVOT_TABLE!$B$4:$AO$500,2,FALSE)))</f>
        <v/>
      </c>
      <c r="AH243" s="27" t="str">
        <f>IF($A243="","",(VLOOKUP($A243,ACOUSTIC_PIVOT_TABLE!$B$4:$AO$500,3,FALSE)))</f>
        <v/>
      </c>
      <c r="AI243" s="27" t="str">
        <f>IF($A243="","",(VLOOKUP($A243,ACOUSTIC_PIVOT_TABLE!$B$4:$AO$500,4,FALSE)))</f>
        <v/>
      </c>
      <c r="AJ243" s="27" t="str">
        <f>IF($A243="","",(VLOOKUP($A243,ACOUSTIC_PIVOT_TABLE!$B$4:$AO$500,5,FALSE)))</f>
        <v/>
      </c>
      <c r="AK243" s="27" t="str">
        <f>IF($A243="","",(VLOOKUP($A243,ACOUSTIC_PIVOT_TABLE!$B$4:$AO$500,6,FALSE)))</f>
        <v/>
      </c>
      <c r="AL243" s="27" t="str">
        <f>IF($A243="","",(VLOOKUP($A243,ACOUSTIC_PIVOT_TABLE!$B$4:$AO$500,7,FALSE)))</f>
        <v/>
      </c>
      <c r="AM243" s="27" t="str">
        <f>IF($A243="","",(VLOOKUP($A243,ACOUSTIC_PIVOT_TABLE!$B$4:$AO$500,8,FALSE)))</f>
        <v/>
      </c>
      <c r="AN243" s="27" t="str">
        <f>IF($A243="","",(VLOOKUP($A243,ACOUSTIC_PIVOT_TABLE!$B$4:$AO$500,9,FALSE)))</f>
        <v/>
      </c>
      <c r="AO243" s="27" t="str">
        <f>IF($A243="","",(VLOOKUP($A243,ACOUSTIC_PIVOT_TABLE!$B$4:$AO$500,10,FALSE)))</f>
        <v/>
      </c>
      <c r="AP243" s="27" t="str">
        <f>IF($A243="","",(VLOOKUP($A243,ACOUSTIC_PIVOT_TABLE!$B$4:$AO$500,11,FALSE)))</f>
        <v/>
      </c>
      <c r="AQ243" s="27" t="str">
        <f>IF($A243="","",(VLOOKUP($A243,ACOUSTIC_PIVOT_TABLE!$B$4:$AO$500,12,FALSE)))</f>
        <v/>
      </c>
      <c r="AR243" s="27" t="str">
        <f>IF($A243="","",(VLOOKUP($A243,ACOUSTIC_PIVOT_TABLE!$B$4:$AO$500,13,FALSE)))</f>
        <v/>
      </c>
      <c r="AS243" s="27" t="str">
        <f>IF($A243="","",(VLOOKUP($A243,ACOUSTIC_PIVOT_TABLE!$B$4:$AO$500,14,FALSE)))</f>
        <v/>
      </c>
      <c r="AT243" s="27" t="str">
        <f>IF($A243="","",(VLOOKUP($A243,ACOUSTIC_PIVOT_TABLE!$B$4:$AO$500,15,FALSE)))</f>
        <v/>
      </c>
      <c r="AU243" s="27" t="str">
        <f>IF($A243="","",(VLOOKUP($A243,ACOUSTIC_PIVOT_TABLE!$B$4:$AO$500,16,FALSE)))</f>
        <v/>
      </c>
      <c r="AV243" s="27" t="str">
        <f>IF($A243="","",(VLOOKUP($A243,ACOUSTIC_PIVOT_TABLE!$B$4:$AO$500,17,FALSE)))</f>
        <v/>
      </c>
      <c r="AW243" s="27" t="str">
        <f>IF($A243="","",(VLOOKUP($A243,ACOUSTIC_PIVOT_TABLE!$B$4:$AO$500,18,FALSE)))</f>
        <v/>
      </c>
      <c r="AX243" s="27" t="str">
        <f>IF($A243="","",(VLOOKUP($A243,ACOUSTIC_PIVOT_TABLE!$B$4:$AO$500,19,FALSE)))</f>
        <v/>
      </c>
      <c r="AY243" s="27" t="str">
        <f>IF($A243="","",(VLOOKUP($A243,ACOUSTIC_PIVOT_TABLE!$B$4:$AO$500,20,FALSE)))</f>
        <v/>
      </c>
      <c r="AZ243" s="27" t="str">
        <f>IF($A243="","",(VLOOKUP($A243,ACOUSTIC_PIVOT_TABLE!$B$4:$AO$500,21,FALSE)))</f>
        <v/>
      </c>
      <c r="BA243" s="27" t="str">
        <f>IF($A243="","",(VLOOKUP($A243,ACOUSTIC_PIVOT_TABLE!$B$4:$AO$500,22,FALSE)))</f>
        <v/>
      </c>
      <c r="BB243" s="27" t="str">
        <f>IF($A243="","",(VLOOKUP($A243,ACOUSTIC_PIVOT_TABLE!$B$4:$AO$500,23,FALSE)))</f>
        <v/>
      </c>
      <c r="BC243" s="27" t="str">
        <f>IF($A243="","",(VLOOKUP($A243,ACOUSTIC_PIVOT_TABLE!$B$4:$AO$500,24,FALSE)))</f>
        <v/>
      </c>
      <c r="BD243" s="27" t="str">
        <f>IF($A243="","",(VLOOKUP($A243,ACOUSTIC_PIVOT_TABLE!$B$4:$AO$500,25,FALSE)))</f>
        <v/>
      </c>
      <c r="BE243" s="27" t="str">
        <f>IF($A243="","",(VLOOKUP($A243,ACOUSTIC_PIVOT_TABLE!$B$4:$AO$500,26,FALSE)))</f>
        <v/>
      </c>
      <c r="BF243" s="27" t="str">
        <f>IF($A243="","",(VLOOKUP($A243,ACOUSTIC_PIVOT_TABLE!$B$4:$AO$500,27,FALSE)))</f>
        <v/>
      </c>
      <c r="BG243" s="27" t="str">
        <f>IF($A243="","",(VLOOKUP($A243,ACOUSTIC_PIVOT_TABLE!$B$4:$AO$500,28,FALSE)))</f>
        <v/>
      </c>
      <c r="BH243" s="27" t="str">
        <f>IF($A243="","",(VLOOKUP($A243,ACOUSTIC_PIVOT_TABLE!$B$4:$AO$500,29,FALSE)))</f>
        <v/>
      </c>
      <c r="BI243" s="27" t="str">
        <f>IF($A243="","",(VLOOKUP($A243,ACOUSTIC_PIVOT_TABLE!$B$4:$AO$500,30,FALSE)))</f>
        <v/>
      </c>
      <c r="BJ243" s="27" t="str">
        <f>IF($A243="","",(VLOOKUP($A243,ACOUSTIC_PIVOT_TABLE!$B$4:$AO$500,31,FALSE)))</f>
        <v/>
      </c>
      <c r="BK243" s="27" t="str">
        <f>IF($A243="","",(VLOOKUP($A243,ACOUSTIC_PIVOT_TABLE!$B$4:$AO$500,32,FALSE)))</f>
        <v/>
      </c>
      <c r="BL243" s="27" t="str">
        <f>IF($A243="","",(VLOOKUP($A243,ACOUSTIC_PIVOT_TABLE!$B$4:$AO$500,33,FALSE)))</f>
        <v/>
      </c>
      <c r="BM243" s="27" t="str">
        <f>IF($A243="","",(VLOOKUP($A243,ACOUSTIC_PIVOT_TABLE!$B$4:$AO$500,34,FALSE)))</f>
        <v/>
      </c>
      <c r="BN243" s="27" t="str">
        <f>IF($A243="","",(VLOOKUP($A243,ACOUSTIC_PIVOT_TABLE!$B$4:$AO$500,35,FALSE)))</f>
        <v/>
      </c>
      <c r="BO243" s="27" t="str">
        <f>IF($A243="","",(VLOOKUP($A243,ACOUSTIC_PIVOT_TABLE!$B$4:$AO$500,36,FALSE)))</f>
        <v/>
      </c>
      <c r="BP243" s="27" t="str">
        <f>IF($A243="","",(VLOOKUP($A243,ACOUSTIC_PIVOT_TABLE!$B$4:$AO$500,37,FALSE)))</f>
        <v/>
      </c>
      <c r="BQ243" s="27" t="str">
        <f>IF($A243="","",(VLOOKUP($A243,ACOUSTIC_PIVOT_TABLE!$B$4:$AO$500,38,FALSE)))</f>
        <v/>
      </c>
      <c r="BR243" s="27" t="str">
        <f>IF($A243="","",(VLOOKUP($A243,ACOUSTIC_PIVOT_TABLE!$B$4:$AO$500,39,FALSE)))</f>
        <v/>
      </c>
      <c r="BS243" s="27" t="str">
        <f>IF($A243="","",(VLOOKUP($A243,ACOUSTIC_PIVOT_TABLE!$B$4:$AO$500,40,FALSE)))</f>
        <v/>
      </c>
    </row>
    <row r="244" spans="1:71" x14ac:dyDescent="0.25">
      <c r="A244" s="1" t="str">
        <f>IF(ACOUSTIC_PIVOT_TABLE!B246 = 0, "",ACOUSTIC_PIVOT_TABLE!B246)</f>
        <v/>
      </c>
      <c r="B244" s="1" t="str">
        <f>IF($A244="","",(VLOOKUP($A244,ACOUSTICS_COMBINED!$B$3:$AQ$501,21,FALSE)))</f>
        <v/>
      </c>
      <c r="C244" s="1" t="str">
        <f>IF($A244="","",(VLOOKUP($A244,ACOUSTICS_COMBINED!$B$3:$AQ$501,22,FALSE)))</f>
        <v/>
      </c>
      <c r="D244" s="1" t="str">
        <f>IF($A244="","",(VLOOKUP($A244,ACOUSTICS_COMBINED!$B$3:$AQ$501,12,FALSE)))</f>
        <v/>
      </c>
      <c r="E244" s="1" t="str">
        <f>IF($A244="","",(VLOOKUP($A244,ACOUSTICS_COMBINED!$B$3:$AQ$501,13,FALSE)))</f>
        <v/>
      </c>
      <c r="F244" s="1" t="str">
        <f>IF($A244="","",(VLOOKUP($A244,ACOUSTICS_COMBINED!$B$3:$AQ$501,14,FALSE)))</f>
        <v/>
      </c>
      <c r="G244" s="1" t="str">
        <f>IF($A244="","",(VLOOKUP($A244,ACOUSTICS_COMBINED!$B$3:$AQ$501,23,FALSE)))</f>
        <v/>
      </c>
      <c r="H244" s="1" t="str">
        <f>IF($A244="","",(VLOOKUP($A244,ACOUSTICS_COMBINED!$B$3:$AQ$501,24,FALSE)))</f>
        <v/>
      </c>
      <c r="I244" s="1" t="str">
        <f>IF($A244="","",(VLOOKUP($A244,ACOUSTICS_COMBINED!$B$3:$AQ$501,15,FALSE)))</f>
        <v/>
      </c>
      <c r="J244" s="1" t="str">
        <f>IF($A244="","",(VLOOKUP($A244,ACOUSTICS_COMBINED!$B$3:$AQ$501,16,FALSE)))</f>
        <v/>
      </c>
      <c r="K244" s="1" t="str">
        <f>IF($A244="","",(VLOOKUP($A244,ACOUSTICS_COMBINED!$B$3:$AQ$501,17,FALSE)))</f>
        <v/>
      </c>
      <c r="L244" s="1" t="str">
        <f>IF($A244="","",(VLOOKUP($A244,ACOUSTICS_COMBINED!$B$3:$AQ$501,18,FALSE)))</f>
        <v/>
      </c>
      <c r="M244" s="1" t="str">
        <f>IF($A244="","",(VLOOKUP($A244,ACOUSTICS_COMBINED!$B$3:$AQ$501,25,FALSE)))</f>
        <v/>
      </c>
      <c r="N244" s="16" t="str">
        <f>IF($A244="","",(VLOOKUP($A244,ACOUSTICS_COMBINED!$B$3:$AQ$501,19,FALSE)))</f>
        <v/>
      </c>
      <c r="O244" s="16" t="str">
        <f>IF($A244="","",(VLOOKUP($A244,ACOUSTICS_COMBINED!$B$3:$AQ$501,20,FALSE)))</f>
        <v/>
      </c>
      <c r="P244" s="1" t="str">
        <f>IF($A244="","",(VLOOKUP($A244,ACOUSTICS_COMBINED!$B$3:$AQ$501,26,FALSE)))</f>
        <v/>
      </c>
      <c r="Q244" s="1" t="str">
        <f>IF($A244="","",(VLOOKUP($A244,ACOUSTICS_COMBINED!$B$3:$AQ$501,27,FALSE)))</f>
        <v/>
      </c>
      <c r="R244" s="1" t="str">
        <f>IF($A244="","",(VLOOKUP($A244,ACOUSTICS_COMBINED!$B$3:$AQ$501,28,FALSE)))</f>
        <v/>
      </c>
      <c r="S244" s="1" t="str">
        <f>IF($A244="","",(VLOOKUP($A244,ACOUSTICS_COMBINED!$B$3:$AQ$501,29,FALSE)))</f>
        <v/>
      </c>
      <c r="T244" s="1" t="str">
        <f>IF($A244="","",(VLOOKUP($A244,ACOUSTICS_COMBINED!$B$3:$AQ$501,30,FALSE)))</f>
        <v/>
      </c>
      <c r="U244" s="1" t="str">
        <f>IF($A244="","",(VLOOKUP($A244,ACOUSTICS_COMBINED!$B$3:$AQ$501,31,FALSE)))</f>
        <v/>
      </c>
      <c r="V244" s="1" t="str">
        <f>IF($A244="","",(VLOOKUP($A244,ACOUSTICS_COMBINED!$B$3:$AQ$501,32,FALSE)))</f>
        <v/>
      </c>
      <c r="W244" s="1" t="str">
        <f>IF($A244="","",(VLOOKUP($A244,ACOUSTICS_COMBINED!$B$3:$AQ$501,33,FALSE)))</f>
        <v/>
      </c>
      <c r="X244" s="1" t="str">
        <f>IF($A244="","",(VLOOKUP($A244,ACOUSTICS_COMBINED!$B$3:$AQ$501,34,FALSE)))</f>
        <v/>
      </c>
      <c r="Y244" s="1" t="str">
        <f>IF($A244="","",(VLOOKUP($A244,ACOUSTICS_COMBINED!$B$3:$AQ$501,35,FALSE)))</f>
        <v/>
      </c>
      <c r="Z244" s="1" t="str">
        <f>IF($A244="","",(VLOOKUP($A244,ACOUSTICS_COMBINED!$B$3:$AQ$501,36,FALSE)))</f>
        <v/>
      </c>
      <c r="AA244" s="1" t="str">
        <f>IF($A244="","",(VLOOKUP($A244,ACOUSTICS_COMBINED!$B$3:$AQ$501,37,FALSE)))</f>
        <v/>
      </c>
      <c r="AB244" s="1" t="str">
        <f>IF($A244="","",(VLOOKUP($A244,ACOUSTICS_COMBINED!$B$3:$AQ$501,38,FALSE)))</f>
        <v/>
      </c>
      <c r="AC244" s="1" t="str">
        <f>IF($A244="","",(VLOOKUP($A244,ACOUSTICS_COMBINED!$B$3:$AQ$501,39,FALSE)))</f>
        <v/>
      </c>
      <c r="AD244" s="1" t="str">
        <f>IF($A244="","",(VLOOKUP($A244,ACOUSTICS_COMBINED!$B$3:$AQ$501,40,FALSE)))</f>
        <v/>
      </c>
      <c r="AE244" s="1" t="str">
        <f>IF($A244="","",(VLOOKUP($A244,ACOUSTICS_COMBINED!$B$3:$AQ$501,41,FALSE)))</f>
        <v/>
      </c>
      <c r="AF244" s="1" t="str">
        <f>IF($A244="","",(VLOOKUP($A244,ACOUSTICS_COMBINED!$B$3:$AQ$501,42,FALSE)))</f>
        <v/>
      </c>
      <c r="AG244" s="27" t="str">
        <f>IF($A244="","",(VLOOKUP($A244,ACOUSTIC_PIVOT_TABLE!$B$4:$AO$500,2,FALSE)))</f>
        <v/>
      </c>
      <c r="AH244" s="27" t="str">
        <f>IF($A244="","",(VLOOKUP($A244,ACOUSTIC_PIVOT_TABLE!$B$4:$AO$500,3,FALSE)))</f>
        <v/>
      </c>
      <c r="AI244" s="27" t="str">
        <f>IF($A244="","",(VLOOKUP($A244,ACOUSTIC_PIVOT_TABLE!$B$4:$AO$500,4,FALSE)))</f>
        <v/>
      </c>
      <c r="AJ244" s="27" t="str">
        <f>IF($A244="","",(VLOOKUP($A244,ACOUSTIC_PIVOT_TABLE!$B$4:$AO$500,5,FALSE)))</f>
        <v/>
      </c>
      <c r="AK244" s="27" t="str">
        <f>IF($A244="","",(VLOOKUP($A244,ACOUSTIC_PIVOT_TABLE!$B$4:$AO$500,6,FALSE)))</f>
        <v/>
      </c>
      <c r="AL244" s="27" t="str">
        <f>IF($A244="","",(VLOOKUP($A244,ACOUSTIC_PIVOT_TABLE!$B$4:$AO$500,7,FALSE)))</f>
        <v/>
      </c>
      <c r="AM244" s="27" t="str">
        <f>IF($A244="","",(VLOOKUP($A244,ACOUSTIC_PIVOT_TABLE!$B$4:$AO$500,8,FALSE)))</f>
        <v/>
      </c>
      <c r="AN244" s="27" t="str">
        <f>IF($A244="","",(VLOOKUP($A244,ACOUSTIC_PIVOT_TABLE!$B$4:$AO$500,9,FALSE)))</f>
        <v/>
      </c>
      <c r="AO244" s="27" t="str">
        <f>IF($A244="","",(VLOOKUP($A244,ACOUSTIC_PIVOT_TABLE!$B$4:$AO$500,10,FALSE)))</f>
        <v/>
      </c>
      <c r="AP244" s="27" t="str">
        <f>IF($A244="","",(VLOOKUP($A244,ACOUSTIC_PIVOT_TABLE!$B$4:$AO$500,11,FALSE)))</f>
        <v/>
      </c>
      <c r="AQ244" s="27" t="str">
        <f>IF($A244="","",(VLOOKUP($A244,ACOUSTIC_PIVOT_TABLE!$B$4:$AO$500,12,FALSE)))</f>
        <v/>
      </c>
      <c r="AR244" s="27" t="str">
        <f>IF($A244="","",(VLOOKUP($A244,ACOUSTIC_PIVOT_TABLE!$B$4:$AO$500,13,FALSE)))</f>
        <v/>
      </c>
      <c r="AS244" s="27" t="str">
        <f>IF($A244="","",(VLOOKUP($A244,ACOUSTIC_PIVOT_TABLE!$B$4:$AO$500,14,FALSE)))</f>
        <v/>
      </c>
      <c r="AT244" s="27" t="str">
        <f>IF($A244="","",(VLOOKUP($A244,ACOUSTIC_PIVOT_TABLE!$B$4:$AO$500,15,FALSE)))</f>
        <v/>
      </c>
      <c r="AU244" s="27" t="str">
        <f>IF($A244="","",(VLOOKUP($A244,ACOUSTIC_PIVOT_TABLE!$B$4:$AO$500,16,FALSE)))</f>
        <v/>
      </c>
      <c r="AV244" s="27" t="str">
        <f>IF($A244="","",(VLOOKUP($A244,ACOUSTIC_PIVOT_TABLE!$B$4:$AO$500,17,FALSE)))</f>
        <v/>
      </c>
      <c r="AW244" s="27" t="str">
        <f>IF($A244="","",(VLOOKUP($A244,ACOUSTIC_PIVOT_TABLE!$B$4:$AO$500,18,FALSE)))</f>
        <v/>
      </c>
      <c r="AX244" s="27" t="str">
        <f>IF($A244="","",(VLOOKUP($A244,ACOUSTIC_PIVOT_TABLE!$B$4:$AO$500,19,FALSE)))</f>
        <v/>
      </c>
      <c r="AY244" s="27" t="str">
        <f>IF($A244="","",(VLOOKUP($A244,ACOUSTIC_PIVOT_TABLE!$B$4:$AO$500,20,FALSE)))</f>
        <v/>
      </c>
      <c r="AZ244" s="27" t="str">
        <f>IF($A244="","",(VLOOKUP($A244,ACOUSTIC_PIVOT_TABLE!$B$4:$AO$500,21,FALSE)))</f>
        <v/>
      </c>
      <c r="BA244" s="27" t="str">
        <f>IF($A244="","",(VLOOKUP($A244,ACOUSTIC_PIVOT_TABLE!$B$4:$AO$500,22,FALSE)))</f>
        <v/>
      </c>
      <c r="BB244" s="27" t="str">
        <f>IF($A244="","",(VLOOKUP($A244,ACOUSTIC_PIVOT_TABLE!$B$4:$AO$500,23,FALSE)))</f>
        <v/>
      </c>
      <c r="BC244" s="27" t="str">
        <f>IF($A244="","",(VLOOKUP($A244,ACOUSTIC_PIVOT_TABLE!$B$4:$AO$500,24,FALSE)))</f>
        <v/>
      </c>
      <c r="BD244" s="27" t="str">
        <f>IF($A244="","",(VLOOKUP($A244,ACOUSTIC_PIVOT_TABLE!$B$4:$AO$500,25,FALSE)))</f>
        <v/>
      </c>
      <c r="BE244" s="27" t="str">
        <f>IF($A244="","",(VLOOKUP($A244,ACOUSTIC_PIVOT_TABLE!$B$4:$AO$500,26,FALSE)))</f>
        <v/>
      </c>
      <c r="BF244" s="27" t="str">
        <f>IF($A244="","",(VLOOKUP($A244,ACOUSTIC_PIVOT_TABLE!$B$4:$AO$500,27,FALSE)))</f>
        <v/>
      </c>
      <c r="BG244" s="27" t="str">
        <f>IF($A244="","",(VLOOKUP($A244,ACOUSTIC_PIVOT_TABLE!$B$4:$AO$500,28,FALSE)))</f>
        <v/>
      </c>
      <c r="BH244" s="27" t="str">
        <f>IF($A244="","",(VLOOKUP($A244,ACOUSTIC_PIVOT_TABLE!$B$4:$AO$500,29,FALSE)))</f>
        <v/>
      </c>
      <c r="BI244" s="27" t="str">
        <f>IF($A244="","",(VLOOKUP($A244,ACOUSTIC_PIVOT_TABLE!$B$4:$AO$500,30,FALSE)))</f>
        <v/>
      </c>
      <c r="BJ244" s="27" t="str">
        <f>IF($A244="","",(VLOOKUP($A244,ACOUSTIC_PIVOT_TABLE!$B$4:$AO$500,31,FALSE)))</f>
        <v/>
      </c>
      <c r="BK244" s="27" t="str">
        <f>IF($A244="","",(VLOOKUP($A244,ACOUSTIC_PIVOT_TABLE!$B$4:$AO$500,32,FALSE)))</f>
        <v/>
      </c>
      <c r="BL244" s="27" t="str">
        <f>IF($A244="","",(VLOOKUP($A244,ACOUSTIC_PIVOT_TABLE!$B$4:$AO$500,33,FALSE)))</f>
        <v/>
      </c>
      <c r="BM244" s="27" t="str">
        <f>IF($A244="","",(VLOOKUP($A244,ACOUSTIC_PIVOT_TABLE!$B$4:$AO$500,34,FALSE)))</f>
        <v/>
      </c>
      <c r="BN244" s="27" t="str">
        <f>IF($A244="","",(VLOOKUP($A244,ACOUSTIC_PIVOT_TABLE!$B$4:$AO$500,35,FALSE)))</f>
        <v/>
      </c>
      <c r="BO244" s="27" t="str">
        <f>IF($A244="","",(VLOOKUP($A244,ACOUSTIC_PIVOT_TABLE!$B$4:$AO$500,36,FALSE)))</f>
        <v/>
      </c>
      <c r="BP244" s="27" t="str">
        <f>IF($A244="","",(VLOOKUP($A244,ACOUSTIC_PIVOT_TABLE!$B$4:$AO$500,37,FALSE)))</f>
        <v/>
      </c>
      <c r="BQ244" s="27" t="str">
        <f>IF($A244="","",(VLOOKUP($A244,ACOUSTIC_PIVOT_TABLE!$B$4:$AO$500,38,FALSE)))</f>
        <v/>
      </c>
      <c r="BR244" s="27" t="str">
        <f>IF($A244="","",(VLOOKUP($A244,ACOUSTIC_PIVOT_TABLE!$B$4:$AO$500,39,FALSE)))</f>
        <v/>
      </c>
      <c r="BS244" s="27" t="str">
        <f>IF($A244="","",(VLOOKUP($A244,ACOUSTIC_PIVOT_TABLE!$B$4:$AO$500,40,FALSE)))</f>
        <v/>
      </c>
    </row>
    <row r="245" spans="1:71" x14ac:dyDescent="0.25">
      <c r="A245" s="1" t="str">
        <f>IF(ACOUSTIC_PIVOT_TABLE!B247 = 0, "",ACOUSTIC_PIVOT_TABLE!B247)</f>
        <v/>
      </c>
      <c r="B245" s="1" t="str">
        <f>IF($A245="","",(VLOOKUP($A245,ACOUSTICS_COMBINED!$B$3:$AQ$501,21,FALSE)))</f>
        <v/>
      </c>
      <c r="C245" s="1" t="str">
        <f>IF($A245="","",(VLOOKUP($A245,ACOUSTICS_COMBINED!$B$3:$AQ$501,22,FALSE)))</f>
        <v/>
      </c>
      <c r="D245" s="1" t="str">
        <f>IF($A245="","",(VLOOKUP($A245,ACOUSTICS_COMBINED!$B$3:$AQ$501,12,FALSE)))</f>
        <v/>
      </c>
      <c r="E245" s="1" t="str">
        <f>IF($A245="","",(VLOOKUP($A245,ACOUSTICS_COMBINED!$B$3:$AQ$501,13,FALSE)))</f>
        <v/>
      </c>
      <c r="F245" s="1" t="str">
        <f>IF($A245="","",(VLOOKUP($A245,ACOUSTICS_COMBINED!$B$3:$AQ$501,14,FALSE)))</f>
        <v/>
      </c>
      <c r="G245" s="1" t="str">
        <f>IF($A245="","",(VLOOKUP($A245,ACOUSTICS_COMBINED!$B$3:$AQ$501,23,FALSE)))</f>
        <v/>
      </c>
      <c r="H245" s="1" t="str">
        <f>IF($A245="","",(VLOOKUP($A245,ACOUSTICS_COMBINED!$B$3:$AQ$501,24,FALSE)))</f>
        <v/>
      </c>
      <c r="I245" s="1" t="str">
        <f>IF($A245="","",(VLOOKUP($A245,ACOUSTICS_COMBINED!$B$3:$AQ$501,15,FALSE)))</f>
        <v/>
      </c>
      <c r="J245" s="1" t="str">
        <f>IF($A245="","",(VLOOKUP($A245,ACOUSTICS_COMBINED!$B$3:$AQ$501,16,FALSE)))</f>
        <v/>
      </c>
      <c r="K245" s="1" t="str">
        <f>IF($A245="","",(VLOOKUP($A245,ACOUSTICS_COMBINED!$B$3:$AQ$501,17,FALSE)))</f>
        <v/>
      </c>
      <c r="L245" s="1" t="str">
        <f>IF($A245="","",(VLOOKUP($A245,ACOUSTICS_COMBINED!$B$3:$AQ$501,18,FALSE)))</f>
        <v/>
      </c>
      <c r="M245" s="1" t="str">
        <f>IF($A245="","",(VLOOKUP($A245,ACOUSTICS_COMBINED!$B$3:$AQ$501,25,FALSE)))</f>
        <v/>
      </c>
      <c r="N245" s="16" t="str">
        <f>IF($A245="","",(VLOOKUP($A245,ACOUSTICS_COMBINED!$B$3:$AQ$501,19,FALSE)))</f>
        <v/>
      </c>
      <c r="O245" s="16" t="str">
        <f>IF($A245="","",(VLOOKUP($A245,ACOUSTICS_COMBINED!$B$3:$AQ$501,20,FALSE)))</f>
        <v/>
      </c>
      <c r="P245" s="1" t="str">
        <f>IF($A245="","",(VLOOKUP($A245,ACOUSTICS_COMBINED!$B$3:$AQ$501,26,FALSE)))</f>
        <v/>
      </c>
      <c r="Q245" s="1" t="str">
        <f>IF($A245="","",(VLOOKUP($A245,ACOUSTICS_COMBINED!$B$3:$AQ$501,27,FALSE)))</f>
        <v/>
      </c>
      <c r="R245" s="1" t="str">
        <f>IF($A245="","",(VLOOKUP($A245,ACOUSTICS_COMBINED!$B$3:$AQ$501,28,FALSE)))</f>
        <v/>
      </c>
      <c r="S245" s="1" t="str">
        <f>IF($A245="","",(VLOOKUP($A245,ACOUSTICS_COMBINED!$B$3:$AQ$501,29,FALSE)))</f>
        <v/>
      </c>
      <c r="T245" s="1" t="str">
        <f>IF($A245="","",(VLOOKUP($A245,ACOUSTICS_COMBINED!$B$3:$AQ$501,30,FALSE)))</f>
        <v/>
      </c>
      <c r="U245" s="1" t="str">
        <f>IF($A245="","",(VLOOKUP($A245,ACOUSTICS_COMBINED!$B$3:$AQ$501,31,FALSE)))</f>
        <v/>
      </c>
      <c r="V245" s="1" t="str">
        <f>IF($A245="","",(VLOOKUP($A245,ACOUSTICS_COMBINED!$B$3:$AQ$501,32,FALSE)))</f>
        <v/>
      </c>
      <c r="W245" s="1" t="str">
        <f>IF($A245="","",(VLOOKUP($A245,ACOUSTICS_COMBINED!$B$3:$AQ$501,33,FALSE)))</f>
        <v/>
      </c>
      <c r="X245" s="1" t="str">
        <f>IF($A245="","",(VLOOKUP($A245,ACOUSTICS_COMBINED!$B$3:$AQ$501,34,FALSE)))</f>
        <v/>
      </c>
      <c r="Y245" s="1" t="str">
        <f>IF($A245="","",(VLOOKUP($A245,ACOUSTICS_COMBINED!$B$3:$AQ$501,35,FALSE)))</f>
        <v/>
      </c>
      <c r="Z245" s="1" t="str">
        <f>IF($A245="","",(VLOOKUP($A245,ACOUSTICS_COMBINED!$B$3:$AQ$501,36,FALSE)))</f>
        <v/>
      </c>
      <c r="AA245" s="1" t="str">
        <f>IF($A245="","",(VLOOKUP($A245,ACOUSTICS_COMBINED!$B$3:$AQ$501,37,FALSE)))</f>
        <v/>
      </c>
      <c r="AB245" s="1" t="str">
        <f>IF($A245="","",(VLOOKUP($A245,ACOUSTICS_COMBINED!$B$3:$AQ$501,38,FALSE)))</f>
        <v/>
      </c>
      <c r="AC245" s="1" t="str">
        <f>IF($A245="","",(VLOOKUP($A245,ACOUSTICS_COMBINED!$B$3:$AQ$501,39,FALSE)))</f>
        <v/>
      </c>
      <c r="AD245" s="1" t="str">
        <f>IF($A245="","",(VLOOKUP($A245,ACOUSTICS_COMBINED!$B$3:$AQ$501,40,FALSE)))</f>
        <v/>
      </c>
      <c r="AE245" s="1" t="str">
        <f>IF($A245="","",(VLOOKUP($A245,ACOUSTICS_COMBINED!$B$3:$AQ$501,41,FALSE)))</f>
        <v/>
      </c>
      <c r="AF245" s="1" t="str">
        <f>IF($A245="","",(VLOOKUP($A245,ACOUSTICS_COMBINED!$B$3:$AQ$501,42,FALSE)))</f>
        <v/>
      </c>
      <c r="AG245" s="27" t="str">
        <f>IF($A245="","",(VLOOKUP($A245,ACOUSTIC_PIVOT_TABLE!$B$4:$AO$500,2,FALSE)))</f>
        <v/>
      </c>
      <c r="AH245" s="27" t="str">
        <f>IF($A245="","",(VLOOKUP($A245,ACOUSTIC_PIVOT_TABLE!$B$4:$AO$500,3,FALSE)))</f>
        <v/>
      </c>
      <c r="AI245" s="27" t="str">
        <f>IF($A245="","",(VLOOKUP($A245,ACOUSTIC_PIVOT_TABLE!$B$4:$AO$500,4,FALSE)))</f>
        <v/>
      </c>
      <c r="AJ245" s="27" t="str">
        <f>IF($A245="","",(VLOOKUP($A245,ACOUSTIC_PIVOT_TABLE!$B$4:$AO$500,5,FALSE)))</f>
        <v/>
      </c>
      <c r="AK245" s="27" t="str">
        <f>IF($A245="","",(VLOOKUP($A245,ACOUSTIC_PIVOT_TABLE!$B$4:$AO$500,6,FALSE)))</f>
        <v/>
      </c>
      <c r="AL245" s="27" t="str">
        <f>IF($A245="","",(VLOOKUP($A245,ACOUSTIC_PIVOT_TABLE!$B$4:$AO$500,7,FALSE)))</f>
        <v/>
      </c>
      <c r="AM245" s="27" t="str">
        <f>IF($A245="","",(VLOOKUP($A245,ACOUSTIC_PIVOT_TABLE!$B$4:$AO$500,8,FALSE)))</f>
        <v/>
      </c>
      <c r="AN245" s="27" t="str">
        <f>IF($A245="","",(VLOOKUP($A245,ACOUSTIC_PIVOT_TABLE!$B$4:$AO$500,9,FALSE)))</f>
        <v/>
      </c>
      <c r="AO245" s="27" t="str">
        <f>IF($A245="","",(VLOOKUP($A245,ACOUSTIC_PIVOT_TABLE!$B$4:$AO$500,10,FALSE)))</f>
        <v/>
      </c>
      <c r="AP245" s="27" t="str">
        <f>IF($A245="","",(VLOOKUP($A245,ACOUSTIC_PIVOT_TABLE!$B$4:$AO$500,11,FALSE)))</f>
        <v/>
      </c>
      <c r="AQ245" s="27" t="str">
        <f>IF($A245="","",(VLOOKUP($A245,ACOUSTIC_PIVOT_TABLE!$B$4:$AO$500,12,FALSE)))</f>
        <v/>
      </c>
      <c r="AR245" s="27" t="str">
        <f>IF($A245="","",(VLOOKUP($A245,ACOUSTIC_PIVOT_TABLE!$B$4:$AO$500,13,FALSE)))</f>
        <v/>
      </c>
      <c r="AS245" s="27" t="str">
        <f>IF($A245="","",(VLOOKUP($A245,ACOUSTIC_PIVOT_TABLE!$B$4:$AO$500,14,FALSE)))</f>
        <v/>
      </c>
      <c r="AT245" s="27" t="str">
        <f>IF($A245="","",(VLOOKUP($A245,ACOUSTIC_PIVOT_TABLE!$B$4:$AO$500,15,FALSE)))</f>
        <v/>
      </c>
      <c r="AU245" s="27" t="str">
        <f>IF($A245="","",(VLOOKUP($A245,ACOUSTIC_PIVOT_TABLE!$B$4:$AO$500,16,FALSE)))</f>
        <v/>
      </c>
      <c r="AV245" s="27" t="str">
        <f>IF($A245="","",(VLOOKUP($A245,ACOUSTIC_PIVOT_TABLE!$B$4:$AO$500,17,FALSE)))</f>
        <v/>
      </c>
      <c r="AW245" s="27" t="str">
        <f>IF($A245="","",(VLOOKUP($A245,ACOUSTIC_PIVOT_TABLE!$B$4:$AO$500,18,FALSE)))</f>
        <v/>
      </c>
      <c r="AX245" s="27" t="str">
        <f>IF($A245="","",(VLOOKUP($A245,ACOUSTIC_PIVOT_TABLE!$B$4:$AO$500,19,FALSE)))</f>
        <v/>
      </c>
      <c r="AY245" s="27" t="str">
        <f>IF($A245="","",(VLOOKUP($A245,ACOUSTIC_PIVOT_TABLE!$B$4:$AO$500,20,FALSE)))</f>
        <v/>
      </c>
      <c r="AZ245" s="27" t="str">
        <f>IF($A245="","",(VLOOKUP($A245,ACOUSTIC_PIVOT_TABLE!$B$4:$AO$500,21,FALSE)))</f>
        <v/>
      </c>
      <c r="BA245" s="27" t="str">
        <f>IF($A245="","",(VLOOKUP($A245,ACOUSTIC_PIVOT_TABLE!$B$4:$AO$500,22,FALSE)))</f>
        <v/>
      </c>
      <c r="BB245" s="27" t="str">
        <f>IF($A245="","",(VLOOKUP($A245,ACOUSTIC_PIVOT_TABLE!$B$4:$AO$500,23,FALSE)))</f>
        <v/>
      </c>
      <c r="BC245" s="27" t="str">
        <f>IF($A245="","",(VLOOKUP($A245,ACOUSTIC_PIVOT_TABLE!$B$4:$AO$500,24,FALSE)))</f>
        <v/>
      </c>
      <c r="BD245" s="27" t="str">
        <f>IF($A245="","",(VLOOKUP($A245,ACOUSTIC_PIVOT_TABLE!$B$4:$AO$500,25,FALSE)))</f>
        <v/>
      </c>
      <c r="BE245" s="27" t="str">
        <f>IF($A245="","",(VLOOKUP($A245,ACOUSTIC_PIVOT_TABLE!$B$4:$AO$500,26,FALSE)))</f>
        <v/>
      </c>
      <c r="BF245" s="27" t="str">
        <f>IF($A245="","",(VLOOKUP($A245,ACOUSTIC_PIVOT_TABLE!$B$4:$AO$500,27,FALSE)))</f>
        <v/>
      </c>
      <c r="BG245" s="27" t="str">
        <f>IF($A245="","",(VLOOKUP($A245,ACOUSTIC_PIVOT_TABLE!$B$4:$AO$500,28,FALSE)))</f>
        <v/>
      </c>
      <c r="BH245" s="27" t="str">
        <f>IF($A245="","",(VLOOKUP($A245,ACOUSTIC_PIVOT_TABLE!$B$4:$AO$500,29,FALSE)))</f>
        <v/>
      </c>
      <c r="BI245" s="27" t="str">
        <f>IF($A245="","",(VLOOKUP($A245,ACOUSTIC_PIVOT_TABLE!$B$4:$AO$500,30,FALSE)))</f>
        <v/>
      </c>
      <c r="BJ245" s="27" t="str">
        <f>IF($A245="","",(VLOOKUP($A245,ACOUSTIC_PIVOT_TABLE!$B$4:$AO$500,31,FALSE)))</f>
        <v/>
      </c>
      <c r="BK245" s="27" t="str">
        <f>IF($A245="","",(VLOOKUP($A245,ACOUSTIC_PIVOT_TABLE!$B$4:$AO$500,32,FALSE)))</f>
        <v/>
      </c>
      <c r="BL245" s="27" t="str">
        <f>IF($A245="","",(VLOOKUP($A245,ACOUSTIC_PIVOT_TABLE!$B$4:$AO$500,33,FALSE)))</f>
        <v/>
      </c>
      <c r="BM245" s="27" t="str">
        <f>IF($A245="","",(VLOOKUP($A245,ACOUSTIC_PIVOT_TABLE!$B$4:$AO$500,34,FALSE)))</f>
        <v/>
      </c>
      <c r="BN245" s="27" t="str">
        <f>IF($A245="","",(VLOOKUP($A245,ACOUSTIC_PIVOT_TABLE!$B$4:$AO$500,35,FALSE)))</f>
        <v/>
      </c>
      <c r="BO245" s="27" t="str">
        <f>IF($A245="","",(VLOOKUP($A245,ACOUSTIC_PIVOT_TABLE!$B$4:$AO$500,36,FALSE)))</f>
        <v/>
      </c>
      <c r="BP245" s="27" t="str">
        <f>IF($A245="","",(VLOOKUP($A245,ACOUSTIC_PIVOT_TABLE!$B$4:$AO$500,37,FALSE)))</f>
        <v/>
      </c>
      <c r="BQ245" s="27" t="str">
        <f>IF($A245="","",(VLOOKUP($A245,ACOUSTIC_PIVOT_TABLE!$B$4:$AO$500,38,FALSE)))</f>
        <v/>
      </c>
      <c r="BR245" s="27" t="str">
        <f>IF($A245="","",(VLOOKUP($A245,ACOUSTIC_PIVOT_TABLE!$B$4:$AO$500,39,FALSE)))</f>
        <v/>
      </c>
      <c r="BS245" s="27" t="str">
        <f>IF($A245="","",(VLOOKUP($A245,ACOUSTIC_PIVOT_TABLE!$B$4:$AO$500,40,FALSE)))</f>
        <v/>
      </c>
    </row>
    <row r="246" spans="1:71" x14ac:dyDescent="0.25">
      <c r="A246" s="1" t="str">
        <f>IF(ACOUSTIC_PIVOT_TABLE!B248 = 0, "",ACOUSTIC_PIVOT_TABLE!B248)</f>
        <v/>
      </c>
      <c r="B246" s="1" t="str">
        <f>IF($A246="","",(VLOOKUP($A246,ACOUSTICS_COMBINED!$B$3:$AQ$501,21,FALSE)))</f>
        <v/>
      </c>
      <c r="C246" s="1" t="str">
        <f>IF($A246="","",(VLOOKUP($A246,ACOUSTICS_COMBINED!$B$3:$AQ$501,22,FALSE)))</f>
        <v/>
      </c>
      <c r="D246" s="1" t="str">
        <f>IF($A246="","",(VLOOKUP($A246,ACOUSTICS_COMBINED!$B$3:$AQ$501,12,FALSE)))</f>
        <v/>
      </c>
      <c r="E246" s="1" t="str">
        <f>IF($A246="","",(VLOOKUP($A246,ACOUSTICS_COMBINED!$B$3:$AQ$501,13,FALSE)))</f>
        <v/>
      </c>
      <c r="F246" s="1" t="str">
        <f>IF($A246="","",(VLOOKUP($A246,ACOUSTICS_COMBINED!$B$3:$AQ$501,14,FALSE)))</f>
        <v/>
      </c>
      <c r="G246" s="1" t="str">
        <f>IF($A246="","",(VLOOKUP($A246,ACOUSTICS_COMBINED!$B$3:$AQ$501,23,FALSE)))</f>
        <v/>
      </c>
      <c r="H246" s="1" t="str">
        <f>IF($A246="","",(VLOOKUP($A246,ACOUSTICS_COMBINED!$B$3:$AQ$501,24,FALSE)))</f>
        <v/>
      </c>
      <c r="I246" s="1" t="str">
        <f>IF($A246="","",(VLOOKUP($A246,ACOUSTICS_COMBINED!$B$3:$AQ$501,15,FALSE)))</f>
        <v/>
      </c>
      <c r="J246" s="1" t="str">
        <f>IF($A246="","",(VLOOKUP($A246,ACOUSTICS_COMBINED!$B$3:$AQ$501,16,FALSE)))</f>
        <v/>
      </c>
      <c r="K246" s="1" t="str">
        <f>IF($A246="","",(VLOOKUP($A246,ACOUSTICS_COMBINED!$B$3:$AQ$501,17,FALSE)))</f>
        <v/>
      </c>
      <c r="L246" s="1" t="str">
        <f>IF($A246="","",(VLOOKUP($A246,ACOUSTICS_COMBINED!$B$3:$AQ$501,18,FALSE)))</f>
        <v/>
      </c>
      <c r="M246" s="1" t="str">
        <f>IF($A246="","",(VLOOKUP($A246,ACOUSTICS_COMBINED!$B$3:$AQ$501,25,FALSE)))</f>
        <v/>
      </c>
      <c r="N246" s="16" t="str">
        <f>IF($A246="","",(VLOOKUP($A246,ACOUSTICS_COMBINED!$B$3:$AQ$501,19,FALSE)))</f>
        <v/>
      </c>
      <c r="O246" s="16" t="str">
        <f>IF($A246="","",(VLOOKUP($A246,ACOUSTICS_COMBINED!$B$3:$AQ$501,20,FALSE)))</f>
        <v/>
      </c>
      <c r="P246" s="1" t="str">
        <f>IF($A246="","",(VLOOKUP($A246,ACOUSTICS_COMBINED!$B$3:$AQ$501,26,FALSE)))</f>
        <v/>
      </c>
      <c r="Q246" s="1" t="str">
        <f>IF($A246="","",(VLOOKUP($A246,ACOUSTICS_COMBINED!$B$3:$AQ$501,27,FALSE)))</f>
        <v/>
      </c>
      <c r="R246" s="1" t="str">
        <f>IF($A246="","",(VLOOKUP($A246,ACOUSTICS_COMBINED!$B$3:$AQ$501,28,FALSE)))</f>
        <v/>
      </c>
      <c r="S246" s="1" t="str">
        <f>IF($A246="","",(VLOOKUP($A246,ACOUSTICS_COMBINED!$B$3:$AQ$501,29,FALSE)))</f>
        <v/>
      </c>
      <c r="T246" s="1" t="str">
        <f>IF($A246="","",(VLOOKUP($A246,ACOUSTICS_COMBINED!$B$3:$AQ$501,30,FALSE)))</f>
        <v/>
      </c>
      <c r="U246" s="1" t="str">
        <f>IF($A246="","",(VLOOKUP($A246,ACOUSTICS_COMBINED!$B$3:$AQ$501,31,FALSE)))</f>
        <v/>
      </c>
      <c r="V246" s="1" t="str">
        <f>IF($A246="","",(VLOOKUP($A246,ACOUSTICS_COMBINED!$B$3:$AQ$501,32,FALSE)))</f>
        <v/>
      </c>
      <c r="W246" s="1" t="str">
        <f>IF($A246="","",(VLOOKUP($A246,ACOUSTICS_COMBINED!$B$3:$AQ$501,33,FALSE)))</f>
        <v/>
      </c>
      <c r="X246" s="1" t="str">
        <f>IF($A246="","",(VLOOKUP($A246,ACOUSTICS_COMBINED!$B$3:$AQ$501,34,FALSE)))</f>
        <v/>
      </c>
      <c r="Y246" s="1" t="str">
        <f>IF($A246="","",(VLOOKUP($A246,ACOUSTICS_COMBINED!$B$3:$AQ$501,35,FALSE)))</f>
        <v/>
      </c>
      <c r="Z246" s="1" t="str">
        <f>IF($A246="","",(VLOOKUP($A246,ACOUSTICS_COMBINED!$B$3:$AQ$501,36,FALSE)))</f>
        <v/>
      </c>
      <c r="AA246" s="1" t="str">
        <f>IF($A246="","",(VLOOKUP($A246,ACOUSTICS_COMBINED!$B$3:$AQ$501,37,FALSE)))</f>
        <v/>
      </c>
      <c r="AB246" s="1" t="str">
        <f>IF($A246="","",(VLOOKUP($A246,ACOUSTICS_COMBINED!$B$3:$AQ$501,38,FALSE)))</f>
        <v/>
      </c>
      <c r="AC246" s="1" t="str">
        <f>IF($A246="","",(VLOOKUP($A246,ACOUSTICS_COMBINED!$B$3:$AQ$501,39,FALSE)))</f>
        <v/>
      </c>
      <c r="AD246" s="1" t="str">
        <f>IF($A246="","",(VLOOKUP($A246,ACOUSTICS_COMBINED!$B$3:$AQ$501,40,FALSE)))</f>
        <v/>
      </c>
      <c r="AE246" s="1" t="str">
        <f>IF($A246="","",(VLOOKUP($A246,ACOUSTICS_COMBINED!$B$3:$AQ$501,41,FALSE)))</f>
        <v/>
      </c>
      <c r="AF246" s="1" t="str">
        <f>IF($A246="","",(VLOOKUP($A246,ACOUSTICS_COMBINED!$B$3:$AQ$501,42,FALSE)))</f>
        <v/>
      </c>
      <c r="AG246" s="27" t="str">
        <f>IF($A246="","",(VLOOKUP($A246,ACOUSTIC_PIVOT_TABLE!$B$4:$AO$500,2,FALSE)))</f>
        <v/>
      </c>
      <c r="AH246" s="27" t="str">
        <f>IF($A246="","",(VLOOKUP($A246,ACOUSTIC_PIVOT_TABLE!$B$4:$AO$500,3,FALSE)))</f>
        <v/>
      </c>
      <c r="AI246" s="27" t="str">
        <f>IF($A246="","",(VLOOKUP($A246,ACOUSTIC_PIVOT_TABLE!$B$4:$AO$500,4,FALSE)))</f>
        <v/>
      </c>
      <c r="AJ246" s="27" t="str">
        <f>IF($A246="","",(VLOOKUP($A246,ACOUSTIC_PIVOT_TABLE!$B$4:$AO$500,5,FALSE)))</f>
        <v/>
      </c>
      <c r="AK246" s="27" t="str">
        <f>IF($A246="","",(VLOOKUP($A246,ACOUSTIC_PIVOT_TABLE!$B$4:$AO$500,6,FALSE)))</f>
        <v/>
      </c>
      <c r="AL246" s="27" t="str">
        <f>IF($A246="","",(VLOOKUP($A246,ACOUSTIC_PIVOT_TABLE!$B$4:$AO$500,7,FALSE)))</f>
        <v/>
      </c>
      <c r="AM246" s="27" t="str">
        <f>IF($A246="","",(VLOOKUP($A246,ACOUSTIC_PIVOT_TABLE!$B$4:$AO$500,8,FALSE)))</f>
        <v/>
      </c>
      <c r="AN246" s="27" t="str">
        <f>IF($A246="","",(VLOOKUP($A246,ACOUSTIC_PIVOT_TABLE!$B$4:$AO$500,9,FALSE)))</f>
        <v/>
      </c>
      <c r="AO246" s="27" t="str">
        <f>IF($A246="","",(VLOOKUP($A246,ACOUSTIC_PIVOT_TABLE!$B$4:$AO$500,10,FALSE)))</f>
        <v/>
      </c>
      <c r="AP246" s="27" t="str">
        <f>IF($A246="","",(VLOOKUP($A246,ACOUSTIC_PIVOT_TABLE!$B$4:$AO$500,11,FALSE)))</f>
        <v/>
      </c>
      <c r="AQ246" s="27" t="str">
        <f>IF($A246="","",(VLOOKUP($A246,ACOUSTIC_PIVOT_TABLE!$B$4:$AO$500,12,FALSE)))</f>
        <v/>
      </c>
      <c r="AR246" s="27" t="str">
        <f>IF($A246="","",(VLOOKUP($A246,ACOUSTIC_PIVOT_TABLE!$B$4:$AO$500,13,FALSE)))</f>
        <v/>
      </c>
      <c r="AS246" s="27" t="str">
        <f>IF($A246="","",(VLOOKUP($A246,ACOUSTIC_PIVOT_TABLE!$B$4:$AO$500,14,FALSE)))</f>
        <v/>
      </c>
      <c r="AT246" s="27" t="str">
        <f>IF($A246="","",(VLOOKUP($A246,ACOUSTIC_PIVOT_TABLE!$B$4:$AO$500,15,FALSE)))</f>
        <v/>
      </c>
      <c r="AU246" s="27" t="str">
        <f>IF($A246="","",(VLOOKUP($A246,ACOUSTIC_PIVOT_TABLE!$B$4:$AO$500,16,FALSE)))</f>
        <v/>
      </c>
      <c r="AV246" s="27" t="str">
        <f>IF($A246="","",(VLOOKUP($A246,ACOUSTIC_PIVOT_TABLE!$B$4:$AO$500,17,FALSE)))</f>
        <v/>
      </c>
      <c r="AW246" s="27" t="str">
        <f>IF($A246="","",(VLOOKUP($A246,ACOUSTIC_PIVOT_TABLE!$B$4:$AO$500,18,FALSE)))</f>
        <v/>
      </c>
      <c r="AX246" s="27" t="str">
        <f>IF($A246="","",(VLOOKUP($A246,ACOUSTIC_PIVOT_TABLE!$B$4:$AO$500,19,FALSE)))</f>
        <v/>
      </c>
      <c r="AY246" s="27" t="str">
        <f>IF($A246="","",(VLOOKUP($A246,ACOUSTIC_PIVOT_TABLE!$B$4:$AO$500,20,FALSE)))</f>
        <v/>
      </c>
      <c r="AZ246" s="27" t="str">
        <f>IF($A246="","",(VLOOKUP($A246,ACOUSTIC_PIVOT_TABLE!$B$4:$AO$500,21,FALSE)))</f>
        <v/>
      </c>
      <c r="BA246" s="27" t="str">
        <f>IF($A246="","",(VLOOKUP($A246,ACOUSTIC_PIVOT_TABLE!$B$4:$AO$500,22,FALSE)))</f>
        <v/>
      </c>
      <c r="BB246" s="27" t="str">
        <f>IF($A246="","",(VLOOKUP($A246,ACOUSTIC_PIVOT_TABLE!$B$4:$AO$500,23,FALSE)))</f>
        <v/>
      </c>
      <c r="BC246" s="27" t="str">
        <f>IF($A246="","",(VLOOKUP($A246,ACOUSTIC_PIVOT_TABLE!$B$4:$AO$500,24,FALSE)))</f>
        <v/>
      </c>
      <c r="BD246" s="27" t="str">
        <f>IF($A246="","",(VLOOKUP($A246,ACOUSTIC_PIVOT_TABLE!$B$4:$AO$500,25,FALSE)))</f>
        <v/>
      </c>
      <c r="BE246" s="27" t="str">
        <f>IF($A246="","",(VLOOKUP($A246,ACOUSTIC_PIVOT_TABLE!$B$4:$AO$500,26,FALSE)))</f>
        <v/>
      </c>
      <c r="BF246" s="27" t="str">
        <f>IF($A246="","",(VLOOKUP($A246,ACOUSTIC_PIVOT_TABLE!$B$4:$AO$500,27,FALSE)))</f>
        <v/>
      </c>
      <c r="BG246" s="27" t="str">
        <f>IF($A246="","",(VLOOKUP($A246,ACOUSTIC_PIVOT_TABLE!$B$4:$AO$500,28,FALSE)))</f>
        <v/>
      </c>
      <c r="BH246" s="27" t="str">
        <f>IF($A246="","",(VLOOKUP($A246,ACOUSTIC_PIVOT_TABLE!$B$4:$AO$500,29,FALSE)))</f>
        <v/>
      </c>
      <c r="BI246" s="27" t="str">
        <f>IF($A246="","",(VLOOKUP($A246,ACOUSTIC_PIVOT_TABLE!$B$4:$AO$500,30,FALSE)))</f>
        <v/>
      </c>
      <c r="BJ246" s="27" t="str">
        <f>IF($A246="","",(VLOOKUP($A246,ACOUSTIC_PIVOT_TABLE!$B$4:$AO$500,31,FALSE)))</f>
        <v/>
      </c>
      <c r="BK246" s="27" t="str">
        <f>IF($A246="","",(VLOOKUP($A246,ACOUSTIC_PIVOT_TABLE!$B$4:$AO$500,32,FALSE)))</f>
        <v/>
      </c>
      <c r="BL246" s="27" t="str">
        <f>IF($A246="","",(VLOOKUP($A246,ACOUSTIC_PIVOT_TABLE!$B$4:$AO$500,33,FALSE)))</f>
        <v/>
      </c>
      <c r="BM246" s="27" t="str">
        <f>IF($A246="","",(VLOOKUP($A246,ACOUSTIC_PIVOT_TABLE!$B$4:$AO$500,34,FALSE)))</f>
        <v/>
      </c>
      <c r="BN246" s="27" t="str">
        <f>IF($A246="","",(VLOOKUP($A246,ACOUSTIC_PIVOT_TABLE!$B$4:$AO$500,35,FALSE)))</f>
        <v/>
      </c>
      <c r="BO246" s="27" t="str">
        <f>IF($A246="","",(VLOOKUP($A246,ACOUSTIC_PIVOT_TABLE!$B$4:$AO$500,36,FALSE)))</f>
        <v/>
      </c>
      <c r="BP246" s="27" t="str">
        <f>IF($A246="","",(VLOOKUP($A246,ACOUSTIC_PIVOT_TABLE!$B$4:$AO$500,37,FALSE)))</f>
        <v/>
      </c>
      <c r="BQ246" s="27" t="str">
        <f>IF($A246="","",(VLOOKUP($A246,ACOUSTIC_PIVOT_TABLE!$B$4:$AO$500,38,FALSE)))</f>
        <v/>
      </c>
      <c r="BR246" s="27" t="str">
        <f>IF($A246="","",(VLOOKUP($A246,ACOUSTIC_PIVOT_TABLE!$B$4:$AO$500,39,FALSE)))</f>
        <v/>
      </c>
      <c r="BS246" s="27" t="str">
        <f>IF($A246="","",(VLOOKUP($A246,ACOUSTIC_PIVOT_TABLE!$B$4:$AO$500,40,FALSE)))</f>
        <v/>
      </c>
    </row>
    <row r="247" spans="1:71" x14ac:dyDescent="0.25">
      <c r="A247" s="1" t="str">
        <f>IF(ACOUSTIC_PIVOT_TABLE!B249 = 0, "",ACOUSTIC_PIVOT_TABLE!B249)</f>
        <v/>
      </c>
      <c r="B247" s="1" t="str">
        <f>IF($A247="","",(VLOOKUP($A247,ACOUSTICS_COMBINED!$B$3:$AQ$501,21,FALSE)))</f>
        <v/>
      </c>
      <c r="C247" s="1" t="str">
        <f>IF($A247="","",(VLOOKUP($A247,ACOUSTICS_COMBINED!$B$3:$AQ$501,22,FALSE)))</f>
        <v/>
      </c>
      <c r="D247" s="1" t="str">
        <f>IF($A247="","",(VLOOKUP($A247,ACOUSTICS_COMBINED!$B$3:$AQ$501,12,FALSE)))</f>
        <v/>
      </c>
      <c r="E247" s="1" t="str">
        <f>IF($A247="","",(VLOOKUP($A247,ACOUSTICS_COMBINED!$B$3:$AQ$501,13,FALSE)))</f>
        <v/>
      </c>
      <c r="F247" s="1" t="str">
        <f>IF($A247="","",(VLOOKUP($A247,ACOUSTICS_COMBINED!$B$3:$AQ$501,14,FALSE)))</f>
        <v/>
      </c>
      <c r="G247" s="1" t="str">
        <f>IF($A247="","",(VLOOKUP($A247,ACOUSTICS_COMBINED!$B$3:$AQ$501,23,FALSE)))</f>
        <v/>
      </c>
      <c r="H247" s="1" t="str">
        <f>IF($A247="","",(VLOOKUP($A247,ACOUSTICS_COMBINED!$B$3:$AQ$501,24,FALSE)))</f>
        <v/>
      </c>
      <c r="I247" s="1" t="str">
        <f>IF($A247="","",(VLOOKUP($A247,ACOUSTICS_COMBINED!$B$3:$AQ$501,15,FALSE)))</f>
        <v/>
      </c>
      <c r="J247" s="1" t="str">
        <f>IF($A247="","",(VLOOKUP($A247,ACOUSTICS_COMBINED!$B$3:$AQ$501,16,FALSE)))</f>
        <v/>
      </c>
      <c r="K247" s="1" t="str">
        <f>IF($A247="","",(VLOOKUP($A247,ACOUSTICS_COMBINED!$B$3:$AQ$501,17,FALSE)))</f>
        <v/>
      </c>
      <c r="L247" s="1" t="str">
        <f>IF($A247="","",(VLOOKUP($A247,ACOUSTICS_COMBINED!$B$3:$AQ$501,18,FALSE)))</f>
        <v/>
      </c>
      <c r="M247" s="1" t="str">
        <f>IF($A247="","",(VLOOKUP($A247,ACOUSTICS_COMBINED!$B$3:$AQ$501,25,FALSE)))</f>
        <v/>
      </c>
      <c r="N247" s="16" t="str">
        <f>IF($A247="","",(VLOOKUP($A247,ACOUSTICS_COMBINED!$B$3:$AQ$501,19,FALSE)))</f>
        <v/>
      </c>
      <c r="O247" s="16" t="str">
        <f>IF($A247="","",(VLOOKUP($A247,ACOUSTICS_COMBINED!$B$3:$AQ$501,20,FALSE)))</f>
        <v/>
      </c>
      <c r="P247" s="1" t="str">
        <f>IF($A247="","",(VLOOKUP($A247,ACOUSTICS_COMBINED!$B$3:$AQ$501,26,FALSE)))</f>
        <v/>
      </c>
      <c r="Q247" s="1" t="str">
        <f>IF($A247="","",(VLOOKUP($A247,ACOUSTICS_COMBINED!$B$3:$AQ$501,27,FALSE)))</f>
        <v/>
      </c>
      <c r="R247" s="1" t="str">
        <f>IF($A247="","",(VLOOKUP($A247,ACOUSTICS_COMBINED!$B$3:$AQ$501,28,FALSE)))</f>
        <v/>
      </c>
      <c r="S247" s="1" t="str">
        <f>IF($A247="","",(VLOOKUP($A247,ACOUSTICS_COMBINED!$B$3:$AQ$501,29,FALSE)))</f>
        <v/>
      </c>
      <c r="T247" s="1" t="str">
        <f>IF($A247="","",(VLOOKUP($A247,ACOUSTICS_COMBINED!$B$3:$AQ$501,30,FALSE)))</f>
        <v/>
      </c>
      <c r="U247" s="1" t="str">
        <f>IF($A247="","",(VLOOKUP($A247,ACOUSTICS_COMBINED!$B$3:$AQ$501,31,FALSE)))</f>
        <v/>
      </c>
      <c r="V247" s="1" t="str">
        <f>IF($A247="","",(VLOOKUP($A247,ACOUSTICS_COMBINED!$B$3:$AQ$501,32,FALSE)))</f>
        <v/>
      </c>
      <c r="W247" s="1" t="str">
        <f>IF($A247="","",(VLOOKUP($A247,ACOUSTICS_COMBINED!$B$3:$AQ$501,33,FALSE)))</f>
        <v/>
      </c>
      <c r="X247" s="1" t="str">
        <f>IF($A247="","",(VLOOKUP($A247,ACOUSTICS_COMBINED!$B$3:$AQ$501,34,FALSE)))</f>
        <v/>
      </c>
      <c r="Y247" s="1" t="str">
        <f>IF($A247="","",(VLOOKUP($A247,ACOUSTICS_COMBINED!$B$3:$AQ$501,35,FALSE)))</f>
        <v/>
      </c>
      <c r="Z247" s="1" t="str">
        <f>IF($A247="","",(VLOOKUP($A247,ACOUSTICS_COMBINED!$B$3:$AQ$501,36,FALSE)))</f>
        <v/>
      </c>
      <c r="AA247" s="1" t="str">
        <f>IF($A247="","",(VLOOKUP($A247,ACOUSTICS_COMBINED!$B$3:$AQ$501,37,FALSE)))</f>
        <v/>
      </c>
      <c r="AB247" s="1" t="str">
        <f>IF($A247="","",(VLOOKUP($A247,ACOUSTICS_COMBINED!$B$3:$AQ$501,38,FALSE)))</f>
        <v/>
      </c>
      <c r="AC247" s="1" t="str">
        <f>IF($A247="","",(VLOOKUP($A247,ACOUSTICS_COMBINED!$B$3:$AQ$501,39,FALSE)))</f>
        <v/>
      </c>
      <c r="AD247" s="1" t="str">
        <f>IF($A247="","",(VLOOKUP($A247,ACOUSTICS_COMBINED!$B$3:$AQ$501,40,FALSE)))</f>
        <v/>
      </c>
      <c r="AE247" s="1" t="str">
        <f>IF($A247="","",(VLOOKUP($A247,ACOUSTICS_COMBINED!$B$3:$AQ$501,41,FALSE)))</f>
        <v/>
      </c>
      <c r="AF247" s="1" t="str">
        <f>IF($A247="","",(VLOOKUP($A247,ACOUSTICS_COMBINED!$B$3:$AQ$501,42,FALSE)))</f>
        <v/>
      </c>
      <c r="AG247" s="27" t="str">
        <f>IF($A247="","",(VLOOKUP($A247,ACOUSTIC_PIVOT_TABLE!$B$4:$AO$500,2,FALSE)))</f>
        <v/>
      </c>
      <c r="AH247" s="27" t="str">
        <f>IF($A247="","",(VLOOKUP($A247,ACOUSTIC_PIVOT_TABLE!$B$4:$AO$500,3,FALSE)))</f>
        <v/>
      </c>
      <c r="AI247" s="27" t="str">
        <f>IF($A247="","",(VLOOKUP($A247,ACOUSTIC_PIVOT_TABLE!$B$4:$AO$500,4,FALSE)))</f>
        <v/>
      </c>
      <c r="AJ247" s="27" t="str">
        <f>IF($A247="","",(VLOOKUP($A247,ACOUSTIC_PIVOT_TABLE!$B$4:$AO$500,5,FALSE)))</f>
        <v/>
      </c>
      <c r="AK247" s="27" t="str">
        <f>IF($A247="","",(VLOOKUP($A247,ACOUSTIC_PIVOT_TABLE!$B$4:$AO$500,6,FALSE)))</f>
        <v/>
      </c>
      <c r="AL247" s="27" t="str">
        <f>IF($A247="","",(VLOOKUP($A247,ACOUSTIC_PIVOT_TABLE!$B$4:$AO$500,7,FALSE)))</f>
        <v/>
      </c>
      <c r="AM247" s="27" t="str">
        <f>IF($A247="","",(VLOOKUP($A247,ACOUSTIC_PIVOT_TABLE!$B$4:$AO$500,8,FALSE)))</f>
        <v/>
      </c>
      <c r="AN247" s="27" t="str">
        <f>IF($A247="","",(VLOOKUP($A247,ACOUSTIC_PIVOT_TABLE!$B$4:$AO$500,9,FALSE)))</f>
        <v/>
      </c>
      <c r="AO247" s="27" t="str">
        <f>IF($A247="","",(VLOOKUP($A247,ACOUSTIC_PIVOT_TABLE!$B$4:$AO$500,10,FALSE)))</f>
        <v/>
      </c>
      <c r="AP247" s="27" t="str">
        <f>IF($A247="","",(VLOOKUP($A247,ACOUSTIC_PIVOT_TABLE!$B$4:$AO$500,11,FALSE)))</f>
        <v/>
      </c>
      <c r="AQ247" s="27" t="str">
        <f>IF($A247="","",(VLOOKUP($A247,ACOUSTIC_PIVOT_TABLE!$B$4:$AO$500,12,FALSE)))</f>
        <v/>
      </c>
      <c r="AR247" s="27" t="str">
        <f>IF($A247="","",(VLOOKUP($A247,ACOUSTIC_PIVOT_TABLE!$B$4:$AO$500,13,FALSE)))</f>
        <v/>
      </c>
      <c r="AS247" s="27" t="str">
        <f>IF($A247="","",(VLOOKUP($A247,ACOUSTIC_PIVOT_TABLE!$B$4:$AO$500,14,FALSE)))</f>
        <v/>
      </c>
      <c r="AT247" s="27" t="str">
        <f>IF($A247="","",(VLOOKUP($A247,ACOUSTIC_PIVOT_TABLE!$B$4:$AO$500,15,FALSE)))</f>
        <v/>
      </c>
      <c r="AU247" s="27" t="str">
        <f>IF($A247="","",(VLOOKUP($A247,ACOUSTIC_PIVOT_TABLE!$B$4:$AO$500,16,FALSE)))</f>
        <v/>
      </c>
      <c r="AV247" s="27" t="str">
        <f>IF($A247="","",(VLOOKUP($A247,ACOUSTIC_PIVOT_TABLE!$B$4:$AO$500,17,FALSE)))</f>
        <v/>
      </c>
      <c r="AW247" s="27" t="str">
        <f>IF($A247="","",(VLOOKUP($A247,ACOUSTIC_PIVOT_TABLE!$B$4:$AO$500,18,FALSE)))</f>
        <v/>
      </c>
      <c r="AX247" s="27" t="str">
        <f>IF($A247="","",(VLOOKUP($A247,ACOUSTIC_PIVOT_TABLE!$B$4:$AO$500,19,FALSE)))</f>
        <v/>
      </c>
      <c r="AY247" s="27" t="str">
        <f>IF($A247="","",(VLOOKUP($A247,ACOUSTIC_PIVOT_TABLE!$B$4:$AO$500,20,FALSE)))</f>
        <v/>
      </c>
      <c r="AZ247" s="27" t="str">
        <f>IF($A247="","",(VLOOKUP($A247,ACOUSTIC_PIVOT_TABLE!$B$4:$AO$500,21,FALSE)))</f>
        <v/>
      </c>
      <c r="BA247" s="27" t="str">
        <f>IF($A247="","",(VLOOKUP($A247,ACOUSTIC_PIVOT_TABLE!$B$4:$AO$500,22,FALSE)))</f>
        <v/>
      </c>
      <c r="BB247" s="27" t="str">
        <f>IF($A247="","",(VLOOKUP($A247,ACOUSTIC_PIVOT_TABLE!$B$4:$AO$500,23,FALSE)))</f>
        <v/>
      </c>
      <c r="BC247" s="27" t="str">
        <f>IF($A247="","",(VLOOKUP($A247,ACOUSTIC_PIVOT_TABLE!$B$4:$AO$500,24,FALSE)))</f>
        <v/>
      </c>
      <c r="BD247" s="27" t="str">
        <f>IF($A247="","",(VLOOKUP($A247,ACOUSTIC_PIVOT_TABLE!$B$4:$AO$500,25,FALSE)))</f>
        <v/>
      </c>
      <c r="BE247" s="27" t="str">
        <f>IF($A247="","",(VLOOKUP($A247,ACOUSTIC_PIVOT_TABLE!$B$4:$AO$500,26,FALSE)))</f>
        <v/>
      </c>
      <c r="BF247" s="27" t="str">
        <f>IF($A247="","",(VLOOKUP($A247,ACOUSTIC_PIVOT_TABLE!$B$4:$AO$500,27,FALSE)))</f>
        <v/>
      </c>
      <c r="BG247" s="27" t="str">
        <f>IF($A247="","",(VLOOKUP($A247,ACOUSTIC_PIVOT_TABLE!$B$4:$AO$500,28,FALSE)))</f>
        <v/>
      </c>
      <c r="BH247" s="27" t="str">
        <f>IF($A247="","",(VLOOKUP($A247,ACOUSTIC_PIVOT_TABLE!$B$4:$AO$500,29,FALSE)))</f>
        <v/>
      </c>
      <c r="BI247" s="27" t="str">
        <f>IF($A247="","",(VLOOKUP($A247,ACOUSTIC_PIVOT_TABLE!$B$4:$AO$500,30,FALSE)))</f>
        <v/>
      </c>
      <c r="BJ247" s="27" t="str">
        <f>IF($A247="","",(VLOOKUP($A247,ACOUSTIC_PIVOT_TABLE!$B$4:$AO$500,31,FALSE)))</f>
        <v/>
      </c>
      <c r="BK247" s="27" t="str">
        <f>IF($A247="","",(VLOOKUP($A247,ACOUSTIC_PIVOT_TABLE!$B$4:$AO$500,32,FALSE)))</f>
        <v/>
      </c>
      <c r="BL247" s="27" t="str">
        <f>IF($A247="","",(VLOOKUP($A247,ACOUSTIC_PIVOT_TABLE!$B$4:$AO$500,33,FALSE)))</f>
        <v/>
      </c>
      <c r="BM247" s="27" t="str">
        <f>IF($A247="","",(VLOOKUP($A247,ACOUSTIC_PIVOT_TABLE!$B$4:$AO$500,34,FALSE)))</f>
        <v/>
      </c>
      <c r="BN247" s="27" t="str">
        <f>IF($A247="","",(VLOOKUP($A247,ACOUSTIC_PIVOT_TABLE!$B$4:$AO$500,35,FALSE)))</f>
        <v/>
      </c>
      <c r="BO247" s="27" t="str">
        <f>IF($A247="","",(VLOOKUP($A247,ACOUSTIC_PIVOT_TABLE!$B$4:$AO$500,36,FALSE)))</f>
        <v/>
      </c>
      <c r="BP247" s="27" t="str">
        <f>IF($A247="","",(VLOOKUP($A247,ACOUSTIC_PIVOT_TABLE!$B$4:$AO$500,37,FALSE)))</f>
        <v/>
      </c>
      <c r="BQ247" s="27" t="str">
        <f>IF($A247="","",(VLOOKUP($A247,ACOUSTIC_PIVOT_TABLE!$B$4:$AO$500,38,FALSE)))</f>
        <v/>
      </c>
      <c r="BR247" s="27" t="str">
        <f>IF($A247="","",(VLOOKUP($A247,ACOUSTIC_PIVOT_TABLE!$B$4:$AO$500,39,FALSE)))</f>
        <v/>
      </c>
      <c r="BS247" s="27" t="str">
        <f>IF($A247="","",(VLOOKUP($A247,ACOUSTIC_PIVOT_TABLE!$B$4:$AO$500,40,FALSE)))</f>
        <v/>
      </c>
    </row>
    <row r="248" spans="1:71" x14ac:dyDescent="0.25">
      <c r="A248" s="1" t="str">
        <f>IF(ACOUSTIC_PIVOT_TABLE!B250 = 0, "",ACOUSTIC_PIVOT_TABLE!B250)</f>
        <v/>
      </c>
      <c r="B248" s="1" t="str">
        <f>IF($A248="","",(VLOOKUP($A248,ACOUSTICS_COMBINED!$B$3:$AQ$501,21,FALSE)))</f>
        <v/>
      </c>
      <c r="C248" s="1" t="str">
        <f>IF($A248="","",(VLOOKUP($A248,ACOUSTICS_COMBINED!$B$3:$AQ$501,22,FALSE)))</f>
        <v/>
      </c>
      <c r="D248" s="1" t="str">
        <f>IF($A248="","",(VLOOKUP($A248,ACOUSTICS_COMBINED!$B$3:$AQ$501,12,FALSE)))</f>
        <v/>
      </c>
      <c r="E248" s="1" t="str">
        <f>IF($A248="","",(VLOOKUP($A248,ACOUSTICS_COMBINED!$B$3:$AQ$501,13,FALSE)))</f>
        <v/>
      </c>
      <c r="F248" s="1" t="str">
        <f>IF($A248="","",(VLOOKUP($A248,ACOUSTICS_COMBINED!$B$3:$AQ$501,14,FALSE)))</f>
        <v/>
      </c>
      <c r="G248" s="1" t="str">
        <f>IF($A248="","",(VLOOKUP($A248,ACOUSTICS_COMBINED!$B$3:$AQ$501,23,FALSE)))</f>
        <v/>
      </c>
      <c r="H248" s="1" t="str">
        <f>IF($A248="","",(VLOOKUP($A248,ACOUSTICS_COMBINED!$B$3:$AQ$501,24,FALSE)))</f>
        <v/>
      </c>
      <c r="I248" s="1" t="str">
        <f>IF($A248="","",(VLOOKUP($A248,ACOUSTICS_COMBINED!$B$3:$AQ$501,15,FALSE)))</f>
        <v/>
      </c>
      <c r="J248" s="1" t="str">
        <f>IF($A248="","",(VLOOKUP($A248,ACOUSTICS_COMBINED!$B$3:$AQ$501,16,FALSE)))</f>
        <v/>
      </c>
      <c r="K248" s="1" t="str">
        <f>IF($A248="","",(VLOOKUP($A248,ACOUSTICS_COMBINED!$B$3:$AQ$501,17,FALSE)))</f>
        <v/>
      </c>
      <c r="L248" s="1" t="str">
        <f>IF($A248="","",(VLOOKUP($A248,ACOUSTICS_COMBINED!$B$3:$AQ$501,18,FALSE)))</f>
        <v/>
      </c>
      <c r="M248" s="1" t="str">
        <f>IF($A248="","",(VLOOKUP($A248,ACOUSTICS_COMBINED!$B$3:$AQ$501,25,FALSE)))</f>
        <v/>
      </c>
      <c r="N248" s="16" t="str">
        <f>IF($A248="","",(VLOOKUP($A248,ACOUSTICS_COMBINED!$B$3:$AQ$501,19,FALSE)))</f>
        <v/>
      </c>
      <c r="O248" s="16" t="str">
        <f>IF($A248="","",(VLOOKUP($A248,ACOUSTICS_COMBINED!$B$3:$AQ$501,20,FALSE)))</f>
        <v/>
      </c>
      <c r="P248" s="1" t="str">
        <f>IF($A248="","",(VLOOKUP($A248,ACOUSTICS_COMBINED!$B$3:$AQ$501,26,FALSE)))</f>
        <v/>
      </c>
      <c r="Q248" s="1" t="str">
        <f>IF($A248="","",(VLOOKUP($A248,ACOUSTICS_COMBINED!$B$3:$AQ$501,27,FALSE)))</f>
        <v/>
      </c>
      <c r="R248" s="1" t="str">
        <f>IF($A248="","",(VLOOKUP($A248,ACOUSTICS_COMBINED!$B$3:$AQ$501,28,FALSE)))</f>
        <v/>
      </c>
      <c r="S248" s="1" t="str">
        <f>IF($A248="","",(VLOOKUP($A248,ACOUSTICS_COMBINED!$B$3:$AQ$501,29,FALSE)))</f>
        <v/>
      </c>
      <c r="T248" s="1" t="str">
        <f>IF($A248="","",(VLOOKUP($A248,ACOUSTICS_COMBINED!$B$3:$AQ$501,30,FALSE)))</f>
        <v/>
      </c>
      <c r="U248" s="1" t="str">
        <f>IF($A248="","",(VLOOKUP($A248,ACOUSTICS_COMBINED!$B$3:$AQ$501,31,FALSE)))</f>
        <v/>
      </c>
      <c r="V248" s="1" t="str">
        <f>IF($A248="","",(VLOOKUP($A248,ACOUSTICS_COMBINED!$B$3:$AQ$501,32,FALSE)))</f>
        <v/>
      </c>
      <c r="W248" s="1" t="str">
        <f>IF($A248="","",(VLOOKUP($A248,ACOUSTICS_COMBINED!$B$3:$AQ$501,33,FALSE)))</f>
        <v/>
      </c>
      <c r="X248" s="1" t="str">
        <f>IF($A248="","",(VLOOKUP($A248,ACOUSTICS_COMBINED!$B$3:$AQ$501,34,FALSE)))</f>
        <v/>
      </c>
      <c r="Y248" s="1" t="str">
        <f>IF($A248="","",(VLOOKUP($A248,ACOUSTICS_COMBINED!$B$3:$AQ$501,35,FALSE)))</f>
        <v/>
      </c>
      <c r="Z248" s="1" t="str">
        <f>IF($A248="","",(VLOOKUP($A248,ACOUSTICS_COMBINED!$B$3:$AQ$501,36,FALSE)))</f>
        <v/>
      </c>
      <c r="AA248" s="1" t="str">
        <f>IF($A248="","",(VLOOKUP($A248,ACOUSTICS_COMBINED!$B$3:$AQ$501,37,FALSE)))</f>
        <v/>
      </c>
      <c r="AB248" s="1" t="str">
        <f>IF($A248="","",(VLOOKUP($A248,ACOUSTICS_COMBINED!$B$3:$AQ$501,38,FALSE)))</f>
        <v/>
      </c>
      <c r="AC248" s="1" t="str">
        <f>IF($A248="","",(VLOOKUP($A248,ACOUSTICS_COMBINED!$B$3:$AQ$501,39,FALSE)))</f>
        <v/>
      </c>
      <c r="AD248" s="1" t="str">
        <f>IF($A248="","",(VLOOKUP($A248,ACOUSTICS_COMBINED!$B$3:$AQ$501,40,FALSE)))</f>
        <v/>
      </c>
      <c r="AE248" s="1" t="str">
        <f>IF($A248="","",(VLOOKUP($A248,ACOUSTICS_COMBINED!$B$3:$AQ$501,41,FALSE)))</f>
        <v/>
      </c>
      <c r="AF248" s="1" t="str">
        <f>IF($A248="","",(VLOOKUP($A248,ACOUSTICS_COMBINED!$B$3:$AQ$501,42,FALSE)))</f>
        <v/>
      </c>
      <c r="AG248" s="27" t="str">
        <f>IF($A248="","",(VLOOKUP($A248,ACOUSTIC_PIVOT_TABLE!$B$4:$AO$500,2,FALSE)))</f>
        <v/>
      </c>
      <c r="AH248" s="27" t="str">
        <f>IF($A248="","",(VLOOKUP($A248,ACOUSTIC_PIVOT_TABLE!$B$4:$AO$500,3,FALSE)))</f>
        <v/>
      </c>
      <c r="AI248" s="27" t="str">
        <f>IF($A248="","",(VLOOKUP($A248,ACOUSTIC_PIVOT_TABLE!$B$4:$AO$500,4,FALSE)))</f>
        <v/>
      </c>
      <c r="AJ248" s="27" t="str">
        <f>IF($A248="","",(VLOOKUP($A248,ACOUSTIC_PIVOT_TABLE!$B$4:$AO$500,5,FALSE)))</f>
        <v/>
      </c>
      <c r="AK248" s="27" t="str">
        <f>IF($A248="","",(VLOOKUP($A248,ACOUSTIC_PIVOT_TABLE!$B$4:$AO$500,6,FALSE)))</f>
        <v/>
      </c>
      <c r="AL248" s="27" t="str">
        <f>IF($A248="","",(VLOOKUP($A248,ACOUSTIC_PIVOT_TABLE!$B$4:$AO$500,7,FALSE)))</f>
        <v/>
      </c>
      <c r="AM248" s="27" t="str">
        <f>IF($A248="","",(VLOOKUP($A248,ACOUSTIC_PIVOT_TABLE!$B$4:$AO$500,8,FALSE)))</f>
        <v/>
      </c>
      <c r="AN248" s="27" t="str">
        <f>IF($A248="","",(VLOOKUP($A248,ACOUSTIC_PIVOT_TABLE!$B$4:$AO$500,9,FALSE)))</f>
        <v/>
      </c>
      <c r="AO248" s="27" t="str">
        <f>IF($A248="","",(VLOOKUP($A248,ACOUSTIC_PIVOT_TABLE!$B$4:$AO$500,10,FALSE)))</f>
        <v/>
      </c>
      <c r="AP248" s="27" t="str">
        <f>IF($A248="","",(VLOOKUP($A248,ACOUSTIC_PIVOT_TABLE!$B$4:$AO$500,11,FALSE)))</f>
        <v/>
      </c>
      <c r="AQ248" s="27" t="str">
        <f>IF($A248="","",(VLOOKUP($A248,ACOUSTIC_PIVOT_TABLE!$B$4:$AO$500,12,FALSE)))</f>
        <v/>
      </c>
      <c r="AR248" s="27" t="str">
        <f>IF($A248="","",(VLOOKUP($A248,ACOUSTIC_PIVOT_TABLE!$B$4:$AO$500,13,FALSE)))</f>
        <v/>
      </c>
      <c r="AS248" s="27" t="str">
        <f>IF($A248="","",(VLOOKUP($A248,ACOUSTIC_PIVOT_TABLE!$B$4:$AO$500,14,FALSE)))</f>
        <v/>
      </c>
      <c r="AT248" s="27" t="str">
        <f>IF($A248="","",(VLOOKUP($A248,ACOUSTIC_PIVOT_TABLE!$B$4:$AO$500,15,FALSE)))</f>
        <v/>
      </c>
      <c r="AU248" s="27" t="str">
        <f>IF($A248="","",(VLOOKUP($A248,ACOUSTIC_PIVOT_TABLE!$B$4:$AO$500,16,FALSE)))</f>
        <v/>
      </c>
      <c r="AV248" s="27" t="str">
        <f>IF($A248="","",(VLOOKUP($A248,ACOUSTIC_PIVOT_TABLE!$B$4:$AO$500,17,FALSE)))</f>
        <v/>
      </c>
      <c r="AW248" s="27" t="str">
        <f>IF($A248="","",(VLOOKUP($A248,ACOUSTIC_PIVOT_TABLE!$B$4:$AO$500,18,FALSE)))</f>
        <v/>
      </c>
      <c r="AX248" s="27" t="str">
        <f>IF($A248="","",(VLOOKUP($A248,ACOUSTIC_PIVOT_TABLE!$B$4:$AO$500,19,FALSE)))</f>
        <v/>
      </c>
      <c r="AY248" s="27" t="str">
        <f>IF($A248="","",(VLOOKUP($A248,ACOUSTIC_PIVOT_TABLE!$B$4:$AO$500,20,FALSE)))</f>
        <v/>
      </c>
      <c r="AZ248" s="27" t="str">
        <f>IF($A248="","",(VLOOKUP($A248,ACOUSTIC_PIVOT_TABLE!$B$4:$AO$500,21,FALSE)))</f>
        <v/>
      </c>
      <c r="BA248" s="27" t="str">
        <f>IF($A248="","",(VLOOKUP($A248,ACOUSTIC_PIVOT_TABLE!$B$4:$AO$500,22,FALSE)))</f>
        <v/>
      </c>
      <c r="BB248" s="27" t="str">
        <f>IF($A248="","",(VLOOKUP($A248,ACOUSTIC_PIVOT_TABLE!$B$4:$AO$500,23,FALSE)))</f>
        <v/>
      </c>
      <c r="BC248" s="27" t="str">
        <f>IF($A248="","",(VLOOKUP($A248,ACOUSTIC_PIVOT_TABLE!$B$4:$AO$500,24,FALSE)))</f>
        <v/>
      </c>
      <c r="BD248" s="27" t="str">
        <f>IF($A248="","",(VLOOKUP($A248,ACOUSTIC_PIVOT_TABLE!$B$4:$AO$500,25,FALSE)))</f>
        <v/>
      </c>
      <c r="BE248" s="27" t="str">
        <f>IF($A248="","",(VLOOKUP($A248,ACOUSTIC_PIVOT_TABLE!$B$4:$AO$500,26,FALSE)))</f>
        <v/>
      </c>
      <c r="BF248" s="27" t="str">
        <f>IF($A248="","",(VLOOKUP($A248,ACOUSTIC_PIVOT_TABLE!$B$4:$AO$500,27,FALSE)))</f>
        <v/>
      </c>
      <c r="BG248" s="27" t="str">
        <f>IF($A248="","",(VLOOKUP($A248,ACOUSTIC_PIVOT_TABLE!$B$4:$AO$500,28,FALSE)))</f>
        <v/>
      </c>
      <c r="BH248" s="27" t="str">
        <f>IF($A248="","",(VLOOKUP($A248,ACOUSTIC_PIVOT_TABLE!$B$4:$AO$500,29,FALSE)))</f>
        <v/>
      </c>
      <c r="BI248" s="27" t="str">
        <f>IF($A248="","",(VLOOKUP($A248,ACOUSTIC_PIVOT_TABLE!$B$4:$AO$500,30,FALSE)))</f>
        <v/>
      </c>
      <c r="BJ248" s="27" t="str">
        <f>IF($A248="","",(VLOOKUP($A248,ACOUSTIC_PIVOT_TABLE!$B$4:$AO$500,31,FALSE)))</f>
        <v/>
      </c>
      <c r="BK248" s="27" t="str">
        <f>IF($A248="","",(VLOOKUP($A248,ACOUSTIC_PIVOT_TABLE!$B$4:$AO$500,32,FALSE)))</f>
        <v/>
      </c>
      <c r="BL248" s="27" t="str">
        <f>IF($A248="","",(VLOOKUP($A248,ACOUSTIC_PIVOT_TABLE!$B$4:$AO$500,33,FALSE)))</f>
        <v/>
      </c>
      <c r="BM248" s="27" t="str">
        <f>IF($A248="","",(VLOOKUP($A248,ACOUSTIC_PIVOT_TABLE!$B$4:$AO$500,34,FALSE)))</f>
        <v/>
      </c>
      <c r="BN248" s="27" t="str">
        <f>IF($A248="","",(VLOOKUP($A248,ACOUSTIC_PIVOT_TABLE!$B$4:$AO$500,35,FALSE)))</f>
        <v/>
      </c>
      <c r="BO248" s="27" t="str">
        <f>IF($A248="","",(VLOOKUP($A248,ACOUSTIC_PIVOT_TABLE!$B$4:$AO$500,36,FALSE)))</f>
        <v/>
      </c>
      <c r="BP248" s="27" t="str">
        <f>IF($A248="","",(VLOOKUP($A248,ACOUSTIC_PIVOT_TABLE!$B$4:$AO$500,37,FALSE)))</f>
        <v/>
      </c>
      <c r="BQ248" s="27" t="str">
        <f>IF($A248="","",(VLOOKUP($A248,ACOUSTIC_PIVOT_TABLE!$B$4:$AO$500,38,FALSE)))</f>
        <v/>
      </c>
      <c r="BR248" s="27" t="str">
        <f>IF($A248="","",(VLOOKUP($A248,ACOUSTIC_PIVOT_TABLE!$B$4:$AO$500,39,FALSE)))</f>
        <v/>
      </c>
      <c r="BS248" s="27" t="str">
        <f>IF($A248="","",(VLOOKUP($A248,ACOUSTIC_PIVOT_TABLE!$B$4:$AO$500,40,FALSE)))</f>
        <v/>
      </c>
    </row>
    <row r="249" spans="1:71" x14ac:dyDescent="0.25">
      <c r="A249" s="1" t="str">
        <f>IF(ACOUSTIC_PIVOT_TABLE!B251 = 0, "",ACOUSTIC_PIVOT_TABLE!B251)</f>
        <v/>
      </c>
      <c r="B249" s="1" t="str">
        <f>IF($A249="","",(VLOOKUP($A249,ACOUSTICS_COMBINED!$B$3:$AQ$501,21,FALSE)))</f>
        <v/>
      </c>
      <c r="C249" s="1" t="str">
        <f>IF($A249="","",(VLOOKUP($A249,ACOUSTICS_COMBINED!$B$3:$AQ$501,22,FALSE)))</f>
        <v/>
      </c>
      <c r="D249" s="1" t="str">
        <f>IF($A249="","",(VLOOKUP($A249,ACOUSTICS_COMBINED!$B$3:$AQ$501,12,FALSE)))</f>
        <v/>
      </c>
      <c r="E249" s="1" t="str">
        <f>IF($A249="","",(VLOOKUP($A249,ACOUSTICS_COMBINED!$B$3:$AQ$501,13,FALSE)))</f>
        <v/>
      </c>
      <c r="F249" s="1" t="str">
        <f>IF($A249="","",(VLOOKUP($A249,ACOUSTICS_COMBINED!$B$3:$AQ$501,14,FALSE)))</f>
        <v/>
      </c>
      <c r="G249" s="1" t="str">
        <f>IF($A249="","",(VLOOKUP($A249,ACOUSTICS_COMBINED!$B$3:$AQ$501,23,FALSE)))</f>
        <v/>
      </c>
      <c r="H249" s="1" t="str">
        <f>IF($A249="","",(VLOOKUP($A249,ACOUSTICS_COMBINED!$B$3:$AQ$501,24,FALSE)))</f>
        <v/>
      </c>
      <c r="I249" s="1" t="str">
        <f>IF($A249="","",(VLOOKUP($A249,ACOUSTICS_COMBINED!$B$3:$AQ$501,15,FALSE)))</f>
        <v/>
      </c>
      <c r="J249" s="1" t="str">
        <f>IF($A249="","",(VLOOKUP($A249,ACOUSTICS_COMBINED!$B$3:$AQ$501,16,FALSE)))</f>
        <v/>
      </c>
      <c r="K249" s="1" t="str">
        <f>IF($A249="","",(VLOOKUP($A249,ACOUSTICS_COMBINED!$B$3:$AQ$501,17,FALSE)))</f>
        <v/>
      </c>
      <c r="L249" s="1" t="str">
        <f>IF($A249="","",(VLOOKUP($A249,ACOUSTICS_COMBINED!$B$3:$AQ$501,18,FALSE)))</f>
        <v/>
      </c>
      <c r="M249" s="1" t="str">
        <f>IF($A249="","",(VLOOKUP($A249,ACOUSTICS_COMBINED!$B$3:$AQ$501,25,FALSE)))</f>
        <v/>
      </c>
      <c r="N249" s="16" t="str">
        <f>IF($A249="","",(VLOOKUP($A249,ACOUSTICS_COMBINED!$B$3:$AQ$501,19,FALSE)))</f>
        <v/>
      </c>
      <c r="O249" s="16" t="str">
        <f>IF($A249="","",(VLOOKUP($A249,ACOUSTICS_COMBINED!$B$3:$AQ$501,20,FALSE)))</f>
        <v/>
      </c>
      <c r="P249" s="1" t="str">
        <f>IF($A249="","",(VLOOKUP($A249,ACOUSTICS_COMBINED!$B$3:$AQ$501,26,FALSE)))</f>
        <v/>
      </c>
      <c r="Q249" s="1" t="str">
        <f>IF($A249="","",(VLOOKUP($A249,ACOUSTICS_COMBINED!$B$3:$AQ$501,27,FALSE)))</f>
        <v/>
      </c>
      <c r="R249" s="1" t="str">
        <f>IF($A249="","",(VLOOKUP($A249,ACOUSTICS_COMBINED!$B$3:$AQ$501,28,FALSE)))</f>
        <v/>
      </c>
      <c r="S249" s="1" t="str">
        <f>IF($A249="","",(VLOOKUP($A249,ACOUSTICS_COMBINED!$B$3:$AQ$501,29,FALSE)))</f>
        <v/>
      </c>
      <c r="T249" s="1" t="str">
        <f>IF($A249="","",(VLOOKUP($A249,ACOUSTICS_COMBINED!$B$3:$AQ$501,30,FALSE)))</f>
        <v/>
      </c>
      <c r="U249" s="1" t="str">
        <f>IF($A249="","",(VLOOKUP($A249,ACOUSTICS_COMBINED!$B$3:$AQ$501,31,FALSE)))</f>
        <v/>
      </c>
      <c r="V249" s="1" t="str">
        <f>IF($A249="","",(VLOOKUP($A249,ACOUSTICS_COMBINED!$B$3:$AQ$501,32,FALSE)))</f>
        <v/>
      </c>
      <c r="W249" s="1" t="str">
        <f>IF($A249="","",(VLOOKUP($A249,ACOUSTICS_COMBINED!$B$3:$AQ$501,33,FALSE)))</f>
        <v/>
      </c>
      <c r="X249" s="1" t="str">
        <f>IF($A249="","",(VLOOKUP($A249,ACOUSTICS_COMBINED!$B$3:$AQ$501,34,FALSE)))</f>
        <v/>
      </c>
      <c r="Y249" s="1" t="str">
        <f>IF($A249="","",(VLOOKUP($A249,ACOUSTICS_COMBINED!$B$3:$AQ$501,35,FALSE)))</f>
        <v/>
      </c>
      <c r="Z249" s="1" t="str">
        <f>IF($A249="","",(VLOOKUP($A249,ACOUSTICS_COMBINED!$B$3:$AQ$501,36,FALSE)))</f>
        <v/>
      </c>
      <c r="AA249" s="1" t="str">
        <f>IF($A249="","",(VLOOKUP($A249,ACOUSTICS_COMBINED!$B$3:$AQ$501,37,FALSE)))</f>
        <v/>
      </c>
      <c r="AB249" s="1" t="str">
        <f>IF($A249="","",(VLOOKUP($A249,ACOUSTICS_COMBINED!$B$3:$AQ$501,38,FALSE)))</f>
        <v/>
      </c>
      <c r="AC249" s="1" t="str">
        <f>IF($A249="","",(VLOOKUP($A249,ACOUSTICS_COMBINED!$B$3:$AQ$501,39,FALSE)))</f>
        <v/>
      </c>
      <c r="AD249" s="1" t="str">
        <f>IF($A249="","",(VLOOKUP($A249,ACOUSTICS_COMBINED!$B$3:$AQ$501,40,FALSE)))</f>
        <v/>
      </c>
      <c r="AE249" s="1" t="str">
        <f>IF($A249="","",(VLOOKUP($A249,ACOUSTICS_COMBINED!$B$3:$AQ$501,41,FALSE)))</f>
        <v/>
      </c>
      <c r="AF249" s="1" t="str">
        <f>IF($A249="","",(VLOOKUP($A249,ACOUSTICS_COMBINED!$B$3:$AQ$501,42,FALSE)))</f>
        <v/>
      </c>
      <c r="AG249" s="27" t="str">
        <f>IF($A249="","",(VLOOKUP($A249,ACOUSTIC_PIVOT_TABLE!$B$4:$AO$500,2,FALSE)))</f>
        <v/>
      </c>
      <c r="AH249" s="27" t="str">
        <f>IF($A249="","",(VLOOKUP($A249,ACOUSTIC_PIVOT_TABLE!$B$4:$AO$500,3,FALSE)))</f>
        <v/>
      </c>
      <c r="AI249" s="27" t="str">
        <f>IF($A249="","",(VLOOKUP($A249,ACOUSTIC_PIVOT_TABLE!$B$4:$AO$500,4,FALSE)))</f>
        <v/>
      </c>
      <c r="AJ249" s="27" t="str">
        <f>IF($A249="","",(VLOOKUP($A249,ACOUSTIC_PIVOT_TABLE!$B$4:$AO$500,5,FALSE)))</f>
        <v/>
      </c>
      <c r="AK249" s="27" t="str">
        <f>IF($A249="","",(VLOOKUP($A249,ACOUSTIC_PIVOT_TABLE!$B$4:$AO$500,6,FALSE)))</f>
        <v/>
      </c>
      <c r="AL249" s="27" t="str">
        <f>IF($A249="","",(VLOOKUP($A249,ACOUSTIC_PIVOT_TABLE!$B$4:$AO$500,7,FALSE)))</f>
        <v/>
      </c>
      <c r="AM249" s="27" t="str">
        <f>IF($A249="","",(VLOOKUP($A249,ACOUSTIC_PIVOT_TABLE!$B$4:$AO$500,8,FALSE)))</f>
        <v/>
      </c>
      <c r="AN249" s="27" t="str">
        <f>IF($A249="","",(VLOOKUP($A249,ACOUSTIC_PIVOT_TABLE!$B$4:$AO$500,9,FALSE)))</f>
        <v/>
      </c>
      <c r="AO249" s="27" t="str">
        <f>IF($A249="","",(VLOOKUP($A249,ACOUSTIC_PIVOT_TABLE!$B$4:$AO$500,10,FALSE)))</f>
        <v/>
      </c>
      <c r="AP249" s="27" t="str">
        <f>IF($A249="","",(VLOOKUP($A249,ACOUSTIC_PIVOT_TABLE!$B$4:$AO$500,11,FALSE)))</f>
        <v/>
      </c>
      <c r="AQ249" s="27" t="str">
        <f>IF($A249="","",(VLOOKUP($A249,ACOUSTIC_PIVOT_TABLE!$B$4:$AO$500,12,FALSE)))</f>
        <v/>
      </c>
      <c r="AR249" s="27" t="str">
        <f>IF($A249="","",(VLOOKUP($A249,ACOUSTIC_PIVOT_TABLE!$B$4:$AO$500,13,FALSE)))</f>
        <v/>
      </c>
      <c r="AS249" s="27" t="str">
        <f>IF($A249="","",(VLOOKUP($A249,ACOUSTIC_PIVOT_TABLE!$B$4:$AO$500,14,FALSE)))</f>
        <v/>
      </c>
      <c r="AT249" s="27" t="str">
        <f>IF($A249="","",(VLOOKUP($A249,ACOUSTIC_PIVOT_TABLE!$B$4:$AO$500,15,FALSE)))</f>
        <v/>
      </c>
      <c r="AU249" s="27" t="str">
        <f>IF($A249="","",(VLOOKUP($A249,ACOUSTIC_PIVOT_TABLE!$B$4:$AO$500,16,FALSE)))</f>
        <v/>
      </c>
      <c r="AV249" s="27" t="str">
        <f>IF($A249="","",(VLOOKUP($A249,ACOUSTIC_PIVOT_TABLE!$B$4:$AO$500,17,FALSE)))</f>
        <v/>
      </c>
      <c r="AW249" s="27" t="str">
        <f>IF($A249="","",(VLOOKUP($A249,ACOUSTIC_PIVOT_TABLE!$B$4:$AO$500,18,FALSE)))</f>
        <v/>
      </c>
      <c r="AX249" s="27" t="str">
        <f>IF($A249="","",(VLOOKUP($A249,ACOUSTIC_PIVOT_TABLE!$B$4:$AO$500,19,FALSE)))</f>
        <v/>
      </c>
      <c r="AY249" s="27" t="str">
        <f>IF($A249="","",(VLOOKUP($A249,ACOUSTIC_PIVOT_TABLE!$B$4:$AO$500,20,FALSE)))</f>
        <v/>
      </c>
      <c r="AZ249" s="27" t="str">
        <f>IF($A249="","",(VLOOKUP($A249,ACOUSTIC_PIVOT_TABLE!$B$4:$AO$500,21,FALSE)))</f>
        <v/>
      </c>
      <c r="BA249" s="27" t="str">
        <f>IF($A249="","",(VLOOKUP($A249,ACOUSTIC_PIVOT_TABLE!$B$4:$AO$500,22,FALSE)))</f>
        <v/>
      </c>
      <c r="BB249" s="27" t="str">
        <f>IF($A249="","",(VLOOKUP($A249,ACOUSTIC_PIVOT_TABLE!$B$4:$AO$500,23,FALSE)))</f>
        <v/>
      </c>
      <c r="BC249" s="27" t="str">
        <f>IF($A249="","",(VLOOKUP($A249,ACOUSTIC_PIVOT_TABLE!$B$4:$AO$500,24,FALSE)))</f>
        <v/>
      </c>
      <c r="BD249" s="27" t="str">
        <f>IF($A249="","",(VLOOKUP($A249,ACOUSTIC_PIVOT_TABLE!$B$4:$AO$500,25,FALSE)))</f>
        <v/>
      </c>
      <c r="BE249" s="27" t="str">
        <f>IF($A249="","",(VLOOKUP($A249,ACOUSTIC_PIVOT_TABLE!$B$4:$AO$500,26,FALSE)))</f>
        <v/>
      </c>
      <c r="BF249" s="27" t="str">
        <f>IF($A249="","",(VLOOKUP($A249,ACOUSTIC_PIVOT_TABLE!$B$4:$AO$500,27,FALSE)))</f>
        <v/>
      </c>
      <c r="BG249" s="27" t="str">
        <f>IF($A249="","",(VLOOKUP($A249,ACOUSTIC_PIVOT_TABLE!$B$4:$AO$500,28,FALSE)))</f>
        <v/>
      </c>
      <c r="BH249" s="27" t="str">
        <f>IF($A249="","",(VLOOKUP($A249,ACOUSTIC_PIVOT_TABLE!$B$4:$AO$500,29,FALSE)))</f>
        <v/>
      </c>
      <c r="BI249" s="27" t="str">
        <f>IF($A249="","",(VLOOKUP($A249,ACOUSTIC_PIVOT_TABLE!$B$4:$AO$500,30,FALSE)))</f>
        <v/>
      </c>
      <c r="BJ249" s="27" t="str">
        <f>IF($A249="","",(VLOOKUP($A249,ACOUSTIC_PIVOT_TABLE!$B$4:$AO$500,31,FALSE)))</f>
        <v/>
      </c>
      <c r="BK249" s="27" t="str">
        <f>IF($A249="","",(VLOOKUP($A249,ACOUSTIC_PIVOT_TABLE!$B$4:$AO$500,32,FALSE)))</f>
        <v/>
      </c>
      <c r="BL249" s="27" t="str">
        <f>IF($A249="","",(VLOOKUP($A249,ACOUSTIC_PIVOT_TABLE!$B$4:$AO$500,33,FALSE)))</f>
        <v/>
      </c>
      <c r="BM249" s="27" t="str">
        <f>IF($A249="","",(VLOOKUP($A249,ACOUSTIC_PIVOT_TABLE!$B$4:$AO$500,34,FALSE)))</f>
        <v/>
      </c>
      <c r="BN249" s="27" t="str">
        <f>IF($A249="","",(VLOOKUP($A249,ACOUSTIC_PIVOT_TABLE!$B$4:$AO$500,35,FALSE)))</f>
        <v/>
      </c>
      <c r="BO249" s="27" t="str">
        <f>IF($A249="","",(VLOOKUP($A249,ACOUSTIC_PIVOT_TABLE!$B$4:$AO$500,36,FALSE)))</f>
        <v/>
      </c>
      <c r="BP249" s="27" t="str">
        <f>IF($A249="","",(VLOOKUP($A249,ACOUSTIC_PIVOT_TABLE!$B$4:$AO$500,37,FALSE)))</f>
        <v/>
      </c>
      <c r="BQ249" s="27" t="str">
        <f>IF($A249="","",(VLOOKUP($A249,ACOUSTIC_PIVOT_TABLE!$B$4:$AO$500,38,FALSE)))</f>
        <v/>
      </c>
      <c r="BR249" s="27" t="str">
        <f>IF($A249="","",(VLOOKUP($A249,ACOUSTIC_PIVOT_TABLE!$B$4:$AO$500,39,FALSE)))</f>
        <v/>
      </c>
      <c r="BS249" s="27" t="str">
        <f>IF($A249="","",(VLOOKUP($A249,ACOUSTIC_PIVOT_TABLE!$B$4:$AO$500,40,FALSE)))</f>
        <v/>
      </c>
    </row>
    <row r="250" spans="1:71" x14ac:dyDescent="0.25">
      <c r="A250" s="1" t="str">
        <f>IF(ACOUSTIC_PIVOT_TABLE!B252 = 0, "",ACOUSTIC_PIVOT_TABLE!B252)</f>
        <v/>
      </c>
      <c r="B250" s="1" t="str">
        <f>IF($A250="","",(VLOOKUP($A250,ACOUSTICS_COMBINED!$B$3:$AQ$501,21,FALSE)))</f>
        <v/>
      </c>
      <c r="C250" s="1" t="str">
        <f>IF($A250="","",(VLOOKUP($A250,ACOUSTICS_COMBINED!$B$3:$AQ$501,22,FALSE)))</f>
        <v/>
      </c>
      <c r="D250" s="1" t="str">
        <f>IF($A250="","",(VLOOKUP($A250,ACOUSTICS_COMBINED!$B$3:$AQ$501,12,FALSE)))</f>
        <v/>
      </c>
      <c r="E250" s="1" t="str">
        <f>IF($A250="","",(VLOOKUP($A250,ACOUSTICS_COMBINED!$B$3:$AQ$501,13,FALSE)))</f>
        <v/>
      </c>
      <c r="F250" s="1" t="str">
        <f>IF($A250="","",(VLOOKUP($A250,ACOUSTICS_COMBINED!$B$3:$AQ$501,14,FALSE)))</f>
        <v/>
      </c>
      <c r="G250" s="1" t="str">
        <f>IF($A250="","",(VLOOKUP($A250,ACOUSTICS_COMBINED!$B$3:$AQ$501,23,FALSE)))</f>
        <v/>
      </c>
      <c r="H250" s="1" t="str">
        <f>IF($A250="","",(VLOOKUP($A250,ACOUSTICS_COMBINED!$B$3:$AQ$501,24,FALSE)))</f>
        <v/>
      </c>
      <c r="I250" s="1" t="str">
        <f>IF($A250="","",(VLOOKUP($A250,ACOUSTICS_COMBINED!$B$3:$AQ$501,15,FALSE)))</f>
        <v/>
      </c>
      <c r="J250" s="1" t="str">
        <f>IF($A250="","",(VLOOKUP($A250,ACOUSTICS_COMBINED!$B$3:$AQ$501,16,FALSE)))</f>
        <v/>
      </c>
      <c r="K250" s="1" t="str">
        <f>IF($A250="","",(VLOOKUP($A250,ACOUSTICS_COMBINED!$B$3:$AQ$501,17,FALSE)))</f>
        <v/>
      </c>
      <c r="L250" s="1" t="str">
        <f>IF($A250="","",(VLOOKUP($A250,ACOUSTICS_COMBINED!$B$3:$AQ$501,18,FALSE)))</f>
        <v/>
      </c>
      <c r="M250" s="1" t="str">
        <f>IF($A250="","",(VLOOKUP($A250,ACOUSTICS_COMBINED!$B$3:$AQ$501,25,FALSE)))</f>
        <v/>
      </c>
      <c r="N250" s="16" t="str">
        <f>IF($A250="","",(VLOOKUP($A250,ACOUSTICS_COMBINED!$B$3:$AQ$501,19,FALSE)))</f>
        <v/>
      </c>
      <c r="O250" s="16" t="str">
        <f>IF($A250="","",(VLOOKUP($A250,ACOUSTICS_COMBINED!$B$3:$AQ$501,20,FALSE)))</f>
        <v/>
      </c>
      <c r="P250" s="1" t="str">
        <f>IF($A250="","",(VLOOKUP($A250,ACOUSTICS_COMBINED!$B$3:$AQ$501,26,FALSE)))</f>
        <v/>
      </c>
      <c r="Q250" s="1" t="str">
        <f>IF($A250="","",(VLOOKUP($A250,ACOUSTICS_COMBINED!$B$3:$AQ$501,27,FALSE)))</f>
        <v/>
      </c>
      <c r="R250" s="1" t="str">
        <f>IF($A250="","",(VLOOKUP($A250,ACOUSTICS_COMBINED!$B$3:$AQ$501,28,FALSE)))</f>
        <v/>
      </c>
      <c r="S250" s="1" t="str">
        <f>IF($A250="","",(VLOOKUP($A250,ACOUSTICS_COMBINED!$B$3:$AQ$501,29,FALSE)))</f>
        <v/>
      </c>
      <c r="T250" s="1" t="str">
        <f>IF($A250="","",(VLOOKUP($A250,ACOUSTICS_COMBINED!$B$3:$AQ$501,30,FALSE)))</f>
        <v/>
      </c>
      <c r="U250" s="1" t="str">
        <f>IF($A250="","",(VLOOKUP($A250,ACOUSTICS_COMBINED!$B$3:$AQ$501,31,FALSE)))</f>
        <v/>
      </c>
      <c r="V250" s="1" t="str">
        <f>IF($A250="","",(VLOOKUP($A250,ACOUSTICS_COMBINED!$B$3:$AQ$501,32,FALSE)))</f>
        <v/>
      </c>
      <c r="W250" s="1" t="str">
        <f>IF($A250="","",(VLOOKUP($A250,ACOUSTICS_COMBINED!$B$3:$AQ$501,33,FALSE)))</f>
        <v/>
      </c>
      <c r="X250" s="1" t="str">
        <f>IF($A250="","",(VLOOKUP($A250,ACOUSTICS_COMBINED!$B$3:$AQ$501,34,FALSE)))</f>
        <v/>
      </c>
      <c r="Y250" s="1" t="str">
        <f>IF($A250="","",(VLOOKUP($A250,ACOUSTICS_COMBINED!$B$3:$AQ$501,35,FALSE)))</f>
        <v/>
      </c>
      <c r="Z250" s="1" t="str">
        <f>IF($A250="","",(VLOOKUP($A250,ACOUSTICS_COMBINED!$B$3:$AQ$501,36,FALSE)))</f>
        <v/>
      </c>
      <c r="AA250" s="1" t="str">
        <f>IF($A250="","",(VLOOKUP($A250,ACOUSTICS_COMBINED!$B$3:$AQ$501,37,FALSE)))</f>
        <v/>
      </c>
      <c r="AB250" s="1" t="str">
        <f>IF($A250="","",(VLOOKUP($A250,ACOUSTICS_COMBINED!$B$3:$AQ$501,38,FALSE)))</f>
        <v/>
      </c>
      <c r="AC250" s="1" t="str">
        <f>IF($A250="","",(VLOOKUP($A250,ACOUSTICS_COMBINED!$B$3:$AQ$501,39,FALSE)))</f>
        <v/>
      </c>
      <c r="AD250" s="1" t="str">
        <f>IF($A250="","",(VLOOKUP($A250,ACOUSTICS_COMBINED!$B$3:$AQ$501,40,FALSE)))</f>
        <v/>
      </c>
      <c r="AE250" s="1" t="str">
        <f>IF($A250="","",(VLOOKUP($A250,ACOUSTICS_COMBINED!$B$3:$AQ$501,41,FALSE)))</f>
        <v/>
      </c>
      <c r="AF250" s="1" t="str">
        <f>IF($A250="","",(VLOOKUP($A250,ACOUSTICS_COMBINED!$B$3:$AQ$501,42,FALSE)))</f>
        <v/>
      </c>
      <c r="AG250" s="27" t="str">
        <f>IF($A250="","",(VLOOKUP($A250,ACOUSTIC_PIVOT_TABLE!$B$4:$AO$500,2,FALSE)))</f>
        <v/>
      </c>
      <c r="AH250" s="27" t="str">
        <f>IF($A250="","",(VLOOKUP($A250,ACOUSTIC_PIVOT_TABLE!$B$4:$AO$500,3,FALSE)))</f>
        <v/>
      </c>
      <c r="AI250" s="27" t="str">
        <f>IF($A250="","",(VLOOKUP($A250,ACOUSTIC_PIVOT_TABLE!$B$4:$AO$500,4,FALSE)))</f>
        <v/>
      </c>
      <c r="AJ250" s="27" t="str">
        <f>IF($A250="","",(VLOOKUP($A250,ACOUSTIC_PIVOT_TABLE!$B$4:$AO$500,5,FALSE)))</f>
        <v/>
      </c>
      <c r="AK250" s="27" t="str">
        <f>IF($A250="","",(VLOOKUP($A250,ACOUSTIC_PIVOT_TABLE!$B$4:$AO$500,6,FALSE)))</f>
        <v/>
      </c>
      <c r="AL250" s="27" t="str">
        <f>IF($A250="","",(VLOOKUP($A250,ACOUSTIC_PIVOT_TABLE!$B$4:$AO$500,7,FALSE)))</f>
        <v/>
      </c>
      <c r="AM250" s="27" t="str">
        <f>IF($A250="","",(VLOOKUP($A250,ACOUSTIC_PIVOT_TABLE!$B$4:$AO$500,8,FALSE)))</f>
        <v/>
      </c>
      <c r="AN250" s="27" t="str">
        <f>IF($A250="","",(VLOOKUP($A250,ACOUSTIC_PIVOT_TABLE!$B$4:$AO$500,9,FALSE)))</f>
        <v/>
      </c>
      <c r="AO250" s="27" t="str">
        <f>IF($A250="","",(VLOOKUP($A250,ACOUSTIC_PIVOT_TABLE!$B$4:$AO$500,10,FALSE)))</f>
        <v/>
      </c>
      <c r="AP250" s="27" t="str">
        <f>IF($A250="","",(VLOOKUP($A250,ACOUSTIC_PIVOT_TABLE!$B$4:$AO$500,11,FALSE)))</f>
        <v/>
      </c>
      <c r="AQ250" s="27" t="str">
        <f>IF($A250="","",(VLOOKUP($A250,ACOUSTIC_PIVOT_TABLE!$B$4:$AO$500,12,FALSE)))</f>
        <v/>
      </c>
      <c r="AR250" s="27" t="str">
        <f>IF($A250="","",(VLOOKUP($A250,ACOUSTIC_PIVOT_TABLE!$B$4:$AO$500,13,FALSE)))</f>
        <v/>
      </c>
      <c r="AS250" s="27" t="str">
        <f>IF($A250="","",(VLOOKUP($A250,ACOUSTIC_PIVOT_TABLE!$B$4:$AO$500,14,FALSE)))</f>
        <v/>
      </c>
      <c r="AT250" s="27" t="str">
        <f>IF($A250="","",(VLOOKUP($A250,ACOUSTIC_PIVOT_TABLE!$B$4:$AO$500,15,FALSE)))</f>
        <v/>
      </c>
      <c r="AU250" s="27" t="str">
        <f>IF($A250="","",(VLOOKUP($A250,ACOUSTIC_PIVOT_TABLE!$B$4:$AO$500,16,FALSE)))</f>
        <v/>
      </c>
      <c r="AV250" s="27" t="str">
        <f>IF($A250="","",(VLOOKUP($A250,ACOUSTIC_PIVOT_TABLE!$B$4:$AO$500,17,FALSE)))</f>
        <v/>
      </c>
      <c r="AW250" s="27" t="str">
        <f>IF($A250="","",(VLOOKUP($A250,ACOUSTIC_PIVOT_TABLE!$B$4:$AO$500,18,FALSE)))</f>
        <v/>
      </c>
      <c r="AX250" s="27" t="str">
        <f>IF($A250="","",(VLOOKUP($A250,ACOUSTIC_PIVOT_TABLE!$B$4:$AO$500,19,FALSE)))</f>
        <v/>
      </c>
      <c r="AY250" s="27" t="str">
        <f>IF($A250="","",(VLOOKUP($A250,ACOUSTIC_PIVOT_TABLE!$B$4:$AO$500,20,FALSE)))</f>
        <v/>
      </c>
      <c r="AZ250" s="27" t="str">
        <f>IF($A250="","",(VLOOKUP($A250,ACOUSTIC_PIVOT_TABLE!$B$4:$AO$500,21,FALSE)))</f>
        <v/>
      </c>
      <c r="BA250" s="27" t="str">
        <f>IF($A250="","",(VLOOKUP($A250,ACOUSTIC_PIVOT_TABLE!$B$4:$AO$500,22,FALSE)))</f>
        <v/>
      </c>
      <c r="BB250" s="27" t="str">
        <f>IF($A250="","",(VLOOKUP($A250,ACOUSTIC_PIVOT_TABLE!$B$4:$AO$500,23,FALSE)))</f>
        <v/>
      </c>
      <c r="BC250" s="27" t="str">
        <f>IF($A250="","",(VLOOKUP($A250,ACOUSTIC_PIVOT_TABLE!$B$4:$AO$500,24,FALSE)))</f>
        <v/>
      </c>
      <c r="BD250" s="27" t="str">
        <f>IF($A250="","",(VLOOKUP($A250,ACOUSTIC_PIVOT_TABLE!$B$4:$AO$500,25,FALSE)))</f>
        <v/>
      </c>
      <c r="BE250" s="27" t="str">
        <f>IF($A250="","",(VLOOKUP($A250,ACOUSTIC_PIVOT_TABLE!$B$4:$AO$500,26,FALSE)))</f>
        <v/>
      </c>
      <c r="BF250" s="27" t="str">
        <f>IF($A250="","",(VLOOKUP($A250,ACOUSTIC_PIVOT_TABLE!$B$4:$AO$500,27,FALSE)))</f>
        <v/>
      </c>
      <c r="BG250" s="27" t="str">
        <f>IF($A250="","",(VLOOKUP($A250,ACOUSTIC_PIVOT_TABLE!$B$4:$AO$500,28,FALSE)))</f>
        <v/>
      </c>
      <c r="BH250" s="27" t="str">
        <f>IF($A250="","",(VLOOKUP($A250,ACOUSTIC_PIVOT_TABLE!$B$4:$AO$500,29,FALSE)))</f>
        <v/>
      </c>
      <c r="BI250" s="27" t="str">
        <f>IF($A250="","",(VLOOKUP($A250,ACOUSTIC_PIVOT_TABLE!$B$4:$AO$500,30,FALSE)))</f>
        <v/>
      </c>
      <c r="BJ250" s="27" t="str">
        <f>IF($A250="","",(VLOOKUP($A250,ACOUSTIC_PIVOT_TABLE!$B$4:$AO$500,31,FALSE)))</f>
        <v/>
      </c>
      <c r="BK250" s="27" t="str">
        <f>IF($A250="","",(VLOOKUP($A250,ACOUSTIC_PIVOT_TABLE!$B$4:$AO$500,32,FALSE)))</f>
        <v/>
      </c>
      <c r="BL250" s="27" t="str">
        <f>IF($A250="","",(VLOOKUP($A250,ACOUSTIC_PIVOT_TABLE!$B$4:$AO$500,33,FALSE)))</f>
        <v/>
      </c>
      <c r="BM250" s="27" t="str">
        <f>IF($A250="","",(VLOOKUP($A250,ACOUSTIC_PIVOT_TABLE!$B$4:$AO$500,34,FALSE)))</f>
        <v/>
      </c>
      <c r="BN250" s="27" t="str">
        <f>IF($A250="","",(VLOOKUP($A250,ACOUSTIC_PIVOT_TABLE!$B$4:$AO$500,35,FALSE)))</f>
        <v/>
      </c>
      <c r="BO250" s="27" t="str">
        <f>IF($A250="","",(VLOOKUP($A250,ACOUSTIC_PIVOT_TABLE!$B$4:$AO$500,36,FALSE)))</f>
        <v/>
      </c>
      <c r="BP250" s="27" t="str">
        <f>IF($A250="","",(VLOOKUP($A250,ACOUSTIC_PIVOT_TABLE!$B$4:$AO$500,37,FALSE)))</f>
        <v/>
      </c>
      <c r="BQ250" s="27" t="str">
        <f>IF($A250="","",(VLOOKUP($A250,ACOUSTIC_PIVOT_TABLE!$B$4:$AO$500,38,FALSE)))</f>
        <v/>
      </c>
      <c r="BR250" s="27" t="str">
        <f>IF($A250="","",(VLOOKUP($A250,ACOUSTIC_PIVOT_TABLE!$B$4:$AO$500,39,FALSE)))</f>
        <v/>
      </c>
      <c r="BS250" s="27" t="str">
        <f>IF($A250="","",(VLOOKUP($A250,ACOUSTIC_PIVOT_TABLE!$B$4:$AO$500,40,FALSE)))</f>
        <v/>
      </c>
    </row>
    <row r="251" spans="1:71" x14ac:dyDescent="0.25">
      <c r="A251" s="1" t="str">
        <f>IF(ACOUSTIC_PIVOT_TABLE!B253 = 0, "",ACOUSTIC_PIVOT_TABLE!B253)</f>
        <v/>
      </c>
      <c r="B251" s="1" t="str">
        <f>IF($A251="","",(VLOOKUP($A251,ACOUSTICS_COMBINED!$B$3:$AQ$501,21,FALSE)))</f>
        <v/>
      </c>
      <c r="C251" s="1" t="str">
        <f>IF($A251="","",(VLOOKUP($A251,ACOUSTICS_COMBINED!$B$3:$AQ$501,22,FALSE)))</f>
        <v/>
      </c>
      <c r="D251" s="1" t="str">
        <f>IF($A251="","",(VLOOKUP($A251,ACOUSTICS_COMBINED!$B$3:$AQ$501,12,FALSE)))</f>
        <v/>
      </c>
      <c r="E251" s="1" t="str">
        <f>IF($A251="","",(VLOOKUP($A251,ACOUSTICS_COMBINED!$B$3:$AQ$501,13,FALSE)))</f>
        <v/>
      </c>
      <c r="F251" s="1" t="str">
        <f>IF($A251="","",(VLOOKUP($A251,ACOUSTICS_COMBINED!$B$3:$AQ$501,14,FALSE)))</f>
        <v/>
      </c>
      <c r="G251" s="1" t="str">
        <f>IF($A251="","",(VLOOKUP($A251,ACOUSTICS_COMBINED!$B$3:$AQ$501,23,FALSE)))</f>
        <v/>
      </c>
      <c r="H251" s="1" t="str">
        <f>IF($A251="","",(VLOOKUP($A251,ACOUSTICS_COMBINED!$B$3:$AQ$501,24,FALSE)))</f>
        <v/>
      </c>
      <c r="I251" s="1" t="str">
        <f>IF($A251="","",(VLOOKUP($A251,ACOUSTICS_COMBINED!$B$3:$AQ$501,15,FALSE)))</f>
        <v/>
      </c>
      <c r="J251" s="1" t="str">
        <f>IF($A251="","",(VLOOKUP($A251,ACOUSTICS_COMBINED!$B$3:$AQ$501,16,FALSE)))</f>
        <v/>
      </c>
      <c r="K251" s="1" t="str">
        <f>IF($A251="","",(VLOOKUP($A251,ACOUSTICS_COMBINED!$B$3:$AQ$501,17,FALSE)))</f>
        <v/>
      </c>
      <c r="L251" s="1" t="str">
        <f>IF($A251="","",(VLOOKUP($A251,ACOUSTICS_COMBINED!$B$3:$AQ$501,18,FALSE)))</f>
        <v/>
      </c>
      <c r="M251" s="1" t="str">
        <f>IF($A251="","",(VLOOKUP($A251,ACOUSTICS_COMBINED!$B$3:$AQ$501,25,FALSE)))</f>
        <v/>
      </c>
      <c r="N251" s="16" t="str">
        <f>IF($A251="","",(VLOOKUP($A251,ACOUSTICS_COMBINED!$B$3:$AQ$501,19,FALSE)))</f>
        <v/>
      </c>
      <c r="O251" s="16" t="str">
        <f>IF($A251="","",(VLOOKUP($A251,ACOUSTICS_COMBINED!$B$3:$AQ$501,20,FALSE)))</f>
        <v/>
      </c>
      <c r="P251" s="1" t="str">
        <f>IF($A251="","",(VLOOKUP($A251,ACOUSTICS_COMBINED!$B$3:$AQ$501,26,FALSE)))</f>
        <v/>
      </c>
      <c r="Q251" s="1" t="str">
        <f>IF($A251="","",(VLOOKUP($A251,ACOUSTICS_COMBINED!$B$3:$AQ$501,27,FALSE)))</f>
        <v/>
      </c>
      <c r="R251" s="1" t="str">
        <f>IF($A251="","",(VLOOKUP($A251,ACOUSTICS_COMBINED!$B$3:$AQ$501,28,FALSE)))</f>
        <v/>
      </c>
      <c r="S251" s="1" t="str">
        <f>IF($A251="","",(VLOOKUP($A251,ACOUSTICS_COMBINED!$B$3:$AQ$501,29,FALSE)))</f>
        <v/>
      </c>
      <c r="T251" s="1" t="str">
        <f>IF($A251="","",(VLOOKUP($A251,ACOUSTICS_COMBINED!$B$3:$AQ$501,30,FALSE)))</f>
        <v/>
      </c>
      <c r="U251" s="1" t="str">
        <f>IF($A251="","",(VLOOKUP($A251,ACOUSTICS_COMBINED!$B$3:$AQ$501,31,FALSE)))</f>
        <v/>
      </c>
      <c r="V251" s="1" t="str">
        <f>IF($A251="","",(VLOOKUP($A251,ACOUSTICS_COMBINED!$B$3:$AQ$501,32,FALSE)))</f>
        <v/>
      </c>
      <c r="W251" s="1" t="str">
        <f>IF($A251="","",(VLOOKUP($A251,ACOUSTICS_COMBINED!$B$3:$AQ$501,33,FALSE)))</f>
        <v/>
      </c>
      <c r="X251" s="1" t="str">
        <f>IF($A251="","",(VLOOKUP($A251,ACOUSTICS_COMBINED!$B$3:$AQ$501,34,FALSE)))</f>
        <v/>
      </c>
      <c r="Y251" s="1" t="str">
        <f>IF($A251="","",(VLOOKUP($A251,ACOUSTICS_COMBINED!$B$3:$AQ$501,35,FALSE)))</f>
        <v/>
      </c>
      <c r="Z251" s="1" t="str">
        <f>IF($A251="","",(VLOOKUP($A251,ACOUSTICS_COMBINED!$B$3:$AQ$501,36,FALSE)))</f>
        <v/>
      </c>
      <c r="AA251" s="1" t="str">
        <f>IF($A251="","",(VLOOKUP($A251,ACOUSTICS_COMBINED!$B$3:$AQ$501,37,FALSE)))</f>
        <v/>
      </c>
      <c r="AB251" s="1" t="str">
        <f>IF($A251="","",(VLOOKUP($A251,ACOUSTICS_COMBINED!$B$3:$AQ$501,38,FALSE)))</f>
        <v/>
      </c>
      <c r="AC251" s="1" t="str">
        <f>IF($A251="","",(VLOOKUP($A251,ACOUSTICS_COMBINED!$B$3:$AQ$501,39,FALSE)))</f>
        <v/>
      </c>
      <c r="AD251" s="1" t="str">
        <f>IF($A251="","",(VLOOKUP($A251,ACOUSTICS_COMBINED!$B$3:$AQ$501,40,FALSE)))</f>
        <v/>
      </c>
      <c r="AE251" s="1" t="str">
        <f>IF($A251="","",(VLOOKUP($A251,ACOUSTICS_COMBINED!$B$3:$AQ$501,41,FALSE)))</f>
        <v/>
      </c>
      <c r="AF251" s="1" t="str">
        <f>IF($A251="","",(VLOOKUP($A251,ACOUSTICS_COMBINED!$B$3:$AQ$501,42,FALSE)))</f>
        <v/>
      </c>
      <c r="AG251" s="27" t="str">
        <f>IF($A251="","",(VLOOKUP($A251,ACOUSTIC_PIVOT_TABLE!$B$4:$AO$500,2,FALSE)))</f>
        <v/>
      </c>
      <c r="AH251" s="27" t="str">
        <f>IF($A251="","",(VLOOKUP($A251,ACOUSTIC_PIVOT_TABLE!$B$4:$AO$500,3,FALSE)))</f>
        <v/>
      </c>
      <c r="AI251" s="27" t="str">
        <f>IF($A251="","",(VLOOKUP($A251,ACOUSTIC_PIVOT_TABLE!$B$4:$AO$500,4,FALSE)))</f>
        <v/>
      </c>
      <c r="AJ251" s="27" t="str">
        <f>IF($A251="","",(VLOOKUP($A251,ACOUSTIC_PIVOT_TABLE!$B$4:$AO$500,5,FALSE)))</f>
        <v/>
      </c>
      <c r="AK251" s="27" t="str">
        <f>IF($A251="","",(VLOOKUP($A251,ACOUSTIC_PIVOT_TABLE!$B$4:$AO$500,6,FALSE)))</f>
        <v/>
      </c>
      <c r="AL251" s="27" t="str">
        <f>IF($A251="","",(VLOOKUP($A251,ACOUSTIC_PIVOT_TABLE!$B$4:$AO$500,7,FALSE)))</f>
        <v/>
      </c>
      <c r="AM251" s="27" t="str">
        <f>IF($A251="","",(VLOOKUP($A251,ACOUSTIC_PIVOT_TABLE!$B$4:$AO$500,8,FALSE)))</f>
        <v/>
      </c>
      <c r="AN251" s="27" t="str">
        <f>IF($A251="","",(VLOOKUP($A251,ACOUSTIC_PIVOT_TABLE!$B$4:$AO$500,9,FALSE)))</f>
        <v/>
      </c>
      <c r="AO251" s="27" t="str">
        <f>IF($A251="","",(VLOOKUP($A251,ACOUSTIC_PIVOT_TABLE!$B$4:$AO$500,10,FALSE)))</f>
        <v/>
      </c>
      <c r="AP251" s="27" t="str">
        <f>IF($A251="","",(VLOOKUP($A251,ACOUSTIC_PIVOT_TABLE!$B$4:$AO$500,11,FALSE)))</f>
        <v/>
      </c>
      <c r="AQ251" s="27" t="str">
        <f>IF($A251="","",(VLOOKUP($A251,ACOUSTIC_PIVOT_TABLE!$B$4:$AO$500,12,FALSE)))</f>
        <v/>
      </c>
      <c r="AR251" s="27" t="str">
        <f>IF($A251="","",(VLOOKUP($A251,ACOUSTIC_PIVOT_TABLE!$B$4:$AO$500,13,FALSE)))</f>
        <v/>
      </c>
      <c r="AS251" s="27" t="str">
        <f>IF($A251="","",(VLOOKUP($A251,ACOUSTIC_PIVOT_TABLE!$B$4:$AO$500,14,FALSE)))</f>
        <v/>
      </c>
      <c r="AT251" s="27" t="str">
        <f>IF($A251="","",(VLOOKUP($A251,ACOUSTIC_PIVOT_TABLE!$B$4:$AO$500,15,FALSE)))</f>
        <v/>
      </c>
      <c r="AU251" s="27" t="str">
        <f>IF($A251="","",(VLOOKUP($A251,ACOUSTIC_PIVOT_TABLE!$B$4:$AO$500,16,FALSE)))</f>
        <v/>
      </c>
      <c r="AV251" s="27" t="str">
        <f>IF($A251="","",(VLOOKUP($A251,ACOUSTIC_PIVOT_TABLE!$B$4:$AO$500,17,FALSE)))</f>
        <v/>
      </c>
      <c r="AW251" s="27" t="str">
        <f>IF($A251="","",(VLOOKUP($A251,ACOUSTIC_PIVOT_TABLE!$B$4:$AO$500,18,FALSE)))</f>
        <v/>
      </c>
      <c r="AX251" s="27" t="str">
        <f>IF($A251="","",(VLOOKUP($A251,ACOUSTIC_PIVOT_TABLE!$B$4:$AO$500,19,FALSE)))</f>
        <v/>
      </c>
      <c r="AY251" s="27" t="str">
        <f>IF($A251="","",(VLOOKUP($A251,ACOUSTIC_PIVOT_TABLE!$B$4:$AO$500,20,FALSE)))</f>
        <v/>
      </c>
      <c r="AZ251" s="27" t="str">
        <f>IF($A251="","",(VLOOKUP($A251,ACOUSTIC_PIVOT_TABLE!$B$4:$AO$500,21,FALSE)))</f>
        <v/>
      </c>
      <c r="BA251" s="27" t="str">
        <f>IF($A251="","",(VLOOKUP($A251,ACOUSTIC_PIVOT_TABLE!$B$4:$AO$500,22,FALSE)))</f>
        <v/>
      </c>
      <c r="BB251" s="27" t="str">
        <f>IF($A251="","",(VLOOKUP($A251,ACOUSTIC_PIVOT_TABLE!$B$4:$AO$500,23,FALSE)))</f>
        <v/>
      </c>
      <c r="BC251" s="27" t="str">
        <f>IF($A251="","",(VLOOKUP($A251,ACOUSTIC_PIVOT_TABLE!$B$4:$AO$500,24,FALSE)))</f>
        <v/>
      </c>
      <c r="BD251" s="27" t="str">
        <f>IF($A251="","",(VLOOKUP($A251,ACOUSTIC_PIVOT_TABLE!$B$4:$AO$500,25,FALSE)))</f>
        <v/>
      </c>
      <c r="BE251" s="27" t="str">
        <f>IF($A251="","",(VLOOKUP($A251,ACOUSTIC_PIVOT_TABLE!$B$4:$AO$500,26,FALSE)))</f>
        <v/>
      </c>
      <c r="BF251" s="27" t="str">
        <f>IF($A251="","",(VLOOKUP($A251,ACOUSTIC_PIVOT_TABLE!$B$4:$AO$500,27,FALSE)))</f>
        <v/>
      </c>
      <c r="BG251" s="27" t="str">
        <f>IF($A251="","",(VLOOKUP($A251,ACOUSTIC_PIVOT_TABLE!$B$4:$AO$500,28,FALSE)))</f>
        <v/>
      </c>
      <c r="BH251" s="27" t="str">
        <f>IF($A251="","",(VLOOKUP($A251,ACOUSTIC_PIVOT_TABLE!$B$4:$AO$500,29,FALSE)))</f>
        <v/>
      </c>
      <c r="BI251" s="27" t="str">
        <f>IF($A251="","",(VLOOKUP($A251,ACOUSTIC_PIVOT_TABLE!$B$4:$AO$500,30,FALSE)))</f>
        <v/>
      </c>
      <c r="BJ251" s="27" t="str">
        <f>IF($A251="","",(VLOOKUP($A251,ACOUSTIC_PIVOT_TABLE!$B$4:$AO$500,31,FALSE)))</f>
        <v/>
      </c>
      <c r="BK251" s="27" t="str">
        <f>IF($A251="","",(VLOOKUP($A251,ACOUSTIC_PIVOT_TABLE!$B$4:$AO$500,32,FALSE)))</f>
        <v/>
      </c>
      <c r="BL251" s="27" t="str">
        <f>IF($A251="","",(VLOOKUP($A251,ACOUSTIC_PIVOT_TABLE!$B$4:$AO$500,33,FALSE)))</f>
        <v/>
      </c>
      <c r="BM251" s="27" t="str">
        <f>IF($A251="","",(VLOOKUP($A251,ACOUSTIC_PIVOT_TABLE!$B$4:$AO$500,34,FALSE)))</f>
        <v/>
      </c>
      <c r="BN251" s="27" t="str">
        <f>IF($A251="","",(VLOOKUP($A251,ACOUSTIC_PIVOT_TABLE!$B$4:$AO$500,35,FALSE)))</f>
        <v/>
      </c>
      <c r="BO251" s="27" t="str">
        <f>IF($A251="","",(VLOOKUP($A251,ACOUSTIC_PIVOT_TABLE!$B$4:$AO$500,36,FALSE)))</f>
        <v/>
      </c>
      <c r="BP251" s="27" t="str">
        <f>IF($A251="","",(VLOOKUP($A251,ACOUSTIC_PIVOT_TABLE!$B$4:$AO$500,37,FALSE)))</f>
        <v/>
      </c>
      <c r="BQ251" s="27" t="str">
        <f>IF($A251="","",(VLOOKUP($A251,ACOUSTIC_PIVOT_TABLE!$B$4:$AO$500,38,FALSE)))</f>
        <v/>
      </c>
      <c r="BR251" s="27" t="str">
        <f>IF($A251="","",(VLOOKUP($A251,ACOUSTIC_PIVOT_TABLE!$B$4:$AO$500,39,FALSE)))</f>
        <v/>
      </c>
      <c r="BS251" s="27" t="str">
        <f>IF($A251="","",(VLOOKUP($A251,ACOUSTIC_PIVOT_TABLE!$B$4:$AO$500,40,FALSE)))</f>
        <v/>
      </c>
    </row>
    <row r="252" spans="1:71" x14ac:dyDescent="0.25">
      <c r="A252" s="1" t="str">
        <f>IF(ACOUSTIC_PIVOT_TABLE!B254 = 0, "",ACOUSTIC_PIVOT_TABLE!B254)</f>
        <v/>
      </c>
      <c r="B252" s="1" t="str">
        <f>IF($A252="","",(VLOOKUP($A252,ACOUSTICS_COMBINED!$B$3:$AQ$501,21,FALSE)))</f>
        <v/>
      </c>
      <c r="C252" s="1" t="str">
        <f>IF($A252="","",(VLOOKUP($A252,ACOUSTICS_COMBINED!$B$3:$AQ$501,22,FALSE)))</f>
        <v/>
      </c>
      <c r="D252" s="1" t="str">
        <f>IF($A252="","",(VLOOKUP($A252,ACOUSTICS_COMBINED!$B$3:$AQ$501,12,FALSE)))</f>
        <v/>
      </c>
      <c r="E252" s="1" t="str">
        <f>IF($A252="","",(VLOOKUP($A252,ACOUSTICS_COMBINED!$B$3:$AQ$501,13,FALSE)))</f>
        <v/>
      </c>
      <c r="F252" s="1" t="str">
        <f>IF($A252="","",(VLOOKUP($A252,ACOUSTICS_COMBINED!$B$3:$AQ$501,14,FALSE)))</f>
        <v/>
      </c>
      <c r="G252" s="1" t="str">
        <f>IF($A252="","",(VLOOKUP($A252,ACOUSTICS_COMBINED!$B$3:$AQ$501,23,FALSE)))</f>
        <v/>
      </c>
      <c r="H252" s="1" t="str">
        <f>IF($A252="","",(VLOOKUP($A252,ACOUSTICS_COMBINED!$B$3:$AQ$501,24,FALSE)))</f>
        <v/>
      </c>
      <c r="I252" s="1" t="str">
        <f>IF($A252="","",(VLOOKUP($A252,ACOUSTICS_COMBINED!$B$3:$AQ$501,15,FALSE)))</f>
        <v/>
      </c>
      <c r="J252" s="1" t="str">
        <f>IF($A252="","",(VLOOKUP($A252,ACOUSTICS_COMBINED!$B$3:$AQ$501,16,FALSE)))</f>
        <v/>
      </c>
      <c r="K252" s="1" t="str">
        <f>IF($A252="","",(VLOOKUP($A252,ACOUSTICS_COMBINED!$B$3:$AQ$501,17,FALSE)))</f>
        <v/>
      </c>
      <c r="L252" s="1" t="str">
        <f>IF($A252="","",(VLOOKUP($A252,ACOUSTICS_COMBINED!$B$3:$AQ$501,18,FALSE)))</f>
        <v/>
      </c>
      <c r="M252" s="1" t="str">
        <f>IF($A252="","",(VLOOKUP($A252,ACOUSTICS_COMBINED!$B$3:$AQ$501,25,FALSE)))</f>
        <v/>
      </c>
      <c r="N252" s="16" t="str">
        <f>IF($A252="","",(VLOOKUP($A252,ACOUSTICS_COMBINED!$B$3:$AQ$501,19,FALSE)))</f>
        <v/>
      </c>
      <c r="O252" s="16" t="str">
        <f>IF($A252="","",(VLOOKUP($A252,ACOUSTICS_COMBINED!$B$3:$AQ$501,20,FALSE)))</f>
        <v/>
      </c>
      <c r="P252" s="1" t="str">
        <f>IF($A252="","",(VLOOKUP($A252,ACOUSTICS_COMBINED!$B$3:$AQ$501,26,FALSE)))</f>
        <v/>
      </c>
      <c r="Q252" s="1" t="str">
        <f>IF($A252="","",(VLOOKUP($A252,ACOUSTICS_COMBINED!$B$3:$AQ$501,27,FALSE)))</f>
        <v/>
      </c>
      <c r="R252" s="1" t="str">
        <f>IF($A252="","",(VLOOKUP($A252,ACOUSTICS_COMBINED!$B$3:$AQ$501,28,FALSE)))</f>
        <v/>
      </c>
      <c r="S252" s="1" t="str">
        <f>IF($A252="","",(VLOOKUP($A252,ACOUSTICS_COMBINED!$B$3:$AQ$501,29,FALSE)))</f>
        <v/>
      </c>
      <c r="T252" s="1" t="str">
        <f>IF($A252="","",(VLOOKUP($A252,ACOUSTICS_COMBINED!$B$3:$AQ$501,30,FALSE)))</f>
        <v/>
      </c>
      <c r="U252" s="1" t="str">
        <f>IF($A252="","",(VLOOKUP($A252,ACOUSTICS_COMBINED!$B$3:$AQ$501,31,FALSE)))</f>
        <v/>
      </c>
      <c r="V252" s="1" t="str">
        <f>IF($A252="","",(VLOOKUP($A252,ACOUSTICS_COMBINED!$B$3:$AQ$501,32,FALSE)))</f>
        <v/>
      </c>
      <c r="W252" s="1" t="str">
        <f>IF($A252="","",(VLOOKUP($A252,ACOUSTICS_COMBINED!$B$3:$AQ$501,33,FALSE)))</f>
        <v/>
      </c>
      <c r="X252" s="1" t="str">
        <f>IF($A252="","",(VLOOKUP($A252,ACOUSTICS_COMBINED!$B$3:$AQ$501,34,FALSE)))</f>
        <v/>
      </c>
      <c r="Y252" s="1" t="str">
        <f>IF($A252="","",(VLOOKUP($A252,ACOUSTICS_COMBINED!$B$3:$AQ$501,35,FALSE)))</f>
        <v/>
      </c>
      <c r="Z252" s="1" t="str">
        <f>IF($A252="","",(VLOOKUP($A252,ACOUSTICS_COMBINED!$B$3:$AQ$501,36,FALSE)))</f>
        <v/>
      </c>
      <c r="AA252" s="1" t="str">
        <f>IF($A252="","",(VLOOKUP($A252,ACOUSTICS_COMBINED!$B$3:$AQ$501,37,FALSE)))</f>
        <v/>
      </c>
      <c r="AB252" s="1" t="str">
        <f>IF($A252="","",(VLOOKUP($A252,ACOUSTICS_COMBINED!$B$3:$AQ$501,38,FALSE)))</f>
        <v/>
      </c>
      <c r="AC252" s="1" t="str">
        <f>IF($A252="","",(VLOOKUP($A252,ACOUSTICS_COMBINED!$B$3:$AQ$501,39,FALSE)))</f>
        <v/>
      </c>
      <c r="AD252" s="1" t="str">
        <f>IF($A252="","",(VLOOKUP($A252,ACOUSTICS_COMBINED!$B$3:$AQ$501,40,FALSE)))</f>
        <v/>
      </c>
      <c r="AE252" s="1" t="str">
        <f>IF($A252="","",(VLOOKUP($A252,ACOUSTICS_COMBINED!$B$3:$AQ$501,41,FALSE)))</f>
        <v/>
      </c>
      <c r="AF252" s="1" t="str">
        <f>IF($A252="","",(VLOOKUP($A252,ACOUSTICS_COMBINED!$B$3:$AQ$501,42,FALSE)))</f>
        <v/>
      </c>
      <c r="AG252" s="27" t="str">
        <f>IF($A252="","",(VLOOKUP($A252,ACOUSTIC_PIVOT_TABLE!$B$4:$AO$500,2,FALSE)))</f>
        <v/>
      </c>
      <c r="AH252" s="27" t="str">
        <f>IF($A252="","",(VLOOKUP($A252,ACOUSTIC_PIVOT_TABLE!$B$4:$AO$500,3,FALSE)))</f>
        <v/>
      </c>
      <c r="AI252" s="27" t="str">
        <f>IF($A252="","",(VLOOKUP($A252,ACOUSTIC_PIVOT_TABLE!$B$4:$AO$500,4,FALSE)))</f>
        <v/>
      </c>
      <c r="AJ252" s="27" t="str">
        <f>IF($A252="","",(VLOOKUP($A252,ACOUSTIC_PIVOT_TABLE!$B$4:$AO$500,5,FALSE)))</f>
        <v/>
      </c>
      <c r="AK252" s="27" t="str">
        <f>IF($A252="","",(VLOOKUP($A252,ACOUSTIC_PIVOT_TABLE!$B$4:$AO$500,6,FALSE)))</f>
        <v/>
      </c>
      <c r="AL252" s="27" t="str">
        <f>IF($A252="","",(VLOOKUP($A252,ACOUSTIC_PIVOT_TABLE!$B$4:$AO$500,7,FALSE)))</f>
        <v/>
      </c>
      <c r="AM252" s="27" t="str">
        <f>IF($A252="","",(VLOOKUP($A252,ACOUSTIC_PIVOT_TABLE!$B$4:$AO$500,8,FALSE)))</f>
        <v/>
      </c>
      <c r="AN252" s="27" t="str">
        <f>IF($A252="","",(VLOOKUP($A252,ACOUSTIC_PIVOT_TABLE!$B$4:$AO$500,9,FALSE)))</f>
        <v/>
      </c>
      <c r="AO252" s="27" t="str">
        <f>IF($A252="","",(VLOOKUP($A252,ACOUSTIC_PIVOT_TABLE!$B$4:$AO$500,10,FALSE)))</f>
        <v/>
      </c>
      <c r="AP252" s="27" t="str">
        <f>IF($A252="","",(VLOOKUP($A252,ACOUSTIC_PIVOT_TABLE!$B$4:$AO$500,11,FALSE)))</f>
        <v/>
      </c>
      <c r="AQ252" s="27" t="str">
        <f>IF($A252="","",(VLOOKUP($A252,ACOUSTIC_PIVOT_TABLE!$B$4:$AO$500,12,FALSE)))</f>
        <v/>
      </c>
      <c r="AR252" s="27" t="str">
        <f>IF($A252="","",(VLOOKUP($A252,ACOUSTIC_PIVOT_TABLE!$B$4:$AO$500,13,FALSE)))</f>
        <v/>
      </c>
      <c r="AS252" s="27" t="str">
        <f>IF($A252="","",(VLOOKUP($A252,ACOUSTIC_PIVOT_TABLE!$B$4:$AO$500,14,FALSE)))</f>
        <v/>
      </c>
      <c r="AT252" s="27" t="str">
        <f>IF($A252="","",(VLOOKUP($A252,ACOUSTIC_PIVOT_TABLE!$B$4:$AO$500,15,FALSE)))</f>
        <v/>
      </c>
      <c r="AU252" s="27" t="str">
        <f>IF($A252="","",(VLOOKUP($A252,ACOUSTIC_PIVOT_TABLE!$B$4:$AO$500,16,FALSE)))</f>
        <v/>
      </c>
      <c r="AV252" s="27" t="str">
        <f>IF($A252="","",(VLOOKUP($A252,ACOUSTIC_PIVOT_TABLE!$B$4:$AO$500,17,FALSE)))</f>
        <v/>
      </c>
      <c r="AW252" s="27" t="str">
        <f>IF($A252="","",(VLOOKUP($A252,ACOUSTIC_PIVOT_TABLE!$B$4:$AO$500,18,FALSE)))</f>
        <v/>
      </c>
      <c r="AX252" s="27" t="str">
        <f>IF($A252="","",(VLOOKUP($A252,ACOUSTIC_PIVOT_TABLE!$B$4:$AO$500,19,FALSE)))</f>
        <v/>
      </c>
      <c r="AY252" s="27" t="str">
        <f>IF($A252="","",(VLOOKUP($A252,ACOUSTIC_PIVOT_TABLE!$B$4:$AO$500,20,FALSE)))</f>
        <v/>
      </c>
      <c r="AZ252" s="27" t="str">
        <f>IF($A252="","",(VLOOKUP($A252,ACOUSTIC_PIVOT_TABLE!$B$4:$AO$500,21,FALSE)))</f>
        <v/>
      </c>
      <c r="BA252" s="27" t="str">
        <f>IF($A252="","",(VLOOKUP($A252,ACOUSTIC_PIVOT_TABLE!$B$4:$AO$500,22,FALSE)))</f>
        <v/>
      </c>
      <c r="BB252" s="27" t="str">
        <f>IF($A252="","",(VLOOKUP($A252,ACOUSTIC_PIVOT_TABLE!$B$4:$AO$500,23,FALSE)))</f>
        <v/>
      </c>
      <c r="BC252" s="27" t="str">
        <f>IF($A252="","",(VLOOKUP($A252,ACOUSTIC_PIVOT_TABLE!$B$4:$AO$500,24,FALSE)))</f>
        <v/>
      </c>
      <c r="BD252" s="27" t="str">
        <f>IF($A252="","",(VLOOKUP($A252,ACOUSTIC_PIVOT_TABLE!$B$4:$AO$500,25,FALSE)))</f>
        <v/>
      </c>
      <c r="BE252" s="27" t="str">
        <f>IF($A252="","",(VLOOKUP($A252,ACOUSTIC_PIVOT_TABLE!$B$4:$AO$500,26,FALSE)))</f>
        <v/>
      </c>
      <c r="BF252" s="27" t="str">
        <f>IF($A252="","",(VLOOKUP($A252,ACOUSTIC_PIVOT_TABLE!$B$4:$AO$500,27,FALSE)))</f>
        <v/>
      </c>
      <c r="BG252" s="27" t="str">
        <f>IF($A252="","",(VLOOKUP($A252,ACOUSTIC_PIVOT_TABLE!$B$4:$AO$500,28,FALSE)))</f>
        <v/>
      </c>
      <c r="BH252" s="27" t="str">
        <f>IF($A252="","",(VLOOKUP($A252,ACOUSTIC_PIVOT_TABLE!$B$4:$AO$500,29,FALSE)))</f>
        <v/>
      </c>
      <c r="BI252" s="27" t="str">
        <f>IF($A252="","",(VLOOKUP($A252,ACOUSTIC_PIVOT_TABLE!$B$4:$AO$500,30,FALSE)))</f>
        <v/>
      </c>
      <c r="BJ252" s="27" t="str">
        <f>IF($A252="","",(VLOOKUP($A252,ACOUSTIC_PIVOT_TABLE!$B$4:$AO$500,31,FALSE)))</f>
        <v/>
      </c>
      <c r="BK252" s="27" t="str">
        <f>IF($A252="","",(VLOOKUP($A252,ACOUSTIC_PIVOT_TABLE!$B$4:$AO$500,32,FALSE)))</f>
        <v/>
      </c>
      <c r="BL252" s="27" t="str">
        <f>IF($A252="","",(VLOOKUP($A252,ACOUSTIC_PIVOT_TABLE!$B$4:$AO$500,33,FALSE)))</f>
        <v/>
      </c>
      <c r="BM252" s="27" t="str">
        <f>IF($A252="","",(VLOOKUP($A252,ACOUSTIC_PIVOT_TABLE!$B$4:$AO$500,34,FALSE)))</f>
        <v/>
      </c>
      <c r="BN252" s="27" t="str">
        <f>IF($A252="","",(VLOOKUP($A252,ACOUSTIC_PIVOT_TABLE!$B$4:$AO$500,35,FALSE)))</f>
        <v/>
      </c>
      <c r="BO252" s="27" t="str">
        <f>IF($A252="","",(VLOOKUP($A252,ACOUSTIC_PIVOT_TABLE!$B$4:$AO$500,36,FALSE)))</f>
        <v/>
      </c>
      <c r="BP252" s="27" t="str">
        <f>IF($A252="","",(VLOOKUP($A252,ACOUSTIC_PIVOT_TABLE!$B$4:$AO$500,37,FALSE)))</f>
        <v/>
      </c>
      <c r="BQ252" s="27" t="str">
        <f>IF($A252="","",(VLOOKUP($A252,ACOUSTIC_PIVOT_TABLE!$B$4:$AO$500,38,FALSE)))</f>
        <v/>
      </c>
      <c r="BR252" s="27" t="str">
        <f>IF($A252="","",(VLOOKUP($A252,ACOUSTIC_PIVOT_TABLE!$B$4:$AO$500,39,FALSE)))</f>
        <v/>
      </c>
      <c r="BS252" s="27" t="str">
        <f>IF($A252="","",(VLOOKUP($A252,ACOUSTIC_PIVOT_TABLE!$B$4:$AO$500,40,FALSE)))</f>
        <v/>
      </c>
    </row>
    <row r="253" spans="1:71" x14ac:dyDescent="0.25">
      <c r="A253" s="1" t="str">
        <f>IF(ACOUSTIC_PIVOT_TABLE!B255 = 0, "",ACOUSTIC_PIVOT_TABLE!B255)</f>
        <v/>
      </c>
      <c r="B253" s="1" t="str">
        <f>IF($A253="","",(VLOOKUP($A253,ACOUSTICS_COMBINED!$B$3:$AQ$501,21,FALSE)))</f>
        <v/>
      </c>
      <c r="C253" s="1" t="str">
        <f>IF($A253="","",(VLOOKUP($A253,ACOUSTICS_COMBINED!$B$3:$AQ$501,22,FALSE)))</f>
        <v/>
      </c>
      <c r="D253" s="1" t="str">
        <f>IF($A253="","",(VLOOKUP($A253,ACOUSTICS_COMBINED!$B$3:$AQ$501,12,FALSE)))</f>
        <v/>
      </c>
      <c r="E253" s="1" t="str">
        <f>IF($A253="","",(VLOOKUP($A253,ACOUSTICS_COMBINED!$B$3:$AQ$501,13,FALSE)))</f>
        <v/>
      </c>
      <c r="F253" s="1" t="str">
        <f>IF($A253="","",(VLOOKUP($A253,ACOUSTICS_COMBINED!$B$3:$AQ$501,14,FALSE)))</f>
        <v/>
      </c>
      <c r="G253" s="1" t="str">
        <f>IF($A253="","",(VLOOKUP($A253,ACOUSTICS_COMBINED!$B$3:$AQ$501,23,FALSE)))</f>
        <v/>
      </c>
      <c r="H253" s="1" t="str">
        <f>IF($A253="","",(VLOOKUP($A253,ACOUSTICS_COMBINED!$B$3:$AQ$501,24,FALSE)))</f>
        <v/>
      </c>
      <c r="I253" s="1" t="str">
        <f>IF($A253="","",(VLOOKUP($A253,ACOUSTICS_COMBINED!$B$3:$AQ$501,15,FALSE)))</f>
        <v/>
      </c>
      <c r="J253" s="1" t="str">
        <f>IF($A253="","",(VLOOKUP($A253,ACOUSTICS_COMBINED!$B$3:$AQ$501,16,FALSE)))</f>
        <v/>
      </c>
      <c r="K253" s="1" t="str">
        <f>IF($A253="","",(VLOOKUP($A253,ACOUSTICS_COMBINED!$B$3:$AQ$501,17,FALSE)))</f>
        <v/>
      </c>
      <c r="L253" s="1" t="str">
        <f>IF($A253="","",(VLOOKUP($A253,ACOUSTICS_COMBINED!$B$3:$AQ$501,18,FALSE)))</f>
        <v/>
      </c>
      <c r="M253" s="1" t="str">
        <f>IF($A253="","",(VLOOKUP($A253,ACOUSTICS_COMBINED!$B$3:$AQ$501,25,FALSE)))</f>
        <v/>
      </c>
      <c r="N253" s="16" t="str">
        <f>IF($A253="","",(VLOOKUP($A253,ACOUSTICS_COMBINED!$B$3:$AQ$501,19,FALSE)))</f>
        <v/>
      </c>
      <c r="O253" s="16" t="str">
        <f>IF($A253="","",(VLOOKUP($A253,ACOUSTICS_COMBINED!$B$3:$AQ$501,20,FALSE)))</f>
        <v/>
      </c>
      <c r="P253" s="1" t="str">
        <f>IF($A253="","",(VLOOKUP($A253,ACOUSTICS_COMBINED!$B$3:$AQ$501,26,FALSE)))</f>
        <v/>
      </c>
      <c r="Q253" s="1" t="str">
        <f>IF($A253="","",(VLOOKUP($A253,ACOUSTICS_COMBINED!$B$3:$AQ$501,27,FALSE)))</f>
        <v/>
      </c>
      <c r="R253" s="1" t="str">
        <f>IF($A253="","",(VLOOKUP($A253,ACOUSTICS_COMBINED!$B$3:$AQ$501,28,FALSE)))</f>
        <v/>
      </c>
      <c r="S253" s="1" t="str">
        <f>IF($A253="","",(VLOOKUP($A253,ACOUSTICS_COMBINED!$B$3:$AQ$501,29,FALSE)))</f>
        <v/>
      </c>
      <c r="T253" s="1" t="str">
        <f>IF($A253="","",(VLOOKUP($A253,ACOUSTICS_COMBINED!$B$3:$AQ$501,30,FALSE)))</f>
        <v/>
      </c>
      <c r="U253" s="1" t="str">
        <f>IF($A253="","",(VLOOKUP($A253,ACOUSTICS_COMBINED!$B$3:$AQ$501,31,FALSE)))</f>
        <v/>
      </c>
      <c r="V253" s="1" t="str">
        <f>IF($A253="","",(VLOOKUP($A253,ACOUSTICS_COMBINED!$B$3:$AQ$501,32,FALSE)))</f>
        <v/>
      </c>
      <c r="W253" s="1" t="str">
        <f>IF($A253="","",(VLOOKUP($A253,ACOUSTICS_COMBINED!$B$3:$AQ$501,33,FALSE)))</f>
        <v/>
      </c>
      <c r="X253" s="1" t="str">
        <f>IF($A253="","",(VLOOKUP($A253,ACOUSTICS_COMBINED!$B$3:$AQ$501,34,FALSE)))</f>
        <v/>
      </c>
      <c r="Y253" s="1" t="str">
        <f>IF($A253="","",(VLOOKUP($A253,ACOUSTICS_COMBINED!$B$3:$AQ$501,35,FALSE)))</f>
        <v/>
      </c>
      <c r="Z253" s="1" t="str">
        <f>IF($A253="","",(VLOOKUP($A253,ACOUSTICS_COMBINED!$B$3:$AQ$501,36,FALSE)))</f>
        <v/>
      </c>
      <c r="AA253" s="1" t="str">
        <f>IF($A253="","",(VLOOKUP($A253,ACOUSTICS_COMBINED!$B$3:$AQ$501,37,FALSE)))</f>
        <v/>
      </c>
      <c r="AB253" s="1" t="str">
        <f>IF($A253="","",(VLOOKUP($A253,ACOUSTICS_COMBINED!$B$3:$AQ$501,38,FALSE)))</f>
        <v/>
      </c>
      <c r="AC253" s="1" t="str">
        <f>IF($A253="","",(VLOOKUP($A253,ACOUSTICS_COMBINED!$B$3:$AQ$501,39,FALSE)))</f>
        <v/>
      </c>
      <c r="AD253" s="1" t="str">
        <f>IF($A253="","",(VLOOKUP($A253,ACOUSTICS_COMBINED!$B$3:$AQ$501,40,FALSE)))</f>
        <v/>
      </c>
      <c r="AE253" s="1" t="str">
        <f>IF($A253="","",(VLOOKUP($A253,ACOUSTICS_COMBINED!$B$3:$AQ$501,41,FALSE)))</f>
        <v/>
      </c>
      <c r="AF253" s="1" t="str">
        <f>IF($A253="","",(VLOOKUP($A253,ACOUSTICS_COMBINED!$B$3:$AQ$501,42,FALSE)))</f>
        <v/>
      </c>
      <c r="AG253" s="27" t="str">
        <f>IF($A253="","",(VLOOKUP($A253,ACOUSTIC_PIVOT_TABLE!$B$4:$AO$500,2,FALSE)))</f>
        <v/>
      </c>
      <c r="AH253" s="27" t="str">
        <f>IF($A253="","",(VLOOKUP($A253,ACOUSTIC_PIVOT_TABLE!$B$4:$AO$500,3,FALSE)))</f>
        <v/>
      </c>
      <c r="AI253" s="27" t="str">
        <f>IF($A253="","",(VLOOKUP($A253,ACOUSTIC_PIVOT_TABLE!$B$4:$AO$500,4,FALSE)))</f>
        <v/>
      </c>
      <c r="AJ253" s="27" t="str">
        <f>IF($A253="","",(VLOOKUP($A253,ACOUSTIC_PIVOT_TABLE!$B$4:$AO$500,5,FALSE)))</f>
        <v/>
      </c>
      <c r="AK253" s="27" t="str">
        <f>IF($A253="","",(VLOOKUP($A253,ACOUSTIC_PIVOT_TABLE!$B$4:$AO$500,6,FALSE)))</f>
        <v/>
      </c>
      <c r="AL253" s="27" t="str">
        <f>IF($A253="","",(VLOOKUP($A253,ACOUSTIC_PIVOT_TABLE!$B$4:$AO$500,7,FALSE)))</f>
        <v/>
      </c>
      <c r="AM253" s="27" t="str">
        <f>IF($A253="","",(VLOOKUP($A253,ACOUSTIC_PIVOT_TABLE!$B$4:$AO$500,8,FALSE)))</f>
        <v/>
      </c>
      <c r="AN253" s="27" t="str">
        <f>IF($A253="","",(VLOOKUP($A253,ACOUSTIC_PIVOT_TABLE!$B$4:$AO$500,9,FALSE)))</f>
        <v/>
      </c>
      <c r="AO253" s="27" t="str">
        <f>IF($A253="","",(VLOOKUP($A253,ACOUSTIC_PIVOT_TABLE!$B$4:$AO$500,10,FALSE)))</f>
        <v/>
      </c>
      <c r="AP253" s="27" t="str">
        <f>IF($A253="","",(VLOOKUP($A253,ACOUSTIC_PIVOT_TABLE!$B$4:$AO$500,11,FALSE)))</f>
        <v/>
      </c>
      <c r="AQ253" s="27" t="str">
        <f>IF($A253="","",(VLOOKUP($A253,ACOUSTIC_PIVOT_TABLE!$B$4:$AO$500,12,FALSE)))</f>
        <v/>
      </c>
      <c r="AR253" s="27" t="str">
        <f>IF($A253="","",(VLOOKUP($A253,ACOUSTIC_PIVOT_TABLE!$B$4:$AO$500,13,FALSE)))</f>
        <v/>
      </c>
      <c r="AS253" s="27" t="str">
        <f>IF($A253="","",(VLOOKUP($A253,ACOUSTIC_PIVOT_TABLE!$B$4:$AO$500,14,FALSE)))</f>
        <v/>
      </c>
      <c r="AT253" s="27" t="str">
        <f>IF($A253="","",(VLOOKUP($A253,ACOUSTIC_PIVOT_TABLE!$B$4:$AO$500,15,FALSE)))</f>
        <v/>
      </c>
      <c r="AU253" s="27" t="str">
        <f>IF($A253="","",(VLOOKUP($A253,ACOUSTIC_PIVOT_TABLE!$B$4:$AO$500,16,FALSE)))</f>
        <v/>
      </c>
      <c r="AV253" s="27" t="str">
        <f>IF($A253="","",(VLOOKUP($A253,ACOUSTIC_PIVOT_TABLE!$B$4:$AO$500,17,FALSE)))</f>
        <v/>
      </c>
      <c r="AW253" s="27" t="str">
        <f>IF($A253="","",(VLOOKUP($A253,ACOUSTIC_PIVOT_TABLE!$B$4:$AO$500,18,FALSE)))</f>
        <v/>
      </c>
      <c r="AX253" s="27" t="str">
        <f>IF($A253="","",(VLOOKUP($A253,ACOUSTIC_PIVOT_TABLE!$B$4:$AO$500,19,FALSE)))</f>
        <v/>
      </c>
      <c r="AY253" s="27" t="str">
        <f>IF($A253="","",(VLOOKUP($A253,ACOUSTIC_PIVOT_TABLE!$B$4:$AO$500,20,FALSE)))</f>
        <v/>
      </c>
      <c r="AZ253" s="27" t="str">
        <f>IF($A253="","",(VLOOKUP($A253,ACOUSTIC_PIVOT_TABLE!$B$4:$AO$500,21,FALSE)))</f>
        <v/>
      </c>
      <c r="BA253" s="27" t="str">
        <f>IF($A253="","",(VLOOKUP($A253,ACOUSTIC_PIVOT_TABLE!$B$4:$AO$500,22,FALSE)))</f>
        <v/>
      </c>
      <c r="BB253" s="27" t="str">
        <f>IF($A253="","",(VLOOKUP($A253,ACOUSTIC_PIVOT_TABLE!$B$4:$AO$500,23,FALSE)))</f>
        <v/>
      </c>
      <c r="BC253" s="27" t="str">
        <f>IF($A253="","",(VLOOKUP($A253,ACOUSTIC_PIVOT_TABLE!$B$4:$AO$500,24,FALSE)))</f>
        <v/>
      </c>
      <c r="BD253" s="27" t="str">
        <f>IF($A253="","",(VLOOKUP($A253,ACOUSTIC_PIVOT_TABLE!$B$4:$AO$500,25,FALSE)))</f>
        <v/>
      </c>
      <c r="BE253" s="27" t="str">
        <f>IF($A253="","",(VLOOKUP($A253,ACOUSTIC_PIVOT_TABLE!$B$4:$AO$500,26,FALSE)))</f>
        <v/>
      </c>
      <c r="BF253" s="27" t="str">
        <f>IF($A253="","",(VLOOKUP($A253,ACOUSTIC_PIVOT_TABLE!$B$4:$AO$500,27,FALSE)))</f>
        <v/>
      </c>
      <c r="BG253" s="27" t="str">
        <f>IF($A253="","",(VLOOKUP($A253,ACOUSTIC_PIVOT_TABLE!$B$4:$AO$500,28,FALSE)))</f>
        <v/>
      </c>
      <c r="BH253" s="27" t="str">
        <f>IF($A253="","",(VLOOKUP($A253,ACOUSTIC_PIVOT_TABLE!$B$4:$AO$500,29,FALSE)))</f>
        <v/>
      </c>
      <c r="BI253" s="27" t="str">
        <f>IF($A253="","",(VLOOKUP($A253,ACOUSTIC_PIVOT_TABLE!$B$4:$AO$500,30,FALSE)))</f>
        <v/>
      </c>
      <c r="BJ253" s="27" t="str">
        <f>IF($A253="","",(VLOOKUP($A253,ACOUSTIC_PIVOT_TABLE!$B$4:$AO$500,31,FALSE)))</f>
        <v/>
      </c>
      <c r="BK253" s="27" t="str">
        <f>IF($A253="","",(VLOOKUP($A253,ACOUSTIC_PIVOT_TABLE!$B$4:$AO$500,32,FALSE)))</f>
        <v/>
      </c>
      <c r="BL253" s="27" t="str">
        <f>IF($A253="","",(VLOOKUP($A253,ACOUSTIC_PIVOT_TABLE!$B$4:$AO$500,33,FALSE)))</f>
        <v/>
      </c>
      <c r="BM253" s="27" t="str">
        <f>IF($A253="","",(VLOOKUP($A253,ACOUSTIC_PIVOT_TABLE!$B$4:$AO$500,34,FALSE)))</f>
        <v/>
      </c>
      <c r="BN253" s="27" t="str">
        <f>IF($A253="","",(VLOOKUP($A253,ACOUSTIC_PIVOT_TABLE!$B$4:$AO$500,35,FALSE)))</f>
        <v/>
      </c>
      <c r="BO253" s="27" t="str">
        <f>IF($A253="","",(VLOOKUP($A253,ACOUSTIC_PIVOT_TABLE!$B$4:$AO$500,36,FALSE)))</f>
        <v/>
      </c>
      <c r="BP253" s="27" t="str">
        <f>IF($A253="","",(VLOOKUP($A253,ACOUSTIC_PIVOT_TABLE!$B$4:$AO$500,37,FALSE)))</f>
        <v/>
      </c>
      <c r="BQ253" s="27" t="str">
        <f>IF($A253="","",(VLOOKUP($A253,ACOUSTIC_PIVOT_TABLE!$B$4:$AO$500,38,FALSE)))</f>
        <v/>
      </c>
      <c r="BR253" s="27" t="str">
        <f>IF($A253="","",(VLOOKUP($A253,ACOUSTIC_PIVOT_TABLE!$B$4:$AO$500,39,FALSE)))</f>
        <v/>
      </c>
      <c r="BS253" s="27" t="str">
        <f>IF($A253="","",(VLOOKUP($A253,ACOUSTIC_PIVOT_TABLE!$B$4:$AO$500,40,FALSE)))</f>
        <v/>
      </c>
    </row>
    <row r="254" spans="1:71" x14ac:dyDescent="0.25">
      <c r="A254" s="1" t="str">
        <f>IF(ACOUSTIC_PIVOT_TABLE!B256 = 0, "",ACOUSTIC_PIVOT_TABLE!B256)</f>
        <v/>
      </c>
      <c r="B254" s="1" t="str">
        <f>IF($A254="","",(VLOOKUP($A254,ACOUSTICS_COMBINED!$B$3:$AQ$501,21,FALSE)))</f>
        <v/>
      </c>
      <c r="C254" s="1" t="str">
        <f>IF($A254="","",(VLOOKUP($A254,ACOUSTICS_COMBINED!$B$3:$AQ$501,22,FALSE)))</f>
        <v/>
      </c>
      <c r="D254" s="1" t="str">
        <f>IF($A254="","",(VLOOKUP($A254,ACOUSTICS_COMBINED!$B$3:$AQ$501,12,FALSE)))</f>
        <v/>
      </c>
      <c r="E254" s="1" t="str">
        <f>IF($A254="","",(VLOOKUP($A254,ACOUSTICS_COMBINED!$B$3:$AQ$501,13,FALSE)))</f>
        <v/>
      </c>
      <c r="F254" s="1" t="str">
        <f>IF($A254="","",(VLOOKUP($A254,ACOUSTICS_COMBINED!$B$3:$AQ$501,14,FALSE)))</f>
        <v/>
      </c>
      <c r="G254" s="1" t="str">
        <f>IF($A254="","",(VLOOKUP($A254,ACOUSTICS_COMBINED!$B$3:$AQ$501,23,FALSE)))</f>
        <v/>
      </c>
      <c r="H254" s="1" t="str">
        <f>IF($A254="","",(VLOOKUP($A254,ACOUSTICS_COMBINED!$B$3:$AQ$501,24,FALSE)))</f>
        <v/>
      </c>
      <c r="I254" s="1" t="str">
        <f>IF($A254="","",(VLOOKUP($A254,ACOUSTICS_COMBINED!$B$3:$AQ$501,15,FALSE)))</f>
        <v/>
      </c>
      <c r="J254" s="1" t="str">
        <f>IF($A254="","",(VLOOKUP($A254,ACOUSTICS_COMBINED!$B$3:$AQ$501,16,FALSE)))</f>
        <v/>
      </c>
      <c r="K254" s="1" t="str">
        <f>IF($A254="","",(VLOOKUP($A254,ACOUSTICS_COMBINED!$B$3:$AQ$501,17,FALSE)))</f>
        <v/>
      </c>
      <c r="L254" s="1" t="str">
        <f>IF($A254="","",(VLOOKUP($A254,ACOUSTICS_COMBINED!$B$3:$AQ$501,18,FALSE)))</f>
        <v/>
      </c>
      <c r="M254" s="1" t="str">
        <f>IF($A254="","",(VLOOKUP($A254,ACOUSTICS_COMBINED!$B$3:$AQ$501,25,FALSE)))</f>
        <v/>
      </c>
      <c r="N254" s="16" t="str">
        <f>IF($A254="","",(VLOOKUP($A254,ACOUSTICS_COMBINED!$B$3:$AQ$501,19,FALSE)))</f>
        <v/>
      </c>
      <c r="O254" s="16" t="str">
        <f>IF($A254="","",(VLOOKUP($A254,ACOUSTICS_COMBINED!$B$3:$AQ$501,20,FALSE)))</f>
        <v/>
      </c>
      <c r="P254" s="1" t="str">
        <f>IF($A254="","",(VLOOKUP($A254,ACOUSTICS_COMBINED!$B$3:$AQ$501,26,FALSE)))</f>
        <v/>
      </c>
      <c r="Q254" s="1" t="str">
        <f>IF($A254="","",(VLOOKUP($A254,ACOUSTICS_COMBINED!$B$3:$AQ$501,27,FALSE)))</f>
        <v/>
      </c>
      <c r="R254" s="1" t="str">
        <f>IF($A254="","",(VLOOKUP($A254,ACOUSTICS_COMBINED!$B$3:$AQ$501,28,FALSE)))</f>
        <v/>
      </c>
      <c r="S254" s="1" t="str">
        <f>IF($A254="","",(VLOOKUP($A254,ACOUSTICS_COMBINED!$B$3:$AQ$501,29,FALSE)))</f>
        <v/>
      </c>
      <c r="T254" s="1" t="str">
        <f>IF($A254="","",(VLOOKUP($A254,ACOUSTICS_COMBINED!$B$3:$AQ$501,30,FALSE)))</f>
        <v/>
      </c>
      <c r="U254" s="1" t="str">
        <f>IF($A254="","",(VLOOKUP($A254,ACOUSTICS_COMBINED!$B$3:$AQ$501,31,FALSE)))</f>
        <v/>
      </c>
      <c r="V254" s="1" t="str">
        <f>IF($A254="","",(VLOOKUP($A254,ACOUSTICS_COMBINED!$B$3:$AQ$501,32,FALSE)))</f>
        <v/>
      </c>
      <c r="W254" s="1" t="str">
        <f>IF($A254="","",(VLOOKUP($A254,ACOUSTICS_COMBINED!$B$3:$AQ$501,33,FALSE)))</f>
        <v/>
      </c>
      <c r="X254" s="1" t="str">
        <f>IF($A254="","",(VLOOKUP($A254,ACOUSTICS_COMBINED!$B$3:$AQ$501,34,FALSE)))</f>
        <v/>
      </c>
      <c r="Y254" s="1" t="str">
        <f>IF($A254="","",(VLOOKUP($A254,ACOUSTICS_COMBINED!$B$3:$AQ$501,35,FALSE)))</f>
        <v/>
      </c>
      <c r="Z254" s="1" t="str">
        <f>IF($A254="","",(VLOOKUP($A254,ACOUSTICS_COMBINED!$B$3:$AQ$501,36,FALSE)))</f>
        <v/>
      </c>
      <c r="AA254" s="1" t="str">
        <f>IF($A254="","",(VLOOKUP($A254,ACOUSTICS_COMBINED!$B$3:$AQ$501,37,FALSE)))</f>
        <v/>
      </c>
      <c r="AB254" s="1" t="str">
        <f>IF($A254="","",(VLOOKUP($A254,ACOUSTICS_COMBINED!$B$3:$AQ$501,38,FALSE)))</f>
        <v/>
      </c>
      <c r="AC254" s="1" t="str">
        <f>IF($A254="","",(VLOOKUP($A254,ACOUSTICS_COMBINED!$B$3:$AQ$501,39,FALSE)))</f>
        <v/>
      </c>
      <c r="AD254" s="1" t="str">
        <f>IF($A254="","",(VLOOKUP($A254,ACOUSTICS_COMBINED!$B$3:$AQ$501,40,FALSE)))</f>
        <v/>
      </c>
      <c r="AE254" s="1" t="str">
        <f>IF($A254="","",(VLOOKUP($A254,ACOUSTICS_COMBINED!$B$3:$AQ$501,41,FALSE)))</f>
        <v/>
      </c>
      <c r="AF254" s="1" t="str">
        <f>IF($A254="","",(VLOOKUP($A254,ACOUSTICS_COMBINED!$B$3:$AQ$501,42,FALSE)))</f>
        <v/>
      </c>
      <c r="AG254" s="27" t="str">
        <f>IF($A254="","",(VLOOKUP($A254,ACOUSTIC_PIVOT_TABLE!$B$4:$AO$500,2,FALSE)))</f>
        <v/>
      </c>
      <c r="AH254" s="27" t="str">
        <f>IF($A254="","",(VLOOKUP($A254,ACOUSTIC_PIVOT_TABLE!$B$4:$AO$500,3,FALSE)))</f>
        <v/>
      </c>
      <c r="AI254" s="27" t="str">
        <f>IF($A254="","",(VLOOKUP($A254,ACOUSTIC_PIVOT_TABLE!$B$4:$AO$500,4,FALSE)))</f>
        <v/>
      </c>
      <c r="AJ254" s="27" t="str">
        <f>IF($A254="","",(VLOOKUP($A254,ACOUSTIC_PIVOT_TABLE!$B$4:$AO$500,5,FALSE)))</f>
        <v/>
      </c>
      <c r="AK254" s="27" t="str">
        <f>IF($A254="","",(VLOOKUP($A254,ACOUSTIC_PIVOT_TABLE!$B$4:$AO$500,6,FALSE)))</f>
        <v/>
      </c>
      <c r="AL254" s="27" t="str">
        <f>IF($A254="","",(VLOOKUP($A254,ACOUSTIC_PIVOT_TABLE!$B$4:$AO$500,7,FALSE)))</f>
        <v/>
      </c>
      <c r="AM254" s="27" t="str">
        <f>IF($A254="","",(VLOOKUP($A254,ACOUSTIC_PIVOT_TABLE!$B$4:$AO$500,8,FALSE)))</f>
        <v/>
      </c>
      <c r="AN254" s="27" t="str">
        <f>IF($A254="","",(VLOOKUP($A254,ACOUSTIC_PIVOT_TABLE!$B$4:$AO$500,9,FALSE)))</f>
        <v/>
      </c>
      <c r="AO254" s="27" t="str">
        <f>IF($A254="","",(VLOOKUP($A254,ACOUSTIC_PIVOT_TABLE!$B$4:$AO$500,10,FALSE)))</f>
        <v/>
      </c>
      <c r="AP254" s="27" t="str">
        <f>IF($A254="","",(VLOOKUP($A254,ACOUSTIC_PIVOT_TABLE!$B$4:$AO$500,11,FALSE)))</f>
        <v/>
      </c>
      <c r="AQ254" s="27" t="str">
        <f>IF($A254="","",(VLOOKUP($A254,ACOUSTIC_PIVOT_TABLE!$B$4:$AO$500,12,FALSE)))</f>
        <v/>
      </c>
      <c r="AR254" s="27" t="str">
        <f>IF($A254="","",(VLOOKUP($A254,ACOUSTIC_PIVOT_TABLE!$B$4:$AO$500,13,FALSE)))</f>
        <v/>
      </c>
      <c r="AS254" s="27" t="str">
        <f>IF($A254="","",(VLOOKUP($A254,ACOUSTIC_PIVOT_TABLE!$B$4:$AO$500,14,FALSE)))</f>
        <v/>
      </c>
      <c r="AT254" s="27" t="str">
        <f>IF($A254="","",(VLOOKUP($A254,ACOUSTIC_PIVOT_TABLE!$B$4:$AO$500,15,FALSE)))</f>
        <v/>
      </c>
      <c r="AU254" s="27" t="str">
        <f>IF($A254="","",(VLOOKUP($A254,ACOUSTIC_PIVOT_TABLE!$B$4:$AO$500,16,FALSE)))</f>
        <v/>
      </c>
      <c r="AV254" s="27" t="str">
        <f>IF($A254="","",(VLOOKUP($A254,ACOUSTIC_PIVOT_TABLE!$B$4:$AO$500,17,FALSE)))</f>
        <v/>
      </c>
      <c r="AW254" s="27" t="str">
        <f>IF($A254="","",(VLOOKUP($A254,ACOUSTIC_PIVOT_TABLE!$B$4:$AO$500,18,FALSE)))</f>
        <v/>
      </c>
      <c r="AX254" s="27" t="str">
        <f>IF($A254="","",(VLOOKUP($A254,ACOUSTIC_PIVOT_TABLE!$B$4:$AO$500,19,FALSE)))</f>
        <v/>
      </c>
      <c r="AY254" s="27" t="str">
        <f>IF($A254="","",(VLOOKUP($A254,ACOUSTIC_PIVOT_TABLE!$B$4:$AO$500,20,FALSE)))</f>
        <v/>
      </c>
      <c r="AZ254" s="27" t="str">
        <f>IF($A254="","",(VLOOKUP($A254,ACOUSTIC_PIVOT_TABLE!$B$4:$AO$500,21,FALSE)))</f>
        <v/>
      </c>
      <c r="BA254" s="27" t="str">
        <f>IF($A254="","",(VLOOKUP($A254,ACOUSTIC_PIVOT_TABLE!$B$4:$AO$500,22,FALSE)))</f>
        <v/>
      </c>
      <c r="BB254" s="27" t="str">
        <f>IF($A254="","",(VLOOKUP($A254,ACOUSTIC_PIVOT_TABLE!$B$4:$AO$500,23,FALSE)))</f>
        <v/>
      </c>
      <c r="BC254" s="27" t="str">
        <f>IF($A254="","",(VLOOKUP($A254,ACOUSTIC_PIVOT_TABLE!$B$4:$AO$500,24,FALSE)))</f>
        <v/>
      </c>
      <c r="BD254" s="27" t="str">
        <f>IF($A254="","",(VLOOKUP($A254,ACOUSTIC_PIVOT_TABLE!$B$4:$AO$500,25,FALSE)))</f>
        <v/>
      </c>
      <c r="BE254" s="27" t="str">
        <f>IF($A254="","",(VLOOKUP($A254,ACOUSTIC_PIVOT_TABLE!$B$4:$AO$500,26,FALSE)))</f>
        <v/>
      </c>
      <c r="BF254" s="27" t="str">
        <f>IF($A254="","",(VLOOKUP($A254,ACOUSTIC_PIVOT_TABLE!$B$4:$AO$500,27,FALSE)))</f>
        <v/>
      </c>
      <c r="BG254" s="27" t="str">
        <f>IF($A254="","",(VLOOKUP($A254,ACOUSTIC_PIVOT_TABLE!$B$4:$AO$500,28,FALSE)))</f>
        <v/>
      </c>
      <c r="BH254" s="27" t="str">
        <f>IF($A254="","",(VLOOKUP($A254,ACOUSTIC_PIVOT_TABLE!$B$4:$AO$500,29,FALSE)))</f>
        <v/>
      </c>
      <c r="BI254" s="27" t="str">
        <f>IF($A254="","",(VLOOKUP($A254,ACOUSTIC_PIVOT_TABLE!$B$4:$AO$500,30,FALSE)))</f>
        <v/>
      </c>
      <c r="BJ254" s="27" t="str">
        <f>IF($A254="","",(VLOOKUP($A254,ACOUSTIC_PIVOT_TABLE!$B$4:$AO$500,31,FALSE)))</f>
        <v/>
      </c>
      <c r="BK254" s="27" t="str">
        <f>IF($A254="","",(VLOOKUP($A254,ACOUSTIC_PIVOT_TABLE!$B$4:$AO$500,32,FALSE)))</f>
        <v/>
      </c>
      <c r="BL254" s="27" t="str">
        <f>IF($A254="","",(VLOOKUP($A254,ACOUSTIC_PIVOT_TABLE!$B$4:$AO$500,33,FALSE)))</f>
        <v/>
      </c>
      <c r="BM254" s="27" t="str">
        <f>IF($A254="","",(VLOOKUP($A254,ACOUSTIC_PIVOT_TABLE!$B$4:$AO$500,34,FALSE)))</f>
        <v/>
      </c>
      <c r="BN254" s="27" t="str">
        <f>IF($A254="","",(VLOOKUP($A254,ACOUSTIC_PIVOT_TABLE!$B$4:$AO$500,35,FALSE)))</f>
        <v/>
      </c>
      <c r="BO254" s="27" t="str">
        <f>IF($A254="","",(VLOOKUP($A254,ACOUSTIC_PIVOT_TABLE!$B$4:$AO$500,36,FALSE)))</f>
        <v/>
      </c>
      <c r="BP254" s="27" t="str">
        <f>IF($A254="","",(VLOOKUP($A254,ACOUSTIC_PIVOT_TABLE!$B$4:$AO$500,37,FALSE)))</f>
        <v/>
      </c>
      <c r="BQ254" s="27" t="str">
        <f>IF($A254="","",(VLOOKUP($A254,ACOUSTIC_PIVOT_TABLE!$B$4:$AO$500,38,FALSE)))</f>
        <v/>
      </c>
      <c r="BR254" s="27" t="str">
        <f>IF($A254="","",(VLOOKUP($A254,ACOUSTIC_PIVOT_TABLE!$B$4:$AO$500,39,FALSE)))</f>
        <v/>
      </c>
      <c r="BS254" s="27" t="str">
        <f>IF($A254="","",(VLOOKUP($A254,ACOUSTIC_PIVOT_TABLE!$B$4:$AO$500,40,FALSE)))</f>
        <v/>
      </c>
    </row>
    <row r="255" spans="1:71" x14ac:dyDescent="0.25">
      <c r="A255" s="1" t="str">
        <f>IF(ACOUSTIC_PIVOT_TABLE!B257 = 0, "",ACOUSTIC_PIVOT_TABLE!B257)</f>
        <v/>
      </c>
      <c r="B255" s="1" t="str">
        <f>IF($A255="","",(VLOOKUP($A255,ACOUSTICS_COMBINED!$B$3:$AQ$501,21,FALSE)))</f>
        <v/>
      </c>
      <c r="C255" s="1" t="str">
        <f>IF($A255="","",(VLOOKUP($A255,ACOUSTICS_COMBINED!$B$3:$AQ$501,22,FALSE)))</f>
        <v/>
      </c>
      <c r="D255" s="1" t="str">
        <f>IF($A255="","",(VLOOKUP($A255,ACOUSTICS_COMBINED!$B$3:$AQ$501,12,FALSE)))</f>
        <v/>
      </c>
      <c r="E255" s="1" t="str">
        <f>IF($A255="","",(VLOOKUP($A255,ACOUSTICS_COMBINED!$B$3:$AQ$501,13,FALSE)))</f>
        <v/>
      </c>
      <c r="F255" s="1" t="str">
        <f>IF($A255="","",(VLOOKUP($A255,ACOUSTICS_COMBINED!$B$3:$AQ$501,14,FALSE)))</f>
        <v/>
      </c>
      <c r="G255" s="1" t="str">
        <f>IF($A255="","",(VLOOKUP($A255,ACOUSTICS_COMBINED!$B$3:$AQ$501,23,FALSE)))</f>
        <v/>
      </c>
      <c r="H255" s="1" t="str">
        <f>IF($A255="","",(VLOOKUP($A255,ACOUSTICS_COMBINED!$B$3:$AQ$501,24,FALSE)))</f>
        <v/>
      </c>
      <c r="I255" s="1" t="str">
        <f>IF($A255="","",(VLOOKUP($A255,ACOUSTICS_COMBINED!$B$3:$AQ$501,15,FALSE)))</f>
        <v/>
      </c>
      <c r="J255" s="1" t="str">
        <f>IF($A255="","",(VLOOKUP($A255,ACOUSTICS_COMBINED!$B$3:$AQ$501,16,FALSE)))</f>
        <v/>
      </c>
      <c r="K255" s="1" t="str">
        <f>IF($A255="","",(VLOOKUP($A255,ACOUSTICS_COMBINED!$B$3:$AQ$501,17,FALSE)))</f>
        <v/>
      </c>
      <c r="L255" s="1" t="str">
        <f>IF($A255="","",(VLOOKUP($A255,ACOUSTICS_COMBINED!$B$3:$AQ$501,18,FALSE)))</f>
        <v/>
      </c>
      <c r="M255" s="1" t="str">
        <f>IF($A255="","",(VLOOKUP($A255,ACOUSTICS_COMBINED!$B$3:$AQ$501,25,FALSE)))</f>
        <v/>
      </c>
      <c r="N255" s="16" t="str">
        <f>IF($A255="","",(VLOOKUP($A255,ACOUSTICS_COMBINED!$B$3:$AQ$501,19,FALSE)))</f>
        <v/>
      </c>
      <c r="O255" s="16" t="str">
        <f>IF($A255="","",(VLOOKUP($A255,ACOUSTICS_COMBINED!$B$3:$AQ$501,20,FALSE)))</f>
        <v/>
      </c>
      <c r="P255" s="1" t="str">
        <f>IF($A255="","",(VLOOKUP($A255,ACOUSTICS_COMBINED!$B$3:$AQ$501,26,FALSE)))</f>
        <v/>
      </c>
      <c r="Q255" s="1" t="str">
        <f>IF($A255="","",(VLOOKUP($A255,ACOUSTICS_COMBINED!$B$3:$AQ$501,27,FALSE)))</f>
        <v/>
      </c>
      <c r="R255" s="1" t="str">
        <f>IF($A255="","",(VLOOKUP($A255,ACOUSTICS_COMBINED!$B$3:$AQ$501,28,FALSE)))</f>
        <v/>
      </c>
      <c r="S255" s="1" t="str">
        <f>IF($A255="","",(VLOOKUP($A255,ACOUSTICS_COMBINED!$B$3:$AQ$501,29,FALSE)))</f>
        <v/>
      </c>
      <c r="T255" s="1" t="str">
        <f>IF($A255="","",(VLOOKUP($A255,ACOUSTICS_COMBINED!$B$3:$AQ$501,30,FALSE)))</f>
        <v/>
      </c>
      <c r="U255" s="1" t="str">
        <f>IF($A255="","",(VLOOKUP($A255,ACOUSTICS_COMBINED!$B$3:$AQ$501,31,FALSE)))</f>
        <v/>
      </c>
      <c r="V255" s="1" t="str">
        <f>IF($A255="","",(VLOOKUP($A255,ACOUSTICS_COMBINED!$B$3:$AQ$501,32,FALSE)))</f>
        <v/>
      </c>
      <c r="W255" s="1" t="str">
        <f>IF($A255="","",(VLOOKUP($A255,ACOUSTICS_COMBINED!$B$3:$AQ$501,33,FALSE)))</f>
        <v/>
      </c>
      <c r="X255" s="1" t="str">
        <f>IF($A255="","",(VLOOKUP($A255,ACOUSTICS_COMBINED!$B$3:$AQ$501,34,FALSE)))</f>
        <v/>
      </c>
      <c r="Y255" s="1" t="str">
        <f>IF($A255="","",(VLOOKUP($A255,ACOUSTICS_COMBINED!$B$3:$AQ$501,35,FALSE)))</f>
        <v/>
      </c>
      <c r="Z255" s="1" t="str">
        <f>IF($A255="","",(VLOOKUP($A255,ACOUSTICS_COMBINED!$B$3:$AQ$501,36,FALSE)))</f>
        <v/>
      </c>
      <c r="AA255" s="1" t="str">
        <f>IF($A255="","",(VLOOKUP($A255,ACOUSTICS_COMBINED!$B$3:$AQ$501,37,FALSE)))</f>
        <v/>
      </c>
      <c r="AB255" s="1" t="str">
        <f>IF($A255="","",(VLOOKUP($A255,ACOUSTICS_COMBINED!$B$3:$AQ$501,38,FALSE)))</f>
        <v/>
      </c>
      <c r="AC255" s="1" t="str">
        <f>IF($A255="","",(VLOOKUP($A255,ACOUSTICS_COMBINED!$B$3:$AQ$501,39,FALSE)))</f>
        <v/>
      </c>
      <c r="AD255" s="1" t="str">
        <f>IF($A255="","",(VLOOKUP($A255,ACOUSTICS_COMBINED!$B$3:$AQ$501,40,FALSE)))</f>
        <v/>
      </c>
      <c r="AE255" s="1" t="str">
        <f>IF($A255="","",(VLOOKUP($A255,ACOUSTICS_COMBINED!$B$3:$AQ$501,41,FALSE)))</f>
        <v/>
      </c>
      <c r="AF255" s="1" t="str">
        <f>IF($A255="","",(VLOOKUP($A255,ACOUSTICS_COMBINED!$B$3:$AQ$501,42,FALSE)))</f>
        <v/>
      </c>
      <c r="AG255" s="27" t="str">
        <f>IF($A255="","",(VLOOKUP($A255,ACOUSTIC_PIVOT_TABLE!$B$4:$AO$500,2,FALSE)))</f>
        <v/>
      </c>
      <c r="AH255" s="27" t="str">
        <f>IF($A255="","",(VLOOKUP($A255,ACOUSTIC_PIVOT_TABLE!$B$4:$AO$500,3,FALSE)))</f>
        <v/>
      </c>
      <c r="AI255" s="27" t="str">
        <f>IF($A255="","",(VLOOKUP($A255,ACOUSTIC_PIVOT_TABLE!$B$4:$AO$500,4,FALSE)))</f>
        <v/>
      </c>
      <c r="AJ255" s="27" t="str">
        <f>IF($A255="","",(VLOOKUP($A255,ACOUSTIC_PIVOT_TABLE!$B$4:$AO$500,5,FALSE)))</f>
        <v/>
      </c>
      <c r="AK255" s="27" t="str">
        <f>IF($A255="","",(VLOOKUP($A255,ACOUSTIC_PIVOT_TABLE!$B$4:$AO$500,6,FALSE)))</f>
        <v/>
      </c>
      <c r="AL255" s="27" t="str">
        <f>IF($A255="","",(VLOOKUP($A255,ACOUSTIC_PIVOT_TABLE!$B$4:$AO$500,7,FALSE)))</f>
        <v/>
      </c>
      <c r="AM255" s="27" t="str">
        <f>IF($A255="","",(VLOOKUP($A255,ACOUSTIC_PIVOT_TABLE!$B$4:$AO$500,8,FALSE)))</f>
        <v/>
      </c>
      <c r="AN255" s="27" t="str">
        <f>IF($A255="","",(VLOOKUP($A255,ACOUSTIC_PIVOT_TABLE!$B$4:$AO$500,9,FALSE)))</f>
        <v/>
      </c>
      <c r="AO255" s="27" t="str">
        <f>IF($A255="","",(VLOOKUP($A255,ACOUSTIC_PIVOT_TABLE!$B$4:$AO$500,10,FALSE)))</f>
        <v/>
      </c>
      <c r="AP255" s="27" t="str">
        <f>IF($A255="","",(VLOOKUP($A255,ACOUSTIC_PIVOT_TABLE!$B$4:$AO$500,11,FALSE)))</f>
        <v/>
      </c>
      <c r="AQ255" s="27" t="str">
        <f>IF($A255="","",(VLOOKUP($A255,ACOUSTIC_PIVOT_TABLE!$B$4:$AO$500,12,FALSE)))</f>
        <v/>
      </c>
      <c r="AR255" s="27" t="str">
        <f>IF($A255="","",(VLOOKUP($A255,ACOUSTIC_PIVOT_TABLE!$B$4:$AO$500,13,FALSE)))</f>
        <v/>
      </c>
      <c r="AS255" s="27" t="str">
        <f>IF($A255="","",(VLOOKUP($A255,ACOUSTIC_PIVOT_TABLE!$B$4:$AO$500,14,FALSE)))</f>
        <v/>
      </c>
      <c r="AT255" s="27" t="str">
        <f>IF($A255="","",(VLOOKUP($A255,ACOUSTIC_PIVOT_TABLE!$B$4:$AO$500,15,FALSE)))</f>
        <v/>
      </c>
      <c r="AU255" s="27" t="str">
        <f>IF($A255="","",(VLOOKUP($A255,ACOUSTIC_PIVOT_TABLE!$B$4:$AO$500,16,FALSE)))</f>
        <v/>
      </c>
      <c r="AV255" s="27" t="str">
        <f>IF($A255="","",(VLOOKUP($A255,ACOUSTIC_PIVOT_TABLE!$B$4:$AO$500,17,FALSE)))</f>
        <v/>
      </c>
      <c r="AW255" s="27" t="str">
        <f>IF($A255="","",(VLOOKUP($A255,ACOUSTIC_PIVOT_TABLE!$B$4:$AO$500,18,FALSE)))</f>
        <v/>
      </c>
      <c r="AX255" s="27" t="str">
        <f>IF($A255="","",(VLOOKUP($A255,ACOUSTIC_PIVOT_TABLE!$B$4:$AO$500,19,FALSE)))</f>
        <v/>
      </c>
      <c r="AY255" s="27" t="str">
        <f>IF($A255="","",(VLOOKUP($A255,ACOUSTIC_PIVOT_TABLE!$B$4:$AO$500,20,FALSE)))</f>
        <v/>
      </c>
      <c r="AZ255" s="27" t="str">
        <f>IF($A255="","",(VLOOKUP($A255,ACOUSTIC_PIVOT_TABLE!$B$4:$AO$500,21,FALSE)))</f>
        <v/>
      </c>
      <c r="BA255" s="27" t="str">
        <f>IF($A255="","",(VLOOKUP($A255,ACOUSTIC_PIVOT_TABLE!$B$4:$AO$500,22,FALSE)))</f>
        <v/>
      </c>
      <c r="BB255" s="27" t="str">
        <f>IF($A255="","",(VLOOKUP($A255,ACOUSTIC_PIVOT_TABLE!$B$4:$AO$500,23,FALSE)))</f>
        <v/>
      </c>
      <c r="BC255" s="27" t="str">
        <f>IF($A255="","",(VLOOKUP($A255,ACOUSTIC_PIVOT_TABLE!$B$4:$AO$500,24,FALSE)))</f>
        <v/>
      </c>
      <c r="BD255" s="27" t="str">
        <f>IF($A255="","",(VLOOKUP($A255,ACOUSTIC_PIVOT_TABLE!$B$4:$AO$500,25,FALSE)))</f>
        <v/>
      </c>
      <c r="BE255" s="27" t="str">
        <f>IF($A255="","",(VLOOKUP($A255,ACOUSTIC_PIVOT_TABLE!$B$4:$AO$500,26,FALSE)))</f>
        <v/>
      </c>
      <c r="BF255" s="27" t="str">
        <f>IF($A255="","",(VLOOKUP($A255,ACOUSTIC_PIVOT_TABLE!$B$4:$AO$500,27,FALSE)))</f>
        <v/>
      </c>
      <c r="BG255" s="27" t="str">
        <f>IF($A255="","",(VLOOKUP($A255,ACOUSTIC_PIVOT_TABLE!$B$4:$AO$500,28,FALSE)))</f>
        <v/>
      </c>
      <c r="BH255" s="27" t="str">
        <f>IF($A255="","",(VLOOKUP($A255,ACOUSTIC_PIVOT_TABLE!$B$4:$AO$500,29,FALSE)))</f>
        <v/>
      </c>
      <c r="BI255" s="27" t="str">
        <f>IF($A255="","",(VLOOKUP($A255,ACOUSTIC_PIVOT_TABLE!$B$4:$AO$500,30,FALSE)))</f>
        <v/>
      </c>
      <c r="BJ255" s="27" t="str">
        <f>IF($A255="","",(VLOOKUP($A255,ACOUSTIC_PIVOT_TABLE!$B$4:$AO$500,31,FALSE)))</f>
        <v/>
      </c>
      <c r="BK255" s="27" t="str">
        <f>IF($A255="","",(VLOOKUP($A255,ACOUSTIC_PIVOT_TABLE!$B$4:$AO$500,32,FALSE)))</f>
        <v/>
      </c>
      <c r="BL255" s="27" t="str">
        <f>IF($A255="","",(VLOOKUP($A255,ACOUSTIC_PIVOT_TABLE!$B$4:$AO$500,33,FALSE)))</f>
        <v/>
      </c>
      <c r="BM255" s="27" t="str">
        <f>IF($A255="","",(VLOOKUP($A255,ACOUSTIC_PIVOT_TABLE!$B$4:$AO$500,34,FALSE)))</f>
        <v/>
      </c>
      <c r="BN255" s="27" t="str">
        <f>IF($A255="","",(VLOOKUP($A255,ACOUSTIC_PIVOT_TABLE!$B$4:$AO$500,35,FALSE)))</f>
        <v/>
      </c>
      <c r="BO255" s="27" t="str">
        <f>IF($A255="","",(VLOOKUP($A255,ACOUSTIC_PIVOT_TABLE!$B$4:$AO$500,36,FALSE)))</f>
        <v/>
      </c>
      <c r="BP255" s="27" t="str">
        <f>IF($A255="","",(VLOOKUP($A255,ACOUSTIC_PIVOT_TABLE!$B$4:$AO$500,37,FALSE)))</f>
        <v/>
      </c>
      <c r="BQ255" s="27" t="str">
        <f>IF($A255="","",(VLOOKUP($A255,ACOUSTIC_PIVOT_TABLE!$B$4:$AO$500,38,FALSE)))</f>
        <v/>
      </c>
      <c r="BR255" s="27" t="str">
        <f>IF($A255="","",(VLOOKUP($A255,ACOUSTIC_PIVOT_TABLE!$B$4:$AO$500,39,FALSE)))</f>
        <v/>
      </c>
      <c r="BS255" s="27" t="str">
        <f>IF($A255="","",(VLOOKUP($A255,ACOUSTIC_PIVOT_TABLE!$B$4:$AO$500,40,FALSE)))</f>
        <v/>
      </c>
    </row>
    <row r="256" spans="1:71" x14ac:dyDescent="0.25">
      <c r="A256" s="1" t="str">
        <f>IF(ACOUSTIC_PIVOT_TABLE!B258 = 0, "",ACOUSTIC_PIVOT_TABLE!B258)</f>
        <v/>
      </c>
      <c r="B256" s="1" t="str">
        <f>IF($A256="","",(VLOOKUP($A256,ACOUSTICS_COMBINED!$B$3:$AQ$501,21,FALSE)))</f>
        <v/>
      </c>
      <c r="C256" s="1" t="str">
        <f>IF($A256="","",(VLOOKUP($A256,ACOUSTICS_COMBINED!$B$3:$AQ$501,22,FALSE)))</f>
        <v/>
      </c>
      <c r="D256" s="1" t="str">
        <f>IF($A256="","",(VLOOKUP($A256,ACOUSTICS_COMBINED!$B$3:$AQ$501,12,FALSE)))</f>
        <v/>
      </c>
      <c r="E256" s="1" t="str">
        <f>IF($A256="","",(VLOOKUP($A256,ACOUSTICS_COMBINED!$B$3:$AQ$501,13,FALSE)))</f>
        <v/>
      </c>
      <c r="F256" s="1" t="str">
        <f>IF($A256="","",(VLOOKUP($A256,ACOUSTICS_COMBINED!$B$3:$AQ$501,14,FALSE)))</f>
        <v/>
      </c>
      <c r="G256" s="1" t="str">
        <f>IF($A256="","",(VLOOKUP($A256,ACOUSTICS_COMBINED!$B$3:$AQ$501,23,FALSE)))</f>
        <v/>
      </c>
      <c r="H256" s="1" t="str">
        <f>IF($A256="","",(VLOOKUP($A256,ACOUSTICS_COMBINED!$B$3:$AQ$501,24,FALSE)))</f>
        <v/>
      </c>
      <c r="I256" s="1" t="str">
        <f>IF($A256="","",(VLOOKUP($A256,ACOUSTICS_COMBINED!$B$3:$AQ$501,15,FALSE)))</f>
        <v/>
      </c>
      <c r="J256" s="1" t="str">
        <f>IF($A256="","",(VLOOKUP($A256,ACOUSTICS_COMBINED!$B$3:$AQ$501,16,FALSE)))</f>
        <v/>
      </c>
      <c r="K256" s="1" t="str">
        <f>IF($A256="","",(VLOOKUP($A256,ACOUSTICS_COMBINED!$B$3:$AQ$501,17,FALSE)))</f>
        <v/>
      </c>
      <c r="L256" s="1" t="str">
        <f>IF($A256="","",(VLOOKUP($A256,ACOUSTICS_COMBINED!$B$3:$AQ$501,18,FALSE)))</f>
        <v/>
      </c>
      <c r="M256" s="1" t="str">
        <f>IF($A256="","",(VLOOKUP($A256,ACOUSTICS_COMBINED!$B$3:$AQ$501,25,FALSE)))</f>
        <v/>
      </c>
      <c r="N256" s="16" t="str">
        <f>IF($A256="","",(VLOOKUP($A256,ACOUSTICS_COMBINED!$B$3:$AQ$501,19,FALSE)))</f>
        <v/>
      </c>
      <c r="O256" s="16" t="str">
        <f>IF($A256="","",(VLOOKUP($A256,ACOUSTICS_COMBINED!$B$3:$AQ$501,20,FALSE)))</f>
        <v/>
      </c>
      <c r="P256" s="1" t="str">
        <f>IF($A256="","",(VLOOKUP($A256,ACOUSTICS_COMBINED!$B$3:$AQ$501,26,FALSE)))</f>
        <v/>
      </c>
      <c r="Q256" s="1" t="str">
        <f>IF($A256="","",(VLOOKUP($A256,ACOUSTICS_COMBINED!$B$3:$AQ$501,27,FALSE)))</f>
        <v/>
      </c>
      <c r="R256" s="1" t="str">
        <f>IF($A256="","",(VLOOKUP($A256,ACOUSTICS_COMBINED!$B$3:$AQ$501,28,FALSE)))</f>
        <v/>
      </c>
      <c r="S256" s="1" t="str">
        <f>IF($A256="","",(VLOOKUP($A256,ACOUSTICS_COMBINED!$B$3:$AQ$501,29,FALSE)))</f>
        <v/>
      </c>
      <c r="T256" s="1" t="str">
        <f>IF($A256="","",(VLOOKUP($A256,ACOUSTICS_COMBINED!$B$3:$AQ$501,30,FALSE)))</f>
        <v/>
      </c>
      <c r="U256" s="1" t="str">
        <f>IF($A256="","",(VLOOKUP($A256,ACOUSTICS_COMBINED!$B$3:$AQ$501,31,FALSE)))</f>
        <v/>
      </c>
      <c r="V256" s="1" t="str">
        <f>IF($A256="","",(VLOOKUP($A256,ACOUSTICS_COMBINED!$B$3:$AQ$501,32,FALSE)))</f>
        <v/>
      </c>
      <c r="W256" s="1" t="str">
        <f>IF($A256="","",(VLOOKUP($A256,ACOUSTICS_COMBINED!$B$3:$AQ$501,33,FALSE)))</f>
        <v/>
      </c>
      <c r="X256" s="1" t="str">
        <f>IF($A256="","",(VLOOKUP($A256,ACOUSTICS_COMBINED!$B$3:$AQ$501,34,FALSE)))</f>
        <v/>
      </c>
      <c r="Y256" s="1" t="str">
        <f>IF($A256="","",(VLOOKUP($A256,ACOUSTICS_COMBINED!$B$3:$AQ$501,35,FALSE)))</f>
        <v/>
      </c>
      <c r="Z256" s="1" t="str">
        <f>IF($A256="","",(VLOOKUP($A256,ACOUSTICS_COMBINED!$B$3:$AQ$501,36,FALSE)))</f>
        <v/>
      </c>
      <c r="AA256" s="1" t="str">
        <f>IF($A256="","",(VLOOKUP($A256,ACOUSTICS_COMBINED!$B$3:$AQ$501,37,FALSE)))</f>
        <v/>
      </c>
      <c r="AB256" s="1" t="str">
        <f>IF($A256="","",(VLOOKUP($A256,ACOUSTICS_COMBINED!$B$3:$AQ$501,38,FALSE)))</f>
        <v/>
      </c>
      <c r="AC256" s="1" t="str">
        <f>IF($A256="","",(VLOOKUP($A256,ACOUSTICS_COMBINED!$B$3:$AQ$501,39,FALSE)))</f>
        <v/>
      </c>
      <c r="AD256" s="1" t="str">
        <f>IF($A256="","",(VLOOKUP($A256,ACOUSTICS_COMBINED!$B$3:$AQ$501,40,FALSE)))</f>
        <v/>
      </c>
      <c r="AE256" s="1" t="str">
        <f>IF($A256="","",(VLOOKUP($A256,ACOUSTICS_COMBINED!$B$3:$AQ$501,41,FALSE)))</f>
        <v/>
      </c>
      <c r="AF256" s="1" t="str">
        <f>IF($A256="","",(VLOOKUP($A256,ACOUSTICS_COMBINED!$B$3:$AQ$501,42,FALSE)))</f>
        <v/>
      </c>
      <c r="AG256" s="27" t="str">
        <f>IF($A256="","",(VLOOKUP($A256,ACOUSTIC_PIVOT_TABLE!$B$4:$AO$500,2,FALSE)))</f>
        <v/>
      </c>
      <c r="AH256" s="27" t="str">
        <f>IF($A256="","",(VLOOKUP($A256,ACOUSTIC_PIVOT_TABLE!$B$4:$AO$500,3,FALSE)))</f>
        <v/>
      </c>
      <c r="AI256" s="27" t="str">
        <f>IF($A256="","",(VLOOKUP($A256,ACOUSTIC_PIVOT_TABLE!$B$4:$AO$500,4,FALSE)))</f>
        <v/>
      </c>
      <c r="AJ256" s="27" t="str">
        <f>IF($A256="","",(VLOOKUP($A256,ACOUSTIC_PIVOT_TABLE!$B$4:$AO$500,5,FALSE)))</f>
        <v/>
      </c>
      <c r="AK256" s="27" t="str">
        <f>IF($A256="","",(VLOOKUP($A256,ACOUSTIC_PIVOT_TABLE!$B$4:$AO$500,6,FALSE)))</f>
        <v/>
      </c>
      <c r="AL256" s="27" t="str">
        <f>IF($A256="","",(VLOOKUP($A256,ACOUSTIC_PIVOT_TABLE!$B$4:$AO$500,7,FALSE)))</f>
        <v/>
      </c>
      <c r="AM256" s="27" t="str">
        <f>IF($A256="","",(VLOOKUP($A256,ACOUSTIC_PIVOT_TABLE!$B$4:$AO$500,8,FALSE)))</f>
        <v/>
      </c>
      <c r="AN256" s="27" t="str">
        <f>IF($A256="","",(VLOOKUP($A256,ACOUSTIC_PIVOT_TABLE!$B$4:$AO$500,9,FALSE)))</f>
        <v/>
      </c>
      <c r="AO256" s="27" t="str">
        <f>IF($A256="","",(VLOOKUP($A256,ACOUSTIC_PIVOT_TABLE!$B$4:$AO$500,10,FALSE)))</f>
        <v/>
      </c>
      <c r="AP256" s="27" t="str">
        <f>IF($A256="","",(VLOOKUP($A256,ACOUSTIC_PIVOT_TABLE!$B$4:$AO$500,11,FALSE)))</f>
        <v/>
      </c>
      <c r="AQ256" s="27" t="str">
        <f>IF($A256="","",(VLOOKUP($A256,ACOUSTIC_PIVOT_TABLE!$B$4:$AO$500,12,FALSE)))</f>
        <v/>
      </c>
      <c r="AR256" s="27" t="str">
        <f>IF($A256="","",(VLOOKUP($A256,ACOUSTIC_PIVOT_TABLE!$B$4:$AO$500,13,FALSE)))</f>
        <v/>
      </c>
      <c r="AS256" s="27" t="str">
        <f>IF($A256="","",(VLOOKUP($A256,ACOUSTIC_PIVOT_TABLE!$B$4:$AO$500,14,FALSE)))</f>
        <v/>
      </c>
      <c r="AT256" s="27" t="str">
        <f>IF($A256="","",(VLOOKUP($A256,ACOUSTIC_PIVOT_TABLE!$B$4:$AO$500,15,FALSE)))</f>
        <v/>
      </c>
      <c r="AU256" s="27" t="str">
        <f>IF($A256="","",(VLOOKUP($A256,ACOUSTIC_PIVOT_TABLE!$B$4:$AO$500,16,FALSE)))</f>
        <v/>
      </c>
      <c r="AV256" s="27" t="str">
        <f>IF($A256="","",(VLOOKUP($A256,ACOUSTIC_PIVOT_TABLE!$B$4:$AO$500,17,FALSE)))</f>
        <v/>
      </c>
      <c r="AW256" s="27" t="str">
        <f>IF($A256="","",(VLOOKUP($A256,ACOUSTIC_PIVOT_TABLE!$B$4:$AO$500,18,FALSE)))</f>
        <v/>
      </c>
      <c r="AX256" s="27" t="str">
        <f>IF($A256="","",(VLOOKUP($A256,ACOUSTIC_PIVOT_TABLE!$B$4:$AO$500,19,FALSE)))</f>
        <v/>
      </c>
      <c r="AY256" s="27" t="str">
        <f>IF($A256="","",(VLOOKUP($A256,ACOUSTIC_PIVOT_TABLE!$B$4:$AO$500,20,FALSE)))</f>
        <v/>
      </c>
      <c r="AZ256" s="27" t="str">
        <f>IF($A256="","",(VLOOKUP($A256,ACOUSTIC_PIVOT_TABLE!$B$4:$AO$500,21,FALSE)))</f>
        <v/>
      </c>
      <c r="BA256" s="27" t="str">
        <f>IF($A256="","",(VLOOKUP($A256,ACOUSTIC_PIVOT_TABLE!$B$4:$AO$500,22,FALSE)))</f>
        <v/>
      </c>
      <c r="BB256" s="27" t="str">
        <f>IF($A256="","",(VLOOKUP($A256,ACOUSTIC_PIVOT_TABLE!$B$4:$AO$500,23,FALSE)))</f>
        <v/>
      </c>
      <c r="BC256" s="27" t="str">
        <f>IF($A256="","",(VLOOKUP($A256,ACOUSTIC_PIVOT_TABLE!$B$4:$AO$500,24,FALSE)))</f>
        <v/>
      </c>
      <c r="BD256" s="27" t="str">
        <f>IF($A256="","",(VLOOKUP($A256,ACOUSTIC_PIVOT_TABLE!$B$4:$AO$500,25,FALSE)))</f>
        <v/>
      </c>
      <c r="BE256" s="27" t="str">
        <f>IF($A256="","",(VLOOKUP($A256,ACOUSTIC_PIVOT_TABLE!$B$4:$AO$500,26,FALSE)))</f>
        <v/>
      </c>
      <c r="BF256" s="27" t="str">
        <f>IF($A256="","",(VLOOKUP($A256,ACOUSTIC_PIVOT_TABLE!$B$4:$AO$500,27,FALSE)))</f>
        <v/>
      </c>
      <c r="BG256" s="27" t="str">
        <f>IF($A256="","",(VLOOKUP($A256,ACOUSTIC_PIVOT_TABLE!$B$4:$AO$500,28,FALSE)))</f>
        <v/>
      </c>
      <c r="BH256" s="27" t="str">
        <f>IF($A256="","",(VLOOKUP($A256,ACOUSTIC_PIVOT_TABLE!$B$4:$AO$500,29,FALSE)))</f>
        <v/>
      </c>
      <c r="BI256" s="27" t="str">
        <f>IF($A256="","",(VLOOKUP($A256,ACOUSTIC_PIVOT_TABLE!$B$4:$AO$500,30,FALSE)))</f>
        <v/>
      </c>
      <c r="BJ256" s="27" t="str">
        <f>IF($A256="","",(VLOOKUP($A256,ACOUSTIC_PIVOT_TABLE!$B$4:$AO$500,31,FALSE)))</f>
        <v/>
      </c>
      <c r="BK256" s="27" t="str">
        <f>IF($A256="","",(VLOOKUP($A256,ACOUSTIC_PIVOT_TABLE!$B$4:$AO$500,32,FALSE)))</f>
        <v/>
      </c>
      <c r="BL256" s="27" t="str">
        <f>IF($A256="","",(VLOOKUP($A256,ACOUSTIC_PIVOT_TABLE!$B$4:$AO$500,33,FALSE)))</f>
        <v/>
      </c>
      <c r="BM256" s="27" t="str">
        <f>IF($A256="","",(VLOOKUP($A256,ACOUSTIC_PIVOT_TABLE!$B$4:$AO$500,34,FALSE)))</f>
        <v/>
      </c>
      <c r="BN256" s="27" t="str">
        <f>IF($A256="","",(VLOOKUP($A256,ACOUSTIC_PIVOT_TABLE!$B$4:$AO$500,35,FALSE)))</f>
        <v/>
      </c>
      <c r="BO256" s="27" t="str">
        <f>IF($A256="","",(VLOOKUP($A256,ACOUSTIC_PIVOT_TABLE!$B$4:$AO$500,36,FALSE)))</f>
        <v/>
      </c>
      <c r="BP256" s="27" t="str">
        <f>IF($A256="","",(VLOOKUP($A256,ACOUSTIC_PIVOT_TABLE!$B$4:$AO$500,37,FALSE)))</f>
        <v/>
      </c>
      <c r="BQ256" s="27" t="str">
        <f>IF($A256="","",(VLOOKUP($A256,ACOUSTIC_PIVOT_TABLE!$B$4:$AO$500,38,FALSE)))</f>
        <v/>
      </c>
      <c r="BR256" s="27" t="str">
        <f>IF($A256="","",(VLOOKUP($A256,ACOUSTIC_PIVOT_TABLE!$B$4:$AO$500,39,FALSE)))</f>
        <v/>
      </c>
      <c r="BS256" s="27" t="str">
        <f>IF($A256="","",(VLOOKUP($A256,ACOUSTIC_PIVOT_TABLE!$B$4:$AO$500,40,FALSE)))</f>
        <v/>
      </c>
    </row>
    <row r="257" spans="1:71" x14ac:dyDescent="0.25">
      <c r="A257" s="1" t="str">
        <f>IF(ACOUSTIC_PIVOT_TABLE!B259 = 0, "",ACOUSTIC_PIVOT_TABLE!B259)</f>
        <v/>
      </c>
      <c r="B257" s="1" t="str">
        <f>IF($A257="","",(VLOOKUP($A257,ACOUSTICS_COMBINED!$B$3:$AQ$501,21,FALSE)))</f>
        <v/>
      </c>
      <c r="C257" s="1" t="str">
        <f>IF($A257="","",(VLOOKUP($A257,ACOUSTICS_COMBINED!$B$3:$AQ$501,22,FALSE)))</f>
        <v/>
      </c>
      <c r="D257" s="1" t="str">
        <f>IF($A257="","",(VLOOKUP($A257,ACOUSTICS_COMBINED!$B$3:$AQ$501,12,FALSE)))</f>
        <v/>
      </c>
      <c r="E257" s="1" t="str">
        <f>IF($A257="","",(VLOOKUP($A257,ACOUSTICS_COMBINED!$B$3:$AQ$501,13,FALSE)))</f>
        <v/>
      </c>
      <c r="F257" s="1" t="str">
        <f>IF($A257="","",(VLOOKUP($A257,ACOUSTICS_COMBINED!$B$3:$AQ$501,14,FALSE)))</f>
        <v/>
      </c>
      <c r="G257" s="1" t="str">
        <f>IF($A257="","",(VLOOKUP($A257,ACOUSTICS_COMBINED!$B$3:$AQ$501,23,FALSE)))</f>
        <v/>
      </c>
      <c r="H257" s="1" t="str">
        <f>IF($A257="","",(VLOOKUP($A257,ACOUSTICS_COMBINED!$B$3:$AQ$501,24,FALSE)))</f>
        <v/>
      </c>
      <c r="I257" s="1" t="str">
        <f>IF($A257="","",(VLOOKUP($A257,ACOUSTICS_COMBINED!$B$3:$AQ$501,15,FALSE)))</f>
        <v/>
      </c>
      <c r="J257" s="1" t="str">
        <f>IF($A257="","",(VLOOKUP($A257,ACOUSTICS_COMBINED!$B$3:$AQ$501,16,FALSE)))</f>
        <v/>
      </c>
      <c r="K257" s="1" t="str">
        <f>IF($A257="","",(VLOOKUP($A257,ACOUSTICS_COMBINED!$B$3:$AQ$501,17,FALSE)))</f>
        <v/>
      </c>
      <c r="L257" s="1" t="str">
        <f>IF($A257="","",(VLOOKUP($A257,ACOUSTICS_COMBINED!$B$3:$AQ$501,18,FALSE)))</f>
        <v/>
      </c>
      <c r="M257" s="1" t="str">
        <f>IF($A257="","",(VLOOKUP($A257,ACOUSTICS_COMBINED!$B$3:$AQ$501,25,FALSE)))</f>
        <v/>
      </c>
      <c r="N257" s="16" t="str">
        <f>IF($A257="","",(VLOOKUP($A257,ACOUSTICS_COMBINED!$B$3:$AQ$501,19,FALSE)))</f>
        <v/>
      </c>
      <c r="O257" s="16" t="str">
        <f>IF($A257="","",(VLOOKUP($A257,ACOUSTICS_COMBINED!$B$3:$AQ$501,20,FALSE)))</f>
        <v/>
      </c>
      <c r="P257" s="1" t="str">
        <f>IF($A257="","",(VLOOKUP($A257,ACOUSTICS_COMBINED!$B$3:$AQ$501,26,FALSE)))</f>
        <v/>
      </c>
      <c r="Q257" s="1" t="str">
        <f>IF($A257="","",(VLOOKUP($A257,ACOUSTICS_COMBINED!$B$3:$AQ$501,27,FALSE)))</f>
        <v/>
      </c>
      <c r="R257" s="1" t="str">
        <f>IF($A257="","",(VLOOKUP($A257,ACOUSTICS_COMBINED!$B$3:$AQ$501,28,FALSE)))</f>
        <v/>
      </c>
      <c r="S257" s="1" t="str">
        <f>IF($A257="","",(VLOOKUP($A257,ACOUSTICS_COMBINED!$B$3:$AQ$501,29,FALSE)))</f>
        <v/>
      </c>
      <c r="T257" s="1" t="str">
        <f>IF($A257="","",(VLOOKUP($A257,ACOUSTICS_COMBINED!$B$3:$AQ$501,30,FALSE)))</f>
        <v/>
      </c>
      <c r="U257" s="1" t="str">
        <f>IF($A257="","",(VLOOKUP($A257,ACOUSTICS_COMBINED!$B$3:$AQ$501,31,FALSE)))</f>
        <v/>
      </c>
      <c r="V257" s="1" t="str">
        <f>IF($A257="","",(VLOOKUP($A257,ACOUSTICS_COMBINED!$B$3:$AQ$501,32,FALSE)))</f>
        <v/>
      </c>
      <c r="W257" s="1" t="str">
        <f>IF($A257="","",(VLOOKUP($A257,ACOUSTICS_COMBINED!$B$3:$AQ$501,33,FALSE)))</f>
        <v/>
      </c>
      <c r="X257" s="1" t="str">
        <f>IF($A257="","",(VLOOKUP($A257,ACOUSTICS_COMBINED!$B$3:$AQ$501,34,FALSE)))</f>
        <v/>
      </c>
      <c r="Y257" s="1" t="str">
        <f>IF($A257="","",(VLOOKUP($A257,ACOUSTICS_COMBINED!$B$3:$AQ$501,35,FALSE)))</f>
        <v/>
      </c>
      <c r="Z257" s="1" t="str">
        <f>IF($A257="","",(VLOOKUP($A257,ACOUSTICS_COMBINED!$B$3:$AQ$501,36,FALSE)))</f>
        <v/>
      </c>
      <c r="AA257" s="1" t="str">
        <f>IF($A257="","",(VLOOKUP($A257,ACOUSTICS_COMBINED!$B$3:$AQ$501,37,FALSE)))</f>
        <v/>
      </c>
      <c r="AB257" s="1" t="str">
        <f>IF($A257="","",(VLOOKUP($A257,ACOUSTICS_COMBINED!$B$3:$AQ$501,38,FALSE)))</f>
        <v/>
      </c>
      <c r="AC257" s="1" t="str">
        <f>IF($A257="","",(VLOOKUP($A257,ACOUSTICS_COMBINED!$B$3:$AQ$501,39,FALSE)))</f>
        <v/>
      </c>
      <c r="AD257" s="1" t="str">
        <f>IF($A257="","",(VLOOKUP($A257,ACOUSTICS_COMBINED!$B$3:$AQ$501,40,FALSE)))</f>
        <v/>
      </c>
      <c r="AE257" s="1" t="str">
        <f>IF($A257="","",(VLOOKUP($A257,ACOUSTICS_COMBINED!$B$3:$AQ$501,41,FALSE)))</f>
        <v/>
      </c>
      <c r="AF257" s="1" t="str">
        <f>IF($A257="","",(VLOOKUP($A257,ACOUSTICS_COMBINED!$B$3:$AQ$501,42,FALSE)))</f>
        <v/>
      </c>
      <c r="AG257" s="27" t="str">
        <f>IF($A257="","",(VLOOKUP($A257,ACOUSTIC_PIVOT_TABLE!$B$4:$AO$500,2,FALSE)))</f>
        <v/>
      </c>
      <c r="AH257" s="27" t="str">
        <f>IF($A257="","",(VLOOKUP($A257,ACOUSTIC_PIVOT_TABLE!$B$4:$AO$500,3,FALSE)))</f>
        <v/>
      </c>
      <c r="AI257" s="27" t="str">
        <f>IF($A257="","",(VLOOKUP($A257,ACOUSTIC_PIVOT_TABLE!$B$4:$AO$500,4,FALSE)))</f>
        <v/>
      </c>
      <c r="AJ257" s="27" t="str">
        <f>IF($A257="","",(VLOOKUP($A257,ACOUSTIC_PIVOT_TABLE!$B$4:$AO$500,5,FALSE)))</f>
        <v/>
      </c>
      <c r="AK257" s="27" t="str">
        <f>IF($A257="","",(VLOOKUP($A257,ACOUSTIC_PIVOT_TABLE!$B$4:$AO$500,6,FALSE)))</f>
        <v/>
      </c>
      <c r="AL257" s="27" t="str">
        <f>IF($A257="","",(VLOOKUP($A257,ACOUSTIC_PIVOT_TABLE!$B$4:$AO$500,7,FALSE)))</f>
        <v/>
      </c>
      <c r="AM257" s="27" t="str">
        <f>IF($A257="","",(VLOOKUP($A257,ACOUSTIC_PIVOT_TABLE!$B$4:$AO$500,8,FALSE)))</f>
        <v/>
      </c>
      <c r="AN257" s="27" t="str">
        <f>IF($A257="","",(VLOOKUP($A257,ACOUSTIC_PIVOT_TABLE!$B$4:$AO$500,9,FALSE)))</f>
        <v/>
      </c>
      <c r="AO257" s="27" t="str">
        <f>IF($A257="","",(VLOOKUP($A257,ACOUSTIC_PIVOT_TABLE!$B$4:$AO$500,10,FALSE)))</f>
        <v/>
      </c>
      <c r="AP257" s="27" t="str">
        <f>IF($A257="","",(VLOOKUP($A257,ACOUSTIC_PIVOT_TABLE!$B$4:$AO$500,11,FALSE)))</f>
        <v/>
      </c>
      <c r="AQ257" s="27" t="str">
        <f>IF($A257="","",(VLOOKUP($A257,ACOUSTIC_PIVOT_TABLE!$B$4:$AO$500,12,FALSE)))</f>
        <v/>
      </c>
      <c r="AR257" s="27" t="str">
        <f>IF($A257="","",(VLOOKUP($A257,ACOUSTIC_PIVOT_TABLE!$B$4:$AO$500,13,FALSE)))</f>
        <v/>
      </c>
      <c r="AS257" s="27" t="str">
        <f>IF($A257="","",(VLOOKUP($A257,ACOUSTIC_PIVOT_TABLE!$B$4:$AO$500,14,FALSE)))</f>
        <v/>
      </c>
      <c r="AT257" s="27" t="str">
        <f>IF($A257="","",(VLOOKUP($A257,ACOUSTIC_PIVOT_TABLE!$B$4:$AO$500,15,FALSE)))</f>
        <v/>
      </c>
      <c r="AU257" s="27" t="str">
        <f>IF($A257="","",(VLOOKUP($A257,ACOUSTIC_PIVOT_TABLE!$B$4:$AO$500,16,FALSE)))</f>
        <v/>
      </c>
      <c r="AV257" s="27" t="str">
        <f>IF($A257="","",(VLOOKUP($A257,ACOUSTIC_PIVOT_TABLE!$B$4:$AO$500,17,FALSE)))</f>
        <v/>
      </c>
      <c r="AW257" s="27" t="str">
        <f>IF($A257="","",(VLOOKUP($A257,ACOUSTIC_PIVOT_TABLE!$B$4:$AO$500,18,FALSE)))</f>
        <v/>
      </c>
      <c r="AX257" s="27" t="str">
        <f>IF($A257="","",(VLOOKUP($A257,ACOUSTIC_PIVOT_TABLE!$B$4:$AO$500,19,FALSE)))</f>
        <v/>
      </c>
      <c r="AY257" s="27" t="str">
        <f>IF($A257="","",(VLOOKUP($A257,ACOUSTIC_PIVOT_TABLE!$B$4:$AO$500,20,FALSE)))</f>
        <v/>
      </c>
      <c r="AZ257" s="27" t="str">
        <f>IF($A257="","",(VLOOKUP($A257,ACOUSTIC_PIVOT_TABLE!$B$4:$AO$500,21,FALSE)))</f>
        <v/>
      </c>
      <c r="BA257" s="27" t="str">
        <f>IF($A257="","",(VLOOKUP($A257,ACOUSTIC_PIVOT_TABLE!$B$4:$AO$500,22,FALSE)))</f>
        <v/>
      </c>
      <c r="BB257" s="27" t="str">
        <f>IF($A257="","",(VLOOKUP($A257,ACOUSTIC_PIVOT_TABLE!$B$4:$AO$500,23,FALSE)))</f>
        <v/>
      </c>
      <c r="BC257" s="27" t="str">
        <f>IF($A257="","",(VLOOKUP($A257,ACOUSTIC_PIVOT_TABLE!$B$4:$AO$500,24,FALSE)))</f>
        <v/>
      </c>
      <c r="BD257" s="27" t="str">
        <f>IF($A257="","",(VLOOKUP($A257,ACOUSTIC_PIVOT_TABLE!$B$4:$AO$500,25,FALSE)))</f>
        <v/>
      </c>
      <c r="BE257" s="27" t="str">
        <f>IF($A257="","",(VLOOKUP($A257,ACOUSTIC_PIVOT_TABLE!$B$4:$AO$500,26,FALSE)))</f>
        <v/>
      </c>
      <c r="BF257" s="27" t="str">
        <f>IF($A257="","",(VLOOKUP($A257,ACOUSTIC_PIVOT_TABLE!$B$4:$AO$500,27,FALSE)))</f>
        <v/>
      </c>
      <c r="BG257" s="27" t="str">
        <f>IF($A257="","",(VLOOKUP($A257,ACOUSTIC_PIVOT_TABLE!$B$4:$AO$500,28,FALSE)))</f>
        <v/>
      </c>
      <c r="BH257" s="27" t="str">
        <f>IF($A257="","",(VLOOKUP($A257,ACOUSTIC_PIVOT_TABLE!$B$4:$AO$500,29,FALSE)))</f>
        <v/>
      </c>
      <c r="BI257" s="27" t="str">
        <f>IF($A257="","",(VLOOKUP($A257,ACOUSTIC_PIVOT_TABLE!$B$4:$AO$500,30,FALSE)))</f>
        <v/>
      </c>
      <c r="BJ257" s="27" t="str">
        <f>IF($A257="","",(VLOOKUP($A257,ACOUSTIC_PIVOT_TABLE!$B$4:$AO$500,31,FALSE)))</f>
        <v/>
      </c>
      <c r="BK257" s="27" t="str">
        <f>IF($A257="","",(VLOOKUP($A257,ACOUSTIC_PIVOT_TABLE!$B$4:$AO$500,32,FALSE)))</f>
        <v/>
      </c>
      <c r="BL257" s="27" t="str">
        <f>IF($A257="","",(VLOOKUP($A257,ACOUSTIC_PIVOT_TABLE!$B$4:$AO$500,33,FALSE)))</f>
        <v/>
      </c>
      <c r="BM257" s="27" t="str">
        <f>IF($A257="","",(VLOOKUP($A257,ACOUSTIC_PIVOT_TABLE!$B$4:$AO$500,34,FALSE)))</f>
        <v/>
      </c>
      <c r="BN257" s="27" t="str">
        <f>IF($A257="","",(VLOOKUP($A257,ACOUSTIC_PIVOT_TABLE!$B$4:$AO$500,35,FALSE)))</f>
        <v/>
      </c>
      <c r="BO257" s="27" t="str">
        <f>IF($A257="","",(VLOOKUP($A257,ACOUSTIC_PIVOT_TABLE!$B$4:$AO$500,36,FALSE)))</f>
        <v/>
      </c>
      <c r="BP257" s="27" t="str">
        <f>IF($A257="","",(VLOOKUP($A257,ACOUSTIC_PIVOT_TABLE!$B$4:$AO$500,37,FALSE)))</f>
        <v/>
      </c>
      <c r="BQ257" s="27" t="str">
        <f>IF($A257="","",(VLOOKUP($A257,ACOUSTIC_PIVOT_TABLE!$B$4:$AO$500,38,FALSE)))</f>
        <v/>
      </c>
      <c r="BR257" s="27" t="str">
        <f>IF($A257="","",(VLOOKUP($A257,ACOUSTIC_PIVOT_TABLE!$B$4:$AO$500,39,FALSE)))</f>
        <v/>
      </c>
      <c r="BS257" s="27" t="str">
        <f>IF($A257="","",(VLOOKUP($A257,ACOUSTIC_PIVOT_TABLE!$B$4:$AO$500,40,FALSE)))</f>
        <v/>
      </c>
    </row>
    <row r="258" spans="1:71" x14ac:dyDescent="0.25">
      <c r="A258" s="1" t="str">
        <f>IF(ACOUSTIC_PIVOT_TABLE!B260 = 0, "",ACOUSTIC_PIVOT_TABLE!B260)</f>
        <v/>
      </c>
      <c r="B258" s="1" t="str">
        <f>IF($A258="","",(VLOOKUP($A258,ACOUSTICS_COMBINED!$B$3:$AQ$501,21,FALSE)))</f>
        <v/>
      </c>
      <c r="C258" s="1" t="str">
        <f>IF($A258="","",(VLOOKUP($A258,ACOUSTICS_COMBINED!$B$3:$AQ$501,22,FALSE)))</f>
        <v/>
      </c>
      <c r="D258" s="1" t="str">
        <f>IF($A258="","",(VLOOKUP($A258,ACOUSTICS_COMBINED!$B$3:$AQ$501,12,FALSE)))</f>
        <v/>
      </c>
      <c r="E258" s="1" t="str">
        <f>IF($A258="","",(VLOOKUP($A258,ACOUSTICS_COMBINED!$B$3:$AQ$501,13,FALSE)))</f>
        <v/>
      </c>
      <c r="F258" s="1" t="str">
        <f>IF($A258="","",(VLOOKUP($A258,ACOUSTICS_COMBINED!$B$3:$AQ$501,14,FALSE)))</f>
        <v/>
      </c>
      <c r="G258" s="1" t="str">
        <f>IF($A258="","",(VLOOKUP($A258,ACOUSTICS_COMBINED!$B$3:$AQ$501,23,FALSE)))</f>
        <v/>
      </c>
      <c r="H258" s="1" t="str">
        <f>IF($A258="","",(VLOOKUP($A258,ACOUSTICS_COMBINED!$B$3:$AQ$501,24,FALSE)))</f>
        <v/>
      </c>
      <c r="I258" s="1" t="str">
        <f>IF($A258="","",(VLOOKUP($A258,ACOUSTICS_COMBINED!$B$3:$AQ$501,15,FALSE)))</f>
        <v/>
      </c>
      <c r="J258" s="1" t="str">
        <f>IF($A258="","",(VLOOKUP($A258,ACOUSTICS_COMBINED!$B$3:$AQ$501,16,FALSE)))</f>
        <v/>
      </c>
      <c r="K258" s="1" t="str">
        <f>IF($A258="","",(VLOOKUP($A258,ACOUSTICS_COMBINED!$B$3:$AQ$501,17,FALSE)))</f>
        <v/>
      </c>
      <c r="L258" s="1" t="str">
        <f>IF($A258="","",(VLOOKUP($A258,ACOUSTICS_COMBINED!$B$3:$AQ$501,18,FALSE)))</f>
        <v/>
      </c>
      <c r="M258" s="1" t="str">
        <f>IF($A258="","",(VLOOKUP($A258,ACOUSTICS_COMBINED!$B$3:$AQ$501,25,FALSE)))</f>
        <v/>
      </c>
      <c r="N258" s="16" t="str">
        <f>IF($A258="","",(VLOOKUP($A258,ACOUSTICS_COMBINED!$B$3:$AQ$501,19,FALSE)))</f>
        <v/>
      </c>
      <c r="O258" s="16" t="str">
        <f>IF($A258="","",(VLOOKUP($A258,ACOUSTICS_COMBINED!$B$3:$AQ$501,20,FALSE)))</f>
        <v/>
      </c>
      <c r="P258" s="1" t="str">
        <f>IF($A258="","",(VLOOKUP($A258,ACOUSTICS_COMBINED!$B$3:$AQ$501,26,FALSE)))</f>
        <v/>
      </c>
      <c r="Q258" s="1" t="str">
        <f>IF($A258="","",(VLOOKUP($A258,ACOUSTICS_COMBINED!$B$3:$AQ$501,27,FALSE)))</f>
        <v/>
      </c>
      <c r="R258" s="1" t="str">
        <f>IF($A258="","",(VLOOKUP($A258,ACOUSTICS_COMBINED!$B$3:$AQ$501,28,FALSE)))</f>
        <v/>
      </c>
      <c r="S258" s="1" t="str">
        <f>IF($A258="","",(VLOOKUP($A258,ACOUSTICS_COMBINED!$B$3:$AQ$501,29,FALSE)))</f>
        <v/>
      </c>
      <c r="T258" s="1" t="str">
        <f>IF($A258="","",(VLOOKUP($A258,ACOUSTICS_COMBINED!$B$3:$AQ$501,30,FALSE)))</f>
        <v/>
      </c>
      <c r="U258" s="1" t="str">
        <f>IF($A258="","",(VLOOKUP($A258,ACOUSTICS_COMBINED!$B$3:$AQ$501,31,FALSE)))</f>
        <v/>
      </c>
      <c r="V258" s="1" t="str">
        <f>IF($A258="","",(VLOOKUP($A258,ACOUSTICS_COMBINED!$B$3:$AQ$501,32,FALSE)))</f>
        <v/>
      </c>
      <c r="W258" s="1" t="str">
        <f>IF($A258="","",(VLOOKUP($A258,ACOUSTICS_COMBINED!$B$3:$AQ$501,33,FALSE)))</f>
        <v/>
      </c>
      <c r="X258" s="1" t="str">
        <f>IF($A258="","",(VLOOKUP($A258,ACOUSTICS_COMBINED!$B$3:$AQ$501,34,FALSE)))</f>
        <v/>
      </c>
      <c r="Y258" s="1" t="str">
        <f>IF($A258="","",(VLOOKUP($A258,ACOUSTICS_COMBINED!$B$3:$AQ$501,35,FALSE)))</f>
        <v/>
      </c>
      <c r="Z258" s="1" t="str">
        <f>IF($A258="","",(VLOOKUP($A258,ACOUSTICS_COMBINED!$B$3:$AQ$501,36,FALSE)))</f>
        <v/>
      </c>
      <c r="AA258" s="1" t="str">
        <f>IF($A258="","",(VLOOKUP($A258,ACOUSTICS_COMBINED!$B$3:$AQ$501,37,FALSE)))</f>
        <v/>
      </c>
      <c r="AB258" s="1" t="str">
        <f>IF($A258="","",(VLOOKUP($A258,ACOUSTICS_COMBINED!$B$3:$AQ$501,38,FALSE)))</f>
        <v/>
      </c>
      <c r="AC258" s="1" t="str">
        <f>IF($A258="","",(VLOOKUP($A258,ACOUSTICS_COMBINED!$B$3:$AQ$501,39,FALSE)))</f>
        <v/>
      </c>
      <c r="AD258" s="1" t="str">
        <f>IF($A258="","",(VLOOKUP($A258,ACOUSTICS_COMBINED!$B$3:$AQ$501,40,FALSE)))</f>
        <v/>
      </c>
      <c r="AE258" s="1" t="str">
        <f>IF($A258="","",(VLOOKUP($A258,ACOUSTICS_COMBINED!$B$3:$AQ$501,41,FALSE)))</f>
        <v/>
      </c>
      <c r="AF258" s="1" t="str">
        <f>IF($A258="","",(VLOOKUP($A258,ACOUSTICS_COMBINED!$B$3:$AQ$501,42,FALSE)))</f>
        <v/>
      </c>
      <c r="AG258" s="27" t="str">
        <f>IF($A258="","",(VLOOKUP($A258,ACOUSTIC_PIVOT_TABLE!$B$4:$AO$500,2,FALSE)))</f>
        <v/>
      </c>
      <c r="AH258" s="27" t="str">
        <f>IF($A258="","",(VLOOKUP($A258,ACOUSTIC_PIVOT_TABLE!$B$4:$AO$500,3,FALSE)))</f>
        <v/>
      </c>
      <c r="AI258" s="27" t="str">
        <f>IF($A258="","",(VLOOKUP($A258,ACOUSTIC_PIVOT_TABLE!$B$4:$AO$500,4,FALSE)))</f>
        <v/>
      </c>
      <c r="AJ258" s="27" t="str">
        <f>IF($A258="","",(VLOOKUP($A258,ACOUSTIC_PIVOT_TABLE!$B$4:$AO$500,5,FALSE)))</f>
        <v/>
      </c>
      <c r="AK258" s="27" t="str">
        <f>IF($A258="","",(VLOOKUP($A258,ACOUSTIC_PIVOT_TABLE!$B$4:$AO$500,6,FALSE)))</f>
        <v/>
      </c>
      <c r="AL258" s="27" t="str">
        <f>IF($A258="","",(VLOOKUP($A258,ACOUSTIC_PIVOT_TABLE!$B$4:$AO$500,7,FALSE)))</f>
        <v/>
      </c>
      <c r="AM258" s="27" t="str">
        <f>IF($A258="","",(VLOOKUP($A258,ACOUSTIC_PIVOT_TABLE!$B$4:$AO$500,8,FALSE)))</f>
        <v/>
      </c>
      <c r="AN258" s="27" t="str">
        <f>IF($A258="","",(VLOOKUP($A258,ACOUSTIC_PIVOT_TABLE!$B$4:$AO$500,9,FALSE)))</f>
        <v/>
      </c>
      <c r="AO258" s="27" t="str">
        <f>IF($A258="","",(VLOOKUP($A258,ACOUSTIC_PIVOT_TABLE!$B$4:$AO$500,10,FALSE)))</f>
        <v/>
      </c>
      <c r="AP258" s="27" t="str">
        <f>IF($A258="","",(VLOOKUP($A258,ACOUSTIC_PIVOT_TABLE!$B$4:$AO$500,11,FALSE)))</f>
        <v/>
      </c>
      <c r="AQ258" s="27" t="str">
        <f>IF($A258="","",(VLOOKUP($A258,ACOUSTIC_PIVOT_TABLE!$B$4:$AO$500,12,FALSE)))</f>
        <v/>
      </c>
      <c r="AR258" s="27" t="str">
        <f>IF($A258="","",(VLOOKUP($A258,ACOUSTIC_PIVOT_TABLE!$B$4:$AO$500,13,FALSE)))</f>
        <v/>
      </c>
      <c r="AS258" s="27" t="str">
        <f>IF($A258="","",(VLOOKUP($A258,ACOUSTIC_PIVOT_TABLE!$B$4:$AO$500,14,FALSE)))</f>
        <v/>
      </c>
      <c r="AT258" s="27" t="str">
        <f>IF($A258="","",(VLOOKUP($A258,ACOUSTIC_PIVOT_TABLE!$B$4:$AO$500,15,FALSE)))</f>
        <v/>
      </c>
      <c r="AU258" s="27" t="str">
        <f>IF($A258="","",(VLOOKUP($A258,ACOUSTIC_PIVOT_TABLE!$B$4:$AO$500,16,FALSE)))</f>
        <v/>
      </c>
      <c r="AV258" s="27" t="str">
        <f>IF($A258="","",(VLOOKUP($A258,ACOUSTIC_PIVOT_TABLE!$B$4:$AO$500,17,FALSE)))</f>
        <v/>
      </c>
      <c r="AW258" s="27" t="str">
        <f>IF($A258="","",(VLOOKUP($A258,ACOUSTIC_PIVOT_TABLE!$B$4:$AO$500,18,FALSE)))</f>
        <v/>
      </c>
      <c r="AX258" s="27" t="str">
        <f>IF($A258="","",(VLOOKUP($A258,ACOUSTIC_PIVOT_TABLE!$B$4:$AO$500,19,FALSE)))</f>
        <v/>
      </c>
      <c r="AY258" s="27" t="str">
        <f>IF($A258="","",(VLOOKUP($A258,ACOUSTIC_PIVOT_TABLE!$B$4:$AO$500,20,FALSE)))</f>
        <v/>
      </c>
      <c r="AZ258" s="27" t="str">
        <f>IF($A258="","",(VLOOKUP($A258,ACOUSTIC_PIVOT_TABLE!$B$4:$AO$500,21,FALSE)))</f>
        <v/>
      </c>
      <c r="BA258" s="27" t="str">
        <f>IF($A258="","",(VLOOKUP($A258,ACOUSTIC_PIVOT_TABLE!$B$4:$AO$500,22,FALSE)))</f>
        <v/>
      </c>
      <c r="BB258" s="27" t="str">
        <f>IF($A258="","",(VLOOKUP($A258,ACOUSTIC_PIVOT_TABLE!$B$4:$AO$500,23,FALSE)))</f>
        <v/>
      </c>
      <c r="BC258" s="27" t="str">
        <f>IF($A258="","",(VLOOKUP($A258,ACOUSTIC_PIVOT_TABLE!$B$4:$AO$500,24,FALSE)))</f>
        <v/>
      </c>
      <c r="BD258" s="27" t="str">
        <f>IF($A258="","",(VLOOKUP($A258,ACOUSTIC_PIVOT_TABLE!$B$4:$AO$500,25,FALSE)))</f>
        <v/>
      </c>
      <c r="BE258" s="27" t="str">
        <f>IF($A258="","",(VLOOKUP($A258,ACOUSTIC_PIVOT_TABLE!$B$4:$AO$500,26,FALSE)))</f>
        <v/>
      </c>
      <c r="BF258" s="27" t="str">
        <f>IF($A258="","",(VLOOKUP($A258,ACOUSTIC_PIVOT_TABLE!$B$4:$AO$500,27,FALSE)))</f>
        <v/>
      </c>
      <c r="BG258" s="27" t="str">
        <f>IF($A258="","",(VLOOKUP($A258,ACOUSTIC_PIVOT_TABLE!$B$4:$AO$500,28,FALSE)))</f>
        <v/>
      </c>
      <c r="BH258" s="27" t="str">
        <f>IF($A258="","",(VLOOKUP($A258,ACOUSTIC_PIVOT_TABLE!$B$4:$AO$500,29,FALSE)))</f>
        <v/>
      </c>
      <c r="BI258" s="27" t="str">
        <f>IF($A258="","",(VLOOKUP($A258,ACOUSTIC_PIVOT_TABLE!$B$4:$AO$500,30,FALSE)))</f>
        <v/>
      </c>
      <c r="BJ258" s="27" t="str">
        <f>IF($A258="","",(VLOOKUP($A258,ACOUSTIC_PIVOT_TABLE!$B$4:$AO$500,31,FALSE)))</f>
        <v/>
      </c>
      <c r="BK258" s="27" t="str">
        <f>IF($A258="","",(VLOOKUP($A258,ACOUSTIC_PIVOT_TABLE!$B$4:$AO$500,32,FALSE)))</f>
        <v/>
      </c>
      <c r="BL258" s="27" t="str">
        <f>IF($A258="","",(VLOOKUP($A258,ACOUSTIC_PIVOT_TABLE!$B$4:$AO$500,33,FALSE)))</f>
        <v/>
      </c>
      <c r="BM258" s="27" t="str">
        <f>IF($A258="","",(VLOOKUP($A258,ACOUSTIC_PIVOT_TABLE!$B$4:$AO$500,34,FALSE)))</f>
        <v/>
      </c>
      <c r="BN258" s="27" t="str">
        <f>IF($A258="","",(VLOOKUP($A258,ACOUSTIC_PIVOT_TABLE!$B$4:$AO$500,35,FALSE)))</f>
        <v/>
      </c>
      <c r="BO258" s="27" t="str">
        <f>IF($A258="","",(VLOOKUP($A258,ACOUSTIC_PIVOT_TABLE!$B$4:$AO$500,36,FALSE)))</f>
        <v/>
      </c>
      <c r="BP258" s="27" t="str">
        <f>IF($A258="","",(VLOOKUP($A258,ACOUSTIC_PIVOT_TABLE!$B$4:$AO$500,37,FALSE)))</f>
        <v/>
      </c>
      <c r="BQ258" s="27" t="str">
        <f>IF($A258="","",(VLOOKUP($A258,ACOUSTIC_PIVOT_TABLE!$B$4:$AO$500,38,FALSE)))</f>
        <v/>
      </c>
      <c r="BR258" s="27" t="str">
        <f>IF($A258="","",(VLOOKUP($A258,ACOUSTIC_PIVOT_TABLE!$B$4:$AO$500,39,FALSE)))</f>
        <v/>
      </c>
      <c r="BS258" s="27" t="str">
        <f>IF($A258="","",(VLOOKUP($A258,ACOUSTIC_PIVOT_TABLE!$B$4:$AO$500,40,FALSE)))</f>
        <v/>
      </c>
    </row>
    <row r="259" spans="1:71" x14ac:dyDescent="0.25">
      <c r="A259" s="1" t="str">
        <f>IF(ACOUSTIC_PIVOT_TABLE!B261 = 0, "",ACOUSTIC_PIVOT_TABLE!B261)</f>
        <v/>
      </c>
      <c r="B259" s="1" t="str">
        <f>IF($A259="","",(VLOOKUP($A259,ACOUSTICS_COMBINED!$B$3:$AQ$501,21,FALSE)))</f>
        <v/>
      </c>
      <c r="C259" s="1" t="str">
        <f>IF($A259="","",(VLOOKUP($A259,ACOUSTICS_COMBINED!$B$3:$AQ$501,22,FALSE)))</f>
        <v/>
      </c>
      <c r="D259" s="1" t="str">
        <f>IF($A259="","",(VLOOKUP($A259,ACOUSTICS_COMBINED!$B$3:$AQ$501,12,FALSE)))</f>
        <v/>
      </c>
      <c r="E259" s="1" t="str">
        <f>IF($A259="","",(VLOOKUP($A259,ACOUSTICS_COMBINED!$B$3:$AQ$501,13,FALSE)))</f>
        <v/>
      </c>
      <c r="F259" s="1" t="str">
        <f>IF($A259="","",(VLOOKUP($A259,ACOUSTICS_COMBINED!$B$3:$AQ$501,14,FALSE)))</f>
        <v/>
      </c>
      <c r="G259" s="1" t="str">
        <f>IF($A259="","",(VLOOKUP($A259,ACOUSTICS_COMBINED!$B$3:$AQ$501,23,FALSE)))</f>
        <v/>
      </c>
      <c r="H259" s="1" t="str">
        <f>IF($A259="","",(VLOOKUP($A259,ACOUSTICS_COMBINED!$B$3:$AQ$501,24,FALSE)))</f>
        <v/>
      </c>
      <c r="I259" s="1" t="str">
        <f>IF($A259="","",(VLOOKUP($A259,ACOUSTICS_COMBINED!$B$3:$AQ$501,15,FALSE)))</f>
        <v/>
      </c>
      <c r="J259" s="1" t="str">
        <f>IF($A259="","",(VLOOKUP($A259,ACOUSTICS_COMBINED!$B$3:$AQ$501,16,FALSE)))</f>
        <v/>
      </c>
      <c r="K259" s="1" t="str">
        <f>IF($A259="","",(VLOOKUP($A259,ACOUSTICS_COMBINED!$B$3:$AQ$501,17,FALSE)))</f>
        <v/>
      </c>
      <c r="L259" s="1" t="str">
        <f>IF($A259="","",(VLOOKUP($A259,ACOUSTICS_COMBINED!$B$3:$AQ$501,18,FALSE)))</f>
        <v/>
      </c>
      <c r="M259" s="1" t="str">
        <f>IF($A259="","",(VLOOKUP($A259,ACOUSTICS_COMBINED!$B$3:$AQ$501,25,FALSE)))</f>
        <v/>
      </c>
      <c r="N259" s="16" t="str">
        <f>IF($A259="","",(VLOOKUP($A259,ACOUSTICS_COMBINED!$B$3:$AQ$501,19,FALSE)))</f>
        <v/>
      </c>
      <c r="O259" s="16" t="str">
        <f>IF($A259="","",(VLOOKUP($A259,ACOUSTICS_COMBINED!$B$3:$AQ$501,20,FALSE)))</f>
        <v/>
      </c>
      <c r="P259" s="1" t="str">
        <f>IF($A259="","",(VLOOKUP($A259,ACOUSTICS_COMBINED!$B$3:$AQ$501,26,FALSE)))</f>
        <v/>
      </c>
      <c r="Q259" s="1" t="str">
        <f>IF($A259="","",(VLOOKUP($A259,ACOUSTICS_COMBINED!$B$3:$AQ$501,27,FALSE)))</f>
        <v/>
      </c>
      <c r="R259" s="1" t="str">
        <f>IF($A259="","",(VLOOKUP($A259,ACOUSTICS_COMBINED!$B$3:$AQ$501,28,FALSE)))</f>
        <v/>
      </c>
      <c r="S259" s="1" t="str">
        <f>IF($A259="","",(VLOOKUP($A259,ACOUSTICS_COMBINED!$B$3:$AQ$501,29,FALSE)))</f>
        <v/>
      </c>
      <c r="T259" s="1" t="str">
        <f>IF($A259="","",(VLOOKUP($A259,ACOUSTICS_COMBINED!$B$3:$AQ$501,30,FALSE)))</f>
        <v/>
      </c>
      <c r="U259" s="1" t="str">
        <f>IF($A259="","",(VLOOKUP($A259,ACOUSTICS_COMBINED!$B$3:$AQ$501,31,FALSE)))</f>
        <v/>
      </c>
      <c r="V259" s="1" t="str">
        <f>IF($A259="","",(VLOOKUP($A259,ACOUSTICS_COMBINED!$B$3:$AQ$501,32,FALSE)))</f>
        <v/>
      </c>
      <c r="W259" s="1" t="str">
        <f>IF($A259="","",(VLOOKUP($A259,ACOUSTICS_COMBINED!$B$3:$AQ$501,33,FALSE)))</f>
        <v/>
      </c>
      <c r="X259" s="1" t="str">
        <f>IF($A259="","",(VLOOKUP($A259,ACOUSTICS_COMBINED!$B$3:$AQ$501,34,FALSE)))</f>
        <v/>
      </c>
      <c r="Y259" s="1" t="str">
        <f>IF($A259="","",(VLOOKUP($A259,ACOUSTICS_COMBINED!$B$3:$AQ$501,35,FALSE)))</f>
        <v/>
      </c>
      <c r="Z259" s="1" t="str">
        <f>IF($A259="","",(VLOOKUP($A259,ACOUSTICS_COMBINED!$B$3:$AQ$501,36,FALSE)))</f>
        <v/>
      </c>
      <c r="AA259" s="1" t="str">
        <f>IF($A259="","",(VLOOKUP($A259,ACOUSTICS_COMBINED!$B$3:$AQ$501,37,FALSE)))</f>
        <v/>
      </c>
      <c r="AB259" s="1" t="str">
        <f>IF($A259="","",(VLOOKUP($A259,ACOUSTICS_COMBINED!$B$3:$AQ$501,38,FALSE)))</f>
        <v/>
      </c>
      <c r="AC259" s="1" t="str">
        <f>IF($A259="","",(VLOOKUP($A259,ACOUSTICS_COMBINED!$B$3:$AQ$501,39,FALSE)))</f>
        <v/>
      </c>
      <c r="AD259" s="1" t="str">
        <f>IF($A259="","",(VLOOKUP($A259,ACOUSTICS_COMBINED!$B$3:$AQ$501,40,FALSE)))</f>
        <v/>
      </c>
      <c r="AE259" s="1" t="str">
        <f>IF($A259="","",(VLOOKUP($A259,ACOUSTICS_COMBINED!$B$3:$AQ$501,41,FALSE)))</f>
        <v/>
      </c>
      <c r="AF259" s="1" t="str">
        <f>IF($A259="","",(VLOOKUP($A259,ACOUSTICS_COMBINED!$B$3:$AQ$501,42,FALSE)))</f>
        <v/>
      </c>
      <c r="AG259" s="27" t="str">
        <f>IF($A259="","",(VLOOKUP($A259,ACOUSTIC_PIVOT_TABLE!$B$4:$AO$500,2,FALSE)))</f>
        <v/>
      </c>
      <c r="AH259" s="27" t="str">
        <f>IF($A259="","",(VLOOKUP($A259,ACOUSTIC_PIVOT_TABLE!$B$4:$AO$500,3,FALSE)))</f>
        <v/>
      </c>
      <c r="AI259" s="27" t="str">
        <f>IF($A259="","",(VLOOKUP($A259,ACOUSTIC_PIVOT_TABLE!$B$4:$AO$500,4,FALSE)))</f>
        <v/>
      </c>
      <c r="AJ259" s="27" t="str">
        <f>IF($A259="","",(VLOOKUP($A259,ACOUSTIC_PIVOT_TABLE!$B$4:$AO$500,5,FALSE)))</f>
        <v/>
      </c>
      <c r="AK259" s="27" t="str">
        <f>IF($A259="","",(VLOOKUP($A259,ACOUSTIC_PIVOT_TABLE!$B$4:$AO$500,6,FALSE)))</f>
        <v/>
      </c>
      <c r="AL259" s="27" t="str">
        <f>IF($A259="","",(VLOOKUP($A259,ACOUSTIC_PIVOT_TABLE!$B$4:$AO$500,7,FALSE)))</f>
        <v/>
      </c>
      <c r="AM259" s="27" t="str">
        <f>IF($A259="","",(VLOOKUP($A259,ACOUSTIC_PIVOT_TABLE!$B$4:$AO$500,8,FALSE)))</f>
        <v/>
      </c>
      <c r="AN259" s="27" t="str">
        <f>IF($A259="","",(VLOOKUP($A259,ACOUSTIC_PIVOT_TABLE!$B$4:$AO$500,9,FALSE)))</f>
        <v/>
      </c>
      <c r="AO259" s="27" t="str">
        <f>IF($A259="","",(VLOOKUP($A259,ACOUSTIC_PIVOT_TABLE!$B$4:$AO$500,10,FALSE)))</f>
        <v/>
      </c>
      <c r="AP259" s="27" t="str">
        <f>IF($A259="","",(VLOOKUP($A259,ACOUSTIC_PIVOT_TABLE!$B$4:$AO$500,11,FALSE)))</f>
        <v/>
      </c>
      <c r="AQ259" s="27" t="str">
        <f>IF($A259="","",(VLOOKUP($A259,ACOUSTIC_PIVOT_TABLE!$B$4:$AO$500,12,FALSE)))</f>
        <v/>
      </c>
      <c r="AR259" s="27" t="str">
        <f>IF($A259="","",(VLOOKUP($A259,ACOUSTIC_PIVOT_TABLE!$B$4:$AO$500,13,FALSE)))</f>
        <v/>
      </c>
      <c r="AS259" s="27" t="str">
        <f>IF($A259="","",(VLOOKUP($A259,ACOUSTIC_PIVOT_TABLE!$B$4:$AO$500,14,FALSE)))</f>
        <v/>
      </c>
      <c r="AT259" s="27" t="str">
        <f>IF($A259="","",(VLOOKUP($A259,ACOUSTIC_PIVOT_TABLE!$B$4:$AO$500,15,FALSE)))</f>
        <v/>
      </c>
      <c r="AU259" s="27" t="str">
        <f>IF($A259="","",(VLOOKUP($A259,ACOUSTIC_PIVOT_TABLE!$B$4:$AO$500,16,FALSE)))</f>
        <v/>
      </c>
      <c r="AV259" s="27" t="str">
        <f>IF($A259="","",(VLOOKUP($A259,ACOUSTIC_PIVOT_TABLE!$B$4:$AO$500,17,FALSE)))</f>
        <v/>
      </c>
      <c r="AW259" s="27" t="str">
        <f>IF($A259="","",(VLOOKUP($A259,ACOUSTIC_PIVOT_TABLE!$B$4:$AO$500,18,FALSE)))</f>
        <v/>
      </c>
      <c r="AX259" s="27" t="str">
        <f>IF($A259="","",(VLOOKUP($A259,ACOUSTIC_PIVOT_TABLE!$B$4:$AO$500,19,FALSE)))</f>
        <v/>
      </c>
      <c r="AY259" s="27" t="str">
        <f>IF($A259="","",(VLOOKUP($A259,ACOUSTIC_PIVOT_TABLE!$B$4:$AO$500,20,FALSE)))</f>
        <v/>
      </c>
      <c r="AZ259" s="27" t="str">
        <f>IF($A259="","",(VLOOKUP($A259,ACOUSTIC_PIVOT_TABLE!$B$4:$AO$500,21,FALSE)))</f>
        <v/>
      </c>
      <c r="BA259" s="27" t="str">
        <f>IF($A259="","",(VLOOKUP($A259,ACOUSTIC_PIVOT_TABLE!$B$4:$AO$500,22,FALSE)))</f>
        <v/>
      </c>
      <c r="BB259" s="27" t="str">
        <f>IF($A259="","",(VLOOKUP($A259,ACOUSTIC_PIVOT_TABLE!$B$4:$AO$500,23,FALSE)))</f>
        <v/>
      </c>
      <c r="BC259" s="27" t="str">
        <f>IF($A259="","",(VLOOKUP($A259,ACOUSTIC_PIVOT_TABLE!$B$4:$AO$500,24,FALSE)))</f>
        <v/>
      </c>
      <c r="BD259" s="27" t="str">
        <f>IF($A259="","",(VLOOKUP($A259,ACOUSTIC_PIVOT_TABLE!$B$4:$AO$500,25,FALSE)))</f>
        <v/>
      </c>
      <c r="BE259" s="27" t="str">
        <f>IF($A259="","",(VLOOKUP($A259,ACOUSTIC_PIVOT_TABLE!$B$4:$AO$500,26,FALSE)))</f>
        <v/>
      </c>
      <c r="BF259" s="27" t="str">
        <f>IF($A259="","",(VLOOKUP($A259,ACOUSTIC_PIVOT_TABLE!$B$4:$AO$500,27,FALSE)))</f>
        <v/>
      </c>
      <c r="BG259" s="27" t="str">
        <f>IF($A259="","",(VLOOKUP($A259,ACOUSTIC_PIVOT_TABLE!$B$4:$AO$500,28,FALSE)))</f>
        <v/>
      </c>
      <c r="BH259" s="27" t="str">
        <f>IF($A259="","",(VLOOKUP($A259,ACOUSTIC_PIVOT_TABLE!$B$4:$AO$500,29,FALSE)))</f>
        <v/>
      </c>
      <c r="BI259" s="27" t="str">
        <f>IF($A259="","",(VLOOKUP($A259,ACOUSTIC_PIVOT_TABLE!$B$4:$AO$500,30,FALSE)))</f>
        <v/>
      </c>
      <c r="BJ259" s="27" t="str">
        <f>IF($A259="","",(VLOOKUP($A259,ACOUSTIC_PIVOT_TABLE!$B$4:$AO$500,31,FALSE)))</f>
        <v/>
      </c>
      <c r="BK259" s="27" t="str">
        <f>IF($A259="","",(VLOOKUP($A259,ACOUSTIC_PIVOT_TABLE!$B$4:$AO$500,32,FALSE)))</f>
        <v/>
      </c>
      <c r="BL259" s="27" t="str">
        <f>IF($A259="","",(VLOOKUP($A259,ACOUSTIC_PIVOT_TABLE!$B$4:$AO$500,33,FALSE)))</f>
        <v/>
      </c>
      <c r="BM259" s="27" t="str">
        <f>IF($A259="","",(VLOOKUP($A259,ACOUSTIC_PIVOT_TABLE!$B$4:$AO$500,34,FALSE)))</f>
        <v/>
      </c>
      <c r="BN259" s="27" t="str">
        <f>IF($A259="","",(VLOOKUP($A259,ACOUSTIC_PIVOT_TABLE!$B$4:$AO$500,35,FALSE)))</f>
        <v/>
      </c>
      <c r="BO259" s="27" t="str">
        <f>IF($A259="","",(VLOOKUP($A259,ACOUSTIC_PIVOT_TABLE!$B$4:$AO$500,36,FALSE)))</f>
        <v/>
      </c>
      <c r="BP259" s="27" t="str">
        <f>IF($A259="","",(VLOOKUP($A259,ACOUSTIC_PIVOT_TABLE!$B$4:$AO$500,37,FALSE)))</f>
        <v/>
      </c>
      <c r="BQ259" s="27" t="str">
        <f>IF($A259="","",(VLOOKUP($A259,ACOUSTIC_PIVOT_TABLE!$B$4:$AO$500,38,FALSE)))</f>
        <v/>
      </c>
      <c r="BR259" s="27" t="str">
        <f>IF($A259="","",(VLOOKUP($A259,ACOUSTIC_PIVOT_TABLE!$B$4:$AO$500,39,FALSE)))</f>
        <v/>
      </c>
      <c r="BS259" s="27" t="str">
        <f>IF($A259="","",(VLOOKUP($A259,ACOUSTIC_PIVOT_TABLE!$B$4:$AO$500,40,FALSE)))</f>
        <v/>
      </c>
    </row>
    <row r="260" spans="1:71" x14ac:dyDescent="0.25">
      <c r="A260" s="1" t="str">
        <f>IF(ACOUSTIC_PIVOT_TABLE!B262 = 0, "",ACOUSTIC_PIVOT_TABLE!B262)</f>
        <v/>
      </c>
      <c r="B260" s="1" t="str">
        <f>IF($A260="","",(VLOOKUP($A260,ACOUSTICS_COMBINED!$B$3:$AQ$501,21,FALSE)))</f>
        <v/>
      </c>
      <c r="C260" s="1" t="str">
        <f>IF($A260="","",(VLOOKUP($A260,ACOUSTICS_COMBINED!$B$3:$AQ$501,22,FALSE)))</f>
        <v/>
      </c>
      <c r="D260" s="1" t="str">
        <f>IF($A260="","",(VLOOKUP($A260,ACOUSTICS_COMBINED!$B$3:$AQ$501,12,FALSE)))</f>
        <v/>
      </c>
      <c r="E260" s="1" t="str">
        <f>IF($A260="","",(VLOOKUP($A260,ACOUSTICS_COMBINED!$B$3:$AQ$501,13,FALSE)))</f>
        <v/>
      </c>
      <c r="F260" s="1" t="str">
        <f>IF($A260="","",(VLOOKUP($A260,ACOUSTICS_COMBINED!$B$3:$AQ$501,14,FALSE)))</f>
        <v/>
      </c>
      <c r="G260" s="1" t="str">
        <f>IF($A260="","",(VLOOKUP($A260,ACOUSTICS_COMBINED!$B$3:$AQ$501,23,FALSE)))</f>
        <v/>
      </c>
      <c r="H260" s="1" t="str">
        <f>IF($A260="","",(VLOOKUP($A260,ACOUSTICS_COMBINED!$B$3:$AQ$501,24,FALSE)))</f>
        <v/>
      </c>
      <c r="I260" s="1" t="str">
        <f>IF($A260="","",(VLOOKUP($A260,ACOUSTICS_COMBINED!$B$3:$AQ$501,15,FALSE)))</f>
        <v/>
      </c>
      <c r="J260" s="1" t="str">
        <f>IF($A260="","",(VLOOKUP($A260,ACOUSTICS_COMBINED!$B$3:$AQ$501,16,FALSE)))</f>
        <v/>
      </c>
      <c r="K260" s="1" t="str">
        <f>IF($A260="","",(VLOOKUP($A260,ACOUSTICS_COMBINED!$B$3:$AQ$501,17,FALSE)))</f>
        <v/>
      </c>
      <c r="L260" s="1" t="str">
        <f>IF($A260="","",(VLOOKUP($A260,ACOUSTICS_COMBINED!$B$3:$AQ$501,18,FALSE)))</f>
        <v/>
      </c>
      <c r="M260" s="1" t="str">
        <f>IF($A260="","",(VLOOKUP($A260,ACOUSTICS_COMBINED!$B$3:$AQ$501,25,FALSE)))</f>
        <v/>
      </c>
      <c r="N260" s="16" t="str">
        <f>IF($A260="","",(VLOOKUP($A260,ACOUSTICS_COMBINED!$B$3:$AQ$501,19,FALSE)))</f>
        <v/>
      </c>
      <c r="O260" s="16" t="str">
        <f>IF($A260="","",(VLOOKUP($A260,ACOUSTICS_COMBINED!$B$3:$AQ$501,20,FALSE)))</f>
        <v/>
      </c>
      <c r="P260" s="1" t="str">
        <f>IF($A260="","",(VLOOKUP($A260,ACOUSTICS_COMBINED!$B$3:$AQ$501,26,FALSE)))</f>
        <v/>
      </c>
      <c r="Q260" s="1" t="str">
        <f>IF($A260="","",(VLOOKUP($A260,ACOUSTICS_COMBINED!$B$3:$AQ$501,27,FALSE)))</f>
        <v/>
      </c>
      <c r="R260" s="1" t="str">
        <f>IF($A260="","",(VLOOKUP($A260,ACOUSTICS_COMBINED!$B$3:$AQ$501,28,FALSE)))</f>
        <v/>
      </c>
      <c r="S260" s="1" t="str">
        <f>IF($A260="","",(VLOOKUP($A260,ACOUSTICS_COMBINED!$B$3:$AQ$501,29,FALSE)))</f>
        <v/>
      </c>
      <c r="T260" s="1" t="str">
        <f>IF($A260="","",(VLOOKUP($A260,ACOUSTICS_COMBINED!$B$3:$AQ$501,30,FALSE)))</f>
        <v/>
      </c>
      <c r="U260" s="1" t="str">
        <f>IF($A260="","",(VLOOKUP($A260,ACOUSTICS_COMBINED!$B$3:$AQ$501,31,FALSE)))</f>
        <v/>
      </c>
      <c r="V260" s="1" t="str">
        <f>IF($A260="","",(VLOOKUP($A260,ACOUSTICS_COMBINED!$B$3:$AQ$501,32,FALSE)))</f>
        <v/>
      </c>
      <c r="W260" s="1" t="str">
        <f>IF($A260="","",(VLOOKUP($A260,ACOUSTICS_COMBINED!$B$3:$AQ$501,33,FALSE)))</f>
        <v/>
      </c>
      <c r="X260" s="1" t="str">
        <f>IF($A260="","",(VLOOKUP($A260,ACOUSTICS_COMBINED!$B$3:$AQ$501,34,FALSE)))</f>
        <v/>
      </c>
      <c r="Y260" s="1" t="str">
        <f>IF($A260="","",(VLOOKUP($A260,ACOUSTICS_COMBINED!$B$3:$AQ$501,35,FALSE)))</f>
        <v/>
      </c>
      <c r="Z260" s="1" t="str">
        <f>IF($A260="","",(VLOOKUP($A260,ACOUSTICS_COMBINED!$B$3:$AQ$501,36,FALSE)))</f>
        <v/>
      </c>
      <c r="AA260" s="1" t="str">
        <f>IF($A260="","",(VLOOKUP($A260,ACOUSTICS_COMBINED!$B$3:$AQ$501,37,FALSE)))</f>
        <v/>
      </c>
      <c r="AB260" s="1" t="str">
        <f>IF($A260="","",(VLOOKUP($A260,ACOUSTICS_COMBINED!$B$3:$AQ$501,38,FALSE)))</f>
        <v/>
      </c>
      <c r="AC260" s="1" t="str">
        <f>IF($A260="","",(VLOOKUP($A260,ACOUSTICS_COMBINED!$B$3:$AQ$501,39,FALSE)))</f>
        <v/>
      </c>
      <c r="AD260" s="1" t="str">
        <f>IF($A260="","",(VLOOKUP($A260,ACOUSTICS_COMBINED!$B$3:$AQ$501,40,FALSE)))</f>
        <v/>
      </c>
      <c r="AE260" s="1" t="str">
        <f>IF($A260="","",(VLOOKUP($A260,ACOUSTICS_COMBINED!$B$3:$AQ$501,41,FALSE)))</f>
        <v/>
      </c>
      <c r="AF260" s="1" t="str">
        <f>IF($A260="","",(VLOOKUP($A260,ACOUSTICS_COMBINED!$B$3:$AQ$501,42,FALSE)))</f>
        <v/>
      </c>
      <c r="AG260" s="27" t="str">
        <f>IF($A260="","",(VLOOKUP($A260,ACOUSTIC_PIVOT_TABLE!$B$4:$AO$500,2,FALSE)))</f>
        <v/>
      </c>
      <c r="AH260" s="27" t="str">
        <f>IF($A260="","",(VLOOKUP($A260,ACOUSTIC_PIVOT_TABLE!$B$4:$AO$500,3,FALSE)))</f>
        <v/>
      </c>
      <c r="AI260" s="27" t="str">
        <f>IF($A260="","",(VLOOKUP($A260,ACOUSTIC_PIVOT_TABLE!$B$4:$AO$500,4,FALSE)))</f>
        <v/>
      </c>
      <c r="AJ260" s="27" t="str">
        <f>IF($A260="","",(VLOOKUP($A260,ACOUSTIC_PIVOT_TABLE!$B$4:$AO$500,5,FALSE)))</f>
        <v/>
      </c>
      <c r="AK260" s="27" t="str">
        <f>IF($A260="","",(VLOOKUP($A260,ACOUSTIC_PIVOT_TABLE!$B$4:$AO$500,6,FALSE)))</f>
        <v/>
      </c>
      <c r="AL260" s="27" t="str">
        <f>IF($A260="","",(VLOOKUP($A260,ACOUSTIC_PIVOT_TABLE!$B$4:$AO$500,7,FALSE)))</f>
        <v/>
      </c>
      <c r="AM260" s="27" t="str">
        <f>IF($A260="","",(VLOOKUP($A260,ACOUSTIC_PIVOT_TABLE!$B$4:$AO$500,8,FALSE)))</f>
        <v/>
      </c>
      <c r="AN260" s="27" t="str">
        <f>IF($A260="","",(VLOOKUP($A260,ACOUSTIC_PIVOT_TABLE!$B$4:$AO$500,9,FALSE)))</f>
        <v/>
      </c>
      <c r="AO260" s="27" t="str">
        <f>IF($A260="","",(VLOOKUP($A260,ACOUSTIC_PIVOT_TABLE!$B$4:$AO$500,10,FALSE)))</f>
        <v/>
      </c>
      <c r="AP260" s="27" t="str">
        <f>IF($A260="","",(VLOOKUP($A260,ACOUSTIC_PIVOT_TABLE!$B$4:$AO$500,11,FALSE)))</f>
        <v/>
      </c>
      <c r="AQ260" s="27" t="str">
        <f>IF($A260="","",(VLOOKUP($A260,ACOUSTIC_PIVOT_TABLE!$B$4:$AO$500,12,FALSE)))</f>
        <v/>
      </c>
      <c r="AR260" s="27" t="str">
        <f>IF($A260="","",(VLOOKUP($A260,ACOUSTIC_PIVOT_TABLE!$B$4:$AO$500,13,FALSE)))</f>
        <v/>
      </c>
      <c r="AS260" s="27" t="str">
        <f>IF($A260="","",(VLOOKUP($A260,ACOUSTIC_PIVOT_TABLE!$B$4:$AO$500,14,FALSE)))</f>
        <v/>
      </c>
      <c r="AT260" s="27" t="str">
        <f>IF($A260="","",(VLOOKUP($A260,ACOUSTIC_PIVOT_TABLE!$B$4:$AO$500,15,FALSE)))</f>
        <v/>
      </c>
      <c r="AU260" s="27" t="str">
        <f>IF($A260="","",(VLOOKUP($A260,ACOUSTIC_PIVOT_TABLE!$B$4:$AO$500,16,FALSE)))</f>
        <v/>
      </c>
      <c r="AV260" s="27" t="str">
        <f>IF($A260="","",(VLOOKUP($A260,ACOUSTIC_PIVOT_TABLE!$B$4:$AO$500,17,FALSE)))</f>
        <v/>
      </c>
      <c r="AW260" s="27" t="str">
        <f>IF($A260="","",(VLOOKUP($A260,ACOUSTIC_PIVOT_TABLE!$B$4:$AO$500,18,FALSE)))</f>
        <v/>
      </c>
      <c r="AX260" s="27" t="str">
        <f>IF($A260="","",(VLOOKUP($A260,ACOUSTIC_PIVOT_TABLE!$B$4:$AO$500,19,FALSE)))</f>
        <v/>
      </c>
      <c r="AY260" s="27" t="str">
        <f>IF($A260="","",(VLOOKUP($A260,ACOUSTIC_PIVOT_TABLE!$B$4:$AO$500,20,FALSE)))</f>
        <v/>
      </c>
      <c r="AZ260" s="27" t="str">
        <f>IF($A260="","",(VLOOKUP($A260,ACOUSTIC_PIVOT_TABLE!$B$4:$AO$500,21,FALSE)))</f>
        <v/>
      </c>
      <c r="BA260" s="27" t="str">
        <f>IF($A260="","",(VLOOKUP($A260,ACOUSTIC_PIVOT_TABLE!$B$4:$AO$500,22,FALSE)))</f>
        <v/>
      </c>
      <c r="BB260" s="27" t="str">
        <f>IF($A260="","",(VLOOKUP($A260,ACOUSTIC_PIVOT_TABLE!$B$4:$AO$500,23,FALSE)))</f>
        <v/>
      </c>
      <c r="BC260" s="27" t="str">
        <f>IF($A260="","",(VLOOKUP($A260,ACOUSTIC_PIVOT_TABLE!$B$4:$AO$500,24,FALSE)))</f>
        <v/>
      </c>
      <c r="BD260" s="27" t="str">
        <f>IF($A260="","",(VLOOKUP($A260,ACOUSTIC_PIVOT_TABLE!$B$4:$AO$500,25,FALSE)))</f>
        <v/>
      </c>
      <c r="BE260" s="27" t="str">
        <f>IF($A260="","",(VLOOKUP($A260,ACOUSTIC_PIVOT_TABLE!$B$4:$AO$500,26,FALSE)))</f>
        <v/>
      </c>
      <c r="BF260" s="27" t="str">
        <f>IF($A260="","",(VLOOKUP($A260,ACOUSTIC_PIVOT_TABLE!$B$4:$AO$500,27,FALSE)))</f>
        <v/>
      </c>
      <c r="BG260" s="27" t="str">
        <f>IF($A260="","",(VLOOKUP($A260,ACOUSTIC_PIVOT_TABLE!$B$4:$AO$500,28,FALSE)))</f>
        <v/>
      </c>
      <c r="BH260" s="27" t="str">
        <f>IF($A260="","",(VLOOKUP($A260,ACOUSTIC_PIVOT_TABLE!$B$4:$AO$500,29,FALSE)))</f>
        <v/>
      </c>
      <c r="BI260" s="27" t="str">
        <f>IF($A260="","",(VLOOKUP($A260,ACOUSTIC_PIVOT_TABLE!$B$4:$AO$500,30,FALSE)))</f>
        <v/>
      </c>
      <c r="BJ260" s="27" t="str">
        <f>IF($A260="","",(VLOOKUP($A260,ACOUSTIC_PIVOT_TABLE!$B$4:$AO$500,31,FALSE)))</f>
        <v/>
      </c>
      <c r="BK260" s="27" t="str">
        <f>IF($A260="","",(VLOOKUP($A260,ACOUSTIC_PIVOT_TABLE!$B$4:$AO$500,32,FALSE)))</f>
        <v/>
      </c>
      <c r="BL260" s="27" t="str">
        <f>IF($A260="","",(VLOOKUP($A260,ACOUSTIC_PIVOT_TABLE!$B$4:$AO$500,33,FALSE)))</f>
        <v/>
      </c>
      <c r="BM260" s="27" t="str">
        <f>IF($A260="","",(VLOOKUP($A260,ACOUSTIC_PIVOT_TABLE!$B$4:$AO$500,34,FALSE)))</f>
        <v/>
      </c>
      <c r="BN260" s="27" t="str">
        <f>IF($A260="","",(VLOOKUP($A260,ACOUSTIC_PIVOT_TABLE!$B$4:$AO$500,35,FALSE)))</f>
        <v/>
      </c>
      <c r="BO260" s="27" t="str">
        <f>IF($A260="","",(VLOOKUP($A260,ACOUSTIC_PIVOT_TABLE!$B$4:$AO$500,36,FALSE)))</f>
        <v/>
      </c>
      <c r="BP260" s="27" t="str">
        <f>IF($A260="","",(VLOOKUP($A260,ACOUSTIC_PIVOT_TABLE!$B$4:$AO$500,37,FALSE)))</f>
        <v/>
      </c>
      <c r="BQ260" s="27" t="str">
        <f>IF($A260="","",(VLOOKUP($A260,ACOUSTIC_PIVOT_TABLE!$B$4:$AO$500,38,FALSE)))</f>
        <v/>
      </c>
      <c r="BR260" s="27" t="str">
        <f>IF($A260="","",(VLOOKUP($A260,ACOUSTIC_PIVOT_TABLE!$B$4:$AO$500,39,FALSE)))</f>
        <v/>
      </c>
      <c r="BS260" s="27" t="str">
        <f>IF($A260="","",(VLOOKUP($A260,ACOUSTIC_PIVOT_TABLE!$B$4:$AO$500,40,FALSE)))</f>
        <v/>
      </c>
    </row>
    <row r="261" spans="1:71" x14ac:dyDescent="0.25">
      <c r="A261" s="1" t="str">
        <f>IF(ACOUSTIC_PIVOT_TABLE!B263 = 0, "",ACOUSTIC_PIVOT_TABLE!B263)</f>
        <v/>
      </c>
      <c r="B261" s="1" t="str">
        <f>IF($A261="","",(VLOOKUP($A261,ACOUSTICS_COMBINED!$B$3:$AQ$501,21,FALSE)))</f>
        <v/>
      </c>
      <c r="C261" s="1" t="str">
        <f>IF($A261="","",(VLOOKUP($A261,ACOUSTICS_COMBINED!$B$3:$AQ$501,22,FALSE)))</f>
        <v/>
      </c>
      <c r="D261" s="1" t="str">
        <f>IF($A261="","",(VLOOKUP($A261,ACOUSTICS_COMBINED!$B$3:$AQ$501,12,FALSE)))</f>
        <v/>
      </c>
      <c r="E261" s="1" t="str">
        <f>IF($A261="","",(VLOOKUP($A261,ACOUSTICS_COMBINED!$B$3:$AQ$501,13,FALSE)))</f>
        <v/>
      </c>
      <c r="F261" s="1" t="str">
        <f>IF($A261="","",(VLOOKUP($A261,ACOUSTICS_COMBINED!$B$3:$AQ$501,14,FALSE)))</f>
        <v/>
      </c>
      <c r="G261" s="1" t="str">
        <f>IF($A261="","",(VLOOKUP($A261,ACOUSTICS_COMBINED!$B$3:$AQ$501,23,FALSE)))</f>
        <v/>
      </c>
      <c r="H261" s="1" t="str">
        <f>IF($A261="","",(VLOOKUP($A261,ACOUSTICS_COMBINED!$B$3:$AQ$501,24,FALSE)))</f>
        <v/>
      </c>
      <c r="I261" s="1" t="str">
        <f>IF($A261="","",(VLOOKUP($A261,ACOUSTICS_COMBINED!$B$3:$AQ$501,15,FALSE)))</f>
        <v/>
      </c>
      <c r="J261" s="1" t="str">
        <f>IF($A261="","",(VLOOKUP($A261,ACOUSTICS_COMBINED!$B$3:$AQ$501,16,FALSE)))</f>
        <v/>
      </c>
      <c r="K261" s="1" t="str">
        <f>IF($A261="","",(VLOOKUP($A261,ACOUSTICS_COMBINED!$B$3:$AQ$501,17,FALSE)))</f>
        <v/>
      </c>
      <c r="L261" s="1" t="str">
        <f>IF($A261="","",(VLOOKUP($A261,ACOUSTICS_COMBINED!$B$3:$AQ$501,18,FALSE)))</f>
        <v/>
      </c>
      <c r="M261" s="1" t="str">
        <f>IF($A261="","",(VLOOKUP($A261,ACOUSTICS_COMBINED!$B$3:$AQ$501,25,FALSE)))</f>
        <v/>
      </c>
      <c r="N261" s="16" t="str">
        <f>IF($A261="","",(VLOOKUP($A261,ACOUSTICS_COMBINED!$B$3:$AQ$501,19,FALSE)))</f>
        <v/>
      </c>
      <c r="O261" s="16" t="str">
        <f>IF($A261="","",(VLOOKUP($A261,ACOUSTICS_COMBINED!$B$3:$AQ$501,20,FALSE)))</f>
        <v/>
      </c>
      <c r="P261" s="1" t="str">
        <f>IF($A261="","",(VLOOKUP($A261,ACOUSTICS_COMBINED!$B$3:$AQ$501,26,FALSE)))</f>
        <v/>
      </c>
      <c r="Q261" s="1" t="str">
        <f>IF($A261="","",(VLOOKUP($A261,ACOUSTICS_COMBINED!$B$3:$AQ$501,27,FALSE)))</f>
        <v/>
      </c>
      <c r="R261" s="1" t="str">
        <f>IF($A261="","",(VLOOKUP($A261,ACOUSTICS_COMBINED!$B$3:$AQ$501,28,FALSE)))</f>
        <v/>
      </c>
      <c r="S261" s="1" t="str">
        <f>IF($A261="","",(VLOOKUP($A261,ACOUSTICS_COMBINED!$B$3:$AQ$501,29,FALSE)))</f>
        <v/>
      </c>
      <c r="T261" s="1" t="str">
        <f>IF($A261="","",(VLOOKUP($A261,ACOUSTICS_COMBINED!$B$3:$AQ$501,30,FALSE)))</f>
        <v/>
      </c>
      <c r="U261" s="1" t="str">
        <f>IF($A261="","",(VLOOKUP($A261,ACOUSTICS_COMBINED!$B$3:$AQ$501,31,FALSE)))</f>
        <v/>
      </c>
      <c r="V261" s="1" t="str">
        <f>IF($A261="","",(VLOOKUP($A261,ACOUSTICS_COMBINED!$B$3:$AQ$501,32,FALSE)))</f>
        <v/>
      </c>
      <c r="W261" s="1" t="str">
        <f>IF($A261="","",(VLOOKUP($A261,ACOUSTICS_COMBINED!$B$3:$AQ$501,33,FALSE)))</f>
        <v/>
      </c>
      <c r="X261" s="1" t="str">
        <f>IF($A261="","",(VLOOKUP($A261,ACOUSTICS_COMBINED!$B$3:$AQ$501,34,FALSE)))</f>
        <v/>
      </c>
      <c r="Y261" s="1" t="str">
        <f>IF($A261="","",(VLOOKUP($A261,ACOUSTICS_COMBINED!$B$3:$AQ$501,35,FALSE)))</f>
        <v/>
      </c>
      <c r="Z261" s="1" t="str">
        <f>IF($A261="","",(VLOOKUP($A261,ACOUSTICS_COMBINED!$B$3:$AQ$501,36,FALSE)))</f>
        <v/>
      </c>
      <c r="AA261" s="1" t="str">
        <f>IF($A261="","",(VLOOKUP($A261,ACOUSTICS_COMBINED!$B$3:$AQ$501,37,FALSE)))</f>
        <v/>
      </c>
      <c r="AB261" s="1" t="str">
        <f>IF($A261="","",(VLOOKUP($A261,ACOUSTICS_COMBINED!$B$3:$AQ$501,38,FALSE)))</f>
        <v/>
      </c>
      <c r="AC261" s="1" t="str">
        <f>IF($A261="","",(VLOOKUP($A261,ACOUSTICS_COMBINED!$B$3:$AQ$501,39,FALSE)))</f>
        <v/>
      </c>
      <c r="AD261" s="1" t="str">
        <f>IF($A261="","",(VLOOKUP($A261,ACOUSTICS_COMBINED!$B$3:$AQ$501,40,FALSE)))</f>
        <v/>
      </c>
      <c r="AE261" s="1" t="str">
        <f>IF($A261="","",(VLOOKUP($A261,ACOUSTICS_COMBINED!$B$3:$AQ$501,41,FALSE)))</f>
        <v/>
      </c>
      <c r="AF261" s="1" t="str">
        <f>IF($A261="","",(VLOOKUP($A261,ACOUSTICS_COMBINED!$B$3:$AQ$501,42,FALSE)))</f>
        <v/>
      </c>
      <c r="AG261" s="27" t="str">
        <f>IF($A261="","",(VLOOKUP($A261,ACOUSTIC_PIVOT_TABLE!$B$4:$AO$500,2,FALSE)))</f>
        <v/>
      </c>
      <c r="AH261" s="27" t="str">
        <f>IF($A261="","",(VLOOKUP($A261,ACOUSTIC_PIVOT_TABLE!$B$4:$AO$500,3,FALSE)))</f>
        <v/>
      </c>
      <c r="AI261" s="27" t="str">
        <f>IF($A261="","",(VLOOKUP($A261,ACOUSTIC_PIVOT_TABLE!$B$4:$AO$500,4,FALSE)))</f>
        <v/>
      </c>
      <c r="AJ261" s="27" t="str">
        <f>IF($A261="","",(VLOOKUP($A261,ACOUSTIC_PIVOT_TABLE!$B$4:$AO$500,5,FALSE)))</f>
        <v/>
      </c>
      <c r="AK261" s="27" t="str">
        <f>IF($A261="","",(VLOOKUP($A261,ACOUSTIC_PIVOT_TABLE!$B$4:$AO$500,6,FALSE)))</f>
        <v/>
      </c>
      <c r="AL261" s="27" t="str">
        <f>IF($A261="","",(VLOOKUP($A261,ACOUSTIC_PIVOT_TABLE!$B$4:$AO$500,7,FALSE)))</f>
        <v/>
      </c>
      <c r="AM261" s="27" t="str">
        <f>IF($A261="","",(VLOOKUP($A261,ACOUSTIC_PIVOT_TABLE!$B$4:$AO$500,8,FALSE)))</f>
        <v/>
      </c>
      <c r="AN261" s="27" t="str">
        <f>IF($A261="","",(VLOOKUP($A261,ACOUSTIC_PIVOT_TABLE!$B$4:$AO$500,9,FALSE)))</f>
        <v/>
      </c>
      <c r="AO261" s="27" t="str">
        <f>IF($A261="","",(VLOOKUP($A261,ACOUSTIC_PIVOT_TABLE!$B$4:$AO$500,10,FALSE)))</f>
        <v/>
      </c>
      <c r="AP261" s="27" t="str">
        <f>IF($A261="","",(VLOOKUP($A261,ACOUSTIC_PIVOT_TABLE!$B$4:$AO$500,11,FALSE)))</f>
        <v/>
      </c>
      <c r="AQ261" s="27" t="str">
        <f>IF($A261="","",(VLOOKUP($A261,ACOUSTIC_PIVOT_TABLE!$B$4:$AO$500,12,FALSE)))</f>
        <v/>
      </c>
      <c r="AR261" s="27" t="str">
        <f>IF($A261="","",(VLOOKUP($A261,ACOUSTIC_PIVOT_TABLE!$B$4:$AO$500,13,FALSE)))</f>
        <v/>
      </c>
      <c r="AS261" s="27" t="str">
        <f>IF($A261="","",(VLOOKUP($A261,ACOUSTIC_PIVOT_TABLE!$B$4:$AO$500,14,FALSE)))</f>
        <v/>
      </c>
      <c r="AT261" s="27" t="str">
        <f>IF($A261="","",(VLOOKUP($A261,ACOUSTIC_PIVOT_TABLE!$B$4:$AO$500,15,FALSE)))</f>
        <v/>
      </c>
      <c r="AU261" s="27" t="str">
        <f>IF($A261="","",(VLOOKUP($A261,ACOUSTIC_PIVOT_TABLE!$B$4:$AO$500,16,FALSE)))</f>
        <v/>
      </c>
      <c r="AV261" s="27" t="str">
        <f>IF($A261="","",(VLOOKUP($A261,ACOUSTIC_PIVOT_TABLE!$B$4:$AO$500,17,FALSE)))</f>
        <v/>
      </c>
      <c r="AW261" s="27" t="str">
        <f>IF($A261="","",(VLOOKUP($A261,ACOUSTIC_PIVOT_TABLE!$B$4:$AO$500,18,FALSE)))</f>
        <v/>
      </c>
      <c r="AX261" s="27" t="str">
        <f>IF($A261="","",(VLOOKUP($A261,ACOUSTIC_PIVOT_TABLE!$B$4:$AO$500,19,FALSE)))</f>
        <v/>
      </c>
      <c r="AY261" s="27" t="str">
        <f>IF($A261="","",(VLOOKUP($A261,ACOUSTIC_PIVOT_TABLE!$B$4:$AO$500,20,FALSE)))</f>
        <v/>
      </c>
      <c r="AZ261" s="27" t="str">
        <f>IF($A261="","",(VLOOKUP($A261,ACOUSTIC_PIVOT_TABLE!$B$4:$AO$500,21,FALSE)))</f>
        <v/>
      </c>
      <c r="BA261" s="27" t="str">
        <f>IF($A261="","",(VLOOKUP($A261,ACOUSTIC_PIVOT_TABLE!$B$4:$AO$500,22,FALSE)))</f>
        <v/>
      </c>
      <c r="BB261" s="27" t="str">
        <f>IF($A261="","",(VLOOKUP($A261,ACOUSTIC_PIVOT_TABLE!$B$4:$AO$500,23,FALSE)))</f>
        <v/>
      </c>
      <c r="BC261" s="27" t="str">
        <f>IF($A261="","",(VLOOKUP($A261,ACOUSTIC_PIVOT_TABLE!$B$4:$AO$500,24,FALSE)))</f>
        <v/>
      </c>
      <c r="BD261" s="27" t="str">
        <f>IF($A261="","",(VLOOKUP($A261,ACOUSTIC_PIVOT_TABLE!$B$4:$AO$500,25,FALSE)))</f>
        <v/>
      </c>
      <c r="BE261" s="27" t="str">
        <f>IF($A261="","",(VLOOKUP($A261,ACOUSTIC_PIVOT_TABLE!$B$4:$AO$500,26,FALSE)))</f>
        <v/>
      </c>
      <c r="BF261" s="27" t="str">
        <f>IF($A261="","",(VLOOKUP($A261,ACOUSTIC_PIVOT_TABLE!$B$4:$AO$500,27,FALSE)))</f>
        <v/>
      </c>
      <c r="BG261" s="27" t="str">
        <f>IF($A261="","",(VLOOKUP($A261,ACOUSTIC_PIVOT_TABLE!$B$4:$AO$500,28,FALSE)))</f>
        <v/>
      </c>
      <c r="BH261" s="27" t="str">
        <f>IF($A261="","",(VLOOKUP($A261,ACOUSTIC_PIVOT_TABLE!$B$4:$AO$500,29,FALSE)))</f>
        <v/>
      </c>
      <c r="BI261" s="27" t="str">
        <f>IF($A261="","",(VLOOKUP($A261,ACOUSTIC_PIVOT_TABLE!$B$4:$AO$500,30,FALSE)))</f>
        <v/>
      </c>
      <c r="BJ261" s="27" t="str">
        <f>IF($A261="","",(VLOOKUP($A261,ACOUSTIC_PIVOT_TABLE!$B$4:$AO$500,31,FALSE)))</f>
        <v/>
      </c>
      <c r="BK261" s="27" t="str">
        <f>IF($A261="","",(VLOOKUP($A261,ACOUSTIC_PIVOT_TABLE!$B$4:$AO$500,32,FALSE)))</f>
        <v/>
      </c>
      <c r="BL261" s="27" t="str">
        <f>IF($A261="","",(VLOOKUP($A261,ACOUSTIC_PIVOT_TABLE!$B$4:$AO$500,33,FALSE)))</f>
        <v/>
      </c>
      <c r="BM261" s="27" t="str">
        <f>IF($A261="","",(VLOOKUP($A261,ACOUSTIC_PIVOT_TABLE!$B$4:$AO$500,34,FALSE)))</f>
        <v/>
      </c>
      <c r="BN261" s="27" t="str">
        <f>IF($A261="","",(VLOOKUP($A261,ACOUSTIC_PIVOT_TABLE!$B$4:$AO$500,35,FALSE)))</f>
        <v/>
      </c>
      <c r="BO261" s="27" t="str">
        <f>IF($A261="","",(VLOOKUP($A261,ACOUSTIC_PIVOT_TABLE!$B$4:$AO$500,36,FALSE)))</f>
        <v/>
      </c>
      <c r="BP261" s="27" t="str">
        <f>IF($A261="","",(VLOOKUP($A261,ACOUSTIC_PIVOT_TABLE!$B$4:$AO$500,37,FALSE)))</f>
        <v/>
      </c>
      <c r="BQ261" s="27" t="str">
        <f>IF($A261="","",(VLOOKUP($A261,ACOUSTIC_PIVOT_TABLE!$B$4:$AO$500,38,FALSE)))</f>
        <v/>
      </c>
      <c r="BR261" s="27" t="str">
        <f>IF($A261="","",(VLOOKUP($A261,ACOUSTIC_PIVOT_TABLE!$B$4:$AO$500,39,FALSE)))</f>
        <v/>
      </c>
      <c r="BS261" s="27" t="str">
        <f>IF($A261="","",(VLOOKUP($A261,ACOUSTIC_PIVOT_TABLE!$B$4:$AO$500,40,FALSE)))</f>
        <v/>
      </c>
    </row>
    <row r="262" spans="1:71" x14ac:dyDescent="0.25">
      <c r="A262" s="1" t="str">
        <f>IF(ACOUSTIC_PIVOT_TABLE!B264 = 0, "",ACOUSTIC_PIVOT_TABLE!B264)</f>
        <v/>
      </c>
      <c r="B262" s="1" t="str">
        <f>IF($A262="","",(VLOOKUP($A262,ACOUSTICS_COMBINED!$B$3:$AQ$501,21,FALSE)))</f>
        <v/>
      </c>
      <c r="C262" s="1" t="str">
        <f>IF($A262="","",(VLOOKUP($A262,ACOUSTICS_COMBINED!$B$3:$AQ$501,22,FALSE)))</f>
        <v/>
      </c>
      <c r="D262" s="1" t="str">
        <f>IF($A262="","",(VLOOKUP($A262,ACOUSTICS_COMBINED!$B$3:$AQ$501,12,FALSE)))</f>
        <v/>
      </c>
      <c r="E262" s="1" t="str">
        <f>IF($A262="","",(VLOOKUP($A262,ACOUSTICS_COMBINED!$B$3:$AQ$501,13,FALSE)))</f>
        <v/>
      </c>
      <c r="F262" s="1" t="str">
        <f>IF($A262="","",(VLOOKUP($A262,ACOUSTICS_COMBINED!$B$3:$AQ$501,14,FALSE)))</f>
        <v/>
      </c>
      <c r="G262" s="1" t="str">
        <f>IF($A262="","",(VLOOKUP($A262,ACOUSTICS_COMBINED!$B$3:$AQ$501,23,FALSE)))</f>
        <v/>
      </c>
      <c r="H262" s="1" t="str">
        <f>IF($A262="","",(VLOOKUP($A262,ACOUSTICS_COMBINED!$B$3:$AQ$501,24,FALSE)))</f>
        <v/>
      </c>
      <c r="I262" s="1" t="str">
        <f>IF($A262="","",(VLOOKUP($A262,ACOUSTICS_COMBINED!$B$3:$AQ$501,15,FALSE)))</f>
        <v/>
      </c>
      <c r="J262" s="1" t="str">
        <f>IF($A262="","",(VLOOKUP($A262,ACOUSTICS_COMBINED!$B$3:$AQ$501,16,FALSE)))</f>
        <v/>
      </c>
      <c r="K262" s="1" t="str">
        <f>IF($A262="","",(VLOOKUP($A262,ACOUSTICS_COMBINED!$B$3:$AQ$501,17,FALSE)))</f>
        <v/>
      </c>
      <c r="L262" s="1" t="str">
        <f>IF($A262="","",(VLOOKUP($A262,ACOUSTICS_COMBINED!$B$3:$AQ$501,18,FALSE)))</f>
        <v/>
      </c>
      <c r="M262" s="1" t="str">
        <f>IF($A262="","",(VLOOKUP($A262,ACOUSTICS_COMBINED!$B$3:$AQ$501,25,FALSE)))</f>
        <v/>
      </c>
      <c r="N262" s="16" t="str">
        <f>IF($A262="","",(VLOOKUP($A262,ACOUSTICS_COMBINED!$B$3:$AQ$501,19,FALSE)))</f>
        <v/>
      </c>
      <c r="O262" s="16" t="str">
        <f>IF($A262="","",(VLOOKUP($A262,ACOUSTICS_COMBINED!$B$3:$AQ$501,20,FALSE)))</f>
        <v/>
      </c>
      <c r="P262" s="1" t="str">
        <f>IF($A262="","",(VLOOKUP($A262,ACOUSTICS_COMBINED!$B$3:$AQ$501,26,FALSE)))</f>
        <v/>
      </c>
      <c r="Q262" s="1" t="str">
        <f>IF($A262="","",(VLOOKUP($A262,ACOUSTICS_COMBINED!$B$3:$AQ$501,27,FALSE)))</f>
        <v/>
      </c>
      <c r="R262" s="1" t="str">
        <f>IF($A262="","",(VLOOKUP($A262,ACOUSTICS_COMBINED!$B$3:$AQ$501,28,FALSE)))</f>
        <v/>
      </c>
      <c r="S262" s="1" t="str">
        <f>IF($A262="","",(VLOOKUP($A262,ACOUSTICS_COMBINED!$B$3:$AQ$501,29,FALSE)))</f>
        <v/>
      </c>
      <c r="T262" s="1" t="str">
        <f>IF($A262="","",(VLOOKUP($A262,ACOUSTICS_COMBINED!$B$3:$AQ$501,30,FALSE)))</f>
        <v/>
      </c>
      <c r="U262" s="1" t="str">
        <f>IF($A262="","",(VLOOKUP($A262,ACOUSTICS_COMBINED!$B$3:$AQ$501,31,FALSE)))</f>
        <v/>
      </c>
      <c r="V262" s="1" t="str">
        <f>IF($A262="","",(VLOOKUP($A262,ACOUSTICS_COMBINED!$B$3:$AQ$501,32,FALSE)))</f>
        <v/>
      </c>
      <c r="W262" s="1" t="str">
        <f>IF($A262="","",(VLOOKUP($A262,ACOUSTICS_COMBINED!$B$3:$AQ$501,33,FALSE)))</f>
        <v/>
      </c>
      <c r="X262" s="1" t="str">
        <f>IF($A262="","",(VLOOKUP($A262,ACOUSTICS_COMBINED!$B$3:$AQ$501,34,FALSE)))</f>
        <v/>
      </c>
      <c r="Y262" s="1" t="str">
        <f>IF($A262="","",(VLOOKUP($A262,ACOUSTICS_COMBINED!$B$3:$AQ$501,35,FALSE)))</f>
        <v/>
      </c>
      <c r="Z262" s="1" t="str">
        <f>IF($A262="","",(VLOOKUP($A262,ACOUSTICS_COMBINED!$B$3:$AQ$501,36,FALSE)))</f>
        <v/>
      </c>
      <c r="AA262" s="1" t="str">
        <f>IF($A262="","",(VLOOKUP($A262,ACOUSTICS_COMBINED!$B$3:$AQ$501,37,FALSE)))</f>
        <v/>
      </c>
      <c r="AB262" s="1" t="str">
        <f>IF($A262="","",(VLOOKUP($A262,ACOUSTICS_COMBINED!$B$3:$AQ$501,38,FALSE)))</f>
        <v/>
      </c>
      <c r="AC262" s="1" t="str">
        <f>IF($A262="","",(VLOOKUP($A262,ACOUSTICS_COMBINED!$B$3:$AQ$501,39,FALSE)))</f>
        <v/>
      </c>
      <c r="AD262" s="1" t="str">
        <f>IF($A262="","",(VLOOKUP($A262,ACOUSTICS_COMBINED!$B$3:$AQ$501,40,FALSE)))</f>
        <v/>
      </c>
      <c r="AE262" s="1" t="str">
        <f>IF($A262="","",(VLOOKUP($A262,ACOUSTICS_COMBINED!$B$3:$AQ$501,41,FALSE)))</f>
        <v/>
      </c>
      <c r="AF262" s="1" t="str">
        <f>IF($A262="","",(VLOOKUP($A262,ACOUSTICS_COMBINED!$B$3:$AQ$501,42,FALSE)))</f>
        <v/>
      </c>
      <c r="AG262" s="27" t="str">
        <f>IF($A262="","",(VLOOKUP($A262,ACOUSTIC_PIVOT_TABLE!$B$4:$AO$500,2,FALSE)))</f>
        <v/>
      </c>
      <c r="AH262" s="27" t="str">
        <f>IF($A262="","",(VLOOKUP($A262,ACOUSTIC_PIVOT_TABLE!$B$4:$AO$500,3,FALSE)))</f>
        <v/>
      </c>
      <c r="AI262" s="27" t="str">
        <f>IF($A262="","",(VLOOKUP($A262,ACOUSTIC_PIVOT_TABLE!$B$4:$AO$500,4,FALSE)))</f>
        <v/>
      </c>
      <c r="AJ262" s="27" t="str">
        <f>IF($A262="","",(VLOOKUP($A262,ACOUSTIC_PIVOT_TABLE!$B$4:$AO$500,5,FALSE)))</f>
        <v/>
      </c>
      <c r="AK262" s="27" t="str">
        <f>IF($A262="","",(VLOOKUP($A262,ACOUSTIC_PIVOT_TABLE!$B$4:$AO$500,6,FALSE)))</f>
        <v/>
      </c>
      <c r="AL262" s="27" t="str">
        <f>IF($A262="","",(VLOOKUP($A262,ACOUSTIC_PIVOT_TABLE!$B$4:$AO$500,7,FALSE)))</f>
        <v/>
      </c>
      <c r="AM262" s="27" t="str">
        <f>IF($A262="","",(VLOOKUP($A262,ACOUSTIC_PIVOT_TABLE!$B$4:$AO$500,8,FALSE)))</f>
        <v/>
      </c>
      <c r="AN262" s="27" t="str">
        <f>IF($A262="","",(VLOOKUP($A262,ACOUSTIC_PIVOT_TABLE!$B$4:$AO$500,9,FALSE)))</f>
        <v/>
      </c>
      <c r="AO262" s="27" t="str">
        <f>IF($A262="","",(VLOOKUP($A262,ACOUSTIC_PIVOT_TABLE!$B$4:$AO$500,10,FALSE)))</f>
        <v/>
      </c>
      <c r="AP262" s="27" t="str">
        <f>IF($A262="","",(VLOOKUP($A262,ACOUSTIC_PIVOT_TABLE!$B$4:$AO$500,11,FALSE)))</f>
        <v/>
      </c>
      <c r="AQ262" s="27" t="str">
        <f>IF($A262="","",(VLOOKUP($A262,ACOUSTIC_PIVOT_TABLE!$B$4:$AO$500,12,FALSE)))</f>
        <v/>
      </c>
      <c r="AR262" s="27" t="str">
        <f>IF($A262="","",(VLOOKUP($A262,ACOUSTIC_PIVOT_TABLE!$B$4:$AO$500,13,FALSE)))</f>
        <v/>
      </c>
      <c r="AS262" s="27" t="str">
        <f>IF($A262="","",(VLOOKUP($A262,ACOUSTIC_PIVOT_TABLE!$B$4:$AO$500,14,FALSE)))</f>
        <v/>
      </c>
      <c r="AT262" s="27" t="str">
        <f>IF($A262="","",(VLOOKUP($A262,ACOUSTIC_PIVOT_TABLE!$B$4:$AO$500,15,FALSE)))</f>
        <v/>
      </c>
      <c r="AU262" s="27" t="str">
        <f>IF($A262="","",(VLOOKUP($A262,ACOUSTIC_PIVOT_TABLE!$B$4:$AO$500,16,FALSE)))</f>
        <v/>
      </c>
      <c r="AV262" s="27" t="str">
        <f>IF($A262="","",(VLOOKUP($A262,ACOUSTIC_PIVOT_TABLE!$B$4:$AO$500,17,FALSE)))</f>
        <v/>
      </c>
      <c r="AW262" s="27" t="str">
        <f>IF($A262="","",(VLOOKUP($A262,ACOUSTIC_PIVOT_TABLE!$B$4:$AO$500,18,FALSE)))</f>
        <v/>
      </c>
      <c r="AX262" s="27" t="str">
        <f>IF($A262="","",(VLOOKUP($A262,ACOUSTIC_PIVOT_TABLE!$B$4:$AO$500,19,FALSE)))</f>
        <v/>
      </c>
      <c r="AY262" s="27" t="str">
        <f>IF($A262="","",(VLOOKUP($A262,ACOUSTIC_PIVOT_TABLE!$B$4:$AO$500,20,FALSE)))</f>
        <v/>
      </c>
      <c r="AZ262" s="27" t="str">
        <f>IF($A262="","",(VLOOKUP($A262,ACOUSTIC_PIVOT_TABLE!$B$4:$AO$500,21,FALSE)))</f>
        <v/>
      </c>
      <c r="BA262" s="27" t="str">
        <f>IF($A262="","",(VLOOKUP($A262,ACOUSTIC_PIVOT_TABLE!$B$4:$AO$500,22,FALSE)))</f>
        <v/>
      </c>
      <c r="BB262" s="27" t="str">
        <f>IF($A262="","",(VLOOKUP($A262,ACOUSTIC_PIVOT_TABLE!$B$4:$AO$500,23,FALSE)))</f>
        <v/>
      </c>
      <c r="BC262" s="27" t="str">
        <f>IF($A262="","",(VLOOKUP($A262,ACOUSTIC_PIVOT_TABLE!$B$4:$AO$500,24,FALSE)))</f>
        <v/>
      </c>
      <c r="BD262" s="27" t="str">
        <f>IF($A262="","",(VLOOKUP($A262,ACOUSTIC_PIVOT_TABLE!$B$4:$AO$500,25,FALSE)))</f>
        <v/>
      </c>
      <c r="BE262" s="27" t="str">
        <f>IF($A262="","",(VLOOKUP($A262,ACOUSTIC_PIVOT_TABLE!$B$4:$AO$500,26,FALSE)))</f>
        <v/>
      </c>
      <c r="BF262" s="27" t="str">
        <f>IF($A262="","",(VLOOKUP($A262,ACOUSTIC_PIVOT_TABLE!$B$4:$AO$500,27,FALSE)))</f>
        <v/>
      </c>
      <c r="BG262" s="27" t="str">
        <f>IF($A262="","",(VLOOKUP($A262,ACOUSTIC_PIVOT_TABLE!$B$4:$AO$500,28,FALSE)))</f>
        <v/>
      </c>
      <c r="BH262" s="27" t="str">
        <f>IF($A262="","",(VLOOKUP($A262,ACOUSTIC_PIVOT_TABLE!$B$4:$AO$500,29,FALSE)))</f>
        <v/>
      </c>
      <c r="BI262" s="27" t="str">
        <f>IF($A262="","",(VLOOKUP($A262,ACOUSTIC_PIVOT_TABLE!$B$4:$AO$500,30,FALSE)))</f>
        <v/>
      </c>
      <c r="BJ262" s="27" t="str">
        <f>IF($A262="","",(VLOOKUP($A262,ACOUSTIC_PIVOT_TABLE!$B$4:$AO$500,31,FALSE)))</f>
        <v/>
      </c>
      <c r="BK262" s="27" t="str">
        <f>IF($A262="","",(VLOOKUP($A262,ACOUSTIC_PIVOT_TABLE!$B$4:$AO$500,32,FALSE)))</f>
        <v/>
      </c>
      <c r="BL262" s="27" t="str">
        <f>IF($A262="","",(VLOOKUP($A262,ACOUSTIC_PIVOT_TABLE!$B$4:$AO$500,33,FALSE)))</f>
        <v/>
      </c>
      <c r="BM262" s="27" t="str">
        <f>IF($A262="","",(VLOOKUP($A262,ACOUSTIC_PIVOT_TABLE!$B$4:$AO$500,34,FALSE)))</f>
        <v/>
      </c>
      <c r="BN262" s="27" t="str">
        <f>IF($A262="","",(VLOOKUP($A262,ACOUSTIC_PIVOT_TABLE!$B$4:$AO$500,35,FALSE)))</f>
        <v/>
      </c>
      <c r="BO262" s="27" t="str">
        <f>IF($A262="","",(VLOOKUP($A262,ACOUSTIC_PIVOT_TABLE!$B$4:$AO$500,36,FALSE)))</f>
        <v/>
      </c>
      <c r="BP262" s="27" t="str">
        <f>IF($A262="","",(VLOOKUP($A262,ACOUSTIC_PIVOT_TABLE!$B$4:$AO$500,37,FALSE)))</f>
        <v/>
      </c>
      <c r="BQ262" s="27" t="str">
        <f>IF($A262="","",(VLOOKUP($A262,ACOUSTIC_PIVOT_TABLE!$B$4:$AO$500,38,FALSE)))</f>
        <v/>
      </c>
      <c r="BR262" s="27" t="str">
        <f>IF($A262="","",(VLOOKUP($A262,ACOUSTIC_PIVOT_TABLE!$B$4:$AO$500,39,FALSE)))</f>
        <v/>
      </c>
      <c r="BS262" s="27" t="str">
        <f>IF($A262="","",(VLOOKUP($A262,ACOUSTIC_PIVOT_TABLE!$B$4:$AO$500,40,FALSE)))</f>
        <v/>
      </c>
    </row>
    <row r="263" spans="1:71" x14ac:dyDescent="0.25">
      <c r="A263" s="1" t="str">
        <f>IF(ACOUSTIC_PIVOT_TABLE!B265 = 0, "",ACOUSTIC_PIVOT_TABLE!B265)</f>
        <v/>
      </c>
      <c r="B263" s="1" t="str">
        <f>IF($A263="","",(VLOOKUP($A263,ACOUSTICS_COMBINED!$B$3:$AQ$501,21,FALSE)))</f>
        <v/>
      </c>
      <c r="C263" s="1" t="str">
        <f>IF($A263="","",(VLOOKUP($A263,ACOUSTICS_COMBINED!$B$3:$AQ$501,22,FALSE)))</f>
        <v/>
      </c>
      <c r="D263" s="1" t="str">
        <f>IF($A263="","",(VLOOKUP($A263,ACOUSTICS_COMBINED!$B$3:$AQ$501,12,FALSE)))</f>
        <v/>
      </c>
      <c r="E263" s="1" t="str">
        <f>IF($A263="","",(VLOOKUP($A263,ACOUSTICS_COMBINED!$B$3:$AQ$501,13,FALSE)))</f>
        <v/>
      </c>
      <c r="F263" s="1" t="str">
        <f>IF($A263="","",(VLOOKUP($A263,ACOUSTICS_COMBINED!$B$3:$AQ$501,14,FALSE)))</f>
        <v/>
      </c>
      <c r="G263" s="1" t="str">
        <f>IF($A263="","",(VLOOKUP($A263,ACOUSTICS_COMBINED!$B$3:$AQ$501,23,FALSE)))</f>
        <v/>
      </c>
      <c r="H263" s="1" t="str">
        <f>IF($A263="","",(VLOOKUP($A263,ACOUSTICS_COMBINED!$B$3:$AQ$501,24,FALSE)))</f>
        <v/>
      </c>
      <c r="I263" s="1" t="str">
        <f>IF($A263="","",(VLOOKUP($A263,ACOUSTICS_COMBINED!$B$3:$AQ$501,15,FALSE)))</f>
        <v/>
      </c>
      <c r="J263" s="1" t="str">
        <f>IF($A263="","",(VLOOKUP($A263,ACOUSTICS_COMBINED!$B$3:$AQ$501,16,FALSE)))</f>
        <v/>
      </c>
      <c r="K263" s="1" t="str">
        <f>IF($A263="","",(VLOOKUP($A263,ACOUSTICS_COMBINED!$B$3:$AQ$501,17,FALSE)))</f>
        <v/>
      </c>
      <c r="L263" s="1" t="str">
        <f>IF($A263="","",(VLOOKUP($A263,ACOUSTICS_COMBINED!$B$3:$AQ$501,18,FALSE)))</f>
        <v/>
      </c>
      <c r="M263" s="1" t="str">
        <f>IF($A263="","",(VLOOKUP($A263,ACOUSTICS_COMBINED!$B$3:$AQ$501,25,FALSE)))</f>
        <v/>
      </c>
      <c r="N263" s="16" t="str">
        <f>IF($A263="","",(VLOOKUP($A263,ACOUSTICS_COMBINED!$B$3:$AQ$501,19,FALSE)))</f>
        <v/>
      </c>
      <c r="O263" s="16" t="str">
        <f>IF($A263="","",(VLOOKUP($A263,ACOUSTICS_COMBINED!$B$3:$AQ$501,20,FALSE)))</f>
        <v/>
      </c>
      <c r="P263" s="1" t="str">
        <f>IF($A263="","",(VLOOKUP($A263,ACOUSTICS_COMBINED!$B$3:$AQ$501,26,FALSE)))</f>
        <v/>
      </c>
      <c r="Q263" s="1" t="str">
        <f>IF($A263="","",(VLOOKUP($A263,ACOUSTICS_COMBINED!$B$3:$AQ$501,27,FALSE)))</f>
        <v/>
      </c>
      <c r="R263" s="1" t="str">
        <f>IF($A263="","",(VLOOKUP($A263,ACOUSTICS_COMBINED!$B$3:$AQ$501,28,FALSE)))</f>
        <v/>
      </c>
      <c r="S263" s="1" t="str">
        <f>IF($A263="","",(VLOOKUP($A263,ACOUSTICS_COMBINED!$B$3:$AQ$501,29,FALSE)))</f>
        <v/>
      </c>
      <c r="T263" s="1" t="str">
        <f>IF($A263="","",(VLOOKUP($A263,ACOUSTICS_COMBINED!$B$3:$AQ$501,30,FALSE)))</f>
        <v/>
      </c>
      <c r="U263" s="1" t="str">
        <f>IF($A263="","",(VLOOKUP($A263,ACOUSTICS_COMBINED!$B$3:$AQ$501,31,FALSE)))</f>
        <v/>
      </c>
      <c r="V263" s="1" t="str">
        <f>IF($A263="","",(VLOOKUP($A263,ACOUSTICS_COMBINED!$B$3:$AQ$501,32,FALSE)))</f>
        <v/>
      </c>
      <c r="W263" s="1" t="str">
        <f>IF($A263="","",(VLOOKUP($A263,ACOUSTICS_COMBINED!$B$3:$AQ$501,33,FALSE)))</f>
        <v/>
      </c>
      <c r="X263" s="1" t="str">
        <f>IF($A263="","",(VLOOKUP($A263,ACOUSTICS_COMBINED!$B$3:$AQ$501,34,FALSE)))</f>
        <v/>
      </c>
      <c r="Y263" s="1" t="str">
        <f>IF($A263="","",(VLOOKUP($A263,ACOUSTICS_COMBINED!$B$3:$AQ$501,35,FALSE)))</f>
        <v/>
      </c>
      <c r="Z263" s="1" t="str">
        <f>IF($A263="","",(VLOOKUP($A263,ACOUSTICS_COMBINED!$B$3:$AQ$501,36,FALSE)))</f>
        <v/>
      </c>
      <c r="AA263" s="1" t="str">
        <f>IF($A263="","",(VLOOKUP($A263,ACOUSTICS_COMBINED!$B$3:$AQ$501,37,FALSE)))</f>
        <v/>
      </c>
      <c r="AB263" s="1" t="str">
        <f>IF($A263="","",(VLOOKUP($A263,ACOUSTICS_COMBINED!$B$3:$AQ$501,38,FALSE)))</f>
        <v/>
      </c>
      <c r="AC263" s="1" t="str">
        <f>IF($A263="","",(VLOOKUP($A263,ACOUSTICS_COMBINED!$B$3:$AQ$501,39,FALSE)))</f>
        <v/>
      </c>
      <c r="AD263" s="1" t="str">
        <f>IF($A263="","",(VLOOKUP($A263,ACOUSTICS_COMBINED!$B$3:$AQ$501,40,FALSE)))</f>
        <v/>
      </c>
      <c r="AE263" s="1" t="str">
        <f>IF($A263="","",(VLOOKUP($A263,ACOUSTICS_COMBINED!$B$3:$AQ$501,41,FALSE)))</f>
        <v/>
      </c>
      <c r="AF263" s="1" t="str">
        <f>IF($A263="","",(VLOOKUP($A263,ACOUSTICS_COMBINED!$B$3:$AQ$501,42,FALSE)))</f>
        <v/>
      </c>
      <c r="AG263" s="27" t="str">
        <f>IF($A263="","",(VLOOKUP($A263,ACOUSTIC_PIVOT_TABLE!$B$4:$AO$500,2,FALSE)))</f>
        <v/>
      </c>
      <c r="AH263" s="27" t="str">
        <f>IF($A263="","",(VLOOKUP($A263,ACOUSTIC_PIVOT_TABLE!$B$4:$AO$500,3,FALSE)))</f>
        <v/>
      </c>
      <c r="AI263" s="27" t="str">
        <f>IF($A263="","",(VLOOKUP($A263,ACOUSTIC_PIVOT_TABLE!$B$4:$AO$500,4,FALSE)))</f>
        <v/>
      </c>
      <c r="AJ263" s="27" t="str">
        <f>IF($A263="","",(VLOOKUP($A263,ACOUSTIC_PIVOT_TABLE!$B$4:$AO$500,5,FALSE)))</f>
        <v/>
      </c>
      <c r="AK263" s="27" t="str">
        <f>IF($A263="","",(VLOOKUP($A263,ACOUSTIC_PIVOT_TABLE!$B$4:$AO$500,6,FALSE)))</f>
        <v/>
      </c>
      <c r="AL263" s="27" t="str">
        <f>IF($A263="","",(VLOOKUP($A263,ACOUSTIC_PIVOT_TABLE!$B$4:$AO$500,7,FALSE)))</f>
        <v/>
      </c>
      <c r="AM263" s="27" t="str">
        <f>IF($A263="","",(VLOOKUP($A263,ACOUSTIC_PIVOT_TABLE!$B$4:$AO$500,8,FALSE)))</f>
        <v/>
      </c>
      <c r="AN263" s="27" t="str">
        <f>IF($A263="","",(VLOOKUP($A263,ACOUSTIC_PIVOT_TABLE!$B$4:$AO$500,9,FALSE)))</f>
        <v/>
      </c>
      <c r="AO263" s="27" t="str">
        <f>IF($A263="","",(VLOOKUP($A263,ACOUSTIC_PIVOT_TABLE!$B$4:$AO$500,10,FALSE)))</f>
        <v/>
      </c>
      <c r="AP263" s="27" t="str">
        <f>IF($A263="","",(VLOOKUP($A263,ACOUSTIC_PIVOT_TABLE!$B$4:$AO$500,11,FALSE)))</f>
        <v/>
      </c>
      <c r="AQ263" s="27" t="str">
        <f>IF($A263="","",(VLOOKUP($A263,ACOUSTIC_PIVOT_TABLE!$B$4:$AO$500,12,FALSE)))</f>
        <v/>
      </c>
      <c r="AR263" s="27" t="str">
        <f>IF($A263="","",(VLOOKUP($A263,ACOUSTIC_PIVOT_TABLE!$B$4:$AO$500,13,FALSE)))</f>
        <v/>
      </c>
      <c r="AS263" s="27" t="str">
        <f>IF($A263="","",(VLOOKUP($A263,ACOUSTIC_PIVOT_TABLE!$B$4:$AO$500,14,FALSE)))</f>
        <v/>
      </c>
      <c r="AT263" s="27" t="str">
        <f>IF($A263="","",(VLOOKUP($A263,ACOUSTIC_PIVOT_TABLE!$B$4:$AO$500,15,FALSE)))</f>
        <v/>
      </c>
      <c r="AU263" s="27" t="str">
        <f>IF($A263="","",(VLOOKUP($A263,ACOUSTIC_PIVOT_TABLE!$B$4:$AO$500,16,FALSE)))</f>
        <v/>
      </c>
      <c r="AV263" s="27" t="str">
        <f>IF($A263="","",(VLOOKUP($A263,ACOUSTIC_PIVOT_TABLE!$B$4:$AO$500,17,FALSE)))</f>
        <v/>
      </c>
      <c r="AW263" s="27" t="str">
        <f>IF($A263="","",(VLOOKUP($A263,ACOUSTIC_PIVOT_TABLE!$B$4:$AO$500,18,FALSE)))</f>
        <v/>
      </c>
      <c r="AX263" s="27" t="str">
        <f>IF($A263="","",(VLOOKUP($A263,ACOUSTIC_PIVOT_TABLE!$B$4:$AO$500,19,FALSE)))</f>
        <v/>
      </c>
      <c r="AY263" s="27" t="str">
        <f>IF($A263="","",(VLOOKUP($A263,ACOUSTIC_PIVOT_TABLE!$B$4:$AO$500,20,FALSE)))</f>
        <v/>
      </c>
      <c r="AZ263" s="27" t="str">
        <f>IF($A263="","",(VLOOKUP($A263,ACOUSTIC_PIVOT_TABLE!$B$4:$AO$500,21,FALSE)))</f>
        <v/>
      </c>
      <c r="BA263" s="27" t="str">
        <f>IF($A263="","",(VLOOKUP($A263,ACOUSTIC_PIVOT_TABLE!$B$4:$AO$500,22,FALSE)))</f>
        <v/>
      </c>
      <c r="BB263" s="27" t="str">
        <f>IF($A263="","",(VLOOKUP($A263,ACOUSTIC_PIVOT_TABLE!$B$4:$AO$500,23,FALSE)))</f>
        <v/>
      </c>
      <c r="BC263" s="27" t="str">
        <f>IF($A263="","",(VLOOKUP($A263,ACOUSTIC_PIVOT_TABLE!$B$4:$AO$500,24,FALSE)))</f>
        <v/>
      </c>
      <c r="BD263" s="27" t="str">
        <f>IF($A263="","",(VLOOKUP($A263,ACOUSTIC_PIVOT_TABLE!$B$4:$AO$500,25,FALSE)))</f>
        <v/>
      </c>
      <c r="BE263" s="27" t="str">
        <f>IF($A263="","",(VLOOKUP($A263,ACOUSTIC_PIVOT_TABLE!$B$4:$AO$500,26,FALSE)))</f>
        <v/>
      </c>
      <c r="BF263" s="27" t="str">
        <f>IF($A263="","",(VLOOKUP($A263,ACOUSTIC_PIVOT_TABLE!$B$4:$AO$500,27,FALSE)))</f>
        <v/>
      </c>
      <c r="BG263" s="27" t="str">
        <f>IF($A263="","",(VLOOKUP($A263,ACOUSTIC_PIVOT_TABLE!$B$4:$AO$500,28,FALSE)))</f>
        <v/>
      </c>
      <c r="BH263" s="27" t="str">
        <f>IF($A263="","",(VLOOKUP($A263,ACOUSTIC_PIVOT_TABLE!$B$4:$AO$500,29,FALSE)))</f>
        <v/>
      </c>
      <c r="BI263" s="27" t="str">
        <f>IF($A263="","",(VLOOKUP($A263,ACOUSTIC_PIVOT_TABLE!$B$4:$AO$500,30,FALSE)))</f>
        <v/>
      </c>
      <c r="BJ263" s="27" t="str">
        <f>IF($A263="","",(VLOOKUP($A263,ACOUSTIC_PIVOT_TABLE!$B$4:$AO$500,31,FALSE)))</f>
        <v/>
      </c>
      <c r="BK263" s="27" t="str">
        <f>IF($A263="","",(VLOOKUP($A263,ACOUSTIC_PIVOT_TABLE!$B$4:$AO$500,32,FALSE)))</f>
        <v/>
      </c>
      <c r="BL263" s="27" t="str">
        <f>IF($A263="","",(VLOOKUP($A263,ACOUSTIC_PIVOT_TABLE!$B$4:$AO$500,33,FALSE)))</f>
        <v/>
      </c>
      <c r="BM263" s="27" t="str">
        <f>IF($A263="","",(VLOOKUP($A263,ACOUSTIC_PIVOT_TABLE!$B$4:$AO$500,34,FALSE)))</f>
        <v/>
      </c>
      <c r="BN263" s="27" t="str">
        <f>IF($A263="","",(VLOOKUP($A263,ACOUSTIC_PIVOT_TABLE!$B$4:$AO$500,35,FALSE)))</f>
        <v/>
      </c>
      <c r="BO263" s="27" t="str">
        <f>IF($A263="","",(VLOOKUP($A263,ACOUSTIC_PIVOT_TABLE!$B$4:$AO$500,36,FALSE)))</f>
        <v/>
      </c>
      <c r="BP263" s="27" t="str">
        <f>IF($A263="","",(VLOOKUP($A263,ACOUSTIC_PIVOT_TABLE!$B$4:$AO$500,37,FALSE)))</f>
        <v/>
      </c>
      <c r="BQ263" s="27" t="str">
        <f>IF($A263="","",(VLOOKUP($A263,ACOUSTIC_PIVOT_TABLE!$B$4:$AO$500,38,FALSE)))</f>
        <v/>
      </c>
      <c r="BR263" s="27" t="str">
        <f>IF($A263="","",(VLOOKUP($A263,ACOUSTIC_PIVOT_TABLE!$B$4:$AO$500,39,FALSE)))</f>
        <v/>
      </c>
      <c r="BS263" s="27" t="str">
        <f>IF($A263="","",(VLOOKUP($A263,ACOUSTIC_PIVOT_TABLE!$B$4:$AO$500,40,FALSE)))</f>
        <v/>
      </c>
    </row>
    <row r="264" spans="1:71" x14ac:dyDescent="0.25">
      <c r="A264" s="1" t="str">
        <f>IF(ACOUSTIC_PIVOT_TABLE!B266 = 0, "",ACOUSTIC_PIVOT_TABLE!B266)</f>
        <v/>
      </c>
      <c r="B264" s="1" t="str">
        <f>IF($A264="","",(VLOOKUP($A264,ACOUSTICS_COMBINED!$B$3:$AQ$501,21,FALSE)))</f>
        <v/>
      </c>
      <c r="C264" s="1" t="str">
        <f>IF($A264="","",(VLOOKUP($A264,ACOUSTICS_COMBINED!$B$3:$AQ$501,22,FALSE)))</f>
        <v/>
      </c>
      <c r="D264" s="1" t="str">
        <f>IF($A264="","",(VLOOKUP($A264,ACOUSTICS_COMBINED!$B$3:$AQ$501,12,FALSE)))</f>
        <v/>
      </c>
      <c r="E264" s="1" t="str">
        <f>IF($A264="","",(VLOOKUP($A264,ACOUSTICS_COMBINED!$B$3:$AQ$501,13,FALSE)))</f>
        <v/>
      </c>
      <c r="F264" s="1" t="str">
        <f>IF($A264="","",(VLOOKUP($A264,ACOUSTICS_COMBINED!$B$3:$AQ$501,14,FALSE)))</f>
        <v/>
      </c>
      <c r="G264" s="1" t="str">
        <f>IF($A264="","",(VLOOKUP($A264,ACOUSTICS_COMBINED!$B$3:$AQ$501,23,FALSE)))</f>
        <v/>
      </c>
      <c r="H264" s="1" t="str">
        <f>IF($A264="","",(VLOOKUP($A264,ACOUSTICS_COMBINED!$B$3:$AQ$501,24,FALSE)))</f>
        <v/>
      </c>
      <c r="I264" s="1" t="str">
        <f>IF($A264="","",(VLOOKUP($A264,ACOUSTICS_COMBINED!$B$3:$AQ$501,15,FALSE)))</f>
        <v/>
      </c>
      <c r="J264" s="1" t="str">
        <f>IF($A264="","",(VLOOKUP($A264,ACOUSTICS_COMBINED!$B$3:$AQ$501,16,FALSE)))</f>
        <v/>
      </c>
      <c r="K264" s="1" t="str">
        <f>IF($A264="","",(VLOOKUP($A264,ACOUSTICS_COMBINED!$B$3:$AQ$501,17,FALSE)))</f>
        <v/>
      </c>
      <c r="L264" s="1" t="str">
        <f>IF($A264="","",(VLOOKUP($A264,ACOUSTICS_COMBINED!$B$3:$AQ$501,18,FALSE)))</f>
        <v/>
      </c>
      <c r="M264" s="1" t="str">
        <f>IF($A264="","",(VLOOKUP($A264,ACOUSTICS_COMBINED!$B$3:$AQ$501,25,FALSE)))</f>
        <v/>
      </c>
      <c r="N264" s="16" t="str">
        <f>IF($A264="","",(VLOOKUP($A264,ACOUSTICS_COMBINED!$B$3:$AQ$501,19,FALSE)))</f>
        <v/>
      </c>
      <c r="O264" s="16" t="str">
        <f>IF($A264="","",(VLOOKUP($A264,ACOUSTICS_COMBINED!$B$3:$AQ$501,20,FALSE)))</f>
        <v/>
      </c>
      <c r="P264" s="1" t="str">
        <f>IF($A264="","",(VLOOKUP($A264,ACOUSTICS_COMBINED!$B$3:$AQ$501,26,FALSE)))</f>
        <v/>
      </c>
      <c r="Q264" s="1" t="str">
        <f>IF($A264="","",(VLOOKUP($A264,ACOUSTICS_COMBINED!$B$3:$AQ$501,27,FALSE)))</f>
        <v/>
      </c>
      <c r="R264" s="1" t="str">
        <f>IF($A264="","",(VLOOKUP($A264,ACOUSTICS_COMBINED!$B$3:$AQ$501,28,FALSE)))</f>
        <v/>
      </c>
      <c r="S264" s="1" t="str">
        <f>IF($A264="","",(VLOOKUP($A264,ACOUSTICS_COMBINED!$B$3:$AQ$501,29,FALSE)))</f>
        <v/>
      </c>
      <c r="T264" s="1" t="str">
        <f>IF($A264="","",(VLOOKUP($A264,ACOUSTICS_COMBINED!$B$3:$AQ$501,30,FALSE)))</f>
        <v/>
      </c>
      <c r="U264" s="1" t="str">
        <f>IF($A264="","",(VLOOKUP($A264,ACOUSTICS_COMBINED!$B$3:$AQ$501,31,FALSE)))</f>
        <v/>
      </c>
      <c r="V264" s="1" t="str">
        <f>IF($A264="","",(VLOOKUP($A264,ACOUSTICS_COMBINED!$B$3:$AQ$501,32,FALSE)))</f>
        <v/>
      </c>
      <c r="W264" s="1" t="str">
        <f>IF($A264="","",(VLOOKUP($A264,ACOUSTICS_COMBINED!$B$3:$AQ$501,33,FALSE)))</f>
        <v/>
      </c>
      <c r="X264" s="1" t="str">
        <f>IF($A264="","",(VLOOKUP($A264,ACOUSTICS_COMBINED!$B$3:$AQ$501,34,FALSE)))</f>
        <v/>
      </c>
      <c r="Y264" s="1" t="str">
        <f>IF($A264="","",(VLOOKUP($A264,ACOUSTICS_COMBINED!$B$3:$AQ$501,35,FALSE)))</f>
        <v/>
      </c>
      <c r="Z264" s="1" t="str">
        <f>IF($A264="","",(VLOOKUP($A264,ACOUSTICS_COMBINED!$B$3:$AQ$501,36,FALSE)))</f>
        <v/>
      </c>
      <c r="AA264" s="1" t="str">
        <f>IF($A264="","",(VLOOKUP($A264,ACOUSTICS_COMBINED!$B$3:$AQ$501,37,FALSE)))</f>
        <v/>
      </c>
      <c r="AB264" s="1" t="str">
        <f>IF($A264="","",(VLOOKUP($A264,ACOUSTICS_COMBINED!$B$3:$AQ$501,38,FALSE)))</f>
        <v/>
      </c>
      <c r="AC264" s="1" t="str">
        <f>IF($A264="","",(VLOOKUP($A264,ACOUSTICS_COMBINED!$B$3:$AQ$501,39,FALSE)))</f>
        <v/>
      </c>
      <c r="AD264" s="1" t="str">
        <f>IF($A264="","",(VLOOKUP($A264,ACOUSTICS_COMBINED!$B$3:$AQ$501,40,FALSE)))</f>
        <v/>
      </c>
      <c r="AE264" s="1" t="str">
        <f>IF($A264="","",(VLOOKUP($A264,ACOUSTICS_COMBINED!$B$3:$AQ$501,41,FALSE)))</f>
        <v/>
      </c>
      <c r="AF264" s="1" t="str">
        <f>IF($A264="","",(VLOOKUP($A264,ACOUSTICS_COMBINED!$B$3:$AQ$501,42,FALSE)))</f>
        <v/>
      </c>
      <c r="AG264" s="27" t="str">
        <f>IF($A264="","",(VLOOKUP($A264,ACOUSTIC_PIVOT_TABLE!$B$4:$AO$500,2,FALSE)))</f>
        <v/>
      </c>
      <c r="AH264" s="27" t="str">
        <f>IF($A264="","",(VLOOKUP($A264,ACOUSTIC_PIVOT_TABLE!$B$4:$AO$500,3,FALSE)))</f>
        <v/>
      </c>
      <c r="AI264" s="27" t="str">
        <f>IF($A264="","",(VLOOKUP($A264,ACOUSTIC_PIVOT_TABLE!$B$4:$AO$500,4,FALSE)))</f>
        <v/>
      </c>
      <c r="AJ264" s="27" t="str">
        <f>IF($A264="","",(VLOOKUP($A264,ACOUSTIC_PIVOT_TABLE!$B$4:$AO$500,5,FALSE)))</f>
        <v/>
      </c>
      <c r="AK264" s="27" t="str">
        <f>IF($A264="","",(VLOOKUP($A264,ACOUSTIC_PIVOT_TABLE!$B$4:$AO$500,6,FALSE)))</f>
        <v/>
      </c>
      <c r="AL264" s="27" t="str">
        <f>IF($A264="","",(VLOOKUP($A264,ACOUSTIC_PIVOT_TABLE!$B$4:$AO$500,7,FALSE)))</f>
        <v/>
      </c>
      <c r="AM264" s="27" t="str">
        <f>IF($A264="","",(VLOOKUP($A264,ACOUSTIC_PIVOT_TABLE!$B$4:$AO$500,8,FALSE)))</f>
        <v/>
      </c>
      <c r="AN264" s="27" t="str">
        <f>IF($A264="","",(VLOOKUP($A264,ACOUSTIC_PIVOT_TABLE!$B$4:$AO$500,9,FALSE)))</f>
        <v/>
      </c>
      <c r="AO264" s="27" t="str">
        <f>IF($A264="","",(VLOOKUP($A264,ACOUSTIC_PIVOT_TABLE!$B$4:$AO$500,10,FALSE)))</f>
        <v/>
      </c>
      <c r="AP264" s="27" t="str">
        <f>IF($A264="","",(VLOOKUP($A264,ACOUSTIC_PIVOT_TABLE!$B$4:$AO$500,11,FALSE)))</f>
        <v/>
      </c>
      <c r="AQ264" s="27" t="str">
        <f>IF($A264="","",(VLOOKUP($A264,ACOUSTIC_PIVOT_TABLE!$B$4:$AO$500,12,FALSE)))</f>
        <v/>
      </c>
      <c r="AR264" s="27" t="str">
        <f>IF($A264="","",(VLOOKUP($A264,ACOUSTIC_PIVOT_TABLE!$B$4:$AO$500,13,FALSE)))</f>
        <v/>
      </c>
      <c r="AS264" s="27" t="str">
        <f>IF($A264="","",(VLOOKUP($A264,ACOUSTIC_PIVOT_TABLE!$B$4:$AO$500,14,FALSE)))</f>
        <v/>
      </c>
      <c r="AT264" s="27" t="str">
        <f>IF($A264="","",(VLOOKUP($A264,ACOUSTIC_PIVOT_TABLE!$B$4:$AO$500,15,FALSE)))</f>
        <v/>
      </c>
      <c r="AU264" s="27" t="str">
        <f>IF($A264="","",(VLOOKUP($A264,ACOUSTIC_PIVOT_TABLE!$B$4:$AO$500,16,FALSE)))</f>
        <v/>
      </c>
      <c r="AV264" s="27" t="str">
        <f>IF($A264="","",(VLOOKUP($A264,ACOUSTIC_PIVOT_TABLE!$B$4:$AO$500,17,FALSE)))</f>
        <v/>
      </c>
      <c r="AW264" s="27" t="str">
        <f>IF($A264="","",(VLOOKUP($A264,ACOUSTIC_PIVOT_TABLE!$B$4:$AO$500,18,FALSE)))</f>
        <v/>
      </c>
      <c r="AX264" s="27" t="str">
        <f>IF($A264="","",(VLOOKUP($A264,ACOUSTIC_PIVOT_TABLE!$B$4:$AO$500,19,FALSE)))</f>
        <v/>
      </c>
      <c r="AY264" s="27" t="str">
        <f>IF($A264="","",(VLOOKUP($A264,ACOUSTIC_PIVOT_TABLE!$B$4:$AO$500,20,FALSE)))</f>
        <v/>
      </c>
      <c r="AZ264" s="27" t="str">
        <f>IF($A264="","",(VLOOKUP($A264,ACOUSTIC_PIVOT_TABLE!$B$4:$AO$500,21,FALSE)))</f>
        <v/>
      </c>
      <c r="BA264" s="27" t="str">
        <f>IF($A264="","",(VLOOKUP($A264,ACOUSTIC_PIVOT_TABLE!$B$4:$AO$500,22,FALSE)))</f>
        <v/>
      </c>
      <c r="BB264" s="27" t="str">
        <f>IF($A264="","",(VLOOKUP($A264,ACOUSTIC_PIVOT_TABLE!$B$4:$AO$500,23,FALSE)))</f>
        <v/>
      </c>
      <c r="BC264" s="27" t="str">
        <f>IF($A264="","",(VLOOKUP($A264,ACOUSTIC_PIVOT_TABLE!$B$4:$AO$500,24,FALSE)))</f>
        <v/>
      </c>
      <c r="BD264" s="27" t="str">
        <f>IF($A264="","",(VLOOKUP($A264,ACOUSTIC_PIVOT_TABLE!$B$4:$AO$500,25,FALSE)))</f>
        <v/>
      </c>
      <c r="BE264" s="27" t="str">
        <f>IF($A264="","",(VLOOKUP($A264,ACOUSTIC_PIVOT_TABLE!$B$4:$AO$500,26,FALSE)))</f>
        <v/>
      </c>
      <c r="BF264" s="27" t="str">
        <f>IF($A264="","",(VLOOKUP($A264,ACOUSTIC_PIVOT_TABLE!$B$4:$AO$500,27,FALSE)))</f>
        <v/>
      </c>
      <c r="BG264" s="27" t="str">
        <f>IF($A264="","",(VLOOKUP($A264,ACOUSTIC_PIVOT_TABLE!$B$4:$AO$500,28,FALSE)))</f>
        <v/>
      </c>
      <c r="BH264" s="27" t="str">
        <f>IF($A264="","",(VLOOKUP($A264,ACOUSTIC_PIVOT_TABLE!$B$4:$AO$500,29,FALSE)))</f>
        <v/>
      </c>
      <c r="BI264" s="27" t="str">
        <f>IF($A264="","",(VLOOKUP($A264,ACOUSTIC_PIVOT_TABLE!$B$4:$AO$500,30,FALSE)))</f>
        <v/>
      </c>
      <c r="BJ264" s="27" t="str">
        <f>IF($A264="","",(VLOOKUP($A264,ACOUSTIC_PIVOT_TABLE!$B$4:$AO$500,31,FALSE)))</f>
        <v/>
      </c>
      <c r="BK264" s="27" t="str">
        <f>IF($A264="","",(VLOOKUP($A264,ACOUSTIC_PIVOT_TABLE!$B$4:$AO$500,32,FALSE)))</f>
        <v/>
      </c>
      <c r="BL264" s="27" t="str">
        <f>IF($A264="","",(VLOOKUP($A264,ACOUSTIC_PIVOT_TABLE!$B$4:$AO$500,33,FALSE)))</f>
        <v/>
      </c>
      <c r="BM264" s="27" t="str">
        <f>IF($A264="","",(VLOOKUP($A264,ACOUSTIC_PIVOT_TABLE!$B$4:$AO$500,34,FALSE)))</f>
        <v/>
      </c>
      <c r="BN264" s="27" t="str">
        <f>IF($A264="","",(VLOOKUP($A264,ACOUSTIC_PIVOT_TABLE!$B$4:$AO$500,35,FALSE)))</f>
        <v/>
      </c>
      <c r="BO264" s="27" t="str">
        <f>IF($A264="","",(VLOOKUP($A264,ACOUSTIC_PIVOT_TABLE!$B$4:$AO$500,36,FALSE)))</f>
        <v/>
      </c>
      <c r="BP264" s="27" t="str">
        <f>IF($A264="","",(VLOOKUP($A264,ACOUSTIC_PIVOT_TABLE!$B$4:$AO$500,37,FALSE)))</f>
        <v/>
      </c>
      <c r="BQ264" s="27" t="str">
        <f>IF($A264="","",(VLOOKUP($A264,ACOUSTIC_PIVOT_TABLE!$B$4:$AO$500,38,FALSE)))</f>
        <v/>
      </c>
      <c r="BR264" s="27" t="str">
        <f>IF($A264="","",(VLOOKUP($A264,ACOUSTIC_PIVOT_TABLE!$B$4:$AO$500,39,FALSE)))</f>
        <v/>
      </c>
      <c r="BS264" s="27" t="str">
        <f>IF($A264="","",(VLOOKUP($A264,ACOUSTIC_PIVOT_TABLE!$B$4:$AO$500,40,FALSE)))</f>
        <v/>
      </c>
    </row>
    <row r="265" spans="1:71" x14ac:dyDescent="0.25">
      <c r="A265" s="1" t="str">
        <f>IF(ACOUSTIC_PIVOT_TABLE!B267 = 0, "",ACOUSTIC_PIVOT_TABLE!B267)</f>
        <v/>
      </c>
      <c r="B265" s="1" t="str">
        <f>IF($A265="","",(VLOOKUP($A265,ACOUSTICS_COMBINED!$B$3:$AQ$501,21,FALSE)))</f>
        <v/>
      </c>
      <c r="C265" s="1" t="str">
        <f>IF($A265="","",(VLOOKUP($A265,ACOUSTICS_COMBINED!$B$3:$AQ$501,22,FALSE)))</f>
        <v/>
      </c>
      <c r="D265" s="1" t="str">
        <f>IF($A265="","",(VLOOKUP($A265,ACOUSTICS_COMBINED!$B$3:$AQ$501,12,FALSE)))</f>
        <v/>
      </c>
      <c r="E265" s="1" t="str">
        <f>IF($A265="","",(VLOOKUP($A265,ACOUSTICS_COMBINED!$B$3:$AQ$501,13,FALSE)))</f>
        <v/>
      </c>
      <c r="F265" s="1" t="str">
        <f>IF($A265="","",(VLOOKUP($A265,ACOUSTICS_COMBINED!$B$3:$AQ$501,14,FALSE)))</f>
        <v/>
      </c>
      <c r="G265" s="1" t="str">
        <f>IF($A265="","",(VLOOKUP($A265,ACOUSTICS_COMBINED!$B$3:$AQ$501,23,FALSE)))</f>
        <v/>
      </c>
      <c r="H265" s="1" t="str">
        <f>IF($A265="","",(VLOOKUP($A265,ACOUSTICS_COMBINED!$B$3:$AQ$501,24,FALSE)))</f>
        <v/>
      </c>
      <c r="I265" s="1" t="str">
        <f>IF($A265="","",(VLOOKUP($A265,ACOUSTICS_COMBINED!$B$3:$AQ$501,15,FALSE)))</f>
        <v/>
      </c>
      <c r="J265" s="1" t="str">
        <f>IF($A265="","",(VLOOKUP($A265,ACOUSTICS_COMBINED!$B$3:$AQ$501,16,FALSE)))</f>
        <v/>
      </c>
      <c r="K265" s="1" t="str">
        <f>IF($A265="","",(VLOOKUP($A265,ACOUSTICS_COMBINED!$B$3:$AQ$501,17,FALSE)))</f>
        <v/>
      </c>
      <c r="L265" s="1" t="str">
        <f>IF($A265="","",(VLOOKUP($A265,ACOUSTICS_COMBINED!$B$3:$AQ$501,18,FALSE)))</f>
        <v/>
      </c>
      <c r="M265" s="1" t="str">
        <f>IF($A265="","",(VLOOKUP($A265,ACOUSTICS_COMBINED!$B$3:$AQ$501,25,FALSE)))</f>
        <v/>
      </c>
      <c r="N265" s="16" t="str">
        <f>IF($A265="","",(VLOOKUP($A265,ACOUSTICS_COMBINED!$B$3:$AQ$501,19,FALSE)))</f>
        <v/>
      </c>
      <c r="O265" s="16" t="str">
        <f>IF($A265="","",(VLOOKUP($A265,ACOUSTICS_COMBINED!$B$3:$AQ$501,20,FALSE)))</f>
        <v/>
      </c>
      <c r="P265" s="1" t="str">
        <f>IF($A265="","",(VLOOKUP($A265,ACOUSTICS_COMBINED!$B$3:$AQ$501,26,FALSE)))</f>
        <v/>
      </c>
      <c r="Q265" s="1" t="str">
        <f>IF($A265="","",(VLOOKUP($A265,ACOUSTICS_COMBINED!$B$3:$AQ$501,27,FALSE)))</f>
        <v/>
      </c>
      <c r="R265" s="1" t="str">
        <f>IF($A265="","",(VLOOKUP($A265,ACOUSTICS_COMBINED!$B$3:$AQ$501,28,FALSE)))</f>
        <v/>
      </c>
      <c r="S265" s="1" t="str">
        <f>IF($A265="","",(VLOOKUP($A265,ACOUSTICS_COMBINED!$B$3:$AQ$501,29,FALSE)))</f>
        <v/>
      </c>
      <c r="T265" s="1" t="str">
        <f>IF($A265="","",(VLOOKUP($A265,ACOUSTICS_COMBINED!$B$3:$AQ$501,30,FALSE)))</f>
        <v/>
      </c>
      <c r="U265" s="1" t="str">
        <f>IF($A265="","",(VLOOKUP($A265,ACOUSTICS_COMBINED!$B$3:$AQ$501,31,FALSE)))</f>
        <v/>
      </c>
      <c r="V265" s="1" t="str">
        <f>IF($A265="","",(VLOOKUP($A265,ACOUSTICS_COMBINED!$B$3:$AQ$501,32,FALSE)))</f>
        <v/>
      </c>
      <c r="W265" s="1" t="str">
        <f>IF($A265="","",(VLOOKUP($A265,ACOUSTICS_COMBINED!$B$3:$AQ$501,33,FALSE)))</f>
        <v/>
      </c>
      <c r="X265" s="1" t="str">
        <f>IF($A265="","",(VLOOKUP($A265,ACOUSTICS_COMBINED!$B$3:$AQ$501,34,FALSE)))</f>
        <v/>
      </c>
      <c r="Y265" s="1" t="str">
        <f>IF($A265="","",(VLOOKUP($A265,ACOUSTICS_COMBINED!$B$3:$AQ$501,35,FALSE)))</f>
        <v/>
      </c>
      <c r="Z265" s="1" t="str">
        <f>IF($A265="","",(VLOOKUP($A265,ACOUSTICS_COMBINED!$B$3:$AQ$501,36,FALSE)))</f>
        <v/>
      </c>
      <c r="AA265" s="1" t="str">
        <f>IF($A265="","",(VLOOKUP($A265,ACOUSTICS_COMBINED!$B$3:$AQ$501,37,FALSE)))</f>
        <v/>
      </c>
      <c r="AB265" s="1" t="str">
        <f>IF($A265="","",(VLOOKUP($A265,ACOUSTICS_COMBINED!$B$3:$AQ$501,38,FALSE)))</f>
        <v/>
      </c>
      <c r="AC265" s="1" t="str">
        <f>IF($A265="","",(VLOOKUP($A265,ACOUSTICS_COMBINED!$B$3:$AQ$501,39,FALSE)))</f>
        <v/>
      </c>
      <c r="AD265" s="1" t="str">
        <f>IF($A265="","",(VLOOKUP($A265,ACOUSTICS_COMBINED!$B$3:$AQ$501,40,FALSE)))</f>
        <v/>
      </c>
      <c r="AE265" s="1" t="str">
        <f>IF($A265="","",(VLOOKUP($A265,ACOUSTICS_COMBINED!$B$3:$AQ$501,41,FALSE)))</f>
        <v/>
      </c>
      <c r="AF265" s="1" t="str">
        <f>IF($A265="","",(VLOOKUP($A265,ACOUSTICS_COMBINED!$B$3:$AQ$501,42,FALSE)))</f>
        <v/>
      </c>
      <c r="AG265" s="27" t="str">
        <f>IF($A265="","",(VLOOKUP($A265,ACOUSTIC_PIVOT_TABLE!$B$4:$AO$500,2,FALSE)))</f>
        <v/>
      </c>
      <c r="AH265" s="27" t="str">
        <f>IF($A265="","",(VLOOKUP($A265,ACOUSTIC_PIVOT_TABLE!$B$4:$AO$500,3,FALSE)))</f>
        <v/>
      </c>
      <c r="AI265" s="27" t="str">
        <f>IF($A265="","",(VLOOKUP($A265,ACOUSTIC_PIVOT_TABLE!$B$4:$AO$500,4,FALSE)))</f>
        <v/>
      </c>
      <c r="AJ265" s="27" t="str">
        <f>IF($A265="","",(VLOOKUP($A265,ACOUSTIC_PIVOT_TABLE!$B$4:$AO$500,5,FALSE)))</f>
        <v/>
      </c>
      <c r="AK265" s="27" t="str">
        <f>IF($A265="","",(VLOOKUP($A265,ACOUSTIC_PIVOT_TABLE!$B$4:$AO$500,6,FALSE)))</f>
        <v/>
      </c>
      <c r="AL265" s="27" t="str">
        <f>IF($A265="","",(VLOOKUP($A265,ACOUSTIC_PIVOT_TABLE!$B$4:$AO$500,7,FALSE)))</f>
        <v/>
      </c>
      <c r="AM265" s="27" t="str">
        <f>IF($A265="","",(VLOOKUP($A265,ACOUSTIC_PIVOT_TABLE!$B$4:$AO$500,8,FALSE)))</f>
        <v/>
      </c>
      <c r="AN265" s="27" t="str">
        <f>IF($A265="","",(VLOOKUP($A265,ACOUSTIC_PIVOT_TABLE!$B$4:$AO$500,9,FALSE)))</f>
        <v/>
      </c>
      <c r="AO265" s="27" t="str">
        <f>IF($A265="","",(VLOOKUP($A265,ACOUSTIC_PIVOT_TABLE!$B$4:$AO$500,10,FALSE)))</f>
        <v/>
      </c>
      <c r="AP265" s="27" t="str">
        <f>IF($A265="","",(VLOOKUP($A265,ACOUSTIC_PIVOT_TABLE!$B$4:$AO$500,11,FALSE)))</f>
        <v/>
      </c>
      <c r="AQ265" s="27" t="str">
        <f>IF($A265="","",(VLOOKUP($A265,ACOUSTIC_PIVOT_TABLE!$B$4:$AO$500,12,FALSE)))</f>
        <v/>
      </c>
      <c r="AR265" s="27" t="str">
        <f>IF($A265="","",(VLOOKUP($A265,ACOUSTIC_PIVOT_TABLE!$B$4:$AO$500,13,FALSE)))</f>
        <v/>
      </c>
      <c r="AS265" s="27" t="str">
        <f>IF($A265="","",(VLOOKUP($A265,ACOUSTIC_PIVOT_TABLE!$B$4:$AO$500,14,FALSE)))</f>
        <v/>
      </c>
      <c r="AT265" s="27" t="str">
        <f>IF($A265="","",(VLOOKUP($A265,ACOUSTIC_PIVOT_TABLE!$B$4:$AO$500,15,FALSE)))</f>
        <v/>
      </c>
      <c r="AU265" s="27" t="str">
        <f>IF($A265="","",(VLOOKUP($A265,ACOUSTIC_PIVOT_TABLE!$B$4:$AO$500,16,FALSE)))</f>
        <v/>
      </c>
      <c r="AV265" s="27" t="str">
        <f>IF($A265="","",(VLOOKUP($A265,ACOUSTIC_PIVOT_TABLE!$B$4:$AO$500,17,FALSE)))</f>
        <v/>
      </c>
      <c r="AW265" s="27" t="str">
        <f>IF($A265="","",(VLOOKUP($A265,ACOUSTIC_PIVOT_TABLE!$B$4:$AO$500,18,FALSE)))</f>
        <v/>
      </c>
      <c r="AX265" s="27" t="str">
        <f>IF($A265="","",(VLOOKUP($A265,ACOUSTIC_PIVOT_TABLE!$B$4:$AO$500,19,FALSE)))</f>
        <v/>
      </c>
      <c r="AY265" s="27" t="str">
        <f>IF($A265="","",(VLOOKUP($A265,ACOUSTIC_PIVOT_TABLE!$B$4:$AO$500,20,FALSE)))</f>
        <v/>
      </c>
      <c r="AZ265" s="27" t="str">
        <f>IF($A265="","",(VLOOKUP($A265,ACOUSTIC_PIVOT_TABLE!$B$4:$AO$500,21,FALSE)))</f>
        <v/>
      </c>
      <c r="BA265" s="27" t="str">
        <f>IF($A265="","",(VLOOKUP($A265,ACOUSTIC_PIVOT_TABLE!$B$4:$AO$500,22,FALSE)))</f>
        <v/>
      </c>
      <c r="BB265" s="27" t="str">
        <f>IF($A265="","",(VLOOKUP($A265,ACOUSTIC_PIVOT_TABLE!$B$4:$AO$500,23,FALSE)))</f>
        <v/>
      </c>
      <c r="BC265" s="27" t="str">
        <f>IF($A265="","",(VLOOKUP($A265,ACOUSTIC_PIVOT_TABLE!$B$4:$AO$500,24,FALSE)))</f>
        <v/>
      </c>
      <c r="BD265" s="27" t="str">
        <f>IF($A265="","",(VLOOKUP($A265,ACOUSTIC_PIVOT_TABLE!$B$4:$AO$500,25,FALSE)))</f>
        <v/>
      </c>
      <c r="BE265" s="27" t="str">
        <f>IF($A265="","",(VLOOKUP($A265,ACOUSTIC_PIVOT_TABLE!$B$4:$AO$500,26,FALSE)))</f>
        <v/>
      </c>
      <c r="BF265" s="27" t="str">
        <f>IF($A265="","",(VLOOKUP($A265,ACOUSTIC_PIVOT_TABLE!$B$4:$AO$500,27,FALSE)))</f>
        <v/>
      </c>
      <c r="BG265" s="27" t="str">
        <f>IF($A265="","",(VLOOKUP($A265,ACOUSTIC_PIVOT_TABLE!$B$4:$AO$500,28,FALSE)))</f>
        <v/>
      </c>
      <c r="BH265" s="27" t="str">
        <f>IF($A265="","",(VLOOKUP($A265,ACOUSTIC_PIVOT_TABLE!$B$4:$AO$500,29,FALSE)))</f>
        <v/>
      </c>
      <c r="BI265" s="27" t="str">
        <f>IF($A265="","",(VLOOKUP($A265,ACOUSTIC_PIVOT_TABLE!$B$4:$AO$500,30,FALSE)))</f>
        <v/>
      </c>
      <c r="BJ265" s="27" t="str">
        <f>IF($A265="","",(VLOOKUP($A265,ACOUSTIC_PIVOT_TABLE!$B$4:$AO$500,31,FALSE)))</f>
        <v/>
      </c>
      <c r="BK265" s="27" t="str">
        <f>IF($A265="","",(VLOOKUP($A265,ACOUSTIC_PIVOT_TABLE!$B$4:$AO$500,32,FALSE)))</f>
        <v/>
      </c>
      <c r="BL265" s="27" t="str">
        <f>IF($A265="","",(VLOOKUP($A265,ACOUSTIC_PIVOT_TABLE!$B$4:$AO$500,33,FALSE)))</f>
        <v/>
      </c>
      <c r="BM265" s="27" t="str">
        <f>IF($A265="","",(VLOOKUP($A265,ACOUSTIC_PIVOT_TABLE!$B$4:$AO$500,34,FALSE)))</f>
        <v/>
      </c>
      <c r="BN265" s="27" t="str">
        <f>IF($A265="","",(VLOOKUP($A265,ACOUSTIC_PIVOT_TABLE!$B$4:$AO$500,35,FALSE)))</f>
        <v/>
      </c>
      <c r="BO265" s="27" t="str">
        <f>IF($A265="","",(VLOOKUP($A265,ACOUSTIC_PIVOT_TABLE!$B$4:$AO$500,36,FALSE)))</f>
        <v/>
      </c>
      <c r="BP265" s="27" t="str">
        <f>IF($A265="","",(VLOOKUP($A265,ACOUSTIC_PIVOT_TABLE!$B$4:$AO$500,37,FALSE)))</f>
        <v/>
      </c>
      <c r="BQ265" s="27" t="str">
        <f>IF($A265="","",(VLOOKUP($A265,ACOUSTIC_PIVOT_TABLE!$B$4:$AO$500,38,FALSE)))</f>
        <v/>
      </c>
      <c r="BR265" s="27" t="str">
        <f>IF($A265="","",(VLOOKUP($A265,ACOUSTIC_PIVOT_TABLE!$B$4:$AO$500,39,FALSE)))</f>
        <v/>
      </c>
      <c r="BS265" s="27" t="str">
        <f>IF($A265="","",(VLOOKUP($A265,ACOUSTIC_PIVOT_TABLE!$B$4:$AO$500,40,FALSE)))</f>
        <v/>
      </c>
    </row>
    <row r="266" spans="1:71" x14ac:dyDescent="0.25">
      <c r="A266" s="1" t="str">
        <f>IF(ACOUSTIC_PIVOT_TABLE!B268 = 0, "",ACOUSTIC_PIVOT_TABLE!B268)</f>
        <v/>
      </c>
      <c r="B266" s="1" t="str">
        <f>IF($A266="","",(VLOOKUP($A266,ACOUSTICS_COMBINED!$B$3:$AQ$501,21,FALSE)))</f>
        <v/>
      </c>
      <c r="C266" s="1" t="str">
        <f>IF($A266="","",(VLOOKUP($A266,ACOUSTICS_COMBINED!$B$3:$AQ$501,22,FALSE)))</f>
        <v/>
      </c>
      <c r="D266" s="1" t="str">
        <f>IF($A266="","",(VLOOKUP($A266,ACOUSTICS_COMBINED!$B$3:$AQ$501,12,FALSE)))</f>
        <v/>
      </c>
      <c r="E266" s="1" t="str">
        <f>IF($A266="","",(VLOOKUP($A266,ACOUSTICS_COMBINED!$B$3:$AQ$501,13,FALSE)))</f>
        <v/>
      </c>
      <c r="F266" s="1" t="str">
        <f>IF($A266="","",(VLOOKUP($A266,ACOUSTICS_COMBINED!$B$3:$AQ$501,14,FALSE)))</f>
        <v/>
      </c>
      <c r="G266" s="1" t="str">
        <f>IF($A266="","",(VLOOKUP($A266,ACOUSTICS_COMBINED!$B$3:$AQ$501,23,FALSE)))</f>
        <v/>
      </c>
      <c r="H266" s="1" t="str">
        <f>IF($A266="","",(VLOOKUP($A266,ACOUSTICS_COMBINED!$B$3:$AQ$501,24,FALSE)))</f>
        <v/>
      </c>
      <c r="I266" s="1" t="str">
        <f>IF($A266="","",(VLOOKUP($A266,ACOUSTICS_COMBINED!$B$3:$AQ$501,15,FALSE)))</f>
        <v/>
      </c>
      <c r="J266" s="1" t="str">
        <f>IF($A266="","",(VLOOKUP($A266,ACOUSTICS_COMBINED!$B$3:$AQ$501,16,FALSE)))</f>
        <v/>
      </c>
      <c r="K266" s="1" t="str">
        <f>IF($A266="","",(VLOOKUP($A266,ACOUSTICS_COMBINED!$B$3:$AQ$501,17,FALSE)))</f>
        <v/>
      </c>
      <c r="L266" s="1" t="str">
        <f>IF($A266="","",(VLOOKUP($A266,ACOUSTICS_COMBINED!$B$3:$AQ$501,18,FALSE)))</f>
        <v/>
      </c>
      <c r="M266" s="1" t="str">
        <f>IF($A266="","",(VLOOKUP($A266,ACOUSTICS_COMBINED!$B$3:$AQ$501,25,FALSE)))</f>
        <v/>
      </c>
      <c r="N266" s="16" t="str">
        <f>IF($A266="","",(VLOOKUP($A266,ACOUSTICS_COMBINED!$B$3:$AQ$501,19,FALSE)))</f>
        <v/>
      </c>
      <c r="O266" s="16" t="str">
        <f>IF($A266="","",(VLOOKUP($A266,ACOUSTICS_COMBINED!$B$3:$AQ$501,20,FALSE)))</f>
        <v/>
      </c>
      <c r="P266" s="1" t="str">
        <f>IF($A266="","",(VLOOKUP($A266,ACOUSTICS_COMBINED!$B$3:$AQ$501,26,FALSE)))</f>
        <v/>
      </c>
      <c r="Q266" s="1" t="str">
        <f>IF($A266="","",(VLOOKUP($A266,ACOUSTICS_COMBINED!$B$3:$AQ$501,27,FALSE)))</f>
        <v/>
      </c>
      <c r="R266" s="1" t="str">
        <f>IF($A266="","",(VLOOKUP($A266,ACOUSTICS_COMBINED!$B$3:$AQ$501,28,FALSE)))</f>
        <v/>
      </c>
      <c r="S266" s="1" t="str">
        <f>IF($A266="","",(VLOOKUP($A266,ACOUSTICS_COMBINED!$B$3:$AQ$501,29,FALSE)))</f>
        <v/>
      </c>
      <c r="T266" s="1" t="str">
        <f>IF($A266="","",(VLOOKUP($A266,ACOUSTICS_COMBINED!$B$3:$AQ$501,30,FALSE)))</f>
        <v/>
      </c>
      <c r="U266" s="1" t="str">
        <f>IF($A266="","",(VLOOKUP($A266,ACOUSTICS_COMBINED!$B$3:$AQ$501,31,FALSE)))</f>
        <v/>
      </c>
      <c r="V266" s="1" t="str">
        <f>IF($A266="","",(VLOOKUP($A266,ACOUSTICS_COMBINED!$B$3:$AQ$501,32,FALSE)))</f>
        <v/>
      </c>
      <c r="W266" s="1" t="str">
        <f>IF($A266="","",(VLOOKUP($A266,ACOUSTICS_COMBINED!$B$3:$AQ$501,33,FALSE)))</f>
        <v/>
      </c>
      <c r="X266" s="1" t="str">
        <f>IF($A266="","",(VLOOKUP($A266,ACOUSTICS_COMBINED!$B$3:$AQ$501,34,FALSE)))</f>
        <v/>
      </c>
      <c r="Y266" s="1" t="str">
        <f>IF($A266="","",(VLOOKUP($A266,ACOUSTICS_COMBINED!$B$3:$AQ$501,35,FALSE)))</f>
        <v/>
      </c>
      <c r="Z266" s="1" t="str">
        <f>IF($A266="","",(VLOOKUP($A266,ACOUSTICS_COMBINED!$B$3:$AQ$501,36,FALSE)))</f>
        <v/>
      </c>
      <c r="AA266" s="1" t="str">
        <f>IF($A266="","",(VLOOKUP($A266,ACOUSTICS_COMBINED!$B$3:$AQ$501,37,FALSE)))</f>
        <v/>
      </c>
      <c r="AB266" s="1" t="str">
        <f>IF($A266="","",(VLOOKUP($A266,ACOUSTICS_COMBINED!$B$3:$AQ$501,38,FALSE)))</f>
        <v/>
      </c>
      <c r="AC266" s="1" t="str">
        <f>IF($A266="","",(VLOOKUP($A266,ACOUSTICS_COMBINED!$B$3:$AQ$501,39,FALSE)))</f>
        <v/>
      </c>
      <c r="AD266" s="1" t="str">
        <f>IF($A266="","",(VLOOKUP($A266,ACOUSTICS_COMBINED!$B$3:$AQ$501,40,FALSE)))</f>
        <v/>
      </c>
      <c r="AE266" s="1" t="str">
        <f>IF($A266="","",(VLOOKUP($A266,ACOUSTICS_COMBINED!$B$3:$AQ$501,41,FALSE)))</f>
        <v/>
      </c>
      <c r="AF266" s="1" t="str">
        <f>IF($A266="","",(VLOOKUP($A266,ACOUSTICS_COMBINED!$B$3:$AQ$501,42,FALSE)))</f>
        <v/>
      </c>
      <c r="AG266" s="27" t="str">
        <f>IF($A266="","",(VLOOKUP($A266,ACOUSTIC_PIVOT_TABLE!$B$4:$AO$500,2,FALSE)))</f>
        <v/>
      </c>
      <c r="AH266" s="27" t="str">
        <f>IF($A266="","",(VLOOKUP($A266,ACOUSTIC_PIVOT_TABLE!$B$4:$AO$500,3,FALSE)))</f>
        <v/>
      </c>
      <c r="AI266" s="27" t="str">
        <f>IF($A266="","",(VLOOKUP($A266,ACOUSTIC_PIVOT_TABLE!$B$4:$AO$500,4,FALSE)))</f>
        <v/>
      </c>
      <c r="AJ266" s="27" t="str">
        <f>IF($A266="","",(VLOOKUP($A266,ACOUSTIC_PIVOT_TABLE!$B$4:$AO$500,5,FALSE)))</f>
        <v/>
      </c>
      <c r="AK266" s="27" t="str">
        <f>IF($A266="","",(VLOOKUP($A266,ACOUSTIC_PIVOT_TABLE!$B$4:$AO$500,6,FALSE)))</f>
        <v/>
      </c>
      <c r="AL266" s="27" t="str">
        <f>IF($A266="","",(VLOOKUP($A266,ACOUSTIC_PIVOT_TABLE!$B$4:$AO$500,7,FALSE)))</f>
        <v/>
      </c>
      <c r="AM266" s="27" t="str">
        <f>IF($A266="","",(VLOOKUP($A266,ACOUSTIC_PIVOT_TABLE!$B$4:$AO$500,8,FALSE)))</f>
        <v/>
      </c>
      <c r="AN266" s="27" t="str">
        <f>IF($A266="","",(VLOOKUP($A266,ACOUSTIC_PIVOT_TABLE!$B$4:$AO$500,9,FALSE)))</f>
        <v/>
      </c>
      <c r="AO266" s="27" t="str">
        <f>IF($A266="","",(VLOOKUP($A266,ACOUSTIC_PIVOT_TABLE!$B$4:$AO$500,10,FALSE)))</f>
        <v/>
      </c>
      <c r="AP266" s="27" t="str">
        <f>IF($A266="","",(VLOOKUP($A266,ACOUSTIC_PIVOT_TABLE!$B$4:$AO$500,11,FALSE)))</f>
        <v/>
      </c>
      <c r="AQ266" s="27" t="str">
        <f>IF($A266="","",(VLOOKUP($A266,ACOUSTIC_PIVOT_TABLE!$B$4:$AO$500,12,FALSE)))</f>
        <v/>
      </c>
      <c r="AR266" s="27" t="str">
        <f>IF($A266="","",(VLOOKUP($A266,ACOUSTIC_PIVOT_TABLE!$B$4:$AO$500,13,FALSE)))</f>
        <v/>
      </c>
      <c r="AS266" s="27" t="str">
        <f>IF($A266="","",(VLOOKUP($A266,ACOUSTIC_PIVOT_TABLE!$B$4:$AO$500,14,FALSE)))</f>
        <v/>
      </c>
      <c r="AT266" s="27" t="str">
        <f>IF($A266="","",(VLOOKUP($A266,ACOUSTIC_PIVOT_TABLE!$B$4:$AO$500,15,FALSE)))</f>
        <v/>
      </c>
      <c r="AU266" s="27" t="str">
        <f>IF($A266="","",(VLOOKUP($A266,ACOUSTIC_PIVOT_TABLE!$B$4:$AO$500,16,FALSE)))</f>
        <v/>
      </c>
      <c r="AV266" s="27" t="str">
        <f>IF($A266="","",(VLOOKUP($A266,ACOUSTIC_PIVOT_TABLE!$B$4:$AO$500,17,FALSE)))</f>
        <v/>
      </c>
      <c r="AW266" s="27" t="str">
        <f>IF($A266="","",(VLOOKUP($A266,ACOUSTIC_PIVOT_TABLE!$B$4:$AO$500,18,FALSE)))</f>
        <v/>
      </c>
      <c r="AX266" s="27" t="str">
        <f>IF($A266="","",(VLOOKUP($A266,ACOUSTIC_PIVOT_TABLE!$B$4:$AO$500,19,FALSE)))</f>
        <v/>
      </c>
      <c r="AY266" s="27" t="str">
        <f>IF($A266="","",(VLOOKUP($A266,ACOUSTIC_PIVOT_TABLE!$B$4:$AO$500,20,FALSE)))</f>
        <v/>
      </c>
      <c r="AZ266" s="27" t="str">
        <f>IF($A266="","",(VLOOKUP($A266,ACOUSTIC_PIVOT_TABLE!$B$4:$AO$500,21,FALSE)))</f>
        <v/>
      </c>
      <c r="BA266" s="27" t="str">
        <f>IF($A266="","",(VLOOKUP($A266,ACOUSTIC_PIVOT_TABLE!$B$4:$AO$500,22,FALSE)))</f>
        <v/>
      </c>
      <c r="BB266" s="27" t="str">
        <f>IF($A266="","",(VLOOKUP($A266,ACOUSTIC_PIVOT_TABLE!$B$4:$AO$500,23,FALSE)))</f>
        <v/>
      </c>
      <c r="BC266" s="27" t="str">
        <f>IF($A266="","",(VLOOKUP($A266,ACOUSTIC_PIVOT_TABLE!$B$4:$AO$500,24,FALSE)))</f>
        <v/>
      </c>
      <c r="BD266" s="27" t="str">
        <f>IF($A266="","",(VLOOKUP($A266,ACOUSTIC_PIVOT_TABLE!$B$4:$AO$500,25,FALSE)))</f>
        <v/>
      </c>
      <c r="BE266" s="27" t="str">
        <f>IF($A266="","",(VLOOKUP($A266,ACOUSTIC_PIVOT_TABLE!$B$4:$AO$500,26,FALSE)))</f>
        <v/>
      </c>
      <c r="BF266" s="27" t="str">
        <f>IF($A266="","",(VLOOKUP($A266,ACOUSTIC_PIVOT_TABLE!$B$4:$AO$500,27,FALSE)))</f>
        <v/>
      </c>
      <c r="BG266" s="27" t="str">
        <f>IF($A266="","",(VLOOKUP($A266,ACOUSTIC_PIVOT_TABLE!$B$4:$AO$500,28,FALSE)))</f>
        <v/>
      </c>
      <c r="BH266" s="27" t="str">
        <f>IF($A266="","",(VLOOKUP($A266,ACOUSTIC_PIVOT_TABLE!$B$4:$AO$500,29,FALSE)))</f>
        <v/>
      </c>
      <c r="BI266" s="27" t="str">
        <f>IF($A266="","",(VLOOKUP($A266,ACOUSTIC_PIVOT_TABLE!$B$4:$AO$500,30,FALSE)))</f>
        <v/>
      </c>
      <c r="BJ266" s="27" t="str">
        <f>IF($A266="","",(VLOOKUP($A266,ACOUSTIC_PIVOT_TABLE!$B$4:$AO$500,31,FALSE)))</f>
        <v/>
      </c>
      <c r="BK266" s="27" t="str">
        <f>IF($A266="","",(VLOOKUP($A266,ACOUSTIC_PIVOT_TABLE!$B$4:$AO$500,32,FALSE)))</f>
        <v/>
      </c>
      <c r="BL266" s="27" t="str">
        <f>IF($A266="","",(VLOOKUP($A266,ACOUSTIC_PIVOT_TABLE!$B$4:$AO$500,33,FALSE)))</f>
        <v/>
      </c>
      <c r="BM266" s="27" t="str">
        <f>IF($A266="","",(VLOOKUP($A266,ACOUSTIC_PIVOT_TABLE!$B$4:$AO$500,34,FALSE)))</f>
        <v/>
      </c>
      <c r="BN266" s="27" t="str">
        <f>IF($A266="","",(VLOOKUP($A266,ACOUSTIC_PIVOT_TABLE!$B$4:$AO$500,35,FALSE)))</f>
        <v/>
      </c>
      <c r="BO266" s="27" t="str">
        <f>IF($A266="","",(VLOOKUP($A266,ACOUSTIC_PIVOT_TABLE!$B$4:$AO$500,36,FALSE)))</f>
        <v/>
      </c>
      <c r="BP266" s="27" t="str">
        <f>IF($A266="","",(VLOOKUP($A266,ACOUSTIC_PIVOT_TABLE!$B$4:$AO$500,37,FALSE)))</f>
        <v/>
      </c>
      <c r="BQ266" s="27" t="str">
        <f>IF($A266="","",(VLOOKUP($A266,ACOUSTIC_PIVOT_TABLE!$B$4:$AO$500,38,FALSE)))</f>
        <v/>
      </c>
      <c r="BR266" s="27" t="str">
        <f>IF($A266="","",(VLOOKUP($A266,ACOUSTIC_PIVOT_TABLE!$B$4:$AO$500,39,FALSE)))</f>
        <v/>
      </c>
      <c r="BS266" s="27" t="str">
        <f>IF($A266="","",(VLOOKUP($A266,ACOUSTIC_PIVOT_TABLE!$B$4:$AO$500,40,FALSE)))</f>
        <v/>
      </c>
    </row>
    <row r="267" spans="1:71" x14ac:dyDescent="0.25">
      <c r="A267" s="1" t="str">
        <f>IF(ACOUSTIC_PIVOT_TABLE!B269 = 0, "",ACOUSTIC_PIVOT_TABLE!B269)</f>
        <v/>
      </c>
      <c r="B267" s="1" t="str">
        <f>IF($A267="","",(VLOOKUP($A267,ACOUSTICS_COMBINED!$B$3:$AQ$501,21,FALSE)))</f>
        <v/>
      </c>
      <c r="C267" s="1" t="str">
        <f>IF($A267="","",(VLOOKUP($A267,ACOUSTICS_COMBINED!$B$3:$AQ$501,22,FALSE)))</f>
        <v/>
      </c>
      <c r="D267" s="1" t="str">
        <f>IF($A267="","",(VLOOKUP($A267,ACOUSTICS_COMBINED!$B$3:$AQ$501,12,FALSE)))</f>
        <v/>
      </c>
      <c r="E267" s="1" t="str">
        <f>IF($A267="","",(VLOOKUP($A267,ACOUSTICS_COMBINED!$B$3:$AQ$501,13,FALSE)))</f>
        <v/>
      </c>
      <c r="F267" s="1" t="str">
        <f>IF($A267="","",(VLOOKUP($A267,ACOUSTICS_COMBINED!$B$3:$AQ$501,14,FALSE)))</f>
        <v/>
      </c>
      <c r="G267" s="1" t="str">
        <f>IF($A267="","",(VLOOKUP($A267,ACOUSTICS_COMBINED!$B$3:$AQ$501,23,FALSE)))</f>
        <v/>
      </c>
      <c r="H267" s="1" t="str">
        <f>IF($A267="","",(VLOOKUP($A267,ACOUSTICS_COMBINED!$B$3:$AQ$501,24,FALSE)))</f>
        <v/>
      </c>
      <c r="I267" s="1" t="str">
        <f>IF($A267="","",(VLOOKUP($A267,ACOUSTICS_COMBINED!$B$3:$AQ$501,15,FALSE)))</f>
        <v/>
      </c>
      <c r="J267" s="1" t="str">
        <f>IF($A267="","",(VLOOKUP($A267,ACOUSTICS_COMBINED!$B$3:$AQ$501,16,FALSE)))</f>
        <v/>
      </c>
      <c r="K267" s="1" t="str">
        <f>IF($A267="","",(VLOOKUP($A267,ACOUSTICS_COMBINED!$B$3:$AQ$501,17,FALSE)))</f>
        <v/>
      </c>
      <c r="L267" s="1" t="str">
        <f>IF($A267="","",(VLOOKUP($A267,ACOUSTICS_COMBINED!$B$3:$AQ$501,18,FALSE)))</f>
        <v/>
      </c>
      <c r="M267" s="1" t="str">
        <f>IF($A267="","",(VLOOKUP($A267,ACOUSTICS_COMBINED!$B$3:$AQ$501,25,FALSE)))</f>
        <v/>
      </c>
      <c r="N267" s="16" t="str">
        <f>IF($A267="","",(VLOOKUP($A267,ACOUSTICS_COMBINED!$B$3:$AQ$501,19,FALSE)))</f>
        <v/>
      </c>
      <c r="O267" s="16" t="str">
        <f>IF($A267="","",(VLOOKUP($A267,ACOUSTICS_COMBINED!$B$3:$AQ$501,20,FALSE)))</f>
        <v/>
      </c>
      <c r="P267" s="1" t="str">
        <f>IF($A267="","",(VLOOKUP($A267,ACOUSTICS_COMBINED!$B$3:$AQ$501,26,FALSE)))</f>
        <v/>
      </c>
      <c r="Q267" s="1" t="str">
        <f>IF($A267="","",(VLOOKUP($A267,ACOUSTICS_COMBINED!$B$3:$AQ$501,27,FALSE)))</f>
        <v/>
      </c>
      <c r="R267" s="1" t="str">
        <f>IF($A267="","",(VLOOKUP($A267,ACOUSTICS_COMBINED!$B$3:$AQ$501,28,FALSE)))</f>
        <v/>
      </c>
      <c r="S267" s="1" t="str">
        <f>IF($A267="","",(VLOOKUP($A267,ACOUSTICS_COMBINED!$B$3:$AQ$501,29,FALSE)))</f>
        <v/>
      </c>
      <c r="T267" s="1" t="str">
        <f>IF($A267="","",(VLOOKUP($A267,ACOUSTICS_COMBINED!$B$3:$AQ$501,30,FALSE)))</f>
        <v/>
      </c>
      <c r="U267" s="1" t="str">
        <f>IF($A267="","",(VLOOKUP($A267,ACOUSTICS_COMBINED!$B$3:$AQ$501,31,FALSE)))</f>
        <v/>
      </c>
      <c r="V267" s="1" t="str">
        <f>IF($A267="","",(VLOOKUP($A267,ACOUSTICS_COMBINED!$B$3:$AQ$501,32,FALSE)))</f>
        <v/>
      </c>
      <c r="W267" s="1" t="str">
        <f>IF($A267="","",(VLOOKUP($A267,ACOUSTICS_COMBINED!$B$3:$AQ$501,33,FALSE)))</f>
        <v/>
      </c>
      <c r="X267" s="1" t="str">
        <f>IF($A267="","",(VLOOKUP($A267,ACOUSTICS_COMBINED!$B$3:$AQ$501,34,FALSE)))</f>
        <v/>
      </c>
      <c r="Y267" s="1" t="str">
        <f>IF($A267="","",(VLOOKUP($A267,ACOUSTICS_COMBINED!$B$3:$AQ$501,35,FALSE)))</f>
        <v/>
      </c>
      <c r="Z267" s="1" t="str">
        <f>IF($A267="","",(VLOOKUP($A267,ACOUSTICS_COMBINED!$B$3:$AQ$501,36,FALSE)))</f>
        <v/>
      </c>
      <c r="AA267" s="1" t="str">
        <f>IF($A267="","",(VLOOKUP($A267,ACOUSTICS_COMBINED!$B$3:$AQ$501,37,FALSE)))</f>
        <v/>
      </c>
      <c r="AB267" s="1" t="str">
        <f>IF($A267="","",(VLOOKUP($A267,ACOUSTICS_COMBINED!$B$3:$AQ$501,38,FALSE)))</f>
        <v/>
      </c>
      <c r="AC267" s="1" t="str">
        <f>IF($A267="","",(VLOOKUP($A267,ACOUSTICS_COMBINED!$B$3:$AQ$501,39,FALSE)))</f>
        <v/>
      </c>
      <c r="AD267" s="1" t="str">
        <f>IF($A267="","",(VLOOKUP($A267,ACOUSTICS_COMBINED!$B$3:$AQ$501,40,FALSE)))</f>
        <v/>
      </c>
      <c r="AE267" s="1" t="str">
        <f>IF($A267="","",(VLOOKUP($A267,ACOUSTICS_COMBINED!$B$3:$AQ$501,41,FALSE)))</f>
        <v/>
      </c>
      <c r="AF267" s="1" t="str">
        <f>IF($A267="","",(VLOOKUP($A267,ACOUSTICS_COMBINED!$B$3:$AQ$501,42,FALSE)))</f>
        <v/>
      </c>
      <c r="AG267" s="27" t="str">
        <f>IF($A267="","",(VLOOKUP($A267,ACOUSTIC_PIVOT_TABLE!$B$4:$AO$500,2,FALSE)))</f>
        <v/>
      </c>
      <c r="AH267" s="27" t="str">
        <f>IF($A267="","",(VLOOKUP($A267,ACOUSTIC_PIVOT_TABLE!$B$4:$AO$500,3,FALSE)))</f>
        <v/>
      </c>
      <c r="AI267" s="27" t="str">
        <f>IF($A267="","",(VLOOKUP($A267,ACOUSTIC_PIVOT_TABLE!$B$4:$AO$500,4,FALSE)))</f>
        <v/>
      </c>
      <c r="AJ267" s="27" t="str">
        <f>IF($A267="","",(VLOOKUP($A267,ACOUSTIC_PIVOT_TABLE!$B$4:$AO$500,5,FALSE)))</f>
        <v/>
      </c>
      <c r="AK267" s="27" t="str">
        <f>IF($A267="","",(VLOOKUP($A267,ACOUSTIC_PIVOT_TABLE!$B$4:$AO$500,6,FALSE)))</f>
        <v/>
      </c>
      <c r="AL267" s="27" t="str">
        <f>IF($A267="","",(VLOOKUP($A267,ACOUSTIC_PIVOT_TABLE!$B$4:$AO$500,7,FALSE)))</f>
        <v/>
      </c>
      <c r="AM267" s="27" t="str">
        <f>IF($A267="","",(VLOOKUP($A267,ACOUSTIC_PIVOT_TABLE!$B$4:$AO$500,8,FALSE)))</f>
        <v/>
      </c>
      <c r="AN267" s="27" t="str">
        <f>IF($A267="","",(VLOOKUP($A267,ACOUSTIC_PIVOT_TABLE!$B$4:$AO$500,9,FALSE)))</f>
        <v/>
      </c>
      <c r="AO267" s="27" t="str">
        <f>IF($A267="","",(VLOOKUP($A267,ACOUSTIC_PIVOT_TABLE!$B$4:$AO$500,10,FALSE)))</f>
        <v/>
      </c>
      <c r="AP267" s="27" t="str">
        <f>IF($A267="","",(VLOOKUP($A267,ACOUSTIC_PIVOT_TABLE!$B$4:$AO$500,11,FALSE)))</f>
        <v/>
      </c>
      <c r="AQ267" s="27" t="str">
        <f>IF($A267="","",(VLOOKUP($A267,ACOUSTIC_PIVOT_TABLE!$B$4:$AO$500,12,FALSE)))</f>
        <v/>
      </c>
      <c r="AR267" s="27" t="str">
        <f>IF($A267="","",(VLOOKUP($A267,ACOUSTIC_PIVOT_TABLE!$B$4:$AO$500,13,FALSE)))</f>
        <v/>
      </c>
      <c r="AS267" s="27" t="str">
        <f>IF($A267="","",(VLOOKUP($A267,ACOUSTIC_PIVOT_TABLE!$B$4:$AO$500,14,FALSE)))</f>
        <v/>
      </c>
      <c r="AT267" s="27" t="str">
        <f>IF($A267="","",(VLOOKUP($A267,ACOUSTIC_PIVOT_TABLE!$B$4:$AO$500,15,FALSE)))</f>
        <v/>
      </c>
      <c r="AU267" s="27" t="str">
        <f>IF($A267="","",(VLOOKUP($A267,ACOUSTIC_PIVOT_TABLE!$B$4:$AO$500,16,FALSE)))</f>
        <v/>
      </c>
      <c r="AV267" s="27" t="str">
        <f>IF($A267="","",(VLOOKUP($A267,ACOUSTIC_PIVOT_TABLE!$B$4:$AO$500,17,FALSE)))</f>
        <v/>
      </c>
      <c r="AW267" s="27" t="str">
        <f>IF($A267="","",(VLOOKUP($A267,ACOUSTIC_PIVOT_TABLE!$B$4:$AO$500,18,FALSE)))</f>
        <v/>
      </c>
      <c r="AX267" s="27" t="str">
        <f>IF($A267="","",(VLOOKUP($A267,ACOUSTIC_PIVOT_TABLE!$B$4:$AO$500,19,FALSE)))</f>
        <v/>
      </c>
      <c r="AY267" s="27" t="str">
        <f>IF($A267="","",(VLOOKUP($A267,ACOUSTIC_PIVOT_TABLE!$B$4:$AO$500,20,FALSE)))</f>
        <v/>
      </c>
      <c r="AZ267" s="27" t="str">
        <f>IF($A267="","",(VLOOKUP($A267,ACOUSTIC_PIVOT_TABLE!$B$4:$AO$500,21,FALSE)))</f>
        <v/>
      </c>
      <c r="BA267" s="27" t="str">
        <f>IF($A267="","",(VLOOKUP($A267,ACOUSTIC_PIVOT_TABLE!$B$4:$AO$500,22,FALSE)))</f>
        <v/>
      </c>
      <c r="BB267" s="27" t="str">
        <f>IF($A267="","",(VLOOKUP($A267,ACOUSTIC_PIVOT_TABLE!$B$4:$AO$500,23,FALSE)))</f>
        <v/>
      </c>
      <c r="BC267" s="27" t="str">
        <f>IF($A267="","",(VLOOKUP($A267,ACOUSTIC_PIVOT_TABLE!$B$4:$AO$500,24,FALSE)))</f>
        <v/>
      </c>
      <c r="BD267" s="27" t="str">
        <f>IF($A267="","",(VLOOKUP($A267,ACOUSTIC_PIVOT_TABLE!$B$4:$AO$500,25,FALSE)))</f>
        <v/>
      </c>
      <c r="BE267" s="27" t="str">
        <f>IF($A267="","",(VLOOKUP($A267,ACOUSTIC_PIVOT_TABLE!$B$4:$AO$500,26,FALSE)))</f>
        <v/>
      </c>
      <c r="BF267" s="27" t="str">
        <f>IF($A267="","",(VLOOKUP($A267,ACOUSTIC_PIVOT_TABLE!$B$4:$AO$500,27,FALSE)))</f>
        <v/>
      </c>
      <c r="BG267" s="27" t="str">
        <f>IF($A267="","",(VLOOKUP($A267,ACOUSTIC_PIVOT_TABLE!$B$4:$AO$500,28,FALSE)))</f>
        <v/>
      </c>
      <c r="BH267" s="27" t="str">
        <f>IF($A267="","",(VLOOKUP($A267,ACOUSTIC_PIVOT_TABLE!$B$4:$AO$500,29,FALSE)))</f>
        <v/>
      </c>
      <c r="BI267" s="27" t="str">
        <f>IF($A267="","",(VLOOKUP($A267,ACOUSTIC_PIVOT_TABLE!$B$4:$AO$500,30,FALSE)))</f>
        <v/>
      </c>
      <c r="BJ267" s="27" t="str">
        <f>IF($A267="","",(VLOOKUP($A267,ACOUSTIC_PIVOT_TABLE!$B$4:$AO$500,31,FALSE)))</f>
        <v/>
      </c>
      <c r="BK267" s="27" t="str">
        <f>IF($A267="","",(VLOOKUP($A267,ACOUSTIC_PIVOT_TABLE!$B$4:$AO$500,32,FALSE)))</f>
        <v/>
      </c>
      <c r="BL267" s="27" t="str">
        <f>IF($A267="","",(VLOOKUP($A267,ACOUSTIC_PIVOT_TABLE!$B$4:$AO$500,33,FALSE)))</f>
        <v/>
      </c>
      <c r="BM267" s="27" t="str">
        <f>IF($A267="","",(VLOOKUP($A267,ACOUSTIC_PIVOT_TABLE!$B$4:$AO$500,34,FALSE)))</f>
        <v/>
      </c>
      <c r="BN267" s="27" t="str">
        <f>IF($A267="","",(VLOOKUP($A267,ACOUSTIC_PIVOT_TABLE!$B$4:$AO$500,35,FALSE)))</f>
        <v/>
      </c>
      <c r="BO267" s="27" t="str">
        <f>IF($A267="","",(VLOOKUP($A267,ACOUSTIC_PIVOT_TABLE!$B$4:$AO$500,36,FALSE)))</f>
        <v/>
      </c>
      <c r="BP267" s="27" t="str">
        <f>IF($A267="","",(VLOOKUP($A267,ACOUSTIC_PIVOT_TABLE!$B$4:$AO$500,37,FALSE)))</f>
        <v/>
      </c>
      <c r="BQ267" s="27" t="str">
        <f>IF($A267="","",(VLOOKUP($A267,ACOUSTIC_PIVOT_TABLE!$B$4:$AO$500,38,FALSE)))</f>
        <v/>
      </c>
      <c r="BR267" s="27" t="str">
        <f>IF($A267="","",(VLOOKUP($A267,ACOUSTIC_PIVOT_TABLE!$B$4:$AO$500,39,FALSE)))</f>
        <v/>
      </c>
      <c r="BS267" s="27" t="str">
        <f>IF($A267="","",(VLOOKUP($A267,ACOUSTIC_PIVOT_TABLE!$B$4:$AO$500,40,FALSE)))</f>
        <v/>
      </c>
    </row>
    <row r="268" spans="1:71" x14ac:dyDescent="0.25">
      <c r="A268" s="1" t="str">
        <f>IF(ACOUSTIC_PIVOT_TABLE!B270 = 0, "",ACOUSTIC_PIVOT_TABLE!B270)</f>
        <v/>
      </c>
      <c r="B268" s="1" t="str">
        <f>IF($A268="","",(VLOOKUP($A268,ACOUSTICS_COMBINED!$B$3:$AQ$501,21,FALSE)))</f>
        <v/>
      </c>
      <c r="C268" s="1" t="str">
        <f>IF($A268="","",(VLOOKUP($A268,ACOUSTICS_COMBINED!$B$3:$AQ$501,22,FALSE)))</f>
        <v/>
      </c>
      <c r="D268" s="1" t="str">
        <f>IF($A268="","",(VLOOKUP($A268,ACOUSTICS_COMBINED!$B$3:$AQ$501,12,FALSE)))</f>
        <v/>
      </c>
      <c r="E268" s="1" t="str">
        <f>IF($A268="","",(VLOOKUP($A268,ACOUSTICS_COMBINED!$B$3:$AQ$501,13,FALSE)))</f>
        <v/>
      </c>
      <c r="F268" s="1" t="str">
        <f>IF($A268="","",(VLOOKUP($A268,ACOUSTICS_COMBINED!$B$3:$AQ$501,14,FALSE)))</f>
        <v/>
      </c>
      <c r="G268" s="1" t="str">
        <f>IF($A268="","",(VLOOKUP($A268,ACOUSTICS_COMBINED!$B$3:$AQ$501,23,FALSE)))</f>
        <v/>
      </c>
      <c r="H268" s="1" t="str">
        <f>IF($A268="","",(VLOOKUP($A268,ACOUSTICS_COMBINED!$B$3:$AQ$501,24,FALSE)))</f>
        <v/>
      </c>
      <c r="I268" s="1" t="str">
        <f>IF($A268="","",(VLOOKUP($A268,ACOUSTICS_COMBINED!$B$3:$AQ$501,15,FALSE)))</f>
        <v/>
      </c>
      <c r="J268" s="1" t="str">
        <f>IF($A268="","",(VLOOKUP($A268,ACOUSTICS_COMBINED!$B$3:$AQ$501,16,FALSE)))</f>
        <v/>
      </c>
      <c r="K268" s="1" t="str">
        <f>IF($A268="","",(VLOOKUP($A268,ACOUSTICS_COMBINED!$B$3:$AQ$501,17,FALSE)))</f>
        <v/>
      </c>
      <c r="L268" s="1" t="str">
        <f>IF($A268="","",(VLOOKUP($A268,ACOUSTICS_COMBINED!$B$3:$AQ$501,18,FALSE)))</f>
        <v/>
      </c>
      <c r="M268" s="1" t="str">
        <f>IF($A268="","",(VLOOKUP($A268,ACOUSTICS_COMBINED!$B$3:$AQ$501,25,FALSE)))</f>
        <v/>
      </c>
      <c r="N268" s="16" t="str">
        <f>IF($A268="","",(VLOOKUP($A268,ACOUSTICS_COMBINED!$B$3:$AQ$501,19,FALSE)))</f>
        <v/>
      </c>
      <c r="O268" s="16" t="str">
        <f>IF($A268="","",(VLOOKUP($A268,ACOUSTICS_COMBINED!$B$3:$AQ$501,20,FALSE)))</f>
        <v/>
      </c>
      <c r="P268" s="1" t="str">
        <f>IF($A268="","",(VLOOKUP($A268,ACOUSTICS_COMBINED!$B$3:$AQ$501,26,FALSE)))</f>
        <v/>
      </c>
      <c r="Q268" s="1" t="str">
        <f>IF($A268="","",(VLOOKUP($A268,ACOUSTICS_COMBINED!$B$3:$AQ$501,27,FALSE)))</f>
        <v/>
      </c>
      <c r="R268" s="1" t="str">
        <f>IF($A268="","",(VLOOKUP($A268,ACOUSTICS_COMBINED!$B$3:$AQ$501,28,FALSE)))</f>
        <v/>
      </c>
      <c r="S268" s="1" t="str">
        <f>IF($A268="","",(VLOOKUP($A268,ACOUSTICS_COMBINED!$B$3:$AQ$501,29,FALSE)))</f>
        <v/>
      </c>
      <c r="T268" s="1" t="str">
        <f>IF($A268="","",(VLOOKUP($A268,ACOUSTICS_COMBINED!$B$3:$AQ$501,30,FALSE)))</f>
        <v/>
      </c>
      <c r="U268" s="1" t="str">
        <f>IF($A268="","",(VLOOKUP($A268,ACOUSTICS_COMBINED!$B$3:$AQ$501,31,FALSE)))</f>
        <v/>
      </c>
      <c r="V268" s="1" t="str">
        <f>IF($A268="","",(VLOOKUP($A268,ACOUSTICS_COMBINED!$B$3:$AQ$501,32,FALSE)))</f>
        <v/>
      </c>
      <c r="W268" s="1" t="str">
        <f>IF($A268="","",(VLOOKUP($A268,ACOUSTICS_COMBINED!$B$3:$AQ$501,33,FALSE)))</f>
        <v/>
      </c>
      <c r="X268" s="1" t="str">
        <f>IF($A268="","",(VLOOKUP($A268,ACOUSTICS_COMBINED!$B$3:$AQ$501,34,FALSE)))</f>
        <v/>
      </c>
      <c r="Y268" s="1" t="str">
        <f>IF($A268="","",(VLOOKUP($A268,ACOUSTICS_COMBINED!$B$3:$AQ$501,35,FALSE)))</f>
        <v/>
      </c>
      <c r="Z268" s="1" t="str">
        <f>IF($A268="","",(VLOOKUP($A268,ACOUSTICS_COMBINED!$B$3:$AQ$501,36,FALSE)))</f>
        <v/>
      </c>
      <c r="AA268" s="1" t="str">
        <f>IF($A268="","",(VLOOKUP($A268,ACOUSTICS_COMBINED!$B$3:$AQ$501,37,FALSE)))</f>
        <v/>
      </c>
      <c r="AB268" s="1" t="str">
        <f>IF($A268="","",(VLOOKUP($A268,ACOUSTICS_COMBINED!$B$3:$AQ$501,38,FALSE)))</f>
        <v/>
      </c>
      <c r="AC268" s="1" t="str">
        <f>IF($A268="","",(VLOOKUP($A268,ACOUSTICS_COMBINED!$B$3:$AQ$501,39,FALSE)))</f>
        <v/>
      </c>
      <c r="AD268" s="1" t="str">
        <f>IF($A268="","",(VLOOKUP($A268,ACOUSTICS_COMBINED!$B$3:$AQ$501,40,FALSE)))</f>
        <v/>
      </c>
      <c r="AE268" s="1" t="str">
        <f>IF($A268="","",(VLOOKUP($A268,ACOUSTICS_COMBINED!$B$3:$AQ$501,41,FALSE)))</f>
        <v/>
      </c>
      <c r="AF268" s="1" t="str">
        <f>IF($A268="","",(VLOOKUP($A268,ACOUSTICS_COMBINED!$B$3:$AQ$501,42,FALSE)))</f>
        <v/>
      </c>
      <c r="AG268" s="27" t="str">
        <f>IF($A268="","",(VLOOKUP($A268,ACOUSTIC_PIVOT_TABLE!$B$4:$AO$500,2,FALSE)))</f>
        <v/>
      </c>
      <c r="AH268" s="27" t="str">
        <f>IF($A268="","",(VLOOKUP($A268,ACOUSTIC_PIVOT_TABLE!$B$4:$AO$500,3,FALSE)))</f>
        <v/>
      </c>
      <c r="AI268" s="27" t="str">
        <f>IF($A268="","",(VLOOKUP($A268,ACOUSTIC_PIVOT_TABLE!$B$4:$AO$500,4,FALSE)))</f>
        <v/>
      </c>
      <c r="AJ268" s="27" t="str">
        <f>IF($A268="","",(VLOOKUP($A268,ACOUSTIC_PIVOT_TABLE!$B$4:$AO$500,5,FALSE)))</f>
        <v/>
      </c>
      <c r="AK268" s="27" t="str">
        <f>IF($A268="","",(VLOOKUP($A268,ACOUSTIC_PIVOT_TABLE!$B$4:$AO$500,6,FALSE)))</f>
        <v/>
      </c>
      <c r="AL268" s="27" t="str">
        <f>IF($A268="","",(VLOOKUP($A268,ACOUSTIC_PIVOT_TABLE!$B$4:$AO$500,7,FALSE)))</f>
        <v/>
      </c>
      <c r="AM268" s="27" t="str">
        <f>IF($A268="","",(VLOOKUP($A268,ACOUSTIC_PIVOT_TABLE!$B$4:$AO$500,8,FALSE)))</f>
        <v/>
      </c>
      <c r="AN268" s="27" t="str">
        <f>IF($A268="","",(VLOOKUP($A268,ACOUSTIC_PIVOT_TABLE!$B$4:$AO$500,9,FALSE)))</f>
        <v/>
      </c>
      <c r="AO268" s="27" t="str">
        <f>IF($A268="","",(VLOOKUP($A268,ACOUSTIC_PIVOT_TABLE!$B$4:$AO$500,10,FALSE)))</f>
        <v/>
      </c>
      <c r="AP268" s="27" t="str">
        <f>IF($A268="","",(VLOOKUP($A268,ACOUSTIC_PIVOT_TABLE!$B$4:$AO$500,11,FALSE)))</f>
        <v/>
      </c>
      <c r="AQ268" s="27" t="str">
        <f>IF($A268="","",(VLOOKUP($A268,ACOUSTIC_PIVOT_TABLE!$B$4:$AO$500,12,FALSE)))</f>
        <v/>
      </c>
      <c r="AR268" s="27" t="str">
        <f>IF($A268="","",(VLOOKUP($A268,ACOUSTIC_PIVOT_TABLE!$B$4:$AO$500,13,FALSE)))</f>
        <v/>
      </c>
      <c r="AS268" s="27" t="str">
        <f>IF($A268="","",(VLOOKUP($A268,ACOUSTIC_PIVOT_TABLE!$B$4:$AO$500,14,FALSE)))</f>
        <v/>
      </c>
      <c r="AT268" s="27" t="str">
        <f>IF($A268="","",(VLOOKUP($A268,ACOUSTIC_PIVOT_TABLE!$B$4:$AO$500,15,FALSE)))</f>
        <v/>
      </c>
      <c r="AU268" s="27" t="str">
        <f>IF($A268="","",(VLOOKUP($A268,ACOUSTIC_PIVOT_TABLE!$B$4:$AO$500,16,FALSE)))</f>
        <v/>
      </c>
      <c r="AV268" s="27" t="str">
        <f>IF($A268="","",(VLOOKUP($A268,ACOUSTIC_PIVOT_TABLE!$B$4:$AO$500,17,FALSE)))</f>
        <v/>
      </c>
      <c r="AW268" s="27" t="str">
        <f>IF($A268="","",(VLOOKUP($A268,ACOUSTIC_PIVOT_TABLE!$B$4:$AO$500,18,FALSE)))</f>
        <v/>
      </c>
      <c r="AX268" s="27" t="str">
        <f>IF($A268="","",(VLOOKUP($A268,ACOUSTIC_PIVOT_TABLE!$B$4:$AO$500,19,FALSE)))</f>
        <v/>
      </c>
      <c r="AY268" s="27" t="str">
        <f>IF($A268="","",(VLOOKUP($A268,ACOUSTIC_PIVOT_TABLE!$B$4:$AO$500,20,FALSE)))</f>
        <v/>
      </c>
      <c r="AZ268" s="27" t="str">
        <f>IF($A268="","",(VLOOKUP($A268,ACOUSTIC_PIVOT_TABLE!$B$4:$AO$500,21,FALSE)))</f>
        <v/>
      </c>
      <c r="BA268" s="27" t="str">
        <f>IF($A268="","",(VLOOKUP($A268,ACOUSTIC_PIVOT_TABLE!$B$4:$AO$500,22,FALSE)))</f>
        <v/>
      </c>
      <c r="BB268" s="27" t="str">
        <f>IF($A268="","",(VLOOKUP($A268,ACOUSTIC_PIVOT_TABLE!$B$4:$AO$500,23,FALSE)))</f>
        <v/>
      </c>
      <c r="BC268" s="27" t="str">
        <f>IF($A268="","",(VLOOKUP($A268,ACOUSTIC_PIVOT_TABLE!$B$4:$AO$500,24,FALSE)))</f>
        <v/>
      </c>
      <c r="BD268" s="27" t="str">
        <f>IF($A268="","",(VLOOKUP($A268,ACOUSTIC_PIVOT_TABLE!$B$4:$AO$500,25,FALSE)))</f>
        <v/>
      </c>
      <c r="BE268" s="27" t="str">
        <f>IF($A268="","",(VLOOKUP($A268,ACOUSTIC_PIVOT_TABLE!$B$4:$AO$500,26,FALSE)))</f>
        <v/>
      </c>
      <c r="BF268" s="27" t="str">
        <f>IF($A268="","",(VLOOKUP($A268,ACOUSTIC_PIVOT_TABLE!$B$4:$AO$500,27,FALSE)))</f>
        <v/>
      </c>
      <c r="BG268" s="27" t="str">
        <f>IF($A268="","",(VLOOKUP($A268,ACOUSTIC_PIVOT_TABLE!$B$4:$AO$500,28,FALSE)))</f>
        <v/>
      </c>
      <c r="BH268" s="27" t="str">
        <f>IF($A268="","",(VLOOKUP($A268,ACOUSTIC_PIVOT_TABLE!$B$4:$AO$500,29,FALSE)))</f>
        <v/>
      </c>
      <c r="BI268" s="27" t="str">
        <f>IF($A268="","",(VLOOKUP($A268,ACOUSTIC_PIVOT_TABLE!$B$4:$AO$500,30,FALSE)))</f>
        <v/>
      </c>
      <c r="BJ268" s="27" t="str">
        <f>IF($A268="","",(VLOOKUP($A268,ACOUSTIC_PIVOT_TABLE!$B$4:$AO$500,31,FALSE)))</f>
        <v/>
      </c>
      <c r="BK268" s="27" t="str">
        <f>IF($A268="","",(VLOOKUP($A268,ACOUSTIC_PIVOT_TABLE!$B$4:$AO$500,32,FALSE)))</f>
        <v/>
      </c>
      <c r="BL268" s="27" t="str">
        <f>IF($A268="","",(VLOOKUP($A268,ACOUSTIC_PIVOT_TABLE!$B$4:$AO$500,33,FALSE)))</f>
        <v/>
      </c>
      <c r="BM268" s="27" t="str">
        <f>IF($A268="","",(VLOOKUP($A268,ACOUSTIC_PIVOT_TABLE!$B$4:$AO$500,34,FALSE)))</f>
        <v/>
      </c>
      <c r="BN268" s="27" t="str">
        <f>IF($A268="","",(VLOOKUP($A268,ACOUSTIC_PIVOT_TABLE!$B$4:$AO$500,35,FALSE)))</f>
        <v/>
      </c>
      <c r="BO268" s="27" t="str">
        <f>IF($A268="","",(VLOOKUP($A268,ACOUSTIC_PIVOT_TABLE!$B$4:$AO$500,36,FALSE)))</f>
        <v/>
      </c>
      <c r="BP268" s="27" t="str">
        <f>IF($A268="","",(VLOOKUP($A268,ACOUSTIC_PIVOT_TABLE!$B$4:$AO$500,37,FALSE)))</f>
        <v/>
      </c>
      <c r="BQ268" s="27" t="str">
        <f>IF($A268="","",(VLOOKUP($A268,ACOUSTIC_PIVOT_TABLE!$B$4:$AO$500,38,FALSE)))</f>
        <v/>
      </c>
      <c r="BR268" s="27" t="str">
        <f>IF($A268="","",(VLOOKUP($A268,ACOUSTIC_PIVOT_TABLE!$B$4:$AO$500,39,FALSE)))</f>
        <v/>
      </c>
      <c r="BS268" s="27" t="str">
        <f>IF($A268="","",(VLOOKUP($A268,ACOUSTIC_PIVOT_TABLE!$B$4:$AO$500,40,FALSE)))</f>
        <v/>
      </c>
    </row>
    <row r="269" spans="1:71" x14ac:dyDescent="0.25">
      <c r="A269" s="1" t="str">
        <f>IF(ACOUSTIC_PIVOT_TABLE!B271 = 0, "",ACOUSTIC_PIVOT_TABLE!B271)</f>
        <v/>
      </c>
      <c r="B269" s="1" t="str">
        <f>IF($A269="","",(VLOOKUP($A269,ACOUSTICS_COMBINED!$B$3:$AQ$501,21,FALSE)))</f>
        <v/>
      </c>
      <c r="C269" s="1" t="str">
        <f>IF($A269="","",(VLOOKUP($A269,ACOUSTICS_COMBINED!$B$3:$AQ$501,22,FALSE)))</f>
        <v/>
      </c>
      <c r="D269" s="1" t="str">
        <f>IF($A269="","",(VLOOKUP($A269,ACOUSTICS_COMBINED!$B$3:$AQ$501,12,FALSE)))</f>
        <v/>
      </c>
      <c r="E269" s="1" t="str">
        <f>IF($A269="","",(VLOOKUP($A269,ACOUSTICS_COMBINED!$B$3:$AQ$501,13,FALSE)))</f>
        <v/>
      </c>
      <c r="F269" s="1" t="str">
        <f>IF($A269="","",(VLOOKUP($A269,ACOUSTICS_COMBINED!$B$3:$AQ$501,14,FALSE)))</f>
        <v/>
      </c>
      <c r="G269" s="1" t="str">
        <f>IF($A269="","",(VLOOKUP($A269,ACOUSTICS_COMBINED!$B$3:$AQ$501,23,FALSE)))</f>
        <v/>
      </c>
      <c r="H269" s="1" t="str">
        <f>IF($A269="","",(VLOOKUP($A269,ACOUSTICS_COMBINED!$B$3:$AQ$501,24,FALSE)))</f>
        <v/>
      </c>
      <c r="I269" s="1" t="str">
        <f>IF($A269="","",(VLOOKUP($A269,ACOUSTICS_COMBINED!$B$3:$AQ$501,15,FALSE)))</f>
        <v/>
      </c>
      <c r="J269" s="1" t="str">
        <f>IF($A269="","",(VLOOKUP($A269,ACOUSTICS_COMBINED!$B$3:$AQ$501,16,FALSE)))</f>
        <v/>
      </c>
      <c r="K269" s="1" t="str">
        <f>IF($A269="","",(VLOOKUP($A269,ACOUSTICS_COMBINED!$B$3:$AQ$501,17,FALSE)))</f>
        <v/>
      </c>
      <c r="L269" s="1" t="str">
        <f>IF($A269="","",(VLOOKUP($A269,ACOUSTICS_COMBINED!$B$3:$AQ$501,18,FALSE)))</f>
        <v/>
      </c>
      <c r="M269" s="1" t="str">
        <f>IF($A269="","",(VLOOKUP($A269,ACOUSTICS_COMBINED!$B$3:$AQ$501,25,FALSE)))</f>
        <v/>
      </c>
      <c r="N269" s="16" t="str">
        <f>IF($A269="","",(VLOOKUP($A269,ACOUSTICS_COMBINED!$B$3:$AQ$501,19,FALSE)))</f>
        <v/>
      </c>
      <c r="O269" s="16" t="str">
        <f>IF($A269="","",(VLOOKUP($A269,ACOUSTICS_COMBINED!$B$3:$AQ$501,20,FALSE)))</f>
        <v/>
      </c>
      <c r="P269" s="1" t="str">
        <f>IF($A269="","",(VLOOKUP($A269,ACOUSTICS_COMBINED!$B$3:$AQ$501,26,FALSE)))</f>
        <v/>
      </c>
      <c r="Q269" s="1" t="str">
        <f>IF($A269="","",(VLOOKUP($A269,ACOUSTICS_COMBINED!$B$3:$AQ$501,27,FALSE)))</f>
        <v/>
      </c>
      <c r="R269" s="1" t="str">
        <f>IF($A269="","",(VLOOKUP($A269,ACOUSTICS_COMBINED!$B$3:$AQ$501,28,FALSE)))</f>
        <v/>
      </c>
      <c r="S269" s="1" t="str">
        <f>IF($A269="","",(VLOOKUP($A269,ACOUSTICS_COMBINED!$B$3:$AQ$501,29,FALSE)))</f>
        <v/>
      </c>
      <c r="T269" s="1" t="str">
        <f>IF($A269="","",(VLOOKUP($A269,ACOUSTICS_COMBINED!$B$3:$AQ$501,30,FALSE)))</f>
        <v/>
      </c>
      <c r="U269" s="1" t="str">
        <f>IF($A269="","",(VLOOKUP($A269,ACOUSTICS_COMBINED!$B$3:$AQ$501,31,FALSE)))</f>
        <v/>
      </c>
      <c r="V269" s="1" t="str">
        <f>IF($A269="","",(VLOOKUP($A269,ACOUSTICS_COMBINED!$B$3:$AQ$501,32,FALSE)))</f>
        <v/>
      </c>
      <c r="W269" s="1" t="str">
        <f>IF($A269="","",(VLOOKUP($A269,ACOUSTICS_COMBINED!$B$3:$AQ$501,33,FALSE)))</f>
        <v/>
      </c>
      <c r="X269" s="1" t="str">
        <f>IF($A269="","",(VLOOKUP($A269,ACOUSTICS_COMBINED!$B$3:$AQ$501,34,FALSE)))</f>
        <v/>
      </c>
      <c r="Y269" s="1" t="str">
        <f>IF($A269="","",(VLOOKUP($A269,ACOUSTICS_COMBINED!$B$3:$AQ$501,35,FALSE)))</f>
        <v/>
      </c>
      <c r="Z269" s="1" t="str">
        <f>IF($A269="","",(VLOOKUP($A269,ACOUSTICS_COMBINED!$B$3:$AQ$501,36,FALSE)))</f>
        <v/>
      </c>
      <c r="AA269" s="1" t="str">
        <f>IF($A269="","",(VLOOKUP($A269,ACOUSTICS_COMBINED!$B$3:$AQ$501,37,FALSE)))</f>
        <v/>
      </c>
      <c r="AB269" s="1" t="str">
        <f>IF($A269="","",(VLOOKUP($A269,ACOUSTICS_COMBINED!$B$3:$AQ$501,38,FALSE)))</f>
        <v/>
      </c>
      <c r="AC269" s="1" t="str">
        <f>IF($A269="","",(VLOOKUP($A269,ACOUSTICS_COMBINED!$B$3:$AQ$501,39,FALSE)))</f>
        <v/>
      </c>
      <c r="AD269" s="1" t="str">
        <f>IF($A269="","",(VLOOKUP($A269,ACOUSTICS_COMBINED!$B$3:$AQ$501,40,FALSE)))</f>
        <v/>
      </c>
      <c r="AE269" s="1" t="str">
        <f>IF($A269="","",(VLOOKUP($A269,ACOUSTICS_COMBINED!$B$3:$AQ$501,41,FALSE)))</f>
        <v/>
      </c>
      <c r="AF269" s="1" t="str">
        <f>IF($A269="","",(VLOOKUP($A269,ACOUSTICS_COMBINED!$B$3:$AQ$501,42,FALSE)))</f>
        <v/>
      </c>
      <c r="AG269" s="27" t="str">
        <f>IF($A269="","",(VLOOKUP($A269,ACOUSTIC_PIVOT_TABLE!$B$4:$AO$500,2,FALSE)))</f>
        <v/>
      </c>
      <c r="AH269" s="27" t="str">
        <f>IF($A269="","",(VLOOKUP($A269,ACOUSTIC_PIVOT_TABLE!$B$4:$AO$500,3,FALSE)))</f>
        <v/>
      </c>
      <c r="AI269" s="27" t="str">
        <f>IF($A269="","",(VLOOKUP($A269,ACOUSTIC_PIVOT_TABLE!$B$4:$AO$500,4,FALSE)))</f>
        <v/>
      </c>
      <c r="AJ269" s="27" t="str">
        <f>IF($A269="","",(VLOOKUP($A269,ACOUSTIC_PIVOT_TABLE!$B$4:$AO$500,5,FALSE)))</f>
        <v/>
      </c>
      <c r="AK269" s="27" t="str">
        <f>IF($A269="","",(VLOOKUP($A269,ACOUSTIC_PIVOT_TABLE!$B$4:$AO$500,6,FALSE)))</f>
        <v/>
      </c>
      <c r="AL269" s="27" t="str">
        <f>IF($A269="","",(VLOOKUP($A269,ACOUSTIC_PIVOT_TABLE!$B$4:$AO$500,7,FALSE)))</f>
        <v/>
      </c>
      <c r="AM269" s="27" t="str">
        <f>IF($A269="","",(VLOOKUP($A269,ACOUSTIC_PIVOT_TABLE!$B$4:$AO$500,8,FALSE)))</f>
        <v/>
      </c>
      <c r="AN269" s="27" t="str">
        <f>IF($A269="","",(VLOOKUP($A269,ACOUSTIC_PIVOT_TABLE!$B$4:$AO$500,9,FALSE)))</f>
        <v/>
      </c>
      <c r="AO269" s="27" t="str">
        <f>IF($A269="","",(VLOOKUP($A269,ACOUSTIC_PIVOT_TABLE!$B$4:$AO$500,10,FALSE)))</f>
        <v/>
      </c>
      <c r="AP269" s="27" t="str">
        <f>IF($A269="","",(VLOOKUP($A269,ACOUSTIC_PIVOT_TABLE!$B$4:$AO$500,11,FALSE)))</f>
        <v/>
      </c>
      <c r="AQ269" s="27" t="str">
        <f>IF($A269="","",(VLOOKUP($A269,ACOUSTIC_PIVOT_TABLE!$B$4:$AO$500,12,FALSE)))</f>
        <v/>
      </c>
      <c r="AR269" s="27" t="str">
        <f>IF($A269="","",(VLOOKUP($A269,ACOUSTIC_PIVOT_TABLE!$B$4:$AO$500,13,FALSE)))</f>
        <v/>
      </c>
      <c r="AS269" s="27" t="str">
        <f>IF($A269="","",(VLOOKUP($A269,ACOUSTIC_PIVOT_TABLE!$B$4:$AO$500,14,FALSE)))</f>
        <v/>
      </c>
      <c r="AT269" s="27" t="str">
        <f>IF($A269="","",(VLOOKUP($A269,ACOUSTIC_PIVOT_TABLE!$B$4:$AO$500,15,FALSE)))</f>
        <v/>
      </c>
      <c r="AU269" s="27" t="str">
        <f>IF($A269="","",(VLOOKUP($A269,ACOUSTIC_PIVOT_TABLE!$B$4:$AO$500,16,FALSE)))</f>
        <v/>
      </c>
      <c r="AV269" s="27" t="str">
        <f>IF($A269="","",(VLOOKUP($A269,ACOUSTIC_PIVOT_TABLE!$B$4:$AO$500,17,FALSE)))</f>
        <v/>
      </c>
      <c r="AW269" s="27" t="str">
        <f>IF($A269="","",(VLOOKUP($A269,ACOUSTIC_PIVOT_TABLE!$B$4:$AO$500,18,FALSE)))</f>
        <v/>
      </c>
      <c r="AX269" s="27" t="str">
        <f>IF($A269="","",(VLOOKUP($A269,ACOUSTIC_PIVOT_TABLE!$B$4:$AO$500,19,FALSE)))</f>
        <v/>
      </c>
      <c r="AY269" s="27" t="str">
        <f>IF($A269="","",(VLOOKUP($A269,ACOUSTIC_PIVOT_TABLE!$B$4:$AO$500,20,FALSE)))</f>
        <v/>
      </c>
      <c r="AZ269" s="27" t="str">
        <f>IF($A269="","",(VLOOKUP($A269,ACOUSTIC_PIVOT_TABLE!$B$4:$AO$500,21,FALSE)))</f>
        <v/>
      </c>
      <c r="BA269" s="27" t="str">
        <f>IF($A269="","",(VLOOKUP($A269,ACOUSTIC_PIVOT_TABLE!$B$4:$AO$500,22,FALSE)))</f>
        <v/>
      </c>
      <c r="BB269" s="27" t="str">
        <f>IF($A269="","",(VLOOKUP($A269,ACOUSTIC_PIVOT_TABLE!$B$4:$AO$500,23,FALSE)))</f>
        <v/>
      </c>
      <c r="BC269" s="27" t="str">
        <f>IF($A269="","",(VLOOKUP($A269,ACOUSTIC_PIVOT_TABLE!$B$4:$AO$500,24,FALSE)))</f>
        <v/>
      </c>
      <c r="BD269" s="27" t="str">
        <f>IF($A269="","",(VLOOKUP($A269,ACOUSTIC_PIVOT_TABLE!$B$4:$AO$500,25,FALSE)))</f>
        <v/>
      </c>
      <c r="BE269" s="27" t="str">
        <f>IF($A269="","",(VLOOKUP($A269,ACOUSTIC_PIVOT_TABLE!$B$4:$AO$500,26,FALSE)))</f>
        <v/>
      </c>
      <c r="BF269" s="27" t="str">
        <f>IF($A269="","",(VLOOKUP($A269,ACOUSTIC_PIVOT_TABLE!$B$4:$AO$500,27,FALSE)))</f>
        <v/>
      </c>
      <c r="BG269" s="27" t="str">
        <f>IF($A269="","",(VLOOKUP($A269,ACOUSTIC_PIVOT_TABLE!$B$4:$AO$500,28,FALSE)))</f>
        <v/>
      </c>
      <c r="BH269" s="27" t="str">
        <f>IF($A269="","",(VLOOKUP($A269,ACOUSTIC_PIVOT_TABLE!$B$4:$AO$500,29,FALSE)))</f>
        <v/>
      </c>
      <c r="BI269" s="27" t="str">
        <f>IF($A269="","",(VLOOKUP($A269,ACOUSTIC_PIVOT_TABLE!$B$4:$AO$500,30,FALSE)))</f>
        <v/>
      </c>
      <c r="BJ269" s="27" t="str">
        <f>IF($A269="","",(VLOOKUP($A269,ACOUSTIC_PIVOT_TABLE!$B$4:$AO$500,31,FALSE)))</f>
        <v/>
      </c>
      <c r="BK269" s="27" t="str">
        <f>IF($A269="","",(VLOOKUP($A269,ACOUSTIC_PIVOT_TABLE!$B$4:$AO$500,32,FALSE)))</f>
        <v/>
      </c>
      <c r="BL269" s="27" t="str">
        <f>IF($A269="","",(VLOOKUP($A269,ACOUSTIC_PIVOT_TABLE!$B$4:$AO$500,33,FALSE)))</f>
        <v/>
      </c>
      <c r="BM269" s="27" t="str">
        <f>IF($A269="","",(VLOOKUP($A269,ACOUSTIC_PIVOT_TABLE!$B$4:$AO$500,34,FALSE)))</f>
        <v/>
      </c>
      <c r="BN269" s="27" t="str">
        <f>IF($A269="","",(VLOOKUP($A269,ACOUSTIC_PIVOT_TABLE!$B$4:$AO$500,35,FALSE)))</f>
        <v/>
      </c>
      <c r="BO269" s="27" t="str">
        <f>IF($A269="","",(VLOOKUP($A269,ACOUSTIC_PIVOT_TABLE!$B$4:$AO$500,36,FALSE)))</f>
        <v/>
      </c>
      <c r="BP269" s="27" t="str">
        <f>IF($A269="","",(VLOOKUP($A269,ACOUSTIC_PIVOT_TABLE!$B$4:$AO$500,37,FALSE)))</f>
        <v/>
      </c>
      <c r="BQ269" s="27" t="str">
        <f>IF($A269="","",(VLOOKUP($A269,ACOUSTIC_PIVOT_TABLE!$B$4:$AO$500,38,FALSE)))</f>
        <v/>
      </c>
      <c r="BR269" s="27" t="str">
        <f>IF($A269="","",(VLOOKUP($A269,ACOUSTIC_PIVOT_TABLE!$B$4:$AO$500,39,FALSE)))</f>
        <v/>
      </c>
      <c r="BS269" s="27" t="str">
        <f>IF($A269="","",(VLOOKUP($A269,ACOUSTIC_PIVOT_TABLE!$B$4:$AO$500,40,FALSE)))</f>
        <v/>
      </c>
    </row>
    <row r="270" spans="1:71" x14ac:dyDescent="0.25">
      <c r="A270" s="1" t="str">
        <f>IF(ACOUSTIC_PIVOT_TABLE!B272 = 0, "",ACOUSTIC_PIVOT_TABLE!B272)</f>
        <v/>
      </c>
      <c r="B270" s="1" t="str">
        <f>IF($A270="","",(VLOOKUP($A270,ACOUSTICS_COMBINED!$B$3:$AQ$501,21,FALSE)))</f>
        <v/>
      </c>
      <c r="C270" s="1" t="str">
        <f>IF($A270="","",(VLOOKUP($A270,ACOUSTICS_COMBINED!$B$3:$AQ$501,22,FALSE)))</f>
        <v/>
      </c>
      <c r="D270" s="1" t="str">
        <f>IF($A270="","",(VLOOKUP($A270,ACOUSTICS_COMBINED!$B$3:$AQ$501,12,FALSE)))</f>
        <v/>
      </c>
      <c r="E270" s="1" t="str">
        <f>IF($A270="","",(VLOOKUP($A270,ACOUSTICS_COMBINED!$B$3:$AQ$501,13,FALSE)))</f>
        <v/>
      </c>
      <c r="F270" s="1" t="str">
        <f>IF($A270="","",(VLOOKUP($A270,ACOUSTICS_COMBINED!$B$3:$AQ$501,14,FALSE)))</f>
        <v/>
      </c>
      <c r="G270" s="1" t="str">
        <f>IF($A270="","",(VLOOKUP($A270,ACOUSTICS_COMBINED!$B$3:$AQ$501,23,FALSE)))</f>
        <v/>
      </c>
      <c r="H270" s="1" t="str">
        <f>IF($A270="","",(VLOOKUP($A270,ACOUSTICS_COMBINED!$B$3:$AQ$501,24,FALSE)))</f>
        <v/>
      </c>
      <c r="I270" s="1" t="str">
        <f>IF($A270="","",(VLOOKUP($A270,ACOUSTICS_COMBINED!$B$3:$AQ$501,15,FALSE)))</f>
        <v/>
      </c>
      <c r="J270" s="1" t="str">
        <f>IF($A270="","",(VLOOKUP($A270,ACOUSTICS_COMBINED!$B$3:$AQ$501,16,FALSE)))</f>
        <v/>
      </c>
      <c r="K270" s="1" t="str">
        <f>IF($A270="","",(VLOOKUP($A270,ACOUSTICS_COMBINED!$B$3:$AQ$501,17,FALSE)))</f>
        <v/>
      </c>
      <c r="L270" s="1" t="str">
        <f>IF($A270="","",(VLOOKUP($A270,ACOUSTICS_COMBINED!$B$3:$AQ$501,18,FALSE)))</f>
        <v/>
      </c>
      <c r="M270" s="1" t="str">
        <f>IF($A270="","",(VLOOKUP($A270,ACOUSTICS_COMBINED!$B$3:$AQ$501,25,FALSE)))</f>
        <v/>
      </c>
      <c r="N270" s="16" t="str">
        <f>IF($A270="","",(VLOOKUP($A270,ACOUSTICS_COMBINED!$B$3:$AQ$501,19,FALSE)))</f>
        <v/>
      </c>
      <c r="O270" s="16" t="str">
        <f>IF($A270="","",(VLOOKUP($A270,ACOUSTICS_COMBINED!$B$3:$AQ$501,20,FALSE)))</f>
        <v/>
      </c>
      <c r="P270" s="1" t="str">
        <f>IF($A270="","",(VLOOKUP($A270,ACOUSTICS_COMBINED!$B$3:$AQ$501,26,FALSE)))</f>
        <v/>
      </c>
      <c r="Q270" s="1" t="str">
        <f>IF($A270="","",(VLOOKUP($A270,ACOUSTICS_COMBINED!$B$3:$AQ$501,27,FALSE)))</f>
        <v/>
      </c>
      <c r="R270" s="1" t="str">
        <f>IF($A270="","",(VLOOKUP($A270,ACOUSTICS_COMBINED!$B$3:$AQ$501,28,FALSE)))</f>
        <v/>
      </c>
      <c r="S270" s="1" t="str">
        <f>IF($A270="","",(VLOOKUP($A270,ACOUSTICS_COMBINED!$B$3:$AQ$501,29,FALSE)))</f>
        <v/>
      </c>
      <c r="T270" s="1" t="str">
        <f>IF($A270="","",(VLOOKUP($A270,ACOUSTICS_COMBINED!$B$3:$AQ$501,30,FALSE)))</f>
        <v/>
      </c>
      <c r="U270" s="1" t="str">
        <f>IF($A270="","",(VLOOKUP($A270,ACOUSTICS_COMBINED!$B$3:$AQ$501,31,FALSE)))</f>
        <v/>
      </c>
      <c r="V270" s="1" t="str">
        <f>IF($A270="","",(VLOOKUP($A270,ACOUSTICS_COMBINED!$B$3:$AQ$501,32,FALSE)))</f>
        <v/>
      </c>
      <c r="W270" s="1" t="str">
        <f>IF($A270="","",(VLOOKUP($A270,ACOUSTICS_COMBINED!$B$3:$AQ$501,33,FALSE)))</f>
        <v/>
      </c>
      <c r="X270" s="1" t="str">
        <f>IF($A270="","",(VLOOKUP($A270,ACOUSTICS_COMBINED!$B$3:$AQ$501,34,FALSE)))</f>
        <v/>
      </c>
      <c r="Y270" s="1" t="str">
        <f>IF($A270="","",(VLOOKUP($A270,ACOUSTICS_COMBINED!$B$3:$AQ$501,35,FALSE)))</f>
        <v/>
      </c>
      <c r="Z270" s="1" t="str">
        <f>IF($A270="","",(VLOOKUP($A270,ACOUSTICS_COMBINED!$B$3:$AQ$501,36,FALSE)))</f>
        <v/>
      </c>
      <c r="AA270" s="1" t="str">
        <f>IF($A270="","",(VLOOKUP($A270,ACOUSTICS_COMBINED!$B$3:$AQ$501,37,FALSE)))</f>
        <v/>
      </c>
      <c r="AB270" s="1" t="str">
        <f>IF($A270="","",(VLOOKUP($A270,ACOUSTICS_COMBINED!$B$3:$AQ$501,38,FALSE)))</f>
        <v/>
      </c>
      <c r="AC270" s="1" t="str">
        <f>IF($A270="","",(VLOOKUP($A270,ACOUSTICS_COMBINED!$B$3:$AQ$501,39,FALSE)))</f>
        <v/>
      </c>
      <c r="AD270" s="1" t="str">
        <f>IF($A270="","",(VLOOKUP($A270,ACOUSTICS_COMBINED!$B$3:$AQ$501,40,FALSE)))</f>
        <v/>
      </c>
      <c r="AE270" s="1" t="str">
        <f>IF($A270="","",(VLOOKUP($A270,ACOUSTICS_COMBINED!$B$3:$AQ$501,41,FALSE)))</f>
        <v/>
      </c>
      <c r="AF270" s="1" t="str">
        <f>IF($A270="","",(VLOOKUP($A270,ACOUSTICS_COMBINED!$B$3:$AQ$501,42,FALSE)))</f>
        <v/>
      </c>
      <c r="AG270" s="27" t="str">
        <f>IF($A270="","",(VLOOKUP($A270,ACOUSTIC_PIVOT_TABLE!$B$4:$AO$500,2,FALSE)))</f>
        <v/>
      </c>
      <c r="AH270" s="27" t="str">
        <f>IF($A270="","",(VLOOKUP($A270,ACOUSTIC_PIVOT_TABLE!$B$4:$AO$500,3,FALSE)))</f>
        <v/>
      </c>
      <c r="AI270" s="27" t="str">
        <f>IF($A270="","",(VLOOKUP($A270,ACOUSTIC_PIVOT_TABLE!$B$4:$AO$500,4,FALSE)))</f>
        <v/>
      </c>
      <c r="AJ270" s="27" t="str">
        <f>IF($A270="","",(VLOOKUP($A270,ACOUSTIC_PIVOT_TABLE!$B$4:$AO$500,5,FALSE)))</f>
        <v/>
      </c>
      <c r="AK270" s="27" t="str">
        <f>IF($A270="","",(VLOOKUP($A270,ACOUSTIC_PIVOT_TABLE!$B$4:$AO$500,6,FALSE)))</f>
        <v/>
      </c>
      <c r="AL270" s="27" t="str">
        <f>IF($A270="","",(VLOOKUP($A270,ACOUSTIC_PIVOT_TABLE!$B$4:$AO$500,7,FALSE)))</f>
        <v/>
      </c>
      <c r="AM270" s="27" t="str">
        <f>IF($A270="","",(VLOOKUP($A270,ACOUSTIC_PIVOT_TABLE!$B$4:$AO$500,8,FALSE)))</f>
        <v/>
      </c>
      <c r="AN270" s="27" t="str">
        <f>IF($A270="","",(VLOOKUP($A270,ACOUSTIC_PIVOT_TABLE!$B$4:$AO$500,9,FALSE)))</f>
        <v/>
      </c>
      <c r="AO270" s="27" t="str">
        <f>IF($A270="","",(VLOOKUP($A270,ACOUSTIC_PIVOT_TABLE!$B$4:$AO$500,10,FALSE)))</f>
        <v/>
      </c>
      <c r="AP270" s="27" t="str">
        <f>IF($A270="","",(VLOOKUP($A270,ACOUSTIC_PIVOT_TABLE!$B$4:$AO$500,11,FALSE)))</f>
        <v/>
      </c>
      <c r="AQ270" s="27" t="str">
        <f>IF($A270="","",(VLOOKUP($A270,ACOUSTIC_PIVOT_TABLE!$B$4:$AO$500,12,FALSE)))</f>
        <v/>
      </c>
      <c r="AR270" s="27" t="str">
        <f>IF($A270="","",(VLOOKUP($A270,ACOUSTIC_PIVOT_TABLE!$B$4:$AO$500,13,FALSE)))</f>
        <v/>
      </c>
      <c r="AS270" s="27" t="str">
        <f>IF($A270="","",(VLOOKUP($A270,ACOUSTIC_PIVOT_TABLE!$B$4:$AO$500,14,FALSE)))</f>
        <v/>
      </c>
      <c r="AT270" s="27" t="str">
        <f>IF($A270="","",(VLOOKUP($A270,ACOUSTIC_PIVOT_TABLE!$B$4:$AO$500,15,FALSE)))</f>
        <v/>
      </c>
      <c r="AU270" s="27" t="str">
        <f>IF($A270="","",(VLOOKUP($A270,ACOUSTIC_PIVOT_TABLE!$B$4:$AO$500,16,FALSE)))</f>
        <v/>
      </c>
      <c r="AV270" s="27" t="str">
        <f>IF($A270="","",(VLOOKUP($A270,ACOUSTIC_PIVOT_TABLE!$B$4:$AO$500,17,FALSE)))</f>
        <v/>
      </c>
      <c r="AW270" s="27" t="str">
        <f>IF($A270="","",(VLOOKUP($A270,ACOUSTIC_PIVOT_TABLE!$B$4:$AO$500,18,FALSE)))</f>
        <v/>
      </c>
      <c r="AX270" s="27" t="str">
        <f>IF($A270="","",(VLOOKUP($A270,ACOUSTIC_PIVOT_TABLE!$B$4:$AO$500,19,FALSE)))</f>
        <v/>
      </c>
      <c r="AY270" s="27" t="str">
        <f>IF($A270="","",(VLOOKUP($A270,ACOUSTIC_PIVOT_TABLE!$B$4:$AO$500,20,FALSE)))</f>
        <v/>
      </c>
      <c r="AZ270" s="27" t="str">
        <f>IF($A270="","",(VLOOKUP($A270,ACOUSTIC_PIVOT_TABLE!$B$4:$AO$500,21,FALSE)))</f>
        <v/>
      </c>
      <c r="BA270" s="27" t="str">
        <f>IF($A270="","",(VLOOKUP($A270,ACOUSTIC_PIVOT_TABLE!$B$4:$AO$500,22,FALSE)))</f>
        <v/>
      </c>
      <c r="BB270" s="27" t="str">
        <f>IF($A270="","",(VLOOKUP($A270,ACOUSTIC_PIVOT_TABLE!$B$4:$AO$500,23,FALSE)))</f>
        <v/>
      </c>
      <c r="BC270" s="27" t="str">
        <f>IF($A270="","",(VLOOKUP($A270,ACOUSTIC_PIVOT_TABLE!$B$4:$AO$500,24,FALSE)))</f>
        <v/>
      </c>
      <c r="BD270" s="27" t="str">
        <f>IF($A270="","",(VLOOKUP($A270,ACOUSTIC_PIVOT_TABLE!$B$4:$AO$500,25,FALSE)))</f>
        <v/>
      </c>
      <c r="BE270" s="27" t="str">
        <f>IF($A270="","",(VLOOKUP($A270,ACOUSTIC_PIVOT_TABLE!$B$4:$AO$500,26,FALSE)))</f>
        <v/>
      </c>
      <c r="BF270" s="27" t="str">
        <f>IF($A270="","",(VLOOKUP($A270,ACOUSTIC_PIVOT_TABLE!$B$4:$AO$500,27,FALSE)))</f>
        <v/>
      </c>
      <c r="BG270" s="27" t="str">
        <f>IF($A270="","",(VLOOKUP($A270,ACOUSTIC_PIVOT_TABLE!$B$4:$AO$500,28,FALSE)))</f>
        <v/>
      </c>
      <c r="BH270" s="27" t="str">
        <f>IF($A270="","",(VLOOKUP($A270,ACOUSTIC_PIVOT_TABLE!$B$4:$AO$500,29,FALSE)))</f>
        <v/>
      </c>
      <c r="BI270" s="27" t="str">
        <f>IF($A270="","",(VLOOKUP($A270,ACOUSTIC_PIVOT_TABLE!$B$4:$AO$500,30,FALSE)))</f>
        <v/>
      </c>
      <c r="BJ270" s="27" t="str">
        <f>IF($A270="","",(VLOOKUP($A270,ACOUSTIC_PIVOT_TABLE!$B$4:$AO$500,31,FALSE)))</f>
        <v/>
      </c>
      <c r="BK270" s="27" t="str">
        <f>IF($A270="","",(VLOOKUP($A270,ACOUSTIC_PIVOT_TABLE!$B$4:$AO$500,32,FALSE)))</f>
        <v/>
      </c>
      <c r="BL270" s="27" t="str">
        <f>IF($A270="","",(VLOOKUP($A270,ACOUSTIC_PIVOT_TABLE!$B$4:$AO$500,33,FALSE)))</f>
        <v/>
      </c>
      <c r="BM270" s="27" t="str">
        <f>IF($A270="","",(VLOOKUP($A270,ACOUSTIC_PIVOT_TABLE!$B$4:$AO$500,34,FALSE)))</f>
        <v/>
      </c>
      <c r="BN270" s="27" t="str">
        <f>IF($A270="","",(VLOOKUP($A270,ACOUSTIC_PIVOT_TABLE!$B$4:$AO$500,35,FALSE)))</f>
        <v/>
      </c>
      <c r="BO270" s="27" t="str">
        <f>IF($A270="","",(VLOOKUP($A270,ACOUSTIC_PIVOT_TABLE!$B$4:$AO$500,36,FALSE)))</f>
        <v/>
      </c>
      <c r="BP270" s="27" t="str">
        <f>IF($A270="","",(VLOOKUP($A270,ACOUSTIC_PIVOT_TABLE!$B$4:$AO$500,37,FALSE)))</f>
        <v/>
      </c>
      <c r="BQ270" s="27" t="str">
        <f>IF($A270="","",(VLOOKUP($A270,ACOUSTIC_PIVOT_TABLE!$B$4:$AO$500,38,FALSE)))</f>
        <v/>
      </c>
      <c r="BR270" s="27" t="str">
        <f>IF($A270="","",(VLOOKUP($A270,ACOUSTIC_PIVOT_TABLE!$B$4:$AO$500,39,FALSE)))</f>
        <v/>
      </c>
      <c r="BS270" s="27" t="str">
        <f>IF($A270="","",(VLOOKUP($A270,ACOUSTIC_PIVOT_TABLE!$B$4:$AO$500,40,FALSE)))</f>
        <v/>
      </c>
    </row>
    <row r="271" spans="1:71" x14ac:dyDescent="0.25">
      <c r="A271" s="1" t="str">
        <f>IF(ACOUSTIC_PIVOT_TABLE!B273 = 0, "",ACOUSTIC_PIVOT_TABLE!B273)</f>
        <v/>
      </c>
      <c r="B271" s="1" t="str">
        <f>IF($A271="","",(VLOOKUP($A271,ACOUSTICS_COMBINED!$B$3:$AQ$501,21,FALSE)))</f>
        <v/>
      </c>
      <c r="C271" s="1" t="str">
        <f>IF($A271="","",(VLOOKUP($A271,ACOUSTICS_COMBINED!$B$3:$AQ$501,22,FALSE)))</f>
        <v/>
      </c>
      <c r="D271" s="1" t="str">
        <f>IF($A271="","",(VLOOKUP($A271,ACOUSTICS_COMBINED!$B$3:$AQ$501,12,FALSE)))</f>
        <v/>
      </c>
      <c r="E271" s="1" t="str">
        <f>IF($A271="","",(VLOOKUP($A271,ACOUSTICS_COMBINED!$B$3:$AQ$501,13,FALSE)))</f>
        <v/>
      </c>
      <c r="F271" s="1" t="str">
        <f>IF($A271="","",(VLOOKUP($A271,ACOUSTICS_COMBINED!$B$3:$AQ$501,14,FALSE)))</f>
        <v/>
      </c>
      <c r="G271" s="1" t="str">
        <f>IF($A271="","",(VLOOKUP($A271,ACOUSTICS_COMBINED!$B$3:$AQ$501,23,FALSE)))</f>
        <v/>
      </c>
      <c r="H271" s="1" t="str">
        <f>IF($A271="","",(VLOOKUP($A271,ACOUSTICS_COMBINED!$B$3:$AQ$501,24,FALSE)))</f>
        <v/>
      </c>
      <c r="I271" s="1" t="str">
        <f>IF($A271="","",(VLOOKUP($A271,ACOUSTICS_COMBINED!$B$3:$AQ$501,15,FALSE)))</f>
        <v/>
      </c>
      <c r="J271" s="1" t="str">
        <f>IF($A271="","",(VLOOKUP($A271,ACOUSTICS_COMBINED!$B$3:$AQ$501,16,FALSE)))</f>
        <v/>
      </c>
      <c r="K271" s="1" t="str">
        <f>IF($A271="","",(VLOOKUP($A271,ACOUSTICS_COMBINED!$B$3:$AQ$501,17,FALSE)))</f>
        <v/>
      </c>
      <c r="L271" s="1" t="str">
        <f>IF($A271="","",(VLOOKUP($A271,ACOUSTICS_COMBINED!$B$3:$AQ$501,18,FALSE)))</f>
        <v/>
      </c>
      <c r="M271" s="1" t="str">
        <f>IF($A271="","",(VLOOKUP($A271,ACOUSTICS_COMBINED!$B$3:$AQ$501,25,FALSE)))</f>
        <v/>
      </c>
      <c r="N271" s="16" t="str">
        <f>IF($A271="","",(VLOOKUP($A271,ACOUSTICS_COMBINED!$B$3:$AQ$501,19,FALSE)))</f>
        <v/>
      </c>
      <c r="O271" s="16" t="str">
        <f>IF($A271="","",(VLOOKUP($A271,ACOUSTICS_COMBINED!$B$3:$AQ$501,20,FALSE)))</f>
        <v/>
      </c>
      <c r="P271" s="1" t="str">
        <f>IF($A271="","",(VLOOKUP($A271,ACOUSTICS_COMBINED!$B$3:$AQ$501,26,FALSE)))</f>
        <v/>
      </c>
      <c r="Q271" s="1" t="str">
        <f>IF($A271="","",(VLOOKUP($A271,ACOUSTICS_COMBINED!$B$3:$AQ$501,27,FALSE)))</f>
        <v/>
      </c>
      <c r="R271" s="1" t="str">
        <f>IF($A271="","",(VLOOKUP($A271,ACOUSTICS_COMBINED!$B$3:$AQ$501,28,FALSE)))</f>
        <v/>
      </c>
      <c r="S271" s="1" t="str">
        <f>IF($A271="","",(VLOOKUP($A271,ACOUSTICS_COMBINED!$B$3:$AQ$501,29,FALSE)))</f>
        <v/>
      </c>
      <c r="T271" s="1" t="str">
        <f>IF($A271="","",(VLOOKUP($A271,ACOUSTICS_COMBINED!$B$3:$AQ$501,30,FALSE)))</f>
        <v/>
      </c>
      <c r="U271" s="1" t="str">
        <f>IF($A271="","",(VLOOKUP($A271,ACOUSTICS_COMBINED!$B$3:$AQ$501,31,FALSE)))</f>
        <v/>
      </c>
      <c r="V271" s="1" t="str">
        <f>IF($A271="","",(VLOOKUP($A271,ACOUSTICS_COMBINED!$B$3:$AQ$501,32,FALSE)))</f>
        <v/>
      </c>
      <c r="W271" s="1" t="str">
        <f>IF($A271="","",(VLOOKUP($A271,ACOUSTICS_COMBINED!$B$3:$AQ$501,33,FALSE)))</f>
        <v/>
      </c>
      <c r="X271" s="1" t="str">
        <f>IF($A271="","",(VLOOKUP($A271,ACOUSTICS_COMBINED!$B$3:$AQ$501,34,FALSE)))</f>
        <v/>
      </c>
      <c r="Y271" s="1" t="str">
        <f>IF($A271="","",(VLOOKUP($A271,ACOUSTICS_COMBINED!$B$3:$AQ$501,35,FALSE)))</f>
        <v/>
      </c>
      <c r="Z271" s="1" t="str">
        <f>IF($A271="","",(VLOOKUP($A271,ACOUSTICS_COMBINED!$B$3:$AQ$501,36,FALSE)))</f>
        <v/>
      </c>
      <c r="AA271" s="1" t="str">
        <f>IF($A271="","",(VLOOKUP($A271,ACOUSTICS_COMBINED!$B$3:$AQ$501,37,FALSE)))</f>
        <v/>
      </c>
      <c r="AB271" s="1" t="str">
        <f>IF($A271="","",(VLOOKUP($A271,ACOUSTICS_COMBINED!$B$3:$AQ$501,38,FALSE)))</f>
        <v/>
      </c>
      <c r="AC271" s="1" t="str">
        <f>IF($A271="","",(VLOOKUP($A271,ACOUSTICS_COMBINED!$B$3:$AQ$501,39,FALSE)))</f>
        <v/>
      </c>
      <c r="AD271" s="1" t="str">
        <f>IF($A271="","",(VLOOKUP($A271,ACOUSTICS_COMBINED!$B$3:$AQ$501,40,FALSE)))</f>
        <v/>
      </c>
      <c r="AE271" s="1" t="str">
        <f>IF($A271="","",(VLOOKUP($A271,ACOUSTICS_COMBINED!$B$3:$AQ$501,41,FALSE)))</f>
        <v/>
      </c>
      <c r="AF271" s="1" t="str">
        <f>IF($A271="","",(VLOOKUP($A271,ACOUSTICS_COMBINED!$B$3:$AQ$501,42,FALSE)))</f>
        <v/>
      </c>
      <c r="AG271" s="27" t="str">
        <f>IF($A271="","",(VLOOKUP($A271,ACOUSTIC_PIVOT_TABLE!$B$4:$AO$500,2,FALSE)))</f>
        <v/>
      </c>
      <c r="AH271" s="27" t="str">
        <f>IF($A271="","",(VLOOKUP($A271,ACOUSTIC_PIVOT_TABLE!$B$4:$AO$500,3,FALSE)))</f>
        <v/>
      </c>
      <c r="AI271" s="27" t="str">
        <f>IF($A271="","",(VLOOKUP($A271,ACOUSTIC_PIVOT_TABLE!$B$4:$AO$500,4,FALSE)))</f>
        <v/>
      </c>
      <c r="AJ271" s="27" t="str">
        <f>IF($A271="","",(VLOOKUP($A271,ACOUSTIC_PIVOT_TABLE!$B$4:$AO$500,5,FALSE)))</f>
        <v/>
      </c>
      <c r="AK271" s="27" t="str">
        <f>IF($A271="","",(VLOOKUP($A271,ACOUSTIC_PIVOT_TABLE!$B$4:$AO$500,6,FALSE)))</f>
        <v/>
      </c>
      <c r="AL271" s="27" t="str">
        <f>IF($A271="","",(VLOOKUP($A271,ACOUSTIC_PIVOT_TABLE!$B$4:$AO$500,7,FALSE)))</f>
        <v/>
      </c>
      <c r="AM271" s="27" t="str">
        <f>IF($A271="","",(VLOOKUP($A271,ACOUSTIC_PIVOT_TABLE!$B$4:$AO$500,8,FALSE)))</f>
        <v/>
      </c>
      <c r="AN271" s="27" t="str">
        <f>IF($A271="","",(VLOOKUP($A271,ACOUSTIC_PIVOT_TABLE!$B$4:$AO$500,9,FALSE)))</f>
        <v/>
      </c>
      <c r="AO271" s="27" t="str">
        <f>IF($A271="","",(VLOOKUP($A271,ACOUSTIC_PIVOT_TABLE!$B$4:$AO$500,10,FALSE)))</f>
        <v/>
      </c>
      <c r="AP271" s="27" t="str">
        <f>IF($A271="","",(VLOOKUP($A271,ACOUSTIC_PIVOT_TABLE!$B$4:$AO$500,11,FALSE)))</f>
        <v/>
      </c>
      <c r="AQ271" s="27" t="str">
        <f>IF($A271="","",(VLOOKUP($A271,ACOUSTIC_PIVOT_TABLE!$B$4:$AO$500,12,FALSE)))</f>
        <v/>
      </c>
      <c r="AR271" s="27" t="str">
        <f>IF($A271="","",(VLOOKUP($A271,ACOUSTIC_PIVOT_TABLE!$B$4:$AO$500,13,FALSE)))</f>
        <v/>
      </c>
      <c r="AS271" s="27" t="str">
        <f>IF($A271="","",(VLOOKUP($A271,ACOUSTIC_PIVOT_TABLE!$B$4:$AO$500,14,FALSE)))</f>
        <v/>
      </c>
      <c r="AT271" s="27" t="str">
        <f>IF($A271="","",(VLOOKUP($A271,ACOUSTIC_PIVOT_TABLE!$B$4:$AO$500,15,FALSE)))</f>
        <v/>
      </c>
      <c r="AU271" s="27" t="str">
        <f>IF($A271="","",(VLOOKUP($A271,ACOUSTIC_PIVOT_TABLE!$B$4:$AO$500,16,FALSE)))</f>
        <v/>
      </c>
      <c r="AV271" s="27" t="str">
        <f>IF($A271="","",(VLOOKUP($A271,ACOUSTIC_PIVOT_TABLE!$B$4:$AO$500,17,FALSE)))</f>
        <v/>
      </c>
      <c r="AW271" s="27" t="str">
        <f>IF($A271="","",(VLOOKUP($A271,ACOUSTIC_PIVOT_TABLE!$B$4:$AO$500,18,FALSE)))</f>
        <v/>
      </c>
      <c r="AX271" s="27" t="str">
        <f>IF($A271="","",(VLOOKUP($A271,ACOUSTIC_PIVOT_TABLE!$B$4:$AO$500,19,FALSE)))</f>
        <v/>
      </c>
      <c r="AY271" s="27" t="str">
        <f>IF($A271="","",(VLOOKUP($A271,ACOUSTIC_PIVOT_TABLE!$B$4:$AO$500,20,FALSE)))</f>
        <v/>
      </c>
      <c r="AZ271" s="27" t="str">
        <f>IF($A271="","",(VLOOKUP($A271,ACOUSTIC_PIVOT_TABLE!$B$4:$AO$500,21,FALSE)))</f>
        <v/>
      </c>
      <c r="BA271" s="27" t="str">
        <f>IF($A271="","",(VLOOKUP($A271,ACOUSTIC_PIVOT_TABLE!$B$4:$AO$500,22,FALSE)))</f>
        <v/>
      </c>
      <c r="BB271" s="27" t="str">
        <f>IF($A271="","",(VLOOKUP($A271,ACOUSTIC_PIVOT_TABLE!$B$4:$AO$500,23,FALSE)))</f>
        <v/>
      </c>
      <c r="BC271" s="27" t="str">
        <f>IF($A271="","",(VLOOKUP($A271,ACOUSTIC_PIVOT_TABLE!$B$4:$AO$500,24,FALSE)))</f>
        <v/>
      </c>
      <c r="BD271" s="27" t="str">
        <f>IF($A271="","",(VLOOKUP($A271,ACOUSTIC_PIVOT_TABLE!$B$4:$AO$500,25,FALSE)))</f>
        <v/>
      </c>
      <c r="BE271" s="27" t="str">
        <f>IF($A271="","",(VLOOKUP($A271,ACOUSTIC_PIVOT_TABLE!$B$4:$AO$500,26,FALSE)))</f>
        <v/>
      </c>
      <c r="BF271" s="27" t="str">
        <f>IF($A271="","",(VLOOKUP($A271,ACOUSTIC_PIVOT_TABLE!$B$4:$AO$500,27,FALSE)))</f>
        <v/>
      </c>
      <c r="BG271" s="27" t="str">
        <f>IF($A271="","",(VLOOKUP($A271,ACOUSTIC_PIVOT_TABLE!$B$4:$AO$500,28,FALSE)))</f>
        <v/>
      </c>
      <c r="BH271" s="27" t="str">
        <f>IF($A271="","",(VLOOKUP($A271,ACOUSTIC_PIVOT_TABLE!$B$4:$AO$500,29,FALSE)))</f>
        <v/>
      </c>
      <c r="BI271" s="27" t="str">
        <f>IF($A271="","",(VLOOKUP($A271,ACOUSTIC_PIVOT_TABLE!$B$4:$AO$500,30,FALSE)))</f>
        <v/>
      </c>
      <c r="BJ271" s="27" t="str">
        <f>IF($A271="","",(VLOOKUP($A271,ACOUSTIC_PIVOT_TABLE!$B$4:$AO$500,31,FALSE)))</f>
        <v/>
      </c>
      <c r="BK271" s="27" t="str">
        <f>IF($A271="","",(VLOOKUP($A271,ACOUSTIC_PIVOT_TABLE!$B$4:$AO$500,32,FALSE)))</f>
        <v/>
      </c>
      <c r="BL271" s="27" t="str">
        <f>IF($A271="","",(VLOOKUP($A271,ACOUSTIC_PIVOT_TABLE!$B$4:$AO$500,33,FALSE)))</f>
        <v/>
      </c>
      <c r="BM271" s="27" t="str">
        <f>IF($A271="","",(VLOOKUP($A271,ACOUSTIC_PIVOT_TABLE!$B$4:$AO$500,34,FALSE)))</f>
        <v/>
      </c>
      <c r="BN271" s="27" t="str">
        <f>IF($A271="","",(VLOOKUP($A271,ACOUSTIC_PIVOT_TABLE!$B$4:$AO$500,35,FALSE)))</f>
        <v/>
      </c>
      <c r="BO271" s="27" t="str">
        <f>IF($A271="","",(VLOOKUP($A271,ACOUSTIC_PIVOT_TABLE!$B$4:$AO$500,36,FALSE)))</f>
        <v/>
      </c>
      <c r="BP271" s="27" t="str">
        <f>IF($A271="","",(VLOOKUP($A271,ACOUSTIC_PIVOT_TABLE!$B$4:$AO$500,37,FALSE)))</f>
        <v/>
      </c>
      <c r="BQ271" s="27" t="str">
        <f>IF($A271="","",(VLOOKUP($A271,ACOUSTIC_PIVOT_TABLE!$B$4:$AO$500,38,FALSE)))</f>
        <v/>
      </c>
      <c r="BR271" s="27" t="str">
        <f>IF($A271="","",(VLOOKUP($A271,ACOUSTIC_PIVOT_TABLE!$B$4:$AO$500,39,FALSE)))</f>
        <v/>
      </c>
      <c r="BS271" s="27" t="str">
        <f>IF($A271="","",(VLOOKUP($A271,ACOUSTIC_PIVOT_TABLE!$B$4:$AO$500,40,FALSE)))</f>
        <v/>
      </c>
    </row>
    <row r="272" spans="1:71" x14ac:dyDescent="0.25">
      <c r="A272" s="1" t="str">
        <f>IF(ACOUSTIC_PIVOT_TABLE!B274 = 0, "",ACOUSTIC_PIVOT_TABLE!B274)</f>
        <v/>
      </c>
      <c r="B272" s="1" t="str">
        <f>IF($A272="","",(VLOOKUP($A272,ACOUSTICS_COMBINED!$B$3:$AQ$501,21,FALSE)))</f>
        <v/>
      </c>
      <c r="C272" s="1" t="str">
        <f>IF($A272="","",(VLOOKUP($A272,ACOUSTICS_COMBINED!$B$3:$AQ$501,22,FALSE)))</f>
        <v/>
      </c>
      <c r="D272" s="1" t="str">
        <f>IF($A272="","",(VLOOKUP($A272,ACOUSTICS_COMBINED!$B$3:$AQ$501,12,FALSE)))</f>
        <v/>
      </c>
      <c r="E272" s="1" t="str">
        <f>IF($A272="","",(VLOOKUP($A272,ACOUSTICS_COMBINED!$B$3:$AQ$501,13,FALSE)))</f>
        <v/>
      </c>
      <c r="F272" s="1" t="str">
        <f>IF($A272="","",(VLOOKUP($A272,ACOUSTICS_COMBINED!$B$3:$AQ$501,14,FALSE)))</f>
        <v/>
      </c>
      <c r="G272" s="1" t="str">
        <f>IF($A272="","",(VLOOKUP($A272,ACOUSTICS_COMBINED!$B$3:$AQ$501,23,FALSE)))</f>
        <v/>
      </c>
      <c r="H272" s="1" t="str">
        <f>IF($A272="","",(VLOOKUP($A272,ACOUSTICS_COMBINED!$B$3:$AQ$501,24,FALSE)))</f>
        <v/>
      </c>
      <c r="I272" s="1" t="str">
        <f>IF($A272="","",(VLOOKUP($A272,ACOUSTICS_COMBINED!$B$3:$AQ$501,15,FALSE)))</f>
        <v/>
      </c>
      <c r="J272" s="1" t="str">
        <f>IF($A272="","",(VLOOKUP($A272,ACOUSTICS_COMBINED!$B$3:$AQ$501,16,FALSE)))</f>
        <v/>
      </c>
      <c r="K272" s="1" t="str">
        <f>IF($A272="","",(VLOOKUP($A272,ACOUSTICS_COMBINED!$B$3:$AQ$501,17,FALSE)))</f>
        <v/>
      </c>
      <c r="L272" s="1" t="str">
        <f>IF($A272="","",(VLOOKUP($A272,ACOUSTICS_COMBINED!$B$3:$AQ$501,18,FALSE)))</f>
        <v/>
      </c>
      <c r="M272" s="1" t="str">
        <f>IF($A272="","",(VLOOKUP($A272,ACOUSTICS_COMBINED!$B$3:$AQ$501,25,FALSE)))</f>
        <v/>
      </c>
      <c r="N272" s="16" t="str">
        <f>IF($A272="","",(VLOOKUP($A272,ACOUSTICS_COMBINED!$B$3:$AQ$501,19,FALSE)))</f>
        <v/>
      </c>
      <c r="O272" s="16" t="str">
        <f>IF($A272="","",(VLOOKUP($A272,ACOUSTICS_COMBINED!$B$3:$AQ$501,20,FALSE)))</f>
        <v/>
      </c>
      <c r="P272" s="1" t="str">
        <f>IF($A272="","",(VLOOKUP($A272,ACOUSTICS_COMBINED!$B$3:$AQ$501,26,FALSE)))</f>
        <v/>
      </c>
      <c r="Q272" s="1" t="str">
        <f>IF($A272="","",(VLOOKUP($A272,ACOUSTICS_COMBINED!$B$3:$AQ$501,27,FALSE)))</f>
        <v/>
      </c>
      <c r="R272" s="1" t="str">
        <f>IF($A272="","",(VLOOKUP($A272,ACOUSTICS_COMBINED!$B$3:$AQ$501,28,FALSE)))</f>
        <v/>
      </c>
      <c r="S272" s="1" t="str">
        <f>IF($A272="","",(VLOOKUP($A272,ACOUSTICS_COMBINED!$B$3:$AQ$501,29,FALSE)))</f>
        <v/>
      </c>
      <c r="T272" s="1" t="str">
        <f>IF($A272="","",(VLOOKUP($A272,ACOUSTICS_COMBINED!$B$3:$AQ$501,30,FALSE)))</f>
        <v/>
      </c>
      <c r="U272" s="1" t="str">
        <f>IF($A272="","",(VLOOKUP($A272,ACOUSTICS_COMBINED!$B$3:$AQ$501,31,FALSE)))</f>
        <v/>
      </c>
      <c r="V272" s="1" t="str">
        <f>IF($A272="","",(VLOOKUP($A272,ACOUSTICS_COMBINED!$B$3:$AQ$501,32,FALSE)))</f>
        <v/>
      </c>
      <c r="W272" s="1" t="str">
        <f>IF($A272="","",(VLOOKUP($A272,ACOUSTICS_COMBINED!$B$3:$AQ$501,33,FALSE)))</f>
        <v/>
      </c>
      <c r="X272" s="1" t="str">
        <f>IF($A272="","",(VLOOKUP($A272,ACOUSTICS_COMBINED!$B$3:$AQ$501,34,FALSE)))</f>
        <v/>
      </c>
      <c r="Y272" s="1" t="str">
        <f>IF($A272="","",(VLOOKUP($A272,ACOUSTICS_COMBINED!$B$3:$AQ$501,35,FALSE)))</f>
        <v/>
      </c>
      <c r="Z272" s="1" t="str">
        <f>IF($A272="","",(VLOOKUP($A272,ACOUSTICS_COMBINED!$B$3:$AQ$501,36,FALSE)))</f>
        <v/>
      </c>
      <c r="AA272" s="1" t="str">
        <f>IF($A272="","",(VLOOKUP($A272,ACOUSTICS_COMBINED!$B$3:$AQ$501,37,FALSE)))</f>
        <v/>
      </c>
      <c r="AB272" s="1" t="str">
        <f>IF($A272="","",(VLOOKUP($A272,ACOUSTICS_COMBINED!$B$3:$AQ$501,38,FALSE)))</f>
        <v/>
      </c>
      <c r="AC272" s="1" t="str">
        <f>IF($A272="","",(VLOOKUP($A272,ACOUSTICS_COMBINED!$B$3:$AQ$501,39,FALSE)))</f>
        <v/>
      </c>
      <c r="AD272" s="1" t="str">
        <f>IF($A272="","",(VLOOKUP($A272,ACOUSTICS_COMBINED!$B$3:$AQ$501,40,FALSE)))</f>
        <v/>
      </c>
      <c r="AE272" s="1" t="str">
        <f>IF($A272="","",(VLOOKUP($A272,ACOUSTICS_COMBINED!$B$3:$AQ$501,41,FALSE)))</f>
        <v/>
      </c>
      <c r="AF272" s="1" t="str">
        <f>IF($A272="","",(VLOOKUP($A272,ACOUSTICS_COMBINED!$B$3:$AQ$501,42,FALSE)))</f>
        <v/>
      </c>
      <c r="AG272" s="27" t="str">
        <f>IF($A272="","",(VLOOKUP($A272,ACOUSTIC_PIVOT_TABLE!$B$4:$AO$500,2,FALSE)))</f>
        <v/>
      </c>
      <c r="AH272" s="27" t="str">
        <f>IF($A272="","",(VLOOKUP($A272,ACOUSTIC_PIVOT_TABLE!$B$4:$AO$500,3,FALSE)))</f>
        <v/>
      </c>
      <c r="AI272" s="27" t="str">
        <f>IF($A272="","",(VLOOKUP($A272,ACOUSTIC_PIVOT_TABLE!$B$4:$AO$500,4,FALSE)))</f>
        <v/>
      </c>
      <c r="AJ272" s="27" t="str">
        <f>IF($A272="","",(VLOOKUP($A272,ACOUSTIC_PIVOT_TABLE!$B$4:$AO$500,5,FALSE)))</f>
        <v/>
      </c>
      <c r="AK272" s="27" t="str">
        <f>IF($A272="","",(VLOOKUP($A272,ACOUSTIC_PIVOT_TABLE!$B$4:$AO$500,6,FALSE)))</f>
        <v/>
      </c>
      <c r="AL272" s="27" t="str">
        <f>IF($A272="","",(VLOOKUP($A272,ACOUSTIC_PIVOT_TABLE!$B$4:$AO$500,7,FALSE)))</f>
        <v/>
      </c>
      <c r="AM272" s="27" t="str">
        <f>IF($A272="","",(VLOOKUP($A272,ACOUSTIC_PIVOT_TABLE!$B$4:$AO$500,8,FALSE)))</f>
        <v/>
      </c>
      <c r="AN272" s="27" t="str">
        <f>IF($A272="","",(VLOOKUP($A272,ACOUSTIC_PIVOT_TABLE!$B$4:$AO$500,9,FALSE)))</f>
        <v/>
      </c>
      <c r="AO272" s="27" t="str">
        <f>IF($A272="","",(VLOOKUP($A272,ACOUSTIC_PIVOT_TABLE!$B$4:$AO$500,10,FALSE)))</f>
        <v/>
      </c>
      <c r="AP272" s="27" t="str">
        <f>IF($A272="","",(VLOOKUP($A272,ACOUSTIC_PIVOT_TABLE!$B$4:$AO$500,11,FALSE)))</f>
        <v/>
      </c>
      <c r="AQ272" s="27" t="str">
        <f>IF($A272="","",(VLOOKUP($A272,ACOUSTIC_PIVOT_TABLE!$B$4:$AO$500,12,FALSE)))</f>
        <v/>
      </c>
      <c r="AR272" s="27" t="str">
        <f>IF($A272="","",(VLOOKUP($A272,ACOUSTIC_PIVOT_TABLE!$B$4:$AO$500,13,FALSE)))</f>
        <v/>
      </c>
      <c r="AS272" s="27" t="str">
        <f>IF($A272="","",(VLOOKUP($A272,ACOUSTIC_PIVOT_TABLE!$B$4:$AO$500,14,FALSE)))</f>
        <v/>
      </c>
      <c r="AT272" s="27" t="str">
        <f>IF($A272="","",(VLOOKUP($A272,ACOUSTIC_PIVOT_TABLE!$B$4:$AO$500,15,FALSE)))</f>
        <v/>
      </c>
      <c r="AU272" s="27" t="str">
        <f>IF($A272="","",(VLOOKUP($A272,ACOUSTIC_PIVOT_TABLE!$B$4:$AO$500,16,FALSE)))</f>
        <v/>
      </c>
      <c r="AV272" s="27" t="str">
        <f>IF($A272="","",(VLOOKUP($A272,ACOUSTIC_PIVOT_TABLE!$B$4:$AO$500,17,FALSE)))</f>
        <v/>
      </c>
      <c r="AW272" s="27" t="str">
        <f>IF($A272="","",(VLOOKUP($A272,ACOUSTIC_PIVOT_TABLE!$B$4:$AO$500,18,FALSE)))</f>
        <v/>
      </c>
      <c r="AX272" s="27" t="str">
        <f>IF($A272="","",(VLOOKUP($A272,ACOUSTIC_PIVOT_TABLE!$B$4:$AO$500,19,FALSE)))</f>
        <v/>
      </c>
      <c r="AY272" s="27" t="str">
        <f>IF($A272="","",(VLOOKUP($A272,ACOUSTIC_PIVOT_TABLE!$B$4:$AO$500,20,FALSE)))</f>
        <v/>
      </c>
      <c r="AZ272" s="27" t="str">
        <f>IF($A272="","",(VLOOKUP($A272,ACOUSTIC_PIVOT_TABLE!$B$4:$AO$500,21,FALSE)))</f>
        <v/>
      </c>
      <c r="BA272" s="27" t="str">
        <f>IF($A272="","",(VLOOKUP($A272,ACOUSTIC_PIVOT_TABLE!$B$4:$AO$500,22,FALSE)))</f>
        <v/>
      </c>
      <c r="BB272" s="27" t="str">
        <f>IF($A272="","",(VLOOKUP($A272,ACOUSTIC_PIVOT_TABLE!$B$4:$AO$500,23,FALSE)))</f>
        <v/>
      </c>
      <c r="BC272" s="27" t="str">
        <f>IF($A272="","",(VLOOKUP($A272,ACOUSTIC_PIVOT_TABLE!$B$4:$AO$500,24,FALSE)))</f>
        <v/>
      </c>
      <c r="BD272" s="27" t="str">
        <f>IF($A272="","",(VLOOKUP($A272,ACOUSTIC_PIVOT_TABLE!$B$4:$AO$500,25,FALSE)))</f>
        <v/>
      </c>
      <c r="BE272" s="27" t="str">
        <f>IF($A272="","",(VLOOKUP($A272,ACOUSTIC_PIVOT_TABLE!$B$4:$AO$500,26,FALSE)))</f>
        <v/>
      </c>
      <c r="BF272" s="27" t="str">
        <f>IF($A272="","",(VLOOKUP($A272,ACOUSTIC_PIVOT_TABLE!$B$4:$AO$500,27,FALSE)))</f>
        <v/>
      </c>
      <c r="BG272" s="27" t="str">
        <f>IF($A272="","",(VLOOKUP($A272,ACOUSTIC_PIVOT_TABLE!$B$4:$AO$500,28,FALSE)))</f>
        <v/>
      </c>
      <c r="BH272" s="27" t="str">
        <f>IF($A272="","",(VLOOKUP($A272,ACOUSTIC_PIVOT_TABLE!$B$4:$AO$500,29,FALSE)))</f>
        <v/>
      </c>
      <c r="BI272" s="27" t="str">
        <f>IF($A272="","",(VLOOKUP($A272,ACOUSTIC_PIVOT_TABLE!$B$4:$AO$500,30,FALSE)))</f>
        <v/>
      </c>
      <c r="BJ272" s="27" t="str">
        <f>IF($A272="","",(VLOOKUP($A272,ACOUSTIC_PIVOT_TABLE!$B$4:$AO$500,31,FALSE)))</f>
        <v/>
      </c>
      <c r="BK272" s="27" t="str">
        <f>IF($A272="","",(VLOOKUP($A272,ACOUSTIC_PIVOT_TABLE!$B$4:$AO$500,32,FALSE)))</f>
        <v/>
      </c>
      <c r="BL272" s="27" t="str">
        <f>IF($A272="","",(VLOOKUP($A272,ACOUSTIC_PIVOT_TABLE!$B$4:$AO$500,33,FALSE)))</f>
        <v/>
      </c>
      <c r="BM272" s="27" t="str">
        <f>IF($A272="","",(VLOOKUP($A272,ACOUSTIC_PIVOT_TABLE!$B$4:$AO$500,34,FALSE)))</f>
        <v/>
      </c>
      <c r="BN272" s="27" t="str">
        <f>IF($A272="","",(VLOOKUP($A272,ACOUSTIC_PIVOT_TABLE!$B$4:$AO$500,35,FALSE)))</f>
        <v/>
      </c>
      <c r="BO272" s="27" t="str">
        <f>IF($A272="","",(VLOOKUP($A272,ACOUSTIC_PIVOT_TABLE!$B$4:$AO$500,36,FALSE)))</f>
        <v/>
      </c>
      <c r="BP272" s="27" t="str">
        <f>IF($A272="","",(VLOOKUP($A272,ACOUSTIC_PIVOT_TABLE!$B$4:$AO$500,37,FALSE)))</f>
        <v/>
      </c>
      <c r="BQ272" s="27" t="str">
        <f>IF($A272="","",(VLOOKUP($A272,ACOUSTIC_PIVOT_TABLE!$B$4:$AO$500,38,FALSE)))</f>
        <v/>
      </c>
      <c r="BR272" s="27" t="str">
        <f>IF($A272="","",(VLOOKUP($A272,ACOUSTIC_PIVOT_TABLE!$B$4:$AO$500,39,FALSE)))</f>
        <v/>
      </c>
      <c r="BS272" s="27" t="str">
        <f>IF($A272="","",(VLOOKUP($A272,ACOUSTIC_PIVOT_TABLE!$B$4:$AO$500,40,FALSE)))</f>
        <v/>
      </c>
    </row>
    <row r="273" spans="1:71" x14ac:dyDescent="0.25">
      <c r="A273" s="1" t="str">
        <f>IF(ACOUSTIC_PIVOT_TABLE!B275 = 0, "",ACOUSTIC_PIVOT_TABLE!B275)</f>
        <v/>
      </c>
      <c r="B273" s="1" t="str">
        <f>IF($A273="","",(VLOOKUP($A273,ACOUSTICS_COMBINED!$B$3:$AQ$501,21,FALSE)))</f>
        <v/>
      </c>
      <c r="C273" s="1" t="str">
        <f>IF($A273="","",(VLOOKUP($A273,ACOUSTICS_COMBINED!$B$3:$AQ$501,22,FALSE)))</f>
        <v/>
      </c>
      <c r="D273" s="1" t="str">
        <f>IF($A273="","",(VLOOKUP($A273,ACOUSTICS_COMBINED!$B$3:$AQ$501,12,FALSE)))</f>
        <v/>
      </c>
      <c r="E273" s="1" t="str">
        <f>IF($A273="","",(VLOOKUP($A273,ACOUSTICS_COMBINED!$B$3:$AQ$501,13,FALSE)))</f>
        <v/>
      </c>
      <c r="F273" s="1" t="str">
        <f>IF($A273="","",(VLOOKUP($A273,ACOUSTICS_COMBINED!$B$3:$AQ$501,14,FALSE)))</f>
        <v/>
      </c>
      <c r="G273" s="1" t="str">
        <f>IF($A273="","",(VLOOKUP($A273,ACOUSTICS_COMBINED!$B$3:$AQ$501,23,FALSE)))</f>
        <v/>
      </c>
      <c r="H273" s="1" t="str">
        <f>IF($A273="","",(VLOOKUP($A273,ACOUSTICS_COMBINED!$B$3:$AQ$501,24,FALSE)))</f>
        <v/>
      </c>
      <c r="I273" s="1" t="str">
        <f>IF($A273="","",(VLOOKUP($A273,ACOUSTICS_COMBINED!$B$3:$AQ$501,15,FALSE)))</f>
        <v/>
      </c>
      <c r="J273" s="1" t="str">
        <f>IF($A273="","",(VLOOKUP($A273,ACOUSTICS_COMBINED!$B$3:$AQ$501,16,FALSE)))</f>
        <v/>
      </c>
      <c r="K273" s="1" t="str">
        <f>IF($A273="","",(VLOOKUP($A273,ACOUSTICS_COMBINED!$B$3:$AQ$501,17,FALSE)))</f>
        <v/>
      </c>
      <c r="L273" s="1" t="str">
        <f>IF($A273="","",(VLOOKUP($A273,ACOUSTICS_COMBINED!$B$3:$AQ$501,18,FALSE)))</f>
        <v/>
      </c>
      <c r="M273" s="1" t="str">
        <f>IF($A273="","",(VLOOKUP($A273,ACOUSTICS_COMBINED!$B$3:$AQ$501,25,FALSE)))</f>
        <v/>
      </c>
      <c r="N273" s="16" t="str">
        <f>IF($A273="","",(VLOOKUP($A273,ACOUSTICS_COMBINED!$B$3:$AQ$501,19,FALSE)))</f>
        <v/>
      </c>
      <c r="O273" s="16" t="str">
        <f>IF($A273="","",(VLOOKUP($A273,ACOUSTICS_COMBINED!$B$3:$AQ$501,20,FALSE)))</f>
        <v/>
      </c>
      <c r="P273" s="1" t="str">
        <f>IF($A273="","",(VLOOKUP($A273,ACOUSTICS_COMBINED!$B$3:$AQ$501,26,FALSE)))</f>
        <v/>
      </c>
      <c r="Q273" s="1" t="str">
        <f>IF($A273="","",(VLOOKUP($A273,ACOUSTICS_COMBINED!$B$3:$AQ$501,27,FALSE)))</f>
        <v/>
      </c>
      <c r="R273" s="1" t="str">
        <f>IF($A273="","",(VLOOKUP($A273,ACOUSTICS_COMBINED!$B$3:$AQ$501,28,FALSE)))</f>
        <v/>
      </c>
      <c r="S273" s="1" t="str">
        <f>IF($A273="","",(VLOOKUP($A273,ACOUSTICS_COMBINED!$B$3:$AQ$501,29,FALSE)))</f>
        <v/>
      </c>
      <c r="T273" s="1" t="str">
        <f>IF($A273="","",(VLOOKUP($A273,ACOUSTICS_COMBINED!$B$3:$AQ$501,30,FALSE)))</f>
        <v/>
      </c>
      <c r="U273" s="1" t="str">
        <f>IF($A273="","",(VLOOKUP($A273,ACOUSTICS_COMBINED!$B$3:$AQ$501,31,FALSE)))</f>
        <v/>
      </c>
      <c r="V273" s="1" t="str">
        <f>IF($A273="","",(VLOOKUP($A273,ACOUSTICS_COMBINED!$B$3:$AQ$501,32,FALSE)))</f>
        <v/>
      </c>
      <c r="W273" s="1" t="str">
        <f>IF($A273="","",(VLOOKUP($A273,ACOUSTICS_COMBINED!$B$3:$AQ$501,33,FALSE)))</f>
        <v/>
      </c>
      <c r="X273" s="1" t="str">
        <f>IF($A273="","",(VLOOKUP($A273,ACOUSTICS_COMBINED!$B$3:$AQ$501,34,FALSE)))</f>
        <v/>
      </c>
      <c r="Y273" s="1" t="str">
        <f>IF($A273="","",(VLOOKUP($A273,ACOUSTICS_COMBINED!$B$3:$AQ$501,35,FALSE)))</f>
        <v/>
      </c>
      <c r="Z273" s="1" t="str">
        <f>IF($A273="","",(VLOOKUP($A273,ACOUSTICS_COMBINED!$B$3:$AQ$501,36,FALSE)))</f>
        <v/>
      </c>
      <c r="AA273" s="1" t="str">
        <f>IF($A273="","",(VLOOKUP($A273,ACOUSTICS_COMBINED!$B$3:$AQ$501,37,FALSE)))</f>
        <v/>
      </c>
      <c r="AB273" s="1" t="str">
        <f>IF($A273="","",(VLOOKUP($A273,ACOUSTICS_COMBINED!$B$3:$AQ$501,38,FALSE)))</f>
        <v/>
      </c>
      <c r="AC273" s="1" t="str">
        <f>IF($A273="","",(VLOOKUP($A273,ACOUSTICS_COMBINED!$B$3:$AQ$501,39,FALSE)))</f>
        <v/>
      </c>
      <c r="AD273" s="1" t="str">
        <f>IF($A273="","",(VLOOKUP($A273,ACOUSTICS_COMBINED!$B$3:$AQ$501,40,FALSE)))</f>
        <v/>
      </c>
      <c r="AE273" s="1" t="str">
        <f>IF($A273="","",(VLOOKUP($A273,ACOUSTICS_COMBINED!$B$3:$AQ$501,41,FALSE)))</f>
        <v/>
      </c>
      <c r="AF273" s="1" t="str">
        <f>IF($A273="","",(VLOOKUP($A273,ACOUSTICS_COMBINED!$B$3:$AQ$501,42,FALSE)))</f>
        <v/>
      </c>
      <c r="AG273" s="27" t="str">
        <f>IF($A273="","",(VLOOKUP($A273,ACOUSTIC_PIVOT_TABLE!$B$4:$AO$500,2,FALSE)))</f>
        <v/>
      </c>
      <c r="AH273" s="27" t="str">
        <f>IF($A273="","",(VLOOKUP($A273,ACOUSTIC_PIVOT_TABLE!$B$4:$AO$500,3,FALSE)))</f>
        <v/>
      </c>
      <c r="AI273" s="27" t="str">
        <f>IF($A273="","",(VLOOKUP($A273,ACOUSTIC_PIVOT_TABLE!$B$4:$AO$500,4,FALSE)))</f>
        <v/>
      </c>
      <c r="AJ273" s="27" t="str">
        <f>IF($A273="","",(VLOOKUP($A273,ACOUSTIC_PIVOT_TABLE!$B$4:$AO$500,5,FALSE)))</f>
        <v/>
      </c>
      <c r="AK273" s="27" t="str">
        <f>IF($A273="","",(VLOOKUP($A273,ACOUSTIC_PIVOT_TABLE!$B$4:$AO$500,6,FALSE)))</f>
        <v/>
      </c>
      <c r="AL273" s="27" t="str">
        <f>IF($A273="","",(VLOOKUP($A273,ACOUSTIC_PIVOT_TABLE!$B$4:$AO$500,7,FALSE)))</f>
        <v/>
      </c>
      <c r="AM273" s="27" t="str">
        <f>IF($A273="","",(VLOOKUP($A273,ACOUSTIC_PIVOT_TABLE!$B$4:$AO$500,8,FALSE)))</f>
        <v/>
      </c>
      <c r="AN273" s="27" t="str">
        <f>IF($A273="","",(VLOOKUP($A273,ACOUSTIC_PIVOT_TABLE!$B$4:$AO$500,9,FALSE)))</f>
        <v/>
      </c>
      <c r="AO273" s="27" t="str">
        <f>IF($A273="","",(VLOOKUP($A273,ACOUSTIC_PIVOT_TABLE!$B$4:$AO$500,10,FALSE)))</f>
        <v/>
      </c>
      <c r="AP273" s="27" t="str">
        <f>IF($A273="","",(VLOOKUP($A273,ACOUSTIC_PIVOT_TABLE!$B$4:$AO$500,11,FALSE)))</f>
        <v/>
      </c>
      <c r="AQ273" s="27" t="str">
        <f>IF($A273="","",(VLOOKUP($A273,ACOUSTIC_PIVOT_TABLE!$B$4:$AO$500,12,FALSE)))</f>
        <v/>
      </c>
      <c r="AR273" s="27" t="str">
        <f>IF($A273="","",(VLOOKUP($A273,ACOUSTIC_PIVOT_TABLE!$B$4:$AO$500,13,FALSE)))</f>
        <v/>
      </c>
      <c r="AS273" s="27" t="str">
        <f>IF($A273="","",(VLOOKUP($A273,ACOUSTIC_PIVOT_TABLE!$B$4:$AO$500,14,FALSE)))</f>
        <v/>
      </c>
      <c r="AT273" s="27" t="str">
        <f>IF($A273="","",(VLOOKUP($A273,ACOUSTIC_PIVOT_TABLE!$B$4:$AO$500,15,FALSE)))</f>
        <v/>
      </c>
      <c r="AU273" s="27" t="str">
        <f>IF($A273="","",(VLOOKUP($A273,ACOUSTIC_PIVOT_TABLE!$B$4:$AO$500,16,FALSE)))</f>
        <v/>
      </c>
      <c r="AV273" s="27" t="str">
        <f>IF($A273="","",(VLOOKUP($A273,ACOUSTIC_PIVOT_TABLE!$B$4:$AO$500,17,FALSE)))</f>
        <v/>
      </c>
      <c r="AW273" s="27" t="str">
        <f>IF($A273="","",(VLOOKUP($A273,ACOUSTIC_PIVOT_TABLE!$B$4:$AO$500,18,FALSE)))</f>
        <v/>
      </c>
      <c r="AX273" s="27" t="str">
        <f>IF($A273="","",(VLOOKUP($A273,ACOUSTIC_PIVOT_TABLE!$B$4:$AO$500,19,FALSE)))</f>
        <v/>
      </c>
      <c r="AY273" s="27" t="str">
        <f>IF($A273="","",(VLOOKUP($A273,ACOUSTIC_PIVOT_TABLE!$B$4:$AO$500,20,FALSE)))</f>
        <v/>
      </c>
      <c r="AZ273" s="27" t="str">
        <f>IF($A273="","",(VLOOKUP($A273,ACOUSTIC_PIVOT_TABLE!$B$4:$AO$500,21,FALSE)))</f>
        <v/>
      </c>
      <c r="BA273" s="27" t="str">
        <f>IF($A273="","",(VLOOKUP($A273,ACOUSTIC_PIVOT_TABLE!$B$4:$AO$500,22,FALSE)))</f>
        <v/>
      </c>
      <c r="BB273" s="27" t="str">
        <f>IF($A273="","",(VLOOKUP($A273,ACOUSTIC_PIVOT_TABLE!$B$4:$AO$500,23,FALSE)))</f>
        <v/>
      </c>
      <c r="BC273" s="27" t="str">
        <f>IF($A273="","",(VLOOKUP($A273,ACOUSTIC_PIVOT_TABLE!$B$4:$AO$500,24,FALSE)))</f>
        <v/>
      </c>
      <c r="BD273" s="27" t="str">
        <f>IF($A273="","",(VLOOKUP($A273,ACOUSTIC_PIVOT_TABLE!$B$4:$AO$500,25,FALSE)))</f>
        <v/>
      </c>
      <c r="BE273" s="27" t="str">
        <f>IF($A273="","",(VLOOKUP($A273,ACOUSTIC_PIVOT_TABLE!$B$4:$AO$500,26,FALSE)))</f>
        <v/>
      </c>
      <c r="BF273" s="27" t="str">
        <f>IF($A273="","",(VLOOKUP($A273,ACOUSTIC_PIVOT_TABLE!$B$4:$AO$500,27,FALSE)))</f>
        <v/>
      </c>
      <c r="BG273" s="27" t="str">
        <f>IF($A273="","",(VLOOKUP($A273,ACOUSTIC_PIVOT_TABLE!$B$4:$AO$500,28,FALSE)))</f>
        <v/>
      </c>
      <c r="BH273" s="27" t="str">
        <f>IF($A273="","",(VLOOKUP($A273,ACOUSTIC_PIVOT_TABLE!$B$4:$AO$500,29,FALSE)))</f>
        <v/>
      </c>
      <c r="BI273" s="27" t="str">
        <f>IF($A273="","",(VLOOKUP($A273,ACOUSTIC_PIVOT_TABLE!$B$4:$AO$500,30,FALSE)))</f>
        <v/>
      </c>
      <c r="BJ273" s="27" t="str">
        <f>IF($A273="","",(VLOOKUP($A273,ACOUSTIC_PIVOT_TABLE!$B$4:$AO$500,31,FALSE)))</f>
        <v/>
      </c>
      <c r="BK273" s="27" t="str">
        <f>IF($A273="","",(VLOOKUP($A273,ACOUSTIC_PIVOT_TABLE!$B$4:$AO$500,32,FALSE)))</f>
        <v/>
      </c>
      <c r="BL273" s="27" t="str">
        <f>IF($A273="","",(VLOOKUP($A273,ACOUSTIC_PIVOT_TABLE!$B$4:$AO$500,33,FALSE)))</f>
        <v/>
      </c>
      <c r="BM273" s="27" t="str">
        <f>IF($A273="","",(VLOOKUP($A273,ACOUSTIC_PIVOT_TABLE!$B$4:$AO$500,34,FALSE)))</f>
        <v/>
      </c>
      <c r="BN273" s="27" t="str">
        <f>IF($A273="","",(VLOOKUP($A273,ACOUSTIC_PIVOT_TABLE!$B$4:$AO$500,35,FALSE)))</f>
        <v/>
      </c>
      <c r="BO273" s="27" t="str">
        <f>IF($A273="","",(VLOOKUP($A273,ACOUSTIC_PIVOT_TABLE!$B$4:$AO$500,36,FALSE)))</f>
        <v/>
      </c>
      <c r="BP273" s="27" t="str">
        <f>IF($A273="","",(VLOOKUP($A273,ACOUSTIC_PIVOT_TABLE!$B$4:$AO$500,37,FALSE)))</f>
        <v/>
      </c>
      <c r="BQ273" s="27" t="str">
        <f>IF($A273="","",(VLOOKUP($A273,ACOUSTIC_PIVOT_TABLE!$B$4:$AO$500,38,FALSE)))</f>
        <v/>
      </c>
      <c r="BR273" s="27" t="str">
        <f>IF($A273="","",(VLOOKUP($A273,ACOUSTIC_PIVOT_TABLE!$B$4:$AO$500,39,FALSE)))</f>
        <v/>
      </c>
      <c r="BS273" s="27" t="str">
        <f>IF($A273="","",(VLOOKUP($A273,ACOUSTIC_PIVOT_TABLE!$B$4:$AO$500,40,FALSE)))</f>
        <v/>
      </c>
    </row>
    <row r="274" spans="1:71" x14ac:dyDescent="0.25">
      <c r="A274" s="1" t="str">
        <f>IF(ACOUSTIC_PIVOT_TABLE!B276 = 0, "",ACOUSTIC_PIVOT_TABLE!B276)</f>
        <v/>
      </c>
      <c r="B274" s="1" t="str">
        <f>IF($A274="","",(VLOOKUP($A274,ACOUSTICS_COMBINED!$B$3:$AQ$501,21,FALSE)))</f>
        <v/>
      </c>
      <c r="C274" s="1" t="str">
        <f>IF($A274="","",(VLOOKUP($A274,ACOUSTICS_COMBINED!$B$3:$AQ$501,22,FALSE)))</f>
        <v/>
      </c>
      <c r="D274" s="1" t="str">
        <f>IF($A274="","",(VLOOKUP($A274,ACOUSTICS_COMBINED!$B$3:$AQ$501,12,FALSE)))</f>
        <v/>
      </c>
      <c r="E274" s="1" t="str">
        <f>IF($A274="","",(VLOOKUP($A274,ACOUSTICS_COMBINED!$B$3:$AQ$501,13,FALSE)))</f>
        <v/>
      </c>
      <c r="F274" s="1" t="str">
        <f>IF($A274="","",(VLOOKUP($A274,ACOUSTICS_COMBINED!$B$3:$AQ$501,14,FALSE)))</f>
        <v/>
      </c>
      <c r="G274" s="1" t="str">
        <f>IF($A274="","",(VLOOKUP($A274,ACOUSTICS_COMBINED!$B$3:$AQ$501,23,FALSE)))</f>
        <v/>
      </c>
      <c r="H274" s="1" t="str">
        <f>IF($A274="","",(VLOOKUP($A274,ACOUSTICS_COMBINED!$B$3:$AQ$501,24,FALSE)))</f>
        <v/>
      </c>
      <c r="I274" s="1" t="str">
        <f>IF($A274="","",(VLOOKUP($A274,ACOUSTICS_COMBINED!$B$3:$AQ$501,15,FALSE)))</f>
        <v/>
      </c>
      <c r="J274" s="1" t="str">
        <f>IF($A274="","",(VLOOKUP($A274,ACOUSTICS_COMBINED!$B$3:$AQ$501,16,FALSE)))</f>
        <v/>
      </c>
      <c r="K274" s="1" t="str">
        <f>IF($A274="","",(VLOOKUP($A274,ACOUSTICS_COMBINED!$B$3:$AQ$501,17,FALSE)))</f>
        <v/>
      </c>
      <c r="L274" s="1" t="str">
        <f>IF($A274="","",(VLOOKUP($A274,ACOUSTICS_COMBINED!$B$3:$AQ$501,18,FALSE)))</f>
        <v/>
      </c>
      <c r="M274" s="1" t="str">
        <f>IF($A274="","",(VLOOKUP($A274,ACOUSTICS_COMBINED!$B$3:$AQ$501,25,FALSE)))</f>
        <v/>
      </c>
      <c r="N274" s="16" t="str">
        <f>IF($A274="","",(VLOOKUP($A274,ACOUSTICS_COMBINED!$B$3:$AQ$501,19,FALSE)))</f>
        <v/>
      </c>
      <c r="O274" s="16" t="str">
        <f>IF($A274="","",(VLOOKUP($A274,ACOUSTICS_COMBINED!$B$3:$AQ$501,20,FALSE)))</f>
        <v/>
      </c>
      <c r="P274" s="1" t="str">
        <f>IF($A274="","",(VLOOKUP($A274,ACOUSTICS_COMBINED!$B$3:$AQ$501,26,FALSE)))</f>
        <v/>
      </c>
      <c r="Q274" s="1" t="str">
        <f>IF($A274="","",(VLOOKUP($A274,ACOUSTICS_COMBINED!$B$3:$AQ$501,27,FALSE)))</f>
        <v/>
      </c>
      <c r="R274" s="1" t="str">
        <f>IF($A274="","",(VLOOKUP($A274,ACOUSTICS_COMBINED!$B$3:$AQ$501,28,FALSE)))</f>
        <v/>
      </c>
      <c r="S274" s="1" t="str">
        <f>IF($A274="","",(VLOOKUP($A274,ACOUSTICS_COMBINED!$B$3:$AQ$501,29,FALSE)))</f>
        <v/>
      </c>
      <c r="T274" s="1" t="str">
        <f>IF($A274="","",(VLOOKUP($A274,ACOUSTICS_COMBINED!$B$3:$AQ$501,30,FALSE)))</f>
        <v/>
      </c>
      <c r="U274" s="1" t="str">
        <f>IF($A274="","",(VLOOKUP($A274,ACOUSTICS_COMBINED!$B$3:$AQ$501,31,FALSE)))</f>
        <v/>
      </c>
      <c r="V274" s="1" t="str">
        <f>IF($A274="","",(VLOOKUP($A274,ACOUSTICS_COMBINED!$B$3:$AQ$501,32,FALSE)))</f>
        <v/>
      </c>
      <c r="W274" s="1" t="str">
        <f>IF($A274="","",(VLOOKUP($A274,ACOUSTICS_COMBINED!$B$3:$AQ$501,33,FALSE)))</f>
        <v/>
      </c>
      <c r="X274" s="1" t="str">
        <f>IF($A274="","",(VLOOKUP($A274,ACOUSTICS_COMBINED!$B$3:$AQ$501,34,FALSE)))</f>
        <v/>
      </c>
      <c r="Y274" s="1" t="str">
        <f>IF($A274="","",(VLOOKUP($A274,ACOUSTICS_COMBINED!$B$3:$AQ$501,35,FALSE)))</f>
        <v/>
      </c>
      <c r="Z274" s="1" t="str">
        <f>IF($A274="","",(VLOOKUP($A274,ACOUSTICS_COMBINED!$B$3:$AQ$501,36,FALSE)))</f>
        <v/>
      </c>
      <c r="AA274" s="1" t="str">
        <f>IF($A274="","",(VLOOKUP($A274,ACOUSTICS_COMBINED!$B$3:$AQ$501,37,FALSE)))</f>
        <v/>
      </c>
      <c r="AB274" s="1" t="str">
        <f>IF($A274="","",(VLOOKUP($A274,ACOUSTICS_COMBINED!$B$3:$AQ$501,38,FALSE)))</f>
        <v/>
      </c>
      <c r="AC274" s="1" t="str">
        <f>IF($A274="","",(VLOOKUP($A274,ACOUSTICS_COMBINED!$B$3:$AQ$501,39,FALSE)))</f>
        <v/>
      </c>
      <c r="AD274" s="1" t="str">
        <f>IF($A274="","",(VLOOKUP($A274,ACOUSTICS_COMBINED!$B$3:$AQ$501,40,FALSE)))</f>
        <v/>
      </c>
      <c r="AE274" s="1" t="str">
        <f>IF($A274="","",(VLOOKUP($A274,ACOUSTICS_COMBINED!$B$3:$AQ$501,41,FALSE)))</f>
        <v/>
      </c>
      <c r="AF274" s="1" t="str">
        <f>IF($A274="","",(VLOOKUP($A274,ACOUSTICS_COMBINED!$B$3:$AQ$501,42,FALSE)))</f>
        <v/>
      </c>
      <c r="AG274" s="27" t="str">
        <f>IF($A274="","",(VLOOKUP($A274,ACOUSTIC_PIVOT_TABLE!$B$4:$AO$500,2,FALSE)))</f>
        <v/>
      </c>
      <c r="AH274" s="27" t="str">
        <f>IF($A274="","",(VLOOKUP($A274,ACOUSTIC_PIVOT_TABLE!$B$4:$AO$500,3,FALSE)))</f>
        <v/>
      </c>
      <c r="AI274" s="27" t="str">
        <f>IF($A274="","",(VLOOKUP($A274,ACOUSTIC_PIVOT_TABLE!$B$4:$AO$500,4,FALSE)))</f>
        <v/>
      </c>
      <c r="AJ274" s="27" t="str">
        <f>IF($A274="","",(VLOOKUP($A274,ACOUSTIC_PIVOT_TABLE!$B$4:$AO$500,5,FALSE)))</f>
        <v/>
      </c>
      <c r="AK274" s="27" t="str">
        <f>IF($A274="","",(VLOOKUP($A274,ACOUSTIC_PIVOT_TABLE!$B$4:$AO$500,6,FALSE)))</f>
        <v/>
      </c>
      <c r="AL274" s="27" t="str">
        <f>IF($A274="","",(VLOOKUP($A274,ACOUSTIC_PIVOT_TABLE!$B$4:$AO$500,7,FALSE)))</f>
        <v/>
      </c>
      <c r="AM274" s="27" t="str">
        <f>IF($A274="","",(VLOOKUP($A274,ACOUSTIC_PIVOT_TABLE!$B$4:$AO$500,8,FALSE)))</f>
        <v/>
      </c>
      <c r="AN274" s="27" t="str">
        <f>IF($A274="","",(VLOOKUP($A274,ACOUSTIC_PIVOT_TABLE!$B$4:$AO$500,9,FALSE)))</f>
        <v/>
      </c>
      <c r="AO274" s="27" t="str">
        <f>IF($A274="","",(VLOOKUP($A274,ACOUSTIC_PIVOT_TABLE!$B$4:$AO$500,10,FALSE)))</f>
        <v/>
      </c>
      <c r="AP274" s="27" t="str">
        <f>IF($A274="","",(VLOOKUP($A274,ACOUSTIC_PIVOT_TABLE!$B$4:$AO$500,11,FALSE)))</f>
        <v/>
      </c>
      <c r="AQ274" s="27" t="str">
        <f>IF($A274="","",(VLOOKUP($A274,ACOUSTIC_PIVOT_TABLE!$B$4:$AO$500,12,FALSE)))</f>
        <v/>
      </c>
      <c r="AR274" s="27" t="str">
        <f>IF($A274="","",(VLOOKUP($A274,ACOUSTIC_PIVOT_TABLE!$B$4:$AO$500,13,FALSE)))</f>
        <v/>
      </c>
      <c r="AS274" s="27" t="str">
        <f>IF($A274="","",(VLOOKUP($A274,ACOUSTIC_PIVOT_TABLE!$B$4:$AO$500,14,FALSE)))</f>
        <v/>
      </c>
      <c r="AT274" s="27" t="str">
        <f>IF($A274="","",(VLOOKUP($A274,ACOUSTIC_PIVOT_TABLE!$B$4:$AO$500,15,FALSE)))</f>
        <v/>
      </c>
      <c r="AU274" s="27" t="str">
        <f>IF($A274="","",(VLOOKUP($A274,ACOUSTIC_PIVOT_TABLE!$B$4:$AO$500,16,FALSE)))</f>
        <v/>
      </c>
      <c r="AV274" s="27" t="str">
        <f>IF($A274="","",(VLOOKUP($A274,ACOUSTIC_PIVOT_TABLE!$B$4:$AO$500,17,FALSE)))</f>
        <v/>
      </c>
      <c r="AW274" s="27" t="str">
        <f>IF($A274="","",(VLOOKUP($A274,ACOUSTIC_PIVOT_TABLE!$B$4:$AO$500,18,FALSE)))</f>
        <v/>
      </c>
      <c r="AX274" s="27" t="str">
        <f>IF($A274="","",(VLOOKUP($A274,ACOUSTIC_PIVOT_TABLE!$B$4:$AO$500,19,FALSE)))</f>
        <v/>
      </c>
      <c r="AY274" s="27" t="str">
        <f>IF($A274="","",(VLOOKUP($A274,ACOUSTIC_PIVOT_TABLE!$B$4:$AO$500,20,FALSE)))</f>
        <v/>
      </c>
      <c r="AZ274" s="27" t="str">
        <f>IF($A274="","",(VLOOKUP($A274,ACOUSTIC_PIVOT_TABLE!$B$4:$AO$500,21,FALSE)))</f>
        <v/>
      </c>
      <c r="BA274" s="27" t="str">
        <f>IF($A274="","",(VLOOKUP($A274,ACOUSTIC_PIVOT_TABLE!$B$4:$AO$500,22,FALSE)))</f>
        <v/>
      </c>
      <c r="BB274" s="27" t="str">
        <f>IF($A274="","",(VLOOKUP($A274,ACOUSTIC_PIVOT_TABLE!$B$4:$AO$500,23,FALSE)))</f>
        <v/>
      </c>
      <c r="BC274" s="27" t="str">
        <f>IF($A274="","",(VLOOKUP($A274,ACOUSTIC_PIVOT_TABLE!$B$4:$AO$500,24,FALSE)))</f>
        <v/>
      </c>
      <c r="BD274" s="27" t="str">
        <f>IF($A274="","",(VLOOKUP($A274,ACOUSTIC_PIVOT_TABLE!$B$4:$AO$500,25,FALSE)))</f>
        <v/>
      </c>
      <c r="BE274" s="27" t="str">
        <f>IF($A274="","",(VLOOKUP($A274,ACOUSTIC_PIVOT_TABLE!$B$4:$AO$500,26,FALSE)))</f>
        <v/>
      </c>
      <c r="BF274" s="27" t="str">
        <f>IF($A274="","",(VLOOKUP($A274,ACOUSTIC_PIVOT_TABLE!$B$4:$AO$500,27,FALSE)))</f>
        <v/>
      </c>
      <c r="BG274" s="27" t="str">
        <f>IF($A274="","",(VLOOKUP($A274,ACOUSTIC_PIVOT_TABLE!$B$4:$AO$500,28,FALSE)))</f>
        <v/>
      </c>
      <c r="BH274" s="27" t="str">
        <f>IF($A274="","",(VLOOKUP($A274,ACOUSTIC_PIVOT_TABLE!$B$4:$AO$500,29,FALSE)))</f>
        <v/>
      </c>
      <c r="BI274" s="27" t="str">
        <f>IF($A274="","",(VLOOKUP($A274,ACOUSTIC_PIVOT_TABLE!$B$4:$AO$500,30,FALSE)))</f>
        <v/>
      </c>
      <c r="BJ274" s="27" t="str">
        <f>IF($A274="","",(VLOOKUP($A274,ACOUSTIC_PIVOT_TABLE!$B$4:$AO$500,31,FALSE)))</f>
        <v/>
      </c>
      <c r="BK274" s="27" t="str">
        <f>IF($A274="","",(VLOOKUP($A274,ACOUSTIC_PIVOT_TABLE!$B$4:$AO$500,32,FALSE)))</f>
        <v/>
      </c>
      <c r="BL274" s="27" t="str">
        <f>IF($A274="","",(VLOOKUP($A274,ACOUSTIC_PIVOT_TABLE!$B$4:$AO$500,33,FALSE)))</f>
        <v/>
      </c>
      <c r="BM274" s="27" t="str">
        <f>IF($A274="","",(VLOOKUP($A274,ACOUSTIC_PIVOT_TABLE!$B$4:$AO$500,34,FALSE)))</f>
        <v/>
      </c>
      <c r="BN274" s="27" t="str">
        <f>IF($A274="","",(VLOOKUP($A274,ACOUSTIC_PIVOT_TABLE!$B$4:$AO$500,35,FALSE)))</f>
        <v/>
      </c>
      <c r="BO274" s="27" t="str">
        <f>IF($A274="","",(VLOOKUP($A274,ACOUSTIC_PIVOT_TABLE!$B$4:$AO$500,36,FALSE)))</f>
        <v/>
      </c>
      <c r="BP274" s="27" t="str">
        <f>IF($A274="","",(VLOOKUP($A274,ACOUSTIC_PIVOT_TABLE!$B$4:$AO$500,37,FALSE)))</f>
        <v/>
      </c>
      <c r="BQ274" s="27" t="str">
        <f>IF($A274="","",(VLOOKUP($A274,ACOUSTIC_PIVOT_TABLE!$B$4:$AO$500,38,FALSE)))</f>
        <v/>
      </c>
      <c r="BR274" s="27" t="str">
        <f>IF($A274="","",(VLOOKUP($A274,ACOUSTIC_PIVOT_TABLE!$B$4:$AO$500,39,FALSE)))</f>
        <v/>
      </c>
      <c r="BS274" s="27" t="str">
        <f>IF($A274="","",(VLOOKUP($A274,ACOUSTIC_PIVOT_TABLE!$B$4:$AO$500,40,FALSE)))</f>
        <v/>
      </c>
    </row>
    <row r="275" spans="1:71" x14ac:dyDescent="0.25">
      <c r="A275" s="1" t="str">
        <f>IF(ACOUSTIC_PIVOT_TABLE!B277 = 0, "",ACOUSTIC_PIVOT_TABLE!B277)</f>
        <v/>
      </c>
      <c r="B275" s="1" t="str">
        <f>IF($A275="","",(VLOOKUP($A275,ACOUSTICS_COMBINED!$B$3:$AQ$501,21,FALSE)))</f>
        <v/>
      </c>
      <c r="C275" s="1" t="str">
        <f>IF($A275="","",(VLOOKUP($A275,ACOUSTICS_COMBINED!$B$3:$AQ$501,22,FALSE)))</f>
        <v/>
      </c>
      <c r="D275" s="1" t="str">
        <f>IF($A275="","",(VLOOKUP($A275,ACOUSTICS_COMBINED!$B$3:$AQ$501,12,FALSE)))</f>
        <v/>
      </c>
      <c r="E275" s="1" t="str">
        <f>IF($A275="","",(VLOOKUP($A275,ACOUSTICS_COMBINED!$B$3:$AQ$501,13,FALSE)))</f>
        <v/>
      </c>
      <c r="F275" s="1" t="str">
        <f>IF($A275="","",(VLOOKUP($A275,ACOUSTICS_COMBINED!$B$3:$AQ$501,14,FALSE)))</f>
        <v/>
      </c>
      <c r="G275" s="1" t="str">
        <f>IF($A275="","",(VLOOKUP($A275,ACOUSTICS_COMBINED!$B$3:$AQ$501,23,FALSE)))</f>
        <v/>
      </c>
      <c r="H275" s="1" t="str">
        <f>IF($A275="","",(VLOOKUP($A275,ACOUSTICS_COMBINED!$B$3:$AQ$501,24,FALSE)))</f>
        <v/>
      </c>
      <c r="I275" s="1" t="str">
        <f>IF($A275="","",(VLOOKUP($A275,ACOUSTICS_COMBINED!$B$3:$AQ$501,15,FALSE)))</f>
        <v/>
      </c>
      <c r="J275" s="1" t="str">
        <f>IF($A275="","",(VLOOKUP($A275,ACOUSTICS_COMBINED!$B$3:$AQ$501,16,FALSE)))</f>
        <v/>
      </c>
      <c r="K275" s="1" t="str">
        <f>IF($A275="","",(VLOOKUP($A275,ACOUSTICS_COMBINED!$B$3:$AQ$501,17,FALSE)))</f>
        <v/>
      </c>
      <c r="L275" s="1" t="str">
        <f>IF($A275="","",(VLOOKUP($A275,ACOUSTICS_COMBINED!$B$3:$AQ$501,18,FALSE)))</f>
        <v/>
      </c>
      <c r="M275" s="1" t="str">
        <f>IF($A275="","",(VLOOKUP($A275,ACOUSTICS_COMBINED!$B$3:$AQ$501,25,FALSE)))</f>
        <v/>
      </c>
      <c r="N275" s="16" t="str">
        <f>IF($A275="","",(VLOOKUP($A275,ACOUSTICS_COMBINED!$B$3:$AQ$501,19,FALSE)))</f>
        <v/>
      </c>
      <c r="O275" s="16" t="str">
        <f>IF($A275="","",(VLOOKUP($A275,ACOUSTICS_COMBINED!$B$3:$AQ$501,20,FALSE)))</f>
        <v/>
      </c>
      <c r="P275" s="1" t="str">
        <f>IF($A275="","",(VLOOKUP($A275,ACOUSTICS_COMBINED!$B$3:$AQ$501,26,FALSE)))</f>
        <v/>
      </c>
      <c r="Q275" s="1" t="str">
        <f>IF($A275="","",(VLOOKUP($A275,ACOUSTICS_COMBINED!$B$3:$AQ$501,27,FALSE)))</f>
        <v/>
      </c>
      <c r="R275" s="1" t="str">
        <f>IF($A275="","",(VLOOKUP($A275,ACOUSTICS_COMBINED!$B$3:$AQ$501,28,FALSE)))</f>
        <v/>
      </c>
      <c r="S275" s="1" t="str">
        <f>IF($A275="","",(VLOOKUP($A275,ACOUSTICS_COMBINED!$B$3:$AQ$501,29,FALSE)))</f>
        <v/>
      </c>
      <c r="T275" s="1" t="str">
        <f>IF($A275="","",(VLOOKUP($A275,ACOUSTICS_COMBINED!$B$3:$AQ$501,30,FALSE)))</f>
        <v/>
      </c>
      <c r="U275" s="1" t="str">
        <f>IF($A275="","",(VLOOKUP($A275,ACOUSTICS_COMBINED!$B$3:$AQ$501,31,FALSE)))</f>
        <v/>
      </c>
      <c r="V275" s="1" t="str">
        <f>IF($A275="","",(VLOOKUP($A275,ACOUSTICS_COMBINED!$B$3:$AQ$501,32,FALSE)))</f>
        <v/>
      </c>
      <c r="W275" s="1" t="str">
        <f>IF($A275="","",(VLOOKUP($A275,ACOUSTICS_COMBINED!$B$3:$AQ$501,33,FALSE)))</f>
        <v/>
      </c>
      <c r="X275" s="1" t="str">
        <f>IF($A275="","",(VLOOKUP($A275,ACOUSTICS_COMBINED!$B$3:$AQ$501,34,FALSE)))</f>
        <v/>
      </c>
      <c r="Y275" s="1" t="str">
        <f>IF($A275="","",(VLOOKUP($A275,ACOUSTICS_COMBINED!$B$3:$AQ$501,35,FALSE)))</f>
        <v/>
      </c>
      <c r="Z275" s="1" t="str">
        <f>IF($A275="","",(VLOOKUP($A275,ACOUSTICS_COMBINED!$B$3:$AQ$501,36,FALSE)))</f>
        <v/>
      </c>
      <c r="AA275" s="1" t="str">
        <f>IF($A275="","",(VLOOKUP($A275,ACOUSTICS_COMBINED!$B$3:$AQ$501,37,FALSE)))</f>
        <v/>
      </c>
      <c r="AB275" s="1" t="str">
        <f>IF($A275="","",(VLOOKUP($A275,ACOUSTICS_COMBINED!$B$3:$AQ$501,38,FALSE)))</f>
        <v/>
      </c>
      <c r="AC275" s="1" t="str">
        <f>IF($A275="","",(VLOOKUP($A275,ACOUSTICS_COMBINED!$B$3:$AQ$501,39,FALSE)))</f>
        <v/>
      </c>
      <c r="AD275" s="1" t="str">
        <f>IF($A275="","",(VLOOKUP($A275,ACOUSTICS_COMBINED!$B$3:$AQ$501,40,FALSE)))</f>
        <v/>
      </c>
      <c r="AE275" s="1" t="str">
        <f>IF($A275="","",(VLOOKUP($A275,ACOUSTICS_COMBINED!$B$3:$AQ$501,41,FALSE)))</f>
        <v/>
      </c>
      <c r="AF275" s="1" t="str">
        <f>IF($A275="","",(VLOOKUP($A275,ACOUSTICS_COMBINED!$B$3:$AQ$501,42,FALSE)))</f>
        <v/>
      </c>
      <c r="AG275" s="27" t="str">
        <f>IF($A275="","",(VLOOKUP($A275,ACOUSTIC_PIVOT_TABLE!$B$4:$AO$500,2,FALSE)))</f>
        <v/>
      </c>
      <c r="AH275" s="27" t="str">
        <f>IF($A275="","",(VLOOKUP($A275,ACOUSTIC_PIVOT_TABLE!$B$4:$AO$500,3,FALSE)))</f>
        <v/>
      </c>
      <c r="AI275" s="27" t="str">
        <f>IF($A275="","",(VLOOKUP($A275,ACOUSTIC_PIVOT_TABLE!$B$4:$AO$500,4,FALSE)))</f>
        <v/>
      </c>
      <c r="AJ275" s="27" t="str">
        <f>IF($A275="","",(VLOOKUP($A275,ACOUSTIC_PIVOT_TABLE!$B$4:$AO$500,5,FALSE)))</f>
        <v/>
      </c>
      <c r="AK275" s="27" t="str">
        <f>IF($A275="","",(VLOOKUP($A275,ACOUSTIC_PIVOT_TABLE!$B$4:$AO$500,6,FALSE)))</f>
        <v/>
      </c>
      <c r="AL275" s="27" t="str">
        <f>IF($A275="","",(VLOOKUP($A275,ACOUSTIC_PIVOT_TABLE!$B$4:$AO$500,7,FALSE)))</f>
        <v/>
      </c>
      <c r="AM275" s="27" t="str">
        <f>IF($A275="","",(VLOOKUP($A275,ACOUSTIC_PIVOT_TABLE!$B$4:$AO$500,8,FALSE)))</f>
        <v/>
      </c>
      <c r="AN275" s="27" t="str">
        <f>IF($A275="","",(VLOOKUP($A275,ACOUSTIC_PIVOT_TABLE!$B$4:$AO$500,9,FALSE)))</f>
        <v/>
      </c>
      <c r="AO275" s="27" t="str">
        <f>IF($A275="","",(VLOOKUP($A275,ACOUSTIC_PIVOT_TABLE!$B$4:$AO$500,10,FALSE)))</f>
        <v/>
      </c>
      <c r="AP275" s="27" t="str">
        <f>IF($A275="","",(VLOOKUP($A275,ACOUSTIC_PIVOT_TABLE!$B$4:$AO$500,11,FALSE)))</f>
        <v/>
      </c>
      <c r="AQ275" s="27" t="str">
        <f>IF($A275="","",(VLOOKUP($A275,ACOUSTIC_PIVOT_TABLE!$B$4:$AO$500,12,FALSE)))</f>
        <v/>
      </c>
      <c r="AR275" s="27" t="str">
        <f>IF($A275="","",(VLOOKUP($A275,ACOUSTIC_PIVOT_TABLE!$B$4:$AO$500,13,FALSE)))</f>
        <v/>
      </c>
      <c r="AS275" s="27" t="str">
        <f>IF($A275="","",(VLOOKUP($A275,ACOUSTIC_PIVOT_TABLE!$B$4:$AO$500,14,FALSE)))</f>
        <v/>
      </c>
      <c r="AT275" s="27" t="str">
        <f>IF($A275="","",(VLOOKUP($A275,ACOUSTIC_PIVOT_TABLE!$B$4:$AO$500,15,FALSE)))</f>
        <v/>
      </c>
      <c r="AU275" s="27" t="str">
        <f>IF($A275="","",(VLOOKUP($A275,ACOUSTIC_PIVOT_TABLE!$B$4:$AO$500,16,FALSE)))</f>
        <v/>
      </c>
      <c r="AV275" s="27" t="str">
        <f>IF($A275="","",(VLOOKUP($A275,ACOUSTIC_PIVOT_TABLE!$B$4:$AO$500,17,FALSE)))</f>
        <v/>
      </c>
      <c r="AW275" s="27" t="str">
        <f>IF($A275="","",(VLOOKUP($A275,ACOUSTIC_PIVOT_TABLE!$B$4:$AO$500,18,FALSE)))</f>
        <v/>
      </c>
      <c r="AX275" s="27" t="str">
        <f>IF($A275="","",(VLOOKUP($A275,ACOUSTIC_PIVOT_TABLE!$B$4:$AO$500,19,FALSE)))</f>
        <v/>
      </c>
      <c r="AY275" s="27" t="str">
        <f>IF($A275="","",(VLOOKUP($A275,ACOUSTIC_PIVOT_TABLE!$B$4:$AO$500,20,FALSE)))</f>
        <v/>
      </c>
      <c r="AZ275" s="27" t="str">
        <f>IF($A275="","",(VLOOKUP($A275,ACOUSTIC_PIVOT_TABLE!$B$4:$AO$500,21,FALSE)))</f>
        <v/>
      </c>
      <c r="BA275" s="27" t="str">
        <f>IF($A275="","",(VLOOKUP($A275,ACOUSTIC_PIVOT_TABLE!$B$4:$AO$500,22,FALSE)))</f>
        <v/>
      </c>
      <c r="BB275" s="27" t="str">
        <f>IF($A275="","",(VLOOKUP($A275,ACOUSTIC_PIVOT_TABLE!$B$4:$AO$500,23,FALSE)))</f>
        <v/>
      </c>
      <c r="BC275" s="27" t="str">
        <f>IF($A275="","",(VLOOKUP($A275,ACOUSTIC_PIVOT_TABLE!$B$4:$AO$500,24,FALSE)))</f>
        <v/>
      </c>
      <c r="BD275" s="27" t="str">
        <f>IF($A275="","",(VLOOKUP($A275,ACOUSTIC_PIVOT_TABLE!$B$4:$AO$500,25,FALSE)))</f>
        <v/>
      </c>
      <c r="BE275" s="27" t="str">
        <f>IF($A275="","",(VLOOKUP($A275,ACOUSTIC_PIVOT_TABLE!$B$4:$AO$500,26,FALSE)))</f>
        <v/>
      </c>
      <c r="BF275" s="27" t="str">
        <f>IF($A275="","",(VLOOKUP($A275,ACOUSTIC_PIVOT_TABLE!$B$4:$AO$500,27,FALSE)))</f>
        <v/>
      </c>
      <c r="BG275" s="27" t="str">
        <f>IF($A275="","",(VLOOKUP($A275,ACOUSTIC_PIVOT_TABLE!$B$4:$AO$500,28,FALSE)))</f>
        <v/>
      </c>
      <c r="BH275" s="27" t="str">
        <f>IF($A275="","",(VLOOKUP($A275,ACOUSTIC_PIVOT_TABLE!$B$4:$AO$500,29,FALSE)))</f>
        <v/>
      </c>
      <c r="BI275" s="27" t="str">
        <f>IF($A275="","",(VLOOKUP($A275,ACOUSTIC_PIVOT_TABLE!$B$4:$AO$500,30,FALSE)))</f>
        <v/>
      </c>
      <c r="BJ275" s="27" t="str">
        <f>IF($A275="","",(VLOOKUP($A275,ACOUSTIC_PIVOT_TABLE!$B$4:$AO$500,31,FALSE)))</f>
        <v/>
      </c>
      <c r="BK275" s="27" t="str">
        <f>IF($A275="","",(VLOOKUP($A275,ACOUSTIC_PIVOT_TABLE!$B$4:$AO$500,32,FALSE)))</f>
        <v/>
      </c>
      <c r="BL275" s="27" t="str">
        <f>IF($A275="","",(VLOOKUP($A275,ACOUSTIC_PIVOT_TABLE!$B$4:$AO$500,33,FALSE)))</f>
        <v/>
      </c>
      <c r="BM275" s="27" t="str">
        <f>IF($A275="","",(VLOOKUP($A275,ACOUSTIC_PIVOT_TABLE!$B$4:$AO$500,34,FALSE)))</f>
        <v/>
      </c>
      <c r="BN275" s="27" t="str">
        <f>IF($A275="","",(VLOOKUP($A275,ACOUSTIC_PIVOT_TABLE!$B$4:$AO$500,35,FALSE)))</f>
        <v/>
      </c>
      <c r="BO275" s="27" t="str">
        <f>IF($A275="","",(VLOOKUP($A275,ACOUSTIC_PIVOT_TABLE!$B$4:$AO$500,36,FALSE)))</f>
        <v/>
      </c>
      <c r="BP275" s="27" t="str">
        <f>IF($A275="","",(VLOOKUP($A275,ACOUSTIC_PIVOT_TABLE!$B$4:$AO$500,37,FALSE)))</f>
        <v/>
      </c>
      <c r="BQ275" s="27" t="str">
        <f>IF($A275="","",(VLOOKUP($A275,ACOUSTIC_PIVOT_TABLE!$B$4:$AO$500,38,FALSE)))</f>
        <v/>
      </c>
      <c r="BR275" s="27" t="str">
        <f>IF($A275="","",(VLOOKUP($A275,ACOUSTIC_PIVOT_TABLE!$B$4:$AO$500,39,FALSE)))</f>
        <v/>
      </c>
      <c r="BS275" s="27" t="str">
        <f>IF($A275="","",(VLOOKUP($A275,ACOUSTIC_PIVOT_TABLE!$B$4:$AO$500,40,FALSE)))</f>
        <v/>
      </c>
    </row>
    <row r="276" spans="1:71" x14ac:dyDescent="0.25">
      <c r="A276" s="1" t="str">
        <f>IF(ACOUSTIC_PIVOT_TABLE!B278 = 0, "",ACOUSTIC_PIVOT_TABLE!B278)</f>
        <v/>
      </c>
      <c r="B276" s="1" t="str">
        <f>IF($A276="","",(VLOOKUP($A276,ACOUSTICS_COMBINED!$B$3:$AQ$501,21,FALSE)))</f>
        <v/>
      </c>
      <c r="C276" s="1" t="str">
        <f>IF($A276="","",(VLOOKUP($A276,ACOUSTICS_COMBINED!$B$3:$AQ$501,22,FALSE)))</f>
        <v/>
      </c>
      <c r="D276" s="1" t="str">
        <f>IF($A276="","",(VLOOKUP($A276,ACOUSTICS_COMBINED!$B$3:$AQ$501,12,FALSE)))</f>
        <v/>
      </c>
      <c r="E276" s="1" t="str">
        <f>IF($A276="","",(VLOOKUP($A276,ACOUSTICS_COMBINED!$B$3:$AQ$501,13,FALSE)))</f>
        <v/>
      </c>
      <c r="F276" s="1" t="str">
        <f>IF($A276="","",(VLOOKUP($A276,ACOUSTICS_COMBINED!$B$3:$AQ$501,14,FALSE)))</f>
        <v/>
      </c>
      <c r="G276" s="1" t="str">
        <f>IF($A276="","",(VLOOKUP($A276,ACOUSTICS_COMBINED!$B$3:$AQ$501,23,FALSE)))</f>
        <v/>
      </c>
      <c r="H276" s="1" t="str">
        <f>IF($A276="","",(VLOOKUP($A276,ACOUSTICS_COMBINED!$B$3:$AQ$501,24,FALSE)))</f>
        <v/>
      </c>
      <c r="I276" s="1" t="str">
        <f>IF($A276="","",(VLOOKUP($A276,ACOUSTICS_COMBINED!$B$3:$AQ$501,15,FALSE)))</f>
        <v/>
      </c>
      <c r="J276" s="1" t="str">
        <f>IF($A276="","",(VLOOKUP($A276,ACOUSTICS_COMBINED!$B$3:$AQ$501,16,FALSE)))</f>
        <v/>
      </c>
      <c r="K276" s="1" t="str">
        <f>IF($A276="","",(VLOOKUP($A276,ACOUSTICS_COMBINED!$B$3:$AQ$501,17,FALSE)))</f>
        <v/>
      </c>
      <c r="L276" s="1" t="str">
        <f>IF($A276="","",(VLOOKUP($A276,ACOUSTICS_COMBINED!$B$3:$AQ$501,18,FALSE)))</f>
        <v/>
      </c>
      <c r="M276" s="1" t="str">
        <f>IF($A276="","",(VLOOKUP($A276,ACOUSTICS_COMBINED!$B$3:$AQ$501,25,FALSE)))</f>
        <v/>
      </c>
      <c r="N276" s="16" t="str">
        <f>IF($A276="","",(VLOOKUP($A276,ACOUSTICS_COMBINED!$B$3:$AQ$501,19,FALSE)))</f>
        <v/>
      </c>
      <c r="O276" s="16" t="str">
        <f>IF($A276="","",(VLOOKUP($A276,ACOUSTICS_COMBINED!$B$3:$AQ$501,20,FALSE)))</f>
        <v/>
      </c>
      <c r="P276" s="1" t="str">
        <f>IF($A276="","",(VLOOKUP($A276,ACOUSTICS_COMBINED!$B$3:$AQ$501,26,FALSE)))</f>
        <v/>
      </c>
      <c r="Q276" s="1" t="str">
        <f>IF($A276="","",(VLOOKUP($A276,ACOUSTICS_COMBINED!$B$3:$AQ$501,27,FALSE)))</f>
        <v/>
      </c>
      <c r="R276" s="1" t="str">
        <f>IF($A276="","",(VLOOKUP($A276,ACOUSTICS_COMBINED!$B$3:$AQ$501,28,FALSE)))</f>
        <v/>
      </c>
      <c r="S276" s="1" t="str">
        <f>IF($A276="","",(VLOOKUP($A276,ACOUSTICS_COMBINED!$B$3:$AQ$501,29,FALSE)))</f>
        <v/>
      </c>
      <c r="T276" s="1" t="str">
        <f>IF($A276="","",(VLOOKUP($A276,ACOUSTICS_COMBINED!$B$3:$AQ$501,30,FALSE)))</f>
        <v/>
      </c>
      <c r="U276" s="1" t="str">
        <f>IF($A276="","",(VLOOKUP($A276,ACOUSTICS_COMBINED!$B$3:$AQ$501,31,FALSE)))</f>
        <v/>
      </c>
      <c r="V276" s="1" t="str">
        <f>IF($A276="","",(VLOOKUP($A276,ACOUSTICS_COMBINED!$B$3:$AQ$501,32,FALSE)))</f>
        <v/>
      </c>
      <c r="W276" s="1" t="str">
        <f>IF($A276="","",(VLOOKUP($A276,ACOUSTICS_COMBINED!$B$3:$AQ$501,33,FALSE)))</f>
        <v/>
      </c>
      <c r="X276" s="1" t="str">
        <f>IF($A276="","",(VLOOKUP($A276,ACOUSTICS_COMBINED!$B$3:$AQ$501,34,FALSE)))</f>
        <v/>
      </c>
      <c r="Y276" s="1" t="str">
        <f>IF($A276="","",(VLOOKUP($A276,ACOUSTICS_COMBINED!$B$3:$AQ$501,35,FALSE)))</f>
        <v/>
      </c>
      <c r="Z276" s="1" t="str">
        <f>IF($A276="","",(VLOOKUP($A276,ACOUSTICS_COMBINED!$B$3:$AQ$501,36,FALSE)))</f>
        <v/>
      </c>
      <c r="AA276" s="1" t="str">
        <f>IF($A276="","",(VLOOKUP($A276,ACOUSTICS_COMBINED!$B$3:$AQ$501,37,FALSE)))</f>
        <v/>
      </c>
      <c r="AB276" s="1" t="str">
        <f>IF($A276="","",(VLOOKUP($A276,ACOUSTICS_COMBINED!$B$3:$AQ$501,38,FALSE)))</f>
        <v/>
      </c>
      <c r="AC276" s="1" t="str">
        <f>IF($A276="","",(VLOOKUP($A276,ACOUSTICS_COMBINED!$B$3:$AQ$501,39,FALSE)))</f>
        <v/>
      </c>
      <c r="AD276" s="1" t="str">
        <f>IF($A276="","",(VLOOKUP($A276,ACOUSTICS_COMBINED!$B$3:$AQ$501,40,FALSE)))</f>
        <v/>
      </c>
      <c r="AE276" s="1" t="str">
        <f>IF($A276="","",(VLOOKUP($A276,ACOUSTICS_COMBINED!$B$3:$AQ$501,41,FALSE)))</f>
        <v/>
      </c>
      <c r="AF276" s="1" t="str">
        <f>IF($A276="","",(VLOOKUP($A276,ACOUSTICS_COMBINED!$B$3:$AQ$501,42,FALSE)))</f>
        <v/>
      </c>
      <c r="AG276" s="27" t="str">
        <f>IF($A276="","",(VLOOKUP($A276,ACOUSTIC_PIVOT_TABLE!$B$4:$AO$500,2,FALSE)))</f>
        <v/>
      </c>
      <c r="AH276" s="27" t="str">
        <f>IF($A276="","",(VLOOKUP($A276,ACOUSTIC_PIVOT_TABLE!$B$4:$AO$500,3,FALSE)))</f>
        <v/>
      </c>
      <c r="AI276" s="27" t="str">
        <f>IF($A276="","",(VLOOKUP($A276,ACOUSTIC_PIVOT_TABLE!$B$4:$AO$500,4,FALSE)))</f>
        <v/>
      </c>
      <c r="AJ276" s="27" t="str">
        <f>IF($A276="","",(VLOOKUP($A276,ACOUSTIC_PIVOT_TABLE!$B$4:$AO$500,5,FALSE)))</f>
        <v/>
      </c>
      <c r="AK276" s="27" t="str">
        <f>IF($A276="","",(VLOOKUP($A276,ACOUSTIC_PIVOT_TABLE!$B$4:$AO$500,6,FALSE)))</f>
        <v/>
      </c>
      <c r="AL276" s="27" t="str">
        <f>IF($A276="","",(VLOOKUP($A276,ACOUSTIC_PIVOT_TABLE!$B$4:$AO$500,7,FALSE)))</f>
        <v/>
      </c>
      <c r="AM276" s="27" t="str">
        <f>IF($A276="","",(VLOOKUP($A276,ACOUSTIC_PIVOT_TABLE!$B$4:$AO$500,8,FALSE)))</f>
        <v/>
      </c>
      <c r="AN276" s="27" t="str">
        <f>IF($A276="","",(VLOOKUP($A276,ACOUSTIC_PIVOT_TABLE!$B$4:$AO$500,9,FALSE)))</f>
        <v/>
      </c>
      <c r="AO276" s="27" t="str">
        <f>IF($A276="","",(VLOOKUP($A276,ACOUSTIC_PIVOT_TABLE!$B$4:$AO$500,10,FALSE)))</f>
        <v/>
      </c>
      <c r="AP276" s="27" t="str">
        <f>IF($A276="","",(VLOOKUP($A276,ACOUSTIC_PIVOT_TABLE!$B$4:$AO$500,11,FALSE)))</f>
        <v/>
      </c>
      <c r="AQ276" s="27" t="str">
        <f>IF($A276="","",(VLOOKUP($A276,ACOUSTIC_PIVOT_TABLE!$B$4:$AO$500,12,FALSE)))</f>
        <v/>
      </c>
      <c r="AR276" s="27" t="str">
        <f>IF($A276="","",(VLOOKUP($A276,ACOUSTIC_PIVOT_TABLE!$B$4:$AO$500,13,FALSE)))</f>
        <v/>
      </c>
      <c r="AS276" s="27" t="str">
        <f>IF($A276="","",(VLOOKUP($A276,ACOUSTIC_PIVOT_TABLE!$B$4:$AO$500,14,FALSE)))</f>
        <v/>
      </c>
      <c r="AT276" s="27" t="str">
        <f>IF($A276="","",(VLOOKUP($A276,ACOUSTIC_PIVOT_TABLE!$B$4:$AO$500,15,FALSE)))</f>
        <v/>
      </c>
      <c r="AU276" s="27" t="str">
        <f>IF($A276="","",(VLOOKUP($A276,ACOUSTIC_PIVOT_TABLE!$B$4:$AO$500,16,FALSE)))</f>
        <v/>
      </c>
      <c r="AV276" s="27" t="str">
        <f>IF($A276="","",(VLOOKUP($A276,ACOUSTIC_PIVOT_TABLE!$B$4:$AO$500,17,FALSE)))</f>
        <v/>
      </c>
      <c r="AW276" s="27" t="str">
        <f>IF($A276="","",(VLOOKUP($A276,ACOUSTIC_PIVOT_TABLE!$B$4:$AO$500,18,FALSE)))</f>
        <v/>
      </c>
      <c r="AX276" s="27" t="str">
        <f>IF($A276="","",(VLOOKUP($A276,ACOUSTIC_PIVOT_TABLE!$B$4:$AO$500,19,FALSE)))</f>
        <v/>
      </c>
      <c r="AY276" s="27" t="str">
        <f>IF($A276="","",(VLOOKUP($A276,ACOUSTIC_PIVOT_TABLE!$B$4:$AO$500,20,FALSE)))</f>
        <v/>
      </c>
      <c r="AZ276" s="27" t="str">
        <f>IF($A276="","",(VLOOKUP($A276,ACOUSTIC_PIVOT_TABLE!$B$4:$AO$500,21,FALSE)))</f>
        <v/>
      </c>
      <c r="BA276" s="27" t="str">
        <f>IF($A276="","",(VLOOKUP($A276,ACOUSTIC_PIVOT_TABLE!$B$4:$AO$500,22,FALSE)))</f>
        <v/>
      </c>
      <c r="BB276" s="27" t="str">
        <f>IF($A276="","",(VLOOKUP($A276,ACOUSTIC_PIVOT_TABLE!$B$4:$AO$500,23,FALSE)))</f>
        <v/>
      </c>
      <c r="BC276" s="27" t="str">
        <f>IF($A276="","",(VLOOKUP($A276,ACOUSTIC_PIVOT_TABLE!$B$4:$AO$500,24,FALSE)))</f>
        <v/>
      </c>
      <c r="BD276" s="27" t="str">
        <f>IF($A276="","",(VLOOKUP($A276,ACOUSTIC_PIVOT_TABLE!$B$4:$AO$500,25,FALSE)))</f>
        <v/>
      </c>
      <c r="BE276" s="27" t="str">
        <f>IF($A276="","",(VLOOKUP($A276,ACOUSTIC_PIVOT_TABLE!$B$4:$AO$500,26,FALSE)))</f>
        <v/>
      </c>
      <c r="BF276" s="27" t="str">
        <f>IF($A276="","",(VLOOKUP($A276,ACOUSTIC_PIVOT_TABLE!$B$4:$AO$500,27,FALSE)))</f>
        <v/>
      </c>
      <c r="BG276" s="27" t="str">
        <f>IF($A276="","",(VLOOKUP($A276,ACOUSTIC_PIVOT_TABLE!$B$4:$AO$500,28,FALSE)))</f>
        <v/>
      </c>
      <c r="BH276" s="27" t="str">
        <f>IF($A276="","",(VLOOKUP($A276,ACOUSTIC_PIVOT_TABLE!$B$4:$AO$500,29,FALSE)))</f>
        <v/>
      </c>
      <c r="BI276" s="27" t="str">
        <f>IF($A276="","",(VLOOKUP($A276,ACOUSTIC_PIVOT_TABLE!$B$4:$AO$500,30,FALSE)))</f>
        <v/>
      </c>
      <c r="BJ276" s="27" t="str">
        <f>IF($A276="","",(VLOOKUP($A276,ACOUSTIC_PIVOT_TABLE!$B$4:$AO$500,31,FALSE)))</f>
        <v/>
      </c>
      <c r="BK276" s="27" t="str">
        <f>IF($A276="","",(VLOOKUP($A276,ACOUSTIC_PIVOT_TABLE!$B$4:$AO$500,32,FALSE)))</f>
        <v/>
      </c>
      <c r="BL276" s="27" t="str">
        <f>IF($A276="","",(VLOOKUP($A276,ACOUSTIC_PIVOT_TABLE!$B$4:$AO$500,33,FALSE)))</f>
        <v/>
      </c>
      <c r="BM276" s="27" t="str">
        <f>IF($A276="","",(VLOOKUP($A276,ACOUSTIC_PIVOT_TABLE!$B$4:$AO$500,34,FALSE)))</f>
        <v/>
      </c>
      <c r="BN276" s="27" t="str">
        <f>IF($A276="","",(VLOOKUP($A276,ACOUSTIC_PIVOT_TABLE!$B$4:$AO$500,35,FALSE)))</f>
        <v/>
      </c>
      <c r="BO276" s="27" t="str">
        <f>IF($A276="","",(VLOOKUP($A276,ACOUSTIC_PIVOT_TABLE!$B$4:$AO$500,36,FALSE)))</f>
        <v/>
      </c>
      <c r="BP276" s="27" t="str">
        <f>IF($A276="","",(VLOOKUP($A276,ACOUSTIC_PIVOT_TABLE!$B$4:$AO$500,37,FALSE)))</f>
        <v/>
      </c>
      <c r="BQ276" s="27" t="str">
        <f>IF($A276="","",(VLOOKUP($A276,ACOUSTIC_PIVOT_TABLE!$B$4:$AO$500,38,FALSE)))</f>
        <v/>
      </c>
      <c r="BR276" s="27" t="str">
        <f>IF($A276="","",(VLOOKUP($A276,ACOUSTIC_PIVOT_TABLE!$B$4:$AO$500,39,FALSE)))</f>
        <v/>
      </c>
      <c r="BS276" s="27" t="str">
        <f>IF($A276="","",(VLOOKUP($A276,ACOUSTIC_PIVOT_TABLE!$B$4:$AO$500,40,FALSE)))</f>
        <v/>
      </c>
    </row>
    <row r="277" spans="1:71" x14ac:dyDescent="0.25">
      <c r="A277" s="1" t="str">
        <f>IF(ACOUSTIC_PIVOT_TABLE!B279 = 0, "",ACOUSTIC_PIVOT_TABLE!B279)</f>
        <v/>
      </c>
      <c r="B277" s="1" t="str">
        <f>IF($A277="","",(VLOOKUP($A277,ACOUSTICS_COMBINED!$B$3:$AQ$501,21,FALSE)))</f>
        <v/>
      </c>
      <c r="C277" s="1" t="str">
        <f>IF($A277="","",(VLOOKUP($A277,ACOUSTICS_COMBINED!$B$3:$AQ$501,22,FALSE)))</f>
        <v/>
      </c>
      <c r="D277" s="1" t="str">
        <f>IF($A277="","",(VLOOKUP($A277,ACOUSTICS_COMBINED!$B$3:$AQ$501,12,FALSE)))</f>
        <v/>
      </c>
      <c r="E277" s="1" t="str">
        <f>IF($A277="","",(VLOOKUP($A277,ACOUSTICS_COMBINED!$B$3:$AQ$501,13,FALSE)))</f>
        <v/>
      </c>
      <c r="F277" s="1" t="str">
        <f>IF($A277="","",(VLOOKUP($A277,ACOUSTICS_COMBINED!$B$3:$AQ$501,14,FALSE)))</f>
        <v/>
      </c>
      <c r="G277" s="1" t="str">
        <f>IF($A277="","",(VLOOKUP($A277,ACOUSTICS_COMBINED!$B$3:$AQ$501,23,FALSE)))</f>
        <v/>
      </c>
      <c r="H277" s="1" t="str">
        <f>IF($A277="","",(VLOOKUP($A277,ACOUSTICS_COMBINED!$B$3:$AQ$501,24,FALSE)))</f>
        <v/>
      </c>
      <c r="I277" s="1" t="str">
        <f>IF($A277="","",(VLOOKUP($A277,ACOUSTICS_COMBINED!$B$3:$AQ$501,15,FALSE)))</f>
        <v/>
      </c>
      <c r="J277" s="1" t="str">
        <f>IF($A277="","",(VLOOKUP($A277,ACOUSTICS_COMBINED!$B$3:$AQ$501,16,FALSE)))</f>
        <v/>
      </c>
      <c r="K277" s="1" t="str">
        <f>IF($A277="","",(VLOOKUP($A277,ACOUSTICS_COMBINED!$B$3:$AQ$501,17,FALSE)))</f>
        <v/>
      </c>
      <c r="L277" s="1" t="str">
        <f>IF($A277="","",(VLOOKUP($A277,ACOUSTICS_COMBINED!$B$3:$AQ$501,18,FALSE)))</f>
        <v/>
      </c>
      <c r="M277" s="1" t="str">
        <f>IF($A277="","",(VLOOKUP($A277,ACOUSTICS_COMBINED!$B$3:$AQ$501,25,FALSE)))</f>
        <v/>
      </c>
      <c r="N277" s="16" t="str">
        <f>IF($A277="","",(VLOOKUP($A277,ACOUSTICS_COMBINED!$B$3:$AQ$501,19,FALSE)))</f>
        <v/>
      </c>
      <c r="O277" s="16" t="str">
        <f>IF($A277="","",(VLOOKUP($A277,ACOUSTICS_COMBINED!$B$3:$AQ$501,20,FALSE)))</f>
        <v/>
      </c>
      <c r="P277" s="1" t="str">
        <f>IF($A277="","",(VLOOKUP($A277,ACOUSTICS_COMBINED!$B$3:$AQ$501,26,FALSE)))</f>
        <v/>
      </c>
      <c r="Q277" s="1" t="str">
        <f>IF($A277="","",(VLOOKUP($A277,ACOUSTICS_COMBINED!$B$3:$AQ$501,27,FALSE)))</f>
        <v/>
      </c>
      <c r="R277" s="1" t="str">
        <f>IF($A277="","",(VLOOKUP($A277,ACOUSTICS_COMBINED!$B$3:$AQ$501,28,FALSE)))</f>
        <v/>
      </c>
      <c r="S277" s="1" t="str">
        <f>IF($A277="","",(VLOOKUP($A277,ACOUSTICS_COMBINED!$B$3:$AQ$501,29,FALSE)))</f>
        <v/>
      </c>
      <c r="T277" s="1" t="str">
        <f>IF($A277="","",(VLOOKUP($A277,ACOUSTICS_COMBINED!$B$3:$AQ$501,30,FALSE)))</f>
        <v/>
      </c>
      <c r="U277" s="1" t="str">
        <f>IF($A277="","",(VLOOKUP($A277,ACOUSTICS_COMBINED!$B$3:$AQ$501,31,FALSE)))</f>
        <v/>
      </c>
      <c r="V277" s="1" t="str">
        <f>IF($A277="","",(VLOOKUP($A277,ACOUSTICS_COMBINED!$B$3:$AQ$501,32,FALSE)))</f>
        <v/>
      </c>
      <c r="W277" s="1" t="str">
        <f>IF($A277="","",(VLOOKUP($A277,ACOUSTICS_COMBINED!$B$3:$AQ$501,33,FALSE)))</f>
        <v/>
      </c>
      <c r="X277" s="1" t="str">
        <f>IF($A277="","",(VLOOKUP($A277,ACOUSTICS_COMBINED!$B$3:$AQ$501,34,FALSE)))</f>
        <v/>
      </c>
      <c r="Y277" s="1" t="str">
        <f>IF($A277="","",(VLOOKUP($A277,ACOUSTICS_COMBINED!$B$3:$AQ$501,35,FALSE)))</f>
        <v/>
      </c>
      <c r="Z277" s="1" t="str">
        <f>IF($A277="","",(VLOOKUP($A277,ACOUSTICS_COMBINED!$B$3:$AQ$501,36,FALSE)))</f>
        <v/>
      </c>
      <c r="AA277" s="1" t="str">
        <f>IF($A277="","",(VLOOKUP($A277,ACOUSTICS_COMBINED!$B$3:$AQ$501,37,FALSE)))</f>
        <v/>
      </c>
      <c r="AB277" s="1" t="str">
        <f>IF($A277="","",(VLOOKUP($A277,ACOUSTICS_COMBINED!$B$3:$AQ$501,38,FALSE)))</f>
        <v/>
      </c>
      <c r="AC277" s="1" t="str">
        <f>IF($A277="","",(VLOOKUP($A277,ACOUSTICS_COMBINED!$B$3:$AQ$501,39,FALSE)))</f>
        <v/>
      </c>
      <c r="AD277" s="1" t="str">
        <f>IF($A277="","",(VLOOKUP($A277,ACOUSTICS_COMBINED!$B$3:$AQ$501,40,FALSE)))</f>
        <v/>
      </c>
      <c r="AE277" s="1" t="str">
        <f>IF($A277="","",(VLOOKUP($A277,ACOUSTICS_COMBINED!$B$3:$AQ$501,41,FALSE)))</f>
        <v/>
      </c>
      <c r="AF277" s="1" t="str">
        <f>IF($A277="","",(VLOOKUP($A277,ACOUSTICS_COMBINED!$B$3:$AQ$501,42,FALSE)))</f>
        <v/>
      </c>
      <c r="AG277" s="27" t="str">
        <f>IF($A277="","",(VLOOKUP($A277,ACOUSTIC_PIVOT_TABLE!$B$4:$AO$500,2,FALSE)))</f>
        <v/>
      </c>
      <c r="AH277" s="27" t="str">
        <f>IF($A277="","",(VLOOKUP($A277,ACOUSTIC_PIVOT_TABLE!$B$4:$AO$500,3,FALSE)))</f>
        <v/>
      </c>
      <c r="AI277" s="27" t="str">
        <f>IF($A277="","",(VLOOKUP($A277,ACOUSTIC_PIVOT_TABLE!$B$4:$AO$500,4,FALSE)))</f>
        <v/>
      </c>
      <c r="AJ277" s="27" t="str">
        <f>IF($A277="","",(VLOOKUP($A277,ACOUSTIC_PIVOT_TABLE!$B$4:$AO$500,5,FALSE)))</f>
        <v/>
      </c>
      <c r="AK277" s="27" t="str">
        <f>IF($A277="","",(VLOOKUP($A277,ACOUSTIC_PIVOT_TABLE!$B$4:$AO$500,6,FALSE)))</f>
        <v/>
      </c>
      <c r="AL277" s="27" t="str">
        <f>IF($A277="","",(VLOOKUP($A277,ACOUSTIC_PIVOT_TABLE!$B$4:$AO$500,7,FALSE)))</f>
        <v/>
      </c>
      <c r="AM277" s="27" t="str">
        <f>IF($A277="","",(VLOOKUP($A277,ACOUSTIC_PIVOT_TABLE!$B$4:$AO$500,8,FALSE)))</f>
        <v/>
      </c>
      <c r="AN277" s="27" t="str">
        <f>IF($A277="","",(VLOOKUP($A277,ACOUSTIC_PIVOT_TABLE!$B$4:$AO$500,9,FALSE)))</f>
        <v/>
      </c>
      <c r="AO277" s="27" t="str">
        <f>IF($A277="","",(VLOOKUP($A277,ACOUSTIC_PIVOT_TABLE!$B$4:$AO$500,10,FALSE)))</f>
        <v/>
      </c>
      <c r="AP277" s="27" t="str">
        <f>IF($A277="","",(VLOOKUP($A277,ACOUSTIC_PIVOT_TABLE!$B$4:$AO$500,11,FALSE)))</f>
        <v/>
      </c>
      <c r="AQ277" s="27" t="str">
        <f>IF($A277="","",(VLOOKUP($A277,ACOUSTIC_PIVOT_TABLE!$B$4:$AO$500,12,FALSE)))</f>
        <v/>
      </c>
      <c r="AR277" s="27" t="str">
        <f>IF($A277="","",(VLOOKUP($A277,ACOUSTIC_PIVOT_TABLE!$B$4:$AO$500,13,FALSE)))</f>
        <v/>
      </c>
      <c r="AS277" s="27" t="str">
        <f>IF($A277="","",(VLOOKUP($A277,ACOUSTIC_PIVOT_TABLE!$B$4:$AO$500,14,FALSE)))</f>
        <v/>
      </c>
      <c r="AT277" s="27" t="str">
        <f>IF($A277="","",(VLOOKUP($A277,ACOUSTIC_PIVOT_TABLE!$B$4:$AO$500,15,FALSE)))</f>
        <v/>
      </c>
      <c r="AU277" s="27" t="str">
        <f>IF($A277="","",(VLOOKUP($A277,ACOUSTIC_PIVOT_TABLE!$B$4:$AO$500,16,FALSE)))</f>
        <v/>
      </c>
      <c r="AV277" s="27" t="str">
        <f>IF($A277="","",(VLOOKUP($A277,ACOUSTIC_PIVOT_TABLE!$B$4:$AO$500,17,FALSE)))</f>
        <v/>
      </c>
      <c r="AW277" s="27" t="str">
        <f>IF($A277="","",(VLOOKUP($A277,ACOUSTIC_PIVOT_TABLE!$B$4:$AO$500,18,FALSE)))</f>
        <v/>
      </c>
      <c r="AX277" s="27" t="str">
        <f>IF($A277="","",(VLOOKUP($A277,ACOUSTIC_PIVOT_TABLE!$B$4:$AO$500,19,FALSE)))</f>
        <v/>
      </c>
      <c r="AY277" s="27" t="str">
        <f>IF($A277="","",(VLOOKUP($A277,ACOUSTIC_PIVOT_TABLE!$B$4:$AO$500,20,FALSE)))</f>
        <v/>
      </c>
      <c r="AZ277" s="27" t="str">
        <f>IF($A277="","",(VLOOKUP($A277,ACOUSTIC_PIVOT_TABLE!$B$4:$AO$500,21,FALSE)))</f>
        <v/>
      </c>
      <c r="BA277" s="27" t="str">
        <f>IF($A277="","",(VLOOKUP($A277,ACOUSTIC_PIVOT_TABLE!$B$4:$AO$500,22,FALSE)))</f>
        <v/>
      </c>
      <c r="BB277" s="27" t="str">
        <f>IF($A277="","",(VLOOKUP($A277,ACOUSTIC_PIVOT_TABLE!$B$4:$AO$500,23,FALSE)))</f>
        <v/>
      </c>
      <c r="BC277" s="27" t="str">
        <f>IF($A277="","",(VLOOKUP($A277,ACOUSTIC_PIVOT_TABLE!$B$4:$AO$500,24,FALSE)))</f>
        <v/>
      </c>
      <c r="BD277" s="27" t="str">
        <f>IF($A277="","",(VLOOKUP($A277,ACOUSTIC_PIVOT_TABLE!$B$4:$AO$500,25,FALSE)))</f>
        <v/>
      </c>
      <c r="BE277" s="27" t="str">
        <f>IF($A277="","",(VLOOKUP($A277,ACOUSTIC_PIVOT_TABLE!$B$4:$AO$500,26,FALSE)))</f>
        <v/>
      </c>
      <c r="BF277" s="27" t="str">
        <f>IF($A277="","",(VLOOKUP($A277,ACOUSTIC_PIVOT_TABLE!$B$4:$AO$500,27,FALSE)))</f>
        <v/>
      </c>
      <c r="BG277" s="27" t="str">
        <f>IF($A277="","",(VLOOKUP($A277,ACOUSTIC_PIVOT_TABLE!$B$4:$AO$500,28,FALSE)))</f>
        <v/>
      </c>
      <c r="BH277" s="27" t="str">
        <f>IF($A277="","",(VLOOKUP($A277,ACOUSTIC_PIVOT_TABLE!$B$4:$AO$500,29,FALSE)))</f>
        <v/>
      </c>
      <c r="BI277" s="27" t="str">
        <f>IF($A277="","",(VLOOKUP($A277,ACOUSTIC_PIVOT_TABLE!$B$4:$AO$500,30,FALSE)))</f>
        <v/>
      </c>
      <c r="BJ277" s="27" t="str">
        <f>IF($A277="","",(VLOOKUP($A277,ACOUSTIC_PIVOT_TABLE!$B$4:$AO$500,31,FALSE)))</f>
        <v/>
      </c>
      <c r="BK277" s="27" t="str">
        <f>IF($A277="","",(VLOOKUP($A277,ACOUSTIC_PIVOT_TABLE!$B$4:$AO$500,32,FALSE)))</f>
        <v/>
      </c>
      <c r="BL277" s="27" t="str">
        <f>IF($A277="","",(VLOOKUP($A277,ACOUSTIC_PIVOT_TABLE!$B$4:$AO$500,33,FALSE)))</f>
        <v/>
      </c>
      <c r="BM277" s="27" t="str">
        <f>IF($A277="","",(VLOOKUP($A277,ACOUSTIC_PIVOT_TABLE!$B$4:$AO$500,34,FALSE)))</f>
        <v/>
      </c>
      <c r="BN277" s="27" t="str">
        <f>IF($A277="","",(VLOOKUP($A277,ACOUSTIC_PIVOT_TABLE!$B$4:$AO$500,35,FALSE)))</f>
        <v/>
      </c>
      <c r="BO277" s="27" t="str">
        <f>IF($A277="","",(VLOOKUP($A277,ACOUSTIC_PIVOT_TABLE!$B$4:$AO$500,36,FALSE)))</f>
        <v/>
      </c>
      <c r="BP277" s="27" t="str">
        <f>IF($A277="","",(VLOOKUP($A277,ACOUSTIC_PIVOT_TABLE!$B$4:$AO$500,37,FALSE)))</f>
        <v/>
      </c>
      <c r="BQ277" s="27" t="str">
        <f>IF($A277="","",(VLOOKUP($A277,ACOUSTIC_PIVOT_TABLE!$B$4:$AO$500,38,FALSE)))</f>
        <v/>
      </c>
      <c r="BR277" s="27" t="str">
        <f>IF($A277="","",(VLOOKUP($A277,ACOUSTIC_PIVOT_TABLE!$B$4:$AO$500,39,FALSE)))</f>
        <v/>
      </c>
      <c r="BS277" s="27" t="str">
        <f>IF($A277="","",(VLOOKUP($A277,ACOUSTIC_PIVOT_TABLE!$B$4:$AO$500,40,FALSE)))</f>
        <v/>
      </c>
    </row>
    <row r="278" spans="1:71" x14ac:dyDescent="0.25">
      <c r="A278" s="1" t="str">
        <f>IF(ACOUSTIC_PIVOT_TABLE!B280 = 0, "",ACOUSTIC_PIVOT_TABLE!B280)</f>
        <v/>
      </c>
      <c r="B278" s="1" t="str">
        <f>IF($A278="","",(VLOOKUP($A278,ACOUSTICS_COMBINED!$B$3:$AQ$501,21,FALSE)))</f>
        <v/>
      </c>
      <c r="C278" s="1" t="str">
        <f>IF($A278="","",(VLOOKUP($A278,ACOUSTICS_COMBINED!$B$3:$AQ$501,22,FALSE)))</f>
        <v/>
      </c>
      <c r="D278" s="1" t="str">
        <f>IF($A278="","",(VLOOKUP($A278,ACOUSTICS_COMBINED!$B$3:$AQ$501,12,FALSE)))</f>
        <v/>
      </c>
      <c r="E278" s="1" t="str">
        <f>IF($A278="","",(VLOOKUP($A278,ACOUSTICS_COMBINED!$B$3:$AQ$501,13,FALSE)))</f>
        <v/>
      </c>
      <c r="F278" s="1" t="str">
        <f>IF($A278="","",(VLOOKUP($A278,ACOUSTICS_COMBINED!$B$3:$AQ$501,14,FALSE)))</f>
        <v/>
      </c>
      <c r="G278" s="1" t="str">
        <f>IF($A278="","",(VLOOKUP($A278,ACOUSTICS_COMBINED!$B$3:$AQ$501,23,FALSE)))</f>
        <v/>
      </c>
      <c r="H278" s="1" t="str">
        <f>IF($A278="","",(VLOOKUP($A278,ACOUSTICS_COMBINED!$B$3:$AQ$501,24,FALSE)))</f>
        <v/>
      </c>
      <c r="I278" s="1" t="str">
        <f>IF($A278="","",(VLOOKUP($A278,ACOUSTICS_COMBINED!$B$3:$AQ$501,15,FALSE)))</f>
        <v/>
      </c>
      <c r="J278" s="1" t="str">
        <f>IF($A278="","",(VLOOKUP($A278,ACOUSTICS_COMBINED!$B$3:$AQ$501,16,FALSE)))</f>
        <v/>
      </c>
      <c r="K278" s="1" t="str">
        <f>IF($A278="","",(VLOOKUP($A278,ACOUSTICS_COMBINED!$B$3:$AQ$501,17,FALSE)))</f>
        <v/>
      </c>
      <c r="L278" s="1" t="str">
        <f>IF($A278="","",(VLOOKUP($A278,ACOUSTICS_COMBINED!$B$3:$AQ$501,18,FALSE)))</f>
        <v/>
      </c>
      <c r="M278" s="1" t="str">
        <f>IF($A278="","",(VLOOKUP($A278,ACOUSTICS_COMBINED!$B$3:$AQ$501,25,FALSE)))</f>
        <v/>
      </c>
      <c r="N278" s="16" t="str">
        <f>IF($A278="","",(VLOOKUP($A278,ACOUSTICS_COMBINED!$B$3:$AQ$501,19,FALSE)))</f>
        <v/>
      </c>
      <c r="O278" s="16" t="str">
        <f>IF($A278="","",(VLOOKUP($A278,ACOUSTICS_COMBINED!$B$3:$AQ$501,20,FALSE)))</f>
        <v/>
      </c>
      <c r="P278" s="1" t="str">
        <f>IF($A278="","",(VLOOKUP($A278,ACOUSTICS_COMBINED!$B$3:$AQ$501,26,FALSE)))</f>
        <v/>
      </c>
      <c r="Q278" s="1" t="str">
        <f>IF($A278="","",(VLOOKUP($A278,ACOUSTICS_COMBINED!$B$3:$AQ$501,27,FALSE)))</f>
        <v/>
      </c>
      <c r="R278" s="1" t="str">
        <f>IF($A278="","",(VLOOKUP($A278,ACOUSTICS_COMBINED!$B$3:$AQ$501,28,FALSE)))</f>
        <v/>
      </c>
      <c r="S278" s="1" t="str">
        <f>IF($A278="","",(VLOOKUP($A278,ACOUSTICS_COMBINED!$B$3:$AQ$501,29,FALSE)))</f>
        <v/>
      </c>
      <c r="T278" s="1" t="str">
        <f>IF($A278="","",(VLOOKUP($A278,ACOUSTICS_COMBINED!$B$3:$AQ$501,30,FALSE)))</f>
        <v/>
      </c>
      <c r="U278" s="1" t="str">
        <f>IF($A278="","",(VLOOKUP($A278,ACOUSTICS_COMBINED!$B$3:$AQ$501,31,FALSE)))</f>
        <v/>
      </c>
      <c r="V278" s="1" t="str">
        <f>IF($A278="","",(VLOOKUP($A278,ACOUSTICS_COMBINED!$B$3:$AQ$501,32,FALSE)))</f>
        <v/>
      </c>
      <c r="W278" s="1" t="str">
        <f>IF($A278="","",(VLOOKUP($A278,ACOUSTICS_COMBINED!$B$3:$AQ$501,33,FALSE)))</f>
        <v/>
      </c>
      <c r="X278" s="1" t="str">
        <f>IF($A278="","",(VLOOKUP($A278,ACOUSTICS_COMBINED!$B$3:$AQ$501,34,FALSE)))</f>
        <v/>
      </c>
      <c r="Y278" s="1" t="str">
        <f>IF($A278="","",(VLOOKUP($A278,ACOUSTICS_COMBINED!$B$3:$AQ$501,35,FALSE)))</f>
        <v/>
      </c>
      <c r="Z278" s="1" t="str">
        <f>IF($A278="","",(VLOOKUP($A278,ACOUSTICS_COMBINED!$B$3:$AQ$501,36,FALSE)))</f>
        <v/>
      </c>
      <c r="AA278" s="1" t="str">
        <f>IF($A278="","",(VLOOKUP($A278,ACOUSTICS_COMBINED!$B$3:$AQ$501,37,FALSE)))</f>
        <v/>
      </c>
      <c r="AB278" s="1" t="str">
        <f>IF($A278="","",(VLOOKUP($A278,ACOUSTICS_COMBINED!$B$3:$AQ$501,38,FALSE)))</f>
        <v/>
      </c>
      <c r="AC278" s="1" t="str">
        <f>IF($A278="","",(VLOOKUP($A278,ACOUSTICS_COMBINED!$B$3:$AQ$501,39,FALSE)))</f>
        <v/>
      </c>
      <c r="AD278" s="1" t="str">
        <f>IF($A278="","",(VLOOKUP($A278,ACOUSTICS_COMBINED!$B$3:$AQ$501,40,FALSE)))</f>
        <v/>
      </c>
      <c r="AE278" s="1" t="str">
        <f>IF($A278="","",(VLOOKUP($A278,ACOUSTICS_COMBINED!$B$3:$AQ$501,41,FALSE)))</f>
        <v/>
      </c>
      <c r="AF278" s="1" t="str">
        <f>IF($A278="","",(VLOOKUP($A278,ACOUSTICS_COMBINED!$B$3:$AQ$501,42,FALSE)))</f>
        <v/>
      </c>
      <c r="AG278" s="27" t="str">
        <f>IF($A278="","",(VLOOKUP($A278,ACOUSTIC_PIVOT_TABLE!$B$4:$AO$500,2,FALSE)))</f>
        <v/>
      </c>
      <c r="AH278" s="27" t="str">
        <f>IF($A278="","",(VLOOKUP($A278,ACOUSTIC_PIVOT_TABLE!$B$4:$AO$500,3,FALSE)))</f>
        <v/>
      </c>
      <c r="AI278" s="27" t="str">
        <f>IF($A278="","",(VLOOKUP($A278,ACOUSTIC_PIVOT_TABLE!$B$4:$AO$500,4,FALSE)))</f>
        <v/>
      </c>
      <c r="AJ278" s="27" t="str">
        <f>IF($A278="","",(VLOOKUP($A278,ACOUSTIC_PIVOT_TABLE!$B$4:$AO$500,5,FALSE)))</f>
        <v/>
      </c>
      <c r="AK278" s="27" t="str">
        <f>IF($A278="","",(VLOOKUP($A278,ACOUSTIC_PIVOT_TABLE!$B$4:$AO$500,6,FALSE)))</f>
        <v/>
      </c>
      <c r="AL278" s="27" t="str">
        <f>IF($A278="","",(VLOOKUP($A278,ACOUSTIC_PIVOT_TABLE!$B$4:$AO$500,7,FALSE)))</f>
        <v/>
      </c>
      <c r="AM278" s="27" t="str">
        <f>IF($A278="","",(VLOOKUP($A278,ACOUSTIC_PIVOT_TABLE!$B$4:$AO$500,8,FALSE)))</f>
        <v/>
      </c>
      <c r="AN278" s="27" t="str">
        <f>IF($A278="","",(VLOOKUP($A278,ACOUSTIC_PIVOT_TABLE!$B$4:$AO$500,9,FALSE)))</f>
        <v/>
      </c>
      <c r="AO278" s="27" t="str">
        <f>IF($A278="","",(VLOOKUP($A278,ACOUSTIC_PIVOT_TABLE!$B$4:$AO$500,10,FALSE)))</f>
        <v/>
      </c>
      <c r="AP278" s="27" t="str">
        <f>IF($A278="","",(VLOOKUP($A278,ACOUSTIC_PIVOT_TABLE!$B$4:$AO$500,11,FALSE)))</f>
        <v/>
      </c>
      <c r="AQ278" s="27" t="str">
        <f>IF($A278="","",(VLOOKUP($A278,ACOUSTIC_PIVOT_TABLE!$B$4:$AO$500,12,FALSE)))</f>
        <v/>
      </c>
      <c r="AR278" s="27" t="str">
        <f>IF($A278="","",(VLOOKUP($A278,ACOUSTIC_PIVOT_TABLE!$B$4:$AO$500,13,FALSE)))</f>
        <v/>
      </c>
      <c r="AS278" s="27" t="str">
        <f>IF($A278="","",(VLOOKUP($A278,ACOUSTIC_PIVOT_TABLE!$B$4:$AO$500,14,FALSE)))</f>
        <v/>
      </c>
      <c r="AT278" s="27" t="str">
        <f>IF($A278="","",(VLOOKUP($A278,ACOUSTIC_PIVOT_TABLE!$B$4:$AO$500,15,FALSE)))</f>
        <v/>
      </c>
      <c r="AU278" s="27" t="str">
        <f>IF($A278="","",(VLOOKUP($A278,ACOUSTIC_PIVOT_TABLE!$B$4:$AO$500,16,FALSE)))</f>
        <v/>
      </c>
      <c r="AV278" s="27" t="str">
        <f>IF($A278="","",(VLOOKUP($A278,ACOUSTIC_PIVOT_TABLE!$B$4:$AO$500,17,FALSE)))</f>
        <v/>
      </c>
      <c r="AW278" s="27" t="str">
        <f>IF($A278="","",(VLOOKUP($A278,ACOUSTIC_PIVOT_TABLE!$B$4:$AO$500,18,FALSE)))</f>
        <v/>
      </c>
      <c r="AX278" s="27" t="str">
        <f>IF($A278="","",(VLOOKUP($A278,ACOUSTIC_PIVOT_TABLE!$B$4:$AO$500,19,FALSE)))</f>
        <v/>
      </c>
      <c r="AY278" s="27" t="str">
        <f>IF($A278="","",(VLOOKUP($A278,ACOUSTIC_PIVOT_TABLE!$B$4:$AO$500,20,FALSE)))</f>
        <v/>
      </c>
      <c r="AZ278" s="27" t="str">
        <f>IF($A278="","",(VLOOKUP($A278,ACOUSTIC_PIVOT_TABLE!$B$4:$AO$500,21,FALSE)))</f>
        <v/>
      </c>
      <c r="BA278" s="27" t="str">
        <f>IF($A278="","",(VLOOKUP($A278,ACOUSTIC_PIVOT_TABLE!$B$4:$AO$500,22,FALSE)))</f>
        <v/>
      </c>
      <c r="BB278" s="27" t="str">
        <f>IF($A278="","",(VLOOKUP($A278,ACOUSTIC_PIVOT_TABLE!$B$4:$AO$500,23,FALSE)))</f>
        <v/>
      </c>
      <c r="BC278" s="27" t="str">
        <f>IF($A278="","",(VLOOKUP($A278,ACOUSTIC_PIVOT_TABLE!$B$4:$AO$500,24,FALSE)))</f>
        <v/>
      </c>
      <c r="BD278" s="27" t="str">
        <f>IF($A278="","",(VLOOKUP($A278,ACOUSTIC_PIVOT_TABLE!$B$4:$AO$500,25,FALSE)))</f>
        <v/>
      </c>
      <c r="BE278" s="27" t="str">
        <f>IF($A278="","",(VLOOKUP($A278,ACOUSTIC_PIVOT_TABLE!$B$4:$AO$500,26,FALSE)))</f>
        <v/>
      </c>
      <c r="BF278" s="27" t="str">
        <f>IF($A278="","",(VLOOKUP($A278,ACOUSTIC_PIVOT_TABLE!$B$4:$AO$500,27,FALSE)))</f>
        <v/>
      </c>
      <c r="BG278" s="27" t="str">
        <f>IF($A278="","",(VLOOKUP($A278,ACOUSTIC_PIVOT_TABLE!$B$4:$AO$500,28,FALSE)))</f>
        <v/>
      </c>
      <c r="BH278" s="27" t="str">
        <f>IF($A278="","",(VLOOKUP($A278,ACOUSTIC_PIVOT_TABLE!$B$4:$AO$500,29,FALSE)))</f>
        <v/>
      </c>
      <c r="BI278" s="27" t="str">
        <f>IF($A278="","",(VLOOKUP($A278,ACOUSTIC_PIVOT_TABLE!$B$4:$AO$500,30,FALSE)))</f>
        <v/>
      </c>
      <c r="BJ278" s="27" t="str">
        <f>IF($A278="","",(VLOOKUP($A278,ACOUSTIC_PIVOT_TABLE!$B$4:$AO$500,31,FALSE)))</f>
        <v/>
      </c>
      <c r="BK278" s="27" t="str">
        <f>IF($A278="","",(VLOOKUP($A278,ACOUSTIC_PIVOT_TABLE!$B$4:$AO$500,32,FALSE)))</f>
        <v/>
      </c>
      <c r="BL278" s="27" t="str">
        <f>IF($A278="","",(VLOOKUP($A278,ACOUSTIC_PIVOT_TABLE!$B$4:$AO$500,33,FALSE)))</f>
        <v/>
      </c>
      <c r="BM278" s="27" t="str">
        <f>IF($A278="","",(VLOOKUP($A278,ACOUSTIC_PIVOT_TABLE!$B$4:$AO$500,34,FALSE)))</f>
        <v/>
      </c>
      <c r="BN278" s="27" t="str">
        <f>IF($A278="","",(VLOOKUP($A278,ACOUSTIC_PIVOT_TABLE!$B$4:$AO$500,35,FALSE)))</f>
        <v/>
      </c>
      <c r="BO278" s="27" t="str">
        <f>IF($A278="","",(VLOOKUP($A278,ACOUSTIC_PIVOT_TABLE!$B$4:$AO$500,36,FALSE)))</f>
        <v/>
      </c>
      <c r="BP278" s="27" t="str">
        <f>IF($A278="","",(VLOOKUP($A278,ACOUSTIC_PIVOT_TABLE!$B$4:$AO$500,37,FALSE)))</f>
        <v/>
      </c>
      <c r="BQ278" s="27" t="str">
        <f>IF($A278="","",(VLOOKUP($A278,ACOUSTIC_PIVOT_TABLE!$B$4:$AO$500,38,FALSE)))</f>
        <v/>
      </c>
      <c r="BR278" s="27" t="str">
        <f>IF($A278="","",(VLOOKUP($A278,ACOUSTIC_PIVOT_TABLE!$B$4:$AO$500,39,FALSE)))</f>
        <v/>
      </c>
      <c r="BS278" s="27" t="str">
        <f>IF($A278="","",(VLOOKUP($A278,ACOUSTIC_PIVOT_TABLE!$B$4:$AO$500,40,FALSE)))</f>
        <v/>
      </c>
    </row>
    <row r="279" spans="1:71" x14ac:dyDescent="0.25">
      <c r="A279" s="1" t="str">
        <f>IF(ACOUSTIC_PIVOT_TABLE!B281 = 0, "",ACOUSTIC_PIVOT_TABLE!B281)</f>
        <v/>
      </c>
      <c r="B279" s="1" t="str">
        <f>IF($A279="","",(VLOOKUP($A279,ACOUSTICS_COMBINED!$B$3:$AQ$501,21,FALSE)))</f>
        <v/>
      </c>
      <c r="C279" s="1" t="str">
        <f>IF($A279="","",(VLOOKUP($A279,ACOUSTICS_COMBINED!$B$3:$AQ$501,22,FALSE)))</f>
        <v/>
      </c>
      <c r="D279" s="1" t="str">
        <f>IF($A279="","",(VLOOKUP($A279,ACOUSTICS_COMBINED!$B$3:$AQ$501,12,FALSE)))</f>
        <v/>
      </c>
      <c r="E279" s="1" t="str">
        <f>IF($A279="","",(VLOOKUP($A279,ACOUSTICS_COMBINED!$B$3:$AQ$501,13,FALSE)))</f>
        <v/>
      </c>
      <c r="F279" s="1" t="str">
        <f>IF($A279="","",(VLOOKUP($A279,ACOUSTICS_COMBINED!$B$3:$AQ$501,14,FALSE)))</f>
        <v/>
      </c>
      <c r="G279" s="1" t="str">
        <f>IF($A279="","",(VLOOKUP($A279,ACOUSTICS_COMBINED!$B$3:$AQ$501,23,FALSE)))</f>
        <v/>
      </c>
      <c r="H279" s="1" t="str">
        <f>IF($A279="","",(VLOOKUP($A279,ACOUSTICS_COMBINED!$B$3:$AQ$501,24,FALSE)))</f>
        <v/>
      </c>
      <c r="I279" s="1" t="str">
        <f>IF($A279="","",(VLOOKUP($A279,ACOUSTICS_COMBINED!$B$3:$AQ$501,15,FALSE)))</f>
        <v/>
      </c>
      <c r="J279" s="1" t="str">
        <f>IF($A279="","",(VLOOKUP($A279,ACOUSTICS_COMBINED!$B$3:$AQ$501,16,FALSE)))</f>
        <v/>
      </c>
      <c r="K279" s="1" t="str">
        <f>IF($A279="","",(VLOOKUP($A279,ACOUSTICS_COMBINED!$B$3:$AQ$501,17,FALSE)))</f>
        <v/>
      </c>
      <c r="L279" s="1" t="str">
        <f>IF($A279="","",(VLOOKUP($A279,ACOUSTICS_COMBINED!$B$3:$AQ$501,18,FALSE)))</f>
        <v/>
      </c>
      <c r="M279" s="1" t="str">
        <f>IF($A279="","",(VLOOKUP($A279,ACOUSTICS_COMBINED!$B$3:$AQ$501,25,FALSE)))</f>
        <v/>
      </c>
      <c r="N279" s="16" t="str">
        <f>IF($A279="","",(VLOOKUP($A279,ACOUSTICS_COMBINED!$B$3:$AQ$501,19,FALSE)))</f>
        <v/>
      </c>
      <c r="O279" s="16" t="str">
        <f>IF($A279="","",(VLOOKUP($A279,ACOUSTICS_COMBINED!$B$3:$AQ$501,20,FALSE)))</f>
        <v/>
      </c>
      <c r="P279" s="1" t="str">
        <f>IF($A279="","",(VLOOKUP($A279,ACOUSTICS_COMBINED!$B$3:$AQ$501,26,FALSE)))</f>
        <v/>
      </c>
      <c r="Q279" s="1" t="str">
        <f>IF($A279="","",(VLOOKUP($A279,ACOUSTICS_COMBINED!$B$3:$AQ$501,27,FALSE)))</f>
        <v/>
      </c>
      <c r="R279" s="1" t="str">
        <f>IF($A279="","",(VLOOKUP($A279,ACOUSTICS_COMBINED!$B$3:$AQ$501,28,FALSE)))</f>
        <v/>
      </c>
      <c r="S279" s="1" t="str">
        <f>IF($A279="","",(VLOOKUP($A279,ACOUSTICS_COMBINED!$B$3:$AQ$501,29,FALSE)))</f>
        <v/>
      </c>
      <c r="T279" s="1" t="str">
        <f>IF($A279="","",(VLOOKUP($A279,ACOUSTICS_COMBINED!$B$3:$AQ$501,30,FALSE)))</f>
        <v/>
      </c>
      <c r="U279" s="1" t="str">
        <f>IF($A279="","",(VLOOKUP($A279,ACOUSTICS_COMBINED!$B$3:$AQ$501,31,FALSE)))</f>
        <v/>
      </c>
      <c r="V279" s="1" t="str">
        <f>IF($A279="","",(VLOOKUP($A279,ACOUSTICS_COMBINED!$B$3:$AQ$501,32,FALSE)))</f>
        <v/>
      </c>
      <c r="W279" s="1" t="str">
        <f>IF($A279="","",(VLOOKUP($A279,ACOUSTICS_COMBINED!$B$3:$AQ$501,33,FALSE)))</f>
        <v/>
      </c>
      <c r="X279" s="1" t="str">
        <f>IF($A279="","",(VLOOKUP($A279,ACOUSTICS_COMBINED!$B$3:$AQ$501,34,FALSE)))</f>
        <v/>
      </c>
      <c r="Y279" s="1" t="str">
        <f>IF($A279="","",(VLOOKUP($A279,ACOUSTICS_COMBINED!$B$3:$AQ$501,35,FALSE)))</f>
        <v/>
      </c>
      <c r="Z279" s="1" t="str">
        <f>IF($A279="","",(VLOOKUP($A279,ACOUSTICS_COMBINED!$B$3:$AQ$501,36,FALSE)))</f>
        <v/>
      </c>
      <c r="AA279" s="1" t="str">
        <f>IF($A279="","",(VLOOKUP($A279,ACOUSTICS_COMBINED!$B$3:$AQ$501,37,FALSE)))</f>
        <v/>
      </c>
      <c r="AB279" s="1" t="str">
        <f>IF($A279="","",(VLOOKUP($A279,ACOUSTICS_COMBINED!$B$3:$AQ$501,38,FALSE)))</f>
        <v/>
      </c>
      <c r="AC279" s="1" t="str">
        <f>IF($A279="","",(VLOOKUP($A279,ACOUSTICS_COMBINED!$B$3:$AQ$501,39,FALSE)))</f>
        <v/>
      </c>
      <c r="AD279" s="1" t="str">
        <f>IF($A279="","",(VLOOKUP($A279,ACOUSTICS_COMBINED!$B$3:$AQ$501,40,FALSE)))</f>
        <v/>
      </c>
      <c r="AE279" s="1" t="str">
        <f>IF($A279="","",(VLOOKUP($A279,ACOUSTICS_COMBINED!$B$3:$AQ$501,41,FALSE)))</f>
        <v/>
      </c>
      <c r="AF279" s="1" t="str">
        <f>IF($A279="","",(VLOOKUP($A279,ACOUSTICS_COMBINED!$B$3:$AQ$501,42,FALSE)))</f>
        <v/>
      </c>
      <c r="AG279" s="27" t="str">
        <f>IF($A279="","",(VLOOKUP($A279,ACOUSTIC_PIVOT_TABLE!$B$4:$AO$500,2,FALSE)))</f>
        <v/>
      </c>
      <c r="AH279" s="27" t="str">
        <f>IF($A279="","",(VLOOKUP($A279,ACOUSTIC_PIVOT_TABLE!$B$4:$AO$500,3,FALSE)))</f>
        <v/>
      </c>
      <c r="AI279" s="27" t="str">
        <f>IF($A279="","",(VLOOKUP($A279,ACOUSTIC_PIVOT_TABLE!$B$4:$AO$500,4,FALSE)))</f>
        <v/>
      </c>
      <c r="AJ279" s="27" t="str">
        <f>IF($A279="","",(VLOOKUP($A279,ACOUSTIC_PIVOT_TABLE!$B$4:$AO$500,5,FALSE)))</f>
        <v/>
      </c>
      <c r="AK279" s="27" t="str">
        <f>IF($A279="","",(VLOOKUP($A279,ACOUSTIC_PIVOT_TABLE!$B$4:$AO$500,6,FALSE)))</f>
        <v/>
      </c>
      <c r="AL279" s="27" t="str">
        <f>IF($A279="","",(VLOOKUP($A279,ACOUSTIC_PIVOT_TABLE!$B$4:$AO$500,7,FALSE)))</f>
        <v/>
      </c>
      <c r="AM279" s="27" t="str">
        <f>IF($A279="","",(VLOOKUP($A279,ACOUSTIC_PIVOT_TABLE!$B$4:$AO$500,8,FALSE)))</f>
        <v/>
      </c>
      <c r="AN279" s="27" t="str">
        <f>IF($A279="","",(VLOOKUP($A279,ACOUSTIC_PIVOT_TABLE!$B$4:$AO$500,9,FALSE)))</f>
        <v/>
      </c>
      <c r="AO279" s="27" t="str">
        <f>IF($A279="","",(VLOOKUP($A279,ACOUSTIC_PIVOT_TABLE!$B$4:$AO$500,10,FALSE)))</f>
        <v/>
      </c>
      <c r="AP279" s="27" t="str">
        <f>IF($A279="","",(VLOOKUP($A279,ACOUSTIC_PIVOT_TABLE!$B$4:$AO$500,11,FALSE)))</f>
        <v/>
      </c>
      <c r="AQ279" s="27" t="str">
        <f>IF($A279="","",(VLOOKUP($A279,ACOUSTIC_PIVOT_TABLE!$B$4:$AO$500,12,FALSE)))</f>
        <v/>
      </c>
      <c r="AR279" s="27" t="str">
        <f>IF($A279="","",(VLOOKUP($A279,ACOUSTIC_PIVOT_TABLE!$B$4:$AO$500,13,FALSE)))</f>
        <v/>
      </c>
      <c r="AS279" s="27" t="str">
        <f>IF($A279="","",(VLOOKUP($A279,ACOUSTIC_PIVOT_TABLE!$B$4:$AO$500,14,FALSE)))</f>
        <v/>
      </c>
      <c r="AT279" s="27" t="str">
        <f>IF($A279="","",(VLOOKUP($A279,ACOUSTIC_PIVOT_TABLE!$B$4:$AO$500,15,FALSE)))</f>
        <v/>
      </c>
      <c r="AU279" s="27" t="str">
        <f>IF($A279="","",(VLOOKUP($A279,ACOUSTIC_PIVOT_TABLE!$B$4:$AO$500,16,FALSE)))</f>
        <v/>
      </c>
      <c r="AV279" s="27" t="str">
        <f>IF($A279="","",(VLOOKUP($A279,ACOUSTIC_PIVOT_TABLE!$B$4:$AO$500,17,FALSE)))</f>
        <v/>
      </c>
      <c r="AW279" s="27" t="str">
        <f>IF($A279="","",(VLOOKUP($A279,ACOUSTIC_PIVOT_TABLE!$B$4:$AO$500,18,FALSE)))</f>
        <v/>
      </c>
      <c r="AX279" s="27" t="str">
        <f>IF($A279="","",(VLOOKUP($A279,ACOUSTIC_PIVOT_TABLE!$B$4:$AO$500,19,FALSE)))</f>
        <v/>
      </c>
      <c r="AY279" s="27" t="str">
        <f>IF($A279="","",(VLOOKUP($A279,ACOUSTIC_PIVOT_TABLE!$B$4:$AO$500,20,FALSE)))</f>
        <v/>
      </c>
      <c r="AZ279" s="27" t="str">
        <f>IF($A279="","",(VLOOKUP($A279,ACOUSTIC_PIVOT_TABLE!$B$4:$AO$500,21,FALSE)))</f>
        <v/>
      </c>
      <c r="BA279" s="27" t="str">
        <f>IF($A279="","",(VLOOKUP($A279,ACOUSTIC_PIVOT_TABLE!$B$4:$AO$500,22,FALSE)))</f>
        <v/>
      </c>
      <c r="BB279" s="27" t="str">
        <f>IF($A279="","",(VLOOKUP($A279,ACOUSTIC_PIVOT_TABLE!$B$4:$AO$500,23,FALSE)))</f>
        <v/>
      </c>
      <c r="BC279" s="27" t="str">
        <f>IF($A279="","",(VLOOKUP($A279,ACOUSTIC_PIVOT_TABLE!$B$4:$AO$500,24,FALSE)))</f>
        <v/>
      </c>
      <c r="BD279" s="27" t="str">
        <f>IF($A279="","",(VLOOKUP($A279,ACOUSTIC_PIVOT_TABLE!$B$4:$AO$500,25,FALSE)))</f>
        <v/>
      </c>
      <c r="BE279" s="27" t="str">
        <f>IF($A279="","",(VLOOKUP($A279,ACOUSTIC_PIVOT_TABLE!$B$4:$AO$500,26,FALSE)))</f>
        <v/>
      </c>
      <c r="BF279" s="27" t="str">
        <f>IF($A279="","",(VLOOKUP($A279,ACOUSTIC_PIVOT_TABLE!$B$4:$AO$500,27,FALSE)))</f>
        <v/>
      </c>
      <c r="BG279" s="27" t="str">
        <f>IF($A279="","",(VLOOKUP($A279,ACOUSTIC_PIVOT_TABLE!$B$4:$AO$500,28,FALSE)))</f>
        <v/>
      </c>
      <c r="BH279" s="27" t="str">
        <f>IF($A279="","",(VLOOKUP($A279,ACOUSTIC_PIVOT_TABLE!$B$4:$AO$500,29,FALSE)))</f>
        <v/>
      </c>
      <c r="BI279" s="27" t="str">
        <f>IF($A279="","",(VLOOKUP($A279,ACOUSTIC_PIVOT_TABLE!$B$4:$AO$500,30,FALSE)))</f>
        <v/>
      </c>
      <c r="BJ279" s="27" t="str">
        <f>IF($A279="","",(VLOOKUP($A279,ACOUSTIC_PIVOT_TABLE!$B$4:$AO$500,31,FALSE)))</f>
        <v/>
      </c>
      <c r="BK279" s="27" t="str">
        <f>IF($A279="","",(VLOOKUP($A279,ACOUSTIC_PIVOT_TABLE!$B$4:$AO$500,32,FALSE)))</f>
        <v/>
      </c>
      <c r="BL279" s="27" t="str">
        <f>IF($A279="","",(VLOOKUP($A279,ACOUSTIC_PIVOT_TABLE!$B$4:$AO$500,33,FALSE)))</f>
        <v/>
      </c>
      <c r="BM279" s="27" t="str">
        <f>IF($A279="","",(VLOOKUP($A279,ACOUSTIC_PIVOT_TABLE!$B$4:$AO$500,34,FALSE)))</f>
        <v/>
      </c>
      <c r="BN279" s="27" t="str">
        <f>IF($A279="","",(VLOOKUP($A279,ACOUSTIC_PIVOT_TABLE!$B$4:$AO$500,35,FALSE)))</f>
        <v/>
      </c>
      <c r="BO279" s="27" t="str">
        <f>IF($A279="","",(VLOOKUP($A279,ACOUSTIC_PIVOT_TABLE!$B$4:$AO$500,36,FALSE)))</f>
        <v/>
      </c>
      <c r="BP279" s="27" t="str">
        <f>IF($A279="","",(VLOOKUP($A279,ACOUSTIC_PIVOT_TABLE!$B$4:$AO$500,37,FALSE)))</f>
        <v/>
      </c>
      <c r="BQ279" s="27" t="str">
        <f>IF($A279="","",(VLOOKUP($A279,ACOUSTIC_PIVOT_TABLE!$B$4:$AO$500,38,FALSE)))</f>
        <v/>
      </c>
      <c r="BR279" s="27" t="str">
        <f>IF($A279="","",(VLOOKUP($A279,ACOUSTIC_PIVOT_TABLE!$B$4:$AO$500,39,FALSE)))</f>
        <v/>
      </c>
      <c r="BS279" s="27" t="str">
        <f>IF($A279="","",(VLOOKUP($A279,ACOUSTIC_PIVOT_TABLE!$B$4:$AO$500,40,FALSE)))</f>
        <v/>
      </c>
    </row>
    <row r="280" spans="1:71" x14ac:dyDescent="0.25">
      <c r="A280" s="1" t="str">
        <f>IF(ACOUSTIC_PIVOT_TABLE!B282 = 0, "",ACOUSTIC_PIVOT_TABLE!B282)</f>
        <v/>
      </c>
      <c r="B280" s="1" t="str">
        <f>IF($A280="","",(VLOOKUP($A280,ACOUSTICS_COMBINED!$B$3:$AQ$501,21,FALSE)))</f>
        <v/>
      </c>
      <c r="C280" s="1" t="str">
        <f>IF($A280="","",(VLOOKUP($A280,ACOUSTICS_COMBINED!$B$3:$AQ$501,22,FALSE)))</f>
        <v/>
      </c>
      <c r="D280" s="1" t="str">
        <f>IF($A280="","",(VLOOKUP($A280,ACOUSTICS_COMBINED!$B$3:$AQ$501,12,FALSE)))</f>
        <v/>
      </c>
      <c r="E280" s="1" t="str">
        <f>IF($A280="","",(VLOOKUP($A280,ACOUSTICS_COMBINED!$B$3:$AQ$501,13,FALSE)))</f>
        <v/>
      </c>
      <c r="F280" s="1" t="str">
        <f>IF($A280="","",(VLOOKUP($A280,ACOUSTICS_COMBINED!$B$3:$AQ$501,14,FALSE)))</f>
        <v/>
      </c>
      <c r="G280" s="1" t="str">
        <f>IF($A280="","",(VLOOKUP($A280,ACOUSTICS_COMBINED!$B$3:$AQ$501,23,FALSE)))</f>
        <v/>
      </c>
      <c r="H280" s="1" t="str">
        <f>IF($A280="","",(VLOOKUP($A280,ACOUSTICS_COMBINED!$B$3:$AQ$501,24,FALSE)))</f>
        <v/>
      </c>
      <c r="I280" s="1" t="str">
        <f>IF($A280="","",(VLOOKUP($A280,ACOUSTICS_COMBINED!$B$3:$AQ$501,15,FALSE)))</f>
        <v/>
      </c>
      <c r="J280" s="1" t="str">
        <f>IF($A280="","",(VLOOKUP($A280,ACOUSTICS_COMBINED!$B$3:$AQ$501,16,FALSE)))</f>
        <v/>
      </c>
      <c r="K280" s="1" t="str">
        <f>IF($A280="","",(VLOOKUP($A280,ACOUSTICS_COMBINED!$B$3:$AQ$501,17,FALSE)))</f>
        <v/>
      </c>
      <c r="L280" s="1" t="str">
        <f>IF($A280="","",(VLOOKUP($A280,ACOUSTICS_COMBINED!$B$3:$AQ$501,18,FALSE)))</f>
        <v/>
      </c>
      <c r="M280" s="1" t="str">
        <f>IF($A280="","",(VLOOKUP($A280,ACOUSTICS_COMBINED!$B$3:$AQ$501,25,FALSE)))</f>
        <v/>
      </c>
      <c r="N280" s="16" t="str">
        <f>IF($A280="","",(VLOOKUP($A280,ACOUSTICS_COMBINED!$B$3:$AQ$501,19,FALSE)))</f>
        <v/>
      </c>
      <c r="O280" s="16" t="str">
        <f>IF($A280="","",(VLOOKUP($A280,ACOUSTICS_COMBINED!$B$3:$AQ$501,20,FALSE)))</f>
        <v/>
      </c>
      <c r="P280" s="1" t="str">
        <f>IF($A280="","",(VLOOKUP($A280,ACOUSTICS_COMBINED!$B$3:$AQ$501,26,FALSE)))</f>
        <v/>
      </c>
      <c r="Q280" s="1" t="str">
        <f>IF($A280="","",(VLOOKUP($A280,ACOUSTICS_COMBINED!$B$3:$AQ$501,27,FALSE)))</f>
        <v/>
      </c>
      <c r="R280" s="1" t="str">
        <f>IF($A280="","",(VLOOKUP($A280,ACOUSTICS_COMBINED!$B$3:$AQ$501,28,FALSE)))</f>
        <v/>
      </c>
      <c r="S280" s="1" t="str">
        <f>IF($A280="","",(VLOOKUP($A280,ACOUSTICS_COMBINED!$B$3:$AQ$501,29,FALSE)))</f>
        <v/>
      </c>
      <c r="T280" s="1" t="str">
        <f>IF($A280="","",(VLOOKUP($A280,ACOUSTICS_COMBINED!$B$3:$AQ$501,30,FALSE)))</f>
        <v/>
      </c>
      <c r="U280" s="1" t="str">
        <f>IF($A280="","",(VLOOKUP($A280,ACOUSTICS_COMBINED!$B$3:$AQ$501,31,FALSE)))</f>
        <v/>
      </c>
      <c r="V280" s="1" t="str">
        <f>IF($A280="","",(VLOOKUP($A280,ACOUSTICS_COMBINED!$B$3:$AQ$501,32,FALSE)))</f>
        <v/>
      </c>
      <c r="W280" s="1" t="str">
        <f>IF($A280="","",(VLOOKUP($A280,ACOUSTICS_COMBINED!$B$3:$AQ$501,33,FALSE)))</f>
        <v/>
      </c>
      <c r="X280" s="1" t="str">
        <f>IF($A280="","",(VLOOKUP($A280,ACOUSTICS_COMBINED!$B$3:$AQ$501,34,FALSE)))</f>
        <v/>
      </c>
      <c r="Y280" s="1" t="str">
        <f>IF($A280="","",(VLOOKUP($A280,ACOUSTICS_COMBINED!$B$3:$AQ$501,35,FALSE)))</f>
        <v/>
      </c>
      <c r="Z280" s="1" t="str">
        <f>IF($A280="","",(VLOOKUP($A280,ACOUSTICS_COMBINED!$B$3:$AQ$501,36,FALSE)))</f>
        <v/>
      </c>
      <c r="AA280" s="1" t="str">
        <f>IF($A280="","",(VLOOKUP($A280,ACOUSTICS_COMBINED!$B$3:$AQ$501,37,FALSE)))</f>
        <v/>
      </c>
      <c r="AB280" s="1" t="str">
        <f>IF($A280="","",(VLOOKUP($A280,ACOUSTICS_COMBINED!$B$3:$AQ$501,38,FALSE)))</f>
        <v/>
      </c>
      <c r="AC280" s="1" t="str">
        <f>IF($A280="","",(VLOOKUP($A280,ACOUSTICS_COMBINED!$B$3:$AQ$501,39,FALSE)))</f>
        <v/>
      </c>
      <c r="AD280" s="1" t="str">
        <f>IF($A280="","",(VLOOKUP($A280,ACOUSTICS_COMBINED!$B$3:$AQ$501,40,FALSE)))</f>
        <v/>
      </c>
      <c r="AE280" s="1" t="str">
        <f>IF($A280="","",(VLOOKUP($A280,ACOUSTICS_COMBINED!$B$3:$AQ$501,41,FALSE)))</f>
        <v/>
      </c>
      <c r="AF280" s="1" t="str">
        <f>IF($A280="","",(VLOOKUP($A280,ACOUSTICS_COMBINED!$B$3:$AQ$501,42,FALSE)))</f>
        <v/>
      </c>
      <c r="AG280" s="27" t="str">
        <f>IF($A280="","",(VLOOKUP($A280,ACOUSTIC_PIVOT_TABLE!$B$4:$AO$500,2,FALSE)))</f>
        <v/>
      </c>
      <c r="AH280" s="27" t="str">
        <f>IF($A280="","",(VLOOKUP($A280,ACOUSTIC_PIVOT_TABLE!$B$4:$AO$500,3,FALSE)))</f>
        <v/>
      </c>
      <c r="AI280" s="27" t="str">
        <f>IF($A280="","",(VLOOKUP($A280,ACOUSTIC_PIVOT_TABLE!$B$4:$AO$500,4,FALSE)))</f>
        <v/>
      </c>
      <c r="AJ280" s="27" t="str">
        <f>IF($A280="","",(VLOOKUP($A280,ACOUSTIC_PIVOT_TABLE!$B$4:$AO$500,5,FALSE)))</f>
        <v/>
      </c>
      <c r="AK280" s="27" t="str">
        <f>IF($A280="","",(VLOOKUP($A280,ACOUSTIC_PIVOT_TABLE!$B$4:$AO$500,6,FALSE)))</f>
        <v/>
      </c>
      <c r="AL280" s="27" t="str">
        <f>IF($A280="","",(VLOOKUP($A280,ACOUSTIC_PIVOT_TABLE!$B$4:$AO$500,7,FALSE)))</f>
        <v/>
      </c>
      <c r="AM280" s="27" t="str">
        <f>IF($A280="","",(VLOOKUP($A280,ACOUSTIC_PIVOT_TABLE!$B$4:$AO$500,8,FALSE)))</f>
        <v/>
      </c>
      <c r="AN280" s="27" t="str">
        <f>IF($A280="","",(VLOOKUP($A280,ACOUSTIC_PIVOT_TABLE!$B$4:$AO$500,9,FALSE)))</f>
        <v/>
      </c>
      <c r="AO280" s="27" t="str">
        <f>IF($A280="","",(VLOOKUP($A280,ACOUSTIC_PIVOT_TABLE!$B$4:$AO$500,10,FALSE)))</f>
        <v/>
      </c>
      <c r="AP280" s="27" t="str">
        <f>IF($A280="","",(VLOOKUP($A280,ACOUSTIC_PIVOT_TABLE!$B$4:$AO$500,11,FALSE)))</f>
        <v/>
      </c>
      <c r="AQ280" s="27" t="str">
        <f>IF($A280="","",(VLOOKUP($A280,ACOUSTIC_PIVOT_TABLE!$B$4:$AO$500,12,FALSE)))</f>
        <v/>
      </c>
      <c r="AR280" s="27" t="str">
        <f>IF($A280="","",(VLOOKUP($A280,ACOUSTIC_PIVOT_TABLE!$B$4:$AO$500,13,FALSE)))</f>
        <v/>
      </c>
      <c r="AS280" s="27" t="str">
        <f>IF($A280="","",(VLOOKUP($A280,ACOUSTIC_PIVOT_TABLE!$B$4:$AO$500,14,FALSE)))</f>
        <v/>
      </c>
      <c r="AT280" s="27" t="str">
        <f>IF($A280="","",(VLOOKUP($A280,ACOUSTIC_PIVOT_TABLE!$B$4:$AO$500,15,FALSE)))</f>
        <v/>
      </c>
      <c r="AU280" s="27" t="str">
        <f>IF($A280="","",(VLOOKUP($A280,ACOUSTIC_PIVOT_TABLE!$B$4:$AO$500,16,FALSE)))</f>
        <v/>
      </c>
      <c r="AV280" s="27" t="str">
        <f>IF($A280="","",(VLOOKUP($A280,ACOUSTIC_PIVOT_TABLE!$B$4:$AO$500,17,FALSE)))</f>
        <v/>
      </c>
      <c r="AW280" s="27" t="str">
        <f>IF($A280="","",(VLOOKUP($A280,ACOUSTIC_PIVOT_TABLE!$B$4:$AO$500,18,FALSE)))</f>
        <v/>
      </c>
      <c r="AX280" s="27" t="str">
        <f>IF($A280="","",(VLOOKUP($A280,ACOUSTIC_PIVOT_TABLE!$B$4:$AO$500,19,FALSE)))</f>
        <v/>
      </c>
      <c r="AY280" s="27" t="str">
        <f>IF($A280="","",(VLOOKUP($A280,ACOUSTIC_PIVOT_TABLE!$B$4:$AO$500,20,FALSE)))</f>
        <v/>
      </c>
      <c r="AZ280" s="27" t="str">
        <f>IF($A280="","",(VLOOKUP($A280,ACOUSTIC_PIVOT_TABLE!$B$4:$AO$500,21,FALSE)))</f>
        <v/>
      </c>
      <c r="BA280" s="27" t="str">
        <f>IF($A280="","",(VLOOKUP($A280,ACOUSTIC_PIVOT_TABLE!$B$4:$AO$500,22,FALSE)))</f>
        <v/>
      </c>
      <c r="BB280" s="27" t="str">
        <f>IF($A280="","",(VLOOKUP($A280,ACOUSTIC_PIVOT_TABLE!$B$4:$AO$500,23,FALSE)))</f>
        <v/>
      </c>
      <c r="BC280" s="27" t="str">
        <f>IF($A280="","",(VLOOKUP($A280,ACOUSTIC_PIVOT_TABLE!$B$4:$AO$500,24,FALSE)))</f>
        <v/>
      </c>
      <c r="BD280" s="27" t="str">
        <f>IF($A280="","",(VLOOKUP($A280,ACOUSTIC_PIVOT_TABLE!$B$4:$AO$500,25,FALSE)))</f>
        <v/>
      </c>
      <c r="BE280" s="27" t="str">
        <f>IF($A280="","",(VLOOKUP($A280,ACOUSTIC_PIVOT_TABLE!$B$4:$AO$500,26,FALSE)))</f>
        <v/>
      </c>
      <c r="BF280" s="27" t="str">
        <f>IF($A280="","",(VLOOKUP($A280,ACOUSTIC_PIVOT_TABLE!$B$4:$AO$500,27,FALSE)))</f>
        <v/>
      </c>
      <c r="BG280" s="27" t="str">
        <f>IF($A280="","",(VLOOKUP($A280,ACOUSTIC_PIVOT_TABLE!$B$4:$AO$500,28,FALSE)))</f>
        <v/>
      </c>
      <c r="BH280" s="27" t="str">
        <f>IF($A280="","",(VLOOKUP($A280,ACOUSTIC_PIVOT_TABLE!$B$4:$AO$500,29,FALSE)))</f>
        <v/>
      </c>
      <c r="BI280" s="27" t="str">
        <f>IF($A280="","",(VLOOKUP($A280,ACOUSTIC_PIVOT_TABLE!$B$4:$AO$500,30,FALSE)))</f>
        <v/>
      </c>
      <c r="BJ280" s="27" t="str">
        <f>IF($A280="","",(VLOOKUP($A280,ACOUSTIC_PIVOT_TABLE!$B$4:$AO$500,31,FALSE)))</f>
        <v/>
      </c>
      <c r="BK280" s="27" t="str">
        <f>IF($A280="","",(VLOOKUP($A280,ACOUSTIC_PIVOT_TABLE!$B$4:$AO$500,32,FALSE)))</f>
        <v/>
      </c>
      <c r="BL280" s="27" t="str">
        <f>IF($A280="","",(VLOOKUP($A280,ACOUSTIC_PIVOT_TABLE!$B$4:$AO$500,33,FALSE)))</f>
        <v/>
      </c>
      <c r="BM280" s="27" t="str">
        <f>IF($A280="","",(VLOOKUP($A280,ACOUSTIC_PIVOT_TABLE!$B$4:$AO$500,34,FALSE)))</f>
        <v/>
      </c>
      <c r="BN280" s="27" t="str">
        <f>IF($A280="","",(VLOOKUP($A280,ACOUSTIC_PIVOT_TABLE!$B$4:$AO$500,35,FALSE)))</f>
        <v/>
      </c>
      <c r="BO280" s="27" t="str">
        <f>IF($A280="","",(VLOOKUP($A280,ACOUSTIC_PIVOT_TABLE!$B$4:$AO$500,36,FALSE)))</f>
        <v/>
      </c>
      <c r="BP280" s="27" t="str">
        <f>IF($A280="","",(VLOOKUP($A280,ACOUSTIC_PIVOT_TABLE!$B$4:$AO$500,37,FALSE)))</f>
        <v/>
      </c>
      <c r="BQ280" s="27" t="str">
        <f>IF($A280="","",(VLOOKUP($A280,ACOUSTIC_PIVOT_TABLE!$B$4:$AO$500,38,FALSE)))</f>
        <v/>
      </c>
      <c r="BR280" s="27" t="str">
        <f>IF($A280="","",(VLOOKUP($A280,ACOUSTIC_PIVOT_TABLE!$B$4:$AO$500,39,FALSE)))</f>
        <v/>
      </c>
      <c r="BS280" s="27" t="str">
        <f>IF($A280="","",(VLOOKUP($A280,ACOUSTIC_PIVOT_TABLE!$B$4:$AO$500,40,FALSE)))</f>
        <v/>
      </c>
    </row>
    <row r="281" spans="1:71" x14ac:dyDescent="0.25">
      <c r="A281" s="1" t="str">
        <f>IF(ACOUSTIC_PIVOT_TABLE!B283 = 0, "",ACOUSTIC_PIVOT_TABLE!B283)</f>
        <v/>
      </c>
      <c r="B281" s="1" t="str">
        <f>IF($A281="","",(VLOOKUP($A281,ACOUSTICS_COMBINED!$B$3:$AQ$501,21,FALSE)))</f>
        <v/>
      </c>
      <c r="C281" s="1" t="str">
        <f>IF($A281="","",(VLOOKUP($A281,ACOUSTICS_COMBINED!$B$3:$AQ$501,22,FALSE)))</f>
        <v/>
      </c>
      <c r="D281" s="1" t="str">
        <f>IF($A281="","",(VLOOKUP($A281,ACOUSTICS_COMBINED!$B$3:$AQ$501,12,FALSE)))</f>
        <v/>
      </c>
      <c r="E281" s="1" t="str">
        <f>IF($A281="","",(VLOOKUP($A281,ACOUSTICS_COMBINED!$B$3:$AQ$501,13,FALSE)))</f>
        <v/>
      </c>
      <c r="F281" s="1" t="str">
        <f>IF($A281="","",(VLOOKUP($A281,ACOUSTICS_COMBINED!$B$3:$AQ$501,14,FALSE)))</f>
        <v/>
      </c>
      <c r="G281" s="1" t="str">
        <f>IF($A281="","",(VLOOKUP($A281,ACOUSTICS_COMBINED!$B$3:$AQ$501,23,FALSE)))</f>
        <v/>
      </c>
      <c r="H281" s="1" t="str">
        <f>IF($A281="","",(VLOOKUP($A281,ACOUSTICS_COMBINED!$B$3:$AQ$501,24,FALSE)))</f>
        <v/>
      </c>
      <c r="I281" s="1" t="str">
        <f>IF($A281="","",(VLOOKUP($A281,ACOUSTICS_COMBINED!$B$3:$AQ$501,15,FALSE)))</f>
        <v/>
      </c>
      <c r="J281" s="1" t="str">
        <f>IF($A281="","",(VLOOKUP($A281,ACOUSTICS_COMBINED!$B$3:$AQ$501,16,FALSE)))</f>
        <v/>
      </c>
      <c r="K281" s="1" t="str">
        <f>IF($A281="","",(VLOOKUP($A281,ACOUSTICS_COMBINED!$B$3:$AQ$501,17,FALSE)))</f>
        <v/>
      </c>
      <c r="L281" s="1" t="str">
        <f>IF($A281="","",(VLOOKUP($A281,ACOUSTICS_COMBINED!$B$3:$AQ$501,18,FALSE)))</f>
        <v/>
      </c>
      <c r="M281" s="1" t="str">
        <f>IF($A281="","",(VLOOKUP($A281,ACOUSTICS_COMBINED!$B$3:$AQ$501,25,FALSE)))</f>
        <v/>
      </c>
      <c r="N281" s="16" t="str">
        <f>IF($A281="","",(VLOOKUP($A281,ACOUSTICS_COMBINED!$B$3:$AQ$501,19,FALSE)))</f>
        <v/>
      </c>
      <c r="O281" s="16" t="str">
        <f>IF($A281="","",(VLOOKUP($A281,ACOUSTICS_COMBINED!$B$3:$AQ$501,20,FALSE)))</f>
        <v/>
      </c>
      <c r="P281" s="1" t="str">
        <f>IF($A281="","",(VLOOKUP($A281,ACOUSTICS_COMBINED!$B$3:$AQ$501,26,FALSE)))</f>
        <v/>
      </c>
      <c r="Q281" s="1" t="str">
        <f>IF($A281="","",(VLOOKUP($A281,ACOUSTICS_COMBINED!$B$3:$AQ$501,27,FALSE)))</f>
        <v/>
      </c>
      <c r="R281" s="1" t="str">
        <f>IF($A281="","",(VLOOKUP($A281,ACOUSTICS_COMBINED!$B$3:$AQ$501,28,FALSE)))</f>
        <v/>
      </c>
      <c r="S281" s="1" t="str">
        <f>IF($A281="","",(VLOOKUP($A281,ACOUSTICS_COMBINED!$B$3:$AQ$501,29,FALSE)))</f>
        <v/>
      </c>
      <c r="T281" s="1" t="str">
        <f>IF($A281="","",(VLOOKUP($A281,ACOUSTICS_COMBINED!$B$3:$AQ$501,30,FALSE)))</f>
        <v/>
      </c>
      <c r="U281" s="1" t="str">
        <f>IF($A281="","",(VLOOKUP($A281,ACOUSTICS_COMBINED!$B$3:$AQ$501,31,FALSE)))</f>
        <v/>
      </c>
      <c r="V281" s="1" t="str">
        <f>IF($A281="","",(VLOOKUP($A281,ACOUSTICS_COMBINED!$B$3:$AQ$501,32,FALSE)))</f>
        <v/>
      </c>
      <c r="W281" s="1" t="str">
        <f>IF($A281="","",(VLOOKUP($A281,ACOUSTICS_COMBINED!$B$3:$AQ$501,33,FALSE)))</f>
        <v/>
      </c>
      <c r="X281" s="1" t="str">
        <f>IF($A281="","",(VLOOKUP($A281,ACOUSTICS_COMBINED!$B$3:$AQ$501,34,FALSE)))</f>
        <v/>
      </c>
      <c r="Y281" s="1" t="str">
        <f>IF($A281="","",(VLOOKUP($A281,ACOUSTICS_COMBINED!$B$3:$AQ$501,35,FALSE)))</f>
        <v/>
      </c>
      <c r="Z281" s="1" t="str">
        <f>IF($A281="","",(VLOOKUP($A281,ACOUSTICS_COMBINED!$B$3:$AQ$501,36,FALSE)))</f>
        <v/>
      </c>
      <c r="AA281" s="1" t="str">
        <f>IF($A281="","",(VLOOKUP($A281,ACOUSTICS_COMBINED!$B$3:$AQ$501,37,FALSE)))</f>
        <v/>
      </c>
      <c r="AB281" s="1" t="str">
        <f>IF($A281="","",(VLOOKUP($A281,ACOUSTICS_COMBINED!$B$3:$AQ$501,38,FALSE)))</f>
        <v/>
      </c>
      <c r="AC281" s="1" t="str">
        <f>IF($A281="","",(VLOOKUP($A281,ACOUSTICS_COMBINED!$B$3:$AQ$501,39,FALSE)))</f>
        <v/>
      </c>
      <c r="AD281" s="1" t="str">
        <f>IF($A281="","",(VLOOKUP($A281,ACOUSTICS_COMBINED!$B$3:$AQ$501,40,FALSE)))</f>
        <v/>
      </c>
      <c r="AE281" s="1" t="str">
        <f>IF($A281="","",(VLOOKUP($A281,ACOUSTICS_COMBINED!$B$3:$AQ$501,41,FALSE)))</f>
        <v/>
      </c>
      <c r="AF281" s="1" t="str">
        <f>IF($A281="","",(VLOOKUP($A281,ACOUSTICS_COMBINED!$B$3:$AQ$501,42,FALSE)))</f>
        <v/>
      </c>
      <c r="AG281" s="27" t="str">
        <f>IF($A281="","",(VLOOKUP($A281,ACOUSTIC_PIVOT_TABLE!$B$4:$AO$500,2,FALSE)))</f>
        <v/>
      </c>
      <c r="AH281" s="27" t="str">
        <f>IF($A281="","",(VLOOKUP($A281,ACOUSTIC_PIVOT_TABLE!$B$4:$AO$500,3,FALSE)))</f>
        <v/>
      </c>
      <c r="AI281" s="27" t="str">
        <f>IF($A281="","",(VLOOKUP($A281,ACOUSTIC_PIVOT_TABLE!$B$4:$AO$500,4,FALSE)))</f>
        <v/>
      </c>
      <c r="AJ281" s="27" t="str">
        <f>IF($A281="","",(VLOOKUP($A281,ACOUSTIC_PIVOT_TABLE!$B$4:$AO$500,5,FALSE)))</f>
        <v/>
      </c>
      <c r="AK281" s="27" t="str">
        <f>IF($A281="","",(VLOOKUP($A281,ACOUSTIC_PIVOT_TABLE!$B$4:$AO$500,6,FALSE)))</f>
        <v/>
      </c>
      <c r="AL281" s="27" t="str">
        <f>IF($A281="","",(VLOOKUP($A281,ACOUSTIC_PIVOT_TABLE!$B$4:$AO$500,7,FALSE)))</f>
        <v/>
      </c>
      <c r="AM281" s="27" t="str">
        <f>IF($A281="","",(VLOOKUP($A281,ACOUSTIC_PIVOT_TABLE!$B$4:$AO$500,8,FALSE)))</f>
        <v/>
      </c>
      <c r="AN281" s="27" t="str">
        <f>IF($A281="","",(VLOOKUP($A281,ACOUSTIC_PIVOT_TABLE!$B$4:$AO$500,9,FALSE)))</f>
        <v/>
      </c>
      <c r="AO281" s="27" t="str">
        <f>IF($A281="","",(VLOOKUP($A281,ACOUSTIC_PIVOT_TABLE!$B$4:$AO$500,10,FALSE)))</f>
        <v/>
      </c>
      <c r="AP281" s="27" t="str">
        <f>IF($A281="","",(VLOOKUP($A281,ACOUSTIC_PIVOT_TABLE!$B$4:$AO$500,11,FALSE)))</f>
        <v/>
      </c>
      <c r="AQ281" s="27" t="str">
        <f>IF($A281="","",(VLOOKUP($A281,ACOUSTIC_PIVOT_TABLE!$B$4:$AO$500,12,FALSE)))</f>
        <v/>
      </c>
      <c r="AR281" s="27" t="str">
        <f>IF($A281="","",(VLOOKUP($A281,ACOUSTIC_PIVOT_TABLE!$B$4:$AO$500,13,FALSE)))</f>
        <v/>
      </c>
      <c r="AS281" s="27" t="str">
        <f>IF($A281="","",(VLOOKUP($A281,ACOUSTIC_PIVOT_TABLE!$B$4:$AO$500,14,FALSE)))</f>
        <v/>
      </c>
      <c r="AT281" s="27" t="str">
        <f>IF($A281="","",(VLOOKUP($A281,ACOUSTIC_PIVOT_TABLE!$B$4:$AO$500,15,FALSE)))</f>
        <v/>
      </c>
      <c r="AU281" s="27" t="str">
        <f>IF($A281="","",(VLOOKUP($A281,ACOUSTIC_PIVOT_TABLE!$B$4:$AO$500,16,FALSE)))</f>
        <v/>
      </c>
      <c r="AV281" s="27" t="str">
        <f>IF($A281="","",(VLOOKUP($A281,ACOUSTIC_PIVOT_TABLE!$B$4:$AO$500,17,FALSE)))</f>
        <v/>
      </c>
      <c r="AW281" s="27" t="str">
        <f>IF($A281="","",(VLOOKUP($A281,ACOUSTIC_PIVOT_TABLE!$B$4:$AO$500,18,FALSE)))</f>
        <v/>
      </c>
      <c r="AX281" s="27" t="str">
        <f>IF($A281="","",(VLOOKUP($A281,ACOUSTIC_PIVOT_TABLE!$B$4:$AO$500,19,FALSE)))</f>
        <v/>
      </c>
      <c r="AY281" s="27" t="str">
        <f>IF($A281="","",(VLOOKUP($A281,ACOUSTIC_PIVOT_TABLE!$B$4:$AO$500,20,FALSE)))</f>
        <v/>
      </c>
      <c r="AZ281" s="27" t="str">
        <f>IF($A281="","",(VLOOKUP($A281,ACOUSTIC_PIVOT_TABLE!$B$4:$AO$500,21,FALSE)))</f>
        <v/>
      </c>
      <c r="BA281" s="27" t="str">
        <f>IF($A281="","",(VLOOKUP($A281,ACOUSTIC_PIVOT_TABLE!$B$4:$AO$500,22,FALSE)))</f>
        <v/>
      </c>
      <c r="BB281" s="27" t="str">
        <f>IF($A281="","",(VLOOKUP($A281,ACOUSTIC_PIVOT_TABLE!$B$4:$AO$500,23,FALSE)))</f>
        <v/>
      </c>
      <c r="BC281" s="27" t="str">
        <f>IF($A281="","",(VLOOKUP($A281,ACOUSTIC_PIVOT_TABLE!$B$4:$AO$500,24,FALSE)))</f>
        <v/>
      </c>
      <c r="BD281" s="27" t="str">
        <f>IF($A281="","",(VLOOKUP($A281,ACOUSTIC_PIVOT_TABLE!$B$4:$AO$500,25,FALSE)))</f>
        <v/>
      </c>
      <c r="BE281" s="27" t="str">
        <f>IF($A281="","",(VLOOKUP($A281,ACOUSTIC_PIVOT_TABLE!$B$4:$AO$500,26,FALSE)))</f>
        <v/>
      </c>
      <c r="BF281" s="27" t="str">
        <f>IF($A281="","",(VLOOKUP($A281,ACOUSTIC_PIVOT_TABLE!$B$4:$AO$500,27,FALSE)))</f>
        <v/>
      </c>
      <c r="BG281" s="27" t="str">
        <f>IF($A281="","",(VLOOKUP($A281,ACOUSTIC_PIVOT_TABLE!$B$4:$AO$500,28,FALSE)))</f>
        <v/>
      </c>
      <c r="BH281" s="27" t="str">
        <f>IF($A281="","",(VLOOKUP($A281,ACOUSTIC_PIVOT_TABLE!$B$4:$AO$500,29,FALSE)))</f>
        <v/>
      </c>
      <c r="BI281" s="27" t="str">
        <f>IF($A281="","",(VLOOKUP($A281,ACOUSTIC_PIVOT_TABLE!$B$4:$AO$500,30,FALSE)))</f>
        <v/>
      </c>
      <c r="BJ281" s="27" t="str">
        <f>IF($A281="","",(VLOOKUP($A281,ACOUSTIC_PIVOT_TABLE!$B$4:$AO$500,31,FALSE)))</f>
        <v/>
      </c>
      <c r="BK281" s="27" t="str">
        <f>IF($A281="","",(VLOOKUP($A281,ACOUSTIC_PIVOT_TABLE!$B$4:$AO$500,32,FALSE)))</f>
        <v/>
      </c>
      <c r="BL281" s="27" t="str">
        <f>IF($A281="","",(VLOOKUP($A281,ACOUSTIC_PIVOT_TABLE!$B$4:$AO$500,33,FALSE)))</f>
        <v/>
      </c>
      <c r="BM281" s="27" t="str">
        <f>IF($A281="","",(VLOOKUP($A281,ACOUSTIC_PIVOT_TABLE!$B$4:$AO$500,34,FALSE)))</f>
        <v/>
      </c>
      <c r="BN281" s="27" t="str">
        <f>IF($A281="","",(VLOOKUP($A281,ACOUSTIC_PIVOT_TABLE!$B$4:$AO$500,35,FALSE)))</f>
        <v/>
      </c>
      <c r="BO281" s="27" t="str">
        <f>IF($A281="","",(VLOOKUP($A281,ACOUSTIC_PIVOT_TABLE!$B$4:$AO$500,36,FALSE)))</f>
        <v/>
      </c>
      <c r="BP281" s="27" t="str">
        <f>IF($A281="","",(VLOOKUP($A281,ACOUSTIC_PIVOT_TABLE!$B$4:$AO$500,37,FALSE)))</f>
        <v/>
      </c>
      <c r="BQ281" s="27" t="str">
        <f>IF($A281="","",(VLOOKUP($A281,ACOUSTIC_PIVOT_TABLE!$B$4:$AO$500,38,FALSE)))</f>
        <v/>
      </c>
      <c r="BR281" s="27" t="str">
        <f>IF($A281="","",(VLOOKUP($A281,ACOUSTIC_PIVOT_TABLE!$B$4:$AO$500,39,FALSE)))</f>
        <v/>
      </c>
      <c r="BS281" s="27" t="str">
        <f>IF($A281="","",(VLOOKUP($A281,ACOUSTIC_PIVOT_TABLE!$B$4:$AO$500,40,FALSE)))</f>
        <v/>
      </c>
    </row>
    <row r="282" spans="1:71" x14ac:dyDescent="0.25">
      <c r="A282" s="1" t="str">
        <f>IF(ACOUSTIC_PIVOT_TABLE!B284 = 0, "",ACOUSTIC_PIVOT_TABLE!B284)</f>
        <v/>
      </c>
      <c r="B282" s="1" t="str">
        <f>IF($A282="","",(VLOOKUP($A282,ACOUSTICS_COMBINED!$B$3:$AQ$501,21,FALSE)))</f>
        <v/>
      </c>
      <c r="C282" s="1" t="str">
        <f>IF($A282="","",(VLOOKUP($A282,ACOUSTICS_COMBINED!$B$3:$AQ$501,22,FALSE)))</f>
        <v/>
      </c>
      <c r="D282" s="1" t="str">
        <f>IF($A282="","",(VLOOKUP($A282,ACOUSTICS_COMBINED!$B$3:$AQ$501,12,FALSE)))</f>
        <v/>
      </c>
      <c r="E282" s="1" t="str">
        <f>IF($A282="","",(VLOOKUP($A282,ACOUSTICS_COMBINED!$B$3:$AQ$501,13,FALSE)))</f>
        <v/>
      </c>
      <c r="F282" s="1" t="str">
        <f>IF($A282="","",(VLOOKUP($A282,ACOUSTICS_COMBINED!$B$3:$AQ$501,14,FALSE)))</f>
        <v/>
      </c>
      <c r="G282" s="1" t="str">
        <f>IF($A282="","",(VLOOKUP($A282,ACOUSTICS_COMBINED!$B$3:$AQ$501,23,FALSE)))</f>
        <v/>
      </c>
      <c r="H282" s="1" t="str">
        <f>IF($A282="","",(VLOOKUP($A282,ACOUSTICS_COMBINED!$B$3:$AQ$501,24,FALSE)))</f>
        <v/>
      </c>
      <c r="I282" s="1" t="str">
        <f>IF($A282="","",(VLOOKUP($A282,ACOUSTICS_COMBINED!$B$3:$AQ$501,15,FALSE)))</f>
        <v/>
      </c>
      <c r="J282" s="1" t="str">
        <f>IF($A282="","",(VLOOKUP($A282,ACOUSTICS_COMBINED!$B$3:$AQ$501,16,FALSE)))</f>
        <v/>
      </c>
      <c r="K282" s="1" t="str">
        <f>IF($A282="","",(VLOOKUP($A282,ACOUSTICS_COMBINED!$B$3:$AQ$501,17,FALSE)))</f>
        <v/>
      </c>
      <c r="L282" s="1" t="str">
        <f>IF($A282="","",(VLOOKUP($A282,ACOUSTICS_COMBINED!$B$3:$AQ$501,18,FALSE)))</f>
        <v/>
      </c>
      <c r="M282" s="1" t="str">
        <f>IF($A282="","",(VLOOKUP($A282,ACOUSTICS_COMBINED!$B$3:$AQ$501,25,FALSE)))</f>
        <v/>
      </c>
      <c r="N282" s="16" t="str">
        <f>IF($A282="","",(VLOOKUP($A282,ACOUSTICS_COMBINED!$B$3:$AQ$501,19,FALSE)))</f>
        <v/>
      </c>
      <c r="O282" s="16" t="str">
        <f>IF($A282="","",(VLOOKUP($A282,ACOUSTICS_COMBINED!$B$3:$AQ$501,20,FALSE)))</f>
        <v/>
      </c>
      <c r="P282" s="1" t="str">
        <f>IF($A282="","",(VLOOKUP($A282,ACOUSTICS_COMBINED!$B$3:$AQ$501,26,FALSE)))</f>
        <v/>
      </c>
      <c r="Q282" s="1" t="str">
        <f>IF($A282="","",(VLOOKUP($A282,ACOUSTICS_COMBINED!$B$3:$AQ$501,27,FALSE)))</f>
        <v/>
      </c>
      <c r="R282" s="1" t="str">
        <f>IF($A282="","",(VLOOKUP($A282,ACOUSTICS_COMBINED!$B$3:$AQ$501,28,FALSE)))</f>
        <v/>
      </c>
      <c r="S282" s="1" t="str">
        <f>IF($A282="","",(VLOOKUP($A282,ACOUSTICS_COMBINED!$B$3:$AQ$501,29,FALSE)))</f>
        <v/>
      </c>
      <c r="T282" s="1" t="str">
        <f>IF($A282="","",(VLOOKUP($A282,ACOUSTICS_COMBINED!$B$3:$AQ$501,30,FALSE)))</f>
        <v/>
      </c>
      <c r="U282" s="1" t="str">
        <f>IF($A282="","",(VLOOKUP($A282,ACOUSTICS_COMBINED!$B$3:$AQ$501,31,FALSE)))</f>
        <v/>
      </c>
      <c r="V282" s="1" t="str">
        <f>IF($A282="","",(VLOOKUP($A282,ACOUSTICS_COMBINED!$B$3:$AQ$501,32,FALSE)))</f>
        <v/>
      </c>
      <c r="W282" s="1" t="str">
        <f>IF($A282="","",(VLOOKUP($A282,ACOUSTICS_COMBINED!$B$3:$AQ$501,33,FALSE)))</f>
        <v/>
      </c>
      <c r="X282" s="1" t="str">
        <f>IF($A282="","",(VLOOKUP($A282,ACOUSTICS_COMBINED!$B$3:$AQ$501,34,FALSE)))</f>
        <v/>
      </c>
      <c r="Y282" s="1" t="str">
        <f>IF($A282="","",(VLOOKUP($A282,ACOUSTICS_COMBINED!$B$3:$AQ$501,35,FALSE)))</f>
        <v/>
      </c>
      <c r="Z282" s="1" t="str">
        <f>IF($A282="","",(VLOOKUP($A282,ACOUSTICS_COMBINED!$B$3:$AQ$501,36,FALSE)))</f>
        <v/>
      </c>
      <c r="AA282" s="1" t="str">
        <f>IF($A282="","",(VLOOKUP($A282,ACOUSTICS_COMBINED!$B$3:$AQ$501,37,FALSE)))</f>
        <v/>
      </c>
      <c r="AB282" s="1" t="str">
        <f>IF($A282="","",(VLOOKUP($A282,ACOUSTICS_COMBINED!$B$3:$AQ$501,38,FALSE)))</f>
        <v/>
      </c>
      <c r="AC282" s="1" t="str">
        <f>IF($A282="","",(VLOOKUP($A282,ACOUSTICS_COMBINED!$B$3:$AQ$501,39,FALSE)))</f>
        <v/>
      </c>
      <c r="AD282" s="1" t="str">
        <f>IF($A282="","",(VLOOKUP($A282,ACOUSTICS_COMBINED!$B$3:$AQ$501,40,FALSE)))</f>
        <v/>
      </c>
      <c r="AE282" s="1" t="str">
        <f>IF($A282="","",(VLOOKUP($A282,ACOUSTICS_COMBINED!$B$3:$AQ$501,41,FALSE)))</f>
        <v/>
      </c>
      <c r="AF282" s="1" t="str">
        <f>IF($A282="","",(VLOOKUP($A282,ACOUSTICS_COMBINED!$B$3:$AQ$501,42,FALSE)))</f>
        <v/>
      </c>
      <c r="AG282" s="27" t="str">
        <f>IF($A282="","",(VLOOKUP($A282,ACOUSTIC_PIVOT_TABLE!$B$4:$AO$500,2,FALSE)))</f>
        <v/>
      </c>
      <c r="AH282" s="27" t="str">
        <f>IF($A282="","",(VLOOKUP($A282,ACOUSTIC_PIVOT_TABLE!$B$4:$AO$500,3,FALSE)))</f>
        <v/>
      </c>
      <c r="AI282" s="27" t="str">
        <f>IF($A282="","",(VLOOKUP($A282,ACOUSTIC_PIVOT_TABLE!$B$4:$AO$500,4,FALSE)))</f>
        <v/>
      </c>
      <c r="AJ282" s="27" t="str">
        <f>IF($A282="","",(VLOOKUP($A282,ACOUSTIC_PIVOT_TABLE!$B$4:$AO$500,5,FALSE)))</f>
        <v/>
      </c>
      <c r="AK282" s="27" t="str">
        <f>IF($A282="","",(VLOOKUP($A282,ACOUSTIC_PIVOT_TABLE!$B$4:$AO$500,6,FALSE)))</f>
        <v/>
      </c>
      <c r="AL282" s="27" t="str">
        <f>IF($A282="","",(VLOOKUP($A282,ACOUSTIC_PIVOT_TABLE!$B$4:$AO$500,7,FALSE)))</f>
        <v/>
      </c>
      <c r="AM282" s="27" t="str">
        <f>IF($A282="","",(VLOOKUP($A282,ACOUSTIC_PIVOT_TABLE!$B$4:$AO$500,8,FALSE)))</f>
        <v/>
      </c>
      <c r="AN282" s="27" t="str">
        <f>IF($A282="","",(VLOOKUP($A282,ACOUSTIC_PIVOT_TABLE!$B$4:$AO$500,9,FALSE)))</f>
        <v/>
      </c>
      <c r="AO282" s="27" t="str">
        <f>IF($A282="","",(VLOOKUP($A282,ACOUSTIC_PIVOT_TABLE!$B$4:$AO$500,10,FALSE)))</f>
        <v/>
      </c>
      <c r="AP282" s="27" t="str">
        <f>IF($A282="","",(VLOOKUP($A282,ACOUSTIC_PIVOT_TABLE!$B$4:$AO$500,11,FALSE)))</f>
        <v/>
      </c>
      <c r="AQ282" s="27" t="str">
        <f>IF($A282="","",(VLOOKUP($A282,ACOUSTIC_PIVOT_TABLE!$B$4:$AO$500,12,FALSE)))</f>
        <v/>
      </c>
      <c r="AR282" s="27" t="str">
        <f>IF($A282="","",(VLOOKUP($A282,ACOUSTIC_PIVOT_TABLE!$B$4:$AO$500,13,FALSE)))</f>
        <v/>
      </c>
      <c r="AS282" s="27" t="str">
        <f>IF($A282="","",(VLOOKUP($A282,ACOUSTIC_PIVOT_TABLE!$B$4:$AO$500,14,FALSE)))</f>
        <v/>
      </c>
      <c r="AT282" s="27" t="str">
        <f>IF($A282="","",(VLOOKUP($A282,ACOUSTIC_PIVOT_TABLE!$B$4:$AO$500,15,FALSE)))</f>
        <v/>
      </c>
      <c r="AU282" s="27" t="str">
        <f>IF($A282="","",(VLOOKUP($A282,ACOUSTIC_PIVOT_TABLE!$B$4:$AO$500,16,FALSE)))</f>
        <v/>
      </c>
      <c r="AV282" s="27" t="str">
        <f>IF($A282="","",(VLOOKUP($A282,ACOUSTIC_PIVOT_TABLE!$B$4:$AO$500,17,FALSE)))</f>
        <v/>
      </c>
      <c r="AW282" s="27" t="str">
        <f>IF($A282="","",(VLOOKUP($A282,ACOUSTIC_PIVOT_TABLE!$B$4:$AO$500,18,FALSE)))</f>
        <v/>
      </c>
      <c r="AX282" s="27" t="str">
        <f>IF($A282="","",(VLOOKUP($A282,ACOUSTIC_PIVOT_TABLE!$B$4:$AO$500,19,FALSE)))</f>
        <v/>
      </c>
      <c r="AY282" s="27" t="str">
        <f>IF($A282="","",(VLOOKUP($A282,ACOUSTIC_PIVOT_TABLE!$B$4:$AO$500,20,FALSE)))</f>
        <v/>
      </c>
      <c r="AZ282" s="27" t="str">
        <f>IF($A282="","",(VLOOKUP($A282,ACOUSTIC_PIVOT_TABLE!$B$4:$AO$500,21,FALSE)))</f>
        <v/>
      </c>
      <c r="BA282" s="27" t="str">
        <f>IF($A282="","",(VLOOKUP($A282,ACOUSTIC_PIVOT_TABLE!$B$4:$AO$500,22,FALSE)))</f>
        <v/>
      </c>
      <c r="BB282" s="27" t="str">
        <f>IF($A282="","",(VLOOKUP($A282,ACOUSTIC_PIVOT_TABLE!$B$4:$AO$500,23,FALSE)))</f>
        <v/>
      </c>
      <c r="BC282" s="27" t="str">
        <f>IF($A282="","",(VLOOKUP($A282,ACOUSTIC_PIVOT_TABLE!$B$4:$AO$500,24,FALSE)))</f>
        <v/>
      </c>
      <c r="BD282" s="27" t="str">
        <f>IF($A282="","",(VLOOKUP($A282,ACOUSTIC_PIVOT_TABLE!$B$4:$AO$500,25,FALSE)))</f>
        <v/>
      </c>
      <c r="BE282" s="27" t="str">
        <f>IF($A282="","",(VLOOKUP($A282,ACOUSTIC_PIVOT_TABLE!$B$4:$AO$500,26,FALSE)))</f>
        <v/>
      </c>
      <c r="BF282" s="27" t="str">
        <f>IF($A282="","",(VLOOKUP($A282,ACOUSTIC_PIVOT_TABLE!$B$4:$AO$500,27,FALSE)))</f>
        <v/>
      </c>
      <c r="BG282" s="27" t="str">
        <f>IF($A282="","",(VLOOKUP($A282,ACOUSTIC_PIVOT_TABLE!$B$4:$AO$500,28,FALSE)))</f>
        <v/>
      </c>
      <c r="BH282" s="27" t="str">
        <f>IF($A282="","",(VLOOKUP($A282,ACOUSTIC_PIVOT_TABLE!$B$4:$AO$500,29,FALSE)))</f>
        <v/>
      </c>
      <c r="BI282" s="27" t="str">
        <f>IF($A282="","",(VLOOKUP($A282,ACOUSTIC_PIVOT_TABLE!$B$4:$AO$500,30,FALSE)))</f>
        <v/>
      </c>
      <c r="BJ282" s="27" t="str">
        <f>IF($A282="","",(VLOOKUP($A282,ACOUSTIC_PIVOT_TABLE!$B$4:$AO$500,31,FALSE)))</f>
        <v/>
      </c>
      <c r="BK282" s="27" t="str">
        <f>IF($A282="","",(VLOOKUP($A282,ACOUSTIC_PIVOT_TABLE!$B$4:$AO$500,32,FALSE)))</f>
        <v/>
      </c>
      <c r="BL282" s="27" t="str">
        <f>IF($A282="","",(VLOOKUP($A282,ACOUSTIC_PIVOT_TABLE!$B$4:$AO$500,33,FALSE)))</f>
        <v/>
      </c>
      <c r="BM282" s="27" t="str">
        <f>IF($A282="","",(VLOOKUP($A282,ACOUSTIC_PIVOT_TABLE!$B$4:$AO$500,34,FALSE)))</f>
        <v/>
      </c>
      <c r="BN282" s="27" t="str">
        <f>IF($A282="","",(VLOOKUP($A282,ACOUSTIC_PIVOT_TABLE!$B$4:$AO$500,35,FALSE)))</f>
        <v/>
      </c>
      <c r="BO282" s="27" t="str">
        <f>IF($A282="","",(VLOOKUP($A282,ACOUSTIC_PIVOT_TABLE!$B$4:$AO$500,36,FALSE)))</f>
        <v/>
      </c>
      <c r="BP282" s="27" t="str">
        <f>IF($A282="","",(VLOOKUP($A282,ACOUSTIC_PIVOT_TABLE!$B$4:$AO$500,37,FALSE)))</f>
        <v/>
      </c>
      <c r="BQ282" s="27" t="str">
        <f>IF($A282="","",(VLOOKUP($A282,ACOUSTIC_PIVOT_TABLE!$B$4:$AO$500,38,FALSE)))</f>
        <v/>
      </c>
      <c r="BR282" s="27" t="str">
        <f>IF($A282="","",(VLOOKUP($A282,ACOUSTIC_PIVOT_TABLE!$B$4:$AO$500,39,FALSE)))</f>
        <v/>
      </c>
      <c r="BS282" s="27" t="str">
        <f>IF($A282="","",(VLOOKUP($A282,ACOUSTIC_PIVOT_TABLE!$B$4:$AO$500,40,FALSE)))</f>
        <v/>
      </c>
    </row>
    <row r="283" spans="1:71" x14ac:dyDescent="0.25">
      <c r="A283" s="1" t="str">
        <f>IF(ACOUSTIC_PIVOT_TABLE!B285 = 0, "",ACOUSTIC_PIVOT_TABLE!B285)</f>
        <v/>
      </c>
      <c r="B283" s="1" t="str">
        <f>IF($A283="","",(VLOOKUP($A283,ACOUSTICS_COMBINED!$B$3:$AQ$501,21,FALSE)))</f>
        <v/>
      </c>
      <c r="C283" s="1" t="str">
        <f>IF($A283="","",(VLOOKUP($A283,ACOUSTICS_COMBINED!$B$3:$AQ$501,22,FALSE)))</f>
        <v/>
      </c>
      <c r="D283" s="1" t="str">
        <f>IF($A283="","",(VLOOKUP($A283,ACOUSTICS_COMBINED!$B$3:$AQ$501,12,FALSE)))</f>
        <v/>
      </c>
      <c r="E283" s="1" t="str">
        <f>IF($A283="","",(VLOOKUP($A283,ACOUSTICS_COMBINED!$B$3:$AQ$501,13,FALSE)))</f>
        <v/>
      </c>
      <c r="F283" s="1" t="str">
        <f>IF($A283="","",(VLOOKUP($A283,ACOUSTICS_COMBINED!$B$3:$AQ$501,14,FALSE)))</f>
        <v/>
      </c>
      <c r="G283" s="1" t="str">
        <f>IF($A283="","",(VLOOKUP($A283,ACOUSTICS_COMBINED!$B$3:$AQ$501,23,FALSE)))</f>
        <v/>
      </c>
      <c r="H283" s="1" t="str">
        <f>IF($A283="","",(VLOOKUP($A283,ACOUSTICS_COMBINED!$B$3:$AQ$501,24,FALSE)))</f>
        <v/>
      </c>
      <c r="I283" s="1" t="str">
        <f>IF($A283="","",(VLOOKUP($A283,ACOUSTICS_COMBINED!$B$3:$AQ$501,15,FALSE)))</f>
        <v/>
      </c>
      <c r="J283" s="1" t="str">
        <f>IF($A283="","",(VLOOKUP($A283,ACOUSTICS_COMBINED!$B$3:$AQ$501,16,FALSE)))</f>
        <v/>
      </c>
      <c r="K283" s="1" t="str">
        <f>IF($A283="","",(VLOOKUP($A283,ACOUSTICS_COMBINED!$B$3:$AQ$501,17,FALSE)))</f>
        <v/>
      </c>
      <c r="L283" s="1" t="str">
        <f>IF($A283="","",(VLOOKUP($A283,ACOUSTICS_COMBINED!$B$3:$AQ$501,18,FALSE)))</f>
        <v/>
      </c>
      <c r="M283" s="1" t="str">
        <f>IF($A283="","",(VLOOKUP($A283,ACOUSTICS_COMBINED!$B$3:$AQ$501,25,FALSE)))</f>
        <v/>
      </c>
      <c r="N283" s="16" t="str">
        <f>IF($A283="","",(VLOOKUP($A283,ACOUSTICS_COMBINED!$B$3:$AQ$501,19,FALSE)))</f>
        <v/>
      </c>
      <c r="O283" s="16" t="str">
        <f>IF($A283="","",(VLOOKUP($A283,ACOUSTICS_COMBINED!$B$3:$AQ$501,20,FALSE)))</f>
        <v/>
      </c>
      <c r="P283" s="1" t="str">
        <f>IF($A283="","",(VLOOKUP($A283,ACOUSTICS_COMBINED!$B$3:$AQ$501,26,FALSE)))</f>
        <v/>
      </c>
      <c r="Q283" s="1" t="str">
        <f>IF($A283="","",(VLOOKUP($A283,ACOUSTICS_COMBINED!$B$3:$AQ$501,27,FALSE)))</f>
        <v/>
      </c>
      <c r="R283" s="1" t="str">
        <f>IF($A283="","",(VLOOKUP($A283,ACOUSTICS_COMBINED!$B$3:$AQ$501,28,FALSE)))</f>
        <v/>
      </c>
      <c r="S283" s="1" t="str">
        <f>IF($A283="","",(VLOOKUP($A283,ACOUSTICS_COMBINED!$B$3:$AQ$501,29,FALSE)))</f>
        <v/>
      </c>
      <c r="T283" s="1" t="str">
        <f>IF($A283="","",(VLOOKUP($A283,ACOUSTICS_COMBINED!$B$3:$AQ$501,30,FALSE)))</f>
        <v/>
      </c>
      <c r="U283" s="1" t="str">
        <f>IF($A283="","",(VLOOKUP($A283,ACOUSTICS_COMBINED!$B$3:$AQ$501,31,FALSE)))</f>
        <v/>
      </c>
      <c r="V283" s="1" t="str">
        <f>IF($A283="","",(VLOOKUP($A283,ACOUSTICS_COMBINED!$B$3:$AQ$501,32,FALSE)))</f>
        <v/>
      </c>
      <c r="W283" s="1" t="str">
        <f>IF($A283="","",(VLOOKUP($A283,ACOUSTICS_COMBINED!$B$3:$AQ$501,33,FALSE)))</f>
        <v/>
      </c>
      <c r="X283" s="1" t="str">
        <f>IF($A283="","",(VLOOKUP($A283,ACOUSTICS_COMBINED!$B$3:$AQ$501,34,FALSE)))</f>
        <v/>
      </c>
      <c r="Y283" s="1" t="str">
        <f>IF($A283="","",(VLOOKUP($A283,ACOUSTICS_COMBINED!$B$3:$AQ$501,35,FALSE)))</f>
        <v/>
      </c>
      <c r="Z283" s="1" t="str">
        <f>IF($A283="","",(VLOOKUP($A283,ACOUSTICS_COMBINED!$B$3:$AQ$501,36,FALSE)))</f>
        <v/>
      </c>
      <c r="AA283" s="1" t="str">
        <f>IF($A283="","",(VLOOKUP($A283,ACOUSTICS_COMBINED!$B$3:$AQ$501,37,FALSE)))</f>
        <v/>
      </c>
      <c r="AB283" s="1" t="str">
        <f>IF($A283="","",(VLOOKUP($A283,ACOUSTICS_COMBINED!$B$3:$AQ$501,38,FALSE)))</f>
        <v/>
      </c>
      <c r="AC283" s="1" t="str">
        <f>IF($A283="","",(VLOOKUP($A283,ACOUSTICS_COMBINED!$B$3:$AQ$501,39,FALSE)))</f>
        <v/>
      </c>
      <c r="AD283" s="1" t="str">
        <f>IF($A283="","",(VLOOKUP($A283,ACOUSTICS_COMBINED!$B$3:$AQ$501,40,FALSE)))</f>
        <v/>
      </c>
      <c r="AE283" s="1" t="str">
        <f>IF($A283="","",(VLOOKUP($A283,ACOUSTICS_COMBINED!$B$3:$AQ$501,41,FALSE)))</f>
        <v/>
      </c>
      <c r="AF283" s="1" t="str">
        <f>IF($A283="","",(VLOOKUP($A283,ACOUSTICS_COMBINED!$B$3:$AQ$501,42,FALSE)))</f>
        <v/>
      </c>
      <c r="AG283" s="27" t="str">
        <f>IF($A283="","",(VLOOKUP($A283,ACOUSTIC_PIVOT_TABLE!$B$4:$AO$500,2,FALSE)))</f>
        <v/>
      </c>
      <c r="AH283" s="27" t="str">
        <f>IF($A283="","",(VLOOKUP($A283,ACOUSTIC_PIVOT_TABLE!$B$4:$AO$500,3,FALSE)))</f>
        <v/>
      </c>
      <c r="AI283" s="27" t="str">
        <f>IF($A283="","",(VLOOKUP($A283,ACOUSTIC_PIVOT_TABLE!$B$4:$AO$500,4,FALSE)))</f>
        <v/>
      </c>
      <c r="AJ283" s="27" t="str">
        <f>IF($A283="","",(VLOOKUP($A283,ACOUSTIC_PIVOT_TABLE!$B$4:$AO$500,5,FALSE)))</f>
        <v/>
      </c>
      <c r="AK283" s="27" t="str">
        <f>IF($A283="","",(VLOOKUP($A283,ACOUSTIC_PIVOT_TABLE!$B$4:$AO$500,6,FALSE)))</f>
        <v/>
      </c>
      <c r="AL283" s="27" t="str">
        <f>IF($A283="","",(VLOOKUP($A283,ACOUSTIC_PIVOT_TABLE!$B$4:$AO$500,7,FALSE)))</f>
        <v/>
      </c>
      <c r="AM283" s="27" t="str">
        <f>IF($A283="","",(VLOOKUP($A283,ACOUSTIC_PIVOT_TABLE!$B$4:$AO$500,8,FALSE)))</f>
        <v/>
      </c>
      <c r="AN283" s="27" t="str">
        <f>IF($A283="","",(VLOOKUP($A283,ACOUSTIC_PIVOT_TABLE!$B$4:$AO$500,9,FALSE)))</f>
        <v/>
      </c>
      <c r="AO283" s="27" t="str">
        <f>IF($A283="","",(VLOOKUP($A283,ACOUSTIC_PIVOT_TABLE!$B$4:$AO$500,10,FALSE)))</f>
        <v/>
      </c>
      <c r="AP283" s="27" t="str">
        <f>IF($A283="","",(VLOOKUP($A283,ACOUSTIC_PIVOT_TABLE!$B$4:$AO$500,11,FALSE)))</f>
        <v/>
      </c>
      <c r="AQ283" s="27" t="str">
        <f>IF($A283="","",(VLOOKUP($A283,ACOUSTIC_PIVOT_TABLE!$B$4:$AO$500,12,FALSE)))</f>
        <v/>
      </c>
      <c r="AR283" s="27" t="str">
        <f>IF($A283="","",(VLOOKUP($A283,ACOUSTIC_PIVOT_TABLE!$B$4:$AO$500,13,FALSE)))</f>
        <v/>
      </c>
      <c r="AS283" s="27" t="str">
        <f>IF($A283="","",(VLOOKUP($A283,ACOUSTIC_PIVOT_TABLE!$B$4:$AO$500,14,FALSE)))</f>
        <v/>
      </c>
      <c r="AT283" s="27" t="str">
        <f>IF($A283="","",(VLOOKUP($A283,ACOUSTIC_PIVOT_TABLE!$B$4:$AO$500,15,FALSE)))</f>
        <v/>
      </c>
      <c r="AU283" s="27" t="str">
        <f>IF($A283="","",(VLOOKUP($A283,ACOUSTIC_PIVOT_TABLE!$B$4:$AO$500,16,FALSE)))</f>
        <v/>
      </c>
      <c r="AV283" s="27" t="str">
        <f>IF($A283="","",(VLOOKUP($A283,ACOUSTIC_PIVOT_TABLE!$B$4:$AO$500,17,FALSE)))</f>
        <v/>
      </c>
      <c r="AW283" s="27" t="str">
        <f>IF($A283="","",(VLOOKUP($A283,ACOUSTIC_PIVOT_TABLE!$B$4:$AO$500,18,FALSE)))</f>
        <v/>
      </c>
      <c r="AX283" s="27" t="str">
        <f>IF($A283="","",(VLOOKUP($A283,ACOUSTIC_PIVOT_TABLE!$B$4:$AO$500,19,FALSE)))</f>
        <v/>
      </c>
      <c r="AY283" s="27" t="str">
        <f>IF($A283="","",(VLOOKUP($A283,ACOUSTIC_PIVOT_TABLE!$B$4:$AO$500,20,FALSE)))</f>
        <v/>
      </c>
      <c r="AZ283" s="27" t="str">
        <f>IF($A283="","",(VLOOKUP($A283,ACOUSTIC_PIVOT_TABLE!$B$4:$AO$500,21,FALSE)))</f>
        <v/>
      </c>
      <c r="BA283" s="27" t="str">
        <f>IF($A283="","",(VLOOKUP($A283,ACOUSTIC_PIVOT_TABLE!$B$4:$AO$500,22,FALSE)))</f>
        <v/>
      </c>
      <c r="BB283" s="27" t="str">
        <f>IF($A283="","",(VLOOKUP($A283,ACOUSTIC_PIVOT_TABLE!$B$4:$AO$500,23,FALSE)))</f>
        <v/>
      </c>
      <c r="BC283" s="27" t="str">
        <f>IF($A283="","",(VLOOKUP($A283,ACOUSTIC_PIVOT_TABLE!$B$4:$AO$500,24,FALSE)))</f>
        <v/>
      </c>
      <c r="BD283" s="27" t="str">
        <f>IF($A283="","",(VLOOKUP($A283,ACOUSTIC_PIVOT_TABLE!$B$4:$AO$500,25,FALSE)))</f>
        <v/>
      </c>
      <c r="BE283" s="27" t="str">
        <f>IF($A283="","",(VLOOKUP($A283,ACOUSTIC_PIVOT_TABLE!$B$4:$AO$500,26,FALSE)))</f>
        <v/>
      </c>
      <c r="BF283" s="27" t="str">
        <f>IF($A283="","",(VLOOKUP($A283,ACOUSTIC_PIVOT_TABLE!$B$4:$AO$500,27,FALSE)))</f>
        <v/>
      </c>
      <c r="BG283" s="27" t="str">
        <f>IF($A283="","",(VLOOKUP($A283,ACOUSTIC_PIVOT_TABLE!$B$4:$AO$500,28,FALSE)))</f>
        <v/>
      </c>
      <c r="BH283" s="27" t="str">
        <f>IF($A283="","",(VLOOKUP($A283,ACOUSTIC_PIVOT_TABLE!$B$4:$AO$500,29,FALSE)))</f>
        <v/>
      </c>
      <c r="BI283" s="27" t="str">
        <f>IF($A283="","",(VLOOKUP($A283,ACOUSTIC_PIVOT_TABLE!$B$4:$AO$500,30,FALSE)))</f>
        <v/>
      </c>
      <c r="BJ283" s="27" t="str">
        <f>IF($A283="","",(VLOOKUP($A283,ACOUSTIC_PIVOT_TABLE!$B$4:$AO$500,31,FALSE)))</f>
        <v/>
      </c>
      <c r="BK283" s="27" t="str">
        <f>IF($A283="","",(VLOOKUP($A283,ACOUSTIC_PIVOT_TABLE!$B$4:$AO$500,32,FALSE)))</f>
        <v/>
      </c>
      <c r="BL283" s="27" t="str">
        <f>IF($A283="","",(VLOOKUP($A283,ACOUSTIC_PIVOT_TABLE!$B$4:$AO$500,33,FALSE)))</f>
        <v/>
      </c>
      <c r="BM283" s="27" t="str">
        <f>IF($A283="","",(VLOOKUP($A283,ACOUSTIC_PIVOT_TABLE!$B$4:$AO$500,34,FALSE)))</f>
        <v/>
      </c>
      <c r="BN283" s="27" t="str">
        <f>IF($A283="","",(VLOOKUP($A283,ACOUSTIC_PIVOT_TABLE!$B$4:$AO$500,35,FALSE)))</f>
        <v/>
      </c>
      <c r="BO283" s="27" t="str">
        <f>IF($A283="","",(VLOOKUP($A283,ACOUSTIC_PIVOT_TABLE!$B$4:$AO$500,36,FALSE)))</f>
        <v/>
      </c>
      <c r="BP283" s="27" t="str">
        <f>IF($A283="","",(VLOOKUP($A283,ACOUSTIC_PIVOT_TABLE!$B$4:$AO$500,37,FALSE)))</f>
        <v/>
      </c>
      <c r="BQ283" s="27" t="str">
        <f>IF($A283="","",(VLOOKUP($A283,ACOUSTIC_PIVOT_TABLE!$B$4:$AO$500,38,FALSE)))</f>
        <v/>
      </c>
      <c r="BR283" s="27" t="str">
        <f>IF($A283="","",(VLOOKUP($A283,ACOUSTIC_PIVOT_TABLE!$B$4:$AO$500,39,FALSE)))</f>
        <v/>
      </c>
      <c r="BS283" s="27" t="str">
        <f>IF($A283="","",(VLOOKUP($A283,ACOUSTIC_PIVOT_TABLE!$B$4:$AO$500,40,FALSE)))</f>
        <v/>
      </c>
    </row>
    <row r="284" spans="1:71" x14ac:dyDescent="0.25">
      <c r="A284" s="1" t="str">
        <f>IF(ACOUSTIC_PIVOT_TABLE!B286 = 0, "",ACOUSTIC_PIVOT_TABLE!B286)</f>
        <v/>
      </c>
      <c r="B284" s="1" t="str">
        <f>IF($A284="","",(VLOOKUP($A284,ACOUSTICS_COMBINED!$B$3:$AQ$501,21,FALSE)))</f>
        <v/>
      </c>
      <c r="C284" s="1" t="str">
        <f>IF($A284="","",(VLOOKUP($A284,ACOUSTICS_COMBINED!$B$3:$AQ$501,22,FALSE)))</f>
        <v/>
      </c>
      <c r="D284" s="1" t="str">
        <f>IF($A284="","",(VLOOKUP($A284,ACOUSTICS_COMBINED!$B$3:$AQ$501,12,FALSE)))</f>
        <v/>
      </c>
      <c r="E284" s="1" t="str">
        <f>IF($A284="","",(VLOOKUP($A284,ACOUSTICS_COMBINED!$B$3:$AQ$501,13,FALSE)))</f>
        <v/>
      </c>
      <c r="F284" s="1" t="str">
        <f>IF($A284="","",(VLOOKUP($A284,ACOUSTICS_COMBINED!$B$3:$AQ$501,14,FALSE)))</f>
        <v/>
      </c>
      <c r="G284" s="1" t="str">
        <f>IF($A284="","",(VLOOKUP($A284,ACOUSTICS_COMBINED!$B$3:$AQ$501,23,FALSE)))</f>
        <v/>
      </c>
      <c r="H284" s="1" t="str">
        <f>IF($A284="","",(VLOOKUP($A284,ACOUSTICS_COMBINED!$B$3:$AQ$501,24,FALSE)))</f>
        <v/>
      </c>
      <c r="I284" s="1" t="str">
        <f>IF($A284="","",(VLOOKUP($A284,ACOUSTICS_COMBINED!$B$3:$AQ$501,15,FALSE)))</f>
        <v/>
      </c>
      <c r="J284" s="1" t="str">
        <f>IF($A284="","",(VLOOKUP($A284,ACOUSTICS_COMBINED!$B$3:$AQ$501,16,FALSE)))</f>
        <v/>
      </c>
      <c r="K284" s="1" t="str">
        <f>IF($A284="","",(VLOOKUP($A284,ACOUSTICS_COMBINED!$B$3:$AQ$501,17,FALSE)))</f>
        <v/>
      </c>
      <c r="L284" s="1" t="str">
        <f>IF($A284="","",(VLOOKUP($A284,ACOUSTICS_COMBINED!$B$3:$AQ$501,18,FALSE)))</f>
        <v/>
      </c>
      <c r="M284" s="1" t="str">
        <f>IF($A284="","",(VLOOKUP($A284,ACOUSTICS_COMBINED!$B$3:$AQ$501,25,FALSE)))</f>
        <v/>
      </c>
      <c r="N284" s="16" t="str">
        <f>IF($A284="","",(VLOOKUP($A284,ACOUSTICS_COMBINED!$B$3:$AQ$501,19,FALSE)))</f>
        <v/>
      </c>
      <c r="O284" s="16" t="str">
        <f>IF($A284="","",(VLOOKUP($A284,ACOUSTICS_COMBINED!$B$3:$AQ$501,20,FALSE)))</f>
        <v/>
      </c>
      <c r="P284" s="1" t="str">
        <f>IF($A284="","",(VLOOKUP($A284,ACOUSTICS_COMBINED!$B$3:$AQ$501,26,FALSE)))</f>
        <v/>
      </c>
      <c r="Q284" s="1" t="str">
        <f>IF($A284="","",(VLOOKUP($A284,ACOUSTICS_COMBINED!$B$3:$AQ$501,27,FALSE)))</f>
        <v/>
      </c>
      <c r="R284" s="1" t="str">
        <f>IF($A284="","",(VLOOKUP($A284,ACOUSTICS_COMBINED!$B$3:$AQ$501,28,FALSE)))</f>
        <v/>
      </c>
      <c r="S284" s="1" t="str">
        <f>IF($A284="","",(VLOOKUP($A284,ACOUSTICS_COMBINED!$B$3:$AQ$501,29,FALSE)))</f>
        <v/>
      </c>
      <c r="T284" s="1" t="str">
        <f>IF($A284="","",(VLOOKUP($A284,ACOUSTICS_COMBINED!$B$3:$AQ$501,30,FALSE)))</f>
        <v/>
      </c>
      <c r="U284" s="1" t="str">
        <f>IF($A284="","",(VLOOKUP($A284,ACOUSTICS_COMBINED!$B$3:$AQ$501,31,FALSE)))</f>
        <v/>
      </c>
      <c r="V284" s="1" t="str">
        <f>IF($A284="","",(VLOOKUP($A284,ACOUSTICS_COMBINED!$B$3:$AQ$501,32,FALSE)))</f>
        <v/>
      </c>
      <c r="W284" s="1" t="str">
        <f>IF($A284="","",(VLOOKUP($A284,ACOUSTICS_COMBINED!$B$3:$AQ$501,33,FALSE)))</f>
        <v/>
      </c>
      <c r="X284" s="1" t="str">
        <f>IF($A284="","",(VLOOKUP($A284,ACOUSTICS_COMBINED!$B$3:$AQ$501,34,FALSE)))</f>
        <v/>
      </c>
      <c r="Y284" s="1" t="str">
        <f>IF($A284="","",(VLOOKUP($A284,ACOUSTICS_COMBINED!$B$3:$AQ$501,35,FALSE)))</f>
        <v/>
      </c>
      <c r="Z284" s="1" t="str">
        <f>IF($A284="","",(VLOOKUP($A284,ACOUSTICS_COMBINED!$B$3:$AQ$501,36,FALSE)))</f>
        <v/>
      </c>
      <c r="AA284" s="1" t="str">
        <f>IF($A284="","",(VLOOKUP($A284,ACOUSTICS_COMBINED!$B$3:$AQ$501,37,FALSE)))</f>
        <v/>
      </c>
      <c r="AB284" s="1" t="str">
        <f>IF($A284="","",(VLOOKUP($A284,ACOUSTICS_COMBINED!$B$3:$AQ$501,38,FALSE)))</f>
        <v/>
      </c>
      <c r="AC284" s="1" t="str">
        <f>IF($A284="","",(VLOOKUP($A284,ACOUSTICS_COMBINED!$B$3:$AQ$501,39,FALSE)))</f>
        <v/>
      </c>
      <c r="AD284" s="1" t="str">
        <f>IF($A284="","",(VLOOKUP($A284,ACOUSTICS_COMBINED!$B$3:$AQ$501,40,FALSE)))</f>
        <v/>
      </c>
      <c r="AE284" s="1" t="str">
        <f>IF($A284="","",(VLOOKUP($A284,ACOUSTICS_COMBINED!$B$3:$AQ$501,41,FALSE)))</f>
        <v/>
      </c>
      <c r="AF284" s="1" t="str">
        <f>IF($A284="","",(VLOOKUP($A284,ACOUSTICS_COMBINED!$B$3:$AQ$501,42,FALSE)))</f>
        <v/>
      </c>
      <c r="AG284" s="27" t="str">
        <f>IF($A284="","",(VLOOKUP($A284,ACOUSTIC_PIVOT_TABLE!$B$4:$AO$500,2,FALSE)))</f>
        <v/>
      </c>
      <c r="AH284" s="27" t="str">
        <f>IF($A284="","",(VLOOKUP($A284,ACOUSTIC_PIVOT_TABLE!$B$4:$AO$500,3,FALSE)))</f>
        <v/>
      </c>
      <c r="AI284" s="27" t="str">
        <f>IF($A284="","",(VLOOKUP($A284,ACOUSTIC_PIVOT_TABLE!$B$4:$AO$500,4,FALSE)))</f>
        <v/>
      </c>
      <c r="AJ284" s="27" t="str">
        <f>IF($A284="","",(VLOOKUP($A284,ACOUSTIC_PIVOT_TABLE!$B$4:$AO$500,5,FALSE)))</f>
        <v/>
      </c>
      <c r="AK284" s="27" t="str">
        <f>IF($A284="","",(VLOOKUP($A284,ACOUSTIC_PIVOT_TABLE!$B$4:$AO$500,6,FALSE)))</f>
        <v/>
      </c>
      <c r="AL284" s="27" t="str">
        <f>IF($A284="","",(VLOOKUP($A284,ACOUSTIC_PIVOT_TABLE!$B$4:$AO$500,7,FALSE)))</f>
        <v/>
      </c>
      <c r="AM284" s="27" t="str">
        <f>IF($A284="","",(VLOOKUP($A284,ACOUSTIC_PIVOT_TABLE!$B$4:$AO$500,8,FALSE)))</f>
        <v/>
      </c>
      <c r="AN284" s="27" t="str">
        <f>IF($A284="","",(VLOOKUP($A284,ACOUSTIC_PIVOT_TABLE!$B$4:$AO$500,9,FALSE)))</f>
        <v/>
      </c>
      <c r="AO284" s="27" t="str">
        <f>IF($A284="","",(VLOOKUP($A284,ACOUSTIC_PIVOT_TABLE!$B$4:$AO$500,10,FALSE)))</f>
        <v/>
      </c>
      <c r="AP284" s="27" t="str">
        <f>IF($A284="","",(VLOOKUP($A284,ACOUSTIC_PIVOT_TABLE!$B$4:$AO$500,11,FALSE)))</f>
        <v/>
      </c>
      <c r="AQ284" s="27" t="str">
        <f>IF($A284="","",(VLOOKUP($A284,ACOUSTIC_PIVOT_TABLE!$B$4:$AO$500,12,FALSE)))</f>
        <v/>
      </c>
      <c r="AR284" s="27" t="str">
        <f>IF($A284="","",(VLOOKUP($A284,ACOUSTIC_PIVOT_TABLE!$B$4:$AO$500,13,FALSE)))</f>
        <v/>
      </c>
      <c r="AS284" s="27" t="str">
        <f>IF($A284="","",(VLOOKUP($A284,ACOUSTIC_PIVOT_TABLE!$B$4:$AO$500,14,FALSE)))</f>
        <v/>
      </c>
      <c r="AT284" s="27" t="str">
        <f>IF($A284="","",(VLOOKUP($A284,ACOUSTIC_PIVOT_TABLE!$B$4:$AO$500,15,FALSE)))</f>
        <v/>
      </c>
      <c r="AU284" s="27" t="str">
        <f>IF($A284="","",(VLOOKUP($A284,ACOUSTIC_PIVOT_TABLE!$B$4:$AO$500,16,FALSE)))</f>
        <v/>
      </c>
      <c r="AV284" s="27" t="str">
        <f>IF($A284="","",(VLOOKUP($A284,ACOUSTIC_PIVOT_TABLE!$B$4:$AO$500,17,FALSE)))</f>
        <v/>
      </c>
      <c r="AW284" s="27" t="str">
        <f>IF($A284="","",(VLOOKUP($A284,ACOUSTIC_PIVOT_TABLE!$B$4:$AO$500,18,FALSE)))</f>
        <v/>
      </c>
      <c r="AX284" s="27" t="str">
        <f>IF($A284="","",(VLOOKUP($A284,ACOUSTIC_PIVOT_TABLE!$B$4:$AO$500,19,FALSE)))</f>
        <v/>
      </c>
      <c r="AY284" s="27" t="str">
        <f>IF($A284="","",(VLOOKUP($A284,ACOUSTIC_PIVOT_TABLE!$B$4:$AO$500,20,FALSE)))</f>
        <v/>
      </c>
      <c r="AZ284" s="27" t="str">
        <f>IF($A284="","",(VLOOKUP($A284,ACOUSTIC_PIVOT_TABLE!$B$4:$AO$500,21,FALSE)))</f>
        <v/>
      </c>
      <c r="BA284" s="27" t="str">
        <f>IF($A284="","",(VLOOKUP($A284,ACOUSTIC_PIVOT_TABLE!$B$4:$AO$500,22,FALSE)))</f>
        <v/>
      </c>
      <c r="BB284" s="27" t="str">
        <f>IF($A284="","",(VLOOKUP($A284,ACOUSTIC_PIVOT_TABLE!$B$4:$AO$500,23,FALSE)))</f>
        <v/>
      </c>
      <c r="BC284" s="27" t="str">
        <f>IF($A284="","",(VLOOKUP($A284,ACOUSTIC_PIVOT_TABLE!$B$4:$AO$500,24,FALSE)))</f>
        <v/>
      </c>
      <c r="BD284" s="27" t="str">
        <f>IF($A284="","",(VLOOKUP($A284,ACOUSTIC_PIVOT_TABLE!$B$4:$AO$500,25,FALSE)))</f>
        <v/>
      </c>
      <c r="BE284" s="27" t="str">
        <f>IF($A284="","",(VLOOKUP($A284,ACOUSTIC_PIVOT_TABLE!$B$4:$AO$500,26,FALSE)))</f>
        <v/>
      </c>
      <c r="BF284" s="27" t="str">
        <f>IF($A284="","",(VLOOKUP($A284,ACOUSTIC_PIVOT_TABLE!$B$4:$AO$500,27,FALSE)))</f>
        <v/>
      </c>
      <c r="BG284" s="27" t="str">
        <f>IF($A284="","",(VLOOKUP($A284,ACOUSTIC_PIVOT_TABLE!$B$4:$AO$500,28,FALSE)))</f>
        <v/>
      </c>
      <c r="BH284" s="27" t="str">
        <f>IF($A284="","",(VLOOKUP($A284,ACOUSTIC_PIVOT_TABLE!$B$4:$AO$500,29,FALSE)))</f>
        <v/>
      </c>
      <c r="BI284" s="27" t="str">
        <f>IF($A284="","",(VLOOKUP($A284,ACOUSTIC_PIVOT_TABLE!$B$4:$AO$500,30,FALSE)))</f>
        <v/>
      </c>
      <c r="BJ284" s="27" t="str">
        <f>IF($A284="","",(VLOOKUP($A284,ACOUSTIC_PIVOT_TABLE!$B$4:$AO$500,31,FALSE)))</f>
        <v/>
      </c>
      <c r="BK284" s="27" t="str">
        <f>IF($A284="","",(VLOOKUP($A284,ACOUSTIC_PIVOT_TABLE!$B$4:$AO$500,32,FALSE)))</f>
        <v/>
      </c>
      <c r="BL284" s="27" t="str">
        <f>IF($A284="","",(VLOOKUP($A284,ACOUSTIC_PIVOT_TABLE!$B$4:$AO$500,33,FALSE)))</f>
        <v/>
      </c>
      <c r="BM284" s="27" t="str">
        <f>IF($A284="","",(VLOOKUP($A284,ACOUSTIC_PIVOT_TABLE!$B$4:$AO$500,34,FALSE)))</f>
        <v/>
      </c>
      <c r="BN284" s="27" t="str">
        <f>IF($A284="","",(VLOOKUP($A284,ACOUSTIC_PIVOT_TABLE!$B$4:$AO$500,35,FALSE)))</f>
        <v/>
      </c>
      <c r="BO284" s="27" t="str">
        <f>IF($A284="","",(VLOOKUP($A284,ACOUSTIC_PIVOT_TABLE!$B$4:$AO$500,36,FALSE)))</f>
        <v/>
      </c>
      <c r="BP284" s="27" t="str">
        <f>IF($A284="","",(VLOOKUP($A284,ACOUSTIC_PIVOT_TABLE!$B$4:$AO$500,37,FALSE)))</f>
        <v/>
      </c>
      <c r="BQ284" s="27" t="str">
        <f>IF($A284="","",(VLOOKUP($A284,ACOUSTIC_PIVOT_TABLE!$B$4:$AO$500,38,FALSE)))</f>
        <v/>
      </c>
      <c r="BR284" s="27" t="str">
        <f>IF($A284="","",(VLOOKUP($A284,ACOUSTIC_PIVOT_TABLE!$B$4:$AO$500,39,FALSE)))</f>
        <v/>
      </c>
      <c r="BS284" s="27" t="str">
        <f>IF($A284="","",(VLOOKUP($A284,ACOUSTIC_PIVOT_TABLE!$B$4:$AO$500,40,FALSE)))</f>
        <v/>
      </c>
    </row>
    <row r="285" spans="1:71" x14ac:dyDescent="0.25">
      <c r="A285" s="1" t="str">
        <f>IF(ACOUSTIC_PIVOT_TABLE!B287 = 0, "",ACOUSTIC_PIVOT_TABLE!B287)</f>
        <v/>
      </c>
      <c r="B285" s="1" t="str">
        <f>IF($A285="","",(VLOOKUP($A285,ACOUSTICS_COMBINED!$B$3:$AQ$501,21,FALSE)))</f>
        <v/>
      </c>
      <c r="C285" s="1" t="str">
        <f>IF($A285="","",(VLOOKUP($A285,ACOUSTICS_COMBINED!$B$3:$AQ$501,22,FALSE)))</f>
        <v/>
      </c>
      <c r="D285" s="1" t="str">
        <f>IF($A285="","",(VLOOKUP($A285,ACOUSTICS_COMBINED!$B$3:$AQ$501,12,FALSE)))</f>
        <v/>
      </c>
      <c r="E285" s="1" t="str">
        <f>IF($A285="","",(VLOOKUP($A285,ACOUSTICS_COMBINED!$B$3:$AQ$501,13,FALSE)))</f>
        <v/>
      </c>
      <c r="F285" s="1" t="str">
        <f>IF($A285="","",(VLOOKUP($A285,ACOUSTICS_COMBINED!$B$3:$AQ$501,14,FALSE)))</f>
        <v/>
      </c>
      <c r="G285" s="1" t="str">
        <f>IF($A285="","",(VLOOKUP($A285,ACOUSTICS_COMBINED!$B$3:$AQ$501,23,FALSE)))</f>
        <v/>
      </c>
      <c r="H285" s="1" t="str">
        <f>IF($A285="","",(VLOOKUP($A285,ACOUSTICS_COMBINED!$B$3:$AQ$501,24,FALSE)))</f>
        <v/>
      </c>
      <c r="I285" s="1" t="str">
        <f>IF($A285="","",(VLOOKUP($A285,ACOUSTICS_COMBINED!$B$3:$AQ$501,15,FALSE)))</f>
        <v/>
      </c>
      <c r="J285" s="1" t="str">
        <f>IF($A285="","",(VLOOKUP($A285,ACOUSTICS_COMBINED!$B$3:$AQ$501,16,FALSE)))</f>
        <v/>
      </c>
      <c r="K285" s="1" t="str">
        <f>IF($A285="","",(VLOOKUP($A285,ACOUSTICS_COMBINED!$B$3:$AQ$501,17,FALSE)))</f>
        <v/>
      </c>
      <c r="L285" s="1" t="str">
        <f>IF($A285="","",(VLOOKUP($A285,ACOUSTICS_COMBINED!$B$3:$AQ$501,18,FALSE)))</f>
        <v/>
      </c>
      <c r="M285" s="1" t="str">
        <f>IF($A285="","",(VLOOKUP($A285,ACOUSTICS_COMBINED!$B$3:$AQ$501,25,FALSE)))</f>
        <v/>
      </c>
      <c r="N285" s="16" t="str">
        <f>IF($A285="","",(VLOOKUP($A285,ACOUSTICS_COMBINED!$B$3:$AQ$501,19,FALSE)))</f>
        <v/>
      </c>
      <c r="O285" s="16" t="str">
        <f>IF($A285="","",(VLOOKUP($A285,ACOUSTICS_COMBINED!$B$3:$AQ$501,20,FALSE)))</f>
        <v/>
      </c>
      <c r="P285" s="1" t="str">
        <f>IF($A285="","",(VLOOKUP($A285,ACOUSTICS_COMBINED!$B$3:$AQ$501,26,FALSE)))</f>
        <v/>
      </c>
      <c r="Q285" s="1" t="str">
        <f>IF($A285="","",(VLOOKUP($A285,ACOUSTICS_COMBINED!$B$3:$AQ$501,27,FALSE)))</f>
        <v/>
      </c>
      <c r="R285" s="1" t="str">
        <f>IF($A285="","",(VLOOKUP($A285,ACOUSTICS_COMBINED!$B$3:$AQ$501,28,FALSE)))</f>
        <v/>
      </c>
      <c r="S285" s="1" t="str">
        <f>IF($A285="","",(VLOOKUP($A285,ACOUSTICS_COMBINED!$B$3:$AQ$501,29,FALSE)))</f>
        <v/>
      </c>
      <c r="T285" s="1" t="str">
        <f>IF($A285="","",(VLOOKUP($A285,ACOUSTICS_COMBINED!$B$3:$AQ$501,30,FALSE)))</f>
        <v/>
      </c>
      <c r="U285" s="1" t="str">
        <f>IF($A285="","",(VLOOKUP($A285,ACOUSTICS_COMBINED!$B$3:$AQ$501,31,FALSE)))</f>
        <v/>
      </c>
      <c r="V285" s="1" t="str">
        <f>IF($A285="","",(VLOOKUP($A285,ACOUSTICS_COMBINED!$B$3:$AQ$501,32,FALSE)))</f>
        <v/>
      </c>
      <c r="W285" s="1" t="str">
        <f>IF($A285="","",(VLOOKUP($A285,ACOUSTICS_COMBINED!$B$3:$AQ$501,33,FALSE)))</f>
        <v/>
      </c>
      <c r="X285" s="1" t="str">
        <f>IF($A285="","",(VLOOKUP($A285,ACOUSTICS_COMBINED!$B$3:$AQ$501,34,FALSE)))</f>
        <v/>
      </c>
      <c r="Y285" s="1" t="str">
        <f>IF($A285="","",(VLOOKUP($A285,ACOUSTICS_COMBINED!$B$3:$AQ$501,35,FALSE)))</f>
        <v/>
      </c>
      <c r="Z285" s="1" t="str">
        <f>IF($A285="","",(VLOOKUP($A285,ACOUSTICS_COMBINED!$B$3:$AQ$501,36,FALSE)))</f>
        <v/>
      </c>
      <c r="AA285" s="1" t="str">
        <f>IF($A285="","",(VLOOKUP($A285,ACOUSTICS_COMBINED!$B$3:$AQ$501,37,FALSE)))</f>
        <v/>
      </c>
      <c r="AB285" s="1" t="str">
        <f>IF($A285="","",(VLOOKUP($A285,ACOUSTICS_COMBINED!$B$3:$AQ$501,38,FALSE)))</f>
        <v/>
      </c>
      <c r="AC285" s="1" t="str">
        <f>IF($A285="","",(VLOOKUP($A285,ACOUSTICS_COMBINED!$B$3:$AQ$501,39,FALSE)))</f>
        <v/>
      </c>
      <c r="AD285" s="1" t="str">
        <f>IF($A285="","",(VLOOKUP($A285,ACOUSTICS_COMBINED!$B$3:$AQ$501,40,FALSE)))</f>
        <v/>
      </c>
      <c r="AE285" s="1" t="str">
        <f>IF($A285="","",(VLOOKUP($A285,ACOUSTICS_COMBINED!$B$3:$AQ$501,41,FALSE)))</f>
        <v/>
      </c>
      <c r="AF285" s="1" t="str">
        <f>IF($A285="","",(VLOOKUP($A285,ACOUSTICS_COMBINED!$B$3:$AQ$501,42,FALSE)))</f>
        <v/>
      </c>
      <c r="AG285" s="27" t="str">
        <f>IF($A285="","",(VLOOKUP($A285,ACOUSTIC_PIVOT_TABLE!$B$4:$AO$500,2,FALSE)))</f>
        <v/>
      </c>
      <c r="AH285" s="27" t="str">
        <f>IF($A285="","",(VLOOKUP($A285,ACOUSTIC_PIVOT_TABLE!$B$4:$AO$500,3,FALSE)))</f>
        <v/>
      </c>
      <c r="AI285" s="27" t="str">
        <f>IF($A285="","",(VLOOKUP($A285,ACOUSTIC_PIVOT_TABLE!$B$4:$AO$500,4,FALSE)))</f>
        <v/>
      </c>
      <c r="AJ285" s="27" t="str">
        <f>IF($A285="","",(VLOOKUP($A285,ACOUSTIC_PIVOT_TABLE!$B$4:$AO$500,5,FALSE)))</f>
        <v/>
      </c>
      <c r="AK285" s="27" t="str">
        <f>IF($A285="","",(VLOOKUP($A285,ACOUSTIC_PIVOT_TABLE!$B$4:$AO$500,6,FALSE)))</f>
        <v/>
      </c>
      <c r="AL285" s="27" t="str">
        <f>IF($A285="","",(VLOOKUP($A285,ACOUSTIC_PIVOT_TABLE!$B$4:$AO$500,7,FALSE)))</f>
        <v/>
      </c>
      <c r="AM285" s="27" t="str">
        <f>IF($A285="","",(VLOOKUP($A285,ACOUSTIC_PIVOT_TABLE!$B$4:$AO$500,8,FALSE)))</f>
        <v/>
      </c>
      <c r="AN285" s="27" t="str">
        <f>IF($A285="","",(VLOOKUP($A285,ACOUSTIC_PIVOT_TABLE!$B$4:$AO$500,9,FALSE)))</f>
        <v/>
      </c>
      <c r="AO285" s="27" t="str">
        <f>IF($A285="","",(VLOOKUP($A285,ACOUSTIC_PIVOT_TABLE!$B$4:$AO$500,10,FALSE)))</f>
        <v/>
      </c>
      <c r="AP285" s="27" t="str">
        <f>IF($A285="","",(VLOOKUP($A285,ACOUSTIC_PIVOT_TABLE!$B$4:$AO$500,11,FALSE)))</f>
        <v/>
      </c>
      <c r="AQ285" s="27" t="str">
        <f>IF($A285="","",(VLOOKUP($A285,ACOUSTIC_PIVOT_TABLE!$B$4:$AO$500,12,FALSE)))</f>
        <v/>
      </c>
      <c r="AR285" s="27" t="str">
        <f>IF($A285="","",(VLOOKUP($A285,ACOUSTIC_PIVOT_TABLE!$B$4:$AO$500,13,FALSE)))</f>
        <v/>
      </c>
      <c r="AS285" s="27" t="str">
        <f>IF($A285="","",(VLOOKUP($A285,ACOUSTIC_PIVOT_TABLE!$B$4:$AO$500,14,FALSE)))</f>
        <v/>
      </c>
      <c r="AT285" s="27" t="str">
        <f>IF($A285="","",(VLOOKUP($A285,ACOUSTIC_PIVOT_TABLE!$B$4:$AO$500,15,FALSE)))</f>
        <v/>
      </c>
      <c r="AU285" s="27" t="str">
        <f>IF($A285="","",(VLOOKUP($A285,ACOUSTIC_PIVOT_TABLE!$B$4:$AO$500,16,FALSE)))</f>
        <v/>
      </c>
      <c r="AV285" s="27" t="str">
        <f>IF($A285="","",(VLOOKUP($A285,ACOUSTIC_PIVOT_TABLE!$B$4:$AO$500,17,FALSE)))</f>
        <v/>
      </c>
      <c r="AW285" s="27" t="str">
        <f>IF($A285="","",(VLOOKUP($A285,ACOUSTIC_PIVOT_TABLE!$B$4:$AO$500,18,FALSE)))</f>
        <v/>
      </c>
      <c r="AX285" s="27" t="str">
        <f>IF($A285="","",(VLOOKUP($A285,ACOUSTIC_PIVOT_TABLE!$B$4:$AO$500,19,FALSE)))</f>
        <v/>
      </c>
      <c r="AY285" s="27" t="str">
        <f>IF($A285="","",(VLOOKUP($A285,ACOUSTIC_PIVOT_TABLE!$B$4:$AO$500,20,FALSE)))</f>
        <v/>
      </c>
      <c r="AZ285" s="27" t="str">
        <f>IF($A285="","",(VLOOKUP($A285,ACOUSTIC_PIVOT_TABLE!$B$4:$AO$500,21,FALSE)))</f>
        <v/>
      </c>
      <c r="BA285" s="27" t="str">
        <f>IF($A285="","",(VLOOKUP($A285,ACOUSTIC_PIVOT_TABLE!$B$4:$AO$500,22,FALSE)))</f>
        <v/>
      </c>
      <c r="BB285" s="27" t="str">
        <f>IF($A285="","",(VLOOKUP($A285,ACOUSTIC_PIVOT_TABLE!$B$4:$AO$500,23,FALSE)))</f>
        <v/>
      </c>
      <c r="BC285" s="27" t="str">
        <f>IF($A285="","",(VLOOKUP($A285,ACOUSTIC_PIVOT_TABLE!$B$4:$AO$500,24,FALSE)))</f>
        <v/>
      </c>
      <c r="BD285" s="27" t="str">
        <f>IF($A285="","",(VLOOKUP($A285,ACOUSTIC_PIVOT_TABLE!$B$4:$AO$500,25,FALSE)))</f>
        <v/>
      </c>
      <c r="BE285" s="27" t="str">
        <f>IF($A285="","",(VLOOKUP($A285,ACOUSTIC_PIVOT_TABLE!$B$4:$AO$500,26,FALSE)))</f>
        <v/>
      </c>
      <c r="BF285" s="27" t="str">
        <f>IF($A285="","",(VLOOKUP($A285,ACOUSTIC_PIVOT_TABLE!$B$4:$AO$500,27,FALSE)))</f>
        <v/>
      </c>
      <c r="BG285" s="27" t="str">
        <f>IF($A285="","",(VLOOKUP($A285,ACOUSTIC_PIVOT_TABLE!$B$4:$AO$500,28,FALSE)))</f>
        <v/>
      </c>
      <c r="BH285" s="27" t="str">
        <f>IF($A285="","",(VLOOKUP($A285,ACOUSTIC_PIVOT_TABLE!$B$4:$AO$500,29,FALSE)))</f>
        <v/>
      </c>
      <c r="BI285" s="27" t="str">
        <f>IF($A285="","",(VLOOKUP($A285,ACOUSTIC_PIVOT_TABLE!$B$4:$AO$500,30,FALSE)))</f>
        <v/>
      </c>
      <c r="BJ285" s="27" t="str">
        <f>IF($A285="","",(VLOOKUP($A285,ACOUSTIC_PIVOT_TABLE!$B$4:$AO$500,31,FALSE)))</f>
        <v/>
      </c>
      <c r="BK285" s="27" t="str">
        <f>IF($A285="","",(VLOOKUP($A285,ACOUSTIC_PIVOT_TABLE!$B$4:$AO$500,32,FALSE)))</f>
        <v/>
      </c>
      <c r="BL285" s="27" t="str">
        <f>IF($A285="","",(VLOOKUP($A285,ACOUSTIC_PIVOT_TABLE!$B$4:$AO$500,33,FALSE)))</f>
        <v/>
      </c>
      <c r="BM285" s="27" t="str">
        <f>IF($A285="","",(VLOOKUP($A285,ACOUSTIC_PIVOT_TABLE!$B$4:$AO$500,34,FALSE)))</f>
        <v/>
      </c>
      <c r="BN285" s="27" t="str">
        <f>IF($A285="","",(VLOOKUP($A285,ACOUSTIC_PIVOT_TABLE!$B$4:$AO$500,35,FALSE)))</f>
        <v/>
      </c>
      <c r="BO285" s="27" t="str">
        <f>IF($A285="","",(VLOOKUP($A285,ACOUSTIC_PIVOT_TABLE!$B$4:$AO$500,36,FALSE)))</f>
        <v/>
      </c>
      <c r="BP285" s="27" t="str">
        <f>IF($A285="","",(VLOOKUP($A285,ACOUSTIC_PIVOT_TABLE!$B$4:$AO$500,37,FALSE)))</f>
        <v/>
      </c>
      <c r="BQ285" s="27" t="str">
        <f>IF($A285="","",(VLOOKUP($A285,ACOUSTIC_PIVOT_TABLE!$B$4:$AO$500,38,FALSE)))</f>
        <v/>
      </c>
      <c r="BR285" s="27" t="str">
        <f>IF($A285="","",(VLOOKUP($A285,ACOUSTIC_PIVOT_TABLE!$B$4:$AO$500,39,FALSE)))</f>
        <v/>
      </c>
      <c r="BS285" s="27" t="str">
        <f>IF($A285="","",(VLOOKUP($A285,ACOUSTIC_PIVOT_TABLE!$B$4:$AO$500,40,FALSE)))</f>
        <v/>
      </c>
    </row>
    <row r="286" spans="1:71" x14ac:dyDescent="0.25">
      <c r="A286" s="1" t="str">
        <f>IF(ACOUSTIC_PIVOT_TABLE!B288 = 0, "",ACOUSTIC_PIVOT_TABLE!B288)</f>
        <v/>
      </c>
      <c r="B286" s="1" t="str">
        <f>IF($A286="","",(VLOOKUP($A286,ACOUSTICS_COMBINED!$B$3:$AQ$501,21,FALSE)))</f>
        <v/>
      </c>
      <c r="C286" s="1" t="str">
        <f>IF($A286="","",(VLOOKUP($A286,ACOUSTICS_COMBINED!$B$3:$AQ$501,22,FALSE)))</f>
        <v/>
      </c>
      <c r="D286" s="1" t="str">
        <f>IF($A286="","",(VLOOKUP($A286,ACOUSTICS_COMBINED!$B$3:$AQ$501,12,FALSE)))</f>
        <v/>
      </c>
      <c r="E286" s="1" t="str">
        <f>IF($A286="","",(VLOOKUP($A286,ACOUSTICS_COMBINED!$B$3:$AQ$501,13,FALSE)))</f>
        <v/>
      </c>
      <c r="F286" s="1" t="str">
        <f>IF($A286="","",(VLOOKUP($A286,ACOUSTICS_COMBINED!$B$3:$AQ$501,14,FALSE)))</f>
        <v/>
      </c>
      <c r="G286" s="1" t="str">
        <f>IF($A286="","",(VLOOKUP($A286,ACOUSTICS_COMBINED!$B$3:$AQ$501,23,FALSE)))</f>
        <v/>
      </c>
      <c r="H286" s="1" t="str">
        <f>IF($A286="","",(VLOOKUP($A286,ACOUSTICS_COMBINED!$B$3:$AQ$501,24,FALSE)))</f>
        <v/>
      </c>
      <c r="I286" s="1" t="str">
        <f>IF($A286="","",(VLOOKUP($A286,ACOUSTICS_COMBINED!$B$3:$AQ$501,15,FALSE)))</f>
        <v/>
      </c>
      <c r="J286" s="1" t="str">
        <f>IF($A286="","",(VLOOKUP($A286,ACOUSTICS_COMBINED!$B$3:$AQ$501,16,FALSE)))</f>
        <v/>
      </c>
      <c r="K286" s="1" t="str">
        <f>IF($A286="","",(VLOOKUP($A286,ACOUSTICS_COMBINED!$B$3:$AQ$501,17,FALSE)))</f>
        <v/>
      </c>
      <c r="L286" s="1" t="str">
        <f>IF($A286="","",(VLOOKUP($A286,ACOUSTICS_COMBINED!$B$3:$AQ$501,18,FALSE)))</f>
        <v/>
      </c>
      <c r="M286" s="1" t="str">
        <f>IF($A286="","",(VLOOKUP($A286,ACOUSTICS_COMBINED!$B$3:$AQ$501,25,FALSE)))</f>
        <v/>
      </c>
      <c r="N286" s="16" t="str">
        <f>IF($A286="","",(VLOOKUP($A286,ACOUSTICS_COMBINED!$B$3:$AQ$501,19,FALSE)))</f>
        <v/>
      </c>
      <c r="O286" s="16" t="str">
        <f>IF($A286="","",(VLOOKUP($A286,ACOUSTICS_COMBINED!$B$3:$AQ$501,20,FALSE)))</f>
        <v/>
      </c>
      <c r="P286" s="1" t="str">
        <f>IF($A286="","",(VLOOKUP($A286,ACOUSTICS_COMBINED!$B$3:$AQ$501,26,FALSE)))</f>
        <v/>
      </c>
      <c r="Q286" s="1" t="str">
        <f>IF($A286="","",(VLOOKUP($A286,ACOUSTICS_COMBINED!$B$3:$AQ$501,27,FALSE)))</f>
        <v/>
      </c>
      <c r="R286" s="1" t="str">
        <f>IF($A286="","",(VLOOKUP($A286,ACOUSTICS_COMBINED!$B$3:$AQ$501,28,FALSE)))</f>
        <v/>
      </c>
      <c r="S286" s="1" t="str">
        <f>IF($A286="","",(VLOOKUP($A286,ACOUSTICS_COMBINED!$B$3:$AQ$501,29,FALSE)))</f>
        <v/>
      </c>
      <c r="T286" s="1" t="str">
        <f>IF($A286="","",(VLOOKUP($A286,ACOUSTICS_COMBINED!$B$3:$AQ$501,30,FALSE)))</f>
        <v/>
      </c>
      <c r="U286" s="1" t="str">
        <f>IF($A286="","",(VLOOKUP($A286,ACOUSTICS_COMBINED!$B$3:$AQ$501,31,FALSE)))</f>
        <v/>
      </c>
      <c r="V286" s="1" t="str">
        <f>IF($A286="","",(VLOOKUP($A286,ACOUSTICS_COMBINED!$B$3:$AQ$501,32,FALSE)))</f>
        <v/>
      </c>
      <c r="W286" s="1" t="str">
        <f>IF($A286="","",(VLOOKUP($A286,ACOUSTICS_COMBINED!$B$3:$AQ$501,33,FALSE)))</f>
        <v/>
      </c>
      <c r="X286" s="1" t="str">
        <f>IF($A286="","",(VLOOKUP($A286,ACOUSTICS_COMBINED!$B$3:$AQ$501,34,FALSE)))</f>
        <v/>
      </c>
      <c r="Y286" s="1" t="str">
        <f>IF($A286="","",(VLOOKUP($A286,ACOUSTICS_COMBINED!$B$3:$AQ$501,35,FALSE)))</f>
        <v/>
      </c>
      <c r="Z286" s="1" t="str">
        <f>IF($A286="","",(VLOOKUP($A286,ACOUSTICS_COMBINED!$B$3:$AQ$501,36,FALSE)))</f>
        <v/>
      </c>
      <c r="AA286" s="1" t="str">
        <f>IF($A286="","",(VLOOKUP($A286,ACOUSTICS_COMBINED!$B$3:$AQ$501,37,FALSE)))</f>
        <v/>
      </c>
      <c r="AB286" s="1" t="str">
        <f>IF($A286="","",(VLOOKUP($A286,ACOUSTICS_COMBINED!$B$3:$AQ$501,38,FALSE)))</f>
        <v/>
      </c>
      <c r="AC286" s="1" t="str">
        <f>IF($A286="","",(VLOOKUP($A286,ACOUSTICS_COMBINED!$B$3:$AQ$501,39,FALSE)))</f>
        <v/>
      </c>
      <c r="AD286" s="1" t="str">
        <f>IF($A286="","",(VLOOKUP($A286,ACOUSTICS_COMBINED!$B$3:$AQ$501,40,FALSE)))</f>
        <v/>
      </c>
      <c r="AE286" s="1" t="str">
        <f>IF($A286="","",(VLOOKUP($A286,ACOUSTICS_COMBINED!$B$3:$AQ$501,41,FALSE)))</f>
        <v/>
      </c>
      <c r="AF286" s="1" t="str">
        <f>IF($A286="","",(VLOOKUP($A286,ACOUSTICS_COMBINED!$B$3:$AQ$501,42,FALSE)))</f>
        <v/>
      </c>
      <c r="AG286" s="27" t="str">
        <f>IF($A286="","",(VLOOKUP($A286,ACOUSTIC_PIVOT_TABLE!$B$4:$AO$500,2,FALSE)))</f>
        <v/>
      </c>
      <c r="AH286" s="27" t="str">
        <f>IF($A286="","",(VLOOKUP($A286,ACOUSTIC_PIVOT_TABLE!$B$4:$AO$500,3,FALSE)))</f>
        <v/>
      </c>
      <c r="AI286" s="27" t="str">
        <f>IF($A286="","",(VLOOKUP($A286,ACOUSTIC_PIVOT_TABLE!$B$4:$AO$500,4,FALSE)))</f>
        <v/>
      </c>
      <c r="AJ286" s="27" t="str">
        <f>IF($A286="","",(VLOOKUP($A286,ACOUSTIC_PIVOT_TABLE!$B$4:$AO$500,5,FALSE)))</f>
        <v/>
      </c>
      <c r="AK286" s="27" t="str">
        <f>IF($A286="","",(VLOOKUP($A286,ACOUSTIC_PIVOT_TABLE!$B$4:$AO$500,6,FALSE)))</f>
        <v/>
      </c>
      <c r="AL286" s="27" t="str">
        <f>IF($A286="","",(VLOOKUP($A286,ACOUSTIC_PIVOT_TABLE!$B$4:$AO$500,7,FALSE)))</f>
        <v/>
      </c>
      <c r="AM286" s="27" t="str">
        <f>IF($A286="","",(VLOOKUP($A286,ACOUSTIC_PIVOT_TABLE!$B$4:$AO$500,8,FALSE)))</f>
        <v/>
      </c>
      <c r="AN286" s="27" t="str">
        <f>IF($A286="","",(VLOOKUP($A286,ACOUSTIC_PIVOT_TABLE!$B$4:$AO$500,9,FALSE)))</f>
        <v/>
      </c>
      <c r="AO286" s="27" t="str">
        <f>IF($A286="","",(VLOOKUP($A286,ACOUSTIC_PIVOT_TABLE!$B$4:$AO$500,10,FALSE)))</f>
        <v/>
      </c>
      <c r="AP286" s="27" t="str">
        <f>IF($A286="","",(VLOOKUP($A286,ACOUSTIC_PIVOT_TABLE!$B$4:$AO$500,11,FALSE)))</f>
        <v/>
      </c>
      <c r="AQ286" s="27" t="str">
        <f>IF($A286="","",(VLOOKUP($A286,ACOUSTIC_PIVOT_TABLE!$B$4:$AO$500,12,FALSE)))</f>
        <v/>
      </c>
      <c r="AR286" s="27" t="str">
        <f>IF($A286="","",(VLOOKUP($A286,ACOUSTIC_PIVOT_TABLE!$B$4:$AO$500,13,FALSE)))</f>
        <v/>
      </c>
      <c r="AS286" s="27" t="str">
        <f>IF($A286="","",(VLOOKUP($A286,ACOUSTIC_PIVOT_TABLE!$B$4:$AO$500,14,FALSE)))</f>
        <v/>
      </c>
      <c r="AT286" s="27" t="str">
        <f>IF($A286="","",(VLOOKUP($A286,ACOUSTIC_PIVOT_TABLE!$B$4:$AO$500,15,FALSE)))</f>
        <v/>
      </c>
      <c r="AU286" s="27" t="str">
        <f>IF($A286="","",(VLOOKUP($A286,ACOUSTIC_PIVOT_TABLE!$B$4:$AO$500,16,FALSE)))</f>
        <v/>
      </c>
      <c r="AV286" s="27" t="str">
        <f>IF($A286="","",(VLOOKUP($A286,ACOUSTIC_PIVOT_TABLE!$B$4:$AO$500,17,FALSE)))</f>
        <v/>
      </c>
      <c r="AW286" s="27" t="str">
        <f>IF($A286="","",(VLOOKUP($A286,ACOUSTIC_PIVOT_TABLE!$B$4:$AO$500,18,FALSE)))</f>
        <v/>
      </c>
      <c r="AX286" s="27" t="str">
        <f>IF($A286="","",(VLOOKUP($A286,ACOUSTIC_PIVOT_TABLE!$B$4:$AO$500,19,FALSE)))</f>
        <v/>
      </c>
      <c r="AY286" s="27" t="str">
        <f>IF($A286="","",(VLOOKUP($A286,ACOUSTIC_PIVOT_TABLE!$B$4:$AO$500,20,FALSE)))</f>
        <v/>
      </c>
      <c r="AZ286" s="27" t="str">
        <f>IF($A286="","",(VLOOKUP($A286,ACOUSTIC_PIVOT_TABLE!$B$4:$AO$500,21,FALSE)))</f>
        <v/>
      </c>
      <c r="BA286" s="27" t="str">
        <f>IF($A286="","",(VLOOKUP($A286,ACOUSTIC_PIVOT_TABLE!$B$4:$AO$500,22,FALSE)))</f>
        <v/>
      </c>
      <c r="BB286" s="27" t="str">
        <f>IF($A286="","",(VLOOKUP($A286,ACOUSTIC_PIVOT_TABLE!$B$4:$AO$500,23,FALSE)))</f>
        <v/>
      </c>
      <c r="BC286" s="27" t="str">
        <f>IF($A286="","",(VLOOKUP($A286,ACOUSTIC_PIVOT_TABLE!$B$4:$AO$500,24,FALSE)))</f>
        <v/>
      </c>
      <c r="BD286" s="27" t="str">
        <f>IF($A286="","",(VLOOKUP($A286,ACOUSTIC_PIVOT_TABLE!$B$4:$AO$500,25,FALSE)))</f>
        <v/>
      </c>
      <c r="BE286" s="27" t="str">
        <f>IF($A286="","",(VLOOKUP($A286,ACOUSTIC_PIVOT_TABLE!$B$4:$AO$500,26,FALSE)))</f>
        <v/>
      </c>
      <c r="BF286" s="27" t="str">
        <f>IF($A286="","",(VLOOKUP($A286,ACOUSTIC_PIVOT_TABLE!$B$4:$AO$500,27,FALSE)))</f>
        <v/>
      </c>
      <c r="BG286" s="27" t="str">
        <f>IF($A286="","",(VLOOKUP($A286,ACOUSTIC_PIVOT_TABLE!$B$4:$AO$500,28,FALSE)))</f>
        <v/>
      </c>
      <c r="BH286" s="27" t="str">
        <f>IF($A286="","",(VLOOKUP($A286,ACOUSTIC_PIVOT_TABLE!$B$4:$AO$500,29,FALSE)))</f>
        <v/>
      </c>
      <c r="BI286" s="27" t="str">
        <f>IF($A286="","",(VLOOKUP($A286,ACOUSTIC_PIVOT_TABLE!$B$4:$AO$500,30,FALSE)))</f>
        <v/>
      </c>
      <c r="BJ286" s="27" t="str">
        <f>IF($A286="","",(VLOOKUP($A286,ACOUSTIC_PIVOT_TABLE!$B$4:$AO$500,31,FALSE)))</f>
        <v/>
      </c>
      <c r="BK286" s="27" t="str">
        <f>IF($A286="","",(VLOOKUP($A286,ACOUSTIC_PIVOT_TABLE!$B$4:$AO$500,32,FALSE)))</f>
        <v/>
      </c>
      <c r="BL286" s="27" t="str">
        <f>IF($A286="","",(VLOOKUP($A286,ACOUSTIC_PIVOT_TABLE!$B$4:$AO$500,33,FALSE)))</f>
        <v/>
      </c>
      <c r="BM286" s="27" t="str">
        <f>IF($A286="","",(VLOOKUP($A286,ACOUSTIC_PIVOT_TABLE!$B$4:$AO$500,34,FALSE)))</f>
        <v/>
      </c>
      <c r="BN286" s="27" t="str">
        <f>IF($A286="","",(VLOOKUP($A286,ACOUSTIC_PIVOT_TABLE!$B$4:$AO$500,35,FALSE)))</f>
        <v/>
      </c>
      <c r="BO286" s="27" t="str">
        <f>IF($A286="","",(VLOOKUP($A286,ACOUSTIC_PIVOT_TABLE!$B$4:$AO$500,36,FALSE)))</f>
        <v/>
      </c>
      <c r="BP286" s="27" t="str">
        <f>IF($A286="","",(VLOOKUP($A286,ACOUSTIC_PIVOT_TABLE!$B$4:$AO$500,37,FALSE)))</f>
        <v/>
      </c>
      <c r="BQ286" s="27" t="str">
        <f>IF($A286="","",(VLOOKUP($A286,ACOUSTIC_PIVOT_TABLE!$B$4:$AO$500,38,FALSE)))</f>
        <v/>
      </c>
      <c r="BR286" s="27" t="str">
        <f>IF($A286="","",(VLOOKUP($A286,ACOUSTIC_PIVOT_TABLE!$B$4:$AO$500,39,FALSE)))</f>
        <v/>
      </c>
      <c r="BS286" s="27" t="str">
        <f>IF($A286="","",(VLOOKUP($A286,ACOUSTIC_PIVOT_TABLE!$B$4:$AO$500,40,FALSE)))</f>
        <v/>
      </c>
    </row>
    <row r="287" spans="1:71" x14ac:dyDescent="0.25">
      <c r="A287" s="1" t="str">
        <f>IF(ACOUSTIC_PIVOT_TABLE!B289 = 0, "",ACOUSTIC_PIVOT_TABLE!B289)</f>
        <v/>
      </c>
      <c r="B287" s="1" t="str">
        <f>IF($A287="","",(VLOOKUP($A287,ACOUSTICS_COMBINED!$B$3:$AQ$501,21,FALSE)))</f>
        <v/>
      </c>
      <c r="C287" s="1" t="str">
        <f>IF($A287="","",(VLOOKUP($A287,ACOUSTICS_COMBINED!$B$3:$AQ$501,22,FALSE)))</f>
        <v/>
      </c>
      <c r="D287" s="1" t="str">
        <f>IF($A287="","",(VLOOKUP($A287,ACOUSTICS_COMBINED!$B$3:$AQ$501,12,FALSE)))</f>
        <v/>
      </c>
      <c r="E287" s="1" t="str">
        <f>IF($A287="","",(VLOOKUP($A287,ACOUSTICS_COMBINED!$B$3:$AQ$501,13,FALSE)))</f>
        <v/>
      </c>
      <c r="F287" s="1" t="str">
        <f>IF($A287="","",(VLOOKUP($A287,ACOUSTICS_COMBINED!$B$3:$AQ$501,14,FALSE)))</f>
        <v/>
      </c>
      <c r="G287" s="1" t="str">
        <f>IF($A287="","",(VLOOKUP($A287,ACOUSTICS_COMBINED!$B$3:$AQ$501,23,FALSE)))</f>
        <v/>
      </c>
      <c r="H287" s="1" t="str">
        <f>IF($A287="","",(VLOOKUP($A287,ACOUSTICS_COMBINED!$B$3:$AQ$501,24,FALSE)))</f>
        <v/>
      </c>
      <c r="I287" s="1" t="str">
        <f>IF($A287="","",(VLOOKUP($A287,ACOUSTICS_COMBINED!$B$3:$AQ$501,15,FALSE)))</f>
        <v/>
      </c>
      <c r="J287" s="1" t="str">
        <f>IF($A287="","",(VLOOKUP($A287,ACOUSTICS_COMBINED!$B$3:$AQ$501,16,FALSE)))</f>
        <v/>
      </c>
      <c r="K287" s="1" t="str">
        <f>IF($A287="","",(VLOOKUP($A287,ACOUSTICS_COMBINED!$B$3:$AQ$501,17,FALSE)))</f>
        <v/>
      </c>
      <c r="L287" s="1" t="str">
        <f>IF($A287="","",(VLOOKUP($A287,ACOUSTICS_COMBINED!$B$3:$AQ$501,18,FALSE)))</f>
        <v/>
      </c>
      <c r="M287" s="1" t="str">
        <f>IF($A287="","",(VLOOKUP($A287,ACOUSTICS_COMBINED!$B$3:$AQ$501,25,FALSE)))</f>
        <v/>
      </c>
      <c r="N287" s="16" t="str">
        <f>IF($A287="","",(VLOOKUP($A287,ACOUSTICS_COMBINED!$B$3:$AQ$501,19,FALSE)))</f>
        <v/>
      </c>
      <c r="O287" s="16" t="str">
        <f>IF($A287="","",(VLOOKUP($A287,ACOUSTICS_COMBINED!$B$3:$AQ$501,20,FALSE)))</f>
        <v/>
      </c>
      <c r="P287" s="1" t="str">
        <f>IF($A287="","",(VLOOKUP($A287,ACOUSTICS_COMBINED!$B$3:$AQ$501,26,FALSE)))</f>
        <v/>
      </c>
      <c r="Q287" s="1" t="str">
        <f>IF($A287="","",(VLOOKUP($A287,ACOUSTICS_COMBINED!$B$3:$AQ$501,27,FALSE)))</f>
        <v/>
      </c>
      <c r="R287" s="1" t="str">
        <f>IF($A287="","",(VLOOKUP($A287,ACOUSTICS_COMBINED!$B$3:$AQ$501,28,FALSE)))</f>
        <v/>
      </c>
      <c r="S287" s="1" t="str">
        <f>IF($A287="","",(VLOOKUP($A287,ACOUSTICS_COMBINED!$B$3:$AQ$501,29,FALSE)))</f>
        <v/>
      </c>
      <c r="T287" s="1" t="str">
        <f>IF($A287="","",(VLOOKUP($A287,ACOUSTICS_COMBINED!$B$3:$AQ$501,30,FALSE)))</f>
        <v/>
      </c>
      <c r="U287" s="1" t="str">
        <f>IF($A287="","",(VLOOKUP($A287,ACOUSTICS_COMBINED!$B$3:$AQ$501,31,FALSE)))</f>
        <v/>
      </c>
      <c r="V287" s="1" t="str">
        <f>IF($A287="","",(VLOOKUP($A287,ACOUSTICS_COMBINED!$B$3:$AQ$501,32,FALSE)))</f>
        <v/>
      </c>
      <c r="W287" s="1" t="str">
        <f>IF($A287="","",(VLOOKUP($A287,ACOUSTICS_COMBINED!$B$3:$AQ$501,33,FALSE)))</f>
        <v/>
      </c>
      <c r="X287" s="1" t="str">
        <f>IF($A287="","",(VLOOKUP($A287,ACOUSTICS_COMBINED!$B$3:$AQ$501,34,FALSE)))</f>
        <v/>
      </c>
      <c r="Y287" s="1" t="str">
        <f>IF($A287="","",(VLOOKUP($A287,ACOUSTICS_COMBINED!$B$3:$AQ$501,35,FALSE)))</f>
        <v/>
      </c>
      <c r="Z287" s="1" t="str">
        <f>IF($A287="","",(VLOOKUP($A287,ACOUSTICS_COMBINED!$B$3:$AQ$501,36,FALSE)))</f>
        <v/>
      </c>
      <c r="AA287" s="1" t="str">
        <f>IF($A287="","",(VLOOKUP($A287,ACOUSTICS_COMBINED!$B$3:$AQ$501,37,FALSE)))</f>
        <v/>
      </c>
      <c r="AB287" s="1" t="str">
        <f>IF($A287="","",(VLOOKUP($A287,ACOUSTICS_COMBINED!$B$3:$AQ$501,38,FALSE)))</f>
        <v/>
      </c>
      <c r="AC287" s="1" t="str">
        <f>IF($A287="","",(VLOOKUP($A287,ACOUSTICS_COMBINED!$B$3:$AQ$501,39,FALSE)))</f>
        <v/>
      </c>
      <c r="AD287" s="1" t="str">
        <f>IF($A287="","",(VLOOKUP($A287,ACOUSTICS_COMBINED!$B$3:$AQ$501,40,FALSE)))</f>
        <v/>
      </c>
      <c r="AE287" s="1" t="str">
        <f>IF($A287="","",(VLOOKUP($A287,ACOUSTICS_COMBINED!$B$3:$AQ$501,41,FALSE)))</f>
        <v/>
      </c>
      <c r="AF287" s="1" t="str">
        <f>IF($A287="","",(VLOOKUP($A287,ACOUSTICS_COMBINED!$B$3:$AQ$501,42,FALSE)))</f>
        <v/>
      </c>
      <c r="AG287" s="27" t="str">
        <f>IF($A287="","",(VLOOKUP($A287,ACOUSTIC_PIVOT_TABLE!$B$4:$AO$500,2,FALSE)))</f>
        <v/>
      </c>
      <c r="AH287" s="27" t="str">
        <f>IF($A287="","",(VLOOKUP($A287,ACOUSTIC_PIVOT_TABLE!$B$4:$AO$500,3,FALSE)))</f>
        <v/>
      </c>
      <c r="AI287" s="27" t="str">
        <f>IF($A287="","",(VLOOKUP($A287,ACOUSTIC_PIVOT_TABLE!$B$4:$AO$500,4,FALSE)))</f>
        <v/>
      </c>
      <c r="AJ287" s="27" t="str">
        <f>IF($A287="","",(VLOOKUP($A287,ACOUSTIC_PIVOT_TABLE!$B$4:$AO$500,5,FALSE)))</f>
        <v/>
      </c>
      <c r="AK287" s="27" t="str">
        <f>IF($A287="","",(VLOOKUP($A287,ACOUSTIC_PIVOT_TABLE!$B$4:$AO$500,6,FALSE)))</f>
        <v/>
      </c>
      <c r="AL287" s="27" t="str">
        <f>IF($A287="","",(VLOOKUP($A287,ACOUSTIC_PIVOT_TABLE!$B$4:$AO$500,7,FALSE)))</f>
        <v/>
      </c>
      <c r="AM287" s="27" t="str">
        <f>IF($A287="","",(VLOOKUP($A287,ACOUSTIC_PIVOT_TABLE!$B$4:$AO$500,8,FALSE)))</f>
        <v/>
      </c>
      <c r="AN287" s="27" t="str">
        <f>IF($A287="","",(VLOOKUP($A287,ACOUSTIC_PIVOT_TABLE!$B$4:$AO$500,9,FALSE)))</f>
        <v/>
      </c>
      <c r="AO287" s="27" t="str">
        <f>IF($A287="","",(VLOOKUP($A287,ACOUSTIC_PIVOT_TABLE!$B$4:$AO$500,10,FALSE)))</f>
        <v/>
      </c>
      <c r="AP287" s="27" t="str">
        <f>IF($A287="","",(VLOOKUP($A287,ACOUSTIC_PIVOT_TABLE!$B$4:$AO$500,11,FALSE)))</f>
        <v/>
      </c>
      <c r="AQ287" s="27" t="str">
        <f>IF($A287="","",(VLOOKUP($A287,ACOUSTIC_PIVOT_TABLE!$B$4:$AO$500,12,FALSE)))</f>
        <v/>
      </c>
      <c r="AR287" s="27" t="str">
        <f>IF($A287="","",(VLOOKUP($A287,ACOUSTIC_PIVOT_TABLE!$B$4:$AO$500,13,FALSE)))</f>
        <v/>
      </c>
      <c r="AS287" s="27" t="str">
        <f>IF($A287="","",(VLOOKUP($A287,ACOUSTIC_PIVOT_TABLE!$B$4:$AO$500,14,FALSE)))</f>
        <v/>
      </c>
      <c r="AT287" s="27" t="str">
        <f>IF($A287="","",(VLOOKUP($A287,ACOUSTIC_PIVOT_TABLE!$B$4:$AO$500,15,FALSE)))</f>
        <v/>
      </c>
      <c r="AU287" s="27" t="str">
        <f>IF($A287="","",(VLOOKUP($A287,ACOUSTIC_PIVOT_TABLE!$B$4:$AO$500,16,FALSE)))</f>
        <v/>
      </c>
      <c r="AV287" s="27" t="str">
        <f>IF($A287="","",(VLOOKUP($A287,ACOUSTIC_PIVOT_TABLE!$B$4:$AO$500,17,FALSE)))</f>
        <v/>
      </c>
      <c r="AW287" s="27" t="str">
        <f>IF($A287="","",(VLOOKUP($A287,ACOUSTIC_PIVOT_TABLE!$B$4:$AO$500,18,FALSE)))</f>
        <v/>
      </c>
      <c r="AX287" s="27" t="str">
        <f>IF($A287="","",(VLOOKUP($A287,ACOUSTIC_PIVOT_TABLE!$B$4:$AO$500,19,FALSE)))</f>
        <v/>
      </c>
      <c r="AY287" s="27" t="str">
        <f>IF($A287="","",(VLOOKUP($A287,ACOUSTIC_PIVOT_TABLE!$B$4:$AO$500,20,FALSE)))</f>
        <v/>
      </c>
      <c r="AZ287" s="27" t="str">
        <f>IF($A287="","",(VLOOKUP($A287,ACOUSTIC_PIVOT_TABLE!$B$4:$AO$500,21,FALSE)))</f>
        <v/>
      </c>
      <c r="BA287" s="27" t="str">
        <f>IF($A287="","",(VLOOKUP($A287,ACOUSTIC_PIVOT_TABLE!$B$4:$AO$500,22,FALSE)))</f>
        <v/>
      </c>
      <c r="BB287" s="27" t="str">
        <f>IF($A287="","",(VLOOKUP($A287,ACOUSTIC_PIVOT_TABLE!$B$4:$AO$500,23,FALSE)))</f>
        <v/>
      </c>
      <c r="BC287" s="27" t="str">
        <f>IF($A287="","",(VLOOKUP($A287,ACOUSTIC_PIVOT_TABLE!$B$4:$AO$500,24,FALSE)))</f>
        <v/>
      </c>
      <c r="BD287" s="27" t="str">
        <f>IF($A287="","",(VLOOKUP($A287,ACOUSTIC_PIVOT_TABLE!$B$4:$AO$500,25,FALSE)))</f>
        <v/>
      </c>
      <c r="BE287" s="27" t="str">
        <f>IF($A287="","",(VLOOKUP($A287,ACOUSTIC_PIVOT_TABLE!$B$4:$AO$500,26,FALSE)))</f>
        <v/>
      </c>
      <c r="BF287" s="27" t="str">
        <f>IF($A287="","",(VLOOKUP($A287,ACOUSTIC_PIVOT_TABLE!$B$4:$AO$500,27,FALSE)))</f>
        <v/>
      </c>
      <c r="BG287" s="27" t="str">
        <f>IF($A287="","",(VLOOKUP($A287,ACOUSTIC_PIVOT_TABLE!$B$4:$AO$500,28,FALSE)))</f>
        <v/>
      </c>
      <c r="BH287" s="27" t="str">
        <f>IF($A287="","",(VLOOKUP($A287,ACOUSTIC_PIVOT_TABLE!$B$4:$AO$500,29,FALSE)))</f>
        <v/>
      </c>
      <c r="BI287" s="27" t="str">
        <f>IF($A287="","",(VLOOKUP($A287,ACOUSTIC_PIVOT_TABLE!$B$4:$AO$500,30,FALSE)))</f>
        <v/>
      </c>
      <c r="BJ287" s="27" t="str">
        <f>IF($A287="","",(VLOOKUP($A287,ACOUSTIC_PIVOT_TABLE!$B$4:$AO$500,31,FALSE)))</f>
        <v/>
      </c>
      <c r="BK287" s="27" t="str">
        <f>IF($A287="","",(VLOOKUP($A287,ACOUSTIC_PIVOT_TABLE!$B$4:$AO$500,32,FALSE)))</f>
        <v/>
      </c>
      <c r="BL287" s="27" t="str">
        <f>IF($A287="","",(VLOOKUP($A287,ACOUSTIC_PIVOT_TABLE!$B$4:$AO$500,33,FALSE)))</f>
        <v/>
      </c>
      <c r="BM287" s="27" t="str">
        <f>IF($A287="","",(VLOOKUP($A287,ACOUSTIC_PIVOT_TABLE!$B$4:$AO$500,34,FALSE)))</f>
        <v/>
      </c>
      <c r="BN287" s="27" t="str">
        <f>IF($A287="","",(VLOOKUP($A287,ACOUSTIC_PIVOT_TABLE!$B$4:$AO$500,35,FALSE)))</f>
        <v/>
      </c>
      <c r="BO287" s="27" t="str">
        <f>IF($A287="","",(VLOOKUP($A287,ACOUSTIC_PIVOT_TABLE!$B$4:$AO$500,36,FALSE)))</f>
        <v/>
      </c>
      <c r="BP287" s="27" t="str">
        <f>IF($A287="","",(VLOOKUP($A287,ACOUSTIC_PIVOT_TABLE!$B$4:$AO$500,37,FALSE)))</f>
        <v/>
      </c>
      <c r="BQ287" s="27" t="str">
        <f>IF($A287="","",(VLOOKUP($A287,ACOUSTIC_PIVOT_TABLE!$B$4:$AO$500,38,FALSE)))</f>
        <v/>
      </c>
      <c r="BR287" s="27" t="str">
        <f>IF($A287="","",(VLOOKUP($A287,ACOUSTIC_PIVOT_TABLE!$B$4:$AO$500,39,FALSE)))</f>
        <v/>
      </c>
      <c r="BS287" s="27" t="str">
        <f>IF($A287="","",(VLOOKUP($A287,ACOUSTIC_PIVOT_TABLE!$B$4:$AO$500,40,FALSE)))</f>
        <v/>
      </c>
    </row>
    <row r="288" spans="1:71" x14ac:dyDescent="0.25">
      <c r="A288" s="1" t="str">
        <f>IF(ACOUSTIC_PIVOT_TABLE!B290 = 0, "",ACOUSTIC_PIVOT_TABLE!B290)</f>
        <v/>
      </c>
      <c r="B288" s="1" t="str">
        <f>IF($A288="","",(VLOOKUP($A288,ACOUSTICS_COMBINED!$B$3:$AQ$501,21,FALSE)))</f>
        <v/>
      </c>
      <c r="C288" s="1" t="str">
        <f>IF($A288="","",(VLOOKUP($A288,ACOUSTICS_COMBINED!$B$3:$AQ$501,22,FALSE)))</f>
        <v/>
      </c>
      <c r="D288" s="1" t="str">
        <f>IF($A288="","",(VLOOKUP($A288,ACOUSTICS_COMBINED!$B$3:$AQ$501,12,FALSE)))</f>
        <v/>
      </c>
      <c r="E288" s="1" t="str">
        <f>IF($A288="","",(VLOOKUP($A288,ACOUSTICS_COMBINED!$B$3:$AQ$501,13,FALSE)))</f>
        <v/>
      </c>
      <c r="F288" s="1" t="str">
        <f>IF($A288="","",(VLOOKUP($A288,ACOUSTICS_COMBINED!$B$3:$AQ$501,14,FALSE)))</f>
        <v/>
      </c>
      <c r="G288" s="1" t="str">
        <f>IF($A288="","",(VLOOKUP($A288,ACOUSTICS_COMBINED!$B$3:$AQ$501,23,FALSE)))</f>
        <v/>
      </c>
      <c r="H288" s="1" t="str">
        <f>IF($A288="","",(VLOOKUP($A288,ACOUSTICS_COMBINED!$B$3:$AQ$501,24,FALSE)))</f>
        <v/>
      </c>
      <c r="I288" s="1" t="str">
        <f>IF($A288="","",(VLOOKUP($A288,ACOUSTICS_COMBINED!$B$3:$AQ$501,15,FALSE)))</f>
        <v/>
      </c>
      <c r="J288" s="1" t="str">
        <f>IF($A288="","",(VLOOKUP($A288,ACOUSTICS_COMBINED!$B$3:$AQ$501,16,FALSE)))</f>
        <v/>
      </c>
      <c r="K288" s="1" t="str">
        <f>IF($A288="","",(VLOOKUP($A288,ACOUSTICS_COMBINED!$B$3:$AQ$501,17,FALSE)))</f>
        <v/>
      </c>
      <c r="L288" s="1" t="str">
        <f>IF($A288="","",(VLOOKUP($A288,ACOUSTICS_COMBINED!$B$3:$AQ$501,18,FALSE)))</f>
        <v/>
      </c>
      <c r="M288" s="1" t="str">
        <f>IF($A288="","",(VLOOKUP($A288,ACOUSTICS_COMBINED!$B$3:$AQ$501,25,FALSE)))</f>
        <v/>
      </c>
      <c r="N288" s="16" t="str">
        <f>IF($A288="","",(VLOOKUP($A288,ACOUSTICS_COMBINED!$B$3:$AQ$501,19,FALSE)))</f>
        <v/>
      </c>
      <c r="O288" s="16" t="str">
        <f>IF($A288="","",(VLOOKUP($A288,ACOUSTICS_COMBINED!$B$3:$AQ$501,20,FALSE)))</f>
        <v/>
      </c>
      <c r="P288" s="1" t="str">
        <f>IF($A288="","",(VLOOKUP($A288,ACOUSTICS_COMBINED!$B$3:$AQ$501,26,FALSE)))</f>
        <v/>
      </c>
      <c r="Q288" s="1" t="str">
        <f>IF($A288="","",(VLOOKUP($A288,ACOUSTICS_COMBINED!$B$3:$AQ$501,27,FALSE)))</f>
        <v/>
      </c>
      <c r="R288" s="1" t="str">
        <f>IF($A288="","",(VLOOKUP($A288,ACOUSTICS_COMBINED!$B$3:$AQ$501,28,FALSE)))</f>
        <v/>
      </c>
      <c r="S288" s="1" t="str">
        <f>IF($A288="","",(VLOOKUP($A288,ACOUSTICS_COMBINED!$B$3:$AQ$501,29,FALSE)))</f>
        <v/>
      </c>
      <c r="T288" s="1" t="str">
        <f>IF($A288="","",(VLOOKUP($A288,ACOUSTICS_COMBINED!$B$3:$AQ$501,30,FALSE)))</f>
        <v/>
      </c>
      <c r="U288" s="1" t="str">
        <f>IF($A288="","",(VLOOKUP($A288,ACOUSTICS_COMBINED!$B$3:$AQ$501,31,FALSE)))</f>
        <v/>
      </c>
      <c r="V288" s="1" t="str">
        <f>IF($A288="","",(VLOOKUP($A288,ACOUSTICS_COMBINED!$B$3:$AQ$501,32,FALSE)))</f>
        <v/>
      </c>
      <c r="W288" s="1" t="str">
        <f>IF($A288="","",(VLOOKUP($A288,ACOUSTICS_COMBINED!$B$3:$AQ$501,33,FALSE)))</f>
        <v/>
      </c>
      <c r="X288" s="1" t="str">
        <f>IF($A288="","",(VLOOKUP($A288,ACOUSTICS_COMBINED!$B$3:$AQ$501,34,FALSE)))</f>
        <v/>
      </c>
      <c r="Y288" s="1" t="str">
        <f>IF($A288="","",(VLOOKUP($A288,ACOUSTICS_COMBINED!$B$3:$AQ$501,35,FALSE)))</f>
        <v/>
      </c>
      <c r="Z288" s="1" t="str">
        <f>IF($A288="","",(VLOOKUP($A288,ACOUSTICS_COMBINED!$B$3:$AQ$501,36,FALSE)))</f>
        <v/>
      </c>
      <c r="AA288" s="1" t="str">
        <f>IF($A288="","",(VLOOKUP($A288,ACOUSTICS_COMBINED!$B$3:$AQ$501,37,FALSE)))</f>
        <v/>
      </c>
      <c r="AB288" s="1" t="str">
        <f>IF($A288="","",(VLOOKUP($A288,ACOUSTICS_COMBINED!$B$3:$AQ$501,38,FALSE)))</f>
        <v/>
      </c>
      <c r="AC288" s="1" t="str">
        <f>IF($A288="","",(VLOOKUP($A288,ACOUSTICS_COMBINED!$B$3:$AQ$501,39,FALSE)))</f>
        <v/>
      </c>
      <c r="AD288" s="1" t="str">
        <f>IF($A288="","",(VLOOKUP($A288,ACOUSTICS_COMBINED!$B$3:$AQ$501,40,FALSE)))</f>
        <v/>
      </c>
      <c r="AE288" s="1" t="str">
        <f>IF($A288="","",(VLOOKUP($A288,ACOUSTICS_COMBINED!$B$3:$AQ$501,41,FALSE)))</f>
        <v/>
      </c>
      <c r="AF288" s="1" t="str">
        <f>IF($A288="","",(VLOOKUP($A288,ACOUSTICS_COMBINED!$B$3:$AQ$501,42,FALSE)))</f>
        <v/>
      </c>
      <c r="AG288" s="27" t="str">
        <f>IF($A288="","",(VLOOKUP($A288,ACOUSTIC_PIVOT_TABLE!$B$4:$AO$500,2,FALSE)))</f>
        <v/>
      </c>
      <c r="AH288" s="27" t="str">
        <f>IF($A288="","",(VLOOKUP($A288,ACOUSTIC_PIVOT_TABLE!$B$4:$AO$500,3,FALSE)))</f>
        <v/>
      </c>
      <c r="AI288" s="27" t="str">
        <f>IF($A288="","",(VLOOKUP($A288,ACOUSTIC_PIVOT_TABLE!$B$4:$AO$500,4,FALSE)))</f>
        <v/>
      </c>
      <c r="AJ288" s="27" t="str">
        <f>IF($A288="","",(VLOOKUP($A288,ACOUSTIC_PIVOT_TABLE!$B$4:$AO$500,5,FALSE)))</f>
        <v/>
      </c>
      <c r="AK288" s="27" t="str">
        <f>IF($A288="","",(VLOOKUP($A288,ACOUSTIC_PIVOT_TABLE!$B$4:$AO$500,6,FALSE)))</f>
        <v/>
      </c>
      <c r="AL288" s="27" t="str">
        <f>IF($A288="","",(VLOOKUP($A288,ACOUSTIC_PIVOT_TABLE!$B$4:$AO$500,7,FALSE)))</f>
        <v/>
      </c>
      <c r="AM288" s="27" t="str">
        <f>IF($A288="","",(VLOOKUP($A288,ACOUSTIC_PIVOT_TABLE!$B$4:$AO$500,8,FALSE)))</f>
        <v/>
      </c>
      <c r="AN288" s="27" t="str">
        <f>IF($A288="","",(VLOOKUP($A288,ACOUSTIC_PIVOT_TABLE!$B$4:$AO$500,9,FALSE)))</f>
        <v/>
      </c>
      <c r="AO288" s="27" t="str">
        <f>IF($A288="","",(VLOOKUP($A288,ACOUSTIC_PIVOT_TABLE!$B$4:$AO$500,10,FALSE)))</f>
        <v/>
      </c>
      <c r="AP288" s="27" t="str">
        <f>IF($A288="","",(VLOOKUP($A288,ACOUSTIC_PIVOT_TABLE!$B$4:$AO$500,11,FALSE)))</f>
        <v/>
      </c>
      <c r="AQ288" s="27" t="str">
        <f>IF($A288="","",(VLOOKUP($A288,ACOUSTIC_PIVOT_TABLE!$B$4:$AO$500,12,FALSE)))</f>
        <v/>
      </c>
      <c r="AR288" s="27" t="str">
        <f>IF($A288="","",(VLOOKUP($A288,ACOUSTIC_PIVOT_TABLE!$B$4:$AO$500,13,FALSE)))</f>
        <v/>
      </c>
      <c r="AS288" s="27" t="str">
        <f>IF($A288="","",(VLOOKUP($A288,ACOUSTIC_PIVOT_TABLE!$B$4:$AO$500,14,FALSE)))</f>
        <v/>
      </c>
      <c r="AT288" s="27" t="str">
        <f>IF($A288="","",(VLOOKUP($A288,ACOUSTIC_PIVOT_TABLE!$B$4:$AO$500,15,FALSE)))</f>
        <v/>
      </c>
      <c r="AU288" s="27" t="str">
        <f>IF($A288="","",(VLOOKUP($A288,ACOUSTIC_PIVOT_TABLE!$B$4:$AO$500,16,FALSE)))</f>
        <v/>
      </c>
      <c r="AV288" s="27" t="str">
        <f>IF($A288="","",(VLOOKUP($A288,ACOUSTIC_PIVOT_TABLE!$B$4:$AO$500,17,FALSE)))</f>
        <v/>
      </c>
      <c r="AW288" s="27" t="str">
        <f>IF($A288="","",(VLOOKUP($A288,ACOUSTIC_PIVOT_TABLE!$B$4:$AO$500,18,FALSE)))</f>
        <v/>
      </c>
      <c r="AX288" s="27" t="str">
        <f>IF($A288="","",(VLOOKUP($A288,ACOUSTIC_PIVOT_TABLE!$B$4:$AO$500,19,FALSE)))</f>
        <v/>
      </c>
      <c r="AY288" s="27" t="str">
        <f>IF($A288="","",(VLOOKUP($A288,ACOUSTIC_PIVOT_TABLE!$B$4:$AO$500,20,FALSE)))</f>
        <v/>
      </c>
      <c r="AZ288" s="27" t="str">
        <f>IF($A288="","",(VLOOKUP($A288,ACOUSTIC_PIVOT_TABLE!$B$4:$AO$500,21,FALSE)))</f>
        <v/>
      </c>
      <c r="BA288" s="27" t="str">
        <f>IF($A288="","",(VLOOKUP($A288,ACOUSTIC_PIVOT_TABLE!$B$4:$AO$500,22,FALSE)))</f>
        <v/>
      </c>
      <c r="BB288" s="27" t="str">
        <f>IF($A288="","",(VLOOKUP($A288,ACOUSTIC_PIVOT_TABLE!$B$4:$AO$500,23,FALSE)))</f>
        <v/>
      </c>
      <c r="BC288" s="27" t="str">
        <f>IF($A288="","",(VLOOKUP($A288,ACOUSTIC_PIVOT_TABLE!$B$4:$AO$500,24,FALSE)))</f>
        <v/>
      </c>
      <c r="BD288" s="27" t="str">
        <f>IF($A288="","",(VLOOKUP($A288,ACOUSTIC_PIVOT_TABLE!$B$4:$AO$500,25,FALSE)))</f>
        <v/>
      </c>
      <c r="BE288" s="27" t="str">
        <f>IF($A288="","",(VLOOKUP($A288,ACOUSTIC_PIVOT_TABLE!$B$4:$AO$500,26,FALSE)))</f>
        <v/>
      </c>
      <c r="BF288" s="27" t="str">
        <f>IF($A288="","",(VLOOKUP($A288,ACOUSTIC_PIVOT_TABLE!$B$4:$AO$500,27,FALSE)))</f>
        <v/>
      </c>
      <c r="BG288" s="27" t="str">
        <f>IF($A288="","",(VLOOKUP($A288,ACOUSTIC_PIVOT_TABLE!$B$4:$AO$500,28,FALSE)))</f>
        <v/>
      </c>
      <c r="BH288" s="27" t="str">
        <f>IF($A288="","",(VLOOKUP($A288,ACOUSTIC_PIVOT_TABLE!$B$4:$AO$500,29,FALSE)))</f>
        <v/>
      </c>
      <c r="BI288" s="27" t="str">
        <f>IF($A288="","",(VLOOKUP($A288,ACOUSTIC_PIVOT_TABLE!$B$4:$AO$500,30,FALSE)))</f>
        <v/>
      </c>
      <c r="BJ288" s="27" t="str">
        <f>IF($A288="","",(VLOOKUP($A288,ACOUSTIC_PIVOT_TABLE!$B$4:$AO$500,31,FALSE)))</f>
        <v/>
      </c>
      <c r="BK288" s="27" t="str">
        <f>IF($A288="","",(VLOOKUP($A288,ACOUSTIC_PIVOT_TABLE!$B$4:$AO$500,32,FALSE)))</f>
        <v/>
      </c>
      <c r="BL288" s="27" t="str">
        <f>IF($A288="","",(VLOOKUP($A288,ACOUSTIC_PIVOT_TABLE!$B$4:$AO$500,33,FALSE)))</f>
        <v/>
      </c>
      <c r="BM288" s="27" t="str">
        <f>IF($A288="","",(VLOOKUP($A288,ACOUSTIC_PIVOT_TABLE!$B$4:$AO$500,34,FALSE)))</f>
        <v/>
      </c>
      <c r="BN288" s="27" t="str">
        <f>IF($A288="","",(VLOOKUP($A288,ACOUSTIC_PIVOT_TABLE!$B$4:$AO$500,35,FALSE)))</f>
        <v/>
      </c>
      <c r="BO288" s="27" t="str">
        <f>IF($A288="","",(VLOOKUP($A288,ACOUSTIC_PIVOT_TABLE!$B$4:$AO$500,36,FALSE)))</f>
        <v/>
      </c>
      <c r="BP288" s="27" t="str">
        <f>IF($A288="","",(VLOOKUP($A288,ACOUSTIC_PIVOT_TABLE!$B$4:$AO$500,37,FALSE)))</f>
        <v/>
      </c>
      <c r="BQ288" s="27" t="str">
        <f>IF($A288="","",(VLOOKUP($A288,ACOUSTIC_PIVOT_TABLE!$B$4:$AO$500,38,FALSE)))</f>
        <v/>
      </c>
      <c r="BR288" s="27" t="str">
        <f>IF($A288="","",(VLOOKUP($A288,ACOUSTIC_PIVOT_TABLE!$B$4:$AO$500,39,FALSE)))</f>
        <v/>
      </c>
      <c r="BS288" s="27" t="str">
        <f>IF($A288="","",(VLOOKUP($A288,ACOUSTIC_PIVOT_TABLE!$B$4:$AO$500,40,FALSE)))</f>
        <v/>
      </c>
    </row>
    <row r="289" spans="1:71" x14ac:dyDescent="0.25">
      <c r="A289" s="1" t="str">
        <f>IF(ACOUSTIC_PIVOT_TABLE!B291 = 0, "",ACOUSTIC_PIVOT_TABLE!B291)</f>
        <v/>
      </c>
      <c r="B289" s="1" t="str">
        <f>IF($A289="","",(VLOOKUP($A289,ACOUSTICS_COMBINED!$B$3:$AQ$501,21,FALSE)))</f>
        <v/>
      </c>
      <c r="C289" s="1" t="str">
        <f>IF($A289="","",(VLOOKUP($A289,ACOUSTICS_COMBINED!$B$3:$AQ$501,22,FALSE)))</f>
        <v/>
      </c>
      <c r="D289" s="1" t="str">
        <f>IF($A289="","",(VLOOKUP($A289,ACOUSTICS_COMBINED!$B$3:$AQ$501,12,FALSE)))</f>
        <v/>
      </c>
      <c r="E289" s="1" t="str">
        <f>IF($A289="","",(VLOOKUP($A289,ACOUSTICS_COMBINED!$B$3:$AQ$501,13,FALSE)))</f>
        <v/>
      </c>
      <c r="F289" s="1" t="str">
        <f>IF($A289="","",(VLOOKUP($A289,ACOUSTICS_COMBINED!$B$3:$AQ$501,14,FALSE)))</f>
        <v/>
      </c>
      <c r="G289" s="1" t="str">
        <f>IF($A289="","",(VLOOKUP($A289,ACOUSTICS_COMBINED!$B$3:$AQ$501,23,FALSE)))</f>
        <v/>
      </c>
      <c r="H289" s="1" t="str">
        <f>IF($A289="","",(VLOOKUP($A289,ACOUSTICS_COMBINED!$B$3:$AQ$501,24,FALSE)))</f>
        <v/>
      </c>
      <c r="I289" s="1" t="str">
        <f>IF($A289="","",(VLOOKUP($A289,ACOUSTICS_COMBINED!$B$3:$AQ$501,15,FALSE)))</f>
        <v/>
      </c>
      <c r="J289" s="1" t="str">
        <f>IF($A289="","",(VLOOKUP($A289,ACOUSTICS_COMBINED!$B$3:$AQ$501,16,FALSE)))</f>
        <v/>
      </c>
      <c r="K289" s="1" t="str">
        <f>IF($A289="","",(VLOOKUP($A289,ACOUSTICS_COMBINED!$B$3:$AQ$501,17,FALSE)))</f>
        <v/>
      </c>
      <c r="L289" s="1" t="str">
        <f>IF($A289="","",(VLOOKUP($A289,ACOUSTICS_COMBINED!$B$3:$AQ$501,18,FALSE)))</f>
        <v/>
      </c>
      <c r="M289" s="1" t="str">
        <f>IF($A289="","",(VLOOKUP($A289,ACOUSTICS_COMBINED!$B$3:$AQ$501,25,FALSE)))</f>
        <v/>
      </c>
      <c r="N289" s="16" t="str">
        <f>IF($A289="","",(VLOOKUP($A289,ACOUSTICS_COMBINED!$B$3:$AQ$501,19,FALSE)))</f>
        <v/>
      </c>
      <c r="O289" s="16" t="str">
        <f>IF($A289="","",(VLOOKUP($A289,ACOUSTICS_COMBINED!$B$3:$AQ$501,20,FALSE)))</f>
        <v/>
      </c>
      <c r="P289" s="1" t="str">
        <f>IF($A289="","",(VLOOKUP($A289,ACOUSTICS_COMBINED!$B$3:$AQ$501,26,FALSE)))</f>
        <v/>
      </c>
      <c r="Q289" s="1" t="str">
        <f>IF($A289="","",(VLOOKUP($A289,ACOUSTICS_COMBINED!$B$3:$AQ$501,27,FALSE)))</f>
        <v/>
      </c>
      <c r="R289" s="1" t="str">
        <f>IF($A289="","",(VLOOKUP($A289,ACOUSTICS_COMBINED!$B$3:$AQ$501,28,FALSE)))</f>
        <v/>
      </c>
      <c r="S289" s="1" t="str">
        <f>IF($A289="","",(VLOOKUP($A289,ACOUSTICS_COMBINED!$B$3:$AQ$501,29,FALSE)))</f>
        <v/>
      </c>
      <c r="T289" s="1" t="str">
        <f>IF($A289="","",(VLOOKUP($A289,ACOUSTICS_COMBINED!$B$3:$AQ$501,30,FALSE)))</f>
        <v/>
      </c>
      <c r="U289" s="1" t="str">
        <f>IF($A289="","",(VLOOKUP($A289,ACOUSTICS_COMBINED!$B$3:$AQ$501,31,FALSE)))</f>
        <v/>
      </c>
      <c r="V289" s="1" t="str">
        <f>IF($A289="","",(VLOOKUP($A289,ACOUSTICS_COMBINED!$B$3:$AQ$501,32,FALSE)))</f>
        <v/>
      </c>
      <c r="W289" s="1" t="str">
        <f>IF($A289="","",(VLOOKUP($A289,ACOUSTICS_COMBINED!$B$3:$AQ$501,33,FALSE)))</f>
        <v/>
      </c>
      <c r="X289" s="1" t="str">
        <f>IF($A289="","",(VLOOKUP($A289,ACOUSTICS_COMBINED!$B$3:$AQ$501,34,FALSE)))</f>
        <v/>
      </c>
      <c r="Y289" s="1" t="str">
        <f>IF($A289="","",(VLOOKUP($A289,ACOUSTICS_COMBINED!$B$3:$AQ$501,35,FALSE)))</f>
        <v/>
      </c>
      <c r="Z289" s="1" t="str">
        <f>IF($A289="","",(VLOOKUP($A289,ACOUSTICS_COMBINED!$B$3:$AQ$501,36,FALSE)))</f>
        <v/>
      </c>
      <c r="AA289" s="1" t="str">
        <f>IF($A289="","",(VLOOKUP($A289,ACOUSTICS_COMBINED!$B$3:$AQ$501,37,FALSE)))</f>
        <v/>
      </c>
      <c r="AB289" s="1" t="str">
        <f>IF($A289="","",(VLOOKUP($A289,ACOUSTICS_COMBINED!$B$3:$AQ$501,38,FALSE)))</f>
        <v/>
      </c>
      <c r="AC289" s="1" t="str">
        <f>IF($A289="","",(VLOOKUP($A289,ACOUSTICS_COMBINED!$B$3:$AQ$501,39,FALSE)))</f>
        <v/>
      </c>
      <c r="AD289" s="1" t="str">
        <f>IF($A289="","",(VLOOKUP($A289,ACOUSTICS_COMBINED!$B$3:$AQ$501,40,FALSE)))</f>
        <v/>
      </c>
      <c r="AE289" s="1" t="str">
        <f>IF($A289="","",(VLOOKUP($A289,ACOUSTICS_COMBINED!$B$3:$AQ$501,41,FALSE)))</f>
        <v/>
      </c>
      <c r="AF289" s="1" t="str">
        <f>IF($A289="","",(VLOOKUP($A289,ACOUSTICS_COMBINED!$B$3:$AQ$501,42,FALSE)))</f>
        <v/>
      </c>
      <c r="AG289" s="27" t="str">
        <f>IF($A289="","",(VLOOKUP($A289,ACOUSTIC_PIVOT_TABLE!$B$4:$AO$500,2,FALSE)))</f>
        <v/>
      </c>
      <c r="AH289" s="27" t="str">
        <f>IF($A289="","",(VLOOKUP($A289,ACOUSTIC_PIVOT_TABLE!$B$4:$AO$500,3,FALSE)))</f>
        <v/>
      </c>
      <c r="AI289" s="27" t="str">
        <f>IF($A289="","",(VLOOKUP($A289,ACOUSTIC_PIVOT_TABLE!$B$4:$AO$500,4,FALSE)))</f>
        <v/>
      </c>
      <c r="AJ289" s="27" t="str">
        <f>IF($A289="","",(VLOOKUP($A289,ACOUSTIC_PIVOT_TABLE!$B$4:$AO$500,5,FALSE)))</f>
        <v/>
      </c>
      <c r="AK289" s="27" t="str">
        <f>IF($A289="","",(VLOOKUP($A289,ACOUSTIC_PIVOT_TABLE!$B$4:$AO$500,6,FALSE)))</f>
        <v/>
      </c>
      <c r="AL289" s="27" t="str">
        <f>IF($A289="","",(VLOOKUP($A289,ACOUSTIC_PIVOT_TABLE!$B$4:$AO$500,7,FALSE)))</f>
        <v/>
      </c>
      <c r="AM289" s="27" t="str">
        <f>IF($A289="","",(VLOOKUP($A289,ACOUSTIC_PIVOT_TABLE!$B$4:$AO$500,8,FALSE)))</f>
        <v/>
      </c>
      <c r="AN289" s="27" t="str">
        <f>IF($A289="","",(VLOOKUP($A289,ACOUSTIC_PIVOT_TABLE!$B$4:$AO$500,9,FALSE)))</f>
        <v/>
      </c>
      <c r="AO289" s="27" t="str">
        <f>IF($A289="","",(VLOOKUP($A289,ACOUSTIC_PIVOT_TABLE!$B$4:$AO$500,10,FALSE)))</f>
        <v/>
      </c>
      <c r="AP289" s="27" t="str">
        <f>IF($A289="","",(VLOOKUP($A289,ACOUSTIC_PIVOT_TABLE!$B$4:$AO$500,11,FALSE)))</f>
        <v/>
      </c>
      <c r="AQ289" s="27" t="str">
        <f>IF($A289="","",(VLOOKUP($A289,ACOUSTIC_PIVOT_TABLE!$B$4:$AO$500,12,FALSE)))</f>
        <v/>
      </c>
      <c r="AR289" s="27" t="str">
        <f>IF($A289="","",(VLOOKUP($A289,ACOUSTIC_PIVOT_TABLE!$B$4:$AO$500,13,FALSE)))</f>
        <v/>
      </c>
      <c r="AS289" s="27" t="str">
        <f>IF($A289="","",(VLOOKUP($A289,ACOUSTIC_PIVOT_TABLE!$B$4:$AO$500,14,FALSE)))</f>
        <v/>
      </c>
      <c r="AT289" s="27" t="str">
        <f>IF($A289="","",(VLOOKUP($A289,ACOUSTIC_PIVOT_TABLE!$B$4:$AO$500,15,FALSE)))</f>
        <v/>
      </c>
      <c r="AU289" s="27" t="str">
        <f>IF($A289="","",(VLOOKUP($A289,ACOUSTIC_PIVOT_TABLE!$B$4:$AO$500,16,FALSE)))</f>
        <v/>
      </c>
      <c r="AV289" s="27" t="str">
        <f>IF($A289="","",(VLOOKUP($A289,ACOUSTIC_PIVOT_TABLE!$B$4:$AO$500,17,FALSE)))</f>
        <v/>
      </c>
      <c r="AW289" s="27" t="str">
        <f>IF($A289="","",(VLOOKUP($A289,ACOUSTIC_PIVOT_TABLE!$B$4:$AO$500,18,FALSE)))</f>
        <v/>
      </c>
      <c r="AX289" s="27" t="str">
        <f>IF($A289="","",(VLOOKUP($A289,ACOUSTIC_PIVOT_TABLE!$B$4:$AO$500,19,FALSE)))</f>
        <v/>
      </c>
      <c r="AY289" s="27" t="str">
        <f>IF($A289="","",(VLOOKUP($A289,ACOUSTIC_PIVOT_TABLE!$B$4:$AO$500,20,FALSE)))</f>
        <v/>
      </c>
      <c r="AZ289" s="27" t="str">
        <f>IF($A289="","",(VLOOKUP($A289,ACOUSTIC_PIVOT_TABLE!$B$4:$AO$500,21,FALSE)))</f>
        <v/>
      </c>
      <c r="BA289" s="27" t="str">
        <f>IF($A289="","",(VLOOKUP($A289,ACOUSTIC_PIVOT_TABLE!$B$4:$AO$500,22,FALSE)))</f>
        <v/>
      </c>
      <c r="BB289" s="27" t="str">
        <f>IF($A289="","",(VLOOKUP($A289,ACOUSTIC_PIVOT_TABLE!$B$4:$AO$500,23,FALSE)))</f>
        <v/>
      </c>
      <c r="BC289" s="27" t="str">
        <f>IF($A289="","",(VLOOKUP($A289,ACOUSTIC_PIVOT_TABLE!$B$4:$AO$500,24,FALSE)))</f>
        <v/>
      </c>
      <c r="BD289" s="27" t="str">
        <f>IF($A289="","",(VLOOKUP($A289,ACOUSTIC_PIVOT_TABLE!$B$4:$AO$500,25,FALSE)))</f>
        <v/>
      </c>
      <c r="BE289" s="27" t="str">
        <f>IF($A289="","",(VLOOKUP($A289,ACOUSTIC_PIVOT_TABLE!$B$4:$AO$500,26,FALSE)))</f>
        <v/>
      </c>
      <c r="BF289" s="27" t="str">
        <f>IF($A289="","",(VLOOKUP($A289,ACOUSTIC_PIVOT_TABLE!$B$4:$AO$500,27,FALSE)))</f>
        <v/>
      </c>
      <c r="BG289" s="27" t="str">
        <f>IF($A289="","",(VLOOKUP($A289,ACOUSTIC_PIVOT_TABLE!$B$4:$AO$500,28,FALSE)))</f>
        <v/>
      </c>
      <c r="BH289" s="27" t="str">
        <f>IF($A289="","",(VLOOKUP($A289,ACOUSTIC_PIVOT_TABLE!$B$4:$AO$500,29,FALSE)))</f>
        <v/>
      </c>
      <c r="BI289" s="27" t="str">
        <f>IF($A289="","",(VLOOKUP($A289,ACOUSTIC_PIVOT_TABLE!$B$4:$AO$500,30,FALSE)))</f>
        <v/>
      </c>
      <c r="BJ289" s="27" t="str">
        <f>IF($A289="","",(VLOOKUP($A289,ACOUSTIC_PIVOT_TABLE!$B$4:$AO$500,31,FALSE)))</f>
        <v/>
      </c>
      <c r="BK289" s="27" t="str">
        <f>IF($A289="","",(VLOOKUP($A289,ACOUSTIC_PIVOT_TABLE!$B$4:$AO$500,32,FALSE)))</f>
        <v/>
      </c>
      <c r="BL289" s="27" t="str">
        <f>IF($A289="","",(VLOOKUP($A289,ACOUSTIC_PIVOT_TABLE!$B$4:$AO$500,33,FALSE)))</f>
        <v/>
      </c>
      <c r="BM289" s="27" t="str">
        <f>IF($A289="","",(VLOOKUP($A289,ACOUSTIC_PIVOT_TABLE!$B$4:$AO$500,34,FALSE)))</f>
        <v/>
      </c>
      <c r="BN289" s="27" t="str">
        <f>IF($A289="","",(VLOOKUP($A289,ACOUSTIC_PIVOT_TABLE!$B$4:$AO$500,35,FALSE)))</f>
        <v/>
      </c>
      <c r="BO289" s="27" t="str">
        <f>IF($A289="","",(VLOOKUP($A289,ACOUSTIC_PIVOT_TABLE!$B$4:$AO$500,36,FALSE)))</f>
        <v/>
      </c>
      <c r="BP289" s="27" t="str">
        <f>IF($A289="","",(VLOOKUP($A289,ACOUSTIC_PIVOT_TABLE!$B$4:$AO$500,37,FALSE)))</f>
        <v/>
      </c>
      <c r="BQ289" s="27" t="str">
        <f>IF($A289="","",(VLOOKUP($A289,ACOUSTIC_PIVOT_TABLE!$B$4:$AO$500,38,FALSE)))</f>
        <v/>
      </c>
      <c r="BR289" s="27" t="str">
        <f>IF($A289="","",(VLOOKUP($A289,ACOUSTIC_PIVOT_TABLE!$B$4:$AO$500,39,FALSE)))</f>
        <v/>
      </c>
      <c r="BS289" s="27" t="str">
        <f>IF($A289="","",(VLOOKUP($A289,ACOUSTIC_PIVOT_TABLE!$B$4:$AO$500,40,FALSE)))</f>
        <v/>
      </c>
    </row>
    <row r="290" spans="1:71" x14ac:dyDescent="0.25">
      <c r="A290" s="1" t="str">
        <f>IF(ACOUSTIC_PIVOT_TABLE!B292 = 0, "",ACOUSTIC_PIVOT_TABLE!B292)</f>
        <v/>
      </c>
      <c r="B290" s="1" t="str">
        <f>IF($A290="","",(VLOOKUP($A290,ACOUSTICS_COMBINED!$B$3:$AQ$501,21,FALSE)))</f>
        <v/>
      </c>
      <c r="C290" s="1" t="str">
        <f>IF($A290="","",(VLOOKUP($A290,ACOUSTICS_COMBINED!$B$3:$AQ$501,22,FALSE)))</f>
        <v/>
      </c>
      <c r="D290" s="1" t="str">
        <f>IF($A290="","",(VLOOKUP($A290,ACOUSTICS_COMBINED!$B$3:$AQ$501,12,FALSE)))</f>
        <v/>
      </c>
      <c r="E290" s="1" t="str">
        <f>IF($A290="","",(VLOOKUP($A290,ACOUSTICS_COMBINED!$B$3:$AQ$501,13,FALSE)))</f>
        <v/>
      </c>
      <c r="F290" s="1" t="str">
        <f>IF($A290="","",(VLOOKUP($A290,ACOUSTICS_COMBINED!$B$3:$AQ$501,14,FALSE)))</f>
        <v/>
      </c>
      <c r="G290" s="1" t="str">
        <f>IF($A290="","",(VLOOKUP($A290,ACOUSTICS_COMBINED!$B$3:$AQ$501,23,FALSE)))</f>
        <v/>
      </c>
      <c r="H290" s="1" t="str">
        <f>IF($A290="","",(VLOOKUP($A290,ACOUSTICS_COMBINED!$B$3:$AQ$501,24,FALSE)))</f>
        <v/>
      </c>
      <c r="I290" s="1" t="str">
        <f>IF($A290="","",(VLOOKUP($A290,ACOUSTICS_COMBINED!$B$3:$AQ$501,15,FALSE)))</f>
        <v/>
      </c>
      <c r="J290" s="1" t="str">
        <f>IF($A290="","",(VLOOKUP($A290,ACOUSTICS_COMBINED!$B$3:$AQ$501,16,FALSE)))</f>
        <v/>
      </c>
      <c r="K290" s="1" t="str">
        <f>IF($A290="","",(VLOOKUP($A290,ACOUSTICS_COMBINED!$B$3:$AQ$501,17,FALSE)))</f>
        <v/>
      </c>
      <c r="L290" s="1" t="str">
        <f>IF($A290="","",(VLOOKUP($A290,ACOUSTICS_COMBINED!$B$3:$AQ$501,18,FALSE)))</f>
        <v/>
      </c>
      <c r="M290" s="1" t="str">
        <f>IF($A290="","",(VLOOKUP($A290,ACOUSTICS_COMBINED!$B$3:$AQ$501,25,FALSE)))</f>
        <v/>
      </c>
      <c r="N290" s="16" t="str">
        <f>IF($A290="","",(VLOOKUP($A290,ACOUSTICS_COMBINED!$B$3:$AQ$501,19,FALSE)))</f>
        <v/>
      </c>
      <c r="O290" s="16" t="str">
        <f>IF($A290="","",(VLOOKUP($A290,ACOUSTICS_COMBINED!$B$3:$AQ$501,20,FALSE)))</f>
        <v/>
      </c>
      <c r="P290" s="1" t="str">
        <f>IF($A290="","",(VLOOKUP($A290,ACOUSTICS_COMBINED!$B$3:$AQ$501,26,FALSE)))</f>
        <v/>
      </c>
      <c r="Q290" s="1" t="str">
        <f>IF($A290="","",(VLOOKUP($A290,ACOUSTICS_COMBINED!$B$3:$AQ$501,27,FALSE)))</f>
        <v/>
      </c>
      <c r="R290" s="1" t="str">
        <f>IF($A290="","",(VLOOKUP($A290,ACOUSTICS_COMBINED!$B$3:$AQ$501,28,FALSE)))</f>
        <v/>
      </c>
      <c r="S290" s="1" t="str">
        <f>IF($A290="","",(VLOOKUP($A290,ACOUSTICS_COMBINED!$B$3:$AQ$501,29,FALSE)))</f>
        <v/>
      </c>
      <c r="T290" s="1" t="str">
        <f>IF($A290="","",(VLOOKUP($A290,ACOUSTICS_COMBINED!$B$3:$AQ$501,30,FALSE)))</f>
        <v/>
      </c>
      <c r="U290" s="1" t="str">
        <f>IF($A290="","",(VLOOKUP($A290,ACOUSTICS_COMBINED!$B$3:$AQ$501,31,FALSE)))</f>
        <v/>
      </c>
      <c r="V290" s="1" t="str">
        <f>IF($A290="","",(VLOOKUP($A290,ACOUSTICS_COMBINED!$B$3:$AQ$501,32,FALSE)))</f>
        <v/>
      </c>
      <c r="W290" s="1" t="str">
        <f>IF($A290="","",(VLOOKUP($A290,ACOUSTICS_COMBINED!$B$3:$AQ$501,33,FALSE)))</f>
        <v/>
      </c>
      <c r="X290" s="1" t="str">
        <f>IF($A290="","",(VLOOKUP($A290,ACOUSTICS_COMBINED!$B$3:$AQ$501,34,FALSE)))</f>
        <v/>
      </c>
      <c r="Y290" s="1" t="str">
        <f>IF($A290="","",(VLOOKUP($A290,ACOUSTICS_COMBINED!$B$3:$AQ$501,35,FALSE)))</f>
        <v/>
      </c>
      <c r="Z290" s="1" t="str">
        <f>IF($A290="","",(VLOOKUP($A290,ACOUSTICS_COMBINED!$B$3:$AQ$501,36,FALSE)))</f>
        <v/>
      </c>
      <c r="AA290" s="1" t="str">
        <f>IF($A290="","",(VLOOKUP($A290,ACOUSTICS_COMBINED!$B$3:$AQ$501,37,FALSE)))</f>
        <v/>
      </c>
      <c r="AB290" s="1" t="str">
        <f>IF($A290="","",(VLOOKUP($A290,ACOUSTICS_COMBINED!$B$3:$AQ$501,38,FALSE)))</f>
        <v/>
      </c>
      <c r="AC290" s="1" t="str">
        <f>IF($A290="","",(VLOOKUP($A290,ACOUSTICS_COMBINED!$B$3:$AQ$501,39,FALSE)))</f>
        <v/>
      </c>
      <c r="AD290" s="1" t="str">
        <f>IF($A290="","",(VLOOKUP($A290,ACOUSTICS_COMBINED!$B$3:$AQ$501,40,FALSE)))</f>
        <v/>
      </c>
      <c r="AE290" s="1" t="str">
        <f>IF($A290="","",(VLOOKUP($A290,ACOUSTICS_COMBINED!$B$3:$AQ$501,41,FALSE)))</f>
        <v/>
      </c>
      <c r="AF290" s="1" t="str">
        <f>IF($A290="","",(VLOOKUP($A290,ACOUSTICS_COMBINED!$B$3:$AQ$501,42,FALSE)))</f>
        <v/>
      </c>
      <c r="AG290" s="27" t="str">
        <f>IF($A290="","",(VLOOKUP($A290,ACOUSTIC_PIVOT_TABLE!$B$4:$AO$500,2,FALSE)))</f>
        <v/>
      </c>
      <c r="AH290" s="27" t="str">
        <f>IF($A290="","",(VLOOKUP($A290,ACOUSTIC_PIVOT_TABLE!$B$4:$AO$500,3,FALSE)))</f>
        <v/>
      </c>
      <c r="AI290" s="27" t="str">
        <f>IF($A290="","",(VLOOKUP($A290,ACOUSTIC_PIVOT_TABLE!$B$4:$AO$500,4,FALSE)))</f>
        <v/>
      </c>
      <c r="AJ290" s="27" t="str">
        <f>IF($A290="","",(VLOOKUP($A290,ACOUSTIC_PIVOT_TABLE!$B$4:$AO$500,5,FALSE)))</f>
        <v/>
      </c>
      <c r="AK290" s="27" t="str">
        <f>IF($A290="","",(VLOOKUP($A290,ACOUSTIC_PIVOT_TABLE!$B$4:$AO$500,6,FALSE)))</f>
        <v/>
      </c>
      <c r="AL290" s="27" t="str">
        <f>IF($A290="","",(VLOOKUP($A290,ACOUSTIC_PIVOT_TABLE!$B$4:$AO$500,7,FALSE)))</f>
        <v/>
      </c>
      <c r="AM290" s="27" t="str">
        <f>IF($A290="","",(VLOOKUP($A290,ACOUSTIC_PIVOT_TABLE!$B$4:$AO$500,8,FALSE)))</f>
        <v/>
      </c>
      <c r="AN290" s="27" t="str">
        <f>IF($A290="","",(VLOOKUP($A290,ACOUSTIC_PIVOT_TABLE!$B$4:$AO$500,9,FALSE)))</f>
        <v/>
      </c>
      <c r="AO290" s="27" t="str">
        <f>IF($A290="","",(VLOOKUP($A290,ACOUSTIC_PIVOT_TABLE!$B$4:$AO$500,10,FALSE)))</f>
        <v/>
      </c>
      <c r="AP290" s="27" t="str">
        <f>IF($A290="","",(VLOOKUP($A290,ACOUSTIC_PIVOT_TABLE!$B$4:$AO$500,11,FALSE)))</f>
        <v/>
      </c>
      <c r="AQ290" s="27" t="str">
        <f>IF($A290="","",(VLOOKUP($A290,ACOUSTIC_PIVOT_TABLE!$B$4:$AO$500,12,FALSE)))</f>
        <v/>
      </c>
      <c r="AR290" s="27" t="str">
        <f>IF($A290="","",(VLOOKUP($A290,ACOUSTIC_PIVOT_TABLE!$B$4:$AO$500,13,FALSE)))</f>
        <v/>
      </c>
      <c r="AS290" s="27" t="str">
        <f>IF($A290="","",(VLOOKUP($A290,ACOUSTIC_PIVOT_TABLE!$B$4:$AO$500,14,FALSE)))</f>
        <v/>
      </c>
      <c r="AT290" s="27" t="str">
        <f>IF($A290="","",(VLOOKUP($A290,ACOUSTIC_PIVOT_TABLE!$B$4:$AO$500,15,FALSE)))</f>
        <v/>
      </c>
      <c r="AU290" s="27" t="str">
        <f>IF($A290="","",(VLOOKUP($A290,ACOUSTIC_PIVOT_TABLE!$B$4:$AO$500,16,FALSE)))</f>
        <v/>
      </c>
      <c r="AV290" s="27" t="str">
        <f>IF($A290="","",(VLOOKUP($A290,ACOUSTIC_PIVOT_TABLE!$B$4:$AO$500,17,FALSE)))</f>
        <v/>
      </c>
      <c r="AW290" s="27" t="str">
        <f>IF($A290="","",(VLOOKUP($A290,ACOUSTIC_PIVOT_TABLE!$B$4:$AO$500,18,FALSE)))</f>
        <v/>
      </c>
      <c r="AX290" s="27" t="str">
        <f>IF($A290="","",(VLOOKUP($A290,ACOUSTIC_PIVOT_TABLE!$B$4:$AO$500,19,FALSE)))</f>
        <v/>
      </c>
      <c r="AY290" s="27" t="str">
        <f>IF($A290="","",(VLOOKUP($A290,ACOUSTIC_PIVOT_TABLE!$B$4:$AO$500,20,FALSE)))</f>
        <v/>
      </c>
      <c r="AZ290" s="27" t="str">
        <f>IF($A290="","",(VLOOKUP($A290,ACOUSTIC_PIVOT_TABLE!$B$4:$AO$500,21,FALSE)))</f>
        <v/>
      </c>
      <c r="BA290" s="27" t="str">
        <f>IF($A290="","",(VLOOKUP($A290,ACOUSTIC_PIVOT_TABLE!$B$4:$AO$500,22,FALSE)))</f>
        <v/>
      </c>
      <c r="BB290" s="27" t="str">
        <f>IF($A290="","",(VLOOKUP($A290,ACOUSTIC_PIVOT_TABLE!$B$4:$AO$500,23,FALSE)))</f>
        <v/>
      </c>
      <c r="BC290" s="27" t="str">
        <f>IF($A290="","",(VLOOKUP($A290,ACOUSTIC_PIVOT_TABLE!$B$4:$AO$500,24,FALSE)))</f>
        <v/>
      </c>
      <c r="BD290" s="27" t="str">
        <f>IF($A290="","",(VLOOKUP($A290,ACOUSTIC_PIVOT_TABLE!$B$4:$AO$500,25,FALSE)))</f>
        <v/>
      </c>
      <c r="BE290" s="27" t="str">
        <f>IF($A290="","",(VLOOKUP($A290,ACOUSTIC_PIVOT_TABLE!$B$4:$AO$500,26,FALSE)))</f>
        <v/>
      </c>
      <c r="BF290" s="27" t="str">
        <f>IF($A290="","",(VLOOKUP($A290,ACOUSTIC_PIVOT_TABLE!$B$4:$AO$500,27,FALSE)))</f>
        <v/>
      </c>
      <c r="BG290" s="27" t="str">
        <f>IF($A290="","",(VLOOKUP($A290,ACOUSTIC_PIVOT_TABLE!$B$4:$AO$500,28,FALSE)))</f>
        <v/>
      </c>
      <c r="BH290" s="27" t="str">
        <f>IF($A290="","",(VLOOKUP($A290,ACOUSTIC_PIVOT_TABLE!$B$4:$AO$500,29,FALSE)))</f>
        <v/>
      </c>
      <c r="BI290" s="27" t="str">
        <f>IF($A290="","",(VLOOKUP($A290,ACOUSTIC_PIVOT_TABLE!$B$4:$AO$500,30,FALSE)))</f>
        <v/>
      </c>
      <c r="BJ290" s="27" t="str">
        <f>IF($A290="","",(VLOOKUP($A290,ACOUSTIC_PIVOT_TABLE!$B$4:$AO$500,31,FALSE)))</f>
        <v/>
      </c>
      <c r="BK290" s="27" t="str">
        <f>IF($A290="","",(VLOOKUP($A290,ACOUSTIC_PIVOT_TABLE!$B$4:$AO$500,32,FALSE)))</f>
        <v/>
      </c>
      <c r="BL290" s="27" t="str">
        <f>IF($A290="","",(VLOOKUP($A290,ACOUSTIC_PIVOT_TABLE!$B$4:$AO$500,33,FALSE)))</f>
        <v/>
      </c>
      <c r="BM290" s="27" t="str">
        <f>IF($A290="","",(VLOOKUP($A290,ACOUSTIC_PIVOT_TABLE!$B$4:$AO$500,34,FALSE)))</f>
        <v/>
      </c>
      <c r="BN290" s="27" t="str">
        <f>IF($A290="","",(VLOOKUP($A290,ACOUSTIC_PIVOT_TABLE!$B$4:$AO$500,35,FALSE)))</f>
        <v/>
      </c>
      <c r="BO290" s="27" t="str">
        <f>IF($A290="","",(VLOOKUP($A290,ACOUSTIC_PIVOT_TABLE!$B$4:$AO$500,36,FALSE)))</f>
        <v/>
      </c>
      <c r="BP290" s="27" t="str">
        <f>IF($A290="","",(VLOOKUP($A290,ACOUSTIC_PIVOT_TABLE!$B$4:$AO$500,37,FALSE)))</f>
        <v/>
      </c>
      <c r="BQ290" s="27" t="str">
        <f>IF($A290="","",(VLOOKUP($A290,ACOUSTIC_PIVOT_TABLE!$B$4:$AO$500,38,FALSE)))</f>
        <v/>
      </c>
      <c r="BR290" s="27" t="str">
        <f>IF($A290="","",(VLOOKUP($A290,ACOUSTIC_PIVOT_TABLE!$B$4:$AO$500,39,FALSE)))</f>
        <v/>
      </c>
      <c r="BS290" s="27" t="str">
        <f>IF($A290="","",(VLOOKUP($A290,ACOUSTIC_PIVOT_TABLE!$B$4:$AO$500,40,FALSE)))</f>
        <v/>
      </c>
    </row>
    <row r="291" spans="1:71" x14ac:dyDescent="0.25">
      <c r="A291" s="1" t="str">
        <f>IF(ACOUSTIC_PIVOT_TABLE!B293 = 0, "",ACOUSTIC_PIVOT_TABLE!B293)</f>
        <v/>
      </c>
      <c r="B291" s="1" t="str">
        <f>IF($A291="","",(VLOOKUP($A291,ACOUSTICS_COMBINED!$B$3:$AQ$501,21,FALSE)))</f>
        <v/>
      </c>
      <c r="C291" s="1" t="str">
        <f>IF($A291="","",(VLOOKUP($A291,ACOUSTICS_COMBINED!$B$3:$AQ$501,22,FALSE)))</f>
        <v/>
      </c>
      <c r="D291" s="1" t="str">
        <f>IF($A291="","",(VLOOKUP($A291,ACOUSTICS_COMBINED!$B$3:$AQ$501,12,FALSE)))</f>
        <v/>
      </c>
      <c r="E291" s="1" t="str">
        <f>IF($A291="","",(VLOOKUP($A291,ACOUSTICS_COMBINED!$B$3:$AQ$501,13,FALSE)))</f>
        <v/>
      </c>
      <c r="F291" s="1" t="str">
        <f>IF($A291="","",(VLOOKUP($A291,ACOUSTICS_COMBINED!$B$3:$AQ$501,14,FALSE)))</f>
        <v/>
      </c>
      <c r="G291" s="1" t="str">
        <f>IF($A291="","",(VLOOKUP($A291,ACOUSTICS_COMBINED!$B$3:$AQ$501,23,FALSE)))</f>
        <v/>
      </c>
      <c r="H291" s="1" t="str">
        <f>IF($A291="","",(VLOOKUP($A291,ACOUSTICS_COMBINED!$B$3:$AQ$501,24,FALSE)))</f>
        <v/>
      </c>
      <c r="I291" s="1" t="str">
        <f>IF($A291="","",(VLOOKUP($A291,ACOUSTICS_COMBINED!$B$3:$AQ$501,15,FALSE)))</f>
        <v/>
      </c>
      <c r="J291" s="1" t="str">
        <f>IF($A291="","",(VLOOKUP($A291,ACOUSTICS_COMBINED!$B$3:$AQ$501,16,FALSE)))</f>
        <v/>
      </c>
      <c r="K291" s="1" t="str">
        <f>IF($A291="","",(VLOOKUP($A291,ACOUSTICS_COMBINED!$B$3:$AQ$501,17,FALSE)))</f>
        <v/>
      </c>
      <c r="L291" s="1" t="str">
        <f>IF($A291="","",(VLOOKUP($A291,ACOUSTICS_COMBINED!$B$3:$AQ$501,18,FALSE)))</f>
        <v/>
      </c>
      <c r="M291" s="1" t="str">
        <f>IF($A291="","",(VLOOKUP($A291,ACOUSTICS_COMBINED!$B$3:$AQ$501,25,FALSE)))</f>
        <v/>
      </c>
      <c r="N291" s="16" t="str">
        <f>IF($A291="","",(VLOOKUP($A291,ACOUSTICS_COMBINED!$B$3:$AQ$501,19,FALSE)))</f>
        <v/>
      </c>
      <c r="O291" s="16" t="str">
        <f>IF($A291="","",(VLOOKUP($A291,ACOUSTICS_COMBINED!$B$3:$AQ$501,20,FALSE)))</f>
        <v/>
      </c>
      <c r="P291" s="1" t="str">
        <f>IF($A291="","",(VLOOKUP($A291,ACOUSTICS_COMBINED!$B$3:$AQ$501,26,FALSE)))</f>
        <v/>
      </c>
      <c r="Q291" s="1" t="str">
        <f>IF($A291="","",(VLOOKUP($A291,ACOUSTICS_COMBINED!$B$3:$AQ$501,27,FALSE)))</f>
        <v/>
      </c>
      <c r="R291" s="1" t="str">
        <f>IF($A291="","",(VLOOKUP($A291,ACOUSTICS_COMBINED!$B$3:$AQ$501,28,FALSE)))</f>
        <v/>
      </c>
      <c r="S291" s="1" t="str">
        <f>IF($A291="","",(VLOOKUP($A291,ACOUSTICS_COMBINED!$B$3:$AQ$501,29,FALSE)))</f>
        <v/>
      </c>
      <c r="T291" s="1" t="str">
        <f>IF($A291="","",(VLOOKUP($A291,ACOUSTICS_COMBINED!$B$3:$AQ$501,30,FALSE)))</f>
        <v/>
      </c>
      <c r="U291" s="1" t="str">
        <f>IF($A291="","",(VLOOKUP($A291,ACOUSTICS_COMBINED!$B$3:$AQ$501,31,FALSE)))</f>
        <v/>
      </c>
      <c r="V291" s="1" t="str">
        <f>IF($A291="","",(VLOOKUP($A291,ACOUSTICS_COMBINED!$B$3:$AQ$501,32,FALSE)))</f>
        <v/>
      </c>
      <c r="W291" s="1" t="str">
        <f>IF($A291="","",(VLOOKUP($A291,ACOUSTICS_COMBINED!$B$3:$AQ$501,33,FALSE)))</f>
        <v/>
      </c>
      <c r="X291" s="1" t="str">
        <f>IF($A291="","",(VLOOKUP($A291,ACOUSTICS_COMBINED!$B$3:$AQ$501,34,FALSE)))</f>
        <v/>
      </c>
      <c r="Y291" s="1" t="str">
        <f>IF($A291="","",(VLOOKUP($A291,ACOUSTICS_COMBINED!$B$3:$AQ$501,35,FALSE)))</f>
        <v/>
      </c>
      <c r="Z291" s="1" t="str">
        <f>IF($A291="","",(VLOOKUP($A291,ACOUSTICS_COMBINED!$B$3:$AQ$501,36,FALSE)))</f>
        <v/>
      </c>
      <c r="AA291" s="1" t="str">
        <f>IF($A291="","",(VLOOKUP($A291,ACOUSTICS_COMBINED!$B$3:$AQ$501,37,FALSE)))</f>
        <v/>
      </c>
      <c r="AB291" s="1" t="str">
        <f>IF($A291="","",(VLOOKUP($A291,ACOUSTICS_COMBINED!$B$3:$AQ$501,38,FALSE)))</f>
        <v/>
      </c>
      <c r="AC291" s="1" t="str">
        <f>IF($A291="","",(VLOOKUP($A291,ACOUSTICS_COMBINED!$B$3:$AQ$501,39,FALSE)))</f>
        <v/>
      </c>
      <c r="AD291" s="1" t="str">
        <f>IF($A291="","",(VLOOKUP($A291,ACOUSTICS_COMBINED!$B$3:$AQ$501,40,FALSE)))</f>
        <v/>
      </c>
      <c r="AE291" s="1" t="str">
        <f>IF($A291="","",(VLOOKUP($A291,ACOUSTICS_COMBINED!$B$3:$AQ$501,41,FALSE)))</f>
        <v/>
      </c>
      <c r="AF291" s="1" t="str">
        <f>IF($A291="","",(VLOOKUP($A291,ACOUSTICS_COMBINED!$B$3:$AQ$501,42,FALSE)))</f>
        <v/>
      </c>
      <c r="AG291" s="27" t="str">
        <f>IF($A291="","",(VLOOKUP($A291,ACOUSTIC_PIVOT_TABLE!$B$4:$AO$500,2,FALSE)))</f>
        <v/>
      </c>
      <c r="AH291" s="27" t="str">
        <f>IF($A291="","",(VLOOKUP($A291,ACOUSTIC_PIVOT_TABLE!$B$4:$AO$500,3,FALSE)))</f>
        <v/>
      </c>
      <c r="AI291" s="27" t="str">
        <f>IF($A291="","",(VLOOKUP($A291,ACOUSTIC_PIVOT_TABLE!$B$4:$AO$500,4,FALSE)))</f>
        <v/>
      </c>
      <c r="AJ291" s="27" t="str">
        <f>IF($A291="","",(VLOOKUP($A291,ACOUSTIC_PIVOT_TABLE!$B$4:$AO$500,5,FALSE)))</f>
        <v/>
      </c>
      <c r="AK291" s="27" t="str">
        <f>IF($A291="","",(VLOOKUP($A291,ACOUSTIC_PIVOT_TABLE!$B$4:$AO$500,6,FALSE)))</f>
        <v/>
      </c>
      <c r="AL291" s="27" t="str">
        <f>IF($A291="","",(VLOOKUP($A291,ACOUSTIC_PIVOT_TABLE!$B$4:$AO$500,7,FALSE)))</f>
        <v/>
      </c>
      <c r="AM291" s="27" t="str">
        <f>IF($A291="","",(VLOOKUP($A291,ACOUSTIC_PIVOT_TABLE!$B$4:$AO$500,8,FALSE)))</f>
        <v/>
      </c>
      <c r="AN291" s="27" t="str">
        <f>IF($A291="","",(VLOOKUP($A291,ACOUSTIC_PIVOT_TABLE!$B$4:$AO$500,9,FALSE)))</f>
        <v/>
      </c>
      <c r="AO291" s="27" t="str">
        <f>IF($A291="","",(VLOOKUP($A291,ACOUSTIC_PIVOT_TABLE!$B$4:$AO$500,10,FALSE)))</f>
        <v/>
      </c>
      <c r="AP291" s="27" t="str">
        <f>IF($A291="","",(VLOOKUP($A291,ACOUSTIC_PIVOT_TABLE!$B$4:$AO$500,11,FALSE)))</f>
        <v/>
      </c>
      <c r="AQ291" s="27" t="str">
        <f>IF($A291="","",(VLOOKUP($A291,ACOUSTIC_PIVOT_TABLE!$B$4:$AO$500,12,FALSE)))</f>
        <v/>
      </c>
      <c r="AR291" s="27" t="str">
        <f>IF($A291="","",(VLOOKUP($A291,ACOUSTIC_PIVOT_TABLE!$B$4:$AO$500,13,FALSE)))</f>
        <v/>
      </c>
      <c r="AS291" s="27" t="str">
        <f>IF($A291="","",(VLOOKUP($A291,ACOUSTIC_PIVOT_TABLE!$B$4:$AO$500,14,FALSE)))</f>
        <v/>
      </c>
      <c r="AT291" s="27" t="str">
        <f>IF($A291="","",(VLOOKUP($A291,ACOUSTIC_PIVOT_TABLE!$B$4:$AO$500,15,FALSE)))</f>
        <v/>
      </c>
      <c r="AU291" s="27" t="str">
        <f>IF($A291="","",(VLOOKUP($A291,ACOUSTIC_PIVOT_TABLE!$B$4:$AO$500,16,FALSE)))</f>
        <v/>
      </c>
      <c r="AV291" s="27" t="str">
        <f>IF($A291="","",(VLOOKUP($A291,ACOUSTIC_PIVOT_TABLE!$B$4:$AO$500,17,FALSE)))</f>
        <v/>
      </c>
      <c r="AW291" s="27" t="str">
        <f>IF($A291="","",(VLOOKUP($A291,ACOUSTIC_PIVOT_TABLE!$B$4:$AO$500,18,FALSE)))</f>
        <v/>
      </c>
      <c r="AX291" s="27" t="str">
        <f>IF($A291="","",(VLOOKUP($A291,ACOUSTIC_PIVOT_TABLE!$B$4:$AO$500,19,FALSE)))</f>
        <v/>
      </c>
      <c r="AY291" s="27" t="str">
        <f>IF($A291="","",(VLOOKUP($A291,ACOUSTIC_PIVOT_TABLE!$B$4:$AO$500,20,FALSE)))</f>
        <v/>
      </c>
      <c r="AZ291" s="27" t="str">
        <f>IF($A291="","",(VLOOKUP($A291,ACOUSTIC_PIVOT_TABLE!$B$4:$AO$500,21,FALSE)))</f>
        <v/>
      </c>
      <c r="BA291" s="27" t="str">
        <f>IF($A291="","",(VLOOKUP($A291,ACOUSTIC_PIVOT_TABLE!$B$4:$AO$500,22,FALSE)))</f>
        <v/>
      </c>
      <c r="BB291" s="27" t="str">
        <f>IF($A291="","",(VLOOKUP($A291,ACOUSTIC_PIVOT_TABLE!$B$4:$AO$500,23,FALSE)))</f>
        <v/>
      </c>
      <c r="BC291" s="27" t="str">
        <f>IF($A291="","",(VLOOKUP($A291,ACOUSTIC_PIVOT_TABLE!$B$4:$AO$500,24,FALSE)))</f>
        <v/>
      </c>
      <c r="BD291" s="27" t="str">
        <f>IF($A291="","",(VLOOKUP($A291,ACOUSTIC_PIVOT_TABLE!$B$4:$AO$500,25,FALSE)))</f>
        <v/>
      </c>
      <c r="BE291" s="27" t="str">
        <f>IF($A291="","",(VLOOKUP($A291,ACOUSTIC_PIVOT_TABLE!$B$4:$AO$500,26,FALSE)))</f>
        <v/>
      </c>
      <c r="BF291" s="27" t="str">
        <f>IF($A291="","",(VLOOKUP($A291,ACOUSTIC_PIVOT_TABLE!$B$4:$AO$500,27,FALSE)))</f>
        <v/>
      </c>
      <c r="BG291" s="27" t="str">
        <f>IF($A291="","",(VLOOKUP($A291,ACOUSTIC_PIVOT_TABLE!$B$4:$AO$500,28,FALSE)))</f>
        <v/>
      </c>
      <c r="BH291" s="27" t="str">
        <f>IF($A291="","",(VLOOKUP($A291,ACOUSTIC_PIVOT_TABLE!$B$4:$AO$500,29,FALSE)))</f>
        <v/>
      </c>
      <c r="BI291" s="27" t="str">
        <f>IF($A291="","",(VLOOKUP($A291,ACOUSTIC_PIVOT_TABLE!$B$4:$AO$500,30,FALSE)))</f>
        <v/>
      </c>
      <c r="BJ291" s="27" t="str">
        <f>IF($A291="","",(VLOOKUP($A291,ACOUSTIC_PIVOT_TABLE!$B$4:$AO$500,31,FALSE)))</f>
        <v/>
      </c>
      <c r="BK291" s="27" t="str">
        <f>IF($A291="","",(VLOOKUP($A291,ACOUSTIC_PIVOT_TABLE!$B$4:$AO$500,32,FALSE)))</f>
        <v/>
      </c>
      <c r="BL291" s="27" t="str">
        <f>IF($A291="","",(VLOOKUP($A291,ACOUSTIC_PIVOT_TABLE!$B$4:$AO$500,33,FALSE)))</f>
        <v/>
      </c>
      <c r="BM291" s="27" t="str">
        <f>IF($A291="","",(VLOOKUP($A291,ACOUSTIC_PIVOT_TABLE!$B$4:$AO$500,34,FALSE)))</f>
        <v/>
      </c>
      <c r="BN291" s="27" t="str">
        <f>IF($A291="","",(VLOOKUP($A291,ACOUSTIC_PIVOT_TABLE!$B$4:$AO$500,35,FALSE)))</f>
        <v/>
      </c>
      <c r="BO291" s="27" t="str">
        <f>IF($A291="","",(VLOOKUP($A291,ACOUSTIC_PIVOT_TABLE!$B$4:$AO$500,36,FALSE)))</f>
        <v/>
      </c>
      <c r="BP291" s="27" t="str">
        <f>IF($A291="","",(VLOOKUP($A291,ACOUSTIC_PIVOT_TABLE!$B$4:$AO$500,37,FALSE)))</f>
        <v/>
      </c>
      <c r="BQ291" s="27" t="str">
        <f>IF($A291="","",(VLOOKUP($A291,ACOUSTIC_PIVOT_TABLE!$B$4:$AO$500,38,FALSE)))</f>
        <v/>
      </c>
      <c r="BR291" s="27" t="str">
        <f>IF($A291="","",(VLOOKUP($A291,ACOUSTIC_PIVOT_TABLE!$B$4:$AO$500,39,FALSE)))</f>
        <v/>
      </c>
      <c r="BS291" s="27" t="str">
        <f>IF($A291="","",(VLOOKUP($A291,ACOUSTIC_PIVOT_TABLE!$B$4:$AO$500,40,FALSE)))</f>
        <v/>
      </c>
    </row>
    <row r="292" spans="1:71" x14ac:dyDescent="0.25">
      <c r="A292" s="1" t="str">
        <f>IF(ACOUSTIC_PIVOT_TABLE!B294 = 0, "",ACOUSTIC_PIVOT_TABLE!B294)</f>
        <v/>
      </c>
      <c r="B292" s="1" t="str">
        <f>IF($A292="","",(VLOOKUP($A292,ACOUSTICS_COMBINED!$B$3:$AQ$501,21,FALSE)))</f>
        <v/>
      </c>
      <c r="C292" s="1" t="str">
        <f>IF($A292="","",(VLOOKUP($A292,ACOUSTICS_COMBINED!$B$3:$AQ$501,22,FALSE)))</f>
        <v/>
      </c>
      <c r="D292" s="1" t="str">
        <f>IF($A292="","",(VLOOKUP($A292,ACOUSTICS_COMBINED!$B$3:$AQ$501,12,FALSE)))</f>
        <v/>
      </c>
      <c r="E292" s="1" t="str">
        <f>IF($A292="","",(VLOOKUP($A292,ACOUSTICS_COMBINED!$B$3:$AQ$501,13,FALSE)))</f>
        <v/>
      </c>
      <c r="F292" s="1" t="str">
        <f>IF($A292="","",(VLOOKUP($A292,ACOUSTICS_COMBINED!$B$3:$AQ$501,14,FALSE)))</f>
        <v/>
      </c>
      <c r="G292" s="1" t="str">
        <f>IF($A292="","",(VLOOKUP($A292,ACOUSTICS_COMBINED!$B$3:$AQ$501,23,FALSE)))</f>
        <v/>
      </c>
      <c r="H292" s="1" t="str">
        <f>IF($A292="","",(VLOOKUP($A292,ACOUSTICS_COMBINED!$B$3:$AQ$501,24,FALSE)))</f>
        <v/>
      </c>
      <c r="I292" s="1" t="str">
        <f>IF($A292="","",(VLOOKUP($A292,ACOUSTICS_COMBINED!$B$3:$AQ$501,15,FALSE)))</f>
        <v/>
      </c>
      <c r="J292" s="1" t="str">
        <f>IF($A292="","",(VLOOKUP($A292,ACOUSTICS_COMBINED!$B$3:$AQ$501,16,FALSE)))</f>
        <v/>
      </c>
      <c r="K292" s="1" t="str">
        <f>IF($A292="","",(VLOOKUP($A292,ACOUSTICS_COMBINED!$B$3:$AQ$501,17,FALSE)))</f>
        <v/>
      </c>
      <c r="L292" s="1" t="str">
        <f>IF($A292="","",(VLOOKUP($A292,ACOUSTICS_COMBINED!$B$3:$AQ$501,18,FALSE)))</f>
        <v/>
      </c>
      <c r="M292" s="1" t="str">
        <f>IF($A292="","",(VLOOKUP($A292,ACOUSTICS_COMBINED!$B$3:$AQ$501,25,FALSE)))</f>
        <v/>
      </c>
      <c r="N292" s="16" t="str">
        <f>IF($A292="","",(VLOOKUP($A292,ACOUSTICS_COMBINED!$B$3:$AQ$501,19,FALSE)))</f>
        <v/>
      </c>
      <c r="O292" s="16" t="str">
        <f>IF($A292="","",(VLOOKUP($A292,ACOUSTICS_COMBINED!$B$3:$AQ$501,20,FALSE)))</f>
        <v/>
      </c>
      <c r="P292" s="1" t="str">
        <f>IF($A292="","",(VLOOKUP($A292,ACOUSTICS_COMBINED!$B$3:$AQ$501,26,FALSE)))</f>
        <v/>
      </c>
      <c r="Q292" s="1" t="str">
        <f>IF($A292="","",(VLOOKUP($A292,ACOUSTICS_COMBINED!$B$3:$AQ$501,27,FALSE)))</f>
        <v/>
      </c>
      <c r="R292" s="1" t="str">
        <f>IF($A292="","",(VLOOKUP($A292,ACOUSTICS_COMBINED!$B$3:$AQ$501,28,FALSE)))</f>
        <v/>
      </c>
      <c r="S292" s="1" t="str">
        <f>IF($A292="","",(VLOOKUP($A292,ACOUSTICS_COMBINED!$B$3:$AQ$501,29,FALSE)))</f>
        <v/>
      </c>
      <c r="T292" s="1" t="str">
        <f>IF($A292="","",(VLOOKUP($A292,ACOUSTICS_COMBINED!$B$3:$AQ$501,30,FALSE)))</f>
        <v/>
      </c>
      <c r="U292" s="1" t="str">
        <f>IF($A292="","",(VLOOKUP($A292,ACOUSTICS_COMBINED!$B$3:$AQ$501,31,FALSE)))</f>
        <v/>
      </c>
      <c r="V292" s="1" t="str">
        <f>IF($A292="","",(VLOOKUP($A292,ACOUSTICS_COMBINED!$B$3:$AQ$501,32,FALSE)))</f>
        <v/>
      </c>
      <c r="W292" s="1" t="str">
        <f>IF($A292="","",(VLOOKUP($A292,ACOUSTICS_COMBINED!$B$3:$AQ$501,33,FALSE)))</f>
        <v/>
      </c>
      <c r="X292" s="1" t="str">
        <f>IF($A292="","",(VLOOKUP($A292,ACOUSTICS_COMBINED!$B$3:$AQ$501,34,FALSE)))</f>
        <v/>
      </c>
      <c r="Y292" s="1" t="str">
        <f>IF($A292="","",(VLOOKUP($A292,ACOUSTICS_COMBINED!$B$3:$AQ$501,35,FALSE)))</f>
        <v/>
      </c>
      <c r="Z292" s="1" t="str">
        <f>IF($A292="","",(VLOOKUP($A292,ACOUSTICS_COMBINED!$B$3:$AQ$501,36,FALSE)))</f>
        <v/>
      </c>
      <c r="AA292" s="1" t="str">
        <f>IF($A292="","",(VLOOKUP($A292,ACOUSTICS_COMBINED!$B$3:$AQ$501,37,FALSE)))</f>
        <v/>
      </c>
      <c r="AB292" s="1" t="str">
        <f>IF($A292="","",(VLOOKUP($A292,ACOUSTICS_COMBINED!$B$3:$AQ$501,38,FALSE)))</f>
        <v/>
      </c>
      <c r="AC292" s="1" t="str">
        <f>IF($A292="","",(VLOOKUP($A292,ACOUSTICS_COMBINED!$B$3:$AQ$501,39,FALSE)))</f>
        <v/>
      </c>
      <c r="AD292" s="1" t="str">
        <f>IF($A292="","",(VLOOKUP($A292,ACOUSTICS_COMBINED!$B$3:$AQ$501,40,FALSE)))</f>
        <v/>
      </c>
      <c r="AE292" s="1" t="str">
        <f>IF($A292="","",(VLOOKUP($A292,ACOUSTICS_COMBINED!$B$3:$AQ$501,41,FALSE)))</f>
        <v/>
      </c>
      <c r="AF292" s="1" t="str">
        <f>IF($A292="","",(VLOOKUP($A292,ACOUSTICS_COMBINED!$B$3:$AQ$501,42,FALSE)))</f>
        <v/>
      </c>
      <c r="AG292" s="27" t="str">
        <f>IF($A292="","",(VLOOKUP($A292,ACOUSTIC_PIVOT_TABLE!$B$4:$AO$500,2,FALSE)))</f>
        <v/>
      </c>
      <c r="AH292" s="27" t="str">
        <f>IF($A292="","",(VLOOKUP($A292,ACOUSTIC_PIVOT_TABLE!$B$4:$AO$500,3,FALSE)))</f>
        <v/>
      </c>
      <c r="AI292" s="27" t="str">
        <f>IF($A292="","",(VLOOKUP($A292,ACOUSTIC_PIVOT_TABLE!$B$4:$AO$500,4,FALSE)))</f>
        <v/>
      </c>
      <c r="AJ292" s="27" t="str">
        <f>IF($A292="","",(VLOOKUP($A292,ACOUSTIC_PIVOT_TABLE!$B$4:$AO$500,5,FALSE)))</f>
        <v/>
      </c>
      <c r="AK292" s="27" t="str">
        <f>IF($A292="","",(VLOOKUP($A292,ACOUSTIC_PIVOT_TABLE!$B$4:$AO$500,6,FALSE)))</f>
        <v/>
      </c>
      <c r="AL292" s="27" t="str">
        <f>IF($A292="","",(VLOOKUP($A292,ACOUSTIC_PIVOT_TABLE!$B$4:$AO$500,7,FALSE)))</f>
        <v/>
      </c>
      <c r="AM292" s="27" t="str">
        <f>IF($A292="","",(VLOOKUP($A292,ACOUSTIC_PIVOT_TABLE!$B$4:$AO$500,8,FALSE)))</f>
        <v/>
      </c>
      <c r="AN292" s="27" t="str">
        <f>IF($A292="","",(VLOOKUP($A292,ACOUSTIC_PIVOT_TABLE!$B$4:$AO$500,9,FALSE)))</f>
        <v/>
      </c>
      <c r="AO292" s="27" t="str">
        <f>IF($A292="","",(VLOOKUP($A292,ACOUSTIC_PIVOT_TABLE!$B$4:$AO$500,10,FALSE)))</f>
        <v/>
      </c>
      <c r="AP292" s="27" t="str">
        <f>IF($A292="","",(VLOOKUP($A292,ACOUSTIC_PIVOT_TABLE!$B$4:$AO$500,11,FALSE)))</f>
        <v/>
      </c>
      <c r="AQ292" s="27" t="str">
        <f>IF($A292="","",(VLOOKUP($A292,ACOUSTIC_PIVOT_TABLE!$B$4:$AO$500,12,FALSE)))</f>
        <v/>
      </c>
      <c r="AR292" s="27" t="str">
        <f>IF($A292="","",(VLOOKUP($A292,ACOUSTIC_PIVOT_TABLE!$B$4:$AO$500,13,FALSE)))</f>
        <v/>
      </c>
      <c r="AS292" s="27" t="str">
        <f>IF($A292="","",(VLOOKUP($A292,ACOUSTIC_PIVOT_TABLE!$B$4:$AO$500,14,FALSE)))</f>
        <v/>
      </c>
      <c r="AT292" s="27" t="str">
        <f>IF($A292="","",(VLOOKUP($A292,ACOUSTIC_PIVOT_TABLE!$B$4:$AO$500,15,FALSE)))</f>
        <v/>
      </c>
      <c r="AU292" s="27" t="str">
        <f>IF($A292="","",(VLOOKUP($A292,ACOUSTIC_PIVOT_TABLE!$B$4:$AO$500,16,FALSE)))</f>
        <v/>
      </c>
      <c r="AV292" s="27" t="str">
        <f>IF($A292="","",(VLOOKUP($A292,ACOUSTIC_PIVOT_TABLE!$B$4:$AO$500,17,FALSE)))</f>
        <v/>
      </c>
      <c r="AW292" s="27" t="str">
        <f>IF($A292="","",(VLOOKUP($A292,ACOUSTIC_PIVOT_TABLE!$B$4:$AO$500,18,FALSE)))</f>
        <v/>
      </c>
      <c r="AX292" s="27" t="str">
        <f>IF($A292="","",(VLOOKUP($A292,ACOUSTIC_PIVOT_TABLE!$B$4:$AO$500,19,FALSE)))</f>
        <v/>
      </c>
      <c r="AY292" s="27" t="str">
        <f>IF($A292="","",(VLOOKUP($A292,ACOUSTIC_PIVOT_TABLE!$B$4:$AO$500,20,FALSE)))</f>
        <v/>
      </c>
      <c r="AZ292" s="27" t="str">
        <f>IF($A292="","",(VLOOKUP($A292,ACOUSTIC_PIVOT_TABLE!$B$4:$AO$500,21,FALSE)))</f>
        <v/>
      </c>
      <c r="BA292" s="27" t="str">
        <f>IF($A292="","",(VLOOKUP($A292,ACOUSTIC_PIVOT_TABLE!$B$4:$AO$500,22,FALSE)))</f>
        <v/>
      </c>
      <c r="BB292" s="27" t="str">
        <f>IF($A292="","",(VLOOKUP($A292,ACOUSTIC_PIVOT_TABLE!$B$4:$AO$500,23,FALSE)))</f>
        <v/>
      </c>
      <c r="BC292" s="27" t="str">
        <f>IF($A292="","",(VLOOKUP($A292,ACOUSTIC_PIVOT_TABLE!$B$4:$AO$500,24,FALSE)))</f>
        <v/>
      </c>
      <c r="BD292" s="27" t="str">
        <f>IF($A292="","",(VLOOKUP($A292,ACOUSTIC_PIVOT_TABLE!$B$4:$AO$500,25,FALSE)))</f>
        <v/>
      </c>
      <c r="BE292" s="27" t="str">
        <f>IF($A292="","",(VLOOKUP($A292,ACOUSTIC_PIVOT_TABLE!$B$4:$AO$500,26,FALSE)))</f>
        <v/>
      </c>
      <c r="BF292" s="27" t="str">
        <f>IF($A292="","",(VLOOKUP($A292,ACOUSTIC_PIVOT_TABLE!$B$4:$AO$500,27,FALSE)))</f>
        <v/>
      </c>
      <c r="BG292" s="27" t="str">
        <f>IF($A292="","",(VLOOKUP($A292,ACOUSTIC_PIVOT_TABLE!$B$4:$AO$500,28,FALSE)))</f>
        <v/>
      </c>
      <c r="BH292" s="27" t="str">
        <f>IF($A292="","",(VLOOKUP($A292,ACOUSTIC_PIVOT_TABLE!$B$4:$AO$500,29,FALSE)))</f>
        <v/>
      </c>
      <c r="BI292" s="27" t="str">
        <f>IF($A292="","",(VLOOKUP($A292,ACOUSTIC_PIVOT_TABLE!$B$4:$AO$500,30,FALSE)))</f>
        <v/>
      </c>
      <c r="BJ292" s="27" t="str">
        <f>IF($A292="","",(VLOOKUP($A292,ACOUSTIC_PIVOT_TABLE!$B$4:$AO$500,31,FALSE)))</f>
        <v/>
      </c>
      <c r="BK292" s="27" t="str">
        <f>IF($A292="","",(VLOOKUP($A292,ACOUSTIC_PIVOT_TABLE!$B$4:$AO$500,32,FALSE)))</f>
        <v/>
      </c>
      <c r="BL292" s="27" t="str">
        <f>IF($A292="","",(VLOOKUP($A292,ACOUSTIC_PIVOT_TABLE!$B$4:$AO$500,33,FALSE)))</f>
        <v/>
      </c>
      <c r="BM292" s="27" t="str">
        <f>IF($A292="","",(VLOOKUP($A292,ACOUSTIC_PIVOT_TABLE!$B$4:$AO$500,34,FALSE)))</f>
        <v/>
      </c>
      <c r="BN292" s="27" t="str">
        <f>IF($A292="","",(VLOOKUP($A292,ACOUSTIC_PIVOT_TABLE!$B$4:$AO$500,35,FALSE)))</f>
        <v/>
      </c>
      <c r="BO292" s="27" t="str">
        <f>IF($A292="","",(VLOOKUP($A292,ACOUSTIC_PIVOT_TABLE!$B$4:$AO$500,36,FALSE)))</f>
        <v/>
      </c>
      <c r="BP292" s="27" t="str">
        <f>IF($A292="","",(VLOOKUP($A292,ACOUSTIC_PIVOT_TABLE!$B$4:$AO$500,37,FALSE)))</f>
        <v/>
      </c>
      <c r="BQ292" s="27" t="str">
        <f>IF($A292="","",(VLOOKUP($A292,ACOUSTIC_PIVOT_TABLE!$B$4:$AO$500,38,FALSE)))</f>
        <v/>
      </c>
      <c r="BR292" s="27" t="str">
        <f>IF($A292="","",(VLOOKUP($A292,ACOUSTIC_PIVOT_TABLE!$B$4:$AO$500,39,FALSE)))</f>
        <v/>
      </c>
      <c r="BS292" s="27" t="str">
        <f>IF($A292="","",(VLOOKUP($A292,ACOUSTIC_PIVOT_TABLE!$B$4:$AO$500,40,FALSE)))</f>
        <v/>
      </c>
    </row>
    <row r="293" spans="1:71" x14ac:dyDescent="0.25">
      <c r="A293" s="1" t="str">
        <f>IF(ACOUSTIC_PIVOT_TABLE!B295 = 0, "",ACOUSTIC_PIVOT_TABLE!B295)</f>
        <v/>
      </c>
      <c r="B293" s="1" t="str">
        <f>IF($A293="","",(VLOOKUP($A293,ACOUSTICS_COMBINED!$B$3:$AQ$501,21,FALSE)))</f>
        <v/>
      </c>
      <c r="C293" s="1" t="str">
        <f>IF($A293="","",(VLOOKUP($A293,ACOUSTICS_COMBINED!$B$3:$AQ$501,22,FALSE)))</f>
        <v/>
      </c>
      <c r="D293" s="1" t="str">
        <f>IF($A293="","",(VLOOKUP($A293,ACOUSTICS_COMBINED!$B$3:$AQ$501,12,FALSE)))</f>
        <v/>
      </c>
      <c r="E293" s="1" t="str">
        <f>IF($A293="","",(VLOOKUP($A293,ACOUSTICS_COMBINED!$B$3:$AQ$501,13,FALSE)))</f>
        <v/>
      </c>
      <c r="F293" s="1" t="str">
        <f>IF($A293="","",(VLOOKUP($A293,ACOUSTICS_COMBINED!$B$3:$AQ$501,14,FALSE)))</f>
        <v/>
      </c>
      <c r="G293" s="1" t="str">
        <f>IF($A293="","",(VLOOKUP($A293,ACOUSTICS_COMBINED!$B$3:$AQ$501,23,FALSE)))</f>
        <v/>
      </c>
      <c r="H293" s="1" t="str">
        <f>IF($A293="","",(VLOOKUP($A293,ACOUSTICS_COMBINED!$B$3:$AQ$501,24,FALSE)))</f>
        <v/>
      </c>
      <c r="I293" s="1" t="str">
        <f>IF($A293="","",(VLOOKUP($A293,ACOUSTICS_COMBINED!$B$3:$AQ$501,15,FALSE)))</f>
        <v/>
      </c>
      <c r="J293" s="1" t="str">
        <f>IF($A293="","",(VLOOKUP($A293,ACOUSTICS_COMBINED!$B$3:$AQ$501,16,FALSE)))</f>
        <v/>
      </c>
      <c r="K293" s="1" t="str">
        <f>IF($A293="","",(VLOOKUP($A293,ACOUSTICS_COMBINED!$B$3:$AQ$501,17,FALSE)))</f>
        <v/>
      </c>
      <c r="L293" s="1" t="str">
        <f>IF($A293="","",(VLOOKUP($A293,ACOUSTICS_COMBINED!$B$3:$AQ$501,18,FALSE)))</f>
        <v/>
      </c>
      <c r="M293" s="1" t="str">
        <f>IF($A293="","",(VLOOKUP($A293,ACOUSTICS_COMBINED!$B$3:$AQ$501,25,FALSE)))</f>
        <v/>
      </c>
      <c r="N293" s="16" t="str">
        <f>IF($A293="","",(VLOOKUP($A293,ACOUSTICS_COMBINED!$B$3:$AQ$501,19,FALSE)))</f>
        <v/>
      </c>
      <c r="O293" s="16" t="str">
        <f>IF($A293="","",(VLOOKUP($A293,ACOUSTICS_COMBINED!$B$3:$AQ$501,20,FALSE)))</f>
        <v/>
      </c>
      <c r="P293" s="1" t="str">
        <f>IF($A293="","",(VLOOKUP($A293,ACOUSTICS_COMBINED!$B$3:$AQ$501,26,FALSE)))</f>
        <v/>
      </c>
      <c r="Q293" s="1" t="str">
        <f>IF($A293="","",(VLOOKUP($A293,ACOUSTICS_COMBINED!$B$3:$AQ$501,27,FALSE)))</f>
        <v/>
      </c>
      <c r="R293" s="1" t="str">
        <f>IF($A293="","",(VLOOKUP($A293,ACOUSTICS_COMBINED!$B$3:$AQ$501,28,FALSE)))</f>
        <v/>
      </c>
      <c r="S293" s="1" t="str">
        <f>IF($A293="","",(VLOOKUP($A293,ACOUSTICS_COMBINED!$B$3:$AQ$501,29,FALSE)))</f>
        <v/>
      </c>
      <c r="T293" s="1" t="str">
        <f>IF($A293="","",(VLOOKUP($A293,ACOUSTICS_COMBINED!$B$3:$AQ$501,30,FALSE)))</f>
        <v/>
      </c>
      <c r="U293" s="1" t="str">
        <f>IF($A293="","",(VLOOKUP($A293,ACOUSTICS_COMBINED!$B$3:$AQ$501,31,FALSE)))</f>
        <v/>
      </c>
      <c r="V293" s="1" t="str">
        <f>IF($A293="","",(VLOOKUP($A293,ACOUSTICS_COMBINED!$B$3:$AQ$501,32,FALSE)))</f>
        <v/>
      </c>
      <c r="W293" s="1" t="str">
        <f>IF($A293="","",(VLOOKUP($A293,ACOUSTICS_COMBINED!$B$3:$AQ$501,33,FALSE)))</f>
        <v/>
      </c>
      <c r="X293" s="1" t="str">
        <f>IF($A293="","",(VLOOKUP($A293,ACOUSTICS_COMBINED!$B$3:$AQ$501,34,FALSE)))</f>
        <v/>
      </c>
      <c r="Y293" s="1" t="str">
        <f>IF($A293="","",(VLOOKUP($A293,ACOUSTICS_COMBINED!$B$3:$AQ$501,35,FALSE)))</f>
        <v/>
      </c>
      <c r="Z293" s="1" t="str">
        <f>IF($A293="","",(VLOOKUP($A293,ACOUSTICS_COMBINED!$B$3:$AQ$501,36,FALSE)))</f>
        <v/>
      </c>
      <c r="AA293" s="1" t="str">
        <f>IF($A293="","",(VLOOKUP($A293,ACOUSTICS_COMBINED!$B$3:$AQ$501,37,FALSE)))</f>
        <v/>
      </c>
      <c r="AB293" s="1" t="str">
        <f>IF($A293="","",(VLOOKUP($A293,ACOUSTICS_COMBINED!$B$3:$AQ$501,38,FALSE)))</f>
        <v/>
      </c>
      <c r="AC293" s="1" t="str">
        <f>IF($A293="","",(VLOOKUP($A293,ACOUSTICS_COMBINED!$B$3:$AQ$501,39,FALSE)))</f>
        <v/>
      </c>
      <c r="AD293" s="1" t="str">
        <f>IF($A293="","",(VLOOKUP($A293,ACOUSTICS_COMBINED!$B$3:$AQ$501,40,FALSE)))</f>
        <v/>
      </c>
      <c r="AE293" s="1" t="str">
        <f>IF($A293="","",(VLOOKUP($A293,ACOUSTICS_COMBINED!$B$3:$AQ$501,41,FALSE)))</f>
        <v/>
      </c>
      <c r="AF293" s="1" t="str">
        <f>IF($A293="","",(VLOOKUP($A293,ACOUSTICS_COMBINED!$B$3:$AQ$501,42,FALSE)))</f>
        <v/>
      </c>
      <c r="AG293" s="27" t="str">
        <f>IF($A293="","",(VLOOKUP($A293,ACOUSTIC_PIVOT_TABLE!$B$4:$AO$500,2,FALSE)))</f>
        <v/>
      </c>
      <c r="AH293" s="27" t="str">
        <f>IF($A293="","",(VLOOKUP($A293,ACOUSTIC_PIVOT_TABLE!$B$4:$AO$500,3,FALSE)))</f>
        <v/>
      </c>
      <c r="AI293" s="27" t="str">
        <f>IF($A293="","",(VLOOKUP($A293,ACOUSTIC_PIVOT_TABLE!$B$4:$AO$500,4,FALSE)))</f>
        <v/>
      </c>
      <c r="AJ293" s="27" t="str">
        <f>IF($A293="","",(VLOOKUP($A293,ACOUSTIC_PIVOT_TABLE!$B$4:$AO$500,5,FALSE)))</f>
        <v/>
      </c>
      <c r="AK293" s="27" t="str">
        <f>IF($A293="","",(VLOOKUP($A293,ACOUSTIC_PIVOT_TABLE!$B$4:$AO$500,6,FALSE)))</f>
        <v/>
      </c>
      <c r="AL293" s="27" t="str">
        <f>IF($A293="","",(VLOOKUP($A293,ACOUSTIC_PIVOT_TABLE!$B$4:$AO$500,7,FALSE)))</f>
        <v/>
      </c>
      <c r="AM293" s="27" t="str">
        <f>IF($A293="","",(VLOOKUP($A293,ACOUSTIC_PIVOT_TABLE!$B$4:$AO$500,8,FALSE)))</f>
        <v/>
      </c>
      <c r="AN293" s="27" t="str">
        <f>IF($A293="","",(VLOOKUP($A293,ACOUSTIC_PIVOT_TABLE!$B$4:$AO$500,9,FALSE)))</f>
        <v/>
      </c>
      <c r="AO293" s="27" t="str">
        <f>IF($A293="","",(VLOOKUP($A293,ACOUSTIC_PIVOT_TABLE!$B$4:$AO$500,10,FALSE)))</f>
        <v/>
      </c>
      <c r="AP293" s="27" t="str">
        <f>IF($A293="","",(VLOOKUP($A293,ACOUSTIC_PIVOT_TABLE!$B$4:$AO$500,11,FALSE)))</f>
        <v/>
      </c>
      <c r="AQ293" s="27" t="str">
        <f>IF($A293="","",(VLOOKUP($A293,ACOUSTIC_PIVOT_TABLE!$B$4:$AO$500,12,FALSE)))</f>
        <v/>
      </c>
      <c r="AR293" s="27" t="str">
        <f>IF($A293="","",(VLOOKUP($A293,ACOUSTIC_PIVOT_TABLE!$B$4:$AO$500,13,FALSE)))</f>
        <v/>
      </c>
      <c r="AS293" s="27" t="str">
        <f>IF($A293="","",(VLOOKUP($A293,ACOUSTIC_PIVOT_TABLE!$B$4:$AO$500,14,FALSE)))</f>
        <v/>
      </c>
      <c r="AT293" s="27" t="str">
        <f>IF($A293="","",(VLOOKUP($A293,ACOUSTIC_PIVOT_TABLE!$B$4:$AO$500,15,FALSE)))</f>
        <v/>
      </c>
      <c r="AU293" s="27" t="str">
        <f>IF($A293="","",(VLOOKUP($A293,ACOUSTIC_PIVOT_TABLE!$B$4:$AO$500,16,FALSE)))</f>
        <v/>
      </c>
      <c r="AV293" s="27" t="str">
        <f>IF($A293="","",(VLOOKUP($A293,ACOUSTIC_PIVOT_TABLE!$B$4:$AO$500,17,FALSE)))</f>
        <v/>
      </c>
      <c r="AW293" s="27" t="str">
        <f>IF($A293="","",(VLOOKUP($A293,ACOUSTIC_PIVOT_TABLE!$B$4:$AO$500,18,FALSE)))</f>
        <v/>
      </c>
      <c r="AX293" s="27" t="str">
        <f>IF($A293="","",(VLOOKUP($A293,ACOUSTIC_PIVOT_TABLE!$B$4:$AO$500,19,FALSE)))</f>
        <v/>
      </c>
      <c r="AY293" s="27" t="str">
        <f>IF($A293="","",(VLOOKUP($A293,ACOUSTIC_PIVOT_TABLE!$B$4:$AO$500,20,FALSE)))</f>
        <v/>
      </c>
      <c r="AZ293" s="27" t="str">
        <f>IF($A293="","",(VLOOKUP($A293,ACOUSTIC_PIVOT_TABLE!$B$4:$AO$500,21,FALSE)))</f>
        <v/>
      </c>
      <c r="BA293" s="27" t="str">
        <f>IF($A293="","",(VLOOKUP($A293,ACOUSTIC_PIVOT_TABLE!$B$4:$AO$500,22,FALSE)))</f>
        <v/>
      </c>
      <c r="BB293" s="27" t="str">
        <f>IF($A293="","",(VLOOKUP($A293,ACOUSTIC_PIVOT_TABLE!$B$4:$AO$500,23,FALSE)))</f>
        <v/>
      </c>
      <c r="BC293" s="27" t="str">
        <f>IF($A293="","",(VLOOKUP($A293,ACOUSTIC_PIVOT_TABLE!$B$4:$AO$500,24,FALSE)))</f>
        <v/>
      </c>
      <c r="BD293" s="27" t="str">
        <f>IF($A293="","",(VLOOKUP($A293,ACOUSTIC_PIVOT_TABLE!$B$4:$AO$500,25,FALSE)))</f>
        <v/>
      </c>
      <c r="BE293" s="27" t="str">
        <f>IF($A293="","",(VLOOKUP($A293,ACOUSTIC_PIVOT_TABLE!$B$4:$AO$500,26,FALSE)))</f>
        <v/>
      </c>
      <c r="BF293" s="27" t="str">
        <f>IF($A293="","",(VLOOKUP($A293,ACOUSTIC_PIVOT_TABLE!$B$4:$AO$500,27,FALSE)))</f>
        <v/>
      </c>
      <c r="BG293" s="27" t="str">
        <f>IF($A293="","",(VLOOKUP($A293,ACOUSTIC_PIVOT_TABLE!$B$4:$AO$500,28,FALSE)))</f>
        <v/>
      </c>
      <c r="BH293" s="27" t="str">
        <f>IF($A293="","",(VLOOKUP($A293,ACOUSTIC_PIVOT_TABLE!$B$4:$AO$500,29,FALSE)))</f>
        <v/>
      </c>
      <c r="BI293" s="27" t="str">
        <f>IF($A293="","",(VLOOKUP($A293,ACOUSTIC_PIVOT_TABLE!$B$4:$AO$500,30,FALSE)))</f>
        <v/>
      </c>
      <c r="BJ293" s="27" t="str">
        <f>IF($A293="","",(VLOOKUP($A293,ACOUSTIC_PIVOT_TABLE!$B$4:$AO$500,31,FALSE)))</f>
        <v/>
      </c>
      <c r="BK293" s="27" t="str">
        <f>IF($A293="","",(VLOOKUP($A293,ACOUSTIC_PIVOT_TABLE!$B$4:$AO$500,32,FALSE)))</f>
        <v/>
      </c>
      <c r="BL293" s="27" t="str">
        <f>IF($A293="","",(VLOOKUP($A293,ACOUSTIC_PIVOT_TABLE!$B$4:$AO$500,33,FALSE)))</f>
        <v/>
      </c>
      <c r="BM293" s="27" t="str">
        <f>IF($A293="","",(VLOOKUP($A293,ACOUSTIC_PIVOT_TABLE!$B$4:$AO$500,34,FALSE)))</f>
        <v/>
      </c>
      <c r="BN293" s="27" t="str">
        <f>IF($A293="","",(VLOOKUP($A293,ACOUSTIC_PIVOT_TABLE!$B$4:$AO$500,35,FALSE)))</f>
        <v/>
      </c>
      <c r="BO293" s="27" t="str">
        <f>IF($A293="","",(VLOOKUP($A293,ACOUSTIC_PIVOT_TABLE!$B$4:$AO$500,36,FALSE)))</f>
        <v/>
      </c>
      <c r="BP293" s="27" t="str">
        <f>IF($A293="","",(VLOOKUP($A293,ACOUSTIC_PIVOT_TABLE!$B$4:$AO$500,37,FALSE)))</f>
        <v/>
      </c>
      <c r="BQ293" s="27" t="str">
        <f>IF($A293="","",(VLOOKUP($A293,ACOUSTIC_PIVOT_TABLE!$B$4:$AO$500,38,FALSE)))</f>
        <v/>
      </c>
      <c r="BR293" s="27" t="str">
        <f>IF($A293="","",(VLOOKUP($A293,ACOUSTIC_PIVOT_TABLE!$B$4:$AO$500,39,FALSE)))</f>
        <v/>
      </c>
      <c r="BS293" s="27" t="str">
        <f>IF($A293="","",(VLOOKUP($A293,ACOUSTIC_PIVOT_TABLE!$B$4:$AO$500,40,FALSE)))</f>
        <v/>
      </c>
    </row>
    <row r="294" spans="1:71" x14ac:dyDescent="0.25">
      <c r="A294" s="1" t="str">
        <f>IF(ACOUSTIC_PIVOT_TABLE!B296 = 0, "",ACOUSTIC_PIVOT_TABLE!B296)</f>
        <v/>
      </c>
      <c r="B294" s="1" t="str">
        <f>IF($A294="","",(VLOOKUP($A294,ACOUSTICS_COMBINED!$B$3:$AQ$501,21,FALSE)))</f>
        <v/>
      </c>
      <c r="C294" s="1" t="str">
        <f>IF($A294="","",(VLOOKUP($A294,ACOUSTICS_COMBINED!$B$3:$AQ$501,22,FALSE)))</f>
        <v/>
      </c>
      <c r="D294" s="1" t="str">
        <f>IF($A294="","",(VLOOKUP($A294,ACOUSTICS_COMBINED!$B$3:$AQ$501,12,FALSE)))</f>
        <v/>
      </c>
      <c r="E294" s="1" t="str">
        <f>IF($A294="","",(VLOOKUP($A294,ACOUSTICS_COMBINED!$B$3:$AQ$501,13,FALSE)))</f>
        <v/>
      </c>
      <c r="F294" s="1" t="str">
        <f>IF($A294="","",(VLOOKUP($A294,ACOUSTICS_COMBINED!$B$3:$AQ$501,14,FALSE)))</f>
        <v/>
      </c>
      <c r="G294" s="1" t="str">
        <f>IF($A294="","",(VLOOKUP($A294,ACOUSTICS_COMBINED!$B$3:$AQ$501,23,FALSE)))</f>
        <v/>
      </c>
      <c r="H294" s="1" t="str">
        <f>IF($A294="","",(VLOOKUP($A294,ACOUSTICS_COMBINED!$B$3:$AQ$501,24,FALSE)))</f>
        <v/>
      </c>
      <c r="I294" s="1" t="str">
        <f>IF($A294="","",(VLOOKUP($A294,ACOUSTICS_COMBINED!$B$3:$AQ$501,15,FALSE)))</f>
        <v/>
      </c>
      <c r="J294" s="1" t="str">
        <f>IF($A294="","",(VLOOKUP($A294,ACOUSTICS_COMBINED!$B$3:$AQ$501,16,FALSE)))</f>
        <v/>
      </c>
      <c r="K294" s="1" t="str">
        <f>IF($A294="","",(VLOOKUP($A294,ACOUSTICS_COMBINED!$B$3:$AQ$501,17,FALSE)))</f>
        <v/>
      </c>
      <c r="L294" s="1" t="str">
        <f>IF($A294="","",(VLOOKUP($A294,ACOUSTICS_COMBINED!$B$3:$AQ$501,18,FALSE)))</f>
        <v/>
      </c>
      <c r="M294" s="1" t="str">
        <f>IF($A294="","",(VLOOKUP($A294,ACOUSTICS_COMBINED!$B$3:$AQ$501,25,FALSE)))</f>
        <v/>
      </c>
      <c r="N294" s="16" t="str">
        <f>IF($A294="","",(VLOOKUP($A294,ACOUSTICS_COMBINED!$B$3:$AQ$501,19,FALSE)))</f>
        <v/>
      </c>
      <c r="O294" s="16" t="str">
        <f>IF($A294="","",(VLOOKUP($A294,ACOUSTICS_COMBINED!$B$3:$AQ$501,20,FALSE)))</f>
        <v/>
      </c>
      <c r="P294" s="1" t="str">
        <f>IF($A294="","",(VLOOKUP($A294,ACOUSTICS_COMBINED!$B$3:$AQ$501,26,FALSE)))</f>
        <v/>
      </c>
      <c r="Q294" s="1" t="str">
        <f>IF($A294="","",(VLOOKUP($A294,ACOUSTICS_COMBINED!$B$3:$AQ$501,27,FALSE)))</f>
        <v/>
      </c>
      <c r="R294" s="1" t="str">
        <f>IF($A294="","",(VLOOKUP($A294,ACOUSTICS_COMBINED!$B$3:$AQ$501,28,FALSE)))</f>
        <v/>
      </c>
      <c r="S294" s="1" t="str">
        <f>IF($A294="","",(VLOOKUP($A294,ACOUSTICS_COMBINED!$B$3:$AQ$501,29,FALSE)))</f>
        <v/>
      </c>
      <c r="T294" s="1" t="str">
        <f>IF($A294="","",(VLOOKUP($A294,ACOUSTICS_COMBINED!$B$3:$AQ$501,30,FALSE)))</f>
        <v/>
      </c>
      <c r="U294" s="1" t="str">
        <f>IF($A294="","",(VLOOKUP($A294,ACOUSTICS_COMBINED!$B$3:$AQ$501,31,FALSE)))</f>
        <v/>
      </c>
      <c r="V294" s="1" t="str">
        <f>IF($A294="","",(VLOOKUP($A294,ACOUSTICS_COMBINED!$B$3:$AQ$501,32,FALSE)))</f>
        <v/>
      </c>
      <c r="W294" s="1" t="str">
        <f>IF($A294="","",(VLOOKUP($A294,ACOUSTICS_COMBINED!$B$3:$AQ$501,33,FALSE)))</f>
        <v/>
      </c>
      <c r="X294" s="1" t="str">
        <f>IF($A294="","",(VLOOKUP($A294,ACOUSTICS_COMBINED!$B$3:$AQ$501,34,FALSE)))</f>
        <v/>
      </c>
      <c r="Y294" s="1" t="str">
        <f>IF($A294="","",(VLOOKUP($A294,ACOUSTICS_COMBINED!$B$3:$AQ$501,35,FALSE)))</f>
        <v/>
      </c>
      <c r="Z294" s="1" t="str">
        <f>IF($A294="","",(VLOOKUP($A294,ACOUSTICS_COMBINED!$B$3:$AQ$501,36,FALSE)))</f>
        <v/>
      </c>
      <c r="AA294" s="1" t="str">
        <f>IF($A294="","",(VLOOKUP($A294,ACOUSTICS_COMBINED!$B$3:$AQ$501,37,FALSE)))</f>
        <v/>
      </c>
      <c r="AB294" s="1" t="str">
        <f>IF($A294="","",(VLOOKUP($A294,ACOUSTICS_COMBINED!$B$3:$AQ$501,38,FALSE)))</f>
        <v/>
      </c>
      <c r="AC294" s="1" t="str">
        <f>IF($A294="","",(VLOOKUP($A294,ACOUSTICS_COMBINED!$B$3:$AQ$501,39,FALSE)))</f>
        <v/>
      </c>
      <c r="AD294" s="1" t="str">
        <f>IF($A294="","",(VLOOKUP($A294,ACOUSTICS_COMBINED!$B$3:$AQ$501,40,FALSE)))</f>
        <v/>
      </c>
      <c r="AE294" s="1" t="str">
        <f>IF($A294="","",(VLOOKUP($A294,ACOUSTICS_COMBINED!$B$3:$AQ$501,41,FALSE)))</f>
        <v/>
      </c>
      <c r="AF294" s="1" t="str">
        <f>IF($A294="","",(VLOOKUP($A294,ACOUSTICS_COMBINED!$B$3:$AQ$501,42,FALSE)))</f>
        <v/>
      </c>
      <c r="AG294" s="27" t="str">
        <f>IF($A294="","",(VLOOKUP($A294,ACOUSTIC_PIVOT_TABLE!$B$4:$AO$500,2,FALSE)))</f>
        <v/>
      </c>
      <c r="AH294" s="27" t="str">
        <f>IF($A294="","",(VLOOKUP($A294,ACOUSTIC_PIVOT_TABLE!$B$4:$AO$500,3,FALSE)))</f>
        <v/>
      </c>
      <c r="AI294" s="27" t="str">
        <f>IF($A294="","",(VLOOKUP($A294,ACOUSTIC_PIVOT_TABLE!$B$4:$AO$500,4,FALSE)))</f>
        <v/>
      </c>
      <c r="AJ294" s="27" t="str">
        <f>IF($A294="","",(VLOOKUP($A294,ACOUSTIC_PIVOT_TABLE!$B$4:$AO$500,5,FALSE)))</f>
        <v/>
      </c>
      <c r="AK294" s="27" t="str">
        <f>IF($A294="","",(VLOOKUP($A294,ACOUSTIC_PIVOT_TABLE!$B$4:$AO$500,6,FALSE)))</f>
        <v/>
      </c>
      <c r="AL294" s="27" t="str">
        <f>IF($A294="","",(VLOOKUP($A294,ACOUSTIC_PIVOT_TABLE!$B$4:$AO$500,7,FALSE)))</f>
        <v/>
      </c>
      <c r="AM294" s="27" t="str">
        <f>IF($A294="","",(VLOOKUP($A294,ACOUSTIC_PIVOT_TABLE!$B$4:$AO$500,8,FALSE)))</f>
        <v/>
      </c>
      <c r="AN294" s="27" t="str">
        <f>IF($A294="","",(VLOOKUP($A294,ACOUSTIC_PIVOT_TABLE!$B$4:$AO$500,9,FALSE)))</f>
        <v/>
      </c>
      <c r="AO294" s="27" t="str">
        <f>IF($A294="","",(VLOOKUP($A294,ACOUSTIC_PIVOT_TABLE!$B$4:$AO$500,10,FALSE)))</f>
        <v/>
      </c>
      <c r="AP294" s="27" t="str">
        <f>IF($A294="","",(VLOOKUP($A294,ACOUSTIC_PIVOT_TABLE!$B$4:$AO$500,11,FALSE)))</f>
        <v/>
      </c>
      <c r="AQ294" s="27" t="str">
        <f>IF($A294="","",(VLOOKUP($A294,ACOUSTIC_PIVOT_TABLE!$B$4:$AO$500,12,FALSE)))</f>
        <v/>
      </c>
      <c r="AR294" s="27" t="str">
        <f>IF($A294="","",(VLOOKUP($A294,ACOUSTIC_PIVOT_TABLE!$B$4:$AO$500,13,FALSE)))</f>
        <v/>
      </c>
      <c r="AS294" s="27" t="str">
        <f>IF($A294="","",(VLOOKUP($A294,ACOUSTIC_PIVOT_TABLE!$B$4:$AO$500,14,FALSE)))</f>
        <v/>
      </c>
      <c r="AT294" s="27" t="str">
        <f>IF($A294="","",(VLOOKUP($A294,ACOUSTIC_PIVOT_TABLE!$B$4:$AO$500,15,FALSE)))</f>
        <v/>
      </c>
      <c r="AU294" s="27" t="str">
        <f>IF($A294="","",(VLOOKUP($A294,ACOUSTIC_PIVOT_TABLE!$B$4:$AO$500,16,FALSE)))</f>
        <v/>
      </c>
      <c r="AV294" s="27" t="str">
        <f>IF($A294="","",(VLOOKUP($A294,ACOUSTIC_PIVOT_TABLE!$B$4:$AO$500,17,FALSE)))</f>
        <v/>
      </c>
      <c r="AW294" s="27" t="str">
        <f>IF($A294="","",(VLOOKUP($A294,ACOUSTIC_PIVOT_TABLE!$B$4:$AO$500,18,FALSE)))</f>
        <v/>
      </c>
      <c r="AX294" s="27" t="str">
        <f>IF($A294="","",(VLOOKUP($A294,ACOUSTIC_PIVOT_TABLE!$B$4:$AO$500,19,FALSE)))</f>
        <v/>
      </c>
      <c r="AY294" s="27" t="str">
        <f>IF($A294="","",(VLOOKUP($A294,ACOUSTIC_PIVOT_TABLE!$B$4:$AO$500,20,FALSE)))</f>
        <v/>
      </c>
      <c r="AZ294" s="27" t="str">
        <f>IF($A294="","",(VLOOKUP($A294,ACOUSTIC_PIVOT_TABLE!$B$4:$AO$500,21,FALSE)))</f>
        <v/>
      </c>
      <c r="BA294" s="27" t="str">
        <f>IF($A294="","",(VLOOKUP($A294,ACOUSTIC_PIVOT_TABLE!$B$4:$AO$500,22,FALSE)))</f>
        <v/>
      </c>
      <c r="BB294" s="27" t="str">
        <f>IF($A294="","",(VLOOKUP($A294,ACOUSTIC_PIVOT_TABLE!$B$4:$AO$500,23,FALSE)))</f>
        <v/>
      </c>
      <c r="BC294" s="27" t="str">
        <f>IF($A294="","",(VLOOKUP($A294,ACOUSTIC_PIVOT_TABLE!$B$4:$AO$500,24,FALSE)))</f>
        <v/>
      </c>
      <c r="BD294" s="27" t="str">
        <f>IF($A294="","",(VLOOKUP($A294,ACOUSTIC_PIVOT_TABLE!$B$4:$AO$500,25,FALSE)))</f>
        <v/>
      </c>
      <c r="BE294" s="27" t="str">
        <f>IF($A294="","",(VLOOKUP($A294,ACOUSTIC_PIVOT_TABLE!$B$4:$AO$500,26,FALSE)))</f>
        <v/>
      </c>
      <c r="BF294" s="27" t="str">
        <f>IF($A294="","",(VLOOKUP($A294,ACOUSTIC_PIVOT_TABLE!$B$4:$AO$500,27,FALSE)))</f>
        <v/>
      </c>
      <c r="BG294" s="27" t="str">
        <f>IF($A294="","",(VLOOKUP($A294,ACOUSTIC_PIVOT_TABLE!$B$4:$AO$500,28,FALSE)))</f>
        <v/>
      </c>
      <c r="BH294" s="27" t="str">
        <f>IF($A294="","",(VLOOKUP($A294,ACOUSTIC_PIVOT_TABLE!$B$4:$AO$500,29,FALSE)))</f>
        <v/>
      </c>
      <c r="BI294" s="27" t="str">
        <f>IF($A294="","",(VLOOKUP($A294,ACOUSTIC_PIVOT_TABLE!$B$4:$AO$500,30,FALSE)))</f>
        <v/>
      </c>
      <c r="BJ294" s="27" t="str">
        <f>IF($A294="","",(VLOOKUP($A294,ACOUSTIC_PIVOT_TABLE!$B$4:$AO$500,31,FALSE)))</f>
        <v/>
      </c>
      <c r="BK294" s="27" t="str">
        <f>IF($A294="","",(VLOOKUP($A294,ACOUSTIC_PIVOT_TABLE!$B$4:$AO$500,32,FALSE)))</f>
        <v/>
      </c>
      <c r="BL294" s="27" t="str">
        <f>IF($A294="","",(VLOOKUP($A294,ACOUSTIC_PIVOT_TABLE!$B$4:$AO$500,33,FALSE)))</f>
        <v/>
      </c>
      <c r="BM294" s="27" t="str">
        <f>IF($A294="","",(VLOOKUP($A294,ACOUSTIC_PIVOT_TABLE!$B$4:$AO$500,34,FALSE)))</f>
        <v/>
      </c>
      <c r="BN294" s="27" t="str">
        <f>IF($A294="","",(VLOOKUP($A294,ACOUSTIC_PIVOT_TABLE!$B$4:$AO$500,35,FALSE)))</f>
        <v/>
      </c>
      <c r="BO294" s="27" t="str">
        <f>IF($A294="","",(VLOOKUP($A294,ACOUSTIC_PIVOT_TABLE!$B$4:$AO$500,36,FALSE)))</f>
        <v/>
      </c>
      <c r="BP294" s="27" t="str">
        <f>IF($A294="","",(VLOOKUP($A294,ACOUSTIC_PIVOT_TABLE!$B$4:$AO$500,37,FALSE)))</f>
        <v/>
      </c>
      <c r="BQ294" s="27" t="str">
        <f>IF($A294="","",(VLOOKUP($A294,ACOUSTIC_PIVOT_TABLE!$B$4:$AO$500,38,FALSE)))</f>
        <v/>
      </c>
      <c r="BR294" s="27" t="str">
        <f>IF($A294="","",(VLOOKUP($A294,ACOUSTIC_PIVOT_TABLE!$B$4:$AO$500,39,FALSE)))</f>
        <v/>
      </c>
      <c r="BS294" s="27" t="str">
        <f>IF($A294="","",(VLOOKUP($A294,ACOUSTIC_PIVOT_TABLE!$B$4:$AO$500,40,FALSE)))</f>
        <v/>
      </c>
    </row>
    <row r="295" spans="1:71" x14ac:dyDescent="0.25">
      <c r="A295" s="1" t="str">
        <f>IF(ACOUSTIC_PIVOT_TABLE!B297 = 0, "",ACOUSTIC_PIVOT_TABLE!B297)</f>
        <v/>
      </c>
      <c r="B295" s="1" t="str">
        <f>IF($A295="","",(VLOOKUP($A295,ACOUSTICS_COMBINED!$B$3:$AQ$501,21,FALSE)))</f>
        <v/>
      </c>
      <c r="C295" s="1" t="str">
        <f>IF($A295="","",(VLOOKUP($A295,ACOUSTICS_COMBINED!$B$3:$AQ$501,22,FALSE)))</f>
        <v/>
      </c>
      <c r="D295" s="1" t="str">
        <f>IF($A295="","",(VLOOKUP($A295,ACOUSTICS_COMBINED!$B$3:$AQ$501,12,FALSE)))</f>
        <v/>
      </c>
      <c r="E295" s="1" t="str">
        <f>IF($A295="","",(VLOOKUP($A295,ACOUSTICS_COMBINED!$B$3:$AQ$501,13,FALSE)))</f>
        <v/>
      </c>
      <c r="F295" s="1" t="str">
        <f>IF($A295="","",(VLOOKUP($A295,ACOUSTICS_COMBINED!$B$3:$AQ$501,14,FALSE)))</f>
        <v/>
      </c>
      <c r="G295" s="1" t="str">
        <f>IF($A295="","",(VLOOKUP($A295,ACOUSTICS_COMBINED!$B$3:$AQ$501,23,FALSE)))</f>
        <v/>
      </c>
      <c r="H295" s="1" t="str">
        <f>IF($A295="","",(VLOOKUP($A295,ACOUSTICS_COMBINED!$B$3:$AQ$501,24,FALSE)))</f>
        <v/>
      </c>
      <c r="I295" s="1" t="str">
        <f>IF($A295="","",(VLOOKUP($A295,ACOUSTICS_COMBINED!$B$3:$AQ$501,15,FALSE)))</f>
        <v/>
      </c>
      <c r="J295" s="1" t="str">
        <f>IF($A295="","",(VLOOKUP($A295,ACOUSTICS_COMBINED!$B$3:$AQ$501,16,FALSE)))</f>
        <v/>
      </c>
      <c r="K295" s="1" t="str">
        <f>IF($A295="","",(VLOOKUP($A295,ACOUSTICS_COMBINED!$B$3:$AQ$501,17,FALSE)))</f>
        <v/>
      </c>
      <c r="L295" s="1" t="str">
        <f>IF($A295="","",(VLOOKUP($A295,ACOUSTICS_COMBINED!$B$3:$AQ$501,18,FALSE)))</f>
        <v/>
      </c>
      <c r="M295" s="1" t="str">
        <f>IF($A295="","",(VLOOKUP($A295,ACOUSTICS_COMBINED!$B$3:$AQ$501,25,FALSE)))</f>
        <v/>
      </c>
      <c r="N295" s="16" t="str">
        <f>IF($A295="","",(VLOOKUP($A295,ACOUSTICS_COMBINED!$B$3:$AQ$501,19,FALSE)))</f>
        <v/>
      </c>
      <c r="O295" s="16" t="str">
        <f>IF($A295="","",(VLOOKUP($A295,ACOUSTICS_COMBINED!$B$3:$AQ$501,20,FALSE)))</f>
        <v/>
      </c>
      <c r="P295" s="1" t="str">
        <f>IF($A295="","",(VLOOKUP($A295,ACOUSTICS_COMBINED!$B$3:$AQ$501,26,FALSE)))</f>
        <v/>
      </c>
      <c r="Q295" s="1" t="str">
        <f>IF($A295="","",(VLOOKUP($A295,ACOUSTICS_COMBINED!$B$3:$AQ$501,27,FALSE)))</f>
        <v/>
      </c>
      <c r="R295" s="1" t="str">
        <f>IF($A295="","",(VLOOKUP($A295,ACOUSTICS_COMBINED!$B$3:$AQ$501,28,FALSE)))</f>
        <v/>
      </c>
      <c r="S295" s="1" t="str">
        <f>IF($A295="","",(VLOOKUP($A295,ACOUSTICS_COMBINED!$B$3:$AQ$501,29,FALSE)))</f>
        <v/>
      </c>
      <c r="T295" s="1" t="str">
        <f>IF($A295="","",(VLOOKUP($A295,ACOUSTICS_COMBINED!$B$3:$AQ$501,30,FALSE)))</f>
        <v/>
      </c>
      <c r="U295" s="1" t="str">
        <f>IF($A295="","",(VLOOKUP($A295,ACOUSTICS_COMBINED!$B$3:$AQ$501,31,FALSE)))</f>
        <v/>
      </c>
      <c r="V295" s="1" t="str">
        <f>IF($A295="","",(VLOOKUP($A295,ACOUSTICS_COMBINED!$B$3:$AQ$501,32,FALSE)))</f>
        <v/>
      </c>
      <c r="W295" s="1" t="str">
        <f>IF($A295="","",(VLOOKUP($A295,ACOUSTICS_COMBINED!$B$3:$AQ$501,33,FALSE)))</f>
        <v/>
      </c>
      <c r="X295" s="1" t="str">
        <f>IF($A295="","",(VLOOKUP($A295,ACOUSTICS_COMBINED!$B$3:$AQ$501,34,FALSE)))</f>
        <v/>
      </c>
      <c r="Y295" s="1" t="str">
        <f>IF($A295="","",(VLOOKUP($A295,ACOUSTICS_COMBINED!$B$3:$AQ$501,35,FALSE)))</f>
        <v/>
      </c>
      <c r="Z295" s="1" t="str">
        <f>IF($A295="","",(VLOOKUP($A295,ACOUSTICS_COMBINED!$B$3:$AQ$501,36,FALSE)))</f>
        <v/>
      </c>
      <c r="AA295" s="1" t="str">
        <f>IF($A295="","",(VLOOKUP($A295,ACOUSTICS_COMBINED!$B$3:$AQ$501,37,FALSE)))</f>
        <v/>
      </c>
      <c r="AB295" s="1" t="str">
        <f>IF($A295="","",(VLOOKUP($A295,ACOUSTICS_COMBINED!$B$3:$AQ$501,38,FALSE)))</f>
        <v/>
      </c>
      <c r="AC295" s="1" t="str">
        <f>IF($A295="","",(VLOOKUP($A295,ACOUSTICS_COMBINED!$B$3:$AQ$501,39,FALSE)))</f>
        <v/>
      </c>
      <c r="AD295" s="1" t="str">
        <f>IF($A295="","",(VLOOKUP($A295,ACOUSTICS_COMBINED!$B$3:$AQ$501,40,FALSE)))</f>
        <v/>
      </c>
      <c r="AE295" s="1" t="str">
        <f>IF($A295="","",(VLOOKUP($A295,ACOUSTICS_COMBINED!$B$3:$AQ$501,41,FALSE)))</f>
        <v/>
      </c>
      <c r="AF295" s="1" t="str">
        <f>IF($A295="","",(VLOOKUP($A295,ACOUSTICS_COMBINED!$B$3:$AQ$501,42,FALSE)))</f>
        <v/>
      </c>
      <c r="AG295" s="27" t="str">
        <f>IF($A295="","",(VLOOKUP($A295,ACOUSTIC_PIVOT_TABLE!$B$4:$AO$500,2,FALSE)))</f>
        <v/>
      </c>
      <c r="AH295" s="27" t="str">
        <f>IF($A295="","",(VLOOKUP($A295,ACOUSTIC_PIVOT_TABLE!$B$4:$AO$500,3,FALSE)))</f>
        <v/>
      </c>
      <c r="AI295" s="27" t="str">
        <f>IF($A295="","",(VLOOKUP($A295,ACOUSTIC_PIVOT_TABLE!$B$4:$AO$500,4,FALSE)))</f>
        <v/>
      </c>
      <c r="AJ295" s="27" t="str">
        <f>IF($A295="","",(VLOOKUP($A295,ACOUSTIC_PIVOT_TABLE!$B$4:$AO$500,5,FALSE)))</f>
        <v/>
      </c>
      <c r="AK295" s="27" t="str">
        <f>IF($A295="","",(VLOOKUP($A295,ACOUSTIC_PIVOT_TABLE!$B$4:$AO$500,6,FALSE)))</f>
        <v/>
      </c>
      <c r="AL295" s="27" t="str">
        <f>IF($A295="","",(VLOOKUP($A295,ACOUSTIC_PIVOT_TABLE!$B$4:$AO$500,7,FALSE)))</f>
        <v/>
      </c>
      <c r="AM295" s="27" t="str">
        <f>IF($A295="","",(VLOOKUP($A295,ACOUSTIC_PIVOT_TABLE!$B$4:$AO$500,8,FALSE)))</f>
        <v/>
      </c>
      <c r="AN295" s="27" t="str">
        <f>IF($A295="","",(VLOOKUP($A295,ACOUSTIC_PIVOT_TABLE!$B$4:$AO$500,9,FALSE)))</f>
        <v/>
      </c>
      <c r="AO295" s="27" t="str">
        <f>IF($A295="","",(VLOOKUP($A295,ACOUSTIC_PIVOT_TABLE!$B$4:$AO$500,10,FALSE)))</f>
        <v/>
      </c>
      <c r="AP295" s="27" t="str">
        <f>IF($A295="","",(VLOOKUP($A295,ACOUSTIC_PIVOT_TABLE!$B$4:$AO$500,11,FALSE)))</f>
        <v/>
      </c>
      <c r="AQ295" s="27" t="str">
        <f>IF($A295="","",(VLOOKUP($A295,ACOUSTIC_PIVOT_TABLE!$B$4:$AO$500,12,FALSE)))</f>
        <v/>
      </c>
      <c r="AR295" s="27" t="str">
        <f>IF($A295="","",(VLOOKUP($A295,ACOUSTIC_PIVOT_TABLE!$B$4:$AO$500,13,FALSE)))</f>
        <v/>
      </c>
      <c r="AS295" s="27" t="str">
        <f>IF($A295="","",(VLOOKUP($A295,ACOUSTIC_PIVOT_TABLE!$B$4:$AO$500,14,FALSE)))</f>
        <v/>
      </c>
      <c r="AT295" s="27" t="str">
        <f>IF($A295="","",(VLOOKUP($A295,ACOUSTIC_PIVOT_TABLE!$B$4:$AO$500,15,FALSE)))</f>
        <v/>
      </c>
      <c r="AU295" s="27" t="str">
        <f>IF($A295="","",(VLOOKUP($A295,ACOUSTIC_PIVOT_TABLE!$B$4:$AO$500,16,FALSE)))</f>
        <v/>
      </c>
      <c r="AV295" s="27" t="str">
        <f>IF($A295="","",(VLOOKUP($A295,ACOUSTIC_PIVOT_TABLE!$B$4:$AO$500,17,FALSE)))</f>
        <v/>
      </c>
      <c r="AW295" s="27" t="str">
        <f>IF($A295="","",(VLOOKUP($A295,ACOUSTIC_PIVOT_TABLE!$B$4:$AO$500,18,FALSE)))</f>
        <v/>
      </c>
      <c r="AX295" s="27" t="str">
        <f>IF($A295="","",(VLOOKUP($A295,ACOUSTIC_PIVOT_TABLE!$B$4:$AO$500,19,FALSE)))</f>
        <v/>
      </c>
      <c r="AY295" s="27" t="str">
        <f>IF($A295="","",(VLOOKUP($A295,ACOUSTIC_PIVOT_TABLE!$B$4:$AO$500,20,FALSE)))</f>
        <v/>
      </c>
      <c r="AZ295" s="27" t="str">
        <f>IF($A295="","",(VLOOKUP($A295,ACOUSTIC_PIVOT_TABLE!$B$4:$AO$500,21,FALSE)))</f>
        <v/>
      </c>
      <c r="BA295" s="27" t="str">
        <f>IF($A295="","",(VLOOKUP($A295,ACOUSTIC_PIVOT_TABLE!$B$4:$AO$500,22,FALSE)))</f>
        <v/>
      </c>
      <c r="BB295" s="27" t="str">
        <f>IF($A295="","",(VLOOKUP($A295,ACOUSTIC_PIVOT_TABLE!$B$4:$AO$500,23,FALSE)))</f>
        <v/>
      </c>
      <c r="BC295" s="27" t="str">
        <f>IF($A295="","",(VLOOKUP($A295,ACOUSTIC_PIVOT_TABLE!$B$4:$AO$500,24,FALSE)))</f>
        <v/>
      </c>
      <c r="BD295" s="27" t="str">
        <f>IF($A295="","",(VLOOKUP($A295,ACOUSTIC_PIVOT_TABLE!$B$4:$AO$500,25,FALSE)))</f>
        <v/>
      </c>
      <c r="BE295" s="27" t="str">
        <f>IF($A295="","",(VLOOKUP($A295,ACOUSTIC_PIVOT_TABLE!$B$4:$AO$500,26,FALSE)))</f>
        <v/>
      </c>
      <c r="BF295" s="27" t="str">
        <f>IF($A295="","",(VLOOKUP($A295,ACOUSTIC_PIVOT_TABLE!$B$4:$AO$500,27,FALSE)))</f>
        <v/>
      </c>
      <c r="BG295" s="27" t="str">
        <f>IF($A295="","",(VLOOKUP($A295,ACOUSTIC_PIVOT_TABLE!$B$4:$AO$500,28,FALSE)))</f>
        <v/>
      </c>
      <c r="BH295" s="27" t="str">
        <f>IF($A295="","",(VLOOKUP($A295,ACOUSTIC_PIVOT_TABLE!$B$4:$AO$500,29,FALSE)))</f>
        <v/>
      </c>
      <c r="BI295" s="27" t="str">
        <f>IF($A295="","",(VLOOKUP($A295,ACOUSTIC_PIVOT_TABLE!$B$4:$AO$500,30,FALSE)))</f>
        <v/>
      </c>
      <c r="BJ295" s="27" t="str">
        <f>IF($A295="","",(VLOOKUP($A295,ACOUSTIC_PIVOT_TABLE!$B$4:$AO$500,31,FALSE)))</f>
        <v/>
      </c>
      <c r="BK295" s="27" t="str">
        <f>IF($A295="","",(VLOOKUP($A295,ACOUSTIC_PIVOT_TABLE!$B$4:$AO$500,32,FALSE)))</f>
        <v/>
      </c>
      <c r="BL295" s="27" t="str">
        <f>IF($A295="","",(VLOOKUP($A295,ACOUSTIC_PIVOT_TABLE!$B$4:$AO$500,33,FALSE)))</f>
        <v/>
      </c>
      <c r="BM295" s="27" t="str">
        <f>IF($A295="","",(VLOOKUP($A295,ACOUSTIC_PIVOT_TABLE!$B$4:$AO$500,34,FALSE)))</f>
        <v/>
      </c>
      <c r="BN295" s="27" t="str">
        <f>IF($A295="","",(VLOOKUP($A295,ACOUSTIC_PIVOT_TABLE!$B$4:$AO$500,35,FALSE)))</f>
        <v/>
      </c>
      <c r="BO295" s="27" t="str">
        <f>IF($A295="","",(VLOOKUP($A295,ACOUSTIC_PIVOT_TABLE!$B$4:$AO$500,36,FALSE)))</f>
        <v/>
      </c>
      <c r="BP295" s="27" t="str">
        <f>IF($A295="","",(VLOOKUP($A295,ACOUSTIC_PIVOT_TABLE!$B$4:$AO$500,37,FALSE)))</f>
        <v/>
      </c>
      <c r="BQ295" s="27" t="str">
        <f>IF($A295="","",(VLOOKUP($A295,ACOUSTIC_PIVOT_TABLE!$B$4:$AO$500,38,FALSE)))</f>
        <v/>
      </c>
      <c r="BR295" s="27" t="str">
        <f>IF($A295="","",(VLOOKUP($A295,ACOUSTIC_PIVOT_TABLE!$B$4:$AO$500,39,FALSE)))</f>
        <v/>
      </c>
      <c r="BS295" s="27" t="str">
        <f>IF($A295="","",(VLOOKUP($A295,ACOUSTIC_PIVOT_TABLE!$B$4:$AO$500,40,FALSE)))</f>
        <v/>
      </c>
    </row>
    <row r="296" spans="1:71" x14ac:dyDescent="0.25">
      <c r="A296" s="1" t="str">
        <f>IF(ACOUSTIC_PIVOT_TABLE!B298 = 0, "",ACOUSTIC_PIVOT_TABLE!B298)</f>
        <v/>
      </c>
      <c r="B296" s="1" t="str">
        <f>IF($A296="","",(VLOOKUP($A296,ACOUSTICS_COMBINED!$B$3:$AQ$501,21,FALSE)))</f>
        <v/>
      </c>
      <c r="C296" s="1" t="str">
        <f>IF($A296="","",(VLOOKUP($A296,ACOUSTICS_COMBINED!$B$3:$AQ$501,22,FALSE)))</f>
        <v/>
      </c>
      <c r="D296" s="1" t="str">
        <f>IF($A296="","",(VLOOKUP($A296,ACOUSTICS_COMBINED!$B$3:$AQ$501,12,FALSE)))</f>
        <v/>
      </c>
      <c r="E296" s="1" t="str">
        <f>IF($A296="","",(VLOOKUP($A296,ACOUSTICS_COMBINED!$B$3:$AQ$501,13,FALSE)))</f>
        <v/>
      </c>
      <c r="F296" s="1" t="str">
        <f>IF($A296="","",(VLOOKUP($A296,ACOUSTICS_COMBINED!$B$3:$AQ$501,14,FALSE)))</f>
        <v/>
      </c>
      <c r="G296" s="1" t="str">
        <f>IF($A296="","",(VLOOKUP($A296,ACOUSTICS_COMBINED!$B$3:$AQ$501,23,FALSE)))</f>
        <v/>
      </c>
      <c r="H296" s="1" t="str">
        <f>IF($A296="","",(VLOOKUP($A296,ACOUSTICS_COMBINED!$B$3:$AQ$501,24,FALSE)))</f>
        <v/>
      </c>
      <c r="I296" s="1" t="str">
        <f>IF($A296="","",(VLOOKUP($A296,ACOUSTICS_COMBINED!$B$3:$AQ$501,15,FALSE)))</f>
        <v/>
      </c>
      <c r="J296" s="1" t="str">
        <f>IF($A296="","",(VLOOKUP($A296,ACOUSTICS_COMBINED!$B$3:$AQ$501,16,FALSE)))</f>
        <v/>
      </c>
      <c r="K296" s="1" t="str">
        <f>IF($A296="","",(VLOOKUP($A296,ACOUSTICS_COMBINED!$B$3:$AQ$501,17,FALSE)))</f>
        <v/>
      </c>
      <c r="L296" s="1" t="str">
        <f>IF($A296="","",(VLOOKUP($A296,ACOUSTICS_COMBINED!$B$3:$AQ$501,18,FALSE)))</f>
        <v/>
      </c>
      <c r="M296" s="1" t="str">
        <f>IF($A296="","",(VLOOKUP($A296,ACOUSTICS_COMBINED!$B$3:$AQ$501,25,FALSE)))</f>
        <v/>
      </c>
      <c r="N296" s="16" t="str">
        <f>IF($A296="","",(VLOOKUP($A296,ACOUSTICS_COMBINED!$B$3:$AQ$501,19,FALSE)))</f>
        <v/>
      </c>
      <c r="O296" s="16" t="str">
        <f>IF($A296="","",(VLOOKUP($A296,ACOUSTICS_COMBINED!$B$3:$AQ$501,20,FALSE)))</f>
        <v/>
      </c>
      <c r="P296" s="1" t="str">
        <f>IF($A296="","",(VLOOKUP($A296,ACOUSTICS_COMBINED!$B$3:$AQ$501,26,FALSE)))</f>
        <v/>
      </c>
      <c r="Q296" s="1" t="str">
        <f>IF($A296="","",(VLOOKUP($A296,ACOUSTICS_COMBINED!$B$3:$AQ$501,27,FALSE)))</f>
        <v/>
      </c>
      <c r="R296" s="1" t="str">
        <f>IF($A296="","",(VLOOKUP($A296,ACOUSTICS_COMBINED!$B$3:$AQ$501,28,FALSE)))</f>
        <v/>
      </c>
      <c r="S296" s="1" t="str">
        <f>IF($A296="","",(VLOOKUP($A296,ACOUSTICS_COMBINED!$B$3:$AQ$501,29,FALSE)))</f>
        <v/>
      </c>
      <c r="T296" s="1" t="str">
        <f>IF($A296="","",(VLOOKUP($A296,ACOUSTICS_COMBINED!$B$3:$AQ$501,30,FALSE)))</f>
        <v/>
      </c>
      <c r="U296" s="1" t="str">
        <f>IF($A296="","",(VLOOKUP($A296,ACOUSTICS_COMBINED!$B$3:$AQ$501,31,FALSE)))</f>
        <v/>
      </c>
      <c r="V296" s="1" t="str">
        <f>IF($A296="","",(VLOOKUP($A296,ACOUSTICS_COMBINED!$B$3:$AQ$501,32,FALSE)))</f>
        <v/>
      </c>
      <c r="W296" s="1" t="str">
        <f>IF($A296="","",(VLOOKUP($A296,ACOUSTICS_COMBINED!$B$3:$AQ$501,33,FALSE)))</f>
        <v/>
      </c>
      <c r="X296" s="1" t="str">
        <f>IF($A296="","",(VLOOKUP($A296,ACOUSTICS_COMBINED!$B$3:$AQ$501,34,FALSE)))</f>
        <v/>
      </c>
      <c r="Y296" s="1" t="str">
        <f>IF($A296="","",(VLOOKUP($A296,ACOUSTICS_COMBINED!$B$3:$AQ$501,35,FALSE)))</f>
        <v/>
      </c>
      <c r="Z296" s="1" t="str">
        <f>IF($A296="","",(VLOOKUP($A296,ACOUSTICS_COMBINED!$B$3:$AQ$501,36,FALSE)))</f>
        <v/>
      </c>
      <c r="AA296" s="1" t="str">
        <f>IF($A296="","",(VLOOKUP($A296,ACOUSTICS_COMBINED!$B$3:$AQ$501,37,FALSE)))</f>
        <v/>
      </c>
      <c r="AB296" s="1" t="str">
        <f>IF($A296="","",(VLOOKUP($A296,ACOUSTICS_COMBINED!$B$3:$AQ$501,38,FALSE)))</f>
        <v/>
      </c>
      <c r="AC296" s="1" t="str">
        <f>IF($A296="","",(VLOOKUP($A296,ACOUSTICS_COMBINED!$B$3:$AQ$501,39,FALSE)))</f>
        <v/>
      </c>
      <c r="AD296" s="1" t="str">
        <f>IF($A296="","",(VLOOKUP($A296,ACOUSTICS_COMBINED!$B$3:$AQ$501,40,FALSE)))</f>
        <v/>
      </c>
      <c r="AE296" s="1" t="str">
        <f>IF($A296="","",(VLOOKUP($A296,ACOUSTICS_COMBINED!$B$3:$AQ$501,41,FALSE)))</f>
        <v/>
      </c>
      <c r="AF296" s="1" t="str">
        <f>IF($A296="","",(VLOOKUP($A296,ACOUSTICS_COMBINED!$B$3:$AQ$501,42,FALSE)))</f>
        <v/>
      </c>
      <c r="AG296" s="27" t="str">
        <f>IF($A296="","",(VLOOKUP($A296,ACOUSTIC_PIVOT_TABLE!$B$4:$AO$500,2,FALSE)))</f>
        <v/>
      </c>
      <c r="AH296" s="27" t="str">
        <f>IF($A296="","",(VLOOKUP($A296,ACOUSTIC_PIVOT_TABLE!$B$4:$AO$500,3,FALSE)))</f>
        <v/>
      </c>
      <c r="AI296" s="27" t="str">
        <f>IF($A296="","",(VLOOKUP($A296,ACOUSTIC_PIVOT_TABLE!$B$4:$AO$500,4,FALSE)))</f>
        <v/>
      </c>
      <c r="AJ296" s="27" t="str">
        <f>IF($A296="","",(VLOOKUP($A296,ACOUSTIC_PIVOT_TABLE!$B$4:$AO$500,5,FALSE)))</f>
        <v/>
      </c>
      <c r="AK296" s="27" t="str">
        <f>IF($A296="","",(VLOOKUP($A296,ACOUSTIC_PIVOT_TABLE!$B$4:$AO$500,6,FALSE)))</f>
        <v/>
      </c>
      <c r="AL296" s="27" t="str">
        <f>IF($A296="","",(VLOOKUP($A296,ACOUSTIC_PIVOT_TABLE!$B$4:$AO$500,7,FALSE)))</f>
        <v/>
      </c>
      <c r="AM296" s="27" t="str">
        <f>IF($A296="","",(VLOOKUP($A296,ACOUSTIC_PIVOT_TABLE!$B$4:$AO$500,8,FALSE)))</f>
        <v/>
      </c>
      <c r="AN296" s="27" t="str">
        <f>IF($A296="","",(VLOOKUP($A296,ACOUSTIC_PIVOT_TABLE!$B$4:$AO$500,9,FALSE)))</f>
        <v/>
      </c>
      <c r="AO296" s="27" t="str">
        <f>IF($A296="","",(VLOOKUP($A296,ACOUSTIC_PIVOT_TABLE!$B$4:$AO$500,10,FALSE)))</f>
        <v/>
      </c>
      <c r="AP296" s="27" t="str">
        <f>IF($A296="","",(VLOOKUP($A296,ACOUSTIC_PIVOT_TABLE!$B$4:$AO$500,11,FALSE)))</f>
        <v/>
      </c>
      <c r="AQ296" s="27" t="str">
        <f>IF($A296="","",(VLOOKUP($A296,ACOUSTIC_PIVOT_TABLE!$B$4:$AO$500,12,FALSE)))</f>
        <v/>
      </c>
      <c r="AR296" s="27" t="str">
        <f>IF($A296="","",(VLOOKUP($A296,ACOUSTIC_PIVOT_TABLE!$B$4:$AO$500,13,FALSE)))</f>
        <v/>
      </c>
      <c r="AS296" s="27" t="str">
        <f>IF($A296="","",(VLOOKUP($A296,ACOUSTIC_PIVOT_TABLE!$B$4:$AO$500,14,FALSE)))</f>
        <v/>
      </c>
      <c r="AT296" s="27" t="str">
        <f>IF($A296="","",(VLOOKUP($A296,ACOUSTIC_PIVOT_TABLE!$B$4:$AO$500,15,FALSE)))</f>
        <v/>
      </c>
      <c r="AU296" s="27" t="str">
        <f>IF($A296="","",(VLOOKUP($A296,ACOUSTIC_PIVOT_TABLE!$B$4:$AO$500,16,FALSE)))</f>
        <v/>
      </c>
      <c r="AV296" s="27" t="str">
        <f>IF($A296="","",(VLOOKUP($A296,ACOUSTIC_PIVOT_TABLE!$B$4:$AO$500,17,FALSE)))</f>
        <v/>
      </c>
      <c r="AW296" s="27" t="str">
        <f>IF($A296="","",(VLOOKUP($A296,ACOUSTIC_PIVOT_TABLE!$B$4:$AO$500,18,FALSE)))</f>
        <v/>
      </c>
      <c r="AX296" s="27" t="str">
        <f>IF($A296="","",(VLOOKUP($A296,ACOUSTIC_PIVOT_TABLE!$B$4:$AO$500,19,FALSE)))</f>
        <v/>
      </c>
      <c r="AY296" s="27" t="str">
        <f>IF($A296="","",(VLOOKUP($A296,ACOUSTIC_PIVOT_TABLE!$B$4:$AO$500,20,FALSE)))</f>
        <v/>
      </c>
      <c r="AZ296" s="27" t="str">
        <f>IF($A296="","",(VLOOKUP($A296,ACOUSTIC_PIVOT_TABLE!$B$4:$AO$500,21,FALSE)))</f>
        <v/>
      </c>
      <c r="BA296" s="27" t="str">
        <f>IF($A296="","",(VLOOKUP($A296,ACOUSTIC_PIVOT_TABLE!$B$4:$AO$500,22,FALSE)))</f>
        <v/>
      </c>
      <c r="BB296" s="27" t="str">
        <f>IF($A296="","",(VLOOKUP($A296,ACOUSTIC_PIVOT_TABLE!$B$4:$AO$500,23,FALSE)))</f>
        <v/>
      </c>
      <c r="BC296" s="27" t="str">
        <f>IF($A296="","",(VLOOKUP($A296,ACOUSTIC_PIVOT_TABLE!$B$4:$AO$500,24,FALSE)))</f>
        <v/>
      </c>
      <c r="BD296" s="27" t="str">
        <f>IF($A296="","",(VLOOKUP($A296,ACOUSTIC_PIVOT_TABLE!$B$4:$AO$500,25,FALSE)))</f>
        <v/>
      </c>
      <c r="BE296" s="27" t="str">
        <f>IF($A296="","",(VLOOKUP($A296,ACOUSTIC_PIVOT_TABLE!$B$4:$AO$500,26,FALSE)))</f>
        <v/>
      </c>
      <c r="BF296" s="27" t="str">
        <f>IF($A296="","",(VLOOKUP($A296,ACOUSTIC_PIVOT_TABLE!$B$4:$AO$500,27,FALSE)))</f>
        <v/>
      </c>
      <c r="BG296" s="27" t="str">
        <f>IF($A296="","",(VLOOKUP($A296,ACOUSTIC_PIVOT_TABLE!$B$4:$AO$500,28,FALSE)))</f>
        <v/>
      </c>
      <c r="BH296" s="27" t="str">
        <f>IF($A296="","",(VLOOKUP($A296,ACOUSTIC_PIVOT_TABLE!$B$4:$AO$500,29,FALSE)))</f>
        <v/>
      </c>
      <c r="BI296" s="27" t="str">
        <f>IF($A296="","",(VLOOKUP($A296,ACOUSTIC_PIVOT_TABLE!$B$4:$AO$500,30,FALSE)))</f>
        <v/>
      </c>
      <c r="BJ296" s="27" t="str">
        <f>IF($A296="","",(VLOOKUP($A296,ACOUSTIC_PIVOT_TABLE!$B$4:$AO$500,31,FALSE)))</f>
        <v/>
      </c>
      <c r="BK296" s="27" t="str">
        <f>IF($A296="","",(VLOOKUP($A296,ACOUSTIC_PIVOT_TABLE!$B$4:$AO$500,32,FALSE)))</f>
        <v/>
      </c>
      <c r="BL296" s="27" t="str">
        <f>IF($A296="","",(VLOOKUP($A296,ACOUSTIC_PIVOT_TABLE!$B$4:$AO$500,33,FALSE)))</f>
        <v/>
      </c>
      <c r="BM296" s="27" t="str">
        <f>IF($A296="","",(VLOOKUP($A296,ACOUSTIC_PIVOT_TABLE!$B$4:$AO$500,34,FALSE)))</f>
        <v/>
      </c>
      <c r="BN296" s="27" t="str">
        <f>IF($A296="","",(VLOOKUP($A296,ACOUSTIC_PIVOT_TABLE!$B$4:$AO$500,35,FALSE)))</f>
        <v/>
      </c>
      <c r="BO296" s="27" t="str">
        <f>IF($A296="","",(VLOOKUP($A296,ACOUSTIC_PIVOT_TABLE!$B$4:$AO$500,36,FALSE)))</f>
        <v/>
      </c>
      <c r="BP296" s="27" t="str">
        <f>IF($A296="","",(VLOOKUP($A296,ACOUSTIC_PIVOT_TABLE!$B$4:$AO$500,37,FALSE)))</f>
        <v/>
      </c>
      <c r="BQ296" s="27" t="str">
        <f>IF($A296="","",(VLOOKUP($A296,ACOUSTIC_PIVOT_TABLE!$B$4:$AO$500,38,FALSE)))</f>
        <v/>
      </c>
      <c r="BR296" s="27" t="str">
        <f>IF($A296="","",(VLOOKUP($A296,ACOUSTIC_PIVOT_TABLE!$B$4:$AO$500,39,FALSE)))</f>
        <v/>
      </c>
      <c r="BS296" s="27" t="str">
        <f>IF($A296="","",(VLOOKUP($A296,ACOUSTIC_PIVOT_TABLE!$B$4:$AO$500,40,FALSE)))</f>
        <v/>
      </c>
    </row>
    <row r="297" spans="1:71" x14ac:dyDescent="0.25">
      <c r="A297" s="1" t="str">
        <f>IF(ACOUSTIC_PIVOT_TABLE!B299 = 0, "",ACOUSTIC_PIVOT_TABLE!B299)</f>
        <v/>
      </c>
      <c r="B297" s="1" t="str">
        <f>IF($A297="","",(VLOOKUP($A297,ACOUSTICS_COMBINED!$B$3:$AQ$501,21,FALSE)))</f>
        <v/>
      </c>
      <c r="C297" s="1" t="str">
        <f>IF($A297="","",(VLOOKUP($A297,ACOUSTICS_COMBINED!$B$3:$AQ$501,22,FALSE)))</f>
        <v/>
      </c>
      <c r="D297" s="1" t="str">
        <f>IF($A297="","",(VLOOKUP($A297,ACOUSTICS_COMBINED!$B$3:$AQ$501,12,FALSE)))</f>
        <v/>
      </c>
      <c r="E297" s="1" t="str">
        <f>IF($A297="","",(VLOOKUP($A297,ACOUSTICS_COMBINED!$B$3:$AQ$501,13,FALSE)))</f>
        <v/>
      </c>
      <c r="F297" s="1" t="str">
        <f>IF($A297="","",(VLOOKUP($A297,ACOUSTICS_COMBINED!$B$3:$AQ$501,14,FALSE)))</f>
        <v/>
      </c>
      <c r="G297" s="1" t="str">
        <f>IF($A297="","",(VLOOKUP($A297,ACOUSTICS_COMBINED!$B$3:$AQ$501,23,FALSE)))</f>
        <v/>
      </c>
      <c r="H297" s="1" t="str">
        <f>IF($A297="","",(VLOOKUP($A297,ACOUSTICS_COMBINED!$B$3:$AQ$501,24,FALSE)))</f>
        <v/>
      </c>
      <c r="I297" s="1" t="str">
        <f>IF($A297="","",(VLOOKUP($A297,ACOUSTICS_COMBINED!$B$3:$AQ$501,15,FALSE)))</f>
        <v/>
      </c>
      <c r="J297" s="1" t="str">
        <f>IF($A297="","",(VLOOKUP($A297,ACOUSTICS_COMBINED!$B$3:$AQ$501,16,FALSE)))</f>
        <v/>
      </c>
      <c r="K297" s="1" t="str">
        <f>IF($A297="","",(VLOOKUP($A297,ACOUSTICS_COMBINED!$B$3:$AQ$501,17,FALSE)))</f>
        <v/>
      </c>
      <c r="L297" s="1" t="str">
        <f>IF($A297="","",(VLOOKUP($A297,ACOUSTICS_COMBINED!$B$3:$AQ$501,18,FALSE)))</f>
        <v/>
      </c>
      <c r="M297" s="1" t="str">
        <f>IF($A297="","",(VLOOKUP($A297,ACOUSTICS_COMBINED!$B$3:$AQ$501,25,FALSE)))</f>
        <v/>
      </c>
      <c r="N297" s="16" t="str">
        <f>IF($A297="","",(VLOOKUP($A297,ACOUSTICS_COMBINED!$B$3:$AQ$501,19,FALSE)))</f>
        <v/>
      </c>
      <c r="O297" s="16" t="str">
        <f>IF($A297="","",(VLOOKUP($A297,ACOUSTICS_COMBINED!$B$3:$AQ$501,20,FALSE)))</f>
        <v/>
      </c>
      <c r="P297" s="1" t="str">
        <f>IF($A297="","",(VLOOKUP($A297,ACOUSTICS_COMBINED!$B$3:$AQ$501,26,FALSE)))</f>
        <v/>
      </c>
      <c r="Q297" s="1" t="str">
        <f>IF($A297="","",(VLOOKUP($A297,ACOUSTICS_COMBINED!$B$3:$AQ$501,27,FALSE)))</f>
        <v/>
      </c>
      <c r="R297" s="1" t="str">
        <f>IF($A297="","",(VLOOKUP($A297,ACOUSTICS_COMBINED!$B$3:$AQ$501,28,FALSE)))</f>
        <v/>
      </c>
      <c r="S297" s="1" t="str">
        <f>IF($A297="","",(VLOOKUP($A297,ACOUSTICS_COMBINED!$B$3:$AQ$501,29,FALSE)))</f>
        <v/>
      </c>
      <c r="T297" s="1" t="str">
        <f>IF($A297="","",(VLOOKUP($A297,ACOUSTICS_COMBINED!$B$3:$AQ$501,30,FALSE)))</f>
        <v/>
      </c>
      <c r="U297" s="1" t="str">
        <f>IF($A297="","",(VLOOKUP($A297,ACOUSTICS_COMBINED!$B$3:$AQ$501,31,FALSE)))</f>
        <v/>
      </c>
      <c r="V297" s="1" t="str">
        <f>IF($A297="","",(VLOOKUP($A297,ACOUSTICS_COMBINED!$B$3:$AQ$501,32,FALSE)))</f>
        <v/>
      </c>
      <c r="W297" s="1" t="str">
        <f>IF($A297="","",(VLOOKUP($A297,ACOUSTICS_COMBINED!$B$3:$AQ$501,33,FALSE)))</f>
        <v/>
      </c>
      <c r="X297" s="1" t="str">
        <f>IF($A297="","",(VLOOKUP($A297,ACOUSTICS_COMBINED!$B$3:$AQ$501,34,FALSE)))</f>
        <v/>
      </c>
      <c r="Y297" s="1" t="str">
        <f>IF($A297="","",(VLOOKUP($A297,ACOUSTICS_COMBINED!$B$3:$AQ$501,35,FALSE)))</f>
        <v/>
      </c>
      <c r="Z297" s="1" t="str">
        <f>IF($A297="","",(VLOOKUP($A297,ACOUSTICS_COMBINED!$B$3:$AQ$501,36,FALSE)))</f>
        <v/>
      </c>
      <c r="AA297" s="1" t="str">
        <f>IF($A297="","",(VLOOKUP($A297,ACOUSTICS_COMBINED!$B$3:$AQ$501,37,FALSE)))</f>
        <v/>
      </c>
      <c r="AB297" s="1" t="str">
        <f>IF($A297="","",(VLOOKUP($A297,ACOUSTICS_COMBINED!$B$3:$AQ$501,38,FALSE)))</f>
        <v/>
      </c>
      <c r="AC297" s="1" t="str">
        <f>IF($A297="","",(VLOOKUP($A297,ACOUSTICS_COMBINED!$B$3:$AQ$501,39,FALSE)))</f>
        <v/>
      </c>
      <c r="AD297" s="1" t="str">
        <f>IF($A297="","",(VLOOKUP($A297,ACOUSTICS_COMBINED!$B$3:$AQ$501,40,FALSE)))</f>
        <v/>
      </c>
      <c r="AE297" s="1" t="str">
        <f>IF($A297="","",(VLOOKUP($A297,ACOUSTICS_COMBINED!$B$3:$AQ$501,41,FALSE)))</f>
        <v/>
      </c>
      <c r="AF297" s="1" t="str">
        <f>IF($A297="","",(VLOOKUP($A297,ACOUSTICS_COMBINED!$B$3:$AQ$501,42,FALSE)))</f>
        <v/>
      </c>
      <c r="AG297" s="27" t="str">
        <f>IF($A297="","",(VLOOKUP($A297,ACOUSTIC_PIVOT_TABLE!$B$4:$AO$500,2,FALSE)))</f>
        <v/>
      </c>
      <c r="AH297" s="27" t="str">
        <f>IF($A297="","",(VLOOKUP($A297,ACOUSTIC_PIVOT_TABLE!$B$4:$AO$500,3,FALSE)))</f>
        <v/>
      </c>
      <c r="AI297" s="27" t="str">
        <f>IF($A297="","",(VLOOKUP($A297,ACOUSTIC_PIVOT_TABLE!$B$4:$AO$500,4,FALSE)))</f>
        <v/>
      </c>
      <c r="AJ297" s="27" t="str">
        <f>IF($A297="","",(VLOOKUP($A297,ACOUSTIC_PIVOT_TABLE!$B$4:$AO$500,5,FALSE)))</f>
        <v/>
      </c>
      <c r="AK297" s="27" t="str">
        <f>IF($A297="","",(VLOOKUP($A297,ACOUSTIC_PIVOT_TABLE!$B$4:$AO$500,6,FALSE)))</f>
        <v/>
      </c>
      <c r="AL297" s="27" t="str">
        <f>IF($A297="","",(VLOOKUP($A297,ACOUSTIC_PIVOT_TABLE!$B$4:$AO$500,7,FALSE)))</f>
        <v/>
      </c>
      <c r="AM297" s="27" t="str">
        <f>IF($A297="","",(VLOOKUP($A297,ACOUSTIC_PIVOT_TABLE!$B$4:$AO$500,8,FALSE)))</f>
        <v/>
      </c>
      <c r="AN297" s="27" t="str">
        <f>IF($A297="","",(VLOOKUP($A297,ACOUSTIC_PIVOT_TABLE!$B$4:$AO$500,9,FALSE)))</f>
        <v/>
      </c>
      <c r="AO297" s="27" t="str">
        <f>IF($A297="","",(VLOOKUP($A297,ACOUSTIC_PIVOT_TABLE!$B$4:$AO$500,10,FALSE)))</f>
        <v/>
      </c>
      <c r="AP297" s="27" t="str">
        <f>IF($A297="","",(VLOOKUP($A297,ACOUSTIC_PIVOT_TABLE!$B$4:$AO$500,11,FALSE)))</f>
        <v/>
      </c>
      <c r="AQ297" s="27" t="str">
        <f>IF($A297="","",(VLOOKUP($A297,ACOUSTIC_PIVOT_TABLE!$B$4:$AO$500,12,FALSE)))</f>
        <v/>
      </c>
      <c r="AR297" s="27" t="str">
        <f>IF($A297="","",(VLOOKUP($A297,ACOUSTIC_PIVOT_TABLE!$B$4:$AO$500,13,FALSE)))</f>
        <v/>
      </c>
      <c r="AS297" s="27" t="str">
        <f>IF($A297="","",(VLOOKUP($A297,ACOUSTIC_PIVOT_TABLE!$B$4:$AO$500,14,FALSE)))</f>
        <v/>
      </c>
      <c r="AT297" s="27" t="str">
        <f>IF($A297="","",(VLOOKUP($A297,ACOUSTIC_PIVOT_TABLE!$B$4:$AO$500,15,FALSE)))</f>
        <v/>
      </c>
      <c r="AU297" s="27" t="str">
        <f>IF($A297="","",(VLOOKUP($A297,ACOUSTIC_PIVOT_TABLE!$B$4:$AO$500,16,FALSE)))</f>
        <v/>
      </c>
      <c r="AV297" s="27" t="str">
        <f>IF($A297="","",(VLOOKUP($A297,ACOUSTIC_PIVOT_TABLE!$B$4:$AO$500,17,FALSE)))</f>
        <v/>
      </c>
      <c r="AW297" s="27" t="str">
        <f>IF($A297="","",(VLOOKUP($A297,ACOUSTIC_PIVOT_TABLE!$B$4:$AO$500,18,FALSE)))</f>
        <v/>
      </c>
      <c r="AX297" s="27" t="str">
        <f>IF($A297="","",(VLOOKUP($A297,ACOUSTIC_PIVOT_TABLE!$B$4:$AO$500,19,FALSE)))</f>
        <v/>
      </c>
      <c r="AY297" s="27" t="str">
        <f>IF($A297="","",(VLOOKUP($A297,ACOUSTIC_PIVOT_TABLE!$B$4:$AO$500,20,FALSE)))</f>
        <v/>
      </c>
      <c r="AZ297" s="27" t="str">
        <f>IF($A297="","",(VLOOKUP($A297,ACOUSTIC_PIVOT_TABLE!$B$4:$AO$500,21,FALSE)))</f>
        <v/>
      </c>
      <c r="BA297" s="27" t="str">
        <f>IF($A297="","",(VLOOKUP($A297,ACOUSTIC_PIVOT_TABLE!$B$4:$AO$500,22,FALSE)))</f>
        <v/>
      </c>
      <c r="BB297" s="27" t="str">
        <f>IF($A297="","",(VLOOKUP($A297,ACOUSTIC_PIVOT_TABLE!$B$4:$AO$500,23,FALSE)))</f>
        <v/>
      </c>
      <c r="BC297" s="27" t="str">
        <f>IF($A297="","",(VLOOKUP($A297,ACOUSTIC_PIVOT_TABLE!$B$4:$AO$500,24,FALSE)))</f>
        <v/>
      </c>
      <c r="BD297" s="27" t="str">
        <f>IF($A297="","",(VLOOKUP($A297,ACOUSTIC_PIVOT_TABLE!$B$4:$AO$500,25,FALSE)))</f>
        <v/>
      </c>
      <c r="BE297" s="27" t="str">
        <f>IF($A297="","",(VLOOKUP($A297,ACOUSTIC_PIVOT_TABLE!$B$4:$AO$500,26,FALSE)))</f>
        <v/>
      </c>
      <c r="BF297" s="27" t="str">
        <f>IF($A297="","",(VLOOKUP($A297,ACOUSTIC_PIVOT_TABLE!$B$4:$AO$500,27,FALSE)))</f>
        <v/>
      </c>
      <c r="BG297" s="27" t="str">
        <f>IF($A297="","",(VLOOKUP($A297,ACOUSTIC_PIVOT_TABLE!$B$4:$AO$500,28,FALSE)))</f>
        <v/>
      </c>
      <c r="BH297" s="27" t="str">
        <f>IF($A297="","",(VLOOKUP($A297,ACOUSTIC_PIVOT_TABLE!$B$4:$AO$500,29,FALSE)))</f>
        <v/>
      </c>
      <c r="BI297" s="27" t="str">
        <f>IF($A297="","",(VLOOKUP($A297,ACOUSTIC_PIVOT_TABLE!$B$4:$AO$500,30,FALSE)))</f>
        <v/>
      </c>
      <c r="BJ297" s="27" t="str">
        <f>IF($A297="","",(VLOOKUP($A297,ACOUSTIC_PIVOT_TABLE!$B$4:$AO$500,31,FALSE)))</f>
        <v/>
      </c>
      <c r="BK297" s="27" t="str">
        <f>IF($A297="","",(VLOOKUP($A297,ACOUSTIC_PIVOT_TABLE!$B$4:$AO$500,32,FALSE)))</f>
        <v/>
      </c>
      <c r="BL297" s="27" t="str">
        <f>IF($A297="","",(VLOOKUP($A297,ACOUSTIC_PIVOT_TABLE!$B$4:$AO$500,33,FALSE)))</f>
        <v/>
      </c>
      <c r="BM297" s="27" t="str">
        <f>IF($A297="","",(VLOOKUP($A297,ACOUSTIC_PIVOT_TABLE!$B$4:$AO$500,34,FALSE)))</f>
        <v/>
      </c>
      <c r="BN297" s="27" t="str">
        <f>IF($A297="","",(VLOOKUP($A297,ACOUSTIC_PIVOT_TABLE!$B$4:$AO$500,35,FALSE)))</f>
        <v/>
      </c>
      <c r="BO297" s="27" t="str">
        <f>IF($A297="","",(VLOOKUP($A297,ACOUSTIC_PIVOT_TABLE!$B$4:$AO$500,36,FALSE)))</f>
        <v/>
      </c>
      <c r="BP297" s="27" t="str">
        <f>IF($A297="","",(VLOOKUP($A297,ACOUSTIC_PIVOT_TABLE!$B$4:$AO$500,37,FALSE)))</f>
        <v/>
      </c>
      <c r="BQ297" s="27" t="str">
        <f>IF($A297="","",(VLOOKUP($A297,ACOUSTIC_PIVOT_TABLE!$B$4:$AO$500,38,FALSE)))</f>
        <v/>
      </c>
      <c r="BR297" s="27" t="str">
        <f>IF($A297="","",(VLOOKUP($A297,ACOUSTIC_PIVOT_TABLE!$B$4:$AO$500,39,FALSE)))</f>
        <v/>
      </c>
      <c r="BS297" s="27" t="str">
        <f>IF($A297="","",(VLOOKUP($A297,ACOUSTIC_PIVOT_TABLE!$B$4:$AO$500,40,FALSE)))</f>
        <v/>
      </c>
    </row>
    <row r="298" spans="1:71" x14ac:dyDescent="0.25">
      <c r="A298" s="1" t="str">
        <f>IF(ACOUSTIC_PIVOT_TABLE!B300 = 0, "",ACOUSTIC_PIVOT_TABLE!B300)</f>
        <v/>
      </c>
      <c r="B298" s="1" t="str">
        <f>IF($A298="","",(VLOOKUP($A298,ACOUSTICS_COMBINED!$B$3:$AQ$501,21,FALSE)))</f>
        <v/>
      </c>
      <c r="C298" s="1" t="str">
        <f>IF($A298="","",(VLOOKUP($A298,ACOUSTICS_COMBINED!$B$3:$AQ$501,22,FALSE)))</f>
        <v/>
      </c>
      <c r="D298" s="1" t="str">
        <f>IF($A298="","",(VLOOKUP($A298,ACOUSTICS_COMBINED!$B$3:$AQ$501,12,FALSE)))</f>
        <v/>
      </c>
      <c r="E298" s="1" t="str">
        <f>IF($A298="","",(VLOOKUP($A298,ACOUSTICS_COMBINED!$B$3:$AQ$501,13,FALSE)))</f>
        <v/>
      </c>
      <c r="F298" s="1" t="str">
        <f>IF($A298="","",(VLOOKUP($A298,ACOUSTICS_COMBINED!$B$3:$AQ$501,14,FALSE)))</f>
        <v/>
      </c>
      <c r="G298" s="1" t="str">
        <f>IF($A298="","",(VLOOKUP($A298,ACOUSTICS_COMBINED!$B$3:$AQ$501,23,FALSE)))</f>
        <v/>
      </c>
      <c r="H298" s="1" t="str">
        <f>IF($A298="","",(VLOOKUP($A298,ACOUSTICS_COMBINED!$B$3:$AQ$501,24,FALSE)))</f>
        <v/>
      </c>
      <c r="I298" s="1" t="str">
        <f>IF($A298="","",(VLOOKUP($A298,ACOUSTICS_COMBINED!$B$3:$AQ$501,15,FALSE)))</f>
        <v/>
      </c>
      <c r="J298" s="1" t="str">
        <f>IF($A298="","",(VLOOKUP($A298,ACOUSTICS_COMBINED!$B$3:$AQ$501,16,FALSE)))</f>
        <v/>
      </c>
      <c r="K298" s="1" t="str">
        <f>IF($A298="","",(VLOOKUP($A298,ACOUSTICS_COMBINED!$B$3:$AQ$501,17,FALSE)))</f>
        <v/>
      </c>
      <c r="L298" s="1" t="str">
        <f>IF($A298="","",(VLOOKUP($A298,ACOUSTICS_COMBINED!$B$3:$AQ$501,18,FALSE)))</f>
        <v/>
      </c>
      <c r="M298" s="1" t="str">
        <f>IF($A298="","",(VLOOKUP($A298,ACOUSTICS_COMBINED!$B$3:$AQ$501,25,FALSE)))</f>
        <v/>
      </c>
      <c r="N298" s="16" t="str">
        <f>IF($A298="","",(VLOOKUP($A298,ACOUSTICS_COMBINED!$B$3:$AQ$501,19,FALSE)))</f>
        <v/>
      </c>
      <c r="O298" s="16" t="str">
        <f>IF($A298="","",(VLOOKUP($A298,ACOUSTICS_COMBINED!$B$3:$AQ$501,20,FALSE)))</f>
        <v/>
      </c>
      <c r="P298" s="1" t="str">
        <f>IF($A298="","",(VLOOKUP($A298,ACOUSTICS_COMBINED!$B$3:$AQ$501,26,FALSE)))</f>
        <v/>
      </c>
      <c r="Q298" s="1" t="str">
        <f>IF($A298="","",(VLOOKUP($A298,ACOUSTICS_COMBINED!$B$3:$AQ$501,27,FALSE)))</f>
        <v/>
      </c>
      <c r="R298" s="1" t="str">
        <f>IF($A298="","",(VLOOKUP($A298,ACOUSTICS_COMBINED!$B$3:$AQ$501,28,FALSE)))</f>
        <v/>
      </c>
      <c r="S298" s="1" t="str">
        <f>IF($A298="","",(VLOOKUP($A298,ACOUSTICS_COMBINED!$B$3:$AQ$501,29,FALSE)))</f>
        <v/>
      </c>
      <c r="T298" s="1" t="str">
        <f>IF($A298="","",(VLOOKUP($A298,ACOUSTICS_COMBINED!$B$3:$AQ$501,30,FALSE)))</f>
        <v/>
      </c>
      <c r="U298" s="1" t="str">
        <f>IF($A298="","",(VLOOKUP($A298,ACOUSTICS_COMBINED!$B$3:$AQ$501,31,FALSE)))</f>
        <v/>
      </c>
      <c r="V298" s="1" t="str">
        <f>IF($A298="","",(VLOOKUP($A298,ACOUSTICS_COMBINED!$B$3:$AQ$501,32,FALSE)))</f>
        <v/>
      </c>
      <c r="W298" s="1" t="str">
        <f>IF($A298="","",(VLOOKUP($A298,ACOUSTICS_COMBINED!$B$3:$AQ$501,33,FALSE)))</f>
        <v/>
      </c>
      <c r="X298" s="1" t="str">
        <f>IF($A298="","",(VLOOKUP($A298,ACOUSTICS_COMBINED!$B$3:$AQ$501,34,FALSE)))</f>
        <v/>
      </c>
      <c r="Y298" s="1" t="str">
        <f>IF($A298="","",(VLOOKUP($A298,ACOUSTICS_COMBINED!$B$3:$AQ$501,35,FALSE)))</f>
        <v/>
      </c>
      <c r="Z298" s="1" t="str">
        <f>IF($A298="","",(VLOOKUP($A298,ACOUSTICS_COMBINED!$B$3:$AQ$501,36,FALSE)))</f>
        <v/>
      </c>
      <c r="AA298" s="1" t="str">
        <f>IF($A298="","",(VLOOKUP($A298,ACOUSTICS_COMBINED!$B$3:$AQ$501,37,FALSE)))</f>
        <v/>
      </c>
      <c r="AB298" s="1" t="str">
        <f>IF($A298="","",(VLOOKUP($A298,ACOUSTICS_COMBINED!$B$3:$AQ$501,38,FALSE)))</f>
        <v/>
      </c>
      <c r="AC298" s="1" t="str">
        <f>IF($A298="","",(VLOOKUP($A298,ACOUSTICS_COMBINED!$B$3:$AQ$501,39,FALSE)))</f>
        <v/>
      </c>
      <c r="AD298" s="1" t="str">
        <f>IF($A298="","",(VLOOKUP($A298,ACOUSTICS_COMBINED!$B$3:$AQ$501,40,FALSE)))</f>
        <v/>
      </c>
      <c r="AE298" s="1" t="str">
        <f>IF($A298="","",(VLOOKUP($A298,ACOUSTICS_COMBINED!$B$3:$AQ$501,41,FALSE)))</f>
        <v/>
      </c>
      <c r="AF298" s="1" t="str">
        <f>IF($A298="","",(VLOOKUP($A298,ACOUSTICS_COMBINED!$B$3:$AQ$501,42,FALSE)))</f>
        <v/>
      </c>
      <c r="AG298" s="27" t="str">
        <f>IF($A298="","",(VLOOKUP($A298,ACOUSTIC_PIVOT_TABLE!$B$4:$AO$500,2,FALSE)))</f>
        <v/>
      </c>
      <c r="AH298" s="27" t="str">
        <f>IF($A298="","",(VLOOKUP($A298,ACOUSTIC_PIVOT_TABLE!$B$4:$AO$500,3,FALSE)))</f>
        <v/>
      </c>
      <c r="AI298" s="27" t="str">
        <f>IF($A298="","",(VLOOKUP($A298,ACOUSTIC_PIVOT_TABLE!$B$4:$AO$500,4,FALSE)))</f>
        <v/>
      </c>
      <c r="AJ298" s="27" t="str">
        <f>IF($A298="","",(VLOOKUP($A298,ACOUSTIC_PIVOT_TABLE!$B$4:$AO$500,5,FALSE)))</f>
        <v/>
      </c>
      <c r="AK298" s="27" t="str">
        <f>IF($A298="","",(VLOOKUP($A298,ACOUSTIC_PIVOT_TABLE!$B$4:$AO$500,6,FALSE)))</f>
        <v/>
      </c>
      <c r="AL298" s="27" t="str">
        <f>IF($A298="","",(VLOOKUP($A298,ACOUSTIC_PIVOT_TABLE!$B$4:$AO$500,7,FALSE)))</f>
        <v/>
      </c>
      <c r="AM298" s="27" t="str">
        <f>IF($A298="","",(VLOOKUP($A298,ACOUSTIC_PIVOT_TABLE!$B$4:$AO$500,8,FALSE)))</f>
        <v/>
      </c>
      <c r="AN298" s="27" t="str">
        <f>IF($A298="","",(VLOOKUP($A298,ACOUSTIC_PIVOT_TABLE!$B$4:$AO$500,9,FALSE)))</f>
        <v/>
      </c>
      <c r="AO298" s="27" t="str">
        <f>IF($A298="","",(VLOOKUP($A298,ACOUSTIC_PIVOT_TABLE!$B$4:$AO$500,10,FALSE)))</f>
        <v/>
      </c>
      <c r="AP298" s="27" t="str">
        <f>IF($A298="","",(VLOOKUP($A298,ACOUSTIC_PIVOT_TABLE!$B$4:$AO$500,11,FALSE)))</f>
        <v/>
      </c>
      <c r="AQ298" s="27" t="str">
        <f>IF($A298="","",(VLOOKUP($A298,ACOUSTIC_PIVOT_TABLE!$B$4:$AO$500,12,FALSE)))</f>
        <v/>
      </c>
      <c r="AR298" s="27" t="str">
        <f>IF($A298="","",(VLOOKUP($A298,ACOUSTIC_PIVOT_TABLE!$B$4:$AO$500,13,FALSE)))</f>
        <v/>
      </c>
      <c r="AS298" s="27" t="str">
        <f>IF($A298="","",(VLOOKUP($A298,ACOUSTIC_PIVOT_TABLE!$B$4:$AO$500,14,FALSE)))</f>
        <v/>
      </c>
      <c r="AT298" s="27" t="str">
        <f>IF($A298="","",(VLOOKUP($A298,ACOUSTIC_PIVOT_TABLE!$B$4:$AO$500,15,FALSE)))</f>
        <v/>
      </c>
      <c r="AU298" s="27" t="str">
        <f>IF($A298="","",(VLOOKUP($A298,ACOUSTIC_PIVOT_TABLE!$B$4:$AO$500,16,FALSE)))</f>
        <v/>
      </c>
      <c r="AV298" s="27" t="str">
        <f>IF($A298="","",(VLOOKUP($A298,ACOUSTIC_PIVOT_TABLE!$B$4:$AO$500,17,FALSE)))</f>
        <v/>
      </c>
      <c r="AW298" s="27" t="str">
        <f>IF($A298="","",(VLOOKUP($A298,ACOUSTIC_PIVOT_TABLE!$B$4:$AO$500,18,FALSE)))</f>
        <v/>
      </c>
      <c r="AX298" s="27" t="str">
        <f>IF($A298="","",(VLOOKUP($A298,ACOUSTIC_PIVOT_TABLE!$B$4:$AO$500,19,FALSE)))</f>
        <v/>
      </c>
      <c r="AY298" s="27" t="str">
        <f>IF($A298="","",(VLOOKUP($A298,ACOUSTIC_PIVOT_TABLE!$B$4:$AO$500,20,FALSE)))</f>
        <v/>
      </c>
      <c r="AZ298" s="27" t="str">
        <f>IF($A298="","",(VLOOKUP($A298,ACOUSTIC_PIVOT_TABLE!$B$4:$AO$500,21,FALSE)))</f>
        <v/>
      </c>
      <c r="BA298" s="27" t="str">
        <f>IF($A298="","",(VLOOKUP($A298,ACOUSTIC_PIVOT_TABLE!$B$4:$AO$500,22,FALSE)))</f>
        <v/>
      </c>
      <c r="BB298" s="27" t="str">
        <f>IF($A298="","",(VLOOKUP($A298,ACOUSTIC_PIVOT_TABLE!$B$4:$AO$500,23,FALSE)))</f>
        <v/>
      </c>
      <c r="BC298" s="27" t="str">
        <f>IF($A298="","",(VLOOKUP($A298,ACOUSTIC_PIVOT_TABLE!$B$4:$AO$500,24,FALSE)))</f>
        <v/>
      </c>
      <c r="BD298" s="27" t="str">
        <f>IF($A298="","",(VLOOKUP($A298,ACOUSTIC_PIVOT_TABLE!$B$4:$AO$500,25,FALSE)))</f>
        <v/>
      </c>
      <c r="BE298" s="27" t="str">
        <f>IF($A298="","",(VLOOKUP($A298,ACOUSTIC_PIVOT_TABLE!$B$4:$AO$500,26,FALSE)))</f>
        <v/>
      </c>
      <c r="BF298" s="27" t="str">
        <f>IF($A298="","",(VLOOKUP($A298,ACOUSTIC_PIVOT_TABLE!$B$4:$AO$500,27,FALSE)))</f>
        <v/>
      </c>
      <c r="BG298" s="27" t="str">
        <f>IF($A298="","",(VLOOKUP($A298,ACOUSTIC_PIVOT_TABLE!$B$4:$AO$500,28,FALSE)))</f>
        <v/>
      </c>
      <c r="BH298" s="27" t="str">
        <f>IF($A298="","",(VLOOKUP($A298,ACOUSTIC_PIVOT_TABLE!$B$4:$AO$500,29,FALSE)))</f>
        <v/>
      </c>
      <c r="BI298" s="27" t="str">
        <f>IF($A298="","",(VLOOKUP($A298,ACOUSTIC_PIVOT_TABLE!$B$4:$AO$500,30,FALSE)))</f>
        <v/>
      </c>
      <c r="BJ298" s="27" t="str">
        <f>IF($A298="","",(VLOOKUP($A298,ACOUSTIC_PIVOT_TABLE!$B$4:$AO$500,31,FALSE)))</f>
        <v/>
      </c>
      <c r="BK298" s="27" t="str">
        <f>IF($A298="","",(VLOOKUP($A298,ACOUSTIC_PIVOT_TABLE!$B$4:$AO$500,32,FALSE)))</f>
        <v/>
      </c>
      <c r="BL298" s="27" t="str">
        <f>IF($A298="","",(VLOOKUP($A298,ACOUSTIC_PIVOT_TABLE!$B$4:$AO$500,33,FALSE)))</f>
        <v/>
      </c>
      <c r="BM298" s="27" t="str">
        <f>IF($A298="","",(VLOOKUP($A298,ACOUSTIC_PIVOT_TABLE!$B$4:$AO$500,34,FALSE)))</f>
        <v/>
      </c>
      <c r="BN298" s="27" t="str">
        <f>IF($A298="","",(VLOOKUP($A298,ACOUSTIC_PIVOT_TABLE!$B$4:$AO$500,35,FALSE)))</f>
        <v/>
      </c>
      <c r="BO298" s="27" t="str">
        <f>IF($A298="","",(VLOOKUP($A298,ACOUSTIC_PIVOT_TABLE!$B$4:$AO$500,36,FALSE)))</f>
        <v/>
      </c>
      <c r="BP298" s="27" t="str">
        <f>IF($A298="","",(VLOOKUP($A298,ACOUSTIC_PIVOT_TABLE!$B$4:$AO$500,37,FALSE)))</f>
        <v/>
      </c>
      <c r="BQ298" s="27" t="str">
        <f>IF($A298="","",(VLOOKUP($A298,ACOUSTIC_PIVOT_TABLE!$B$4:$AO$500,38,FALSE)))</f>
        <v/>
      </c>
      <c r="BR298" s="27" t="str">
        <f>IF($A298="","",(VLOOKUP($A298,ACOUSTIC_PIVOT_TABLE!$B$4:$AO$500,39,FALSE)))</f>
        <v/>
      </c>
      <c r="BS298" s="27" t="str">
        <f>IF($A298="","",(VLOOKUP($A298,ACOUSTIC_PIVOT_TABLE!$B$4:$AO$500,40,FALSE)))</f>
        <v/>
      </c>
    </row>
    <row r="299" spans="1:71" x14ac:dyDescent="0.25">
      <c r="A299" s="1" t="str">
        <f>IF(ACOUSTIC_PIVOT_TABLE!B301 = 0, "",ACOUSTIC_PIVOT_TABLE!B301)</f>
        <v/>
      </c>
      <c r="B299" s="1" t="str">
        <f>IF($A299="","",(VLOOKUP($A299,ACOUSTICS_COMBINED!$B$3:$AQ$501,21,FALSE)))</f>
        <v/>
      </c>
      <c r="C299" s="1" t="str">
        <f>IF($A299="","",(VLOOKUP($A299,ACOUSTICS_COMBINED!$B$3:$AQ$501,22,FALSE)))</f>
        <v/>
      </c>
      <c r="D299" s="1" t="str">
        <f>IF($A299="","",(VLOOKUP($A299,ACOUSTICS_COMBINED!$B$3:$AQ$501,12,FALSE)))</f>
        <v/>
      </c>
      <c r="E299" s="1" t="str">
        <f>IF($A299="","",(VLOOKUP($A299,ACOUSTICS_COMBINED!$B$3:$AQ$501,13,FALSE)))</f>
        <v/>
      </c>
      <c r="F299" s="1" t="str">
        <f>IF($A299="","",(VLOOKUP($A299,ACOUSTICS_COMBINED!$B$3:$AQ$501,14,FALSE)))</f>
        <v/>
      </c>
      <c r="G299" s="1" t="str">
        <f>IF($A299="","",(VLOOKUP($A299,ACOUSTICS_COMBINED!$B$3:$AQ$501,23,FALSE)))</f>
        <v/>
      </c>
      <c r="H299" s="1" t="str">
        <f>IF($A299="","",(VLOOKUP($A299,ACOUSTICS_COMBINED!$B$3:$AQ$501,24,FALSE)))</f>
        <v/>
      </c>
      <c r="I299" s="1" t="str">
        <f>IF($A299="","",(VLOOKUP($A299,ACOUSTICS_COMBINED!$B$3:$AQ$501,15,FALSE)))</f>
        <v/>
      </c>
      <c r="J299" s="1" t="str">
        <f>IF($A299="","",(VLOOKUP($A299,ACOUSTICS_COMBINED!$B$3:$AQ$501,16,FALSE)))</f>
        <v/>
      </c>
      <c r="K299" s="1" t="str">
        <f>IF($A299="","",(VLOOKUP($A299,ACOUSTICS_COMBINED!$B$3:$AQ$501,17,FALSE)))</f>
        <v/>
      </c>
      <c r="L299" s="1" t="str">
        <f>IF($A299="","",(VLOOKUP($A299,ACOUSTICS_COMBINED!$B$3:$AQ$501,18,FALSE)))</f>
        <v/>
      </c>
      <c r="M299" s="1" t="str">
        <f>IF($A299="","",(VLOOKUP($A299,ACOUSTICS_COMBINED!$B$3:$AQ$501,25,FALSE)))</f>
        <v/>
      </c>
      <c r="N299" s="16" t="str">
        <f>IF($A299="","",(VLOOKUP($A299,ACOUSTICS_COMBINED!$B$3:$AQ$501,19,FALSE)))</f>
        <v/>
      </c>
      <c r="O299" s="16" t="str">
        <f>IF($A299="","",(VLOOKUP($A299,ACOUSTICS_COMBINED!$B$3:$AQ$501,20,FALSE)))</f>
        <v/>
      </c>
      <c r="P299" s="1" t="str">
        <f>IF($A299="","",(VLOOKUP($A299,ACOUSTICS_COMBINED!$B$3:$AQ$501,26,FALSE)))</f>
        <v/>
      </c>
      <c r="Q299" s="1" t="str">
        <f>IF($A299="","",(VLOOKUP($A299,ACOUSTICS_COMBINED!$B$3:$AQ$501,27,FALSE)))</f>
        <v/>
      </c>
      <c r="R299" s="1" t="str">
        <f>IF($A299="","",(VLOOKUP($A299,ACOUSTICS_COMBINED!$B$3:$AQ$501,28,FALSE)))</f>
        <v/>
      </c>
      <c r="S299" s="1" t="str">
        <f>IF($A299="","",(VLOOKUP($A299,ACOUSTICS_COMBINED!$B$3:$AQ$501,29,FALSE)))</f>
        <v/>
      </c>
      <c r="T299" s="1" t="str">
        <f>IF($A299="","",(VLOOKUP($A299,ACOUSTICS_COMBINED!$B$3:$AQ$501,30,FALSE)))</f>
        <v/>
      </c>
      <c r="U299" s="1" t="str">
        <f>IF($A299="","",(VLOOKUP($A299,ACOUSTICS_COMBINED!$B$3:$AQ$501,31,FALSE)))</f>
        <v/>
      </c>
      <c r="V299" s="1" t="str">
        <f>IF($A299="","",(VLOOKUP($A299,ACOUSTICS_COMBINED!$B$3:$AQ$501,32,FALSE)))</f>
        <v/>
      </c>
      <c r="W299" s="1" t="str">
        <f>IF($A299="","",(VLOOKUP($A299,ACOUSTICS_COMBINED!$B$3:$AQ$501,33,FALSE)))</f>
        <v/>
      </c>
      <c r="X299" s="1" t="str">
        <f>IF($A299="","",(VLOOKUP($A299,ACOUSTICS_COMBINED!$B$3:$AQ$501,34,FALSE)))</f>
        <v/>
      </c>
      <c r="Y299" s="1" t="str">
        <f>IF($A299="","",(VLOOKUP($A299,ACOUSTICS_COMBINED!$B$3:$AQ$501,35,FALSE)))</f>
        <v/>
      </c>
      <c r="Z299" s="1" t="str">
        <f>IF($A299="","",(VLOOKUP($A299,ACOUSTICS_COMBINED!$B$3:$AQ$501,36,FALSE)))</f>
        <v/>
      </c>
      <c r="AA299" s="1" t="str">
        <f>IF($A299="","",(VLOOKUP($A299,ACOUSTICS_COMBINED!$B$3:$AQ$501,37,FALSE)))</f>
        <v/>
      </c>
      <c r="AB299" s="1" t="str">
        <f>IF($A299="","",(VLOOKUP($A299,ACOUSTICS_COMBINED!$B$3:$AQ$501,38,FALSE)))</f>
        <v/>
      </c>
      <c r="AC299" s="1" t="str">
        <f>IF($A299="","",(VLOOKUP($A299,ACOUSTICS_COMBINED!$B$3:$AQ$501,39,FALSE)))</f>
        <v/>
      </c>
      <c r="AD299" s="1" t="str">
        <f>IF($A299="","",(VLOOKUP($A299,ACOUSTICS_COMBINED!$B$3:$AQ$501,40,FALSE)))</f>
        <v/>
      </c>
      <c r="AE299" s="1" t="str">
        <f>IF($A299="","",(VLOOKUP($A299,ACOUSTICS_COMBINED!$B$3:$AQ$501,41,FALSE)))</f>
        <v/>
      </c>
      <c r="AF299" s="1" t="str">
        <f>IF($A299="","",(VLOOKUP($A299,ACOUSTICS_COMBINED!$B$3:$AQ$501,42,FALSE)))</f>
        <v/>
      </c>
      <c r="AG299" s="27" t="str">
        <f>IF($A299="","",(VLOOKUP($A299,ACOUSTIC_PIVOT_TABLE!$B$4:$AO$500,2,FALSE)))</f>
        <v/>
      </c>
      <c r="AH299" s="27" t="str">
        <f>IF($A299="","",(VLOOKUP($A299,ACOUSTIC_PIVOT_TABLE!$B$4:$AO$500,3,FALSE)))</f>
        <v/>
      </c>
      <c r="AI299" s="27" t="str">
        <f>IF($A299="","",(VLOOKUP($A299,ACOUSTIC_PIVOT_TABLE!$B$4:$AO$500,4,FALSE)))</f>
        <v/>
      </c>
      <c r="AJ299" s="27" t="str">
        <f>IF($A299="","",(VLOOKUP($A299,ACOUSTIC_PIVOT_TABLE!$B$4:$AO$500,5,FALSE)))</f>
        <v/>
      </c>
      <c r="AK299" s="27" t="str">
        <f>IF($A299="","",(VLOOKUP($A299,ACOUSTIC_PIVOT_TABLE!$B$4:$AO$500,6,FALSE)))</f>
        <v/>
      </c>
      <c r="AL299" s="27" t="str">
        <f>IF($A299="","",(VLOOKUP($A299,ACOUSTIC_PIVOT_TABLE!$B$4:$AO$500,7,FALSE)))</f>
        <v/>
      </c>
      <c r="AM299" s="27" t="str">
        <f>IF($A299="","",(VLOOKUP($A299,ACOUSTIC_PIVOT_TABLE!$B$4:$AO$500,8,FALSE)))</f>
        <v/>
      </c>
      <c r="AN299" s="27" t="str">
        <f>IF($A299="","",(VLOOKUP($A299,ACOUSTIC_PIVOT_TABLE!$B$4:$AO$500,9,FALSE)))</f>
        <v/>
      </c>
      <c r="AO299" s="27" t="str">
        <f>IF($A299="","",(VLOOKUP($A299,ACOUSTIC_PIVOT_TABLE!$B$4:$AO$500,10,FALSE)))</f>
        <v/>
      </c>
      <c r="AP299" s="27" t="str">
        <f>IF($A299="","",(VLOOKUP($A299,ACOUSTIC_PIVOT_TABLE!$B$4:$AO$500,11,FALSE)))</f>
        <v/>
      </c>
      <c r="AQ299" s="27" t="str">
        <f>IF($A299="","",(VLOOKUP($A299,ACOUSTIC_PIVOT_TABLE!$B$4:$AO$500,12,FALSE)))</f>
        <v/>
      </c>
      <c r="AR299" s="27" t="str">
        <f>IF($A299="","",(VLOOKUP($A299,ACOUSTIC_PIVOT_TABLE!$B$4:$AO$500,13,FALSE)))</f>
        <v/>
      </c>
      <c r="AS299" s="27" t="str">
        <f>IF($A299="","",(VLOOKUP($A299,ACOUSTIC_PIVOT_TABLE!$B$4:$AO$500,14,FALSE)))</f>
        <v/>
      </c>
      <c r="AT299" s="27" t="str">
        <f>IF($A299="","",(VLOOKUP($A299,ACOUSTIC_PIVOT_TABLE!$B$4:$AO$500,15,FALSE)))</f>
        <v/>
      </c>
      <c r="AU299" s="27" t="str">
        <f>IF($A299="","",(VLOOKUP($A299,ACOUSTIC_PIVOT_TABLE!$B$4:$AO$500,16,FALSE)))</f>
        <v/>
      </c>
      <c r="AV299" s="27" t="str">
        <f>IF($A299="","",(VLOOKUP($A299,ACOUSTIC_PIVOT_TABLE!$B$4:$AO$500,17,FALSE)))</f>
        <v/>
      </c>
      <c r="AW299" s="27" t="str">
        <f>IF($A299="","",(VLOOKUP($A299,ACOUSTIC_PIVOT_TABLE!$B$4:$AO$500,18,FALSE)))</f>
        <v/>
      </c>
      <c r="AX299" s="27" t="str">
        <f>IF($A299="","",(VLOOKUP($A299,ACOUSTIC_PIVOT_TABLE!$B$4:$AO$500,19,FALSE)))</f>
        <v/>
      </c>
      <c r="AY299" s="27" t="str">
        <f>IF($A299="","",(VLOOKUP($A299,ACOUSTIC_PIVOT_TABLE!$B$4:$AO$500,20,FALSE)))</f>
        <v/>
      </c>
      <c r="AZ299" s="27" t="str">
        <f>IF($A299="","",(VLOOKUP($A299,ACOUSTIC_PIVOT_TABLE!$B$4:$AO$500,21,FALSE)))</f>
        <v/>
      </c>
      <c r="BA299" s="27" t="str">
        <f>IF($A299="","",(VLOOKUP($A299,ACOUSTIC_PIVOT_TABLE!$B$4:$AO$500,22,FALSE)))</f>
        <v/>
      </c>
      <c r="BB299" s="27" t="str">
        <f>IF($A299="","",(VLOOKUP($A299,ACOUSTIC_PIVOT_TABLE!$B$4:$AO$500,23,FALSE)))</f>
        <v/>
      </c>
      <c r="BC299" s="27" t="str">
        <f>IF($A299="","",(VLOOKUP($A299,ACOUSTIC_PIVOT_TABLE!$B$4:$AO$500,24,FALSE)))</f>
        <v/>
      </c>
      <c r="BD299" s="27" t="str">
        <f>IF($A299="","",(VLOOKUP($A299,ACOUSTIC_PIVOT_TABLE!$B$4:$AO$500,25,FALSE)))</f>
        <v/>
      </c>
      <c r="BE299" s="27" t="str">
        <f>IF($A299="","",(VLOOKUP($A299,ACOUSTIC_PIVOT_TABLE!$B$4:$AO$500,26,FALSE)))</f>
        <v/>
      </c>
      <c r="BF299" s="27" t="str">
        <f>IF($A299="","",(VLOOKUP($A299,ACOUSTIC_PIVOT_TABLE!$B$4:$AO$500,27,FALSE)))</f>
        <v/>
      </c>
      <c r="BG299" s="27" t="str">
        <f>IF($A299="","",(VLOOKUP($A299,ACOUSTIC_PIVOT_TABLE!$B$4:$AO$500,28,FALSE)))</f>
        <v/>
      </c>
      <c r="BH299" s="27" t="str">
        <f>IF($A299="","",(VLOOKUP($A299,ACOUSTIC_PIVOT_TABLE!$B$4:$AO$500,29,FALSE)))</f>
        <v/>
      </c>
      <c r="BI299" s="27" t="str">
        <f>IF($A299="","",(VLOOKUP($A299,ACOUSTIC_PIVOT_TABLE!$B$4:$AO$500,30,FALSE)))</f>
        <v/>
      </c>
      <c r="BJ299" s="27" t="str">
        <f>IF($A299="","",(VLOOKUP($A299,ACOUSTIC_PIVOT_TABLE!$B$4:$AO$500,31,FALSE)))</f>
        <v/>
      </c>
      <c r="BK299" s="27" t="str">
        <f>IF($A299="","",(VLOOKUP($A299,ACOUSTIC_PIVOT_TABLE!$B$4:$AO$500,32,FALSE)))</f>
        <v/>
      </c>
      <c r="BL299" s="27" t="str">
        <f>IF($A299="","",(VLOOKUP($A299,ACOUSTIC_PIVOT_TABLE!$B$4:$AO$500,33,FALSE)))</f>
        <v/>
      </c>
      <c r="BM299" s="27" t="str">
        <f>IF($A299="","",(VLOOKUP($A299,ACOUSTIC_PIVOT_TABLE!$B$4:$AO$500,34,FALSE)))</f>
        <v/>
      </c>
      <c r="BN299" s="27" t="str">
        <f>IF($A299="","",(VLOOKUP($A299,ACOUSTIC_PIVOT_TABLE!$B$4:$AO$500,35,FALSE)))</f>
        <v/>
      </c>
      <c r="BO299" s="27" t="str">
        <f>IF($A299="","",(VLOOKUP($A299,ACOUSTIC_PIVOT_TABLE!$B$4:$AO$500,36,FALSE)))</f>
        <v/>
      </c>
      <c r="BP299" s="27" t="str">
        <f>IF($A299="","",(VLOOKUP($A299,ACOUSTIC_PIVOT_TABLE!$B$4:$AO$500,37,FALSE)))</f>
        <v/>
      </c>
      <c r="BQ299" s="27" t="str">
        <f>IF($A299="","",(VLOOKUP($A299,ACOUSTIC_PIVOT_TABLE!$B$4:$AO$500,38,FALSE)))</f>
        <v/>
      </c>
      <c r="BR299" s="27" t="str">
        <f>IF($A299="","",(VLOOKUP($A299,ACOUSTIC_PIVOT_TABLE!$B$4:$AO$500,39,FALSE)))</f>
        <v/>
      </c>
      <c r="BS299" s="27" t="str">
        <f>IF($A299="","",(VLOOKUP($A299,ACOUSTIC_PIVOT_TABLE!$B$4:$AO$500,40,FALSE)))</f>
        <v/>
      </c>
    </row>
    <row r="300" spans="1:71" x14ac:dyDescent="0.25">
      <c r="A300" s="1" t="str">
        <f>IF(ACOUSTIC_PIVOT_TABLE!B302 = 0, "",ACOUSTIC_PIVOT_TABLE!B302)</f>
        <v/>
      </c>
      <c r="B300" s="1" t="str">
        <f>IF($A300="","",(VLOOKUP($A300,ACOUSTICS_COMBINED!$B$3:$AQ$501,21,FALSE)))</f>
        <v/>
      </c>
      <c r="C300" s="1" t="str">
        <f>IF($A300="","",(VLOOKUP($A300,ACOUSTICS_COMBINED!$B$3:$AQ$501,22,FALSE)))</f>
        <v/>
      </c>
      <c r="D300" s="1" t="str">
        <f>IF($A300="","",(VLOOKUP($A300,ACOUSTICS_COMBINED!$B$3:$AQ$501,12,FALSE)))</f>
        <v/>
      </c>
      <c r="E300" s="1" t="str">
        <f>IF($A300="","",(VLOOKUP($A300,ACOUSTICS_COMBINED!$B$3:$AQ$501,13,FALSE)))</f>
        <v/>
      </c>
      <c r="F300" s="1" t="str">
        <f>IF($A300="","",(VLOOKUP($A300,ACOUSTICS_COMBINED!$B$3:$AQ$501,14,FALSE)))</f>
        <v/>
      </c>
      <c r="G300" s="1" t="str">
        <f>IF($A300="","",(VLOOKUP($A300,ACOUSTICS_COMBINED!$B$3:$AQ$501,23,FALSE)))</f>
        <v/>
      </c>
      <c r="H300" s="1" t="str">
        <f>IF($A300="","",(VLOOKUP($A300,ACOUSTICS_COMBINED!$B$3:$AQ$501,24,FALSE)))</f>
        <v/>
      </c>
      <c r="I300" s="1" t="str">
        <f>IF($A300="","",(VLOOKUP($A300,ACOUSTICS_COMBINED!$B$3:$AQ$501,15,FALSE)))</f>
        <v/>
      </c>
      <c r="J300" s="1" t="str">
        <f>IF($A300="","",(VLOOKUP($A300,ACOUSTICS_COMBINED!$B$3:$AQ$501,16,FALSE)))</f>
        <v/>
      </c>
      <c r="K300" s="1" t="str">
        <f>IF($A300="","",(VLOOKUP($A300,ACOUSTICS_COMBINED!$B$3:$AQ$501,17,FALSE)))</f>
        <v/>
      </c>
      <c r="L300" s="1" t="str">
        <f>IF($A300="","",(VLOOKUP($A300,ACOUSTICS_COMBINED!$B$3:$AQ$501,18,FALSE)))</f>
        <v/>
      </c>
      <c r="M300" s="1" t="str">
        <f>IF($A300="","",(VLOOKUP($A300,ACOUSTICS_COMBINED!$B$3:$AQ$501,25,FALSE)))</f>
        <v/>
      </c>
      <c r="N300" s="16" t="str">
        <f>IF($A300="","",(VLOOKUP($A300,ACOUSTICS_COMBINED!$B$3:$AQ$501,19,FALSE)))</f>
        <v/>
      </c>
      <c r="O300" s="16" t="str">
        <f>IF($A300="","",(VLOOKUP($A300,ACOUSTICS_COMBINED!$B$3:$AQ$501,20,FALSE)))</f>
        <v/>
      </c>
      <c r="P300" s="1" t="str">
        <f>IF($A300="","",(VLOOKUP($A300,ACOUSTICS_COMBINED!$B$3:$AQ$501,26,FALSE)))</f>
        <v/>
      </c>
      <c r="Q300" s="1" t="str">
        <f>IF($A300="","",(VLOOKUP($A300,ACOUSTICS_COMBINED!$B$3:$AQ$501,27,FALSE)))</f>
        <v/>
      </c>
      <c r="R300" s="1" t="str">
        <f>IF($A300="","",(VLOOKUP($A300,ACOUSTICS_COMBINED!$B$3:$AQ$501,28,FALSE)))</f>
        <v/>
      </c>
      <c r="S300" s="1" t="str">
        <f>IF($A300="","",(VLOOKUP($A300,ACOUSTICS_COMBINED!$B$3:$AQ$501,29,FALSE)))</f>
        <v/>
      </c>
      <c r="T300" s="1" t="str">
        <f>IF($A300="","",(VLOOKUP($A300,ACOUSTICS_COMBINED!$B$3:$AQ$501,30,FALSE)))</f>
        <v/>
      </c>
      <c r="U300" s="1" t="str">
        <f>IF($A300="","",(VLOOKUP($A300,ACOUSTICS_COMBINED!$B$3:$AQ$501,31,FALSE)))</f>
        <v/>
      </c>
      <c r="V300" s="1" t="str">
        <f>IF($A300="","",(VLOOKUP($A300,ACOUSTICS_COMBINED!$B$3:$AQ$501,32,FALSE)))</f>
        <v/>
      </c>
      <c r="W300" s="1" t="str">
        <f>IF($A300="","",(VLOOKUP($A300,ACOUSTICS_COMBINED!$B$3:$AQ$501,33,FALSE)))</f>
        <v/>
      </c>
      <c r="X300" s="1" t="str">
        <f>IF($A300="","",(VLOOKUP($A300,ACOUSTICS_COMBINED!$B$3:$AQ$501,34,FALSE)))</f>
        <v/>
      </c>
      <c r="Y300" s="1" t="str">
        <f>IF($A300="","",(VLOOKUP($A300,ACOUSTICS_COMBINED!$B$3:$AQ$501,35,FALSE)))</f>
        <v/>
      </c>
      <c r="Z300" s="1" t="str">
        <f>IF($A300="","",(VLOOKUP($A300,ACOUSTICS_COMBINED!$B$3:$AQ$501,36,FALSE)))</f>
        <v/>
      </c>
      <c r="AA300" s="1" t="str">
        <f>IF($A300="","",(VLOOKUP($A300,ACOUSTICS_COMBINED!$B$3:$AQ$501,37,FALSE)))</f>
        <v/>
      </c>
      <c r="AB300" s="1" t="str">
        <f>IF($A300="","",(VLOOKUP($A300,ACOUSTICS_COMBINED!$B$3:$AQ$501,38,FALSE)))</f>
        <v/>
      </c>
      <c r="AC300" s="1" t="str">
        <f>IF($A300="","",(VLOOKUP($A300,ACOUSTICS_COMBINED!$B$3:$AQ$501,39,FALSE)))</f>
        <v/>
      </c>
      <c r="AD300" s="1" t="str">
        <f>IF($A300="","",(VLOOKUP($A300,ACOUSTICS_COMBINED!$B$3:$AQ$501,40,FALSE)))</f>
        <v/>
      </c>
      <c r="AE300" s="1" t="str">
        <f>IF($A300="","",(VLOOKUP($A300,ACOUSTICS_COMBINED!$B$3:$AQ$501,41,FALSE)))</f>
        <v/>
      </c>
      <c r="AF300" s="1" t="str">
        <f>IF($A300="","",(VLOOKUP($A300,ACOUSTICS_COMBINED!$B$3:$AQ$501,42,FALSE)))</f>
        <v/>
      </c>
      <c r="AG300" s="27" t="str">
        <f>IF($A300="","",(VLOOKUP($A300,ACOUSTIC_PIVOT_TABLE!$B$4:$AO$500,2,FALSE)))</f>
        <v/>
      </c>
      <c r="AH300" s="27" t="str">
        <f>IF($A300="","",(VLOOKUP($A300,ACOUSTIC_PIVOT_TABLE!$B$4:$AO$500,3,FALSE)))</f>
        <v/>
      </c>
      <c r="AI300" s="27" t="str">
        <f>IF($A300="","",(VLOOKUP($A300,ACOUSTIC_PIVOT_TABLE!$B$4:$AO$500,4,FALSE)))</f>
        <v/>
      </c>
      <c r="AJ300" s="27" t="str">
        <f>IF($A300="","",(VLOOKUP($A300,ACOUSTIC_PIVOT_TABLE!$B$4:$AO$500,5,FALSE)))</f>
        <v/>
      </c>
      <c r="AK300" s="27" t="str">
        <f>IF($A300="","",(VLOOKUP($A300,ACOUSTIC_PIVOT_TABLE!$B$4:$AO$500,6,FALSE)))</f>
        <v/>
      </c>
      <c r="AL300" s="27" t="str">
        <f>IF($A300="","",(VLOOKUP($A300,ACOUSTIC_PIVOT_TABLE!$B$4:$AO$500,7,FALSE)))</f>
        <v/>
      </c>
      <c r="AM300" s="27" t="str">
        <f>IF($A300="","",(VLOOKUP($A300,ACOUSTIC_PIVOT_TABLE!$B$4:$AO$500,8,FALSE)))</f>
        <v/>
      </c>
      <c r="AN300" s="27" t="str">
        <f>IF($A300="","",(VLOOKUP($A300,ACOUSTIC_PIVOT_TABLE!$B$4:$AO$500,9,FALSE)))</f>
        <v/>
      </c>
      <c r="AO300" s="27" t="str">
        <f>IF($A300="","",(VLOOKUP($A300,ACOUSTIC_PIVOT_TABLE!$B$4:$AO$500,10,FALSE)))</f>
        <v/>
      </c>
      <c r="AP300" s="27" t="str">
        <f>IF($A300="","",(VLOOKUP($A300,ACOUSTIC_PIVOT_TABLE!$B$4:$AO$500,11,FALSE)))</f>
        <v/>
      </c>
      <c r="AQ300" s="27" t="str">
        <f>IF($A300="","",(VLOOKUP($A300,ACOUSTIC_PIVOT_TABLE!$B$4:$AO$500,12,FALSE)))</f>
        <v/>
      </c>
      <c r="AR300" s="27" t="str">
        <f>IF($A300="","",(VLOOKUP($A300,ACOUSTIC_PIVOT_TABLE!$B$4:$AO$500,13,FALSE)))</f>
        <v/>
      </c>
      <c r="AS300" s="27" t="str">
        <f>IF($A300="","",(VLOOKUP($A300,ACOUSTIC_PIVOT_TABLE!$B$4:$AO$500,14,FALSE)))</f>
        <v/>
      </c>
      <c r="AT300" s="27" t="str">
        <f>IF($A300="","",(VLOOKUP($A300,ACOUSTIC_PIVOT_TABLE!$B$4:$AO$500,15,FALSE)))</f>
        <v/>
      </c>
      <c r="AU300" s="27" t="str">
        <f>IF($A300="","",(VLOOKUP($A300,ACOUSTIC_PIVOT_TABLE!$B$4:$AO$500,16,FALSE)))</f>
        <v/>
      </c>
      <c r="AV300" s="27" t="str">
        <f>IF($A300="","",(VLOOKUP($A300,ACOUSTIC_PIVOT_TABLE!$B$4:$AO$500,17,FALSE)))</f>
        <v/>
      </c>
      <c r="AW300" s="27" t="str">
        <f>IF($A300="","",(VLOOKUP($A300,ACOUSTIC_PIVOT_TABLE!$B$4:$AO$500,18,FALSE)))</f>
        <v/>
      </c>
      <c r="AX300" s="27" t="str">
        <f>IF($A300="","",(VLOOKUP($A300,ACOUSTIC_PIVOT_TABLE!$B$4:$AO$500,19,FALSE)))</f>
        <v/>
      </c>
      <c r="AY300" s="27" t="str">
        <f>IF($A300="","",(VLOOKUP($A300,ACOUSTIC_PIVOT_TABLE!$B$4:$AO$500,20,FALSE)))</f>
        <v/>
      </c>
      <c r="AZ300" s="27" t="str">
        <f>IF($A300="","",(VLOOKUP($A300,ACOUSTIC_PIVOT_TABLE!$B$4:$AO$500,21,FALSE)))</f>
        <v/>
      </c>
      <c r="BA300" s="27" t="str">
        <f>IF($A300="","",(VLOOKUP($A300,ACOUSTIC_PIVOT_TABLE!$B$4:$AO$500,22,FALSE)))</f>
        <v/>
      </c>
      <c r="BB300" s="27" t="str">
        <f>IF($A300="","",(VLOOKUP($A300,ACOUSTIC_PIVOT_TABLE!$B$4:$AO$500,23,FALSE)))</f>
        <v/>
      </c>
      <c r="BC300" s="27" t="str">
        <f>IF($A300="","",(VLOOKUP($A300,ACOUSTIC_PIVOT_TABLE!$B$4:$AO$500,24,FALSE)))</f>
        <v/>
      </c>
      <c r="BD300" s="27" t="str">
        <f>IF($A300="","",(VLOOKUP($A300,ACOUSTIC_PIVOT_TABLE!$B$4:$AO$500,25,FALSE)))</f>
        <v/>
      </c>
      <c r="BE300" s="27" t="str">
        <f>IF($A300="","",(VLOOKUP($A300,ACOUSTIC_PIVOT_TABLE!$B$4:$AO$500,26,FALSE)))</f>
        <v/>
      </c>
      <c r="BF300" s="27" t="str">
        <f>IF($A300="","",(VLOOKUP($A300,ACOUSTIC_PIVOT_TABLE!$B$4:$AO$500,27,FALSE)))</f>
        <v/>
      </c>
      <c r="BG300" s="27" t="str">
        <f>IF($A300="","",(VLOOKUP($A300,ACOUSTIC_PIVOT_TABLE!$B$4:$AO$500,28,FALSE)))</f>
        <v/>
      </c>
      <c r="BH300" s="27" t="str">
        <f>IF($A300="","",(VLOOKUP($A300,ACOUSTIC_PIVOT_TABLE!$B$4:$AO$500,29,FALSE)))</f>
        <v/>
      </c>
      <c r="BI300" s="27" t="str">
        <f>IF($A300="","",(VLOOKUP($A300,ACOUSTIC_PIVOT_TABLE!$B$4:$AO$500,30,FALSE)))</f>
        <v/>
      </c>
      <c r="BJ300" s="27" t="str">
        <f>IF($A300="","",(VLOOKUP($A300,ACOUSTIC_PIVOT_TABLE!$B$4:$AO$500,31,FALSE)))</f>
        <v/>
      </c>
      <c r="BK300" s="27" t="str">
        <f>IF($A300="","",(VLOOKUP($A300,ACOUSTIC_PIVOT_TABLE!$B$4:$AO$500,32,FALSE)))</f>
        <v/>
      </c>
      <c r="BL300" s="27" t="str">
        <f>IF($A300="","",(VLOOKUP($A300,ACOUSTIC_PIVOT_TABLE!$B$4:$AO$500,33,FALSE)))</f>
        <v/>
      </c>
      <c r="BM300" s="27" t="str">
        <f>IF($A300="","",(VLOOKUP($A300,ACOUSTIC_PIVOT_TABLE!$B$4:$AO$500,34,FALSE)))</f>
        <v/>
      </c>
      <c r="BN300" s="27" t="str">
        <f>IF($A300="","",(VLOOKUP($A300,ACOUSTIC_PIVOT_TABLE!$B$4:$AO$500,35,FALSE)))</f>
        <v/>
      </c>
      <c r="BO300" s="27" t="str">
        <f>IF($A300="","",(VLOOKUP($A300,ACOUSTIC_PIVOT_TABLE!$B$4:$AO$500,36,FALSE)))</f>
        <v/>
      </c>
      <c r="BP300" s="27" t="str">
        <f>IF($A300="","",(VLOOKUP($A300,ACOUSTIC_PIVOT_TABLE!$B$4:$AO$500,37,FALSE)))</f>
        <v/>
      </c>
      <c r="BQ300" s="27" t="str">
        <f>IF($A300="","",(VLOOKUP($A300,ACOUSTIC_PIVOT_TABLE!$B$4:$AO$500,38,FALSE)))</f>
        <v/>
      </c>
      <c r="BR300" s="27" t="str">
        <f>IF($A300="","",(VLOOKUP($A300,ACOUSTIC_PIVOT_TABLE!$B$4:$AO$500,39,FALSE)))</f>
        <v/>
      </c>
      <c r="BS300" s="27" t="str">
        <f>IF($A300="","",(VLOOKUP($A300,ACOUSTIC_PIVOT_TABLE!$B$4:$AO$500,40,FALSE)))</f>
        <v/>
      </c>
    </row>
    <row r="301" spans="1:71" x14ac:dyDescent="0.25">
      <c r="A301" s="1" t="str">
        <f>IF(ACOUSTIC_PIVOT_TABLE!B303 = 0, "",ACOUSTIC_PIVOT_TABLE!B303)</f>
        <v/>
      </c>
      <c r="B301" s="1" t="str">
        <f>IF($A301="","",(VLOOKUP($A301,ACOUSTICS_COMBINED!$B$3:$AQ$501,21,FALSE)))</f>
        <v/>
      </c>
      <c r="C301" s="1" t="str">
        <f>IF($A301="","",(VLOOKUP($A301,ACOUSTICS_COMBINED!$B$3:$AQ$501,22,FALSE)))</f>
        <v/>
      </c>
      <c r="D301" s="1" t="str">
        <f>IF($A301="","",(VLOOKUP($A301,ACOUSTICS_COMBINED!$B$3:$AQ$501,12,FALSE)))</f>
        <v/>
      </c>
      <c r="E301" s="1" t="str">
        <f>IF($A301="","",(VLOOKUP($A301,ACOUSTICS_COMBINED!$B$3:$AQ$501,13,FALSE)))</f>
        <v/>
      </c>
      <c r="F301" s="1" t="str">
        <f>IF($A301="","",(VLOOKUP($A301,ACOUSTICS_COMBINED!$B$3:$AQ$501,14,FALSE)))</f>
        <v/>
      </c>
      <c r="G301" s="1" t="str">
        <f>IF($A301="","",(VLOOKUP($A301,ACOUSTICS_COMBINED!$B$3:$AQ$501,23,FALSE)))</f>
        <v/>
      </c>
      <c r="H301" s="1" t="str">
        <f>IF($A301="","",(VLOOKUP($A301,ACOUSTICS_COMBINED!$B$3:$AQ$501,24,FALSE)))</f>
        <v/>
      </c>
      <c r="I301" s="1" t="str">
        <f>IF($A301="","",(VLOOKUP($A301,ACOUSTICS_COMBINED!$B$3:$AQ$501,15,FALSE)))</f>
        <v/>
      </c>
      <c r="J301" s="1" t="str">
        <f>IF($A301="","",(VLOOKUP($A301,ACOUSTICS_COMBINED!$B$3:$AQ$501,16,FALSE)))</f>
        <v/>
      </c>
      <c r="K301" s="1" t="str">
        <f>IF($A301="","",(VLOOKUP($A301,ACOUSTICS_COMBINED!$B$3:$AQ$501,17,FALSE)))</f>
        <v/>
      </c>
      <c r="L301" s="1" t="str">
        <f>IF($A301="","",(VLOOKUP($A301,ACOUSTICS_COMBINED!$B$3:$AQ$501,18,FALSE)))</f>
        <v/>
      </c>
      <c r="M301" s="1" t="str">
        <f>IF($A301="","",(VLOOKUP($A301,ACOUSTICS_COMBINED!$B$3:$AQ$501,25,FALSE)))</f>
        <v/>
      </c>
      <c r="N301" s="16" t="str">
        <f>IF($A301="","",(VLOOKUP($A301,ACOUSTICS_COMBINED!$B$3:$AQ$501,19,FALSE)))</f>
        <v/>
      </c>
      <c r="O301" s="16" t="str">
        <f>IF($A301="","",(VLOOKUP($A301,ACOUSTICS_COMBINED!$B$3:$AQ$501,20,FALSE)))</f>
        <v/>
      </c>
      <c r="P301" s="1" t="str">
        <f>IF($A301="","",(VLOOKUP($A301,ACOUSTICS_COMBINED!$B$3:$AQ$501,26,FALSE)))</f>
        <v/>
      </c>
      <c r="Q301" s="1" t="str">
        <f>IF($A301="","",(VLOOKUP($A301,ACOUSTICS_COMBINED!$B$3:$AQ$501,27,FALSE)))</f>
        <v/>
      </c>
      <c r="R301" s="1" t="str">
        <f>IF($A301="","",(VLOOKUP($A301,ACOUSTICS_COMBINED!$B$3:$AQ$501,28,FALSE)))</f>
        <v/>
      </c>
      <c r="S301" s="1" t="str">
        <f>IF($A301="","",(VLOOKUP($A301,ACOUSTICS_COMBINED!$B$3:$AQ$501,29,FALSE)))</f>
        <v/>
      </c>
      <c r="T301" s="1" t="str">
        <f>IF($A301="","",(VLOOKUP($A301,ACOUSTICS_COMBINED!$B$3:$AQ$501,30,FALSE)))</f>
        <v/>
      </c>
      <c r="U301" s="1" t="str">
        <f>IF($A301="","",(VLOOKUP($A301,ACOUSTICS_COMBINED!$B$3:$AQ$501,31,FALSE)))</f>
        <v/>
      </c>
      <c r="V301" s="1" t="str">
        <f>IF($A301="","",(VLOOKUP($A301,ACOUSTICS_COMBINED!$B$3:$AQ$501,32,FALSE)))</f>
        <v/>
      </c>
      <c r="W301" s="1" t="str">
        <f>IF($A301="","",(VLOOKUP($A301,ACOUSTICS_COMBINED!$B$3:$AQ$501,33,FALSE)))</f>
        <v/>
      </c>
      <c r="X301" s="1" t="str">
        <f>IF($A301="","",(VLOOKUP($A301,ACOUSTICS_COMBINED!$B$3:$AQ$501,34,FALSE)))</f>
        <v/>
      </c>
      <c r="Y301" s="1" t="str">
        <f>IF($A301="","",(VLOOKUP($A301,ACOUSTICS_COMBINED!$B$3:$AQ$501,35,FALSE)))</f>
        <v/>
      </c>
      <c r="Z301" s="1" t="str">
        <f>IF($A301="","",(VLOOKUP($A301,ACOUSTICS_COMBINED!$B$3:$AQ$501,36,FALSE)))</f>
        <v/>
      </c>
      <c r="AA301" s="1" t="str">
        <f>IF($A301="","",(VLOOKUP($A301,ACOUSTICS_COMBINED!$B$3:$AQ$501,37,FALSE)))</f>
        <v/>
      </c>
      <c r="AB301" s="1" t="str">
        <f>IF($A301="","",(VLOOKUP($A301,ACOUSTICS_COMBINED!$B$3:$AQ$501,38,FALSE)))</f>
        <v/>
      </c>
      <c r="AC301" s="1" t="str">
        <f>IF($A301="","",(VLOOKUP($A301,ACOUSTICS_COMBINED!$B$3:$AQ$501,39,FALSE)))</f>
        <v/>
      </c>
      <c r="AD301" s="1" t="str">
        <f>IF($A301="","",(VLOOKUP($A301,ACOUSTICS_COMBINED!$B$3:$AQ$501,40,FALSE)))</f>
        <v/>
      </c>
      <c r="AE301" s="1" t="str">
        <f>IF($A301="","",(VLOOKUP($A301,ACOUSTICS_COMBINED!$B$3:$AQ$501,41,FALSE)))</f>
        <v/>
      </c>
      <c r="AF301" s="1" t="str">
        <f>IF($A301="","",(VLOOKUP($A301,ACOUSTICS_COMBINED!$B$3:$AQ$501,42,FALSE)))</f>
        <v/>
      </c>
      <c r="AG301" s="27" t="str">
        <f>IF($A301="","",(VLOOKUP($A301,ACOUSTIC_PIVOT_TABLE!$B$4:$AO$500,2,FALSE)))</f>
        <v/>
      </c>
      <c r="AH301" s="27" t="str">
        <f>IF($A301="","",(VLOOKUP($A301,ACOUSTIC_PIVOT_TABLE!$B$4:$AO$500,3,FALSE)))</f>
        <v/>
      </c>
      <c r="AI301" s="27" t="str">
        <f>IF($A301="","",(VLOOKUP($A301,ACOUSTIC_PIVOT_TABLE!$B$4:$AO$500,4,FALSE)))</f>
        <v/>
      </c>
      <c r="AJ301" s="27" t="str">
        <f>IF($A301="","",(VLOOKUP($A301,ACOUSTIC_PIVOT_TABLE!$B$4:$AO$500,5,FALSE)))</f>
        <v/>
      </c>
      <c r="AK301" s="27" t="str">
        <f>IF($A301="","",(VLOOKUP($A301,ACOUSTIC_PIVOT_TABLE!$B$4:$AO$500,6,FALSE)))</f>
        <v/>
      </c>
      <c r="AL301" s="27" t="str">
        <f>IF($A301="","",(VLOOKUP($A301,ACOUSTIC_PIVOT_TABLE!$B$4:$AO$500,7,FALSE)))</f>
        <v/>
      </c>
      <c r="AM301" s="27" t="str">
        <f>IF($A301="","",(VLOOKUP($A301,ACOUSTIC_PIVOT_TABLE!$B$4:$AO$500,8,FALSE)))</f>
        <v/>
      </c>
      <c r="AN301" s="27" t="str">
        <f>IF($A301="","",(VLOOKUP($A301,ACOUSTIC_PIVOT_TABLE!$B$4:$AO$500,9,FALSE)))</f>
        <v/>
      </c>
      <c r="AO301" s="27" t="str">
        <f>IF($A301="","",(VLOOKUP($A301,ACOUSTIC_PIVOT_TABLE!$B$4:$AO$500,10,FALSE)))</f>
        <v/>
      </c>
      <c r="AP301" s="27" t="str">
        <f>IF($A301="","",(VLOOKUP($A301,ACOUSTIC_PIVOT_TABLE!$B$4:$AO$500,11,FALSE)))</f>
        <v/>
      </c>
      <c r="AQ301" s="27" t="str">
        <f>IF($A301="","",(VLOOKUP($A301,ACOUSTIC_PIVOT_TABLE!$B$4:$AO$500,12,FALSE)))</f>
        <v/>
      </c>
      <c r="AR301" s="27" t="str">
        <f>IF($A301="","",(VLOOKUP($A301,ACOUSTIC_PIVOT_TABLE!$B$4:$AO$500,13,FALSE)))</f>
        <v/>
      </c>
      <c r="AS301" s="27" t="str">
        <f>IF($A301="","",(VLOOKUP($A301,ACOUSTIC_PIVOT_TABLE!$B$4:$AO$500,14,FALSE)))</f>
        <v/>
      </c>
      <c r="AT301" s="27" t="str">
        <f>IF($A301="","",(VLOOKUP($A301,ACOUSTIC_PIVOT_TABLE!$B$4:$AO$500,15,FALSE)))</f>
        <v/>
      </c>
      <c r="AU301" s="27" t="str">
        <f>IF($A301="","",(VLOOKUP($A301,ACOUSTIC_PIVOT_TABLE!$B$4:$AO$500,16,FALSE)))</f>
        <v/>
      </c>
      <c r="AV301" s="27" t="str">
        <f>IF($A301="","",(VLOOKUP($A301,ACOUSTIC_PIVOT_TABLE!$B$4:$AO$500,17,FALSE)))</f>
        <v/>
      </c>
      <c r="AW301" s="27" t="str">
        <f>IF($A301="","",(VLOOKUP($A301,ACOUSTIC_PIVOT_TABLE!$B$4:$AO$500,18,FALSE)))</f>
        <v/>
      </c>
      <c r="AX301" s="27" t="str">
        <f>IF($A301="","",(VLOOKUP($A301,ACOUSTIC_PIVOT_TABLE!$B$4:$AO$500,19,FALSE)))</f>
        <v/>
      </c>
      <c r="AY301" s="27" t="str">
        <f>IF($A301="","",(VLOOKUP($A301,ACOUSTIC_PIVOT_TABLE!$B$4:$AO$500,20,FALSE)))</f>
        <v/>
      </c>
      <c r="AZ301" s="27" t="str">
        <f>IF($A301="","",(VLOOKUP($A301,ACOUSTIC_PIVOT_TABLE!$B$4:$AO$500,21,FALSE)))</f>
        <v/>
      </c>
      <c r="BA301" s="27" t="str">
        <f>IF($A301="","",(VLOOKUP($A301,ACOUSTIC_PIVOT_TABLE!$B$4:$AO$500,22,FALSE)))</f>
        <v/>
      </c>
      <c r="BB301" s="27" t="str">
        <f>IF($A301="","",(VLOOKUP($A301,ACOUSTIC_PIVOT_TABLE!$B$4:$AO$500,23,FALSE)))</f>
        <v/>
      </c>
      <c r="BC301" s="27" t="str">
        <f>IF($A301="","",(VLOOKUP($A301,ACOUSTIC_PIVOT_TABLE!$B$4:$AO$500,24,FALSE)))</f>
        <v/>
      </c>
      <c r="BD301" s="27" t="str">
        <f>IF($A301="","",(VLOOKUP($A301,ACOUSTIC_PIVOT_TABLE!$B$4:$AO$500,25,FALSE)))</f>
        <v/>
      </c>
      <c r="BE301" s="27" t="str">
        <f>IF($A301="","",(VLOOKUP($A301,ACOUSTIC_PIVOT_TABLE!$B$4:$AO$500,26,FALSE)))</f>
        <v/>
      </c>
      <c r="BF301" s="27" t="str">
        <f>IF($A301="","",(VLOOKUP($A301,ACOUSTIC_PIVOT_TABLE!$B$4:$AO$500,27,FALSE)))</f>
        <v/>
      </c>
      <c r="BG301" s="27" t="str">
        <f>IF($A301="","",(VLOOKUP($A301,ACOUSTIC_PIVOT_TABLE!$B$4:$AO$500,28,FALSE)))</f>
        <v/>
      </c>
      <c r="BH301" s="27" t="str">
        <f>IF($A301="","",(VLOOKUP($A301,ACOUSTIC_PIVOT_TABLE!$B$4:$AO$500,29,FALSE)))</f>
        <v/>
      </c>
      <c r="BI301" s="27" t="str">
        <f>IF($A301="","",(VLOOKUP($A301,ACOUSTIC_PIVOT_TABLE!$B$4:$AO$500,30,FALSE)))</f>
        <v/>
      </c>
      <c r="BJ301" s="27" t="str">
        <f>IF($A301="","",(VLOOKUP($A301,ACOUSTIC_PIVOT_TABLE!$B$4:$AO$500,31,FALSE)))</f>
        <v/>
      </c>
      <c r="BK301" s="27" t="str">
        <f>IF($A301="","",(VLOOKUP($A301,ACOUSTIC_PIVOT_TABLE!$B$4:$AO$500,32,FALSE)))</f>
        <v/>
      </c>
      <c r="BL301" s="27" t="str">
        <f>IF($A301="","",(VLOOKUP($A301,ACOUSTIC_PIVOT_TABLE!$B$4:$AO$500,33,FALSE)))</f>
        <v/>
      </c>
      <c r="BM301" s="27" t="str">
        <f>IF($A301="","",(VLOOKUP($A301,ACOUSTIC_PIVOT_TABLE!$B$4:$AO$500,34,FALSE)))</f>
        <v/>
      </c>
      <c r="BN301" s="27" t="str">
        <f>IF($A301="","",(VLOOKUP($A301,ACOUSTIC_PIVOT_TABLE!$B$4:$AO$500,35,FALSE)))</f>
        <v/>
      </c>
      <c r="BO301" s="27" t="str">
        <f>IF($A301="","",(VLOOKUP($A301,ACOUSTIC_PIVOT_TABLE!$B$4:$AO$500,36,FALSE)))</f>
        <v/>
      </c>
      <c r="BP301" s="27" t="str">
        <f>IF($A301="","",(VLOOKUP($A301,ACOUSTIC_PIVOT_TABLE!$B$4:$AO$500,37,FALSE)))</f>
        <v/>
      </c>
      <c r="BQ301" s="27" t="str">
        <f>IF($A301="","",(VLOOKUP($A301,ACOUSTIC_PIVOT_TABLE!$B$4:$AO$500,38,FALSE)))</f>
        <v/>
      </c>
      <c r="BR301" s="27" t="str">
        <f>IF($A301="","",(VLOOKUP($A301,ACOUSTIC_PIVOT_TABLE!$B$4:$AO$500,39,FALSE)))</f>
        <v/>
      </c>
      <c r="BS301" s="27" t="str">
        <f>IF($A301="","",(VLOOKUP($A301,ACOUSTIC_PIVOT_TABLE!$B$4:$AO$500,40,FALSE)))</f>
        <v/>
      </c>
    </row>
    <row r="302" spans="1:71" x14ac:dyDescent="0.25">
      <c r="A302" s="1" t="str">
        <f>IF(ACOUSTIC_PIVOT_TABLE!B304 = 0, "",ACOUSTIC_PIVOT_TABLE!B304)</f>
        <v/>
      </c>
      <c r="B302" s="1" t="str">
        <f>IF($A302="","",(VLOOKUP($A302,ACOUSTICS_COMBINED!$B$3:$AQ$501,21,FALSE)))</f>
        <v/>
      </c>
      <c r="C302" s="1" t="str">
        <f>IF($A302="","",(VLOOKUP($A302,ACOUSTICS_COMBINED!$B$3:$AQ$501,22,FALSE)))</f>
        <v/>
      </c>
      <c r="D302" s="1" t="str">
        <f>IF($A302="","",(VLOOKUP($A302,ACOUSTICS_COMBINED!$B$3:$AQ$501,12,FALSE)))</f>
        <v/>
      </c>
      <c r="E302" s="1" t="str">
        <f>IF($A302="","",(VLOOKUP($A302,ACOUSTICS_COMBINED!$B$3:$AQ$501,13,FALSE)))</f>
        <v/>
      </c>
      <c r="F302" s="1" t="str">
        <f>IF($A302="","",(VLOOKUP($A302,ACOUSTICS_COMBINED!$B$3:$AQ$501,14,FALSE)))</f>
        <v/>
      </c>
      <c r="G302" s="1" t="str">
        <f>IF($A302="","",(VLOOKUP($A302,ACOUSTICS_COMBINED!$B$3:$AQ$501,23,FALSE)))</f>
        <v/>
      </c>
      <c r="H302" s="1" t="str">
        <f>IF($A302="","",(VLOOKUP($A302,ACOUSTICS_COMBINED!$B$3:$AQ$501,24,FALSE)))</f>
        <v/>
      </c>
      <c r="I302" s="1" t="str">
        <f>IF($A302="","",(VLOOKUP($A302,ACOUSTICS_COMBINED!$B$3:$AQ$501,15,FALSE)))</f>
        <v/>
      </c>
      <c r="J302" s="1" t="str">
        <f>IF($A302="","",(VLOOKUP($A302,ACOUSTICS_COMBINED!$B$3:$AQ$501,16,FALSE)))</f>
        <v/>
      </c>
      <c r="K302" s="1" t="str">
        <f>IF($A302="","",(VLOOKUP($A302,ACOUSTICS_COMBINED!$B$3:$AQ$501,17,FALSE)))</f>
        <v/>
      </c>
      <c r="L302" s="1" t="str">
        <f>IF($A302="","",(VLOOKUP($A302,ACOUSTICS_COMBINED!$B$3:$AQ$501,18,FALSE)))</f>
        <v/>
      </c>
      <c r="M302" s="1" t="str">
        <f>IF($A302="","",(VLOOKUP($A302,ACOUSTICS_COMBINED!$B$3:$AQ$501,25,FALSE)))</f>
        <v/>
      </c>
      <c r="N302" s="16" t="str">
        <f>IF($A302="","",(VLOOKUP($A302,ACOUSTICS_COMBINED!$B$3:$AQ$501,19,FALSE)))</f>
        <v/>
      </c>
      <c r="O302" s="16" t="str">
        <f>IF($A302="","",(VLOOKUP($A302,ACOUSTICS_COMBINED!$B$3:$AQ$501,20,FALSE)))</f>
        <v/>
      </c>
      <c r="P302" s="1" t="str">
        <f>IF($A302="","",(VLOOKUP($A302,ACOUSTICS_COMBINED!$B$3:$AQ$501,26,FALSE)))</f>
        <v/>
      </c>
      <c r="Q302" s="1" t="str">
        <f>IF($A302="","",(VLOOKUP($A302,ACOUSTICS_COMBINED!$B$3:$AQ$501,27,FALSE)))</f>
        <v/>
      </c>
      <c r="R302" s="1" t="str">
        <f>IF($A302="","",(VLOOKUP($A302,ACOUSTICS_COMBINED!$B$3:$AQ$501,28,FALSE)))</f>
        <v/>
      </c>
      <c r="S302" s="1" t="str">
        <f>IF($A302="","",(VLOOKUP($A302,ACOUSTICS_COMBINED!$B$3:$AQ$501,29,FALSE)))</f>
        <v/>
      </c>
      <c r="T302" s="1" t="str">
        <f>IF($A302="","",(VLOOKUP($A302,ACOUSTICS_COMBINED!$B$3:$AQ$501,30,FALSE)))</f>
        <v/>
      </c>
      <c r="U302" s="1" t="str">
        <f>IF($A302="","",(VLOOKUP($A302,ACOUSTICS_COMBINED!$B$3:$AQ$501,31,FALSE)))</f>
        <v/>
      </c>
      <c r="V302" s="1" t="str">
        <f>IF($A302="","",(VLOOKUP($A302,ACOUSTICS_COMBINED!$B$3:$AQ$501,32,FALSE)))</f>
        <v/>
      </c>
      <c r="W302" s="1" t="str">
        <f>IF($A302="","",(VLOOKUP($A302,ACOUSTICS_COMBINED!$B$3:$AQ$501,33,FALSE)))</f>
        <v/>
      </c>
      <c r="X302" s="1" t="str">
        <f>IF($A302="","",(VLOOKUP($A302,ACOUSTICS_COMBINED!$B$3:$AQ$501,34,FALSE)))</f>
        <v/>
      </c>
      <c r="Y302" s="1" t="str">
        <f>IF($A302="","",(VLOOKUP($A302,ACOUSTICS_COMBINED!$B$3:$AQ$501,35,FALSE)))</f>
        <v/>
      </c>
      <c r="Z302" s="1" t="str">
        <f>IF($A302="","",(VLOOKUP($A302,ACOUSTICS_COMBINED!$B$3:$AQ$501,36,FALSE)))</f>
        <v/>
      </c>
      <c r="AA302" s="1" t="str">
        <f>IF($A302="","",(VLOOKUP($A302,ACOUSTICS_COMBINED!$B$3:$AQ$501,37,FALSE)))</f>
        <v/>
      </c>
      <c r="AB302" s="1" t="str">
        <f>IF($A302="","",(VLOOKUP($A302,ACOUSTICS_COMBINED!$B$3:$AQ$501,38,FALSE)))</f>
        <v/>
      </c>
      <c r="AC302" s="1" t="str">
        <f>IF($A302="","",(VLOOKUP($A302,ACOUSTICS_COMBINED!$B$3:$AQ$501,39,FALSE)))</f>
        <v/>
      </c>
      <c r="AD302" s="1" t="str">
        <f>IF($A302="","",(VLOOKUP($A302,ACOUSTICS_COMBINED!$B$3:$AQ$501,40,FALSE)))</f>
        <v/>
      </c>
      <c r="AE302" s="1" t="str">
        <f>IF($A302="","",(VLOOKUP($A302,ACOUSTICS_COMBINED!$B$3:$AQ$501,41,FALSE)))</f>
        <v/>
      </c>
      <c r="AF302" s="1" t="str">
        <f>IF($A302="","",(VLOOKUP($A302,ACOUSTICS_COMBINED!$B$3:$AQ$501,42,FALSE)))</f>
        <v/>
      </c>
      <c r="AG302" s="27" t="str">
        <f>IF($A302="","",(VLOOKUP($A302,ACOUSTIC_PIVOT_TABLE!$B$4:$AO$500,2,FALSE)))</f>
        <v/>
      </c>
      <c r="AH302" s="27" t="str">
        <f>IF($A302="","",(VLOOKUP($A302,ACOUSTIC_PIVOT_TABLE!$B$4:$AO$500,3,FALSE)))</f>
        <v/>
      </c>
      <c r="AI302" s="27" t="str">
        <f>IF($A302="","",(VLOOKUP($A302,ACOUSTIC_PIVOT_TABLE!$B$4:$AO$500,4,FALSE)))</f>
        <v/>
      </c>
      <c r="AJ302" s="27" t="str">
        <f>IF($A302="","",(VLOOKUP($A302,ACOUSTIC_PIVOT_TABLE!$B$4:$AO$500,5,FALSE)))</f>
        <v/>
      </c>
      <c r="AK302" s="27" t="str">
        <f>IF($A302="","",(VLOOKUP($A302,ACOUSTIC_PIVOT_TABLE!$B$4:$AO$500,6,FALSE)))</f>
        <v/>
      </c>
      <c r="AL302" s="27" t="str">
        <f>IF($A302="","",(VLOOKUP($A302,ACOUSTIC_PIVOT_TABLE!$B$4:$AO$500,7,FALSE)))</f>
        <v/>
      </c>
      <c r="AM302" s="27" t="str">
        <f>IF($A302="","",(VLOOKUP($A302,ACOUSTIC_PIVOT_TABLE!$B$4:$AO$500,8,FALSE)))</f>
        <v/>
      </c>
      <c r="AN302" s="27" t="str">
        <f>IF($A302="","",(VLOOKUP($A302,ACOUSTIC_PIVOT_TABLE!$B$4:$AO$500,9,FALSE)))</f>
        <v/>
      </c>
      <c r="AO302" s="27" t="str">
        <f>IF($A302="","",(VLOOKUP($A302,ACOUSTIC_PIVOT_TABLE!$B$4:$AO$500,10,FALSE)))</f>
        <v/>
      </c>
      <c r="AP302" s="27" t="str">
        <f>IF($A302="","",(VLOOKUP($A302,ACOUSTIC_PIVOT_TABLE!$B$4:$AO$500,11,FALSE)))</f>
        <v/>
      </c>
      <c r="AQ302" s="27" t="str">
        <f>IF($A302="","",(VLOOKUP($A302,ACOUSTIC_PIVOT_TABLE!$B$4:$AO$500,12,FALSE)))</f>
        <v/>
      </c>
      <c r="AR302" s="27" t="str">
        <f>IF($A302="","",(VLOOKUP($A302,ACOUSTIC_PIVOT_TABLE!$B$4:$AO$500,13,FALSE)))</f>
        <v/>
      </c>
      <c r="AS302" s="27" t="str">
        <f>IF($A302="","",(VLOOKUP($A302,ACOUSTIC_PIVOT_TABLE!$B$4:$AO$500,14,FALSE)))</f>
        <v/>
      </c>
      <c r="AT302" s="27" t="str">
        <f>IF($A302="","",(VLOOKUP($A302,ACOUSTIC_PIVOT_TABLE!$B$4:$AO$500,15,FALSE)))</f>
        <v/>
      </c>
      <c r="AU302" s="27" t="str">
        <f>IF($A302="","",(VLOOKUP($A302,ACOUSTIC_PIVOT_TABLE!$B$4:$AO$500,16,FALSE)))</f>
        <v/>
      </c>
      <c r="AV302" s="27" t="str">
        <f>IF($A302="","",(VLOOKUP($A302,ACOUSTIC_PIVOT_TABLE!$B$4:$AO$500,17,FALSE)))</f>
        <v/>
      </c>
      <c r="AW302" s="27" t="str">
        <f>IF($A302="","",(VLOOKUP($A302,ACOUSTIC_PIVOT_TABLE!$B$4:$AO$500,18,FALSE)))</f>
        <v/>
      </c>
      <c r="AX302" s="27" t="str">
        <f>IF($A302="","",(VLOOKUP($A302,ACOUSTIC_PIVOT_TABLE!$B$4:$AO$500,19,FALSE)))</f>
        <v/>
      </c>
      <c r="AY302" s="27" t="str">
        <f>IF($A302="","",(VLOOKUP($A302,ACOUSTIC_PIVOT_TABLE!$B$4:$AO$500,20,FALSE)))</f>
        <v/>
      </c>
      <c r="AZ302" s="27" t="str">
        <f>IF($A302="","",(VLOOKUP($A302,ACOUSTIC_PIVOT_TABLE!$B$4:$AO$500,21,FALSE)))</f>
        <v/>
      </c>
      <c r="BA302" s="27" t="str">
        <f>IF($A302="","",(VLOOKUP($A302,ACOUSTIC_PIVOT_TABLE!$B$4:$AO$500,22,FALSE)))</f>
        <v/>
      </c>
      <c r="BB302" s="27" t="str">
        <f>IF($A302="","",(VLOOKUP($A302,ACOUSTIC_PIVOT_TABLE!$B$4:$AO$500,23,FALSE)))</f>
        <v/>
      </c>
      <c r="BC302" s="27" t="str">
        <f>IF($A302="","",(VLOOKUP($A302,ACOUSTIC_PIVOT_TABLE!$B$4:$AO$500,24,FALSE)))</f>
        <v/>
      </c>
      <c r="BD302" s="27" t="str">
        <f>IF($A302="","",(VLOOKUP($A302,ACOUSTIC_PIVOT_TABLE!$B$4:$AO$500,25,FALSE)))</f>
        <v/>
      </c>
      <c r="BE302" s="27" t="str">
        <f>IF($A302="","",(VLOOKUP($A302,ACOUSTIC_PIVOT_TABLE!$B$4:$AO$500,26,FALSE)))</f>
        <v/>
      </c>
      <c r="BF302" s="27" t="str">
        <f>IF($A302="","",(VLOOKUP($A302,ACOUSTIC_PIVOT_TABLE!$B$4:$AO$500,27,FALSE)))</f>
        <v/>
      </c>
      <c r="BG302" s="27" t="str">
        <f>IF($A302="","",(VLOOKUP($A302,ACOUSTIC_PIVOT_TABLE!$B$4:$AO$500,28,FALSE)))</f>
        <v/>
      </c>
      <c r="BH302" s="27" t="str">
        <f>IF($A302="","",(VLOOKUP($A302,ACOUSTIC_PIVOT_TABLE!$B$4:$AO$500,29,FALSE)))</f>
        <v/>
      </c>
      <c r="BI302" s="27" t="str">
        <f>IF($A302="","",(VLOOKUP($A302,ACOUSTIC_PIVOT_TABLE!$B$4:$AO$500,30,FALSE)))</f>
        <v/>
      </c>
      <c r="BJ302" s="27" t="str">
        <f>IF($A302="","",(VLOOKUP($A302,ACOUSTIC_PIVOT_TABLE!$B$4:$AO$500,31,FALSE)))</f>
        <v/>
      </c>
      <c r="BK302" s="27" t="str">
        <f>IF($A302="","",(VLOOKUP($A302,ACOUSTIC_PIVOT_TABLE!$B$4:$AO$500,32,FALSE)))</f>
        <v/>
      </c>
      <c r="BL302" s="27" t="str">
        <f>IF($A302="","",(VLOOKUP($A302,ACOUSTIC_PIVOT_TABLE!$B$4:$AO$500,33,FALSE)))</f>
        <v/>
      </c>
      <c r="BM302" s="27" t="str">
        <f>IF($A302="","",(VLOOKUP($A302,ACOUSTIC_PIVOT_TABLE!$B$4:$AO$500,34,FALSE)))</f>
        <v/>
      </c>
      <c r="BN302" s="27" t="str">
        <f>IF($A302="","",(VLOOKUP($A302,ACOUSTIC_PIVOT_TABLE!$B$4:$AO$500,35,FALSE)))</f>
        <v/>
      </c>
      <c r="BO302" s="27" t="str">
        <f>IF($A302="","",(VLOOKUP($A302,ACOUSTIC_PIVOT_TABLE!$B$4:$AO$500,36,FALSE)))</f>
        <v/>
      </c>
      <c r="BP302" s="27" t="str">
        <f>IF($A302="","",(VLOOKUP($A302,ACOUSTIC_PIVOT_TABLE!$B$4:$AO$500,37,FALSE)))</f>
        <v/>
      </c>
      <c r="BQ302" s="27" t="str">
        <f>IF($A302="","",(VLOOKUP($A302,ACOUSTIC_PIVOT_TABLE!$B$4:$AO$500,38,FALSE)))</f>
        <v/>
      </c>
      <c r="BR302" s="27" t="str">
        <f>IF($A302="","",(VLOOKUP($A302,ACOUSTIC_PIVOT_TABLE!$B$4:$AO$500,39,FALSE)))</f>
        <v/>
      </c>
      <c r="BS302" s="27" t="str">
        <f>IF($A302="","",(VLOOKUP($A302,ACOUSTIC_PIVOT_TABLE!$B$4:$AO$500,40,FALSE)))</f>
        <v/>
      </c>
    </row>
    <row r="303" spans="1:71" x14ac:dyDescent="0.25">
      <c r="A303" s="1" t="str">
        <f>IF(ACOUSTIC_PIVOT_TABLE!B305 = 0, "",ACOUSTIC_PIVOT_TABLE!B305)</f>
        <v/>
      </c>
      <c r="B303" s="1" t="str">
        <f>IF($A303="","",(VLOOKUP($A303,ACOUSTICS_COMBINED!$B$3:$AQ$501,21,FALSE)))</f>
        <v/>
      </c>
      <c r="C303" s="1" t="str">
        <f>IF($A303="","",(VLOOKUP($A303,ACOUSTICS_COMBINED!$B$3:$AQ$501,22,FALSE)))</f>
        <v/>
      </c>
      <c r="D303" s="1" t="str">
        <f>IF($A303="","",(VLOOKUP($A303,ACOUSTICS_COMBINED!$B$3:$AQ$501,12,FALSE)))</f>
        <v/>
      </c>
      <c r="E303" s="1" t="str">
        <f>IF($A303="","",(VLOOKUP($A303,ACOUSTICS_COMBINED!$B$3:$AQ$501,13,FALSE)))</f>
        <v/>
      </c>
      <c r="F303" s="1" t="str">
        <f>IF($A303="","",(VLOOKUP($A303,ACOUSTICS_COMBINED!$B$3:$AQ$501,14,FALSE)))</f>
        <v/>
      </c>
      <c r="G303" s="1" t="str">
        <f>IF($A303="","",(VLOOKUP($A303,ACOUSTICS_COMBINED!$B$3:$AQ$501,23,FALSE)))</f>
        <v/>
      </c>
      <c r="H303" s="1" t="str">
        <f>IF($A303="","",(VLOOKUP($A303,ACOUSTICS_COMBINED!$B$3:$AQ$501,24,FALSE)))</f>
        <v/>
      </c>
      <c r="I303" s="1" t="str">
        <f>IF($A303="","",(VLOOKUP($A303,ACOUSTICS_COMBINED!$B$3:$AQ$501,15,FALSE)))</f>
        <v/>
      </c>
      <c r="J303" s="1" t="str">
        <f>IF($A303="","",(VLOOKUP($A303,ACOUSTICS_COMBINED!$B$3:$AQ$501,16,FALSE)))</f>
        <v/>
      </c>
      <c r="K303" s="1" t="str">
        <f>IF($A303="","",(VLOOKUP($A303,ACOUSTICS_COMBINED!$B$3:$AQ$501,17,FALSE)))</f>
        <v/>
      </c>
      <c r="L303" s="1" t="str">
        <f>IF($A303="","",(VLOOKUP($A303,ACOUSTICS_COMBINED!$B$3:$AQ$501,18,FALSE)))</f>
        <v/>
      </c>
      <c r="M303" s="1" t="str">
        <f>IF($A303="","",(VLOOKUP($A303,ACOUSTICS_COMBINED!$B$3:$AQ$501,25,FALSE)))</f>
        <v/>
      </c>
      <c r="N303" s="16" t="str">
        <f>IF($A303="","",(VLOOKUP($A303,ACOUSTICS_COMBINED!$B$3:$AQ$501,19,FALSE)))</f>
        <v/>
      </c>
      <c r="O303" s="16" t="str">
        <f>IF($A303="","",(VLOOKUP($A303,ACOUSTICS_COMBINED!$B$3:$AQ$501,20,FALSE)))</f>
        <v/>
      </c>
      <c r="P303" s="1" t="str">
        <f>IF($A303="","",(VLOOKUP($A303,ACOUSTICS_COMBINED!$B$3:$AQ$501,26,FALSE)))</f>
        <v/>
      </c>
      <c r="Q303" s="1" t="str">
        <f>IF($A303="","",(VLOOKUP($A303,ACOUSTICS_COMBINED!$B$3:$AQ$501,27,FALSE)))</f>
        <v/>
      </c>
      <c r="R303" s="1" t="str">
        <f>IF($A303="","",(VLOOKUP($A303,ACOUSTICS_COMBINED!$B$3:$AQ$501,28,FALSE)))</f>
        <v/>
      </c>
      <c r="S303" s="1" t="str">
        <f>IF($A303="","",(VLOOKUP($A303,ACOUSTICS_COMBINED!$B$3:$AQ$501,29,FALSE)))</f>
        <v/>
      </c>
      <c r="T303" s="1" t="str">
        <f>IF($A303="","",(VLOOKUP($A303,ACOUSTICS_COMBINED!$B$3:$AQ$501,30,FALSE)))</f>
        <v/>
      </c>
      <c r="U303" s="1" t="str">
        <f>IF($A303="","",(VLOOKUP($A303,ACOUSTICS_COMBINED!$B$3:$AQ$501,31,FALSE)))</f>
        <v/>
      </c>
      <c r="V303" s="1" t="str">
        <f>IF($A303="","",(VLOOKUP($A303,ACOUSTICS_COMBINED!$B$3:$AQ$501,32,FALSE)))</f>
        <v/>
      </c>
      <c r="W303" s="1" t="str">
        <f>IF($A303="","",(VLOOKUP($A303,ACOUSTICS_COMBINED!$B$3:$AQ$501,33,FALSE)))</f>
        <v/>
      </c>
      <c r="X303" s="1" t="str">
        <f>IF($A303="","",(VLOOKUP($A303,ACOUSTICS_COMBINED!$B$3:$AQ$501,34,FALSE)))</f>
        <v/>
      </c>
      <c r="Y303" s="1" t="str">
        <f>IF($A303="","",(VLOOKUP($A303,ACOUSTICS_COMBINED!$B$3:$AQ$501,35,FALSE)))</f>
        <v/>
      </c>
      <c r="Z303" s="1" t="str">
        <f>IF($A303="","",(VLOOKUP($A303,ACOUSTICS_COMBINED!$B$3:$AQ$501,36,FALSE)))</f>
        <v/>
      </c>
      <c r="AA303" s="1" t="str">
        <f>IF($A303="","",(VLOOKUP($A303,ACOUSTICS_COMBINED!$B$3:$AQ$501,37,FALSE)))</f>
        <v/>
      </c>
      <c r="AB303" s="1" t="str">
        <f>IF($A303="","",(VLOOKUP($A303,ACOUSTICS_COMBINED!$B$3:$AQ$501,38,FALSE)))</f>
        <v/>
      </c>
      <c r="AC303" s="1" t="str">
        <f>IF($A303="","",(VLOOKUP($A303,ACOUSTICS_COMBINED!$B$3:$AQ$501,39,FALSE)))</f>
        <v/>
      </c>
      <c r="AD303" s="1" t="str">
        <f>IF($A303="","",(VLOOKUP($A303,ACOUSTICS_COMBINED!$B$3:$AQ$501,40,FALSE)))</f>
        <v/>
      </c>
      <c r="AE303" s="1" t="str">
        <f>IF($A303="","",(VLOOKUP($A303,ACOUSTICS_COMBINED!$B$3:$AQ$501,41,FALSE)))</f>
        <v/>
      </c>
      <c r="AF303" s="1" t="str">
        <f>IF($A303="","",(VLOOKUP($A303,ACOUSTICS_COMBINED!$B$3:$AQ$501,42,FALSE)))</f>
        <v/>
      </c>
      <c r="AG303" s="27" t="str">
        <f>IF($A303="","",(VLOOKUP($A303,ACOUSTIC_PIVOT_TABLE!$B$4:$AO$500,2,FALSE)))</f>
        <v/>
      </c>
      <c r="AH303" s="27" t="str">
        <f>IF($A303="","",(VLOOKUP($A303,ACOUSTIC_PIVOT_TABLE!$B$4:$AO$500,3,FALSE)))</f>
        <v/>
      </c>
      <c r="AI303" s="27" t="str">
        <f>IF($A303="","",(VLOOKUP($A303,ACOUSTIC_PIVOT_TABLE!$B$4:$AO$500,4,FALSE)))</f>
        <v/>
      </c>
      <c r="AJ303" s="27" t="str">
        <f>IF($A303="","",(VLOOKUP($A303,ACOUSTIC_PIVOT_TABLE!$B$4:$AO$500,5,FALSE)))</f>
        <v/>
      </c>
      <c r="AK303" s="27" t="str">
        <f>IF($A303="","",(VLOOKUP($A303,ACOUSTIC_PIVOT_TABLE!$B$4:$AO$500,6,FALSE)))</f>
        <v/>
      </c>
      <c r="AL303" s="27" t="str">
        <f>IF($A303="","",(VLOOKUP($A303,ACOUSTIC_PIVOT_TABLE!$B$4:$AO$500,7,FALSE)))</f>
        <v/>
      </c>
      <c r="AM303" s="27" t="str">
        <f>IF($A303="","",(VLOOKUP($A303,ACOUSTIC_PIVOT_TABLE!$B$4:$AO$500,8,FALSE)))</f>
        <v/>
      </c>
      <c r="AN303" s="27" t="str">
        <f>IF($A303="","",(VLOOKUP($A303,ACOUSTIC_PIVOT_TABLE!$B$4:$AO$500,9,FALSE)))</f>
        <v/>
      </c>
      <c r="AO303" s="27" t="str">
        <f>IF($A303="","",(VLOOKUP($A303,ACOUSTIC_PIVOT_TABLE!$B$4:$AO$500,10,FALSE)))</f>
        <v/>
      </c>
      <c r="AP303" s="27" t="str">
        <f>IF($A303="","",(VLOOKUP($A303,ACOUSTIC_PIVOT_TABLE!$B$4:$AO$500,11,FALSE)))</f>
        <v/>
      </c>
      <c r="AQ303" s="27" t="str">
        <f>IF($A303="","",(VLOOKUP($A303,ACOUSTIC_PIVOT_TABLE!$B$4:$AO$500,12,FALSE)))</f>
        <v/>
      </c>
      <c r="AR303" s="27" t="str">
        <f>IF($A303="","",(VLOOKUP($A303,ACOUSTIC_PIVOT_TABLE!$B$4:$AO$500,13,FALSE)))</f>
        <v/>
      </c>
      <c r="AS303" s="27" t="str">
        <f>IF($A303="","",(VLOOKUP($A303,ACOUSTIC_PIVOT_TABLE!$B$4:$AO$500,14,FALSE)))</f>
        <v/>
      </c>
      <c r="AT303" s="27" t="str">
        <f>IF($A303="","",(VLOOKUP($A303,ACOUSTIC_PIVOT_TABLE!$B$4:$AO$500,15,FALSE)))</f>
        <v/>
      </c>
      <c r="AU303" s="27" t="str">
        <f>IF($A303="","",(VLOOKUP($A303,ACOUSTIC_PIVOT_TABLE!$B$4:$AO$500,16,FALSE)))</f>
        <v/>
      </c>
      <c r="AV303" s="27" t="str">
        <f>IF($A303="","",(VLOOKUP($A303,ACOUSTIC_PIVOT_TABLE!$B$4:$AO$500,17,FALSE)))</f>
        <v/>
      </c>
      <c r="AW303" s="27" t="str">
        <f>IF($A303="","",(VLOOKUP($A303,ACOUSTIC_PIVOT_TABLE!$B$4:$AO$500,18,FALSE)))</f>
        <v/>
      </c>
      <c r="AX303" s="27" t="str">
        <f>IF($A303="","",(VLOOKUP($A303,ACOUSTIC_PIVOT_TABLE!$B$4:$AO$500,19,FALSE)))</f>
        <v/>
      </c>
      <c r="AY303" s="27" t="str">
        <f>IF($A303="","",(VLOOKUP($A303,ACOUSTIC_PIVOT_TABLE!$B$4:$AO$500,20,FALSE)))</f>
        <v/>
      </c>
      <c r="AZ303" s="27" t="str">
        <f>IF($A303="","",(VLOOKUP($A303,ACOUSTIC_PIVOT_TABLE!$B$4:$AO$500,21,FALSE)))</f>
        <v/>
      </c>
      <c r="BA303" s="27" t="str">
        <f>IF($A303="","",(VLOOKUP($A303,ACOUSTIC_PIVOT_TABLE!$B$4:$AO$500,22,FALSE)))</f>
        <v/>
      </c>
      <c r="BB303" s="27" t="str">
        <f>IF($A303="","",(VLOOKUP($A303,ACOUSTIC_PIVOT_TABLE!$B$4:$AO$500,23,FALSE)))</f>
        <v/>
      </c>
      <c r="BC303" s="27" t="str">
        <f>IF($A303="","",(VLOOKUP($A303,ACOUSTIC_PIVOT_TABLE!$B$4:$AO$500,24,FALSE)))</f>
        <v/>
      </c>
      <c r="BD303" s="27" t="str">
        <f>IF($A303="","",(VLOOKUP($A303,ACOUSTIC_PIVOT_TABLE!$B$4:$AO$500,25,FALSE)))</f>
        <v/>
      </c>
      <c r="BE303" s="27" t="str">
        <f>IF($A303="","",(VLOOKUP($A303,ACOUSTIC_PIVOT_TABLE!$B$4:$AO$500,26,FALSE)))</f>
        <v/>
      </c>
      <c r="BF303" s="27" t="str">
        <f>IF($A303="","",(VLOOKUP($A303,ACOUSTIC_PIVOT_TABLE!$B$4:$AO$500,27,FALSE)))</f>
        <v/>
      </c>
      <c r="BG303" s="27" t="str">
        <f>IF($A303="","",(VLOOKUP($A303,ACOUSTIC_PIVOT_TABLE!$B$4:$AO$500,28,FALSE)))</f>
        <v/>
      </c>
      <c r="BH303" s="27" t="str">
        <f>IF($A303="","",(VLOOKUP($A303,ACOUSTIC_PIVOT_TABLE!$B$4:$AO$500,29,FALSE)))</f>
        <v/>
      </c>
      <c r="BI303" s="27" t="str">
        <f>IF($A303="","",(VLOOKUP($A303,ACOUSTIC_PIVOT_TABLE!$B$4:$AO$500,30,FALSE)))</f>
        <v/>
      </c>
      <c r="BJ303" s="27" t="str">
        <f>IF($A303="","",(VLOOKUP($A303,ACOUSTIC_PIVOT_TABLE!$B$4:$AO$500,31,FALSE)))</f>
        <v/>
      </c>
      <c r="BK303" s="27" t="str">
        <f>IF($A303="","",(VLOOKUP($A303,ACOUSTIC_PIVOT_TABLE!$B$4:$AO$500,32,FALSE)))</f>
        <v/>
      </c>
      <c r="BL303" s="27" t="str">
        <f>IF($A303="","",(VLOOKUP($A303,ACOUSTIC_PIVOT_TABLE!$B$4:$AO$500,33,FALSE)))</f>
        <v/>
      </c>
      <c r="BM303" s="27" t="str">
        <f>IF($A303="","",(VLOOKUP($A303,ACOUSTIC_PIVOT_TABLE!$B$4:$AO$500,34,FALSE)))</f>
        <v/>
      </c>
      <c r="BN303" s="27" t="str">
        <f>IF($A303="","",(VLOOKUP($A303,ACOUSTIC_PIVOT_TABLE!$B$4:$AO$500,35,FALSE)))</f>
        <v/>
      </c>
      <c r="BO303" s="27" t="str">
        <f>IF($A303="","",(VLOOKUP($A303,ACOUSTIC_PIVOT_TABLE!$B$4:$AO$500,36,FALSE)))</f>
        <v/>
      </c>
      <c r="BP303" s="27" t="str">
        <f>IF($A303="","",(VLOOKUP($A303,ACOUSTIC_PIVOT_TABLE!$B$4:$AO$500,37,FALSE)))</f>
        <v/>
      </c>
      <c r="BQ303" s="27" t="str">
        <f>IF($A303="","",(VLOOKUP($A303,ACOUSTIC_PIVOT_TABLE!$B$4:$AO$500,38,FALSE)))</f>
        <v/>
      </c>
      <c r="BR303" s="27" t="str">
        <f>IF($A303="","",(VLOOKUP($A303,ACOUSTIC_PIVOT_TABLE!$B$4:$AO$500,39,FALSE)))</f>
        <v/>
      </c>
      <c r="BS303" s="27" t="str">
        <f>IF($A303="","",(VLOOKUP($A303,ACOUSTIC_PIVOT_TABLE!$B$4:$AO$500,40,FALSE)))</f>
        <v/>
      </c>
    </row>
    <row r="304" spans="1:71" x14ac:dyDescent="0.25">
      <c r="A304" s="1" t="str">
        <f>IF(ACOUSTIC_PIVOT_TABLE!B306 = 0, "",ACOUSTIC_PIVOT_TABLE!B306)</f>
        <v/>
      </c>
      <c r="B304" s="1" t="str">
        <f>IF($A304="","",(VLOOKUP($A304,ACOUSTICS_COMBINED!$B$3:$AQ$501,21,FALSE)))</f>
        <v/>
      </c>
      <c r="C304" s="1" t="str">
        <f>IF($A304="","",(VLOOKUP($A304,ACOUSTICS_COMBINED!$B$3:$AQ$501,22,FALSE)))</f>
        <v/>
      </c>
      <c r="D304" s="1" t="str">
        <f>IF($A304="","",(VLOOKUP($A304,ACOUSTICS_COMBINED!$B$3:$AQ$501,12,FALSE)))</f>
        <v/>
      </c>
      <c r="E304" s="1" t="str">
        <f>IF($A304="","",(VLOOKUP($A304,ACOUSTICS_COMBINED!$B$3:$AQ$501,13,FALSE)))</f>
        <v/>
      </c>
      <c r="F304" s="1" t="str">
        <f>IF($A304="","",(VLOOKUP($A304,ACOUSTICS_COMBINED!$B$3:$AQ$501,14,FALSE)))</f>
        <v/>
      </c>
      <c r="G304" s="1" t="str">
        <f>IF($A304="","",(VLOOKUP($A304,ACOUSTICS_COMBINED!$B$3:$AQ$501,23,FALSE)))</f>
        <v/>
      </c>
      <c r="H304" s="1" t="str">
        <f>IF($A304="","",(VLOOKUP($A304,ACOUSTICS_COMBINED!$B$3:$AQ$501,24,FALSE)))</f>
        <v/>
      </c>
      <c r="I304" s="1" t="str">
        <f>IF($A304="","",(VLOOKUP($A304,ACOUSTICS_COMBINED!$B$3:$AQ$501,15,FALSE)))</f>
        <v/>
      </c>
      <c r="J304" s="1" t="str">
        <f>IF($A304="","",(VLOOKUP($A304,ACOUSTICS_COMBINED!$B$3:$AQ$501,16,FALSE)))</f>
        <v/>
      </c>
      <c r="K304" s="1" t="str">
        <f>IF($A304="","",(VLOOKUP($A304,ACOUSTICS_COMBINED!$B$3:$AQ$501,17,FALSE)))</f>
        <v/>
      </c>
      <c r="L304" s="1" t="str">
        <f>IF($A304="","",(VLOOKUP($A304,ACOUSTICS_COMBINED!$B$3:$AQ$501,18,FALSE)))</f>
        <v/>
      </c>
      <c r="M304" s="1" t="str">
        <f>IF($A304="","",(VLOOKUP($A304,ACOUSTICS_COMBINED!$B$3:$AQ$501,25,FALSE)))</f>
        <v/>
      </c>
      <c r="N304" s="16" t="str">
        <f>IF($A304="","",(VLOOKUP($A304,ACOUSTICS_COMBINED!$B$3:$AQ$501,19,FALSE)))</f>
        <v/>
      </c>
      <c r="O304" s="16" t="str">
        <f>IF($A304="","",(VLOOKUP($A304,ACOUSTICS_COMBINED!$B$3:$AQ$501,20,FALSE)))</f>
        <v/>
      </c>
      <c r="P304" s="1" t="str">
        <f>IF($A304="","",(VLOOKUP($A304,ACOUSTICS_COMBINED!$B$3:$AQ$501,26,FALSE)))</f>
        <v/>
      </c>
      <c r="Q304" s="1" t="str">
        <f>IF($A304="","",(VLOOKUP($A304,ACOUSTICS_COMBINED!$B$3:$AQ$501,27,FALSE)))</f>
        <v/>
      </c>
      <c r="R304" s="1" t="str">
        <f>IF($A304="","",(VLOOKUP($A304,ACOUSTICS_COMBINED!$B$3:$AQ$501,28,FALSE)))</f>
        <v/>
      </c>
      <c r="S304" s="1" t="str">
        <f>IF($A304="","",(VLOOKUP($A304,ACOUSTICS_COMBINED!$B$3:$AQ$501,29,FALSE)))</f>
        <v/>
      </c>
      <c r="T304" s="1" t="str">
        <f>IF($A304="","",(VLOOKUP($A304,ACOUSTICS_COMBINED!$B$3:$AQ$501,30,FALSE)))</f>
        <v/>
      </c>
      <c r="U304" s="1" t="str">
        <f>IF($A304="","",(VLOOKUP($A304,ACOUSTICS_COMBINED!$B$3:$AQ$501,31,FALSE)))</f>
        <v/>
      </c>
      <c r="V304" s="1" t="str">
        <f>IF($A304="","",(VLOOKUP($A304,ACOUSTICS_COMBINED!$B$3:$AQ$501,32,FALSE)))</f>
        <v/>
      </c>
      <c r="W304" s="1" t="str">
        <f>IF($A304="","",(VLOOKUP($A304,ACOUSTICS_COMBINED!$B$3:$AQ$501,33,FALSE)))</f>
        <v/>
      </c>
      <c r="X304" s="1" t="str">
        <f>IF($A304="","",(VLOOKUP($A304,ACOUSTICS_COMBINED!$B$3:$AQ$501,34,FALSE)))</f>
        <v/>
      </c>
      <c r="Y304" s="1" t="str">
        <f>IF($A304="","",(VLOOKUP($A304,ACOUSTICS_COMBINED!$B$3:$AQ$501,35,FALSE)))</f>
        <v/>
      </c>
      <c r="Z304" s="1" t="str">
        <f>IF($A304="","",(VLOOKUP($A304,ACOUSTICS_COMBINED!$B$3:$AQ$501,36,FALSE)))</f>
        <v/>
      </c>
      <c r="AA304" s="1" t="str">
        <f>IF($A304="","",(VLOOKUP($A304,ACOUSTICS_COMBINED!$B$3:$AQ$501,37,FALSE)))</f>
        <v/>
      </c>
      <c r="AB304" s="1" t="str">
        <f>IF($A304="","",(VLOOKUP($A304,ACOUSTICS_COMBINED!$B$3:$AQ$501,38,FALSE)))</f>
        <v/>
      </c>
      <c r="AC304" s="1" t="str">
        <f>IF($A304="","",(VLOOKUP($A304,ACOUSTICS_COMBINED!$B$3:$AQ$501,39,FALSE)))</f>
        <v/>
      </c>
      <c r="AD304" s="1" t="str">
        <f>IF($A304="","",(VLOOKUP($A304,ACOUSTICS_COMBINED!$B$3:$AQ$501,40,FALSE)))</f>
        <v/>
      </c>
      <c r="AE304" s="1" t="str">
        <f>IF($A304="","",(VLOOKUP($A304,ACOUSTICS_COMBINED!$B$3:$AQ$501,41,FALSE)))</f>
        <v/>
      </c>
      <c r="AF304" s="1" t="str">
        <f>IF($A304="","",(VLOOKUP($A304,ACOUSTICS_COMBINED!$B$3:$AQ$501,42,FALSE)))</f>
        <v/>
      </c>
      <c r="AG304" s="27" t="str">
        <f>IF($A304="","",(VLOOKUP($A304,ACOUSTIC_PIVOT_TABLE!$B$4:$AO$500,2,FALSE)))</f>
        <v/>
      </c>
      <c r="AH304" s="27" t="str">
        <f>IF($A304="","",(VLOOKUP($A304,ACOUSTIC_PIVOT_TABLE!$B$4:$AO$500,3,FALSE)))</f>
        <v/>
      </c>
      <c r="AI304" s="27" t="str">
        <f>IF($A304="","",(VLOOKUP($A304,ACOUSTIC_PIVOT_TABLE!$B$4:$AO$500,4,FALSE)))</f>
        <v/>
      </c>
      <c r="AJ304" s="27" t="str">
        <f>IF($A304="","",(VLOOKUP($A304,ACOUSTIC_PIVOT_TABLE!$B$4:$AO$500,5,FALSE)))</f>
        <v/>
      </c>
      <c r="AK304" s="27" t="str">
        <f>IF($A304="","",(VLOOKUP($A304,ACOUSTIC_PIVOT_TABLE!$B$4:$AO$500,6,FALSE)))</f>
        <v/>
      </c>
      <c r="AL304" s="27" t="str">
        <f>IF($A304="","",(VLOOKUP($A304,ACOUSTIC_PIVOT_TABLE!$B$4:$AO$500,7,FALSE)))</f>
        <v/>
      </c>
      <c r="AM304" s="27" t="str">
        <f>IF($A304="","",(VLOOKUP($A304,ACOUSTIC_PIVOT_TABLE!$B$4:$AO$500,8,FALSE)))</f>
        <v/>
      </c>
      <c r="AN304" s="27" t="str">
        <f>IF($A304="","",(VLOOKUP($A304,ACOUSTIC_PIVOT_TABLE!$B$4:$AO$500,9,FALSE)))</f>
        <v/>
      </c>
      <c r="AO304" s="27" t="str">
        <f>IF($A304="","",(VLOOKUP($A304,ACOUSTIC_PIVOT_TABLE!$B$4:$AO$500,10,FALSE)))</f>
        <v/>
      </c>
      <c r="AP304" s="27" t="str">
        <f>IF($A304="","",(VLOOKUP($A304,ACOUSTIC_PIVOT_TABLE!$B$4:$AO$500,11,FALSE)))</f>
        <v/>
      </c>
      <c r="AQ304" s="27" t="str">
        <f>IF($A304="","",(VLOOKUP($A304,ACOUSTIC_PIVOT_TABLE!$B$4:$AO$500,12,FALSE)))</f>
        <v/>
      </c>
      <c r="AR304" s="27" t="str">
        <f>IF($A304="","",(VLOOKUP($A304,ACOUSTIC_PIVOT_TABLE!$B$4:$AO$500,13,FALSE)))</f>
        <v/>
      </c>
      <c r="AS304" s="27" t="str">
        <f>IF($A304="","",(VLOOKUP($A304,ACOUSTIC_PIVOT_TABLE!$B$4:$AO$500,14,FALSE)))</f>
        <v/>
      </c>
      <c r="AT304" s="27" t="str">
        <f>IF($A304="","",(VLOOKUP($A304,ACOUSTIC_PIVOT_TABLE!$B$4:$AO$500,15,FALSE)))</f>
        <v/>
      </c>
      <c r="AU304" s="27" t="str">
        <f>IF($A304="","",(VLOOKUP($A304,ACOUSTIC_PIVOT_TABLE!$B$4:$AO$500,16,FALSE)))</f>
        <v/>
      </c>
      <c r="AV304" s="27" t="str">
        <f>IF($A304="","",(VLOOKUP($A304,ACOUSTIC_PIVOT_TABLE!$B$4:$AO$500,17,FALSE)))</f>
        <v/>
      </c>
      <c r="AW304" s="27" t="str">
        <f>IF($A304="","",(VLOOKUP($A304,ACOUSTIC_PIVOT_TABLE!$B$4:$AO$500,18,FALSE)))</f>
        <v/>
      </c>
      <c r="AX304" s="27" t="str">
        <f>IF($A304="","",(VLOOKUP($A304,ACOUSTIC_PIVOT_TABLE!$B$4:$AO$500,19,FALSE)))</f>
        <v/>
      </c>
      <c r="AY304" s="27" t="str">
        <f>IF($A304="","",(VLOOKUP($A304,ACOUSTIC_PIVOT_TABLE!$B$4:$AO$500,20,FALSE)))</f>
        <v/>
      </c>
      <c r="AZ304" s="27" t="str">
        <f>IF($A304="","",(VLOOKUP($A304,ACOUSTIC_PIVOT_TABLE!$B$4:$AO$500,21,FALSE)))</f>
        <v/>
      </c>
      <c r="BA304" s="27" t="str">
        <f>IF($A304="","",(VLOOKUP($A304,ACOUSTIC_PIVOT_TABLE!$B$4:$AO$500,22,FALSE)))</f>
        <v/>
      </c>
      <c r="BB304" s="27" t="str">
        <f>IF($A304="","",(VLOOKUP($A304,ACOUSTIC_PIVOT_TABLE!$B$4:$AO$500,23,FALSE)))</f>
        <v/>
      </c>
      <c r="BC304" s="27" t="str">
        <f>IF($A304="","",(VLOOKUP($A304,ACOUSTIC_PIVOT_TABLE!$B$4:$AO$500,24,FALSE)))</f>
        <v/>
      </c>
      <c r="BD304" s="27" t="str">
        <f>IF($A304="","",(VLOOKUP($A304,ACOUSTIC_PIVOT_TABLE!$B$4:$AO$500,25,FALSE)))</f>
        <v/>
      </c>
      <c r="BE304" s="27" t="str">
        <f>IF($A304="","",(VLOOKUP($A304,ACOUSTIC_PIVOT_TABLE!$B$4:$AO$500,26,FALSE)))</f>
        <v/>
      </c>
      <c r="BF304" s="27" t="str">
        <f>IF($A304="","",(VLOOKUP($A304,ACOUSTIC_PIVOT_TABLE!$B$4:$AO$500,27,FALSE)))</f>
        <v/>
      </c>
      <c r="BG304" s="27" t="str">
        <f>IF($A304="","",(VLOOKUP($A304,ACOUSTIC_PIVOT_TABLE!$B$4:$AO$500,28,FALSE)))</f>
        <v/>
      </c>
      <c r="BH304" s="27" t="str">
        <f>IF($A304="","",(VLOOKUP($A304,ACOUSTIC_PIVOT_TABLE!$B$4:$AO$500,29,FALSE)))</f>
        <v/>
      </c>
      <c r="BI304" s="27" t="str">
        <f>IF($A304="","",(VLOOKUP($A304,ACOUSTIC_PIVOT_TABLE!$B$4:$AO$500,30,FALSE)))</f>
        <v/>
      </c>
      <c r="BJ304" s="27" t="str">
        <f>IF($A304="","",(VLOOKUP($A304,ACOUSTIC_PIVOT_TABLE!$B$4:$AO$500,31,FALSE)))</f>
        <v/>
      </c>
      <c r="BK304" s="27" t="str">
        <f>IF($A304="","",(VLOOKUP($A304,ACOUSTIC_PIVOT_TABLE!$B$4:$AO$500,32,FALSE)))</f>
        <v/>
      </c>
      <c r="BL304" s="27" t="str">
        <f>IF($A304="","",(VLOOKUP($A304,ACOUSTIC_PIVOT_TABLE!$B$4:$AO$500,33,FALSE)))</f>
        <v/>
      </c>
      <c r="BM304" s="27" t="str">
        <f>IF($A304="","",(VLOOKUP($A304,ACOUSTIC_PIVOT_TABLE!$B$4:$AO$500,34,FALSE)))</f>
        <v/>
      </c>
      <c r="BN304" s="27" t="str">
        <f>IF($A304="","",(VLOOKUP($A304,ACOUSTIC_PIVOT_TABLE!$B$4:$AO$500,35,FALSE)))</f>
        <v/>
      </c>
      <c r="BO304" s="27" t="str">
        <f>IF($A304="","",(VLOOKUP($A304,ACOUSTIC_PIVOT_TABLE!$B$4:$AO$500,36,FALSE)))</f>
        <v/>
      </c>
      <c r="BP304" s="27" t="str">
        <f>IF($A304="","",(VLOOKUP($A304,ACOUSTIC_PIVOT_TABLE!$B$4:$AO$500,37,FALSE)))</f>
        <v/>
      </c>
      <c r="BQ304" s="27" t="str">
        <f>IF($A304="","",(VLOOKUP($A304,ACOUSTIC_PIVOT_TABLE!$B$4:$AO$500,38,FALSE)))</f>
        <v/>
      </c>
      <c r="BR304" s="27" t="str">
        <f>IF($A304="","",(VLOOKUP($A304,ACOUSTIC_PIVOT_TABLE!$B$4:$AO$500,39,FALSE)))</f>
        <v/>
      </c>
      <c r="BS304" s="27" t="str">
        <f>IF($A304="","",(VLOOKUP($A304,ACOUSTIC_PIVOT_TABLE!$B$4:$AO$500,40,FALSE)))</f>
        <v/>
      </c>
    </row>
    <row r="305" spans="1:71" x14ac:dyDescent="0.25">
      <c r="A305" s="1" t="str">
        <f>IF(ACOUSTIC_PIVOT_TABLE!B307 = 0, "",ACOUSTIC_PIVOT_TABLE!B307)</f>
        <v/>
      </c>
      <c r="B305" s="1" t="str">
        <f>IF($A305="","",(VLOOKUP($A305,ACOUSTICS_COMBINED!$B$3:$AQ$501,21,FALSE)))</f>
        <v/>
      </c>
      <c r="C305" s="1" t="str">
        <f>IF($A305="","",(VLOOKUP($A305,ACOUSTICS_COMBINED!$B$3:$AQ$501,22,FALSE)))</f>
        <v/>
      </c>
      <c r="D305" s="1" t="str">
        <f>IF($A305="","",(VLOOKUP($A305,ACOUSTICS_COMBINED!$B$3:$AQ$501,12,FALSE)))</f>
        <v/>
      </c>
      <c r="E305" s="1" t="str">
        <f>IF($A305="","",(VLOOKUP($A305,ACOUSTICS_COMBINED!$B$3:$AQ$501,13,FALSE)))</f>
        <v/>
      </c>
      <c r="F305" s="1" t="str">
        <f>IF($A305="","",(VLOOKUP($A305,ACOUSTICS_COMBINED!$B$3:$AQ$501,14,FALSE)))</f>
        <v/>
      </c>
      <c r="G305" s="1" t="str">
        <f>IF($A305="","",(VLOOKUP($A305,ACOUSTICS_COMBINED!$B$3:$AQ$501,23,FALSE)))</f>
        <v/>
      </c>
      <c r="H305" s="1" t="str">
        <f>IF($A305="","",(VLOOKUP($A305,ACOUSTICS_COMBINED!$B$3:$AQ$501,24,FALSE)))</f>
        <v/>
      </c>
      <c r="I305" s="1" t="str">
        <f>IF($A305="","",(VLOOKUP($A305,ACOUSTICS_COMBINED!$B$3:$AQ$501,15,FALSE)))</f>
        <v/>
      </c>
      <c r="J305" s="1" t="str">
        <f>IF($A305="","",(VLOOKUP($A305,ACOUSTICS_COMBINED!$B$3:$AQ$501,16,FALSE)))</f>
        <v/>
      </c>
      <c r="K305" s="1" t="str">
        <f>IF($A305="","",(VLOOKUP($A305,ACOUSTICS_COMBINED!$B$3:$AQ$501,17,FALSE)))</f>
        <v/>
      </c>
      <c r="L305" s="1" t="str">
        <f>IF($A305="","",(VLOOKUP($A305,ACOUSTICS_COMBINED!$B$3:$AQ$501,18,FALSE)))</f>
        <v/>
      </c>
      <c r="M305" s="1" t="str">
        <f>IF($A305="","",(VLOOKUP($A305,ACOUSTICS_COMBINED!$B$3:$AQ$501,25,FALSE)))</f>
        <v/>
      </c>
      <c r="N305" s="16" t="str">
        <f>IF($A305="","",(VLOOKUP($A305,ACOUSTICS_COMBINED!$B$3:$AQ$501,19,FALSE)))</f>
        <v/>
      </c>
      <c r="O305" s="16" t="str">
        <f>IF($A305="","",(VLOOKUP($A305,ACOUSTICS_COMBINED!$B$3:$AQ$501,20,FALSE)))</f>
        <v/>
      </c>
      <c r="P305" s="1" t="str">
        <f>IF($A305="","",(VLOOKUP($A305,ACOUSTICS_COMBINED!$B$3:$AQ$501,26,FALSE)))</f>
        <v/>
      </c>
      <c r="Q305" s="1" t="str">
        <f>IF($A305="","",(VLOOKUP($A305,ACOUSTICS_COMBINED!$B$3:$AQ$501,27,FALSE)))</f>
        <v/>
      </c>
      <c r="R305" s="1" t="str">
        <f>IF($A305="","",(VLOOKUP($A305,ACOUSTICS_COMBINED!$B$3:$AQ$501,28,FALSE)))</f>
        <v/>
      </c>
      <c r="S305" s="1" t="str">
        <f>IF($A305="","",(VLOOKUP($A305,ACOUSTICS_COMBINED!$B$3:$AQ$501,29,FALSE)))</f>
        <v/>
      </c>
      <c r="T305" s="1" t="str">
        <f>IF($A305="","",(VLOOKUP($A305,ACOUSTICS_COMBINED!$B$3:$AQ$501,30,FALSE)))</f>
        <v/>
      </c>
      <c r="U305" s="1" t="str">
        <f>IF($A305="","",(VLOOKUP($A305,ACOUSTICS_COMBINED!$B$3:$AQ$501,31,FALSE)))</f>
        <v/>
      </c>
      <c r="V305" s="1" t="str">
        <f>IF($A305="","",(VLOOKUP($A305,ACOUSTICS_COMBINED!$B$3:$AQ$501,32,FALSE)))</f>
        <v/>
      </c>
      <c r="W305" s="1" t="str">
        <f>IF($A305="","",(VLOOKUP($A305,ACOUSTICS_COMBINED!$B$3:$AQ$501,33,FALSE)))</f>
        <v/>
      </c>
      <c r="X305" s="1" t="str">
        <f>IF($A305="","",(VLOOKUP($A305,ACOUSTICS_COMBINED!$B$3:$AQ$501,34,FALSE)))</f>
        <v/>
      </c>
      <c r="Y305" s="1" t="str">
        <f>IF($A305="","",(VLOOKUP($A305,ACOUSTICS_COMBINED!$B$3:$AQ$501,35,FALSE)))</f>
        <v/>
      </c>
      <c r="Z305" s="1" t="str">
        <f>IF($A305="","",(VLOOKUP($A305,ACOUSTICS_COMBINED!$B$3:$AQ$501,36,FALSE)))</f>
        <v/>
      </c>
      <c r="AA305" s="1" t="str">
        <f>IF($A305="","",(VLOOKUP($A305,ACOUSTICS_COMBINED!$B$3:$AQ$501,37,FALSE)))</f>
        <v/>
      </c>
      <c r="AB305" s="1" t="str">
        <f>IF($A305="","",(VLOOKUP($A305,ACOUSTICS_COMBINED!$B$3:$AQ$501,38,FALSE)))</f>
        <v/>
      </c>
      <c r="AC305" s="1" t="str">
        <f>IF($A305="","",(VLOOKUP($A305,ACOUSTICS_COMBINED!$B$3:$AQ$501,39,FALSE)))</f>
        <v/>
      </c>
      <c r="AD305" s="1" t="str">
        <f>IF($A305="","",(VLOOKUP($A305,ACOUSTICS_COMBINED!$B$3:$AQ$501,40,FALSE)))</f>
        <v/>
      </c>
      <c r="AE305" s="1" t="str">
        <f>IF($A305="","",(VLOOKUP($A305,ACOUSTICS_COMBINED!$B$3:$AQ$501,41,FALSE)))</f>
        <v/>
      </c>
      <c r="AF305" s="1" t="str">
        <f>IF($A305="","",(VLOOKUP($A305,ACOUSTICS_COMBINED!$B$3:$AQ$501,42,FALSE)))</f>
        <v/>
      </c>
      <c r="AG305" s="27" t="str">
        <f>IF($A305="","",(VLOOKUP($A305,ACOUSTIC_PIVOT_TABLE!$B$4:$AO$500,2,FALSE)))</f>
        <v/>
      </c>
      <c r="AH305" s="27" t="str">
        <f>IF($A305="","",(VLOOKUP($A305,ACOUSTIC_PIVOT_TABLE!$B$4:$AO$500,3,FALSE)))</f>
        <v/>
      </c>
      <c r="AI305" s="27" t="str">
        <f>IF($A305="","",(VLOOKUP($A305,ACOUSTIC_PIVOT_TABLE!$B$4:$AO$500,4,FALSE)))</f>
        <v/>
      </c>
      <c r="AJ305" s="27" t="str">
        <f>IF($A305="","",(VLOOKUP($A305,ACOUSTIC_PIVOT_TABLE!$B$4:$AO$500,5,FALSE)))</f>
        <v/>
      </c>
      <c r="AK305" s="27" t="str">
        <f>IF($A305="","",(VLOOKUP($A305,ACOUSTIC_PIVOT_TABLE!$B$4:$AO$500,6,FALSE)))</f>
        <v/>
      </c>
      <c r="AL305" s="27" t="str">
        <f>IF($A305="","",(VLOOKUP($A305,ACOUSTIC_PIVOT_TABLE!$B$4:$AO$500,7,FALSE)))</f>
        <v/>
      </c>
      <c r="AM305" s="27" t="str">
        <f>IF($A305="","",(VLOOKUP($A305,ACOUSTIC_PIVOT_TABLE!$B$4:$AO$500,8,FALSE)))</f>
        <v/>
      </c>
      <c r="AN305" s="27" t="str">
        <f>IF($A305="","",(VLOOKUP($A305,ACOUSTIC_PIVOT_TABLE!$B$4:$AO$500,9,FALSE)))</f>
        <v/>
      </c>
      <c r="AO305" s="27" t="str">
        <f>IF($A305="","",(VLOOKUP($A305,ACOUSTIC_PIVOT_TABLE!$B$4:$AO$500,10,FALSE)))</f>
        <v/>
      </c>
      <c r="AP305" s="27" t="str">
        <f>IF($A305="","",(VLOOKUP($A305,ACOUSTIC_PIVOT_TABLE!$B$4:$AO$500,11,FALSE)))</f>
        <v/>
      </c>
      <c r="AQ305" s="27" t="str">
        <f>IF($A305="","",(VLOOKUP($A305,ACOUSTIC_PIVOT_TABLE!$B$4:$AO$500,12,FALSE)))</f>
        <v/>
      </c>
      <c r="AR305" s="27" t="str">
        <f>IF($A305="","",(VLOOKUP($A305,ACOUSTIC_PIVOT_TABLE!$B$4:$AO$500,13,FALSE)))</f>
        <v/>
      </c>
      <c r="AS305" s="27" t="str">
        <f>IF($A305="","",(VLOOKUP($A305,ACOUSTIC_PIVOT_TABLE!$B$4:$AO$500,14,FALSE)))</f>
        <v/>
      </c>
      <c r="AT305" s="27" t="str">
        <f>IF($A305="","",(VLOOKUP($A305,ACOUSTIC_PIVOT_TABLE!$B$4:$AO$500,15,FALSE)))</f>
        <v/>
      </c>
      <c r="AU305" s="27" t="str">
        <f>IF($A305="","",(VLOOKUP($A305,ACOUSTIC_PIVOT_TABLE!$B$4:$AO$500,16,FALSE)))</f>
        <v/>
      </c>
      <c r="AV305" s="27" t="str">
        <f>IF($A305="","",(VLOOKUP($A305,ACOUSTIC_PIVOT_TABLE!$B$4:$AO$500,17,FALSE)))</f>
        <v/>
      </c>
      <c r="AW305" s="27" t="str">
        <f>IF($A305="","",(VLOOKUP($A305,ACOUSTIC_PIVOT_TABLE!$B$4:$AO$500,18,FALSE)))</f>
        <v/>
      </c>
      <c r="AX305" s="27" t="str">
        <f>IF($A305="","",(VLOOKUP($A305,ACOUSTIC_PIVOT_TABLE!$B$4:$AO$500,19,FALSE)))</f>
        <v/>
      </c>
      <c r="AY305" s="27" t="str">
        <f>IF($A305="","",(VLOOKUP($A305,ACOUSTIC_PIVOT_TABLE!$B$4:$AO$500,20,FALSE)))</f>
        <v/>
      </c>
      <c r="AZ305" s="27" t="str">
        <f>IF($A305="","",(VLOOKUP($A305,ACOUSTIC_PIVOT_TABLE!$B$4:$AO$500,21,FALSE)))</f>
        <v/>
      </c>
      <c r="BA305" s="27" t="str">
        <f>IF($A305="","",(VLOOKUP($A305,ACOUSTIC_PIVOT_TABLE!$B$4:$AO$500,22,FALSE)))</f>
        <v/>
      </c>
      <c r="BB305" s="27" t="str">
        <f>IF($A305="","",(VLOOKUP($A305,ACOUSTIC_PIVOT_TABLE!$B$4:$AO$500,23,FALSE)))</f>
        <v/>
      </c>
      <c r="BC305" s="27" t="str">
        <f>IF($A305="","",(VLOOKUP($A305,ACOUSTIC_PIVOT_TABLE!$B$4:$AO$500,24,FALSE)))</f>
        <v/>
      </c>
      <c r="BD305" s="27" t="str">
        <f>IF($A305="","",(VLOOKUP($A305,ACOUSTIC_PIVOT_TABLE!$B$4:$AO$500,25,FALSE)))</f>
        <v/>
      </c>
      <c r="BE305" s="27" t="str">
        <f>IF($A305="","",(VLOOKUP($A305,ACOUSTIC_PIVOT_TABLE!$B$4:$AO$500,26,FALSE)))</f>
        <v/>
      </c>
      <c r="BF305" s="27" t="str">
        <f>IF($A305="","",(VLOOKUP($A305,ACOUSTIC_PIVOT_TABLE!$B$4:$AO$500,27,FALSE)))</f>
        <v/>
      </c>
      <c r="BG305" s="27" t="str">
        <f>IF($A305="","",(VLOOKUP($A305,ACOUSTIC_PIVOT_TABLE!$B$4:$AO$500,28,FALSE)))</f>
        <v/>
      </c>
      <c r="BH305" s="27" t="str">
        <f>IF($A305="","",(VLOOKUP($A305,ACOUSTIC_PIVOT_TABLE!$B$4:$AO$500,29,FALSE)))</f>
        <v/>
      </c>
      <c r="BI305" s="27" t="str">
        <f>IF($A305="","",(VLOOKUP($A305,ACOUSTIC_PIVOT_TABLE!$B$4:$AO$500,30,FALSE)))</f>
        <v/>
      </c>
      <c r="BJ305" s="27" t="str">
        <f>IF($A305="","",(VLOOKUP($A305,ACOUSTIC_PIVOT_TABLE!$B$4:$AO$500,31,FALSE)))</f>
        <v/>
      </c>
      <c r="BK305" s="27" t="str">
        <f>IF($A305="","",(VLOOKUP($A305,ACOUSTIC_PIVOT_TABLE!$B$4:$AO$500,32,FALSE)))</f>
        <v/>
      </c>
      <c r="BL305" s="27" t="str">
        <f>IF($A305="","",(VLOOKUP($A305,ACOUSTIC_PIVOT_TABLE!$B$4:$AO$500,33,FALSE)))</f>
        <v/>
      </c>
      <c r="BM305" s="27" t="str">
        <f>IF($A305="","",(VLOOKUP($A305,ACOUSTIC_PIVOT_TABLE!$B$4:$AO$500,34,FALSE)))</f>
        <v/>
      </c>
      <c r="BN305" s="27" t="str">
        <f>IF($A305="","",(VLOOKUP($A305,ACOUSTIC_PIVOT_TABLE!$B$4:$AO$500,35,FALSE)))</f>
        <v/>
      </c>
      <c r="BO305" s="27" t="str">
        <f>IF($A305="","",(VLOOKUP($A305,ACOUSTIC_PIVOT_TABLE!$B$4:$AO$500,36,FALSE)))</f>
        <v/>
      </c>
      <c r="BP305" s="27" t="str">
        <f>IF($A305="","",(VLOOKUP($A305,ACOUSTIC_PIVOT_TABLE!$B$4:$AO$500,37,FALSE)))</f>
        <v/>
      </c>
      <c r="BQ305" s="27" t="str">
        <f>IF($A305="","",(VLOOKUP($A305,ACOUSTIC_PIVOT_TABLE!$B$4:$AO$500,38,FALSE)))</f>
        <v/>
      </c>
      <c r="BR305" s="27" t="str">
        <f>IF($A305="","",(VLOOKUP($A305,ACOUSTIC_PIVOT_TABLE!$B$4:$AO$500,39,FALSE)))</f>
        <v/>
      </c>
      <c r="BS305" s="27" t="str">
        <f>IF($A305="","",(VLOOKUP($A305,ACOUSTIC_PIVOT_TABLE!$B$4:$AO$500,40,FALSE)))</f>
        <v/>
      </c>
    </row>
    <row r="306" spans="1:71" x14ac:dyDescent="0.25">
      <c r="A306" s="1" t="str">
        <f>IF(ACOUSTIC_PIVOT_TABLE!B308 = 0, "",ACOUSTIC_PIVOT_TABLE!B308)</f>
        <v/>
      </c>
      <c r="B306" s="1" t="str">
        <f>IF($A306="","",(VLOOKUP($A306,ACOUSTICS_COMBINED!$B$3:$AQ$501,21,FALSE)))</f>
        <v/>
      </c>
      <c r="C306" s="1" t="str">
        <f>IF($A306="","",(VLOOKUP($A306,ACOUSTICS_COMBINED!$B$3:$AQ$501,22,FALSE)))</f>
        <v/>
      </c>
      <c r="D306" s="1" t="str">
        <f>IF($A306="","",(VLOOKUP($A306,ACOUSTICS_COMBINED!$B$3:$AQ$501,12,FALSE)))</f>
        <v/>
      </c>
      <c r="E306" s="1" t="str">
        <f>IF($A306="","",(VLOOKUP($A306,ACOUSTICS_COMBINED!$B$3:$AQ$501,13,FALSE)))</f>
        <v/>
      </c>
      <c r="F306" s="1" t="str">
        <f>IF($A306="","",(VLOOKUP($A306,ACOUSTICS_COMBINED!$B$3:$AQ$501,14,FALSE)))</f>
        <v/>
      </c>
      <c r="G306" s="1" t="str">
        <f>IF($A306="","",(VLOOKUP($A306,ACOUSTICS_COMBINED!$B$3:$AQ$501,23,FALSE)))</f>
        <v/>
      </c>
      <c r="H306" s="1" t="str">
        <f>IF($A306="","",(VLOOKUP($A306,ACOUSTICS_COMBINED!$B$3:$AQ$501,24,FALSE)))</f>
        <v/>
      </c>
      <c r="I306" s="1" t="str">
        <f>IF($A306="","",(VLOOKUP($A306,ACOUSTICS_COMBINED!$B$3:$AQ$501,15,FALSE)))</f>
        <v/>
      </c>
      <c r="J306" s="1" t="str">
        <f>IF($A306="","",(VLOOKUP($A306,ACOUSTICS_COMBINED!$B$3:$AQ$501,16,FALSE)))</f>
        <v/>
      </c>
      <c r="K306" s="1" t="str">
        <f>IF($A306="","",(VLOOKUP($A306,ACOUSTICS_COMBINED!$B$3:$AQ$501,17,FALSE)))</f>
        <v/>
      </c>
      <c r="L306" s="1" t="str">
        <f>IF($A306="","",(VLOOKUP($A306,ACOUSTICS_COMBINED!$B$3:$AQ$501,18,FALSE)))</f>
        <v/>
      </c>
      <c r="M306" s="1" t="str">
        <f>IF($A306="","",(VLOOKUP($A306,ACOUSTICS_COMBINED!$B$3:$AQ$501,25,FALSE)))</f>
        <v/>
      </c>
      <c r="N306" s="16" t="str">
        <f>IF($A306="","",(VLOOKUP($A306,ACOUSTICS_COMBINED!$B$3:$AQ$501,19,FALSE)))</f>
        <v/>
      </c>
      <c r="O306" s="16" t="str">
        <f>IF($A306="","",(VLOOKUP($A306,ACOUSTICS_COMBINED!$B$3:$AQ$501,20,FALSE)))</f>
        <v/>
      </c>
      <c r="P306" s="1" t="str">
        <f>IF($A306="","",(VLOOKUP($A306,ACOUSTICS_COMBINED!$B$3:$AQ$501,26,FALSE)))</f>
        <v/>
      </c>
      <c r="Q306" s="1" t="str">
        <f>IF($A306="","",(VLOOKUP($A306,ACOUSTICS_COMBINED!$B$3:$AQ$501,27,FALSE)))</f>
        <v/>
      </c>
      <c r="R306" s="1" t="str">
        <f>IF($A306="","",(VLOOKUP($A306,ACOUSTICS_COMBINED!$B$3:$AQ$501,28,FALSE)))</f>
        <v/>
      </c>
      <c r="S306" s="1" t="str">
        <f>IF($A306="","",(VLOOKUP($A306,ACOUSTICS_COMBINED!$B$3:$AQ$501,29,FALSE)))</f>
        <v/>
      </c>
      <c r="T306" s="1" t="str">
        <f>IF($A306="","",(VLOOKUP($A306,ACOUSTICS_COMBINED!$B$3:$AQ$501,30,FALSE)))</f>
        <v/>
      </c>
      <c r="U306" s="1" t="str">
        <f>IF($A306="","",(VLOOKUP($A306,ACOUSTICS_COMBINED!$B$3:$AQ$501,31,FALSE)))</f>
        <v/>
      </c>
      <c r="V306" s="1" t="str">
        <f>IF($A306="","",(VLOOKUP($A306,ACOUSTICS_COMBINED!$B$3:$AQ$501,32,FALSE)))</f>
        <v/>
      </c>
      <c r="W306" s="1" t="str">
        <f>IF($A306="","",(VLOOKUP($A306,ACOUSTICS_COMBINED!$B$3:$AQ$501,33,FALSE)))</f>
        <v/>
      </c>
      <c r="X306" s="1" t="str">
        <f>IF($A306="","",(VLOOKUP($A306,ACOUSTICS_COMBINED!$B$3:$AQ$501,34,FALSE)))</f>
        <v/>
      </c>
      <c r="Y306" s="1" t="str">
        <f>IF($A306="","",(VLOOKUP($A306,ACOUSTICS_COMBINED!$B$3:$AQ$501,35,FALSE)))</f>
        <v/>
      </c>
      <c r="Z306" s="1" t="str">
        <f>IF($A306="","",(VLOOKUP($A306,ACOUSTICS_COMBINED!$B$3:$AQ$501,36,FALSE)))</f>
        <v/>
      </c>
      <c r="AA306" s="1" t="str">
        <f>IF($A306="","",(VLOOKUP($A306,ACOUSTICS_COMBINED!$B$3:$AQ$501,37,FALSE)))</f>
        <v/>
      </c>
      <c r="AB306" s="1" t="str">
        <f>IF($A306="","",(VLOOKUP($A306,ACOUSTICS_COMBINED!$B$3:$AQ$501,38,FALSE)))</f>
        <v/>
      </c>
      <c r="AC306" s="1" t="str">
        <f>IF($A306="","",(VLOOKUP($A306,ACOUSTICS_COMBINED!$B$3:$AQ$501,39,FALSE)))</f>
        <v/>
      </c>
      <c r="AD306" s="1" t="str">
        <f>IF($A306="","",(VLOOKUP($A306,ACOUSTICS_COMBINED!$B$3:$AQ$501,40,FALSE)))</f>
        <v/>
      </c>
      <c r="AE306" s="1" t="str">
        <f>IF($A306="","",(VLOOKUP($A306,ACOUSTICS_COMBINED!$B$3:$AQ$501,41,FALSE)))</f>
        <v/>
      </c>
      <c r="AF306" s="1" t="str">
        <f>IF($A306="","",(VLOOKUP($A306,ACOUSTICS_COMBINED!$B$3:$AQ$501,42,FALSE)))</f>
        <v/>
      </c>
      <c r="AG306" s="27" t="str">
        <f>IF($A306="","",(VLOOKUP($A306,ACOUSTIC_PIVOT_TABLE!$B$4:$AO$500,2,FALSE)))</f>
        <v/>
      </c>
      <c r="AH306" s="27" t="str">
        <f>IF($A306="","",(VLOOKUP($A306,ACOUSTIC_PIVOT_TABLE!$B$4:$AO$500,3,FALSE)))</f>
        <v/>
      </c>
      <c r="AI306" s="27" t="str">
        <f>IF($A306="","",(VLOOKUP($A306,ACOUSTIC_PIVOT_TABLE!$B$4:$AO$500,4,FALSE)))</f>
        <v/>
      </c>
      <c r="AJ306" s="27" t="str">
        <f>IF($A306="","",(VLOOKUP($A306,ACOUSTIC_PIVOT_TABLE!$B$4:$AO$500,5,FALSE)))</f>
        <v/>
      </c>
      <c r="AK306" s="27" t="str">
        <f>IF($A306="","",(VLOOKUP($A306,ACOUSTIC_PIVOT_TABLE!$B$4:$AO$500,6,FALSE)))</f>
        <v/>
      </c>
      <c r="AL306" s="27" t="str">
        <f>IF($A306="","",(VLOOKUP($A306,ACOUSTIC_PIVOT_TABLE!$B$4:$AO$500,7,FALSE)))</f>
        <v/>
      </c>
      <c r="AM306" s="27" t="str">
        <f>IF($A306="","",(VLOOKUP($A306,ACOUSTIC_PIVOT_TABLE!$B$4:$AO$500,8,FALSE)))</f>
        <v/>
      </c>
      <c r="AN306" s="27" t="str">
        <f>IF($A306="","",(VLOOKUP($A306,ACOUSTIC_PIVOT_TABLE!$B$4:$AO$500,9,FALSE)))</f>
        <v/>
      </c>
      <c r="AO306" s="27" t="str">
        <f>IF($A306="","",(VLOOKUP($A306,ACOUSTIC_PIVOT_TABLE!$B$4:$AO$500,10,FALSE)))</f>
        <v/>
      </c>
      <c r="AP306" s="27" t="str">
        <f>IF($A306="","",(VLOOKUP($A306,ACOUSTIC_PIVOT_TABLE!$B$4:$AO$500,11,FALSE)))</f>
        <v/>
      </c>
      <c r="AQ306" s="27" t="str">
        <f>IF($A306="","",(VLOOKUP($A306,ACOUSTIC_PIVOT_TABLE!$B$4:$AO$500,12,FALSE)))</f>
        <v/>
      </c>
      <c r="AR306" s="27" t="str">
        <f>IF($A306="","",(VLOOKUP($A306,ACOUSTIC_PIVOT_TABLE!$B$4:$AO$500,13,FALSE)))</f>
        <v/>
      </c>
      <c r="AS306" s="27" t="str">
        <f>IF($A306="","",(VLOOKUP($A306,ACOUSTIC_PIVOT_TABLE!$B$4:$AO$500,14,FALSE)))</f>
        <v/>
      </c>
      <c r="AT306" s="27" t="str">
        <f>IF($A306="","",(VLOOKUP($A306,ACOUSTIC_PIVOT_TABLE!$B$4:$AO$500,15,FALSE)))</f>
        <v/>
      </c>
      <c r="AU306" s="27" t="str">
        <f>IF($A306="","",(VLOOKUP($A306,ACOUSTIC_PIVOT_TABLE!$B$4:$AO$500,16,FALSE)))</f>
        <v/>
      </c>
      <c r="AV306" s="27" t="str">
        <f>IF($A306="","",(VLOOKUP($A306,ACOUSTIC_PIVOT_TABLE!$B$4:$AO$500,17,FALSE)))</f>
        <v/>
      </c>
      <c r="AW306" s="27" t="str">
        <f>IF($A306="","",(VLOOKUP($A306,ACOUSTIC_PIVOT_TABLE!$B$4:$AO$500,18,FALSE)))</f>
        <v/>
      </c>
      <c r="AX306" s="27" t="str">
        <f>IF($A306="","",(VLOOKUP($A306,ACOUSTIC_PIVOT_TABLE!$B$4:$AO$500,19,FALSE)))</f>
        <v/>
      </c>
      <c r="AY306" s="27" t="str">
        <f>IF($A306="","",(VLOOKUP($A306,ACOUSTIC_PIVOT_TABLE!$B$4:$AO$500,20,FALSE)))</f>
        <v/>
      </c>
      <c r="AZ306" s="27" t="str">
        <f>IF($A306="","",(VLOOKUP($A306,ACOUSTIC_PIVOT_TABLE!$B$4:$AO$500,21,FALSE)))</f>
        <v/>
      </c>
      <c r="BA306" s="27" t="str">
        <f>IF($A306="","",(VLOOKUP($A306,ACOUSTIC_PIVOT_TABLE!$B$4:$AO$500,22,FALSE)))</f>
        <v/>
      </c>
      <c r="BB306" s="27" t="str">
        <f>IF($A306="","",(VLOOKUP($A306,ACOUSTIC_PIVOT_TABLE!$B$4:$AO$500,23,FALSE)))</f>
        <v/>
      </c>
      <c r="BC306" s="27" t="str">
        <f>IF($A306="","",(VLOOKUP($A306,ACOUSTIC_PIVOT_TABLE!$B$4:$AO$500,24,FALSE)))</f>
        <v/>
      </c>
      <c r="BD306" s="27" t="str">
        <f>IF($A306="","",(VLOOKUP($A306,ACOUSTIC_PIVOT_TABLE!$B$4:$AO$500,25,FALSE)))</f>
        <v/>
      </c>
      <c r="BE306" s="27" t="str">
        <f>IF($A306="","",(VLOOKUP($A306,ACOUSTIC_PIVOT_TABLE!$B$4:$AO$500,26,FALSE)))</f>
        <v/>
      </c>
      <c r="BF306" s="27" t="str">
        <f>IF($A306="","",(VLOOKUP($A306,ACOUSTIC_PIVOT_TABLE!$B$4:$AO$500,27,FALSE)))</f>
        <v/>
      </c>
      <c r="BG306" s="27" t="str">
        <f>IF($A306="","",(VLOOKUP($A306,ACOUSTIC_PIVOT_TABLE!$B$4:$AO$500,28,FALSE)))</f>
        <v/>
      </c>
      <c r="BH306" s="27" t="str">
        <f>IF($A306="","",(VLOOKUP($A306,ACOUSTIC_PIVOT_TABLE!$B$4:$AO$500,29,FALSE)))</f>
        <v/>
      </c>
      <c r="BI306" s="27" t="str">
        <f>IF($A306="","",(VLOOKUP($A306,ACOUSTIC_PIVOT_TABLE!$B$4:$AO$500,30,FALSE)))</f>
        <v/>
      </c>
      <c r="BJ306" s="27" t="str">
        <f>IF($A306="","",(VLOOKUP($A306,ACOUSTIC_PIVOT_TABLE!$B$4:$AO$500,31,FALSE)))</f>
        <v/>
      </c>
      <c r="BK306" s="27" t="str">
        <f>IF($A306="","",(VLOOKUP($A306,ACOUSTIC_PIVOT_TABLE!$B$4:$AO$500,32,FALSE)))</f>
        <v/>
      </c>
      <c r="BL306" s="27" t="str">
        <f>IF($A306="","",(VLOOKUP($A306,ACOUSTIC_PIVOT_TABLE!$B$4:$AO$500,33,FALSE)))</f>
        <v/>
      </c>
      <c r="BM306" s="27" t="str">
        <f>IF($A306="","",(VLOOKUP($A306,ACOUSTIC_PIVOT_TABLE!$B$4:$AO$500,34,FALSE)))</f>
        <v/>
      </c>
      <c r="BN306" s="27" t="str">
        <f>IF($A306="","",(VLOOKUP($A306,ACOUSTIC_PIVOT_TABLE!$B$4:$AO$500,35,FALSE)))</f>
        <v/>
      </c>
      <c r="BO306" s="27" t="str">
        <f>IF($A306="","",(VLOOKUP($A306,ACOUSTIC_PIVOT_TABLE!$B$4:$AO$500,36,FALSE)))</f>
        <v/>
      </c>
      <c r="BP306" s="27" t="str">
        <f>IF($A306="","",(VLOOKUP($A306,ACOUSTIC_PIVOT_TABLE!$B$4:$AO$500,37,FALSE)))</f>
        <v/>
      </c>
      <c r="BQ306" s="27" t="str">
        <f>IF($A306="","",(VLOOKUP($A306,ACOUSTIC_PIVOT_TABLE!$B$4:$AO$500,38,FALSE)))</f>
        <v/>
      </c>
      <c r="BR306" s="27" t="str">
        <f>IF($A306="","",(VLOOKUP($A306,ACOUSTIC_PIVOT_TABLE!$B$4:$AO$500,39,FALSE)))</f>
        <v/>
      </c>
      <c r="BS306" s="27" t="str">
        <f>IF($A306="","",(VLOOKUP($A306,ACOUSTIC_PIVOT_TABLE!$B$4:$AO$500,40,FALSE)))</f>
        <v/>
      </c>
    </row>
    <row r="307" spans="1:71" x14ac:dyDescent="0.25">
      <c r="A307" s="1" t="str">
        <f>IF(ACOUSTIC_PIVOT_TABLE!B309 = 0, "",ACOUSTIC_PIVOT_TABLE!B309)</f>
        <v/>
      </c>
      <c r="B307" s="1" t="str">
        <f>IF($A307="","",(VLOOKUP($A307,ACOUSTICS_COMBINED!$B$3:$AQ$501,21,FALSE)))</f>
        <v/>
      </c>
      <c r="C307" s="1" t="str">
        <f>IF($A307="","",(VLOOKUP($A307,ACOUSTICS_COMBINED!$B$3:$AQ$501,22,FALSE)))</f>
        <v/>
      </c>
      <c r="D307" s="1" t="str">
        <f>IF($A307="","",(VLOOKUP($A307,ACOUSTICS_COMBINED!$B$3:$AQ$501,12,FALSE)))</f>
        <v/>
      </c>
      <c r="E307" s="1" t="str">
        <f>IF($A307="","",(VLOOKUP($A307,ACOUSTICS_COMBINED!$B$3:$AQ$501,13,FALSE)))</f>
        <v/>
      </c>
      <c r="F307" s="1" t="str">
        <f>IF($A307="","",(VLOOKUP($A307,ACOUSTICS_COMBINED!$B$3:$AQ$501,14,FALSE)))</f>
        <v/>
      </c>
      <c r="G307" s="1" t="str">
        <f>IF($A307="","",(VLOOKUP($A307,ACOUSTICS_COMBINED!$B$3:$AQ$501,23,FALSE)))</f>
        <v/>
      </c>
      <c r="H307" s="1" t="str">
        <f>IF($A307="","",(VLOOKUP($A307,ACOUSTICS_COMBINED!$B$3:$AQ$501,24,FALSE)))</f>
        <v/>
      </c>
      <c r="I307" s="1" t="str">
        <f>IF($A307="","",(VLOOKUP($A307,ACOUSTICS_COMBINED!$B$3:$AQ$501,15,FALSE)))</f>
        <v/>
      </c>
      <c r="J307" s="1" t="str">
        <f>IF($A307="","",(VLOOKUP($A307,ACOUSTICS_COMBINED!$B$3:$AQ$501,16,FALSE)))</f>
        <v/>
      </c>
      <c r="K307" s="1" t="str">
        <f>IF($A307="","",(VLOOKUP($A307,ACOUSTICS_COMBINED!$B$3:$AQ$501,17,FALSE)))</f>
        <v/>
      </c>
      <c r="L307" s="1" t="str">
        <f>IF($A307="","",(VLOOKUP($A307,ACOUSTICS_COMBINED!$B$3:$AQ$501,18,FALSE)))</f>
        <v/>
      </c>
      <c r="M307" s="1" t="str">
        <f>IF($A307="","",(VLOOKUP($A307,ACOUSTICS_COMBINED!$B$3:$AQ$501,25,FALSE)))</f>
        <v/>
      </c>
      <c r="N307" s="16" t="str">
        <f>IF($A307="","",(VLOOKUP($A307,ACOUSTICS_COMBINED!$B$3:$AQ$501,19,FALSE)))</f>
        <v/>
      </c>
      <c r="O307" s="16" t="str">
        <f>IF($A307="","",(VLOOKUP($A307,ACOUSTICS_COMBINED!$B$3:$AQ$501,20,FALSE)))</f>
        <v/>
      </c>
      <c r="P307" s="1" t="str">
        <f>IF($A307="","",(VLOOKUP($A307,ACOUSTICS_COMBINED!$B$3:$AQ$501,26,FALSE)))</f>
        <v/>
      </c>
      <c r="Q307" s="1" t="str">
        <f>IF($A307="","",(VLOOKUP($A307,ACOUSTICS_COMBINED!$B$3:$AQ$501,27,FALSE)))</f>
        <v/>
      </c>
      <c r="R307" s="1" t="str">
        <f>IF($A307="","",(VLOOKUP($A307,ACOUSTICS_COMBINED!$B$3:$AQ$501,28,FALSE)))</f>
        <v/>
      </c>
      <c r="S307" s="1" t="str">
        <f>IF($A307="","",(VLOOKUP($A307,ACOUSTICS_COMBINED!$B$3:$AQ$501,29,FALSE)))</f>
        <v/>
      </c>
      <c r="T307" s="1" t="str">
        <f>IF($A307="","",(VLOOKUP($A307,ACOUSTICS_COMBINED!$B$3:$AQ$501,30,FALSE)))</f>
        <v/>
      </c>
      <c r="U307" s="1" t="str">
        <f>IF($A307="","",(VLOOKUP($A307,ACOUSTICS_COMBINED!$B$3:$AQ$501,31,FALSE)))</f>
        <v/>
      </c>
      <c r="V307" s="1" t="str">
        <f>IF($A307="","",(VLOOKUP($A307,ACOUSTICS_COMBINED!$B$3:$AQ$501,32,FALSE)))</f>
        <v/>
      </c>
      <c r="W307" s="1" t="str">
        <f>IF($A307="","",(VLOOKUP($A307,ACOUSTICS_COMBINED!$B$3:$AQ$501,33,FALSE)))</f>
        <v/>
      </c>
      <c r="X307" s="1" t="str">
        <f>IF($A307="","",(VLOOKUP($A307,ACOUSTICS_COMBINED!$B$3:$AQ$501,34,FALSE)))</f>
        <v/>
      </c>
      <c r="Y307" s="1" t="str">
        <f>IF($A307="","",(VLOOKUP($A307,ACOUSTICS_COMBINED!$B$3:$AQ$501,35,FALSE)))</f>
        <v/>
      </c>
      <c r="Z307" s="1" t="str">
        <f>IF($A307="","",(VLOOKUP($A307,ACOUSTICS_COMBINED!$B$3:$AQ$501,36,FALSE)))</f>
        <v/>
      </c>
      <c r="AA307" s="1" t="str">
        <f>IF($A307="","",(VLOOKUP($A307,ACOUSTICS_COMBINED!$B$3:$AQ$501,37,FALSE)))</f>
        <v/>
      </c>
      <c r="AB307" s="1" t="str">
        <f>IF($A307="","",(VLOOKUP($A307,ACOUSTICS_COMBINED!$B$3:$AQ$501,38,FALSE)))</f>
        <v/>
      </c>
      <c r="AC307" s="1" t="str">
        <f>IF($A307="","",(VLOOKUP($A307,ACOUSTICS_COMBINED!$B$3:$AQ$501,39,FALSE)))</f>
        <v/>
      </c>
      <c r="AD307" s="1" t="str">
        <f>IF($A307="","",(VLOOKUP($A307,ACOUSTICS_COMBINED!$B$3:$AQ$501,40,FALSE)))</f>
        <v/>
      </c>
      <c r="AE307" s="1" t="str">
        <f>IF($A307="","",(VLOOKUP($A307,ACOUSTICS_COMBINED!$B$3:$AQ$501,41,FALSE)))</f>
        <v/>
      </c>
      <c r="AF307" s="1" t="str">
        <f>IF($A307="","",(VLOOKUP($A307,ACOUSTICS_COMBINED!$B$3:$AQ$501,42,FALSE)))</f>
        <v/>
      </c>
      <c r="AG307" s="27" t="str">
        <f>IF($A307="","",(VLOOKUP($A307,ACOUSTIC_PIVOT_TABLE!$B$4:$AO$500,2,FALSE)))</f>
        <v/>
      </c>
      <c r="AH307" s="27" t="str">
        <f>IF($A307="","",(VLOOKUP($A307,ACOUSTIC_PIVOT_TABLE!$B$4:$AO$500,3,FALSE)))</f>
        <v/>
      </c>
      <c r="AI307" s="27" t="str">
        <f>IF($A307="","",(VLOOKUP($A307,ACOUSTIC_PIVOT_TABLE!$B$4:$AO$500,4,FALSE)))</f>
        <v/>
      </c>
      <c r="AJ307" s="27" t="str">
        <f>IF($A307="","",(VLOOKUP($A307,ACOUSTIC_PIVOT_TABLE!$B$4:$AO$500,5,FALSE)))</f>
        <v/>
      </c>
      <c r="AK307" s="27" t="str">
        <f>IF($A307="","",(VLOOKUP($A307,ACOUSTIC_PIVOT_TABLE!$B$4:$AO$500,6,FALSE)))</f>
        <v/>
      </c>
      <c r="AL307" s="27" t="str">
        <f>IF($A307="","",(VLOOKUP($A307,ACOUSTIC_PIVOT_TABLE!$B$4:$AO$500,7,FALSE)))</f>
        <v/>
      </c>
      <c r="AM307" s="27" t="str">
        <f>IF($A307="","",(VLOOKUP($A307,ACOUSTIC_PIVOT_TABLE!$B$4:$AO$500,8,FALSE)))</f>
        <v/>
      </c>
      <c r="AN307" s="27" t="str">
        <f>IF($A307="","",(VLOOKUP($A307,ACOUSTIC_PIVOT_TABLE!$B$4:$AO$500,9,FALSE)))</f>
        <v/>
      </c>
      <c r="AO307" s="27" t="str">
        <f>IF($A307="","",(VLOOKUP($A307,ACOUSTIC_PIVOT_TABLE!$B$4:$AO$500,10,FALSE)))</f>
        <v/>
      </c>
      <c r="AP307" s="27" t="str">
        <f>IF($A307="","",(VLOOKUP($A307,ACOUSTIC_PIVOT_TABLE!$B$4:$AO$500,11,FALSE)))</f>
        <v/>
      </c>
      <c r="AQ307" s="27" t="str">
        <f>IF($A307="","",(VLOOKUP($A307,ACOUSTIC_PIVOT_TABLE!$B$4:$AO$500,12,FALSE)))</f>
        <v/>
      </c>
      <c r="AR307" s="27" t="str">
        <f>IF($A307="","",(VLOOKUP($A307,ACOUSTIC_PIVOT_TABLE!$B$4:$AO$500,13,FALSE)))</f>
        <v/>
      </c>
      <c r="AS307" s="27" t="str">
        <f>IF($A307="","",(VLOOKUP($A307,ACOUSTIC_PIVOT_TABLE!$B$4:$AO$500,14,FALSE)))</f>
        <v/>
      </c>
      <c r="AT307" s="27" t="str">
        <f>IF($A307="","",(VLOOKUP($A307,ACOUSTIC_PIVOT_TABLE!$B$4:$AO$500,15,FALSE)))</f>
        <v/>
      </c>
      <c r="AU307" s="27" t="str">
        <f>IF($A307="","",(VLOOKUP($A307,ACOUSTIC_PIVOT_TABLE!$B$4:$AO$500,16,FALSE)))</f>
        <v/>
      </c>
      <c r="AV307" s="27" t="str">
        <f>IF($A307="","",(VLOOKUP($A307,ACOUSTIC_PIVOT_TABLE!$B$4:$AO$500,17,FALSE)))</f>
        <v/>
      </c>
      <c r="AW307" s="27" t="str">
        <f>IF($A307="","",(VLOOKUP($A307,ACOUSTIC_PIVOT_TABLE!$B$4:$AO$500,18,FALSE)))</f>
        <v/>
      </c>
      <c r="AX307" s="27" t="str">
        <f>IF($A307="","",(VLOOKUP($A307,ACOUSTIC_PIVOT_TABLE!$B$4:$AO$500,19,FALSE)))</f>
        <v/>
      </c>
      <c r="AY307" s="27" t="str">
        <f>IF($A307="","",(VLOOKUP($A307,ACOUSTIC_PIVOT_TABLE!$B$4:$AO$500,20,FALSE)))</f>
        <v/>
      </c>
      <c r="AZ307" s="27" t="str">
        <f>IF($A307="","",(VLOOKUP($A307,ACOUSTIC_PIVOT_TABLE!$B$4:$AO$500,21,FALSE)))</f>
        <v/>
      </c>
      <c r="BA307" s="27" t="str">
        <f>IF($A307="","",(VLOOKUP($A307,ACOUSTIC_PIVOT_TABLE!$B$4:$AO$500,22,FALSE)))</f>
        <v/>
      </c>
      <c r="BB307" s="27" t="str">
        <f>IF($A307="","",(VLOOKUP($A307,ACOUSTIC_PIVOT_TABLE!$B$4:$AO$500,23,FALSE)))</f>
        <v/>
      </c>
      <c r="BC307" s="27" t="str">
        <f>IF($A307="","",(VLOOKUP($A307,ACOUSTIC_PIVOT_TABLE!$B$4:$AO$500,24,FALSE)))</f>
        <v/>
      </c>
      <c r="BD307" s="27" t="str">
        <f>IF($A307="","",(VLOOKUP($A307,ACOUSTIC_PIVOT_TABLE!$B$4:$AO$500,25,FALSE)))</f>
        <v/>
      </c>
      <c r="BE307" s="27" t="str">
        <f>IF($A307="","",(VLOOKUP($A307,ACOUSTIC_PIVOT_TABLE!$B$4:$AO$500,26,FALSE)))</f>
        <v/>
      </c>
      <c r="BF307" s="27" t="str">
        <f>IF($A307="","",(VLOOKUP($A307,ACOUSTIC_PIVOT_TABLE!$B$4:$AO$500,27,FALSE)))</f>
        <v/>
      </c>
      <c r="BG307" s="27" t="str">
        <f>IF($A307="","",(VLOOKUP($A307,ACOUSTIC_PIVOT_TABLE!$B$4:$AO$500,28,FALSE)))</f>
        <v/>
      </c>
      <c r="BH307" s="27" t="str">
        <f>IF($A307="","",(VLOOKUP($A307,ACOUSTIC_PIVOT_TABLE!$B$4:$AO$500,29,FALSE)))</f>
        <v/>
      </c>
      <c r="BI307" s="27" t="str">
        <f>IF($A307="","",(VLOOKUP($A307,ACOUSTIC_PIVOT_TABLE!$B$4:$AO$500,30,FALSE)))</f>
        <v/>
      </c>
      <c r="BJ307" s="27" t="str">
        <f>IF($A307="","",(VLOOKUP($A307,ACOUSTIC_PIVOT_TABLE!$B$4:$AO$500,31,FALSE)))</f>
        <v/>
      </c>
      <c r="BK307" s="27" t="str">
        <f>IF($A307="","",(VLOOKUP($A307,ACOUSTIC_PIVOT_TABLE!$B$4:$AO$500,32,FALSE)))</f>
        <v/>
      </c>
      <c r="BL307" s="27" t="str">
        <f>IF($A307="","",(VLOOKUP($A307,ACOUSTIC_PIVOT_TABLE!$B$4:$AO$500,33,FALSE)))</f>
        <v/>
      </c>
      <c r="BM307" s="27" t="str">
        <f>IF($A307="","",(VLOOKUP($A307,ACOUSTIC_PIVOT_TABLE!$B$4:$AO$500,34,FALSE)))</f>
        <v/>
      </c>
      <c r="BN307" s="27" t="str">
        <f>IF($A307="","",(VLOOKUP($A307,ACOUSTIC_PIVOT_TABLE!$B$4:$AO$500,35,FALSE)))</f>
        <v/>
      </c>
      <c r="BO307" s="27" t="str">
        <f>IF($A307="","",(VLOOKUP($A307,ACOUSTIC_PIVOT_TABLE!$B$4:$AO$500,36,FALSE)))</f>
        <v/>
      </c>
      <c r="BP307" s="27" t="str">
        <f>IF($A307="","",(VLOOKUP($A307,ACOUSTIC_PIVOT_TABLE!$B$4:$AO$500,37,FALSE)))</f>
        <v/>
      </c>
      <c r="BQ307" s="27" t="str">
        <f>IF($A307="","",(VLOOKUP($A307,ACOUSTIC_PIVOT_TABLE!$B$4:$AO$500,38,FALSE)))</f>
        <v/>
      </c>
      <c r="BR307" s="27" t="str">
        <f>IF($A307="","",(VLOOKUP($A307,ACOUSTIC_PIVOT_TABLE!$B$4:$AO$500,39,FALSE)))</f>
        <v/>
      </c>
      <c r="BS307" s="27" t="str">
        <f>IF($A307="","",(VLOOKUP($A307,ACOUSTIC_PIVOT_TABLE!$B$4:$AO$500,40,FALSE)))</f>
        <v/>
      </c>
    </row>
    <row r="308" spans="1:71" x14ac:dyDescent="0.25">
      <c r="A308" s="1" t="str">
        <f>IF(ACOUSTIC_PIVOT_TABLE!B310 = 0, "",ACOUSTIC_PIVOT_TABLE!B310)</f>
        <v/>
      </c>
      <c r="B308" s="1" t="str">
        <f>IF($A308="","",(VLOOKUP($A308,ACOUSTICS_COMBINED!$B$3:$AQ$501,21,FALSE)))</f>
        <v/>
      </c>
      <c r="C308" s="1" t="str">
        <f>IF($A308="","",(VLOOKUP($A308,ACOUSTICS_COMBINED!$B$3:$AQ$501,22,FALSE)))</f>
        <v/>
      </c>
      <c r="D308" s="1" t="str">
        <f>IF($A308="","",(VLOOKUP($A308,ACOUSTICS_COMBINED!$B$3:$AQ$501,12,FALSE)))</f>
        <v/>
      </c>
      <c r="E308" s="1" t="str">
        <f>IF($A308="","",(VLOOKUP($A308,ACOUSTICS_COMBINED!$B$3:$AQ$501,13,FALSE)))</f>
        <v/>
      </c>
      <c r="F308" s="1" t="str">
        <f>IF($A308="","",(VLOOKUP($A308,ACOUSTICS_COMBINED!$B$3:$AQ$501,14,FALSE)))</f>
        <v/>
      </c>
      <c r="G308" s="1" t="str">
        <f>IF($A308="","",(VLOOKUP($A308,ACOUSTICS_COMBINED!$B$3:$AQ$501,23,FALSE)))</f>
        <v/>
      </c>
      <c r="H308" s="1" t="str">
        <f>IF($A308="","",(VLOOKUP($A308,ACOUSTICS_COMBINED!$B$3:$AQ$501,24,FALSE)))</f>
        <v/>
      </c>
      <c r="I308" s="1" t="str">
        <f>IF($A308="","",(VLOOKUP($A308,ACOUSTICS_COMBINED!$B$3:$AQ$501,15,FALSE)))</f>
        <v/>
      </c>
      <c r="J308" s="1" t="str">
        <f>IF($A308="","",(VLOOKUP($A308,ACOUSTICS_COMBINED!$B$3:$AQ$501,16,FALSE)))</f>
        <v/>
      </c>
      <c r="K308" s="1" t="str">
        <f>IF($A308="","",(VLOOKUP($A308,ACOUSTICS_COMBINED!$B$3:$AQ$501,17,FALSE)))</f>
        <v/>
      </c>
      <c r="L308" s="1" t="str">
        <f>IF($A308="","",(VLOOKUP($A308,ACOUSTICS_COMBINED!$B$3:$AQ$501,18,FALSE)))</f>
        <v/>
      </c>
      <c r="M308" s="1" t="str">
        <f>IF($A308="","",(VLOOKUP($A308,ACOUSTICS_COMBINED!$B$3:$AQ$501,25,FALSE)))</f>
        <v/>
      </c>
      <c r="N308" s="16" t="str">
        <f>IF($A308="","",(VLOOKUP($A308,ACOUSTICS_COMBINED!$B$3:$AQ$501,19,FALSE)))</f>
        <v/>
      </c>
      <c r="O308" s="16" t="str">
        <f>IF($A308="","",(VLOOKUP($A308,ACOUSTICS_COMBINED!$B$3:$AQ$501,20,FALSE)))</f>
        <v/>
      </c>
      <c r="P308" s="1" t="str">
        <f>IF($A308="","",(VLOOKUP($A308,ACOUSTICS_COMBINED!$B$3:$AQ$501,26,FALSE)))</f>
        <v/>
      </c>
      <c r="Q308" s="1" t="str">
        <f>IF($A308="","",(VLOOKUP($A308,ACOUSTICS_COMBINED!$B$3:$AQ$501,27,FALSE)))</f>
        <v/>
      </c>
      <c r="R308" s="1" t="str">
        <f>IF($A308="","",(VLOOKUP($A308,ACOUSTICS_COMBINED!$B$3:$AQ$501,28,FALSE)))</f>
        <v/>
      </c>
      <c r="S308" s="1" t="str">
        <f>IF($A308="","",(VLOOKUP($A308,ACOUSTICS_COMBINED!$B$3:$AQ$501,29,FALSE)))</f>
        <v/>
      </c>
      <c r="T308" s="1" t="str">
        <f>IF($A308="","",(VLOOKUP($A308,ACOUSTICS_COMBINED!$B$3:$AQ$501,30,FALSE)))</f>
        <v/>
      </c>
      <c r="U308" s="1" t="str">
        <f>IF($A308="","",(VLOOKUP($A308,ACOUSTICS_COMBINED!$B$3:$AQ$501,31,FALSE)))</f>
        <v/>
      </c>
      <c r="V308" s="1" t="str">
        <f>IF($A308="","",(VLOOKUP($A308,ACOUSTICS_COMBINED!$B$3:$AQ$501,32,FALSE)))</f>
        <v/>
      </c>
      <c r="W308" s="1" t="str">
        <f>IF($A308="","",(VLOOKUP($A308,ACOUSTICS_COMBINED!$B$3:$AQ$501,33,FALSE)))</f>
        <v/>
      </c>
      <c r="X308" s="1" t="str">
        <f>IF($A308="","",(VLOOKUP($A308,ACOUSTICS_COMBINED!$B$3:$AQ$501,34,FALSE)))</f>
        <v/>
      </c>
      <c r="Y308" s="1" t="str">
        <f>IF($A308="","",(VLOOKUP($A308,ACOUSTICS_COMBINED!$B$3:$AQ$501,35,FALSE)))</f>
        <v/>
      </c>
      <c r="Z308" s="1" t="str">
        <f>IF($A308="","",(VLOOKUP($A308,ACOUSTICS_COMBINED!$B$3:$AQ$501,36,FALSE)))</f>
        <v/>
      </c>
      <c r="AA308" s="1" t="str">
        <f>IF($A308="","",(VLOOKUP($A308,ACOUSTICS_COMBINED!$B$3:$AQ$501,37,FALSE)))</f>
        <v/>
      </c>
      <c r="AB308" s="1" t="str">
        <f>IF($A308="","",(VLOOKUP($A308,ACOUSTICS_COMBINED!$B$3:$AQ$501,38,FALSE)))</f>
        <v/>
      </c>
      <c r="AC308" s="1" t="str">
        <f>IF($A308="","",(VLOOKUP($A308,ACOUSTICS_COMBINED!$B$3:$AQ$501,39,FALSE)))</f>
        <v/>
      </c>
      <c r="AD308" s="1" t="str">
        <f>IF($A308="","",(VLOOKUP($A308,ACOUSTICS_COMBINED!$B$3:$AQ$501,40,FALSE)))</f>
        <v/>
      </c>
      <c r="AE308" s="1" t="str">
        <f>IF($A308="","",(VLOOKUP($A308,ACOUSTICS_COMBINED!$B$3:$AQ$501,41,FALSE)))</f>
        <v/>
      </c>
      <c r="AF308" s="1" t="str">
        <f>IF($A308="","",(VLOOKUP($A308,ACOUSTICS_COMBINED!$B$3:$AQ$501,42,FALSE)))</f>
        <v/>
      </c>
      <c r="AG308" s="27" t="str">
        <f>IF($A308="","",(VLOOKUP($A308,ACOUSTIC_PIVOT_TABLE!$B$4:$AO$500,2,FALSE)))</f>
        <v/>
      </c>
      <c r="AH308" s="27" t="str">
        <f>IF($A308="","",(VLOOKUP($A308,ACOUSTIC_PIVOT_TABLE!$B$4:$AO$500,3,FALSE)))</f>
        <v/>
      </c>
      <c r="AI308" s="27" t="str">
        <f>IF($A308="","",(VLOOKUP($A308,ACOUSTIC_PIVOT_TABLE!$B$4:$AO$500,4,FALSE)))</f>
        <v/>
      </c>
      <c r="AJ308" s="27" t="str">
        <f>IF($A308="","",(VLOOKUP($A308,ACOUSTIC_PIVOT_TABLE!$B$4:$AO$500,5,FALSE)))</f>
        <v/>
      </c>
      <c r="AK308" s="27" t="str">
        <f>IF($A308="","",(VLOOKUP($A308,ACOUSTIC_PIVOT_TABLE!$B$4:$AO$500,6,FALSE)))</f>
        <v/>
      </c>
      <c r="AL308" s="27" t="str">
        <f>IF($A308="","",(VLOOKUP($A308,ACOUSTIC_PIVOT_TABLE!$B$4:$AO$500,7,FALSE)))</f>
        <v/>
      </c>
      <c r="AM308" s="27" t="str">
        <f>IF($A308="","",(VLOOKUP($A308,ACOUSTIC_PIVOT_TABLE!$B$4:$AO$500,8,FALSE)))</f>
        <v/>
      </c>
      <c r="AN308" s="27" t="str">
        <f>IF($A308="","",(VLOOKUP($A308,ACOUSTIC_PIVOT_TABLE!$B$4:$AO$500,9,FALSE)))</f>
        <v/>
      </c>
      <c r="AO308" s="27" t="str">
        <f>IF($A308="","",(VLOOKUP($A308,ACOUSTIC_PIVOT_TABLE!$B$4:$AO$500,10,FALSE)))</f>
        <v/>
      </c>
      <c r="AP308" s="27" t="str">
        <f>IF($A308="","",(VLOOKUP($A308,ACOUSTIC_PIVOT_TABLE!$B$4:$AO$500,11,FALSE)))</f>
        <v/>
      </c>
      <c r="AQ308" s="27" t="str">
        <f>IF($A308="","",(VLOOKUP($A308,ACOUSTIC_PIVOT_TABLE!$B$4:$AO$500,12,FALSE)))</f>
        <v/>
      </c>
      <c r="AR308" s="27" t="str">
        <f>IF($A308="","",(VLOOKUP($A308,ACOUSTIC_PIVOT_TABLE!$B$4:$AO$500,13,FALSE)))</f>
        <v/>
      </c>
      <c r="AS308" s="27" t="str">
        <f>IF($A308="","",(VLOOKUP($A308,ACOUSTIC_PIVOT_TABLE!$B$4:$AO$500,14,FALSE)))</f>
        <v/>
      </c>
      <c r="AT308" s="27" t="str">
        <f>IF($A308="","",(VLOOKUP($A308,ACOUSTIC_PIVOT_TABLE!$B$4:$AO$500,15,FALSE)))</f>
        <v/>
      </c>
      <c r="AU308" s="27" t="str">
        <f>IF($A308="","",(VLOOKUP($A308,ACOUSTIC_PIVOT_TABLE!$B$4:$AO$500,16,FALSE)))</f>
        <v/>
      </c>
      <c r="AV308" s="27" t="str">
        <f>IF($A308="","",(VLOOKUP($A308,ACOUSTIC_PIVOT_TABLE!$B$4:$AO$500,17,FALSE)))</f>
        <v/>
      </c>
      <c r="AW308" s="27" t="str">
        <f>IF($A308="","",(VLOOKUP($A308,ACOUSTIC_PIVOT_TABLE!$B$4:$AO$500,18,FALSE)))</f>
        <v/>
      </c>
      <c r="AX308" s="27" t="str">
        <f>IF($A308="","",(VLOOKUP($A308,ACOUSTIC_PIVOT_TABLE!$B$4:$AO$500,19,FALSE)))</f>
        <v/>
      </c>
      <c r="AY308" s="27" t="str">
        <f>IF($A308="","",(VLOOKUP($A308,ACOUSTIC_PIVOT_TABLE!$B$4:$AO$500,20,FALSE)))</f>
        <v/>
      </c>
      <c r="AZ308" s="27" t="str">
        <f>IF($A308="","",(VLOOKUP($A308,ACOUSTIC_PIVOT_TABLE!$B$4:$AO$500,21,FALSE)))</f>
        <v/>
      </c>
      <c r="BA308" s="27" t="str">
        <f>IF($A308="","",(VLOOKUP($A308,ACOUSTIC_PIVOT_TABLE!$B$4:$AO$500,22,FALSE)))</f>
        <v/>
      </c>
      <c r="BB308" s="27" t="str">
        <f>IF($A308="","",(VLOOKUP($A308,ACOUSTIC_PIVOT_TABLE!$B$4:$AO$500,23,FALSE)))</f>
        <v/>
      </c>
      <c r="BC308" s="27" t="str">
        <f>IF($A308="","",(VLOOKUP($A308,ACOUSTIC_PIVOT_TABLE!$B$4:$AO$500,24,FALSE)))</f>
        <v/>
      </c>
      <c r="BD308" s="27" t="str">
        <f>IF($A308="","",(VLOOKUP($A308,ACOUSTIC_PIVOT_TABLE!$B$4:$AO$500,25,FALSE)))</f>
        <v/>
      </c>
      <c r="BE308" s="27" t="str">
        <f>IF($A308="","",(VLOOKUP($A308,ACOUSTIC_PIVOT_TABLE!$B$4:$AO$500,26,FALSE)))</f>
        <v/>
      </c>
      <c r="BF308" s="27" t="str">
        <f>IF($A308="","",(VLOOKUP($A308,ACOUSTIC_PIVOT_TABLE!$B$4:$AO$500,27,FALSE)))</f>
        <v/>
      </c>
      <c r="BG308" s="27" t="str">
        <f>IF($A308="","",(VLOOKUP($A308,ACOUSTIC_PIVOT_TABLE!$B$4:$AO$500,28,FALSE)))</f>
        <v/>
      </c>
      <c r="BH308" s="27" t="str">
        <f>IF($A308="","",(VLOOKUP($A308,ACOUSTIC_PIVOT_TABLE!$B$4:$AO$500,29,FALSE)))</f>
        <v/>
      </c>
      <c r="BI308" s="27" t="str">
        <f>IF($A308="","",(VLOOKUP($A308,ACOUSTIC_PIVOT_TABLE!$B$4:$AO$500,30,FALSE)))</f>
        <v/>
      </c>
      <c r="BJ308" s="27" t="str">
        <f>IF($A308="","",(VLOOKUP($A308,ACOUSTIC_PIVOT_TABLE!$B$4:$AO$500,31,FALSE)))</f>
        <v/>
      </c>
      <c r="BK308" s="27" t="str">
        <f>IF($A308="","",(VLOOKUP($A308,ACOUSTIC_PIVOT_TABLE!$B$4:$AO$500,32,FALSE)))</f>
        <v/>
      </c>
      <c r="BL308" s="27" t="str">
        <f>IF($A308="","",(VLOOKUP($A308,ACOUSTIC_PIVOT_TABLE!$B$4:$AO$500,33,FALSE)))</f>
        <v/>
      </c>
      <c r="BM308" s="27" t="str">
        <f>IF($A308="","",(VLOOKUP($A308,ACOUSTIC_PIVOT_TABLE!$B$4:$AO$500,34,FALSE)))</f>
        <v/>
      </c>
      <c r="BN308" s="27" t="str">
        <f>IF($A308="","",(VLOOKUP($A308,ACOUSTIC_PIVOT_TABLE!$B$4:$AO$500,35,FALSE)))</f>
        <v/>
      </c>
      <c r="BO308" s="27" t="str">
        <f>IF($A308="","",(VLOOKUP($A308,ACOUSTIC_PIVOT_TABLE!$B$4:$AO$500,36,FALSE)))</f>
        <v/>
      </c>
      <c r="BP308" s="27" t="str">
        <f>IF($A308="","",(VLOOKUP($A308,ACOUSTIC_PIVOT_TABLE!$B$4:$AO$500,37,FALSE)))</f>
        <v/>
      </c>
      <c r="BQ308" s="27" t="str">
        <f>IF($A308="","",(VLOOKUP($A308,ACOUSTIC_PIVOT_TABLE!$B$4:$AO$500,38,FALSE)))</f>
        <v/>
      </c>
      <c r="BR308" s="27" t="str">
        <f>IF($A308="","",(VLOOKUP($A308,ACOUSTIC_PIVOT_TABLE!$B$4:$AO$500,39,FALSE)))</f>
        <v/>
      </c>
      <c r="BS308" s="27" t="str">
        <f>IF($A308="","",(VLOOKUP($A308,ACOUSTIC_PIVOT_TABLE!$B$4:$AO$500,40,FALSE)))</f>
        <v/>
      </c>
    </row>
    <row r="309" spans="1:71" x14ac:dyDescent="0.25">
      <c r="A309" s="1" t="str">
        <f>IF(ACOUSTIC_PIVOT_TABLE!B311 = 0, "",ACOUSTIC_PIVOT_TABLE!B311)</f>
        <v/>
      </c>
      <c r="B309" s="1" t="str">
        <f>IF($A309="","",(VLOOKUP($A309,ACOUSTICS_COMBINED!$B$3:$AQ$501,21,FALSE)))</f>
        <v/>
      </c>
      <c r="C309" s="1" t="str">
        <f>IF($A309="","",(VLOOKUP($A309,ACOUSTICS_COMBINED!$B$3:$AQ$501,22,FALSE)))</f>
        <v/>
      </c>
      <c r="D309" s="1" t="str">
        <f>IF($A309="","",(VLOOKUP($A309,ACOUSTICS_COMBINED!$B$3:$AQ$501,12,FALSE)))</f>
        <v/>
      </c>
      <c r="E309" s="1" t="str">
        <f>IF($A309="","",(VLOOKUP($A309,ACOUSTICS_COMBINED!$B$3:$AQ$501,13,FALSE)))</f>
        <v/>
      </c>
      <c r="F309" s="1" t="str">
        <f>IF($A309="","",(VLOOKUP($A309,ACOUSTICS_COMBINED!$B$3:$AQ$501,14,FALSE)))</f>
        <v/>
      </c>
      <c r="G309" s="1" t="str">
        <f>IF($A309="","",(VLOOKUP($A309,ACOUSTICS_COMBINED!$B$3:$AQ$501,23,FALSE)))</f>
        <v/>
      </c>
      <c r="H309" s="1" t="str">
        <f>IF($A309="","",(VLOOKUP($A309,ACOUSTICS_COMBINED!$B$3:$AQ$501,24,FALSE)))</f>
        <v/>
      </c>
      <c r="I309" s="1" t="str">
        <f>IF($A309="","",(VLOOKUP($A309,ACOUSTICS_COMBINED!$B$3:$AQ$501,15,FALSE)))</f>
        <v/>
      </c>
      <c r="J309" s="1" t="str">
        <f>IF($A309="","",(VLOOKUP($A309,ACOUSTICS_COMBINED!$B$3:$AQ$501,16,FALSE)))</f>
        <v/>
      </c>
      <c r="K309" s="1" t="str">
        <f>IF($A309="","",(VLOOKUP($A309,ACOUSTICS_COMBINED!$B$3:$AQ$501,17,FALSE)))</f>
        <v/>
      </c>
      <c r="L309" s="1" t="str">
        <f>IF($A309="","",(VLOOKUP($A309,ACOUSTICS_COMBINED!$B$3:$AQ$501,18,FALSE)))</f>
        <v/>
      </c>
      <c r="M309" s="1" t="str">
        <f>IF($A309="","",(VLOOKUP($A309,ACOUSTICS_COMBINED!$B$3:$AQ$501,25,FALSE)))</f>
        <v/>
      </c>
      <c r="N309" s="16" t="str">
        <f>IF($A309="","",(VLOOKUP($A309,ACOUSTICS_COMBINED!$B$3:$AQ$501,19,FALSE)))</f>
        <v/>
      </c>
      <c r="O309" s="16" t="str">
        <f>IF($A309="","",(VLOOKUP($A309,ACOUSTICS_COMBINED!$B$3:$AQ$501,20,FALSE)))</f>
        <v/>
      </c>
      <c r="P309" s="1" t="str">
        <f>IF($A309="","",(VLOOKUP($A309,ACOUSTICS_COMBINED!$B$3:$AQ$501,26,FALSE)))</f>
        <v/>
      </c>
      <c r="Q309" s="1" t="str">
        <f>IF($A309="","",(VLOOKUP($A309,ACOUSTICS_COMBINED!$B$3:$AQ$501,27,FALSE)))</f>
        <v/>
      </c>
      <c r="R309" s="1" t="str">
        <f>IF($A309="","",(VLOOKUP($A309,ACOUSTICS_COMBINED!$B$3:$AQ$501,28,FALSE)))</f>
        <v/>
      </c>
      <c r="S309" s="1" t="str">
        <f>IF($A309="","",(VLOOKUP($A309,ACOUSTICS_COMBINED!$B$3:$AQ$501,29,FALSE)))</f>
        <v/>
      </c>
      <c r="T309" s="1" t="str">
        <f>IF($A309="","",(VLOOKUP($A309,ACOUSTICS_COMBINED!$B$3:$AQ$501,30,FALSE)))</f>
        <v/>
      </c>
      <c r="U309" s="1" t="str">
        <f>IF($A309="","",(VLOOKUP($A309,ACOUSTICS_COMBINED!$B$3:$AQ$501,31,FALSE)))</f>
        <v/>
      </c>
      <c r="V309" s="1" t="str">
        <f>IF($A309="","",(VLOOKUP($A309,ACOUSTICS_COMBINED!$B$3:$AQ$501,32,FALSE)))</f>
        <v/>
      </c>
      <c r="W309" s="1" t="str">
        <f>IF($A309="","",(VLOOKUP($A309,ACOUSTICS_COMBINED!$B$3:$AQ$501,33,FALSE)))</f>
        <v/>
      </c>
      <c r="X309" s="1" t="str">
        <f>IF($A309="","",(VLOOKUP($A309,ACOUSTICS_COMBINED!$B$3:$AQ$501,34,FALSE)))</f>
        <v/>
      </c>
      <c r="Y309" s="1" t="str">
        <f>IF($A309="","",(VLOOKUP($A309,ACOUSTICS_COMBINED!$B$3:$AQ$501,35,FALSE)))</f>
        <v/>
      </c>
      <c r="Z309" s="1" t="str">
        <f>IF($A309="","",(VLOOKUP($A309,ACOUSTICS_COMBINED!$B$3:$AQ$501,36,FALSE)))</f>
        <v/>
      </c>
      <c r="AA309" s="1" t="str">
        <f>IF($A309="","",(VLOOKUP($A309,ACOUSTICS_COMBINED!$B$3:$AQ$501,37,FALSE)))</f>
        <v/>
      </c>
      <c r="AB309" s="1" t="str">
        <f>IF($A309="","",(VLOOKUP($A309,ACOUSTICS_COMBINED!$B$3:$AQ$501,38,FALSE)))</f>
        <v/>
      </c>
      <c r="AC309" s="1" t="str">
        <f>IF($A309="","",(VLOOKUP($A309,ACOUSTICS_COMBINED!$B$3:$AQ$501,39,FALSE)))</f>
        <v/>
      </c>
      <c r="AD309" s="1" t="str">
        <f>IF($A309="","",(VLOOKUP($A309,ACOUSTICS_COMBINED!$B$3:$AQ$501,40,FALSE)))</f>
        <v/>
      </c>
      <c r="AE309" s="1" t="str">
        <f>IF($A309="","",(VLOOKUP($A309,ACOUSTICS_COMBINED!$B$3:$AQ$501,41,FALSE)))</f>
        <v/>
      </c>
      <c r="AF309" s="1" t="str">
        <f>IF($A309="","",(VLOOKUP($A309,ACOUSTICS_COMBINED!$B$3:$AQ$501,42,FALSE)))</f>
        <v/>
      </c>
      <c r="AG309" s="27" t="str">
        <f>IF($A309="","",(VLOOKUP($A309,ACOUSTIC_PIVOT_TABLE!$B$4:$AO$500,2,FALSE)))</f>
        <v/>
      </c>
      <c r="AH309" s="27" t="str">
        <f>IF($A309="","",(VLOOKUP($A309,ACOUSTIC_PIVOT_TABLE!$B$4:$AO$500,3,FALSE)))</f>
        <v/>
      </c>
      <c r="AI309" s="27" t="str">
        <f>IF($A309="","",(VLOOKUP($A309,ACOUSTIC_PIVOT_TABLE!$B$4:$AO$500,4,FALSE)))</f>
        <v/>
      </c>
      <c r="AJ309" s="27" t="str">
        <f>IF($A309="","",(VLOOKUP($A309,ACOUSTIC_PIVOT_TABLE!$B$4:$AO$500,5,FALSE)))</f>
        <v/>
      </c>
      <c r="AK309" s="27" t="str">
        <f>IF($A309="","",(VLOOKUP($A309,ACOUSTIC_PIVOT_TABLE!$B$4:$AO$500,6,FALSE)))</f>
        <v/>
      </c>
      <c r="AL309" s="27" t="str">
        <f>IF($A309="","",(VLOOKUP($A309,ACOUSTIC_PIVOT_TABLE!$B$4:$AO$500,7,FALSE)))</f>
        <v/>
      </c>
      <c r="AM309" s="27" t="str">
        <f>IF($A309="","",(VLOOKUP($A309,ACOUSTIC_PIVOT_TABLE!$B$4:$AO$500,8,FALSE)))</f>
        <v/>
      </c>
      <c r="AN309" s="27" t="str">
        <f>IF($A309="","",(VLOOKUP($A309,ACOUSTIC_PIVOT_TABLE!$B$4:$AO$500,9,FALSE)))</f>
        <v/>
      </c>
      <c r="AO309" s="27" t="str">
        <f>IF($A309="","",(VLOOKUP($A309,ACOUSTIC_PIVOT_TABLE!$B$4:$AO$500,10,FALSE)))</f>
        <v/>
      </c>
      <c r="AP309" s="27" t="str">
        <f>IF($A309="","",(VLOOKUP($A309,ACOUSTIC_PIVOT_TABLE!$B$4:$AO$500,11,FALSE)))</f>
        <v/>
      </c>
      <c r="AQ309" s="27" t="str">
        <f>IF($A309="","",(VLOOKUP($A309,ACOUSTIC_PIVOT_TABLE!$B$4:$AO$500,12,FALSE)))</f>
        <v/>
      </c>
      <c r="AR309" s="27" t="str">
        <f>IF($A309="","",(VLOOKUP($A309,ACOUSTIC_PIVOT_TABLE!$B$4:$AO$500,13,FALSE)))</f>
        <v/>
      </c>
      <c r="AS309" s="27" t="str">
        <f>IF($A309="","",(VLOOKUP($A309,ACOUSTIC_PIVOT_TABLE!$B$4:$AO$500,14,FALSE)))</f>
        <v/>
      </c>
      <c r="AT309" s="27" t="str">
        <f>IF($A309="","",(VLOOKUP($A309,ACOUSTIC_PIVOT_TABLE!$B$4:$AO$500,15,FALSE)))</f>
        <v/>
      </c>
      <c r="AU309" s="27" t="str">
        <f>IF($A309="","",(VLOOKUP($A309,ACOUSTIC_PIVOT_TABLE!$B$4:$AO$500,16,FALSE)))</f>
        <v/>
      </c>
      <c r="AV309" s="27" t="str">
        <f>IF($A309="","",(VLOOKUP($A309,ACOUSTIC_PIVOT_TABLE!$B$4:$AO$500,17,FALSE)))</f>
        <v/>
      </c>
      <c r="AW309" s="27" t="str">
        <f>IF($A309="","",(VLOOKUP($A309,ACOUSTIC_PIVOT_TABLE!$B$4:$AO$500,18,FALSE)))</f>
        <v/>
      </c>
      <c r="AX309" s="27" t="str">
        <f>IF($A309="","",(VLOOKUP($A309,ACOUSTIC_PIVOT_TABLE!$B$4:$AO$500,19,FALSE)))</f>
        <v/>
      </c>
      <c r="AY309" s="27" t="str">
        <f>IF($A309="","",(VLOOKUP($A309,ACOUSTIC_PIVOT_TABLE!$B$4:$AO$500,20,FALSE)))</f>
        <v/>
      </c>
      <c r="AZ309" s="27" t="str">
        <f>IF($A309="","",(VLOOKUP($A309,ACOUSTIC_PIVOT_TABLE!$B$4:$AO$500,21,FALSE)))</f>
        <v/>
      </c>
      <c r="BA309" s="27" t="str">
        <f>IF($A309="","",(VLOOKUP($A309,ACOUSTIC_PIVOT_TABLE!$B$4:$AO$500,22,FALSE)))</f>
        <v/>
      </c>
      <c r="BB309" s="27" t="str">
        <f>IF($A309="","",(VLOOKUP($A309,ACOUSTIC_PIVOT_TABLE!$B$4:$AO$500,23,FALSE)))</f>
        <v/>
      </c>
      <c r="BC309" s="27" t="str">
        <f>IF($A309="","",(VLOOKUP($A309,ACOUSTIC_PIVOT_TABLE!$B$4:$AO$500,24,FALSE)))</f>
        <v/>
      </c>
      <c r="BD309" s="27" t="str">
        <f>IF($A309="","",(VLOOKUP($A309,ACOUSTIC_PIVOT_TABLE!$B$4:$AO$500,25,FALSE)))</f>
        <v/>
      </c>
      <c r="BE309" s="27" t="str">
        <f>IF($A309="","",(VLOOKUP($A309,ACOUSTIC_PIVOT_TABLE!$B$4:$AO$500,26,FALSE)))</f>
        <v/>
      </c>
      <c r="BF309" s="27" t="str">
        <f>IF($A309="","",(VLOOKUP($A309,ACOUSTIC_PIVOT_TABLE!$B$4:$AO$500,27,FALSE)))</f>
        <v/>
      </c>
      <c r="BG309" s="27" t="str">
        <f>IF($A309="","",(VLOOKUP($A309,ACOUSTIC_PIVOT_TABLE!$B$4:$AO$500,28,FALSE)))</f>
        <v/>
      </c>
      <c r="BH309" s="27" t="str">
        <f>IF($A309="","",(VLOOKUP($A309,ACOUSTIC_PIVOT_TABLE!$B$4:$AO$500,29,FALSE)))</f>
        <v/>
      </c>
      <c r="BI309" s="27" t="str">
        <f>IF($A309="","",(VLOOKUP($A309,ACOUSTIC_PIVOT_TABLE!$B$4:$AO$500,30,FALSE)))</f>
        <v/>
      </c>
      <c r="BJ309" s="27" t="str">
        <f>IF($A309="","",(VLOOKUP($A309,ACOUSTIC_PIVOT_TABLE!$B$4:$AO$500,31,FALSE)))</f>
        <v/>
      </c>
      <c r="BK309" s="27" t="str">
        <f>IF($A309="","",(VLOOKUP($A309,ACOUSTIC_PIVOT_TABLE!$B$4:$AO$500,32,FALSE)))</f>
        <v/>
      </c>
      <c r="BL309" s="27" t="str">
        <f>IF($A309="","",(VLOOKUP($A309,ACOUSTIC_PIVOT_TABLE!$B$4:$AO$500,33,FALSE)))</f>
        <v/>
      </c>
      <c r="BM309" s="27" t="str">
        <f>IF($A309="","",(VLOOKUP($A309,ACOUSTIC_PIVOT_TABLE!$B$4:$AO$500,34,FALSE)))</f>
        <v/>
      </c>
      <c r="BN309" s="27" t="str">
        <f>IF($A309="","",(VLOOKUP($A309,ACOUSTIC_PIVOT_TABLE!$B$4:$AO$500,35,FALSE)))</f>
        <v/>
      </c>
      <c r="BO309" s="27" t="str">
        <f>IF($A309="","",(VLOOKUP($A309,ACOUSTIC_PIVOT_TABLE!$B$4:$AO$500,36,FALSE)))</f>
        <v/>
      </c>
      <c r="BP309" s="27" t="str">
        <f>IF($A309="","",(VLOOKUP($A309,ACOUSTIC_PIVOT_TABLE!$B$4:$AO$500,37,FALSE)))</f>
        <v/>
      </c>
      <c r="BQ309" s="27" t="str">
        <f>IF($A309="","",(VLOOKUP($A309,ACOUSTIC_PIVOT_TABLE!$B$4:$AO$500,38,FALSE)))</f>
        <v/>
      </c>
      <c r="BR309" s="27" t="str">
        <f>IF($A309="","",(VLOOKUP($A309,ACOUSTIC_PIVOT_TABLE!$B$4:$AO$500,39,FALSE)))</f>
        <v/>
      </c>
      <c r="BS309" s="27" t="str">
        <f>IF($A309="","",(VLOOKUP($A309,ACOUSTIC_PIVOT_TABLE!$B$4:$AO$500,40,FALSE)))</f>
        <v/>
      </c>
    </row>
    <row r="310" spans="1:71" x14ac:dyDescent="0.25">
      <c r="A310" s="1" t="str">
        <f>IF(ACOUSTIC_PIVOT_TABLE!B312 = 0, "",ACOUSTIC_PIVOT_TABLE!B312)</f>
        <v/>
      </c>
      <c r="B310" s="1" t="str">
        <f>IF($A310="","",(VLOOKUP($A310,ACOUSTICS_COMBINED!$B$3:$AQ$501,21,FALSE)))</f>
        <v/>
      </c>
      <c r="C310" s="1" t="str">
        <f>IF($A310="","",(VLOOKUP($A310,ACOUSTICS_COMBINED!$B$3:$AQ$501,22,FALSE)))</f>
        <v/>
      </c>
      <c r="D310" s="1" t="str">
        <f>IF($A310="","",(VLOOKUP($A310,ACOUSTICS_COMBINED!$B$3:$AQ$501,12,FALSE)))</f>
        <v/>
      </c>
      <c r="E310" s="1" t="str">
        <f>IF($A310="","",(VLOOKUP($A310,ACOUSTICS_COMBINED!$B$3:$AQ$501,13,FALSE)))</f>
        <v/>
      </c>
      <c r="F310" s="1" t="str">
        <f>IF($A310="","",(VLOOKUP($A310,ACOUSTICS_COMBINED!$B$3:$AQ$501,14,FALSE)))</f>
        <v/>
      </c>
      <c r="G310" s="1" t="str">
        <f>IF($A310="","",(VLOOKUP($A310,ACOUSTICS_COMBINED!$B$3:$AQ$501,23,FALSE)))</f>
        <v/>
      </c>
      <c r="H310" s="1" t="str">
        <f>IF($A310="","",(VLOOKUP($A310,ACOUSTICS_COMBINED!$B$3:$AQ$501,24,FALSE)))</f>
        <v/>
      </c>
      <c r="I310" s="1" t="str">
        <f>IF($A310="","",(VLOOKUP($A310,ACOUSTICS_COMBINED!$B$3:$AQ$501,15,FALSE)))</f>
        <v/>
      </c>
      <c r="J310" s="1" t="str">
        <f>IF($A310="","",(VLOOKUP($A310,ACOUSTICS_COMBINED!$B$3:$AQ$501,16,FALSE)))</f>
        <v/>
      </c>
      <c r="K310" s="1" t="str">
        <f>IF($A310="","",(VLOOKUP($A310,ACOUSTICS_COMBINED!$B$3:$AQ$501,17,FALSE)))</f>
        <v/>
      </c>
      <c r="L310" s="1" t="str">
        <f>IF($A310="","",(VLOOKUP($A310,ACOUSTICS_COMBINED!$B$3:$AQ$501,18,FALSE)))</f>
        <v/>
      </c>
      <c r="M310" s="1" t="str">
        <f>IF($A310="","",(VLOOKUP($A310,ACOUSTICS_COMBINED!$B$3:$AQ$501,25,FALSE)))</f>
        <v/>
      </c>
      <c r="N310" s="16" t="str">
        <f>IF($A310="","",(VLOOKUP($A310,ACOUSTICS_COMBINED!$B$3:$AQ$501,19,FALSE)))</f>
        <v/>
      </c>
      <c r="O310" s="16" t="str">
        <f>IF($A310="","",(VLOOKUP($A310,ACOUSTICS_COMBINED!$B$3:$AQ$501,20,FALSE)))</f>
        <v/>
      </c>
      <c r="P310" s="1" t="str">
        <f>IF($A310="","",(VLOOKUP($A310,ACOUSTICS_COMBINED!$B$3:$AQ$501,26,FALSE)))</f>
        <v/>
      </c>
      <c r="Q310" s="1" t="str">
        <f>IF($A310="","",(VLOOKUP($A310,ACOUSTICS_COMBINED!$B$3:$AQ$501,27,FALSE)))</f>
        <v/>
      </c>
      <c r="R310" s="1" t="str">
        <f>IF($A310="","",(VLOOKUP($A310,ACOUSTICS_COMBINED!$B$3:$AQ$501,28,FALSE)))</f>
        <v/>
      </c>
      <c r="S310" s="1" t="str">
        <f>IF($A310="","",(VLOOKUP($A310,ACOUSTICS_COMBINED!$B$3:$AQ$501,29,FALSE)))</f>
        <v/>
      </c>
      <c r="T310" s="1" t="str">
        <f>IF($A310="","",(VLOOKUP($A310,ACOUSTICS_COMBINED!$B$3:$AQ$501,30,FALSE)))</f>
        <v/>
      </c>
      <c r="U310" s="1" t="str">
        <f>IF($A310="","",(VLOOKUP($A310,ACOUSTICS_COMBINED!$B$3:$AQ$501,31,FALSE)))</f>
        <v/>
      </c>
      <c r="V310" s="1" t="str">
        <f>IF($A310="","",(VLOOKUP($A310,ACOUSTICS_COMBINED!$B$3:$AQ$501,32,FALSE)))</f>
        <v/>
      </c>
      <c r="W310" s="1" t="str">
        <f>IF($A310="","",(VLOOKUP($A310,ACOUSTICS_COMBINED!$B$3:$AQ$501,33,FALSE)))</f>
        <v/>
      </c>
      <c r="X310" s="1" t="str">
        <f>IF($A310="","",(VLOOKUP($A310,ACOUSTICS_COMBINED!$B$3:$AQ$501,34,FALSE)))</f>
        <v/>
      </c>
      <c r="Y310" s="1" t="str">
        <f>IF($A310="","",(VLOOKUP($A310,ACOUSTICS_COMBINED!$B$3:$AQ$501,35,FALSE)))</f>
        <v/>
      </c>
      <c r="Z310" s="1" t="str">
        <f>IF($A310="","",(VLOOKUP($A310,ACOUSTICS_COMBINED!$B$3:$AQ$501,36,FALSE)))</f>
        <v/>
      </c>
      <c r="AA310" s="1" t="str">
        <f>IF($A310="","",(VLOOKUP($A310,ACOUSTICS_COMBINED!$B$3:$AQ$501,37,FALSE)))</f>
        <v/>
      </c>
      <c r="AB310" s="1" t="str">
        <f>IF($A310="","",(VLOOKUP($A310,ACOUSTICS_COMBINED!$B$3:$AQ$501,38,FALSE)))</f>
        <v/>
      </c>
      <c r="AC310" s="1" t="str">
        <f>IF($A310="","",(VLOOKUP($A310,ACOUSTICS_COMBINED!$B$3:$AQ$501,39,FALSE)))</f>
        <v/>
      </c>
      <c r="AD310" s="1" t="str">
        <f>IF($A310="","",(VLOOKUP($A310,ACOUSTICS_COMBINED!$B$3:$AQ$501,40,FALSE)))</f>
        <v/>
      </c>
      <c r="AE310" s="1" t="str">
        <f>IF($A310="","",(VLOOKUP($A310,ACOUSTICS_COMBINED!$B$3:$AQ$501,41,FALSE)))</f>
        <v/>
      </c>
      <c r="AF310" s="1" t="str">
        <f>IF($A310="","",(VLOOKUP($A310,ACOUSTICS_COMBINED!$B$3:$AQ$501,42,FALSE)))</f>
        <v/>
      </c>
      <c r="AG310" s="27" t="str">
        <f>IF($A310="","",(VLOOKUP($A310,ACOUSTIC_PIVOT_TABLE!$B$4:$AO$500,2,FALSE)))</f>
        <v/>
      </c>
      <c r="AH310" s="27" t="str">
        <f>IF($A310="","",(VLOOKUP($A310,ACOUSTIC_PIVOT_TABLE!$B$4:$AO$500,3,FALSE)))</f>
        <v/>
      </c>
      <c r="AI310" s="27" t="str">
        <f>IF($A310="","",(VLOOKUP($A310,ACOUSTIC_PIVOT_TABLE!$B$4:$AO$500,4,FALSE)))</f>
        <v/>
      </c>
      <c r="AJ310" s="27" t="str">
        <f>IF($A310="","",(VLOOKUP($A310,ACOUSTIC_PIVOT_TABLE!$B$4:$AO$500,5,FALSE)))</f>
        <v/>
      </c>
      <c r="AK310" s="27" t="str">
        <f>IF($A310="","",(VLOOKUP($A310,ACOUSTIC_PIVOT_TABLE!$B$4:$AO$500,6,FALSE)))</f>
        <v/>
      </c>
      <c r="AL310" s="27" t="str">
        <f>IF($A310="","",(VLOOKUP($A310,ACOUSTIC_PIVOT_TABLE!$B$4:$AO$500,7,FALSE)))</f>
        <v/>
      </c>
      <c r="AM310" s="27" t="str">
        <f>IF($A310="","",(VLOOKUP($A310,ACOUSTIC_PIVOT_TABLE!$B$4:$AO$500,8,FALSE)))</f>
        <v/>
      </c>
      <c r="AN310" s="27" t="str">
        <f>IF($A310="","",(VLOOKUP($A310,ACOUSTIC_PIVOT_TABLE!$B$4:$AO$500,9,FALSE)))</f>
        <v/>
      </c>
      <c r="AO310" s="27" t="str">
        <f>IF($A310="","",(VLOOKUP($A310,ACOUSTIC_PIVOT_TABLE!$B$4:$AO$500,10,FALSE)))</f>
        <v/>
      </c>
      <c r="AP310" s="27" t="str">
        <f>IF($A310="","",(VLOOKUP($A310,ACOUSTIC_PIVOT_TABLE!$B$4:$AO$500,11,FALSE)))</f>
        <v/>
      </c>
      <c r="AQ310" s="27" t="str">
        <f>IF($A310="","",(VLOOKUP($A310,ACOUSTIC_PIVOT_TABLE!$B$4:$AO$500,12,FALSE)))</f>
        <v/>
      </c>
      <c r="AR310" s="27" t="str">
        <f>IF($A310="","",(VLOOKUP($A310,ACOUSTIC_PIVOT_TABLE!$B$4:$AO$500,13,FALSE)))</f>
        <v/>
      </c>
      <c r="AS310" s="27" t="str">
        <f>IF($A310="","",(VLOOKUP($A310,ACOUSTIC_PIVOT_TABLE!$B$4:$AO$500,14,FALSE)))</f>
        <v/>
      </c>
      <c r="AT310" s="27" t="str">
        <f>IF($A310="","",(VLOOKUP($A310,ACOUSTIC_PIVOT_TABLE!$B$4:$AO$500,15,FALSE)))</f>
        <v/>
      </c>
      <c r="AU310" s="27" t="str">
        <f>IF($A310="","",(VLOOKUP($A310,ACOUSTIC_PIVOT_TABLE!$B$4:$AO$500,16,FALSE)))</f>
        <v/>
      </c>
      <c r="AV310" s="27" t="str">
        <f>IF($A310="","",(VLOOKUP($A310,ACOUSTIC_PIVOT_TABLE!$B$4:$AO$500,17,FALSE)))</f>
        <v/>
      </c>
      <c r="AW310" s="27" t="str">
        <f>IF($A310="","",(VLOOKUP($A310,ACOUSTIC_PIVOT_TABLE!$B$4:$AO$500,18,FALSE)))</f>
        <v/>
      </c>
      <c r="AX310" s="27" t="str">
        <f>IF($A310="","",(VLOOKUP($A310,ACOUSTIC_PIVOT_TABLE!$B$4:$AO$500,19,FALSE)))</f>
        <v/>
      </c>
      <c r="AY310" s="27" t="str">
        <f>IF($A310="","",(VLOOKUP($A310,ACOUSTIC_PIVOT_TABLE!$B$4:$AO$500,20,FALSE)))</f>
        <v/>
      </c>
      <c r="AZ310" s="27" t="str">
        <f>IF($A310="","",(VLOOKUP($A310,ACOUSTIC_PIVOT_TABLE!$B$4:$AO$500,21,FALSE)))</f>
        <v/>
      </c>
      <c r="BA310" s="27" t="str">
        <f>IF($A310="","",(VLOOKUP($A310,ACOUSTIC_PIVOT_TABLE!$B$4:$AO$500,22,FALSE)))</f>
        <v/>
      </c>
      <c r="BB310" s="27" t="str">
        <f>IF($A310="","",(VLOOKUP($A310,ACOUSTIC_PIVOT_TABLE!$B$4:$AO$500,23,FALSE)))</f>
        <v/>
      </c>
      <c r="BC310" s="27" t="str">
        <f>IF($A310="","",(VLOOKUP($A310,ACOUSTIC_PIVOT_TABLE!$B$4:$AO$500,24,FALSE)))</f>
        <v/>
      </c>
      <c r="BD310" s="27" t="str">
        <f>IF($A310="","",(VLOOKUP($A310,ACOUSTIC_PIVOT_TABLE!$B$4:$AO$500,25,FALSE)))</f>
        <v/>
      </c>
      <c r="BE310" s="27" t="str">
        <f>IF($A310="","",(VLOOKUP($A310,ACOUSTIC_PIVOT_TABLE!$B$4:$AO$500,26,FALSE)))</f>
        <v/>
      </c>
      <c r="BF310" s="27" t="str">
        <f>IF($A310="","",(VLOOKUP($A310,ACOUSTIC_PIVOT_TABLE!$B$4:$AO$500,27,FALSE)))</f>
        <v/>
      </c>
      <c r="BG310" s="27" t="str">
        <f>IF($A310="","",(VLOOKUP($A310,ACOUSTIC_PIVOT_TABLE!$B$4:$AO$500,28,FALSE)))</f>
        <v/>
      </c>
      <c r="BH310" s="27" t="str">
        <f>IF($A310="","",(VLOOKUP($A310,ACOUSTIC_PIVOT_TABLE!$B$4:$AO$500,29,FALSE)))</f>
        <v/>
      </c>
      <c r="BI310" s="27" t="str">
        <f>IF($A310="","",(VLOOKUP($A310,ACOUSTIC_PIVOT_TABLE!$B$4:$AO$500,30,FALSE)))</f>
        <v/>
      </c>
      <c r="BJ310" s="27" t="str">
        <f>IF($A310="","",(VLOOKUP($A310,ACOUSTIC_PIVOT_TABLE!$B$4:$AO$500,31,FALSE)))</f>
        <v/>
      </c>
      <c r="BK310" s="27" t="str">
        <f>IF($A310="","",(VLOOKUP($A310,ACOUSTIC_PIVOT_TABLE!$B$4:$AO$500,32,FALSE)))</f>
        <v/>
      </c>
      <c r="BL310" s="27" t="str">
        <f>IF($A310="","",(VLOOKUP($A310,ACOUSTIC_PIVOT_TABLE!$B$4:$AO$500,33,FALSE)))</f>
        <v/>
      </c>
      <c r="BM310" s="27" t="str">
        <f>IF($A310="","",(VLOOKUP($A310,ACOUSTIC_PIVOT_TABLE!$B$4:$AO$500,34,FALSE)))</f>
        <v/>
      </c>
      <c r="BN310" s="27" t="str">
        <f>IF($A310="","",(VLOOKUP($A310,ACOUSTIC_PIVOT_TABLE!$B$4:$AO$500,35,FALSE)))</f>
        <v/>
      </c>
      <c r="BO310" s="27" t="str">
        <f>IF($A310="","",(VLOOKUP($A310,ACOUSTIC_PIVOT_TABLE!$B$4:$AO$500,36,FALSE)))</f>
        <v/>
      </c>
      <c r="BP310" s="27" t="str">
        <f>IF($A310="","",(VLOOKUP($A310,ACOUSTIC_PIVOT_TABLE!$B$4:$AO$500,37,FALSE)))</f>
        <v/>
      </c>
      <c r="BQ310" s="27" t="str">
        <f>IF($A310="","",(VLOOKUP($A310,ACOUSTIC_PIVOT_TABLE!$B$4:$AO$500,38,FALSE)))</f>
        <v/>
      </c>
      <c r="BR310" s="27" t="str">
        <f>IF($A310="","",(VLOOKUP($A310,ACOUSTIC_PIVOT_TABLE!$B$4:$AO$500,39,FALSE)))</f>
        <v/>
      </c>
      <c r="BS310" s="27" t="str">
        <f>IF($A310="","",(VLOOKUP($A310,ACOUSTIC_PIVOT_TABLE!$B$4:$AO$500,40,FALSE)))</f>
        <v/>
      </c>
    </row>
    <row r="311" spans="1:71" x14ac:dyDescent="0.25">
      <c r="A311" s="1" t="str">
        <f>IF(ACOUSTIC_PIVOT_TABLE!B313 = 0, "",ACOUSTIC_PIVOT_TABLE!B313)</f>
        <v/>
      </c>
      <c r="B311" s="1" t="str">
        <f>IF($A311="","",(VLOOKUP($A311,ACOUSTICS_COMBINED!$B$3:$AQ$501,21,FALSE)))</f>
        <v/>
      </c>
      <c r="C311" s="1" t="str">
        <f>IF($A311="","",(VLOOKUP($A311,ACOUSTICS_COMBINED!$B$3:$AQ$501,22,FALSE)))</f>
        <v/>
      </c>
      <c r="D311" s="1" t="str">
        <f>IF($A311="","",(VLOOKUP($A311,ACOUSTICS_COMBINED!$B$3:$AQ$501,12,FALSE)))</f>
        <v/>
      </c>
      <c r="E311" s="1" t="str">
        <f>IF($A311="","",(VLOOKUP($A311,ACOUSTICS_COMBINED!$B$3:$AQ$501,13,FALSE)))</f>
        <v/>
      </c>
      <c r="F311" s="1" t="str">
        <f>IF($A311="","",(VLOOKUP($A311,ACOUSTICS_COMBINED!$B$3:$AQ$501,14,FALSE)))</f>
        <v/>
      </c>
      <c r="G311" s="1" t="str">
        <f>IF($A311="","",(VLOOKUP($A311,ACOUSTICS_COMBINED!$B$3:$AQ$501,23,FALSE)))</f>
        <v/>
      </c>
      <c r="H311" s="1" t="str">
        <f>IF($A311="","",(VLOOKUP($A311,ACOUSTICS_COMBINED!$B$3:$AQ$501,24,FALSE)))</f>
        <v/>
      </c>
      <c r="I311" s="1" t="str">
        <f>IF($A311="","",(VLOOKUP($A311,ACOUSTICS_COMBINED!$B$3:$AQ$501,15,FALSE)))</f>
        <v/>
      </c>
      <c r="J311" s="1" t="str">
        <f>IF($A311="","",(VLOOKUP($A311,ACOUSTICS_COMBINED!$B$3:$AQ$501,16,FALSE)))</f>
        <v/>
      </c>
      <c r="K311" s="1" t="str">
        <f>IF($A311="","",(VLOOKUP($A311,ACOUSTICS_COMBINED!$B$3:$AQ$501,17,FALSE)))</f>
        <v/>
      </c>
      <c r="L311" s="1" t="str">
        <f>IF($A311="","",(VLOOKUP($A311,ACOUSTICS_COMBINED!$B$3:$AQ$501,18,FALSE)))</f>
        <v/>
      </c>
      <c r="M311" s="1" t="str">
        <f>IF($A311="","",(VLOOKUP($A311,ACOUSTICS_COMBINED!$B$3:$AQ$501,25,FALSE)))</f>
        <v/>
      </c>
      <c r="N311" s="16" t="str">
        <f>IF($A311="","",(VLOOKUP($A311,ACOUSTICS_COMBINED!$B$3:$AQ$501,19,FALSE)))</f>
        <v/>
      </c>
      <c r="O311" s="16" t="str">
        <f>IF($A311="","",(VLOOKUP($A311,ACOUSTICS_COMBINED!$B$3:$AQ$501,20,FALSE)))</f>
        <v/>
      </c>
      <c r="P311" s="1" t="str">
        <f>IF($A311="","",(VLOOKUP($A311,ACOUSTICS_COMBINED!$B$3:$AQ$501,26,FALSE)))</f>
        <v/>
      </c>
      <c r="Q311" s="1" t="str">
        <f>IF($A311="","",(VLOOKUP($A311,ACOUSTICS_COMBINED!$B$3:$AQ$501,27,FALSE)))</f>
        <v/>
      </c>
      <c r="R311" s="1" t="str">
        <f>IF($A311="","",(VLOOKUP($A311,ACOUSTICS_COMBINED!$B$3:$AQ$501,28,FALSE)))</f>
        <v/>
      </c>
      <c r="S311" s="1" t="str">
        <f>IF($A311="","",(VLOOKUP($A311,ACOUSTICS_COMBINED!$B$3:$AQ$501,29,FALSE)))</f>
        <v/>
      </c>
      <c r="T311" s="1" t="str">
        <f>IF($A311="","",(VLOOKUP($A311,ACOUSTICS_COMBINED!$B$3:$AQ$501,30,FALSE)))</f>
        <v/>
      </c>
      <c r="U311" s="1" t="str">
        <f>IF($A311="","",(VLOOKUP($A311,ACOUSTICS_COMBINED!$B$3:$AQ$501,31,FALSE)))</f>
        <v/>
      </c>
      <c r="V311" s="1" t="str">
        <f>IF($A311="","",(VLOOKUP($A311,ACOUSTICS_COMBINED!$B$3:$AQ$501,32,FALSE)))</f>
        <v/>
      </c>
      <c r="W311" s="1" t="str">
        <f>IF($A311="","",(VLOOKUP($A311,ACOUSTICS_COMBINED!$B$3:$AQ$501,33,FALSE)))</f>
        <v/>
      </c>
      <c r="X311" s="1" t="str">
        <f>IF($A311="","",(VLOOKUP($A311,ACOUSTICS_COMBINED!$B$3:$AQ$501,34,FALSE)))</f>
        <v/>
      </c>
      <c r="Y311" s="1" t="str">
        <f>IF($A311="","",(VLOOKUP($A311,ACOUSTICS_COMBINED!$B$3:$AQ$501,35,FALSE)))</f>
        <v/>
      </c>
      <c r="Z311" s="1" t="str">
        <f>IF($A311="","",(VLOOKUP($A311,ACOUSTICS_COMBINED!$B$3:$AQ$501,36,FALSE)))</f>
        <v/>
      </c>
      <c r="AA311" s="1" t="str">
        <f>IF($A311="","",(VLOOKUP($A311,ACOUSTICS_COMBINED!$B$3:$AQ$501,37,FALSE)))</f>
        <v/>
      </c>
      <c r="AB311" s="1" t="str">
        <f>IF($A311="","",(VLOOKUP($A311,ACOUSTICS_COMBINED!$B$3:$AQ$501,38,FALSE)))</f>
        <v/>
      </c>
      <c r="AC311" s="1" t="str">
        <f>IF($A311="","",(VLOOKUP($A311,ACOUSTICS_COMBINED!$B$3:$AQ$501,39,FALSE)))</f>
        <v/>
      </c>
      <c r="AD311" s="1" t="str">
        <f>IF($A311="","",(VLOOKUP($A311,ACOUSTICS_COMBINED!$B$3:$AQ$501,40,FALSE)))</f>
        <v/>
      </c>
      <c r="AE311" s="1" t="str">
        <f>IF($A311="","",(VLOOKUP($A311,ACOUSTICS_COMBINED!$B$3:$AQ$501,41,FALSE)))</f>
        <v/>
      </c>
      <c r="AF311" s="1" t="str">
        <f>IF($A311="","",(VLOOKUP($A311,ACOUSTICS_COMBINED!$B$3:$AQ$501,42,FALSE)))</f>
        <v/>
      </c>
      <c r="AG311" s="27" t="str">
        <f>IF($A311="","",(VLOOKUP($A311,ACOUSTIC_PIVOT_TABLE!$B$4:$AO$500,2,FALSE)))</f>
        <v/>
      </c>
      <c r="AH311" s="27" t="str">
        <f>IF($A311="","",(VLOOKUP($A311,ACOUSTIC_PIVOT_TABLE!$B$4:$AO$500,3,FALSE)))</f>
        <v/>
      </c>
      <c r="AI311" s="27" t="str">
        <f>IF($A311="","",(VLOOKUP($A311,ACOUSTIC_PIVOT_TABLE!$B$4:$AO$500,4,FALSE)))</f>
        <v/>
      </c>
      <c r="AJ311" s="27" t="str">
        <f>IF($A311="","",(VLOOKUP($A311,ACOUSTIC_PIVOT_TABLE!$B$4:$AO$500,5,FALSE)))</f>
        <v/>
      </c>
      <c r="AK311" s="27" t="str">
        <f>IF($A311="","",(VLOOKUP($A311,ACOUSTIC_PIVOT_TABLE!$B$4:$AO$500,6,FALSE)))</f>
        <v/>
      </c>
      <c r="AL311" s="27" t="str">
        <f>IF($A311="","",(VLOOKUP($A311,ACOUSTIC_PIVOT_TABLE!$B$4:$AO$500,7,FALSE)))</f>
        <v/>
      </c>
      <c r="AM311" s="27" t="str">
        <f>IF($A311="","",(VLOOKUP($A311,ACOUSTIC_PIVOT_TABLE!$B$4:$AO$500,8,FALSE)))</f>
        <v/>
      </c>
      <c r="AN311" s="27" t="str">
        <f>IF($A311="","",(VLOOKUP($A311,ACOUSTIC_PIVOT_TABLE!$B$4:$AO$500,9,FALSE)))</f>
        <v/>
      </c>
      <c r="AO311" s="27" t="str">
        <f>IF($A311="","",(VLOOKUP($A311,ACOUSTIC_PIVOT_TABLE!$B$4:$AO$500,10,FALSE)))</f>
        <v/>
      </c>
      <c r="AP311" s="27" t="str">
        <f>IF($A311="","",(VLOOKUP($A311,ACOUSTIC_PIVOT_TABLE!$B$4:$AO$500,11,FALSE)))</f>
        <v/>
      </c>
      <c r="AQ311" s="27" t="str">
        <f>IF($A311="","",(VLOOKUP($A311,ACOUSTIC_PIVOT_TABLE!$B$4:$AO$500,12,FALSE)))</f>
        <v/>
      </c>
      <c r="AR311" s="27" t="str">
        <f>IF($A311="","",(VLOOKUP($A311,ACOUSTIC_PIVOT_TABLE!$B$4:$AO$500,13,FALSE)))</f>
        <v/>
      </c>
      <c r="AS311" s="27" t="str">
        <f>IF($A311="","",(VLOOKUP($A311,ACOUSTIC_PIVOT_TABLE!$B$4:$AO$500,14,FALSE)))</f>
        <v/>
      </c>
      <c r="AT311" s="27" t="str">
        <f>IF($A311="","",(VLOOKUP($A311,ACOUSTIC_PIVOT_TABLE!$B$4:$AO$500,15,FALSE)))</f>
        <v/>
      </c>
      <c r="AU311" s="27" t="str">
        <f>IF($A311="","",(VLOOKUP($A311,ACOUSTIC_PIVOT_TABLE!$B$4:$AO$500,16,FALSE)))</f>
        <v/>
      </c>
      <c r="AV311" s="27" t="str">
        <f>IF($A311="","",(VLOOKUP($A311,ACOUSTIC_PIVOT_TABLE!$B$4:$AO$500,17,FALSE)))</f>
        <v/>
      </c>
      <c r="AW311" s="27" t="str">
        <f>IF($A311="","",(VLOOKUP($A311,ACOUSTIC_PIVOT_TABLE!$B$4:$AO$500,18,FALSE)))</f>
        <v/>
      </c>
      <c r="AX311" s="27" t="str">
        <f>IF($A311="","",(VLOOKUP($A311,ACOUSTIC_PIVOT_TABLE!$B$4:$AO$500,19,FALSE)))</f>
        <v/>
      </c>
      <c r="AY311" s="27" t="str">
        <f>IF($A311="","",(VLOOKUP($A311,ACOUSTIC_PIVOT_TABLE!$B$4:$AO$500,20,FALSE)))</f>
        <v/>
      </c>
      <c r="AZ311" s="27" t="str">
        <f>IF($A311="","",(VLOOKUP($A311,ACOUSTIC_PIVOT_TABLE!$B$4:$AO$500,21,FALSE)))</f>
        <v/>
      </c>
      <c r="BA311" s="27" t="str">
        <f>IF($A311="","",(VLOOKUP($A311,ACOUSTIC_PIVOT_TABLE!$B$4:$AO$500,22,FALSE)))</f>
        <v/>
      </c>
      <c r="BB311" s="27" t="str">
        <f>IF($A311="","",(VLOOKUP($A311,ACOUSTIC_PIVOT_TABLE!$B$4:$AO$500,23,FALSE)))</f>
        <v/>
      </c>
      <c r="BC311" s="27" t="str">
        <f>IF($A311="","",(VLOOKUP($A311,ACOUSTIC_PIVOT_TABLE!$B$4:$AO$500,24,FALSE)))</f>
        <v/>
      </c>
      <c r="BD311" s="27" t="str">
        <f>IF($A311="","",(VLOOKUP($A311,ACOUSTIC_PIVOT_TABLE!$B$4:$AO$500,25,FALSE)))</f>
        <v/>
      </c>
      <c r="BE311" s="27" t="str">
        <f>IF($A311="","",(VLOOKUP($A311,ACOUSTIC_PIVOT_TABLE!$B$4:$AO$500,26,FALSE)))</f>
        <v/>
      </c>
      <c r="BF311" s="27" t="str">
        <f>IF($A311="","",(VLOOKUP($A311,ACOUSTIC_PIVOT_TABLE!$B$4:$AO$500,27,FALSE)))</f>
        <v/>
      </c>
      <c r="BG311" s="27" t="str">
        <f>IF($A311="","",(VLOOKUP($A311,ACOUSTIC_PIVOT_TABLE!$B$4:$AO$500,28,FALSE)))</f>
        <v/>
      </c>
      <c r="BH311" s="27" t="str">
        <f>IF($A311="","",(VLOOKUP($A311,ACOUSTIC_PIVOT_TABLE!$B$4:$AO$500,29,FALSE)))</f>
        <v/>
      </c>
      <c r="BI311" s="27" t="str">
        <f>IF($A311="","",(VLOOKUP($A311,ACOUSTIC_PIVOT_TABLE!$B$4:$AO$500,30,FALSE)))</f>
        <v/>
      </c>
      <c r="BJ311" s="27" t="str">
        <f>IF($A311="","",(VLOOKUP($A311,ACOUSTIC_PIVOT_TABLE!$B$4:$AO$500,31,FALSE)))</f>
        <v/>
      </c>
      <c r="BK311" s="27" t="str">
        <f>IF($A311="","",(VLOOKUP($A311,ACOUSTIC_PIVOT_TABLE!$B$4:$AO$500,32,FALSE)))</f>
        <v/>
      </c>
      <c r="BL311" s="27" t="str">
        <f>IF($A311="","",(VLOOKUP($A311,ACOUSTIC_PIVOT_TABLE!$B$4:$AO$500,33,FALSE)))</f>
        <v/>
      </c>
      <c r="BM311" s="27" t="str">
        <f>IF($A311="","",(VLOOKUP($A311,ACOUSTIC_PIVOT_TABLE!$B$4:$AO$500,34,FALSE)))</f>
        <v/>
      </c>
      <c r="BN311" s="27" t="str">
        <f>IF($A311="","",(VLOOKUP($A311,ACOUSTIC_PIVOT_TABLE!$B$4:$AO$500,35,FALSE)))</f>
        <v/>
      </c>
      <c r="BO311" s="27" t="str">
        <f>IF($A311="","",(VLOOKUP($A311,ACOUSTIC_PIVOT_TABLE!$B$4:$AO$500,36,FALSE)))</f>
        <v/>
      </c>
      <c r="BP311" s="27" t="str">
        <f>IF($A311="","",(VLOOKUP($A311,ACOUSTIC_PIVOT_TABLE!$B$4:$AO$500,37,FALSE)))</f>
        <v/>
      </c>
      <c r="BQ311" s="27" t="str">
        <f>IF($A311="","",(VLOOKUP($A311,ACOUSTIC_PIVOT_TABLE!$B$4:$AO$500,38,FALSE)))</f>
        <v/>
      </c>
      <c r="BR311" s="27" t="str">
        <f>IF($A311="","",(VLOOKUP($A311,ACOUSTIC_PIVOT_TABLE!$B$4:$AO$500,39,FALSE)))</f>
        <v/>
      </c>
      <c r="BS311" s="27" t="str">
        <f>IF($A311="","",(VLOOKUP($A311,ACOUSTIC_PIVOT_TABLE!$B$4:$AO$500,40,FALSE)))</f>
        <v/>
      </c>
    </row>
    <row r="312" spans="1:71" x14ac:dyDescent="0.25">
      <c r="A312" s="1" t="str">
        <f>IF(ACOUSTIC_PIVOT_TABLE!B314 = 0, "",ACOUSTIC_PIVOT_TABLE!B314)</f>
        <v/>
      </c>
      <c r="B312" s="1" t="str">
        <f>IF($A312="","",(VLOOKUP($A312,ACOUSTICS_COMBINED!$B$3:$AQ$501,21,FALSE)))</f>
        <v/>
      </c>
      <c r="C312" s="1" t="str">
        <f>IF($A312="","",(VLOOKUP($A312,ACOUSTICS_COMBINED!$B$3:$AQ$501,22,FALSE)))</f>
        <v/>
      </c>
      <c r="D312" s="1" t="str">
        <f>IF($A312="","",(VLOOKUP($A312,ACOUSTICS_COMBINED!$B$3:$AQ$501,12,FALSE)))</f>
        <v/>
      </c>
      <c r="E312" s="1" t="str">
        <f>IF($A312="","",(VLOOKUP($A312,ACOUSTICS_COMBINED!$B$3:$AQ$501,13,FALSE)))</f>
        <v/>
      </c>
      <c r="F312" s="1" t="str">
        <f>IF($A312="","",(VLOOKUP($A312,ACOUSTICS_COMBINED!$B$3:$AQ$501,14,FALSE)))</f>
        <v/>
      </c>
      <c r="G312" s="1" t="str">
        <f>IF($A312="","",(VLOOKUP($A312,ACOUSTICS_COMBINED!$B$3:$AQ$501,23,FALSE)))</f>
        <v/>
      </c>
      <c r="H312" s="1" t="str">
        <f>IF($A312="","",(VLOOKUP($A312,ACOUSTICS_COMBINED!$B$3:$AQ$501,24,FALSE)))</f>
        <v/>
      </c>
      <c r="I312" s="1" t="str">
        <f>IF($A312="","",(VLOOKUP($A312,ACOUSTICS_COMBINED!$B$3:$AQ$501,15,FALSE)))</f>
        <v/>
      </c>
      <c r="J312" s="1" t="str">
        <f>IF($A312="","",(VLOOKUP($A312,ACOUSTICS_COMBINED!$B$3:$AQ$501,16,FALSE)))</f>
        <v/>
      </c>
      <c r="K312" s="1" t="str">
        <f>IF($A312="","",(VLOOKUP($A312,ACOUSTICS_COMBINED!$B$3:$AQ$501,17,FALSE)))</f>
        <v/>
      </c>
      <c r="L312" s="1" t="str">
        <f>IF($A312="","",(VLOOKUP($A312,ACOUSTICS_COMBINED!$B$3:$AQ$501,18,FALSE)))</f>
        <v/>
      </c>
      <c r="M312" s="1" t="str">
        <f>IF($A312="","",(VLOOKUP($A312,ACOUSTICS_COMBINED!$B$3:$AQ$501,25,FALSE)))</f>
        <v/>
      </c>
      <c r="N312" s="16" t="str">
        <f>IF($A312="","",(VLOOKUP($A312,ACOUSTICS_COMBINED!$B$3:$AQ$501,19,FALSE)))</f>
        <v/>
      </c>
      <c r="O312" s="16" t="str">
        <f>IF($A312="","",(VLOOKUP($A312,ACOUSTICS_COMBINED!$B$3:$AQ$501,20,FALSE)))</f>
        <v/>
      </c>
      <c r="P312" s="1" t="str">
        <f>IF($A312="","",(VLOOKUP($A312,ACOUSTICS_COMBINED!$B$3:$AQ$501,26,FALSE)))</f>
        <v/>
      </c>
      <c r="Q312" s="1" t="str">
        <f>IF($A312="","",(VLOOKUP($A312,ACOUSTICS_COMBINED!$B$3:$AQ$501,27,FALSE)))</f>
        <v/>
      </c>
      <c r="R312" s="1" t="str">
        <f>IF($A312="","",(VLOOKUP($A312,ACOUSTICS_COMBINED!$B$3:$AQ$501,28,FALSE)))</f>
        <v/>
      </c>
      <c r="S312" s="1" t="str">
        <f>IF($A312="","",(VLOOKUP($A312,ACOUSTICS_COMBINED!$B$3:$AQ$501,29,FALSE)))</f>
        <v/>
      </c>
      <c r="T312" s="1" t="str">
        <f>IF($A312="","",(VLOOKUP($A312,ACOUSTICS_COMBINED!$B$3:$AQ$501,30,FALSE)))</f>
        <v/>
      </c>
      <c r="U312" s="1" t="str">
        <f>IF($A312="","",(VLOOKUP($A312,ACOUSTICS_COMBINED!$B$3:$AQ$501,31,FALSE)))</f>
        <v/>
      </c>
      <c r="V312" s="1" t="str">
        <f>IF($A312="","",(VLOOKUP($A312,ACOUSTICS_COMBINED!$B$3:$AQ$501,32,FALSE)))</f>
        <v/>
      </c>
      <c r="W312" s="1" t="str">
        <f>IF($A312="","",(VLOOKUP($A312,ACOUSTICS_COMBINED!$B$3:$AQ$501,33,FALSE)))</f>
        <v/>
      </c>
      <c r="X312" s="1" t="str">
        <f>IF($A312="","",(VLOOKUP($A312,ACOUSTICS_COMBINED!$B$3:$AQ$501,34,FALSE)))</f>
        <v/>
      </c>
      <c r="Y312" s="1" t="str">
        <f>IF($A312="","",(VLOOKUP($A312,ACOUSTICS_COMBINED!$B$3:$AQ$501,35,FALSE)))</f>
        <v/>
      </c>
      <c r="Z312" s="1" t="str">
        <f>IF($A312="","",(VLOOKUP($A312,ACOUSTICS_COMBINED!$B$3:$AQ$501,36,FALSE)))</f>
        <v/>
      </c>
      <c r="AA312" s="1" t="str">
        <f>IF($A312="","",(VLOOKUP($A312,ACOUSTICS_COMBINED!$B$3:$AQ$501,37,FALSE)))</f>
        <v/>
      </c>
      <c r="AB312" s="1" t="str">
        <f>IF($A312="","",(VLOOKUP($A312,ACOUSTICS_COMBINED!$B$3:$AQ$501,38,FALSE)))</f>
        <v/>
      </c>
      <c r="AC312" s="1" t="str">
        <f>IF($A312="","",(VLOOKUP($A312,ACOUSTICS_COMBINED!$B$3:$AQ$501,39,FALSE)))</f>
        <v/>
      </c>
      <c r="AD312" s="1" t="str">
        <f>IF($A312="","",(VLOOKUP($A312,ACOUSTICS_COMBINED!$B$3:$AQ$501,40,FALSE)))</f>
        <v/>
      </c>
      <c r="AE312" s="1" t="str">
        <f>IF($A312="","",(VLOOKUP($A312,ACOUSTICS_COMBINED!$B$3:$AQ$501,41,FALSE)))</f>
        <v/>
      </c>
      <c r="AF312" s="1" t="str">
        <f>IF($A312="","",(VLOOKUP($A312,ACOUSTICS_COMBINED!$B$3:$AQ$501,42,FALSE)))</f>
        <v/>
      </c>
      <c r="AG312" s="27" t="str">
        <f>IF($A312="","",(VLOOKUP($A312,ACOUSTIC_PIVOT_TABLE!$B$4:$AO$500,2,FALSE)))</f>
        <v/>
      </c>
      <c r="AH312" s="27" t="str">
        <f>IF($A312="","",(VLOOKUP($A312,ACOUSTIC_PIVOT_TABLE!$B$4:$AO$500,3,FALSE)))</f>
        <v/>
      </c>
      <c r="AI312" s="27" t="str">
        <f>IF($A312="","",(VLOOKUP($A312,ACOUSTIC_PIVOT_TABLE!$B$4:$AO$500,4,FALSE)))</f>
        <v/>
      </c>
      <c r="AJ312" s="27" t="str">
        <f>IF($A312="","",(VLOOKUP($A312,ACOUSTIC_PIVOT_TABLE!$B$4:$AO$500,5,FALSE)))</f>
        <v/>
      </c>
      <c r="AK312" s="27" t="str">
        <f>IF($A312="","",(VLOOKUP($A312,ACOUSTIC_PIVOT_TABLE!$B$4:$AO$500,6,FALSE)))</f>
        <v/>
      </c>
      <c r="AL312" s="27" t="str">
        <f>IF($A312="","",(VLOOKUP($A312,ACOUSTIC_PIVOT_TABLE!$B$4:$AO$500,7,FALSE)))</f>
        <v/>
      </c>
      <c r="AM312" s="27" t="str">
        <f>IF($A312="","",(VLOOKUP($A312,ACOUSTIC_PIVOT_TABLE!$B$4:$AO$500,8,FALSE)))</f>
        <v/>
      </c>
      <c r="AN312" s="27" t="str">
        <f>IF($A312="","",(VLOOKUP($A312,ACOUSTIC_PIVOT_TABLE!$B$4:$AO$500,9,FALSE)))</f>
        <v/>
      </c>
      <c r="AO312" s="27" t="str">
        <f>IF($A312="","",(VLOOKUP($A312,ACOUSTIC_PIVOT_TABLE!$B$4:$AO$500,10,FALSE)))</f>
        <v/>
      </c>
      <c r="AP312" s="27" t="str">
        <f>IF($A312="","",(VLOOKUP($A312,ACOUSTIC_PIVOT_TABLE!$B$4:$AO$500,11,FALSE)))</f>
        <v/>
      </c>
      <c r="AQ312" s="27" t="str">
        <f>IF($A312="","",(VLOOKUP($A312,ACOUSTIC_PIVOT_TABLE!$B$4:$AO$500,12,FALSE)))</f>
        <v/>
      </c>
      <c r="AR312" s="27" t="str">
        <f>IF($A312="","",(VLOOKUP($A312,ACOUSTIC_PIVOT_TABLE!$B$4:$AO$500,13,FALSE)))</f>
        <v/>
      </c>
      <c r="AS312" s="27" t="str">
        <f>IF($A312="","",(VLOOKUP($A312,ACOUSTIC_PIVOT_TABLE!$B$4:$AO$500,14,FALSE)))</f>
        <v/>
      </c>
      <c r="AT312" s="27" t="str">
        <f>IF($A312="","",(VLOOKUP($A312,ACOUSTIC_PIVOT_TABLE!$B$4:$AO$500,15,FALSE)))</f>
        <v/>
      </c>
      <c r="AU312" s="27" t="str">
        <f>IF($A312="","",(VLOOKUP($A312,ACOUSTIC_PIVOT_TABLE!$B$4:$AO$500,16,FALSE)))</f>
        <v/>
      </c>
      <c r="AV312" s="27" t="str">
        <f>IF($A312="","",(VLOOKUP($A312,ACOUSTIC_PIVOT_TABLE!$B$4:$AO$500,17,FALSE)))</f>
        <v/>
      </c>
      <c r="AW312" s="27" t="str">
        <f>IF($A312="","",(VLOOKUP($A312,ACOUSTIC_PIVOT_TABLE!$B$4:$AO$500,18,FALSE)))</f>
        <v/>
      </c>
      <c r="AX312" s="27" t="str">
        <f>IF($A312="","",(VLOOKUP($A312,ACOUSTIC_PIVOT_TABLE!$B$4:$AO$500,19,FALSE)))</f>
        <v/>
      </c>
      <c r="AY312" s="27" t="str">
        <f>IF($A312="","",(VLOOKUP($A312,ACOUSTIC_PIVOT_TABLE!$B$4:$AO$500,20,FALSE)))</f>
        <v/>
      </c>
      <c r="AZ312" s="27" t="str">
        <f>IF($A312="","",(VLOOKUP($A312,ACOUSTIC_PIVOT_TABLE!$B$4:$AO$500,21,FALSE)))</f>
        <v/>
      </c>
      <c r="BA312" s="27" t="str">
        <f>IF($A312="","",(VLOOKUP($A312,ACOUSTIC_PIVOT_TABLE!$B$4:$AO$500,22,FALSE)))</f>
        <v/>
      </c>
      <c r="BB312" s="27" t="str">
        <f>IF($A312="","",(VLOOKUP($A312,ACOUSTIC_PIVOT_TABLE!$B$4:$AO$500,23,FALSE)))</f>
        <v/>
      </c>
      <c r="BC312" s="27" t="str">
        <f>IF($A312="","",(VLOOKUP($A312,ACOUSTIC_PIVOT_TABLE!$B$4:$AO$500,24,FALSE)))</f>
        <v/>
      </c>
      <c r="BD312" s="27" t="str">
        <f>IF($A312="","",(VLOOKUP($A312,ACOUSTIC_PIVOT_TABLE!$B$4:$AO$500,25,FALSE)))</f>
        <v/>
      </c>
      <c r="BE312" s="27" t="str">
        <f>IF($A312="","",(VLOOKUP($A312,ACOUSTIC_PIVOT_TABLE!$B$4:$AO$500,26,FALSE)))</f>
        <v/>
      </c>
      <c r="BF312" s="27" t="str">
        <f>IF($A312="","",(VLOOKUP($A312,ACOUSTIC_PIVOT_TABLE!$B$4:$AO$500,27,FALSE)))</f>
        <v/>
      </c>
      <c r="BG312" s="27" t="str">
        <f>IF($A312="","",(VLOOKUP($A312,ACOUSTIC_PIVOT_TABLE!$B$4:$AO$500,28,FALSE)))</f>
        <v/>
      </c>
      <c r="BH312" s="27" t="str">
        <f>IF($A312="","",(VLOOKUP($A312,ACOUSTIC_PIVOT_TABLE!$B$4:$AO$500,29,FALSE)))</f>
        <v/>
      </c>
      <c r="BI312" s="27" t="str">
        <f>IF($A312="","",(VLOOKUP($A312,ACOUSTIC_PIVOT_TABLE!$B$4:$AO$500,30,FALSE)))</f>
        <v/>
      </c>
      <c r="BJ312" s="27" t="str">
        <f>IF($A312="","",(VLOOKUP($A312,ACOUSTIC_PIVOT_TABLE!$B$4:$AO$500,31,FALSE)))</f>
        <v/>
      </c>
      <c r="BK312" s="27" t="str">
        <f>IF($A312="","",(VLOOKUP($A312,ACOUSTIC_PIVOT_TABLE!$B$4:$AO$500,32,FALSE)))</f>
        <v/>
      </c>
      <c r="BL312" s="27" t="str">
        <f>IF($A312="","",(VLOOKUP($A312,ACOUSTIC_PIVOT_TABLE!$B$4:$AO$500,33,FALSE)))</f>
        <v/>
      </c>
      <c r="BM312" s="27" t="str">
        <f>IF($A312="","",(VLOOKUP($A312,ACOUSTIC_PIVOT_TABLE!$B$4:$AO$500,34,FALSE)))</f>
        <v/>
      </c>
      <c r="BN312" s="27" t="str">
        <f>IF($A312="","",(VLOOKUP($A312,ACOUSTIC_PIVOT_TABLE!$B$4:$AO$500,35,FALSE)))</f>
        <v/>
      </c>
      <c r="BO312" s="27" t="str">
        <f>IF($A312="","",(VLOOKUP($A312,ACOUSTIC_PIVOT_TABLE!$B$4:$AO$500,36,FALSE)))</f>
        <v/>
      </c>
      <c r="BP312" s="27" t="str">
        <f>IF($A312="","",(VLOOKUP($A312,ACOUSTIC_PIVOT_TABLE!$B$4:$AO$500,37,FALSE)))</f>
        <v/>
      </c>
      <c r="BQ312" s="27" t="str">
        <f>IF($A312="","",(VLOOKUP($A312,ACOUSTIC_PIVOT_TABLE!$B$4:$AO$500,38,FALSE)))</f>
        <v/>
      </c>
      <c r="BR312" s="27" t="str">
        <f>IF($A312="","",(VLOOKUP($A312,ACOUSTIC_PIVOT_TABLE!$B$4:$AO$500,39,FALSE)))</f>
        <v/>
      </c>
      <c r="BS312" s="27" t="str">
        <f>IF($A312="","",(VLOOKUP($A312,ACOUSTIC_PIVOT_TABLE!$B$4:$AO$500,40,FALSE)))</f>
        <v/>
      </c>
    </row>
    <row r="313" spans="1:71" x14ac:dyDescent="0.25">
      <c r="A313" s="1" t="str">
        <f>IF(ACOUSTIC_PIVOT_TABLE!B315 = 0, "",ACOUSTIC_PIVOT_TABLE!B315)</f>
        <v/>
      </c>
      <c r="B313" s="1" t="str">
        <f>IF($A313="","",(VLOOKUP($A313,ACOUSTICS_COMBINED!$B$3:$AQ$501,21,FALSE)))</f>
        <v/>
      </c>
      <c r="C313" s="1" t="str">
        <f>IF($A313="","",(VLOOKUP($A313,ACOUSTICS_COMBINED!$B$3:$AQ$501,22,FALSE)))</f>
        <v/>
      </c>
      <c r="D313" s="1" t="str">
        <f>IF($A313="","",(VLOOKUP($A313,ACOUSTICS_COMBINED!$B$3:$AQ$501,12,FALSE)))</f>
        <v/>
      </c>
      <c r="E313" s="1" t="str">
        <f>IF($A313="","",(VLOOKUP($A313,ACOUSTICS_COMBINED!$B$3:$AQ$501,13,FALSE)))</f>
        <v/>
      </c>
      <c r="F313" s="1" t="str">
        <f>IF($A313="","",(VLOOKUP($A313,ACOUSTICS_COMBINED!$B$3:$AQ$501,14,FALSE)))</f>
        <v/>
      </c>
      <c r="G313" s="1" t="str">
        <f>IF($A313="","",(VLOOKUP($A313,ACOUSTICS_COMBINED!$B$3:$AQ$501,23,FALSE)))</f>
        <v/>
      </c>
      <c r="H313" s="1" t="str">
        <f>IF($A313="","",(VLOOKUP($A313,ACOUSTICS_COMBINED!$B$3:$AQ$501,24,FALSE)))</f>
        <v/>
      </c>
      <c r="I313" s="1" t="str">
        <f>IF($A313="","",(VLOOKUP($A313,ACOUSTICS_COMBINED!$B$3:$AQ$501,15,FALSE)))</f>
        <v/>
      </c>
      <c r="J313" s="1" t="str">
        <f>IF($A313="","",(VLOOKUP($A313,ACOUSTICS_COMBINED!$B$3:$AQ$501,16,FALSE)))</f>
        <v/>
      </c>
      <c r="K313" s="1" t="str">
        <f>IF($A313="","",(VLOOKUP($A313,ACOUSTICS_COMBINED!$B$3:$AQ$501,17,FALSE)))</f>
        <v/>
      </c>
      <c r="L313" s="1" t="str">
        <f>IF($A313="","",(VLOOKUP($A313,ACOUSTICS_COMBINED!$B$3:$AQ$501,18,FALSE)))</f>
        <v/>
      </c>
      <c r="M313" s="1" t="str">
        <f>IF($A313="","",(VLOOKUP($A313,ACOUSTICS_COMBINED!$B$3:$AQ$501,25,FALSE)))</f>
        <v/>
      </c>
      <c r="N313" s="16" t="str">
        <f>IF($A313="","",(VLOOKUP($A313,ACOUSTICS_COMBINED!$B$3:$AQ$501,19,FALSE)))</f>
        <v/>
      </c>
      <c r="O313" s="16" t="str">
        <f>IF($A313="","",(VLOOKUP($A313,ACOUSTICS_COMBINED!$B$3:$AQ$501,20,FALSE)))</f>
        <v/>
      </c>
      <c r="P313" s="1" t="str">
        <f>IF($A313="","",(VLOOKUP($A313,ACOUSTICS_COMBINED!$B$3:$AQ$501,26,FALSE)))</f>
        <v/>
      </c>
      <c r="Q313" s="1" t="str">
        <f>IF($A313="","",(VLOOKUP($A313,ACOUSTICS_COMBINED!$B$3:$AQ$501,27,FALSE)))</f>
        <v/>
      </c>
      <c r="R313" s="1" t="str">
        <f>IF($A313="","",(VLOOKUP($A313,ACOUSTICS_COMBINED!$B$3:$AQ$501,28,FALSE)))</f>
        <v/>
      </c>
      <c r="S313" s="1" t="str">
        <f>IF($A313="","",(VLOOKUP($A313,ACOUSTICS_COMBINED!$B$3:$AQ$501,29,FALSE)))</f>
        <v/>
      </c>
      <c r="T313" s="1" t="str">
        <f>IF($A313="","",(VLOOKUP($A313,ACOUSTICS_COMBINED!$B$3:$AQ$501,30,FALSE)))</f>
        <v/>
      </c>
      <c r="U313" s="1" t="str">
        <f>IF($A313="","",(VLOOKUP($A313,ACOUSTICS_COMBINED!$B$3:$AQ$501,31,FALSE)))</f>
        <v/>
      </c>
      <c r="V313" s="1" t="str">
        <f>IF($A313="","",(VLOOKUP($A313,ACOUSTICS_COMBINED!$B$3:$AQ$501,32,FALSE)))</f>
        <v/>
      </c>
      <c r="W313" s="1" t="str">
        <f>IF($A313="","",(VLOOKUP($A313,ACOUSTICS_COMBINED!$B$3:$AQ$501,33,FALSE)))</f>
        <v/>
      </c>
      <c r="X313" s="1" t="str">
        <f>IF($A313="","",(VLOOKUP($A313,ACOUSTICS_COMBINED!$B$3:$AQ$501,34,FALSE)))</f>
        <v/>
      </c>
      <c r="Y313" s="1" t="str">
        <f>IF($A313="","",(VLOOKUP($A313,ACOUSTICS_COMBINED!$B$3:$AQ$501,35,FALSE)))</f>
        <v/>
      </c>
      <c r="Z313" s="1" t="str">
        <f>IF($A313="","",(VLOOKUP($A313,ACOUSTICS_COMBINED!$B$3:$AQ$501,36,FALSE)))</f>
        <v/>
      </c>
      <c r="AA313" s="1" t="str">
        <f>IF($A313="","",(VLOOKUP($A313,ACOUSTICS_COMBINED!$B$3:$AQ$501,37,FALSE)))</f>
        <v/>
      </c>
      <c r="AB313" s="1" t="str">
        <f>IF($A313="","",(VLOOKUP($A313,ACOUSTICS_COMBINED!$B$3:$AQ$501,38,FALSE)))</f>
        <v/>
      </c>
      <c r="AC313" s="1" t="str">
        <f>IF($A313="","",(VLOOKUP($A313,ACOUSTICS_COMBINED!$B$3:$AQ$501,39,FALSE)))</f>
        <v/>
      </c>
      <c r="AD313" s="1" t="str">
        <f>IF($A313="","",(VLOOKUP($A313,ACOUSTICS_COMBINED!$B$3:$AQ$501,40,FALSE)))</f>
        <v/>
      </c>
      <c r="AE313" s="1" t="str">
        <f>IF($A313="","",(VLOOKUP($A313,ACOUSTICS_COMBINED!$B$3:$AQ$501,41,FALSE)))</f>
        <v/>
      </c>
      <c r="AF313" s="1" t="str">
        <f>IF($A313="","",(VLOOKUP($A313,ACOUSTICS_COMBINED!$B$3:$AQ$501,42,FALSE)))</f>
        <v/>
      </c>
      <c r="AG313" s="27" t="str">
        <f>IF($A313="","",(VLOOKUP($A313,ACOUSTIC_PIVOT_TABLE!$B$4:$AO$500,2,FALSE)))</f>
        <v/>
      </c>
      <c r="AH313" s="27" t="str">
        <f>IF($A313="","",(VLOOKUP($A313,ACOUSTIC_PIVOT_TABLE!$B$4:$AO$500,3,FALSE)))</f>
        <v/>
      </c>
      <c r="AI313" s="27" t="str">
        <f>IF($A313="","",(VLOOKUP($A313,ACOUSTIC_PIVOT_TABLE!$B$4:$AO$500,4,FALSE)))</f>
        <v/>
      </c>
      <c r="AJ313" s="27" t="str">
        <f>IF($A313="","",(VLOOKUP($A313,ACOUSTIC_PIVOT_TABLE!$B$4:$AO$500,5,FALSE)))</f>
        <v/>
      </c>
      <c r="AK313" s="27" t="str">
        <f>IF($A313="","",(VLOOKUP($A313,ACOUSTIC_PIVOT_TABLE!$B$4:$AO$500,6,FALSE)))</f>
        <v/>
      </c>
      <c r="AL313" s="27" t="str">
        <f>IF($A313="","",(VLOOKUP($A313,ACOUSTIC_PIVOT_TABLE!$B$4:$AO$500,7,FALSE)))</f>
        <v/>
      </c>
      <c r="AM313" s="27" t="str">
        <f>IF($A313="","",(VLOOKUP($A313,ACOUSTIC_PIVOT_TABLE!$B$4:$AO$500,8,FALSE)))</f>
        <v/>
      </c>
      <c r="AN313" s="27" t="str">
        <f>IF($A313="","",(VLOOKUP($A313,ACOUSTIC_PIVOT_TABLE!$B$4:$AO$500,9,FALSE)))</f>
        <v/>
      </c>
      <c r="AO313" s="27" t="str">
        <f>IF($A313="","",(VLOOKUP($A313,ACOUSTIC_PIVOT_TABLE!$B$4:$AO$500,10,FALSE)))</f>
        <v/>
      </c>
      <c r="AP313" s="27" t="str">
        <f>IF($A313="","",(VLOOKUP($A313,ACOUSTIC_PIVOT_TABLE!$B$4:$AO$500,11,FALSE)))</f>
        <v/>
      </c>
      <c r="AQ313" s="27" t="str">
        <f>IF($A313="","",(VLOOKUP($A313,ACOUSTIC_PIVOT_TABLE!$B$4:$AO$500,12,FALSE)))</f>
        <v/>
      </c>
      <c r="AR313" s="27" t="str">
        <f>IF($A313="","",(VLOOKUP($A313,ACOUSTIC_PIVOT_TABLE!$B$4:$AO$500,13,FALSE)))</f>
        <v/>
      </c>
      <c r="AS313" s="27" t="str">
        <f>IF($A313="","",(VLOOKUP($A313,ACOUSTIC_PIVOT_TABLE!$B$4:$AO$500,14,FALSE)))</f>
        <v/>
      </c>
      <c r="AT313" s="27" t="str">
        <f>IF($A313="","",(VLOOKUP($A313,ACOUSTIC_PIVOT_TABLE!$B$4:$AO$500,15,FALSE)))</f>
        <v/>
      </c>
      <c r="AU313" s="27" t="str">
        <f>IF($A313="","",(VLOOKUP($A313,ACOUSTIC_PIVOT_TABLE!$B$4:$AO$500,16,FALSE)))</f>
        <v/>
      </c>
      <c r="AV313" s="27" t="str">
        <f>IF($A313="","",(VLOOKUP($A313,ACOUSTIC_PIVOT_TABLE!$B$4:$AO$500,17,FALSE)))</f>
        <v/>
      </c>
      <c r="AW313" s="27" t="str">
        <f>IF($A313="","",(VLOOKUP($A313,ACOUSTIC_PIVOT_TABLE!$B$4:$AO$500,18,FALSE)))</f>
        <v/>
      </c>
      <c r="AX313" s="27" t="str">
        <f>IF($A313="","",(VLOOKUP($A313,ACOUSTIC_PIVOT_TABLE!$B$4:$AO$500,19,FALSE)))</f>
        <v/>
      </c>
      <c r="AY313" s="27" t="str">
        <f>IF($A313="","",(VLOOKUP($A313,ACOUSTIC_PIVOT_TABLE!$B$4:$AO$500,20,FALSE)))</f>
        <v/>
      </c>
      <c r="AZ313" s="27" t="str">
        <f>IF($A313="","",(VLOOKUP($A313,ACOUSTIC_PIVOT_TABLE!$B$4:$AO$500,21,FALSE)))</f>
        <v/>
      </c>
      <c r="BA313" s="27" t="str">
        <f>IF($A313="","",(VLOOKUP($A313,ACOUSTIC_PIVOT_TABLE!$B$4:$AO$500,22,FALSE)))</f>
        <v/>
      </c>
      <c r="BB313" s="27" t="str">
        <f>IF($A313="","",(VLOOKUP($A313,ACOUSTIC_PIVOT_TABLE!$B$4:$AO$500,23,FALSE)))</f>
        <v/>
      </c>
      <c r="BC313" s="27" t="str">
        <f>IF($A313="","",(VLOOKUP($A313,ACOUSTIC_PIVOT_TABLE!$B$4:$AO$500,24,FALSE)))</f>
        <v/>
      </c>
      <c r="BD313" s="27" t="str">
        <f>IF($A313="","",(VLOOKUP($A313,ACOUSTIC_PIVOT_TABLE!$B$4:$AO$500,25,FALSE)))</f>
        <v/>
      </c>
      <c r="BE313" s="27" t="str">
        <f>IF($A313="","",(VLOOKUP($A313,ACOUSTIC_PIVOT_TABLE!$B$4:$AO$500,26,FALSE)))</f>
        <v/>
      </c>
      <c r="BF313" s="27" t="str">
        <f>IF($A313="","",(VLOOKUP($A313,ACOUSTIC_PIVOT_TABLE!$B$4:$AO$500,27,FALSE)))</f>
        <v/>
      </c>
      <c r="BG313" s="27" t="str">
        <f>IF($A313="","",(VLOOKUP($A313,ACOUSTIC_PIVOT_TABLE!$B$4:$AO$500,28,FALSE)))</f>
        <v/>
      </c>
      <c r="BH313" s="27" t="str">
        <f>IF($A313="","",(VLOOKUP($A313,ACOUSTIC_PIVOT_TABLE!$B$4:$AO$500,29,FALSE)))</f>
        <v/>
      </c>
      <c r="BI313" s="27" t="str">
        <f>IF($A313="","",(VLOOKUP($A313,ACOUSTIC_PIVOT_TABLE!$B$4:$AO$500,30,FALSE)))</f>
        <v/>
      </c>
      <c r="BJ313" s="27" t="str">
        <f>IF($A313="","",(VLOOKUP($A313,ACOUSTIC_PIVOT_TABLE!$B$4:$AO$500,31,FALSE)))</f>
        <v/>
      </c>
      <c r="BK313" s="27" t="str">
        <f>IF($A313="","",(VLOOKUP($A313,ACOUSTIC_PIVOT_TABLE!$B$4:$AO$500,32,FALSE)))</f>
        <v/>
      </c>
      <c r="BL313" s="27" t="str">
        <f>IF($A313="","",(VLOOKUP($A313,ACOUSTIC_PIVOT_TABLE!$B$4:$AO$500,33,FALSE)))</f>
        <v/>
      </c>
      <c r="BM313" s="27" t="str">
        <f>IF($A313="","",(VLOOKUP($A313,ACOUSTIC_PIVOT_TABLE!$B$4:$AO$500,34,FALSE)))</f>
        <v/>
      </c>
      <c r="BN313" s="27" t="str">
        <f>IF($A313="","",(VLOOKUP($A313,ACOUSTIC_PIVOT_TABLE!$B$4:$AO$500,35,FALSE)))</f>
        <v/>
      </c>
      <c r="BO313" s="27" t="str">
        <f>IF($A313="","",(VLOOKUP($A313,ACOUSTIC_PIVOT_TABLE!$B$4:$AO$500,36,FALSE)))</f>
        <v/>
      </c>
      <c r="BP313" s="27" t="str">
        <f>IF($A313="","",(VLOOKUP($A313,ACOUSTIC_PIVOT_TABLE!$B$4:$AO$500,37,FALSE)))</f>
        <v/>
      </c>
      <c r="BQ313" s="27" t="str">
        <f>IF($A313="","",(VLOOKUP($A313,ACOUSTIC_PIVOT_TABLE!$B$4:$AO$500,38,FALSE)))</f>
        <v/>
      </c>
      <c r="BR313" s="27" t="str">
        <f>IF($A313="","",(VLOOKUP($A313,ACOUSTIC_PIVOT_TABLE!$B$4:$AO$500,39,FALSE)))</f>
        <v/>
      </c>
      <c r="BS313" s="27" t="str">
        <f>IF($A313="","",(VLOOKUP($A313,ACOUSTIC_PIVOT_TABLE!$B$4:$AO$500,40,FALSE)))</f>
        <v/>
      </c>
    </row>
    <row r="314" spans="1:71" x14ac:dyDescent="0.25">
      <c r="A314" s="1" t="str">
        <f>IF(ACOUSTIC_PIVOT_TABLE!B316 = 0, "",ACOUSTIC_PIVOT_TABLE!B316)</f>
        <v/>
      </c>
      <c r="B314" s="1" t="str">
        <f>IF($A314="","",(VLOOKUP($A314,ACOUSTICS_COMBINED!$B$3:$AQ$501,21,FALSE)))</f>
        <v/>
      </c>
      <c r="C314" s="1" t="str">
        <f>IF($A314="","",(VLOOKUP($A314,ACOUSTICS_COMBINED!$B$3:$AQ$501,22,FALSE)))</f>
        <v/>
      </c>
      <c r="D314" s="1" t="str">
        <f>IF($A314="","",(VLOOKUP($A314,ACOUSTICS_COMBINED!$B$3:$AQ$501,12,FALSE)))</f>
        <v/>
      </c>
      <c r="E314" s="1" t="str">
        <f>IF($A314="","",(VLOOKUP($A314,ACOUSTICS_COMBINED!$B$3:$AQ$501,13,FALSE)))</f>
        <v/>
      </c>
      <c r="F314" s="1" t="str">
        <f>IF($A314="","",(VLOOKUP($A314,ACOUSTICS_COMBINED!$B$3:$AQ$501,14,FALSE)))</f>
        <v/>
      </c>
      <c r="G314" s="1" t="str">
        <f>IF($A314="","",(VLOOKUP($A314,ACOUSTICS_COMBINED!$B$3:$AQ$501,23,FALSE)))</f>
        <v/>
      </c>
      <c r="H314" s="1" t="str">
        <f>IF($A314="","",(VLOOKUP($A314,ACOUSTICS_COMBINED!$B$3:$AQ$501,24,FALSE)))</f>
        <v/>
      </c>
      <c r="I314" s="1" t="str">
        <f>IF($A314="","",(VLOOKUP($A314,ACOUSTICS_COMBINED!$B$3:$AQ$501,15,FALSE)))</f>
        <v/>
      </c>
      <c r="J314" s="1" t="str">
        <f>IF($A314="","",(VLOOKUP($A314,ACOUSTICS_COMBINED!$B$3:$AQ$501,16,FALSE)))</f>
        <v/>
      </c>
      <c r="K314" s="1" t="str">
        <f>IF($A314="","",(VLOOKUP($A314,ACOUSTICS_COMBINED!$B$3:$AQ$501,17,FALSE)))</f>
        <v/>
      </c>
      <c r="L314" s="1" t="str">
        <f>IF($A314="","",(VLOOKUP($A314,ACOUSTICS_COMBINED!$B$3:$AQ$501,18,FALSE)))</f>
        <v/>
      </c>
      <c r="M314" s="1" t="str">
        <f>IF($A314="","",(VLOOKUP($A314,ACOUSTICS_COMBINED!$B$3:$AQ$501,25,FALSE)))</f>
        <v/>
      </c>
      <c r="N314" s="16" t="str">
        <f>IF($A314="","",(VLOOKUP($A314,ACOUSTICS_COMBINED!$B$3:$AQ$501,19,FALSE)))</f>
        <v/>
      </c>
      <c r="O314" s="16" t="str">
        <f>IF($A314="","",(VLOOKUP($A314,ACOUSTICS_COMBINED!$B$3:$AQ$501,20,FALSE)))</f>
        <v/>
      </c>
      <c r="P314" s="1" t="str">
        <f>IF($A314="","",(VLOOKUP($A314,ACOUSTICS_COMBINED!$B$3:$AQ$501,26,FALSE)))</f>
        <v/>
      </c>
      <c r="Q314" s="1" t="str">
        <f>IF($A314="","",(VLOOKUP($A314,ACOUSTICS_COMBINED!$B$3:$AQ$501,27,FALSE)))</f>
        <v/>
      </c>
      <c r="R314" s="1" t="str">
        <f>IF($A314="","",(VLOOKUP($A314,ACOUSTICS_COMBINED!$B$3:$AQ$501,28,FALSE)))</f>
        <v/>
      </c>
      <c r="S314" s="1" t="str">
        <f>IF($A314="","",(VLOOKUP($A314,ACOUSTICS_COMBINED!$B$3:$AQ$501,29,FALSE)))</f>
        <v/>
      </c>
      <c r="T314" s="1" t="str">
        <f>IF($A314="","",(VLOOKUP($A314,ACOUSTICS_COMBINED!$B$3:$AQ$501,30,FALSE)))</f>
        <v/>
      </c>
      <c r="U314" s="1" t="str">
        <f>IF($A314="","",(VLOOKUP($A314,ACOUSTICS_COMBINED!$B$3:$AQ$501,31,FALSE)))</f>
        <v/>
      </c>
      <c r="V314" s="1" t="str">
        <f>IF($A314="","",(VLOOKUP($A314,ACOUSTICS_COMBINED!$B$3:$AQ$501,32,FALSE)))</f>
        <v/>
      </c>
      <c r="W314" s="1" t="str">
        <f>IF($A314="","",(VLOOKUP($A314,ACOUSTICS_COMBINED!$B$3:$AQ$501,33,FALSE)))</f>
        <v/>
      </c>
      <c r="X314" s="1" t="str">
        <f>IF($A314="","",(VLOOKUP($A314,ACOUSTICS_COMBINED!$B$3:$AQ$501,34,FALSE)))</f>
        <v/>
      </c>
      <c r="Y314" s="1" t="str">
        <f>IF($A314="","",(VLOOKUP($A314,ACOUSTICS_COMBINED!$B$3:$AQ$501,35,FALSE)))</f>
        <v/>
      </c>
      <c r="Z314" s="1" t="str">
        <f>IF($A314="","",(VLOOKUP($A314,ACOUSTICS_COMBINED!$B$3:$AQ$501,36,FALSE)))</f>
        <v/>
      </c>
      <c r="AA314" s="1" t="str">
        <f>IF($A314="","",(VLOOKUP($A314,ACOUSTICS_COMBINED!$B$3:$AQ$501,37,FALSE)))</f>
        <v/>
      </c>
      <c r="AB314" s="1" t="str">
        <f>IF($A314="","",(VLOOKUP($A314,ACOUSTICS_COMBINED!$B$3:$AQ$501,38,FALSE)))</f>
        <v/>
      </c>
      <c r="AC314" s="1" t="str">
        <f>IF($A314="","",(VLOOKUP($A314,ACOUSTICS_COMBINED!$B$3:$AQ$501,39,FALSE)))</f>
        <v/>
      </c>
      <c r="AD314" s="1" t="str">
        <f>IF($A314="","",(VLOOKUP($A314,ACOUSTICS_COMBINED!$B$3:$AQ$501,40,FALSE)))</f>
        <v/>
      </c>
      <c r="AE314" s="1" t="str">
        <f>IF($A314="","",(VLOOKUP($A314,ACOUSTICS_COMBINED!$B$3:$AQ$501,41,FALSE)))</f>
        <v/>
      </c>
      <c r="AF314" s="1" t="str">
        <f>IF($A314="","",(VLOOKUP($A314,ACOUSTICS_COMBINED!$B$3:$AQ$501,42,FALSE)))</f>
        <v/>
      </c>
      <c r="AG314" s="27" t="str">
        <f>IF($A314="","",(VLOOKUP($A314,ACOUSTIC_PIVOT_TABLE!$B$4:$AO$500,2,FALSE)))</f>
        <v/>
      </c>
      <c r="AH314" s="27" t="str">
        <f>IF($A314="","",(VLOOKUP($A314,ACOUSTIC_PIVOT_TABLE!$B$4:$AO$500,3,FALSE)))</f>
        <v/>
      </c>
      <c r="AI314" s="27" t="str">
        <f>IF($A314="","",(VLOOKUP($A314,ACOUSTIC_PIVOT_TABLE!$B$4:$AO$500,4,FALSE)))</f>
        <v/>
      </c>
      <c r="AJ314" s="27" t="str">
        <f>IF($A314="","",(VLOOKUP($A314,ACOUSTIC_PIVOT_TABLE!$B$4:$AO$500,5,FALSE)))</f>
        <v/>
      </c>
      <c r="AK314" s="27" t="str">
        <f>IF($A314="","",(VLOOKUP($A314,ACOUSTIC_PIVOT_TABLE!$B$4:$AO$500,6,FALSE)))</f>
        <v/>
      </c>
      <c r="AL314" s="27" t="str">
        <f>IF($A314="","",(VLOOKUP($A314,ACOUSTIC_PIVOT_TABLE!$B$4:$AO$500,7,FALSE)))</f>
        <v/>
      </c>
      <c r="AM314" s="27" t="str">
        <f>IF($A314="","",(VLOOKUP($A314,ACOUSTIC_PIVOT_TABLE!$B$4:$AO$500,8,FALSE)))</f>
        <v/>
      </c>
      <c r="AN314" s="27" t="str">
        <f>IF($A314="","",(VLOOKUP($A314,ACOUSTIC_PIVOT_TABLE!$B$4:$AO$500,9,FALSE)))</f>
        <v/>
      </c>
      <c r="AO314" s="27" t="str">
        <f>IF($A314="","",(VLOOKUP($A314,ACOUSTIC_PIVOT_TABLE!$B$4:$AO$500,10,FALSE)))</f>
        <v/>
      </c>
      <c r="AP314" s="27" t="str">
        <f>IF($A314="","",(VLOOKUP($A314,ACOUSTIC_PIVOT_TABLE!$B$4:$AO$500,11,FALSE)))</f>
        <v/>
      </c>
      <c r="AQ314" s="27" t="str">
        <f>IF($A314="","",(VLOOKUP($A314,ACOUSTIC_PIVOT_TABLE!$B$4:$AO$500,12,FALSE)))</f>
        <v/>
      </c>
      <c r="AR314" s="27" t="str">
        <f>IF($A314="","",(VLOOKUP($A314,ACOUSTIC_PIVOT_TABLE!$B$4:$AO$500,13,FALSE)))</f>
        <v/>
      </c>
      <c r="AS314" s="27" t="str">
        <f>IF($A314="","",(VLOOKUP($A314,ACOUSTIC_PIVOT_TABLE!$B$4:$AO$500,14,FALSE)))</f>
        <v/>
      </c>
      <c r="AT314" s="27" t="str">
        <f>IF($A314="","",(VLOOKUP($A314,ACOUSTIC_PIVOT_TABLE!$B$4:$AO$500,15,FALSE)))</f>
        <v/>
      </c>
      <c r="AU314" s="27" t="str">
        <f>IF($A314="","",(VLOOKUP($A314,ACOUSTIC_PIVOT_TABLE!$B$4:$AO$500,16,FALSE)))</f>
        <v/>
      </c>
      <c r="AV314" s="27" t="str">
        <f>IF($A314="","",(VLOOKUP($A314,ACOUSTIC_PIVOT_TABLE!$B$4:$AO$500,17,FALSE)))</f>
        <v/>
      </c>
      <c r="AW314" s="27" t="str">
        <f>IF($A314="","",(VLOOKUP($A314,ACOUSTIC_PIVOT_TABLE!$B$4:$AO$500,18,FALSE)))</f>
        <v/>
      </c>
      <c r="AX314" s="27" t="str">
        <f>IF($A314="","",(VLOOKUP($A314,ACOUSTIC_PIVOT_TABLE!$B$4:$AO$500,19,FALSE)))</f>
        <v/>
      </c>
      <c r="AY314" s="27" t="str">
        <f>IF($A314="","",(VLOOKUP($A314,ACOUSTIC_PIVOT_TABLE!$B$4:$AO$500,20,FALSE)))</f>
        <v/>
      </c>
      <c r="AZ314" s="27" t="str">
        <f>IF($A314="","",(VLOOKUP($A314,ACOUSTIC_PIVOT_TABLE!$B$4:$AO$500,21,FALSE)))</f>
        <v/>
      </c>
      <c r="BA314" s="27" t="str">
        <f>IF($A314="","",(VLOOKUP($A314,ACOUSTIC_PIVOT_TABLE!$B$4:$AO$500,22,FALSE)))</f>
        <v/>
      </c>
      <c r="BB314" s="27" t="str">
        <f>IF($A314="","",(VLOOKUP($A314,ACOUSTIC_PIVOT_TABLE!$B$4:$AO$500,23,FALSE)))</f>
        <v/>
      </c>
      <c r="BC314" s="27" t="str">
        <f>IF($A314="","",(VLOOKUP($A314,ACOUSTIC_PIVOT_TABLE!$B$4:$AO$500,24,FALSE)))</f>
        <v/>
      </c>
      <c r="BD314" s="27" t="str">
        <f>IF($A314="","",(VLOOKUP($A314,ACOUSTIC_PIVOT_TABLE!$B$4:$AO$500,25,FALSE)))</f>
        <v/>
      </c>
      <c r="BE314" s="27" t="str">
        <f>IF($A314="","",(VLOOKUP($A314,ACOUSTIC_PIVOT_TABLE!$B$4:$AO$500,26,FALSE)))</f>
        <v/>
      </c>
      <c r="BF314" s="27" t="str">
        <f>IF($A314="","",(VLOOKUP($A314,ACOUSTIC_PIVOT_TABLE!$B$4:$AO$500,27,FALSE)))</f>
        <v/>
      </c>
      <c r="BG314" s="27" t="str">
        <f>IF($A314="","",(VLOOKUP($A314,ACOUSTIC_PIVOT_TABLE!$B$4:$AO$500,28,FALSE)))</f>
        <v/>
      </c>
      <c r="BH314" s="27" t="str">
        <f>IF($A314="","",(VLOOKUP($A314,ACOUSTIC_PIVOT_TABLE!$B$4:$AO$500,29,FALSE)))</f>
        <v/>
      </c>
      <c r="BI314" s="27" t="str">
        <f>IF($A314="","",(VLOOKUP($A314,ACOUSTIC_PIVOT_TABLE!$B$4:$AO$500,30,FALSE)))</f>
        <v/>
      </c>
      <c r="BJ314" s="27" t="str">
        <f>IF($A314="","",(VLOOKUP($A314,ACOUSTIC_PIVOT_TABLE!$B$4:$AO$500,31,FALSE)))</f>
        <v/>
      </c>
      <c r="BK314" s="27" t="str">
        <f>IF($A314="","",(VLOOKUP($A314,ACOUSTIC_PIVOT_TABLE!$B$4:$AO$500,32,FALSE)))</f>
        <v/>
      </c>
      <c r="BL314" s="27" t="str">
        <f>IF($A314="","",(VLOOKUP($A314,ACOUSTIC_PIVOT_TABLE!$B$4:$AO$500,33,FALSE)))</f>
        <v/>
      </c>
      <c r="BM314" s="27" t="str">
        <f>IF($A314="","",(VLOOKUP($A314,ACOUSTIC_PIVOT_TABLE!$B$4:$AO$500,34,FALSE)))</f>
        <v/>
      </c>
      <c r="BN314" s="27" t="str">
        <f>IF($A314="","",(VLOOKUP($A314,ACOUSTIC_PIVOT_TABLE!$B$4:$AO$500,35,FALSE)))</f>
        <v/>
      </c>
      <c r="BO314" s="27" t="str">
        <f>IF($A314="","",(VLOOKUP($A314,ACOUSTIC_PIVOT_TABLE!$B$4:$AO$500,36,FALSE)))</f>
        <v/>
      </c>
      <c r="BP314" s="27" t="str">
        <f>IF($A314="","",(VLOOKUP($A314,ACOUSTIC_PIVOT_TABLE!$B$4:$AO$500,37,FALSE)))</f>
        <v/>
      </c>
      <c r="BQ314" s="27" t="str">
        <f>IF($A314="","",(VLOOKUP($A314,ACOUSTIC_PIVOT_TABLE!$B$4:$AO$500,38,FALSE)))</f>
        <v/>
      </c>
      <c r="BR314" s="27" t="str">
        <f>IF($A314="","",(VLOOKUP($A314,ACOUSTIC_PIVOT_TABLE!$B$4:$AO$500,39,FALSE)))</f>
        <v/>
      </c>
      <c r="BS314" s="27" t="str">
        <f>IF($A314="","",(VLOOKUP($A314,ACOUSTIC_PIVOT_TABLE!$B$4:$AO$500,40,FALSE)))</f>
        <v/>
      </c>
    </row>
    <row r="315" spans="1:71" x14ac:dyDescent="0.25">
      <c r="A315" s="1" t="str">
        <f>IF(ACOUSTIC_PIVOT_TABLE!B317 = 0, "",ACOUSTIC_PIVOT_TABLE!B317)</f>
        <v/>
      </c>
      <c r="B315" s="1" t="str">
        <f>IF($A315="","",(VLOOKUP($A315,ACOUSTICS_COMBINED!$B$3:$AQ$501,21,FALSE)))</f>
        <v/>
      </c>
      <c r="C315" s="1" t="str">
        <f>IF($A315="","",(VLOOKUP($A315,ACOUSTICS_COMBINED!$B$3:$AQ$501,22,FALSE)))</f>
        <v/>
      </c>
      <c r="D315" s="1" t="str">
        <f>IF($A315="","",(VLOOKUP($A315,ACOUSTICS_COMBINED!$B$3:$AQ$501,12,FALSE)))</f>
        <v/>
      </c>
      <c r="E315" s="1" t="str">
        <f>IF($A315="","",(VLOOKUP($A315,ACOUSTICS_COMBINED!$B$3:$AQ$501,13,FALSE)))</f>
        <v/>
      </c>
      <c r="F315" s="1" t="str">
        <f>IF($A315="","",(VLOOKUP($A315,ACOUSTICS_COMBINED!$B$3:$AQ$501,14,FALSE)))</f>
        <v/>
      </c>
      <c r="G315" s="1" t="str">
        <f>IF($A315="","",(VLOOKUP($A315,ACOUSTICS_COMBINED!$B$3:$AQ$501,23,FALSE)))</f>
        <v/>
      </c>
      <c r="H315" s="1" t="str">
        <f>IF($A315="","",(VLOOKUP($A315,ACOUSTICS_COMBINED!$B$3:$AQ$501,24,FALSE)))</f>
        <v/>
      </c>
      <c r="I315" s="1" t="str">
        <f>IF($A315="","",(VLOOKUP($A315,ACOUSTICS_COMBINED!$B$3:$AQ$501,15,FALSE)))</f>
        <v/>
      </c>
      <c r="J315" s="1" t="str">
        <f>IF($A315="","",(VLOOKUP($A315,ACOUSTICS_COMBINED!$B$3:$AQ$501,16,FALSE)))</f>
        <v/>
      </c>
      <c r="K315" s="1" t="str">
        <f>IF($A315="","",(VLOOKUP($A315,ACOUSTICS_COMBINED!$B$3:$AQ$501,17,FALSE)))</f>
        <v/>
      </c>
      <c r="L315" s="1" t="str">
        <f>IF($A315="","",(VLOOKUP($A315,ACOUSTICS_COMBINED!$B$3:$AQ$501,18,FALSE)))</f>
        <v/>
      </c>
      <c r="M315" s="1" t="str">
        <f>IF($A315="","",(VLOOKUP($A315,ACOUSTICS_COMBINED!$B$3:$AQ$501,25,FALSE)))</f>
        <v/>
      </c>
      <c r="N315" s="16" t="str">
        <f>IF($A315="","",(VLOOKUP($A315,ACOUSTICS_COMBINED!$B$3:$AQ$501,19,FALSE)))</f>
        <v/>
      </c>
      <c r="O315" s="16" t="str">
        <f>IF($A315="","",(VLOOKUP($A315,ACOUSTICS_COMBINED!$B$3:$AQ$501,20,FALSE)))</f>
        <v/>
      </c>
      <c r="P315" s="1" t="str">
        <f>IF($A315="","",(VLOOKUP($A315,ACOUSTICS_COMBINED!$B$3:$AQ$501,26,FALSE)))</f>
        <v/>
      </c>
      <c r="Q315" s="1" t="str">
        <f>IF($A315="","",(VLOOKUP($A315,ACOUSTICS_COMBINED!$B$3:$AQ$501,27,FALSE)))</f>
        <v/>
      </c>
      <c r="R315" s="1" t="str">
        <f>IF($A315="","",(VLOOKUP($A315,ACOUSTICS_COMBINED!$B$3:$AQ$501,28,FALSE)))</f>
        <v/>
      </c>
      <c r="S315" s="1" t="str">
        <f>IF($A315="","",(VLOOKUP($A315,ACOUSTICS_COMBINED!$B$3:$AQ$501,29,FALSE)))</f>
        <v/>
      </c>
      <c r="T315" s="1" t="str">
        <f>IF($A315="","",(VLOOKUP($A315,ACOUSTICS_COMBINED!$B$3:$AQ$501,30,FALSE)))</f>
        <v/>
      </c>
      <c r="U315" s="1" t="str">
        <f>IF($A315="","",(VLOOKUP($A315,ACOUSTICS_COMBINED!$B$3:$AQ$501,31,FALSE)))</f>
        <v/>
      </c>
      <c r="V315" s="1" t="str">
        <f>IF($A315="","",(VLOOKUP($A315,ACOUSTICS_COMBINED!$B$3:$AQ$501,32,FALSE)))</f>
        <v/>
      </c>
      <c r="W315" s="1" t="str">
        <f>IF($A315="","",(VLOOKUP($A315,ACOUSTICS_COMBINED!$B$3:$AQ$501,33,FALSE)))</f>
        <v/>
      </c>
      <c r="X315" s="1" t="str">
        <f>IF($A315="","",(VLOOKUP($A315,ACOUSTICS_COMBINED!$B$3:$AQ$501,34,FALSE)))</f>
        <v/>
      </c>
      <c r="Y315" s="1" t="str">
        <f>IF($A315="","",(VLOOKUP($A315,ACOUSTICS_COMBINED!$B$3:$AQ$501,35,FALSE)))</f>
        <v/>
      </c>
      <c r="Z315" s="1" t="str">
        <f>IF($A315="","",(VLOOKUP($A315,ACOUSTICS_COMBINED!$B$3:$AQ$501,36,FALSE)))</f>
        <v/>
      </c>
      <c r="AA315" s="1" t="str">
        <f>IF($A315="","",(VLOOKUP($A315,ACOUSTICS_COMBINED!$B$3:$AQ$501,37,FALSE)))</f>
        <v/>
      </c>
      <c r="AB315" s="1" t="str">
        <f>IF($A315="","",(VLOOKUP($A315,ACOUSTICS_COMBINED!$B$3:$AQ$501,38,FALSE)))</f>
        <v/>
      </c>
      <c r="AC315" s="1" t="str">
        <f>IF($A315="","",(VLOOKUP($A315,ACOUSTICS_COMBINED!$B$3:$AQ$501,39,FALSE)))</f>
        <v/>
      </c>
      <c r="AD315" s="1" t="str">
        <f>IF($A315="","",(VLOOKUP($A315,ACOUSTICS_COMBINED!$B$3:$AQ$501,40,FALSE)))</f>
        <v/>
      </c>
      <c r="AE315" s="1" t="str">
        <f>IF($A315="","",(VLOOKUP($A315,ACOUSTICS_COMBINED!$B$3:$AQ$501,41,FALSE)))</f>
        <v/>
      </c>
      <c r="AF315" s="1" t="str">
        <f>IF($A315="","",(VLOOKUP($A315,ACOUSTICS_COMBINED!$B$3:$AQ$501,42,FALSE)))</f>
        <v/>
      </c>
      <c r="AG315" s="27" t="str">
        <f>IF($A315="","",(VLOOKUP($A315,ACOUSTIC_PIVOT_TABLE!$B$4:$AO$500,2,FALSE)))</f>
        <v/>
      </c>
      <c r="AH315" s="27" t="str">
        <f>IF($A315="","",(VLOOKUP($A315,ACOUSTIC_PIVOT_TABLE!$B$4:$AO$500,3,FALSE)))</f>
        <v/>
      </c>
      <c r="AI315" s="27" t="str">
        <f>IF($A315="","",(VLOOKUP($A315,ACOUSTIC_PIVOT_TABLE!$B$4:$AO$500,4,FALSE)))</f>
        <v/>
      </c>
      <c r="AJ315" s="27" t="str">
        <f>IF($A315="","",(VLOOKUP($A315,ACOUSTIC_PIVOT_TABLE!$B$4:$AO$500,5,FALSE)))</f>
        <v/>
      </c>
      <c r="AK315" s="27" t="str">
        <f>IF($A315="","",(VLOOKUP($A315,ACOUSTIC_PIVOT_TABLE!$B$4:$AO$500,6,FALSE)))</f>
        <v/>
      </c>
      <c r="AL315" s="27" t="str">
        <f>IF($A315="","",(VLOOKUP($A315,ACOUSTIC_PIVOT_TABLE!$B$4:$AO$500,7,FALSE)))</f>
        <v/>
      </c>
      <c r="AM315" s="27" t="str">
        <f>IF($A315="","",(VLOOKUP($A315,ACOUSTIC_PIVOT_TABLE!$B$4:$AO$500,8,FALSE)))</f>
        <v/>
      </c>
      <c r="AN315" s="27" t="str">
        <f>IF($A315="","",(VLOOKUP($A315,ACOUSTIC_PIVOT_TABLE!$B$4:$AO$500,9,FALSE)))</f>
        <v/>
      </c>
      <c r="AO315" s="27" t="str">
        <f>IF($A315="","",(VLOOKUP($A315,ACOUSTIC_PIVOT_TABLE!$B$4:$AO$500,10,FALSE)))</f>
        <v/>
      </c>
      <c r="AP315" s="27" t="str">
        <f>IF($A315="","",(VLOOKUP($A315,ACOUSTIC_PIVOT_TABLE!$B$4:$AO$500,11,FALSE)))</f>
        <v/>
      </c>
      <c r="AQ315" s="27" t="str">
        <f>IF($A315="","",(VLOOKUP($A315,ACOUSTIC_PIVOT_TABLE!$B$4:$AO$500,12,FALSE)))</f>
        <v/>
      </c>
      <c r="AR315" s="27" t="str">
        <f>IF($A315="","",(VLOOKUP($A315,ACOUSTIC_PIVOT_TABLE!$B$4:$AO$500,13,FALSE)))</f>
        <v/>
      </c>
      <c r="AS315" s="27" t="str">
        <f>IF($A315="","",(VLOOKUP($A315,ACOUSTIC_PIVOT_TABLE!$B$4:$AO$500,14,FALSE)))</f>
        <v/>
      </c>
      <c r="AT315" s="27" t="str">
        <f>IF($A315="","",(VLOOKUP($A315,ACOUSTIC_PIVOT_TABLE!$B$4:$AO$500,15,FALSE)))</f>
        <v/>
      </c>
      <c r="AU315" s="27" t="str">
        <f>IF($A315="","",(VLOOKUP($A315,ACOUSTIC_PIVOT_TABLE!$B$4:$AO$500,16,FALSE)))</f>
        <v/>
      </c>
      <c r="AV315" s="27" t="str">
        <f>IF($A315="","",(VLOOKUP($A315,ACOUSTIC_PIVOT_TABLE!$B$4:$AO$500,17,FALSE)))</f>
        <v/>
      </c>
      <c r="AW315" s="27" t="str">
        <f>IF($A315="","",(VLOOKUP($A315,ACOUSTIC_PIVOT_TABLE!$B$4:$AO$500,18,FALSE)))</f>
        <v/>
      </c>
      <c r="AX315" s="27" t="str">
        <f>IF($A315="","",(VLOOKUP($A315,ACOUSTIC_PIVOT_TABLE!$B$4:$AO$500,19,FALSE)))</f>
        <v/>
      </c>
      <c r="AY315" s="27" t="str">
        <f>IF($A315="","",(VLOOKUP($A315,ACOUSTIC_PIVOT_TABLE!$B$4:$AO$500,20,FALSE)))</f>
        <v/>
      </c>
      <c r="AZ315" s="27" t="str">
        <f>IF($A315="","",(VLOOKUP($A315,ACOUSTIC_PIVOT_TABLE!$B$4:$AO$500,21,FALSE)))</f>
        <v/>
      </c>
      <c r="BA315" s="27" t="str">
        <f>IF($A315="","",(VLOOKUP($A315,ACOUSTIC_PIVOT_TABLE!$B$4:$AO$500,22,FALSE)))</f>
        <v/>
      </c>
      <c r="BB315" s="27" t="str">
        <f>IF($A315="","",(VLOOKUP($A315,ACOUSTIC_PIVOT_TABLE!$B$4:$AO$500,23,FALSE)))</f>
        <v/>
      </c>
      <c r="BC315" s="27" t="str">
        <f>IF($A315="","",(VLOOKUP($A315,ACOUSTIC_PIVOT_TABLE!$B$4:$AO$500,24,FALSE)))</f>
        <v/>
      </c>
      <c r="BD315" s="27" t="str">
        <f>IF($A315="","",(VLOOKUP($A315,ACOUSTIC_PIVOT_TABLE!$B$4:$AO$500,25,FALSE)))</f>
        <v/>
      </c>
      <c r="BE315" s="27" t="str">
        <f>IF($A315="","",(VLOOKUP($A315,ACOUSTIC_PIVOT_TABLE!$B$4:$AO$500,26,FALSE)))</f>
        <v/>
      </c>
      <c r="BF315" s="27" t="str">
        <f>IF($A315="","",(VLOOKUP($A315,ACOUSTIC_PIVOT_TABLE!$B$4:$AO$500,27,FALSE)))</f>
        <v/>
      </c>
      <c r="BG315" s="27" t="str">
        <f>IF($A315="","",(VLOOKUP($A315,ACOUSTIC_PIVOT_TABLE!$B$4:$AO$500,28,FALSE)))</f>
        <v/>
      </c>
      <c r="BH315" s="27" t="str">
        <f>IF($A315="","",(VLOOKUP($A315,ACOUSTIC_PIVOT_TABLE!$B$4:$AO$500,29,FALSE)))</f>
        <v/>
      </c>
      <c r="BI315" s="27" t="str">
        <f>IF($A315="","",(VLOOKUP($A315,ACOUSTIC_PIVOT_TABLE!$B$4:$AO$500,30,FALSE)))</f>
        <v/>
      </c>
      <c r="BJ315" s="27" t="str">
        <f>IF($A315="","",(VLOOKUP($A315,ACOUSTIC_PIVOT_TABLE!$B$4:$AO$500,31,FALSE)))</f>
        <v/>
      </c>
      <c r="BK315" s="27" t="str">
        <f>IF($A315="","",(VLOOKUP($A315,ACOUSTIC_PIVOT_TABLE!$B$4:$AO$500,32,FALSE)))</f>
        <v/>
      </c>
      <c r="BL315" s="27" t="str">
        <f>IF($A315="","",(VLOOKUP($A315,ACOUSTIC_PIVOT_TABLE!$B$4:$AO$500,33,FALSE)))</f>
        <v/>
      </c>
      <c r="BM315" s="27" t="str">
        <f>IF($A315="","",(VLOOKUP($A315,ACOUSTIC_PIVOT_TABLE!$B$4:$AO$500,34,FALSE)))</f>
        <v/>
      </c>
      <c r="BN315" s="27" t="str">
        <f>IF($A315="","",(VLOOKUP($A315,ACOUSTIC_PIVOT_TABLE!$B$4:$AO$500,35,FALSE)))</f>
        <v/>
      </c>
      <c r="BO315" s="27" t="str">
        <f>IF($A315="","",(VLOOKUP($A315,ACOUSTIC_PIVOT_TABLE!$B$4:$AO$500,36,FALSE)))</f>
        <v/>
      </c>
      <c r="BP315" s="27" t="str">
        <f>IF($A315="","",(VLOOKUP($A315,ACOUSTIC_PIVOT_TABLE!$B$4:$AO$500,37,FALSE)))</f>
        <v/>
      </c>
      <c r="BQ315" s="27" t="str">
        <f>IF($A315="","",(VLOOKUP($A315,ACOUSTIC_PIVOT_TABLE!$B$4:$AO$500,38,FALSE)))</f>
        <v/>
      </c>
      <c r="BR315" s="27" t="str">
        <f>IF($A315="","",(VLOOKUP($A315,ACOUSTIC_PIVOT_TABLE!$B$4:$AO$500,39,FALSE)))</f>
        <v/>
      </c>
      <c r="BS315" s="27" t="str">
        <f>IF($A315="","",(VLOOKUP($A315,ACOUSTIC_PIVOT_TABLE!$B$4:$AO$500,40,FALSE)))</f>
        <v/>
      </c>
    </row>
    <row r="316" spans="1:71" x14ac:dyDescent="0.25">
      <c r="A316" s="1" t="str">
        <f>IF(ACOUSTIC_PIVOT_TABLE!B318 = 0, "",ACOUSTIC_PIVOT_TABLE!B318)</f>
        <v/>
      </c>
      <c r="B316" s="1" t="str">
        <f>IF($A316="","",(VLOOKUP($A316,ACOUSTICS_COMBINED!$B$3:$AQ$501,21,FALSE)))</f>
        <v/>
      </c>
      <c r="C316" s="1" t="str">
        <f>IF($A316="","",(VLOOKUP($A316,ACOUSTICS_COMBINED!$B$3:$AQ$501,22,FALSE)))</f>
        <v/>
      </c>
      <c r="D316" s="1" t="str">
        <f>IF($A316="","",(VLOOKUP($A316,ACOUSTICS_COMBINED!$B$3:$AQ$501,12,FALSE)))</f>
        <v/>
      </c>
      <c r="E316" s="1" t="str">
        <f>IF($A316="","",(VLOOKUP($A316,ACOUSTICS_COMBINED!$B$3:$AQ$501,13,FALSE)))</f>
        <v/>
      </c>
      <c r="F316" s="1" t="str">
        <f>IF($A316="","",(VLOOKUP($A316,ACOUSTICS_COMBINED!$B$3:$AQ$501,14,FALSE)))</f>
        <v/>
      </c>
      <c r="G316" s="1" t="str">
        <f>IF($A316="","",(VLOOKUP($A316,ACOUSTICS_COMBINED!$B$3:$AQ$501,23,FALSE)))</f>
        <v/>
      </c>
      <c r="H316" s="1" t="str">
        <f>IF($A316="","",(VLOOKUP($A316,ACOUSTICS_COMBINED!$B$3:$AQ$501,24,FALSE)))</f>
        <v/>
      </c>
      <c r="I316" s="1" t="str">
        <f>IF($A316="","",(VLOOKUP($A316,ACOUSTICS_COMBINED!$B$3:$AQ$501,15,FALSE)))</f>
        <v/>
      </c>
      <c r="J316" s="1" t="str">
        <f>IF($A316="","",(VLOOKUP($A316,ACOUSTICS_COMBINED!$B$3:$AQ$501,16,FALSE)))</f>
        <v/>
      </c>
      <c r="K316" s="1" t="str">
        <f>IF($A316="","",(VLOOKUP($A316,ACOUSTICS_COMBINED!$B$3:$AQ$501,17,FALSE)))</f>
        <v/>
      </c>
      <c r="L316" s="1" t="str">
        <f>IF($A316="","",(VLOOKUP($A316,ACOUSTICS_COMBINED!$B$3:$AQ$501,18,FALSE)))</f>
        <v/>
      </c>
      <c r="M316" s="1" t="str">
        <f>IF($A316="","",(VLOOKUP($A316,ACOUSTICS_COMBINED!$B$3:$AQ$501,25,FALSE)))</f>
        <v/>
      </c>
      <c r="N316" s="16" t="str">
        <f>IF($A316="","",(VLOOKUP($A316,ACOUSTICS_COMBINED!$B$3:$AQ$501,19,FALSE)))</f>
        <v/>
      </c>
      <c r="O316" s="16" t="str">
        <f>IF($A316="","",(VLOOKUP($A316,ACOUSTICS_COMBINED!$B$3:$AQ$501,20,FALSE)))</f>
        <v/>
      </c>
      <c r="P316" s="1" t="str">
        <f>IF($A316="","",(VLOOKUP($A316,ACOUSTICS_COMBINED!$B$3:$AQ$501,26,FALSE)))</f>
        <v/>
      </c>
      <c r="Q316" s="1" t="str">
        <f>IF($A316="","",(VLOOKUP($A316,ACOUSTICS_COMBINED!$B$3:$AQ$501,27,FALSE)))</f>
        <v/>
      </c>
      <c r="R316" s="1" t="str">
        <f>IF($A316="","",(VLOOKUP($A316,ACOUSTICS_COMBINED!$B$3:$AQ$501,28,FALSE)))</f>
        <v/>
      </c>
      <c r="S316" s="1" t="str">
        <f>IF($A316="","",(VLOOKUP($A316,ACOUSTICS_COMBINED!$B$3:$AQ$501,29,FALSE)))</f>
        <v/>
      </c>
      <c r="T316" s="1" t="str">
        <f>IF($A316="","",(VLOOKUP($A316,ACOUSTICS_COMBINED!$B$3:$AQ$501,30,FALSE)))</f>
        <v/>
      </c>
      <c r="U316" s="1" t="str">
        <f>IF($A316="","",(VLOOKUP($A316,ACOUSTICS_COMBINED!$B$3:$AQ$501,31,FALSE)))</f>
        <v/>
      </c>
      <c r="V316" s="1" t="str">
        <f>IF($A316="","",(VLOOKUP($A316,ACOUSTICS_COMBINED!$B$3:$AQ$501,32,FALSE)))</f>
        <v/>
      </c>
      <c r="W316" s="1" t="str">
        <f>IF($A316="","",(VLOOKUP($A316,ACOUSTICS_COMBINED!$B$3:$AQ$501,33,FALSE)))</f>
        <v/>
      </c>
      <c r="X316" s="1" t="str">
        <f>IF($A316="","",(VLOOKUP($A316,ACOUSTICS_COMBINED!$B$3:$AQ$501,34,FALSE)))</f>
        <v/>
      </c>
      <c r="Y316" s="1" t="str">
        <f>IF($A316="","",(VLOOKUP($A316,ACOUSTICS_COMBINED!$B$3:$AQ$501,35,FALSE)))</f>
        <v/>
      </c>
      <c r="Z316" s="1" t="str">
        <f>IF($A316="","",(VLOOKUP($A316,ACOUSTICS_COMBINED!$B$3:$AQ$501,36,FALSE)))</f>
        <v/>
      </c>
      <c r="AA316" s="1" t="str">
        <f>IF($A316="","",(VLOOKUP($A316,ACOUSTICS_COMBINED!$B$3:$AQ$501,37,FALSE)))</f>
        <v/>
      </c>
      <c r="AB316" s="1" t="str">
        <f>IF($A316="","",(VLOOKUP($A316,ACOUSTICS_COMBINED!$B$3:$AQ$501,38,FALSE)))</f>
        <v/>
      </c>
      <c r="AC316" s="1" t="str">
        <f>IF($A316="","",(VLOOKUP($A316,ACOUSTICS_COMBINED!$B$3:$AQ$501,39,FALSE)))</f>
        <v/>
      </c>
      <c r="AD316" s="1" t="str">
        <f>IF($A316="","",(VLOOKUP($A316,ACOUSTICS_COMBINED!$B$3:$AQ$501,40,FALSE)))</f>
        <v/>
      </c>
      <c r="AE316" s="1" t="str">
        <f>IF($A316="","",(VLOOKUP($A316,ACOUSTICS_COMBINED!$B$3:$AQ$501,41,FALSE)))</f>
        <v/>
      </c>
      <c r="AF316" s="1" t="str">
        <f>IF($A316="","",(VLOOKUP($A316,ACOUSTICS_COMBINED!$B$3:$AQ$501,42,FALSE)))</f>
        <v/>
      </c>
      <c r="AG316" s="27" t="str">
        <f>IF($A316="","",(VLOOKUP($A316,ACOUSTIC_PIVOT_TABLE!$B$4:$AO$500,2,FALSE)))</f>
        <v/>
      </c>
      <c r="AH316" s="27" t="str">
        <f>IF($A316="","",(VLOOKUP($A316,ACOUSTIC_PIVOT_TABLE!$B$4:$AO$500,3,FALSE)))</f>
        <v/>
      </c>
      <c r="AI316" s="27" t="str">
        <f>IF($A316="","",(VLOOKUP($A316,ACOUSTIC_PIVOT_TABLE!$B$4:$AO$500,4,FALSE)))</f>
        <v/>
      </c>
      <c r="AJ316" s="27" t="str">
        <f>IF($A316="","",(VLOOKUP($A316,ACOUSTIC_PIVOT_TABLE!$B$4:$AO$500,5,FALSE)))</f>
        <v/>
      </c>
      <c r="AK316" s="27" t="str">
        <f>IF($A316="","",(VLOOKUP($A316,ACOUSTIC_PIVOT_TABLE!$B$4:$AO$500,6,FALSE)))</f>
        <v/>
      </c>
      <c r="AL316" s="27" t="str">
        <f>IF($A316="","",(VLOOKUP($A316,ACOUSTIC_PIVOT_TABLE!$B$4:$AO$500,7,FALSE)))</f>
        <v/>
      </c>
      <c r="AM316" s="27" t="str">
        <f>IF($A316="","",(VLOOKUP($A316,ACOUSTIC_PIVOT_TABLE!$B$4:$AO$500,8,FALSE)))</f>
        <v/>
      </c>
      <c r="AN316" s="27" t="str">
        <f>IF($A316="","",(VLOOKUP($A316,ACOUSTIC_PIVOT_TABLE!$B$4:$AO$500,9,FALSE)))</f>
        <v/>
      </c>
      <c r="AO316" s="27" t="str">
        <f>IF($A316="","",(VLOOKUP($A316,ACOUSTIC_PIVOT_TABLE!$B$4:$AO$500,10,FALSE)))</f>
        <v/>
      </c>
      <c r="AP316" s="27" t="str">
        <f>IF($A316="","",(VLOOKUP($A316,ACOUSTIC_PIVOT_TABLE!$B$4:$AO$500,11,FALSE)))</f>
        <v/>
      </c>
      <c r="AQ316" s="27" t="str">
        <f>IF($A316="","",(VLOOKUP($A316,ACOUSTIC_PIVOT_TABLE!$B$4:$AO$500,12,FALSE)))</f>
        <v/>
      </c>
      <c r="AR316" s="27" t="str">
        <f>IF($A316="","",(VLOOKUP($A316,ACOUSTIC_PIVOT_TABLE!$B$4:$AO$500,13,FALSE)))</f>
        <v/>
      </c>
      <c r="AS316" s="27" t="str">
        <f>IF($A316="","",(VLOOKUP($A316,ACOUSTIC_PIVOT_TABLE!$B$4:$AO$500,14,FALSE)))</f>
        <v/>
      </c>
      <c r="AT316" s="27" t="str">
        <f>IF($A316="","",(VLOOKUP($A316,ACOUSTIC_PIVOT_TABLE!$B$4:$AO$500,15,FALSE)))</f>
        <v/>
      </c>
      <c r="AU316" s="27" t="str">
        <f>IF($A316="","",(VLOOKUP($A316,ACOUSTIC_PIVOT_TABLE!$B$4:$AO$500,16,FALSE)))</f>
        <v/>
      </c>
      <c r="AV316" s="27" t="str">
        <f>IF($A316="","",(VLOOKUP($A316,ACOUSTIC_PIVOT_TABLE!$B$4:$AO$500,17,FALSE)))</f>
        <v/>
      </c>
      <c r="AW316" s="27" t="str">
        <f>IF($A316="","",(VLOOKUP($A316,ACOUSTIC_PIVOT_TABLE!$B$4:$AO$500,18,FALSE)))</f>
        <v/>
      </c>
      <c r="AX316" s="27" t="str">
        <f>IF($A316="","",(VLOOKUP($A316,ACOUSTIC_PIVOT_TABLE!$B$4:$AO$500,19,FALSE)))</f>
        <v/>
      </c>
      <c r="AY316" s="27" t="str">
        <f>IF($A316="","",(VLOOKUP($A316,ACOUSTIC_PIVOT_TABLE!$B$4:$AO$500,20,FALSE)))</f>
        <v/>
      </c>
      <c r="AZ316" s="27" t="str">
        <f>IF($A316="","",(VLOOKUP($A316,ACOUSTIC_PIVOT_TABLE!$B$4:$AO$500,21,FALSE)))</f>
        <v/>
      </c>
      <c r="BA316" s="27" t="str">
        <f>IF($A316="","",(VLOOKUP($A316,ACOUSTIC_PIVOT_TABLE!$B$4:$AO$500,22,FALSE)))</f>
        <v/>
      </c>
      <c r="BB316" s="27" t="str">
        <f>IF($A316="","",(VLOOKUP($A316,ACOUSTIC_PIVOT_TABLE!$B$4:$AO$500,23,FALSE)))</f>
        <v/>
      </c>
      <c r="BC316" s="27" t="str">
        <f>IF($A316="","",(VLOOKUP($A316,ACOUSTIC_PIVOT_TABLE!$B$4:$AO$500,24,FALSE)))</f>
        <v/>
      </c>
      <c r="BD316" s="27" t="str">
        <f>IF($A316="","",(VLOOKUP($A316,ACOUSTIC_PIVOT_TABLE!$B$4:$AO$500,25,FALSE)))</f>
        <v/>
      </c>
      <c r="BE316" s="27" t="str">
        <f>IF($A316="","",(VLOOKUP($A316,ACOUSTIC_PIVOT_TABLE!$B$4:$AO$500,26,FALSE)))</f>
        <v/>
      </c>
      <c r="BF316" s="27" t="str">
        <f>IF($A316="","",(VLOOKUP($A316,ACOUSTIC_PIVOT_TABLE!$B$4:$AO$500,27,FALSE)))</f>
        <v/>
      </c>
      <c r="BG316" s="27" t="str">
        <f>IF($A316="","",(VLOOKUP($A316,ACOUSTIC_PIVOT_TABLE!$B$4:$AO$500,28,FALSE)))</f>
        <v/>
      </c>
      <c r="BH316" s="27" t="str">
        <f>IF($A316="","",(VLOOKUP($A316,ACOUSTIC_PIVOT_TABLE!$B$4:$AO$500,29,FALSE)))</f>
        <v/>
      </c>
      <c r="BI316" s="27" t="str">
        <f>IF($A316="","",(VLOOKUP($A316,ACOUSTIC_PIVOT_TABLE!$B$4:$AO$500,30,FALSE)))</f>
        <v/>
      </c>
      <c r="BJ316" s="27" t="str">
        <f>IF($A316="","",(VLOOKUP($A316,ACOUSTIC_PIVOT_TABLE!$B$4:$AO$500,31,FALSE)))</f>
        <v/>
      </c>
      <c r="BK316" s="27" t="str">
        <f>IF($A316="","",(VLOOKUP($A316,ACOUSTIC_PIVOT_TABLE!$B$4:$AO$500,32,FALSE)))</f>
        <v/>
      </c>
      <c r="BL316" s="27" t="str">
        <f>IF($A316="","",(VLOOKUP($A316,ACOUSTIC_PIVOT_TABLE!$B$4:$AO$500,33,FALSE)))</f>
        <v/>
      </c>
      <c r="BM316" s="27" t="str">
        <f>IF($A316="","",(VLOOKUP($A316,ACOUSTIC_PIVOT_TABLE!$B$4:$AO$500,34,FALSE)))</f>
        <v/>
      </c>
      <c r="BN316" s="27" t="str">
        <f>IF($A316="","",(VLOOKUP($A316,ACOUSTIC_PIVOT_TABLE!$B$4:$AO$500,35,FALSE)))</f>
        <v/>
      </c>
      <c r="BO316" s="27" t="str">
        <f>IF($A316="","",(VLOOKUP($A316,ACOUSTIC_PIVOT_TABLE!$B$4:$AO$500,36,FALSE)))</f>
        <v/>
      </c>
      <c r="BP316" s="27" t="str">
        <f>IF($A316="","",(VLOOKUP($A316,ACOUSTIC_PIVOT_TABLE!$B$4:$AO$500,37,FALSE)))</f>
        <v/>
      </c>
      <c r="BQ316" s="27" t="str">
        <f>IF($A316="","",(VLOOKUP($A316,ACOUSTIC_PIVOT_TABLE!$B$4:$AO$500,38,FALSE)))</f>
        <v/>
      </c>
      <c r="BR316" s="27" t="str">
        <f>IF($A316="","",(VLOOKUP($A316,ACOUSTIC_PIVOT_TABLE!$B$4:$AO$500,39,FALSE)))</f>
        <v/>
      </c>
      <c r="BS316" s="27" t="str">
        <f>IF($A316="","",(VLOOKUP($A316,ACOUSTIC_PIVOT_TABLE!$B$4:$AO$500,40,FALSE)))</f>
        <v/>
      </c>
    </row>
    <row r="317" spans="1:71" x14ac:dyDescent="0.25">
      <c r="A317" s="1" t="str">
        <f>IF(ACOUSTIC_PIVOT_TABLE!B319 = 0, "",ACOUSTIC_PIVOT_TABLE!B319)</f>
        <v/>
      </c>
      <c r="B317" s="1" t="str">
        <f>IF($A317="","",(VLOOKUP($A317,ACOUSTICS_COMBINED!$B$3:$AQ$501,21,FALSE)))</f>
        <v/>
      </c>
      <c r="C317" s="1" t="str">
        <f>IF($A317="","",(VLOOKUP($A317,ACOUSTICS_COMBINED!$B$3:$AQ$501,22,FALSE)))</f>
        <v/>
      </c>
      <c r="D317" s="1" t="str">
        <f>IF($A317="","",(VLOOKUP($A317,ACOUSTICS_COMBINED!$B$3:$AQ$501,12,FALSE)))</f>
        <v/>
      </c>
      <c r="E317" s="1" t="str">
        <f>IF($A317="","",(VLOOKUP($A317,ACOUSTICS_COMBINED!$B$3:$AQ$501,13,FALSE)))</f>
        <v/>
      </c>
      <c r="F317" s="1" t="str">
        <f>IF($A317="","",(VLOOKUP($A317,ACOUSTICS_COMBINED!$B$3:$AQ$501,14,FALSE)))</f>
        <v/>
      </c>
      <c r="G317" s="1" t="str">
        <f>IF($A317="","",(VLOOKUP($A317,ACOUSTICS_COMBINED!$B$3:$AQ$501,23,FALSE)))</f>
        <v/>
      </c>
      <c r="H317" s="1" t="str">
        <f>IF($A317="","",(VLOOKUP($A317,ACOUSTICS_COMBINED!$B$3:$AQ$501,24,FALSE)))</f>
        <v/>
      </c>
      <c r="I317" s="1" t="str">
        <f>IF($A317="","",(VLOOKUP($A317,ACOUSTICS_COMBINED!$B$3:$AQ$501,15,FALSE)))</f>
        <v/>
      </c>
      <c r="J317" s="1" t="str">
        <f>IF($A317="","",(VLOOKUP($A317,ACOUSTICS_COMBINED!$B$3:$AQ$501,16,FALSE)))</f>
        <v/>
      </c>
      <c r="K317" s="1" t="str">
        <f>IF($A317="","",(VLOOKUP($A317,ACOUSTICS_COMBINED!$B$3:$AQ$501,17,FALSE)))</f>
        <v/>
      </c>
      <c r="L317" s="1" t="str">
        <f>IF($A317="","",(VLOOKUP($A317,ACOUSTICS_COMBINED!$B$3:$AQ$501,18,FALSE)))</f>
        <v/>
      </c>
      <c r="M317" s="1" t="str">
        <f>IF($A317="","",(VLOOKUP($A317,ACOUSTICS_COMBINED!$B$3:$AQ$501,25,FALSE)))</f>
        <v/>
      </c>
      <c r="N317" s="16" t="str">
        <f>IF($A317="","",(VLOOKUP($A317,ACOUSTICS_COMBINED!$B$3:$AQ$501,19,FALSE)))</f>
        <v/>
      </c>
      <c r="O317" s="16" t="str">
        <f>IF($A317="","",(VLOOKUP($A317,ACOUSTICS_COMBINED!$B$3:$AQ$501,20,FALSE)))</f>
        <v/>
      </c>
      <c r="P317" s="1" t="str">
        <f>IF($A317="","",(VLOOKUP($A317,ACOUSTICS_COMBINED!$B$3:$AQ$501,26,FALSE)))</f>
        <v/>
      </c>
      <c r="Q317" s="1" t="str">
        <f>IF($A317="","",(VLOOKUP($A317,ACOUSTICS_COMBINED!$B$3:$AQ$501,27,FALSE)))</f>
        <v/>
      </c>
      <c r="R317" s="1" t="str">
        <f>IF($A317="","",(VLOOKUP($A317,ACOUSTICS_COMBINED!$B$3:$AQ$501,28,FALSE)))</f>
        <v/>
      </c>
      <c r="S317" s="1" t="str">
        <f>IF($A317="","",(VLOOKUP($A317,ACOUSTICS_COMBINED!$B$3:$AQ$501,29,FALSE)))</f>
        <v/>
      </c>
      <c r="T317" s="1" t="str">
        <f>IF($A317="","",(VLOOKUP($A317,ACOUSTICS_COMBINED!$B$3:$AQ$501,30,FALSE)))</f>
        <v/>
      </c>
      <c r="U317" s="1" t="str">
        <f>IF($A317="","",(VLOOKUP($A317,ACOUSTICS_COMBINED!$B$3:$AQ$501,31,FALSE)))</f>
        <v/>
      </c>
      <c r="V317" s="1" t="str">
        <f>IF($A317="","",(VLOOKUP($A317,ACOUSTICS_COMBINED!$B$3:$AQ$501,32,FALSE)))</f>
        <v/>
      </c>
      <c r="W317" s="1" t="str">
        <f>IF($A317="","",(VLOOKUP($A317,ACOUSTICS_COMBINED!$B$3:$AQ$501,33,FALSE)))</f>
        <v/>
      </c>
      <c r="X317" s="1" t="str">
        <f>IF($A317="","",(VLOOKUP($A317,ACOUSTICS_COMBINED!$B$3:$AQ$501,34,FALSE)))</f>
        <v/>
      </c>
      <c r="Y317" s="1" t="str">
        <f>IF($A317="","",(VLOOKUP($A317,ACOUSTICS_COMBINED!$B$3:$AQ$501,35,FALSE)))</f>
        <v/>
      </c>
      <c r="Z317" s="1" t="str">
        <f>IF($A317="","",(VLOOKUP($A317,ACOUSTICS_COMBINED!$B$3:$AQ$501,36,FALSE)))</f>
        <v/>
      </c>
      <c r="AA317" s="1" t="str">
        <f>IF($A317="","",(VLOOKUP($A317,ACOUSTICS_COMBINED!$B$3:$AQ$501,37,FALSE)))</f>
        <v/>
      </c>
      <c r="AB317" s="1" t="str">
        <f>IF($A317="","",(VLOOKUP($A317,ACOUSTICS_COMBINED!$B$3:$AQ$501,38,FALSE)))</f>
        <v/>
      </c>
      <c r="AC317" s="1" t="str">
        <f>IF($A317="","",(VLOOKUP($A317,ACOUSTICS_COMBINED!$B$3:$AQ$501,39,FALSE)))</f>
        <v/>
      </c>
      <c r="AD317" s="1" t="str">
        <f>IF($A317="","",(VLOOKUP($A317,ACOUSTICS_COMBINED!$B$3:$AQ$501,40,FALSE)))</f>
        <v/>
      </c>
      <c r="AE317" s="1" t="str">
        <f>IF($A317="","",(VLOOKUP($A317,ACOUSTICS_COMBINED!$B$3:$AQ$501,41,FALSE)))</f>
        <v/>
      </c>
      <c r="AF317" s="1" t="str">
        <f>IF($A317="","",(VLOOKUP($A317,ACOUSTICS_COMBINED!$B$3:$AQ$501,42,FALSE)))</f>
        <v/>
      </c>
      <c r="AG317" s="27" t="str">
        <f>IF($A317="","",(VLOOKUP($A317,ACOUSTIC_PIVOT_TABLE!$B$4:$AO$500,2,FALSE)))</f>
        <v/>
      </c>
      <c r="AH317" s="27" t="str">
        <f>IF($A317="","",(VLOOKUP($A317,ACOUSTIC_PIVOT_TABLE!$B$4:$AO$500,3,FALSE)))</f>
        <v/>
      </c>
      <c r="AI317" s="27" t="str">
        <f>IF($A317="","",(VLOOKUP($A317,ACOUSTIC_PIVOT_TABLE!$B$4:$AO$500,4,FALSE)))</f>
        <v/>
      </c>
      <c r="AJ317" s="27" t="str">
        <f>IF($A317="","",(VLOOKUP($A317,ACOUSTIC_PIVOT_TABLE!$B$4:$AO$500,5,FALSE)))</f>
        <v/>
      </c>
      <c r="AK317" s="27" t="str">
        <f>IF($A317="","",(VLOOKUP($A317,ACOUSTIC_PIVOT_TABLE!$B$4:$AO$500,6,FALSE)))</f>
        <v/>
      </c>
      <c r="AL317" s="27" t="str">
        <f>IF($A317="","",(VLOOKUP($A317,ACOUSTIC_PIVOT_TABLE!$B$4:$AO$500,7,FALSE)))</f>
        <v/>
      </c>
      <c r="AM317" s="27" t="str">
        <f>IF($A317="","",(VLOOKUP($A317,ACOUSTIC_PIVOT_TABLE!$B$4:$AO$500,8,FALSE)))</f>
        <v/>
      </c>
      <c r="AN317" s="27" t="str">
        <f>IF($A317="","",(VLOOKUP($A317,ACOUSTIC_PIVOT_TABLE!$B$4:$AO$500,9,FALSE)))</f>
        <v/>
      </c>
      <c r="AO317" s="27" t="str">
        <f>IF($A317="","",(VLOOKUP($A317,ACOUSTIC_PIVOT_TABLE!$B$4:$AO$500,10,FALSE)))</f>
        <v/>
      </c>
      <c r="AP317" s="27" t="str">
        <f>IF($A317="","",(VLOOKUP($A317,ACOUSTIC_PIVOT_TABLE!$B$4:$AO$500,11,FALSE)))</f>
        <v/>
      </c>
      <c r="AQ317" s="27" t="str">
        <f>IF($A317="","",(VLOOKUP($A317,ACOUSTIC_PIVOT_TABLE!$B$4:$AO$500,12,FALSE)))</f>
        <v/>
      </c>
      <c r="AR317" s="27" t="str">
        <f>IF($A317="","",(VLOOKUP($A317,ACOUSTIC_PIVOT_TABLE!$B$4:$AO$500,13,FALSE)))</f>
        <v/>
      </c>
      <c r="AS317" s="27" t="str">
        <f>IF($A317="","",(VLOOKUP($A317,ACOUSTIC_PIVOT_TABLE!$B$4:$AO$500,14,FALSE)))</f>
        <v/>
      </c>
      <c r="AT317" s="27" t="str">
        <f>IF($A317="","",(VLOOKUP($A317,ACOUSTIC_PIVOT_TABLE!$B$4:$AO$500,15,FALSE)))</f>
        <v/>
      </c>
      <c r="AU317" s="27" t="str">
        <f>IF($A317="","",(VLOOKUP($A317,ACOUSTIC_PIVOT_TABLE!$B$4:$AO$500,16,FALSE)))</f>
        <v/>
      </c>
      <c r="AV317" s="27" t="str">
        <f>IF($A317="","",(VLOOKUP($A317,ACOUSTIC_PIVOT_TABLE!$B$4:$AO$500,17,FALSE)))</f>
        <v/>
      </c>
      <c r="AW317" s="27" t="str">
        <f>IF($A317="","",(VLOOKUP($A317,ACOUSTIC_PIVOT_TABLE!$B$4:$AO$500,18,FALSE)))</f>
        <v/>
      </c>
      <c r="AX317" s="27" t="str">
        <f>IF($A317="","",(VLOOKUP($A317,ACOUSTIC_PIVOT_TABLE!$B$4:$AO$500,19,FALSE)))</f>
        <v/>
      </c>
      <c r="AY317" s="27" t="str">
        <f>IF($A317="","",(VLOOKUP($A317,ACOUSTIC_PIVOT_TABLE!$B$4:$AO$500,20,FALSE)))</f>
        <v/>
      </c>
      <c r="AZ317" s="27" t="str">
        <f>IF($A317="","",(VLOOKUP($A317,ACOUSTIC_PIVOT_TABLE!$B$4:$AO$500,21,FALSE)))</f>
        <v/>
      </c>
      <c r="BA317" s="27" t="str">
        <f>IF($A317="","",(VLOOKUP($A317,ACOUSTIC_PIVOT_TABLE!$B$4:$AO$500,22,FALSE)))</f>
        <v/>
      </c>
      <c r="BB317" s="27" t="str">
        <f>IF($A317="","",(VLOOKUP($A317,ACOUSTIC_PIVOT_TABLE!$B$4:$AO$500,23,FALSE)))</f>
        <v/>
      </c>
      <c r="BC317" s="27" t="str">
        <f>IF($A317="","",(VLOOKUP($A317,ACOUSTIC_PIVOT_TABLE!$B$4:$AO$500,24,FALSE)))</f>
        <v/>
      </c>
      <c r="BD317" s="27" t="str">
        <f>IF($A317="","",(VLOOKUP($A317,ACOUSTIC_PIVOT_TABLE!$B$4:$AO$500,25,FALSE)))</f>
        <v/>
      </c>
      <c r="BE317" s="27" t="str">
        <f>IF($A317="","",(VLOOKUP($A317,ACOUSTIC_PIVOT_TABLE!$B$4:$AO$500,26,FALSE)))</f>
        <v/>
      </c>
      <c r="BF317" s="27" t="str">
        <f>IF($A317="","",(VLOOKUP($A317,ACOUSTIC_PIVOT_TABLE!$B$4:$AO$500,27,FALSE)))</f>
        <v/>
      </c>
      <c r="BG317" s="27" t="str">
        <f>IF($A317="","",(VLOOKUP($A317,ACOUSTIC_PIVOT_TABLE!$B$4:$AO$500,28,FALSE)))</f>
        <v/>
      </c>
      <c r="BH317" s="27" t="str">
        <f>IF($A317="","",(VLOOKUP($A317,ACOUSTIC_PIVOT_TABLE!$B$4:$AO$500,29,FALSE)))</f>
        <v/>
      </c>
      <c r="BI317" s="27" t="str">
        <f>IF($A317="","",(VLOOKUP($A317,ACOUSTIC_PIVOT_TABLE!$B$4:$AO$500,30,FALSE)))</f>
        <v/>
      </c>
      <c r="BJ317" s="27" t="str">
        <f>IF($A317="","",(VLOOKUP($A317,ACOUSTIC_PIVOT_TABLE!$B$4:$AO$500,31,FALSE)))</f>
        <v/>
      </c>
      <c r="BK317" s="27" t="str">
        <f>IF($A317="","",(VLOOKUP($A317,ACOUSTIC_PIVOT_TABLE!$B$4:$AO$500,32,FALSE)))</f>
        <v/>
      </c>
      <c r="BL317" s="27" t="str">
        <f>IF($A317="","",(VLOOKUP($A317,ACOUSTIC_PIVOT_TABLE!$B$4:$AO$500,33,FALSE)))</f>
        <v/>
      </c>
      <c r="BM317" s="27" t="str">
        <f>IF($A317="","",(VLOOKUP($A317,ACOUSTIC_PIVOT_TABLE!$B$4:$AO$500,34,FALSE)))</f>
        <v/>
      </c>
      <c r="BN317" s="27" t="str">
        <f>IF($A317="","",(VLOOKUP($A317,ACOUSTIC_PIVOT_TABLE!$B$4:$AO$500,35,FALSE)))</f>
        <v/>
      </c>
      <c r="BO317" s="27" t="str">
        <f>IF($A317="","",(VLOOKUP($A317,ACOUSTIC_PIVOT_TABLE!$B$4:$AO$500,36,FALSE)))</f>
        <v/>
      </c>
      <c r="BP317" s="27" t="str">
        <f>IF($A317="","",(VLOOKUP($A317,ACOUSTIC_PIVOT_TABLE!$B$4:$AO$500,37,FALSE)))</f>
        <v/>
      </c>
      <c r="BQ317" s="27" t="str">
        <f>IF($A317="","",(VLOOKUP($A317,ACOUSTIC_PIVOT_TABLE!$B$4:$AO$500,38,FALSE)))</f>
        <v/>
      </c>
      <c r="BR317" s="27" t="str">
        <f>IF($A317="","",(VLOOKUP($A317,ACOUSTIC_PIVOT_TABLE!$B$4:$AO$500,39,FALSE)))</f>
        <v/>
      </c>
      <c r="BS317" s="27" t="str">
        <f>IF($A317="","",(VLOOKUP($A317,ACOUSTIC_PIVOT_TABLE!$B$4:$AO$500,40,FALSE)))</f>
        <v/>
      </c>
    </row>
    <row r="318" spans="1:71" x14ac:dyDescent="0.25">
      <c r="A318" s="1" t="str">
        <f>IF(ACOUSTIC_PIVOT_TABLE!B320 = 0, "",ACOUSTIC_PIVOT_TABLE!B320)</f>
        <v/>
      </c>
      <c r="B318" s="1" t="str">
        <f>IF($A318="","",(VLOOKUP($A318,ACOUSTICS_COMBINED!$B$3:$AQ$501,21,FALSE)))</f>
        <v/>
      </c>
      <c r="C318" s="1" t="str">
        <f>IF($A318="","",(VLOOKUP($A318,ACOUSTICS_COMBINED!$B$3:$AQ$501,22,FALSE)))</f>
        <v/>
      </c>
      <c r="D318" s="1" t="str">
        <f>IF($A318="","",(VLOOKUP($A318,ACOUSTICS_COMBINED!$B$3:$AQ$501,12,FALSE)))</f>
        <v/>
      </c>
      <c r="E318" s="1" t="str">
        <f>IF($A318="","",(VLOOKUP($A318,ACOUSTICS_COMBINED!$B$3:$AQ$501,13,FALSE)))</f>
        <v/>
      </c>
      <c r="F318" s="1" t="str">
        <f>IF($A318="","",(VLOOKUP($A318,ACOUSTICS_COMBINED!$B$3:$AQ$501,14,FALSE)))</f>
        <v/>
      </c>
      <c r="G318" s="1" t="str">
        <f>IF($A318="","",(VLOOKUP($A318,ACOUSTICS_COMBINED!$B$3:$AQ$501,23,FALSE)))</f>
        <v/>
      </c>
      <c r="H318" s="1" t="str">
        <f>IF($A318="","",(VLOOKUP($A318,ACOUSTICS_COMBINED!$B$3:$AQ$501,24,FALSE)))</f>
        <v/>
      </c>
      <c r="I318" s="1" t="str">
        <f>IF($A318="","",(VLOOKUP($A318,ACOUSTICS_COMBINED!$B$3:$AQ$501,15,FALSE)))</f>
        <v/>
      </c>
      <c r="J318" s="1" t="str">
        <f>IF($A318="","",(VLOOKUP($A318,ACOUSTICS_COMBINED!$B$3:$AQ$501,16,FALSE)))</f>
        <v/>
      </c>
      <c r="K318" s="1" t="str">
        <f>IF($A318="","",(VLOOKUP($A318,ACOUSTICS_COMBINED!$B$3:$AQ$501,17,FALSE)))</f>
        <v/>
      </c>
      <c r="L318" s="1" t="str">
        <f>IF($A318="","",(VLOOKUP($A318,ACOUSTICS_COMBINED!$B$3:$AQ$501,18,FALSE)))</f>
        <v/>
      </c>
      <c r="M318" s="1" t="str">
        <f>IF($A318="","",(VLOOKUP($A318,ACOUSTICS_COMBINED!$B$3:$AQ$501,25,FALSE)))</f>
        <v/>
      </c>
      <c r="N318" s="16" t="str">
        <f>IF($A318="","",(VLOOKUP($A318,ACOUSTICS_COMBINED!$B$3:$AQ$501,19,FALSE)))</f>
        <v/>
      </c>
      <c r="O318" s="16" t="str">
        <f>IF($A318="","",(VLOOKUP($A318,ACOUSTICS_COMBINED!$B$3:$AQ$501,20,FALSE)))</f>
        <v/>
      </c>
      <c r="P318" s="1" t="str">
        <f>IF($A318="","",(VLOOKUP($A318,ACOUSTICS_COMBINED!$B$3:$AQ$501,26,FALSE)))</f>
        <v/>
      </c>
      <c r="Q318" s="1" t="str">
        <f>IF($A318="","",(VLOOKUP($A318,ACOUSTICS_COMBINED!$B$3:$AQ$501,27,FALSE)))</f>
        <v/>
      </c>
      <c r="R318" s="1" t="str">
        <f>IF($A318="","",(VLOOKUP($A318,ACOUSTICS_COMBINED!$B$3:$AQ$501,28,FALSE)))</f>
        <v/>
      </c>
      <c r="S318" s="1" t="str">
        <f>IF($A318="","",(VLOOKUP($A318,ACOUSTICS_COMBINED!$B$3:$AQ$501,29,FALSE)))</f>
        <v/>
      </c>
      <c r="T318" s="1" t="str">
        <f>IF($A318="","",(VLOOKUP($A318,ACOUSTICS_COMBINED!$B$3:$AQ$501,30,FALSE)))</f>
        <v/>
      </c>
      <c r="U318" s="1" t="str">
        <f>IF($A318="","",(VLOOKUP($A318,ACOUSTICS_COMBINED!$B$3:$AQ$501,31,FALSE)))</f>
        <v/>
      </c>
      <c r="V318" s="1" t="str">
        <f>IF($A318="","",(VLOOKUP($A318,ACOUSTICS_COMBINED!$B$3:$AQ$501,32,FALSE)))</f>
        <v/>
      </c>
      <c r="W318" s="1" t="str">
        <f>IF($A318="","",(VLOOKUP($A318,ACOUSTICS_COMBINED!$B$3:$AQ$501,33,FALSE)))</f>
        <v/>
      </c>
      <c r="X318" s="1" t="str">
        <f>IF($A318="","",(VLOOKUP($A318,ACOUSTICS_COMBINED!$B$3:$AQ$501,34,FALSE)))</f>
        <v/>
      </c>
      <c r="Y318" s="1" t="str">
        <f>IF($A318="","",(VLOOKUP($A318,ACOUSTICS_COMBINED!$B$3:$AQ$501,35,FALSE)))</f>
        <v/>
      </c>
      <c r="Z318" s="1" t="str">
        <f>IF($A318="","",(VLOOKUP($A318,ACOUSTICS_COMBINED!$B$3:$AQ$501,36,FALSE)))</f>
        <v/>
      </c>
      <c r="AA318" s="1" t="str">
        <f>IF($A318="","",(VLOOKUP($A318,ACOUSTICS_COMBINED!$B$3:$AQ$501,37,FALSE)))</f>
        <v/>
      </c>
      <c r="AB318" s="1" t="str">
        <f>IF($A318="","",(VLOOKUP($A318,ACOUSTICS_COMBINED!$B$3:$AQ$501,38,FALSE)))</f>
        <v/>
      </c>
      <c r="AC318" s="1" t="str">
        <f>IF($A318="","",(VLOOKUP($A318,ACOUSTICS_COMBINED!$B$3:$AQ$501,39,FALSE)))</f>
        <v/>
      </c>
      <c r="AD318" s="1" t="str">
        <f>IF($A318="","",(VLOOKUP($A318,ACOUSTICS_COMBINED!$B$3:$AQ$501,40,FALSE)))</f>
        <v/>
      </c>
      <c r="AE318" s="1" t="str">
        <f>IF($A318="","",(VLOOKUP($A318,ACOUSTICS_COMBINED!$B$3:$AQ$501,41,FALSE)))</f>
        <v/>
      </c>
      <c r="AF318" s="1" t="str">
        <f>IF($A318="","",(VLOOKUP($A318,ACOUSTICS_COMBINED!$B$3:$AQ$501,42,FALSE)))</f>
        <v/>
      </c>
      <c r="AG318" s="27" t="str">
        <f>IF($A318="","",(VLOOKUP($A318,ACOUSTIC_PIVOT_TABLE!$B$4:$AO$500,2,FALSE)))</f>
        <v/>
      </c>
      <c r="AH318" s="27" t="str">
        <f>IF($A318="","",(VLOOKUP($A318,ACOUSTIC_PIVOT_TABLE!$B$4:$AO$500,3,FALSE)))</f>
        <v/>
      </c>
      <c r="AI318" s="27" t="str">
        <f>IF($A318="","",(VLOOKUP($A318,ACOUSTIC_PIVOT_TABLE!$B$4:$AO$500,4,FALSE)))</f>
        <v/>
      </c>
      <c r="AJ318" s="27" t="str">
        <f>IF($A318="","",(VLOOKUP($A318,ACOUSTIC_PIVOT_TABLE!$B$4:$AO$500,5,FALSE)))</f>
        <v/>
      </c>
      <c r="AK318" s="27" t="str">
        <f>IF($A318="","",(VLOOKUP($A318,ACOUSTIC_PIVOT_TABLE!$B$4:$AO$500,6,FALSE)))</f>
        <v/>
      </c>
      <c r="AL318" s="27" t="str">
        <f>IF($A318="","",(VLOOKUP($A318,ACOUSTIC_PIVOT_TABLE!$B$4:$AO$500,7,FALSE)))</f>
        <v/>
      </c>
      <c r="AM318" s="27" t="str">
        <f>IF($A318="","",(VLOOKUP($A318,ACOUSTIC_PIVOT_TABLE!$B$4:$AO$500,8,FALSE)))</f>
        <v/>
      </c>
      <c r="AN318" s="27" t="str">
        <f>IF($A318="","",(VLOOKUP($A318,ACOUSTIC_PIVOT_TABLE!$B$4:$AO$500,9,FALSE)))</f>
        <v/>
      </c>
      <c r="AO318" s="27" t="str">
        <f>IF($A318="","",(VLOOKUP($A318,ACOUSTIC_PIVOT_TABLE!$B$4:$AO$500,10,FALSE)))</f>
        <v/>
      </c>
      <c r="AP318" s="27" t="str">
        <f>IF($A318="","",(VLOOKUP($A318,ACOUSTIC_PIVOT_TABLE!$B$4:$AO$500,11,FALSE)))</f>
        <v/>
      </c>
      <c r="AQ318" s="27" t="str">
        <f>IF($A318="","",(VLOOKUP($A318,ACOUSTIC_PIVOT_TABLE!$B$4:$AO$500,12,FALSE)))</f>
        <v/>
      </c>
      <c r="AR318" s="27" t="str">
        <f>IF($A318="","",(VLOOKUP($A318,ACOUSTIC_PIVOT_TABLE!$B$4:$AO$500,13,FALSE)))</f>
        <v/>
      </c>
      <c r="AS318" s="27" t="str">
        <f>IF($A318="","",(VLOOKUP($A318,ACOUSTIC_PIVOT_TABLE!$B$4:$AO$500,14,FALSE)))</f>
        <v/>
      </c>
      <c r="AT318" s="27" t="str">
        <f>IF($A318="","",(VLOOKUP($A318,ACOUSTIC_PIVOT_TABLE!$B$4:$AO$500,15,FALSE)))</f>
        <v/>
      </c>
      <c r="AU318" s="27" t="str">
        <f>IF($A318="","",(VLOOKUP($A318,ACOUSTIC_PIVOT_TABLE!$B$4:$AO$500,16,FALSE)))</f>
        <v/>
      </c>
      <c r="AV318" s="27" t="str">
        <f>IF($A318="","",(VLOOKUP($A318,ACOUSTIC_PIVOT_TABLE!$B$4:$AO$500,17,FALSE)))</f>
        <v/>
      </c>
      <c r="AW318" s="27" t="str">
        <f>IF($A318="","",(VLOOKUP($A318,ACOUSTIC_PIVOT_TABLE!$B$4:$AO$500,18,FALSE)))</f>
        <v/>
      </c>
      <c r="AX318" s="27" t="str">
        <f>IF($A318="","",(VLOOKUP($A318,ACOUSTIC_PIVOT_TABLE!$B$4:$AO$500,19,FALSE)))</f>
        <v/>
      </c>
      <c r="AY318" s="27" t="str">
        <f>IF($A318="","",(VLOOKUP($A318,ACOUSTIC_PIVOT_TABLE!$B$4:$AO$500,20,FALSE)))</f>
        <v/>
      </c>
      <c r="AZ318" s="27" t="str">
        <f>IF($A318="","",(VLOOKUP($A318,ACOUSTIC_PIVOT_TABLE!$B$4:$AO$500,21,FALSE)))</f>
        <v/>
      </c>
      <c r="BA318" s="27" t="str">
        <f>IF($A318="","",(VLOOKUP($A318,ACOUSTIC_PIVOT_TABLE!$B$4:$AO$500,22,FALSE)))</f>
        <v/>
      </c>
      <c r="BB318" s="27" t="str">
        <f>IF($A318="","",(VLOOKUP($A318,ACOUSTIC_PIVOT_TABLE!$B$4:$AO$500,23,FALSE)))</f>
        <v/>
      </c>
      <c r="BC318" s="27" t="str">
        <f>IF($A318="","",(VLOOKUP($A318,ACOUSTIC_PIVOT_TABLE!$B$4:$AO$500,24,FALSE)))</f>
        <v/>
      </c>
      <c r="BD318" s="27" t="str">
        <f>IF($A318="","",(VLOOKUP($A318,ACOUSTIC_PIVOT_TABLE!$B$4:$AO$500,25,FALSE)))</f>
        <v/>
      </c>
      <c r="BE318" s="27" t="str">
        <f>IF($A318="","",(VLOOKUP($A318,ACOUSTIC_PIVOT_TABLE!$B$4:$AO$500,26,FALSE)))</f>
        <v/>
      </c>
      <c r="BF318" s="27" t="str">
        <f>IF($A318="","",(VLOOKUP($A318,ACOUSTIC_PIVOT_TABLE!$B$4:$AO$500,27,FALSE)))</f>
        <v/>
      </c>
      <c r="BG318" s="27" t="str">
        <f>IF($A318="","",(VLOOKUP($A318,ACOUSTIC_PIVOT_TABLE!$B$4:$AO$500,28,FALSE)))</f>
        <v/>
      </c>
      <c r="BH318" s="27" t="str">
        <f>IF($A318="","",(VLOOKUP($A318,ACOUSTIC_PIVOT_TABLE!$B$4:$AO$500,29,FALSE)))</f>
        <v/>
      </c>
      <c r="BI318" s="27" t="str">
        <f>IF($A318="","",(VLOOKUP($A318,ACOUSTIC_PIVOT_TABLE!$B$4:$AO$500,30,FALSE)))</f>
        <v/>
      </c>
      <c r="BJ318" s="27" t="str">
        <f>IF($A318="","",(VLOOKUP($A318,ACOUSTIC_PIVOT_TABLE!$B$4:$AO$500,31,FALSE)))</f>
        <v/>
      </c>
      <c r="BK318" s="27" t="str">
        <f>IF($A318="","",(VLOOKUP($A318,ACOUSTIC_PIVOT_TABLE!$B$4:$AO$500,32,FALSE)))</f>
        <v/>
      </c>
      <c r="BL318" s="27" t="str">
        <f>IF($A318="","",(VLOOKUP($A318,ACOUSTIC_PIVOT_TABLE!$B$4:$AO$500,33,FALSE)))</f>
        <v/>
      </c>
      <c r="BM318" s="27" t="str">
        <f>IF($A318="","",(VLOOKUP($A318,ACOUSTIC_PIVOT_TABLE!$B$4:$AO$500,34,FALSE)))</f>
        <v/>
      </c>
      <c r="BN318" s="27" t="str">
        <f>IF($A318="","",(VLOOKUP($A318,ACOUSTIC_PIVOT_TABLE!$B$4:$AO$500,35,FALSE)))</f>
        <v/>
      </c>
      <c r="BO318" s="27" t="str">
        <f>IF($A318="","",(VLOOKUP($A318,ACOUSTIC_PIVOT_TABLE!$B$4:$AO$500,36,FALSE)))</f>
        <v/>
      </c>
      <c r="BP318" s="27" t="str">
        <f>IF($A318="","",(VLOOKUP($A318,ACOUSTIC_PIVOT_TABLE!$B$4:$AO$500,37,FALSE)))</f>
        <v/>
      </c>
      <c r="BQ318" s="27" t="str">
        <f>IF($A318="","",(VLOOKUP($A318,ACOUSTIC_PIVOT_TABLE!$B$4:$AO$500,38,FALSE)))</f>
        <v/>
      </c>
      <c r="BR318" s="27" t="str">
        <f>IF($A318="","",(VLOOKUP($A318,ACOUSTIC_PIVOT_TABLE!$B$4:$AO$500,39,FALSE)))</f>
        <v/>
      </c>
      <c r="BS318" s="27" t="str">
        <f>IF($A318="","",(VLOOKUP($A318,ACOUSTIC_PIVOT_TABLE!$B$4:$AO$500,40,FALSE)))</f>
        <v/>
      </c>
    </row>
    <row r="319" spans="1:71" x14ac:dyDescent="0.25">
      <c r="A319" s="1" t="str">
        <f>IF(ACOUSTIC_PIVOT_TABLE!B321 = 0, "",ACOUSTIC_PIVOT_TABLE!B321)</f>
        <v/>
      </c>
      <c r="B319" s="1" t="str">
        <f>IF($A319="","",(VLOOKUP($A319,ACOUSTICS_COMBINED!$B$3:$AQ$501,21,FALSE)))</f>
        <v/>
      </c>
      <c r="C319" s="1" t="str">
        <f>IF($A319="","",(VLOOKUP($A319,ACOUSTICS_COMBINED!$B$3:$AQ$501,22,FALSE)))</f>
        <v/>
      </c>
      <c r="D319" s="1" t="str">
        <f>IF($A319="","",(VLOOKUP($A319,ACOUSTICS_COMBINED!$B$3:$AQ$501,12,FALSE)))</f>
        <v/>
      </c>
      <c r="E319" s="1" t="str">
        <f>IF($A319="","",(VLOOKUP($A319,ACOUSTICS_COMBINED!$B$3:$AQ$501,13,FALSE)))</f>
        <v/>
      </c>
      <c r="F319" s="1" t="str">
        <f>IF($A319="","",(VLOOKUP($A319,ACOUSTICS_COMBINED!$B$3:$AQ$501,14,FALSE)))</f>
        <v/>
      </c>
      <c r="G319" s="1" t="str">
        <f>IF($A319="","",(VLOOKUP($A319,ACOUSTICS_COMBINED!$B$3:$AQ$501,23,FALSE)))</f>
        <v/>
      </c>
      <c r="H319" s="1" t="str">
        <f>IF($A319="","",(VLOOKUP($A319,ACOUSTICS_COMBINED!$B$3:$AQ$501,24,FALSE)))</f>
        <v/>
      </c>
      <c r="I319" s="1" t="str">
        <f>IF($A319="","",(VLOOKUP($A319,ACOUSTICS_COMBINED!$B$3:$AQ$501,15,FALSE)))</f>
        <v/>
      </c>
      <c r="J319" s="1" t="str">
        <f>IF($A319="","",(VLOOKUP($A319,ACOUSTICS_COMBINED!$B$3:$AQ$501,16,FALSE)))</f>
        <v/>
      </c>
      <c r="K319" s="1" t="str">
        <f>IF($A319="","",(VLOOKUP($A319,ACOUSTICS_COMBINED!$B$3:$AQ$501,17,FALSE)))</f>
        <v/>
      </c>
      <c r="L319" s="1" t="str">
        <f>IF($A319="","",(VLOOKUP($A319,ACOUSTICS_COMBINED!$B$3:$AQ$501,18,FALSE)))</f>
        <v/>
      </c>
      <c r="M319" s="1" t="str">
        <f>IF($A319="","",(VLOOKUP($A319,ACOUSTICS_COMBINED!$B$3:$AQ$501,25,FALSE)))</f>
        <v/>
      </c>
      <c r="N319" s="16" t="str">
        <f>IF($A319="","",(VLOOKUP($A319,ACOUSTICS_COMBINED!$B$3:$AQ$501,19,FALSE)))</f>
        <v/>
      </c>
      <c r="O319" s="16" t="str">
        <f>IF($A319="","",(VLOOKUP($A319,ACOUSTICS_COMBINED!$B$3:$AQ$501,20,FALSE)))</f>
        <v/>
      </c>
      <c r="P319" s="1" t="str">
        <f>IF($A319="","",(VLOOKUP($A319,ACOUSTICS_COMBINED!$B$3:$AQ$501,26,FALSE)))</f>
        <v/>
      </c>
      <c r="Q319" s="1" t="str">
        <f>IF($A319="","",(VLOOKUP($A319,ACOUSTICS_COMBINED!$B$3:$AQ$501,27,FALSE)))</f>
        <v/>
      </c>
      <c r="R319" s="1" t="str">
        <f>IF($A319="","",(VLOOKUP($A319,ACOUSTICS_COMBINED!$B$3:$AQ$501,28,FALSE)))</f>
        <v/>
      </c>
      <c r="S319" s="1" t="str">
        <f>IF($A319="","",(VLOOKUP($A319,ACOUSTICS_COMBINED!$B$3:$AQ$501,29,FALSE)))</f>
        <v/>
      </c>
      <c r="T319" s="1" t="str">
        <f>IF($A319="","",(VLOOKUP($A319,ACOUSTICS_COMBINED!$B$3:$AQ$501,30,FALSE)))</f>
        <v/>
      </c>
      <c r="U319" s="1" t="str">
        <f>IF($A319="","",(VLOOKUP($A319,ACOUSTICS_COMBINED!$B$3:$AQ$501,31,FALSE)))</f>
        <v/>
      </c>
      <c r="V319" s="1" t="str">
        <f>IF($A319="","",(VLOOKUP($A319,ACOUSTICS_COMBINED!$B$3:$AQ$501,32,FALSE)))</f>
        <v/>
      </c>
      <c r="W319" s="1" t="str">
        <f>IF($A319="","",(VLOOKUP($A319,ACOUSTICS_COMBINED!$B$3:$AQ$501,33,FALSE)))</f>
        <v/>
      </c>
      <c r="X319" s="1" t="str">
        <f>IF($A319="","",(VLOOKUP($A319,ACOUSTICS_COMBINED!$B$3:$AQ$501,34,FALSE)))</f>
        <v/>
      </c>
      <c r="Y319" s="1" t="str">
        <f>IF($A319="","",(VLOOKUP($A319,ACOUSTICS_COMBINED!$B$3:$AQ$501,35,FALSE)))</f>
        <v/>
      </c>
      <c r="Z319" s="1" t="str">
        <f>IF($A319="","",(VLOOKUP($A319,ACOUSTICS_COMBINED!$B$3:$AQ$501,36,FALSE)))</f>
        <v/>
      </c>
      <c r="AA319" s="1" t="str">
        <f>IF($A319="","",(VLOOKUP($A319,ACOUSTICS_COMBINED!$B$3:$AQ$501,37,FALSE)))</f>
        <v/>
      </c>
      <c r="AB319" s="1" t="str">
        <f>IF($A319="","",(VLOOKUP($A319,ACOUSTICS_COMBINED!$B$3:$AQ$501,38,FALSE)))</f>
        <v/>
      </c>
      <c r="AC319" s="1" t="str">
        <f>IF($A319="","",(VLOOKUP($A319,ACOUSTICS_COMBINED!$B$3:$AQ$501,39,FALSE)))</f>
        <v/>
      </c>
      <c r="AD319" s="1" t="str">
        <f>IF($A319="","",(VLOOKUP($A319,ACOUSTICS_COMBINED!$B$3:$AQ$501,40,FALSE)))</f>
        <v/>
      </c>
      <c r="AE319" s="1" t="str">
        <f>IF($A319="","",(VLOOKUP($A319,ACOUSTICS_COMBINED!$B$3:$AQ$501,41,FALSE)))</f>
        <v/>
      </c>
      <c r="AF319" s="1" t="str">
        <f>IF($A319="","",(VLOOKUP($A319,ACOUSTICS_COMBINED!$B$3:$AQ$501,42,FALSE)))</f>
        <v/>
      </c>
      <c r="AG319" s="27" t="str">
        <f>IF($A319="","",(VLOOKUP($A319,ACOUSTIC_PIVOT_TABLE!$B$4:$AO$500,2,FALSE)))</f>
        <v/>
      </c>
      <c r="AH319" s="27" t="str">
        <f>IF($A319="","",(VLOOKUP($A319,ACOUSTIC_PIVOT_TABLE!$B$4:$AO$500,3,FALSE)))</f>
        <v/>
      </c>
      <c r="AI319" s="27" t="str">
        <f>IF($A319="","",(VLOOKUP($A319,ACOUSTIC_PIVOT_TABLE!$B$4:$AO$500,4,FALSE)))</f>
        <v/>
      </c>
      <c r="AJ319" s="27" t="str">
        <f>IF($A319="","",(VLOOKUP($A319,ACOUSTIC_PIVOT_TABLE!$B$4:$AO$500,5,FALSE)))</f>
        <v/>
      </c>
      <c r="AK319" s="27" t="str">
        <f>IF($A319="","",(VLOOKUP($A319,ACOUSTIC_PIVOT_TABLE!$B$4:$AO$500,6,FALSE)))</f>
        <v/>
      </c>
      <c r="AL319" s="27" t="str">
        <f>IF($A319="","",(VLOOKUP($A319,ACOUSTIC_PIVOT_TABLE!$B$4:$AO$500,7,FALSE)))</f>
        <v/>
      </c>
      <c r="AM319" s="27" t="str">
        <f>IF($A319="","",(VLOOKUP($A319,ACOUSTIC_PIVOT_TABLE!$B$4:$AO$500,8,FALSE)))</f>
        <v/>
      </c>
      <c r="AN319" s="27" t="str">
        <f>IF($A319="","",(VLOOKUP($A319,ACOUSTIC_PIVOT_TABLE!$B$4:$AO$500,9,FALSE)))</f>
        <v/>
      </c>
      <c r="AO319" s="27" t="str">
        <f>IF($A319="","",(VLOOKUP($A319,ACOUSTIC_PIVOT_TABLE!$B$4:$AO$500,10,FALSE)))</f>
        <v/>
      </c>
      <c r="AP319" s="27" t="str">
        <f>IF($A319="","",(VLOOKUP($A319,ACOUSTIC_PIVOT_TABLE!$B$4:$AO$500,11,FALSE)))</f>
        <v/>
      </c>
      <c r="AQ319" s="27" t="str">
        <f>IF($A319="","",(VLOOKUP($A319,ACOUSTIC_PIVOT_TABLE!$B$4:$AO$500,12,FALSE)))</f>
        <v/>
      </c>
      <c r="AR319" s="27" t="str">
        <f>IF($A319="","",(VLOOKUP($A319,ACOUSTIC_PIVOT_TABLE!$B$4:$AO$500,13,FALSE)))</f>
        <v/>
      </c>
      <c r="AS319" s="27" t="str">
        <f>IF($A319="","",(VLOOKUP($A319,ACOUSTIC_PIVOT_TABLE!$B$4:$AO$500,14,FALSE)))</f>
        <v/>
      </c>
      <c r="AT319" s="27" t="str">
        <f>IF($A319="","",(VLOOKUP($A319,ACOUSTIC_PIVOT_TABLE!$B$4:$AO$500,15,FALSE)))</f>
        <v/>
      </c>
      <c r="AU319" s="27" t="str">
        <f>IF($A319="","",(VLOOKUP($A319,ACOUSTIC_PIVOT_TABLE!$B$4:$AO$500,16,FALSE)))</f>
        <v/>
      </c>
      <c r="AV319" s="27" t="str">
        <f>IF($A319="","",(VLOOKUP($A319,ACOUSTIC_PIVOT_TABLE!$B$4:$AO$500,17,FALSE)))</f>
        <v/>
      </c>
      <c r="AW319" s="27" t="str">
        <f>IF($A319="","",(VLOOKUP($A319,ACOUSTIC_PIVOT_TABLE!$B$4:$AO$500,18,FALSE)))</f>
        <v/>
      </c>
      <c r="AX319" s="27" t="str">
        <f>IF($A319="","",(VLOOKUP($A319,ACOUSTIC_PIVOT_TABLE!$B$4:$AO$500,19,FALSE)))</f>
        <v/>
      </c>
      <c r="AY319" s="27" t="str">
        <f>IF($A319="","",(VLOOKUP($A319,ACOUSTIC_PIVOT_TABLE!$B$4:$AO$500,20,FALSE)))</f>
        <v/>
      </c>
      <c r="AZ319" s="27" t="str">
        <f>IF($A319="","",(VLOOKUP($A319,ACOUSTIC_PIVOT_TABLE!$B$4:$AO$500,21,FALSE)))</f>
        <v/>
      </c>
      <c r="BA319" s="27" t="str">
        <f>IF($A319="","",(VLOOKUP($A319,ACOUSTIC_PIVOT_TABLE!$B$4:$AO$500,22,FALSE)))</f>
        <v/>
      </c>
      <c r="BB319" s="27" t="str">
        <f>IF($A319="","",(VLOOKUP($A319,ACOUSTIC_PIVOT_TABLE!$B$4:$AO$500,23,FALSE)))</f>
        <v/>
      </c>
      <c r="BC319" s="27" t="str">
        <f>IF($A319="","",(VLOOKUP($A319,ACOUSTIC_PIVOT_TABLE!$B$4:$AO$500,24,FALSE)))</f>
        <v/>
      </c>
      <c r="BD319" s="27" t="str">
        <f>IF($A319="","",(VLOOKUP($A319,ACOUSTIC_PIVOT_TABLE!$B$4:$AO$500,25,FALSE)))</f>
        <v/>
      </c>
      <c r="BE319" s="27" t="str">
        <f>IF($A319="","",(VLOOKUP($A319,ACOUSTIC_PIVOT_TABLE!$B$4:$AO$500,26,FALSE)))</f>
        <v/>
      </c>
      <c r="BF319" s="27" t="str">
        <f>IF($A319="","",(VLOOKUP($A319,ACOUSTIC_PIVOT_TABLE!$B$4:$AO$500,27,FALSE)))</f>
        <v/>
      </c>
      <c r="BG319" s="27" t="str">
        <f>IF($A319="","",(VLOOKUP($A319,ACOUSTIC_PIVOT_TABLE!$B$4:$AO$500,28,FALSE)))</f>
        <v/>
      </c>
      <c r="BH319" s="27" t="str">
        <f>IF($A319="","",(VLOOKUP($A319,ACOUSTIC_PIVOT_TABLE!$B$4:$AO$500,29,FALSE)))</f>
        <v/>
      </c>
      <c r="BI319" s="27" t="str">
        <f>IF($A319="","",(VLOOKUP($A319,ACOUSTIC_PIVOT_TABLE!$B$4:$AO$500,30,FALSE)))</f>
        <v/>
      </c>
      <c r="BJ319" s="27" t="str">
        <f>IF($A319="","",(VLOOKUP($A319,ACOUSTIC_PIVOT_TABLE!$B$4:$AO$500,31,FALSE)))</f>
        <v/>
      </c>
      <c r="BK319" s="27" t="str">
        <f>IF($A319="","",(VLOOKUP($A319,ACOUSTIC_PIVOT_TABLE!$B$4:$AO$500,32,FALSE)))</f>
        <v/>
      </c>
      <c r="BL319" s="27" t="str">
        <f>IF($A319="","",(VLOOKUP($A319,ACOUSTIC_PIVOT_TABLE!$B$4:$AO$500,33,FALSE)))</f>
        <v/>
      </c>
      <c r="BM319" s="27" t="str">
        <f>IF($A319="","",(VLOOKUP($A319,ACOUSTIC_PIVOT_TABLE!$B$4:$AO$500,34,FALSE)))</f>
        <v/>
      </c>
      <c r="BN319" s="27" t="str">
        <f>IF($A319="","",(VLOOKUP($A319,ACOUSTIC_PIVOT_TABLE!$B$4:$AO$500,35,FALSE)))</f>
        <v/>
      </c>
      <c r="BO319" s="27" t="str">
        <f>IF($A319="","",(VLOOKUP($A319,ACOUSTIC_PIVOT_TABLE!$B$4:$AO$500,36,FALSE)))</f>
        <v/>
      </c>
      <c r="BP319" s="27" t="str">
        <f>IF($A319="","",(VLOOKUP($A319,ACOUSTIC_PIVOT_TABLE!$B$4:$AO$500,37,FALSE)))</f>
        <v/>
      </c>
      <c r="BQ319" s="27" t="str">
        <f>IF($A319="","",(VLOOKUP($A319,ACOUSTIC_PIVOT_TABLE!$B$4:$AO$500,38,FALSE)))</f>
        <v/>
      </c>
      <c r="BR319" s="27" t="str">
        <f>IF($A319="","",(VLOOKUP($A319,ACOUSTIC_PIVOT_TABLE!$B$4:$AO$500,39,FALSE)))</f>
        <v/>
      </c>
      <c r="BS319" s="27" t="str">
        <f>IF($A319="","",(VLOOKUP($A319,ACOUSTIC_PIVOT_TABLE!$B$4:$AO$500,40,FALSE)))</f>
        <v/>
      </c>
    </row>
    <row r="320" spans="1:71" x14ac:dyDescent="0.25">
      <c r="A320" s="1" t="str">
        <f>IF(ACOUSTIC_PIVOT_TABLE!B322 = 0, "",ACOUSTIC_PIVOT_TABLE!B322)</f>
        <v/>
      </c>
      <c r="B320" s="1" t="str">
        <f>IF($A320="","",(VLOOKUP($A320,ACOUSTICS_COMBINED!$B$3:$AQ$501,21,FALSE)))</f>
        <v/>
      </c>
      <c r="C320" s="1" t="str">
        <f>IF($A320="","",(VLOOKUP($A320,ACOUSTICS_COMBINED!$B$3:$AQ$501,22,FALSE)))</f>
        <v/>
      </c>
      <c r="D320" s="1" t="str">
        <f>IF($A320="","",(VLOOKUP($A320,ACOUSTICS_COMBINED!$B$3:$AQ$501,12,FALSE)))</f>
        <v/>
      </c>
      <c r="E320" s="1" t="str">
        <f>IF($A320="","",(VLOOKUP($A320,ACOUSTICS_COMBINED!$B$3:$AQ$501,13,FALSE)))</f>
        <v/>
      </c>
      <c r="F320" s="1" t="str">
        <f>IF($A320="","",(VLOOKUP($A320,ACOUSTICS_COMBINED!$B$3:$AQ$501,14,FALSE)))</f>
        <v/>
      </c>
      <c r="G320" s="1" t="str">
        <f>IF($A320="","",(VLOOKUP($A320,ACOUSTICS_COMBINED!$B$3:$AQ$501,23,FALSE)))</f>
        <v/>
      </c>
      <c r="H320" s="1" t="str">
        <f>IF($A320="","",(VLOOKUP($A320,ACOUSTICS_COMBINED!$B$3:$AQ$501,24,FALSE)))</f>
        <v/>
      </c>
      <c r="I320" s="1" t="str">
        <f>IF($A320="","",(VLOOKUP($A320,ACOUSTICS_COMBINED!$B$3:$AQ$501,15,FALSE)))</f>
        <v/>
      </c>
      <c r="J320" s="1" t="str">
        <f>IF($A320="","",(VLOOKUP($A320,ACOUSTICS_COMBINED!$B$3:$AQ$501,16,FALSE)))</f>
        <v/>
      </c>
      <c r="K320" s="1" t="str">
        <f>IF($A320="","",(VLOOKUP($A320,ACOUSTICS_COMBINED!$B$3:$AQ$501,17,FALSE)))</f>
        <v/>
      </c>
      <c r="L320" s="1" t="str">
        <f>IF($A320="","",(VLOOKUP($A320,ACOUSTICS_COMBINED!$B$3:$AQ$501,18,FALSE)))</f>
        <v/>
      </c>
      <c r="M320" s="1" t="str">
        <f>IF($A320="","",(VLOOKUP($A320,ACOUSTICS_COMBINED!$B$3:$AQ$501,25,FALSE)))</f>
        <v/>
      </c>
      <c r="N320" s="16" t="str">
        <f>IF($A320="","",(VLOOKUP($A320,ACOUSTICS_COMBINED!$B$3:$AQ$501,19,FALSE)))</f>
        <v/>
      </c>
      <c r="O320" s="16" t="str">
        <f>IF($A320="","",(VLOOKUP($A320,ACOUSTICS_COMBINED!$B$3:$AQ$501,20,FALSE)))</f>
        <v/>
      </c>
      <c r="P320" s="1" t="str">
        <f>IF($A320="","",(VLOOKUP($A320,ACOUSTICS_COMBINED!$B$3:$AQ$501,26,FALSE)))</f>
        <v/>
      </c>
      <c r="Q320" s="1" t="str">
        <f>IF($A320="","",(VLOOKUP($A320,ACOUSTICS_COMBINED!$B$3:$AQ$501,27,FALSE)))</f>
        <v/>
      </c>
      <c r="R320" s="1" t="str">
        <f>IF($A320="","",(VLOOKUP($A320,ACOUSTICS_COMBINED!$B$3:$AQ$501,28,FALSE)))</f>
        <v/>
      </c>
      <c r="S320" s="1" t="str">
        <f>IF($A320="","",(VLOOKUP($A320,ACOUSTICS_COMBINED!$B$3:$AQ$501,29,FALSE)))</f>
        <v/>
      </c>
      <c r="T320" s="1" t="str">
        <f>IF($A320="","",(VLOOKUP($A320,ACOUSTICS_COMBINED!$B$3:$AQ$501,30,FALSE)))</f>
        <v/>
      </c>
      <c r="U320" s="1" t="str">
        <f>IF($A320="","",(VLOOKUP($A320,ACOUSTICS_COMBINED!$B$3:$AQ$501,31,FALSE)))</f>
        <v/>
      </c>
      <c r="V320" s="1" t="str">
        <f>IF($A320="","",(VLOOKUP($A320,ACOUSTICS_COMBINED!$B$3:$AQ$501,32,FALSE)))</f>
        <v/>
      </c>
      <c r="W320" s="1" t="str">
        <f>IF($A320="","",(VLOOKUP($A320,ACOUSTICS_COMBINED!$B$3:$AQ$501,33,FALSE)))</f>
        <v/>
      </c>
      <c r="X320" s="1" t="str">
        <f>IF($A320="","",(VLOOKUP($A320,ACOUSTICS_COMBINED!$B$3:$AQ$501,34,FALSE)))</f>
        <v/>
      </c>
      <c r="Y320" s="1" t="str">
        <f>IF($A320="","",(VLOOKUP($A320,ACOUSTICS_COMBINED!$B$3:$AQ$501,35,FALSE)))</f>
        <v/>
      </c>
      <c r="Z320" s="1" t="str">
        <f>IF($A320="","",(VLOOKUP($A320,ACOUSTICS_COMBINED!$B$3:$AQ$501,36,FALSE)))</f>
        <v/>
      </c>
      <c r="AA320" s="1" t="str">
        <f>IF($A320="","",(VLOOKUP($A320,ACOUSTICS_COMBINED!$B$3:$AQ$501,37,FALSE)))</f>
        <v/>
      </c>
      <c r="AB320" s="1" t="str">
        <f>IF($A320="","",(VLOOKUP($A320,ACOUSTICS_COMBINED!$B$3:$AQ$501,38,FALSE)))</f>
        <v/>
      </c>
      <c r="AC320" s="1" t="str">
        <f>IF($A320="","",(VLOOKUP($A320,ACOUSTICS_COMBINED!$B$3:$AQ$501,39,FALSE)))</f>
        <v/>
      </c>
      <c r="AD320" s="1" t="str">
        <f>IF($A320="","",(VLOOKUP($A320,ACOUSTICS_COMBINED!$B$3:$AQ$501,40,FALSE)))</f>
        <v/>
      </c>
      <c r="AE320" s="1" t="str">
        <f>IF($A320="","",(VLOOKUP($A320,ACOUSTICS_COMBINED!$B$3:$AQ$501,41,FALSE)))</f>
        <v/>
      </c>
      <c r="AF320" s="1" t="str">
        <f>IF($A320="","",(VLOOKUP($A320,ACOUSTICS_COMBINED!$B$3:$AQ$501,42,FALSE)))</f>
        <v/>
      </c>
      <c r="AG320" s="27" t="str">
        <f>IF($A320="","",(VLOOKUP($A320,ACOUSTIC_PIVOT_TABLE!$B$4:$AO$500,2,FALSE)))</f>
        <v/>
      </c>
      <c r="AH320" s="27" t="str">
        <f>IF($A320="","",(VLOOKUP($A320,ACOUSTIC_PIVOT_TABLE!$B$4:$AO$500,3,FALSE)))</f>
        <v/>
      </c>
      <c r="AI320" s="27" t="str">
        <f>IF($A320="","",(VLOOKUP($A320,ACOUSTIC_PIVOT_TABLE!$B$4:$AO$500,4,FALSE)))</f>
        <v/>
      </c>
      <c r="AJ320" s="27" t="str">
        <f>IF($A320="","",(VLOOKUP($A320,ACOUSTIC_PIVOT_TABLE!$B$4:$AO$500,5,FALSE)))</f>
        <v/>
      </c>
      <c r="AK320" s="27" t="str">
        <f>IF($A320="","",(VLOOKUP($A320,ACOUSTIC_PIVOT_TABLE!$B$4:$AO$500,6,FALSE)))</f>
        <v/>
      </c>
      <c r="AL320" s="27" t="str">
        <f>IF($A320="","",(VLOOKUP($A320,ACOUSTIC_PIVOT_TABLE!$B$4:$AO$500,7,FALSE)))</f>
        <v/>
      </c>
      <c r="AM320" s="27" t="str">
        <f>IF($A320="","",(VLOOKUP($A320,ACOUSTIC_PIVOT_TABLE!$B$4:$AO$500,8,FALSE)))</f>
        <v/>
      </c>
      <c r="AN320" s="27" t="str">
        <f>IF($A320="","",(VLOOKUP($A320,ACOUSTIC_PIVOT_TABLE!$B$4:$AO$500,9,FALSE)))</f>
        <v/>
      </c>
      <c r="AO320" s="27" t="str">
        <f>IF($A320="","",(VLOOKUP($A320,ACOUSTIC_PIVOT_TABLE!$B$4:$AO$500,10,FALSE)))</f>
        <v/>
      </c>
      <c r="AP320" s="27" t="str">
        <f>IF($A320="","",(VLOOKUP($A320,ACOUSTIC_PIVOT_TABLE!$B$4:$AO$500,11,FALSE)))</f>
        <v/>
      </c>
      <c r="AQ320" s="27" t="str">
        <f>IF($A320="","",(VLOOKUP($A320,ACOUSTIC_PIVOT_TABLE!$B$4:$AO$500,12,FALSE)))</f>
        <v/>
      </c>
      <c r="AR320" s="27" t="str">
        <f>IF($A320="","",(VLOOKUP($A320,ACOUSTIC_PIVOT_TABLE!$B$4:$AO$500,13,FALSE)))</f>
        <v/>
      </c>
      <c r="AS320" s="27" t="str">
        <f>IF($A320="","",(VLOOKUP($A320,ACOUSTIC_PIVOT_TABLE!$B$4:$AO$500,14,FALSE)))</f>
        <v/>
      </c>
      <c r="AT320" s="27" t="str">
        <f>IF($A320="","",(VLOOKUP($A320,ACOUSTIC_PIVOT_TABLE!$B$4:$AO$500,15,FALSE)))</f>
        <v/>
      </c>
      <c r="AU320" s="27" t="str">
        <f>IF($A320="","",(VLOOKUP($A320,ACOUSTIC_PIVOT_TABLE!$B$4:$AO$500,16,FALSE)))</f>
        <v/>
      </c>
      <c r="AV320" s="27" t="str">
        <f>IF($A320="","",(VLOOKUP($A320,ACOUSTIC_PIVOT_TABLE!$B$4:$AO$500,17,FALSE)))</f>
        <v/>
      </c>
      <c r="AW320" s="27" t="str">
        <f>IF($A320="","",(VLOOKUP($A320,ACOUSTIC_PIVOT_TABLE!$B$4:$AO$500,18,FALSE)))</f>
        <v/>
      </c>
      <c r="AX320" s="27" t="str">
        <f>IF($A320="","",(VLOOKUP($A320,ACOUSTIC_PIVOT_TABLE!$B$4:$AO$500,19,FALSE)))</f>
        <v/>
      </c>
      <c r="AY320" s="27" t="str">
        <f>IF($A320="","",(VLOOKUP($A320,ACOUSTIC_PIVOT_TABLE!$B$4:$AO$500,20,FALSE)))</f>
        <v/>
      </c>
      <c r="AZ320" s="27" t="str">
        <f>IF($A320="","",(VLOOKUP($A320,ACOUSTIC_PIVOT_TABLE!$B$4:$AO$500,21,FALSE)))</f>
        <v/>
      </c>
      <c r="BA320" s="27" t="str">
        <f>IF($A320="","",(VLOOKUP($A320,ACOUSTIC_PIVOT_TABLE!$B$4:$AO$500,22,FALSE)))</f>
        <v/>
      </c>
      <c r="BB320" s="27" t="str">
        <f>IF($A320="","",(VLOOKUP($A320,ACOUSTIC_PIVOT_TABLE!$B$4:$AO$500,23,FALSE)))</f>
        <v/>
      </c>
      <c r="BC320" s="27" t="str">
        <f>IF($A320="","",(VLOOKUP($A320,ACOUSTIC_PIVOT_TABLE!$B$4:$AO$500,24,FALSE)))</f>
        <v/>
      </c>
      <c r="BD320" s="27" t="str">
        <f>IF($A320="","",(VLOOKUP($A320,ACOUSTIC_PIVOT_TABLE!$B$4:$AO$500,25,FALSE)))</f>
        <v/>
      </c>
      <c r="BE320" s="27" t="str">
        <f>IF($A320="","",(VLOOKUP($A320,ACOUSTIC_PIVOT_TABLE!$B$4:$AO$500,26,FALSE)))</f>
        <v/>
      </c>
      <c r="BF320" s="27" t="str">
        <f>IF($A320="","",(VLOOKUP($A320,ACOUSTIC_PIVOT_TABLE!$B$4:$AO$500,27,FALSE)))</f>
        <v/>
      </c>
      <c r="BG320" s="27" t="str">
        <f>IF($A320="","",(VLOOKUP($A320,ACOUSTIC_PIVOT_TABLE!$B$4:$AO$500,28,FALSE)))</f>
        <v/>
      </c>
      <c r="BH320" s="27" t="str">
        <f>IF($A320="","",(VLOOKUP($A320,ACOUSTIC_PIVOT_TABLE!$B$4:$AO$500,29,FALSE)))</f>
        <v/>
      </c>
      <c r="BI320" s="27" t="str">
        <f>IF($A320="","",(VLOOKUP($A320,ACOUSTIC_PIVOT_TABLE!$B$4:$AO$500,30,FALSE)))</f>
        <v/>
      </c>
      <c r="BJ320" s="27" t="str">
        <f>IF($A320="","",(VLOOKUP($A320,ACOUSTIC_PIVOT_TABLE!$B$4:$AO$500,31,FALSE)))</f>
        <v/>
      </c>
      <c r="BK320" s="27" t="str">
        <f>IF($A320="","",(VLOOKUP($A320,ACOUSTIC_PIVOT_TABLE!$B$4:$AO$500,32,FALSE)))</f>
        <v/>
      </c>
      <c r="BL320" s="27" t="str">
        <f>IF($A320="","",(VLOOKUP($A320,ACOUSTIC_PIVOT_TABLE!$B$4:$AO$500,33,FALSE)))</f>
        <v/>
      </c>
      <c r="BM320" s="27" t="str">
        <f>IF($A320="","",(VLOOKUP($A320,ACOUSTIC_PIVOT_TABLE!$B$4:$AO$500,34,FALSE)))</f>
        <v/>
      </c>
      <c r="BN320" s="27" t="str">
        <f>IF($A320="","",(VLOOKUP($A320,ACOUSTIC_PIVOT_TABLE!$B$4:$AO$500,35,FALSE)))</f>
        <v/>
      </c>
      <c r="BO320" s="27" t="str">
        <f>IF($A320="","",(VLOOKUP($A320,ACOUSTIC_PIVOT_TABLE!$B$4:$AO$500,36,FALSE)))</f>
        <v/>
      </c>
      <c r="BP320" s="27" t="str">
        <f>IF($A320="","",(VLOOKUP($A320,ACOUSTIC_PIVOT_TABLE!$B$4:$AO$500,37,FALSE)))</f>
        <v/>
      </c>
      <c r="BQ320" s="27" t="str">
        <f>IF($A320="","",(VLOOKUP($A320,ACOUSTIC_PIVOT_TABLE!$B$4:$AO$500,38,FALSE)))</f>
        <v/>
      </c>
      <c r="BR320" s="27" t="str">
        <f>IF($A320="","",(VLOOKUP($A320,ACOUSTIC_PIVOT_TABLE!$B$4:$AO$500,39,FALSE)))</f>
        <v/>
      </c>
      <c r="BS320" s="27" t="str">
        <f>IF($A320="","",(VLOOKUP($A320,ACOUSTIC_PIVOT_TABLE!$B$4:$AO$500,40,FALSE)))</f>
        <v/>
      </c>
    </row>
    <row r="321" spans="1:71" x14ac:dyDescent="0.25">
      <c r="A321" s="1" t="str">
        <f>IF(ACOUSTIC_PIVOT_TABLE!B323 = 0, "",ACOUSTIC_PIVOT_TABLE!B323)</f>
        <v/>
      </c>
      <c r="B321" s="1" t="str">
        <f>IF($A321="","",(VLOOKUP($A321,ACOUSTICS_COMBINED!$B$3:$AQ$501,21,FALSE)))</f>
        <v/>
      </c>
      <c r="C321" s="1" t="str">
        <f>IF($A321="","",(VLOOKUP($A321,ACOUSTICS_COMBINED!$B$3:$AQ$501,22,FALSE)))</f>
        <v/>
      </c>
      <c r="D321" s="1" t="str">
        <f>IF($A321="","",(VLOOKUP($A321,ACOUSTICS_COMBINED!$B$3:$AQ$501,12,FALSE)))</f>
        <v/>
      </c>
      <c r="E321" s="1" t="str">
        <f>IF($A321="","",(VLOOKUP($A321,ACOUSTICS_COMBINED!$B$3:$AQ$501,13,FALSE)))</f>
        <v/>
      </c>
      <c r="F321" s="1" t="str">
        <f>IF($A321="","",(VLOOKUP($A321,ACOUSTICS_COMBINED!$B$3:$AQ$501,14,FALSE)))</f>
        <v/>
      </c>
      <c r="G321" s="1" t="str">
        <f>IF($A321="","",(VLOOKUP($A321,ACOUSTICS_COMBINED!$B$3:$AQ$501,23,FALSE)))</f>
        <v/>
      </c>
      <c r="H321" s="1" t="str">
        <f>IF($A321="","",(VLOOKUP($A321,ACOUSTICS_COMBINED!$B$3:$AQ$501,24,FALSE)))</f>
        <v/>
      </c>
      <c r="I321" s="1" t="str">
        <f>IF($A321="","",(VLOOKUP($A321,ACOUSTICS_COMBINED!$B$3:$AQ$501,15,FALSE)))</f>
        <v/>
      </c>
      <c r="J321" s="1" t="str">
        <f>IF($A321="","",(VLOOKUP($A321,ACOUSTICS_COMBINED!$B$3:$AQ$501,16,FALSE)))</f>
        <v/>
      </c>
      <c r="K321" s="1" t="str">
        <f>IF($A321="","",(VLOOKUP($A321,ACOUSTICS_COMBINED!$B$3:$AQ$501,17,FALSE)))</f>
        <v/>
      </c>
      <c r="L321" s="1" t="str">
        <f>IF($A321="","",(VLOOKUP($A321,ACOUSTICS_COMBINED!$B$3:$AQ$501,18,FALSE)))</f>
        <v/>
      </c>
      <c r="M321" s="1" t="str">
        <f>IF($A321="","",(VLOOKUP($A321,ACOUSTICS_COMBINED!$B$3:$AQ$501,25,FALSE)))</f>
        <v/>
      </c>
      <c r="N321" s="16" t="str">
        <f>IF($A321="","",(VLOOKUP($A321,ACOUSTICS_COMBINED!$B$3:$AQ$501,19,FALSE)))</f>
        <v/>
      </c>
      <c r="O321" s="16" t="str">
        <f>IF($A321="","",(VLOOKUP($A321,ACOUSTICS_COMBINED!$B$3:$AQ$501,20,FALSE)))</f>
        <v/>
      </c>
      <c r="P321" s="1" t="str">
        <f>IF($A321="","",(VLOOKUP($A321,ACOUSTICS_COMBINED!$B$3:$AQ$501,26,FALSE)))</f>
        <v/>
      </c>
      <c r="Q321" s="1" t="str">
        <f>IF($A321="","",(VLOOKUP($A321,ACOUSTICS_COMBINED!$B$3:$AQ$501,27,FALSE)))</f>
        <v/>
      </c>
      <c r="R321" s="1" t="str">
        <f>IF($A321="","",(VLOOKUP($A321,ACOUSTICS_COMBINED!$B$3:$AQ$501,28,FALSE)))</f>
        <v/>
      </c>
      <c r="S321" s="1" t="str">
        <f>IF($A321="","",(VLOOKUP($A321,ACOUSTICS_COMBINED!$B$3:$AQ$501,29,FALSE)))</f>
        <v/>
      </c>
      <c r="T321" s="1" t="str">
        <f>IF($A321="","",(VLOOKUP($A321,ACOUSTICS_COMBINED!$B$3:$AQ$501,30,FALSE)))</f>
        <v/>
      </c>
      <c r="U321" s="1" t="str">
        <f>IF($A321="","",(VLOOKUP($A321,ACOUSTICS_COMBINED!$B$3:$AQ$501,31,FALSE)))</f>
        <v/>
      </c>
      <c r="V321" s="1" t="str">
        <f>IF($A321="","",(VLOOKUP($A321,ACOUSTICS_COMBINED!$B$3:$AQ$501,32,FALSE)))</f>
        <v/>
      </c>
      <c r="W321" s="1" t="str">
        <f>IF($A321="","",(VLOOKUP($A321,ACOUSTICS_COMBINED!$B$3:$AQ$501,33,FALSE)))</f>
        <v/>
      </c>
      <c r="X321" s="1" t="str">
        <f>IF($A321="","",(VLOOKUP($A321,ACOUSTICS_COMBINED!$B$3:$AQ$501,34,FALSE)))</f>
        <v/>
      </c>
      <c r="Y321" s="1" t="str">
        <f>IF($A321="","",(VLOOKUP($A321,ACOUSTICS_COMBINED!$B$3:$AQ$501,35,FALSE)))</f>
        <v/>
      </c>
      <c r="Z321" s="1" t="str">
        <f>IF($A321="","",(VLOOKUP($A321,ACOUSTICS_COMBINED!$B$3:$AQ$501,36,FALSE)))</f>
        <v/>
      </c>
      <c r="AA321" s="1" t="str">
        <f>IF($A321="","",(VLOOKUP($A321,ACOUSTICS_COMBINED!$B$3:$AQ$501,37,FALSE)))</f>
        <v/>
      </c>
      <c r="AB321" s="1" t="str">
        <f>IF($A321="","",(VLOOKUP($A321,ACOUSTICS_COMBINED!$B$3:$AQ$501,38,FALSE)))</f>
        <v/>
      </c>
      <c r="AC321" s="1" t="str">
        <f>IF($A321="","",(VLOOKUP($A321,ACOUSTICS_COMBINED!$B$3:$AQ$501,39,FALSE)))</f>
        <v/>
      </c>
      <c r="AD321" s="1" t="str">
        <f>IF($A321="","",(VLOOKUP($A321,ACOUSTICS_COMBINED!$B$3:$AQ$501,40,FALSE)))</f>
        <v/>
      </c>
      <c r="AE321" s="1" t="str">
        <f>IF($A321="","",(VLOOKUP($A321,ACOUSTICS_COMBINED!$B$3:$AQ$501,41,FALSE)))</f>
        <v/>
      </c>
      <c r="AF321" s="1" t="str">
        <f>IF($A321="","",(VLOOKUP($A321,ACOUSTICS_COMBINED!$B$3:$AQ$501,42,FALSE)))</f>
        <v/>
      </c>
      <c r="AG321" s="27" t="str">
        <f>IF($A321="","",(VLOOKUP($A321,ACOUSTIC_PIVOT_TABLE!$B$4:$AO$500,2,FALSE)))</f>
        <v/>
      </c>
      <c r="AH321" s="27" t="str">
        <f>IF($A321="","",(VLOOKUP($A321,ACOUSTIC_PIVOT_TABLE!$B$4:$AO$500,3,FALSE)))</f>
        <v/>
      </c>
      <c r="AI321" s="27" t="str">
        <f>IF($A321="","",(VLOOKUP($A321,ACOUSTIC_PIVOT_TABLE!$B$4:$AO$500,4,FALSE)))</f>
        <v/>
      </c>
      <c r="AJ321" s="27" t="str">
        <f>IF($A321="","",(VLOOKUP($A321,ACOUSTIC_PIVOT_TABLE!$B$4:$AO$500,5,FALSE)))</f>
        <v/>
      </c>
      <c r="AK321" s="27" t="str">
        <f>IF($A321="","",(VLOOKUP($A321,ACOUSTIC_PIVOT_TABLE!$B$4:$AO$500,6,FALSE)))</f>
        <v/>
      </c>
      <c r="AL321" s="27" t="str">
        <f>IF($A321="","",(VLOOKUP($A321,ACOUSTIC_PIVOT_TABLE!$B$4:$AO$500,7,FALSE)))</f>
        <v/>
      </c>
      <c r="AM321" s="27" t="str">
        <f>IF($A321="","",(VLOOKUP($A321,ACOUSTIC_PIVOT_TABLE!$B$4:$AO$500,8,FALSE)))</f>
        <v/>
      </c>
      <c r="AN321" s="27" t="str">
        <f>IF($A321="","",(VLOOKUP($A321,ACOUSTIC_PIVOT_TABLE!$B$4:$AO$500,9,FALSE)))</f>
        <v/>
      </c>
      <c r="AO321" s="27" t="str">
        <f>IF($A321="","",(VLOOKUP($A321,ACOUSTIC_PIVOT_TABLE!$B$4:$AO$500,10,FALSE)))</f>
        <v/>
      </c>
      <c r="AP321" s="27" t="str">
        <f>IF($A321="","",(VLOOKUP($A321,ACOUSTIC_PIVOT_TABLE!$B$4:$AO$500,11,FALSE)))</f>
        <v/>
      </c>
      <c r="AQ321" s="27" t="str">
        <f>IF($A321="","",(VLOOKUP($A321,ACOUSTIC_PIVOT_TABLE!$B$4:$AO$500,12,FALSE)))</f>
        <v/>
      </c>
      <c r="AR321" s="27" t="str">
        <f>IF($A321="","",(VLOOKUP($A321,ACOUSTIC_PIVOT_TABLE!$B$4:$AO$500,13,FALSE)))</f>
        <v/>
      </c>
      <c r="AS321" s="27" t="str">
        <f>IF($A321="","",(VLOOKUP($A321,ACOUSTIC_PIVOT_TABLE!$B$4:$AO$500,14,FALSE)))</f>
        <v/>
      </c>
      <c r="AT321" s="27" t="str">
        <f>IF($A321="","",(VLOOKUP($A321,ACOUSTIC_PIVOT_TABLE!$B$4:$AO$500,15,FALSE)))</f>
        <v/>
      </c>
      <c r="AU321" s="27" t="str">
        <f>IF($A321="","",(VLOOKUP($A321,ACOUSTIC_PIVOT_TABLE!$B$4:$AO$500,16,FALSE)))</f>
        <v/>
      </c>
      <c r="AV321" s="27" t="str">
        <f>IF($A321="","",(VLOOKUP($A321,ACOUSTIC_PIVOT_TABLE!$B$4:$AO$500,17,FALSE)))</f>
        <v/>
      </c>
      <c r="AW321" s="27" t="str">
        <f>IF($A321="","",(VLOOKUP($A321,ACOUSTIC_PIVOT_TABLE!$B$4:$AO$500,18,FALSE)))</f>
        <v/>
      </c>
      <c r="AX321" s="27" t="str">
        <f>IF($A321="","",(VLOOKUP($A321,ACOUSTIC_PIVOT_TABLE!$B$4:$AO$500,19,FALSE)))</f>
        <v/>
      </c>
      <c r="AY321" s="27" t="str">
        <f>IF($A321="","",(VLOOKUP($A321,ACOUSTIC_PIVOT_TABLE!$B$4:$AO$500,20,FALSE)))</f>
        <v/>
      </c>
      <c r="AZ321" s="27" t="str">
        <f>IF($A321="","",(VLOOKUP($A321,ACOUSTIC_PIVOT_TABLE!$B$4:$AO$500,21,FALSE)))</f>
        <v/>
      </c>
      <c r="BA321" s="27" t="str">
        <f>IF($A321="","",(VLOOKUP($A321,ACOUSTIC_PIVOT_TABLE!$B$4:$AO$500,22,FALSE)))</f>
        <v/>
      </c>
      <c r="BB321" s="27" t="str">
        <f>IF($A321="","",(VLOOKUP($A321,ACOUSTIC_PIVOT_TABLE!$B$4:$AO$500,23,FALSE)))</f>
        <v/>
      </c>
      <c r="BC321" s="27" t="str">
        <f>IF($A321="","",(VLOOKUP($A321,ACOUSTIC_PIVOT_TABLE!$B$4:$AO$500,24,FALSE)))</f>
        <v/>
      </c>
      <c r="BD321" s="27" t="str">
        <f>IF($A321="","",(VLOOKUP($A321,ACOUSTIC_PIVOT_TABLE!$B$4:$AO$500,25,FALSE)))</f>
        <v/>
      </c>
      <c r="BE321" s="27" t="str">
        <f>IF($A321="","",(VLOOKUP($A321,ACOUSTIC_PIVOT_TABLE!$B$4:$AO$500,26,FALSE)))</f>
        <v/>
      </c>
      <c r="BF321" s="27" t="str">
        <f>IF($A321="","",(VLOOKUP($A321,ACOUSTIC_PIVOT_TABLE!$B$4:$AO$500,27,FALSE)))</f>
        <v/>
      </c>
      <c r="BG321" s="27" t="str">
        <f>IF($A321="","",(VLOOKUP($A321,ACOUSTIC_PIVOT_TABLE!$B$4:$AO$500,28,FALSE)))</f>
        <v/>
      </c>
      <c r="BH321" s="27" t="str">
        <f>IF($A321="","",(VLOOKUP($A321,ACOUSTIC_PIVOT_TABLE!$B$4:$AO$500,29,FALSE)))</f>
        <v/>
      </c>
      <c r="BI321" s="27" t="str">
        <f>IF($A321="","",(VLOOKUP($A321,ACOUSTIC_PIVOT_TABLE!$B$4:$AO$500,30,FALSE)))</f>
        <v/>
      </c>
      <c r="BJ321" s="27" t="str">
        <f>IF($A321="","",(VLOOKUP($A321,ACOUSTIC_PIVOT_TABLE!$B$4:$AO$500,31,FALSE)))</f>
        <v/>
      </c>
      <c r="BK321" s="27" t="str">
        <f>IF($A321="","",(VLOOKUP($A321,ACOUSTIC_PIVOT_TABLE!$B$4:$AO$500,32,FALSE)))</f>
        <v/>
      </c>
      <c r="BL321" s="27" t="str">
        <f>IF($A321="","",(VLOOKUP($A321,ACOUSTIC_PIVOT_TABLE!$B$4:$AO$500,33,FALSE)))</f>
        <v/>
      </c>
      <c r="BM321" s="27" t="str">
        <f>IF($A321="","",(VLOOKUP($A321,ACOUSTIC_PIVOT_TABLE!$B$4:$AO$500,34,FALSE)))</f>
        <v/>
      </c>
      <c r="BN321" s="27" t="str">
        <f>IF($A321="","",(VLOOKUP($A321,ACOUSTIC_PIVOT_TABLE!$B$4:$AO$500,35,FALSE)))</f>
        <v/>
      </c>
      <c r="BO321" s="27" t="str">
        <f>IF($A321="","",(VLOOKUP($A321,ACOUSTIC_PIVOT_TABLE!$B$4:$AO$500,36,FALSE)))</f>
        <v/>
      </c>
      <c r="BP321" s="27" t="str">
        <f>IF($A321="","",(VLOOKUP($A321,ACOUSTIC_PIVOT_TABLE!$B$4:$AO$500,37,FALSE)))</f>
        <v/>
      </c>
      <c r="BQ321" s="27" t="str">
        <f>IF($A321="","",(VLOOKUP($A321,ACOUSTIC_PIVOT_TABLE!$B$4:$AO$500,38,FALSE)))</f>
        <v/>
      </c>
      <c r="BR321" s="27" t="str">
        <f>IF($A321="","",(VLOOKUP($A321,ACOUSTIC_PIVOT_TABLE!$B$4:$AO$500,39,FALSE)))</f>
        <v/>
      </c>
      <c r="BS321" s="27" t="str">
        <f>IF($A321="","",(VLOOKUP($A321,ACOUSTIC_PIVOT_TABLE!$B$4:$AO$500,40,FALSE)))</f>
        <v/>
      </c>
    </row>
    <row r="322" spans="1:71" x14ac:dyDescent="0.25">
      <c r="A322" s="1" t="str">
        <f>IF(ACOUSTIC_PIVOT_TABLE!B324 = 0, "",ACOUSTIC_PIVOT_TABLE!B324)</f>
        <v/>
      </c>
      <c r="B322" s="1" t="str">
        <f>IF($A322="","",(VLOOKUP($A322,ACOUSTICS_COMBINED!$B$3:$AQ$501,21,FALSE)))</f>
        <v/>
      </c>
      <c r="C322" s="1" t="str">
        <f>IF($A322="","",(VLOOKUP($A322,ACOUSTICS_COMBINED!$B$3:$AQ$501,22,FALSE)))</f>
        <v/>
      </c>
      <c r="D322" s="1" t="str">
        <f>IF($A322="","",(VLOOKUP($A322,ACOUSTICS_COMBINED!$B$3:$AQ$501,12,FALSE)))</f>
        <v/>
      </c>
      <c r="E322" s="1" t="str">
        <f>IF($A322="","",(VLOOKUP($A322,ACOUSTICS_COMBINED!$B$3:$AQ$501,13,FALSE)))</f>
        <v/>
      </c>
      <c r="F322" s="1" t="str">
        <f>IF($A322="","",(VLOOKUP($A322,ACOUSTICS_COMBINED!$B$3:$AQ$501,14,FALSE)))</f>
        <v/>
      </c>
      <c r="G322" s="1" t="str">
        <f>IF($A322="","",(VLOOKUP($A322,ACOUSTICS_COMBINED!$B$3:$AQ$501,23,FALSE)))</f>
        <v/>
      </c>
      <c r="H322" s="1" t="str">
        <f>IF($A322="","",(VLOOKUP($A322,ACOUSTICS_COMBINED!$B$3:$AQ$501,24,FALSE)))</f>
        <v/>
      </c>
      <c r="I322" s="1" t="str">
        <f>IF($A322="","",(VLOOKUP($A322,ACOUSTICS_COMBINED!$B$3:$AQ$501,15,FALSE)))</f>
        <v/>
      </c>
      <c r="J322" s="1" t="str">
        <f>IF($A322="","",(VLOOKUP($A322,ACOUSTICS_COMBINED!$B$3:$AQ$501,16,FALSE)))</f>
        <v/>
      </c>
      <c r="K322" s="1" t="str">
        <f>IF($A322="","",(VLOOKUP($A322,ACOUSTICS_COMBINED!$B$3:$AQ$501,17,FALSE)))</f>
        <v/>
      </c>
      <c r="L322" s="1" t="str">
        <f>IF($A322="","",(VLOOKUP($A322,ACOUSTICS_COMBINED!$B$3:$AQ$501,18,FALSE)))</f>
        <v/>
      </c>
      <c r="M322" s="1" t="str">
        <f>IF($A322="","",(VLOOKUP($A322,ACOUSTICS_COMBINED!$B$3:$AQ$501,25,FALSE)))</f>
        <v/>
      </c>
      <c r="N322" s="16" t="str">
        <f>IF($A322="","",(VLOOKUP($A322,ACOUSTICS_COMBINED!$B$3:$AQ$501,19,FALSE)))</f>
        <v/>
      </c>
      <c r="O322" s="16" t="str">
        <f>IF($A322="","",(VLOOKUP($A322,ACOUSTICS_COMBINED!$B$3:$AQ$501,20,FALSE)))</f>
        <v/>
      </c>
      <c r="P322" s="1" t="str">
        <f>IF($A322="","",(VLOOKUP($A322,ACOUSTICS_COMBINED!$B$3:$AQ$501,26,FALSE)))</f>
        <v/>
      </c>
      <c r="Q322" s="1" t="str">
        <f>IF($A322="","",(VLOOKUP($A322,ACOUSTICS_COMBINED!$B$3:$AQ$501,27,FALSE)))</f>
        <v/>
      </c>
      <c r="R322" s="1" t="str">
        <f>IF($A322="","",(VLOOKUP($A322,ACOUSTICS_COMBINED!$B$3:$AQ$501,28,FALSE)))</f>
        <v/>
      </c>
      <c r="S322" s="1" t="str">
        <f>IF($A322="","",(VLOOKUP($A322,ACOUSTICS_COMBINED!$B$3:$AQ$501,29,FALSE)))</f>
        <v/>
      </c>
      <c r="T322" s="1" t="str">
        <f>IF($A322="","",(VLOOKUP($A322,ACOUSTICS_COMBINED!$B$3:$AQ$501,30,FALSE)))</f>
        <v/>
      </c>
      <c r="U322" s="1" t="str">
        <f>IF($A322="","",(VLOOKUP($A322,ACOUSTICS_COMBINED!$B$3:$AQ$501,31,FALSE)))</f>
        <v/>
      </c>
      <c r="V322" s="1" t="str">
        <f>IF($A322="","",(VLOOKUP($A322,ACOUSTICS_COMBINED!$B$3:$AQ$501,32,FALSE)))</f>
        <v/>
      </c>
      <c r="W322" s="1" t="str">
        <f>IF($A322="","",(VLOOKUP($A322,ACOUSTICS_COMBINED!$B$3:$AQ$501,33,FALSE)))</f>
        <v/>
      </c>
      <c r="X322" s="1" t="str">
        <f>IF($A322="","",(VLOOKUP($A322,ACOUSTICS_COMBINED!$B$3:$AQ$501,34,FALSE)))</f>
        <v/>
      </c>
      <c r="Y322" s="1" t="str">
        <f>IF($A322="","",(VLOOKUP($A322,ACOUSTICS_COMBINED!$B$3:$AQ$501,35,FALSE)))</f>
        <v/>
      </c>
      <c r="Z322" s="1" t="str">
        <f>IF($A322="","",(VLOOKUP($A322,ACOUSTICS_COMBINED!$B$3:$AQ$501,36,FALSE)))</f>
        <v/>
      </c>
      <c r="AA322" s="1" t="str">
        <f>IF($A322="","",(VLOOKUP($A322,ACOUSTICS_COMBINED!$B$3:$AQ$501,37,FALSE)))</f>
        <v/>
      </c>
      <c r="AB322" s="1" t="str">
        <f>IF($A322="","",(VLOOKUP($A322,ACOUSTICS_COMBINED!$B$3:$AQ$501,38,FALSE)))</f>
        <v/>
      </c>
      <c r="AC322" s="1" t="str">
        <f>IF($A322="","",(VLOOKUP($A322,ACOUSTICS_COMBINED!$B$3:$AQ$501,39,FALSE)))</f>
        <v/>
      </c>
      <c r="AD322" s="1" t="str">
        <f>IF($A322="","",(VLOOKUP($A322,ACOUSTICS_COMBINED!$B$3:$AQ$501,40,FALSE)))</f>
        <v/>
      </c>
      <c r="AE322" s="1" t="str">
        <f>IF($A322="","",(VLOOKUP($A322,ACOUSTICS_COMBINED!$B$3:$AQ$501,41,FALSE)))</f>
        <v/>
      </c>
      <c r="AF322" s="1" t="str">
        <f>IF($A322="","",(VLOOKUP($A322,ACOUSTICS_COMBINED!$B$3:$AQ$501,42,FALSE)))</f>
        <v/>
      </c>
      <c r="AG322" s="27" t="str">
        <f>IF($A322="","",(VLOOKUP($A322,ACOUSTIC_PIVOT_TABLE!$B$4:$AO$500,2,FALSE)))</f>
        <v/>
      </c>
      <c r="AH322" s="27" t="str">
        <f>IF($A322="","",(VLOOKUP($A322,ACOUSTIC_PIVOT_TABLE!$B$4:$AO$500,3,FALSE)))</f>
        <v/>
      </c>
      <c r="AI322" s="27" t="str">
        <f>IF($A322="","",(VLOOKUP($A322,ACOUSTIC_PIVOT_TABLE!$B$4:$AO$500,4,FALSE)))</f>
        <v/>
      </c>
      <c r="AJ322" s="27" t="str">
        <f>IF($A322="","",(VLOOKUP($A322,ACOUSTIC_PIVOT_TABLE!$B$4:$AO$500,5,FALSE)))</f>
        <v/>
      </c>
      <c r="AK322" s="27" t="str">
        <f>IF($A322="","",(VLOOKUP($A322,ACOUSTIC_PIVOT_TABLE!$B$4:$AO$500,6,FALSE)))</f>
        <v/>
      </c>
      <c r="AL322" s="27" t="str">
        <f>IF($A322="","",(VLOOKUP($A322,ACOUSTIC_PIVOT_TABLE!$B$4:$AO$500,7,FALSE)))</f>
        <v/>
      </c>
      <c r="AM322" s="27" t="str">
        <f>IF($A322="","",(VLOOKUP($A322,ACOUSTIC_PIVOT_TABLE!$B$4:$AO$500,8,FALSE)))</f>
        <v/>
      </c>
      <c r="AN322" s="27" t="str">
        <f>IF($A322="","",(VLOOKUP($A322,ACOUSTIC_PIVOT_TABLE!$B$4:$AO$500,9,FALSE)))</f>
        <v/>
      </c>
      <c r="AO322" s="27" t="str">
        <f>IF($A322="","",(VLOOKUP($A322,ACOUSTIC_PIVOT_TABLE!$B$4:$AO$500,10,FALSE)))</f>
        <v/>
      </c>
      <c r="AP322" s="27" t="str">
        <f>IF($A322="","",(VLOOKUP($A322,ACOUSTIC_PIVOT_TABLE!$B$4:$AO$500,11,FALSE)))</f>
        <v/>
      </c>
      <c r="AQ322" s="27" t="str">
        <f>IF($A322="","",(VLOOKUP($A322,ACOUSTIC_PIVOT_TABLE!$B$4:$AO$500,12,FALSE)))</f>
        <v/>
      </c>
      <c r="AR322" s="27" t="str">
        <f>IF($A322="","",(VLOOKUP($A322,ACOUSTIC_PIVOT_TABLE!$B$4:$AO$500,13,FALSE)))</f>
        <v/>
      </c>
      <c r="AS322" s="27" t="str">
        <f>IF($A322="","",(VLOOKUP($A322,ACOUSTIC_PIVOT_TABLE!$B$4:$AO$500,14,FALSE)))</f>
        <v/>
      </c>
      <c r="AT322" s="27" t="str">
        <f>IF($A322="","",(VLOOKUP($A322,ACOUSTIC_PIVOT_TABLE!$B$4:$AO$500,15,FALSE)))</f>
        <v/>
      </c>
      <c r="AU322" s="27" t="str">
        <f>IF($A322="","",(VLOOKUP($A322,ACOUSTIC_PIVOT_TABLE!$B$4:$AO$500,16,FALSE)))</f>
        <v/>
      </c>
      <c r="AV322" s="27" t="str">
        <f>IF($A322="","",(VLOOKUP($A322,ACOUSTIC_PIVOT_TABLE!$B$4:$AO$500,17,FALSE)))</f>
        <v/>
      </c>
      <c r="AW322" s="27" t="str">
        <f>IF($A322="","",(VLOOKUP($A322,ACOUSTIC_PIVOT_TABLE!$B$4:$AO$500,18,FALSE)))</f>
        <v/>
      </c>
      <c r="AX322" s="27" t="str">
        <f>IF($A322="","",(VLOOKUP($A322,ACOUSTIC_PIVOT_TABLE!$B$4:$AO$500,19,FALSE)))</f>
        <v/>
      </c>
      <c r="AY322" s="27" t="str">
        <f>IF($A322="","",(VLOOKUP($A322,ACOUSTIC_PIVOT_TABLE!$B$4:$AO$500,20,FALSE)))</f>
        <v/>
      </c>
      <c r="AZ322" s="27" t="str">
        <f>IF($A322="","",(VLOOKUP($A322,ACOUSTIC_PIVOT_TABLE!$B$4:$AO$500,21,FALSE)))</f>
        <v/>
      </c>
      <c r="BA322" s="27" t="str">
        <f>IF($A322="","",(VLOOKUP($A322,ACOUSTIC_PIVOT_TABLE!$B$4:$AO$500,22,FALSE)))</f>
        <v/>
      </c>
      <c r="BB322" s="27" t="str">
        <f>IF($A322="","",(VLOOKUP($A322,ACOUSTIC_PIVOT_TABLE!$B$4:$AO$500,23,FALSE)))</f>
        <v/>
      </c>
      <c r="BC322" s="27" t="str">
        <f>IF($A322="","",(VLOOKUP($A322,ACOUSTIC_PIVOT_TABLE!$B$4:$AO$500,24,FALSE)))</f>
        <v/>
      </c>
      <c r="BD322" s="27" t="str">
        <f>IF($A322="","",(VLOOKUP($A322,ACOUSTIC_PIVOT_TABLE!$B$4:$AO$500,25,FALSE)))</f>
        <v/>
      </c>
      <c r="BE322" s="27" t="str">
        <f>IF($A322="","",(VLOOKUP($A322,ACOUSTIC_PIVOT_TABLE!$B$4:$AO$500,26,FALSE)))</f>
        <v/>
      </c>
      <c r="BF322" s="27" t="str">
        <f>IF($A322="","",(VLOOKUP($A322,ACOUSTIC_PIVOT_TABLE!$B$4:$AO$500,27,FALSE)))</f>
        <v/>
      </c>
      <c r="BG322" s="27" t="str">
        <f>IF($A322="","",(VLOOKUP($A322,ACOUSTIC_PIVOT_TABLE!$B$4:$AO$500,28,FALSE)))</f>
        <v/>
      </c>
      <c r="BH322" s="27" t="str">
        <f>IF($A322="","",(VLOOKUP($A322,ACOUSTIC_PIVOT_TABLE!$B$4:$AO$500,29,FALSE)))</f>
        <v/>
      </c>
      <c r="BI322" s="27" t="str">
        <f>IF($A322="","",(VLOOKUP($A322,ACOUSTIC_PIVOT_TABLE!$B$4:$AO$500,30,FALSE)))</f>
        <v/>
      </c>
      <c r="BJ322" s="27" t="str">
        <f>IF($A322="","",(VLOOKUP($A322,ACOUSTIC_PIVOT_TABLE!$B$4:$AO$500,31,FALSE)))</f>
        <v/>
      </c>
      <c r="BK322" s="27" t="str">
        <f>IF($A322="","",(VLOOKUP($A322,ACOUSTIC_PIVOT_TABLE!$B$4:$AO$500,32,FALSE)))</f>
        <v/>
      </c>
      <c r="BL322" s="27" t="str">
        <f>IF($A322="","",(VLOOKUP($A322,ACOUSTIC_PIVOT_TABLE!$B$4:$AO$500,33,FALSE)))</f>
        <v/>
      </c>
      <c r="BM322" s="27" t="str">
        <f>IF($A322="","",(VLOOKUP($A322,ACOUSTIC_PIVOT_TABLE!$B$4:$AO$500,34,FALSE)))</f>
        <v/>
      </c>
      <c r="BN322" s="27" t="str">
        <f>IF($A322="","",(VLOOKUP($A322,ACOUSTIC_PIVOT_TABLE!$B$4:$AO$500,35,FALSE)))</f>
        <v/>
      </c>
      <c r="BO322" s="27" t="str">
        <f>IF($A322="","",(VLOOKUP($A322,ACOUSTIC_PIVOT_TABLE!$B$4:$AO$500,36,FALSE)))</f>
        <v/>
      </c>
      <c r="BP322" s="27" t="str">
        <f>IF($A322="","",(VLOOKUP($A322,ACOUSTIC_PIVOT_TABLE!$B$4:$AO$500,37,FALSE)))</f>
        <v/>
      </c>
      <c r="BQ322" s="27" t="str">
        <f>IF($A322="","",(VLOOKUP($A322,ACOUSTIC_PIVOT_TABLE!$B$4:$AO$500,38,FALSE)))</f>
        <v/>
      </c>
      <c r="BR322" s="27" t="str">
        <f>IF($A322="","",(VLOOKUP($A322,ACOUSTIC_PIVOT_TABLE!$B$4:$AO$500,39,FALSE)))</f>
        <v/>
      </c>
      <c r="BS322" s="27" t="str">
        <f>IF($A322="","",(VLOOKUP($A322,ACOUSTIC_PIVOT_TABLE!$B$4:$AO$500,40,FALSE)))</f>
        <v/>
      </c>
    </row>
    <row r="323" spans="1:71" x14ac:dyDescent="0.25">
      <c r="A323" s="1" t="str">
        <f>IF(ACOUSTIC_PIVOT_TABLE!B325 = 0, "",ACOUSTIC_PIVOT_TABLE!B325)</f>
        <v/>
      </c>
      <c r="B323" s="1" t="str">
        <f>IF($A323="","",(VLOOKUP($A323,ACOUSTICS_COMBINED!$B$3:$AQ$501,21,FALSE)))</f>
        <v/>
      </c>
      <c r="C323" s="1" t="str">
        <f>IF($A323="","",(VLOOKUP($A323,ACOUSTICS_COMBINED!$B$3:$AQ$501,22,FALSE)))</f>
        <v/>
      </c>
      <c r="D323" s="1" t="str">
        <f>IF($A323="","",(VLOOKUP($A323,ACOUSTICS_COMBINED!$B$3:$AQ$501,12,FALSE)))</f>
        <v/>
      </c>
      <c r="E323" s="1" t="str">
        <f>IF($A323="","",(VLOOKUP($A323,ACOUSTICS_COMBINED!$B$3:$AQ$501,13,FALSE)))</f>
        <v/>
      </c>
      <c r="F323" s="1" t="str">
        <f>IF($A323="","",(VLOOKUP($A323,ACOUSTICS_COMBINED!$B$3:$AQ$501,14,FALSE)))</f>
        <v/>
      </c>
      <c r="G323" s="1" t="str">
        <f>IF($A323="","",(VLOOKUP($A323,ACOUSTICS_COMBINED!$B$3:$AQ$501,23,FALSE)))</f>
        <v/>
      </c>
      <c r="H323" s="1" t="str">
        <f>IF($A323="","",(VLOOKUP($A323,ACOUSTICS_COMBINED!$B$3:$AQ$501,24,FALSE)))</f>
        <v/>
      </c>
      <c r="I323" s="1" t="str">
        <f>IF($A323="","",(VLOOKUP($A323,ACOUSTICS_COMBINED!$B$3:$AQ$501,15,FALSE)))</f>
        <v/>
      </c>
      <c r="J323" s="1" t="str">
        <f>IF($A323="","",(VLOOKUP($A323,ACOUSTICS_COMBINED!$B$3:$AQ$501,16,FALSE)))</f>
        <v/>
      </c>
      <c r="K323" s="1" t="str">
        <f>IF($A323="","",(VLOOKUP($A323,ACOUSTICS_COMBINED!$B$3:$AQ$501,17,FALSE)))</f>
        <v/>
      </c>
      <c r="L323" s="1" t="str">
        <f>IF($A323="","",(VLOOKUP($A323,ACOUSTICS_COMBINED!$B$3:$AQ$501,18,FALSE)))</f>
        <v/>
      </c>
      <c r="M323" s="1" t="str">
        <f>IF($A323="","",(VLOOKUP($A323,ACOUSTICS_COMBINED!$B$3:$AQ$501,25,FALSE)))</f>
        <v/>
      </c>
      <c r="N323" s="16" t="str">
        <f>IF($A323="","",(VLOOKUP($A323,ACOUSTICS_COMBINED!$B$3:$AQ$501,19,FALSE)))</f>
        <v/>
      </c>
      <c r="O323" s="16" t="str">
        <f>IF($A323="","",(VLOOKUP($A323,ACOUSTICS_COMBINED!$B$3:$AQ$501,20,FALSE)))</f>
        <v/>
      </c>
      <c r="P323" s="1" t="str">
        <f>IF($A323="","",(VLOOKUP($A323,ACOUSTICS_COMBINED!$B$3:$AQ$501,26,FALSE)))</f>
        <v/>
      </c>
      <c r="Q323" s="1" t="str">
        <f>IF($A323="","",(VLOOKUP($A323,ACOUSTICS_COMBINED!$B$3:$AQ$501,27,FALSE)))</f>
        <v/>
      </c>
      <c r="R323" s="1" t="str">
        <f>IF($A323="","",(VLOOKUP($A323,ACOUSTICS_COMBINED!$B$3:$AQ$501,28,FALSE)))</f>
        <v/>
      </c>
      <c r="S323" s="1" t="str">
        <f>IF($A323="","",(VLOOKUP($A323,ACOUSTICS_COMBINED!$B$3:$AQ$501,29,FALSE)))</f>
        <v/>
      </c>
      <c r="T323" s="1" t="str">
        <f>IF($A323="","",(VLOOKUP($A323,ACOUSTICS_COMBINED!$B$3:$AQ$501,30,FALSE)))</f>
        <v/>
      </c>
      <c r="U323" s="1" t="str">
        <f>IF($A323="","",(VLOOKUP($A323,ACOUSTICS_COMBINED!$B$3:$AQ$501,31,FALSE)))</f>
        <v/>
      </c>
      <c r="V323" s="1" t="str">
        <f>IF($A323="","",(VLOOKUP($A323,ACOUSTICS_COMBINED!$B$3:$AQ$501,32,FALSE)))</f>
        <v/>
      </c>
      <c r="W323" s="1" t="str">
        <f>IF($A323="","",(VLOOKUP($A323,ACOUSTICS_COMBINED!$B$3:$AQ$501,33,FALSE)))</f>
        <v/>
      </c>
      <c r="X323" s="1" t="str">
        <f>IF($A323="","",(VLOOKUP($A323,ACOUSTICS_COMBINED!$B$3:$AQ$501,34,FALSE)))</f>
        <v/>
      </c>
      <c r="Y323" s="1" t="str">
        <f>IF($A323="","",(VLOOKUP($A323,ACOUSTICS_COMBINED!$B$3:$AQ$501,35,FALSE)))</f>
        <v/>
      </c>
      <c r="Z323" s="1" t="str">
        <f>IF($A323="","",(VLOOKUP($A323,ACOUSTICS_COMBINED!$B$3:$AQ$501,36,FALSE)))</f>
        <v/>
      </c>
      <c r="AA323" s="1" t="str">
        <f>IF($A323="","",(VLOOKUP($A323,ACOUSTICS_COMBINED!$B$3:$AQ$501,37,FALSE)))</f>
        <v/>
      </c>
      <c r="AB323" s="1" t="str">
        <f>IF($A323="","",(VLOOKUP($A323,ACOUSTICS_COMBINED!$B$3:$AQ$501,38,FALSE)))</f>
        <v/>
      </c>
      <c r="AC323" s="1" t="str">
        <f>IF($A323="","",(VLOOKUP($A323,ACOUSTICS_COMBINED!$B$3:$AQ$501,39,FALSE)))</f>
        <v/>
      </c>
      <c r="AD323" s="1" t="str">
        <f>IF($A323="","",(VLOOKUP($A323,ACOUSTICS_COMBINED!$B$3:$AQ$501,40,FALSE)))</f>
        <v/>
      </c>
      <c r="AE323" s="1" t="str">
        <f>IF($A323="","",(VLOOKUP($A323,ACOUSTICS_COMBINED!$B$3:$AQ$501,41,FALSE)))</f>
        <v/>
      </c>
      <c r="AF323" s="1" t="str">
        <f>IF($A323="","",(VLOOKUP($A323,ACOUSTICS_COMBINED!$B$3:$AQ$501,42,FALSE)))</f>
        <v/>
      </c>
      <c r="AG323" s="27" t="str">
        <f>IF($A323="","",(VLOOKUP($A323,ACOUSTIC_PIVOT_TABLE!$B$4:$AO$500,2,FALSE)))</f>
        <v/>
      </c>
      <c r="AH323" s="27" t="str">
        <f>IF($A323="","",(VLOOKUP($A323,ACOUSTIC_PIVOT_TABLE!$B$4:$AO$500,3,FALSE)))</f>
        <v/>
      </c>
      <c r="AI323" s="27" t="str">
        <f>IF($A323="","",(VLOOKUP($A323,ACOUSTIC_PIVOT_TABLE!$B$4:$AO$500,4,FALSE)))</f>
        <v/>
      </c>
      <c r="AJ323" s="27" t="str">
        <f>IF($A323="","",(VLOOKUP($A323,ACOUSTIC_PIVOT_TABLE!$B$4:$AO$500,5,FALSE)))</f>
        <v/>
      </c>
      <c r="AK323" s="27" t="str">
        <f>IF($A323="","",(VLOOKUP($A323,ACOUSTIC_PIVOT_TABLE!$B$4:$AO$500,6,FALSE)))</f>
        <v/>
      </c>
      <c r="AL323" s="27" t="str">
        <f>IF($A323="","",(VLOOKUP($A323,ACOUSTIC_PIVOT_TABLE!$B$4:$AO$500,7,FALSE)))</f>
        <v/>
      </c>
      <c r="AM323" s="27" t="str">
        <f>IF($A323="","",(VLOOKUP($A323,ACOUSTIC_PIVOT_TABLE!$B$4:$AO$500,8,FALSE)))</f>
        <v/>
      </c>
      <c r="AN323" s="27" t="str">
        <f>IF($A323="","",(VLOOKUP($A323,ACOUSTIC_PIVOT_TABLE!$B$4:$AO$500,9,FALSE)))</f>
        <v/>
      </c>
      <c r="AO323" s="27" t="str">
        <f>IF($A323="","",(VLOOKUP($A323,ACOUSTIC_PIVOT_TABLE!$B$4:$AO$500,10,FALSE)))</f>
        <v/>
      </c>
      <c r="AP323" s="27" t="str">
        <f>IF($A323="","",(VLOOKUP($A323,ACOUSTIC_PIVOT_TABLE!$B$4:$AO$500,11,FALSE)))</f>
        <v/>
      </c>
      <c r="AQ323" s="27" t="str">
        <f>IF($A323="","",(VLOOKUP($A323,ACOUSTIC_PIVOT_TABLE!$B$4:$AO$500,12,FALSE)))</f>
        <v/>
      </c>
      <c r="AR323" s="27" t="str">
        <f>IF($A323="","",(VLOOKUP($A323,ACOUSTIC_PIVOT_TABLE!$B$4:$AO$500,13,FALSE)))</f>
        <v/>
      </c>
      <c r="AS323" s="27" t="str">
        <f>IF($A323="","",(VLOOKUP($A323,ACOUSTIC_PIVOT_TABLE!$B$4:$AO$500,14,FALSE)))</f>
        <v/>
      </c>
      <c r="AT323" s="27" t="str">
        <f>IF($A323="","",(VLOOKUP($A323,ACOUSTIC_PIVOT_TABLE!$B$4:$AO$500,15,FALSE)))</f>
        <v/>
      </c>
      <c r="AU323" s="27" t="str">
        <f>IF($A323="","",(VLOOKUP($A323,ACOUSTIC_PIVOT_TABLE!$B$4:$AO$500,16,FALSE)))</f>
        <v/>
      </c>
      <c r="AV323" s="27" t="str">
        <f>IF($A323="","",(VLOOKUP($A323,ACOUSTIC_PIVOT_TABLE!$B$4:$AO$500,17,FALSE)))</f>
        <v/>
      </c>
      <c r="AW323" s="27" t="str">
        <f>IF($A323="","",(VLOOKUP($A323,ACOUSTIC_PIVOT_TABLE!$B$4:$AO$500,18,FALSE)))</f>
        <v/>
      </c>
      <c r="AX323" s="27" t="str">
        <f>IF($A323="","",(VLOOKUP($A323,ACOUSTIC_PIVOT_TABLE!$B$4:$AO$500,19,FALSE)))</f>
        <v/>
      </c>
      <c r="AY323" s="27" t="str">
        <f>IF($A323="","",(VLOOKUP($A323,ACOUSTIC_PIVOT_TABLE!$B$4:$AO$500,20,FALSE)))</f>
        <v/>
      </c>
      <c r="AZ323" s="27" t="str">
        <f>IF($A323="","",(VLOOKUP($A323,ACOUSTIC_PIVOT_TABLE!$B$4:$AO$500,21,FALSE)))</f>
        <v/>
      </c>
      <c r="BA323" s="27" t="str">
        <f>IF($A323="","",(VLOOKUP($A323,ACOUSTIC_PIVOT_TABLE!$B$4:$AO$500,22,FALSE)))</f>
        <v/>
      </c>
      <c r="BB323" s="27" t="str">
        <f>IF($A323="","",(VLOOKUP($A323,ACOUSTIC_PIVOT_TABLE!$B$4:$AO$500,23,FALSE)))</f>
        <v/>
      </c>
      <c r="BC323" s="27" t="str">
        <f>IF($A323="","",(VLOOKUP($A323,ACOUSTIC_PIVOT_TABLE!$B$4:$AO$500,24,FALSE)))</f>
        <v/>
      </c>
      <c r="BD323" s="27" t="str">
        <f>IF($A323="","",(VLOOKUP($A323,ACOUSTIC_PIVOT_TABLE!$B$4:$AO$500,25,FALSE)))</f>
        <v/>
      </c>
      <c r="BE323" s="27" t="str">
        <f>IF($A323="","",(VLOOKUP($A323,ACOUSTIC_PIVOT_TABLE!$B$4:$AO$500,26,FALSE)))</f>
        <v/>
      </c>
      <c r="BF323" s="27" t="str">
        <f>IF($A323="","",(VLOOKUP($A323,ACOUSTIC_PIVOT_TABLE!$B$4:$AO$500,27,FALSE)))</f>
        <v/>
      </c>
      <c r="BG323" s="27" t="str">
        <f>IF($A323="","",(VLOOKUP($A323,ACOUSTIC_PIVOT_TABLE!$B$4:$AO$500,28,FALSE)))</f>
        <v/>
      </c>
      <c r="BH323" s="27" t="str">
        <f>IF($A323="","",(VLOOKUP($A323,ACOUSTIC_PIVOT_TABLE!$B$4:$AO$500,29,FALSE)))</f>
        <v/>
      </c>
      <c r="BI323" s="27" t="str">
        <f>IF($A323="","",(VLOOKUP($A323,ACOUSTIC_PIVOT_TABLE!$B$4:$AO$500,30,FALSE)))</f>
        <v/>
      </c>
      <c r="BJ323" s="27" t="str">
        <f>IF($A323="","",(VLOOKUP($A323,ACOUSTIC_PIVOT_TABLE!$B$4:$AO$500,31,FALSE)))</f>
        <v/>
      </c>
      <c r="BK323" s="27" t="str">
        <f>IF($A323="","",(VLOOKUP($A323,ACOUSTIC_PIVOT_TABLE!$B$4:$AO$500,32,FALSE)))</f>
        <v/>
      </c>
      <c r="BL323" s="27" t="str">
        <f>IF($A323="","",(VLOOKUP($A323,ACOUSTIC_PIVOT_TABLE!$B$4:$AO$500,33,FALSE)))</f>
        <v/>
      </c>
      <c r="BM323" s="27" t="str">
        <f>IF($A323="","",(VLOOKUP($A323,ACOUSTIC_PIVOT_TABLE!$B$4:$AO$500,34,FALSE)))</f>
        <v/>
      </c>
      <c r="BN323" s="27" t="str">
        <f>IF($A323="","",(VLOOKUP($A323,ACOUSTIC_PIVOT_TABLE!$B$4:$AO$500,35,FALSE)))</f>
        <v/>
      </c>
      <c r="BO323" s="27" t="str">
        <f>IF($A323="","",(VLOOKUP($A323,ACOUSTIC_PIVOT_TABLE!$B$4:$AO$500,36,FALSE)))</f>
        <v/>
      </c>
      <c r="BP323" s="27" t="str">
        <f>IF($A323="","",(VLOOKUP($A323,ACOUSTIC_PIVOT_TABLE!$B$4:$AO$500,37,FALSE)))</f>
        <v/>
      </c>
      <c r="BQ323" s="27" t="str">
        <f>IF($A323="","",(VLOOKUP($A323,ACOUSTIC_PIVOT_TABLE!$B$4:$AO$500,38,FALSE)))</f>
        <v/>
      </c>
      <c r="BR323" s="27" t="str">
        <f>IF($A323="","",(VLOOKUP($A323,ACOUSTIC_PIVOT_TABLE!$B$4:$AO$500,39,FALSE)))</f>
        <v/>
      </c>
      <c r="BS323" s="27" t="str">
        <f>IF($A323="","",(VLOOKUP($A323,ACOUSTIC_PIVOT_TABLE!$B$4:$AO$500,40,FALSE)))</f>
        <v/>
      </c>
    </row>
    <row r="324" spans="1:71" x14ac:dyDescent="0.25">
      <c r="A324" s="1" t="str">
        <f>IF(ACOUSTIC_PIVOT_TABLE!B326 = 0, "",ACOUSTIC_PIVOT_TABLE!B326)</f>
        <v/>
      </c>
      <c r="B324" s="1" t="str">
        <f>IF($A324="","",(VLOOKUP($A324,ACOUSTICS_COMBINED!$B$3:$AQ$501,21,FALSE)))</f>
        <v/>
      </c>
      <c r="C324" s="1" t="str">
        <f>IF($A324="","",(VLOOKUP($A324,ACOUSTICS_COMBINED!$B$3:$AQ$501,22,FALSE)))</f>
        <v/>
      </c>
      <c r="D324" s="1" t="str">
        <f>IF($A324="","",(VLOOKUP($A324,ACOUSTICS_COMBINED!$B$3:$AQ$501,12,FALSE)))</f>
        <v/>
      </c>
      <c r="E324" s="1" t="str">
        <f>IF($A324="","",(VLOOKUP($A324,ACOUSTICS_COMBINED!$B$3:$AQ$501,13,FALSE)))</f>
        <v/>
      </c>
      <c r="F324" s="1" t="str">
        <f>IF($A324="","",(VLOOKUP($A324,ACOUSTICS_COMBINED!$B$3:$AQ$501,14,FALSE)))</f>
        <v/>
      </c>
      <c r="G324" s="1" t="str">
        <f>IF($A324="","",(VLOOKUP($A324,ACOUSTICS_COMBINED!$B$3:$AQ$501,23,FALSE)))</f>
        <v/>
      </c>
      <c r="H324" s="1" t="str">
        <f>IF($A324="","",(VLOOKUP($A324,ACOUSTICS_COMBINED!$B$3:$AQ$501,24,FALSE)))</f>
        <v/>
      </c>
      <c r="I324" s="1" t="str">
        <f>IF($A324="","",(VLOOKUP($A324,ACOUSTICS_COMBINED!$B$3:$AQ$501,15,FALSE)))</f>
        <v/>
      </c>
      <c r="J324" s="1" t="str">
        <f>IF($A324="","",(VLOOKUP($A324,ACOUSTICS_COMBINED!$B$3:$AQ$501,16,FALSE)))</f>
        <v/>
      </c>
      <c r="K324" s="1" t="str">
        <f>IF($A324="","",(VLOOKUP($A324,ACOUSTICS_COMBINED!$B$3:$AQ$501,17,FALSE)))</f>
        <v/>
      </c>
      <c r="L324" s="1" t="str">
        <f>IF($A324="","",(VLOOKUP($A324,ACOUSTICS_COMBINED!$B$3:$AQ$501,18,FALSE)))</f>
        <v/>
      </c>
      <c r="M324" s="1" t="str">
        <f>IF($A324="","",(VLOOKUP($A324,ACOUSTICS_COMBINED!$B$3:$AQ$501,25,FALSE)))</f>
        <v/>
      </c>
      <c r="N324" s="16" t="str">
        <f>IF($A324="","",(VLOOKUP($A324,ACOUSTICS_COMBINED!$B$3:$AQ$501,19,FALSE)))</f>
        <v/>
      </c>
      <c r="O324" s="16" t="str">
        <f>IF($A324="","",(VLOOKUP($A324,ACOUSTICS_COMBINED!$B$3:$AQ$501,20,FALSE)))</f>
        <v/>
      </c>
      <c r="P324" s="1" t="str">
        <f>IF($A324="","",(VLOOKUP($A324,ACOUSTICS_COMBINED!$B$3:$AQ$501,26,FALSE)))</f>
        <v/>
      </c>
      <c r="Q324" s="1" t="str">
        <f>IF($A324="","",(VLOOKUP($A324,ACOUSTICS_COMBINED!$B$3:$AQ$501,27,FALSE)))</f>
        <v/>
      </c>
      <c r="R324" s="1" t="str">
        <f>IF($A324="","",(VLOOKUP($A324,ACOUSTICS_COMBINED!$B$3:$AQ$501,28,FALSE)))</f>
        <v/>
      </c>
      <c r="S324" s="1" t="str">
        <f>IF($A324="","",(VLOOKUP($A324,ACOUSTICS_COMBINED!$B$3:$AQ$501,29,FALSE)))</f>
        <v/>
      </c>
      <c r="T324" s="1" t="str">
        <f>IF($A324="","",(VLOOKUP($A324,ACOUSTICS_COMBINED!$B$3:$AQ$501,30,FALSE)))</f>
        <v/>
      </c>
      <c r="U324" s="1" t="str">
        <f>IF($A324="","",(VLOOKUP($A324,ACOUSTICS_COMBINED!$B$3:$AQ$501,31,FALSE)))</f>
        <v/>
      </c>
      <c r="V324" s="1" t="str">
        <f>IF($A324="","",(VLOOKUP($A324,ACOUSTICS_COMBINED!$B$3:$AQ$501,32,FALSE)))</f>
        <v/>
      </c>
      <c r="W324" s="1" t="str">
        <f>IF($A324="","",(VLOOKUP($A324,ACOUSTICS_COMBINED!$B$3:$AQ$501,33,FALSE)))</f>
        <v/>
      </c>
      <c r="X324" s="1" t="str">
        <f>IF($A324="","",(VLOOKUP($A324,ACOUSTICS_COMBINED!$B$3:$AQ$501,34,FALSE)))</f>
        <v/>
      </c>
      <c r="Y324" s="1" t="str">
        <f>IF($A324="","",(VLOOKUP($A324,ACOUSTICS_COMBINED!$B$3:$AQ$501,35,FALSE)))</f>
        <v/>
      </c>
      <c r="Z324" s="1" t="str">
        <f>IF($A324="","",(VLOOKUP($A324,ACOUSTICS_COMBINED!$B$3:$AQ$501,36,FALSE)))</f>
        <v/>
      </c>
      <c r="AA324" s="1" t="str">
        <f>IF($A324="","",(VLOOKUP($A324,ACOUSTICS_COMBINED!$B$3:$AQ$501,37,FALSE)))</f>
        <v/>
      </c>
      <c r="AB324" s="1" t="str">
        <f>IF($A324="","",(VLOOKUP($A324,ACOUSTICS_COMBINED!$B$3:$AQ$501,38,FALSE)))</f>
        <v/>
      </c>
      <c r="AC324" s="1" t="str">
        <f>IF($A324="","",(VLOOKUP($A324,ACOUSTICS_COMBINED!$B$3:$AQ$501,39,FALSE)))</f>
        <v/>
      </c>
      <c r="AD324" s="1" t="str">
        <f>IF($A324="","",(VLOOKUP($A324,ACOUSTICS_COMBINED!$B$3:$AQ$501,40,FALSE)))</f>
        <v/>
      </c>
      <c r="AE324" s="1" t="str">
        <f>IF($A324="","",(VLOOKUP($A324,ACOUSTICS_COMBINED!$B$3:$AQ$501,41,FALSE)))</f>
        <v/>
      </c>
      <c r="AF324" s="1" t="str">
        <f>IF($A324="","",(VLOOKUP($A324,ACOUSTICS_COMBINED!$B$3:$AQ$501,42,FALSE)))</f>
        <v/>
      </c>
      <c r="AG324" s="27" t="str">
        <f>IF($A324="","",(VLOOKUP($A324,ACOUSTIC_PIVOT_TABLE!$B$4:$AO$500,2,FALSE)))</f>
        <v/>
      </c>
      <c r="AH324" s="27" t="str">
        <f>IF($A324="","",(VLOOKUP($A324,ACOUSTIC_PIVOT_TABLE!$B$4:$AO$500,3,FALSE)))</f>
        <v/>
      </c>
      <c r="AI324" s="27" t="str">
        <f>IF($A324="","",(VLOOKUP($A324,ACOUSTIC_PIVOT_TABLE!$B$4:$AO$500,4,FALSE)))</f>
        <v/>
      </c>
      <c r="AJ324" s="27" t="str">
        <f>IF($A324="","",(VLOOKUP($A324,ACOUSTIC_PIVOT_TABLE!$B$4:$AO$500,5,FALSE)))</f>
        <v/>
      </c>
      <c r="AK324" s="27" t="str">
        <f>IF($A324="","",(VLOOKUP($A324,ACOUSTIC_PIVOT_TABLE!$B$4:$AO$500,6,FALSE)))</f>
        <v/>
      </c>
      <c r="AL324" s="27" t="str">
        <f>IF($A324="","",(VLOOKUP($A324,ACOUSTIC_PIVOT_TABLE!$B$4:$AO$500,7,FALSE)))</f>
        <v/>
      </c>
      <c r="AM324" s="27" t="str">
        <f>IF($A324="","",(VLOOKUP($A324,ACOUSTIC_PIVOT_TABLE!$B$4:$AO$500,8,FALSE)))</f>
        <v/>
      </c>
      <c r="AN324" s="27" t="str">
        <f>IF($A324="","",(VLOOKUP($A324,ACOUSTIC_PIVOT_TABLE!$B$4:$AO$500,9,FALSE)))</f>
        <v/>
      </c>
      <c r="AO324" s="27" t="str">
        <f>IF($A324="","",(VLOOKUP($A324,ACOUSTIC_PIVOT_TABLE!$B$4:$AO$500,10,FALSE)))</f>
        <v/>
      </c>
      <c r="AP324" s="27" t="str">
        <f>IF($A324="","",(VLOOKUP($A324,ACOUSTIC_PIVOT_TABLE!$B$4:$AO$500,11,FALSE)))</f>
        <v/>
      </c>
      <c r="AQ324" s="27" t="str">
        <f>IF($A324="","",(VLOOKUP($A324,ACOUSTIC_PIVOT_TABLE!$B$4:$AO$500,12,FALSE)))</f>
        <v/>
      </c>
      <c r="AR324" s="27" t="str">
        <f>IF($A324="","",(VLOOKUP($A324,ACOUSTIC_PIVOT_TABLE!$B$4:$AO$500,13,FALSE)))</f>
        <v/>
      </c>
      <c r="AS324" s="27" t="str">
        <f>IF($A324="","",(VLOOKUP($A324,ACOUSTIC_PIVOT_TABLE!$B$4:$AO$500,14,FALSE)))</f>
        <v/>
      </c>
      <c r="AT324" s="27" t="str">
        <f>IF($A324="","",(VLOOKUP($A324,ACOUSTIC_PIVOT_TABLE!$B$4:$AO$500,15,FALSE)))</f>
        <v/>
      </c>
      <c r="AU324" s="27" t="str">
        <f>IF($A324="","",(VLOOKUP($A324,ACOUSTIC_PIVOT_TABLE!$B$4:$AO$500,16,FALSE)))</f>
        <v/>
      </c>
      <c r="AV324" s="27" t="str">
        <f>IF($A324="","",(VLOOKUP($A324,ACOUSTIC_PIVOT_TABLE!$B$4:$AO$500,17,FALSE)))</f>
        <v/>
      </c>
      <c r="AW324" s="27" t="str">
        <f>IF($A324="","",(VLOOKUP($A324,ACOUSTIC_PIVOT_TABLE!$B$4:$AO$500,18,FALSE)))</f>
        <v/>
      </c>
      <c r="AX324" s="27" t="str">
        <f>IF($A324="","",(VLOOKUP($A324,ACOUSTIC_PIVOT_TABLE!$B$4:$AO$500,19,FALSE)))</f>
        <v/>
      </c>
      <c r="AY324" s="27" t="str">
        <f>IF($A324="","",(VLOOKUP($A324,ACOUSTIC_PIVOT_TABLE!$B$4:$AO$500,20,FALSE)))</f>
        <v/>
      </c>
      <c r="AZ324" s="27" t="str">
        <f>IF($A324="","",(VLOOKUP($A324,ACOUSTIC_PIVOT_TABLE!$B$4:$AO$500,21,FALSE)))</f>
        <v/>
      </c>
      <c r="BA324" s="27" t="str">
        <f>IF($A324="","",(VLOOKUP($A324,ACOUSTIC_PIVOT_TABLE!$B$4:$AO$500,22,FALSE)))</f>
        <v/>
      </c>
      <c r="BB324" s="27" t="str">
        <f>IF($A324="","",(VLOOKUP($A324,ACOUSTIC_PIVOT_TABLE!$B$4:$AO$500,23,FALSE)))</f>
        <v/>
      </c>
      <c r="BC324" s="27" t="str">
        <f>IF($A324="","",(VLOOKUP($A324,ACOUSTIC_PIVOT_TABLE!$B$4:$AO$500,24,FALSE)))</f>
        <v/>
      </c>
      <c r="BD324" s="27" t="str">
        <f>IF($A324="","",(VLOOKUP($A324,ACOUSTIC_PIVOT_TABLE!$B$4:$AO$500,25,FALSE)))</f>
        <v/>
      </c>
      <c r="BE324" s="27" t="str">
        <f>IF($A324="","",(VLOOKUP($A324,ACOUSTIC_PIVOT_TABLE!$B$4:$AO$500,26,FALSE)))</f>
        <v/>
      </c>
      <c r="BF324" s="27" t="str">
        <f>IF($A324="","",(VLOOKUP($A324,ACOUSTIC_PIVOT_TABLE!$B$4:$AO$500,27,FALSE)))</f>
        <v/>
      </c>
      <c r="BG324" s="27" t="str">
        <f>IF($A324="","",(VLOOKUP($A324,ACOUSTIC_PIVOT_TABLE!$B$4:$AO$500,28,FALSE)))</f>
        <v/>
      </c>
      <c r="BH324" s="27" t="str">
        <f>IF($A324="","",(VLOOKUP($A324,ACOUSTIC_PIVOT_TABLE!$B$4:$AO$500,29,FALSE)))</f>
        <v/>
      </c>
      <c r="BI324" s="27" t="str">
        <f>IF($A324="","",(VLOOKUP($A324,ACOUSTIC_PIVOT_TABLE!$B$4:$AO$500,30,FALSE)))</f>
        <v/>
      </c>
      <c r="BJ324" s="27" t="str">
        <f>IF($A324="","",(VLOOKUP($A324,ACOUSTIC_PIVOT_TABLE!$B$4:$AO$500,31,FALSE)))</f>
        <v/>
      </c>
      <c r="BK324" s="27" t="str">
        <f>IF($A324="","",(VLOOKUP($A324,ACOUSTIC_PIVOT_TABLE!$B$4:$AO$500,32,FALSE)))</f>
        <v/>
      </c>
      <c r="BL324" s="27" t="str">
        <f>IF($A324="","",(VLOOKUP($A324,ACOUSTIC_PIVOT_TABLE!$B$4:$AO$500,33,FALSE)))</f>
        <v/>
      </c>
      <c r="BM324" s="27" t="str">
        <f>IF($A324="","",(VLOOKUP($A324,ACOUSTIC_PIVOT_TABLE!$B$4:$AO$500,34,FALSE)))</f>
        <v/>
      </c>
      <c r="BN324" s="27" t="str">
        <f>IF($A324="","",(VLOOKUP($A324,ACOUSTIC_PIVOT_TABLE!$B$4:$AO$500,35,FALSE)))</f>
        <v/>
      </c>
      <c r="BO324" s="27" t="str">
        <f>IF($A324="","",(VLOOKUP($A324,ACOUSTIC_PIVOT_TABLE!$B$4:$AO$500,36,FALSE)))</f>
        <v/>
      </c>
      <c r="BP324" s="27" t="str">
        <f>IF($A324="","",(VLOOKUP($A324,ACOUSTIC_PIVOT_TABLE!$B$4:$AO$500,37,FALSE)))</f>
        <v/>
      </c>
      <c r="BQ324" s="27" t="str">
        <f>IF($A324="","",(VLOOKUP($A324,ACOUSTIC_PIVOT_TABLE!$B$4:$AO$500,38,FALSE)))</f>
        <v/>
      </c>
      <c r="BR324" s="27" t="str">
        <f>IF($A324="","",(VLOOKUP($A324,ACOUSTIC_PIVOT_TABLE!$B$4:$AO$500,39,FALSE)))</f>
        <v/>
      </c>
      <c r="BS324" s="27" t="str">
        <f>IF($A324="","",(VLOOKUP($A324,ACOUSTIC_PIVOT_TABLE!$B$4:$AO$500,40,FALSE)))</f>
        <v/>
      </c>
    </row>
    <row r="325" spans="1:71" x14ac:dyDescent="0.25">
      <c r="A325" s="1" t="str">
        <f>IF(ACOUSTIC_PIVOT_TABLE!B327 = 0, "",ACOUSTIC_PIVOT_TABLE!B327)</f>
        <v/>
      </c>
      <c r="B325" s="1" t="str">
        <f>IF($A325="","",(VLOOKUP($A325,ACOUSTICS_COMBINED!$B$3:$AQ$501,21,FALSE)))</f>
        <v/>
      </c>
      <c r="C325" s="1" t="str">
        <f>IF($A325="","",(VLOOKUP($A325,ACOUSTICS_COMBINED!$B$3:$AQ$501,22,FALSE)))</f>
        <v/>
      </c>
      <c r="D325" s="1" t="str">
        <f>IF($A325="","",(VLOOKUP($A325,ACOUSTICS_COMBINED!$B$3:$AQ$501,12,FALSE)))</f>
        <v/>
      </c>
      <c r="E325" s="1" t="str">
        <f>IF($A325="","",(VLOOKUP($A325,ACOUSTICS_COMBINED!$B$3:$AQ$501,13,FALSE)))</f>
        <v/>
      </c>
      <c r="F325" s="1" t="str">
        <f>IF($A325="","",(VLOOKUP($A325,ACOUSTICS_COMBINED!$B$3:$AQ$501,14,FALSE)))</f>
        <v/>
      </c>
      <c r="G325" s="1" t="str">
        <f>IF($A325="","",(VLOOKUP($A325,ACOUSTICS_COMBINED!$B$3:$AQ$501,23,FALSE)))</f>
        <v/>
      </c>
      <c r="H325" s="1" t="str">
        <f>IF($A325="","",(VLOOKUP($A325,ACOUSTICS_COMBINED!$B$3:$AQ$501,24,FALSE)))</f>
        <v/>
      </c>
      <c r="I325" s="1" t="str">
        <f>IF($A325="","",(VLOOKUP($A325,ACOUSTICS_COMBINED!$B$3:$AQ$501,15,FALSE)))</f>
        <v/>
      </c>
      <c r="J325" s="1" t="str">
        <f>IF($A325="","",(VLOOKUP($A325,ACOUSTICS_COMBINED!$B$3:$AQ$501,16,FALSE)))</f>
        <v/>
      </c>
      <c r="K325" s="1" t="str">
        <f>IF($A325="","",(VLOOKUP($A325,ACOUSTICS_COMBINED!$B$3:$AQ$501,17,FALSE)))</f>
        <v/>
      </c>
      <c r="L325" s="1" t="str">
        <f>IF($A325="","",(VLOOKUP($A325,ACOUSTICS_COMBINED!$B$3:$AQ$501,18,FALSE)))</f>
        <v/>
      </c>
      <c r="M325" s="1" t="str">
        <f>IF($A325="","",(VLOOKUP($A325,ACOUSTICS_COMBINED!$B$3:$AQ$501,25,FALSE)))</f>
        <v/>
      </c>
      <c r="N325" s="16" t="str">
        <f>IF($A325="","",(VLOOKUP($A325,ACOUSTICS_COMBINED!$B$3:$AQ$501,19,FALSE)))</f>
        <v/>
      </c>
      <c r="O325" s="16" t="str">
        <f>IF($A325="","",(VLOOKUP($A325,ACOUSTICS_COMBINED!$B$3:$AQ$501,20,FALSE)))</f>
        <v/>
      </c>
      <c r="P325" s="1" t="str">
        <f>IF($A325="","",(VLOOKUP($A325,ACOUSTICS_COMBINED!$B$3:$AQ$501,26,FALSE)))</f>
        <v/>
      </c>
      <c r="Q325" s="1" t="str">
        <f>IF($A325="","",(VLOOKUP($A325,ACOUSTICS_COMBINED!$B$3:$AQ$501,27,FALSE)))</f>
        <v/>
      </c>
      <c r="R325" s="1" t="str">
        <f>IF($A325="","",(VLOOKUP($A325,ACOUSTICS_COMBINED!$B$3:$AQ$501,28,FALSE)))</f>
        <v/>
      </c>
      <c r="S325" s="1" t="str">
        <f>IF($A325="","",(VLOOKUP($A325,ACOUSTICS_COMBINED!$B$3:$AQ$501,29,FALSE)))</f>
        <v/>
      </c>
      <c r="T325" s="1" t="str">
        <f>IF($A325="","",(VLOOKUP($A325,ACOUSTICS_COMBINED!$B$3:$AQ$501,30,FALSE)))</f>
        <v/>
      </c>
      <c r="U325" s="1" t="str">
        <f>IF($A325="","",(VLOOKUP($A325,ACOUSTICS_COMBINED!$B$3:$AQ$501,31,FALSE)))</f>
        <v/>
      </c>
      <c r="V325" s="1" t="str">
        <f>IF($A325="","",(VLOOKUP($A325,ACOUSTICS_COMBINED!$B$3:$AQ$501,32,FALSE)))</f>
        <v/>
      </c>
      <c r="W325" s="1" t="str">
        <f>IF($A325="","",(VLOOKUP($A325,ACOUSTICS_COMBINED!$B$3:$AQ$501,33,FALSE)))</f>
        <v/>
      </c>
      <c r="X325" s="1" t="str">
        <f>IF($A325="","",(VLOOKUP($A325,ACOUSTICS_COMBINED!$B$3:$AQ$501,34,FALSE)))</f>
        <v/>
      </c>
      <c r="Y325" s="1" t="str">
        <f>IF($A325="","",(VLOOKUP($A325,ACOUSTICS_COMBINED!$B$3:$AQ$501,35,FALSE)))</f>
        <v/>
      </c>
      <c r="Z325" s="1" t="str">
        <f>IF($A325="","",(VLOOKUP($A325,ACOUSTICS_COMBINED!$B$3:$AQ$501,36,FALSE)))</f>
        <v/>
      </c>
      <c r="AA325" s="1" t="str">
        <f>IF($A325="","",(VLOOKUP($A325,ACOUSTICS_COMBINED!$B$3:$AQ$501,37,FALSE)))</f>
        <v/>
      </c>
      <c r="AB325" s="1" t="str">
        <f>IF($A325="","",(VLOOKUP($A325,ACOUSTICS_COMBINED!$B$3:$AQ$501,38,FALSE)))</f>
        <v/>
      </c>
      <c r="AC325" s="1" t="str">
        <f>IF($A325="","",(VLOOKUP($A325,ACOUSTICS_COMBINED!$B$3:$AQ$501,39,FALSE)))</f>
        <v/>
      </c>
      <c r="AD325" s="1" t="str">
        <f>IF($A325="","",(VLOOKUP($A325,ACOUSTICS_COMBINED!$B$3:$AQ$501,40,FALSE)))</f>
        <v/>
      </c>
      <c r="AE325" s="1" t="str">
        <f>IF($A325="","",(VLOOKUP($A325,ACOUSTICS_COMBINED!$B$3:$AQ$501,41,FALSE)))</f>
        <v/>
      </c>
      <c r="AF325" s="1" t="str">
        <f>IF($A325="","",(VLOOKUP($A325,ACOUSTICS_COMBINED!$B$3:$AQ$501,42,FALSE)))</f>
        <v/>
      </c>
      <c r="AG325" s="27" t="str">
        <f>IF($A325="","",(VLOOKUP($A325,ACOUSTIC_PIVOT_TABLE!$B$4:$AO$500,2,FALSE)))</f>
        <v/>
      </c>
      <c r="AH325" s="27" t="str">
        <f>IF($A325="","",(VLOOKUP($A325,ACOUSTIC_PIVOT_TABLE!$B$4:$AO$500,3,FALSE)))</f>
        <v/>
      </c>
      <c r="AI325" s="27" t="str">
        <f>IF($A325="","",(VLOOKUP($A325,ACOUSTIC_PIVOT_TABLE!$B$4:$AO$500,4,FALSE)))</f>
        <v/>
      </c>
      <c r="AJ325" s="27" t="str">
        <f>IF($A325="","",(VLOOKUP($A325,ACOUSTIC_PIVOT_TABLE!$B$4:$AO$500,5,FALSE)))</f>
        <v/>
      </c>
      <c r="AK325" s="27" t="str">
        <f>IF($A325="","",(VLOOKUP($A325,ACOUSTIC_PIVOT_TABLE!$B$4:$AO$500,6,FALSE)))</f>
        <v/>
      </c>
      <c r="AL325" s="27" t="str">
        <f>IF($A325="","",(VLOOKUP($A325,ACOUSTIC_PIVOT_TABLE!$B$4:$AO$500,7,FALSE)))</f>
        <v/>
      </c>
      <c r="AM325" s="27" t="str">
        <f>IF($A325="","",(VLOOKUP($A325,ACOUSTIC_PIVOT_TABLE!$B$4:$AO$500,8,FALSE)))</f>
        <v/>
      </c>
      <c r="AN325" s="27" t="str">
        <f>IF($A325="","",(VLOOKUP($A325,ACOUSTIC_PIVOT_TABLE!$B$4:$AO$500,9,FALSE)))</f>
        <v/>
      </c>
      <c r="AO325" s="27" t="str">
        <f>IF($A325="","",(VLOOKUP($A325,ACOUSTIC_PIVOT_TABLE!$B$4:$AO$500,10,FALSE)))</f>
        <v/>
      </c>
      <c r="AP325" s="27" t="str">
        <f>IF($A325="","",(VLOOKUP($A325,ACOUSTIC_PIVOT_TABLE!$B$4:$AO$500,11,FALSE)))</f>
        <v/>
      </c>
      <c r="AQ325" s="27" t="str">
        <f>IF($A325="","",(VLOOKUP($A325,ACOUSTIC_PIVOT_TABLE!$B$4:$AO$500,12,FALSE)))</f>
        <v/>
      </c>
      <c r="AR325" s="27" t="str">
        <f>IF($A325="","",(VLOOKUP($A325,ACOUSTIC_PIVOT_TABLE!$B$4:$AO$500,13,FALSE)))</f>
        <v/>
      </c>
      <c r="AS325" s="27" t="str">
        <f>IF($A325="","",(VLOOKUP($A325,ACOUSTIC_PIVOT_TABLE!$B$4:$AO$500,14,FALSE)))</f>
        <v/>
      </c>
      <c r="AT325" s="27" t="str">
        <f>IF($A325="","",(VLOOKUP($A325,ACOUSTIC_PIVOT_TABLE!$B$4:$AO$500,15,FALSE)))</f>
        <v/>
      </c>
      <c r="AU325" s="27" t="str">
        <f>IF($A325="","",(VLOOKUP($A325,ACOUSTIC_PIVOT_TABLE!$B$4:$AO$500,16,FALSE)))</f>
        <v/>
      </c>
      <c r="AV325" s="27" t="str">
        <f>IF($A325="","",(VLOOKUP($A325,ACOUSTIC_PIVOT_TABLE!$B$4:$AO$500,17,FALSE)))</f>
        <v/>
      </c>
      <c r="AW325" s="27" t="str">
        <f>IF($A325="","",(VLOOKUP($A325,ACOUSTIC_PIVOT_TABLE!$B$4:$AO$500,18,FALSE)))</f>
        <v/>
      </c>
      <c r="AX325" s="27" t="str">
        <f>IF($A325="","",(VLOOKUP($A325,ACOUSTIC_PIVOT_TABLE!$B$4:$AO$500,19,FALSE)))</f>
        <v/>
      </c>
      <c r="AY325" s="27" t="str">
        <f>IF($A325="","",(VLOOKUP($A325,ACOUSTIC_PIVOT_TABLE!$B$4:$AO$500,20,FALSE)))</f>
        <v/>
      </c>
      <c r="AZ325" s="27" t="str">
        <f>IF($A325="","",(VLOOKUP($A325,ACOUSTIC_PIVOT_TABLE!$B$4:$AO$500,21,FALSE)))</f>
        <v/>
      </c>
      <c r="BA325" s="27" t="str">
        <f>IF($A325="","",(VLOOKUP($A325,ACOUSTIC_PIVOT_TABLE!$B$4:$AO$500,22,FALSE)))</f>
        <v/>
      </c>
      <c r="BB325" s="27" t="str">
        <f>IF($A325="","",(VLOOKUP($A325,ACOUSTIC_PIVOT_TABLE!$B$4:$AO$500,23,FALSE)))</f>
        <v/>
      </c>
      <c r="BC325" s="27" t="str">
        <f>IF($A325="","",(VLOOKUP($A325,ACOUSTIC_PIVOT_TABLE!$B$4:$AO$500,24,FALSE)))</f>
        <v/>
      </c>
      <c r="BD325" s="27" t="str">
        <f>IF($A325="","",(VLOOKUP($A325,ACOUSTIC_PIVOT_TABLE!$B$4:$AO$500,25,FALSE)))</f>
        <v/>
      </c>
      <c r="BE325" s="27" t="str">
        <f>IF($A325="","",(VLOOKUP($A325,ACOUSTIC_PIVOT_TABLE!$B$4:$AO$500,26,FALSE)))</f>
        <v/>
      </c>
      <c r="BF325" s="27" t="str">
        <f>IF($A325="","",(VLOOKUP($A325,ACOUSTIC_PIVOT_TABLE!$B$4:$AO$500,27,FALSE)))</f>
        <v/>
      </c>
      <c r="BG325" s="27" t="str">
        <f>IF($A325="","",(VLOOKUP($A325,ACOUSTIC_PIVOT_TABLE!$B$4:$AO$500,28,FALSE)))</f>
        <v/>
      </c>
      <c r="BH325" s="27" t="str">
        <f>IF($A325="","",(VLOOKUP($A325,ACOUSTIC_PIVOT_TABLE!$B$4:$AO$500,29,FALSE)))</f>
        <v/>
      </c>
      <c r="BI325" s="27" t="str">
        <f>IF($A325="","",(VLOOKUP($A325,ACOUSTIC_PIVOT_TABLE!$B$4:$AO$500,30,FALSE)))</f>
        <v/>
      </c>
      <c r="BJ325" s="27" t="str">
        <f>IF($A325="","",(VLOOKUP($A325,ACOUSTIC_PIVOT_TABLE!$B$4:$AO$500,31,FALSE)))</f>
        <v/>
      </c>
      <c r="BK325" s="27" t="str">
        <f>IF($A325="","",(VLOOKUP($A325,ACOUSTIC_PIVOT_TABLE!$B$4:$AO$500,32,FALSE)))</f>
        <v/>
      </c>
      <c r="BL325" s="27" t="str">
        <f>IF($A325="","",(VLOOKUP($A325,ACOUSTIC_PIVOT_TABLE!$B$4:$AO$500,33,FALSE)))</f>
        <v/>
      </c>
      <c r="BM325" s="27" t="str">
        <f>IF($A325="","",(VLOOKUP($A325,ACOUSTIC_PIVOT_TABLE!$B$4:$AO$500,34,FALSE)))</f>
        <v/>
      </c>
      <c r="BN325" s="27" t="str">
        <f>IF($A325="","",(VLOOKUP($A325,ACOUSTIC_PIVOT_TABLE!$B$4:$AO$500,35,FALSE)))</f>
        <v/>
      </c>
      <c r="BO325" s="27" t="str">
        <f>IF($A325="","",(VLOOKUP($A325,ACOUSTIC_PIVOT_TABLE!$B$4:$AO$500,36,FALSE)))</f>
        <v/>
      </c>
      <c r="BP325" s="27" t="str">
        <f>IF($A325="","",(VLOOKUP($A325,ACOUSTIC_PIVOT_TABLE!$B$4:$AO$500,37,FALSE)))</f>
        <v/>
      </c>
      <c r="BQ325" s="27" t="str">
        <f>IF($A325="","",(VLOOKUP($A325,ACOUSTIC_PIVOT_TABLE!$B$4:$AO$500,38,FALSE)))</f>
        <v/>
      </c>
      <c r="BR325" s="27" t="str">
        <f>IF($A325="","",(VLOOKUP($A325,ACOUSTIC_PIVOT_TABLE!$B$4:$AO$500,39,FALSE)))</f>
        <v/>
      </c>
      <c r="BS325" s="27" t="str">
        <f>IF($A325="","",(VLOOKUP($A325,ACOUSTIC_PIVOT_TABLE!$B$4:$AO$500,40,FALSE)))</f>
        <v/>
      </c>
    </row>
    <row r="326" spans="1:71" x14ac:dyDescent="0.25">
      <c r="A326" s="1" t="str">
        <f>IF(ACOUSTIC_PIVOT_TABLE!B328 = 0, "",ACOUSTIC_PIVOT_TABLE!B328)</f>
        <v/>
      </c>
      <c r="B326" s="1" t="str">
        <f>IF($A326="","",(VLOOKUP($A326,ACOUSTICS_COMBINED!$B$3:$AQ$501,21,FALSE)))</f>
        <v/>
      </c>
      <c r="C326" s="1" t="str">
        <f>IF($A326="","",(VLOOKUP($A326,ACOUSTICS_COMBINED!$B$3:$AQ$501,22,FALSE)))</f>
        <v/>
      </c>
      <c r="D326" s="1" t="str">
        <f>IF($A326="","",(VLOOKUP($A326,ACOUSTICS_COMBINED!$B$3:$AQ$501,12,FALSE)))</f>
        <v/>
      </c>
      <c r="E326" s="1" t="str">
        <f>IF($A326="","",(VLOOKUP($A326,ACOUSTICS_COMBINED!$B$3:$AQ$501,13,FALSE)))</f>
        <v/>
      </c>
      <c r="F326" s="1" t="str">
        <f>IF($A326="","",(VLOOKUP($A326,ACOUSTICS_COMBINED!$B$3:$AQ$501,14,FALSE)))</f>
        <v/>
      </c>
      <c r="G326" s="1" t="str">
        <f>IF($A326="","",(VLOOKUP($A326,ACOUSTICS_COMBINED!$B$3:$AQ$501,23,FALSE)))</f>
        <v/>
      </c>
      <c r="H326" s="1" t="str">
        <f>IF($A326="","",(VLOOKUP($A326,ACOUSTICS_COMBINED!$B$3:$AQ$501,24,FALSE)))</f>
        <v/>
      </c>
      <c r="I326" s="1" t="str">
        <f>IF($A326="","",(VLOOKUP($A326,ACOUSTICS_COMBINED!$B$3:$AQ$501,15,FALSE)))</f>
        <v/>
      </c>
      <c r="J326" s="1" t="str">
        <f>IF($A326="","",(VLOOKUP($A326,ACOUSTICS_COMBINED!$B$3:$AQ$501,16,FALSE)))</f>
        <v/>
      </c>
      <c r="K326" s="1" t="str">
        <f>IF($A326="","",(VLOOKUP($A326,ACOUSTICS_COMBINED!$B$3:$AQ$501,17,FALSE)))</f>
        <v/>
      </c>
      <c r="L326" s="1" t="str">
        <f>IF($A326="","",(VLOOKUP($A326,ACOUSTICS_COMBINED!$B$3:$AQ$501,18,FALSE)))</f>
        <v/>
      </c>
      <c r="M326" s="1" t="str">
        <f>IF($A326="","",(VLOOKUP($A326,ACOUSTICS_COMBINED!$B$3:$AQ$501,25,FALSE)))</f>
        <v/>
      </c>
      <c r="N326" s="16" t="str">
        <f>IF($A326="","",(VLOOKUP($A326,ACOUSTICS_COMBINED!$B$3:$AQ$501,19,FALSE)))</f>
        <v/>
      </c>
      <c r="O326" s="16" t="str">
        <f>IF($A326="","",(VLOOKUP($A326,ACOUSTICS_COMBINED!$B$3:$AQ$501,20,FALSE)))</f>
        <v/>
      </c>
      <c r="P326" s="1" t="str">
        <f>IF($A326="","",(VLOOKUP($A326,ACOUSTICS_COMBINED!$B$3:$AQ$501,26,FALSE)))</f>
        <v/>
      </c>
      <c r="Q326" s="1" t="str">
        <f>IF($A326="","",(VLOOKUP($A326,ACOUSTICS_COMBINED!$B$3:$AQ$501,27,FALSE)))</f>
        <v/>
      </c>
      <c r="R326" s="1" t="str">
        <f>IF($A326="","",(VLOOKUP($A326,ACOUSTICS_COMBINED!$B$3:$AQ$501,28,FALSE)))</f>
        <v/>
      </c>
      <c r="S326" s="1" t="str">
        <f>IF($A326="","",(VLOOKUP($A326,ACOUSTICS_COMBINED!$B$3:$AQ$501,29,FALSE)))</f>
        <v/>
      </c>
      <c r="T326" s="1" t="str">
        <f>IF($A326="","",(VLOOKUP($A326,ACOUSTICS_COMBINED!$B$3:$AQ$501,30,FALSE)))</f>
        <v/>
      </c>
      <c r="U326" s="1" t="str">
        <f>IF($A326="","",(VLOOKUP($A326,ACOUSTICS_COMBINED!$B$3:$AQ$501,31,FALSE)))</f>
        <v/>
      </c>
      <c r="V326" s="1" t="str">
        <f>IF($A326="","",(VLOOKUP($A326,ACOUSTICS_COMBINED!$B$3:$AQ$501,32,FALSE)))</f>
        <v/>
      </c>
      <c r="W326" s="1" t="str">
        <f>IF($A326="","",(VLOOKUP($A326,ACOUSTICS_COMBINED!$B$3:$AQ$501,33,FALSE)))</f>
        <v/>
      </c>
      <c r="X326" s="1" t="str">
        <f>IF($A326="","",(VLOOKUP($A326,ACOUSTICS_COMBINED!$B$3:$AQ$501,34,FALSE)))</f>
        <v/>
      </c>
      <c r="Y326" s="1" t="str">
        <f>IF($A326="","",(VLOOKUP($A326,ACOUSTICS_COMBINED!$B$3:$AQ$501,35,FALSE)))</f>
        <v/>
      </c>
      <c r="Z326" s="1" t="str">
        <f>IF($A326="","",(VLOOKUP($A326,ACOUSTICS_COMBINED!$B$3:$AQ$501,36,FALSE)))</f>
        <v/>
      </c>
      <c r="AA326" s="1" t="str">
        <f>IF($A326="","",(VLOOKUP($A326,ACOUSTICS_COMBINED!$B$3:$AQ$501,37,FALSE)))</f>
        <v/>
      </c>
      <c r="AB326" s="1" t="str">
        <f>IF($A326="","",(VLOOKUP($A326,ACOUSTICS_COMBINED!$B$3:$AQ$501,38,FALSE)))</f>
        <v/>
      </c>
      <c r="AC326" s="1" t="str">
        <f>IF($A326="","",(VLOOKUP($A326,ACOUSTICS_COMBINED!$B$3:$AQ$501,39,FALSE)))</f>
        <v/>
      </c>
      <c r="AD326" s="1" t="str">
        <f>IF($A326="","",(VLOOKUP($A326,ACOUSTICS_COMBINED!$B$3:$AQ$501,40,FALSE)))</f>
        <v/>
      </c>
      <c r="AE326" s="1" t="str">
        <f>IF($A326="","",(VLOOKUP($A326,ACOUSTICS_COMBINED!$B$3:$AQ$501,41,FALSE)))</f>
        <v/>
      </c>
      <c r="AF326" s="1" t="str">
        <f>IF($A326="","",(VLOOKUP($A326,ACOUSTICS_COMBINED!$B$3:$AQ$501,42,FALSE)))</f>
        <v/>
      </c>
      <c r="AG326" s="27" t="str">
        <f>IF($A326="","",(VLOOKUP($A326,ACOUSTIC_PIVOT_TABLE!$B$4:$AO$500,2,FALSE)))</f>
        <v/>
      </c>
      <c r="AH326" s="27" t="str">
        <f>IF($A326="","",(VLOOKUP($A326,ACOUSTIC_PIVOT_TABLE!$B$4:$AO$500,3,FALSE)))</f>
        <v/>
      </c>
      <c r="AI326" s="27" t="str">
        <f>IF($A326="","",(VLOOKUP($A326,ACOUSTIC_PIVOT_TABLE!$B$4:$AO$500,4,FALSE)))</f>
        <v/>
      </c>
      <c r="AJ326" s="27" t="str">
        <f>IF($A326="","",(VLOOKUP($A326,ACOUSTIC_PIVOT_TABLE!$B$4:$AO$500,5,FALSE)))</f>
        <v/>
      </c>
      <c r="AK326" s="27" t="str">
        <f>IF($A326="","",(VLOOKUP($A326,ACOUSTIC_PIVOT_TABLE!$B$4:$AO$500,6,FALSE)))</f>
        <v/>
      </c>
      <c r="AL326" s="27" t="str">
        <f>IF($A326="","",(VLOOKUP($A326,ACOUSTIC_PIVOT_TABLE!$B$4:$AO$500,7,FALSE)))</f>
        <v/>
      </c>
      <c r="AM326" s="27" t="str">
        <f>IF($A326="","",(VLOOKUP($A326,ACOUSTIC_PIVOT_TABLE!$B$4:$AO$500,8,FALSE)))</f>
        <v/>
      </c>
      <c r="AN326" s="27" t="str">
        <f>IF($A326="","",(VLOOKUP($A326,ACOUSTIC_PIVOT_TABLE!$B$4:$AO$500,9,FALSE)))</f>
        <v/>
      </c>
      <c r="AO326" s="27" t="str">
        <f>IF($A326="","",(VLOOKUP($A326,ACOUSTIC_PIVOT_TABLE!$B$4:$AO$500,10,FALSE)))</f>
        <v/>
      </c>
      <c r="AP326" s="27" t="str">
        <f>IF($A326="","",(VLOOKUP($A326,ACOUSTIC_PIVOT_TABLE!$B$4:$AO$500,11,FALSE)))</f>
        <v/>
      </c>
      <c r="AQ326" s="27" t="str">
        <f>IF($A326="","",(VLOOKUP($A326,ACOUSTIC_PIVOT_TABLE!$B$4:$AO$500,12,FALSE)))</f>
        <v/>
      </c>
      <c r="AR326" s="27" t="str">
        <f>IF($A326="","",(VLOOKUP($A326,ACOUSTIC_PIVOT_TABLE!$B$4:$AO$500,13,FALSE)))</f>
        <v/>
      </c>
      <c r="AS326" s="27" t="str">
        <f>IF($A326="","",(VLOOKUP($A326,ACOUSTIC_PIVOT_TABLE!$B$4:$AO$500,14,FALSE)))</f>
        <v/>
      </c>
      <c r="AT326" s="27" t="str">
        <f>IF($A326="","",(VLOOKUP($A326,ACOUSTIC_PIVOT_TABLE!$B$4:$AO$500,15,FALSE)))</f>
        <v/>
      </c>
      <c r="AU326" s="27" t="str">
        <f>IF($A326="","",(VLOOKUP($A326,ACOUSTIC_PIVOT_TABLE!$B$4:$AO$500,16,FALSE)))</f>
        <v/>
      </c>
      <c r="AV326" s="27" t="str">
        <f>IF($A326="","",(VLOOKUP($A326,ACOUSTIC_PIVOT_TABLE!$B$4:$AO$500,17,FALSE)))</f>
        <v/>
      </c>
      <c r="AW326" s="27" t="str">
        <f>IF($A326="","",(VLOOKUP($A326,ACOUSTIC_PIVOT_TABLE!$B$4:$AO$500,18,FALSE)))</f>
        <v/>
      </c>
      <c r="AX326" s="27" t="str">
        <f>IF($A326="","",(VLOOKUP($A326,ACOUSTIC_PIVOT_TABLE!$B$4:$AO$500,19,FALSE)))</f>
        <v/>
      </c>
      <c r="AY326" s="27" t="str">
        <f>IF($A326="","",(VLOOKUP($A326,ACOUSTIC_PIVOT_TABLE!$B$4:$AO$500,20,FALSE)))</f>
        <v/>
      </c>
      <c r="AZ326" s="27" t="str">
        <f>IF($A326="","",(VLOOKUP($A326,ACOUSTIC_PIVOT_TABLE!$B$4:$AO$500,21,FALSE)))</f>
        <v/>
      </c>
      <c r="BA326" s="27" t="str">
        <f>IF($A326="","",(VLOOKUP($A326,ACOUSTIC_PIVOT_TABLE!$B$4:$AO$500,22,FALSE)))</f>
        <v/>
      </c>
      <c r="BB326" s="27" t="str">
        <f>IF($A326="","",(VLOOKUP($A326,ACOUSTIC_PIVOT_TABLE!$B$4:$AO$500,23,FALSE)))</f>
        <v/>
      </c>
      <c r="BC326" s="27" t="str">
        <f>IF($A326="","",(VLOOKUP($A326,ACOUSTIC_PIVOT_TABLE!$B$4:$AO$500,24,FALSE)))</f>
        <v/>
      </c>
      <c r="BD326" s="27" t="str">
        <f>IF($A326="","",(VLOOKUP($A326,ACOUSTIC_PIVOT_TABLE!$B$4:$AO$500,25,FALSE)))</f>
        <v/>
      </c>
      <c r="BE326" s="27" t="str">
        <f>IF($A326="","",(VLOOKUP($A326,ACOUSTIC_PIVOT_TABLE!$B$4:$AO$500,26,FALSE)))</f>
        <v/>
      </c>
      <c r="BF326" s="27" t="str">
        <f>IF($A326="","",(VLOOKUP($A326,ACOUSTIC_PIVOT_TABLE!$B$4:$AO$500,27,FALSE)))</f>
        <v/>
      </c>
      <c r="BG326" s="27" t="str">
        <f>IF($A326="","",(VLOOKUP($A326,ACOUSTIC_PIVOT_TABLE!$B$4:$AO$500,28,FALSE)))</f>
        <v/>
      </c>
      <c r="BH326" s="27" t="str">
        <f>IF($A326="","",(VLOOKUP($A326,ACOUSTIC_PIVOT_TABLE!$B$4:$AO$500,29,FALSE)))</f>
        <v/>
      </c>
      <c r="BI326" s="27" t="str">
        <f>IF($A326="","",(VLOOKUP($A326,ACOUSTIC_PIVOT_TABLE!$B$4:$AO$500,30,FALSE)))</f>
        <v/>
      </c>
      <c r="BJ326" s="27" t="str">
        <f>IF($A326="","",(VLOOKUP($A326,ACOUSTIC_PIVOT_TABLE!$B$4:$AO$500,31,FALSE)))</f>
        <v/>
      </c>
      <c r="BK326" s="27" t="str">
        <f>IF($A326="","",(VLOOKUP($A326,ACOUSTIC_PIVOT_TABLE!$B$4:$AO$500,32,FALSE)))</f>
        <v/>
      </c>
      <c r="BL326" s="27" t="str">
        <f>IF($A326="","",(VLOOKUP($A326,ACOUSTIC_PIVOT_TABLE!$B$4:$AO$500,33,FALSE)))</f>
        <v/>
      </c>
      <c r="BM326" s="27" t="str">
        <f>IF($A326="","",(VLOOKUP($A326,ACOUSTIC_PIVOT_TABLE!$B$4:$AO$500,34,FALSE)))</f>
        <v/>
      </c>
      <c r="BN326" s="27" t="str">
        <f>IF($A326="","",(VLOOKUP($A326,ACOUSTIC_PIVOT_TABLE!$B$4:$AO$500,35,FALSE)))</f>
        <v/>
      </c>
      <c r="BO326" s="27" t="str">
        <f>IF($A326="","",(VLOOKUP($A326,ACOUSTIC_PIVOT_TABLE!$B$4:$AO$500,36,FALSE)))</f>
        <v/>
      </c>
      <c r="BP326" s="27" t="str">
        <f>IF($A326="","",(VLOOKUP($A326,ACOUSTIC_PIVOT_TABLE!$B$4:$AO$500,37,FALSE)))</f>
        <v/>
      </c>
      <c r="BQ326" s="27" t="str">
        <f>IF($A326="","",(VLOOKUP($A326,ACOUSTIC_PIVOT_TABLE!$B$4:$AO$500,38,FALSE)))</f>
        <v/>
      </c>
      <c r="BR326" s="27" t="str">
        <f>IF($A326="","",(VLOOKUP($A326,ACOUSTIC_PIVOT_TABLE!$B$4:$AO$500,39,FALSE)))</f>
        <v/>
      </c>
      <c r="BS326" s="27" t="str">
        <f>IF($A326="","",(VLOOKUP($A326,ACOUSTIC_PIVOT_TABLE!$B$4:$AO$500,40,FALSE)))</f>
        <v/>
      </c>
    </row>
    <row r="327" spans="1:71" x14ac:dyDescent="0.25">
      <c r="A327" s="1" t="str">
        <f>IF(ACOUSTIC_PIVOT_TABLE!B329 = 0, "",ACOUSTIC_PIVOT_TABLE!B329)</f>
        <v/>
      </c>
      <c r="B327" s="1" t="str">
        <f>IF($A327="","",(VLOOKUP($A327,ACOUSTICS_COMBINED!$B$3:$AQ$501,21,FALSE)))</f>
        <v/>
      </c>
      <c r="C327" s="1" t="str">
        <f>IF($A327="","",(VLOOKUP($A327,ACOUSTICS_COMBINED!$B$3:$AQ$501,22,FALSE)))</f>
        <v/>
      </c>
      <c r="D327" s="1" t="str">
        <f>IF($A327="","",(VLOOKUP($A327,ACOUSTICS_COMBINED!$B$3:$AQ$501,12,FALSE)))</f>
        <v/>
      </c>
      <c r="E327" s="1" t="str">
        <f>IF($A327="","",(VLOOKUP($A327,ACOUSTICS_COMBINED!$B$3:$AQ$501,13,FALSE)))</f>
        <v/>
      </c>
      <c r="F327" s="1" t="str">
        <f>IF($A327="","",(VLOOKUP($A327,ACOUSTICS_COMBINED!$B$3:$AQ$501,14,FALSE)))</f>
        <v/>
      </c>
      <c r="G327" s="1" t="str">
        <f>IF($A327="","",(VLOOKUP($A327,ACOUSTICS_COMBINED!$B$3:$AQ$501,23,FALSE)))</f>
        <v/>
      </c>
      <c r="H327" s="1" t="str">
        <f>IF($A327="","",(VLOOKUP($A327,ACOUSTICS_COMBINED!$B$3:$AQ$501,24,FALSE)))</f>
        <v/>
      </c>
      <c r="I327" s="1" t="str">
        <f>IF($A327="","",(VLOOKUP($A327,ACOUSTICS_COMBINED!$B$3:$AQ$501,15,FALSE)))</f>
        <v/>
      </c>
      <c r="J327" s="1" t="str">
        <f>IF($A327="","",(VLOOKUP($A327,ACOUSTICS_COMBINED!$B$3:$AQ$501,16,FALSE)))</f>
        <v/>
      </c>
      <c r="K327" s="1" t="str">
        <f>IF($A327="","",(VLOOKUP($A327,ACOUSTICS_COMBINED!$B$3:$AQ$501,17,FALSE)))</f>
        <v/>
      </c>
      <c r="L327" s="1" t="str">
        <f>IF($A327="","",(VLOOKUP($A327,ACOUSTICS_COMBINED!$B$3:$AQ$501,18,FALSE)))</f>
        <v/>
      </c>
      <c r="M327" s="1" t="str">
        <f>IF($A327="","",(VLOOKUP($A327,ACOUSTICS_COMBINED!$B$3:$AQ$501,25,FALSE)))</f>
        <v/>
      </c>
      <c r="N327" s="16" t="str">
        <f>IF($A327="","",(VLOOKUP($A327,ACOUSTICS_COMBINED!$B$3:$AQ$501,19,FALSE)))</f>
        <v/>
      </c>
      <c r="O327" s="16" t="str">
        <f>IF($A327="","",(VLOOKUP($A327,ACOUSTICS_COMBINED!$B$3:$AQ$501,20,FALSE)))</f>
        <v/>
      </c>
      <c r="P327" s="1" t="str">
        <f>IF($A327="","",(VLOOKUP($A327,ACOUSTICS_COMBINED!$B$3:$AQ$501,26,FALSE)))</f>
        <v/>
      </c>
      <c r="Q327" s="1" t="str">
        <f>IF($A327="","",(VLOOKUP($A327,ACOUSTICS_COMBINED!$B$3:$AQ$501,27,FALSE)))</f>
        <v/>
      </c>
      <c r="R327" s="1" t="str">
        <f>IF($A327="","",(VLOOKUP($A327,ACOUSTICS_COMBINED!$B$3:$AQ$501,28,FALSE)))</f>
        <v/>
      </c>
      <c r="S327" s="1" t="str">
        <f>IF($A327="","",(VLOOKUP($A327,ACOUSTICS_COMBINED!$B$3:$AQ$501,29,FALSE)))</f>
        <v/>
      </c>
      <c r="T327" s="1" t="str">
        <f>IF($A327="","",(VLOOKUP($A327,ACOUSTICS_COMBINED!$B$3:$AQ$501,30,FALSE)))</f>
        <v/>
      </c>
      <c r="U327" s="1" t="str">
        <f>IF($A327="","",(VLOOKUP($A327,ACOUSTICS_COMBINED!$B$3:$AQ$501,31,FALSE)))</f>
        <v/>
      </c>
      <c r="V327" s="1" t="str">
        <f>IF($A327="","",(VLOOKUP($A327,ACOUSTICS_COMBINED!$B$3:$AQ$501,32,FALSE)))</f>
        <v/>
      </c>
      <c r="W327" s="1" t="str">
        <f>IF($A327="","",(VLOOKUP($A327,ACOUSTICS_COMBINED!$B$3:$AQ$501,33,FALSE)))</f>
        <v/>
      </c>
      <c r="X327" s="1" t="str">
        <f>IF($A327="","",(VLOOKUP($A327,ACOUSTICS_COMBINED!$B$3:$AQ$501,34,FALSE)))</f>
        <v/>
      </c>
      <c r="Y327" s="1" t="str">
        <f>IF($A327="","",(VLOOKUP($A327,ACOUSTICS_COMBINED!$B$3:$AQ$501,35,FALSE)))</f>
        <v/>
      </c>
      <c r="Z327" s="1" t="str">
        <f>IF($A327="","",(VLOOKUP($A327,ACOUSTICS_COMBINED!$B$3:$AQ$501,36,FALSE)))</f>
        <v/>
      </c>
      <c r="AA327" s="1" t="str">
        <f>IF($A327="","",(VLOOKUP($A327,ACOUSTICS_COMBINED!$B$3:$AQ$501,37,FALSE)))</f>
        <v/>
      </c>
      <c r="AB327" s="1" t="str">
        <f>IF($A327="","",(VLOOKUP($A327,ACOUSTICS_COMBINED!$B$3:$AQ$501,38,FALSE)))</f>
        <v/>
      </c>
      <c r="AC327" s="1" t="str">
        <f>IF($A327="","",(VLOOKUP($A327,ACOUSTICS_COMBINED!$B$3:$AQ$501,39,FALSE)))</f>
        <v/>
      </c>
      <c r="AD327" s="1" t="str">
        <f>IF($A327="","",(VLOOKUP($A327,ACOUSTICS_COMBINED!$B$3:$AQ$501,40,FALSE)))</f>
        <v/>
      </c>
      <c r="AE327" s="1" t="str">
        <f>IF($A327="","",(VLOOKUP($A327,ACOUSTICS_COMBINED!$B$3:$AQ$501,41,FALSE)))</f>
        <v/>
      </c>
      <c r="AF327" s="1" t="str">
        <f>IF($A327="","",(VLOOKUP($A327,ACOUSTICS_COMBINED!$B$3:$AQ$501,42,FALSE)))</f>
        <v/>
      </c>
      <c r="AG327" s="27" t="str">
        <f>IF($A327="","",(VLOOKUP($A327,ACOUSTIC_PIVOT_TABLE!$B$4:$AO$500,2,FALSE)))</f>
        <v/>
      </c>
      <c r="AH327" s="27" t="str">
        <f>IF($A327="","",(VLOOKUP($A327,ACOUSTIC_PIVOT_TABLE!$B$4:$AO$500,3,FALSE)))</f>
        <v/>
      </c>
      <c r="AI327" s="27" t="str">
        <f>IF($A327="","",(VLOOKUP($A327,ACOUSTIC_PIVOT_TABLE!$B$4:$AO$500,4,FALSE)))</f>
        <v/>
      </c>
      <c r="AJ327" s="27" t="str">
        <f>IF($A327="","",(VLOOKUP($A327,ACOUSTIC_PIVOT_TABLE!$B$4:$AO$500,5,FALSE)))</f>
        <v/>
      </c>
      <c r="AK327" s="27" t="str">
        <f>IF($A327="","",(VLOOKUP($A327,ACOUSTIC_PIVOT_TABLE!$B$4:$AO$500,6,FALSE)))</f>
        <v/>
      </c>
      <c r="AL327" s="27" t="str">
        <f>IF($A327="","",(VLOOKUP($A327,ACOUSTIC_PIVOT_TABLE!$B$4:$AO$500,7,FALSE)))</f>
        <v/>
      </c>
      <c r="AM327" s="27" t="str">
        <f>IF($A327="","",(VLOOKUP($A327,ACOUSTIC_PIVOT_TABLE!$B$4:$AO$500,8,FALSE)))</f>
        <v/>
      </c>
      <c r="AN327" s="27" t="str">
        <f>IF($A327="","",(VLOOKUP($A327,ACOUSTIC_PIVOT_TABLE!$B$4:$AO$500,9,FALSE)))</f>
        <v/>
      </c>
      <c r="AO327" s="27" t="str">
        <f>IF($A327="","",(VLOOKUP($A327,ACOUSTIC_PIVOT_TABLE!$B$4:$AO$500,10,FALSE)))</f>
        <v/>
      </c>
      <c r="AP327" s="27" t="str">
        <f>IF($A327="","",(VLOOKUP($A327,ACOUSTIC_PIVOT_TABLE!$B$4:$AO$500,11,FALSE)))</f>
        <v/>
      </c>
      <c r="AQ327" s="27" t="str">
        <f>IF($A327="","",(VLOOKUP($A327,ACOUSTIC_PIVOT_TABLE!$B$4:$AO$500,12,FALSE)))</f>
        <v/>
      </c>
      <c r="AR327" s="27" t="str">
        <f>IF($A327="","",(VLOOKUP($A327,ACOUSTIC_PIVOT_TABLE!$B$4:$AO$500,13,FALSE)))</f>
        <v/>
      </c>
      <c r="AS327" s="27" t="str">
        <f>IF($A327="","",(VLOOKUP($A327,ACOUSTIC_PIVOT_TABLE!$B$4:$AO$500,14,FALSE)))</f>
        <v/>
      </c>
      <c r="AT327" s="27" t="str">
        <f>IF($A327="","",(VLOOKUP($A327,ACOUSTIC_PIVOT_TABLE!$B$4:$AO$500,15,FALSE)))</f>
        <v/>
      </c>
      <c r="AU327" s="27" t="str">
        <f>IF($A327="","",(VLOOKUP($A327,ACOUSTIC_PIVOT_TABLE!$B$4:$AO$500,16,FALSE)))</f>
        <v/>
      </c>
      <c r="AV327" s="27" t="str">
        <f>IF($A327="","",(VLOOKUP($A327,ACOUSTIC_PIVOT_TABLE!$B$4:$AO$500,17,FALSE)))</f>
        <v/>
      </c>
      <c r="AW327" s="27" t="str">
        <f>IF($A327="","",(VLOOKUP($A327,ACOUSTIC_PIVOT_TABLE!$B$4:$AO$500,18,FALSE)))</f>
        <v/>
      </c>
      <c r="AX327" s="27" t="str">
        <f>IF($A327="","",(VLOOKUP($A327,ACOUSTIC_PIVOT_TABLE!$B$4:$AO$500,19,FALSE)))</f>
        <v/>
      </c>
      <c r="AY327" s="27" t="str">
        <f>IF($A327="","",(VLOOKUP($A327,ACOUSTIC_PIVOT_TABLE!$B$4:$AO$500,20,FALSE)))</f>
        <v/>
      </c>
      <c r="AZ327" s="27" t="str">
        <f>IF($A327="","",(VLOOKUP($A327,ACOUSTIC_PIVOT_TABLE!$B$4:$AO$500,21,FALSE)))</f>
        <v/>
      </c>
      <c r="BA327" s="27" t="str">
        <f>IF($A327="","",(VLOOKUP($A327,ACOUSTIC_PIVOT_TABLE!$B$4:$AO$500,22,FALSE)))</f>
        <v/>
      </c>
      <c r="BB327" s="27" t="str">
        <f>IF($A327="","",(VLOOKUP($A327,ACOUSTIC_PIVOT_TABLE!$B$4:$AO$500,23,FALSE)))</f>
        <v/>
      </c>
      <c r="BC327" s="27" t="str">
        <f>IF($A327="","",(VLOOKUP($A327,ACOUSTIC_PIVOT_TABLE!$B$4:$AO$500,24,FALSE)))</f>
        <v/>
      </c>
      <c r="BD327" s="27" t="str">
        <f>IF($A327="","",(VLOOKUP($A327,ACOUSTIC_PIVOT_TABLE!$B$4:$AO$500,25,FALSE)))</f>
        <v/>
      </c>
      <c r="BE327" s="27" t="str">
        <f>IF($A327="","",(VLOOKUP($A327,ACOUSTIC_PIVOT_TABLE!$B$4:$AO$500,26,FALSE)))</f>
        <v/>
      </c>
      <c r="BF327" s="27" t="str">
        <f>IF($A327="","",(VLOOKUP($A327,ACOUSTIC_PIVOT_TABLE!$B$4:$AO$500,27,FALSE)))</f>
        <v/>
      </c>
      <c r="BG327" s="27" t="str">
        <f>IF($A327="","",(VLOOKUP($A327,ACOUSTIC_PIVOT_TABLE!$B$4:$AO$500,28,FALSE)))</f>
        <v/>
      </c>
      <c r="BH327" s="27" t="str">
        <f>IF($A327="","",(VLOOKUP($A327,ACOUSTIC_PIVOT_TABLE!$B$4:$AO$500,29,FALSE)))</f>
        <v/>
      </c>
      <c r="BI327" s="27" t="str">
        <f>IF($A327="","",(VLOOKUP($A327,ACOUSTIC_PIVOT_TABLE!$B$4:$AO$500,30,FALSE)))</f>
        <v/>
      </c>
      <c r="BJ327" s="27" t="str">
        <f>IF($A327="","",(VLOOKUP($A327,ACOUSTIC_PIVOT_TABLE!$B$4:$AO$500,31,FALSE)))</f>
        <v/>
      </c>
      <c r="BK327" s="27" t="str">
        <f>IF($A327="","",(VLOOKUP($A327,ACOUSTIC_PIVOT_TABLE!$B$4:$AO$500,32,FALSE)))</f>
        <v/>
      </c>
      <c r="BL327" s="27" t="str">
        <f>IF($A327="","",(VLOOKUP($A327,ACOUSTIC_PIVOT_TABLE!$B$4:$AO$500,33,FALSE)))</f>
        <v/>
      </c>
      <c r="BM327" s="27" t="str">
        <f>IF($A327="","",(VLOOKUP($A327,ACOUSTIC_PIVOT_TABLE!$B$4:$AO$500,34,FALSE)))</f>
        <v/>
      </c>
      <c r="BN327" s="27" t="str">
        <f>IF($A327="","",(VLOOKUP($A327,ACOUSTIC_PIVOT_TABLE!$B$4:$AO$500,35,FALSE)))</f>
        <v/>
      </c>
      <c r="BO327" s="27" t="str">
        <f>IF($A327="","",(VLOOKUP($A327,ACOUSTIC_PIVOT_TABLE!$B$4:$AO$500,36,FALSE)))</f>
        <v/>
      </c>
      <c r="BP327" s="27" t="str">
        <f>IF($A327="","",(VLOOKUP($A327,ACOUSTIC_PIVOT_TABLE!$B$4:$AO$500,37,FALSE)))</f>
        <v/>
      </c>
      <c r="BQ327" s="27" t="str">
        <f>IF($A327="","",(VLOOKUP($A327,ACOUSTIC_PIVOT_TABLE!$B$4:$AO$500,38,FALSE)))</f>
        <v/>
      </c>
      <c r="BR327" s="27" t="str">
        <f>IF($A327="","",(VLOOKUP($A327,ACOUSTIC_PIVOT_TABLE!$B$4:$AO$500,39,FALSE)))</f>
        <v/>
      </c>
      <c r="BS327" s="27" t="str">
        <f>IF($A327="","",(VLOOKUP($A327,ACOUSTIC_PIVOT_TABLE!$B$4:$AO$500,40,FALSE)))</f>
        <v/>
      </c>
    </row>
    <row r="328" spans="1:71" x14ac:dyDescent="0.25">
      <c r="A328" s="1" t="str">
        <f>IF(ACOUSTIC_PIVOT_TABLE!B330 = 0, "",ACOUSTIC_PIVOT_TABLE!B330)</f>
        <v/>
      </c>
      <c r="B328" s="1" t="str">
        <f>IF($A328="","",(VLOOKUP($A328,ACOUSTICS_COMBINED!$B$3:$AQ$501,21,FALSE)))</f>
        <v/>
      </c>
      <c r="C328" s="1" t="str">
        <f>IF($A328="","",(VLOOKUP($A328,ACOUSTICS_COMBINED!$B$3:$AQ$501,22,FALSE)))</f>
        <v/>
      </c>
      <c r="D328" s="1" t="str">
        <f>IF($A328="","",(VLOOKUP($A328,ACOUSTICS_COMBINED!$B$3:$AQ$501,12,FALSE)))</f>
        <v/>
      </c>
      <c r="E328" s="1" t="str">
        <f>IF($A328="","",(VLOOKUP($A328,ACOUSTICS_COMBINED!$B$3:$AQ$501,13,FALSE)))</f>
        <v/>
      </c>
      <c r="F328" s="1" t="str">
        <f>IF($A328="","",(VLOOKUP($A328,ACOUSTICS_COMBINED!$B$3:$AQ$501,14,FALSE)))</f>
        <v/>
      </c>
      <c r="G328" s="1" t="str">
        <f>IF($A328="","",(VLOOKUP($A328,ACOUSTICS_COMBINED!$B$3:$AQ$501,23,FALSE)))</f>
        <v/>
      </c>
      <c r="H328" s="1" t="str">
        <f>IF($A328="","",(VLOOKUP($A328,ACOUSTICS_COMBINED!$B$3:$AQ$501,24,FALSE)))</f>
        <v/>
      </c>
      <c r="I328" s="1" t="str">
        <f>IF($A328="","",(VLOOKUP($A328,ACOUSTICS_COMBINED!$B$3:$AQ$501,15,FALSE)))</f>
        <v/>
      </c>
      <c r="J328" s="1" t="str">
        <f>IF($A328="","",(VLOOKUP($A328,ACOUSTICS_COMBINED!$B$3:$AQ$501,16,FALSE)))</f>
        <v/>
      </c>
      <c r="K328" s="1" t="str">
        <f>IF($A328="","",(VLOOKUP($A328,ACOUSTICS_COMBINED!$B$3:$AQ$501,17,FALSE)))</f>
        <v/>
      </c>
      <c r="L328" s="1" t="str">
        <f>IF($A328="","",(VLOOKUP($A328,ACOUSTICS_COMBINED!$B$3:$AQ$501,18,FALSE)))</f>
        <v/>
      </c>
      <c r="M328" s="1" t="str">
        <f>IF($A328="","",(VLOOKUP($A328,ACOUSTICS_COMBINED!$B$3:$AQ$501,25,FALSE)))</f>
        <v/>
      </c>
      <c r="N328" s="16" t="str">
        <f>IF($A328="","",(VLOOKUP($A328,ACOUSTICS_COMBINED!$B$3:$AQ$501,19,FALSE)))</f>
        <v/>
      </c>
      <c r="O328" s="16" t="str">
        <f>IF($A328="","",(VLOOKUP($A328,ACOUSTICS_COMBINED!$B$3:$AQ$501,20,FALSE)))</f>
        <v/>
      </c>
      <c r="P328" s="1" t="str">
        <f>IF($A328="","",(VLOOKUP($A328,ACOUSTICS_COMBINED!$B$3:$AQ$501,26,FALSE)))</f>
        <v/>
      </c>
      <c r="Q328" s="1" t="str">
        <f>IF($A328="","",(VLOOKUP($A328,ACOUSTICS_COMBINED!$B$3:$AQ$501,27,FALSE)))</f>
        <v/>
      </c>
      <c r="R328" s="1" t="str">
        <f>IF($A328="","",(VLOOKUP($A328,ACOUSTICS_COMBINED!$B$3:$AQ$501,28,FALSE)))</f>
        <v/>
      </c>
      <c r="S328" s="1" t="str">
        <f>IF($A328="","",(VLOOKUP($A328,ACOUSTICS_COMBINED!$B$3:$AQ$501,29,FALSE)))</f>
        <v/>
      </c>
      <c r="T328" s="1" t="str">
        <f>IF($A328="","",(VLOOKUP($A328,ACOUSTICS_COMBINED!$B$3:$AQ$501,30,FALSE)))</f>
        <v/>
      </c>
      <c r="U328" s="1" t="str">
        <f>IF($A328="","",(VLOOKUP($A328,ACOUSTICS_COMBINED!$B$3:$AQ$501,31,FALSE)))</f>
        <v/>
      </c>
      <c r="V328" s="1" t="str">
        <f>IF($A328="","",(VLOOKUP($A328,ACOUSTICS_COMBINED!$B$3:$AQ$501,32,FALSE)))</f>
        <v/>
      </c>
      <c r="W328" s="1" t="str">
        <f>IF($A328="","",(VLOOKUP($A328,ACOUSTICS_COMBINED!$B$3:$AQ$501,33,FALSE)))</f>
        <v/>
      </c>
      <c r="X328" s="1" t="str">
        <f>IF($A328="","",(VLOOKUP($A328,ACOUSTICS_COMBINED!$B$3:$AQ$501,34,FALSE)))</f>
        <v/>
      </c>
      <c r="Y328" s="1" t="str">
        <f>IF($A328="","",(VLOOKUP($A328,ACOUSTICS_COMBINED!$B$3:$AQ$501,35,FALSE)))</f>
        <v/>
      </c>
      <c r="Z328" s="1" t="str">
        <f>IF($A328="","",(VLOOKUP($A328,ACOUSTICS_COMBINED!$B$3:$AQ$501,36,FALSE)))</f>
        <v/>
      </c>
      <c r="AA328" s="1" t="str">
        <f>IF($A328="","",(VLOOKUP($A328,ACOUSTICS_COMBINED!$B$3:$AQ$501,37,FALSE)))</f>
        <v/>
      </c>
      <c r="AB328" s="1" t="str">
        <f>IF($A328="","",(VLOOKUP($A328,ACOUSTICS_COMBINED!$B$3:$AQ$501,38,FALSE)))</f>
        <v/>
      </c>
      <c r="AC328" s="1" t="str">
        <f>IF($A328="","",(VLOOKUP($A328,ACOUSTICS_COMBINED!$B$3:$AQ$501,39,FALSE)))</f>
        <v/>
      </c>
      <c r="AD328" s="1" t="str">
        <f>IF($A328="","",(VLOOKUP($A328,ACOUSTICS_COMBINED!$B$3:$AQ$501,40,FALSE)))</f>
        <v/>
      </c>
      <c r="AE328" s="1" t="str">
        <f>IF($A328="","",(VLOOKUP($A328,ACOUSTICS_COMBINED!$B$3:$AQ$501,41,FALSE)))</f>
        <v/>
      </c>
      <c r="AF328" s="1" t="str">
        <f>IF($A328="","",(VLOOKUP($A328,ACOUSTICS_COMBINED!$B$3:$AQ$501,42,FALSE)))</f>
        <v/>
      </c>
      <c r="AG328" s="27" t="str">
        <f>IF($A328="","",(VLOOKUP($A328,ACOUSTIC_PIVOT_TABLE!$B$4:$AO$500,2,FALSE)))</f>
        <v/>
      </c>
      <c r="AH328" s="27" t="str">
        <f>IF($A328="","",(VLOOKUP($A328,ACOUSTIC_PIVOT_TABLE!$B$4:$AO$500,3,FALSE)))</f>
        <v/>
      </c>
      <c r="AI328" s="27" t="str">
        <f>IF($A328="","",(VLOOKUP($A328,ACOUSTIC_PIVOT_TABLE!$B$4:$AO$500,4,FALSE)))</f>
        <v/>
      </c>
      <c r="AJ328" s="27" t="str">
        <f>IF($A328="","",(VLOOKUP($A328,ACOUSTIC_PIVOT_TABLE!$B$4:$AO$500,5,FALSE)))</f>
        <v/>
      </c>
      <c r="AK328" s="27" t="str">
        <f>IF($A328="","",(VLOOKUP($A328,ACOUSTIC_PIVOT_TABLE!$B$4:$AO$500,6,FALSE)))</f>
        <v/>
      </c>
      <c r="AL328" s="27" t="str">
        <f>IF($A328="","",(VLOOKUP($A328,ACOUSTIC_PIVOT_TABLE!$B$4:$AO$500,7,FALSE)))</f>
        <v/>
      </c>
      <c r="AM328" s="27" t="str">
        <f>IF($A328="","",(VLOOKUP($A328,ACOUSTIC_PIVOT_TABLE!$B$4:$AO$500,8,FALSE)))</f>
        <v/>
      </c>
      <c r="AN328" s="27" t="str">
        <f>IF($A328="","",(VLOOKUP($A328,ACOUSTIC_PIVOT_TABLE!$B$4:$AO$500,9,FALSE)))</f>
        <v/>
      </c>
      <c r="AO328" s="27" t="str">
        <f>IF($A328="","",(VLOOKUP($A328,ACOUSTIC_PIVOT_TABLE!$B$4:$AO$500,10,FALSE)))</f>
        <v/>
      </c>
      <c r="AP328" s="27" t="str">
        <f>IF($A328="","",(VLOOKUP($A328,ACOUSTIC_PIVOT_TABLE!$B$4:$AO$500,11,FALSE)))</f>
        <v/>
      </c>
      <c r="AQ328" s="27" t="str">
        <f>IF($A328="","",(VLOOKUP($A328,ACOUSTIC_PIVOT_TABLE!$B$4:$AO$500,12,FALSE)))</f>
        <v/>
      </c>
      <c r="AR328" s="27" t="str">
        <f>IF($A328="","",(VLOOKUP($A328,ACOUSTIC_PIVOT_TABLE!$B$4:$AO$500,13,FALSE)))</f>
        <v/>
      </c>
      <c r="AS328" s="27" t="str">
        <f>IF($A328="","",(VLOOKUP($A328,ACOUSTIC_PIVOT_TABLE!$B$4:$AO$500,14,FALSE)))</f>
        <v/>
      </c>
      <c r="AT328" s="27" t="str">
        <f>IF($A328="","",(VLOOKUP($A328,ACOUSTIC_PIVOT_TABLE!$B$4:$AO$500,15,FALSE)))</f>
        <v/>
      </c>
      <c r="AU328" s="27" t="str">
        <f>IF($A328="","",(VLOOKUP($A328,ACOUSTIC_PIVOT_TABLE!$B$4:$AO$500,16,FALSE)))</f>
        <v/>
      </c>
      <c r="AV328" s="27" t="str">
        <f>IF($A328="","",(VLOOKUP($A328,ACOUSTIC_PIVOT_TABLE!$B$4:$AO$500,17,FALSE)))</f>
        <v/>
      </c>
      <c r="AW328" s="27" t="str">
        <f>IF($A328="","",(VLOOKUP($A328,ACOUSTIC_PIVOT_TABLE!$B$4:$AO$500,18,FALSE)))</f>
        <v/>
      </c>
      <c r="AX328" s="27" t="str">
        <f>IF($A328="","",(VLOOKUP($A328,ACOUSTIC_PIVOT_TABLE!$B$4:$AO$500,19,FALSE)))</f>
        <v/>
      </c>
      <c r="AY328" s="27" t="str">
        <f>IF($A328="","",(VLOOKUP($A328,ACOUSTIC_PIVOT_TABLE!$B$4:$AO$500,20,FALSE)))</f>
        <v/>
      </c>
      <c r="AZ328" s="27" t="str">
        <f>IF($A328="","",(VLOOKUP($A328,ACOUSTIC_PIVOT_TABLE!$B$4:$AO$500,21,FALSE)))</f>
        <v/>
      </c>
      <c r="BA328" s="27" t="str">
        <f>IF($A328="","",(VLOOKUP($A328,ACOUSTIC_PIVOT_TABLE!$B$4:$AO$500,22,FALSE)))</f>
        <v/>
      </c>
      <c r="BB328" s="27" t="str">
        <f>IF($A328="","",(VLOOKUP($A328,ACOUSTIC_PIVOT_TABLE!$B$4:$AO$500,23,FALSE)))</f>
        <v/>
      </c>
      <c r="BC328" s="27" t="str">
        <f>IF($A328="","",(VLOOKUP($A328,ACOUSTIC_PIVOT_TABLE!$B$4:$AO$500,24,FALSE)))</f>
        <v/>
      </c>
      <c r="BD328" s="27" t="str">
        <f>IF($A328="","",(VLOOKUP($A328,ACOUSTIC_PIVOT_TABLE!$B$4:$AO$500,25,FALSE)))</f>
        <v/>
      </c>
      <c r="BE328" s="27" t="str">
        <f>IF($A328="","",(VLOOKUP($A328,ACOUSTIC_PIVOT_TABLE!$B$4:$AO$500,26,FALSE)))</f>
        <v/>
      </c>
      <c r="BF328" s="27" t="str">
        <f>IF($A328="","",(VLOOKUP($A328,ACOUSTIC_PIVOT_TABLE!$B$4:$AO$500,27,FALSE)))</f>
        <v/>
      </c>
      <c r="BG328" s="27" t="str">
        <f>IF($A328="","",(VLOOKUP($A328,ACOUSTIC_PIVOT_TABLE!$B$4:$AO$500,28,FALSE)))</f>
        <v/>
      </c>
      <c r="BH328" s="27" t="str">
        <f>IF($A328="","",(VLOOKUP($A328,ACOUSTIC_PIVOT_TABLE!$B$4:$AO$500,29,FALSE)))</f>
        <v/>
      </c>
      <c r="BI328" s="27" t="str">
        <f>IF($A328="","",(VLOOKUP($A328,ACOUSTIC_PIVOT_TABLE!$B$4:$AO$500,30,FALSE)))</f>
        <v/>
      </c>
      <c r="BJ328" s="27" t="str">
        <f>IF($A328="","",(VLOOKUP($A328,ACOUSTIC_PIVOT_TABLE!$B$4:$AO$500,31,FALSE)))</f>
        <v/>
      </c>
      <c r="BK328" s="27" t="str">
        <f>IF($A328="","",(VLOOKUP($A328,ACOUSTIC_PIVOT_TABLE!$B$4:$AO$500,32,FALSE)))</f>
        <v/>
      </c>
      <c r="BL328" s="27" t="str">
        <f>IF($A328="","",(VLOOKUP($A328,ACOUSTIC_PIVOT_TABLE!$B$4:$AO$500,33,FALSE)))</f>
        <v/>
      </c>
      <c r="BM328" s="27" t="str">
        <f>IF($A328="","",(VLOOKUP($A328,ACOUSTIC_PIVOT_TABLE!$B$4:$AO$500,34,FALSE)))</f>
        <v/>
      </c>
      <c r="BN328" s="27" t="str">
        <f>IF($A328="","",(VLOOKUP($A328,ACOUSTIC_PIVOT_TABLE!$B$4:$AO$500,35,FALSE)))</f>
        <v/>
      </c>
      <c r="BO328" s="27" t="str">
        <f>IF($A328="","",(VLOOKUP($A328,ACOUSTIC_PIVOT_TABLE!$B$4:$AO$500,36,FALSE)))</f>
        <v/>
      </c>
      <c r="BP328" s="27" t="str">
        <f>IF($A328="","",(VLOOKUP($A328,ACOUSTIC_PIVOT_TABLE!$B$4:$AO$500,37,FALSE)))</f>
        <v/>
      </c>
      <c r="BQ328" s="27" t="str">
        <f>IF($A328="","",(VLOOKUP($A328,ACOUSTIC_PIVOT_TABLE!$B$4:$AO$500,38,FALSE)))</f>
        <v/>
      </c>
      <c r="BR328" s="27" t="str">
        <f>IF($A328="","",(VLOOKUP($A328,ACOUSTIC_PIVOT_TABLE!$B$4:$AO$500,39,FALSE)))</f>
        <v/>
      </c>
      <c r="BS328" s="27" t="str">
        <f>IF($A328="","",(VLOOKUP($A328,ACOUSTIC_PIVOT_TABLE!$B$4:$AO$500,40,FALSE)))</f>
        <v/>
      </c>
    </row>
    <row r="329" spans="1:71" x14ac:dyDescent="0.25">
      <c r="A329" s="1" t="str">
        <f>IF(ACOUSTIC_PIVOT_TABLE!B331 = 0, "",ACOUSTIC_PIVOT_TABLE!B331)</f>
        <v/>
      </c>
      <c r="B329" s="1" t="str">
        <f>IF($A329="","",(VLOOKUP($A329,ACOUSTICS_COMBINED!$B$3:$AQ$501,21,FALSE)))</f>
        <v/>
      </c>
      <c r="C329" s="1" t="str">
        <f>IF($A329="","",(VLOOKUP($A329,ACOUSTICS_COMBINED!$B$3:$AQ$501,22,FALSE)))</f>
        <v/>
      </c>
      <c r="D329" s="1" t="str">
        <f>IF($A329="","",(VLOOKUP($A329,ACOUSTICS_COMBINED!$B$3:$AQ$501,12,FALSE)))</f>
        <v/>
      </c>
      <c r="E329" s="1" t="str">
        <f>IF($A329="","",(VLOOKUP($A329,ACOUSTICS_COMBINED!$B$3:$AQ$501,13,FALSE)))</f>
        <v/>
      </c>
      <c r="F329" s="1" t="str">
        <f>IF($A329="","",(VLOOKUP($A329,ACOUSTICS_COMBINED!$B$3:$AQ$501,14,FALSE)))</f>
        <v/>
      </c>
      <c r="G329" s="1" t="str">
        <f>IF($A329="","",(VLOOKUP($A329,ACOUSTICS_COMBINED!$B$3:$AQ$501,23,FALSE)))</f>
        <v/>
      </c>
      <c r="H329" s="1" t="str">
        <f>IF($A329="","",(VLOOKUP($A329,ACOUSTICS_COMBINED!$B$3:$AQ$501,24,FALSE)))</f>
        <v/>
      </c>
      <c r="I329" s="1" t="str">
        <f>IF($A329="","",(VLOOKUP($A329,ACOUSTICS_COMBINED!$B$3:$AQ$501,15,FALSE)))</f>
        <v/>
      </c>
      <c r="J329" s="1" t="str">
        <f>IF($A329="","",(VLOOKUP($A329,ACOUSTICS_COMBINED!$B$3:$AQ$501,16,FALSE)))</f>
        <v/>
      </c>
      <c r="K329" s="1" t="str">
        <f>IF($A329="","",(VLOOKUP($A329,ACOUSTICS_COMBINED!$B$3:$AQ$501,17,FALSE)))</f>
        <v/>
      </c>
      <c r="L329" s="1" t="str">
        <f>IF($A329="","",(VLOOKUP($A329,ACOUSTICS_COMBINED!$B$3:$AQ$501,18,FALSE)))</f>
        <v/>
      </c>
      <c r="M329" s="1" t="str">
        <f>IF($A329="","",(VLOOKUP($A329,ACOUSTICS_COMBINED!$B$3:$AQ$501,25,FALSE)))</f>
        <v/>
      </c>
      <c r="N329" s="16" t="str">
        <f>IF($A329="","",(VLOOKUP($A329,ACOUSTICS_COMBINED!$B$3:$AQ$501,19,FALSE)))</f>
        <v/>
      </c>
      <c r="O329" s="16" t="str">
        <f>IF($A329="","",(VLOOKUP($A329,ACOUSTICS_COMBINED!$B$3:$AQ$501,20,FALSE)))</f>
        <v/>
      </c>
      <c r="P329" s="1" t="str">
        <f>IF($A329="","",(VLOOKUP($A329,ACOUSTICS_COMBINED!$B$3:$AQ$501,26,FALSE)))</f>
        <v/>
      </c>
      <c r="Q329" s="1" t="str">
        <f>IF($A329="","",(VLOOKUP($A329,ACOUSTICS_COMBINED!$B$3:$AQ$501,27,FALSE)))</f>
        <v/>
      </c>
      <c r="R329" s="1" t="str">
        <f>IF($A329="","",(VLOOKUP($A329,ACOUSTICS_COMBINED!$B$3:$AQ$501,28,FALSE)))</f>
        <v/>
      </c>
      <c r="S329" s="1" t="str">
        <f>IF($A329="","",(VLOOKUP($A329,ACOUSTICS_COMBINED!$B$3:$AQ$501,29,FALSE)))</f>
        <v/>
      </c>
      <c r="T329" s="1" t="str">
        <f>IF($A329="","",(VLOOKUP($A329,ACOUSTICS_COMBINED!$B$3:$AQ$501,30,FALSE)))</f>
        <v/>
      </c>
      <c r="U329" s="1" t="str">
        <f>IF($A329="","",(VLOOKUP($A329,ACOUSTICS_COMBINED!$B$3:$AQ$501,31,FALSE)))</f>
        <v/>
      </c>
      <c r="V329" s="1" t="str">
        <f>IF($A329="","",(VLOOKUP($A329,ACOUSTICS_COMBINED!$B$3:$AQ$501,32,FALSE)))</f>
        <v/>
      </c>
      <c r="W329" s="1" t="str">
        <f>IF($A329="","",(VLOOKUP($A329,ACOUSTICS_COMBINED!$B$3:$AQ$501,33,FALSE)))</f>
        <v/>
      </c>
      <c r="X329" s="1" t="str">
        <f>IF($A329="","",(VLOOKUP($A329,ACOUSTICS_COMBINED!$B$3:$AQ$501,34,FALSE)))</f>
        <v/>
      </c>
      <c r="Y329" s="1" t="str">
        <f>IF($A329="","",(VLOOKUP($A329,ACOUSTICS_COMBINED!$B$3:$AQ$501,35,FALSE)))</f>
        <v/>
      </c>
      <c r="Z329" s="1" t="str">
        <f>IF($A329="","",(VLOOKUP($A329,ACOUSTICS_COMBINED!$B$3:$AQ$501,36,FALSE)))</f>
        <v/>
      </c>
      <c r="AA329" s="1" t="str">
        <f>IF($A329="","",(VLOOKUP($A329,ACOUSTICS_COMBINED!$B$3:$AQ$501,37,FALSE)))</f>
        <v/>
      </c>
      <c r="AB329" s="1" t="str">
        <f>IF($A329="","",(VLOOKUP($A329,ACOUSTICS_COMBINED!$B$3:$AQ$501,38,FALSE)))</f>
        <v/>
      </c>
      <c r="AC329" s="1" t="str">
        <f>IF($A329="","",(VLOOKUP($A329,ACOUSTICS_COMBINED!$B$3:$AQ$501,39,FALSE)))</f>
        <v/>
      </c>
      <c r="AD329" s="1" t="str">
        <f>IF($A329="","",(VLOOKUP($A329,ACOUSTICS_COMBINED!$B$3:$AQ$501,40,FALSE)))</f>
        <v/>
      </c>
      <c r="AE329" s="1" t="str">
        <f>IF($A329="","",(VLOOKUP($A329,ACOUSTICS_COMBINED!$B$3:$AQ$501,41,FALSE)))</f>
        <v/>
      </c>
      <c r="AF329" s="1" t="str">
        <f>IF($A329="","",(VLOOKUP($A329,ACOUSTICS_COMBINED!$B$3:$AQ$501,42,FALSE)))</f>
        <v/>
      </c>
      <c r="AG329" s="27" t="str">
        <f>IF($A329="","",(VLOOKUP($A329,ACOUSTIC_PIVOT_TABLE!$B$4:$AO$500,2,FALSE)))</f>
        <v/>
      </c>
      <c r="AH329" s="27" t="str">
        <f>IF($A329="","",(VLOOKUP($A329,ACOUSTIC_PIVOT_TABLE!$B$4:$AO$500,3,FALSE)))</f>
        <v/>
      </c>
      <c r="AI329" s="27" t="str">
        <f>IF($A329="","",(VLOOKUP($A329,ACOUSTIC_PIVOT_TABLE!$B$4:$AO$500,4,FALSE)))</f>
        <v/>
      </c>
      <c r="AJ329" s="27" t="str">
        <f>IF($A329="","",(VLOOKUP($A329,ACOUSTIC_PIVOT_TABLE!$B$4:$AO$500,5,FALSE)))</f>
        <v/>
      </c>
      <c r="AK329" s="27" t="str">
        <f>IF($A329="","",(VLOOKUP($A329,ACOUSTIC_PIVOT_TABLE!$B$4:$AO$500,6,FALSE)))</f>
        <v/>
      </c>
      <c r="AL329" s="27" t="str">
        <f>IF($A329="","",(VLOOKUP($A329,ACOUSTIC_PIVOT_TABLE!$B$4:$AO$500,7,FALSE)))</f>
        <v/>
      </c>
      <c r="AM329" s="27" t="str">
        <f>IF($A329="","",(VLOOKUP($A329,ACOUSTIC_PIVOT_TABLE!$B$4:$AO$500,8,FALSE)))</f>
        <v/>
      </c>
      <c r="AN329" s="27" t="str">
        <f>IF($A329="","",(VLOOKUP($A329,ACOUSTIC_PIVOT_TABLE!$B$4:$AO$500,9,FALSE)))</f>
        <v/>
      </c>
      <c r="AO329" s="27" t="str">
        <f>IF($A329="","",(VLOOKUP($A329,ACOUSTIC_PIVOT_TABLE!$B$4:$AO$500,10,FALSE)))</f>
        <v/>
      </c>
      <c r="AP329" s="27" t="str">
        <f>IF($A329="","",(VLOOKUP($A329,ACOUSTIC_PIVOT_TABLE!$B$4:$AO$500,11,FALSE)))</f>
        <v/>
      </c>
      <c r="AQ329" s="27" t="str">
        <f>IF($A329="","",(VLOOKUP($A329,ACOUSTIC_PIVOT_TABLE!$B$4:$AO$500,12,FALSE)))</f>
        <v/>
      </c>
      <c r="AR329" s="27" t="str">
        <f>IF($A329="","",(VLOOKUP($A329,ACOUSTIC_PIVOT_TABLE!$B$4:$AO$500,13,FALSE)))</f>
        <v/>
      </c>
      <c r="AS329" s="27" t="str">
        <f>IF($A329="","",(VLOOKUP($A329,ACOUSTIC_PIVOT_TABLE!$B$4:$AO$500,14,FALSE)))</f>
        <v/>
      </c>
      <c r="AT329" s="27" t="str">
        <f>IF($A329="","",(VLOOKUP($A329,ACOUSTIC_PIVOT_TABLE!$B$4:$AO$500,15,FALSE)))</f>
        <v/>
      </c>
      <c r="AU329" s="27" t="str">
        <f>IF($A329="","",(VLOOKUP($A329,ACOUSTIC_PIVOT_TABLE!$B$4:$AO$500,16,FALSE)))</f>
        <v/>
      </c>
      <c r="AV329" s="27" t="str">
        <f>IF($A329="","",(VLOOKUP($A329,ACOUSTIC_PIVOT_TABLE!$B$4:$AO$500,17,FALSE)))</f>
        <v/>
      </c>
      <c r="AW329" s="27" t="str">
        <f>IF($A329="","",(VLOOKUP($A329,ACOUSTIC_PIVOT_TABLE!$B$4:$AO$500,18,FALSE)))</f>
        <v/>
      </c>
      <c r="AX329" s="27" t="str">
        <f>IF($A329="","",(VLOOKUP($A329,ACOUSTIC_PIVOT_TABLE!$B$4:$AO$500,19,FALSE)))</f>
        <v/>
      </c>
      <c r="AY329" s="27" t="str">
        <f>IF($A329="","",(VLOOKUP($A329,ACOUSTIC_PIVOT_TABLE!$B$4:$AO$500,20,FALSE)))</f>
        <v/>
      </c>
      <c r="AZ329" s="27" t="str">
        <f>IF($A329="","",(VLOOKUP($A329,ACOUSTIC_PIVOT_TABLE!$B$4:$AO$500,21,FALSE)))</f>
        <v/>
      </c>
      <c r="BA329" s="27" t="str">
        <f>IF($A329="","",(VLOOKUP($A329,ACOUSTIC_PIVOT_TABLE!$B$4:$AO$500,22,FALSE)))</f>
        <v/>
      </c>
      <c r="BB329" s="27" t="str">
        <f>IF($A329="","",(VLOOKUP($A329,ACOUSTIC_PIVOT_TABLE!$B$4:$AO$500,23,FALSE)))</f>
        <v/>
      </c>
      <c r="BC329" s="27" t="str">
        <f>IF($A329="","",(VLOOKUP($A329,ACOUSTIC_PIVOT_TABLE!$B$4:$AO$500,24,FALSE)))</f>
        <v/>
      </c>
      <c r="BD329" s="27" t="str">
        <f>IF($A329="","",(VLOOKUP($A329,ACOUSTIC_PIVOT_TABLE!$B$4:$AO$500,25,FALSE)))</f>
        <v/>
      </c>
      <c r="BE329" s="27" t="str">
        <f>IF($A329="","",(VLOOKUP($A329,ACOUSTIC_PIVOT_TABLE!$B$4:$AO$500,26,FALSE)))</f>
        <v/>
      </c>
      <c r="BF329" s="27" t="str">
        <f>IF($A329="","",(VLOOKUP($A329,ACOUSTIC_PIVOT_TABLE!$B$4:$AO$500,27,FALSE)))</f>
        <v/>
      </c>
      <c r="BG329" s="27" t="str">
        <f>IF($A329="","",(VLOOKUP($A329,ACOUSTIC_PIVOT_TABLE!$B$4:$AO$500,28,FALSE)))</f>
        <v/>
      </c>
      <c r="BH329" s="27" t="str">
        <f>IF($A329="","",(VLOOKUP($A329,ACOUSTIC_PIVOT_TABLE!$B$4:$AO$500,29,FALSE)))</f>
        <v/>
      </c>
      <c r="BI329" s="27" t="str">
        <f>IF($A329="","",(VLOOKUP($A329,ACOUSTIC_PIVOT_TABLE!$B$4:$AO$500,30,FALSE)))</f>
        <v/>
      </c>
      <c r="BJ329" s="27" t="str">
        <f>IF($A329="","",(VLOOKUP($A329,ACOUSTIC_PIVOT_TABLE!$B$4:$AO$500,31,FALSE)))</f>
        <v/>
      </c>
      <c r="BK329" s="27" t="str">
        <f>IF($A329="","",(VLOOKUP($A329,ACOUSTIC_PIVOT_TABLE!$B$4:$AO$500,32,FALSE)))</f>
        <v/>
      </c>
      <c r="BL329" s="27" t="str">
        <f>IF($A329="","",(VLOOKUP($A329,ACOUSTIC_PIVOT_TABLE!$B$4:$AO$500,33,FALSE)))</f>
        <v/>
      </c>
      <c r="BM329" s="27" t="str">
        <f>IF($A329="","",(VLOOKUP($A329,ACOUSTIC_PIVOT_TABLE!$B$4:$AO$500,34,FALSE)))</f>
        <v/>
      </c>
      <c r="BN329" s="27" t="str">
        <f>IF($A329="","",(VLOOKUP($A329,ACOUSTIC_PIVOT_TABLE!$B$4:$AO$500,35,FALSE)))</f>
        <v/>
      </c>
      <c r="BO329" s="27" t="str">
        <f>IF($A329="","",(VLOOKUP($A329,ACOUSTIC_PIVOT_TABLE!$B$4:$AO$500,36,FALSE)))</f>
        <v/>
      </c>
      <c r="BP329" s="27" t="str">
        <f>IF($A329="","",(VLOOKUP($A329,ACOUSTIC_PIVOT_TABLE!$B$4:$AO$500,37,FALSE)))</f>
        <v/>
      </c>
      <c r="BQ329" s="27" t="str">
        <f>IF($A329="","",(VLOOKUP($A329,ACOUSTIC_PIVOT_TABLE!$B$4:$AO$500,38,FALSE)))</f>
        <v/>
      </c>
      <c r="BR329" s="27" t="str">
        <f>IF($A329="","",(VLOOKUP($A329,ACOUSTIC_PIVOT_TABLE!$B$4:$AO$500,39,FALSE)))</f>
        <v/>
      </c>
      <c r="BS329" s="27" t="str">
        <f>IF($A329="","",(VLOOKUP($A329,ACOUSTIC_PIVOT_TABLE!$B$4:$AO$500,40,FALSE)))</f>
        <v/>
      </c>
    </row>
    <row r="330" spans="1:71" x14ac:dyDescent="0.25">
      <c r="A330" s="1" t="str">
        <f>IF(ACOUSTIC_PIVOT_TABLE!B332 = 0, "",ACOUSTIC_PIVOT_TABLE!B332)</f>
        <v/>
      </c>
      <c r="B330" s="1" t="str">
        <f>IF($A330="","",(VLOOKUP($A330,ACOUSTICS_COMBINED!$B$3:$AQ$501,21,FALSE)))</f>
        <v/>
      </c>
      <c r="C330" s="1" t="str">
        <f>IF($A330="","",(VLOOKUP($A330,ACOUSTICS_COMBINED!$B$3:$AQ$501,22,FALSE)))</f>
        <v/>
      </c>
      <c r="D330" s="1" t="str">
        <f>IF($A330="","",(VLOOKUP($A330,ACOUSTICS_COMBINED!$B$3:$AQ$501,12,FALSE)))</f>
        <v/>
      </c>
      <c r="E330" s="1" t="str">
        <f>IF($A330="","",(VLOOKUP($A330,ACOUSTICS_COMBINED!$B$3:$AQ$501,13,FALSE)))</f>
        <v/>
      </c>
      <c r="F330" s="1" t="str">
        <f>IF($A330="","",(VLOOKUP($A330,ACOUSTICS_COMBINED!$B$3:$AQ$501,14,FALSE)))</f>
        <v/>
      </c>
      <c r="G330" s="1" t="str">
        <f>IF($A330="","",(VLOOKUP($A330,ACOUSTICS_COMBINED!$B$3:$AQ$501,23,FALSE)))</f>
        <v/>
      </c>
      <c r="H330" s="1" t="str">
        <f>IF($A330="","",(VLOOKUP($A330,ACOUSTICS_COMBINED!$B$3:$AQ$501,24,FALSE)))</f>
        <v/>
      </c>
      <c r="I330" s="1" t="str">
        <f>IF($A330="","",(VLOOKUP($A330,ACOUSTICS_COMBINED!$B$3:$AQ$501,15,FALSE)))</f>
        <v/>
      </c>
      <c r="J330" s="1" t="str">
        <f>IF($A330="","",(VLOOKUP($A330,ACOUSTICS_COMBINED!$B$3:$AQ$501,16,FALSE)))</f>
        <v/>
      </c>
      <c r="K330" s="1" t="str">
        <f>IF($A330="","",(VLOOKUP($A330,ACOUSTICS_COMBINED!$B$3:$AQ$501,17,FALSE)))</f>
        <v/>
      </c>
      <c r="L330" s="1" t="str">
        <f>IF($A330="","",(VLOOKUP($A330,ACOUSTICS_COMBINED!$B$3:$AQ$501,18,FALSE)))</f>
        <v/>
      </c>
      <c r="M330" s="1" t="str">
        <f>IF($A330="","",(VLOOKUP($A330,ACOUSTICS_COMBINED!$B$3:$AQ$501,25,FALSE)))</f>
        <v/>
      </c>
      <c r="N330" s="16" t="str">
        <f>IF($A330="","",(VLOOKUP($A330,ACOUSTICS_COMBINED!$B$3:$AQ$501,19,FALSE)))</f>
        <v/>
      </c>
      <c r="O330" s="16" t="str">
        <f>IF($A330="","",(VLOOKUP($A330,ACOUSTICS_COMBINED!$B$3:$AQ$501,20,FALSE)))</f>
        <v/>
      </c>
      <c r="P330" s="1" t="str">
        <f>IF($A330="","",(VLOOKUP($A330,ACOUSTICS_COMBINED!$B$3:$AQ$501,26,FALSE)))</f>
        <v/>
      </c>
      <c r="Q330" s="1" t="str">
        <f>IF($A330="","",(VLOOKUP($A330,ACOUSTICS_COMBINED!$B$3:$AQ$501,27,FALSE)))</f>
        <v/>
      </c>
      <c r="R330" s="1" t="str">
        <f>IF($A330="","",(VLOOKUP($A330,ACOUSTICS_COMBINED!$B$3:$AQ$501,28,FALSE)))</f>
        <v/>
      </c>
      <c r="S330" s="1" t="str">
        <f>IF($A330="","",(VLOOKUP($A330,ACOUSTICS_COMBINED!$B$3:$AQ$501,29,FALSE)))</f>
        <v/>
      </c>
      <c r="T330" s="1" t="str">
        <f>IF($A330="","",(VLOOKUP($A330,ACOUSTICS_COMBINED!$B$3:$AQ$501,30,FALSE)))</f>
        <v/>
      </c>
      <c r="U330" s="1" t="str">
        <f>IF($A330="","",(VLOOKUP($A330,ACOUSTICS_COMBINED!$B$3:$AQ$501,31,FALSE)))</f>
        <v/>
      </c>
      <c r="V330" s="1" t="str">
        <f>IF($A330="","",(VLOOKUP($A330,ACOUSTICS_COMBINED!$B$3:$AQ$501,32,FALSE)))</f>
        <v/>
      </c>
      <c r="W330" s="1" t="str">
        <f>IF($A330="","",(VLOOKUP($A330,ACOUSTICS_COMBINED!$B$3:$AQ$501,33,FALSE)))</f>
        <v/>
      </c>
      <c r="X330" s="1" t="str">
        <f>IF($A330="","",(VLOOKUP($A330,ACOUSTICS_COMBINED!$B$3:$AQ$501,34,FALSE)))</f>
        <v/>
      </c>
      <c r="Y330" s="1" t="str">
        <f>IF($A330="","",(VLOOKUP($A330,ACOUSTICS_COMBINED!$B$3:$AQ$501,35,FALSE)))</f>
        <v/>
      </c>
      <c r="Z330" s="1" t="str">
        <f>IF($A330="","",(VLOOKUP($A330,ACOUSTICS_COMBINED!$B$3:$AQ$501,36,FALSE)))</f>
        <v/>
      </c>
      <c r="AA330" s="1" t="str">
        <f>IF($A330="","",(VLOOKUP($A330,ACOUSTICS_COMBINED!$B$3:$AQ$501,37,FALSE)))</f>
        <v/>
      </c>
      <c r="AB330" s="1" t="str">
        <f>IF($A330="","",(VLOOKUP($A330,ACOUSTICS_COMBINED!$B$3:$AQ$501,38,FALSE)))</f>
        <v/>
      </c>
      <c r="AC330" s="1" t="str">
        <f>IF($A330="","",(VLOOKUP($A330,ACOUSTICS_COMBINED!$B$3:$AQ$501,39,FALSE)))</f>
        <v/>
      </c>
      <c r="AD330" s="1" t="str">
        <f>IF($A330="","",(VLOOKUP($A330,ACOUSTICS_COMBINED!$B$3:$AQ$501,40,FALSE)))</f>
        <v/>
      </c>
      <c r="AE330" s="1" t="str">
        <f>IF($A330="","",(VLOOKUP($A330,ACOUSTICS_COMBINED!$B$3:$AQ$501,41,FALSE)))</f>
        <v/>
      </c>
      <c r="AF330" s="1" t="str">
        <f>IF($A330="","",(VLOOKUP($A330,ACOUSTICS_COMBINED!$B$3:$AQ$501,42,FALSE)))</f>
        <v/>
      </c>
      <c r="AG330" s="27" t="str">
        <f>IF($A330="","",(VLOOKUP($A330,ACOUSTIC_PIVOT_TABLE!$B$4:$AO$500,2,FALSE)))</f>
        <v/>
      </c>
      <c r="AH330" s="27" t="str">
        <f>IF($A330="","",(VLOOKUP($A330,ACOUSTIC_PIVOT_TABLE!$B$4:$AO$500,3,FALSE)))</f>
        <v/>
      </c>
      <c r="AI330" s="27" t="str">
        <f>IF($A330="","",(VLOOKUP($A330,ACOUSTIC_PIVOT_TABLE!$B$4:$AO$500,4,FALSE)))</f>
        <v/>
      </c>
      <c r="AJ330" s="27" t="str">
        <f>IF($A330="","",(VLOOKUP($A330,ACOUSTIC_PIVOT_TABLE!$B$4:$AO$500,5,FALSE)))</f>
        <v/>
      </c>
      <c r="AK330" s="27" t="str">
        <f>IF($A330="","",(VLOOKUP($A330,ACOUSTIC_PIVOT_TABLE!$B$4:$AO$500,6,FALSE)))</f>
        <v/>
      </c>
      <c r="AL330" s="27" t="str">
        <f>IF($A330="","",(VLOOKUP($A330,ACOUSTIC_PIVOT_TABLE!$B$4:$AO$500,7,FALSE)))</f>
        <v/>
      </c>
      <c r="AM330" s="27" t="str">
        <f>IF($A330="","",(VLOOKUP($A330,ACOUSTIC_PIVOT_TABLE!$B$4:$AO$500,8,FALSE)))</f>
        <v/>
      </c>
      <c r="AN330" s="27" t="str">
        <f>IF($A330="","",(VLOOKUP($A330,ACOUSTIC_PIVOT_TABLE!$B$4:$AO$500,9,FALSE)))</f>
        <v/>
      </c>
      <c r="AO330" s="27" t="str">
        <f>IF($A330="","",(VLOOKUP($A330,ACOUSTIC_PIVOT_TABLE!$B$4:$AO$500,10,FALSE)))</f>
        <v/>
      </c>
      <c r="AP330" s="27" t="str">
        <f>IF($A330="","",(VLOOKUP($A330,ACOUSTIC_PIVOT_TABLE!$B$4:$AO$500,11,FALSE)))</f>
        <v/>
      </c>
      <c r="AQ330" s="27" t="str">
        <f>IF($A330="","",(VLOOKUP($A330,ACOUSTIC_PIVOT_TABLE!$B$4:$AO$500,12,FALSE)))</f>
        <v/>
      </c>
      <c r="AR330" s="27" t="str">
        <f>IF($A330="","",(VLOOKUP($A330,ACOUSTIC_PIVOT_TABLE!$B$4:$AO$500,13,FALSE)))</f>
        <v/>
      </c>
      <c r="AS330" s="27" t="str">
        <f>IF($A330="","",(VLOOKUP($A330,ACOUSTIC_PIVOT_TABLE!$B$4:$AO$500,14,FALSE)))</f>
        <v/>
      </c>
      <c r="AT330" s="27" t="str">
        <f>IF($A330="","",(VLOOKUP($A330,ACOUSTIC_PIVOT_TABLE!$B$4:$AO$500,15,FALSE)))</f>
        <v/>
      </c>
      <c r="AU330" s="27" t="str">
        <f>IF($A330="","",(VLOOKUP($A330,ACOUSTIC_PIVOT_TABLE!$B$4:$AO$500,16,FALSE)))</f>
        <v/>
      </c>
      <c r="AV330" s="27" t="str">
        <f>IF($A330="","",(VLOOKUP($A330,ACOUSTIC_PIVOT_TABLE!$B$4:$AO$500,17,FALSE)))</f>
        <v/>
      </c>
      <c r="AW330" s="27" t="str">
        <f>IF($A330="","",(VLOOKUP($A330,ACOUSTIC_PIVOT_TABLE!$B$4:$AO$500,18,FALSE)))</f>
        <v/>
      </c>
      <c r="AX330" s="27" t="str">
        <f>IF($A330="","",(VLOOKUP($A330,ACOUSTIC_PIVOT_TABLE!$B$4:$AO$500,19,FALSE)))</f>
        <v/>
      </c>
      <c r="AY330" s="27" t="str">
        <f>IF($A330="","",(VLOOKUP($A330,ACOUSTIC_PIVOT_TABLE!$B$4:$AO$500,20,FALSE)))</f>
        <v/>
      </c>
      <c r="AZ330" s="27" t="str">
        <f>IF($A330="","",(VLOOKUP($A330,ACOUSTIC_PIVOT_TABLE!$B$4:$AO$500,21,FALSE)))</f>
        <v/>
      </c>
      <c r="BA330" s="27" t="str">
        <f>IF($A330="","",(VLOOKUP($A330,ACOUSTIC_PIVOT_TABLE!$B$4:$AO$500,22,FALSE)))</f>
        <v/>
      </c>
      <c r="BB330" s="27" t="str">
        <f>IF($A330="","",(VLOOKUP($A330,ACOUSTIC_PIVOT_TABLE!$B$4:$AO$500,23,FALSE)))</f>
        <v/>
      </c>
      <c r="BC330" s="27" t="str">
        <f>IF($A330="","",(VLOOKUP($A330,ACOUSTIC_PIVOT_TABLE!$B$4:$AO$500,24,FALSE)))</f>
        <v/>
      </c>
      <c r="BD330" s="27" t="str">
        <f>IF($A330="","",(VLOOKUP($A330,ACOUSTIC_PIVOT_TABLE!$B$4:$AO$500,25,FALSE)))</f>
        <v/>
      </c>
      <c r="BE330" s="27" t="str">
        <f>IF($A330="","",(VLOOKUP($A330,ACOUSTIC_PIVOT_TABLE!$B$4:$AO$500,26,FALSE)))</f>
        <v/>
      </c>
      <c r="BF330" s="27" t="str">
        <f>IF($A330="","",(VLOOKUP($A330,ACOUSTIC_PIVOT_TABLE!$B$4:$AO$500,27,FALSE)))</f>
        <v/>
      </c>
      <c r="BG330" s="27" t="str">
        <f>IF($A330="","",(VLOOKUP($A330,ACOUSTIC_PIVOT_TABLE!$B$4:$AO$500,28,FALSE)))</f>
        <v/>
      </c>
      <c r="BH330" s="27" t="str">
        <f>IF($A330="","",(VLOOKUP($A330,ACOUSTIC_PIVOT_TABLE!$B$4:$AO$500,29,FALSE)))</f>
        <v/>
      </c>
      <c r="BI330" s="27" t="str">
        <f>IF($A330="","",(VLOOKUP($A330,ACOUSTIC_PIVOT_TABLE!$B$4:$AO$500,30,FALSE)))</f>
        <v/>
      </c>
      <c r="BJ330" s="27" t="str">
        <f>IF($A330="","",(VLOOKUP($A330,ACOUSTIC_PIVOT_TABLE!$B$4:$AO$500,31,FALSE)))</f>
        <v/>
      </c>
      <c r="BK330" s="27" t="str">
        <f>IF($A330="","",(VLOOKUP($A330,ACOUSTIC_PIVOT_TABLE!$B$4:$AO$500,32,FALSE)))</f>
        <v/>
      </c>
      <c r="BL330" s="27" t="str">
        <f>IF($A330="","",(VLOOKUP($A330,ACOUSTIC_PIVOT_TABLE!$B$4:$AO$500,33,FALSE)))</f>
        <v/>
      </c>
      <c r="BM330" s="27" t="str">
        <f>IF($A330="","",(VLOOKUP($A330,ACOUSTIC_PIVOT_TABLE!$B$4:$AO$500,34,FALSE)))</f>
        <v/>
      </c>
      <c r="BN330" s="27" t="str">
        <f>IF($A330="","",(VLOOKUP($A330,ACOUSTIC_PIVOT_TABLE!$B$4:$AO$500,35,FALSE)))</f>
        <v/>
      </c>
      <c r="BO330" s="27" t="str">
        <f>IF($A330="","",(VLOOKUP($A330,ACOUSTIC_PIVOT_TABLE!$B$4:$AO$500,36,FALSE)))</f>
        <v/>
      </c>
      <c r="BP330" s="27" t="str">
        <f>IF($A330="","",(VLOOKUP($A330,ACOUSTIC_PIVOT_TABLE!$B$4:$AO$500,37,FALSE)))</f>
        <v/>
      </c>
      <c r="BQ330" s="27" t="str">
        <f>IF($A330="","",(VLOOKUP($A330,ACOUSTIC_PIVOT_TABLE!$B$4:$AO$500,38,FALSE)))</f>
        <v/>
      </c>
      <c r="BR330" s="27" t="str">
        <f>IF($A330="","",(VLOOKUP($A330,ACOUSTIC_PIVOT_TABLE!$B$4:$AO$500,39,FALSE)))</f>
        <v/>
      </c>
      <c r="BS330" s="27" t="str">
        <f>IF($A330="","",(VLOOKUP($A330,ACOUSTIC_PIVOT_TABLE!$B$4:$AO$500,40,FALSE)))</f>
        <v/>
      </c>
    </row>
    <row r="331" spans="1:71" x14ac:dyDescent="0.25">
      <c r="A331" s="1" t="str">
        <f>IF(ACOUSTIC_PIVOT_TABLE!B333 = 0, "",ACOUSTIC_PIVOT_TABLE!B333)</f>
        <v/>
      </c>
      <c r="B331" s="1" t="str">
        <f>IF($A331="","",(VLOOKUP($A331,ACOUSTICS_COMBINED!$B$3:$AQ$501,21,FALSE)))</f>
        <v/>
      </c>
      <c r="C331" s="1" t="str">
        <f>IF($A331="","",(VLOOKUP($A331,ACOUSTICS_COMBINED!$B$3:$AQ$501,22,FALSE)))</f>
        <v/>
      </c>
      <c r="D331" s="1" t="str">
        <f>IF($A331="","",(VLOOKUP($A331,ACOUSTICS_COMBINED!$B$3:$AQ$501,12,FALSE)))</f>
        <v/>
      </c>
      <c r="E331" s="1" t="str">
        <f>IF($A331="","",(VLOOKUP($A331,ACOUSTICS_COMBINED!$B$3:$AQ$501,13,FALSE)))</f>
        <v/>
      </c>
      <c r="F331" s="1" t="str">
        <f>IF($A331="","",(VLOOKUP($A331,ACOUSTICS_COMBINED!$B$3:$AQ$501,14,FALSE)))</f>
        <v/>
      </c>
      <c r="G331" s="1" t="str">
        <f>IF($A331="","",(VLOOKUP($A331,ACOUSTICS_COMBINED!$B$3:$AQ$501,23,FALSE)))</f>
        <v/>
      </c>
      <c r="H331" s="1" t="str">
        <f>IF($A331="","",(VLOOKUP($A331,ACOUSTICS_COMBINED!$B$3:$AQ$501,24,FALSE)))</f>
        <v/>
      </c>
      <c r="I331" s="1" t="str">
        <f>IF($A331="","",(VLOOKUP($A331,ACOUSTICS_COMBINED!$B$3:$AQ$501,15,FALSE)))</f>
        <v/>
      </c>
      <c r="J331" s="1" t="str">
        <f>IF($A331="","",(VLOOKUP($A331,ACOUSTICS_COMBINED!$B$3:$AQ$501,16,FALSE)))</f>
        <v/>
      </c>
      <c r="K331" s="1" t="str">
        <f>IF($A331="","",(VLOOKUP($A331,ACOUSTICS_COMBINED!$B$3:$AQ$501,17,FALSE)))</f>
        <v/>
      </c>
      <c r="L331" s="1" t="str">
        <f>IF($A331="","",(VLOOKUP($A331,ACOUSTICS_COMBINED!$B$3:$AQ$501,18,FALSE)))</f>
        <v/>
      </c>
      <c r="M331" s="1" t="str">
        <f>IF($A331="","",(VLOOKUP($A331,ACOUSTICS_COMBINED!$B$3:$AQ$501,25,FALSE)))</f>
        <v/>
      </c>
      <c r="N331" s="16" t="str">
        <f>IF($A331="","",(VLOOKUP($A331,ACOUSTICS_COMBINED!$B$3:$AQ$501,19,FALSE)))</f>
        <v/>
      </c>
      <c r="O331" s="16" t="str">
        <f>IF($A331="","",(VLOOKUP($A331,ACOUSTICS_COMBINED!$B$3:$AQ$501,20,FALSE)))</f>
        <v/>
      </c>
      <c r="P331" s="1" t="str">
        <f>IF($A331="","",(VLOOKUP($A331,ACOUSTICS_COMBINED!$B$3:$AQ$501,26,FALSE)))</f>
        <v/>
      </c>
      <c r="Q331" s="1" t="str">
        <f>IF($A331="","",(VLOOKUP($A331,ACOUSTICS_COMBINED!$B$3:$AQ$501,27,FALSE)))</f>
        <v/>
      </c>
      <c r="R331" s="1" t="str">
        <f>IF($A331="","",(VLOOKUP($A331,ACOUSTICS_COMBINED!$B$3:$AQ$501,28,FALSE)))</f>
        <v/>
      </c>
      <c r="S331" s="1" t="str">
        <f>IF($A331="","",(VLOOKUP($A331,ACOUSTICS_COMBINED!$B$3:$AQ$501,29,FALSE)))</f>
        <v/>
      </c>
      <c r="T331" s="1" t="str">
        <f>IF($A331="","",(VLOOKUP($A331,ACOUSTICS_COMBINED!$B$3:$AQ$501,30,FALSE)))</f>
        <v/>
      </c>
      <c r="U331" s="1" t="str">
        <f>IF($A331="","",(VLOOKUP($A331,ACOUSTICS_COMBINED!$B$3:$AQ$501,31,FALSE)))</f>
        <v/>
      </c>
      <c r="V331" s="1" t="str">
        <f>IF($A331="","",(VLOOKUP($A331,ACOUSTICS_COMBINED!$B$3:$AQ$501,32,FALSE)))</f>
        <v/>
      </c>
      <c r="W331" s="1" t="str">
        <f>IF($A331="","",(VLOOKUP($A331,ACOUSTICS_COMBINED!$B$3:$AQ$501,33,FALSE)))</f>
        <v/>
      </c>
      <c r="X331" s="1" t="str">
        <f>IF($A331="","",(VLOOKUP($A331,ACOUSTICS_COMBINED!$B$3:$AQ$501,34,FALSE)))</f>
        <v/>
      </c>
      <c r="Y331" s="1" t="str">
        <f>IF($A331="","",(VLOOKUP($A331,ACOUSTICS_COMBINED!$B$3:$AQ$501,35,FALSE)))</f>
        <v/>
      </c>
      <c r="Z331" s="1" t="str">
        <f>IF($A331="","",(VLOOKUP($A331,ACOUSTICS_COMBINED!$B$3:$AQ$501,36,FALSE)))</f>
        <v/>
      </c>
      <c r="AA331" s="1" t="str">
        <f>IF($A331="","",(VLOOKUP($A331,ACOUSTICS_COMBINED!$B$3:$AQ$501,37,FALSE)))</f>
        <v/>
      </c>
      <c r="AB331" s="1" t="str">
        <f>IF($A331="","",(VLOOKUP($A331,ACOUSTICS_COMBINED!$B$3:$AQ$501,38,FALSE)))</f>
        <v/>
      </c>
      <c r="AC331" s="1" t="str">
        <f>IF($A331="","",(VLOOKUP($A331,ACOUSTICS_COMBINED!$B$3:$AQ$501,39,FALSE)))</f>
        <v/>
      </c>
      <c r="AD331" s="1" t="str">
        <f>IF($A331="","",(VLOOKUP($A331,ACOUSTICS_COMBINED!$B$3:$AQ$501,40,FALSE)))</f>
        <v/>
      </c>
      <c r="AE331" s="1" t="str">
        <f>IF($A331="","",(VLOOKUP($A331,ACOUSTICS_COMBINED!$B$3:$AQ$501,41,FALSE)))</f>
        <v/>
      </c>
      <c r="AF331" s="1" t="str">
        <f>IF($A331="","",(VLOOKUP($A331,ACOUSTICS_COMBINED!$B$3:$AQ$501,42,FALSE)))</f>
        <v/>
      </c>
      <c r="AG331" s="27" t="str">
        <f>IF($A331="","",(VLOOKUP($A331,ACOUSTIC_PIVOT_TABLE!$B$4:$AO$500,2,FALSE)))</f>
        <v/>
      </c>
      <c r="AH331" s="27" t="str">
        <f>IF($A331="","",(VLOOKUP($A331,ACOUSTIC_PIVOT_TABLE!$B$4:$AO$500,3,FALSE)))</f>
        <v/>
      </c>
      <c r="AI331" s="27" t="str">
        <f>IF($A331="","",(VLOOKUP($A331,ACOUSTIC_PIVOT_TABLE!$B$4:$AO$500,4,FALSE)))</f>
        <v/>
      </c>
      <c r="AJ331" s="27" t="str">
        <f>IF($A331="","",(VLOOKUP($A331,ACOUSTIC_PIVOT_TABLE!$B$4:$AO$500,5,FALSE)))</f>
        <v/>
      </c>
      <c r="AK331" s="27" t="str">
        <f>IF($A331="","",(VLOOKUP($A331,ACOUSTIC_PIVOT_TABLE!$B$4:$AO$500,6,FALSE)))</f>
        <v/>
      </c>
      <c r="AL331" s="27" t="str">
        <f>IF($A331="","",(VLOOKUP($A331,ACOUSTIC_PIVOT_TABLE!$B$4:$AO$500,7,FALSE)))</f>
        <v/>
      </c>
      <c r="AM331" s="27" t="str">
        <f>IF($A331="","",(VLOOKUP($A331,ACOUSTIC_PIVOT_TABLE!$B$4:$AO$500,8,FALSE)))</f>
        <v/>
      </c>
      <c r="AN331" s="27" t="str">
        <f>IF($A331="","",(VLOOKUP($A331,ACOUSTIC_PIVOT_TABLE!$B$4:$AO$500,9,FALSE)))</f>
        <v/>
      </c>
      <c r="AO331" s="27" t="str">
        <f>IF($A331="","",(VLOOKUP($A331,ACOUSTIC_PIVOT_TABLE!$B$4:$AO$500,10,FALSE)))</f>
        <v/>
      </c>
      <c r="AP331" s="27" t="str">
        <f>IF($A331="","",(VLOOKUP($A331,ACOUSTIC_PIVOT_TABLE!$B$4:$AO$500,11,FALSE)))</f>
        <v/>
      </c>
      <c r="AQ331" s="27" t="str">
        <f>IF($A331="","",(VLOOKUP($A331,ACOUSTIC_PIVOT_TABLE!$B$4:$AO$500,12,FALSE)))</f>
        <v/>
      </c>
      <c r="AR331" s="27" t="str">
        <f>IF($A331="","",(VLOOKUP($A331,ACOUSTIC_PIVOT_TABLE!$B$4:$AO$500,13,FALSE)))</f>
        <v/>
      </c>
      <c r="AS331" s="27" t="str">
        <f>IF($A331="","",(VLOOKUP($A331,ACOUSTIC_PIVOT_TABLE!$B$4:$AO$500,14,FALSE)))</f>
        <v/>
      </c>
      <c r="AT331" s="27" t="str">
        <f>IF($A331="","",(VLOOKUP($A331,ACOUSTIC_PIVOT_TABLE!$B$4:$AO$500,15,FALSE)))</f>
        <v/>
      </c>
      <c r="AU331" s="27" t="str">
        <f>IF($A331="","",(VLOOKUP($A331,ACOUSTIC_PIVOT_TABLE!$B$4:$AO$500,16,FALSE)))</f>
        <v/>
      </c>
      <c r="AV331" s="27" t="str">
        <f>IF($A331="","",(VLOOKUP($A331,ACOUSTIC_PIVOT_TABLE!$B$4:$AO$500,17,FALSE)))</f>
        <v/>
      </c>
      <c r="AW331" s="27" t="str">
        <f>IF($A331="","",(VLOOKUP($A331,ACOUSTIC_PIVOT_TABLE!$B$4:$AO$500,18,FALSE)))</f>
        <v/>
      </c>
      <c r="AX331" s="27" t="str">
        <f>IF($A331="","",(VLOOKUP($A331,ACOUSTIC_PIVOT_TABLE!$B$4:$AO$500,19,FALSE)))</f>
        <v/>
      </c>
      <c r="AY331" s="27" t="str">
        <f>IF($A331="","",(VLOOKUP($A331,ACOUSTIC_PIVOT_TABLE!$B$4:$AO$500,20,FALSE)))</f>
        <v/>
      </c>
      <c r="AZ331" s="27" t="str">
        <f>IF($A331="","",(VLOOKUP($A331,ACOUSTIC_PIVOT_TABLE!$B$4:$AO$500,21,FALSE)))</f>
        <v/>
      </c>
      <c r="BA331" s="27" t="str">
        <f>IF($A331="","",(VLOOKUP($A331,ACOUSTIC_PIVOT_TABLE!$B$4:$AO$500,22,FALSE)))</f>
        <v/>
      </c>
      <c r="BB331" s="27" t="str">
        <f>IF($A331="","",(VLOOKUP($A331,ACOUSTIC_PIVOT_TABLE!$B$4:$AO$500,23,FALSE)))</f>
        <v/>
      </c>
      <c r="BC331" s="27" t="str">
        <f>IF($A331="","",(VLOOKUP($A331,ACOUSTIC_PIVOT_TABLE!$B$4:$AO$500,24,FALSE)))</f>
        <v/>
      </c>
      <c r="BD331" s="27" t="str">
        <f>IF($A331="","",(VLOOKUP($A331,ACOUSTIC_PIVOT_TABLE!$B$4:$AO$500,25,FALSE)))</f>
        <v/>
      </c>
      <c r="BE331" s="27" t="str">
        <f>IF($A331="","",(VLOOKUP($A331,ACOUSTIC_PIVOT_TABLE!$B$4:$AO$500,26,FALSE)))</f>
        <v/>
      </c>
      <c r="BF331" s="27" t="str">
        <f>IF($A331="","",(VLOOKUP($A331,ACOUSTIC_PIVOT_TABLE!$B$4:$AO$500,27,FALSE)))</f>
        <v/>
      </c>
      <c r="BG331" s="27" t="str">
        <f>IF($A331="","",(VLOOKUP($A331,ACOUSTIC_PIVOT_TABLE!$B$4:$AO$500,28,FALSE)))</f>
        <v/>
      </c>
      <c r="BH331" s="27" t="str">
        <f>IF($A331="","",(VLOOKUP($A331,ACOUSTIC_PIVOT_TABLE!$B$4:$AO$500,29,FALSE)))</f>
        <v/>
      </c>
      <c r="BI331" s="27" t="str">
        <f>IF($A331="","",(VLOOKUP($A331,ACOUSTIC_PIVOT_TABLE!$B$4:$AO$500,30,FALSE)))</f>
        <v/>
      </c>
      <c r="BJ331" s="27" t="str">
        <f>IF($A331="","",(VLOOKUP($A331,ACOUSTIC_PIVOT_TABLE!$B$4:$AO$500,31,FALSE)))</f>
        <v/>
      </c>
      <c r="BK331" s="27" t="str">
        <f>IF($A331="","",(VLOOKUP($A331,ACOUSTIC_PIVOT_TABLE!$B$4:$AO$500,32,FALSE)))</f>
        <v/>
      </c>
      <c r="BL331" s="27" t="str">
        <f>IF($A331="","",(VLOOKUP($A331,ACOUSTIC_PIVOT_TABLE!$B$4:$AO$500,33,FALSE)))</f>
        <v/>
      </c>
      <c r="BM331" s="27" t="str">
        <f>IF($A331="","",(VLOOKUP($A331,ACOUSTIC_PIVOT_TABLE!$B$4:$AO$500,34,FALSE)))</f>
        <v/>
      </c>
      <c r="BN331" s="27" t="str">
        <f>IF($A331="","",(VLOOKUP($A331,ACOUSTIC_PIVOT_TABLE!$B$4:$AO$500,35,FALSE)))</f>
        <v/>
      </c>
      <c r="BO331" s="27" t="str">
        <f>IF($A331="","",(VLOOKUP($A331,ACOUSTIC_PIVOT_TABLE!$B$4:$AO$500,36,FALSE)))</f>
        <v/>
      </c>
      <c r="BP331" s="27" t="str">
        <f>IF($A331="","",(VLOOKUP($A331,ACOUSTIC_PIVOT_TABLE!$B$4:$AO$500,37,FALSE)))</f>
        <v/>
      </c>
      <c r="BQ331" s="27" t="str">
        <f>IF($A331="","",(VLOOKUP($A331,ACOUSTIC_PIVOT_TABLE!$B$4:$AO$500,38,FALSE)))</f>
        <v/>
      </c>
      <c r="BR331" s="27" t="str">
        <f>IF($A331="","",(VLOOKUP($A331,ACOUSTIC_PIVOT_TABLE!$B$4:$AO$500,39,FALSE)))</f>
        <v/>
      </c>
      <c r="BS331" s="27" t="str">
        <f>IF($A331="","",(VLOOKUP($A331,ACOUSTIC_PIVOT_TABLE!$B$4:$AO$500,40,FALSE)))</f>
        <v/>
      </c>
    </row>
    <row r="332" spans="1:71" x14ac:dyDescent="0.25">
      <c r="A332" s="1" t="str">
        <f>IF(ACOUSTIC_PIVOT_TABLE!B334 = 0, "",ACOUSTIC_PIVOT_TABLE!B334)</f>
        <v/>
      </c>
      <c r="B332" s="1" t="str">
        <f>IF($A332="","",(VLOOKUP($A332,ACOUSTICS_COMBINED!$B$3:$AQ$501,21,FALSE)))</f>
        <v/>
      </c>
      <c r="C332" s="1" t="str">
        <f>IF($A332="","",(VLOOKUP($A332,ACOUSTICS_COMBINED!$B$3:$AQ$501,22,FALSE)))</f>
        <v/>
      </c>
      <c r="D332" s="1" t="str">
        <f>IF($A332="","",(VLOOKUP($A332,ACOUSTICS_COMBINED!$B$3:$AQ$501,12,FALSE)))</f>
        <v/>
      </c>
      <c r="E332" s="1" t="str">
        <f>IF($A332="","",(VLOOKUP($A332,ACOUSTICS_COMBINED!$B$3:$AQ$501,13,FALSE)))</f>
        <v/>
      </c>
      <c r="F332" s="1" t="str">
        <f>IF($A332="","",(VLOOKUP($A332,ACOUSTICS_COMBINED!$B$3:$AQ$501,14,FALSE)))</f>
        <v/>
      </c>
      <c r="G332" s="1" t="str">
        <f>IF($A332="","",(VLOOKUP($A332,ACOUSTICS_COMBINED!$B$3:$AQ$501,23,FALSE)))</f>
        <v/>
      </c>
      <c r="H332" s="1" t="str">
        <f>IF($A332="","",(VLOOKUP($A332,ACOUSTICS_COMBINED!$B$3:$AQ$501,24,FALSE)))</f>
        <v/>
      </c>
      <c r="I332" s="1" t="str">
        <f>IF($A332="","",(VLOOKUP($A332,ACOUSTICS_COMBINED!$B$3:$AQ$501,15,FALSE)))</f>
        <v/>
      </c>
      <c r="J332" s="1" t="str">
        <f>IF($A332="","",(VLOOKUP($A332,ACOUSTICS_COMBINED!$B$3:$AQ$501,16,FALSE)))</f>
        <v/>
      </c>
      <c r="K332" s="1" t="str">
        <f>IF($A332="","",(VLOOKUP($A332,ACOUSTICS_COMBINED!$B$3:$AQ$501,17,FALSE)))</f>
        <v/>
      </c>
      <c r="L332" s="1" t="str">
        <f>IF($A332="","",(VLOOKUP($A332,ACOUSTICS_COMBINED!$B$3:$AQ$501,18,FALSE)))</f>
        <v/>
      </c>
      <c r="M332" s="1" t="str">
        <f>IF($A332="","",(VLOOKUP($A332,ACOUSTICS_COMBINED!$B$3:$AQ$501,25,FALSE)))</f>
        <v/>
      </c>
      <c r="N332" s="16" t="str">
        <f>IF($A332="","",(VLOOKUP($A332,ACOUSTICS_COMBINED!$B$3:$AQ$501,19,FALSE)))</f>
        <v/>
      </c>
      <c r="O332" s="16" t="str">
        <f>IF($A332="","",(VLOOKUP($A332,ACOUSTICS_COMBINED!$B$3:$AQ$501,20,FALSE)))</f>
        <v/>
      </c>
      <c r="P332" s="1" t="str">
        <f>IF($A332="","",(VLOOKUP($A332,ACOUSTICS_COMBINED!$B$3:$AQ$501,26,FALSE)))</f>
        <v/>
      </c>
      <c r="Q332" s="1" t="str">
        <f>IF($A332="","",(VLOOKUP($A332,ACOUSTICS_COMBINED!$B$3:$AQ$501,27,FALSE)))</f>
        <v/>
      </c>
      <c r="R332" s="1" t="str">
        <f>IF($A332="","",(VLOOKUP($A332,ACOUSTICS_COMBINED!$B$3:$AQ$501,28,FALSE)))</f>
        <v/>
      </c>
      <c r="S332" s="1" t="str">
        <f>IF($A332="","",(VLOOKUP($A332,ACOUSTICS_COMBINED!$B$3:$AQ$501,29,FALSE)))</f>
        <v/>
      </c>
      <c r="T332" s="1" t="str">
        <f>IF($A332="","",(VLOOKUP($A332,ACOUSTICS_COMBINED!$B$3:$AQ$501,30,FALSE)))</f>
        <v/>
      </c>
      <c r="U332" s="1" t="str">
        <f>IF($A332="","",(VLOOKUP($A332,ACOUSTICS_COMBINED!$B$3:$AQ$501,31,FALSE)))</f>
        <v/>
      </c>
      <c r="V332" s="1" t="str">
        <f>IF($A332="","",(VLOOKUP($A332,ACOUSTICS_COMBINED!$B$3:$AQ$501,32,FALSE)))</f>
        <v/>
      </c>
      <c r="W332" s="1" t="str">
        <f>IF($A332="","",(VLOOKUP($A332,ACOUSTICS_COMBINED!$B$3:$AQ$501,33,FALSE)))</f>
        <v/>
      </c>
      <c r="X332" s="1" t="str">
        <f>IF($A332="","",(VLOOKUP($A332,ACOUSTICS_COMBINED!$B$3:$AQ$501,34,FALSE)))</f>
        <v/>
      </c>
      <c r="Y332" s="1" t="str">
        <f>IF($A332="","",(VLOOKUP($A332,ACOUSTICS_COMBINED!$B$3:$AQ$501,35,FALSE)))</f>
        <v/>
      </c>
      <c r="Z332" s="1" t="str">
        <f>IF($A332="","",(VLOOKUP($A332,ACOUSTICS_COMBINED!$B$3:$AQ$501,36,FALSE)))</f>
        <v/>
      </c>
      <c r="AA332" s="1" t="str">
        <f>IF($A332="","",(VLOOKUP($A332,ACOUSTICS_COMBINED!$B$3:$AQ$501,37,FALSE)))</f>
        <v/>
      </c>
      <c r="AB332" s="1" t="str">
        <f>IF($A332="","",(VLOOKUP($A332,ACOUSTICS_COMBINED!$B$3:$AQ$501,38,FALSE)))</f>
        <v/>
      </c>
      <c r="AC332" s="1" t="str">
        <f>IF($A332="","",(VLOOKUP($A332,ACOUSTICS_COMBINED!$B$3:$AQ$501,39,FALSE)))</f>
        <v/>
      </c>
      <c r="AD332" s="1" t="str">
        <f>IF($A332="","",(VLOOKUP($A332,ACOUSTICS_COMBINED!$B$3:$AQ$501,40,FALSE)))</f>
        <v/>
      </c>
      <c r="AE332" s="1" t="str">
        <f>IF($A332="","",(VLOOKUP($A332,ACOUSTICS_COMBINED!$B$3:$AQ$501,41,FALSE)))</f>
        <v/>
      </c>
      <c r="AF332" s="1" t="str">
        <f>IF($A332="","",(VLOOKUP($A332,ACOUSTICS_COMBINED!$B$3:$AQ$501,42,FALSE)))</f>
        <v/>
      </c>
      <c r="AG332" s="27" t="str">
        <f>IF($A332="","",(VLOOKUP($A332,ACOUSTIC_PIVOT_TABLE!$B$4:$AO$500,2,FALSE)))</f>
        <v/>
      </c>
      <c r="AH332" s="27" t="str">
        <f>IF($A332="","",(VLOOKUP($A332,ACOUSTIC_PIVOT_TABLE!$B$4:$AO$500,3,FALSE)))</f>
        <v/>
      </c>
      <c r="AI332" s="27" t="str">
        <f>IF($A332="","",(VLOOKUP($A332,ACOUSTIC_PIVOT_TABLE!$B$4:$AO$500,4,FALSE)))</f>
        <v/>
      </c>
      <c r="AJ332" s="27" t="str">
        <f>IF($A332="","",(VLOOKUP($A332,ACOUSTIC_PIVOT_TABLE!$B$4:$AO$500,5,FALSE)))</f>
        <v/>
      </c>
      <c r="AK332" s="27" t="str">
        <f>IF($A332="","",(VLOOKUP($A332,ACOUSTIC_PIVOT_TABLE!$B$4:$AO$500,6,FALSE)))</f>
        <v/>
      </c>
      <c r="AL332" s="27" t="str">
        <f>IF($A332="","",(VLOOKUP($A332,ACOUSTIC_PIVOT_TABLE!$B$4:$AO$500,7,FALSE)))</f>
        <v/>
      </c>
      <c r="AM332" s="27" t="str">
        <f>IF($A332="","",(VLOOKUP($A332,ACOUSTIC_PIVOT_TABLE!$B$4:$AO$500,8,FALSE)))</f>
        <v/>
      </c>
      <c r="AN332" s="27" t="str">
        <f>IF($A332="","",(VLOOKUP($A332,ACOUSTIC_PIVOT_TABLE!$B$4:$AO$500,9,FALSE)))</f>
        <v/>
      </c>
      <c r="AO332" s="27" t="str">
        <f>IF($A332="","",(VLOOKUP($A332,ACOUSTIC_PIVOT_TABLE!$B$4:$AO$500,10,FALSE)))</f>
        <v/>
      </c>
      <c r="AP332" s="27" t="str">
        <f>IF($A332="","",(VLOOKUP($A332,ACOUSTIC_PIVOT_TABLE!$B$4:$AO$500,11,FALSE)))</f>
        <v/>
      </c>
      <c r="AQ332" s="27" t="str">
        <f>IF($A332="","",(VLOOKUP($A332,ACOUSTIC_PIVOT_TABLE!$B$4:$AO$500,12,FALSE)))</f>
        <v/>
      </c>
      <c r="AR332" s="27" t="str">
        <f>IF($A332="","",(VLOOKUP($A332,ACOUSTIC_PIVOT_TABLE!$B$4:$AO$500,13,FALSE)))</f>
        <v/>
      </c>
      <c r="AS332" s="27" t="str">
        <f>IF($A332="","",(VLOOKUP($A332,ACOUSTIC_PIVOT_TABLE!$B$4:$AO$500,14,FALSE)))</f>
        <v/>
      </c>
      <c r="AT332" s="27" t="str">
        <f>IF($A332="","",(VLOOKUP($A332,ACOUSTIC_PIVOT_TABLE!$B$4:$AO$500,15,FALSE)))</f>
        <v/>
      </c>
      <c r="AU332" s="27" t="str">
        <f>IF($A332="","",(VLOOKUP($A332,ACOUSTIC_PIVOT_TABLE!$B$4:$AO$500,16,FALSE)))</f>
        <v/>
      </c>
      <c r="AV332" s="27" t="str">
        <f>IF($A332="","",(VLOOKUP($A332,ACOUSTIC_PIVOT_TABLE!$B$4:$AO$500,17,FALSE)))</f>
        <v/>
      </c>
      <c r="AW332" s="27" t="str">
        <f>IF($A332="","",(VLOOKUP($A332,ACOUSTIC_PIVOT_TABLE!$B$4:$AO$500,18,FALSE)))</f>
        <v/>
      </c>
      <c r="AX332" s="27" t="str">
        <f>IF($A332="","",(VLOOKUP($A332,ACOUSTIC_PIVOT_TABLE!$B$4:$AO$500,19,FALSE)))</f>
        <v/>
      </c>
      <c r="AY332" s="27" t="str">
        <f>IF($A332="","",(VLOOKUP($A332,ACOUSTIC_PIVOT_TABLE!$B$4:$AO$500,20,FALSE)))</f>
        <v/>
      </c>
      <c r="AZ332" s="27" t="str">
        <f>IF($A332="","",(VLOOKUP($A332,ACOUSTIC_PIVOT_TABLE!$B$4:$AO$500,21,FALSE)))</f>
        <v/>
      </c>
      <c r="BA332" s="27" t="str">
        <f>IF($A332="","",(VLOOKUP($A332,ACOUSTIC_PIVOT_TABLE!$B$4:$AO$500,22,FALSE)))</f>
        <v/>
      </c>
      <c r="BB332" s="27" t="str">
        <f>IF($A332="","",(VLOOKUP($A332,ACOUSTIC_PIVOT_TABLE!$B$4:$AO$500,23,FALSE)))</f>
        <v/>
      </c>
      <c r="BC332" s="27" t="str">
        <f>IF($A332="","",(VLOOKUP($A332,ACOUSTIC_PIVOT_TABLE!$B$4:$AO$500,24,FALSE)))</f>
        <v/>
      </c>
      <c r="BD332" s="27" t="str">
        <f>IF($A332="","",(VLOOKUP($A332,ACOUSTIC_PIVOT_TABLE!$B$4:$AO$500,25,FALSE)))</f>
        <v/>
      </c>
      <c r="BE332" s="27" t="str">
        <f>IF($A332="","",(VLOOKUP($A332,ACOUSTIC_PIVOT_TABLE!$B$4:$AO$500,26,FALSE)))</f>
        <v/>
      </c>
      <c r="BF332" s="27" t="str">
        <f>IF($A332="","",(VLOOKUP($A332,ACOUSTIC_PIVOT_TABLE!$B$4:$AO$500,27,FALSE)))</f>
        <v/>
      </c>
      <c r="BG332" s="27" t="str">
        <f>IF($A332="","",(VLOOKUP($A332,ACOUSTIC_PIVOT_TABLE!$B$4:$AO$500,28,FALSE)))</f>
        <v/>
      </c>
      <c r="BH332" s="27" t="str">
        <f>IF($A332="","",(VLOOKUP($A332,ACOUSTIC_PIVOT_TABLE!$B$4:$AO$500,29,FALSE)))</f>
        <v/>
      </c>
      <c r="BI332" s="27" t="str">
        <f>IF($A332="","",(VLOOKUP($A332,ACOUSTIC_PIVOT_TABLE!$B$4:$AO$500,30,FALSE)))</f>
        <v/>
      </c>
      <c r="BJ332" s="27" t="str">
        <f>IF($A332="","",(VLOOKUP($A332,ACOUSTIC_PIVOT_TABLE!$B$4:$AO$500,31,FALSE)))</f>
        <v/>
      </c>
      <c r="BK332" s="27" t="str">
        <f>IF($A332="","",(VLOOKUP($A332,ACOUSTIC_PIVOT_TABLE!$B$4:$AO$500,32,FALSE)))</f>
        <v/>
      </c>
      <c r="BL332" s="27" t="str">
        <f>IF($A332="","",(VLOOKUP($A332,ACOUSTIC_PIVOT_TABLE!$B$4:$AO$500,33,FALSE)))</f>
        <v/>
      </c>
      <c r="BM332" s="27" t="str">
        <f>IF($A332="","",(VLOOKUP($A332,ACOUSTIC_PIVOT_TABLE!$B$4:$AO$500,34,FALSE)))</f>
        <v/>
      </c>
      <c r="BN332" s="27" t="str">
        <f>IF($A332="","",(VLOOKUP($A332,ACOUSTIC_PIVOT_TABLE!$B$4:$AO$500,35,FALSE)))</f>
        <v/>
      </c>
      <c r="BO332" s="27" t="str">
        <f>IF($A332="","",(VLOOKUP($A332,ACOUSTIC_PIVOT_TABLE!$B$4:$AO$500,36,FALSE)))</f>
        <v/>
      </c>
      <c r="BP332" s="27" t="str">
        <f>IF($A332="","",(VLOOKUP($A332,ACOUSTIC_PIVOT_TABLE!$B$4:$AO$500,37,FALSE)))</f>
        <v/>
      </c>
      <c r="BQ332" s="27" t="str">
        <f>IF($A332="","",(VLOOKUP($A332,ACOUSTIC_PIVOT_TABLE!$B$4:$AO$500,38,FALSE)))</f>
        <v/>
      </c>
      <c r="BR332" s="27" t="str">
        <f>IF($A332="","",(VLOOKUP($A332,ACOUSTIC_PIVOT_TABLE!$B$4:$AO$500,39,FALSE)))</f>
        <v/>
      </c>
      <c r="BS332" s="27" t="str">
        <f>IF($A332="","",(VLOOKUP($A332,ACOUSTIC_PIVOT_TABLE!$B$4:$AO$500,40,FALSE)))</f>
        <v/>
      </c>
    </row>
    <row r="333" spans="1:71" x14ac:dyDescent="0.25">
      <c r="A333" s="1" t="str">
        <f>IF(ACOUSTIC_PIVOT_TABLE!B335 = 0, "",ACOUSTIC_PIVOT_TABLE!B335)</f>
        <v/>
      </c>
      <c r="B333" s="1" t="str">
        <f>IF($A333="","",(VLOOKUP($A333,ACOUSTICS_COMBINED!$B$3:$AQ$501,21,FALSE)))</f>
        <v/>
      </c>
      <c r="C333" s="1" t="str">
        <f>IF($A333="","",(VLOOKUP($A333,ACOUSTICS_COMBINED!$B$3:$AQ$501,22,FALSE)))</f>
        <v/>
      </c>
      <c r="D333" s="1" t="str">
        <f>IF($A333="","",(VLOOKUP($A333,ACOUSTICS_COMBINED!$B$3:$AQ$501,12,FALSE)))</f>
        <v/>
      </c>
      <c r="E333" s="1" t="str">
        <f>IF($A333="","",(VLOOKUP($A333,ACOUSTICS_COMBINED!$B$3:$AQ$501,13,FALSE)))</f>
        <v/>
      </c>
      <c r="F333" s="1" t="str">
        <f>IF($A333="","",(VLOOKUP($A333,ACOUSTICS_COMBINED!$B$3:$AQ$501,14,FALSE)))</f>
        <v/>
      </c>
      <c r="G333" s="1" t="str">
        <f>IF($A333="","",(VLOOKUP($A333,ACOUSTICS_COMBINED!$B$3:$AQ$501,23,FALSE)))</f>
        <v/>
      </c>
      <c r="H333" s="1" t="str">
        <f>IF($A333="","",(VLOOKUP($A333,ACOUSTICS_COMBINED!$B$3:$AQ$501,24,FALSE)))</f>
        <v/>
      </c>
      <c r="I333" s="1" t="str">
        <f>IF($A333="","",(VLOOKUP($A333,ACOUSTICS_COMBINED!$B$3:$AQ$501,15,FALSE)))</f>
        <v/>
      </c>
      <c r="J333" s="1" t="str">
        <f>IF($A333="","",(VLOOKUP($A333,ACOUSTICS_COMBINED!$B$3:$AQ$501,16,FALSE)))</f>
        <v/>
      </c>
      <c r="K333" s="1" t="str">
        <f>IF($A333="","",(VLOOKUP($A333,ACOUSTICS_COMBINED!$B$3:$AQ$501,17,FALSE)))</f>
        <v/>
      </c>
      <c r="L333" s="1" t="str">
        <f>IF($A333="","",(VLOOKUP($A333,ACOUSTICS_COMBINED!$B$3:$AQ$501,18,FALSE)))</f>
        <v/>
      </c>
      <c r="M333" s="1" t="str">
        <f>IF($A333="","",(VLOOKUP($A333,ACOUSTICS_COMBINED!$B$3:$AQ$501,25,FALSE)))</f>
        <v/>
      </c>
      <c r="N333" s="16" t="str">
        <f>IF($A333="","",(VLOOKUP($A333,ACOUSTICS_COMBINED!$B$3:$AQ$501,19,FALSE)))</f>
        <v/>
      </c>
      <c r="O333" s="16" t="str">
        <f>IF($A333="","",(VLOOKUP($A333,ACOUSTICS_COMBINED!$B$3:$AQ$501,20,FALSE)))</f>
        <v/>
      </c>
      <c r="P333" s="1" t="str">
        <f>IF($A333="","",(VLOOKUP($A333,ACOUSTICS_COMBINED!$B$3:$AQ$501,26,FALSE)))</f>
        <v/>
      </c>
      <c r="Q333" s="1" t="str">
        <f>IF($A333="","",(VLOOKUP($A333,ACOUSTICS_COMBINED!$B$3:$AQ$501,27,FALSE)))</f>
        <v/>
      </c>
      <c r="R333" s="1" t="str">
        <f>IF($A333="","",(VLOOKUP($A333,ACOUSTICS_COMBINED!$B$3:$AQ$501,28,FALSE)))</f>
        <v/>
      </c>
      <c r="S333" s="1" t="str">
        <f>IF($A333="","",(VLOOKUP($A333,ACOUSTICS_COMBINED!$B$3:$AQ$501,29,FALSE)))</f>
        <v/>
      </c>
      <c r="T333" s="1" t="str">
        <f>IF($A333="","",(VLOOKUP($A333,ACOUSTICS_COMBINED!$B$3:$AQ$501,30,FALSE)))</f>
        <v/>
      </c>
      <c r="U333" s="1" t="str">
        <f>IF($A333="","",(VLOOKUP($A333,ACOUSTICS_COMBINED!$B$3:$AQ$501,31,FALSE)))</f>
        <v/>
      </c>
      <c r="V333" s="1" t="str">
        <f>IF($A333="","",(VLOOKUP($A333,ACOUSTICS_COMBINED!$B$3:$AQ$501,32,FALSE)))</f>
        <v/>
      </c>
      <c r="W333" s="1" t="str">
        <f>IF($A333="","",(VLOOKUP($A333,ACOUSTICS_COMBINED!$B$3:$AQ$501,33,FALSE)))</f>
        <v/>
      </c>
      <c r="X333" s="1" t="str">
        <f>IF($A333="","",(VLOOKUP($A333,ACOUSTICS_COMBINED!$B$3:$AQ$501,34,FALSE)))</f>
        <v/>
      </c>
      <c r="Y333" s="1" t="str">
        <f>IF($A333="","",(VLOOKUP($A333,ACOUSTICS_COMBINED!$B$3:$AQ$501,35,FALSE)))</f>
        <v/>
      </c>
      <c r="Z333" s="1" t="str">
        <f>IF($A333="","",(VLOOKUP($A333,ACOUSTICS_COMBINED!$B$3:$AQ$501,36,FALSE)))</f>
        <v/>
      </c>
      <c r="AA333" s="1" t="str">
        <f>IF($A333="","",(VLOOKUP($A333,ACOUSTICS_COMBINED!$B$3:$AQ$501,37,FALSE)))</f>
        <v/>
      </c>
      <c r="AB333" s="1" t="str">
        <f>IF($A333="","",(VLOOKUP($A333,ACOUSTICS_COMBINED!$B$3:$AQ$501,38,FALSE)))</f>
        <v/>
      </c>
      <c r="AC333" s="1" t="str">
        <f>IF($A333="","",(VLOOKUP($A333,ACOUSTICS_COMBINED!$B$3:$AQ$501,39,FALSE)))</f>
        <v/>
      </c>
      <c r="AD333" s="1" t="str">
        <f>IF($A333="","",(VLOOKUP($A333,ACOUSTICS_COMBINED!$B$3:$AQ$501,40,FALSE)))</f>
        <v/>
      </c>
      <c r="AE333" s="1" t="str">
        <f>IF($A333="","",(VLOOKUP($A333,ACOUSTICS_COMBINED!$B$3:$AQ$501,41,FALSE)))</f>
        <v/>
      </c>
      <c r="AF333" s="1" t="str">
        <f>IF($A333="","",(VLOOKUP($A333,ACOUSTICS_COMBINED!$B$3:$AQ$501,42,FALSE)))</f>
        <v/>
      </c>
      <c r="AG333" s="27" t="str">
        <f>IF($A333="","",(VLOOKUP($A333,ACOUSTIC_PIVOT_TABLE!$B$4:$AO$500,2,FALSE)))</f>
        <v/>
      </c>
      <c r="AH333" s="27" t="str">
        <f>IF($A333="","",(VLOOKUP($A333,ACOUSTIC_PIVOT_TABLE!$B$4:$AO$500,3,FALSE)))</f>
        <v/>
      </c>
      <c r="AI333" s="27" t="str">
        <f>IF($A333="","",(VLOOKUP($A333,ACOUSTIC_PIVOT_TABLE!$B$4:$AO$500,4,FALSE)))</f>
        <v/>
      </c>
      <c r="AJ333" s="27" t="str">
        <f>IF($A333="","",(VLOOKUP($A333,ACOUSTIC_PIVOT_TABLE!$B$4:$AO$500,5,FALSE)))</f>
        <v/>
      </c>
      <c r="AK333" s="27" t="str">
        <f>IF($A333="","",(VLOOKUP($A333,ACOUSTIC_PIVOT_TABLE!$B$4:$AO$500,6,FALSE)))</f>
        <v/>
      </c>
      <c r="AL333" s="27" t="str">
        <f>IF($A333="","",(VLOOKUP($A333,ACOUSTIC_PIVOT_TABLE!$B$4:$AO$500,7,FALSE)))</f>
        <v/>
      </c>
      <c r="AM333" s="27" t="str">
        <f>IF($A333="","",(VLOOKUP($A333,ACOUSTIC_PIVOT_TABLE!$B$4:$AO$500,8,FALSE)))</f>
        <v/>
      </c>
      <c r="AN333" s="27" t="str">
        <f>IF($A333="","",(VLOOKUP($A333,ACOUSTIC_PIVOT_TABLE!$B$4:$AO$500,9,FALSE)))</f>
        <v/>
      </c>
      <c r="AO333" s="27" t="str">
        <f>IF($A333="","",(VLOOKUP($A333,ACOUSTIC_PIVOT_TABLE!$B$4:$AO$500,10,FALSE)))</f>
        <v/>
      </c>
      <c r="AP333" s="27" t="str">
        <f>IF($A333="","",(VLOOKUP($A333,ACOUSTIC_PIVOT_TABLE!$B$4:$AO$500,11,FALSE)))</f>
        <v/>
      </c>
      <c r="AQ333" s="27" t="str">
        <f>IF($A333="","",(VLOOKUP($A333,ACOUSTIC_PIVOT_TABLE!$B$4:$AO$500,12,FALSE)))</f>
        <v/>
      </c>
      <c r="AR333" s="27" t="str">
        <f>IF($A333="","",(VLOOKUP($A333,ACOUSTIC_PIVOT_TABLE!$B$4:$AO$500,13,FALSE)))</f>
        <v/>
      </c>
      <c r="AS333" s="27" t="str">
        <f>IF($A333="","",(VLOOKUP($A333,ACOUSTIC_PIVOT_TABLE!$B$4:$AO$500,14,FALSE)))</f>
        <v/>
      </c>
      <c r="AT333" s="27" t="str">
        <f>IF($A333="","",(VLOOKUP($A333,ACOUSTIC_PIVOT_TABLE!$B$4:$AO$500,15,FALSE)))</f>
        <v/>
      </c>
      <c r="AU333" s="27" t="str">
        <f>IF($A333="","",(VLOOKUP($A333,ACOUSTIC_PIVOT_TABLE!$B$4:$AO$500,16,FALSE)))</f>
        <v/>
      </c>
      <c r="AV333" s="27" t="str">
        <f>IF($A333="","",(VLOOKUP($A333,ACOUSTIC_PIVOT_TABLE!$B$4:$AO$500,17,FALSE)))</f>
        <v/>
      </c>
      <c r="AW333" s="27" t="str">
        <f>IF($A333="","",(VLOOKUP($A333,ACOUSTIC_PIVOT_TABLE!$B$4:$AO$500,18,FALSE)))</f>
        <v/>
      </c>
      <c r="AX333" s="27" t="str">
        <f>IF($A333="","",(VLOOKUP($A333,ACOUSTIC_PIVOT_TABLE!$B$4:$AO$500,19,FALSE)))</f>
        <v/>
      </c>
      <c r="AY333" s="27" t="str">
        <f>IF($A333="","",(VLOOKUP($A333,ACOUSTIC_PIVOT_TABLE!$B$4:$AO$500,20,FALSE)))</f>
        <v/>
      </c>
      <c r="AZ333" s="27" t="str">
        <f>IF($A333="","",(VLOOKUP($A333,ACOUSTIC_PIVOT_TABLE!$B$4:$AO$500,21,FALSE)))</f>
        <v/>
      </c>
      <c r="BA333" s="27" t="str">
        <f>IF($A333="","",(VLOOKUP($A333,ACOUSTIC_PIVOT_TABLE!$B$4:$AO$500,22,FALSE)))</f>
        <v/>
      </c>
      <c r="BB333" s="27" t="str">
        <f>IF($A333="","",(VLOOKUP($A333,ACOUSTIC_PIVOT_TABLE!$B$4:$AO$500,23,FALSE)))</f>
        <v/>
      </c>
      <c r="BC333" s="27" t="str">
        <f>IF($A333="","",(VLOOKUP($A333,ACOUSTIC_PIVOT_TABLE!$B$4:$AO$500,24,FALSE)))</f>
        <v/>
      </c>
      <c r="BD333" s="27" t="str">
        <f>IF($A333="","",(VLOOKUP($A333,ACOUSTIC_PIVOT_TABLE!$B$4:$AO$500,25,FALSE)))</f>
        <v/>
      </c>
      <c r="BE333" s="27" t="str">
        <f>IF($A333="","",(VLOOKUP($A333,ACOUSTIC_PIVOT_TABLE!$B$4:$AO$500,26,FALSE)))</f>
        <v/>
      </c>
      <c r="BF333" s="27" t="str">
        <f>IF($A333="","",(VLOOKUP($A333,ACOUSTIC_PIVOT_TABLE!$B$4:$AO$500,27,FALSE)))</f>
        <v/>
      </c>
      <c r="BG333" s="27" t="str">
        <f>IF($A333="","",(VLOOKUP($A333,ACOUSTIC_PIVOT_TABLE!$B$4:$AO$500,28,FALSE)))</f>
        <v/>
      </c>
      <c r="BH333" s="27" t="str">
        <f>IF($A333="","",(VLOOKUP($A333,ACOUSTIC_PIVOT_TABLE!$B$4:$AO$500,29,FALSE)))</f>
        <v/>
      </c>
      <c r="BI333" s="27" t="str">
        <f>IF($A333="","",(VLOOKUP($A333,ACOUSTIC_PIVOT_TABLE!$B$4:$AO$500,30,FALSE)))</f>
        <v/>
      </c>
      <c r="BJ333" s="27" t="str">
        <f>IF($A333="","",(VLOOKUP($A333,ACOUSTIC_PIVOT_TABLE!$B$4:$AO$500,31,FALSE)))</f>
        <v/>
      </c>
      <c r="BK333" s="27" t="str">
        <f>IF($A333="","",(VLOOKUP($A333,ACOUSTIC_PIVOT_TABLE!$B$4:$AO$500,32,FALSE)))</f>
        <v/>
      </c>
      <c r="BL333" s="27" t="str">
        <f>IF($A333="","",(VLOOKUP($A333,ACOUSTIC_PIVOT_TABLE!$B$4:$AO$500,33,FALSE)))</f>
        <v/>
      </c>
      <c r="BM333" s="27" t="str">
        <f>IF($A333="","",(VLOOKUP($A333,ACOUSTIC_PIVOT_TABLE!$B$4:$AO$500,34,FALSE)))</f>
        <v/>
      </c>
      <c r="BN333" s="27" t="str">
        <f>IF($A333="","",(VLOOKUP($A333,ACOUSTIC_PIVOT_TABLE!$B$4:$AO$500,35,FALSE)))</f>
        <v/>
      </c>
      <c r="BO333" s="27" t="str">
        <f>IF($A333="","",(VLOOKUP($A333,ACOUSTIC_PIVOT_TABLE!$B$4:$AO$500,36,FALSE)))</f>
        <v/>
      </c>
      <c r="BP333" s="27" t="str">
        <f>IF($A333="","",(VLOOKUP($A333,ACOUSTIC_PIVOT_TABLE!$B$4:$AO$500,37,FALSE)))</f>
        <v/>
      </c>
      <c r="BQ333" s="27" t="str">
        <f>IF($A333="","",(VLOOKUP($A333,ACOUSTIC_PIVOT_TABLE!$B$4:$AO$500,38,FALSE)))</f>
        <v/>
      </c>
      <c r="BR333" s="27" t="str">
        <f>IF($A333="","",(VLOOKUP($A333,ACOUSTIC_PIVOT_TABLE!$B$4:$AO$500,39,FALSE)))</f>
        <v/>
      </c>
      <c r="BS333" s="27" t="str">
        <f>IF($A333="","",(VLOOKUP($A333,ACOUSTIC_PIVOT_TABLE!$B$4:$AO$500,40,FALSE)))</f>
        <v/>
      </c>
    </row>
    <row r="334" spans="1:71" x14ac:dyDescent="0.25">
      <c r="A334" s="1" t="str">
        <f>IF(ACOUSTIC_PIVOT_TABLE!B336 = 0, "",ACOUSTIC_PIVOT_TABLE!B336)</f>
        <v/>
      </c>
      <c r="B334" s="1" t="str">
        <f>IF($A334="","",(VLOOKUP($A334,ACOUSTICS_COMBINED!$B$3:$AQ$501,21,FALSE)))</f>
        <v/>
      </c>
      <c r="C334" s="1" t="str">
        <f>IF($A334="","",(VLOOKUP($A334,ACOUSTICS_COMBINED!$B$3:$AQ$501,22,FALSE)))</f>
        <v/>
      </c>
      <c r="D334" s="1" t="str">
        <f>IF($A334="","",(VLOOKUP($A334,ACOUSTICS_COMBINED!$B$3:$AQ$501,12,FALSE)))</f>
        <v/>
      </c>
      <c r="E334" s="1" t="str">
        <f>IF($A334="","",(VLOOKUP($A334,ACOUSTICS_COMBINED!$B$3:$AQ$501,13,FALSE)))</f>
        <v/>
      </c>
      <c r="F334" s="1" t="str">
        <f>IF($A334="","",(VLOOKUP($A334,ACOUSTICS_COMBINED!$B$3:$AQ$501,14,FALSE)))</f>
        <v/>
      </c>
      <c r="G334" s="1" t="str">
        <f>IF($A334="","",(VLOOKUP($A334,ACOUSTICS_COMBINED!$B$3:$AQ$501,23,FALSE)))</f>
        <v/>
      </c>
      <c r="H334" s="1" t="str">
        <f>IF($A334="","",(VLOOKUP($A334,ACOUSTICS_COMBINED!$B$3:$AQ$501,24,FALSE)))</f>
        <v/>
      </c>
      <c r="I334" s="1" t="str">
        <f>IF($A334="","",(VLOOKUP($A334,ACOUSTICS_COMBINED!$B$3:$AQ$501,15,FALSE)))</f>
        <v/>
      </c>
      <c r="J334" s="1" t="str">
        <f>IF($A334="","",(VLOOKUP($A334,ACOUSTICS_COMBINED!$B$3:$AQ$501,16,FALSE)))</f>
        <v/>
      </c>
      <c r="K334" s="1" t="str">
        <f>IF($A334="","",(VLOOKUP($A334,ACOUSTICS_COMBINED!$B$3:$AQ$501,17,FALSE)))</f>
        <v/>
      </c>
      <c r="L334" s="1" t="str">
        <f>IF($A334="","",(VLOOKUP($A334,ACOUSTICS_COMBINED!$B$3:$AQ$501,18,FALSE)))</f>
        <v/>
      </c>
      <c r="M334" s="1" t="str">
        <f>IF($A334="","",(VLOOKUP($A334,ACOUSTICS_COMBINED!$B$3:$AQ$501,25,FALSE)))</f>
        <v/>
      </c>
      <c r="N334" s="16" t="str">
        <f>IF($A334="","",(VLOOKUP($A334,ACOUSTICS_COMBINED!$B$3:$AQ$501,19,FALSE)))</f>
        <v/>
      </c>
      <c r="O334" s="16" t="str">
        <f>IF($A334="","",(VLOOKUP($A334,ACOUSTICS_COMBINED!$B$3:$AQ$501,20,FALSE)))</f>
        <v/>
      </c>
      <c r="P334" s="1" t="str">
        <f>IF($A334="","",(VLOOKUP($A334,ACOUSTICS_COMBINED!$B$3:$AQ$501,26,FALSE)))</f>
        <v/>
      </c>
      <c r="Q334" s="1" t="str">
        <f>IF($A334="","",(VLOOKUP($A334,ACOUSTICS_COMBINED!$B$3:$AQ$501,27,FALSE)))</f>
        <v/>
      </c>
      <c r="R334" s="1" t="str">
        <f>IF($A334="","",(VLOOKUP($A334,ACOUSTICS_COMBINED!$B$3:$AQ$501,28,FALSE)))</f>
        <v/>
      </c>
      <c r="S334" s="1" t="str">
        <f>IF($A334="","",(VLOOKUP($A334,ACOUSTICS_COMBINED!$B$3:$AQ$501,29,FALSE)))</f>
        <v/>
      </c>
      <c r="T334" s="1" t="str">
        <f>IF($A334="","",(VLOOKUP($A334,ACOUSTICS_COMBINED!$B$3:$AQ$501,30,FALSE)))</f>
        <v/>
      </c>
      <c r="U334" s="1" t="str">
        <f>IF($A334="","",(VLOOKUP($A334,ACOUSTICS_COMBINED!$B$3:$AQ$501,31,FALSE)))</f>
        <v/>
      </c>
      <c r="V334" s="1" t="str">
        <f>IF($A334="","",(VLOOKUP($A334,ACOUSTICS_COMBINED!$B$3:$AQ$501,32,FALSE)))</f>
        <v/>
      </c>
      <c r="W334" s="1" t="str">
        <f>IF($A334="","",(VLOOKUP($A334,ACOUSTICS_COMBINED!$B$3:$AQ$501,33,FALSE)))</f>
        <v/>
      </c>
      <c r="X334" s="1" t="str">
        <f>IF($A334="","",(VLOOKUP($A334,ACOUSTICS_COMBINED!$B$3:$AQ$501,34,FALSE)))</f>
        <v/>
      </c>
      <c r="Y334" s="1" t="str">
        <f>IF($A334="","",(VLOOKUP($A334,ACOUSTICS_COMBINED!$B$3:$AQ$501,35,FALSE)))</f>
        <v/>
      </c>
      <c r="Z334" s="1" t="str">
        <f>IF($A334="","",(VLOOKUP($A334,ACOUSTICS_COMBINED!$B$3:$AQ$501,36,FALSE)))</f>
        <v/>
      </c>
      <c r="AA334" s="1" t="str">
        <f>IF($A334="","",(VLOOKUP($A334,ACOUSTICS_COMBINED!$B$3:$AQ$501,37,FALSE)))</f>
        <v/>
      </c>
      <c r="AB334" s="1" t="str">
        <f>IF($A334="","",(VLOOKUP($A334,ACOUSTICS_COMBINED!$B$3:$AQ$501,38,FALSE)))</f>
        <v/>
      </c>
      <c r="AC334" s="1" t="str">
        <f>IF($A334="","",(VLOOKUP($A334,ACOUSTICS_COMBINED!$B$3:$AQ$501,39,FALSE)))</f>
        <v/>
      </c>
      <c r="AD334" s="1" t="str">
        <f>IF($A334="","",(VLOOKUP($A334,ACOUSTICS_COMBINED!$B$3:$AQ$501,40,FALSE)))</f>
        <v/>
      </c>
      <c r="AE334" s="1" t="str">
        <f>IF($A334="","",(VLOOKUP($A334,ACOUSTICS_COMBINED!$B$3:$AQ$501,41,FALSE)))</f>
        <v/>
      </c>
      <c r="AF334" s="1" t="str">
        <f>IF($A334="","",(VLOOKUP($A334,ACOUSTICS_COMBINED!$B$3:$AQ$501,42,FALSE)))</f>
        <v/>
      </c>
      <c r="AG334" s="27" t="str">
        <f>IF($A334="","",(VLOOKUP($A334,ACOUSTIC_PIVOT_TABLE!$B$4:$AO$500,2,FALSE)))</f>
        <v/>
      </c>
      <c r="AH334" s="27" t="str">
        <f>IF($A334="","",(VLOOKUP($A334,ACOUSTIC_PIVOT_TABLE!$B$4:$AO$500,3,FALSE)))</f>
        <v/>
      </c>
      <c r="AI334" s="27" t="str">
        <f>IF($A334="","",(VLOOKUP($A334,ACOUSTIC_PIVOT_TABLE!$B$4:$AO$500,4,FALSE)))</f>
        <v/>
      </c>
      <c r="AJ334" s="27" t="str">
        <f>IF($A334="","",(VLOOKUP($A334,ACOUSTIC_PIVOT_TABLE!$B$4:$AO$500,5,FALSE)))</f>
        <v/>
      </c>
      <c r="AK334" s="27" t="str">
        <f>IF($A334="","",(VLOOKUP($A334,ACOUSTIC_PIVOT_TABLE!$B$4:$AO$500,6,FALSE)))</f>
        <v/>
      </c>
      <c r="AL334" s="27" t="str">
        <f>IF($A334="","",(VLOOKUP($A334,ACOUSTIC_PIVOT_TABLE!$B$4:$AO$500,7,FALSE)))</f>
        <v/>
      </c>
      <c r="AM334" s="27" t="str">
        <f>IF($A334="","",(VLOOKUP($A334,ACOUSTIC_PIVOT_TABLE!$B$4:$AO$500,8,FALSE)))</f>
        <v/>
      </c>
      <c r="AN334" s="27" t="str">
        <f>IF($A334="","",(VLOOKUP($A334,ACOUSTIC_PIVOT_TABLE!$B$4:$AO$500,9,FALSE)))</f>
        <v/>
      </c>
      <c r="AO334" s="27" t="str">
        <f>IF($A334="","",(VLOOKUP($A334,ACOUSTIC_PIVOT_TABLE!$B$4:$AO$500,10,FALSE)))</f>
        <v/>
      </c>
      <c r="AP334" s="27" t="str">
        <f>IF($A334="","",(VLOOKUP($A334,ACOUSTIC_PIVOT_TABLE!$B$4:$AO$500,11,FALSE)))</f>
        <v/>
      </c>
      <c r="AQ334" s="27" t="str">
        <f>IF($A334="","",(VLOOKUP($A334,ACOUSTIC_PIVOT_TABLE!$B$4:$AO$500,12,FALSE)))</f>
        <v/>
      </c>
      <c r="AR334" s="27" t="str">
        <f>IF($A334="","",(VLOOKUP($A334,ACOUSTIC_PIVOT_TABLE!$B$4:$AO$500,13,FALSE)))</f>
        <v/>
      </c>
      <c r="AS334" s="27" t="str">
        <f>IF($A334="","",(VLOOKUP($A334,ACOUSTIC_PIVOT_TABLE!$B$4:$AO$500,14,FALSE)))</f>
        <v/>
      </c>
      <c r="AT334" s="27" t="str">
        <f>IF($A334="","",(VLOOKUP($A334,ACOUSTIC_PIVOT_TABLE!$B$4:$AO$500,15,FALSE)))</f>
        <v/>
      </c>
      <c r="AU334" s="27" t="str">
        <f>IF($A334="","",(VLOOKUP($A334,ACOUSTIC_PIVOT_TABLE!$B$4:$AO$500,16,FALSE)))</f>
        <v/>
      </c>
      <c r="AV334" s="27" t="str">
        <f>IF($A334="","",(VLOOKUP($A334,ACOUSTIC_PIVOT_TABLE!$B$4:$AO$500,17,FALSE)))</f>
        <v/>
      </c>
      <c r="AW334" s="27" t="str">
        <f>IF($A334="","",(VLOOKUP($A334,ACOUSTIC_PIVOT_TABLE!$B$4:$AO$500,18,FALSE)))</f>
        <v/>
      </c>
      <c r="AX334" s="27" t="str">
        <f>IF($A334="","",(VLOOKUP($A334,ACOUSTIC_PIVOT_TABLE!$B$4:$AO$500,19,FALSE)))</f>
        <v/>
      </c>
      <c r="AY334" s="27" t="str">
        <f>IF($A334="","",(VLOOKUP($A334,ACOUSTIC_PIVOT_TABLE!$B$4:$AO$500,20,FALSE)))</f>
        <v/>
      </c>
      <c r="AZ334" s="27" t="str">
        <f>IF($A334="","",(VLOOKUP($A334,ACOUSTIC_PIVOT_TABLE!$B$4:$AO$500,21,FALSE)))</f>
        <v/>
      </c>
      <c r="BA334" s="27" t="str">
        <f>IF($A334="","",(VLOOKUP($A334,ACOUSTIC_PIVOT_TABLE!$B$4:$AO$500,22,FALSE)))</f>
        <v/>
      </c>
      <c r="BB334" s="27" t="str">
        <f>IF($A334="","",(VLOOKUP($A334,ACOUSTIC_PIVOT_TABLE!$B$4:$AO$500,23,FALSE)))</f>
        <v/>
      </c>
      <c r="BC334" s="27" t="str">
        <f>IF($A334="","",(VLOOKUP($A334,ACOUSTIC_PIVOT_TABLE!$B$4:$AO$500,24,FALSE)))</f>
        <v/>
      </c>
      <c r="BD334" s="27" t="str">
        <f>IF($A334="","",(VLOOKUP($A334,ACOUSTIC_PIVOT_TABLE!$B$4:$AO$500,25,FALSE)))</f>
        <v/>
      </c>
      <c r="BE334" s="27" t="str">
        <f>IF($A334="","",(VLOOKUP($A334,ACOUSTIC_PIVOT_TABLE!$B$4:$AO$500,26,FALSE)))</f>
        <v/>
      </c>
      <c r="BF334" s="27" t="str">
        <f>IF($A334="","",(VLOOKUP($A334,ACOUSTIC_PIVOT_TABLE!$B$4:$AO$500,27,FALSE)))</f>
        <v/>
      </c>
      <c r="BG334" s="27" t="str">
        <f>IF($A334="","",(VLOOKUP($A334,ACOUSTIC_PIVOT_TABLE!$B$4:$AO$500,28,FALSE)))</f>
        <v/>
      </c>
      <c r="BH334" s="27" t="str">
        <f>IF($A334="","",(VLOOKUP($A334,ACOUSTIC_PIVOT_TABLE!$B$4:$AO$500,29,FALSE)))</f>
        <v/>
      </c>
      <c r="BI334" s="27" t="str">
        <f>IF($A334="","",(VLOOKUP($A334,ACOUSTIC_PIVOT_TABLE!$B$4:$AO$500,30,FALSE)))</f>
        <v/>
      </c>
      <c r="BJ334" s="27" t="str">
        <f>IF($A334="","",(VLOOKUP($A334,ACOUSTIC_PIVOT_TABLE!$B$4:$AO$500,31,FALSE)))</f>
        <v/>
      </c>
      <c r="BK334" s="27" t="str">
        <f>IF($A334="","",(VLOOKUP($A334,ACOUSTIC_PIVOT_TABLE!$B$4:$AO$500,32,FALSE)))</f>
        <v/>
      </c>
      <c r="BL334" s="27" t="str">
        <f>IF($A334="","",(VLOOKUP($A334,ACOUSTIC_PIVOT_TABLE!$B$4:$AO$500,33,FALSE)))</f>
        <v/>
      </c>
      <c r="BM334" s="27" t="str">
        <f>IF($A334="","",(VLOOKUP($A334,ACOUSTIC_PIVOT_TABLE!$B$4:$AO$500,34,FALSE)))</f>
        <v/>
      </c>
      <c r="BN334" s="27" t="str">
        <f>IF($A334="","",(VLOOKUP($A334,ACOUSTIC_PIVOT_TABLE!$B$4:$AO$500,35,FALSE)))</f>
        <v/>
      </c>
      <c r="BO334" s="27" t="str">
        <f>IF($A334="","",(VLOOKUP($A334,ACOUSTIC_PIVOT_TABLE!$B$4:$AO$500,36,FALSE)))</f>
        <v/>
      </c>
      <c r="BP334" s="27" t="str">
        <f>IF($A334="","",(VLOOKUP($A334,ACOUSTIC_PIVOT_TABLE!$B$4:$AO$500,37,FALSE)))</f>
        <v/>
      </c>
      <c r="BQ334" s="27" t="str">
        <f>IF($A334="","",(VLOOKUP($A334,ACOUSTIC_PIVOT_TABLE!$B$4:$AO$500,38,FALSE)))</f>
        <v/>
      </c>
      <c r="BR334" s="27" t="str">
        <f>IF($A334="","",(VLOOKUP($A334,ACOUSTIC_PIVOT_TABLE!$B$4:$AO$500,39,FALSE)))</f>
        <v/>
      </c>
      <c r="BS334" s="27" t="str">
        <f>IF($A334="","",(VLOOKUP($A334,ACOUSTIC_PIVOT_TABLE!$B$4:$AO$500,40,FALSE)))</f>
        <v/>
      </c>
    </row>
    <row r="335" spans="1:71" x14ac:dyDescent="0.25">
      <c r="A335" s="1" t="str">
        <f>IF(ACOUSTIC_PIVOT_TABLE!B337 = 0, "",ACOUSTIC_PIVOT_TABLE!B337)</f>
        <v/>
      </c>
      <c r="B335" s="1" t="str">
        <f>IF($A335="","",(VLOOKUP($A335,ACOUSTICS_COMBINED!$B$3:$AQ$501,21,FALSE)))</f>
        <v/>
      </c>
      <c r="C335" s="1" t="str">
        <f>IF($A335="","",(VLOOKUP($A335,ACOUSTICS_COMBINED!$B$3:$AQ$501,22,FALSE)))</f>
        <v/>
      </c>
      <c r="D335" s="1" t="str">
        <f>IF($A335="","",(VLOOKUP($A335,ACOUSTICS_COMBINED!$B$3:$AQ$501,12,FALSE)))</f>
        <v/>
      </c>
      <c r="E335" s="1" t="str">
        <f>IF($A335="","",(VLOOKUP($A335,ACOUSTICS_COMBINED!$B$3:$AQ$501,13,FALSE)))</f>
        <v/>
      </c>
      <c r="F335" s="1" t="str">
        <f>IF($A335="","",(VLOOKUP($A335,ACOUSTICS_COMBINED!$B$3:$AQ$501,14,FALSE)))</f>
        <v/>
      </c>
      <c r="G335" s="1" t="str">
        <f>IF($A335="","",(VLOOKUP($A335,ACOUSTICS_COMBINED!$B$3:$AQ$501,23,FALSE)))</f>
        <v/>
      </c>
      <c r="H335" s="1" t="str">
        <f>IF($A335="","",(VLOOKUP($A335,ACOUSTICS_COMBINED!$B$3:$AQ$501,24,FALSE)))</f>
        <v/>
      </c>
      <c r="I335" s="1" t="str">
        <f>IF($A335="","",(VLOOKUP($A335,ACOUSTICS_COMBINED!$B$3:$AQ$501,15,FALSE)))</f>
        <v/>
      </c>
      <c r="J335" s="1" t="str">
        <f>IF($A335="","",(VLOOKUP($A335,ACOUSTICS_COMBINED!$B$3:$AQ$501,16,FALSE)))</f>
        <v/>
      </c>
      <c r="K335" s="1" t="str">
        <f>IF($A335="","",(VLOOKUP($A335,ACOUSTICS_COMBINED!$B$3:$AQ$501,17,FALSE)))</f>
        <v/>
      </c>
      <c r="L335" s="1" t="str">
        <f>IF($A335="","",(VLOOKUP($A335,ACOUSTICS_COMBINED!$B$3:$AQ$501,18,FALSE)))</f>
        <v/>
      </c>
      <c r="M335" s="1" t="str">
        <f>IF($A335="","",(VLOOKUP($A335,ACOUSTICS_COMBINED!$B$3:$AQ$501,25,FALSE)))</f>
        <v/>
      </c>
      <c r="N335" s="16" t="str">
        <f>IF($A335="","",(VLOOKUP($A335,ACOUSTICS_COMBINED!$B$3:$AQ$501,19,FALSE)))</f>
        <v/>
      </c>
      <c r="O335" s="16" t="str">
        <f>IF($A335="","",(VLOOKUP($A335,ACOUSTICS_COMBINED!$B$3:$AQ$501,20,FALSE)))</f>
        <v/>
      </c>
      <c r="P335" s="1" t="str">
        <f>IF($A335="","",(VLOOKUP($A335,ACOUSTICS_COMBINED!$B$3:$AQ$501,26,FALSE)))</f>
        <v/>
      </c>
      <c r="Q335" s="1" t="str">
        <f>IF($A335="","",(VLOOKUP($A335,ACOUSTICS_COMBINED!$B$3:$AQ$501,27,FALSE)))</f>
        <v/>
      </c>
      <c r="R335" s="1" t="str">
        <f>IF($A335="","",(VLOOKUP($A335,ACOUSTICS_COMBINED!$B$3:$AQ$501,28,FALSE)))</f>
        <v/>
      </c>
      <c r="S335" s="1" t="str">
        <f>IF($A335="","",(VLOOKUP($A335,ACOUSTICS_COMBINED!$B$3:$AQ$501,29,FALSE)))</f>
        <v/>
      </c>
      <c r="T335" s="1" t="str">
        <f>IF($A335="","",(VLOOKUP($A335,ACOUSTICS_COMBINED!$B$3:$AQ$501,30,FALSE)))</f>
        <v/>
      </c>
      <c r="U335" s="1" t="str">
        <f>IF($A335="","",(VLOOKUP($A335,ACOUSTICS_COMBINED!$B$3:$AQ$501,31,FALSE)))</f>
        <v/>
      </c>
      <c r="V335" s="1" t="str">
        <f>IF($A335="","",(VLOOKUP($A335,ACOUSTICS_COMBINED!$B$3:$AQ$501,32,FALSE)))</f>
        <v/>
      </c>
      <c r="W335" s="1" t="str">
        <f>IF($A335="","",(VLOOKUP($A335,ACOUSTICS_COMBINED!$B$3:$AQ$501,33,FALSE)))</f>
        <v/>
      </c>
      <c r="X335" s="1" t="str">
        <f>IF($A335="","",(VLOOKUP($A335,ACOUSTICS_COMBINED!$B$3:$AQ$501,34,FALSE)))</f>
        <v/>
      </c>
      <c r="Y335" s="1" t="str">
        <f>IF($A335="","",(VLOOKUP($A335,ACOUSTICS_COMBINED!$B$3:$AQ$501,35,FALSE)))</f>
        <v/>
      </c>
      <c r="Z335" s="1" t="str">
        <f>IF($A335="","",(VLOOKUP($A335,ACOUSTICS_COMBINED!$B$3:$AQ$501,36,FALSE)))</f>
        <v/>
      </c>
      <c r="AA335" s="1" t="str">
        <f>IF($A335="","",(VLOOKUP($A335,ACOUSTICS_COMBINED!$B$3:$AQ$501,37,FALSE)))</f>
        <v/>
      </c>
      <c r="AB335" s="1" t="str">
        <f>IF($A335="","",(VLOOKUP($A335,ACOUSTICS_COMBINED!$B$3:$AQ$501,38,FALSE)))</f>
        <v/>
      </c>
      <c r="AC335" s="1" t="str">
        <f>IF($A335="","",(VLOOKUP($A335,ACOUSTICS_COMBINED!$B$3:$AQ$501,39,FALSE)))</f>
        <v/>
      </c>
      <c r="AD335" s="1" t="str">
        <f>IF($A335="","",(VLOOKUP($A335,ACOUSTICS_COMBINED!$B$3:$AQ$501,40,FALSE)))</f>
        <v/>
      </c>
      <c r="AE335" s="1" t="str">
        <f>IF($A335="","",(VLOOKUP($A335,ACOUSTICS_COMBINED!$B$3:$AQ$501,41,FALSE)))</f>
        <v/>
      </c>
      <c r="AF335" s="1" t="str">
        <f>IF($A335="","",(VLOOKUP($A335,ACOUSTICS_COMBINED!$B$3:$AQ$501,42,FALSE)))</f>
        <v/>
      </c>
      <c r="AG335" s="27" t="str">
        <f>IF($A335="","",(VLOOKUP($A335,ACOUSTIC_PIVOT_TABLE!$B$4:$AO$500,2,FALSE)))</f>
        <v/>
      </c>
      <c r="AH335" s="27" t="str">
        <f>IF($A335="","",(VLOOKUP($A335,ACOUSTIC_PIVOT_TABLE!$B$4:$AO$500,3,FALSE)))</f>
        <v/>
      </c>
      <c r="AI335" s="27" t="str">
        <f>IF($A335="","",(VLOOKUP($A335,ACOUSTIC_PIVOT_TABLE!$B$4:$AO$500,4,FALSE)))</f>
        <v/>
      </c>
      <c r="AJ335" s="27" t="str">
        <f>IF($A335="","",(VLOOKUP($A335,ACOUSTIC_PIVOT_TABLE!$B$4:$AO$500,5,FALSE)))</f>
        <v/>
      </c>
      <c r="AK335" s="27" t="str">
        <f>IF($A335="","",(VLOOKUP($A335,ACOUSTIC_PIVOT_TABLE!$B$4:$AO$500,6,FALSE)))</f>
        <v/>
      </c>
      <c r="AL335" s="27" t="str">
        <f>IF($A335="","",(VLOOKUP($A335,ACOUSTIC_PIVOT_TABLE!$B$4:$AO$500,7,FALSE)))</f>
        <v/>
      </c>
      <c r="AM335" s="27" t="str">
        <f>IF($A335="","",(VLOOKUP($A335,ACOUSTIC_PIVOT_TABLE!$B$4:$AO$500,8,FALSE)))</f>
        <v/>
      </c>
      <c r="AN335" s="27" t="str">
        <f>IF($A335="","",(VLOOKUP($A335,ACOUSTIC_PIVOT_TABLE!$B$4:$AO$500,9,FALSE)))</f>
        <v/>
      </c>
      <c r="AO335" s="27" t="str">
        <f>IF($A335="","",(VLOOKUP($A335,ACOUSTIC_PIVOT_TABLE!$B$4:$AO$500,10,FALSE)))</f>
        <v/>
      </c>
      <c r="AP335" s="27" t="str">
        <f>IF($A335="","",(VLOOKUP($A335,ACOUSTIC_PIVOT_TABLE!$B$4:$AO$500,11,FALSE)))</f>
        <v/>
      </c>
      <c r="AQ335" s="27" t="str">
        <f>IF($A335="","",(VLOOKUP($A335,ACOUSTIC_PIVOT_TABLE!$B$4:$AO$500,12,FALSE)))</f>
        <v/>
      </c>
      <c r="AR335" s="27" t="str">
        <f>IF($A335="","",(VLOOKUP($A335,ACOUSTIC_PIVOT_TABLE!$B$4:$AO$500,13,FALSE)))</f>
        <v/>
      </c>
      <c r="AS335" s="27" t="str">
        <f>IF($A335="","",(VLOOKUP($A335,ACOUSTIC_PIVOT_TABLE!$B$4:$AO$500,14,FALSE)))</f>
        <v/>
      </c>
      <c r="AT335" s="27" t="str">
        <f>IF($A335="","",(VLOOKUP($A335,ACOUSTIC_PIVOT_TABLE!$B$4:$AO$500,15,FALSE)))</f>
        <v/>
      </c>
      <c r="AU335" s="27" t="str">
        <f>IF($A335="","",(VLOOKUP($A335,ACOUSTIC_PIVOT_TABLE!$B$4:$AO$500,16,FALSE)))</f>
        <v/>
      </c>
      <c r="AV335" s="27" t="str">
        <f>IF($A335="","",(VLOOKUP($A335,ACOUSTIC_PIVOT_TABLE!$B$4:$AO$500,17,FALSE)))</f>
        <v/>
      </c>
      <c r="AW335" s="27" t="str">
        <f>IF($A335="","",(VLOOKUP($A335,ACOUSTIC_PIVOT_TABLE!$B$4:$AO$500,18,FALSE)))</f>
        <v/>
      </c>
      <c r="AX335" s="27" t="str">
        <f>IF($A335="","",(VLOOKUP($A335,ACOUSTIC_PIVOT_TABLE!$B$4:$AO$500,19,FALSE)))</f>
        <v/>
      </c>
      <c r="AY335" s="27" t="str">
        <f>IF($A335="","",(VLOOKUP($A335,ACOUSTIC_PIVOT_TABLE!$B$4:$AO$500,20,FALSE)))</f>
        <v/>
      </c>
      <c r="AZ335" s="27" t="str">
        <f>IF($A335="","",(VLOOKUP($A335,ACOUSTIC_PIVOT_TABLE!$B$4:$AO$500,21,FALSE)))</f>
        <v/>
      </c>
      <c r="BA335" s="27" t="str">
        <f>IF($A335="","",(VLOOKUP($A335,ACOUSTIC_PIVOT_TABLE!$B$4:$AO$500,22,FALSE)))</f>
        <v/>
      </c>
      <c r="BB335" s="27" t="str">
        <f>IF($A335="","",(VLOOKUP($A335,ACOUSTIC_PIVOT_TABLE!$B$4:$AO$500,23,FALSE)))</f>
        <v/>
      </c>
      <c r="BC335" s="27" t="str">
        <f>IF($A335="","",(VLOOKUP($A335,ACOUSTIC_PIVOT_TABLE!$B$4:$AO$500,24,FALSE)))</f>
        <v/>
      </c>
      <c r="BD335" s="27" t="str">
        <f>IF($A335="","",(VLOOKUP($A335,ACOUSTIC_PIVOT_TABLE!$B$4:$AO$500,25,FALSE)))</f>
        <v/>
      </c>
      <c r="BE335" s="27" t="str">
        <f>IF($A335="","",(VLOOKUP($A335,ACOUSTIC_PIVOT_TABLE!$B$4:$AO$500,26,FALSE)))</f>
        <v/>
      </c>
      <c r="BF335" s="27" t="str">
        <f>IF($A335="","",(VLOOKUP($A335,ACOUSTIC_PIVOT_TABLE!$B$4:$AO$500,27,FALSE)))</f>
        <v/>
      </c>
      <c r="BG335" s="27" t="str">
        <f>IF($A335="","",(VLOOKUP($A335,ACOUSTIC_PIVOT_TABLE!$B$4:$AO$500,28,FALSE)))</f>
        <v/>
      </c>
      <c r="BH335" s="27" t="str">
        <f>IF($A335="","",(VLOOKUP($A335,ACOUSTIC_PIVOT_TABLE!$B$4:$AO$500,29,FALSE)))</f>
        <v/>
      </c>
      <c r="BI335" s="27" t="str">
        <f>IF($A335="","",(VLOOKUP($A335,ACOUSTIC_PIVOT_TABLE!$B$4:$AO$500,30,FALSE)))</f>
        <v/>
      </c>
      <c r="BJ335" s="27" t="str">
        <f>IF($A335="","",(VLOOKUP($A335,ACOUSTIC_PIVOT_TABLE!$B$4:$AO$500,31,FALSE)))</f>
        <v/>
      </c>
      <c r="BK335" s="27" t="str">
        <f>IF($A335="","",(VLOOKUP($A335,ACOUSTIC_PIVOT_TABLE!$B$4:$AO$500,32,FALSE)))</f>
        <v/>
      </c>
      <c r="BL335" s="27" t="str">
        <f>IF($A335="","",(VLOOKUP($A335,ACOUSTIC_PIVOT_TABLE!$B$4:$AO$500,33,FALSE)))</f>
        <v/>
      </c>
      <c r="BM335" s="27" t="str">
        <f>IF($A335="","",(VLOOKUP($A335,ACOUSTIC_PIVOT_TABLE!$B$4:$AO$500,34,FALSE)))</f>
        <v/>
      </c>
      <c r="BN335" s="27" t="str">
        <f>IF($A335="","",(VLOOKUP($A335,ACOUSTIC_PIVOT_TABLE!$B$4:$AO$500,35,FALSE)))</f>
        <v/>
      </c>
      <c r="BO335" s="27" t="str">
        <f>IF($A335="","",(VLOOKUP($A335,ACOUSTIC_PIVOT_TABLE!$B$4:$AO$500,36,FALSE)))</f>
        <v/>
      </c>
      <c r="BP335" s="27" t="str">
        <f>IF($A335="","",(VLOOKUP($A335,ACOUSTIC_PIVOT_TABLE!$B$4:$AO$500,37,FALSE)))</f>
        <v/>
      </c>
      <c r="BQ335" s="27" t="str">
        <f>IF($A335="","",(VLOOKUP($A335,ACOUSTIC_PIVOT_TABLE!$B$4:$AO$500,38,FALSE)))</f>
        <v/>
      </c>
      <c r="BR335" s="27" t="str">
        <f>IF($A335="","",(VLOOKUP($A335,ACOUSTIC_PIVOT_TABLE!$B$4:$AO$500,39,FALSE)))</f>
        <v/>
      </c>
      <c r="BS335" s="27" t="str">
        <f>IF($A335="","",(VLOOKUP($A335,ACOUSTIC_PIVOT_TABLE!$B$4:$AO$500,40,FALSE)))</f>
        <v/>
      </c>
    </row>
    <row r="336" spans="1:71" x14ac:dyDescent="0.25">
      <c r="A336" s="1" t="str">
        <f>IF(ACOUSTIC_PIVOT_TABLE!B338 = 0, "",ACOUSTIC_PIVOT_TABLE!B338)</f>
        <v/>
      </c>
      <c r="B336" s="1" t="str">
        <f>IF($A336="","",(VLOOKUP($A336,ACOUSTICS_COMBINED!$B$3:$AQ$501,21,FALSE)))</f>
        <v/>
      </c>
      <c r="C336" s="1" t="str">
        <f>IF($A336="","",(VLOOKUP($A336,ACOUSTICS_COMBINED!$B$3:$AQ$501,22,FALSE)))</f>
        <v/>
      </c>
      <c r="D336" s="1" t="str">
        <f>IF($A336="","",(VLOOKUP($A336,ACOUSTICS_COMBINED!$B$3:$AQ$501,12,FALSE)))</f>
        <v/>
      </c>
      <c r="E336" s="1" t="str">
        <f>IF($A336="","",(VLOOKUP($A336,ACOUSTICS_COMBINED!$B$3:$AQ$501,13,FALSE)))</f>
        <v/>
      </c>
      <c r="F336" s="1" t="str">
        <f>IF($A336="","",(VLOOKUP($A336,ACOUSTICS_COMBINED!$B$3:$AQ$501,14,FALSE)))</f>
        <v/>
      </c>
      <c r="G336" s="1" t="str">
        <f>IF($A336="","",(VLOOKUP($A336,ACOUSTICS_COMBINED!$B$3:$AQ$501,23,FALSE)))</f>
        <v/>
      </c>
      <c r="H336" s="1" t="str">
        <f>IF($A336="","",(VLOOKUP($A336,ACOUSTICS_COMBINED!$B$3:$AQ$501,24,FALSE)))</f>
        <v/>
      </c>
      <c r="I336" s="1" t="str">
        <f>IF($A336="","",(VLOOKUP($A336,ACOUSTICS_COMBINED!$B$3:$AQ$501,15,FALSE)))</f>
        <v/>
      </c>
      <c r="J336" s="1" t="str">
        <f>IF($A336="","",(VLOOKUP($A336,ACOUSTICS_COMBINED!$B$3:$AQ$501,16,FALSE)))</f>
        <v/>
      </c>
      <c r="K336" s="1" t="str">
        <f>IF($A336="","",(VLOOKUP($A336,ACOUSTICS_COMBINED!$B$3:$AQ$501,17,FALSE)))</f>
        <v/>
      </c>
      <c r="L336" s="1" t="str">
        <f>IF($A336="","",(VLOOKUP($A336,ACOUSTICS_COMBINED!$B$3:$AQ$501,18,FALSE)))</f>
        <v/>
      </c>
      <c r="M336" s="1" t="str">
        <f>IF($A336="","",(VLOOKUP($A336,ACOUSTICS_COMBINED!$B$3:$AQ$501,25,FALSE)))</f>
        <v/>
      </c>
      <c r="N336" s="16" t="str">
        <f>IF($A336="","",(VLOOKUP($A336,ACOUSTICS_COMBINED!$B$3:$AQ$501,19,FALSE)))</f>
        <v/>
      </c>
      <c r="O336" s="16" t="str">
        <f>IF($A336="","",(VLOOKUP($A336,ACOUSTICS_COMBINED!$B$3:$AQ$501,20,FALSE)))</f>
        <v/>
      </c>
      <c r="P336" s="1" t="str">
        <f>IF($A336="","",(VLOOKUP($A336,ACOUSTICS_COMBINED!$B$3:$AQ$501,26,FALSE)))</f>
        <v/>
      </c>
      <c r="Q336" s="1" t="str">
        <f>IF($A336="","",(VLOOKUP($A336,ACOUSTICS_COMBINED!$B$3:$AQ$501,27,FALSE)))</f>
        <v/>
      </c>
      <c r="R336" s="1" t="str">
        <f>IF($A336="","",(VLOOKUP($A336,ACOUSTICS_COMBINED!$B$3:$AQ$501,28,FALSE)))</f>
        <v/>
      </c>
      <c r="S336" s="1" t="str">
        <f>IF($A336="","",(VLOOKUP($A336,ACOUSTICS_COMBINED!$B$3:$AQ$501,29,FALSE)))</f>
        <v/>
      </c>
      <c r="T336" s="1" t="str">
        <f>IF($A336="","",(VLOOKUP($A336,ACOUSTICS_COMBINED!$B$3:$AQ$501,30,FALSE)))</f>
        <v/>
      </c>
      <c r="U336" s="1" t="str">
        <f>IF($A336="","",(VLOOKUP($A336,ACOUSTICS_COMBINED!$B$3:$AQ$501,31,FALSE)))</f>
        <v/>
      </c>
      <c r="V336" s="1" t="str">
        <f>IF($A336="","",(VLOOKUP($A336,ACOUSTICS_COMBINED!$B$3:$AQ$501,32,FALSE)))</f>
        <v/>
      </c>
      <c r="W336" s="1" t="str">
        <f>IF($A336="","",(VLOOKUP($A336,ACOUSTICS_COMBINED!$B$3:$AQ$501,33,FALSE)))</f>
        <v/>
      </c>
      <c r="X336" s="1" t="str">
        <f>IF($A336="","",(VLOOKUP($A336,ACOUSTICS_COMBINED!$B$3:$AQ$501,34,FALSE)))</f>
        <v/>
      </c>
      <c r="Y336" s="1" t="str">
        <f>IF($A336="","",(VLOOKUP($A336,ACOUSTICS_COMBINED!$B$3:$AQ$501,35,FALSE)))</f>
        <v/>
      </c>
      <c r="Z336" s="1" t="str">
        <f>IF($A336="","",(VLOOKUP($A336,ACOUSTICS_COMBINED!$B$3:$AQ$501,36,FALSE)))</f>
        <v/>
      </c>
      <c r="AA336" s="1" t="str">
        <f>IF($A336="","",(VLOOKUP($A336,ACOUSTICS_COMBINED!$B$3:$AQ$501,37,FALSE)))</f>
        <v/>
      </c>
      <c r="AB336" s="1" t="str">
        <f>IF($A336="","",(VLOOKUP($A336,ACOUSTICS_COMBINED!$B$3:$AQ$501,38,FALSE)))</f>
        <v/>
      </c>
      <c r="AC336" s="1" t="str">
        <f>IF($A336="","",(VLOOKUP($A336,ACOUSTICS_COMBINED!$B$3:$AQ$501,39,FALSE)))</f>
        <v/>
      </c>
      <c r="AD336" s="1" t="str">
        <f>IF($A336="","",(VLOOKUP($A336,ACOUSTICS_COMBINED!$B$3:$AQ$501,40,FALSE)))</f>
        <v/>
      </c>
      <c r="AE336" s="1" t="str">
        <f>IF($A336="","",(VLOOKUP($A336,ACOUSTICS_COMBINED!$B$3:$AQ$501,41,FALSE)))</f>
        <v/>
      </c>
      <c r="AF336" s="1" t="str">
        <f>IF($A336="","",(VLOOKUP($A336,ACOUSTICS_COMBINED!$B$3:$AQ$501,42,FALSE)))</f>
        <v/>
      </c>
      <c r="AG336" s="27" t="str">
        <f>IF($A336="","",(VLOOKUP($A336,ACOUSTIC_PIVOT_TABLE!$B$4:$AO$500,2,FALSE)))</f>
        <v/>
      </c>
      <c r="AH336" s="27" t="str">
        <f>IF($A336="","",(VLOOKUP($A336,ACOUSTIC_PIVOT_TABLE!$B$4:$AO$500,3,FALSE)))</f>
        <v/>
      </c>
      <c r="AI336" s="27" t="str">
        <f>IF($A336="","",(VLOOKUP($A336,ACOUSTIC_PIVOT_TABLE!$B$4:$AO$500,4,FALSE)))</f>
        <v/>
      </c>
      <c r="AJ336" s="27" t="str">
        <f>IF($A336="","",(VLOOKUP($A336,ACOUSTIC_PIVOT_TABLE!$B$4:$AO$500,5,FALSE)))</f>
        <v/>
      </c>
      <c r="AK336" s="27" t="str">
        <f>IF($A336="","",(VLOOKUP($A336,ACOUSTIC_PIVOT_TABLE!$B$4:$AO$500,6,FALSE)))</f>
        <v/>
      </c>
      <c r="AL336" s="27" t="str">
        <f>IF($A336="","",(VLOOKUP($A336,ACOUSTIC_PIVOT_TABLE!$B$4:$AO$500,7,FALSE)))</f>
        <v/>
      </c>
      <c r="AM336" s="27" t="str">
        <f>IF($A336="","",(VLOOKUP($A336,ACOUSTIC_PIVOT_TABLE!$B$4:$AO$500,8,FALSE)))</f>
        <v/>
      </c>
      <c r="AN336" s="27" t="str">
        <f>IF($A336="","",(VLOOKUP($A336,ACOUSTIC_PIVOT_TABLE!$B$4:$AO$500,9,FALSE)))</f>
        <v/>
      </c>
      <c r="AO336" s="27" t="str">
        <f>IF($A336="","",(VLOOKUP($A336,ACOUSTIC_PIVOT_TABLE!$B$4:$AO$500,10,FALSE)))</f>
        <v/>
      </c>
      <c r="AP336" s="27" t="str">
        <f>IF($A336="","",(VLOOKUP($A336,ACOUSTIC_PIVOT_TABLE!$B$4:$AO$500,11,FALSE)))</f>
        <v/>
      </c>
      <c r="AQ336" s="27" t="str">
        <f>IF($A336="","",(VLOOKUP($A336,ACOUSTIC_PIVOT_TABLE!$B$4:$AO$500,12,FALSE)))</f>
        <v/>
      </c>
      <c r="AR336" s="27" t="str">
        <f>IF($A336="","",(VLOOKUP($A336,ACOUSTIC_PIVOT_TABLE!$B$4:$AO$500,13,FALSE)))</f>
        <v/>
      </c>
      <c r="AS336" s="27" t="str">
        <f>IF($A336="","",(VLOOKUP($A336,ACOUSTIC_PIVOT_TABLE!$B$4:$AO$500,14,FALSE)))</f>
        <v/>
      </c>
      <c r="AT336" s="27" t="str">
        <f>IF($A336="","",(VLOOKUP($A336,ACOUSTIC_PIVOT_TABLE!$B$4:$AO$500,15,FALSE)))</f>
        <v/>
      </c>
      <c r="AU336" s="27" t="str">
        <f>IF($A336="","",(VLOOKUP($A336,ACOUSTIC_PIVOT_TABLE!$B$4:$AO$500,16,FALSE)))</f>
        <v/>
      </c>
      <c r="AV336" s="27" t="str">
        <f>IF($A336="","",(VLOOKUP($A336,ACOUSTIC_PIVOT_TABLE!$B$4:$AO$500,17,FALSE)))</f>
        <v/>
      </c>
      <c r="AW336" s="27" t="str">
        <f>IF($A336="","",(VLOOKUP($A336,ACOUSTIC_PIVOT_TABLE!$B$4:$AO$500,18,FALSE)))</f>
        <v/>
      </c>
      <c r="AX336" s="27" t="str">
        <f>IF($A336="","",(VLOOKUP($A336,ACOUSTIC_PIVOT_TABLE!$B$4:$AO$500,19,FALSE)))</f>
        <v/>
      </c>
      <c r="AY336" s="27" t="str">
        <f>IF($A336="","",(VLOOKUP($A336,ACOUSTIC_PIVOT_TABLE!$B$4:$AO$500,20,FALSE)))</f>
        <v/>
      </c>
      <c r="AZ336" s="27" t="str">
        <f>IF($A336="","",(VLOOKUP($A336,ACOUSTIC_PIVOT_TABLE!$B$4:$AO$500,21,FALSE)))</f>
        <v/>
      </c>
      <c r="BA336" s="27" t="str">
        <f>IF($A336="","",(VLOOKUP($A336,ACOUSTIC_PIVOT_TABLE!$B$4:$AO$500,22,FALSE)))</f>
        <v/>
      </c>
      <c r="BB336" s="27" t="str">
        <f>IF($A336="","",(VLOOKUP($A336,ACOUSTIC_PIVOT_TABLE!$B$4:$AO$500,23,FALSE)))</f>
        <v/>
      </c>
      <c r="BC336" s="27" t="str">
        <f>IF($A336="","",(VLOOKUP($A336,ACOUSTIC_PIVOT_TABLE!$B$4:$AO$500,24,FALSE)))</f>
        <v/>
      </c>
      <c r="BD336" s="27" t="str">
        <f>IF($A336="","",(VLOOKUP($A336,ACOUSTIC_PIVOT_TABLE!$B$4:$AO$500,25,FALSE)))</f>
        <v/>
      </c>
      <c r="BE336" s="27" t="str">
        <f>IF($A336="","",(VLOOKUP($A336,ACOUSTIC_PIVOT_TABLE!$B$4:$AO$500,26,FALSE)))</f>
        <v/>
      </c>
      <c r="BF336" s="27" t="str">
        <f>IF($A336="","",(VLOOKUP($A336,ACOUSTIC_PIVOT_TABLE!$B$4:$AO$500,27,FALSE)))</f>
        <v/>
      </c>
      <c r="BG336" s="27" t="str">
        <f>IF($A336="","",(VLOOKUP($A336,ACOUSTIC_PIVOT_TABLE!$B$4:$AO$500,28,FALSE)))</f>
        <v/>
      </c>
      <c r="BH336" s="27" t="str">
        <f>IF($A336="","",(VLOOKUP($A336,ACOUSTIC_PIVOT_TABLE!$B$4:$AO$500,29,FALSE)))</f>
        <v/>
      </c>
      <c r="BI336" s="27" t="str">
        <f>IF($A336="","",(VLOOKUP($A336,ACOUSTIC_PIVOT_TABLE!$B$4:$AO$500,30,FALSE)))</f>
        <v/>
      </c>
      <c r="BJ336" s="27" t="str">
        <f>IF($A336="","",(VLOOKUP($A336,ACOUSTIC_PIVOT_TABLE!$B$4:$AO$500,31,FALSE)))</f>
        <v/>
      </c>
      <c r="BK336" s="27" t="str">
        <f>IF($A336="","",(VLOOKUP($A336,ACOUSTIC_PIVOT_TABLE!$B$4:$AO$500,32,FALSE)))</f>
        <v/>
      </c>
      <c r="BL336" s="27" t="str">
        <f>IF($A336="","",(VLOOKUP($A336,ACOUSTIC_PIVOT_TABLE!$B$4:$AO$500,33,FALSE)))</f>
        <v/>
      </c>
      <c r="BM336" s="27" t="str">
        <f>IF($A336="","",(VLOOKUP($A336,ACOUSTIC_PIVOT_TABLE!$B$4:$AO$500,34,FALSE)))</f>
        <v/>
      </c>
      <c r="BN336" s="27" t="str">
        <f>IF($A336="","",(VLOOKUP($A336,ACOUSTIC_PIVOT_TABLE!$B$4:$AO$500,35,FALSE)))</f>
        <v/>
      </c>
      <c r="BO336" s="27" t="str">
        <f>IF($A336="","",(VLOOKUP($A336,ACOUSTIC_PIVOT_TABLE!$B$4:$AO$500,36,FALSE)))</f>
        <v/>
      </c>
      <c r="BP336" s="27" t="str">
        <f>IF($A336="","",(VLOOKUP($A336,ACOUSTIC_PIVOT_TABLE!$B$4:$AO$500,37,FALSE)))</f>
        <v/>
      </c>
      <c r="BQ336" s="27" t="str">
        <f>IF($A336="","",(VLOOKUP($A336,ACOUSTIC_PIVOT_TABLE!$B$4:$AO$500,38,FALSE)))</f>
        <v/>
      </c>
      <c r="BR336" s="27" t="str">
        <f>IF($A336="","",(VLOOKUP($A336,ACOUSTIC_PIVOT_TABLE!$B$4:$AO$500,39,FALSE)))</f>
        <v/>
      </c>
      <c r="BS336" s="27" t="str">
        <f>IF($A336="","",(VLOOKUP($A336,ACOUSTIC_PIVOT_TABLE!$B$4:$AO$500,40,FALSE)))</f>
        <v/>
      </c>
    </row>
    <row r="337" spans="1:71" x14ac:dyDescent="0.25">
      <c r="A337" s="1" t="str">
        <f>IF(ACOUSTIC_PIVOT_TABLE!B339 = 0, "",ACOUSTIC_PIVOT_TABLE!B339)</f>
        <v/>
      </c>
      <c r="B337" s="1" t="str">
        <f>IF($A337="","",(VLOOKUP($A337,ACOUSTICS_COMBINED!$B$3:$AQ$501,21,FALSE)))</f>
        <v/>
      </c>
      <c r="C337" s="1" t="str">
        <f>IF($A337="","",(VLOOKUP($A337,ACOUSTICS_COMBINED!$B$3:$AQ$501,22,FALSE)))</f>
        <v/>
      </c>
      <c r="D337" s="1" t="str">
        <f>IF($A337="","",(VLOOKUP($A337,ACOUSTICS_COMBINED!$B$3:$AQ$501,12,FALSE)))</f>
        <v/>
      </c>
      <c r="E337" s="1" t="str">
        <f>IF($A337="","",(VLOOKUP($A337,ACOUSTICS_COMBINED!$B$3:$AQ$501,13,FALSE)))</f>
        <v/>
      </c>
      <c r="F337" s="1" t="str">
        <f>IF($A337="","",(VLOOKUP($A337,ACOUSTICS_COMBINED!$B$3:$AQ$501,14,FALSE)))</f>
        <v/>
      </c>
      <c r="G337" s="1" t="str">
        <f>IF($A337="","",(VLOOKUP($A337,ACOUSTICS_COMBINED!$B$3:$AQ$501,23,FALSE)))</f>
        <v/>
      </c>
      <c r="H337" s="1" t="str">
        <f>IF($A337="","",(VLOOKUP($A337,ACOUSTICS_COMBINED!$B$3:$AQ$501,24,FALSE)))</f>
        <v/>
      </c>
      <c r="I337" s="1" t="str">
        <f>IF($A337="","",(VLOOKUP($A337,ACOUSTICS_COMBINED!$B$3:$AQ$501,15,FALSE)))</f>
        <v/>
      </c>
      <c r="J337" s="1" t="str">
        <f>IF($A337="","",(VLOOKUP($A337,ACOUSTICS_COMBINED!$B$3:$AQ$501,16,FALSE)))</f>
        <v/>
      </c>
      <c r="K337" s="1" t="str">
        <f>IF($A337="","",(VLOOKUP($A337,ACOUSTICS_COMBINED!$B$3:$AQ$501,17,FALSE)))</f>
        <v/>
      </c>
      <c r="L337" s="1" t="str">
        <f>IF($A337="","",(VLOOKUP($A337,ACOUSTICS_COMBINED!$B$3:$AQ$501,18,FALSE)))</f>
        <v/>
      </c>
      <c r="M337" s="1" t="str">
        <f>IF($A337="","",(VLOOKUP($A337,ACOUSTICS_COMBINED!$B$3:$AQ$501,25,FALSE)))</f>
        <v/>
      </c>
      <c r="N337" s="16" t="str">
        <f>IF($A337="","",(VLOOKUP($A337,ACOUSTICS_COMBINED!$B$3:$AQ$501,19,FALSE)))</f>
        <v/>
      </c>
      <c r="O337" s="16" t="str">
        <f>IF($A337="","",(VLOOKUP($A337,ACOUSTICS_COMBINED!$B$3:$AQ$501,20,FALSE)))</f>
        <v/>
      </c>
      <c r="P337" s="1" t="str">
        <f>IF($A337="","",(VLOOKUP($A337,ACOUSTICS_COMBINED!$B$3:$AQ$501,26,FALSE)))</f>
        <v/>
      </c>
      <c r="Q337" s="1" t="str">
        <f>IF($A337="","",(VLOOKUP($A337,ACOUSTICS_COMBINED!$B$3:$AQ$501,27,FALSE)))</f>
        <v/>
      </c>
      <c r="R337" s="1" t="str">
        <f>IF($A337="","",(VLOOKUP($A337,ACOUSTICS_COMBINED!$B$3:$AQ$501,28,FALSE)))</f>
        <v/>
      </c>
      <c r="S337" s="1" t="str">
        <f>IF($A337="","",(VLOOKUP($A337,ACOUSTICS_COMBINED!$B$3:$AQ$501,29,FALSE)))</f>
        <v/>
      </c>
      <c r="T337" s="1" t="str">
        <f>IF($A337="","",(VLOOKUP($A337,ACOUSTICS_COMBINED!$B$3:$AQ$501,30,FALSE)))</f>
        <v/>
      </c>
      <c r="U337" s="1" t="str">
        <f>IF($A337="","",(VLOOKUP($A337,ACOUSTICS_COMBINED!$B$3:$AQ$501,31,FALSE)))</f>
        <v/>
      </c>
      <c r="V337" s="1" t="str">
        <f>IF($A337="","",(VLOOKUP($A337,ACOUSTICS_COMBINED!$B$3:$AQ$501,32,FALSE)))</f>
        <v/>
      </c>
      <c r="W337" s="1" t="str">
        <f>IF($A337="","",(VLOOKUP($A337,ACOUSTICS_COMBINED!$B$3:$AQ$501,33,FALSE)))</f>
        <v/>
      </c>
      <c r="X337" s="1" t="str">
        <f>IF($A337="","",(VLOOKUP($A337,ACOUSTICS_COMBINED!$B$3:$AQ$501,34,FALSE)))</f>
        <v/>
      </c>
      <c r="Y337" s="1" t="str">
        <f>IF($A337="","",(VLOOKUP($A337,ACOUSTICS_COMBINED!$B$3:$AQ$501,35,FALSE)))</f>
        <v/>
      </c>
      <c r="Z337" s="1" t="str">
        <f>IF($A337="","",(VLOOKUP($A337,ACOUSTICS_COMBINED!$B$3:$AQ$501,36,FALSE)))</f>
        <v/>
      </c>
      <c r="AA337" s="1" t="str">
        <f>IF($A337="","",(VLOOKUP($A337,ACOUSTICS_COMBINED!$B$3:$AQ$501,37,FALSE)))</f>
        <v/>
      </c>
      <c r="AB337" s="1" t="str">
        <f>IF($A337="","",(VLOOKUP($A337,ACOUSTICS_COMBINED!$B$3:$AQ$501,38,FALSE)))</f>
        <v/>
      </c>
      <c r="AC337" s="1" t="str">
        <f>IF($A337="","",(VLOOKUP($A337,ACOUSTICS_COMBINED!$B$3:$AQ$501,39,FALSE)))</f>
        <v/>
      </c>
      <c r="AD337" s="1" t="str">
        <f>IF($A337="","",(VLOOKUP($A337,ACOUSTICS_COMBINED!$B$3:$AQ$501,40,FALSE)))</f>
        <v/>
      </c>
      <c r="AE337" s="1" t="str">
        <f>IF($A337="","",(VLOOKUP($A337,ACOUSTICS_COMBINED!$B$3:$AQ$501,41,FALSE)))</f>
        <v/>
      </c>
      <c r="AF337" s="1" t="str">
        <f>IF($A337="","",(VLOOKUP($A337,ACOUSTICS_COMBINED!$B$3:$AQ$501,42,FALSE)))</f>
        <v/>
      </c>
      <c r="AG337" s="27" t="str">
        <f>IF($A337="","",(VLOOKUP($A337,ACOUSTIC_PIVOT_TABLE!$B$4:$AO$500,2,FALSE)))</f>
        <v/>
      </c>
      <c r="AH337" s="27" t="str">
        <f>IF($A337="","",(VLOOKUP($A337,ACOUSTIC_PIVOT_TABLE!$B$4:$AO$500,3,FALSE)))</f>
        <v/>
      </c>
      <c r="AI337" s="27" t="str">
        <f>IF($A337="","",(VLOOKUP($A337,ACOUSTIC_PIVOT_TABLE!$B$4:$AO$500,4,FALSE)))</f>
        <v/>
      </c>
      <c r="AJ337" s="27" t="str">
        <f>IF($A337="","",(VLOOKUP($A337,ACOUSTIC_PIVOT_TABLE!$B$4:$AO$500,5,FALSE)))</f>
        <v/>
      </c>
      <c r="AK337" s="27" t="str">
        <f>IF($A337="","",(VLOOKUP($A337,ACOUSTIC_PIVOT_TABLE!$B$4:$AO$500,6,FALSE)))</f>
        <v/>
      </c>
      <c r="AL337" s="27" t="str">
        <f>IF($A337="","",(VLOOKUP($A337,ACOUSTIC_PIVOT_TABLE!$B$4:$AO$500,7,FALSE)))</f>
        <v/>
      </c>
      <c r="AM337" s="27" t="str">
        <f>IF($A337="","",(VLOOKUP($A337,ACOUSTIC_PIVOT_TABLE!$B$4:$AO$500,8,FALSE)))</f>
        <v/>
      </c>
      <c r="AN337" s="27" t="str">
        <f>IF($A337="","",(VLOOKUP($A337,ACOUSTIC_PIVOT_TABLE!$B$4:$AO$500,9,FALSE)))</f>
        <v/>
      </c>
      <c r="AO337" s="27" t="str">
        <f>IF($A337="","",(VLOOKUP($A337,ACOUSTIC_PIVOT_TABLE!$B$4:$AO$500,10,FALSE)))</f>
        <v/>
      </c>
      <c r="AP337" s="27" t="str">
        <f>IF($A337="","",(VLOOKUP($A337,ACOUSTIC_PIVOT_TABLE!$B$4:$AO$500,11,FALSE)))</f>
        <v/>
      </c>
      <c r="AQ337" s="27" t="str">
        <f>IF($A337="","",(VLOOKUP($A337,ACOUSTIC_PIVOT_TABLE!$B$4:$AO$500,12,FALSE)))</f>
        <v/>
      </c>
      <c r="AR337" s="27" t="str">
        <f>IF($A337="","",(VLOOKUP($A337,ACOUSTIC_PIVOT_TABLE!$B$4:$AO$500,13,FALSE)))</f>
        <v/>
      </c>
      <c r="AS337" s="27" t="str">
        <f>IF($A337="","",(VLOOKUP($A337,ACOUSTIC_PIVOT_TABLE!$B$4:$AO$500,14,FALSE)))</f>
        <v/>
      </c>
      <c r="AT337" s="27" t="str">
        <f>IF($A337="","",(VLOOKUP($A337,ACOUSTIC_PIVOT_TABLE!$B$4:$AO$500,15,FALSE)))</f>
        <v/>
      </c>
      <c r="AU337" s="27" t="str">
        <f>IF($A337="","",(VLOOKUP($A337,ACOUSTIC_PIVOT_TABLE!$B$4:$AO$500,16,FALSE)))</f>
        <v/>
      </c>
      <c r="AV337" s="27" t="str">
        <f>IF($A337="","",(VLOOKUP($A337,ACOUSTIC_PIVOT_TABLE!$B$4:$AO$500,17,FALSE)))</f>
        <v/>
      </c>
      <c r="AW337" s="27" t="str">
        <f>IF($A337="","",(VLOOKUP($A337,ACOUSTIC_PIVOT_TABLE!$B$4:$AO$500,18,FALSE)))</f>
        <v/>
      </c>
      <c r="AX337" s="27" t="str">
        <f>IF($A337="","",(VLOOKUP($A337,ACOUSTIC_PIVOT_TABLE!$B$4:$AO$500,19,FALSE)))</f>
        <v/>
      </c>
      <c r="AY337" s="27" t="str">
        <f>IF($A337="","",(VLOOKUP($A337,ACOUSTIC_PIVOT_TABLE!$B$4:$AO$500,20,FALSE)))</f>
        <v/>
      </c>
      <c r="AZ337" s="27" t="str">
        <f>IF($A337="","",(VLOOKUP($A337,ACOUSTIC_PIVOT_TABLE!$B$4:$AO$500,21,FALSE)))</f>
        <v/>
      </c>
      <c r="BA337" s="27" t="str">
        <f>IF($A337="","",(VLOOKUP($A337,ACOUSTIC_PIVOT_TABLE!$B$4:$AO$500,22,FALSE)))</f>
        <v/>
      </c>
      <c r="BB337" s="27" t="str">
        <f>IF($A337="","",(VLOOKUP($A337,ACOUSTIC_PIVOT_TABLE!$B$4:$AO$500,23,FALSE)))</f>
        <v/>
      </c>
      <c r="BC337" s="27" t="str">
        <f>IF($A337="","",(VLOOKUP($A337,ACOUSTIC_PIVOT_TABLE!$B$4:$AO$500,24,FALSE)))</f>
        <v/>
      </c>
      <c r="BD337" s="27" t="str">
        <f>IF($A337="","",(VLOOKUP($A337,ACOUSTIC_PIVOT_TABLE!$B$4:$AO$500,25,FALSE)))</f>
        <v/>
      </c>
      <c r="BE337" s="27" t="str">
        <f>IF($A337="","",(VLOOKUP($A337,ACOUSTIC_PIVOT_TABLE!$B$4:$AO$500,26,FALSE)))</f>
        <v/>
      </c>
      <c r="BF337" s="27" t="str">
        <f>IF($A337="","",(VLOOKUP($A337,ACOUSTIC_PIVOT_TABLE!$B$4:$AO$500,27,FALSE)))</f>
        <v/>
      </c>
      <c r="BG337" s="27" t="str">
        <f>IF($A337="","",(VLOOKUP($A337,ACOUSTIC_PIVOT_TABLE!$B$4:$AO$500,28,FALSE)))</f>
        <v/>
      </c>
      <c r="BH337" s="27" t="str">
        <f>IF($A337="","",(VLOOKUP($A337,ACOUSTIC_PIVOT_TABLE!$B$4:$AO$500,29,FALSE)))</f>
        <v/>
      </c>
      <c r="BI337" s="27" t="str">
        <f>IF($A337="","",(VLOOKUP($A337,ACOUSTIC_PIVOT_TABLE!$B$4:$AO$500,30,FALSE)))</f>
        <v/>
      </c>
      <c r="BJ337" s="27" t="str">
        <f>IF($A337="","",(VLOOKUP($A337,ACOUSTIC_PIVOT_TABLE!$B$4:$AO$500,31,FALSE)))</f>
        <v/>
      </c>
      <c r="BK337" s="27" t="str">
        <f>IF($A337="","",(VLOOKUP($A337,ACOUSTIC_PIVOT_TABLE!$B$4:$AO$500,32,FALSE)))</f>
        <v/>
      </c>
      <c r="BL337" s="27" t="str">
        <f>IF($A337="","",(VLOOKUP($A337,ACOUSTIC_PIVOT_TABLE!$B$4:$AO$500,33,FALSE)))</f>
        <v/>
      </c>
      <c r="BM337" s="27" t="str">
        <f>IF($A337="","",(VLOOKUP($A337,ACOUSTIC_PIVOT_TABLE!$B$4:$AO$500,34,FALSE)))</f>
        <v/>
      </c>
      <c r="BN337" s="27" t="str">
        <f>IF($A337="","",(VLOOKUP($A337,ACOUSTIC_PIVOT_TABLE!$B$4:$AO$500,35,FALSE)))</f>
        <v/>
      </c>
      <c r="BO337" s="27" t="str">
        <f>IF($A337="","",(VLOOKUP($A337,ACOUSTIC_PIVOT_TABLE!$B$4:$AO$500,36,FALSE)))</f>
        <v/>
      </c>
      <c r="BP337" s="27" t="str">
        <f>IF($A337="","",(VLOOKUP($A337,ACOUSTIC_PIVOT_TABLE!$B$4:$AO$500,37,FALSE)))</f>
        <v/>
      </c>
      <c r="BQ337" s="27" t="str">
        <f>IF($A337="","",(VLOOKUP($A337,ACOUSTIC_PIVOT_TABLE!$B$4:$AO$500,38,FALSE)))</f>
        <v/>
      </c>
      <c r="BR337" s="27" t="str">
        <f>IF($A337="","",(VLOOKUP($A337,ACOUSTIC_PIVOT_TABLE!$B$4:$AO$500,39,FALSE)))</f>
        <v/>
      </c>
      <c r="BS337" s="27" t="str">
        <f>IF($A337="","",(VLOOKUP($A337,ACOUSTIC_PIVOT_TABLE!$B$4:$AO$500,40,FALSE)))</f>
        <v/>
      </c>
    </row>
    <row r="338" spans="1:71" x14ac:dyDescent="0.25">
      <c r="A338" s="1" t="str">
        <f>IF(ACOUSTIC_PIVOT_TABLE!B340 = 0, "",ACOUSTIC_PIVOT_TABLE!B340)</f>
        <v/>
      </c>
      <c r="B338" s="1" t="str">
        <f>IF($A338="","",(VLOOKUP($A338,ACOUSTICS_COMBINED!$B$3:$AQ$501,21,FALSE)))</f>
        <v/>
      </c>
      <c r="C338" s="1" t="str">
        <f>IF($A338="","",(VLOOKUP($A338,ACOUSTICS_COMBINED!$B$3:$AQ$501,22,FALSE)))</f>
        <v/>
      </c>
      <c r="D338" s="1" t="str">
        <f>IF($A338="","",(VLOOKUP($A338,ACOUSTICS_COMBINED!$B$3:$AQ$501,12,FALSE)))</f>
        <v/>
      </c>
      <c r="E338" s="1" t="str">
        <f>IF($A338="","",(VLOOKUP($A338,ACOUSTICS_COMBINED!$B$3:$AQ$501,13,FALSE)))</f>
        <v/>
      </c>
      <c r="F338" s="1" t="str">
        <f>IF($A338="","",(VLOOKUP($A338,ACOUSTICS_COMBINED!$B$3:$AQ$501,14,FALSE)))</f>
        <v/>
      </c>
      <c r="G338" s="1" t="str">
        <f>IF($A338="","",(VLOOKUP($A338,ACOUSTICS_COMBINED!$B$3:$AQ$501,23,FALSE)))</f>
        <v/>
      </c>
      <c r="H338" s="1" t="str">
        <f>IF($A338="","",(VLOOKUP($A338,ACOUSTICS_COMBINED!$B$3:$AQ$501,24,FALSE)))</f>
        <v/>
      </c>
      <c r="I338" s="1" t="str">
        <f>IF($A338="","",(VLOOKUP($A338,ACOUSTICS_COMBINED!$B$3:$AQ$501,15,FALSE)))</f>
        <v/>
      </c>
      <c r="J338" s="1" t="str">
        <f>IF($A338="","",(VLOOKUP($A338,ACOUSTICS_COMBINED!$B$3:$AQ$501,16,FALSE)))</f>
        <v/>
      </c>
      <c r="K338" s="1" t="str">
        <f>IF($A338="","",(VLOOKUP($A338,ACOUSTICS_COMBINED!$B$3:$AQ$501,17,FALSE)))</f>
        <v/>
      </c>
      <c r="L338" s="1" t="str">
        <f>IF($A338="","",(VLOOKUP($A338,ACOUSTICS_COMBINED!$B$3:$AQ$501,18,FALSE)))</f>
        <v/>
      </c>
      <c r="M338" s="1" t="str">
        <f>IF($A338="","",(VLOOKUP($A338,ACOUSTICS_COMBINED!$B$3:$AQ$501,25,FALSE)))</f>
        <v/>
      </c>
      <c r="N338" s="16" t="str">
        <f>IF($A338="","",(VLOOKUP($A338,ACOUSTICS_COMBINED!$B$3:$AQ$501,19,FALSE)))</f>
        <v/>
      </c>
      <c r="O338" s="16" t="str">
        <f>IF($A338="","",(VLOOKUP($A338,ACOUSTICS_COMBINED!$B$3:$AQ$501,20,FALSE)))</f>
        <v/>
      </c>
      <c r="P338" s="1" t="str">
        <f>IF($A338="","",(VLOOKUP($A338,ACOUSTICS_COMBINED!$B$3:$AQ$501,26,FALSE)))</f>
        <v/>
      </c>
      <c r="Q338" s="1" t="str">
        <f>IF($A338="","",(VLOOKUP($A338,ACOUSTICS_COMBINED!$B$3:$AQ$501,27,FALSE)))</f>
        <v/>
      </c>
      <c r="R338" s="1" t="str">
        <f>IF($A338="","",(VLOOKUP($A338,ACOUSTICS_COMBINED!$B$3:$AQ$501,28,FALSE)))</f>
        <v/>
      </c>
      <c r="S338" s="1" t="str">
        <f>IF($A338="","",(VLOOKUP($A338,ACOUSTICS_COMBINED!$B$3:$AQ$501,29,FALSE)))</f>
        <v/>
      </c>
      <c r="T338" s="1" t="str">
        <f>IF($A338="","",(VLOOKUP($A338,ACOUSTICS_COMBINED!$B$3:$AQ$501,30,FALSE)))</f>
        <v/>
      </c>
      <c r="U338" s="1" t="str">
        <f>IF($A338="","",(VLOOKUP($A338,ACOUSTICS_COMBINED!$B$3:$AQ$501,31,FALSE)))</f>
        <v/>
      </c>
      <c r="V338" s="1" t="str">
        <f>IF($A338="","",(VLOOKUP($A338,ACOUSTICS_COMBINED!$B$3:$AQ$501,32,FALSE)))</f>
        <v/>
      </c>
      <c r="W338" s="1" t="str">
        <f>IF($A338="","",(VLOOKUP($A338,ACOUSTICS_COMBINED!$B$3:$AQ$501,33,FALSE)))</f>
        <v/>
      </c>
      <c r="X338" s="1" t="str">
        <f>IF($A338="","",(VLOOKUP($A338,ACOUSTICS_COMBINED!$B$3:$AQ$501,34,FALSE)))</f>
        <v/>
      </c>
      <c r="Y338" s="1" t="str">
        <f>IF($A338="","",(VLOOKUP($A338,ACOUSTICS_COMBINED!$B$3:$AQ$501,35,FALSE)))</f>
        <v/>
      </c>
      <c r="Z338" s="1" t="str">
        <f>IF($A338="","",(VLOOKUP($A338,ACOUSTICS_COMBINED!$B$3:$AQ$501,36,FALSE)))</f>
        <v/>
      </c>
      <c r="AA338" s="1" t="str">
        <f>IF($A338="","",(VLOOKUP($A338,ACOUSTICS_COMBINED!$B$3:$AQ$501,37,FALSE)))</f>
        <v/>
      </c>
      <c r="AB338" s="1" t="str">
        <f>IF($A338="","",(VLOOKUP($A338,ACOUSTICS_COMBINED!$B$3:$AQ$501,38,FALSE)))</f>
        <v/>
      </c>
      <c r="AC338" s="1" t="str">
        <f>IF($A338="","",(VLOOKUP($A338,ACOUSTICS_COMBINED!$B$3:$AQ$501,39,FALSE)))</f>
        <v/>
      </c>
      <c r="AD338" s="1" t="str">
        <f>IF($A338="","",(VLOOKUP($A338,ACOUSTICS_COMBINED!$B$3:$AQ$501,40,FALSE)))</f>
        <v/>
      </c>
      <c r="AE338" s="1" t="str">
        <f>IF($A338="","",(VLOOKUP($A338,ACOUSTICS_COMBINED!$B$3:$AQ$501,41,FALSE)))</f>
        <v/>
      </c>
      <c r="AF338" s="1" t="str">
        <f>IF($A338="","",(VLOOKUP($A338,ACOUSTICS_COMBINED!$B$3:$AQ$501,42,FALSE)))</f>
        <v/>
      </c>
      <c r="AG338" s="27" t="str">
        <f>IF($A338="","",(VLOOKUP($A338,ACOUSTIC_PIVOT_TABLE!$B$4:$AO$500,2,FALSE)))</f>
        <v/>
      </c>
      <c r="AH338" s="27" t="str">
        <f>IF($A338="","",(VLOOKUP($A338,ACOUSTIC_PIVOT_TABLE!$B$4:$AO$500,3,FALSE)))</f>
        <v/>
      </c>
      <c r="AI338" s="27" t="str">
        <f>IF($A338="","",(VLOOKUP($A338,ACOUSTIC_PIVOT_TABLE!$B$4:$AO$500,4,FALSE)))</f>
        <v/>
      </c>
      <c r="AJ338" s="27" t="str">
        <f>IF($A338="","",(VLOOKUP($A338,ACOUSTIC_PIVOT_TABLE!$B$4:$AO$500,5,FALSE)))</f>
        <v/>
      </c>
      <c r="AK338" s="27" t="str">
        <f>IF($A338="","",(VLOOKUP($A338,ACOUSTIC_PIVOT_TABLE!$B$4:$AO$500,6,FALSE)))</f>
        <v/>
      </c>
      <c r="AL338" s="27" t="str">
        <f>IF($A338="","",(VLOOKUP($A338,ACOUSTIC_PIVOT_TABLE!$B$4:$AO$500,7,FALSE)))</f>
        <v/>
      </c>
      <c r="AM338" s="27" t="str">
        <f>IF($A338="","",(VLOOKUP($A338,ACOUSTIC_PIVOT_TABLE!$B$4:$AO$500,8,FALSE)))</f>
        <v/>
      </c>
      <c r="AN338" s="27" t="str">
        <f>IF($A338="","",(VLOOKUP($A338,ACOUSTIC_PIVOT_TABLE!$B$4:$AO$500,9,FALSE)))</f>
        <v/>
      </c>
      <c r="AO338" s="27" t="str">
        <f>IF($A338="","",(VLOOKUP($A338,ACOUSTIC_PIVOT_TABLE!$B$4:$AO$500,10,FALSE)))</f>
        <v/>
      </c>
      <c r="AP338" s="27" t="str">
        <f>IF($A338="","",(VLOOKUP($A338,ACOUSTIC_PIVOT_TABLE!$B$4:$AO$500,11,FALSE)))</f>
        <v/>
      </c>
      <c r="AQ338" s="27" t="str">
        <f>IF($A338="","",(VLOOKUP($A338,ACOUSTIC_PIVOT_TABLE!$B$4:$AO$500,12,FALSE)))</f>
        <v/>
      </c>
      <c r="AR338" s="27" t="str">
        <f>IF($A338="","",(VLOOKUP($A338,ACOUSTIC_PIVOT_TABLE!$B$4:$AO$500,13,FALSE)))</f>
        <v/>
      </c>
      <c r="AS338" s="27" t="str">
        <f>IF($A338="","",(VLOOKUP($A338,ACOUSTIC_PIVOT_TABLE!$B$4:$AO$500,14,FALSE)))</f>
        <v/>
      </c>
      <c r="AT338" s="27" t="str">
        <f>IF($A338="","",(VLOOKUP($A338,ACOUSTIC_PIVOT_TABLE!$B$4:$AO$500,15,FALSE)))</f>
        <v/>
      </c>
      <c r="AU338" s="27" t="str">
        <f>IF($A338="","",(VLOOKUP($A338,ACOUSTIC_PIVOT_TABLE!$B$4:$AO$500,16,FALSE)))</f>
        <v/>
      </c>
      <c r="AV338" s="27" t="str">
        <f>IF($A338="","",(VLOOKUP($A338,ACOUSTIC_PIVOT_TABLE!$B$4:$AO$500,17,FALSE)))</f>
        <v/>
      </c>
      <c r="AW338" s="27" t="str">
        <f>IF($A338="","",(VLOOKUP($A338,ACOUSTIC_PIVOT_TABLE!$B$4:$AO$500,18,FALSE)))</f>
        <v/>
      </c>
      <c r="AX338" s="27" t="str">
        <f>IF($A338="","",(VLOOKUP($A338,ACOUSTIC_PIVOT_TABLE!$B$4:$AO$500,19,FALSE)))</f>
        <v/>
      </c>
      <c r="AY338" s="27" t="str">
        <f>IF($A338="","",(VLOOKUP($A338,ACOUSTIC_PIVOT_TABLE!$B$4:$AO$500,20,FALSE)))</f>
        <v/>
      </c>
      <c r="AZ338" s="27" t="str">
        <f>IF($A338="","",(VLOOKUP($A338,ACOUSTIC_PIVOT_TABLE!$B$4:$AO$500,21,FALSE)))</f>
        <v/>
      </c>
      <c r="BA338" s="27" t="str">
        <f>IF($A338="","",(VLOOKUP($A338,ACOUSTIC_PIVOT_TABLE!$B$4:$AO$500,22,FALSE)))</f>
        <v/>
      </c>
      <c r="BB338" s="27" t="str">
        <f>IF($A338="","",(VLOOKUP($A338,ACOUSTIC_PIVOT_TABLE!$B$4:$AO$500,23,FALSE)))</f>
        <v/>
      </c>
      <c r="BC338" s="27" t="str">
        <f>IF($A338="","",(VLOOKUP($A338,ACOUSTIC_PIVOT_TABLE!$B$4:$AO$500,24,FALSE)))</f>
        <v/>
      </c>
      <c r="BD338" s="27" t="str">
        <f>IF($A338="","",(VLOOKUP($A338,ACOUSTIC_PIVOT_TABLE!$B$4:$AO$500,25,FALSE)))</f>
        <v/>
      </c>
      <c r="BE338" s="27" t="str">
        <f>IF($A338="","",(VLOOKUP($A338,ACOUSTIC_PIVOT_TABLE!$B$4:$AO$500,26,FALSE)))</f>
        <v/>
      </c>
      <c r="BF338" s="27" t="str">
        <f>IF($A338="","",(VLOOKUP($A338,ACOUSTIC_PIVOT_TABLE!$B$4:$AO$500,27,FALSE)))</f>
        <v/>
      </c>
      <c r="BG338" s="27" t="str">
        <f>IF($A338="","",(VLOOKUP($A338,ACOUSTIC_PIVOT_TABLE!$B$4:$AO$500,28,FALSE)))</f>
        <v/>
      </c>
      <c r="BH338" s="27" t="str">
        <f>IF($A338="","",(VLOOKUP($A338,ACOUSTIC_PIVOT_TABLE!$B$4:$AO$500,29,FALSE)))</f>
        <v/>
      </c>
      <c r="BI338" s="27" t="str">
        <f>IF($A338="","",(VLOOKUP($A338,ACOUSTIC_PIVOT_TABLE!$B$4:$AO$500,30,FALSE)))</f>
        <v/>
      </c>
      <c r="BJ338" s="27" t="str">
        <f>IF($A338="","",(VLOOKUP($A338,ACOUSTIC_PIVOT_TABLE!$B$4:$AO$500,31,FALSE)))</f>
        <v/>
      </c>
      <c r="BK338" s="27" t="str">
        <f>IF($A338="","",(VLOOKUP($A338,ACOUSTIC_PIVOT_TABLE!$B$4:$AO$500,32,FALSE)))</f>
        <v/>
      </c>
      <c r="BL338" s="27" t="str">
        <f>IF($A338="","",(VLOOKUP($A338,ACOUSTIC_PIVOT_TABLE!$B$4:$AO$500,33,FALSE)))</f>
        <v/>
      </c>
      <c r="BM338" s="27" t="str">
        <f>IF($A338="","",(VLOOKUP($A338,ACOUSTIC_PIVOT_TABLE!$B$4:$AO$500,34,FALSE)))</f>
        <v/>
      </c>
      <c r="BN338" s="27" t="str">
        <f>IF($A338="","",(VLOOKUP($A338,ACOUSTIC_PIVOT_TABLE!$B$4:$AO$500,35,FALSE)))</f>
        <v/>
      </c>
      <c r="BO338" s="27" t="str">
        <f>IF($A338="","",(VLOOKUP($A338,ACOUSTIC_PIVOT_TABLE!$B$4:$AO$500,36,FALSE)))</f>
        <v/>
      </c>
      <c r="BP338" s="27" t="str">
        <f>IF($A338="","",(VLOOKUP($A338,ACOUSTIC_PIVOT_TABLE!$B$4:$AO$500,37,FALSE)))</f>
        <v/>
      </c>
      <c r="BQ338" s="27" t="str">
        <f>IF($A338="","",(VLOOKUP($A338,ACOUSTIC_PIVOT_TABLE!$B$4:$AO$500,38,FALSE)))</f>
        <v/>
      </c>
      <c r="BR338" s="27" t="str">
        <f>IF($A338="","",(VLOOKUP($A338,ACOUSTIC_PIVOT_TABLE!$B$4:$AO$500,39,FALSE)))</f>
        <v/>
      </c>
      <c r="BS338" s="27" t="str">
        <f>IF($A338="","",(VLOOKUP($A338,ACOUSTIC_PIVOT_TABLE!$B$4:$AO$500,40,FALSE)))</f>
        <v/>
      </c>
    </row>
    <row r="339" spans="1:71" x14ac:dyDescent="0.25">
      <c r="A339" s="1" t="str">
        <f>IF(ACOUSTIC_PIVOT_TABLE!B341 = 0, "",ACOUSTIC_PIVOT_TABLE!B341)</f>
        <v/>
      </c>
      <c r="B339" s="1" t="str">
        <f>IF($A339="","",(VLOOKUP($A339,ACOUSTICS_COMBINED!$B$3:$AQ$501,21,FALSE)))</f>
        <v/>
      </c>
      <c r="C339" s="1" t="str">
        <f>IF($A339="","",(VLOOKUP($A339,ACOUSTICS_COMBINED!$B$3:$AQ$501,22,FALSE)))</f>
        <v/>
      </c>
      <c r="D339" s="1" t="str">
        <f>IF($A339="","",(VLOOKUP($A339,ACOUSTICS_COMBINED!$B$3:$AQ$501,12,FALSE)))</f>
        <v/>
      </c>
      <c r="E339" s="1" t="str">
        <f>IF($A339="","",(VLOOKUP($A339,ACOUSTICS_COMBINED!$B$3:$AQ$501,13,FALSE)))</f>
        <v/>
      </c>
      <c r="F339" s="1" t="str">
        <f>IF($A339="","",(VLOOKUP($A339,ACOUSTICS_COMBINED!$B$3:$AQ$501,14,FALSE)))</f>
        <v/>
      </c>
      <c r="G339" s="1" t="str">
        <f>IF($A339="","",(VLOOKUP($A339,ACOUSTICS_COMBINED!$B$3:$AQ$501,23,FALSE)))</f>
        <v/>
      </c>
      <c r="H339" s="1" t="str">
        <f>IF($A339="","",(VLOOKUP($A339,ACOUSTICS_COMBINED!$B$3:$AQ$501,24,FALSE)))</f>
        <v/>
      </c>
      <c r="I339" s="1" t="str">
        <f>IF($A339="","",(VLOOKUP($A339,ACOUSTICS_COMBINED!$B$3:$AQ$501,15,FALSE)))</f>
        <v/>
      </c>
      <c r="J339" s="1" t="str">
        <f>IF($A339="","",(VLOOKUP($A339,ACOUSTICS_COMBINED!$B$3:$AQ$501,16,FALSE)))</f>
        <v/>
      </c>
      <c r="K339" s="1" t="str">
        <f>IF($A339="","",(VLOOKUP($A339,ACOUSTICS_COMBINED!$B$3:$AQ$501,17,FALSE)))</f>
        <v/>
      </c>
      <c r="L339" s="1" t="str">
        <f>IF($A339="","",(VLOOKUP($A339,ACOUSTICS_COMBINED!$B$3:$AQ$501,18,FALSE)))</f>
        <v/>
      </c>
      <c r="M339" s="1" t="str">
        <f>IF($A339="","",(VLOOKUP($A339,ACOUSTICS_COMBINED!$B$3:$AQ$501,25,FALSE)))</f>
        <v/>
      </c>
      <c r="N339" s="16" t="str">
        <f>IF($A339="","",(VLOOKUP($A339,ACOUSTICS_COMBINED!$B$3:$AQ$501,19,FALSE)))</f>
        <v/>
      </c>
      <c r="O339" s="16" t="str">
        <f>IF($A339="","",(VLOOKUP($A339,ACOUSTICS_COMBINED!$B$3:$AQ$501,20,FALSE)))</f>
        <v/>
      </c>
      <c r="P339" s="1" t="str">
        <f>IF($A339="","",(VLOOKUP($A339,ACOUSTICS_COMBINED!$B$3:$AQ$501,26,FALSE)))</f>
        <v/>
      </c>
      <c r="Q339" s="1" t="str">
        <f>IF($A339="","",(VLOOKUP($A339,ACOUSTICS_COMBINED!$B$3:$AQ$501,27,FALSE)))</f>
        <v/>
      </c>
      <c r="R339" s="1" t="str">
        <f>IF($A339="","",(VLOOKUP($A339,ACOUSTICS_COMBINED!$B$3:$AQ$501,28,FALSE)))</f>
        <v/>
      </c>
      <c r="S339" s="1" t="str">
        <f>IF($A339="","",(VLOOKUP($A339,ACOUSTICS_COMBINED!$B$3:$AQ$501,29,FALSE)))</f>
        <v/>
      </c>
      <c r="T339" s="1" t="str">
        <f>IF($A339="","",(VLOOKUP($A339,ACOUSTICS_COMBINED!$B$3:$AQ$501,30,FALSE)))</f>
        <v/>
      </c>
      <c r="U339" s="1" t="str">
        <f>IF($A339="","",(VLOOKUP($A339,ACOUSTICS_COMBINED!$B$3:$AQ$501,31,FALSE)))</f>
        <v/>
      </c>
      <c r="V339" s="1" t="str">
        <f>IF($A339="","",(VLOOKUP($A339,ACOUSTICS_COMBINED!$B$3:$AQ$501,32,FALSE)))</f>
        <v/>
      </c>
      <c r="W339" s="1" t="str">
        <f>IF($A339="","",(VLOOKUP($A339,ACOUSTICS_COMBINED!$B$3:$AQ$501,33,FALSE)))</f>
        <v/>
      </c>
      <c r="X339" s="1" t="str">
        <f>IF($A339="","",(VLOOKUP($A339,ACOUSTICS_COMBINED!$B$3:$AQ$501,34,FALSE)))</f>
        <v/>
      </c>
      <c r="Y339" s="1" t="str">
        <f>IF($A339="","",(VLOOKUP($A339,ACOUSTICS_COMBINED!$B$3:$AQ$501,35,FALSE)))</f>
        <v/>
      </c>
      <c r="Z339" s="1" t="str">
        <f>IF($A339="","",(VLOOKUP($A339,ACOUSTICS_COMBINED!$B$3:$AQ$501,36,FALSE)))</f>
        <v/>
      </c>
      <c r="AA339" s="1" t="str">
        <f>IF($A339="","",(VLOOKUP($A339,ACOUSTICS_COMBINED!$B$3:$AQ$501,37,FALSE)))</f>
        <v/>
      </c>
      <c r="AB339" s="1" t="str">
        <f>IF($A339="","",(VLOOKUP($A339,ACOUSTICS_COMBINED!$B$3:$AQ$501,38,FALSE)))</f>
        <v/>
      </c>
      <c r="AC339" s="1" t="str">
        <f>IF($A339="","",(VLOOKUP($A339,ACOUSTICS_COMBINED!$B$3:$AQ$501,39,FALSE)))</f>
        <v/>
      </c>
      <c r="AD339" s="1" t="str">
        <f>IF($A339="","",(VLOOKUP($A339,ACOUSTICS_COMBINED!$B$3:$AQ$501,40,FALSE)))</f>
        <v/>
      </c>
      <c r="AE339" s="1" t="str">
        <f>IF($A339="","",(VLOOKUP($A339,ACOUSTICS_COMBINED!$B$3:$AQ$501,41,FALSE)))</f>
        <v/>
      </c>
      <c r="AF339" s="1" t="str">
        <f>IF($A339="","",(VLOOKUP($A339,ACOUSTICS_COMBINED!$B$3:$AQ$501,42,FALSE)))</f>
        <v/>
      </c>
      <c r="AG339" s="27" t="str">
        <f>IF($A339="","",(VLOOKUP($A339,ACOUSTIC_PIVOT_TABLE!$B$4:$AO$500,2,FALSE)))</f>
        <v/>
      </c>
      <c r="AH339" s="27" t="str">
        <f>IF($A339="","",(VLOOKUP($A339,ACOUSTIC_PIVOT_TABLE!$B$4:$AO$500,3,FALSE)))</f>
        <v/>
      </c>
      <c r="AI339" s="27" t="str">
        <f>IF($A339="","",(VLOOKUP($A339,ACOUSTIC_PIVOT_TABLE!$B$4:$AO$500,4,FALSE)))</f>
        <v/>
      </c>
      <c r="AJ339" s="27" t="str">
        <f>IF($A339="","",(VLOOKUP($A339,ACOUSTIC_PIVOT_TABLE!$B$4:$AO$500,5,FALSE)))</f>
        <v/>
      </c>
      <c r="AK339" s="27" t="str">
        <f>IF($A339="","",(VLOOKUP($A339,ACOUSTIC_PIVOT_TABLE!$B$4:$AO$500,6,FALSE)))</f>
        <v/>
      </c>
      <c r="AL339" s="27" t="str">
        <f>IF($A339="","",(VLOOKUP($A339,ACOUSTIC_PIVOT_TABLE!$B$4:$AO$500,7,FALSE)))</f>
        <v/>
      </c>
      <c r="AM339" s="27" t="str">
        <f>IF($A339="","",(VLOOKUP($A339,ACOUSTIC_PIVOT_TABLE!$B$4:$AO$500,8,FALSE)))</f>
        <v/>
      </c>
      <c r="AN339" s="27" t="str">
        <f>IF($A339="","",(VLOOKUP($A339,ACOUSTIC_PIVOT_TABLE!$B$4:$AO$500,9,FALSE)))</f>
        <v/>
      </c>
      <c r="AO339" s="27" t="str">
        <f>IF($A339="","",(VLOOKUP($A339,ACOUSTIC_PIVOT_TABLE!$B$4:$AO$500,10,FALSE)))</f>
        <v/>
      </c>
      <c r="AP339" s="27" t="str">
        <f>IF($A339="","",(VLOOKUP($A339,ACOUSTIC_PIVOT_TABLE!$B$4:$AO$500,11,FALSE)))</f>
        <v/>
      </c>
      <c r="AQ339" s="27" t="str">
        <f>IF($A339="","",(VLOOKUP($A339,ACOUSTIC_PIVOT_TABLE!$B$4:$AO$500,12,FALSE)))</f>
        <v/>
      </c>
      <c r="AR339" s="27" t="str">
        <f>IF($A339="","",(VLOOKUP($A339,ACOUSTIC_PIVOT_TABLE!$B$4:$AO$500,13,FALSE)))</f>
        <v/>
      </c>
      <c r="AS339" s="27" t="str">
        <f>IF($A339="","",(VLOOKUP($A339,ACOUSTIC_PIVOT_TABLE!$B$4:$AO$500,14,FALSE)))</f>
        <v/>
      </c>
      <c r="AT339" s="27" t="str">
        <f>IF($A339="","",(VLOOKUP($A339,ACOUSTIC_PIVOT_TABLE!$B$4:$AO$500,15,FALSE)))</f>
        <v/>
      </c>
      <c r="AU339" s="27" t="str">
        <f>IF($A339="","",(VLOOKUP($A339,ACOUSTIC_PIVOT_TABLE!$B$4:$AO$500,16,FALSE)))</f>
        <v/>
      </c>
      <c r="AV339" s="27" t="str">
        <f>IF($A339="","",(VLOOKUP($A339,ACOUSTIC_PIVOT_TABLE!$B$4:$AO$500,17,FALSE)))</f>
        <v/>
      </c>
      <c r="AW339" s="27" t="str">
        <f>IF($A339="","",(VLOOKUP($A339,ACOUSTIC_PIVOT_TABLE!$B$4:$AO$500,18,FALSE)))</f>
        <v/>
      </c>
      <c r="AX339" s="27" t="str">
        <f>IF($A339="","",(VLOOKUP($A339,ACOUSTIC_PIVOT_TABLE!$B$4:$AO$500,19,FALSE)))</f>
        <v/>
      </c>
      <c r="AY339" s="27" t="str">
        <f>IF($A339="","",(VLOOKUP($A339,ACOUSTIC_PIVOT_TABLE!$B$4:$AO$500,20,FALSE)))</f>
        <v/>
      </c>
      <c r="AZ339" s="27" t="str">
        <f>IF($A339="","",(VLOOKUP($A339,ACOUSTIC_PIVOT_TABLE!$B$4:$AO$500,21,FALSE)))</f>
        <v/>
      </c>
      <c r="BA339" s="27" t="str">
        <f>IF($A339="","",(VLOOKUP($A339,ACOUSTIC_PIVOT_TABLE!$B$4:$AO$500,22,FALSE)))</f>
        <v/>
      </c>
      <c r="BB339" s="27" t="str">
        <f>IF($A339="","",(VLOOKUP($A339,ACOUSTIC_PIVOT_TABLE!$B$4:$AO$500,23,FALSE)))</f>
        <v/>
      </c>
      <c r="BC339" s="27" t="str">
        <f>IF($A339="","",(VLOOKUP($A339,ACOUSTIC_PIVOT_TABLE!$B$4:$AO$500,24,FALSE)))</f>
        <v/>
      </c>
      <c r="BD339" s="27" t="str">
        <f>IF($A339="","",(VLOOKUP($A339,ACOUSTIC_PIVOT_TABLE!$B$4:$AO$500,25,FALSE)))</f>
        <v/>
      </c>
      <c r="BE339" s="27" t="str">
        <f>IF($A339="","",(VLOOKUP($A339,ACOUSTIC_PIVOT_TABLE!$B$4:$AO$500,26,FALSE)))</f>
        <v/>
      </c>
      <c r="BF339" s="27" t="str">
        <f>IF($A339="","",(VLOOKUP($A339,ACOUSTIC_PIVOT_TABLE!$B$4:$AO$500,27,FALSE)))</f>
        <v/>
      </c>
      <c r="BG339" s="27" t="str">
        <f>IF($A339="","",(VLOOKUP($A339,ACOUSTIC_PIVOT_TABLE!$B$4:$AO$500,28,FALSE)))</f>
        <v/>
      </c>
      <c r="BH339" s="27" t="str">
        <f>IF($A339="","",(VLOOKUP($A339,ACOUSTIC_PIVOT_TABLE!$B$4:$AO$500,29,FALSE)))</f>
        <v/>
      </c>
      <c r="BI339" s="27" t="str">
        <f>IF($A339="","",(VLOOKUP($A339,ACOUSTIC_PIVOT_TABLE!$B$4:$AO$500,30,FALSE)))</f>
        <v/>
      </c>
      <c r="BJ339" s="27" t="str">
        <f>IF($A339="","",(VLOOKUP($A339,ACOUSTIC_PIVOT_TABLE!$B$4:$AO$500,31,FALSE)))</f>
        <v/>
      </c>
      <c r="BK339" s="27" t="str">
        <f>IF($A339="","",(VLOOKUP($A339,ACOUSTIC_PIVOT_TABLE!$B$4:$AO$500,32,FALSE)))</f>
        <v/>
      </c>
      <c r="BL339" s="27" t="str">
        <f>IF($A339="","",(VLOOKUP($A339,ACOUSTIC_PIVOT_TABLE!$B$4:$AO$500,33,FALSE)))</f>
        <v/>
      </c>
      <c r="BM339" s="27" t="str">
        <f>IF($A339="","",(VLOOKUP($A339,ACOUSTIC_PIVOT_TABLE!$B$4:$AO$500,34,FALSE)))</f>
        <v/>
      </c>
      <c r="BN339" s="27" t="str">
        <f>IF($A339="","",(VLOOKUP($A339,ACOUSTIC_PIVOT_TABLE!$B$4:$AO$500,35,FALSE)))</f>
        <v/>
      </c>
      <c r="BO339" s="27" t="str">
        <f>IF($A339="","",(VLOOKUP($A339,ACOUSTIC_PIVOT_TABLE!$B$4:$AO$500,36,FALSE)))</f>
        <v/>
      </c>
      <c r="BP339" s="27" t="str">
        <f>IF($A339="","",(VLOOKUP($A339,ACOUSTIC_PIVOT_TABLE!$B$4:$AO$500,37,FALSE)))</f>
        <v/>
      </c>
      <c r="BQ339" s="27" t="str">
        <f>IF($A339="","",(VLOOKUP($A339,ACOUSTIC_PIVOT_TABLE!$B$4:$AO$500,38,FALSE)))</f>
        <v/>
      </c>
      <c r="BR339" s="27" t="str">
        <f>IF($A339="","",(VLOOKUP($A339,ACOUSTIC_PIVOT_TABLE!$B$4:$AO$500,39,FALSE)))</f>
        <v/>
      </c>
      <c r="BS339" s="27" t="str">
        <f>IF($A339="","",(VLOOKUP($A339,ACOUSTIC_PIVOT_TABLE!$B$4:$AO$500,40,FALSE)))</f>
        <v/>
      </c>
    </row>
    <row r="340" spans="1:71" x14ac:dyDescent="0.25">
      <c r="A340" s="1" t="str">
        <f>IF(ACOUSTIC_PIVOT_TABLE!B342 = 0, "",ACOUSTIC_PIVOT_TABLE!B342)</f>
        <v/>
      </c>
      <c r="B340" s="1" t="str">
        <f>IF($A340="","",(VLOOKUP($A340,ACOUSTICS_COMBINED!$B$3:$AQ$501,21,FALSE)))</f>
        <v/>
      </c>
      <c r="C340" s="1" t="str">
        <f>IF($A340="","",(VLOOKUP($A340,ACOUSTICS_COMBINED!$B$3:$AQ$501,22,FALSE)))</f>
        <v/>
      </c>
      <c r="D340" s="1" t="str">
        <f>IF($A340="","",(VLOOKUP($A340,ACOUSTICS_COMBINED!$B$3:$AQ$501,12,FALSE)))</f>
        <v/>
      </c>
      <c r="E340" s="1" t="str">
        <f>IF($A340="","",(VLOOKUP($A340,ACOUSTICS_COMBINED!$B$3:$AQ$501,13,FALSE)))</f>
        <v/>
      </c>
      <c r="F340" s="1" t="str">
        <f>IF($A340="","",(VLOOKUP($A340,ACOUSTICS_COMBINED!$B$3:$AQ$501,14,FALSE)))</f>
        <v/>
      </c>
      <c r="G340" s="1" t="str">
        <f>IF($A340="","",(VLOOKUP($A340,ACOUSTICS_COMBINED!$B$3:$AQ$501,23,FALSE)))</f>
        <v/>
      </c>
      <c r="H340" s="1" t="str">
        <f>IF($A340="","",(VLOOKUP($A340,ACOUSTICS_COMBINED!$B$3:$AQ$501,24,FALSE)))</f>
        <v/>
      </c>
      <c r="I340" s="1" t="str">
        <f>IF($A340="","",(VLOOKUP($A340,ACOUSTICS_COMBINED!$B$3:$AQ$501,15,FALSE)))</f>
        <v/>
      </c>
      <c r="J340" s="1" t="str">
        <f>IF($A340="","",(VLOOKUP($A340,ACOUSTICS_COMBINED!$B$3:$AQ$501,16,FALSE)))</f>
        <v/>
      </c>
      <c r="K340" s="1" t="str">
        <f>IF($A340="","",(VLOOKUP($A340,ACOUSTICS_COMBINED!$B$3:$AQ$501,17,FALSE)))</f>
        <v/>
      </c>
      <c r="L340" s="1" t="str">
        <f>IF($A340="","",(VLOOKUP($A340,ACOUSTICS_COMBINED!$B$3:$AQ$501,18,FALSE)))</f>
        <v/>
      </c>
      <c r="M340" s="1" t="str">
        <f>IF($A340="","",(VLOOKUP($A340,ACOUSTICS_COMBINED!$B$3:$AQ$501,25,FALSE)))</f>
        <v/>
      </c>
      <c r="N340" s="16" t="str">
        <f>IF($A340="","",(VLOOKUP($A340,ACOUSTICS_COMBINED!$B$3:$AQ$501,19,FALSE)))</f>
        <v/>
      </c>
      <c r="O340" s="16" t="str">
        <f>IF($A340="","",(VLOOKUP($A340,ACOUSTICS_COMBINED!$B$3:$AQ$501,20,FALSE)))</f>
        <v/>
      </c>
      <c r="P340" s="1" t="str">
        <f>IF($A340="","",(VLOOKUP($A340,ACOUSTICS_COMBINED!$B$3:$AQ$501,26,FALSE)))</f>
        <v/>
      </c>
      <c r="Q340" s="1" t="str">
        <f>IF($A340="","",(VLOOKUP($A340,ACOUSTICS_COMBINED!$B$3:$AQ$501,27,FALSE)))</f>
        <v/>
      </c>
      <c r="R340" s="1" t="str">
        <f>IF($A340="","",(VLOOKUP($A340,ACOUSTICS_COMBINED!$B$3:$AQ$501,28,FALSE)))</f>
        <v/>
      </c>
      <c r="S340" s="1" t="str">
        <f>IF($A340="","",(VLOOKUP($A340,ACOUSTICS_COMBINED!$B$3:$AQ$501,29,FALSE)))</f>
        <v/>
      </c>
      <c r="T340" s="1" t="str">
        <f>IF($A340="","",(VLOOKUP($A340,ACOUSTICS_COMBINED!$B$3:$AQ$501,30,FALSE)))</f>
        <v/>
      </c>
      <c r="U340" s="1" t="str">
        <f>IF($A340="","",(VLOOKUP($A340,ACOUSTICS_COMBINED!$B$3:$AQ$501,31,FALSE)))</f>
        <v/>
      </c>
      <c r="V340" s="1" t="str">
        <f>IF($A340="","",(VLOOKUP($A340,ACOUSTICS_COMBINED!$B$3:$AQ$501,32,FALSE)))</f>
        <v/>
      </c>
      <c r="W340" s="1" t="str">
        <f>IF($A340="","",(VLOOKUP($A340,ACOUSTICS_COMBINED!$B$3:$AQ$501,33,FALSE)))</f>
        <v/>
      </c>
      <c r="X340" s="1" t="str">
        <f>IF($A340="","",(VLOOKUP($A340,ACOUSTICS_COMBINED!$B$3:$AQ$501,34,FALSE)))</f>
        <v/>
      </c>
      <c r="Y340" s="1" t="str">
        <f>IF($A340="","",(VLOOKUP($A340,ACOUSTICS_COMBINED!$B$3:$AQ$501,35,FALSE)))</f>
        <v/>
      </c>
      <c r="Z340" s="1" t="str">
        <f>IF($A340="","",(VLOOKUP($A340,ACOUSTICS_COMBINED!$B$3:$AQ$501,36,FALSE)))</f>
        <v/>
      </c>
      <c r="AA340" s="1" t="str">
        <f>IF($A340="","",(VLOOKUP($A340,ACOUSTICS_COMBINED!$B$3:$AQ$501,37,FALSE)))</f>
        <v/>
      </c>
      <c r="AB340" s="1" t="str">
        <f>IF($A340="","",(VLOOKUP($A340,ACOUSTICS_COMBINED!$B$3:$AQ$501,38,FALSE)))</f>
        <v/>
      </c>
      <c r="AC340" s="1" t="str">
        <f>IF($A340="","",(VLOOKUP($A340,ACOUSTICS_COMBINED!$B$3:$AQ$501,39,FALSE)))</f>
        <v/>
      </c>
      <c r="AD340" s="1" t="str">
        <f>IF($A340="","",(VLOOKUP($A340,ACOUSTICS_COMBINED!$B$3:$AQ$501,40,FALSE)))</f>
        <v/>
      </c>
      <c r="AE340" s="1" t="str">
        <f>IF($A340="","",(VLOOKUP($A340,ACOUSTICS_COMBINED!$B$3:$AQ$501,41,FALSE)))</f>
        <v/>
      </c>
      <c r="AF340" s="1" t="str">
        <f>IF($A340="","",(VLOOKUP($A340,ACOUSTICS_COMBINED!$B$3:$AQ$501,42,FALSE)))</f>
        <v/>
      </c>
      <c r="AG340" s="27" t="str">
        <f>IF($A340="","",(VLOOKUP($A340,ACOUSTIC_PIVOT_TABLE!$B$4:$AO$500,2,FALSE)))</f>
        <v/>
      </c>
      <c r="AH340" s="27" t="str">
        <f>IF($A340="","",(VLOOKUP($A340,ACOUSTIC_PIVOT_TABLE!$B$4:$AO$500,3,FALSE)))</f>
        <v/>
      </c>
      <c r="AI340" s="27" t="str">
        <f>IF($A340="","",(VLOOKUP($A340,ACOUSTIC_PIVOT_TABLE!$B$4:$AO$500,4,FALSE)))</f>
        <v/>
      </c>
      <c r="AJ340" s="27" t="str">
        <f>IF($A340="","",(VLOOKUP($A340,ACOUSTIC_PIVOT_TABLE!$B$4:$AO$500,5,FALSE)))</f>
        <v/>
      </c>
      <c r="AK340" s="27" t="str">
        <f>IF($A340="","",(VLOOKUP($A340,ACOUSTIC_PIVOT_TABLE!$B$4:$AO$500,6,FALSE)))</f>
        <v/>
      </c>
      <c r="AL340" s="27" t="str">
        <f>IF($A340="","",(VLOOKUP($A340,ACOUSTIC_PIVOT_TABLE!$B$4:$AO$500,7,FALSE)))</f>
        <v/>
      </c>
      <c r="AM340" s="27" t="str">
        <f>IF($A340="","",(VLOOKUP($A340,ACOUSTIC_PIVOT_TABLE!$B$4:$AO$500,8,FALSE)))</f>
        <v/>
      </c>
      <c r="AN340" s="27" t="str">
        <f>IF($A340="","",(VLOOKUP($A340,ACOUSTIC_PIVOT_TABLE!$B$4:$AO$500,9,FALSE)))</f>
        <v/>
      </c>
      <c r="AO340" s="27" t="str">
        <f>IF($A340="","",(VLOOKUP($A340,ACOUSTIC_PIVOT_TABLE!$B$4:$AO$500,10,FALSE)))</f>
        <v/>
      </c>
      <c r="AP340" s="27" t="str">
        <f>IF($A340="","",(VLOOKUP($A340,ACOUSTIC_PIVOT_TABLE!$B$4:$AO$500,11,FALSE)))</f>
        <v/>
      </c>
      <c r="AQ340" s="27" t="str">
        <f>IF($A340="","",(VLOOKUP($A340,ACOUSTIC_PIVOT_TABLE!$B$4:$AO$500,12,FALSE)))</f>
        <v/>
      </c>
      <c r="AR340" s="27" t="str">
        <f>IF($A340="","",(VLOOKUP($A340,ACOUSTIC_PIVOT_TABLE!$B$4:$AO$500,13,FALSE)))</f>
        <v/>
      </c>
      <c r="AS340" s="27" t="str">
        <f>IF($A340="","",(VLOOKUP($A340,ACOUSTIC_PIVOT_TABLE!$B$4:$AO$500,14,FALSE)))</f>
        <v/>
      </c>
      <c r="AT340" s="27" t="str">
        <f>IF($A340="","",(VLOOKUP($A340,ACOUSTIC_PIVOT_TABLE!$B$4:$AO$500,15,FALSE)))</f>
        <v/>
      </c>
      <c r="AU340" s="27" t="str">
        <f>IF($A340="","",(VLOOKUP($A340,ACOUSTIC_PIVOT_TABLE!$B$4:$AO$500,16,FALSE)))</f>
        <v/>
      </c>
      <c r="AV340" s="27" t="str">
        <f>IF($A340="","",(VLOOKUP($A340,ACOUSTIC_PIVOT_TABLE!$B$4:$AO$500,17,FALSE)))</f>
        <v/>
      </c>
      <c r="AW340" s="27" t="str">
        <f>IF($A340="","",(VLOOKUP($A340,ACOUSTIC_PIVOT_TABLE!$B$4:$AO$500,18,FALSE)))</f>
        <v/>
      </c>
      <c r="AX340" s="27" t="str">
        <f>IF($A340="","",(VLOOKUP($A340,ACOUSTIC_PIVOT_TABLE!$B$4:$AO$500,19,FALSE)))</f>
        <v/>
      </c>
      <c r="AY340" s="27" t="str">
        <f>IF($A340="","",(VLOOKUP($A340,ACOUSTIC_PIVOT_TABLE!$B$4:$AO$500,20,FALSE)))</f>
        <v/>
      </c>
      <c r="AZ340" s="27" t="str">
        <f>IF($A340="","",(VLOOKUP($A340,ACOUSTIC_PIVOT_TABLE!$B$4:$AO$500,21,FALSE)))</f>
        <v/>
      </c>
      <c r="BA340" s="27" t="str">
        <f>IF($A340="","",(VLOOKUP($A340,ACOUSTIC_PIVOT_TABLE!$B$4:$AO$500,22,FALSE)))</f>
        <v/>
      </c>
      <c r="BB340" s="27" t="str">
        <f>IF($A340="","",(VLOOKUP($A340,ACOUSTIC_PIVOT_TABLE!$B$4:$AO$500,23,FALSE)))</f>
        <v/>
      </c>
      <c r="BC340" s="27" t="str">
        <f>IF($A340="","",(VLOOKUP($A340,ACOUSTIC_PIVOT_TABLE!$B$4:$AO$500,24,FALSE)))</f>
        <v/>
      </c>
      <c r="BD340" s="27" t="str">
        <f>IF($A340="","",(VLOOKUP($A340,ACOUSTIC_PIVOT_TABLE!$B$4:$AO$500,25,FALSE)))</f>
        <v/>
      </c>
      <c r="BE340" s="27" t="str">
        <f>IF($A340="","",(VLOOKUP($A340,ACOUSTIC_PIVOT_TABLE!$B$4:$AO$500,26,FALSE)))</f>
        <v/>
      </c>
      <c r="BF340" s="27" t="str">
        <f>IF($A340="","",(VLOOKUP($A340,ACOUSTIC_PIVOT_TABLE!$B$4:$AO$500,27,FALSE)))</f>
        <v/>
      </c>
      <c r="BG340" s="27" t="str">
        <f>IF($A340="","",(VLOOKUP($A340,ACOUSTIC_PIVOT_TABLE!$B$4:$AO$500,28,FALSE)))</f>
        <v/>
      </c>
      <c r="BH340" s="27" t="str">
        <f>IF($A340="","",(VLOOKUP($A340,ACOUSTIC_PIVOT_TABLE!$B$4:$AO$500,29,FALSE)))</f>
        <v/>
      </c>
      <c r="BI340" s="27" t="str">
        <f>IF($A340="","",(VLOOKUP($A340,ACOUSTIC_PIVOT_TABLE!$B$4:$AO$500,30,FALSE)))</f>
        <v/>
      </c>
      <c r="BJ340" s="27" t="str">
        <f>IF($A340="","",(VLOOKUP($A340,ACOUSTIC_PIVOT_TABLE!$B$4:$AO$500,31,FALSE)))</f>
        <v/>
      </c>
      <c r="BK340" s="27" t="str">
        <f>IF($A340="","",(VLOOKUP($A340,ACOUSTIC_PIVOT_TABLE!$B$4:$AO$500,32,FALSE)))</f>
        <v/>
      </c>
      <c r="BL340" s="27" t="str">
        <f>IF($A340="","",(VLOOKUP($A340,ACOUSTIC_PIVOT_TABLE!$B$4:$AO$500,33,FALSE)))</f>
        <v/>
      </c>
      <c r="BM340" s="27" t="str">
        <f>IF($A340="","",(VLOOKUP($A340,ACOUSTIC_PIVOT_TABLE!$B$4:$AO$500,34,FALSE)))</f>
        <v/>
      </c>
      <c r="BN340" s="27" t="str">
        <f>IF($A340="","",(VLOOKUP($A340,ACOUSTIC_PIVOT_TABLE!$B$4:$AO$500,35,FALSE)))</f>
        <v/>
      </c>
      <c r="BO340" s="27" t="str">
        <f>IF($A340="","",(VLOOKUP($A340,ACOUSTIC_PIVOT_TABLE!$B$4:$AO$500,36,FALSE)))</f>
        <v/>
      </c>
      <c r="BP340" s="27" t="str">
        <f>IF($A340="","",(VLOOKUP($A340,ACOUSTIC_PIVOT_TABLE!$B$4:$AO$500,37,FALSE)))</f>
        <v/>
      </c>
      <c r="BQ340" s="27" t="str">
        <f>IF($A340="","",(VLOOKUP($A340,ACOUSTIC_PIVOT_TABLE!$B$4:$AO$500,38,FALSE)))</f>
        <v/>
      </c>
      <c r="BR340" s="27" t="str">
        <f>IF($A340="","",(VLOOKUP($A340,ACOUSTIC_PIVOT_TABLE!$B$4:$AO$500,39,FALSE)))</f>
        <v/>
      </c>
      <c r="BS340" s="27" t="str">
        <f>IF($A340="","",(VLOOKUP($A340,ACOUSTIC_PIVOT_TABLE!$B$4:$AO$500,40,FALSE)))</f>
        <v/>
      </c>
    </row>
    <row r="341" spans="1:71" x14ac:dyDescent="0.25">
      <c r="A341" s="1" t="str">
        <f>IF(ACOUSTIC_PIVOT_TABLE!B343 = 0, "",ACOUSTIC_PIVOT_TABLE!B343)</f>
        <v/>
      </c>
      <c r="B341" s="1" t="str">
        <f>IF($A341="","",(VLOOKUP($A341,ACOUSTICS_COMBINED!$B$3:$AQ$501,21,FALSE)))</f>
        <v/>
      </c>
      <c r="C341" s="1" t="str">
        <f>IF($A341="","",(VLOOKUP($A341,ACOUSTICS_COMBINED!$B$3:$AQ$501,22,FALSE)))</f>
        <v/>
      </c>
      <c r="D341" s="1" t="str">
        <f>IF($A341="","",(VLOOKUP($A341,ACOUSTICS_COMBINED!$B$3:$AQ$501,12,FALSE)))</f>
        <v/>
      </c>
      <c r="E341" s="1" t="str">
        <f>IF($A341="","",(VLOOKUP($A341,ACOUSTICS_COMBINED!$B$3:$AQ$501,13,FALSE)))</f>
        <v/>
      </c>
      <c r="F341" s="1" t="str">
        <f>IF($A341="","",(VLOOKUP($A341,ACOUSTICS_COMBINED!$B$3:$AQ$501,14,FALSE)))</f>
        <v/>
      </c>
      <c r="G341" s="1" t="str">
        <f>IF($A341="","",(VLOOKUP($A341,ACOUSTICS_COMBINED!$B$3:$AQ$501,23,FALSE)))</f>
        <v/>
      </c>
      <c r="H341" s="1" t="str">
        <f>IF($A341="","",(VLOOKUP($A341,ACOUSTICS_COMBINED!$B$3:$AQ$501,24,FALSE)))</f>
        <v/>
      </c>
      <c r="I341" s="1" t="str">
        <f>IF($A341="","",(VLOOKUP($A341,ACOUSTICS_COMBINED!$B$3:$AQ$501,15,FALSE)))</f>
        <v/>
      </c>
      <c r="J341" s="1" t="str">
        <f>IF($A341="","",(VLOOKUP($A341,ACOUSTICS_COMBINED!$B$3:$AQ$501,16,FALSE)))</f>
        <v/>
      </c>
      <c r="K341" s="1" t="str">
        <f>IF($A341="","",(VLOOKUP($A341,ACOUSTICS_COMBINED!$B$3:$AQ$501,17,FALSE)))</f>
        <v/>
      </c>
      <c r="L341" s="1" t="str">
        <f>IF($A341="","",(VLOOKUP($A341,ACOUSTICS_COMBINED!$B$3:$AQ$501,18,FALSE)))</f>
        <v/>
      </c>
      <c r="M341" s="1" t="str">
        <f>IF($A341="","",(VLOOKUP($A341,ACOUSTICS_COMBINED!$B$3:$AQ$501,25,FALSE)))</f>
        <v/>
      </c>
      <c r="N341" s="16" t="str">
        <f>IF($A341="","",(VLOOKUP($A341,ACOUSTICS_COMBINED!$B$3:$AQ$501,19,FALSE)))</f>
        <v/>
      </c>
      <c r="O341" s="16" t="str">
        <f>IF($A341="","",(VLOOKUP($A341,ACOUSTICS_COMBINED!$B$3:$AQ$501,20,FALSE)))</f>
        <v/>
      </c>
      <c r="P341" s="1" t="str">
        <f>IF($A341="","",(VLOOKUP($A341,ACOUSTICS_COMBINED!$B$3:$AQ$501,26,FALSE)))</f>
        <v/>
      </c>
      <c r="Q341" s="1" t="str">
        <f>IF($A341="","",(VLOOKUP($A341,ACOUSTICS_COMBINED!$B$3:$AQ$501,27,FALSE)))</f>
        <v/>
      </c>
      <c r="R341" s="1" t="str">
        <f>IF($A341="","",(VLOOKUP($A341,ACOUSTICS_COMBINED!$B$3:$AQ$501,28,FALSE)))</f>
        <v/>
      </c>
      <c r="S341" s="1" t="str">
        <f>IF($A341="","",(VLOOKUP($A341,ACOUSTICS_COMBINED!$B$3:$AQ$501,29,FALSE)))</f>
        <v/>
      </c>
      <c r="T341" s="1" t="str">
        <f>IF($A341="","",(VLOOKUP($A341,ACOUSTICS_COMBINED!$B$3:$AQ$501,30,FALSE)))</f>
        <v/>
      </c>
      <c r="U341" s="1" t="str">
        <f>IF($A341="","",(VLOOKUP($A341,ACOUSTICS_COMBINED!$B$3:$AQ$501,31,FALSE)))</f>
        <v/>
      </c>
      <c r="V341" s="1" t="str">
        <f>IF($A341="","",(VLOOKUP($A341,ACOUSTICS_COMBINED!$B$3:$AQ$501,32,FALSE)))</f>
        <v/>
      </c>
      <c r="W341" s="1" t="str">
        <f>IF($A341="","",(VLOOKUP($A341,ACOUSTICS_COMBINED!$B$3:$AQ$501,33,FALSE)))</f>
        <v/>
      </c>
      <c r="X341" s="1" t="str">
        <f>IF($A341="","",(VLOOKUP($A341,ACOUSTICS_COMBINED!$B$3:$AQ$501,34,FALSE)))</f>
        <v/>
      </c>
      <c r="Y341" s="1" t="str">
        <f>IF($A341="","",(VLOOKUP($A341,ACOUSTICS_COMBINED!$B$3:$AQ$501,35,FALSE)))</f>
        <v/>
      </c>
      <c r="Z341" s="1" t="str">
        <f>IF($A341="","",(VLOOKUP($A341,ACOUSTICS_COMBINED!$B$3:$AQ$501,36,FALSE)))</f>
        <v/>
      </c>
      <c r="AA341" s="1" t="str">
        <f>IF($A341="","",(VLOOKUP($A341,ACOUSTICS_COMBINED!$B$3:$AQ$501,37,FALSE)))</f>
        <v/>
      </c>
      <c r="AB341" s="1" t="str">
        <f>IF($A341="","",(VLOOKUP($A341,ACOUSTICS_COMBINED!$B$3:$AQ$501,38,FALSE)))</f>
        <v/>
      </c>
      <c r="AC341" s="1" t="str">
        <f>IF($A341="","",(VLOOKUP($A341,ACOUSTICS_COMBINED!$B$3:$AQ$501,39,FALSE)))</f>
        <v/>
      </c>
      <c r="AD341" s="1" t="str">
        <f>IF($A341="","",(VLOOKUP($A341,ACOUSTICS_COMBINED!$B$3:$AQ$501,40,FALSE)))</f>
        <v/>
      </c>
      <c r="AE341" s="1" t="str">
        <f>IF($A341="","",(VLOOKUP($A341,ACOUSTICS_COMBINED!$B$3:$AQ$501,41,FALSE)))</f>
        <v/>
      </c>
      <c r="AF341" s="1" t="str">
        <f>IF($A341="","",(VLOOKUP($A341,ACOUSTICS_COMBINED!$B$3:$AQ$501,42,FALSE)))</f>
        <v/>
      </c>
      <c r="AG341" s="27" t="str">
        <f>IF($A341="","",(VLOOKUP($A341,ACOUSTIC_PIVOT_TABLE!$B$4:$AO$500,2,FALSE)))</f>
        <v/>
      </c>
      <c r="AH341" s="27" t="str">
        <f>IF($A341="","",(VLOOKUP($A341,ACOUSTIC_PIVOT_TABLE!$B$4:$AO$500,3,FALSE)))</f>
        <v/>
      </c>
      <c r="AI341" s="27" t="str">
        <f>IF($A341="","",(VLOOKUP($A341,ACOUSTIC_PIVOT_TABLE!$B$4:$AO$500,4,FALSE)))</f>
        <v/>
      </c>
      <c r="AJ341" s="27" t="str">
        <f>IF($A341="","",(VLOOKUP($A341,ACOUSTIC_PIVOT_TABLE!$B$4:$AO$500,5,FALSE)))</f>
        <v/>
      </c>
      <c r="AK341" s="27" t="str">
        <f>IF($A341="","",(VLOOKUP($A341,ACOUSTIC_PIVOT_TABLE!$B$4:$AO$500,6,FALSE)))</f>
        <v/>
      </c>
      <c r="AL341" s="27" t="str">
        <f>IF($A341="","",(VLOOKUP($A341,ACOUSTIC_PIVOT_TABLE!$B$4:$AO$500,7,FALSE)))</f>
        <v/>
      </c>
      <c r="AM341" s="27" t="str">
        <f>IF($A341="","",(VLOOKUP($A341,ACOUSTIC_PIVOT_TABLE!$B$4:$AO$500,8,FALSE)))</f>
        <v/>
      </c>
      <c r="AN341" s="27" t="str">
        <f>IF($A341="","",(VLOOKUP($A341,ACOUSTIC_PIVOT_TABLE!$B$4:$AO$500,9,FALSE)))</f>
        <v/>
      </c>
      <c r="AO341" s="27" t="str">
        <f>IF($A341="","",(VLOOKUP($A341,ACOUSTIC_PIVOT_TABLE!$B$4:$AO$500,10,FALSE)))</f>
        <v/>
      </c>
      <c r="AP341" s="27" t="str">
        <f>IF($A341="","",(VLOOKUP($A341,ACOUSTIC_PIVOT_TABLE!$B$4:$AO$500,11,FALSE)))</f>
        <v/>
      </c>
      <c r="AQ341" s="27" t="str">
        <f>IF($A341="","",(VLOOKUP($A341,ACOUSTIC_PIVOT_TABLE!$B$4:$AO$500,12,FALSE)))</f>
        <v/>
      </c>
      <c r="AR341" s="27" t="str">
        <f>IF($A341="","",(VLOOKUP($A341,ACOUSTIC_PIVOT_TABLE!$B$4:$AO$500,13,FALSE)))</f>
        <v/>
      </c>
      <c r="AS341" s="27" t="str">
        <f>IF($A341="","",(VLOOKUP($A341,ACOUSTIC_PIVOT_TABLE!$B$4:$AO$500,14,FALSE)))</f>
        <v/>
      </c>
      <c r="AT341" s="27" t="str">
        <f>IF($A341="","",(VLOOKUP($A341,ACOUSTIC_PIVOT_TABLE!$B$4:$AO$500,15,FALSE)))</f>
        <v/>
      </c>
      <c r="AU341" s="27" t="str">
        <f>IF($A341="","",(VLOOKUP($A341,ACOUSTIC_PIVOT_TABLE!$B$4:$AO$500,16,FALSE)))</f>
        <v/>
      </c>
      <c r="AV341" s="27" t="str">
        <f>IF($A341="","",(VLOOKUP($A341,ACOUSTIC_PIVOT_TABLE!$B$4:$AO$500,17,FALSE)))</f>
        <v/>
      </c>
      <c r="AW341" s="27" t="str">
        <f>IF($A341="","",(VLOOKUP($A341,ACOUSTIC_PIVOT_TABLE!$B$4:$AO$500,18,FALSE)))</f>
        <v/>
      </c>
      <c r="AX341" s="27" t="str">
        <f>IF($A341="","",(VLOOKUP($A341,ACOUSTIC_PIVOT_TABLE!$B$4:$AO$500,19,FALSE)))</f>
        <v/>
      </c>
      <c r="AY341" s="27" t="str">
        <f>IF($A341="","",(VLOOKUP($A341,ACOUSTIC_PIVOT_TABLE!$B$4:$AO$500,20,FALSE)))</f>
        <v/>
      </c>
      <c r="AZ341" s="27" t="str">
        <f>IF($A341="","",(VLOOKUP($A341,ACOUSTIC_PIVOT_TABLE!$B$4:$AO$500,21,FALSE)))</f>
        <v/>
      </c>
      <c r="BA341" s="27" t="str">
        <f>IF($A341="","",(VLOOKUP($A341,ACOUSTIC_PIVOT_TABLE!$B$4:$AO$500,22,FALSE)))</f>
        <v/>
      </c>
      <c r="BB341" s="27" t="str">
        <f>IF($A341="","",(VLOOKUP($A341,ACOUSTIC_PIVOT_TABLE!$B$4:$AO$500,23,FALSE)))</f>
        <v/>
      </c>
      <c r="BC341" s="27" t="str">
        <f>IF($A341="","",(VLOOKUP($A341,ACOUSTIC_PIVOT_TABLE!$B$4:$AO$500,24,FALSE)))</f>
        <v/>
      </c>
      <c r="BD341" s="27" t="str">
        <f>IF($A341="","",(VLOOKUP($A341,ACOUSTIC_PIVOT_TABLE!$B$4:$AO$500,25,FALSE)))</f>
        <v/>
      </c>
      <c r="BE341" s="27" t="str">
        <f>IF($A341="","",(VLOOKUP($A341,ACOUSTIC_PIVOT_TABLE!$B$4:$AO$500,26,FALSE)))</f>
        <v/>
      </c>
      <c r="BF341" s="27" t="str">
        <f>IF($A341="","",(VLOOKUP($A341,ACOUSTIC_PIVOT_TABLE!$B$4:$AO$500,27,FALSE)))</f>
        <v/>
      </c>
      <c r="BG341" s="27" t="str">
        <f>IF($A341="","",(VLOOKUP($A341,ACOUSTIC_PIVOT_TABLE!$B$4:$AO$500,28,FALSE)))</f>
        <v/>
      </c>
      <c r="BH341" s="27" t="str">
        <f>IF($A341="","",(VLOOKUP($A341,ACOUSTIC_PIVOT_TABLE!$B$4:$AO$500,29,FALSE)))</f>
        <v/>
      </c>
      <c r="BI341" s="27" t="str">
        <f>IF($A341="","",(VLOOKUP($A341,ACOUSTIC_PIVOT_TABLE!$B$4:$AO$500,30,FALSE)))</f>
        <v/>
      </c>
      <c r="BJ341" s="27" t="str">
        <f>IF($A341="","",(VLOOKUP($A341,ACOUSTIC_PIVOT_TABLE!$B$4:$AO$500,31,FALSE)))</f>
        <v/>
      </c>
      <c r="BK341" s="27" t="str">
        <f>IF($A341="","",(VLOOKUP($A341,ACOUSTIC_PIVOT_TABLE!$B$4:$AO$500,32,FALSE)))</f>
        <v/>
      </c>
      <c r="BL341" s="27" t="str">
        <f>IF($A341="","",(VLOOKUP($A341,ACOUSTIC_PIVOT_TABLE!$B$4:$AO$500,33,FALSE)))</f>
        <v/>
      </c>
      <c r="BM341" s="27" t="str">
        <f>IF($A341="","",(VLOOKUP($A341,ACOUSTIC_PIVOT_TABLE!$B$4:$AO$500,34,FALSE)))</f>
        <v/>
      </c>
      <c r="BN341" s="27" t="str">
        <f>IF($A341="","",(VLOOKUP($A341,ACOUSTIC_PIVOT_TABLE!$B$4:$AO$500,35,FALSE)))</f>
        <v/>
      </c>
      <c r="BO341" s="27" t="str">
        <f>IF($A341="","",(VLOOKUP($A341,ACOUSTIC_PIVOT_TABLE!$B$4:$AO$500,36,FALSE)))</f>
        <v/>
      </c>
      <c r="BP341" s="27" t="str">
        <f>IF($A341="","",(VLOOKUP($A341,ACOUSTIC_PIVOT_TABLE!$B$4:$AO$500,37,FALSE)))</f>
        <v/>
      </c>
      <c r="BQ341" s="27" t="str">
        <f>IF($A341="","",(VLOOKUP($A341,ACOUSTIC_PIVOT_TABLE!$B$4:$AO$500,38,FALSE)))</f>
        <v/>
      </c>
      <c r="BR341" s="27" t="str">
        <f>IF($A341="","",(VLOOKUP($A341,ACOUSTIC_PIVOT_TABLE!$B$4:$AO$500,39,FALSE)))</f>
        <v/>
      </c>
      <c r="BS341" s="27" t="str">
        <f>IF($A341="","",(VLOOKUP($A341,ACOUSTIC_PIVOT_TABLE!$B$4:$AO$500,40,FALSE)))</f>
        <v/>
      </c>
    </row>
    <row r="342" spans="1:71" x14ac:dyDescent="0.25">
      <c r="A342" s="1" t="str">
        <f>IF(ACOUSTIC_PIVOT_TABLE!B344 = 0, "",ACOUSTIC_PIVOT_TABLE!B344)</f>
        <v/>
      </c>
      <c r="B342" s="1" t="str">
        <f>IF($A342="","",(VLOOKUP($A342,ACOUSTICS_COMBINED!$B$3:$AQ$501,21,FALSE)))</f>
        <v/>
      </c>
      <c r="C342" s="1" t="str">
        <f>IF($A342="","",(VLOOKUP($A342,ACOUSTICS_COMBINED!$B$3:$AQ$501,22,FALSE)))</f>
        <v/>
      </c>
      <c r="D342" s="1" t="str">
        <f>IF($A342="","",(VLOOKUP($A342,ACOUSTICS_COMBINED!$B$3:$AQ$501,12,FALSE)))</f>
        <v/>
      </c>
      <c r="E342" s="1" t="str">
        <f>IF($A342="","",(VLOOKUP($A342,ACOUSTICS_COMBINED!$B$3:$AQ$501,13,FALSE)))</f>
        <v/>
      </c>
      <c r="F342" s="1" t="str">
        <f>IF($A342="","",(VLOOKUP($A342,ACOUSTICS_COMBINED!$B$3:$AQ$501,14,FALSE)))</f>
        <v/>
      </c>
      <c r="G342" s="1" t="str">
        <f>IF($A342="","",(VLOOKUP($A342,ACOUSTICS_COMBINED!$B$3:$AQ$501,23,FALSE)))</f>
        <v/>
      </c>
      <c r="H342" s="1" t="str">
        <f>IF($A342="","",(VLOOKUP($A342,ACOUSTICS_COMBINED!$B$3:$AQ$501,24,FALSE)))</f>
        <v/>
      </c>
      <c r="I342" s="1" t="str">
        <f>IF($A342="","",(VLOOKUP($A342,ACOUSTICS_COMBINED!$B$3:$AQ$501,15,FALSE)))</f>
        <v/>
      </c>
      <c r="J342" s="1" t="str">
        <f>IF($A342="","",(VLOOKUP($A342,ACOUSTICS_COMBINED!$B$3:$AQ$501,16,FALSE)))</f>
        <v/>
      </c>
      <c r="K342" s="1" t="str">
        <f>IF($A342="","",(VLOOKUP($A342,ACOUSTICS_COMBINED!$B$3:$AQ$501,17,FALSE)))</f>
        <v/>
      </c>
      <c r="L342" s="1" t="str">
        <f>IF($A342="","",(VLOOKUP($A342,ACOUSTICS_COMBINED!$B$3:$AQ$501,18,FALSE)))</f>
        <v/>
      </c>
      <c r="M342" s="1" t="str">
        <f>IF($A342="","",(VLOOKUP($A342,ACOUSTICS_COMBINED!$B$3:$AQ$501,25,FALSE)))</f>
        <v/>
      </c>
      <c r="N342" s="16" t="str">
        <f>IF($A342="","",(VLOOKUP($A342,ACOUSTICS_COMBINED!$B$3:$AQ$501,19,FALSE)))</f>
        <v/>
      </c>
      <c r="O342" s="16" t="str">
        <f>IF($A342="","",(VLOOKUP($A342,ACOUSTICS_COMBINED!$B$3:$AQ$501,20,FALSE)))</f>
        <v/>
      </c>
      <c r="P342" s="1" t="str">
        <f>IF($A342="","",(VLOOKUP($A342,ACOUSTICS_COMBINED!$B$3:$AQ$501,26,FALSE)))</f>
        <v/>
      </c>
      <c r="Q342" s="1" t="str">
        <f>IF($A342="","",(VLOOKUP($A342,ACOUSTICS_COMBINED!$B$3:$AQ$501,27,FALSE)))</f>
        <v/>
      </c>
      <c r="R342" s="1" t="str">
        <f>IF($A342="","",(VLOOKUP($A342,ACOUSTICS_COMBINED!$B$3:$AQ$501,28,FALSE)))</f>
        <v/>
      </c>
      <c r="S342" s="1" t="str">
        <f>IF($A342="","",(VLOOKUP($A342,ACOUSTICS_COMBINED!$B$3:$AQ$501,29,FALSE)))</f>
        <v/>
      </c>
      <c r="T342" s="1" t="str">
        <f>IF($A342="","",(VLOOKUP($A342,ACOUSTICS_COMBINED!$B$3:$AQ$501,30,FALSE)))</f>
        <v/>
      </c>
      <c r="U342" s="1" t="str">
        <f>IF($A342="","",(VLOOKUP($A342,ACOUSTICS_COMBINED!$B$3:$AQ$501,31,FALSE)))</f>
        <v/>
      </c>
      <c r="V342" s="1" t="str">
        <f>IF($A342="","",(VLOOKUP($A342,ACOUSTICS_COMBINED!$B$3:$AQ$501,32,FALSE)))</f>
        <v/>
      </c>
      <c r="W342" s="1" t="str">
        <f>IF($A342="","",(VLOOKUP($A342,ACOUSTICS_COMBINED!$B$3:$AQ$501,33,FALSE)))</f>
        <v/>
      </c>
      <c r="X342" s="1" t="str">
        <f>IF($A342="","",(VLOOKUP($A342,ACOUSTICS_COMBINED!$B$3:$AQ$501,34,FALSE)))</f>
        <v/>
      </c>
      <c r="Y342" s="1" t="str">
        <f>IF($A342="","",(VLOOKUP($A342,ACOUSTICS_COMBINED!$B$3:$AQ$501,35,FALSE)))</f>
        <v/>
      </c>
      <c r="Z342" s="1" t="str">
        <f>IF($A342="","",(VLOOKUP($A342,ACOUSTICS_COMBINED!$B$3:$AQ$501,36,FALSE)))</f>
        <v/>
      </c>
      <c r="AA342" s="1" t="str">
        <f>IF($A342="","",(VLOOKUP($A342,ACOUSTICS_COMBINED!$B$3:$AQ$501,37,FALSE)))</f>
        <v/>
      </c>
      <c r="AB342" s="1" t="str">
        <f>IF($A342="","",(VLOOKUP($A342,ACOUSTICS_COMBINED!$B$3:$AQ$501,38,FALSE)))</f>
        <v/>
      </c>
      <c r="AC342" s="1" t="str">
        <f>IF($A342="","",(VLOOKUP($A342,ACOUSTICS_COMBINED!$B$3:$AQ$501,39,FALSE)))</f>
        <v/>
      </c>
      <c r="AD342" s="1" t="str">
        <f>IF($A342="","",(VLOOKUP($A342,ACOUSTICS_COMBINED!$B$3:$AQ$501,40,FALSE)))</f>
        <v/>
      </c>
      <c r="AE342" s="1" t="str">
        <f>IF($A342="","",(VLOOKUP($A342,ACOUSTICS_COMBINED!$B$3:$AQ$501,41,FALSE)))</f>
        <v/>
      </c>
      <c r="AF342" s="1" t="str">
        <f>IF($A342="","",(VLOOKUP($A342,ACOUSTICS_COMBINED!$B$3:$AQ$501,42,FALSE)))</f>
        <v/>
      </c>
      <c r="AG342" s="27" t="str">
        <f>IF($A342="","",(VLOOKUP($A342,ACOUSTIC_PIVOT_TABLE!$B$4:$AO$500,2,FALSE)))</f>
        <v/>
      </c>
      <c r="AH342" s="27" t="str">
        <f>IF($A342="","",(VLOOKUP($A342,ACOUSTIC_PIVOT_TABLE!$B$4:$AO$500,3,FALSE)))</f>
        <v/>
      </c>
      <c r="AI342" s="27" t="str">
        <f>IF($A342="","",(VLOOKUP($A342,ACOUSTIC_PIVOT_TABLE!$B$4:$AO$500,4,FALSE)))</f>
        <v/>
      </c>
      <c r="AJ342" s="27" t="str">
        <f>IF($A342="","",(VLOOKUP($A342,ACOUSTIC_PIVOT_TABLE!$B$4:$AO$500,5,FALSE)))</f>
        <v/>
      </c>
      <c r="AK342" s="27" t="str">
        <f>IF($A342="","",(VLOOKUP($A342,ACOUSTIC_PIVOT_TABLE!$B$4:$AO$500,6,FALSE)))</f>
        <v/>
      </c>
      <c r="AL342" s="27" t="str">
        <f>IF($A342="","",(VLOOKUP($A342,ACOUSTIC_PIVOT_TABLE!$B$4:$AO$500,7,FALSE)))</f>
        <v/>
      </c>
      <c r="AM342" s="27" t="str">
        <f>IF($A342="","",(VLOOKUP($A342,ACOUSTIC_PIVOT_TABLE!$B$4:$AO$500,8,FALSE)))</f>
        <v/>
      </c>
      <c r="AN342" s="27" t="str">
        <f>IF($A342="","",(VLOOKUP($A342,ACOUSTIC_PIVOT_TABLE!$B$4:$AO$500,9,FALSE)))</f>
        <v/>
      </c>
      <c r="AO342" s="27" t="str">
        <f>IF($A342="","",(VLOOKUP($A342,ACOUSTIC_PIVOT_TABLE!$B$4:$AO$500,10,FALSE)))</f>
        <v/>
      </c>
      <c r="AP342" s="27" t="str">
        <f>IF($A342="","",(VLOOKUP($A342,ACOUSTIC_PIVOT_TABLE!$B$4:$AO$500,11,FALSE)))</f>
        <v/>
      </c>
      <c r="AQ342" s="27" t="str">
        <f>IF($A342="","",(VLOOKUP($A342,ACOUSTIC_PIVOT_TABLE!$B$4:$AO$500,12,FALSE)))</f>
        <v/>
      </c>
      <c r="AR342" s="27" t="str">
        <f>IF($A342="","",(VLOOKUP($A342,ACOUSTIC_PIVOT_TABLE!$B$4:$AO$500,13,FALSE)))</f>
        <v/>
      </c>
      <c r="AS342" s="27" t="str">
        <f>IF($A342="","",(VLOOKUP($A342,ACOUSTIC_PIVOT_TABLE!$B$4:$AO$500,14,FALSE)))</f>
        <v/>
      </c>
      <c r="AT342" s="27" t="str">
        <f>IF($A342="","",(VLOOKUP($A342,ACOUSTIC_PIVOT_TABLE!$B$4:$AO$500,15,FALSE)))</f>
        <v/>
      </c>
      <c r="AU342" s="27" t="str">
        <f>IF($A342="","",(VLOOKUP($A342,ACOUSTIC_PIVOT_TABLE!$B$4:$AO$500,16,FALSE)))</f>
        <v/>
      </c>
      <c r="AV342" s="27" t="str">
        <f>IF($A342="","",(VLOOKUP($A342,ACOUSTIC_PIVOT_TABLE!$B$4:$AO$500,17,FALSE)))</f>
        <v/>
      </c>
      <c r="AW342" s="27" t="str">
        <f>IF($A342="","",(VLOOKUP($A342,ACOUSTIC_PIVOT_TABLE!$B$4:$AO$500,18,FALSE)))</f>
        <v/>
      </c>
      <c r="AX342" s="27" t="str">
        <f>IF($A342="","",(VLOOKUP($A342,ACOUSTIC_PIVOT_TABLE!$B$4:$AO$500,19,FALSE)))</f>
        <v/>
      </c>
      <c r="AY342" s="27" t="str">
        <f>IF($A342="","",(VLOOKUP($A342,ACOUSTIC_PIVOT_TABLE!$B$4:$AO$500,20,FALSE)))</f>
        <v/>
      </c>
      <c r="AZ342" s="27" t="str">
        <f>IF($A342="","",(VLOOKUP($A342,ACOUSTIC_PIVOT_TABLE!$B$4:$AO$500,21,FALSE)))</f>
        <v/>
      </c>
      <c r="BA342" s="27" t="str">
        <f>IF($A342="","",(VLOOKUP($A342,ACOUSTIC_PIVOT_TABLE!$B$4:$AO$500,22,FALSE)))</f>
        <v/>
      </c>
      <c r="BB342" s="27" t="str">
        <f>IF($A342="","",(VLOOKUP($A342,ACOUSTIC_PIVOT_TABLE!$B$4:$AO$500,23,FALSE)))</f>
        <v/>
      </c>
      <c r="BC342" s="27" t="str">
        <f>IF($A342="","",(VLOOKUP($A342,ACOUSTIC_PIVOT_TABLE!$B$4:$AO$500,24,FALSE)))</f>
        <v/>
      </c>
      <c r="BD342" s="27" t="str">
        <f>IF($A342="","",(VLOOKUP($A342,ACOUSTIC_PIVOT_TABLE!$B$4:$AO$500,25,FALSE)))</f>
        <v/>
      </c>
      <c r="BE342" s="27" t="str">
        <f>IF($A342="","",(VLOOKUP($A342,ACOUSTIC_PIVOT_TABLE!$B$4:$AO$500,26,FALSE)))</f>
        <v/>
      </c>
      <c r="BF342" s="27" t="str">
        <f>IF($A342="","",(VLOOKUP($A342,ACOUSTIC_PIVOT_TABLE!$B$4:$AO$500,27,FALSE)))</f>
        <v/>
      </c>
      <c r="BG342" s="27" t="str">
        <f>IF($A342="","",(VLOOKUP($A342,ACOUSTIC_PIVOT_TABLE!$B$4:$AO$500,28,FALSE)))</f>
        <v/>
      </c>
      <c r="BH342" s="27" t="str">
        <f>IF($A342="","",(VLOOKUP($A342,ACOUSTIC_PIVOT_TABLE!$B$4:$AO$500,29,FALSE)))</f>
        <v/>
      </c>
      <c r="BI342" s="27" t="str">
        <f>IF($A342="","",(VLOOKUP($A342,ACOUSTIC_PIVOT_TABLE!$B$4:$AO$500,30,FALSE)))</f>
        <v/>
      </c>
      <c r="BJ342" s="27" t="str">
        <f>IF($A342="","",(VLOOKUP($A342,ACOUSTIC_PIVOT_TABLE!$B$4:$AO$500,31,FALSE)))</f>
        <v/>
      </c>
      <c r="BK342" s="27" t="str">
        <f>IF($A342="","",(VLOOKUP($A342,ACOUSTIC_PIVOT_TABLE!$B$4:$AO$500,32,FALSE)))</f>
        <v/>
      </c>
      <c r="BL342" s="27" t="str">
        <f>IF($A342="","",(VLOOKUP($A342,ACOUSTIC_PIVOT_TABLE!$B$4:$AO$500,33,FALSE)))</f>
        <v/>
      </c>
      <c r="BM342" s="27" t="str">
        <f>IF($A342="","",(VLOOKUP($A342,ACOUSTIC_PIVOT_TABLE!$B$4:$AO$500,34,FALSE)))</f>
        <v/>
      </c>
      <c r="BN342" s="27" t="str">
        <f>IF($A342="","",(VLOOKUP($A342,ACOUSTIC_PIVOT_TABLE!$B$4:$AO$500,35,FALSE)))</f>
        <v/>
      </c>
      <c r="BO342" s="27" t="str">
        <f>IF($A342="","",(VLOOKUP($A342,ACOUSTIC_PIVOT_TABLE!$B$4:$AO$500,36,FALSE)))</f>
        <v/>
      </c>
      <c r="BP342" s="27" t="str">
        <f>IF($A342="","",(VLOOKUP($A342,ACOUSTIC_PIVOT_TABLE!$B$4:$AO$500,37,FALSE)))</f>
        <v/>
      </c>
      <c r="BQ342" s="27" t="str">
        <f>IF($A342="","",(VLOOKUP($A342,ACOUSTIC_PIVOT_TABLE!$B$4:$AO$500,38,FALSE)))</f>
        <v/>
      </c>
      <c r="BR342" s="27" t="str">
        <f>IF($A342="","",(VLOOKUP($A342,ACOUSTIC_PIVOT_TABLE!$B$4:$AO$500,39,FALSE)))</f>
        <v/>
      </c>
      <c r="BS342" s="27" t="str">
        <f>IF($A342="","",(VLOOKUP($A342,ACOUSTIC_PIVOT_TABLE!$B$4:$AO$500,40,FALSE)))</f>
        <v/>
      </c>
    </row>
    <row r="343" spans="1:71" x14ac:dyDescent="0.25">
      <c r="A343" s="1" t="str">
        <f>IF(ACOUSTIC_PIVOT_TABLE!B345 = 0, "",ACOUSTIC_PIVOT_TABLE!B345)</f>
        <v/>
      </c>
      <c r="B343" s="1" t="str">
        <f>IF($A343="","",(VLOOKUP($A343,ACOUSTICS_COMBINED!$B$3:$AQ$501,21,FALSE)))</f>
        <v/>
      </c>
      <c r="C343" s="1" t="str">
        <f>IF($A343="","",(VLOOKUP($A343,ACOUSTICS_COMBINED!$B$3:$AQ$501,22,FALSE)))</f>
        <v/>
      </c>
      <c r="D343" s="1" t="str">
        <f>IF($A343="","",(VLOOKUP($A343,ACOUSTICS_COMBINED!$B$3:$AQ$501,12,FALSE)))</f>
        <v/>
      </c>
      <c r="E343" s="1" t="str">
        <f>IF($A343="","",(VLOOKUP($A343,ACOUSTICS_COMBINED!$B$3:$AQ$501,13,FALSE)))</f>
        <v/>
      </c>
      <c r="F343" s="1" t="str">
        <f>IF($A343="","",(VLOOKUP($A343,ACOUSTICS_COMBINED!$B$3:$AQ$501,14,FALSE)))</f>
        <v/>
      </c>
      <c r="G343" s="1" t="str">
        <f>IF($A343="","",(VLOOKUP($A343,ACOUSTICS_COMBINED!$B$3:$AQ$501,23,FALSE)))</f>
        <v/>
      </c>
      <c r="H343" s="1" t="str">
        <f>IF($A343="","",(VLOOKUP($A343,ACOUSTICS_COMBINED!$B$3:$AQ$501,24,FALSE)))</f>
        <v/>
      </c>
      <c r="I343" s="1" t="str">
        <f>IF($A343="","",(VLOOKUP($A343,ACOUSTICS_COMBINED!$B$3:$AQ$501,15,FALSE)))</f>
        <v/>
      </c>
      <c r="J343" s="1" t="str">
        <f>IF($A343="","",(VLOOKUP($A343,ACOUSTICS_COMBINED!$B$3:$AQ$501,16,FALSE)))</f>
        <v/>
      </c>
      <c r="K343" s="1" t="str">
        <f>IF($A343="","",(VLOOKUP($A343,ACOUSTICS_COMBINED!$B$3:$AQ$501,17,FALSE)))</f>
        <v/>
      </c>
      <c r="L343" s="1" t="str">
        <f>IF($A343="","",(VLOOKUP($A343,ACOUSTICS_COMBINED!$B$3:$AQ$501,18,FALSE)))</f>
        <v/>
      </c>
      <c r="M343" s="1" t="str">
        <f>IF($A343="","",(VLOOKUP($A343,ACOUSTICS_COMBINED!$B$3:$AQ$501,25,FALSE)))</f>
        <v/>
      </c>
      <c r="N343" s="16" t="str">
        <f>IF($A343="","",(VLOOKUP($A343,ACOUSTICS_COMBINED!$B$3:$AQ$501,19,FALSE)))</f>
        <v/>
      </c>
      <c r="O343" s="16" t="str">
        <f>IF($A343="","",(VLOOKUP($A343,ACOUSTICS_COMBINED!$B$3:$AQ$501,20,FALSE)))</f>
        <v/>
      </c>
      <c r="P343" s="1" t="str">
        <f>IF($A343="","",(VLOOKUP($A343,ACOUSTICS_COMBINED!$B$3:$AQ$501,26,FALSE)))</f>
        <v/>
      </c>
      <c r="Q343" s="1" t="str">
        <f>IF($A343="","",(VLOOKUP($A343,ACOUSTICS_COMBINED!$B$3:$AQ$501,27,FALSE)))</f>
        <v/>
      </c>
      <c r="R343" s="1" t="str">
        <f>IF($A343="","",(VLOOKUP($A343,ACOUSTICS_COMBINED!$B$3:$AQ$501,28,FALSE)))</f>
        <v/>
      </c>
      <c r="S343" s="1" t="str">
        <f>IF($A343="","",(VLOOKUP($A343,ACOUSTICS_COMBINED!$B$3:$AQ$501,29,FALSE)))</f>
        <v/>
      </c>
      <c r="T343" s="1" t="str">
        <f>IF($A343="","",(VLOOKUP($A343,ACOUSTICS_COMBINED!$B$3:$AQ$501,30,FALSE)))</f>
        <v/>
      </c>
      <c r="U343" s="1" t="str">
        <f>IF($A343="","",(VLOOKUP($A343,ACOUSTICS_COMBINED!$B$3:$AQ$501,31,FALSE)))</f>
        <v/>
      </c>
      <c r="V343" s="1" t="str">
        <f>IF($A343="","",(VLOOKUP($A343,ACOUSTICS_COMBINED!$B$3:$AQ$501,32,FALSE)))</f>
        <v/>
      </c>
      <c r="W343" s="1" t="str">
        <f>IF($A343="","",(VLOOKUP($A343,ACOUSTICS_COMBINED!$B$3:$AQ$501,33,FALSE)))</f>
        <v/>
      </c>
      <c r="X343" s="1" t="str">
        <f>IF($A343="","",(VLOOKUP($A343,ACOUSTICS_COMBINED!$B$3:$AQ$501,34,FALSE)))</f>
        <v/>
      </c>
      <c r="Y343" s="1" t="str">
        <f>IF($A343="","",(VLOOKUP($A343,ACOUSTICS_COMBINED!$B$3:$AQ$501,35,FALSE)))</f>
        <v/>
      </c>
      <c r="Z343" s="1" t="str">
        <f>IF($A343="","",(VLOOKUP($A343,ACOUSTICS_COMBINED!$B$3:$AQ$501,36,FALSE)))</f>
        <v/>
      </c>
      <c r="AA343" s="1" t="str">
        <f>IF($A343="","",(VLOOKUP($A343,ACOUSTICS_COMBINED!$B$3:$AQ$501,37,FALSE)))</f>
        <v/>
      </c>
      <c r="AB343" s="1" t="str">
        <f>IF($A343="","",(VLOOKUP($A343,ACOUSTICS_COMBINED!$B$3:$AQ$501,38,FALSE)))</f>
        <v/>
      </c>
      <c r="AC343" s="1" t="str">
        <f>IF($A343="","",(VLOOKUP($A343,ACOUSTICS_COMBINED!$B$3:$AQ$501,39,FALSE)))</f>
        <v/>
      </c>
      <c r="AD343" s="1" t="str">
        <f>IF($A343="","",(VLOOKUP($A343,ACOUSTICS_COMBINED!$B$3:$AQ$501,40,FALSE)))</f>
        <v/>
      </c>
      <c r="AE343" s="1" t="str">
        <f>IF($A343="","",(VLOOKUP($A343,ACOUSTICS_COMBINED!$B$3:$AQ$501,41,FALSE)))</f>
        <v/>
      </c>
      <c r="AF343" s="1" t="str">
        <f>IF($A343="","",(VLOOKUP($A343,ACOUSTICS_COMBINED!$B$3:$AQ$501,42,FALSE)))</f>
        <v/>
      </c>
      <c r="AG343" s="27" t="str">
        <f>IF($A343="","",(VLOOKUP($A343,ACOUSTIC_PIVOT_TABLE!$B$4:$AO$500,2,FALSE)))</f>
        <v/>
      </c>
      <c r="AH343" s="27" t="str">
        <f>IF($A343="","",(VLOOKUP($A343,ACOUSTIC_PIVOT_TABLE!$B$4:$AO$500,3,FALSE)))</f>
        <v/>
      </c>
      <c r="AI343" s="27" t="str">
        <f>IF($A343="","",(VLOOKUP($A343,ACOUSTIC_PIVOT_TABLE!$B$4:$AO$500,4,FALSE)))</f>
        <v/>
      </c>
      <c r="AJ343" s="27" t="str">
        <f>IF($A343="","",(VLOOKUP($A343,ACOUSTIC_PIVOT_TABLE!$B$4:$AO$500,5,FALSE)))</f>
        <v/>
      </c>
      <c r="AK343" s="27" t="str">
        <f>IF($A343="","",(VLOOKUP($A343,ACOUSTIC_PIVOT_TABLE!$B$4:$AO$500,6,FALSE)))</f>
        <v/>
      </c>
      <c r="AL343" s="27" t="str">
        <f>IF($A343="","",(VLOOKUP($A343,ACOUSTIC_PIVOT_TABLE!$B$4:$AO$500,7,FALSE)))</f>
        <v/>
      </c>
      <c r="AM343" s="27" t="str">
        <f>IF($A343="","",(VLOOKUP($A343,ACOUSTIC_PIVOT_TABLE!$B$4:$AO$500,8,FALSE)))</f>
        <v/>
      </c>
      <c r="AN343" s="27" t="str">
        <f>IF($A343="","",(VLOOKUP($A343,ACOUSTIC_PIVOT_TABLE!$B$4:$AO$500,9,FALSE)))</f>
        <v/>
      </c>
      <c r="AO343" s="27" t="str">
        <f>IF($A343="","",(VLOOKUP($A343,ACOUSTIC_PIVOT_TABLE!$B$4:$AO$500,10,FALSE)))</f>
        <v/>
      </c>
      <c r="AP343" s="27" t="str">
        <f>IF($A343="","",(VLOOKUP($A343,ACOUSTIC_PIVOT_TABLE!$B$4:$AO$500,11,FALSE)))</f>
        <v/>
      </c>
      <c r="AQ343" s="27" t="str">
        <f>IF($A343="","",(VLOOKUP($A343,ACOUSTIC_PIVOT_TABLE!$B$4:$AO$500,12,FALSE)))</f>
        <v/>
      </c>
      <c r="AR343" s="27" t="str">
        <f>IF($A343="","",(VLOOKUP($A343,ACOUSTIC_PIVOT_TABLE!$B$4:$AO$500,13,FALSE)))</f>
        <v/>
      </c>
      <c r="AS343" s="27" t="str">
        <f>IF($A343="","",(VLOOKUP($A343,ACOUSTIC_PIVOT_TABLE!$B$4:$AO$500,14,FALSE)))</f>
        <v/>
      </c>
      <c r="AT343" s="27" t="str">
        <f>IF($A343="","",(VLOOKUP($A343,ACOUSTIC_PIVOT_TABLE!$B$4:$AO$500,15,FALSE)))</f>
        <v/>
      </c>
      <c r="AU343" s="27" t="str">
        <f>IF($A343="","",(VLOOKUP($A343,ACOUSTIC_PIVOT_TABLE!$B$4:$AO$500,16,FALSE)))</f>
        <v/>
      </c>
      <c r="AV343" s="27" t="str">
        <f>IF($A343="","",(VLOOKUP($A343,ACOUSTIC_PIVOT_TABLE!$B$4:$AO$500,17,FALSE)))</f>
        <v/>
      </c>
      <c r="AW343" s="27" t="str">
        <f>IF($A343="","",(VLOOKUP($A343,ACOUSTIC_PIVOT_TABLE!$B$4:$AO$500,18,FALSE)))</f>
        <v/>
      </c>
      <c r="AX343" s="27" t="str">
        <f>IF($A343="","",(VLOOKUP($A343,ACOUSTIC_PIVOT_TABLE!$B$4:$AO$500,19,FALSE)))</f>
        <v/>
      </c>
      <c r="AY343" s="27" t="str">
        <f>IF($A343="","",(VLOOKUP($A343,ACOUSTIC_PIVOT_TABLE!$B$4:$AO$500,20,FALSE)))</f>
        <v/>
      </c>
      <c r="AZ343" s="27" t="str">
        <f>IF($A343="","",(VLOOKUP($A343,ACOUSTIC_PIVOT_TABLE!$B$4:$AO$500,21,FALSE)))</f>
        <v/>
      </c>
      <c r="BA343" s="27" t="str">
        <f>IF($A343="","",(VLOOKUP($A343,ACOUSTIC_PIVOT_TABLE!$B$4:$AO$500,22,FALSE)))</f>
        <v/>
      </c>
      <c r="BB343" s="27" t="str">
        <f>IF($A343="","",(VLOOKUP($A343,ACOUSTIC_PIVOT_TABLE!$B$4:$AO$500,23,FALSE)))</f>
        <v/>
      </c>
      <c r="BC343" s="27" t="str">
        <f>IF($A343="","",(VLOOKUP($A343,ACOUSTIC_PIVOT_TABLE!$B$4:$AO$500,24,FALSE)))</f>
        <v/>
      </c>
      <c r="BD343" s="27" t="str">
        <f>IF($A343="","",(VLOOKUP($A343,ACOUSTIC_PIVOT_TABLE!$B$4:$AO$500,25,FALSE)))</f>
        <v/>
      </c>
      <c r="BE343" s="27" t="str">
        <f>IF($A343="","",(VLOOKUP($A343,ACOUSTIC_PIVOT_TABLE!$B$4:$AO$500,26,FALSE)))</f>
        <v/>
      </c>
      <c r="BF343" s="27" t="str">
        <f>IF($A343="","",(VLOOKUP($A343,ACOUSTIC_PIVOT_TABLE!$B$4:$AO$500,27,FALSE)))</f>
        <v/>
      </c>
      <c r="BG343" s="27" t="str">
        <f>IF($A343="","",(VLOOKUP($A343,ACOUSTIC_PIVOT_TABLE!$B$4:$AO$500,28,FALSE)))</f>
        <v/>
      </c>
      <c r="BH343" s="27" t="str">
        <f>IF($A343="","",(VLOOKUP($A343,ACOUSTIC_PIVOT_TABLE!$B$4:$AO$500,29,FALSE)))</f>
        <v/>
      </c>
      <c r="BI343" s="27" t="str">
        <f>IF($A343="","",(VLOOKUP($A343,ACOUSTIC_PIVOT_TABLE!$B$4:$AO$500,30,FALSE)))</f>
        <v/>
      </c>
      <c r="BJ343" s="27" t="str">
        <f>IF($A343="","",(VLOOKUP($A343,ACOUSTIC_PIVOT_TABLE!$B$4:$AO$500,31,FALSE)))</f>
        <v/>
      </c>
      <c r="BK343" s="27" t="str">
        <f>IF($A343="","",(VLOOKUP($A343,ACOUSTIC_PIVOT_TABLE!$B$4:$AO$500,32,FALSE)))</f>
        <v/>
      </c>
      <c r="BL343" s="27" t="str">
        <f>IF($A343="","",(VLOOKUP($A343,ACOUSTIC_PIVOT_TABLE!$B$4:$AO$500,33,FALSE)))</f>
        <v/>
      </c>
      <c r="BM343" s="27" t="str">
        <f>IF($A343="","",(VLOOKUP($A343,ACOUSTIC_PIVOT_TABLE!$B$4:$AO$500,34,FALSE)))</f>
        <v/>
      </c>
      <c r="BN343" s="27" t="str">
        <f>IF($A343="","",(VLOOKUP($A343,ACOUSTIC_PIVOT_TABLE!$B$4:$AO$500,35,FALSE)))</f>
        <v/>
      </c>
      <c r="BO343" s="27" t="str">
        <f>IF($A343="","",(VLOOKUP($A343,ACOUSTIC_PIVOT_TABLE!$B$4:$AO$500,36,FALSE)))</f>
        <v/>
      </c>
      <c r="BP343" s="27" t="str">
        <f>IF($A343="","",(VLOOKUP($A343,ACOUSTIC_PIVOT_TABLE!$B$4:$AO$500,37,FALSE)))</f>
        <v/>
      </c>
      <c r="BQ343" s="27" t="str">
        <f>IF($A343="","",(VLOOKUP($A343,ACOUSTIC_PIVOT_TABLE!$B$4:$AO$500,38,FALSE)))</f>
        <v/>
      </c>
      <c r="BR343" s="27" t="str">
        <f>IF($A343="","",(VLOOKUP($A343,ACOUSTIC_PIVOT_TABLE!$B$4:$AO$500,39,FALSE)))</f>
        <v/>
      </c>
      <c r="BS343" s="27" t="str">
        <f>IF($A343="","",(VLOOKUP($A343,ACOUSTIC_PIVOT_TABLE!$B$4:$AO$500,40,FALSE)))</f>
        <v/>
      </c>
    </row>
    <row r="344" spans="1:71" x14ac:dyDescent="0.25">
      <c r="A344" s="1" t="str">
        <f>IF(ACOUSTIC_PIVOT_TABLE!B346 = 0, "",ACOUSTIC_PIVOT_TABLE!B346)</f>
        <v/>
      </c>
      <c r="B344" s="1" t="str">
        <f>IF($A344="","",(VLOOKUP($A344,ACOUSTICS_COMBINED!$B$3:$AQ$501,21,FALSE)))</f>
        <v/>
      </c>
      <c r="C344" s="1" t="str">
        <f>IF($A344="","",(VLOOKUP($A344,ACOUSTICS_COMBINED!$B$3:$AQ$501,22,FALSE)))</f>
        <v/>
      </c>
      <c r="D344" s="1" t="str">
        <f>IF($A344="","",(VLOOKUP($A344,ACOUSTICS_COMBINED!$B$3:$AQ$501,12,FALSE)))</f>
        <v/>
      </c>
      <c r="E344" s="1" t="str">
        <f>IF($A344="","",(VLOOKUP($A344,ACOUSTICS_COMBINED!$B$3:$AQ$501,13,FALSE)))</f>
        <v/>
      </c>
      <c r="F344" s="1" t="str">
        <f>IF($A344="","",(VLOOKUP($A344,ACOUSTICS_COMBINED!$B$3:$AQ$501,14,FALSE)))</f>
        <v/>
      </c>
      <c r="G344" s="1" t="str">
        <f>IF($A344="","",(VLOOKUP($A344,ACOUSTICS_COMBINED!$B$3:$AQ$501,23,FALSE)))</f>
        <v/>
      </c>
      <c r="H344" s="1" t="str">
        <f>IF($A344="","",(VLOOKUP($A344,ACOUSTICS_COMBINED!$B$3:$AQ$501,24,FALSE)))</f>
        <v/>
      </c>
      <c r="I344" s="1" t="str">
        <f>IF($A344="","",(VLOOKUP($A344,ACOUSTICS_COMBINED!$B$3:$AQ$501,15,FALSE)))</f>
        <v/>
      </c>
      <c r="J344" s="1" t="str">
        <f>IF($A344="","",(VLOOKUP($A344,ACOUSTICS_COMBINED!$B$3:$AQ$501,16,FALSE)))</f>
        <v/>
      </c>
      <c r="K344" s="1" t="str">
        <f>IF($A344="","",(VLOOKUP($A344,ACOUSTICS_COMBINED!$B$3:$AQ$501,17,FALSE)))</f>
        <v/>
      </c>
      <c r="L344" s="1" t="str">
        <f>IF($A344="","",(VLOOKUP($A344,ACOUSTICS_COMBINED!$B$3:$AQ$501,18,FALSE)))</f>
        <v/>
      </c>
      <c r="M344" s="1" t="str">
        <f>IF($A344="","",(VLOOKUP($A344,ACOUSTICS_COMBINED!$B$3:$AQ$501,25,FALSE)))</f>
        <v/>
      </c>
      <c r="N344" s="16" t="str">
        <f>IF($A344="","",(VLOOKUP($A344,ACOUSTICS_COMBINED!$B$3:$AQ$501,19,FALSE)))</f>
        <v/>
      </c>
      <c r="O344" s="16" t="str">
        <f>IF($A344="","",(VLOOKUP($A344,ACOUSTICS_COMBINED!$B$3:$AQ$501,20,FALSE)))</f>
        <v/>
      </c>
      <c r="P344" s="1" t="str">
        <f>IF($A344="","",(VLOOKUP($A344,ACOUSTICS_COMBINED!$B$3:$AQ$501,26,FALSE)))</f>
        <v/>
      </c>
      <c r="Q344" s="1" t="str">
        <f>IF($A344="","",(VLOOKUP($A344,ACOUSTICS_COMBINED!$B$3:$AQ$501,27,FALSE)))</f>
        <v/>
      </c>
      <c r="R344" s="1" t="str">
        <f>IF($A344="","",(VLOOKUP($A344,ACOUSTICS_COMBINED!$B$3:$AQ$501,28,FALSE)))</f>
        <v/>
      </c>
      <c r="S344" s="1" t="str">
        <f>IF($A344="","",(VLOOKUP($A344,ACOUSTICS_COMBINED!$B$3:$AQ$501,29,FALSE)))</f>
        <v/>
      </c>
      <c r="T344" s="1" t="str">
        <f>IF($A344="","",(VLOOKUP($A344,ACOUSTICS_COMBINED!$B$3:$AQ$501,30,FALSE)))</f>
        <v/>
      </c>
      <c r="U344" s="1" t="str">
        <f>IF($A344="","",(VLOOKUP($A344,ACOUSTICS_COMBINED!$B$3:$AQ$501,31,FALSE)))</f>
        <v/>
      </c>
      <c r="V344" s="1" t="str">
        <f>IF($A344="","",(VLOOKUP($A344,ACOUSTICS_COMBINED!$B$3:$AQ$501,32,FALSE)))</f>
        <v/>
      </c>
      <c r="W344" s="1" t="str">
        <f>IF($A344="","",(VLOOKUP($A344,ACOUSTICS_COMBINED!$B$3:$AQ$501,33,FALSE)))</f>
        <v/>
      </c>
      <c r="X344" s="1" t="str">
        <f>IF($A344="","",(VLOOKUP($A344,ACOUSTICS_COMBINED!$B$3:$AQ$501,34,FALSE)))</f>
        <v/>
      </c>
      <c r="Y344" s="1" t="str">
        <f>IF($A344="","",(VLOOKUP($A344,ACOUSTICS_COMBINED!$B$3:$AQ$501,35,FALSE)))</f>
        <v/>
      </c>
      <c r="Z344" s="1" t="str">
        <f>IF($A344="","",(VLOOKUP($A344,ACOUSTICS_COMBINED!$B$3:$AQ$501,36,FALSE)))</f>
        <v/>
      </c>
      <c r="AA344" s="1" t="str">
        <f>IF($A344="","",(VLOOKUP($A344,ACOUSTICS_COMBINED!$B$3:$AQ$501,37,FALSE)))</f>
        <v/>
      </c>
      <c r="AB344" s="1" t="str">
        <f>IF($A344="","",(VLOOKUP($A344,ACOUSTICS_COMBINED!$B$3:$AQ$501,38,FALSE)))</f>
        <v/>
      </c>
      <c r="AC344" s="1" t="str">
        <f>IF($A344="","",(VLOOKUP($A344,ACOUSTICS_COMBINED!$B$3:$AQ$501,39,FALSE)))</f>
        <v/>
      </c>
      <c r="AD344" s="1" t="str">
        <f>IF($A344="","",(VLOOKUP($A344,ACOUSTICS_COMBINED!$B$3:$AQ$501,40,FALSE)))</f>
        <v/>
      </c>
      <c r="AE344" s="1" t="str">
        <f>IF($A344="","",(VLOOKUP($A344,ACOUSTICS_COMBINED!$B$3:$AQ$501,41,FALSE)))</f>
        <v/>
      </c>
      <c r="AF344" s="1" t="str">
        <f>IF($A344="","",(VLOOKUP($A344,ACOUSTICS_COMBINED!$B$3:$AQ$501,42,FALSE)))</f>
        <v/>
      </c>
      <c r="AG344" s="27" t="str">
        <f>IF($A344="","",(VLOOKUP($A344,ACOUSTIC_PIVOT_TABLE!$B$4:$AO$500,2,FALSE)))</f>
        <v/>
      </c>
      <c r="AH344" s="27" t="str">
        <f>IF($A344="","",(VLOOKUP($A344,ACOUSTIC_PIVOT_TABLE!$B$4:$AO$500,3,FALSE)))</f>
        <v/>
      </c>
      <c r="AI344" s="27" t="str">
        <f>IF($A344="","",(VLOOKUP($A344,ACOUSTIC_PIVOT_TABLE!$B$4:$AO$500,4,FALSE)))</f>
        <v/>
      </c>
      <c r="AJ344" s="27" t="str">
        <f>IF($A344="","",(VLOOKUP($A344,ACOUSTIC_PIVOT_TABLE!$B$4:$AO$500,5,FALSE)))</f>
        <v/>
      </c>
      <c r="AK344" s="27" t="str">
        <f>IF($A344="","",(VLOOKUP($A344,ACOUSTIC_PIVOT_TABLE!$B$4:$AO$500,6,FALSE)))</f>
        <v/>
      </c>
      <c r="AL344" s="27" t="str">
        <f>IF($A344="","",(VLOOKUP($A344,ACOUSTIC_PIVOT_TABLE!$B$4:$AO$500,7,FALSE)))</f>
        <v/>
      </c>
      <c r="AM344" s="27" t="str">
        <f>IF($A344="","",(VLOOKUP($A344,ACOUSTIC_PIVOT_TABLE!$B$4:$AO$500,8,FALSE)))</f>
        <v/>
      </c>
      <c r="AN344" s="27" t="str">
        <f>IF($A344="","",(VLOOKUP($A344,ACOUSTIC_PIVOT_TABLE!$B$4:$AO$500,9,FALSE)))</f>
        <v/>
      </c>
      <c r="AO344" s="27" t="str">
        <f>IF($A344="","",(VLOOKUP($A344,ACOUSTIC_PIVOT_TABLE!$B$4:$AO$500,10,FALSE)))</f>
        <v/>
      </c>
      <c r="AP344" s="27" t="str">
        <f>IF($A344="","",(VLOOKUP($A344,ACOUSTIC_PIVOT_TABLE!$B$4:$AO$500,11,FALSE)))</f>
        <v/>
      </c>
      <c r="AQ344" s="27" t="str">
        <f>IF($A344="","",(VLOOKUP($A344,ACOUSTIC_PIVOT_TABLE!$B$4:$AO$500,12,FALSE)))</f>
        <v/>
      </c>
      <c r="AR344" s="27" t="str">
        <f>IF($A344="","",(VLOOKUP($A344,ACOUSTIC_PIVOT_TABLE!$B$4:$AO$500,13,FALSE)))</f>
        <v/>
      </c>
      <c r="AS344" s="27" t="str">
        <f>IF($A344="","",(VLOOKUP($A344,ACOUSTIC_PIVOT_TABLE!$B$4:$AO$500,14,FALSE)))</f>
        <v/>
      </c>
      <c r="AT344" s="27" t="str">
        <f>IF($A344="","",(VLOOKUP($A344,ACOUSTIC_PIVOT_TABLE!$B$4:$AO$500,15,FALSE)))</f>
        <v/>
      </c>
      <c r="AU344" s="27" t="str">
        <f>IF($A344="","",(VLOOKUP($A344,ACOUSTIC_PIVOT_TABLE!$B$4:$AO$500,16,FALSE)))</f>
        <v/>
      </c>
      <c r="AV344" s="27" t="str">
        <f>IF($A344="","",(VLOOKUP($A344,ACOUSTIC_PIVOT_TABLE!$B$4:$AO$500,17,FALSE)))</f>
        <v/>
      </c>
      <c r="AW344" s="27" t="str">
        <f>IF($A344="","",(VLOOKUP($A344,ACOUSTIC_PIVOT_TABLE!$B$4:$AO$500,18,FALSE)))</f>
        <v/>
      </c>
      <c r="AX344" s="27" t="str">
        <f>IF($A344="","",(VLOOKUP($A344,ACOUSTIC_PIVOT_TABLE!$B$4:$AO$500,19,FALSE)))</f>
        <v/>
      </c>
      <c r="AY344" s="27" t="str">
        <f>IF($A344="","",(VLOOKUP($A344,ACOUSTIC_PIVOT_TABLE!$B$4:$AO$500,20,FALSE)))</f>
        <v/>
      </c>
      <c r="AZ344" s="27" t="str">
        <f>IF($A344="","",(VLOOKUP($A344,ACOUSTIC_PIVOT_TABLE!$B$4:$AO$500,21,FALSE)))</f>
        <v/>
      </c>
      <c r="BA344" s="27" t="str">
        <f>IF($A344="","",(VLOOKUP($A344,ACOUSTIC_PIVOT_TABLE!$B$4:$AO$500,22,FALSE)))</f>
        <v/>
      </c>
      <c r="BB344" s="27" t="str">
        <f>IF($A344="","",(VLOOKUP($A344,ACOUSTIC_PIVOT_TABLE!$B$4:$AO$500,23,FALSE)))</f>
        <v/>
      </c>
      <c r="BC344" s="27" t="str">
        <f>IF($A344="","",(VLOOKUP($A344,ACOUSTIC_PIVOT_TABLE!$B$4:$AO$500,24,FALSE)))</f>
        <v/>
      </c>
      <c r="BD344" s="27" t="str">
        <f>IF($A344="","",(VLOOKUP($A344,ACOUSTIC_PIVOT_TABLE!$B$4:$AO$500,25,FALSE)))</f>
        <v/>
      </c>
      <c r="BE344" s="27" t="str">
        <f>IF($A344="","",(VLOOKUP($A344,ACOUSTIC_PIVOT_TABLE!$B$4:$AO$500,26,FALSE)))</f>
        <v/>
      </c>
      <c r="BF344" s="27" t="str">
        <f>IF($A344="","",(VLOOKUP($A344,ACOUSTIC_PIVOT_TABLE!$B$4:$AO$500,27,FALSE)))</f>
        <v/>
      </c>
      <c r="BG344" s="27" t="str">
        <f>IF($A344="","",(VLOOKUP($A344,ACOUSTIC_PIVOT_TABLE!$B$4:$AO$500,28,FALSE)))</f>
        <v/>
      </c>
      <c r="BH344" s="27" t="str">
        <f>IF($A344="","",(VLOOKUP($A344,ACOUSTIC_PIVOT_TABLE!$B$4:$AO$500,29,FALSE)))</f>
        <v/>
      </c>
      <c r="BI344" s="27" t="str">
        <f>IF($A344="","",(VLOOKUP($A344,ACOUSTIC_PIVOT_TABLE!$B$4:$AO$500,30,FALSE)))</f>
        <v/>
      </c>
      <c r="BJ344" s="27" t="str">
        <f>IF($A344="","",(VLOOKUP($A344,ACOUSTIC_PIVOT_TABLE!$B$4:$AO$500,31,FALSE)))</f>
        <v/>
      </c>
      <c r="BK344" s="27" t="str">
        <f>IF($A344="","",(VLOOKUP($A344,ACOUSTIC_PIVOT_TABLE!$B$4:$AO$500,32,FALSE)))</f>
        <v/>
      </c>
      <c r="BL344" s="27" t="str">
        <f>IF($A344="","",(VLOOKUP($A344,ACOUSTIC_PIVOT_TABLE!$B$4:$AO$500,33,FALSE)))</f>
        <v/>
      </c>
      <c r="BM344" s="27" t="str">
        <f>IF($A344="","",(VLOOKUP($A344,ACOUSTIC_PIVOT_TABLE!$B$4:$AO$500,34,FALSE)))</f>
        <v/>
      </c>
      <c r="BN344" s="27" t="str">
        <f>IF($A344="","",(VLOOKUP($A344,ACOUSTIC_PIVOT_TABLE!$B$4:$AO$500,35,FALSE)))</f>
        <v/>
      </c>
      <c r="BO344" s="27" t="str">
        <f>IF($A344="","",(VLOOKUP($A344,ACOUSTIC_PIVOT_TABLE!$B$4:$AO$500,36,FALSE)))</f>
        <v/>
      </c>
      <c r="BP344" s="27" t="str">
        <f>IF($A344="","",(VLOOKUP($A344,ACOUSTIC_PIVOT_TABLE!$B$4:$AO$500,37,FALSE)))</f>
        <v/>
      </c>
      <c r="BQ344" s="27" t="str">
        <f>IF($A344="","",(VLOOKUP($A344,ACOUSTIC_PIVOT_TABLE!$B$4:$AO$500,38,FALSE)))</f>
        <v/>
      </c>
      <c r="BR344" s="27" t="str">
        <f>IF($A344="","",(VLOOKUP($A344,ACOUSTIC_PIVOT_TABLE!$B$4:$AO$500,39,FALSE)))</f>
        <v/>
      </c>
      <c r="BS344" s="27" t="str">
        <f>IF($A344="","",(VLOOKUP($A344,ACOUSTIC_PIVOT_TABLE!$B$4:$AO$500,40,FALSE)))</f>
        <v/>
      </c>
    </row>
    <row r="345" spans="1:71" x14ac:dyDescent="0.25">
      <c r="A345" s="1" t="str">
        <f>IF(ACOUSTIC_PIVOT_TABLE!B347 = 0, "",ACOUSTIC_PIVOT_TABLE!B347)</f>
        <v/>
      </c>
      <c r="B345" s="1" t="str">
        <f>IF($A345="","",(VLOOKUP($A345,ACOUSTICS_COMBINED!$B$3:$AQ$501,21,FALSE)))</f>
        <v/>
      </c>
      <c r="C345" s="1" t="str">
        <f>IF($A345="","",(VLOOKUP($A345,ACOUSTICS_COMBINED!$B$3:$AQ$501,22,FALSE)))</f>
        <v/>
      </c>
      <c r="D345" s="1" t="str">
        <f>IF($A345="","",(VLOOKUP($A345,ACOUSTICS_COMBINED!$B$3:$AQ$501,12,FALSE)))</f>
        <v/>
      </c>
      <c r="E345" s="1" t="str">
        <f>IF($A345="","",(VLOOKUP($A345,ACOUSTICS_COMBINED!$B$3:$AQ$501,13,FALSE)))</f>
        <v/>
      </c>
      <c r="F345" s="1" t="str">
        <f>IF($A345="","",(VLOOKUP($A345,ACOUSTICS_COMBINED!$B$3:$AQ$501,14,FALSE)))</f>
        <v/>
      </c>
      <c r="G345" s="1" t="str">
        <f>IF($A345="","",(VLOOKUP($A345,ACOUSTICS_COMBINED!$B$3:$AQ$501,23,FALSE)))</f>
        <v/>
      </c>
      <c r="H345" s="1" t="str">
        <f>IF($A345="","",(VLOOKUP($A345,ACOUSTICS_COMBINED!$B$3:$AQ$501,24,FALSE)))</f>
        <v/>
      </c>
      <c r="I345" s="1" t="str">
        <f>IF($A345="","",(VLOOKUP($A345,ACOUSTICS_COMBINED!$B$3:$AQ$501,15,FALSE)))</f>
        <v/>
      </c>
      <c r="J345" s="1" t="str">
        <f>IF($A345="","",(VLOOKUP($A345,ACOUSTICS_COMBINED!$B$3:$AQ$501,16,FALSE)))</f>
        <v/>
      </c>
      <c r="K345" s="1" t="str">
        <f>IF($A345="","",(VLOOKUP($A345,ACOUSTICS_COMBINED!$B$3:$AQ$501,17,FALSE)))</f>
        <v/>
      </c>
      <c r="L345" s="1" t="str">
        <f>IF($A345="","",(VLOOKUP($A345,ACOUSTICS_COMBINED!$B$3:$AQ$501,18,FALSE)))</f>
        <v/>
      </c>
      <c r="M345" s="1" t="str">
        <f>IF($A345="","",(VLOOKUP($A345,ACOUSTICS_COMBINED!$B$3:$AQ$501,25,FALSE)))</f>
        <v/>
      </c>
      <c r="N345" s="16" t="str">
        <f>IF($A345="","",(VLOOKUP($A345,ACOUSTICS_COMBINED!$B$3:$AQ$501,19,FALSE)))</f>
        <v/>
      </c>
      <c r="O345" s="16" t="str">
        <f>IF($A345="","",(VLOOKUP($A345,ACOUSTICS_COMBINED!$B$3:$AQ$501,20,FALSE)))</f>
        <v/>
      </c>
      <c r="P345" s="1" t="str">
        <f>IF($A345="","",(VLOOKUP($A345,ACOUSTICS_COMBINED!$B$3:$AQ$501,26,FALSE)))</f>
        <v/>
      </c>
      <c r="Q345" s="1" t="str">
        <f>IF($A345="","",(VLOOKUP($A345,ACOUSTICS_COMBINED!$B$3:$AQ$501,27,FALSE)))</f>
        <v/>
      </c>
      <c r="R345" s="1" t="str">
        <f>IF($A345="","",(VLOOKUP($A345,ACOUSTICS_COMBINED!$B$3:$AQ$501,28,FALSE)))</f>
        <v/>
      </c>
      <c r="S345" s="1" t="str">
        <f>IF($A345="","",(VLOOKUP($A345,ACOUSTICS_COMBINED!$B$3:$AQ$501,29,FALSE)))</f>
        <v/>
      </c>
      <c r="T345" s="1" t="str">
        <f>IF($A345="","",(VLOOKUP($A345,ACOUSTICS_COMBINED!$B$3:$AQ$501,30,FALSE)))</f>
        <v/>
      </c>
      <c r="U345" s="1" t="str">
        <f>IF($A345="","",(VLOOKUP($A345,ACOUSTICS_COMBINED!$B$3:$AQ$501,31,FALSE)))</f>
        <v/>
      </c>
      <c r="V345" s="1" t="str">
        <f>IF($A345="","",(VLOOKUP($A345,ACOUSTICS_COMBINED!$B$3:$AQ$501,32,FALSE)))</f>
        <v/>
      </c>
      <c r="W345" s="1" t="str">
        <f>IF($A345="","",(VLOOKUP($A345,ACOUSTICS_COMBINED!$B$3:$AQ$501,33,FALSE)))</f>
        <v/>
      </c>
      <c r="X345" s="1" t="str">
        <f>IF($A345="","",(VLOOKUP($A345,ACOUSTICS_COMBINED!$B$3:$AQ$501,34,FALSE)))</f>
        <v/>
      </c>
      <c r="Y345" s="1" t="str">
        <f>IF($A345="","",(VLOOKUP($A345,ACOUSTICS_COMBINED!$B$3:$AQ$501,35,FALSE)))</f>
        <v/>
      </c>
      <c r="Z345" s="1" t="str">
        <f>IF($A345="","",(VLOOKUP($A345,ACOUSTICS_COMBINED!$B$3:$AQ$501,36,FALSE)))</f>
        <v/>
      </c>
      <c r="AA345" s="1" t="str">
        <f>IF($A345="","",(VLOOKUP($A345,ACOUSTICS_COMBINED!$B$3:$AQ$501,37,FALSE)))</f>
        <v/>
      </c>
      <c r="AB345" s="1" t="str">
        <f>IF($A345="","",(VLOOKUP($A345,ACOUSTICS_COMBINED!$B$3:$AQ$501,38,FALSE)))</f>
        <v/>
      </c>
      <c r="AC345" s="1" t="str">
        <f>IF($A345="","",(VLOOKUP($A345,ACOUSTICS_COMBINED!$B$3:$AQ$501,39,FALSE)))</f>
        <v/>
      </c>
      <c r="AD345" s="1" t="str">
        <f>IF($A345="","",(VLOOKUP($A345,ACOUSTICS_COMBINED!$B$3:$AQ$501,40,FALSE)))</f>
        <v/>
      </c>
      <c r="AE345" s="1" t="str">
        <f>IF($A345="","",(VLOOKUP($A345,ACOUSTICS_COMBINED!$B$3:$AQ$501,41,FALSE)))</f>
        <v/>
      </c>
      <c r="AF345" s="1" t="str">
        <f>IF($A345="","",(VLOOKUP($A345,ACOUSTICS_COMBINED!$B$3:$AQ$501,42,FALSE)))</f>
        <v/>
      </c>
      <c r="AG345" s="27" t="str">
        <f>IF($A345="","",(VLOOKUP($A345,ACOUSTIC_PIVOT_TABLE!$B$4:$AO$500,2,FALSE)))</f>
        <v/>
      </c>
      <c r="AH345" s="27" t="str">
        <f>IF($A345="","",(VLOOKUP($A345,ACOUSTIC_PIVOT_TABLE!$B$4:$AO$500,3,FALSE)))</f>
        <v/>
      </c>
      <c r="AI345" s="27" t="str">
        <f>IF($A345="","",(VLOOKUP($A345,ACOUSTIC_PIVOT_TABLE!$B$4:$AO$500,4,FALSE)))</f>
        <v/>
      </c>
      <c r="AJ345" s="27" t="str">
        <f>IF($A345="","",(VLOOKUP($A345,ACOUSTIC_PIVOT_TABLE!$B$4:$AO$500,5,FALSE)))</f>
        <v/>
      </c>
      <c r="AK345" s="27" t="str">
        <f>IF($A345="","",(VLOOKUP($A345,ACOUSTIC_PIVOT_TABLE!$B$4:$AO$500,6,FALSE)))</f>
        <v/>
      </c>
      <c r="AL345" s="27" t="str">
        <f>IF($A345="","",(VLOOKUP($A345,ACOUSTIC_PIVOT_TABLE!$B$4:$AO$500,7,FALSE)))</f>
        <v/>
      </c>
      <c r="AM345" s="27" t="str">
        <f>IF($A345="","",(VLOOKUP($A345,ACOUSTIC_PIVOT_TABLE!$B$4:$AO$500,8,FALSE)))</f>
        <v/>
      </c>
      <c r="AN345" s="27" t="str">
        <f>IF($A345="","",(VLOOKUP($A345,ACOUSTIC_PIVOT_TABLE!$B$4:$AO$500,9,FALSE)))</f>
        <v/>
      </c>
      <c r="AO345" s="27" t="str">
        <f>IF($A345="","",(VLOOKUP($A345,ACOUSTIC_PIVOT_TABLE!$B$4:$AO$500,10,FALSE)))</f>
        <v/>
      </c>
      <c r="AP345" s="27" t="str">
        <f>IF($A345="","",(VLOOKUP($A345,ACOUSTIC_PIVOT_TABLE!$B$4:$AO$500,11,FALSE)))</f>
        <v/>
      </c>
      <c r="AQ345" s="27" t="str">
        <f>IF($A345="","",(VLOOKUP($A345,ACOUSTIC_PIVOT_TABLE!$B$4:$AO$500,12,FALSE)))</f>
        <v/>
      </c>
      <c r="AR345" s="27" t="str">
        <f>IF($A345="","",(VLOOKUP($A345,ACOUSTIC_PIVOT_TABLE!$B$4:$AO$500,13,FALSE)))</f>
        <v/>
      </c>
      <c r="AS345" s="27" t="str">
        <f>IF($A345="","",(VLOOKUP($A345,ACOUSTIC_PIVOT_TABLE!$B$4:$AO$500,14,FALSE)))</f>
        <v/>
      </c>
      <c r="AT345" s="27" t="str">
        <f>IF($A345="","",(VLOOKUP($A345,ACOUSTIC_PIVOT_TABLE!$B$4:$AO$500,15,FALSE)))</f>
        <v/>
      </c>
      <c r="AU345" s="27" t="str">
        <f>IF($A345="","",(VLOOKUP($A345,ACOUSTIC_PIVOT_TABLE!$B$4:$AO$500,16,FALSE)))</f>
        <v/>
      </c>
      <c r="AV345" s="27" t="str">
        <f>IF($A345="","",(VLOOKUP($A345,ACOUSTIC_PIVOT_TABLE!$B$4:$AO$500,17,FALSE)))</f>
        <v/>
      </c>
      <c r="AW345" s="27" t="str">
        <f>IF($A345="","",(VLOOKUP($A345,ACOUSTIC_PIVOT_TABLE!$B$4:$AO$500,18,FALSE)))</f>
        <v/>
      </c>
      <c r="AX345" s="27" t="str">
        <f>IF($A345="","",(VLOOKUP($A345,ACOUSTIC_PIVOT_TABLE!$B$4:$AO$500,19,FALSE)))</f>
        <v/>
      </c>
      <c r="AY345" s="27" t="str">
        <f>IF($A345="","",(VLOOKUP($A345,ACOUSTIC_PIVOT_TABLE!$B$4:$AO$500,20,FALSE)))</f>
        <v/>
      </c>
      <c r="AZ345" s="27" t="str">
        <f>IF($A345="","",(VLOOKUP($A345,ACOUSTIC_PIVOT_TABLE!$B$4:$AO$500,21,FALSE)))</f>
        <v/>
      </c>
      <c r="BA345" s="27" t="str">
        <f>IF($A345="","",(VLOOKUP($A345,ACOUSTIC_PIVOT_TABLE!$B$4:$AO$500,22,FALSE)))</f>
        <v/>
      </c>
      <c r="BB345" s="27" t="str">
        <f>IF($A345="","",(VLOOKUP($A345,ACOUSTIC_PIVOT_TABLE!$B$4:$AO$500,23,FALSE)))</f>
        <v/>
      </c>
      <c r="BC345" s="27" t="str">
        <f>IF($A345="","",(VLOOKUP($A345,ACOUSTIC_PIVOT_TABLE!$B$4:$AO$500,24,FALSE)))</f>
        <v/>
      </c>
      <c r="BD345" s="27" t="str">
        <f>IF($A345="","",(VLOOKUP($A345,ACOUSTIC_PIVOT_TABLE!$B$4:$AO$500,25,FALSE)))</f>
        <v/>
      </c>
      <c r="BE345" s="27" t="str">
        <f>IF($A345="","",(VLOOKUP($A345,ACOUSTIC_PIVOT_TABLE!$B$4:$AO$500,26,FALSE)))</f>
        <v/>
      </c>
      <c r="BF345" s="27" t="str">
        <f>IF($A345="","",(VLOOKUP($A345,ACOUSTIC_PIVOT_TABLE!$B$4:$AO$500,27,FALSE)))</f>
        <v/>
      </c>
      <c r="BG345" s="27" t="str">
        <f>IF($A345="","",(VLOOKUP($A345,ACOUSTIC_PIVOT_TABLE!$B$4:$AO$500,28,FALSE)))</f>
        <v/>
      </c>
      <c r="BH345" s="27" t="str">
        <f>IF($A345="","",(VLOOKUP($A345,ACOUSTIC_PIVOT_TABLE!$B$4:$AO$500,29,FALSE)))</f>
        <v/>
      </c>
      <c r="BI345" s="27" t="str">
        <f>IF($A345="","",(VLOOKUP($A345,ACOUSTIC_PIVOT_TABLE!$B$4:$AO$500,30,FALSE)))</f>
        <v/>
      </c>
      <c r="BJ345" s="27" t="str">
        <f>IF($A345="","",(VLOOKUP($A345,ACOUSTIC_PIVOT_TABLE!$B$4:$AO$500,31,FALSE)))</f>
        <v/>
      </c>
      <c r="BK345" s="27" t="str">
        <f>IF($A345="","",(VLOOKUP($A345,ACOUSTIC_PIVOT_TABLE!$B$4:$AO$500,32,FALSE)))</f>
        <v/>
      </c>
      <c r="BL345" s="27" t="str">
        <f>IF($A345="","",(VLOOKUP($A345,ACOUSTIC_PIVOT_TABLE!$B$4:$AO$500,33,FALSE)))</f>
        <v/>
      </c>
      <c r="BM345" s="27" t="str">
        <f>IF($A345="","",(VLOOKUP($A345,ACOUSTIC_PIVOT_TABLE!$B$4:$AO$500,34,FALSE)))</f>
        <v/>
      </c>
      <c r="BN345" s="27" t="str">
        <f>IF($A345="","",(VLOOKUP($A345,ACOUSTIC_PIVOT_TABLE!$B$4:$AO$500,35,FALSE)))</f>
        <v/>
      </c>
      <c r="BO345" s="27" t="str">
        <f>IF($A345="","",(VLOOKUP($A345,ACOUSTIC_PIVOT_TABLE!$B$4:$AO$500,36,FALSE)))</f>
        <v/>
      </c>
      <c r="BP345" s="27" t="str">
        <f>IF($A345="","",(VLOOKUP($A345,ACOUSTIC_PIVOT_TABLE!$B$4:$AO$500,37,FALSE)))</f>
        <v/>
      </c>
      <c r="BQ345" s="27" t="str">
        <f>IF($A345="","",(VLOOKUP($A345,ACOUSTIC_PIVOT_TABLE!$B$4:$AO$500,38,FALSE)))</f>
        <v/>
      </c>
      <c r="BR345" s="27" t="str">
        <f>IF($A345="","",(VLOOKUP($A345,ACOUSTIC_PIVOT_TABLE!$B$4:$AO$500,39,FALSE)))</f>
        <v/>
      </c>
      <c r="BS345" s="27" t="str">
        <f>IF($A345="","",(VLOOKUP($A345,ACOUSTIC_PIVOT_TABLE!$B$4:$AO$500,40,FALSE)))</f>
        <v/>
      </c>
    </row>
    <row r="346" spans="1:71" x14ac:dyDescent="0.25">
      <c r="A346" s="1" t="str">
        <f>IF(ACOUSTIC_PIVOT_TABLE!B348 = 0, "",ACOUSTIC_PIVOT_TABLE!B348)</f>
        <v/>
      </c>
      <c r="B346" s="1" t="str">
        <f>IF($A346="","",(VLOOKUP($A346,ACOUSTICS_COMBINED!$B$3:$AQ$501,21,FALSE)))</f>
        <v/>
      </c>
      <c r="C346" s="1" t="str">
        <f>IF($A346="","",(VLOOKUP($A346,ACOUSTICS_COMBINED!$B$3:$AQ$501,22,FALSE)))</f>
        <v/>
      </c>
      <c r="D346" s="1" t="str">
        <f>IF($A346="","",(VLOOKUP($A346,ACOUSTICS_COMBINED!$B$3:$AQ$501,12,FALSE)))</f>
        <v/>
      </c>
      <c r="E346" s="1" t="str">
        <f>IF($A346="","",(VLOOKUP($A346,ACOUSTICS_COMBINED!$B$3:$AQ$501,13,FALSE)))</f>
        <v/>
      </c>
      <c r="F346" s="1" t="str">
        <f>IF($A346="","",(VLOOKUP($A346,ACOUSTICS_COMBINED!$B$3:$AQ$501,14,FALSE)))</f>
        <v/>
      </c>
      <c r="G346" s="1" t="str">
        <f>IF($A346="","",(VLOOKUP($A346,ACOUSTICS_COMBINED!$B$3:$AQ$501,23,FALSE)))</f>
        <v/>
      </c>
      <c r="H346" s="1" t="str">
        <f>IF($A346="","",(VLOOKUP($A346,ACOUSTICS_COMBINED!$B$3:$AQ$501,24,FALSE)))</f>
        <v/>
      </c>
      <c r="I346" s="1" t="str">
        <f>IF($A346="","",(VLOOKUP($A346,ACOUSTICS_COMBINED!$B$3:$AQ$501,15,FALSE)))</f>
        <v/>
      </c>
      <c r="J346" s="1" t="str">
        <f>IF($A346="","",(VLOOKUP($A346,ACOUSTICS_COMBINED!$B$3:$AQ$501,16,FALSE)))</f>
        <v/>
      </c>
      <c r="K346" s="1" t="str">
        <f>IF($A346="","",(VLOOKUP($A346,ACOUSTICS_COMBINED!$B$3:$AQ$501,17,FALSE)))</f>
        <v/>
      </c>
      <c r="L346" s="1" t="str">
        <f>IF($A346="","",(VLOOKUP($A346,ACOUSTICS_COMBINED!$B$3:$AQ$501,18,FALSE)))</f>
        <v/>
      </c>
      <c r="M346" s="1" t="str">
        <f>IF($A346="","",(VLOOKUP($A346,ACOUSTICS_COMBINED!$B$3:$AQ$501,25,FALSE)))</f>
        <v/>
      </c>
      <c r="N346" s="16" t="str">
        <f>IF($A346="","",(VLOOKUP($A346,ACOUSTICS_COMBINED!$B$3:$AQ$501,19,FALSE)))</f>
        <v/>
      </c>
      <c r="O346" s="16" t="str">
        <f>IF($A346="","",(VLOOKUP($A346,ACOUSTICS_COMBINED!$B$3:$AQ$501,20,FALSE)))</f>
        <v/>
      </c>
      <c r="P346" s="1" t="str">
        <f>IF($A346="","",(VLOOKUP($A346,ACOUSTICS_COMBINED!$B$3:$AQ$501,26,FALSE)))</f>
        <v/>
      </c>
      <c r="Q346" s="1" t="str">
        <f>IF($A346="","",(VLOOKUP($A346,ACOUSTICS_COMBINED!$B$3:$AQ$501,27,FALSE)))</f>
        <v/>
      </c>
      <c r="R346" s="1" t="str">
        <f>IF($A346="","",(VLOOKUP($A346,ACOUSTICS_COMBINED!$B$3:$AQ$501,28,FALSE)))</f>
        <v/>
      </c>
      <c r="S346" s="1" t="str">
        <f>IF($A346="","",(VLOOKUP($A346,ACOUSTICS_COMBINED!$B$3:$AQ$501,29,FALSE)))</f>
        <v/>
      </c>
      <c r="T346" s="1" t="str">
        <f>IF($A346="","",(VLOOKUP($A346,ACOUSTICS_COMBINED!$B$3:$AQ$501,30,FALSE)))</f>
        <v/>
      </c>
      <c r="U346" s="1" t="str">
        <f>IF($A346="","",(VLOOKUP($A346,ACOUSTICS_COMBINED!$B$3:$AQ$501,31,FALSE)))</f>
        <v/>
      </c>
      <c r="V346" s="1" t="str">
        <f>IF($A346="","",(VLOOKUP($A346,ACOUSTICS_COMBINED!$B$3:$AQ$501,32,FALSE)))</f>
        <v/>
      </c>
      <c r="W346" s="1" t="str">
        <f>IF($A346="","",(VLOOKUP($A346,ACOUSTICS_COMBINED!$B$3:$AQ$501,33,FALSE)))</f>
        <v/>
      </c>
      <c r="X346" s="1" t="str">
        <f>IF($A346="","",(VLOOKUP($A346,ACOUSTICS_COMBINED!$B$3:$AQ$501,34,FALSE)))</f>
        <v/>
      </c>
      <c r="Y346" s="1" t="str">
        <f>IF($A346="","",(VLOOKUP($A346,ACOUSTICS_COMBINED!$B$3:$AQ$501,35,FALSE)))</f>
        <v/>
      </c>
      <c r="Z346" s="1" t="str">
        <f>IF($A346="","",(VLOOKUP($A346,ACOUSTICS_COMBINED!$B$3:$AQ$501,36,FALSE)))</f>
        <v/>
      </c>
      <c r="AA346" s="1" t="str">
        <f>IF($A346="","",(VLOOKUP($A346,ACOUSTICS_COMBINED!$B$3:$AQ$501,37,FALSE)))</f>
        <v/>
      </c>
      <c r="AB346" s="1" t="str">
        <f>IF($A346="","",(VLOOKUP($A346,ACOUSTICS_COMBINED!$B$3:$AQ$501,38,FALSE)))</f>
        <v/>
      </c>
      <c r="AC346" s="1" t="str">
        <f>IF($A346="","",(VLOOKUP($A346,ACOUSTICS_COMBINED!$B$3:$AQ$501,39,FALSE)))</f>
        <v/>
      </c>
      <c r="AD346" s="1" t="str">
        <f>IF($A346="","",(VLOOKUP($A346,ACOUSTICS_COMBINED!$B$3:$AQ$501,40,FALSE)))</f>
        <v/>
      </c>
      <c r="AE346" s="1" t="str">
        <f>IF($A346="","",(VLOOKUP($A346,ACOUSTICS_COMBINED!$B$3:$AQ$501,41,FALSE)))</f>
        <v/>
      </c>
      <c r="AF346" s="1" t="str">
        <f>IF($A346="","",(VLOOKUP($A346,ACOUSTICS_COMBINED!$B$3:$AQ$501,42,FALSE)))</f>
        <v/>
      </c>
      <c r="AG346" s="27" t="str">
        <f>IF($A346="","",(VLOOKUP($A346,ACOUSTIC_PIVOT_TABLE!$B$4:$AO$500,2,FALSE)))</f>
        <v/>
      </c>
      <c r="AH346" s="27" t="str">
        <f>IF($A346="","",(VLOOKUP($A346,ACOUSTIC_PIVOT_TABLE!$B$4:$AO$500,3,FALSE)))</f>
        <v/>
      </c>
      <c r="AI346" s="27" t="str">
        <f>IF($A346="","",(VLOOKUP($A346,ACOUSTIC_PIVOT_TABLE!$B$4:$AO$500,4,FALSE)))</f>
        <v/>
      </c>
      <c r="AJ346" s="27" t="str">
        <f>IF($A346="","",(VLOOKUP($A346,ACOUSTIC_PIVOT_TABLE!$B$4:$AO$500,5,FALSE)))</f>
        <v/>
      </c>
      <c r="AK346" s="27" t="str">
        <f>IF($A346="","",(VLOOKUP($A346,ACOUSTIC_PIVOT_TABLE!$B$4:$AO$500,6,FALSE)))</f>
        <v/>
      </c>
      <c r="AL346" s="27" t="str">
        <f>IF($A346="","",(VLOOKUP($A346,ACOUSTIC_PIVOT_TABLE!$B$4:$AO$500,7,FALSE)))</f>
        <v/>
      </c>
      <c r="AM346" s="27" t="str">
        <f>IF($A346="","",(VLOOKUP($A346,ACOUSTIC_PIVOT_TABLE!$B$4:$AO$500,8,FALSE)))</f>
        <v/>
      </c>
      <c r="AN346" s="27" t="str">
        <f>IF($A346="","",(VLOOKUP($A346,ACOUSTIC_PIVOT_TABLE!$B$4:$AO$500,9,FALSE)))</f>
        <v/>
      </c>
      <c r="AO346" s="27" t="str">
        <f>IF($A346="","",(VLOOKUP($A346,ACOUSTIC_PIVOT_TABLE!$B$4:$AO$500,10,FALSE)))</f>
        <v/>
      </c>
      <c r="AP346" s="27" t="str">
        <f>IF($A346="","",(VLOOKUP($A346,ACOUSTIC_PIVOT_TABLE!$B$4:$AO$500,11,FALSE)))</f>
        <v/>
      </c>
      <c r="AQ346" s="27" t="str">
        <f>IF($A346="","",(VLOOKUP($A346,ACOUSTIC_PIVOT_TABLE!$B$4:$AO$500,12,FALSE)))</f>
        <v/>
      </c>
      <c r="AR346" s="27" t="str">
        <f>IF($A346="","",(VLOOKUP($A346,ACOUSTIC_PIVOT_TABLE!$B$4:$AO$500,13,FALSE)))</f>
        <v/>
      </c>
      <c r="AS346" s="27" t="str">
        <f>IF($A346="","",(VLOOKUP($A346,ACOUSTIC_PIVOT_TABLE!$B$4:$AO$500,14,FALSE)))</f>
        <v/>
      </c>
      <c r="AT346" s="27" t="str">
        <f>IF($A346="","",(VLOOKUP($A346,ACOUSTIC_PIVOT_TABLE!$B$4:$AO$500,15,FALSE)))</f>
        <v/>
      </c>
      <c r="AU346" s="27" t="str">
        <f>IF($A346="","",(VLOOKUP($A346,ACOUSTIC_PIVOT_TABLE!$B$4:$AO$500,16,FALSE)))</f>
        <v/>
      </c>
      <c r="AV346" s="27" t="str">
        <f>IF($A346="","",(VLOOKUP($A346,ACOUSTIC_PIVOT_TABLE!$B$4:$AO$500,17,FALSE)))</f>
        <v/>
      </c>
      <c r="AW346" s="27" t="str">
        <f>IF($A346="","",(VLOOKUP($A346,ACOUSTIC_PIVOT_TABLE!$B$4:$AO$500,18,FALSE)))</f>
        <v/>
      </c>
      <c r="AX346" s="27" t="str">
        <f>IF($A346="","",(VLOOKUP($A346,ACOUSTIC_PIVOT_TABLE!$B$4:$AO$500,19,FALSE)))</f>
        <v/>
      </c>
      <c r="AY346" s="27" t="str">
        <f>IF($A346="","",(VLOOKUP($A346,ACOUSTIC_PIVOT_TABLE!$B$4:$AO$500,20,FALSE)))</f>
        <v/>
      </c>
      <c r="AZ346" s="27" t="str">
        <f>IF($A346="","",(VLOOKUP($A346,ACOUSTIC_PIVOT_TABLE!$B$4:$AO$500,21,FALSE)))</f>
        <v/>
      </c>
      <c r="BA346" s="27" t="str">
        <f>IF($A346="","",(VLOOKUP($A346,ACOUSTIC_PIVOT_TABLE!$B$4:$AO$500,22,FALSE)))</f>
        <v/>
      </c>
      <c r="BB346" s="27" t="str">
        <f>IF($A346="","",(VLOOKUP($A346,ACOUSTIC_PIVOT_TABLE!$B$4:$AO$500,23,FALSE)))</f>
        <v/>
      </c>
      <c r="BC346" s="27" t="str">
        <f>IF($A346="","",(VLOOKUP($A346,ACOUSTIC_PIVOT_TABLE!$B$4:$AO$500,24,FALSE)))</f>
        <v/>
      </c>
      <c r="BD346" s="27" t="str">
        <f>IF($A346="","",(VLOOKUP($A346,ACOUSTIC_PIVOT_TABLE!$B$4:$AO$500,25,FALSE)))</f>
        <v/>
      </c>
      <c r="BE346" s="27" t="str">
        <f>IF($A346="","",(VLOOKUP($A346,ACOUSTIC_PIVOT_TABLE!$B$4:$AO$500,26,FALSE)))</f>
        <v/>
      </c>
      <c r="BF346" s="27" t="str">
        <f>IF($A346="","",(VLOOKUP($A346,ACOUSTIC_PIVOT_TABLE!$B$4:$AO$500,27,FALSE)))</f>
        <v/>
      </c>
      <c r="BG346" s="27" t="str">
        <f>IF($A346="","",(VLOOKUP($A346,ACOUSTIC_PIVOT_TABLE!$B$4:$AO$500,28,FALSE)))</f>
        <v/>
      </c>
      <c r="BH346" s="27" t="str">
        <f>IF($A346="","",(VLOOKUP($A346,ACOUSTIC_PIVOT_TABLE!$B$4:$AO$500,29,FALSE)))</f>
        <v/>
      </c>
      <c r="BI346" s="27" t="str">
        <f>IF($A346="","",(VLOOKUP($A346,ACOUSTIC_PIVOT_TABLE!$B$4:$AO$500,30,FALSE)))</f>
        <v/>
      </c>
      <c r="BJ346" s="27" t="str">
        <f>IF($A346="","",(VLOOKUP($A346,ACOUSTIC_PIVOT_TABLE!$B$4:$AO$500,31,FALSE)))</f>
        <v/>
      </c>
      <c r="BK346" s="27" t="str">
        <f>IF($A346="","",(VLOOKUP($A346,ACOUSTIC_PIVOT_TABLE!$B$4:$AO$500,32,FALSE)))</f>
        <v/>
      </c>
      <c r="BL346" s="27" t="str">
        <f>IF($A346="","",(VLOOKUP($A346,ACOUSTIC_PIVOT_TABLE!$B$4:$AO$500,33,FALSE)))</f>
        <v/>
      </c>
      <c r="BM346" s="27" t="str">
        <f>IF($A346="","",(VLOOKUP($A346,ACOUSTIC_PIVOT_TABLE!$B$4:$AO$500,34,FALSE)))</f>
        <v/>
      </c>
      <c r="BN346" s="27" t="str">
        <f>IF($A346="","",(VLOOKUP($A346,ACOUSTIC_PIVOT_TABLE!$B$4:$AO$500,35,FALSE)))</f>
        <v/>
      </c>
      <c r="BO346" s="27" t="str">
        <f>IF($A346="","",(VLOOKUP($A346,ACOUSTIC_PIVOT_TABLE!$B$4:$AO$500,36,FALSE)))</f>
        <v/>
      </c>
      <c r="BP346" s="27" t="str">
        <f>IF($A346="","",(VLOOKUP($A346,ACOUSTIC_PIVOT_TABLE!$B$4:$AO$500,37,FALSE)))</f>
        <v/>
      </c>
      <c r="BQ346" s="27" t="str">
        <f>IF($A346="","",(VLOOKUP($A346,ACOUSTIC_PIVOT_TABLE!$B$4:$AO$500,38,FALSE)))</f>
        <v/>
      </c>
      <c r="BR346" s="27" t="str">
        <f>IF($A346="","",(VLOOKUP($A346,ACOUSTIC_PIVOT_TABLE!$B$4:$AO$500,39,FALSE)))</f>
        <v/>
      </c>
      <c r="BS346" s="27" t="str">
        <f>IF($A346="","",(VLOOKUP($A346,ACOUSTIC_PIVOT_TABLE!$B$4:$AO$500,40,FALSE)))</f>
        <v/>
      </c>
    </row>
    <row r="347" spans="1:71" x14ac:dyDescent="0.25">
      <c r="A347" s="1" t="str">
        <f>IF(ACOUSTIC_PIVOT_TABLE!B349 = 0, "",ACOUSTIC_PIVOT_TABLE!B349)</f>
        <v/>
      </c>
      <c r="B347" s="1" t="str">
        <f>IF($A347="","",(VLOOKUP($A347,ACOUSTICS_COMBINED!$B$3:$AQ$501,21,FALSE)))</f>
        <v/>
      </c>
      <c r="C347" s="1" t="str">
        <f>IF($A347="","",(VLOOKUP($A347,ACOUSTICS_COMBINED!$B$3:$AQ$501,22,FALSE)))</f>
        <v/>
      </c>
      <c r="D347" s="1" t="str">
        <f>IF($A347="","",(VLOOKUP($A347,ACOUSTICS_COMBINED!$B$3:$AQ$501,12,FALSE)))</f>
        <v/>
      </c>
      <c r="E347" s="1" t="str">
        <f>IF($A347="","",(VLOOKUP($A347,ACOUSTICS_COMBINED!$B$3:$AQ$501,13,FALSE)))</f>
        <v/>
      </c>
      <c r="F347" s="1" t="str">
        <f>IF($A347="","",(VLOOKUP($A347,ACOUSTICS_COMBINED!$B$3:$AQ$501,14,FALSE)))</f>
        <v/>
      </c>
      <c r="G347" s="1" t="str">
        <f>IF($A347="","",(VLOOKUP($A347,ACOUSTICS_COMBINED!$B$3:$AQ$501,23,FALSE)))</f>
        <v/>
      </c>
      <c r="H347" s="1" t="str">
        <f>IF($A347="","",(VLOOKUP($A347,ACOUSTICS_COMBINED!$B$3:$AQ$501,24,FALSE)))</f>
        <v/>
      </c>
      <c r="I347" s="1" t="str">
        <f>IF($A347="","",(VLOOKUP($A347,ACOUSTICS_COMBINED!$B$3:$AQ$501,15,FALSE)))</f>
        <v/>
      </c>
      <c r="J347" s="1" t="str">
        <f>IF($A347="","",(VLOOKUP($A347,ACOUSTICS_COMBINED!$B$3:$AQ$501,16,FALSE)))</f>
        <v/>
      </c>
      <c r="K347" s="1" t="str">
        <f>IF($A347="","",(VLOOKUP($A347,ACOUSTICS_COMBINED!$B$3:$AQ$501,17,FALSE)))</f>
        <v/>
      </c>
      <c r="L347" s="1" t="str">
        <f>IF($A347="","",(VLOOKUP($A347,ACOUSTICS_COMBINED!$B$3:$AQ$501,18,FALSE)))</f>
        <v/>
      </c>
      <c r="M347" s="1" t="str">
        <f>IF($A347="","",(VLOOKUP($A347,ACOUSTICS_COMBINED!$B$3:$AQ$501,25,FALSE)))</f>
        <v/>
      </c>
      <c r="N347" s="16" t="str">
        <f>IF($A347="","",(VLOOKUP($A347,ACOUSTICS_COMBINED!$B$3:$AQ$501,19,FALSE)))</f>
        <v/>
      </c>
      <c r="O347" s="16" t="str">
        <f>IF($A347="","",(VLOOKUP($A347,ACOUSTICS_COMBINED!$B$3:$AQ$501,20,FALSE)))</f>
        <v/>
      </c>
      <c r="P347" s="1" t="str">
        <f>IF($A347="","",(VLOOKUP($A347,ACOUSTICS_COMBINED!$B$3:$AQ$501,26,FALSE)))</f>
        <v/>
      </c>
      <c r="Q347" s="1" t="str">
        <f>IF($A347="","",(VLOOKUP($A347,ACOUSTICS_COMBINED!$B$3:$AQ$501,27,FALSE)))</f>
        <v/>
      </c>
      <c r="R347" s="1" t="str">
        <f>IF($A347="","",(VLOOKUP($A347,ACOUSTICS_COMBINED!$B$3:$AQ$501,28,FALSE)))</f>
        <v/>
      </c>
      <c r="S347" s="1" t="str">
        <f>IF($A347="","",(VLOOKUP($A347,ACOUSTICS_COMBINED!$B$3:$AQ$501,29,FALSE)))</f>
        <v/>
      </c>
      <c r="T347" s="1" t="str">
        <f>IF($A347="","",(VLOOKUP($A347,ACOUSTICS_COMBINED!$B$3:$AQ$501,30,FALSE)))</f>
        <v/>
      </c>
      <c r="U347" s="1" t="str">
        <f>IF($A347="","",(VLOOKUP($A347,ACOUSTICS_COMBINED!$B$3:$AQ$501,31,FALSE)))</f>
        <v/>
      </c>
      <c r="V347" s="1" t="str">
        <f>IF($A347="","",(VLOOKUP($A347,ACOUSTICS_COMBINED!$B$3:$AQ$501,32,FALSE)))</f>
        <v/>
      </c>
      <c r="W347" s="1" t="str">
        <f>IF($A347="","",(VLOOKUP($A347,ACOUSTICS_COMBINED!$B$3:$AQ$501,33,FALSE)))</f>
        <v/>
      </c>
      <c r="X347" s="1" t="str">
        <f>IF($A347="","",(VLOOKUP($A347,ACOUSTICS_COMBINED!$B$3:$AQ$501,34,FALSE)))</f>
        <v/>
      </c>
      <c r="Y347" s="1" t="str">
        <f>IF($A347="","",(VLOOKUP($A347,ACOUSTICS_COMBINED!$B$3:$AQ$501,35,FALSE)))</f>
        <v/>
      </c>
      <c r="Z347" s="1" t="str">
        <f>IF($A347="","",(VLOOKUP($A347,ACOUSTICS_COMBINED!$B$3:$AQ$501,36,FALSE)))</f>
        <v/>
      </c>
      <c r="AA347" s="1" t="str">
        <f>IF($A347="","",(VLOOKUP($A347,ACOUSTICS_COMBINED!$B$3:$AQ$501,37,FALSE)))</f>
        <v/>
      </c>
      <c r="AB347" s="1" t="str">
        <f>IF($A347="","",(VLOOKUP($A347,ACOUSTICS_COMBINED!$B$3:$AQ$501,38,FALSE)))</f>
        <v/>
      </c>
      <c r="AC347" s="1" t="str">
        <f>IF($A347="","",(VLOOKUP($A347,ACOUSTICS_COMBINED!$B$3:$AQ$501,39,FALSE)))</f>
        <v/>
      </c>
      <c r="AD347" s="1" t="str">
        <f>IF($A347="","",(VLOOKUP($A347,ACOUSTICS_COMBINED!$B$3:$AQ$501,40,FALSE)))</f>
        <v/>
      </c>
      <c r="AE347" s="1" t="str">
        <f>IF($A347="","",(VLOOKUP($A347,ACOUSTICS_COMBINED!$B$3:$AQ$501,41,FALSE)))</f>
        <v/>
      </c>
      <c r="AF347" s="1" t="str">
        <f>IF($A347="","",(VLOOKUP($A347,ACOUSTICS_COMBINED!$B$3:$AQ$501,42,FALSE)))</f>
        <v/>
      </c>
      <c r="AG347" s="27" t="str">
        <f>IF($A347="","",(VLOOKUP($A347,ACOUSTIC_PIVOT_TABLE!$B$4:$AO$500,2,FALSE)))</f>
        <v/>
      </c>
      <c r="AH347" s="27" t="str">
        <f>IF($A347="","",(VLOOKUP($A347,ACOUSTIC_PIVOT_TABLE!$B$4:$AO$500,3,FALSE)))</f>
        <v/>
      </c>
      <c r="AI347" s="27" t="str">
        <f>IF($A347="","",(VLOOKUP($A347,ACOUSTIC_PIVOT_TABLE!$B$4:$AO$500,4,FALSE)))</f>
        <v/>
      </c>
      <c r="AJ347" s="27" t="str">
        <f>IF($A347="","",(VLOOKUP($A347,ACOUSTIC_PIVOT_TABLE!$B$4:$AO$500,5,FALSE)))</f>
        <v/>
      </c>
      <c r="AK347" s="27" t="str">
        <f>IF($A347="","",(VLOOKUP($A347,ACOUSTIC_PIVOT_TABLE!$B$4:$AO$500,6,FALSE)))</f>
        <v/>
      </c>
      <c r="AL347" s="27" t="str">
        <f>IF($A347="","",(VLOOKUP($A347,ACOUSTIC_PIVOT_TABLE!$B$4:$AO$500,7,FALSE)))</f>
        <v/>
      </c>
      <c r="AM347" s="27" t="str">
        <f>IF($A347="","",(VLOOKUP($A347,ACOUSTIC_PIVOT_TABLE!$B$4:$AO$500,8,FALSE)))</f>
        <v/>
      </c>
      <c r="AN347" s="27" t="str">
        <f>IF($A347="","",(VLOOKUP($A347,ACOUSTIC_PIVOT_TABLE!$B$4:$AO$500,9,FALSE)))</f>
        <v/>
      </c>
      <c r="AO347" s="27" t="str">
        <f>IF($A347="","",(VLOOKUP($A347,ACOUSTIC_PIVOT_TABLE!$B$4:$AO$500,10,FALSE)))</f>
        <v/>
      </c>
      <c r="AP347" s="27" t="str">
        <f>IF($A347="","",(VLOOKUP($A347,ACOUSTIC_PIVOT_TABLE!$B$4:$AO$500,11,FALSE)))</f>
        <v/>
      </c>
      <c r="AQ347" s="27" t="str">
        <f>IF($A347="","",(VLOOKUP($A347,ACOUSTIC_PIVOT_TABLE!$B$4:$AO$500,12,FALSE)))</f>
        <v/>
      </c>
      <c r="AR347" s="27" t="str">
        <f>IF($A347="","",(VLOOKUP($A347,ACOUSTIC_PIVOT_TABLE!$B$4:$AO$500,13,FALSE)))</f>
        <v/>
      </c>
      <c r="AS347" s="27" t="str">
        <f>IF($A347="","",(VLOOKUP($A347,ACOUSTIC_PIVOT_TABLE!$B$4:$AO$500,14,FALSE)))</f>
        <v/>
      </c>
      <c r="AT347" s="27" t="str">
        <f>IF($A347="","",(VLOOKUP($A347,ACOUSTIC_PIVOT_TABLE!$B$4:$AO$500,15,FALSE)))</f>
        <v/>
      </c>
      <c r="AU347" s="27" t="str">
        <f>IF($A347="","",(VLOOKUP($A347,ACOUSTIC_PIVOT_TABLE!$B$4:$AO$500,16,FALSE)))</f>
        <v/>
      </c>
      <c r="AV347" s="27" t="str">
        <f>IF($A347="","",(VLOOKUP($A347,ACOUSTIC_PIVOT_TABLE!$B$4:$AO$500,17,FALSE)))</f>
        <v/>
      </c>
      <c r="AW347" s="27" t="str">
        <f>IF($A347="","",(VLOOKUP($A347,ACOUSTIC_PIVOT_TABLE!$B$4:$AO$500,18,FALSE)))</f>
        <v/>
      </c>
      <c r="AX347" s="27" t="str">
        <f>IF($A347="","",(VLOOKUP($A347,ACOUSTIC_PIVOT_TABLE!$B$4:$AO$500,19,FALSE)))</f>
        <v/>
      </c>
      <c r="AY347" s="27" t="str">
        <f>IF($A347="","",(VLOOKUP($A347,ACOUSTIC_PIVOT_TABLE!$B$4:$AO$500,20,FALSE)))</f>
        <v/>
      </c>
      <c r="AZ347" s="27" t="str">
        <f>IF($A347="","",(VLOOKUP($A347,ACOUSTIC_PIVOT_TABLE!$B$4:$AO$500,21,FALSE)))</f>
        <v/>
      </c>
      <c r="BA347" s="27" t="str">
        <f>IF($A347="","",(VLOOKUP($A347,ACOUSTIC_PIVOT_TABLE!$B$4:$AO$500,22,FALSE)))</f>
        <v/>
      </c>
      <c r="BB347" s="27" t="str">
        <f>IF($A347="","",(VLOOKUP($A347,ACOUSTIC_PIVOT_TABLE!$B$4:$AO$500,23,FALSE)))</f>
        <v/>
      </c>
      <c r="BC347" s="27" t="str">
        <f>IF($A347="","",(VLOOKUP($A347,ACOUSTIC_PIVOT_TABLE!$B$4:$AO$500,24,FALSE)))</f>
        <v/>
      </c>
      <c r="BD347" s="27" t="str">
        <f>IF($A347="","",(VLOOKUP($A347,ACOUSTIC_PIVOT_TABLE!$B$4:$AO$500,25,FALSE)))</f>
        <v/>
      </c>
      <c r="BE347" s="27" t="str">
        <f>IF($A347="","",(VLOOKUP($A347,ACOUSTIC_PIVOT_TABLE!$B$4:$AO$500,26,FALSE)))</f>
        <v/>
      </c>
      <c r="BF347" s="27" t="str">
        <f>IF($A347="","",(VLOOKUP($A347,ACOUSTIC_PIVOT_TABLE!$B$4:$AO$500,27,FALSE)))</f>
        <v/>
      </c>
      <c r="BG347" s="27" t="str">
        <f>IF($A347="","",(VLOOKUP($A347,ACOUSTIC_PIVOT_TABLE!$B$4:$AO$500,28,FALSE)))</f>
        <v/>
      </c>
      <c r="BH347" s="27" t="str">
        <f>IF($A347="","",(VLOOKUP($A347,ACOUSTIC_PIVOT_TABLE!$B$4:$AO$500,29,FALSE)))</f>
        <v/>
      </c>
      <c r="BI347" s="27" t="str">
        <f>IF($A347="","",(VLOOKUP($A347,ACOUSTIC_PIVOT_TABLE!$B$4:$AO$500,30,FALSE)))</f>
        <v/>
      </c>
      <c r="BJ347" s="27" t="str">
        <f>IF($A347="","",(VLOOKUP($A347,ACOUSTIC_PIVOT_TABLE!$B$4:$AO$500,31,FALSE)))</f>
        <v/>
      </c>
      <c r="BK347" s="27" t="str">
        <f>IF($A347="","",(VLOOKUP($A347,ACOUSTIC_PIVOT_TABLE!$B$4:$AO$500,32,FALSE)))</f>
        <v/>
      </c>
      <c r="BL347" s="27" t="str">
        <f>IF($A347="","",(VLOOKUP($A347,ACOUSTIC_PIVOT_TABLE!$B$4:$AO$500,33,FALSE)))</f>
        <v/>
      </c>
      <c r="BM347" s="27" t="str">
        <f>IF($A347="","",(VLOOKUP($A347,ACOUSTIC_PIVOT_TABLE!$B$4:$AO$500,34,FALSE)))</f>
        <v/>
      </c>
      <c r="BN347" s="27" t="str">
        <f>IF($A347="","",(VLOOKUP($A347,ACOUSTIC_PIVOT_TABLE!$B$4:$AO$500,35,FALSE)))</f>
        <v/>
      </c>
      <c r="BO347" s="27" t="str">
        <f>IF($A347="","",(VLOOKUP($A347,ACOUSTIC_PIVOT_TABLE!$B$4:$AO$500,36,FALSE)))</f>
        <v/>
      </c>
      <c r="BP347" s="27" t="str">
        <f>IF($A347="","",(VLOOKUP($A347,ACOUSTIC_PIVOT_TABLE!$B$4:$AO$500,37,FALSE)))</f>
        <v/>
      </c>
      <c r="BQ347" s="27" t="str">
        <f>IF($A347="","",(VLOOKUP($A347,ACOUSTIC_PIVOT_TABLE!$B$4:$AO$500,38,FALSE)))</f>
        <v/>
      </c>
      <c r="BR347" s="27" t="str">
        <f>IF($A347="","",(VLOOKUP($A347,ACOUSTIC_PIVOT_TABLE!$B$4:$AO$500,39,FALSE)))</f>
        <v/>
      </c>
      <c r="BS347" s="27" t="str">
        <f>IF($A347="","",(VLOOKUP($A347,ACOUSTIC_PIVOT_TABLE!$B$4:$AO$500,40,FALSE)))</f>
        <v/>
      </c>
    </row>
    <row r="348" spans="1:71" x14ac:dyDescent="0.25">
      <c r="A348" s="1" t="str">
        <f>IF(ACOUSTIC_PIVOT_TABLE!B350 = 0, "",ACOUSTIC_PIVOT_TABLE!B350)</f>
        <v/>
      </c>
      <c r="B348" s="1" t="str">
        <f>IF($A348="","",(VLOOKUP($A348,ACOUSTICS_COMBINED!$B$3:$AQ$501,21,FALSE)))</f>
        <v/>
      </c>
      <c r="C348" s="1" t="str">
        <f>IF($A348="","",(VLOOKUP($A348,ACOUSTICS_COMBINED!$B$3:$AQ$501,22,FALSE)))</f>
        <v/>
      </c>
      <c r="D348" s="1" t="str">
        <f>IF($A348="","",(VLOOKUP($A348,ACOUSTICS_COMBINED!$B$3:$AQ$501,12,FALSE)))</f>
        <v/>
      </c>
      <c r="E348" s="1" t="str">
        <f>IF($A348="","",(VLOOKUP($A348,ACOUSTICS_COMBINED!$B$3:$AQ$501,13,FALSE)))</f>
        <v/>
      </c>
      <c r="F348" s="1" t="str">
        <f>IF($A348="","",(VLOOKUP($A348,ACOUSTICS_COMBINED!$B$3:$AQ$501,14,FALSE)))</f>
        <v/>
      </c>
      <c r="G348" s="1" t="str">
        <f>IF($A348="","",(VLOOKUP($A348,ACOUSTICS_COMBINED!$B$3:$AQ$501,23,FALSE)))</f>
        <v/>
      </c>
      <c r="H348" s="1" t="str">
        <f>IF($A348="","",(VLOOKUP($A348,ACOUSTICS_COMBINED!$B$3:$AQ$501,24,FALSE)))</f>
        <v/>
      </c>
      <c r="I348" s="1" t="str">
        <f>IF($A348="","",(VLOOKUP($A348,ACOUSTICS_COMBINED!$B$3:$AQ$501,15,FALSE)))</f>
        <v/>
      </c>
      <c r="J348" s="1" t="str">
        <f>IF($A348="","",(VLOOKUP($A348,ACOUSTICS_COMBINED!$B$3:$AQ$501,16,FALSE)))</f>
        <v/>
      </c>
      <c r="K348" s="1" t="str">
        <f>IF($A348="","",(VLOOKUP($A348,ACOUSTICS_COMBINED!$B$3:$AQ$501,17,FALSE)))</f>
        <v/>
      </c>
      <c r="L348" s="1" t="str">
        <f>IF($A348="","",(VLOOKUP($A348,ACOUSTICS_COMBINED!$B$3:$AQ$501,18,FALSE)))</f>
        <v/>
      </c>
      <c r="M348" s="1" t="str">
        <f>IF($A348="","",(VLOOKUP($A348,ACOUSTICS_COMBINED!$B$3:$AQ$501,25,FALSE)))</f>
        <v/>
      </c>
      <c r="N348" s="16" t="str">
        <f>IF($A348="","",(VLOOKUP($A348,ACOUSTICS_COMBINED!$B$3:$AQ$501,19,FALSE)))</f>
        <v/>
      </c>
      <c r="O348" s="16" t="str">
        <f>IF($A348="","",(VLOOKUP($A348,ACOUSTICS_COMBINED!$B$3:$AQ$501,20,FALSE)))</f>
        <v/>
      </c>
      <c r="P348" s="1" t="str">
        <f>IF($A348="","",(VLOOKUP($A348,ACOUSTICS_COMBINED!$B$3:$AQ$501,26,FALSE)))</f>
        <v/>
      </c>
      <c r="Q348" s="1" t="str">
        <f>IF($A348="","",(VLOOKUP($A348,ACOUSTICS_COMBINED!$B$3:$AQ$501,27,FALSE)))</f>
        <v/>
      </c>
      <c r="R348" s="1" t="str">
        <f>IF($A348="","",(VLOOKUP($A348,ACOUSTICS_COMBINED!$B$3:$AQ$501,28,FALSE)))</f>
        <v/>
      </c>
      <c r="S348" s="1" t="str">
        <f>IF($A348="","",(VLOOKUP($A348,ACOUSTICS_COMBINED!$B$3:$AQ$501,29,FALSE)))</f>
        <v/>
      </c>
      <c r="T348" s="1" t="str">
        <f>IF($A348="","",(VLOOKUP($A348,ACOUSTICS_COMBINED!$B$3:$AQ$501,30,FALSE)))</f>
        <v/>
      </c>
      <c r="U348" s="1" t="str">
        <f>IF($A348="","",(VLOOKUP($A348,ACOUSTICS_COMBINED!$B$3:$AQ$501,31,FALSE)))</f>
        <v/>
      </c>
      <c r="V348" s="1" t="str">
        <f>IF($A348="","",(VLOOKUP($A348,ACOUSTICS_COMBINED!$B$3:$AQ$501,32,FALSE)))</f>
        <v/>
      </c>
      <c r="W348" s="1" t="str">
        <f>IF($A348="","",(VLOOKUP($A348,ACOUSTICS_COMBINED!$B$3:$AQ$501,33,FALSE)))</f>
        <v/>
      </c>
      <c r="X348" s="1" t="str">
        <f>IF($A348="","",(VLOOKUP($A348,ACOUSTICS_COMBINED!$B$3:$AQ$501,34,FALSE)))</f>
        <v/>
      </c>
      <c r="Y348" s="1" t="str">
        <f>IF($A348="","",(VLOOKUP($A348,ACOUSTICS_COMBINED!$B$3:$AQ$501,35,FALSE)))</f>
        <v/>
      </c>
      <c r="Z348" s="1" t="str">
        <f>IF($A348="","",(VLOOKUP($A348,ACOUSTICS_COMBINED!$B$3:$AQ$501,36,FALSE)))</f>
        <v/>
      </c>
      <c r="AA348" s="1" t="str">
        <f>IF($A348="","",(VLOOKUP($A348,ACOUSTICS_COMBINED!$B$3:$AQ$501,37,FALSE)))</f>
        <v/>
      </c>
      <c r="AB348" s="1" t="str">
        <f>IF($A348="","",(VLOOKUP($A348,ACOUSTICS_COMBINED!$B$3:$AQ$501,38,FALSE)))</f>
        <v/>
      </c>
      <c r="AC348" s="1" t="str">
        <f>IF($A348="","",(VLOOKUP($A348,ACOUSTICS_COMBINED!$B$3:$AQ$501,39,FALSE)))</f>
        <v/>
      </c>
      <c r="AD348" s="1" t="str">
        <f>IF($A348="","",(VLOOKUP($A348,ACOUSTICS_COMBINED!$B$3:$AQ$501,40,FALSE)))</f>
        <v/>
      </c>
      <c r="AE348" s="1" t="str">
        <f>IF($A348="","",(VLOOKUP($A348,ACOUSTICS_COMBINED!$B$3:$AQ$501,41,FALSE)))</f>
        <v/>
      </c>
      <c r="AF348" s="1" t="str">
        <f>IF($A348="","",(VLOOKUP($A348,ACOUSTICS_COMBINED!$B$3:$AQ$501,42,FALSE)))</f>
        <v/>
      </c>
      <c r="AG348" s="27" t="str">
        <f>IF($A348="","",(VLOOKUP($A348,ACOUSTIC_PIVOT_TABLE!$B$4:$AO$500,2,FALSE)))</f>
        <v/>
      </c>
      <c r="AH348" s="27" t="str">
        <f>IF($A348="","",(VLOOKUP($A348,ACOUSTIC_PIVOT_TABLE!$B$4:$AO$500,3,FALSE)))</f>
        <v/>
      </c>
      <c r="AI348" s="27" t="str">
        <f>IF($A348="","",(VLOOKUP($A348,ACOUSTIC_PIVOT_TABLE!$B$4:$AO$500,4,FALSE)))</f>
        <v/>
      </c>
      <c r="AJ348" s="27" t="str">
        <f>IF($A348="","",(VLOOKUP($A348,ACOUSTIC_PIVOT_TABLE!$B$4:$AO$500,5,FALSE)))</f>
        <v/>
      </c>
      <c r="AK348" s="27" t="str">
        <f>IF($A348="","",(VLOOKUP($A348,ACOUSTIC_PIVOT_TABLE!$B$4:$AO$500,6,FALSE)))</f>
        <v/>
      </c>
      <c r="AL348" s="27" t="str">
        <f>IF($A348="","",(VLOOKUP($A348,ACOUSTIC_PIVOT_TABLE!$B$4:$AO$500,7,FALSE)))</f>
        <v/>
      </c>
      <c r="AM348" s="27" t="str">
        <f>IF($A348="","",(VLOOKUP($A348,ACOUSTIC_PIVOT_TABLE!$B$4:$AO$500,8,FALSE)))</f>
        <v/>
      </c>
      <c r="AN348" s="27" t="str">
        <f>IF($A348="","",(VLOOKUP($A348,ACOUSTIC_PIVOT_TABLE!$B$4:$AO$500,9,FALSE)))</f>
        <v/>
      </c>
      <c r="AO348" s="27" t="str">
        <f>IF($A348="","",(VLOOKUP($A348,ACOUSTIC_PIVOT_TABLE!$B$4:$AO$500,10,FALSE)))</f>
        <v/>
      </c>
      <c r="AP348" s="27" t="str">
        <f>IF($A348="","",(VLOOKUP($A348,ACOUSTIC_PIVOT_TABLE!$B$4:$AO$500,11,FALSE)))</f>
        <v/>
      </c>
      <c r="AQ348" s="27" t="str">
        <f>IF($A348="","",(VLOOKUP($A348,ACOUSTIC_PIVOT_TABLE!$B$4:$AO$500,12,FALSE)))</f>
        <v/>
      </c>
      <c r="AR348" s="27" t="str">
        <f>IF($A348="","",(VLOOKUP($A348,ACOUSTIC_PIVOT_TABLE!$B$4:$AO$500,13,FALSE)))</f>
        <v/>
      </c>
      <c r="AS348" s="27" t="str">
        <f>IF($A348="","",(VLOOKUP($A348,ACOUSTIC_PIVOT_TABLE!$B$4:$AO$500,14,FALSE)))</f>
        <v/>
      </c>
      <c r="AT348" s="27" t="str">
        <f>IF($A348="","",(VLOOKUP($A348,ACOUSTIC_PIVOT_TABLE!$B$4:$AO$500,15,FALSE)))</f>
        <v/>
      </c>
      <c r="AU348" s="27" t="str">
        <f>IF($A348="","",(VLOOKUP($A348,ACOUSTIC_PIVOT_TABLE!$B$4:$AO$500,16,FALSE)))</f>
        <v/>
      </c>
      <c r="AV348" s="27" t="str">
        <f>IF($A348="","",(VLOOKUP($A348,ACOUSTIC_PIVOT_TABLE!$B$4:$AO$500,17,FALSE)))</f>
        <v/>
      </c>
      <c r="AW348" s="27" t="str">
        <f>IF($A348="","",(VLOOKUP($A348,ACOUSTIC_PIVOT_TABLE!$B$4:$AO$500,18,FALSE)))</f>
        <v/>
      </c>
      <c r="AX348" s="27" t="str">
        <f>IF($A348="","",(VLOOKUP($A348,ACOUSTIC_PIVOT_TABLE!$B$4:$AO$500,19,FALSE)))</f>
        <v/>
      </c>
      <c r="AY348" s="27" t="str">
        <f>IF($A348="","",(VLOOKUP($A348,ACOUSTIC_PIVOT_TABLE!$B$4:$AO$500,20,FALSE)))</f>
        <v/>
      </c>
      <c r="AZ348" s="27" t="str">
        <f>IF($A348="","",(VLOOKUP($A348,ACOUSTIC_PIVOT_TABLE!$B$4:$AO$500,21,FALSE)))</f>
        <v/>
      </c>
      <c r="BA348" s="27" t="str">
        <f>IF($A348="","",(VLOOKUP($A348,ACOUSTIC_PIVOT_TABLE!$B$4:$AO$500,22,FALSE)))</f>
        <v/>
      </c>
      <c r="BB348" s="27" t="str">
        <f>IF($A348="","",(VLOOKUP($A348,ACOUSTIC_PIVOT_TABLE!$B$4:$AO$500,23,FALSE)))</f>
        <v/>
      </c>
      <c r="BC348" s="27" t="str">
        <f>IF($A348="","",(VLOOKUP($A348,ACOUSTIC_PIVOT_TABLE!$B$4:$AO$500,24,FALSE)))</f>
        <v/>
      </c>
      <c r="BD348" s="27" t="str">
        <f>IF($A348="","",(VLOOKUP($A348,ACOUSTIC_PIVOT_TABLE!$B$4:$AO$500,25,FALSE)))</f>
        <v/>
      </c>
      <c r="BE348" s="27" t="str">
        <f>IF($A348="","",(VLOOKUP($A348,ACOUSTIC_PIVOT_TABLE!$B$4:$AO$500,26,FALSE)))</f>
        <v/>
      </c>
      <c r="BF348" s="27" t="str">
        <f>IF($A348="","",(VLOOKUP($A348,ACOUSTIC_PIVOT_TABLE!$B$4:$AO$500,27,FALSE)))</f>
        <v/>
      </c>
      <c r="BG348" s="27" t="str">
        <f>IF($A348="","",(VLOOKUP($A348,ACOUSTIC_PIVOT_TABLE!$B$4:$AO$500,28,FALSE)))</f>
        <v/>
      </c>
      <c r="BH348" s="27" t="str">
        <f>IF($A348="","",(VLOOKUP($A348,ACOUSTIC_PIVOT_TABLE!$B$4:$AO$500,29,FALSE)))</f>
        <v/>
      </c>
      <c r="BI348" s="27" t="str">
        <f>IF($A348="","",(VLOOKUP($A348,ACOUSTIC_PIVOT_TABLE!$B$4:$AO$500,30,FALSE)))</f>
        <v/>
      </c>
      <c r="BJ348" s="27" t="str">
        <f>IF($A348="","",(VLOOKUP($A348,ACOUSTIC_PIVOT_TABLE!$B$4:$AO$500,31,FALSE)))</f>
        <v/>
      </c>
      <c r="BK348" s="27" t="str">
        <f>IF($A348="","",(VLOOKUP($A348,ACOUSTIC_PIVOT_TABLE!$B$4:$AO$500,32,FALSE)))</f>
        <v/>
      </c>
      <c r="BL348" s="27" t="str">
        <f>IF($A348="","",(VLOOKUP($A348,ACOUSTIC_PIVOT_TABLE!$B$4:$AO$500,33,FALSE)))</f>
        <v/>
      </c>
      <c r="BM348" s="27" t="str">
        <f>IF($A348="","",(VLOOKUP($A348,ACOUSTIC_PIVOT_TABLE!$B$4:$AO$500,34,FALSE)))</f>
        <v/>
      </c>
      <c r="BN348" s="27" t="str">
        <f>IF($A348="","",(VLOOKUP($A348,ACOUSTIC_PIVOT_TABLE!$B$4:$AO$500,35,FALSE)))</f>
        <v/>
      </c>
      <c r="BO348" s="27" t="str">
        <f>IF($A348="","",(VLOOKUP($A348,ACOUSTIC_PIVOT_TABLE!$B$4:$AO$500,36,FALSE)))</f>
        <v/>
      </c>
      <c r="BP348" s="27" t="str">
        <f>IF($A348="","",(VLOOKUP($A348,ACOUSTIC_PIVOT_TABLE!$B$4:$AO$500,37,FALSE)))</f>
        <v/>
      </c>
      <c r="BQ348" s="27" t="str">
        <f>IF($A348="","",(VLOOKUP($A348,ACOUSTIC_PIVOT_TABLE!$B$4:$AO$500,38,FALSE)))</f>
        <v/>
      </c>
      <c r="BR348" s="27" t="str">
        <f>IF($A348="","",(VLOOKUP($A348,ACOUSTIC_PIVOT_TABLE!$B$4:$AO$500,39,FALSE)))</f>
        <v/>
      </c>
      <c r="BS348" s="27" t="str">
        <f>IF($A348="","",(VLOOKUP($A348,ACOUSTIC_PIVOT_TABLE!$B$4:$AO$500,40,FALSE)))</f>
        <v/>
      </c>
    </row>
    <row r="349" spans="1:71" x14ac:dyDescent="0.25">
      <c r="A349" s="1" t="str">
        <f>IF(ACOUSTIC_PIVOT_TABLE!B351 = 0, "",ACOUSTIC_PIVOT_TABLE!B351)</f>
        <v/>
      </c>
      <c r="B349" s="1" t="str">
        <f>IF($A349="","",(VLOOKUP($A349,ACOUSTICS_COMBINED!$B$3:$AQ$501,21,FALSE)))</f>
        <v/>
      </c>
      <c r="C349" s="1" t="str">
        <f>IF($A349="","",(VLOOKUP($A349,ACOUSTICS_COMBINED!$B$3:$AQ$501,22,FALSE)))</f>
        <v/>
      </c>
      <c r="D349" s="1" t="str">
        <f>IF($A349="","",(VLOOKUP($A349,ACOUSTICS_COMBINED!$B$3:$AQ$501,12,FALSE)))</f>
        <v/>
      </c>
      <c r="E349" s="1" t="str">
        <f>IF($A349="","",(VLOOKUP($A349,ACOUSTICS_COMBINED!$B$3:$AQ$501,13,FALSE)))</f>
        <v/>
      </c>
      <c r="F349" s="1" t="str">
        <f>IF($A349="","",(VLOOKUP($A349,ACOUSTICS_COMBINED!$B$3:$AQ$501,14,FALSE)))</f>
        <v/>
      </c>
      <c r="G349" s="1" t="str">
        <f>IF($A349="","",(VLOOKUP($A349,ACOUSTICS_COMBINED!$B$3:$AQ$501,23,FALSE)))</f>
        <v/>
      </c>
      <c r="H349" s="1" t="str">
        <f>IF($A349="","",(VLOOKUP($A349,ACOUSTICS_COMBINED!$B$3:$AQ$501,24,FALSE)))</f>
        <v/>
      </c>
      <c r="I349" s="1" t="str">
        <f>IF($A349="","",(VLOOKUP($A349,ACOUSTICS_COMBINED!$B$3:$AQ$501,15,FALSE)))</f>
        <v/>
      </c>
      <c r="J349" s="1" t="str">
        <f>IF($A349="","",(VLOOKUP($A349,ACOUSTICS_COMBINED!$B$3:$AQ$501,16,FALSE)))</f>
        <v/>
      </c>
      <c r="K349" s="1" t="str">
        <f>IF($A349="","",(VLOOKUP($A349,ACOUSTICS_COMBINED!$B$3:$AQ$501,17,FALSE)))</f>
        <v/>
      </c>
      <c r="L349" s="1" t="str">
        <f>IF($A349="","",(VLOOKUP($A349,ACOUSTICS_COMBINED!$B$3:$AQ$501,18,FALSE)))</f>
        <v/>
      </c>
      <c r="M349" s="1" t="str">
        <f>IF($A349="","",(VLOOKUP($A349,ACOUSTICS_COMBINED!$B$3:$AQ$501,25,FALSE)))</f>
        <v/>
      </c>
      <c r="N349" s="16" t="str">
        <f>IF($A349="","",(VLOOKUP($A349,ACOUSTICS_COMBINED!$B$3:$AQ$501,19,FALSE)))</f>
        <v/>
      </c>
      <c r="O349" s="16" t="str">
        <f>IF($A349="","",(VLOOKUP($A349,ACOUSTICS_COMBINED!$B$3:$AQ$501,20,FALSE)))</f>
        <v/>
      </c>
      <c r="P349" s="1" t="str">
        <f>IF($A349="","",(VLOOKUP($A349,ACOUSTICS_COMBINED!$B$3:$AQ$501,26,FALSE)))</f>
        <v/>
      </c>
      <c r="Q349" s="1" t="str">
        <f>IF($A349="","",(VLOOKUP($A349,ACOUSTICS_COMBINED!$B$3:$AQ$501,27,FALSE)))</f>
        <v/>
      </c>
      <c r="R349" s="1" t="str">
        <f>IF($A349="","",(VLOOKUP($A349,ACOUSTICS_COMBINED!$B$3:$AQ$501,28,FALSE)))</f>
        <v/>
      </c>
      <c r="S349" s="1" t="str">
        <f>IF($A349="","",(VLOOKUP($A349,ACOUSTICS_COMBINED!$B$3:$AQ$501,29,FALSE)))</f>
        <v/>
      </c>
      <c r="T349" s="1" t="str">
        <f>IF($A349="","",(VLOOKUP($A349,ACOUSTICS_COMBINED!$B$3:$AQ$501,30,FALSE)))</f>
        <v/>
      </c>
      <c r="U349" s="1" t="str">
        <f>IF($A349="","",(VLOOKUP($A349,ACOUSTICS_COMBINED!$B$3:$AQ$501,31,FALSE)))</f>
        <v/>
      </c>
      <c r="V349" s="1" t="str">
        <f>IF($A349="","",(VLOOKUP($A349,ACOUSTICS_COMBINED!$B$3:$AQ$501,32,FALSE)))</f>
        <v/>
      </c>
      <c r="W349" s="1" t="str">
        <f>IF($A349="","",(VLOOKUP($A349,ACOUSTICS_COMBINED!$B$3:$AQ$501,33,FALSE)))</f>
        <v/>
      </c>
      <c r="X349" s="1" t="str">
        <f>IF($A349="","",(VLOOKUP($A349,ACOUSTICS_COMBINED!$B$3:$AQ$501,34,FALSE)))</f>
        <v/>
      </c>
      <c r="Y349" s="1" t="str">
        <f>IF($A349="","",(VLOOKUP($A349,ACOUSTICS_COMBINED!$B$3:$AQ$501,35,FALSE)))</f>
        <v/>
      </c>
      <c r="Z349" s="1" t="str">
        <f>IF($A349="","",(VLOOKUP($A349,ACOUSTICS_COMBINED!$B$3:$AQ$501,36,FALSE)))</f>
        <v/>
      </c>
      <c r="AA349" s="1" t="str">
        <f>IF($A349="","",(VLOOKUP($A349,ACOUSTICS_COMBINED!$B$3:$AQ$501,37,FALSE)))</f>
        <v/>
      </c>
      <c r="AB349" s="1" t="str">
        <f>IF($A349="","",(VLOOKUP($A349,ACOUSTICS_COMBINED!$B$3:$AQ$501,38,FALSE)))</f>
        <v/>
      </c>
      <c r="AC349" s="1" t="str">
        <f>IF($A349="","",(VLOOKUP($A349,ACOUSTICS_COMBINED!$B$3:$AQ$501,39,FALSE)))</f>
        <v/>
      </c>
      <c r="AD349" s="1" t="str">
        <f>IF($A349="","",(VLOOKUP($A349,ACOUSTICS_COMBINED!$B$3:$AQ$501,40,FALSE)))</f>
        <v/>
      </c>
      <c r="AE349" s="1" t="str">
        <f>IF($A349="","",(VLOOKUP($A349,ACOUSTICS_COMBINED!$B$3:$AQ$501,41,FALSE)))</f>
        <v/>
      </c>
      <c r="AF349" s="1" t="str">
        <f>IF($A349="","",(VLOOKUP($A349,ACOUSTICS_COMBINED!$B$3:$AQ$501,42,FALSE)))</f>
        <v/>
      </c>
      <c r="AG349" s="27" t="str">
        <f>IF($A349="","",(VLOOKUP($A349,ACOUSTIC_PIVOT_TABLE!$B$4:$AO$500,2,FALSE)))</f>
        <v/>
      </c>
      <c r="AH349" s="27" t="str">
        <f>IF($A349="","",(VLOOKUP($A349,ACOUSTIC_PIVOT_TABLE!$B$4:$AO$500,3,FALSE)))</f>
        <v/>
      </c>
      <c r="AI349" s="27" t="str">
        <f>IF($A349="","",(VLOOKUP($A349,ACOUSTIC_PIVOT_TABLE!$B$4:$AO$500,4,FALSE)))</f>
        <v/>
      </c>
      <c r="AJ349" s="27" t="str">
        <f>IF($A349="","",(VLOOKUP($A349,ACOUSTIC_PIVOT_TABLE!$B$4:$AO$500,5,FALSE)))</f>
        <v/>
      </c>
      <c r="AK349" s="27" t="str">
        <f>IF($A349="","",(VLOOKUP($A349,ACOUSTIC_PIVOT_TABLE!$B$4:$AO$500,6,FALSE)))</f>
        <v/>
      </c>
      <c r="AL349" s="27" t="str">
        <f>IF($A349="","",(VLOOKUP($A349,ACOUSTIC_PIVOT_TABLE!$B$4:$AO$500,7,FALSE)))</f>
        <v/>
      </c>
      <c r="AM349" s="27" t="str">
        <f>IF($A349="","",(VLOOKUP($A349,ACOUSTIC_PIVOT_TABLE!$B$4:$AO$500,8,FALSE)))</f>
        <v/>
      </c>
      <c r="AN349" s="27" t="str">
        <f>IF($A349="","",(VLOOKUP($A349,ACOUSTIC_PIVOT_TABLE!$B$4:$AO$500,9,FALSE)))</f>
        <v/>
      </c>
      <c r="AO349" s="27" t="str">
        <f>IF($A349="","",(VLOOKUP($A349,ACOUSTIC_PIVOT_TABLE!$B$4:$AO$500,10,FALSE)))</f>
        <v/>
      </c>
      <c r="AP349" s="27" t="str">
        <f>IF($A349="","",(VLOOKUP($A349,ACOUSTIC_PIVOT_TABLE!$B$4:$AO$500,11,FALSE)))</f>
        <v/>
      </c>
      <c r="AQ349" s="27" t="str">
        <f>IF($A349="","",(VLOOKUP($A349,ACOUSTIC_PIVOT_TABLE!$B$4:$AO$500,12,FALSE)))</f>
        <v/>
      </c>
      <c r="AR349" s="27" t="str">
        <f>IF($A349="","",(VLOOKUP($A349,ACOUSTIC_PIVOT_TABLE!$B$4:$AO$500,13,FALSE)))</f>
        <v/>
      </c>
      <c r="AS349" s="27" t="str">
        <f>IF($A349="","",(VLOOKUP($A349,ACOUSTIC_PIVOT_TABLE!$B$4:$AO$500,14,FALSE)))</f>
        <v/>
      </c>
      <c r="AT349" s="27" t="str">
        <f>IF($A349="","",(VLOOKUP($A349,ACOUSTIC_PIVOT_TABLE!$B$4:$AO$500,15,FALSE)))</f>
        <v/>
      </c>
      <c r="AU349" s="27" t="str">
        <f>IF($A349="","",(VLOOKUP($A349,ACOUSTIC_PIVOT_TABLE!$B$4:$AO$500,16,FALSE)))</f>
        <v/>
      </c>
      <c r="AV349" s="27" t="str">
        <f>IF($A349="","",(VLOOKUP($A349,ACOUSTIC_PIVOT_TABLE!$B$4:$AO$500,17,FALSE)))</f>
        <v/>
      </c>
      <c r="AW349" s="27" t="str">
        <f>IF($A349="","",(VLOOKUP($A349,ACOUSTIC_PIVOT_TABLE!$B$4:$AO$500,18,FALSE)))</f>
        <v/>
      </c>
      <c r="AX349" s="27" t="str">
        <f>IF($A349="","",(VLOOKUP($A349,ACOUSTIC_PIVOT_TABLE!$B$4:$AO$500,19,FALSE)))</f>
        <v/>
      </c>
      <c r="AY349" s="27" t="str">
        <f>IF($A349="","",(VLOOKUP($A349,ACOUSTIC_PIVOT_TABLE!$B$4:$AO$500,20,FALSE)))</f>
        <v/>
      </c>
      <c r="AZ349" s="27" t="str">
        <f>IF($A349="","",(VLOOKUP($A349,ACOUSTIC_PIVOT_TABLE!$B$4:$AO$500,21,FALSE)))</f>
        <v/>
      </c>
      <c r="BA349" s="27" t="str">
        <f>IF($A349="","",(VLOOKUP($A349,ACOUSTIC_PIVOT_TABLE!$B$4:$AO$500,22,FALSE)))</f>
        <v/>
      </c>
      <c r="BB349" s="27" t="str">
        <f>IF($A349="","",(VLOOKUP($A349,ACOUSTIC_PIVOT_TABLE!$B$4:$AO$500,23,FALSE)))</f>
        <v/>
      </c>
      <c r="BC349" s="27" t="str">
        <f>IF($A349="","",(VLOOKUP($A349,ACOUSTIC_PIVOT_TABLE!$B$4:$AO$500,24,FALSE)))</f>
        <v/>
      </c>
      <c r="BD349" s="27" t="str">
        <f>IF($A349="","",(VLOOKUP($A349,ACOUSTIC_PIVOT_TABLE!$B$4:$AO$500,25,FALSE)))</f>
        <v/>
      </c>
      <c r="BE349" s="27" t="str">
        <f>IF($A349="","",(VLOOKUP($A349,ACOUSTIC_PIVOT_TABLE!$B$4:$AO$500,26,FALSE)))</f>
        <v/>
      </c>
      <c r="BF349" s="27" t="str">
        <f>IF($A349="","",(VLOOKUP($A349,ACOUSTIC_PIVOT_TABLE!$B$4:$AO$500,27,FALSE)))</f>
        <v/>
      </c>
      <c r="BG349" s="27" t="str">
        <f>IF($A349="","",(VLOOKUP($A349,ACOUSTIC_PIVOT_TABLE!$B$4:$AO$500,28,FALSE)))</f>
        <v/>
      </c>
      <c r="BH349" s="27" t="str">
        <f>IF($A349="","",(VLOOKUP($A349,ACOUSTIC_PIVOT_TABLE!$B$4:$AO$500,29,FALSE)))</f>
        <v/>
      </c>
      <c r="BI349" s="27" t="str">
        <f>IF($A349="","",(VLOOKUP($A349,ACOUSTIC_PIVOT_TABLE!$B$4:$AO$500,30,FALSE)))</f>
        <v/>
      </c>
      <c r="BJ349" s="27" t="str">
        <f>IF($A349="","",(VLOOKUP($A349,ACOUSTIC_PIVOT_TABLE!$B$4:$AO$500,31,FALSE)))</f>
        <v/>
      </c>
      <c r="BK349" s="27" t="str">
        <f>IF($A349="","",(VLOOKUP($A349,ACOUSTIC_PIVOT_TABLE!$B$4:$AO$500,32,FALSE)))</f>
        <v/>
      </c>
      <c r="BL349" s="27" t="str">
        <f>IF($A349="","",(VLOOKUP($A349,ACOUSTIC_PIVOT_TABLE!$B$4:$AO$500,33,FALSE)))</f>
        <v/>
      </c>
      <c r="BM349" s="27" t="str">
        <f>IF($A349="","",(VLOOKUP($A349,ACOUSTIC_PIVOT_TABLE!$B$4:$AO$500,34,FALSE)))</f>
        <v/>
      </c>
      <c r="BN349" s="27" t="str">
        <f>IF($A349="","",(VLOOKUP($A349,ACOUSTIC_PIVOT_TABLE!$B$4:$AO$500,35,FALSE)))</f>
        <v/>
      </c>
      <c r="BO349" s="27" t="str">
        <f>IF($A349="","",(VLOOKUP($A349,ACOUSTIC_PIVOT_TABLE!$B$4:$AO$500,36,FALSE)))</f>
        <v/>
      </c>
      <c r="BP349" s="27" t="str">
        <f>IF($A349="","",(VLOOKUP($A349,ACOUSTIC_PIVOT_TABLE!$B$4:$AO$500,37,FALSE)))</f>
        <v/>
      </c>
      <c r="BQ349" s="27" t="str">
        <f>IF($A349="","",(VLOOKUP($A349,ACOUSTIC_PIVOT_TABLE!$B$4:$AO$500,38,FALSE)))</f>
        <v/>
      </c>
      <c r="BR349" s="27" t="str">
        <f>IF($A349="","",(VLOOKUP($A349,ACOUSTIC_PIVOT_TABLE!$B$4:$AO$500,39,FALSE)))</f>
        <v/>
      </c>
      <c r="BS349" s="27" t="str">
        <f>IF($A349="","",(VLOOKUP($A349,ACOUSTIC_PIVOT_TABLE!$B$4:$AO$500,40,FALSE)))</f>
        <v/>
      </c>
    </row>
    <row r="350" spans="1:71" x14ac:dyDescent="0.25">
      <c r="A350" s="1" t="str">
        <f>IF(ACOUSTIC_PIVOT_TABLE!B352 = 0, "",ACOUSTIC_PIVOT_TABLE!B352)</f>
        <v/>
      </c>
      <c r="B350" s="1" t="str">
        <f>IF($A350="","",(VLOOKUP($A350,ACOUSTICS_COMBINED!$B$3:$AQ$501,21,FALSE)))</f>
        <v/>
      </c>
      <c r="C350" s="1" t="str">
        <f>IF($A350="","",(VLOOKUP($A350,ACOUSTICS_COMBINED!$B$3:$AQ$501,22,FALSE)))</f>
        <v/>
      </c>
      <c r="D350" s="1" t="str">
        <f>IF($A350="","",(VLOOKUP($A350,ACOUSTICS_COMBINED!$B$3:$AQ$501,12,FALSE)))</f>
        <v/>
      </c>
      <c r="E350" s="1" t="str">
        <f>IF($A350="","",(VLOOKUP($A350,ACOUSTICS_COMBINED!$B$3:$AQ$501,13,FALSE)))</f>
        <v/>
      </c>
      <c r="F350" s="1" t="str">
        <f>IF($A350="","",(VLOOKUP($A350,ACOUSTICS_COMBINED!$B$3:$AQ$501,14,FALSE)))</f>
        <v/>
      </c>
      <c r="G350" s="1" t="str">
        <f>IF($A350="","",(VLOOKUP($A350,ACOUSTICS_COMBINED!$B$3:$AQ$501,23,FALSE)))</f>
        <v/>
      </c>
      <c r="H350" s="1" t="str">
        <f>IF($A350="","",(VLOOKUP($A350,ACOUSTICS_COMBINED!$B$3:$AQ$501,24,FALSE)))</f>
        <v/>
      </c>
      <c r="I350" s="1" t="str">
        <f>IF($A350="","",(VLOOKUP($A350,ACOUSTICS_COMBINED!$B$3:$AQ$501,15,FALSE)))</f>
        <v/>
      </c>
      <c r="J350" s="1" t="str">
        <f>IF($A350="","",(VLOOKUP($A350,ACOUSTICS_COMBINED!$B$3:$AQ$501,16,FALSE)))</f>
        <v/>
      </c>
      <c r="K350" s="1" t="str">
        <f>IF($A350="","",(VLOOKUP($A350,ACOUSTICS_COMBINED!$B$3:$AQ$501,17,FALSE)))</f>
        <v/>
      </c>
      <c r="L350" s="1" t="str">
        <f>IF($A350="","",(VLOOKUP($A350,ACOUSTICS_COMBINED!$B$3:$AQ$501,18,FALSE)))</f>
        <v/>
      </c>
      <c r="M350" s="1" t="str">
        <f>IF($A350="","",(VLOOKUP($A350,ACOUSTICS_COMBINED!$B$3:$AQ$501,25,FALSE)))</f>
        <v/>
      </c>
      <c r="N350" s="16" t="str">
        <f>IF($A350="","",(VLOOKUP($A350,ACOUSTICS_COMBINED!$B$3:$AQ$501,19,FALSE)))</f>
        <v/>
      </c>
      <c r="O350" s="16" t="str">
        <f>IF($A350="","",(VLOOKUP($A350,ACOUSTICS_COMBINED!$B$3:$AQ$501,20,FALSE)))</f>
        <v/>
      </c>
      <c r="P350" s="1" t="str">
        <f>IF($A350="","",(VLOOKUP($A350,ACOUSTICS_COMBINED!$B$3:$AQ$501,26,FALSE)))</f>
        <v/>
      </c>
      <c r="Q350" s="1" t="str">
        <f>IF($A350="","",(VLOOKUP($A350,ACOUSTICS_COMBINED!$B$3:$AQ$501,27,FALSE)))</f>
        <v/>
      </c>
      <c r="R350" s="1" t="str">
        <f>IF($A350="","",(VLOOKUP($A350,ACOUSTICS_COMBINED!$B$3:$AQ$501,28,FALSE)))</f>
        <v/>
      </c>
      <c r="S350" s="1" t="str">
        <f>IF($A350="","",(VLOOKUP($A350,ACOUSTICS_COMBINED!$B$3:$AQ$501,29,FALSE)))</f>
        <v/>
      </c>
      <c r="T350" s="1" t="str">
        <f>IF($A350="","",(VLOOKUP($A350,ACOUSTICS_COMBINED!$B$3:$AQ$501,30,FALSE)))</f>
        <v/>
      </c>
      <c r="U350" s="1" t="str">
        <f>IF($A350="","",(VLOOKUP($A350,ACOUSTICS_COMBINED!$B$3:$AQ$501,31,FALSE)))</f>
        <v/>
      </c>
      <c r="V350" s="1" t="str">
        <f>IF($A350="","",(VLOOKUP($A350,ACOUSTICS_COMBINED!$B$3:$AQ$501,32,FALSE)))</f>
        <v/>
      </c>
      <c r="W350" s="1" t="str">
        <f>IF($A350="","",(VLOOKUP($A350,ACOUSTICS_COMBINED!$B$3:$AQ$501,33,FALSE)))</f>
        <v/>
      </c>
      <c r="X350" s="1" t="str">
        <f>IF($A350="","",(VLOOKUP($A350,ACOUSTICS_COMBINED!$B$3:$AQ$501,34,FALSE)))</f>
        <v/>
      </c>
      <c r="Y350" s="1" t="str">
        <f>IF($A350="","",(VLOOKUP($A350,ACOUSTICS_COMBINED!$B$3:$AQ$501,35,FALSE)))</f>
        <v/>
      </c>
      <c r="Z350" s="1" t="str">
        <f>IF($A350="","",(VLOOKUP($A350,ACOUSTICS_COMBINED!$B$3:$AQ$501,36,FALSE)))</f>
        <v/>
      </c>
      <c r="AA350" s="1" t="str">
        <f>IF($A350="","",(VLOOKUP($A350,ACOUSTICS_COMBINED!$B$3:$AQ$501,37,FALSE)))</f>
        <v/>
      </c>
      <c r="AB350" s="1" t="str">
        <f>IF($A350="","",(VLOOKUP($A350,ACOUSTICS_COMBINED!$B$3:$AQ$501,38,FALSE)))</f>
        <v/>
      </c>
      <c r="AC350" s="1" t="str">
        <f>IF($A350="","",(VLOOKUP($A350,ACOUSTICS_COMBINED!$B$3:$AQ$501,39,FALSE)))</f>
        <v/>
      </c>
      <c r="AD350" s="1" t="str">
        <f>IF($A350="","",(VLOOKUP($A350,ACOUSTICS_COMBINED!$B$3:$AQ$501,40,FALSE)))</f>
        <v/>
      </c>
      <c r="AE350" s="1" t="str">
        <f>IF($A350="","",(VLOOKUP($A350,ACOUSTICS_COMBINED!$B$3:$AQ$501,41,FALSE)))</f>
        <v/>
      </c>
      <c r="AF350" s="1" t="str">
        <f>IF($A350="","",(VLOOKUP($A350,ACOUSTICS_COMBINED!$B$3:$AQ$501,42,FALSE)))</f>
        <v/>
      </c>
      <c r="AG350" s="27" t="str">
        <f>IF($A350="","",(VLOOKUP($A350,ACOUSTIC_PIVOT_TABLE!$B$4:$AO$500,2,FALSE)))</f>
        <v/>
      </c>
      <c r="AH350" s="27" t="str">
        <f>IF($A350="","",(VLOOKUP($A350,ACOUSTIC_PIVOT_TABLE!$B$4:$AO$500,3,FALSE)))</f>
        <v/>
      </c>
      <c r="AI350" s="27" t="str">
        <f>IF($A350="","",(VLOOKUP($A350,ACOUSTIC_PIVOT_TABLE!$B$4:$AO$500,4,FALSE)))</f>
        <v/>
      </c>
      <c r="AJ350" s="27" t="str">
        <f>IF($A350="","",(VLOOKUP($A350,ACOUSTIC_PIVOT_TABLE!$B$4:$AO$500,5,FALSE)))</f>
        <v/>
      </c>
      <c r="AK350" s="27" t="str">
        <f>IF($A350="","",(VLOOKUP($A350,ACOUSTIC_PIVOT_TABLE!$B$4:$AO$500,6,FALSE)))</f>
        <v/>
      </c>
      <c r="AL350" s="27" t="str">
        <f>IF($A350="","",(VLOOKUP($A350,ACOUSTIC_PIVOT_TABLE!$B$4:$AO$500,7,FALSE)))</f>
        <v/>
      </c>
      <c r="AM350" s="27" t="str">
        <f>IF($A350="","",(VLOOKUP($A350,ACOUSTIC_PIVOT_TABLE!$B$4:$AO$500,8,FALSE)))</f>
        <v/>
      </c>
      <c r="AN350" s="27" t="str">
        <f>IF($A350="","",(VLOOKUP($A350,ACOUSTIC_PIVOT_TABLE!$B$4:$AO$500,9,FALSE)))</f>
        <v/>
      </c>
      <c r="AO350" s="27" t="str">
        <f>IF($A350="","",(VLOOKUP($A350,ACOUSTIC_PIVOT_TABLE!$B$4:$AO$500,10,FALSE)))</f>
        <v/>
      </c>
      <c r="AP350" s="27" t="str">
        <f>IF($A350="","",(VLOOKUP($A350,ACOUSTIC_PIVOT_TABLE!$B$4:$AO$500,11,FALSE)))</f>
        <v/>
      </c>
      <c r="AQ350" s="27" t="str">
        <f>IF($A350="","",(VLOOKUP($A350,ACOUSTIC_PIVOT_TABLE!$B$4:$AO$500,12,FALSE)))</f>
        <v/>
      </c>
      <c r="AR350" s="27" t="str">
        <f>IF($A350="","",(VLOOKUP($A350,ACOUSTIC_PIVOT_TABLE!$B$4:$AO$500,13,FALSE)))</f>
        <v/>
      </c>
      <c r="AS350" s="27" t="str">
        <f>IF($A350="","",(VLOOKUP($A350,ACOUSTIC_PIVOT_TABLE!$B$4:$AO$500,14,FALSE)))</f>
        <v/>
      </c>
      <c r="AT350" s="27" t="str">
        <f>IF($A350="","",(VLOOKUP($A350,ACOUSTIC_PIVOT_TABLE!$B$4:$AO$500,15,FALSE)))</f>
        <v/>
      </c>
      <c r="AU350" s="27" t="str">
        <f>IF($A350="","",(VLOOKUP($A350,ACOUSTIC_PIVOT_TABLE!$B$4:$AO$500,16,FALSE)))</f>
        <v/>
      </c>
      <c r="AV350" s="27" t="str">
        <f>IF($A350="","",(VLOOKUP($A350,ACOUSTIC_PIVOT_TABLE!$B$4:$AO$500,17,FALSE)))</f>
        <v/>
      </c>
      <c r="AW350" s="27" t="str">
        <f>IF($A350="","",(VLOOKUP($A350,ACOUSTIC_PIVOT_TABLE!$B$4:$AO$500,18,FALSE)))</f>
        <v/>
      </c>
      <c r="AX350" s="27" t="str">
        <f>IF($A350="","",(VLOOKUP($A350,ACOUSTIC_PIVOT_TABLE!$B$4:$AO$500,19,FALSE)))</f>
        <v/>
      </c>
      <c r="AY350" s="27" t="str">
        <f>IF($A350="","",(VLOOKUP($A350,ACOUSTIC_PIVOT_TABLE!$B$4:$AO$500,20,FALSE)))</f>
        <v/>
      </c>
      <c r="AZ350" s="27" t="str">
        <f>IF($A350="","",(VLOOKUP($A350,ACOUSTIC_PIVOT_TABLE!$B$4:$AO$500,21,FALSE)))</f>
        <v/>
      </c>
      <c r="BA350" s="27" t="str">
        <f>IF($A350="","",(VLOOKUP($A350,ACOUSTIC_PIVOT_TABLE!$B$4:$AO$500,22,FALSE)))</f>
        <v/>
      </c>
      <c r="BB350" s="27" t="str">
        <f>IF($A350="","",(VLOOKUP($A350,ACOUSTIC_PIVOT_TABLE!$B$4:$AO$500,23,FALSE)))</f>
        <v/>
      </c>
      <c r="BC350" s="27" t="str">
        <f>IF($A350="","",(VLOOKUP($A350,ACOUSTIC_PIVOT_TABLE!$B$4:$AO$500,24,FALSE)))</f>
        <v/>
      </c>
      <c r="BD350" s="27" t="str">
        <f>IF($A350="","",(VLOOKUP($A350,ACOUSTIC_PIVOT_TABLE!$B$4:$AO$500,25,FALSE)))</f>
        <v/>
      </c>
      <c r="BE350" s="27" t="str">
        <f>IF($A350="","",(VLOOKUP($A350,ACOUSTIC_PIVOT_TABLE!$B$4:$AO$500,26,FALSE)))</f>
        <v/>
      </c>
      <c r="BF350" s="27" t="str">
        <f>IF($A350="","",(VLOOKUP($A350,ACOUSTIC_PIVOT_TABLE!$B$4:$AO$500,27,FALSE)))</f>
        <v/>
      </c>
      <c r="BG350" s="27" t="str">
        <f>IF($A350="","",(VLOOKUP($A350,ACOUSTIC_PIVOT_TABLE!$B$4:$AO$500,28,FALSE)))</f>
        <v/>
      </c>
      <c r="BH350" s="27" t="str">
        <f>IF($A350="","",(VLOOKUP($A350,ACOUSTIC_PIVOT_TABLE!$B$4:$AO$500,29,FALSE)))</f>
        <v/>
      </c>
      <c r="BI350" s="27" t="str">
        <f>IF($A350="","",(VLOOKUP($A350,ACOUSTIC_PIVOT_TABLE!$B$4:$AO$500,30,FALSE)))</f>
        <v/>
      </c>
      <c r="BJ350" s="27" t="str">
        <f>IF($A350="","",(VLOOKUP($A350,ACOUSTIC_PIVOT_TABLE!$B$4:$AO$500,31,FALSE)))</f>
        <v/>
      </c>
      <c r="BK350" s="27" t="str">
        <f>IF($A350="","",(VLOOKUP($A350,ACOUSTIC_PIVOT_TABLE!$B$4:$AO$500,32,FALSE)))</f>
        <v/>
      </c>
      <c r="BL350" s="27" t="str">
        <f>IF($A350="","",(VLOOKUP($A350,ACOUSTIC_PIVOT_TABLE!$B$4:$AO$500,33,FALSE)))</f>
        <v/>
      </c>
      <c r="BM350" s="27" t="str">
        <f>IF($A350="","",(VLOOKUP($A350,ACOUSTIC_PIVOT_TABLE!$B$4:$AO$500,34,FALSE)))</f>
        <v/>
      </c>
      <c r="BN350" s="27" t="str">
        <f>IF($A350="","",(VLOOKUP($A350,ACOUSTIC_PIVOT_TABLE!$B$4:$AO$500,35,FALSE)))</f>
        <v/>
      </c>
      <c r="BO350" s="27" t="str">
        <f>IF($A350="","",(VLOOKUP($A350,ACOUSTIC_PIVOT_TABLE!$B$4:$AO$500,36,FALSE)))</f>
        <v/>
      </c>
      <c r="BP350" s="27" t="str">
        <f>IF($A350="","",(VLOOKUP($A350,ACOUSTIC_PIVOT_TABLE!$B$4:$AO$500,37,FALSE)))</f>
        <v/>
      </c>
      <c r="BQ350" s="27" t="str">
        <f>IF($A350="","",(VLOOKUP($A350,ACOUSTIC_PIVOT_TABLE!$B$4:$AO$500,38,FALSE)))</f>
        <v/>
      </c>
      <c r="BR350" s="27" t="str">
        <f>IF($A350="","",(VLOOKUP($A350,ACOUSTIC_PIVOT_TABLE!$B$4:$AO$500,39,FALSE)))</f>
        <v/>
      </c>
      <c r="BS350" s="27" t="str">
        <f>IF($A350="","",(VLOOKUP($A350,ACOUSTIC_PIVOT_TABLE!$B$4:$AO$500,40,FALSE)))</f>
        <v/>
      </c>
    </row>
    <row r="351" spans="1:71" x14ac:dyDescent="0.25">
      <c r="A351" s="1" t="str">
        <f>IF(ACOUSTIC_PIVOT_TABLE!B353 = 0, "",ACOUSTIC_PIVOT_TABLE!B353)</f>
        <v/>
      </c>
      <c r="B351" s="1" t="str">
        <f>IF($A351="","",(VLOOKUP($A351,ACOUSTICS_COMBINED!$B$3:$AQ$501,21,FALSE)))</f>
        <v/>
      </c>
      <c r="C351" s="1" t="str">
        <f>IF($A351="","",(VLOOKUP($A351,ACOUSTICS_COMBINED!$B$3:$AQ$501,22,FALSE)))</f>
        <v/>
      </c>
      <c r="D351" s="1" t="str">
        <f>IF($A351="","",(VLOOKUP($A351,ACOUSTICS_COMBINED!$B$3:$AQ$501,12,FALSE)))</f>
        <v/>
      </c>
      <c r="E351" s="1" t="str">
        <f>IF($A351="","",(VLOOKUP($A351,ACOUSTICS_COMBINED!$B$3:$AQ$501,13,FALSE)))</f>
        <v/>
      </c>
      <c r="F351" s="1" t="str">
        <f>IF($A351="","",(VLOOKUP($A351,ACOUSTICS_COMBINED!$B$3:$AQ$501,14,FALSE)))</f>
        <v/>
      </c>
      <c r="G351" s="1" t="str">
        <f>IF($A351="","",(VLOOKUP($A351,ACOUSTICS_COMBINED!$B$3:$AQ$501,23,FALSE)))</f>
        <v/>
      </c>
      <c r="H351" s="1" t="str">
        <f>IF($A351="","",(VLOOKUP($A351,ACOUSTICS_COMBINED!$B$3:$AQ$501,24,FALSE)))</f>
        <v/>
      </c>
      <c r="I351" s="1" t="str">
        <f>IF($A351="","",(VLOOKUP($A351,ACOUSTICS_COMBINED!$B$3:$AQ$501,15,FALSE)))</f>
        <v/>
      </c>
      <c r="J351" s="1" t="str">
        <f>IF($A351="","",(VLOOKUP($A351,ACOUSTICS_COMBINED!$B$3:$AQ$501,16,FALSE)))</f>
        <v/>
      </c>
      <c r="K351" s="1" t="str">
        <f>IF($A351="","",(VLOOKUP($A351,ACOUSTICS_COMBINED!$B$3:$AQ$501,17,FALSE)))</f>
        <v/>
      </c>
      <c r="L351" s="1" t="str">
        <f>IF($A351="","",(VLOOKUP($A351,ACOUSTICS_COMBINED!$B$3:$AQ$501,18,FALSE)))</f>
        <v/>
      </c>
      <c r="M351" s="1" t="str">
        <f>IF($A351="","",(VLOOKUP($A351,ACOUSTICS_COMBINED!$B$3:$AQ$501,25,FALSE)))</f>
        <v/>
      </c>
      <c r="N351" s="16" t="str">
        <f>IF($A351="","",(VLOOKUP($A351,ACOUSTICS_COMBINED!$B$3:$AQ$501,19,FALSE)))</f>
        <v/>
      </c>
      <c r="O351" s="16" t="str">
        <f>IF($A351="","",(VLOOKUP($A351,ACOUSTICS_COMBINED!$B$3:$AQ$501,20,FALSE)))</f>
        <v/>
      </c>
      <c r="P351" s="1" t="str">
        <f>IF($A351="","",(VLOOKUP($A351,ACOUSTICS_COMBINED!$B$3:$AQ$501,26,FALSE)))</f>
        <v/>
      </c>
      <c r="Q351" s="1" t="str">
        <f>IF($A351="","",(VLOOKUP($A351,ACOUSTICS_COMBINED!$B$3:$AQ$501,27,FALSE)))</f>
        <v/>
      </c>
      <c r="R351" s="1" t="str">
        <f>IF($A351="","",(VLOOKUP($A351,ACOUSTICS_COMBINED!$B$3:$AQ$501,28,FALSE)))</f>
        <v/>
      </c>
      <c r="S351" s="1" t="str">
        <f>IF($A351="","",(VLOOKUP($A351,ACOUSTICS_COMBINED!$B$3:$AQ$501,29,FALSE)))</f>
        <v/>
      </c>
      <c r="T351" s="1" t="str">
        <f>IF($A351="","",(VLOOKUP($A351,ACOUSTICS_COMBINED!$B$3:$AQ$501,30,FALSE)))</f>
        <v/>
      </c>
      <c r="U351" s="1" t="str">
        <f>IF($A351="","",(VLOOKUP($A351,ACOUSTICS_COMBINED!$B$3:$AQ$501,31,FALSE)))</f>
        <v/>
      </c>
      <c r="V351" s="1" t="str">
        <f>IF($A351="","",(VLOOKUP($A351,ACOUSTICS_COMBINED!$B$3:$AQ$501,32,FALSE)))</f>
        <v/>
      </c>
      <c r="W351" s="1" t="str">
        <f>IF($A351="","",(VLOOKUP($A351,ACOUSTICS_COMBINED!$B$3:$AQ$501,33,FALSE)))</f>
        <v/>
      </c>
      <c r="X351" s="1" t="str">
        <f>IF($A351="","",(VLOOKUP($A351,ACOUSTICS_COMBINED!$B$3:$AQ$501,34,FALSE)))</f>
        <v/>
      </c>
      <c r="Y351" s="1" t="str">
        <f>IF($A351="","",(VLOOKUP($A351,ACOUSTICS_COMBINED!$B$3:$AQ$501,35,FALSE)))</f>
        <v/>
      </c>
      <c r="Z351" s="1" t="str">
        <f>IF($A351="","",(VLOOKUP($A351,ACOUSTICS_COMBINED!$B$3:$AQ$501,36,FALSE)))</f>
        <v/>
      </c>
      <c r="AA351" s="1" t="str">
        <f>IF($A351="","",(VLOOKUP($A351,ACOUSTICS_COMBINED!$B$3:$AQ$501,37,FALSE)))</f>
        <v/>
      </c>
      <c r="AB351" s="1" t="str">
        <f>IF($A351="","",(VLOOKUP($A351,ACOUSTICS_COMBINED!$B$3:$AQ$501,38,FALSE)))</f>
        <v/>
      </c>
      <c r="AC351" s="1" t="str">
        <f>IF($A351="","",(VLOOKUP($A351,ACOUSTICS_COMBINED!$B$3:$AQ$501,39,FALSE)))</f>
        <v/>
      </c>
      <c r="AD351" s="1" t="str">
        <f>IF($A351="","",(VLOOKUP($A351,ACOUSTICS_COMBINED!$B$3:$AQ$501,40,FALSE)))</f>
        <v/>
      </c>
      <c r="AE351" s="1" t="str">
        <f>IF($A351="","",(VLOOKUP($A351,ACOUSTICS_COMBINED!$B$3:$AQ$501,41,FALSE)))</f>
        <v/>
      </c>
      <c r="AF351" s="1" t="str">
        <f>IF($A351="","",(VLOOKUP($A351,ACOUSTICS_COMBINED!$B$3:$AQ$501,42,FALSE)))</f>
        <v/>
      </c>
      <c r="AG351" s="27" t="str">
        <f>IF($A351="","",(VLOOKUP($A351,ACOUSTIC_PIVOT_TABLE!$B$4:$AO$500,2,FALSE)))</f>
        <v/>
      </c>
      <c r="AH351" s="27" t="str">
        <f>IF($A351="","",(VLOOKUP($A351,ACOUSTIC_PIVOT_TABLE!$B$4:$AO$500,3,FALSE)))</f>
        <v/>
      </c>
      <c r="AI351" s="27" t="str">
        <f>IF($A351="","",(VLOOKUP($A351,ACOUSTIC_PIVOT_TABLE!$B$4:$AO$500,4,FALSE)))</f>
        <v/>
      </c>
      <c r="AJ351" s="27" t="str">
        <f>IF($A351="","",(VLOOKUP($A351,ACOUSTIC_PIVOT_TABLE!$B$4:$AO$500,5,FALSE)))</f>
        <v/>
      </c>
      <c r="AK351" s="27" t="str">
        <f>IF($A351="","",(VLOOKUP($A351,ACOUSTIC_PIVOT_TABLE!$B$4:$AO$500,6,FALSE)))</f>
        <v/>
      </c>
      <c r="AL351" s="27" t="str">
        <f>IF($A351="","",(VLOOKUP($A351,ACOUSTIC_PIVOT_TABLE!$B$4:$AO$500,7,FALSE)))</f>
        <v/>
      </c>
      <c r="AM351" s="27" t="str">
        <f>IF($A351="","",(VLOOKUP($A351,ACOUSTIC_PIVOT_TABLE!$B$4:$AO$500,8,FALSE)))</f>
        <v/>
      </c>
      <c r="AN351" s="27" t="str">
        <f>IF($A351="","",(VLOOKUP($A351,ACOUSTIC_PIVOT_TABLE!$B$4:$AO$500,9,FALSE)))</f>
        <v/>
      </c>
      <c r="AO351" s="27" t="str">
        <f>IF($A351="","",(VLOOKUP($A351,ACOUSTIC_PIVOT_TABLE!$B$4:$AO$500,10,FALSE)))</f>
        <v/>
      </c>
      <c r="AP351" s="27" t="str">
        <f>IF($A351="","",(VLOOKUP($A351,ACOUSTIC_PIVOT_TABLE!$B$4:$AO$500,11,FALSE)))</f>
        <v/>
      </c>
      <c r="AQ351" s="27" t="str">
        <f>IF($A351="","",(VLOOKUP($A351,ACOUSTIC_PIVOT_TABLE!$B$4:$AO$500,12,FALSE)))</f>
        <v/>
      </c>
      <c r="AR351" s="27" t="str">
        <f>IF($A351="","",(VLOOKUP($A351,ACOUSTIC_PIVOT_TABLE!$B$4:$AO$500,13,FALSE)))</f>
        <v/>
      </c>
      <c r="AS351" s="27" t="str">
        <f>IF($A351="","",(VLOOKUP($A351,ACOUSTIC_PIVOT_TABLE!$B$4:$AO$500,14,FALSE)))</f>
        <v/>
      </c>
      <c r="AT351" s="27" t="str">
        <f>IF($A351="","",(VLOOKUP($A351,ACOUSTIC_PIVOT_TABLE!$B$4:$AO$500,15,FALSE)))</f>
        <v/>
      </c>
      <c r="AU351" s="27" t="str">
        <f>IF($A351="","",(VLOOKUP($A351,ACOUSTIC_PIVOT_TABLE!$B$4:$AO$500,16,FALSE)))</f>
        <v/>
      </c>
      <c r="AV351" s="27" t="str">
        <f>IF($A351="","",(VLOOKUP($A351,ACOUSTIC_PIVOT_TABLE!$B$4:$AO$500,17,FALSE)))</f>
        <v/>
      </c>
      <c r="AW351" s="27" t="str">
        <f>IF($A351="","",(VLOOKUP($A351,ACOUSTIC_PIVOT_TABLE!$B$4:$AO$500,18,FALSE)))</f>
        <v/>
      </c>
      <c r="AX351" s="27" t="str">
        <f>IF($A351="","",(VLOOKUP($A351,ACOUSTIC_PIVOT_TABLE!$B$4:$AO$500,19,FALSE)))</f>
        <v/>
      </c>
      <c r="AY351" s="27" t="str">
        <f>IF($A351="","",(VLOOKUP($A351,ACOUSTIC_PIVOT_TABLE!$B$4:$AO$500,20,FALSE)))</f>
        <v/>
      </c>
      <c r="AZ351" s="27" t="str">
        <f>IF($A351="","",(VLOOKUP($A351,ACOUSTIC_PIVOT_TABLE!$B$4:$AO$500,21,FALSE)))</f>
        <v/>
      </c>
      <c r="BA351" s="27" t="str">
        <f>IF($A351="","",(VLOOKUP($A351,ACOUSTIC_PIVOT_TABLE!$B$4:$AO$500,22,FALSE)))</f>
        <v/>
      </c>
      <c r="BB351" s="27" t="str">
        <f>IF($A351="","",(VLOOKUP($A351,ACOUSTIC_PIVOT_TABLE!$B$4:$AO$500,23,FALSE)))</f>
        <v/>
      </c>
      <c r="BC351" s="27" t="str">
        <f>IF($A351="","",(VLOOKUP($A351,ACOUSTIC_PIVOT_TABLE!$B$4:$AO$500,24,FALSE)))</f>
        <v/>
      </c>
      <c r="BD351" s="27" t="str">
        <f>IF($A351="","",(VLOOKUP($A351,ACOUSTIC_PIVOT_TABLE!$B$4:$AO$500,25,FALSE)))</f>
        <v/>
      </c>
      <c r="BE351" s="27" t="str">
        <f>IF($A351="","",(VLOOKUP($A351,ACOUSTIC_PIVOT_TABLE!$B$4:$AO$500,26,FALSE)))</f>
        <v/>
      </c>
      <c r="BF351" s="27" t="str">
        <f>IF($A351="","",(VLOOKUP($A351,ACOUSTIC_PIVOT_TABLE!$B$4:$AO$500,27,FALSE)))</f>
        <v/>
      </c>
      <c r="BG351" s="27" t="str">
        <f>IF($A351="","",(VLOOKUP($A351,ACOUSTIC_PIVOT_TABLE!$B$4:$AO$500,28,FALSE)))</f>
        <v/>
      </c>
      <c r="BH351" s="27" t="str">
        <f>IF($A351="","",(VLOOKUP($A351,ACOUSTIC_PIVOT_TABLE!$B$4:$AO$500,29,FALSE)))</f>
        <v/>
      </c>
      <c r="BI351" s="27" t="str">
        <f>IF($A351="","",(VLOOKUP($A351,ACOUSTIC_PIVOT_TABLE!$B$4:$AO$500,30,FALSE)))</f>
        <v/>
      </c>
      <c r="BJ351" s="27" t="str">
        <f>IF($A351="","",(VLOOKUP($A351,ACOUSTIC_PIVOT_TABLE!$B$4:$AO$500,31,FALSE)))</f>
        <v/>
      </c>
      <c r="BK351" s="27" t="str">
        <f>IF($A351="","",(VLOOKUP($A351,ACOUSTIC_PIVOT_TABLE!$B$4:$AO$500,32,FALSE)))</f>
        <v/>
      </c>
      <c r="BL351" s="27" t="str">
        <f>IF($A351="","",(VLOOKUP($A351,ACOUSTIC_PIVOT_TABLE!$B$4:$AO$500,33,FALSE)))</f>
        <v/>
      </c>
      <c r="BM351" s="27" t="str">
        <f>IF($A351="","",(VLOOKUP($A351,ACOUSTIC_PIVOT_TABLE!$B$4:$AO$500,34,FALSE)))</f>
        <v/>
      </c>
      <c r="BN351" s="27" t="str">
        <f>IF($A351="","",(VLOOKUP($A351,ACOUSTIC_PIVOT_TABLE!$B$4:$AO$500,35,FALSE)))</f>
        <v/>
      </c>
      <c r="BO351" s="27" t="str">
        <f>IF($A351="","",(VLOOKUP($A351,ACOUSTIC_PIVOT_TABLE!$B$4:$AO$500,36,FALSE)))</f>
        <v/>
      </c>
      <c r="BP351" s="27" t="str">
        <f>IF($A351="","",(VLOOKUP($A351,ACOUSTIC_PIVOT_TABLE!$B$4:$AO$500,37,FALSE)))</f>
        <v/>
      </c>
      <c r="BQ351" s="27" t="str">
        <f>IF($A351="","",(VLOOKUP($A351,ACOUSTIC_PIVOT_TABLE!$B$4:$AO$500,38,FALSE)))</f>
        <v/>
      </c>
      <c r="BR351" s="27" t="str">
        <f>IF($A351="","",(VLOOKUP($A351,ACOUSTIC_PIVOT_TABLE!$B$4:$AO$500,39,FALSE)))</f>
        <v/>
      </c>
      <c r="BS351" s="27" t="str">
        <f>IF($A351="","",(VLOOKUP($A351,ACOUSTIC_PIVOT_TABLE!$B$4:$AO$500,40,FALSE)))</f>
        <v/>
      </c>
    </row>
    <row r="352" spans="1:71" x14ac:dyDescent="0.25">
      <c r="A352" s="1" t="str">
        <f>IF(ACOUSTIC_PIVOT_TABLE!B354 = 0, "",ACOUSTIC_PIVOT_TABLE!B354)</f>
        <v/>
      </c>
      <c r="B352" s="1" t="str">
        <f>IF($A352="","",(VLOOKUP($A352,ACOUSTICS_COMBINED!$B$3:$AQ$501,21,FALSE)))</f>
        <v/>
      </c>
      <c r="C352" s="1" t="str">
        <f>IF($A352="","",(VLOOKUP($A352,ACOUSTICS_COMBINED!$B$3:$AQ$501,22,FALSE)))</f>
        <v/>
      </c>
      <c r="D352" s="1" t="str">
        <f>IF($A352="","",(VLOOKUP($A352,ACOUSTICS_COMBINED!$B$3:$AQ$501,12,FALSE)))</f>
        <v/>
      </c>
      <c r="E352" s="1" t="str">
        <f>IF($A352="","",(VLOOKUP($A352,ACOUSTICS_COMBINED!$B$3:$AQ$501,13,FALSE)))</f>
        <v/>
      </c>
      <c r="F352" s="1" t="str">
        <f>IF($A352="","",(VLOOKUP($A352,ACOUSTICS_COMBINED!$B$3:$AQ$501,14,FALSE)))</f>
        <v/>
      </c>
      <c r="G352" s="1" t="str">
        <f>IF($A352="","",(VLOOKUP($A352,ACOUSTICS_COMBINED!$B$3:$AQ$501,23,FALSE)))</f>
        <v/>
      </c>
      <c r="H352" s="1" t="str">
        <f>IF($A352="","",(VLOOKUP($A352,ACOUSTICS_COMBINED!$B$3:$AQ$501,24,FALSE)))</f>
        <v/>
      </c>
      <c r="I352" s="1" t="str">
        <f>IF($A352="","",(VLOOKUP($A352,ACOUSTICS_COMBINED!$B$3:$AQ$501,15,FALSE)))</f>
        <v/>
      </c>
      <c r="J352" s="1" t="str">
        <f>IF($A352="","",(VLOOKUP($A352,ACOUSTICS_COMBINED!$B$3:$AQ$501,16,FALSE)))</f>
        <v/>
      </c>
      <c r="K352" s="1" t="str">
        <f>IF($A352="","",(VLOOKUP($A352,ACOUSTICS_COMBINED!$B$3:$AQ$501,17,FALSE)))</f>
        <v/>
      </c>
      <c r="L352" s="1" t="str">
        <f>IF($A352="","",(VLOOKUP($A352,ACOUSTICS_COMBINED!$B$3:$AQ$501,18,FALSE)))</f>
        <v/>
      </c>
      <c r="M352" s="1" t="str">
        <f>IF($A352="","",(VLOOKUP($A352,ACOUSTICS_COMBINED!$B$3:$AQ$501,25,FALSE)))</f>
        <v/>
      </c>
      <c r="N352" s="16" t="str">
        <f>IF($A352="","",(VLOOKUP($A352,ACOUSTICS_COMBINED!$B$3:$AQ$501,19,FALSE)))</f>
        <v/>
      </c>
      <c r="O352" s="16" t="str">
        <f>IF($A352="","",(VLOOKUP($A352,ACOUSTICS_COMBINED!$B$3:$AQ$501,20,FALSE)))</f>
        <v/>
      </c>
      <c r="P352" s="1" t="str">
        <f>IF($A352="","",(VLOOKUP($A352,ACOUSTICS_COMBINED!$B$3:$AQ$501,26,FALSE)))</f>
        <v/>
      </c>
      <c r="Q352" s="1" t="str">
        <f>IF($A352="","",(VLOOKUP($A352,ACOUSTICS_COMBINED!$B$3:$AQ$501,27,FALSE)))</f>
        <v/>
      </c>
      <c r="R352" s="1" t="str">
        <f>IF($A352="","",(VLOOKUP($A352,ACOUSTICS_COMBINED!$B$3:$AQ$501,28,FALSE)))</f>
        <v/>
      </c>
      <c r="S352" s="1" t="str">
        <f>IF($A352="","",(VLOOKUP($A352,ACOUSTICS_COMBINED!$B$3:$AQ$501,29,FALSE)))</f>
        <v/>
      </c>
      <c r="T352" s="1" t="str">
        <f>IF($A352="","",(VLOOKUP($A352,ACOUSTICS_COMBINED!$B$3:$AQ$501,30,FALSE)))</f>
        <v/>
      </c>
      <c r="U352" s="1" t="str">
        <f>IF($A352="","",(VLOOKUP($A352,ACOUSTICS_COMBINED!$B$3:$AQ$501,31,FALSE)))</f>
        <v/>
      </c>
      <c r="V352" s="1" t="str">
        <f>IF($A352="","",(VLOOKUP($A352,ACOUSTICS_COMBINED!$B$3:$AQ$501,32,FALSE)))</f>
        <v/>
      </c>
      <c r="W352" s="1" t="str">
        <f>IF($A352="","",(VLOOKUP($A352,ACOUSTICS_COMBINED!$B$3:$AQ$501,33,FALSE)))</f>
        <v/>
      </c>
      <c r="X352" s="1" t="str">
        <f>IF($A352="","",(VLOOKUP($A352,ACOUSTICS_COMBINED!$B$3:$AQ$501,34,FALSE)))</f>
        <v/>
      </c>
      <c r="Y352" s="1" t="str">
        <f>IF($A352="","",(VLOOKUP($A352,ACOUSTICS_COMBINED!$B$3:$AQ$501,35,FALSE)))</f>
        <v/>
      </c>
      <c r="Z352" s="1" t="str">
        <f>IF($A352="","",(VLOOKUP($A352,ACOUSTICS_COMBINED!$B$3:$AQ$501,36,FALSE)))</f>
        <v/>
      </c>
      <c r="AA352" s="1" t="str">
        <f>IF($A352="","",(VLOOKUP($A352,ACOUSTICS_COMBINED!$B$3:$AQ$501,37,FALSE)))</f>
        <v/>
      </c>
      <c r="AB352" s="1" t="str">
        <f>IF($A352="","",(VLOOKUP($A352,ACOUSTICS_COMBINED!$B$3:$AQ$501,38,FALSE)))</f>
        <v/>
      </c>
      <c r="AC352" s="1" t="str">
        <f>IF($A352="","",(VLOOKUP($A352,ACOUSTICS_COMBINED!$B$3:$AQ$501,39,FALSE)))</f>
        <v/>
      </c>
      <c r="AD352" s="1" t="str">
        <f>IF($A352="","",(VLOOKUP($A352,ACOUSTICS_COMBINED!$B$3:$AQ$501,40,FALSE)))</f>
        <v/>
      </c>
      <c r="AE352" s="1" t="str">
        <f>IF($A352="","",(VLOOKUP($A352,ACOUSTICS_COMBINED!$B$3:$AQ$501,41,FALSE)))</f>
        <v/>
      </c>
      <c r="AF352" s="1" t="str">
        <f>IF($A352="","",(VLOOKUP($A352,ACOUSTICS_COMBINED!$B$3:$AQ$501,42,FALSE)))</f>
        <v/>
      </c>
      <c r="AG352" s="27" t="str">
        <f>IF($A352="","",(VLOOKUP($A352,ACOUSTIC_PIVOT_TABLE!$B$4:$AO$500,2,FALSE)))</f>
        <v/>
      </c>
      <c r="AH352" s="27" t="str">
        <f>IF($A352="","",(VLOOKUP($A352,ACOUSTIC_PIVOT_TABLE!$B$4:$AO$500,3,FALSE)))</f>
        <v/>
      </c>
      <c r="AI352" s="27" t="str">
        <f>IF($A352="","",(VLOOKUP($A352,ACOUSTIC_PIVOT_TABLE!$B$4:$AO$500,4,FALSE)))</f>
        <v/>
      </c>
      <c r="AJ352" s="27" t="str">
        <f>IF($A352="","",(VLOOKUP($A352,ACOUSTIC_PIVOT_TABLE!$B$4:$AO$500,5,FALSE)))</f>
        <v/>
      </c>
      <c r="AK352" s="27" t="str">
        <f>IF($A352="","",(VLOOKUP($A352,ACOUSTIC_PIVOT_TABLE!$B$4:$AO$500,6,FALSE)))</f>
        <v/>
      </c>
      <c r="AL352" s="27" t="str">
        <f>IF($A352="","",(VLOOKUP($A352,ACOUSTIC_PIVOT_TABLE!$B$4:$AO$500,7,FALSE)))</f>
        <v/>
      </c>
      <c r="AM352" s="27" t="str">
        <f>IF($A352="","",(VLOOKUP($A352,ACOUSTIC_PIVOT_TABLE!$B$4:$AO$500,8,FALSE)))</f>
        <v/>
      </c>
      <c r="AN352" s="27" t="str">
        <f>IF($A352="","",(VLOOKUP($A352,ACOUSTIC_PIVOT_TABLE!$B$4:$AO$500,9,FALSE)))</f>
        <v/>
      </c>
      <c r="AO352" s="27" t="str">
        <f>IF($A352="","",(VLOOKUP($A352,ACOUSTIC_PIVOT_TABLE!$B$4:$AO$500,10,FALSE)))</f>
        <v/>
      </c>
      <c r="AP352" s="27" t="str">
        <f>IF($A352="","",(VLOOKUP($A352,ACOUSTIC_PIVOT_TABLE!$B$4:$AO$500,11,FALSE)))</f>
        <v/>
      </c>
      <c r="AQ352" s="27" t="str">
        <f>IF($A352="","",(VLOOKUP($A352,ACOUSTIC_PIVOT_TABLE!$B$4:$AO$500,12,FALSE)))</f>
        <v/>
      </c>
      <c r="AR352" s="27" t="str">
        <f>IF($A352="","",(VLOOKUP($A352,ACOUSTIC_PIVOT_TABLE!$B$4:$AO$500,13,FALSE)))</f>
        <v/>
      </c>
      <c r="AS352" s="27" t="str">
        <f>IF($A352="","",(VLOOKUP($A352,ACOUSTIC_PIVOT_TABLE!$B$4:$AO$500,14,FALSE)))</f>
        <v/>
      </c>
      <c r="AT352" s="27" t="str">
        <f>IF($A352="","",(VLOOKUP($A352,ACOUSTIC_PIVOT_TABLE!$B$4:$AO$500,15,FALSE)))</f>
        <v/>
      </c>
      <c r="AU352" s="27" t="str">
        <f>IF($A352="","",(VLOOKUP($A352,ACOUSTIC_PIVOT_TABLE!$B$4:$AO$500,16,FALSE)))</f>
        <v/>
      </c>
      <c r="AV352" s="27" t="str">
        <f>IF($A352="","",(VLOOKUP($A352,ACOUSTIC_PIVOT_TABLE!$B$4:$AO$500,17,FALSE)))</f>
        <v/>
      </c>
      <c r="AW352" s="27" t="str">
        <f>IF($A352="","",(VLOOKUP($A352,ACOUSTIC_PIVOT_TABLE!$B$4:$AO$500,18,FALSE)))</f>
        <v/>
      </c>
      <c r="AX352" s="27" t="str">
        <f>IF($A352="","",(VLOOKUP($A352,ACOUSTIC_PIVOT_TABLE!$B$4:$AO$500,19,FALSE)))</f>
        <v/>
      </c>
      <c r="AY352" s="27" t="str">
        <f>IF($A352="","",(VLOOKUP($A352,ACOUSTIC_PIVOT_TABLE!$B$4:$AO$500,20,FALSE)))</f>
        <v/>
      </c>
      <c r="AZ352" s="27" t="str">
        <f>IF($A352="","",(VLOOKUP($A352,ACOUSTIC_PIVOT_TABLE!$B$4:$AO$500,21,FALSE)))</f>
        <v/>
      </c>
      <c r="BA352" s="27" t="str">
        <f>IF($A352="","",(VLOOKUP($A352,ACOUSTIC_PIVOT_TABLE!$B$4:$AO$500,22,FALSE)))</f>
        <v/>
      </c>
      <c r="BB352" s="27" t="str">
        <f>IF($A352="","",(VLOOKUP($A352,ACOUSTIC_PIVOT_TABLE!$B$4:$AO$500,23,FALSE)))</f>
        <v/>
      </c>
      <c r="BC352" s="27" t="str">
        <f>IF($A352="","",(VLOOKUP($A352,ACOUSTIC_PIVOT_TABLE!$B$4:$AO$500,24,FALSE)))</f>
        <v/>
      </c>
      <c r="BD352" s="27" t="str">
        <f>IF($A352="","",(VLOOKUP($A352,ACOUSTIC_PIVOT_TABLE!$B$4:$AO$500,25,FALSE)))</f>
        <v/>
      </c>
      <c r="BE352" s="27" t="str">
        <f>IF($A352="","",(VLOOKUP($A352,ACOUSTIC_PIVOT_TABLE!$B$4:$AO$500,26,FALSE)))</f>
        <v/>
      </c>
      <c r="BF352" s="27" t="str">
        <f>IF($A352="","",(VLOOKUP($A352,ACOUSTIC_PIVOT_TABLE!$B$4:$AO$500,27,FALSE)))</f>
        <v/>
      </c>
      <c r="BG352" s="27" t="str">
        <f>IF($A352="","",(VLOOKUP($A352,ACOUSTIC_PIVOT_TABLE!$B$4:$AO$500,28,FALSE)))</f>
        <v/>
      </c>
      <c r="BH352" s="27" t="str">
        <f>IF($A352="","",(VLOOKUP($A352,ACOUSTIC_PIVOT_TABLE!$B$4:$AO$500,29,FALSE)))</f>
        <v/>
      </c>
      <c r="BI352" s="27" t="str">
        <f>IF($A352="","",(VLOOKUP($A352,ACOUSTIC_PIVOT_TABLE!$B$4:$AO$500,30,FALSE)))</f>
        <v/>
      </c>
      <c r="BJ352" s="27" t="str">
        <f>IF($A352="","",(VLOOKUP($A352,ACOUSTIC_PIVOT_TABLE!$B$4:$AO$500,31,FALSE)))</f>
        <v/>
      </c>
      <c r="BK352" s="27" t="str">
        <f>IF($A352="","",(VLOOKUP($A352,ACOUSTIC_PIVOT_TABLE!$B$4:$AO$500,32,FALSE)))</f>
        <v/>
      </c>
      <c r="BL352" s="27" t="str">
        <f>IF($A352="","",(VLOOKUP($A352,ACOUSTIC_PIVOT_TABLE!$B$4:$AO$500,33,FALSE)))</f>
        <v/>
      </c>
      <c r="BM352" s="27" t="str">
        <f>IF($A352="","",(VLOOKUP($A352,ACOUSTIC_PIVOT_TABLE!$B$4:$AO$500,34,FALSE)))</f>
        <v/>
      </c>
      <c r="BN352" s="27" t="str">
        <f>IF($A352="","",(VLOOKUP($A352,ACOUSTIC_PIVOT_TABLE!$B$4:$AO$500,35,FALSE)))</f>
        <v/>
      </c>
      <c r="BO352" s="27" t="str">
        <f>IF($A352="","",(VLOOKUP($A352,ACOUSTIC_PIVOT_TABLE!$B$4:$AO$500,36,FALSE)))</f>
        <v/>
      </c>
      <c r="BP352" s="27" t="str">
        <f>IF($A352="","",(VLOOKUP($A352,ACOUSTIC_PIVOT_TABLE!$B$4:$AO$500,37,FALSE)))</f>
        <v/>
      </c>
      <c r="BQ352" s="27" t="str">
        <f>IF($A352="","",(VLOOKUP($A352,ACOUSTIC_PIVOT_TABLE!$B$4:$AO$500,38,FALSE)))</f>
        <v/>
      </c>
      <c r="BR352" s="27" t="str">
        <f>IF($A352="","",(VLOOKUP($A352,ACOUSTIC_PIVOT_TABLE!$B$4:$AO$500,39,FALSE)))</f>
        <v/>
      </c>
      <c r="BS352" s="27" t="str">
        <f>IF($A352="","",(VLOOKUP($A352,ACOUSTIC_PIVOT_TABLE!$B$4:$AO$500,40,FALSE)))</f>
        <v/>
      </c>
    </row>
    <row r="353" spans="1:71" x14ac:dyDescent="0.25">
      <c r="A353" s="1" t="str">
        <f>IF(ACOUSTIC_PIVOT_TABLE!B355 = 0, "",ACOUSTIC_PIVOT_TABLE!B355)</f>
        <v/>
      </c>
      <c r="B353" s="1" t="str">
        <f>IF($A353="","",(VLOOKUP($A353,ACOUSTICS_COMBINED!$B$3:$AQ$501,21,FALSE)))</f>
        <v/>
      </c>
      <c r="C353" s="1" t="str">
        <f>IF($A353="","",(VLOOKUP($A353,ACOUSTICS_COMBINED!$B$3:$AQ$501,22,FALSE)))</f>
        <v/>
      </c>
      <c r="D353" s="1" t="str">
        <f>IF($A353="","",(VLOOKUP($A353,ACOUSTICS_COMBINED!$B$3:$AQ$501,12,FALSE)))</f>
        <v/>
      </c>
      <c r="E353" s="1" t="str">
        <f>IF($A353="","",(VLOOKUP($A353,ACOUSTICS_COMBINED!$B$3:$AQ$501,13,FALSE)))</f>
        <v/>
      </c>
      <c r="F353" s="1" t="str">
        <f>IF($A353="","",(VLOOKUP($A353,ACOUSTICS_COMBINED!$B$3:$AQ$501,14,FALSE)))</f>
        <v/>
      </c>
      <c r="G353" s="1" t="str">
        <f>IF($A353="","",(VLOOKUP($A353,ACOUSTICS_COMBINED!$B$3:$AQ$501,23,FALSE)))</f>
        <v/>
      </c>
      <c r="H353" s="1" t="str">
        <f>IF($A353="","",(VLOOKUP($A353,ACOUSTICS_COMBINED!$B$3:$AQ$501,24,FALSE)))</f>
        <v/>
      </c>
      <c r="I353" s="1" t="str">
        <f>IF($A353="","",(VLOOKUP($A353,ACOUSTICS_COMBINED!$B$3:$AQ$501,15,FALSE)))</f>
        <v/>
      </c>
      <c r="J353" s="1" t="str">
        <f>IF($A353="","",(VLOOKUP($A353,ACOUSTICS_COMBINED!$B$3:$AQ$501,16,FALSE)))</f>
        <v/>
      </c>
      <c r="K353" s="1" t="str">
        <f>IF($A353="","",(VLOOKUP($A353,ACOUSTICS_COMBINED!$B$3:$AQ$501,17,FALSE)))</f>
        <v/>
      </c>
      <c r="L353" s="1" t="str">
        <f>IF($A353="","",(VLOOKUP($A353,ACOUSTICS_COMBINED!$B$3:$AQ$501,18,FALSE)))</f>
        <v/>
      </c>
      <c r="M353" s="1" t="str">
        <f>IF($A353="","",(VLOOKUP($A353,ACOUSTICS_COMBINED!$B$3:$AQ$501,25,FALSE)))</f>
        <v/>
      </c>
      <c r="N353" s="16" t="str">
        <f>IF($A353="","",(VLOOKUP($A353,ACOUSTICS_COMBINED!$B$3:$AQ$501,19,FALSE)))</f>
        <v/>
      </c>
      <c r="O353" s="16" t="str">
        <f>IF($A353="","",(VLOOKUP($A353,ACOUSTICS_COMBINED!$B$3:$AQ$501,20,FALSE)))</f>
        <v/>
      </c>
      <c r="P353" s="1" t="str">
        <f>IF($A353="","",(VLOOKUP($A353,ACOUSTICS_COMBINED!$B$3:$AQ$501,26,FALSE)))</f>
        <v/>
      </c>
      <c r="Q353" s="1" t="str">
        <f>IF($A353="","",(VLOOKUP($A353,ACOUSTICS_COMBINED!$B$3:$AQ$501,27,FALSE)))</f>
        <v/>
      </c>
      <c r="R353" s="1" t="str">
        <f>IF($A353="","",(VLOOKUP($A353,ACOUSTICS_COMBINED!$B$3:$AQ$501,28,FALSE)))</f>
        <v/>
      </c>
      <c r="S353" s="1" t="str">
        <f>IF($A353="","",(VLOOKUP($A353,ACOUSTICS_COMBINED!$B$3:$AQ$501,29,FALSE)))</f>
        <v/>
      </c>
      <c r="T353" s="1" t="str">
        <f>IF($A353="","",(VLOOKUP($A353,ACOUSTICS_COMBINED!$B$3:$AQ$501,30,FALSE)))</f>
        <v/>
      </c>
      <c r="U353" s="1" t="str">
        <f>IF($A353="","",(VLOOKUP($A353,ACOUSTICS_COMBINED!$B$3:$AQ$501,31,FALSE)))</f>
        <v/>
      </c>
      <c r="V353" s="1" t="str">
        <f>IF($A353="","",(VLOOKUP($A353,ACOUSTICS_COMBINED!$B$3:$AQ$501,32,FALSE)))</f>
        <v/>
      </c>
      <c r="W353" s="1" t="str">
        <f>IF($A353="","",(VLOOKUP($A353,ACOUSTICS_COMBINED!$B$3:$AQ$501,33,FALSE)))</f>
        <v/>
      </c>
      <c r="X353" s="1" t="str">
        <f>IF($A353="","",(VLOOKUP($A353,ACOUSTICS_COMBINED!$B$3:$AQ$501,34,FALSE)))</f>
        <v/>
      </c>
      <c r="Y353" s="1" t="str">
        <f>IF($A353="","",(VLOOKUP($A353,ACOUSTICS_COMBINED!$B$3:$AQ$501,35,FALSE)))</f>
        <v/>
      </c>
      <c r="Z353" s="1" t="str">
        <f>IF($A353="","",(VLOOKUP($A353,ACOUSTICS_COMBINED!$B$3:$AQ$501,36,FALSE)))</f>
        <v/>
      </c>
      <c r="AA353" s="1" t="str">
        <f>IF($A353="","",(VLOOKUP($A353,ACOUSTICS_COMBINED!$B$3:$AQ$501,37,FALSE)))</f>
        <v/>
      </c>
      <c r="AB353" s="1" t="str">
        <f>IF($A353="","",(VLOOKUP($A353,ACOUSTICS_COMBINED!$B$3:$AQ$501,38,FALSE)))</f>
        <v/>
      </c>
      <c r="AC353" s="1" t="str">
        <f>IF($A353="","",(VLOOKUP($A353,ACOUSTICS_COMBINED!$B$3:$AQ$501,39,FALSE)))</f>
        <v/>
      </c>
      <c r="AD353" s="1" t="str">
        <f>IF($A353="","",(VLOOKUP($A353,ACOUSTICS_COMBINED!$B$3:$AQ$501,40,FALSE)))</f>
        <v/>
      </c>
      <c r="AE353" s="1" t="str">
        <f>IF($A353="","",(VLOOKUP($A353,ACOUSTICS_COMBINED!$B$3:$AQ$501,41,FALSE)))</f>
        <v/>
      </c>
      <c r="AF353" s="1" t="str">
        <f>IF($A353="","",(VLOOKUP($A353,ACOUSTICS_COMBINED!$B$3:$AQ$501,42,FALSE)))</f>
        <v/>
      </c>
      <c r="AG353" s="27" t="str">
        <f>IF($A353="","",(VLOOKUP($A353,ACOUSTIC_PIVOT_TABLE!$B$4:$AO$500,2,FALSE)))</f>
        <v/>
      </c>
      <c r="AH353" s="27" t="str">
        <f>IF($A353="","",(VLOOKUP($A353,ACOUSTIC_PIVOT_TABLE!$B$4:$AO$500,3,FALSE)))</f>
        <v/>
      </c>
      <c r="AI353" s="27" t="str">
        <f>IF($A353="","",(VLOOKUP($A353,ACOUSTIC_PIVOT_TABLE!$B$4:$AO$500,4,FALSE)))</f>
        <v/>
      </c>
      <c r="AJ353" s="27" t="str">
        <f>IF($A353="","",(VLOOKUP($A353,ACOUSTIC_PIVOT_TABLE!$B$4:$AO$500,5,FALSE)))</f>
        <v/>
      </c>
      <c r="AK353" s="27" t="str">
        <f>IF($A353="","",(VLOOKUP($A353,ACOUSTIC_PIVOT_TABLE!$B$4:$AO$500,6,FALSE)))</f>
        <v/>
      </c>
      <c r="AL353" s="27" t="str">
        <f>IF($A353="","",(VLOOKUP($A353,ACOUSTIC_PIVOT_TABLE!$B$4:$AO$500,7,FALSE)))</f>
        <v/>
      </c>
      <c r="AM353" s="27" t="str">
        <f>IF($A353="","",(VLOOKUP($A353,ACOUSTIC_PIVOT_TABLE!$B$4:$AO$500,8,FALSE)))</f>
        <v/>
      </c>
      <c r="AN353" s="27" t="str">
        <f>IF($A353="","",(VLOOKUP($A353,ACOUSTIC_PIVOT_TABLE!$B$4:$AO$500,9,FALSE)))</f>
        <v/>
      </c>
      <c r="AO353" s="27" t="str">
        <f>IF($A353="","",(VLOOKUP($A353,ACOUSTIC_PIVOT_TABLE!$B$4:$AO$500,10,FALSE)))</f>
        <v/>
      </c>
      <c r="AP353" s="27" t="str">
        <f>IF($A353="","",(VLOOKUP($A353,ACOUSTIC_PIVOT_TABLE!$B$4:$AO$500,11,FALSE)))</f>
        <v/>
      </c>
      <c r="AQ353" s="27" t="str">
        <f>IF($A353="","",(VLOOKUP($A353,ACOUSTIC_PIVOT_TABLE!$B$4:$AO$500,12,FALSE)))</f>
        <v/>
      </c>
      <c r="AR353" s="27" t="str">
        <f>IF($A353="","",(VLOOKUP($A353,ACOUSTIC_PIVOT_TABLE!$B$4:$AO$500,13,FALSE)))</f>
        <v/>
      </c>
      <c r="AS353" s="27" t="str">
        <f>IF($A353="","",(VLOOKUP($A353,ACOUSTIC_PIVOT_TABLE!$B$4:$AO$500,14,FALSE)))</f>
        <v/>
      </c>
      <c r="AT353" s="27" t="str">
        <f>IF($A353="","",(VLOOKUP($A353,ACOUSTIC_PIVOT_TABLE!$B$4:$AO$500,15,FALSE)))</f>
        <v/>
      </c>
      <c r="AU353" s="27" t="str">
        <f>IF($A353="","",(VLOOKUP($A353,ACOUSTIC_PIVOT_TABLE!$B$4:$AO$500,16,FALSE)))</f>
        <v/>
      </c>
      <c r="AV353" s="27" t="str">
        <f>IF($A353="","",(VLOOKUP($A353,ACOUSTIC_PIVOT_TABLE!$B$4:$AO$500,17,FALSE)))</f>
        <v/>
      </c>
      <c r="AW353" s="27" t="str">
        <f>IF($A353="","",(VLOOKUP($A353,ACOUSTIC_PIVOT_TABLE!$B$4:$AO$500,18,FALSE)))</f>
        <v/>
      </c>
      <c r="AX353" s="27" t="str">
        <f>IF($A353="","",(VLOOKUP($A353,ACOUSTIC_PIVOT_TABLE!$B$4:$AO$500,19,FALSE)))</f>
        <v/>
      </c>
      <c r="AY353" s="27" t="str">
        <f>IF($A353="","",(VLOOKUP($A353,ACOUSTIC_PIVOT_TABLE!$B$4:$AO$500,20,FALSE)))</f>
        <v/>
      </c>
      <c r="AZ353" s="27" t="str">
        <f>IF($A353="","",(VLOOKUP($A353,ACOUSTIC_PIVOT_TABLE!$B$4:$AO$500,21,FALSE)))</f>
        <v/>
      </c>
      <c r="BA353" s="27" t="str">
        <f>IF($A353="","",(VLOOKUP($A353,ACOUSTIC_PIVOT_TABLE!$B$4:$AO$500,22,FALSE)))</f>
        <v/>
      </c>
      <c r="BB353" s="27" t="str">
        <f>IF($A353="","",(VLOOKUP($A353,ACOUSTIC_PIVOT_TABLE!$B$4:$AO$500,23,FALSE)))</f>
        <v/>
      </c>
      <c r="BC353" s="27" t="str">
        <f>IF($A353="","",(VLOOKUP($A353,ACOUSTIC_PIVOT_TABLE!$B$4:$AO$500,24,FALSE)))</f>
        <v/>
      </c>
      <c r="BD353" s="27" t="str">
        <f>IF($A353="","",(VLOOKUP($A353,ACOUSTIC_PIVOT_TABLE!$B$4:$AO$500,25,FALSE)))</f>
        <v/>
      </c>
      <c r="BE353" s="27" t="str">
        <f>IF($A353="","",(VLOOKUP($A353,ACOUSTIC_PIVOT_TABLE!$B$4:$AO$500,26,FALSE)))</f>
        <v/>
      </c>
      <c r="BF353" s="27" t="str">
        <f>IF($A353="","",(VLOOKUP($A353,ACOUSTIC_PIVOT_TABLE!$B$4:$AO$500,27,FALSE)))</f>
        <v/>
      </c>
      <c r="BG353" s="27" t="str">
        <f>IF($A353="","",(VLOOKUP($A353,ACOUSTIC_PIVOT_TABLE!$B$4:$AO$500,28,FALSE)))</f>
        <v/>
      </c>
      <c r="BH353" s="27" t="str">
        <f>IF($A353="","",(VLOOKUP($A353,ACOUSTIC_PIVOT_TABLE!$B$4:$AO$500,29,FALSE)))</f>
        <v/>
      </c>
      <c r="BI353" s="27" t="str">
        <f>IF($A353="","",(VLOOKUP($A353,ACOUSTIC_PIVOT_TABLE!$B$4:$AO$500,30,FALSE)))</f>
        <v/>
      </c>
      <c r="BJ353" s="27" t="str">
        <f>IF($A353="","",(VLOOKUP($A353,ACOUSTIC_PIVOT_TABLE!$B$4:$AO$500,31,FALSE)))</f>
        <v/>
      </c>
      <c r="BK353" s="27" t="str">
        <f>IF($A353="","",(VLOOKUP($A353,ACOUSTIC_PIVOT_TABLE!$B$4:$AO$500,32,FALSE)))</f>
        <v/>
      </c>
      <c r="BL353" s="27" t="str">
        <f>IF($A353="","",(VLOOKUP($A353,ACOUSTIC_PIVOT_TABLE!$B$4:$AO$500,33,FALSE)))</f>
        <v/>
      </c>
      <c r="BM353" s="27" t="str">
        <f>IF($A353="","",(VLOOKUP($A353,ACOUSTIC_PIVOT_TABLE!$B$4:$AO$500,34,FALSE)))</f>
        <v/>
      </c>
      <c r="BN353" s="27" t="str">
        <f>IF($A353="","",(VLOOKUP($A353,ACOUSTIC_PIVOT_TABLE!$B$4:$AO$500,35,FALSE)))</f>
        <v/>
      </c>
      <c r="BO353" s="27" t="str">
        <f>IF($A353="","",(VLOOKUP($A353,ACOUSTIC_PIVOT_TABLE!$B$4:$AO$500,36,FALSE)))</f>
        <v/>
      </c>
      <c r="BP353" s="27" t="str">
        <f>IF($A353="","",(VLOOKUP($A353,ACOUSTIC_PIVOT_TABLE!$B$4:$AO$500,37,FALSE)))</f>
        <v/>
      </c>
      <c r="BQ353" s="27" t="str">
        <f>IF($A353="","",(VLOOKUP($A353,ACOUSTIC_PIVOT_TABLE!$B$4:$AO$500,38,FALSE)))</f>
        <v/>
      </c>
      <c r="BR353" s="27" t="str">
        <f>IF($A353="","",(VLOOKUP($A353,ACOUSTIC_PIVOT_TABLE!$B$4:$AO$500,39,FALSE)))</f>
        <v/>
      </c>
      <c r="BS353" s="27" t="str">
        <f>IF($A353="","",(VLOOKUP($A353,ACOUSTIC_PIVOT_TABLE!$B$4:$AO$500,40,FALSE)))</f>
        <v/>
      </c>
    </row>
    <row r="354" spans="1:71" x14ac:dyDescent="0.25">
      <c r="A354" s="1" t="str">
        <f>IF(ACOUSTIC_PIVOT_TABLE!B356 = 0, "",ACOUSTIC_PIVOT_TABLE!B356)</f>
        <v/>
      </c>
      <c r="B354" s="1" t="str">
        <f>IF($A354="","",(VLOOKUP($A354,ACOUSTICS_COMBINED!$B$3:$AQ$501,21,FALSE)))</f>
        <v/>
      </c>
      <c r="C354" s="1" t="str">
        <f>IF($A354="","",(VLOOKUP($A354,ACOUSTICS_COMBINED!$B$3:$AQ$501,22,FALSE)))</f>
        <v/>
      </c>
      <c r="D354" s="1" t="str">
        <f>IF($A354="","",(VLOOKUP($A354,ACOUSTICS_COMBINED!$B$3:$AQ$501,12,FALSE)))</f>
        <v/>
      </c>
      <c r="E354" s="1" t="str">
        <f>IF($A354="","",(VLOOKUP($A354,ACOUSTICS_COMBINED!$B$3:$AQ$501,13,FALSE)))</f>
        <v/>
      </c>
      <c r="F354" s="1" t="str">
        <f>IF($A354="","",(VLOOKUP($A354,ACOUSTICS_COMBINED!$B$3:$AQ$501,14,FALSE)))</f>
        <v/>
      </c>
      <c r="G354" s="1" t="str">
        <f>IF($A354="","",(VLOOKUP($A354,ACOUSTICS_COMBINED!$B$3:$AQ$501,23,FALSE)))</f>
        <v/>
      </c>
      <c r="H354" s="1" t="str">
        <f>IF($A354="","",(VLOOKUP($A354,ACOUSTICS_COMBINED!$B$3:$AQ$501,24,FALSE)))</f>
        <v/>
      </c>
      <c r="I354" s="1" t="str">
        <f>IF($A354="","",(VLOOKUP($A354,ACOUSTICS_COMBINED!$B$3:$AQ$501,15,FALSE)))</f>
        <v/>
      </c>
      <c r="J354" s="1" t="str">
        <f>IF($A354="","",(VLOOKUP($A354,ACOUSTICS_COMBINED!$B$3:$AQ$501,16,FALSE)))</f>
        <v/>
      </c>
      <c r="K354" s="1" t="str">
        <f>IF($A354="","",(VLOOKUP($A354,ACOUSTICS_COMBINED!$B$3:$AQ$501,17,FALSE)))</f>
        <v/>
      </c>
      <c r="L354" s="1" t="str">
        <f>IF($A354="","",(VLOOKUP($A354,ACOUSTICS_COMBINED!$B$3:$AQ$501,18,FALSE)))</f>
        <v/>
      </c>
      <c r="M354" s="1" t="str">
        <f>IF($A354="","",(VLOOKUP($A354,ACOUSTICS_COMBINED!$B$3:$AQ$501,25,FALSE)))</f>
        <v/>
      </c>
      <c r="N354" s="16" t="str">
        <f>IF($A354="","",(VLOOKUP($A354,ACOUSTICS_COMBINED!$B$3:$AQ$501,19,FALSE)))</f>
        <v/>
      </c>
      <c r="O354" s="16" t="str">
        <f>IF($A354="","",(VLOOKUP($A354,ACOUSTICS_COMBINED!$B$3:$AQ$501,20,FALSE)))</f>
        <v/>
      </c>
      <c r="P354" s="1" t="str">
        <f>IF($A354="","",(VLOOKUP($A354,ACOUSTICS_COMBINED!$B$3:$AQ$501,26,FALSE)))</f>
        <v/>
      </c>
      <c r="Q354" s="1" t="str">
        <f>IF($A354="","",(VLOOKUP($A354,ACOUSTICS_COMBINED!$B$3:$AQ$501,27,FALSE)))</f>
        <v/>
      </c>
      <c r="R354" s="1" t="str">
        <f>IF($A354="","",(VLOOKUP($A354,ACOUSTICS_COMBINED!$B$3:$AQ$501,28,FALSE)))</f>
        <v/>
      </c>
      <c r="S354" s="1" t="str">
        <f>IF($A354="","",(VLOOKUP($A354,ACOUSTICS_COMBINED!$B$3:$AQ$501,29,FALSE)))</f>
        <v/>
      </c>
      <c r="T354" s="1" t="str">
        <f>IF($A354="","",(VLOOKUP($A354,ACOUSTICS_COMBINED!$B$3:$AQ$501,30,FALSE)))</f>
        <v/>
      </c>
      <c r="U354" s="1" t="str">
        <f>IF($A354="","",(VLOOKUP($A354,ACOUSTICS_COMBINED!$B$3:$AQ$501,31,FALSE)))</f>
        <v/>
      </c>
      <c r="V354" s="1" t="str">
        <f>IF($A354="","",(VLOOKUP($A354,ACOUSTICS_COMBINED!$B$3:$AQ$501,32,FALSE)))</f>
        <v/>
      </c>
      <c r="W354" s="1" t="str">
        <f>IF($A354="","",(VLOOKUP($A354,ACOUSTICS_COMBINED!$B$3:$AQ$501,33,FALSE)))</f>
        <v/>
      </c>
      <c r="X354" s="1" t="str">
        <f>IF($A354="","",(VLOOKUP($A354,ACOUSTICS_COMBINED!$B$3:$AQ$501,34,FALSE)))</f>
        <v/>
      </c>
      <c r="Y354" s="1" t="str">
        <f>IF($A354="","",(VLOOKUP($A354,ACOUSTICS_COMBINED!$B$3:$AQ$501,35,FALSE)))</f>
        <v/>
      </c>
      <c r="Z354" s="1" t="str">
        <f>IF($A354="","",(VLOOKUP($A354,ACOUSTICS_COMBINED!$B$3:$AQ$501,36,FALSE)))</f>
        <v/>
      </c>
      <c r="AA354" s="1" t="str">
        <f>IF($A354="","",(VLOOKUP($A354,ACOUSTICS_COMBINED!$B$3:$AQ$501,37,FALSE)))</f>
        <v/>
      </c>
      <c r="AB354" s="1" t="str">
        <f>IF($A354="","",(VLOOKUP($A354,ACOUSTICS_COMBINED!$B$3:$AQ$501,38,FALSE)))</f>
        <v/>
      </c>
      <c r="AC354" s="1" t="str">
        <f>IF($A354="","",(VLOOKUP($A354,ACOUSTICS_COMBINED!$B$3:$AQ$501,39,FALSE)))</f>
        <v/>
      </c>
      <c r="AD354" s="1" t="str">
        <f>IF($A354="","",(VLOOKUP($A354,ACOUSTICS_COMBINED!$B$3:$AQ$501,40,FALSE)))</f>
        <v/>
      </c>
      <c r="AE354" s="1" t="str">
        <f>IF($A354="","",(VLOOKUP($A354,ACOUSTICS_COMBINED!$B$3:$AQ$501,41,FALSE)))</f>
        <v/>
      </c>
      <c r="AF354" s="1" t="str">
        <f>IF($A354="","",(VLOOKUP($A354,ACOUSTICS_COMBINED!$B$3:$AQ$501,42,FALSE)))</f>
        <v/>
      </c>
      <c r="AG354" s="27" t="str">
        <f>IF($A354="","",(VLOOKUP($A354,ACOUSTIC_PIVOT_TABLE!$B$4:$AO$500,2,FALSE)))</f>
        <v/>
      </c>
      <c r="AH354" s="27" t="str">
        <f>IF($A354="","",(VLOOKUP($A354,ACOUSTIC_PIVOT_TABLE!$B$4:$AO$500,3,FALSE)))</f>
        <v/>
      </c>
      <c r="AI354" s="27" t="str">
        <f>IF($A354="","",(VLOOKUP($A354,ACOUSTIC_PIVOT_TABLE!$B$4:$AO$500,4,FALSE)))</f>
        <v/>
      </c>
      <c r="AJ354" s="27" t="str">
        <f>IF($A354="","",(VLOOKUP($A354,ACOUSTIC_PIVOT_TABLE!$B$4:$AO$500,5,FALSE)))</f>
        <v/>
      </c>
      <c r="AK354" s="27" t="str">
        <f>IF($A354="","",(VLOOKUP($A354,ACOUSTIC_PIVOT_TABLE!$B$4:$AO$500,6,FALSE)))</f>
        <v/>
      </c>
      <c r="AL354" s="27" t="str">
        <f>IF($A354="","",(VLOOKUP($A354,ACOUSTIC_PIVOT_TABLE!$B$4:$AO$500,7,FALSE)))</f>
        <v/>
      </c>
      <c r="AM354" s="27" t="str">
        <f>IF($A354="","",(VLOOKUP($A354,ACOUSTIC_PIVOT_TABLE!$B$4:$AO$500,8,FALSE)))</f>
        <v/>
      </c>
      <c r="AN354" s="27" t="str">
        <f>IF($A354="","",(VLOOKUP($A354,ACOUSTIC_PIVOT_TABLE!$B$4:$AO$500,9,FALSE)))</f>
        <v/>
      </c>
      <c r="AO354" s="27" t="str">
        <f>IF($A354="","",(VLOOKUP($A354,ACOUSTIC_PIVOT_TABLE!$B$4:$AO$500,10,FALSE)))</f>
        <v/>
      </c>
      <c r="AP354" s="27" t="str">
        <f>IF($A354="","",(VLOOKUP($A354,ACOUSTIC_PIVOT_TABLE!$B$4:$AO$500,11,FALSE)))</f>
        <v/>
      </c>
      <c r="AQ354" s="27" t="str">
        <f>IF($A354="","",(VLOOKUP($A354,ACOUSTIC_PIVOT_TABLE!$B$4:$AO$500,12,FALSE)))</f>
        <v/>
      </c>
      <c r="AR354" s="27" t="str">
        <f>IF($A354="","",(VLOOKUP($A354,ACOUSTIC_PIVOT_TABLE!$B$4:$AO$500,13,FALSE)))</f>
        <v/>
      </c>
      <c r="AS354" s="27" t="str">
        <f>IF($A354="","",(VLOOKUP($A354,ACOUSTIC_PIVOT_TABLE!$B$4:$AO$500,14,FALSE)))</f>
        <v/>
      </c>
      <c r="AT354" s="27" t="str">
        <f>IF($A354="","",(VLOOKUP($A354,ACOUSTIC_PIVOT_TABLE!$B$4:$AO$500,15,FALSE)))</f>
        <v/>
      </c>
      <c r="AU354" s="27" t="str">
        <f>IF($A354="","",(VLOOKUP($A354,ACOUSTIC_PIVOT_TABLE!$B$4:$AO$500,16,FALSE)))</f>
        <v/>
      </c>
      <c r="AV354" s="27" t="str">
        <f>IF($A354="","",(VLOOKUP($A354,ACOUSTIC_PIVOT_TABLE!$B$4:$AO$500,17,FALSE)))</f>
        <v/>
      </c>
      <c r="AW354" s="27" t="str">
        <f>IF($A354="","",(VLOOKUP($A354,ACOUSTIC_PIVOT_TABLE!$B$4:$AO$500,18,FALSE)))</f>
        <v/>
      </c>
      <c r="AX354" s="27" t="str">
        <f>IF($A354="","",(VLOOKUP($A354,ACOUSTIC_PIVOT_TABLE!$B$4:$AO$500,19,FALSE)))</f>
        <v/>
      </c>
      <c r="AY354" s="27" t="str">
        <f>IF($A354="","",(VLOOKUP($A354,ACOUSTIC_PIVOT_TABLE!$B$4:$AO$500,20,FALSE)))</f>
        <v/>
      </c>
      <c r="AZ354" s="27" t="str">
        <f>IF($A354="","",(VLOOKUP($A354,ACOUSTIC_PIVOT_TABLE!$B$4:$AO$500,21,FALSE)))</f>
        <v/>
      </c>
      <c r="BA354" s="27" t="str">
        <f>IF($A354="","",(VLOOKUP($A354,ACOUSTIC_PIVOT_TABLE!$B$4:$AO$500,22,FALSE)))</f>
        <v/>
      </c>
      <c r="BB354" s="27" t="str">
        <f>IF($A354="","",(VLOOKUP($A354,ACOUSTIC_PIVOT_TABLE!$B$4:$AO$500,23,FALSE)))</f>
        <v/>
      </c>
      <c r="BC354" s="27" t="str">
        <f>IF($A354="","",(VLOOKUP($A354,ACOUSTIC_PIVOT_TABLE!$B$4:$AO$500,24,FALSE)))</f>
        <v/>
      </c>
      <c r="BD354" s="27" t="str">
        <f>IF($A354="","",(VLOOKUP($A354,ACOUSTIC_PIVOT_TABLE!$B$4:$AO$500,25,FALSE)))</f>
        <v/>
      </c>
      <c r="BE354" s="27" t="str">
        <f>IF($A354="","",(VLOOKUP($A354,ACOUSTIC_PIVOT_TABLE!$B$4:$AO$500,26,FALSE)))</f>
        <v/>
      </c>
      <c r="BF354" s="27" t="str">
        <f>IF($A354="","",(VLOOKUP($A354,ACOUSTIC_PIVOT_TABLE!$B$4:$AO$500,27,FALSE)))</f>
        <v/>
      </c>
      <c r="BG354" s="27" t="str">
        <f>IF($A354="","",(VLOOKUP($A354,ACOUSTIC_PIVOT_TABLE!$B$4:$AO$500,28,FALSE)))</f>
        <v/>
      </c>
      <c r="BH354" s="27" t="str">
        <f>IF($A354="","",(VLOOKUP($A354,ACOUSTIC_PIVOT_TABLE!$B$4:$AO$500,29,FALSE)))</f>
        <v/>
      </c>
      <c r="BI354" s="27" t="str">
        <f>IF($A354="","",(VLOOKUP($A354,ACOUSTIC_PIVOT_TABLE!$B$4:$AO$500,30,FALSE)))</f>
        <v/>
      </c>
      <c r="BJ354" s="27" t="str">
        <f>IF($A354="","",(VLOOKUP($A354,ACOUSTIC_PIVOT_TABLE!$B$4:$AO$500,31,FALSE)))</f>
        <v/>
      </c>
      <c r="BK354" s="27" t="str">
        <f>IF($A354="","",(VLOOKUP($A354,ACOUSTIC_PIVOT_TABLE!$B$4:$AO$500,32,FALSE)))</f>
        <v/>
      </c>
      <c r="BL354" s="27" t="str">
        <f>IF($A354="","",(VLOOKUP($A354,ACOUSTIC_PIVOT_TABLE!$B$4:$AO$500,33,FALSE)))</f>
        <v/>
      </c>
      <c r="BM354" s="27" t="str">
        <f>IF($A354="","",(VLOOKUP($A354,ACOUSTIC_PIVOT_TABLE!$B$4:$AO$500,34,FALSE)))</f>
        <v/>
      </c>
      <c r="BN354" s="27" t="str">
        <f>IF($A354="","",(VLOOKUP($A354,ACOUSTIC_PIVOT_TABLE!$B$4:$AO$500,35,FALSE)))</f>
        <v/>
      </c>
      <c r="BO354" s="27" t="str">
        <f>IF($A354="","",(VLOOKUP($A354,ACOUSTIC_PIVOT_TABLE!$B$4:$AO$500,36,FALSE)))</f>
        <v/>
      </c>
      <c r="BP354" s="27" t="str">
        <f>IF($A354="","",(VLOOKUP($A354,ACOUSTIC_PIVOT_TABLE!$B$4:$AO$500,37,FALSE)))</f>
        <v/>
      </c>
      <c r="BQ354" s="27" t="str">
        <f>IF($A354="","",(VLOOKUP($A354,ACOUSTIC_PIVOT_TABLE!$B$4:$AO$500,38,FALSE)))</f>
        <v/>
      </c>
      <c r="BR354" s="27" t="str">
        <f>IF($A354="","",(VLOOKUP($A354,ACOUSTIC_PIVOT_TABLE!$B$4:$AO$500,39,FALSE)))</f>
        <v/>
      </c>
      <c r="BS354" s="27" t="str">
        <f>IF($A354="","",(VLOOKUP($A354,ACOUSTIC_PIVOT_TABLE!$B$4:$AO$500,40,FALSE)))</f>
        <v/>
      </c>
    </row>
    <row r="355" spans="1:71" x14ac:dyDescent="0.25">
      <c r="A355" s="1" t="str">
        <f>IF(ACOUSTIC_PIVOT_TABLE!B357 = 0, "",ACOUSTIC_PIVOT_TABLE!B357)</f>
        <v/>
      </c>
      <c r="B355" s="1" t="str">
        <f>IF($A355="","",(VLOOKUP($A355,ACOUSTICS_COMBINED!$B$3:$AQ$501,21,FALSE)))</f>
        <v/>
      </c>
      <c r="C355" s="1" t="str">
        <f>IF($A355="","",(VLOOKUP($A355,ACOUSTICS_COMBINED!$B$3:$AQ$501,22,FALSE)))</f>
        <v/>
      </c>
      <c r="D355" s="1" t="str">
        <f>IF($A355="","",(VLOOKUP($A355,ACOUSTICS_COMBINED!$B$3:$AQ$501,12,FALSE)))</f>
        <v/>
      </c>
      <c r="E355" s="1" t="str">
        <f>IF($A355="","",(VLOOKUP($A355,ACOUSTICS_COMBINED!$B$3:$AQ$501,13,FALSE)))</f>
        <v/>
      </c>
      <c r="F355" s="1" t="str">
        <f>IF($A355="","",(VLOOKUP($A355,ACOUSTICS_COMBINED!$B$3:$AQ$501,14,FALSE)))</f>
        <v/>
      </c>
      <c r="G355" s="1" t="str">
        <f>IF($A355="","",(VLOOKUP($A355,ACOUSTICS_COMBINED!$B$3:$AQ$501,23,FALSE)))</f>
        <v/>
      </c>
      <c r="H355" s="1" t="str">
        <f>IF($A355="","",(VLOOKUP($A355,ACOUSTICS_COMBINED!$B$3:$AQ$501,24,FALSE)))</f>
        <v/>
      </c>
      <c r="I355" s="1" t="str">
        <f>IF($A355="","",(VLOOKUP($A355,ACOUSTICS_COMBINED!$B$3:$AQ$501,15,FALSE)))</f>
        <v/>
      </c>
      <c r="J355" s="1" t="str">
        <f>IF($A355="","",(VLOOKUP($A355,ACOUSTICS_COMBINED!$B$3:$AQ$501,16,FALSE)))</f>
        <v/>
      </c>
      <c r="K355" s="1" t="str">
        <f>IF($A355="","",(VLOOKUP($A355,ACOUSTICS_COMBINED!$B$3:$AQ$501,17,FALSE)))</f>
        <v/>
      </c>
      <c r="L355" s="1" t="str">
        <f>IF($A355="","",(VLOOKUP($A355,ACOUSTICS_COMBINED!$B$3:$AQ$501,18,FALSE)))</f>
        <v/>
      </c>
      <c r="M355" s="1" t="str">
        <f>IF($A355="","",(VLOOKUP($A355,ACOUSTICS_COMBINED!$B$3:$AQ$501,25,FALSE)))</f>
        <v/>
      </c>
      <c r="N355" s="16" t="str">
        <f>IF($A355="","",(VLOOKUP($A355,ACOUSTICS_COMBINED!$B$3:$AQ$501,19,FALSE)))</f>
        <v/>
      </c>
      <c r="O355" s="16" t="str">
        <f>IF($A355="","",(VLOOKUP($A355,ACOUSTICS_COMBINED!$B$3:$AQ$501,20,FALSE)))</f>
        <v/>
      </c>
      <c r="P355" s="1" t="str">
        <f>IF($A355="","",(VLOOKUP($A355,ACOUSTICS_COMBINED!$B$3:$AQ$501,26,FALSE)))</f>
        <v/>
      </c>
      <c r="Q355" s="1" t="str">
        <f>IF($A355="","",(VLOOKUP($A355,ACOUSTICS_COMBINED!$B$3:$AQ$501,27,FALSE)))</f>
        <v/>
      </c>
      <c r="R355" s="1" t="str">
        <f>IF($A355="","",(VLOOKUP($A355,ACOUSTICS_COMBINED!$B$3:$AQ$501,28,FALSE)))</f>
        <v/>
      </c>
      <c r="S355" s="1" t="str">
        <f>IF($A355="","",(VLOOKUP($A355,ACOUSTICS_COMBINED!$B$3:$AQ$501,29,FALSE)))</f>
        <v/>
      </c>
      <c r="T355" s="1" t="str">
        <f>IF($A355="","",(VLOOKUP($A355,ACOUSTICS_COMBINED!$B$3:$AQ$501,30,FALSE)))</f>
        <v/>
      </c>
      <c r="U355" s="1" t="str">
        <f>IF($A355="","",(VLOOKUP($A355,ACOUSTICS_COMBINED!$B$3:$AQ$501,31,FALSE)))</f>
        <v/>
      </c>
      <c r="V355" s="1" t="str">
        <f>IF($A355="","",(VLOOKUP($A355,ACOUSTICS_COMBINED!$B$3:$AQ$501,32,FALSE)))</f>
        <v/>
      </c>
      <c r="W355" s="1" t="str">
        <f>IF($A355="","",(VLOOKUP($A355,ACOUSTICS_COMBINED!$B$3:$AQ$501,33,FALSE)))</f>
        <v/>
      </c>
      <c r="X355" s="1" t="str">
        <f>IF($A355="","",(VLOOKUP($A355,ACOUSTICS_COMBINED!$B$3:$AQ$501,34,FALSE)))</f>
        <v/>
      </c>
      <c r="Y355" s="1" t="str">
        <f>IF($A355="","",(VLOOKUP($A355,ACOUSTICS_COMBINED!$B$3:$AQ$501,35,FALSE)))</f>
        <v/>
      </c>
      <c r="Z355" s="1" t="str">
        <f>IF($A355="","",(VLOOKUP($A355,ACOUSTICS_COMBINED!$B$3:$AQ$501,36,FALSE)))</f>
        <v/>
      </c>
      <c r="AA355" s="1" t="str">
        <f>IF($A355="","",(VLOOKUP($A355,ACOUSTICS_COMBINED!$B$3:$AQ$501,37,FALSE)))</f>
        <v/>
      </c>
      <c r="AB355" s="1" t="str">
        <f>IF($A355="","",(VLOOKUP($A355,ACOUSTICS_COMBINED!$B$3:$AQ$501,38,FALSE)))</f>
        <v/>
      </c>
      <c r="AC355" s="1" t="str">
        <f>IF($A355="","",(VLOOKUP($A355,ACOUSTICS_COMBINED!$B$3:$AQ$501,39,FALSE)))</f>
        <v/>
      </c>
      <c r="AD355" s="1" t="str">
        <f>IF($A355="","",(VLOOKUP($A355,ACOUSTICS_COMBINED!$B$3:$AQ$501,40,FALSE)))</f>
        <v/>
      </c>
      <c r="AE355" s="1" t="str">
        <f>IF($A355="","",(VLOOKUP($A355,ACOUSTICS_COMBINED!$B$3:$AQ$501,41,FALSE)))</f>
        <v/>
      </c>
      <c r="AF355" s="1" t="str">
        <f>IF($A355="","",(VLOOKUP($A355,ACOUSTICS_COMBINED!$B$3:$AQ$501,42,FALSE)))</f>
        <v/>
      </c>
      <c r="AG355" s="27" t="str">
        <f>IF($A355="","",(VLOOKUP($A355,ACOUSTIC_PIVOT_TABLE!$B$4:$AO$500,2,FALSE)))</f>
        <v/>
      </c>
      <c r="AH355" s="27" t="str">
        <f>IF($A355="","",(VLOOKUP($A355,ACOUSTIC_PIVOT_TABLE!$B$4:$AO$500,3,FALSE)))</f>
        <v/>
      </c>
      <c r="AI355" s="27" t="str">
        <f>IF($A355="","",(VLOOKUP($A355,ACOUSTIC_PIVOT_TABLE!$B$4:$AO$500,4,FALSE)))</f>
        <v/>
      </c>
      <c r="AJ355" s="27" t="str">
        <f>IF($A355="","",(VLOOKUP($A355,ACOUSTIC_PIVOT_TABLE!$B$4:$AO$500,5,FALSE)))</f>
        <v/>
      </c>
      <c r="AK355" s="27" t="str">
        <f>IF($A355="","",(VLOOKUP($A355,ACOUSTIC_PIVOT_TABLE!$B$4:$AO$500,6,FALSE)))</f>
        <v/>
      </c>
      <c r="AL355" s="27" t="str">
        <f>IF($A355="","",(VLOOKUP($A355,ACOUSTIC_PIVOT_TABLE!$B$4:$AO$500,7,FALSE)))</f>
        <v/>
      </c>
      <c r="AM355" s="27" t="str">
        <f>IF($A355="","",(VLOOKUP($A355,ACOUSTIC_PIVOT_TABLE!$B$4:$AO$500,8,FALSE)))</f>
        <v/>
      </c>
      <c r="AN355" s="27" t="str">
        <f>IF($A355="","",(VLOOKUP($A355,ACOUSTIC_PIVOT_TABLE!$B$4:$AO$500,9,FALSE)))</f>
        <v/>
      </c>
      <c r="AO355" s="27" t="str">
        <f>IF($A355="","",(VLOOKUP($A355,ACOUSTIC_PIVOT_TABLE!$B$4:$AO$500,10,FALSE)))</f>
        <v/>
      </c>
      <c r="AP355" s="27" t="str">
        <f>IF($A355="","",(VLOOKUP($A355,ACOUSTIC_PIVOT_TABLE!$B$4:$AO$500,11,FALSE)))</f>
        <v/>
      </c>
      <c r="AQ355" s="27" t="str">
        <f>IF($A355="","",(VLOOKUP($A355,ACOUSTIC_PIVOT_TABLE!$B$4:$AO$500,12,FALSE)))</f>
        <v/>
      </c>
      <c r="AR355" s="27" t="str">
        <f>IF($A355="","",(VLOOKUP($A355,ACOUSTIC_PIVOT_TABLE!$B$4:$AO$500,13,FALSE)))</f>
        <v/>
      </c>
      <c r="AS355" s="27" t="str">
        <f>IF($A355="","",(VLOOKUP($A355,ACOUSTIC_PIVOT_TABLE!$B$4:$AO$500,14,FALSE)))</f>
        <v/>
      </c>
      <c r="AT355" s="27" t="str">
        <f>IF($A355="","",(VLOOKUP($A355,ACOUSTIC_PIVOT_TABLE!$B$4:$AO$500,15,FALSE)))</f>
        <v/>
      </c>
      <c r="AU355" s="27" t="str">
        <f>IF($A355="","",(VLOOKUP($A355,ACOUSTIC_PIVOT_TABLE!$B$4:$AO$500,16,FALSE)))</f>
        <v/>
      </c>
      <c r="AV355" s="27" t="str">
        <f>IF($A355="","",(VLOOKUP($A355,ACOUSTIC_PIVOT_TABLE!$B$4:$AO$500,17,FALSE)))</f>
        <v/>
      </c>
      <c r="AW355" s="27" t="str">
        <f>IF($A355="","",(VLOOKUP($A355,ACOUSTIC_PIVOT_TABLE!$B$4:$AO$500,18,FALSE)))</f>
        <v/>
      </c>
      <c r="AX355" s="27" t="str">
        <f>IF($A355="","",(VLOOKUP($A355,ACOUSTIC_PIVOT_TABLE!$B$4:$AO$500,19,FALSE)))</f>
        <v/>
      </c>
      <c r="AY355" s="27" t="str">
        <f>IF($A355="","",(VLOOKUP($A355,ACOUSTIC_PIVOT_TABLE!$B$4:$AO$500,20,FALSE)))</f>
        <v/>
      </c>
      <c r="AZ355" s="27" t="str">
        <f>IF($A355="","",(VLOOKUP($A355,ACOUSTIC_PIVOT_TABLE!$B$4:$AO$500,21,FALSE)))</f>
        <v/>
      </c>
      <c r="BA355" s="27" t="str">
        <f>IF($A355="","",(VLOOKUP($A355,ACOUSTIC_PIVOT_TABLE!$B$4:$AO$500,22,FALSE)))</f>
        <v/>
      </c>
      <c r="BB355" s="27" t="str">
        <f>IF($A355="","",(VLOOKUP($A355,ACOUSTIC_PIVOT_TABLE!$B$4:$AO$500,23,FALSE)))</f>
        <v/>
      </c>
      <c r="BC355" s="27" t="str">
        <f>IF($A355="","",(VLOOKUP($A355,ACOUSTIC_PIVOT_TABLE!$B$4:$AO$500,24,FALSE)))</f>
        <v/>
      </c>
      <c r="BD355" s="27" t="str">
        <f>IF($A355="","",(VLOOKUP($A355,ACOUSTIC_PIVOT_TABLE!$B$4:$AO$500,25,FALSE)))</f>
        <v/>
      </c>
      <c r="BE355" s="27" t="str">
        <f>IF($A355="","",(VLOOKUP($A355,ACOUSTIC_PIVOT_TABLE!$B$4:$AO$500,26,FALSE)))</f>
        <v/>
      </c>
      <c r="BF355" s="27" t="str">
        <f>IF($A355="","",(VLOOKUP($A355,ACOUSTIC_PIVOT_TABLE!$B$4:$AO$500,27,FALSE)))</f>
        <v/>
      </c>
      <c r="BG355" s="27" t="str">
        <f>IF($A355="","",(VLOOKUP($A355,ACOUSTIC_PIVOT_TABLE!$B$4:$AO$500,28,FALSE)))</f>
        <v/>
      </c>
      <c r="BH355" s="27" t="str">
        <f>IF($A355="","",(VLOOKUP($A355,ACOUSTIC_PIVOT_TABLE!$B$4:$AO$500,29,FALSE)))</f>
        <v/>
      </c>
      <c r="BI355" s="27" t="str">
        <f>IF($A355="","",(VLOOKUP($A355,ACOUSTIC_PIVOT_TABLE!$B$4:$AO$500,30,FALSE)))</f>
        <v/>
      </c>
      <c r="BJ355" s="27" t="str">
        <f>IF($A355="","",(VLOOKUP($A355,ACOUSTIC_PIVOT_TABLE!$B$4:$AO$500,31,FALSE)))</f>
        <v/>
      </c>
      <c r="BK355" s="27" t="str">
        <f>IF($A355="","",(VLOOKUP($A355,ACOUSTIC_PIVOT_TABLE!$B$4:$AO$500,32,FALSE)))</f>
        <v/>
      </c>
      <c r="BL355" s="27" t="str">
        <f>IF($A355="","",(VLOOKUP($A355,ACOUSTIC_PIVOT_TABLE!$B$4:$AO$500,33,FALSE)))</f>
        <v/>
      </c>
      <c r="BM355" s="27" t="str">
        <f>IF($A355="","",(VLOOKUP($A355,ACOUSTIC_PIVOT_TABLE!$B$4:$AO$500,34,FALSE)))</f>
        <v/>
      </c>
      <c r="BN355" s="27" t="str">
        <f>IF($A355="","",(VLOOKUP($A355,ACOUSTIC_PIVOT_TABLE!$B$4:$AO$500,35,FALSE)))</f>
        <v/>
      </c>
      <c r="BO355" s="27" t="str">
        <f>IF($A355="","",(VLOOKUP($A355,ACOUSTIC_PIVOT_TABLE!$B$4:$AO$500,36,FALSE)))</f>
        <v/>
      </c>
      <c r="BP355" s="27" t="str">
        <f>IF($A355="","",(VLOOKUP($A355,ACOUSTIC_PIVOT_TABLE!$B$4:$AO$500,37,FALSE)))</f>
        <v/>
      </c>
      <c r="BQ355" s="27" t="str">
        <f>IF($A355="","",(VLOOKUP($A355,ACOUSTIC_PIVOT_TABLE!$B$4:$AO$500,38,FALSE)))</f>
        <v/>
      </c>
      <c r="BR355" s="27" t="str">
        <f>IF($A355="","",(VLOOKUP($A355,ACOUSTIC_PIVOT_TABLE!$B$4:$AO$500,39,FALSE)))</f>
        <v/>
      </c>
      <c r="BS355" s="27" t="str">
        <f>IF($A355="","",(VLOOKUP($A355,ACOUSTIC_PIVOT_TABLE!$B$4:$AO$500,40,FALSE)))</f>
        <v/>
      </c>
    </row>
    <row r="356" spans="1:71" x14ac:dyDescent="0.25">
      <c r="A356" s="1" t="str">
        <f>IF(ACOUSTIC_PIVOT_TABLE!B358 = 0, "",ACOUSTIC_PIVOT_TABLE!B358)</f>
        <v/>
      </c>
      <c r="B356" s="1" t="str">
        <f>IF($A356="","",(VLOOKUP($A356,ACOUSTICS_COMBINED!$B$3:$AQ$501,21,FALSE)))</f>
        <v/>
      </c>
      <c r="C356" s="1" t="str">
        <f>IF($A356="","",(VLOOKUP($A356,ACOUSTICS_COMBINED!$B$3:$AQ$501,22,FALSE)))</f>
        <v/>
      </c>
      <c r="D356" s="1" t="str">
        <f>IF($A356="","",(VLOOKUP($A356,ACOUSTICS_COMBINED!$B$3:$AQ$501,12,FALSE)))</f>
        <v/>
      </c>
      <c r="E356" s="1" t="str">
        <f>IF($A356="","",(VLOOKUP($A356,ACOUSTICS_COMBINED!$B$3:$AQ$501,13,FALSE)))</f>
        <v/>
      </c>
      <c r="F356" s="1" t="str">
        <f>IF($A356="","",(VLOOKUP($A356,ACOUSTICS_COMBINED!$B$3:$AQ$501,14,FALSE)))</f>
        <v/>
      </c>
      <c r="G356" s="1" t="str">
        <f>IF($A356="","",(VLOOKUP($A356,ACOUSTICS_COMBINED!$B$3:$AQ$501,23,FALSE)))</f>
        <v/>
      </c>
      <c r="H356" s="1" t="str">
        <f>IF($A356="","",(VLOOKUP($A356,ACOUSTICS_COMBINED!$B$3:$AQ$501,24,FALSE)))</f>
        <v/>
      </c>
      <c r="I356" s="1" t="str">
        <f>IF($A356="","",(VLOOKUP($A356,ACOUSTICS_COMBINED!$B$3:$AQ$501,15,FALSE)))</f>
        <v/>
      </c>
      <c r="J356" s="1" t="str">
        <f>IF($A356="","",(VLOOKUP($A356,ACOUSTICS_COMBINED!$B$3:$AQ$501,16,FALSE)))</f>
        <v/>
      </c>
      <c r="K356" s="1" t="str">
        <f>IF($A356="","",(VLOOKUP($A356,ACOUSTICS_COMBINED!$B$3:$AQ$501,17,FALSE)))</f>
        <v/>
      </c>
      <c r="L356" s="1" t="str">
        <f>IF($A356="","",(VLOOKUP($A356,ACOUSTICS_COMBINED!$B$3:$AQ$501,18,FALSE)))</f>
        <v/>
      </c>
      <c r="M356" s="1" t="str">
        <f>IF($A356="","",(VLOOKUP($A356,ACOUSTICS_COMBINED!$B$3:$AQ$501,25,FALSE)))</f>
        <v/>
      </c>
      <c r="N356" s="16" t="str">
        <f>IF($A356="","",(VLOOKUP($A356,ACOUSTICS_COMBINED!$B$3:$AQ$501,19,FALSE)))</f>
        <v/>
      </c>
      <c r="O356" s="16" t="str">
        <f>IF($A356="","",(VLOOKUP($A356,ACOUSTICS_COMBINED!$B$3:$AQ$501,20,FALSE)))</f>
        <v/>
      </c>
      <c r="P356" s="1" t="str">
        <f>IF($A356="","",(VLOOKUP($A356,ACOUSTICS_COMBINED!$B$3:$AQ$501,26,FALSE)))</f>
        <v/>
      </c>
      <c r="Q356" s="1" t="str">
        <f>IF($A356="","",(VLOOKUP($A356,ACOUSTICS_COMBINED!$B$3:$AQ$501,27,FALSE)))</f>
        <v/>
      </c>
      <c r="R356" s="1" t="str">
        <f>IF($A356="","",(VLOOKUP($A356,ACOUSTICS_COMBINED!$B$3:$AQ$501,28,FALSE)))</f>
        <v/>
      </c>
      <c r="S356" s="1" t="str">
        <f>IF($A356="","",(VLOOKUP($A356,ACOUSTICS_COMBINED!$B$3:$AQ$501,29,FALSE)))</f>
        <v/>
      </c>
      <c r="T356" s="1" t="str">
        <f>IF($A356="","",(VLOOKUP($A356,ACOUSTICS_COMBINED!$B$3:$AQ$501,30,FALSE)))</f>
        <v/>
      </c>
      <c r="U356" s="1" t="str">
        <f>IF($A356="","",(VLOOKUP($A356,ACOUSTICS_COMBINED!$B$3:$AQ$501,31,FALSE)))</f>
        <v/>
      </c>
      <c r="V356" s="1" t="str">
        <f>IF($A356="","",(VLOOKUP($A356,ACOUSTICS_COMBINED!$B$3:$AQ$501,32,FALSE)))</f>
        <v/>
      </c>
      <c r="W356" s="1" t="str">
        <f>IF($A356="","",(VLOOKUP($A356,ACOUSTICS_COMBINED!$B$3:$AQ$501,33,FALSE)))</f>
        <v/>
      </c>
      <c r="X356" s="1" t="str">
        <f>IF($A356="","",(VLOOKUP($A356,ACOUSTICS_COMBINED!$B$3:$AQ$501,34,FALSE)))</f>
        <v/>
      </c>
      <c r="Y356" s="1" t="str">
        <f>IF($A356="","",(VLOOKUP($A356,ACOUSTICS_COMBINED!$B$3:$AQ$501,35,FALSE)))</f>
        <v/>
      </c>
      <c r="Z356" s="1" t="str">
        <f>IF($A356="","",(VLOOKUP($A356,ACOUSTICS_COMBINED!$B$3:$AQ$501,36,FALSE)))</f>
        <v/>
      </c>
      <c r="AA356" s="1" t="str">
        <f>IF($A356="","",(VLOOKUP($A356,ACOUSTICS_COMBINED!$B$3:$AQ$501,37,FALSE)))</f>
        <v/>
      </c>
      <c r="AB356" s="1" t="str">
        <f>IF($A356="","",(VLOOKUP($A356,ACOUSTICS_COMBINED!$B$3:$AQ$501,38,FALSE)))</f>
        <v/>
      </c>
      <c r="AC356" s="1" t="str">
        <f>IF($A356="","",(VLOOKUP($A356,ACOUSTICS_COMBINED!$B$3:$AQ$501,39,FALSE)))</f>
        <v/>
      </c>
      <c r="AD356" s="1" t="str">
        <f>IF($A356="","",(VLOOKUP($A356,ACOUSTICS_COMBINED!$B$3:$AQ$501,40,FALSE)))</f>
        <v/>
      </c>
      <c r="AE356" s="1" t="str">
        <f>IF($A356="","",(VLOOKUP($A356,ACOUSTICS_COMBINED!$B$3:$AQ$501,41,FALSE)))</f>
        <v/>
      </c>
      <c r="AF356" s="1" t="str">
        <f>IF($A356="","",(VLOOKUP($A356,ACOUSTICS_COMBINED!$B$3:$AQ$501,42,FALSE)))</f>
        <v/>
      </c>
      <c r="AG356" s="27" t="str">
        <f>IF($A356="","",(VLOOKUP($A356,ACOUSTIC_PIVOT_TABLE!$B$4:$AO$500,2,FALSE)))</f>
        <v/>
      </c>
      <c r="AH356" s="27" t="str">
        <f>IF($A356="","",(VLOOKUP($A356,ACOUSTIC_PIVOT_TABLE!$B$4:$AO$500,3,FALSE)))</f>
        <v/>
      </c>
      <c r="AI356" s="27" t="str">
        <f>IF($A356="","",(VLOOKUP($A356,ACOUSTIC_PIVOT_TABLE!$B$4:$AO$500,4,FALSE)))</f>
        <v/>
      </c>
      <c r="AJ356" s="27" t="str">
        <f>IF($A356="","",(VLOOKUP($A356,ACOUSTIC_PIVOT_TABLE!$B$4:$AO$500,5,FALSE)))</f>
        <v/>
      </c>
      <c r="AK356" s="27" t="str">
        <f>IF($A356="","",(VLOOKUP($A356,ACOUSTIC_PIVOT_TABLE!$B$4:$AO$500,6,FALSE)))</f>
        <v/>
      </c>
      <c r="AL356" s="27" t="str">
        <f>IF($A356="","",(VLOOKUP($A356,ACOUSTIC_PIVOT_TABLE!$B$4:$AO$500,7,FALSE)))</f>
        <v/>
      </c>
      <c r="AM356" s="27" t="str">
        <f>IF($A356="","",(VLOOKUP($A356,ACOUSTIC_PIVOT_TABLE!$B$4:$AO$500,8,FALSE)))</f>
        <v/>
      </c>
      <c r="AN356" s="27" t="str">
        <f>IF($A356="","",(VLOOKUP($A356,ACOUSTIC_PIVOT_TABLE!$B$4:$AO$500,9,FALSE)))</f>
        <v/>
      </c>
      <c r="AO356" s="27" t="str">
        <f>IF($A356="","",(VLOOKUP($A356,ACOUSTIC_PIVOT_TABLE!$B$4:$AO$500,10,FALSE)))</f>
        <v/>
      </c>
      <c r="AP356" s="27" t="str">
        <f>IF($A356="","",(VLOOKUP($A356,ACOUSTIC_PIVOT_TABLE!$B$4:$AO$500,11,FALSE)))</f>
        <v/>
      </c>
      <c r="AQ356" s="27" t="str">
        <f>IF($A356="","",(VLOOKUP($A356,ACOUSTIC_PIVOT_TABLE!$B$4:$AO$500,12,FALSE)))</f>
        <v/>
      </c>
      <c r="AR356" s="27" t="str">
        <f>IF($A356="","",(VLOOKUP($A356,ACOUSTIC_PIVOT_TABLE!$B$4:$AO$500,13,FALSE)))</f>
        <v/>
      </c>
      <c r="AS356" s="27" t="str">
        <f>IF($A356="","",(VLOOKUP($A356,ACOUSTIC_PIVOT_TABLE!$B$4:$AO$500,14,FALSE)))</f>
        <v/>
      </c>
      <c r="AT356" s="27" t="str">
        <f>IF($A356="","",(VLOOKUP($A356,ACOUSTIC_PIVOT_TABLE!$B$4:$AO$500,15,FALSE)))</f>
        <v/>
      </c>
      <c r="AU356" s="27" t="str">
        <f>IF($A356="","",(VLOOKUP($A356,ACOUSTIC_PIVOT_TABLE!$B$4:$AO$500,16,FALSE)))</f>
        <v/>
      </c>
      <c r="AV356" s="27" t="str">
        <f>IF($A356="","",(VLOOKUP($A356,ACOUSTIC_PIVOT_TABLE!$B$4:$AO$500,17,FALSE)))</f>
        <v/>
      </c>
      <c r="AW356" s="27" t="str">
        <f>IF($A356="","",(VLOOKUP($A356,ACOUSTIC_PIVOT_TABLE!$B$4:$AO$500,18,FALSE)))</f>
        <v/>
      </c>
      <c r="AX356" s="27" t="str">
        <f>IF($A356="","",(VLOOKUP($A356,ACOUSTIC_PIVOT_TABLE!$B$4:$AO$500,19,FALSE)))</f>
        <v/>
      </c>
      <c r="AY356" s="27" t="str">
        <f>IF($A356="","",(VLOOKUP($A356,ACOUSTIC_PIVOT_TABLE!$B$4:$AO$500,20,FALSE)))</f>
        <v/>
      </c>
      <c r="AZ356" s="27" t="str">
        <f>IF($A356="","",(VLOOKUP($A356,ACOUSTIC_PIVOT_TABLE!$B$4:$AO$500,21,FALSE)))</f>
        <v/>
      </c>
      <c r="BA356" s="27" t="str">
        <f>IF($A356="","",(VLOOKUP($A356,ACOUSTIC_PIVOT_TABLE!$B$4:$AO$500,22,FALSE)))</f>
        <v/>
      </c>
      <c r="BB356" s="27" t="str">
        <f>IF($A356="","",(VLOOKUP($A356,ACOUSTIC_PIVOT_TABLE!$B$4:$AO$500,23,FALSE)))</f>
        <v/>
      </c>
      <c r="BC356" s="27" t="str">
        <f>IF($A356="","",(VLOOKUP($A356,ACOUSTIC_PIVOT_TABLE!$B$4:$AO$500,24,FALSE)))</f>
        <v/>
      </c>
      <c r="BD356" s="27" t="str">
        <f>IF($A356="","",(VLOOKUP($A356,ACOUSTIC_PIVOT_TABLE!$B$4:$AO$500,25,FALSE)))</f>
        <v/>
      </c>
      <c r="BE356" s="27" t="str">
        <f>IF($A356="","",(VLOOKUP($A356,ACOUSTIC_PIVOT_TABLE!$B$4:$AO$500,26,FALSE)))</f>
        <v/>
      </c>
      <c r="BF356" s="27" t="str">
        <f>IF($A356="","",(VLOOKUP($A356,ACOUSTIC_PIVOT_TABLE!$B$4:$AO$500,27,FALSE)))</f>
        <v/>
      </c>
      <c r="BG356" s="27" t="str">
        <f>IF($A356="","",(VLOOKUP($A356,ACOUSTIC_PIVOT_TABLE!$B$4:$AO$500,28,FALSE)))</f>
        <v/>
      </c>
      <c r="BH356" s="27" t="str">
        <f>IF($A356="","",(VLOOKUP($A356,ACOUSTIC_PIVOT_TABLE!$B$4:$AO$500,29,FALSE)))</f>
        <v/>
      </c>
      <c r="BI356" s="27" t="str">
        <f>IF($A356="","",(VLOOKUP($A356,ACOUSTIC_PIVOT_TABLE!$B$4:$AO$500,30,FALSE)))</f>
        <v/>
      </c>
      <c r="BJ356" s="27" t="str">
        <f>IF($A356="","",(VLOOKUP($A356,ACOUSTIC_PIVOT_TABLE!$B$4:$AO$500,31,FALSE)))</f>
        <v/>
      </c>
      <c r="BK356" s="27" t="str">
        <f>IF($A356="","",(VLOOKUP($A356,ACOUSTIC_PIVOT_TABLE!$B$4:$AO$500,32,FALSE)))</f>
        <v/>
      </c>
      <c r="BL356" s="27" t="str">
        <f>IF($A356="","",(VLOOKUP($A356,ACOUSTIC_PIVOT_TABLE!$B$4:$AO$500,33,FALSE)))</f>
        <v/>
      </c>
      <c r="BM356" s="27" t="str">
        <f>IF($A356="","",(VLOOKUP($A356,ACOUSTIC_PIVOT_TABLE!$B$4:$AO$500,34,FALSE)))</f>
        <v/>
      </c>
      <c r="BN356" s="27" t="str">
        <f>IF($A356="","",(VLOOKUP($A356,ACOUSTIC_PIVOT_TABLE!$B$4:$AO$500,35,FALSE)))</f>
        <v/>
      </c>
      <c r="BO356" s="27" t="str">
        <f>IF($A356="","",(VLOOKUP($A356,ACOUSTIC_PIVOT_TABLE!$B$4:$AO$500,36,FALSE)))</f>
        <v/>
      </c>
      <c r="BP356" s="27" t="str">
        <f>IF($A356="","",(VLOOKUP($A356,ACOUSTIC_PIVOT_TABLE!$B$4:$AO$500,37,FALSE)))</f>
        <v/>
      </c>
      <c r="BQ356" s="27" t="str">
        <f>IF($A356="","",(VLOOKUP($A356,ACOUSTIC_PIVOT_TABLE!$B$4:$AO$500,38,FALSE)))</f>
        <v/>
      </c>
      <c r="BR356" s="27" t="str">
        <f>IF($A356="","",(VLOOKUP($A356,ACOUSTIC_PIVOT_TABLE!$B$4:$AO$500,39,FALSE)))</f>
        <v/>
      </c>
      <c r="BS356" s="27" t="str">
        <f>IF($A356="","",(VLOOKUP($A356,ACOUSTIC_PIVOT_TABLE!$B$4:$AO$500,40,FALSE)))</f>
        <v/>
      </c>
    </row>
    <row r="357" spans="1:71" x14ac:dyDescent="0.25">
      <c r="A357" s="1" t="str">
        <f>IF(ACOUSTIC_PIVOT_TABLE!B359 = 0, "",ACOUSTIC_PIVOT_TABLE!B359)</f>
        <v/>
      </c>
      <c r="B357" s="1" t="str">
        <f>IF($A357="","",(VLOOKUP($A357,ACOUSTICS_COMBINED!$B$3:$AQ$501,21,FALSE)))</f>
        <v/>
      </c>
      <c r="C357" s="1" t="str">
        <f>IF($A357="","",(VLOOKUP($A357,ACOUSTICS_COMBINED!$B$3:$AQ$501,22,FALSE)))</f>
        <v/>
      </c>
      <c r="D357" s="1" t="str">
        <f>IF($A357="","",(VLOOKUP($A357,ACOUSTICS_COMBINED!$B$3:$AQ$501,12,FALSE)))</f>
        <v/>
      </c>
      <c r="E357" s="1" t="str">
        <f>IF($A357="","",(VLOOKUP($A357,ACOUSTICS_COMBINED!$B$3:$AQ$501,13,FALSE)))</f>
        <v/>
      </c>
      <c r="F357" s="1" t="str">
        <f>IF($A357="","",(VLOOKUP($A357,ACOUSTICS_COMBINED!$B$3:$AQ$501,14,FALSE)))</f>
        <v/>
      </c>
      <c r="G357" s="1" t="str">
        <f>IF($A357="","",(VLOOKUP($A357,ACOUSTICS_COMBINED!$B$3:$AQ$501,23,FALSE)))</f>
        <v/>
      </c>
      <c r="H357" s="1" t="str">
        <f>IF($A357="","",(VLOOKUP($A357,ACOUSTICS_COMBINED!$B$3:$AQ$501,24,FALSE)))</f>
        <v/>
      </c>
      <c r="I357" s="1" t="str">
        <f>IF($A357="","",(VLOOKUP($A357,ACOUSTICS_COMBINED!$B$3:$AQ$501,15,FALSE)))</f>
        <v/>
      </c>
      <c r="J357" s="1" t="str">
        <f>IF($A357="","",(VLOOKUP($A357,ACOUSTICS_COMBINED!$B$3:$AQ$501,16,FALSE)))</f>
        <v/>
      </c>
      <c r="K357" s="1" t="str">
        <f>IF($A357="","",(VLOOKUP($A357,ACOUSTICS_COMBINED!$B$3:$AQ$501,17,FALSE)))</f>
        <v/>
      </c>
      <c r="L357" s="1" t="str">
        <f>IF($A357="","",(VLOOKUP($A357,ACOUSTICS_COMBINED!$B$3:$AQ$501,18,FALSE)))</f>
        <v/>
      </c>
      <c r="M357" s="1" t="str">
        <f>IF($A357="","",(VLOOKUP($A357,ACOUSTICS_COMBINED!$B$3:$AQ$501,25,FALSE)))</f>
        <v/>
      </c>
      <c r="N357" s="16" t="str">
        <f>IF($A357="","",(VLOOKUP($A357,ACOUSTICS_COMBINED!$B$3:$AQ$501,19,FALSE)))</f>
        <v/>
      </c>
      <c r="O357" s="16" t="str">
        <f>IF($A357="","",(VLOOKUP($A357,ACOUSTICS_COMBINED!$B$3:$AQ$501,20,FALSE)))</f>
        <v/>
      </c>
      <c r="P357" s="1" t="str">
        <f>IF($A357="","",(VLOOKUP($A357,ACOUSTICS_COMBINED!$B$3:$AQ$501,26,FALSE)))</f>
        <v/>
      </c>
      <c r="Q357" s="1" t="str">
        <f>IF($A357="","",(VLOOKUP($A357,ACOUSTICS_COMBINED!$B$3:$AQ$501,27,FALSE)))</f>
        <v/>
      </c>
      <c r="R357" s="1" t="str">
        <f>IF($A357="","",(VLOOKUP($A357,ACOUSTICS_COMBINED!$B$3:$AQ$501,28,FALSE)))</f>
        <v/>
      </c>
      <c r="S357" s="1" t="str">
        <f>IF($A357="","",(VLOOKUP($A357,ACOUSTICS_COMBINED!$B$3:$AQ$501,29,FALSE)))</f>
        <v/>
      </c>
      <c r="T357" s="1" t="str">
        <f>IF($A357="","",(VLOOKUP($A357,ACOUSTICS_COMBINED!$B$3:$AQ$501,30,FALSE)))</f>
        <v/>
      </c>
      <c r="U357" s="1" t="str">
        <f>IF($A357="","",(VLOOKUP($A357,ACOUSTICS_COMBINED!$B$3:$AQ$501,31,FALSE)))</f>
        <v/>
      </c>
      <c r="V357" s="1" t="str">
        <f>IF($A357="","",(VLOOKUP($A357,ACOUSTICS_COMBINED!$B$3:$AQ$501,32,FALSE)))</f>
        <v/>
      </c>
      <c r="W357" s="1" t="str">
        <f>IF($A357="","",(VLOOKUP($A357,ACOUSTICS_COMBINED!$B$3:$AQ$501,33,FALSE)))</f>
        <v/>
      </c>
      <c r="X357" s="1" t="str">
        <f>IF($A357="","",(VLOOKUP($A357,ACOUSTICS_COMBINED!$B$3:$AQ$501,34,FALSE)))</f>
        <v/>
      </c>
      <c r="Y357" s="1" t="str">
        <f>IF($A357="","",(VLOOKUP($A357,ACOUSTICS_COMBINED!$B$3:$AQ$501,35,FALSE)))</f>
        <v/>
      </c>
      <c r="Z357" s="1" t="str">
        <f>IF($A357="","",(VLOOKUP($A357,ACOUSTICS_COMBINED!$B$3:$AQ$501,36,FALSE)))</f>
        <v/>
      </c>
      <c r="AA357" s="1" t="str">
        <f>IF($A357="","",(VLOOKUP($A357,ACOUSTICS_COMBINED!$B$3:$AQ$501,37,FALSE)))</f>
        <v/>
      </c>
      <c r="AB357" s="1" t="str">
        <f>IF($A357="","",(VLOOKUP($A357,ACOUSTICS_COMBINED!$B$3:$AQ$501,38,FALSE)))</f>
        <v/>
      </c>
      <c r="AC357" s="1" t="str">
        <f>IF($A357="","",(VLOOKUP($A357,ACOUSTICS_COMBINED!$B$3:$AQ$501,39,FALSE)))</f>
        <v/>
      </c>
      <c r="AD357" s="1" t="str">
        <f>IF($A357="","",(VLOOKUP($A357,ACOUSTICS_COMBINED!$B$3:$AQ$501,40,FALSE)))</f>
        <v/>
      </c>
      <c r="AE357" s="1" t="str">
        <f>IF($A357="","",(VLOOKUP($A357,ACOUSTICS_COMBINED!$B$3:$AQ$501,41,FALSE)))</f>
        <v/>
      </c>
      <c r="AF357" s="1" t="str">
        <f>IF($A357="","",(VLOOKUP($A357,ACOUSTICS_COMBINED!$B$3:$AQ$501,42,FALSE)))</f>
        <v/>
      </c>
      <c r="AG357" s="27" t="str">
        <f>IF($A357="","",(VLOOKUP($A357,ACOUSTIC_PIVOT_TABLE!$B$4:$AO$500,2,FALSE)))</f>
        <v/>
      </c>
      <c r="AH357" s="27" t="str">
        <f>IF($A357="","",(VLOOKUP($A357,ACOUSTIC_PIVOT_TABLE!$B$4:$AO$500,3,FALSE)))</f>
        <v/>
      </c>
      <c r="AI357" s="27" t="str">
        <f>IF($A357="","",(VLOOKUP($A357,ACOUSTIC_PIVOT_TABLE!$B$4:$AO$500,4,FALSE)))</f>
        <v/>
      </c>
      <c r="AJ357" s="27" t="str">
        <f>IF($A357="","",(VLOOKUP($A357,ACOUSTIC_PIVOT_TABLE!$B$4:$AO$500,5,FALSE)))</f>
        <v/>
      </c>
      <c r="AK357" s="27" t="str">
        <f>IF($A357="","",(VLOOKUP($A357,ACOUSTIC_PIVOT_TABLE!$B$4:$AO$500,6,FALSE)))</f>
        <v/>
      </c>
      <c r="AL357" s="27" t="str">
        <f>IF($A357="","",(VLOOKUP($A357,ACOUSTIC_PIVOT_TABLE!$B$4:$AO$500,7,FALSE)))</f>
        <v/>
      </c>
      <c r="AM357" s="27" t="str">
        <f>IF($A357="","",(VLOOKUP($A357,ACOUSTIC_PIVOT_TABLE!$B$4:$AO$500,8,FALSE)))</f>
        <v/>
      </c>
      <c r="AN357" s="27" t="str">
        <f>IF($A357="","",(VLOOKUP($A357,ACOUSTIC_PIVOT_TABLE!$B$4:$AO$500,9,FALSE)))</f>
        <v/>
      </c>
      <c r="AO357" s="27" t="str">
        <f>IF($A357="","",(VLOOKUP($A357,ACOUSTIC_PIVOT_TABLE!$B$4:$AO$500,10,FALSE)))</f>
        <v/>
      </c>
      <c r="AP357" s="27" t="str">
        <f>IF($A357="","",(VLOOKUP($A357,ACOUSTIC_PIVOT_TABLE!$B$4:$AO$500,11,FALSE)))</f>
        <v/>
      </c>
      <c r="AQ357" s="27" t="str">
        <f>IF($A357="","",(VLOOKUP($A357,ACOUSTIC_PIVOT_TABLE!$B$4:$AO$500,12,FALSE)))</f>
        <v/>
      </c>
      <c r="AR357" s="27" t="str">
        <f>IF($A357="","",(VLOOKUP($A357,ACOUSTIC_PIVOT_TABLE!$B$4:$AO$500,13,FALSE)))</f>
        <v/>
      </c>
      <c r="AS357" s="27" t="str">
        <f>IF($A357="","",(VLOOKUP($A357,ACOUSTIC_PIVOT_TABLE!$B$4:$AO$500,14,FALSE)))</f>
        <v/>
      </c>
      <c r="AT357" s="27" t="str">
        <f>IF($A357="","",(VLOOKUP($A357,ACOUSTIC_PIVOT_TABLE!$B$4:$AO$500,15,FALSE)))</f>
        <v/>
      </c>
      <c r="AU357" s="27" t="str">
        <f>IF($A357="","",(VLOOKUP($A357,ACOUSTIC_PIVOT_TABLE!$B$4:$AO$500,16,FALSE)))</f>
        <v/>
      </c>
      <c r="AV357" s="27" t="str">
        <f>IF($A357="","",(VLOOKUP($A357,ACOUSTIC_PIVOT_TABLE!$B$4:$AO$500,17,FALSE)))</f>
        <v/>
      </c>
      <c r="AW357" s="27" t="str">
        <f>IF($A357="","",(VLOOKUP($A357,ACOUSTIC_PIVOT_TABLE!$B$4:$AO$500,18,FALSE)))</f>
        <v/>
      </c>
      <c r="AX357" s="27" t="str">
        <f>IF($A357="","",(VLOOKUP($A357,ACOUSTIC_PIVOT_TABLE!$B$4:$AO$500,19,FALSE)))</f>
        <v/>
      </c>
      <c r="AY357" s="27" t="str">
        <f>IF($A357="","",(VLOOKUP($A357,ACOUSTIC_PIVOT_TABLE!$B$4:$AO$500,20,FALSE)))</f>
        <v/>
      </c>
      <c r="AZ357" s="27" t="str">
        <f>IF($A357="","",(VLOOKUP($A357,ACOUSTIC_PIVOT_TABLE!$B$4:$AO$500,21,FALSE)))</f>
        <v/>
      </c>
      <c r="BA357" s="27" t="str">
        <f>IF($A357="","",(VLOOKUP($A357,ACOUSTIC_PIVOT_TABLE!$B$4:$AO$500,22,FALSE)))</f>
        <v/>
      </c>
      <c r="BB357" s="27" t="str">
        <f>IF($A357="","",(VLOOKUP($A357,ACOUSTIC_PIVOT_TABLE!$B$4:$AO$500,23,FALSE)))</f>
        <v/>
      </c>
      <c r="BC357" s="27" t="str">
        <f>IF($A357="","",(VLOOKUP($A357,ACOUSTIC_PIVOT_TABLE!$B$4:$AO$500,24,FALSE)))</f>
        <v/>
      </c>
      <c r="BD357" s="27" t="str">
        <f>IF($A357="","",(VLOOKUP($A357,ACOUSTIC_PIVOT_TABLE!$B$4:$AO$500,25,FALSE)))</f>
        <v/>
      </c>
      <c r="BE357" s="27" t="str">
        <f>IF($A357="","",(VLOOKUP($A357,ACOUSTIC_PIVOT_TABLE!$B$4:$AO$500,26,FALSE)))</f>
        <v/>
      </c>
      <c r="BF357" s="27" t="str">
        <f>IF($A357="","",(VLOOKUP($A357,ACOUSTIC_PIVOT_TABLE!$B$4:$AO$500,27,FALSE)))</f>
        <v/>
      </c>
      <c r="BG357" s="27" t="str">
        <f>IF($A357="","",(VLOOKUP($A357,ACOUSTIC_PIVOT_TABLE!$B$4:$AO$500,28,FALSE)))</f>
        <v/>
      </c>
      <c r="BH357" s="27" t="str">
        <f>IF($A357="","",(VLOOKUP($A357,ACOUSTIC_PIVOT_TABLE!$B$4:$AO$500,29,FALSE)))</f>
        <v/>
      </c>
      <c r="BI357" s="27" t="str">
        <f>IF($A357="","",(VLOOKUP($A357,ACOUSTIC_PIVOT_TABLE!$B$4:$AO$500,30,FALSE)))</f>
        <v/>
      </c>
      <c r="BJ357" s="27" t="str">
        <f>IF($A357="","",(VLOOKUP($A357,ACOUSTIC_PIVOT_TABLE!$B$4:$AO$500,31,FALSE)))</f>
        <v/>
      </c>
      <c r="BK357" s="27" t="str">
        <f>IF($A357="","",(VLOOKUP($A357,ACOUSTIC_PIVOT_TABLE!$B$4:$AO$500,32,FALSE)))</f>
        <v/>
      </c>
      <c r="BL357" s="27" t="str">
        <f>IF($A357="","",(VLOOKUP($A357,ACOUSTIC_PIVOT_TABLE!$B$4:$AO$500,33,FALSE)))</f>
        <v/>
      </c>
      <c r="BM357" s="27" t="str">
        <f>IF($A357="","",(VLOOKUP($A357,ACOUSTIC_PIVOT_TABLE!$B$4:$AO$500,34,FALSE)))</f>
        <v/>
      </c>
      <c r="BN357" s="27" t="str">
        <f>IF($A357="","",(VLOOKUP($A357,ACOUSTIC_PIVOT_TABLE!$B$4:$AO$500,35,FALSE)))</f>
        <v/>
      </c>
      <c r="BO357" s="27" t="str">
        <f>IF($A357="","",(VLOOKUP($A357,ACOUSTIC_PIVOT_TABLE!$B$4:$AO$500,36,FALSE)))</f>
        <v/>
      </c>
      <c r="BP357" s="27" t="str">
        <f>IF($A357="","",(VLOOKUP($A357,ACOUSTIC_PIVOT_TABLE!$B$4:$AO$500,37,FALSE)))</f>
        <v/>
      </c>
      <c r="BQ357" s="27" t="str">
        <f>IF($A357="","",(VLOOKUP($A357,ACOUSTIC_PIVOT_TABLE!$B$4:$AO$500,38,FALSE)))</f>
        <v/>
      </c>
      <c r="BR357" s="27" t="str">
        <f>IF($A357="","",(VLOOKUP($A357,ACOUSTIC_PIVOT_TABLE!$B$4:$AO$500,39,FALSE)))</f>
        <v/>
      </c>
      <c r="BS357" s="27" t="str">
        <f>IF($A357="","",(VLOOKUP($A357,ACOUSTIC_PIVOT_TABLE!$B$4:$AO$500,40,FALSE)))</f>
        <v/>
      </c>
    </row>
    <row r="358" spans="1:71" x14ac:dyDescent="0.25">
      <c r="A358" s="1" t="str">
        <f>IF(ACOUSTIC_PIVOT_TABLE!B360 = 0, "",ACOUSTIC_PIVOT_TABLE!B360)</f>
        <v/>
      </c>
      <c r="B358" s="1" t="str">
        <f>IF($A358="","",(VLOOKUP($A358,ACOUSTICS_COMBINED!$B$3:$AQ$501,21,FALSE)))</f>
        <v/>
      </c>
      <c r="C358" s="1" t="str">
        <f>IF($A358="","",(VLOOKUP($A358,ACOUSTICS_COMBINED!$B$3:$AQ$501,22,FALSE)))</f>
        <v/>
      </c>
      <c r="D358" s="1" t="str">
        <f>IF($A358="","",(VLOOKUP($A358,ACOUSTICS_COMBINED!$B$3:$AQ$501,12,FALSE)))</f>
        <v/>
      </c>
      <c r="E358" s="1" t="str">
        <f>IF($A358="","",(VLOOKUP($A358,ACOUSTICS_COMBINED!$B$3:$AQ$501,13,FALSE)))</f>
        <v/>
      </c>
      <c r="F358" s="1" t="str">
        <f>IF($A358="","",(VLOOKUP($A358,ACOUSTICS_COMBINED!$B$3:$AQ$501,14,FALSE)))</f>
        <v/>
      </c>
      <c r="G358" s="1" t="str">
        <f>IF($A358="","",(VLOOKUP($A358,ACOUSTICS_COMBINED!$B$3:$AQ$501,23,FALSE)))</f>
        <v/>
      </c>
      <c r="H358" s="1" t="str">
        <f>IF($A358="","",(VLOOKUP($A358,ACOUSTICS_COMBINED!$B$3:$AQ$501,24,FALSE)))</f>
        <v/>
      </c>
      <c r="I358" s="1" t="str">
        <f>IF($A358="","",(VLOOKUP($A358,ACOUSTICS_COMBINED!$B$3:$AQ$501,15,FALSE)))</f>
        <v/>
      </c>
      <c r="J358" s="1" t="str">
        <f>IF($A358="","",(VLOOKUP($A358,ACOUSTICS_COMBINED!$B$3:$AQ$501,16,FALSE)))</f>
        <v/>
      </c>
      <c r="K358" s="1" t="str">
        <f>IF($A358="","",(VLOOKUP($A358,ACOUSTICS_COMBINED!$B$3:$AQ$501,17,FALSE)))</f>
        <v/>
      </c>
      <c r="L358" s="1" t="str">
        <f>IF($A358="","",(VLOOKUP($A358,ACOUSTICS_COMBINED!$B$3:$AQ$501,18,FALSE)))</f>
        <v/>
      </c>
      <c r="M358" s="1" t="str">
        <f>IF($A358="","",(VLOOKUP($A358,ACOUSTICS_COMBINED!$B$3:$AQ$501,25,FALSE)))</f>
        <v/>
      </c>
      <c r="N358" s="16" t="str">
        <f>IF($A358="","",(VLOOKUP($A358,ACOUSTICS_COMBINED!$B$3:$AQ$501,19,FALSE)))</f>
        <v/>
      </c>
      <c r="O358" s="16" t="str">
        <f>IF($A358="","",(VLOOKUP($A358,ACOUSTICS_COMBINED!$B$3:$AQ$501,20,FALSE)))</f>
        <v/>
      </c>
      <c r="P358" s="1" t="str">
        <f>IF($A358="","",(VLOOKUP($A358,ACOUSTICS_COMBINED!$B$3:$AQ$501,26,FALSE)))</f>
        <v/>
      </c>
      <c r="Q358" s="1" t="str">
        <f>IF($A358="","",(VLOOKUP($A358,ACOUSTICS_COMBINED!$B$3:$AQ$501,27,FALSE)))</f>
        <v/>
      </c>
      <c r="R358" s="1" t="str">
        <f>IF($A358="","",(VLOOKUP($A358,ACOUSTICS_COMBINED!$B$3:$AQ$501,28,FALSE)))</f>
        <v/>
      </c>
      <c r="S358" s="1" t="str">
        <f>IF($A358="","",(VLOOKUP($A358,ACOUSTICS_COMBINED!$B$3:$AQ$501,29,FALSE)))</f>
        <v/>
      </c>
      <c r="T358" s="1" t="str">
        <f>IF($A358="","",(VLOOKUP($A358,ACOUSTICS_COMBINED!$B$3:$AQ$501,30,FALSE)))</f>
        <v/>
      </c>
      <c r="U358" s="1" t="str">
        <f>IF($A358="","",(VLOOKUP($A358,ACOUSTICS_COMBINED!$B$3:$AQ$501,31,FALSE)))</f>
        <v/>
      </c>
      <c r="V358" s="1" t="str">
        <f>IF($A358="","",(VLOOKUP($A358,ACOUSTICS_COMBINED!$B$3:$AQ$501,32,FALSE)))</f>
        <v/>
      </c>
      <c r="W358" s="1" t="str">
        <f>IF($A358="","",(VLOOKUP($A358,ACOUSTICS_COMBINED!$B$3:$AQ$501,33,FALSE)))</f>
        <v/>
      </c>
      <c r="X358" s="1" t="str">
        <f>IF($A358="","",(VLOOKUP($A358,ACOUSTICS_COMBINED!$B$3:$AQ$501,34,FALSE)))</f>
        <v/>
      </c>
      <c r="Y358" s="1" t="str">
        <f>IF($A358="","",(VLOOKUP($A358,ACOUSTICS_COMBINED!$B$3:$AQ$501,35,FALSE)))</f>
        <v/>
      </c>
      <c r="Z358" s="1" t="str">
        <f>IF($A358="","",(VLOOKUP($A358,ACOUSTICS_COMBINED!$B$3:$AQ$501,36,FALSE)))</f>
        <v/>
      </c>
      <c r="AA358" s="1" t="str">
        <f>IF($A358="","",(VLOOKUP($A358,ACOUSTICS_COMBINED!$B$3:$AQ$501,37,FALSE)))</f>
        <v/>
      </c>
      <c r="AB358" s="1" t="str">
        <f>IF($A358="","",(VLOOKUP($A358,ACOUSTICS_COMBINED!$B$3:$AQ$501,38,FALSE)))</f>
        <v/>
      </c>
      <c r="AC358" s="1" t="str">
        <f>IF($A358="","",(VLOOKUP($A358,ACOUSTICS_COMBINED!$B$3:$AQ$501,39,FALSE)))</f>
        <v/>
      </c>
      <c r="AD358" s="1" t="str">
        <f>IF($A358="","",(VLOOKUP($A358,ACOUSTICS_COMBINED!$B$3:$AQ$501,40,FALSE)))</f>
        <v/>
      </c>
      <c r="AE358" s="1" t="str">
        <f>IF($A358="","",(VLOOKUP($A358,ACOUSTICS_COMBINED!$B$3:$AQ$501,41,FALSE)))</f>
        <v/>
      </c>
      <c r="AF358" s="1" t="str">
        <f>IF($A358="","",(VLOOKUP($A358,ACOUSTICS_COMBINED!$B$3:$AQ$501,42,FALSE)))</f>
        <v/>
      </c>
      <c r="AG358" s="27" t="str">
        <f>IF($A358="","",(VLOOKUP($A358,ACOUSTIC_PIVOT_TABLE!$B$4:$AO$500,2,FALSE)))</f>
        <v/>
      </c>
      <c r="AH358" s="27" t="str">
        <f>IF($A358="","",(VLOOKUP($A358,ACOUSTIC_PIVOT_TABLE!$B$4:$AO$500,3,FALSE)))</f>
        <v/>
      </c>
      <c r="AI358" s="27" t="str">
        <f>IF($A358="","",(VLOOKUP($A358,ACOUSTIC_PIVOT_TABLE!$B$4:$AO$500,4,FALSE)))</f>
        <v/>
      </c>
      <c r="AJ358" s="27" t="str">
        <f>IF($A358="","",(VLOOKUP($A358,ACOUSTIC_PIVOT_TABLE!$B$4:$AO$500,5,FALSE)))</f>
        <v/>
      </c>
      <c r="AK358" s="27" t="str">
        <f>IF($A358="","",(VLOOKUP($A358,ACOUSTIC_PIVOT_TABLE!$B$4:$AO$500,6,FALSE)))</f>
        <v/>
      </c>
      <c r="AL358" s="27" t="str">
        <f>IF($A358="","",(VLOOKUP($A358,ACOUSTIC_PIVOT_TABLE!$B$4:$AO$500,7,FALSE)))</f>
        <v/>
      </c>
      <c r="AM358" s="27" t="str">
        <f>IF($A358="","",(VLOOKUP($A358,ACOUSTIC_PIVOT_TABLE!$B$4:$AO$500,8,FALSE)))</f>
        <v/>
      </c>
      <c r="AN358" s="27" t="str">
        <f>IF($A358="","",(VLOOKUP($A358,ACOUSTIC_PIVOT_TABLE!$B$4:$AO$500,9,FALSE)))</f>
        <v/>
      </c>
      <c r="AO358" s="27" t="str">
        <f>IF($A358="","",(VLOOKUP($A358,ACOUSTIC_PIVOT_TABLE!$B$4:$AO$500,10,FALSE)))</f>
        <v/>
      </c>
      <c r="AP358" s="27" t="str">
        <f>IF($A358="","",(VLOOKUP($A358,ACOUSTIC_PIVOT_TABLE!$B$4:$AO$500,11,FALSE)))</f>
        <v/>
      </c>
      <c r="AQ358" s="27" t="str">
        <f>IF($A358="","",(VLOOKUP($A358,ACOUSTIC_PIVOT_TABLE!$B$4:$AO$500,12,FALSE)))</f>
        <v/>
      </c>
      <c r="AR358" s="27" t="str">
        <f>IF($A358="","",(VLOOKUP($A358,ACOUSTIC_PIVOT_TABLE!$B$4:$AO$500,13,FALSE)))</f>
        <v/>
      </c>
      <c r="AS358" s="27" t="str">
        <f>IF($A358="","",(VLOOKUP($A358,ACOUSTIC_PIVOT_TABLE!$B$4:$AO$500,14,FALSE)))</f>
        <v/>
      </c>
      <c r="AT358" s="27" t="str">
        <f>IF($A358="","",(VLOOKUP($A358,ACOUSTIC_PIVOT_TABLE!$B$4:$AO$500,15,FALSE)))</f>
        <v/>
      </c>
      <c r="AU358" s="27" t="str">
        <f>IF($A358="","",(VLOOKUP($A358,ACOUSTIC_PIVOT_TABLE!$B$4:$AO$500,16,FALSE)))</f>
        <v/>
      </c>
      <c r="AV358" s="27" t="str">
        <f>IF($A358="","",(VLOOKUP($A358,ACOUSTIC_PIVOT_TABLE!$B$4:$AO$500,17,FALSE)))</f>
        <v/>
      </c>
      <c r="AW358" s="27" t="str">
        <f>IF($A358="","",(VLOOKUP($A358,ACOUSTIC_PIVOT_TABLE!$B$4:$AO$500,18,FALSE)))</f>
        <v/>
      </c>
      <c r="AX358" s="27" t="str">
        <f>IF($A358="","",(VLOOKUP($A358,ACOUSTIC_PIVOT_TABLE!$B$4:$AO$500,19,FALSE)))</f>
        <v/>
      </c>
      <c r="AY358" s="27" t="str">
        <f>IF($A358="","",(VLOOKUP($A358,ACOUSTIC_PIVOT_TABLE!$B$4:$AO$500,20,FALSE)))</f>
        <v/>
      </c>
      <c r="AZ358" s="27" t="str">
        <f>IF($A358="","",(VLOOKUP($A358,ACOUSTIC_PIVOT_TABLE!$B$4:$AO$500,21,FALSE)))</f>
        <v/>
      </c>
      <c r="BA358" s="27" t="str">
        <f>IF($A358="","",(VLOOKUP($A358,ACOUSTIC_PIVOT_TABLE!$B$4:$AO$500,22,FALSE)))</f>
        <v/>
      </c>
      <c r="BB358" s="27" t="str">
        <f>IF($A358="","",(VLOOKUP($A358,ACOUSTIC_PIVOT_TABLE!$B$4:$AO$500,23,FALSE)))</f>
        <v/>
      </c>
      <c r="BC358" s="27" t="str">
        <f>IF($A358="","",(VLOOKUP($A358,ACOUSTIC_PIVOT_TABLE!$B$4:$AO$500,24,FALSE)))</f>
        <v/>
      </c>
      <c r="BD358" s="27" t="str">
        <f>IF($A358="","",(VLOOKUP($A358,ACOUSTIC_PIVOT_TABLE!$B$4:$AO$500,25,FALSE)))</f>
        <v/>
      </c>
      <c r="BE358" s="27" t="str">
        <f>IF($A358="","",(VLOOKUP($A358,ACOUSTIC_PIVOT_TABLE!$B$4:$AO$500,26,FALSE)))</f>
        <v/>
      </c>
      <c r="BF358" s="27" t="str">
        <f>IF($A358="","",(VLOOKUP($A358,ACOUSTIC_PIVOT_TABLE!$B$4:$AO$500,27,FALSE)))</f>
        <v/>
      </c>
      <c r="BG358" s="27" t="str">
        <f>IF($A358="","",(VLOOKUP($A358,ACOUSTIC_PIVOT_TABLE!$B$4:$AO$500,28,FALSE)))</f>
        <v/>
      </c>
      <c r="BH358" s="27" t="str">
        <f>IF($A358="","",(VLOOKUP($A358,ACOUSTIC_PIVOT_TABLE!$B$4:$AO$500,29,FALSE)))</f>
        <v/>
      </c>
      <c r="BI358" s="27" t="str">
        <f>IF($A358="","",(VLOOKUP($A358,ACOUSTIC_PIVOT_TABLE!$B$4:$AO$500,30,FALSE)))</f>
        <v/>
      </c>
      <c r="BJ358" s="27" t="str">
        <f>IF($A358="","",(VLOOKUP($A358,ACOUSTIC_PIVOT_TABLE!$B$4:$AO$500,31,FALSE)))</f>
        <v/>
      </c>
      <c r="BK358" s="27" t="str">
        <f>IF($A358="","",(VLOOKUP($A358,ACOUSTIC_PIVOT_TABLE!$B$4:$AO$500,32,FALSE)))</f>
        <v/>
      </c>
      <c r="BL358" s="27" t="str">
        <f>IF($A358="","",(VLOOKUP($A358,ACOUSTIC_PIVOT_TABLE!$B$4:$AO$500,33,FALSE)))</f>
        <v/>
      </c>
      <c r="BM358" s="27" t="str">
        <f>IF($A358="","",(VLOOKUP($A358,ACOUSTIC_PIVOT_TABLE!$B$4:$AO$500,34,FALSE)))</f>
        <v/>
      </c>
      <c r="BN358" s="27" t="str">
        <f>IF($A358="","",(VLOOKUP($A358,ACOUSTIC_PIVOT_TABLE!$B$4:$AO$500,35,FALSE)))</f>
        <v/>
      </c>
      <c r="BO358" s="27" t="str">
        <f>IF($A358="","",(VLOOKUP($A358,ACOUSTIC_PIVOT_TABLE!$B$4:$AO$500,36,FALSE)))</f>
        <v/>
      </c>
      <c r="BP358" s="27" t="str">
        <f>IF($A358="","",(VLOOKUP($A358,ACOUSTIC_PIVOT_TABLE!$B$4:$AO$500,37,FALSE)))</f>
        <v/>
      </c>
      <c r="BQ358" s="27" t="str">
        <f>IF($A358="","",(VLOOKUP($A358,ACOUSTIC_PIVOT_TABLE!$B$4:$AO$500,38,FALSE)))</f>
        <v/>
      </c>
      <c r="BR358" s="27" t="str">
        <f>IF($A358="","",(VLOOKUP($A358,ACOUSTIC_PIVOT_TABLE!$B$4:$AO$500,39,FALSE)))</f>
        <v/>
      </c>
      <c r="BS358" s="27" t="str">
        <f>IF($A358="","",(VLOOKUP($A358,ACOUSTIC_PIVOT_TABLE!$B$4:$AO$500,40,FALSE)))</f>
        <v/>
      </c>
    </row>
    <row r="359" spans="1:71" x14ac:dyDescent="0.25">
      <c r="A359" s="1" t="str">
        <f>IF(ACOUSTIC_PIVOT_TABLE!B361 = 0, "",ACOUSTIC_PIVOT_TABLE!B361)</f>
        <v/>
      </c>
      <c r="B359" s="1" t="str">
        <f>IF($A359="","",(VLOOKUP($A359,ACOUSTICS_COMBINED!$B$3:$AQ$501,21,FALSE)))</f>
        <v/>
      </c>
      <c r="C359" s="1" t="str">
        <f>IF($A359="","",(VLOOKUP($A359,ACOUSTICS_COMBINED!$B$3:$AQ$501,22,FALSE)))</f>
        <v/>
      </c>
      <c r="D359" s="1" t="str">
        <f>IF($A359="","",(VLOOKUP($A359,ACOUSTICS_COMBINED!$B$3:$AQ$501,12,FALSE)))</f>
        <v/>
      </c>
      <c r="E359" s="1" t="str">
        <f>IF($A359="","",(VLOOKUP($A359,ACOUSTICS_COMBINED!$B$3:$AQ$501,13,FALSE)))</f>
        <v/>
      </c>
      <c r="F359" s="1" t="str">
        <f>IF($A359="","",(VLOOKUP($A359,ACOUSTICS_COMBINED!$B$3:$AQ$501,14,FALSE)))</f>
        <v/>
      </c>
      <c r="G359" s="1" t="str">
        <f>IF($A359="","",(VLOOKUP($A359,ACOUSTICS_COMBINED!$B$3:$AQ$501,23,FALSE)))</f>
        <v/>
      </c>
      <c r="H359" s="1" t="str">
        <f>IF($A359="","",(VLOOKUP($A359,ACOUSTICS_COMBINED!$B$3:$AQ$501,24,FALSE)))</f>
        <v/>
      </c>
      <c r="I359" s="1" t="str">
        <f>IF($A359="","",(VLOOKUP($A359,ACOUSTICS_COMBINED!$B$3:$AQ$501,15,FALSE)))</f>
        <v/>
      </c>
      <c r="J359" s="1" t="str">
        <f>IF($A359="","",(VLOOKUP($A359,ACOUSTICS_COMBINED!$B$3:$AQ$501,16,FALSE)))</f>
        <v/>
      </c>
      <c r="K359" s="1" t="str">
        <f>IF($A359="","",(VLOOKUP($A359,ACOUSTICS_COMBINED!$B$3:$AQ$501,17,FALSE)))</f>
        <v/>
      </c>
      <c r="L359" s="1" t="str">
        <f>IF($A359="","",(VLOOKUP($A359,ACOUSTICS_COMBINED!$B$3:$AQ$501,18,FALSE)))</f>
        <v/>
      </c>
      <c r="M359" s="1" t="str">
        <f>IF($A359="","",(VLOOKUP($A359,ACOUSTICS_COMBINED!$B$3:$AQ$501,25,FALSE)))</f>
        <v/>
      </c>
      <c r="N359" s="16" t="str">
        <f>IF($A359="","",(VLOOKUP($A359,ACOUSTICS_COMBINED!$B$3:$AQ$501,19,FALSE)))</f>
        <v/>
      </c>
      <c r="O359" s="16" t="str">
        <f>IF($A359="","",(VLOOKUP($A359,ACOUSTICS_COMBINED!$B$3:$AQ$501,20,FALSE)))</f>
        <v/>
      </c>
      <c r="P359" s="1" t="str">
        <f>IF($A359="","",(VLOOKUP($A359,ACOUSTICS_COMBINED!$B$3:$AQ$501,26,FALSE)))</f>
        <v/>
      </c>
      <c r="Q359" s="1" t="str">
        <f>IF($A359="","",(VLOOKUP($A359,ACOUSTICS_COMBINED!$B$3:$AQ$501,27,FALSE)))</f>
        <v/>
      </c>
      <c r="R359" s="1" t="str">
        <f>IF($A359="","",(VLOOKUP($A359,ACOUSTICS_COMBINED!$B$3:$AQ$501,28,FALSE)))</f>
        <v/>
      </c>
      <c r="S359" s="1" t="str">
        <f>IF($A359="","",(VLOOKUP($A359,ACOUSTICS_COMBINED!$B$3:$AQ$501,29,FALSE)))</f>
        <v/>
      </c>
      <c r="T359" s="1" t="str">
        <f>IF($A359="","",(VLOOKUP($A359,ACOUSTICS_COMBINED!$B$3:$AQ$501,30,FALSE)))</f>
        <v/>
      </c>
      <c r="U359" s="1" t="str">
        <f>IF($A359="","",(VLOOKUP($A359,ACOUSTICS_COMBINED!$B$3:$AQ$501,31,FALSE)))</f>
        <v/>
      </c>
      <c r="V359" s="1" t="str">
        <f>IF($A359="","",(VLOOKUP($A359,ACOUSTICS_COMBINED!$B$3:$AQ$501,32,FALSE)))</f>
        <v/>
      </c>
      <c r="W359" s="1" t="str">
        <f>IF($A359="","",(VLOOKUP($A359,ACOUSTICS_COMBINED!$B$3:$AQ$501,33,FALSE)))</f>
        <v/>
      </c>
      <c r="X359" s="1" t="str">
        <f>IF($A359="","",(VLOOKUP($A359,ACOUSTICS_COMBINED!$B$3:$AQ$501,34,FALSE)))</f>
        <v/>
      </c>
      <c r="Y359" s="1" t="str">
        <f>IF($A359="","",(VLOOKUP($A359,ACOUSTICS_COMBINED!$B$3:$AQ$501,35,FALSE)))</f>
        <v/>
      </c>
      <c r="Z359" s="1" t="str">
        <f>IF($A359="","",(VLOOKUP($A359,ACOUSTICS_COMBINED!$B$3:$AQ$501,36,FALSE)))</f>
        <v/>
      </c>
      <c r="AA359" s="1" t="str">
        <f>IF($A359="","",(VLOOKUP($A359,ACOUSTICS_COMBINED!$B$3:$AQ$501,37,FALSE)))</f>
        <v/>
      </c>
      <c r="AB359" s="1" t="str">
        <f>IF($A359="","",(VLOOKUP($A359,ACOUSTICS_COMBINED!$B$3:$AQ$501,38,FALSE)))</f>
        <v/>
      </c>
      <c r="AC359" s="1" t="str">
        <f>IF($A359="","",(VLOOKUP($A359,ACOUSTICS_COMBINED!$B$3:$AQ$501,39,FALSE)))</f>
        <v/>
      </c>
      <c r="AD359" s="1" t="str">
        <f>IF($A359="","",(VLOOKUP($A359,ACOUSTICS_COMBINED!$B$3:$AQ$501,40,FALSE)))</f>
        <v/>
      </c>
      <c r="AE359" s="1" t="str">
        <f>IF($A359="","",(VLOOKUP($A359,ACOUSTICS_COMBINED!$B$3:$AQ$501,41,FALSE)))</f>
        <v/>
      </c>
      <c r="AF359" s="1" t="str">
        <f>IF($A359="","",(VLOOKUP($A359,ACOUSTICS_COMBINED!$B$3:$AQ$501,42,FALSE)))</f>
        <v/>
      </c>
      <c r="AG359" s="27" t="str">
        <f>IF($A359="","",(VLOOKUP($A359,ACOUSTIC_PIVOT_TABLE!$B$4:$AO$500,2,FALSE)))</f>
        <v/>
      </c>
      <c r="AH359" s="27" t="str">
        <f>IF($A359="","",(VLOOKUP($A359,ACOUSTIC_PIVOT_TABLE!$B$4:$AO$500,3,FALSE)))</f>
        <v/>
      </c>
      <c r="AI359" s="27" t="str">
        <f>IF($A359="","",(VLOOKUP($A359,ACOUSTIC_PIVOT_TABLE!$B$4:$AO$500,4,FALSE)))</f>
        <v/>
      </c>
      <c r="AJ359" s="27" t="str">
        <f>IF($A359="","",(VLOOKUP($A359,ACOUSTIC_PIVOT_TABLE!$B$4:$AO$500,5,FALSE)))</f>
        <v/>
      </c>
      <c r="AK359" s="27" t="str">
        <f>IF($A359="","",(VLOOKUP($A359,ACOUSTIC_PIVOT_TABLE!$B$4:$AO$500,6,FALSE)))</f>
        <v/>
      </c>
      <c r="AL359" s="27" t="str">
        <f>IF($A359="","",(VLOOKUP($A359,ACOUSTIC_PIVOT_TABLE!$B$4:$AO$500,7,FALSE)))</f>
        <v/>
      </c>
      <c r="AM359" s="27" t="str">
        <f>IF($A359="","",(VLOOKUP($A359,ACOUSTIC_PIVOT_TABLE!$B$4:$AO$500,8,FALSE)))</f>
        <v/>
      </c>
      <c r="AN359" s="27" t="str">
        <f>IF($A359="","",(VLOOKUP($A359,ACOUSTIC_PIVOT_TABLE!$B$4:$AO$500,9,FALSE)))</f>
        <v/>
      </c>
      <c r="AO359" s="27" t="str">
        <f>IF($A359="","",(VLOOKUP($A359,ACOUSTIC_PIVOT_TABLE!$B$4:$AO$500,10,FALSE)))</f>
        <v/>
      </c>
      <c r="AP359" s="27" t="str">
        <f>IF($A359="","",(VLOOKUP($A359,ACOUSTIC_PIVOT_TABLE!$B$4:$AO$500,11,FALSE)))</f>
        <v/>
      </c>
      <c r="AQ359" s="27" t="str">
        <f>IF($A359="","",(VLOOKUP($A359,ACOUSTIC_PIVOT_TABLE!$B$4:$AO$500,12,FALSE)))</f>
        <v/>
      </c>
      <c r="AR359" s="27" t="str">
        <f>IF($A359="","",(VLOOKUP($A359,ACOUSTIC_PIVOT_TABLE!$B$4:$AO$500,13,FALSE)))</f>
        <v/>
      </c>
      <c r="AS359" s="27" t="str">
        <f>IF($A359="","",(VLOOKUP($A359,ACOUSTIC_PIVOT_TABLE!$B$4:$AO$500,14,FALSE)))</f>
        <v/>
      </c>
      <c r="AT359" s="27" t="str">
        <f>IF($A359="","",(VLOOKUP($A359,ACOUSTIC_PIVOT_TABLE!$B$4:$AO$500,15,FALSE)))</f>
        <v/>
      </c>
      <c r="AU359" s="27" t="str">
        <f>IF($A359="","",(VLOOKUP($A359,ACOUSTIC_PIVOT_TABLE!$B$4:$AO$500,16,FALSE)))</f>
        <v/>
      </c>
      <c r="AV359" s="27" t="str">
        <f>IF($A359="","",(VLOOKUP($A359,ACOUSTIC_PIVOT_TABLE!$B$4:$AO$500,17,FALSE)))</f>
        <v/>
      </c>
      <c r="AW359" s="27" t="str">
        <f>IF($A359="","",(VLOOKUP($A359,ACOUSTIC_PIVOT_TABLE!$B$4:$AO$500,18,FALSE)))</f>
        <v/>
      </c>
      <c r="AX359" s="27" t="str">
        <f>IF($A359="","",(VLOOKUP($A359,ACOUSTIC_PIVOT_TABLE!$B$4:$AO$500,19,FALSE)))</f>
        <v/>
      </c>
      <c r="AY359" s="27" t="str">
        <f>IF($A359="","",(VLOOKUP($A359,ACOUSTIC_PIVOT_TABLE!$B$4:$AO$500,20,FALSE)))</f>
        <v/>
      </c>
      <c r="AZ359" s="27" t="str">
        <f>IF($A359="","",(VLOOKUP($A359,ACOUSTIC_PIVOT_TABLE!$B$4:$AO$500,21,FALSE)))</f>
        <v/>
      </c>
      <c r="BA359" s="27" t="str">
        <f>IF($A359="","",(VLOOKUP($A359,ACOUSTIC_PIVOT_TABLE!$B$4:$AO$500,22,FALSE)))</f>
        <v/>
      </c>
      <c r="BB359" s="27" t="str">
        <f>IF($A359="","",(VLOOKUP($A359,ACOUSTIC_PIVOT_TABLE!$B$4:$AO$500,23,FALSE)))</f>
        <v/>
      </c>
      <c r="BC359" s="27" t="str">
        <f>IF($A359="","",(VLOOKUP($A359,ACOUSTIC_PIVOT_TABLE!$B$4:$AO$500,24,FALSE)))</f>
        <v/>
      </c>
      <c r="BD359" s="27" t="str">
        <f>IF($A359="","",(VLOOKUP($A359,ACOUSTIC_PIVOT_TABLE!$B$4:$AO$500,25,FALSE)))</f>
        <v/>
      </c>
      <c r="BE359" s="27" t="str">
        <f>IF($A359="","",(VLOOKUP($A359,ACOUSTIC_PIVOT_TABLE!$B$4:$AO$500,26,FALSE)))</f>
        <v/>
      </c>
      <c r="BF359" s="27" t="str">
        <f>IF($A359="","",(VLOOKUP($A359,ACOUSTIC_PIVOT_TABLE!$B$4:$AO$500,27,FALSE)))</f>
        <v/>
      </c>
      <c r="BG359" s="27" t="str">
        <f>IF($A359="","",(VLOOKUP($A359,ACOUSTIC_PIVOT_TABLE!$B$4:$AO$500,28,FALSE)))</f>
        <v/>
      </c>
      <c r="BH359" s="27" t="str">
        <f>IF($A359="","",(VLOOKUP($A359,ACOUSTIC_PIVOT_TABLE!$B$4:$AO$500,29,FALSE)))</f>
        <v/>
      </c>
      <c r="BI359" s="27" t="str">
        <f>IF($A359="","",(VLOOKUP($A359,ACOUSTIC_PIVOT_TABLE!$B$4:$AO$500,30,FALSE)))</f>
        <v/>
      </c>
      <c r="BJ359" s="27" t="str">
        <f>IF($A359="","",(VLOOKUP($A359,ACOUSTIC_PIVOT_TABLE!$B$4:$AO$500,31,FALSE)))</f>
        <v/>
      </c>
      <c r="BK359" s="27" t="str">
        <f>IF($A359="","",(VLOOKUP($A359,ACOUSTIC_PIVOT_TABLE!$B$4:$AO$500,32,FALSE)))</f>
        <v/>
      </c>
      <c r="BL359" s="27" t="str">
        <f>IF($A359="","",(VLOOKUP($A359,ACOUSTIC_PIVOT_TABLE!$B$4:$AO$500,33,FALSE)))</f>
        <v/>
      </c>
      <c r="BM359" s="27" t="str">
        <f>IF($A359="","",(VLOOKUP($A359,ACOUSTIC_PIVOT_TABLE!$B$4:$AO$500,34,FALSE)))</f>
        <v/>
      </c>
      <c r="BN359" s="27" t="str">
        <f>IF($A359="","",(VLOOKUP($A359,ACOUSTIC_PIVOT_TABLE!$B$4:$AO$500,35,FALSE)))</f>
        <v/>
      </c>
      <c r="BO359" s="27" t="str">
        <f>IF($A359="","",(VLOOKUP($A359,ACOUSTIC_PIVOT_TABLE!$B$4:$AO$500,36,FALSE)))</f>
        <v/>
      </c>
      <c r="BP359" s="27" t="str">
        <f>IF($A359="","",(VLOOKUP($A359,ACOUSTIC_PIVOT_TABLE!$B$4:$AO$500,37,FALSE)))</f>
        <v/>
      </c>
      <c r="BQ359" s="27" t="str">
        <f>IF($A359="","",(VLOOKUP($A359,ACOUSTIC_PIVOT_TABLE!$B$4:$AO$500,38,FALSE)))</f>
        <v/>
      </c>
      <c r="BR359" s="27" t="str">
        <f>IF($A359="","",(VLOOKUP($A359,ACOUSTIC_PIVOT_TABLE!$B$4:$AO$500,39,FALSE)))</f>
        <v/>
      </c>
      <c r="BS359" s="27" t="str">
        <f>IF($A359="","",(VLOOKUP($A359,ACOUSTIC_PIVOT_TABLE!$B$4:$AO$500,40,FALSE)))</f>
        <v/>
      </c>
    </row>
    <row r="360" spans="1:71" x14ac:dyDescent="0.25">
      <c r="A360" s="1" t="str">
        <f>IF(ACOUSTIC_PIVOT_TABLE!B362 = 0, "",ACOUSTIC_PIVOT_TABLE!B362)</f>
        <v/>
      </c>
      <c r="B360" s="1" t="str">
        <f>IF($A360="","",(VLOOKUP($A360,ACOUSTICS_COMBINED!$B$3:$AQ$501,21,FALSE)))</f>
        <v/>
      </c>
      <c r="C360" s="1" t="str">
        <f>IF($A360="","",(VLOOKUP($A360,ACOUSTICS_COMBINED!$B$3:$AQ$501,22,FALSE)))</f>
        <v/>
      </c>
      <c r="D360" s="1" t="str">
        <f>IF($A360="","",(VLOOKUP($A360,ACOUSTICS_COMBINED!$B$3:$AQ$501,12,FALSE)))</f>
        <v/>
      </c>
      <c r="E360" s="1" t="str">
        <f>IF($A360="","",(VLOOKUP($A360,ACOUSTICS_COMBINED!$B$3:$AQ$501,13,FALSE)))</f>
        <v/>
      </c>
      <c r="F360" s="1" t="str">
        <f>IF($A360="","",(VLOOKUP($A360,ACOUSTICS_COMBINED!$B$3:$AQ$501,14,FALSE)))</f>
        <v/>
      </c>
      <c r="G360" s="1" t="str">
        <f>IF($A360="","",(VLOOKUP($A360,ACOUSTICS_COMBINED!$B$3:$AQ$501,23,FALSE)))</f>
        <v/>
      </c>
      <c r="H360" s="1" t="str">
        <f>IF($A360="","",(VLOOKUP($A360,ACOUSTICS_COMBINED!$B$3:$AQ$501,24,FALSE)))</f>
        <v/>
      </c>
      <c r="I360" s="1" t="str">
        <f>IF($A360="","",(VLOOKUP($A360,ACOUSTICS_COMBINED!$B$3:$AQ$501,15,FALSE)))</f>
        <v/>
      </c>
      <c r="J360" s="1" t="str">
        <f>IF($A360="","",(VLOOKUP($A360,ACOUSTICS_COMBINED!$B$3:$AQ$501,16,FALSE)))</f>
        <v/>
      </c>
      <c r="K360" s="1" t="str">
        <f>IF($A360="","",(VLOOKUP($A360,ACOUSTICS_COMBINED!$B$3:$AQ$501,17,FALSE)))</f>
        <v/>
      </c>
      <c r="L360" s="1" t="str">
        <f>IF($A360="","",(VLOOKUP($A360,ACOUSTICS_COMBINED!$B$3:$AQ$501,18,FALSE)))</f>
        <v/>
      </c>
      <c r="M360" s="1" t="str">
        <f>IF($A360="","",(VLOOKUP($A360,ACOUSTICS_COMBINED!$B$3:$AQ$501,25,FALSE)))</f>
        <v/>
      </c>
      <c r="N360" s="16" t="str">
        <f>IF($A360="","",(VLOOKUP($A360,ACOUSTICS_COMBINED!$B$3:$AQ$501,19,FALSE)))</f>
        <v/>
      </c>
      <c r="O360" s="16" t="str">
        <f>IF($A360="","",(VLOOKUP($A360,ACOUSTICS_COMBINED!$B$3:$AQ$501,20,FALSE)))</f>
        <v/>
      </c>
      <c r="P360" s="1" t="str">
        <f>IF($A360="","",(VLOOKUP($A360,ACOUSTICS_COMBINED!$B$3:$AQ$501,26,FALSE)))</f>
        <v/>
      </c>
      <c r="Q360" s="1" t="str">
        <f>IF($A360="","",(VLOOKUP($A360,ACOUSTICS_COMBINED!$B$3:$AQ$501,27,FALSE)))</f>
        <v/>
      </c>
      <c r="R360" s="1" t="str">
        <f>IF($A360="","",(VLOOKUP($A360,ACOUSTICS_COMBINED!$B$3:$AQ$501,28,FALSE)))</f>
        <v/>
      </c>
      <c r="S360" s="1" t="str">
        <f>IF($A360="","",(VLOOKUP($A360,ACOUSTICS_COMBINED!$B$3:$AQ$501,29,FALSE)))</f>
        <v/>
      </c>
      <c r="T360" s="1" t="str">
        <f>IF($A360="","",(VLOOKUP($A360,ACOUSTICS_COMBINED!$B$3:$AQ$501,30,FALSE)))</f>
        <v/>
      </c>
      <c r="U360" s="1" t="str">
        <f>IF($A360="","",(VLOOKUP($A360,ACOUSTICS_COMBINED!$B$3:$AQ$501,31,FALSE)))</f>
        <v/>
      </c>
      <c r="V360" s="1" t="str">
        <f>IF($A360="","",(VLOOKUP($A360,ACOUSTICS_COMBINED!$B$3:$AQ$501,32,FALSE)))</f>
        <v/>
      </c>
      <c r="W360" s="1" t="str">
        <f>IF($A360="","",(VLOOKUP($A360,ACOUSTICS_COMBINED!$B$3:$AQ$501,33,FALSE)))</f>
        <v/>
      </c>
      <c r="X360" s="1" t="str">
        <f>IF($A360="","",(VLOOKUP($A360,ACOUSTICS_COMBINED!$B$3:$AQ$501,34,FALSE)))</f>
        <v/>
      </c>
      <c r="Y360" s="1" t="str">
        <f>IF($A360="","",(VLOOKUP($A360,ACOUSTICS_COMBINED!$B$3:$AQ$501,35,FALSE)))</f>
        <v/>
      </c>
      <c r="Z360" s="1" t="str">
        <f>IF($A360="","",(VLOOKUP($A360,ACOUSTICS_COMBINED!$B$3:$AQ$501,36,FALSE)))</f>
        <v/>
      </c>
      <c r="AA360" s="1" t="str">
        <f>IF($A360="","",(VLOOKUP($A360,ACOUSTICS_COMBINED!$B$3:$AQ$501,37,FALSE)))</f>
        <v/>
      </c>
      <c r="AB360" s="1" t="str">
        <f>IF($A360="","",(VLOOKUP($A360,ACOUSTICS_COMBINED!$B$3:$AQ$501,38,FALSE)))</f>
        <v/>
      </c>
      <c r="AC360" s="1" t="str">
        <f>IF($A360="","",(VLOOKUP($A360,ACOUSTICS_COMBINED!$B$3:$AQ$501,39,FALSE)))</f>
        <v/>
      </c>
      <c r="AD360" s="1" t="str">
        <f>IF($A360="","",(VLOOKUP($A360,ACOUSTICS_COMBINED!$B$3:$AQ$501,40,FALSE)))</f>
        <v/>
      </c>
      <c r="AE360" s="1" t="str">
        <f>IF($A360="","",(VLOOKUP($A360,ACOUSTICS_COMBINED!$B$3:$AQ$501,41,FALSE)))</f>
        <v/>
      </c>
      <c r="AF360" s="1" t="str">
        <f>IF($A360="","",(VLOOKUP($A360,ACOUSTICS_COMBINED!$B$3:$AQ$501,42,FALSE)))</f>
        <v/>
      </c>
      <c r="AG360" s="27" t="str">
        <f>IF($A360="","",(VLOOKUP($A360,ACOUSTIC_PIVOT_TABLE!$B$4:$AO$500,2,FALSE)))</f>
        <v/>
      </c>
      <c r="AH360" s="27" t="str">
        <f>IF($A360="","",(VLOOKUP($A360,ACOUSTIC_PIVOT_TABLE!$B$4:$AO$500,3,FALSE)))</f>
        <v/>
      </c>
      <c r="AI360" s="27" t="str">
        <f>IF($A360="","",(VLOOKUP($A360,ACOUSTIC_PIVOT_TABLE!$B$4:$AO$500,4,FALSE)))</f>
        <v/>
      </c>
      <c r="AJ360" s="27" t="str">
        <f>IF($A360="","",(VLOOKUP($A360,ACOUSTIC_PIVOT_TABLE!$B$4:$AO$500,5,FALSE)))</f>
        <v/>
      </c>
      <c r="AK360" s="27" t="str">
        <f>IF($A360="","",(VLOOKUP($A360,ACOUSTIC_PIVOT_TABLE!$B$4:$AO$500,6,FALSE)))</f>
        <v/>
      </c>
      <c r="AL360" s="27" t="str">
        <f>IF($A360="","",(VLOOKUP($A360,ACOUSTIC_PIVOT_TABLE!$B$4:$AO$500,7,FALSE)))</f>
        <v/>
      </c>
      <c r="AM360" s="27" t="str">
        <f>IF($A360="","",(VLOOKUP($A360,ACOUSTIC_PIVOT_TABLE!$B$4:$AO$500,8,FALSE)))</f>
        <v/>
      </c>
      <c r="AN360" s="27" t="str">
        <f>IF($A360="","",(VLOOKUP($A360,ACOUSTIC_PIVOT_TABLE!$B$4:$AO$500,9,FALSE)))</f>
        <v/>
      </c>
      <c r="AO360" s="27" t="str">
        <f>IF($A360="","",(VLOOKUP($A360,ACOUSTIC_PIVOT_TABLE!$B$4:$AO$500,10,FALSE)))</f>
        <v/>
      </c>
      <c r="AP360" s="27" t="str">
        <f>IF($A360="","",(VLOOKUP($A360,ACOUSTIC_PIVOT_TABLE!$B$4:$AO$500,11,FALSE)))</f>
        <v/>
      </c>
      <c r="AQ360" s="27" t="str">
        <f>IF($A360="","",(VLOOKUP($A360,ACOUSTIC_PIVOT_TABLE!$B$4:$AO$500,12,FALSE)))</f>
        <v/>
      </c>
      <c r="AR360" s="27" t="str">
        <f>IF($A360="","",(VLOOKUP($A360,ACOUSTIC_PIVOT_TABLE!$B$4:$AO$500,13,FALSE)))</f>
        <v/>
      </c>
      <c r="AS360" s="27" t="str">
        <f>IF($A360="","",(VLOOKUP($A360,ACOUSTIC_PIVOT_TABLE!$B$4:$AO$500,14,FALSE)))</f>
        <v/>
      </c>
      <c r="AT360" s="27" t="str">
        <f>IF($A360="","",(VLOOKUP($A360,ACOUSTIC_PIVOT_TABLE!$B$4:$AO$500,15,FALSE)))</f>
        <v/>
      </c>
      <c r="AU360" s="27" t="str">
        <f>IF($A360="","",(VLOOKUP($A360,ACOUSTIC_PIVOT_TABLE!$B$4:$AO$500,16,FALSE)))</f>
        <v/>
      </c>
      <c r="AV360" s="27" t="str">
        <f>IF($A360="","",(VLOOKUP($A360,ACOUSTIC_PIVOT_TABLE!$B$4:$AO$500,17,FALSE)))</f>
        <v/>
      </c>
      <c r="AW360" s="27" t="str">
        <f>IF($A360="","",(VLOOKUP($A360,ACOUSTIC_PIVOT_TABLE!$B$4:$AO$500,18,FALSE)))</f>
        <v/>
      </c>
      <c r="AX360" s="27" t="str">
        <f>IF($A360="","",(VLOOKUP($A360,ACOUSTIC_PIVOT_TABLE!$B$4:$AO$500,19,FALSE)))</f>
        <v/>
      </c>
      <c r="AY360" s="27" t="str">
        <f>IF($A360="","",(VLOOKUP($A360,ACOUSTIC_PIVOT_TABLE!$B$4:$AO$500,20,FALSE)))</f>
        <v/>
      </c>
      <c r="AZ360" s="27" t="str">
        <f>IF($A360="","",(VLOOKUP($A360,ACOUSTIC_PIVOT_TABLE!$B$4:$AO$500,21,FALSE)))</f>
        <v/>
      </c>
      <c r="BA360" s="27" t="str">
        <f>IF($A360="","",(VLOOKUP($A360,ACOUSTIC_PIVOT_TABLE!$B$4:$AO$500,22,FALSE)))</f>
        <v/>
      </c>
      <c r="BB360" s="27" t="str">
        <f>IF($A360="","",(VLOOKUP($A360,ACOUSTIC_PIVOT_TABLE!$B$4:$AO$500,23,FALSE)))</f>
        <v/>
      </c>
      <c r="BC360" s="27" t="str">
        <f>IF($A360="","",(VLOOKUP($A360,ACOUSTIC_PIVOT_TABLE!$B$4:$AO$500,24,FALSE)))</f>
        <v/>
      </c>
      <c r="BD360" s="27" t="str">
        <f>IF($A360="","",(VLOOKUP($A360,ACOUSTIC_PIVOT_TABLE!$B$4:$AO$500,25,FALSE)))</f>
        <v/>
      </c>
      <c r="BE360" s="27" t="str">
        <f>IF($A360="","",(VLOOKUP($A360,ACOUSTIC_PIVOT_TABLE!$B$4:$AO$500,26,FALSE)))</f>
        <v/>
      </c>
      <c r="BF360" s="27" t="str">
        <f>IF($A360="","",(VLOOKUP($A360,ACOUSTIC_PIVOT_TABLE!$B$4:$AO$500,27,FALSE)))</f>
        <v/>
      </c>
      <c r="BG360" s="27" t="str">
        <f>IF($A360="","",(VLOOKUP($A360,ACOUSTIC_PIVOT_TABLE!$B$4:$AO$500,28,FALSE)))</f>
        <v/>
      </c>
      <c r="BH360" s="27" t="str">
        <f>IF($A360="","",(VLOOKUP($A360,ACOUSTIC_PIVOT_TABLE!$B$4:$AO$500,29,FALSE)))</f>
        <v/>
      </c>
      <c r="BI360" s="27" t="str">
        <f>IF($A360="","",(VLOOKUP($A360,ACOUSTIC_PIVOT_TABLE!$B$4:$AO$500,30,FALSE)))</f>
        <v/>
      </c>
      <c r="BJ360" s="27" t="str">
        <f>IF($A360="","",(VLOOKUP($A360,ACOUSTIC_PIVOT_TABLE!$B$4:$AO$500,31,FALSE)))</f>
        <v/>
      </c>
      <c r="BK360" s="27" t="str">
        <f>IF($A360="","",(VLOOKUP($A360,ACOUSTIC_PIVOT_TABLE!$B$4:$AO$500,32,FALSE)))</f>
        <v/>
      </c>
      <c r="BL360" s="27" t="str">
        <f>IF($A360="","",(VLOOKUP($A360,ACOUSTIC_PIVOT_TABLE!$B$4:$AO$500,33,FALSE)))</f>
        <v/>
      </c>
      <c r="BM360" s="27" t="str">
        <f>IF($A360="","",(VLOOKUP($A360,ACOUSTIC_PIVOT_TABLE!$B$4:$AO$500,34,FALSE)))</f>
        <v/>
      </c>
      <c r="BN360" s="27" t="str">
        <f>IF($A360="","",(VLOOKUP($A360,ACOUSTIC_PIVOT_TABLE!$B$4:$AO$500,35,FALSE)))</f>
        <v/>
      </c>
      <c r="BO360" s="27" t="str">
        <f>IF($A360="","",(VLOOKUP($A360,ACOUSTIC_PIVOT_TABLE!$B$4:$AO$500,36,FALSE)))</f>
        <v/>
      </c>
      <c r="BP360" s="27" t="str">
        <f>IF($A360="","",(VLOOKUP($A360,ACOUSTIC_PIVOT_TABLE!$B$4:$AO$500,37,FALSE)))</f>
        <v/>
      </c>
      <c r="BQ360" s="27" t="str">
        <f>IF($A360="","",(VLOOKUP($A360,ACOUSTIC_PIVOT_TABLE!$B$4:$AO$500,38,FALSE)))</f>
        <v/>
      </c>
      <c r="BR360" s="27" t="str">
        <f>IF($A360="","",(VLOOKUP($A360,ACOUSTIC_PIVOT_TABLE!$B$4:$AO$500,39,FALSE)))</f>
        <v/>
      </c>
      <c r="BS360" s="27" t="str">
        <f>IF($A360="","",(VLOOKUP($A360,ACOUSTIC_PIVOT_TABLE!$B$4:$AO$500,40,FALSE)))</f>
        <v/>
      </c>
    </row>
    <row r="361" spans="1:71" x14ac:dyDescent="0.25">
      <c r="A361" s="1" t="str">
        <f>IF(ACOUSTIC_PIVOT_TABLE!B363 = 0, "",ACOUSTIC_PIVOT_TABLE!B363)</f>
        <v/>
      </c>
      <c r="B361" s="1" t="str">
        <f>IF($A361="","",(VLOOKUP($A361,ACOUSTICS_COMBINED!$B$3:$AQ$501,21,FALSE)))</f>
        <v/>
      </c>
      <c r="C361" s="1" t="str">
        <f>IF($A361="","",(VLOOKUP($A361,ACOUSTICS_COMBINED!$B$3:$AQ$501,22,FALSE)))</f>
        <v/>
      </c>
      <c r="D361" s="1" t="str">
        <f>IF($A361="","",(VLOOKUP($A361,ACOUSTICS_COMBINED!$B$3:$AQ$501,12,FALSE)))</f>
        <v/>
      </c>
      <c r="E361" s="1" t="str">
        <f>IF($A361="","",(VLOOKUP($A361,ACOUSTICS_COMBINED!$B$3:$AQ$501,13,FALSE)))</f>
        <v/>
      </c>
      <c r="F361" s="1" t="str">
        <f>IF($A361="","",(VLOOKUP($A361,ACOUSTICS_COMBINED!$B$3:$AQ$501,14,FALSE)))</f>
        <v/>
      </c>
      <c r="G361" s="1" t="str">
        <f>IF($A361="","",(VLOOKUP($A361,ACOUSTICS_COMBINED!$B$3:$AQ$501,23,FALSE)))</f>
        <v/>
      </c>
      <c r="H361" s="1" t="str">
        <f>IF($A361="","",(VLOOKUP($A361,ACOUSTICS_COMBINED!$B$3:$AQ$501,24,FALSE)))</f>
        <v/>
      </c>
      <c r="I361" s="1" t="str">
        <f>IF($A361="","",(VLOOKUP($A361,ACOUSTICS_COMBINED!$B$3:$AQ$501,15,FALSE)))</f>
        <v/>
      </c>
      <c r="J361" s="1" t="str">
        <f>IF($A361="","",(VLOOKUP($A361,ACOUSTICS_COMBINED!$B$3:$AQ$501,16,FALSE)))</f>
        <v/>
      </c>
      <c r="K361" s="1" t="str">
        <f>IF($A361="","",(VLOOKUP($A361,ACOUSTICS_COMBINED!$B$3:$AQ$501,17,FALSE)))</f>
        <v/>
      </c>
      <c r="L361" s="1" t="str">
        <f>IF($A361="","",(VLOOKUP($A361,ACOUSTICS_COMBINED!$B$3:$AQ$501,18,FALSE)))</f>
        <v/>
      </c>
      <c r="M361" s="1" t="str">
        <f>IF($A361="","",(VLOOKUP($A361,ACOUSTICS_COMBINED!$B$3:$AQ$501,25,FALSE)))</f>
        <v/>
      </c>
      <c r="N361" s="16" t="str">
        <f>IF($A361="","",(VLOOKUP($A361,ACOUSTICS_COMBINED!$B$3:$AQ$501,19,FALSE)))</f>
        <v/>
      </c>
      <c r="O361" s="16" t="str">
        <f>IF($A361="","",(VLOOKUP($A361,ACOUSTICS_COMBINED!$B$3:$AQ$501,20,FALSE)))</f>
        <v/>
      </c>
      <c r="P361" s="1" t="str">
        <f>IF($A361="","",(VLOOKUP($A361,ACOUSTICS_COMBINED!$B$3:$AQ$501,26,FALSE)))</f>
        <v/>
      </c>
      <c r="Q361" s="1" t="str">
        <f>IF($A361="","",(VLOOKUP($A361,ACOUSTICS_COMBINED!$B$3:$AQ$501,27,FALSE)))</f>
        <v/>
      </c>
      <c r="R361" s="1" t="str">
        <f>IF($A361="","",(VLOOKUP($A361,ACOUSTICS_COMBINED!$B$3:$AQ$501,28,FALSE)))</f>
        <v/>
      </c>
      <c r="S361" s="1" t="str">
        <f>IF($A361="","",(VLOOKUP($A361,ACOUSTICS_COMBINED!$B$3:$AQ$501,29,FALSE)))</f>
        <v/>
      </c>
      <c r="T361" s="1" t="str">
        <f>IF($A361="","",(VLOOKUP($A361,ACOUSTICS_COMBINED!$B$3:$AQ$501,30,FALSE)))</f>
        <v/>
      </c>
      <c r="U361" s="1" t="str">
        <f>IF($A361="","",(VLOOKUP($A361,ACOUSTICS_COMBINED!$B$3:$AQ$501,31,FALSE)))</f>
        <v/>
      </c>
      <c r="V361" s="1" t="str">
        <f>IF($A361="","",(VLOOKUP($A361,ACOUSTICS_COMBINED!$B$3:$AQ$501,32,FALSE)))</f>
        <v/>
      </c>
      <c r="W361" s="1" t="str">
        <f>IF($A361="","",(VLOOKUP($A361,ACOUSTICS_COMBINED!$B$3:$AQ$501,33,FALSE)))</f>
        <v/>
      </c>
      <c r="X361" s="1" t="str">
        <f>IF($A361="","",(VLOOKUP($A361,ACOUSTICS_COMBINED!$B$3:$AQ$501,34,FALSE)))</f>
        <v/>
      </c>
      <c r="Y361" s="1" t="str">
        <f>IF($A361="","",(VLOOKUP($A361,ACOUSTICS_COMBINED!$B$3:$AQ$501,35,FALSE)))</f>
        <v/>
      </c>
      <c r="Z361" s="1" t="str">
        <f>IF($A361="","",(VLOOKUP($A361,ACOUSTICS_COMBINED!$B$3:$AQ$501,36,FALSE)))</f>
        <v/>
      </c>
      <c r="AA361" s="1" t="str">
        <f>IF($A361="","",(VLOOKUP($A361,ACOUSTICS_COMBINED!$B$3:$AQ$501,37,FALSE)))</f>
        <v/>
      </c>
      <c r="AB361" s="1" t="str">
        <f>IF($A361="","",(VLOOKUP($A361,ACOUSTICS_COMBINED!$B$3:$AQ$501,38,FALSE)))</f>
        <v/>
      </c>
      <c r="AC361" s="1" t="str">
        <f>IF($A361="","",(VLOOKUP($A361,ACOUSTICS_COMBINED!$B$3:$AQ$501,39,FALSE)))</f>
        <v/>
      </c>
      <c r="AD361" s="1" t="str">
        <f>IF($A361="","",(VLOOKUP($A361,ACOUSTICS_COMBINED!$B$3:$AQ$501,40,FALSE)))</f>
        <v/>
      </c>
      <c r="AE361" s="1" t="str">
        <f>IF($A361="","",(VLOOKUP($A361,ACOUSTICS_COMBINED!$B$3:$AQ$501,41,FALSE)))</f>
        <v/>
      </c>
      <c r="AF361" s="1" t="str">
        <f>IF($A361="","",(VLOOKUP($A361,ACOUSTICS_COMBINED!$B$3:$AQ$501,42,FALSE)))</f>
        <v/>
      </c>
      <c r="AG361" s="27" t="str">
        <f>IF($A361="","",(VLOOKUP($A361,ACOUSTIC_PIVOT_TABLE!$B$4:$AO$500,2,FALSE)))</f>
        <v/>
      </c>
      <c r="AH361" s="27" t="str">
        <f>IF($A361="","",(VLOOKUP($A361,ACOUSTIC_PIVOT_TABLE!$B$4:$AO$500,3,FALSE)))</f>
        <v/>
      </c>
      <c r="AI361" s="27" t="str">
        <f>IF($A361="","",(VLOOKUP($A361,ACOUSTIC_PIVOT_TABLE!$B$4:$AO$500,4,FALSE)))</f>
        <v/>
      </c>
      <c r="AJ361" s="27" t="str">
        <f>IF($A361="","",(VLOOKUP($A361,ACOUSTIC_PIVOT_TABLE!$B$4:$AO$500,5,FALSE)))</f>
        <v/>
      </c>
      <c r="AK361" s="27" t="str">
        <f>IF($A361="","",(VLOOKUP($A361,ACOUSTIC_PIVOT_TABLE!$B$4:$AO$500,6,FALSE)))</f>
        <v/>
      </c>
      <c r="AL361" s="27" t="str">
        <f>IF($A361="","",(VLOOKUP($A361,ACOUSTIC_PIVOT_TABLE!$B$4:$AO$500,7,FALSE)))</f>
        <v/>
      </c>
      <c r="AM361" s="27" t="str">
        <f>IF($A361="","",(VLOOKUP($A361,ACOUSTIC_PIVOT_TABLE!$B$4:$AO$500,8,FALSE)))</f>
        <v/>
      </c>
      <c r="AN361" s="27" t="str">
        <f>IF($A361="","",(VLOOKUP($A361,ACOUSTIC_PIVOT_TABLE!$B$4:$AO$500,9,FALSE)))</f>
        <v/>
      </c>
      <c r="AO361" s="27" t="str">
        <f>IF($A361="","",(VLOOKUP($A361,ACOUSTIC_PIVOT_TABLE!$B$4:$AO$500,10,FALSE)))</f>
        <v/>
      </c>
      <c r="AP361" s="27" t="str">
        <f>IF($A361="","",(VLOOKUP($A361,ACOUSTIC_PIVOT_TABLE!$B$4:$AO$500,11,FALSE)))</f>
        <v/>
      </c>
      <c r="AQ361" s="27" t="str">
        <f>IF($A361="","",(VLOOKUP($A361,ACOUSTIC_PIVOT_TABLE!$B$4:$AO$500,12,FALSE)))</f>
        <v/>
      </c>
      <c r="AR361" s="27" t="str">
        <f>IF($A361="","",(VLOOKUP($A361,ACOUSTIC_PIVOT_TABLE!$B$4:$AO$500,13,FALSE)))</f>
        <v/>
      </c>
      <c r="AS361" s="27" t="str">
        <f>IF($A361="","",(VLOOKUP($A361,ACOUSTIC_PIVOT_TABLE!$B$4:$AO$500,14,FALSE)))</f>
        <v/>
      </c>
      <c r="AT361" s="27" t="str">
        <f>IF($A361="","",(VLOOKUP($A361,ACOUSTIC_PIVOT_TABLE!$B$4:$AO$500,15,FALSE)))</f>
        <v/>
      </c>
      <c r="AU361" s="27" t="str">
        <f>IF($A361="","",(VLOOKUP($A361,ACOUSTIC_PIVOT_TABLE!$B$4:$AO$500,16,FALSE)))</f>
        <v/>
      </c>
      <c r="AV361" s="27" t="str">
        <f>IF($A361="","",(VLOOKUP($A361,ACOUSTIC_PIVOT_TABLE!$B$4:$AO$500,17,FALSE)))</f>
        <v/>
      </c>
      <c r="AW361" s="27" t="str">
        <f>IF($A361="","",(VLOOKUP($A361,ACOUSTIC_PIVOT_TABLE!$B$4:$AO$500,18,FALSE)))</f>
        <v/>
      </c>
      <c r="AX361" s="27" t="str">
        <f>IF($A361="","",(VLOOKUP($A361,ACOUSTIC_PIVOT_TABLE!$B$4:$AO$500,19,FALSE)))</f>
        <v/>
      </c>
      <c r="AY361" s="27" t="str">
        <f>IF($A361="","",(VLOOKUP($A361,ACOUSTIC_PIVOT_TABLE!$B$4:$AO$500,20,FALSE)))</f>
        <v/>
      </c>
      <c r="AZ361" s="27" t="str">
        <f>IF($A361="","",(VLOOKUP($A361,ACOUSTIC_PIVOT_TABLE!$B$4:$AO$500,21,FALSE)))</f>
        <v/>
      </c>
      <c r="BA361" s="27" t="str">
        <f>IF($A361="","",(VLOOKUP($A361,ACOUSTIC_PIVOT_TABLE!$B$4:$AO$500,22,FALSE)))</f>
        <v/>
      </c>
      <c r="BB361" s="27" t="str">
        <f>IF($A361="","",(VLOOKUP($A361,ACOUSTIC_PIVOT_TABLE!$B$4:$AO$500,23,FALSE)))</f>
        <v/>
      </c>
      <c r="BC361" s="27" t="str">
        <f>IF($A361="","",(VLOOKUP($A361,ACOUSTIC_PIVOT_TABLE!$B$4:$AO$500,24,FALSE)))</f>
        <v/>
      </c>
      <c r="BD361" s="27" t="str">
        <f>IF($A361="","",(VLOOKUP($A361,ACOUSTIC_PIVOT_TABLE!$B$4:$AO$500,25,FALSE)))</f>
        <v/>
      </c>
      <c r="BE361" s="27" t="str">
        <f>IF($A361="","",(VLOOKUP($A361,ACOUSTIC_PIVOT_TABLE!$B$4:$AO$500,26,FALSE)))</f>
        <v/>
      </c>
      <c r="BF361" s="27" t="str">
        <f>IF($A361="","",(VLOOKUP($A361,ACOUSTIC_PIVOT_TABLE!$B$4:$AO$500,27,FALSE)))</f>
        <v/>
      </c>
      <c r="BG361" s="27" t="str">
        <f>IF($A361="","",(VLOOKUP($A361,ACOUSTIC_PIVOT_TABLE!$B$4:$AO$500,28,FALSE)))</f>
        <v/>
      </c>
      <c r="BH361" s="27" t="str">
        <f>IF($A361="","",(VLOOKUP($A361,ACOUSTIC_PIVOT_TABLE!$B$4:$AO$500,29,FALSE)))</f>
        <v/>
      </c>
      <c r="BI361" s="27" t="str">
        <f>IF($A361="","",(VLOOKUP($A361,ACOUSTIC_PIVOT_TABLE!$B$4:$AO$500,30,FALSE)))</f>
        <v/>
      </c>
      <c r="BJ361" s="27" t="str">
        <f>IF($A361="","",(VLOOKUP($A361,ACOUSTIC_PIVOT_TABLE!$B$4:$AO$500,31,FALSE)))</f>
        <v/>
      </c>
      <c r="BK361" s="27" t="str">
        <f>IF($A361="","",(VLOOKUP($A361,ACOUSTIC_PIVOT_TABLE!$B$4:$AO$500,32,FALSE)))</f>
        <v/>
      </c>
      <c r="BL361" s="27" t="str">
        <f>IF($A361="","",(VLOOKUP($A361,ACOUSTIC_PIVOT_TABLE!$B$4:$AO$500,33,FALSE)))</f>
        <v/>
      </c>
      <c r="BM361" s="27" t="str">
        <f>IF($A361="","",(VLOOKUP($A361,ACOUSTIC_PIVOT_TABLE!$B$4:$AO$500,34,FALSE)))</f>
        <v/>
      </c>
      <c r="BN361" s="27" t="str">
        <f>IF($A361="","",(VLOOKUP($A361,ACOUSTIC_PIVOT_TABLE!$B$4:$AO$500,35,FALSE)))</f>
        <v/>
      </c>
      <c r="BO361" s="27" t="str">
        <f>IF($A361="","",(VLOOKUP($A361,ACOUSTIC_PIVOT_TABLE!$B$4:$AO$500,36,FALSE)))</f>
        <v/>
      </c>
      <c r="BP361" s="27" t="str">
        <f>IF($A361="","",(VLOOKUP($A361,ACOUSTIC_PIVOT_TABLE!$B$4:$AO$500,37,FALSE)))</f>
        <v/>
      </c>
      <c r="BQ361" s="27" t="str">
        <f>IF($A361="","",(VLOOKUP($A361,ACOUSTIC_PIVOT_TABLE!$B$4:$AO$500,38,FALSE)))</f>
        <v/>
      </c>
      <c r="BR361" s="27" t="str">
        <f>IF($A361="","",(VLOOKUP($A361,ACOUSTIC_PIVOT_TABLE!$B$4:$AO$500,39,FALSE)))</f>
        <v/>
      </c>
      <c r="BS361" s="27" t="str">
        <f>IF($A361="","",(VLOOKUP($A361,ACOUSTIC_PIVOT_TABLE!$B$4:$AO$500,40,FALSE)))</f>
        <v/>
      </c>
    </row>
    <row r="362" spans="1:71" x14ac:dyDescent="0.25">
      <c r="A362" s="1" t="str">
        <f>IF(ACOUSTIC_PIVOT_TABLE!B364 = 0, "",ACOUSTIC_PIVOT_TABLE!B364)</f>
        <v/>
      </c>
      <c r="B362" s="1" t="str">
        <f>IF($A362="","",(VLOOKUP($A362,ACOUSTICS_COMBINED!$B$3:$AQ$501,21,FALSE)))</f>
        <v/>
      </c>
      <c r="C362" s="1" t="str">
        <f>IF($A362="","",(VLOOKUP($A362,ACOUSTICS_COMBINED!$B$3:$AQ$501,22,FALSE)))</f>
        <v/>
      </c>
      <c r="D362" s="1" t="str">
        <f>IF($A362="","",(VLOOKUP($A362,ACOUSTICS_COMBINED!$B$3:$AQ$501,12,FALSE)))</f>
        <v/>
      </c>
      <c r="E362" s="1" t="str">
        <f>IF($A362="","",(VLOOKUP($A362,ACOUSTICS_COMBINED!$B$3:$AQ$501,13,FALSE)))</f>
        <v/>
      </c>
      <c r="F362" s="1" t="str">
        <f>IF($A362="","",(VLOOKUP($A362,ACOUSTICS_COMBINED!$B$3:$AQ$501,14,FALSE)))</f>
        <v/>
      </c>
      <c r="G362" s="1" t="str">
        <f>IF($A362="","",(VLOOKUP($A362,ACOUSTICS_COMBINED!$B$3:$AQ$501,23,FALSE)))</f>
        <v/>
      </c>
      <c r="H362" s="1" t="str">
        <f>IF($A362="","",(VLOOKUP($A362,ACOUSTICS_COMBINED!$B$3:$AQ$501,24,FALSE)))</f>
        <v/>
      </c>
      <c r="I362" s="1" t="str">
        <f>IF($A362="","",(VLOOKUP($A362,ACOUSTICS_COMBINED!$B$3:$AQ$501,15,FALSE)))</f>
        <v/>
      </c>
      <c r="J362" s="1" t="str">
        <f>IF($A362="","",(VLOOKUP($A362,ACOUSTICS_COMBINED!$B$3:$AQ$501,16,FALSE)))</f>
        <v/>
      </c>
      <c r="K362" s="1" t="str">
        <f>IF($A362="","",(VLOOKUP($A362,ACOUSTICS_COMBINED!$B$3:$AQ$501,17,FALSE)))</f>
        <v/>
      </c>
      <c r="L362" s="1" t="str">
        <f>IF($A362="","",(VLOOKUP($A362,ACOUSTICS_COMBINED!$B$3:$AQ$501,18,FALSE)))</f>
        <v/>
      </c>
      <c r="M362" s="1" t="str">
        <f>IF($A362="","",(VLOOKUP($A362,ACOUSTICS_COMBINED!$B$3:$AQ$501,25,FALSE)))</f>
        <v/>
      </c>
      <c r="N362" s="16" t="str">
        <f>IF($A362="","",(VLOOKUP($A362,ACOUSTICS_COMBINED!$B$3:$AQ$501,19,FALSE)))</f>
        <v/>
      </c>
      <c r="O362" s="16" t="str">
        <f>IF($A362="","",(VLOOKUP($A362,ACOUSTICS_COMBINED!$B$3:$AQ$501,20,FALSE)))</f>
        <v/>
      </c>
      <c r="P362" s="1" t="str">
        <f>IF($A362="","",(VLOOKUP($A362,ACOUSTICS_COMBINED!$B$3:$AQ$501,26,FALSE)))</f>
        <v/>
      </c>
      <c r="Q362" s="1" t="str">
        <f>IF($A362="","",(VLOOKUP($A362,ACOUSTICS_COMBINED!$B$3:$AQ$501,27,FALSE)))</f>
        <v/>
      </c>
      <c r="R362" s="1" t="str">
        <f>IF($A362="","",(VLOOKUP($A362,ACOUSTICS_COMBINED!$B$3:$AQ$501,28,FALSE)))</f>
        <v/>
      </c>
      <c r="S362" s="1" t="str">
        <f>IF($A362="","",(VLOOKUP($A362,ACOUSTICS_COMBINED!$B$3:$AQ$501,29,FALSE)))</f>
        <v/>
      </c>
      <c r="T362" s="1" t="str">
        <f>IF($A362="","",(VLOOKUP($A362,ACOUSTICS_COMBINED!$B$3:$AQ$501,30,FALSE)))</f>
        <v/>
      </c>
      <c r="U362" s="1" t="str">
        <f>IF($A362="","",(VLOOKUP($A362,ACOUSTICS_COMBINED!$B$3:$AQ$501,31,FALSE)))</f>
        <v/>
      </c>
      <c r="V362" s="1" t="str">
        <f>IF($A362="","",(VLOOKUP($A362,ACOUSTICS_COMBINED!$B$3:$AQ$501,32,FALSE)))</f>
        <v/>
      </c>
      <c r="W362" s="1" t="str">
        <f>IF($A362="","",(VLOOKUP($A362,ACOUSTICS_COMBINED!$B$3:$AQ$501,33,FALSE)))</f>
        <v/>
      </c>
      <c r="X362" s="1" t="str">
        <f>IF($A362="","",(VLOOKUP($A362,ACOUSTICS_COMBINED!$B$3:$AQ$501,34,FALSE)))</f>
        <v/>
      </c>
      <c r="Y362" s="1" t="str">
        <f>IF($A362="","",(VLOOKUP($A362,ACOUSTICS_COMBINED!$B$3:$AQ$501,35,FALSE)))</f>
        <v/>
      </c>
      <c r="Z362" s="1" t="str">
        <f>IF($A362="","",(VLOOKUP($A362,ACOUSTICS_COMBINED!$B$3:$AQ$501,36,FALSE)))</f>
        <v/>
      </c>
      <c r="AA362" s="1" t="str">
        <f>IF($A362="","",(VLOOKUP($A362,ACOUSTICS_COMBINED!$B$3:$AQ$501,37,FALSE)))</f>
        <v/>
      </c>
      <c r="AB362" s="1" t="str">
        <f>IF($A362="","",(VLOOKUP($A362,ACOUSTICS_COMBINED!$B$3:$AQ$501,38,FALSE)))</f>
        <v/>
      </c>
      <c r="AC362" s="1" t="str">
        <f>IF($A362="","",(VLOOKUP($A362,ACOUSTICS_COMBINED!$B$3:$AQ$501,39,FALSE)))</f>
        <v/>
      </c>
      <c r="AD362" s="1" t="str">
        <f>IF($A362="","",(VLOOKUP($A362,ACOUSTICS_COMBINED!$B$3:$AQ$501,40,FALSE)))</f>
        <v/>
      </c>
      <c r="AE362" s="1" t="str">
        <f>IF($A362="","",(VLOOKUP($A362,ACOUSTICS_COMBINED!$B$3:$AQ$501,41,FALSE)))</f>
        <v/>
      </c>
      <c r="AF362" s="1" t="str">
        <f>IF($A362="","",(VLOOKUP($A362,ACOUSTICS_COMBINED!$B$3:$AQ$501,42,FALSE)))</f>
        <v/>
      </c>
      <c r="AG362" s="27" t="str">
        <f>IF($A362="","",(VLOOKUP($A362,ACOUSTIC_PIVOT_TABLE!$B$4:$AO$500,2,FALSE)))</f>
        <v/>
      </c>
      <c r="AH362" s="27" t="str">
        <f>IF($A362="","",(VLOOKUP($A362,ACOUSTIC_PIVOT_TABLE!$B$4:$AO$500,3,FALSE)))</f>
        <v/>
      </c>
      <c r="AI362" s="27" t="str">
        <f>IF($A362="","",(VLOOKUP($A362,ACOUSTIC_PIVOT_TABLE!$B$4:$AO$500,4,FALSE)))</f>
        <v/>
      </c>
      <c r="AJ362" s="27" t="str">
        <f>IF($A362="","",(VLOOKUP($A362,ACOUSTIC_PIVOT_TABLE!$B$4:$AO$500,5,FALSE)))</f>
        <v/>
      </c>
      <c r="AK362" s="27" t="str">
        <f>IF($A362="","",(VLOOKUP($A362,ACOUSTIC_PIVOT_TABLE!$B$4:$AO$500,6,FALSE)))</f>
        <v/>
      </c>
      <c r="AL362" s="27" t="str">
        <f>IF($A362="","",(VLOOKUP($A362,ACOUSTIC_PIVOT_TABLE!$B$4:$AO$500,7,FALSE)))</f>
        <v/>
      </c>
      <c r="AM362" s="27" t="str">
        <f>IF($A362="","",(VLOOKUP($A362,ACOUSTIC_PIVOT_TABLE!$B$4:$AO$500,8,FALSE)))</f>
        <v/>
      </c>
      <c r="AN362" s="27" t="str">
        <f>IF($A362="","",(VLOOKUP($A362,ACOUSTIC_PIVOT_TABLE!$B$4:$AO$500,9,FALSE)))</f>
        <v/>
      </c>
      <c r="AO362" s="27" t="str">
        <f>IF($A362="","",(VLOOKUP($A362,ACOUSTIC_PIVOT_TABLE!$B$4:$AO$500,10,FALSE)))</f>
        <v/>
      </c>
      <c r="AP362" s="27" t="str">
        <f>IF($A362="","",(VLOOKUP($A362,ACOUSTIC_PIVOT_TABLE!$B$4:$AO$500,11,FALSE)))</f>
        <v/>
      </c>
      <c r="AQ362" s="27" t="str">
        <f>IF($A362="","",(VLOOKUP($A362,ACOUSTIC_PIVOT_TABLE!$B$4:$AO$500,12,FALSE)))</f>
        <v/>
      </c>
      <c r="AR362" s="27" t="str">
        <f>IF($A362="","",(VLOOKUP($A362,ACOUSTIC_PIVOT_TABLE!$B$4:$AO$500,13,FALSE)))</f>
        <v/>
      </c>
      <c r="AS362" s="27" t="str">
        <f>IF($A362="","",(VLOOKUP($A362,ACOUSTIC_PIVOT_TABLE!$B$4:$AO$500,14,FALSE)))</f>
        <v/>
      </c>
      <c r="AT362" s="27" t="str">
        <f>IF($A362="","",(VLOOKUP($A362,ACOUSTIC_PIVOT_TABLE!$B$4:$AO$500,15,FALSE)))</f>
        <v/>
      </c>
      <c r="AU362" s="27" t="str">
        <f>IF($A362="","",(VLOOKUP($A362,ACOUSTIC_PIVOT_TABLE!$B$4:$AO$500,16,FALSE)))</f>
        <v/>
      </c>
      <c r="AV362" s="27" t="str">
        <f>IF($A362="","",(VLOOKUP($A362,ACOUSTIC_PIVOT_TABLE!$B$4:$AO$500,17,FALSE)))</f>
        <v/>
      </c>
      <c r="AW362" s="27" t="str">
        <f>IF($A362="","",(VLOOKUP($A362,ACOUSTIC_PIVOT_TABLE!$B$4:$AO$500,18,FALSE)))</f>
        <v/>
      </c>
      <c r="AX362" s="27" t="str">
        <f>IF($A362="","",(VLOOKUP($A362,ACOUSTIC_PIVOT_TABLE!$B$4:$AO$500,19,FALSE)))</f>
        <v/>
      </c>
      <c r="AY362" s="27" t="str">
        <f>IF($A362="","",(VLOOKUP($A362,ACOUSTIC_PIVOT_TABLE!$B$4:$AO$500,20,FALSE)))</f>
        <v/>
      </c>
      <c r="AZ362" s="27" t="str">
        <f>IF($A362="","",(VLOOKUP($A362,ACOUSTIC_PIVOT_TABLE!$B$4:$AO$500,21,FALSE)))</f>
        <v/>
      </c>
      <c r="BA362" s="27" t="str">
        <f>IF($A362="","",(VLOOKUP($A362,ACOUSTIC_PIVOT_TABLE!$B$4:$AO$500,22,FALSE)))</f>
        <v/>
      </c>
      <c r="BB362" s="27" t="str">
        <f>IF($A362="","",(VLOOKUP($A362,ACOUSTIC_PIVOT_TABLE!$B$4:$AO$500,23,FALSE)))</f>
        <v/>
      </c>
      <c r="BC362" s="27" t="str">
        <f>IF($A362="","",(VLOOKUP($A362,ACOUSTIC_PIVOT_TABLE!$B$4:$AO$500,24,FALSE)))</f>
        <v/>
      </c>
      <c r="BD362" s="27" t="str">
        <f>IF($A362="","",(VLOOKUP($A362,ACOUSTIC_PIVOT_TABLE!$B$4:$AO$500,25,FALSE)))</f>
        <v/>
      </c>
      <c r="BE362" s="27" t="str">
        <f>IF($A362="","",(VLOOKUP($A362,ACOUSTIC_PIVOT_TABLE!$B$4:$AO$500,26,FALSE)))</f>
        <v/>
      </c>
      <c r="BF362" s="27" t="str">
        <f>IF($A362="","",(VLOOKUP($A362,ACOUSTIC_PIVOT_TABLE!$B$4:$AO$500,27,FALSE)))</f>
        <v/>
      </c>
      <c r="BG362" s="27" t="str">
        <f>IF($A362="","",(VLOOKUP($A362,ACOUSTIC_PIVOT_TABLE!$B$4:$AO$500,28,FALSE)))</f>
        <v/>
      </c>
      <c r="BH362" s="27" t="str">
        <f>IF($A362="","",(VLOOKUP($A362,ACOUSTIC_PIVOT_TABLE!$B$4:$AO$500,29,FALSE)))</f>
        <v/>
      </c>
      <c r="BI362" s="27" t="str">
        <f>IF($A362="","",(VLOOKUP($A362,ACOUSTIC_PIVOT_TABLE!$B$4:$AO$500,30,FALSE)))</f>
        <v/>
      </c>
      <c r="BJ362" s="27" t="str">
        <f>IF($A362="","",(VLOOKUP($A362,ACOUSTIC_PIVOT_TABLE!$B$4:$AO$500,31,FALSE)))</f>
        <v/>
      </c>
      <c r="BK362" s="27" t="str">
        <f>IF($A362="","",(VLOOKUP($A362,ACOUSTIC_PIVOT_TABLE!$B$4:$AO$500,32,FALSE)))</f>
        <v/>
      </c>
      <c r="BL362" s="27" t="str">
        <f>IF($A362="","",(VLOOKUP($A362,ACOUSTIC_PIVOT_TABLE!$B$4:$AO$500,33,FALSE)))</f>
        <v/>
      </c>
      <c r="BM362" s="27" t="str">
        <f>IF($A362="","",(VLOOKUP($A362,ACOUSTIC_PIVOT_TABLE!$B$4:$AO$500,34,FALSE)))</f>
        <v/>
      </c>
      <c r="BN362" s="27" t="str">
        <f>IF($A362="","",(VLOOKUP($A362,ACOUSTIC_PIVOT_TABLE!$B$4:$AO$500,35,FALSE)))</f>
        <v/>
      </c>
      <c r="BO362" s="27" t="str">
        <f>IF($A362="","",(VLOOKUP($A362,ACOUSTIC_PIVOT_TABLE!$B$4:$AO$500,36,FALSE)))</f>
        <v/>
      </c>
      <c r="BP362" s="27" t="str">
        <f>IF($A362="","",(VLOOKUP($A362,ACOUSTIC_PIVOT_TABLE!$B$4:$AO$500,37,FALSE)))</f>
        <v/>
      </c>
      <c r="BQ362" s="27" t="str">
        <f>IF($A362="","",(VLOOKUP($A362,ACOUSTIC_PIVOT_TABLE!$B$4:$AO$500,38,FALSE)))</f>
        <v/>
      </c>
      <c r="BR362" s="27" t="str">
        <f>IF($A362="","",(VLOOKUP($A362,ACOUSTIC_PIVOT_TABLE!$B$4:$AO$500,39,FALSE)))</f>
        <v/>
      </c>
      <c r="BS362" s="27" t="str">
        <f>IF($A362="","",(VLOOKUP($A362,ACOUSTIC_PIVOT_TABLE!$B$4:$AO$500,40,FALSE)))</f>
        <v/>
      </c>
    </row>
    <row r="363" spans="1:71" x14ac:dyDescent="0.25">
      <c r="A363" s="1" t="str">
        <f>IF(ACOUSTIC_PIVOT_TABLE!B365 = 0, "",ACOUSTIC_PIVOT_TABLE!B365)</f>
        <v/>
      </c>
      <c r="B363" s="1" t="str">
        <f>IF($A363="","",(VLOOKUP($A363,ACOUSTICS_COMBINED!$B$3:$AQ$501,21,FALSE)))</f>
        <v/>
      </c>
      <c r="C363" s="1" t="str">
        <f>IF($A363="","",(VLOOKUP($A363,ACOUSTICS_COMBINED!$B$3:$AQ$501,22,FALSE)))</f>
        <v/>
      </c>
      <c r="D363" s="1" t="str">
        <f>IF($A363="","",(VLOOKUP($A363,ACOUSTICS_COMBINED!$B$3:$AQ$501,12,FALSE)))</f>
        <v/>
      </c>
      <c r="E363" s="1" t="str">
        <f>IF($A363="","",(VLOOKUP($A363,ACOUSTICS_COMBINED!$B$3:$AQ$501,13,FALSE)))</f>
        <v/>
      </c>
      <c r="F363" s="1" t="str">
        <f>IF($A363="","",(VLOOKUP($A363,ACOUSTICS_COMBINED!$B$3:$AQ$501,14,FALSE)))</f>
        <v/>
      </c>
      <c r="G363" s="1" t="str">
        <f>IF($A363="","",(VLOOKUP($A363,ACOUSTICS_COMBINED!$B$3:$AQ$501,23,FALSE)))</f>
        <v/>
      </c>
      <c r="H363" s="1" t="str">
        <f>IF($A363="","",(VLOOKUP($A363,ACOUSTICS_COMBINED!$B$3:$AQ$501,24,FALSE)))</f>
        <v/>
      </c>
      <c r="I363" s="1" t="str">
        <f>IF($A363="","",(VLOOKUP($A363,ACOUSTICS_COMBINED!$B$3:$AQ$501,15,FALSE)))</f>
        <v/>
      </c>
      <c r="J363" s="1" t="str">
        <f>IF($A363="","",(VLOOKUP($A363,ACOUSTICS_COMBINED!$B$3:$AQ$501,16,FALSE)))</f>
        <v/>
      </c>
      <c r="K363" s="1" t="str">
        <f>IF($A363="","",(VLOOKUP($A363,ACOUSTICS_COMBINED!$B$3:$AQ$501,17,FALSE)))</f>
        <v/>
      </c>
      <c r="L363" s="1" t="str">
        <f>IF($A363="","",(VLOOKUP($A363,ACOUSTICS_COMBINED!$B$3:$AQ$501,18,FALSE)))</f>
        <v/>
      </c>
      <c r="M363" s="1" t="str">
        <f>IF($A363="","",(VLOOKUP($A363,ACOUSTICS_COMBINED!$B$3:$AQ$501,25,FALSE)))</f>
        <v/>
      </c>
      <c r="N363" s="16" t="str">
        <f>IF($A363="","",(VLOOKUP($A363,ACOUSTICS_COMBINED!$B$3:$AQ$501,19,FALSE)))</f>
        <v/>
      </c>
      <c r="O363" s="16" t="str">
        <f>IF($A363="","",(VLOOKUP($A363,ACOUSTICS_COMBINED!$B$3:$AQ$501,20,FALSE)))</f>
        <v/>
      </c>
      <c r="P363" s="1" t="str">
        <f>IF($A363="","",(VLOOKUP($A363,ACOUSTICS_COMBINED!$B$3:$AQ$501,26,FALSE)))</f>
        <v/>
      </c>
      <c r="Q363" s="1" t="str">
        <f>IF($A363="","",(VLOOKUP($A363,ACOUSTICS_COMBINED!$B$3:$AQ$501,27,FALSE)))</f>
        <v/>
      </c>
      <c r="R363" s="1" t="str">
        <f>IF($A363="","",(VLOOKUP($A363,ACOUSTICS_COMBINED!$B$3:$AQ$501,28,FALSE)))</f>
        <v/>
      </c>
      <c r="S363" s="1" t="str">
        <f>IF($A363="","",(VLOOKUP($A363,ACOUSTICS_COMBINED!$B$3:$AQ$501,29,FALSE)))</f>
        <v/>
      </c>
      <c r="T363" s="1" t="str">
        <f>IF($A363="","",(VLOOKUP($A363,ACOUSTICS_COMBINED!$B$3:$AQ$501,30,FALSE)))</f>
        <v/>
      </c>
      <c r="U363" s="1" t="str">
        <f>IF($A363="","",(VLOOKUP($A363,ACOUSTICS_COMBINED!$B$3:$AQ$501,31,FALSE)))</f>
        <v/>
      </c>
      <c r="V363" s="1" t="str">
        <f>IF($A363="","",(VLOOKUP($A363,ACOUSTICS_COMBINED!$B$3:$AQ$501,32,FALSE)))</f>
        <v/>
      </c>
      <c r="W363" s="1" t="str">
        <f>IF($A363="","",(VLOOKUP($A363,ACOUSTICS_COMBINED!$B$3:$AQ$501,33,FALSE)))</f>
        <v/>
      </c>
      <c r="X363" s="1" t="str">
        <f>IF($A363="","",(VLOOKUP($A363,ACOUSTICS_COMBINED!$B$3:$AQ$501,34,FALSE)))</f>
        <v/>
      </c>
      <c r="Y363" s="1" t="str">
        <f>IF($A363="","",(VLOOKUP($A363,ACOUSTICS_COMBINED!$B$3:$AQ$501,35,FALSE)))</f>
        <v/>
      </c>
      <c r="Z363" s="1" t="str">
        <f>IF($A363="","",(VLOOKUP($A363,ACOUSTICS_COMBINED!$B$3:$AQ$501,36,FALSE)))</f>
        <v/>
      </c>
      <c r="AA363" s="1" t="str">
        <f>IF($A363="","",(VLOOKUP($A363,ACOUSTICS_COMBINED!$B$3:$AQ$501,37,FALSE)))</f>
        <v/>
      </c>
      <c r="AB363" s="1" t="str">
        <f>IF($A363="","",(VLOOKUP($A363,ACOUSTICS_COMBINED!$B$3:$AQ$501,38,FALSE)))</f>
        <v/>
      </c>
      <c r="AC363" s="1" t="str">
        <f>IF($A363="","",(VLOOKUP($A363,ACOUSTICS_COMBINED!$B$3:$AQ$501,39,FALSE)))</f>
        <v/>
      </c>
      <c r="AD363" s="1" t="str">
        <f>IF($A363="","",(VLOOKUP($A363,ACOUSTICS_COMBINED!$B$3:$AQ$501,40,FALSE)))</f>
        <v/>
      </c>
      <c r="AE363" s="1" t="str">
        <f>IF($A363="","",(VLOOKUP($A363,ACOUSTICS_COMBINED!$B$3:$AQ$501,41,FALSE)))</f>
        <v/>
      </c>
      <c r="AF363" s="1" t="str">
        <f>IF($A363="","",(VLOOKUP($A363,ACOUSTICS_COMBINED!$B$3:$AQ$501,42,FALSE)))</f>
        <v/>
      </c>
      <c r="AG363" s="27" t="str">
        <f>IF($A363="","",(VLOOKUP($A363,ACOUSTIC_PIVOT_TABLE!$B$4:$AO$500,2,FALSE)))</f>
        <v/>
      </c>
      <c r="AH363" s="27" t="str">
        <f>IF($A363="","",(VLOOKUP($A363,ACOUSTIC_PIVOT_TABLE!$B$4:$AO$500,3,FALSE)))</f>
        <v/>
      </c>
      <c r="AI363" s="27" t="str">
        <f>IF($A363="","",(VLOOKUP($A363,ACOUSTIC_PIVOT_TABLE!$B$4:$AO$500,4,FALSE)))</f>
        <v/>
      </c>
      <c r="AJ363" s="27" t="str">
        <f>IF($A363="","",(VLOOKUP($A363,ACOUSTIC_PIVOT_TABLE!$B$4:$AO$500,5,FALSE)))</f>
        <v/>
      </c>
      <c r="AK363" s="27" t="str">
        <f>IF($A363="","",(VLOOKUP($A363,ACOUSTIC_PIVOT_TABLE!$B$4:$AO$500,6,FALSE)))</f>
        <v/>
      </c>
      <c r="AL363" s="27" t="str">
        <f>IF($A363="","",(VLOOKUP($A363,ACOUSTIC_PIVOT_TABLE!$B$4:$AO$500,7,FALSE)))</f>
        <v/>
      </c>
      <c r="AM363" s="27" t="str">
        <f>IF($A363="","",(VLOOKUP($A363,ACOUSTIC_PIVOT_TABLE!$B$4:$AO$500,8,FALSE)))</f>
        <v/>
      </c>
      <c r="AN363" s="27" t="str">
        <f>IF($A363="","",(VLOOKUP($A363,ACOUSTIC_PIVOT_TABLE!$B$4:$AO$500,9,FALSE)))</f>
        <v/>
      </c>
      <c r="AO363" s="27" t="str">
        <f>IF($A363="","",(VLOOKUP($A363,ACOUSTIC_PIVOT_TABLE!$B$4:$AO$500,10,FALSE)))</f>
        <v/>
      </c>
      <c r="AP363" s="27" t="str">
        <f>IF($A363="","",(VLOOKUP($A363,ACOUSTIC_PIVOT_TABLE!$B$4:$AO$500,11,FALSE)))</f>
        <v/>
      </c>
      <c r="AQ363" s="27" t="str">
        <f>IF($A363="","",(VLOOKUP($A363,ACOUSTIC_PIVOT_TABLE!$B$4:$AO$500,12,FALSE)))</f>
        <v/>
      </c>
      <c r="AR363" s="27" t="str">
        <f>IF($A363="","",(VLOOKUP($A363,ACOUSTIC_PIVOT_TABLE!$B$4:$AO$500,13,FALSE)))</f>
        <v/>
      </c>
      <c r="AS363" s="27" t="str">
        <f>IF($A363="","",(VLOOKUP($A363,ACOUSTIC_PIVOT_TABLE!$B$4:$AO$500,14,FALSE)))</f>
        <v/>
      </c>
      <c r="AT363" s="27" t="str">
        <f>IF($A363="","",(VLOOKUP($A363,ACOUSTIC_PIVOT_TABLE!$B$4:$AO$500,15,FALSE)))</f>
        <v/>
      </c>
      <c r="AU363" s="27" t="str">
        <f>IF($A363="","",(VLOOKUP($A363,ACOUSTIC_PIVOT_TABLE!$B$4:$AO$500,16,FALSE)))</f>
        <v/>
      </c>
      <c r="AV363" s="27" t="str">
        <f>IF($A363="","",(VLOOKUP($A363,ACOUSTIC_PIVOT_TABLE!$B$4:$AO$500,17,FALSE)))</f>
        <v/>
      </c>
      <c r="AW363" s="27" t="str">
        <f>IF($A363="","",(VLOOKUP($A363,ACOUSTIC_PIVOT_TABLE!$B$4:$AO$500,18,FALSE)))</f>
        <v/>
      </c>
      <c r="AX363" s="27" t="str">
        <f>IF($A363="","",(VLOOKUP($A363,ACOUSTIC_PIVOT_TABLE!$B$4:$AO$500,19,FALSE)))</f>
        <v/>
      </c>
      <c r="AY363" s="27" t="str">
        <f>IF($A363="","",(VLOOKUP($A363,ACOUSTIC_PIVOT_TABLE!$B$4:$AO$500,20,FALSE)))</f>
        <v/>
      </c>
      <c r="AZ363" s="27" t="str">
        <f>IF($A363="","",(VLOOKUP($A363,ACOUSTIC_PIVOT_TABLE!$B$4:$AO$500,21,FALSE)))</f>
        <v/>
      </c>
      <c r="BA363" s="27" t="str">
        <f>IF($A363="","",(VLOOKUP($A363,ACOUSTIC_PIVOT_TABLE!$B$4:$AO$500,22,FALSE)))</f>
        <v/>
      </c>
      <c r="BB363" s="27" t="str">
        <f>IF($A363="","",(VLOOKUP($A363,ACOUSTIC_PIVOT_TABLE!$B$4:$AO$500,23,FALSE)))</f>
        <v/>
      </c>
      <c r="BC363" s="27" t="str">
        <f>IF($A363="","",(VLOOKUP($A363,ACOUSTIC_PIVOT_TABLE!$B$4:$AO$500,24,FALSE)))</f>
        <v/>
      </c>
      <c r="BD363" s="27" t="str">
        <f>IF($A363="","",(VLOOKUP($A363,ACOUSTIC_PIVOT_TABLE!$B$4:$AO$500,25,FALSE)))</f>
        <v/>
      </c>
      <c r="BE363" s="27" t="str">
        <f>IF($A363="","",(VLOOKUP($A363,ACOUSTIC_PIVOT_TABLE!$B$4:$AO$500,26,FALSE)))</f>
        <v/>
      </c>
      <c r="BF363" s="27" t="str">
        <f>IF($A363="","",(VLOOKUP($A363,ACOUSTIC_PIVOT_TABLE!$B$4:$AO$500,27,FALSE)))</f>
        <v/>
      </c>
      <c r="BG363" s="27" t="str">
        <f>IF($A363="","",(VLOOKUP($A363,ACOUSTIC_PIVOT_TABLE!$B$4:$AO$500,28,FALSE)))</f>
        <v/>
      </c>
      <c r="BH363" s="27" t="str">
        <f>IF($A363="","",(VLOOKUP($A363,ACOUSTIC_PIVOT_TABLE!$B$4:$AO$500,29,FALSE)))</f>
        <v/>
      </c>
      <c r="BI363" s="27" t="str">
        <f>IF($A363="","",(VLOOKUP($A363,ACOUSTIC_PIVOT_TABLE!$B$4:$AO$500,30,FALSE)))</f>
        <v/>
      </c>
      <c r="BJ363" s="27" t="str">
        <f>IF($A363="","",(VLOOKUP($A363,ACOUSTIC_PIVOT_TABLE!$B$4:$AO$500,31,FALSE)))</f>
        <v/>
      </c>
      <c r="BK363" s="27" t="str">
        <f>IF($A363="","",(VLOOKUP($A363,ACOUSTIC_PIVOT_TABLE!$B$4:$AO$500,32,FALSE)))</f>
        <v/>
      </c>
      <c r="BL363" s="27" t="str">
        <f>IF($A363="","",(VLOOKUP($A363,ACOUSTIC_PIVOT_TABLE!$B$4:$AO$500,33,FALSE)))</f>
        <v/>
      </c>
      <c r="BM363" s="27" t="str">
        <f>IF($A363="","",(VLOOKUP($A363,ACOUSTIC_PIVOT_TABLE!$B$4:$AO$500,34,FALSE)))</f>
        <v/>
      </c>
      <c r="BN363" s="27" t="str">
        <f>IF($A363="","",(VLOOKUP($A363,ACOUSTIC_PIVOT_TABLE!$B$4:$AO$500,35,FALSE)))</f>
        <v/>
      </c>
      <c r="BO363" s="27" t="str">
        <f>IF($A363="","",(VLOOKUP($A363,ACOUSTIC_PIVOT_TABLE!$B$4:$AO$500,36,FALSE)))</f>
        <v/>
      </c>
      <c r="BP363" s="27" t="str">
        <f>IF($A363="","",(VLOOKUP($A363,ACOUSTIC_PIVOT_TABLE!$B$4:$AO$500,37,FALSE)))</f>
        <v/>
      </c>
      <c r="BQ363" s="27" t="str">
        <f>IF($A363="","",(VLOOKUP($A363,ACOUSTIC_PIVOT_TABLE!$B$4:$AO$500,38,FALSE)))</f>
        <v/>
      </c>
      <c r="BR363" s="27" t="str">
        <f>IF($A363="","",(VLOOKUP($A363,ACOUSTIC_PIVOT_TABLE!$B$4:$AO$500,39,FALSE)))</f>
        <v/>
      </c>
      <c r="BS363" s="27" t="str">
        <f>IF($A363="","",(VLOOKUP($A363,ACOUSTIC_PIVOT_TABLE!$B$4:$AO$500,40,FALSE)))</f>
        <v/>
      </c>
    </row>
    <row r="364" spans="1:71" x14ac:dyDescent="0.25">
      <c r="A364" s="1" t="str">
        <f>IF(ACOUSTIC_PIVOT_TABLE!B366 = 0, "",ACOUSTIC_PIVOT_TABLE!B366)</f>
        <v/>
      </c>
      <c r="B364" s="1" t="str">
        <f>IF($A364="","",(VLOOKUP($A364,ACOUSTICS_COMBINED!$B$3:$AQ$501,21,FALSE)))</f>
        <v/>
      </c>
      <c r="C364" s="1" t="str">
        <f>IF($A364="","",(VLOOKUP($A364,ACOUSTICS_COMBINED!$B$3:$AQ$501,22,FALSE)))</f>
        <v/>
      </c>
      <c r="D364" s="1" t="str">
        <f>IF($A364="","",(VLOOKUP($A364,ACOUSTICS_COMBINED!$B$3:$AQ$501,12,FALSE)))</f>
        <v/>
      </c>
      <c r="E364" s="1" t="str">
        <f>IF($A364="","",(VLOOKUP($A364,ACOUSTICS_COMBINED!$B$3:$AQ$501,13,FALSE)))</f>
        <v/>
      </c>
      <c r="F364" s="1" t="str">
        <f>IF($A364="","",(VLOOKUP($A364,ACOUSTICS_COMBINED!$B$3:$AQ$501,14,FALSE)))</f>
        <v/>
      </c>
      <c r="G364" s="1" t="str">
        <f>IF($A364="","",(VLOOKUP($A364,ACOUSTICS_COMBINED!$B$3:$AQ$501,23,FALSE)))</f>
        <v/>
      </c>
      <c r="H364" s="1" t="str">
        <f>IF($A364="","",(VLOOKUP($A364,ACOUSTICS_COMBINED!$B$3:$AQ$501,24,FALSE)))</f>
        <v/>
      </c>
      <c r="I364" s="1" t="str">
        <f>IF($A364="","",(VLOOKUP($A364,ACOUSTICS_COMBINED!$B$3:$AQ$501,15,FALSE)))</f>
        <v/>
      </c>
      <c r="J364" s="1" t="str">
        <f>IF($A364="","",(VLOOKUP($A364,ACOUSTICS_COMBINED!$B$3:$AQ$501,16,FALSE)))</f>
        <v/>
      </c>
      <c r="K364" s="1" t="str">
        <f>IF($A364="","",(VLOOKUP($A364,ACOUSTICS_COMBINED!$B$3:$AQ$501,17,FALSE)))</f>
        <v/>
      </c>
      <c r="L364" s="1" t="str">
        <f>IF($A364="","",(VLOOKUP($A364,ACOUSTICS_COMBINED!$B$3:$AQ$501,18,FALSE)))</f>
        <v/>
      </c>
      <c r="M364" s="1" t="str">
        <f>IF($A364="","",(VLOOKUP($A364,ACOUSTICS_COMBINED!$B$3:$AQ$501,25,FALSE)))</f>
        <v/>
      </c>
      <c r="N364" s="16" t="str">
        <f>IF($A364="","",(VLOOKUP($A364,ACOUSTICS_COMBINED!$B$3:$AQ$501,19,FALSE)))</f>
        <v/>
      </c>
      <c r="O364" s="16" t="str">
        <f>IF($A364="","",(VLOOKUP($A364,ACOUSTICS_COMBINED!$B$3:$AQ$501,20,FALSE)))</f>
        <v/>
      </c>
      <c r="P364" s="1" t="str">
        <f>IF($A364="","",(VLOOKUP($A364,ACOUSTICS_COMBINED!$B$3:$AQ$501,26,FALSE)))</f>
        <v/>
      </c>
      <c r="Q364" s="1" t="str">
        <f>IF($A364="","",(VLOOKUP($A364,ACOUSTICS_COMBINED!$B$3:$AQ$501,27,FALSE)))</f>
        <v/>
      </c>
      <c r="R364" s="1" t="str">
        <f>IF($A364="","",(VLOOKUP($A364,ACOUSTICS_COMBINED!$B$3:$AQ$501,28,FALSE)))</f>
        <v/>
      </c>
      <c r="S364" s="1" t="str">
        <f>IF($A364="","",(VLOOKUP($A364,ACOUSTICS_COMBINED!$B$3:$AQ$501,29,FALSE)))</f>
        <v/>
      </c>
      <c r="T364" s="1" t="str">
        <f>IF($A364="","",(VLOOKUP($A364,ACOUSTICS_COMBINED!$B$3:$AQ$501,30,FALSE)))</f>
        <v/>
      </c>
      <c r="U364" s="1" t="str">
        <f>IF($A364="","",(VLOOKUP($A364,ACOUSTICS_COMBINED!$B$3:$AQ$501,31,FALSE)))</f>
        <v/>
      </c>
      <c r="V364" s="1" t="str">
        <f>IF($A364="","",(VLOOKUP($A364,ACOUSTICS_COMBINED!$B$3:$AQ$501,32,FALSE)))</f>
        <v/>
      </c>
      <c r="W364" s="1" t="str">
        <f>IF($A364="","",(VLOOKUP($A364,ACOUSTICS_COMBINED!$B$3:$AQ$501,33,FALSE)))</f>
        <v/>
      </c>
      <c r="X364" s="1" t="str">
        <f>IF($A364="","",(VLOOKUP($A364,ACOUSTICS_COMBINED!$B$3:$AQ$501,34,FALSE)))</f>
        <v/>
      </c>
      <c r="Y364" s="1" t="str">
        <f>IF($A364="","",(VLOOKUP($A364,ACOUSTICS_COMBINED!$B$3:$AQ$501,35,FALSE)))</f>
        <v/>
      </c>
      <c r="Z364" s="1" t="str">
        <f>IF($A364="","",(VLOOKUP($A364,ACOUSTICS_COMBINED!$B$3:$AQ$501,36,FALSE)))</f>
        <v/>
      </c>
      <c r="AA364" s="1" t="str">
        <f>IF($A364="","",(VLOOKUP($A364,ACOUSTICS_COMBINED!$B$3:$AQ$501,37,FALSE)))</f>
        <v/>
      </c>
      <c r="AB364" s="1" t="str">
        <f>IF($A364="","",(VLOOKUP($A364,ACOUSTICS_COMBINED!$B$3:$AQ$501,38,FALSE)))</f>
        <v/>
      </c>
      <c r="AC364" s="1" t="str">
        <f>IF($A364="","",(VLOOKUP($A364,ACOUSTICS_COMBINED!$B$3:$AQ$501,39,FALSE)))</f>
        <v/>
      </c>
      <c r="AD364" s="1" t="str">
        <f>IF($A364="","",(VLOOKUP($A364,ACOUSTICS_COMBINED!$B$3:$AQ$501,40,FALSE)))</f>
        <v/>
      </c>
      <c r="AE364" s="1" t="str">
        <f>IF($A364="","",(VLOOKUP($A364,ACOUSTICS_COMBINED!$B$3:$AQ$501,41,FALSE)))</f>
        <v/>
      </c>
      <c r="AF364" s="1" t="str">
        <f>IF($A364="","",(VLOOKUP($A364,ACOUSTICS_COMBINED!$B$3:$AQ$501,42,FALSE)))</f>
        <v/>
      </c>
      <c r="AG364" s="27" t="str">
        <f>IF($A364="","",(VLOOKUP($A364,ACOUSTIC_PIVOT_TABLE!$B$4:$AO$500,2,FALSE)))</f>
        <v/>
      </c>
      <c r="AH364" s="27" t="str">
        <f>IF($A364="","",(VLOOKUP($A364,ACOUSTIC_PIVOT_TABLE!$B$4:$AO$500,3,FALSE)))</f>
        <v/>
      </c>
      <c r="AI364" s="27" t="str">
        <f>IF($A364="","",(VLOOKUP($A364,ACOUSTIC_PIVOT_TABLE!$B$4:$AO$500,4,FALSE)))</f>
        <v/>
      </c>
      <c r="AJ364" s="27" t="str">
        <f>IF($A364="","",(VLOOKUP($A364,ACOUSTIC_PIVOT_TABLE!$B$4:$AO$500,5,FALSE)))</f>
        <v/>
      </c>
      <c r="AK364" s="27" t="str">
        <f>IF($A364="","",(VLOOKUP($A364,ACOUSTIC_PIVOT_TABLE!$B$4:$AO$500,6,FALSE)))</f>
        <v/>
      </c>
      <c r="AL364" s="27" t="str">
        <f>IF($A364="","",(VLOOKUP($A364,ACOUSTIC_PIVOT_TABLE!$B$4:$AO$500,7,FALSE)))</f>
        <v/>
      </c>
      <c r="AM364" s="27" t="str">
        <f>IF($A364="","",(VLOOKUP($A364,ACOUSTIC_PIVOT_TABLE!$B$4:$AO$500,8,FALSE)))</f>
        <v/>
      </c>
      <c r="AN364" s="27" t="str">
        <f>IF($A364="","",(VLOOKUP($A364,ACOUSTIC_PIVOT_TABLE!$B$4:$AO$500,9,FALSE)))</f>
        <v/>
      </c>
      <c r="AO364" s="27" t="str">
        <f>IF($A364="","",(VLOOKUP($A364,ACOUSTIC_PIVOT_TABLE!$B$4:$AO$500,10,FALSE)))</f>
        <v/>
      </c>
      <c r="AP364" s="27" t="str">
        <f>IF($A364="","",(VLOOKUP($A364,ACOUSTIC_PIVOT_TABLE!$B$4:$AO$500,11,FALSE)))</f>
        <v/>
      </c>
      <c r="AQ364" s="27" t="str">
        <f>IF($A364="","",(VLOOKUP($A364,ACOUSTIC_PIVOT_TABLE!$B$4:$AO$500,12,FALSE)))</f>
        <v/>
      </c>
      <c r="AR364" s="27" t="str">
        <f>IF($A364="","",(VLOOKUP($A364,ACOUSTIC_PIVOT_TABLE!$B$4:$AO$500,13,FALSE)))</f>
        <v/>
      </c>
      <c r="AS364" s="27" t="str">
        <f>IF($A364="","",(VLOOKUP($A364,ACOUSTIC_PIVOT_TABLE!$B$4:$AO$500,14,FALSE)))</f>
        <v/>
      </c>
      <c r="AT364" s="27" t="str">
        <f>IF($A364="","",(VLOOKUP($A364,ACOUSTIC_PIVOT_TABLE!$B$4:$AO$500,15,FALSE)))</f>
        <v/>
      </c>
      <c r="AU364" s="27" t="str">
        <f>IF($A364="","",(VLOOKUP($A364,ACOUSTIC_PIVOT_TABLE!$B$4:$AO$500,16,FALSE)))</f>
        <v/>
      </c>
      <c r="AV364" s="27" t="str">
        <f>IF($A364="","",(VLOOKUP($A364,ACOUSTIC_PIVOT_TABLE!$B$4:$AO$500,17,FALSE)))</f>
        <v/>
      </c>
      <c r="AW364" s="27" t="str">
        <f>IF($A364="","",(VLOOKUP($A364,ACOUSTIC_PIVOT_TABLE!$B$4:$AO$500,18,FALSE)))</f>
        <v/>
      </c>
      <c r="AX364" s="27" t="str">
        <f>IF($A364="","",(VLOOKUP($A364,ACOUSTIC_PIVOT_TABLE!$B$4:$AO$500,19,FALSE)))</f>
        <v/>
      </c>
      <c r="AY364" s="27" t="str">
        <f>IF($A364="","",(VLOOKUP($A364,ACOUSTIC_PIVOT_TABLE!$B$4:$AO$500,20,FALSE)))</f>
        <v/>
      </c>
      <c r="AZ364" s="27" t="str">
        <f>IF($A364="","",(VLOOKUP($A364,ACOUSTIC_PIVOT_TABLE!$B$4:$AO$500,21,FALSE)))</f>
        <v/>
      </c>
      <c r="BA364" s="27" t="str">
        <f>IF($A364="","",(VLOOKUP($A364,ACOUSTIC_PIVOT_TABLE!$B$4:$AO$500,22,FALSE)))</f>
        <v/>
      </c>
      <c r="BB364" s="27" t="str">
        <f>IF($A364="","",(VLOOKUP($A364,ACOUSTIC_PIVOT_TABLE!$B$4:$AO$500,23,FALSE)))</f>
        <v/>
      </c>
      <c r="BC364" s="27" t="str">
        <f>IF($A364="","",(VLOOKUP($A364,ACOUSTIC_PIVOT_TABLE!$B$4:$AO$500,24,FALSE)))</f>
        <v/>
      </c>
      <c r="BD364" s="27" t="str">
        <f>IF($A364="","",(VLOOKUP($A364,ACOUSTIC_PIVOT_TABLE!$B$4:$AO$500,25,FALSE)))</f>
        <v/>
      </c>
      <c r="BE364" s="27" t="str">
        <f>IF($A364="","",(VLOOKUP($A364,ACOUSTIC_PIVOT_TABLE!$B$4:$AO$500,26,FALSE)))</f>
        <v/>
      </c>
      <c r="BF364" s="27" t="str">
        <f>IF($A364="","",(VLOOKUP($A364,ACOUSTIC_PIVOT_TABLE!$B$4:$AO$500,27,FALSE)))</f>
        <v/>
      </c>
      <c r="BG364" s="27" t="str">
        <f>IF($A364="","",(VLOOKUP($A364,ACOUSTIC_PIVOT_TABLE!$B$4:$AO$500,28,FALSE)))</f>
        <v/>
      </c>
      <c r="BH364" s="27" t="str">
        <f>IF($A364="","",(VLOOKUP($A364,ACOUSTIC_PIVOT_TABLE!$B$4:$AO$500,29,FALSE)))</f>
        <v/>
      </c>
      <c r="BI364" s="27" t="str">
        <f>IF($A364="","",(VLOOKUP($A364,ACOUSTIC_PIVOT_TABLE!$B$4:$AO$500,30,FALSE)))</f>
        <v/>
      </c>
      <c r="BJ364" s="27" t="str">
        <f>IF($A364="","",(VLOOKUP($A364,ACOUSTIC_PIVOT_TABLE!$B$4:$AO$500,31,FALSE)))</f>
        <v/>
      </c>
      <c r="BK364" s="27" t="str">
        <f>IF($A364="","",(VLOOKUP($A364,ACOUSTIC_PIVOT_TABLE!$B$4:$AO$500,32,FALSE)))</f>
        <v/>
      </c>
      <c r="BL364" s="27" t="str">
        <f>IF($A364="","",(VLOOKUP($A364,ACOUSTIC_PIVOT_TABLE!$B$4:$AO$500,33,FALSE)))</f>
        <v/>
      </c>
      <c r="BM364" s="27" t="str">
        <f>IF($A364="","",(VLOOKUP($A364,ACOUSTIC_PIVOT_TABLE!$B$4:$AO$500,34,FALSE)))</f>
        <v/>
      </c>
      <c r="BN364" s="27" t="str">
        <f>IF($A364="","",(VLOOKUP($A364,ACOUSTIC_PIVOT_TABLE!$B$4:$AO$500,35,FALSE)))</f>
        <v/>
      </c>
      <c r="BO364" s="27" t="str">
        <f>IF($A364="","",(VLOOKUP($A364,ACOUSTIC_PIVOT_TABLE!$B$4:$AO$500,36,FALSE)))</f>
        <v/>
      </c>
      <c r="BP364" s="27" t="str">
        <f>IF($A364="","",(VLOOKUP($A364,ACOUSTIC_PIVOT_TABLE!$B$4:$AO$500,37,FALSE)))</f>
        <v/>
      </c>
      <c r="BQ364" s="27" t="str">
        <f>IF($A364="","",(VLOOKUP($A364,ACOUSTIC_PIVOT_TABLE!$B$4:$AO$500,38,FALSE)))</f>
        <v/>
      </c>
      <c r="BR364" s="27" t="str">
        <f>IF($A364="","",(VLOOKUP($A364,ACOUSTIC_PIVOT_TABLE!$B$4:$AO$500,39,FALSE)))</f>
        <v/>
      </c>
      <c r="BS364" s="27" t="str">
        <f>IF($A364="","",(VLOOKUP($A364,ACOUSTIC_PIVOT_TABLE!$B$4:$AO$500,40,FALSE)))</f>
        <v/>
      </c>
    </row>
    <row r="365" spans="1:71" x14ac:dyDescent="0.25">
      <c r="A365" s="1" t="str">
        <f>IF(ACOUSTIC_PIVOT_TABLE!B367 = 0, "",ACOUSTIC_PIVOT_TABLE!B367)</f>
        <v/>
      </c>
      <c r="B365" s="1" t="str">
        <f>IF($A365="","",(VLOOKUP($A365,ACOUSTICS_COMBINED!$B$3:$AQ$501,21,FALSE)))</f>
        <v/>
      </c>
      <c r="C365" s="1" t="str">
        <f>IF($A365="","",(VLOOKUP($A365,ACOUSTICS_COMBINED!$B$3:$AQ$501,22,FALSE)))</f>
        <v/>
      </c>
      <c r="D365" s="1" t="str">
        <f>IF($A365="","",(VLOOKUP($A365,ACOUSTICS_COMBINED!$B$3:$AQ$501,12,FALSE)))</f>
        <v/>
      </c>
      <c r="E365" s="1" t="str">
        <f>IF($A365="","",(VLOOKUP($A365,ACOUSTICS_COMBINED!$B$3:$AQ$501,13,FALSE)))</f>
        <v/>
      </c>
      <c r="F365" s="1" t="str">
        <f>IF($A365="","",(VLOOKUP($A365,ACOUSTICS_COMBINED!$B$3:$AQ$501,14,FALSE)))</f>
        <v/>
      </c>
      <c r="G365" s="1" t="str">
        <f>IF($A365="","",(VLOOKUP($A365,ACOUSTICS_COMBINED!$B$3:$AQ$501,23,FALSE)))</f>
        <v/>
      </c>
      <c r="H365" s="1" t="str">
        <f>IF($A365="","",(VLOOKUP($A365,ACOUSTICS_COMBINED!$B$3:$AQ$501,24,FALSE)))</f>
        <v/>
      </c>
      <c r="I365" s="1" t="str">
        <f>IF($A365="","",(VLOOKUP($A365,ACOUSTICS_COMBINED!$B$3:$AQ$501,15,FALSE)))</f>
        <v/>
      </c>
      <c r="J365" s="1" t="str">
        <f>IF($A365="","",(VLOOKUP($A365,ACOUSTICS_COMBINED!$B$3:$AQ$501,16,FALSE)))</f>
        <v/>
      </c>
      <c r="K365" s="1" t="str">
        <f>IF($A365="","",(VLOOKUP($A365,ACOUSTICS_COMBINED!$B$3:$AQ$501,17,FALSE)))</f>
        <v/>
      </c>
      <c r="L365" s="1" t="str">
        <f>IF($A365="","",(VLOOKUP($A365,ACOUSTICS_COMBINED!$B$3:$AQ$501,18,FALSE)))</f>
        <v/>
      </c>
      <c r="M365" s="1" t="str">
        <f>IF($A365="","",(VLOOKUP($A365,ACOUSTICS_COMBINED!$B$3:$AQ$501,25,FALSE)))</f>
        <v/>
      </c>
      <c r="N365" s="16" t="str">
        <f>IF($A365="","",(VLOOKUP($A365,ACOUSTICS_COMBINED!$B$3:$AQ$501,19,FALSE)))</f>
        <v/>
      </c>
      <c r="O365" s="16" t="str">
        <f>IF($A365="","",(VLOOKUP($A365,ACOUSTICS_COMBINED!$B$3:$AQ$501,20,FALSE)))</f>
        <v/>
      </c>
      <c r="P365" s="1" t="str">
        <f>IF($A365="","",(VLOOKUP($A365,ACOUSTICS_COMBINED!$B$3:$AQ$501,26,FALSE)))</f>
        <v/>
      </c>
      <c r="Q365" s="1" t="str">
        <f>IF($A365="","",(VLOOKUP($A365,ACOUSTICS_COMBINED!$B$3:$AQ$501,27,FALSE)))</f>
        <v/>
      </c>
      <c r="R365" s="1" t="str">
        <f>IF($A365="","",(VLOOKUP($A365,ACOUSTICS_COMBINED!$B$3:$AQ$501,28,FALSE)))</f>
        <v/>
      </c>
      <c r="S365" s="1" t="str">
        <f>IF($A365="","",(VLOOKUP($A365,ACOUSTICS_COMBINED!$B$3:$AQ$501,29,FALSE)))</f>
        <v/>
      </c>
      <c r="T365" s="1" t="str">
        <f>IF($A365="","",(VLOOKUP($A365,ACOUSTICS_COMBINED!$B$3:$AQ$501,30,FALSE)))</f>
        <v/>
      </c>
      <c r="U365" s="1" t="str">
        <f>IF($A365="","",(VLOOKUP($A365,ACOUSTICS_COMBINED!$B$3:$AQ$501,31,FALSE)))</f>
        <v/>
      </c>
      <c r="V365" s="1" t="str">
        <f>IF($A365="","",(VLOOKUP($A365,ACOUSTICS_COMBINED!$B$3:$AQ$501,32,FALSE)))</f>
        <v/>
      </c>
      <c r="W365" s="1" t="str">
        <f>IF($A365="","",(VLOOKUP($A365,ACOUSTICS_COMBINED!$B$3:$AQ$501,33,FALSE)))</f>
        <v/>
      </c>
      <c r="X365" s="1" t="str">
        <f>IF($A365="","",(VLOOKUP($A365,ACOUSTICS_COMBINED!$B$3:$AQ$501,34,FALSE)))</f>
        <v/>
      </c>
      <c r="Y365" s="1" t="str">
        <f>IF($A365="","",(VLOOKUP($A365,ACOUSTICS_COMBINED!$B$3:$AQ$501,35,FALSE)))</f>
        <v/>
      </c>
      <c r="Z365" s="1" t="str">
        <f>IF($A365="","",(VLOOKUP($A365,ACOUSTICS_COMBINED!$B$3:$AQ$501,36,FALSE)))</f>
        <v/>
      </c>
      <c r="AA365" s="1" t="str">
        <f>IF($A365="","",(VLOOKUP($A365,ACOUSTICS_COMBINED!$B$3:$AQ$501,37,FALSE)))</f>
        <v/>
      </c>
      <c r="AB365" s="1" t="str">
        <f>IF($A365="","",(VLOOKUP($A365,ACOUSTICS_COMBINED!$B$3:$AQ$501,38,FALSE)))</f>
        <v/>
      </c>
      <c r="AC365" s="1" t="str">
        <f>IF($A365="","",(VLOOKUP($A365,ACOUSTICS_COMBINED!$B$3:$AQ$501,39,FALSE)))</f>
        <v/>
      </c>
      <c r="AD365" s="1" t="str">
        <f>IF($A365="","",(VLOOKUP($A365,ACOUSTICS_COMBINED!$B$3:$AQ$501,40,FALSE)))</f>
        <v/>
      </c>
      <c r="AE365" s="1" t="str">
        <f>IF($A365="","",(VLOOKUP($A365,ACOUSTICS_COMBINED!$B$3:$AQ$501,41,FALSE)))</f>
        <v/>
      </c>
      <c r="AF365" s="1" t="str">
        <f>IF($A365="","",(VLOOKUP($A365,ACOUSTICS_COMBINED!$B$3:$AQ$501,42,FALSE)))</f>
        <v/>
      </c>
      <c r="AG365" s="27" t="str">
        <f>IF($A365="","",(VLOOKUP($A365,ACOUSTIC_PIVOT_TABLE!$B$4:$AO$500,2,FALSE)))</f>
        <v/>
      </c>
      <c r="AH365" s="27" t="str">
        <f>IF($A365="","",(VLOOKUP($A365,ACOUSTIC_PIVOT_TABLE!$B$4:$AO$500,3,FALSE)))</f>
        <v/>
      </c>
      <c r="AI365" s="27" t="str">
        <f>IF($A365="","",(VLOOKUP($A365,ACOUSTIC_PIVOT_TABLE!$B$4:$AO$500,4,FALSE)))</f>
        <v/>
      </c>
      <c r="AJ365" s="27" t="str">
        <f>IF($A365="","",(VLOOKUP($A365,ACOUSTIC_PIVOT_TABLE!$B$4:$AO$500,5,FALSE)))</f>
        <v/>
      </c>
      <c r="AK365" s="27" t="str">
        <f>IF($A365="","",(VLOOKUP($A365,ACOUSTIC_PIVOT_TABLE!$B$4:$AO$500,6,FALSE)))</f>
        <v/>
      </c>
      <c r="AL365" s="27" t="str">
        <f>IF($A365="","",(VLOOKUP($A365,ACOUSTIC_PIVOT_TABLE!$B$4:$AO$500,7,FALSE)))</f>
        <v/>
      </c>
      <c r="AM365" s="27" t="str">
        <f>IF($A365="","",(VLOOKUP($A365,ACOUSTIC_PIVOT_TABLE!$B$4:$AO$500,8,FALSE)))</f>
        <v/>
      </c>
      <c r="AN365" s="27" t="str">
        <f>IF($A365="","",(VLOOKUP($A365,ACOUSTIC_PIVOT_TABLE!$B$4:$AO$500,9,FALSE)))</f>
        <v/>
      </c>
      <c r="AO365" s="27" t="str">
        <f>IF($A365="","",(VLOOKUP($A365,ACOUSTIC_PIVOT_TABLE!$B$4:$AO$500,10,FALSE)))</f>
        <v/>
      </c>
      <c r="AP365" s="27" t="str">
        <f>IF($A365="","",(VLOOKUP($A365,ACOUSTIC_PIVOT_TABLE!$B$4:$AO$500,11,FALSE)))</f>
        <v/>
      </c>
      <c r="AQ365" s="27" t="str">
        <f>IF($A365="","",(VLOOKUP($A365,ACOUSTIC_PIVOT_TABLE!$B$4:$AO$500,12,FALSE)))</f>
        <v/>
      </c>
      <c r="AR365" s="27" t="str">
        <f>IF($A365="","",(VLOOKUP($A365,ACOUSTIC_PIVOT_TABLE!$B$4:$AO$500,13,FALSE)))</f>
        <v/>
      </c>
      <c r="AS365" s="27" t="str">
        <f>IF($A365="","",(VLOOKUP($A365,ACOUSTIC_PIVOT_TABLE!$B$4:$AO$500,14,FALSE)))</f>
        <v/>
      </c>
      <c r="AT365" s="27" t="str">
        <f>IF($A365="","",(VLOOKUP($A365,ACOUSTIC_PIVOT_TABLE!$B$4:$AO$500,15,FALSE)))</f>
        <v/>
      </c>
      <c r="AU365" s="27" t="str">
        <f>IF($A365="","",(VLOOKUP($A365,ACOUSTIC_PIVOT_TABLE!$B$4:$AO$500,16,FALSE)))</f>
        <v/>
      </c>
      <c r="AV365" s="27" t="str">
        <f>IF($A365="","",(VLOOKUP($A365,ACOUSTIC_PIVOT_TABLE!$B$4:$AO$500,17,FALSE)))</f>
        <v/>
      </c>
      <c r="AW365" s="27" t="str">
        <f>IF($A365="","",(VLOOKUP($A365,ACOUSTIC_PIVOT_TABLE!$B$4:$AO$500,18,FALSE)))</f>
        <v/>
      </c>
      <c r="AX365" s="27" t="str">
        <f>IF($A365="","",(VLOOKUP($A365,ACOUSTIC_PIVOT_TABLE!$B$4:$AO$500,19,FALSE)))</f>
        <v/>
      </c>
      <c r="AY365" s="27" t="str">
        <f>IF($A365="","",(VLOOKUP($A365,ACOUSTIC_PIVOT_TABLE!$B$4:$AO$500,20,FALSE)))</f>
        <v/>
      </c>
      <c r="AZ365" s="27" t="str">
        <f>IF($A365="","",(VLOOKUP($A365,ACOUSTIC_PIVOT_TABLE!$B$4:$AO$500,21,FALSE)))</f>
        <v/>
      </c>
      <c r="BA365" s="27" t="str">
        <f>IF($A365="","",(VLOOKUP($A365,ACOUSTIC_PIVOT_TABLE!$B$4:$AO$500,22,FALSE)))</f>
        <v/>
      </c>
      <c r="BB365" s="27" t="str">
        <f>IF($A365="","",(VLOOKUP($A365,ACOUSTIC_PIVOT_TABLE!$B$4:$AO$500,23,FALSE)))</f>
        <v/>
      </c>
      <c r="BC365" s="27" t="str">
        <f>IF($A365="","",(VLOOKUP($A365,ACOUSTIC_PIVOT_TABLE!$B$4:$AO$500,24,FALSE)))</f>
        <v/>
      </c>
      <c r="BD365" s="27" t="str">
        <f>IF($A365="","",(VLOOKUP($A365,ACOUSTIC_PIVOT_TABLE!$B$4:$AO$500,25,FALSE)))</f>
        <v/>
      </c>
      <c r="BE365" s="27" t="str">
        <f>IF($A365="","",(VLOOKUP($A365,ACOUSTIC_PIVOT_TABLE!$B$4:$AO$500,26,FALSE)))</f>
        <v/>
      </c>
      <c r="BF365" s="27" t="str">
        <f>IF($A365="","",(VLOOKUP($A365,ACOUSTIC_PIVOT_TABLE!$B$4:$AO$500,27,FALSE)))</f>
        <v/>
      </c>
      <c r="BG365" s="27" t="str">
        <f>IF($A365="","",(VLOOKUP($A365,ACOUSTIC_PIVOT_TABLE!$B$4:$AO$500,28,FALSE)))</f>
        <v/>
      </c>
      <c r="BH365" s="27" t="str">
        <f>IF($A365="","",(VLOOKUP($A365,ACOUSTIC_PIVOT_TABLE!$B$4:$AO$500,29,FALSE)))</f>
        <v/>
      </c>
      <c r="BI365" s="27" t="str">
        <f>IF($A365="","",(VLOOKUP($A365,ACOUSTIC_PIVOT_TABLE!$B$4:$AO$500,30,FALSE)))</f>
        <v/>
      </c>
      <c r="BJ365" s="27" t="str">
        <f>IF($A365="","",(VLOOKUP($A365,ACOUSTIC_PIVOT_TABLE!$B$4:$AO$500,31,FALSE)))</f>
        <v/>
      </c>
      <c r="BK365" s="27" t="str">
        <f>IF($A365="","",(VLOOKUP($A365,ACOUSTIC_PIVOT_TABLE!$B$4:$AO$500,32,FALSE)))</f>
        <v/>
      </c>
      <c r="BL365" s="27" t="str">
        <f>IF($A365="","",(VLOOKUP($A365,ACOUSTIC_PIVOT_TABLE!$B$4:$AO$500,33,FALSE)))</f>
        <v/>
      </c>
      <c r="BM365" s="27" t="str">
        <f>IF($A365="","",(VLOOKUP($A365,ACOUSTIC_PIVOT_TABLE!$B$4:$AO$500,34,FALSE)))</f>
        <v/>
      </c>
      <c r="BN365" s="27" t="str">
        <f>IF($A365="","",(VLOOKUP($A365,ACOUSTIC_PIVOT_TABLE!$B$4:$AO$500,35,FALSE)))</f>
        <v/>
      </c>
      <c r="BO365" s="27" t="str">
        <f>IF($A365="","",(VLOOKUP($A365,ACOUSTIC_PIVOT_TABLE!$B$4:$AO$500,36,FALSE)))</f>
        <v/>
      </c>
      <c r="BP365" s="27" t="str">
        <f>IF($A365="","",(VLOOKUP($A365,ACOUSTIC_PIVOT_TABLE!$B$4:$AO$500,37,FALSE)))</f>
        <v/>
      </c>
      <c r="BQ365" s="27" t="str">
        <f>IF($A365="","",(VLOOKUP($A365,ACOUSTIC_PIVOT_TABLE!$B$4:$AO$500,38,FALSE)))</f>
        <v/>
      </c>
      <c r="BR365" s="27" t="str">
        <f>IF($A365="","",(VLOOKUP($A365,ACOUSTIC_PIVOT_TABLE!$B$4:$AO$500,39,FALSE)))</f>
        <v/>
      </c>
      <c r="BS365" s="27" t="str">
        <f>IF($A365="","",(VLOOKUP($A365,ACOUSTIC_PIVOT_TABLE!$B$4:$AO$500,40,FALSE)))</f>
        <v/>
      </c>
    </row>
    <row r="366" spans="1:71" x14ac:dyDescent="0.25">
      <c r="A366" s="1" t="str">
        <f>IF(ACOUSTIC_PIVOT_TABLE!B368 = 0, "",ACOUSTIC_PIVOT_TABLE!B368)</f>
        <v/>
      </c>
      <c r="B366" s="1" t="str">
        <f>IF($A366="","",(VLOOKUP($A366,ACOUSTICS_COMBINED!$B$3:$AQ$501,21,FALSE)))</f>
        <v/>
      </c>
      <c r="C366" s="1" t="str">
        <f>IF($A366="","",(VLOOKUP($A366,ACOUSTICS_COMBINED!$B$3:$AQ$501,22,FALSE)))</f>
        <v/>
      </c>
      <c r="D366" s="1" t="str">
        <f>IF($A366="","",(VLOOKUP($A366,ACOUSTICS_COMBINED!$B$3:$AQ$501,12,FALSE)))</f>
        <v/>
      </c>
      <c r="E366" s="1" t="str">
        <f>IF($A366="","",(VLOOKUP($A366,ACOUSTICS_COMBINED!$B$3:$AQ$501,13,FALSE)))</f>
        <v/>
      </c>
      <c r="F366" s="1" t="str">
        <f>IF($A366="","",(VLOOKUP($A366,ACOUSTICS_COMBINED!$B$3:$AQ$501,14,FALSE)))</f>
        <v/>
      </c>
      <c r="G366" s="1" t="str">
        <f>IF($A366="","",(VLOOKUP($A366,ACOUSTICS_COMBINED!$B$3:$AQ$501,23,FALSE)))</f>
        <v/>
      </c>
      <c r="H366" s="1" t="str">
        <f>IF($A366="","",(VLOOKUP($A366,ACOUSTICS_COMBINED!$B$3:$AQ$501,24,FALSE)))</f>
        <v/>
      </c>
      <c r="I366" s="1" t="str">
        <f>IF($A366="","",(VLOOKUP($A366,ACOUSTICS_COMBINED!$B$3:$AQ$501,15,FALSE)))</f>
        <v/>
      </c>
      <c r="J366" s="1" t="str">
        <f>IF($A366="","",(VLOOKUP($A366,ACOUSTICS_COMBINED!$B$3:$AQ$501,16,FALSE)))</f>
        <v/>
      </c>
      <c r="K366" s="1" t="str">
        <f>IF($A366="","",(VLOOKUP($A366,ACOUSTICS_COMBINED!$B$3:$AQ$501,17,FALSE)))</f>
        <v/>
      </c>
      <c r="L366" s="1" t="str">
        <f>IF($A366="","",(VLOOKUP($A366,ACOUSTICS_COMBINED!$B$3:$AQ$501,18,FALSE)))</f>
        <v/>
      </c>
      <c r="M366" s="1" t="str">
        <f>IF($A366="","",(VLOOKUP($A366,ACOUSTICS_COMBINED!$B$3:$AQ$501,25,FALSE)))</f>
        <v/>
      </c>
      <c r="N366" s="16" t="str">
        <f>IF($A366="","",(VLOOKUP($A366,ACOUSTICS_COMBINED!$B$3:$AQ$501,19,FALSE)))</f>
        <v/>
      </c>
      <c r="O366" s="16" t="str">
        <f>IF($A366="","",(VLOOKUP($A366,ACOUSTICS_COMBINED!$B$3:$AQ$501,20,FALSE)))</f>
        <v/>
      </c>
      <c r="P366" s="1" t="str">
        <f>IF($A366="","",(VLOOKUP($A366,ACOUSTICS_COMBINED!$B$3:$AQ$501,26,FALSE)))</f>
        <v/>
      </c>
      <c r="Q366" s="1" t="str">
        <f>IF($A366="","",(VLOOKUP($A366,ACOUSTICS_COMBINED!$B$3:$AQ$501,27,FALSE)))</f>
        <v/>
      </c>
      <c r="R366" s="1" t="str">
        <f>IF($A366="","",(VLOOKUP($A366,ACOUSTICS_COMBINED!$B$3:$AQ$501,28,FALSE)))</f>
        <v/>
      </c>
      <c r="S366" s="1" t="str">
        <f>IF($A366="","",(VLOOKUP($A366,ACOUSTICS_COMBINED!$B$3:$AQ$501,29,FALSE)))</f>
        <v/>
      </c>
      <c r="T366" s="1" t="str">
        <f>IF($A366="","",(VLOOKUP($A366,ACOUSTICS_COMBINED!$B$3:$AQ$501,30,FALSE)))</f>
        <v/>
      </c>
      <c r="U366" s="1" t="str">
        <f>IF($A366="","",(VLOOKUP($A366,ACOUSTICS_COMBINED!$B$3:$AQ$501,31,FALSE)))</f>
        <v/>
      </c>
      <c r="V366" s="1" t="str">
        <f>IF($A366="","",(VLOOKUP($A366,ACOUSTICS_COMBINED!$B$3:$AQ$501,32,FALSE)))</f>
        <v/>
      </c>
      <c r="W366" s="1" t="str">
        <f>IF($A366="","",(VLOOKUP($A366,ACOUSTICS_COMBINED!$B$3:$AQ$501,33,FALSE)))</f>
        <v/>
      </c>
      <c r="X366" s="1" t="str">
        <f>IF($A366="","",(VLOOKUP($A366,ACOUSTICS_COMBINED!$B$3:$AQ$501,34,FALSE)))</f>
        <v/>
      </c>
      <c r="Y366" s="1" t="str">
        <f>IF($A366="","",(VLOOKUP($A366,ACOUSTICS_COMBINED!$B$3:$AQ$501,35,FALSE)))</f>
        <v/>
      </c>
      <c r="Z366" s="1" t="str">
        <f>IF($A366="","",(VLOOKUP($A366,ACOUSTICS_COMBINED!$B$3:$AQ$501,36,FALSE)))</f>
        <v/>
      </c>
      <c r="AA366" s="1" t="str">
        <f>IF($A366="","",(VLOOKUP($A366,ACOUSTICS_COMBINED!$B$3:$AQ$501,37,FALSE)))</f>
        <v/>
      </c>
      <c r="AB366" s="1" t="str">
        <f>IF($A366="","",(VLOOKUP($A366,ACOUSTICS_COMBINED!$B$3:$AQ$501,38,FALSE)))</f>
        <v/>
      </c>
      <c r="AC366" s="1" t="str">
        <f>IF($A366="","",(VLOOKUP($A366,ACOUSTICS_COMBINED!$B$3:$AQ$501,39,FALSE)))</f>
        <v/>
      </c>
      <c r="AD366" s="1" t="str">
        <f>IF($A366="","",(VLOOKUP($A366,ACOUSTICS_COMBINED!$B$3:$AQ$501,40,FALSE)))</f>
        <v/>
      </c>
      <c r="AE366" s="1" t="str">
        <f>IF($A366="","",(VLOOKUP($A366,ACOUSTICS_COMBINED!$B$3:$AQ$501,41,FALSE)))</f>
        <v/>
      </c>
      <c r="AF366" s="1" t="str">
        <f>IF($A366="","",(VLOOKUP($A366,ACOUSTICS_COMBINED!$B$3:$AQ$501,42,FALSE)))</f>
        <v/>
      </c>
      <c r="AG366" s="27" t="str">
        <f>IF($A366="","",(VLOOKUP($A366,ACOUSTIC_PIVOT_TABLE!$B$4:$AO$500,2,FALSE)))</f>
        <v/>
      </c>
      <c r="AH366" s="27" t="str">
        <f>IF($A366="","",(VLOOKUP($A366,ACOUSTIC_PIVOT_TABLE!$B$4:$AO$500,3,FALSE)))</f>
        <v/>
      </c>
      <c r="AI366" s="27" t="str">
        <f>IF($A366="","",(VLOOKUP($A366,ACOUSTIC_PIVOT_TABLE!$B$4:$AO$500,4,FALSE)))</f>
        <v/>
      </c>
      <c r="AJ366" s="27" t="str">
        <f>IF($A366="","",(VLOOKUP($A366,ACOUSTIC_PIVOT_TABLE!$B$4:$AO$500,5,FALSE)))</f>
        <v/>
      </c>
      <c r="AK366" s="27" t="str">
        <f>IF($A366="","",(VLOOKUP($A366,ACOUSTIC_PIVOT_TABLE!$B$4:$AO$500,6,FALSE)))</f>
        <v/>
      </c>
      <c r="AL366" s="27" t="str">
        <f>IF($A366="","",(VLOOKUP($A366,ACOUSTIC_PIVOT_TABLE!$B$4:$AO$500,7,FALSE)))</f>
        <v/>
      </c>
      <c r="AM366" s="27" t="str">
        <f>IF($A366="","",(VLOOKUP($A366,ACOUSTIC_PIVOT_TABLE!$B$4:$AO$500,8,FALSE)))</f>
        <v/>
      </c>
      <c r="AN366" s="27" t="str">
        <f>IF($A366="","",(VLOOKUP($A366,ACOUSTIC_PIVOT_TABLE!$B$4:$AO$500,9,FALSE)))</f>
        <v/>
      </c>
      <c r="AO366" s="27" t="str">
        <f>IF($A366="","",(VLOOKUP($A366,ACOUSTIC_PIVOT_TABLE!$B$4:$AO$500,10,FALSE)))</f>
        <v/>
      </c>
      <c r="AP366" s="27" t="str">
        <f>IF($A366="","",(VLOOKUP($A366,ACOUSTIC_PIVOT_TABLE!$B$4:$AO$500,11,FALSE)))</f>
        <v/>
      </c>
      <c r="AQ366" s="27" t="str">
        <f>IF($A366="","",(VLOOKUP($A366,ACOUSTIC_PIVOT_TABLE!$B$4:$AO$500,12,FALSE)))</f>
        <v/>
      </c>
      <c r="AR366" s="27" t="str">
        <f>IF($A366="","",(VLOOKUP($A366,ACOUSTIC_PIVOT_TABLE!$B$4:$AO$500,13,FALSE)))</f>
        <v/>
      </c>
      <c r="AS366" s="27" t="str">
        <f>IF($A366="","",(VLOOKUP($A366,ACOUSTIC_PIVOT_TABLE!$B$4:$AO$500,14,FALSE)))</f>
        <v/>
      </c>
      <c r="AT366" s="27" t="str">
        <f>IF($A366="","",(VLOOKUP($A366,ACOUSTIC_PIVOT_TABLE!$B$4:$AO$500,15,FALSE)))</f>
        <v/>
      </c>
      <c r="AU366" s="27" t="str">
        <f>IF($A366="","",(VLOOKUP($A366,ACOUSTIC_PIVOT_TABLE!$B$4:$AO$500,16,FALSE)))</f>
        <v/>
      </c>
      <c r="AV366" s="27" t="str">
        <f>IF($A366="","",(VLOOKUP($A366,ACOUSTIC_PIVOT_TABLE!$B$4:$AO$500,17,FALSE)))</f>
        <v/>
      </c>
      <c r="AW366" s="27" t="str">
        <f>IF($A366="","",(VLOOKUP($A366,ACOUSTIC_PIVOT_TABLE!$B$4:$AO$500,18,FALSE)))</f>
        <v/>
      </c>
      <c r="AX366" s="27" t="str">
        <f>IF($A366="","",(VLOOKUP($A366,ACOUSTIC_PIVOT_TABLE!$B$4:$AO$500,19,FALSE)))</f>
        <v/>
      </c>
      <c r="AY366" s="27" t="str">
        <f>IF($A366="","",(VLOOKUP($A366,ACOUSTIC_PIVOT_TABLE!$B$4:$AO$500,20,FALSE)))</f>
        <v/>
      </c>
      <c r="AZ366" s="27" t="str">
        <f>IF($A366="","",(VLOOKUP($A366,ACOUSTIC_PIVOT_TABLE!$B$4:$AO$500,21,FALSE)))</f>
        <v/>
      </c>
      <c r="BA366" s="27" t="str">
        <f>IF($A366="","",(VLOOKUP($A366,ACOUSTIC_PIVOT_TABLE!$B$4:$AO$500,22,FALSE)))</f>
        <v/>
      </c>
      <c r="BB366" s="27" t="str">
        <f>IF($A366="","",(VLOOKUP($A366,ACOUSTIC_PIVOT_TABLE!$B$4:$AO$500,23,FALSE)))</f>
        <v/>
      </c>
      <c r="BC366" s="27" t="str">
        <f>IF($A366="","",(VLOOKUP($A366,ACOUSTIC_PIVOT_TABLE!$B$4:$AO$500,24,FALSE)))</f>
        <v/>
      </c>
      <c r="BD366" s="27" t="str">
        <f>IF($A366="","",(VLOOKUP($A366,ACOUSTIC_PIVOT_TABLE!$B$4:$AO$500,25,FALSE)))</f>
        <v/>
      </c>
      <c r="BE366" s="27" t="str">
        <f>IF($A366="","",(VLOOKUP($A366,ACOUSTIC_PIVOT_TABLE!$B$4:$AO$500,26,FALSE)))</f>
        <v/>
      </c>
      <c r="BF366" s="27" t="str">
        <f>IF($A366="","",(VLOOKUP($A366,ACOUSTIC_PIVOT_TABLE!$B$4:$AO$500,27,FALSE)))</f>
        <v/>
      </c>
      <c r="BG366" s="27" t="str">
        <f>IF($A366="","",(VLOOKUP($A366,ACOUSTIC_PIVOT_TABLE!$B$4:$AO$500,28,FALSE)))</f>
        <v/>
      </c>
      <c r="BH366" s="27" t="str">
        <f>IF($A366="","",(VLOOKUP($A366,ACOUSTIC_PIVOT_TABLE!$B$4:$AO$500,29,FALSE)))</f>
        <v/>
      </c>
      <c r="BI366" s="27" t="str">
        <f>IF($A366="","",(VLOOKUP($A366,ACOUSTIC_PIVOT_TABLE!$B$4:$AO$500,30,FALSE)))</f>
        <v/>
      </c>
      <c r="BJ366" s="27" t="str">
        <f>IF($A366="","",(VLOOKUP($A366,ACOUSTIC_PIVOT_TABLE!$B$4:$AO$500,31,FALSE)))</f>
        <v/>
      </c>
      <c r="BK366" s="27" t="str">
        <f>IF($A366="","",(VLOOKUP($A366,ACOUSTIC_PIVOT_TABLE!$B$4:$AO$500,32,FALSE)))</f>
        <v/>
      </c>
      <c r="BL366" s="27" t="str">
        <f>IF($A366="","",(VLOOKUP($A366,ACOUSTIC_PIVOT_TABLE!$B$4:$AO$500,33,FALSE)))</f>
        <v/>
      </c>
      <c r="BM366" s="27" t="str">
        <f>IF($A366="","",(VLOOKUP($A366,ACOUSTIC_PIVOT_TABLE!$B$4:$AO$500,34,FALSE)))</f>
        <v/>
      </c>
      <c r="BN366" s="27" t="str">
        <f>IF($A366="","",(VLOOKUP($A366,ACOUSTIC_PIVOT_TABLE!$B$4:$AO$500,35,FALSE)))</f>
        <v/>
      </c>
      <c r="BO366" s="27" t="str">
        <f>IF($A366="","",(VLOOKUP($A366,ACOUSTIC_PIVOT_TABLE!$B$4:$AO$500,36,FALSE)))</f>
        <v/>
      </c>
      <c r="BP366" s="27" t="str">
        <f>IF($A366="","",(VLOOKUP($A366,ACOUSTIC_PIVOT_TABLE!$B$4:$AO$500,37,FALSE)))</f>
        <v/>
      </c>
      <c r="BQ366" s="27" t="str">
        <f>IF($A366="","",(VLOOKUP($A366,ACOUSTIC_PIVOT_TABLE!$B$4:$AO$500,38,FALSE)))</f>
        <v/>
      </c>
      <c r="BR366" s="27" t="str">
        <f>IF($A366="","",(VLOOKUP($A366,ACOUSTIC_PIVOT_TABLE!$B$4:$AO$500,39,FALSE)))</f>
        <v/>
      </c>
      <c r="BS366" s="27" t="str">
        <f>IF($A366="","",(VLOOKUP($A366,ACOUSTIC_PIVOT_TABLE!$B$4:$AO$500,40,FALSE)))</f>
        <v/>
      </c>
    </row>
    <row r="367" spans="1:71" x14ac:dyDescent="0.25">
      <c r="A367" s="1" t="str">
        <f>IF(ACOUSTIC_PIVOT_TABLE!B369 = 0, "",ACOUSTIC_PIVOT_TABLE!B369)</f>
        <v/>
      </c>
      <c r="B367" s="1" t="str">
        <f>IF($A367="","",(VLOOKUP($A367,ACOUSTICS_COMBINED!$B$3:$AQ$501,21,FALSE)))</f>
        <v/>
      </c>
      <c r="C367" s="1" t="str">
        <f>IF($A367="","",(VLOOKUP($A367,ACOUSTICS_COMBINED!$B$3:$AQ$501,22,FALSE)))</f>
        <v/>
      </c>
      <c r="D367" s="1" t="str">
        <f>IF($A367="","",(VLOOKUP($A367,ACOUSTICS_COMBINED!$B$3:$AQ$501,12,FALSE)))</f>
        <v/>
      </c>
      <c r="E367" s="1" t="str">
        <f>IF($A367="","",(VLOOKUP($A367,ACOUSTICS_COMBINED!$B$3:$AQ$501,13,FALSE)))</f>
        <v/>
      </c>
      <c r="F367" s="1" t="str">
        <f>IF($A367="","",(VLOOKUP($A367,ACOUSTICS_COMBINED!$B$3:$AQ$501,14,FALSE)))</f>
        <v/>
      </c>
      <c r="G367" s="1" t="str">
        <f>IF($A367="","",(VLOOKUP($A367,ACOUSTICS_COMBINED!$B$3:$AQ$501,23,FALSE)))</f>
        <v/>
      </c>
      <c r="H367" s="1" t="str">
        <f>IF($A367="","",(VLOOKUP($A367,ACOUSTICS_COMBINED!$B$3:$AQ$501,24,FALSE)))</f>
        <v/>
      </c>
      <c r="I367" s="1" t="str">
        <f>IF($A367="","",(VLOOKUP($A367,ACOUSTICS_COMBINED!$B$3:$AQ$501,15,FALSE)))</f>
        <v/>
      </c>
      <c r="J367" s="1" t="str">
        <f>IF($A367="","",(VLOOKUP($A367,ACOUSTICS_COMBINED!$B$3:$AQ$501,16,FALSE)))</f>
        <v/>
      </c>
      <c r="K367" s="1" t="str">
        <f>IF($A367="","",(VLOOKUP($A367,ACOUSTICS_COMBINED!$B$3:$AQ$501,17,FALSE)))</f>
        <v/>
      </c>
      <c r="L367" s="1" t="str">
        <f>IF($A367="","",(VLOOKUP($A367,ACOUSTICS_COMBINED!$B$3:$AQ$501,18,FALSE)))</f>
        <v/>
      </c>
      <c r="M367" s="1" t="str">
        <f>IF($A367="","",(VLOOKUP($A367,ACOUSTICS_COMBINED!$B$3:$AQ$501,25,FALSE)))</f>
        <v/>
      </c>
      <c r="N367" s="16" t="str">
        <f>IF($A367="","",(VLOOKUP($A367,ACOUSTICS_COMBINED!$B$3:$AQ$501,19,FALSE)))</f>
        <v/>
      </c>
      <c r="O367" s="16" t="str">
        <f>IF($A367="","",(VLOOKUP($A367,ACOUSTICS_COMBINED!$B$3:$AQ$501,20,FALSE)))</f>
        <v/>
      </c>
      <c r="P367" s="1" t="str">
        <f>IF($A367="","",(VLOOKUP($A367,ACOUSTICS_COMBINED!$B$3:$AQ$501,26,FALSE)))</f>
        <v/>
      </c>
      <c r="Q367" s="1" t="str">
        <f>IF($A367="","",(VLOOKUP($A367,ACOUSTICS_COMBINED!$B$3:$AQ$501,27,FALSE)))</f>
        <v/>
      </c>
      <c r="R367" s="1" t="str">
        <f>IF($A367="","",(VLOOKUP($A367,ACOUSTICS_COMBINED!$B$3:$AQ$501,28,FALSE)))</f>
        <v/>
      </c>
      <c r="S367" s="1" t="str">
        <f>IF($A367="","",(VLOOKUP($A367,ACOUSTICS_COMBINED!$B$3:$AQ$501,29,FALSE)))</f>
        <v/>
      </c>
      <c r="T367" s="1" t="str">
        <f>IF($A367="","",(VLOOKUP($A367,ACOUSTICS_COMBINED!$B$3:$AQ$501,30,FALSE)))</f>
        <v/>
      </c>
      <c r="U367" s="1" t="str">
        <f>IF($A367="","",(VLOOKUP($A367,ACOUSTICS_COMBINED!$B$3:$AQ$501,31,FALSE)))</f>
        <v/>
      </c>
      <c r="V367" s="1" t="str">
        <f>IF($A367="","",(VLOOKUP($A367,ACOUSTICS_COMBINED!$B$3:$AQ$501,32,FALSE)))</f>
        <v/>
      </c>
      <c r="W367" s="1" t="str">
        <f>IF($A367="","",(VLOOKUP($A367,ACOUSTICS_COMBINED!$B$3:$AQ$501,33,FALSE)))</f>
        <v/>
      </c>
      <c r="X367" s="1" t="str">
        <f>IF($A367="","",(VLOOKUP($A367,ACOUSTICS_COMBINED!$B$3:$AQ$501,34,FALSE)))</f>
        <v/>
      </c>
      <c r="Y367" s="1" t="str">
        <f>IF($A367="","",(VLOOKUP($A367,ACOUSTICS_COMBINED!$B$3:$AQ$501,35,FALSE)))</f>
        <v/>
      </c>
      <c r="Z367" s="1" t="str">
        <f>IF($A367="","",(VLOOKUP($A367,ACOUSTICS_COMBINED!$B$3:$AQ$501,36,FALSE)))</f>
        <v/>
      </c>
      <c r="AA367" s="1" t="str">
        <f>IF($A367="","",(VLOOKUP($A367,ACOUSTICS_COMBINED!$B$3:$AQ$501,37,FALSE)))</f>
        <v/>
      </c>
      <c r="AB367" s="1" t="str">
        <f>IF($A367="","",(VLOOKUP($A367,ACOUSTICS_COMBINED!$B$3:$AQ$501,38,FALSE)))</f>
        <v/>
      </c>
      <c r="AC367" s="1" t="str">
        <f>IF($A367="","",(VLOOKUP($A367,ACOUSTICS_COMBINED!$B$3:$AQ$501,39,FALSE)))</f>
        <v/>
      </c>
      <c r="AD367" s="1" t="str">
        <f>IF($A367="","",(VLOOKUP($A367,ACOUSTICS_COMBINED!$B$3:$AQ$501,40,FALSE)))</f>
        <v/>
      </c>
      <c r="AE367" s="1" t="str">
        <f>IF($A367="","",(VLOOKUP($A367,ACOUSTICS_COMBINED!$B$3:$AQ$501,41,FALSE)))</f>
        <v/>
      </c>
      <c r="AF367" s="1" t="str">
        <f>IF($A367="","",(VLOOKUP($A367,ACOUSTICS_COMBINED!$B$3:$AQ$501,42,FALSE)))</f>
        <v/>
      </c>
      <c r="AG367" s="27" t="str">
        <f>IF($A367="","",(VLOOKUP($A367,ACOUSTIC_PIVOT_TABLE!$B$4:$AO$500,2,FALSE)))</f>
        <v/>
      </c>
      <c r="AH367" s="27" t="str">
        <f>IF($A367="","",(VLOOKUP($A367,ACOUSTIC_PIVOT_TABLE!$B$4:$AO$500,3,FALSE)))</f>
        <v/>
      </c>
      <c r="AI367" s="27" t="str">
        <f>IF($A367="","",(VLOOKUP($A367,ACOUSTIC_PIVOT_TABLE!$B$4:$AO$500,4,FALSE)))</f>
        <v/>
      </c>
      <c r="AJ367" s="27" t="str">
        <f>IF($A367="","",(VLOOKUP($A367,ACOUSTIC_PIVOT_TABLE!$B$4:$AO$500,5,FALSE)))</f>
        <v/>
      </c>
      <c r="AK367" s="27" t="str">
        <f>IF($A367="","",(VLOOKUP($A367,ACOUSTIC_PIVOT_TABLE!$B$4:$AO$500,6,FALSE)))</f>
        <v/>
      </c>
      <c r="AL367" s="27" t="str">
        <f>IF($A367="","",(VLOOKUP($A367,ACOUSTIC_PIVOT_TABLE!$B$4:$AO$500,7,FALSE)))</f>
        <v/>
      </c>
      <c r="AM367" s="27" t="str">
        <f>IF($A367="","",(VLOOKUP($A367,ACOUSTIC_PIVOT_TABLE!$B$4:$AO$500,8,FALSE)))</f>
        <v/>
      </c>
      <c r="AN367" s="27" t="str">
        <f>IF($A367="","",(VLOOKUP($A367,ACOUSTIC_PIVOT_TABLE!$B$4:$AO$500,9,FALSE)))</f>
        <v/>
      </c>
      <c r="AO367" s="27" t="str">
        <f>IF($A367="","",(VLOOKUP($A367,ACOUSTIC_PIVOT_TABLE!$B$4:$AO$500,10,FALSE)))</f>
        <v/>
      </c>
      <c r="AP367" s="27" t="str">
        <f>IF($A367="","",(VLOOKUP($A367,ACOUSTIC_PIVOT_TABLE!$B$4:$AO$500,11,FALSE)))</f>
        <v/>
      </c>
      <c r="AQ367" s="27" t="str">
        <f>IF($A367="","",(VLOOKUP($A367,ACOUSTIC_PIVOT_TABLE!$B$4:$AO$500,12,FALSE)))</f>
        <v/>
      </c>
      <c r="AR367" s="27" t="str">
        <f>IF($A367="","",(VLOOKUP($A367,ACOUSTIC_PIVOT_TABLE!$B$4:$AO$500,13,FALSE)))</f>
        <v/>
      </c>
      <c r="AS367" s="27" t="str">
        <f>IF($A367="","",(VLOOKUP($A367,ACOUSTIC_PIVOT_TABLE!$B$4:$AO$500,14,FALSE)))</f>
        <v/>
      </c>
      <c r="AT367" s="27" t="str">
        <f>IF($A367="","",(VLOOKUP($A367,ACOUSTIC_PIVOT_TABLE!$B$4:$AO$500,15,FALSE)))</f>
        <v/>
      </c>
      <c r="AU367" s="27" t="str">
        <f>IF($A367="","",(VLOOKUP($A367,ACOUSTIC_PIVOT_TABLE!$B$4:$AO$500,16,FALSE)))</f>
        <v/>
      </c>
      <c r="AV367" s="27" t="str">
        <f>IF($A367="","",(VLOOKUP($A367,ACOUSTIC_PIVOT_TABLE!$B$4:$AO$500,17,FALSE)))</f>
        <v/>
      </c>
      <c r="AW367" s="27" t="str">
        <f>IF($A367="","",(VLOOKUP($A367,ACOUSTIC_PIVOT_TABLE!$B$4:$AO$500,18,FALSE)))</f>
        <v/>
      </c>
      <c r="AX367" s="27" t="str">
        <f>IF($A367="","",(VLOOKUP($A367,ACOUSTIC_PIVOT_TABLE!$B$4:$AO$500,19,FALSE)))</f>
        <v/>
      </c>
      <c r="AY367" s="27" t="str">
        <f>IF($A367="","",(VLOOKUP($A367,ACOUSTIC_PIVOT_TABLE!$B$4:$AO$500,20,FALSE)))</f>
        <v/>
      </c>
      <c r="AZ367" s="27" t="str">
        <f>IF($A367="","",(VLOOKUP($A367,ACOUSTIC_PIVOT_TABLE!$B$4:$AO$500,21,FALSE)))</f>
        <v/>
      </c>
      <c r="BA367" s="27" t="str">
        <f>IF($A367="","",(VLOOKUP($A367,ACOUSTIC_PIVOT_TABLE!$B$4:$AO$500,22,FALSE)))</f>
        <v/>
      </c>
      <c r="BB367" s="27" t="str">
        <f>IF($A367="","",(VLOOKUP($A367,ACOUSTIC_PIVOT_TABLE!$B$4:$AO$500,23,FALSE)))</f>
        <v/>
      </c>
      <c r="BC367" s="27" t="str">
        <f>IF($A367="","",(VLOOKUP($A367,ACOUSTIC_PIVOT_TABLE!$B$4:$AO$500,24,FALSE)))</f>
        <v/>
      </c>
      <c r="BD367" s="27" t="str">
        <f>IF($A367="","",(VLOOKUP($A367,ACOUSTIC_PIVOT_TABLE!$B$4:$AO$500,25,FALSE)))</f>
        <v/>
      </c>
      <c r="BE367" s="27" t="str">
        <f>IF($A367="","",(VLOOKUP($A367,ACOUSTIC_PIVOT_TABLE!$B$4:$AO$500,26,FALSE)))</f>
        <v/>
      </c>
      <c r="BF367" s="27" t="str">
        <f>IF($A367="","",(VLOOKUP($A367,ACOUSTIC_PIVOT_TABLE!$B$4:$AO$500,27,FALSE)))</f>
        <v/>
      </c>
      <c r="BG367" s="27" t="str">
        <f>IF($A367="","",(VLOOKUP($A367,ACOUSTIC_PIVOT_TABLE!$B$4:$AO$500,28,FALSE)))</f>
        <v/>
      </c>
      <c r="BH367" s="27" t="str">
        <f>IF($A367="","",(VLOOKUP($A367,ACOUSTIC_PIVOT_TABLE!$B$4:$AO$500,29,FALSE)))</f>
        <v/>
      </c>
      <c r="BI367" s="27" t="str">
        <f>IF($A367="","",(VLOOKUP($A367,ACOUSTIC_PIVOT_TABLE!$B$4:$AO$500,30,FALSE)))</f>
        <v/>
      </c>
      <c r="BJ367" s="27" t="str">
        <f>IF($A367="","",(VLOOKUP($A367,ACOUSTIC_PIVOT_TABLE!$B$4:$AO$500,31,FALSE)))</f>
        <v/>
      </c>
      <c r="BK367" s="27" t="str">
        <f>IF($A367="","",(VLOOKUP($A367,ACOUSTIC_PIVOT_TABLE!$B$4:$AO$500,32,FALSE)))</f>
        <v/>
      </c>
      <c r="BL367" s="27" t="str">
        <f>IF($A367="","",(VLOOKUP($A367,ACOUSTIC_PIVOT_TABLE!$B$4:$AO$500,33,FALSE)))</f>
        <v/>
      </c>
      <c r="BM367" s="27" t="str">
        <f>IF($A367="","",(VLOOKUP($A367,ACOUSTIC_PIVOT_TABLE!$B$4:$AO$500,34,FALSE)))</f>
        <v/>
      </c>
      <c r="BN367" s="27" t="str">
        <f>IF($A367="","",(VLOOKUP($A367,ACOUSTIC_PIVOT_TABLE!$B$4:$AO$500,35,FALSE)))</f>
        <v/>
      </c>
      <c r="BO367" s="27" t="str">
        <f>IF($A367="","",(VLOOKUP($A367,ACOUSTIC_PIVOT_TABLE!$B$4:$AO$500,36,FALSE)))</f>
        <v/>
      </c>
      <c r="BP367" s="27" t="str">
        <f>IF($A367="","",(VLOOKUP($A367,ACOUSTIC_PIVOT_TABLE!$B$4:$AO$500,37,FALSE)))</f>
        <v/>
      </c>
      <c r="BQ367" s="27" t="str">
        <f>IF($A367="","",(VLOOKUP($A367,ACOUSTIC_PIVOT_TABLE!$B$4:$AO$500,38,FALSE)))</f>
        <v/>
      </c>
      <c r="BR367" s="27" t="str">
        <f>IF($A367="","",(VLOOKUP($A367,ACOUSTIC_PIVOT_TABLE!$B$4:$AO$500,39,FALSE)))</f>
        <v/>
      </c>
      <c r="BS367" s="27" t="str">
        <f>IF($A367="","",(VLOOKUP($A367,ACOUSTIC_PIVOT_TABLE!$B$4:$AO$500,40,FALSE)))</f>
        <v/>
      </c>
    </row>
    <row r="368" spans="1:71" x14ac:dyDescent="0.25">
      <c r="A368" s="1" t="str">
        <f>IF(ACOUSTIC_PIVOT_TABLE!B370 = 0, "",ACOUSTIC_PIVOT_TABLE!B370)</f>
        <v/>
      </c>
      <c r="B368" s="1" t="str">
        <f>IF($A368="","",(VLOOKUP($A368,ACOUSTICS_COMBINED!$B$3:$AQ$501,21,FALSE)))</f>
        <v/>
      </c>
      <c r="C368" s="1" t="str">
        <f>IF($A368="","",(VLOOKUP($A368,ACOUSTICS_COMBINED!$B$3:$AQ$501,22,FALSE)))</f>
        <v/>
      </c>
      <c r="D368" s="1" t="str">
        <f>IF($A368="","",(VLOOKUP($A368,ACOUSTICS_COMBINED!$B$3:$AQ$501,12,FALSE)))</f>
        <v/>
      </c>
      <c r="E368" s="1" t="str">
        <f>IF($A368="","",(VLOOKUP($A368,ACOUSTICS_COMBINED!$B$3:$AQ$501,13,FALSE)))</f>
        <v/>
      </c>
      <c r="F368" s="1" t="str">
        <f>IF($A368="","",(VLOOKUP($A368,ACOUSTICS_COMBINED!$B$3:$AQ$501,14,FALSE)))</f>
        <v/>
      </c>
      <c r="G368" s="1" t="str">
        <f>IF($A368="","",(VLOOKUP($A368,ACOUSTICS_COMBINED!$B$3:$AQ$501,23,FALSE)))</f>
        <v/>
      </c>
      <c r="H368" s="1" t="str">
        <f>IF($A368="","",(VLOOKUP($A368,ACOUSTICS_COMBINED!$B$3:$AQ$501,24,FALSE)))</f>
        <v/>
      </c>
      <c r="I368" s="1" t="str">
        <f>IF($A368="","",(VLOOKUP($A368,ACOUSTICS_COMBINED!$B$3:$AQ$501,15,FALSE)))</f>
        <v/>
      </c>
      <c r="J368" s="1" t="str">
        <f>IF($A368="","",(VLOOKUP($A368,ACOUSTICS_COMBINED!$B$3:$AQ$501,16,FALSE)))</f>
        <v/>
      </c>
      <c r="K368" s="1" t="str">
        <f>IF($A368="","",(VLOOKUP($A368,ACOUSTICS_COMBINED!$B$3:$AQ$501,17,FALSE)))</f>
        <v/>
      </c>
      <c r="L368" s="1" t="str">
        <f>IF($A368="","",(VLOOKUP($A368,ACOUSTICS_COMBINED!$B$3:$AQ$501,18,FALSE)))</f>
        <v/>
      </c>
      <c r="M368" s="1" t="str">
        <f>IF($A368="","",(VLOOKUP($A368,ACOUSTICS_COMBINED!$B$3:$AQ$501,25,FALSE)))</f>
        <v/>
      </c>
      <c r="N368" s="16" t="str">
        <f>IF($A368="","",(VLOOKUP($A368,ACOUSTICS_COMBINED!$B$3:$AQ$501,19,FALSE)))</f>
        <v/>
      </c>
      <c r="O368" s="16" t="str">
        <f>IF($A368="","",(VLOOKUP($A368,ACOUSTICS_COMBINED!$B$3:$AQ$501,20,FALSE)))</f>
        <v/>
      </c>
      <c r="P368" s="1" t="str">
        <f>IF($A368="","",(VLOOKUP($A368,ACOUSTICS_COMBINED!$B$3:$AQ$501,26,FALSE)))</f>
        <v/>
      </c>
      <c r="Q368" s="1" t="str">
        <f>IF($A368="","",(VLOOKUP($A368,ACOUSTICS_COMBINED!$B$3:$AQ$501,27,FALSE)))</f>
        <v/>
      </c>
      <c r="R368" s="1" t="str">
        <f>IF($A368="","",(VLOOKUP($A368,ACOUSTICS_COMBINED!$B$3:$AQ$501,28,FALSE)))</f>
        <v/>
      </c>
      <c r="S368" s="1" t="str">
        <f>IF($A368="","",(VLOOKUP($A368,ACOUSTICS_COMBINED!$B$3:$AQ$501,29,FALSE)))</f>
        <v/>
      </c>
      <c r="T368" s="1" t="str">
        <f>IF($A368="","",(VLOOKUP($A368,ACOUSTICS_COMBINED!$B$3:$AQ$501,30,FALSE)))</f>
        <v/>
      </c>
      <c r="U368" s="1" t="str">
        <f>IF($A368="","",(VLOOKUP($A368,ACOUSTICS_COMBINED!$B$3:$AQ$501,31,FALSE)))</f>
        <v/>
      </c>
      <c r="V368" s="1" t="str">
        <f>IF($A368="","",(VLOOKUP($A368,ACOUSTICS_COMBINED!$B$3:$AQ$501,32,FALSE)))</f>
        <v/>
      </c>
      <c r="W368" s="1" t="str">
        <f>IF($A368="","",(VLOOKUP($A368,ACOUSTICS_COMBINED!$B$3:$AQ$501,33,FALSE)))</f>
        <v/>
      </c>
      <c r="X368" s="1" t="str">
        <f>IF($A368="","",(VLOOKUP($A368,ACOUSTICS_COMBINED!$B$3:$AQ$501,34,FALSE)))</f>
        <v/>
      </c>
      <c r="Y368" s="1" t="str">
        <f>IF($A368="","",(VLOOKUP($A368,ACOUSTICS_COMBINED!$B$3:$AQ$501,35,FALSE)))</f>
        <v/>
      </c>
      <c r="Z368" s="1" t="str">
        <f>IF($A368="","",(VLOOKUP($A368,ACOUSTICS_COMBINED!$B$3:$AQ$501,36,FALSE)))</f>
        <v/>
      </c>
      <c r="AA368" s="1" t="str">
        <f>IF($A368="","",(VLOOKUP($A368,ACOUSTICS_COMBINED!$B$3:$AQ$501,37,FALSE)))</f>
        <v/>
      </c>
      <c r="AB368" s="1" t="str">
        <f>IF($A368="","",(VLOOKUP($A368,ACOUSTICS_COMBINED!$B$3:$AQ$501,38,FALSE)))</f>
        <v/>
      </c>
      <c r="AC368" s="1" t="str">
        <f>IF($A368="","",(VLOOKUP($A368,ACOUSTICS_COMBINED!$B$3:$AQ$501,39,FALSE)))</f>
        <v/>
      </c>
      <c r="AD368" s="1" t="str">
        <f>IF($A368="","",(VLOOKUP($A368,ACOUSTICS_COMBINED!$B$3:$AQ$501,40,FALSE)))</f>
        <v/>
      </c>
      <c r="AE368" s="1" t="str">
        <f>IF($A368="","",(VLOOKUP($A368,ACOUSTICS_COMBINED!$B$3:$AQ$501,41,FALSE)))</f>
        <v/>
      </c>
      <c r="AF368" s="1" t="str">
        <f>IF($A368="","",(VLOOKUP($A368,ACOUSTICS_COMBINED!$B$3:$AQ$501,42,FALSE)))</f>
        <v/>
      </c>
      <c r="AG368" s="27" t="str">
        <f>IF($A368="","",(VLOOKUP($A368,ACOUSTIC_PIVOT_TABLE!$B$4:$AO$500,2,FALSE)))</f>
        <v/>
      </c>
      <c r="AH368" s="27" t="str">
        <f>IF($A368="","",(VLOOKUP($A368,ACOUSTIC_PIVOT_TABLE!$B$4:$AO$500,3,FALSE)))</f>
        <v/>
      </c>
      <c r="AI368" s="27" t="str">
        <f>IF($A368="","",(VLOOKUP($A368,ACOUSTIC_PIVOT_TABLE!$B$4:$AO$500,4,FALSE)))</f>
        <v/>
      </c>
      <c r="AJ368" s="27" t="str">
        <f>IF($A368="","",(VLOOKUP($A368,ACOUSTIC_PIVOT_TABLE!$B$4:$AO$500,5,FALSE)))</f>
        <v/>
      </c>
      <c r="AK368" s="27" t="str">
        <f>IF($A368="","",(VLOOKUP($A368,ACOUSTIC_PIVOT_TABLE!$B$4:$AO$500,6,FALSE)))</f>
        <v/>
      </c>
      <c r="AL368" s="27" t="str">
        <f>IF($A368="","",(VLOOKUP($A368,ACOUSTIC_PIVOT_TABLE!$B$4:$AO$500,7,FALSE)))</f>
        <v/>
      </c>
      <c r="AM368" s="27" t="str">
        <f>IF($A368="","",(VLOOKUP($A368,ACOUSTIC_PIVOT_TABLE!$B$4:$AO$500,8,FALSE)))</f>
        <v/>
      </c>
      <c r="AN368" s="27" t="str">
        <f>IF($A368="","",(VLOOKUP($A368,ACOUSTIC_PIVOT_TABLE!$B$4:$AO$500,9,FALSE)))</f>
        <v/>
      </c>
      <c r="AO368" s="27" t="str">
        <f>IF($A368="","",(VLOOKUP($A368,ACOUSTIC_PIVOT_TABLE!$B$4:$AO$500,10,FALSE)))</f>
        <v/>
      </c>
      <c r="AP368" s="27" t="str">
        <f>IF($A368="","",(VLOOKUP($A368,ACOUSTIC_PIVOT_TABLE!$B$4:$AO$500,11,FALSE)))</f>
        <v/>
      </c>
      <c r="AQ368" s="27" t="str">
        <f>IF($A368="","",(VLOOKUP($A368,ACOUSTIC_PIVOT_TABLE!$B$4:$AO$500,12,FALSE)))</f>
        <v/>
      </c>
      <c r="AR368" s="27" t="str">
        <f>IF($A368="","",(VLOOKUP($A368,ACOUSTIC_PIVOT_TABLE!$B$4:$AO$500,13,FALSE)))</f>
        <v/>
      </c>
      <c r="AS368" s="27" t="str">
        <f>IF($A368="","",(VLOOKUP($A368,ACOUSTIC_PIVOT_TABLE!$B$4:$AO$500,14,FALSE)))</f>
        <v/>
      </c>
      <c r="AT368" s="27" t="str">
        <f>IF($A368="","",(VLOOKUP($A368,ACOUSTIC_PIVOT_TABLE!$B$4:$AO$500,15,FALSE)))</f>
        <v/>
      </c>
      <c r="AU368" s="27" t="str">
        <f>IF($A368="","",(VLOOKUP($A368,ACOUSTIC_PIVOT_TABLE!$B$4:$AO$500,16,FALSE)))</f>
        <v/>
      </c>
      <c r="AV368" s="27" t="str">
        <f>IF($A368="","",(VLOOKUP($A368,ACOUSTIC_PIVOT_TABLE!$B$4:$AO$500,17,FALSE)))</f>
        <v/>
      </c>
      <c r="AW368" s="27" t="str">
        <f>IF($A368="","",(VLOOKUP($A368,ACOUSTIC_PIVOT_TABLE!$B$4:$AO$500,18,FALSE)))</f>
        <v/>
      </c>
      <c r="AX368" s="27" t="str">
        <f>IF($A368="","",(VLOOKUP($A368,ACOUSTIC_PIVOT_TABLE!$B$4:$AO$500,19,FALSE)))</f>
        <v/>
      </c>
      <c r="AY368" s="27" t="str">
        <f>IF($A368="","",(VLOOKUP($A368,ACOUSTIC_PIVOT_TABLE!$B$4:$AO$500,20,FALSE)))</f>
        <v/>
      </c>
      <c r="AZ368" s="27" t="str">
        <f>IF($A368="","",(VLOOKUP($A368,ACOUSTIC_PIVOT_TABLE!$B$4:$AO$500,21,FALSE)))</f>
        <v/>
      </c>
      <c r="BA368" s="27" t="str">
        <f>IF($A368="","",(VLOOKUP($A368,ACOUSTIC_PIVOT_TABLE!$B$4:$AO$500,22,FALSE)))</f>
        <v/>
      </c>
      <c r="BB368" s="27" t="str">
        <f>IF($A368="","",(VLOOKUP($A368,ACOUSTIC_PIVOT_TABLE!$B$4:$AO$500,23,FALSE)))</f>
        <v/>
      </c>
      <c r="BC368" s="27" t="str">
        <f>IF($A368="","",(VLOOKUP($A368,ACOUSTIC_PIVOT_TABLE!$B$4:$AO$500,24,FALSE)))</f>
        <v/>
      </c>
      <c r="BD368" s="27" t="str">
        <f>IF($A368="","",(VLOOKUP($A368,ACOUSTIC_PIVOT_TABLE!$B$4:$AO$500,25,FALSE)))</f>
        <v/>
      </c>
      <c r="BE368" s="27" t="str">
        <f>IF($A368="","",(VLOOKUP($A368,ACOUSTIC_PIVOT_TABLE!$B$4:$AO$500,26,FALSE)))</f>
        <v/>
      </c>
      <c r="BF368" s="27" t="str">
        <f>IF($A368="","",(VLOOKUP($A368,ACOUSTIC_PIVOT_TABLE!$B$4:$AO$500,27,FALSE)))</f>
        <v/>
      </c>
      <c r="BG368" s="27" t="str">
        <f>IF($A368="","",(VLOOKUP($A368,ACOUSTIC_PIVOT_TABLE!$B$4:$AO$500,28,FALSE)))</f>
        <v/>
      </c>
      <c r="BH368" s="27" t="str">
        <f>IF($A368="","",(VLOOKUP($A368,ACOUSTIC_PIVOT_TABLE!$B$4:$AO$500,29,FALSE)))</f>
        <v/>
      </c>
      <c r="BI368" s="27" t="str">
        <f>IF($A368="","",(VLOOKUP($A368,ACOUSTIC_PIVOT_TABLE!$B$4:$AO$500,30,FALSE)))</f>
        <v/>
      </c>
      <c r="BJ368" s="27" t="str">
        <f>IF($A368="","",(VLOOKUP($A368,ACOUSTIC_PIVOT_TABLE!$B$4:$AO$500,31,FALSE)))</f>
        <v/>
      </c>
      <c r="BK368" s="27" t="str">
        <f>IF($A368="","",(VLOOKUP($A368,ACOUSTIC_PIVOT_TABLE!$B$4:$AO$500,32,FALSE)))</f>
        <v/>
      </c>
      <c r="BL368" s="27" t="str">
        <f>IF($A368="","",(VLOOKUP($A368,ACOUSTIC_PIVOT_TABLE!$B$4:$AO$500,33,FALSE)))</f>
        <v/>
      </c>
      <c r="BM368" s="27" t="str">
        <f>IF($A368="","",(VLOOKUP($A368,ACOUSTIC_PIVOT_TABLE!$B$4:$AO$500,34,FALSE)))</f>
        <v/>
      </c>
      <c r="BN368" s="27" t="str">
        <f>IF($A368="","",(VLOOKUP($A368,ACOUSTIC_PIVOT_TABLE!$B$4:$AO$500,35,FALSE)))</f>
        <v/>
      </c>
      <c r="BO368" s="27" t="str">
        <f>IF($A368="","",(VLOOKUP($A368,ACOUSTIC_PIVOT_TABLE!$B$4:$AO$500,36,FALSE)))</f>
        <v/>
      </c>
      <c r="BP368" s="27" t="str">
        <f>IF($A368="","",(VLOOKUP($A368,ACOUSTIC_PIVOT_TABLE!$B$4:$AO$500,37,FALSE)))</f>
        <v/>
      </c>
      <c r="BQ368" s="27" t="str">
        <f>IF($A368="","",(VLOOKUP($A368,ACOUSTIC_PIVOT_TABLE!$B$4:$AO$500,38,FALSE)))</f>
        <v/>
      </c>
      <c r="BR368" s="27" t="str">
        <f>IF($A368="","",(VLOOKUP($A368,ACOUSTIC_PIVOT_TABLE!$B$4:$AO$500,39,FALSE)))</f>
        <v/>
      </c>
      <c r="BS368" s="27" t="str">
        <f>IF($A368="","",(VLOOKUP($A368,ACOUSTIC_PIVOT_TABLE!$B$4:$AO$500,40,FALSE)))</f>
        <v/>
      </c>
    </row>
    <row r="369" spans="1:71" x14ac:dyDescent="0.25">
      <c r="A369" s="1" t="str">
        <f>IF(ACOUSTIC_PIVOT_TABLE!B371 = 0, "",ACOUSTIC_PIVOT_TABLE!B371)</f>
        <v/>
      </c>
      <c r="B369" s="1" t="str">
        <f>IF($A369="","",(VLOOKUP($A369,ACOUSTICS_COMBINED!$B$3:$AQ$501,21,FALSE)))</f>
        <v/>
      </c>
      <c r="C369" s="1" t="str">
        <f>IF($A369="","",(VLOOKUP($A369,ACOUSTICS_COMBINED!$B$3:$AQ$501,22,FALSE)))</f>
        <v/>
      </c>
      <c r="D369" s="1" t="str">
        <f>IF($A369="","",(VLOOKUP($A369,ACOUSTICS_COMBINED!$B$3:$AQ$501,12,FALSE)))</f>
        <v/>
      </c>
      <c r="E369" s="1" t="str">
        <f>IF($A369="","",(VLOOKUP($A369,ACOUSTICS_COMBINED!$B$3:$AQ$501,13,FALSE)))</f>
        <v/>
      </c>
      <c r="F369" s="1" t="str">
        <f>IF($A369="","",(VLOOKUP($A369,ACOUSTICS_COMBINED!$B$3:$AQ$501,14,FALSE)))</f>
        <v/>
      </c>
      <c r="G369" s="1" t="str">
        <f>IF($A369="","",(VLOOKUP($A369,ACOUSTICS_COMBINED!$B$3:$AQ$501,23,FALSE)))</f>
        <v/>
      </c>
      <c r="H369" s="1" t="str">
        <f>IF($A369="","",(VLOOKUP($A369,ACOUSTICS_COMBINED!$B$3:$AQ$501,24,FALSE)))</f>
        <v/>
      </c>
      <c r="I369" s="1" t="str">
        <f>IF($A369="","",(VLOOKUP($A369,ACOUSTICS_COMBINED!$B$3:$AQ$501,15,FALSE)))</f>
        <v/>
      </c>
      <c r="J369" s="1" t="str">
        <f>IF($A369="","",(VLOOKUP($A369,ACOUSTICS_COMBINED!$B$3:$AQ$501,16,FALSE)))</f>
        <v/>
      </c>
      <c r="K369" s="1" t="str">
        <f>IF($A369="","",(VLOOKUP($A369,ACOUSTICS_COMBINED!$B$3:$AQ$501,17,FALSE)))</f>
        <v/>
      </c>
      <c r="L369" s="1" t="str">
        <f>IF($A369="","",(VLOOKUP($A369,ACOUSTICS_COMBINED!$B$3:$AQ$501,18,FALSE)))</f>
        <v/>
      </c>
      <c r="M369" s="1" t="str">
        <f>IF($A369="","",(VLOOKUP($A369,ACOUSTICS_COMBINED!$B$3:$AQ$501,25,FALSE)))</f>
        <v/>
      </c>
      <c r="N369" s="16" t="str">
        <f>IF($A369="","",(VLOOKUP($A369,ACOUSTICS_COMBINED!$B$3:$AQ$501,19,FALSE)))</f>
        <v/>
      </c>
      <c r="O369" s="16" t="str">
        <f>IF($A369="","",(VLOOKUP($A369,ACOUSTICS_COMBINED!$B$3:$AQ$501,20,FALSE)))</f>
        <v/>
      </c>
      <c r="P369" s="1" t="str">
        <f>IF($A369="","",(VLOOKUP($A369,ACOUSTICS_COMBINED!$B$3:$AQ$501,26,FALSE)))</f>
        <v/>
      </c>
      <c r="Q369" s="1" t="str">
        <f>IF($A369="","",(VLOOKUP($A369,ACOUSTICS_COMBINED!$B$3:$AQ$501,27,FALSE)))</f>
        <v/>
      </c>
      <c r="R369" s="1" t="str">
        <f>IF($A369="","",(VLOOKUP($A369,ACOUSTICS_COMBINED!$B$3:$AQ$501,28,FALSE)))</f>
        <v/>
      </c>
      <c r="S369" s="1" t="str">
        <f>IF($A369="","",(VLOOKUP($A369,ACOUSTICS_COMBINED!$B$3:$AQ$501,29,FALSE)))</f>
        <v/>
      </c>
      <c r="T369" s="1" t="str">
        <f>IF($A369="","",(VLOOKUP($A369,ACOUSTICS_COMBINED!$B$3:$AQ$501,30,FALSE)))</f>
        <v/>
      </c>
      <c r="U369" s="1" t="str">
        <f>IF($A369="","",(VLOOKUP($A369,ACOUSTICS_COMBINED!$B$3:$AQ$501,31,FALSE)))</f>
        <v/>
      </c>
      <c r="V369" s="1" t="str">
        <f>IF($A369="","",(VLOOKUP($A369,ACOUSTICS_COMBINED!$B$3:$AQ$501,32,FALSE)))</f>
        <v/>
      </c>
      <c r="W369" s="1" t="str">
        <f>IF($A369="","",(VLOOKUP($A369,ACOUSTICS_COMBINED!$B$3:$AQ$501,33,FALSE)))</f>
        <v/>
      </c>
      <c r="X369" s="1" t="str">
        <f>IF($A369="","",(VLOOKUP($A369,ACOUSTICS_COMBINED!$B$3:$AQ$501,34,FALSE)))</f>
        <v/>
      </c>
      <c r="Y369" s="1" t="str">
        <f>IF($A369="","",(VLOOKUP($A369,ACOUSTICS_COMBINED!$B$3:$AQ$501,35,FALSE)))</f>
        <v/>
      </c>
      <c r="Z369" s="1" t="str">
        <f>IF($A369="","",(VLOOKUP($A369,ACOUSTICS_COMBINED!$B$3:$AQ$501,36,FALSE)))</f>
        <v/>
      </c>
      <c r="AA369" s="1" t="str">
        <f>IF($A369="","",(VLOOKUP($A369,ACOUSTICS_COMBINED!$B$3:$AQ$501,37,FALSE)))</f>
        <v/>
      </c>
      <c r="AB369" s="1" t="str">
        <f>IF($A369="","",(VLOOKUP($A369,ACOUSTICS_COMBINED!$B$3:$AQ$501,38,FALSE)))</f>
        <v/>
      </c>
      <c r="AC369" s="1" t="str">
        <f>IF($A369="","",(VLOOKUP($A369,ACOUSTICS_COMBINED!$B$3:$AQ$501,39,FALSE)))</f>
        <v/>
      </c>
      <c r="AD369" s="1" t="str">
        <f>IF($A369="","",(VLOOKUP($A369,ACOUSTICS_COMBINED!$B$3:$AQ$501,40,FALSE)))</f>
        <v/>
      </c>
      <c r="AE369" s="1" t="str">
        <f>IF($A369="","",(VLOOKUP($A369,ACOUSTICS_COMBINED!$B$3:$AQ$501,41,FALSE)))</f>
        <v/>
      </c>
      <c r="AF369" s="1" t="str">
        <f>IF($A369="","",(VLOOKUP($A369,ACOUSTICS_COMBINED!$B$3:$AQ$501,42,FALSE)))</f>
        <v/>
      </c>
      <c r="AG369" s="27" t="str">
        <f>IF($A369="","",(VLOOKUP($A369,ACOUSTIC_PIVOT_TABLE!$B$4:$AO$500,2,FALSE)))</f>
        <v/>
      </c>
      <c r="AH369" s="27" t="str">
        <f>IF($A369="","",(VLOOKUP($A369,ACOUSTIC_PIVOT_TABLE!$B$4:$AO$500,3,FALSE)))</f>
        <v/>
      </c>
      <c r="AI369" s="27" t="str">
        <f>IF($A369="","",(VLOOKUP($A369,ACOUSTIC_PIVOT_TABLE!$B$4:$AO$500,4,FALSE)))</f>
        <v/>
      </c>
      <c r="AJ369" s="27" t="str">
        <f>IF($A369="","",(VLOOKUP($A369,ACOUSTIC_PIVOT_TABLE!$B$4:$AO$500,5,FALSE)))</f>
        <v/>
      </c>
      <c r="AK369" s="27" t="str">
        <f>IF($A369="","",(VLOOKUP($A369,ACOUSTIC_PIVOT_TABLE!$B$4:$AO$500,6,FALSE)))</f>
        <v/>
      </c>
      <c r="AL369" s="27" t="str">
        <f>IF($A369="","",(VLOOKUP($A369,ACOUSTIC_PIVOT_TABLE!$B$4:$AO$500,7,FALSE)))</f>
        <v/>
      </c>
      <c r="AM369" s="27" t="str">
        <f>IF($A369="","",(VLOOKUP($A369,ACOUSTIC_PIVOT_TABLE!$B$4:$AO$500,8,FALSE)))</f>
        <v/>
      </c>
      <c r="AN369" s="27" t="str">
        <f>IF($A369="","",(VLOOKUP($A369,ACOUSTIC_PIVOT_TABLE!$B$4:$AO$500,9,FALSE)))</f>
        <v/>
      </c>
      <c r="AO369" s="27" t="str">
        <f>IF($A369="","",(VLOOKUP($A369,ACOUSTIC_PIVOT_TABLE!$B$4:$AO$500,10,FALSE)))</f>
        <v/>
      </c>
      <c r="AP369" s="27" t="str">
        <f>IF($A369="","",(VLOOKUP($A369,ACOUSTIC_PIVOT_TABLE!$B$4:$AO$500,11,FALSE)))</f>
        <v/>
      </c>
      <c r="AQ369" s="27" t="str">
        <f>IF($A369="","",(VLOOKUP($A369,ACOUSTIC_PIVOT_TABLE!$B$4:$AO$500,12,FALSE)))</f>
        <v/>
      </c>
      <c r="AR369" s="27" t="str">
        <f>IF($A369="","",(VLOOKUP($A369,ACOUSTIC_PIVOT_TABLE!$B$4:$AO$500,13,FALSE)))</f>
        <v/>
      </c>
      <c r="AS369" s="27" t="str">
        <f>IF($A369="","",(VLOOKUP($A369,ACOUSTIC_PIVOT_TABLE!$B$4:$AO$500,14,FALSE)))</f>
        <v/>
      </c>
      <c r="AT369" s="27" t="str">
        <f>IF($A369="","",(VLOOKUP($A369,ACOUSTIC_PIVOT_TABLE!$B$4:$AO$500,15,FALSE)))</f>
        <v/>
      </c>
      <c r="AU369" s="27" t="str">
        <f>IF($A369="","",(VLOOKUP($A369,ACOUSTIC_PIVOT_TABLE!$B$4:$AO$500,16,FALSE)))</f>
        <v/>
      </c>
      <c r="AV369" s="27" t="str">
        <f>IF($A369="","",(VLOOKUP($A369,ACOUSTIC_PIVOT_TABLE!$B$4:$AO$500,17,FALSE)))</f>
        <v/>
      </c>
      <c r="AW369" s="27" t="str">
        <f>IF($A369="","",(VLOOKUP($A369,ACOUSTIC_PIVOT_TABLE!$B$4:$AO$500,18,FALSE)))</f>
        <v/>
      </c>
      <c r="AX369" s="27" t="str">
        <f>IF($A369="","",(VLOOKUP($A369,ACOUSTIC_PIVOT_TABLE!$B$4:$AO$500,19,FALSE)))</f>
        <v/>
      </c>
      <c r="AY369" s="27" t="str">
        <f>IF($A369="","",(VLOOKUP($A369,ACOUSTIC_PIVOT_TABLE!$B$4:$AO$500,20,FALSE)))</f>
        <v/>
      </c>
      <c r="AZ369" s="27" t="str">
        <f>IF($A369="","",(VLOOKUP($A369,ACOUSTIC_PIVOT_TABLE!$B$4:$AO$500,21,FALSE)))</f>
        <v/>
      </c>
      <c r="BA369" s="27" t="str">
        <f>IF($A369="","",(VLOOKUP($A369,ACOUSTIC_PIVOT_TABLE!$B$4:$AO$500,22,FALSE)))</f>
        <v/>
      </c>
      <c r="BB369" s="27" t="str">
        <f>IF($A369="","",(VLOOKUP($A369,ACOUSTIC_PIVOT_TABLE!$B$4:$AO$500,23,FALSE)))</f>
        <v/>
      </c>
      <c r="BC369" s="27" t="str">
        <f>IF($A369="","",(VLOOKUP($A369,ACOUSTIC_PIVOT_TABLE!$B$4:$AO$500,24,FALSE)))</f>
        <v/>
      </c>
      <c r="BD369" s="27" t="str">
        <f>IF($A369="","",(VLOOKUP($A369,ACOUSTIC_PIVOT_TABLE!$B$4:$AO$500,25,FALSE)))</f>
        <v/>
      </c>
      <c r="BE369" s="27" t="str">
        <f>IF($A369="","",(VLOOKUP($A369,ACOUSTIC_PIVOT_TABLE!$B$4:$AO$500,26,FALSE)))</f>
        <v/>
      </c>
      <c r="BF369" s="27" t="str">
        <f>IF($A369="","",(VLOOKUP($A369,ACOUSTIC_PIVOT_TABLE!$B$4:$AO$500,27,FALSE)))</f>
        <v/>
      </c>
      <c r="BG369" s="27" t="str">
        <f>IF($A369="","",(VLOOKUP($A369,ACOUSTIC_PIVOT_TABLE!$B$4:$AO$500,28,FALSE)))</f>
        <v/>
      </c>
      <c r="BH369" s="27" t="str">
        <f>IF($A369="","",(VLOOKUP($A369,ACOUSTIC_PIVOT_TABLE!$B$4:$AO$500,29,FALSE)))</f>
        <v/>
      </c>
      <c r="BI369" s="27" t="str">
        <f>IF($A369="","",(VLOOKUP($A369,ACOUSTIC_PIVOT_TABLE!$B$4:$AO$500,30,FALSE)))</f>
        <v/>
      </c>
      <c r="BJ369" s="27" t="str">
        <f>IF($A369="","",(VLOOKUP($A369,ACOUSTIC_PIVOT_TABLE!$B$4:$AO$500,31,FALSE)))</f>
        <v/>
      </c>
      <c r="BK369" s="27" t="str">
        <f>IF($A369="","",(VLOOKUP($A369,ACOUSTIC_PIVOT_TABLE!$B$4:$AO$500,32,FALSE)))</f>
        <v/>
      </c>
      <c r="BL369" s="27" t="str">
        <f>IF($A369="","",(VLOOKUP($A369,ACOUSTIC_PIVOT_TABLE!$B$4:$AO$500,33,FALSE)))</f>
        <v/>
      </c>
      <c r="BM369" s="27" t="str">
        <f>IF($A369="","",(VLOOKUP($A369,ACOUSTIC_PIVOT_TABLE!$B$4:$AO$500,34,FALSE)))</f>
        <v/>
      </c>
      <c r="BN369" s="27" t="str">
        <f>IF($A369="","",(VLOOKUP($A369,ACOUSTIC_PIVOT_TABLE!$B$4:$AO$500,35,FALSE)))</f>
        <v/>
      </c>
      <c r="BO369" s="27" t="str">
        <f>IF($A369="","",(VLOOKUP($A369,ACOUSTIC_PIVOT_TABLE!$B$4:$AO$500,36,FALSE)))</f>
        <v/>
      </c>
      <c r="BP369" s="27" t="str">
        <f>IF($A369="","",(VLOOKUP($A369,ACOUSTIC_PIVOT_TABLE!$B$4:$AO$500,37,FALSE)))</f>
        <v/>
      </c>
      <c r="BQ369" s="27" t="str">
        <f>IF($A369="","",(VLOOKUP($A369,ACOUSTIC_PIVOT_TABLE!$B$4:$AO$500,38,FALSE)))</f>
        <v/>
      </c>
      <c r="BR369" s="27" t="str">
        <f>IF($A369="","",(VLOOKUP($A369,ACOUSTIC_PIVOT_TABLE!$B$4:$AO$500,39,FALSE)))</f>
        <v/>
      </c>
      <c r="BS369" s="27" t="str">
        <f>IF($A369="","",(VLOOKUP($A369,ACOUSTIC_PIVOT_TABLE!$B$4:$AO$500,40,FALSE)))</f>
        <v/>
      </c>
    </row>
    <row r="370" spans="1:71" x14ac:dyDescent="0.25">
      <c r="A370" s="1" t="str">
        <f>IF(ACOUSTIC_PIVOT_TABLE!B372 = 0, "",ACOUSTIC_PIVOT_TABLE!B372)</f>
        <v/>
      </c>
      <c r="B370" s="1" t="str">
        <f>IF($A370="","",(VLOOKUP($A370,ACOUSTICS_COMBINED!$B$3:$AQ$501,21,FALSE)))</f>
        <v/>
      </c>
      <c r="C370" s="1" t="str">
        <f>IF($A370="","",(VLOOKUP($A370,ACOUSTICS_COMBINED!$B$3:$AQ$501,22,FALSE)))</f>
        <v/>
      </c>
      <c r="D370" s="1" t="str">
        <f>IF($A370="","",(VLOOKUP($A370,ACOUSTICS_COMBINED!$B$3:$AQ$501,12,FALSE)))</f>
        <v/>
      </c>
      <c r="E370" s="1" t="str">
        <f>IF($A370="","",(VLOOKUP($A370,ACOUSTICS_COMBINED!$B$3:$AQ$501,13,FALSE)))</f>
        <v/>
      </c>
      <c r="F370" s="1" t="str">
        <f>IF($A370="","",(VLOOKUP($A370,ACOUSTICS_COMBINED!$B$3:$AQ$501,14,FALSE)))</f>
        <v/>
      </c>
      <c r="G370" s="1" t="str">
        <f>IF($A370="","",(VLOOKUP($A370,ACOUSTICS_COMBINED!$B$3:$AQ$501,23,FALSE)))</f>
        <v/>
      </c>
      <c r="H370" s="1" t="str">
        <f>IF($A370="","",(VLOOKUP($A370,ACOUSTICS_COMBINED!$B$3:$AQ$501,24,FALSE)))</f>
        <v/>
      </c>
      <c r="I370" s="1" t="str">
        <f>IF($A370="","",(VLOOKUP($A370,ACOUSTICS_COMBINED!$B$3:$AQ$501,15,FALSE)))</f>
        <v/>
      </c>
      <c r="J370" s="1" t="str">
        <f>IF($A370="","",(VLOOKUP($A370,ACOUSTICS_COMBINED!$B$3:$AQ$501,16,FALSE)))</f>
        <v/>
      </c>
      <c r="K370" s="1" t="str">
        <f>IF($A370="","",(VLOOKUP($A370,ACOUSTICS_COMBINED!$B$3:$AQ$501,17,FALSE)))</f>
        <v/>
      </c>
      <c r="L370" s="1" t="str">
        <f>IF($A370="","",(VLOOKUP($A370,ACOUSTICS_COMBINED!$B$3:$AQ$501,18,FALSE)))</f>
        <v/>
      </c>
      <c r="M370" s="1" t="str">
        <f>IF($A370="","",(VLOOKUP($A370,ACOUSTICS_COMBINED!$B$3:$AQ$501,25,FALSE)))</f>
        <v/>
      </c>
      <c r="N370" s="16" t="str">
        <f>IF($A370="","",(VLOOKUP($A370,ACOUSTICS_COMBINED!$B$3:$AQ$501,19,FALSE)))</f>
        <v/>
      </c>
      <c r="O370" s="16" t="str">
        <f>IF($A370="","",(VLOOKUP($A370,ACOUSTICS_COMBINED!$B$3:$AQ$501,20,FALSE)))</f>
        <v/>
      </c>
      <c r="P370" s="1" t="str">
        <f>IF($A370="","",(VLOOKUP($A370,ACOUSTICS_COMBINED!$B$3:$AQ$501,26,FALSE)))</f>
        <v/>
      </c>
      <c r="Q370" s="1" t="str">
        <f>IF($A370="","",(VLOOKUP($A370,ACOUSTICS_COMBINED!$B$3:$AQ$501,27,FALSE)))</f>
        <v/>
      </c>
      <c r="R370" s="1" t="str">
        <f>IF($A370="","",(VLOOKUP($A370,ACOUSTICS_COMBINED!$B$3:$AQ$501,28,FALSE)))</f>
        <v/>
      </c>
      <c r="S370" s="1" t="str">
        <f>IF($A370="","",(VLOOKUP($A370,ACOUSTICS_COMBINED!$B$3:$AQ$501,29,FALSE)))</f>
        <v/>
      </c>
      <c r="T370" s="1" t="str">
        <f>IF($A370="","",(VLOOKUP($A370,ACOUSTICS_COMBINED!$B$3:$AQ$501,30,FALSE)))</f>
        <v/>
      </c>
      <c r="U370" s="1" t="str">
        <f>IF($A370="","",(VLOOKUP($A370,ACOUSTICS_COMBINED!$B$3:$AQ$501,31,FALSE)))</f>
        <v/>
      </c>
      <c r="V370" s="1" t="str">
        <f>IF($A370="","",(VLOOKUP($A370,ACOUSTICS_COMBINED!$B$3:$AQ$501,32,FALSE)))</f>
        <v/>
      </c>
      <c r="W370" s="1" t="str">
        <f>IF($A370="","",(VLOOKUP($A370,ACOUSTICS_COMBINED!$B$3:$AQ$501,33,FALSE)))</f>
        <v/>
      </c>
      <c r="X370" s="1" t="str">
        <f>IF($A370="","",(VLOOKUP($A370,ACOUSTICS_COMBINED!$B$3:$AQ$501,34,FALSE)))</f>
        <v/>
      </c>
      <c r="Y370" s="1" t="str">
        <f>IF($A370="","",(VLOOKUP($A370,ACOUSTICS_COMBINED!$B$3:$AQ$501,35,FALSE)))</f>
        <v/>
      </c>
      <c r="Z370" s="1" t="str">
        <f>IF($A370="","",(VLOOKUP($A370,ACOUSTICS_COMBINED!$B$3:$AQ$501,36,FALSE)))</f>
        <v/>
      </c>
      <c r="AA370" s="1" t="str">
        <f>IF($A370="","",(VLOOKUP($A370,ACOUSTICS_COMBINED!$B$3:$AQ$501,37,FALSE)))</f>
        <v/>
      </c>
      <c r="AB370" s="1" t="str">
        <f>IF($A370="","",(VLOOKUP($A370,ACOUSTICS_COMBINED!$B$3:$AQ$501,38,FALSE)))</f>
        <v/>
      </c>
      <c r="AC370" s="1" t="str">
        <f>IF($A370="","",(VLOOKUP($A370,ACOUSTICS_COMBINED!$B$3:$AQ$501,39,FALSE)))</f>
        <v/>
      </c>
      <c r="AD370" s="1" t="str">
        <f>IF($A370="","",(VLOOKUP($A370,ACOUSTICS_COMBINED!$B$3:$AQ$501,40,FALSE)))</f>
        <v/>
      </c>
      <c r="AE370" s="1" t="str">
        <f>IF($A370="","",(VLOOKUP($A370,ACOUSTICS_COMBINED!$B$3:$AQ$501,41,FALSE)))</f>
        <v/>
      </c>
      <c r="AF370" s="1" t="str">
        <f>IF($A370="","",(VLOOKUP($A370,ACOUSTICS_COMBINED!$B$3:$AQ$501,42,FALSE)))</f>
        <v/>
      </c>
      <c r="AG370" s="27" t="str">
        <f>IF($A370="","",(VLOOKUP($A370,ACOUSTIC_PIVOT_TABLE!$B$4:$AO$500,2,FALSE)))</f>
        <v/>
      </c>
      <c r="AH370" s="27" t="str">
        <f>IF($A370="","",(VLOOKUP($A370,ACOUSTIC_PIVOT_TABLE!$B$4:$AO$500,3,FALSE)))</f>
        <v/>
      </c>
      <c r="AI370" s="27" t="str">
        <f>IF($A370="","",(VLOOKUP($A370,ACOUSTIC_PIVOT_TABLE!$B$4:$AO$500,4,FALSE)))</f>
        <v/>
      </c>
      <c r="AJ370" s="27" t="str">
        <f>IF($A370="","",(VLOOKUP($A370,ACOUSTIC_PIVOT_TABLE!$B$4:$AO$500,5,FALSE)))</f>
        <v/>
      </c>
      <c r="AK370" s="27" t="str">
        <f>IF($A370="","",(VLOOKUP($A370,ACOUSTIC_PIVOT_TABLE!$B$4:$AO$500,6,FALSE)))</f>
        <v/>
      </c>
      <c r="AL370" s="27" t="str">
        <f>IF($A370="","",(VLOOKUP($A370,ACOUSTIC_PIVOT_TABLE!$B$4:$AO$500,7,FALSE)))</f>
        <v/>
      </c>
      <c r="AM370" s="27" t="str">
        <f>IF($A370="","",(VLOOKUP($A370,ACOUSTIC_PIVOT_TABLE!$B$4:$AO$500,8,FALSE)))</f>
        <v/>
      </c>
      <c r="AN370" s="27" t="str">
        <f>IF($A370="","",(VLOOKUP($A370,ACOUSTIC_PIVOT_TABLE!$B$4:$AO$500,9,FALSE)))</f>
        <v/>
      </c>
      <c r="AO370" s="27" t="str">
        <f>IF($A370="","",(VLOOKUP($A370,ACOUSTIC_PIVOT_TABLE!$B$4:$AO$500,10,FALSE)))</f>
        <v/>
      </c>
      <c r="AP370" s="27" t="str">
        <f>IF($A370="","",(VLOOKUP($A370,ACOUSTIC_PIVOT_TABLE!$B$4:$AO$500,11,FALSE)))</f>
        <v/>
      </c>
      <c r="AQ370" s="27" t="str">
        <f>IF($A370="","",(VLOOKUP($A370,ACOUSTIC_PIVOT_TABLE!$B$4:$AO$500,12,FALSE)))</f>
        <v/>
      </c>
      <c r="AR370" s="27" t="str">
        <f>IF($A370="","",(VLOOKUP($A370,ACOUSTIC_PIVOT_TABLE!$B$4:$AO$500,13,FALSE)))</f>
        <v/>
      </c>
      <c r="AS370" s="27" t="str">
        <f>IF($A370="","",(VLOOKUP($A370,ACOUSTIC_PIVOT_TABLE!$B$4:$AO$500,14,FALSE)))</f>
        <v/>
      </c>
      <c r="AT370" s="27" t="str">
        <f>IF($A370="","",(VLOOKUP($A370,ACOUSTIC_PIVOT_TABLE!$B$4:$AO$500,15,FALSE)))</f>
        <v/>
      </c>
      <c r="AU370" s="27" t="str">
        <f>IF($A370="","",(VLOOKUP($A370,ACOUSTIC_PIVOT_TABLE!$B$4:$AO$500,16,FALSE)))</f>
        <v/>
      </c>
      <c r="AV370" s="27" t="str">
        <f>IF($A370="","",(VLOOKUP($A370,ACOUSTIC_PIVOT_TABLE!$B$4:$AO$500,17,FALSE)))</f>
        <v/>
      </c>
      <c r="AW370" s="27" t="str">
        <f>IF($A370="","",(VLOOKUP($A370,ACOUSTIC_PIVOT_TABLE!$B$4:$AO$500,18,FALSE)))</f>
        <v/>
      </c>
      <c r="AX370" s="27" t="str">
        <f>IF($A370="","",(VLOOKUP($A370,ACOUSTIC_PIVOT_TABLE!$B$4:$AO$500,19,FALSE)))</f>
        <v/>
      </c>
      <c r="AY370" s="27" t="str">
        <f>IF($A370="","",(VLOOKUP($A370,ACOUSTIC_PIVOT_TABLE!$B$4:$AO$500,20,FALSE)))</f>
        <v/>
      </c>
      <c r="AZ370" s="27" t="str">
        <f>IF($A370="","",(VLOOKUP($A370,ACOUSTIC_PIVOT_TABLE!$B$4:$AO$500,21,FALSE)))</f>
        <v/>
      </c>
      <c r="BA370" s="27" t="str">
        <f>IF($A370="","",(VLOOKUP($A370,ACOUSTIC_PIVOT_TABLE!$B$4:$AO$500,22,FALSE)))</f>
        <v/>
      </c>
      <c r="BB370" s="27" t="str">
        <f>IF($A370="","",(VLOOKUP($A370,ACOUSTIC_PIVOT_TABLE!$B$4:$AO$500,23,FALSE)))</f>
        <v/>
      </c>
      <c r="BC370" s="27" t="str">
        <f>IF($A370="","",(VLOOKUP($A370,ACOUSTIC_PIVOT_TABLE!$B$4:$AO$500,24,FALSE)))</f>
        <v/>
      </c>
      <c r="BD370" s="27" t="str">
        <f>IF($A370="","",(VLOOKUP($A370,ACOUSTIC_PIVOT_TABLE!$B$4:$AO$500,25,FALSE)))</f>
        <v/>
      </c>
      <c r="BE370" s="27" t="str">
        <f>IF($A370="","",(VLOOKUP($A370,ACOUSTIC_PIVOT_TABLE!$B$4:$AO$500,26,FALSE)))</f>
        <v/>
      </c>
      <c r="BF370" s="27" t="str">
        <f>IF($A370="","",(VLOOKUP($A370,ACOUSTIC_PIVOT_TABLE!$B$4:$AO$500,27,FALSE)))</f>
        <v/>
      </c>
      <c r="BG370" s="27" t="str">
        <f>IF($A370="","",(VLOOKUP($A370,ACOUSTIC_PIVOT_TABLE!$B$4:$AO$500,28,FALSE)))</f>
        <v/>
      </c>
      <c r="BH370" s="27" t="str">
        <f>IF($A370="","",(VLOOKUP($A370,ACOUSTIC_PIVOT_TABLE!$B$4:$AO$500,29,FALSE)))</f>
        <v/>
      </c>
      <c r="BI370" s="27" t="str">
        <f>IF($A370="","",(VLOOKUP($A370,ACOUSTIC_PIVOT_TABLE!$B$4:$AO$500,30,FALSE)))</f>
        <v/>
      </c>
      <c r="BJ370" s="27" t="str">
        <f>IF($A370="","",(VLOOKUP($A370,ACOUSTIC_PIVOT_TABLE!$B$4:$AO$500,31,FALSE)))</f>
        <v/>
      </c>
      <c r="BK370" s="27" t="str">
        <f>IF($A370="","",(VLOOKUP($A370,ACOUSTIC_PIVOT_TABLE!$B$4:$AO$500,32,FALSE)))</f>
        <v/>
      </c>
      <c r="BL370" s="27" t="str">
        <f>IF($A370="","",(VLOOKUP($A370,ACOUSTIC_PIVOT_TABLE!$B$4:$AO$500,33,FALSE)))</f>
        <v/>
      </c>
      <c r="BM370" s="27" t="str">
        <f>IF($A370="","",(VLOOKUP($A370,ACOUSTIC_PIVOT_TABLE!$B$4:$AO$500,34,FALSE)))</f>
        <v/>
      </c>
      <c r="BN370" s="27" t="str">
        <f>IF($A370="","",(VLOOKUP($A370,ACOUSTIC_PIVOT_TABLE!$B$4:$AO$500,35,FALSE)))</f>
        <v/>
      </c>
      <c r="BO370" s="27" t="str">
        <f>IF($A370="","",(VLOOKUP($A370,ACOUSTIC_PIVOT_TABLE!$B$4:$AO$500,36,FALSE)))</f>
        <v/>
      </c>
      <c r="BP370" s="27" t="str">
        <f>IF($A370="","",(VLOOKUP($A370,ACOUSTIC_PIVOT_TABLE!$B$4:$AO$500,37,FALSE)))</f>
        <v/>
      </c>
      <c r="BQ370" s="27" t="str">
        <f>IF($A370="","",(VLOOKUP($A370,ACOUSTIC_PIVOT_TABLE!$B$4:$AO$500,38,FALSE)))</f>
        <v/>
      </c>
      <c r="BR370" s="27" t="str">
        <f>IF($A370="","",(VLOOKUP($A370,ACOUSTIC_PIVOT_TABLE!$B$4:$AO$500,39,FALSE)))</f>
        <v/>
      </c>
      <c r="BS370" s="27" t="str">
        <f>IF($A370="","",(VLOOKUP($A370,ACOUSTIC_PIVOT_TABLE!$B$4:$AO$500,40,FALSE)))</f>
        <v/>
      </c>
    </row>
    <row r="371" spans="1:71" x14ac:dyDescent="0.25">
      <c r="A371" s="1" t="str">
        <f>IF(ACOUSTIC_PIVOT_TABLE!B373 = 0, "",ACOUSTIC_PIVOT_TABLE!B373)</f>
        <v/>
      </c>
      <c r="B371" s="1" t="str">
        <f>IF($A371="","",(VLOOKUP($A371,ACOUSTICS_COMBINED!$B$3:$AQ$501,21,FALSE)))</f>
        <v/>
      </c>
      <c r="C371" s="1" t="str">
        <f>IF($A371="","",(VLOOKUP($A371,ACOUSTICS_COMBINED!$B$3:$AQ$501,22,FALSE)))</f>
        <v/>
      </c>
      <c r="D371" s="1" t="str">
        <f>IF($A371="","",(VLOOKUP($A371,ACOUSTICS_COMBINED!$B$3:$AQ$501,12,FALSE)))</f>
        <v/>
      </c>
      <c r="E371" s="1" t="str">
        <f>IF($A371="","",(VLOOKUP($A371,ACOUSTICS_COMBINED!$B$3:$AQ$501,13,FALSE)))</f>
        <v/>
      </c>
      <c r="F371" s="1" t="str">
        <f>IF($A371="","",(VLOOKUP($A371,ACOUSTICS_COMBINED!$B$3:$AQ$501,14,FALSE)))</f>
        <v/>
      </c>
      <c r="G371" s="1" t="str">
        <f>IF($A371="","",(VLOOKUP($A371,ACOUSTICS_COMBINED!$B$3:$AQ$501,23,FALSE)))</f>
        <v/>
      </c>
      <c r="H371" s="1" t="str">
        <f>IF($A371="","",(VLOOKUP($A371,ACOUSTICS_COMBINED!$B$3:$AQ$501,24,FALSE)))</f>
        <v/>
      </c>
      <c r="I371" s="1" t="str">
        <f>IF($A371="","",(VLOOKUP($A371,ACOUSTICS_COMBINED!$B$3:$AQ$501,15,FALSE)))</f>
        <v/>
      </c>
      <c r="J371" s="1" t="str">
        <f>IF($A371="","",(VLOOKUP($A371,ACOUSTICS_COMBINED!$B$3:$AQ$501,16,FALSE)))</f>
        <v/>
      </c>
      <c r="K371" s="1" t="str">
        <f>IF($A371="","",(VLOOKUP($A371,ACOUSTICS_COMBINED!$B$3:$AQ$501,17,FALSE)))</f>
        <v/>
      </c>
      <c r="L371" s="1" t="str">
        <f>IF($A371="","",(VLOOKUP($A371,ACOUSTICS_COMBINED!$B$3:$AQ$501,18,FALSE)))</f>
        <v/>
      </c>
      <c r="M371" s="1" t="str">
        <f>IF($A371="","",(VLOOKUP($A371,ACOUSTICS_COMBINED!$B$3:$AQ$501,25,FALSE)))</f>
        <v/>
      </c>
      <c r="N371" s="16" t="str">
        <f>IF($A371="","",(VLOOKUP($A371,ACOUSTICS_COMBINED!$B$3:$AQ$501,19,FALSE)))</f>
        <v/>
      </c>
      <c r="O371" s="16" t="str">
        <f>IF($A371="","",(VLOOKUP($A371,ACOUSTICS_COMBINED!$B$3:$AQ$501,20,FALSE)))</f>
        <v/>
      </c>
      <c r="P371" s="1" t="str">
        <f>IF($A371="","",(VLOOKUP($A371,ACOUSTICS_COMBINED!$B$3:$AQ$501,26,FALSE)))</f>
        <v/>
      </c>
      <c r="Q371" s="1" t="str">
        <f>IF($A371="","",(VLOOKUP($A371,ACOUSTICS_COMBINED!$B$3:$AQ$501,27,FALSE)))</f>
        <v/>
      </c>
      <c r="R371" s="1" t="str">
        <f>IF($A371="","",(VLOOKUP($A371,ACOUSTICS_COMBINED!$B$3:$AQ$501,28,FALSE)))</f>
        <v/>
      </c>
      <c r="S371" s="1" t="str">
        <f>IF($A371="","",(VLOOKUP($A371,ACOUSTICS_COMBINED!$B$3:$AQ$501,29,FALSE)))</f>
        <v/>
      </c>
      <c r="T371" s="1" t="str">
        <f>IF($A371="","",(VLOOKUP($A371,ACOUSTICS_COMBINED!$B$3:$AQ$501,30,FALSE)))</f>
        <v/>
      </c>
      <c r="U371" s="1" t="str">
        <f>IF($A371="","",(VLOOKUP($A371,ACOUSTICS_COMBINED!$B$3:$AQ$501,31,FALSE)))</f>
        <v/>
      </c>
      <c r="V371" s="1" t="str">
        <f>IF($A371="","",(VLOOKUP($A371,ACOUSTICS_COMBINED!$B$3:$AQ$501,32,FALSE)))</f>
        <v/>
      </c>
      <c r="W371" s="1" t="str">
        <f>IF($A371="","",(VLOOKUP($A371,ACOUSTICS_COMBINED!$B$3:$AQ$501,33,FALSE)))</f>
        <v/>
      </c>
      <c r="X371" s="1" t="str">
        <f>IF($A371="","",(VLOOKUP($A371,ACOUSTICS_COMBINED!$B$3:$AQ$501,34,FALSE)))</f>
        <v/>
      </c>
      <c r="Y371" s="1" t="str">
        <f>IF($A371="","",(VLOOKUP($A371,ACOUSTICS_COMBINED!$B$3:$AQ$501,35,FALSE)))</f>
        <v/>
      </c>
      <c r="Z371" s="1" t="str">
        <f>IF($A371="","",(VLOOKUP($A371,ACOUSTICS_COMBINED!$B$3:$AQ$501,36,FALSE)))</f>
        <v/>
      </c>
      <c r="AA371" s="1" t="str">
        <f>IF($A371="","",(VLOOKUP($A371,ACOUSTICS_COMBINED!$B$3:$AQ$501,37,FALSE)))</f>
        <v/>
      </c>
      <c r="AB371" s="1" t="str">
        <f>IF($A371="","",(VLOOKUP($A371,ACOUSTICS_COMBINED!$B$3:$AQ$501,38,FALSE)))</f>
        <v/>
      </c>
      <c r="AC371" s="1" t="str">
        <f>IF($A371="","",(VLOOKUP($A371,ACOUSTICS_COMBINED!$B$3:$AQ$501,39,FALSE)))</f>
        <v/>
      </c>
      <c r="AD371" s="1" t="str">
        <f>IF($A371="","",(VLOOKUP($A371,ACOUSTICS_COMBINED!$B$3:$AQ$501,40,FALSE)))</f>
        <v/>
      </c>
      <c r="AE371" s="1" t="str">
        <f>IF($A371="","",(VLOOKUP($A371,ACOUSTICS_COMBINED!$B$3:$AQ$501,41,FALSE)))</f>
        <v/>
      </c>
      <c r="AF371" s="1" t="str">
        <f>IF($A371="","",(VLOOKUP($A371,ACOUSTICS_COMBINED!$B$3:$AQ$501,42,FALSE)))</f>
        <v/>
      </c>
      <c r="AG371" s="27" t="str">
        <f>IF($A371="","",(VLOOKUP($A371,ACOUSTIC_PIVOT_TABLE!$B$4:$AO$500,2,FALSE)))</f>
        <v/>
      </c>
      <c r="AH371" s="27" t="str">
        <f>IF($A371="","",(VLOOKUP($A371,ACOUSTIC_PIVOT_TABLE!$B$4:$AO$500,3,FALSE)))</f>
        <v/>
      </c>
      <c r="AI371" s="27" t="str">
        <f>IF($A371="","",(VLOOKUP($A371,ACOUSTIC_PIVOT_TABLE!$B$4:$AO$500,4,FALSE)))</f>
        <v/>
      </c>
      <c r="AJ371" s="27" t="str">
        <f>IF($A371="","",(VLOOKUP($A371,ACOUSTIC_PIVOT_TABLE!$B$4:$AO$500,5,FALSE)))</f>
        <v/>
      </c>
      <c r="AK371" s="27" t="str">
        <f>IF($A371="","",(VLOOKUP($A371,ACOUSTIC_PIVOT_TABLE!$B$4:$AO$500,6,FALSE)))</f>
        <v/>
      </c>
      <c r="AL371" s="27" t="str">
        <f>IF($A371="","",(VLOOKUP($A371,ACOUSTIC_PIVOT_TABLE!$B$4:$AO$500,7,FALSE)))</f>
        <v/>
      </c>
      <c r="AM371" s="27" t="str">
        <f>IF($A371="","",(VLOOKUP($A371,ACOUSTIC_PIVOT_TABLE!$B$4:$AO$500,8,FALSE)))</f>
        <v/>
      </c>
      <c r="AN371" s="27" t="str">
        <f>IF($A371="","",(VLOOKUP($A371,ACOUSTIC_PIVOT_TABLE!$B$4:$AO$500,9,FALSE)))</f>
        <v/>
      </c>
      <c r="AO371" s="27" t="str">
        <f>IF($A371="","",(VLOOKUP($A371,ACOUSTIC_PIVOT_TABLE!$B$4:$AO$500,10,FALSE)))</f>
        <v/>
      </c>
      <c r="AP371" s="27" t="str">
        <f>IF($A371="","",(VLOOKUP($A371,ACOUSTIC_PIVOT_TABLE!$B$4:$AO$500,11,FALSE)))</f>
        <v/>
      </c>
      <c r="AQ371" s="27" t="str">
        <f>IF($A371="","",(VLOOKUP($A371,ACOUSTIC_PIVOT_TABLE!$B$4:$AO$500,12,FALSE)))</f>
        <v/>
      </c>
      <c r="AR371" s="27" t="str">
        <f>IF($A371="","",(VLOOKUP($A371,ACOUSTIC_PIVOT_TABLE!$B$4:$AO$500,13,FALSE)))</f>
        <v/>
      </c>
      <c r="AS371" s="27" t="str">
        <f>IF($A371="","",(VLOOKUP($A371,ACOUSTIC_PIVOT_TABLE!$B$4:$AO$500,14,FALSE)))</f>
        <v/>
      </c>
      <c r="AT371" s="27" t="str">
        <f>IF($A371="","",(VLOOKUP($A371,ACOUSTIC_PIVOT_TABLE!$B$4:$AO$500,15,FALSE)))</f>
        <v/>
      </c>
      <c r="AU371" s="27" t="str">
        <f>IF($A371="","",(VLOOKUP($A371,ACOUSTIC_PIVOT_TABLE!$B$4:$AO$500,16,FALSE)))</f>
        <v/>
      </c>
      <c r="AV371" s="27" t="str">
        <f>IF($A371="","",(VLOOKUP($A371,ACOUSTIC_PIVOT_TABLE!$B$4:$AO$500,17,FALSE)))</f>
        <v/>
      </c>
      <c r="AW371" s="27" t="str">
        <f>IF($A371="","",(VLOOKUP($A371,ACOUSTIC_PIVOT_TABLE!$B$4:$AO$500,18,FALSE)))</f>
        <v/>
      </c>
      <c r="AX371" s="27" t="str">
        <f>IF($A371="","",(VLOOKUP($A371,ACOUSTIC_PIVOT_TABLE!$B$4:$AO$500,19,FALSE)))</f>
        <v/>
      </c>
      <c r="AY371" s="27" t="str">
        <f>IF($A371="","",(VLOOKUP($A371,ACOUSTIC_PIVOT_TABLE!$B$4:$AO$500,20,FALSE)))</f>
        <v/>
      </c>
      <c r="AZ371" s="27" t="str">
        <f>IF($A371="","",(VLOOKUP($A371,ACOUSTIC_PIVOT_TABLE!$B$4:$AO$500,21,FALSE)))</f>
        <v/>
      </c>
      <c r="BA371" s="27" t="str">
        <f>IF($A371="","",(VLOOKUP($A371,ACOUSTIC_PIVOT_TABLE!$B$4:$AO$500,22,FALSE)))</f>
        <v/>
      </c>
      <c r="BB371" s="27" t="str">
        <f>IF($A371="","",(VLOOKUP($A371,ACOUSTIC_PIVOT_TABLE!$B$4:$AO$500,23,FALSE)))</f>
        <v/>
      </c>
      <c r="BC371" s="27" t="str">
        <f>IF($A371="","",(VLOOKUP($A371,ACOUSTIC_PIVOT_TABLE!$B$4:$AO$500,24,FALSE)))</f>
        <v/>
      </c>
      <c r="BD371" s="27" t="str">
        <f>IF($A371="","",(VLOOKUP($A371,ACOUSTIC_PIVOT_TABLE!$B$4:$AO$500,25,FALSE)))</f>
        <v/>
      </c>
      <c r="BE371" s="27" t="str">
        <f>IF($A371="","",(VLOOKUP($A371,ACOUSTIC_PIVOT_TABLE!$B$4:$AO$500,26,FALSE)))</f>
        <v/>
      </c>
      <c r="BF371" s="27" t="str">
        <f>IF($A371="","",(VLOOKUP($A371,ACOUSTIC_PIVOT_TABLE!$B$4:$AO$500,27,FALSE)))</f>
        <v/>
      </c>
      <c r="BG371" s="27" t="str">
        <f>IF($A371="","",(VLOOKUP($A371,ACOUSTIC_PIVOT_TABLE!$B$4:$AO$500,28,FALSE)))</f>
        <v/>
      </c>
      <c r="BH371" s="27" t="str">
        <f>IF($A371="","",(VLOOKUP($A371,ACOUSTIC_PIVOT_TABLE!$B$4:$AO$500,29,FALSE)))</f>
        <v/>
      </c>
      <c r="BI371" s="27" t="str">
        <f>IF($A371="","",(VLOOKUP($A371,ACOUSTIC_PIVOT_TABLE!$B$4:$AO$500,30,FALSE)))</f>
        <v/>
      </c>
      <c r="BJ371" s="27" t="str">
        <f>IF($A371="","",(VLOOKUP($A371,ACOUSTIC_PIVOT_TABLE!$B$4:$AO$500,31,FALSE)))</f>
        <v/>
      </c>
      <c r="BK371" s="27" t="str">
        <f>IF($A371="","",(VLOOKUP($A371,ACOUSTIC_PIVOT_TABLE!$B$4:$AO$500,32,FALSE)))</f>
        <v/>
      </c>
      <c r="BL371" s="27" t="str">
        <f>IF($A371="","",(VLOOKUP($A371,ACOUSTIC_PIVOT_TABLE!$B$4:$AO$500,33,FALSE)))</f>
        <v/>
      </c>
      <c r="BM371" s="27" t="str">
        <f>IF($A371="","",(VLOOKUP($A371,ACOUSTIC_PIVOT_TABLE!$B$4:$AO$500,34,FALSE)))</f>
        <v/>
      </c>
      <c r="BN371" s="27" t="str">
        <f>IF($A371="","",(VLOOKUP($A371,ACOUSTIC_PIVOT_TABLE!$B$4:$AO$500,35,FALSE)))</f>
        <v/>
      </c>
      <c r="BO371" s="27" t="str">
        <f>IF($A371="","",(VLOOKUP($A371,ACOUSTIC_PIVOT_TABLE!$B$4:$AO$500,36,FALSE)))</f>
        <v/>
      </c>
      <c r="BP371" s="27" t="str">
        <f>IF($A371="","",(VLOOKUP($A371,ACOUSTIC_PIVOT_TABLE!$B$4:$AO$500,37,FALSE)))</f>
        <v/>
      </c>
      <c r="BQ371" s="27" t="str">
        <f>IF($A371="","",(VLOOKUP($A371,ACOUSTIC_PIVOT_TABLE!$B$4:$AO$500,38,FALSE)))</f>
        <v/>
      </c>
      <c r="BR371" s="27" t="str">
        <f>IF($A371="","",(VLOOKUP($A371,ACOUSTIC_PIVOT_TABLE!$B$4:$AO$500,39,FALSE)))</f>
        <v/>
      </c>
      <c r="BS371" s="27" t="str">
        <f>IF($A371="","",(VLOOKUP($A371,ACOUSTIC_PIVOT_TABLE!$B$4:$AO$500,40,FALSE)))</f>
        <v/>
      </c>
    </row>
    <row r="372" spans="1:71" x14ac:dyDescent="0.25">
      <c r="A372" s="1" t="str">
        <f>IF(ACOUSTIC_PIVOT_TABLE!B374 = 0, "",ACOUSTIC_PIVOT_TABLE!B374)</f>
        <v/>
      </c>
      <c r="B372" s="1" t="str">
        <f>IF($A372="","",(VLOOKUP($A372,ACOUSTICS_COMBINED!$B$3:$AQ$501,21,FALSE)))</f>
        <v/>
      </c>
      <c r="C372" s="1" t="str">
        <f>IF($A372="","",(VLOOKUP($A372,ACOUSTICS_COMBINED!$B$3:$AQ$501,22,FALSE)))</f>
        <v/>
      </c>
      <c r="D372" s="1" t="str">
        <f>IF($A372="","",(VLOOKUP($A372,ACOUSTICS_COMBINED!$B$3:$AQ$501,12,FALSE)))</f>
        <v/>
      </c>
      <c r="E372" s="1" t="str">
        <f>IF($A372="","",(VLOOKUP($A372,ACOUSTICS_COMBINED!$B$3:$AQ$501,13,FALSE)))</f>
        <v/>
      </c>
      <c r="F372" s="1" t="str">
        <f>IF($A372="","",(VLOOKUP($A372,ACOUSTICS_COMBINED!$B$3:$AQ$501,14,FALSE)))</f>
        <v/>
      </c>
      <c r="G372" s="1" t="str">
        <f>IF($A372="","",(VLOOKUP($A372,ACOUSTICS_COMBINED!$B$3:$AQ$501,23,FALSE)))</f>
        <v/>
      </c>
      <c r="H372" s="1" t="str">
        <f>IF($A372="","",(VLOOKUP($A372,ACOUSTICS_COMBINED!$B$3:$AQ$501,24,FALSE)))</f>
        <v/>
      </c>
      <c r="I372" s="1" t="str">
        <f>IF($A372="","",(VLOOKUP($A372,ACOUSTICS_COMBINED!$B$3:$AQ$501,15,FALSE)))</f>
        <v/>
      </c>
      <c r="J372" s="1" t="str">
        <f>IF($A372="","",(VLOOKUP($A372,ACOUSTICS_COMBINED!$B$3:$AQ$501,16,FALSE)))</f>
        <v/>
      </c>
      <c r="K372" s="1" t="str">
        <f>IF($A372="","",(VLOOKUP($A372,ACOUSTICS_COMBINED!$B$3:$AQ$501,17,FALSE)))</f>
        <v/>
      </c>
      <c r="L372" s="1" t="str">
        <f>IF($A372="","",(VLOOKUP($A372,ACOUSTICS_COMBINED!$B$3:$AQ$501,18,FALSE)))</f>
        <v/>
      </c>
      <c r="M372" s="1" t="str">
        <f>IF($A372="","",(VLOOKUP($A372,ACOUSTICS_COMBINED!$B$3:$AQ$501,25,FALSE)))</f>
        <v/>
      </c>
      <c r="N372" s="16" t="str">
        <f>IF($A372="","",(VLOOKUP($A372,ACOUSTICS_COMBINED!$B$3:$AQ$501,19,FALSE)))</f>
        <v/>
      </c>
      <c r="O372" s="16" t="str">
        <f>IF($A372="","",(VLOOKUP($A372,ACOUSTICS_COMBINED!$B$3:$AQ$501,20,FALSE)))</f>
        <v/>
      </c>
      <c r="P372" s="1" t="str">
        <f>IF($A372="","",(VLOOKUP($A372,ACOUSTICS_COMBINED!$B$3:$AQ$501,26,FALSE)))</f>
        <v/>
      </c>
      <c r="Q372" s="1" t="str">
        <f>IF($A372="","",(VLOOKUP($A372,ACOUSTICS_COMBINED!$B$3:$AQ$501,27,FALSE)))</f>
        <v/>
      </c>
      <c r="R372" s="1" t="str">
        <f>IF($A372="","",(VLOOKUP($A372,ACOUSTICS_COMBINED!$B$3:$AQ$501,28,FALSE)))</f>
        <v/>
      </c>
      <c r="S372" s="1" t="str">
        <f>IF($A372="","",(VLOOKUP($A372,ACOUSTICS_COMBINED!$B$3:$AQ$501,29,FALSE)))</f>
        <v/>
      </c>
      <c r="T372" s="1" t="str">
        <f>IF($A372="","",(VLOOKUP($A372,ACOUSTICS_COMBINED!$B$3:$AQ$501,30,FALSE)))</f>
        <v/>
      </c>
      <c r="U372" s="1" t="str">
        <f>IF($A372="","",(VLOOKUP($A372,ACOUSTICS_COMBINED!$B$3:$AQ$501,31,FALSE)))</f>
        <v/>
      </c>
      <c r="V372" s="1" t="str">
        <f>IF($A372="","",(VLOOKUP($A372,ACOUSTICS_COMBINED!$B$3:$AQ$501,32,FALSE)))</f>
        <v/>
      </c>
      <c r="W372" s="1" t="str">
        <f>IF($A372="","",(VLOOKUP($A372,ACOUSTICS_COMBINED!$B$3:$AQ$501,33,FALSE)))</f>
        <v/>
      </c>
      <c r="X372" s="1" t="str">
        <f>IF($A372="","",(VLOOKUP($A372,ACOUSTICS_COMBINED!$B$3:$AQ$501,34,FALSE)))</f>
        <v/>
      </c>
      <c r="Y372" s="1" t="str">
        <f>IF($A372="","",(VLOOKUP($A372,ACOUSTICS_COMBINED!$B$3:$AQ$501,35,FALSE)))</f>
        <v/>
      </c>
      <c r="Z372" s="1" t="str">
        <f>IF($A372="","",(VLOOKUP($A372,ACOUSTICS_COMBINED!$B$3:$AQ$501,36,FALSE)))</f>
        <v/>
      </c>
      <c r="AA372" s="1" t="str">
        <f>IF($A372="","",(VLOOKUP($A372,ACOUSTICS_COMBINED!$B$3:$AQ$501,37,FALSE)))</f>
        <v/>
      </c>
      <c r="AB372" s="1" t="str">
        <f>IF($A372="","",(VLOOKUP($A372,ACOUSTICS_COMBINED!$B$3:$AQ$501,38,FALSE)))</f>
        <v/>
      </c>
      <c r="AC372" s="1" t="str">
        <f>IF($A372="","",(VLOOKUP($A372,ACOUSTICS_COMBINED!$B$3:$AQ$501,39,FALSE)))</f>
        <v/>
      </c>
      <c r="AD372" s="1" t="str">
        <f>IF($A372="","",(VLOOKUP($A372,ACOUSTICS_COMBINED!$B$3:$AQ$501,40,FALSE)))</f>
        <v/>
      </c>
      <c r="AE372" s="1" t="str">
        <f>IF($A372="","",(VLOOKUP($A372,ACOUSTICS_COMBINED!$B$3:$AQ$501,41,FALSE)))</f>
        <v/>
      </c>
      <c r="AF372" s="1" t="str">
        <f>IF($A372="","",(VLOOKUP($A372,ACOUSTICS_COMBINED!$B$3:$AQ$501,42,FALSE)))</f>
        <v/>
      </c>
      <c r="AG372" s="27" t="str">
        <f>IF($A372="","",(VLOOKUP($A372,ACOUSTIC_PIVOT_TABLE!$B$4:$AO$500,2,FALSE)))</f>
        <v/>
      </c>
      <c r="AH372" s="27" t="str">
        <f>IF($A372="","",(VLOOKUP($A372,ACOUSTIC_PIVOT_TABLE!$B$4:$AO$500,3,FALSE)))</f>
        <v/>
      </c>
      <c r="AI372" s="27" t="str">
        <f>IF($A372="","",(VLOOKUP($A372,ACOUSTIC_PIVOT_TABLE!$B$4:$AO$500,4,FALSE)))</f>
        <v/>
      </c>
      <c r="AJ372" s="27" t="str">
        <f>IF($A372="","",(VLOOKUP($A372,ACOUSTIC_PIVOT_TABLE!$B$4:$AO$500,5,FALSE)))</f>
        <v/>
      </c>
      <c r="AK372" s="27" t="str">
        <f>IF($A372="","",(VLOOKUP($A372,ACOUSTIC_PIVOT_TABLE!$B$4:$AO$500,6,FALSE)))</f>
        <v/>
      </c>
      <c r="AL372" s="27" t="str">
        <f>IF($A372="","",(VLOOKUP($A372,ACOUSTIC_PIVOT_TABLE!$B$4:$AO$500,7,FALSE)))</f>
        <v/>
      </c>
      <c r="AM372" s="27" t="str">
        <f>IF($A372="","",(VLOOKUP($A372,ACOUSTIC_PIVOT_TABLE!$B$4:$AO$500,8,FALSE)))</f>
        <v/>
      </c>
      <c r="AN372" s="27" t="str">
        <f>IF($A372="","",(VLOOKUP($A372,ACOUSTIC_PIVOT_TABLE!$B$4:$AO$500,9,FALSE)))</f>
        <v/>
      </c>
      <c r="AO372" s="27" t="str">
        <f>IF($A372="","",(VLOOKUP($A372,ACOUSTIC_PIVOT_TABLE!$B$4:$AO$500,10,FALSE)))</f>
        <v/>
      </c>
      <c r="AP372" s="27" t="str">
        <f>IF($A372="","",(VLOOKUP($A372,ACOUSTIC_PIVOT_TABLE!$B$4:$AO$500,11,FALSE)))</f>
        <v/>
      </c>
      <c r="AQ372" s="27" t="str">
        <f>IF($A372="","",(VLOOKUP($A372,ACOUSTIC_PIVOT_TABLE!$B$4:$AO$500,12,FALSE)))</f>
        <v/>
      </c>
      <c r="AR372" s="27" t="str">
        <f>IF($A372="","",(VLOOKUP($A372,ACOUSTIC_PIVOT_TABLE!$B$4:$AO$500,13,FALSE)))</f>
        <v/>
      </c>
      <c r="AS372" s="27" t="str">
        <f>IF($A372="","",(VLOOKUP($A372,ACOUSTIC_PIVOT_TABLE!$B$4:$AO$500,14,FALSE)))</f>
        <v/>
      </c>
      <c r="AT372" s="27" t="str">
        <f>IF($A372="","",(VLOOKUP($A372,ACOUSTIC_PIVOT_TABLE!$B$4:$AO$500,15,FALSE)))</f>
        <v/>
      </c>
      <c r="AU372" s="27" t="str">
        <f>IF($A372="","",(VLOOKUP($A372,ACOUSTIC_PIVOT_TABLE!$B$4:$AO$500,16,FALSE)))</f>
        <v/>
      </c>
      <c r="AV372" s="27" t="str">
        <f>IF($A372="","",(VLOOKUP($A372,ACOUSTIC_PIVOT_TABLE!$B$4:$AO$500,17,FALSE)))</f>
        <v/>
      </c>
      <c r="AW372" s="27" t="str">
        <f>IF($A372="","",(VLOOKUP($A372,ACOUSTIC_PIVOT_TABLE!$B$4:$AO$500,18,FALSE)))</f>
        <v/>
      </c>
      <c r="AX372" s="27" t="str">
        <f>IF($A372="","",(VLOOKUP($A372,ACOUSTIC_PIVOT_TABLE!$B$4:$AO$500,19,FALSE)))</f>
        <v/>
      </c>
      <c r="AY372" s="27" t="str">
        <f>IF($A372="","",(VLOOKUP($A372,ACOUSTIC_PIVOT_TABLE!$B$4:$AO$500,20,FALSE)))</f>
        <v/>
      </c>
      <c r="AZ372" s="27" t="str">
        <f>IF($A372="","",(VLOOKUP($A372,ACOUSTIC_PIVOT_TABLE!$B$4:$AO$500,21,FALSE)))</f>
        <v/>
      </c>
      <c r="BA372" s="27" t="str">
        <f>IF($A372="","",(VLOOKUP($A372,ACOUSTIC_PIVOT_TABLE!$B$4:$AO$500,22,FALSE)))</f>
        <v/>
      </c>
      <c r="BB372" s="27" t="str">
        <f>IF($A372="","",(VLOOKUP($A372,ACOUSTIC_PIVOT_TABLE!$B$4:$AO$500,23,FALSE)))</f>
        <v/>
      </c>
      <c r="BC372" s="27" t="str">
        <f>IF($A372="","",(VLOOKUP($A372,ACOUSTIC_PIVOT_TABLE!$B$4:$AO$500,24,FALSE)))</f>
        <v/>
      </c>
      <c r="BD372" s="27" t="str">
        <f>IF($A372="","",(VLOOKUP($A372,ACOUSTIC_PIVOT_TABLE!$B$4:$AO$500,25,FALSE)))</f>
        <v/>
      </c>
      <c r="BE372" s="27" t="str">
        <f>IF($A372="","",(VLOOKUP($A372,ACOUSTIC_PIVOT_TABLE!$B$4:$AO$500,26,FALSE)))</f>
        <v/>
      </c>
      <c r="BF372" s="27" t="str">
        <f>IF($A372="","",(VLOOKUP($A372,ACOUSTIC_PIVOT_TABLE!$B$4:$AO$500,27,FALSE)))</f>
        <v/>
      </c>
      <c r="BG372" s="27" t="str">
        <f>IF($A372="","",(VLOOKUP($A372,ACOUSTIC_PIVOT_TABLE!$B$4:$AO$500,28,FALSE)))</f>
        <v/>
      </c>
      <c r="BH372" s="27" t="str">
        <f>IF($A372="","",(VLOOKUP($A372,ACOUSTIC_PIVOT_TABLE!$B$4:$AO$500,29,FALSE)))</f>
        <v/>
      </c>
      <c r="BI372" s="27" t="str">
        <f>IF($A372="","",(VLOOKUP($A372,ACOUSTIC_PIVOT_TABLE!$B$4:$AO$500,30,FALSE)))</f>
        <v/>
      </c>
      <c r="BJ372" s="27" t="str">
        <f>IF($A372="","",(VLOOKUP($A372,ACOUSTIC_PIVOT_TABLE!$B$4:$AO$500,31,FALSE)))</f>
        <v/>
      </c>
      <c r="BK372" s="27" t="str">
        <f>IF($A372="","",(VLOOKUP($A372,ACOUSTIC_PIVOT_TABLE!$B$4:$AO$500,32,FALSE)))</f>
        <v/>
      </c>
      <c r="BL372" s="27" t="str">
        <f>IF($A372="","",(VLOOKUP($A372,ACOUSTIC_PIVOT_TABLE!$B$4:$AO$500,33,FALSE)))</f>
        <v/>
      </c>
      <c r="BM372" s="27" t="str">
        <f>IF($A372="","",(VLOOKUP($A372,ACOUSTIC_PIVOT_TABLE!$B$4:$AO$500,34,FALSE)))</f>
        <v/>
      </c>
      <c r="BN372" s="27" t="str">
        <f>IF($A372="","",(VLOOKUP($A372,ACOUSTIC_PIVOT_TABLE!$B$4:$AO$500,35,FALSE)))</f>
        <v/>
      </c>
      <c r="BO372" s="27" t="str">
        <f>IF($A372="","",(VLOOKUP($A372,ACOUSTIC_PIVOT_TABLE!$B$4:$AO$500,36,FALSE)))</f>
        <v/>
      </c>
      <c r="BP372" s="27" t="str">
        <f>IF($A372="","",(VLOOKUP($A372,ACOUSTIC_PIVOT_TABLE!$B$4:$AO$500,37,FALSE)))</f>
        <v/>
      </c>
      <c r="BQ372" s="27" t="str">
        <f>IF($A372="","",(VLOOKUP($A372,ACOUSTIC_PIVOT_TABLE!$B$4:$AO$500,38,FALSE)))</f>
        <v/>
      </c>
      <c r="BR372" s="27" t="str">
        <f>IF($A372="","",(VLOOKUP($A372,ACOUSTIC_PIVOT_TABLE!$B$4:$AO$500,39,FALSE)))</f>
        <v/>
      </c>
      <c r="BS372" s="27" t="str">
        <f>IF($A372="","",(VLOOKUP($A372,ACOUSTIC_PIVOT_TABLE!$B$4:$AO$500,40,FALSE)))</f>
        <v/>
      </c>
    </row>
    <row r="373" spans="1:71" x14ac:dyDescent="0.25">
      <c r="A373" s="1" t="str">
        <f>IF(ACOUSTIC_PIVOT_TABLE!B375 = 0, "",ACOUSTIC_PIVOT_TABLE!B375)</f>
        <v/>
      </c>
      <c r="B373" s="1" t="str">
        <f>IF($A373="","",(VLOOKUP($A373,ACOUSTICS_COMBINED!$B$3:$AQ$501,21,FALSE)))</f>
        <v/>
      </c>
      <c r="C373" s="1" t="str">
        <f>IF($A373="","",(VLOOKUP($A373,ACOUSTICS_COMBINED!$B$3:$AQ$501,22,FALSE)))</f>
        <v/>
      </c>
      <c r="D373" s="1" t="str">
        <f>IF($A373="","",(VLOOKUP($A373,ACOUSTICS_COMBINED!$B$3:$AQ$501,12,FALSE)))</f>
        <v/>
      </c>
      <c r="E373" s="1" t="str">
        <f>IF($A373="","",(VLOOKUP($A373,ACOUSTICS_COMBINED!$B$3:$AQ$501,13,FALSE)))</f>
        <v/>
      </c>
      <c r="F373" s="1" t="str">
        <f>IF($A373="","",(VLOOKUP($A373,ACOUSTICS_COMBINED!$B$3:$AQ$501,14,FALSE)))</f>
        <v/>
      </c>
      <c r="G373" s="1" t="str">
        <f>IF($A373="","",(VLOOKUP($A373,ACOUSTICS_COMBINED!$B$3:$AQ$501,23,FALSE)))</f>
        <v/>
      </c>
      <c r="H373" s="1" t="str">
        <f>IF($A373="","",(VLOOKUP($A373,ACOUSTICS_COMBINED!$B$3:$AQ$501,24,FALSE)))</f>
        <v/>
      </c>
      <c r="I373" s="1" t="str">
        <f>IF($A373="","",(VLOOKUP($A373,ACOUSTICS_COMBINED!$B$3:$AQ$501,15,FALSE)))</f>
        <v/>
      </c>
      <c r="J373" s="1" t="str">
        <f>IF($A373="","",(VLOOKUP($A373,ACOUSTICS_COMBINED!$B$3:$AQ$501,16,FALSE)))</f>
        <v/>
      </c>
      <c r="K373" s="1" t="str">
        <f>IF($A373="","",(VLOOKUP($A373,ACOUSTICS_COMBINED!$B$3:$AQ$501,17,FALSE)))</f>
        <v/>
      </c>
      <c r="L373" s="1" t="str">
        <f>IF($A373="","",(VLOOKUP($A373,ACOUSTICS_COMBINED!$B$3:$AQ$501,18,FALSE)))</f>
        <v/>
      </c>
      <c r="M373" s="1" t="str">
        <f>IF($A373="","",(VLOOKUP($A373,ACOUSTICS_COMBINED!$B$3:$AQ$501,25,FALSE)))</f>
        <v/>
      </c>
      <c r="N373" s="16" t="str">
        <f>IF($A373="","",(VLOOKUP($A373,ACOUSTICS_COMBINED!$B$3:$AQ$501,19,FALSE)))</f>
        <v/>
      </c>
      <c r="O373" s="16" t="str">
        <f>IF($A373="","",(VLOOKUP($A373,ACOUSTICS_COMBINED!$B$3:$AQ$501,20,FALSE)))</f>
        <v/>
      </c>
      <c r="P373" s="1" t="str">
        <f>IF($A373="","",(VLOOKUP($A373,ACOUSTICS_COMBINED!$B$3:$AQ$501,26,FALSE)))</f>
        <v/>
      </c>
      <c r="Q373" s="1" t="str">
        <f>IF($A373="","",(VLOOKUP($A373,ACOUSTICS_COMBINED!$B$3:$AQ$501,27,FALSE)))</f>
        <v/>
      </c>
      <c r="R373" s="1" t="str">
        <f>IF($A373="","",(VLOOKUP($A373,ACOUSTICS_COMBINED!$B$3:$AQ$501,28,FALSE)))</f>
        <v/>
      </c>
      <c r="S373" s="1" t="str">
        <f>IF($A373="","",(VLOOKUP($A373,ACOUSTICS_COMBINED!$B$3:$AQ$501,29,FALSE)))</f>
        <v/>
      </c>
      <c r="T373" s="1" t="str">
        <f>IF($A373="","",(VLOOKUP($A373,ACOUSTICS_COMBINED!$B$3:$AQ$501,30,FALSE)))</f>
        <v/>
      </c>
      <c r="U373" s="1" t="str">
        <f>IF($A373="","",(VLOOKUP($A373,ACOUSTICS_COMBINED!$B$3:$AQ$501,31,FALSE)))</f>
        <v/>
      </c>
      <c r="V373" s="1" t="str">
        <f>IF($A373="","",(VLOOKUP($A373,ACOUSTICS_COMBINED!$B$3:$AQ$501,32,FALSE)))</f>
        <v/>
      </c>
      <c r="W373" s="1" t="str">
        <f>IF($A373="","",(VLOOKUP($A373,ACOUSTICS_COMBINED!$B$3:$AQ$501,33,FALSE)))</f>
        <v/>
      </c>
      <c r="X373" s="1" t="str">
        <f>IF($A373="","",(VLOOKUP($A373,ACOUSTICS_COMBINED!$B$3:$AQ$501,34,FALSE)))</f>
        <v/>
      </c>
      <c r="Y373" s="1" t="str">
        <f>IF($A373="","",(VLOOKUP($A373,ACOUSTICS_COMBINED!$B$3:$AQ$501,35,FALSE)))</f>
        <v/>
      </c>
      <c r="Z373" s="1" t="str">
        <f>IF($A373="","",(VLOOKUP($A373,ACOUSTICS_COMBINED!$B$3:$AQ$501,36,FALSE)))</f>
        <v/>
      </c>
      <c r="AA373" s="1" t="str">
        <f>IF($A373="","",(VLOOKUP($A373,ACOUSTICS_COMBINED!$B$3:$AQ$501,37,FALSE)))</f>
        <v/>
      </c>
      <c r="AB373" s="1" t="str">
        <f>IF($A373="","",(VLOOKUP($A373,ACOUSTICS_COMBINED!$B$3:$AQ$501,38,FALSE)))</f>
        <v/>
      </c>
      <c r="AC373" s="1" t="str">
        <f>IF($A373="","",(VLOOKUP($A373,ACOUSTICS_COMBINED!$B$3:$AQ$501,39,FALSE)))</f>
        <v/>
      </c>
      <c r="AD373" s="1" t="str">
        <f>IF($A373="","",(VLOOKUP($A373,ACOUSTICS_COMBINED!$B$3:$AQ$501,40,FALSE)))</f>
        <v/>
      </c>
      <c r="AE373" s="1" t="str">
        <f>IF($A373="","",(VLOOKUP($A373,ACOUSTICS_COMBINED!$B$3:$AQ$501,41,FALSE)))</f>
        <v/>
      </c>
      <c r="AF373" s="1" t="str">
        <f>IF($A373="","",(VLOOKUP($A373,ACOUSTICS_COMBINED!$B$3:$AQ$501,42,FALSE)))</f>
        <v/>
      </c>
      <c r="AG373" s="27" t="str">
        <f>IF($A373="","",(VLOOKUP($A373,ACOUSTIC_PIVOT_TABLE!$B$4:$AO$500,2,FALSE)))</f>
        <v/>
      </c>
      <c r="AH373" s="27" t="str">
        <f>IF($A373="","",(VLOOKUP($A373,ACOUSTIC_PIVOT_TABLE!$B$4:$AO$500,3,FALSE)))</f>
        <v/>
      </c>
      <c r="AI373" s="27" t="str">
        <f>IF($A373="","",(VLOOKUP($A373,ACOUSTIC_PIVOT_TABLE!$B$4:$AO$500,4,FALSE)))</f>
        <v/>
      </c>
      <c r="AJ373" s="27" t="str">
        <f>IF($A373="","",(VLOOKUP($A373,ACOUSTIC_PIVOT_TABLE!$B$4:$AO$500,5,FALSE)))</f>
        <v/>
      </c>
      <c r="AK373" s="27" t="str">
        <f>IF($A373="","",(VLOOKUP($A373,ACOUSTIC_PIVOT_TABLE!$B$4:$AO$500,6,FALSE)))</f>
        <v/>
      </c>
      <c r="AL373" s="27" t="str">
        <f>IF($A373="","",(VLOOKUP($A373,ACOUSTIC_PIVOT_TABLE!$B$4:$AO$500,7,FALSE)))</f>
        <v/>
      </c>
      <c r="AM373" s="27" t="str">
        <f>IF($A373="","",(VLOOKUP($A373,ACOUSTIC_PIVOT_TABLE!$B$4:$AO$500,8,FALSE)))</f>
        <v/>
      </c>
      <c r="AN373" s="27" t="str">
        <f>IF($A373="","",(VLOOKUP($A373,ACOUSTIC_PIVOT_TABLE!$B$4:$AO$500,9,FALSE)))</f>
        <v/>
      </c>
      <c r="AO373" s="27" t="str">
        <f>IF($A373="","",(VLOOKUP($A373,ACOUSTIC_PIVOT_TABLE!$B$4:$AO$500,10,FALSE)))</f>
        <v/>
      </c>
      <c r="AP373" s="27" t="str">
        <f>IF($A373="","",(VLOOKUP($A373,ACOUSTIC_PIVOT_TABLE!$B$4:$AO$500,11,FALSE)))</f>
        <v/>
      </c>
      <c r="AQ373" s="27" t="str">
        <f>IF($A373="","",(VLOOKUP($A373,ACOUSTIC_PIVOT_TABLE!$B$4:$AO$500,12,FALSE)))</f>
        <v/>
      </c>
      <c r="AR373" s="27" t="str">
        <f>IF($A373="","",(VLOOKUP($A373,ACOUSTIC_PIVOT_TABLE!$B$4:$AO$500,13,FALSE)))</f>
        <v/>
      </c>
      <c r="AS373" s="27" t="str">
        <f>IF($A373="","",(VLOOKUP($A373,ACOUSTIC_PIVOT_TABLE!$B$4:$AO$500,14,FALSE)))</f>
        <v/>
      </c>
      <c r="AT373" s="27" t="str">
        <f>IF($A373="","",(VLOOKUP($A373,ACOUSTIC_PIVOT_TABLE!$B$4:$AO$500,15,FALSE)))</f>
        <v/>
      </c>
      <c r="AU373" s="27" t="str">
        <f>IF($A373="","",(VLOOKUP($A373,ACOUSTIC_PIVOT_TABLE!$B$4:$AO$500,16,FALSE)))</f>
        <v/>
      </c>
      <c r="AV373" s="27" t="str">
        <f>IF($A373="","",(VLOOKUP($A373,ACOUSTIC_PIVOT_TABLE!$B$4:$AO$500,17,FALSE)))</f>
        <v/>
      </c>
      <c r="AW373" s="27" t="str">
        <f>IF($A373="","",(VLOOKUP($A373,ACOUSTIC_PIVOT_TABLE!$B$4:$AO$500,18,FALSE)))</f>
        <v/>
      </c>
      <c r="AX373" s="27" t="str">
        <f>IF($A373="","",(VLOOKUP($A373,ACOUSTIC_PIVOT_TABLE!$B$4:$AO$500,19,FALSE)))</f>
        <v/>
      </c>
      <c r="AY373" s="27" t="str">
        <f>IF($A373="","",(VLOOKUP($A373,ACOUSTIC_PIVOT_TABLE!$B$4:$AO$500,20,FALSE)))</f>
        <v/>
      </c>
      <c r="AZ373" s="27" t="str">
        <f>IF($A373="","",(VLOOKUP($A373,ACOUSTIC_PIVOT_TABLE!$B$4:$AO$500,21,FALSE)))</f>
        <v/>
      </c>
      <c r="BA373" s="27" t="str">
        <f>IF($A373="","",(VLOOKUP($A373,ACOUSTIC_PIVOT_TABLE!$B$4:$AO$500,22,FALSE)))</f>
        <v/>
      </c>
      <c r="BB373" s="27" t="str">
        <f>IF($A373="","",(VLOOKUP($A373,ACOUSTIC_PIVOT_TABLE!$B$4:$AO$500,23,FALSE)))</f>
        <v/>
      </c>
      <c r="BC373" s="27" t="str">
        <f>IF($A373="","",(VLOOKUP($A373,ACOUSTIC_PIVOT_TABLE!$B$4:$AO$500,24,FALSE)))</f>
        <v/>
      </c>
      <c r="BD373" s="27" t="str">
        <f>IF($A373="","",(VLOOKUP($A373,ACOUSTIC_PIVOT_TABLE!$B$4:$AO$500,25,FALSE)))</f>
        <v/>
      </c>
      <c r="BE373" s="27" t="str">
        <f>IF($A373="","",(VLOOKUP($A373,ACOUSTIC_PIVOT_TABLE!$B$4:$AO$500,26,FALSE)))</f>
        <v/>
      </c>
      <c r="BF373" s="27" t="str">
        <f>IF($A373="","",(VLOOKUP($A373,ACOUSTIC_PIVOT_TABLE!$B$4:$AO$500,27,FALSE)))</f>
        <v/>
      </c>
      <c r="BG373" s="27" t="str">
        <f>IF($A373="","",(VLOOKUP($A373,ACOUSTIC_PIVOT_TABLE!$B$4:$AO$500,28,FALSE)))</f>
        <v/>
      </c>
      <c r="BH373" s="27" t="str">
        <f>IF($A373="","",(VLOOKUP($A373,ACOUSTIC_PIVOT_TABLE!$B$4:$AO$500,29,FALSE)))</f>
        <v/>
      </c>
      <c r="BI373" s="27" t="str">
        <f>IF($A373="","",(VLOOKUP($A373,ACOUSTIC_PIVOT_TABLE!$B$4:$AO$500,30,FALSE)))</f>
        <v/>
      </c>
      <c r="BJ373" s="27" t="str">
        <f>IF($A373="","",(VLOOKUP($A373,ACOUSTIC_PIVOT_TABLE!$B$4:$AO$500,31,FALSE)))</f>
        <v/>
      </c>
      <c r="BK373" s="27" t="str">
        <f>IF($A373="","",(VLOOKUP($A373,ACOUSTIC_PIVOT_TABLE!$B$4:$AO$500,32,FALSE)))</f>
        <v/>
      </c>
      <c r="BL373" s="27" t="str">
        <f>IF($A373="","",(VLOOKUP($A373,ACOUSTIC_PIVOT_TABLE!$B$4:$AO$500,33,FALSE)))</f>
        <v/>
      </c>
      <c r="BM373" s="27" t="str">
        <f>IF($A373="","",(VLOOKUP($A373,ACOUSTIC_PIVOT_TABLE!$B$4:$AO$500,34,FALSE)))</f>
        <v/>
      </c>
      <c r="BN373" s="27" t="str">
        <f>IF($A373="","",(VLOOKUP($A373,ACOUSTIC_PIVOT_TABLE!$B$4:$AO$500,35,FALSE)))</f>
        <v/>
      </c>
      <c r="BO373" s="27" t="str">
        <f>IF($A373="","",(VLOOKUP($A373,ACOUSTIC_PIVOT_TABLE!$B$4:$AO$500,36,FALSE)))</f>
        <v/>
      </c>
      <c r="BP373" s="27" t="str">
        <f>IF($A373="","",(VLOOKUP($A373,ACOUSTIC_PIVOT_TABLE!$B$4:$AO$500,37,FALSE)))</f>
        <v/>
      </c>
      <c r="BQ373" s="27" t="str">
        <f>IF($A373="","",(VLOOKUP($A373,ACOUSTIC_PIVOT_TABLE!$B$4:$AO$500,38,FALSE)))</f>
        <v/>
      </c>
      <c r="BR373" s="27" t="str">
        <f>IF($A373="","",(VLOOKUP($A373,ACOUSTIC_PIVOT_TABLE!$B$4:$AO$500,39,FALSE)))</f>
        <v/>
      </c>
      <c r="BS373" s="27" t="str">
        <f>IF($A373="","",(VLOOKUP($A373,ACOUSTIC_PIVOT_TABLE!$B$4:$AO$500,40,FALSE)))</f>
        <v/>
      </c>
    </row>
    <row r="374" spans="1:71" x14ac:dyDescent="0.25">
      <c r="A374" s="1" t="str">
        <f>IF(ACOUSTIC_PIVOT_TABLE!B376 = 0, "",ACOUSTIC_PIVOT_TABLE!B376)</f>
        <v/>
      </c>
      <c r="B374" s="1" t="str">
        <f>IF($A374="","",(VLOOKUP($A374,ACOUSTICS_COMBINED!$B$3:$AQ$501,21,FALSE)))</f>
        <v/>
      </c>
      <c r="C374" s="1" t="str">
        <f>IF($A374="","",(VLOOKUP($A374,ACOUSTICS_COMBINED!$B$3:$AQ$501,22,FALSE)))</f>
        <v/>
      </c>
      <c r="D374" s="1" t="str">
        <f>IF($A374="","",(VLOOKUP($A374,ACOUSTICS_COMBINED!$B$3:$AQ$501,12,FALSE)))</f>
        <v/>
      </c>
      <c r="E374" s="1" t="str">
        <f>IF($A374="","",(VLOOKUP($A374,ACOUSTICS_COMBINED!$B$3:$AQ$501,13,FALSE)))</f>
        <v/>
      </c>
      <c r="F374" s="1" t="str">
        <f>IF($A374="","",(VLOOKUP($A374,ACOUSTICS_COMBINED!$B$3:$AQ$501,14,FALSE)))</f>
        <v/>
      </c>
      <c r="G374" s="1" t="str">
        <f>IF($A374="","",(VLOOKUP($A374,ACOUSTICS_COMBINED!$B$3:$AQ$501,23,FALSE)))</f>
        <v/>
      </c>
      <c r="H374" s="1" t="str">
        <f>IF($A374="","",(VLOOKUP($A374,ACOUSTICS_COMBINED!$B$3:$AQ$501,24,FALSE)))</f>
        <v/>
      </c>
      <c r="I374" s="1" t="str">
        <f>IF($A374="","",(VLOOKUP($A374,ACOUSTICS_COMBINED!$B$3:$AQ$501,15,FALSE)))</f>
        <v/>
      </c>
      <c r="J374" s="1" t="str">
        <f>IF($A374="","",(VLOOKUP($A374,ACOUSTICS_COMBINED!$B$3:$AQ$501,16,FALSE)))</f>
        <v/>
      </c>
      <c r="K374" s="1" t="str">
        <f>IF($A374="","",(VLOOKUP($A374,ACOUSTICS_COMBINED!$B$3:$AQ$501,17,FALSE)))</f>
        <v/>
      </c>
      <c r="L374" s="1" t="str">
        <f>IF($A374="","",(VLOOKUP($A374,ACOUSTICS_COMBINED!$B$3:$AQ$501,18,FALSE)))</f>
        <v/>
      </c>
      <c r="M374" s="1" t="str">
        <f>IF($A374="","",(VLOOKUP($A374,ACOUSTICS_COMBINED!$B$3:$AQ$501,25,FALSE)))</f>
        <v/>
      </c>
      <c r="N374" s="16" t="str">
        <f>IF($A374="","",(VLOOKUP($A374,ACOUSTICS_COMBINED!$B$3:$AQ$501,19,FALSE)))</f>
        <v/>
      </c>
      <c r="O374" s="16" t="str">
        <f>IF($A374="","",(VLOOKUP($A374,ACOUSTICS_COMBINED!$B$3:$AQ$501,20,FALSE)))</f>
        <v/>
      </c>
      <c r="P374" s="1" t="str">
        <f>IF($A374="","",(VLOOKUP($A374,ACOUSTICS_COMBINED!$B$3:$AQ$501,26,FALSE)))</f>
        <v/>
      </c>
      <c r="Q374" s="1" t="str">
        <f>IF($A374="","",(VLOOKUP($A374,ACOUSTICS_COMBINED!$B$3:$AQ$501,27,FALSE)))</f>
        <v/>
      </c>
      <c r="R374" s="1" t="str">
        <f>IF($A374="","",(VLOOKUP($A374,ACOUSTICS_COMBINED!$B$3:$AQ$501,28,FALSE)))</f>
        <v/>
      </c>
      <c r="S374" s="1" t="str">
        <f>IF($A374="","",(VLOOKUP($A374,ACOUSTICS_COMBINED!$B$3:$AQ$501,29,FALSE)))</f>
        <v/>
      </c>
      <c r="T374" s="1" t="str">
        <f>IF($A374="","",(VLOOKUP($A374,ACOUSTICS_COMBINED!$B$3:$AQ$501,30,FALSE)))</f>
        <v/>
      </c>
      <c r="U374" s="1" t="str">
        <f>IF($A374="","",(VLOOKUP($A374,ACOUSTICS_COMBINED!$B$3:$AQ$501,31,FALSE)))</f>
        <v/>
      </c>
      <c r="V374" s="1" t="str">
        <f>IF($A374="","",(VLOOKUP($A374,ACOUSTICS_COMBINED!$B$3:$AQ$501,32,FALSE)))</f>
        <v/>
      </c>
      <c r="W374" s="1" t="str">
        <f>IF($A374="","",(VLOOKUP($A374,ACOUSTICS_COMBINED!$B$3:$AQ$501,33,FALSE)))</f>
        <v/>
      </c>
      <c r="X374" s="1" t="str">
        <f>IF($A374="","",(VLOOKUP($A374,ACOUSTICS_COMBINED!$B$3:$AQ$501,34,FALSE)))</f>
        <v/>
      </c>
      <c r="Y374" s="1" t="str">
        <f>IF($A374="","",(VLOOKUP($A374,ACOUSTICS_COMBINED!$B$3:$AQ$501,35,FALSE)))</f>
        <v/>
      </c>
      <c r="Z374" s="1" t="str">
        <f>IF($A374="","",(VLOOKUP($A374,ACOUSTICS_COMBINED!$B$3:$AQ$501,36,FALSE)))</f>
        <v/>
      </c>
      <c r="AA374" s="1" t="str">
        <f>IF($A374="","",(VLOOKUP($A374,ACOUSTICS_COMBINED!$B$3:$AQ$501,37,FALSE)))</f>
        <v/>
      </c>
      <c r="AB374" s="1" t="str">
        <f>IF($A374="","",(VLOOKUP($A374,ACOUSTICS_COMBINED!$B$3:$AQ$501,38,FALSE)))</f>
        <v/>
      </c>
      <c r="AC374" s="1" t="str">
        <f>IF($A374="","",(VLOOKUP($A374,ACOUSTICS_COMBINED!$B$3:$AQ$501,39,FALSE)))</f>
        <v/>
      </c>
      <c r="AD374" s="1" t="str">
        <f>IF($A374="","",(VLOOKUP($A374,ACOUSTICS_COMBINED!$B$3:$AQ$501,40,FALSE)))</f>
        <v/>
      </c>
      <c r="AE374" s="1" t="str">
        <f>IF($A374="","",(VLOOKUP($A374,ACOUSTICS_COMBINED!$B$3:$AQ$501,41,FALSE)))</f>
        <v/>
      </c>
      <c r="AF374" s="1" t="str">
        <f>IF($A374="","",(VLOOKUP($A374,ACOUSTICS_COMBINED!$B$3:$AQ$501,42,FALSE)))</f>
        <v/>
      </c>
      <c r="AG374" s="27" t="str">
        <f>IF($A374="","",(VLOOKUP($A374,ACOUSTIC_PIVOT_TABLE!$B$4:$AO$500,2,FALSE)))</f>
        <v/>
      </c>
      <c r="AH374" s="27" t="str">
        <f>IF($A374="","",(VLOOKUP($A374,ACOUSTIC_PIVOT_TABLE!$B$4:$AO$500,3,FALSE)))</f>
        <v/>
      </c>
      <c r="AI374" s="27" t="str">
        <f>IF($A374="","",(VLOOKUP($A374,ACOUSTIC_PIVOT_TABLE!$B$4:$AO$500,4,FALSE)))</f>
        <v/>
      </c>
      <c r="AJ374" s="27" t="str">
        <f>IF($A374="","",(VLOOKUP($A374,ACOUSTIC_PIVOT_TABLE!$B$4:$AO$500,5,FALSE)))</f>
        <v/>
      </c>
      <c r="AK374" s="27" t="str">
        <f>IF($A374="","",(VLOOKUP($A374,ACOUSTIC_PIVOT_TABLE!$B$4:$AO$500,6,FALSE)))</f>
        <v/>
      </c>
      <c r="AL374" s="27" t="str">
        <f>IF($A374="","",(VLOOKUP($A374,ACOUSTIC_PIVOT_TABLE!$B$4:$AO$500,7,FALSE)))</f>
        <v/>
      </c>
      <c r="AM374" s="27" t="str">
        <f>IF($A374="","",(VLOOKUP($A374,ACOUSTIC_PIVOT_TABLE!$B$4:$AO$500,8,FALSE)))</f>
        <v/>
      </c>
      <c r="AN374" s="27" t="str">
        <f>IF($A374="","",(VLOOKUP($A374,ACOUSTIC_PIVOT_TABLE!$B$4:$AO$500,9,FALSE)))</f>
        <v/>
      </c>
      <c r="AO374" s="27" t="str">
        <f>IF($A374="","",(VLOOKUP($A374,ACOUSTIC_PIVOT_TABLE!$B$4:$AO$500,10,FALSE)))</f>
        <v/>
      </c>
      <c r="AP374" s="27" t="str">
        <f>IF($A374="","",(VLOOKUP($A374,ACOUSTIC_PIVOT_TABLE!$B$4:$AO$500,11,FALSE)))</f>
        <v/>
      </c>
      <c r="AQ374" s="27" t="str">
        <f>IF($A374="","",(VLOOKUP($A374,ACOUSTIC_PIVOT_TABLE!$B$4:$AO$500,12,FALSE)))</f>
        <v/>
      </c>
      <c r="AR374" s="27" t="str">
        <f>IF($A374="","",(VLOOKUP($A374,ACOUSTIC_PIVOT_TABLE!$B$4:$AO$500,13,FALSE)))</f>
        <v/>
      </c>
      <c r="AS374" s="27" t="str">
        <f>IF($A374="","",(VLOOKUP($A374,ACOUSTIC_PIVOT_TABLE!$B$4:$AO$500,14,FALSE)))</f>
        <v/>
      </c>
      <c r="AT374" s="27" t="str">
        <f>IF($A374="","",(VLOOKUP($A374,ACOUSTIC_PIVOT_TABLE!$B$4:$AO$500,15,FALSE)))</f>
        <v/>
      </c>
      <c r="AU374" s="27" t="str">
        <f>IF($A374="","",(VLOOKUP($A374,ACOUSTIC_PIVOT_TABLE!$B$4:$AO$500,16,FALSE)))</f>
        <v/>
      </c>
      <c r="AV374" s="27" t="str">
        <f>IF($A374="","",(VLOOKUP($A374,ACOUSTIC_PIVOT_TABLE!$B$4:$AO$500,17,FALSE)))</f>
        <v/>
      </c>
      <c r="AW374" s="27" t="str">
        <f>IF($A374="","",(VLOOKUP($A374,ACOUSTIC_PIVOT_TABLE!$B$4:$AO$500,18,FALSE)))</f>
        <v/>
      </c>
      <c r="AX374" s="27" t="str">
        <f>IF($A374="","",(VLOOKUP($A374,ACOUSTIC_PIVOT_TABLE!$B$4:$AO$500,19,FALSE)))</f>
        <v/>
      </c>
      <c r="AY374" s="27" t="str">
        <f>IF($A374="","",(VLOOKUP($A374,ACOUSTIC_PIVOT_TABLE!$B$4:$AO$500,20,FALSE)))</f>
        <v/>
      </c>
      <c r="AZ374" s="27" t="str">
        <f>IF($A374="","",(VLOOKUP($A374,ACOUSTIC_PIVOT_TABLE!$B$4:$AO$500,21,FALSE)))</f>
        <v/>
      </c>
      <c r="BA374" s="27" t="str">
        <f>IF($A374="","",(VLOOKUP($A374,ACOUSTIC_PIVOT_TABLE!$B$4:$AO$500,22,FALSE)))</f>
        <v/>
      </c>
      <c r="BB374" s="27" t="str">
        <f>IF($A374="","",(VLOOKUP($A374,ACOUSTIC_PIVOT_TABLE!$B$4:$AO$500,23,FALSE)))</f>
        <v/>
      </c>
      <c r="BC374" s="27" t="str">
        <f>IF($A374="","",(VLOOKUP($A374,ACOUSTIC_PIVOT_TABLE!$B$4:$AO$500,24,FALSE)))</f>
        <v/>
      </c>
      <c r="BD374" s="27" t="str">
        <f>IF($A374="","",(VLOOKUP($A374,ACOUSTIC_PIVOT_TABLE!$B$4:$AO$500,25,FALSE)))</f>
        <v/>
      </c>
      <c r="BE374" s="27" t="str">
        <f>IF($A374="","",(VLOOKUP($A374,ACOUSTIC_PIVOT_TABLE!$B$4:$AO$500,26,FALSE)))</f>
        <v/>
      </c>
      <c r="BF374" s="27" t="str">
        <f>IF($A374="","",(VLOOKUP($A374,ACOUSTIC_PIVOT_TABLE!$B$4:$AO$500,27,FALSE)))</f>
        <v/>
      </c>
      <c r="BG374" s="27" t="str">
        <f>IF($A374="","",(VLOOKUP($A374,ACOUSTIC_PIVOT_TABLE!$B$4:$AO$500,28,FALSE)))</f>
        <v/>
      </c>
      <c r="BH374" s="27" t="str">
        <f>IF($A374="","",(VLOOKUP($A374,ACOUSTIC_PIVOT_TABLE!$B$4:$AO$500,29,FALSE)))</f>
        <v/>
      </c>
      <c r="BI374" s="27" t="str">
        <f>IF($A374="","",(VLOOKUP($A374,ACOUSTIC_PIVOT_TABLE!$B$4:$AO$500,30,FALSE)))</f>
        <v/>
      </c>
      <c r="BJ374" s="27" t="str">
        <f>IF($A374="","",(VLOOKUP($A374,ACOUSTIC_PIVOT_TABLE!$B$4:$AO$500,31,FALSE)))</f>
        <v/>
      </c>
      <c r="BK374" s="27" t="str">
        <f>IF($A374="","",(VLOOKUP($A374,ACOUSTIC_PIVOT_TABLE!$B$4:$AO$500,32,FALSE)))</f>
        <v/>
      </c>
      <c r="BL374" s="27" t="str">
        <f>IF($A374="","",(VLOOKUP($A374,ACOUSTIC_PIVOT_TABLE!$B$4:$AO$500,33,FALSE)))</f>
        <v/>
      </c>
      <c r="BM374" s="27" t="str">
        <f>IF($A374="","",(VLOOKUP($A374,ACOUSTIC_PIVOT_TABLE!$B$4:$AO$500,34,FALSE)))</f>
        <v/>
      </c>
      <c r="BN374" s="27" t="str">
        <f>IF($A374="","",(VLOOKUP($A374,ACOUSTIC_PIVOT_TABLE!$B$4:$AO$500,35,FALSE)))</f>
        <v/>
      </c>
      <c r="BO374" s="27" t="str">
        <f>IF($A374="","",(VLOOKUP($A374,ACOUSTIC_PIVOT_TABLE!$B$4:$AO$500,36,FALSE)))</f>
        <v/>
      </c>
      <c r="BP374" s="27" t="str">
        <f>IF($A374="","",(VLOOKUP($A374,ACOUSTIC_PIVOT_TABLE!$B$4:$AO$500,37,FALSE)))</f>
        <v/>
      </c>
      <c r="BQ374" s="27" t="str">
        <f>IF($A374="","",(VLOOKUP($A374,ACOUSTIC_PIVOT_TABLE!$B$4:$AO$500,38,FALSE)))</f>
        <v/>
      </c>
      <c r="BR374" s="27" t="str">
        <f>IF($A374="","",(VLOOKUP($A374,ACOUSTIC_PIVOT_TABLE!$B$4:$AO$500,39,FALSE)))</f>
        <v/>
      </c>
      <c r="BS374" s="27" t="str">
        <f>IF($A374="","",(VLOOKUP($A374,ACOUSTIC_PIVOT_TABLE!$B$4:$AO$500,40,FALSE)))</f>
        <v/>
      </c>
    </row>
    <row r="375" spans="1:71" x14ac:dyDescent="0.25">
      <c r="A375" s="1" t="str">
        <f>IF(ACOUSTIC_PIVOT_TABLE!B377 = 0, "",ACOUSTIC_PIVOT_TABLE!B377)</f>
        <v/>
      </c>
      <c r="B375" s="1" t="str">
        <f>IF($A375="","",(VLOOKUP($A375,ACOUSTICS_COMBINED!$B$3:$AQ$501,21,FALSE)))</f>
        <v/>
      </c>
      <c r="C375" s="1" t="str">
        <f>IF($A375="","",(VLOOKUP($A375,ACOUSTICS_COMBINED!$B$3:$AQ$501,22,FALSE)))</f>
        <v/>
      </c>
      <c r="D375" s="1" t="str">
        <f>IF($A375="","",(VLOOKUP($A375,ACOUSTICS_COMBINED!$B$3:$AQ$501,12,FALSE)))</f>
        <v/>
      </c>
      <c r="E375" s="1" t="str">
        <f>IF($A375="","",(VLOOKUP($A375,ACOUSTICS_COMBINED!$B$3:$AQ$501,13,FALSE)))</f>
        <v/>
      </c>
      <c r="F375" s="1" t="str">
        <f>IF($A375="","",(VLOOKUP($A375,ACOUSTICS_COMBINED!$B$3:$AQ$501,14,FALSE)))</f>
        <v/>
      </c>
      <c r="G375" s="1" t="str">
        <f>IF($A375="","",(VLOOKUP($A375,ACOUSTICS_COMBINED!$B$3:$AQ$501,23,FALSE)))</f>
        <v/>
      </c>
      <c r="H375" s="1" t="str">
        <f>IF($A375="","",(VLOOKUP($A375,ACOUSTICS_COMBINED!$B$3:$AQ$501,24,FALSE)))</f>
        <v/>
      </c>
      <c r="I375" s="1" t="str">
        <f>IF($A375="","",(VLOOKUP($A375,ACOUSTICS_COMBINED!$B$3:$AQ$501,15,FALSE)))</f>
        <v/>
      </c>
      <c r="J375" s="1" t="str">
        <f>IF($A375="","",(VLOOKUP($A375,ACOUSTICS_COMBINED!$B$3:$AQ$501,16,FALSE)))</f>
        <v/>
      </c>
      <c r="K375" s="1" t="str">
        <f>IF($A375="","",(VLOOKUP($A375,ACOUSTICS_COMBINED!$B$3:$AQ$501,17,FALSE)))</f>
        <v/>
      </c>
      <c r="L375" s="1" t="str">
        <f>IF($A375="","",(VLOOKUP($A375,ACOUSTICS_COMBINED!$B$3:$AQ$501,18,FALSE)))</f>
        <v/>
      </c>
      <c r="M375" s="1" t="str">
        <f>IF($A375="","",(VLOOKUP($A375,ACOUSTICS_COMBINED!$B$3:$AQ$501,25,FALSE)))</f>
        <v/>
      </c>
      <c r="N375" s="16" t="str">
        <f>IF($A375="","",(VLOOKUP($A375,ACOUSTICS_COMBINED!$B$3:$AQ$501,19,FALSE)))</f>
        <v/>
      </c>
      <c r="O375" s="16" t="str">
        <f>IF($A375="","",(VLOOKUP($A375,ACOUSTICS_COMBINED!$B$3:$AQ$501,20,FALSE)))</f>
        <v/>
      </c>
      <c r="P375" s="1" t="str">
        <f>IF($A375="","",(VLOOKUP($A375,ACOUSTICS_COMBINED!$B$3:$AQ$501,26,FALSE)))</f>
        <v/>
      </c>
      <c r="Q375" s="1" t="str">
        <f>IF($A375="","",(VLOOKUP($A375,ACOUSTICS_COMBINED!$B$3:$AQ$501,27,FALSE)))</f>
        <v/>
      </c>
      <c r="R375" s="1" t="str">
        <f>IF($A375="","",(VLOOKUP($A375,ACOUSTICS_COMBINED!$B$3:$AQ$501,28,FALSE)))</f>
        <v/>
      </c>
      <c r="S375" s="1" t="str">
        <f>IF($A375="","",(VLOOKUP($A375,ACOUSTICS_COMBINED!$B$3:$AQ$501,29,FALSE)))</f>
        <v/>
      </c>
      <c r="T375" s="1" t="str">
        <f>IF($A375="","",(VLOOKUP($A375,ACOUSTICS_COMBINED!$B$3:$AQ$501,30,FALSE)))</f>
        <v/>
      </c>
      <c r="U375" s="1" t="str">
        <f>IF($A375="","",(VLOOKUP($A375,ACOUSTICS_COMBINED!$B$3:$AQ$501,31,FALSE)))</f>
        <v/>
      </c>
      <c r="V375" s="1" t="str">
        <f>IF($A375="","",(VLOOKUP($A375,ACOUSTICS_COMBINED!$B$3:$AQ$501,32,FALSE)))</f>
        <v/>
      </c>
      <c r="W375" s="1" t="str">
        <f>IF($A375="","",(VLOOKUP($A375,ACOUSTICS_COMBINED!$B$3:$AQ$501,33,FALSE)))</f>
        <v/>
      </c>
      <c r="X375" s="1" t="str">
        <f>IF($A375="","",(VLOOKUP($A375,ACOUSTICS_COMBINED!$B$3:$AQ$501,34,FALSE)))</f>
        <v/>
      </c>
      <c r="Y375" s="1" t="str">
        <f>IF($A375="","",(VLOOKUP($A375,ACOUSTICS_COMBINED!$B$3:$AQ$501,35,FALSE)))</f>
        <v/>
      </c>
      <c r="Z375" s="1" t="str">
        <f>IF($A375="","",(VLOOKUP($A375,ACOUSTICS_COMBINED!$B$3:$AQ$501,36,FALSE)))</f>
        <v/>
      </c>
      <c r="AA375" s="1" t="str">
        <f>IF($A375="","",(VLOOKUP($A375,ACOUSTICS_COMBINED!$B$3:$AQ$501,37,FALSE)))</f>
        <v/>
      </c>
      <c r="AB375" s="1" t="str">
        <f>IF($A375="","",(VLOOKUP($A375,ACOUSTICS_COMBINED!$B$3:$AQ$501,38,FALSE)))</f>
        <v/>
      </c>
      <c r="AC375" s="1" t="str">
        <f>IF($A375="","",(VLOOKUP($A375,ACOUSTICS_COMBINED!$B$3:$AQ$501,39,FALSE)))</f>
        <v/>
      </c>
      <c r="AD375" s="1" t="str">
        <f>IF($A375="","",(VLOOKUP($A375,ACOUSTICS_COMBINED!$B$3:$AQ$501,40,FALSE)))</f>
        <v/>
      </c>
      <c r="AE375" s="1" t="str">
        <f>IF($A375="","",(VLOOKUP($A375,ACOUSTICS_COMBINED!$B$3:$AQ$501,41,FALSE)))</f>
        <v/>
      </c>
      <c r="AF375" s="1" t="str">
        <f>IF($A375="","",(VLOOKUP($A375,ACOUSTICS_COMBINED!$B$3:$AQ$501,42,FALSE)))</f>
        <v/>
      </c>
      <c r="AG375" s="27" t="str">
        <f>IF($A375="","",(VLOOKUP($A375,ACOUSTIC_PIVOT_TABLE!$B$4:$AO$500,2,FALSE)))</f>
        <v/>
      </c>
      <c r="AH375" s="27" t="str">
        <f>IF($A375="","",(VLOOKUP($A375,ACOUSTIC_PIVOT_TABLE!$B$4:$AO$500,3,FALSE)))</f>
        <v/>
      </c>
      <c r="AI375" s="27" t="str">
        <f>IF($A375="","",(VLOOKUP($A375,ACOUSTIC_PIVOT_TABLE!$B$4:$AO$500,4,FALSE)))</f>
        <v/>
      </c>
      <c r="AJ375" s="27" t="str">
        <f>IF($A375="","",(VLOOKUP($A375,ACOUSTIC_PIVOT_TABLE!$B$4:$AO$500,5,FALSE)))</f>
        <v/>
      </c>
      <c r="AK375" s="27" t="str">
        <f>IF($A375="","",(VLOOKUP($A375,ACOUSTIC_PIVOT_TABLE!$B$4:$AO$500,6,FALSE)))</f>
        <v/>
      </c>
      <c r="AL375" s="27" t="str">
        <f>IF($A375="","",(VLOOKUP($A375,ACOUSTIC_PIVOT_TABLE!$B$4:$AO$500,7,FALSE)))</f>
        <v/>
      </c>
      <c r="AM375" s="27" t="str">
        <f>IF($A375="","",(VLOOKUP($A375,ACOUSTIC_PIVOT_TABLE!$B$4:$AO$500,8,FALSE)))</f>
        <v/>
      </c>
      <c r="AN375" s="27" t="str">
        <f>IF($A375="","",(VLOOKUP($A375,ACOUSTIC_PIVOT_TABLE!$B$4:$AO$500,9,FALSE)))</f>
        <v/>
      </c>
      <c r="AO375" s="27" t="str">
        <f>IF($A375="","",(VLOOKUP($A375,ACOUSTIC_PIVOT_TABLE!$B$4:$AO$500,10,FALSE)))</f>
        <v/>
      </c>
      <c r="AP375" s="27" t="str">
        <f>IF($A375="","",(VLOOKUP($A375,ACOUSTIC_PIVOT_TABLE!$B$4:$AO$500,11,FALSE)))</f>
        <v/>
      </c>
      <c r="AQ375" s="27" t="str">
        <f>IF($A375="","",(VLOOKUP($A375,ACOUSTIC_PIVOT_TABLE!$B$4:$AO$500,12,FALSE)))</f>
        <v/>
      </c>
      <c r="AR375" s="27" t="str">
        <f>IF($A375="","",(VLOOKUP($A375,ACOUSTIC_PIVOT_TABLE!$B$4:$AO$500,13,FALSE)))</f>
        <v/>
      </c>
      <c r="AS375" s="27" t="str">
        <f>IF($A375="","",(VLOOKUP($A375,ACOUSTIC_PIVOT_TABLE!$B$4:$AO$500,14,FALSE)))</f>
        <v/>
      </c>
      <c r="AT375" s="27" t="str">
        <f>IF($A375="","",(VLOOKUP($A375,ACOUSTIC_PIVOT_TABLE!$B$4:$AO$500,15,FALSE)))</f>
        <v/>
      </c>
      <c r="AU375" s="27" t="str">
        <f>IF($A375="","",(VLOOKUP($A375,ACOUSTIC_PIVOT_TABLE!$B$4:$AO$500,16,FALSE)))</f>
        <v/>
      </c>
      <c r="AV375" s="27" t="str">
        <f>IF($A375="","",(VLOOKUP($A375,ACOUSTIC_PIVOT_TABLE!$B$4:$AO$500,17,FALSE)))</f>
        <v/>
      </c>
      <c r="AW375" s="27" t="str">
        <f>IF($A375="","",(VLOOKUP($A375,ACOUSTIC_PIVOT_TABLE!$B$4:$AO$500,18,FALSE)))</f>
        <v/>
      </c>
      <c r="AX375" s="27" t="str">
        <f>IF($A375="","",(VLOOKUP($A375,ACOUSTIC_PIVOT_TABLE!$B$4:$AO$500,19,FALSE)))</f>
        <v/>
      </c>
      <c r="AY375" s="27" t="str">
        <f>IF($A375="","",(VLOOKUP($A375,ACOUSTIC_PIVOT_TABLE!$B$4:$AO$500,20,FALSE)))</f>
        <v/>
      </c>
      <c r="AZ375" s="27" t="str">
        <f>IF($A375="","",(VLOOKUP($A375,ACOUSTIC_PIVOT_TABLE!$B$4:$AO$500,21,FALSE)))</f>
        <v/>
      </c>
      <c r="BA375" s="27" t="str">
        <f>IF($A375="","",(VLOOKUP($A375,ACOUSTIC_PIVOT_TABLE!$B$4:$AO$500,22,FALSE)))</f>
        <v/>
      </c>
      <c r="BB375" s="27" t="str">
        <f>IF($A375="","",(VLOOKUP($A375,ACOUSTIC_PIVOT_TABLE!$B$4:$AO$500,23,FALSE)))</f>
        <v/>
      </c>
      <c r="BC375" s="27" t="str">
        <f>IF($A375="","",(VLOOKUP($A375,ACOUSTIC_PIVOT_TABLE!$B$4:$AO$500,24,FALSE)))</f>
        <v/>
      </c>
      <c r="BD375" s="27" t="str">
        <f>IF($A375="","",(VLOOKUP($A375,ACOUSTIC_PIVOT_TABLE!$B$4:$AO$500,25,FALSE)))</f>
        <v/>
      </c>
      <c r="BE375" s="27" t="str">
        <f>IF($A375="","",(VLOOKUP($A375,ACOUSTIC_PIVOT_TABLE!$B$4:$AO$500,26,FALSE)))</f>
        <v/>
      </c>
      <c r="BF375" s="27" t="str">
        <f>IF($A375="","",(VLOOKUP($A375,ACOUSTIC_PIVOT_TABLE!$B$4:$AO$500,27,FALSE)))</f>
        <v/>
      </c>
      <c r="BG375" s="27" t="str">
        <f>IF($A375="","",(VLOOKUP($A375,ACOUSTIC_PIVOT_TABLE!$B$4:$AO$500,28,FALSE)))</f>
        <v/>
      </c>
      <c r="BH375" s="27" t="str">
        <f>IF($A375="","",(VLOOKUP($A375,ACOUSTIC_PIVOT_TABLE!$B$4:$AO$500,29,FALSE)))</f>
        <v/>
      </c>
      <c r="BI375" s="27" t="str">
        <f>IF($A375="","",(VLOOKUP($A375,ACOUSTIC_PIVOT_TABLE!$B$4:$AO$500,30,FALSE)))</f>
        <v/>
      </c>
      <c r="BJ375" s="27" t="str">
        <f>IF($A375="","",(VLOOKUP($A375,ACOUSTIC_PIVOT_TABLE!$B$4:$AO$500,31,FALSE)))</f>
        <v/>
      </c>
      <c r="BK375" s="27" t="str">
        <f>IF($A375="","",(VLOOKUP($A375,ACOUSTIC_PIVOT_TABLE!$B$4:$AO$500,32,FALSE)))</f>
        <v/>
      </c>
      <c r="BL375" s="27" t="str">
        <f>IF($A375="","",(VLOOKUP($A375,ACOUSTIC_PIVOT_TABLE!$B$4:$AO$500,33,FALSE)))</f>
        <v/>
      </c>
      <c r="BM375" s="27" t="str">
        <f>IF($A375="","",(VLOOKUP($A375,ACOUSTIC_PIVOT_TABLE!$B$4:$AO$500,34,FALSE)))</f>
        <v/>
      </c>
      <c r="BN375" s="27" t="str">
        <f>IF($A375="","",(VLOOKUP($A375,ACOUSTIC_PIVOT_TABLE!$B$4:$AO$500,35,FALSE)))</f>
        <v/>
      </c>
      <c r="BO375" s="27" t="str">
        <f>IF($A375="","",(VLOOKUP($A375,ACOUSTIC_PIVOT_TABLE!$B$4:$AO$500,36,FALSE)))</f>
        <v/>
      </c>
      <c r="BP375" s="27" t="str">
        <f>IF($A375="","",(VLOOKUP($A375,ACOUSTIC_PIVOT_TABLE!$B$4:$AO$500,37,FALSE)))</f>
        <v/>
      </c>
      <c r="BQ375" s="27" t="str">
        <f>IF($A375="","",(VLOOKUP($A375,ACOUSTIC_PIVOT_TABLE!$B$4:$AO$500,38,FALSE)))</f>
        <v/>
      </c>
      <c r="BR375" s="27" t="str">
        <f>IF($A375="","",(VLOOKUP($A375,ACOUSTIC_PIVOT_TABLE!$B$4:$AO$500,39,FALSE)))</f>
        <v/>
      </c>
      <c r="BS375" s="27" t="str">
        <f>IF($A375="","",(VLOOKUP($A375,ACOUSTIC_PIVOT_TABLE!$B$4:$AO$500,40,FALSE)))</f>
        <v/>
      </c>
    </row>
    <row r="376" spans="1:71" x14ac:dyDescent="0.25">
      <c r="A376" s="1" t="str">
        <f>IF(ACOUSTIC_PIVOT_TABLE!B378 = 0, "",ACOUSTIC_PIVOT_TABLE!B378)</f>
        <v/>
      </c>
      <c r="B376" s="1" t="str">
        <f>IF($A376="","",(VLOOKUP($A376,ACOUSTICS_COMBINED!$B$3:$AQ$501,21,FALSE)))</f>
        <v/>
      </c>
      <c r="C376" s="1" t="str">
        <f>IF($A376="","",(VLOOKUP($A376,ACOUSTICS_COMBINED!$B$3:$AQ$501,22,FALSE)))</f>
        <v/>
      </c>
      <c r="D376" s="1" t="str">
        <f>IF($A376="","",(VLOOKUP($A376,ACOUSTICS_COMBINED!$B$3:$AQ$501,12,FALSE)))</f>
        <v/>
      </c>
      <c r="E376" s="1" t="str">
        <f>IF($A376="","",(VLOOKUP($A376,ACOUSTICS_COMBINED!$B$3:$AQ$501,13,FALSE)))</f>
        <v/>
      </c>
      <c r="F376" s="1" t="str">
        <f>IF($A376="","",(VLOOKUP($A376,ACOUSTICS_COMBINED!$B$3:$AQ$501,14,FALSE)))</f>
        <v/>
      </c>
      <c r="G376" s="1" t="str">
        <f>IF($A376="","",(VLOOKUP($A376,ACOUSTICS_COMBINED!$B$3:$AQ$501,23,FALSE)))</f>
        <v/>
      </c>
      <c r="H376" s="1" t="str">
        <f>IF($A376="","",(VLOOKUP($A376,ACOUSTICS_COMBINED!$B$3:$AQ$501,24,FALSE)))</f>
        <v/>
      </c>
      <c r="I376" s="1" t="str">
        <f>IF($A376="","",(VLOOKUP($A376,ACOUSTICS_COMBINED!$B$3:$AQ$501,15,FALSE)))</f>
        <v/>
      </c>
      <c r="J376" s="1" t="str">
        <f>IF($A376="","",(VLOOKUP($A376,ACOUSTICS_COMBINED!$B$3:$AQ$501,16,FALSE)))</f>
        <v/>
      </c>
      <c r="K376" s="1" t="str">
        <f>IF($A376="","",(VLOOKUP($A376,ACOUSTICS_COMBINED!$B$3:$AQ$501,17,FALSE)))</f>
        <v/>
      </c>
      <c r="L376" s="1" t="str">
        <f>IF($A376="","",(VLOOKUP($A376,ACOUSTICS_COMBINED!$B$3:$AQ$501,18,FALSE)))</f>
        <v/>
      </c>
      <c r="M376" s="1" t="str">
        <f>IF($A376="","",(VLOOKUP($A376,ACOUSTICS_COMBINED!$B$3:$AQ$501,25,FALSE)))</f>
        <v/>
      </c>
      <c r="N376" s="16" t="str">
        <f>IF($A376="","",(VLOOKUP($A376,ACOUSTICS_COMBINED!$B$3:$AQ$501,19,FALSE)))</f>
        <v/>
      </c>
      <c r="O376" s="16" t="str">
        <f>IF($A376="","",(VLOOKUP($A376,ACOUSTICS_COMBINED!$B$3:$AQ$501,20,FALSE)))</f>
        <v/>
      </c>
      <c r="P376" s="1" t="str">
        <f>IF($A376="","",(VLOOKUP($A376,ACOUSTICS_COMBINED!$B$3:$AQ$501,26,FALSE)))</f>
        <v/>
      </c>
      <c r="Q376" s="1" t="str">
        <f>IF($A376="","",(VLOOKUP($A376,ACOUSTICS_COMBINED!$B$3:$AQ$501,27,FALSE)))</f>
        <v/>
      </c>
      <c r="R376" s="1" t="str">
        <f>IF($A376="","",(VLOOKUP($A376,ACOUSTICS_COMBINED!$B$3:$AQ$501,28,FALSE)))</f>
        <v/>
      </c>
      <c r="S376" s="1" t="str">
        <f>IF($A376="","",(VLOOKUP($A376,ACOUSTICS_COMBINED!$B$3:$AQ$501,29,FALSE)))</f>
        <v/>
      </c>
      <c r="T376" s="1" t="str">
        <f>IF($A376="","",(VLOOKUP($A376,ACOUSTICS_COMBINED!$B$3:$AQ$501,30,FALSE)))</f>
        <v/>
      </c>
      <c r="U376" s="1" t="str">
        <f>IF($A376="","",(VLOOKUP($A376,ACOUSTICS_COMBINED!$B$3:$AQ$501,31,FALSE)))</f>
        <v/>
      </c>
      <c r="V376" s="1" t="str">
        <f>IF($A376="","",(VLOOKUP($A376,ACOUSTICS_COMBINED!$B$3:$AQ$501,32,FALSE)))</f>
        <v/>
      </c>
      <c r="W376" s="1" t="str">
        <f>IF($A376="","",(VLOOKUP($A376,ACOUSTICS_COMBINED!$B$3:$AQ$501,33,FALSE)))</f>
        <v/>
      </c>
      <c r="X376" s="1" t="str">
        <f>IF($A376="","",(VLOOKUP($A376,ACOUSTICS_COMBINED!$B$3:$AQ$501,34,FALSE)))</f>
        <v/>
      </c>
      <c r="Y376" s="1" t="str">
        <f>IF($A376="","",(VLOOKUP($A376,ACOUSTICS_COMBINED!$B$3:$AQ$501,35,FALSE)))</f>
        <v/>
      </c>
      <c r="Z376" s="1" t="str">
        <f>IF($A376="","",(VLOOKUP($A376,ACOUSTICS_COMBINED!$B$3:$AQ$501,36,FALSE)))</f>
        <v/>
      </c>
      <c r="AA376" s="1" t="str">
        <f>IF($A376="","",(VLOOKUP($A376,ACOUSTICS_COMBINED!$B$3:$AQ$501,37,FALSE)))</f>
        <v/>
      </c>
      <c r="AB376" s="1" t="str">
        <f>IF($A376="","",(VLOOKUP($A376,ACOUSTICS_COMBINED!$B$3:$AQ$501,38,FALSE)))</f>
        <v/>
      </c>
      <c r="AC376" s="1" t="str">
        <f>IF($A376="","",(VLOOKUP($A376,ACOUSTICS_COMBINED!$B$3:$AQ$501,39,FALSE)))</f>
        <v/>
      </c>
      <c r="AD376" s="1" t="str">
        <f>IF($A376="","",(VLOOKUP($A376,ACOUSTICS_COMBINED!$B$3:$AQ$501,40,FALSE)))</f>
        <v/>
      </c>
      <c r="AE376" s="1" t="str">
        <f>IF($A376="","",(VLOOKUP($A376,ACOUSTICS_COMBINED!$B$3:$AQ$501,41,FALSE)))</f>
        <v/>
      </c>
      <c r="AF376" s="1" t="str">
        <f>IF($A376="","",(VLOOKUP($A376,ACOUSTICS_COMBINED!$B$3:$AQ$501,42,FALSE)))</f>
        <v/>
      </c>
      <c r="AG376" s="27" t="str">
        <f>IF($A376="","",(VLOOKUP($A376,ACOUSTIC_PIVOT_TABLE!$B$4:$AO$500,2,FALSE)))</f>
        <v/>
      </c>
      <c r="AH376" s="27" t="str">
        <f>IF($A376="","",(VLOOKUP($A376,ACOUSTIC_PIVOT_TABLE!$B$4:$AO$500,3,FALSE)))</f>
        <v/>
      </c>
      <c r="AI376" s="27" t="str">
        <f>IF($A376="","",(VLOOKUP($A376,ACOUSTIC_PIVOT_TABLE!$B$4:$AO$500,4,FALSE)))</f>
        <v/>
      </c>
      <c r="AJ376" s="27" t="str">
        <f>IF($A376="","",(VLOOKUP($A376,ACOUSTIC_PIVOT_TABLE!$B$4:$AO$500,5,FALSE)))</f>
        <v/>
      </c>
      <c r="AK376" s="27" t="str">
        <f>IF($A376="","",(VLOOKUP($A376,ACOUSTIC_PIVOT_TABLE!$B$4:$AO$500,6,FALSE)))</f>
        <v/>
      </c>
      <c r="AL376" s="27" t="str">
        <f>IF($A376="","",(VLOOKUP($A376,ACOUSTIC_PIVOT_TABLE!$B$4:$AO$500,7,FALSE)))</f>
        <v/>
      </c>
      <c r="AM376" s="27" t="str">
        <f>IF($A376="","",(VLOOKUP($A376,ACOUSTIC_PIVOT_TABLE!$B$4:$AO$500,8,FALSE)))</f>
        <v/>
      </c>
      <c r="AN376" s="27" t="str">
        <f>IF($A376="","",(VLOOKUP($A376,ACOUSTIC_PIVOT_TABLE!$B$4:$AO$500,9,FALSE)))</f>
        <v/>
      </c>
      <c r="AO376" s="27" t="str">
        <f>IF($A376="","",(VLOOKUP($A376,ACOUSTIC_PIVOT_TABLE!$B$4:$AO$500,10,FALSE)))</f>
        <v/>
      </c>
      <c r="AP376" s="27" t="str">
        <f>IF($A376="","",(VLOOKUP($A376,ACOUSTIC_PIVOT_TABLE!$B$4:$AO$500,11,FALSE)))</f>
        <v/>
      </c>
      <c r="AQ376" s="27" t="str">
        <f>IF($A376="","",(VLOOKUP($A376,ACOUSTIC_PIVOT_TABLE!$B$4:$AO$500,12,FALSE)))</f>
        <v/>
      </c>
      <c r="AR376" s="27" t="str">
        <f>IF($A376="","",(VLOOKUP($A376,ACOUSTIC_PIVOT_TABLE!$B$4:$AO$500,13,FALSE)))</f>
        <v/>
      </c>
      <c r="AS376" s="27" t="str">
        <f>IF($A376="","",(VLOOKUP($A376,ACOUSTIC_PIVOT_TABLE!$B$4:$AO$500,14,FALSE)))</f>
        <v/>
      </c>
      <c r="AT376" s="27" t="str">
        <f>IF($A376="","",(VLOOKUP($A376,ACOUSTIC_PIVOT_TABLE!$B$4:$AO$500,15,FALSE)))</f>
        <v/>
      </c>
      <c r="AU376" s="27" t="str">
        <f>IF($A376="","",(VLOOKUP($A376,ACOUSTIC_PIVOT_TABLE!$B$4:$AO$500,16,FALSE)))</f>
        <v/>
      </c>
      <c r="AV376" s="27" t="str">
        <f>IF($A376="","",(VLOOKUP($A376,ACOUSTIC_PIVOT_TABLE!$B$4:$AO$500,17,FALSE)))</f>
        <v/>
      </c>
      <c r="AW376" s="27" t="str">
        <f>IF($A376="","",(VLOOKUP($A376,ACOUSTIC_PIVOT_TABLE!$B$4:$AO$500,18,FALSE)))</f>
        <v/>
      </c>
      <c r="AX376" s="27" t="str">
        <f>IF($A376="","",(VLOOKUP($A376,ACOUSTIC_PIVOT_TABLE!$B$4:$AO$500,19,FALSE)))</f>
        <v/>
      </c>
      <c r="AY376" s="27" t="str">
        <f>IF($A376="","",(VLOOKUP($A376,ACOUSTIC_PIVOT_TABLE!$B$4:$AO$500,20,FALSE)))</f>
        <v/>
      </c>
      <c r="AZ376" s="27" t="str">
        <f>IF($A376="","",(VLOOKUP($A376,ACOUSTIC_PIVOT_TABLE!$B$4:$AO$500,21,FALSE)))</f>
        <v/>
      </c>
      <c r="BA376" s="27" t="str">
        <f>IF($A376="","",(VLOOKUP($A376,ACOUSTIC_PIVOT_TABLE!$B$4:$AO$500,22,FALSE)))</f>
        <v/>
      </c>
      <c r="BB376" s="27" t="str">
        <f>IF($A376="","",(VLOOKUP($A376,ACOUSTIC_PIVOT_TABLE!$B$4:$AO$500,23,FALSE)))</f>
        <v/>
      </c>
      <c r="BC376" s="27" t="str">
        <f>IF($A376="","",(VLOOKUP($A376,ACOUSTIC_PIVOT_TABLE!$B$4:$AO$500,24,FALSE)))</f>
        <v/>
      </c>
      <c r="BD376" s="27" t="str">
        <f>IF($A376="","",(VLOOKUP($A376,ACOUSTIC_PIVOT_TABLE!$B$4:$AO$500,25,FALSE)))</f>
        <v/>
      </c>
      <c r="BE376" s="27" t="str">
        <f>IF($A376="","",(VLOOKUP($A376,ACOUSTIC_PIVOT_TABLE!$B$4:$AO$500,26,FALSE)))</f>
        <v/>
      </c>
      <c r="BF376" s="27" t="str">
        <f>IF($A376="","",(VLOOKUP($A376,ACOUSTIC_PIVOT_TABLE!$B$4:$AO$500,27,FALSE)))</f>
        <v/>
      </c>
      <c r="BG376" s="27" t="str">
        <f>IF($A376="","",(VLOOKUP($A376,ACOUSTIC_PIVOT_TABLE!$B$4:$AO$500,28,FALSE)))</f>
        <v/>
      </c>
      <c r="BH376" s="27" t="str">
        <f>IF($A376="","",(VLOOKUP($A376,ACOUSTIC_PIVOT_TABLE!$B$4:$AO$500,29,FALSE)))</f>
        <v/>
      </c>
      <c r="BI376" s="27" t="str">
        <f>IF($A376="","",(VLOOKUP($A376,ACOUSTIC_PIVOT_TABLE!$B$4:$AO$500,30,FALSE)))</f>
        <v/>
      </c>
      <c r="BJ376" s="27" t="str">
        <f>IF($A376="","",(VLOOKUP($A376,ACOUSTIC_PIVOT_TABLE!$B$4:$AO$500,31,FALSE)))</f>
        <v/>
      </c>
      <c r="BK376" s="27" t="str">
        <f>IF($A376="","",(VLOOKUP($A376,ACOUSTIC_PIVOT_TABLE!$B$4:$AO$500,32,FALSE)))</f>
        <v/>
      </c>
      <c r="BL376" s="27" t="str">
        <f>IF($A376="","",(VLOOKUP($A376,ACOUSTIC_PIVOT_TABLE!$B$4:$AO$500,33,FALSE)))</f>
        <v/>
      </c>
      <c r="BM376" s="27" t="str">
        <f>IF($A376="","",(VLOOKUP($A376,ACOUSTIC_PIVOT_TABLE!$B$4:$AO$500,34,FALSE)))</f>
        <v/>
      </c>
      <c r="BN376" s="27" t="str">
        <f>IF($A376="","",(VLOOKUP($A376,ACOUSTIC_PIVOT_TABLE!$B$4:$AO$500,35,FALSE)))</f>
        <v/>
      </c>
      <c r="BO376" s="27" t="str">
        <f>IF($A376="","",(VLOOKUP($A376,ACOUSTIC_PIVOT_TABLE!$B$4:$AO$500,36,FALSE)))</f>
        <v/>
      </c>
      <c r="BP376" s="27" t="str">
        <f>IF($A376="","",(VLOOKUP($A376,ACOUSTIC_PIVOT_TABLE!$B$4:$AO$500,37,FALSE)))</f>
        <v/>
      </c>
      <c r="BQ376" s="27" t="str">
        <f>IF($A376="","",(VLOOKUP($A376,ACOUSTIC_PIVOT_TABLE!$B$4:$AO$500,38,FALSE)))</f>
        <v/>
      </c>
      <c r="BR376" s="27" t="str">
        <f>IF($A376="","",(VLOOKUP($A376,ACOUSTIC_PIVOT_TABLE!$B$4:$AO$500,39,FALSE)))</f>
        <v/>
      </c>
      <c r="BS376" s="27" t="str">
        <f>IF($A376="","",(VLOOKUP($A376,ACOUSTIC_PIVOT_TABLE!$B$4:$AO$500,40,FALSE)))</f>
        <v/>
      </c>
    </row>
    <row r="377" spans="1:71" x14ac:dyDescent="0.25">
      <c r="A377" s="1" t="str">
        <f>IF(ACOUSTIC_PIVOT_TABLE!B379 = 0, "",ACOUSTIC_PIVOT_TABLE!B379)</f>
        <v/>
      </c>
      <c r="B377" s="1" t="str">
        <f>IF($A377="","",(VLOOKUP($A377,ACOUSTICS_COMBINED!$B$3:$AQ$501,21,FALSE)))</f>
        <v/>
      </c>
      <c r="C377" s="1" t="str">
        <f>IF($A377="","",(VLOOKUP($A377,ACOUSTICS_COMBINED!$B$3:$AQ$501,22,FALSE)))</f>
        <v/>
      </c>
      <c r="D377" s="1" t="str">
        <f>IF($A377="","",(VLOOKUP($A377,ACOUSTICS_COMBINED!$B$3:$AQ$501,12,FALSE)))</f>
        <v/>
      </c>
      <c r="E377" s="1" t="str">
        <f>IF($A377="","",(VLOOKUP($A377,ACOUSTICS_COMBINED!$B$3:$AQ$501,13,FALSE)))</f>
        <v/>
      </c>
      <c r="F377" s="1" t="str">
        <f>IF($A377="","",(VLOOKUP($A377,ACOUSTICS_COMBINED!$B$3:$AQ$501,14,FALSE)))</f>
        <v/>
      </c>
      <c r="G377" s="1" t="str">
        <f>IF($A377="","",(VLOOKUP($A377,ACOUSTICS_COMBINED!$B$3:$AQ$501,23,FALSE)))</f>
        <v/>
      </c>
      <c r="H377" s="1" t="str">
        <f>IF($A377="","",(VLOOKUP($A377,ACOUSTICS_COMBINED!$B$3:$AQ$501,24,FALSE)))</f>
        <v/>
      </c>
      <c r="I377" s="1" t="str">
        <f>IF($A377="","",(VLOOKUP($A377,ACOUSTICS_COMBINED!$B$3:$AQ$501,15,FALSE)))</f>
        <v/>
      </c>
      <c r="J377" s="1" t="str">
        <f>IF($A377="","",(VLOOKUP($A377,ACOUSTICS_COMBINED!$B$3:$AQ$501,16,FALSE)))</f>
        <v/>
      </c>
      <c r="K377" s="1" t="str">
        <f>IF($A377="","",(VLOOKUP($A377,ACOUSTICS_COMBINED!$B$3:$AQ$501,17,FALSE)))</f>
        <v/>
      </c>
      <c r="L377" s="1" t="str">
        <f>IF($A377="","",(VLOOKUP($A377,ACOUSTICS_COMBINED!$B$3:$AQ$501,18,FALSE)))</f>
        <v/>
      </c>
      <c r="M377" s="1" t="str">
        <f>IF($A377="","",(VLOOKUP($A377,ACOUSTICS_COMBINED!$B$3:$AQ$501,25,FALSE)))</f>
        <v/>
      </c>
      <c r="N377" s="16" t="str">
        <f>IF($A377="","",(VLOOKUP($A377,ACOUSTICS_COMBINED!$B$3:$AQ$501,19,FALSE)))</f>
        <v/>
      </c>
      <c r="O377" s="16" t="str">
        <f>IF($A377="","",(VLOOKUP($A377,ACOUSTICS_COMBINED!$B$3:$AQ$501,20,FALSE)))</f>
        <v/>
      </c>
      <c r="P377" s="1" t="str">
        <f>IF($A377="","",(VLOOKUP($A377,ACOUSTICS_COMBINED!$B$3:$AQ$501,26,FALSE)))</f>
        <v/>
      </c>
      <c r="Q377" s="1" t="str">
        <f>IF($A377="","",(VLOOKUP($A377,ACOUSTICS_COMBINED!$B$3:$AQ$501,27,FALSE)))</f>
        <v/>
      </c>
      <c r="R377" s="1" t="str">
        <f>IF($A377="","",(VLOOKUP($A377,ACOUSTICS_COMBINED!$B$3:$AQ$501,28,FALSE)))</f>
        <v/>
      </c>
      <c r="S377" s="1" t="str">
        <f>IF($A377="","",(VLOOKUP($A377,ACOUSTICS_COMBINED!$B$3:$AQ$501,29,FALSE)))</f>
        <v/>
      </c>
      <c r="T377" s="1" t="str">
        <f>IF($A377="","",(VLOOKUP($A377,ACOUSTICS_COMBINED!$B$3:$AQ$501,30,FALSE)))</f>
        <v/>
      </c>
      <c r="U377" s="1" t="str">
        <f>IF($A377="","",(VLOOKUP($A377,ACOUSTICS_COMBINED!$B$3:$AQ$501,31,FALSE)))</f>
        <v/>
      </c>
      <c r="V377" s="1" t="str">
        <f>IF($A377="","",(VLOOKUP($A377,ACOUSTICS_COMBINED!$B$3:$AQ$501,32,FALSE)))</f>
        <v/>
      </c>
      <c r="W377" s="1" t="str">
        <f>IF($A377="","",(VLOOKUP($A377,ACOUSTICS_COMBINED!$B$3:$AQ$501,33,FALSE)))</f>
        <v/>
      </c>
      <c r="X377" s="1" t="str">
        <f>IF($A377="","",(VLOOKUP($A377,ACOUSTICS_COMBINED!$B$3:$AQ$501,34,FALSE)))</f>
        <v/>
      </c>
      <c r="Y377" s="1" t="str">
        <f>IF($A377="","",(VLOOKUP($A377,ACOUSTICS_COMBINED!$B$3:$AQ$501,35,FALSE)))</f>
        <v/>
      </c>
      <c r="Z377" s="1" t="str">
        <f>IF($A377="","",(VLOOKUP($A377,ACOUSTICS_COMBINED!$B$3:$AQ$501,36,FALSE)))</f>
        <v/>
      </c>
      <c r="AA377" s="1" t="str">
        <f>IF($A377="","",(VLOOKUP($A377,ACOUSTICS_COMBINED!$B$3:$AQ$501,37,FALSE)))</f>
        <v/>
      </c>
      <c r="AB377" s="1" t="str">
        <f>IF($A377="","",(VLOOKUP($A377,ACOUSTICS_COMBINED!$B$3:$AQ$501,38,FALSE)))</f>
        <v/>
      </c>
      <c r="AC377" s="1" t="str">
        <f>IF($A377="","",(VLOOKUP($A377,ACOUSTICS_COMBINED!$B$3:$AQ$501,39,FALSE)))</f>
        <v/>
      </c>
      <c r="AD377" s="1" t="str">
        <f>IF($A377="","",(VLOOKUP($A377,ACOUSTICS_COMBINED!$B$3:$AQ$501,40,FALSE)))</f>
        <v/>
      </c>
      <c r="AE377" s="1" t="str">
        <f>IF($A377="","",(VLOOKUP($A377,ACOUSTICS_COMBINED!$B$3:$AQ$501,41,FALSE)))</f>
        <v/>
      </c>
      <c r="AF377" s="1" t="str">
        <f>IF($A377="","",(VLOOKUP($A377,ACOUSTICS_COMBINED!$B$3:$AQ$501,42,FALSE)))</f>
        <v/>
      </c>
      <c r="AG377" s="27" t="str">
        <f>IF($A377="","",(VLOOKUP($A377,ACOUSTIC_PIVOT_TABLE!$B$4:$AO$500,2,FALSE)))</f>
        <v/>
      </c>
      <c r="AH377" s="27" t="str">
        <f>IF($A377="","",(VLOOKUP($A377,ACOUSTIC_PIVOT_TABLE!$B$4:$AO$500,3,FALSE)))</f>
        <v/>
      </c>
      <c r="AI377" s="27" t="str">
        <f>IF($A377="","",(VLOOKUP($A377,ACOUSTIC_PIVOT_TABLE!$B$4:$AO$500,4,FALSE)))</f>
        <v/>
      </c>
      <c r="AJ377" s="27" t="str">
        <f>IF($A377="","",(VLOOKUP($A377,ACOUSTIC_PIVOT_TABLE!$B$4:$AO$500,5,FALSE)))</f>
        <v/>
      </c>
      <c r="AK377" s="27" t="str">
        <f>IF($A377="","",(VLOOKUP($A377,ACOUSTIC_PIVOT_TABLE!$B$4:$AO$500,6,FALSE)))</f>
        <v/>
      </c>
      <c r="AL377" s="27" t="str">
        <f>IF($A377="","",(VLOOKUP($A377,ACOUSTIC_PIVOT_TABLE!$B$4:$AO$500,7,FALSE)))</f>
        <v/>
      </c>
      <c r="AM377" s="27" t="str">
        <f>IF($A377="","",(VLOOKUP($A377,ACOUSTIC_PIVOT_TABLE!$B$4:$AO$500,8,FALSE)))</f>
        <v/>
      </c>
      <c r="AN377" s="27" t="str">
        <f>IF($A377="","",(VLOOKUP($A377,ACOUSTIC_PIVOT_TABLE!$B$4:$AO$500,9,FALSE)))</f>
        <v/>
      </c>
      <c r="AO377" s="27" t="str">
        <f>IF($A377="","",(VLOOKUP($A377,ACOUSTIC_PIVOT_TABLE!$B$4:$AO$500,10,FALSE)))</f>
        <v/>
      </c>
      <c r="AP377" s="27" t="str">
        <f>IF($A377="","",(VLOOKUP($A377,ACOUSTIC_PIVOT_TABLE!$B$4:$AO$500,11,FALSE)))</f>
        <v/>
      </c>
      <c r="AQ377" s="27" t="str">
        <f>IF($A377="","",(VLOOKUP($A377,ACOUSTIC_PIVOT_TABLE!$B$4:$AO$500,12,FALSE)))</f>
        <v/>
      </c>
      <c r="AR377" s="27" t="str">
        <f>IF($A377="","",(VLOOKUP($A377,ACOUSTIC_PIVOT_TABLE!$B$4:$AO$500,13,FALSE)))</f>
        <v/>
      </c>
      <c r="AS377" s="27" t="str">
        <f>IF($A377="","",(VLOOKUP($A377,ACOUSTIC_PIVOT_TABLE!$B$4:$AO$500,14,FALSE)))</f>
        <v/>
      </c>
      <c r="AT377" s="27" t="str">
        <f>IF($A377="","",(VLOOKUP($A377,ACOUSTIC_PIVOT_TABLE!$B$4:$AO$500,15,FALSE)))</f>
        <v/>
      </c>
      <c r="AU377" s="27" t="str">
        <f>IF($A377="","",(VLOOKUP($A377,ACOUSTIC_PIVOT_TABLE!$B$4:$AO$500,16,FALSE)))</f>
        <v/>
      </c>
      <c r="AV377" s="27" t="str">
        <f>IF($A377="","",(VLOOKUP($A377,ACOUSTIC_PIVOT_TABLE!$B$4:$AO$500,17,FALSE)))</f>
        <v/>
      </c>
      <c r="AW377" s="27" t="str">
        <f>IF($A377="","",(VLOOKUP($A377,ACOUSTIC_PIVOT_TABLE!$B$4:$AO$500,18,FALSE)))</f>
        <v/>
      </c>
      <c r="AX377" s="27" t="str">
        <f>IF($A377="","",(VLOOKUP($A377,ACOUSTIC_PIVOT_TABLE!$B$4:$AO$500,19,FALSE)))</f>
        <v/>
      </c>
      <c r="AY377" s="27" t="str">
        <f>IF($A377="","",(VLOOKUP($A377,ACOUSTIC_PIVOT_TABLE!$B$4:$AO$500,20,FALSE)))</f>
        <v/>
      </c>
      <c r="AZ377" s="27" t="str">
        <f>IF($A377="","",(VLOOKUP($A377,ACOUSTIC_PIVOT_TABLE!$B$4:$AO$500,21,FALSE)))</f>
        <v/>
      </c>
      <c r="BA377" s="27" t="str">
        <f>IF($A377="","",(VLOOKUP($A377,ACOUSTIC_PIVOT_TABLE!$B$4:$AO$500,22,FALSE)))</f>
        <v/>
      </c>
      <c r="BB377" s="27" t="str">
        <f>IF($A377="","",(VLOOKUP($A377,ACOUSTIC_PIVOT_TABLE!$B$4:$AO$500,23,FALSE)))</f>
        <v/>
      </c>
      <c r="BC377" s="27" t="str">
        <f>IF($A377="","",(VLOOKUP($A377,ACOUSTIC_PIVOT_TABLE!$B$4:$AO$500,24,FALSE)))</f>
        <v/>
      </c>
      <c r="BD377" s="27" t="str">
        <f>IF($A377="","",(VLOOKUP($A377,ACOUSTIC_PIVOT_TABLE!$B$4:$AO$500,25,FALSE)))</f>
        <v/>
      </c>
      <c r="BE377" s="27" t="str">
        <f>IF($A377="","",(VLOOKUP($A377,ACOUSTIC_PIVOT_TABLE!$B$4:$AO$500,26,FALSE)))</f>
        <v/>
      </c>
      <c r="BF377" s="27" t="str">
        <f>IF($A377="","",(VLOOKUP($A377,ACOUSTIC_PIVOT_TABLE!$B$4:$AO$500,27,FALSE)))</f>
        <v/>
      </c>
      <c r="BG377" s="27" t="str">
        <f>IF($A377="","",(VLOOKUP($A377,ACOUSTIC_PIVOT_TABLE!$B$4:$AO$500,28,FALSE)))</f>
        <v/>
      </c>
      <c r="BH377" s="27" t="str">
        <f>IF($A377="","",(VLOOKUP($A377,ACOUSTIC_PIVOT_TABLE!$B$4:$AO$500,29,FALSE)))</f>
        <v/>
      </c>
      <c r="BI377" s="27" t="str">
        <f>IF($A377="","",(VLOOKUP($A377,ACOUSTIC_PIVOT_TABLE!$B$4:$AO$500,30,FALSE)))</f>
        <v/>
      </c>
      <c r="BJ377" s="27" t="str">
        <f>IF($A377="","",(VLOOKUP($A377,ACOUSTIC_PIVOT_TABLE!$B$4:$AO$500,31,FALSE)))</f>
        <v/>
      </c>
      <c r="BK377" s="27" t="str">
        <f>IF($A377="","",(VLOOKUP($A377,ACOUSTIC_PIVOT_TABLE!$B$4:$AO$500,32,FALSE)))</f>
        <v/>
      </c>
      <c r="BL377" s="27" t="str">
        <f>IF($A377="","",(VLOOKUP($A377,ACOUSTIC_PIVOT_TABLE!$B$4:$AO$500,33,FALSE)))</f>
        <v/>
      </c>
      <c r="BM377" s="27" t="str">
        <f>IF($A377="","",(VLOOKUP($A377,ACOUSTIC_PIVOT_TABLE!$B$4:$AO$500,34,FALSE)))</f>
        <v/>
      </c>
      <c r="BN377" s="27" t="str">
        <f>IF($A377="","",(VLOOKUP($A377,ACOUSTIC_PIVOT_TABLE!$B$4:$AO$500,35,FALSE)))</f>
        <v/>
      </c>
      <c r="BO377" s="27" t="str">
        <f>IF($A377="","",(VLOOKUP($A377,ACOUSTIC_PIVOT_TABLE!$B$4:$AO$500,36,FALSE)))</f>
        <v/>
      </c>
      <c r="BP377" s="27" t="str">
        <f>IF($A377="","",(VLOOKUP($A377,ACOUSTIC_PIVOT_TABLE!$B$4:$AO$500,37,FALSE)))</f>
        <v/>
      </c>
      <c r="BQ377" s="27" t="str">
        <f>IF($A377="","",(VLOOKUP($A377,ACOUSTIC_PIVOT_TABLE!$B$4:$AO$500,38,FALSE)))</f>
        <v/>
      </c>
      <c r="BR377" s="27" t="str">
        <f>IF($A377="","",(VLOOKUP($A377,ACOUSTIC_PIVOT_TABLE!$B$4:$AO$500,39,FALSE)))</f>
        <v/>
      </c>
      <c r="BS377" s="27" t="str">
        <f>IF($A377="","",(VLOOKUP($A377,ACOUSTIC_PIVOT_TABLE!$B$4:$AO$500,40,FALSE)))</f>
        <v/>
      </c>
    </row>
    <row r="378" spans="1:71" x14ac:dyDescent="0.25">
      <c r="A378" s="1" t="str">
        <f>IF(ACOUSTIC_PIVOT_TABLE!B380 = 0, "",ACOUSTIC_PIVOT_TABLE!B380)</f>
        <v/>
      </c>
      <c r="B378" s="1" t="str">
        <f>IF($A378="","",(VLOOKUP($A378,ACOUSTICS_COMBINED!$B$3:$AQ$501,21,FALSE)))</f>
        <v/>
      </c>
      <c r="C378" s="1" t="str">
        <f>IF($A378="","",(VLOOKUP($A378,ACOUSTICS_COMBINED!$B$3:$AQ$501,22,FALSE)))</f>
        <v/>
      </c>
      <c r="D378" s="1" t="str">
        <f>IF($A378="","",(VLOOKUP($A378,ACOUSTICS_COMBINED!$B$3:$AQ$501,12,FALSE)))</f>
        <v/>
      </c>
      <c r="E378" s="1" t="str">
        <f>IF($A378="","",(VLOOKUP($A378,ACOUSTICS_COMBINED!$B$3:$AQ$501,13,FALSE)))</f>
        <v/>
      </c>
      <c r="F378" s="1" t="str">
        <f>IF($A378="","",(VLOOKUP($A378,ACOUSTICS_COMBINED!$B$3:$AQ$501,14,FALSE)))</f>
        <v/>
      </c>
      <c r="G378" s="1" t="str">
        <f>IF($A378="","",(VLOOKUP($A378,ACOUSTICS_COMBINED!$B$3:$AQ$501,23,FALSE)))</f>
        <v/>
      </c>
      <c r="H378" s="1" t="str">
        <f>IF($A378="","",(VLOOKUP($A378,ACOUSTICS_COMBINED!$B$3:$AQ$501,24,FALSE)))</f>
        <v/>
      </c>
      <c r="I378" s="1" t="str">
        <f>IF($A378="","",(VLOOKUP($A378,ACOUSTICS_COMBINED!$B$3:$AQ$501,15,FALSE)))</f>
        <v/>
      </c>
      <c r="J378" s="1" t="str">
        <f>IF($A378="","",(VLOOKUP($A378,ACOUSTICS_COMBINED!$B$3:$AQ$501,16,FALSE)))</f>
        <v/>
      </c>
      <c r="K378" s="1" t="str">
        <f>IF($A378="","",(VLOOKUP($A378,ACOUSTICS_COMBINED!$B$3:$AQ$501,17,FALSE)))</f>
        <v/>
      </c>
      <c r="L378" s="1" t="str">
        <f>IF($A378="","",(VLOOKUP($A378,ACOUSTICS_COMBINED!$B$3:$AQ$501,18,FALSE)))</f>
        <v/>
      </c>
      <c r="M378" s="1" t="str">
        <f>IF($A378="","",(VLOOKUP($A378,ACOUSTICS_COMBINED!$B$3:$AQ$501,25,FALSE)))</f>
        <v/>
      </c>
      <c r="N378" s="16" t="str">
        <f>IF($A378="","",(VLOOKUP($A378,ACOUSTICS_COMBINED!$B$3:$AQ$501,19,FALSE)))</f>
        <v/>
      </c>
      <c r="O378" s="16" t="str">
        <f>IF($A378="","",(VLOOKUP($A378,ACOUSTICS_COMBINED!$B$3:$AQ$501,20,FALSE)))</f>
        <v/>
      </c>
      <c r="P378" s="1" t="str">
        <f>IF($A378="","",(VLOOKUP($A378,ACOUSTICS_COMBINED!$B$3:$AQ$501,26,FALSE)))</f>
        <v/>
      </c>
      <c r="Q378" s="1" t="str">
        <f>IF($A378="","",(VLOOKUP($A378,ACOUSTICS_COMBINED!$B$3:$AQ$501,27,FALSE)))</f>
        <v/>
      </c>
      <c r="R378" s="1" t="str">
        <f>IF($A378="","",(VLOOKUP($A378,ACOUSTICS_COMBINED!$B$3:$AQ$501,28,FALSE)))</f>
        <v/>
      </c>
      <c r="S378" s="1" t="str">
        <f>IF($A378="","",(VLOOKUP($A378,ACOUSTICS_COMBINED!$B$3:$AQ$501,29,FALSE)))</f>
        <v/>
      </c>
      <c r="T378" s="1" t="str">
        <f>IF($A378="","",(VLOOKUP($A378,ACOUSTICS_COMBINED!$B$3:$AQ$501,30,FALSE)))</f>
        <v/>
      </c>
      <c r="U378" s="1" t="str">
        <f>IF($A378="","",(VLOOKUP($A378,ACOUSTICS_COMBINED!$B$3:$AQ$501,31,FALSE)))</f>
        <v/>
      </c>
      <c r="V378" s="1" t="str">
        <f>IF($A378="","",(VLOOKUP($A378,ACOUSTICS_COMBINED!$B$3:$AQ$501,32,FALSE)))</f>
        <v/>
      </c>
      <c r="W378" s="1" t="str">
        <f>IF($A378="","",(VLOOKUP($A378,ACOUSTICS_COMBINED!$B$3:$AQ$501,33,FALSE)))</f>
        <v/>
      </c>
      <c r="X378" s="1" t="str">
        <f>IF($A378="","",(VLOOKUP($A378,ACOUSTICS_COMBINED!$B$3:$AQ$501,34,FALSE)))</f>
        <v/>
      </c>
      <c r="Y378" s="1" t="str">
        <f>IF($A378="","",(VLOOKUP($A378,ACOUSTICS_COMBINED!$B$3:$AQ$501,35,FALSE)))</f>
        <v/>
      </c>
      <c r="Z378" s="1" t="str">
        <f>IF($A378="","",(VLOOKUP($A378,ACOUSTICS_COMBINED!$B$3:$AQ$501,36,FALSE)))</f>
        <v/>
      </c>
      <c r="AA378" s="1" t="str">
        <f>IF($A378="","",(VLOOKUP($A378,ACOUSTICS_COMBINED!$B$3:$AQ$501,37,FALSE)))</f>
        <v/>
      </c>
      <c r="AB378" s="1" t="str">
        <f>IF($A378="","",(VLOOKUP($A378,ACOUSTICS_COMBINED!$B$3:$AQ$501,38,FALSE)))</f>
        <v/>
      </c>
      <c r="AC378" s="1" t="str">
        <f>IF($A378="","",(VLOOKUP($A378,ACOUSTICS_COMBINED!$B$3:$AQ$501,39,FALSE)))</f>
        <v/>
      </c>
      <c r="AD378" s="1" t="str">
        <f>IF($A378="","",(VLOOKUP($A378,ACOUSTICS_COMBINED!$B$3:$AQ$501,40,FALSE)))</f>
        <v/>
      </c>
      <c r="AE378" s="1" t="str">
        <f>IF($A378="","",(VLOOKUP($A378,ACOUSTICS_COMBINED!$B$3:$AQ$501,41,FALSE)))</f>
        <v/>
      </c>
      <c r="AF378" s="1" t="str">
        <f>IF($A378="","",(VLOOKUP($A378,ACOUSTICS_COMBINED!$B$3:$AQ$501,42,FALSE)))</f>
        <v/>
      </c>
      <c r="AG378" s="27" t="str">
        <f>IF($A378="","",(VLOOKUP($A378,ACOUSTIC_PIVOT_TABLE!$B$4:$AO$500,2,FALSE)))</f>
        <v/>
      </c>
      <c r="AH378" s="27" t="str">
        <f>IF($A378="","",(VLOOKUP($A378,ACOUSTIC_PIVOT_TABLE!$B$4:$AO$500,3,FALSE)))</f>
        <v/>
      </c>
      <c r="AI378" s="27" t="str">
        <f>IF($A378="","",(VLOOKUP($A378,ACOUSTIC_PIVOT_TABLE!$B$4:$AO$500,4,FALSE)))</f>
        <v/>
      </c>
      <c r="AJ378" s="27" t="str">
        <f>IF($A378="","",(VLOOKUP($A378,ACOUSTIC_PIVOT_TABLE!$B$4:$AO$500,5,FALSE)))</f>
        <v/>
      </c>
      <c r="AK378" s="27" t="str">
        <f>IF($A378="","",(VLOOKUP($A378,ACOUSTIC_PIVOT_TABLE!$B$4:$AO$500,6,FALSE)))</f>
        <v/>
      </c>
      <c r="AL378" s="27" t="str">
        <f>IF($A378="","",(VLOOKUP($A378,ACOUSTIC_PIVOT_TABLE!$B$4:$AO$500,7,FALSE)))</f>
        <v/>
      </c>
      <c r="AM378" s="27" t="str">
        <f>IF($A378="","",(VLOOKUP($A378,ACOUSTIC_PIVOT_TABLE!$B$4:$AO$500,8,FALSE)))</f>
        <v/>
      </c>
      <c r="AN378" s="27" t="str">
        <f>IF($A378="","",(VLOOKUP($A378,ACOUSTIC_PIVOT_TABLE!$B$4:$AO$500,9,FALSE)))</f>
        <v/>
      </c>
      <c r="AO378" s="27" t="str">
        <f>IF($A378="","",(VLOOKUP($A378,ACOUSTIC_PIVOT_TABLE!$B$4:$AO$500,10,FALSE)))</f>
        <v/>
      </c>
      <c r="AP378" s="27" t="str">
        <f>IF($A378="","",(VLOOKUP($A378,ACOUSTIC_PIVOT_TABLE!$B$4:$AO$500,11,FALSE)))</f>
        <v/>
      </c>
      <c r="AQ378" s="27" t="str">
        <f>IF($A378="","",(VLOOKUP($A378,ACOUSTIC_PIVOT_TABLE!$B$4:$AO$500,12,FALSE)))</f>
        <v/>
      </c>
      <c r="AR378" s="27" t="str">
        <f>IF($A378="","",(VLOOKUP($A378,ACOUSTIC_PIVOT_TABLE!$B$4:$AO$500,13,FALSE)))</f>
        <v/>
      </c>
      <c r="AS378" s="27" t="str">
        <f>IF($A378="","",(VLOOKUP($A378,ACOUSTIC_PIVOT_TABLE!$B$4:$AO$500,14,FALSE)))</f>
        <v/>
      </c>
      <c r="AT378" s="27" t="str">
        <f>IF($A378="","",(VLOOKUP($A378,ACOUSTIC_PIVOT_TABLE!$B$4:$AO$500,15,FALSE)))</f>
        <v/>
      </c>
      <c r="AU378" s="27" t="str">
        <f>IF($A378="","",(VLOOKUP($A378,ACOUSTIC_PIVOT_TABLE!$B$4:$AO$500,16,FALSE)))</f>
        <v/>
      </c>
      <c r="AV378" s="27" t="str">
        <f>IF($A378="","",(VLOOKUP($A378,ACOUSTIC_PIVOT_TABLE!$B$4:$AO$500,17,FALSE)))</f>
        <v/>
      </c>
      <c r="AW378" s="27" t="str">
        <f>IF($A378="","",(VLOOKUP($A378,ACOUSTIC_PIVOT_TABLE!$B$4:$AO$500,18,FALSE)))</f>
        <v/>
      </c>
      <c r="AX378" s="27" t="str">
        <f>IF($A378="","",(VLOOKUP($A378,ACOUSTIC_PIVOT_TABLE!$B$4:$AO$500,19,FALSE)))</f>
        <v/>
      </c>
      <c r="AY378" s="27" t="str">
        <f>IF($A378="","",(VLOOKUP($A378,ACOUSTIC_PIVOT_TABLE!$B$4:$AO$500,20,FALSE)))</f>
        <v/>
      </c>
      <c r="AZ378" s="27" t="str">
        <f>IF($A378="","",(VLOOKUP($A378,ACOUSTIC_PIVOT_TABLE!$B$4:$AO$500,21,FALSE)))</f>
        <v/>
      </c>
      <c r="BA378" s="27" t="str">
        <f>IF($A378="","",(VLOOKUP($A378,ACOUSTIC_PIVOT_TABLE!$B$4:$AO$500,22,FALSE)))</f>
        <v/>
      </c>
      <c r="BB378" s="27" t="str">
        <f>IF($A378="","",(VLOOKUP($A378,ACOUSTIC_PIVOT_TABLE!$B$4:$AO$500,23,FALSE)))</f>
        <v/>
      </c>
      <c r="BC378" s="27" t="str">
        <f>IF($A378="","",(VLOOKUP($A378,ACOUSTIC_PIVOT_TABLE!$B$4:$AO$500,24,FALSE)))</f>
        <v/>
      </c>
      <c r="BD378" s="27" t="str">
        <f>IF($A378="","",(VLOOKUP($A378,ACOUSTIC_PIVOT_TABLE!$B$4:$AO$500,25,FALSE)))</f>
        <v/>
      </c>
      <c r="BE378" s="27" t="str">
        <f>IF($A378="","",(VLOOKUP($A378,ACOUSTIC_PIVOT_TABLE!$B$4:$AO$500,26,FALSE)))</f>
        <v/>
      </c>
      <c r="BF378" s="27" t="str">
        <f>IF($A378="","",(VLOOKUP($A378,ACOUSTIC_PIVOT_TABLE!$B$4:$AO$500,27,FALSE)))</f>
        <v/>
      </c>
      <c r="BG378" s="27" t="str">
        <f>IF($A378="","",(VLOOKUP($A378,ACOUSTIC_PIVOT_TABLE!$B$4:$AO$500,28,FALSE)))</f>
        <v/>
      </c>
      <c r="BH378" s="27" t="str">
        <f>IF($A378="","",(VLOOKUP($A378,ACOUSTIC_PIVOT_TABLE!$B$4:$AO$500,29,FALSE)))</f>
        <v/>
      </c>
      <c r="BI378" s="27" t="str">
        <f>IF($A378="","",(VLOOKUP($A378,ACOUSTIC_PIVOT_TABLE!$B$4:$AO$500,30,FALSE)))</f>
        <v/>
      </c>
      <c r="BJ378" s="27" t="str">
        <f>IF($A378="","",(VLOOKUP($A378,ACOUSTIC_PIVOT_TABLE!$B$4:$AO$500,31,FALSE)))</f>
        <v/>
      </c>
      <c r="BK378" s="27" t="str">
        <f>IF($A378="","",(VLOOKUP($A378,ACOUSTIC_PIVOT_TABLE!$B$4:$AO$500,32,FALSE)))</f>
        <v/>
      </c>
      <c r="BL378" s="27" t="str">
        <f>IF($A378="","",(VLOOKUP($A378,ACOUSTIC_PIVOT_TABLE!$B$4:$AO$500,33,FALSE)))</f>
        <v/>
      </c>
      <c r="BM378" s="27" t="str">
        <f>IF($A378="","",(VLOOKUP($A378,ACOUSTIC_PIVOT_TABLE!$B$4:$AO$500,34,FALSE)))</f>
        <v/>
      </c>
      <c r="BN378" s="27" t="str">
        <f>IF($A378="","",(VLOOKUP($A378,ACOUSTIC_PIVOT_TABLE!$B$4:$AO$500,35,FALSE)))</f>
        <v/>
      </c>
      <c r="BO378" s="27" t="str">
        <f>IF($A378="","",(VLOOKUP($A378,ACOUSTIC_PIVOT_TABLE!$B$4:$AO$500,36,FALSE)))</f>
        <v/>
      </c>
      <c r="BP378" s="27" t="str">
        <f>IF($A378="","",(VLOOKUP($A378,ACOUSTIC_PIVOT_TABLE!$B$4:$AO$500,37,FALSE)))</f>
        <v/>
      </c>
      <c r="BQ378" s="27" t="str">
        <f>IF($A378="","",(VLOOKUP($A378,ACOUSTIC_PIVOT_TABLE!$B$4:$AO$500,38,FALSE)))</f>
        <v/>
      </c>
      <c r="BR378" s="27" t="str">
        <f>IF($A378="","",(VLOOKUP($A378,ACOUSTIC_PIVOT_TABLE!$B$4:$AO$500,39,FALSE)))</f>
        <v/>
      </c>
      <c r="BS378" s="27" t="str">
        <f>IF($A378="","",(VLOOKUP($A378,ACOUSTIC_PIVOT_TABLE!$B$4:$AO$500,40,FALSE)))</f>
        <v/>
      </c>
    </row>
    <row r="379" spans="1:71" x14ac:dyDescent="0.25">
      <c r="A379" s="1" t="str">
        <f>IF(ACOUSTIC_PIVOT_TABLE!B381 = 0, "",ACOUSTIC_PIVOT_TABLE!B381)</f>
        <v/>
      </c>
      <c r="B379" s="1" t="str">
        <f>IF($A379="","",(VLOOKUP($A379,ACOUSTICS_COMBINED!$B$3:$AQ$501,21,FALSE)))</f>
        <v/>
      </c>
      <c r="C379" s="1" t="str">
        <f>IF($A379="","",(VLOOKUP($A379,ACOUSTICS_COMBINED!$B$3:$AQ$501,22,FALSE)))</f>
        <v/>
      </c>
      <c r="D379" s="1" t="str">
        <f>IF($A379="","",(VLOOKUP($A379,ACOUSTICS_COMBINED!$B$3:$AQ$501,12,FALSE)))</f>
        <v/>
      </c>
      <c r="E379" s="1" t="str">
        <f>IF($A379="","",(VLOOKUP($A379,ACOUSTICS_COMBINED!$B$3:$AQ$501,13,FALSE)))</f>
        <v/>
      </c>
      <c r="F379" s="1" t="str">
        <f>IF($A379="","",(VLOOKUP($A379,ACOUSTICS_COMBINED!$B$3:$AQ$501,14,FALSE)))</f>
        <v/>
      </c>
      <c r="G379" s="1" t="str">
        <f>IF($A379="","",(VLOOKUP($A379,ACOUSTICS_COMBINED!$B$3:$AQ$501,23,FALSE)))</f>
        <v/>
      </c>
      <c r="H379" s="1" t="str">
        <f>IF($A379="","",(VLOOKUP($A379,ACOUSTICS_COMBINED!$B$3:$AQ$501,24,FALSE)))</f>
        <v/>
      </c>
      <c r="I379" s="1" t="str">
        <f>IF($A379="","",(VLOOKUP($A379,ACOUSTICS_COMBINED!$B$3:$AQ$501,15,FALSE)))</f>
        <v/>
      </c>
      <c r="J379" s="1" t="str">
        <f>IF($A379="","",(VLOOKUP($A379,ACOUSTICS_COMBINED!$B$3:$AQ$501,16,FALSE)))</f>
        <v/>
      </c>
      <c r="K379" s="1" t="str">
        <f>IF($A379="","",(VLOOKUP($A379,ACOUSTICS_COMBINED!$B$3:$AQ$501,17,FALSE)))</f>
        <v/>
      </c>
      <c r="L379" s="1" t="str">
        <f>IF($A379="","",(VLOOKUP($A379,ACOUSTICS_COMBINED!$B$3:$AQ$501,18,FALSE)))</f>
        <v/>
      </c>
      <c r="M379" s="1" t="str">
        <f>IF($A379="","",(VLOOKUP($A379,ACOUSTICS_COMBINED!$B$3:$AQ$501,25,FALSE)))</f>
        <v/>
      </c>
      <c r="N379" s="16" t="str">
        <f>IF($A379="","",(VLOOKUP($A379,ACOUSTICS_COMBINED!$B$3:$AQ$501,19,FALSE)))</f>
        <v/>
      </c>
      <c r="O379" s="16" t="str">
        <f>IF($A379="","",(VLOOKUP($A379,ACOUSTICS_COMBINED!$B$3:$AQ$501,20,FALSE)))</f>
        <v/>
      </c>
      <c r="P379" s="1" t="str">
        <f>IF($A379="","",(VLOOKUP($A379,ACOUSTICS_COMBINED!$B$3:$AQ$501,26,FALSE)))</f>
        <v/>
      </c>
      <c r="Q379" s="1" t="str">
        <f>IF($A379="","",(VLOOKUP($A379,ACOUSTICS_COMBINED!$B$3:$AQ$501,27,FALSE)))</f>
        <v/>
      </c>
      <c r="R379" s="1" t="str">
        <f>IF($A379="","",(VLOOKUP($A379,ACOUSTICS_COMBINED!$B$3:$AQ$501,28,FALSE)))</f>
        <v/>
      </c>
      <c r="S379" s="1" t="str">
        <f>IF($A379="","",(VLOOKUP($A379,ACOUSTICS_COMBINED!$B$3:$AQ$501,29,FALSE)))</f>
        <v/>
      </c>
      <c r="T379" s="1" t="str">
        <f>IF($A379="","",(VLOOKUP($A379,ACOUSTICS_COMBINED!$B$3:$AQ$501,30,FALSE)))</f>
        <v/>
      </c>
      <c r="U379" s="1" t="str">
        <f>IF($A379="","",(VLOOKUP($A379,ACOUSTICS_COMBINED!$B$3:$AQ$501,31,FALSE)))</f>
        <v/>
      </c>
      <c r="V379" s="1" t="str">
        <f>IF($A379="","",(VLOOKUP($A379,ACOUSTICS_COMBINED!$B$3:$AQ$501,32,FALSE)))</f>
        <v/>
      </c>
      <c r="W379" s="1" t="str">
        <f>IF($A379="","",(VLOOKUP($A379,ACOUSTICS_COMBINED!$B$3:$AQ$501,33,FALSE)))</f>
        <v/>
      </c>
      <c r="X379" s="1" t="str">
        <f>IF($A379="","",(VLOOKUP($A379,ACOUSTICS_COMBINED!$B$3:$AQ$501,34,FALSE)))</f>
        <v/>
      </c>
      <c r="Y379" s="1" t="str">
        <f>IF($A379="","",(VLOOKUP($A379,ACOUSTICS_COMBINED!$B$3:$AQ$501,35,FALSE)))</f>
        <v/>
      </c>
      <c r="Z379" s="1" t="str">
        <f>IF($A379="","",(VLOOKUP($A379,ACOUSTICS_COMBINED!$B$3:$AQ$501,36,FALSE)))</f>
        <v/>
      </c>
      <c r="AA379" s="1" t="str">
        <f>IF($A379="","",(VLOOKUP($A379,ACOUSTICS_COMBINED!$B$3:$AQ$501,37,FALSE)))</f>
        <v/>
      </c>
      <c r="AB379" s="1" t="str">
        <f>IF($A379="","",(VLOOKUP($A379,ACOUSTICS_COMBINED!$B$3:$AQ$501,38,FALSE)))</f>
        <v/>
      </c>
      <c r="AC379" s="1" t="str">
        <f>IF($A379="","",(VLOOKUP($A379,ACOUSTICS_COMBINED!$B$3:$AQ$501,39,FALSE)))</f>
        <v/>
      </c>
      <c r="AD379" s="1" t="str">
        <f>IF($A379="","",(VLOOKUP($A379,ACOUSTICS_COMBINED!$B$3:$AQ$501,40,FALSE)))</f>
        <v/>
      </c>
      <c r="AE379" s="1" t="str">
        <f>IF($A379="","",(VLOOKUP($A379,ACOUSTICS_COMBINED!$B$3:$AQ$501,41,FALSE)))</f>
        <v/>
      </c>
      <c r="AF379" s="1" t="str">
        <f>IF($A379="","",(VLOOKUP($A379,ACOUSTICS_COMBINED!$B$3:$AQ$501,42,FALSE)))</f>
        <v/>
      </c>
      <c r="AG379" s="27" t="str">
        <f>IF($A379="","",(VLOOKUP($A379,ACOUSTIC_PIVOT_TABLE!$B$4:$AO$500,2,FALSE)))</f>
        <v/>
      </c>
      <c r="AH379" s="27" t="str">
        <f>IF($A379="","",(VLOOKUP($A379,ACOUSTIC_PIVOT_TABLE!$B$4:$AO$500,3,FALSE)))</f>
        <v/>
      </c>
      <c r="AI379" s="27" t="str">
        <f>IF($A379="","",(VLOOKUP($A379,ACOUSTIC_PIVOT_TABLE!$B$4:$AO$500,4,FALSE)))</f>
        <v/>
      </c>
      <c r="AJ379" s="27" t="str">
        <f>IF($A379="","",(VLOOKUP($A379,ACOUSTIC_PIVOT_TABLE!$B$4:$AO$500,5,FALSE)))</f>
        <v/>
      </c>
      <c r="AK379" s="27" t="str">
        <f>IF($A379="","",(VLOOKUP($A379,ACOUSTIC_PIVOT_TABLE!$B$4:$AO$500,6,FALSE)))</f>
        <v/>
      </c>
      <c r="AL379" s="27" t="str">
        <f>IF($A379="","",(VLOOKUP($A379,ACOUSTIC_PIVOT_TABLE!$B$4:$AO$500,7,FALSE)))</f>
        <v/>
      </c>
      <c r="AM379" s="27" t="str">
        <f>IF($A379="","",(VLOOKUP($A379,ACOUSTIC_PIVOT_TABLE!$B$4:$AO$500,8,FALSE)))</f>
        <v/>
      </c>
      <c r="AN379" s="27" t="str">
        <f>IF($A379="","",(VLOOKUP($A379,ACOUSTIC_PIVOT_TABLE!$B$4:$AO$500,9,FALSE)))</f>
        <v/>
      </c>
      <c r="AO379" s="27" t="str">
        <f>IF($A379="","",(VLOOKUP($A379,ACOUSTIC_PIVOT_TABLE!$B$4:$AO$500,10,FALSE)))</f>
        <v/>
      </c>
      <c r="AP379" s="27" t="str">
        <f>IF($A379="","",(VLOOKUP($A379,ACOUSTIC_PIVOT_TABLE!$B$4:$AO$500,11,FALSE)))</f>
        <v/>
      </c>
      <c r="AQ379" s="27" t="str">
        <f>IF($A379="","",(VLOOKUP($A379,ACOUSTIC_PIVOT_TABLE!$B$4:$AO$500,12,FALSE)))</f>
        <v/>
      </c>
      <c r="AR379" s="27" t="str">
        <f>IF($A379="","",(VLOOKUP($A379,ACOUSTIC_PIVOT_TABLE!$B$4:$AO$500,13,FALSE)))</f>
        <v/>
      </c>
      <c r="AS379" s="27" t="str">
        <f>IF($A379="","",(VLOOKUP($A379,ACOUSTIC_PIVOT_TABLE!$B$4:$AO$500,14,FALSE)))</f>
        <v/>
      </c>
      <c r="AT379" s="27" t="str">
        <f>IF($A379="","",(VLOOKUP($A379,ACOUSTIC_PIVOT_TABLE!$B$4:$AO$500,15,FALSE)))</f>
        <v/>
      </c>
      <c r="AU379" s="27" t="str">
        <f>IF($A379="","",(VLOOKUP($A379,ACOUSTIC_PIVOT_TABLE!$B$4:$AO$500,16,FALSE)))</f>
        <v/>
      </c>
      <c r="AV379" s="27" t="str">
        <f>IF($A379="","",(VLOOKUP($A379,ACOUSTIC_PIVOT_TABLE!$B$4:$AO$500,17,FALSE)))</f>
        <v/>
      </c>
      <c r="AW379" s="27" t="str">
        <f>IF($A379="","",(VLOOKUP($A379,ACOUSTIC_PIVOT_TABLE!$B$4:$AO$500,18,FALSE)))</f>
        <v/>
      </c>
      <c r="AX379" s="27" t="str">
        <f>IF($A379="","",(VLOOKUP($A379,ACOUSTIC_PIVOT_TABLE!$B$4:$AO$500,19,FALSE)))</f>
        <v/>
      </c>
      <c r="AY379" s="27" t="str">
        <f>IF($A379="","",(VLOOKUP($A379,ACOUSTIC_PIVOT_TABLE!$B$4:$AO$500,20,FALSE)))</f>
        <v/>
      </c>
      <c r="AZ379" s="27" t="str">
        <f>IF($A379="","",(VLOOKUP($A379,ACOUSTIC_PIVOT_TABLE!$B$4:$AO$500,21,FALSE)))</f>
        <v/>
      </c>
      <c r="BA379" s="27" t="str">
        <f>IF($A379="","",(VLOOKUP($A379,ACOUSTIC_PIVOT_TABLE!$B$4:$AO$500,22,FALSE)))</f>
        <v/>
      </c>
      <c r="BB379" s="27" t="str">
        <f>IF($A379="","",(VLOOKUP($A379,ACOUSTIC_PIVOT_TABLE!$B$4:$AO$500,23,FALSE)))</f>
        <v/>
      </c>
      <c r="BC379" s="27" t="str">
        <f>IF($A379="","",(VLOOKUP($A379,ACOUSTIC_PIVOT_TABLE!$B$4:$AO$500,24,FALSE)))</f>
        <v/>
      </c>
      <c r="BD379" s="27" t="str">
        <f>IF($A379="","",(VLOOKUP($A379,ACOUSTIC_PIVOT_TABLE!$B$4:$AO$500,25,FALSE)))</f>
        <v/>
      </c>
      <c r="BE379" s="27" t="str">
        <f>IF($A379="","",(VLOOKUP($A379,ACOUSTIC_PIVOT_TABLE!$B$4:$AO$500,26,FALSE)))</f>
        <v/>
      </c>
      <c r="BF379" s="27" t="str">
        <f>IF($A379="","",(VLOOKUP($A379,ACOUSTIC_PIVOT_TABLE!$B$4:$AO$500,27,FALSE)))</f>
        <v/>
      </c>
      <c r="BG379" s="27" t="str">
        <f>IF($A379="","",(VLOOKUP($A379,ACOUSTIC_PIVOT_TABLE!$B$4:$AO$500,28,FALSE)))</f>
        <v/>
      </c>
      <c r="BH379" s="27" t="str">
        <f>IF($A379="","",(VLOOKUP($A379,ACOUSTIC_PIVOT_TABLE!$B$4:$AO$500,29,FALSE)))</f>
        <v/>
      </c>
      <c r="BI379" s="27" t="str">
        <f>IF($A379="","",(VLOOKUP($A379,ACOUSTIC_PIVOT_TABLE!$B$4:$AO$500,30,FALSE)))</f>
        <v/>
      </c>
      <c r="BJ379" s="27" t="str">
        <f>IF($A379="","",(VLOOKUP($A379,ACOUSTIC_PIVOT_TABLE!$B$4:$AO$500,31,FALSE)))</f>
        <v/>
      </c>
      <c r="BK379" s="27" t="str">
        <f>IF($A379="","",(VLOOKUP($A379,ACOUSTIC_PIVOT_TABLE!$B$4:$AO$500,32,FALSE)))</f>
        <v/>
      </c>
      <c r="BL379" s="27" t="str">
        <f>IF($A379="","",(VLOOKUP($A379,ACOUSTIC_PIVOT_TABLE!$B$4:$AO$500,33,FALSE)))</f>
        <v/>
      </c>
      <c r="BM379" s="27" t="str">
        <f>IF($A379="","",(VLOOKUP($A379,ACOUSTIC_PIVOT_TABLE!$B$4:$AO$500,34,FALSE)))</f>
        <v/>
      </c>
      <c r="BN379" s="27" t="str">
        <f>IF($A379="","",(VLOOKUP($A379,ACOUSTIC_PIVOT_TABLE!$B$4:$AO$500,35,FALSE)))</f>
        <v/>
      </c>
      <c r="BO379" s="27" t="str">
        <f>IF($A379="","",(VLOOKUP($A379,ACOUSTIC_PIVOT_TABLE!$B$4:$AO$500,36,FALSE)))</f>
        <v/>
      </c>
      <c r="BP379" s="27" t="str">
        <f>IF($A379="","",(VLOOKUP($A379,ACOUSTIC_PIVOT_TABLE!$B$4:$AO$500,37,FALSE)))</f>
        <v/>
      </c>
      <c r="BQ379" s="27" t="str">
        <f>IF($A379="","",(VLOOKUP($A379,ACOUSTIC_PIVOT_TABLE!$B$4:$AO$500,38,FALSE)))</f>
        <v/>
      </c>
      <c r="BR379" s="27" t="str">
        <f>IF($A379="","",(VLOOKUP($A379,ACOUSTIC_PIVOT_TABLE!$B$4:$AO$500,39,FALSE)))</f>
        <v/>
      </c>
      <c r="BS379" s="27" t="str">
        <f>IF($A379="","",(VLOOKUP($A379,ACOUSTIC_PIVOT_TABLE!$B$4:$AO$500,40,FALSE)))</f>
        <v/>
      </c>
    </row>
    <row r="380" spans="1:71" x14ac:dyDescent="0.25">
      <c r="A380" s="1" t="str">
        <f>IF(ACOUSTIC_PIVOT_TABLE!B382 = 0, "",ACOUSTIC_PIVOT_TABLE!B382)</f>
        <v/>
      </c>
      <c r="B380" s="1" t="str">
        <f>IF($A380="","",(VLOOKUP($A380,ACOUSTICS_COMBINED!$B$3:$AQ$501,21,FALSE)))</f>
        <v/>
      </c>
      <c r="C380" s="1" t="str">
        <f>IF($A380="","",(VLOOKUP($A380,ACOUSTICS_COMBINED!$B$3:$AQ$501,22,FALSE)))</f>
        <v/>
      </c>
      <c r="D380" s="1" t="str">
        <f>IF($A380="","",(VLOOKUP($A380,ACOUSTICS_COMBINED!$B$3:$AQ$501,12,FALSE)))</f>
        <v/>
      </c>
      <c r="E380" s="1" t="str">
        <f>IF($A380="","",(VLOOKUP($A380,ACOUSTICS_COMBINED!$B$3:$AQ$501,13,FALSE)))</f>
        <v/>
      </c>
      <c r="F380" s="1" t="str">
        <f>IF($A380="","",(VLOOKUP($A380,ACOUSTICS_COMBINED!$B$3:$AQ$501,14,FALSE)))</f>
        <v/>
      </c>
      <c r="G380" s="1" t="str">
        <f>IF($A380="","",(VLOOKUP($A380,ACOUSTICS_COMBINED!$B$3:$AQ$501,23,FALSE)))</f>
        <v/>
      </c>
      <c r="H380" s="1" t="str">
        <f>IF($A380="","",(VLOOKUP($A380,ACOUSTICS_COMBINED!$B$3:$AQ$501,24,FALSE)))</f>
        <v/>
      </c>
      <c r="I380" s="1" t="str">
        <f>IF($A380="","",(VLOOKUP($A380,ACOUSTICS_COMBINED!$B$3:$AQ$501,15,FALSE)))</f>
        <v/>
      </c>
      <c r="J380" s="1" t="str">
        <f>IF($A380="","",(VLOOKUP($A380,ACOUSTICS_COMBINED!$B$3:$AQ$501,16,FALSE)))</f>
        <v/>
      </c>
      <c r="K380" s="1" t="str">
        <f>IF($A380="","",(VLOOKUP($A380,ACOUSTICS_COMBINED!$B$3:$AQ$501,17,FALSE)))</f>
        <v/>
      </c>
      <c r="L380" s="1" t="str">
        <f>IF($A380="","",(VLOOKUP($A380,ACOUSTICS_COMBINED!$B$3:$AQ$501,18,FALSE)))</f>
        <v/>
      </c>
      <c r="M380" s="1" t="str">
        <f>IF($A380="","",(VLOOKUP($A380,ACOUSTICS_COMBINED!$B$3:$AQ$501,25,FALSE)))</f>
        <v/>
      </c>
      <c r="N380" s="16" t="str">
        <f>IF($A380="","",(VLOOKUP($A380,ACOUSTICS_COMBINED!$B$3:$AQ$501,19,FALSE)))</f>
        <v/>
      </c>
      <c r="O380" s="16" t="str">
        <f>IF($A380="","",(VLOOKUP($A380,ACOUSTICS_COMBINED!$B$3:$AQ$501,20,FALSE)))</f>
        <v/>
      </c>
      <c r="P380" s="1" t="str">
        <f>IF($A380="","",(VLOOKUP($A380,ACOUSTICS_COMBINED!$B$3:$AQ$501,26,FALSE)))</f>
        <v/>
      </c>
      <c r="Q380" s="1" t="str">
        <f>IF($A380="","",(VLOOKUP($A380,ACOUSTICS_COMBINED!$B$3:$AQ$501,27,FALSE)))</f>
        <v/>
      </c>
      <c r="R380" s="1" t="str">
        <f>IF($A380="","",(VLOOKUP($A380,ACOUSTICS_COMBINED!$B$3:$AQ$501,28,FALSE)))</f>
        <v/>
      </c>
      <c r="S380" s="1" t="str">
        <f>IF($A380="","",(VLOOKUP($A380,ACOUSTICS_COMBINED!$B$3:$AQ$501,29,FALSE)))</f>
        <v/>
      </c>
      <c r="T380" s="1" t="str">
        <f>IF($A380="","",(VLOOKUP($A380,ACOUSTICS_COMBINED!$B$3:$AQ$501,30,FALSE)))</f>
        <v/>
      </c>
      <c r="U380" s="1" t="str">
        <f>IF($A380="","",(VLOOKUP($A380,ACOUSTICS_COMBINED!$B$3:$AQ$501,31,FALSE)))</f>
        <v/>
      </c>
      <c r="V380" s="1" t="str">
        <f>IF($A380="","",(VLOOKUP($A380,ACOUSTICS_COMBINED!$B$3:$AQ$501,32,FALSE)))</f>
        <v/>
      </c>
      <c r="W380" s="1" t="str">
        <f>IF($A380="","",(VLOOKUP($A380,ACOUSTICS_COMBINED!$B$3:$AQ$501,33,FALSE)))</f>
        <v/>
      </c>
      <c r="X380" s="1" t="str">
        <f>IF($A380="","",(VLOOKUP($A380,ACOUSTICS_COMBINED!$B$3:$AQ$501,34,FALSE)))</f>
        <v/>
      </c>
      <c r="Y380" s="1" t="str">
        <f>IF($A380="","",(VLOOKUP($A380,ACOUSTICS_COMBINED!$B$3:$AQ$501,35,FALSE)))</f>
        <v/>
      </c>
      <c r="Z380" s="1" t="str">
        <f>IF($A380="","",(VLOOKUP($A380,ACOUSTICS_COMBINED!$B$3:$AQ$501,36,FALSE)))</f>
        <v/>
      </c>
      <c r="AA380" s="1" t="str">
        <f>IF($A380="","",(VLOOKUP($A380,ACOUSTICS_COMBINED!$B$3:$AQ$501,37,FALSE)))</f>
        <v/>
      </c>
      <c r="AB380" s="1" t="str">
        <f>IF($A380="","",(VLOOKUP($A380,ACOUSTICS_COMBINED!$B$3:$AQ$501,38,FALSE)))</f>
        <v/>
      </c>
      <c r="AC380" s="1" t="str">
        <f>IF($A380="","",(VLOOKUP($A380,ACOUSTICS_COMBINED!$B$3:$AQ$501,39,FALSE)))</f>
        <v/>
      </c>
      <c r="AD380" s="1" t="str">
        <f>IF($A380="","",(VLOOKUP($A380,ACOUSTICS_COMBINED!$B$3:$AQ$501,40,FALSE)))</f>
        <v/>
      </c>
      <c r="AE380" s="1" t="str">
        <f>IF($A380="","",(VLOOKUP($A380,ACOUSTICS_COMBINED!$B$3:$AQ$501,41,FALSE)))</f>
        <v/>
      </c>
      <c r="AF380" s="1" t="str">
        <f>IF($A380="","",(VLOOKUP($A380,ACOUSTICS_COMBINED!$B$3:$AQ$501,42,FALSE)))</f>
        <v/>
      </c>
      <c r="AG380" s="27" t="str">
        <f>IF($A380="","",(VLOOKUP($A380,ACOUSTIC_PIVOT_TABLE!$B$4:$AO$500,2,FALSE)))</f>
        <v/>
      </c>
      <c r="AH380" s="27" t="str">
        <f>IF($A380="","",(VLOOKUP($A380,ACOUSTIC_PIVOT_TABLE!$B$4:$AO$500,3,FALSE)))</f>
        <v/>
      </c>
      <c r="AI380" s="27" t="str">
        <f>IF($A380="","",(VLOOKUP($A380,ACOUSTIC_PIVOT_TABLE!$B$4:$AO$500,4,FALSE)))</f>
        <v/>
      </c>
      <c r="AJ380" s="27" t="str">
        <f>IF($A380="","",(VLOOKUP($A380,ACOUSTIC_PIVOT_TABLE!$B$4:$AO$500,5,FALSE)))</f>
        <v/>
      </c>
      <c r="AK380" s="27" t="str">
        <f>IF($A380="","",(VLOOKUP($A380,ACOUSTIC_PIVOT_TABLE!$B$4:$AO$500,6,FALSE)))</f>
        <v/>
      </c>
      <c r="AL380" s="27" t="str">
        <f>IF($A380="","",(VLOOKUP($A380,ACOUSTIC_PIVOT_TABLE!$B$4:$AO$500,7,FALSE)))</f>
        <v/>
      </c>
      <c r="AM380" s="27" t="str">
        <f>IF($A380="","",(VLOOKUP($A380,ACOUSTIC_PIVOT_TABLE!$B$4:$AO$500,8,FALSE)))</f>
        <v/>
      </c>
      <c r="AN380" s="27" t="str">
        <f>IF($A380="","",(VLOOKUP($A380,ACOUSTIC_PIVOT_TABLE!$B$4:$AO$500,9,FALSE)))</f>
        <v/>
      </c>
      <c r="AO380" s="27" t="str">
        <f>IF($A380="","",(VLOOKUP($A380,ACOUSTIC_PIVOT_TABLE!$B$4:$AO$500,10,FALSE)))</f>
        <v/>
      </c>
      <c r="AP380" s="27" t="str">
        <f>IF($A380="","",(VLOOKUP($A380,ACOUSTIC_PIVOT_TABLE!$B$4:$AO$500,11,FALSE)))</f>
        <v/>
      </c>
      <c r="AQ380" s="27" t="str">
        <f>IF($A380="","",(VLOOKUP($A380,ACOUSTIC_PIVOT_TABLE!$B$4:$AO$500,12,FALSE)))</f>
        <v/>
      </c>
      <c r="AR380" s="27" t="str">
        <f>IF($A380="","",(VLOOKUP($A380,ACOUSTIC_PIVOT_TABLE!$B$4:$AO$500,13,FALSE)))</f>
        <v/>
      </c>
      <c r="AS380" s="27" t="str">
        <f>IF($A380="","",(VLOOKUP($A380,ACOUSTIC_PIVOT_TABLE!$B$4:$AO$500,14,FALSE)))</f>
        <v/>
      </c>
      <c r="AT380" s="27" t="str">
        <f>IF($A380="","",(VLOOKUP($A380,ACOUSTIC_PIVOT_TABLE!$B$4:$AO$500,15,FALSE)))</f>
        <v/>
      </c>
      <c r="AU380" s="27" t="str">
        <f>IF($A380="","",(VLOOKUP($A380,ACOUSTIC_PIVOT_TABLE!$B$4:$AO$500,16,FALSE)))</f>
        <v/>
      </c>
      <c r="AV380" s="27" t="str">
        <f>IF($A380="","",(VLOOKUP($A380,ACOUSTIC_PIVOT_TABLE!$B$4:$AO$500,17,FALSE)))</f>
        <v/>
      </c>
      <c r="AW380" s="27" t="str">
        <f>IF($A380="","",(VLOOKUP($A380,ACOUSTIC_PIVOT_TABLE!$B$4:$AO$500,18,FALSE)))</f>
        <v/>
      </c>
      <c r="AX380" s="27" t="str">
        <f>IF($A380="","",(VLOOKUP($A380,ACOUSTIC_PIVOT_TABLE!$B$4:$AO$500,19,FALSE)))</f>
        <v/>
      </c>
      <c r="AY380" s="27" t="str">
        <f>IF($A380="","",(VLOOKUP($A380,ACOUSTIC_PIVOT_TABLE!$B$4:$AO$500,20,FALSE)))</f>
        <v/>
      </c>
      <c r="AZ380" s="27" t="str">
        <f>IF($A380="","",(VLOOKUP($A380,ACOUSTIC_PIVOT_TABLE!$B$4:$AO$500,21,FALSE)))</f>
        <v/>
      </c>
      <c r="BA380" s="27" t="str">
        <f>IF($A380="","",(VLOOKUP($A380,ACOUSTIC_PIVOT_TABLE!$B$4:$AO$500,22,FALSE)))</f>
        <v/>
      </c>
      <c r="BB380" s="27" t="str">
        <f>IF($A380="","",(VLOOKUP($A380,ACOUSTIC_PIVOT_TABLE!$B$4:$AO$500,23,FALSE)))</f>
        <v/>
      </c>
      <c r="BC380" s="27" t="str">
        <f>IF($A380="","",(VLOOKUP($A380,ACOUSTIC_PIVOT_TABLE!$B$4:$AO$500,24,FALSE)))</f>
        <v/>
      </c>
      <c r="BD380" s="27" t="str">
        <f>IF($A380="","",(VLOOKUP($A380,ACOUSTIC_PIVOT_TABLE!$B$4:$AO$500,25,FALSE)))</f>
        <v/>
      </c>
      <c r="BE380" s="27" t="str">
        <f>IF($A380="","",(VLOOKUP($A380,ACOUSTIC_PIVOT_TABLE!$B$4:$AO$500,26,FALSE)))</f>
        <v/>
      </c>
      <c r="BF380" s="27" t="str">
        <f>IF($A380="","",(VLOOKUP($A380,ACOUSTIC_PIVOT_TABLE!$B$4:$AO$500,27,FALSE)))</f>
        <v/>
      </c>
      <c r="BG380" s="27" t="str">
        <f>IF($A380="","",(VLOOKUP($A380,ACOUSTIC_PIVOT_TABLE!$B$4:$AO$500,28,FALSE)))</f>
        <v/>
      </c>
      <c r="BH380" s="27" t="str">
        <f>IF($A380="","",(VLOOKUP($A380,ACOUSTIC_PIVOT_TABLE!$B$4:$AO$500,29,FALSE)))</f>
        <v/>
      </c>
      <c r="BI380" s="27" t="str">
        <f>IF($A380="","",(VLOOKUP($A380,ACOUSTIC_PIVOT_TABLE!$B$4:$AO$500,30,FALSE)))</f>
        <v/>
      </c>
      <c r="BJ380" s="27" t="str">
        <f>IF($A380="","",(VLOOKUP($A380,ACOUSTIC_PIVOT_TABLE!$B$4:$AO$500,31,FALSE)))</f>
        <v/>
      </c>
      <c r="BK380" s="27" t="str">
        <f>IF($A380="","",(VLOOKUP($A380,ACOUSTIC_PIVOT_TABLE!$B$4:$AO$500,32,FALSE)))</f>
        <v/>
      </c>
      <c r="BL380" s="27" t="str">
        <f>IF($A380="","",(VLOOKUP($A380,ACOUSTIC_PIVOT_TABLE!$B$4:$AO$500,33,FALSE)))</f>
        <v/>
      </c>
      <c r="BM380" s="27" t="str">
        <f>IF($A380="","",(VLOOKUP($A380,ACOUSTIC_PIVOT_TABLE!$B$4:$AO$500,34,FALSE)))</f>
        <v/>
      </c>
      <c r="BN380" s="27" t="str">
        <f>IF($A380="","",(VLOOKUP($A380,ACOUSTIC_PIVOT_TABLE!$B$4:$AO$500,35,FALSE)))</f>
        <v/>
      </c>
      <c r="BO380" s="27" t="str">
        <f>IF($A380="","",(VLOOKUP($A380,ACOUSTIC_PIVOT_TABLE!$B$4:$AO$500,36,FALSE)))</f>
        <v/>
      </c>
      <c r="BP380" s="27" t="str">
        <f>IF($A380="","",(VLOOKUP($A380,ACOUSTIC_PIVOT_TABLE!$B$4:$AO$500,37,FALSE)))</f>
        <v/>
      </c>
      <c r="BQ380" s="27" t="str">
        <f>IF($A380="","",(VLOOKUP($A380,ACOUSTIC_PIVOT_TABLE!$B$4:$AO$500,38,FALSE)))</f>
        <v/>
      </c>
      <c r="BR380" s="27" t="str">
        <f>IF($A380="","",(VLOOKUP($A380,ACOUSTIC_PIVOT_TABLE!$B$4:$AO$500,39,FALSE)))</f>
        <v/>
      </c>
      <c r="BS380" s="27" t="str">
        <f>IF($A380="","",(VLOOKUP($A380,ACOUSTIC_PIVOT_TABLE!$B$4:$AO$500,40,FALSE)))</f>
        <v/>
      </c>
    </row>
    <row r="381" spans="1:71" x14ac:dyDescent="0.25">
      <c r="A381" s="1" t="str">
        <f>IF(ACOUSTIC_PIVOT_TABLE!B383 = 0, "",ACOUSTIC_PIVOT_TABLE!B383)</f>
        <v/>
      </c>
      <c r="B381" s="1" t="str">
        <f>IF($A381="","",(VLOOKUP($A381,ACOUSTICS_COMBINED!$B$3:$AQ$501,21,FALSE)))</f>
        <v/>
      </c>
      <c r="C381" s="1" t="str">
        <f>IF($A381="","",(VLOOKUP($A381,ACOUSTICS_COMBINED!$B$3:$AQ$501,22,FALSE)))</f>
        <v/>
      </c>
      <c r="D381" s="1" t="str">
        <f>IF($A381="","",(VLOOKUP($A381,ACOUSTICS_COMBINED!$B$3:$AQ$501,12,FALSE)))</f>
        <v/>
      </c>
      <c r="E381" s="1" t="str">
        <f>IF($A381="","",(VLOOKUP($A381,ACOUSTICS_COMBINED!$B$3:$AQ$501,13,FALSE)))</f>
        <v/>
      </c>
      <c r="F381" s="1" t="str">
        <f>IF($A381="","",(VLOOKUP($A381,ACOUSTICS_COMBINED!$B$3:$AQ$501,14,FALSE)))</f>
        <v/>
      </c>
      <c r="G381" s="1" t="str">
        <f>IF($A381="","",(VLOOKUP($A381,ACOUSTICS_COMBINED!$B$3:$AQ$501,23,FALSE)))</f>
        <v/>
      </c>
      <c r="H381" s="1" t="str">
        <f>IF($A381="","",(VLOOKUP($A381,ACOUSTICS_COMBINED!$B$3:$AQ$501,24,FALSE)))</f>
        <v/>
      </c>
      <c r="I381" s="1" t="str">
        <f>IF($A381="","",(VLOOKUP($A381,ACOUSTICS_COMBINED!$B$3:$AQ$501,15,FALSE)))</f>
        <v/>
      </c>
      <c r="J381" s="1" t="str">
        <f>IF($A381="","",(VLOOKUP($A381,ACOUSTICS_COMBINED!$B$3:$AQ$501,16,FALSE)))</f>
        <v/>
      </c>
      <c r="K381" s="1" t="str">
        <f>IF($A381="","",(VLOOKUP($A381,ACOUSTICS_COMBINED!$B$3:$AQ$501,17,FALSE)))</f>
        <v/>
      </c>
      <c r="L381" s="1" t="str">
        <f>IF($A381="","",(VLOOKUP($A381,ACOUSTICS_COMBINED!$B$3:$AQ$501,18,FALSE)))</f>
        <v/>
      </c>
      <c r="M381" s="1" t="str">
        <f>IF($A381="","",(VLOOKUP($A381,ACOUSTICS_COMBINED!$B$3:$AQ$501,25,FALSE)))</f>
        <v/>
      </c>
      <c r="N381" s="16" t="str">
        <f>IF($A381="","",(VLOOKUP($A381,ACOUSTICS_COMBINED!$B$3:$AQ$501,19,FALSE)))</f>
        <v/>
      </c>
      <c r="O381" s="16" t="str">
        <f>IF($A381="","",(VLOOKUP($A381,ACOUSTICS_COMBINED!$B$3:$AQ$501,20,FALSE)))</f>
        <v/>
      </c>
      <c r="P381" s="1" t="str">
        <f>IF($A381="","",(VLOOKUP($A381,ACOUSTICS_COMBINED!$B$3:$AQ$501,26,FALSE)))</f>
        <v/>
      </c>
      <c r="Q381" s="1" t="str">
        <f>IF($A381="","",(VLOOKUP($A381,ACOUSTICS_COMBINED!$B$3:$AQ$501,27,FALSE)))</f>
        <v/>
      </c>
      <c r="R381" s="1" t="str">
        <f>IF($A381="","",(VLOOKUP($A381,ACOUSTICS_COMBINED!$B$3:$AQ$501,28,FALSE)))</f>
        <v/>
      </c>
      <c r="S381" s="1" t="str">
        <f>IF($A381="","",(VLOOKUP($A381,ACOUSTICS_COMBINED!$B$3:$AQ$501,29,FALSE)))</f>
        <v/>
      </c>
      <c r="T381" s="1" t="str">
        <f>IF($A381="","",(VLOOKUP($A381,ACOUSTICS_COMBINED!$B$3:$AQ$501,30,FALSE)))</f>
        <v/>
      </c>
      <c r="U381" s="1" t="str">
        <f>IF($A381="","",(VLOOKUP($A381,ACOUSTICS_COMBINED!$B$3:$AQ$501,31,FALSE)))</f>
        <v/>
      </c>
      <c r="V381" s="1" t="str">
        <f>IF($A381="","",(VLOOKUP($A381,ACOUSTICS_COMBINED!$B$3:$AQ$501,32,FALSE)))</f>
        <v/>
      </c>
      <c r="W381" s="1" t="str">
        <f>IF($A381="","",(VLOOKUP($A381,ACOUSTICS_COMBINED!$B$3:$AQ$501,33,FALSE)))</f>
        <v/>
      </c>
      <c r="X381" s="1" t="str">
        <f>IF($A381="","",(VLOOKUP($A381,ACOUSTICS_COMBINED!$B$3:$AQ$501,34,FALSE)))</f>
        <v/>
      </c>
      <c r="Y381" s="1" t="str">
        <f>IF($A381="","",(VLOOKUP($A381,ACOUSTICS_COMBINED!$B$3:$AQ$501,35,FALSE)))</f>
        <v/>
      </c>
      <c r="Z381" s="1" t="str">
        <f>IF($A381="","",(VLOOKUP($A381,ACOUSTICS_COMBINED!$B$3:$AQ$501,36,FALSE)))</f>
        <v/>
      </c>
      <c r="AA381" s="1" t="str">
        <f>IF($A381="","",(VLOOKUP($A381,ACOUSTICS_COMBINED!$B$3:$AQ$501,37,FALSE)))</f>
        <v/>
      </c>
      <c r="AB381" s="1" t="str">
        <f>IF($A381="","",(VLOOKUP($A381,ACOUSTICS_COMBINED!$B$3:$AQ$501,38,FALSE)))</f>
        <v/>
      </c>
      <c r="AC381" s="1" t="str">
        <f>IF($A381="","",(VLOOKUP($A381,ACOUSTICS_COMBINED!$B$3:$AQ$501,39,FALSE)))</f>
        <v/>
      </c>
      <c r="AD381" s="1" t="str">
        <f>IF($A381="","",(VLOOKUP($A381,ACOUSTICS_COMBINED!$B$3:$AQ$501,40,FALSE)))</f>
        <v/>
      </c>
      <c r="AE381" s="1" t="str">
        <f>IF($A381="","",(VLOOKUP($A381,ACOUSTICS_COMBINED!$B$3:$AQ$501,41,FALSE)))</f>
        <v/>
      </c>
      <c r="AF381" s="1" t="str">
        <f>IF($A381="","",(VLOOKUP($A381,ACOUSTICS_COMBINED!$B$3:$AQ$501,42,FALSE)))</f>
        <v/>
      </c>
      <c r="AG381" s="27" t="str">
        <f>IF($A381="","",(VLOOKUP($A381,ACOUSTIC_PIVOT_TABLE!$B$4:$AO$500,2,FALSE)))</f>
        <v/>
      </c>
      <c r="AH381" s="27" t="str">
        <f>IF($A381="","",(VLOOKUP($A381,ACOUSTIC_PIVOT_TABLE!$B$4:$AO$500,3,FALSE)))</f>
        <v/>
      </c>
      <c r="AI381" s="27" t="str">
        <f>IF($A381="","",(VLOOKUP($A381,ACOUSTIC_PIVOT_TABLE!$B$4:$AO$500,4,FALSE)))</f>
        <v/>
      </c>
      <c r="AJ381" s="27" t="str">
        <f>IF($A381="","",(VLOOKUP($A381,ACOUSTIC_PIVOT_TABLE!$B$4:$AO$500,5,FALSE)))</f>
        <v/>
      </c>
      <c r="AK381" s="27" t="str">
        <f>IF($A381="","",(VLOOKUP($A381,ACOUSTIC_PIVOT_TABLE!$B$4:$AO$500,6,FALSE)))</f>
        <v/>
      </c>
      <c r="AL381" s="27" t="str">
        <f>IF($A381="","",(VLOOKUP($A381,ACOUSTIC_PIVOT_TABLE!$B$4:$AO$500,7,FALSE)))</f>
        <v/>
      </c>
      <c r="AM381" s="27" t="str">
        <f>IF($A381="","",(VLOOKUP($A381,ACOUSTIC_PIVOT_TABLE!$B$4:$AO$500,8,FALSE)))</f>
        <v/>
      </c>
      <c r="AN381" s="27" t="str">
        <f>IF($A381="","",(VLOOKUP($A381,ACOUSTIC_PIVOT_TABLE!$B$4:$AO$500,9,FALSE)))</f>
        <v/>
      </c>
      <c r="AO381" s="27" t="str">
        <f>IF($A381="","",(VLOOKUP($A381,ACOUSTIC_PIVOT_TABLE!$B$4:$AO$500,10,FALSE)))</f>
        <v/>
      </c>
      <c r="AP381" s="27" t="str">
        <f>IF($A381="","",(VLOOKUP($A381,ACOUSTIC_PIVOT_TABLE!$B$4:$AO$500,11,FALSE)))</f>
        <v/>
      </c>
      <c r="AQ381" s="27" t="str">
        <f>IF($A381="","",(VLOOKUP($A381,ACOUSTIC_PIVOT_TABLE!$B$4:$AO$500,12,FALSE)))</f>
        <v/>
      </c>
      <c r="AR381" s="27" t="str">
        <f>IF($A381="","",(VLOOKUP($A381,ACOUSTIC_PIVOT_TABLE!$B$4:$AO$500,13,FALSE)))</f>
        <v/>
      </c>
      <c r="AS381" s="27" t="str">
        <f>IF($A381="","",(VLOOKUP($A381,ACOUSTIC_PIVOT_TABLE!$B$4:$AO$500,14,FALSE)))</f>
        <v/>
      </c>
      <c r="AT381" s="27" t="str">
        <f>IF($A381="","",(VLOOKUP($A381,ACOUSTIC_PIVOT_TABLE!$B$4:$AO$500,15,FALSE)))</f>
        <v/>
      </c>
      <c r="AU381" s="27" t="str">
        <f>IF($A381="","",(VLOOKUP($A381,ACOUSTIC_PIVOT_TABLE!$B$4:$AO$500,16,FALSE)))</f>
        <v/>
      </c>
      <c r="AV381" s="27" t="str">
        <f>IF($A381="","",(VLOOKUP($A381,ACOUSTIC_PIVOT_TABLE!$B$4:$AO$500,17,FALSE)))</f>
        <v/>
      </c>
      <c r="AW381" s="27" t="str">
        <f>IF($A381="","",(VLOOKUP($A381,ACOUSTIC_PIVOT_TABLE!$B$4:$AO$500,18,FALSE)))</f>
        <v/>
      </c>
      <c r="AX381" s="27" t="str">
        <f>IF($A381="","",(VLOOKUP($A381,ACOUSTIC_PIVOT_TABLE!$B$4:$AO$500,19,FALSE)))</f>
        <v/>
      </c>
      <c r="AY381" s="27" t="str">
        <f>IF($A381="","",(VLOOKUP($A381,ACOUSTIC_PIVOT_TABLE!$B$4:$AO$500,20,FALSE)))</f>
        <v/>
      </c>
      <c r="AZ381" s="27" t="str">
        <f>IF($A381="","",(VLOOKUP($A381,ACOUSTIC_PIVOT_TABLE!$B$4:$AO$500,21,FALSE)))</f>
        <v/>
      </c>
      <c r="BA381" s="27" t="str">
        <f>IF($A381="","",(VLOOKUP($A381,ACOUSTIC_PIVOT_TABLE!$B$4:$AO$500,22,FALSE)))</f>
        <v/>
      </c>
      <c r="BB381" s="27" t="str">
        <f>IF($A381="","",(VLOOKUP($A381,ACOUSTIC_PIVOT_TABLE!$B$4:$AO$500,23,FALSE)))</f>
        <v/>
      </c>
      <c r="BC381" s="27" t="str">
        <f>IF($A381="","",(VLOOKUP($A381,ACOUSTIC_PIVOT_TABLE!$B$4:$AO$500,24,FALSE)))</f>
        <v/>
      </c>
      <c r="BD381" s="27" t="str">
        <f>IF($A381="","",(VLOOKUP($A381,ACOUSTIC_PIVOT_TABLE!$B$4:$AO$500,25,FALSE)))</f>
        <v/>
      </c>
      <c r="BE381" s="27" t="str">
        <f>IF($A381="","",(VLOOKUP($A381,ACOUSTIC_PIVOT_TABLE!$B$4:$AO$500,26,FALSE)))</f>
        <v/>
      </c>
      <c r="BF381" s="27" t="str">
        <f>IF($A381="","",(VLOOKUP($A381,ACOUSTIC_PIVOT_TABLE!$B$4:$AO$500,27,FALSE)))</f>
        <v/>
      </c>
      <c r="BG381" s="27" t="str">
        <f>IF($A381="","",(VLOOKUP($A381,ACOUSTIC_PIVOT_TABLE!$B$4:$AO$500,28,FALSE)))</f>
        <v/>
      </c>
      <c r="BH381" s="27" t="str">
        <f>IF($A381="","",(VLOOKUP($A381,ACOUSTIC_PIVOT_TABLE!$B$4:$AO$500,29,FALSE)))</f>
        <v/>
      </c>
      <c r="BI381" s="27" t="str">
        <f>IF($A381="","",(VLOOKUP($A381,ACOUSTIC_PIVOT_TABLE!$B$4:$AO$500,30,FALSE)))</f>
        <v/>
      </c>
      <c r="BJ381" s="27" t="str">
        <f>IF($A381="","",(VLOOKUP($A381,ACOUSTIC_PIVOT_TABLE!$B$4:$AO$500,31,FALSE)))</f>
        <v/>
      </c>
      <c r="BK381" s="27" t="str">
        <f>IF($A381="","",(VLOOKUP($A381,ACOUSTIC_PIVOT_TABLE!$B$4:$AO$500,32,FALSE)))</f>
        <v/>
      </c>
      <c r="BL381" s="27" t="str">
        <f>IF($A381="","",(VLOOKUP($A381,ACOUSTIC_PIVOT_TABLE!$B$4:$AO$500,33,FALSE)))</f>
        <v/>
      </c>
      <c r="BM381" s="27" t="str">
        <f>IF($A381="","",(VLOOKUP($A381,ACOUSTIC_PIVOT_TABLE!$B$4:$AO$500,34,FALSE)))</f>
        <v/>
      </c>
      <c r="BN381" s="27" t="str">
        <f>IF($A381="","",(VLOOKUP($A381,ACOUSTIC_PIVOT_TABLE!$B$4:$AO$500,35,FALSE)))</f>
        <v/>
      </c>
      <c r="BO381" s="27" t="str">
        <f>IF($A381="","",(VLOOKUP($A381,ACOUSTIC_PIVOT_TABLE!$B$4:$AO$500,36,FALSE)))</f>
        <v/>
      </c>
      <c r="BP381" s="27" t="str">
        <f>IF($A381="","",(VLOOKUP($A381,ACOUSTIC_PIVOT_TABLE!$B$4:$AO$500,37,FALSE)))</f>
        <v/>
      </c>
      <c r="BQ381" s="27" t="str">
        <f>IF($A381="","",(VLOOKUP($A381,ACOUSTIC_PIVOT_TABLE!$B$4:$AO$500,38,FALSE)))</f>
        <v/>
      </c>
      <c r="BR381" s="27" t="str">
        <f>IF($A381="","",(VLOOKUP($A381,ACOUSTIC_PIVOT_TABLE!$B$4:$AO$500,39,FALSE)))</f>
        <v/>
      </c>
      <c r="BS381" s="27" t="str">
        <f>IF($A381="","",(VLOOKUP($A381,ACOUSTIC_PIVOT_TABLE!$B$4:$AO$500,40,FALSE)))</f>
        <v/>
      </c>
    </row>
    <row r="382" spans="1:71" x14ac:dyDescent="0.25">
      <c r="A382" s="1" t="str">
        <f>IF(ACOUSTIC_PIVOT_TABLE!B384 = 0, "",ACOUSTIC_PIVOT_TABLE!B384)</f>
        <v/>
      </c>
      <c r="B382" s="1" t="str">
        <f>IF($A382="","",(VLOOKUP($A382,ACOUSTICS_COMBINED!$B$3:$AQ$501,21,FALSE)))</f>
        <v/>
      </c>
      <c r="C382" s="1" t="str">
        <f>IF($A382="","",(VLOOKUP($A382,ACOUSTICS_COMBINED!$B$3:$AQ$501,22,FALSE)))</f>
        <v/>
      </c>
      <c r="D382" s="1" t="str">
        <f>IF($A382="","",(VLOOKUP($A382,ACOUSTICS_COMBINED!$B$3:$AQ$501,12,FALSE)))</f>
        <v/>
      </c>
      <c r="E382" s="1" t="str">
        <f>IF($A382="","",(VLOOKUP($A382,ACOUSTICS_COMBINED!$B$3:$AQ$501,13,FALSE)))</f>
        <v/>
      </c>
      <c r="F382" s="1" t="str">
        <f>IF($A382="","",(VLOOKUP($A382,ACOUSTICS_COMBINED!$B$3:$AQ$501,14,FALSE)))</f>
        <v/>
      </c>
      <c r="G382" s="1" t="str">
        <f>IF($A382="","",(VLOOKUP($A382,ACOUSTICS_COMBINED!$B$3:$AQ$501,23,FALSE)))</f>
        <v/>
      </c>
      <c r="H382" s="1" t="str">
        <f>IF($A382="","",(VLOOKUP($A382,ACOUSTICS_COMBINED!$B$3:$AQ$501,24,FALSE)))</f>
        <v/>
      </c>
      <c r="I382" s="1" t="str">
        <f>IF($A382="","",(VLOOKUP($A382,ACOUSTICS_COMBINED!$B$3:$AQ$501,15,FALSE)))</f>
        <v/>
      </c>
      <c r="J382" s="1" t="str">
        <f>IF($A382="","",(VLOOKUP($A382,ACOUSTICS_COMBINED!$B$3:$AQ$501,16,FALSE)))</f>
        <v/>
      </c>
      <c r="K382" s="1" t="str">
        <f>IF($A382="","",(VLOOKUP($A382,ACOUSTICS_COMBINED!$B$3:$AQ$501,17,FALSE)))</f>
        <v/>
      </c>
      <c r="L382" s="1" t="str">
        <f>IF($A382="","",(VLOOKUP($A382,ACOUSTICS_COMBINED!$B$3:$AQ$501,18,FALSE)))</f>
        <v/>
      </c>
      <c r="M382" s="1" t="str">
        <f>IF($A382="","",(VLOOKUP($A382,ACOUSTICS_COMBINED!$B$3:$AQ$501,25,FALSE)))</f>
        <v/>
      </c>
      <c r="N382" s="16" t="str">
        <f>IF($A382="","",(VLOOKUP($A382,ACOUSTICS_COMBINED!$B$3:$AQ$501,19,FALSE)))</f>
        <v/>
      </c>
      <c r="O382" s="16" t="str">
        <f>IF($A382="","",(VLOOKUP($A382,ACOUSTICS_COMBINED!$B$3:$AQ$501,20,FALSE)))</f>
        <v/>
      </c>
      <c r="P382" s="1" t="str">
        <f>IF($A382="","",(VLOOKUP($A382,ACOUSTICS_COMBINED!$B$3:$AQ$501,26,FALSE)))</f>
        <v/>
      </c>
      <c r="Q382" s="1" t="str">
        <f>IF($A382="","",(VLOOKUP($A382,ACOUSTICS_COMBINED!$B$3:$AQ$501,27,FALSE)))</f>
        <v/>
      </c>
      <c r="R382" s="1" t="str">
        <f>IF($A382="","",(VLOOKUP($A382,ACOUSTICS_COMBINED!$B$3:$AQ$501,28,FALSE)))</f>
        <v/>
      </c>
      <c r="S382" s="1" t="str">
        <f>IF($A382="","",(VLOOKUP($A382,ACOUSTICS_COMBINED!$B$3:$AQ$501,29,FALSE)))</f>
        <v/>
      </c>
      <c r="T382" s="1" t="str">
        <f>IF($A382="","",(VLOOKUP($A382,ACOUSTICS_COMBINED!$B$3:$AQ$501,30,FALSE)))</f>
        <v/>
      </c>
      <c r="U382" s="1" t="str">
        <f>IF($A382="","",(VLOOKUP($A382,ACOUSTICS_COMBINED!$B$3:$AQ$501,31,FALSE)))</f>
        <v/>
      </c>
      <c r="V382" s="1" t="str">
        <f>IF($A382="","",(VLOOKUP($A382,ACOUSTICS_COMBINED!$B$3:$AQ$501,32,FALSE)))</f>
        <v/>
      </c>
      <c r="W382" s="1" t="str">
        <f>IF($A382="","",(VLOOKUP($A382,ACOUSTICS_COMBINED!$B$3:$AQ$501,33,FALSE)))</f>
        <v/>
      </c>
      <c r="X382" s="1" t="str">
        <f>IF($A382="","",(VLOOKUP($A382,ACOUSTICS_COMBINED!$B$3:$AQ$501,34,FALSE)))</f>
        <v/>
      </c>
      <c r="Y382" s="1" t="str">
        <f>IF($A382="","",(VLOOKUP($A382,ACOUSTICS_COMBINED!$B$3:$AQ$501,35,FALSE)))</f>
        <v/>
      </c>
      <c r="Z382" s="1" t="str">
        <f>IF($A382="","",(VLOOKUP($A382,ACOUSTICS_COMBINED!$B$3:$AQ$501,36,FALSE)))</f>
        <v/>
      </c>
      <c r="AA382" s="1" t="str">
        <f>IF($A382="","",(VLOOKUP($A382,ACOUSTICS_COMBINED!$B$3:$AQ$501,37,FALSE)))</f>
        <v/>
      </c>
      <c r="AB382" s="1" t="str">
        <f>IF($A382="","",(VLOOKUP($A382,ACOUSTICS_COMBINED!$B$3:$AQ$501,38,FALSE)))</f>
        <v/>
      </c>
      <c r="AC382" s="1" t="str">
        <f>IF($A382="","",(VLOOKUP($A382,ACOUSTICS_COMBINED!$B$3:$AQ$501,39,FALSE)))</f>
        <v/>
      </c>
      <c r="AD382" s="1" t="str">
        <f>IF($A382="","",(VLOOKUP($A382,ACOUSTICS_COMBINED!$B$3:$AQ$501,40,FALSE)))</f>
        <v/>
      </c>
      <c r="AE382" s="1" t="str">
        <f>IF($A382="","",(VLOOKUP($A382,ACOUSTICS_COMBINED!$B$3:$AQ$501,41,FALSE)))</f>
        <v/>
      </c>
      <c r="AF382" s="1" t="str">
        <f>IF($A382="","",(VLOOKUP($A382,ACOUSTICS_COMBINED!$B$3:$AQ$501,42,FALSE)))</f>
        <v/>
      </c>
      <c r="AG382" s="27" t="str">
        <f>IF($A382="","",(VLOOKUP($A382,ACOUSTIC_PIVOT_TABLE!$B$4:$AO$500,2,FALSE)))</f>
        <v/>
      </c>
      <c r="AH382" s="27" t="str">
        <f>IF($A382="","",(VLOOKUP($A382,ACOUSTIC_PIVOT_TABLE!$B$4:$AO$500,3,FALSE)))</f>
        <v/>
      </c>
      <c r="AI382" s="27" t="str">
        <f>IF($A382="","",(VLOOKUP($A382,ACOUSTIC_PIVOT_TABLE!$B$4:$AO$500,4,FALSE)))</f>
        <v/>
      </c>
      <c r="AJ382" s="27" t="str">
        <f>IF($A382="","",(VLOOKUP($A382,ACOUSTIC_PIVOT_TABLE!$B$4:$AO$500,5,FALSE)))</f>
        <v/>
      </c>
      <c r="AK382" s="27" t="str">
        <f>IF($A382="","",(VLOOKUP($A382,ACOUSTIC_PIVOT_TABLE!$B$4:$AO$500,6,FALSE)))</f>
        <v/>
      </c>
      <c r="AL382" s="27" t="str">
        <f>IF($A382="","",(VLOOKUP($A382,ACOUSTIC_PIVOT_TABLE!$B$4:$AO$500,7,FALSE)))</f>
        <v/>
      </c>
      <c r="AM382" s="27" t="str">
        <f>IF($A382="","",(VLOOKUP($A382,ACOUSTIC_PIVOT_TABLE!$B$4:$AO$500,8,FALSE)))</f>
        <v/>
      </c>
      <c r="AN382" s="27" t="str">
        <f>IF($A382="","",(VLOOKUP($A382,ACOUSTIC_PIVOT_TABLE!$B$4:$AO$500,9,FALSE)))</f>
        <v/>
      </c>
      <c r="AO382" s="27" t="str">
        <f>IF($A382="","",(VLOOKUP($A382,ACOUSTIC_PIVOT_TABLE!$B$4:$AO$500,10,FALSE)))</f>
        <v/>
      </c>
      <c r="AP382" s="27" t="str">
        <f>IF($A382="","",(VLOOKUP($A382,ACOUSTIC_PIVOT_TABLE!$B$4:$AO$500,11,FALSE)))</f>
        <v/>
      </c>
      <c r="AQ382" s="27" t="str">
        <f>IF($A382="","",(VLOOKUP($A382,ACOUSTIC_PIVOT_TABLE!$B$4:$AO$500,12,FALSE)))</f>
        <v/>
      </c>
      <c r="AR382" s="27" t="str">
        <f>IF($A382="","",(VLOOKUP($A382,ACOUSTIC_PIVOT_TABLE!$B$4:$AO$500,13,FALSE)))</f>
        <v/>
      </c>
      <c r="AS382" s="27" t="str">
        <f>IF($A382="","",(VLOOKUP($A382,ACOUSTIC_PIVOT_TABLE!$B$4:$AO$500,14,FALSE)))</f>
        <v/>
      </c>
      <c r="AT382" s="27" t="str">
        <f>IF($A382="","",(VLOOKUP($A382,ACOUSTIC_PIVOT_TABLE!$B$4:$AO$500,15,FALSE)))</f>
        <v/>
      </c>
      <c r="AU382" s="27" t="str">
        <f>IF($A382="","",(VLOOKUP($A382,ACOUSTIC_PIVOT_TABLE!$B$4:$AO$500,16,FALSE)))</f>
        <v/>
      </c>
      <c r="AV382" s="27" t="str">
        <f>IF($A382="","",(VLOOKUP($A382,ACOUSTIC_PIVOT_TABLE!$B$4:$AO$500,17,FALSE)))</f>
        <v/>
      </c>
      <c r="AW382" s="27" t="str">
        <f>IF($A382="","",(VLOOKUP($A382,ACOUSTIC_PIVOT_TABLE!$B$4:$AO$500,18,FALSE)))</f>
        <v/>
      </c>
      <c r="AX382" s="27" t="str">
        <f>IF($A382="","",(VLOOKUP($A382,ACOUSTIC_PIVOT_TABLE!$B$4:$AO$500,19,FALSE)))</f>
        <v/>
      </c>
      <c r="AY382" s="27" t="str">
        <f>IF($A382="","",(VLOOKUP($A382,ACOUSTIC_PIVOT_TABLE!$B$4:$AO$500,20,FALSE)))</f>
        <v/>
      </c>
      <c r="AZ382" s="27" t="str">
        <f>IF($A382="","",(VLOOKUP($A382,ACOUSTIC_PIVOT_TABLE!$B$4:$AO$500,21,FALSE)))</f>
        <v/>
      </c>
      <c r="BA382" s="27" t="str">
        <f>IF($A382="","",(VLOOKUP($A382,ACOUSTIC_PIVOT_TABLE!$B$4:$AO$500,22,FALSE)))</f>
        <v/>
      </c>
      <c r="BB382" s="27" t="str">
        <f>IF($A382="","",(VLOOKUP($A382,ACOUSTIC_PIVOT_TABLE!$B$4:$AO$500,23,FALSE)))</f>
        <v/>
      </c>
      <c r="BC382" s="27" t="str">
        <f>IF($A382="","",(VLOOKUP($A382,ACOUSTIC_PIVOT_TABLE!$B$4:$AO$500,24,FALSE)))</f>
        <v/>
      </c>
      <c r="BD382" s="27" t="str">
        <f>IF($A382="","",(VLOOKUP($A382,ACOUSTIC_PIVOT_TABLE!$B$4:$AO$500,25,FALSE)))</f>
        <v/>
      </c>
      <c r="BE382" s="27" t="str">
        <f>IF($A382="","",(VLOOKUP($A382,ACOUSTIC_PIVOT_TABLE!$B$4:$AO$500,26,FALSE)))</f>
        <v/>
      </c>
      <c r="BF382" s="27" t="str">
        <f>IF($A382="","",(VLOOKUP($A382,ACOUSTIC_PIVOT_TABLE!$B$4:$AO$500,27,FALSE)))</f>
        <v/>
      </c>
      <c r="BG382" s="27" t="str">
        <f>IF($A382="","",(VLOOKUP($A382,ACOUSTIC_PIVOT_TABLE!$B$4:$AO$500,28,FALSE)))</f>
        <v/>
      </c>
      <c r="BH382" s="27" t="str">
        <f>IF($A382="","",(VLOOKUP($A382,ACOUSTIC_PIVOT_TABLE!$B$4:$AO$500,29,FALSE)))</f>
        <v/>
      </c>
      <c r="BI382" s="27" t="str">
        <f>IF($A382="","",(VLOOKUP($A382,ACOUSTIC_PIVOT_TABLE!$B$4:$AO$500,30,FALSE)))</f>
        <v/>
      </c>
      <c r="BJ382" s="27" t="str">
        <f>IF($A382="","",(VLOOKUP($A382,ACOUSTIC_PIVOT_TABLE!$B$4:$AO$500,31,FALSE)))</f>
        <v/>
      </c>
      <c r="BK382" s="27" t="str">
        <f>IF($A382="","",(VLOOKUP($A382,ACOUSTIC_PIVOT_TABLE!$B$4:$AO$500,32,FALSE)))</f>
        <v/>
      </c>
      <c r="BL382" s="27" t="str">
        <f>IF($A382="","",(VLOOKUP($A382,ACOUSTIC_PIVOT_TABLE!$B$4:$AO$500,33,FALSE)))</f>
        <v/>
      </c>
      <c r="BM382" s="27" t="str">
        <f>IF($A382="","",(VLOOKUP($A382,ACOUSTIC_PIVOT_TABLE!$B$4:$AO$500,34,FALSE)))</f>
        <v/>
      </c>
      <c r="BN382" s="27" t="str">
        <f>IF($A382="","",(VLOOKUP($A382,ACOUSTIC_PIVOT_TABLE!$B$4:$AO$500,35,FALSE)))</f>
        <v/>
      </c>
      <c r="BO382" s="27" t="str">
        <f>IF($A382="","",(VLOOKUP($A382,ACOUSTIC_PIVOT_TABLE!$B$4:$AO$500,36,FALSE)))</f>
        <v/>
      </c>
      <c r="BP382" s="27" t="str">
        <f>IF($A382="","",(VLOOKUP($A382,ACOUSTIC_PIVOT_TABLE!$B$4:$AO$500,37,FALSE)))</f>
        <v/>
      </c>
      <c r="BQ382" s="27" t="str">
        <f>IF($A382="","",(VLOOKUP($A382,ACOUSTIC_PIVOT_TABLE!$B$4:$AO$500,38,FALSE)))</f>
        <v/>
      </c>
      <c r="BR382" s="27" t="str">
        <f>IF($A382="","",(VLOOKUP($A382,ACOUSTIC_PIVOT_TABLE!$B$4:$AO$500,39,FALSE)))</f>
        <v/>
      </c>
      <c r="BS382" s="27" t="str">
        <f>IF($A382="","",(VLOOKUP($A382,ACOUSTIC_PIVOT_TABLE!$B$4:$AO$500,40,FALSE)))</f>
        <v/>
      </c>
    </row>
    <row r="383" spans="1:71" x14ac:dyDescent="0.25">
      <c r="A383" s="1" t="str">
        <f>IF(ACOUSTIC_PIVOT_TABLE!B385 = 0, "",ACOUSTIC_PIVOT_TABLE!B385)</f>
        <v/>
      </c>
      <c r="B383" s="1" t="str">
        <f>IF($A383="","",(VLOOKUP($A383,ACOUSTICS_COMBINED!$B$3:$AQ$501,21,FALSE)))</f>
        <v/>
      </c>
      <c r="C383" s="1" t="str">
        <f>IF($A383="","",(VLOOKUP($A383,ACOUSTICS_COMBINED!$B$3:$AQ$501,22,FALSE)))</f>
        <v/>
      </c>
      <c r="D383" s="1" t="str">
        <f>IF($A383="","",(VLOOKUP($A383,ACOUSTICS_COMBINED!$B$3:$AQ$501,12,FALSE)))</f>
        <v/>
      </c>
      <c r="E383" s="1" t="str">
        <f>IF($A383="","",(VLOOKUP($A383,ACOUSTICS_COMBINED!$B$3:$AQ$501,13,FALSE)))</f>
        <v/>
      </c>
      <c r="F383" s="1" t="str">
        <f>IF($A383="","",(VLOOKUP($A383,ACOUSTICS_COMBINED!$B$3:$AQ$501,14,FALSE)))</f>
        <v/>
      </c>
      <c r="G383" s="1" t="str">
        <f>IF($A383="","",(VLOOKUP($A383,ACOUSTICS_COMBINED!$B$3:$AQ$501,23,FALSE)))</f>
        <v/>
      </c>
      <c r="H383" s="1" t="str">
        <f>IF($A383="","",(VLOOKUP($A383,ACOUSTICS_COMBINED!$B$3:$AQ$501,24,FALSE)))</f>
        <v/>
      </c>
      <c r="I383" s="1" t="str">
        <f>IF($A383="","",(VLOOKUP($A383,ACOUSTICS_COMBINED!$B$3:$AQ$501,15,FALSE)))</f>
        <v/>
      </c>
      <c r="J383" s="1" t="str">
        <f>IF($A383="","",(VLOOKUP($A383,ACOUSTICS_COMBINED!$B$3:$AQ$501,16,FALSE)))</f>
        <v/>
      </c>
      <c r="K383" s="1" t="str">
        <f>IF($A383="","",(VLOOKUP($A383,ACOUSTICS_COMBINED!$B$3:$AQ$501,17,FALSE)))</f>
        <v/>
      </c>
      <c r="L383" s="1" t="str">
        <f>IF($A383="","",(VLOOKUP($A383,ACOUSTICS_COMBINED!$B$3:$AQ$501,18,FALSE)))</f>
        <v/>
      </c>
      <c r="M383" s="1" t="str">
        <f>IF($A383="","",(VLOOKUP($A383,ACOUSTICS_COMBINED!$B$3:$AQ$501,25,FALSE)))</f>
        <v/>
      </c>
      <c r="N383" s="16" t="str">
        <f>IF($A383="","",(VLOOKUP($A383,ACOUSTICS_COMBINED!$B$3:$AQ$501,19,FALSE)))</f>
        <v/>
      </c>
      <c r="O383" s="16" t="str">
        <f>IF($A383="","",(VLOOKUP($A383,ACOUSTICS_COMBINED!$B$3:$AQ$501,20,FALSE)))</f>
        <v/>
      </c>
      <c r="P383" s="1" t="str">
        <f>IF($A383="","",(VLOOKUP($A383,ACOUSTICS_COMBINED!$B$3:$AQ$501,26,FALSE)))</f>
        <v/>
      </c>
      <c r="Q383" s="1" t="str">
        <f>IF($A383="","",(VLOOKUP($A383,ACOUSTICS_COMBINED!$B$3:$AQ$501,27,FALSE)))</f>
        <v/>
      </c>
      <c r="R383" s="1" t="str">
        <f>IF($A383="","",(VLOOKUP($A383,ACOUSTICS_COMBINED!$B$3:$AQ$501,28,FALSE)))</f>
        <v/>
      </c>
      <c r="S383" s="1" t="str">
        <f>IF($A383="","",(VLOOKUP($A383,ACOUSTICS_COMBINED!$B$3:$AQ$501,29,FALSE)))</f>
        <v/>
      </c>
      <c r="T383" s="1" t="str">
        <f>IF($A383="","",(VLOOKUP($A383,ACOUSTICS_COMBINED!$B$3:$AQ$501,30,FALSE)))</f>
        <v/>
      </c>
      <c r="U383" s="1" t="str">
        <f>IF($A383="","",(VLOOKUP($A383,ACOUSTICS_COMBINED!$B$3:$AQ$501,31,FALSE)))</f>
        <v/>
      </c>
      <c r="V383" s="1" t="str">
        <f>IF($A383="","",(VLOOKUP($A383,ACOUSTICS_COMBINED!$B$3:$AQ$501,32,FALSE)))</f>
        <v/>
      </c>
      <c r="W383" s="1" t="str">
        <f>IF($A383="","",(VLOOKUP($A383,ACOUSTICS_COMBINED!$B$3:$AQ$501,33,FALSE)))</f>
        <v/>
      </c>
      <c r="X383" s="1" t="str">
        <f>IF($A383="","",(VLOOKUP($A383,ACOUSTICS_COMBINED!$B$3:$AQ$501,34,FALSE)))</f>
        <v/>
      </c>
      <c r="Y383" s="1" t="str">
        <f>IF($A383="","",(VLOOKUP($A383,ACOUSTICS_COMBINED!$B$3:$AQ$501,35,FALSE)))</f>
        <v/>
      </c>
      <c r="Z383" s="1" t="str">
        <f>IF($A383="","",(VLOOKUP($A383,ACOUSTICS_COMBINED!$B$3:$AQ$501,36,FALSE)))</f>
        <v/>
      </c>
      <c r="AA383" s="1" t="str">
        <f>IF($A383="","",(VLOOKUP($A383,ACOUSTICS_COMBINED!$B$3:$AQ$501,37,FALSE)))</f>
        <v/>
      </c>
      <c r="AB383" s="1" t="str">
        <f>IF($A383="","",(VLOOKUP($A383,ACOUSTICS_COMBINED!$B$3:$AQ$501,38,FALSE)))</f>
        <v/>
      </c>
      <c r="AC383" s="1" t="str">
        <f>IF($A383="","",(VLOOKUP($A383,ACOUSTICS_COMBINED!$B$3:$AQ$501,39,FALSE)))</f>
        <v/>
      </c>
      <c r="AD383" s="1" t="str">
        <f>IF($A383="","",(VLOOKUP($A383,ACOUSTICS_COMBINED!$B$3:$AQ$501,40,FALSE)))</f>
        <v/>
      </c>
      <c r="AE383" s="1" t="str">
        <f>IF($A383="","",(VLOOKUP($A383,ACOUSTICS_COMBINED!$B$3:$AQ$501,41,FALSE)))</f>
        <v/>
      </c>
      <c r="AF383" s="1" t="str">
        <f>IF($A383="","",(VLOOKUP($A383,ACOUSTICS_COMBINED!$B$3:$AQ$501,42,FALSE)))</f>
        <v/>
      </c>
      <c r="AG383" s="27" t="str">
        <f>IF($A383="","",(VLOOKUP($A383,ACOUSTIC_PIVOT_TABLE!$B$4:$AO$500,2,FALSE)))</f>
        <v/>
      </c>
      <c r="AH383" s="27" t="str">
        <f>IF($A383="","",(VLOOKUP($A383,ACOUSTIC_PIVOT_TABLE!$B$4:$AO$500,3,FALSE)))</f>
        <v/>
      </c>
      <c r="AI383" s="27" t="str">
        <f>IF($A383="","",(VLOOKUP($A383,ACOUSTIC_PIVOT_TABLE!$B$4:$AO$500,4,FALSE)))</f>
        <v/>
      </c>
      <c r="AJ383" s="27" t="str">
        <f>IF($A383="","",(VLOOKUP($A383,ACOUSTIC_PIVOT_TABLE!$B$4:$AO$500,5,FALSE)))</f>
        <v/>
      </c>
      <c r="AK383" s="27" t="str">
        <f>IF($A383="","",(VLOOKUP($A383,ACOUSTIC_PIVOT_TABLE!$B$4:$AO$500,6,FALSE)))</f>
        <v/>
      </c>
      <c r="AL383" s="27" t="str">
        <f>IF($A383="","",(VLOOKUP($A383,ACOUSTIC_PIVOT_TABLE!$B$4:$AO$500,7,FALSE)))</f>
        <v/>
      </c>
      <c r="AM383" s="27" t="str">
        <f>IF($A383="","",(VLOOKUP($A383,ACOUSTIC_PIVOT_TABLE!$B$4:$AO$500,8,FALSE)))</f>
        <v/>
      </c>
      <c r="AN383" s="27" t="str">
        <f>IF($A383="","",(VLOOKUP($A383,ACOUSTIC_PIVOT_TABLE!$B$4:$AO$500,9,FALSE)))</f>
        <v/>
      </c>
      <c r="AO383" s="27" t="str">
        <f>IF($A383="","",(VLOOKUP($A383,ACOUSTIC_PIVOT_TABLE!$B$4:$AO$500,10,FALSE)))</f>
        <v/>
      </c>
      <c r="AP383" s="27" t="str">
        <f>IF($A383="","",(VLOOKUP($A383,ACOUSTIC_PIVOT_TABLE!$B$4:$AO$500,11,FALSE)))</f>
        <v/>
      </c>
      <c r="AQ383" s="27" t="str">
        <f>IF($A383="","",(VLOOKUP($A383,ACOUSTIC_PIVOT_TABLE!$B$4:$AO$500,12,FALSE)))</f>
        <v/>
      </c>
      <c r="AR383" s="27" t="str">
        <f>IF($A383="","",(VLOOKUP($A383,ACOUSTIC_PIVOT_TABLE!$B$4:$AO$500,13,FALSE)))</f>
        <v/>
      </c>
      <c r="AS383" s="27" t="str">
        <f>IF($A383="","",(VLOOKUP($A383,ACOUSTIC_PIVOT_TABLE!$B$4:$AO$500,14,FALSE)))</f>
        <v/>
      </c>
      <c r="AT383" s="27" t="str">
        <f>IF($A383="","",(VLOOKUP($A383,ACOUSTIC_PIVOT_TABLE!$B$4:$AO$500,15,FALSE)))</f>
        <v/>
      </c>
      <c r="AU383" s="27" t="str">
        <f>IF($A383="","",(VLOOKUP($A383,ACOUSTIC_PIVOT_TABLE!$B$4:$AO$500,16,FALSE)))</f>
        <v/>
      </c>
      <c r="AV383" s="27" t="str">
        <f>IF($A383="","",(VLOOKUP($A383,ACOUSTIC_PIVOT_TABLE!$B$4:$AO$500,17,FALSE)))</f>
        <v/>
      </c>
      <c r="AW383" s="27" t="str">
        <f>IF($A383="","",(VLOOKUP($A383,ACOUSTIC_PIVOT_TABLE!$B$4:$AO$500,18,FALSE)))</f>
        <v/>
      </c>
      <c r="AX383" s="27" t="str">
        <f>IF($A383="","",(VLOOKUP($A383,ACOUSTIC_PIVOT_TABLE!$B$4:$AO$500,19,FALSE)))</f>
        <v/>
      </c>
      <c r="AY383" s="27" t="str">
        <f>IF($A383="","",(VLOOKUP($A383,ACOUSTIC_PIVOT_TABLE!$B$4:$AO$500,20,FALSE)))</f>
        <v/>
      </c>
      <c r="AZ383" s="27" t="str">
        <f>IF($A383="","",(VLOOKUP($A383,ACOUSTIC_PIVOT_TABLE!$B$4:$AO$500,21,FALSE)))</f>
        <v/>
      </c>
      <c r="BA383" s="27" t="str">
        <f>IF($A383="","",(VLOOKUP($A383,ACOUSTIC_PIVOT_TABLE!$B$4:$AO$500,22,FALSE)))</f>
        <v/>
      </c>
      <c r="BB383" s="27" t="str">
        <f>IF($A383="","",(VLOOKUP($A383,ACOUSTIC_PIVOT_TABLE!$B$4:$AO$500,23,FALSE)))</f>
        <v/>
      </c>
      <c r="BC383" s="27" t="str">
        <f>IF($A383="","",(VLOOKUP($A383,ACOUSTIC_PIVOT_TABLE!$B$4:$AO$500,24,FALSE)))</f>
        <v/>
      </c>
      <c r="BD383" s="27" t="str">
        <f>IF($A383="","",(VLOOKUP($A383,ACOUSTIC_PIVOT_TABLE!$B$4:$AO$500,25,FALSE)))</f>
        <v/>
      </c>
      <c r="BE383" s="27" t="str">
        <f>IF($A383="","",(VLOOKUP($A383,ACOUSTIC_PIVOT_TABLE!$B$4:$AO$500,26,FALSE)))</f>
        <v/>
      </c>
      <c r="BF383" s="27" t="str">
        <f>IF($A383="","",(VLOOKUP($A383,ACOUSTIC_PIVOT_TABLE!$B$4:$AO$500,27,FALSE)))</f>
        <v/>
      </c>
      <c r="BG383" s="27" t="str">
        <f>IF($A383="","",(VLOOKUP($A383,ACOUSTIC_PIVOT_TABLE!$B$4:$AO$500,28,FALSE)))</f>
        <v/>
      </c>
      <c r="BH383" s="27" t="str">
        <f>IF($A383="","",(VLOOKUP($A383,ACOUSTIC_PIVOT_TABLE!$B$4:$AO$500,29,FALSE)))</f>
        <v/>
      </c>
      <c r="BI383" s="27" t="str">
        <f>IF($A383="","",(VLOOKUP($A383,ACOUSTIC_PIVOT_TABLE!$B$4:$AO$500,30,FALSE)))</f>
        <v/>
      </c>
      <c r="BJ383" s="27" t="str">
        <f>IF($A383="","",(VLOOKUP($A383,ACOUSTIC_PIVOT_TABLE!$B$4:$AO$500,31,FALSE)))</f>
        <v/>
      </c>
      <c r="BK383" s="27" t="str">
        <f>IF($A383="","",(VLOOKUP($A383,ACOUSTIC_PIVOT_TABLE!$B$4:$AO$500,32,FALSE)))</f>
        <v/>
      </c>
      <c r="BL383" s="27" t="str">
        <f>IF($A383="","",(VLOOKUP($A383,ACOUSTIC_PIVOT_TABLE!$B$4:$AO$500,33,FALSE)))</f>
        <v/>
      </c>
      <c r="BM383" s="27" t="str">
        <f>IF($A383="","",(VLOOKUP($A383,ACOUSTIC_PIVOT_TABLE!$B$4:$AO$500,34,FALSE)))</f>
        <v/>
      </c>
      <c r="BN383" s="27" t="str">
        <f>IF($A383="","",(VLOOKUP($A383,ACOUSTIC_PIVOT_TABLE!$B$4:$AO$500,35,FALSE)))</f>
        <v/>
      </c>
      <c r="BO383" s="27" t="str">
        <f>IF($A383="","",(VLOOKUP($A383,ACOUSTIC_PIVOT_TABLE!$B$4:$AO$500,36,FALSE)))</f>
        <v/>
      </c>
      <c r="BP383" s="27" t="str">
        <f>IF($A383="","",(VLOOKUP($A383,ACOUSTIC_PIVOT_TABLE!$B$4:$AO$500,37,FALSE)))</f>
        <v/>
      </c>
      <c r="BQ383" s="27" t="str">
        <f>IF($A383="","",(VLOOKUP($A383,ACOUSTIC_PIVOT_TABLE!$B$4:$AO$500,38,FALSE)))</f>
        <v/>
      </c>
      <c r="BR383" s="27" t="str">
        <f>IF($A383="","",(VLOOKUP($A383,ACOUSTIC_PIVOT_TABLE!$B$4:$AO$500,39,FALSE)))</f>
        <v/>
      </c>
      <c r="BS383" s="27" t="str">
        <f>IF($A383="","",(VLOOKUP($A383,ACOUSTIC_PIVOT_TABLE!$B$4:$AO$500,40,FALSE)))</f>
        <v/>
      </c>
    </row>
    <row r="384" spans="1:71" x14ac:dyDescent="0.25">
      <c r="A384" s="1" t="str">
        <f>IF(ACOUSTIC_PIVOT_TABLE!B386 = 0, "",ACOUSTIC_PIVOT_TABLE!B386)</f>
        <v/>
      </c>
      <c r="B384" s="1" t="str">
        <f>IF($A384="","",(VLOOKUP($A384,ACOUSTICS_COMBINED!$B$3:$AQ$501,21,FALSE)))</f>
        <v/>
      </c>
      <c r="C384" s="1" t="str">
        <f>IF($A384="","",(VLOOKUP($A384,ACOUSTICS_COMBINED!$B$3:$AQ$501,22,FALSE)))</f>
        <v/>
      </c>
      <c r="D384" s="1" t="str">
        <f>IF($A384="","",(VLOOKUP($A384,ACOUSTICS_COMBINED!$B$3:$AQ$501,12,FALSE)))</f>
        <v/>
      </c>
      <c r="E384" s="1" t="str">
        <f>IF($A384="","",(VLOOKUP($A384,ACOUSTICS_COMBINED!$B$3:$AQ$501,13,FALSE)))</f>
        <v/>
      </c>
      <c r="F384" s="1" t="str">
        <f>IF($A384="","",(VLOOKUP($A384,ACOUSTICS_COMBINED!$B$3:$AQ$501,14,FALSE)))</f>
        <v/>
      </c>
      <c r="G384" s="1" t="str">
        <f>IF($A384="","",(VLOOKUP($A384,ACOUSTICS_COMBINED!$B$3:$AQ$501,23,FALSE)))</f>
        <v/>
      </c>
      <c r="H384" s="1" t="str">
        <f>IF($A384="","",(VLOOKUP($A384,ACOUSTICS_COMBINED!$B$3:$AQ$501,24,FALSE)))</f>
        <v/>
      </c>
      <c r="I384" s="1" t="str">
        <f>IF($A384="","",(VLOOKUP($A384,ACOUSTICS_COMBINED!$B$3:$AQ$501,15,FALSE)))</f>
        <v/>
      </c>
      <c r="J384" s="1" t="str">
        <f>IF($A384="","",(VLOOKUP($A384,ACOUSTICS_COMBINED!$B$3:$AQ$501,16,FALSE)))</f>
        <v/>
      </c>
      <c r="K384" s="1" t="str">
        <f>IF($A384="","",(VLOOKUP($A384,ACOUSTICS_COMBINED!$B$3:$AQ$501,17,FALSE)))</f>
        <v/>
      </c>
      <c r="L384" s="1" t="str">
        <f>IF($A384="","",(VLOOKUP($A384,ACOUSTICS_COMBINED!$B$3:$AQ$501,18,FALSE)))</f>
        <v/>
      </c>
      <c r="M384" s="1" t="str">
        <f>IF($A384="","",(VLOOKUP($A384,ACOUSTICS_COMBINED!$B$3:$AQ$501,25,FALSE)))</f>
        <v/>
      </c>
      <c r="N384" s="16" t="str">
        <f>IF($A384="","",(VLOOKUP($A384,ACOUSTICS_COMBINED!$B$3:$AQ$501,19,FALSE)))</f>
        <v/>
      </c>
      <c r="O384" s="16" t="str">
        <f>IF($A384="","",(VLOOKUP($A384,ACOUSTICS_COMBINED!$B$3:$AQ$501,20,FALSE)))</f>
        <v/>
      </c>
      <c r="P384" s="1" t="str">
        <f>IF($A384="","",(VLOOKUP($A384,ACOUSTICS_COMBINED!$B$3:$AQ$501,26,FALSE)))</f>
        <v/>
      </c>
      <c r="Q384" s="1" t="str">
        <f>IF($A384="","",(VLOOKUP($A384,ACOUSTICS_COMBINED!$B$3:$AQ$501,27,FALSE)))</f>
        <v/>
      </c>
      <c r="R384" s="1" t="str">
        <f>IF($A384="","",(VLOOKUP($A384,ACOUSTICS_COMBINED!$B$3:$AQ$501,28,FALSE)))</f>
        <v/>
      </c>
      <c r="S384" s="1" t="str">
        <f>IF($A384="","",(VLOOKUP($A384,ACOUSTICS_COMBINED!$B$3:$AQ$501,29,FALSE)))</f>
        <v/>
      </c>
      <c r="T384" s="1" t="str">
        <f>IF($A384="","",(VLOOKUP($A384,ACOUSTICS_COMBINED!$B$3:$AQ$501,30,FALSE)))</f>
        <v/>
      </c>
      <c r="U384" s="1" t="str">
        <f>IF($A384="","",(VLOOKUP($A384,ACOUSTICS_COMBINED!$B$3:$AQ$501,31,FALSE)))</f>
        <v/>
      </c>
      <c r="V384" s="1" t="str">
        <f>IF($A384="","",(VLOOKUP($A384,ACOUSTICS_COMBINED!$B$3:$AQ$501,32,FALSE)))</f>
        <v/>
      </c>
      <c r="W384" s="1" t="str">
        <f>IF($A384="","",(VLOOKUP($A384,ACOUSTICS_COMBINED!$B$3:$AQ$501,33,FALSE)))</f>
        <v/>
      </c>
      <c r="X384" s="1" t="str">
        <f>IF($A384="","",(VLOOKUP($A384,ACOUSTICS_COMBINED!$B$3:$AQ$501,34,FALSE)))</f>
        <v/>
      </c>
      <c r="Y384" s="1" t="str">
        <f>IF($A384="","",(VLOOKUP($A384,ACOUSTICS_COMBINED!$B$3:$AQ$501,35,FALSE)))</f>
        <v/>
      </c>
      <c r="Z384" s="1" t="str">
        <f>IF($A384="","",(VLOOKUP($A384,ACOUSTICS_COMBINED!$B$3:$AQ$501,36,FALSE)))</f>
        <v/>
      </c>
      <c r="AA384" s="1" t="str">
        <f>IF($A384="","",(VLOOKUP($A384,ACOUSTICS_COMBINED!$B$3:$AQ$501,37,FALSE)))</f>
        <v/>
      </c>
      <c r="AB384" s="1" t="str">
        <f>IF($A384="","",(VLOOKUP($A384,ACOUSTICS_COMBINED!$B$3:$AQ$501,38,FALSE)))</f>
        <v/>
      </c>
      <c r="AC384" s="1" t="str">
        <f>IF($A384="","",(VLOOKUP($A384,ACOUSTICS_COMBINED!$B$3:$AQ$501,39,FALSE)))</f>
        <v/>
      </c>
      <c r="AD384" s="1" t="str">
        <f>IF($A384="","",(VLOOKUP($A384,ACOUSTICS_COMBINED!$B$3:$AQ$501,40,FALSE)))</f>
        <v/>
      </c>
      <c r="AE384" s="1" t="str">
        <f>IF($A384="","",(VLOOKUP($A384,ACOUSTICS_COMBINED!$B$3:$AQ$501,41,FALSE)))</f>
        <v/>
      </c>
      <c r="AF384" s="1" t="str">
        <f>IF($A384="","",(VLOOKUP($A384,ACOUSTICS_COMBINED!$B$3:$AQ$501,42,FALSE)))</f>
        <v/>
      </c>
      <c r="AG384" s="27" t="str">
        <f>IF($A384="","",(VLOOKUP($A384,ACOUSTIC_PIVOT_TABLE!$B$4:$AO$500,2,FALSE)))</f>
        <v/>
      </c>
      <c r="AH384" s="27" t="str">
        <f>IF($A384="","",(VLOOKUP($A384,ACOUSTIC_PIVOT_TABLE!$B$4:$AO$500,3,FALSE)))</f>
        <v/>
      </c>
      <c r="AI384" s="27" t="str">
        <f>IF($A384="","",(VLOOKUP($A384,ACOUSTIC_PIVOT_TABLE!$B$4:$AO$500,4,FALSE)))</f>
        <v/>
      </c>
      <c r="AJ384" s="27" t="str">
        <f>IF($A384="","",(VLOOKUP($A384,ACOUSTIC_PIVOT_TABLE!$B$4:$AO$500,5,FALSE)))</f>
        <v/>
      </c>
      <c r="AK384" s="27" t="str">
        <f>IF($A384="","",(VLOOKUP($A384,ACOUSTIC_PIVOT_TABLE!$B$4:$AO$500,6,FALSE)))</f>
        <v/>
      </c>
      <c r="AL384" s="27" t="str">
        <f>IF($A384="","",(VLOOKUP($A384,ACOUSTIC_PIVOT_TABLE!$B$4:$AO$500,7,FALSE)))</f>
        <v/>
      </c>
      <c r="AM384" s="27" t="str">
        <f>IF($A384="","",(VLOOKUP($A384,ACOUSTIC_PIVOT_TABLE!$B$4:$AO$500,8,FALSE)))</f>
        <v/>
      </c>
      <c r="AN384" s="27" t="str">
        <f>IF($A384="","",(VLOOKUP($A384,ACOUSTIC_PIVOT_TABLE!$B$4:$AO$500,9,FALSE)))</f>
        <v/>
      </c>
      <c r="AO384" s="27" t="str">
        <f>IF($A384="","",(VLOOKUP($A384,ACOUSTIC_PIVOT_TABLE!$B$4:$AO$500,10,FALSE)))</f>
        <v/>
      </c>
      <c r="AP384" s="27" t="str">
        <f>IF($A384="","",(VLOOKUP($A384,ACOUSTIC_PIVOT_TABLE!$B$4:$AO$500,11,FALSE)))</f>
        <v/>
      </c>
      <c r="AQ384" s="27" t="str">
        <f>IF($A384="","",(VLOOKUP($A384,ACOUSTIC_PIVOT_TABLE!$B$4:$AO$500,12,FALSE)))</f>
        <v/>
      </c>
      <c r="AR384" s="27" t="str">
        <f>IF($A384="","",(VLOOKUP($A384,ACOUSTIC_PIVOT_TABLE!$B$4:$AO$500,13,FALSE)))</f>
        <v/>
      </c>
      <c r="AS384" s="27" t="str">
        <f>IF($A384="","",(VLOOKUP($A384,ACOUSTIC_PIVOT_TABLE!$B$4:$AO$500,14,FALSE)))</f>
        <v/>
      </c>
      <c r="AT384" s="27" t="str">
        <f>IF($A384="","",(VLOOKUP($A384,ACOUSTIC_PIVOT_TABLE!$B$4:$AO$500,15,FALSE)))</f>
        <v/>
      </c>
      <c r="AU384" s="27" t="str">
        <f>IF($A384="","",(VLOOKUP($A384,ACOUSTIC_PIVOT_TABLE!$B$4:$AO$500,16,FALSE)))</f>
        <v/>
      </c>
      <c r="AV384" s="27" t="str">
        <f>IF($A384="","",(VLOOKUP($A384,ACOUSTIC_PIVOT_TABLE!$B$4:$AO$500,17,FALSE)))</f>
        <v/>
      </c>
      <c r="AW384" s="27" t="str">
        <f>IF($A384="","",(VLOOKUP($A384,ACOUSTIC_PIVOT_TABLE!$B$4:$AO$500,18,FALSE)))</f>
        <v/>
      </c>
      <c r="AX384" s="27" t="str">
        <f>IF($A384="","",(VLOOKUP($A384,ACOUSTIC_PIVOT_TABLE!$B$4:$AO$500,19,FALSE)))</f>
        <v/>
      </c>
      <c r="AY384" s="27" t="str">
        <f>IF($A384="","",(VLOOKUP($A384,ACOUSTIC_PIVOT_TABLE!$B$4:$AO$500,20,FALSE)))</f>
        <v/>
      </c>
      <c r="AZ384" s="27" t="str">
        <f>IF($A384="","",(VLOOKUP($A384,ACOUSTIC_PIVOT_TABLE!$B$4:$AO$500,21,FALSE)))</f>
        <v/>
      </c>
      <c r="BA384" s="27" t="str">
        <f>IF($A384="","",(VLOOKUP($A384,ACOUSTIC_PIVOT_TABLE!$B$4:$AO$500,22,FALSE)))</f>
        <v/>
      </c>
      <c r="BB384" s="27" t="str">
        <f>IF($A384="","",(VLOOKUP($A384,ACOUSTIC_PIVOT_TABLE!$B$4:$AO$500,23,FALSE)))</f>
        <v/>
      </c>
      <c r="BC384" s="27" t="str">
        <f>IF($A384="","",(VLOOKUP($A384,ACOUSTIC_PIVOT_TABLE!$B$4:$AO$500,24,FALSE)))</f>
        <v/>
      </c>
      <c r="BD384" s="27" t="str">
        <f>IF($A384="","",(VLOOKUP($A384,ACOUSTIC_PIVOT_TABLE!$B$4:$AO$500,25,FALSE)))</f>
        <v/>
      </c>
      <c r="BE384" s="27" t="str">
        <f>IF($A384="","",(VLOOKUP($A384,ACOUSTIC_PIVOT_TABLE!$B$4:$AO$500,26,FALSE)))</f>
        <v/>
      </c>
      <c r="BF384" s="27" t="str">
        <f>IF($A384="","",(VLOOKUP($A384,ACOUSTIC_PIVOT_TABLE!$B$4:$AO$500,27,FALSE)))</f>
        <v/>
      </c>
      <c r="BG384" s="27" t="str">
        <f>IF($A384="","",(VLOOKUP($A384,ACOUSTIC_PIVOT_TABLE!$B$4:$AO$500,28,FALSE)))</f>
        <v/>
      </c>
      <c r="BH384" s="27" t="str">
        <f>IF($A384="","",(VLOOKUP($A384,ACOUSTIC_PIVOT_TABLE!$B$4:$AO$500,29,FALSE)))</f>
        <v/>
      </c>
      <c r="BI384" s="27" t="str">
        <f>IF($A384="","",(VLOOKUP($A384,ACOUSTIC_PIVOT_TABLE!$B$4:$AO$500,30,FALSE)))</f>
        <v/>
      </c>
      <c r="BJ384" s="27" t="str">
        <f>IF($A384="","",(VLOOKUP($A384,ACOUSTIC_PIVOT_TABLE!$B$4:$AO$500,31,FALSE)))</f>
        <v/>
      </c>
      <c r="BK384" s="27" t="str">
        <f>IF($A384="","",(VLOOKUP($A384,ACOUSTIC_PIVOT_TABLE!$B$4:$AO$500,32,FALSE)))</f>
        <v/>
      </c>
      <c r="BL384" s="27" t="str">
        <f>IF($A384="","",(VLOOKUP($A384,ACOUSTIC_PIVOT_TABLE!$B$4:$AO$500,33,FALSE)))</f>
        <v/>
      </c>
      <c r="BM384" s="27" t="str">
        <f>IF($A384="","",(VLOOKUP($A384,ACOUSTIC_PIVOT_TABLE!$B$4:$AO$500,34,FALSE)))</f>
        <v/>
      </c>
      <c r="BN384" s="27" t="str">
        <f>IF($A384="","",(VLOOKUP($A384,ACOUSTIC_PIVOT_TABLE!$B$4:$AO$500,35,FALSE)))</f>
        <v/>
      </c>
      <c r="BO384" s="27" t="str">
        <f>IF($A384="","",(VLOOKUP($A384,ACOUSTIC_PIVOT_TABLE!$B$4:$AO$500,36,FALSE)))</f>
        <v/>
      </c>
      <c r="BP384" s="27" t="str">
        <f>IF($A384="","",(VLOOKUP($A384,ACOUSTIC_PIVOT_TABLE!$B$4:$AO$500,37,FALSE)))</f>
        <v/>
      </c>
      <c r="BQ384" s="27" t="str">
        <f>IF($A384="","",(VLOOKUP($A384,ACOUSTIC_PIVOT_TABLE!$B$4:$AO$500,38,FALSE)))</f>
        <v/>
      </c>
      <c r="BR384" s="27" t="str">
        <f>IF($A384="","",(VLOOKUP($A384,ACOUSTIC_PIVOT_TABLE!$B$4:$AO$500,39,FALSE)))</f>
        <v/>
      </c>
      <c r="BS384" s="27" t="str">
        <f>IF($A384="","",(VLOOKUP($A384,ACOUSTIC_PIVOT_TABLE!$B$4:$AO$500,40,FALSE)))</f>
        <v/>
      </c>
    </row>
    <row r="385" spans="1:71" x14ac:dyDescent="0.25">
      <c r="A385" s="1" t="str">
        <f>IF(ACOUSTIC_PIVOT_TABLE!B387 = 0, "",ACOUSTIC_PIVOT_TABLE!B387)</f>
        <v/>
      </c>
      <c r="B385" s="1" t="str">
        <f>IF($A385="","",(VLOOKUP($A385,ACOUSTICS_COMBINED!$B$3:$AQ$501,21,FALSE)))</f>
        <v/>
      </c>
      <c r="C385" s="1" t="str">
        <f>IF($A385="","",(VLOOKUP($A385,ACOUSTICS_COMBINED!$B$3:$AQ$501,22,FALSE)))</f>
        <v/>
      </c>
      <c r="D385" s="1" t="str">
        <f>IF($A385="","",(VLOOKUP($A385,ACOUSTICS_COMBINED!$B$3:$AQ$501,12,FALSE)))</f>
        <v/>
      </c>
      <c r="E385" s="1" t="str">
        <f>IF($A385="","",(VLOOKUP($A385,ACOUSTICS_COMBINED!$B$3:$AQ$501,13,FALSE)))</f>
        <v/>
      </c>
      <c r="F385" s="1" t="str">
        <f>IF($A385="","",(VLOOKUP($A385,ACOUSTICS_COMBINED!$B$3:$AQ$501,14,FALSE)))</f>
        <v/>
      </c>
      <c r="G385" s="1" t="str">
        <f>IF($A385="","",(VLOOKUP($A385,ACOUSTICS_COMBINED!$B$3:$AQ$501,23,FALSE)))</f>
        <v/>
      </c>
      <c r="H385" s="1" t="str">
        <f>IF($A385="","",(VLOOKUP($A385,ACOUSTICS_COMBINED!$B$3:$AQ$501,24,FALSE)))</f>
        <v/>
      </c>
      <c r="I385" s="1" t="str">
        <f>IF($A385="","",(VLOOKUP($A385,ACOUSTICS_COMBINED!$B$3:$AQ$501,15,FALSE)))</f>
        <v/>
      </c>
      <c r="J385" s="1" t="str">
        <f>IF($A385="","",(VLOOKUP($A385,ACOUSTICS_COMBINED!$B$3:$AQ$501,16,FALSE)))</f>
        <v/>
      </c>
      <c r="K385" s="1" t="str">
        <f>IF($A385="","",(VLOOKUP($A385,ACOUSTICS_COMBINED!$B$3:$AQ$501,17,FALSE)))</f>
        <v/>
      </c>
      <c r="L385" s="1" t="str">
        <f>IF($A385="","",(VLOOKUP($A385,ACOUSTICS_COMBINED!$B$3:$AQ$501,18,FALSE)))</f>
        <v/>
      </c>
      <c r="M385" s="1" t="str">
        <f>IF($A385="","",(VLOOKUP($A385,ACOUSTICS_COMBINED!$B$3:$AQ$501,25,FALSE)))</f>
        <v/>
      </c>
      <c r="N385" s="16" t="str">
        <f>IF($A385="","",(VLOOKUP($A385,ACOUSTICS_COMBINED!$B$3:$AQ$501,19,FALSE)))</f>
        <v/>
      </c>
      <c r="O385" s="16" t="str">
        <f>IF($A385="","",(VLOOKUP($A385,ACOUSTICS_COMBINED!$B$3:$AQ$501,20,FALSE)))</f>
        <v/>
      </c>
      <c r="P385" s="1" t="str">
        <f>IF($A385="","",(VLOOKUP($A385,ACOUSTICS_COMBINED!$B$3:$AQ$501,26,FALSE)))</f>
        <v/>
      </c>
      <c r="Q385" s="1" t="str">
        <f>IF($A385="","",(VLOOKUP($A385,ACOUSTICS_COMBINED!$B$3:$AQ$501,27,FALSE)))</f>
        <v/>
      </c>
      <c r="R385" s="1" t="str">
        <f>IF($A385="","",(VLOOKUP($A385,ACOUSTICS_COMBINED!$B$3:$AQ$501,28,FALSE)))</f>
        <v/>
      </c>
      <c r="S385" s="1" t="str">
        <f>IF($A385="","",(VLOOKUP($A385,ACOUSTICS_COMBINED!$B$3:$AQ$501,29,FALSE)))</f>
        <v/>
      </c>
      <c r="T385" s="1" t="str">
        <f>IF($A385="","",(VLOOKUP($A385,ACOUSTICS_COMBINED!$B$3:$AQ$501,30,FALSE)))</f>
        <v/>
      </c>
      <c r="U385" s="1" t="str">
        <f>IF($A385="","",(VLOOKUP($A385,ACOUSTICS_COMBINED!$B$3:$AQ$501,31,FALSE)))</f>
        <v/>
      </c>
      <c r="V385" s="1" t="str">
        <f>IF($A385="","",(VLOOKUP($A385,ACOUSTICS_COMBINED!$B$3:$AQ$501,32,FALSE)))</f>
        <v/>
      </c>
      <c r="W385" s="1" t="str">
        <f>IF($A385="","",(VLOOKUP($A385,ACOUSTICS_COMBINED!$B$3:$AQ$501,33,FALSE)))</f>
        <v/>
      </c>
      <c r="X385" s="1" t="str">
        <f>IF($A385="","",(VLOOKUP($A385,ACOUSTICS_COMBINED!$B$3:$AQ$501,34,FALSE)))</f>
        <v/>
      </c>
      <c r="Y385" s="1" t="str">
        <f>IF($A385="","",(VLOOKUP($A385,ACOUSTICS_COMBINED!$B$3:$AQ$501,35,FALSE)))</f>
        <v/>
      </c>
      <c r="Z385" s="1" t="str">
        <f>IF($A385="","",(VLOOKUP($A385,ACOUSTICS_COMBINED!$B$3:$AQ$501,36,FALSE)))</f>
        <v/>
      </c>
      <c r="AA385" s="1" t="str">
        <f>IF($A385="","",(VLOOKUP($A385,ACOUSTICS_COMBINED!$B$3:$AQ$501,37,FALSE)))</f>
        <v/>
      </c>
      <c r="AB385" s="1" t="str">
        <f>IF($A385="","",(VLOOKUP($A385,ACOUSTICS_COMBINED!$B$3:$AQ$501,38,FALSE)))</f>
        <v/>
      </c>
      <c r="AC385" s="1" t="str">
        <f>IF($A385="","",(VLOOKUP($A385,ACOUSTICS_COMBINED!$B$3:$AQ$501,39,FALSE)))</f>
        <v/>
      </c>
      <c r="AD385" s="1" t="str">
        <f>IF($A385="","",(VLOOKUP($A385,ACOUSTICS_COMBINED!$B$3:$AQ$501,40,FALSE)))</f>
        <v/>
      </c>
      <c r="AE385" s="1" t="str">
        <f>IF($A385="","",(VLOOKUP($A385,ACOUSTICS_COMBINED!$B$3:$AQ$501,41,FALSE)))</f>
        <v/>
      </c>
      <c r="AF385" s="1" t="str">
        <f>IF($A385="","",(VLOOKUP($A385,ACOUSTICS_COMBINED!$B$3:$AQ$501,42,FALSE)))</f>
        <v/>
      </c>
      <c r="AG385" s="27" t="str">
        <f>IF($A385="","",(VLOOKUP($A385,ACOUSTIC_PIVOT_TABLE!$B$4:$AO$500,2,FALSE)))</f>
        <v/>
      </c>
      <c r="AH385" s="27" t="str">
        <f>IF($A385="","",(VLOOKUP($A385,ACOUSTIC_PIVOT_TABLE!$B$4:$AO$500,3,FALSE)))</f>
        <v/>
      </c>
      <c r="AI385" s="27" t="str">
        <f>IF($A385="","",(VLOOKUP($A385,ACOUSTIC_PIVOT_TABLE!$B$4:$AO$500,4,FALSE)))</f>
        <v/>
      </c>
      <c r="AJ385" s="27" t="str">
        <f>IF($A385="","",(VLOOKUP($A385,ACOUSTIC_PIVOT_TABLE!$B$4:$AO$500,5,FALSE)))</f>
        <v/>
      </c>
      <c r="AK385" s="27" t="str">
        <f>IF($A385="","",(VLOOKUP($A385,ACOUSTIC_PIVOT_TABLE!$B$4:$AO$500,6,FALSE)))</f>
        <v/>
      </c>
      <c r="AL385" s="27" t="str">
        <f>IF($A385="","",(VLOOKUP($A385,ACOUSTIC_PIVOT_TABLE!$B$4:$AO$500,7,FALSE)))</f>
        <v/>
      </c>
      <c r="AM385" s="27" t="str">
        <f>IF($A385="","",(VLOOKUP($A385,ACOUSTIC_PIVOT_TABLE!$B$4:$AO$500,8,FALSE)))</f>
        <v/>
      </c>
      <c r="AN385" s="27" t="str">
        <f>IF($A385="","",(VLOOKUP($A385,ACOUSTIC_PIVOT_TABLE!$B$4:$AO$500,9,FALSE)))</f>
        <v/>
      </c>
      <c r="AO385" s="27" t="str">
        <f>IF($A385="","",(VLOOKUP($A385,ACOUSTIC_PIVOT_TABLE!$B$4:$AO$500,10,FALSE)))</f>
        <v/>
      </c>
      <c r="AP385" s="27" t="str">
        <f>IF($A385="","",(VLOOKUP($A385,ACOUSTIC_PIVOT_TABLE!$B$4:$AO$500,11,FALSE)))</f>
        <v/>
      </c>
      <c r="AQ385" s="27" t="str">
        <f>IF($A385="","",(VLOOKUP($A385,ACOUSTIC_PIVOT_TABLE!$B$4:$AO$500,12,FALSE)))</f>
        <v/>
      </c>
      <c r="AR385" s="27" t="str">
        <f>IF($A385="","",(VLOOKUP($A385,ACOUSTIC_PIVOT_TABLE!$B$4:$AO$500,13,FALSE)))</f>
        <v/>
      </c>
      <c r="AS385" s="27" t="str">
        <f>IF($A385="","",(VLOOKUP($A385,ACOUSTIC_PIVOT_TABLE!$B$4:$AO$500,14,FALSE)))</f>
        <v/>
      </c>
      <c r="AT385" s="27" t="str">
        <f>IF($A385="","",(VLOOKUP($A385,ACOUSTIC_PIVOT_TABLE!$B$4:$AO$500,15,FALSE)))</f>
        <v/>
      </c>
      <c r="AU385" s="27" t="str">
        <f>IF($A385="","",(VLOOKUP($A385,ACOUSTIC_PIVOT_TABLE!$B$4:$AO$500,16,FALSE)))</f>
        <v/>
      </c>
      <c r="AV385" s="27" t="str">
        <f>IF($A385="","",(VLOOKUP($A385,ACOUSTIC_PIVOT_TABLE!$B$4:$AO$500,17,FALSE)))</f>
        <v/>
      </c>
      <c r="AW385" s="27" t="str">
        <f>IF($A385="","",(VLOOKUP($A385,ACOUSTIC_PIVOT_TABLE!$B$4:$AO$500,18,FALSE)))</f>
        <v/>
      </c>
      <c r="AX385" s="27" t="str">
        <f>IF($A385="","",(VLOOKUP($A385,ACOUSTIC_PIVOT_TABLE!$B$4:$AO$500,19,FALSE)))</f>
        <v/>
      </c>
      <c r="AY385" s="27" t="str">
        <f>IF($A385="","",(VLOOKUP($A385,ACOUSTIC_PIVOT_TABLE!$B$4:$AO$500,20,FALSE)))</f>
        <v/>
      </c>
      <c r="AZ385" s="27" t="str">
        <f>IF($A385="","",(VLOOKUP($A385,ACOUSTIC_PIVOT_TABLE!$B$4:$AO$500,21,FALSE)))</f>
        <v/>
      </c>
      <c r="BA385" s="27" t="str">
        <f>IF($A385="","",(VLOOKUP($A385,ACOUSTIC_PIVOT_TABLE!$B$4:$AO$500,22,FALSE)))</f>
        <v/>
      </c>
      <c r="BB385" s="27" t="str">
        <f>IF($A385="","",(VLOOKUP($A385,ACOUSTIC_PIVOT_TABLE!$B$4:$AO$500,23,FALSE)))</f>
        <v/>
      </c>
      <c r="BC385" s="27" t="str">
        <f>IF($A385="","",(VLOOKUP($A385,ACOUSTIC_PIVOT_TABLE!$B$4:$AO$500,24,FALSE)))</f>
        <v/>
      </c>
      <c r="BD385" s="27" t="str">
        <f>IF($A385="","",(VLOOKUP($A385,ACOUSTIC_PIVOT_TABLE!$B$4:$AO$500,25,FALSE)))</f>
        <v/>
      </c>
      <c r="BE385" s="27" t="str">
        <f>IF($A385="","",(VLOOKUP($A385,ACOUSTIC_PIVOT_TABLE!$B$4:$AO$500,26,FALSE)))</f>
        <v/>
      </c>
      <c r="BF385" s="27" t="str">
        <f>IF($A385="","",(VLOOKUP($A385,ACOUSTIC_PIVOT_TABLE!$B$4:$AO$500,27,FALSE)))</f>
        <v/>
      </c>
      <c r="BG385" s="27" t="str">
        <f>IF($A385="","",(VLOOKUP($A385,ACOUSTIC_PIVOT_TABLE!$B$4:$AO$500,28,FALSE)))</f>
        <v/>
      </c>
      <c r="BH385" s="27" t="str">
        <f>IF($A385="","",(VLOOKUP($A385,ACOUSTIC_PIVOT_TABLE!$B$4:$AO$500,29,FALSE)))</f>
        <v/>
      </c>
      <c r="BI385" s="27" t="str">
        <f>IF($A385="","",(VLOOKUP($A385,ACOUSTIC_PIVOT_TABLE!$B$4:$AO$500,30,FALSE)))</f>
        <v/>
      </c>
      <c r="BJ385" s="27" t="str">
        <f>IF($A385="","",(VLOOKUP($A385,ACOUSTIC_PIVOT_TABLE!$B$4:$AO$500,31,FALSE)))</f>
        <v/>
      </c>
      <c r="BK385" s="27" t="str">
        <f>IF($A385="","",(VLOOKUP($A385,ACOUSTIC_PIVOT_TABLE!$B$4:$AO$500,32,FALSE)))</f>
        <v/>
      </c>
      <c r="BL385" s="27" t="str">
        <f>IF($A385="","",(VLOOKUP($A385,ACOUSTIC_PIVOT_TABLE!$B$4:$AO$500,33,FALSE)))</f>
        <v/>
      </c>
      <c r="BM385" s="27" t="str">
        <f>IF($A385="","",(VLOOKUP($A385,ACOUSTIC_PIVOT_TABLE!$B$4:$AO$500,34,FALSE)))</f>
        <v/>
      </c>
      <c r="BN385" s="27" t="str">
        <f>IF($A385="","",(VLOOKUP($A385,ACOUSTIC_PIVOT_TABLE!$B$4:$AO$500,35,FALSE)))</f>
        <v/>
      </c>
      <c r="BO385" s="27" t="str">
        <f>IF($A385="","",(VLOOKUP($A385,ACOUSTIC_PIVOT_TABLE!$B$4:$AO$500,36,FALSE)))</f>
        <v/>
      </c>
      <c r="BP385" s="27" t="str">
        <f>IF($A385="","",(VLOOKUP($A385,ACOUSTIC_PIVOT_TABLE!$B$4:$AO$500,37,FALSE)))</f>
        <v/>
      </c>
      <c r="BQ385" s="27" t="str">
        <f>IF($A385="","",(VLOOKUP($A385,ACOUSTIC_PIVOT_TABLE!$B$4:$AO$500,38,FALSE)))</f>
        <v/>
      </c>
      <c r="BR385" s="27" t="str">
        <f>IF($A385="","",(VLOOKUP($A385,ACOUSTIC_PIVOT_TABLE!$B$4:$AO$500,39,FALSE)))</f>
        <v/>
      </c>
      <c r="BS385" s="27" t="str">
        <f>IF($A385="","",(VLOOKUP($A385,ACOUSTIC_PIVOT_TABLE!$B$4:$AO$500,40,FALSE)))</f>
        <v/>
      </c>
    </row>
    <row r="386" spans="1:71" x14ac:dyDescent="0.25">
      <c r="A386" s="1" t="str">
        <f>IF(ACOUSTIC_PIVOT_TABLE!B388 = 0, "",ACOUSTIC_PIVOT_TABLE!B388)</f>
        <v/>
      </c>
      <c r="B386" s="1" t="str">
        <f>IF($A386="","",(VLOOKUP($A386,ACOUSTICS_COMBINED!$B$3:$AQ$501,21,FALSE)))</f>
        <v/>
      </c>
      <c r="C386" s="1" t="str">
        <f>IF($A386="","",(VLOOKUP($A386,ACOUSTICS_COMBINED!$B$3:$AQ$501,22,FALSE)))</f>
        <v/>
      </c>
      <c r="D386" s="1" t="str">
        <f>IF($A386="","",(VLOOKUP($A386,ACOUSTICS_COMBINED!$B$3:$AQ$501,12,FALSE)))</f>
        <v/>
      </c>
      <c r="E386" s="1" t="str">
        <f>IF($A386="","",(VLOOKUP($A386,ACOUSTICS_COMBINED!$B$3:$AQ$501,13,FALSE)))</f>
        <v/>
      </c>
      <c r="F386" s="1" t="str">
        <f>IF($A386="","",(VLOOKUP($A386,ACOUSTICS_COMBINED!$B$3:$AQ$501,14,FALSE)))</f>
        <v/>
      </c>
      <c r="G386" s="1" t="str">
        <f>IF($A386="","",(VLOOKUP($A386,ACOUSTICS_COMBINED!$B$3:$AQ$501,23,FALSE)))</f>
        <v/>
      </c>
      <c r="H386" s="1" t="str">
        <f>IF($A386="","",(VLOOKUP($A386,ACOUSTICS_COMBINED!$B$3:$AQ$501,24,FALSE)))</f>
        <v/>
      </c>
      <c r="I386" s="1" t="str">
        <f>IF($A386="","",(VLOOKUP($A386,ACOUSTICS_COMBINED!$B$3:$AQ$501,15,FALSE)))</f>
        <v/>
      </c>
      <c r="J386" s="1" t="str">
        <f>IF($A386="","",(VLOOKUP($A386,ACOUSTICS_COMBINED!$B$3:$AQ$501,16,FALSE)))</f>
        <v/>
      </c>
      <c r="K386" s="1" t="str">
        <f>IF($A386="","",(VLOOKUP($A386,ACOUSTICS_COMBINED!$B$3:$AQ$501,17,FALSE)))</f>
        <v/>
      </c>
      <c r="L386" s="1" t="str">
        <f>IF($A386="","",(VLOOKUP($A386,ACOUSTICS_COMBINED!$B$3:$AQ$501,18,FALSE)))</f>
        <v/>
      </c>
      <c r="M386" s="1" t="str">
        <f>IF($A386="","",(VLOOKUP($A386,ACOUSTICS_COMBINED!$B$3:$AQ$501,25,FALSE)))</f>
        <v/>
      </c>
      <c r="N386" s="16" t="str">
        <f>IF($A386="","",(VLOOKUP($A386,ACOUSTICS_COMBINED!$B$3:$AQ$501,19,FALSE)))</f>
        <v/>
      </c>
      <c r="O386" s="16" t="str">
        <f>IF($A386="","",(VLOOKUP($A386,ACOUSTICS_COMBINED!$B$3:$AQ$501,20,FALSE)))</f>
        <v/>
      </c>
      <c r="P386" s="1" t="str">
        <f>IF($A386="","",(VLOOKUP($A386,ACOUSTICS_COMBINED!$B$3:$AQ$501,26,FALSE)))</f>
        <v/>
      </c>
      <c r="Q386" s="1" t="str">
        <f>IF($A386="","",(VLOOKUP($A386,ACOUSTICS_COMBINED!$B$3:$AQ$501,27,FALSE)))</f>
        <v/>
      </c>
      <c r="R386" s="1" t="str">
        <f>IF($A386="","",(VLOOKUP($A386,ACOUSTICS_COMBINED!$B$3:$AQ$501,28,FALSE)))</f>
        <v/>
      </c>
      <c r="S386" s="1" t="str">
        <f>IF($A386="","",(VLOOKUP($A386,ACOUSTICS_COMBINED!$B$3:$AQ$501,29,FALSE)))</f>
        <v/>
      </c>
      <c r="T386" s="1" t="str">
        <f>IF($A386="","",(VLOOKUP($A386,ACOUSTICS_COMBINED!$B$3:$AQ$501,30,FALSE)))</f>
        <v/>
      </c>
      <c r="U386" s="1" t="str">
        <f>IF($A386="","",(VLOOKUP($A386,ACOUSTICS_COMBINED!$B$3:$AQ$501,31,FALSE)))</f>
        <v/>
      </c>
      <c r="V386" s="1" t="str">
        <f>IF($A386="","",(VLOOKUP($A386,ACOUSTICS_COMBINED!$B$3:$AQ$501,32,FALSE)))</f>
        <v/>
      </c>
      <c r="W386" s="1" t="str">
        <f>IF($A386="","",(VLOOKUP($A386,ACOUSTICS_COMBINED!$B$3:$AQ$501,33,FALSE)))</f>
        <v/>
      </c>
      <c r="X386" s="1" t="str">
        <f>IF($A386="","",(VLOOKUP($A386,ACOUSTICS_COMBINED!$B$3:$AQ$501,34,FALSE)))</f>
        <v/>
      </c>
      <c r="Y386" s="1" t="str">
        <f>IF($A386="","",(VLOOKUP($A386,ACOUSTICS_COMBINED!$B$3:$AQ$501,35,FALSE)))</f>
        <v/>
      </c>
      <c r="Z386" s="1" t="str">
        <f>IF($A386="","",(VLOOKUP($A386,ACOUSTICS_COMBINED!$B$3:$AQ$501,36,FALSE)))</f>
        <v/>
      </c>
      <c r="AA386" s="1" t="str">
        <f>IF($A386="","",(VLOOKUP($A386,ACOUSTICS_COMBINED!$B$3:$AQ$501,37,FALSE)))</f>
        <v/>
      </c>
      <c r="AB386" s="1" t="str">
        <f>IF($A386="","",(VLOOKUP($A386,ACOUSTICS_COMBINED!$B$3:$AQ$501,38,FALSE)))</f>
        <v/>
      </c>
      <c r="AC386" s="1" t="str">
        <f>IF($A386="","",(VLOOKUP($A386,ACOUSTICS_COMBINED!$B$3:$AQ$501,39,FALSE)))</f>
        <v/>
      </c>
      <c r="AD386" s="1" t="str">
        <f>IF($A386="","",(VLOOKUP($A386,ACOUSTICS_COMBINED!$B$3:$AQ$501,40,FALSE)))</f>
        <v/>
      </c>
      <c r="AE386" s="1" t="str">
        <f>IF($A386="","",(VLOOKUP($A386,ACOUSTICS_COMBINED!$B$3:$AQ$501,41,FALSE)))</f>
        <v/>
      </c>
      <c r="AF386" s="1" t="str">
        <f>IF($A386="","",(VLOOKUP($A386,ACOUSTICS_COMBINED!$B$3:$AQ$501,42,FALSE)))</f>
        <v/>
      </c>
      <c r="AG386" s="27" t="str">
        <f>IF($A386="","",(VLOOKUP($A386,ACOUSTIC_PIVOT_TABLE!$B$4:$AO$500,2,FALSE)))</f>
        <v/>
      </c>
      <c r="AH386" s="27" t="str">
        <f>IF($A386="","",(VLOOKUP($A386,ACOUSTIC_PIVOT_TABLE!$B$4:$AO$500,3,FALSE)))</f>
        <v/>
      </c>
      <c r="AI386" s="27" t="str">
        <f>IF($A386="","",(VLOOKUP($A386,ACOUSTIC_PIVOT_TABLE!$B$4:$AO$500,4,FALSE)))</f>
        <v/>
      </c>
      <c r="AJ386" s="27" t="str">
        <f>IF($A386="","",(VLOOKUP($A386,ACOUSTIC_PIVOT_TABLE!$B$4:$AO$500,5,FALSE)))</f>
        <v/>
      </c>
      <c r="AK386" s="27" t="str">
        <f>IF($A386="","",(VLOOKUP($A386,ACOUSTIC_PIVOT_TABLE!$B$4:$AO$500,6,FALSE)))</f>
        <v/>
      </c>
      <c r="AL386" s="27" t="str">
        <f>IF($A386="","",(VLOOKUP($A386,ACOUSTIC_PIVOT_TABLE!$B$4:$AO$500,7,FALSE)))</f>
        <v/>
      </c>
      <c r="AM386" s="27" t="str">
        <f>IF($A386="","",(VLOOKUP($A386,ACOUSTIC_PIVOT_TABLE!$B$4:$AO$500,8,FALSE)))</f>
        <v/>
      </c>
      <c r="AN386" s="27" t="str">
        <f>IF($A386="","",(VLOOKUP($A386,ACOUSTIC_PIVOT_TABLE!$B$4:$AO$500,9,FALSE)))</f>
        <v/>
      </c>
      <c r="AO386" s="27" t="str">
        <f>IF($A386="","",(VLOOKUP($A386,ACOUSTIC_PIVOT_TABLE!$B$4:$AO$500,10,FALSE)))</f>
        <v/>
      </c>
      <c r="AP386" s="27" t="str">
        <f>IF($A386="","",(VLOOKUP($A386,ACOUSTIC_PIVOT_TABLE!$B$4:$AO$500,11,FALSE)))</f>
        <v/>
      </c>
      <c r="AQ386" s="27" t="str">
        <f>IF($A386="","",(VLOOKUP($A386,ACOUSTIC_PIVOT_TABLE!$B$4:$AO$500,12,FALSE)))</f>
        <v/>
      </c>
      <c r="AR386" s="27" t="str">
        <f>IF($A386="","",(VLOOKUP($A386,ACOUSTIC_PIVOT_TABLE!$B$4:$AO$500,13,FALSE)))</f>
        <v/>
      </c>
      <c r="AS386" s="27" t="str">
        <f>IF($A386="","",(VLOOKUP($A386,ACOUSTIC_PIVOT_TABLE!$B$4:$AO$500,14,FALSE)))</f>
        <v/>
      </c>
      <c r="AT386" s="27" t="str">
        <f>IF($A386="","",(VLOOKUP($A386,ACOUSTIC_PIVOT_TABLE!$B$4:$AO$500,15,FALSE)))</f>
        <v/>
      </c>
      <c r="AU386" s="27" t="str">
        <f>IF($A386="","",(VLOOKUP($A386,ACOUSTIC_PIVOT_TABLE!$B$4:$AO$500,16,FALSE)))</f>
        <v/>
      </c>
      <c r="AV386" s="27" t="str">
        <f>IF($A386="","",(VLOOKUP($A386,ACOUSTIC_PIVOT_TABLE!$B$4:$AO$500,17,FALSE)))</f>
        <v/>
      </c>
      <c r="AW386" s="27" t="str">
        <f>IF($A386="","",(VLOOKUP($A386,ACOUSTIC_PIVOT_TABLE!$B$4:$AO$500,18,FALSE)))</f>
        <v/>
      </c>
      <c r="AX386" s="27" t="str">
        <f>IF($A386="","",(VLOOKUP($A386,ACOUSTIC_PIVOT_TABLE!$B$4:$AO$500,19,FALSE)))</f>
        <v/>
      </c>
      <c r="AY386" s="27" t="str">
        <f>IF($A386="","",(VLOOKUP($A386,ACOUSTIC_PIVOT_TABLE!$B$4:$AO$500,20,FALSE)))</f>
        <v/>
      </c>
      <c r="AZ386" s="27" t="str">
        <f>IF($A386="","",(VLOOKUP($A386,ACOUSTIC_PIVOT_TABLE!$B$4:$AO$500,21,FALSE)))</f>
        <v/>
      </c>
      <c r="BA386" s="27" t="str">
        <f>IF($A386="","",(VLOOKUP($A386,ACOUSTIC_PIVOT_TABLE!$B$4:$AO$500,22,FALSE)))</f>
        <v/>
      </c>
      <c r="BB386" s="27" t="str">
        <f>IF($A386="","",(VLOOKUP($A386,ACOUSTIC_PIVOT_TABLE!$B$4:$AO$500,23,FALSE)))</f>
        <v/>
      </c>
      <c r="BC386" s="27" t="str">
        <f>IF($A386="","",(VLOOKUP($A386,ACOUSTIC_PIVOT_TABLE!$B$4:$AO$500,24,FALSE)))</f>
        <v/>
      </c>
      <c r="BD386" s="27" t="str">
        <f>IF($A386="","",(VLOOKUP($A386,ACOUSTIC_PIVOT_TABLE!$B$4:$AO$500,25,FALSE)))</f>
        <v/>
      </c>
      <c r="BE386" s="27" t="str">
        <f>IF($A386="","",(VLOOKUP($A386,ACOUSTIC_PIVOT_TABLE!$B$4:$AO$500,26,FALSE)))</f>
        <v/>
      </c>
      <c r="BF386" s="27" t="str">
        <f>IF($A386="","",(VLOOKUP($A386,ACOUSTIC_PIVOT_TABLE!$B$4:$AO$500,27,FALSE)))</f>
        <v/>
      </c>
      <c r="BG386" s="27" t="str">
        <f>IF($A386="","",(VLOOKUP($A386,ACOUSTIC_PIVOT_TABLE!$B$4:$AO$500,28,FALSE)))</f>
        <v/>
      </c>
      <c r="BH386" s="27" t="str">
        <f>IF($A386="","",(VLOOKUP($A386,ACOUSTIC_PIVOT_TABLE!$B$4:$AO$500,29,FALSE)))</f>
        <v/>
      </c>
      <c r="BI386" s="27" t="str">
        <f>IF($A386="","",(VLOOKUP($A386,ACOUSTIC_PIVOT_TABLE!$B$4:$AO$500,30,FALSE)))</f>
        <v/>
      </c>
      <c r="BJ386" s="27" t="str">
        <f>IF($A386="","",(VLOOKUP($A386,ACOUSTIC_PIVOT_TABLE!$B$4:$AO$500,31,FALSE)))</f>
        <v/>
      </c>
      <c r="BK386" s="27" t="str">
        <f>IF($A386="","",(VLOOKUP($A386,ACOUSTIC_PIVOT_TABLE!$B$4:$AO$500,32,FALSE)))</f>
        <v/>
      </c>
      <c r="BL386" s="27" t="str">
        <f>IF($A386="","",(VLOOKUP($A386,ACOUSTIC_PIVOT_TABLE!$B$4:$AO$500,33,FALSE)))</f>
        <v/>
      </c>
      <c r="BM386" s="27" t="str">
        <f>IF($A386="","",(VLOOKUP($A386,ACOUSTIC_PIVOT_TABLE!$B$4:$AO$500,34,FALSE)))</f>
        <v/>
      </c>
      <c r="BN386" s="27" t="str">
        <f>IF($A386="","",(VLOOKUP($A386,ACOUSTIC_PIVOT_TABLE!$B$4:$AO$500,35,FALSE)))</f>
        <v/>
      </c>
      <c r="BO386" s="27" t="str">
        <f>IF($A386="","",(VLOOKUP($A386,ACOUSTIC_PIVOT_TABLE!$B$4:$AO$500,36,FALSE)))</f>
        <v/>
      </c>
      <c r="BP386" s="27" t="str">
        <f>IF($A386="","",(VLOOKUP($A386,ACOUSTIC_PIVOT_TABLE!$B$4:$AO$500,37,FALSE)))</f>
        <v/>
      </c>
      <c r="BQ386" s="27" t="str">
        <f>IF($A386="","",(VLOOKUP($A386,ACOUSTIC_PIVOT_TABLE!$B$4:$AO$500,38,FALSE)))</f>
        <v/>
      </c>
      <c r="BR386" s="27" t="str">
        <f>IF($A386="","",(VLOOKUP($A386,ACOUSTIC_PIVOT_TABLE!$B$4:$AO$500,39,FALSE)))</f>
        <v/>
      </c>
      <c r="BS386" s="27" t="str">
        <f>IF($A386="","",(VLOOKUP($A386,ACOUSTIC_PIVOT_TABLE!$B$4:$AO$500,40,FALSE)))</f>
        <v/>
      </c>
    </row>
    <row r="387" spans="1:71" x14ac:dyDescent="0.25">
      <c r="A387" s="1" t="str">
        <f>IF(ACOUSTIC_PIVOT_TABLE!B389 = 0, "",ACOUSTIC_PIVOT_TABLE!B389)</f>
        <v/>
      </c>
      <c r="B387" s="1" t="str">
        <f>IF($A387="","",(VLOOKUP($A387,ACOUSTICS_COMBINED!$B$3:$AQ$501,21,FALSE)))</f>
        <v/>
      </c>
      <c r="C387" s="1" t="str">
        <f>IF($A387="","",(VLOOKUP($A387,ACOUSTICS_COMBINED!$B$3:$AQ$501,22,FALSE)))</f>
        <v/>
      </c>
      <c r="D387" s="1" t="str">
        <f>IF($A387="","",(VLOOKUP($A387,ACOUSTICS_COMBINED!$B$3:$AQ$501,12,FALSE)))</f>
        <v/>
      </c>
      <c r="E387" s="1" t="str">
        <f>IF($A387="","",(VLOOKUP($A387,ACOUSTICS_COMBINED!$B$3:$AQ$501,13,FALSE)))</f>
        <v/>
      </c>
      <c r="F387" s="1" t="str">
        <f>IF($A387="","",(VLOOKUP($A387,ACOUSTICS_COMBINED!$B$3:$AQ$501,14,FALSE)))</f>
        <v/>
      </c>
      <c r="G387" s="1" t="str">
        <f>IF($A387="","",(VLOOKUP($A387,ACOUSTICS_COMBINED!$B$3:$AQ$501,23,FALSE)))</f>
        <v/>
      </c>
      <c r="H387" s="1" t="str">
        <f>IF($A387="","",(VLOOKUP($A387,ACOUSTICS_COMBINED!$B$3:$AQ$501,24,FALSE)))</f>
        <v/>
      </c>
      <c r="I387" s="1" t="str">
        <f>IF($A387="","",(VLOOKUP($A387,ACOUSTICS_COMBINED!$B$3:$AQ$501,15,FALSE)))</f>
        <v/>
      </c>
      <c r="J387" s="1" t="str">
        <f>IF($A387="","",(VLOOKUP($A387,ACOUSTICS_COMBINED!$B$3:$AQ$501,16,FALSE)))</f>
        <v/>
      </c>
      <c r="K387" s="1" t="str">
        <f>IF($A387="","",(VLOOKUP($A387,ACOUSTICS_COMBINED!$B$3:$AQ$501,17,FALSE)))</f>
        <v/>
      </c>
      <c r="L387" s="1" t="str">
        <f>IF($A387="","",(VLOOKUP($A387,ACOUSTICS_COMBINED!$B$3:$AQ$501,18,FALSE)))</f>
        <v/>
      </c>
      <c r="M387" s="1" t="str">
        <f>IF($A387="","",(VLOOKUP($A387,ACOUSTICS_COMBINED!$B$3:$AQ$501,25,FALSE)))</f>
        <v/>
      </c>
      <c r="N387" s="16" t="str">
        <f>IF($A387="","",(VLOOKUP($A387,ACOUSTICS_COMBINED!$B$3:$AQ$501,19,FALSE)))</f>
        <v/>
      </c>
      <c r="O387" s="16" t="str">
        <f>IF($A387="","",(VLOOKUP($A387,ACOUSTICS_COMBINED!$B$3:$AQ$501,20,FALSE)))</f>
        <v/>
      </c>
      <c r="P387" s="1" t="str">
        <f>IF($A387="","",(VLOOKUP($A387,ACOUSTICS_COMBINED!$B$3:$AQ$501,26,FALSE)))</f>
        <v/>
      </c>
      <c r="Q387" s="1" t="str">
        <f>IF($A387="","",(VLOOKUP($A387,ACOUSTICS_COMBINED!$B$3:$AQ$501,27,FALSE)))</f>
        <v/>
      </c>
      <c r="R387" s="1" t="str">
        <f>IF($A387="","",(VLOOKUP($A387,ACOUSTICS_COMBINED!$B$3:$AQ$501,28,FALSE)))</f>
        <v/>
      </c>
      <c r="S387" s="1" t="str">
        <f>IF($A387="","",(VLOOKUP($A387,ACOUSTICS_COMBINED!$B$3:$AQ$501,29,FALSE)))</f>
        <v/>
      </c>
      <c r="T387" s="1" t="str">
        <f>IF($A387="","",(VLOOKUP($A387,ACOUSTICS_COMBINED!$B$3:$AQ$501,30,FALSE)))</f>
        <v/>
      </c>
      <c r="U387" s="1" t="str">
        <f>IF($A387="","",(VLOOKUP($A387,ACOUSTICS_COMBINED!$B$3:$AQ$501,31,FALSE)))</f>
        <v/>
      </c>
      <c r="V387" s="1" t="str">
        <f>IF($A387="","",(VLOOKUP($A387,ACOUSTICS_COMBINED!$B$3:$AQ$501,32,FALSE)))</f>
        <v/>
      </c>
      <c r="W387" s="1" t="str">
        <f>IF($A387="","",(VLOOKUP($A387,ACOUSTICS_COMBINED!$B$3:$AQ$501,33,FALSE)))</f>
        <v/>
      </c>
      <c r="X387" s="1" t="str">
        <f>IF($A387="","",(VLOOKUP($A387,ACOUSTICS_COMBINED!$B$3:$AQ$501,34,FALSE)))</f>
        <v/>
      </c>
      <c r="Y387" s="1" t="str">
        <f>IF($A387="","",(VLOOKUP($A387,ACOUSTICS_COMBINED!$B$3:$AQ$501,35,FALSE)))</f>
        <v/>
      </c>
      <c r="Z387" s="1" t="str">
        <f>IF($A387="","",(VLOOKUP($A387,ACOUSTICS_COMBINED!$B$3:$AQ$501,36,FALSE)))</f>
        <v/>
      </c>
      <c r="AA387" s="1" t="str">
        <f>IF($A387="","",(VLOOKUP($A387,ACOUSTICS_COMBINED!$B$3:$AQ$501,37,FALSE)))</f>
        <v/>
      </c>
      <c r="AB387" s="1" t="str">
        <f>IF($A387="","",(VLOOKUP($A387,ACOUSTICS_COMBINED!$B$3:$AQ$501,38,FALSE)))</f>
        <v/>
      </c>
      <c r="AC387" s="1" t="str">
        <f>IF($A387="","",(VLOOKUP($A387,ACOUSTICS_COMBINED!$B$3:$AQ$501,39,FALSE)))</f>
        <v/>
      </c>
      <c r="AD387" s="1" t="str">
        <f>IF($A387="","",(VLOOKUP($A387,ACOUSTICS_COMBINED!$B$3:$AQ$501,40,FALSE)))</f>
        <v/>
      </c>
      <c r="AE387" s="1" t="str">
        <f>IF($A387="","",(VLOOKUP($A387,ACOUSTICS_COMBINED!$B$3:$AQ$501,41,FALSE)))</f>
        <v/>
      </c>
      <c r="AF387" s="1" t="str">
        <f>IF($A387="","",(VLOOKUP($A387,ACOUSTICS_COMBINED!$B$3:$AQ$501,42,FALSE)))</f>
        <v/>
      </c>
      <c r="AG387" s="27" t="str">
        <f>IF($A387="","",(VLOOKUP($A387,ACOUSTIC_PIVOT_TABLE!$B$4:$AO$500,2,FALSE)))</f>
        <v/>
      </c>
      <c r="AH387" s="27" t="str">
        <f>IF($A387="","",(VLOOKUP($A387,ACOUSTIC_PIVOT_TABLE!$B$4:$AO$500,3,FALSE)))</f>
        <v/>
      </c>
      <c r="AI387" s="27" t="str">
        <f>IF($A387="","",(VLOOKUP($A387,ACOUSTIC_PIVOT_TABLE!$B$4:$AO$500,4,FALSE)))</f>
        <v/>
      </c>
      <c r="AJ387" s="27" t="str">
        <f>IF($A387="","",(VLOOKUP($A387,ACOUSTIC_PIVOT_TABLE!$B$4:$AO$500,5,FALSE)))</f>
        <v/>
      </c>
      <c r="AK387" s="27" t="str">
        <f>IF($A387="","",(VLOOKUP($A387,ACOUSTIC_PIVOT_TABLE!$B$4:$AO$500,6,FALSE)))</f>
        <v/>
      </c>
      <c r="AL387" s="27" t="str">
        <f>IF($A387="","",(VLOOKUP($A387,ACOUSTIC_PIVOT_TABLE!$B$4:$AO$500,7,FALSE)))</f>
        <v/>
      </c>
      <c r="AM387" s="27" t="str">
        <f>IF($A387="","",(VLOOKUP($A387,ACOUSTIC_PIVOT_TABLE!$B$4:$AO$500,8,FALSE)))</f>
        <v/>
      </c>
      <c r="AN387" s="27" t="str">
        <f>IF($A387="","",(VLOOKUP($A387,ACOUSTIC_PIVOT_TABLE!$B$4:$AO$500,9,FALSE)))</f>
        <v/>
      </c>
      <c r="AO387" s="27" t="str">
        <f>IF($A387="","",(VLOOKUP($A387,ACOUSTIC_PIVOT_TABLE!$B$4:$AO$500,10,FALSE)))</f>
        <v/>
      </c>
      <c r="AP387" s="27" t="str">
        <f>IF($A387="","",(VLOOKUP($A387,ACOUSTIC_PIVOT_TABLE!$B$4:$AO$500,11,FALSE)))</f>
        <v/>
      </c>
      <c r="AQ387" s="27" t="str">
        <f>IF($A387="","",(VLOOKUP($A387,ACOUSTIC_PIVOT_TABLE!$B$4:$AO$500,12,FALSE)))</f>
        <v/>
      </c>
      <c r="AR387" s="27" t="str">
        <f>IF($A387="","",(VLOOKUP($A387,ACOUSTIC_PIVOT_TABLE!$B$4:$AO$500,13,FALSE)))</f>
        <v/>
      </c>
      <c r="AS387" s="27" t="str">
        <f>IF($A387="","",(VLOOKUP($A387,ACOUSTIC_PIVOT_TABLE!$B$4:$AO$500,14,FALSE)))</f>
        <v/>
      </c>
      <c r="AT387" s="27" t="str">
        <f>IF($A387="","",(VLOOKUP($A387,ACOUSTIC_PIVOT_TABLE!$B$4:$AO$500,15,FALSE)))</f>
        <v/>
      </c>
      <c r="AU387" s="27" t="str">
        <f>IF($A387="","",(VLOOKUP($A387,ACOUSTIC_PIVOT_TABLE!$B$4:$AO$500,16,FALSE)))</f>
        <v/>
      </c>
      <c r="AV387" s="27" t="str">
        <f>IF($A387="","",(VLOOKUP($A387,ACOUSTIC_PIVOT_TABLE!$B$4:$AO$500,17,FALSE)))</f>
        <v/>
      </c>
      <c r="AW387" s="27" t="str">
        <f>IF($A387="","",(VLOOKUP($A387,ACOUSTIC_PIVOT_TABLE!$B$4:$AO$500,18,FALSE)))</f>
        <v/>
      </c>
      <c r="AX387" s="27" t="str">
        <f>IF($A387="","",(VLOOKUP($A387,ACOUSTIC_PIVOT_TABLE!$B$4:$AO$500,19,FALSE)))</f>
        <v/>
      </c>
      <c r="AY387" s="27" t="str">
        <f>IF($A387="","",(VLOOKUP($A387,ACOUSTIC_PIVOT_TABLE!$B$4:$AO$500,20,FALSE)))</f>
        <v/>
      </c>
      <c r="AZ387" s="27" t="str">
        <f>IF($A387="","",(VLOOKUP($A387,ACOUSTIC_PIVOT_TABLE!$B$4:$AO$500,21,FALSE)))</f>
        <v/>
      </c>
      <c r="BA387" s="27" t="str">
        <f>IF($A387="","",(VLOOKUP($A387,ACOUSTIC_PIVOT_TABLE!$B$4:$AO$500,22,FALSE)))</f>
        <v/>
      </c>
      <c r="BB387" s="27" t="str">
        <f>IF($A387="","",(VLOOKUP($A387,ACOUSTIC_PIVOT_TABLE!$B$4:$AO$500,23,FALSE)))</f>
        <v/>
      </c>
      <c r="BC387" s="27" t="str">
        <f>IF($A387="","",(VLOOKUP($A387,ACOUSTIC_PIVOT_TABLE!$B$4:$AO$500,24,FALSE)))</f>
        <v/>
      </c>
      <c r="BD387" s="27" t="str">
        <f>IF($A387="","",(VLOOKUP($A387,ACOUSTIC_PIVOT_TABLE!$B$4:$AO$500,25,FALSE)))</f>
        <v/>
      </c>
      <c r="BE387" s="27" t="str">
        <f>IF($A387="","",(VLOOKUP($A387,ACOUSTIC_PIVOT_TABLE!$B$4:$AO$500,26,FALSE)))</f>
        <v/>
      </c>
      <c r="BF387" s="27" t="str">
        <f>IF($A387="","",(VLOOKUP($A387,ACOUSTIC_PIVOT_TABLE!$B$4:$AO$500,27,FALSE)))</f>
        <v/>
      </c>
      <c r="BG387" s="27" t="str">
        <f>IF($A387="","",(VLOOKUP($A387,ACOUSTIC_PIVOT_TABLE!$B$4:$AO$500,28,FALSE)))</f>
        <v/>
      </c>
      <c r="BH387" s="27" t="str">
        <f>IF($A387="","",(VLOOKUP($A387,ACOUSTIC_PIVOT_TABLE!$B$4:$AO$500,29,FALSE)))</f>
        <v/>
      </c>
      <c r="BI387" s="27" t="str">
        <f>IF($A387="","",(VLOOKUP($A387,ACOUSTIC_PIVOT_TABLE!$B$4:$AO$500,30,FALSE)))</f>
        <v/>
      </c>
      <c r="BJ387" s="27" t="str">
        <f>IF($A387="","",(VLOOKUP($A387,ACOUSTIC_PIVOT_TABLE!$B$4:$AO$500,31,FALSE)))</f>
        <v/>
      </c>
      <c r="BK387" s="27" t="str">
        <f>IF($A387="","",(VLOOKUP($A387,ACOUSTIC_PIVOT_TABLE!$B$4:$AO$500,32,FALSE)))</f>
        <v/>
      </c>
      <c r="BL387" s="27" t="str">
        <f>IF($A387="","",(VLOOKUP($A387,ACOUSTIC_PIVOT_TABLE!$B$4:$AO$500,33,FALSE)))</f>
        <v/>
      </c>
      <c r="BM387" s="27" t="str">
        <f>IF($A387="","",(VLOOKUP($A387,ACOUSTIC_PIVOT_TABLE!$B$4:$AO$500,34,FALSE)))</f>
        <v/>
      </c>
      <c r="BN387" s="27" t="str">
        <f>IF($A387="","",(VLOOKUP($A387,ACOUSTIC_PIVOT_TABLE!$B$4:$AO$500,35,FALSE)))</f>
        <v/>
      </c>
      <c r="BO387" s="27" t="str">
        <f>IF($A387="","",(VLOOKUP($A387,ACOUSTIC_PIVOT_TABLE!$B$4:$AO$500,36,FALSE)))</f>
        <v/>
      </c>
      <c r="BP387" s="27" t="str">
        <f>IF($A387="","",(VLOOKUP($A387,ACOUSTIC_PIVOT_TABLE!$B$4:$AO$500,37,FALSE)))</f>
        <v/>
      </c>
      <c r="BQ387" s="27" t="str">
        <f>IF($A387="","",(VLOOKUP($A387,ACOUSTIC_PIVOT_TABLE!$B$4:$AO$500,38,FALSE)))</f>
        <v/>
      </c>
      <c r="BR387" s="27" t="str">
        <f>IF($A387="","",(VLOOKUP($A387,ACOUSTIC_PIVOT_TABLE!$B$4:$AO$500,39,FALSE)))</f>
        <v/>
      </c>
      <c r="BS387" s="27" t="str">
        <f>IF($A387="","",(VLOOKUP($A387,ACOUSTIC_PIVOT_TABLE!$B$4:$AO$500,40,FALSE)))</f>
        <v/>
      </c>
    </row>
    <row r="388" spans="1:71" x14ac:dyDescent="0.25">
      <c r="A388" s="1" t="str">
        <f>IF(ACOUSTIC_PIVOT_TABLE!B390 = 0, "",ACOUSTIC_PIVOT_TABLE!B390)</f>
        <v/>
      </c>
      <c r="B388" s="1" t="str">
        <f>IF($A388="","",(VLOOKUP($A388,ACOUSTICS_COMBINED!$B$3:$AQ$501,21,FALSE)))</f>
        <v/>
      </c>
      <c r="C388" s="1" t="str">
        <f>IF($A388="","",(VLOOKUP($A388,ACOUSTICS_COMBINED!$B$3:$AQ$501,22,FALSE)))</f>
        <v/>
      </c>
      <c r="D388" s="1" t="str">
        <f>IF($A388="","",(VLOOKUP($A388,ACOUSTICS_COMBINED!$B$3:$AQ$501,12,FALSE)))</f>
        <v/>
      </c>
      <c r="E388" s="1" t="str">
        <f>IF($A388="","",(VLOOKUP($A388,ACOUSTICS_COMBINED!$B$3:$AQ$501,13,FALSE)))</f>
        <v/>
      </c>
      <c r="F388" s="1" t="str">
        <f>IF($A388="","",(VLOOKUP($A388,ACOUSTICS_COMBINED!$B$3:$AQ$501,14,FALSE)))</f>
        <v/>
      </c>
      <c r="G388" s="1" t="str">
        <f>IF($A388="","",(VLOOKUP($A388,ACOUSTICS_COMBINED!$B$3:$AQ$501,23,FALSE)))</f>
        <v/>
      </c>
      <c r="H388" s="1" t="str">
        <f>IF($A388="","",(VLOOKUP($A388,ACOUSTICS_COMBINED!$B$3:$AQ$501,24,FALSE)))</f>
        <v/>
      </c>
      <c r="I388" s="1" t="str">
        <f>IF($A388="","",(VLOOKUP($A388,ACOUSTICS_COMBINED!$B$3:$AQ$501,15,FALSE)))</f>
        <v/>
      </c>
      <c r="J388" s="1" t="str">
        <f>IF($A388="","",(VLOOKUP($A388,ACOUSTICS_COMBINED!$B$3:$AQ$501,16,FALSE)))</f>
        <v/>
      </c>
      <c r="K388" s="1" t="str">
        <f>IF($A388="","",(VLOOKUP($A388,ACOUSTICS_COMBINED!$B$3:$AQ$501,17,FALSE)))</f>
        <v/>
      </c>
      <c r="L388" s="1" t="str">
        <f>IF($A388="","",(VLOOKUP($A388,ACOUSTICS_COMBINED!$B$3:$AQ$501,18,FALSE)))</f>
        <v/>
      </c>
      <c r="M388" s="1" t="str">
        <f>IF($A388="","",(VLOOKUP($A388,ACOUSTICS_COMBINED!$B$3:$AQ$501,25,FALSE)))</f>
        <v/>
      </c>
      <c r="N388" s="16" t="str">
        <f>IF($A388="","",(VLOOKUP($A388,ACOUSTICS_COMBINED!$B$3:$AQ$501,19,FALSE)))</f>
        <v/>
      </c>
      <c r="O388" s="16" t="str">
        <f>IF($A388="","",(VLOOKUP($A388,ACOUSTICS_COMBINED!$B$3:$AQ$501,20,FALSE)))</f>
        <v/>
      </c>
      <c r="P388" s="1" t="str">
        <f>IF($A388="","",(VLOOKUP($A388,ACOUSTICS_COMBINED!$B$3:$AQ$501,26,FALSE)))</f>
        <v/>
      </c>
      <c r="Q388" s="1" t="str">
        <f>IF($A388="","",(VLOOKUP($A388,ACOUSTICS_COMBINED!$B$3:$AQ$501,27,FALSE)))</f>
        <v/>
      </c>
      <c r="R388" s="1" t="str">
        <f>IF($A388="","",(VLOOKUP($A388,ACOUSTICS_COMBINED!$B$3:$AQ$501,28,FALSE)))</f>
        <v/>
      </c>
      <c r="S388" s="1" t="str">
        <f>IF($A388="","",(VLOOKUP($A388,ACOUSTICS_COMBINED!$B$3:$AQ$501,29,FALSE)))</f>
        <v/>
      </c>
      <c r="T388" s="1" t="str">
        <f>IF($A388="","",(VLOOKUP($A388,ACOUSTICS_COMBINED!$B$3:$AQ$501,30,FALSE)))</f>
        <v/>
      </c>
      <c r="U388" s="1" t="str">
        <f>IF($A388="","",(VLOOKUP($A388,ACOUSTICS_COMBINED!$B$3:$AQ$501,31,FALSE)))</f>
        <v/>
      </c>
      <c r="V388" s="1" t="str">
        <f>IF($A388="","",(VLOOKUP($A388,ACOUSTICS_COMBINED!$B$3:$AQ$501,32,FALSE)))</f>
        <v/>
      </c>
      <c r="W388" s="1" t="str">
        <f>IF($A388="","",(VLOOKUP($A388,ACOUSTICS_COMBINED!$B$3:$AQ$501,33,FALSE)))</f>
        <v/>
      </c>
      <c r="X388" s="1" t="str">
        <f>IF($A388="","",(VLOOKUP($A388,ACOUSTICS_COMBINED!$B$3:$AQ$501,34,FALSE)))</f>
        <v/>
      </c>
      <c r="Y388" s="1" t="str">
        <f>IF($A388="","",(VLOOKUP($A388,ACOUSTICS_COMBINED!$B$3:$AQ$501,35,FALSE)))</f>
        <v/>
      </c>
      <c r="Z388" s="1" t="str">
        <f>IF($A388="","",(VLOOKUP($A388,ACOUSTICS_COMBINED!$B$3:$AQ$501,36,FALSE)))</f>
        <v/>
      </c>
      <c r="AA388" s="1" t="str">
        <f>IF($A388="","",(VLOOKUP($A388,ACOUSTICS_COMBINED!$B$3:$AQ$501,37,FALSE)))</f>
        <v/>
      </c>
      <c r="AB388" s="1" t="str">
        <f>IF($A388="","",(VLOOKUP($A388,ACOUSTICS_COMBINED!$B$3:$AQ$501,38,FALSE)))</f>
        <v/>
      </c>
      <c r="AC388" s="1" t="str">
        <f>IF($A388="","",(VLOOKUP($A388,ACOUSTICS_COMBINED!$B$3:$AQ$501,39,FALSE)))</f>
        <v/>
      </c>
      <c r="AD388" s="1" t="str">
        <f>IF($A388="","",(VLOOKUP($A388,ACOUSTICS_COMBINED!$B$3:$AQ$501,40,FALSE)))</f>
        <v/>
      </c>
      <c r="AE388" s="1" t="str">
        <f>IF($A388="","",(VLOOKUP($A388,ACOUSTICS_COMBINED!$B$3:$AQ$501,41,FALSE)))</f>
        <v/>
      </c>
      <c r="AF388" s="1" t="str">
        <f>IF($A388="","",(VLOOKUP($A388,ACOUSTICS_COMBINED!$B$3:$AQ$501,42,FALSE)))</f>
        <v/>
      </c>
      <c r="AG388" s="27" t="str">
        <f>IF($A388="","",(VLOOKUP($A388,ACOUSTIC_PIVOT_TABLE!$B$4:$AO$500,2,FALSE)))</f>
        <v/>
      </c>
      <c r="AH388" s="27" t="str">
        <f>IF($A388="","",(VLOOKUP($A388,ACOUSTIC_PIVOT_TABLE!$B$4:$AO$500,3,FALSE)))</f>
        <v/>
      </c>
      <c r="AI388" s="27" t="str">
        <f>IF($A388="","",(VLOOKUP($A388,ACOUSTIC_PIVOT_TABLE!$B$4:$AO$500,4,FALSE)))</f>
        <v/>
      </c>
      <c r="AJ388" s="27" t="str">
        <f>IF($A388="","",(VLOOKUP($A388,ACOUSTIC_PIVOT_TABLE!$B$4:$AO$500,5,FALSE)))</f>
        <v/>
      </c>
      <c r="AK388" s="27" t="str">
        <f>IF($A388="","",(VLOOKUP($A388,ACOUSTIC_PIVOT_TABLE!$B$4:$AO$500,6,FALSE)))</f>
        <v/>
      </c>
      <c r="AL388" s="27" t="str">
        <f>IF($A388="","",(VLOOKUP($A388,ACOUSTIC_PIVOT_TABLE!$B$4:$AO$500,7,FALSE)))</f>
        <v/>
      </c>
      <c r="AM388" s="27" t="str">
        <f>IF($A388="","",(VLOOKUP($A388,ACOUSTIC_PIVOT_TABLE!$B$4:$AO$500,8,FALSE)))</f>
        <v/>
      </c>
      <c r="AN388" s="27" t="str">
        <f>IF($A388="","",(VLOOKUP($A388,ACOUSTIC_PIVOT_TABLE!$B$4:$AO$500,9,FALSE)))</f>
        <v/>
      </c>
      <c r="AO388" s="27" t="str">
        <f>IF($A388="","",(VLOOKUP($A388,ACOUSTIC_PIVOT_TABLE!$B$4:$AO$500,10,FALSE)))</f>
        <v/>
      </c>
      <c r="AP388" s="27" t="str">
        <f>IF($A388="","",(VLOOKUP($A388,ACOUSTIC_PIVOT_TABLE!$B$4:$AO$500,11,FALSE)))</f>
        <v/>
      </c>
      <c r="AQ388" s="27" t="str">
        <f>IF($A388="","",(VLOOKUP($A388,ACOUSTIC_PIVOT_TABLE!$B$4:$AO$500,12,FALSE)))</f>
        <v/>
      </c>
      <c r="AR388" s="27" t="str">
        <f>IF($A388="","",(VLOOKUP($A388,ACOUSTIC_PIVOT_TABLE!$B$4:$AO$500,13,FALSE)))</f>
        <v/>
      </c>
      <c r="AS388" s="27" t="str">
        <f>IF($A388="","",(VLOOKUP($A388,ACOUSTIC_PIVOT_TABLE!$B$4:$AO$500,14,FALSE)))</f>
        <v/>
      </c>
      <c r="AT388" s="27" t="str">
        <f>IF($A388="","",(VLOOKUP($A388,ACOUSTIC_PIVOT_TABLE!$B$4:$AO$500,15,FALSE)))</f>
        <v/>
      </c>
      <c r="AU388" s="27" t="str">
        <f>IF($A388="","",(VLOOKUP($A388,ACOUSTIC_PIVOT_TABLE!$B$4:$AO$500,16,FALSE)))</f>
        <v/>
      </c>
      <c r="AV388" s="27" t="str">
        <f>IF($A388="","",(VLOOKUP($A388,ACOUSTIC_PIVOT_TABLE!$B$4:$AO$500,17,FALSE)))</f>
        <v/>
      </c>
      <c r="AW388" s="27" t="str">
        <f>IF($A388="","",(VLOOKUP($A388,ACOUSTIC_PIVOT_TABLE!$B$4:$AO$500,18,FALSE)))</f>
        <v/>
      </c>
      <c r="AX388" s="27" t="str">
        <f>IF($A388="","",(VLOOKUP($A388,ACOUSTIC_PIVOT_TABLE!$B$4:$AO$500,19,FALSE)))</f>
        <v/>
      </c>
      <c r="AY388" s="27" t="str">
        <f>IF($A388="","",(VLOOKUP($A388,ACOUSTIC_PIVOT_TABLE!$B$4:$AO$500,20,FALSE)))</f>
        <v/>
      </c>
      <c r="AZ388" s="27" t="str">
        <f>IF($A388="","",(VLOOKUP($A388,ACOUSTIC_PIVOT_TABLE!$B$4:$AO$500,21,FALSE)))</f>
        <v/>
      </c>
      <c r="BA388" s="27" t="str">
        <f>IF($A388="","",(VLOOKUP($A388,ACOUSTIC_PIVOT_TABLE!$B$4:$AO$500,22,FALSE)))</f>
        <v/>
      </c>
      <c r="BB388" s="27" t="str">
        <f>IF($A388="","",(VLOOKUP($A388,ACOUSTIC_PIVOT_TABLE!$B$4:$AO$500,23,FALSE)))</f>
        <v/>
      </c>
      <c r="BC388" s="27" t="str">
        <f>IF($A388="","",(VLOOKUP($A388,ACOUSTIC_PIVOT_TABLE!$B$4:$AO$500,24,FALSE)))</f>
        <v/>
      </c>
      <c r="BD388" s="27" t="str">
        <f>IF($A388="","",(VLOOKUP($A388,ACOUSTIC_PIVOT_TABLE!$B$4:$AO$500,25,FALSE)))</f>
        <v/>
      </c>
      <c r="BE388" s="27" t="str">
        <f>IF($A388="","",(VLOOKUP($A388,ACOUSTIC_PIVOT_TABLE!$B$4:$AO$500,26,FALSE)))</f>
        <v/>
      </c>
      <c r="BF388" s="27" t="str">
        <f>IF($A388="","",(VLOOKUP($A388,ACOUSTIC_PIVOT_TABLE!$B$4:$AO$500,27,FALSE)))</f>
        <v/>
      </c>
      <c r="BG388" s="27" t="str">
        <f>IF($A388="","",(VLOOKUP($A388,ACOUSTIC_PIVOT_TABLE!$B$4:$AO$500,28,FALSE)))</f>
        <v/>
      </c>
      <c r="BH388" s="27" t="str">
        <f>IF($A388="","",(VLOOKUP($A388,ACOUSTIC_PIVOT_TABLE!$B$4:$AO$500,29,FALSE)))</f>
        <v/>
      </c>
      <c r="BI388" s="27" t="str">
        <f>IF($A388="","",(VLOOKUP($A388,ACOUSTIC_PIVOT_TABLE!$B$4:$AO$500,30,FALSE)))</f>
        <v/>
      </c>
      <c r="BJ388" s="27" t="str">
        <f>IF($A388="","",(VLOOKUP($A388,ACOUSTIC_PIVOT_TABLE!$B$4:$AO$500,31,FALSE)))</f>
        <v/>
      </c>
      <c r="BK388" s="27" t="str">
        <f>IF($A388="","",(VLOOKUP($A388,ACOUSTIC_PIVOT_TABLE!$B$4:$AO$500,32,FALSE)))</f>
        <v/>
      </c>
      <c r="BL388" s="27" t="str">
        <f>IF($A388="","",(VLOOKUP($A388,ACOUSTIC_PIVOT_TABLE!$B$4:$AO$500,33,FALSE)))</f>
        <v/>
      </c>
      <c r="BM388" s="27" t="str">
        <f>IF($A388="","",(VLOOKUP($A388,ACOUSTIC_PIVOT_TABLE!$B$4:$AO$500,34,FALSE)))</f>
        <v/>
      </c>
      <c r="BN388" s="27" t="str">
        <f>IF($A388="","",(VLOOKUP($A388,ACOUSTIC_PIVOT_TABLE!$B$4:$AO$500,35,FALSE)))</f>
        <v/>
      </c>
      <c r="BO388" s="27" t="str">
        <f>IF($A388="","",(VLOOKUP($A388,ACOUSTIC_PIVOT_TABLE!$B$4:$AO$500,36,FALSE)))</f>
        <v/>
      </c>
      <c r="BP388" s="27" t="str">
        <f>IF($A388="","",(VLOOKUP($A388,ACOUSTIC_PIVOT_TABLE!$B$4:$AO$500,37,FALSE)))</f>
        <v/>
      </c>
      <c r="BQ388" s="27" t="str">
        <f>IF($A388="","",(VLOOKUP($A388,ACOUSTIC_PIVOT_TABLE!$B$4:$AO$500,38,FALSE)))</f>
        <v/>
      </c>
      <c r="BR388" s="27" t="str">
        <f>IF($A388="","",(VLOOKUP($A388,ACOUSTIC_PIVOT_TABLE!$B$4:$AO$500,39,FALSE)))</f>
        <v/>
      </c>
      <c r="BS388" s="27" t="str">
        <f>IF($A388="","",(VLOOKUP($A388,ACOUSTIC_PIVOT_TABLE!$B$4:$AO$500,40,FALSE)))</f>
        <v/>
      </c>
    </row>
    <row r="389" spans="1:71" x14ac:dyDescent="0.25">
      <c r="A389" s="1" t="str">
        <f>IF(ACOUSTIC_PIVOT_TABLE!B391 = 0, "",ACOUSTIC_PIVOT_TABLE!B391)</f>
        <v/>
      </c>
      <c r="B389" s="1" t="str">
        <f>IF($A389="","",(VLOOKUP($A389,ACOUSTICS_COMBINED!$B$3:$AQ$501,21,FALSE)))</f>
        <v/>
      </c>
      <c r="C389" s="1" t="str">
        <f>IF($A389="","",(VLOOKUP($A389,ACOUSTICS_COMBINED!$B$3:$AQ$501,22,FALSE)))</f>
        <v/>
      </c>
      <c r="D389" s="1" t="str">
        <f>IF($A389="","",(VLOOKUP($A389,ACOUSTICS_COMBINED!$B$3:$AQ$501,12,FALSE)))</f>
        <v/>
      </c>
      <c r="E389" s="1" t="str">
        <f>IF($A389="","",(VLOOKUP($A389,ACOUSTICS_COMBINED!$B$3:$AQ$501,13,FALSE)))</f>
        <v/>
      </c>
      <c r="F389" s="1" t="str">
        <f>IF($A389="","",(VLOOKUP($A389,ACOUSTICS_COMBINED!$B$3:$AQ$501,14,FALSE)))</f>
        <v/>
      </c>
      <c r="G389" s="1" t="str">
        <f>IF($A389="","",(VLOOKUP($A389,ACOUSTICS_COMBINED!$B$3:$AQ$501,23,FALSE)))</f>
        <v/>
      </c>
      <c r="H389" s="1" t="str">
        <f>IF($A389="","",(VLOOKUP($A389,ACOUSTICS_COMBINED!$B$3:$AQ$501,24,FALSE)))</f>
        <v/>
      </c>
      <c r="I389" s="1" t="str">
        <f>IF($A389="","",(VLOOKUP($A389,ACOUSTICS_COMBINED!$B$3:$AQ$501,15,FALSE)))</f>
        <v/>
      </c>
      <c r="J389" s="1" t="str">
        <f>IF($A389="","",(VLOOKUP($A389,ACOUSTICS_COMBINED!$B$3:$AQ$501,16,FALSE)))</f>
        <v/>
      </c>
      <c r="K389" s="1" t="str">
        <f>IF($A389="","",(VLOOKUP($A389,ACOUSTICS_COMBINED!$B$3:$AQ$501,17,FALSE)))</f>
        <v/>
      </c>
      <c r="L389" s="1" t="str">
        <f>IF($A389="","",(VLOOKUP($A389,ACOUSTICS_COMBINED!$B$3:$AQ$501,18,FALSE)))</f>
        <v/>
      </c>
      <c r="M389" s="1" t="str">
        <f>IF($A389="","",(VLOOKUP($A389,ACOUSTICS_COMBINED!$B$3:$AQ$501,25,FALSE)))</f>
        <v/>
      </c>
      <c r="N389" s="16" t="str">
        <f>IF($A389="","",(VLOOKUP($A389,ACOUSTICS_COMBINED!$B$3:$AQ$501,19,FALSE)))</f>
        <v/>
      </c>
      <c r="O389" s="16" t="str">
        <f>IF($A389="","",(VLOOKUP($A389,ACOUSTICS_COMBINED!$B$3:$AQ$501,20,FALSE)))</f>
        <v/>
      </c>
      <c r="P389" s="1" t="str">
        <f>IF($A389="","",(VLOOKUP($A389,ACOUSTICS_COMBINED!$B$3:$AQ$501,26,FALSE)))</f>
        <v/>
      </c>
      <c r="Q389" s="1" t="str">
        <f>IF($A389="","",(VLOOKUP($A389,ACOUSTICS_COMBINED!$B$3:$AQ$501,27,FALSE)))</f>
        <v/>
      </c>
      <c r="R389" s="1" t="str">
        <f>IF($A389="","",(VLOOKUP($A389,ACOUSTICS_COMBINED!$B$3:$AQ$501,28,FALSE)))</f>
        <v/>
      </c>
      <c r="S389" s="1" t="str">
        <f>IF($A389="","",(VLOOKUP($A389,ACOUSTICS_COMBINED!$B$3:$AQ$501,29,FALSE)))</f>
        <v/>
      </c>
      <c r="T389" s="1" t="str">
        <f>IF($A389="","",(VLOOKUP($A389,ACOUSTICS_COMBINED!$B$3:$AQ$501,30,FALSE)))</f>
        <v/>
      </c>
      <c r="U389" s="1" t="str">
        <f>IF($A389="","",(VLOOKUP($A389,ACOUSTICS_COMBINED!$B$3:$AQ$501,31,FALSE)))</f>
        <v/>
      </c>
      <c r="V389" s="1" t="str">
        <f>IF($A389="","",(VLOOKUP($A389,ACOUSTICS_COMBINED!$B$3:$AQ$501,32,FALSE)))</f>
        <v/>
      </c>
      <c r="W389" s="1" t="str">
        <f>IF($A389="","",(VLOOKUP($A389,ACOUSTICS_COMBINED!$B$3:$AQ$501,33,FALSE)))</f>
        <v/>
      </c>
      <c r="X389" s="1" t="str">
        <f>IF($A389="","",(VLOOKUP($A389,ACOUSTICS_COMBINED!$B$3:$AQ$501,34,FALSE)))</f>
        <v/>
      </c>
      <c r="Y389" s="1" t="str">
        <f>IF($A389="","",(VLOOKUP($A389,ACOUSTICS_COMBINED!$B$3:$AQ$501,35,FALSE)))</f>
        <v/>
      </c>
      <c r="Z389" s="1" t="str">
        <f>IF($A389="","",(VLOOKUP($A389,ACOUSTICS_COMBINED!$B$3:$AQ$501,36,FALSE)))</f>
        <v/>
      </c>
      <c r="AA389" s="1" t="str">
        <f>IF($A389="","",(VLOOKUP($A389,ACOUSTICS_COMBINED!$B$3:$AQ$501,37,FALSE)))</f>
        <v/>
      </c>
      <c r="AB389" s="1" t="str">
        <f>IF($A389="","",(VLOOKUP($A389,ACOUSTICS_COMBINED!$B$3:$AQ$501,38,FALSE)))</f>
        <v/>
      </c>
      <c r="AC389" s="1" t="str">
        <f>IF($A389="","",(VLOOKUP($A389,ACOUSTICS_COMBINED!$B$3:$AQ$501,39,FALSE)))</f>
        <v/>
      </c>
      <c r="AD389" s="1" t="str">
        <f>IF($A389="","",(VLOOKUP($A389,ACOUSTICS_COMBINED!$B$3:$AQ$501,40,FALSE)))</f>
        <v/>
      </c>
      <c r="AE389" s="1" t="str">
        <f>IF($A389="","",(VLOOKUP($A389,ACOUSTICS_COMBINED!$B$3:$AQ$501,41,FALSE)))</f>
        <v/>
      </c>
      <c r="AF389" s="1" t="str">
        <f>IF($A389="","",(VLOOKUP($A389,ACOUSTICS_COMBINED!$B$3:$AQ$501,42,FALSE)))</f>
        <v/>
      </c>
      <c r="AG389" s="27" t="str">
        <f>IF($A389="","",(VLOOKUP($A389,ACOUSTIC_PIVOT_TABLE!$B$4:$AO$500,2,FALSE)))</f>
        <v/>
      </c>
      <c r="AH389" s="27" t="str">
        <f>IF($A389="","",(VLOOKUP($A389,ACOUSTIC_PIVOT_TABLE!$B$4:$AO$500,3,FALSE)))</f>
        <v/>
      </c>
      <c r="AI389" s="27" t="str">
        <f>IF($A389="","",(VLOOKUP($A389,ACOUSTIC_PIVOT_TABLE!$B$4:$AO$500,4,FALSE)))</f>
        <v/>
      </c>
      <c r="AJ389" s="27" t="str">
        <f>IF($A389="","",(VLOOKUP($A389,ACOUSTIC_PIVOT_TABLE!$B$4:$AO$500,5,FALSE)))</f>
        <v/>
      </c>
      <c r="AK389" s="27" t="str">
        <f>IF($A389="","",(VLOOKUP($A389,ACOUSTIC_PIVOT_TABLE!$B$4:$AO$500,6,FALSE)))</f>
        <v/>
      </c>
      <c r="AL389" s="27" t="str">
        <f>IF($A389="","",(VLOOKUP($A389,ACOUSTIC_PIVOT_TABLE!$B$4:$AO$500,7,FALSE)))</f>
        <v/>
      </c>
      <c r="AM389" s="27" t="str">
        <f>IF($A389="","",(VLOOKUP($A389,ACOUSTIC_PIVOT_TABLE!$B$4:$AO$500,8,FALSE)))</f>
        <v/>
      </c>
      <c r="AN389" s="27" t="str">
        <f>IF($A389="","",(VLOOKUP($A389,ACOUSTIC_PIVOT_TABLE!$B$4:$AO$500,9,FALSE)))</f>
        <v/>
      </c>
      <c r="AO389" s="27" t="str">
        <f>IF($A389="","",(VLOOKUP($A389,ACOUSTIC_PIVOT_TABLE!$B$4:$AO$500,10,FALSE)))</f>
        <v/>
      </c>
      <c r="AP389" s="27" t="str">
        <f>IF($A389="","",(VLOOKUP($A389,ACOUSTIC_PIVOT_TABLE!$B$4:$AO$500,11,FALSE)))</f>
        <v/>
      </c>
      <c r="AQ389" s="27" t="str">
        <f>IF($A389="","",(VLOOKUP($A389,ACOUSTIC_PIVOT_TABLE!$B$4:$AO$500,12,FALSE)))</f>
        <v/>
      </c>
      <c r="AR389" s="27" t="str">
        <f>IF($A389="","",(VLOOKUP($A389,ACOUSTIC_PIVOT_TABLE!$B$4:$AO$500,13,FALSE)))</f>
        <v/>
      </c>
      <c r="AS389" s="27" t="str">
        <f>IF($A389="","",(VLOOKUP($A389,ACOUSTIC_PIVOT_TABLE!$B$4:$AO$500,14,FALSE)))</f>
        <v/>
      </c>
      <c r="AT389" s="27" t="str">
        <f>IF($A389="","",(VLOOKUP($A389,ACOUSTIC_PIVOT_TABLE!$B$4:$AO$500,15,FALSE)))</f>
        <v/>
      </c>
      <c r="AU389" s="27" t="str">
        <f>IF($A389="","",(VLOOKUP($A389,ACOUSTIC_PIVOT_TABLE!$B$4:$AO$500,16,FALSE)))</f>
        <v/>
      </c>
      <c r="AV389" s="27" t="str">
        <f>IF($A389="","",(VLOOKUP($A389,ACOUSTIC_PIVOT_TABLE!$B$4:$AO$500,17,FALSE)))</f>
        <v/>
      </c>
      <c r="AW389" s="27" t="str">
        <f>IF($A389="","",(VLOOKUP($A389,ACOUSTIC_PIVOT_TABLE!$B$4:$AO$500,18,FALSE)))</f>
        <v/>
      </c>
      <c r="AX389" s="27" t="str">
        <f>IF($A389="","",(VLOOKUP($A389,ACOUSTIC_PIVOT_TABLE!$B$4:$AO$500,19,FALSE)))</f>
        <v/>
      </c>
      <c r="AY389" s="27" t="str">
        <f>IF($A389="","",(VLOOKUP($A389,ACOUSTIC_PIVOT_TABLE!$B$4:$AO$500,20,FALSE)))</f>
        <v/>
      </c>
      <c r="AZ389" s="27" t="str">
        <f>IF($A389="","",(VLOOKUP($A389,ACOUSTIC_PIVOT_TABLE!$B$4:$AO$500,21,FALSE)))</f>
        <v/>
      </c>
      <c r="BA389" s="27" t="str">
        <f>IF($A389="","",(VLOOKUP($A389,ACOUSTIC_PIVOT_TABLE!$B$4:$AO$500,22,FALSE)))</f>
        <v/>
      </c>
      <c r="BB389" s="27" t="str">
        <f>IF($A389="","",(VLOOKUP($A389,ACOUSTIC_PIVOT_TABLE!$B$4:$AO$500,23,FALSE)))</f>
        <v/>
      </c>
      <c r="BC389" s="27" t="str">
        <f>IF($A389="","",(VLOOKUP($A389,ACOUSTIC_PIVOT_TABLE!$B$4:$AO$500,24,FALSE)))</f>
        <v/>
      </c>
      <c r="BD389" s="27" t="str">
        <f>IF($A389="","",(VLOOKUP($A389,ACOUSTIC_PIVOT_TABLE!$B$4:$AO$500,25,FALSE)))</f>
        <v/>
      </c>
      <c r="BE389" s="27" t="str">
        <f>IF($A389="","",(VLOOKUP($A389,ACOUSTIC_PIVOT_TABLE!$B$4:$AO$500,26,FALSE)))</f>
        <v/>
      </c>
      <c r="BF389" s="27" t="str">
        <f>IF($A389="","",(VLOOKUP($A389,ACOUSTIC_PIVOT_TABLE!$B$4:$AO$500,27,FALSE)))</f>
        <v/>
      </c>
      <c r="BG389" s="27" t="str">
        <f>IF($A389="","",(VLOOKUP($A389,ACOUSTIC_PIVOT_TABLE!$B$4:$AO$500,28,FALSE)))</f>
        <v/>
      </c>
      <c r="BH389" s="27" t="str">
        <f>IF($A389="","",(VLOOKUP($A389,ACOUSTIC_PIVOT_TABLE!$B$4:$AO$500,29,FALSE)))</f>
        <v/>
      </c>
      <c r="BI389" s="27" t="str">
        <f>IF($A389="","",(VLOOKUP($A389,ACOUSTIC_PIVOT_TABLE!$B$4:$AO$500,30,FALSE)))</f>
        <v/>
      </c>
      <c r="BJ389" s="27" t="str">
        <f>IF($A389="","",(VLOOKUP($A389,ACOUSTIC_PIVOT_TABLE!$B$4:$AO$500,31,FALSE)))</f>
        <v/>
      </c>
      <c r="BK389" s="27" t="str">
        <f>IF($A389="","",(VLOOKUP($A389,ACOUSTIC_PIVOT_TABLE!$B$4:$AO$500,32,FALSE)))</f>
        <v/>
      </c>
      <c r="BL389" s="27" t="str">
        <f>IF($A389="","",(VLOOKUP($A389,ACOUSTIC_PIVOT_TABLE!$B$4:$AO$500,33,FALSE)))</f>
        <v/>
      </c>
      <c r="BM389" s="27" t="str">
        <f>IF($A389="","",(VLOOKUP($A389,ACOUSTIC_PIVOT_TABLE!$B$4:$AO$500,34,FALSE)))</f>
        <v/>
      </c>
      <c r="BN389" s="27" t="str">
        <f>IF($A389="","",(VLOOKUP($A389,ACOUSTIC_PIVOT_TABLE!$B$4:$AO$500,35,FALSE)))</f>
        <v/>
      </c>
      <c r="BO389" s="27" t="str">
        <f>IF($A389="","",(VLOOKUP($A389,ACOUSTIC_PIVOT_TABLE!$B$4:$AO$500,36,FALSE)))</f>
        <v/>
      </c>
      <c r="BP389" s="27" t="str">
        <f>IF($A389="","",(VLOOKUP($A389,ACOUSTIC_PIVOT_TABLE!$B$4:$AO$500,37,FALSE)))</f>
        <v/>
      </c>
      <c r="BQ389" s="27" t="str">
        <f>IF($A389="","",(VLOOKUP($A389,ACOUSTIC_PIVOT_TABLE!$B$4:$AO$500,38,FALSE)))</f>
        <v/>
      </c>
      <c r="BR389" s="27" t="str">
        <f>IF($A389="","",(VLOOKUP($A389,ACOUSTIC_PIVOT_TABLE!$B$4:$AO$500,39,FALSE)))</f>
        <v/>
      </c>
      <c r="BS389" s="27" t="str">
        <f>IF($A389="","",(VLOOKUP($A389,ACOUSTIC_PIVOT_TABLE!$B$4:$AO$500,40,FALSE)))</f>
        <v/>
      </c>
    </row>
    <row r="390" spans="1:71" x14ac:dyDescent="0.25">
      <c r="A390" s="1" t="str">
        <f>IF(ACOUSTIC_PIVOT_TABLE!B392 = 0, "",ACOUSTIC_PIVOT_TABLE!B392)</f>
        <v/>
      </c>
      <c r="B390" s="1" t="str">
        <f>IF($A390="","",(VLOOKUP($A390,ACOUSTICS_COMBINED!$B$3:$AQ$501,21,FALSE)))</f>
        <v/>
      </c>
      <c r="C390" s="1" t="str">
        <f>IF($A390="","",(VLOOKUP($A390,ACOUSTICS_COMBINED!$B$3:$AQ$501,22,FALSE)))</f>
        <v/>
      </c>
      <c r="D390" s="1" t="str">
        <f>IF($A390="","",(VLOOKUP($A390,ACOUSTICS_COMBINED!$B$3:$AQ$501,12,FALSE)))</f>
        <v/>
      </c>
      <c r="E390" s="1" t="str">
        <f>IF($A390="","",(VLOOKUP($A390,ACOUSTICS_COMBINED!$B$3:$AQ$501,13,FALSE)))</f>
        <v/>
      </c>
      <c r="F390" s="1" t="str">
        <f>IF($A390="","",(VLOOKUP($A390,ACOUSTICS_COMBINED!$B$3:$AQ$501,14,FALSE)))</f>
        <v/>
      </c>
      <c r="G390" s="1" t="str">
        <f>IF($A390="","",(VLOOKUP($A390,ACOUSTICS_COMBINED!$B$3:$AQ$501,23,FALSE)))</f>
        <v/>
      </c>
      <c r="H390" s="1" t="str">
        <f>IF($A390="","",(VLOOKUP($A390,ACOUSTICS_COMBINED!$B$3:$AQ$501,24,FALSE)))</f>
        <v/>
      </c>
      <c r="I390" s="1" t="str">
        <f>IF($A390="","",(VLOOKUP($A390,ACOUSTICS_COMBINED!$B$3:$AQ$501,15,FALSE)))</f>
        <v/>
      </c>
      <c r="J390" s="1" t="str">
        <f>IF($A390="","",(VLOOKUP($A390,ACOUSTICS_COMBINED!$B$3:$AQ$501,16,FALSE)))</f>
        <v/>
      </c>
      <c r="K390" s="1" t="str">
        <f>IF($A390="","",(VLOOKUP($A390,ACOUSTICS_COMBINED!$B$3:$AQ$501,17,FALSE)))</f>
        <v/>
      </c>
      <c r="L390" s="1" t="str">
        <f>IF($A390="","",(VLOOKUP($A390,ACOUSTICS_COMBINED!$B$3:$AQ$501,18,FALSE)))</f>
        <v/>
      </c>
      <c r="M390" s="1" t="str">
        <f>IF($A390="","",(VLOOKUP($A390,ACOUSTICS_COMBINED!$B$3:$AQ$501,25,FALSE)))</f>
        <v/>
      </c>
      <c r="N390" s="16" t="str">
        <f>IF($A390="","",(VLOOKUP($A390,ACOUSTICS_COMBINED!$B$3:$AQ$501,19,FALSE)))</f>
        <v/>
      </c>
      <c r="O390" s="16" t="str">
        <f>IF($A390="","",(VLOOKUP($A390,ACOUSTICS_COMBINED!$B$3:$AQ$501,20,FALSE)))</f>
        <v/>
      </c>
      <c r="P390" s="1" t="str">
        <f>IF($A390="","",(VLOOKUP($A390,ACOUSTICS_COMBINED!$B$3:$AQ$501,26,FALSE)))</f>
        <v/>
      </c>
      <c r="Q390" s="1" t="str">
        <f>IF($A390="","",(VLOOKUP($A390,ACOUSTICS_COMBINED!$B$3:$AQ$501,27,FALSE)))</f>
        <v/>
      </c>
      <c r="R390" s="1" t="str">
        <f>IF($A390="","",(VLOOKUP($A390,ACOUSTICS_COMBINED!$B$3:$AQ$501,28,FALSE)))</f>
        <v/>
      </c>
      <c r="S390" s="1" t="str">
        <f>IF($A390="","",(VLOOKUP($A390,ACOUSTICS_COMBINED!$B$3:$AQ$501,29,FALSE)))</f>
        <v/>
      </c>
      <c r="T390" s="1" t="str">
        <f>IF($A390="","",(VLOOKUP($A390,ACOUSTICS_COMBINED!$B$3:$AQ$501,30,FALSE)))</f>
        <v/>
      </c>
      <c r="U390" s="1" t="str">
        <f>IF($A390="","",(VLOOKUP($A390,ACOUSTICS_COMBINED!$B$3:$AQ$501,31,FALSE)))</f>
        <v/>
      </c>
      <c r="V390" s="1" t="str">
        <f>IF($A390="","",(VLOOKUP($A390,ACOUSTICS_COMBINED!$B$3:$AQ$501,32,FALSE)))</f>
        <v/>
      </c>
      <c r="W390" s="1" t="str">
        <f>IF($A390="","",(VLOOKUP($A390,ACOUSTICS_COMBINED!$B$3:$AQ$501,33,FALSE)))</f>
        <v/>
      </c>
      <c r="X390" s="1" t="str">
        <f>IF($A390="","",(VLOOKUP($A390,ACOUSTICS_COMBINED!$B$3:$AQ$501,34,FALSE)))</f>
        <v/>
      </c>
      <c r="Y390" s="1" t="str">
        <f>IF($A390="","",(VLOOKUP($A390,ACOUSTICS_COMBINED!$B$3:$AQ$501,35,FALSE)))</f>
        <v/>
      </c>
      <c r="Z390" s="1" t="str">
        <f>IF($A390="","",(VLOOKUP($A390,ACOUSTICS_COMBINED!$B$3:$AQ$501,36,FALSE)))</f>
        <v/>
      </c>
      <c r="AA390" s="1" t="str">
        <f>IF($A390="","",(VLOOKUP($A390,ACOUSTICS_COMBINED!$B$3:$AQ$501,37,FALSE)))</f>
        <v/>
      </c>
      <c r="AB390" s="1" t="str">
        <f>IF($A390="","",(VLOOKUP($A390,ACOUSTICS_COMBINED!$B$3:$AQ$501,38,FALSE)))</f>
        <v/>
      </c>
      <c r="AC390" s="1" t="str">
        <f>IF($A390="","",(VLOOKUP($A390,ACOUSTICS_COMBINED!$B$3:$AQ$501,39,FALSE)))</f>
        <v/>
      </c>
      <c r="AD390" s="1" t="str">
        <f>IF($A390="","",(VLOOKUP($A390,ACOUSTICS_COMBINED!$B$3:$AQ$501,40,FALSE)))</f>
        <v/>
      </c>
      <c r="AE390" s="1" t="str">
        <f>IF($A390="","",(VLOOKUP($A390,ACOUSTICS_COMBINED!$B$3:$AQ$501,41,FALSE)))</f>
        <v/>
      </c>
      <c r="AF390" s="1" t="str">
        <f>IF($A390="","",(VLOOKUP($A390,ACOUSTICS_COMBINED!$B$3:$AQ$501,42,FALSE)))</f>
        <v/>
      </c>
      <c r="AG390" s="27" t="str">
        <f>IF($A390="","",(VLOOKUP($A390,ACOUSTIC_PIVOT_TABLE!$B$4:$AO$500,2,FALSE)))</f>
        <v/>
      </c>
      <c r="AH390" s="27" t="str">
        <f>IF($A390="","",(VLOOKUP($A390,ACOUSTIC_PIVOT_TABLE!$B$4:$AO$500,3,FALSE)))</f>
        <v/>
      </c>
      <c r="AI390" s="27" t="str">
        <f>IF($A390="","",(VLOOKUP($A390,ACOUSTIC_PIVOT_TABLE!$B$4:$AO$500,4,FALSE)))</f>
        <v/>
      </c>
      <c r="AJ390" s="27" t="str">
        <f>IF($A390="","",(VLOOKUP($A390,ACOUSTIC_PIVOT_TABLE!$B$4:$AO$500,5,FALSE)))</f>
        <v/>
      </c>
      <c r="AK390" s="27" t="str">
        <f>IF($A390="","",(VLOOKUP($A390,ACOUSTIC_PIVOT_TABLE!$B$4:$AO$500,6,FALSE)))</f>
        <v/>
      </c>
      <c r="AL390" s="27" t="str">
        <f>IF($A390="","",(VLOOKUP($A390,ACOUSTIC_PIVOT_TABLE!$B$4:$AO$500,7,FALSE)))</f>
        <v/>
      </c>
      <c r="AM390" s="27" t="str">
        <f>IF($A390="","",(VLOOKUP($A390,ACOUSTIC_PIVOT_TABLE!$B$4:$AO$500,8,FALSE)))</f>
        <v/>
      </c>
      <c r="AN390" s="27" t="str">
        <f>IF($A390="","",(VLOOKUP($A390,ACOUSTIC_PIVOT_TABLE!$B$4:$AO$500,9,FALSE)))</f>
        <v/>
      </c>
      <c r="AO390" s="27" t="str">
        <f>IF($A390="","",(VLOOKUP($A390,ACOUSTIC_PIVOT_TABLE!$B$4:$AO$500,10,FALSE)))</f>
        <v/>
      </c>
      <c r="AP390" s="27" t="str">
        <f>IF($A390="","",(VLOOKUP($A390,ACOUSTIC_PIVOT_TABLE!$B$4:$AO$500,11,FALSE)))</f>
        <v/>
      </c>
      <c r="AQ390" s="27" t="str">
        <f>IF($A390="","",(VLOOKUP($A390,ACOUSTIC_PIVOT_TABLE!$B$4:$AO$500,12,FALSE)))</f>
        <v/>
      </c>
      <c r="AR390" s="27" t="str">
        <f>IF($A390="","",(VLOOKUP($A390,ACOUSTIC_PIVOT_TABLE!$B$4:$AO$500,13,FALSE)))</f>
        <v/>
      </c>
      <c r="AS390" s="27" t="str">
        <f>IF($A390="","",(VLOOKUP($A390,ACOUSTIC_PIVOT_TABLE!$B$4:$AO$500,14,FALSE)))</f>
        <v/>
      </c>
      <c r="AT390" s="27" t="str">
        <f>IF($A390="","",(VLOOKUP($A390,ACOUSTIC_PIVOT_TABLE!$B$4:$AO$500,15,FALSE)))</f>
        <v/>
      </c>
      <c r="AU390" s="27" t="str">
        <f>IF($A390="","",(VLOOKUP($A390,ACOUSTIC_PIVOT_TABLE!$B$4:$AO$500,16,FALSE)))</f>
        <v/>
      </c>
      <c r="AV390" s="27" t="str">
        <f>IF($A390="","",(VLOOKUP($A390,ACOUSTIC_PIVOT_TABLE!$B$4:$AO$500,17,FALSE)))</f>
        <v/>
      </c>
      <c r="AW390" s="27" t="str">
        <f>IF($A390="","",(VLOOKUP($A390,ACOUSTIC_PIVOT_TABLE!$B$4:$AO$500,18,FALSE)))</f>
        <v/>
      </c>
      <c r="AX390" s="27" t="str">
        <f>IF($A390="","",(VLOOKUP($A390,ACOUSTIC_PIVOT_TABLE!$B$4:$AO$500,19,FALSE)))</f>
        <v/>
      </c>
      <c r="AY390" s="27" t="str">
        <f>IF($A390="","",(VLOOKUP($A390,ACOUSTIC_PIVOT_TABLE!$B$4:$AO$500,20,FALSE)))</f>
        <v/>
      </c>
      <c r="AZ390" s="27" t="str">
        <f>IF($A390="","",(VLOOKUP($A390,ACOUSTIC_PIVOT_TABLE!$B$4:$AO$500,21,FALSE)))</f>
        <v/>
      </c>
      <c r="BA390" s="27" t="str">
        <f>IF($A390="","",(VLOOKUP($A390,ACOUSTIC_PIVOT_TABLE!$B$4:$AO$500,22,FALSE)))</f>
        <v/>
      </c>
      <c r="BB390" s="27" t="str">
        <f>IF($A390="","",(VLOOKUP($A390,ACOUSTIC_PIVOT_TABLE!$B$4:$AO$500,23,FALSE)))</f>
        <v/>
      </c>
      <c r="BC390" s="27" t="str">
        <f>IF($A390="","",(VLOOKUP($A390,ACOUSTIC_PIVOT_TABLE!$B$4:$AO$500,24,FALSE)))</f>
        <v/>
      </c>
      <c r="BD390" s="27" t="str">
        <f>IF($A390="","",(VLOOKUP($A390,ACOUSTIC_PIVOT_TABLE!$B$4:$AO$500,25,FALSE)))</f>
        <v/>
      </c>
      <c r="BE390" s="27" t="str">
        <f>IF($A390="","",(VLOOKUP($A390,ACOUSTIC_PIVOT_TABLE!$B$4:$AO$500,26,FALSE)))</f>
        <v/>
      </c>
      <c r="BF390" s="27" t="str">
        <f>IF($A390="","",(VLOOKUP($A390,ACOUSTIC_PIVOT_TABLE!$B$4:$AO$500,27,FALSE)))</f>
        <v/>
      </c>
      <c r="BG390" s="27" t="str">
        <f>IF($A390="","",(VLOOKUP($A390,ACOUSTIC_PIVOT_TABLE!$B$4:$AO$500,28,FALSE)))</f>
        <v/>
      </c>
      <c r="BH390" s="27" t="str">
        <f>IF($A390="","",(VLOOKUP($A390,ACOUSTIC_PIVOT_TABLE!$B$4:$AO$500,29,FALSE)))</f>
        <v/>
      </c>
      <c r="BI390" s="27" t="str">
        <f>IF($A390="","",(VLOOKUP($A390,ACOUSTIC_PIVOT_TABLE!$B$4:$AO$500,30,FALSE)))</f>
        <v/>
      </c>
      <c r="BJ390" s="27" t="str">
        <f>IF($A390="","",(VLOOKUP($A390,ACOUSTIC_PIVOT_TABLE!$B$4:$AO$500,31,FALSE)))</f>
        <v/>
      </c>
      <c r="BK390" s="27" t="str">
        <f>IF($A390="","",(VLOOKUP($A390,ACOUSTIC_PIVOT_TABLE!$B$4:$AO$500,32,FALSE)))</f>
        <v/>
      </c>
      <c r="BL390" s="27" t="str">
        <f>IF($A390="","",(VLOOKUP($A390,ACOUSTIC_PIVOT_TABLE!$B$4:$AO$500,33,FALSE)))</f>
        <v/>
      </c>
      <c r="BM390" s="27" t="str">
        <f>IF($A390="","",(VLOOKUP($A390,ACOUSTIC_PIVOT_TABLE!$B$4:$AO$500,34,FALSE)))</f>
        <v/>
      </c>
      <c r="BN390" s="27" t="str">
        <f>IF($A390="","",(VLOOKUP($A390,ACOUSTIC_PIVOT_TABLE!$B$4:$AO$500,35,FALSE)))</f>
        <v/>
      </c>
      <c r="BO390" s="27" t="str">
        <f>IF($A390="","",(VLOOKUP($A390,ACOUSTIC_PIVOT_TABLE!$B$4:$AO$500,36,FALSE)))</f>
        <v/>
      </c>
      <c r="BP390" s="27" t="str">
        <f>IF($A390="","",(VLOOKUP($A390,ACOUSTIC_PIVOT_TABLE!$B$4:$AO$500,37,FALSE)))</f>
        <v/>
      </c>
      <c r="BQ390" s="27" t="str">
        <f>IF($A390="","",(VLOOKUP($A390,ACOUSTIC_PIVOT_TABLE!$B$4:$AO$500,38,FALSE)))</f>
        <v/>
      </c>
      <c r="BR390" s="27" t="str">
        <f>IF($A390="","",(VLOOKUP($A390,ACOUSTIC_PIVOT_TABLE!$B$4:$AO$500,39,FALSE)))</f>
        <v/>
      </c>
      <c r="BS390" s="27" t="str">
        <f>IF($A390="","",(VLOOKUP($A390,ACOUSTIC_PIVOT_TABLE!$B$4:$AO$500,40,FALSE)))</f>
        <v/>
      </c>
    </row>
    <row r="391" spans="1:71" x14ac:dyDescent="0.25">
      <c r="A391" s="1" t="str">
        <f>IF(ACOUSTIC_PIVOT_TABLE!B393 = 0, "",ACOUSTIC_PIVOT_TABLE!B393)</f>
        <v/>
      </c>
      <c r="B391" s="1" t="str">
        <f>IF($A391="","",(VLOOKUP($A391,ACOUSTICS_COMBINED!$B$3:$AQ$501,21,FALSE)))</f>
        <v/>
      </c>
      <c r="C391" s="1" t="str">
        <f>IF($A391="","",(VLOOKUP($A391,ACOUSTICS_COMBINED!$B$3:$AQ$501,22,FALSE)))</f>
        <v/>
      </c>
      <c r="D391" s="1" t="str">
        <f>IF($A391="","",(VLOOKUP($A391,ACOUSTICS_COMBINED!$B$3:$AQ$501,12,FALSE)))</f>
        <v/>
      </c>
      <c r="E391" s="1" t="str">
        <f>IF($A391="","",(VLOOKUP($A391,ACOUSTICS_COMBINED!$B$3:$AQ$501,13,FALSE)))</f>
        <v/>
      </c>
      <c r="F391" s="1" t="str">
        <f>IF($A391="","",(VLOOKUP($A391,ACOUSTICS_COMBINED!$B$3:$AQ$501,14,FALSE)))</f>
        <v/>
      </c>
      <c r="G391" s="1" t="str">
        <f>IF($A391="","",(VLOOKUP($A391,ACOUSTICS_COMBINED!$B$3:$AQ$501,23,FALSE)))</f>
        <v/>
      </c>
      <c r="H391" s="1" t="str">
        <f>IF($A391="","",(VLOOKUP($A391,ACOUSTICS_COMBINED!$B$3:$AQ$501,24,FALSE)))</f>
        <v/>
      </c>
      <c r="I391" s="1" t="str">
        <f>IF($A391="","",(VLOOKUP($A391,ACOUSTICS_COMBINED!$B$3:$AQ$501,15,FALSE)))</f>
        <v/>
      </c>
      <c r="J391" s="1" t="str">
        <f>IF($A391="","",(VLOOKUP($A391,ACOUSTICS_COMBINED!$B$3:$AQ$501,16,FALSE)))</f>
        <v/>
      </c>
      <c r="K391" s="1" t="str">
        <f>IF($A391="","",(VLOOKUP($A391,ACOUSTICS_COMBINED!$B$3:$AQ$501,17,FALSE)))</f>
        <v/>
      </c>
      <c r="L391" s="1" t="str">
        <f>IF($A391="","",(VLOOKUP($A391,ACOUSTICS_COMBINED!$B$3:$AQ$501,18,FALSE)))</f>
        <v/>
      </c>
      <c r="M391" s="1" t="str">
        <f>IF($A391="","",(VLOOKUP($A391,ACOUSTICS_COMBINED!$B$3:$AQ$501,25,FALSE)))</f>
        <v/>
      </c>
      <c r="N391" s="16" t="str">
        <f>IF($A391="","",(VLOOKUP($A391,ACOUSTICS_COMBINED!$B$3:$AQ$501,19,FALSE)))</f>
        <v/>
      </c>
      <c r="O391" s="16" t="str">
        <f>IF($A391="","",(VLOOKUP($A391,ACOUSTICS_COMBINED!$B$3:$AQ$501,20,FALSE)))</f>
        <v/>
      </c>
      <c r="P391" s="1" t="str">
        <f>IF($A391="","",(VLOOKUP($A391,ACOUSTICS_COMBINED!$B$3:$AQ$501,26,FALSE)))</f>
        <v/>
      </c>
      <c r="Q391" s="1" t="str">
        <f>IF($A391="","",(VLOOKUP($A391,ACOUSTICS_COMBINED!$B$3:$AQ$501,27,FALSE)))</f>
        <v/>
      </c>
      <c r="R391" s="1" t="str">
        <f>IF($A391="","",(VLOOKUP($A391,ACOUSTICS_COMBINED!$B$3:$AQ$501,28,FALSE)))</f>
        <v/>
      </c>
      <c r="S391" s="1" t="str">
        <f>IF($A391="","",(VLOOKUP($A391,ACOUSTICS_COMBINED!$B$3:$AQ$501,29,FALSE)))</f>
        <v/>
      </c>
      <c r="T391" s="1" t="str">
        <f>IF($A391="","",(VLOOKUP($A391,ACOUSTICS_COMBINED!$B$3:$AQ$501,30,FALSE)))</f>
        <v/>
      </c>
      <c r="U391" s="1" t="str">
        <f>IF($A391="","",(VLOOKUP($A391,ACOUSTICS_COMBINED!$B$3:$AQ$501,31,FALSE)))</f>
        <v/>
      </c>
      <c r="V391" s="1" t="str">
        <f>IF($A391="","",(VLOOKUP($A391,ACOUSTICS_COMBINED!$B$3:$AQ$501,32,FALSE)))</f>
        <v/>
      </c>
      <c r="W391" s="1" t="str">
        <f>IF($A391="","",(VLOOKUP($A391,ACOUSTICS_COMBINED!$B$3:$AQ$501,33,FALSE)))</f>
        <v/>
      </c>
      <c r="X391" s="1" t="str">
        <f>IF($A391="","",(VLOOKUP($A391,ACOUSTICS_COMBINED!$B$3:$AQ$501,34,FALSE)))</f>
        <v/>
      </c>
      <c r="Y391" s="1" t="str">
        <f>IF($A391="","",(VLOOKUP($A391,ACOUSTICS_COMBINED!$B$3:$AQ$501,35,FALSE)))</f>
        <v/>
      </c>
      <c r="Z391" s="1" t="str">
        <f>IF($A391="","",(VLOOKUP($A391,ACOUSTICS_COMBINED!$B$3:$AQ$501,36,FALSE)))</f>
        <v/>
      </c>
      <c r="AA391" s="1" t="str">
        <f>IF($A391="","",(VLOOKUP($A391,ACOUSTICS_COMBINED!$B$3:$AQ$501,37,FALSE)))</f>
        <v/>
      </c>
      <c r="AB391" s="1" t="str">
        <f>IF($A391="","",(VLOOKUP($A391,ACOUSTICS_COMBINED!$B$3:$AQ$501,38,FALSE)))</f>
        <v/>
      </c>
      <c r="AC391" s="1" t="str">
        <f>IF($A391="","",(VLOOKUP($A391,ACOUSTICS_COMBINED!$B$3:$AQ$501,39,FALSE)))</f>
        <v/>
      </c>
      <c r="AD391" s="1" t="str">
        <f>IF($A391="","",(VLOOKUP($A391,ACOUSTICS_COMBINED!$B$3:$AQ$501,40,FALSE)))</f>
        <v/>
      </c>
      <c r="AE391" s="1" t="str">
        <f>IF($A391="","",(VLOOKUP($A391,ACOUSTICS_COMBINED!$B$3:$AQ$501,41,FALSE)))</f>
        <v/>
      </c>
      <c r="AF391" s="1" t="str">
        <f>IF($A391="","",(VLOOKUP($A391,ACOUSTICS_COMBINED!$B$3:$AQ$501,42,FALSE)))</f>
        <v/>
      </c>
      <c r="AG391" s="27" t="str">
        <f>IF($A391="","",(VLOOKUP($A391,ACOUSTIC_PIVOT_TABLE!$B$4:$AO$500,2,FALSE)))</f>
        <v/>
      </c>
      <c r="AH391" s="27" t="str">
        <f>IF($A391="","",(VLOOKUP($A391,ACOUSTIC_PIVOT_TABLE!$B$4:$AO$500,3,FALSE)))</f>
        <v/>
      </c>
      <c r="AI391" s="27" t="str">
        <f>IF($A391="","",(VLOOKUP($A391,ACOUSTIC_PIVOT_TABLE!$B$4:$AO$500,4,FALSE)))</f>
        <v/>
      </c>
      <c r="AJ391" s="27" t="str">
        <f>IF($A391="","",(VLOOKUP($A391,ACOUSTIC_PIVOT_TABLE!$B$4:$AO$500,5,FALSE)))</f>
        <v/>
      </c>
      <c r="AK391" s="27" t="str">
        <f>IF($A391="","",(VLOOKUP($A391,ACOUSTIC_PIVOT_TABLE!$B$4:$AO$500,6,FALSE)))</f>
        <v/>
      </c>
      <c r="AL391" s="27" t="str">
        <f>IF($A391="","",(VLOOKUP($A391,ACOUSTIC_PIVOT_TABLE!$B$4:$AO$500,7,FALSE)))</f>
        <v/>
      </c>
      <c r="AM391" s="27" t="str">
        <f>IF($A391="","",(VLOOKUP($A391,ACOUSTIC_PIVOT_TABLE!$B$4:$AO$500,8,FALSE)))</f>
        <v/>
      </c>
      <c r="AN391" s="27" t="str">
        <f>IF($A391="","",(VLOOKUP($A391,ACOUSTIC_PIVOT_TABLE!$B$4:$AO$500,9,FALSE)))</f>
        <v/>
      </c>
      <c r="AO391" s="27" t="str">
        <f>IF($A391="","",(VLOOKUP($A391,ACOUSTIC_PIVOT_TABLE!$B$4:$AO$500,10,FALSE)))</f>
        <v/>
      </c>
      <c r="AP391" s="27" t="str">
        <f>IF($A391="","",(VLOOKUP($A391,ACOUSTIC_PIVOT_TABLE!$B$4:$AO$500,11,FALSE)))</f>
        <v/>
      </c>
      <c r="AQ391" s="27" t="str">
        <f>IF($A391="","",(VLOOKUP($A391,ACOUSTIC_PIVOT_TABLE!$B$4:$AO$500,12,FALSE)))</f>
        <v/>
      </c>
      <c r="AR391" s="27" t="str">
        <f>IF($A391="","",(VLOOKUP($A391,ACOUSTIC_PIVOT_TABLE!$B$4:$AO$500,13,FALSE)))</f>
        <v/>
      </c>
      <c r="AS391" s="27" t="str">
        <f>IF($A391="","",(VLOOKUP($A391,ACOUSTIC_PIVOT_TABLE!$B$4:$AO$500,14,FALSE)))</f>
        <v/>
      </c>
      <c r="AT391" s="27" t="str">
        <f>IF($A391="","",(VLOOKUP($A391,ACOUSTIC_PIVOT_TABLE!$B$4:$AO$500,15,FALSE)))</f>
        <v/>
      </c>
      <c r="AU391" s="27" t="str">
        <f>IF($A391="","",(VLOOKUP($A391,ACOUSTIC_PIVOT_TABLE!$B$4:$AO$500,16,FALSE)))</f>
        <v/>
      </c>
      <c r="AV391" s="27" t="str">
        <f>IF($A391="","",(VLOOKUP($A391,ACOUSTIC_PIVOT_TABLE!$B$4:$AO$500,17,FALSE)))</f>
        <v/>
      </c>
      <c r="AW391" s="27" t="str">
        <f>IF($A391="","",(VLOOKUP($A391,ACOUSTIC_PIVOT_TABLE!$B$4:$AO$500,18,FALSE)))</f>
        <v/>
      </c>
      <c r="AX391" s="27" t="str">
        <f>IF($A391="","",(VLOOKUP($A391,ACOUSTIC_PIVOT_TABLE!$B$4:$AO$500,19,FALSE)))</f>
        <v/>
      </c>
      <c r="AY391" s="27" t="str">
        <f>IF($A391="","",(VLOOKUP($A391,ACOUSTIC_PIVOT_TABLE!$B$4:$AO$500,20,FALSE)))</f>
        <v/>
      </c>
      <c r="AZ391" s="27" t="str">
        <f>IF($A391="","",(VLOOKUP($A391,ACOUSTIC_PIVOT_TABLE!$B$4:$AO$500,21,FALSE)))</f>
        <v/>
      </c>
      <c r="BA391" s="27" t="str">
        <f>IF($A391="","",(VLOOKUP($A391,ACOUSTIC_PIVOT_TABLE!$B$4:$AO$500,22,FALSE)))</f>
        <v/>
      </c>
      <c r="BB391" s="27" t="str">
        <f>IF($A391="","",(VLOOKUP($A391,ACOUSTIC_PIVOT_TABLE!$B$4:$AO$500,23,FALSE)))</f>
        <v/>
      </c>
      <c r="BC391" s="27" t="str">
        <f>IF($A391="","",(VLOOKUP($A391,ACOUSTIC_PIVOT_TABLE!$B$4:$AO$500,24,FALSE)))</f>
        <v/>
      </c>
      <c r="BD391" s="27" t="str">
        <f>IF($A391="","",(VLOOKUP($A391,ACOUSTIC_PIVOT_TABLE!$B$4:$AO$500,25,FALSE)))</f>
        <v/>
      </c>
      <c r="BE391" s="27" t="str">
        <f>IF($A391="","",(VLOOKUP($A391,ACOUSTIC_PIVOT_TABLE!$B$4:$AO$500,26,FALSE)))</f>
        <v/>
      </c>
      <c r="BF391" s="27" t="str">
        <f>IF($A391="","",(VLOOKUP($A391,ACOUSTIC_PIVOT_TABLE!$B$4:$AO$500,27,FALSE)))</f>
        <v/>
      </c>
      <c r="BG391" s="27" t="str">
        <f>IF($A391="","",(VLOOKUP($A391,ACOUSTIC_PIVOT_TABLE!$B$4:$AO$500,28,FALSE)))</f>
        <v/>
      </c>
      <c r="BH391" s="27" t="str">
        <f>IF($A391="","",(VLOOKUP($A391,ACOUSTIC_PIVOT_TABLE!$B$4:$AO$500,29,FALSE)))</f>
        <v/>
      </c>
      <c r="BI391" s="27" t="str">
        <f>IF($A391="","",(VLOOKUP($A391,ACOUSTIC_PIVOT_TABLE!$B$4:$AO$500,30,FALSE)))</f>
        <v/>
      </c>
      <c r="BJ391" s="27" t="str">
        <f>IF($A391="","",(VLOOKUP($A391,ACOUSTIC_PIVOT_TABLE!$B$4:$AO$500,31,FALSE)))</f>
        <v/>
      </c>
      <c r="BK391" s="27" t="str">
        <f>IF($A391="","",(VLOOKUP($A391,ACOUSTIC_PIVOT_TABLE!$B$4:$AO$500,32,FALSE)))</f>
        <v/>
      </c>
      <c r="BL391" s="27" t="str">
        <f>IF($A391="","",(VLOOKUP($A391,ACOUSTIC_PIVOT_TABLE!$B$4:$AO$500,33,FALSE)))</f>
        <v/>
      </c>
      <c r="BM391" s="27" t="str">
        <f>IF($A391="","",(VLOOKUP($A391,ACOUSTIC_PIVOT_TABLE!$B$4:$AO$500,34,FALSE)))</f>
        <v/>
      </c>
      <c r="BN391" s="27" t="str">
        <f>IF($A391="","",(VLOOKUP($A391,ACOUSTIC_PIVOT_TABLE!$B$4:$AO$500,35,FALSE)))</f>
        <v/>
      </c>
      <c r="BO391" s="27" t="str">
        <f>IF($A391="","",(VLOOKUP($A391,ACOUSTIC_PIVOT_TABLE!$B$4:$AO$500,36,FALSE)))</f>
        <v/>
      </c>
      <c r="BP391" s="27" t="str">
        <f>IF($A391="","",(VLOOKUP($A391,ACOUSTIC_PIVOT_TABLE!$B$4:$AO$500,37,FALSE)))</f>
        <v/>
      </c>
      <c r="BQ391" s="27" t="str">
        <f>IF($A391="","",(VLOOKUP($A391,ACOUSTIC_PIVOT_TABLE!$B$4:$AO$500,38,FALSE)))</f>
        <v/>
      </c>
      <c r="BR391" s="27" t="str">
        <f>IF($A391="","",(VLOOKUP($A391,ACOUSTIC_PIVOT_TABLE!$B$4:$AO$500,39,FALSE)))</f>
        <v/>
      </c>
      <c r="BS391" s="27" t="str">
        <f>IF($A391="","",(VLOOKUP($A391,ACOUSTIC_PIVOT_TABLE!$B$4:$AO$500,40,FALSE)))</f>
        <v/>
      </c>
    </row>
    <row r="392" spans="1:71" x14ac:dyDescent="0.25">
      <c r="A392" s="1" t="str">
        <f>IF(ACOUSTIC_PIVOT_TABLE!B394 = 0, "",ACOUSTIC_PIVOT_TABLE!B394)</f>
        <v/>
      </c>
      <c r="B392" s="1" t="str">
        <f>IF($A392="","",(VLOOKUP($A392,ACOUSTICS_COMBINED!$B$3:$AQ$501,21,FALSE)))</f>
        <v/>
      </c>
      <c r="C392" s="1" t="str">
        <f>IF($A392="","",(VLOOKUP($A392,ACOUSTICS_COMBINED!$B$3:$AQ$501,22,FALSE)))</f>
        <v/>
      </c>
      <c r="D392" s="1" t="str">
        <f>IF($A392="","",(VLOOKUP($A392,ACOUSTICS_COMBINED!$B$3:$AQ$501,12,FALSE)))</f>
        <v/>
      </c>
      <c r="E392" s="1" t="str">
        <f>IF($A392="","",(VLOOKUP($A392,ACOUSTICS_COMBINED!$B$3:$AQ$501,13,FALSE)))</f>
        <v/>
      </c>
      <c r="F392" s="1" t="str">
        <f>IF($A392="","",(VLOOKUP($A392,ACOUSTICS_COMBINED!$B$3:$AQ$501,14,FALSE)))</f>
        <v/>
      </c>
      <c r="G392" s="1" t="str">
        <f>IF($A392="","",(VLOOKUP($A392,ACOUSTICS_COMBINED!$B$3:$AQ$501,23,FALSE)))</f>
        <v/>
      </c>
      <c r="H392" s="1" t="str">
        <f>IF($A392="","",(VLOOKUP($A392,ACOUSTICS_COMBINED!$B$3:$AQ$501,24,FALSE)))</f>
        <v/>
      </c>
      <c r="I392" s="1" t="str">
        <f>IF($A392="","",(VLOOKUP($A392,ACOUSTICS_COMBINED!$B$3:$AQ$501,15,FALSE)))</f>
        <v/>
      </c>
      <c r="J392" s="1" t="str">
        <f>IF($A392="","",(VLOOKUP($A392,ACOUSTICS_COMBINED!$B$3:$AQ$501,16,FALSE)))</f>
        <v/>
      </c>
      <c r="K392" s="1" t="str">
        <f>IF($A392="","",(VLOOKUP($A392,ACOUSTICS_COMBINED!$B$3:$AQ$501,17,FALSE)))</f>
        <v/>
      </c>
      <c r="L392" s="1" t="str">
        <f>IF($A392="","",(VLOOKUP($A392,ACOUSTICS_COMBINED!$B$3:$AQ$501,18,FALSE)))</f>
        <v/>
      </c>
      <c r="M392" s="1" t="str">
        <f>IF($A392="","",(VLOOKUP($A392,ACOUSTICS_COMBINED!$B$3:$AQ$501,25,FALSE)))</f>
        <v/>
      </c>
      <c r="N392" s="16" t="str">
        <f>IF($A392="","",(VLOOKUP($A392,ACOUSTICS_COMBINED!$B$3:$AQ$501,19,FALSE)))</f>
        <v/>
      </c>
      <c r="O392" s="16" t="str">
        <f>IF($A392="","",(VLOOKUP($A392,ACOUSTICS_COMBINED!$B$3:$AQ$501,20,FALSE)))</f>
        <v/>
      </c>
      <c r="P392" s="1" t="str">
        <f>IF($A392="","",(VLOOKUP($A392,ACOUSTICS_COMBINED!$B$3:$AQ$501,26,FALSE)))</f>
        <v/>
      </c>
      <c r="Q392" s="1" t="str">
        <f>IF($A392="","",(VLOOKUP($A392,ACOUSTICS_COMBINED!$B$3:$AQ$501,27,FALSE)))</f>
        <v/>
      </c>
      <c r="R392" s="1" t="str">
        <f>IF($A392="","",(VLOOKUP($A392,ACOUSTICS_COMBINED!$B$3:$AQ$501,28,FALSE)))</f>
        <v/>
      </c>
      <c r="S392" s="1" t="str">
        <f>IF($A392="","",(VLOOKUP($A392,ACOUSTICS_COMBINED!$B$3:$AQ$501,29,FALSE)))</f>
        <v/>
      </c>
      <c r="T392" s="1" t="str">
        <f>IF($A392="","",(VLOOKUP($A392,ACOUSTICS_COMBINED!$B$3:$AQ$501,30,FALSE)))</f>
        <v/>
      </c>
      <c r="U392" s="1" t="str">
        <f>IF($A392="","",(VLOOKUP($A392,ACOUSTICS_COMBINED!$B$3:$AQ$501,31,FALSE)))</f>
        <v/>
      </c>
      <c r="V392" s="1" t="str">
        <f>IF($A392="","",(VLOOKUP($A392,ACOUSTICS_COMBINED!$B$3:$AQ$501,32,FALSE)))</f>
        <v/>
      </c>
      <c r="W392" s="1" t="str">
        <f>IF($A392="","",(VLOOKUP($A392,ACOUSTICS_COMBINED!$B$3:$AQ$501,33,FALSE)))</f>
        <v/>
      </c>
      <c r="X392" s="1" t="str">
        <f>IF($A392="","",(VLOOKUP($A392,ACOUSTICS_COMBINED!$B$3:$AQ$501,34,FALSE)))</f>
        <v/>
      </c>
      <c r="Y392" s="1" t="str">
        <f>IF($A392="","",(VLOOKUP($A392,ACOUSTICS_COMBINED!$B$3:$AQ$501,35,FALSE)))</f>
        <v/>
      </c>
      <c r="Z392" s="1" t="str">
        <f>IF($A392="","",(VLOOKUP($A392,ACOUSTICS_COMBINED!$B$3:$AQ$501,36,FALSE)))</f>
        <v/>
      </c>
      <c r="AA392" s="1" t="str">
        <f>IF($A392="","",(VLOOKUP($A392,ACOUSTICS_COMBINED!$B$3:$AQ$501,37,FALSE)))</f>
        <v/>
      </c>
      <c r="AB392" s="1" t="str">
        <f>IF($A392="","",(VLOOKUP($A392,ACOUSTICS_COMBINED!$B$3:$AQ$501,38,FALSE)))</f>
        <v/>
      </c>
      <c r="AC392" s="1" t="str">
        <f>IF($A392="","",(VLOOKUP($A392,ACOUSTICS_COMBINED!$B$3:$AQ$501,39,FALSE)))</f>
        <v/>
      </c>
      <c r="AD392" s="1" t="str">
        <f>IF($A392="","",(VLOOKUP($A392,ACOUSTICS_COMBINED!$B$3:$AQ$501,40,FALSE)))</f>
        <v/>
      </c>
      <c r="AE392" s="1" t="str">
        <f>IF($A392="","",(VLOOKUP($A392,ACOUSTICS_COMBINED!$B$3:$AQ$501,41,FALSE)))</f>
        <v/>
      </c>
      <c r="AF392" s="1" t="str">
        <f>IF($A392="","",(VLOOKUP($A392,ACOUSTICS_COMBINED!$B$3:$AQ$501,42,FALSE)))</f>
        <v/>
      </c>
      <c r="AG392" s="27" t="str">
        <f>IF($A392="","",(VLOOKUP($A392,ACOUSTIC_PIVOT_TABLE!$B$4:$AO$500,2,FALSE)))</f>
        <v/>
      </c>
      <c r="AH392" s="27" t="str">
        <f>IF($A392="","",(VLOOKUP($A392,ACOUSTIC_PIVOT_TABLE!$B$4:$AO$500,3,FALSE)))</f>
        <v/>
      </c>
      <c r="AI392" s="27" t="str">
        <f>IF($A392="","",(VLOOKUP($A392,ACOUSTIC_PIVOT_TABLE!$B$4:$AO$500,4,FALSE)))</f>
        <v/>
      </c>
      <c r="AJ392" s="27" t="str">
        <f>IF($A392="","",(VLOOKUP($A392,ACOUSTIC_PIVOT_TABLE!$B$4:$AO$500,5,FALSE)))</f>
        <v/>
      </c>
      <c r="AK392" s="27" t="str">
        <f>IF($A392="","",(VLOOKUP($A392,ACOUSTIC_PIVOT_TABLE!$B$4:$AO$500,6,FALSE)))</f>
        <v/>
      </c>
      <c r="AL392" s="27" t="str">
        <f>IF($A392="","",(VLOOKUP($A392,ACOUSTIC_PIVOT_TABLE!$B$4:$AO$500,7,FALSE)))</f>
        <v/>
      </c>
      <c r="AM392" s="27" t="str">
        <f>IF($A392="","",(VLOOKUP($A392,ACOUSTIC_PIVOT_TABLE!$B$4:$AO$500,8,FALSE)))</f>
        <v/>
      </c>
      <c r="AN392" s="27" t="str">
        <f>IF($A392="","",(VLOOKUP($A392,ACOUSTIC_PIVOT_TABLE!$B$4:$AO$500,9,FALSE)))</f>
        <v/>
      </c>
      <c r="AO392" s="27" t="str">
        <f>IF($A392="","",(VLOOKUP($A392,ACOUSTIC_PIVOT_TABLE!$B$4:$AO$500,10,FALSE)))</f>
        <v/>
      </c>
      <c r="AP392" s="27" t="str">
        <f>IF($A392="","",(VLOOKUP($A392,ACOUSTIC_PIVOT_TABLE!$B$4:$AO$500,11,FALSE)))</f>
        <v/>
      </c>
      <c r="AQ392" s="27" t="str">
        <f>IF($A392="","",(VLOOKUP($A392,ACOUSTIC_PIVOT_TABLE!$B$4:$AO$500,12,FALSE)))</f>
        <v/>
      </c>
      <c r="AR392" s="27" t="str">
        <f>IF($A392="","",(VLOOKUP($A392,ACOUSTIC_PIVOT_TABLE!$B$4:$AO$500,13,FALSE)))</f>
        <v/>
      </c>
      <c r="AS392" s="27" t="str">
        <f>IF($A392="","",(VLOOKUP($A392,ACOUSTIC_PIVOT_TABLE!$B$4:$AO$500,14,FALSE)))</f>
        <v/>
      </c>
      <c r="AT392" s="27" t="str">
        <f>IF($A392="","",(VLOOKUP($A392,ACOUSTIC_PIVOT_TABLE!$B$4:$AO$500,15,FALSE)))</f>
        <v/>
      </c>
      <c r="AU392" s="27" t="str">
        <f>IF($A392="","",(VLOOKUP($A392,ACOUSTIC_PIVOT_TABLE!$B$4:$AO$500,16,FALSE)))</f>
        <v/>
      </c>
      <c r="AV392" s="27" t="str">
        <f>IF($A392="","",(VLOOKUP($A392,ACOUSTIC_PIVOT_TABLE!$B$4:$AO$500,17,FALSE)))</f>
        <v/>
      </c>
      <c r="AW392" s="27" t="str">
        <f>IF($A392="","",(VLOOKUP($A392,ACOUSTIC_PIVOT_TABLE!$B$4:$AO$500,18,FALSE)))</f>
        <v/>
      </c>
      <c r="AX392" s="27" t="str">
        <f>IF($A392="","",(VLOOKUP($A392,ACOUSTIC_PIVOT_TABLE!$B$4:$AO$500,19,FALSE)))</f>
        <v/>
      </c>
      <c r="AY392" s="27" t="str">
        <f>IF($A392="","",(VLOOKUP($A392,ACOUSTIC_PIVOT_TABLE!$B$4:$AO$500,20,FALSE)))</f>
        <v/>
      </c>
      <c r="AZ392" s="27" t="str">
        <f>IF($A392="","",(VLOOKUP($A392,ACOUSTIC_PIVOT_TABLE!$B$4:$AO$500,21,FALSE)))</f>
        <v/>
      </c>
      <c r="BA392" s="27" t="str">
        <f>IF($A392="","",(VLOOKUP($A392,ACOUSTIC_PIVOT_TABLE!$B$4:$AO$500,22,FALSE)))</f>
        <v/>
      </c>
      <c r="BB392" s="27" t="str">
        <f>IF($A392="","",(VLOOKUP($A392,ACOUSTIC_PIVOT_TABLE!$B$4:$AO$500,23,FALSE)))</f>
        <v/>
      </c>
      <c r="BC392" s="27" t="str">
        <f>IF($A392="","",(VLOOKUP($A392,ACOUSTIC_PIVOT_TABLE!$B$4:$AO$500,24,FALSE)))</f>
        <v/>
      </c>
      <c r="BD392" s="27" t="str">
        <f>IF($A392="","",(VLOOKUP($A392,ACOUSTIC_PIVOT_TABLE!$B$4:$AO$500,25,FALSE)))</f>
        <v/>
      </c>
      <c r="BE392" s="27" t="str">
        <f>IF($A392="","",(VLOOKUP($A392,ACOUSTIC_PIVOT_TABLE!$B$4:$AO$500,26,FALSE)))</f>
        <v/>
      </c>
      <c r="BF392" s="27" t="str">
        <f>IF($A392="","",(VLOOKUP($A392,ACOUSTIC_PIVOT_TABLE!$B$4:$AO$500,27,FALSE)))</f>
        <v/>
      </c>
      <c r="BG392" s="27" t="str">
        <f>IF($A392="","",(VLOOKUP($A392,ACOUSTIC_PIVOT_TABLE!$B$4:$AO$500,28,FALSE)))</f>
        <v/>
      </c>
      <c r="BH392" s="27" t="str">
        <f>IF($A392="","",(VLOOKUP($A392,ACOUSTIC_PIVOT_TABLE!$B$4:$AO$500,29,FALSE)))</f>
        <v/>
      </c>
      <c r="BI392" s="27" t="str">
        <f>IF($A392="","",(VLOOKUP($A392,ACOUSTIC_PIVOT_TABLE!$B$4:$AO$500,30,FALSE)))</f>
        <v/>
      </c>
      <c r="BJ392" s="27" t="str">
        <f>IF($A392="","",(VLOOKUP($A392,ACOUSTIC_PIVOT_TABLE!$B$4:$AO$500,31,FALSE)))</f>
        <v/>
      </c>
      <c r="BK392" s="27" t="str">
        <f>IF($A392="","",(VLOOKUP($A392,ACOUSTIC_PIVOT_TABLE!$B$4:$AO$500,32,FALSE)))</f>
        <v/>
      </c>
      <c r="BL392" s="27" t="str">
        <f>IF($A392="","",(VLOOKUP($A392,ACOUSTIC_PIVOT_TABLE!$B$4:$AO$500,33,FALSE)))</f>
        <v/>
      </c>
      <c r="BM392" s="27" t="str">
        <f>IF($A392="","",(VLOOKUP($A392,ACOUSTIC_PIVOT_TABLE!$B$4:$AO$500,34,FALSE)))</f>
        <v/>
      </c>
      <c r="BN392" s="27" t="str">
        <f>IF($A392="","",(VLOOKUP($A392,ACOUSTIC_PIVOT_TABLE!$B$4:$AO$500,35,FALSE)))</f>
        <v/>
      </c>
      <c r="BO392" s="27" t="str">
        <f>IF($A392="","",(VLOOKUP($A392,ACOUSTIC_PIVOT_TABLE!$B$4:$AO$500,36,FALSE)))</f>
        <v/>
      </c>
      <c r="BP392" s="27" t="str">
        <f>IF($A392="","",(VLOOKUP($A392,ACOUSTIC_PIVOT_TABLE!$B$4:$AO$500,37,FALSE)))</f>
        <v/>
      </c>
      <c r="BQ392" s="27" t="str">
        <f>IF($A392="","",(VLOOKUP($A392,ACOUSTIC_PIVOT_TABLE!$B$4:$AO$500,38,FALSE)))</f>
        <v/>
      </c>
      <c r="BR392" s="27" t="str">
        <f>IF($A392="","",(VLOOKUP($A392,ACOUSTIC_PIVOT_TABLE!$B$4:$AO$500,39,FALSE)))</f>
        <v/>
      </c>
      <c r="BS392" s="27" t="str">
        <f>IF($A392="","",(VLOOKUP($A392,ACOUSTIC_PIVOT_TABLE!$B$4:$AO$500,40,FALSE)))</f>
        <v/>
      </c>
    </row>
    <row r="393" spans="1:71" x14ac:dyDescent="0.25">
      <c r="A393" s="1" t="str">
        <f>IF(ACOUSTIC_PIVOT_TABLE!B395 = 0, "",ACOUSTIC_PIVOT_TABLE!B395)</f>
        <v/>
      </c>
      <c r="B393" s="1" t="str">
        <f>IF($A393="","",(VLOOKUP($A393,ACOUSTICS_COMBINED!$B$3:$AQ$501,21,FALSE)))</f>
        <v/>
      </c>
      <c r="C393" s="1" t="str">
        <f>IF($A393="","",(VLOOKUP($A393,ACOUSTICS_COMBINED!$B$3:$AQ$501,22,FALSE)))</f>
        <v/>
      </c>
      <c r="D393" s="1" t="str">
        <f>IF($A393="","",(VLOOKUP($A393,ACOUSTICS_COMBINED!$B$3:$AQ$501,12,FALSE)))</f>
        <v/>
      </c>
      <c r="E393" s="1" t="str">
        <f>IF($A393="","",(VLOOKUP($A393,ACOUSTICS_COMBINED!$B$3:$AQ$501,13,FALSE)))</f>
        <v/>
      </c>
      <c r="F393" s="1" t="str">
        <f>IF($A393="","",(VLOOKUP($A393,ACOUSTICS_COMBINED!$B$3:$AQ$501,14,FALSE)))</f>
        <v/>
      </c>
      <c r="G393" s="1" t="str">
        <f>IF($A393="","",(VLOOKUP($A393,ACOUSTICS_COMBINED!$B$3:$AQ$501,23,FALSE)))</f>
        <v/>
      </c>
      <c r="H393" s="1" t="str">
        <f>IF($A393="","",(VLOOKUP($A393,ACOUSTICS_COMBINED!$B$3:$AQ$501,24,FALSE)))</f>
        <v/>
      </c>
      <c r="I393" s="1" t="str">
        <f>IF($A393="","",(VLOOKUP($A393,ACOUSTICS_COMBINED!$B$3:$AQ$501,15,FALSE)))</f>
        <v/>
      </c>
      <c r="J393" s="1" t="str">
        <f>IF($A393="","",(VLOOKUP($A393,ACOUSTICS_COMBINED!$B$3:$AQ$501,16,FALSE)))</f>
        <v/>
      </c>
      <c r="K393" s="1" t="str">
        <f>IF($A393="","",(VLOOKUP($A393,ACOUSTICS_COMBINED!$B$3:$AQ$501,17,FALSE)))</f>
        <v/>
      </c>
      <c r="L393" s="1" t="str">
        <f>IF($A393="","",(VLOOKUP($A393,ACOUSTICS_COMBINED!$B$3:$AQ$501,18,FALSE)))</f>
        <v/>
      </c>
      <c r="M393" s="1" t="str">
        <f>IF($A393="","",(VLOOKUP($A393,ACOUSTICS_COMBINED!$B$3:$AQ$501,25,FALSE)))</f>
        <v/>
      </c>
      <c r="N393" s="16" t="str">
        <f>IF($A393="","",(VLOOKUP($A393,ACOUSTICS_COMBINED!$B$3:$AQ$501,19,FALSE)))</f>
        <v/>
      </c>
      <c r="O393" s="16" t="str">
        <f>IF($A393="","",(VLOOKUP($A393,ACOUSTICS_COMBINED!$B$3:$AQ$501,20,FALSE)))</f>
        <v/>
      </c>
      <c r="P393" s="1" t="str">
        <f>IF($A393="","",(VLOOKUP($A393,ACOUSTICS_COMBINED!$B$3:$AQ$501,26,FALSE)))</f>
        <v/>
      </c>
      <c r="Q393" s="1" t="str">
        <f>IF($A393="","",(VLOOKUP($A393,ACOUSTICS_COMBINED!$B$3:$AQ$501,27,FALSE)))</f>
        <v/>
      </c>
      <c r="R393" s="1" t="str">
        <f>IF($A393="","",(VLOOKUP($A393,ACOUSTICS_COMBINED!$B$3:$AQ$501,28,FALSE)))</f>
        <v/>
      </c>
      <c r="S393" s="1" t="str">
        <f>IF($A393="","",(VLOOKUP($A393,ACOUSTICS_COMBINED!$B$3:$AQ$501,29,FALSE)))</f>
        <v/>
      </c>
      <c r="T393" s="1" t="str">
        <f>IF($A393="","",(VLOOKUP($A393,ACOUSTICS_COMBINED!$B$3:$AQ$501,30,FALSE)))</f>
        <v/>
      </c>
      <c r="U393" s="1" t="str">
        <f>IF($A393="","",(VLOOKUP($A393,ACOUSTICS_COMBINED!$B$3:$AQ$501,31,FALSE)))</f>
        <v/>
      </c>
      <c r="V393" s="1" t="str">
        <f>IF($A393="","",(VLOOKUP($A393,ACOUSTICS_COMBINED!$B$3:$AQ$501,32,FALSE)))</f>
        <v/>
      </c>
      <c r="W393" s="1" t="str">
        <f>IF($A393="","",(VLOOKUP($A393,ACOUSTICS_COMBINED!$B$3:$AQ$501,33,FALSE)))</f>
        <v/>
      </c>
      <c r="X393" s="1" t="str">
        <f>IF($A393="","",(VLOOKUP($A393,ACOUSTICS_COMBINED!$B$3:$AQ$501,34,FALSE)))</f>
        <v/>
      </c>
      <c r="Y393" s="1" t="str">
        <f>IF($A393="","",(VLOOKUP($A393,ACOUSTICS_COMBINED!$B$3:$AQ$501,35,FALSE)))</f>
        <v/>
      </c>
      <c r="Z393" s="1" t="str">
        <f>IF($A393="","",(VLOOKUP($A393,ACOUSTICS_COMBINED!$B$3:$AQ$501,36,FALSE)))</f>
        <v/>
      </c>
      <c r="AA393" s="1" t="str">
        <f>IF($A393="","",(VLOOKUP($A393,ACOUSTICS_COMBINED!$B$3:$AQ$501,37,FALSE)))</f>
        <v/>
      </c>
      <c r="AB393" s="1" t="str">
        <f>IF($A393="","",(VLOOKUP($A393,ACOUSTICS_COMBINED!$B$3:$AQ$501,38,FALSE)))</f>
        <v/>
      </c>
      <c r="AC393" s="1" t="str">
        <f>IF($A393="","",(VLOOKUP($A393,ACOUSTICS_COMBINED!$B$3:$AQ$501,39,FALSE)))</f>
        <v/>
      </c>
      <c r="AD393" s="1" t="str">
        <f>IF($A393="","",(VLOOKUP($A393,ACOUSTICS_COMBINED!$B$3:$AQ$501,40,FALSE)))</f>
        <v/>
      </c>
      <c r="AE393" s="1" t="str">
        <f>IF($A393="","",(VLOOKUP($A393,ACOUSTICS_COMBINED!$B$3:$AQ$501,41,FALSE)))</f>
        <v/>
      </c>
      <c r="AF393" s="1" t="str">
        <f>IF($A393="","",(VLOOKUP($A393,ACOUSTICS_COMBINED!$B$3:$AQ$501,42,FALSE)))</f>
        <v/>
      </c>
      <c r="AG393" s="27" t="str">
        <f>IF($A393="","",(VLOOKUP($A393,ACOUSTIC_PIVOT_TABLE!$B$4:$AO$500,2,FALSE)))</f>
        <v/>
      </c>
      <c r="AH393" s="27" t="str">
        <f>IF($A393="","",(VLOOKUP($A393,ACOUSTIC_PIVOT_TABLE!$B$4:$AO$500,3,FALSE)))</f>
        <v/>
      </c>
      <c r="AI393" s="27" t="str">
        <f>IF($A393="","",(VLOOKUP($A393,ACOUSTIC_PIVOT_TABLE!$B$4:$AO$500,4,FALSE)))</f>
        <v/>
      </c>
      <c r="AJ393" s="27" t="str">
        <f>IF($A393="","",(VLOOKUP($A393,ACOUSTIC_PIVOT_TABLE!$B$4:$AO$500,5,FALSE)))</f>
        <v/>
      </c>
      <c r="AK393" s="27" t="str">
        <f>IF($A393="","",(VLOOKUP($A393,ACOUSTIC_PIVOT_TABLE!$B$4:$AO$500,6,FALSE)))</f>
        <v/>
      </c>
      <c r="AL393" s="27" t="str">
        <f>IF($A393="","",(VLOOKUP($A393,ACOUSTIC_PIVOT_TABLE!$B$4:$AO$500,7,FALSE)))</f>
        <v/>
      </c>
      <c r="AM393" s="27" t="str">
        <f>IF($A393="","",(VLOOKUP($A393,ACOUSTIC_PIVOT_TABLE!$B$4:$AO$500,8,FALSE)))</f>
        <v/>
      </c>
      <c r="AN393" s="27" t="str">
        <f>IF($A393="","",(VLOOKUP($A393,ACOUSTIC_PIVOT_TABLE!$B$4:$AO$500,9,FALSE)))</f>
        <v/>
      </c>
      <c r="AO393" s="27" t="str">
        <f>IF($A393="","",(VLOOKUP($A393,ACOUSTIC_PIVOT_TABLE!$B$4:$AO$500,10,FALSE)))</f>
        <v/>
      </c>
      <c r="AP393" s="27" t="str">
        <f>IF($A393="","",(VLOOKUP($A393,ACOUSTIC_PIVOT_TABLE!$B$4:$AO$500,11,FALSE)))</f>
        <v/>
      </c>
      <c r="AQ393" s="27" t="str">
        <f>IF($A393="","",(VLOOKUP($A393,ACOUSTIC_PIVOT_TABLE!$B$4:$AO$500,12,FALSE)))</f>
        <v/>
      </c>
      <c r="AR393" s="27" t="str">
        <f>IF($A393="","",(VLOOKUP($A393,ACOUSTIC_PIVOT_TABLE!$B$4:$AO$500,13,FALSE)))</f>
        <v/>
      </c>
      <c r="AS393" s="27" t="str">
        <f>IF($A393="","",(VLOOKUP($A393,ACOUSTIC_PIVOT_TABLE!$B$4:$AO$500,14,FALSE)))</f>
        <v/>
      </c>
      <c r="AT393" s="27" t="str">
        <f>IF($A393="","",(VLOOKUP($A393,ACOUSTIC_PIVOT_TABLE!$B$4:$AO$500,15,FALSE)))</f>
        <v/>
      </c>
      <c r="AU393" s="27" t="str">
        <f>IF($A393="","",(VLOOKUP($A393,ACOUSTIC_PIVOT_TABLE!$B$4:$AO$500,16,FALSE)))</f>
        <v/>
      </c>
      <c r="AV393" s="27" t="str">
        <f>IF($A393="","",(VLOOKUP($A393,ACOUSTIC_PIVOT_TABLE!$B$4:$AO$500,17,FALSE)))</f>
        <v/>
      </c>
      <c r="AW393" s="27" t="str">
        <f>IF($A393="","",(VLOOKUP($A393,ACOUSTIC_PIVOT_TABLE!$B$4:$AO$500,18,FALSE)))</f>
        <v/>
      </c>
      <c r="AX393" s="27" t="str">
        <f>IF($A393="","",(VLOOKUP($A393,ACOUSTIC_PIVOT_TABLE!$B$4:$AO$500,19,FALSE)))</f>
        <v/>
      </c>
      <c r="AY393" s="27" t="str">
        <f>IF($A393="","",(VLOOKUP($A393,ACOUSTIC_PIVOT_TABLE!$B$4:$AO$500,20,FALSE)))</f>
        <v/>
      </c>
      <c r="AZ393" s="27" t="str">
        <f>IF($A393="","",(VLOOKUP($A393,ACOUSTIC_PIVOT_TABLE!$B$4:$AO$500,21,FALSE)))</f>
        <v/>
      </c>
      <c r="BA393" s="27" t="str">
        <f>IF($A393="","",(VLOOKUP($A393,ACOUSTIC_PIVOT_TABLE!$B$4:$AO$500,22,FALSE)))</f>
        <v/>
      </c>
      <c r="BB393" s="27" t="str">
        <f>IF($A393="","",(VLOOKUP($A393,ACOUSTIC_PIVOT_TABLE!$B$4:$AO$500,23,FALSE)))</f>
        <v/>
      </c>
      <c r="BC393" s="27" t="str">
        <f>IF($A393="","",(VLOOKUP($A393,ACOUSTIC_PIVOT_TABLE!$B$4:$AO$500,24,FALSE)))</f>
        <v/>
      </c>
      <c r="BD393" s="27" t="str">
        <f>IF($A393="","",(VLOOKUP($A393,ACOUSTIC_PIVOT_TABLE!$B$4:$AO$500,25,FALSE)))</f>
        <v/>
      </c>
      <c r="BE393" s="27" t="str">
        <f>IF($A393="","",(VLOOKUP($A393,ACOUSTIC_PIVOT_TABLE!$B$4:$AO$500,26,FALSE)))</f>
        <v/>
      </c>
      <c r="BF393" s="27" t="str">
        <f>IF($A393="","",(VLOOKUP($A393,ACOUSTIC_PIVOT_TABLE!$B$4:$AO$500,27,FALSE)))</f>
        <v/>
      </c>
      <c r="BG393" s="27" t="str">
        <f>IF($A393="","",(VLOOKUP($A393,ACOUSTIC_PIVOT_TABLE!$B$4:$AO$500,28,FALSE)))</f>
        <v/>
      </c>
      <c r="BH393" s="27" t="str">
        <f>IF($A393="","",(VLOOKUP($A393,ACOUSTIC_PIVOT_TABLE!$B$4:$AO$500,29,FALSE)))</f>
        <v/>
      </c>
      <c r="BI393" s="27" t="str">
        <f>IF($A393="","",(VLOOKUP($A393,ACOUSTIC_PIVOT_TABLE!$B$4:$AO$500,30,FALSE)))</f>
        <v/>
      </c>
      <c r="BJ393" s="27" t="str">
        <f>IF($A393="","",(VLOOKUP($A393,ACOUSTIC_PIVOT_TABLE!$B$4:$AO$500,31,FALSE)))</f>
        <v/>
      </c>
      <c r="BK393" s="27" t="str">
        <f>IF($A393="","",(VLOOKUP($A393,ACOUSTIC_PIVOT_TABLE!$B$4:$AO$500,32,FALSE)))</f>
        <v/>
      </c>
      <c r="BL393" s="27" t="str">
        <f>IF($A393="","",(VLOOKUP($A393,ACOUSTIC_PIVOT_TABLE!$B$4:$AO$500,33,FALSE)))</f>
        <v/>
      </c>
      <c r="BM393" s="27" t="str">
        <f>IF($A393="","",(VLOOKUP($A393,ACOUSTIC_PIVOT_TABLE!$B$4:$AO$500,34,FALSE)))</f>
        <v/>
      </c>
      <c r="BN393" s="27" t="str">
        <f>IF($A393="","",(VLOOKUP($A393,ACOUSTIC_PIVOT_TABLE!$B$4:$AO$500,35,FALSE)))</f>
        <v/>
      </c>
      <c r="BO393" s="27" t="str">
        <f>IF($A393="","",(VLOOKUP($A393,ACOUSTIC_PIVOT_TABLE!$B$4:$AO$500,36,FALSE)))</f>
        <v/>
      </c>
      <c r="BP393" s="27" t="str">
        <f>IF($A393="","",(VLOOKUP($A393,ACOUSTIC_PIVOT_TABLE!$B$4:$AO$500,37,FALSE)))</f>
        <v/>
      </c>
      <c r="BQ393" s="27" t="str">
        <f>IF($A393="","",(VLOOKUP($A393,ACOUSTIC_PIVOT_TABLE!$B$4:$AO$500,38,FALSE)))</f>
        <v/>
      </c>
      <c r="BR393" s="27" t="str">
        <f>IF($A393="","",(VLOOKUP($A393,ACOUSTIC_PIVOT_TABLE!$B$4:$AO$500,39,FALSE)))</f>
        <v/>
      </c>
      <c r="BS393" s="27" t="str">
        <f>IF($A393="","",(VLOOKUP($A393,ACOUSTIC_PIVOT_TABLE!$B$4:$AO$500,40,FALSE)))</f>
        <v/>
      </c>
    </row>
    <row r="394" spans="1:71" x14ac:dyDescent="0.25">
      <c r="A394" s="1" t="str">
        <f>IF(ACOUSTIC_PIVOT_TABLE!B396 = 0, "",ACOUSTIC_PIVOT_TABLE!B396)</f>
        <v/>
      </c>
      <c r="B394" s="1" t="str">
        <f>IF($A394="","",(VLOOKUP($A394,ACOUSTICS_COMBINED!$B$3:$AQ$501,21,FALSE)))</f>
        <v/>
      </c>
      <c r="C394" s="1" t="str">
        <f>IF($A394="","",(VLOOKUP($A394,ACOUSTICS_COMBINED!$B$3:$AQ$501,22,FALSE)))</f>
        <v/>
      </c>
      <c r="D394" s="1" t="str">
        <f>IF($A394="","",(VLOOKUP($A394,ACOUSTICS_COMBINED!$B$3:$AQ$501,12,FALSE)))</f>
        <v/>
      </c>
      <c r="E394" s="1" t="str">
        <f>IF($A394="","",(VLOOKUP($A394,ACOUSTICS_COMBINED!$B$3:$AQ$501,13,FALSE)))</f>
        <v/>
      </c>
      <c r="F394" s="1" t="str">
        <f>IF($A394="","",(VLOOKUP($A394,ACOUSTICS_COMBINED!$B$3:$AQ$501,14,FALSE)))</f>
        <v/>
      </c>
      <c r="G394" s="1" t="str">
        <f>IF($A394="","",(VLOOKUP($A394,ACOUSTICS_COMBINED!$B$3:$AQ$501,23,FALSE)))</f>
        <v/>
      </c>
      <c r="H394" s="1" t="str">
        <f>IF($A394="","",(VLOOKUP($A394,ACOUSTICS_COMBINED!$B$3:$AQ$501,24,FALSE)))</f>
        <v/>
      </c>
      <c r="I394" s="1" t="str">
        <f>IF($A394="","",(VLOOKUP($A394,ACOUSTICS_COMBINED!$B$3:$AQ$501,15,FALSE)))</f>
        <v/>
      </c>
      <c r="J394" s="1" t="str">
        <f>IF($A394="","",(VLOOKUP($A394,ACOUSTICS_COMBINED!$B$3:$AQ$501,16,FALSE)))</f>
        <v/>
      </c>
      <c r="K394" s="1" t="str">
        <f>IF($A394="","",(VLOOKUP($A394,ACOUSTICS_COMBINED!$B$3:$AQ$501,17,FALSE)))</f>
        <v/>
      </c>
      <c r="L394" s="1" t="str">
        <f>IF($A394="","",(VLOOKUP($A394,ACOUSTICS_COMBINED!$B$3:$AQ$501,18,FALSE)))</f>
        <v/>
      </c>
      <c r="M394" s="1" t="str">
        <f>IF($A394="","",(VLOOKUP($A394,ACOUSTICS_COMBINED!$B$3:$AQ$501,25,FALSE)))</f>
        <v/>
      </c>
      <c r="N394" s="16" t="str">
        <f>IF($A394="","",(VLOOKUP($A394,ACOUSTICS_COMBINED!$B$3:$AQ$501,19,FALSE)))</f>
        <v/>
      </c>
      <c r="O394" s="16" t="str">
        <f>IF($A394="","",(VLOOKUP($A394,ACOUSTICS_COMBINED!$B$3:$AQ$501,20,FALSE)))</f>
        <v/>
      </c>
      <c r="P394" s="1" t="str">
        <f>IF($A394="","",(VLOOKUP($A394,ACOUSTICS_COMBINED!$B$3:$AQ$501,26,FALSE)))</f>
        <v/>
      </c>
      <c r="Q394" s="1" t="str">
        <f>IF($A394="","",(VLOOKUP($A394,ACOUSTICS_COMBINED!$B$3:$AQ$501,27,FALSE)))</f>
        <v/>
      </c>
      <c r="R394" s="1" t="str">
        <f>IF($A394="","",(VLOOKUP($A394,ACOUSTICS_COMBINED!$B$3:$AQ$501,28,FALSE)))</f>
        <v/>
      </c>
      <c r="S394" s="1" t="str">
        <f>IF($A394="","",(VLOOKUP($A394,ACOUSTICS_COMBINED!$B$3:$AQ$501,29,FALSE)))</f>
        <v/>
      </c>
      <c r="T394" s="1" t="str">
        <f>IF($A394="","",(VLOOKUP($A394,ACOUSTICS_COMBINED!$B$3:$AQ$501,30,FALSE)))</f>
        <v/>
      </c>
      <c r="U394" s="1" t="str">
        <f>IF($A394="","",(VLOOKUP($A394,ACOUSTICS_COMBINED!$B$3:$AQ$501,31,FALSE)))</f>
        <v/>
      </c>
      <c r="V394" s="1" t="str">
        <f>IF($A394="","",(VLOOKUP($A394,ACOUSTICS_COMBINED!$B$3:$AQ$501,32,FALSE)))</f>
        <v/>
      </c>
      <c r="W394" s="1" t="str">
        <f>IF($A394="","",(VLOOKUP($A394,ACOUSTICS_COMBINED!$B$3:$AQ$501,33,FALSE)))</f>
        <v/>
      </c>
      <c r="X394" s="1" t="str">
        <f>IF($A394="","",(VLOOKUP($A394,ACOUSTICS_COMBINED!$B$3:$AQ$501,34,FALSE)))</f>
        <v/>
      </c>
      <c r="Y394" s="1" t="str">
        <f>IF($A394="","",(VLOOKUP($A394,ACOUSTICS_COMBINED!$B$3:$AQ$501,35,FALSE)))</f>
        <v/>
      </c>
      <c r="Z394" s="1" t="str">
        <f>IF($A394="","",(VLOOKUP($A394,ACOUSTICS_COMBINED!$B$3:$AQ$501,36,FALSE)))</f>
        <v/>
      </c>
      <c r="AA394" s="1" t="str">
        <f>IF($A394="","",(VLOOKUP($A394,ACOUSTICS_COMBINED!$B$3:$AQ$501,37,FALSE)))</f>
        <v/>
      </c>
      <c r="AB394" s="1" t="str">
        <f>IF($A394="","",(VLOOKUP($A394,ACOUSTICS_COMBINED!$B$3:$AQ$501,38,FALSE)))</f>
        <v/>
      </c>
      <c r="AC394" s="1" t="str">
        <f>IF($A394="","",(VLOOKUP($A394,ACOUSTICS_COMBINED!$B$3:$AQ$501,39,FALSE)))</f>
        <v/>
      </c>
      <c r="AD394" s="1" t="str">
        <f>IF($A394="","",(VLOOKUP($A394,ACOUSTICS_COMBINED!$B$3:$AQ$501,40,FALSE)))</f>
        <v/>
      </c>
      <c r="AE394" s="1" t="str">
        <f>IF($A394="","",(VLOOKUP($A394,ACOUSTICS_COMBINED!$B$3:$AQ$501,41,FALSE)))</f>
        <v/>
      </c>
      <c r="AF394" s="1" t="str">
        <f>IF($A394="","",(VLOOKUP($A394,ACOUSTICS_COMBINED!$B$3:$AQ$501,42,FALSE)))</f>
        <v/>
      </c>
      <c r="AG394" s="27" t="str">
        <f>IF($A394="","",(VLOOKUP($A394,ACOUSTIC_PIVOT_TABLE!$B$4:$AO$500,2,FALSE)))</f>
        <v/>
      </c>
      <c r="AH394" s="27" t="str">
        <f>IF($A394="","",(VLOOKUP($A394,ACOUSTIC_PIVOT_TABLE!$B$4:$AO$500,3,FALSE)))</f>
        <v/>
      </c>
      <c r="AI394" s="27" t="str">
        <f>IF($A394="","",(VLOOKUP($A394,ACOUSTIC_PIVOT_TABLE!$B$4:$AO$500,4,FALSE)))</f>
        <v/>
      </c>
      <c r="AJ394" s="27" t="str">
        <f>IF($A394="","",(VLOOKUP($A394,ACOUSTIC_PIVOT_TABLE!$B$4:$AO$500,5,FALSE)))</f>
        <v/>
      </c>
      <c r="AK394" s="27" t="str">
        <f>IF($A394="","",(VLOOKUP($A394,ACOUSTIC_PIVOT_TABLE!$B$4:$AO$500,6,FALSE)))</f>
        <v/>
      </c>
      <c r="AL394" s="27" t="str">
        <f>IF($A394="","",(VLOOKUP($A394,ACOUSTIC_PIVOT_TABLE!$B$4:$AO$500,7,FALSE)))</f>
        <v/>
      </c>
      <c r="AM394" s="27" t="str">
        <f>IF($A394="","",(VLOOKUP($A394,ACOUSTIC_PIVOT_TABLE!$B$4:$AO$500,8,FALSE)))</f>
        <v/>
      </c>
      <c r="AN394" s="27" t="str">
        <f>IF($A394="","",(VLOOKUP($A394,ACOUSTIC_PIVOT_TABLE!$B$4:$AO$500,9,FALSE)))</f>
        <v/>
      </c>
      <c r="AO394" s="27" t="str">
        <f>IF($A394="","",(VLOOKUP($A394,ACOUSTIC_PIVOT_TABLE!$B$4:$AO$500,10,FALSE)))</f>
        <v/>
      </c>
      <c r="AP394" s="27" t="str">
        <f>IF($A394="","",(VLOOKUP($A394,ACOUSTIC_PIVOT_TABLE!$B$4:$AO$500,11,FALSE)))</f>
        <v/>
      </c>
      <c r="AQ394" s="27" t="str">
        <f>IF($A394="","",(VLOOKUP($A394,ACOUSTIC_PIVOT_TABLE!$B$4:$AO$500,12,FALSE)))</f>
        <v/>
      </c>
      <c r="AR394" s="27" t="str">
        <f>IF($A394="","",(VLOOKUP($A394,ACOUSTIC_PIVOT_TABLE!$B$4:$AO$500,13,FALSE)))</f>
        <v/>
      </c>
      <c r="AS394" s="27" t="str">
        <f>IF($A394="","",(VLOOKUP($A394,ACOUSTIC_PIVOT_TABLE!$B$4:$AO$500,14,FALSE)))</f>
        <v/>
      </c>
      <c r="AT394" s="27" t="str">
        <f>IF($A394="","",(VLOOKUP($A394,ACOUSTIC_PIVOT_TABLE!$B$4:$AO$500,15,FALSE)))</f>
        <v/>
      </c>
      <c r="AU394" s="27" t="str">
        <f>IF($A394="","",(VLOOKUP($A394,ACOUSTIC_PIVOT_TABLE!$B$4:$AO$500,16,FALSE)))</f>
        <v/>
      </c>
      <c r="AV394" s="27" t="str">
        <f>IF($A394="","",(VLOOKUP($A394,ACOUSTIC_PIVOT_TABLE!$B$4:$AO$500,17,FALSE)))</f>
        <v/>
      </c>
      <c r="AW394" s="27" t="str">
        <f>IF($A394="","",(VLOOKUP($A394,ACOUSTIC_PIVOT_TABLE!$B$4:$AO$500,18,FALSE)))</f>
        <v/>
      </c>
      <c r="AX394" s="27" t="str">
        <f>IF($A394="","",(VLOOKUP($A394,ACOUSTIC_PIVOT_TABLE!$B$4:$AO$500,19,FALSE)))</f>
        <v/>
      </c>
      <c r="AY394" s="27" t="str">
        <f>IF($A394="","",(VLOOKUP($A394,ACOUSTIC_PIVOT_TABLE!$B$4:$AO$500,20,FALSE)))</f>
        <v/>
      </c>
      <c r="AZ394" s="27" t="str">
        <f>IF($A394="","",(VLOOKUP($A394,ACOUSTIC_PIVOT_TABLE!$B$4:$AO$500,21,FALSE)))</f>
        <v/>
      </c>
      <c r="BA394" s="27" t="str">
        <f>IF($A394="","",(VLOOKUP($A394,ACOUSTIC_PIVOT_TABLE!$B$4:$AO$500,22,FALSE)))</f>
        <v/>
      </c>
      <c r="BB394" s="27" t="str">
        <f>IF($A394="","",(VLOOKUP($A394,ACOUSTIC_PIVOT_TABLE!$B$4:$AO$500,23,FALSE)))</f>
        <v/>
      </c>
      <c r="BC394" s="27" t="str">
        <f>IF($A394="","",(VLOOKUP($A394,ACOUSTIC_PIVOT_TABLE!$B$4:$AO$500,24,FALSE)))</f>
        <v/>
      </c>
      <c r="BD394" s="27" t="str">
        <f>IF($A394="","",(VLOOKUP($A394,ACOUSTIC_PIVOT_TABLE!$B$4:$AO$500,25,FALSE)))</f>
        <v/>
      </c>
      <c r="BE394" s="27" t="str">
        <f>IF($A394="","",(VLOOKUP($A394,ACOUSTIC_PIVOT_TABLE!$B$4:$AO$500,26,FALSE)))</f>
        <v/>
      </c>
      <c r="BF394" s="27" t="str">
        <f>IF($A394="","",(VLOOKUP($A394,ACOUSTIC_PIVOT_TABLE!$B$4:$AO$500,27,FALSE)))</f>
        <v/>
      </c>
      <c r="BG394" s="27" t="str">
        <f>IF($A394="","",(VLOOKUP($A394,ACOUSTIC_PIVOT_TABLE!$B$4:$AO$500,28,FALSE)))</f>
        <v/>
      </c>
      <c r="BH394" s="27" t="str">
        <f>IF($A394="","",(VLOOKUP($A394,ACOUSTIC_PIVOT_TABLE!$B$4:$AO$500,29,FALSE)))</f>
        <v/>
      </c>
      <c r="BI394" s="27" t="str">
        <f>IF($A394="","",(VLOOKUP($A394,ACOUSTIC_PIVOT_TABLE!$B$4:$AO$500,30,FALSE)))</f>
        <v/>
      </c>
      <c r="BJ394" s="27" t="str">
        <f>IF($A394="","",(VLOOKUP($A394,ACOUSTIC_PIVOT_TABLE!$B$4:$AO$500,31,FALSE)))</f>
        <v/>
      </c>
      <c r="BK394" s="27" t="str">
        <f>IF($A394="","",(VLOOKUP($A394,ACOUSTIC_PIVOT_TABLE!$B$4:$AO$500,32,FALSE)))</f>
        <v/>
      </c>
      <c r="BL394" s="27" t="str">
        <f>IF($A394="","",(VLOOKUP($A394,ACOUSTIC_PIVOT_TABLE!$B$4:$AO$500,33,FALSE)))</f>
        <v/>
      </c>
      <c r="BM394" s="27" t="str">
        <f>IF($A394="","",(VLOOKUP($A394,ACOUSTIC_PIVOT_TABLE!$B$4:$AO$500,34,FALSE)))</f>
        <v/>
      </c>
      <c r="BN394" s="27" t="str">
        <f>IF($A394="","",(VLOOKUP($A394,ACOUSTIC_PIVOT_TABLE!$B$4:$AO$500,35,FALSE)))</f>
        <v/>
      </c>
      <c r="BO394" s="27" t="str">
        <f>IF($A394="","",(VLOOKUP($A394,ACOUSTIC_PIVOT_TABLE!$B$4:$AO$500,36,FALSE)))</f>
        <v/>
      </c>
      <c r="BP394" s="27" t="str">
        <f>IF($A394="","",(VLOOKUP($A394,ACOUSTIC_PIVOT_TABLE!$B$4:$AO$500,37,FALSE)))</f>
        <v/>
      </c>
      <c r="BQ394" s="27" t="str">
        <f>IF($A394="","",(VLOOKUP($A394,ACOUSTIC_PIVOT_TABLE!$B$4:$AO$500,38,FALSE)))</f>
        <v/>
      </c>
      <c r="BR394" s="27" t="str">
        <f>IF($A394="","",(VLOOKUP($A394,ACOUSTIC_PIVOT_TABLE!$B$4:$AO$500,39,FALSE)))</f>
        <v/>
      </c>
      <c r="BS394" s="27" t="str">
        <f>IF($A394="","",(VLOOKUP($A394,ACOUSTIC_PIVOT_TABLE!$B$4:$AO$500,40,FALSE)))</f>
        <v/>
      </c>
    </row>
    <row r="395" spans="1:71" x14ac:dyDescent="0.25">
      <c r="A395" s="1" t="str">
        <f>IF(ACOUSTIC_PIVOT_TABLE!B397 = 0, "",ACOUSTIC_PIVOT_TABLE!B397)</f>
        <v/>
      </c>
      <c r="B395" s="1" t="str">
        <f>IF($A395="","",(VLOOKUP($A395,ACOUSTICS_COMBINED!$B$3:$AQ$501,21,FALSE)))</f>
        <v/>
      </c>
      <c r="C395" s="1" t="str">
        <f>IF($A395="","",(VLOOKUP($A395,ACOUSTICS_COMBINED!$B$3:$AQ$501,22,FALSE)))</f>
        <v/>
      </c>
      <c r="D395" s="1" t="str">
        <f>IF($A395="","",(VLOOKUP($A395,ACOUSTICS_COMBINED!$B$3:$AQ$501,12,FALSE)))</f>
        <v/>
      </c>
      <c r="E395" s="1" t="str">
        <f>IF($A395="","",(VLOOKUP($A395,ACOUSTICS_COMBINED!$B$3:$AQ$501,13,FALSE)))</f>
        <v/>
      </c>
      <c r="F395" s="1" t="str">
        <f>IF($A395="","",(VLOOKUP($A395,ACOUSTICS_COMBINED!$B$3:$AQ$501,14,FALSE)))</f>
        <v/>
      </c>
      <c r="G395" s="1" t="str">
        <f>IF($A395="","",(VLOOKUP($A395,ACOUSTICS_COMBINED!$B$3:$AQ$501,23,FALSE)))</f>
        <v/>
      </c>
      <c r="H395" s="1" t="str">
        <f>IF($A395="","",(VLOOKUP($A395,ACOUSTICS_COMBINED!$B$3:$AQ$501,24,FALSE)))</f>
        <v/>
      </c>
      <c r="I395" s="1" t="str">
        <f>IF($A395="","",(VLOOKUP($A395,ACOUSTICS_COMBINED!$B$3:$AQ$501,15,FALSE)))</f>
        <v/>
      </c>
      <c r="J395" s="1" t="str">
        <f>IF($A395="","",(VLOOKUP($A395,ACOUSTICS_COMBINED!$B$3:$AQ$501,16,FALSE)))</f>
        <v/>
      </c>
      <c r="K395" s="1" t="str">
        <f>IF($A395="","",(VLOOKUP($A395,ACOUSTICS_COMBINED!$B$3:$AQ$501,17,FALSE)))</f>
        <v/>
      </c>
      <c r="L395" s="1" t="str">
        <f>IF($A395="","",(VLOOKUP($A395,ACOUSTICS_COMBINED!$B$3:$AQ$501,18,FALSE)))</f>
        <v/>
      </c>
      <c r="M395" s="1" t="str">
        <f>IF($A395="","",(VLOOKUP($A395,ACOUSTICS_COMBINED!$B$3:$AQ$501,25,FALSE)))</f>
        <v/>
      </c>
      <c r="N395" s="16" t="str">
        <f>IF($A395="","",(VLOOKUP($A395,ACOUSTICS_COMBINED!$B$3:$AQ$501,19,FALSE)))</f>
        <v/>
      </c>
      <c r="O395" s="16" t="str">
        <f>IF($A395="","",(VLOOKUP($A395,ACOUSTICS_COMBINED!$B$3:$AQ$501,20,FALSE)))</f>
        <v/>
      </c>
      <c r="P395" s="1" t="str">
        <f>IF($A395="","",(VLOOKUP($A395,ACOUSTICS_COMBINED!$B$3:$AQ$501,26,FALSE)))</f>
        <v/>
      </c>
      <c r="Q395" s="1" t="str">
        <f>IF($A395="","",(VLOOKUP($A395,ACOUSTICS_COMBINED!$B$3:$AQ$501,27,FALSE)))</f>
        <v/>
      </c>
      <c r="R395" s="1" t="str">
        <f>IF($A395="","",(VLOOKUP($A395,ACOUSTICS_COMBINED!$B$3:$AQ$501,28,FALSE)))</f>
        <v/>
      </c>
      <c r="S395" s="1" t="str">
        <f>IF($A395="","",(VLOOKUP($A395,ACOUSTICS_COMBINED!$B$3:$AQ$501,29,FALSE)))</f>
        <v/>
      </c>
      <c r="T395" s="1" t="str">
        <f>IF($A395="","",(VLOOKUP($A395,ACOUSTICS_COMBINED!$B$3:$AQ$501,30,FALSE)))</f>
        <v/>
      </c>
      <c r="U395" s="1" t="str">
        <f>IF($A395="","",(VLOOKUP($A395,ACOUSTICS_COMBINED!$B$3:$AQ$501,31,FALSE)))</f>
        <v/>
      </c>
      <c r="V395" s="1" t="str">
        <f>IF($A395="","",(VLOOKUP($A395,ACOUSTICS_COMBINED!$B$3:$AQ$501,32,FALSE)))</f>
        <v/>
      </c>
      <c r="W395" s="1" t="str">
        <f>IF($A395="","",(VLOOKUP($A395,ACOUSTICS_COMBINED!$B$3:$AQ$501,33,FALSE)))</f>
        <v/>
      </c>
      <c r="X395" s="1" t="str">
        <f>IF($A395="","",(VLOOKUP($A395,ACOUSTICS_COMBINED!$B$3:$AQ$501,34,FALSE)))</f>
        <v/>
      </c>
      <c r="Y395" s="1" t="str">
        <f>IF($A395="","",(VLOOKUP($A395,ACOUSTICS_COMBINED!$B$3:$AQ$501,35,FALSE)))</f>
        <v/>
      </c>
      <c r="Z395" s="1" t="str">
        <f>IF($A395="","",(VLOOKUP($A395,ACOUSTICS_COMBINED!$B$3:$AQ$501,36,FALSE)))</f>
        <v/>
      </c>
      <c r="AA395" s="1" t="str">
        <f>IF($A395="","",(VLOOKUP($A395,ACOUSTICS_COMBINED!$B$3:$AQ$501,37,FALSE)))</f>
        <v/>
      </c>
      <c r="AB395" s="1" t="str">
        <f>IF($A395="","",(VLOOKUP($A395,ACOUSTICS_COMBINED!$B$3:$AQ$501,38,FALSE)))</f>
        <v/>
      </c>
      <c r="AC395" s="1" t="str">
        <f>IF($A395="","",(VLOOKUP($A395,ACOUSTICS_COMBINED!$B$3:$AQ$501,39,FALSE)))</f>
        <v/>
      </c>
      <c r="AD395" s="1" t="str">
        <f>IF($A395="","",(VLOOKUP($A395,ACOUSTICS_COMBINED!$B$3:$AQ$501,40,FALSE)))</f>
        <v/>
      </c>
      <c r="AE395" s="1" t="str">
        <f>IF($A395="","",(VLOOKUP($A395,ACOUSTICS_COMBINED!$B$3:$AQ$501,41,FALSE)))</f>
        <v/>
      </c>
      <c r="AF395" s="1" t="str">
        <f>IF($A395="","",(VLOOKUP($A395,ACOUSTICS_COMBINED!$B$3:$AQ$501,42,FALSE)))</f>
        <v/>
      </c>
      <c r="AG395" s="27" t="str">
        <f>IF($A395="","",(VLOOKUP($A395,ACOUSTIC_PIVOT_TABLE!$B$4:$AO$500,2,FALSE)))</f>
        <v/>
      </c>
      <c r="AH395" s="27" t="str">
        <f>IF($A395="","",(VLOOKUP($A395,ACOUSTIC_PIVOT_TABLE!$B$4:$AO$500,3,FALSE)))</f>
        <v/>
      </c>
      <c r="AI395" s="27" t="str">
        <f>IF($A395="","",(VLOOKUP($A395,ACOUSTIC_PIVOT_TABLE!$B$4:$AO$500,4,FALSE)))</f>
        <v/>
      </c>
      <c r="AJ395" s="27" t="str">
        <f>IF($A395="","",(VLOOKUP($A395,ACOUSTIC_PIVOT_TABLE!$B$4:$AO$500,5,FALSE)))</f>
        <v/>
      </c>
      <c r="AK395" s="27" t="str">
        <f>IF($A395="","",(VLOOKUP($A395,ACOUSTIC_PIVOT_TABLE!$B$4:$AO$500,6,FALSE)))</f>
        <v/>
      </c>
      <c r="AL395" s="27" t="str">
        <f>IF($A395="","",(VLOOKUP($A395,ACOUSTIC_PIVOT_TABLE!$B$4:$AO$500,7,FALSE)))</f>
        <v/>
      </c>
      <c r="AM395" s="27" t="str">
        <f>IF($A395="","",(VLOOKUP($A395,ACOUSTIC_PIVOT_TABLE!$B$4:$AO$500,8,FALSE)))</f>
        <v/>
      </c>
      <c r="AN395" s="27" t="str">
        <f>IF($A395="","",(VLOOKUP($A395,ACOUSTIC_PIVOT_TABLE!$B$4:$AO$500,9,FALSE)))</f>
        <v/>
      </c>
      <c r="AO395" s="27" t="str">
        <f>IF($A395="","",(VLOOKUP($A395,ACOUSTIC_PIVOT_TABLE!$B$4:$AO$500,10,FALSE)))</f>
        <v/>
      </c>
      <c r="AP395" s="27" t="str">
        <f>IF($A395="","",(VLOOKUP($A395,ACOUSTIC_PIVOT_TABLE!$B$4:$AO$500,11,FALSE)))</f>
        <v/>
      </c>
      <c r="AQ395" s="27" t="str">
        <f>IF($A395="","",(VLOOKUP($A395,ACOUSTIC_PIVOT_TABLE!$B$4:$AO$500,12,FALSE)))</f>
        <v/>
      </c>
      <c r="AR395" s="27" t="str">
        <f>IF($A395="","",(VLOOKUP($A395,ACOUSTIC_PIVOT_TABLE!$B$4:$AO$500,13,FALSE)))</f>
        <v/>
      </c>
      <c r="AS395" s="27" t="str">
        <f>IF($A395="","",(VLOOKUP($A395,ACOUSTIC_PIVOT_TABLE!$B$4:$AO$500,14,FALSE)))</f>
        <v/>
      </c>
      <c r="AT395" s="27" t="str">
        <f>IF($A395="","",(VLOOKUP($A395,ACOUSTIC_PIVOT_TABLE!$B$4:$AO$500,15,FALSE)))</f>
        <v/>
      </c>
      <c r="AU395" s="27" t="str">
        <f>IF($A395="","",(VLOOKUP($A395,ACOUSTIC_PIVOT_TABLE!$B$4:$AO$500,16,FALSE)))</f>
        <v/>
      </c>
      <c r="AV395" s="27" t="str">
        <f>IF($A395="","",(VLOOKUP($A395,ACOUSTIC_PIVOT_TABLE!$B$4:$AO$500,17,FALSE)))</f>
        <v/>
      </c>
      <c r="AW395" s="27" t="str">
        <f>IF($A395="","",(VLOOKUP($A395,ACOUSTIC_PIVOT_TABLE!$B$4:$AO$500,18,FALSE)))</f>
        <v/>
      </c>
      <c r="AX395" s="27" t="str">
        <f>IF($A395="","",(VLOOKUP($A395,ACOUSTIC_PIVOT_TABLE!$B$4:$AO$500,19,FALSE)))</f>
        <v/>
      </c>
      <c r="AY395" s="27" t="str">
        <f>IF($A395="","",(VLOOKUP($A395,ACOUSTIC_PIVOT_TABLE!$B$4:$AO$500,20,FALSE)))</f>
        <v/>
      </c>
      <c r="AZ395" s="27" t="str">
        <f>IF($A395="","",(VLOOKUP($A395,ACOUSTIC_PIVOT_TABLE!$B$4:$AO$500,21,FALSE)))</f>
        <v/>
      </c>
      <c r="BA395" s="27" t="str">
        <f>IF($A395="","",(VLOOKUP($A395,ACOUSTIC_PIVOT_TABLE!$B$4:$AO$500,22,FALSE)))</f>
        <v/>
      </c>
      <c r="BB395" s="27" t="str">
        <f>IF($A395="","",(VLOOKUP($A395,ACOUSTIC_PIVOT_TABLE!$B$4:$AO$500,23,FALSE)))</f>
        <v/>
      </c>
      <c r="BC395" s="27" t="str">
        <f>IF($A395="","",(VLOOKUP($A395,ACOUSTIC_PIVOT_TABLE!$B$4:$AO$500,24,FALSE)))</f>
        <v/>
      </c>
      <c r="BD395" s="27" t="str">
        <f>IF($A395="","",(VLOOKUP($A395,ACOUSTIC_PIVOT_TABLE!$B$4:$AO$500,25,FALSE)))</f>
        <v/>
      </c>
      <c r="BE395" s="27" t="str">
        <f>IF($A395="","",(VLOOKUP($A395,ACOUSTIC_PIVOT_TABLE!$B$4:$AO$500,26,FALSE)))</f>
        <v/>
      </c>
      <c r="BF395" s="27" t="str">
        <f>IF($A395="","",(VLOOKUP($A395,ACOUSTIC_PIVOT_TABLE!$B$4:$AO$500,27,FALSE)))</f>
        <v/>
      </c>
      <c r="BG395" s="27" t="str">
        <f>IF($A395="","",(VLOOKUP($A395,ACOUSTIC_PIVOT_TABLE!$B$4:$AO$500,28,FALSE)))</f>
        <v/>
      </c>
      <c r="BH395" s="27" t="str">
        <f>IF($A395="","",(VLOOKUP($A395,ACOUSTIC_PIVOT_TABLE!$B$4:$AO$500,29,FALSE)))</f>
        <v/>
      </c>
      <c r="BI395" s="27" t="str">
        <f>IF($A395="","",(VLOOKUP($A395,ACOUSTIC_PIVOT_TABLE!$B$4:$AO$500,30,FALSE)))</f>
        <v/>
      </c>
      <c r="BJ395" s="27" t="str">
        <f>IF($A395="","",(VLOOKUP($A395,ACOUSTIC_PIVOT_TABLE!$B$4:$AO$500,31,FALSE)))</f>
        <v/>
      </c>
      <c r="BK395" s="27" t="str">
        <f>IF($A395="","",(VLOOKUP($A395,ACOUSTIC_PIVOT_TABLE!$B$4:$AO$500,32,FALSE)))</f>
        <v/>
      </c>
      <c r="BL395" s="27" t="str">
        <f>IF($A395="","",(VLOOKUP($A395,ACOUSTIC_PIVOT_TABLE!$B$4:$AO$500,33,FALSE)))</f>
        <v/>
      </c>
      <c r="BM395" s="27" t="str">
        <f>IF($A395="","",(VLOOKUP($A395,ACOUSTIC_PIVOT_TABLE!$B$4:$AO$500,34,FALSE)))</f>
        <v/>
      </c>
      <c r="BN395" s="27" t="str">
        <f>IF($A395="","",(VLOOKUP($A395,ACOUSTIC_PIVOT_TABLE!$B$4:$AO$500,35,FALSE)))</f>
        <v/>
      </c>
      <c r="BO395" s="27" t="str">
        <f>IF($A395="","",(VLOOKUP($A395,ACOUSTIC_PIVOT_TABLE!$B$4:$AO$500,36,FALSE)))</f>
        <v/>
      </c>
      <c r="BP395" s="27" t="str">
        <f>IF($A395="","",(VLOOKUP($A395,ACOUSTIC_PIVOT_TABLE!$B$4:$AO$500,37,FALSE)))</f>
        <v/>
      </c>
      <c r="BQ395" s="27" t="str">
        <f>IF($A395="","",(VLOOKUP($A395,ACOUSTIC_PIVOT_TABLE!$B$4:$AO$500,38,FALSE)))</f>
        <v/>
      </c>
      <c r="BR395" s="27" t="str">
        <f>IF($A395="","",(VLOOKUP($A395,ACOUSTIC_PIVOT_TABLE!$B$4:$AO$500,39,FALSE)))</f>
        <v/>
      </c>
      <c r="BS395" s="27" t="str">
        <f>IF($A395="","",(VLOOKUP($A395,ACOUSTIC_PIVOT_TABLE!$B$4:$AO$500,40,FALSE)))</f>
        <v/>
      </c>
    </row>
    <row r="396" spans="1:71" x14ac:dyDescent="0.25">
      <c r="A396" s="1" t="str">
        <f>IF(ACOUSTIC_PIVOT_TABLE!B398 = 0, "",ACOUSTIC_PIVOT_TABLE!B398)</f>
        <v/>
      </c>
      <c r="B396" s="1" t="str">
        <f>IF($A396="","",(VLOOKUP($A396,ACOUSTICS_COMBINED!$B$3:$AQ$501,21,FALSE)))</f>
        <v/>
      </c>
      <c r="C396" s="1" t="str">
        <f>IF($A396="","",(VLOOKUP($A396,ACOUSTICS_COMBINED!$B$3:$AQ$501,22,FALSE)))</f>
        <v/>
      </c>
      <c r="D396" s="1" t="str">
        <f>IF($A396="","",(VLOOKUP($A396,ACOUSTICS_COMBINED!$B$3:$AQ$501,12,FALSE)))</f>
        <v/>
      </c>
      <c r="E396" s="1" t="str">
        <f>IF($A396="","",(VLOOKUP($A396,ACOUSTICS_COMBINED!$B$3:$AQ$501,13,FALSE)))</f>
        <v/>
      </c>
      <c r="F396" s="1" t="str">
        <f>IF($A396="","",(VLOOKUP($A396,ACOUSTICS_COMBINED!$B$3:$AQ$501,14,FALSE)))</f>
        <v/>
      </c>
      <c r="G396" s="1" t="str">
        <f>IF($A396="","",(VLOOKUP($A396,ACOUSTICS_COMBINED!$B$3:$AQ$501,23,FALSE)))</f>
        <v/>
      </c>
      <c r="H396" s="1" t="str">
        <f>IF($A396="","",(VLOOKUP($A396,ACOUSTICS_COMBINED!$B$3:$AQ$501,24,FALSE)))</f>
        <v/>
      </c>
      <c r="I396" s="1" t="str">
        <f>IF($A396="","",(VLOOKUP($A396,ACOUSTICS_COMBINED!$B$3:$AQ$501,15,FALSE)))</f>
        <v/>
      </c>
      <c r="J396" s="1" t="str">
        <f>IF($A396="","",(VLOOKUP($A396,ACOUSTICS_COMBINED!$B$3:$AQ$501,16,FALSE)))</f>
        <v/>
      </c>
      <c r="K396" s="1" t="str">
        <f>IF($A396="","",(VLOOKUP($A396,ACOUSTICS_COMBINED!$B$3:$AQ$501,17,FALSE)))</f>
        <v/>
      </c>
      <c r="L396" s="1" t="str">
        <f>IF($A396="","",(VLOOKUP($A396,ACOUSTICS_COMBINED!$B$3:$AQ$501,18,FALSE)))</f>
        <v/>
      </c>
      <c r="M396" s="1" t="str">
        <f>IF($A396="","",(VLOOKUP($A396,ACOUSTICS_COMBINED!$B$3:$AQ$501,25,FALSE)))</f>
        <v/>
      </c>
      <c r="N396" s="16" t="str">
        <f>IF($A396="","",(VLOOKUP($A396,ACOUSTICS_COMBINED!$B$3:$AQ$501,19,FALSE)))</f>
        <v/>
      </c>
      <c r="O396" s="16" t="str">
        <f>IF($A396="","",(VLOOKUP($A396,ACOUSTICS_COMBINED!$B$3:$AQ$501,20,FALSE)))</f>
        <v/>
      </c>
      <c r="P396" s="1" t="str">
        <f>IF($A396="","",(VLOOKUP($A396,ACOUSTICS_COMBINED!$B$3:$AQ$501,26,FALSE)))</f>
        <v/>
      </c>
      <c r="Q396" s="1" t="str">
        <f>IF($A396="","",(VLOOKUP($A396,ACOUSTICS_COMBINED!$B$3:$AQ$501,27,FALSE)))</f>
        <v/>
      </c>
      <c r="R396" s="1" t="str">
        <f>IF($A396="","",(VLOOKUP($A396,ACOUSTICS_COMBINED!$B$3:$AQ$501,28,FALSE)))</f>
        <v/>
      </c>
      <c r="S396" s="1" t="str">
        <f>IF($A396="","",(VLOOKUP($A396,ACOUSTICS_COMBINED!$B$3:$AQ$501,29,FALSE)))</f>
        <v/>
      </c>
      <c r="T396" s="1" t="str">
        <f>IF($A396="","",(VLOOKUP($A396,ACOUSTICS_COMBINED!$B$3:$AQ$501,30,FALSE)))</f>
        <v/>
      </c>
      <c r="U396" s="1" t="str">
        <f>IF($A396="","",(VLOOKUP($A396,ACOUSTICS_COMBINED!$B$3:$AQ$501,31,FALSE)))</f>
        <v/>
      </c>
      <c r="V396" s="1" t="str">
        <f>IF($A396="","",(VLOOKUP($A396,ACOUSTICS_COMBINED!$B$3:$AQ$501,32,FALSE)))</f>
        <v/>
      </c>
      <c r="W396" s="1" t="str">
        <f>IF($A396="","",(VLOOKUP($A396,ACOUSTICS_COMBINED!$B$3:$AQ$501,33,FALSE)))</f>
        <v/>
      </c>
      <c r="X396" s="1" t="str">
        <f>IF($A396="","",(VLOOKUP($A396,ACOUSTICS_COMBINED!$B$3:$AQ$501,34,FALSE)))</f>
        <v/>
      </c>
      <c r="Y396" s="1" t="str">
        <f>IF($A396="","",(VLOOKUP($A396,ACOUSTICS_COMBINED!$B$3:$AQ$501,35,FALSE)))</f>
        <v/>
      </c>
      <c r="Z396" s="1" t="str">
        <f>IF($A396="","",(VLOOKUP($A396,ACOUSTICS_COMBINED!$B$3:$AQ$501,36,FALSE)))</f>
        <v/>
      </c>
      <c r="AA396" s="1" t="str">
        <f>IF($A396="","",(VLOOKUP($A396,ACOUSTICS_COMBINED!$B$3:$AQ$501,37,FALSE)))</f>
        <v/>
      </c>
      <c r="AB396" s="1" t="str">
        <f>IF($A396="","",(VLOOKUP($A396,ACOUSTICS_COMBINED!$B$3:$AQ$501,38,FALSE)))</f>
        <v/>
      </c>
      <c r="AC396" s="1" t="str">
        <f>IF($A396="","",(VLOOKUP($A396,ACOUSTICS_COMBINED!$B$3:$AQ$501,39,FALSE)))</f>
        <v/>
      </c>
      <c r="AD396" s="1" t="str">
        <f>IF($A396="","",(VLOOKUP($A396,ACOUSTICS_COMBINED!$B$3:$AQ$501,40,FALSE)))</f>
        <v/>
      </c>
      <c r="AE396" s="1" t="str">
        <f>IF($A396="","",(VLOOKUP($A396,ACOUSTICS_COMBINED!$B$3:$AQ$501,41,FALSE)))</f>
        <v/>
      </c>
      <c r="AF396" s="1" t="str">
        <f>IF($A396="","",(VLOOKUP($A396,ACOUSTICS_COMBINED!$B$3:$AQ$501,42,FALSE)))</f>
        <v/>
      </c>
      <c r="AG396" s="27" t="str">
        <f>IF($A396="","",(VLOOKUP($A396,ACOUSTIC_PIVOT_TABLE!$B$4:$AO$500,2,FALSE)))</f>
        <v/>
      </c>
      <c r="AH396" s="27" t="str">
        <f>IF($A396="","",(VLOOKUP($A396,ACOUSTIC_PIVOT_TABLE!$B$4:$AO$500,3,FALSE)))</f>
        <v/>
      </c>
      <c r="AI396" s="27" t="str">
        <f>IF($A396="","",(VLOOKUP($A396,ACOUSTIC_PIVOT_TABLE!$B$4:$AO$500,4,FALSE)))</f>
        <v/>
      </c>
      <c r="AJ396" s="27" t="str">
        <f>IF($A396="","",(VLOOKUP($A396,ACOUSTIC_PIVOT_TABLE!$B$4:$AO$500,5,FALSE)))</f>
        <v/>
      </c>
      <c r="AK396" s="27" t="str">
        <f>IF($A396="","",(VLOOKUP($A396,ACOUSTIC_PIVOT_TABLE!$B$4:$AO$500,6,FALSE)))</f>
        <v/>
      </c>
      <c r="AL396" s="27" t="str">
        <f>IF($A396="","",(VLOOKUP($A396,ACOUSTIC_PIVOT_TABLE!$B$4:$AO$500,7,FALSE)))</f>
        <v/>
      </c>
      <c r="AM396" s="27" t="str">
        <f>IF($A396="","",(VLOOKUP($A396,ACOUSTIC_PIVOT_TABLE!$B$4:$AO$500,8,FALSE)))</f>
        <v/>
      </c>
      <c r="AN396" s="27" t="str">
        <f>IF($A396="","",(VLOOKUP($A396,ACOUSTIC_PIVOT_TABLE!$B$4:$AO$500,9,FALSE)))</f>
        <v/>
      </c>
      <c r="AO396" s="27" t="str">
        <f>IF($A396="","",(VLOOKUP($A396,ACOUSTIC_PIVOT_TABLE!$B$4:$AO$500,10,FALSE)))</f>
        <v/>
      </c>
      <c r="AP396" s="27" t="str">
        <f>IF($A396="","",(VLOOKUP($A396,ACOUSTIC_PIVOT_TABLE!$B$4:$AO$500,11,FALSE)))</f>
        <v/>
      </c>
      <c r="AQ396" s="27" t="str">
        <f>IF($A396="","",(VLOOKUP($A396,ACOUSTIC_PIVOT_TABLE!$B$4:$AO$500,12,FALSE)))</f>
        <v/>
      </c>
      <c r="AR396" s="27" t="str">
        <f>IF($A396="","",(VLOOKUP($A396,ACOUSTIC_PIVOT_TABLE!$B$4:$AO$500,13,FALSE)))</f>
        <v/>
      </c>
      <c r="AS396" s="27" t="str">
        <f>IF($A396="","",(VLOOKUP($A396,ACOUSTIC_PIVOT_TABLE!$B$4:$AO$500,14,FALSE)))</f>
        <v/>
      </c>
      <c r="AT396" s="27" t="str">
        <f>IF($A396="","",(VLOOKUP($A396,ACOUSTIC_PIVOT_TABLE!$B$4:$AO$500,15,FALSE)))</f>
        <v/>
      </c>
      <c r="AU396" s="27" t="str">
        <f>IF($A396="","",(VLOOKUP($A396,ACOUSTIC_PIVOT_TABLE!$B$4:$AO$500,16,FALSE)))</f>
        <v/>
      </c>
      <c r="AV396" s="27" t="str">
        <f>IF($A396="","",(VLOOKUP($A396,ACOUSTIC_PIVOT_TABLE!$B$4:$AO$500,17,FALSE)))</f>
        <v/>
      </c>
      <c r="AW396" s="27" t="str">
        <f>IF($A396="","",(VLOOKUP($A396,ACOUSTIC_PIVOT_TABLE!$B$4:$AO$500,18,FALSE)))</f>
        <v/>
      </c>
      <c r="AX396" s="27" t="str">
        <f>IF($A396="","",(VLOOKUP($A396,ACOUSTIC_PIVOT_TABLE!$B$4:$AO$500,19,FALSE)))</f>
        <v/>
      </c>
      <c r="AY396" s="27" t="str">
        <f>IF($A396="","",(VLOOKUP($A396,ACOUSTIC_PIVOT_TABLE!$B$4:$AO$500,20,FALSE)))</f>
        <v/>
      </c>
      <c r="AZ396" s="27" t="str">
        <f>IF($A396="","",(VLOOKUP($A396,ACOUSTIC_PIVOT_TABLE!$B$4:$AO$500,21,FALSE)))</f>
        <v/>
      </c>
      <c r="BA396" s="27" t="str">
        <f>IF($A396="","",(VLOOKUP($A396,ACOUSTIC_PIVOT_TABLE!$B$4:$AO$500,22,FALSE)))</f>
        <v/>
      </c>
      <c r="BB396" s="27" t="str">
        <f>IF($A396="","",(VLOOKUP($A396,ACOUSTIC_PIVOT_TABLE!$B$4:$AO$500,23,FALSE)))</f>
        <v/>
      </c>
      <c r="BC396" s="27" t="str">
        <f>IF($A396="","",(VLOOKUP($A396,ACOUSTIC_PIVOT_TABLE!$B$4:$AO$500,24,FALSE)))</f>
        <v/>
      </c>
      <c r="BD396" s="27" t="str">
        <f>IF($A396="","",(VLOOKUP($A396,ACOUSTIC_PIVOT_TABLE!$B$4:$AO$500,25,FALSE)))</f>
        <v/>
      </c>
      <c r="BE396" s="27" t="str">
        <f>IF($A396="","",(VLOOKUP($A396,ACOUSTIC_PIVOT_TABLE!$B$4:$AO$500,26,FALSE)))</f>
        <v/>
      </c>
      <c r="BF396" s="27" t="str">
        <f>IF($A396="","",(VLOOKUP($A396,ACOUSTIC_PIVOT_TABLE!$B$4:$AO$500,27,FALSE)))</f>
        <v/>
      </c>
      <c r="BG396" s="27" t="str">
        <f>IF($A396="","",(VLOOKUP($A396,ACOUSTIC_PIVOT_TABLE!$B$4:$AO$500,28,FALSE)))</f>
        <v/>
      </c>
      <c r="BH396" s="27" t="str">
        <f>IF($A396="","",(VLOOKUP($A396,ACOUSTIC_PIVOT_TABLE!$B$4:$AO$500,29,FALSE)))</f>
        <v/>
      </c>
      <c r="BI396" s="27" t="str">
        <f>IF($A396="","",(VLOOKUP($A396,ACOUSTIC_PIVOT_TABLE!$B$4:$AO$500,30,FALSE)))</f>
        <v/>
      </c>
      <c r="BJ396" s="27" t="str">
        <f>IF($A396="","",(VLOOKUP($A396,ACOUSTIC_PIVOT_TABLE!$B$4:$AO$500,31,FALSE)))</f>
        <v/>
      </c>
      <c r="BK396" s="27" t="str">
        <f>IF($A396="","",(VLOOKUP($A396,ACOUSTIC_PIVOT_TABLE!$B$4:$AO$500,32,FALSE)))</f>
        <v/>
      </c>
      <c r="BL396" s="27" t="str">
        <f>IF($A396="","",(VLOOKUP($A396,ACOUSTIC_PIVOT_TABLE!$B$4:$AO$500,33,FALSE)))</f>
        <v/>
      </c>
      <c r="BM396" s="27" t="str">
        <f>IF($A396="","",(VLOOKUP($A396,ACOUSTIC_PIVOT_TABLE!$B$4:$AO$500,34,FALSE)))</f>
        <v/>
      </c>
      <c r="BN396" s="27" t="str">
        <f>IF($A396="","",(VLOOKUP($A396,ACOUSTIC_PIVOT_TABLE!$B$4:$AO$500,35,FALSE)))</f>
        <v/>
      </c>
      <c r="BO396" s="27" t="str">
        <f>IF($A396="","",(VLOOKUP($A396,ACOUSTIC_PIVOT_TABLE!$B$4:$AO$500,36,FALSE)))</f>
        <v/>
      </c>
      <c r="BP396" s="27" t="str">
        <f>IF($A396="","",(VLOOKUP($A396,ACOUSTIC_PIVOT_TABLE!$B$4:$AO$500,37,FALSE)))</f>
        <v/>
      </c>
      <c r="BQ396" s="27" t="str">
        <f>IF($A396="","",(VLOOKUP($A396,ACOUSTIC_PIVOT_TABLE!$B$4:$AO$500,38,FALSE)))</f>
        <v/>
      </c>
      <c r="BR396" s="27" t="str">
        <f>IF($A396="","",(VLOOKUP($A396,ACOUSTIC_PIVOT_TABLE!$B$4:$AO$500,39,FALSE)))</f>
        <v/>
      </c>
      <c r="BS396" s="27" t="str">
        <f>IF($A396="","",(VLOOKUP($A396,ACOUSTIC_PIVOT_TABLE!$B$4:$AO$500,40,FALSE)))</f>
        <v/>
      </c>
    </row>
    <row r="397" spans="1:71" x14ac:dyDescent="0.25">
      <c r="A397" s="1" t="str">
        <f>IF(ACOUSTIC_PIVOT_TABLE!B399 = 0, "",ACOUSTIC_PIVOT_TABLE!B399)</f>
        <v/>
      </c>
      <c r="B397" s="1" t="str">
        <f>IF($A397="","",(VLOOKUP($A397,ACOUSTICS_COMBINED!$B$3:$AQ$501,21,FALSE)))</f>
        <v/>
      </c>
      <c r="C397" s="1" t="str">
        <f>IF($A397="","",(VLOOKUP($A397,ACOUSTICS_COMBINED!$B$3:$AQ$501,22,FALSE)))</f>
        <v/>
      </c>
      <c r="D397" s="1" t="str">
        <f>IF($A397="","",(VLOOKUP($A397,ACOUSTICS_COMBINED!$B$3:$AQ$501,12,FALSE)))</f>
        <v/>
      </c>
      <c r="E397" s="1" t="str">
        <f>IF($A397="","",(VLOOKUP($A397,ACOUSTICS_COMBINED!$B$3:$AQ$501,13,FALSE)))</f>
        <v/>
      </c>
      <c r="F397" s="1" t="str">
        <f>IF($A397="","",(VLOOKUP($A397,ACOUSTICS_COMBINED!$B$3:$AQ$501,14,FALSE)))</f>
        <v/>
      </c>
      <c r="G397" s="1" t="str">
        <f>IF($A397="","",(VLOOKUP($A397,ACOUSTICS_COMBINED!$B$3:$AQ$501,23,FALSE)))</f>
        <v/>
      </c>
      <c r="H397" s="1" t="str">
        <f>IF($A397="","",(VLOOKUP($A397,ACOUSTICS_COMBINED!$B$3:$AQ$501,24,FALSE)))</f>
        <v/>
      </c>
      <c r="I397" s="1" t="str">
        <f>IF($A397="","",(VLOOKUP($A397,ACOUSTICS_COMBINED!$B$3:$AQ$501,15,FALSE)))</f>
        <v/>
      </c>
      <c r="J397" s="1" t="str">
        <f>IF($A397="","",(VLOOKUP($A397,ACOUSTICS_COMBINED!$B$3:$AQ$501,16,FALSE)))</f>
        <v/>
      </c>
      <c r="K397" s="1" t="str">
        <f>IF($A397="","",(VLOOKUP($A397,ACOUSTICS_COMBINED!$B$3:$AQ$501,17,FALSE)))</f>
        <v/>
      </c>
      <c r="L397" s="1" t="str">
        <f>IF($A397="","",(VLOOKUP($A397,ACOUSTICS_COMBINED!$B$3:$AQ$501,18,FALSE)))</f>
        <v/>
      </c>
      <c r="M397" s="1" t="str">
        <f>IF($A397="","",(VLOOKUP($A397,ACOUSTICS_COMBINED!$B$3:$AQ$501,25,FALSE)))</f>
        <v/>
      </c>
      <c r="N397" s="16" t="str">
        <f>IF($A397="","",(VLOOKUP($A397,ACOUSTICS_COMBINED!$B$3:$AQ$501,19,FALSE)))</f>
        <v/>
      </c>
      <c r="O397" s="16" t="str">
        <f>IF($A397="","",(VLOOKUP($A397,ACOUSTICS_COMBINED!$B$3:$AQ$501,20,FALSE)))</f>
        <v/>
      </c>
      <c r="P397" s="1" t="str">
        <f>IF($A397="","",(VLOOKUP($A397,ACOUSTICS_COMBINED!$B$3:$AQ$501,26,FALSE)))</f>
        <v/>
      </c>
      <c r="Q397" s="1" t="str">
        <f>IF($A397="","",(VLOOKUP($A397,ACOUSTICS_COMBINED!$B$3:$AQ$501,27,FALSE)))</f>
        <v/>
      </c>
      <c r="R397" s="1" t="str">
        <f>IF($A397="","",(VLOOKUP($A397,ACOUSTICS_COMBINED!$B$3:$AQ$501,28,FALSE)))</f>
        <v/>
      </c>
      <c r="S397" s="1" t="str">
        <f>IF($A397="","",(VLOOKUP($A397,ACOUSTICS_COMBINED!$B$3:$AQ$501,29,FALSE)))</f>
        <v/>
      </c>
      <c r="T397" s="1" t="str">
        <f>IF($A397="","",(VLOOKUP($A397,ACOUSTICS_COMBINED!$B$3:$AQ$501,30,FALSE)))</f>
        <v/>
      </c>
      <c r="U397" s="1" t="str">
        <f>IF($A397="","",(VLOOKUP($A397,ACOUSTICS_COMBINED!$B$3:$AQ$501,31,FALSE)))</f>
        <v/>
      </c>
      <c r="V397" s="1" t="str">
        <f>IF($A397="","",(VLOOKUP($A397,ACOUSTICS_COMBINED!$B$3:$AQ$501,32,FALSE)))</f>
        <v/>
      </c>
      <c r="W397" s="1" t="str">
        <f>IF($A397="","",(VLOOKUP($A397,ACOUSTICS_COMBINED!$B$3:$AQ$501,33,FALSE)))</f>
        <v/>
      </c>
      <c r="X397" s="1" t="str">
        <f>IF($A397="","",(VLOOKUP($A397,ACOUSTICS_COMBINED!$B$3:$AQ$501,34,FALSE)))</f>
        <v/>
      </c>
      <c r="Y397" s="1" t="str">
        <f>IF($A397="","",(VLOOKUP($A397,ACOUSTICS_COMBINED!$B$3:$AQ$501,35,FALSE)))</f>
        <v/>
      </c>
      <c r="Z397" s="1" t="str">
        <f>IF($A397="","",(VLOOKUP($A397,ACOUSTICS_COMBINED!$B$3:$AQ$501,36,FALSE)))</f>
        <v/>
      </c>
      <c r="AA397" s="1" t="str">
        <f>IF($A397="","",(VLOOKUP($A397,ACOUSTICS_COMBINED!$B$3:$AQ$501,37,FALSE)))</f>
        <v/>
      </c>
      <c r="AB397" s="1" t="str">
        <f>IF($A397="","",(VLOOKUP($A397,ACOUSTICS_COMBINED!$B$3:$AQ$501,38,FALSE)))</f>
        <v/>
      </c>
      <c r="AC397" s="1" t="str">
        <f>IF($A397="","",(VLOOKUP($A397,ACOUSTICS_COMBINED!$B$3:$AQ$501,39,FALSE)))</f>
        <v/>
      </c>
      <c r="AD397" s="1" t="str">
        <f>IF($A397="","",(VLOOKUP($A397,ACOUSTICS_COMBINED!$B$3:$AQ$501,40,FALSE)))</f>
        <v/>
      </c>
      <c r="AE397" s="1" t="str">
        <f>IF($A397="","",(VLOOKUP($A397,ACOUSTICS_COMBINED!$B$3:$AQ$501,41,FALSE)))</f>
        <v/>
      </c>
      <c r="AF397" s="1" t="str">
        <f>IF($A397="","",(VLOOKUP($A397,ACOUSTICS_COMBINED!$B$3:$AQ$501,42,FALSE)))</f>
        <v/>
      </c>
      <c r="AG397" s="27" t="str">
        <f>IF($A397="","",(VLOOKUP($A397,ACOUSTIC_PIVOT_TABLE!$B$4:$AO$500,2,FALSE)))</f>
        <v/>
      </c>
      <c r="AH397" s="27" t="str">
        <f>IF($A397="","",(VLOOKUP($A397,ACOUSTIC_PIVOT_TABLE!$B$4:$AO$500,3,FALSE)))</f>
        <v/>
      </c>
      <c r="AI397" s="27" t="str">
        <f>IF($A397="","",(VLOOKUP($A397,ACOUSTIC_PIVOT_TABLE!$B$4:$AO$500,4,FALSE)))</f>
        <v/>
      </c>
      <c r="AJ397" s="27" t="str">
        <f>IF($A397="","",(VLOOKUP($A397,ACOUSTIC_PIVOT_TABLE!$B$4:$AO$500,5,FALSE)))</f>
        <v/>
      </c>
      <c r="AK397" s="27" t="str">
        <f>IF($A397="","",(VLOOKUP($A397,ACOUSTIC_PIVOT_TABLE!$B$4:$AO$500,6,FALSE)))</f>
        <v/>
      </c>
      <c r="AL397" s="27" t="str">
        <f>IF($A397="","",(VLOOKUP($A397,ACOUSTIC_PIVOT_TABLE!$B$4:$AO$500,7,FALSE)))</f>
        <v/>
      </c>
      <c r="AM397" s="27" t="str">
        <f>IF($A397="","",(VLOOKUP($A397,ACOUSTIC_PIVOT_TABLE!$B$4:$AO$500,8,FALSE)))</f>
        <v/>
      </c>
      <c r="AN397" s="27" t="str">
        <f>IF($A397="","",(VLOOKUP($A397,ACOUSTIC_PIVOT_TABLE!$B$4:$AO$500,9,FALSE)))</f>
        <v/>
      </c>
      <c r="AO397" s="27" t="str">
        <f>IF($A397="","",(VLOOKUP($A397,ACOUSTIC_PIVOT_TABLE!$B$4:$AO$500,10,FALSE)))</f>
        <v/>
      </c>
      <c r="AP397" s="27" t="str">
        <f>IF($A397="","",(VLOOKUP($A397,ACOUSTIC_PIVOT_TABLE!$B$4:$AO$500,11,FALSE)))</f>
        <v/>
      </c>
      <c r="AQ397" s="27" t="str">
        <f>IF($A397="","",(VLOOKUP($A397,ACOUSTIC_PIVOT_TABLE!$B$4:$AO$500,12,FALSE)))</f>
        <v/>
      </c>
      <c r="AR397" s="27" t="str">
        <f>IF($A397="","",(VLOOKUP($A397,ACOUSTIC_PIVOT_TABLE!$B$4:$AO$500,13,FALSE)))</f>
        <v/>
      </c>
      <c r="AS397" s="27" t="str">
        <f>IF($A397="","",(VLOOKUP($A397,ACOUSTIC_PIVOT_TABLE!$B$4:$AO$500,14,FALSE)))</f>
        <v/>
      </c>
      <c r="AT397" s="27" t="str">
        <f>IF($A397="","",(VLOOKUP($A397,ACOUSTIC_PIVOT_TABLE!$B$4:$AO$500,15,FALSE)))</f>
        <v/>
      </c>
      <c r="AU397" s="27" t="str">
        <f>IF($A397="","",(VLOOKUP($A397,ACOUSTIC_PIVOT_TABLE!$B$4:$AO$500,16,FALSE)))</f>
        <v/>
      </c>
      <c r="AV397" s="27" t="str">
        <f>IF($A397="","",(VLOOKUP($A397,ACOUSTIC_PIVOT_TABLE!$B$4:$AO$500,17,FALSE)))</f>
        <v/>
      </c>
      <c r="AW397" s="27" t="str">
        <f>IF($A397="","",(VLOOKUP($A397,ACOUSTIC_PIVOT_TABLE!$B$4:$AO$500,18,FALSE)))</f>
        <v/>
      </c>
      <c r="AX397" s="27" t="str">
        <f>IF($A397="","",(VLOOKUP($A397,ACOUSTIC_PIVOT_TABLE!$B$4:$AO$500,19,FALSE)))</f>
        <v/>
      </c>
      <c r="AY397" s="27" t="str">
        <f>IF($A397="","",(VLOOKUP($A397,ACOUSTIC_PIVOT_TABLE!$B$4:$AO$500,20,FALSE)))</f>
        <v/>
      </c>
      <c r="AZ397" s="27" t="str">
        <f>IF($A397="","",(VLOOKUP($A397,ACOUSTIC_PIVOT_TABLE!$B$4:$AO$500,21,FALSE)))</f>
        <v/>
      </c>
      <c r="BA397" s="27" t="str">
        <f>IF($A397="","",(VLOOKUP($A397,ACOUSTIC_PIVOT_TABLE!$B$4:$AO$500,22,FALSE)))</f>
        <v/>
      </c>
      <c r="BB397" s="27" t="str">
        <f>IF($A397="","",(VLOOKUP($A397,ACOUSTIC_PIVOT_TABLE!$B$4:$AO$500,23,FALSE)))</f>
        <v/>
      </c>
      <c r="BC397" s="27" t="str">
        <f>IF($A397="","",(VLOOKUP($A397,ACOUSTIC_PIVOT_TABLE!$B$4:$AO$500,24,FALSE)))</f>
        <v/>
      </c>
      <c r="BD397" s="27" t="str">
        <f>IF($A397="","",(VLOOKUP($A397,ACOUSTIC_PIVOT_TABLE!$B$4:$AO$500,25,FALSE)))</f>
        <v/>
      </c>
      <c r="BE397" s="27" t="str">
        <f>IF($A397="","",(VLOOKUP($A397,ACOUSTIC_PIVOT_TABLE!$B$4:$AO$500,26,FALSE)))</f>
        <v/>
      </c>
      <c r="BF397" s="27" t="str">
        <f>IF($A397="","",(VLOOKUP($A397,ACOUSTIC_PIVOT_TABLE!$B$4:$AO$500,27,FALSE)))</f>
        <v/>
      </c>
      <c r="BG397" s="27" t="str">
        <f>IF($A397="","",(VLOOKUP($A397,ACOUSTIC_PIVOT_TABLE!$B$4:$AO$500,28,FALSE)))</f>
        <v/>
      </c>
      <c r="BH397" s="27" t="str">
        <f>IF($A397="","",(VLOOKUP($A397,ACOUSTIC_PIVOT_TABLE!$B$4:$AO$500,29,FALSE)))</f>
        <v/>
      </c>
      <c r="BI397" s="27" t="str">
        <f>IF($A397="","",(VLOOKUP($A397,ACOUSTIC_PIVOT_TABLE!$B$4:$AO$500,30,FALSE)))</f>
        <v/>
      </c>
      <c r="BJ397" s="27" t="str">
        <f>IF($A397="","",(VLOOKUP($A397,ACOUSTIC_PIVOT_TABLE!$B$4:$AO$500,31,FALSE)))</f>
        <v/>
      </c>
      <c r="BK397" s="27" t="str">
        <f>IF($A397="","",(VLOOKUP($A397,ACOUSTIC_PIVOT_TABLE!$B$4:$AO$500,32,FALSE)))</f>
        <v/>
      </c>
      <c r="BL397" s="27" t="str">
        <f>IF($A397="","",(VLOOKUP($A397,ACOUSTIC_PIVOT_TABLE!$B$4:$AO$500,33,FALSE)))</f>
        <v/>
      </c>
      <c r="BM397" s="27" t="str">
        <f>IF($A397="","",(VLOOKUP($A397,ACOUSTIC_PIVOT_TABLE!$B$4:$AO$500,34,FALSE)))</f>
        <v/>
      </c>
      <c r="BN397" s="27" t="str">
        <f>IF($A397="","",(VLOOKUP($A397,ACOUSTIC_PIVOT_TABLE!$B$4:$AO$500,35,FALSE)))</f>
        <v/>
      </c>
      <c r="BO397" s="27" t="str">
        <f>IF($A397="","",(VLOOKUP($A397,ACOUSTIC_PIVOT_TABLE!$B$4:$AO$500,36,FALSE)))</f>
        <v/>
      </c>
      <c r="BP397" s="27" t="str">
        <f>IF($A397="","",(VLOOKUP($A397,ACOUSTIC_PIVOT_TABLE!$B$4:$AO$500,37,FALSE)))</f>
        <v/>
      </c>
      <c r="BQ397" s="27" t="str">
        <f>IF($A397="","",(VLOOKUP($A397,ACOUSTIC_PIVOT_TABLE!$B$4:$AO$500,38,FALSE)))</f>
        <v/>
      </c>
      <c r="BR397" s="27" t="str">
        <f>IF($A397="","",(VLOOKUP($A397,ACOUSTIC_PIVOT_TABLE!$B$4:$AO$500,39,FALSE)))</f>
        <v/>
      </c>
      <c r="BS397" s="27" t="str">
        <f>IF($A397="","",(VLOOKUP($A397,ACOUSTIC_PIVOT_TABLE!$B$4:$AO$500,40,FALSE)))</f>
        <v/>
      </c>
    </row>
    <row r="398" spans="1:71" x14ac:dyDescent="0.25">
      <c r="A398" s="1" t="str">
        <f>IF(ACOUSTIC_PIVOT_TABLE!B400 = 0, "",ACOUSTIC_PIVOT_TABLE!B400)</f>
        <v/>
      </c>
      <c r="B398" s="1" t="str">
        <f>IF($A398="","",(VLOOKUP($A398,ACOUSTICS_COMBINED!$B$3:$AQ$501,21,FALSE)))</f>
        <v/>
      </c>
      <c r="C398" s="1" t="str">
        <f>IF($A398="","",(VLOOKUP($A398,ACOUSTICS_COMBINED!$B$3:$AQ$501,22,FALSE)))</f>
        <v/>
      </c>
      <c r="D398" s="1" t="str">
        <f>IF($A398="","",(VLOOKUP($A398,ACOUSTICS_COMBINED!$B$3:$AQ$501,12,FALSE)))</f>
        <v/>
      </c>
      <c r="E398" s="1" t="str">
        <f>IF($A398="","",(VLOOKUP($A398,ACOUSTICS_COMBINED!$B$3:$AQ$501,13,FALSE)))</f>
        <v/>
      </c>
      <c r="F398" s="1" t="str">
        <f>IF($A398="","",(VLOOKUP($A398,ACOUSTICS_COMBINED!$B$3:$AQ$501,14,FALSE)))</f>
        <v/>
      </c>
      <c r="G398" s="1" t="str">
        <f>IF($A398="","",(VLOOKUP($A398,ACOUSTICS_COMBINED!$B$3:$AQ$501,23,FALSE)))</f>
        <v/>
      </c>
      <c r="H398" s="1" t="str">
        <f>IF($A398="","",(VLOOKUP($A398,ACOUSTICS_COMBINED!$B$3:$AQ$501,24,FALSE)))</f>
        <v/>
      </c>
      <c r="I398" s="1" t="str">
        <f>IF($A398="","",(VLOOKUP($A398,ACOUSTICS_COMBINED!$B$3:$AQ$501,15,FALSE)))</f>
        <v/>
      </c>
      <c r="J398" s="1" t="str">
        <f>IF($A398="","",(VLOOKUP($A398,ACOUSTICS_COMBINED!$B$3:$AQ$501,16,FALSE)))</f>
        <v/>
      </c>
      <c r="K398" s="1" t="str">
        <f>IF($A398="","",(VLOOKUP($A398,ACOUSTICS_COMBINED!$B$3:$AQ$501,17,FALSE)))</f>
        <v/>
      </c>
      <c r="L398" s="1" t="str">
        <f>IF($A398="","",(VLOOKUP($A398,ACOUSTICS_COMBINED!$B$3:$AQ$501,18,FALSE)))</f>
        <v/>
      </c>
      <c r="M398" s="1" t="str">
        <f>IF($A398="","",(VLOOKUP($A398,ACOUSTICS_COMBINED!$B$3:$AQ$501,25,FALSE)))</f>
        <v/>
      </c>
      <c r="N398" s="16" t="str">
        <f>IF($A398="","",(VLOOKUP($A398,ACOUSTICS_COMBINED!$B$3:$AQ$501,19,FALSE)))</f>
        <v/>
      </c>
      <c r="O398" s="16" t="str">
        <f>IF($A398="","",(VLOOKUP($A398,ACOUSTICS_COMBINED!$B$3:$AQ$501,20,FALSE)))</f>
        <v/>
      </c>
      <c r="P398" s="1" t="str">
        <f>IF($A398="","",(VLOOKUP($A398,ACOUSTICS_COMBINED!$B$3:$AQ$501,26,FALSE)))</f>
        <v/>
      </c>
      <c r="Q398" s="1" t="str">
        <f>IF($A398="","",(VLOOKUP($A398,ACOUSTICS_COMBINED!$B$3:$AQ$501,27,FALSE)))</f>
        <v/>
      </c>
      <c r="R398" s="1" t="str">
        <f>IF($A398="","",(VLOOKUP($A398,ACOUSTICS_COMBINED!$B$3:$AQ$501,28,FALSE)))</f>
        <v/>
      </c>
      <c r="S398" s="1" t="str">
        <f>IF($A398="","",(VLOOKUP($A398,ACOUSTICS_COMBINED!$B$3:$AQ$501,29,FALSE)))</f>
        <v/>
      </c>
      <c r="T398" s="1" t="str">
        <f>IF($A398="","",(VLOOKUP($A398,ACOUSTICS_COMBINED!$B$3:$AQ$501,30,FALSE)))</f>
        <v/>
      </c>
      <c r="U398" s="1" t="str">
        <f>IF($A398="","",(VLOOKUP($A398,ACOUSTICS_COMBINED!$B$3:$AQ$501,31,FALSE)))</f>
        <v/>
      </c>
      <c r="V398" s="1" t="str">
        <f>IF($A398="","",(VLOOKUP($A398,ACOUSTICS_COMBINED!$B$3:$AQ$501,32,FALSE)))</f>
        <v/>
      </c>
      <c r="W398" s="1" t="str">
        <f>IF($A398="","",(VLOOKUP($A398,ACOUSTICS_COMBINED!$B$3:$AQ$501,33,FALSE)))</f>
        <v/>
      </c>
      <c r="X398" s="1" t="str">
        <f>IF($A398="","",(VLOOKUP($A398,ACOUSTICS_COMBINED!$B$3:$AQ$501,34,FALSE)))</f>
        <v/>
      </c>
      <c r="Y398" s="1" t="str">
        <f>IF($A398="","",(VLOOKUP($A398,ACOUSTICS_COMBINED!$B$3:$AQ$501,35,FALSE)))</f>
        <v/>
      </c>
      <c r="Z398" s="1" t="str">
        <f>IF($A398="","",(VLOOKUP($A398,ACOUSTICS_COMBINED!$B$3:$AQ$501,36,FALSE)))</f>
        <v/>
      </c>
      <c r="AA398" s="1" t="str">
        <f>IF($A398="","",(VLOOKUP($A398,ACOUSTICS_COMBINED!$B$3:$AQ$501,37,FALSE)))</f>
        <v/>
      </c>
      <c r="AB398" s="1" t="str">
        <f>IF($A398="","",(VLOOKUP($A398,ACOUSTICS_COMBINED!$B$3:$AQ$501,38,FALSE)))</f>
        <v/>
      </c>
      <c r="AC398" s="1" t="str">
        <f>IF($A398="","",(VLOOKUP($A398,ACOUSTICS_COMBINED!$B$3:$AQ$501,39,FALSE)))</f>
        <v/>
      </c>
      <c r="AD398" s="1" t="str">
        <f>IF($A398="","",(VLOOKUP($A398,ACOUSTICS_COMBINED!$B$3:$AQ$501,40,FALSE)))</f>
        <v/>
      </c>
      <c r="AE398" s="1" t="str">
        <f>IF($A398="","",(VLOOKUP($A398,ACOUSTICS_COMBINED!$B$3:$AQ$501,41,FALSE)))</f>
        <v/>
      </c>
      <c r="AF398" s="1" t="str">
        <f>IF($A398="","",(VLOOKUP($A398,ACOUSTICS_COMBINED!$B$3:$AQ$501,42,FALSE)))</f>
        <v/>
      </c>
      <c r="AG398" s="27" t="str">
        <f>IF($A398="","",(VLOOKUP($A398,ACOUSTIC_PIVOT_TABLE!$B$4:$AO$500,2,FALSE)))</f>
        <v/>
      </c>
      <c r="AH398" s="27" t="str">
        <f>IF($A398="","",(VLOOKUP($A398,ACOUSTIC_PIVOT_TABLE!$B$4:$AO$500,3,FALSE)))</f>
        <v/>
      </c>
      <c r="AI398" s="27" t="str">
        <f>IF($A398="","",(VLOOKUP($A398,ACOUSTIC_PIVOT_TABLE!$B$4:$AO$500,4,FALSE)))</f>
        <v/>
      </c>
      <c r="AJ398" s="27" t="str">
        <f>IF($A398="","",(VLOOKUP($A398,ACOUSTIC_PIVOT_TABLE!$B$4:$AO$500,5,FALSE)))</f>
        <v/>
      </c>
      <c r="AK398" s="27" t="str">
        <f>IF($A398="","",(VLOOKUP($A398,ACOUSTIC_PIVOT_TABLE!$B$4:$AO$500,6,FALSE)))</f>
        <v/>
      </c>
      <c r="AL398" s="27" t="str">
        <f>IF($A398="","",(VLOOKUP($A398,ACOUSTIC_PIVOT_TABLE!$B$4:$AO$500,7,FALSE)))</f>
        <v/>
      </c>
      <c r="AM398" s="27" t="str">
        <f>IF($A398="","",(VLOOKUP($A398,ACOUSTIC_PIVOT_TABLE!$B$4:$AO$500,8,FALSE)))</f>
        <v/>
      </c>
      <c r="AN398" s="27" t="str">
        <f>IF($A398="","",(VLOOKUP($A398,ACOUSTIC_PIVOT_TABLE!$B$4:$AO$500,9,FALSE)))</f>
        <v/>
      </c>
      <c r="AO398" s="27" t="str">
        <f>IF($A398="","",(VLOOKUP($A398,ACOUSTIC_PIVOT_TABLE!$B$4:$AO$500,10,FALSE)))</f>
        <v/>
      </c>
      <c r="AP398" s="27" t="str">
        <f>IF($A398="","",(VLOOKUP($A398,ACOUSTIC_PIVOT_TABLE!$B$4:$AO$500,11,FALSE)))</f>
        <v/>
      </c>
      <c r="AQ398" s="27" t="str">
        <f>IF($A398="","",(VLOOKUP($A398,ACOUSTIC_PIVOT_TABLE!$B$4:$AO$500,12,FALSE)))</f>
        <v/>
      </c>
      <c r="AR398" s="27" t="str">
        <f>IF($A398="","",(VLOOKUP($A398,ACOUSTIC_PIVOT_TABLE!$B$4:$AO$500,13,FALSE)))</f>
        <v/>
      </c>
      <c r="AS398" s="27" t="str">
        <f>IF($A398="","",(VLOOKUP($A398,ACOUSTIC_PIVOT_TABLE!$B$4:$AO$500,14,FALSE)))</f>
        <v/>
      </c>
      <c r="AT398" s="27" t="str">
        <f>IF($A398="","",(VLOOKUP($A398,ACOUSTIC_PIVOT_TABLE!$B$4:$AO$500,15,FALSE)))</f>
        <v/>
      </c>
      <c r="AU398" s="27" t="str">
        <f>IF($A398="","",(VLOOKUP($A398,ACOUSTIC_PIVOT_TABLE!$B$4:$AO$500,16,FALSE)))</f>
        <v/>
      </c>
      <c r="AV398" s="27" t="str">
        <f>IF($A398="","",(VLOOKUP($A398,ACOUSTIC_PIVOT_TABLE!$B$4:$AO$500,17,FALSE)))</f>
        <v/>
      </c>
      <c r="AW398" s="27" t="str">
        <f>IF($A398="","",(VLOOKUP($A398,ACOUSTIC_PIVOT_TABLE!$B$4:$AO$500,18,FALSE)))</f>
        <v/>
      </c>
      <c r="AX398" s="27" t="str">
        <f>IF($A398="","",(VLOOKUP($A398,ACOUSTIC_PIVOT_TABLE!$B$4:$AO$500,19,FALSE)))</f>
        <v/>
      </c>
      <c r="AY398" s="27" t="str">
        <f>IF($A398="","",(VLOOKUP($A398,ACOUSTIC_PIVOT_TABLE!$B$4:$AO$500,20,FALSE)))</f>
        <v/>
      </c>
      <c r="AZ398" s="27" t="str">
        <f>IF($A398="","",(VLOOKUP($A398,ACOUSTIC_PIVOT_TABLE!$B$4:$AO$500,21,FALSE)))</f>
        <v/>
      </c>
      <c r="BA398" s="27" t="str">
        <f>IF($A398="","",(VLOOKUP($A398,ACOUSTIC_PIVOT_TABLE!$B$4:$AO$500,22,FALSE)))</f>
        <v/>
      </c>
      <c r="BB398" s="27" t="str">
        <f>IF($A398="","",(VLOOKUP($A398,ACOUSTIC_PIVOT_TABLE!$B$4:$AO$500,23,FALSE)))</f>
        <v/>
      </c>
      <c r="BC398" s="27" t="str">
        <f>IF($A398="","",(VLOOKUP($A398,ACOUSTIC_PIVOT_TABLE!$B$4:$AO$500,24,FALSE)))</f>
        <v/>
      </c>
      <c r="BD398" s="27" t="str">
        <f>IF($A398="","",(VLOOKUP($A398,ACOUSTIC_PIVOT_TABLE!$B$4:$AO$500,25,FALSE)))</f>
        <v/>
      </c>
      <c r="BE398" s="27" t="str">
        <f>IF($A398="","",(VLOOKUP($A398,ACOUSTIC_PIVOT_TABLE!$B$4:$AO$500,26,FALSE)))</f>
        <v/>
      </c>
      <c r="BF398" s="27" t="str">
        <f>IF($A398="","",(VLOOKUP($A398,ACOUSTIC_PIVOT_TABLE!$B$4:$AO$500,27,FALSE)))</f>
        <v/>
      </c>
      <c r="BG398" s="27" t="str">
        <f>IF($A398="","",(VLOOKUP($A398,ACOUSTIC_PIVOT_TABLE!$B$4:$AO$500,28,FALSE)))</f>
        <v/>
      </c>
      <c r="BH398" s="27" t="str">
        <f>IF($A398="","",(VLOOKUP($A398,ACOUSTIC_PIVOT_TABLE!$B$4:$AO$500,29,FALSE)))</f>
        <v/>
      </c>
      <c r="BI398" s="27" t="str">
        <f>IF($A398="","",(VLOOKUP($A398,ACOUSTIC_PIVOT_TABLE!$B$4:$AO$500,30,FALSE)))</f>
        <v/>
      </c>
      <c r="BJ398" s="27" t="str">
        <f>IF($A398="","",(VLOOKUP($A398,ACOUSTIC_PIVOT_TABLE!$B$4:$AO$500,31,FALSE)))</f>
        <v/>
      </c>
      <c r="BK398" s="27" t="str">
        <f>IF($A398="","",(VLOOKUP($A398,ACOUSTIC_PIVOT_TABLE!$B$4:$AO$500,32,FALSE)))</f>
        <v/>
      </c>
      <c r="BL398" s="27" t="str">
        <f>IF($A398="","",(VLOOKUP($A398,ACOUSTIC_PIVOT_TABLE!$B$4:$AO$500,33,FALSE)))</f>
        <v/>
      </c>
      <c r="BM398" s="27" t="str">
        <f>IF($A398="","",(VLOOKUP($A398,ACOUSTIC_PIVOT_TABLE!$B$4:$AO$500,34,FALSE)))</f>
        <v/>
      </c>
      <c r="BN398" s="27" t="str">
        <f>IF($A398="","",(VLOOKUP($A398,ACOUSTIC_PIVOT_TABLE!$B$4:$AO$500,35,FALSE)))</f>
        <v/>
      </c>
      <c r="BO398" s="27" t="str">
        <f>IF($A398="","",(VLOOKUP($A398,ACOUSTIC_PIVOT_TABLE!$B$4:$AO$500,36,FALSE)))</f>
        <v/>
      </c>
      <c r="BP398" s="27" t="str">
        <f>IF($A398="","",(VLOOKUP($A398,ACOUSTIC_PIVOT_TABLE!$B$4:$AO$500,37,FALSE)))</f>
        <v/>
      </c>
      <c r="BQ398" s="27" t="str">
        <f>IF($A398="","",(VLOOKUP($A398,ACOUSTIC_PIVOT_TABLE!$B$4:$AO$500,38,FALSE)))</f>
        <v/>
      </c>
      <c r="BR398" s="27" t="str">
        <f>IF($A398="","",(VLOOKUP($A398,ACOUSTIC_PIVOT_TABLE!$B$4:$AO$500,39,FALSE)))</f>
        <v/>
      </c>
      <c r="BS398" s="27" t="str">
        <f>IF($A398="","",(VLOOKUP($A398,ACOUSTIC_PIVOT_TABLE!$B$4:$AO$500,40,FALSE)))</f>
        <v/>
      </c>
    </row>
    <row r="399" spans="1:71" x14ac:dyDescent="0.25">
      <c r="A399" s="1" t="str">
        <f>IF(ACOUSTIC_PIVOT_TABLE!B401 = 0, "",ACOUSTIC_PIVOT_TABLE!B401)</f>
        <v/>
      </c>
      <c r="B399" s="1" t="str">
        <f>IF($A399="","",(VLOOKUP($A399,ACOUSTICS_COMBINED!$B$3:$AQ$501,21,FALSE)))</f>
        <v/>
      </c>
      <c r="C399" s="1" t="str">
        <f>IF($A399="","",(VLOOKUP($A399,ACOUSTICS_COMBINED!$B$3:$AQ$501,22,FALSE)))</f>
        <v/>
      </c>
      <c r="D399" s="1" t="str">
        <f>IF($A399="","",(VLOOKUP($A399,ACOUSTICS_COMBINED!$B$3:$AQ$501,12,FALSE)))</f>
        <v/>
      </c>
      <c r="E399" s="1" t="str">
        <f>IF($A399="","",(VLOOKUP($A399,ACOUSTICS_COMBINED!$B$3:$AQ$501,13,FALSE)))</f>
        <v/>
      </c>
      <c r="F399" s="1" t="str">
        <f>IF($A399="","",(VLOOKUP($A399,ACOUSTICS_COMBINED!$B$3:$AQ$501,14,FALSE)))</f>
        <v/>
      </c>
      <c r="G399" s="1" t="str">
        <f>IF($A399="","",(VLOOKUP($A399,ACOUSTICS_COMBINED!$B$3:$AQ$501,23,FALSE)))</f>
        <v/>
      </c>
      <c r="H399" s="1" t="str">
        <f>IF($A399="","",(VLOOKUP($A399,ACOUSTICS_COMBINED!$B$3:$AQ$501,24,FALSE)))</f>
        <v/>
      </c>
      <c r="I399" s="1" t="str">
        <f>IF($A399="","",(VLOOKUP($A399,ACOUSTICS_COMBINED!$B$3:$AQ$501,15,FALSE)))</f>
        <v/>
      </c>
      <c r="J399" s="1" t="str">
        <f>IF($A399="","",(VLOOKUP($A399,ACOUSTICS_COMBINED!$B$3:$AQ$501,16,FALSE)))</f>
        <v/>
      </c>
      <c r="K399" s="1" t="str">
        <f>IF($A399="","",(VLOOKUP($A399,ACOUSTICS_COMBINED!$B$3:$AQ$501,17,FALSE)))</f>
        <v/>
      </c>
      <c r="L399" s="1" t="str">
        <f>IF($A399="","",(VLOOKUP($A399,ACOUSTICS_COMBINED!$B$3:$AQ$501,18,FALSE)))</f>
        <v/>
      </c>
      <c r="M399" s="1" t="str">
        <f>IF($A399="","",(VLOOKUP($A399,ACOUSTICS_COMBINED!$B$3:$AQ$501,25,FALSE)))</f>
        <v/>
      </c>
      <c r="N399" s="16" t="str">
        <f>IF($A399="","",(VLOOKUP($A399,ACOUSTICS_COMBINED!$B$3:$AQ$501,19,FALSE)))</f>
        <v/>
      </c>
      <c r="O399" s="16" t="str">
        <f>IF($A399="","",(VLOOKUP($A399,ACOUSTICS_COMBINED!$B$3:$AQ$501,20,FALSE)))</f>
        <v/>
      </c>
      <c r="P399" s="1" t="str">
        <f>IF($A399="","",(VLOOKUP($A399,ACOUSTICS_COMBINED!$B$3:$AQ$501,26,FALSE)))</f>
        <v/>
      </c>
      <c r="Q399" s="1" t="str">
        <f>IF($A399="","",(VLOOKUP($A399,ACOUSTICS_COMBINED!$B$3:$AQ$501,27,FALSE)))</f>
        <v/>
      </c>
      <c r="R399" s="1" t="str">
        <f>IF($A399="","",(VLOOKUP($A399,ACOUSTICS_COMBINED!$B$3:$AQ$501,28,FALSE)))</f>
        <v/>
      </c>
      <c r="S399" s="1" t="str">
        <f>IF($A399="","",(VLOOKUP($A399,ACOUSTICS_COMBINED!$B$3:$AQ$501,29,FALSE)))</f>
        <v/>
      </c>
      <c r="T399" s="1" t="str">
        <f>IF($A399="","",(VLOOKUP($A399,ACOUSTICS_COMBINED!$B$3:$AQ$501,30,FALSE)))</f>
        <v/>
      </c>
      <c r="U399" s="1" t="str">
        <f>IF($A399="","",(VLOOKUP($A399,ACOUSTICS_COMBINED!$B$3:$AQ$501,31,FALSE)))</f>
        <v/>
      </c>
      <c r="V399" s="1" t="str">
        <f>IF($A399="","",(VLOOKUP($A399,ACOUSTICS_COMBINED!$B$3:$AQ$501,32,FALSE)))</f>
        <v/>
      </c>
      <c r="W399" s="1" t="str">
        <f>IF($A399="","",(VLOOKUP($A399,ACOUSTICS_COMBINED!$B$3:$AQ$501,33,FALSE)))</f>
        <v/>
      </c>
      <c r="X399" s="1" t="str">
        <f>IF($A399="","",(VLOOKUP($A399,ACOUSTICS_COMBINED!$B$3:$AQ$501,34,FALSE)))</f>
        <v/>
      </c>
      <c r="Y399" s="1" t="str">
        <f>IF($A399="","",(VLOOKUP($A399,ACOUSTICS_COMBINED!$B$3:$AQ$501,35,FALSE)))</f>
        <v/>
      </c>
      <c r="Z399" s="1" t="str">
        <f>IF($A399="","",(VLOOKUP($A399,ACOUSTICS_COMBINED!$B$3:$AQ$501,36,FALSE)))</f>
        <v/>
      </c>
      <c r="AA399" s="1" t="str">
        <f>IF($A399="","",(VLOOKUP($A399,ACOUSTICS_COMBINED!$B$3:$AQ$501,37,FALSE)))</f>
        <v/>
      </c>
      <c r="AB399" s="1" t="str">
        <f>IF($A399="","",(VLOOKUP($A399,ACOUSTICS_COMBINED!$B$3:$AQ$501,38,FALSE)))</f>
        <v/>
      </c>
      <c r="AC399" s="1" t="str">
        <f>IF($A399="","",(VLOOKUP($A399,ACOUSTICS_COMBINED!$B$3:$AQ$501,39,FALSE)))</f>
        <v/>
      </c>
      <c r="AD399" s="1" t="str">
        <f>IF($A399="","",(VLOOKUP($A399,ACOUSTICS_COMBINED!$B$3:$AQ$501,40,FALSE)))</f>
        <v/>
      </c>
      <c r="AE399" s="1" t="str">
        <f>IF($A399="","",(VLOOKUP($A399,ACOUSTICS_COMBINED!$B$3:$AQ$501,41,FALSE)))</f>
        <v/>
      </c>
      <c r="AF399" s="1" t="str">
        <f>IF($A399="","",(VLOOKUP($A399,ACOUSTICS_COMBINED!$B$3:$AQ$501,42,FALSE)))</f>
        <v/>
      </c>
      <c r="AG399" s="27" t="str">
        <f>IF($A399="","",(VLOOKUP($A399,ACOUSTIC_PIVOT_TABLE!$B$4:$AO$500,2,FALSE)))</f>
        <v/>
      </c>
      <c r="AH399" s="27" t="str">
        <f>IF($A399="","",(VLOOKUP($A399,ACOUSTIC_PIVOT_TABLE!$B$4:$AO$500,3,FALSE)))</f>
        <v/>
      </c>
      <c r="AI399" s="27" t="str">
        <f>IF($A399="","",(VLOOKUP($A399,ACOUSTIC_PIVOT_TABLE!$B$4:$AO$500,4,FALSE)))</f>
        <v/>
      </c>
      <c r="AJ399" s="27" t="str">
        <f>IF($A399="","",(VLOOKUP($A399,ACOUSTIC_PIVOT_TABLE!$B$4:$AO$500,5,FALSE)))</f>
        <v/>
      </c>
      <c r="AK399" s="27" t="str">
        <f>IF($A399="","",(VLOOKUP($A399,ACOUSTIC_PIVOT_TABLE!$B$4:$AO$500,6,FALSE)))</f>
        <v/>
      </c>
      <c r="AL399" s="27" t="str">
        <f>IF($A399="","",(VLOOKUP($A399,ACOUSTIC_PIVOT_TABLE!$B$4:$AO$500,7,FALSE)))</f>
        <v/>
      </c>
      <c r="AM399" s="27" t="str">
        <f>IF($A399="","",(VLOOKUP($A399,ACOUSTIC_PIVOT_TABLE!$B$4:$AO$500,8,FALSE)))</f>
        <v/>
      </c>
      <c r="AN399" s="27" t="str">
        <f>IF($A399="","",(VLOOKUP($A399,ACOUSTIC_PIVOT_TABLE!$B$4:$AO$500,9,FALSE)))</f>
        <v/>
      </c>
      <c r="AO399" s="27" t="str">
        <f>IF($A399="","",(VLOOKUP($A399,ACOUSTIC_PIVOT_TABLE!$B$4:$AO$500,10,FALSE)))</f>
        <v/>
      </c>
      <c r="AP399" s="27" t="str">
        <f>IF($A399="","",(VLOOKUP($A399,ACOUSTIC_PIVOT_TABLE!$B$4:$AO$500,11,FALSE)))</f>
        <v/>
      </c>
      <c r="AQ399" s="27" t="str">
        <f>IF($A399="","",(VLOOKUP($A399,ACOUSTIC_PIVOT_TABLE!$B$4:$AO$500,12,FALSE)))</f>
        <v/>
      </c>
      <c r="AR399" s="27" t="str">
        <f>IF($A399="","",(VLOOKUP($A399,ACOUSTIC_PIVOT_TABLE!$B$4:$AO$500,13,FALSE)))</f>
        <v/>
      </c>
      <c r="AS399" s="27" t="str">
        <f>IF($A399="","",(VLOOKUP($A399,ACOUSTIC_PIVOT_TABLE!$B$4:$AO$500,14,FALSE)))</f>
        <v/>
      </c>
      <c r="AT399" s="27" t="str">
        <f>IF($A399="","",(VLOOKUP($A399,ACOUSTIC_PIVOT_TABLE!$B$4:$AO$500,15,FALSE)))</f>
        <v/>
      </c>
      <c r="AU399" s="27" t="str">
        <f>IF($A399="","",(VLOOKUP($A399,ACOUSTIC_PIVOT_TABLE!$B$4:$AO$500,16,FALSE)))</f>
        <v/>
      </c>
      <c r="AV399" s="27" t="str">
        <f>IF($A399="","",(VLOOKUP($A399,ACOUSTIC_PIVOT_TABLE!$B$4:$AO$500,17,FALSE)))</f>
        <v/>
      </c>
      <c r="AW399" s="27" t="str">
        <f>IF($A399="","",(VLOOKUP($A399,ACOUSTIC_PIVOT_TABLE!$B$4:$AO$500,18,FALSE)))</f>
        <v/>
      </c>
      <c r="AX399" s="27" t="str">
        <f>IF($A399="","",(VLOOKUP($A399,ACOUSTIC_PIVOT_TABLE!$B$4:$AO$500,19,FALSE)))</f>
        <v/>
      </c>
      <c r="AY399" s="27" t="str">
        <f>IF($A399="","",(VLOOKUP($A399,ACOUSTIC_PIVOT_TABLE!$B$4:$AO$500,20,FALSE)))</f>
        <v/>
      </c>
      <c r="AZ399" s="27" t="str">
        <f>IF($A399="","",(VLOOKUP($A399,ACOUSTIC_PIVOT_TABLE!$B$4:$AO$500,21,FALSE)))</f>
        <v/>
      </c>
      <c r="BA399" s="27" t="str">
        <f>IF($A399="","",(VLOOKUP($A399,ACOUSTIC_PIVOT_TABLE!$B$4:$AO$500,22,FALSE)))</f>
        <v/>
      </c>
      <c r="BB399" s="27" t="str">
        <f>IF($A399="","",(VLOOKUP($A399,ACOUSTIC_PIVOT_TABLE!$B$4:$AO$500,23,FALSE)))</f>
        <v/>
      </c>
      <c r="BC399" s="27" t="str">
        <f>IF($A399="","",(VLOOKUP($A399,ACOUSTIC_PIVOT_TABLE!$B$4:$AO$500,24,FALSE)))</f>
        <v/>
      </c>
      <c r="BD399" s="27" t="str">
        <f>IF($A399="","",(VLOOKUP($A399,ACOUSTIC_PIVOT_TABLE!$B$4:$AO$500,25,FALSE)))</f>
        <v/>
      </c>
      <c r="BE399" s="27" t="str">
        <f>IF($A399="","",(VLOOKUP($A399,ACOUSTIC_PIVOT_TABLE!$B$4:$AO$500,26,FALSE)))</f>
        <v/>
      </c>
      <c r="BF399" s="27" t="str">
        <f>IF($A399="","",(VLOOKUP($A399,ACOUSTIC_PIVOT_TABLE!$B$4:$AO$500,27,FALSE)))</f>
        <v/>
      </c>
      <c r="BG399" s="27" t="str">
        <f>IF($A399="","",(VLOOKUP($A399,ACOUSTIC_PIVOT_TABLE!$B$4:$AO$500,28,FALSE)))</f>
        <v/>
      </c>
      <c r="BH399" s="27" t="str">
        <f>IF($A399="","",(VLOOKUP($A399,ACOUSTIC_PIVOT_TABLE!$B$4:$AO$500,29,FALSE)))</f>
        <v/>
      </c>
      <c r="BI399" s="27" t="str">
        <f>IF($A399="","",(VLOOKUP($A399,ACOUSTIC_PIVOT_TABLE!$B$4:$AO$500,30,FALSE)))</f>
        <v/>
      </c>
      <c r="BJ399" s="27" t="str">
        <f>IF($A399="","",(VLOOKUP($A399,ACOUSTIC_PIVOT_TABLE!$B$4:$AO$500,31,FALSE)))</f>
        <v/>
      </c>
      <c r="BK399" s="27" t="str">
        <f>IF($A399="","",(VLOOKUP($A399,ACOUSTIC_PIVOT_TABLE!$B$4:$AO$500,32,FALSE)))</f>
        <v/>
      </c>
      <c r="BL399" s="27" t="str">
        <f>IF($A399="","",(VLOOKUP($A399,ACOUSTIC_PIVOT_TABLE!$B$4:$AO$500,33,FALSE)))</f>
        <v/>
      </c>
      <c r="BM399" s="27" t="str">
        <f>IF($A399="","",(VLOOKUP($A399,ACOUSTIC_PIVOT_TABLE!$B$4:$AO$500,34,FALSE)))</f>
        <v/>
      </c>
      <c r="BN399" s="27" t="str">
        <f>IF($A399="","",(VLOOKUP($A399,ACOUSTIC_PIVOT_TABLE!$B$4:$AO$500,35,FALSE)))</f>
        <v/>
      </c>
      <c r="BO399" s="27" t="str">
        <f>IF($A399="","",(VLOOKUP($A399,ACOUSTIC_PIVOT_TABLE!$B$4:$AO$500,36,FALSE)))</f>
        <v/>
      </c>
      <c r="BP399" s="27" t="str">
        <f>IF($A399="","",(VLOOKUP($A399,ACOUSTIC_PIVOT_TABLE!$B$4:$AO$500,37,FALSE)))</f>
        <v/>
      </c>
      <c r="BQ399" s="27" t="str">
        <f>IF($A399="","",(VLOOKUP($A399,ACOUSTIC_PIVOT_TABLE!$B$4:$AO$500,38,FALSE)))</f>
        <v/>
      </c>
      <c r="BR399" s="27" t="str">
        <f>IF($A399="","",(VLOOKUP($A399,ACOUSTIC_PIVOT_TABLE!$B$4:$AO$500,39,FALSE)))</f>
        <v/>
      </c>
      <c r="BS399" s="27" t="str">
        <f>IF($A399="","",(VLOOKUP($A399,ACOUSTIC_PIVOT_TABLE!$B$4:$AO$500,40,FALSE)))</f>
        <v/>
      </c>
    </row>
    <row r="400" spans="1:71" x14ac:dyDescent="0.25">
      <c r="A400" s="1" t="str">
        <f>IF(ACOUSTIC_PIVOT_TABLE!B402 = 0, "",ACOUSTIC_PIVOT_TABLE!B402)</f>
        <v/>
      </c>
      <c r="B400" s="1" t="str">
        <f>IF($A400="","",(VLOOKUP($A400,ACOUSTICS_COMBINED!$B$3:$AQ$501,21,FALSE)))</f>
        <v/>
      </c>
      <c r="C400" s="1" t="str">
        <f>IF($A400="","",(VLOOKUP($A400,ACOUSTICS_COMBINED!$B$3:$AQ$501,22,FALSE)))</f>
        <v/>
      </c>
      <c r="D400" s="1" t="str">
        <f>IF($A400="","",(VLOOKUP($A400,ACOUSTICS_COMBINED!$B$3:$AQ$501,12,FALSE)))</f>
        <v/>
      </c>
      <c r="E400" s="1" t="str">
        <f>IF($A400="","",(VLOOKUP($A400,ACOUSTICS_COMBINED!$B$3:$AQ$501,13,FALSE)))</f>
        <v/>
      </c>
      <c r="F400" s="1" t="str">
        <f>IF($A400="","",(VLOOKUP($A400,ACOUSTICS_COMBINED!$B$3:$AQ$501,14,FALSE)))</f>
        <v/>
      </c>
      <c r="G400" s="1" t="str">
        <f>IF($A400="","",(VLOOKUP($A400,ACOUSTICS_COMBINED!$B$3:$AQ$501,23,FALSE)))</f>
        <v/>
      </c>
      <c r="H400" s="1" t="str">
        <f>IF($A400="","",(VLOOKUP($A400,ACOUSTICS_COMBINED!$B$3:$AQ$501,24,FALSE)))</f>
        <v/>
      </c>
      <c r="I400" s="1" t="str">
        <f>IF($A400="","",(VLOOKUP($A400,ACOUSTICS_COMBINED!$B$3:$AQ$501,15,FALSE)))</f>
        <v/>
      </c>
      <c r="J400" s="1" t="str">
        <f>IF($A400="","",(VLOOKUP($A400,ACOUSTICS_COMBINED!$B$3:$AQ$501,16,FALSE)))</f>
        <v/>
      </c>
      <c r="K400" s="1" t="str">
        <f>IF($A400="","",(VLOOKUP($A400,ACOUSTICS_COMBINED!$B$3:$AQ$501,17,FALSE)))</f>
        <v/>
      </c>
      <c r="L400" s="1" t="str">
        <f>IF($A400="","",(VLOOKUP($A400,ACOUSTICS_COMBINED!$B$3:$AQ$501,18,FALSE)))</f>
        <v/>
      </c>
      <c r="M400" s="1" t="str">
        <f>IF($A400="","",(VLOOKUP($A400,ACOUSTICS_COMBINED!$B$3:$AQ$501,25,FALSE)))</f>
        <v/>
      </c>
      <c r="N400" s="16" t="str">
        <f>IF($A400="","",(VLOOKUP($A400,ACOUSTICS_COMBINED!$B$3:$AQ$501,19,FALSE)))</f>
        <v/>
      </c>
      <c r="O400" s="16" t="str">
        <f>IF($A400="","",(VLOOKUP($A400,ACOUSTICS_COMBINED!$B$3:$AQ$501,20,FALSE)))</f>
        <v/>
      </c>
      <c r="P400" s="1" t="str">
        <f>IF($A400="","",(VLOOKUP($A400,ACOUSTICS_COMBINED!$B$3:$AQ$501,26,FALSE)))</f>
        <v/>
      </c>
      <c r="Q400" s="1" t="str">
        <f>IF($A400="","",(VLOOKUP($A400,ACOUSTICS_COMBINED!$B$3:$AQ$501,27,FALSE)))</f>
        <v/>
      </c>
      <c r="R400" s="1" t="str">
        <f>IF($A400="","",(VLOOKUP($A400,ACOUSTICS_COMBINED!$B$3:$AQ$501,28,FALSE)))</f>
        <v/>
      </c>
      <c r="S400" s="1" t="str">
        <f>IF($A400="","",(VLOOKUP($A400,ACOUSTICS_COMBINED!$B$3:$AQ$501,29,FALSE)))</f>
        <v/>
      </c>
      <c r="T400" s="1" t="str">
        <f>IF($A400="","",(VLOOKUP($A400,ACOUSTICS_COMBINED!$B$3:$AQ$501,30,FALSE)))</f>
        <v/>
      </c>
      <c r="U400" s="1" t="str">
        <f>IF($A400="","",(VLOOKUP($A400,ACOUSTICS_COMBINED!$B$3:$AQ$501,31,FALSE)))</f>
        <v/>
      </c>
      <c r="V400" s="1" t="str">
        <f>IF($A400="","",(VLOOKUP($A400,ACOUSTICS_COMBINED!$B$3:$AQ$501,32,FALSE)))</f>
        <v/>
      </c>
      <c r="W400" s="1" t="str">
        <f>IF($A400="","",(VLOOKUP($A400,ACOUSTICS_COMBINED!$B$3:$AQ$501,33,FALSE)))</f>
        <v/>
      </c>
      <c r="X400" s="1" t="str">
        <f>IF($A400="","",(VLOOKUP($A400,ACOUSTICS_COMBINED!$B$3:$AQ$501,34,FALSE)))</f>
        <v/>
      </c>
      <c r="Y400" s="1" t="str">
        <f>IF($A400="","",(VLOOKUP($A400,ACOUSTICS_COMBINED!$B$3:$AQ$501,35,FALSE)))</f>
        <v/>
      </c>
      <c r="Z400" s="1" t="str">
        <f>IF($A400="","",(VLOOKUP($A400,ACOUSTICS_COMBINED!$B$3:$AQ$501,36,FALSE)))</f>
        <v/>
      </c>
      <c r="AA400" s="1" t="str">
        <f>IF($A400="","",(VLOOKUP($A400,ACOUSTICS_COMBINED!$B$3:$AQ$501,37,FALSE)))</f>
        <v/>
      </c>
      <c r="AB400" s="1" t="str">
        <f>IF($A400="","",(VLOOKUP($A400,ACOUSTICS_COMBINED!$B$3:$AQ$501,38,FALSE)))</f>
        <v/>
      </c>
      <c r="AC400" s="1" t="str">
        <f>IF($A400="","",(VLOOKUP($A400,ACOUSTICS_COMBINED!$B$3:$AQ$501,39,FALSE)))</f>
        <v/>
      </c>
      <c r="AD400" s="1" t="str">
        <f>IF($A400="","",(VLOOKUP($A400,ACOUSTICS_COMBINED!$B$3:$AQ$501,40,FALSE)))</f>
        <v/>
      </c>
      <c r="AE400" s="1" t="str">
        <f>IF($A400="","",(VLOOKUP($A400,ACOUSTICS_COMBINED!$B$3:$AQ$501,41,FALSE)))</f>
        <v/>
      </c>
      <c r="AF400" s="1" t="str">
        <f>IF($A400="","",(VLOOKUP($A400,ACOUSTICS_COMBINED!$B$3:$AQ$501,42,FALSE)))</f>
        <v/>
      </c>
      <c r="AG400" s="27" t="str">
        <f>IF($A400="","",(VLOOKUP($A400,ACOUSTIC_PIVOT_TABLE!$B$4:$AO$500,2,FALSE)))</f>
        <v/>
      </c>
      <c r="AH400" s="27" t="str">
        <f>IF($A400="","",(VLOOKUP($A400,ACOUSTIC_PIVOT_TABLE!$B$4:$AO$500,3,FALSE)))</f>
        <v/>
      </c>
      <c r="AI400" s="27" t="str">
        <f>IF($A400="","",(VLOOKUP($A400,ACOUSTIC_PIVOT_TABLE!$B$4:$AO$500,4,FALSE)))</f>
        <v/>
      </c>
      <c r="AJ400" s="27" t="str">
        <f>IF($A400="","",(VLOOKUP($A400,ACOUSTIC_PIVOT_TABLE!$B$4:$AO$500,5,FALSE)))</f>
        <v/>
      </c>
      <c r="AK400" s="27" t="str">
        <f>IF($A400="","",(VLOOKUP($A400,ACOUSTIC_PIVOT_TABLE!$B$4:$AO$500,6,FALSE)))</f>
        <v/>
      </c>
      <c r="AL400" s="27" t="str">
        <f>IF($A400="","",(VLOOKUP($A400,ACOUSTIC_PIVOT_TABLE!$B$4:$AO$500,7,FALSE)))</f>
        <v/>
      </c>
      <c r="AM400" s="27" t="str">
        <f>IF($A400="","",(VLOOKUP($A400,ACOUSTIC_PIVOT_TABLE!$B$4:$AO$500,8,FALSE)))</f>
        <v/>
      </c>
      <c r="AN400" s="27" t="str">
        <f>IF($A400="","",(VLOOKUP($A400,ACOUSTIC_PIVOT_TABLE!$B$4:$AO$500,9,FALSE)))</f>
        <v/>
      </c>
      <c r="AO400" s="27" t="str">
        <f>IF($A400="","",(VLOOKUP($A400,ACOUSTIC_PIVOT_TABLE!$B$4:$AO$500,10,FALSE)))</f>
        <v/>
      </c>
      <c r="AP400" s="27" t="str">
        <f>IF($A400="","",(VLOOKUP($A400,ACOUSTIC_PIVOT_TABLE!$B$4:$AO$500,11,FALSE)))</f>
        <v/>
      </c>
      <c r="AQ400" s="27" t="str">
        <f>IF($A400="","",(VLOOKUP($A400,ACOUSTIC_PIVOT_TABLE!$B$4:$AO$500,12,FALSE)))</f>
        <v/>
      </c>
      <c r="AR400" s="27" t="str">
        <f>IF($A400="","",(VLOOKUP($A400,ACOUSTIC_PIVOT_TABLE!$B$4:$AO$500,13,FALSE)))</f>
        <v/>
      </c>
      <c r="AS400" s="27" t="str">
        <f>IF($A400="","",(VLOOKUP($A400,ACOUSTIC_PIVOT_TABLE!$B$4:$AO$500,14,FALSE)))</f>
        <v/>
      </c>
      <c r="AT400" s="27" t="str">
        <f>IF($A400="","",(VLOOKUP($A400,ACOUSTIC_PIVOT_TABLE!$B$4:$AO$500,15,FALSE)))</f>
        <v/>
      </c>
      <c r="AU400" s="27" t="str">
        <f>IF($A400="","",(VLOOKUP($A400,ACOUSTIC_PIVOT_TABLE!$B$4:$AO$500,16,FALSE)))</f>
        <v/>
      </c>
      <c r="AV400" s="27" t="str">
        <f>IF($A400="","",(VLOOKUP($A400,ACOUSTIC_PIVOT_TABLE!$B$4:$AO$500,17,FALSE)))</f>
        <v/>
      </c>
      <c r="AW400" s="27" t="str">
        <f>IF($A400="","",(VLOOKUP($A400,ACOUSTIC_PIVOT_TABLE!$B$4:$AO$500,18,FALSE)))</f>
        <v/>
      </c>
      <c r="AX400" s="27" t="str">
        <f>IF($A400="","",(VLOOKUP($A400,ACOUSTIC_PIVOT_TABLE!$B$4:$AO$500,19,FALSE)))</f>
        <v/>
      </c>
      <c r="AY400" s="27" t="str">
        <f>IF($A400="","",(VLOOKUP($A400,ACOUSTIC_PIVOT_TABLE!$B$4:$AO$500,20,FALSE)))</f>
        <v/>
      </c>
      <c r="AZ400" s="27" t="str">
        <f>IF($A400="","",(VLOOKUP($A400,ACOUSTIC_PIVOT_TABLE!$B$4:$AO$500,21,FALSE)))</f>
        <v/>
      </c>
      <c r="BA400" s="27" t="str">
        <f>IF($A400="","",(VLOOKUP($A400,ACOUSTIC_PIVOT_TABLE!$B$4:$AO$500,22,FALSE)))</f>
        <v/>
      </c>
      <c r="BB400" s="27" t="str">
        <f>IF($A400="","",(VLOOKUP($A400,ACOUSTIC_PIVOT_TABLE!$B$4:$AO$500,23,FALSE)))</f>
        <v/>
      </c>
      <c r="BC400" s="27" t="str">
        <f>IF($A400="","",(VLOOKUP($A400,ACOUSTIC_PIVOT_TABLE!$B$4:$AO$500,24,FALSE)))</f>
        <v/>
      </c>
      <c r="BD400" s="27" t="str">
        <f>IF($A400="","",(VLOOKUP($A400,ACOUSTIC_PIVOT_TABLE!$B$4:$AO$500,25,FALSE)))</f>
        <v/>
      </c>
      <c r="BE400" s="27" t="str">
        <f>IF($A400="","",(VLOOKUP($A400,ACOUSTIC_PIVOT_TABLE!$B$4:$AO$500,26,FALSE)))</f>
        <v/>
      </c>
      <c r="BF400" s="27" t="str">
        <f>IF($A400="","",(VLOOKUP($A400,ACOUSTIC_PIVOT_TABLE!$B$4:$AO$500,27,FALSE)))</f>
        <v/>
      </c>
      <c r="BG400" s="27" t="str">
        <f>IF($A400="","",(VLOOKUP($A400,ACOUSTIC_PIVOT_TABLE!$B$4:$AO$500,28,FALSE)))</f>
        <v/>
      </c>
      <c r="BH400" s="27" t="str">
        <f>IF($A400="","",(VLOOKUP($A400,ACOUSTIC_PIVOT_TABLE!$B$4:$AO$500,29,FALSE)))</f>
        <v/>
      </c>
      <c r="BI400" s="27" t="str">
        <f>IF($A400="","",(VLOOKUP($A400,ACOUSTIC_PIVOT_TABLE!$B$4:$AO$500,30,FALSE)))</f>
        <v/>
      </c>
      <c r="BJ400" s="27" t="str">
        <f>IF($A400="","",(VLOOKUP($A400,ACOUSTIC_PIVOT_TABLE!$B$4:$AO$500,31,FALSE)))</f>
        <v/>
      </c>
      <c r="BK400" s="27" t="str">
        <f>IF($A400="","",(VLOOKUP($A400,ACOUSTIC_PIVOT_TABLE!$B$4:$AO$500,32,FALSE)))</f>
        <v/>
      </c>
      <c r="BL400" s="27" t="str">
        <f>IF($A400="","",(VLOOKUP($A400,ACOUSTIC_PIVOT_TABLE!$B$4:$AO$500,33,FALSE)))</f>
        <v/>
      </c>
      <c r="BM400" s="27" t="str">
        <f>IF($A400="","",(VLOOKUP($A400,ACOUSTIC_PIVOT_TABLE!$B$4:$AO$500,34,FALSE)))</f>
        <v/>
      </c>
      <c r="BN400" s="27" t="str">
        <f>IF($A400="","",(VLOOKUP($A400,ACOUSTIC_PIVOT_TABLE!$B$4:$AO$500,35,FALSE)))</f>
        <v/>
      </c>
      <c r="BO400" s="27" t="str">
        <f>IF($A400="","",(VLOOKUP($A400,ACOUSTIC_PIVOT_TABLE!$B$4:$AO$500,36,FALSE)))</f>
        <v/>
      </c>
      <c r="BP400" s="27" t="str">
        <f>IF($A400="","",(VLOOKUP($A400,ACOUSTIC_PIVOT_TABLE!$B$4:$AO$500,37,FALSE)))</f>
        <v/>
      </c>
      <c r="BQ400" s="27" t="str">
        <f>IF($A400="","",(VLOOKUP($A400,ACOUSTIC_PIVOT_TABLE!$B$4:$AO$500,38,FALSE)))</f>
        <v/>
      </c>
      <c r="BR400" s="27" t="str">
        <f>IF($A400="","",(VLOOKUP($A400,ACOUSTIC_PIVOT_TABLE!$B$4:$AO$500,39,FALSE)))</f>
        <v/>
      </c>
      <c r="BS400" s="27" t="str">
        <f>IF($A400="","",(VLOOKUP($A400,ACOUSTIC_PIVOT_TABLE!$B$4:$AO$500,40,FALSE)))</f>
        <v/>
      </c>
    </row>
    <row r="401" spans="1:71" x14ac:dyDescent="0.25">
      <c r="A401" s="1" t="str">
        <f>IF(ACOUSTIC_PIVOT_TABLE!B403 = 0, "",ACOUSTIC_PIVOT_TABLE!B403)</f>
        <v/>
      </c>
      <c r="B401" s="1" t="str">
        <f>IF($A401="","",(VLOOKUP($A401,ACOUSTICS_COMBINED!$B$3:$AQ$501,21,FALSE)))</f>
        <v/>
      </c>
      <c r="C401" s="1" t="str">
        <f>IF($A401="","",(VLOOKUP($A401,ACOUSTICS_COMBINED!$B$3:$AQ$501,22,FALSE)))</f>
        <v/>
      </c>
      <c r="D401" s="1" t="str">
        <f>IF($A401="","",(VLOOKUP($A401,ACOUSTICS_COMBINED!$B$3:$AQ$501,12,FALSE)))</f>
        <v/>
      </c>
      <c r="E401" s="1" t="str">
        <f>IF($A401="","",(VLOOKUP($A401,ACOUSTICS_COMBINED!$B$3:$AQ$501,13,FALSE)))</f>
        <v/>
      </c>
      <c r="F401" s="1" t="str">
        <f>IF($A401="","",(VLOOKUP($A401,ACOUSTICS_COMBINED!$B$3:$AQ$501,14,FALSE)))</f>
        <v/>
      </c>
      <c r="G401" s="1" t="str">
        <f>IF($A401="","",(VLOOKUP($A401,ACOUSTICS_COMBINED!$B$3:$AQ$501,23,FALSE)))</f>
        <v/>
      </c>
      <c r="H401" s="1" t="str">
        <f>IF($A401="","",(VLOOKUP($A401,ACOUSTICS_COMBINED!$B$3:$AQ$501,24,FALSE)))</f>
        <v/>
      </c>
      <c r="I401" s="1" t="str">
        <f>IF($A401="","",(VLOOKUP($A401,ACOUSTICS_COMBINED!$B$3:$AQ$501,15,FALSE)))</f>
        <v/>
      </c>
      <c r="J401" s="1" t="str">
        <f>IF($A401="","",(VLOOKUP($A401,ACOUSTICS_COMBINED!$B$3:$AQ$501,16,FALSE)))</f>
        <v/>
      </c>
      <c r="K401" s="1" t="str">
        <f>IF($A401="","",(VLOOKUP($A401,ACOUSTICS_COMBINED!$B$3:$AQ$501,17,FALSE)))</f>
        <v/>
      </c>
      <c r="L401" s="1" t="str">
        <f>IF($A401="","",(VLOOKUP($A401,ACOUSTICS_COMBINED!$B$3:$AQ$501,18,FALSE)))</f>
        <v/>
      </c>
      <c r="M401" s="1" t="str">
        <f>IF($A401="","",(VLOOKUP($A401,ACOUSTICS_COMBINED!$B$3:$AQ$501,25,FALSE)))</f>
        <v/>
      </c>
      <c r="N401" s="16" t="str">
        <f>IF($A401="","",(VLOOKUP($A401,ACOUSTICS_COMBINED!$B$3:$AQ$501,19,FALSE)))</f>
        <v/>
      </c>
      <c r="O401" s="16" t="str">
        <f>IF($A401="","",(VLOOKUP($A401,ACOUSTICS_COMBINED!$B$3:$AQ$501,20,FALSE)))</f>
        <v/>
      </c>
      <c r="P401" s="1" t="str">
        <f>IF($A401="","",(VLOOKUP($A401,ACOUSTICS_COMBINED!$B$3:$AQ$501,26,FALSE)))</f>
        <v/>
      </c>
      <c r="Q401" s="1" t="str">
        <f>IF($A401="","",(VLOOKUP($A401,ACOUSTICS_COMBINED!$B$3:$AQ$501,27,FALSE)))</f>
        <v/>
      </c>
      <c r="R401" s="1" t="str">
        <f>IF($A401="","",(VLOOKUP($A401,ACOUSTICS_COMBINED!$B$3:$AQ$501,28,FALSE)))</f>
        <v/>
      </c>
      <c r="S401" s="1" t="str">
        <f>IF($A401="","",(VLOOKUP($A401,ACOUSTICS_COMBINED!$B$3:$AQ$501,29,FALSE)))</f>
        <v/>
      </c>
      <c r="T401" s="1" t="str">
        <f>IF($A401="","",(VLOOKUP($A401,ACOUSTICS_COMBINED!$B$3:$AQ$501,30,FALSE)))</f>
        <v/>
      </c>
      <c r="U401" s="1" t="str">
        <f>IF($A401="","",(VLOOKUP($A401,ACOUSTICS_COMBINED!$B$3:$AQ$501,31,FALSE)))</f>
        <v/>
      </c>
      <c r="V401" s="1" t="str">
        <f>IF($A401="","",(VLOOKUP($A401,ACOUSTICS_COMBINED!$B$3:$AQ$501,32,FALSE)))</f>
        <v/>
      </c>
      <c r="W401" s="1" t="str">
        <f>IF($A401="","",(VLOOKUP($A401,ACOUSTICS_COMBINED!$B$3:$AQ$501,33,FALSE)))</f>
        <v/>
      </c>
      <c r="X401" s="1" t="str">
        <f>IF($A401="","",(VLOOKUP($A401,ACOUSTICS_COMBINED!$B$3:$AQ$501,34,FALSE)))</f>
        <v/>
      </c>
      <c r="Y401" s="1" t="str">
        <f>IF($A401="","",(VLOOKUP($A401,ACOUSTICS_COMBINED!$B$3:$AQ$501,35,FALSE)))</f>
        <v/>
      </c>
      <c r="Z401" s="1" t="str">
        <f>IF($A401="","",(VLOOKUP($A401,ACOUSTICS_COMBINED!$B$3:$AQ$501,36,FALSE)))</f>
        <v/>
      </c>
      <c r="AA401" s="1" t="str">
        <f>IF($A401="","",(VLOOKUP($A401,ACOUSTICS_COMBINED!$B$3:$AQ$501,37,FALSE)))</f>
        <v/>
      </c>
      <c r="AB401" s="1" t="str">
        <f>IF($A401="","",(VLOOKUP($A401,ACOUSTICS_COMBINED!$B$3:$AQ$501,38,FALSE)))</f>
        <v/>
      </c>
      <c r="AC401" s="1" t="str">
        <f>IF($A401="","",(VLOOKUP($A401,ACOUSTICS_COMBINED!$B$3:$AQ$501,39,FALSE)))</f>
        <v/>
      </c>
      <c r="AD401" s="1" t="str">
        <f>IF($A401="","",(VLOOKUP($A401,ACOUSTICS_COMBINED!$B$3:$AQ$501,40,FALSE)))</f>
        <v/>
      </c>
      <c r="AE401" s="1" t="str">
        <f>IF($A401="","",(VLOOKUP($A401,ACOUSTICS_COMBINED!$B$3:$AQ$501,41,FALSE)))</f>
        <v/>
      </c>
      <c r="AF401" s="1" t="str">
        <f>IF($A401="","",(VLOOKUP($A401,ACOUSTICS_COMBINED!$B$3:$AQ$501,42,FALSE)))</f>
        <v/>
      </c>
      <c r="AG401" s="27" t="str">
        <f>IF($A401="","",(VLOOKUP($A401,ACOUSTIC_PIVOT_TABLE!$B$4:$AO$500,2,FALSE)))</f>
        <v/>
      </c>
      <c r="AH401" s="27" t="str">
        <f>IF($A401="","",(VLOOKUP($A401,ACOUSTIC_PIVOT_TABLE!$B$4:$AO$500,3,FALSE)))</f>
        <v/>
      </c>
      <c r="AI401" s="27" t="str">
        <f>IF($A401="","",(VLOOKUP($A401,ACOUSTIC_PIVOT_TABLE!$B$4:$AO$500,4,FALSE)))</f>
        <v/>
      </c>
      <c r="AJ401" s="27" t="str">
        <f>IF($A401="","",(VLOOKUP($A401,ACOUSTIC_PIVOT_TABLE!$B$4:$AO$500,5,FALSE)))</f>
        <v/>
      </c>
      <c r="AK401" s="27" t="str">
        <f>IF($A401="","",(VLOOKUP($A401,ACOUSTIC_PIVOT_TABLE!$B$4:$AO$500,6,FALSE)))</f>
        <v/>
      </c>
      <c r="AL401" s="27" t="str">
        <f>IF($A401="","",(VLOOKUP($A401,ACOUSTIC_PIVOT_TABLE!$B$4:$AO$500,7,FALSE)))</f>
        <v/>
      </c>
      <c r="AM401" s="27" t="str">
        <f>IF($A401="","",(VLOOKUP($A401,ACOUSTIC_PIVOT_TABLE!$B$4:$AO$500,8,FALSE)))</f>
        <v/>
      </c>
      <c r="AN401" s="27" t="str">
        <f>IF($A401="","",(VLOOKUP($A401,ACOUSTIC_PIVOT_TABLE!$B$4:$AO$500,9,FALSE)))</f>
        <v/>
      </c>
      <c r="AO401" s="27" t="str">
        <f>IF($A401="","",(VLOOKUP($A401,ACOUSTIC_PIVOT_TABLE!$B$4:$AO$500,10,FALSE)))</f>
        <v/>
      </c>
      <c r="AP401" s="27" t="str">
        <f>IF($A401="","",(VLOOKUP($A401,ACOUSTIC_PIVOT_TABLE!$B$4:$AO$500,11,FALSE)))</f>
        <v/>
      </c>
      <c r="AQ401" s="27" t="str">
        <f>IF($A401="","",(VLOOKUP($A401,ACOUSTIC_PIVOT_TABLE!$B$4:$AO$500,12,FALSE)))</f>
        <v/>
      </c>
      <c r="AR401" s="27" t="str">
        <f>IF($A401="","",(VLOOKUP($A401,ACOUSTIC_PIVOT_TABLE!$B$4:$AO$500,13,FALSE)))</f>
        <v/>
      </c>
      <c r="AS401" s="27" t="str">
        <f>IF($A401="","",(VLOOKUP($A401,ACOUSTIC_PIVOT_TABLE!$B$4:$AO$500,14,FALSE)))</f>
        <v/>
      </c>
      <c r="AT401" s="27" t="str">
        <f>IF($A401="","",(VLOOKUP($A401,ACOUSTIC_PIVOT_TABLE!$B$4:$AO$500,15,FALSE)))</f>
        <v/>
      </c>
      <c r="AU401" s="27" t="str">
        <f>IF($A401="","",(VLOOKUP($A401,ACOUSTIC_PIVOT_TABLE!$B$4:$AO$500,16,FALSE)))</f>
        <v/>
      </c>
      <c r="AV401" s="27" t="str">
        <f>IF($A401="","",(VLOOKUP($A401,ACOUSTIC_PIVOT_TABLE!$B$4:$AO$500,17,FALSE)))</f>
        <v/>
      </c>
      <c r="AW401" s="27" t="str">
        <f>IF($A401="","",(VLOOKUP($A401,ACOUSTIC_PIVOT_TABLE!$B$4:$AO$500,18,FALSE)))</f>
        <v/>
      </c>
      <c r="AX401" s="27" t="str">
        <f>IF($A401="","",(VLOOKUP($A401,ACOUSTIC_PIVOT_TABLE!$B$4:$AO$500,19,FALSE)))</f>
        <v/>
      </c>
      <c r="AY401" s="27" t="str">
        <f>IF($A401="","",(VLOOKUP($A401,ACOUSTIC_PIVOT_TABLE!$B$4:$AO$500,20,FALSE)))</f>
        <v/>
      </c>
      <c r="AZ401" s="27" t="str">
        <f>IF($A401="","",(VLOOKUP($A401,ACOUSTIC_PIVOT_TABLE!$B$4:$AO$500,21,FALSE)))</f>
        <v/>
      </c>
      <c r="BA401" s="27" t="str">
        <f>IF($A401="","",(VLOOKUP($A401,ACOUSTIC_PIVOT_TABLE!$B$4:$AO$500,22,FALSE)))</f>
        <v/>
      </c>
      <c r="BB401" s="27" t="str">
        <f>IF($A401="","",(VLOOKUP($A401,ACOUSTIC_PIVOT_TABLE!$B$4:$AO$500,23,FALSE)))</f>
        <v/>
      </c>
      <c r="BC401" s="27" t="str">
        <f>IF($A401="","",(VLOOKUP($A401,ACOUSTIC_PIVOT_TABLE!$B$4:$AO$500,24,FALSE)))</f>
        <v/>
      </c>
      <c r="BD401" s="27" t="str">
        <f>IF($A401="","",(VLOOKUP($A401,ACOUSTIC_PIVOT_TABLE!$B$4:$AO$500,25,FALSE)))</f>
        <v/>
      </c>
      <c r="BE401" s="27" t="str">
        <f>IF($A401="","",(VLOOKUP($A401,ACOUSTIC_PIVOT_TABLE!$B$4:$AO$500,26,FALSE)))</f>
        <v/>
      </c>
      <c r="BF401" s="27" t="str">
        <f>IF($A401="","",(VLOOKUP($A401,ACOUSTIC_PIVOT_TABLE!$B$4:$AO$500,27,FALSE)))</f>
        <v/>
      </c>
      <c r="BG401" s="27" t="str">
        <f>IF($A401="","",(VLOOKUP($A401,ACOUSTIC_PIVOT_TABLE!$B$4:$AO$500,28,FALSE)))</f>
        <v/>
      </c>
      <c r="BH401" s="27" t="str">
        <f>IF($A401="","",(VLOOKUP($A401,ACOUSTIC_PIVOT_TABLE!$B$4:$AO$500,29,FALSE)))</f>
        <v/>
      </c>
      <c r="BI401" s="27" t="str">
        <f>IF($A401="","",(VLOOKUP($A401,ACOUSTIC_PIVOT_TABLE!$B$4:$AO$500,30,FALSE)))</f>
        <v/>
      </c>
      <c r="BJ401" s="27" t="str">
        <f>IF($A401="","",(VLOOKUP($A401,ACOUSTIC_PIVOT_TABLE!$B$4:$AO$500,31,FALSE)))</f>
        <v/>
      </c>
      <c r="BK401" s="27" t="str">
        <f>IF($A401="","",(VLOOKUP($A401,ACOUSTIC_PIVOT_TABLE!$B$4:$AO$500,32,FALSE)))</f>
        <v/>
      </c>
      <c r="BL401" s="27" t="str">
        <f>IF($A401="","",(VLOOKUP($A401,ACOUSTIC_PIVOT_TABLE!$B$4:$AO$500,33,FALSE)))</f>
        <v/>
      </c>
      <c r="BM401" s="27" t="str">
        <f>IF($A401="","",(VLOOKUP($A401,ACOUSTIC_PIVOT_TABLE!$B$4:$AO$500,34,FALSE)))</f>
        <v/>
      </c>
      <c r="BN401" s="27" t="str">
        <f>IF($A401="","",(VLOOKUP($A401,ACOUSTIC_PIVOT_TABLE!$B$4:$AO$500,35,FALSE)))</f>
        <v/>
      </c>
      <c r="BO401" s="27" t="str">
        <f>IF($A401="","",(VLOOKUP($A401,ACOUSTIC_PIVOT_TABLE!$B$4:$AO$500,36,FALSE)))</f>
        <v/>
      </c>
      <c r="BP401" s="27" t="str">
        <f>IF($A401="","",(VLOOKUP($A401,ACOUSTIC_PIVOT_TABLE!$B$4:$AO$500,37,FALSE)))</f>
        <v/>
      </c>
      <c r="BQ401" s="27" t="str">
        <f>IF($A401="","",(VLOOKUP($A401,ACOUSTIC_PIVOT_TABLE!$B$4:$AO$500,38,FALSE)))</f>
        <v/>
      </c>
      <c r="BR401" s="27" t="str">
        <f>IF($A401="","",(VLOOKUP($A401,ACOUSTIC_PIVOT_TABLE!$B$4:$AO$500,39,FALSE)))</f>
        <v/>
      </c>
      <c r="BS401" s="27" t="str">
        <f>IF($A401="","",(VLOOKUP($A401,ACOUSTIC_PIVOT_TABLE!$B$4:$AO$500,40,FALSE)))</f>
        <v/>
      </c>
    </row>
    <row r="402" spans="1:71" x14ac:dyDescent="0.25">
      <c r="A402" s="1" t="str">
        <f>IF(ACOUSTIC_PIVOT_TABLE!B404 = 0, "",ACOUSTIC_PIVOT_TABLE!B404)</f>
        <v/>
      </c>
      <c r="B402" s="1" t="str">
        <f>IF($A402="","",(VLOOKUP($A402,ACOUSTICS_COMBINED!$B$3:$AQ$501,21,FALSE)))</f>
        <v/>
      </c>
      <c r="C402" s="1" t="str">
        <f>IF($A402="","",(VLOOKUP($A402,ACOUSTICS_COMBINED!$B$3:$AQ$501,22,FALSE)))</f>
        <v/>
      </c>
      <c r="D402" s="1" t="str">
        <f>IF($A402="","",(VLOOKUP($A402,ACOUSTICS_COMBINED!$B$3:$AQ$501,12,FALSE)))</f>
        <v/>
      </c>
      <c r="E402" s="1" t="str">
        <f>IF($A402="","",(VLOOKUP($A402,ACOUSTICS_COMBINED!$B$3:$AQ$501,13,FALSE)))</f>
        <v/>
      </c>
      <c r="F402" s="1" t="str">
        <f>IF($A402="","",(VLOOKUP($A402,ACOUSTICS_COMBINED!$B$3:$AQ$501,14,FALSE)))</f>
        <v/>
      </c>
      <c r="G402" s="1" t="str">
        <f>IF($A402="","",(VLOOKUP($A402,ACOUSTICS_COMBINED!$B$3:$AQ$501,23,FALSE)))</f>
        <v/>
      </c>
      <c r="H402" s="1" t="str">
        <f>IF($A402="","",(VLOOKUP($A402,ACOUSTICS_COMBINED!$B$3:$AQ$501,24,FALSE)))</f>
        <v/>
      </c>
      <c r="I402" s="1" t="str">
        <f>IF($A402="","",(VLOOKUP($A402,ACOUSTICS_COMBINED!$B$3:$AQ$501,15,FALSE)))</f>
        <v/>
      </c>
      <c r="J402" s="1" t="str">
        <f>IF($A402="","",(VLOOKUP($A402,ACOUSTICS_COMBINED!$B$3:$AQ$501,16,FALSE)))</f>
        <v/>
      </c>
      <c r="K402" s="1" t="str">
        <f>IF($A402="","",(VLOOKUP($A402,ACOUSTICS_COMBINED!$B$3:$AQ$501,17,FALSE)))</f>
        <v/>
      </c>
      <c r="L402" s="1" t="str">
        <f>IF($A402="","",(VLOOKUP($A402,ACOUSTICS_COMBINED!$B$3:$AQ$501,18,FALSE)))</f>
        <v/>
      </c>
      <c r="M402" s="1" t="str">
        <f>IF($A402="","",(VLOOKUP($A402,ACOUSTICS_COMBINED!$B$3:$AQ$501,25,FALSE)))</f>
        <v/>
      </c>
      <c r="N402" s="16" t="str">
        <f>IF($A402="","",(VLOOKUP($A402,ACOUSTICS_COMBINED!$B$3:$AQ$501,19,FALSE)))</f>
        <v/>
      </c>
      <c r="O402" s="16" t="str">
        <f>IF($A402="","",(VLOOKUP($A402,ACOUSTICS_COMBINED!$B$3:$AQ$501,20,FALSE)))</f>
        <v/>
      </c>
      <c r="P402" s="1" t="str">
        <f>IF($A402="","",(VLOOKUP($A402,ACOUSTICS_COMBINED!$B$3:$AQ$501,26,FALSE)))</f>
        <v/>
      </c>
      <c r="Q402" s="1" t="str">
        <f>IF($A402="","",(VLOOKUP($A402,ACOUSTICS_COMBINED!$B$3:$AQ$501,27,FALSE)))</f>
        <v/>
      </c>
      <c r="R402" s="1" t="str">
        <f>IF($A402="","",(VLOOKUP($A402,ACOUSTICS_COMBINED!$B$3:$AQ$501,28,FALSE)))</f>
        <v/>
      </c>
      <c r="S402" s="1" t="str">
        <f>IF($A402="","",(VLOOKUP($A402,ACOUSTICS_COMBINED!$B$3:$AQ$501,29,FALSE)))</f>
        <v/>
      </c>
      <c r="T402" s="1" t="str">
        <f>IF($A402="","",(VLOOKUP($A402,ACOUSTICS_COMBINED!$B$3:$AQ$501,30,FALSE)))</f>
        <v/>
      </c>
      <c r="U402" s="1" t="str">
        <f>IF($A402="","",(VLOOKUP($A402,ACOUSTICS_COMBINED!$B$3:$AQ$501,31,FALSE)))</f>
        <v/>
      </c>
      <c r="V402" s="1" t="str">
        <f>IF($A402="","",(VLOOKUP($A402,ACOUSTICS_COMBINED!$B$3:$AQ$501,32,FALSE)))</f>
        <v/>
      </c>
      <c r="W402" s="1" t="str">
        <f>IF($A402="","",(VLOOKUP($A402,ACOUSTICS_COMBINED!$B$3:$AQ$501,33,FALSE)))</f>
        <v/>
      </c>
      <c r="X402" s="1" t="str">
        <f>IF($A402="","",(VLOOKUP($A402,ACOUSTICS_COMBINED!$B$3:$AQ$501,34,FALSE)))</f>
        <v/>
      </c>
      <c r="Y402" s="1" t="str">
        <f>IF($A402="","",(VLOOKUP($A402,ACOUSTICS_COMBINED!$B$3:$AQ$501,35,FALSE)))</f>
        <v/>
      </c>
      <c r="Z402" s="1" t="str">
        <f>IF($A402="","",(VLOOKUP($A402,ACOUSTICS_COMBINED!$B$3:$AQ$501,36,FALSE)))</f>
        <v/>
      </c>
      <c r="AA402" s="1" t="str">
        <f>IF($A402="","",(VLOOKUP($A402,ACOUSTICS_COMBINED!$B$3:$AQ$501,37,FALSE)))</f>
        <v/>
      </c>
      <c r="AB402" s="1" t="str">
        <f>IF($A402="","",(VLOOKUP($A402,ACOUSTICS_COMBINED!$B$3:$AQ$501,38,FALSE)))</f>
        <v/>
      </c>
      <c r="AC402" s="1" t="str">
        <f>IF($A402="","",(VLOOKUP($A402,ACOUSTICS_COMBINED!$B$3:$AQ$501,39,FALSE)))</f>
        <v/>
      </c>
      <c r="AD402" s="1" t="str">
        <f>IF($A402="","",(VLOOKUP($A402,ACOUSTICS_COMBINED!$B$3:$AQ$501,40,FALSE)))</f>
        <v/>
      </c>
      <c r="AE402" s="1" t="str">
        <f>IF($A402="","",(VLOOKUP($A402,ACOUSTICS_COMBINED!$B$3:$AQ$501,41,FALSE)))</f>
        <v/>
      </c>
      <c r="AF402" s="1" t="str">
        <f>IF($A402="","",(VLOOKUP($A402,ACOUSTICS_COMBINED!$B$3:$AQ$501,42,FALSE)))</f>
        <v/>
      </c>
      <c r="AG402" s="27" t="str">
        <f>IF($A402="","",(VLOOKUP($A402,ACOUSTIC_PIVOT_TABLE!$B$4:$AO$500,2,FALSE)))</f>
        <v/>
      </c>
      <c r="AH402" s="27" t="str">
        <f>IF($A402="","",(VLOOKUP($A402,ACOUSTIC_PIVOT_TABLE!$B$4:$AO$500,3,FALSE)))</f>
        <v/>
      </c>
      <c r="AI402" s="27" t="str">
        <f>IF($A402="","",(VLOOKUP($A402,ACOUSTIC_PIVOT_TABLE!$B$4:$AO$500,4,FALSE)))</f>
        <v/>
      </c>
      <c r="AJ402" s="27" t="str">
        <f>IF($A402="","",(VLOOKUP($A402,ACOUSTIC_PIVOT_TABLE!$B$4:$AO$500,5,FALSE)))</f>
        <v/>
      </c>
      <c r="AK402" s="27" t="str">
        <f>IF($A402="","",(VLOOKUP($A402,ACOUSTIC_PIVOT_TABLE!$B$4:$AO$500,6,FALSE)))</f>
        <v/>
      </c>
      <c r="AL402" s="27" t="str">
        <f>IF($A402="","",(VLOOKUP($A402,ACOUSTIC_PIVOT_TABLE!$B$4:$AO$500,7,FALSE)))</f>
        <v/>
      </c>
      <c r="AM402" s="27" t="str">
        <f>IF($A402="","",(VLOOKUP($A402,ACOUSTIC_PIVOT_TABLE!$B$4:$AO$500,8,FALSE)))</f>
        <v/>
      </c>
      <c r="AN402" s="27" t="str">
        <f>IF($A402="","",(VLOOKUP($A402,ACOUSTIC_PIVOT_TABLE!$B$4:$AO$500,9,FALSE)))</f>
        <v/>
      </c>
      <c r="AO402" s="27" t="str">
        <f>IF($A402="","",(VLOOKUP($A402,ACOUSTIC_PIVOT_TABLE!$B$4:$AO$500,10,FALSE)))</f>
        <v/>
      </c>
      <c r="AP402" s="27" t="str">
        <f>IF($A402="","",(VLOOKUP($A402,ACOUSTIC_PIVOT_TABLE!$B$4:$AO$500,11,FALSE)))</f>
        <v/>
      </c>
      <c r="AQ402" s="27" t="str">
        <f>IF($A402="","",(VLOOKUP($A402,ACOUSTIC_PIVOT_TABLE!$B$4:$AO$500,12,FALSE)))</f>
        <v/>
      </c>
      <c r="AR402" s="27" t="str">
        <f>IF($A402="","",(VLOOKUP($A402,ACOUSTIC_PIVOT_TABLE!$B$4:$AO$500,13,FALSE)))</f>
        <v/>
      </c>
      <c r="AS402" s="27" t="str">
        <f>IF($A402="","",(VLOOKUP($A402,ACOUSTIC_PIVOT_TABLE!$B$4:$AO$500,14,FALSE)))</f>
        <v/>
      </c>
      <c r="AT402" s="27" t="str">
        <f>IF($A402="","",(VLOOKUP($A402,ACOUSTIC_PIVOT_TABLE!$B$4:$AO$500,15,FALSE)))</f>
        <v/>
      </c>
      <c r="AU402" s="27" t="str">
        <f>IF($A402="","",(VLOOKUP($A402,ACOUSTIC_PIVOT_TABLE!$B$4:$AO$500,16,FALSE)))</f>
        <v/>
      </c>
      <c r="AV402" s="27" t="str">
        <f>IF($A402="","",(VLOOKUP($A402,ACOUSTIC_PIVOT_TABLE!$B$4:$AO$500,17,FALSE)))</f>
        <v/>
      </c>
      <c r="AW402" s="27" t="str">
        <f>IF($A402="","",(VLOOKUP($A402,ACOUSTIC_PIVOT_TABLE!$B$4:$AO$500,18,FALSE)))</f>
        <v/>
      </c>
      <c r="AX402" s="27" t="str">
        <f>IF($A402="","",(VLOOKUP($A402,ACOUSTIC_PIVOT_TABLE!$B$4:$AO$500,19,FALSE)))</f>
        <v/>
      </c>
      <c r="AY402" s="27" t="str">
        <f>IF($A402="","",(VLOOKUP($A402,ACOUSTIC_PIVOT_TABLE!$B$4:$AO$500,20,FALSE)))</f>
        <v/>
      </c>
      <c r="AZ402" s="27" t="str">
        <f>IF($A402="","",(VLOOKUP($A402,ACOUSTIC_PIVOT_TABLE!$B$4:$AO$500,21,FALSE)))</f>
        <v/>
      </c>
      <c r="BA402" s="27" t="str">
        <f>IF($A402="","",(VLOOKUP($A402,ACOUSTIC_PIVOT_TABLE!$B$4:$AO$500,22,FALSE)))</f>
        <v/>
      </c>
      <c r="BB402" s="27" t="str">
        <f>IF($A402="","",(VLOOKUP($A402,ACOUSTIC_PIVOT_TABLE!$B$4:$AO$500,23,FALSE)))</f>
        <v/>
      </c>
      <c r="BC402" s="27" t="str">
        <f>IF($A402="","",(VLOOKUP($A402,ACOUSTIC_PIVOT_TABLE!$B$4:$AO$500,24,FALSE)))</f>
        <v/>
      </c>
      <c r="BD402" s="27" t="str">
        <f>IF($A402="","",(VLOOKUP($A402,ACOUSTIC_PIVOT_TABLE!$B$4:$AO$500,25,FALSE)))</f>
        <v/>
      </c>
      <c r="BE402" s="27" t="str">
        <f>IF($A402="","",(VLOOKUP($A402,ACOUSTIC_PIVOT_TABLE!$B$4:$AO$500,26,FALSE)))</f>
        <v/>
      </c>
      <c r="BF402" s="27" t="str">
        <f>IF($A402="","",(VLOOKUP($A402,ACOUSTIC_PIVOT_TABLE!$B$4:$AO$500,27,FALSE)))</f>
        <v/>
      </c>
      <c r="BG402" s="27" t="str">
        <f>IF($A402="","",(VLOOKUP($A402,ACOUSTIC_PIVOT_TABLE!$B$4:$AO$500,28,FALSE)))</f>
        <v/>
      </c>
      <c r="BH402" s="27" t="str">
        <f>IF($A402="","",(VLOOKUP($A402,ACOUSTIC_PIVOT_TABLE!$B$4:$AO$500,29,FALSE)))</f>
        <v/>
      </c>
      <c r="BI402" s="27" t="str">
        <f>IF($A402="","",(VLOOKUP($A402,ACOUSTIC_PIVOT_TABLE!$B$4:$AO$500,30,FALSE)))</f>
        <v/>
      </c>
      <c r="BJ402" s="27" t="str">
        <f>IF($A402="","",(VLOOKUP($A402,ACOUSTIC_PIVOT_TABLE!$B$4:$AO$500,31,FALSE)))</f>
        <v/>
      </c>
      <c r="BK402" s="27" t="str">
        <f>IF($A402="","",(VLOOKUP($A402,ACOUSTIC_PIVOT_TABLE!$B$4:$AO$500,32,FALSE)))</f>
        <v/>
      </c>
      <c r="BL402" s="27" t="str">
        <f>IF($A402="","",(VLOOKUP($A402,ACOUSTIC_PIVOT_TABLE!$B$4:$AO$500,33,FALSE)))</f>
        <v/>
      </c>
      <c r="BM402" s="27" t="str">
        <f>IF($A402="","",(VLOOKUP($A402,ACOUSTIC_PIVOT_TABLE!$B$4:$AO$500,34,FALSE)))</f>
        <v/>
      </c>
      <c r="BN402" s="27" t="str">
        <f>IF($A402="","",(VLOOKUP($A402,ACOUSTIC_PIVOT_TABLE!$B$4:$AO$500,35,FALSE)))</f>
        <v/>
      </c>
      <c r="BO402" s="27" t="str">
        <f>IF($A402="","",(VLOOKUP($A402,ACOUSTIC_PIVOT_TABLE!$B$4:$AO$500,36,FALSE)))</f>
        <v/>
      </c>
      <c r="BP402" s="27" t="str">
        <f>IF($A402="","",(VLOOKUP($A402,ACOUSTIC_PIVOT_TABLE!$B$4:$AO$500,37,FALSE)))</f>
        <v/>
      </c>
      <c r="BQ402" s="27" t="str">
        <f>IF($A402="","",(VLOOKUP($A402,ACOUSTIC_PIVOT_TABLE!$B$4:$AO$500,38,FALSE)))</f>
        <v/>
      </c>
      <c r="BR402" s="27" t="str">
        <f>IF($A402="","",(VLOOKUP($A402,ACOUSTIC_PIVOT_TABLE!$B$4:$AO$500,39,FALSE)))</f>
        <v/>
      </c>
      <c r="BS402" s="27" t="str">
        <f>IF($A402="","",(VLOOKUP($A402,ACOUSTIC_PIVOT_TABLE!$B$4:$AO$500,40,FALSE)))</f>
        <v/>
      </c>
    </row>
    <row r="403" spans="1:71" x14ac:dyDescent="0.25">
      <c r="A403" s="1" t="str">
        <f>IF(ACOUSTIC_PIVOT_TABLE!B405 = 0, "",ACOUSTIC_PIVOT_TABLE!B405)</f>
        <v/>
      </c>
      <c r="B403" s="1" t="str">
        <f>IF($A403="","",(VLOOKUP($A403,ACOUSTICS_COMBINED!$B$3:$AQ$501,21,FALSE)))</f>
        <v/>
      </c>
      <c r="C403" s="1" t="str">
        <f>IF($A403="","",(VLOOKUP($A403,ACOUSTICS_COMBINED!$B$3:$AQ$501,22,FALSE)))</f>
        <v/>
      </c>
      <c r="D403" s="1" t="str">
        <f>IF($A403="","",(VLOOKUP($A403,ACOUSTICS_COMBINED!$B$3:$AQ$501,12,FALSE)))</f>
        <v/>
      </c>
      <c r="E403" s="1" t="str">
        <f>IF($A403="","",(VLOOKUP($A403,ACOUSTICS_COMBINED!$B$3:$AQ$501,13,FALSE)))</f>
        <v/>
      </c>
      <c r="F403" s="1" t="str">
        <f>IF($A403="","",(VLOOKUP($A403,ACOUSTICS_COMBINED!$B$3:$AQ$501,14,FALSE)))</f>
        <v/>
      </c>
      <c r="G403" s="1" t="str">
        <f>IF($A403="","",(VLOOKUP($A403,ACOUSTICS_COMBINED!$B$3:$AQ$501,23,FALSE)))</f>
        <v/>
      </c>
      <c r="H403" s="1" t="str">
        <f>IF($A403="","",(VLOOKUP($A403,ACOUSTICS_COMBINED!$B$3:$AQ$501,24,FALSE)))</f>
        <v/>
      </c>
      <c r="I403" s="1" t="str">
        <f>IF($A403="","",(VLOOKUP($A403,ACOUSTICS_COMBINED!$B$3:$AQ$501,15,FALSE)))</f>
        <v/>
      </c>
      <c r="J403" s="1" t="str">
        <f>IF($A403="","",(VLOOKUP($A403,ACOUSTICS_COMBINED!$B$3:$AQ$501,16,FALSE)))</f>
        <v/>
      </c>
      <c r="K403" s="1" t="str">
        <f>IF($A403="","",(VLOOKUP($A403,ACOUSTICS_COMBINED!$B$3:$AQ$501,17,FALSE)))</f>
        <v/>
      </c>
      <c r="L403" s="1" t="str">
        <f>IF($A403="","",(VLOOKUP($A403,ACOUSTICS_COMBINED!$B$3:$AQ$501,18,FALSE)))</f>
        <v/>
      </c>
      <c r="M403" s="1" t="str">
        <f>IF($A403="","",(VLOOKUP($A403,ACOUSTICS_COMBINED!$B$3:$AQ$501,25,FALSE)))</f>
        <v/>
      </c>
      <c r="N403" s="16" t="str">
        <f>IF($A403="","",(VLOOKUP($A403,ACOUSTICS_COMBINED!$B$3:$AQ$501,19,FALSE)))</f>
        <v/>
      </c>
      <c r="O403" s="16" t="str">
        <f>IF($A403="","",(VLOOKUP($A403,ACOUSTICS_COMBINED!$B$3:$AQ$501,20,FALSE)))</f>
        <v/>
      </c>
      <c r="P403" s="1" t="str">
        <f>IF($A403="","",(VLOOKUP($A403,ACOUSTICS_COMBINED!$B$3:$AQ$501,26,FALSE)))</f>
        <v/>
      </c>
      <c r="Q403" s="1" t="str">
        <f>IF($A403="","",(VLOOKUP($A403,ACOUSTICS_COMBINED!$B$3:$AQ$501,27,FALSE)))</f>
        <v/>
      </c>
      <c r="R403" s="1" t="str">
        <f>IF($A403="","",(VLOOKUP($A403,ACOUSTICS_COMBINED!$B$3:$AQ$501,28,FALSE)))</f>
        <v/>
      </c>
      <c r="S403" s="1" t="str">
        <f>IF($A403="","",(VLOOKUP($A403,ACOUSTICS_COMBINED!$B$3:$AQ$501,29,FALSE)))</f>
        <v/>
      </c>
      <c r="T403" s="1" t="str">
        <f>IF($A403="","",(VLOOKUP($A403,ACOUSTICS_COMBINED!$B$3:$AQ$501,30,FALSE)))</f>
        <v/>
      </c>
      <c r="U403" s="1" t="str">
        <f>IF($A403="","",(VLOOKUP($A403,ACOUSTICS_COMBINED!$B$3:$AQ$501,31,FALSE)))</f>
        <v/>
      </c>
      <c r="V403" s="1" t="str">
        <f>IF($A403="","",(VLOOKUP($A403,ACOUSTICS_COMBINED!$B$3:$AQ$501,32,FALSE)))</f>
        <v/>
      </c>
      <c r="W403" s="1" t="str">
        <f>IF($A403="","",(VLOOKUP($A403,ACOUSTICS_COMBINED!$B$3:$AQ$501,33,FALSE)))</f>
        <v/>
      </c>
      <c r="X403" s="1" t="str">
        <f>IF($A403="","",(VLOOKUP($A403,ACOUSTICS_COMBINED!$B$3:$AQ$501,34,FALSE)))</f>
        <v/>
      </c>
      <c r="Y403" s="1" t="str">
        <f>IF($A403="","",(VLOOKUP($A403,ACOUSTICS_COMBINED!$B$3:$AQ$501,35,FALSE)))</f>
        <v/>
      </c>
      <c r="Z403" s="1" t="str">
        <f>IF($A403="","",(VLOOKUP($A403,ACOUSTICS_COMBINED!$B$3:$AQ$501,36,FALSE)))</f>
        <v/>
      </c>
      <c r="AA403" s="1" t="str">
        <f>IF($A403="","",(VLOOKUP($A403,ACOUSTICS_COMBINED!$B$3:$AQ$501,37,FALSE)))</f>
        <v/>
      </c>
      <c r="AB403" s="1" t="str">
        <f>IF($A403="","",(VLOOKUP($A403,ACOUSTICS_COMBINED!$B$3:$AQ$501,38,FALSE)))</f>
        <v/>
      </c>
      <c r="AC403" s="1" t="str">
        <f>IF($A403="","",(VLOOKUP($A403,ACOUSTICS_COMBINED!$B$3:$AQ$501,39,FALSE)))</f>
        <v/>
      </c>
      <c r="AD403" s="1" t="str">
        <f>IF($A403="","",(VLOOKUP($A403,ACOUSTICS_COMBINED!$B$3:$AQ$501,40,FALSE)))</f>
        <v/>
      </c>
      <c r="AE403" s="1" t="str">
        <f>IF($A403="","",(VLOOKUP($A403,ACOUSTICS_COMBINED!$B$3:$AQ$501,41,FALSE)))</f>
        <v/>
      </c>
      <c r="AF403" s="1" t="str">
        <f>IF($A403="","",(VLOOKUP($A403,ACOUSTICS_COMBINED!$B$3:$AQ$501,42,FALSE)))</f>
        <v/>
      </c>
      <c r="AG403" s="27" t="str">
        <f>IF($A403="","",(VLOOKUP($A403,ACOUSTIC_PIVOT_TABLE!$B$4:$AO$500,2,FALSE)))</f>
        <v/>
      </c>
      <c r="AH403" s="27" t="str">
        <f>IF($A403="","",(VLOOKUP($A403,ACOUSTIC_PIVOT_TABLE!$B$4:$AO$500,3,FALSE)))</f>
        <v/>
      </c>
      <c r="AI403" s="27" t="str">
        <f>IF($A403="","",(VLOOKUP($A403,ACOUSTIC_PIVOT_TABLE!$B$4:$AO$500,4,FALSE)))</f>
        <v/>
      </c>
      <c r="AJ403" s="27" t="str">
        <f>IF($A403="","",(VLOOKUP($A403,ACOUSTIC_PIVOT_TABLE!$B$4:$AO$500,5,FALSE)))</f>
        <v/>
      </c>
      <c r="AK403" s="27" t="str">
        <f>IF($A403="","",(VLOOKUP($A403,ACOUSTIC_PIVOT_TABLE!$B$4:$AO$500,6,FALSE)))</f>
        <v/>
      </c>
      <c r="AL403" s="27" t="str">
        <f>IF($A403="","",(VLOOKUP($A403,ACOUSTIC_PIVOT_TABLE!$B$4:$AO$500,7,FALSE)))</f>
        <v/>
      </c>
      <c r="AM403" s="27" t="str">
        <f>IF($A403="","",(VLOOKUP($A403,ACOUSTIC_PIVOT_TABLE!$B$4:$AO$500,8,FALSE)))</f>
        <v/>
      </c>
      <c r="AN403" s="27" t="str">
        <f>IF($A403="","",(VLOOKUP($A403,ACOUSTIC_PIVOT_TABLE!$B$4:$AO$500,9,FALSE)))</f>
        <v/>
      </c>
      <c r="AO403" s="27" t="str">
        <f>IF($A403="","",(VLOOKUP($A403,ACOUSTIC_PIVOT_TABLE!$B$4:$AO$500,10,FALSE)))</f>
        <v/>
      </c>
      <c r="AP403" s="27" t="str">
        <f>IF($A403="","",(VLOOKUP($A403,ACOUSTIC_PIVOT_TABLE!$B$4:$AO$500,11,FALSE)))</f>
        <v/>
      </c>
      <c r="AQ403" s="27" t="str">
        <f>IF($A403="","",(VLOOKUP($A403,ACOUSTIC_PIVOT_TABLE!$B$4:$AO$500,12,FALSE)))</f>
        <v/>
      </c>
      <c r="AR403" s="27" t="str">
        <f>IF($A403="","",(VLOOKUP($A403,ACOUSTIC_PIVOT_TABLE!$B$4:$AO$500,13,FALSE)))</f>
        <v/>
      </c>
      <c r="AS403" s="27" t="str">
        <f>IF($A403="","",(VLOOKUP($A403,ACOUSTIC_PIVOT_TABLE!$B$4:$AO$500,14,FALSE)))</f>
        <v/>
      </c>
      <c r="AT403" s="27" t="str">
        <f>IF($A403="","",(VLOOKUP($A403,ACOUSTIC_PIVOT_TABLE!$B$4:$AO$500,15,FALSE)))</f>
        <v/>
      </c>
      <c r="AU403" s="27" t="str">
        <f>IF($A403="","",(VLOOKUP($A403,ACOUSTIC_PIVOT_TABLE!$B$4:$AO$500,16,FALSE)))</f>
        <v/>
      </c>
      <c r="AV403" s="27" t="str">
        <f>IF($A403="","",(VLOOKUP($A403,ACOUSTIC_PIVOT_TABLE!$B$4:$AO$500,17,FALSE)))</f>
        <v/>
      </c>
      <c r="AW403" s="27" t="str">
        <f>IF($A403="","",(VLOOKUP($A403,ACOUSTIC_PIVOT_TABLE!$B$4:$AO$500,18,FALSE)))</f>
        <v/>
      </c>
      <c r="AX403" s="27" t="str">
        <f>IF($A403="","",(VLOOKUP($A403,ACOUSTIC_PIVOT_TABLE!$B$4:$AO$500,19,FALSE)))</f>
        <v/>
      </c>
      <c r="AY403" s="27" t="str">
        <f>IF($A403="","",(VLOOKUP($A403,ACOUSTIC_PIVOT_TABLE!$B$4:$AO$500,20,FALSE)))</f>
        <v/>
      </c>
      <c r="AZ403" s="27" t="str">
        <f>IF($A403="","",(VLOOKUP($A403,ACOUSTIC_PIVOT_TABLE!$B$4:$AO$500,21,FALSE)))</f>
        <v/>
      </c>
      <c r="BA403" s="27" t="str">
        <f>IF($A403="","",(VLOOKUP($A403,ACOUSTIC_PIVOT_TABLE!$B$4:$AO$500,22,FALSE)))</f>
        <v/>
      </c>
      <c r="BB403" s="27" t="str">
        <f>IF($A403="","",(VLOOKUP($A403,ACOUSTIC_PIVOT_TABLE!$B$4:$AO$500,23,FALSE)))</f>
        <v/>
      </c>
      <c r="BC403" s="27" t="str">
        <f>IF($A403="","",(VLOOKUP($A403,ACOUSTIC_PIVOT_TABLE!$B$4:$AO$500,24,FALSE)))</f>
        <v/>
      </c>
      <c r="BD403" s="27" t="str">
        <f>IF($A403="","",(VLOOKUP($A403,ACOUSTIC_PIVOT_TABLE!$B$4:$AO$500,25,FALSE)))</f>
        <v/>
      </c>
      <c r="BE403" s="27" t="str">
        <f>IF($A403="","",(VLOOKUP($A403,ACOUSTIC_PIVOT_TABLE!$B$4:$AO$500,26,FALSE)))</f>
        <v/>
      </c>
      <c r="BF403" s="27" t="str">
        <f>IF($A403="","",(VLOOKUP($A403,ACOUSTIC_PIVOT_TABLE!$B$4:$AO$500,27,FALSE)))</f>
        <v/>
      </c>
      <c r="BG403" s="27" t="str">
        <f>IF($A403="","",(VLOOKUP($A403,ACOUSTIC_PIVOT_TABLE!$B$4:$AO$500,28,FALSE)))</f>
        <v/>
      </c>
      <c r="BH403" s="27" t="str">
        <f>IF($A403="","",(VLOOKUP($A403,ACOUSTIC_PIVOT_TABLE!$B$4:$AO$500,29,FALSE)))</f>
        <v/>
      </c>
      <c r="BI403" s="27" t="str">
        <f>IF($A403="","",(VLOOKUP($A403,ACOUSTIC_PIVOT_TABLE!$B$4:$AO$500,30,FALSE)))</f>
        <v/>
      </c>
      <c r="BJ403" s="27" t="str">
        <f>IF($A403="","",(VLOOKUP($A403,ACOUSTIC_PIVOT_TABLE!$B$4:$AO$500,31,FALSE)))</f>
        <v/>
      </c>
      <c r="BK403" s="27" t="str">
        <f>IF($A403="","",(VLOOKUP($A403,ACOUSTIC_PIVOT_TABLE!$B$4:$AO$500,32,FALSE)))</f>
        <v/>
      </c>
      <c r="BL403" s="27" t="str">
        <f>IF($A403="","",(VLOOKUP($A403,ACOUSTIC_PIVOT_TABLE!$B$4:$AO$500,33,FALSE)))</f>
        <v/>
      </c>
      <c r="BM403" s="27" t="str">
        <f>IF($A403="","",(VLOOKUP($A403,ACOUSTIC_PIVOT_TABLE!$B$4:$AO$500,34,FALSE)))</f>
        <v/>
      </c>
      <c r="BN403" s="27" t="str">
        <f>IF($A403="","",(VLOOKUP($A403,ACOUSTIC_PIVOT_TABLE!$B$4:$AO$500,35,FALSE)))</f>
        <v/>
      </c>
      <c r="BO403" s="27" t="str">
        <f>IF($A403="","",(VLOOKUP($A403,ACOUSTIC_PIVOT_TABLE!$B$4:$AO$500,36,FALSE)))</f>
        <v/>
      </c>
      <c r="BP403" s="27" t="str">
        <f>IF($A403="","",(VLOOKUP($A403,ACOUSTIC_PIVOT_TABLE!$B$4:$AO$500,37,FALSE)))</f>
        <v/>
      </c>
      <c r="BQ403" s="27" t="str">
        <f>IF($A403="","",(VLOOKUP($A403,ACOUSTIC_PIVOT_TABLE!$B$4:$AO$500,38,FALSE)))</f>
        <v/>
      </c>
      <c r="BR403" s="27" t="str">
        <f>IF($A403="","",(VLOOKUP($A403,ACOUSTIC_PIVOT_TABLE!$B$4:$AO$500,39,FALSE)))</f>
        <v/>
      </c>
      <c r="BS403" s="27" t="str">
        <f>IF($A403="","",(VLOOKUP($A403,ACOUSTIC_PIVOT_TABLE!$B$4:$AO$500,40,FALSE)))</f>
        <v/>
      </c>
    </row>
    <row r="404" spans="1:71" x14ac:dyDescent="0.25">
      <c r="A404" s="1" t="str">
        <f>IF(ACOUSTIC_PIVOT_TABLE!B406 = 0, "",ACOUSTIC_PIVOT_TABLE!B406)</f>
        <v/>
      </c>
      <c r="B404" s="1" t="str">
        <f>IF($A404="","",(VLOOKUP($A404,ACOUSTICS_COMBINED!$B$3:$AQ$501,21,FALSE)))</f>
        <v/>
      </c>
      <c r="C404" s="1" t="str">
        <f>IF($A404="","",(VLOOKUP($A404,ACOUSTICS_COMBINED!$B$3:$AQ$501,22,FALSE)))</f>
        <v/>
      </c>
      <c r="D404" s="1" t="str">
        <f>IF($A404="","",(VLOOKUP($A404,ACOUSTICS_COMBINED!$B$3:$AQ$501,12,FALSE)))</f>
        <v/>
      </c>
      <c r="E404" s="1" t="str">
        <f>IF($A404="","",(VLOOKUP($A404,ACOUSTICS_COMBINED!$B$3:$AQ$501,13,FALSE)))</f>
        <v/>
      </c>
      <c r="F404" s="1" t="str">
        <f>IF($A404="","",(VLOOKUP($A404,ACOUSTICS_COMBINED!$B$3:$AQ$501,14,FALSE)))</f>
        <v/>
      </c>
      <c r="G404" s="1" t="str">
        <f>IF($A404="","",(VLOOKUP($A404,ACOUSTICS_COMBINED!$B$3:$AQ$501,23,FALSE)))</f>
        <v/>
      </c>
      <c r="H404" s="1" t="str">
        <f>IF($A404="","",(VLOOKUP($A404,ACOUSTICS_COMBINED!$B$3:$AQ$501,24,FALSE)))</f>
        <v/>
      </c>
      <c r="I404" s="1" t="str">
        <f>IF($A404="","",(VLOOKUP($A404,ACOUSTICS_COMBINED!$B$3:$AQ$501,15,FALSE)))</f>
        <v/>
      </c>
      <c r="J404" s="1" t="str">
        <f>IF($A404="","",(VLOOKUP($A404,ACOUSTICS_COMBINED!$B$3:$AQ$501,16,FALSE)))</f>
        <v/>
      </c>
      <c r="K404" s="1" t="str">
        <f>IF($A404="","",(VLOOKUP($A404,ACOUSTICS_COMBINED!$B$3:$AQ$501,17,FALSE)))</f>
        <v/>
      </c>
      <c r="L404" s="1" t="str">
        <f>IF($A404="","",(VLOOKUP($A404,ACOUSTICS_COMBINED!$B$3:$AQ$501,18,FALSE)))</f>
        <v/>
      </c>
      <c r="M404" s="1" t="str">
        <f>IF($A404="","",(VLOOKUP($A404,ACOUSTICS_COMBINED!$B$3:$AQ$501,25,FALSE)))</f>
        <v/>
      </c>
      <c r="N404" s="16" t="str">
        <f>IF($A404="","",(VLOOKUP($A404,ACOUSTICS_COMBINED!$B$3:$AQ$501,19,FALSE)))</f>
        <v/>
      </c>
      <c r="O404" s="16" t="str">
        <f>IF($A404="","",(VLOOKUP($A404,ACOUSTICS_COMBINED!$B$3:$AQ$501,20,FALSE)))</f>
        <v/>
      </c>
      <c r="P404" s="1" t="str">
        <f>IF($A404="","",(VLOOKUP($A404,ACOUSTICS_COMBINED!$B$3:$AQ$501,26,FALSE)))</f>
        <v/>
      </c>
      <c r="Q404" s="1" t="str">
        <f>IF($A404="","",(VLOOKUP($A404,ACOUSTICS_COMBINED!$B$3:$AQ$501,27,FALSE)))</f>
        <v/>
      </c>
      <c r="R404" s="1" t="str">
        <f>IF($A404="","",(VLOOKUP($A404,ACOUSTICS_COMBINED!$B$3:$AQ$501,28,FALSE)))</f>
        <v/>
      </c>
      <c r="S404" s="1" t="str">
        <f>IF($A404="","",(VLOOKUP($A404,ACOUSTICS_COMBINED!$B$3:$AQ$501,29,FALSE)))</f>
        <v/>
      </c>
      <c r="T404" s="1" t="str">
        <f>IF($A404="","",(VLOOKUP($A404,ACOUSTICS_COMBINED!$B$3:$AQ$501,30,FALSE)))</f>
        <v/>
      </c>
      <c r="U404" s="1" t="str">
        <f>IF($A404="","",(VLOOKUP($A404,ACOUSTICS_COMBINED!$B$3:$AQ$501,31,FALSE)))</f>
        <v/>
      </c>
      <c r="V404" s="1" t="str">
        <f>IF($A404="","",(VLOOKUP($A404,ACOUSTICS_COMBINED!$B$3:$AQ$501,32,FALSE)))</f>
        <v/>
      </c>
      <c r="W404" s="1" t="str">
        <f>IF($A404="","",(VLOOKUP($A404,ACOUSTICS_COMBINED!$B$3:$AQ$501,33,FALSE)))</f>
        <v/>
      </c>
      <c r="X404" s="1" t="str">
        <f>IF($A404="","",(VLOOKUP($A404,ACOUSTICS_COMBINED!$B$3:$AQ$501,34,FALSE)))</f>
        <v/>
      </c>
      <c r="Y404" s="1" t="str">
        <f>IF($A404="","",(VLOOKUP($A404,ACOUSTICS_COMBINED!$B$3:$AQ$501,35,FALSE)))</f>
        <v/>
      </c>
      <c r="Z404" s="1" t="str">
        <f>IF($A404="","",(VLOOKUP($A404,ACOUSTICS_COMBINED!$B$3:$AQ$501,36,FALSE)))</f>
        <v/>
      </c>
      <c r="AA404" s="1" t="str">
        <f>IF($A404="","",(VLOOKUP($A404,ACOUSTICS_COMBINED!$B$3:$AQ$501,37,FALSE)))</f>
        <v/>
      </c>
      <c r="AB404" s="1" t="str">
        <f>IF($A404="","",(VLOOKUP($A404,ACOUSTICS_COMBINED!$B$3:$AQ$501,38,FALSE)))</f>
        <v/>
      </c>
      <c r="AC404" s="1" t="str">
        <f>IF($A404="","",(VLOOKUP($A404,ACOUSTICS_COMBINED!$B$3:$AQ$501,39,FALSE)))</f>
        <v/>
      </c>
      <c r="AD404" s="1" t="str">
        <f>IF($A404="","",(VLOOKUP($A404,ACOUSTICS_COMBINED!$B$3:$AQ$501,40,FALSE)))</f>
        <v/>
      </c>
      <c r="AE404" s="1" t="str">
        <f>IF($A404="","",(VLOOKUP($A404,ACOUSTICS_COMBINED!$B$3:$AQ$501,41,FALSE)))</f>
        <v/>
      </c>
      <c r="AF404" s="1" t="str">
        <f>IF($A404="","",(VLOOKUP($A404,ACOUSTICS_COMBINED!$B$3:$AQ$501,42,FALSE)))</f>
        <v/>
      </c>
      <c r="AG404" s="27" t="str">
        <f>IF($A404="","",(VLOOKUP($A404,ACOUSTIC_PIVOT_TABLE!$B$4:$AO$500,2,FALSE)))</f>
        <v/>
      </c>
      <c r="AH404" s="27" t="str">
        <f>IF($A404="","",(VLOOKUP($A404,ACOUSTIC_PIVOT_TABLE!$B$4:$AO$500,3,FALSE)))</f>
        <v/>
      </c>
      <c r="AI404" s="27" t="str">
        <f>IF($A404="","",(VLOOKUP($A404,ACOUSTIC_PIVOT_TABLE!$B$4:$AO$500,4,FALSE)))</f>
        <v/>
      </c>
      <c r="AJ404" s="27" t="str">
        <f>IF($A404="","",(VLOOKUP($A404,ACOUSTIC_PIVOT_TABLE!$B$4:$AO$500,5,FALSE)))</f>
        <v/>
      </c>
      <c r="AK404" s="27" t="str">
        <f>IF($A404="","",(VLOOKUP($A404,ACOUSTIC_PIVOT_TABLE!$B$4:$AO$500,6,FALSE)))</f>
        <v/>
      </c>
      <c r="AL404" s="27" t="str">
        <f>IF($A404="","",(VLOOKUP($A404,ACOUSTIC_PIVOT_TABLE!$B$4:$AO$500,7,FALSE)))</f>
        <v/>
      </c>
      <c r="AM404" s="27" t="str">
        <f>IF($A404="","",(VLOOKUP($A404,ACOUSTIC_PIVOT_TABLE!$B$4:$AO$500,8,FALSE)))</f>
        <v/>
      </c>
      <c r="AN404" s="27" t="str">
        <f>IF($A404="","",(VLOOKUP($A404,ACOUSTIC_PIVOT_TABLE!$B$4:$AO$500,9,FALSE)))</f>
        <v/>
      </c>
      <c r="AO404" s="27" t="str">
        <f>IF($A404="","",(VLOOKUP($A404,ACOUSTIC_PIVOT_TABLE!$B$4:$AO$500,10,FALSE)))</f>
        <v/>
      </c>
      <c r="AP404" s="27" t="str">
        <f>IF($A404="","",(VLOOKUP($A404,ACOUSTIC_PIVOT_TABLE!$B$4:$AO$500,11,FALSE)))</f>
        <v/>
      </c>
      <c r="AQ404" s="27" t="str">
        <f>IF($A404="","",(VLOOKUP($A404,ACOUSTIC_PIVOT_TABLE!$B$4:$AO$500,12,FALSE)))</f>
        <v/>
      </c>
      <c r="AR404" s="27" t="str">
        <f>IF($A404="","",(VLOOKUP($A404,ACOUSTIC_PIVOT_TABLE!$B$4:$AO$500,13,FALSE)))</f>
        <v/>
      </c>
      <c r="AS404" s="27" t="str">
        <f>IF($A404="","",(VLOOKUP($A404,ACOUSTIC_PIVOT_TABLE!$B$4:$AO$500,14,FALSE)))</f>
        <v/>
      </c>
      <c r="AT404" s="27" t="str">
        <f>IF($A404="","",(VLOOKUP($A404,ACOUSTIC_PIVOT_TABLE!$B$4:$AO$500,15,FALSE)))</f>
        <v/>
      </c>
      <c r="AU404" s="27" t="str">
        <f>IF($A404="","",(VLOOKUP($A404,ACOUSTIC_PIVOT_TABLE!$B$4:$AO$500,16,FALSE)))</f>
        <v/>
      </c>
      <c r="AV404" s="27" t="str">
        <f>IF($A404="","",(VLOOKUP($A404,ACOUSTIC_PIVOT_TABLE!$B$4:$AO$500,17,FALSE)))</f>
        <v/>
      </c>
      <c r="AW404" s="27" t="str">
        <f>IF($A404="","",(VLOOKUP($A404,ACOUSTIC_PIVOT_TABLE!$B$4:$AO$500,18,FALSE)))</f>
        <v/>
      </c>
      <c r="AX404" s="27" t="str">
        <f>IF($A404="","",(VLOOKUP($A404,ACOUSTIC_PIVOT_TABLE!$B$4:$AO$500,19,FALSE)))</f>
        <v/>
      </c>
      <c r="AY404" s="27" t="str">
        <f>IF($A404="","",(VLOOKUP($A404,ACOUSTIC_PIVOT_TABLE!$B$4:$AO$500,20,FALSE)))</f>
        <v/>
      </c>
      <c r="AZ404" s="27" t="str">
        <f>IF($A404="","",(VLOOKUP($A404,ACOUSTIC_PIVOT_TABLE!$B$4:$AO$500,21,FALSE)))</f>
        <v/>
      </c>
      <c r="BA404" s="27" t="str">
        <f>IF($A404="","",(VLOOKUP($A404,ACOUSTIC_PIVOT_TABLE!$B$4:$AO$500,22,FALSE)))</f>
        <v/>
      </c>
      <c r="BB404" s="27" t="str">
        <f>IF($A404="","",(VLOOKUP($A404,ACOUSTIC_PIVOT_TABLE!$B$4:$AO$500,23,FALSE)))</f>
        <v/>
      </c>
      <c r="BC404" s="27" t="str">
        <f>IF($A404="","",(VLOOKUP($A404,ACOUSTIC_PIVOT_TABLE!$B$4:$AO$500,24,FALSE)))</f>
        <v/>
      </c>
      <c r="BD404" s="27" t="str">
        <f>IF($A404="","",(VLOOKUP($A404,ACOUSTIC_PIVOT_TABLE!$B$4:$AO$500,25,FALSE)))</f>
        <v/>
      </c>
      <c r="BE404" s="27" t="str">
        <f>IF($A404="","",(VLOOKUP($A404,ACOUSTIC_PIVOT_TABLE!$B$4:$AO$500,26,FALSE)))</f>
        <v/>
      </c>
      <c r="BF404" s="27" t="str">
        <f>IF($A404="","",(VLOOKUP($A404,ACOUSTIC_PIVOT_TABLE!$B$4:$AO$500,27,FALSE)))</f>
        <v/>
      </c>
      <c r="BG404" s="27" t="str">
        <f>IF($A404="","",(VLOOKUP($A404,ACOUSTIC_PIVOT_TABLE!$B$4:$AO$500,28,FALSE)))</f>
        <v/>
      </c>
      <c r="BH404" s="27" t="str">
        <f>IF($A404="","",(VLOOKUP($A404,ACOUSTIC_PIVOT_TABLE!$B$4:$AO$500,29,FALSE)))</f>
        <v/>
      </c>
      <c r="BI404" s="27" t="str">
        <f>IF($A404="","",(VLOOKUP($A404,ACOUSTIC_PIVOT_TABLE!$B$4:$AO$500,30,FALSE)))</f>
        <v/>
      </c>
      <c r="BJ404" s="27" t="str">
        <f>IF($A404="","",(VLOOKUP($A404,ACOUSTIC_PIVOT_TABLE!$B$4:$AO$500,31,FALSE)))</f>
        <v/>
      </c>
      <c r="BK404" s="27" t="str">
        <f>IF($A404="","",(VLOOKUP($A404,ACOUSTIC_PIVOT_TABLE!$B$4:$AO$500,32,FALSE)))</f>
        <v/>
      </c>
      <c r="BL404" s="27" t="str">
        <f>IF($A404="","",(VLOOKUP($A404,ACOUSTIC_PIVOT_TABLE!$B$4:$AO$500,33,FALSE)))</f>
        <v/>
      </c>
      <c r="BM404" s="27" t="str">
        <f>IF($A404="","",(VLOOKUP($A404,ACOUSTIC_PIVOT_TABLE!$B$4:$AO$500,34,FALSE)))</f>
        <v/>
      </c>
      <c r="BN404" s="27" t="str">
        <f>IF($A404="","",(VLOOKUP($A404,ACOUSTIC_PIVOT_TABLE!$B$4:$AO$500,35,FALSE)))</f>
        <v/>
      </c>
      <c r="BO404" s="27" t="str">
        <f>IF($A404="","",(VLOOKUP($A404,ACOUSTIC_PIVOT_TABLE!$B$4:$AO$500,36,FALSE)))</f>
        <v/>
      </c>
      <c r="BP404" s="27" t="str">
        <f>IF($A404="","",(VLOOKUP($A404,ACOUSTIC_PIVOT_TABLE!$B$4:$AO$500,37,FALSE)))</f>
        <v/>
      </c>
      <c r="BQ404" s="27" t="str">
        <f>IF($A404="","",(VLOOKUP($A404,ACOUSTIC_PIVOT_TABLE!$B$4:$AO$500,38,FALSE)))</f>
        <v/>
      </c>
      <c r="BR404" s="27" t="str">
        <f>IF($A404="","",(VLOOKUP($A404,ACOUSTIC_PIVOT_TABLE!$B$4:$AO$500,39,FALSE)))</f>
        <v/>
      </c>
      <c r="BS404" s="27" t="str">
        <f>IF($A404="","",(VLOOKUP($A404,ACOUSTIC_PIVOT_TABLE!$B$4:$AO$500,40,FALSE)))</f>
        <v/>
      </c>
    </row>
    <row r="405" spans="1:71" x14ac:dyDescent="0.25">
      <c r="A405" s="1" t="str">
        <f>IF(ACOUSTIC_PIVOT_TABLE!B407 = 0, "",ACOUSTIC_PIVOT_TABLE!B407)</f>
        <v/>
      </c>
      <c r="B405" s="1" t="str">
        <f>IF($A405="","",(VLOOKUP($A405,ACOUSTICS_COMBINED!$B$3:$AQ$501,21,FALSE)))</f>
        <v/>
      </c>
      <c r="C405" s="1" t="str">
        <f>IF($A405="","",(VLOOKUP($A405,ACOUSTICS_COMBINED!$B$3:$AQ$501,22,FALSE)))</f>
        <v/>
      </c>
      <c r="D405" s="1" t="str">
        <f>IF($A405="","",(VLOOKUP($A405,ACOUSTICS_COMBINED!$B$3:$AQ$501,12,FALSE)))</f>
        <v/>
      </c>
      <c r="E405" s="1" t="str">
        <f>IF($A405="","",(VLOOKUP($A405,ACOUSTICS_COMBINED!$B$3:$AQ$501,13,FALSE)))</f>
        <v/>
      </c>
      <c r="F405" s="1" t="str">
        <f>IF($A405="","",(VLOOKUP($A405,ACOUSTICS_COMBINED!$B$3:$AQ$501,14,FALSE)))</f>
        <v/>
      </c>
      <c r="G405" s="1" t="str">
        <f>IF($A405="","",(VLOOKUP($A405,ACOUSTICS_COMBINED!$B$3:$AQ$501,23,FALSE)))</f>
        <v/>
      </c>
      <c r="H405" s="1" t="str">
        <f>IF($A405="","",(VLOOKUP($A405,ACOUSTICS_COMBINED!$B$3:$AQ$501,24,FALSE)))</f>
        <v/>
      </c>
      <c r="I405" s="1" t="str">
        <f>IF($A405="","",(VLOOKUP($A405,ACOUSTICS_COMBINED!$B$3:$AQ$501,15,FALSE)))</f>
        <v/>
      </c>
      <c r="J405" s="1" t="str">
        <f>IF($A405="","",(VLOOKUP($A405,ACOUSTICS_COMBINED!$B$3:$AQ$501,16,FALSE)))</f>
        <v/>
      </c>
      <c r="K405" s="1" t="str">
        <f>IF($A405="","",(VLOOKUP($A405,ACOUSTICS_COMBINED!$B$3:$AQ$501,17,FALSE)))</f>
        <v/>
      </c>
      <c r="L405" s="1" t="str">
        <f>IF($A405="","",(VLOOKUP($A405,ACOUSTICS_COMBINED!$B$3:$AQ$501,18,FALSE)))</f>
        <v/>
      </c>
      <c r="M405" s="1" t="str">
        <f>IF($A405="","",(VLOOKUP($A405,ACOUSTICS_COMBINED!$B$3:$AQ$501,25,FALSE)))</f>
        <v/>
      </c>
      <c r="N405" s="16" t="str">
        <f>IF($A405="","",(VLOOKUP($A405,ACOUSTICS_COMBINED!$B$3:$AQ$501,19,FALSE)))</f>
        <v/>
      </c>
      <c r="O405" s="16" t="str">
        <f>IF($A405="","",(VLOOKUP($A405,ACOUSTICS_COMBINED!$B$3:$AQ$501,20,FALSE)))</f>
        <v/>
      </c>
      <c r="P405" s="1" t="str">
        <f>IF($A405="","",(VLOOKUP($A405,ACOUSTICS_COMBINED!$B$3:$AQ$501,26,FALSE)))</f>
        <v/>
      </c>
      <c r="Q405" s="1" t="str">
        <f>IF($A405="","",(VLOOKUP($A405,ACOUSTICS_COMBINED!$B$3:$AQ$501,27,FALSE)))</f>
        <v/>
      </c>
      <c r="R405" s="1" t="str">
        <f>IF($A405="","",(VLOOKUP($A405,ACOUSTICS_COMBINED!$B$3:$AQ$501,28,FALSE)))</f>
        <v/>
      </c>
      <c r="S405" s="1" t="str">
        <f>IF($A405="","",(VLOOKUP($A405,ACOUSTICS_COMBINED!$B$3:$AQ$501,29,FALSE)))</f>
        <v/>
      </c>
      <c r="T405" s="1" t="str">
        <f>IF($A405="","",(VLOOKUP($A405,ACOUSTICS_COMBINED!$B$3:$AQ$501,30,FALSE)))</f>
        <v/>
      </c>
      <c r="U405" s="1" t="str">
        <f>IF($A405="","",(VLOOKUP($A405,ACOUSTICS_COMBINED!$B$3:$AQ$501,31,FALSE)))</f>
        <v/>
      </c>
      <c r="V405" s="1" t="str">
        <f>IF($A405="","",(VLOOKUP($A405,ACOUSTICS_COMBINED!$B$3:$AQ$501,32,FALSE)))</f>
        <v/>
      </c>
      <c r="W405" s="1" t="str">
        <f>IF($A405="","",(VLOOKUP($A405,ACOUSTICS_COMBINED!$B$3:$AQ$501,33,FALSE)))</f>
        <v/>
      </c>
      <c r="X405" s="1" t="str">
        <f>IF($A405="","",(VLOOKUP($A405,ACOUSTICS_COMBINED!$B$3:$AQ$501,34,FALSE)))</f>
        <v/>
      </c>
      <c r="Y405" s="1" t="str">
        <f>IF($A405="","",(VLOOKUP($A405,ACOUSTICS_COMBINED!$B$3:$AQ$501,35,FALSE)))</f>
        <v/>
      </c>
      <c r="Z405" s="1" t="str">
        <f>IF($A405="","",(VLOOKUP($A405,ACOUSTICS_COMBINED!$B$3:$AQ$501,36,FALSE)))</f>
        <v/>
      </c>
      <c r="AA405" s="1" t="str">
        <f>IF($A405="","",(VLOOKUP($A405,ACOUSTICS_COMBINED!$B$3:$AQ$501,37,FALSE)))</f>
        <v/>
      </c>
      <c r="AB405" s="1" t="str">
        <f>IF($A405="","",(VLOOKUP($A405,ACOUSTICS_COMBINED!$B$3:$AQ$501,38,FALSE)))</f>
        <v/>
      </c>
      <c r="AC405" s="1" t="str">
        <f>IF($A405="","",(VLOOKUP($A405,ACOUSTICS_COMBINED!$B$3:$AQ$501,39,FALSE)))</f>
        <v/>
      </c>
      <c r="AD405" s="1" t="str">
        <f>IF($A405="","",(VLOOKUP($A405,ACOUSTICS_COMBINED!$B$3:$AQ$501,40,FALSE)))</f>
        <v/>
      </c>
      <c r="AE405" s="1" t="str">
        <f>IF($A405="","",(VLOOKUP($A405,ACOUSTICS_COMBINED!$B$3:$AQ$501,41,FALSE)))</f>
        <v/>
      </c>
      <c r="AF405" s="1" t="str">
        <f>IF($A405="","",(VLOOKUP($A405,ACOUSTICS_COMBINED!$B$3:$AQ$501,42,FALSE)))</f>
        <v/>
      </c>
      <c r="AG405" s="27" t="str">
        <f>IF($A405="","",(VLOOKUP($A405,ACOUSTIC_PIVOT_TABLE!$B$4:$AO$500,2,FALSE)))</f>
        <v/>
      </c>
      <c r="AH405" s="27" t="str">
        <f>IF($A405="","",(VLOOKUP($A405,ACOUSTIC_PIVOT_TABLE!$B$4:$AO$500,3,FALSE)))</f>
        <v/>
      </c>
      <c r="AI405" s="27" t="str">
        <f>IF($A405="","",(VLOOKUP($A405,ACOUSTIC_PIVOT_TABLE!$B$4:$AO$500,4,FALSE)))</f>
        <v/>
      </c>
      <c r="AJ405" s="27" t="str">
        <f>IF($A405="","",(VLOOKUP($A405,ACOUSTIC_PIVOT_TABLE!$B$4:$AO$500,5,FALSE)))</f>
        <v/>
      </c>
      <c r="AK405" s="27" t="str">
        <f>IF($A405="","",(VLOOKUP($A405,ACOUSTIC_PIVOT_TABLE!$B$4:$AO$500,6,FALSE)))</f>
        <v/>
      </c>
      <c r="AL405" s="27" t="str">
        <f>IF($A405="","",(VLOOKUP($A405,ACOUSTIC_PIVOT_TABLE!$B$4:$AO$500,7,FALSE)))</f>
        <v/>
      </c>
      <c r="AM405" s="27" t="str">
        <f>IF($A405="","",(VLOOKUP($A405,ACOUSTIC_PIVOT_TABLE!$B$4:$AO$500,8,FALSE)))</f>
        <v/>
      </c>
      <c r="AN405" s="27" t="str">
        <f>IF($A405="","",(VLOOKUP($A405,ACOUSTIC_PIVOT_TABLE!$B$4:$AO$500,9,FALSE)))</f>
        <v/>
      </c>
      <c r="AO405" s="27" t="str">
        <f>IF($A405="","",(VLOOKUP($A405,ACOUSTIC_PIVOT_TABLE!$B$4:$AO$500,10,FALSE)))</f>
        <v/>
      </c>
      <c r="AP405" s="27" t="str">
        <f>IF($A405="","",(VLOOKUP($A405,ACOUSTIC_PIVOT_TABLE!$B$4:$AO$500,11,FALSE)))</f>
        <v/>
      </c>
      <c r="AQ405" s="27" t="str">
        <f>IF($A405="","",(VLOOKUP($A405,ACOUSTIC_PIVOT_TABLE!$B$4:$AO$500,12,FALSE)))</f>
        <v/>
      </c>
      <c r="AR405" s="27" t="str">
        <f>IF($A405="","",(VLOOKUP($A405,ACOUSTIC_PIVOT_TABLE!$B$4:$AO$500,13,FALSE)))</f>
        <v/>
      </c>
      <c r="AS405" s="27" t="str">
        <f>IF($A405="","",(VLOOKUP($A405,ACOUSTIC_PIVOT_TABLE!$B$4:$AO$500,14,FALSE)))</f>
        <v/>
      </c>
      <c r="AT405" s="27" t="str">
        <f>IF($A405="","",(VLOOKUP($A405,ACOUSTIC_PIVOT_TABLE!$B$4:$AO$500,15,FALSE)))</f>
        <v/>
      </c>
      <c r="AU405" s="27" t="str">
        <f>IF($A405="","",(VLOOKUP($A405,ACOUSTIC_PIVOT_TABLE!$B$4:$AO$500,16,FALSE)))</f>
        <v/>
      </c>
      <c r="AV405" s="27" t="str">
        <f>IF($A405="","",(VLOOKUP($A405,ACOUSTIC_PIVOT_TABLE!$B$4:$AO$500,17,FALSE)))</f>
        <v/>
      </c>
      <c r="AW405" s="27" t="str">
        <f>IF($A405="","",(VLOOKUP($A405,ACOUSTIC_PIVOT_TABLE!$B$4:$AO$500,18,FALSE)))</f>
        <v/>
      </c>
      <c r="AX405" s="27" t="str">
        <f>IF($A405="","",(VLOOKUP($A405,ACOUSTIC_PIVOT_TABLE!$B$4:$AO$500,19,FALSE)))</f>
        <v/>
      </c>
      <c r="AY405" s="27" t="str">
        <f>IF($A405="","",(VLOOKUP($A405,ACOUSTIC_PIVOT_TABLE!$B$4:$AO$500,20,FALSE)))</f>
        <v/>
      </c>
      <c r="AZ405" s="27" t="str">
        <f>IF($A405="","",(VLOOKUP($A405,ACOUSTIC_PIVOT_TABLE!$B$4:$AO$500,21,FALSE)))</f>
        <v/>
      </c>
      <c r="BA405" s="27" t="str">
        <f>IF($A405="","",(VLOOKUP($A405,ACOUSTIC_PIVOT_TABLE!$B$4:$AO$500,22,FALSE)))</f>
        <v/>
      </c>
      <c r="BB405" s="27" t="str">
        <f>IF($A405="","",(VLOOKUP($A405,ACOUSTIC_PIVOT_TABLE!$B$4:$AO$500,23,FALSE)))</f>
        <v/>
      </c>
      <c r="BC405" s="27" t="str">
        <f>IF($A405="","",(VLOOKUP($A405,ACOUSTIC_PIVOT_TABLE!$B$4:$AO$500,24,FALSE)))</f>
        <v/>
      </c>
      <c r="BD405" s="27" t="str">
        <f>IF($A405="","",(VLOOKUP($A405,ACOUSTIC_PIVOT_TABLE!$B$4:$AO$500,25,FALSE)))</f>
        <v/>
      </c>
      <c r="BE405" s="27" t="str">
        <f>IF($A405="","",(VLOOKUP($A405,ACOUSTIC_PIVOT_TABLE!$B$4:$AO$500,26,FALSE)))</f>
        <v/>
      </c>
      <c r="BF405" s="27" t="str">
        <f>IF($A405="","",(VLOOKUP($A405,ACOUSTIC_PIVOT_TABLE!$B$4:$AO$500,27,FALSE)))</f>
        <v/>
      </c>
      <c r="BG405" s="27" t="str">
        <f>IF($A405="","",(VLOOKUP($A405,ACOUSTIC_PIVOT_TABLE!$B$4:$AO$500,28,FALSE)))</f>
        <v/>
      </c>
      <c r="BH405" s="27" t="str">
        <f>IF($A405="","",(VLOOKUP($A405,ACOUSTIC_PIVOT_TABLE!$B$4:$AO$500,29,FALSE)))</f>
        <v/>
      </c>
      <c r="BI405" s="27" t="str">
        <f>IF($A405="","",(VLOOKUP($A405,ACOUSTIC_PIVOT_TABLE!$B$4:$AO$500,30,FALSE)))</f>
        <v/>
      </c>
      <c r="BJ405" s="27" t="str">
        <f>IF($A405="","",(VLOOKUP($A405,ACOUSTIC_PIVOT_TABLE!$B$4:$AO$500,31,FALSE)))</f>
        <v/>
      </c>
      <c r="BK405" s="27" t="str">
        <f>IF($A405="","",(VLOOKUP($A405,ACOUSTIC_PIVOT_TABLE!$B$4:$AO$500,32,FALSE)))</f>
        <v/>
      </c>
      <c r="BL405" s="27" t="str">
        <f>IF($A405="","",(VLOOKUP($A405,ACOUSTIC_PIVOT_TABLE!$B$4:$AO$500,33,FALSE)))</f>
        <v/>
      </c>
      <c r="BM405" s="27" t="str">
        <f>IF($A405="","",(VLOOKUP($A405,ACOUSTIC_PIVOT_TABLE!$B$4:$AO$500,34,FALSE)))</f>
        <v/>
      </c>
      <c r="BN405" s="27" t="str">
        <f>IF($A405="","",(VLOOKUP($A405,ACOUSTIC_PIVOT_TABLE!$B$4:$AO$500,35,FALSE)))</f>
        <v/>
      </c>
      <c r="BO405" s="27" t="str">
        <f>IF($A405="","",(VLOOKUP($A405,ACOUSTIC_PIVOT_TABLE!$B$4:$AO$500,36,FALSE)))</f>
        <v/>
      </c>
      <c r="BP405" s="27" t="str">
        <f>IF($A405="","",(VLOOKUP($A405,ACOUSTIC_PIVOT_TABLE!$B$4:$AO$500,37,FALSE)))</f>
        <v/>
      </c>
      <c r="BQ405" s="27" t="str">
        <f>IF($A405="","",(VLOOKUP($A405,ACOUSTIC_PIVOT_TABLE!$B$4:$AO$500,38,FALSE)))</f>
        <v/>
      </c>
      <c r="BR405" s="27" t="str">
        <f>IF($A405="","",(VLOOKUP($A405,ACOUSTIC_PIVOT_TABLE!$B$4:$AO$500,39,FALSE)))</f>
        <v/>
      </c>
      <c r="BS405" s="27" t="str">
        <f>IF($A405="","",(VLOOKUP($A405,ACOUSTIC_PIVOT_TABLE!$B$4:$AO$500,40,FALSE)))</f>
        <v/>
      </c>
    </row>
    <row r="406" spans="1:71" x14ac:dyDescent="0.25">
      <c r="A406" s="1" t="str">
        <f>IF(ACOUSTIC_PIVOT_TABLE!B408 = 0, "",ACOUSTIC_PIVOT_TABLE!B408)</f>
        <v/>
      </c>
      <c r="B406" s="1" t="str">
        <f>IF($A406="","",(VLOOKUP($A406,ACOUSTICS_COMBINED!$B$3:$AQ$501,21,FALSE)))</f>
        <v/>
      </c>
      <c r="C406" s="1" t="str">
        <f>IF($A406="","",(VLOOKUP($A406,ACOUSTICS_COMBINED!$B$3:$AQ$501,22,FALSE)))</f>
        <v/>
      </c>
      <c r="D406" s="1" t="str">
        <f>IF($A406="","",(VLOOKUP($A406,ACOUSTICS_COMBINED!$B$3:$AQ$501,12,FALSE)))</f>
        <v/>
      </c>
      <c r="E406" s="1" t="str">
        <f>IF($A406="","",(VLOOKUP($A406,ACOUSTICS_COMBINED!$B$3:$AQ$501,13,FALSE)))</f>
        <v/>
      </c>
      <c r="F406" s="1" t="str">
        <f>IF($A406="","",(VLOOKUP($A406,ACOUSTICS_COMBINED!$B$3:$AQ$501,14,FALSE)))</f>
        <v/>
      </c>
      <c r="G406" s="1" t="str">
        <f>IF($A406="","",(VLOOKUP($A406,ACOUSTICS_COMBINED!$B$3:$AQ$501,23,FALSE)))</f>
        <v/>
      </c>
      <c r="H406" s="1" t="str">
        <f>IF($A406="","",(VLOOKUP($A406,ACOUSTICS_COMBINED!$B$3:$AQ$501,24,FALSE)))</f>
        <v/>
      </c>
      <c r="I406" s="1" t="str">
        <f>IF($A406="","",(VLOOKUP($A406,ACOUSTICS_COMBINED!$B$3:$AQ$501,15,FALSE)))</f>
        <v/>
      </c>
      <c r="J406" s="1" t="str">
        <f>IF($A406="","",(VLOOKUP($A406,ACOUSTICS_COMBINED!$B$3:$AQ$501,16,FALSE)))</f>
        <v/>
      </c>
      <c r="K406" s="1" t="str">
        <f>IF($A406="","",(VLOOKUP($A406,ACOUSTICS_COMBINED!$B$3:$AQ$501,17,FALSE)))</f>
        <v/>
      </c>
      <c r="L406" s="1" t="str">
        <f>IF($A406="","",(VLOOKUP($A406,ACOUSTICS_COMBINED!$B$3:$AQ$501,18,FALSE)))</f>
        <v/>
      </c>
      <c r="M406" s="1" t="str">
        <f>IF($A406="","",(VLOOKUP($A406,ACOUSTICS_COMBINED!$B$3:$AQ$501,25,FALSE)))</f>
        <v/>
      </c>
      <c r="N406" s="16" t="str">
        <f>IF($A406="","",(VLOOKUP($A406,ACOUSTICS_COMBINED!$B$3:$AQ$501,19,FALSE)))</f>
        <v/>
      </c>
      <c r="O406" s="16" t="str">
        <f>IF($A406="","",(VLOOKUP($A406,ACOUSTICS_COMBINED!$B$3:$AQ$501,20,FALSE)))</f>
        <v/>
      </c>
      <c r="P406" s="1" t="str">
        <f>IF($A406="","",(VLOOKUP($A406,ACOUSTICS_COMBINED!$B$3:$AQ$501,26,FALSE)))</f>
        <v/>
      </c>
      <c r="Q406" s="1" t="str">
        <f>IF($A406="","",(VLOOKUP($A406,ACOUSTICS_COMBINED!$B$3:$AQ$501,27,FALSE)))</f>
        <v/>
      </c>
      <c r="R406" s="1" t="str">
        <f>IF($A406="","",(VLOOKUP($A406,ACOUSTICS_COMBINED!$B$3:$AQ$501,28,FALSE)))</f>
        <v/>
      </c>
      <c r="S406" s="1" t="str">
        <f>IF($A406="","",(VLOOKUP($A406,ACOUSTICS_COMBINED!$B$3:$AQ$501,29,FALSE)))</f>
        <v/>
      </c>
      <c r="T406" s="1" t="str">
        <f>IF($A406="","",(VLOOKUP($A406,ACOUSTICS_COMBINED!$B$3:$AQ$501,30,FALSE)))</f>
        <v/>
      </c>
      <c r="U406" s="1" t="str">
        <f>IF($A406="","",(VLOOKUP($A406,ACOUSTICS_COMBINED!$B$3:$AQ$501,31,FALSE)))</f>
        <v/>
      </c>
      <c r="V406" s="1" t="str">
        <f>IF($A406="","",(VLOOKUP($A406,ACOUSTICS_COMBINED!$B$3:$AQ$501,32,FALSE)))</f>
        <v/>
      </c>
      <c r="W406" s="1" t="str">
        <f>IF($A406="","",(VLOOKUP($A406,ACOUSTICS_COMBINED!$B$3:$AQ$501,33,FALSE)))</f>
        <v/>
      </c>
      <c r="X406" s="1" t="str">
        <f>IF($A406="","",(VLOOKUP($A406,ACOUSTICS_COMBINED!$B$3:$AQ$501,34,FALSE)))</f>
        <v/>
      </c>
      <c r="Y406" s="1" t="str">
        <f>IF($A406="","",(VLOOKUP($A406,ACOUSTICS_COMBINED!$B$3:$AQ$501,35,FALSE)))</f>
        <v/>
      </c>
      <c r="Z406" s="1" t="str">
        <f>IF($A406="","",(VLOOKUP($A406,ACOUSTICS_COMBINED!$B$3:$AQ$501,36,FALSE)))</f>
        <v/>
      </c>
      <c r="AA406" s="1" t="str">
        <f>IF($A406="","",(VLOOKUP($A406,ACOUSTICS_COMBINED!$B$3:$AQ$501,37,FALSE)))</f>
        <v/>
      </c>
      <c r="AB406" s="1" t="str">
        <f>IF($A406="","",(VLOOKUP($A406,ACOUSTICS_COMBINED!$B$3:$AQ$501,38,FALSE)))</f>
        <v/>
      </c>
      <c r="AC406" s="1" t="str">
        <f>IF($A406="","",(VLOOKUP($A406,ACOUSTICS_COMBINED!$B$3:$AQ$501,39,FALSE)))</f>
        <v/>
      </c>
      <c r="AD406" s="1" t="str">
        <f>IF($A406="","",(VLOOKUP($A406,ACOUSTICS_COMBINED!$B$3:$AQ$501,40,FALSE)))</f>
        <v/>
      </c>
      <c r="AE406" s="1" t="str">
        <f>IF($A406="","",(VLOOKUP($A406,ACOUSTICS_COMBINED!$B$3:$AQ$501,41,FALSE)))</f>
        <v/>
      </c>
      <c r="AF406" s="1" t="str">
        <f>IF($A406="","",(VLOOKUP($A406,ACOUSTICS_COMBINED!$B$3:$AQ$501,42,FALSE)))</f>
        <v/>
      </c>
      <c r="AG406" s="27" t="str">
        <f>IF($A406="","",(VLOOKUP($A406,ACOUSTIC_PIVOT_TABLE!$B$4:$AO$500,2,FALSE)))</f>
        <v/>
      </c>
      <c r="AH406" s="27" t="str">
        <f>IF($A406="","",(VLOOKUP($A406,ACOUSTIC_PIVOT_TABLE!$B$4:$AO$500,3,FALSE)))</f>
        <v/>
      </c>
      <c r="AI406" s="27" t="str">
        <f>IF($A406="","",(VLOOKUP($A406,ACOUSTIC_PIVOT_TABLE!$B$4:$AO$500,4,FALSE)))</f>
        <v/>
      </c>
      <c r="AJ406" s="27" t="str">
        <f>IF($A406="","",(VLOOKUP($A406,ACOUSTIC_PIVOT_TABLE!$B$4:$AO$500,5,FALSE)))</f>
        <v/>
      </c>
      <c r="AK406" s="27" t="str">
        <f>IF($A406="","",(VLOOKUP($A406,ACOUSTIC_PIVOT_TABLE!$B$4:$AO$500,6,FALSE)))</f>
        <v/>
      </c>
      <c r="AL406" s="27" t="str">
        <f>IF($A406="","",(VLOOKUP($A406,ACOUSTIC_PIVOT_TABLE!$B$4:$AO$500,7,FALSE)))</f>
        <v/>
      </c>
      <c r="AM406" s="27" t="str">
        <f>IF($A406="","",(VLOOKUP($A406,ACOUSTIC_PIVOT_TABLE!$B$4:$AO$500,8,FALSE)))</f>
        <v/>
      </c>
      <c r="AN406" s="27" t="str">
        <f>IF($A406="","",(VLOOKUP($A406,ACOUSTIC_PIVOT_TABLE!$B$4:$AO$500,9,FALSE)))</f>
        <v/>
      </c>
      <c r="AO406" s="27" t="str">
        <f>IF($A406="","",(VLOOKUP($A406,ACOUSTIC_PIVOT_TABLE!$B$4:$AO$500,10,FALSE)))</f>
        <v/>
      </c>
      <c r="AP406" s="27" t="str">
        <f>IF($A406="","",(VLOOKUP($A406,ACOUSTIC_PIVOT_TABLE!$B$4:$AO$500,11,FALSE)))</f>
        <v/>
      </c>
      <c r="AQ406" s="27" t="str">
        <f>IF($A406="","",(VLOOKUP($A406,ACOUSTIC_PIVOT_TABLE!$B$4:$AO$500,12,FALSE)))</f>
        <v/>
      </c>
      <c r="AR406" s="27" t="str">
        <f>IF($A406="","",(VLOOKUP($A406,ACOUSTIC_PIVOT_TABLE!$B$4:$AO$500,13,FALSE)))</f>
        <v/>
      </c>
      <c r="AS406" s="27" t="str">
        <f>IF($A406="","",(VLOOKUP($A406,ACOUSTIC_PIVOT_TABLE!$B$4:$AO$500,14,FALSE)))</f>
        <v/>
      </c>
      <c r="AT406" s="27" t="str">
        <f>IF($A406="","",(VLOOKUP($A406,ACOUSTIC_PIVOT_TABLE!$B$4:$AO$500,15,FALSE)))</f>
        <v/>
      </c>
      <c r="AU406" s="27" t="str">
        <f>IF($A406="","",(VLOOKUP($A406,ACOUSTIC_PIVOT_TABLE!$B$4:$AO$500,16,FALSE)))</f>
        <v/>
      </c>
      <c r="AV406" s="27" t="str">
        <f>IF($A406="","",(VLOOKUP($A406,ACOUSTIC_PIVOT_TABLE!$B$4:$AO$500,17,FALSE)))</f>
        <v/>
      </c>
      <c r="AW406" s="27" t="str">
        <f>IF($A406="","",(VLOOKUP($A406,ACOUSTIC_PIVOT_TABLE!$B$4:$AO$500,18,FALSE)))</f>
        <v/>
      </c>
      <c r="AX406" s="27" t="str">
        <f>IF($A406="","",(VLOOKUP($A406,ACOUSTIC_PIVOT_TABLE!$B$4:$AO$500,19,FALSE)))</f>
        <v/>
      </c>
      <c r="AY406" s="27" t="str">
        <f>IF($A406="","",(VLOOKUP($A406,ACOUSTIC_PIVOT_TABLE!$B$4:$AO$500,20,FALSE)))</f>
        <v/>
      </c>
      <c r="AZ406" s="27" t="str">
        <f>IF($A406="","",(VLOOKUP($A406,ACOUSTIC_PIVOT_TABLE!$B$4:$AO$500,21,FALSE)))</f>
        <v/>
      </c>
      <c r="BA406" s="27" t="str">
        <f>IF($A406="","",(VLOOKUP($A406,ACOUSTIC_PIVOT_TABLE!$B$4:$AO$500,22,FALSE)))</f>
        <v/>
      </c>
      <c r="BB406" s="27" t="str">
        <f>IF($A406="","",(VLOOKUP($A406,ACOUSTIC_PIVOT_TABLE!$B$4:$AO$500,23,FALSE)))</f>
        <v/>
      </c>
      <c r="BC406" s="27" t="str">
        <f>IF($A406="","",(VLOOKUP($A406,ACOUSTIC_PIVOT_TABLE!$B$4:$AO$500,24,FALSE)))</f>
        <v/>
      </c>
      <c r="BD406" s="27" t="str">
        <f>IF($A406="","",(VLOOKUP($A406,ACOUSTIC_PIVOT_TABLE!$B$4:$AO$500,25,FALSE)))</f>
        <v/>
      </c>
      <c r="BE406" s="27" t="str">
        <f>IF($A406="","",(VLOOKUP($A406,ACOUSTIC_PIVOT_TABLE!$B$4:$AO$500,26,FALSE)))</f>
        <v/>
      </c>
      <c r="BF406" s="27" t="str">
        <f>IF($A406="","",(VLOOKUP($A406,ACOUSTIC_PIVOT_TABLE!$B$4:$AO$500,27,FALSE)))</f>
        <v/>
      </c>
      <c r="BG406" s="27" t="str">
        <f>IF($A406="","",(VLOOKUP($A406,ACOUSTIC_PIVOT_TABLE!$B$4:$AO$500,28,FALSE)))</f>
        <v/>
      </c>
      <c r="BH406" s="27" t="str">
        <f>IF($A406="","",(VLOOKUP($A406,ACOUSTIC_PIVOT_TABLE!$B$4:$AO$500,29,FALSE)))</f>
        <v/>
      </c>
      <c r="BI406" s="27" t="str">
        <f>IF($A406="","",(VLOOKUP($A406,ACOUSTIC_PIVOT_TABLE!$B$4:$AO$500,30,FALSE)))</f>
        <v/>
      </c>
      <c r="BJ406" s="27" t="str">
        <f>IF($A406="","",(VLOOKUP($A406,ACOUSTIC_PIVOT_TABLE!$B$4:$AO$500,31,FALSE)))</f>
        <v/>
      </c>
      <c r="BK406" s="27" t="str">
        <f>IF($A406="","",(VLOOKUP($A406,ACOUSTIC_PIVOT_TABLE!$B$4:$AO$500,32,FALSE)))</f>
        <v/>
      </c>
      <c r="BL406" s="27" t="str">
        <f>IF($A406="","",(VLOOKUP($A406,ACOUSTIC_PIVOT_TABLE!$B$4:$AO$500,33,FALSE)))</f>
        <v/>
      </c>
      <c r="BM406" s="27" t="str">
        <f>IF($A406="","",(VLOOKUP($A406,ACOUSTIC_PIVOT_TABLE!$B$4:$AO$500,34,FALSE)))</f>
        <v/>
      </c>
      <c r="BN406" s="27" t="str">
        <f>IF($A406="","",(VLOOKUP($A406,ACOUSTIC_PIVOT_TABLE!$B$4:$AO$500,35,FALSE)))</f>
        <v/>
      </c>
      <c r="BO406" s="27" t="str">
        <f>IF($A406="","",(VLOOKUP($A406,ACOUSTIC_PIVOT_TABLE!$B$4:$AO$500,36,FALSE)))</f>
        <v/>
      </c>
      <c r="BP406" s="27" t="str">
        <f>IF($A406="","",(VLOOKUP($A406,ACOUSTIC_PIVOT_TABLE!$B$4:$AO$500,37,FALSE)))</f>
        <v/>
      </c>
      <c r="BQ406" s="27" t="str">
        <f>IF($A406="","",(VLOOKUP($A406,ACOUSTIC_PIVOT_TABLE!$B$4:$AO$500,38,FALSE)))</f>
        <v/>
      </c>
      <c r="BR406" s="27" t="str">
        <f>IF($A406="","",(VLOOKUP($A406,ACOUSTIC_PIVOT_TABLE!$B$4:$AO$500,39,FALSE)))</f>
        <v/>
      </c>
      <c r="BS406" s="27" t="str">
        <f>IF($A406="","",(VLOOKUP($A406,ACOUSTIC_PIVOT_TABLE!$B$4:$AO$500,40,FALSE)))</f>
        <v/>
      </c>
    </row>
    <row r="407" spans="1:71" x14ac:dyDescent="0.25">
      <c r="A407" s="1" t="str">
        <f>IF(ACOUSTIC_PIVOT_TABLE!B409 = 0, "",ACOUSTIC_PIVOT_TABLE!B409)</f>
        <v/>
      </c>
      <c r="B407" s="1" t="str">
        <f>IF($A407="","",(VLOOKUP($A407,ACOUSTICS_COMBINED!$B$3:$AQ$501,21,FALSE)))</f>
        <v/>
      </c>
      <c r="C407" s="1" t="str">
        <f>IF($A407="","",(VLOOKUP($A407,ACOUSTICS_COMBINED!$B$3:$AQ$501,22,FALSE)))</f>
        <v/>
      </c>
      <c r="D407" s="1" t="str">
        <f>IF($A407="","",(VLOOKUP($A407,ACOUSTICS_COMBINED!$B$3:$AQ$501,12,FALSE)))</f>
        <v/>
      </c>
      <c r="E407" s="1" t="str">
        <f>IF($A407="","",(VLOOKUP($A407,ACOUSTICS_COMBINED!$B$3:$AQ$501,13,FALSE)))</f>
        <v/>
      </c>
      <c r="F407" s="1" t="str">
        <f>IF($A407="","",(VLOOKUP($A407,ACOUSTICS_COMBINED!$B$3:$AQ$501,14,FALSE)))</f>
        <v/>
      </c>
      <c r="G407" s="1" t="str">
        <f>IF($A407="","",(VLOOKUP($A407,ACOUSTICS_COMBINED!$B$3:$AQ$501,23,FALSE)))</f>
        <v/>
      </c>
      <c r="H407" s="1" t="str">
        <f>IF($A407="","",(VLOOKUP($A407,ACOUSTICS_COMBINED!$B$3:$AQ$501,24,FALSE)))</f>
        <v/>
      </c>
      <c r="I407" s="1" t="str">
        <f>IF($A407="","",(VLOOKUP($A407,ACOUSTICS_COMBINED!$B$3:$AQ$501,15,FALSE)))</f>
        <v/>
      </c>
      <c r="J407" s="1" t="str">
        <f>IF($A407="","",(VLOOKUP($A407,ACOUSTICS_COMBINED!$B$3:$AQ$501,16,FALSE)))</f>
        <v/>
      </c>
      <c r="K407" s="1" t="str">
        <f>IF($A407="","",(VLOOKUP($A407,ACOUSTICS_COMBINED!$B$3:$AQ$501,17,FALSE)))</f>
        <v/>
      </c>
      <c r="L407" s="1" t="str">
        <f>IF($A407="","",(VLOOKUP($A407,ACOUSTICS_COMBINED!$B$3:$AQ$501,18,FALSE)))</f>
        <v/>
      </c>
      <c r="M407" s="1" t="str">
        <f>IF($A407="","",(VLOOKUP($A407,ACOUSTICS_COMBINED!$B$3:$AQ$501,25,FALSE)))</f>
        <v/>
      </c>
      <c r="N407" s="16" t="str">
        <f>IF($A407="","",(VLOOKUP($A407,ACOUSTICS_COMBINED!$B$3:$AQ$501,19,FALSE)))</f>
        <v/>
      </c>
      <c r="O407" s="16" t="str">
        <f>IF($A407="","",(VLOOKUP($A407,ACOUSTICS_COMBINED!$B$3:$AQ$501,20,FALSE)))</f>
        <v/>
      </c>
      <c r="P407" s="1" t="str">
        <f>IF($A407="","",(VLOOKUP($A407,ACOUSTICS_COMBINED!$B$3:$AQ$501,26,FALSE)))</f>
        <v/>
      </c>
      <c r="Q407" s="1" t="str">
        <f>IF($A407="","",(VLOOKUP($A407,ACOUSTICS_COMBINED!$B$3:$AQ$501,27,FALSE)))</f>
        <v/>
      </c>
      <c r="R407" s="1" t="str">
        <f>IF($A407="","",(VLOOKUP($A407,ACOUSTICS_COMBINED!$B$3:$AQ$501,28,FALSE)))</f>
        <v/>
      </c>
      <c r="S407" s="1" t="str">
        <f>IF($A407="","",(VLOOKUP($A407,ACOUSTICS_COMBINED!$B$3:$AQ$501,29,FALSE)))</f>
        <v/>
      </c>
      <c r="T407" s="1" t="str">
        <f>IF($A407="","",(VLOOKUP($A407,ACOUSTICS_COMBINED!$B$3:$AQ$501,30,FALSE)))</f>
        <v/>
      </c>
      <c r="U407" s="1" t="str">
        <f>IF($A407="","",(VLOOKUP($A407,ACOUSTICS_COMBINED!$B$3:$AQ$501,31,FALSE)))</f>
        <v/>
      </c>
      <c r="V407" s="1" t="str">
        <f>IF($A407="","",(VLOOKUP($A407,ACOUSTICS_COMBINED!$B$3:$AQ$501,32,FALSE)))</f>
        <v/>
      </c>
      <c r="W407" s="1" t="str">
        <f>IF($A407="","",(VLOOKUP($A407,ACOUSTICS_COMBINED!$B$3:$AQ$501,33,FALSE)))</f>
        <v/>
      </c>
      <c r="X407" s="1" t="str">
        <f>IF($A407="","",(VLOOKUP($A407,ACOUSTICS_COMBINED!$B$3:$AQ$501,34,FALSE)))</f>
        <v/>
      </c>
      <c r="Y407" s="1" t="str">
        <f>IF($A407="","",(VLOOKUP($A407,ACOUSTICS_COMBINED!$B$3:$AQ$501,35,FALSE)))</f>
        <v/>
      </c>
      <c r="Z407" s="1" t="str">
        <f>IF($A407="","",(VLOOKUP($A407,ACOUSTICS_COMBINED!$B$3:$AQ$501,36,FALSE)))</f>
        <v/>
      </c>
      <c r="AA407" s="1" t="str">
        <f>IF($A407="","",(VLOOKUP($A407,ACOUSTICS_COMBINED!$B$3:$AQ$501,37,FALSE)))</f>
        <v/>
      </c>
      <c r="AB407" s="1" t="str">
        <f>IF($A407="","",(VLOOKUP($A407,ACOUSTICS_COMBINED!$B$3:$AQ$501,38,FALSE)))</f>
        <v/>
      </c>
      <c r="AC407" s="1" t="str">
        <f>IF($A407="","",(VLOOKUP($A407,ACOUSTICS_COMBINED!$B$3:$AQ$501,39,FALSE)))</f>
        <v/>
      </c>
      <c r="AD407" s="1" t="str">
        <f>IF($A407="","",(VLOOKUP($A407,ACOUSTICS_COMBINED!$B$3:$AQ$501,40,FALSE)))</f>
        <v/>
      </c>
      <c r="AE407" s="1" t="str">
        <f>IF($A407="","",(VLOOKUP($A407,ACOUSTICS_COMBINED!$B$3:$AQ$501,41,FALSE)))</f>
        <v/>
      </c>
      <c r="AF407" s="1" t="str">
        <f>IF($A407="","",(VLOOKUP($A407,ACOUSTICS_COMBINED!$B$3:$AQ$501,42,FALSE)))</f>
        <v/>
      </c>
      <c r="AG407" s="27" t="str">
        <f>IF($A407="","",(VLOOKUP($A407,ACOUSTIC_PIVOT_TABLE!$B$4:$AO$500,2,FALSE)))</f>
        <v/>
      </c>
      <c r="AH407" s="27" t="str">
        <f>IF($A407="","",(VLOOKUP($A407,ACOUSTIC_PIVOT_TABLE!$B$4:$AO$500,3,FALSE)))</f>
        <v/>
      </c>
      <c r="AI407" s="27" t="str">
        <f>IF($A407="","",(VLOOKUP($A407,ACOUSTIC_PIVOT_TABLE!$B$4:$AO$500,4,FALSE)))</f>
        <v/>
      </c>
      <c r="AJ407" s="27" t="str">
        <f>IF($A407="","",(VLOOKUP($A407,ACOUSTIC_PIVOT_TABLE!$B$4:$AO$500,5,FALSE)))</f>
        <v/>
      </c>
      <c r="AK407" s="27" t="str">
        <f>IF($A407="","",(VLOOKUP($A407,ACOUSTIC_PIVOT_TABLE!$B$4:$AO$500,6,FALSE)))</f>
        <v/>
      </c>
      <c r="AL407" s="27" t="str">
        <f>IF($A407="","",(VLOOKUP($A407,ACOUSTIC_PIVOT_TABLE!$B$4:$AO$500,7,FALSE)))</f>
        <v/>
      </c>
      <c r="AM407" s="27" t="str">
        <f>IF($A407="","",(VLOOKUP($A407,ACOUSTIC_PIVOT_TABLE!$B$4:$AO$500,8,FALSE)))</f>
        <v/>
      </c>
      <c r="AN407" s="27" t="str">
        <f>IF($A407="","",(VLOOKUP($A407,ACOUSTIC_PIVOT_TABLE!$B$4:$AO$500,9,FALSE)))</f>
        <v/>
      </c>
      <c r="AO407" s="27" t="str">
        <f>IF($A407="","",(VLOOKUP($A407,ACOUSTIC_PIVOT_TABLE!$B$4:$AO$500,10,FALSE)))</f>
        <v/>
      </c>
      <c r="AP407" s="27" t="str">
        <f>IF($A407="","",(VLOOKUP($A407,ACOUSTIC_PIVOT_TABLE!$B$4:$AO$500,11,FALSE)))</f>
        <v/>
      </c>
      <c r="AQ407" s="27" t="str">
        <f>IF($A407="","",(VLOOKUP($A407,ACOUSTIC_PIVOT_TABLE!$B$4:$AO$500,12,FALSE)))</f>
        <v/>
      </c>
      <c r="AR407" s="27" t="str">
        <f>IF($A407="","",(VLOOKUP($A407,ACOUSTIC_PIVOT_TABLE!$B$4:$AO$500,13,FALSE)))</f>
        <v/>
      </c>
      <c r="AS407" s="27" t="str">
        <f>IF($A407="","",(VLOOKUP($A407,ACOUSTIC_PIVOT_TABLE!$B$4:$AO$500,14,FALSE)))</f>
        <v/>
      </c>
      <c r="AT407" s="27" t="str">
        <f>IF($A407="","",(VLOOKUP($A407,ACOUSTIC_PIVOT_TABLE!$B$4:$AO$500,15,FALSE)))</f>
        <v/>
      </c>
      <c r="AU407" s="27" t="str">
        <f>IF($A407="","",(VLOOKUP($A407,ACOUSTIC_PIVOT_TABLE!$B$4:$AO$500,16,FALSE)))</f>
        <v/>
      </c>
      <c r="AV407" s="27" t="str">
        <f>IF($A407="","",(VLOOKUP($A407,ACOUSTIC_PIVOT_TABLE!$B$4:$AO$500,17,FALSE)))</f>
        <v/>
      </c>
      <c r="AW407" s="27" t="str">
        <f>IF($A407="","",(VLOOKUP($A407,ACOUSTIC_PIVOT_TABLE!$B$4:$AO$500,18,FALSE)))</f>
        <v/>
      </c>
      <c r="AX407" s="27" t="str">
        <f>IF($A407="","",(VLOOKUP($A407,ACOUSTIC_PIVOT_TABLE!$B$4:$AO$500,19,FALSE)))</f>
        <v/>
      </c>
      <c r="AY407" s="27" t="str">
        <f>IF($A407="","",(VLOOKUP($A407,ACOUSTIC_PIVOT_TABLE!$B$4:$AO$500,20,FALSE)))</f>
        <v/>
      </c>
      <c r="AZ407" s="27" t="str">
        <f>IF($A407="","",(VLOOKUP($A407,ACOUSTIC_PIVOT_TABLE!$B$4:$AO$500,21,FALSE)))</f>
        <v/>
      </c>
      <c r="BA407" s="27" t="str">
        <f>IF($A407="","",(VLOOKUP($A407,ACOUSTIC_PIVOT_TABLE!$B$4:$AO$500,22,FALSE)))</f>
        <v/>
      </c>
      <c r="BB407" s="27" t="str">
        <f>IF($A407="","",(VLOOKUP($A407,ACOUSTIC_PIVOT_TABLE!$B$4:$AO$500,23,FALSE)))</f>
        <v/>
      </c>
      <c r="BC407" s="27" t="str">
        <f>IF($A407="","",(VLOOKUP($A407,ACOUSTIC_PIVOT_TABLE!$B$4:$AO$500,24,FALSE)))</f>
        <v/>
      </c>
      <c r="BD407" s="27" t="str">
        <f>IF($A407="","",(VLOOKUP($A407,ACOUSTIC_PIVOT_TABLE!$B$4:$AO$500,25,FALSE)))</f>
        <v/>
      </c>
      <c r="BE407" s="27" t="str">
        <f>IF($A407="","",(VLOOKUP($A407,ACOUSTIC_PIVOT_TABLE!$B$4:$AO$500,26,FALSE)))</f>
        <v/>
      </c>
      <c r="BF407" s="27" t="str">
        <f>IF($A407="","",(VLOOKUP($A407,ACOUSTIC_PIVOT_TABLE!$B$4:$AO$500,27,FALSE)))</f>
        <v/>
      </c>
      <c r="BG407" s="27" t="str">
        <f>IF($A407="","",(VLOOKUP($A407,ACOUSTIC_PIVOT_TABLE!$B$4:$AO$500,28,FALSE)))</f>
        <v/>
      </c>
      <c r="BH407" s="27" t="str">
        <f>IF($A407="","",(VLOOKUP($A407,ACOUSTIC_PIVOT_TABLE!$B$4:$AO$500,29,FALSE)))</f>
        <v/>
      </c>
      <c r="BI407" s="27" t="str">
        <f>IF($A407="","",(VLOOKUP($A407,ACOUSTIC_PIVOT_TABLE!$B$4:$AO$500,30,FALSE)))</f>
        <v/>
      </c>
      <c r="BJ407" s="27" t="str">
        <f>IF($A407="","",(VLOOKUP($A407,ACOUSTIC_PIVOT_TABLE!$B$4:$AO$500,31,FALSE)))</f>
        <v/>
      </c>
      <c r="BK407" s="27" t="str">
        <f>IF($A407="","",(VLOOKUP($A407,ACOUSTIC_PIVOT_TABLE!$B$4:$AO$500,32,FALSE)))</f>
        <v/>
      </c>
      <c r="BL407" s="27" t="str">
        <f>IF($A407="","",(VLOOKUP($A407,ACOUSTIC_PIVOT_TABLE!$B$4:$AO$500,33,FALSE)))</f>
        <v/>
      </c>
      <c r="BM407" s="27" t="str">
        <f>IF($A407="","",(VLOOKUP($A407,ACOUSTIC_PIVOT_TABLE!$B$4:$AO$500,34,FALSE)))</f>
        <v/>
      </c>
      <c r="BN407" s="27" t="str">
        <f>IF($A407="","",(VLOOKUP($A407,ACOUSTIC_PIVOT_TABLE!$B$4:$AO$500,35,FALSE)))</f>
        <v/>
      </c>
      <c r="BO407" s="27" t="str">
        <f>IF($A407="","",(VLOOKUP($A407,ACOUSTIC_PIVOT_TABLE!$B$4:$AO$500,36,FALSE)))</f>
        <v/>
      </c>
      <c r="BP407" s="27" t="str">
        <f>IF($A407="","",(VLOOKUP($A407,ACOUSTIC_PIVOT_TABLE!$B$4:$AO$500,37,FALSE)))</f>
        <v/>
      </c>
      <c r="BQ407" s="27" t="str">
        <f>IF($A407="","",(VLOOKUP($A407,ACOUSTIC_PIVOT_TABLE!$B$4:$AO$500,38,FALSE)))</f>
        <v/>
      </c>
      <c r="BR407" s="27" t="str">
        <f>IF($A407="","",(VLOOKUP($A407,ACOUSTIC_PIVOT_TABLE!$B$4:$AO$500,39,FALSE)))</f>
        <v/>
      </c>
      <c r="BS407" s="27" t="str">
        <f>IF($A407="","",(VLOOKUP($A407,ACOUSTIC_PIVOT_TABLE!$B$4:$AO$500,40,FALSE)))</f>
        <v/>
      </c>
    </row>
    <row r="408" spans="1:71" x14ac:dyDescent="0.25">
      <c r="A408" s="1" t="str">
        <f>IF(ACOUSTIC_PIVOT_TABLE!B410 = 0, "",ACOUSTIC_PIVOT_TABLE!B410)</f>
        <v/>
      </c>
      <c r="B408" s="1" t="str">
        <f>IF($A408="","",(VLOOKUP($A408,ACOUSTICS_COMBINED!$B$3:$AQ$501,21,FALSE)))</f>
        <v/>
      </c>
      <c r="C408" s="1" t="str">
        <f>IF($A408="","",(VLOOKUP($A408,ACOUSTICS_COMBINED!$B$3:$AQ$501,22,FALSE)))</f>
        <v/>
      </c>
      <c r="D408" s="1" t="str">
        <f>IF($A408="","",(VLOOKUP($A408,ACOUSTICS_COMBINED!$B$3:$AQ$501,12,FALSE)))</f>
        <v/>
      </c>
      <c r="E408" s="1" t="str">
        <f>IF($A408="","",(VLOOKUP($A408,ACOUSTICS_COMBINED!$B$3:$AQ$501,13,FALSE)))</f>
        <v/>
      </c>
      <c r="F408" s="1" t="str">
        <f>IF($A408="","",(VLOOKUP($A408,ACOUSTICS_COMBINED!$B$3:$AQ$501,14,FALSE)))</f>
        <v/>
      </c>
      <c r="G408" s="1" t="str">
        <f>IF($A408="","",(VLOOKUP($A408,ACOUSTICS_COMBINED!$B$3:$AQ$501,23,FALSE)))</f>
        <v/>
      </c>
      <c r="H408" s="1" t="str">
        <f>IF($A408="","",(VLOOKUP($A408,ACOUSTICS_COMBINED!$B$3:$AQ$501,24,FALSE)))</f>
        <v/>
      </c>
      <c r="I408" s="1" t="str">
        <f>IF($A408="","",(VLOOKUP($A408,ACOUSTICS_COMBINED!$B$3:$AQ$501,15,FALSE)))</f>
        <v/>
      </c>
      <c r="J408" s="1" t="str">
        <f>IF($A408="","",(VLOOKUP($A408,ACOUSTICS_COMBINED!$B$3:$AQ$501,16,FALSE)))</f>
        <v/>
      </c>
      <c r="K408" s="1" t="str">
        <f>IF($A408="","",(VLOOKUP($A408,ACOUSTICS_COMBINED!$B$3:$AQ$501,17,FALSE)))</f>
        <v/>
      </c>
      <c r="L408" s="1" t="str">
        <f>IF($A408="","",(VLOOKUP($A408,ACOUSTICS_COMBINED!$B$3:$AQ$501,18,FALSE)))</f>
        <v/>
      </c>
      <c r="M408" s="1" t="str">
        <f>IF($A408="","",(VLOOKUP($A408,ACOUSTICS_COMBINED!$B$3:$AQ$501,25,FALSE)))</f>
        <v/>
      </c>
      <c r="N408" s="16" t="str">
        <f>IF($A408="","",(VLOOKUP($A408,ACOUSTICS_COMBINED!$B$3:$AQ$501,19,FALSE)))</f>
        <v/>
      </c>
      <c r="O408" s="16" t="str">
        <f>IF($A408="","",(VLOOKUP($A408,ACOUSTICS_COMBINED!$B$3:$AQ$501,20,FALSE)))</f>
        <v/>
      </c>
      <c r="P408" s="1" t="str">
        <f>IF($A408="","",(VLOOKUP($A408,ACOUSTICS_COMBINED!$B$3:$AQ$501,26,FALSE)))</f>
        <v/>
      </c>
      <c r="Q408" s="1" t="str">
        <f>IF($A408="","",(VLOOKUP($A408,ACOUSTICS_COMBINED!$B$3:$AQ$501,27,FALSE)))</f>
        <v/>
      </c>
      <c r="R408" s="1" t="str">
        <f>IF($A408="","",(VLOOKUP($A408,ACOUSTICS_COMBINED!$B$3:$AQ$501,28,FALSE)))</f>
        <v/>
      </c>
      <c r="S408" s="1" t="str">
        <f>IF($A408="","",(VLOOKUP($A408,ACOUSTICS_COMBINED!$B$3:$AQ$501,29,FALSE)))</f>
        <v/>
      </c>
      <c r="T408" s="1" t="str">
        <f>IF($A408="","",(VLOOKUP($A408,ACOUSTICS_COMBINED!$B$3:$AQ$501,30,FALSE)))</f>
        <v/>
      </c>
      <c r="U408" s="1" t="str">
        <f>IF($A408="","",(VLOOKUP($A408,ACOUSTICS_COMBINED!$B$3:$AQ$501,31,FALSE)))</f>
        <v/>
      </c>
      <c r="V408" s="1" t="str">
        <f>IF($A408="","",(VLOOKUP($A408,ACOUSTICS_COMBINED!$B$3:$AQ$501,32,FALSE)))</f>
        <v/>
      </c>
      <c r="W408" s="1" t="str">
        <f>IF($A408="","",(VLOOKUP($A408,ACOUSTICS_COMBINED!$B$3:$AQ$501,33,FALSE)))</f>
        <v/>
      </c>
      <c r="X408" s="1" t="str">
        <f>IF($A408="","",(VLOOKUP($A408,ACOUSTICS_COMBINED!$B$3:$AQ$501,34,FALSE)))</f>
        <v/>
      </c>
      <c r="Y408" s="1" t="str">
        <f>IF($A408="","",(VLOOKUP($A408,ACOUSTICS_COMBINED!$B$3:$AQ$501,35,FALSE)))</f>
        <v/>
      </c>
      <c r="Z408" s="1" t="str">
        <f>IF($A408="","",(VLOOKUP($A408,ACOUSTICS_COMBINED!$B$3:$AQ$501,36,FALSE)))</f>
        <v/>
      </c>
      <c r="AA408" s="1" t="str">
        <f>IF($A408="","",(VLOOKUP($A408,ACOUSTICS_COMBINED!$B$3:$AQ$501,37,FALSE)))</f>
        <v/>
      </c>
      <c r="AB408" s="1" t="str">
        <f>IF($A408="","",(VLOOKUP($A408,ACOUSTICS_COMBINED!$B$3:$AQ$501,38,FALSE)))</f>
        <v/>
      </c>
      <c r="AC408" s="1" t="str">
        <f>IF($A408="","",(VLOOKUP($A408,ACOUSTICS_COMBINED!$B$3:$AQ$501,39,FALSE)))</f>
        <v/>
      </c>
      <c r="AD408" s="1" t="str">
        <f>IF($A408="","",(VLOOKUP($A408,ACOUSTICS_COMBINED!$B$3:$AQ$501,40,FALSE)))</f>
        <v/>
      </c>
      <c r="AE408" s="1" t="str">
        <f>IF($A408="","",(VLOOKUP($A408,ACOUSTICS_COMBINED!$B$3:$AQ$501,41,FALSE)))</f>
        <v/>
      </c>
      <c r="AF408" s="1" t="str">
        <f>IF($A408="","",(VLOOKUP($A408,ACOUSTICS_COMBINED!$B$3:$AQ$501,42,FALSE)))</f>
        <v/>
      </c>
      <c r="AG408" s="27" t="str">
        <f>IF($A408="","",(VLOOKUP($A408,ACOUSTIC_PIVOT_TABLE!$B$4:$AO$500,2,FALSE)))</f>
        <v/>
      </c>
      <c r="AH408" s="27" t="str">
        <f>IF($A408="","",(VLOOKUP($A408,ACOUSTIC_PIVOT_TABLE!$B$4:$AO$500,3,FALSE)))</f>
        <v/>
      </c>
      <c r="AI408" s="27" t="str">
        <f>IF($A408="","",(VLOOKUP($A408,ACOUSTIC_PIVOT_TABLE!$B$4:$AO$500,4,FALSE)))</f>
        <v/>
      </c>
      <c r="AJ408" s="27" t="str">
        <f>IF($A408="","",(VLOOKUP($A408,ACOUSTIC_PIVOT_TABLE!$B$4:$AO$500,5,FALSE)))</f>
        <v/>
      </c>
      <c r="AK408" s="27" t="str">
        <f>IF($A408="","",(VLOOKUP($A408,ACOUSTIC_PIVOT_TABLE!$B$4:$AO$500,6,FALSE)))</f>
        <v/>
      </c>
      <c r="AL408" s="27" t="str">
        <f>IF($A408="","",(VLOOKUP($A408,ACOUSTIC_PIVOT_TABLE!$B$4:$AO$500,7,FALSE)))</f>
        <v/>
      </c>
      <c r="AM408" s="27" t="str">
        <f>IF($A408="","",(VLOOKUP($A408,ACOUSTIC_PIVOT_TABLE!$B$4:$AO$500,8,FALSE)))</f>
        <v/>
      </c>
      <c r="AN408" s="27" t="str">
        <f>IF($A408="","",(VLOOKUP($A408,ACOUSTIC_PIVOT_TABLE!$B$4:$AO$500,9,FALSE)))</f>
        <v/>
      </c>
      <c r="AO408" s="27" t="str">
        <f>IF($A408="","",(VLOOKUP($A408,ACOUSTIC_PIVOT_TABLE!$B$4:$AO$500,10,FALSE)))</f>
        <v/>
      </c>
      <c r="AP408" s="27" t="str">
        <f>IF($A408="","",(VLOOKUP($A408,ACOUSTIC_PIVOT_TABLE!$B$4:$AO$500,11,FALSE)))</f>
        <v/>
      </c>
      <c r="AQ408" s="27" t="str">
        <f>IF($A408="","",(VLOOKUP($A408,ACOUSTIC_PIVOT_TABLE!$B$4:$AO$500,12,FALSE)))</f>
        <v/>
      </c>
      <c r="AR408" s="27" t="str">
        <f>IF($A408="","",(VLOOKUP($A408,ACOUSTIC_PIVOT_TABLE!$B$4:$AO$500,13,FALSE)))</f>
        <v/>
      </c>
      <c r="AS408" s="27" t="str">
        <f>IF($A408="","",(VLOOKUP($A408,ACOUSTIC_PIVOT_TABLE!$B$4:$AO$500,14,FALSE)))</f>
        <v/>
      </c>
      <c r="AT408" s="27" t="str">
        <f>IF($A408="","",(VLOOKUP($A408,ACOUSTIC_PIVOT_TABLE!$B$4:$AO$500,15,FALSE)))</f>
        <v/>
      </c>
      <c r="AU408" s="27" t="str">
        <f>IF($A408="","",(VLOOKUP($A408,ACOUSTIC_PIVOT_TABLE!$B$4:$AO$500,16,FALSE)))</f>
        <v/>
      </c>
      <c r="AV408" s="27" t="str">
        <f>IF($A408="","",(VLOOKUP($A408,ACOUSTIC_PIVOT_TABLE!$B$4:$AO$500,17,FALSE)))</f>
        <v/>
      </c>
      <c r="AW408" s="27" t="str">
        <f>IF($A408="","",(VLOOKUP($A408,ACOUSTIC_PIVOT_TABLE!$B$4:$AO$500,18,FALSE)))</f>
        <v/>
      </c>
      <c r="AX408" s="27" t="str">
        <f>IF($A408="","",(VLOOKUP($A408,ACOUSTIC_PIVOT_TABLE!$B$4:$AO$500,19,FALSE)))</f>
        <v/>
      </c>
      <c r="AY408" s="27" t="str">
        <f>IF($A408="","",(VLOOKUP($A408,ACOUSTIC_PIVOT_TABLE!$B$4:$AO$500,20,FALSE)))</f>
        <v/>
      </c>
      <c r="AZ408" s="27" t="str">
        <f>IF($A408="","",(VLOOKUP($A408,ACOUSTIC_PIVOT_TABLE!$B$4:$AO$500,21,FALSE)))</f>
        <v/>
      </c>
      <c r="BA408" s="27" t="str">
        <f>IF($A408="","",(VLOOKUP($A408,ACOUSTIC_PIVOT_TABLE!$B$4:$AO$500,22,FALSE)))</f>
        <v/>
      </c>
      <c r="BB408" s="27" t="str">
        <f>IF($A408="","",(VLOOKUP($A408,ACOUSTIC_PIVOT_TABLE!$B$4:$AO$500,23,FALSE)))</f>
        <v/>
      </c>
      <c r="BC408" s="27" t="str">
        <f>IF($A408="","",(VLOOKUP($A408,ACOUSTIC_PIVOT_TABLE!$B$4:$AO$500,24,FALSE)))</f>
        <v/>
      </c>
      <c r="BD408" s="27" t="str">
        <f>IF($A408="","",(VLOOKUP($A408,ACOUSTIC_PIVOT_TABLE!$B$4:$AO$500,25,FALSE)))</f>
        <v/>
      </c>
      <c r="BE408" s="27" t="str">
        <f>IF($A408="","",(VLOOKUP($A408,ACOUSTIC_PIVOT_TABLE!$B$4:$AO$500,26,FALSE)))</f>
        <v/>
      </c>
      <c r="BF408" s="27" t="str">
        <f>IF($A408="","",(VLOOKUP($A408,ACOUSTIC_PIVOT_TABLE!$B$4:$AO$500,27,FALSE)))</f>
        <v/>
      </c>
      <c r="BG408" s="27" t="str">
        <f>IF($A408="","",(VLOOKUP($A408,ACOUSTIC_PIVOT_TABLE!$B$4:$AO$500,28,FALSE)))</f>
        <v/>
      </c>
      <c r="BH408" s="27" t="str">
        <f>IF($A408="","",(VLOOKUP($A408,ACOUSTIC_PIVOT_TABLE!$B$4:$AO$500,29,FALSE)))</f>
        <v/>
      </c>
      <c r="BI408" s="27" t="str">
        <f>IF($A408="","",(VLOOKUP($A408,ACOUSTIC_PIVOT_TABLE!$B$4:$AO$500,30,FALSE)))</f>
        <v/>
      </c>
      <c r="BJ408" s="27" t="str">
        <f>IF($A408="","",(VLOOKUP($A408,ACOUSTIC_PIVOT_TABLE!$B$4:$AO$500,31,FALSE)))</f>
        <v/>
      </c>
      <c r="BK408" s="27" t="str">
        <f>IF($A408="","",(VLOOKUP($A408,ACOUSTIC_PIVOT_TABLE!$B$4:$AO$500,32,FALSE)))</f>
        <v/>
      </c>
      <c r="BL408" s="27" t="str">
        <f>IF($A408="","",(VLOOKUP($A408,ACOUSTIC_PIVOT_TABLE!$B$4:$AO$500,33,FALSE)))</f>
        <v/>
      </c>
      <c r="BM408" s="27" t="str">
        <f>IF($A408="","",(VLOOKUP($A408,ACOUSTIC_PIVOT_TABLE!$B$4:$AO$500,34,FALSE)))</f>
        <v/>
      </c>
      <c r="BN408" s="27" t="str">
        <f>IF($A408="","",(VLOOKUP($A408,ACOUSTIC_PIVOT_TABLE!$B$4:$AO$500,35,FALSE)))</f>
        <v/>
      </c>
      <c r="BO408" s="27" t="str">
        <f>IF($A408="","",(VLOOKUP($A408,ACOUSTIC_PIVOT_TABLE!$B$4:$AO$500,36,FALSE)))</f>
        <v/>
      </c>
      <c r="BP408" s="27" t="str">
        <f>IF($A408="","",(VLOOKUP($A408,ACOUSTIC_PIVOT_TABLE!$B$4:$AO$500,37,FALSE)))</f>
        <v/>
      </c>
      <c r="BQ408" s="27" t="str">
        <f>IF($A408="","",(VLOOKUP($A408,ACOUSTIC_PIVOT_TABLE!$B$4:$AO$500,38,FALSE)))</f>
        <v/>
      </c>
      <c r="BR408" s="27" t="str">
        <f>IF($A408="","",(VLOOKUP($A408,ACOUSTIC_PIVOT_TABLE!$B$4:$AO$500,39,FALSE)))</f>
        <v/>
      </c>
      <c r="BS408" s="27" t="str">
        <f>IF($A408="","",(VLOOKUP($A408,ACOUSTIC_PIVOT_TABLE!$B$4:$AO$500,40,FALSE)))</f>
        <v/>
      </c>
    </row>
    <row r="409" spans="1:71" x14ac:dyDescent="0.25">
      <c r="A409" s="1" t="str">
        <f>IF(ACOUSTIC_PIVOT_TABLE!B411 = 0, "",ACOUSTIC_PIVOT_TABLE!B411)</f>
        <v/>
      </c>
      <c r="B409" s="1" t="str">
        <f>IF($A409="","",(VLOOKUP($A409,ACOUSTICS_COMBINED!$B$3:$AQ$501,21,FALSE)))</f>
        <v/>
      </c>
      <c r="C409" s="1" t="str">
        <f>IF($A409="","",(VLOOKUP($A409,ACOUSTICS_COMBINED!$B$3:$AQ$501,22,FALSE)))</f>
        <v/>
      </c>
      <c r="D409" s="1" t="str">
        <f>IF($A409="","",(VLOOKUP($A409,ACOUSTICS_COMBINED!$B$3:$AQ$501,12,FALSE)))</f>
        <v/>
      </c>
      <c r="E409" s="1" t="str">
        <f>IF($A409="","",(VLOOKUP($A409,ACOUSTICS_COMBINED!$B$3:$AQ$501,13,FALSE)))</f>
        <v/>
      </c>
      <c r="F409" s="1" t="str">
        <f>IF($A409="","",(VLOOKUP($A409,ACOUSTICS_COMBINED!$B$3:$AQ$501,14,FALSE)))</f>
        <v/>
      </c>
      <c r="G409" s="1" t="str">
        <f>IF($A409="","",(VLOOKUP($A409,ACOUSTICS_COMBINED!$B$3:$AQ$501,23,FALSE)))</f>
        <v/>
      </c>
      <c r="H409" s="1" t="str">
        <f>IF($A409="","",(VLOOKUP($A409,ACOUSTICS_COMBINED!$B$3:$AQ$501,24,FALSE)))</f>
        <v/>
      </c>
      <c r="I409" s="1" t="str">
        <f>IF($A409="","",(VLOOKUP($A409,ACOUSTICS_COMBINED!$B$3:$AQ$501,15,FALSE)))</f>
        <v/>
      </c>
      <c r="J409" s="1" t="str">
        <f>IF($A409="","",(VLOOKUP($A409,ACOUSTICS_COMBINED!$B$3:$AQ$501,16,FALSE)))</f>
        <v/>
      </c>
      <c r="K409" s="1" t="str">
        <f>IF($A409="","",(VLOOKUP($A409,ACOUSTICS_COMBINED!$B$3:$AQ$501,17,FALSE)))</f>
        <v/>
      </c>
      <c r="L409" s="1" t="str">
        <f>IF($A409="","",(VLOOKUP($A409,ACOUSTICS_COMBINED!$B$3:$AQ$501,18,FALSE)))</f>
        <v/>
      </c>
      <c r="M409" s="1" t="str">
        <f>IF($A409="","",(VLOOKUP($A409,ACOUSTICS_COMBINED!$B$3:$AQ$501,25,FALSE)))</f>
        <v/>
      </c>
      <c r="N409" s="16" t="str">
        <f>IF($A409="","",(VLOOKUP($A409,ACOUSTICS_COMBINED!$B$3:$AQ$501,19,FALSE)))</f>
        <v/>
      </c>
      <c r="O409" s="16" t="str">
        <f>IF($A409="","",(VLOOKUP($A409,ACOUSTICS_COMBINED!$B$3:$AQ$501,20,FALSE)))</f>
        <v/>
      </c>
      <c r="P409" s="1" t="str">
        <f>IF($A409="","",(VLOOKUP($A409,ACOUSTICS_COMBINED!$B$3:$AQ$501,26,FALSE)))</f>
        <v/>
      </c>
      <c r="Q409" s="1" t="str">
        <f>IF($A409="","",(VLOOKUP($A409,ACOUSTICS_COMBINED!$B$3:$AQ$501,27,FALSE)))</f>
        <v/>
      </c>
      <c r="R409" s="1" t="str">
        <f>IF($A409="","",(VLOOKUP($A409,ACOUSTICS_COMBINED!$B$3:$AQ$501,28,FALSE)))</f>
        <v/>
      </c>
      <c r="S409" s="1" t="str">
        <f>IF($A409="","",(VLOOKUP($A409,ACOUSTICS_COMBINED!$B$3:$AQ$501,29,FALSE)))</f>
        <v/>
      </c>
      <c r="T409" s="1" t="str">
        <f>IF($A409="","",(VLOOKUP($A409,ACOUSTICS_COMBINED!$B$3:$AQ$501,30,FALSE)))</f>
        <v/>
      </c>
      <c r="U409" s="1" t="str">
        <f>IF($A409="","",(VLOOKUP($A409,ACOUSTICS_COMBINED!$B$3:$AQ$501,31,FALSE)))</f>
        <v/>
      </c>
      <c r="V409" s="1" t="str">
        <f>IF($A409="","",(VLOOKUP($A409,ACOUSTICS_COMBINED!$B$3:$AQ$501,32,FALSE)))</f>
        <v/>
      </c>
      <c r="W409" s="1" t="str">
        <f>IF($A409="","",(VLOOKUP($A409,ACOUSTICS_COMBINED!$B$3:$AQ$501,33,FALSE)))</f>
        <v/>
      </c>
      <c r="X409" s="1" t="str">
        <f>IF($A409="","",(VLOOKUP($A409,ACOUSTICS_COMBINED!$B$3:$AQ$501,34,FALSE)))</f>
        <v/>
      </c>
      <c r="Y409" s="1" t="str">
        <f>IF($A409="","",(VLOOKUP($A409,ACOUSTICS_COMBINED!$B$3:$AQ$501,35,FALSE)))</f>
        <v/>
      </c>
      <c r="Z409" s="1" t="str">
        <f>IF($A409="","",(VLOOKUP($A409,ACOUSTICS_COMBINED!$B$3:$AQ$501,36,FALSE)))</f>
        <v/>
      </c>
      <c r="AA409" s="1" t="str">
        <f>IF($A409="","",(VLOOKUP($A409,ACOUSTICS_COMBINED!$B$3:$AQ$501,37,FALSE)))</f>
        <v/>
      </c>
      <c r="AB409" s="1" t="str">
        <f>IF($A409="","",(VLOOKUP($A409,ACOUSTICS_COMBINED!$B$3:$AQ$501,38,FALSE)))</f>
        <v/>
      </c>
      <c r="AC409" s="1" t="str">
        <f>IF($A409="","",(VLOOKUP($A409,ACOUSTICS_COMBINED!$B$3:$AQ$501,39,FALSE)))</f>
        <v/>
      </c>
      <c r="AD409" s="1" t="str">
        <f>IF($A409="","",(VLOOKUP($A409,ACOUSTICS_COMBINED!$B$3:$AQ$501,40,FALSE)))</f>
        <v/>
      </c>
      <c r="AE409" s="1" t="str">
        <f>IF($A409="","",(VLOOKUP($A409,ACOUSTICS_COMBINED!$B$3:$AQ$501,41,FALSE)))</f>
        <v/>
      </c>
      <c r="AF409" s="1" t="str">
        <f>IF($A409="","",(VLOOKUP($A409,ACOUSTICS_COMBINED!$B$3:$AQ$501,42,FALSE)))</f>
        <v/>
      </c>
      <c r="AG409" s="27" t="str">
        <f>IF($A409="","",(VLOOKUP($A409,ACOUSTIC_PIVOT_TABLE!$B$4:$AO$500,2,FALSE)))</f>
        <v/>
      </c>
      <c r="AH409" s="27" t="str">
        <f>IF($A409="","",(VLOOKUP($A409,ACOUSTIC_PIVOT_TABLE!$B$4:$AO$500,3,FALSE)))</f>
        <v/>
      </c>
      <c r="AI409" s="27" t="str">
        <f>IF($A409="","",(VLOOKUP($A409,ACOUSTIC_PIVOT_TABLE!$B$4:$AO$500,4,FALSE)))</f>
        <v/>
      </c>
      <c r="AJ409" s="27" t="str">
        <f>IF($A409="","",(VLOOKUP($A409,ACOUSTIC_PIVOT_TABLE!$B$4:$AO$500,5,FALSE)))</f>
        <v/>
      </c>
      <c r="AK409" s="27" t="str">
        <f>IF($A409="","",(VLOOKUP($A409,ACOUSTIC_PIVOT_TABLE!$B$4:$AO$500,6,FALSE)))</f>
        <v/>
      </c>
      <c r="AL409" s="27" t="str">
        <f>IF($A409="","",(VLOOKUP($A409,ACOUSTIC_PIVOT_TABLE!$B$4:$AO$500,7,FALSE)))</f>
        <v/>
      </c>
      <c r="AM409" s="27" t="str">
        <f>IF($A409="","",(VLOOKUP($A409,ACOUSTIC_PIVOT_TABLE!$B$4:$AO$500,8,FALSE)))</f>
        <v/>
      </c>
      <c r="AN409" s="27" t="str">
        <f>IF($A409="","",(VLOOKUP($A409,ACOUSTIC_PIVOT_TABLE!$B$4:$AO$500,9,FALSE)))</f>
        <v/>
      </c>
      <c r="AO409" s="27" t="str">
        <f>IF($A409="","",(VLOOKUP($A409,ACOUSTIC_PIVOT_TABLE!$B$4:$AO$500,10,FALSE)))</f>
        <v/>
      </c>
      <c r="AP409" s="27" t="str">
        <f>IF($A409="","",(VLOOKUP($A409,ACOUSTIC_PIVOT_TABLE!$B$4:$AO$500,11,FALSE)))</f>
        <v/>
      </c>
      <c r="AQ409" s="27" t="str">
        <f>IF($A409="","",(VLOOKUP($A409,ACOUSTIC_PIVOT_TABLE!$B$4:$AO$500,12,FALSE)))</f>
        <v/>
      </c>
      <c r="AR409" s="27" t="str">
        <f>IF($A409="","",(VLOOKUP($A409,ACOUSTIC_PIVOT_TABLE!$B$4:$AO$500,13,FALSE)))</f>
        <v/>
      </c>
      <c r="AS409" s="27" t="str">
        <f>IF($A409="","",(VLOOKUP($A409,ACOUSTIC_PIVOT_TABLE!$B$4:$AO$500,14,FALSE)))</f>
        <v/>
      </c>
      <c r="AT409" s="27" t="str">
        <f>IF($A409="","",(VLOOKUP($A409,ACOUSTIC_PIVOT_TABLE!$B$4:$AO$500,15,FALSE)))</f>
        <v/>
      </c>
      <c r="AU409" s="27" t="str">
        <f>IF($A409="","",(VLOOKUP($A409,ACOUSTIC_PIVOT_TABLE!$B$4:$AO$500,16,FALSE)))</f>
        <v/>
      </c>
      <c r="AV409" s="27" t="str">
        <f>IF($A409="","",(VLOOKUP($A409,ACOUSTIC_PIVOT_TABLE!$B$4:$AO$500,17,FALSE)))</f>
        <v/>
      </c>
      <c r="AW409" s="27" t="str">
        <f>IF($A409="","",(VLOOKUP($A409,ACOUSTIC_PIVOT_TABLE!$B$4:$AO$500,18,FALSE)))</f>
        <v/>
      </c>
      <c r="AX409" s="27" t="str">
        <f>IF($A409="","",(VLOOKUP($A409,ACOUSTIC_PIVOT_TABLE!$B$4:$AO$500,19,FALSE)))</f>
        <v/>
      </c>
      <c r="AY409" s="27" t="str">
        <f>IF($A409="","",(VLOOKUP($A409,ACOUSTIC_PIVOT_TABLE!$B$4:$AO$500,20,FALSE)))</f>
        <v/>
      </c>
      <c r="AZ409" s="27" t="str">
        <f>IF($A409="","",(VLOOKUP($A409,ACOUSTIC_PIVOT_TABLE!$B$4:$AO$500,21,FALSE)))</f>
        <v/>
      </c>
      <c r="BA409" s="27" t="str">
        <f>IF($A409="","",(VLOOKUP($A409,ACOUSTIC_PIVOT_TABLE!$B$4:$AO$500,22,FALSE)))</f>
        <v/>
      </c>
      <c r="BB409" s="27" t="str">
        <f>IF($A409="","",(VLOOKUP($A409,ACOUSTIC_PIVOT_TABLE!$B$4:$AO$500,23,FALSE)))</f>
        <v/>
      </c>
      <c r="BC409" s="27" t="str">
        <f>IF($A409="","",(VLOOKUP($A409,ACOUSTIC_PIVOT_TABLE!$B$4:$AO$500,24,FALSE)))</f>
        <v/>
      </c>
      <c r="BD409" s="27" t="str">
        <f>IF($A409="","",(VLOOKUP($A409,ACOUSTIC_PIVOT_TABLE!$B$4:$AO$500,25,FALSE)))</f>
        <v/>
      </c>
      <c r="BE409" s="27" t="str">
        <f>IF($A409="","",(VLOOKUP($A409,ACOUSTIC_PIVOT_TABLE!$B$4:$AO$500,26,FALSE)))</f>
        <v/>
      </c>
      <c r="BF409" s="27" t="str">
        <f>IF($A409="","",(VLOOKUP($A409,ACOUSTIC_PIVOT_TABLE!$B$4:$AO$500,27,FALSE)))</f>
        <v/>
      </c>
      <c r="BG409" s="27" t="str">
        <f>IF($A409="","",(VLOOKUP($A409,ACOUSTIC_PIVOT_TABLE!$B$4:$AO$500,28,FALSE)))</f>
        <v/>
      </c>
      <c r="BH409" s="27" t="str">
        <f>IF($A409="","",(VLOOKUP($A409,ACOUSTIC_PIVOT_TABLE!$B$4:$AO$500,29,FALSE)))</f>
        <v/>
      </c>
      <c r="BI409" s="27" t="str">
        <f>IF($A409="","",(VLOOKUP($A409,ACOUSTIC_PIVOT_TABLE!$B$4:$AO$500,30,FALSE)))</f>
        <v/>
      </c>
      <c r="BJ409" s="27" t="str">
        <f>IF($A409="","",(VLOOKUP($A409,ACOUSTIC_PIVOT_TABLE!$B$4:$AO$500,31,FALSE)))</f>
        <v/>
      </c>
      <c r="BK409" s="27" t="str">
        <f>IF($A409="","",(VLOOKUP($A409,ACOUSTIC_PIVOT_TABLE!$B$4:$AO$500,32,FALSE)))</f>
        <v/>
      </c>
      <c r="BL409" s="27" t="str">
        <f>IF($A409="","",(VLOOKUP($A409,ACOUSTIC_PIVOT_TABLE!$B$4:$AO$500,33,FALSE)))</f>
        <v/>
      </c>
      <c r="BM409" s="27" t="str">
        <f>IF($A409="","",(VLOOKUP($A409,ACOUSTIC_PIVOT_TABLE!$B$4:$AO$500,34,FALSE)))</f>
        <v/>
      </c>
      <c r="BN409" s="27" t="str">
        <f>IF($A409="","",(VLOOKUP($A409,ACOUSTIC_PIVOT_TABLE!$B$4:$AO$500,35,FALSE)))</f>
        <v/>
      </c>
      <c r="BO409" s="27" t="str">
        <f>IF($A409="","",(VLOOKUP($A409,ACOUSTIC_PIVOT_TABLE!$B$4:$AO$500,36,FALSE)))</f>
        <v/>
      </c>
      <c r="BP409" s="27" t="str">
        <f>IF($A409="","",(VLOOKUP($A409,ACOUSTIC_PIVOT_TABLE!$B$4:$AO$500,37,FALSE)))</f>
        <v/>
      </c>
      <c r="BQ409" s="27" t="str">
        <f>IF($A409="","",(VLOOKUP($A409,ACOUSTIC_PIVOT_TABLE!$B$4:$AO$500,38,FALSE)))</f>
        <v/>
      </c>
      <c r="BR409" s="27" t="str">
        <f>IF($A409="","",(VLOOKUP($A409,ACOUSTIC_PIVOT_TABLE!$B$4:$AO$500,39,FALSE)))</f>
        <v/>
      </c>
      <c r="BS409" s="27" t="str">
        <f>IF($A409="","",(VLOOKUP($A409,ACOUSTIC_PIVOT_TABLE!$B$4:$AO$500,40,FALSE)))</f>
        <v/>
      </c>
    </row>
    <row r="410" spans="1:71" x14ac:dyDescent="0.25">
      <c r="A410" s="1" t="str">
        <f>IF(ACOUSTIC_PIVOT_TABLE!B412 = 0, "",ACOUSTIC_PIVOT_TABLE!B412)</f>
        <v/>
      </c>
      <c r="B410" s="1" t="str">
        <f>IF($A410="","",(VLOOKUP($A410,ACOUSTICS_COMBINED!$B$3:$AQ$501,21,FALSE)))</f>
        <v/>
      </c>
      <c r="C410" s="1" t="str">
        <f>IF($A410="","",(VLOOKUP($A410,ACOUSTICS_COMBINED!$B$3:$AQ$501,22,FALSE)))</f>
        <v/>
      </c>
      <c r="D410" s="1" t="str">
        <f>IF($A410="","",(VLOOKUP($A410,ACOUSTICS_COMBINED!$B$3:$AQ$501,12,FALSE)))</f>
        <v/>
      </c>
      <c r="E410" s="1" t="str">
        <f>IF($A410="","",(VLOOKUP($A410,ACOUSTICS_COMBINED!$B$3:$AQ$501,13,FALSE)))</f>
        <v/>
      </c>
      <c r="F410" s="1" t="str">
        <f>IF($A410="","",(VLOOKUP($A410,ACOUSTICS_COMBINED!$B$3:$AQ$501,14,FALSE)))</f>
        <v/>
      </c>
      <c r="G410" s="1" t="str">
        <f>IF($A410="","",(VLOOKUP($A410,ACOUSTICS_COMBINED!$B$3:$AQ$501,23,FALSE)))</f>
        <v/>
      </c>
      <c r="H410" s="1" t="str">
        <f>IF($A410="","",(VLOOKUP($A410,ACOUSTICS_COMBINED!$B$3:$AQ$501,24,FALSE)))</f>
        <v/>
      </c>
      <c r="I410" s="1" t="str">
        <f>IF($A410="","",(VLOOKUP($A410,ACOUSTICS_COMBINED!$B$3:$AQ$501,15,FALSE)))</f>
        <v/>
      </c>
      <c r="J410" s="1" t="str">
        <f>IF($A410="","",(VLOOKUP($A410,ACOUSTICS_COMBINED!$B$3:$AQ$501,16,FALSE)))</f>
        <v/>
      </c>
      <c r="K410" s="1" t="str">
        <f>IF($A410="","",(VLOOKUP($A410,ACOUSTICS_COMBINED!$B$3:$AQ$501,17,FALSE)))</f>
        <v/>
      </c>
      <c r="L410" s="1" t="str">
        <f>IF($A410="","",(VLOOKUP($A410,ACOUSTICS_COMBINED!$B$3:$AQ$501,18,FALSE)))</f>
        <v/>
      </c>
      <c r="M410" s="1" t="str">
        <f>IF($A410="","",(VLOOKUP($A410,ACOUSTICS_COMBINED!$B$3:$AQ$501,25,FALSE)))</f>
        <v/>
      </c>
      <c r="N410" s="16" t="str">
        <f>IF($A410="","",(VLOOKUP($A410,ACOUSTICS_COMBINED!$B$3:$AQ$501,19,FALSE)))</f>
        <v/>
      </c>
      <c r="O410" s="16" t="str">
        <f>IF($A410="","",(VLOOKUP($A410,ACOUSTICS_COMBINED!$B$3:$AQ$501,20,FALSE)))</f>
        <v/>
      </c>
      <c r="P410" s="1" t="str">
        <f>IF($A410="","",(VLOOKUP($A410,ACOUSTICS_COMBINED!$B$3:$AQ$501,26,FALSE)))</f>
        <v/>
      </c>
      <c r="Q410" s="1" t="str">
        <f>IF($A410="","",(VLOOKUP($A410,ACOUSTICS_COMBINED!$B$3:$AQ$501,27,FALSE)))</f>
        <v/>
      </c>
      <c r="R410" s="1" t="str">
        <f>IF($A410="","",(VLOOKUP($A410,ACOUSTICS_COMBINED!$B$3:$AQ$501,28,FALSE)))</f>
        <v/>
      </c>
      <c r="S410" s="1" t="str">
        <f>IF($A410="","",(VLOOKUP($A410,ACOUSTICS_COMBINED!$B$3:$AQ$501,29,FALSE)))</f>
        <v/>
      </c>
      <c r="T410" s="1" t="str">
        <f>IF($A410="","",(VLOOKUP($A410,ACOUSTICS_COMBINED!$B$3:$AQ$501,30,FALSE)))</f>
        <v/>
      </c>
      <c r="U410" s="1" t="str">
        <f>IF($A410="","",(VLOOKUP($A410,ACOUSTICS_COMBINED!$B$3:$AQ$501,31,FALSE)))</f>
        <v/>
      </c>
      <c r="V410" s="1" t="str">
        <f>IF($A410="","",(VLOOKUP($A410,ACOUSTICS_COMBINED!$B$3:$AQ$501,32,FALSE)))</f>
        <v/>
      </c>
      <c r="W410" s="1" t="str">
        <f>IF($A410="","",(VLOOKUP($A410,ACOUSTICS_COMBINED!$B$3:$AQ$501,33,FALSE)))</f>
        <v/>
      </c>
      <c r="X410" s="1" t="str">
        <f>IF($A410="","",(VLOOKUP($A410,ACOUSTICS_COMBINED!$B$3:$AQ$501,34,FALSE)))</f>
        <v/>
      </c>
      <c r="Y410" s="1" t="str">
        <f>IF($A410="","",(VLOOKUP($A410,ACOUSTICS_COMBINED!$B$3:$AQ$501,35,FALSE)))</f>
        <v/>
      </c>
      <c r="Z410" s="1" t="str">
        <f>IF($A410="","",(VLOOKUP($A410,ACOUSTICS_COMBINED!$B$3:$AQ$501,36,FALSE)))</f>
        <v/>
      </c>
      <c r="AA410" s="1" t="str">
        <f>IF($A410="","",(VLOOKUP($A410,ACOUSTICS_COMBINED!$B$3:$AQ$501,37,FALSE)))</f>
        <v/>
      </c>
      <c r="AB410" s="1" t="str">
        <f>IF($A410="","",(VLOOKUP($A410,ACOUSTICS_COMBINED!$B$3:$AQ$501,38,FALSE)))</f>
        <v/>
      </c>
      <c r="AC410" s="1" t="str">
        <f>IF($A410="","",(VLOOKUP($A410,ACOUSTICS_COMBINED!$B$3:$AQ$501,39,FALSE)))</f>
        <v/>
      </c>
      <c r="AD410" s="1" t="str">
        <f>IF($A410="","",(VLOOKUP($A410,ACOUSTICS_COMBINED!$B$3:$AQ$501,40,FALSE)))</f>
        <v/>
      </c>
      <c r="AE410" s="1" t="str">
        <f>IF($A410="","",(VLOOKUP($A410,ACOUSTICS_COMBINED!$B$3:$AQ$501,41,FALSE)))</f>
        <v/>
      </c>
      <c r="AF410" s="1" t="str">
        <f>IF($A410="","",(VLOOKUP($A410,ACOUSTICS_COMBINED!$B$3:$AQ$501,42,FALSE)))</f>
        <v/>
      </c>
      <c r="AG410" s="27" t="str">
        <f>IF($A410="","",(VLOOKUP($A410,ACOUSTIC_PIVOT_TABLE!$B$4:$AO$500,2,FALSE)))</f>
        <v/>
      </c>
      <c r="AH410" s="27" t="str">
        <f>IF($A410="","",(VLOOKUP($A410,ACOUSTIC_PIVOT_TABLE!$B$4:$AO$500,3,FALSE)))</f>
        <v/>
      </c>
      <c r="AI410" s="27" t="str">
        <f>IF($A410="","",(VLOOKUP($A410,ACOUSTIC_PIVOT_TABLE!$B$4:$AO$500,4,FALSE)))</f>
        <v/>
      </c>
      <c r="AJ410" s="27" t="str">
        <f>IF($A410="","",(VLOOKUP($A410,ACOUSTIC_PIVOT_TABLE!$B$4:$AO$500,5,FALSE)))</f>
        <v/>
      </c>
      <c r="AK410" s="27" t="str">
        <f>IF($A410="","",(VLOOKUP($A410,ACOUSTIC_PIVOT_TABLE!$B$4:$AO$500,6,FALSE)))</f>
        <v/>
      </c>
      <c r="AL410" s="27" t="str">
        <f>IF($A410="","",(VLOOKUP($A410,ACOUSTIC_PIVOT_TABLE!$B$4:$AO$500,7,FALSE)))</f>
        <v/>
      </c>
      <c r="AM410" s="27" t="str">
        <f>IF($A410="","",(VLOOKUP($A410,ACOUSTIC_PIVOT_TABLE!$B$4:$AO$500,8,FALSE)))</f>
        <v/>
      </c>
      <c r="AN410" s="27" t="str">
        <f>IF($A410="","",(VLOOKUP($A410,ACOUSTIC_PIVOT_TABLE!$B$4:$AO$500,9,FALSE)))</f>
        <v/>
      </c>
      <c r="AO410" s="27" t="str">
        <f>IF($A410="","",(VLOOKUP($A410,ACOUSTIC_PIVOT_TABLE!$B$4:$AO$500,10,FALSE)))</f>
        <v/>
      </c>
      <c r="AP410" s="27" t="str">
        <f>IF($A410="","",(VLOOKUP($A410,ACOUSTIC_PIVOT_TABLE!$B$4:$AO$500,11,FALSE)))</f>
        <v/>
      </c>
      <c r="AQ410" s="27" t="str">
        <f>IF($A410="","",(VLOOKUP($A410,ACOUSTIC_PIVOT_TABLE!$B$4:$AO$500,12,FALSE)))</f>
        <v/>
      </c>
      <c r="AR410" s="27" t="str">
        <f>IF($A410="","",(VLOOKUP($A410,ACOUSTIC_PIVOT_TABLE!$B$4:$AO$500,13,FALSE)))</f>
        <v/>
      </c>
      <c r="AS410" s="27" t="str">
        <f>IF($A410="","",(VLOOKUP($A410,ACOUSTIC_PIVOT_TABLE!$B$4:$AO$500,14,FALSE)))</f>
        <v/>
      </c>
      <c r="AT410" s="27" t="str">
        <f>IF($A410="","",(VLOOKUP($A410,ACOUSTIC_PIVOT_TABLE!$B$4:$AO$500,15,FALSE)))</f>
        <v/>
      </c>
      <c r="AU410" s="27" t="str">
        <f>IF($A410="","",(VLOOKUP($A410,ACOUSTIC_PIVOT_TABLE!$B$4:$AO$500,16,FALSE)))</f>
        <v/>
      </c>
      <c r="AV410" s="27" t="str">
        <f>IF($A410="","",(VLOOKUP($A410,ACOUSTIC_PIVOT_TABLE!$B$4:$AO$500,17,FALSE)))</f>
        <v/>
      </c>
      <c r="AW410" s="27" t="str">
        <f>IF($A410="","",(VLOOKUP($A410,ACOUSTIC_PIVOT_TABLE!$B$4:$AO$500,18,FALSE)))</f>
        <v/>
      </c>
      <c r="AX410" s="27" t="str">
        <f>IF($A410="","",(VLOOKUP($A410,ACOUSTIC_PIVOT_TABLE!$B$4:$AO$500,19,FALSE)))</f>
        <v/>
      </c>
      <c r="AY410" s="27" t="str">
        <f>IF($A410="","",(VLOOKUP($A410,ACOUSTIC_PIVOT_TABLE!$B$4:$AO$500,20,FALSE)))</f>
        <v/>
      </c>
      <c r="AZ410" s="27" t="str">
        <f>IF($A410="","",(VLOOKUP($A410,ACOUSTIC_PIVOT_TABLE!$B$4:$AO$500,21,FALSE)))</f>
        <v/>
      </c>
      <c r="BA410" s="27" t="str">
        <f>IF($A410="","",(VLOOKUP($A410,ACOUSTIC_PIVOT_TABLE!$B$4:$AO$500,22,FALSE)))</f>
        <v/>
      </c>
      <c r="BB410" s="27" t="str">
        <f>IF($A410="","",(VLOOKUP($A410,ACOUSTIC_PIVOT_TABLE!$B$4:$AO$500,23,FALSE)))</f>
        <v/>
      </c>
      <c r="BC410" s="27" t="str">
        <f>IF($A410="","",(VLOOKUP($A410,ACOUSTIC_PIVOT_TABLE!$B$4:$AO$500,24,FALSE)))</f>
        <v/>
      </c>
      <c r="BD410" s="27" t="str">
        <f>IF($A410="","",(VLOOKUP($A410,ACOUSTIC_PIVOT_TABLE!$B$4:$AO$500,25,FALSE)))</f>
        <v/>
      </c>
      <c r="BE410" s="27" t="str">
        <f>IF($A410="","",(VLOOKUP($A410,ACOUSTIC_PIVOT_TABLE!$B$4:$AO$500,26,FALSE)))</f>
        <v/>
      </c>
      <c r="BF410" s="27" t="str">
        <f>IF($A410="","",(VLOOKUP($A410,ACOUSTIC_PIVOT_TABLE!$B$4:$AO$500,27,FALSE)))</f>
        <v/>
      </c>
      <c r="BG410" s="27" t="str">
        <f>IF($A410="","",(VLOOKUP($A410,ACOUSTIC_PIVOT_TABLE!$B$4:$AO$500,28,FALSE)))</f>
        <v/>
      </c>
      <c r="BH410" s="27" t="str">
        <f>IF($A410="","",(VLOOKUP($A410,ACOUSTIC_PIVOT_TABLE!$B$4:$AO$500,29,FALSE)))</f>
        <v/>
      </c>
      <c r="BI410" s="27" t="str">
        <f>IF($A410="","",(VLOOKUP($A410,ACOUSTIC_PIVOT_TABLE!$B$4:$AO$500,30,FALSE)))</f>
        <v/>
      </c>
      <c r="BJ410" s="27" t="str">
        <f>IF($A410="","",(VLOOKUP($A410,ACOUSTIC_PIVOT_TABLE!$B$4:$AO$500,31,FALSE)))</f>
        <v/>
      </c>
      <c r="BK410" s="27" t="str">
        <f>IF($A410="","",(VLOOKUP($A410,ACOUSTIC_PIVOT_TABLE!$B$4:$AO$500,32,FALSE)))</f>
        <v/>
      </c>
      <c r="BL410" s="27" t="str">
        <f>IF($A410="","",(VLOOKUP($A410,ACOUSTIC_PIVOT_TABLE!$B$4:$AO$500,33,FALSE)))</f>
        <v/>
      </c>
      <c r="BM410" s="27" t="str">
        <f>IF($A410="","",(VLOOKUP($A410,ACOUSTIC_PIVOT_TABLE!$B$4:$AO$500,34,FALSE)))</f>
        <v/>
      </c>
      <c r="BN410" s="27" t="str">
        <f>IF($A410="","",(VLOOKUP($A410,ACOUSTIC_PIVOT_TABLE!$B$4:$AO$500,35,FALSE)))</f>
        <v/>
      </c>
      <c r="BO410" s="27" t="str">
        <f>IF($A410="","",(VLOOKUP($A410,ACOUSTIC_PIVOT_TABLE!$B$4:$AO$500,36,FALSE)))</f>
        <v/>
      </c>
      <c r="BP410" s="27" t="str">
        <f>IF($A410="","",(VLOOKUP($A410,ACOUSTIC_PIVOT_TABLE!$B$4:$AO$500,37,FALSE)))</f>
        <v/>
      </c>
      <c r="BQ410" s="27" t="str">
        <f>IF($A410="","",(VLOOKUP($A410,ACOUSTIC_PIVOT_TABLE!$B$4:$AO$500,38,FALSE)))</f>
        <v/>
      </c>
      <c r="BR410" s="27" t="str">
        <f>IF($A410="","",(VLOOKUP($A410,ACOUSTIC_PIVOT_TABLE!$B$4:$AO$500,39,FALSE)))</f>
        <v/>
      </c>
      <c r="BS410" s="27" t="str">
        <f>IF($A410="","",(VLOOKUP($A410,ACOUSTIC_PIVOT_TABLE!$B$4:$AO$500,40,FALSE)))</f>
        <v/>
      </c>
    </row>
    <row r="411" spans="1:71" x14ac:dyDescent="0.25">
      <c r="A411" s="1" t="str">
        <f>IF(ACOUSTIC_PIVOT_TABLE!B413 = 0, "",ACOUSTIC_PIVOT_TABLE!B413)</f>
        <v/>
      </c>
      <c r="B411" s="1" t="str">
        <f>IF($A411="","",(VLOOKUP($A411,ACOUSTICS_COMBINED!$B$3:$AQ$501,21,FALSE)))</f>
        <v/>
      </c>
      <c r="C411" s="1" t="str">
        <f>IF($A411="","",(VLOOKUP($A411,ACOUSTICS_COMBINED!$B$3:$AQ$501,22,FALSE)))</f>
        <v/>
      </c>
      <c r="D411" s="1" t="str">
        <f>IF($A411="","",(VLOOKUP($A411,ACOUSTICS_COMBINED!$B$3:$AQ$501,12,FALSE)))</f>
        <v/>
      </c>
      <c r="E411" s="1" t="str">
        <f>IF($A411="","",(VLOOKUP($A411,ACOUSTICS_COMBINED!$B$3:$AQ$501,13,FALSE)))</f>
        <v/>
      </c>
      <c r="F411" s="1" t="str">
        <f>IF($A411="","",(VLOOKUP($A411,ACOUSTICS_COMBINED!$B$3:$AQ$501,14,FALSE)))</f>
        <v/>
      </c>
      <c r="G411" s="1" t="str">
        <f>IF($A411="","",(VLOOKUP($A411,ACOUSTICS_COMBINED!$B$3:$AQ$501,23,FALSE)))</f>
        <v/>
      </c>
      <c r="H411" s="1" t="str">
        <f>IF($A411="","",(VLOOKUP($A411,ACOUSTICS_COMBINED!$B$3:$AQ$501,24,FALSE)))</f>
        <v/>
      </c>
      <c r="I411" s="1" t="str">
        <f>IF($A411="","",(VLOOKUP($A411,ACOUSTICS_COMBINED!$B$3:$AQ$501,15,FALSE)))</f>
        <v/>
      </c>
      <c r="J411" s="1" t="str">
        <f>IF($A411="","",(VLOOKUP($A411,ACOUSTICS_COMBINED!$B$3:$AQ$501,16,FALSE)))</f>
        <v/>
      </c>
      <c r="K411" s="1" t="str">
        <f>IF($A411="","",(VLOOKUP($A411,ACOUSTICS_COMBINED!$B$3:$AQ$501,17,FALSE)))</f>
        <v/>
      </c>
      <c r="L411" s="1" t="str">
        <f>IF($A411="","",(VLOOKUP($A411,ACOUSTICS_COMBINED!$B$3:$AQ$501,18,FALSE)))</f>
        <v/>
      </c>
      <c r="M411" s="1" t="str">
        <f>IF($A411="","",(VLOOKUP($A411,ACOUSTICS_COMBINED!$B$3:$AQ$501,25,FALSE)))</f>
        <v/>
      </c>
      <c r="N411" s="16" t="str">
        <f>IF($A411="","",(VLOOKUP($A411,ACOUSTICS_COMBINED!$B$3:$AQ$501,19,FALSE)))</f>
        <v/>
      </c>
      <c r="O411" s="16" t="str">
        <f>IF($A411="","",(VLOOKUP($A411,ACOUSTICS_COMBINED!$B$3:$AQ$501,20,FALSE)))</f>
        <v/>
      </c>
      <c r="P411" s="1" t="str">
        <f>IF($A411="","",(VLOOKUP($A411,ACOUSTICS_COMBINED!$B$3:$AQ$501,26,FALSE)))</f>
        <v/>
      </c>
      <c r="Q411" s="1" t="str">
        <f>IF($A411="","",(VLOOKUP($A411,ACOUSTICS_COMBINED!$B$3:$AQ$501,27,FALSE)))</f>
        <v/>
      </c>
      <c r="R411" s="1" t="str">
        <f>IF($A411="","",(VLOOKUP($A411,ACOUSTICS_COMBINED!$B$3:$AQ$501,28,FALSE)))</f>
        <v/>
      </c>
      <c r="S411" s="1" t="str">
        <f>IF($A411="","",(VLOOKUP($A411,ACOUSTICS_COMBINED!$B$3:$AQ$501,29,FALSE)))</f>
        <v/>
      </c>
      <c r="T411" s="1" t="str">
        <f>IF($A411="","",(VLOOKUP($A411,ACOUSTICS_COMBINED!$B$3:$AQ$501,30,FALSE)))</f>
        <v/>
      </c>
      <c r="U411" s="1" t="str">
        <f>IF($A411="","",(VLOOKUP($A411,ACOUSTICS_COMBINED!$B$3:$AQ$501,31,FALSE)))</f>
        <v/>
      </c>
      <c r="V411" s="1" t="str">
        <f>IF($A411="","",(VLOOKUP($A411,ACOUSTICS_COMBINED!$B$3:$AQ$501,32,FALSE)))</f>
        <v/>
      </c>
      <c r="W411" s="1" t="str">
        <f>IF($A411="","",(VLOOKUP($A411,ACOUSTICS_COMBINED!$B$3:$AQ$501,33,FALSE)))</f>
        <v/>
      </c>
      <c r="X411" s="1" t="str">
        <f>IF($A411="","",(VLOOKUP($A411,ACOUSTICS_COMBINED!$B$3:$AQ$501,34,FALSE)))</f>
        <v/>
      </c>
      <c r="Y411" s="1" t="str">
        <f>IF($A411="","",(VLOOKUP($A411,ACOUSTICS_COMBINED!$B$3:$AQ$501,35,FALSE)))</f>
        <v/>
      </c>
      <c r="Z411" s="1" t="str">
        <f>IF($A411="","",(VLOOKUP($A411,ACOUSTICS_COMBINED!$B$3:$AQ$501,36,FALSE)))</f>
        <v/>
      </c>
      <c r="AA411" s="1" t="str">
        <f>IF($A411="","",(VLOOKUP($A411,ACOUSTICS_COMBINED!$B$3:$AQ$501,37,FALSE)))</f>
        <v/>
      </c>
      <c r="AB411" s="1" t="str">
        <f>IF($A411="","",(VLOOKUP($A411,ACOUSTICS_COMBINED!$B$3:$AQ$501,38,FALSE)))</f>
        <v/>
      </c>
      <c r="AC411" s="1" t="str">
        <f>IF($A411="","",(VLOOKUP($A411,ACOUSTICS_COMBINED!$B$3:$AQ$501,39,FALSE)))</f>
        <v/>
      </c>
      <c r="AD411" s="1" t="str">
        <f>IF($A411="","",(VLOOKUP($A411,ACOUSTICS_COMBINED!$B$3:$AQ$501,40,FALSE)))</f>
        <v/>
      </c>
      <c r="AE411" s="1" t="str">
        <f>IF($A411="","",(VLOOKUP($A411,ACOUSTICS_COMBINED!$B$3:$AQ$501,41,FALSE)))</f>
        <v/>
      </c>
      <c r="AF411" s="1" t="str">
        <f>IF($A411="","",(VLOOKUP($A411,ACOUSTICS_COMBINED!$B$3:$AQ$501,42,FALSE)))</f>
        <v/>
      </c>
      <c r="AG411" s="27" t="str">
        <f>IF($A411="","",(VLOOKUP($A411,ACOUSTIC_PIVOT_TABLE!$B$4:$AO$500,2,FALSE)))</f>
        <v/>
      </c>
      <c r="AH411" s="27" t="str">
        <f>IF($A411="","",(VLOOKUP($A411,ACOUSTIC_PIVOT_TABLE!$B$4:$AO$500,3,FALSE)))</f>
        <v/>
      </c>
      <c r="AI411" s="27" t="str">
        <f>IF($A411="","",(VLOOKUP($A411,ACOUSTIC_PIVOT_TABLE!$B$4:$AO$500,4,FALSE)))</f>
        <v/>
      </c>
      <c r="AJ411" s="27" t="str">
        <f>IF($A411="","",(VLOOKUP($A411,ACOUSTIC_PIVOT_TABLE!$B$4:$AO$500,5,FALSE)))</f>
        <v/>
      </c>
      <c r="AK411" s="27" t="str">
        <f>IF($A411="","",(VLOOKUP($A411,ACOUSTIC_PIVOT_TABLE!$B$4:$AO$500,6,FALSE)))</f>
        <v/>
      </c>
      <c r="AL411" s="27" t="str">
        <f>IF($A411="","",(VLOOKUP($A411,ACOUSTIC_PIVOT_TABLE!$B$4:$AO$500,7,FALSE)))</f>
        <v/>
      </c>
      <c r="AM411" s="27" t="str">
        <f>IF($A411="","",(VLOOKUP($A411,ACOUSTIC_PIVOT_TABLE!$B$4:$AO$500,8,FALSE)))</f>
        <v/>
      </c>
      <c r="AN411" s="27" t="str">
        <f>IF($A411="","",(VLOOKUP($A411,ACOUSTIC_PIVOT_TABLE!$B$4:$AO$500,9,FALSE)))</f>
        <v/>
      </c>
      <c r="AO411" s="27" t="str">
        <f>IF($A411="","",(VLOOKUP($A411,ACOUSTIC_PIVOT_TABLE!$B$4:$AO$500,10,FALSE)))</f>
        <v/>
      </c>
      <c r="AP411" s="27" t="str">
        <f>IF($A411="","",(VLOOKUP($A411,ACOUSTIC_PIVOT_TABLE!$B$4:$AO$500,11,FALSE)))</f>
        <v/>
      </c>
      <c r="AQ411" s="27" t="str">
        <f>IF($A411="","",(VLOOKUP($A411,ACOUSTIC_PIVOT_TABLE!$B$4:$AO$500,12,FALSE)))</f>
        <v/>
      </c>
      <c r="AR411" s="27" t="str">
        <f>IF($A411="","",(VLOOKUP($A411,ACOUSTIC_PIVOT_TABLE!$B$4:$AO$500,13,FALSE)))</f>
        <v/>
      </c>
      <c r="AS411" s="27" t="str">
        <f>IF($A411="","",(VLOOKUP($A411,ACOUSTIC_PIVOT_TABLE!$B$4:$AO$500,14,FALSE)))</f>
        <v/>
      </c>
      <c r="AT411" s="27" t="str">
        <f>IF($A411="","",(VLOOKUP($A411,ACOUSTIC_PIVOT_TABLE!$B$4:$AO$500,15,FALSE)))</f>
        <v/>
      </c>
      <c r="AU411" s="27" t="str">
        <f>IF($A411="","",(VLOOKUP($A411,ACOUSTIC_PIVOT_TABLE!$B$4:$AO$500,16,FALSE)))</f>
        <v/>
      </c>
      <c r="AV411" s="27" t="str">
        <f>IF($A411="","",(VLOOKUP($A411,ACOUSTIC_PIVOT_TABLE!$B$4:$AO$500,17,FALSE)))</f>
        <v/>
      </c>
      <c r="AW411" s="27" t="str">
        <f>IF($A411="","",(VLOOKUP($A411,ACOUSTIC_PIVOT_TABLE!$B$4:$AO$500,18,FALSE)))</f>
        <v/>
      </c>
      <c r="AX411" s="27" t="str">
        <f>IF($A411="","",(VLOOKUP($A411,ACOUSTIC_PIVOT_TABLE!$B$4:$AO$500,19,FALSE)))</f>
        <v/>
      </c>
      <c r="AY411" s="27" t="str">
        <f>IF($A411="","",(VLOOKUP($A411,ACOUSTIC_PIVOT_TABLE!$B$4:$AO$500,20,FALSE)))</f>
        <v/>
      </c>
      <c r="AZ411" s="27" t="str">
        <f>IF($A411="","",(VLOOKUP($A411,ACOUSTIC_PIVOT_TABLE!$B$4:$AO$500,21,FALSE)))</f>
        <v/>
      </c>
      <c r="BA411" s="27" t="str">
        <f>IF($A411="","",(VLOOKUP($A411,ACOUSTIC_PIVOT_TABLE!$B$4:$AO$500,22,FALSE)))</f>
        <v/>
      </c>
      <c r="BB411" s="27" t="str">
        <f>IF($A411="","",(VLOOKUP($A411,ACOUSTIC_PIVOT_TABLE!$B$4:$AO$500,23,FALSE)))</f>
        <v/>
      </c>
      <c r="BC411" s="27" t="str">
        <f>IF($A411="","",(VLOOKUP($A411,ACOUSTIC_PIVOT_TABLE!$B$4:$AO$500,24,FALSE)))</f>
        <v/>
      </c>
      <c r="BD411" s="27" t="str">
        <f>IF($A411="","",(VLOOKUP($A411,ACOUSTIC_PIVOT_TABLE!$B$4:$AO$500,25,FALSE)))</f>
        <v/>
      </c>
      <c r="BE411" s="27" t="str">
        <f>IF($A411="","",(VLOOKUP($A411,ACOUSTIC_PIVOT_TABLE!$B$4:$AO$500,26,FALSE)))</f>
        <v/>
      </c>
      <c r="BF411" s="27" t="str">
        <f>IF($A411="","",(VLOOKUP($A411,ACOUSTIC_PIVOT_TABLE!$B$4:$AO$500,27,FALSE)))</f>
        <v/>
      </c>
      <c r="BG411" s="27" t="str">
        <f>IF($A411="","",(VLOOKUP($A411,ACOUSTIC_PIVOT_TABLE!$B$4:$AO$500,28,FALSE)))</f>
        <v/>
      </c>
      <c r="BH411" s="27" t="str">
        <f>IF($A411="","",(VLOOKUP($A411,ACOUSTIC_PIVOT_TABLE!$B$4:$AO$500,29,FALSE)))</f>
        <v/>
      </c>
      <c r="BI411" s="27" t="str">
        <f>IF($A411="","",(VLOOKUP($A411,ACOUSTIC_PIVOT_TABLE!$B$4:$AO$500,30,FALSE)))</f>
        <v/>
      </c>
      <c r="BJ411" s="27" t="str">
        <f>IF($A411="","",(VLOOKUP($A411,ACOUSTIC_PIVOT_TABLE!$B$4:$AO$500,31,FALSE)))</f>
        <v/>
      </c>
      <c r="BK411" s="27" t="str">
        <f>IF($A411="","",(VLOOKUP($A411,ACOUSTIC_PIVOT_TABLE!$B$4:$AO$500,32,FALSE)))</f>
        <v/>
      </c>
      <c r="BL411" s="27" t="str">
        <f>IF($A411="","",(VLOOKUP($A411,ACOUSTIC_PIVOT_TABLE!$B$4:$AO$500,33,FALSE)))</f>
        <v/>
      </c>
      <c r="BM411" s="27" t="str">
        <f>IF($A411="","",(VLOOKUP($A411,ACOUSTIC_PIVOT_TABLE!$B$4:$AO$500,34,FALSE)))</f>
        <v/>
      </c>
      <c r="BN411" s="27" t="str">
        <f>IF($A411="","",(VLOOKUP($A411,ACOUSTIC_PIVOT_TABLE!$B$4:$AO$500,35,FALSE)))</f>
        <v/>
      </c>
      <c r="BO411" s="27" t="str">
        <f>IF($A411="","",(VLOOKUP($A411,ACOUSTIC_PIVOT_TABLE!$B$4:$AO$500,36,FALSE)))</f>
        <v/>
      </c>
      <c r="BP411" s="27" t="str">
        <f>IF($A411="","",(VLOOKUP($A411,ACOUSTIC_PIVOT_TABLE!$B$4:$AO$500,37,FALSE)))</f>
        <v/>
      </c>
      <c r="BQ411" s="27" t="str">
        <f>IF($A411="","",(VLOOKUP($A411,ACOUSTIC_PIVOT_TABLE!$B$4:$AO$500,38,FALSE)))</f>
        <v/>
      </c>
      <c r="BR411" s="27" t="str">
        <f>IF($A411="","",(VLOOKUP($A411,ACOUSTIC_PIVOT_TABLE!$B$4:$AO$500,39,FALSE)))</f>
        <v/>
      </c>
      <c r="BS411" s="27" t="str">
        <f>IF($A411="","",(VLOOKUP($A411,ACOUSTIC_PIVOT_TABLE!$B$4:$AO$500,40,FALSE)))</f>
        <v/>
      </c>
    </row>
    <row r="412" spans="1:71" x14ac:dyDescent="0.25">
      <c r="A412" s="1" t="str">
        <f>IF(ACOUSTIC_PIVOT_TABLE!B414 = 0, "",ACOUSTIC_PIVOT_TABLE!B414)</f>
        <v/>
      </c>
      <c r="B412" s="1" t="str">
        <f>IF($A412="","",(VLOOKUP($A412,ACOUSTICS_COMBINED!$B$3:$AQ$501,21,FALSE)))</f>
        <v/>
      </c>
      <c r="C412" s="1" t="str">
        <f>IF($A412="","",(VLOOKUP($A412,ACOUSTICS_COMBINED!$B$3:$AQ$501,22,FALSE)))</f>
        <v/>
      </c>
      <c r="D412" s="1" t="str">
        <f>IF($A412="","",(VLOOKUP($A412,ACOUSTICS_COMBINED!$B$3:$AQ$501,12,FALSE)))</f>
        <v/>
      </c>
      <c r="E412" s="1" t="str">
        <f>IF($A412="","",(VLOOKUP($A412,ACOUSTICS_COMBINED!$B$3:$AQ$501,13,FALSE)))</f>
        <v/>
      </c>
      <c r="F412" s="1" t="str">
        <f>IF($A412="","",(VLOOKUP($A412,ACOUSTICS_COMBINED!$B$3:$AQ$501,14,FALSE)))</f>
        <v/>
      </c>
      <c r="G412" s="1" t="str">
        <f>IF($A412="","",(VLOOKUP($A412,ACOUSTICS_COMBINED!$B$3:$AQ$501,23,FALSE)))</f>
        <v/>
      </c>
      <c r="H412" s="1" t="str">
        <f>IF($A412="","",(VLOOKUP($A412,ACOUSTICS_COMBINED!$B$3:$AQ$501,24,FALSE)))</f>
        <v/>
      </c>
      <c r="I412" s="1" t="str">
        <f>IF($A412="","",(VLOOKUP($A412,ACOUSTICS_COMBINED!$B$3:$AQ$501,15,FALSE)))</f>
        <v/>
      </c>
      <c r="J412" s="1" t="str">
        <f>IF($A412="","",(VLOOKUP($A412,ACOUSTICS_COMBINED!$B$3:$AQ$501,16,FALSE)))</f>
        <v/>
      </c>
      <c r="K412" s="1" t="str">
        <f>IF($A412="","",(VLOOKUP($A412,ACOUSTICS_COMBINED!$B$3:$AQ$501,17,FALSE)))</f>
        <v/>
      </c>
      <c r="L412" s="1" t="str">
        <f>IF($A412="","",(VLOOKUP($A412,ACOUSTICS_COMBINED!$B$3:$AQ$501,18,FALSE)))</f>
        <v/>
      </c>
      <c r="M412" s="1" t="str">
        <f>IF($A412="","",(VLOOKUP($A412,ACOUSTICS_COMBINED!$B$3:$AQ$501,25,FALSE)))</f>
        <v/>
      </c>
      <c r="N412" s="16" t="str">
        <f>IF($A412="","",(VLOOKUP($A412,ACOUSTICS_COMBINED!$B$3:$AQ$501,19,FALSE)))</f>
        <v/>
      </c>
      <c r="O412" s="16" t="str">
        <f>IF($A412="","",(VLOOKUP($A412,ACOUSTICS_COMBINED!$B$3:$AQ$501,20,FALSE)))</f>
        <v/>
      </c>
      <c r="P412" s="1" t="str">
        <f>IF($A412="","",(VLOOKUP($A412,ACOUSTICS_COMBINED!$B$3:$AQ$501,26,FALSE)))</f>
        <v/>
      </c>
      <c r="Q412" s="1" t="str">
        <f>IF($A412="","",(VLOOKUP($A412,ACOUSTICS_COMBINED!$B$3:$AQ$501,27,FALSE)))</f>
        <v/>
      </c>
      <c r="R412" s="1" t="str">
        <f>IF($A412="","",(VLOOKUP($A412,ACOUSTICS_COMBINED!$B$3:$AQ$501,28,FALSE)))</f>
        <v/>
      </c>
      <c r="S412" s="1" t="str">
        <f>IF($A412="","",(VLOOKUP($A412,ACOUSTICS_COMBINED!$B$3:$AQ$501,29,FALSE)))</f>
        <v/>
      </c>
      <c r="T412" s="1" t="str">
        <f>IF($A412="","",(VLOOKUP($A412,ACOUSTICS_COMBINED!$B$3:$AQ$501,30,FALSE)))</f>
        <v/>
      </c>
      <c r="U412" s="1" t="str">
        <f>IF($A412="","",(VLOOKUP($A412,ACOUSTICS_COMBINED!$B$3:$AQ$501,31,FALSE)))</f>
        <v/>
      </c>
      <c r="V412" s="1" t="str">
        <f>IF($A412="","",(VLOOKUP($A412,ACOUSTICS_COMBINED!$B$3:$AQ$501,32,FALSE)))</f>
        <v/>
      </c>
      <c r="W412" s="1" t="str">
        <f>IF($A412="","",(VLOOKUP($A412,ACOUSTICS_COMBINED!$B$3:$AQ$501,33,FALSE)))</f>
        <v/>
      </c>
      <c r="X412" s="1" t="str">
        <f>IF($A412="","",(VLOOKUP($A412,ACOUSTICS_COMBINED!$B$3:$AQ$501,34,FALSE)))</f>
        <v/>
      </c>
      <c r="Y412" s="1" t="str">
        <f>IF($A412="","",(VLOOKUP($A412,ACOUSTICS_COMBINED!$B$3:$AQ$501,35,FALSE)))</f>
        <v/>
      </c>
      <c r="Z412" s="1" t="str">
        <f>IF($A412="","",(VLOOKUP($A412,ACOUSTICS_COMBINED!$B$3:$AQ$501,36,FALSE)))</f>
        <v/>
      </c>
      <c r="AA412" s="1" t="str">
        <f>IF($A412="","",(VLOOKUP($A412,ACOUSTICS_COMBINED!$B$3:$AQ$501,37,FALSE)))</f>
        <v/>
      </c>
      <c r="AB412" s="1" t="str">
        <f>IF($A412="","",(VLOOKUP($A412,ACOUSTICS_COMBINED!$B$3:$AQ$501,38,FALSE)))</f>
        <v/>
      </c>
      <c r="AC412" s="1" t="str">
        <f>IF($A412="","",(VLOOKUP($A412,ACOUSTICS_COMBINED!$B$3:$AQ$501,39,FALSE)))</f>
        <v/>
      </c>
      <c r="AD412" s="1" t="str">
        <f>IF($A412="","",(VLOOKUP($A412,ACOUSTICS_COMBINED!$B$3:$AQ$501,40,FALSE)))</f>
        <v/>
      </c>
      <c r="AE412" s="1" t="str">
        <f>IF($A412="","",(VLOOKUP($A412,ACOUSTICS_COMBINED!$B$3:$AQ$501,41,FALSE)))</f>
        <v/>
      </c>
      <c r="AF412" s="1" t="str">
        <f>IF($A412="","",(VLOOKUP($A412,ACOUSTICS_COMBINED!$B$3:$AQ$501,42,FALSE)))</f>
        <v/>
      </c>
      <c r="AG412" s="27" t="str">
        <f>IF($A412="","",(VLOOKUP($A412,ACOUSTIC_PIVOT_TABLE!$B$4:$AO$500,2,FALSE)))</f>
        <v/>
      </c>
      <c r="AH412" s="27" t="str">
        <f>IF($A412="","",(VLOOKUP($A412,ACOUSTIC_PIVOT_TABLE!$B$4:$AO$500,3,FALSE)))</f>
        <v/>
      </c>
      <c r="AI412" s="27" t="str">
        <f>IF($A412="","",(VLOOKUP($A412,ACOUSTIC_PIVOT_TABLE!$B$4:$AO$500,4,FALSE)))</f>
        <v/>
      </c>
      <c r="AJ412" s="27" t="str">
        <f>IF($A412="","",(VLOOKUP($A412,ACOUSTIC_PIVOT_TABLE!$B$4:$AO$500,5,FALSE)))</f>
        <v/>
      </c>
      <c r="AK412" s="27" t="str">
        <f>IF($A412="","",(VLOOKUP($A412,ACOUSTIC_PIVOT_TABLE!$B$4:$AO$500,6,FALSE)))</f>
        <v/>
      </c>
      <c r="AL412" s="27" t="str">
        <f>IF($A412="","",(VLOOKUP($A412,ACOUSTIC_PIVOT_TABLE!$B$4:$AO$500,7,FALSE)))</f>
        <v/>
      </c>
      <c r="AM412" s="27" t="str">
        <f>IF($A412="","",(VLOOKUP($A412,ACOUSTIC_PIVOT_TABLE!$B$4:$AO$500,8,FALSE)))</f>
        <v/>
      </c>
      <c r="AN412" s="27" t="str">
        <f>IF($A412="","",(VLOOKUP($A412,ACOUSTIC_PIVOT_TABLE!$B$4:$AO$500,9,FALSE)))</f>
        <v/>
      </c>
      <c r="AO412" s="27" t="str">
        <f>IF($A412="","",(VLOOKUP($A412,ACOUSTIC_PIVOT_TABLE!$B$4:$AO$500,10,FALSE)))</f>
        <v/>
      </c>
      <c r="AP412" s="27" t="str">
        <f>IF($A412="","",(VLOOKUP($A412,ACOUSTIC_PIVOT_TABLE!$B$4:$AO$500,11,FALSE)))</f>
        <v/>
      </c>
      <c r="AQ412" s="27" t="str">
        <f>IF($A412="","",(VLOOKUP($A412,ACOUSTIC_PIVOT_TABLE!$B$4:$AO$500,12,FALSE)))</f>
        <v/>
      </c>
      <c r="AR412" s="27" t="str">
        <f>IF($A412="","",(VLOOKUP($A412,ACOUSTIC_PIVOT_TABLE!$B$4:$AO$500,13,FALSE)))</f>
        <v/>
      </c>
      <c r="AS412" s="27" t="str">
        <f>IF($A412="","",(VLOOKUP($A412,ACOUSTIC_PIVOT_TABLE!$B$4:$AO$500,14,FALSE)))</f>
        <v/>
      </c>
      <c r="AT412" s="27" t="str">
        <f>IF($A412="","",(VLOOKUP($A412,ACOUSTIC_PIVOT_TABLE!$B$4:$AO$500,15,FALSE)))</f>
        <v/>
      </c>
      <c r="AU412" s="27" t="str">
        <f>IF($A412="","",(VLOOKUP($A412,ACOUSTIC_PIVOT_TABLE!$B$4:$AO$500,16,FALSE)))</f>
        <v/>
      </c>
      <c r="AV412" s="27" t="str">
        <f>IF($A412="","",(VLOOKUP($A412,ACOUSTIC_PIVOT_TABLE!$B$4:$AO$500,17,FALSE)))</f>
        <v/>
      </c>
      <c r="AW412" s="27" t="str">
        <f>IF($A412="","",(VLOOKUP($A412,ACOUSTIC_PIVOT_TABLE!$B$4:$AO$500,18,FALSE)))</f>
        <v/>
      </c>
      <c r="AX412" s="27" t="str">
        <f>IF($A412="","",(VLOOKUP($A412,ACOUSTIC_PIVOT_TABLE!$B$4:$AO$500,19,FALSE)))</f>
        <v/>
      </c>
      <c r="AY412" s="27" t="str">
        <f>IF($A412="","",(VLOOKUP($A412,ACOUSTIC_PIVOT_TABLE!$B$4:$AO$500,20,FALSE)))</f>
        <v/>
      </c>
      <c r="AZ412" s="27" t="str">
        <f>IF($A412="","",(VLOOKUP($A412,ACOUSTIC_PIVOT_TABLE!$B$4:$AO$500,21,FALSE)))</f>
        <v/>
      </c>
      <c r="BA412" s="27" t="str">
        <f>IF($A412="","",(VLOOKUP($A412,ACOUSTIC_PIVOT_TABLE!$B$4:$AO$500,22,FALSE)))</f>
        <v/>
      </c>
      <c r="BB412" s="27" t="str">
        <f>IF($A412="","",(VLOOKUP($A412,ACOUSTIC_PIVOT_TABLE!$B$4:$AO$500,23,FALSE)))</f>
        <v/>
      </c>
      <c r="BC412" s="27" t="str">
        <f>IF($A412="","",(VLOOKUP($A412,ACOUSTIC_PIVOT_TABLE!$B$4:$AO$500,24,FALSE)))</f>
        <v/>
      </c>
      <c r="BD412" s="27" t="str">
        <f>IF($A412="","",(VLOOKUP($A412,ACOUSTIC_PIVOT_TABLE!$B$4:$AO$500,25,FALSE)))</f>
        <v/>
      </c>
      <c r="BE412" s="27" t="str">
        <f>IF($A412="","",(VLOOKUP($A412,ACOUSTIC_PIVOT_TABLE!$B$4:$AO$500,26,FALSE)))</f>
        <v/>
      </c>
      <c r="BF412" s="27" t="str">
        <f>IF($A412="","",(VLOOKUP($A412,ACOUSTIC_PIVOT_TABLE!$B$4:$AO$500,27,FALSE)))</f>
        <v/>
      </c>
      <c r="BG412" s="27" t="str">
        <f>IF($A412="","",(VLOOKUP($A412,ACOUSTIC_PIVOT_TABLE!$B$4:$AO$500,28,FALSE)))</f>
        <v/>
      </c>
      <c r="BH412" s="27" t="str">
        <f>IF($A412="","",(VLOOKUP($A412,ACOUSTIC_PIVOT_TABLE!$B$4:$AO$500,29,FALSE)))</f>
        <v/>
      </c>
      <c r="BI412" s="27" t="str">
        <f>IF($A412="","",(VLOOKUP($A412,ACOUSTIC_PIVOT_TABLE!$B$4:$AO$500,30,FALSE)))</f>
        <v/>
      </c>
      <c r="BJ412" s="27" t="str">
        <f>IF($A412="","",(VLOOKUP($A412,ACOUSTIC_PIVOT_TABLE!$B$4:$AO$500,31,FALSE)))</f>
        <v/>
      </c>
      <c r="BK412" s="27" t="str">
        <f>IF($A412="","",(VLOOKUP($A412,ACOUSTIC_PIVOT_TABLE!$B$4:$AO$500,32,FALSE)))</f>
        <v/>
      </c>
      <c r="BL412" s="27" t="str">
        <f>IF($A412="","",(VLOOKUP($A412,ACOUSTIC_PIVOT_TABLE!$B$4:$AO$500,33,FALSE)))</f>
        <v/>
      </c>
      <c r="BM412" s="27" t="str">
        <f>IF($A412="","",(VLOOKUP($A412,ACOUSTIC_PIVOT_TABLE!$B$4:$AO$500,34,FALSE)))</f>
        <v/>
      </c>
      <c r="BN412" s="27" t="str">
        <f>IF($A412="","",(VLOOKUP($A412,ACOUSTIC_PIVOT_TABLE!$B$4:$AO$500,35,FALSE)))</f>
        <v/>
      </c>
      <c r="BO412" s="27" t="str">
        <f>IF($A412="","",(VLOOKUP($A412,ACOUSTIC_PIVOT_TABLE!$B$4:$AO$500,36,FALSE)))</f>
        <v/>
      </c>
      <c r="BP412" s="27" t="str">
        <f>IF($A412="","",(VLOOKUP($A412,ACOUSTIC_PIVOT_TABLE!$B$4:$AO$500,37,FALSE)))</f>
        <v/>
      </c>
      <c r="BQ412" s="27" t="str">
        <f>IF($A412="","",(VLOOKUP($A412,ACOUSTIC_PIVOT_TABLE!$B$4:$AO$500,38,FALSE)))</f>
        <v/>
      </c>
      <c r="BR412" s="27" t="str">
        <f>IF($A412="","",(VLOOKUP($A412,ACOUSTIC_PIVOT_TABLE!$B$4:$AO$500,39,FALSE)))</f>
        <v/>
      </c>
      <c r="BS412" s="27" t="str">
        <f>IF($A412="","",(VLOOKUP($A412,ACOUSTIC_PIVOT_TABLE!$B$4:$AO$500,40,FALSE)))</f>
        <v/>
      </c>
    </row>
    <row r="413" spans="1:71" x14ac:dyDescent="0.25">
      <c r="A413" s="1" t="str">
        <f>IF(ACOUSTIC_PIVOT_TABLE!B415 = 0, "",ACOUSTIC_PIVOT_TABLE!B415)</f>
        <v/>
      </c>
      <c r="B413" s="1" t="str">
        <f>IF($A413="","",(VLOOKUP($A413,ACOUSTICS_COMBINED!$B$3:$AQ$501,21,FALSE)))</f>
        <v/>
      </c>
      <c r="C413" s="1" t="str">
        <f>IF($A413="","",(VLOOKUP($A413,ACOUSTICS_COMBINED!$B$3:$AQ$501,22,FALSE)))</f>
        <v/>
      </c>
      <c r="D413" s="1" t="str">
        <f>IF($A413="","",(VLOOKUP($A413,ACOUSTICS_COMBINED!$B$3:$AQ$501,12,FALSE)))</f>
        <v/>
      </c>
      <c r="E413" s="1" t="str">
        <f>IF($A413="","",(VLOOKUP($A413,ACOUSTICS_COMBINED!$B$3:$AQ$501,13,FALSE)))</f>
        <v/>
      </c>
      <c r="F413" s="1" t="str">
        <f>IF($A413="","",(VLOOKUP($A413,ACOUSTICS_COMBINED!$B$3:$AQ$501,14,FALSE)))</f>
        <v/>
      </c>
      <c r="G413" s="1" t="str">
        <f>IF($A413="","",(VLOOKUP($A413,ACOUSTICS_COMBINED!$B$3:$AQ$501,23,FALSE)))</f>
        <v/>
      </c>
      <c r="H413" s="1" t="str">
        <f>IF($A413="","",(VLOOKUP($A413,ACOUSTICS_COMBINED!$B$3:$AQ$501,24,FALSE)))</f>
        <v/>
      </c>
      <c r="I413" s="1" t="str">
        <f>IF($A413="","",(VLOOKUP($A413,ACOUSTICS_COMBINED!$B$3:$AQ$501,15,FALSE)))</f>
        <v/>
      </c>
      <c r="J413" s="1" t="str">
        <f>IF($A413="","",(VLOOKUP($A413,ACOUSTICS_COMBINED!$B$3:$AQ$501,16,FALSE)))</f>
        <v/>
      </c>
      <c r="K413" s="1" t="str">
        <f>IF($A413="","",(VLOOKUP($A413,ACOUSTICS_COMBINED!$B$3:$AQ$501,17,FALSE)))</f>
        <v/>
      </c>
      <c r="L413" s="1" t="str">
        <f>IF($A413="","",(VLOOKUP($A413,ACOUSTICS_COMBINED!$B$3:$AQ$501,18,FALSE)))</f>
        <v/>
      </c>
      <c r="M413" s="1" t="str">
        <f>IF($A413="","",(VLOOKUP($A413,ACOUSTICS_COMBINED!$B$3:$AQ$501,25,FALSE)))</f>
        <v/>
      </c>
      <c r="N413" s="16" t="str">
        <f>IF($A413="","",(VLOOKUP($A413,ACOUSTICS_COMBINED!$B$3:$AQ$501,19,FALSE)))</f>
        <v/>
      </c>
      <c r="O413" s="16" t="str">
        <f>IF($A413="","",(VLOOKUP($A413,ACOUSTICS_COMBINED!$B$3:$AQ$501,20,FALSE)))</f>
        <v/>
      </c>
      <c r="P413" s="1" t="str">
        <f>IF($A413="","",(VLOOKUP($A413,ACOUSTICS_COMBINED!$B$3:$AQ$501,26,FALSE)))</f>
        <v/>
      </c>
      <c r="Q413" s="1" t="str">
        <f>IF($A413="","",(VLOOKUP($A413,ACOUSTICS_COMBINED!$B$3:$AQ$501,27,FALSE)))</f>
        <v/>
      </c>
      <c r="R413" s="1" t="str">
        <f>IF($A413="","",(VLOOKUP($A413,ACOUSTICS_COMBINED!$B$3:$AQ$501,28,FALSE)))</f>
        <v/>
      </c>
      <c r="S413" s="1" t="str">
        <f>IF($A413="","",(VLOOKUP($A413,ACOUSTICS_COMBINED!$B$3:$AQ$501,29,FALSE)))</f>
        <v/>
      </c>
      <c r="T413" s="1" t="str">
        <f>IF($A413="","",(VLOOKUP($A413,ACOUSTICS_COMBINED!$B$3:$AQ$501,30,FALSE)))</f>
        <v/>
      </c>
      <c r="U413" s="1" t="str">
        <f>IF($A413="","",(VLOOKUP($A413,ACOUSTICS_COMBINED!$B$3:$AQ$501,31,FALSE)))</f>
        <v/>
      </c>
      <c r="V413" s="1" t="str">
        <f>IF($A413="","",(VLOOKUP($A413,ACOUSTICS_COMBINED!$B$3:$AQ$501,32,FALSE)))</f>
        <v/>
      </c>
      <c r="W413" s="1" t="str">
        <f>IF($A413="","",(VLOOKUP($A413,ACOUSTICS_COMBINED!$B$3:$AQ$501,33,FALSE)))</f>
        <v/>
      </c>
      <c r="X413" s="1" t="str">
        <f>IF($A413="","",(VLOOKUP($A413,ACOUSTICS_COMBINED!$B$3:$AQ$501,34,FALSE)))</f>
        <v/>
      </c>
      <c r="Y413" s="1" t="str">
        <f>IF($A413="","",(VLOOKUP($A413,ACOUSTICS_COMBINED!$B$3:$AQ$501,35,FALSE)))</f>
        <v/>
      </c>
      <c r="Z413" s="1" t="str">
        <f>IF($A413="","",(VLOOKUP($A413,ACOUSTICS_COMBINED!$B$3:$AQ$501,36,FALSE)))</f>
        <v/>
      </c>
      <c r="AA413" s="1" t="str">
        <f>IF($A413="","",(VLOOKUP($A413,ACOUSTICS_COMBINED!$B$3:$AQ$501,37,FALSE)))</f>
        <v/>
      </c>
      <c r="AB413" s="1" t="str">
        <f>IF($A413="","",(VLOOKUP($A413,ACOUSTICS_COMBINED!$B$3:$AQ$501,38,FALSE)))</f>
        <v/>
      </c>
      <c r="AC413" s="1" t="str">
        <f>IF($A413="","",(VLOOKUP($A413,ACOUSTICS_COMBINED!$B$3:$AQ$501,39,FALSE)))</f>
        <v/>
      </c>
      <c r="AD413" s="1" t="str">
        <f>IF($A413="","",(VLOOKUP($A413,ACOUSTICS_COMBINED!$B$3:$AQ$501,40,FALSE)))</f>
        <v/>
      </c>
      <c r="AE413" s="1" t="str">
        <f>IF($A413="","",(VLOOKUP($A413,ACOUSTICS_COMBINED!$B$3:$AQ$501,41,FALSE)))</f>
        <v/>
      </c>
      <c r="AF413" s="1" t="str">
        <f>IF($A413="","",(VLOOKUP($A413,ACOUSTICS_COMBINED!$B$3:$AQ$501,42,FALSE)))</f>
        <v/>
      </c>
      <c r="AG413" s="27" t="str">
        <f>IF($A413="","",(VLOOKUP($A413,ACOUSTIC_PIVOT_TABLE!$B$4:$AO$500,2,FALSE)))</f>
        <v/>
      </c>
      <c r="AH413" s="27" t="str">
        <f>IF($A413="","",(VLOOKUP($A413,ACOUSTIC_PIVOT_TABLE!$B$4:$AO$500,3,FALSE)))</f>
        <v/>
      </c>
      <c r="AI413" s="27" t="str">
        <f>IF($A413="","",(VLOOKUP($A413,ACOUSTIC_PIVOT_TABLE!$B$4:$AO$500,4,FALSE)))</f>
        <v/>
      </c>
      <c r="AJ413" s="27" t="str">
        <f>IF($A413="","",(VLOOKUP($A413,ACOUSTIC_PIVOT_TABLE!$B$4:$AO$500,5,FALSE)))</f>
        <v/>
      </c>
      <c r="AK413" s="27" t="str">
        <f>IF($A413="","",(VLOOKUP($A413,ACOUSTIC_PIVOT_TABLE!$B$4:$AO$500,6,FALSE)))</f>
        <v/>
      </c>
      <c r="AL413" s="27" t="str">
        <f>IF($A413="","",(VLOOKUP($A413,ACOUSTIC_PIVOT_TABLE!$B$4:$AO$500,7,FALSE)))</f>
        <v/>
      </c>
      <c r="AM413" s="27" t="str">
        <f>IF($A413="","",(VLOOKUP($A413,ACOUSTIC_PIVOT_TABLE!$B$4:$AO$500,8,FALSE)))</f>
        <v/>
      </c>
      <c r="AN413" s="27" t="str">
        <f>IF($A413="","",(VLOOKUP($A413,ACOUSTIC_PIVOT_TABLE!$B$4:$AO$500,9,FALSE)))</f>
        <v/>
      </c>
      <c r="AO413" s="27" t="str">
        <f>IF($A413="","",(VLOOKUP($A413,ACOUSTIC_PIVOT_TABLE!$B$4:$AO$500,10,FALSE)))</f>
        <v/>
      </c>
      <c r="AP413" s="27" t="str">
        <f>IF($A413="","",(VLOOKUP($A413,ACOUSTIC_PIVOT_TABLE!$B$4:$AO$500,11,FALSE)))</f>
        <v/>
      </c>
      <c r="AQ413" s="27" t="str">
        <f>IF($A413="","",(VLOOKUP($A413,ACOUSTIC_PIVOT_TABLE!$B$4:$AO$500,12,FALSE)))</f>
        <v/>
      </c>
      <c r="AR413" s="27" t="str">
        <f>IF($A413="","",(VLOOKUP($A413,ACOUSTIC_PIVOT_TABLE!$B$4:$AO$500,13,FALSE)))</f>
        <v/>
      </c>
      <c r="AS413" s="27" t="str">
        <f>IF($A413="","",(VLOOKUP($A413,ACOUSTIC_PIVOT_TABLE!$B$4:$AO$500,14,FALSE)))</f>
        <v/>
      </c>
      <c r="AT413" s="27" t="str">
        <f>IF($A413="","",(VLOOKUP($A413,ACOUSTIC_PIVOT_TABLE!$B$4:$AO$500,15,FALSE)))</f>
        <v/>
      </c>
      <c r="AU413" s="27" t="str">
        <f>IF($A413="","",(VLOOKUP($A413,ACOUSTIC_PIVOT_TABLE!$B$4:$AO$500,16,FALSE)))</f>
        <v/>
      </c>
      <c r="AV413" s="27" t="str">
        <f>IF($A413="","",(VLOOKUP($A413,ACOUSTIC_PIVOT_TABLE!$B$4:$AO$500,17,FALSE)))</f>
        <v/>
      </c>
      <c r="AW413" s="27" t="str">
        <f>IF($A413="","",(VLOOKUP($A413,ACOUSTIC_PIVOT_TABLE!$B$4:$AO$500,18,FALSE)))</f>
        <v/>
      </c>
      <c r="AX413" s="27" t="str">
        <f>IF($A413="","",(VLOOKUP($A413,ACOUSTIC_PIVOT_TABLE!$B$4:$AO$500,19,FALSE)))</f>
        <v/>
      </c>
      <c r="AY413" s="27" t="str">
        <f>IF($A413="","",(VLOOKUP($A413,ACOUSTIC_PIVOT_TABLE!$B$4:$AO$500,20,FALSE)))</f>
        <v/>
      </c>
      <c r="AZ413" s="27" t="str">
        <f>IF($A413="","",(VLOOKUP($A413,ACOUSTIC_PIVOT_TABLE!$B$4:$AO$500,21,FALSE)))</f>
        <v/>
      </c>
      <c r="BA413" s="27" t="str">
        <f>IF($A413="","",(VLOOKUP($A413,ACOUSTIC_PIVOT_TABLE!$B$4:$AO$500,22,FALSE)))</f>
        <v/>
      </c>
      <c r="BB413" s="27" t="str">
        <f>IF($A413="","",(VLOOKUP($A413,ACOUSTIC_PIVOT_TABLE!$B$4:$AO$500,23,FALSE)))</f>
        <v/>
      </c>
      <c r="BC413" s="27" t="str">
        <f>IF($A413="","",(VLOOKUP($A413,ACOUSTIC_PIVOT_TABLE!$B$4:$AO$500,24,FALSE)))</f>
        <v/>
      </c>
      <c r="BD413" s="27" t="str">
        <f>IF($A413="","",(VLOOKUP($A413,ACOUSTIC_PIVOT_TABLE!$B$4:$AO$500,25,FALSE)))</f>
        <v/>
      </c>
      <c r="BE413" s="27" t="str">
        <f>IF($A413="","",(VLOOKUP($A413,ACOUSTIC_PIVOT_TABLE!$B$4:$AO$500,26,FALSE)))</f>
        <v/>
      </c>
      <c r="BF413" s="27" t="str">
        <f>IF($A413="","",(VLOOKUP($A413,ACOUSTIC_PIVOT_TABLE!$B$4:$AO$500,27,FALSE)))</f>
        <v/>
      </c>
      <c r="BG413" s="27" t="str">
        <f>IF($A413="","",(VLOOKUP($A413,ACOUSTIC_PIVOT_TABLE!$B$4:$AO$500,28,FALSE)))</f>
        <v/>
      </c>
      <c r="BH413" s="27" t="str">
        <f>IF($A413="","",(VLOOKUP($A413,ACOUSTIC_PIVOT_TABLE!$B$4:$AO$500,29,FALSE)))</f>
        <v/>
      </c>
      <c r="BI413" s="27" t="str">
        <f>IF($A413="","",(VLOOKUP($A413,ACOUSTIC_PIVOT_TABLE!$B$4:$AO$500,30,FALSE)))</f>
        <v/>
      </c>
      <c r="BJ413" s="27" t="str">
        <f>IF($A413="","",(VLOOKUP($A413,ACOUSTIC_PIVOT_TABLE!$B$4:$AO$500,31,FALSE)))</f>
        <v/>
      </c>
      <c r="BK413" s="27" t="str">
        <f>IF($A413="","",(VLOOKUP($A413,ACOUSTIC_PIVOT_TABLE!$B$4:$AO$500,32,FALSE)))</f>
        <v/>
      </c>
      <c r="BL413" s="27" t="str">
        <f>IF($A413="","",(VLOOKUP($A413,ACOUSTIC_PIVOT_TABLE!$B$4:$AO$500,33,FALSE)))</f>
        <v/>
      </c>
      <c r="BM413" s="27" t="str">
        <f>IF($A413="","",(VLOOKUP($A413,ACOUSTIC_PIVOT_TABLE!$B$4:$AO$500,34,FALSE)))</f>
        <v/>
      </c>
      <c r="BN413" s="27" t="str">
        <f>IF($A413="","",(VLOOKUP($A413,ACOUSTIC_PIVOT_TABLE!$B$4:$AO$500,35,FALSE)))</f>
        <v/>
      </c>
      <c r="BO413" s="27" t="str">
        <f>IF($A413="","",(VLOOKUP($A413,ACOUSTIC_PIVOT_TABLE!$B$4:$AO$500,36,FALSE)))</f>
        <v/>
      </c>
      <c r="BP413" s="27" t="str">
        <f>IF($A413="","",(VLOOKUP($A413,ACOUSTIC_PIVOT_TABLE!$B$4:$AO$500,37,FALSE)))</f>
        <v/>
      </c>
      <c r="BQ413" s="27" t="str">
        <f>IF($A413="","",(VLOOKUP($A413,ACOUSTIC_PIVOT_TABLE!$B$4:$AO$500,38,FALSE)))</f>
        <v/>
      </c>
      <c r="BR413" s="27" t="str">
        <f>IF($A413="","",(VLOOKUP($A413,ACOUSTIC_PIVOT_TABLE!$B$4:$AO$500,39,FALSE)))</f>
        <v/>
      </c>
      <c r="BS413" s="27" t="str">
        <f>IF($A413="","",(VLOOKUP($A413,ACOUSTIC_PIVOT_TABLE!$B$4:$AO$500,40,FALSE)))</f>
        <v/>
      </c>
    </row>
    <row r="414" spans="1:71" x14ac:dyDescent="0.25">
      <c r="A414" s="1" t="str">
        <f>IF(ACOUSTIC_PIVOT_TABLE!B416 = 0, "",ACOUSTIC_PIVOT_TABLE!B416)</f>
        <v/>
      </c>
      <c r="B414" s="1" t="str">
        <f>IF($A414="","",(VLOOKUP($A414,ACOUSTICS_COMBINED!$B$3:$AQ$501,21,FALSE)))</f>
        <v/>
      </c>
      <c r="C414" s="1" t="str">
        <f>IF($A414="","",(VLOOKUP($A414,ACOUSTICS_COMBINED!$B$3:$AQ$501,22,FALSE)))</f>
        <v/>
      </c>
      <c r="D414" s="1" t="str">
        <f>IF($A414="","",(VLOOKUP($A414,ACOUSTICS_COMBINED!$B$3:$AQ$501,12,FALSE)))</f>
        <v/>
      </c>
      <c r="E414" s="1" t="str">
        <f>IF($A414="","",(VLOOKUP($A414,ACOUSTICS_COMBINED!$B$3:$AQ$501,13,FALSE)))</f>
        <v/>
      </c>
      <c r="F414" s="1" t="str">
        <f>IF($A414="","",(VLOOKUP($A414,ACOUSTICS_COMBINED!$B$3:$AQ$501,14,FALSE)))</f>
        <v/>
      </c>
      <c r="G414" s="1" t="str">
        <f>IF($A414="","",(VLOOKUP($A414,ACOUSTICS_COMBINED!$B$3:$AQ$501,23,FALSE)))</f>
        <v/>
      </c>
      <c r="H414" s="1" t="str">
        <f>IF($A414="","",(VLOOKUP($A414,ACOUSTICS_COMBINED!$B$3:$AQ$501,24,FALSE)))</f>
        <v/>
      </c>
      <c r="I414" s="1" t="str">
        <f>IF($A414="","",(VLOOKUP($A414,ACOUSTICS_COMBINED!$B$3:$AQ$501,15,FALSE)))</f>
        <v/>
      </c>
      <c r="J414" s="1" t="str">
        <f>IF($A414="","",(VLOOKUP($A414,ACOUSTICS_COMBINED!$B$3:$AQ$501,16,FALSE)))</f>
        <v/>
      </c>
      <c r="K414" s="1" t="str">
        <f>IF($A414="","",(VLOOKUP($A414,ACOUSTICS_COMBINED!$B$3:$AQ$501,17,FALSE)))</f>
        <v/>
      </c>
      <c r="L414" s="1" t="str">
        <f>IF($A414="","",(VLOOKUP($A414,ACOUSTICS_COMBINED!$B$3:$AQ$501,18,FALSE)))</f>
        <v/>
      </c>
      <c r="M414" s="1" t="str">
        <f>IF($A414="","",(VLOOKUP($A414,ACOUSTICS_COMBINED!$B$3:$AQ$501,25,FALSE)))</f>
        <v/>
      </c>
      <c r="N414" s="16" t="str">
        <f>IF($A414="","",(VLOOKUP($A414,ACOUSTICS_COMBINED!$B$3:$AQ$501,19,FALSE)))</f>
        <v/>
      </c>
      <c r="O414" s="16" t="str">
        <f>IF($A414="","",(VLOOKUP($A414,ACOUSTICS_COMBINED!$B$3:$AQ$501,20,FALSE)))</f>
        <v/>
      </c>
      <c r="P414" s="1" t="str">
        <f>IF($A414="","",(VLOOKUP($A414,ACOUSTICS_COMBINED!$B$3:$AQ$501,26,FALSE)))</f>
        <v/>
      </c>
      <c r="Q414" s="1" t="str">
        <f>IF($A414="","",(VLOOKUP($A414,ACOUSTICS_COMBINED!$B$3:$AQ$501,27,FALSE)))</f>
        <v/>
      </c>
      <c r="R414" s="1" t="str">
        <f>IF($A414="","",(VLOOKUP($A414,ACOUSTICS_COMBINED!$B$3:$AQ$501,28,FALSE)))</f>
        <v/>
      </c>
      <c r="S414" s="1" t="str">
        <f>IF($A414="","",(VLOOKUP($A414,ACOUSTICS_COMBINED!$B$3:$AQ$501,29,FALSE)))</f>
        <v/>
      </c>
      <c r="T414" s="1" t="str">
        <f>IF($A414="","",(VLOOKUP($A414,ACOUSTICS_COMBINED!$B$3:$AQ$501,30,FALSE)))</f>
        <v/>
      </c>
      <c r="U414" s="1" t="str">
        <f>IF($A414="","",(VLOOKUP($A414,ACOUSTICS_COMBINED!$B$3:$AQ$501,31,FALSE)))</f>
        <v/>
      </c>
      <c r="V414" s="1" t="str">
        <f>IF($A414="","",(VLOOKUP($A414,ACOUSTICS_COMBINED!$B$3:$AQ$501,32,FALSE)))</f>
        <v/>
      </c>
      <c r="W414" s="1" t="str">
        <f>IF($A414="","",(VLOOKUP($A414,ACOUSTICS_COMBINED!$B$3:$AQ$501,33,FALSE)))</f>
        <v/>
      </c>
      <c r="X414" s="1" t="str">
        <f>IF($A414="","",(VLOOKUP($A414,ACOUSTICS_COMBINED!$B$3:$AQ$501,34,FALSE)))</f>
        <v/>
      </c>
      <c r="Y414" s="1" t="str">
        <f>IF($A414="","",(VLOOKUP($A414,ACOUSTICS_COMBINED!$B$3:$AQ$501,35,FALSE)))</f>
        <v/>
      </c>
      <c r="Z414" s="1" t="str">
        <f>IF($A414="","",(VLOOKUP($A414,ACOUSTICS_COMBINED!$B$3:$AQ$501,36,FALSE)))</f>
        <v/>
      </c>
      <c r="AA414" s="1" t="str">
        <f>IF($A414="","",(VLOOKUP($A414,ACOUSTICS_COMBINED!$B$3:$AQ$501,37,FALSE)))</f>
        <v/>
      </c>
      <c r="AB414" s="1" t="str">
        <f>IF($A414="","",(VLOOKUP($A414,ACOUSTICS_COMBINED!$B$3:$AQ$501,38,FALSE)))</f>
        <v/>
      </c>
      <c r="AC414" s="1" t="str">
        <f>IF($A414="","",(VLOOKUP($A414,ACOUSTICS_COMBINED!$B$3:$AQ$501,39,FALSE)))</f>
        <v/>
      </c>
      <c r="AD414" s="1" t="str">
        <f>IF($A414="","",(VLOOKUP($A414,ACOUSTICS_COMBINED!$B$3:$AQ$501,40,FALSE)))</f>
        <v/>
      </c>
      <c r="AE414" s="1" t="str">
        <f>IF($A414="","",(VLOOKUP($A414,ACOUSTICS_COMBINED!$B$3:$AQ$501,41,FALSE)))</f>
        <v/>
      </c>
      <c r="AF414" s="1" t="str">
        <f>IF($A414="","",(VLOOKUP($A414,ACOUSTICS_COMBINED!$B$3:$AQ$501,42,FALSE)))</f>
        <v/>
      </c>
      <c r="AG414" s="27" t="str">
        <f>IF($A414="","",(VLOOKUP($A414,ACOUSTIC_PIVOT_TABLE!$B$4:$AO$500,2,FALSE)))</f>
        <v/>
      </c>
      <c r="AH414" s="27" t="str">
        <f>IF($A414="","",(VLOOKUP($A414,ACOUSTIC_PIVOT_TABLE!$B$4:$AO$500,3,FALSE)))</f>
        <v/>
      </c>
      <c r="AI414" s="27" t="str">
        <f>IF($A414="","",(VLOOKUP($A414,ACOUSTIC_PIVOT_TABLE!$B$4:$AO$500,4,FALSE)))</f>
        <v/>
      </c>
      <c r="AJ414" s="27" t="str">
        <f>IF($A414="","",(VLOOKUP($A414,ACOUSTIC_PIVOT_TABLE!$B$4:$AO$500,5,FALSE)))</f>
        <v/>
      </c>
      <c r="AK414" s="27" t="str">
        <f>IF($A414="","",(VLOOKUP($A414,ACOUSTIC_PIVOT_TABLE!$B$4:$AO$500,6,FALSE)))</f>
        <v/>
      </c>
      <c r="AL414" s="27" t="str">
        <f>IF($A414="","",(VLOOKUP($A414,ACOUSTIC_PIVOT_TABLE!$B$4:$AO$500,7,FALSE)))</f>
        <v/>
      </c>
      <c r="AM414" s="27" t="str">
        <f>IF($A414="","",(VLOOKUP($A414,ACOUSTIC_PIVOT_TABLE!$B$4:$AO$500,8,FALSE)))</f>
        <v/>
      </c>
      <c r="AN414" s="27" t="str">
        <f>IF($A414="","",(VLOOKUP($A414,ACOUSTIC_PIVOT_TABLE!$B$4:$AO$500,9,FALSE)))</f>
        <v/>
      </c>
      <c r="AO414" s="27" t="str">
        <f>IF($A414="","",(VLOOKUP($A414,ACOUSTIC_PIVOT_TABLE!$B$4:$AO$500,10,FALSE)))</f>
        <v/>
      </c>
      <c r="AP414" s="27" t="str">
        <f>IF($A414="","",(VLOOKUP($A414,ACOUSTIC_PIVOT_TABLE!$B$4:$AO$500,11,FALSE)))</f>
        <v/>
      </c>
      <c r="AQ414" s="27" t="str">
        <f>IF($A414="","",(VLOOKUP($A414,ACOUSTIC_PIVOT_TABLE!$B$4:$AO$500,12,FALSE)))</f>
        <v/>
      </c>
      <c r="AR414" s="27" t="str">
        <f>IF($A414="","",(VLOOKUP($A414,ACOUSTIC_PIVOT_TABLE!$B$4:$AO$500,13,FALSE)))</f>
        <v/>
      </c>
      <c r="AS414" s="27" t="str">
        <f>IF($A414="","",(VLOOKUP($A414,ACOUSTIC_PIVOT_TABLE!$B$4:$AO$500,14,FALSE)))</f>
        <v/>
      </c>
      <c r="AT414" s="27" t="str">
        <f>IF($A414="","",(VLOOKUP($A414,ACOUSTIC_PIVOT_TABLE!$B$4:$AO$500,15,FALSE)))</f>
        <v/>
      </c>
      <c r="AU414" s="27" t="str">
        <f>IF($A414="","",(VLOOKUP($A414,ACOUSTIC_PIVOT_TABLE!$B$4:$AO$500,16,FALSE)))</f>
        <v/>
      </c>
      <c r="AV414" s="27" t="str">
        <f>IF($A414="","",(VLOOKUP($A414,ACOUSTIC_PIVOT_TABLE!$B$4:$AO$500,17,FALSE)))</f>
        <v/>
      </c>
      <c r="AW414" s="27" t="str">
        <f>IF($A414="","",(VLOOKUP($A414,ACOUSTIC_PIVOT_TABLE!$B$4:$AO$500,18,FALSE)))</f>
        <v/>
      </c>
      <c r="AX414" s="27" t="str">
        <f>IF($A414="","",(VLOOKUP($A414,ACOUSTIC_PIVOT_TABLE!$B$4:$AO$500,19,FALSE)))</f>
        <v/>
      </c>
      <c r="AY414" s="27" t="str">
        <f>IF($A414="","",(VLOOKUP($A414,ACOUSTIC_PIVOT_TABLE!$B$4:$AO$500,20,FALSE)))</f>
        <v/>
      </c>
      <c r="AZ414" s="27" t="str">
        <f>IF($A414="","",(VLOOKUP($A414,ACOUSTIC_PIVOT_TABLE!$B$4:$AO$500,21,FALSE)))</f>
        <v/>
      </c>
      <c r="BA414" s="27" t="str">
        <f>IF($A414="","",(VLOOKUP($A414,ACOUSTIC_PIVOT_TABLE!$B$4:$AO$500,22,FALSE)))</f>
        <v/>
      </c>
      <c r="BB414" s="27" t="str">
        <f>IF($A414="","",(VLOOKUP($A414,ACOUSTIC_PIVOT_TABLE!$B$4:$AO$500,23,FALSE)))</f>
        <v/>
      </c>
      <c r="BC414" s="27" t="str">
        <f>IF($A414="","",(VLOOKUP($A414,ACOUSTIC_PIVOT_TABLE!$B$4:$AO$500,24,FALSE)))</f>
        <v/>
      </c>
      <c r="BD414" s="27" t="str">
        <f>IF($A414="","",(VLOOKUP($A414,ACOUSTIC_PIVOT_TABLE!$B$4:$AO$500,25,FALSE)))</f>
        <v/>
      </c>
      <c r="BE414" s="27" t="str">
        <f>IF($A414="","",(VLOOKUP($A414,ACOUSTIC_PIVOT_TABLE!$B$4:$AO$500,26,FALSE)))</f>
        <v/>
      </c>
      <c r="BF414" s="27" t="str">
        <f>IF($A414="","",(VLOOKUP($A414,ACOUSTIC_PIVOT_TABLE!$B$4:$AO$500,27,FALSE)))</f>
        <v/>
      </c>
      <c r="BG414" s="27" t="str">
        <f>IF($A414="","",(VLOOKUP($A414,ACOUSTIC_PIVOT_TABLE!$B$4:$AO$500,28,FALSE)))</f>
        <v/>
      </c>
      <c r="BH414" s="27" t="str">
        <f>IF($A414="","",(VLOOKUP($A414,ACOUSTIC_PIVOT_TABLE!$B$4:$AO$500,29,FALSE)))</f>
        <v/>
      </c>
      <c r="BI414" s="27" t="str">
        <f>IF($A414="","",(VLOOKUP($A414,ACOUSTIC_PIVOT_TABLE!$B$4:$AO$500,30,FALSE)))</f>
        <v/>
      </c>
      <c r="BJ414" s="27" t="str">
        <f>IF($A414="","",(VLOOKUP($A414,ACOUSTIC_PIVOT_TABLE!$B$4:$AO$500,31,FALSE)))</f>
        <v/>
      </c>
      <c r="BK414" s="27" t="str">
        <f>IF($A414="","",(VLOOKUP($A414,ACOUSTIC_PIVOT_TABLE!$B$4:$AO$500,32,FALSE)))</f>
        <v/>
      </c>
      <c r="BL414" s="27" t="str">
        <f>IF($A414="","",(VLOOKUP($A414,ACOUSTIC_PIVOT_TABLE!$B$4:$AO$500,33,FALSE)))</f>
        <v/>
      </c>
      <c r="BM414" s="27" t="str">
        <f>IF($A414="","",(VLOOKUP($A414,ACOUSTIC_PIVOT_TABLE!$B$4:$AO$500,34,FALSE)))</f>
        <v/>
      </c>
      <c r="BN414" s="27" t="str">
        <f>IF($A414="","",(VLOOKUP($A414,ACOUSTIC_PIVOT_TABLE!$B$4:$AO$500,35,FALSE)))</f>
        <v/>
      </c>
      <c r="BO414" s="27" t="str">
        <f>IF($A414="","",(VLOOKUP($A414,ACOUSTIC_PIVOT_TABLE!$B$4:$AO$500,36,FALSE)))</f>
        <v/>
      </c>
      <c r="BP414" s="27" t="str">
        <f>IF($A414="","",(VLOOKUP($A414,ACOUSTIC_PIVOT_TABLE!$B$4:$AO$500,37,FALSE)))</f>
        <v/>
      </c>
      <c r="BQ414" s="27" t="str">
        <f>IF($A414="","",(VLOOKUP($A414,ACOUSTIC_PIVOT_TABLE!$B$4:$AO$500,38,FALSE)))</f>
        <v/>
      </c>
      <c r="BR414" s="27" t="str">
        <f>IF($A414="","",(VLOOKUP($A414,ACOUSTIC_PIVOT_TABLE!$B$4:$AO$500,39,FALSE)))</f>
        <v/>
      </c>
      <c r="BS414" s="27" t="str">
        <f>IF($A414="","",(VLOOKUP($A414,ACOUSTIC_PIVOT_TABLE!$B$4:$AO$500,40,FALSE)))</f>
        <v/>
      </c>
    </row>
    <row r="415" spans="1:71" x14ac:dyDescent="0.25">
      <c r="A415" s="1" t="str">
        <f>IF(ACOUSTIC_PIVOT_TABLE!B417 = 0, "",ACOUSTIC_PIVOT_TABLE!B417)</f>
        <v/>
      </c>
      <c r="B415" s="1" t="str">
        <f>IF($A415="","",(VLOOKUP($A415,ACOUSTICS_COMBINED!$B$3:$AQ$501,21,FALSE)))</f>
        <v/>
      </c>
      <c r="C415" s="1" t="str">
        <f>IF($A415="","",(VLOOKUP($A415,ACOUSTICS_COMBINED!$B$3:$AQ$501,22,FALSE)))</f>
        <v/>
      </c>
      <c r="D415" s="1" t="str">
        <f>IF($A415="","",(VLOOKUP($A415,ACOUSTICS_COMBINED!$B$3:$AQ$501,12,FALSE)))</f>
        <v/>
      </c>
      <c r="E415" s="1" t="str">
        <f>IF($A415="","",(VLOOKUP($A415,ACOUSTICS_COMBINED!$B$3:$AQ$501,13,FALSE)))</f>
        <v/>
      </c>
      <c r="F415" s="1" t="str">
        <f>IF($A415="","",(VLOOKUP($A415,ACOUSTICS_COMBINED!$B$3:$AQ$501,14,FALSE)))</f>
        <v/>
      </c>
      <c r="G415" s="1" t="str">
        <f>IF($A415="","",(VLOOKUP($A415,ACOUSTICS_COMBINED!$B$3:$AQ$501,23,FALSE)))</f>
        <v/>
      </c>
      <c r="H415" s="1" t="str">
        <f>IF($A415="","",(VLOOKUP($A415,ACOUSTICS_COMBINED!$B$3:$AQ$501,24,FALSE)))</f>
        <v/>
      </c>
      <c r="I415" s="1" t="str">
        <f>IF($A415="","",(VLOOKUP($A415,ACOUSTICS_COMBINED!$B$3:$AQ$501,15,FALSE)))</f>
        <v/>
      </c>
      <c r="J415" s="1" t="str">
        <f>IF($A415="","",(VLOOKUP($A415,ACOUSTICS_COMBINED!$B$3:$AQ$501,16,FALSE)))</f>
        <v/>
      </c>
      <c r="K415" s="1" t="str">
        <f>IF($A415="","",(VLOOKUP($A415,ACOUSTICS_COMBINED!$B$3:$AQ$501,17,FALSE)))</f>
        <v/>
      </c>
      <c r="L415" s="1" t="str">
        <f>IF($A415="","",(VLOOKUP($A415,ACOUSTICS_COMBINED!$B$3:$AQ$501,18,FALSE)))</f>
        <v/>
      </c>
      <c r="M415" s="1" t="str">
        <f>IF($A415="","",(VLOOKUP($A415,ACOUSTICS_COMBINED!$B$3:$AQ$501,25,FALSE)))</f>
        <v/>
      </c>
      <c r="N415" s="16" t="str">
        <f>IF($A415="","",(VLOOKUP($A415,ACOUSTICS_COMBINED!$B$3:$AQ$501,19,FALSE)))</f>
        <v/>
      </c>
      <c r="O415" s="16" t="str">
        <f>IF($A415="","",(VLOOKUP($A415,ACOUSTICS_COMBINED!$B$3:$AQ$501,20,FALSE)))</f>
        <v/>
      </c>
      <c r="P415" s="1" t="str">
        <f>IF($A415="","",(VLOOKUP($A415,ACOUSTICS_COMBINED!$B$3:$AQ$501,26,FALSE)))</f>
        <v/>
      </c>
      <c r="Q415" s="1" t="str">
        <f>IF($A415="","",(VLOOKUP($A415,ACOUSTICS_COMBINED!$B$3:$AQ$501,27,FALSE)))</f>
        <v/>
      </c>
      <c r="R415" s="1" t="str">
        <f>IF($A415="","",(VLOOKUP($A415,ACOUSTICS_COMBINED!$B$3:$AQ$501,28,FALSE)))</f>
        <v/>
      </c>
      <c r="S415" s="1" t="str">
        <f>IF($A415="","",(VLOOKUP($A415,ACOUSTICS_COMBINED!$B$3:$AQ$501,29,FALSE)))</f>
        <v/>
      </c>
      <c r="T415" s="1" t="str">
        <f>IF($A415="","",(VLOOKUP($A415,ACOUSTICS_COMBINED!$B$3:$AQ$501,30,FALSE)))</f>
        <v/>
      </c>
      <c r="U415" s="1" t="str">
        <f>IF($A415="","",(VLOOKUP($A415,ACOUSTICS_COMBINED!$B$3:$AQ$501,31,FALSE)))</f>
        <v/>
      </c>
      <c r="V415" s="1" t="str">
        <f>IF($A415="","",(VLOOKUP($A415,ACOUSTICS_COMBINED!$B$3:$AQ$501,32,FALSE)))</f>
        <v/>
      </c>
      <c r="W415" s="1" t="str">
        <f>IF($A415="","",(VLOOKUP($A415,ACOUSTICS_COMBINED!$B$3:$AQ$501,33,FALSE)))</f>
        <v/>
      </c>
      <c r="X415" s="1" t="str">
        <f>IF($A415="","",(VLOOKUP($A415,ACOUSTICS_COMBINED!$B$3:$AQ$501,34,FALSE)))</f>
        <v/>
      </c>
      <c r="Y415" s="1" t="str">
        <f>IF($A415="","",(VLOOKUP($A415,ACOUSTICS_COMBINED!$B$3:$AQ$501,35,FALSE)))</f>
        <v/>
      </c>
      <c r="Z415" s="1" t="str">
        <f>IF($A415="","",(VLOOKUP($A415,ACOUSTICS_COMBINED!$B$3:$AQ$501,36,FALSE)))</f>
        <v/>
      </c>
      <c r="AA415" s="1" t="str">
        <f>IF($A415="","",(VLOOKUP($A415,ACOUSTICS_COMBINED!$B$3:$AQ$501,37,FALSE)))</f>
        <v/>
      </c>
      <c r="AB415" s="1" t="str">
        <f>IF($A415="","",(VLOOKUP($A415,ACOUSTICS_COMBINED!$B$3:$AQ$501,38,FALSE)))</f>
        <v/>
      </c>
      <c r="AC415" s="1" t="str">
        <f>IF($A415="","",(VLOOKUP($A415,ACOUSTICS_COMBINED!$B$3:$AQ$501,39,FALSE)))</f>
        <v/>
      </c>
      <c r="AD415" s="1" t="str">
        <f>IF($A415="","",(VLOOKUP($A415,ACOUSTICS_COMBINED!$B$3:$AQ$501,40,FALSE)))</f>
        <v/>
      </c>
      <c r="AE415" s="1" t="str">
        <f>IF($A415="","",(VLOOKUP($A415,ACOUSTICS_COMBINED!$B$3:$AQ$501,41,FALSE)))</f>
        <v/>
      </c>
      <c r="AF415" s="1" t="str">
        <f>IF($A415="","",(VLOOKUP($A415,ACOUSTICS_COMBINED!$B$3:$AQ$501,42,FALSE)))</f>
        <v/>
      </c>
      <c r="AG415" s="27" t="str">
        <f>IF($A415="","",(VLOOKUP($A415,ACOUSTIC_PIVOT_TABLE!$B$4:$AO$500,2,FALSE)))</f>
        <v/>
      </c>
      <c r="AH415" s="27" t="str">
        <f>IF($A415="","",(VLOOKUP($A415,ACOUSTIC_PIVOT_TABLE!$B$4:$AO$500,3,FALSE)))</f>
        <v/>
      </c>
      <c r="AI415" s="27" t="str">
        <f>IF($A415="","",(VLOOKUP($A415,ACOUSTIC_PIVOT_TABLE!$B$4:$AO$500,4,FALSE)))</f>
        <v/>
      </c>
      <c r="AJ415" s="27" t="str">
        <f>IF($A415="","",(VLOOKUP($A415,ACOUSTIC_PIVOT_TABLE!$B$4:$AO$500,5,FALSE)))</f>
        <v/>
      </c>
      <c r="AK415" s="27" t="str">
        <f>IF($A415="","",(VLOOKUP($A415,ACOUSTIC_PIVOT_TABLE!$B$4:$AO$500,6,FALSE)))</f>
        <v/>
      </c>
      <c r="AL415" s="27" t="str">
        <f>IF($A415="","",(VLOOKUP($A415,ACOUSTIC_PIVOT_TABLE!$B$4:$AO$500,7,FALSE)))</f>
        <v/>
      </c>
      <c r="AM415" s="27" t="str">
        <f>IF($A415="","",(VLOOKUP($A415,ACOUSTIC_PIVOT_TABLE!$B$4:$AO$500,8,FALSE)))</f>
        <v/>
      </c>
      <c r="AN415" s="27" t="str">
        <f>IF($A415="","",(VLOOKUP($A415,ACOUSTIC_PIVOT_TABLE!$B$4:$AO$500,9,FALSE)))</f>
        <v/>
      </c>
      <c r="AO415" s="27" t="str">
        <f>IF($A415="","",(VLOOKUP($A415,ACOUSTIC_PIVOT_TABLE!$B$4:$AO$500,10,FALSE)))</f>
        <v/>
      </c>
      <c r="AP415" s="27" t="str">
        <f>IF($A415="","",(VLOOKUP($A415,ACOUSTIC_PIVOT_TABLE!$B$4:$AO$500,11,FALSE)))</f>
        <v/>
      </c>
      <c r="AQ415" s="27" t="str">
        <f>IF($A415="","",(VLOOKUP($A415,ACOUSTIC_PIVOT_TABLE!$B$4:$AO$500,12,FALSE)))</f>
        <v/>
      </c>
      <c r="AR415" s="27" t="str">
        <f>IF($A415="","",(VLOOKUP($A415,ACOUSTIC_PIVOT_TABLE!$B$4:$AO$500,13,FALSE)))</f>
        <v/>
      </c>
      <c r="AS415" s="27" t="str">
        <f>IF($A415="","",(VLOOKUP($A415,ACOUSTIC_PIVOT_TABLE!$B$4:$AO$500,14,FALSE)))</f>
        <v/>
      </c>
      <c r="AT415" s="27" t="str">
        <f>IF($A415="","",(VLOOKUP($A415,ACOUSTIC_PIVOT_TABLE!$B$4:$AO$500,15,FALSE)))</f>
        <v/>
      </c>
      <c r="AU415" s="27" t="str">
        <f>IF($A415="","",(VLOOKUP($A415,ACOUSTIC_PIVOT_TABLE!$B$4:$AO$500,16,FALSE)))</f>
        <v/>
      </c>
      <c r="AV415" s="27" t="str">
        <f>IF($A415="","",(VLOOKUP($A415,ACOUSTIC_PIVOT_TABLE!$B$4:$AO$500,17,FALSE)))</f>
        <v/>
      </c>
      <c r="AW415" s="27" t="str">
        <f>IF($A415="","",(VLOOKUP($A415,ACOUSTIC_PIVOT_TABLE!$B$4:$AO$500,18,FALSE)))</f>
        <v/>
      </c>
      <c r="AX415" s="27" t="str">
        <f>IF($A415="","",(VLOOKUP($A415,ACOUSTIC_PIVOT_TABLE!$B$4:$AO$500,19,FALSE)))</f>
        <v/>
      </c>
      <c r="AY415" s="27" t="str">
        <f>IF($A415="","",(VLOOKUP($A415,ACOUSTIC_PIVOT_TABLE!$B$4:$AO$500,20,FALSE)))</f>
        <v/>
      </c>
      <c r="AZ415" s="27" t="str">
        <f>IF($A415="","",(VLOOKUP($A415,ACOUSTIC_PIVOT_TABLE!$B$4:$AO$500,21,FALSE)))</f>
        <v/>
      </c>
      <c r="BA415" s="27" t="str">
        <f>IF($A415="","",(VLOOKUP($A415,ACOUSTIC_PIVOT_TABLE!$B$4:$AO$500,22,FALSE)))</f>
        <v/>
      </c>
      <c r="BB415" s="27" t="str">
        <f>IF($A415="","",(VLOOKUP($A415,ACOUSTIC_PIVOT_TABLE!$B$4:$AO$500,23,FALSE)))</f>
        <v/>
      </c>
      <c r="BC415" s="27" t="str">
        <f>IF($A415="","",(VLOOKUP($A415,ACOUSTIC_PIVOT_TABLE!$B$4:$AO$500,24,FALSE)))</f>
        <v/>
      </c>
      <c r="BD415" s="27" t="str">
        <f>IF($A415="","",(VLOOKUP($A415,ACOUSTIC_PIVOT_TABLE!$B$4:$AO$500,25,FALSE)))</f>
        <v/>
      </c>
      <c r="BE415" s="27" t="str">
        <f>IF($A415="","",(VLOOKUP($A415,ACOUSTIC_PIVOT_TABLE!$B$4:$AO$500,26,FALSE)))</f>
        <v/>
      </c>
      <c r="BF415" s="27" t="str">
        <f>IF($A415="","",(VLOOKUP($A415,ACOUSTIC_PIVOT_TABLE!$B$4:$AO$500,27,FALSE)))</f>
        <v/>
      </c>
      <c r="BG415" s="27" t="str">
        <f>IF($A415="","",(VLOOKUP($A415,ACOUSTIC_PIVOT_TABLE!$B$4:$AO$500,28,FALSE)))</f>
        <v/>
      </c>
      <c r="BH415" s="27" t="str">
        <f>IF($A415="","",(VLOOKUP($A415,ACOUSTIC_PIVOT_TABLE!$B$4:$AO$500,29,FALSE)))</f>
        <v/>
      </c>
      <c r="BI415" s="27" t="str">
        <f>IF($A415="","",(VLOOKUP($A415,ACOUSTIC_PIVOT_TABLE!$B$4:$AO$500,30,FALSE)))</f>
        <v/>
      </c>
      <c r="BJ415" s="27" t="str">
        <f>IF($A415="","",(VLOOKUP($A415,ACOUSTIC_PIVOT_TABLE!$B$4:$AO$500,31,FALSE)))</f>
        <v/>
      </c>
      <c r="BK415" s="27" t="str">
        <f>IF($A415="","",(VLOOKUP($A415,ACOUSTIC_PIVOT_TABLE!$B$4:$AO$500,32,FALSE)))</f>
        <v/>
      </c>
      <c r="BL415" s="27" t="str">
        <f>IF($A415="","",(VLOOKUP($A415,ACOUSTIC_PIVOT_TABLE!$B$4:$AO$500,33,FALSE)))</f>
        <v/>
      </c>
      <c r="BM415" s="27" t="str">
        <f>IF($A415="","",(VLOOKUP($A415,ACOUSTIC_PIVOT_TABLE!$B$4:$AO$500,34,FALSE)))</f>
        <v/>
      </c>
      <c r="BN415" s="27" t="str">
        <f>IF($A415="","",(VLOOKUP($A415,ACOUSTIC_PIVOT_TABLE!$B$4:$AO$500,35,FALSE)))</f>
        <v/>
      </c>
      <c r="BO415" s="27" t="str">
        <f>IF($A415="","",(VLOOKUP($A415,ACOUSTIC_PIVOT_TABLE!$B$4:$AO$500,36,FALSE)))</f>
        <v/>
      </c>
      <c r="BP415" s="27" t="str">
        <f>IF($A415="","",(VLOOKUP($A415,ACOUSTIC_PIVOT_TABLE!$B$4:$AO$500,37,FALSE)))</f>
        <v/>
      </c>
      <c r="BQ415" s="27" t="str">
        <f>IF($A415="","",(VLOOKUP($A415,ACOUSTIC_PIVOT_TABLE!$B$4:$AO$500,38,FALSE)))</f>
        <v/>
      </c>
      <c r="BR415" s="27" t="str">
        <f>IF($A415="","",(VLOOKUP($A415,ACOUSTIC_PIVOT_TABLE!$B$4:$AO$500,39,FALSE)))</f>
        <v/>
      </c>
      <c r="BS415" s="27" t="str">
        <f>IF($A415="","",(VLOOKUP($A415,ACOUSTIC_PIVOT_TABLE!$B$4:$AO$500,40,FALSE)))</f>
        <v/>
      </c>
    </row>
    <row r="416" spans="1:71" x14ac:dyDescent="0.25">
      <c r="A416" s="1" t="str">
        <f>IF(ACOUSTIC_PIVOT_TABLE!B418 = 0, "",ACOUSTIC_PIVOT_TABLE!B418)</f>
        <v/>
      </c>
      <c r="B416" s="1" t="str">
        <f>IF($A416="","",(VLOOKUP($A416,ACOUSTICS_COMBINED!$B$3:$AQ$501,21,FALSE)))</f>
        <v/>
      </c>
      <c r="C416" s="1" t="str">
        <f>IF($A416="","",(VLOOKUP($A416,ACOUSTICS_COMBINED!$B$3:$AQ$501,22,FALSE)))</f>
        <v/>
      </c>
      <c r="D416" s="1" t="str">
        <f>IF($A416="","",(VLOOKUP($A416,ACOUSTICS_COMBINED!$B$3:$AQ$501,12,FALSE)))</f>
        <v/>
      </c>
      <c r="E416" s="1" t="str">
        <f>IF($A416="","",(VLOOKUP($A416,ACOUSTICS_COMBINED!$B$3:$AQ$501,13,FALSE)))</f>
        <v/>
      </c>
      <c r="F416" s="1" t="str">
        <f>IF($A416="","",(VLOOKUP($A416,ACOUSTICS_COMBINED!$B$3:$AQ$501,14,FALSE)))</f>
        <v/>
      </c>
      <c r="G416" s="1" t="str">
        <f>IF($A416="","",(VLOOKUP($A416,ACOUSTICS_COMBINED!$B$3:$AQ$501,23,FALSE)))</f>
        <v/>
      </c>
      <c r="H416" s="1" t="str">
        <f>IF($A416="","",(VLOOKUP($A416,ACOUSTICS_COMBINED!$B$3:$AQ$501,24,FALSE)))</f>
        <v/>
      </c>
      <c r="I416" s="1" t="str">
        <f>IF($A416="","",(VLOOKUP($A416,ACOUSTICS_COMBINED!$B$3:$AQ$501,15,FALSE)))</f>
        <v/>
      </c>
      <c r="J416" s="1" t="str">
        <f>IF($A416="","",(VLOOKUP($A416,ACOUSTICS_COMBINED!$B$3:$AQ$501,16,FALSE)))</f>
        <v/>
      </c>
      <c r="K416" s="1" t="str">
        <f>IF($A416="","",(VLOOKUP($A416,ACOUSTICS_COMBINED!$B$3:$AQ$501,17,FALSE)))</f>
        <v/>
      </c>
      <c r="L416" s="1" t="str">
        <f>IF($A416="","",(VLOOKUP($A416,ACOUSTICS_COMBINED!$B$3:$AQ$501,18,FALSE)))</f>
        <v/>
      </c>
      <c r="M416" s="1" t="str">
        <f>IF($A416="","",(VLOOKUP($A416,ACOUSTICS_COMBINED!$B$3:$AQ$501,25,FALSE)))</f>
        <v/>
      </c>
      <c r="N416" s="16" t="str">
        <f>IF($A416="","",(VLOOKUP($A416,ACOUSTICS_COMBINED!$B$3:$AQ$501,19,FALSE)))</f>
        <v/>
      </c>
      <c r="O416" s="16" t="str">
        <f>IF($A416="","",(VLOOKUP($A416,ACOUSTICS_COMBINED!$B$3:$AQ$501,20,FALSE)))</f>
        <v/>
      </c>
      <c r="P416" s="1" t="str">
        <f>IF($A416="","",(VLOOKUP($A416,ACOUSTICS_COMBINED!$B$3:$AQ$501,26,FALSE)))</f>
        <v/>
      </c>
      <c r="Q416" s="1" t="str">
        <f>IF($A416="","",(VLOOKUP($A416,ACOUSTICS_COMBINED!$B$3:$AQ$501,27,FALSE)))</f>
        <v/>
      </c>
      <c r="R416" s="1" t="str">
        <f>IF($A416="","",(VLOOKUP($A416,ACOUSTICS_COMBINED!$B$3:$AQ$501,28,FALSE)))</f>
        <v/>
      </c>
      <c r="S416" s="1" t="str">
        <f>IF($A416="","",(VLOOKUP($A416,ACOUSTICS_COMBINED!$B$3:$AQ$501,29,FALSE)))</f>
        <v/>
      </c>
      <c r="T416" s="1" t="str">
        <f>IF($A416="","",(VLOOKUP($A416,ACOUSTICS_COMBINED!$B$3:$AQ$501,30,FALSE)))</f>
        <v/>
      </c>
      <c r="U416" s="1" t="str">
        <f>IF($A416="","",(VLOOKUP($A416,ACOUSTICS_COMBINED!$B$3:$AQ$501,31,FALSE)))</f>
        <v/>
      </c>
      <c r="V416" s="1" t="str">
        <f>IF($A416="","",(VLOOKUP($A416,ACOUSTICS_COMBINED!$B$3:$AQ$501,32,FALSE)))</f>
        <v/>
      </c>
      <c r="W416" s="1" t="str">
        <f>IF($A416="","",(VLOOKUP($A416,ACOUSTICS_COMBINED!$B$3:$AQ$501,33,FALSE)))</f>
        <v/>
      </c>
      <c r="X416" s="1" t="str">
        <f>IF($A416="","",(VLOOKUP($A416,ACOUSTICS_COMBINED!$B$3:$AQ$501,34,FALSE)))</f>
        <v/>
      </c>
      <c r="Y416" s="1" t="str">
        <f>IF($A416="","",(VLOOKUP($A416,ACOUSTICS_COMBINED!$B$3:$AQ$501,35,FALSE)))</f>
        <v/>
      </c>
      <c r="Z416" s="1" t="str">
        <f>IF($A416="","",(VLOOKUP($A416,ACOUSTICS_COMBINED!$B$3:$AQ$501,36,FALSE)))</f>
        <v/>
      </c>
      <c r="AA416" s="1" t="str">
        <f>IF($A416="","",(VLOOKUP($A416,ACOUSTICS_COMBINED!$B$3:$AQ$501,37,FALSE)))</f>
        <v/>
      </c>
      <c r="AB416" s="1" t="str">
        <f>IF($A416="","",(VLOOKUP($A416,ACOUSTICS_COMBINED!$B$3:$AQ$501,38,FALSE)))</f>
        <v/>
      </c>
      <c r="AC416" s="1" t="str">
        <f>IF($A416="","",(VLOOKUP($A416,ACOUSTICS_COMBINED!$B$3:$AQ$501,39,FALSE)))</f>
        <v/>
      </c>
      <c r="AD416" s="1" t="str">
        <f>IF($A416="","",(VLOOKUP($A416,ACOUSTICS_COMBINED!$B$3:$AQ$501,40,FALSE)))</f>
        <v/>
      </c>
      <c r="AE416" s="1" t="str">
        <f>IF($A416="","",(VLOOKUP($A416,ACOUSTICS_COMBINED!$B$3:$AQ$501,41,FALSE)))</f>
        <v/>
      </c>
      <c r="AF416" s="1" t="str">
        <f>IF($A416="","",(VLOOKUP($A416,ACOUSTICS_COMBINED!$B$3:$AQ$501,42,FALSE)))</f>
        <v/>
      </c>
      <c r="AG416" s="27" t="str">
        <f>IF($A416="","",(VLOOKUP($A416,ACOUSTIC_PIVOT_TABLE!$B$4:$AO$500,2,FALSE)))</f>
        <v/>
      </c>
      <c r="AH416" s="27" t="str">
        <f>IF($A416="","",(VLOOKUP($A416,ACOUSTIC_PIVOT_TABLE!$B$4:$AO$500,3,FALSE)))</f>
        <v/>
      </c>
      <c r="AI416" s="27" t="str">
        <f>IF($A416="","",(VLOOKUP($A416,ACOUSTIC_PIVOT_TABLE!$B$4:$AO$500,4,FALSE)))</f>
        <v/>
      </c>
      <c r="AJ416" s="27" t="str">
        <f>IF($A416="","",(VLOOKUP($A416,ACOUSTIC_PIVOT_TABLE!$B$4:$AO$500,5,FALSE)))</f>
        <v/>
      </c>
      <c r="AK416" s="27" t="str">
        <f>IF($A416="","",(VLOOKUP($A416,ACOUSTIC_PIVOT_TABLE!$B$4:$AO$500,6,FALSE)))</f>
        <v/>
      </c>
      <c r="AL416" s="27" t="str">
        <f>IF($A416="","",(VLOOKUP($A416,ACOUSTIC_PIVOT_TABLE!$B$4:$AO$500,7,FALSE)))</f>
        <v/>
      </c>
      <c r="AM416" s="27" t="str">
        <f>IF($A416="","",(VLOOKUP($A416,ACOUSTIC_PIVOT_TABLE!$B$4:$AO$500,8,FALSE)))</f>
        <v/>
      </c>
      <c r="AN416" s="27" t="str">
        <f>IF($A416="","",(VLOOKUP($A416,ACOUSTIC_PIVOT_TABLE!$B$4:$AO$500,9,FALSE)))</f>
        <v/>
      </c>
      <c r="AO416" s="27" t="str">
        <f>IF($A416="","",(VLOOKUP($A416,ACOUSTIC_PIVOT_TABLE!$B$4:$AO$500,10,FALSE)))</f>
        <v/>
      </c>
      <c r="AP416" s="27" t="str">
        <f>IF($A416="","",(VLOOKUP($A416,ACOUSTIC_PIVOT_TABLE!$B$4:$AO$500,11,FALSE)))</f>
        <v/>
      </c>
      <c r="AQ416" s="27" t="str">
        <f>IF($A416="","",(VLOOKUP($A416,ACOUSTIC_PIVOT_TABLE!$B$4:$AO$500,12,FALSE)))</f>
        <v/>
      </c>
      <c r="AR416" s="27" t="str">
        <f>IF($A416="","",(VLOOKUP($A416,ACOUSTIC_PIVOT_TABLE!$B$4:$AO$500,13,FALSE)))</f>
        <v/>
      </c>
      <c r="AS416" s="27" t="str">
        <f>IF($A416="","",(VLOOKUP($A416,ACOUSTIC_PIVOT_TABLE!$B$4:$AO$500,14,FALSE)))</f>
        <v/>
      </c>
      <c r="AT416" s="27" t="str">
        <f>IF($A416="","",(VLOOKUP($A416,ACOUSTIC_PIVOT_TABLE!$B$4:$AO$500,15,FALSE)))</f>
        <v/>
      </c>
      <c r="AU416" s="27" t="str">
        <f>IF($A416="","",(VLOOKUP($A416,ACOUSTIC_PIVOT_TABLE!$B$4:$AO$500,16,FALSE)))</f>
        <v/>
      </c>
      <c r="AV416" s="27" t="str">
        <f>IF($A416="","",(VLOOKUP($A416,ACOUSTIC_PIVOT_TABLE!$B$4:$AO$500,17,FALSE)))</f>
        <v/>
      </c>
      <c r="AW416" s="27" t="str">
        <f>IF($A416="","",(VLOOKUP($A416,ACOUSTIC_PIVOT_TABLE!$B$4:$AO$500,18,FALSE)))</f>
        <v/>
      </c>
      <c r="AX416" s="27" t="str">
        <f>IF($A416="","",(VLOOKUP($A416,ACOUSTIC_PIVOT_TABLE!$B$4:$AO$500,19,FALSE)))</f>
        <v/>
      </c>
      <c r="AY416" s="27" t="str">
        <f>IF($A416="","",(VLOOKUP($A416,ACOUSTIC_PIVOT_TABLE!$B$4:$AO$500,20,FALSE)))</f>
        <v/>
      </c>
      <c r="AZ416" s="27" t="str">
        <f>IF($A416="","",(VLOOKUP($A416,ACOUSTIC_PIVOT_TABLE!$B$4:$AO$500,21,FALSE)))</f>
        <v/>
      </c>
      <c r="BA416" s="27" t="str">
        <f>IF($A416="","",(VLOOKUP($A416,ACOUSTIC_PIVOT_TABLE!$B$4:$AO$500,22,FALSE)))</f>
        <v/>
      </c>
      <c r="BB416" s="27" t="str">
        <f>IF($A416="","",(VLOOKUP($A416,ACOUSTIC_PIVOT_TABLE!$B$4:$AO$500,23,FALSE)))</f>
        <v/>
      </c>
      <c r="BC416" s="27" t="str">
        <f>IF($A416="","",(VLOOKUP($A416,ACOUSTIC_PIVOT_TABLE!$B$4:$AO$500,24,FALSE)))</f>
        <v/>
      </c>
      <c r="BD416" s="27" t="str">
        <f>IF($A416="","",(VLOOKUP($A416,ACOUSTIC_PIVOT_TABLE!$B$4:$AO$500,25,FALSE)))</f>
        <v/>
      </c>
      <c r="BE416" s="27" t="str">
        <f>IF($A416="","",(VLOOKUP($A416,ACOUSTIC_PIVOT_TABLE!$B$4:$AO$500,26,FALSE)))</f>
        <v/>
      </c>
      <c r="BF416" s="27" t="str">
        <f>IF($A416="","",(VLOOKUP($A416,ACOUSTIC_PIVOT_TABLE!$B$4:$AO$500,27,FALSE)))</f>
        <v/>
      </c>
      <c r="BG416" s="27" t="str">
        <f>IF($A416="","",(VLOOKUP($A416,ACOUSTIC_PIVOT_TABLE!$B$4:$AO$500,28,FALSE)))</f>
        <v/>
      </c>
      <c r="BH416" s="27" t="str">
        <f>IF($A416="","",(VLOOKUP($A416,ACOUSTIC_PIVOT_TABLE!$B$4:$AO$500,29,FALSE)))</f>
        <v/>
      </c>
      <c r="BI416" s="27" t="str">
        <f>IF($A416="","",(VLOOKUP($A416,ACOUSTIC_PIVOT_TABLE!$B$4:$AO$500,30,FALSE)))</f>
        <v/>
      </c>
      <c r="BJ416" s="27" t="str">
        <f>IF($A416="","",(VLOOKUP($A416,ACOUSTIC_PIVOT_TABLE!$B$4:$AO$500,31,FALSE)))</f>
        <v/>
      </c>
      <c r="BK416" s="27" t="str">
        <f>IF($A416="","",(VLOOKUP($A416,ACOUSTIC_PIVOT_TABLE!$B$4:$AO$500,32,FALSE)))</f>
        <v/>
      </c>
      <c r="BL416" s="27" t="str">
        <f>IF($A416="","",(VLOOKUP($A416,ACOUSTIC_PIVOT_TABLE!$B$4:$AO$500,33,FALSE)))</f>
        <v/>
      </c>
      <c r="BM416" s="27" t="str">
        <f>IF($A416="","",(VLOOKUP($A416,ACOUSTIC_PIVOT_TABLE!$B$4:$AO$500,34,FALSE)))</f>
        <v/>
      </c>
      <c r="BN416" s="27" t="str">
        <f>IF($A416="","",(VLOOKUP($A416,ACOUSTIC_PIVOT_TABLE!$B$4:$AO$500,35,FALSE)))</f>
        <v/>
      </c>
      <c r="BO416" s="27" t="str">
        <f>IF($A416="","",(VLOOKUP($A416,ACOUSTIC_PIVOT_TABLE!$B$4:$AO$500,36,FALSE)))</f>
        <v/>
      </c>
      <c r="BP416" s="27" t="str">
        <f>IF($A416="","",(VLOOKUP($A416,ACOUSTIC_PIVOT_TABLE!$B$4:$AO$500,37,FALSE)))</f>
        <v/>
      </c>
      <c r="BQ416" s="27" t="str">
        <f>IF($A416="","",(VLOOKUP($A416,ACOUSTIC_PIVOT_TABLE!$B$4:$AO$500,38,FALSE)))</f>
        <v/>
      </c>
      <c r="BR416" s="27" t="str">
        <f>IF($A416="","",(VLOOKUP($A416,ACOUSTIC_PIVOT_TABLE!$B$4:$AO$500,39,FALSE)))</f>
        <v/>
      </c>
      <c r="BS416" s="27" t="str">
        <f>IF($A416="","",(VLOOKUP($A416,ACOUSTIC_PIVOT_TABLE!$B$4:$AO$500,40,FALSE)))</f>
        <v/>
      </c>
    </row>
    <row r="417" spans="1:71" x14ac:dyDescent="0.25">
      <c r="A417" s="1" t="str">
        <f>IF(ACOUSTIC_PIVOT_TABLE!B419 = 0, "",ACOUSTIC_PIVOT_TABLE!B419)</f>
        <v/>
      </c>
      <c r="B417" s="1" t="str">
        <f>IF($A417="","",(VLOOKUP($A417,ACOUSTICS_COMBINED!$B$3:$AQ$501,21,FALSE)))</f>
        <v/>
      </c>
      <c r="C417" s="1" t="str">
        <f>IF($A417="","",(VLOOKUP($A417,ACOUSTICS_COMBINED!$B$3:$AQ$501,22,FALSE)))</f>
        <v/>
      </c>
      <c r="D417" s="1" t="str">
        <f>IF($A417="","",(VLOOKUP($A417,ACOUSTICS_COMBINED!$B$3:$AQ$501,12,FALSE)))</f>
        <v/>
      </c>
      <c r="E417" s="1" t="str">
        <f>IF($A417="","",(VLOOKUP($A417,ACOUSTICS_COMBINED!$B$3:$AQ$501,13,FALSE)))</f>
        <v/>
      </c>
      <c r="F417" s="1" t="str">
        <f>IF($A417="","",(VLOOKUP($A417,ACOUSTICS_COMBINED!$B$3:$AQ$501,14,FALSE)))</f>
        <v/>
      </c>
      <c r="G417" s="1" t="str">
        <f>IF($A417="","",(VLOOKUP($A417,ACOUSTICS_COMBINED!$B$3:$AQ$501,23,FALSE)))</f>
        <v/>
      </c>
      <c r="H417" s="1" t="str">
        <f>IF($A417="","",(VLOOKUP($A417,ACOUSTICS_COMBINED!$B$3:$AQ$501,24,FALSE)))</f>
        <v/>
      </c>
      <c r="I417" s="1" t="str">
        <f>IF($A417="","",(VLOOKUP($A417,ACOUSTICS_COMBINED!$B$3:$AQ$501,15,FALSE)))</f>
        <v/>
      </c>
      <c r="J417" s="1" t="str">
        <f>IF($A417="","",(VLOOKUP($A417,ACOUSTICS_COMBINED!$B$3:$AQ$501,16,FALSE)))</f>
        <v/>
      </c>
      <c r="K417" s="1" t="str">
        <f>IF($A417="","",(VLOOKUP($A417,ACOUSTICS_COMBINED!$B$3:$AQ$501,17,FALSE)))</f>
        <v/>
      </c>
      <c r="L417" s="1" t="str">
        <f>IF($A417="","",(VLOOKUP($A417,ACOUSTICS_COMBINED!$B$3:$AQ$501,18,FALSE)))</f>
        <v/>
      </c>
      <c r="M417" s="1" t="str">
        <f>IF($A417="","",(VLOOKUP($A417,ACOUSTICS_COMBINED!$B$3:$AQ$501,25,FALSE)))</f>
        <v/>
      </c>
      <c r="N417" s="16" t="str">
        <f>IF($A417="","",(VLOOKUP($A417,ACOUSTICS_COMBINED!$B$3:$AQ$501,19,FALSE)))</f>
        <v/>
      </c>
      <c r="O417" s="16" t="str">
        <f>IF($A417="","",(VLOOKUP($A417,ACOUSTICS_COMBINED!$B$3:$AQ$501,20,FALSE)))</f>
        <v/>
      </c>
      <c r="P417" s="1" t="str">
        <f>IF($A417="","",(VLOOKUP($A417,ACOUSTICS_COMBINED!$B$3:$AQ$501,26,FALSE)))</f>
        <v/>
      </c>
      <c r="Q417" s="1" t="str">
        <f>IF($A417="","",(VLOOKUP($A417,ACOUSTICS_COMBINED!$B$3:$AQ$501,27,FALSE)))</f>
        <v/>
      </c>
      <c r="R417" s="1" t="str">
        <f>IF($A417="","",(VLOOKUP($A417,ACOUSTICS_COMBINED!$B$3:$AQ$501,28,FALSE)))</f>
        <v/>
      </c>
      <c r="S417" s="1" t="str">
        <f>IF($A417="","",(VLOOKUP($A417,ACOUSTICS_COMBINED!$B$3:$AQ$501,29,FALSE)))</f>
        <v/>
      </c>
      <c r="T417" s="1" t="str">
        <f>IF($A417="","",(VLOOKUP($A417,ACOUSTICS_COMBINED!$B$3:$AQ$501,30,FALSE)))</f>
        <v/>
      </c>
      <c r="U417" s="1" t="str">
        <f>IF($A417="","",(VLOOKUP($A417,ACOUSTICS_COMBINED!$B$3:$AQ$501,31,FALSE)))</f>
        <v/>
      </c>
      <c r="V417" s="1" t="str">
        <f>IF($A417="","",(VLOOKUP($A417,ACOUSTICS_COMBINED!$B$3:$AQ$501,32,FALSE)))</f>
        <v/>
      </c>
      <c r="W417" s="1" t="str">
        <f>IF($A417="","",(VLOOKUP($A417,ACOUSTICS_COMBINED!$B$3:$AQ$501,33,FALSE)))</f>
        <v/>
      </c>
      <c r="X417" s="1" t="str">
        <f>IF($A417="","",(VLOOKUP($A417,ACOUSTICS_COMBINED!$B$3:$AQ$501,34,FALSE)))</f>
        <v/>
      </c>
      <c r="Y417" s="1" t="str">
        <f>IF($A417="","",(VLOOKUP($A417,ACOUSTICS_COMBINED!$B$3:$AQ$501,35,FALSE)))</f>
        <v/>
      </c>
      <c r="Z417" s="1" t="str">
        <f>IF($A417="","",(VLOOKUP($A417,ACOUSTICS_COMBINED!$B$3:$AQ$501,36,FALSE)))</f>
        <v/>
      </c>
      <c r="AA417" s="1" t="str">
        <f>IF($A417="","",(VLOOKUP($A417,ACOUSTICS_COMBINED!$B$3:$AQ$501,37,FALSE)))</f>
        <v/>
      </c>
      <c r="AB417" s="1" t="str">
        <f>IF($A417="","",(VLOOKUP($A417,ACOUSTICS_COMBINED!$B$3:$AQ$501,38,FALSE)))</f>
        <v/>
      </c>
      <c r="AC417" s="1" t="str">
        <f>IF($A417="","",(VLOOKUP($A417,ACOUSTICS_COMBINED!$B$3:$AQ$501,39,FALSE)))</f>
        <v/>
      </c>
      <c r="AD417" s="1" t="str">
        <f>IF($A417="","",(VLOOKUP($A417,ACOUSTICS_COMBINED!$B$3:$AQ$501,40,FALSE)))</f>
        <v/>
      </c>
      <c r="AE417" s="1" t="str">
        <f>IF($A417="","",(VLOOKUP($A417,ACOUSTICS_COMBINED!$B$3:$AQ$501,41,FALSE)))</f>
        <v/>
      </c>
      <c r="AF417" s="1" t="str">
        <f>IF($A417="","",(VLOOKUP($A417,ACOUSTICS_COMBINED!$B$3:$AQ$501,42,FALSE)))</f>
        <v/>
      </c>
      <c r="AG417" s="27" t="str">
        <f>IF($A417="","",(VLOOKUP($A417,ACOUSTIC_PIVOT_TABLE!$B$4:$AO$500,2,FALSE)))</f>
        <v/>
      </c>
      <c r="AH417" s="27" t="str">
        <f>IF($A417="","",(VLOOKUP($A417,ACOUSTIC_PIVOT_TABLE!$B$4:$AO$500,3,FALSE)))</f>
        <v/>
      </c>
      <c r="AI417" s="27" t="str">
        <f>IF($A417="","",(VLOOKUP($A417,ACOUSTIC_PIVOT_TABLE!$B$4:$AO$500,4,FALSE)))</f>
        <v/>
      </c>
      <c r="AJ417" s="27" t="str">
        <f>IF($A417="","",(VLOOKUP($A417,ACOUSTIC_PIVOT_TABLE!$B$4:$AO$500,5,FALSE)))</f>
        <v/>
      </c>
      <c r="AK417" s="27" t="str">
        <f>IF($A417="","",(VLOOKUP($A417,ACOUSTIC_PIVOT_TABLE!$B$4:$AO$500,6,FALSE)))</f>
        <v/>
      </c>
      <c r="AL417" s="27" t="str">
        <f>IF($A417="","",(VLOOKUP($A417,ACOUSTIC_PIVOT_TABLE!$B$4:$AO$500,7,FALSE)))</f>
        <v/>
      </c>
      <c r="AM417" s="27" t="str">
        <f>IF($A417="","",(VLOOKUP($A417,ACOUSTIC_PIVOT_TABLE!$B$4:$AO$500,8,FALSE)))</f>
        <v/>
      </c>
      <c r="AN417" s="27" t="str">
        <f>IF($A417="","",(VLOOKUP($A417,ACOUSTIC_PIVOT_TABLE!$B$4:$AO$500,9,FALSE)))</f>
        <v/>
      </c>
      <c r="AO417" s="27" t="str">
        <f>IF($A417="","",(VLOOKUP($A417,ACOUSTIC_PIVOT_TABLE!$B$4:$AO$500,10,FALSE)))</f>
        <v/>
      </c>
      <c r="AP417" s="27" t="str">
        <f>IF($A417="","",(VLOOKUP($A417,ACOUSTIC_PIVOT_TABLE!$B$4:$AO$500,11,FALSE)))</f>
        <v/>
      </c>
      <c r="AQ417" s="27" t="str">
        <f>IF($A417="","",(VLOOKUP($A417,ACOUSTIC_PIVOT_TABLE!$B$4:$AO$500,12,FALSE)))</f>
        <v/>
      </c>
      <c r="AR417" s="27" t="str">
        <f>IF($A417="","",(VLOOKUP($A417,ACOUSTIC_PIVOT_TABLE!$B$4:$AO$500,13,FALSE)))</f>
        <v/>
      </c>
      <c r="AS417" s="27" t="str">
        <f>IF($A417="","",(VLOOKUP($A417,ACOUSTIC_PIVOT_TABLE!$B$4:$AO$500,14,FALSE)))</f>
        <v/>
      </c>
      <c r="AT417" s="27" t="str">
        <f>IF($A417="","",(VLOOKUP($A417,ACOUSTIC_PIVOT_TABLE!$B$4:$AO$500,15,FALSE)))</f>
        <v/>
      </c>
      <c r="AU417" s="27" t="str">
        <f>IF($A417="","",(VLOOKUP($A417,ACOUSTIC_PIVOT_TABLE!$B$4:$AO$500,16,FALSE)))</f>
        <v/>
      </c>
      <c r="AV417" s="27" t="str">
        <f>IF($A417="","",(VLOOKUP($A417,ACOUSTIC_PIVOT_TABLE!$B$4:$AO$500,17,FALSE)))</f>
        <v/>
      </c>
      <c r="AW417" s="27" t="str">
        <f>IF($A417="","",(VLOOKUP($A417,ACOUSTIC_PIVOT_TABLE!$B$4:$AO$500,18,FALSE)))</f>
        <v/>
      </c>
      <c r="AX417" s="27" t="str">
        <f>IF($A417="","",(VLOOKUP($A417,ACOUSTIC_PIVOT_TABLE!$B$4:$AO$500,19,FALSE)))</f>
        <v/>
      </c>
      <c r="AY417" s="27" t="str">
        <f>IF($A417="","",(VLOOKUP($A417,ACOUSTIC_PIVOT_TABLE!$B$4:$AO$500,20,FALSE)))</f>
        <v/>
      </c>
      <c r="AZ417" s="27" t="str">
        <f>IF($A417="","",(VLOOKUP($A417,ACOUSTIC_PIVOT_TABLE!$B$4:$AO$500,21,FALSE)))</f>
        <v/>
      </c>
      <c r="BA417" s="27" t="str">
        <f>IF($A417="","",(VLOOKUP($A417,ACOUSTIC_PIVOT_TABLE!$B$4:$AO$500,22,FALSE)))</f>
        <v/>
      </c>
      <c r="BB417" s="27" t="str">
        <f>IF($A417="","",(VLOOKUP($A417,ACOUSTIC_PIVOT_TABLE!$B$4:$AO$500,23,FALSE)))</f>
        <v/>
      </c>
      <c r="BC417" s="27" t="str">
        <f>IF($A417="","",(VLOOKUP($A417,ACOUSTIC_PIVOT_TABLE!$B$4:$AO$500,24,FALSE)))</f>
        <v/>
      </c>
      <c r="BD417" s="27" t="str">
        <f>IF($A417="","",(VLOOKUP($A417,ACOUSTIC_PIVOT_TABLE!$B$4:$AO$500,25,FALSE)))</f>
        <v/>
      </c>
      <c r="BE417" s="27" t="str">
        <f>IF($A417="","",(VLOOKUP($A417,ACOUSTIC_PIVOT_TABLE!$B$4:$AO$500,26,FALSE)))</f>
        <v/>
      </c>
      <c r="BF417" s="27" t="str">
        <f>IF($A417="","",(VLOOKUP($A417,ACOUSTIC_PIVOT_TABLE!$B$4:$AO$500,27,FALSE)))</f>
        <v/>
      </c>
      <c r="BG417" s="27" t="str">
        <f>IF($A417="","",(VLOOKUP($A417,ACOUSTIC_PIVOT_TABLE!$B$4:$AO$500,28,FALSE)))</f>
        <v/>
      </c>
      <c r="BH417" s="27" t="str">
        <f>IF($A417="","",(VLOOKUP($A417,ACOUSTIC_PIVOT_TABLE!$B$4:$AO$500,29,FALSE)))</f>
        <v/>
      </c>
      <c r="BI417" s="27" t="str">
        <f>IF($A417="","",(VLOOKUP($A417,ACOUSTIC_PIVOT_TABLE!$B$4:$AO$500,30,FALSE)))</f>
        <v/>
      </c>
      <c r="BJ417" s="27" t="str">
        <f>IF($A417="","",(VLOOKUP($A417,ACOUSTIC_PIVOT_TABLE!$B$4:$AO$500,31,FALSE)))</f>
        <v/>
      </c>
      <c r="BK417" s="27" t="str">
        <f>IF($A417="","",(VLOOKUP($A417,ACOUSTIC_PIVOT_TABLE!$B$4:$AO$500,32,FALSE)))</f>
        <v/>
      </c>
      <c r="BL417" s="27" t="str">
        <f>IF($A417="","",(VLOOKUP($A417,ACOUSTIC_PIVOT_TABLE!$B$4:$AO$500,33,FALSE)))</f>
        <v/>
      </c>
      <c r="BM417" s="27" t="str">
        <f>IF($A417="","",(VLOOKUP($A417,ACOUSTIC_PIVOT_TABLE!$B$4:$AO$500,34,FALSE)))</f>
        <v/>
      </c>
      <c r="BN417" s="27" t="str">
        <f>IF($A417="","",(VLOOKUP($A417,ACOUSTIC_PIVOT_TABLE!$B$4:$AO$500,35,FALSE)))</f>
        <v/>
      </c>
      <c r="BO417" s="27" t="str">
        <f>IF($A417="","",(VLOOKUP($A417,ACOUSTIC_PIVOT_TABLE!$B$4:$AO$500,36,FALSE)))</f>
        <v/>
      </c>
      <c r="BP417" s="27" t="str">
        <f>IF($A417="","",(VLOOKUP($A417,ACOUSTIC_PIVOT_TABLE!$B$4:$AO$500,37,FALSE)))</f>
        <v/>
      </c>
      <c r="BQ417" s="27" t="str">
        <f>IF($A417="","",(VLOOKUP($A417,ACOUSTIC_PIVOT_TABLE!$B$4:$AO$500,38,FALSE)))</f>
        <v/>
      </c>
      <c r="BR417" s="27" t="str">
        <f>IF($A417="","",(VLOOKUP($A417,ACOUSTIC_PIVOT_TABLE!$B$4:$AO$500,39,FALSE)))</f>
        <v/>
      </c>
      <c r="BS417" s="27" t="str">
        <f>IF($A417="","",(VLOOKUP($A417,ACOUSTIC_PIVOT_TABLE!$B$4:$AO$500,40,FALSE)))</f>
        <v/>
      </c>
    </row>
    <row r="418" spans="1:71" x14ac:dyDescent="0.25">
      <c r="A418" s="1" t="str">
        <f>IF(ACOUSTIC_PIVOT_TABLE!B420 = 0, "",ACOUSTIC_PIVOT_TABLE!B420)</f>
        <v/>
      </c>
      <c r="B418" s="1" t="str">
        <f>IF($A418="","",(VLOOKUP($A418,ACOUSTICS_COMBINED!$B$3:$AQ$501,21,FALSE)))</f>
        <v/>
      </c>
      <c r="C418" s="1" t="str">
        <f>IF($A418="","",(VLOOKUP($A418,ACOUSTICS_COMBINED!$B$3:$AQ$501,22,FALSE)))</f>
        <v/>
      </c>
      <c r="D418" s="1" t="str">
        <f>IF($A418="","",(VLOOKUP($A418,ACOUSTICS_COMBINED!$B$3:$AQ$501,12,FALSE)))</f>
        <v/>
      </c>
      <c r="E418" s="1" t="str">
        <f>IF($A418="","",(VLOOKUP($A418,ACOUSTICS_COMBINED!$B$3:$AQ$501,13,FALSE)))</f>
        <v/>
      </c>
      <c r="F418" s="1" t="str">
        <f>IF($A418="","",(VLOOKUP($A418,ACOUSTICS_COMBINED!$B$3:$AQ$501,14,FALSE)))</f>
        <v/>
      </c>
      <c r="G418" s="1" t="str">
        <f>IF($A418="","",(VLOOKUP($A418,ACOUSTICS_COMBINED!$B$3:$AQ$501,23,FALSE)))</f>
        <v/>
      </c>
      <c r="H418" s="1" t="str">
        <f>IF($A418="","",(VLOOKUP($A418,ACOUSTICS_COMBINED!$B$3:$AQ$501,24,FALSE)))</f>
        <v/>
      </c>
      <c r="I418" s="1" t="str">
        <f>IF($A418="","",(VLOOKUP($A418,ACOUSTICS_COMBINED!$B$3:$AQ$501,15,FALSE)))</f>
        <v/>
      </c>
      <c r="J418" s="1" t="str">
        <f>IF($A418="","",(VLOOKUP($A418,ACOUSTICS_COMBINED!$B$3:$AQ$501,16,FALSE)))</f>
        <v/>
      </c>
      <c r="K418" s="1" t="str">
        <f>IF($A418="","",(VLOOKUP($A418,ACOUSTICS_COMBINED!$B$3:$AQ$501,17,FALSE)))</f>
        <v/>
      </c>
      <c r="L418" s="1" t="str">
        <f>IF($A418="","",(VLOOKUP($A418,ACOUSTICS_COMBINED!$B$3:$AQ$501,18,FALSE)))</f>
        <v/>
      </c>
      <c r="M418" s="1" t="str">
        <f>IF($A418="","",(VLOOKUP($A418,ACOUSTICS_COMBINED!$B$3:$AQ$501,25,FALSE)))</f>
        <v/>
      </c>
      <c r="N418" s="16" t="str">
        <f>IF($A418="","",(VLOOKUP($A418,ACOUSTICS_COMBINED!$B$3:$AQ$501,19,FALSE)))</f>
        <v/>
      </c>
      <c r="O418" s="16" t="str">
        <f>IF($A418="","",(VLOOKUP($A418,ACOUSTICS_COMBINED!$B$3:$AQ$501,20,FALSE)))</f>
        <v/>
      </c>
      <c r="P418" s="1" t="str">
        <f>IF($A418="","",(VLOOKUP($A418,ACOUSTICS_COMBINED!$B$3:$AQ$501,26,FALSE)))</f>
        <v/>
      </c>
      <c r="Q418" s="1" t="str">
        <f>IF($A418="","",(VLOOKUP($A418,ACOUSTICS_COMBINED!$B$3:$AQ$501,27,FALSE)))</f>
        <v/>
      </c>
      <c r="R418" s="1" t="str">
        <f>IF($A418="","",(VLOOKUP($A418,ACOUSTICS_COMBINED!$B$3:$AQ$501,28,FALSE)))</f>
        <v/>
      </c>
      <c r="S418" s="1" t="str">
        <f>IF($A418="","",(VLOOKUP($A418,ACOUSTICS_COMBINED!$B$3:$AQ$501,29,FALSE)))</f>
        <v/>
      </c>
      <c r="T418" s="1" t="str">
        <f>IF($A418="","",(VLOOKUP($A418,ACOUSTICS_COMBINED!$B$3:$AQ$501,30,FALSE)))</f>
        <v/>
      </c>
      <c r="U418" s="1" t="str">
        <f>IF($A418="","",(VLOOKUP($A418,ACOUSTICS_COMBINED!$B$3:$AQ$501,31,FALSE)))</f>
        <v/>
      </c>
      <c r="V418" s="1" t="str">
        <f>IF($A418="","",(VLOOKUP($A418,ACOUSTICS_COMBINED!$B$3:$AQ$501,32,FALSE)))</f>
        <v/>
      </c>
      <c r="W418" s="1" t="str">
        <f>IF($A418="","",(VLOOKUP($A418,ACOUSTICS_COMBINED!$B$3:$AQ$501,33,FALSE)))</f>
        <v/>
      </c>
      <c r="X418" s="1" t="str">
        <f>IF($A418="","",(VLOOKUP($A418,ACOUSTICS_COMBINED!$B$3:$AQ$501,34,FALSE)))</f>
        <v/>
      </c>
      <c r="Y418" s="1" t="str">
        <f>IF($A418="","",(VLOOKUP($A418,ACOUSTICS_COMBINED!$B$3:$AQ$501,35,FALSE)))</f>
        <v/>
      </c>
      <c r="Z418" s="1" t="str">
        <f>IF($A418="","",(VLOOKUP($A418,ACOUSTICS_COMBINED!$B$3:$AQ$501,36,FALSE)))</f>
        <v/>
      </c>
      <c r="AA418" s="1" t="str">
        <f>IF($A418="","",(VLOOKUP($A418,ACOUSTICS_COMBINED!$B$3:$AQ$501,37,FALSE)))</f>
        <v/>
      </c>
      <c r="AB418" s="1" t="str">
        <f>IF($A418="","",(VLOOKUP($A418,ACOUSTICS_COMBINED!$B$3:$AQ$501,38,FALSE)))</f>
        <v/>
      </c>
      <c r="AC418" s="1" t="str">
        <f>IF($A418="","",(VLOOKUP($A418,ACOUSTICS_COMBINED!$B$3:$AQ$501,39,FALSE)))</f>
        <v/>
      </c>
      <c r="AD418" s="1" t="str">
        <f>IF($A418="","",(VLOOKUP($A418,ACOUSTICS_COMBINED!$B$3:$AQ$501,40,FALSE)))</f>
        <v/>
      </c>
      <c r="AE418" s="1" t="str">
        <f>IF($A418="","",(VLOOKUP($A418,ACOUSTICS_COMBINED!$B$3:$AQ$501,41,FALSE)))</f>
        <v/>
      </c>
      <c r="AF418" s="1" t="str">
        <f>IF($A418="","",(VLOOKUP($A418,ACOUSTICS_COMBINED!$B$3:$AQ$501,42,FALSE)))</f>
        <v/>
      </c>
      <c r="AG418" s="27" t="str">
        <f>IF($A418="","",(VLOOKUP($A418,ACOUSTIC_PIVOT_TABLE!$B$4:$AO$500,2,FALSE)))</f>
        <v/>
      </c>
      <c r="AH418" s="27" t="str">
        <f>IF($A418="","",(VLOOKUP($A418,ACOUSTIC_PIVOT_TABLE!$B$4:$AO$500,3,FALSE)))</f>
        <v/>
      </c>
      <c r="AI418" s="27" t="str">
        <f>IF($A418="","",(VLOOKUP($A418,ACOUSTIC_PIVOT_TABLE!$B$4:$AO$500,4,FALSE)))</f>
        <v/>
      </c>
      <c r="AJ418" s="27" t="str">
        <f>IF($A418="","",(VLOOKUP($A418,ACOUSTIC_PIVOT_TABLE!$B$4:$AO$500,5,FALSE)))</f>
        <v/>
      </c>
      <c r="AK418" s="27" t="str">
        <f>IF($A418="","",(VLOOKUP($A418,ACOUSTIC_PIVOT_TABLE!$B$4:$AO$500,6,FALSE)))</f>
        <v/>
      </c>
      <c r="AL418" s="27" t="str">
        <f>IF($A418="","",(VLOOKUP($A418,ACOUSTIC_PIVOT_TABLE!$B$4:$AO$500,7,FALSE)))</f>
        <v/>
      </c>
      <c r="AM418" s="27" t="str">
        <f>IF($A418="","",(VLOOKUP($A418,ACOUSTIC_PIVOT_TABLE!$B$4:$AO$500,8,FALSE)))</f>
        <v/>
      </c>
      <c r="AN418" s="27" t="str">
        <f>IF($A418="","",(VLOOKUP($A418,ACOUSTIC_PIVOT_TABLE!$B$4:$AO$500,9,FALSE)))</f>
        <v/>
      </c>
      <c r="AO418" s="27" t="str">
        <f>IF($A418="","",(VLOOKUP($A418,ACOUSTIC_PIVOT_TABLE!$B$4:$AO$500,10,FALSE)))</f>
        <v/>
      </c>
      <c r="AP418" s="27" t="str">
        <f>IF($A418="","",(VLOOKUP($A418,ACOUSTIC_PIVOT_TABLE!$B$4:$AO$500,11,FALSE)))</f>
        <v/>
      </c>
      <c r="AQ418" s="27" t="str">
        <f>IF($A418="","",(VLOOKUP($A418,ACOUSTIC_PIVOT_TABLE!$B$4:$AO$500,12,FALSE)))</f>
        <v/>
      </c>
      <c r="AR418" s="27" t="str">
        <f>IF($A418="","",(VLOOKUP($A418,ACOUSTIC_PIVOT_TABLE!$B$4:$AO$500,13,FALSE)))</f>
        <v/>
      </c>
      <c r="AS418" s="27" t="str">
        <f>IF($A418="","",(VLOOKUP($A418,ACOUSTIC_PIVOT_TABLE!$B$4:$AO$500,14,FALSE)))</f>
        <v/>
      </c>
      <c r="AT418" s="27" t="str">
        <f>IF($A418="","",(VLOOKUP($A418,ACOUSTIC_PIVOT_TABLE!$B$4:$AO$500,15,FALSE)))</f>
        <v/>
      </c>
      <c r="AU418" s="27" t="str">
        <f>IF($A418="","",(VLOOKUP($A418,ACOUSTIC_PIVOT_TABLE!$B$4:$AO$500,16,FALSE)))</f>
        <v/>
      </c>
      <c r="AV418" s="27" t="str">
        <f>IF($A418="","",(VLOOKUP($A418,ACOUSTIC_PIVOT_TABLE!$B$4:$AO$500,17,FALSE)))</f>
        <v/>
      </c>
      <c r="AW418" s="27" t="str">
        <f>IF($A418="","",(VLOOKUP($A418,ACOUSTIC_PIVOT_TABLE!$B$4:$AO$500,18,FALSE)))</f>
        <v/>
      </c>
      <c r="AX418" s="27" t="str">
        <f>IF($A418="","",(VLOOKUP($A418,ACOUSTIC_PIVOT_TABLE!$B$4:$AO$500,19,FALSE)))</f>
        <v/>
      </c>
      <c r="AY418" s="27" t="str">
        <f>IF($A418="","",(VLOOKUP($A418,ACOUSTIC_PIVOT_TABLE!$B$4:$AO$500,20,FALSE)))</f>
        <v/>
      </c>
      <c r="AZ418" s="27" t="str">
        <f>IF($A418="","",(VLOOKUP($A418,ACOUSTIC_PIVOT_TABLE!$B$4:$AO$500,21,FALSE)))</f>
        <v/>
      </c>
      <c r="BA418" s="27" t="str">
        <f>IF($A418="","",(VLOOKUP($A418,ACOUSTIC_PIVOT_TABLE!$B$4:$AO$500,22,FALSE)))</f>
        <v/>
      </c>
      <c r="BB418" s="27" t="str">
        <f>IF($A418="","",(VLOOKUP($A418,ACOUSTIC_PIVOT_TABLE!$B$4:$AO$500,23,FALSE)))</f>
        <v/>
      </c>
      <c r="BC418" s="27" t="str">
        <f>IF($A418="","",(VLOOKUP($A418,ACOUSTIC_PIVOT_TABLE!$B$4:$AO$500,24,FALSE)))</f>
        <v/>
      </c>
      <c r="BD418" s="27" t="str">
        <f>IF($A418="","",(VLOOKUP($A418,ACOUSTIC_PIVOT_TABLE!$B$4:$AO$500,25,FALSE)))</f>
        <v/>
      </c>
      <c r="BE418" s="27" t="str">
        <f>IF($A418="","",(VLOOKUP($A418,ACOUSTIC_PIVOT_TABLE!$B$4:$AO$500,26,FALSE)))</f>
        <v/>
      </c>
      <c r="BF418" s="27" t="str">
        <f>IF($A418="","",(VLOOKUP($A418,ACOUSTIC_PIVOT_TABLE!$B$4:$AO$500,27,FALSE)))</f>
        <v/>
      </c>
      <c r="BG418" s="27" t="str">
        <f>IF($A418="","",(VLOOKUP($A418,ACOUSTIC_PIVOT_TABLE!$B$4:$AO$500,28,FALSE)))</f>
        <v/>
      </c>
      <c r="BH418" s="27" t="str">
        <f>IF($A418="","",(VLOOKUP($A418,ACOUSTIC_PIVOT_TABLE!$B$4:$AO$500,29,FALSE)))</f>
        <v/>
      </c>
      <c r="BI418" s="27" t="str">
        <f>IF($A418="","",(VLOOKUP($A418,ACOUSTIC_PIVOT_TABLE!$B$4:$AO$500,30,FALSE)))</f>
        <v/>
      </c>
      <c r="BJ418" s="27" t="str">
        <f>IF($A418="","",(VLOOKUP($A418,ACOUSTIC_PIVOT_TABLE!$B$4:$AO$500,31,FALSE)))</f>
        <v/>
      </c>
      <c r="BK418" s="27" t="str">
        <f>IF($A418="","",(VLOOKUP($A418,ACOUSTIC_PIVOT_TABLE!$B$4:$AO$500,32,FALSE)))</f>
        <v/>
      </c>
      <c r="BL418" s="27" t="str">
        <f>IF($A418="","",(VLOOKUP($A418,ACOUSTIC_PIVOT_TABLE!$B$4:$AO$500,33,FALSE)))</f>
        <v/>
      </c>
      <c r="BM418" s="27" t="str">
        <f>IF($A418="","",(VLOOKUP($A418,ACOUSTIC_PIVOT_TABLE!$B$4:$AO$500,34,FALSE)))</f>
        <v/>
      </c>
      <c r="BN418" s="27" t="str">
        <f>IF($A418="","",(VLOOKUP($A418,ACOUSTIC_PIVOT_TABLE!$B$4:$AO$500,35,FALSE)))</f>
        <v/>
      </c>
      <c r="BO418" s="27" t="str">
        <f>IF($A418="","",(VLOOKUP($A418,ACOUSTIC_PIVOT_TABLE!$B$4:$AO$500,36,FALSE)))</f>
        <v/>
      </c>
      <c r="BP418" s="27" t="str">
        <f>IF($A418="","",(VLOOKUP($A418,ACOUSTIC_PIVOT_TABLE!$B$4:$AO$500,37,FALSE)))</f>
        <v/>
      </c>
      <c r="BQ418" s="27" t="str">
        <f>IF($A418="","",(VLOOKUP($A418,ACOUSTIC_PIVOT_TABLE!$B$4:$AO$500,38,FALSE)))</f>
        <v/>
      </c>
      <c r="BR418" s="27" t="str">
        <f>IF($A418="","",(VLOOKUP($A418,ACOUSTIC_PIVOT_TABLE!$B$4:$AO$500,39,FALSE)))</f>
        <v/>
      </c>
      <c r="BS418" s="27" t="str">
        <f>IF($A418="","",(VLOOKUP($A418,ACOUSTIC_PIVOT_TABLE!$B$4:$AO$500,40,FALSE)))</f>
        <v/>
      </c>
    </row>
    <row r="419" spans="1:71" x14ac:dyDescent="0.25">
      <c r="A419" s="1" t="str">
        <f>IF(ACOUSTIC_PIVOT_TABLE!B421 = 0, "",ACOUSTIC_PIVOT_TABLE!B421)</f>
        <v/>
      </c>
      <c r="B419" s="1" t="str">
        <f>IF($A419="","",(VLOOKUP($A419,ACOUSTICS_COMBINED!$B$3:$AQ$501,21,FALSE)))</f>
        <v/>
      </c>
      <c r="C419" s="1" t="str">
        <f>IF($A419="","",(VLOOKUP($A419,ACOUSTICS_COMBINED!$B$3:$AQ$501,22,FALSE)))</f>
        <v/>
      </c>
      <c r="D419" s="1" t="str">
        <f>IF($A419="","",(VLOOKUP($A419,ACOUSTICS_COMBINED!$B$3:$AQ$501,12,FALSE)))</f>
        <v/>
      </c>
      <c r="E419" s="1" t="str">
        <f>IF($A419="","",(VLOOKUP($A419,ACOUSTICS_COMBINED!$B$3:$AQ$501,13,FALSE)))</f>
        <v/>
      </c>
      <c r="F419" s="1" t="str">
        <f>IF($A419="","",(VLOOKUP($A419,ACOUSTICS_COMBINED!$B$3:$AQ$501,14,FALSE)))</f>
        <v/>
      </c>
      <c r="G419" s="1" t="str">
        <f>IF($A419="","",(VLOOKUP($A419,ACOUSTICS_COMBINED!$B$3:$AQ$501,23,FALSE)))</f>
        <v/>
      </c>
      <c r="H419" s="1" t="str">
        <f>IF($A419="","",(VLOOKUP($A419,ACOUSTICS_COMBINED!$B$3:$AQ$501,24,FALSE)))</f>
        <v/>
      </c>
      <c r="I419" s="1" t="str">
        <f>IF($A419="","",(VLOOKUP($A419,ACOUSTICS_COMBINED!$B$3:$AQ$501,15,FALSE)))</f>
        <v/>
      </c>
      <c r="J419" s="1" t="str">
        <f>IF($A419="","",(VLOOKUP($A419,ACOUSTICS_COMBINED!$B$3:$AQ$501,16,FALSE)))</f>
        <v/>
      </c>
      <c r="K419" s="1" t="str">
        <f>IF($A419="","",(VLOOKUP($A419,ACOUSTICS_COMBINED!$B$3:$AQ$501,17,FALSE)))</f>
        <v/>
      </c>
      <c r="L419" s="1" t="str">
        <f>IF($A419="","",(VLOOKUP($A419,ACOUSTICS_COMBINED!$B$3:$AQ$501,18,FALSE)))</f>
        <v/>
      </c>
      <c r="M419" s="1" t="str">
        <f>IF($A419="","",(VLOOKUP($A419,ACOUSTICS_COMBINED!$B$3:$AQ$501,25,FALSE)))</f>
        <v/>
      </c>
      <c r="N419" s="16" t="str">
        <f>IF($A419="","",(VLOOKUP($A419,ACOUSTICS_COMBINED!$B$3:$AQ$501,19,FALSE)))</f>
        <v/>
      </c>
      <c r="O419" s="16" t="str">
        <f>IF($A419="","",(VLOOKUP($A419,ACOUSTICS_COMBINED!$B$3:$AQ$501,20,FALSE)))</f>
        <v/>
      </c>
      <c r="P419" s="1" t="str">
        <f>IF($A419="","",(VLOOKUP($A419,ACOUSTICS_COMBINED!$B$3:$AQ$501,26,FALSE)))</f>
        <v/>
      </c>
      <c r="Q419" s="1" t="str">
        <f>IF($A419="","",(VLOOKUP($A419,ACOUSTICS_COMBINED!$B$3:$AQ$501,27,FALSE)))</f>
        <v/>
      </c>
      <c r="R419" s="1" t="str">
        <f>IF($A419="","",(VLOOKUP($A419,ACOUSTICS_COMBINED!$B$3:$AQ$501,28,FALSE)))</f>
        <v/>
      </c>
      <c r="S419" s="1" t="str">
        <f>IF($A419="","",(VLOOKUP($A419,ACOUSTICS_COMBINED!$B$3:$AQ$501,29,FALSE)))</f>
        <v/>
      </c>
      <c r="T419" s="1" t="str">
        <f>IF($A419="","",(VLOOKUP($A419,ACOUSTICS_COMBINED!$B$3:$AQ$501,30,FALSE)))</f>
        <v/>
      </c>
      <c r="U419" s="1" t="str">
        <f>IF($A419="","",(VLOOKUP($A419,ACOUSTICS_COMBINED!$B$3:$AQ$501,31,FALSE)))</f>
        <v/>
      </c>
      <c r="V419" s="1" t="str">
        <f>IF($A419="","",(VLOOKUP($A419,ACOUSTICS_COMBINED!$B$3:$AQ$501,32,FALSE)))</f>
        <v/>
      </c>
      <c r="W419" s="1" t="str">
        <f>IF($A419="","",(VLOOKUP($A419,ACOUSTICS_COMBINED!$B$3:$AQ$501,33,FALSE)))</f>
        <v/>
      </c>
      <c r="X419" s="1" t="str">
        <f>IF($A419="","",(VLOOKUP($A419,ACOUSTICS_COMBINED!$B$3:$AQ$501,34,FALSE)))</f>
        <v/>
      </c>
      <c r="Y419" s="1" t="str">
        <f>IF($A419="","",(VLOOKUP($A419,ACOUSTICS_COMBINED!$B$3:$AQ$501,35,FALSE)))</f>
        <v/>
      </c>
      <c r="Z419" s="1" t="str">
        <f>IF($A419="","",(VLOOKUP($A419,ACOUSTICS_COMBINED!$B$3:$AQ$501,36,FALSE)))</f>
        <v/>
      </c>
      <c r="AA419" s="1" t="str">
        <f>IF($A419="","",(VLOOKUP($A419,ACOUSTICS_COMBINED!$B$3:$AQ$501,37,FALSE)))</f>
        <v/>
      </c>
      <c r="AB419" s="1" t="str">
        <f>IF($A419="","",(VLOOKUP($A419,ACOUSTICS_COMBINED!$B$3:$AQ$501,38,FALSE)))</f>
        <v/>
      </c>
      <c r="AC419" s="1" t="str">
        <f>IF($A419="","",(VLOOKUP($A419,ACOUSTICS_COMBINED!$B$3:$AQ$501,39,FALSE)))</f>
        <v/>
      </c>
      <c r="AD419" s="1" t="str">
        <f>IF($A419="","",(VLOOKUP($A419,ACOUSTICS_COMBINED!$B$3:$AQ$501,40,FALSE)))</f>
        <v/>
      </c>
      <c r="AE419" s="1" t="str">
        <f>IF($A419="","",(VLOOKUP($A419,ACOUSTICS_COMBINED!$B$3:$AQ$501,41,FALSE)))</f>
        <v/>
      </c>
      <c r="AF419" s="1" t="str">
        <f>IF($A419="","",(VLOOKUP($A419,ACOUSTICS_COMBINED!$B$3:$AQ$501,42,FALSE)))</f>
        <v/>
      </c>
      <c r="AG419" s="27" t="str">
        <f>IF($A419="","",(VLOOKUP($A419,ACOUSTIC_PIVOT_TABLE!$B$4:$AO$500,2,FALSE)))</f>
        <v/>
      </c>
      <c r="AH419" s="27" t="str">
        <f>IF($A419="","",(VLOOKUP($A419,ACOUSTIC_PIVOT_TABLE!$B$4:$AO$500,3,FALSE)))</f>
        <v/>
      </c>
      <c r="AI419" s="27" t="str">
        <f>IF($A419="","",(VLOOKUP($A419,ACOUSTIC_PIVOT_TABLE!$B$4:$AO$500,4,FALSE)))</f>
        <v/>
      </c>
      <c r="AJ419" s="27" t="str">
        <f>IF($A419="","",(VLOOKUP($A419,ACOUSTIC_PIVOT_TABLE!$B$4:$AO$500,5,FALSE)))</f>
        <v/>
      </c>
      <c r="AK419" s="27" t="str">
        <f>IF($A419="","",(VLOOKUP($A419,ACOUSTIC_PIVOT_TABLE!$B$4:$AO$500,6,FALSE)))</f>
        <v/>
      </c>
      <c r="AL419" s="27" t="str">
        <f>IF($A419="","",(VLOOKUP($A419,ACOUSTIC_PIVOT_TABLE!$B$4:$AO$500,7,FALSE)))</f>
        <v/>
      </c>
      <c r="AM419" s="27" t="str">
        <f>IF($A419="","",(VLOOKUP($A419,ACOUSTIC_PIVOT_TABLE!$B$4:$AO$500,8,FALSE)))</f>
        <v/>
      </c>
      <c r="AN419" s="27" t="str">
        <f>IF($A419="","",(VLOOKUP($A419,ACOUSTIC_PIVOT_TABLE!$B$4:$AO$500,9,FALSE)))</f>
        <v/>
      </c>
      <c r="AO419" s="27" t="str">
        <f>IF($A419="","",(VLOOKUP($A419,ACOUSTIC_PIVOT_TABLE!$B$4:$AO$500,10,FALSE)))</f>
        <v/>
      </c>
      <c r="AP419" s="27" t="str">
        <f>IF($A419="","",(VLOOKUP($A419,ACOUSTIC_PIVOT_TABLE!$B$4:$AO$500,11,FALSE)))</f>
        <v/>
      </c>
      <c r="AQ419" s="27" t="str">
        <f>IF($A419="","",(VLOOKUP($A419,ACOUSTIC_PIVOT_TABLE!$B$4:$AO$500,12,FALSE)))</f>
        <v/>
      </c>
      <c r="AR419" s="27" t="str">
        <f>IF($A419="","",(VLOOKUP($A419,ACOUSTIC_PIVOT_TABLE!$B$4:$AO$500,13,FALSE)))</f>
        <v/>
      </c>
      <c r="AS419" s="27" t="str">
        <f>IF($A419="","",(VLOOKUP($A419,ACOUSTIC_PIVOT_TABLE!$B$4:$AO$500,14,FALSE)))</f>
        <v/>
      </c>
      <c r="AT419" s="27" t="str">
        <f>IF($A419="","",(VLOOKUP($A419,ACOUSTIC_PIVOT_TABLE!$B$4:$AO$500,15,FALSE)))</f>
        <v/>
      </c>
      <c r="AU419" s="27" t="str">
        <f>IF($A419="","",(VLOOKUP($A419,ACOUSTIC_PIVOT_TABLE!$B$4:$AO$500,16,FALSE)))</f>
        <v/>
      </c>
      <c r="AV419" s="27" t="str">
        <f>IF($A419="","",(VLOOKUP($A419,ACOUSTIC_PIVOT_TABLE!$B$4:$AO$500,17,FALSE)))</f>
        <v/>
      </c>
      <c r="AW419" s="27" t="str">
        <f>IF($A419="","",(VLOOKUP($A419,ACOUSTIC_PIVOT_TABLE!$B$4:$AO$500,18,FALSE)))</f>
        <v/>
      </c>
      <c r="AX419" s="27" t="str">
        <f>IF($A419="","",(VLOOKUP($A419,ACOUSTIC_PIVOT_TABLE!$B$4:$AO$500,19,FALSE)))</f>
        <v/>
      </c>
      <c r="AY419" s="27" t="str">
        <f>IF($A419="","",(VLOOKUP($A419,ACOUSTIC_PIVOT_TABLE!$B$4:$AO$500,20,FALSE)))</f>
        <v/>
      </c>
      <c r="AZ419" s="27" t="str">
        <f>IF($A419="","",(VLOOKUP($A419,ACOUSTIC_PIVOT_TABLE!$B$4:$AO$500,21,FALSE)))</f>
        <v/>
      </c>
      <c r="BA419" s="27" t="str">
        <f>IF($A419="","",(VLOOKUP($A419,ACOUSTIC_PIVOT_TABLE!$B$4:$AO$500,22,FALSE)))</f>
        <v/>
      </c>
      <c r="BB419" s="27" t="str">
        <f>IF($A419="","",(VLOOKUP($A419,ACOUSTIC_PIVOT_TABLE!$B$4:$AO$500,23,FALSE)))</f>
        <v/>
      </c>
      <c r="BC419" s="27" t="str">
        <f>IF($A419="","",(VLOOKUP($A419,ACOUSTIC_PIVOT_TABLE!$B$4:$AO$500,24,FALSE)))</f>
        <v/>
      </c>
      <c r="BD419" s="27" t="str">
        <f>IF($A419="","",(VLOOKUP($A419,ACOUSTIC_PIVOT_TABLE!$B$4:$AO$500,25,FALSE)))</f>
        <v/>
      </c>
      <c r="BE419" s="27" t="str">
        <f>IF($A419="","",(VLOOKUP($A419,ACOUSTIC_PIVOT_TABLE!$B$4:$AO$500,26,FALSE)))</f>
        <v/>
      </c>
      <c r="BF419" s="27" t="str">
        <f>IF($A419="","",(VLOOKUP($A419,ACOUSTIC_PIVOT_TABLE!$B$4:$AO$500,27,FALSE)))</f>
        <v/>
      </c>
      <c r="BG419" s="27" t="str">
        <f>IF($A419="","",(VLOOKUP($A419,ACOUSTIC_PIVOT_TABLE!$B$4:$AO$500,28,FALSE)))</f>
        <v/>
      </c>
      <c r="BH419" s="27" t="str">
        <f>IF($A419="","",(VLOOKUP($A419,ACOUSTIC_PIVOT_TABLE!$B$4:$AO$500,29,FALSE)))</f>
        <v/>
      </c>
      <c r="BI419" s="27" t="str">
        <f>IF($A419="","",(VLOOKUP($A419,ACOUSTIC_PIVOT_TABLE!$B$4:$AO$500,30,FALSE)))</f>
        <v/>
      </c>
      <c r="BJ419" s="27" t="str">
        <f>IF($A419="","",(VLOOKUP($A419,ACOUSTIC_PIVOT_TABLE!$B$4:$AO$500,31,FALSE)))</f>
        <v/>
      </c>
      <c r="BK419" s="27" t="str">
        <f>IF($A419="","",(VLOOKUP($A419,ACOUSTIC_PIVOT_TABLE!$B$4:$AO$500,32,FALSE)))</f>
        <v/>
      </c>
      <c r="BL419" s="27" t="str">
        <f>IF($A419="","",(VLOOKUP($A419,ACOUSTIC_PIVOT_TABLE!$B$4:$AO$500,33,FALSE)))</f>
        <v/>
      </c>
      <c r="BM419" s="27" t="str">
        <f>IF($A419="","",(VLOOKUP($A419,ACOUSTIC_PIVOT_TABLE!$B$4:$AO$500,34,FALSE)))</f>
        <v/>
      </c>
      <c r="BN419" s="27" t="str">
        <f>IF($A419="","",(VLOOKUP($A419,ACOUSTIC_PIVOT_TABLE!$B$4:$AO$500,35,FALSE)))</f>
        <v/>
      </c>
      <c r="BO419" s="27" t="str">
        <f>IF($A419="","",(VLOOKUP($A419,ACOUSTIC_PIVOT_TABLE!$B$4:$AO$500,36,FALSE)))</f>
        <v/>
      </c>
      <c r="BP419" s="27" t="str">
        <f>IF($A419="","",(VLOOKUP($A419,ACOUSTIC_PIVOT_TABLE!$B$4:$AO$500,37,FALSE)))</f>
        <v/>
      </c>
      <c r="BQ419" s="27" t="str">
        <f>IF($A419="","",(VLOOKUP($A419,ACOUSTIC_PIVOT_TABLE!$B$4:$AO$500,38,FALSE)))</f>
        <v/>
      </c>
      <c r="BR419" s="27" t="str">
        <f>IF($A419="","",(VLOOKUP($A419,ACOUSTIC_PIVOT_TABLE!$B$4:$AO$500,39,FALSE)))</f>
        <v/>
      </c>
      <c r="BS419" s="27" t="str">
        <f>IF($A419="","",(VLOOKUP($A419,ACOUSTIC_PIVOT_TABLE!$B$4:$AO$500,40,FALSE)))</f>
        <v/>
      </c>
    </row>
    <row r="420" spans="1:71" x14ac:dyDescent="0.25">
      <c r="A420" s="1" t="str">
        <f>IF(ACOUSTIC_PIVOT_TABLE!B422 = 0, "",ACOUSTIC_PIVOT_TABLE!B422)</f>
        <v/>
      </c>
      <c r="B420" s="1" t="str">
        <f>IF($A420="","",(VLOOKUP($A420,ACOUSTICS_COMBINED!$B$3:$AQ$501,21,FALSE)))</f>
        <v/>
      </c>
      <c r="C420" s="1" t="str">
        <f>IF($A420="","",(VLOOKUP($A420,ACOUSTICS_COMBINED!$B$3:$AQ$501,22,FALSE)))</f>
        <v/>
      </c>
      <c r="D420" s="1" t="str">
        <f>IF($A420="","",(VLOOKUP($A420,ACOUSTICS_COMBINED!$B$3:$AQ$501,12,FALSE)))</f>
        <v/>
      </c>
      <c r="E420" s="1" t="str">
        <f>IF($A420="","",(VLOOKUP($A420,ACOUSTICS_COMBINED!$B$3:$AQ$501,13,FALSE)))</f>
        <v/>
      </c>
      <c r="F420" s="1" t="str">
        <f>IF($A420="","",(VLOOKUP($A420,ACOUSTICS_COMBINED!$B$3:$AQ$501,14,FALSE)))</f>
        <v/>
      </c>
      <c r="G420" s="1" t="str">
        <f>IF($A420="","",(VLOOKUP($A420,ACOUSTICS_COMBINED!$B$3:$AQ$501,23,FALSE)))</f>
        <v/>
      </c>
      <c r="H420" s="1" t="str">
        <f>IF($A420="","",(VLOOKUP($A420,ACOUSTICS_COMBINED!$B$3:$AQ$501,24,FALSE)))</f>
        <v/>
      </c>
      <c r="I420" s="1" t="str">
        <f>IF($A420="","",(VLOOKUP($A420,ACOUSTICS_COMBINED!$B$3:$AQ$501,15,FALSE)))</f>
        <v/>
      </c>
      <c r="J420" s="1" t="str">
        <f>IF($A420="","",(VLOOKUP($A420,ACOUSTICS_COMBINED!$B$3:$AQ$501,16,FALSE)))</f>
        <v/>
      </c>
      <c r="K420" s="1" t="str">
        <f>IF($A420="","",(VLOOKUP($A420,ACOUSTICS_COMBINED!$B$3:$AQ$501,17,FALSE)))</f>
        <v/>
      </c>
      <c r="L420" s="1" t="str">
        <f>IF($A420="","",(VLOOKUP($A420,ACOUSTICS_COMBINED!$B$3:$AQ$501,18,FALSE)))</f>
        <v/>
      </c>
      <c r="M420" s="1" t="str">
        <f>IF($A420="","",(VLOOKUP($A420,ACOUSTICS_COMBINED!$B$3:$AQ$501,25,FALSE)))</f>
        <v/>
      </c>
      <c r="N420" s="16" t="str">
        <f>IF($A420="","",(VLOOKUP($A420,ACOUSTICS_COMBINED!$B$3:$AQ$501,19,FALSE)))</f>
        <v/>
      </c>
      <c r="O420" s="16" t="str">
        <f>IF($A420="","",(VLOOKUP($A420,ACOUSTICS_COMBINED!$B$3:$AQ$501,20,FALSE)))</f>
        <v/>
      </c>
      <c r="P420" s="1" t="str">
        <f>IF($A420="","",(VLOOKUP($A420,ACOUSTICS_COMBINED!$B$3:$AQ$501,26,FALSE)))</f>
        <v/>
      </c>
      <c r="Q420" s="1" t="str">
        <f>IF($A420="","",(VLOOKUP($A420,ACOUSTICS_COMBINED!$B$3:$AQ$501,27,FALSE)))</f>
        <v/>
      </c>
      <c r="R420" s="1" t="str">
        <f>IF($A420="","",(VLOOKUP($A420,ACOUSTICS_COMBINED!$B$3:$AQ$501,28,FALSE)))</f>
        <v/>
      </c>
      <c r="S420" s="1" t="str">
        <f>IF($A420="","",(VLOOKUP($A420,ACOUSTICS_COMBINED!$B$3:$AQ$501,29,FALSE)))</f>
        <v/>
      </c>
      <c r="T420" s="1" t="str">
        <f>IF($A420="","",(VLOOKUP($A420,ACOUSTICS_COMBINED!$B$3:$AQ$501,30,FALSE)))</f>
        <v/>
      </c>
      <c r="U420" s="1" t="str">
        <f>IF($A420="","",(VLOOKUP($A420,ACOUSTICS_COMBINED!$B$3:$AQ$501,31,FALSE)))</f>
        <v/>
      </c>
      <c r="V420" s="1" t="str">
        <f>IF($A420="","",(VLOOKUP($A420,ACOUSTICS_COMBINED!$B$3:$AQ$501,32,FALSE)))</f>
        <v/>
      </c>
      <c r="W420" s="1" t="str">
        <f>IF($A420="","",(VLOOKUP($A420,ACOUSTICS_COMBINED!$B$3:$AQ$501,33,FALSE)))</f>
        <v/>
      </c>
      <c r="X420" s="1" t="str">
        <f>IF($A420="","",(VLOOKUP($A420,ACOUSTICS_COMBINED!$B$3:$AQ$501,34,FALSE)))</f>
        <v/>
      </c>
      <c r="Y420" s="1" t="str">
        <f>IF($A420="","",(VLOOKUP($A420,ACOUSTICS_COMBINED!$B$3:$AQ$501,35,FALSE)))</f>
        <v/>
      </c>
      <c r="Z420" s="1" t="str">
        <f>IF($A420="","",(VLOOKUP($A420,ACOUSTICS_COMBINED!$B$3:$AQ$501,36,FALSE)))</f>
        <v/>
      </c>
      <c r="AA420" s="1" t="str">
        <f>IF($A420="","",(VLOOKUP($A420,ACOUSTICS_COMBINED!$B$3:$AQ$501,37,FALSE)))</f>
        <v/>
      </c>
      <c r="AB420" s="1" t="str">
        <f>IF($A420="","",(VLOOKUP($A420,ACOUSTICS_COMBINED!$B$3:$AQ$501,38,FALSE)))</f>
        <v/>
      </c>
      <c r="AC420" s="1" t="str">
        <f>IF($A420="","",(VLOOKUP($A420,ACOUSTICS_COMBINED!$B$3:$AQ$501,39,FALSE)))</f>
        <v/>
      </c>
      <c r="AD420" s="1" t="str">
        <f>IF($A420="","",(VLOOKUP($A420,ACOUSTICS_COMBINED!$B$3:$AQ$501,40,FALSE)))</f>
        <v/>
      </c>
      <c r="AE420" s="1" t="str">
        <f>IF($A420="","",(VLOOKUP($A420,ACOUSTICS_COMBINED!$B$3:$AQ$501,41,FALSE)))</f>
        <v/>
      </c>
      <c r="AF420" s="1" t="str">
        <f>IF($A420="","",(VLOOKUP($A420,ACOUSTICS_COMBINED!$B$3:$AQ$501,42,FALSE)))</f>
        <v/>
      </c>
      <c r="AG420" s="27" t="str">
        <f>IF($A420="","",(VLOOKUP($A420,ACOUSTIC_PIVOT_TABLE!$B$4:$AO$500,2,FALSE)))</f>
        <v/>
      </c>
      <c r="AH420" s="27" t="str">
        <f>IF($A420="","",(VLOOKUP($A420,ACOUSTIC_PIVOT_TABLE!$B$4:$AO$500,3,FALSE)))</f>
        <v/>
      </c>
      <c r="AI420" s="27" t="str">
        <f>IF($A420="","",(VLOOKUP($A420,ACOUSTIC_PIVOT_TABLE!$B$4:$AO$500,4,FALSE)))</f>
        <v/>
      </c>
      <c r="AJ420" s="27" t="str">
        <f>IF($A420="","",(VLOOKUP($A420,ACOUSTIC_PIVOT_TABLE!$B$4:$AO$500,5,FALSE)))</f>
        <v/>
      </c>
      <c r="AK420" s="27" t="str">
        <f>IF($A420="","",(VLOOKUP($A420,ACOUSTIC_PIVOT_TABLE!$B$4:$AO$500,6,FALSE)))</f>
        <v/>
      </c>
      <c r="AL420" s="27" t="str">
        <f>IF($A420="","",(VLOOKUP($A420,ACOUSTIC_PIVOT_TABLE!$B$4:$AO$500,7,FALSE)))</f>
        <v/>
      </c>
      <c r="AM420" s="27" t="str">
        <f>IF($A420="","",(VLOOKUP($A420,ACOUSTIC_PIVOT_TABLE!$B$4:$AO$500,8,FALSE)))</f>
        <v/>
      </c>
      <c r="AN420" s="27" t="str">
        <f>IF($A420="","",(VLOOKUP($A420,ACOUSTIC_PIVOT_TABLE!$B$4:$AO$500,9,FALSE)))</f>
        <v/>
      </c>
      <c r="AO420" s="27" t="str">
        <f>IF($A420="","",(VLOOKUP($A420,ACOUSTIC_PIVOT_TABLE!$B$4:$AO$500,10,FALSE)))</f>
        <v/>
      </c>
      <c r="AP420" s="27" t="str">
        <f>IF($A420="","",(VLOOKUP($A420,ACOUSTIC_PIVOT_TABLE!$B$4:$AO$500,11,FALSE)))</f>
        <v/>
      </c>
      <c r="AQ420" s="27" t="str">
        <f>IF($A420="","",(VLOOKUP($A420,ACOUSTIC_PIVOT_TABLE!$B$4:$AO$500,12,FALSE)))</f>
        <v/>
      </c>
      <c r="AR420" s="27" t="str">
        <f>IF($A420="","",(VLOOKUP($A420,ACOUSTIC_PIVOT_TABLE!$B$4:$AO$500,13,FALSE)))</f>
        <v/>
      </c>
      <c r="AS420" s="27" t="str">
        <f>IF($A420="","",(VLOOKUP($A420,ACOUSTIC_PIVOT_TABLE!$B$4:$AO$500,14,FALSE)))</f>
        <v/>
      </c>
      <c r="AT420" s="27" t="str">
        <f>IF($A420="","",(VLOOKUP($A420,ACOUSTIC_PIVOT_TABLE!$B$4:$AO$500,15,FALSE)))</f>
        <v/>
      </c>
      <c r="AU420" s="27" t="str">
        <f>IF($A420="","",(VLOOKUP($A420,ACOUSTIC_PIVOT_TABLE!$B$4:$AO$500,16,FALSE)))</f>
        <v/>
      </c>
      <c r="AV420" s="27" t="str">
        <f>IF($A420="","",(VLOOKUP($A420,ACOUSTIC_PIVOT_TABLE!$B$4:$AO$500,17,FALSE)))</f>
        <v/>
      </c>
      <c r="AW420" s="27" t="str">
        <f>IF($A420="","",(VLOOKUP($A420,ACOUSTIC_PIVOT_TABLE!$B$4:$AO$500,18,FALSE)))</f>
        <v/>
      </c>
      <c r="AX420" s="27" t="str">
        <f>IF($A420="","",(VLOOKUP($A420,ACOUSTIC_PIVOT_TABLE!$B$4:$AO$500,19,FALSE)))</f>
        <v/>
      </c>
      <c r="AY420" s="27" t="str">
        <f>IF($A420="","",(VLOOKUP($A420,ACOUSTIC_PIVOT_TABLE!$B$4:$AO$500,20,FALSE)))</f>
        <v/>
      </c>
      <c r="AZ420" s="27" t="str">
        <f>IF($A420="","",(VLOOKUP($A420,ACOUSTIC_PIVOT_TABLE!$B$4:$AO$500,21,FALSE)))</f>
        <v/>
      </c>
      <c r="BA420" s="27" t="str">
        <f>IF($A420="","",(VLOOKUP($A420,ACOUSTIC_PIVOT_TABLE!$B$4:$AO$500,22,FALSE)))</f>
        <v/>
      </c>
      <c r="BB420" s="27" t="str">
        <f>IF($A420="","",(VLOOKUP($A420,ACOUSTIC_PIVOT_TABLE!$B$4:$AO$500,23,FALSE)))</f>
        <v/>
      </c>
      <c r="BC420" s="27" t="str">
        <f>IF($A420="","",(VLOOKUP($A420,ACOUSTIC_PIVOT_TABLE!$B$4:$AO$500,24,FALSE)))</f>
        <v/>
      </c>
      <c r="BD420" s="27" t="str">
        <f>IF($A420="","",(VLOOKUP($A420,ACOUSTIC_PIVOT_TABLE!$B$4:$AO$500,25,FALSE)))</f>
        <v/>
      </c>
      <c r="BE420" s="27" t="str">
        <f>IF($A420="","",(VLOOKUP($A420,ACOUSTIC_PIVOT_TABLE!$B$4:$AO$500,26,FALSE)))</f>
        <v/>
      </c>
      <c r="BF420" s="27" t="str">
        <f>IF($A420="","",(VLOOKUP($A420,ACOUSTIC_PIVOT_TABLE!$B$4:$AO$500,27,FALSE)))</f>
        <v/>
      </c>
      <c r="BG420" s="27" t="str">
        <f>IF($A420="","",(VLOOKUP($A420,ACOUSTIC_PIVOT_TABLE!$B$4:$AO$500,28,FALSE)))</f>
        <v/>
      </c>
      <c r="BH420" s="27" t="str">
        <f>IF($A420="","",(VLOOKUP($A420,ACOUSTIC_PIVOT_TABLE!$B$4:$AO$500,29,FALSE)))</f>
        <v/>
      </c>
      <c r="BI420" s="27" t="str">
        <f>IF($A420="","",(VLOOKUP($A420,ACOUSTIC_PIVOT_TABLE!$B$4:$AO$500,30,FALSE)))</f>
        <v/>
      </c>
      <c r="BJ420" s="27" t="str">
        <f>IF($A420="","",(VLOOKUP($A420,ACOUSTIC_PIVOT_TABLE!$B$4:$AO$500,31,FALSE)))</f>
        <v/>
      </c>
      <c r="BK420" s="27" t="str">
        <f>IF($A420="","",(VLOOKUP($A420,ACOUSTIC_PIVOT_TABLE!$B$4:$AO$500,32,FALSE)))</f>
        <v/>
      </c>
      <c r="BL420" s="27" t="str">
        <f>IF($A420="","",(VLOOKUP($A420,ACOUSTIC_PIVOT_TABLE!$B$4:$AO$500,33,FALSE)))</f>
        <v/>
      </c>
      <c r="BM420" s="27" t="str">
        <f>IF($A420="","",(VLOOKUP($A420,ACOUSTIC_PIVOT_TABLE!$B$4:$AO$500,34,FALSE)))</f>
        <v/>
      </c>
      <c r="BN420" s="27" t="str">
        <f>IF($A420="","",(VLOOKUP($A420,ACOUSTIC_PIVOT_TABLE!$B$4:$AO$500,35,FALSE)))</f>
        <v/>
      </c>
      <c r="BO420" s="27" t="str">
        <f>IF($A420="","",(VLOOKUP($A420,ACOUSTIC_PIVOT_TABLE!$B$4:$AO$500,36,FALSE)))</f>
        <v/>
      </c>
      <c r="BP420" s="27" t="str">
        <f>IF($A420="","",(VLOOKUP($A420,ACOUSTIC_PIVOT_TABLE!$B$4:$AO$500,37,FALSE)))</f>
        <v/>
      </c>
      <c r="BQ420" s="27" t="str">
        <f>IF($A420="","",(VLOOKUP($A420,ACOUSTIC_PIVOT_TABLE!$B$4:$AO$500,38,FALSE)))</f>
        <v/>
      </c>
      <c r="BR420" s="27" t="str">
        <f>IF($A420="","",(VLOOKUP($A420,ACOUSTIC_PIVOT_TABLE!$B$4:$AO$500,39,FALSE)))</f>
        <v/>
      </c>
      <c r="BS420" s="27" t="str">
        <f>IF($A420="","",(VLOOKUP($A420,ACOUSTIC_PIVOT_TABLE!$B$4:$AO$500,40,FALSE)))</f>
        <v/>
      </c>
    </row>
    <row r="421" spans="1:71" x14ac:dyDescent="0.25">
      <c r="A421" s="1" t="str">
        <f>IF(ACOUSTIC_PIVOT_TABLE!B423 = 0, "",ACOUSTIC_PIVOT_TABLE!B423)</f>
        <v/>
      </c>
      <c r="B421" s="1" t="str">
        <f>IF($A421="","",(VLOOKUP($A421,ACOUSTICS_COMBINED!$B$3:$AQ$501,21,FALSE)))</f>
        <v/>
      </c>
      <c r="C421" s="1" t="str">
        <f>IF($A421="","",(VLOOKUP($A421,ACOUSTICS_COMBINED!$B$3:$AQ$501,22,FALSE)))</f>
        <v/>
      </c>
      <c r="D421" s="1" t="str">
        <f>IF($A421="","",(VLOOKUP($A421,ACOUSTICS_COMBINED!$B$3:$AQ$501,12,FALSE)))</f>
        <v/>
      </c>
      <c r="E421" s="1" t="str">
        <f>IF($A421="","",(VLOOKUP($A421,ACOUSTICS_COMBINED!$B$3:$AQ$501,13,FALSE)))</f>
        <v/>
      </c>
      <c r="F421" s="1" t="str">
        <f>IF($A421="","",(VLOOKUP($A421,ACOUSTICS_COMBINED!$B$3:$AQ$501,14,FALSE)))</f>
        <v/>
      </c>
      <c r="G421" s="1" t="str">
        <f>IF($A421="","",(VLOOKUP($A421,ACOUSTICS_COMBINED!$B$3:$AQ$501,23,FALSE)))</f>
        <v/>
      </c>
      <c r="H421" s="1" t="str">
        <f>IF($A421="","",(VLOOKUP($A421,ACOUSTICS_COMBINED!$B$3:$AQ$501,24,FALSE)))</f>
        <v/>
      </c>
      <c r="I421" s="1" t="str">
        <f>IF($A421="","",(VLOOKUP($A421,ACOUSTICS_COMBINED!$B$3:$AQ$501,15,FALSE)))</f>
        <v/>
      </c>
      <c r="J421" s="1" t="str">
        <f>IF($A421="","",(VLOOKUP($A421,ACOUSTICS_COMBINED!$B$3:$AQ$501,16,FALSE)))</f>
        <v/>
      </c>
      <c r="K421" s="1" t="str">
        <f>IF($A421="","",(VLOOKUP($A421,ACOUSTICS_COMBINED!$B$3:$AQ$501,17,FALSE)))</f>
        <v/>
      </c>
      <c r="L421" s="1" t="str">
        <f>IF($A421="","",(VLOOKUP($A421,ACOUSTICS_COMBINED!$B$3:$AQ$501,18,FALSE)))</f>
        <v/>
      </c>
      <c r="M421" s="1" t="str">
        <f>IF($A421="","",(VLOOKUP($A421,ACOUSTICS_COMBINED!$B$3:$AQ$501,25,FALSE)))</f>
        <v/>
      </c>
      <c r="N421" s="16" t="str">
        <f>IF($A421="","",(VLOOKUP($A421,ACOUSTICS_COMBINED!$B$3:$AQ$501,19,FALSE)))</f>
        <v/>
      </c>
      <c r="O421" s="16" t="str">
        <f>IF($A421="","",(VLOOKUP($A421,ACOUSTICS_COMBINED!$B$3:$AQ$501,20,FALSE)))</f>
        <v/>
      </c>
      <c r="P421" s="1" t="str">
        <f>IF($A421="","",(VLOOKUP($A421,ACOUSTICS_COMBINED!$B$3:$AQ$501,26,FALSE)))</f>
        <v/>
      </c>
      <c r="Q421" s="1" t="str">
        <f>IF($A421="","",(VLOOKUP($A421,ACOUSTICS_COMBINED!$B$3:$AQ$501,27,FALSE)))</f>
        <v/>
      </c>
      <c r="R421" s="1" t="str">
        <f>IF($A421="","",(VLOOKUP($A421,ACOUSTICS_COMBINED!$B$3:$AQ$501,28,FALSE)))</f>
        <v/>
      </c>
      <c r="S421" s="1" t="str">
        <f>IF($A421="","",(VLOOKUP($A421,ACOUSTICS_COMBINED!$B$3:$AQ$501,29,FALSE)))</f>
        <v/>
      </c>
      <c r="T421" s="1" t="str">
        <f>IF($A421="","",(VLOOKUP($A421,ACOUSTICS_COMBINED!$B$3:$AQ$501,30,FALSE)))</f>
        <v/>
      </c>
      <c r="U421" s="1" t="str">
        <f>IF($A421="","",(VLOOKUP($A421,ACOUSTICS_COMBINED!$B$3:$AQ$501,31,FALSE)))</f>
        <v/>
      </c>
      <c r="V421" s="1" t="str">
        <f>IF($A421="","",(VLOOKUP($A421,ACOUSTICS_COMBINED!$B$3:$AQ$501,32,FALSE)))</f>
        <v/>
      </c>
      <c r="W421" s="1" t="str">
        <f>IF($A421="","",(VLOOKUP($A421,ACOUSTICS_COMBINED!$B$3:$AQ$501,33,FALSE)))</f>
        <v/>
      </c>
      <c r="X421" s="1" t="str">
        <f>IF($A421="","",(VLOOKUP($A421,ACOUSTICS_COMBINED!$B$3:$AQ$501,34,FALSE)))</f>
        <v/>
      </c>
      <c r="Y421" s="1" t="str">
        <f>IF($A421="","",(VLOOKUP($A421,ACOUSTICS_COMBINED!$B$3:$AQ$501,35,FALSE)))</f>
        <v/>
      </c>
      <c r="Z421" s="1" t="str">
        <f>IF($A421="","",(VLOOKUP($A421,ACOUSTICS_COMBINED!$B$3:$AQ$501,36,FALSE)))</f>
        <v/>
      </c>
      <c r="AA421" s="1" t="str">
        <f>IF($A421="","",(VLOOKUP($A421,ACOUSTICS_COMBINED!$B$3:$AQ$501,37,FALSE)))</f>
        <v/>
      </c>
      <c r="AB421" s="1" t="str">
        <f>IF($A421="","",(VLOOKUP($A421,ACOUSTICS_COMBINED!$B$3:$AQ$501,38,FALSE)))</f>
        <v/>
      </c>
      <c r="AC421" s="1" t="str">
        <f>IF($A421="","",(VLOOKUP($A421,ACOUSTICS_COMBINED!$B$3:$AQ$501,39,FALSE)))</f>
        <v/>
      </c>
      <c r="AD421" s="1" t="str">
        <f>IF($A421="","",(VLOOKUP($A421,ACOUSTICS_COMBINED!$B$3:$AQ$501,40,FALSE)))</f>
        <v/>
      </c>
      <c r="AE421" s="1" t="str">
        <f>IF($A421="","",(VLOOKUP($A421,ACOUSTICS_COMBINED!$B$3:$AQ$501,41,FALSE)))</f>
        <v/>
      </c>
      <c r="AF421" s="1" t="str">
        <f>IF($A421="","",(VLOOKUP($A421,ACOUSTICS_COMBINED!$B$3:$AQ$501,42,FALSE)))</f>
        <v/>
      </c>
      <c r="AG421" s="27" t="str">
        <f>IF($A421="","",(VLOOKUP($A421,ACOUSTIC_PIVOT_TABLE!$B$4:$AO$500,2,FALSE)))</f>
        <v/>
      </c>
      <c r="AH421" s="27" t="str">
        <f>IF($A421="","",(VLOOKUP($A421,ACOUSTIC_PIVOT_TABLE!$B$4:$AO$500,3,FALSE)))</f>
        <v/>
      </c>
      <c r="AI421" s="27" t="str">
        <f>IF($A421="","",(VLOOKUP($A421,ACOUSTIC_PIVOT_TABLE!$B$4:$AO$500,4,FALSE)))</f>
        <v/>
      </c>
      <c r="AJ421" s="27" t="str">
        <f>IF($A421="","",(VLOOKUP($A421,ACOUSTIC_PIVOT_TABLE!$B$4:$AO$500,5,FALSE)))</f>
        <v/>
      </c>
      <c r="AK421" s="27" t="str">
        <f>IF($A421="","",(VLOOKUP($A421,ACOUSTIC_PIVOT_TABLE!$B$4:$AO$500,6,FALSE)))</f>
        <v/>
      </c>
      <c r="AL421" s="27" t="str">
        <f>IF($A421="","",(VLOOKUP($A421,ACOUSTIC_PIVOT_TABLE!$B$4:$AO$500,7,FALSE)))</f>
        <v/>
      </c>
      <c r="AM421" s="27" t="str">
        <f>IF($A421="","",(VLOOKUP($A421,ACOUSTIC_PIVOT_TABLE!$B$4:$AO$500,8,FALSE)))</f>
        <v/>
      </c>
      <c r="AN421" s="27" t="str">
        <f>IF($A421="","",(VLOOKUP($A421,ACOUSTIC_PIVOT_TABLE!$B$4:$AO$500,9,FALSE)))</f>
        <v/>
      </c>
      <c r="AO421" s="27" t="str">
        <f>IF($A421="","",(VLOOKUP($A421,ACOUSTIC_PIVOT_TABLE!$B$4:$AO$500,10,FALSE)))</f>
        <v/>
      </c>
      <c r="AP421" s="27" t="str">
        <f>IF($A421="","",(VLOOKUP($A421,ACOUSTIC_PIVOT_TABLE!$B$4:$AO$500,11,FALSE)))</f>
        <v/>
      </c>
      <c r="AQ421" s="27" t="str">
        <f>IF($A421="","",(VLOOKUP($A421,ACOUSTIC_PIVOT_TABLE!$B$4:$AO$500,12,FALSE)))</f>
        <v/>
      </c>
      <c r="AR421" s="27" t="str">
        <f>IF($A421="","",(VLOOKUP($A421,ACOUSTIC_PIVOT_TABLE!$B$4:$AO$500,13,FALSE)))</f>
        <v/>
      </c>
      <c r="AS421" s="27" t="str">
        <f>IF($A421="","",(VLOOKUP($A421,ACOUSTIC_PIVOT_TABLE!$B$4:$AO$500,14,FALSE)))</f>
        <v/>
      </c>
      <c r="AT421" s="27" t="str">
        <f>IF($A421="","",(VLOOKUP($A421,ACOUSTIC_PIVOT_TABLE!$B$4:$AO$500,15,FALSE)))</f>
        <v/>
      </c>
      <c r="AU421" s="27" t="str">
        <f>IF($A421="","",(VLOOKUP($A421,ACOUSTIC_PIVOT_TABLE!$B$4:$AO$500,16,FALSE)))</f>
        <v/>
      </c>
      <c r="AV421" s="27" t="str">
        <f>IF($A421="","",(VLOOKUP($A421,ACOUSTIC_PIVOT_TABLE!$B$4:$AO$500,17,FALSE)))</f>
        <v/>
      </c>
      <c r="AW421" s="27" t="str">
        <f>IF($A421="","",(VLOOKUP($A421,ACOUSTIC_PIVOT_TABLE!$B$4:$AO$500,18,FALSE)))</f>
        <v/>
      </c>
      <c r="AX421" s="27" t="str">
        <f>IF($A421="","",(VLOOKUP($A421,ACOUSTIC_PIVOT_TABLE!$B$4:$AO$500,19,FALSE)))</f>
        <v/>
      </c>
      <c r="AY421" s="27" t="str">
        <f>IF($A421="","",(VLOOKUP($A421,ACOUSTIC_PIVOT_TABLE!$B$4:$AO$500,20,FALSE)))</f>
        <v/>
      </c>
      <c r="AZ421" s="27" t="str">
        <f>IF($A421="","",(VLOOKUP($A421,ACOUSTIC_PIVOT_TABLE!$B$4:$AO$500,21,FALSE)))</f>
        <v/>
      </c>
      <c r="BA421" s="27" t="str">
        <f>IF($A421="","",(VLOOKUP($A421,ACOUSTIC_PIVOT_TABLE!$B$4:$AO$500,22,FALSE)))</f>
        <v/>
      </c>
      <c r="BB421" s="27" t="str">
        <f>IF($A421="","",(VLOOKUP($A421,ACOUSTIC_PIVOT_TABLE!$B$4:$AO$500,23,FALSE)))</f>
        <v/>
      </c>
      <c r="BC421" s="27" t="str">
        <f>IF($A421="","",(VLOOKUP($A421,ACOUSTIC_PIVOT_TABLE!$B$4:$AO$500,24,FALSE)))</f>
        <v/>
      </c>
      <c r="BD421" s="27" t="str">
        <f>IF($A421="","",(VLOOKUP($A421,ACOUSTIC_PIVOT_TABLE!$B$4:$AO$500,25,FALSE)))</f>
        <v/>
      </c>
      <c r="BE421" s="27" t="str">
        <f>IF($A421="","",(VLOOKUP($A421,ACOUSTIC_PIVOT_TABLE!$B$4:$AO$500,26,FALSE)))</f>
        <v/>
      </c>
      <c r="BF421" s="27" t="str">
        <f>IF($A421="","",(VLOOKUP($A421,ACOUSTIC_PIVOT_TABLE!$B$4:$AO$500,27,FALSE)))</f>
        <v/>
      </c>
      <c r="BG421" s="27" t="str">
        <f>IF($A421="","",(VLOOKUP($A421,ACOUSTIC_PIVOT_TABLE!$B$4:$AO$500,28,FALSE)))</f>
        <v/>
      </c>
      <c r="BH421" s="27" t="str">
        <f>IF($A421="","",(VLOOKUP($A421,ACOUSTIC_PIVOT_TABLE!$B$4:$AO$500,29,FALSE)))</f>
        <v/>
      </c>
      <c r="BI421" s="27" t="str">
        <f>IF($A421="","",(VLOOKUP($A421,ACOUSTIC_PIVOT_TABLE!$B$4:$AO$500,30,FALSE)))</f>
        <v/>
      </c>
      <c r="BJ421" s="27" t="str">
        <f>IF($A421="","",(VLOOKUP($A421,ACOUSTIC_PIVOT_TABLE!$B$4:$AO$500,31,FALSE)))</f>
        <v/>
      </c>
      <c r="BK421" s="27" t="str">
        <f>IF($A421="","",(VLOOKUP($A421,ACOUSTIC_PIVOT_TABLE!$B$4:$AO$500,32,FALSE)))</f>
        <v/>
      </c>
      <c r="BL421" s="27" t="str">
        <f>IF($A421="","",(VLOOKUP($A421,ACOUSTIC_PIVOT_TABLE!$B$4:$AO$500,33,FALSE)))</f>
        <v/>
      </c>
      <c r="BM421" s="27" t="str">
        <f>IF($A421="","",(VLOOKUP($A421,ACOUSTIC_PIVOT_TABLE!$B$4:$AO$500,34,FALSE)))</f>
        <v/>
      </c>
      <c r="BN421" s="27" t="str">
        <f>IF($A421="","",(VLOOKUP($A421,ACOUSTIC_PIVOT_TABLE!$B$4:$AO$500,35,FALSE)))</f>
        <v/>
      </c>
      <c r="BO421" s="27" t="str">
        <f>IF($A421="","",(VLOOKUP($A421,ACOUSTIC_PIVOT_TABLE!$B$4:$AO$500,36,FALSE)))</f>
        <v/>
      </c>
      <c r="BP421" s="27" t="str">
        <f>IF($A421="","",(VLOOKUP($A421,ACOUSTIC_PIVOT_TABLE!$B$4:$AO$500,37,FALSE)))</f>
        <v/>
      </c>
      <c r="BQ421" s="27" t="str">
        <f>IF($A421="","",(VLOOKUP($A421,ACOUSTIC_PIVOT_TABLE!$B$4:$AO$500,38,FALSE)))</f>
        <v/>
      </c>
      <c r="BR421" s="27" t="str">
        <f>IF($A421="","",(VLOOKUP($A421,ACOUSTIC_PIVOT_TABLE!$B$4:$AO$500,39,FALSE)))</f>
        <v/>
      </c>
      <c r="BS421" s="27" t="str">
        <f>IF($A421="","",(VLOOKUP($A421,ACOUSTIC_PIVOT_TABLE!$B$4:$AO$500,40,FALSE)))</f>
        <v/>
      </c>
    </row>
    <row r="422" spans="1:71" x14ac:dyDescent="0.25">
      <c r="A422" s="1" t="str">
        <f>IF(ACOUSTIC_PIVOT_TABLE!B424 = 0, "",ACOUSTIC_PIVOT_TABLE!B424)</f>
        <v/>
      </c>
      <c r="B422" s="1" t="str">
        <f>IF($A422="","",(VLOOKUP($A422,ACOUSTICS_COMBINED!$B$3:$AQ$501,21,FALSE)))</f>
        <v/>
      </c>
      <c r="C422" s="1" t="str">
        <f>IF($A422="","",(VLOOKUP($A422,ACOUSTICS_COMBINED!$B$3:$AQ$501,22,FALSE)))</f>
        <v/>
      </c>
      <c r="D422" s="1" t="str">
        <f>IF($A422="","",(VLOOKUP($A422,ACOUSTICS_COMBINED!$B$3:$AQ$501,12,FALSE)))</f>
        <v/>
      </c>
      <c r="E422" s="1" t="str">
        <f>IF($A422="","",(VLOOKUP($A422,ACOUSTICS_COMBINED!$B$3:$AQ$501,13,FALSE)))</f>
        <v/>
      </c>
      <c r="F422" s="1" t="str">
        <f>IF($A422="","",(VLOOKUP($A422,ACOUSTICS_COMBINED!$B$3:$AQ$501,14,FALSE)))</f>
        <v/>
      </c>
      <c r="G422" s="1" t="str">
        <f>IF($A422="","",(VLOOKUP($A422,ACOUSTICS_COMBINED!$B$3:$AQ$501,23,FALSE)))</f>
        <v/>
      </c>
      <c r="H422" s="1" t="str">
        <f>IF($A422="","",(VLOOKUP($A422,ACOUSTICS_COMBINED!$B$3:$AQ$501,24,FALSE)))</f>
        <v/>
      </c>
      <c r="I422" s="1" t="str">
        <f>IF($A422="","",(VLOOKUP($A422,ACOUSTICS_COMBINED!$B$3:$AQ$501,15,FALSE)))</f>
        <v/>
      </c>
      <c r="J422" s="1" t="str">
        <f>IF($A422="","",(VLOOKUP($A422,ACOUSTICS_COMBINED!$B$3:$AQ$501,16,FALSE)))</f>
        <v/>
      </c>
      <c r="K422" s="1" t="str">
        <f>IF($A422="","",(VLOOKUP($A422,ACOUSTICS_COMBINED!$B$3:$AQ$501,17,FALSE)))</f>
        <v/>
      </c>
      <c r="L422" s="1" t="str">
        <f>IF($A422="","",(VLOOKUP($A422,ACOUSTICS_COMBINED!$B$3:$AQ$501,18,FALSE)))</f>
        <v/>
      </c>
      <c r="M422" s="1" t="str">
        <f>IF($A422="","",(VLOOKUP($A422,ACOUSTICS_COMBINED!$B$3:$AQ$501,25,FALSE)))</f>
        <v/>
      </c>
      <c r="N422" s="16" t="str">
        <f>IF($A422="","",(VLOOKUP($A422,ACOUSTICS_COMBINED!$B$3:$AQ$501,19,FALSE)))</f>
        <v/>
      </c>
      <c r="O422" s="16" t="str">
        <f>IF($A422="","",(VLOOKUP($A422,ACOUSTICS_COMBINED!$B$3:$AQ$501,20,FALSE)))</f>
        <v/>
      </c>
      <c r="P422" s="1" t="str">
        <f>IF($A422="","",(VLOOKUP($A422,ACOUSTICS_COMBINED!$B$3:$AQ$501,26,FALSE)))</f>
        <v/>
      </c>
      <c r="Q422" s="1" t="str">
        <f>IF($A422="","",(VLOOKUP($A422,ACOUSTICS_COMBINED!$B$3:$AQ$501,27,FALSE)))</f>
        <v/>
      </c>
      <c r="R422" s="1" t="str">
        <f>IF($A422="","",(VLOOKUP($A422,ACOUSTICS_COMBINED!$B$3:$AQ$501,28,FALSE)))</f>
        <v/>
      </c>
      <c r="S422" s="1" t="str">
        <f>IF($A422="","",(VLOOKUP($A422,ACOUSTICS_COMBINED!$B$3:$AQ$501,29,FALSE)))</f>
        <v/>
      </c>
      <c r="T422" s="1" t="str">
        <f>IF($A422="","",(VLOOKUP($A422,ACOUSTICS_COMBINED!$B$3:$AQ$501,30,FALSE)))</f>
        <v/>
      </c>
      <c r="U422" s="1" t="str">
        <f>IF($A422="","",(VLOOKUP($A422,ACOUSTICS_COMBINED!$B$3:$AQ$501,31,FALSE)))</f>
        <v/>
      </c>
      <c r="V422" s="1" t="str">
        <f>IF($A422="","",(VLOOKUP($A422,ACOUSTICS_COMBINED!$B$3:$AQ$501,32,FALSE)))</f>
        <v/>
      </c>
      <c r="W422" s="1" t="str">
        <f>IF($A422="","",(VLOOKUP($A422,ACOUSTICS_COMBINED!$B$3:$AQ$501,33,FALSE)))</f>
        <v/>
      </c>
      <c r="X422" s="1" t="str">
        <f>IF($A422="","",(VLOOKUP($A422,ACOUSTICS_COMBINED!$B$3:$AQ$501,34,FALSE)))</f>
        <v/>
      </c>
      <c r="Y422" s="1" t="str">
        <f>IF($A422="","",(VLOOKUP($A422,ACOUSTICS_COMBINED!$B$3:$AQ$501,35,FALSE)))</f>
        <v/>
      </c>
      <c r="Z422" s="1" t="str">
        <f>IF($A422="","",(VLOOKUP($A422,ACOUSTICS_COMBINED!$B$3:$AQ$501,36,FALSE)))</f>
        <v/>
      </c>
      <c r="AA422" s="1" t="str">
        <f>IF($A422="","",(VLOOKUP($A422,ACOUSTICS_COMBINED!$B$3:$AQ$501,37,FALSE)))</f>
        <v/>
      </c>
      <c r="AB422" s="1" t="str">
        <f>IF($A422="","",(VLOOKUP($A422,ACOUSTICS_COMBINED!$B$3:$AQ$501,38,FALSE)))</f>
        <v/>
      </c>
      <c r="AC422" s="1" t="str">
        <f>IF($A422="","",(VLOOKUP($A422,ACOUSTICS_COMBINED!$B$3:$AQ$501,39,FALSE)))</f>
        <v/>
      </c>
      <c r="AD422" s="1" t="str">
        <f>IF($A422="","",(VLOOKUP($A422,ACOUSTICS_COMBINED!$B$3:$AQ$501,40,FALSE)))</f>
        <v/>
      </c>
      <c r="AE422" s="1" t="str">
        <f>IF($A422="","",(VLOOKUP($A422,ACOUSTICS_COMBINED!$B$3:$AQ$501,41,FALSE)))</f>
        <v/>
      </c>
      <c r="AF422" s="1" t="str">
        <f>IF($A422="","",(VLOOKUP($A422,ACOUSTICS_COMBINED!$B$3:$AQ$501,42,FALSE)))</f>
        <v/>
      </c>
      <c r="AG422" s="27" t="str">
        <f>IF($A422="","",(VLOOKUP($A422,ACOUSTIC_PIVOT_TABLE!$B$4:$AO$500,2,FALSE)))</f>
        <v/>
      </c>
      <c r="AH422" s="27" t="str">
        <f>IF($A422="","",(VLOOKUP($A422,ACOUSTIC_PIVOT_TABLE!$B$4:$AO$500,3,FALSE)))</f>
        <v/>
      </c>
      <c r="AI422" s="27" t="str">
        <f>IF($A422="","",(VLOOKUP($A422,ACOUSTIC_PIVOT_TABLE!$B$4:$AO$500,4,FALSE)))</f>
        <v/>
      </c>
      <c r="AJ422" s="27" t="str">
        <f>IF($A422="","",(VLOOKUP($A422,ACOUSTIC_PIVOT_TABLE!$B$4:$AO$500,5,FALSE)))</f>
        <v/>
      </c>
      <c r="AK422" s="27" t="str">
        <f>IF($A422="","",(VLOOKUP($A422,ACOUSTIC_PIVOT_TABLE!$B$4:$AO$500,6,FALSE)))</f>
        <v/>
      </c>
      <c r="AL422" s="27" t="str">
        <f>IF($A422="","",(VLOOKUP($A422,ACOUSTIC_PIVOT_TABLE!$B$4:$AO$500,7,FALSE)))</f>
        <v/>
      </c>
      <c r="AM422" s="27" t="str">
        <f>IF($A422="","",(VLOOKUP($A422,ACOUSTIC_PIVOT_TABLE!$B$4:$AO$500,8,FALSE)))</f>
        <v/>
      </c>
      <c r="AN422" s="27" t="str">
        <f>IF($A422="","",(VLOOKUP($A422,ACOUSTIC_PIVOT_TABLE!$B$4:$AO$500,9,FALSE)))</f>
        <v/>
      </c>
      <c r="AO422" s="27" t="str">
        <f>IF($A422="","",(VLOOKUP($A422,ACOUSTIC_PIVOT_TABLE!$B$4:$AO$500,10,FALSE)))</f>
        <v/>
      </c>
      <c r="AP422" s="27" t="str">
        <f>IF($A422="","",(VLOOKUP($A422,ACOUSTIC_PIVOT_TABLE!$B$4:$AO$500,11,FALSE)))</f>
        <v/>
      </c>
      <c r="AQ422" s="27" t="str">
        <f>IF($A422="","",(VLOOKUP($A422,ACOUSTIC_PIVOT_TABLE!$B$4:$AO$500,12,FALSE)))</f>
        <v/>
      </c>
      <c r="AR422" s="27" t="str">
        <f>IF($A422="","",(VLOOKUP($A422,ACOUSTIC_PIVOT_TABLE!$B$4:$AO$500,13,FALSE)))</f>
        <v/>
      </c>
      <c r="AS422" s="27" t="str">
        <f>IF($A422="","",(VLOOKUP($A422,ACOUSTIC_PIVOT_TABLE!$B$4:$AO$500,14,FALSE)))</f>
        <v/>
      </c>
      <c r="AT422" s="27" t="str">
        <f>IF($A422="","",(VLOOKUP($A422,ACOUSTIC_PIVOT_TABLE!$B$4:$AO$500,15,FALSE)))</f>
        <v/>
      </c>
      <c r="AU422" s="27" t="str">
        <f>IF($A422="","",(VLOOKUP($A422,ACOUSTIC_PIVOT_TABLE!$B$4:$AO$500,16,FALSE)))</f>
        <v/>
      </c>
      <c r="AV422" s="27" t="str">
        <f>IF($A422="","",(VLOOKUP($A422,ACOUSTIC_PIVOT_TABLE!$B$4:$AO$500,17,FALSE)))</f>
        <v/>
      </c>
      <c r="AW422" s="27" t="str">
        <f>IF($A422="","",(VLOOKUP($A422,ACOUSTIC_PIVOT_TABLE!$B$4:$AO$500,18,FALSE)))</f>
        <v/>
      </c>
      <c r="AX422" s="27" t="str">
        <f>IF($A422="","",(VLOOKUP($A422,ACOUSTIC_PIVOT_TABLE!$B$4:$AO$500,19,FALSE)))</f>
        <v/>
      </c>
      <c r="AY422" s="27" t="str">
        <f>IF($A422="","",(VLOOKUP($A422,ACOUSTIC_PIVOT_TABLE!$B$4:$AO$500,20,FALSE)))</f>
        <v/>
      </c>
      <c r="AZ422" s="27" t="str">
        <f>IF($A422="","",(VLOOKUP($A422,ACOUSTIC_PIVOT_TABLE!$B$4:$AO$500,21,FALSE)))</f>
        <v/>
      </c>
      <c r="BA422" s="27" t="str">
        <f>IF($A422="","",(VLOOKUP($A422,ACOUSTIC_PIVOT_TABLE!$B$4:$AO$500,22,FALSE)))</f>
        <v/>
      </c>
      <c r="BB422" s="27" t="str">
        <f>IF($A422="","",(VLOOKUP($A422,ACOUSTIC_PIVOT_TABLE!$B$4:$AO$500,23,FALSE)))</f>
        <v/>
      </c>
      <c r="BC422" s="27" t="str">
        <f>IF($A422="","",(VLOOKUP($A422,ACOUSTIC_PIVOT_TABLE!$B$4:$AO$500,24,FALSE)))</f>
        <v/>
      </c>
      <c r="BD422" s="27" t="str">
        <f>IF($A422="","",(VLOOKUP($A422,ACOUSTIC_PIVOT_TABLE!$B$4:$AO$500,25,FALSE)))</f>
        <v/>
      </c>
      <c r="BE422" s="27" t="str">
        <f>IF($A422="","",(VLOOKUP($A422,ACOUSTIC_PIVOT_TABLE!$B$4:$AO$500,26,FALSE)))</f>
        <v/>
      </c>
      <c r="BF422" s="27" t="str">
        <f>IF($A422="","",(VLOOKUP($A422,ACOUSTIC_PIVOT_TABLE!$B$4:$AO$500,27,FALSE)))</f>
        <v/>
      </c>
      <c r="BG422" s="27" t="str">
        <f>IF($A422="","",(VLOOKUP($A422,ACOUSTIC_PIVOT_TABLE!$B$4:$AO$500,28,FALSE)))</f>
        <v/>
      </c>
      <c r="BH422" s="27" t="str">
        <f>IF($A422="","",(VLOOKUP($A422,ACOUSTIC_PIVOT_TABLE!$B$4:$AO$500,29,FALSE)))</f>
        <v/>
      </c>
      <c r="BI422" s="27" t="str">
        <f>IF($A422="","",(VLOOKUP($A422,ACOUSTIC_PIVOT_TABLE!$B$4:$AO$500,30,FALSE)))</f>
        <v/>
      </c>
      <c r="BJ422" s="27" t="str">
        <f>IF($A422="","",(VLOOKUP($A422,ACOUSTIC_PIVOT_TABLE!$B$4:$AO$500,31,FALSE)))</f>
        <v/>
      </c>
      <c r="BK422" s="27" t="str">
        <f>IF($A422="","",(VLOOKUP($A422,ACOUSTIC_PIVOT_TABLE!$B$4:$AO$500,32,FALSE)))</f>
        <v/>
      </c>
      <c r="BL422" s="27" t="str">
        <f>IF($A422="","",(VLOOKUP($A422,ACOUSTIC_PIVOT_TABLE!$B$4:$AO$500,33,FALSE)))</f>
        <v/>
      </c>
      <c r="BM422" s="27" t="str">
        <f>IF($A422="","",(VLOOKUP($A422,ACOUSTIC_PIVOT_TABLE!$B$4:$AO$500,34,FALSE)))</f>
        <v/>
      </c>
      <c r="BN422" s="27" t="str">
        <f>IF($A422="","",(VLOOKUP($A422,ACOUSTIC_PIVOT_TABLE!$B$4:$AO$500,35,FALSE)))</f>
        <v/>
      </c>
      <c r="BO422" s="27" t="str">
        <f>IF($A422="","",(VLOOKUP($A422,ACOUSTIC_PIVOT_TABLE!$B$4:$AO$500,36,FALSE)))</f>
        <v/>
      </c>
      <c r="BP422" s="27" t="str">
        <f>IF($A422="","",(VLOOKUP($A422,ACOUSTIC_PIVOT_TABLE!$B$4:$AO$500,37,FALSE)))</f>
        <v/>
      </c>
      <c r="BQ422" s="27" t="str">
        <f>IF($A422="","",(VLOOKUP($A422,ACOUSTIC_PIVOT_TABLE!$B$4:$AO$500,38,FALSE)))</f>
        <v/>
      </c>
      <c r="BR422" s="27" t="str">
        <f>IF($A422="","",(VLOOKUP($A422,ACOUSTIC_PIVOT_TABLE!$B$4:$AO$500,39,FALSE)))</f>
        <v/>
      </c>
      <c r="BS422" s="27" t="str">
        <f>IF($A422="","",(VLOOKUP($A422,ACOUSTIC_PIVOT_TABLE!$B$4:$AO$500,40,FALSE)))</f>
        <v/>
      </c>
    </row>
    <row r="423" spans="1:71" x14ac:dyDescent="0.25">
      <c r="A423" s="1" t="str">
        <f>IF(ACOUSTIC_PIVOT_TABLE!B425 = 0, "",ACOUSTIC_PIVOT_TABLE!B425)</f>
        <v/>
      </c>
      <c r="B423" s="1" t="str">
        <f>IF($A423="","",(VLOOKUP($A423,ACOUSTICS_COMBINED!$B$3:$AQ$501,21,FALSE)))</f>
        <v/>
      </c>
      <c r="C423" s="1" t="str">
        <f>IF($A423="","",(VLOOKUP($A423,ACOUSTICS_COMBINED!$B$3:$AQ$501,22,FALSE)))</f>
        <v/>
      </c>
      <c r="D423" s="1" t="str">
        <f>IF($A423="","",(VLOOKUP($A423,ACOUSTICS_COMBINED!$B$3:$AQ$501,12,FALSE)))</f>
        <v/>
      </c>
      <c r="E423" s="1" t="str">
        <f>IF($A423="","",(VLOOKUP($A423,ACOUSTICS_COMBINED!$B$3:$AQ$501,13,FALSE)))</f>
        <v/>
      </c>
      <c r="F423" s="1" t="str">
        <f>IF($A423="","",(VLOOKUP($A423,ACOUSTICS_COMBINED!$B$3:$AQ$501,14,FALSE)))</f>
        <v/>
      </c>
      <c r="G423" s="1" t="str">
        <f>IF($A423="","",(VLOOKUP($A423,ACOUSTICS_COMBINED!$B$3:$AQ$501,23,FALSE)))</f>
        <v/>
      </c>
      <c r="H423" s="1" t="str">
        <f>IF($A423="","",(VLOOKUP($A423,ACOUSTICS_COMBINED!$B$3:$AQ$501,24,FALSE)))</f>
        <v/>
      </c>
      <c r="I423" s="1" t="str">
        <f>IF($A423="","",(VLOOKUP($A423,ACOUSTICS_COMBINED!$B$3:$AQ$501,15,FALSE)))</f>
        <v/>
      </c>
      <c r="J423" s="1" t="str">
        <f>IF($A423="","",(VLOOKUP($A423,ACOUSTICS_COMBINED!$B$3:$AQ$501,16,FALSE)))</f>
        <v/>
      </c>
      <c r="K423" s="1" t="str">
        <f>IF($A423="","",(VLOOKUP($A423,ACOUSTICS_COMBINED!$B$3:$AQ$501,17,FALSE)))</f>
        <v/>
      </c>
      <c r="L423" s="1" t="str">
        <f>IF($A423="","",(VLOOKUP($A423,ACOUSTICS_COMBINED!$B$3:$AQ$501,18,FALSE)))</f>
        <v/>
      </c>
      <c r="M423" s="1" t="str">
        <f>IF($A423="","",(VLOOKUP($A423,ACOUSTICS_COMBINED!$B$3:$AQ$501,25,FALSE)))</f>
        <v/>
      </c>
      <c r="N423" s="16" t="str">
        <f>IF($A423="","",(VLOOKUP($A423,ACOUSTICS_COMBINED!$B$3:$AQ$501,19,FALSE)))</f>
        <v/>
      </c>
      <c r="O423" s="16" t="str">
        <f>IF($A423="","",(VLOOKUP($A423,ACOUSTICS_COMBINED!$B$3:$AQ$501,20,FALSE)))</f>
        <v/>
      </c>
      <c r="P423" s="1" t="str">
        <f>IF($A423="","",(VLOOKUP($A423,ACOUSTICS_COMBINED!$B$3:$AQ$501,26,FALSE)))</f>
        <v/>
      </c>
      <c r="Q423" s="1" t="str">
        <f>IF($A423="","",(VLOOKUP($A423,ACOUSTICS_COMBINED!$B$3:$AQ$501,27,FALSE)))</f>
        <v/>
      </c>
      <c r="R423" s="1" t="str">
        <f>IF($A423="","",(VLOOKUP($A423,ACOUSTICS_COMBINED!$B$3:$AQ$501,28,FALSE)))</f>
        <v/>
      </c>
      <c r="S423" s="1" t="str">
        <f>IF($A423="","",(VLOOKUP($A423,ACOUSTICS_COMBINED!$B$3:$AQ$501,29,FALSE)))</f>
        <v/>
      </c>
      <c r="T423" s="1" t="str">
        <f>IF($A423="","",(VLOOKUP($A423,ACOUSTICS_COMBINED!$B$3:$AQ$501,30,FALSE)))</f>
        <v/>
      </c>
      <c r="U423" s="1" t="str">
        <f>IF($A423="","",(VLOOKUP($A423,ACOUSTICS_COMBINED!$B$3:$AQ$501,31,FALSE)))</f>
        <v/>
      </c>
      <c r="V423" s="1" t="str">
        <f>IF($A423="","",(VLOOKUP($A423,ACOUSTICS_COMBINED!$B$3:$AQ$501,32,FALSE)))</f>
        <v/>
      </c>
      <c r="W423" s="1" t="str">
        <f>IF($A423="","",(VLOOKUP($A423,ACOUSTICS_COMBINED!$B$3:$AQ$501,33,FALSE)))</f>
        <v/>
      </c>
      <c r="X423" s="1" t="str">
        <f>IF($A423="","",(VLOOKUP($A423,ACOUSTICS_COMBINED!$B$3:$AQ$501,34,FALSE)))</f>
        <v/>
      </c>
      <c r="Y423" s="1" t="str">
        <f>IF($A423="","",(VLOOKUP($A423,ACOUSTICS_COMBINED!$B$3:$AQ$501,35,FALSE)))</f>
        <v/>
      </c>
      <c r="Z423" s="1" t="str">
        <f>IF($A423="","",(VLOOKUP($A423,ACOUSTICS_COMBINED!$B$3:$AQ$501,36,FALSE)))</f>
        <v/>
      </c>
      <c r="AA423" s="1" t="str">
        <f>IF($A423="","",(VLOOKUP($A423,ACOUSTICS_COMBINED!$B$3:$AQ$501,37,FALSE)))</f>
        <v/>
      </c>
      <c r="AB423" s="1" t="str">
        <f>IF($A423="","",(VLOOKUP($A423,ACOUSTICS_COMBINED!$B$3:$AQ$501,38,FALSE)))</f>
        <v/>
      </c>
      <c r="AC423" s="1" t="str">
        <f>IF($A423="","",(VLOOKUP($A423,ACOUSTICS_COMBINED!$B$3:$AQ$501,39,FALSE)))</f>
        <v/>
      </c>
      <c r="AD423" s="1" t="str">
        <f>IF($A423="","",(VLOOKUP($A423,ACOUSTICS_COMBINED!$B$3:$AQ$501,40,FALSE)))</f>
        <v/>
      </c>
      <c r="AE423" s="1" t="str">
        <f>IF($A423="","",(VLOOKUP($A423,ACOUSTICS_COMBINED!$B$3:$AQ$501,41,FALSE)))</f>
        <v/>
      </c>
      <c r="AF423" s="1" t="str">
        <f>IF($A423="","",(VLOOKUP($A423,ACOUSTICS_COMBINED!$B$3:$AQ$501,42,FALSE)))</f>
        <v/>
      </c>
      <c r="AG423" s="27" t="str">
        <f>IF($A423="","",(VLOOKUP($A423,ACOUSTIC_PIVOT_TABLE!$B$4:$AO$500,2,FALSE)))</f>
        <v/>
      </c>
      <c r="AH423" s="27" t="str">
        <f>IF($A423="","",(VLOOKUP($A423,ACOUSTIC_PIVOT_TABLE!$B$4:$AO$500,3,FALSE)))</f>
        <v/>
      </c>
      <c r="AI423" s="27" t="str">
        <f>IF($A423="","",(VLOOKUP($A423,ACOUSTIC_PIVOT_TABLE!$B$4:$AO$500,4,FALSE)))</f>
        <v/>
      </c>
      <c r="AJ423" s="27" t="str">
        <f>IF($A423="","",(VLOOKUP($A423,ACOUSTIC_PIVOT_TABLE!$B$4:$AO$500,5,FALSE)))</f>
        <v/>
      </c>
      <c r="AK423" s="27" t="str">
        <f>IF($A423="","",(VLOOKUP($A423,ACOUSTIC_PIVOT_TABLE!$B$4:$AO$500,6,FALSE)))</f>
        <v/>
      </c>
      <c r="AL423" s="27" t="str">
        <f>IF($A423="","",(VLOOKUP($A423,ACOUSTIC_PIVOT_TABLE!$B$4:$AO$500,7,FALSE)))</f>
        <v/>
      </c>
      <c r="AM423" s="27" t="str">
        <f>IF($A423="","",(VLOOKUP($A423,ACOUSTIC_PIVOT_TABLE!$B$4:$AO$500,8,FALSE)))</f>
        <v/>
      </c>
      <c r="AN423" s="27" t="str">
        <f>IF($A423="","",(VLOOKUP($A423,ACOUSTIC_PIVOT_TABLE!$B$4:$AO$500,9,FALSE)))</f>
        <v/>
      </c>
      <c r="AO423" s="27" t="str">
        <f>IF($A423="","",(VLOOKUP($A423,ACOUSTIC_PIVOT_TABLE!$B$4:$AO$500,10,FALSE)))</f>
        <v/>
      </c>
      <c r="AP423" s="27" t="str">
        <f>IF($A423="","",(VLOOKUP($A423,ACOUSTIC_PIVOT_TABLE!$B$4:$AO$500,11,FALSE)))</f>
        <v/>
      </c>
      <c r="AQ423" s="27" t="str">
        <f>IF($A423="","",(VLOOKUP($A423,ACOUSTIC_PIVOT_TABLE!$B$4:$AO$500,12,FALSE)))</f>
        <v/>
      </c>
      <c r="AR423" s="27" t="str">
        <f>IF($A423="","",(VLOOKUP($A423,ACOUSTIC_PIVOT_TABLE!$B$4:$AO$500,13,FALSE)))</f>
        <v/>
      </c>
      <c r="AS423" s="27" t="str">
        <f>IF($A423="","",(VLOOKUP($A423,ACOUSTIC_PIVOT_TABLE!$B$4:$AO$500,14,FALSE)))</f>
        <v/>
      </c>
      <c r="AT423" s="27" t="str">
        <f>IF($A423="","",(VLOOKUP($A423,ACOUSTIC_PIVOT_TABLE!$B$4:$AO$500,15,FALSE)))</f>
        <v/>
      </c>
      <c r="AU423" s="27" t="str">
        <f>IF($A423="","",(VLOOKUP($A423,ACOUSTIC_PIVOT_TABLE!$B$4:$AO$500,16,FALSE)))</f>
        <v/>
      </c>
      <c r="AV423" s="27" t="str">
        <f>IF($A423="","",(VLOOKUP($A423,ACOUSTIC_PIVOT_TABLE!$B$4:$AO$500,17,FALSE)))</f>
        <v/>
      </c>
      <c r="AW423" s="27" t="str">
        <f>IF($A423="","",(VLOOKUP($A423,ACOUSTIC_PIVOT_TABLE!$B$4:$AO$500,18,FALSE)))</f>
        <v/>
      </c>
      <c r="AX423" s="27" t="str">
        <f>IF($A423="","",(VLOOKUP($A423,ACOUSTIC_PIVOT_TABLE!$B$4:$AO$500,19,FALSE)))</f>
        <v/>
      </c>
      <c r="AY423" s="27" t="str">
        <f>IF($A423="","",(VLOOKUP($A423,ACOUSTIC_PIVOT_TABLE!$B$4:$AO$500,20,FALSE)))</f>
        <v/>
      </c>
      <c r="AZ423" s="27" t="str">
        <f>IF($A423="","",(VLOOKUP($A423,ACOUSTIC_PIVOT_TABLE!$B$4:$AO$500,21,FALSE)))</f>
        <v/>
      </c>
      <c r="BA423" s="27" t="str">
        <f>IF($A423="","",(VLOOKUP($A423,ACOUSTIC_PIVOT_TABLE!$B$4:$AO$500,22,FALSE)))</f>
        <v/>
      </c>
      <c r="BB423" s="27" t="str">
        <f>IF($A423="","",(VLOOKUP($A423,ACOUSTIC_PIVOT_TABLE!$B$4:$AO$500,23,FALSE)))</f>
        <v/>
      </c>
      <c r="BC423" s="27" t="str">
        <f>IF($A423="","",(VLOOKUP($A423,ACOUSTIC_PIVOT_TABLE!$B$4:$AO$500,24,FALSE)))</f>
        <v/>
      </c>
      <c r="BD423" s="27" t="str">
        <f>IF($A423="","",(VLOOKUP($A423,ACOUSTIC_PIVOT_TABLE!$B$4:$AO$500,25,FALSE)))</f>
        <v/>
      </c>
      <c r="BE423" s="27" t="str">
        <f>IF($A423="","",(VLOOKUP($A423,ACOUSTIC_PIVOT_TABLE!$B$4:$AO$500,26,FALSE)))</f>
        <v/>
      </c>
      <c r="BF423" s="27" t="str">
        <f>IF($A423="","",(VLOOKUP($A423,ACOUSTIC_PIVOT_TABLE!$B$4:$AO$500,27,FALSE)))</f>
        <v/>
      </c>
      <c r="BG423" s="27" t="str">
        <f>IF($A423="","",(VLOOKUP($A423,ACOUSTIC_PIVOT_TABLE!$B$4:$AO$500,28,FALSE)))</f>
        <v/>
      </c>
      <c r="BH423" s="27" t="str">
        <f>IF($A423="","",(VLOOKUP($A423,ACOUSTIC_PIVOT_TABLE!$B$4:$AO$500,29,FALSE)))</f>
        <v/>
      </c>
      <c r="BI423" s="27" t="str">
        <f>IF($A423="","",(VLOOKUP($A423,ACOUSTIC_PIVOT_TABLE!$B$4:$AO$500,30,FALSE)))</f>
        <v/>
      </c>
      <c r="BJ423" s="27" t="str">
        <f>IF($A423="","",(VLOOKUP($A423,ACOUSTIC_PIVOT_TABLE!$B$4:$AO$500,31,FALSE)))</f>
        <v/>
      </c>
      <c r="BK423" s="27" t="str">
        <f>IF($A423="","",(VLOOKUP($A423,ACOUSTIC_PIVOT_TABLE!$B$4:$AO$500,32,FALSE)))</f>
        <v/>
      </c>
      <c r="BL423" s="27" t="str">
        <f>IF($A423="","",(VLOOKUP($A423,ACOUSTIC_PIVOT_TABLE!$B$4:$AO$500,33,FALSE)))</f>
        <v/>
      </c>
      <c r="BM423" s="27" t="str">
        <f>IF($A423="","",(VLOOKUP($A423,ACOUSTIC_PIVOT_TABLE!$B$4:$AO$500,34,FALSE)))</f>
        <v/>
      </c>
      <c r="BN423" s="27" t="str">
        <f>IF($A423="","",(VLOOKUP($A423,ACOUSTIC_PIVOT_TABLE!$B$4:$AO$500,35,FALSE)))</f>
        <v/>
      </c>
      <c r="BO423" s="27" t="str">
        <f>IF($A423="","",(VLOOKUP($A423,ACOUSTIC_PIVOT_TABLE!$B$4:$AO$500,36,FALSE)))</f>
        <v/>
      </c>
      <c r="BP423" s="27" t="str">
        <f>IF($A423="","",(VLOOKUP($A423,ACOUSTIC_PIVOT_TABLE!$B$4:$AO$500,37,FALSE)))</f>
        <v/>
      </c>
      <c r="BQ423" s="27" t="str">
        <f>IF($A423="","",(VLOOKUP($A423,ACOUSTIC_PIVOT_TABLE!$B$4:$AO$500,38,FALSE)))</f>
        <v/>
      </c>
      <c r="BR423" s="27" t="str">
        <f>IF($A423="","",(VLOOKUP($A423,ACOUSTIC_PIVOT_TABLE!$B$4:$AO$500,39,FALSE)))</f>
        <v/>
      </c>
      <c r="BS423" s="27" t="str">
        <f>IF($A423="","",(VLOOKUP($A423,ACOUSTIC_PIVOT_TABLE!$B$4:$AO$500,40,FALSE)))</f>
        <v/>
      </c>
    </row>
    <row r="424" spans="1:71" x14ac:dyDescent="0.25">
      <c r="A424" s="1" t="str">
        <f>IF(ACOUSTIC_PIVOT_TABLE!B426 = 0, "",ACOUSTIC_PIVOT_TABLE!B426)</f>
        <v/>
      </c>
      <c r="B424" s="1" t="str">
        <f>IF($A424="","",(VLOOKUP($A424,ACOUSTICS_COMBINED!$B$3:$AQ$501,21,FALSE)))</f>
        <v/>
      </c>
      <c r="C424" s="1" t="str">
        <f>IF($A424="","",(VLOOKUP($A424,ACOUSTICS_COMBINED!$B$3:$AQ$501,22,FALSE)))</f>
        <v/>
      </c>
      <c r="D424" s="1" t="str">
        <f>IF($A424="","",(VLOOKUP($A424,ACOUSTICS_COMBINED!$B$3:$AQ$501,12,FALSE)))</f>
        <v/>
      </c>
      <c r="E424" s="1" t="str">
        <f>IF($A424="","",(VLOOKUP($A424,ACOUSTICS_COMBINED!$B$3:$AQ$501,13,FALSE)))</f>
        <v/>
      </c>
      <c r="F424" s="1" t="str">
        <f>IF($A424="","",(VLOOKUP($A424,ACOUSTICS_COMBINED!$B$3:$AQ$501,14,FALSE)))</f>
        <v/>
      </c>
      <c r="G424" s="1" t="str">
        <f>IF($A424="","",(VLOOKUP($A424,ACOUSTICS_COMBINED!$B$3:$AQ$501,23,FALSE)))</f>
        <v/>
      </c>
      <c r="H424" s="1" t="str">
        <f>IF($A424="","",(VLOOKUP($A424,ACOUSTICS_COMBINED!$B$3:$AQ$501,24,FALSE)))</f>
        <v/>
      </c>
      <c r="I424" s="1" t="str">
        <f>IF($A424="","",(VLOOKUP($A424,ACOUSTICS_COMBINED!$B$3:$AQ$501,15,FALSE)))</f>
        <v/>
      </c>
      <c r="J424" s="1" t="str">
        <f>IF($A424="","",(VLOOKUP($A424,ACOUSTICS_COMBINED!$B$3:$AQ$501,16,FALSE)))</f>
        <v/>
      </c>
      <c r="K424" s="1" t="str">
        <f>IF($A424="","",(VLOOKUP($A424,ACOUSTICS_COMBINED!$B$3:$AQ$501,17,FALSE)))</f>
        <v/>
      </c>
      <c r="L424" s="1" t="str">
        <f>IF($A424="","",(VLOOKUP($A424,ACOUSTICS_COMBINED!$B$3:$AQ$501,18,FALSE)))</f>
        <v/>
      </c>
      <c r="M424" s="1" t="str">
        <f>IF($A424="","",(VLOOKUP($A424,ACOUSTICS_COMBINED!$B$3:$AQ$501,25,FALSE)))</f>
        <v/>
      </c>
      <c r="N424" s="16" t="str">
        <f>IF($A424="","",(VLOOKUP($A424,ACOUSTICS_COMBINED!$B$3:$AQ$501,19,FALSE)))</f>
        <v/>
      </c>
      <c r="O424" s="16" t="str">
        <f>IF($A424="","",(VLOOKUP($A424,ACOUSTICS_COMBINED!$B$3:$AQ$501,20,FALSE)))</f>
        <v/>
      </c>
      <c r="P424" s="1" t="str">
        <f>IF($A424="","",(VLOOKUP($A424,ACOUSTICS_COMBINED!$B$3:$AQ$501,26,FALSE)))</f>
        <v/>
      </c>
      <c r="Q424" s="1" t="str">
        <f>IF($A424="","",(VLOOKUP($A424,ACOUSTICS_COMBINED!$B$3:$AQ$501,27,FALSE)))</f>
        <v/>
      </c>
      <c r="R424" s="1" t="str">
        <f>IF($A424="","",(VLOOKUP($A424,ACOUSTICS_COMBINED!$B$3:$AQ$501,28,FALSE)))</f>
        <v/>
      </c>
      <c r="S424" s="1" t="str">
        <f>IF($A424="","",(VLOOKUP($A424,ACOUSTICS_COMBINED!$B$3:$AQ$501,29,FALSE)))</f>
        <v/>
      </c>
      <c r="T424" s="1" t="str">
        <f>IF($A424="","",(VLOOKUP($A424,ACOUSTICS_COMBINED!$B$3:$AQ$501,30,FALSE)))</f>
        <v/>
      </c>
      <c r="U424" s="1" t="str">
        <f>IF($A424="","",(VLOOKUP($A424,ACOUSTICS_COMBINED!$B$3:$AQ$501,31,FALSE)))</f>
        <v/>
      </c>
      <c r="V424" s="1" t="str">
        <f>IF($A424="","",(VLOOKUP($A424,ACOUSTICS_COMBINED!$B$3:$AQ$501,32,FALSE)))</f>
        <v/>
      </c>
      <c r="W424" s="1" t="str">
        <f>IF($A424="","",(VLOOKUP($A424,ACOUSTICS_COMBINED!$B$3:$AQ$501,33,FALSE)))</f>
        <v/>
      </c>
      <c r="X424" s="1" t="str">
        <f>IF($A424="","",(VLOOKUP($A424,ACOUSTICS_COMBINED!$B$3:$AQ$501,34,FALSE)))</f>
        <v/>
      </c>
      <c r="Y424" s="1" t="str">
        <f>IF($A424="","",(VLOOKUP($A424,ACOUSTICS_COMBINED!$B$3:$AQ$501,35,FALSE)))</f>
        <v/>
      </c>
      <c r="Z424" s="1" t="str">
        <f>IF($A424="","",(VLOOKUP($A424,ACOUSTICS_COMBINED!$B$3:$AQ$501,36,FALSE)))</f>
        <v/>
      </c>
      <c r="AA424" s="1" t="str">
        <f>IF($A424="","",(VLOOKUP($A424,ACOUSTICS_COMBINED!$B$3:$AQ$501,37,FALSE)))</f>
        <v/>
      </c>
      <c r="AB424" s="1" t="str">
        <f>IF($A424="","",(VLOOKUP($A424,ACOUSTICS_COMBINED!$B$3:$AQ$501,38,FALSE)))</f>
        <v/>
      </c>
      <c r="AC424" s="1" t="str">
        <f>IF($A424="","",(VLOOKUP($A424,ACOUSTICS_COMBINED!$B$3:$AQ$501,39,FALSE)))</f>
        <v/>
      </c>
      <c r="AD424" s="1" t="str">
        <f>IF($A424="","",(VLOOKUP($A424,ACOUSTICS_COMBINED!$B$3:$AQ$501,40,FALSE)))</f>
        <v/>
      </c>
      <c r="AE424" s="1" t="str">
        <f>IF($A424="","",(VLOOKUP($A424,ACOUSTICS_COMBINED!$B$3:$AQ$501,41,FALSE)))</f>
        <v/>
      </c>
      <c r="AF424" s="1" t="str">
        <f>IF($A424="","",(VLOOKUP($A424,ACOUSTICS_COMBINED!$B$3:$AQ$501,42,FALSE)))</f>
        <v/>
      </c>
      <c r="AG424" s="27" t="str">
        <f>IF($A424="","",(VLOOKUP($A424,ACOUSTIC_PIVOT_TABLE!$B$4:$AO$500,2,FALSE)))</f>
        <v/>
      </c>
      <c r="AH424" s="27" t="str">
        <f>IF($A424="","",(VLOOKUP($A424,ACOUSTIC_PIVOT_TABLE!$B$4:$AO$500,3,FALSE)))</f>
        <v/>
      </c>
      <c r="AI424" s="27" t="str">
        <f>IF($A424="","",(VLOOKUP($A424,ACOUSTIC_PIVOT_TABLE!$B$4:$AO$500,4,FALSE)))</f>
        <v/>
      </c>
      <c r="AJ424" s="27" t="str">
        <f>IF($A424="","",(VLOOKUP($A424,ACOUSTIC_PIVOT_TABLE!$B$4:$AO$500,5,FALSE)))</f>
        <v/>
      </c>
      <c r="AK424" s="27" t="str">
        <f>IF($A424="","",(VLOOKUP($A424,ACOUSTIC_PIVOT_TABLE!$B$4:$AO$500,6,FALSE)))</f>
        <v/>
      </c>
      <c r="AL424" s="27" t="str">
        <f>IF($A424="","",(VLOOKUP($A424,ACOUSTIC_PIVOT_TABLE!$B$4:$AO$500,7,FALSE)))</f>
        <v/>
      </c>
      <c r="AM424" s="27" t="str">
        <f>IF($A424="","",(VLOOKUP($A424,ACOUSTIC_PIVOT_TABLE!$B$4:$AO$500,8,FALSE)))</f>
        <v/>
      </c>
      <c r="AN424" s="27" t="str">
        <f>IF($A424="","",(VLOOKUP($A424,ACOUSTIC_PIVOT_TABLE!$B$4:$AO$500,9,FALSE)))</f>
        <v/>
      </c>
      <c r="AO424" s="27" t="str">
        <f>IF($A424="","",(VLOOKUP($A424,ACOUSTIC_PIVOT_TABLE!$B$4:$AO$500,10,FALSE)))</f>
        <v/>
      </c>
      <c r="AP424" s="27" t="str">
        <f>IF($A424="","",(VLOOKUP($A424,ACOUSTIC_PIVOT_TABLE!$B$4:$AO$500,11,FALSE)))</f>
        <v/>
      </c>
      <c r="AQ424" s="27" t="str">
        <f>IF($A424="","",(VLOOKUP($A424,ACOUSTIC_PIVOT_TABLE!$B$4:$AO$500,12,FALSE)))</f>
        <v/>
      </c>
      <c r="AR424" s="27" t="str">
        <f>IF($A424="","",(VLOOKUP($A424,ACOUSTIC_PIVOT_TABLE!$B$4:$AO$500,13,FALSE)))</f>
        <v/>
      </c>
      <c r="AS424" s="27" t="str">
        <f>IF($A424="","",(VLOOKUP($A424,ACOUSTIC_PIVOT_TABLE!$B$4:$AO$500,14,FALSE)))</f>
        <v/>
      </c>
      <c r="AT424" s="27" t="str">
        <f>IF($A424="","",(VLOOKUP($A424,ACOUSTIC_PIVOT_TABLE!$B$4:$AO$500,15,FALSE)))</f>
        <v/>
      </c>
      <c r="AU424" s="27" t="str">
        <f>IF($A424="","",(VLOOKUP($A424,ACOUSTIC_PIVOT_TABLE!$B$4:$AO$500,16,FALSE)))</f>
        <v/>
      </c>
      <c r="AV424" s="27" t="str">
        <f>IF($A424="","",(VLOOKUP($A424,ACOUSTIC_PIVOT_TABLE!$B$4:$AO$500,17,FALSE)))</f>
        <v/>
      </c>
      <c r="AW424" s="27" t="str">
        <f>IF($A424="","",(VLOOKUP($A424,ACOUSTIC_PIVOT_TABLE!$B$4:$AO$500,18,FALSE)))</f>
        <v/>
      </c>
      <c r="AX424" s="27" t="str">
        <f>IF($A424="","",(VLOOKUP($A424,ACOUSTIC_PIVOT_TABLE!$B$4:$AO$500,19,FALSE)))</f>
        <v/>
      </c>
      <c r="AY424" s="27" t="str">
        <f>IF($A424="","",(VLOOKUP($A424,ACOUSTIC_PIVOT_TABLE!$B$4:$AO$500,20,FALSE)))</f>
        <v/>
      </c>
      <c r="AZ424" s="27" t="str">
        <f>IF($A424="","",(VLOOKUP($A424,ACOUSTIC_PIVOT_TABLE!$B$4:$AO$500,21,FALSE)))</f>
        <v/>
      </c>
      <c r="BA424" s="27" t="str">
        <f>IF($A424="","",(VLOOKUP($A424,ACOUSTIC_PIVOT_TABLE!$B$4:$AO$500,22,FALSE)))</f>
        <v/>
      </c>
      <c r="BB424" s="27" t="str">
        <f>IF($A424="","",(VLOOKUP($A424,ACOUSTIC_PIVOT_TABLE!$B$4:$AO$500,23,FALSE)))</f>
        <v/>
      </c>
      <c r="BC424" s="27" t="str">
        <f>IF($A424="","",(VLOOKUP($A424,ACOUSTIC_PIVOT_TABLE!$B$4:$AO$500,24,FALSE)))</f>
        <v/>
      </c>
      <c r="BD424" s="27" t="str">
        <f>IF($A424="","",(VLOOKUP($A424,ACOUSTIC_PIVOT_TABLE!$B$4:$AO$500,25,FALSE)))</f>
        <v/>
      </c>
      <c r="BE424" s="27" t="str">
        <f>IF($A424="","",(VLOOKUP($A424,ACOUSTIC_PIVOT_TABLE!$B$4:$AO$500,26,FALSE)))</f>
        <v/>
      </c>
      <c r="BF424" s="27" t="str">
        <f>IF($A424="","",(VLOOKUP($A424,ACOUSTIC_PIVOT_TABLE!$B$4:$AO$500,27,FALSE)))</f>
        <v/>
      </c>
      <c r="BG424" s="27" t="str">
        <f>IF($A424="","",(VLOOKUP($A424,ACOUSTIC_PIVOT_TABLE!$B$4:$AO$500,28,FALSE)))</f>
        <v/>
      </c>
      <c r="BH424" s="27" t="str">
        <f>IF($A424="","",(VLOOKUP($A424,ACOUSTIC_PIVOT_TABLE!$B$4:$AO$500,29,FALSE)))</f>
        <v/>
      </c>
      <c r="BI424" s="27" t="str">
        <f>IF($A424="","",(VLOOKUP($A424,ACOUSTIC_PIVOT_TABLE!$B$4:$AO$500,30,FALSE)))</f>
        <v/>
      </c>
      <c r="BJ424" s="27" t="str">
        <f>IF($A424="","",(VLOOKUP($A424,ACOUSTIC_PIVOT_TABLE!$B$4:$AO$500,31,FALSE)))</f>
        <v/>
      </c>
      <c r="BK424" s="27" t="str">
        <f>IF($A424="","",(VLOOKUP($A424,ACOUSTIC_PIVOT_TABLE!$B$4:$AO$500,32,FALSE)))</f>
        <v/>
      </c>
      <c r="BL424" s="27" t="str">
        <f>IF($A424="","",(VLOOKUP($A424,ACOUSTIC_PIVOT_TABLE!$B$4:$AO$500,33,FALSE)))</f>
        <v/>
      </c>
      <c r="BM424" s="27" t="str">
        <f>IF($A424="","",(VLOOKUP($A424,ACOUSTIC_PIVOT_TABLE!$B$4:$AO$500,34,FALSE)))</f>
        <v/>
      </c>
      <c r="BN424" s="27" t="str">
        <f>IF($A424="","",(VLOOKUP($A424,ACOUSTIC_PIVOT_TABLE!$B$4:$AO$500,35,FALSE)))</f>
        <v/>
      </c>
      <c r="BO424" s="27" t="str">
        <f>IF($A424="","",(VLOOKUP($A424,ACOUSTIC_PIVOT_TABLE!$B$4:$AO$500,36,FALSE)))</f>
        <v/>
      </c>
      <c r="BP424" s="27" t="str">
        <f>IF($A424="","",(VLOOKUP($A424,ACOUSTIC_PIVOT_TABLE!$B$4:$AO$500,37,FALSE)))</f>
        <v/>
      </c>
      <c r="BQ424" s="27" t="str">
        <f>IF($A424="","",(VLOOKUP($A424,ACOUSTIC_PIVOT_TABLE!$B$4:$AO$500,38,FALSE)))</f>
        <v/>
      </c>
      <c r="BR424" s="27" t="str">
        <f>IF($A424="","",(VLOOKUP($A424,ACOUSTIC_PIVOT_TABLE!$B$4:$AO$500,39,FALSE)))</f>
        <v/>
      </c>
      <c r="BS424" s="27" t="str">
        <f>IF($A424="","",(VLOOKUP($A424,ACOUSTIC_PIVOT_TABLE!$B$4:$AO$500,40,FALSE)))</f>
        <v/>
      </c>
    </row>
    <row r="425" spans="1:71" x14ac:dyDescent="0.25">
      <c r="A425" s="1" t="str">
        <f>IF(ACOUSTIC_PIVOT_TABLE!B427 = 0, "",ACOUSTIC_PIVOT_TABLE!B427)</f>
        <v/>
      </c>
      <c r="B425" s="1" t="str">
        <f>IF($A425="","",(VLOOKUP($A425,ACOUSTICS_COMBINED!$B$3:$AQ$501,21,FALSE)))</f>
        <v/>
      </c>
      <c r="C425" s="1" t="str">
        <f>IF($A425="","",(VLOOKUP($A425,ACOUSTICS_COMBINED!$B$3:$AQ$501,22,FALSE)))</f>
        <v/>
      </c>
      <c r="D425" s="1" t="str">
        <f>IF($A425="","",(VLOOKUP($A425,ACOUSTICS_COMBINED!$B$3:$AQ$501,12,FALSE)))</f>
        <v/>
      </c>
      <c r="E425" s="1" t="str">
        <f>IF($A425="","",(VLOOKUP($A425,ACOUSTICS_COMBINED!$B$3:$AQ$501,13,FALSE)))</f>
        <v/>
      </c>
      <c r="F425" s="1" t="str">
        <f>IF($A425="","",(VLOOKUP($A425,ACOUSTICS_COMBINED!$B$3:$AQ$501,14,FALSE)))</f>
        <v/>
      </c>
      <c r="G425" s="1" t="str">
        <f>IF($A425="","",(VLOOKUP($A425,ACOUSTICS_COMBINED!$B$3:$AQ$501,23,FALSE)))</f>
        <v/>
      </c>
      <c r="H425" s="1" t="str">
        <f>IF($A425="","",(VLOOKUP($A425,ACOUSTICS_COMBINED!$B$3:$AQ$501,24,FALSE)))</f>
        <v/>
      </c>
      <c r="I425" s="1" t="str">
        <f>IF($A425="","",(VLOOKUP($A425,ACOUSTICS_COMBINED!$B$3:$AQ$501,15,FALSE)))</f>
        <v/>
      </c>
      <c r="J425" s="1" t="str">
        <f>IF($A425="","",(VLOOKUP($A425,ACOUSTICS_COMBINED!$B$3:$AQ$501,16,FALSE)))</f>
        <v/>
      </c>
      <c r="K425" s="1" t="str">
        <f>IF($A425="","",(VLOOKUP($A425,ACOUSTICS_COMBINED!$B$3:$AQ$501,17,FALSE)))</f>
        <v/>
      </c>
      <c r="L425" s="1" t="str">
        <f>IF($A425="","",(VLOOKUP($A425,ACOUSTICS_COMBINED!$B$3:$AQ$501,18,FALSE)))</f>
        <v/>
      </c>
      <c r="M425" s="1" t="str">
        <f>IF($A425="","",(VLOOKUP($A425,ACOUSTICS_COMBINED!$B$3:$AQ$501,25,FALSE)))</f>
        <v/>
      </c>
      <c r="N425" s="16" t="str">
        <f>IF($A425="","",(VLOOKUP($A425,ACOUSTICS_COMBINED!$B$3:$AQ$501,19,FALSE)))</f>
        <v/>
      </c>
      <c r="O425" s="16" t="str">
        <f>IF($A425="","",(VLOOKUP($A425,ACOUSTICS_COMBINED!$B$3:$AQ$501,20,FALSE)))</f>
        <v/>
      </c>
      <c r="P425" s="1" t="str">
        <f>IF($A425="","",(VLOOKUP($A425,ACOUSTICS_COMBINED!$B$3:$AQ$501,26,FALSE)))</f>
        <v/>
      </c>
      <c r="Q425" s="1" t="str">
        <f>IF($A425="","",(VLOOKUP($A425,ACOUSTICS_COMBINED!$B$3:$AQ$501,27,FALSE)))</f>
        <v/>
      </c>
      <c r="R425" s="1" t="str">
        <f>IF($A425="","",(VLOOKUP($A425,ACOUSTICS_COMBINED!$B$3:$AQ$501,28,FALSE)))</f>
        <v/>
      </c>
      <c r="S425" s="1" t="str">
        <f>IF($A425="","",(VLOOKUP($A425,ACOUSTICS_COMBINED!$B$3:$AQ$501,29,FALSE)))</f>
        <v/>
      </c>
      <c r="T425" s="1" t="str">
        <f>IF($A425="","",(VLOOKUP($A425,ACOUSTICS_COMBINED!$B$3:$AQ$501,30,FALSE)))</f>
        <v/>
      </c>
      <c r="U425" s="1" t="str">
        <f>IF($A425="","",(VLOOKUP($A425,ACOUSTICS_COMBINED!$B$3:$AQ$501,31,FALSE)))</f>
        <v/>
      </c>
      <c r="V425" s="1" t="str">
        <f>IF($A425="","",(VLOOKUP($A425,ACOUSTICS_COMBINED!$B$3:$AQ$501,32,FALSE)))</f>
        <v/>
      </c>
      <c r="W425" s="1" t="str">
        <f>IF($A425="","",(VLOOKUP($A425,ACOUSTICS_COMBINED!$B$3:$AQ$501,33,FALSE)))</f>
        <v/>
      </c>
      <c r="X425" s="1" t="str">
        <f>IF($A425="","",(VLOOKUP($A425,ACOUSTICS_COMBINED!$B$3:$AQ$501,34,FALSE)))</f>
        <v/>
      </c>
      <c r="Y425" s="1" t="str">
        <f>IF($A425="","",(VLOOKUP($A425,ACOUSTICS_COMBINED!$B$3:$AQ$501,35,FALSE)))</f>
        <v/>
      </c>
      <c r="Z425" s="1" t="str">
        <f>IF($A425="","",(VLOOKUP($A425,ACOUSTICS_COMBINED!$B$3:$AQ$501,36,FALSE)))</f>
        <v/>
      </c>
      <c r="AA425" s="1" t="str">
        <f>IF($A425="","",(VLOOKUP($A425,ACOUSTICS_COMBINED!$B$3:$AQ$501,37,FALSE)))</f>
        <v/>
      </c>
      <c r="AB425" s="1" t="str">
        <f>IF($A425="","",(VLOOKUP($A425,ACOUSTICS_COMBINED!$B$3:$AQ$501,38,FALSE)))</f>
        <v/>
      </c>
      <c r="AC425" s="1" t="str">
        <f>IF($A425="","",(VLOOKUP($A425,ACOUSTICS_COMBINED!$B$3:$AQ$501,39,FALSE)))</f>
        <v/>
      </c>
      <c r="AD425" s="1" t="str">
        <f>IF($A425="","",(VLOOKUP($A425,ACOUSTICS_COMBINED!$B$3:$AQ$501,40,FALSE)))</f>
        <v/>
      </c>
      <c r="AE425" s="1" t="str">
        <f>IF($A425="","",(VLOOKUP($A425,ACOUSTICS_COMBINED!$B$3:$AQ$501,41,FALSE)))</f>
        <v/>
      </c>
      <c r="AF425" s="1" t="str">
        <f>IF($A425="","",(VLOOKUP($A425,ACOUSTICS_COMBINED!$B$3:$AQ$501,42,FALSE)))</f>
        <v/>
      </c>
      <c r="AG425" s="27" t="str">
        <f>IF($A425="","",(VLOOKUP($A425,ACOUSTIC_PIVOT_TABLE!$B$4:$AO$500,2,FALSE)))</f>
        <v/>
      </c>
      <c r="AH425" s="27" t="str">
        <f>IF($A425="","",(VLOOKUP($A425,ACOUSTIC_PIVOT_TABLE!$B$4:$AO$500,3,FALSE)))</f>
        <v/>
      </c>
      <c r="AI425" s="27" t="str">
        <f>IF($A425="","",(VLOOKUP($A425,ACOUSTIC_PIVOT_TABLE!$B$4:$AO$500,4,FALSE)))</f>
        <v/>
      </c>
      <c r="AJ425" s="27" t="str">
        <f>IF($A425="","",(VLOOKUP($A425,ACOUSTIC_PIVOT_TABLE!$B$4:$AO$500,5,FALSE)))</f>
        <v/>
      </c>
      <c r="AK425" s="27" t="str">
        <f>IF($A425="","",(VLOOKUP($A425,ACOUSTIC_PIVOT_TABLE!$B$4:$AO$500,6,FALSE)))</f>
        <v/>
      </c>
      <c r="AL425" s="27" t="str">
        <f>IF($A425="","",(VLOOKUP($A425,ACOUSTIC_PIVOT_TABLE!$B$4:$AO$500,7,FALSE)))</f>
        <v/>
      </c>
      <c r="AM425" s="27" t="str">
        <f>IF($A425="","",(VLOOKUP($A425,ACOUSTIC_PIVOT_TABLE!$B$4:$AO$500,8,FALSE)))</f>
        <v/>
      </c>
      <c r="AN425" s="27" t="str">
        <f>IF($A425="","",(VLOOKUP($A425,ACOUSTIC_PIVOT_TABLE!$B$4:$AO$500,9,FALSE)))</f>
        <v/>
      </c>
      <c r="AO425" s="27" t="str">
        <f>IF($A425="","",(VLOOKUP($A425,ACOUSTIC_PIVOT_TABLE!$B$4:$AO$500,10,FALSE)))</f>
        <v/>
      </c>
      <c r="AP425" s="27" t="str">
        <f>IF($A425="","",(VLOOKUP($A425,ACOUSTIC_PIVOT_TABLE!$B$4:$AO$500,11,FALSE)))</f>
        <v/>
      </c>
      <c r="AQ425" s="27" t="str">
        <f>IF($A425="","",(VLOOKUP($A425,ACOUSTIC_PIVOT_TABLE!$B$4:$AO$500,12,FALSE)))</f>
        <v/>
      </c>
      <c r="AR425" s="27" t="str">
        <f>IF($A425="","",(VLOOKUP($A425,ACOUSTIC_PIVOT_TABLE!$B$4:$AO$500,13,FALSE)))</f>
        <v/>
      </c>
      <c r="AS425" s="27" t="str">
        <f>IF($A425="","",(VLOOKUP($A425,ACOUSTIC_PIVOT_TABLE!$B$4:$AO$500,14,FALSE)))</f>
        <v/>
      </c>
      <c r="AT425" s="27" t="str">
        <f>IF($A425="","",(VLOOKUP($A425,ACOUSTIC_PIVOT_TABLE!$B$4:$AO$500,15,FALSE)))</f>
        <v/>
      </c>
      <c r="AU425" s="27" t="str">
        <f>IF($A425="","",(VLOOKUP($A425,ACOUSTIC_PIVOT_TABLE!$B$4:$AO$500,16,FALSE)))</f>
        <v/>
      </c>
      <c r="AV425" s="27" t="str">
        <f>IF($A425="","",(VLOOKUP($A425,ACOUSTIC_PIVOT_TABLE!$B$4:$AO$500,17,FALSE)))</f>
        <v/>
      </c>
      <c r="AW425" s="27" t="str">
        <f>IF($A425="","",(VLOOKUP($A425,ACOUSTIC_PIVOT_TABLE!$B$4:$AO$500,18,FALSE)))</f>
        <v/>
      </c>
      <c r="AX425" s="27" t="str">
        <f>IF($A425="","",(VLOOKUP($A425,ACOUSTIC_PIVOT_TABLE!$B$4:$AO$500,19,FALSE)))</f>
        <v/>
      </c>
      <c r="AY425" s="27" t="str">
        <f>IF($A425="","",(VLOOKUP($A425,ACOUSTIC_PIVOT_TABLE!$B$4:$AO$500,20,FALSE)))</f>
        <v/>
      </c>
      <c r="AZ425" s="27" t="str">
        <f>IF($A425="","",(VLOOKUP($A425,ACOUSTIC_PIVOT_TABLE!$B$4:$AO$500,21,FALSE)))</f>
        <v/>
      </c>
      <c r="BA425" s="27" t="str">
        <f>IF($A425="","",(VLOOKUP($A425,ACOUSTIC_PIVOT_TABLE!$B$4:$AO$500,22,FALSE)))</f>
        <v/>
      </c>
      <c r="BB425" s="27" t="str">
        <f>IF($A425="","",(VLOOKUP($A425,ACOUSTIC_PIVOT_TABLE!$B$4:$AO$500,23,FALSE)))</f>
        <v/>
      </c>
      <c r="BC425" s="27" t="str">
        <f>IF($A425="","",(VLOOKUP($A425,ACOUSTIC_PIVOT_TABLE!$B$4:$AO$500,24,FALSE)))</f>
        <v/>
      </c>
      <c r="BD425" s="27" t="str">
        <f>IF($A425="","",(VLOOKUP($A425,ACOUSTIC_PIVOT_TABLE!$B$4:$AO$500,25,FALSE)))</f>
        <v/>
      </c>
      <c r="BE425" s="27" t="str">
        <f>IF($A425="","",(VLOOKUP($A425,ACOUSTIC_PIVOT_TABLE!$B$4:$AO$500,26,FALSE)))</f>
        <v/>
      </c>
      <c r="BF425" s="27" t="str">
        <f>IF($A425="","",(VLOOKUP($A425,ACOUSTIC_PIVOT_TABLE!$B$4:$AO$500,27,FALSE)))</f>
        <v/>
      </c>
      <c r="BG425" s="27" t="str">
        <f>IF($A425="","",(VLOOKUP($A425,ACOUSTIC_PIVOT_TABLE!$B$4:$AO$500,28,FALSE)))</f>
        <v/>
      </c>
      <c r="BH425" s="27" t="str">
        <f>IF($A425="","",(VLOOKUP($A425,ACOUSTIC_PIVOT_TABLE!$B$4:$AO$500,29,FALSE)))</f>
        <v/>
      </c>
      <c r="BI425" s="27" t="str">
        <f>IF($A425="","",(VLOOKUP($A425,ACOUSTIC_PIVOT_TABLE!$B$4:$AO$500,30,FALSE)))</f>
        <v/>
      </c>
      <c r="BJ425" s="27" t="str">
        <f>IF($A425="","",(VLOOKUP($A425,ACOUSTIC_PIVOT_TABLE!$B$4:$AO$500,31,FALSE)))</f>
        <v/>
      </c>
      <c r="BK425" s="27" t="str">
        <f>IF($A425="","",(VLOOKUP($A425,ACOUSTIC_PIVOT_TABLE!$B$4:$AO$500,32,FALSE)))</f>
        <v/>
      </c>
      <c r="BL425" s="27" t="str">
        <f>IF($A425="","",(VLOOKUP($A425,ACOUSTIC_PIVOT_TABLE!$B$4:$AO$500,33,FALSE)))</f>
        <v/>
      </c>
      <c r="BM425" s="27" t="str">
        <f>IF($A425="","",(VLOOKUP($A425,ACOUSTIC_PIVOT_TABLE!$B$4:$AO$500,34,FALSE)))</f>
        <v/>
      </c>
      <c r="BN425" s="27" t="str">
        <f>IF($A425="","",(VLOOKUP($A425,ACOUSTIC_PIVOT_TABLE!$B$4:$AO$500,35,FALSE)))</f>
        <v/>
      </c>
      <c r="BO425" s="27" t="str">
        <f>IF($A425="","",(VLOOKUP($A425,ACOUSTIC_PIVOT_TABLE!$B$4:$AO$500,36,FALSE)))</f>
        <v/>
      </c>
      <c r="BP425" s="27" t="str">
        <f>IF($A425="","",(VLOOKUP($A425,ACOUSTIC_PIVOT_TABLE!$B$4:$AO$500,37,FALSE)))</f>
        <v/>
      </c>
      <c r="BQ425" s="27" t="str">
        <f>IF($A425="","",(VLOOKUP($A425,ACOUSTIC_PIVOT_TABLE!$B$4:$AO$500,38,FALSE)))</f>
        <v/>
      </c>
      <c r="BR425" s="27" t="str">
        <f>IF($A425="","",(VLOOKUP($A425,ACOUSTIC_PIVOT_TABLE!$B$4:$AO$500,39,FALSE)))</f>
        <v/>
      </c>
      <c r="BS425" s="27" t="str">
        <f>IF($A425="","",(VLOOKUP($A425,ACOUSTIC_PIVOT_TABLE!$B$4:$AO$500,40,FALSE)))</f>
        <v/>
      </c>
    </row>
    <row r="426" spans="1:71" x14ac:dyDescent="0.25">
      <c r="A426" s="1" t="str">
        <f>IF(ACOUSTIC_PIVOT_TABLE!B428 = 0, "",ACOUSTIC_PIVOT_TABLE!B428)</f>
        <v/>
      </c>
      <c r="B426" s="1" t="str">
        <f>IF($A426="","",(VLOOKUP($A426,ACOUSTICS_COMBINED!$B$3:$AQ$501,21,FALSE)))</f>
        <v/>
      </c>
      <c r="C426" s="1" t="str">
        <f>IF($A426="","",(VLOOKUP($A426,ACOUSTICS_COMBINED!$B$3:$AQ$501,22,FALSE)))</f>
        <v/>
      </c>
      <c r="D426" s="1" t="str">
        <f>IF($A426="","",(VLOOKUP($A426,ACOUSTICS_COMBINED!$B$3:$AQ$501,12,FALSE)))</f>
        <v/>
      </c>
      <c r="E426" s="1" t="str">
        <f>IF($A426="","",(VLOOKUP($A426,ACOUSTICS_COMBINED!$B$3:$AQ$501,13,FALSE)))</f>
        <v/>
      </c>
      <c r="F426" s="1" t="str">
        <f>IF($A426="","",(VLOOKUP($A426,ACOUSTICS_COMBINED!$B$3:$AQ$501,14,FALSE)))</f>
        <v/>
      </c>
      <c r="G426" s="1" t="str">
        <f>IF($A426="","",(VLOOKUP($A426,ACOUSTICS_COMBINED!$B$3:$AQ$501,23,FALSE)))</f>
        <v/>
      </c>
      <c r="H426" s="1" t="str">
        <f>IF($A426="","",(VLOOKUP($A426,ACOUSTICS_COMBINED!$B$3:$AQ$501,24,FALSE)))</f>
        <v/>
      </c>
      <c r="I426" s="1" t="str">
        <f>IF($A426="","",(VLOOKUP($A426,ACOUSTICS_COMBINED!$B$3:$AQ$501,15,FALSE)))</f>
        <v/>
      </c>
      <c r="J426" s="1" t="str">
        <f>IF($A426="","",(VLOOKUP($A426,ACOUSTICS_COMBINED!$B$3:$AQ$501,16,FALSE)))</f>
        <v/>
      </c>
      <c r="K426" s="1" t="str">
        <f>IF($A426="","",(VLOOKUP($A426,ACOUSTICS_COMBINED!$B$3:$AQ$501,17,FALSE)))</f>
        <v/>
      </c>
      <c r="L426" s="1" t="str">
        <f>IF($A426="","",(VLOOKUP($A426,ACOUSTICS_COMBINED!$B$3:$AQ$501,18,FALSE)))</f>
        <v/>
      </c>
      <c r="M426" s="1" t="str">
        <f>IF($A426="","",(VLOOKUP($A426,ACOUSTICS_COMBINED!$B$3:$AQ$501,25,FALSE)))</f>
        <v/>
      </c>
      <c r="N426" s="16" t="str">
        <f>IF($A426="","",(VLOOKUP($A426,ACOUSTICS_COMBINED!$B$3:$AQ$501,19,FALSE)))</f>
        <v/>
      </c>
      <c r="O426" s="16" t="str">
        <f>IF($A426="","",(VLOOKUP($A426,ACOUSTICS_COMBINED!$B$3:$AQ$501,20,FALSE)))</f>
        <v/>
      </c>
      <c r="P426" s="1" t="str">
        <f>IF($A426="","",(VLOOKUP($A426,ACOUSTICS_COMBINED!$B$3:$AQ$501,26,FALSE)))</f>
        <v/>
      </c>
      <c r="Q426" s="1" t="str">
        <f>IF($A426="","",(VLOOKUP($A426,ACOUSTICS_COMBINED!$B$3:$AQ$501,27,FALSE)))</f>
        <v/>
      </c>
      <c r="R426" s="1" t="str">
        <f>IF($A426="","",(VLOOKUP($A426,ACOUSTICS_COMBINED!$B$3:$AQ$501,28,FALSE)))</f>
        <v/>
      </c>
      <c r="S426" s="1" t="str">
        <f>IF($A426="","",(VLOOKUP($A426,ACOUSTICS_COMBINED!$B$3:$AQ$501,29,FALSE)))</f>
        <v/>
      </c>
      <c r="T426" s="1" t="str">
        <f>IF($A426="","",(VLOOKUP($A426,ACOUSTICS_COMBINED!$B$3:$AQ$501,30,FALSE)))</f>
        <v/>
      </c>
      <c r="U426" s="1" t="str">
        <f>IF($A426="","",(VLOOKUP($A426,ACOUSTICS_COMBINED!$B$3:$AQ$501,31,FALSE)))</f>
        <v/>
      </c>
      <c r="V426" s="1" t="str">
        <f>IF($A426="","",(VLOOKUP($A426,ACOUSTICS_COMBINED!$B$3:$AQ$501,32,FALSE)))</f>
        <v/>
      </c>
      <c r="W426" s="1" t="str">
        <f>IF($A426="","",(VLOOKUP($A426,ACOUSTICS_COMBINED!$B$3:$AQ$501,33,FALSE)))</f>
        <v/>
      </c>
      <c r="X426" s="1" t="str">
        <f>IF($A426="","",(VLOOKUP($A426,ACOUSTICS_COMBINED!$B$3:$AQ$501,34,FALSE)))</f>
        <v/>
      </c>
      <c r="Y426" s="1" t="str">
        <f>IF($A426="","",(VLOOKUP($A426,ACOUSTICS_COMBINED!$B$3:$AQ$501,35,FALSE)))</f>
        <v/>
      </c>
      <c r="Z426" s="1" t="str">
        <f>IF($A426="","",(VLOOKUP($A426,ACOUSTICS_COMBINED!$B$3:$AQ$501,36,FALSE)))</f>
        <v/>
      </c>
      <c r="AA426" s="1" t="str">
        <f>IF($A426="","",(VLOOKUP($A426,ACOUSTICS_COMBINED!$B$3:$AQ$501,37,FALSE)))</f>
        <v/>
      </c>
      <c r="AB426" s="1" t="str">
        <f>IF($A426="","",(VLOOKUP($A426,ACOUSTICS_COMBINED!$B$3:$AQ$501,38,FALSE)))</f>
        <v/>
      </c>
      <c r="AC426" s="1" t="str">
        <f>IF($A426="","",(VLOOKUP($A426,ACOUSTICS_COMBINED!$B$3:$AQ$501,39,FALSE)))</f>
        <v/>
      </c>
      <c r="AD426" s="1" t="str">
        <f>IF($A426="","",(VLOOKUP($A426,ACOUSTICS_COMBINED!$B$3:$AQ$501,40,FALSE)))</f>
        <v/>
      </c>
      <c r="AE426" s="1" t="str">
        <f>IF($A426="","",(VLOOKUP($A426,ACOUSTICS_COMBINED!$B$3:$AQ$501,41,FALSE)))</f>
        <v/>
      </c>
      <c r="AF426" s="1" t="str">
        <f>IF($A426="","",(VLOOKUP($A426,ACOUSTICS_COMBINED!$B$3:$AQ$501,42,FALSE)))</f>
        <v/>
      </c>
      <c r="AG426" s="27" t="str">
        <f>IF($A426="","",(VLOOKUP($A426,ACOUSTIC_PIVOT_TABLE!$B$4:$AO$500,2,FALSE)))</f>
        <v/>
      </c>
      <c r="AH426" s="27" t="str">
        <f>IF($A426="","",(VLOOKUP($A426,ACOUSTIC_PIVOT_TABLE!$B$4:$AO$500,3,FALSE)))</f>
        <v/>
      </c>
      <c r="AI426" s="27" t="str">
        <f>IF($A426="","",(VLOOKUP($A426,ACOUSTIC_PIVOT_TABLE!$B$4:$AO$500,4,FALSE)))</f>
        <v/>
      </c>
      <c r="AJ426" s="27" t="str">
        <f>IF($A426="","",(VLOOKUP($A426,ACOUSTIC_PIVOT_TABLE!$B$4:$AO$500,5,FALSE)))</f>
        <v/>
      </c>
      <c r="AK426" s="27" t="str">
        <f>IF($A426="","",(VLOOKUP($A426,ACOUSTIC_PIVOT_TABLE!$B$4:$AO$500,6,FALSE)))</f>
        <v/>
      </c>
      <c r="AL426" s="27" t="str">
        <f>IF($A426="","",(VLOOKUP($A426,ACOUSTIC_PIVOT_TABLE!$B$4:$AO$500,7,FALSE)))</f>
        <v/>
      </c>
      <c r="AM426" s="27" t="str">
        <f>IF($A426="","",(VLOOKUP($A426,ACOUSTIC_PIVOT_TABLE!$B$4:$AO$500,8,FALSE)))</f>
        <v/>
      </c>
      <c r="AN426" s="27" t="str">
        <f>IF($A426="","",(VLOOKUP($A426,ACOUSTIC_PIVOT_TABLE!$B$4:$AO$500,9,FALSE)))</f>
        <v/>
      </c>
      <c r="AO426" s="27" t="str">
        <f>IF($A426="","",(VLOOKUP($A426,ACOUSTIC_PIVOT_TABLE!$B$4:$AO$500,10,FALSE)))</f>
        <v/>
      </c>
      <c r="AP426" s="27" t="str">
        <f>IF($A426="","",(VLOOKUP($A426,ACOUSTIC_PIVOT_TABLE!$B$4:$AO$500,11,FALSE)))</f>
        <v/>
      </c>
      <c r="AQ426" s="27" t="str">
        <f>IF($A426="","",(VLOOKUP($A426,ACOUSTIC_PIVOT_TABLE!$B$4:$AO$500,12,FALSE)))</f>
        <v/>
      </c>
      <c r="AR426" s="27" t="str">
        <f>IF($A426="","",(VLOOKUP($A426,ACOUSTIC_PIVOT_TABLE!$B$4:$AO$500,13,FALSE)))</f>
        <v/>
      </c>
      <c r="AS426" s="27" t="str">
        <f>IF($A426="","",(VLOOKUP($A426,ACOUSTIC_PIVOT_TABLE!$B$4:$AO$500,14,FALSE)))</f>
        <v/>
      </c>
      <c r="AT426" s="27" t="str">
        <f>IF($A426="","",(VLOOKUP($A426,ACOUSTIC_PIVOT_TABLE!$B$4:$AO$500,15,FALSE)))</f>
        <v/>
      </c>
      <c r="AU426" s="27" t="str">
        <f>IF($A426="","",(VLOOKUP($A426,ACOUSTIC_PIVOT_TABLE!$B$4:$AO$500,16,FALSE)))</f>
        <v/>
      </c>
      <c r="AV426" s="27" t="str">
        <f>IF($A426="","",(VLOOKUP($A426,ACOUSTIC_PIVOT_TABLE!$B$4:$AO$500,17,FALSE)))</f>
        <v/>
      </c>
      <c r="AW426" s="27" t="str">
        <f>IF($A426="","",(VLOOKUP($A426,ACOUSTIC_PIVOT_TABLE!$B$4:$AO$500,18,FALSE)))</f>
        <v/>
      </c>
      <c r="AX426" s="27" t="str">
        <f>IF($A426="","",(VLOOKUP($A426,ACOUSTIC_PIVOT_TABLE!$B$4:$AO$500,19,FALSE)))</f>
        <v/>
      </c>
      <c r="AY426" s="27" t="str">
        <f>IF($A426="","",(VLOOKUP($A426,ACOUSTIC_PIVOT_TABLE!$B$4:$AO$500,20,FALSE)))</f>
        <v/>
      </c>
      <c r="AZ426" s="27" t="str">
        <f>IF($A426="","",(VLOOKUP($A426,ACOUSTIC_PIVOT_TABLE!$B$4:$AO$500,21,FALSE)))</f>
        <v/>
      </c>
      <c r="BA426" s="27" t="str">
        <f>IF($A426="","",(VLOOKUP($A426,ACOUSTIC_PIVOT_TABLE!$B$4:$AO$500,22,FALSE)))</f>
        <v/>
      </c>
      <c r="BB426" s="27" t="str">
        <f>IF($A426="","",(VLOOKUP($A426,ACOUSTIC_PIVOT_TABLE!$B$4:$AO$500,23,FALSE)))</f>
        <v/>
      </c>
      <c r="BC426" s="27" t="str">
        <f>IF($A426="","",(VLOOKUP($A426,ACOUSTIC_PIVOT_TABLE!$B$4:$AO$500,24,FALSE)))</f>
        <v/>
      </c>
      <c r="BD426" s="27" t="str">
        <f>IF($A426="","",(VLOOKUP($A426,ACOUSTIC_PIVOT_TABLE!$B$4:$AO$500,25,FALSE)))</f>
        <v/>
      </c>
      <c r="BE426" s="27" t="str">
        <f>IF($A426="","",(VLOOKUP($A426,ACOUSTIC_PIVOT_TABLE!$B$4:$AO$500,26,FALSE)))</f>
        <v/>
      </c>
      <c r="BF426" s="27" t="str">
        <f>IF($A426="","",(VLOOKUP($A426,ACOUSTIC_PIVOT_TABLE!$B$4:$AO$500,27,FALSE)))</f>
        <v/>
      </c>
      <c r="BG426" s="27" t="str">
        <f>IF($A426="","",(VLOOKUP($A426,ACOUSTIC_PIVOT_TABLE!$B$4:$AO$500,28,FALSE)))</f>
        <v/>
      </c>
      <c r="BH426" s="27" t="str">
        <f>IF($A426="","",(VLOOKUP($A426,ACOUSTIC_PIVOT_TABLE!$B$4:$AO$500,29,FALSE)))</f>
        <v/>
      </c>
      <c r="BI426" s="27" t="str">
        <f>IF($A426="","",(VLOOKUP($A426,ACOUSTIC_PIVOT_TABLE!$B$4:$AO$500,30,FALSE)))</f>
        <v/>
      </c>
      <c r="BJ426" s="27" t="str">
        <f>IF($A426="","",(VLOOKUP($A426,ACOUSTIC_PIVOT_TABLE!$B$4:$AO$500,31,FALSE)))</f>
        <v/>
      </c>
      <c r="BK426" s="27" t="str">
        <f>IF($A426="","",(VLOOKUP($A426,ACOUSTIC_PIVOT_TABLE!$B$4:$AO$500,32,FALSE)))</f>
        <v/>
      </c>
      <c r="BL426" s="27" t="str">
        <f>IF($A426="","",(VLOOKUP($A426,ACOUSTIC_PIVOT_TABLE!$B$4:$AO$500,33,FALSE)))</f>
        <v/>
      </c>
      <c r="BM426" s="27" t="str">
        <f>IF($A426="","",(VLOOKUP($A426,ACOUSTIC_PIVOT_TABLE!$B$4:$AO$500,34,FALSE)))</f>
        <v/>
      </c>
      <c r="BN426" s="27" t="str">
        <f>IF($A426="","",(VLOOKUP($A426,ACOUSTIC_PIVOT_TABLE!$B$4:$AO$500,35,FALSE)))</f>
        <v/>
      </c>
      <c r="BO426" s="27" t="str">
        <f>IF($A426="","",(VLOOKUP($A426,ACOUSTIC_PIVOT_TABLE!$B$4:$AO$500,36,FALSE)))</f>
        <v/>
      </c>
      <c r="BP426" s="27" t="str">
        <f>IF($A426="","",(VLOOKUP($A426,ACOUSTIC_PIVOT_TABLE!$B$4:$AO$500,37,FALSE)))</f>
        <v/>
      </c>
      <c r="BQ426" s="27" t="str">
        <f>IF($A426="","",(VLOOKUP($A426,ACOUSTIC_PIVOT_TABLE!$B$4:$AO$500,38,FALSE)))</f>
        <v/>
      </c>
      <c r="BR426" s="27" t="str">
        <f>IF($A426="","",(VLOOKUP($A426,ACOUSTIC_PIVOT_TABLE!$B$4:$AO$500,39,FALSE)))</f>
        <v/>
      </c>
      <c r="BS426" s="27" t="str">
        <f>IF($A426="","",(VLOOKUP($A426,ACOUSTIC_PIVOT_TABLE!$B$4:$AO$500,40,FALSE)))</f>
        <v/>
      </c>
    </row>
    <row r="427" spans="1:71" x14ac:dyDescent="0.25">
      <c r="A427" s="1" t="str">
        <f>IF(ACOUSTIC_PIVOT_TABLE!B429 = 0, "",ACOUSTIC_PIVOT_TABLE!B429)</f>
        <v/>
      </c>
      <c r="B427" s="1" t="str">
        <f>IF($A427="","",(VLOOKUP($A427,ACOUSTICS_COMBINED!$B$3:$AQ$501,21,FALSE)))</f>
        <v/>
      </c>
      <c r="C427" s="1" t="str">
        <f>IF($A427="","",(VLOOKUP($A427,ACOUSTICS_COMBINED!$B$3:$AQ$501,22,FALSE)))</f>
        <v/>
      </c>
      <c r="D427" s="1" t="str">
        <f>IF($A427="","",(VLOOKUP($A427,ACOUSTICS_COMBINED!$B$3:$AQ$501,12,FALSE)))</f>
        <v/>
      </c>
      <c r="E427" s="1" t="str">
        <f>IF($A427="","",(VLOOKUP($A427,ACOUSTICS_COMBINED!$B$3:$AQ$501,13,FALSE)))</f>
        <v/>
      </c>
      <c r="F427" s="1" t="str">
        <f>IF($A427="","",(VLOOKUP($A427,ACOUSTICS_COMBINED!$B$3:$AQ$501,14,FALSE)))</f>
        <v/>
      </c>
      <c r="G427" s="1" t="str">
        <f>IF($A427="","",(VLOOKUP($A427,ACOUSTICS_COMBINED!$B$3:$AQ$501,23,FALSE)))</f>
        <v/>
      </c>
      <c r="H427" s="1" t="str">
        <f>IF($A427="","",(VLOOKUP($A427,ACOUSTICS_COMBINED!$B$3:$AQ$501,24,FALSE)))</f>
        <v/>
      </c>
      <c r="I427" s="1" t="str">
        <f>IF($A427="","",(VLOOKUP($A427,ACOUSTICS_COMBINED!$B$3:$AQ$501,15,FALSE)))</f>
        <v/>
      </c>
      <c r="J427" s="1" t="str">
        <f>IF($A427="","",(VLOOKUP($A427,ACOUSTICS_COMBINED!$B$3:$AQ$501,16,FALSE)))</f>
        <v/>
      </c>
      <c r="K427" s="1" t="str">
        <f>IF($A427="","",(VLOOKUP($A427,ACOUSTICS_COMBINED!$B$3:$AQ$501,17,FALSE)))</f>
        <v/>
      </c>
      <c r="L427" s="1" t="str">
        <f>IF($A427="","",(VLOOKUP($A427,ACOUSTICS_COMBINED!$B$3:$AQ$501,18,FALSE)))</f>
        <v/>
      </c>
      <c r="M427" s="1" t="str">
        <f>IF($A427="","",(VLOOKUP($A427,ACOUSTICS_COMBINED!$B$3:$AQ$501,25,FALSE)))</f>
        <v/>
      </c>
      <c r="N427" s="16" t="str">
        <f>IF($A427="","",(VLOOKUP($A427,ACOUSTICS_COMBINED!$B$3:$AQ$501,19,FALSE)))</f>
        <v/>
      </c>
      <c r="O427" s="16" t="str">
        <f>IF($A427="","",(VLOOKUP($A427,ACOUSTICS_COMBINED!$B$3:$AQ$501,20,FALSE)))</f>
        <v/>
      </c>
      <c r="P427" s="1" t="str">
        <f>IF($A427="","",(VLOOKUP($A427,ACOUSTICS_COMBINED!$B$3:$AQ$501,26,FALSE)))</f>
        <v/>
      </c>
      <c r="Q427" s="1" t="str">
        <f>IF($A427="","",(VLOOKUP($A427,ACOUSTICS_COMBINED!$B$3:$AQ$501,27,FALSE)))</f>
        <v/>
      </c>
      <c r="R427" s="1" t="str">
        <f>IF($A427="","",(VLOOKUP($A427,ACOUSTICS_COMBINED!$B$3:$AQ$501,28,FALSE)))</f>
        <v/>
      </c>
      <c r="S427" s="1" t="str">
        <f>IF($A427="","",(VLOOKUP($A427,ACOUSTICS_COMBINED!$B$3:$AQ$501,29,FALSE)))</f>
        <v/>
      </c>
      <c r="T427" s="1" t="str">
        <f>IF($A427="","",(VLOOKUP($A427,ACOUSTICS_COMBINED!$B$3:$AQ$501,30,FALSE)))</f>
        <v/>
      </c>
      <c r="U427" s="1" t="str">
        <f>IF($A427="","",(VLOOKUP($A427,ACOUSTICS_COMBINED!$B$3:$AQ$501,31,FALSE)))</f>
        <v/>
      </c>
      <c r="V427" s="1" t="str">
        <f>IF($A427="","",(VLOOKUP($A427,ACOUSTICS_COMBINED!$B$3:$AQ$501,32,FALSE)))</f>
        <v/>
      </c>
      <c r="W427" s="1" t="str">
        <f>IF($A427="","",(VLOOKUP($A427,ACOUSTICS_COMBINED!$B$3:$AQ$501,33,FALSE)))</f>
        <v/>
      </c>
      <c r="X427" s="1" t="str">
        <f>IF($A427="","",(VLOOKUP($A427,ACOUSTICS_COMBINED!$B$3:$AQ$501,34,FALSE)))</f>
        <v/>
      </c>
      <c r="Y427" s="1" t="str">
        <f>IF($A427="","",(VLOOKUP($A427,ACOUSTICS_COMBINED!$B$3:$AQ$501,35,FALSE)))</f>
        <v/>
      </c>
      <c r="Z427" s="1" t="str">
        <f>IF($A427="","",(VLOOKUP($A427,ACOUSTICS_COMBINED!$B$3:$AQ$501,36,FALSE)))</f>
        <v/>
      </c>
      <c r="AA427" s="1" t="str">
        <f>IF($A427="","",(VLOOKUP($A427,ACOUSTICS_COMBINED!$B$3:$AQ$501,37,FALSE)))</f>
        <v/>
      </c>
      <c r="AB427" s="1" t="str">
        <f>IF($A427="","",(VLOOKUP($A427,ACOUSTICS_COMBINED!$B$3:$AQ$501,38,FALSE)))</f>
        <v/>
      </c>
      <c r="AC427" s="1" t="str">
        <f>IF($A427="","",(VLOOKUP($A427,ACOUSTICS_COMBINED!$B$3:$AQ$501,39,FALSE)))</f>
        <v/>
      </c>
      <c r="AD427" s="1" t="str">
        <f>IF($A427="","",(VLOOKUP($A427,ACOUSTICS_COMBINED!$B$3:$AQ$501,40,FALSE)))</f>
        <v/>
      </c>
      <c r="AE427" s="1" t="str">
        <f>IF($A427="","",(VLOOKUP($A427,ACOUSTICS_COMBINED!$B$3:$AQ$501,41,FALSE)))</f>
        <v/>
      </c>
      <c r="AF427" s="1" t="str">
        <f>IF($A427="","",(VLOOKUP($A427,ACOUSTICS_COMBINED!$B$3:$AQ$501,42,FALSE)))</f>
        <v/>
      </c>
      <c r="AG427" s="27" t="str">
        <f>IF($A427="","",(VLOOKUP($A427,ACOUSTIC_PIVOT_TABLE!$B$4:$AO$500,2,FALSE)))</f>
        <v/>
      </c>
      <c r="AH427" s="27" t="str">
        <f>IF($A427="","",(VLOOKUP($A427,ACOUSTIC_PIVOT_TABLE!$B$4:$AO$500,3,FALSE)))</f>
        <v/>
      </c>
      <c r="AI427" s="27" t="str">
        <f>IF($A427="","",(VLOOKUP($A427,ACOUSTIC_PIVOT_TABLE!$B$4:$AO$500,4,FALSE)))</f>
        <v/>
      </c>
      <c r="AJ427" s="27" t="str">
        <f>IF($A427="","",(VLOOKUP($A427,ACOUSTIC_PIVOT_TABLE!$B$4:$AO$500,5,FALSE)))</f>
        <v/>
      </c>
      <c r="AK427" s="27" t="str">
        <f>IF($A427="","",(VLOOKUP($A427,ACOUSTIC_PIVOT_TABLE!$B$4:$AO$500,6,FALSE)))</f>
        <v/>
      </c>
      <c r="AL427" s="27" t="str">
        <f>IF($A427="","",(VLOOKUP($A427,ACOUSTIC_PIVOT_TABLE!$B$4:$AO$500,7,FALSE)))</f>
        <v/>
      </c>
      <c r="AM427" s="27" t="str">
        <f>IF($A427="","",(VLOOKUP($A427,ACOUSTIC_PIVOT_TABLE!$B$4:$AO$500,8,FALSE)))</f>
        <v/>
      </c>
      <c r="AN427" s="27" t="str">
        <f>IF($A427="","",(VLOOKUP($A427,ACOUSTIC_PIVOT_TABLE!$B$4:$AO$500,9,FALSE)))</f>
        <v/>
      </c>
      <c r="AO427" s="27" t="str">
        <f>IF($A427="","",(VLOOKUP($A427,ACOUSTIC_PIVOT_TABLE!$B$4:$AO$500,10,FALSE)))</f>
        <v/>
      </c>
      <c r="AP427" s="27" t="str">
        <f>IF($A427="","",(VLOOKUP($A427,ACOUSTIC_PIVOT_TABLE!$B$4:$AO$500,11,FALSE)))</f>
        <v/>
      </c>
      <c r="AQ427" s="27" t="str">
        <f>IF($A427="","",(VLOOKUP($A427,ACOUSTIC_PIVOT_TABLE!$B$4:$AO$500,12,FALSE)))</f>
        <v/>
      </c>
      <c r="AR427" s="27" t="str">
        <f>IF($A427="","",(VLOOKUP($A427,ACOUSTIC_PIVOT_TABLE!$B$4:$AO$500,13,FALSE)))</f>
        <v/>
      </c>
      <c r="AS427" s="27" t="str">
        <f>IF($A427="","",(VLOOKUP($A427,ACOUSTIC_PIVOT_TABLE!$B$4:$AO$500,14,FALSE)))</f>
        <v/>
      </c>
      <c r="AT427" s="27" t="str">
        <f>IF($A427="","",(VLOOKUP($A427,ACOUSTIC_PIVOT_TABLE!$B$4:$AO$500,15,FALSE)))</f>
        <v/>
      </c>
      <c r="AU427" s="27" t="str">
        <f>IF($A427="","",(VLOOKUP($A427,ACOUSTIC_PIVOT_TABLE!$B$4:$AO$500,16,FALSE)))</f>
        <v/>
      </c>
      <c r="AV427" s="27" t="str">
        <f>IF($A427="","",(VLOOKUP($A427,ACOUSTIC_PIVOT_TABLE!$B$4:$AO$500,17,FALSE)))</f>
        <v/>
      </c>
      <c r="AW427" s="27" t="str">
        <f>IF($A427="","",(VLOOKUP($A427,ACOUSTIC_PIVOT_TABLE!$B$4:$AO$500,18,FALSE)))</f>
        <v/>
      </c>
      <c r="AX427" s="27" t="str">
        <f>IF($A427="","",(VLOOKUP($A427,ACOUSTIC_PIVOT_TABLE!$B$4:$AO$500,19,FALSE)))</f>
        <v/>
      </c>
      <c r="AY427" s="27" t="str">
        <f>IF($A427="","",(VLOOKUP($A427,ACOUSTIC_PIVOT_TABLE!$B$4:$AO$500,20,FALSE)))</f>
        <v/>
      </c>
      <c r="AZ427" s="27" t="str">
        <f>IF($A427="","",(VLOOKUP($A427,ACOUSTIC_PIVOT_TABLE!$B$4:$AO$500,21,FALSE)))</f>
        <v/>
      </c>
      <c r="BA427" s="27" t="str">
        <f>IF($A427="","",(VLOOKUP($A427,ACOUSTIC_PIVOT_TABLE!$B$4:$AO$500,22,FALSE)))</f>
        <v/>
      </c>
      <c r="BB427" s="27" t="str">
        <f>IF($A427="","",(VLOOKUP($A427,ACOUSTIC_PIVOT_TABLE!$B$4:$AO$500,23,FALSE)))</f>
        <v/>
      </c>
      <c r="BC427" s="27" t="str">
        <f>IF($A427="","",(VLOOKUP($A427,ACOUSTIC_PIVOT_TABLE!$B$4:$AO$500,24,FALSE)))</f>
        <v/>
      </c>
      <c r="BD427" s="27" t="str">
        <f>IF($A427="","",(VLOOKUP($A427,ACOUSTIC_PIVOT_TABLE!$B$4:$AO$500,25,FALSE)))</f>
        <v/>
      </c>
      <c r="BE427" s="27" t="str">
        <f>IF($A427="","",(VLOOKUP($A427,ACOUSTIC_PIVOT_TABLE!$B$4:$AO$500,26,FALSE)))</f>
        <v/>
      </c>
      <c r="BF427" s="27" t="str">
        <f>IF($A427="","",(VLOOKUP($A427,ACOUSTIC_PIVOT_TABLE!$B$4:$AO$500,27,FALSE)))</f>
        <v/>
      </c>
      <c r="BG427" s="27" t="str">
        <f>IF($A427="","",(VLOOKUP($A427,ACOUSTIC_PIVOT_TABLE!$B$4:$AO$500,28,FALSE)))</f>
        <v/>
      </c>
      <c r="BH427" s="27" t="str">
        <f>IF($A427="","",(VLOOKUP($A427,ACOUSTIC_PIVOT_TABLE!$B$4:$AO$500,29,FALSE)))</f>
        <v/>
      </c>
      <c r="BI427" s="27" t="str">
        <f>IF($A427="","",(VLOOKUP($A427,ACOUSTIC_PIVOT_TABLE!$B$4:$AO$500,30,FALSE)))</f>
        <v/>
      </c>
      <c r="BJ427" s="27" t="str">
        <f>IF($A427="","",(VLOOKUP($A427,ACOUSTIC_PIVOT_TABLE!$B$4:$AO$500,31,FALSE)))</f>
        <v/>
      </c>
      <c r="BK427" s="27" t="str">
        <f>IF($A427="","",(VLOOKUP($A427,ACOUSTIC_PIVOT_TABLE!$B$4:$AO$500,32,FALSE)))</f>
        <v/>
      </c>
      <c r="BL427" s="27" t="str">
        <f>IF($A427="","",(VLOOKUP($A427,ACOUSTIC_PIVOT_TABLE!$B$4:$AO$500,33,FALSE)))</f>
        <v/>
      </c>
      <c r="BM427" s="27" t="str">
        <f>IF($A427="","",(VLOOKUP($A427,ACOUSTIC_PIVOT_TABLE!$B$4:$AO$500,34,FALSE)))</f>
        <v/>
      </c>
      <c r="BN427" s="27" t="str">
        <f>IF($A427="","",(VLOOKUP($A427,ACOUSTIC_PIVOT_TABLE!$B$4:$AO$500,35,FALSE)))</f>
        <v/>
      </c>
      <c r="BO427" s="27" t="str">
        <f>IF($A427="","",(VLOOKUP($A427,ACOUSTIC_PIVOT_TABLE!$B$4:$AO$500,36,FALSE)))</f>
        <v/>
      </c>
      <c r="BP427" s="27" t="str">
        <f>IF($A427="","",(VLOOKUP($A427,ACOUSTIC_PIVOT_TABLE!$B$4:$AO$500,37,FALSE)))</f>
        <v/>
      </c>
      <c r="BQ427" s="27" t="str">
        <f>IF($A427="","",(VLOOKUP($A427,ACOUSTIC_PIVOT_TABLE!$B$4:$AO$500,38,FALSE)))</f>
        <v/>
      </c>
      <c r="BR427" s="27" t="str">
        <f>IF($A427="","",(VLOOKUP($A427,ACOUSTIC_PIVOT_TABLE!$B$4:$AO$500,39,FALSE)))</f>
        <v/>
      </c>
      <c r="BS427" s="27" t="str">
        <f>IF($A427="","",(VLOOKUP($A427,ACOUSTIC_PIVOT_TABLE!$B$4:$AO$500,40,FALSE)))</f>
        <v/>
      </c>
    </row>
    <row r="428" spans="1:71" x14ac:dyDescent="0.25">
      <c r="A428" s="1" t="str">
        <f>IF(ACOUSTIC_PIVOT_TABLE!B430 = 0, "",ACOUSTIC_PIVOT_TABLE!B430)</f>
        <v/>
      </c>
      <c r="B428" s="1" t="str">
        <f>IF($A428="","",(VLOOKUP($A428,ACOUSTICS_COMBINED!$B$3:$AQ$501,21,FALSE)))</f>
        <v/>
      </c>
      <c r="C428" s="1" t="str">
        <f>IF($A428="","",(VLOOKUP($A428,ACOUSTICS_COMBINED!$B$3:$AQ$501,22,FALSE)))</f>
        <v/>
      </c>
      <c r="D428" s="1" t="str">
        <f>IF($A428="","",(VLOOKUP($A428,ACOUSTICS_COMBINED!$B$3:$AQ$501,12,FALSE)))</f>
        <v/>
      </c>
      <c r="E428" s="1" t="str">
        <f>IF($A428="","",(VLOOKUP($A428,ACOUSTICS_COMBINED!$B$3:$AQ$501,13,FALSE)))</f>
        <v/>
      </c>
      <c r="F428" s="1" t="str">
        <f>IF($A428="","",(VLOOKUP($A428,ACOUSTICS_COMBINED!$B$3:$AQ$501,14,FALSE)))</f>
        <v/>
      </c>
      <c r="G428" s="1" t="str">
        <f>IF($A428="","",(VLOOKUP($A428,ACOUSTICS_COMBINED!$B$3:$AQ$501,23,FALSE)))</f>
        <v/>
      </c>
      <c r="H428" s="1" t="str">
        <f>IF($A428="","",(VLOOKUP($A428,ACOUSTICS_COMBINED!$B$3:$AQ$501,24,FALSE)))</f>
        <v/>
      </c>
      <c r="I428" s="1" t="str">
        <f>IF($A428="","",(VLOOKUP($A428,ACOUSTICS_COMBINED!$B$3:$AQ$501,15,FALSE)))</f>
        <v/>
      </c>
      <c r="J428" s="1" t="str">
        <f>IF($A428="","",(VLOOKUP($A428,ACOUSTICS_COMBINED!$B$3:$AQ$501,16,FALSE)))</f>
        <v/>
      </c>
      <c r="K428" s="1" t="str">
        <f>IF($A428="","",(VLOOKUP($A428,ACOUSTICS_COMBINED!$B$3:$AQ$501,17,FALSE)))</f>
        <v/>
      </c>
      <c r="L428" s="1" t="str">
        <f>IF($A428="","",(VLOOKUP($A428,ACOUSTICS_COMBINED!$B$3:$AQ$501,18,FALSE)))</f>
        <v/>
      </c>
      <c r="M428" s="1" t="str">
        <f>IF($A428="","",(VLOOKUP($A428,ACOUSTICS_COMBINED!$B$3:$AQ$501,25,FALSE)))</f>
        <v/>
      </c>
      <c r="N428" s="16" t="str">
        <f>IF($A428="","",(VLOOKUP($A428,ACOUSTICS_COMBINED!$B$3:$AQ$501,19,FALSE)))</f>
        <v/>
      </c>
      <c r="O428" s="16" t="str">
        <f>IF($A428="","",(VLOOKUP($A428,ACOUSTICS_COMBINED!$B$3:$AQ$501,20,FALSE)))</f>
        <v/>
      </c>
      <c r="P428" s="1" t="str">
        <f>IF($A428="","",(VLOOKUP($A428,ACOUSTICS_COMBINED!$B$3:$AQ$501,26,FALSE)))</f>
        <v/>
      </c>
      <c r="Q428" s="1" t="str">
        <f>IF($A428="","",(VLOOKUP($A428,ACOUSTICS_COMBINED!$B$3:$AQ$501,27,FALSE)))</f>
        <v/>
      </c>
      <c r="R428" s="1" t="str">
        <f>IF($A428="","",(VLOOKUP($A428,ACOUSTICS_COMBINED!$B$3:$AQ$501,28,FALSE)))</f>
        <v/>
      </c>
      <c r="S428" s="1" t="str">
        <f>IF($A428="","",(VLOOKUP($A428,ACOUSTICS_COMBINED!$B$3:$AQ$501,29,FALSE)))</f>
        <v/>
      </c>
      <c r="T428" s="1" t="str">
        <f>IF($A428="","",(VLOOKUP($A428,ACOUSTICS_COMBINED!$B$3:$AQ$501,30,FALSE)))</f>
        <v/>
      </c>
      <c r="U428" s="1" t="str">
        <f>IF($A428="","",(VLOOKUP($A428,ACOUSTICS_COMBINED!$B$3:$AQ$501,31,FALSE)))</f>
        <v/>
      </c>
      <c r="V428" s="1" t="str">
        <f>IF($A428="","",(VLOOKUP($A428,ACOUSTICS_COMBINED!$B$3:$AQ$501,32,FALSE)))</f>
        <v/>
      </c>
      <c r="W428" s="1" t="str">
        <f>IF($A428="","",(VLOOKUP($A428,ACOUSTICS_COMBINED!$B$3:$AQ$501,33,FALSE)))</f>
        <v/>
      </c>
      <c r="X428" s="1" t="str">
        <f>IF($A428="","",(VLOOKUP($A428,ACOUSTICS_COMBINED!$B$3:$AQ$501,34,FALSE)))</f>
        <v/>
      </c>
      <c r="Y428" s="1" t="str">
        <f>IF($A428="","",(VLOOKUP($A428,ACOUSTICS_COMBINED!$B$3:$AQ$501,35,FALSE)))</f>
        <v/>
      </c>
      <c r="Z428" s="1" t="str">
        <f>IF($A428="","",(VLOOKUP($A428,ACOUSTICS_COMBINED!$B$3:$AQ$501,36,FALSE)))</f>
        <v/>
      </c>
      <c r="AA428" s="1" t="str">
        <f>IF($A428="","",(VLOOKUP($A428,ACOUSTICS_COMBINED!$B$3:$AQ$501,37,FALSE)))</f>
        <v/>
      </c>
      <c r="AB428" s="1" t="str">
        <f>IF($A428="","",(VLOOKUP($A428,ACOUSTICS_COMBINED!$B$3:$AQ$501,38,FALSE)))</f>
        <v/>
      </c>
      <c r="AC428" s="1" t="str">
        <f>IF($A428="","",(VLOOKUP($A428,ACOUSTICS_COMBINED!$B$3:$AQ$501,39,FALSE)))</f>
        <v/>
      </c>
      <c r="AD428" s="1" t="str">
        <f>IF($A428="","",(VLOOKUP($A428,ACOUSTICS_COMBINED!$B$3:$AQ$501,40,FALSE)))</f>
        <v/>
      </c>
      <c r="AE428" s="1" t="str">
        <f>IF($A428="","",(VLOOKUP($A428,ACOUSTICS_COMBINED!$B$3:$AQ$501,41,FALSE)))</f>
        <v/>
      </c>
      <c r="AF428" s="1" t="str">
        <f>IF($A428="","",(VLOOKUP($A428,ACOUSTICS_COMBINED!$B$3:$AQ$501,42,FALSE)))</f>
        <v/>
      </c>
      <c r="AG428" s="27" t="str">
        <f>IF($A428="","",(VLOOKUP($A428,ACOUSTIC_PIVOT_TABLE!$B$4:$AO$500,2,FALSE)))</f>
        <v/>
      </c>
      <c r="AH428" s="27" t="str">
        <f>IF($A428="","",(VLOOKUP($A428,ACOUSTIC_PIVOT_TABLE!$B$4:$AO$500,3,FALSE)))</f>
        <v/>
      </c>
      <c r="AI428" s="27" t="str">
        <f>IF($A428="","",(VLOOKUP($A428,ACOUSTIC_PIVOT_TABLE!$B$4:$AO$500,4,FALSE)))</f>
        <v/>
      </c>
      <c r="AJ428" s="27" t="str">
        <f>IF($A428="","",(VLOOKUP($A428,ACOUSTIC_PIVOT_TABLE!$B$4:$AO$500,5,FALSE)))</f>
        <v/>
      </c>
      <c r="AK428" s="27" t="str">
        <f>IF($A428="","",(VLOOKUP($A428,ACOUSTIC_PIVOT_TABLE!$B$4:$AO$500,6,FALSE)))</f>
        <v/>
      </c>
      <c r="AL428" s="27" t="str">
        <f>IF($A428="","",(VLOOKUP($A428,ACOUSTIC_PIVOT_TABLE!$B$4:$AO$500,7,FALSE)))</f>
        <v/>
      </c>
      <c r="AM428" s="27" t="str">
        <f>IF($A428="","",(VLOOKUP($A428,ACOUSTIC_PIVOT_TABLE!$B$4:$AO$500,8,FALSE)))</f>
        <v/>
      </c>
      <c r="AN428" s="27" t="str">
        <f>IF($A428="","",(VLOOKUP($A428,ACOUSTIC_PIVOT_TABLE!$B$4:$AO$500,9,FALSE)))</f>
        <v/>
      </c>
      <c r="AO428" s="27" t="str">
        <f>IF($A428="","",(VLOOKUP($A428,ACOUSTIC_PIVOT_TABLE!$B$4:$AO$500,10,FALSE)))</f>
        <v/>
      </c>
      <c r="AP428" s="27" t="str">
        <f>IF($A428="","",(VLOOKUP($A428,ACOUSTIC_PIVOT_TABLE!$B$4:$AO$500,11,FALSE)))</f>
        <v/>
      </c>
      <c r="AQ428" s="27" t="str">
        <f>IF($A428="","",(VLOOKUP($A428,ACOUSTIC_PIVOT_TABLE!$B$4:$AO$500,12,FALSE)))</f>
        <v/>
      </c>
      <c r="AR428" s="27" t="str">
        <f>IF($A428="","",(VLOOKUP($A428,ACOUSTIC_PIVOT_TABLE!$B$4:$AO$500,13,FALSE)))</f>
        <v/>
      </c>
      <c r="AS428" s="27" t="str">
        <f>IF($A428="","",(VLOOKUP($A428,ACOUSTIC_PIVOT_TABLE!$B$4:$AO$500,14,FALSE)))</f>
        <v/>
      </c>
      <c r="AT428" s="27" t="str">
        <f>IF($A428="","",(VLOOKUP($A428,ACOUSTIC_PIVOT_TABLE!$B$4:$AO$500,15,FALSE)))</f>
        <v/>
      </c>
      <c r="AU428" s="27" t="str">
        <f>IF($A428="","",(VLOOKUP($A428,ACOUSTIC_PIVOT_TABLE!$B$4:$AO$500,16,FALSE)))</f>
        <v/>
      </c>
      <c r="AV428" s="27" t="str">
        <f>IF($A428="","",(VLOOKUP($A428,ACOUSTIC_PIVOT_TABLE!$B$4:$AO$500,17,FALSE)))</f>
        <v/>
      </c>
      <c r="AW428" s="27" t="str">
        <f>IF($A428="","",(VLOOKUP($A428,ACOUSTIC_PIVOT_TABLE!$B$4:$AO$500,18,FALSE)))</f>
        <v/>
      </c>
      <c r="AX428" s="27" t="str">
        <f>IF($A428="","",(VLOOKUP($A428,ACOUSTIC_PIVOT_TABLE!$B$4:$AO$500,19,FALSE)))</f>
        <v/>
      </c>
      <c r="AY428" s="27" t="str">
        <f>IF($A428="","",(VLOOKUP($A428,ACOUSTIC_PIVOT_TABLE!$B$4:$AO$500,20,FALSE)))</f>
        <v/>
      </c>
      <c r="AZ428" s="27" t="str">
        <f>IF($A428="","",(VLOOKUP($A428,ACOUSTIC_PIVOT_TABLE!$B$4:$AO$500,21,FALSE)))</f>
        <v/>
      </c>
      <c r="BA428" s="27" t="str">
        <f>IF($A428="","",(VLOOKUP($A428,ACOUSTIC_PIVOT_TABLE!$B$4:$AO$500,22,FALSE)))</f>
        <v/>
      </c>
      <c r="BB428" s="27" t="str">
        <f>IF($A428="","",(VLOOKUP($A428,ACOUSTIC_PIVOT_TABLE!$B$4:$AO$500,23,FALSE)))</f>
        <v/>
      </c>
      <c r="BC428" s="27" t="str">
        <f>IF($A428="","",(VLOOKUP($A428,ACOUSTIC_PIVOT_TABLE!$B$4:$AO$500,24,FALSE)))</f>
        <v/>
      </c>
      <c r="BD428" s="27" t="str">
        <f>IF($A428="","",(VLOOKUP($A428,ACOUSTIC_PIVOT_TABLE!$B$4:$AO$500,25,FALSE)))</f>
        <v/>
      </c>
      <c r="BE428" s="27" t="str">
        <f>IF($A428="","",(VLOOKUP($A428,ACOUSTIC_PIVOT_TABLE!$B$4:$AO$500,26,FALSE)))</f>
        <v/>
      </c>
      <c r="BF428" s="27" t="str">
        <f>IF($A428="","",(VLOOKUP($A428,ACOUSTIC_PIVOT_TABLE!$B$4:$AO$500,27,FALSE)))</f>
        <v/>
      </c>
      <c r="BG428" s="27" t="str">
        <f>IF($A428="","",(VLOOKUP($A428,ACOUSTIC_PIVOT_TABLE!$B$4:$AO$500,28,FALSE)))</f>
        <v/>
      </c>
      <c r="BH428" s="27" t="str">
        <f>IF($A428="","",(VLOOKUP($A428,ACOUSTIC_PIVOT_TABLE!$B$4:$AO$500,29,FALSE)))</f>
        <v/>
      </c>
      <c r="BI428" s="27" t="str">
        <f>IF($A428="","",(VLOOKUP($A428,ACOUSTIC_PIVOT_TABLE!$B$4:$AO$500,30,FALSE)))</f>
        <v/>
      </c>
      <c r="BJ428" s="27" t="str">
        <f>IF($A428="","",(VLOOKUP($A428,ACOUSTIC_PIVOT_TABLE!$B$4:$AO$500,31,FALSE)))</f>
        <v/>
      </c>
      <c r="BK428" s="27" t="str">
        <f>IF($A428="","",(VLOOKUP($A428,ACOUSTIC_PIVOT_TABLE!$B$4:$AO$500,32,FALSE)))</f>
        <v/>
      </c>
      <c r="BL428" s="27" t="str">
        <f>IF($A428="","",(VLOOKUP($A428,ACOUSTIC_PIVOT_TABLE!$B$4:$AO$500,33,FALSE)))</f>
        <v/>
      </c>
      <c r="BM428" s="27" t="str">
        <f>IF($A428="","",(VLOOKUP($A428,ACOUSTIC_PIVOT_TABLE!$B$4:$AO$500,34,FALSE)))</f>
        <v/>
      </c>
      <c r="BN428" s="27" t="str">
        <f>IF($A428="","",(VLOOKUP($A428,ACOUSTIC_PIVOT_TABLE!$B$4:$AO$500,35,FALSE)))</f>
        <v/>
      </c>
      <c r="BO428" s="27" t="str">
        <f>IF($A428="","",(VLOOKUP($A428,ACOUSTIC_PIVOT_TABLE!$B$4:$AO$500,36,FALSE)))</f>
        <v/>
      </c>
      <c r="BP428" s="27" t="str">
        <f>IF($A428="","",(VLOOKUP($A428,ACOUSTIC_PIVOT_TABLE!$B$4:$AO$500,37,FALSE)))</f>
        <v/>
      </c>
      <c r="BQ428" s="27" t="str">
        <f>IF($A428="","",(VLOOKUP($A428,ACOUSTIC_PIVOT_TABLE!$B$4:$AO$500,38,FALSE)))</f>
        <v/>
      </c>
      <c r="BR428" s="27" t="str">
        <f>IF($A428="","",(VLOOKUP($A428,ACOUSTIC_PIVOT_TABLE!$B$4:$AO$500,39,FALSE)))</f>
        <v/>
      </c>
      <c r="BS428" s="27" t="str">
        <f>IF($A428="","",(VLOOKUP($A428,ACOUSTIC_PIVOT_TABLE!$B$4:$AO$500,40,FALSE)))</f>
        <v/>
      </c>
    </row>
    <row r="429" spans="1:71" x14ac:dyDescent="0.25">
      <c r="A429" s="1" t="str">
        <f>IF(ACOUSTIC_PIVOT_TABLE!B431 = 0, "",ACOUSTIC_PIVOT_TABLE!B431)</f>
        <v/>
      </c>
      <c r="B429" s="1" t="str">
        <f>IF($A429="","",(VLOOKUP($A429,ACOUSTICS_COMBINED!$B$3:$AQ$501,21,FALSE)))</f>
        <v/>
      </c>
      <c r="C429" s="1" t="str">
        <f>IF($A429="","",(VLOOKUP($A429,ACOUSTICS_COMBINED!$B$3:$AQ$501,22,FALSE)))</f>
        <v/>
      </c>
      <c r="D429" s="1" t="str">
        <f>IF($A429="","",(VLOOKUP($A429,ACOUSTICS_COMBINED!$B$3:$AQ$501,12,FALSE)))</f>
        <v/>
      </c>
      <c r="E429" s="1" t="str">
        <f>IF($A429="","",(VLOOKUP($A429,ACOUSTICS_COMBINED!$B$3:$AQ$501,13,FALSE)))</f>
        <v/>
      </c>
      <c r="F429" s="1" t="str">
        <f>IF($A429="","",(VLOOKUP($A429,ACOUSTICS_COMBINED!$B$3:$AQ$501,14,FALSE)))</f>
        <v/>
      </c>
      <c r="G429" s="1" t="str">
        <f>IF($A429="","",(VLOOKUP($A429,ACOUSTICS_COMBINED!$B$3:$AQ$501,23,FALSE)))</f>
        <v/>
      </c>
      <c r="H429" s="1" t="str">
        <f>IF($A429="","",(VLOOKUP($A429,ACOUSTICS_COMBINED!$B$3:$AQ$501,24,FALSE)))</f>
        <v/>
      </c>
      <c r="I429" s="1" t="str">
        <f>IF($A429="","",(VLOOKUP($A429,ACOUSTICS_COMBINED!$B$3:$AQ$501,15,FALSE)))</f>
        <v/>
      </c>
      <c r="J429" s="1" t="str">
        <f>IF($A429="","",(VLOOKUP($A429,ACOUSTICS_COMBINED!$B$3:$AQ$501,16,FALSE)))</f>
        <v/>
      </c>
      <c r="K429" s="1" t="str">
        <f>IF($A429="","",(VLOOKUP($A429,ACOUSTICS_COMBINED!$B$3:$AQ$501,17,FALSE)))</f>
        <v/>
      </c>
      <c r="L429" s="1" t="str">
        <f>IF($A429="","",(VLOOKUP($A429,ACOUSTICS_COMBINED!$B$3:$AQ$501,18,FALSE)))</f>
        <v/>
      </c>
      <c r="M429" s="1" t="str">
        <f>IF($A429="","",(VLOOKUP($A429,ACOUSTICS_COMBINED!$B$3:$AQ$501,25,FALSE)))</f>
        <v/>
      </c>
      <c r="N429" s="16" t="str">
        <f>IF($A429="","",(VLOOKUP($A429,ACOUSTICS_COMBINED!$B$3:$AQ$501,19,FALSE)))</f>
        <v/>
      </c>
      <c r="O429" s="16" t="str">
        <f>IF($A429="","",(VLOOKUP($A429,ACOUSTICS_COMBINED!$B$3:$AQ$501,20,FALSE)))</f>
        <v/>
      </c>
      <c r="P429" s="1" t="str">
        <f>IF($A429="","",(VLOOKUP($A429,ACOUSTICS_COMBINED!$B$3:$AQ$501,26,FALSE)))</f>
        <v/>
      </c>
      <c r="Q429" s="1" t="str">
        <f>IF($A429="","",(VLOOKUP($A429,ACOUSTICS_COMBINED!$B$3:$AQ$501,27,FALSE)))</f>
        <v/>
      </c>
      <c r="R429" s="1" t="str">
        <f>IF($A429="","",(VLOOKUP($A429,ACOUSTICS_COMBINED!$B$3:$AQ$501,28,FALSE)))</f>
        <v/>
      </c>
      <c r="S429" s="1" t="str">
        <f>IF($A429="","",(VLOOKUP($A429,ACOUSTICS_COMBINED!$B$3:$AQ$501,29,FALSE)))</f>
        <v/>
      </c>
      <c r="T429" s="1" t="str">
        <f>IF($A429="","",(VLOOKUP($A429,ACOUSTICS_COMBINED!$B$3:$AQ$501,30,FALSE)))</f>
        <v/>
      </c>
      <c r="U429" s="1" t="str">
        <f>IF($A429="","",(VLOOKUP($A429,ACOUSTICS_COMBINED!$B$3:$AQ$501,31,FALSE)))</f>
        <v/>
      </c>
      <c r="V429" s="1" t="str">
        <f>IF($A429="","",(VLOOKUP($A429,ACOUSTICS_COMBINED!$B$3:$AQ$501,32,FALSE)))</f>
        <v/>
      </c>
      <c r="W429" s="1" t="str">
        <f>IF($A429="","",(VLOOKUP($A429,ACOUSTICS_COMBINED!$B$3:$AQ$501,33,FALSE)))</f>
        <v/>
      </c>
      <c r="X429" s="1" t="str">
        <f>IF($A429="","",(VLOOKUP($A429,ACOUSTICS_COMBINED!$B$3:$AQ$501,34,FALSE)))</f>
        <v/>
      </c>
      <c r="Y429" s="1" t="str">
        <f>IF($A429="","",(VLOOKUP($A429,ACOUSTICS_COMBINED!$B$3:$AQ$501,35,FALSE)))</f>
        <v/>
      </c>
      <c r="Z429" s="1" t="str">
        <f>IF($A429="","",(VLOOKUP($A429,ACOUSTICS_COMBINED!$B$3:$AQ$501,36,FALSE)))</f>
        <v/>
      </c>
      <c r="AA429" s="1" t="str">
        <f>IF($A429="","",(VLOOKUP($A429,ACOUSTICS_COMBINED!$B$3:$AQ$501,37,FALSE)))</f>
        <v/>
      </c>
      <c r="AB429" s="1" t="str">
        <f>IF($A429="","",(VLOOKUP($A429,ACOUSTICS_COMBINED!$B$3:$AQ$501,38,FALSE)))</f>
        <v/>
      </c>
      <c r="AC429" s="1" t="str">
        <f>IF($A429="","",(VLOOKUP($A429,ACOUSTICS_COMBINED!$B$3:$AQ$501,39,FALSE)))</f>
        <v/>
      </c>
      <c r="AD429" s="1" t="str">
        <f>IF($A429="","",(VLOOKUP($A429,ACOUSTICS_COMBINED!$B$3:$AQ$501,40,FALSE)))</f>
        <v/>
      </c>
      <c r="AE429" s="1" t="str">
        <f>IF($A429="","",(VLOOKUP($A429,ACOUSTICS_COMBINED!$B$3:$AQ$501,41,FALSE)))</f>
        <v/>
      </c>
      <c r="AF429" s="1" t="str">
        <f>IF($A429="","",(VLOOKUP($A429,ACOUSTICS_COMBINED!$B$3:$AQ$501,42,FALSE)))</f>
        <v/>
      </c>
      <c r="AG429" s="27" t="str">
        <f>IF($A429="","",(VLOOKUP($A429,ACOUSTIC_PIVOT_TABLE!$B$4:$AO$500,2,FALSE)))</f>
        <v/>
      </c>
      <c r="AH429" s="27" t="str">
        <f>IF($A429="","",(VLOOKUP($A429,ACOUSTIC_PIVOT_TABLE!$B$4:$AO$500,3,FALSE)))</f>
        <v/>
      </c>
      <c r="AI429" s="27" t="str">
        <f>IF($A429="","",(VLOOKUP($A429,ACOUSTIC_PIVOT_TABLE!$B$4:$AO$500,4,FALSE)))</f>
        <v/>
      </c>
      <c r="AJ429" s="27" t="str">
        <f>IF($A429="","",(VLOOKUP($A429,ACOUSTIC_PIVOT_TABLE!$B$4:$AO$500,5,FALSE)))</f>
        <v/>
      </c>
      <c r="AK429" s="27" t="str">
        <f>IF($A429="","",(VLOOKUP($A429,ACOUSTIC_PIVOT_TABLE!$B$4:$AO$500,6,FALSE)))</f>
        <v/>
      </c>
      <c r="AL429" s="27" t="str">
        <f>IF($A429="","",(VLOOKUP($A429,ACOUSTIC_PIVOT_TABLE!$B$4:$AO$500,7,FALSE)))</f>
        <v/>
      </c>
      <c r="AM429" s="27" t="str">
        <f>IF($A429="","",(VLOOKUP($A429,ACOUSTIC_PIVOT_TABLE!$B$4:$AO$500,8,FALSE)))</f>
        <v/>
      </c>
      <c r="AN429" s="27" t="str">
        <f>IF($A429="","",(VLOOKUP($A429,ACOUSTIC_PIVOT_TABLE!$B$4:$AO$500,9,FALSE)))</f>
        <v/>
      </c>
      <c r="AO429" s="27" t="str">
        <f>IF($A429="","",(VLOOKUP($A429,ACOUSTIC_PIVOT_TABLE!$B$4:$AO$500,10,FALSE)))</f>
        <v/>
      </c>
      <c r="AP429" s="27" t="str">
        <f>IF($A429="","",(VLOOKUP($A429,ACOUSTIC_PIVOT_TABLE!$B$4:$AO$500,11,FALSE)))</f>
        <v/>
      </c>
      <c r="AQ429" s="27" t="str">
        <f>IF($A429="","",(VLOOKUP($A429,ACOUSTIC_PIVOT_TABLE!$B$4:$AO$500,12,FALSE)))</f>
        <v/>
      </c>
      <c r="AR429" s="27" t="str">
        <f>IF($A429="","",(VLOOKUP($A429,ACOUSTIC_PIVOT_TABLE!$B$4:$AO$500,13,FALSE)))</f>
        <v/>
      </c>
      <c r="AS429" s="27" t="str">
        <f>IF($A429="","",(VLOOKUP($A429,ACOUSTIC_PIVOT_TABLE!$B$4:$AO$500,14,FALSE)))</f>
        <v/>
      </c>
      <c r="AT429" s="27" t="str">
        <f>IF($A429="","",(VLOOKUP($A429,ACOUSTIC_PIVOT_TABLE!$B$4:$AO$500,15,FALSE)))</f>
        <v/>
      </c>
      <c r="AU429" s="27" t="str">
        <f>IF($A429="","",(VLOOKUP($A429,ACOUSTIC_PIVOT_TABLE!$B$4:$AO$500,16,FALSE)))</f>
        <v/>
      </c>
      <c r="AV429" s="27" t="str">
        <f>IF($A429="","",(VLOOKUP($A429,ACOUSTIC_PIVOT_TABLE!$B$4:$AO$500,17,FALSE)))</f>
        <v/>
      </c>
      <c r="AW429" s="27" t="str">
        <f>IF($A429="","",(VLOOKUP($A429,ACOUSTIC_PIVOT_TABLE!$B$4:$AO$500,18,FALSE)))</f>
        <v/>
      </c>
      <c r="AX429" s="27" t="str">
        <f>IF($A429="","",(VLOOKUP($A429,ACOUSTIC_PIVOT_TABLE!$B$4:$AO$500,19,FALSE)))</f>
        <v/>
      </c>
      <c r="AY429" s="27" t="str">
        <f>IF($A429="","",(VLOOKUP($A429,ACOUSTIC_PIVOT_TABLE!$B$4:$AO$500,20,FALSE)))</f>
        <v/>
      </c>
      <c r="AZ429" s="27" t="str">
        <f>IF($A429="","",(VLOOKUP($A429,ACOUSTIC_PIVOT_TABLE!$B$4:$AO$500,21,FALSE)))</f>
        <v/>
      </c>
      <c r="BA429" s="27" t="str">
        <f>IF($A429="","",(VLOOKUP($A429,ACOUSTIC_PIVOT_TABLE!$B$4:$AO$500,22,FALSE)))</f>
        <v/>
      </c>
      <c r="BB429" s="27" t="str">
        <f>IF($A429="","",(VLOOKUP($A429,ACOUSTIC_PIVOT_TABLE!$B$4:$AO$500,23,FALSE)))</f>
        <v/>
      </c>
      <c r="BC429" s="27" t="str">
        <f>IF($A429="","",(VLOOKUP($A429,ACOUSTIC_PIVOT_TABLE!$B$4:$AO$500,24,FALSE)))</f>
        <v/>
      </c>
      <c r="BD429" s="27" t="str">
        <f>IF($A429="","",(VLOOKUP($A429,ACOUSTIC_PIVOT_TABLE!$B$4:$AO$500,25,FALSE)))</f>
        <v/>
      </c>
      <c r="BE429" s="27" t="str">
        <f>IF($A429="","",(VLOOKUP($A429,ACOUSTIC_PIVOT_TABLE!$B$4:$AO$500,26,FALSE)))</f>
        <v/>
      </c>
      <c r="BF429" s="27" t="str">
        <f>IF($A429="","",(VLOOKUP($A429,ACOUSTIC_PIVOT_TABLE!$B$4:$AO$500,27,FALSE)))</f>
        <v/>
      </c>
      <c r="BG429" s="27" t="str">
        <f>IF($A429="","",(VLOOKUP($A429,ACOUSTIC_PIVOT_TABLE!$B$4:$AO$500,28,FALSE)))</f>
        <v/>
      </c>
      <c r="BH429" s="27" t="str">
        <f>IF($A429="","",(VLOOKUP($A429,ACOUSTIC_PIVOT_TABLE!$B$4:$AO$500,29,FALSE)))</f>
        <v/>
      </c>
      <c r="BI429" s="27" t="str">
        <f>IF($A429="","",(VLOOKUP($A429,ACOUSTIC_PIVOT_TABLE!$B$4:$AO$500,30,FALSE)))</f>
        <v/>
      </c>
      <c r="BJ429" s="27" t="str">
        <f>IF($A429="","",(VLOOKUP($A429,ACOUSTIC_PIVOT_TABLE!$B$4:$AO$500,31,FALSE)))</f>
        <v/>
      </c>
      <c r="BK429" s="27" t="str">
        <f>IF($A429="","",(VLOOKUP($A429,ACOUSTIC_PIVOT_TABLE!$B$4:$AO$500,32,FALSE)))</f>
        <v/>
      </c>
      <c r="BL429" s="27" t="str">
        <f>IF($A429="","",(VLOOKUP($A429,ACOUSTIC_PIVOT_TABLE!$B$4:$AO$500,33,FALSE)))</f>
        <v/>
      </c>
      <c r="BM429" s="27" t="str">
        <f>IF($A429="","",(VLOOKUP($A429,ACOUSTIC_PIVOT_TABLE!$B$4:$AO$500,34,FALSE)))</f>
        <v/>
      </c>
      <c r="BN429" s="27" t="str">
        <f>IF($A429="","",(VLOOKUP($A429,ACOUSTIC_PIVOT_TABLE!$B$4:$AO$500,35,FALSE)))</f>
        <v/>
      </c>
      <c r="BO429" s="27" t="str">
        <f>IF($A429="","",(VLOOKUP($A429,ACOUSTIC_PIVOT_TABLE!$B$4:$AO$500,36,FALSE)))</f>
        <v/>
      </c>
      <c r="BP429" s="27" t="str">
        <f>IF($A429="","",(VLOOKUP($A429,ACOUSTIC_PIVOT_TABLE!$B$4:$AO$500,37,FALSE)))</f>
        <v/>
      </c>
      <c r="BQ429" s="27" t="str">
        <f>IF($A429="","",(VLOOKUP($A429,ACOUSTIC_PIVOT_TABLE!$B$4:$AO$500,38,FALSE)))</f>
        <v/>
      </c>
      <c r="BR429" s="27" t="str">
        <f>IF($A429="","",(VLOOKUP($A429,ACOUSTIC_PIVOT_TABLE!$B$4:$AO$500,39,FALSE)))</f>
        <v/>
      </c>
      <c r="BS429" s="27" t="str">
        <f>IF($A429="","",(VLOOKUP($A429,ACOUSTIC_PIVOT_TABLE!$B$4:$AO$500,40,FALSE)))</f>
        <v/>
      </c>
    </row>
    <row r="430" spans="1:71" x14ac:dyDescent="0.25">
      <c r="A430" s="1" t="str">
        <f>IF(ACOUSTIC_PIVOT_TABLE!B432 = 0, "",ACOUSTIC_PIVOT_TABLE!B432)</f>
        <v/>
      </c>
      <c r="B430" s="1" t="str">
        <f>IF($A430="","",(VLOOKUP($A430,ACOUSTICS_COMBINED!$B$3:$AQ$501,21,FALSE)))</f>
        <v/>
      </c>
      <c r="C430" s="1" t="str">
        <f>IF($A430="","",(VLOOKUP($A430,ACOUSTICS_COMBINED!$B$3:$AQ$501,22,FALSE)))</f>
        <v/>
      </c>
      <c r="D430" s="1" t="str">
        <f>IF($A430="","",(VLOOKUP($A430,ACOUSTICS_COMBINED!$B$3:$AQ$501,12,FALSE)))</f>
        <v/>
      </c>
      <c r="E430" s="1" t="str">
        <f>IF($A430="","",(VLOOKUP($A430,ACOUSTICS_COMBINED!$B$3:$AQ$501,13,FALSE)))</f>
        <v/>
      </c>
      <c r="F430" s="1" t="str">
        <f>IF($A430="","",(VLOOKUP($A430,ACOUSTICS_COMBINED!$B$3:$AQ$501,14,FALSE)))</f>
        <v/>
      </c>
      <c r="G430" s="1" t="str">
        <f>IF($A430="","",(VLOOKUP($A430,ACOUSTICS_COMBINED!$B$3:$AQ$501,23,FALSE)))</f>
        <v/>
      </c>
      <c r="H430" s="1" t="str">
        <f>IF($A430="","",(VLOOKUP($A430,ACOUSTICS_COMBINED!$B$3:$AQ$501,24,FALSE)))</f>
        <v/>
      </c>
      <c r="I430" s="1" t="str">
        <f>IF($A430="","",(VLOOKUP($A430,ACOUSTICS_COMBINED!$B$3:$AQ$501,15,FALSE)))</f>
        <v/>
      </c>
      <c r="J430" s="1" t="str">
        <f>IF($A430="","",(VLOOKUP($A430,ACOUSTICS_COMBINED!$B$3:$AQ$501,16,FALSE)))</f>
        <v/>
      </c>
      <c r="K430" s="1" t="str">
        <f>IF($A430="","",(VLOOKUP($A430,ACOUSTICS_COMBINED!$B$3:$AQ$501,17,FALSE)))</f>
        <v/>
      </c>
      <c r="L430" s="1" t="str">
        <f>IF($A430="","",(VLOOKUP($A430,ACOUSTICS_COMBINED!$B$3:$AQ$501,18,FALSE)))</f>
        <v/>
      </c>
      <c r="M430" s="1" t="str">
        <f>IF($A430="","",(VLOOKUP($A430,ACOUSTICS_COMBINED!$B$3:$AQ$501,25,FALSE)))</f>
        <v/>
      </c>
      <c r="N430" s="16" t="str">
        <f>IF($A430="","",(VLOOKUP($A430,ACOUSTICS_COMBINED!$B$3:$AQ$501,19,FALSE)))</f>
        <v/>
      </c>
      <c r="O430" s="16" t="str">
        <f>IF($A430="","",(VLOOKUP($A430,ACOUSTICS_COMBINED!$B$3:$AQ$501,20,FALSE)))</f>
        <v/>
      </c>
      <c r="P430" s="1" t="str">
        <f>IF($A430="","",(VLOOKUP($A430,ACOUSTICS_COMBINED!$B$3:$AQ$501,26,FALSE)))</f>
        <v/>
      </c>
      <c r="Q430" s="1" t="str">
        <f>IF($A430="","",(VLOOKUP($A430,ACOUSTICS_COMBINED!$B$3:$AQ$501,27,FALSE)))</f>
        <v/>
      </c>
      <c r="R430" s="1" t="str">
        <f>IF($A430="","",(VLOOKUP($A430,ACOUSTICS_COMBINED!$B$3:$AQ$501,28,FALSE)))</f>
        <v/>
      </c>
      <c r="S430" s="1" t="str">
        <f>IF($A430="","",(VLOOKUP($A430,ACOUSTICS_COMBINED!$B$3:$AQ$501,29,FALSE)))</f>
        <v/>
      </c>
      <c r="T430" s="1" t="str">
        <f>IF($A430="","",(VLOOKUP($A430,ACOUSTICS_COMBINED!$B$3:$AQ$501,30,FALSE)))</f>
        <v/>
      </c>
      <c r="U430" s="1" t="str">
        <f>IF($A430="","",(VLOOKUP($A430,ACOUSTICS_COMBINED!$B$3:$AQ$501,31,FALSE)))</f>
        <v/>
      </c>
      <c r="V430" s="1" t="str">
        <f>IF($A430="","",(VLOOKUP($A430,ACOUSTICS_COMBINED!$B$3:$AQ$501,32,FALSE)))</f>
        <v/>
      </c>
      <c r="W430" s="1" t="str">
        <f>IF($A430="","",(VLOOKUP($A430,ACOUSTICS_COMBINED!$B$3:$AQ$501,33,FALSE)))</f>
        <v/>
      </c>
      <c r="X430" s="1" t="str">
        <f>IF($A430="","",(VLOOKUP($A430,ACOUSTICS_COMBINED!$B$3:$AQ$501,34,FALSE)))</f>
        <v/>
      </c>
      <c r="Y430" s="1" t="str">
        <f>IF($A430="","",(VLOOKUP($A430,ACOUSTICS_COMBINED!$B$3:$AQ$501,35,FALSE)))</f>
        <v/>
      </c>
      <c r="Z430" s="1" t="str">
        <f>IF($A430="","",(VLOOKUP($A430,ACOUSTICS_COMBINED!$B$3:$AQ$501,36,FALSE)))</f>
        <v/>
      </c>
      <c r="AA430" s="1" t="str">
        <f>IF($A430="","",(VLOOKUP($A430,ACOUSTICS_COMBINED!$B$3:$AQ$501,37,FALSE)))</f>
        <v/>
      </c>
      <c r="AB430" s="1" t="str">
        <f>IF($A430="","",(VLOOKUP($A430,ACOUSTICS_COMBINED!$B$3:$AQ$501,38,FALSE)))</f>
        <v/>
      </c>
      <c r="AC430" s="1" t="str">
        <f>IF($A430="","",(VLOOKUP($A430,ACOUSTICS_COMBINED!$B$3:$AQ$501,39,FALSE)))</f>
        <v/>
      </c>
      <c r="AD430" s="1" t="str">
        <f>IF($A430="","",(VLOOKUP($A430,ACOUSTICS_COMBINED!$B$3:$AQ$501,40,FALSE)))</f>
        <v/>
      </c>
      <c r="AE430" s="1" t="str">
        <f>IF($A430="","",(VLOOKUP($A430,ACOUSTICS_COMBINED!$B$3:$AQ$501,41,FALSE)))</f>
        <v/>
      </c>
      <c r="AF430" s="1" t="str">
        <f>IF($A430="","",(VLOOKUP($A430,ACOUSTICS_COMBINED!$B$3:$AQ$501,42,FALSE)))</f>
        <v/>
      </c>
      <c r="AG430" s="27" t="str">
        <f>IF($A430="","",(VLOOKUP($A430,ACOUSTIC_PIVOT_TABLE!$B$4:$AO$500,2,FALSE)))</f>
        <v/>
      </c>
      <c r="AH430" s="27" t="str">
        <f>IF($A430="","",(VLOOKUP($A430,ACOUSTIC_PIVOT_TABLE!$B$4:$AO$500,3,FALSE)))</f>
        <v/>
      </c>
      <c r="AI430" s="27" t="str">
        <f>IF($A430="","",(VLOOKUP($A430,ACOUSTIC_PIVOT_TABLE!$B$4:$AO$500,4,FALSE)))</f>
        <v/>
      </c>
      <c r="AJ430" s="27" t="str">
        <f>IF($A430="","",(VLOOKUP($A430,ACOUSTIC_PIVOT_TABLE!$B$4:$AO$500,5,FALSE)))</f>
        <v/>
      </c>
      <c r="AK430" s="27" t="str">
        <f>IF($A430="","",(VLOOKUP($A430,ACOUSTIC_PIVOT_TABLE!$B$4:$AO$500,6,FALSE)))</f>
        <v/>
      </c>
      <c r="AL430" s="27" t="str">
        <f>IF($A430="","",(VLOOKUP($A430,ACOUSTIC_PIVOT_TABLE!$B$4:$AO$500,7,FALSE)))</f>
        <v/>
      </c>
      <c r="AM430" s="27" t="str">
        <f>IF($A430="","",(VLOOKUP($A430,ACOUSTIC_PIVOT_TABLE!$B$4:$AO$500,8,FALSE)))</f>
        <v/>
      </c>
      <c r="AN430" s="27" t="str">
        <f>IF($A430="","",(VLOOKUP($A430,ACOUSTIC_PIVOT_TABLE!$B$4:$AO$500,9,FALSE)))</f>
        <v/>
      </c>
      <c r="AO430" s="27" t="str">
        <f>IF($A430="","",(VLOOKUP($A430,ACOUSTIC_PIVOT_TABLE!$B$4:$AO$500,10,FALSE)))</f>
        <v/>
      </c>
      <c r="AP430" s="27" t="str">
        <f>IF($A430="","",(VLOOKUP($A430,ACOUSTIC_PIVOT_TABLE!$B$4:$AO$500,11,FALSE)))</f>
        <v/>
      </c>
      <c r="AQ430" s="27" t="str">
        <f>IF($A430="","",(VLOOKUP($A430,ACOUSTIC_PIVOT_TABLE!$B$4:$AO$500,12,FALSE)))</f>
        <v/>
      </c>
      <c r="AR430" s="27" t="str">
        <f>IF($A430="","",(VLOOKUP($A430,ACOUSTIC_PIVOT_TABLE!$B$4:$AO$500,13,FALSE)))</f>
        <v/>
      </c>
      <c r="AS430" s="27" t="str">
        <f>IF($A430="","",(VLOOKUP($A430,ACOUSTIC_PIVOT_TABLE!$B$4:$AO$500,14,FALSE)))</f>
        <v/>
      </c>
      <c r="AT430" s="27" t="str">
        <f>IF($A430="","",(VLOOKUP($A430,ACOUSTIC_PIVOT_TABLE!$B$4:$AO$500,15,FALSE)))</f>
        <v/>
      </c>
      <c r="AU430" s="27" t="str">
        <f>IF($A430="","",(VLOOKUP($A430,ACOUSTIC_PIVOT_TABLE!$B$4:$AO$500,16,FALSE)))</f>
        <v/>
      </c>
      <c r="AV430" s="27" t="str">
        <f>IF($A430="","",(VLOOKUP($A430,ACOUSTIC_PIVOT_TABLE!$B$4:$AO$500,17,FALSE)))</f>
        <v/>
      </c>
      <c r="AW430" s="27" t="str">
        <f>IF($A430="","",(VLOOKUP($A430,ACOUSTIC_PIVOT_TABLE!$B$4:$AO$500,18,FALSE)))</f>
        <v/>
      </c>
      <c r="AX430" s="27" t="str">
        <f>IF($A430="","",(VLOOKUP($A430,ACOUSTIC_PIVOT_TABLE!$B$4:$AO$500,19,FALSE)))</f>
        <v/>
      </c>
      <c r="AY430" s="27" t="str">
        <f>IF($A430="","",(VLOOKUP($A430,ACOUSTIC_PIVOT_TABLE!$B$4:$AO$500,20,FALSE)))</f>
        <v/>
      </c>
      <c r="AZ430" s="27" t="str">
        <f>IF($A430="","",(VLOOKUP($A430,ACOUSTIC_PIVOT_TABLE!$B$4:$AO$500,21,FALSE)))</f>
        <v/>
      </c>
      <c r="BA430" s="27" t="str">
        <f>IF($A430="","",(VLOOKUP($A430,ACOUSTIC_PIVOT_TABLE!$B$4:$AO$500,22,FALSE)))</f>
        <v/>
      </c>
      <c r="BB430" s="27" t="str">
        <f>IF($A430="","",(VLOOKUP($A430,ACOUSTIC_PIVOT_TABLE!$B$4:$AO$500,23,FALSE)))</f>
        <v/>
      </c>
      <c r="BC430" s="27" t="str">
        <f>IF($A430="","",(VLOOKUP($A430,ACOUSTIC_PIVOT_TABLE!$B$4:$AO$500,24,FALSE)))</f>
        <v/>
      </c>
      <c r="BD430" s="27" t="str">
        <f>IF($A430="","",(VLOOKUP($A430,ACOUSTIC_PIVOT_TABLE!$B$4:$AO$500,25,FALSE)))</f>
        <v/>
      </c>
      <c r="BE430" s="27" t="str">
        <f>IF($A430="","",(VLOOKUP($A430,ACOUSTIC_PIVOT_TABLE!$B$4:$AO$500,26,FALSE)))</f>
        <v/>
      </c>
      <c r="BF430" s="27" t="str">
        <f>IF($A430="","",(VLOOKUP($A430,ACOUSTIC_PIVOT_TABLE!$B$4:$AO$500,27,FALSE)))</f>
        <v/>
      </c>
      <c r="BG430" s="27" t="str">
        <f>IF($A430="","",(VLOOKUP($A430,ACOUSTIC_PIVOT_TABLE!$B$4:$AO$500,28,FALSE)))</f>
        <v/>
      </c>
      <c r="BH430" s="27" t="str">
        <f>IF($A430="","",(VLOOKUP($A430,ACOUSTIC_PIVOT_TABLE!$B$4:$AO$500,29,FALSE)))</f>
        <v/>
      </c>
      <c r="BI430" s="27" t="str">
        <f>IF($A430="","",(VLOOKUP($A430,ACOUSTIC_PIVOT_TABLE!$B$4:$AO$500,30,FALSE)))</f>
        <v/>
      </c>
      <c r="BJ430" s="27" t="str">
        <f>IF($A430="","",(VLOOKUP($A430,ACOUSTIC_PIVOT_TABLE!$B$4:$AO$500,31,FALSE)))</f>
        <v/>
      </c>
      <c r="BK430" s="27" t="str">
        <f>IF($A430="","",(VLOOKUP($A430,ACOUSTIC_PIVOT_TABLE!$B$4:$AO$500,32,FALSE)))</f>
        <v/>
      </c>
      <c r="BL430" s="27" t="str">
        <f>IF($A430="","",(VLOOKUP($A430,ACOUSTIC_PIVOT_TABLE!$B$4:$AO$500,33,FALSE)))</f>
        <v/>
      </c>
      <c r="BM430" s="27" t="str">
        <f>IF($A430="","",(VLOOKUP($A430,ACOUSTIC_PIVOT_TABLE!$B$4:$AO$500,34,FALSE)))</f>
        <v/>
      </c>
      <c r="BN430" s="27" t="str">
        <f>IF($A430="","",(VLOOKUP($A430,ACOUSTIC_PIVOT_TABLE!$B$4:$AO$500,35,FALSE)))</f>
        <v/>
      </c>
      <c r="BO430" s="27" t="str">
        <f>IF($A430="","",(VLOOKUP($A430,ACOUSTIC_PIVOT_TABLE!$B$4:$AO$500,36,FALSE)))</f>
        <v/>
      </c>
      <c r="BP430" s="27" t="str">
        <f>IF($A430="","",(VLOOKUP($A430,ACOUSTIC_PIVOT_TABLE!$B$4:$AO$500,37,FALSE)))</f>
        <v/>
      </c>
      <c r="BQ430" s="27" t="str">
        <f>IF($A430="","",(VLOOKUP($A430,ACOUSTIC_PIVOT_TABLE!$B$4:$AO$500,38,FALSE)))</f>
        <v/>
      </c>
      <c r="BR430" s="27" t="str">
        <f>IF($A430="","",(VLOOKUP($A430,ACOUSTIC_PIVOT_TABLE!$B$4:$AO$500,39,FALSE)))</f>
        <v/>
      </c>
      <c r="BS430" s="27" t="str">
        <f>IF($A430="","",(VLOOKUP($A430,ACOUSTIC_PIVOT_TABLE!$B$4:$AO$500,40,FALSE)))</f>
        <v/>
      </c>
    </row>
    <row r="431" spans="1:71" x14ac:dyDescent="0.25">
      <c r="A431" s="1" t="str">
        <f>IF(ACOUSTIC_PIVOT_TABLE!B433 = 0, "",ACOUSTIC_PIVOT_TABLE!B433)</f>
        <v/>
      </c>
      <c r="B431" s="1" t="str">
        <f>IF($A431="","",(VLOOKUP($A431,ACOUSTICS_COMBINED!$B$3:$AQ$501,21,FALSE)))</f>
        <v/>
      </c>
      <c r="C431" s="1" t="str">
        <f>IF($A431="","",(VLOOKUP($A431,ACOUSTICS_COMBINED!$B$3:$AQ$501,22,FALSE)))</f>
        <v/>
      </c>
      <c r="D431" s="1" t="str">
        <f>IF($A431="","",(VLOOKUP($A431,ACOUSTICS_COMBINED!$B$3:$AQ$501,12,FALSE)))</f>
        <v/>
      </c>
      <c r="E431" s="1" t="str">
        <f>IF($A431="","",(VLOOKUP($A431,ACOUSTICS_COMBINED!$B$3:$AQ$501,13,FALSE)))</f>
        <v/>
      </c>
      <c r="F431" s="1" t="str">
        <f>IF($A431="","",(VLOOKUP($A431,ACOUSTICS_COMBINED!$B$3:$AQ$501,14,FALSE)))</f>
        <v/>
      </c>
      <c r="G431" s="1" t="str">
        <f>IF($A431="","",(VLOOKUP($A431,ACOUSTICS_COMBINED!$B$3:$AQ$501,23,FALSE)))</f>
        <v/>
      </c>
      <c r="H431" s="1" t="str">
        <f>IF($A431="","",(VLOOKUP($A431,ACOUSTICS_COMBINED!$B$3:$AQ$501,24,FALSE)))</f>
        <v/>
      </c>
      <c r="I431" s="1" t="str">
        <f>IF($A431="","",(VLOOKUP($A431,ACOUSTICS_COMBINED!$B$3:$AQ$501,15,FALSE)))</f>
        <v/>
      </c>
      <c r="J431" s="1" t="str">
        <f>IF($A431="","",(VLOOKUP($A431,ACOUSTICS_COMBINED!$B$3:$AQ$501,16,FALSE)))</f>
        <v/>
      </c>
      <c r="K431" s="1" t="str">
        <f>IF($A431="","",(VLOOKUP($A431,ACOUSTICS_COMBINED!$B$3:$AQ$501,17,FALSE)))</f>
        <v/>
      </c>
      <c r="L431" s="1" t="str">
        <f>IF($A431="","",(VLOOKUP($A431,ACOUSTICS_COMBINED!$B$3:$AQ$501,18,FALSE)))</f>
        <v/>
      </c>
      <c r="M431" s="1" t="str">
        <f>IF($A431="","",(VLOOKUP($A431,ACOUSTICS_COMBINED!$B$3:$AQ$501,25,FALSE)))</f>
        <v/>
      </c>
      <c r="N431" s="16" t="str">
        <f>IF($A431="","",(VLOOKUP($A431,ACOUSTICS_COMBINED!$B$3:$AQ$501,19,FALSE)))</f>
        <v/>
      </c>
      <c r="O431" s="16" t="str">
        <f>IF($A431="","",(VLOOKUP($A431,ACOUSTICS_COMBINED!$B$3:$AQ$501,20,FALSE)))</f>
        <v/>
      </c>
      <c r="P431" s="1" t="str">
        <f>IF($A431="","",(VLOOKUP($A431,ACOUSTICS_COMBINED!$B$3:$AQ$501,26,FALSE)))</f>
        <v/>
      </c>
      <c r="Q431" s="1" t="str">
        <f>IF($A431="","",(VLOOKUP($A431,ACOUSTICS_COMBINED!$B$3:$AQ$501,27,FALSE)))</f>
        <v/>
      </c>
      <c r="R431" s="1" t="str">
        <f>IF($A431="","",(VLOOKUP($A431,ACOUSTICS_COMBINED!$B$3:$AQ$501,28,FALSE)))</f>
        <v/>
      </c>
      <c r="S431" s="1" t="str">
        <f>IF($A431="","",(VLOOKUP($A431,ACOUSTICS_COMBINED!$B$3:$AQ$501,29,FALSE)))</f>
        <v/>
      </c>
      <c r="T431" s="1" t="str">
        <f>IF($A431="","",(VLOOKUP($A431,ACOUSTICS_COMBINED!$B$3:$AQ$501,30,FALSE)))</f>
        <v/>
      </c>
      <c r="U431" s="1" t="str">
        <f>IF($A431="","",(VLOOKUP($A431,ACOUSTICS_COMBINED!$B$3:$AQ$501,31,FALSE)))</f>
        <v/>
      </c>
      <c r="V431" s="1" t="str">
        <f>IF($A431="","",(VLOOKUP($A431,ACOUSTICS_COMBINED!$B$3:$AQ$501,32,FALSE)))</f>
        <v/>
      </c>
      <c r="W431" s="1" t="str">
        <f>IF($A431="","",(VLOOKUP($A431,ACOUSTICS_COMBINED!$B$3:$AQ$501,33,FALSE)))</f>
        <v/>
      </c>
      <c r="X431" s="1" t="str">
        <f>IF($A431="","",(VLOOKUP($A431,ACOUSTICS_COMBINED!$B$3:$AQ$501,34,FALSE)))</f>
        <v/>
      </c>
      <c r="Y431" s="1" t="str">
        <f>IF($A431="","",(VLOOKUP($A431,ACOUSTICS_COMBINED!$B$3:$AQ$501,35,FALSE)))</f>
        <v/>
      </c>
      <c r="Z431" s="1" t="str">
        <f>IF($A431="","",(VLOOKUP($A431,ACOUSTICS_COMBINED!$B$3:$AQ$501,36,FALSE)))</f>
        <v/>
      </c>
      <c r="AA431" s="1" t="str">
        <f>IF($A431="","",(VLOOKUP($A431,ACOUSTICS_COMBINED!$B$3:$AQ$501,37,FALSE)))</f>
        <v/>
      </c>
      <c r="AB431" s="1" t="str">
        <f>IF($A431="","",(VLOOKUP($A431,ACOUSTICS_COMBINED!$B$3:$AQ$501,38,FALSE)))</f>
        <v/>
      </c>
      <c r="AC431" s="1" t="str">
        <f>IF($A431="","",(VLOOKUP($A431,ACOUSTICS_COMBINED!$B$3:$AQ$501,39,FALSE)))</f>
        <v/>
      </c>
      <c r="AD431" s="1" t="str">
        <f>IF($A431="","",(VLOOKUP($A431,ACOUSTICS_COMBINED!$B$3:$AQ$501,40,FALSE)))</f>
        <v/>
      </c>
      <c r="AE431" s="1" t="str">
        <f>IF($A431="","",(VLOOKUP($A431,ACOUSTICS_COMBINED!$B$3:$AQ$501,41,FALSE)))</f>
        <v/>
      </c>
      <c r="AF431" s="1" t="str">
        <f>IF($A431="","",(VLOOKUP($A431,ACOUSTICS_COMBINED!$B$3:$AQ$501,42,FALSE)))</f>
        <v/>
      </c>
      <c r="AG431" s="27" t="str">
        <f>IF($A431="","",(VLOOKUP($A431,ACOUSTIC_PIVOT_TABLE!$B$4:$AO$500,2,FALSE)))</f>
        <v/>
      </c>
      <c r="AH431" s="27" t="str">
        <f>IF($A431="","",(VLOOKUP($A431,ACOUSTIC_PIVOT_TABLE!$B$4:$AO$500,3,FALSE)))</f>
        <v/>
      </c>
      <c r="AI431" s="27" t="str">
        <f>IF($A431="","",(VLOOKUP($A431,ACOUSTIC_PIVOT_TABLE!$B$4:$AO$500,4,FALSE)))</f>
        <v/>
      </c>
      <c r="AJ431" s="27" t="str">
        <f>IF($A431="","",(VLOOKUP($A431,ACOUSTIC_PIVOT_TABLE!$B$4:$AO$500,5,FALSE)))</f>
        <v/>
      </c>
      <c r="AK431" s="27" t="str">
        <f>IF($A431="","",(VLOOKUP($A431,ACOUSTIC_PIVOT_TABLE!$B$4:$AO$500,6,FALSE)))</f>
        <v/>
      </c>
      <c r="AL431" s="27" t="str">
        <f>IF($A431="","",(VLOOKUP($A431,ACOUSTIC_PIVOT_TABLE!$B$4:$AO$500,7,FALSE)))</f>
        <v/>
      </c>
      <c r="AM431" s="27" t="str">
        <f>IF($A431="","",(VLOOKUP($A431,ACOUSTIC_PIVOT_TABLE!$B$4:$AO$500,8,FALSE)))</f>
        <v/>
      </c>
      <c r="AN431" s="27" t="str">
        <f>IF($A431="","",(VLOOKUP($A431,ACOUSTIC_PIVOT_TABLE!$B$4:$AO$500,9,FALSE)))</f>
        <v/>
      </c>
      <c r="AO431" s="27" t="str">
        <f>IF($A431="","",(VLOOKUP($A431,ACOUSTIC_PIVOT_TABLE!$B$4:$AO$500,10,FALSE)))</f>
        <v/>
      </c>
      <c r="AP431" s="27" t="str">
        <f>IF($A431="","",(VLOOKUP($A431,ACOUSTIC_PIVOT_TABLE!$B$4:$AO$500,11,FALSE)))</f>
        <v/>
      </c>
      <c r="AQ431" s="27" t="str">
        <f>IF($A431="","",(VLOOKUP($A431,ACOUSTIC_PIVOT_TABLE!$B$4:$AO$500,12,FALSE)))</f>
        <v/>
      </c>
      <c r="AR431" s="27" t="str">
        <f>IF($A431="","",(VLOOKUP($A431,ACOUSTIC_PIVOT_TABLE!$B$4:$AO$500,13,FALSE)))</f>
        <v/>
      </c>
      <c r="AS431" s="27" t="str">
        <f>IF($A431="","",(VLOOKUP($A431,ACOUSTIC_PIVOT_TABLE!$B$4:$AO$500,14,FALSE)))</f>
        <v/>
      </c>
      <c r="AT431" s="27" t="str">
        <f>IF($A431="","",(VLOOKUP($A431,ACOUSTIC_PIVOT_TABLE!$B$4:$AO$500,15,FALSE)))</f>
        <v/>
      </c>
      <c r="AU431" s="27" t="str">
        <f>IF($A431="","",(VLOOKUP($A431,ACOUSTIC_PIVOT_TABLE!$B$4:$AO$500,16,FALSE)))</f>
        <v/>
      </c>
      <c r="AV431" s="27" t="str">
        <f>IF($A431="","",(VLOOKUP($A431,ACOUSTIC_PIVOT_TABLE!$B$4:$AO$500,17,FALSE)))</f>
        <v/>
      </c>
      <c r="AW431" s="27" t="str">
        <f>IF($A431="","",(VLOOKUP($A431,ACOUSTIC_PIVOT_TABLE!$B$4:$AO$500,18,FALSE)))</f>
        <v/>
      </c>
      <c r="AX431" s="27" t="str">
        <f>IF($A431="","",(VLOOKUP($A431,ACOUSTIC_PIVOT_TABLE!$B$4:$AO$500,19,FALSE)))</f>
        <v/>
      </c>
      <c r="AY431" s="27" t="str">
        <f>IF($A431="","",(VLOOKUP($A431,ACOUSTIC_PIVOT_TABLE!$B$4:$AO$500,20,FALSE)))</f>
        <v/>
      </c>
      <c r="AZ431" s="27" t="str">
        <f>IF($A431="","",(VLOOKUP($A431,ACOUSTIC_PIVOT_TABLE!$B$4:$AO$500,21,FALSE)))</f>
        <v/>
      </c>
      <c r="BA431" s="27" t="str">
        <f>IF($A431="","",(VLOOKUP($A431,ACOUSTIC_PIVOT_TABLE!$B$4:$AO$500,22,FALSE)))</f>
        <v/>
      </c>
      <c r="BB431" s="27" t="str">
        <f>IF($A431="","",(VLOOKUP($A431,ACOUSTIC_PIVOT_TABLE!$B$4:$AO$500,23,FALSE)))</f>
        <v/>
      </c>
      <c r="BC431" s="27" t="str">
        <f>IF($A431="","",(VLOOKUP($A431,ACOUSTIC_PIVOT_TABLE!$B$4:$AO$500,24,FALSE)))</f>
        <v/>
      </c>
      <c r="BD431" s="27" t="str">
        <f>IF($A431="","",(VLOOKUP($A431,ACOUSTIC_PIVOT_TABLE!$B$4:$AO$500,25,FALSE)))</f>
        <v/>
      </c>
      <c r="BE431" s="27" t="str">
        <f>IF($A431="","",(VLOOKUP($A431,ACOUSTIC_PIVOT_TABLE!$B$4:$AO$500,26,FALSE)))</f>
        <v/>
      </c>
      <c r="BF431" s="27" t="str">
        <f>IF($A431="","",(VLOOKUP($A431,ACOUSTIC_PIVOT_TABLE!$B$4:$AO$500,27,FALSE)))</f>
        <v/>
      </c>
      <c r="BG431" s="27" t="str">
        <f>IF($A431="","",(VLOOKUP($A431,ACOUSTIC_PIVOT_TABLE!$B$4:$AO$500,28,FALSE)))</f>
        <v/>
      </c>
      <c r="BH431" s="27" t="str">
        <f>IF($A431="","",(VLOOKUP($A431,ACOUSTIC_PIVOT_TABLE!$B$4:$AO$500,29,FALSE)))</f>
        <v/>
      </c>
      <c r="BI431" s="27" t="str">
        <f>IF($A431="","",(VLOOKUP($A431,ACOUSTIC_PIVOT_TABLE!$B$4:$AO$500,30,FALSE)))</f>
        <v/>
      </c>
      <c r="BJ431" s="27" t="str">
        <f>IF($A431="","",(VLOOKUP($A431,ACOUSTIC_PIVOT_TABLE!$B$4:$AO$500,31,FALSE)))</f>
        <v/>
      </c>
      <c r="BK431" s="27" t="str">
        <f>IF($A431="","",(VLOOKUP($A431,ACOUSTIC_PIVOT_TABLE!$B$4:$AO$500,32,FALSE)))</f>
        <v/>
      </c>
      <c r="BL431" s="27" t="str">
        <f>IF($A431="","",(VLOOKUP($A431,ACOUSTIC_PIVOT_TABLE!$B$4:$AO$500,33,FALSE)))</f>
        <v/>
      </c>
      <c r="BM431" s="27" t="str">
        <f>IF($A431="","",(VLOOKUP($A431,ACOUSTIC_PIVOT_TABLE!$B$4:$AO$500,34,FALSE)))</f>
        <v/>
      </c>
      <c r="BN431" s="27" t="str">
        <f>IF($A431="","",(VLOOKUP($A431,ACOUSTIC_PIVOT_TABLE!$B$4:$AO$500,35,FALSE)))</f>
        <v/>
      </c>
      <c r="BO431" s="27" t="str">
        <f>IF($A431="","",(VLOOKUP($A431,ACOUSTIC_PIVOT_TABLE!$B$4:$AO$500,36,FALSE)))</f>
        <v/>
      </c>
      <c r="BP431" s="27" t="str">
        <f>IF($A431="","",(VLOOKUP($A431,ACOUSTIC_PIVOT_TABLE!$B$4:$AO$500,37,FALSE)))</f>
        <v/>
      </c>
      <c r="BQ431" s="27" t="str">
        <f>IF($A431="","",(VLOOKUP($A431,ACOUSTIC_PIVOT_TABLE!$B$4:$AO$500,38,FALSE)))</f>
        <v/>
      </c>
      <c r="BR431" s="27" t="str">
        <f>IF($A431="","",(VLOOKUP($A431,ACOUSTIC_PIVOT_TABLE!$B$4:$AO$500,39,FALSE)))</f>
        <v/>
      </c>
      <c r="BS431" s="27" t="str">
        <f>IF($A431="","",(VLOOKUP($A431,ACOUSTIC_PIVOT_TABLE!$B$4:$AO$500,40,FALSE)))</f>
        <v/>
      </c>
    </row>
    <row r="432" spans="1:71" x14ac:dyDescent="0.25">
      <c r="A432" s="1" t="str">
        <f>IF(ACOUSTIC_PIVOT_TABLE!B434 = 0, "",ACOUSTIC_PIVOT_TABLE!B434)</f>
        <v/>
      </c>
      <c r="B432" s="1" t="str">
        <f>IF($A432="","",(VLOOKUP($A432,ACOUSTICS_COMBINED!$B$3:$AQ$501,21,FALSE)))</f>
        <v/>
      </c>
      <c r="C432" s="1" t="str">
        <f>IF($A432="","",(VLOOKUP($A432,ACOUSTICS_COMBINED!$B$3:$AQ$501,22,FALSE)))</f>
        <v/>
      </c>
      <c r="D432" s="1" t="str">
        <f>IF($A432="","",(VLOOKUP($A432,ACOUSTICS_COMBINED!$B$3:$AQ$501,12,FALSE)))</f>
        <v/>
      </c>
      <c r="E432" s="1" t="str">
        <f>IF($A432="","",(VLOOKUP($A432,ACOUSTICS_COMBINED!$B$3:$AQ$501,13,FALSE)))</f>
        <v/>
      </c>
      <c r="F432" s="1" t="str">
        <f>IF($A432="","",(VLOOKUP($A432,ACOUSTICS_COMBINED!$B$3:$AQ$501,14,FALSE)))</f>
        <v/>
      </c>
      <c r="G432" s="1" t="str">
        <f>IF($A432="","",(VLOOKUP($A432,ACOUSTICS_COMBINED!$B$3:$AQ$501,23,FALSE)))</f>
        <v/>
      </c>
      <c r="H432" s="1" t="str">
        <f>IF($A432="","",(VLOOKUP($A432,ACOUSTICS_COMBINED!$B$3:$AQ$501,24,FALSE)))</f>
        <v/>
      </c>
      <c r="I432" s="1" t="str">
        <f>IF($A432="","",(VLOOKUP($A432,ACOUSTICS_COMBINED!$B$3:$AQ$501,15,FALSE)))</f>
        <v/>
      </c>
      <c r="J432" s="1" t="str">
        <f>IF($A432="","",(VLOOKUP($A432,ACOUSTICS_COMBINED!$B$3:$AQ$501,16,FALSE)))</f>
        <v/>
      </c>
      <c r="K432" s="1" t="str">
        <f>IF($A432="","",(VLOOKUP($A432,ACOUSTICS_COMBINED!$B$3:$AQ$501,17,FALSE)))</f>
        <v/>
      </c>
      <c r="L432" s="1" t="str">
        <f>IF($A432="","",(VLOOKUP($A432,ACOUSTICS_COMBINED!$B$3:$AQ$501,18,FALSE)))</f>
        <v/>
      </c>
      <c r="M432" s="1" t="str">
        <f>IF($A432="","",(VLOOKUP($A432,ACOUSTICS_COMBINED!$B$3:$AQ$501,25,FALSE)))</f>
        <v/>
      </c>
      <c r="N432" s="16" t="str">
        <f>IF($A432="","",(VLOOKUP($A432,ACOUSTICS_COMBINED!$B$3:$AQ$501,19,FALSE)))</f>
        <v/>
      </c>
      <c r="O432" s="16" t="str">
        <f>IF($A432="","",(VLOOKUP($A432,ACOUSTICS_COMBINED!$B$3:$AQ$501,20,FALSE)))</f>
        <v/>
      </c>
      <c r="P432" s="1" t="str">
        <f>IF($A432="","",(VLOOKUP($A432,ACOUSTICS_COMBINED!$B$3:$AQ$501,26,FALSE)))</f>
        <v/>
      </c>
      <c r="Q432" s="1" t="str">
        <f>IF($A432="","",(VLOOKUP($A432,ACOUSTICS_COMBINED!$B$3:$AQ$501,27,FALSE)))</f>
        <v/>
      </c>
      <c r="R432" s="1" t="str">
        <f>IF($A432="","",(VLOOKUP($A432,ACOUSTICS_COMBINED!$B$3:$AQ$501,28,FALSE)))</f>
        <v/>
      </c>
      <c r="S432" s="1" t="str">
        <f>IF($A432="","",(VLOOKUP($A432,ACOUSTICS_COMBINED!$B$3:$AQ$501,29,FALSE)))</f>
        <v/>
      </c>
      <c r="T432" s="1" t="str">
        <f>IF($A432="","",(VLOOKUP($A432,ACOUSTICS_COMBINED!$B$3:$AQ$501,30,FALSE)))</f>
        <v/>
      </c>
      <c r="U432" s="1" t="str">
        <f>IF($A432="","",(VLOOKUP($A432,ACOUSTICS_COMBINED!$B$3:$AQ$501,31,FALSE)))</f>
        <v/>
      </c>
      <c r="V432" s="1" t="str">
        <f>IF($A432="","",(VLOOKUP($A432,ACOUSTICS_COMBINED!$B$3:$AQ$501,32,FALSE)))</f>
        <v/>
      </c>
      <c r="W432" s="1" t="str">
        <f>IF($A432="","",(VLOOKUP($A432,ACOUSTICS_COMBINED!$B$3:$AQ$501,33,FALSE)))</f>
        <v/>
      </c>
      <c r="X432" s="1" t="str">
        <f>IF($A432="","",(VLOOKUP($A432,ACOUSTICS_COMBINED!$B$3:$AQ$501,34,FALSE)))</f>
        <v/>
      </c>
      <c r="Y432" s="1" t="str">
        <f>IF($A432="","",(VLOOKUP($A432,ACOUSTICS_COMBINED!$B$3:$AQ$501,35,FALSE)))</f>
        <v/>
      </c>
      <c r="Z432" s="1" t="str">
        <f>IF($A432="","",(VLOOKUP($A432,ACOUSTICS_COMBINED!$B$3:$AQ$501,36,FALSE)))</f>
        <v/>
      </c>
      <c r="AA432" s="1" t="str">
        <f>IF($A432="","",(VLOOKUP($A432,ACOUSTICS_COMBINED!$B$3:$AQ$501,37,FALSE)))</f>
        <v/>
      </c>
      <c r="AB432" s="1" t="str">
        <f>IF($A432="","",(VLOOKUP($A432,ACOUSTICS_COMBINED!$B$3:$AQ$501,38,FALSE)))</f>
        <v/>
      </c>
      <c r="AC432" s="1" t="str">
        <f>IF($A432="","",(VLOOKUP($A432,ACOUSTICS_COMBINED!$B$3:$AQ$501,39,FALSE)))</f>
        <v/>
      </c>
      <c r="AD432" s="1" t="str">
        <f>IF($A432="","",(VLOOKUP($A432,ACOUSTICS_COMBINED!$B$3:$AQ$501,40,FALSE)))</f>
        <v/>
      </c>
      <c r="AE432" s="1" t="str">
        <f>IF($A432="","",(VLOOKUP($A432,ACOUSTICS_COMBINED!$B$3:$AQ$501,41,FALSE)))</f>
        <v/>
      </c>
      <c r="AF432" s="1" t="str">
        <f>IF($A432="","",(VLOOKUP($A432,ACOUSTICS_COMBINED!$B$3:$AQ$501,42,FALSE)))</f>
        <v/>
      </c>
      <c r="AG432" s="27" t="str">
        <f>IF($A432="","",(VLOOKUP($A432,ACOUSTIC_PIVOT_TABLE!$B$4:$AO$500,2,FALSE)))</f>
        <v/>
      </c>
      <c r="AH432" s="27" t="str">
        <f>IF($A432="","",(VLOOKUP($A432,ACOUSTIC_PIVOT_TABLE!$B$4:$AO$500,3,FALSE)))</f>
        <v/>
      </c>
      <c r="AI432" s="27" t="str">
        <f>IF($A432="","",(VLOOKUP($A432,ACOUSTIC_PIVOT_TABLE!$B$4:$AO$500,4,FALSE)))</f>
        <v/>
      </c>
      <c r="AJ432" s="27" t="str">
        <f>IF($A432="","",(VLOOKUP($A432,ACOUSTIC_PIVOT_TABLE!$B$4:$AO$500,5,FALSE)))</f>
        <v/>
      </c>
      <c r="AK432" s="27" t="str">
        <f>IF($A432="","",(VLOOKUP($A432,ACOUSTIC_PIVOT_TABLE!$B$4:$AO$500,6,FALSE)))</f>
        <v/>
      </c>
      <c r="AL432" s="27" t="str">
        <f>IF($A432="","",(VLOOKUP($A432,ACOUSTIC_PIVOT_TABLE!$B$4:$AO$500,7,FALSE)))</f>
        <v/>
      </c>
      <c r="AM432" s="27" t="str">
        <f>IF($A432="","",(VLOOKUP($A432,ACOUSTIC_PIVOT_TABLE!$B$4:$AO$500,8,FALSE)))</f>
        <v/>
      </c>
      <c r="AN432" s="27" t="str">
        <f>IF($A432="","",(VLOOKUP($A432,ACOUSTIC_PIVOT_TABLE!$B$4:$AO$500,9,FALSE)))</f>
        <v/>
      </c>
      <c r="AO432" s="27" t="str">
        <f>IF($A432="","",(VLOOKUP($A432,ACOUSTIC_PIVOT_TABLE!$B$4:$AO$500,10,FALSE)))</f>
        <v/>
      </c>
      <c r="AP432" s="27" t="str">
        <f>IF($A432="","",(VLOOKUP($A432,ACOUSTIC_PIVOT_TABLE!$B$4:$AO$500,11,FALSE)))</f>
        <v/>
      </c>
      <c r="AQ432" s="27" t="str">
        <f>IF($A432="","",(VLOOKUP($A432,ACOUSTIC_PIVOT_TABLE!$B$4:$AO$500,12,FALSE)))</f>
        <v/>
      </c>
      <c r="AR432" s="27" t="str">
        <f>IF($A432="","",(VLOOKUP($A432,ACOUSTIC_PIVOT_TABLE!$B$4:$AO$500,13,FALSE)))</f>
        <v/>
      </c>
      <c r="AS432" s="27" t="str">
        <f>IF($A432="","",(VLOOKUP($A432,ACOUSTIC_PIVOT_TABLE!$B$4:$AO$500,14,FALSE)))</f>
        <v/>
      </c>
      <c r="AT432" s="27" t="str">
        <f>IF($A432="","",(VLOOKUP($A432,ACOUSTIC_PIVOT_TABLE!$B$4:$AO$500,15,FALSE)))</f>
        <v/>
      </c>
      <c r="AU432" s="27" t="str">
        <f>IF($A432="","",(VLOOKUP($A432,ACOUSTIC_PIVOT_TABLE!$B$4:$AO$500,16,FALSE)))</f>
        <v/>
      </c>
      <c r="AV432" s="27" t="str">
        <f>IF($A432="","",(VLOOKUP($A432,ACOUSTIC_PIVOT_TABLE!$B$4:$AO$500,17,FALSE)))</f>
        <v/>
      </c>
      <c r="AW432" s="27" t="str">
        <f>IF($A432="","",(VLOOKUP($A432,ACOUSTIC_PIVOT_TABLE!$B$4:$AO$500,18,FALSE)))</f>
        <v/>
      </c>
      <c r="AX432" s="27" t="str">
        <f>IF($A432="","",(VLOOKUP($A432,ACOUSTIC_PIVOT_TABLE!$B$4:$AO$500,19,FALSE)))</f>
        <v/>
      </c>
      <c r="AY432" s="27" t="str">
        <f>IF($A432="","",(VLOOKUP($A432,ACOUSTIC_PIVOT_TABLE!$B$4:$AO$500,20,FALSE)))</f>
        <v/>
      </c>
      <c r="AZ432" s="27" t="str">
        <f>IF($A432="","",(VLOOKUP($A432,ACOUSTIC_PIVOT_TABLE!$B$4:$AO$500,21,FALSE)))</f>
        <v/>
      </c>
      <c r="BA432" s="27" t="str">
        <f>IF($A432="","",(VLOOKUP($A432,ACOUSTIC_PIVOT_TABLE!$B$4:$AO$500,22,FALSE)))</f>
        <v/>
      </c>
      <c r="BB432" s="27" t="str">
        <f>IF($A432="","",(VLOOKUP($A432,ACOUSTIC_PIVOT_TABLE!$B$4:$AO$500,23,FALSE)))</f>
        <v/>
      </c>
      <c r="BC432" s="27" t="str">
        <f>IF($A432="","",(VLOOKUP($A432,ACOUSTIC_PIVOT_TABLE!$B$4:$AO$500,24,FALSE)))</f>
        <v/>
      </c>
      <c r="BD432" s="27" t="str">
        <f>IF($A432="","",(VLOOKUP($A432,ACOUSTIC_PIVOT_TABLE!$B$4:$AO$500,25,FALSE)))</f>
        <v/>
      </c>
      <c r="BE432" s="27" t="str">
        <f>IF($A432="","",(VLOOKUP($A432,ACOUSTIC_PIVOT_TABLE!$B$4:$AO$500,26,FALSE)))</f>
        <v/>
      </c>
      <c r="BF432" s="27" t="str">
        <f>IF($A432="","",(VLOOKUP($A432,ACOUSTIC_PIVOT_TABLE!$B$4:$AO$500,27,FALSE)))</f>
        <v/>
      </c>
      <c r="BG432" s="27" t="str">
        <f>IF($A432="","",(VLOOKUP($A432,ACOUSTIC_PIVOT_TABLE!$B$4:$AO$500,28,FALSE)))</f>
        <v/>
      </c>
      <c r="BH432" s="27" t="str">
        <f>IF($A432="","",(VLOOKUP($A432,ACOUSTIC_PIVOT_TABLE!$B$4:$AO$500,29,FALSE)))</f>
        <v/>
      </c>
      <c r="BI432" s="27" t="str">
        <f>IF($A432="","",(VLOOKUP($A432,ACOUSTIC_PIVOT_TABLE!$B$4:$AO$500,30,FALSE)))</f>
        <v/>
      </c>
      <c r="BJ432" s="27" t="str">
        <f>IF($A432="","",(VLOOKUP($A432,ACOUSTIC_PIVOT_TABLE!$B$4:$AO$500,31,FALSE)))</f>
        <v/>
      </c>
      <c r="BK432" s="27" t="str">
        <f>IF($A432="","",(VLOOKUP($A432,ACOUSTIC_PIVOT_TABLE!$B$4:$AO$500,32,FALSE)))</f>
        <v/>
      </c>
      <c r="BL432" s="27" t="str">
        <f>IF($A432="","",(VLOOKUP($A432,ACOUSTIC_PIVOT_TABLE!$B$4:$AO$500,33,FALSE)))</f>
        <v/>
      </c>
      <c r="BM432" s="27" t="str">
        <f>IF($A432="","",(VLOOKUP($A432,ACOUSTIC_PIVOT_TABLE!$B$4:$AO$500,34,FALSE)))</f>
        <v/>
      </c>
      <c r="BN432" s="27" t="str">
        <f>IF($A432="","",(VLOOKUP($A432,ACOUSTIC_PIVOT_TABLE!$B$4:$AO$500,35,FALSE)))</f>
        <v/>
      </c>
      <c r="BO432" s="27" t="str">
        <f>IF($A432="","",(VLOOKUP($A432,ACOUSTIC_PIVOT_TABLE!$B$4:$AO$500,36,FALSE)))</f>
        <v/>
      </c>
      <c r="BP432" s="27" t="str">
        <f>IF($A432="","",(VLOOKUP($A432,ACOUSTIC_PIVOT_TABLE!$B$4:$AO$500,37,FALSE)))</f>
        <v/>
      </c>
      <c r="BQ432" s="27" t="str">
        <f>IF($A432="","",(VLOOKUP($A432,ACOUSTIC_PIVOT_TABLE!$B$4:$AO$500,38,FALSE)))</f>
        <v/>
      </c>
      <c r="BR432" s="27" t="str">
        <f>IF($A432="","",(VLOOKUP($A432,ACOUSTIC_PIVOT_TABLE!$B$4:$AO$500,39,FALSE)))</f>
        <v/>
      </c>
      <c r="BS432" s="27" t="str">
        <f>IF($A432="","",(VLOOKUP($A432,ACOUSTIC_PIVOT_TABLE!$B$4:$AO$500,40,FALSE)))</f>
        <v/>
      </c>
    </row>
    <row r="433" spans="1:71" x14ac:dyDescent="0.25">
      <c r="A433" s="1" t="str">
        <f>IF(ACOUSTIC_PIVOT_TABLE!B435 = 0, "",ACOUSTIC_PIVOT_TABLE!B435)</f>
        <v/>
      </c>
      <c r="B433" s="1" t="str">
        <f>IF($A433="","",(VLOOKUP($A433,ACOUSTICS_COMBINED!$B$3:$AQ$501,21,FALSE)))</f>
        <v/>
      </c>
      <c r="C433" s="1" t="str">
        <f>IF($A433="","",(VLOOKUP($A433,ACOUSTICS_COMBINED!$B$3:$AQ$501,22,FALSE)))</f>
        <v/>
      </c>
      <c r="D433" s="1" t="str">
        <f>IF($A433="","",(VLOOKUP($A433,ACOUSTICS_COMBINED!$B$3:$AQ$501,12,FALSE)))</f>
        <v/>
      </c>
      <c r="E433" s="1" t="str">
        <f>IF($A433="","",(VLOOKUP($A433,ACOUSTICS_COMBINED!$B$3:$AQ$501,13,FALSE)))</f>
        <v/>
      </c>
      <c r="F433" s="1" t="str">
        <f>IF($A433="","",(VLOOKUP($A433,ACOUSTICS_COMBINED!$B$3:$AQ$501,14,FALSE)))</f>
        <v/>
      </c>
      <c r="G433" s="1" t="str">
        <f>IF($A433="","",(VLOOKUP($A433,ACOUSTICS_COMBINED!$B$3:$AQ$501,23,FALSE)))</f>
        <v/>
      </c>
      <c r="H433" s="1" t="str">
        <f>IF($A433="","",(VLOOKUP($A433,ACOUSTICS_COMBINED!$B$3:$AQ$501,24,FALSE)))</f>
        <v/>
      </c>
      <c r="I433" s="1" t="str">
        <f>IF($A433="","",(VLOOKUP($A433,ACOUSTICS_COMBINED!$B$3:$AQ$501,15,FALSE)))</f>
        <v/>
      </c>
      <c r="J433" s="1" t="str">
        <f>IF($A433="","",(VLOOKUP($A433,ACOUSTICS_COMBINED!$B$3:$AQ$501,16,FALSE)))</f>
        <v/>
      </c>
      <c r="K433" s="1" t="str">
        <f>IF($A433="","",(VLOOKUP($A433,ACOUSTICS_COMBINED!$B$3:$AQ$501,17,FALSE)))</f>
        <v/>
      </c>
      <c r="L433" s="1" t="str">
        <f>IF($A433="","",(VLOOKUP($A433,ACOUSTICS_COMBINED!$B$3:$AQ$501,18,FALSE)))</f>
        <v/>
      </c>
      <c r="M433" s="1" t="str">
        <f>IF($A433="","",(VLOOKUP($A433,ACOUSTICS_COMBINED!$B$3:$AQ$501,25,FALSE)))</f>
        <v/>
      </c>
      <c r="N433" s="16" t="str">
        <f>IF($A433="","",(VLOOKUP($A433,ACOUSTICS_COMBINED!$B$3:$AQ$501,19,FALSE)))</f>
        <v/>
      </c>
      <c r="O433" s="16" t="str">
        <f>IF($A433="","",(VLOOKUP($A433,ACOUSTICS_COMBINED!$B$3:$AQ$501,20,FALSE)))</f>
        <v/>
      </c>
      <c r="P433" s="1" t="str">
        <f>IF($A433="","",(VLOOKUP($A433,ACOUSTICS_COMBINED!$B$3:$AQ$501,26,FALSE)))</f>
        <v/>
      </c>
      <c r="Q433" s="1" t="str">
        <f>IF($A433="","",(VLOOKUP($A433,ACOUSTICS_COMBINED!$B$3:$AQ$501,27,FALSE)))</f>
        <v/>
      </c>
      <c r="R433" s="1" t="str">
        <f>IF($A433="","",(VLOOKUP($A433,ACOUSTICS_COMBINED!$B$3:$AQ$501,28,FALSE)))</f>
        <v/>
      </c>
      <c r="S433" s="1" t="str">
        <f>IF($A433="","",(VLOOKUP($A433,ACOUSTICS_COMBINED!$B$3:$AQ$501,29,FALSE)))</f>
        <v/>
      </c>
      <c r="T433" s="1" t="str">
        <f>IF($A433="","",(VLOOKUP($A433,ACOUSTICS_COMBINED!$B$3:$AQ$501,30,FALSE)))</f>
        <v/>
      </c>
      <c r="U433" s="1" t="str">
        <f>IF($A433="","",(VLOOKUP($A433,ACOUSTICS_COMBINED!$B$3:$AQ$501,31,FALSE)))</f>
        <v/>
      </c>
      <c r="V433" s="1" t="str">
        <f>IF($A433="","",(VLOOKUP($A433,ACOUSTICS_COMBINED!$B$3:$AQ$501,32,FALSE)))</f>
        <v/>
      </c>
      <c r="W433" s="1" t="str">
        <f>IF($A433="","",(VLOOKUP($A433,ACOUSTICS_COMBINED!$B$3:$AQ$501,33,FALSE)))</f>
        <v/>
      </c>
      <c r="X433" s="1" t="str">
        <f>IF($A433="","",(VLOOKUP($A433,ACOUSTICS_COMBINED!$B$3:$AQ$501,34,FALSE)))</f>
        <v/>
      </c>
      <c r="Y433" s="1" t="str">
        <f>IF($A433="","",(VLOOKUP($A433,ACOUSTICS_COMBINED!$B$3:$AQ$501,35,FALSE)))</f>
        <v/>
      </c>
      <c r="Z433" s="1" t="str">
        <f>IF($A433="","",(VLOOKUP($A433,ACOUSTICS_COMBINED!$B$3:$AQ$501,36,FALSE)))</f>
        <v/>
      </c>
      <c r="AA433" s="1" t="str">
        <f>IF($A433="","",(VLOOKUP($A433,ACOUSTICS_COMBINED!$B$3:$AQ$501,37,FALSE)))</f>
        <v/>
      </c>
      <c r="AB433" s="1" t="str">
        <f>IF($A433="","",(VLOOKUP($A433,ACOUSTICS_COMBINED!$B$3:$AQ$501,38,FALSE)))</f>
        <v/>
      </c>
      <c r="AC433" s="1" t="str">
        <f>IF($A433="","",(VLOOKUP($A433,ACOUSTICS_COMBINED!$B$3:$AQ$501,39,FALSE)))</f>
        <v/>
      </c>
      <c r="AD433" s="1" t="str">
        <f>IF($A433="","",(VLOOKUP($A433,ACOUSTICS_COMBINED!$B$3:$AQ$501,40,FALSE)))</f>
        <v/>
      </c>
      <c r="AE433" s="1" t="str">
        <f>IF($A433="","",(VLOOKUP($A433,ACOUSTICS_COMBINED!$B$3:$AQ$501,41,FALSE)))</f>
        <v/>
      </c>
      <c r="AF433" s="1" t="str">
        <f>IF($A433="","",(VLOOKUP($A433,ACOUSTICS_COMBINED!$B$3:$AQ$501,42,FALSE)))</f>
        <v/>
      </c>
      <c r="AG433" s="27" t="str">
        <f>IF($A433="","",(VLOOKUP($A433,ACOUSTIC_PIVOT_TABLE!$B$4:$AO$500,2,FALSE)))</f>
        <v/>
      </c>
      <c r="AH433" s="27" t="str">
        <f>IF($A433="","",(VLOOKUP($A433,ACOUSTIC_PIVOT_TABLE!$B$4:$AO$500,3,FALSE)))</f>
        <v/>
      </c>
      <c r="AI433" s="27" t="str">
        <f>IF($A433="","",(VLOOKUP($A433,ACOUSTIC_PIVOT_TABLE!$B$4:$AO$500,4,FALSE)))</f>
        <v/>
      </c>
      <c r="AJ433" s="27" t="str">
        <f>IF($A433="","",(VLOOKUP($A433,ACOUSTIC_PIVOT_TABLE!$B$4:$AO$500,5,FALSE)))</f>
        <v/>
      </c>
      <c r="AK433" s="27" t="str">
        <f>IF($A433="","",(VLOOKUP($A433,ACOUSTIC_PIVOT_TABLE!$B$4:$AO$500,6,FALSE)))</f>
        <v/>
      </c>
      <c r="AL433" s="27" t="str">
        <f>IF($A433="","",(VLOOKUP($A433,ACOUSTIC_PIVOT_TABLE!$B$4:$AO$500,7,FALSE)))</f>
        <v/>
      </c>
      <c r="AM433" s="27" t="str">
        <f>IF($A433="","",(VLOOKUP($A433,ACOUSTIC_PIVOT_TABLE!$B$4:$AO$500,8,FALSE)))</f>
        <v/>
      </c>
      <c r="AN433" s="27" t="str">
        <f>IF($A433="","",(VLOOKUP($A433,ACOUSTIC_PIVOT_TABLE!$B$4:$AO$500,9,FALSE)))</f>
        <v/>
      </c>
      <c r="AO433" s="27" t="str">
        <f>IF($A433="","",(VLOOKUP($A433,ACOUSTIC_PIVOT_TABLE!$B$4:$AO$500,10,FALSE)))</f>
        <v/>
      </c>
      <c r="AP433" s="27" t="str">
        <f>IF($A433="","",(VLOOKUP($A433,ACOUSTIC_PIVOT_TABLE!$B$4:$AO$500,11,FALSE)))</f>
        <v/>
      </c>
      <c r="AQ433" s="27" t="str">
        <f>IF($A433="","",(VLOOKUP($A433,ACOUSTIC_PIVOT_TABLE!$B$4:$AO$500,12,FALSE)))</f>
        <v/>
      </c>
      <c r="AR433" s="27" t="str">
        <f>IF($A433="","",(VLOOKUP($A433,ACOUSTIC_PIVOT_TABLE!$B$4:$AO$500,13,FALSE)))</f>
        <v/>
      </c>
      <c r="AS433" s="27" t="str">
        <f>IF($A433="","",(VLOOKUP($A433,ACOUSTIC_PIVOT_TABLE!$B$4:$AO$500,14,FALSE)))</f>
        <v/>
      </c>
      <c r="AT433" s="27" t="str">
        <f>IF($A433="","",(VLOOKUP($A433,ACOUSTIC_PIVOT_TABLE!$B$4:$AO$500,15,FALSE)))</f>
        <v/>
      </c>
      <c r="AU433" s="27" t="str">
        <f>IF($A433="","",(VLOOKUP($A433,ACOUSTIC_PIVOT_TABLE!$B$4:$AO$500,16,FALSE)))</f>
        <v/>
      </c>
      <c r="AV433" s="27" t="str">
        <f>IF($A433="","",(VLOOKUP($A433,ACOUSTIC_PIVOT_TABLE!$B$4:$AO$500,17,FALSE)))</f>
        <v/>
      </c>
      <c r="AW433" s="27" t="str">
        <f>IF($A433="","",(VLOOKUP($A433,ACOUSTIC_PIVOT_TABLE!$B$4:$AO$500,18,FALSE)))</f>
        <v/>
      </c>
      <c r="AX433" s="27" t="str">
        <f>IF($A433="","",(VLOOKUP($A433,ACOUSTIC_PIVOT_TABLE!$B$4:$AO$500,19,FALSE)))</f>
        <v/>
      </c>
      <c r="AY433" s="27" t="str">
        <f>IF($A433="","",(VLOOKUP($A433,ACOUSTIC_PIVOT_TABLE!$B$4:$AO$500,20,FALSE)))</f>
        <v/>
      </c>
      <c r="AZ433" s="27" t="str">
        <f>IF($A433="","",(VLOOKUP($A433,ACOUSTIC_PIVOT_TABLE!$B$4:$AO$500,21,FALSE)))</f>
        <v/>
      </c>
      <c r="BA433" s="27" t="str">
        <f>IF($A433="","",(VLOOKUP($A433,ACOUSTIC_PIVOT_TABLE!$B$4:$AO$500,22,FALSE)))</f>
        <v/>
      </c>
      <c r="BB433" s="27" t="str">
        <f>IF($A433="","",(VLOOKUP($A433,ACOUSTIC_PIVOT_TABLE!$B$4:$AO$500,23,FALSE)))</f>
        <v/>
      </c>
      <c r="BC433" s="27" t="str">
        <f>IF($A433="","",(VLOOKUP($A433,ACOUSTIC_PIVOT_TABLE!$B$4:$AO$500,24,FALSE)))</f>
        <v/>
      </c>
      <c r="BD433" s="27" t="str">
        <f>IF($A433="","",(VLOOKUP($A433,ACOUSTIC_PIVOT_TABLE!$B$4:$AO$500,25,FALSE)))</f>
        <v/>
      </c>
      <c r="BE433" s="27" t="str">
        <f>IF($A433="","",(VLOOKUP($A433,ACOUSTIC_PIVOT_TABLE!$B$4:$AO$500,26,FALSE)))</f>
        <v/>
      </c>
      <c r="BF433" s="27" t="str">
        <f>IF($A433="","",(VLOOKUP($A433,ACOUSTIC_PIVOT_TABLE!$B$4:$AO$500,27,FALSE)))</f>
        <v/>
      </c>
      <c r="BG433" s="27" t="str">
        <f>IF($A433="","",(VLOOKUP($A433,ACOUSTIC_PIVOT_TABLE!$B$4:$AO$500,28,FALSE)))</f>
        <v/>
      </c>
      <c r="BH433" s="27" t="str">
        <f>IF($A433="","",(VLOOKUP($A433,ACOUSTIC_PIVOT_TABLE!$B$4:$AO$500,29,FALSE)))</f>
        <v/>
      </c>
      <c r="BI433" s="27" t="str">
        <f>IF($A433="","",(VLOOKUP($A433,ACOUSTIC_PIVOT_TABLE!$B$4:$AO$500,30,FALSE)))</f>
        <v/>
      </c>
      <c r="BJ433" s="27" t="str">
        <f>IF($A433="","",(VLOOKUP($A433,ACOUSTIC_PIVOT_TABLE!$B$4:$AO$500,31,FALSE)))</f>
        <v/>
      </c>
      <c r="BK433" s="27" t="str">
        <f>IF($A433="","",(VLOOKUP($A433,ACOUSTIC_PIVOT_TABLE!$B$4:$AO$500,32,FALSE)))</f>
        <v/>
      </c>
      <c r="BL433" s="27" t="str">
        <f>IF($A433="","",(VLOOKUP($A433,ACOUSTIC_PIVOT_TABLE!$B$4:$AO$500,33,FALSE)))</f>
        <v/>
      </c>
      <c r="BM433" s="27" t="str">
        <f>IF($A433="","",(VLOOKUP($A433,ACOUSTIC_PIVOT_TABLE!$B$4:$AO$500,34,FALSE)))</f>
        <v/>
      </c>
      <c r="BN433" s="27" t="str">
        <f>IF($A433="","",(VLOOKUP($A433,ACOUSTIC_PIVOT_TABLE!$B$4:$AO$500,35,FALSE)))</f>
        <v/>
      </c>
      <c r="BO433" s="27" t="str">
        <f>IF($A433="","",(VLOOKUP($A433,ACOUSTIC_PIVOT_TABLE!$B$4:$AO$500,36,FALSE)))</f>
        <v/>
      </c>
      <c r="BP433" s="27" t="str">
        <f>IF($A433="","",(VLOOKUP($A433,ACOUSTIC_PIVOT_TABLE!$B$4:$AO$500,37,FALSE)))</f>
        <v/>
      </c>
      <c r="BQ433" s="27" t="str">
        <f>IF($A433="","",(VLOOKUP($A433,ACOUSTIC_PIVOT_TABLE!$B$4:$AO$500,38,FALSE)))</f>
        <v/>
      </c>
      <c r="BR433" s="27" t="str">
        <f>IF($A433="","",(VLOOKUP($A433,ACOUSTIC_PIVOT_TABLE!$B$4:$AO$500,39,FALSE)))</f>
        <v/>
      </c>
      <c r="BS433" s="27" t="str">
        <f>IF($A433="","",(VLOOKUP($A433,ACOUSTIC_PIVOT_TABLE!$B$4:$AO$500,40,FALSE)))</f>
        <v/>
      </c>
    </row>
    <row r="434" spans="1:71" x14ac:dyDescent="0.25">
      <c r="A434" s="1" t="str">
        <f>IF(ACOUSTIC_PIVOT_TABLE!B436 = 0, "",ACOUSTIC_PIVOT_TABLE!B436)</f>
        <v/>
      </c>
      <c r="B434" s="1" t="str">
        <f>IF($A434="","",(VLOOKUP($A434,ACOUSTICS_COMBINED!$B$3:$AQ$501,21,FALSE)))</f>
        <v/>
      </c>
      <c r="C434" s="1" t="str">
        <f>IF($A434="","",(VLOOKUP($A434,ACOUSTICS_COMBINED!$B$3:$AQ$501,22,FALSE)))</f>
        <v/>
      </c>
      <c r="D434" s="1" t="str">
        <f>IF($A434="","",(VLOOKUP($A434,ACOUSTICS_COMBINED!$B$3:$AQ$501,12,FALSE)))</f>
        <v/>
      </c>
      <c r="E434" s="1" t="str">
        <f>IF($A434="","",(VLOOKUP($A434,ACOUSTICS_COMBINED!$B$3:$AQ$501,13,FALSE)))</f>
        <v/>
      </c>
      <c r="F434" s="1" t="str">
        <f>IF($A434="","",(VLOOKUP($A434,ACOUSTICS_COMBINED!$B$3:$AQ$501,14,FALSE)))</f>
        <v/>
      </c>
      <c r="G434" s="1" t="str">
        <f>IF($A434="","",(VLOOKUP($A434,ACOUSTICS_COMBINED!$B$3:$AQ$501,23,FALSE)))</f>
        <v/>
      </c>
      <c r="H434" s="1" t="str">
        <f>IF($A434="","",(VLOOKUP($A434,ACOUSTICS_COMBINED!$B$3:$AQ$501,24,FALSE)))</f>
        <v/>
      </c>
      <c r="I434" s="1" t="str">
        <f>IF($A434="","",(VLOOKUP($A434,ACOUSTICS_COMBINED!$B$3:$AQ$501,15,FALSE)))</f>
        <v/>
      </c>
      <c r="J434" s="1" t="str">
        <f>IF($A434="","",(VLOOKUP($A434,ACOUSTICS_COMBINED!$B$3:$AQ$501,16,FALSE)))</f>
        <v/>
      </c>
      <c r="K434" s="1" t="str">
        <f>IF($A434="","",(VLOOKUP($A434,ACOUSTICS_COMBINED!$B$3:$AQ$501,17,FALSE)))</f>
        <v/>
      </c>
      <c r="L434" s="1" t="str">
        <f>IF($A434="","",(VLOOKUP($A434,ACOUSTICS_COMBINED!$B$3:$AQ$501,18,FALSE)))</f>
        <v/>
      </c>
      <c r="M434" s="1" t="str">
        <f>IF($A434="","",(VLOOKUP($A434,ACOUSTICS_COMBINED!$B$3:$AQ$501,25,FALSE)))</f>
        <v/>
      </c>
      <c r="N434" s="16" t="str">
        <f>IF($A434="","",(VLOOKUP($A434,ACOUSTICS_COMBINED!$B$3:$AQ$501,19,FALSE)))</f>
        <v/>
      </c>
      <c r="O434" s="16" t="str">
        <f>IF($A434="","",(VLOOKUP($A434,ACOUSTICS_COMBINED!$B$3:$AQ$501,20,FALSE)))</f>
        <v/>
      </c>
      <c r="P434" s="1" t="str">
        <f>IF($A434="","",(VLOOKUP($A434,ACOUSTICS_COMBINED!$B$3:$AQ$501,26,FALSE)))</f>
        <v/>
      </c>
      <c r="Q434" s="1" t="str">
        <f>IF($A434="","",(VLOOKUP($A434,ACOUSTICS_COMBINED!$B$3:$AQ$501,27,FALSE)))</f>
        <v/>
      </c>
      <c r="R434" s="1" t="str">
        <f>IF($A434="","",(VLOOKUP($A434,ACOUSTICS_COMBINED!$B$3:$AQ$501,28,FALSE)))</f>
        <v/>
      </c>
      <c r="S434" s="1" t="str">
        <f>IF($A434="","",(VLOOKUP($A434,ACOUSTICS_COMBINED!$B$3:$AQ$501,29,FALSE)))</f>
        <v/>
      </c>
      <c r="T434" s="1" t="str">
        <f>IF($A434="","",(VLOOKUP($A434,ACOUSTICS_COMBINED!$B$3:$AQ$501,30,FALSE)))</f>
        <v/>
      </c>
      <c r="U434" s="1" t="str">
        <f>IF($A434="","",(VLOOKUP($A434,ACOUSTICS_COMBINED!$B$3:$AQ$501,31,FALSE)))</f>
        <v/>
      </c>
      <c r="V434" s="1" t="str">
        <f>IF($A434="","",(VLOOKUP($A434,ACOUSTICS_COMBINED!$B$3:$AQ$501,32,FALSE)))</f>
        <v/>
      </c>
      <c r="W434" s="1" t="str">
        <f>IF($A434="","",(VLOOKUP($A434,ACOUSTICS_COMBINED!$B$3:$AQ$501,33,FALSE)))</f>
        <v/>
      </c>
      <c r="X434" s="1" t="str">
        <f>IF($A434="","",(VLOOKUP($A434,ACOUSTICS_COMBINED!$B$3:$AQ$501,34,FALSE)))</f>
        <v/>
      </c>
      <c r="Y434" s="1" t="str">
        <f>IF($A434="","",(VLOOKUP($A434,ACOUSTICS_COMBINED!$B$3:$AQ$501,35,FALSE)))</f>
        <v/>
      </c>
      <c r="Z434" s="1" t="str">
        <f>IF($A434="","",(VLOOKUP($A434,ACOUSTICS_COMBINED!$B$3:$AQ$501,36,FALSE)))</f>
        <v/>
      </c>
      <c r="AA434" s="1" t="str">
        <f>IF($A434="","",(VLOOKUP($A434,ACOUSTICS_COMBINED!$B$3:$AQ$501,37,FALSE)))</f>
        <v/>
      </c>
      <c r="AB434" s="1" t="str">
        <f>IF($A434="","",(VLOOKUP($A434,ACOUSTICS_COMBINED!$B$3:$AQ$501,38,FALSE)))</f>
        <v/>
      </c>
      <c r="AC434" s="1" t="str">
        <f>IF($A434="","",(VLOOKUP($A434,ACOUSTICS_COMBINED!$B$3:$AQ$501,39,FALSE)))</f>
        <v/>
      </c>
      <c r="AD434" s="1" t="str">
        <f>IF($A434="","",(VLOOKUP($A434,ACOUSTICS_COMBINED!$B$3:$AQ$501,40,FALSE)))</f>
        <v/>
      </c>
      <c r="AE434" s="1" t="str">
        <f>IF($A434="","",(VLOOKUP($A434,ACOUSTICS_COMBINED!$B$3:$AQ$501,41,FALSE)))</f>
        <v/>
      </c>
      <c r="AF434" s="1" t="str">
        <f>IF($A434="","",(VLOOKUP($A434,ACOUSTICS_COMBINED!$B$3:$AQ$501,42,FALSE)))</f>
        <v/>
      </c>
      <c r="AG434" s="27" t="str">
        <f>IF($A434="","",(VLOOKUP($A434,ACOUSTIC_PIVOT_TABLE!$B$4:$AO$500,2,FALSE)))</f>
        <v/>
      </c>
      <c r="AH434" s="27" t="str">
        <f>IF($A434="","",(VLOOKUP($A434,ACOUSTIC_PIVOT_TABLE!$B$4:$AO$500,3,FALSE)))</f>
        <v/>
      </c>
      <c r="AI434" s="27" t="str">
        <f>IF($A434="","",(VLOOKUP($A434,ACOUSTIC_PIVOT_TABLE!$B$4:$AO$500,4,FALSE)))</f>
        <v/>
      </c>
      <c r="AJ434" s="27" t="str">
        <f>IF($A434="","",(VLOOKUP($A434,ACOUSTIC_PIVOT_TABLE!$B$4:$AO$500,5,FALSE)))</f>
        <v/>
      </c>
      <c r="AK434" s="27" t="str">
        <f>IF($A434="","",(VLOOKUP($A434,ACOUSTIC_PIVOT_TABLE!$B$4:$AO$500,6,FALSE)))</f>
        <v/>
      </c>
      <c r="AL434" s="27" t="str">
        <f>IF($A434="","",(VLOOKUP($A434,ACOUSTIC_PIVOT_TABLE!$B$4:$AO$500,7,FALSE)))</f>
        <v/>
      </c>
      <c r="AM434" s="27" t="str">
        <f>IF($A434="","",(VLOOKUP($A434,ACOUSTIC_PIVOT_TABLE!$B$4:$AO$500,8,FALSE)))</f>
        <v/>
      </c>
      <c r="AN434" s="27" t="str">
        <f>IF($A434="","",(VLOOKUP($A434,ACOUSTIC_PIVOT_TABLE!$B$4:$AO$500,9,FALSE)))</f>
        <v/>
      </c>
      <c r="AO434" s="27" t="str">
        <f>IF($A434="","",(VLOOKUP($A434,ACOUSTIC_PIVOT_TABLE!$B$4:$AO$500,10,FALSE)))</f>
        <v/>
      </c>
      <c r="AP434" s="27" t="str">
        <f>IF($A434="","",(VLOOKUP($A434,ACOUSTIC_PIVOT_TABLE!$B$4:$AO$500,11,FALSE)))</f>
        <v/>
      </c>
      <c r="AQ434" s="27" t="str">
        <f>IF($A434="","",(VLOOKUP($A434,ACOUSTIC_PIVOT_TABLE!$B$4:$AO$500,12,FALSE)))</f>
        <v/>
      </c>
      <c r="AR434" s="27" t="str">
        <f>IF($A434="","",(VLOOKUP($A434,ACOUSTIC_PIVOT_TABLE!$B$4:$AO$500,13,FALSE)))</f>
        <v/>
      </c>
      <c r="AS434" s="27" t="str">
        <f>IF($A434="","",(VLOOKUP($A434,ACOUSTIC_PIVOT_TABLE!$B$4:$AO$500,14,FALSE)))</f>
        <v/>
      </c>
      <c r="AT434" s="27" t="str">
        <f>IF($A434="","",(VLOOKUP($A434,ACOUSTIC_PIVOT_TABLE!$B$4:$AO$500,15,FALSE)))</f>
        <v/>
      </c>
      <c r="AU434" s="27" t="str">
        <f>IF($A434="","",(VLOOKUP($A434,ACOUSTIC_PIVOT_TABLE!$B$4:$AO$500,16,FALSE)))</f>
        <v/>
      </c>
      <c r="AV434" s="27" t="str">
        <f>IF($A434="","",(VLOOKUP($A434,ACOUSTIC_PIVOT_TABLE!$B$4:$AO$500,17,FALSE)))</f>
        <v/>
      </c>
      <c r="AW434" s="27" t="str">
        <f>IF($A434="","",(VLOOKUP($A434,ACOUSTIC_PIVOT_TABLE!$B$4:$AO$500,18,FALSE)))</f>
        <v/>
      </c>
      <c r="AX434" s="27" t="str">
        <f>IF($A434="","",(VLOOKUP($A434,ACOUSTIC_PIVOT_TABLE!$B$4:$AO$500,19,FALSE)))</f>
        <v/>
      </c>
      <c r="AY434" s="27" t="str">
        <f>IF($A434="","",(VLOOKUP($A434,ACOUSTIC_PIVOT_TABLE!$B$4:$AO$500,20,FALSE)))</f>
        <v/>
      </c>
      <c r="AZ434" s="27" t="str">
        <f>IF($A434="","",(VLOOKUP($A434,ACOUSTIC_PIVOT_TABLE!$B$4:$AO$500,21,FALSE)))</f>
        <v/>
      </c>
      <c r="BA434" s="27" t="str">
        <f>IF($A434="","",(VLOOKUP($A434,ACOUSTIC_PIVOT_TABLE!$B$4:$AO$500,22,FALSE)))</f>
        <v/>
      </c>
      <c r="BB434" s="27" t="str">
        <f>IF($A434="","",(VLOOKUP($A434,ACOUSTIC_PIVOT_TABLE!$B$4:$AO$500,23,FALSE)))</f>
        <v/>
      </c>
      <c r="BC434" s="27" t="str">
        <f>IF($A434="","",(VLOOKUP($A434,ACOUSTIC_PIVOT_TABLE!$B$4:$AO$500,24,FALSE)))</f>
        <v/>
      </c>
      <c r="BD434" s="27" t="str">
        <f>IF($A434="","",(VLOOKUP($A434,ACOUSTIC_PIVOT_TABLE!$B$4:$AO$500,25,FALSE)))</f>
        <v/>
      </c>
      <c r="BE434" s="27" t="str">
        <f>IF($A434="","",(VLOOKUP($A434,ACOUSTIC_PIVOT_TABLE!$B$4:$AO$500,26,FALSE)))</f>
        <v/>
      </c>
      <c r="BF434" s="27" t="str">
        <f>IF($A434="","",(VLOOKUP($A434,ACOUSTIC_PIVOT_TABLE!$B$4:$AO$500,27,FALSE)))</f>
        <v/>
      </c>
      <c r="BG434" s="27" t="str">
        <f>IF($A434="","",(VLOOKUP($A434,ACOUSTIC_PIVOT_TABLE!$B$4:$AO$500,28,FALSE)))</f>
        <v/>
      </c>
      <c r="BH434" s="27" t="str">
        <f>IF($A434="","",(VLOOKUP($A434,ACOUSTIC_PIVOT_TABLE!$B$4:$AO$500,29,FALSE)))</f>
        <v/>
      </c>
      <c r="BI434" s="27" t="str">
        <f>IF($A434="","",(VLOOKUP($A434,ACOUSTIC_PIVOT_TABLE!$B$4:$AO$500,30,FALSE)))</f>
        <v/>
      </c>
      <c r="BJ434" s="27" t="str">
        <f>IF($A434="","",(VLOOKUP($A434,ACOUSTIC_PIVOT_TABLE!$B$4:$AO$500,31,FALSE)))</f>
        <v/>
      </c>
      <c r="BK434" s="27" t="str">
        <f>IF($A434="","",(VLOOKUP($A434,ACOUSTIC_PIVOT_TABLE!$B$4:$AO$500,32,FALSE)))</f>
        <v/>
      </c>
      <c r="BL434" s="27" t="str">
        <f>IF($A434="","",(VLOOKUP($A434,ACOUSTIC_PIVOT_TABLE!$B$4:$AO$500,33,FALSE)))</f>
        <v/>
      </c>
      <c r="BM434" s="27" t="str">
        <f>IF($A434="","",(VLOOKUP($A434,ACOUSTIC_PIVOT_TABLE!$B$4:$AO$500,34,FALSE)))</f>
        <v/>
      </c>
      <c r="BN434" s="27" t="str">
        <f>IF($A434="","",(VLOOKUP($A434,ACOUSTIC_PIVOT_TABLE!$B$4:$AO$500,35,FALSE)))</f>
        <v/>
      </c>
      <c r="BO434" s="27" t="str">
        <f>IF($A434="","",(VLOOKUP($A434,ACOUSTIC_PIVOT_TABLE!$B$4:$AO$500,36,FALSE)))</f>
        <v/>
      </c>
      <c r="BP434" s="27" t="str">
        <f>IF($A434="","",(VLOOKUP($A434,ACOUSTIC_PIVOT_TABLE!$B$4:$AO$500,37,FALSE)))</f>
        <v/>
      </c>
      <c r="BQ434" s="27" t="str">
        <f>IF($A434="","",(VLOOKUP($A434,ACOUSTIC_PIVOT_TABLE!$B$4:$AO$500,38,FALSE)))</f>
        <v/>
      </c>
      <c r="BR434" s="27" t="str">
        <f>IF($A434="","",(VLOOKUP($A434,ACOUSTIC_PIVOT_TABLE!$B$4:$AO$500,39,FALSE)))</f>
        <v/>
      </c>
      <c r="BS434" s="27" t="str">
        <f>IF($A434="","",(VLOOKUP($A434,ACOUSTIC_PIVOT_TABLE!$B$4:$AO$500,40,FALSE)))</f>
        <v/>
      </c>
    </row>
    <row r="435" spans="1:71" x14ac:dyDescent="0.25">
      <c r="A435" s="1" t="str">
        <f>IF(ACOUSTIC_PIVOT_TABLE!B437 = 0, "",ACOUSTIC_PIVOT_TABLE!B437)</f>
        <v/>
      </c>
      <c r="B435" s="1" t="str">
        <f>IF($A435="","",(VLOOKUP($A435,ACOUSTICS_COMBINED!$B$3:$AQ$501,21,FALSE)))</f>
        <v/>
      </c>
      <c r="C435" s="1" t="str">
        <f>IF($A435="","",(VLOOKUP($A435,ACOUSTICS_COMBINED!$B$3:$AQ$501,22,FALSE)))</f>
        <v/>
      </c>
      <c r="D435" s="1" t="str">
        <f>IF($A435="","",(VLOOKUP($A435,ACOUSTICS_COMBINED!$B$3:$AQ$501,12,FALSE)))</f>
        <v/>
      </c>
      <c r="E435" s="1" t="str">
        <f>IF($A435="","",(VLOOKUP($A435,ACOUSTICS_COMBINED!$B$3:$AQ$501,13,FALSE)))</f>
        <v/>
      </c>
      <c r="F435" s="1" t="str">
        <f>IF($A435="","",(VLOOKUP($A435,ACOUSTICS_COMBINED!$B$3:$AQ$501,14,FALSE)))</f>
        <v/>
      </c>
      <c r="G435" s="1" t="str">
        <f>IF($A435="","",(VLOOKUP($A435,ACOUSTICS_COMBINED!$B$3:$AQ$501,23,FALSE)))</f>
        <v/>
      </c>
      <c r="H435" s="1" t="str">
        <f>IF($A435="","",(VLOOKUP($A435,ACOUSTICS_COMBINED!$B$3:$AQ$501,24,FALSE)))</f>
        <v/>
      </c>
      <c r="I435" s="1" t="str">
        <f>IF($A435="","",(VLOOKUP($A435,ACOUSTICS_COMBINED!$B$3:$AQ$501,15,FALSE)))</f>
        <v/>
      </c>
      <c r="J435" s="1" t="str">
        <f>IF($A435="","",(VLOOKUP($A435,ACOUSTICS_COMBINED!$B$3:$AQ$501,16,FALSE)))</f>
        <v/>
      </c>
      <c r="K435" s="1" t="str">
        <f>IF($A435="","",(VLOOKUP($A435,ACOUSTICS_COMBINED!$B$3:$AQ$501,17,FALSE)))</f>
        <v/>
      </c>
      <c r="L435" s="1" t="str">
        <f>IF($A435="","",(VLOOKUP($A435,ACOUSTICS_COMBINED!$B$3:$AQ$501,18,FALSE)))</f>
        <v/>
      </c>
      <c r="M435" s="1" t="str">
        <f>IF($A435="","",(VLOOKUP($A435,ACOUSTICS_COMBINED!$B$3:$AQ$501,25,FALSE)))</f>
        <v/>
      </c>
      <c r="N435" s="16" t="str">
        <f>IF($A435="","",(VLOOKUP($A435,ACOUSTICS_COMBINED!$B$3:$AQ$501,19,FALSE)))</f>
        <v/>
      </c>
      <c r="O435" s="16" t="str">
        <f>IF($A435="","",(VLOOKUP($A435,ACOUSTICS_COMBINED!$B$3:$AQ$501,20,FALSE)))</f>
        <v/>
      </c>
      <c r="P435" s="1" t="str">
        <f>IF($A435="","",(VLOOKUP($A435,ACOUSTICS_COMBINED!$B$3:$AQ$501,26,FALSE)))</f>
        <v/>
      </c>
      <c r="Q435" s="1" t="str">
        <f>IF($A435="","",(VLOOKUP($A435,ACOUSTICS_COMBINED!$B$3:$AQ$501,27,FALSE)))</f>
        <v/>
      </c>
      <c r="R435" s="1" t="str">
        <f>IF($A435="","",(VLOOKUP($A435,ACOUSTICS_COMBINED!$B$3:$AQ$501,28,FALSE)))</f>
        <v/>
      </c>
      <c r="S435" s="1" t="str">
        <f>IF($A435="","",(VLOOKUP($A435,ACOUSTICS_COMBINED!$B$3:$AQ$501,29,FALSE)))</f>
        <v/>
      </c>
      <c r="T435" s="1" t="str">
        <f>IF($A435="","",(VLOOKUP($A435,ACOUSTICS_COMBINED!$B$3:$AQ$501,30,FALSE)))</f>
        <v/>
      </c>
      <c r="U435" s="1" t="str">
        <f>IF($A435="","",(VLOOKUP($A435,ACOUSTICS_COMBINED!$B$3:$AQ$501,31,FALSE)))</f>
        <v/>
      </c>
      <c r="V435" s="1" t="str">
        <f>IF($A435="","",(VLOOKUP($A435,ACOUSTICS_COMBINED!$B$3:$AQ$501,32,FALSE)))</f>
        <v/>
      </c>
      <c r="W435" s="1" t="str">
        <f>IF($A435="","",(VLOOKUP($A435,ACOUSTICS_COMBINED!$B$3:$AQ$501,33,FALSE)))</f>
        <v/>
      </c>
      <c r="X435" s="1" t="str">
        <f>IF($A435="","",(VLOOKUP($A435,ACOUSTICS_COMBINED!$B$3:$AQ$501,34,FALSE)))</f>
        <v/>
      </c>
      <c r="Y435" s="1" t="str">
        <f>IF($A435="","",(VLOOKUP($A435,ACOUSTICS_COMBINED!$B$3:$AQ$501,35,FALSE)))</f>
        <v/>
      </c>
      <c r="Z435" s="1" t="str">
        <f>IF($A435="","",(VLOOKUP($A435,ACOUSTICS_COMBINED!$B$3:$AQ$501,36,FALSE)))</f>
        <v/>
      </c>
      <c r="AA435" s="1" t="str">
        <f>IF($A435="","",(VLOOKUP($A435,ACOUSTICS_COMBINED!$B$3:$AQ$501,37,FALSE)))</f>
        <v/>
      </c>
      <c r="AB435" s="1" t="str">
        <f>IF($A435="","",(VLOOKUP($A435,ACOUSTICS_COMBINED!$B$3:$AQ$501,38,FALSE)))</f>
        <v/>
      </c>
      <c r="AC435" s="1" t="str">
        <f>IF($A435="","",(VLOOKUP($A435,ACOUSTICS_COMBINED!$B$3:$AQ$501,39,FALSE)))</f>
        <v/>
      </c>
      <c r="AD435" s="1" t="str">
        <f>IF($A435="","",(VLOOKUP($A435,ACOUSTICS_COMBINED!$B$3:$AQ$501,40,FALSE)))</f>
        <v/>
      </c>
      <c r="AE435" s="1" t="str">
        <f>IF($A435="","",(VLOOKUP($A435,ACOUSTICS_COMBINED!$B$3:$AQ$501,41,FALSE)))</f>
        <v/>
      </c>
      <c r="AF435" s="1" t="str">
        <f>IF($A435="","",(VLOOKUP($A435,ACOUSTICS_COMBINED!$B$3:$AQ$501,42,FALSE)))</f>
        <v/>
      </c>
      <c r="AG435" s="27" t="str">
        <f>IF($A435="","",(VLOOKUP($A435,ACOUSTIC_PIVOT_TABLE!$B$4:$AO$500,2,FALSE)))</f>
        <v/>
      </c>
      <c r="AH435" s="27" t="str">
        <f>IF($A435="","",(VLOOKUP($A435,ACOUSTIC_PIVOT_TABLE!$B$4:$AO$500,3,FALSE)))</f>
        <v/>
      </c>
      <c r="AI435" s="27" t="str">
        <f>IF($A435="","",(VLOOKUP($A435,ACOUSTIC_PIVOT_TABLE!$B$4:$AO$500,4,FALSE)))</f>
        <v/>
      </c>
      <c r="AJ435" s="27" t="str">
        <f>IF($A435="","",(VLOOKUP($A435,ACOUSTIC_PIVOT_TABLE!$B$4:$AO$500,5,FALSE)))</f>
        <v/>
      </c>
      <c r="AK435" s="27" t="str">
        <f>IF($A435="","",(VLOOKUP($A435,ACOUSTIC_PIVOT_TABLE!$B$4:$AO$500,6,FALSE)))</f>
        <v/>
      </c>
      <c r="AL435" s="27" t="str">
        <f>IF($A435="","",(VLOOKUP($A435,ACOUSTIC_PIVOT_TABLE!$B$4:$AO$500,7,FALSE)))</f>
        <v/>
      </c>
      <c r="AM435" s="27" t="str">
        <f>IF($A435="","",(VLOOKUP($A435,ACOUSTIC_PIVOT_TABLE!$B$4:$AO$500,8,FALSE)))</f>
        <v/>
      </c>
      <c r="AN435" s="27" t="str">
        <f>IF($A435="","",(VLOOKUP($A435,ACOUSTIC_PIVOT_TABLE!$B$4:$AO$500,9,FALSE)))</f>
        <v/>
      </c>
      <c r="AO435" s="27" t="str">
        <f>IF($A435="","",(VLOOKUP($A435,ACOUSTIC_PIVOT_TABLE!$B$4:$AO$500,10,FALSE)))</f>
        <v/>
      </c>
      <c r="AP435" s="27" t="str">
        <f>IF($A435="","",(VLOOKUP($A435,ACOUSTIC_PIVOT_TABLE!$B$4:$AO$500,11,FALSE)))</f>
        <v/>
      </c>
      <c r="AQ435" s="27" t="str">
        <f>IF($A435="","",(VLOOKUP($A435,ACOUSTIC_PIVOT_TABLE!$B$4:$AO$500,12,FALSE)))</f>
        <v/>
      </c>
      <c r="AR435" s="27" t="str">
        <f>IF($A435="","",(VLOOKUP($A435,ACOUSTIC_PIVOT_TABLE!$B$4:$AO$500,13,FALSE)))</f>
        <v/>
      </c>
      <c r="AS435" s="27" t="str">
        <f>IF($A435="","",(VLOOKUP($A435,ACOUSTIC_PIVOT_TABLE!$B$4:$AO$500,14,FALSE)))</f>
        <v/>
      </c>
      <c r="AT435" s="27" t="str">
        <f>IF($A435="","",(VLOOKUP($A435,ACOUSTIC_PIVOT_TABLE!$B$4:$AO$500,15,FALSE)))</f>
        <v/>
      </c>
      <c r="AU435" s="27" t="str">
        <f>IF($A435="","",(VLOOKUP($A435,ACOUSTIC_PIVOT_TABLE!$B$4:$AO$500,16,FALSE)))</f>
        <v/>
      </c>
      <c r="AV435" s="27" t="str">
        <f>IF($A435="","",(VLOOKUP($A435,ACOUSTIC_PIVOT_TABLE!$B$4:$AO$500,17,FALSE)))</f>
        <v/>
      </c>
      <c r="AW435" s="27" t="str">
        <f>IF($A435="","",(VLOOKUP($A435,ACOUSTIC_PIVOT_TABLE!$B$4:$AO$500,18,FALSE)))</f>
        <v/>
      </c>
      <c r="AX435" s="27" t="str">
        <f>IF($A435="","",(VLOOKUP($A435,ACOUSTIC_PIVOT_TABLE!$B$4:$AO$500,19,FALSE)))</f>
        <v/>
      </c>
      <c r="AY435" s="27" t="str">
        <f>IF($A435="","",(VLOOKUP($A435,ACOUSTIC_PIVOT_TABLE!$B$4:$AO$500,20,FALSE)))</f>
        <v/>
      </c>
      <c r="AZ435" s="27" t="str">
        <f>IF($A435="","",(VLOOKUP($A435,ACOUSTIC_PIVOT_TABLE!$B$4:$AO$500,21,FALSE)))</f>
        <v/>
      </c>
      <c r="BA435" s="27" t="str">
        <f>IF($A435="","",(VLOOKUP($A435,ACOUSTIC_PIVOT_TABLE!$B$4:$AO$500,22,FALSE)))</f>
        <v/>
      </c>
      <c r="BB435" s="27" t="str">
        <f>IF($A435="","",(VLOOKUP($A435,ACOUSTIC_PIVOT_TABLE!$B$4:$AO$500,23,FALSE)))</f>
        <v/>
      </c>
      <c r="BC435" s="27" t="str">
        <f>IF($A435="","",(VLOOKUP($A435,ACOUSTIC_PIVOT_TABLE!$B$4:$AO$500,24,FALSE)))</f>
        <v/>
      </c>
      <c r="BD435" s="27" t="str">
        <f>IF($A435="","",(VLOOKUP($A435,ACOUSTIC_PIVOT_TABLE!$B$4:$AO$500,25,FALSE)))</f>
        <v/>
      </c>
      <c r="BE435" s="27" t="str">
        <f>IF($A435="","",(VLOOKUP($A435,ACOUSTIC_PIVOT_TABLE!$B$4:$AO$500,26,FALSE)))</f>
        <v/>
      </c>
      <c r="BF435" s="27" t="str">
        <f>IF($A435="","",(VLOOKUP($A435,ACOUSTIC_PIVOT_TABLE!$B$4:$AO$500,27,FALSE)))</f>
        <v/>
      </c>
      <c r="BG435" s="27" t="str">
        <f>IF($A435="","",(VLOOKUP($A435,ACOUSTIC_PIVOT_TABLE!$B$4:$AO$500,28,FALSE)))</f>
        <v/>
      </c>
      <c r="BH435" s="27" t="str">
        <f>IF($A435="","",(VLOOKUP($A435,ACOUSTIC_PIVOT_TABLE!$B$4:$AO$500,29,FALSE)))</f>
        <v/>
      </c>
      <c r="BI435" s="27" t="str">
        <f>IF($A435="","",(VLOOKUP($A435,ACOUSTIC_PIVOT_TABLE!$B$4:$AO$500,30,FALSE)))</f>
        <v/>
      </c>
      <c r="BJ435" s="27" t="str">
        <f>IF($A435="","",(VLOOKUP($A435,ACOUSTIC_PIVOT_TABLE!$B$4:$AO$500,31,FALSE)))</f>
        <v/>
      </c>
      <c r="BK435" s="27" t="str">
        <f>IF($A435="","",(VLOOKUP($A435,ACOUSTIC_PIVOT_TABLE!$B$4:$AO$500,32,FALSE)))</f>
        <v/>
      </c>
      <c r="BL435" s="27" t="str">
        <f>IF($A435="","",(VLOOKUP($A435,ACOUSTIC_PIVOT_TABLE!$B$4:$AO$500,33,FALSE)))</f>
        <v/>
      </c>
      <c r="BM435" s="27" t="str">
        <f>IF($A435="","",(VLOOKUP($A435,ACOUSTIC_PIVOT_TABLE!$B$4:$AO$500,34,FALSE)))</f>
        <v/>
      </c>
      <c r="BN435" s="27" t="str">
        <f>IF($A435="","",(VLOOKUP($A435,ACOUSTIC_PIVOT_TABLE!$B$4:$AO$500,35,FALSE)))</f>
        <v/>
      </c>
      <c r="BO435" s="27" t="str">
        <f>IF($A435="","",(VLOOKUP($A435,ACOUSTIC_PIVOT_TABLE!$B$4:$AO$500,36,FALSE)))</f>
        <v/>
      </c>
      <c r="BP435" s="27" t="str">
        <f>IF($A435="","",(VLOOKUP($A435,ACOUSTIC_PIVOT_TABLE!$B$4:$AO$500,37,FALSE)))</f>
        <v/>
      </c>
      <c r="BQ435" s="27" t="str">
        <f>IF($A435="","",(VLOOKUP($A435,ACOUSTIC_PIVOT_TABLE!$B$4:$AO$500,38,FALSE)))</f>
        <v/>
      </c>
      <c r="BR435" s="27" t="str">
        <f>IF($A435="","",(VLOOKUP($A435,ACOUSTIC_PIVOT_TABLE!$B$4:$AO$500,39,FALSE)))</f>
        <v/>
      </c>
      <c r="BS435" s="27" t="str">
        <f>IF($A435="","",(VLOOKUP($A435,ACOUSTIC_PIVOT_TABLE!$B$4:$AO$500,40,FALSE)))</f>
        <v/>
      </c>
    </row>
    <row r="436" spans="1:71" x14ac:dyDescent="0.25">
      <c r="A436" s="1" t="str">
        <f>IF(ACOUSTIC_PIVOT_TABLE!B438 = 0, "",ACOUSTIC_PIVOT_TABLE!B438)</f>
        <v/>
      </c>
      <c r="B436" s="1" t="str">
        <f>IF($A436="","",(VLOOKUP($A436,ACOUSTICS_COMBINED!$B$3:$AQ$501,21,FALSE)))</f>
        <v/>
      </c>
      <c r="C436" s="1" t="str">
        <f>IF($A436="","",(VLOOKUP($A436,ACOUSTICS_COMBINED!$B$3:$AQ$501,22,FALSE)))</f>
        <v/>
      </c>
      <c r="D436" s="1" t="str">
        <f>IF($A436="","",(VLOOKUP($A436,ACOUSTICS_COMBINED!$B$3:$AQ$501,12,FALSE)))</f>
        <v/>
      </c>
      <c r="E436" s="1" t="str">
        <f>IF($A436="","",(VLOOKUP($A436,ACOUSTICS_COMBINED!$B$3:$AQ$501,13,FALSE)))</f>
        <v/>
      </c>
      <c r="F436" s="1" t="str">
        <f>IF($A436="","",(VLOOKUP($A436,ACOUSTICS_COMBINED!$B$3:$AQ$501,14,FALSE)))</f>
        <v/>
      </c>
      <c r="G436" s="1" t="str">
        <f>IF($A436="","",(VLOOKUP($A436,ACOUSTICS_COMBINED!$B$3:$AQ$501,23,FALSE)))</f>
        <v/>
      </c>
      <c r="H436" s="1" t="str">
        <f>IF($A436="","",(VLOOKUP($A436,ACOUSTICS_COMBINED!$B$3:$AQ$501,24,FALSE)))</f>
        <v/>
      </c>
      <c r="I436" s="1" t="str">
        <f>IF($A436="","",(VLOOKUP($A436,ACOUSTICS_COMBINED!$B$3:$AQ$501,15,FALSE)))</f>
        <v/>
      </c>
      <c r="J436" s="1" t="str">
        <f>IF($A436="","",(VLOOKUP($A436,ACOUSTICS_COMBINED!$B$3:$AQ$501,16,FALSE)))</f>
        <v/>
      </c>
      <c r="K436" s="1" t="str">
        <f>IF($A436="","",(VLOOKUP($A436,ACOUSTICS_COMBINED!$B$3:$AQ$501,17,FALSE)))</f>
        <v/>
      </c>
      <c r="L436" s="1" t="str">
        <f>IF($A436="","",(VLOOKUP($A436,ACOUSTICS_COMBINED!$B$3:$AQ$501,18,FALSE)))</f>
        <v/>
      </c>
      <c r="M436" s="1" t="str">
        <f>IF($A436="","",(VLOOKUP($A436,ACOUSTICS_COMBINED!$B$3:$AQ$501,25,FALSE)))</f>
        <v/>
      </c>
      <c r="N436" s="16" t="str">
        <f>IF($A436="","",(VLOOKUP($A436,ACOUSTICS_COMBINED!$B$3:$AQ$501,19,FALSE)))</f>
        <v/>
      </c>
      <c r="O436" s="16" t="str">
        <f>IF($A436="","",(VLOOKUP($A436,ACOUSTICS_COMBINED!$B$3:$AQ$501,20,FALSE)))</f>
        <v/>
      </c>
      <c r="P436" s="1" t="str">
        <f>IF($A436="","",(VLOOKUP($A436,ACOUSTICS_COMBINED!$B$3:$AQ$501,26,FALSE)))</f>
        <v/>
      </c>
      <c r="Q436" s="1" t="str">
        <f>IF($A436="","",(VLOOKUP($A436,ACOUSTICS_COMBINED!$B$3:$AQ$501,27,FALSE)))</f>
        <v/>
      </c>
      <c r="R436" s="1" t="str">
        <f>IF($A436="","",(VLOOKUP($A436,ACOUSTICS_COMBINED!$B$3:$AQ$501,28,FALSE)))</f>
        <v/>
      </c>
      <c r="S436" s="1" t="str">
        <f>IF($A436="","",(VLOOKUP($A436,ACOUSTICS_COMBINED!$B$3:$AQ$501,29,FALSE)))</f>
        <v/>
      </c>
      <c r="T436" s="1" t="str">
        <f>IF($A436="","",(VLOOKUP($A436,ACOUSTICS_COMBINED!$B$3:$AQ$501,30,FALSE)))</f>
        <v/>
      </c>
      <c r="U436" s="1" t="str">
        <f>IF($A436="","",(VLOOKUP($A436,ACOUSTICS_COMBINED!$B$3:$AQ$501,31,FALSE)))</f>
        <v/>
      </c>
      <c r="V436" s="1" t="str">
        <f>IF($A436="","",(VLOOKUP($A436,ACOUSTICS_COMBINED!$B$3:$AQ$501,32,FALSE)))</f>
        <v/>
      </c>
      <c r="W436" s="1" t="str">
        <f>IF($A436="","",(VLOOKUP($A436,ACOUSTICS_COMBINED!$B$3:$AQ$501,33,FALSE)))</f>
        <v/>
      </c>
      <c r="X436" s="1" t="str">
        <f>IF($A436="","",(VLOOKUP($A436,ACOUSTICS_COMBINED!$B$3:$AQ$501,34,FALSE)))</f>
        <v/>
      </c>
      <c r="Y436" s="1" t="str">
        <f>IF($A436="","",(VLOOKUP($A436,ACOUSTICS_COMBINED!$B$3:$AQ$501,35,FALSE)))</f>
        <v/>
      </c>
      <c r="Z436" s="1" t="str">
        <f>IF($A436="","",(VLOOKUP($A436,ACOUSTICS_COMBINED!$B$3:$AQ$501,36,FALSE)))</f>
        <v/>
      </c>
      <c r="AA436" s="1" t="str">
        <f>IF($A436="","",(VLOOKUP($A436,ACOUSTICS_COMBINED!$B$3:$AQ$501,37,FALSE)))</f>
        <v/>
      </c>
      <c r="AB436" s="1" t="str">
        <f>IF($A436="","",(VLOOKUP($A436,ACOUSTICS_COMBINED!$B$3:$AQ$501,38,FALSE)))</f>
        <v/>
      </c>
      <c r="AC436" s="1" t="str">
        <f>IF($A436="","",(VLOOKUP($A436,ACOUSTICS_COMBINED!$B$3:$AQ$501,39,FALSE)))</f>
        <v/>
      </c>
      <c r="AD436" s="1" t="str">
        <f>IF($A436="","",(VLOOKUP($A436,ACOUSTICS_COMBINED!$B$3:$AQ$501,40,FALSE)))</f>
        <v/>
      </c>
      <c r="AE436" s="1" t="str">
        <f>IF($A436="","",(VLOOKUP($A436,ACOUSTICS_COMBINED!$B$3:$AQ$501,41,FALSE)))</f>
        <v/>
      </c>
      <c r="AF436" s="1" t="str">
        <f>IF($A436="","",(VLOOKUP($A436,ACOUSTICS_COMBINED!$B$3:$AQ$501,42,FALSE)))</f>
        <v/>
      </c>
      <c r="AG436" s="27" t="str">
        <f>IF($A436="","",(VLOOKUP($A436,ACOUSTIC_PIVOT_TABLE!$B$4:$AO$500,2,FALSE)))</f>
        <v/>
      </c>
      <c r="AH436" s="27" t="str">
        <f>IF($A436="","",(VLOOKUP($A436,ACOUSTIC_PIVOT_TABLE!$B$4:$AO$500,3,FALSE)))</f>
        <v/>
      </c>
      <c r="AI436" s="27" t="str">
        <f>IF($A436="","",(VLOOKUP($A436,ACOUSTIC_PIVOT_TABLE!$B$4:$AO$500,4,FALSE)))</f>
        <v/>
      </c>
      <c r="AJ436" s="27" t="str">
        <f>IF($A436="","",(VLOOKUP($A436,ACOUSTIC_PIVOT_TABLE!$B$4:$AO$500,5,FALSE)))</f>
        <v/>
      </c>
      <c r="AK436" s="27" t="str">
        <f>IF($A436="","",(VLOOKUP($A436,ACOUSTIC_PIVOT_TABLE!$B$4:$AO$500,6,FALSE)))</f>
        <v/>
      </c>
      <c r="AL436" s="27" t="str">
        <f>IF($A436="","",(VLOOKUP($A436,ACOUSTIC_PIVOT_TABLE!$B$4:$AO$500,7,FALSE)))</f>
        <v/>
      </c>
      <c r="AM436" s="27" t="str">
        <f>IF($A436="","",(VLOOKUP($A436,ACOUSTIC_PIVOT_TABLE!$B$4:$AO$500,8,FALSE)))</f>
        <v/>
      </c>
      <c r="AN436" s="27" t="str">
        <f>IF($A436="","",(VLOOKUP($A436,ACOUSTIC_PIVOT_TABLE!$B$4:$AO$500,9,FALSE)))</f>
        <v/>
      </c>
      <c r="AO436" s="27" t="str">
        <f>IF($A436="","",(VLOOKUP($A436,ACOUSTIC_PIVOT_TABLE!$B$4:$AO$500,10,FALSE)))</f>
        <v/>
      </c>
      <c r="AP436" s="27" t="str">
        <f>IF($A436="","",(VLOOKUP($A436,ACOUSTIC_PIVOT_TABLE!$B$4:$AO$500,11,FALSE)))</f>
        <v/>
      </c>
      <c r="AQ436" s="27" t="str">
        <f>IF($A436="","",(VLOOKUP($A436,ACOUSTIC_PIVOT_TABLE!$B$4:$AO$500,12,FALSE)))</f>
        <v/>
      </c>
      <c r="AR436" s="27" t="str">
        <f>IF($A436="","",(VLOOKUP($A436,ACOUSTIC_PIVOT_TABLE!$B$4:$AO$500,13,FALSE)))</f>
        <v/>
      </c>
      <c r="AS436" s="27" t="str">
        <f>IF($A436="","",(VLOOKUP($A436,ACOUSTIC_PIVOT_TABLE!$B$4:$AO$500,14,FALSE)))</f>
        <v/>
      </c>
      <c r="AT436" s="27" t="str">
        <f>IF($A436="","",(VLOOKUP($A436,ACOUSTIC_PIVOT_TABLE!$B$4:$AO$500,15,FALSE)))</f>
        <v/>
      </c>
      <c r="AU436" s="27" t="str">
        <f>IF($A436="","",(VLOOKUP($A436,ACOUSTIC_PIVOT_TABLE!$B$4:$AO$500,16,FALSE)))</f>
        <v/>
      </c>
      <c r="AV436" s="27" t="str">
        <f>IF($A436="","",(VLOOKUP($A436,ACOUSTIC_PIVOT_TABLE!$B$4:$AO$500,17,FALSE)))</f>
        <v/>
      </c>
      <c r="AW436" s="27" t="str">
        <f>IF($A436="","",(VLOOKUP($A436,ACOUSTIC_PIVOT_TABLE!$B$4:$AO$500,18,FALSE)))</f>
        <v/>
      </c>
      <c r="AX436" s="27" t="str">
        <f>IF($A436="","",(VLOOKUP($A436,ACOUSTIC_PIVOT_TABLE!$B$4:$AO$500,19,FALSE)))</f>
        <v/>
      </c>
      <c r="AY436" s="27" t="str">
        <f>IF($A436="","",(VLOOKUP($A436,ACOUSTIC_PIVOT_TABLE!$B$4:$AO$500,20,FALSE)))</f>
        <v/>
      </c>
      <c r="AZ436" s="27" t="str">
        <f>IF($A436="","",(VLOOKUP($A436,ACOUSTIC_PIVOT_TABLE!$B$4:$AO$500,21,FALSE)))</f>
        <v/>
      </c>
      <c r="BA436" s="27" t="str">
        <f>IF($A436="","",(VLOOKUP($A436,ACOUSTIC_PIVOT_TABLE!$B$4:$AO$500,22,FALSE)))</f>
        <v/>
      </c>
      <c r="BB436" s="27" t="str">
        <f>IF($A436="","",(VLOOKUP($A436,ACOUSTIC_PIVOT_TABLE!$B$4:$AO$500,23,FALSE)))</f>
        <v/>
      </c>
      <c r="BC436" s="27" t="str">
        <f>IF($A436="","",(VLOOKUP($A436,ACOUSTIC_PIVOT_TABLE!$B$4:$AO$500,24,FALSE)))</f>
        <v/>
      </c>
      <c r="BD436" s="27" t="str">
        <f>IF($A436="","",(VLOOKUP($A436,ACOUSTIC_PIVOT_TABLE!$B$4:$AO$500,25,FALSE)))</f>
        <v/>
      </c>
      <c r="BE436" s="27" t="str">
        <f>IF($A436="","",(VLOOKUP($A436,ACOUSTIC_PIVOT_TABLE!$B$4:$AO$500,26,FALSE)))</f>
        <v/>
      </c>
      <c r="BF436" s="27" t="str">
        <f>IF($A436="","",(VLOOKUP($A436,ACOUSTIC_PIVOT_TABLE!$B$4:$AO$500,27,FALSE)))</f>
        <v/>
      </c>
      <c r="BG436" s="27" t="str">
        <f>IF($A436="","",(VLOOKUP($A436,ACOUSTIC_PIVOT_TABLE!$B$4:$AO$500,28,FALSE)))</f>
        <v/>
      </c>
      <c r="BH436" s="27" t="str">
        <f>IF($A436="","",(VLOOKUP($A436,ACOUSTIC_PIVOT_TABLE!$B$4:$AO$500,29,FALSE)))</f>
        <v/>
      </c>
      <c r="BI436" s="27" t="str">
        <f>IF($A436="","",(VLOOKUP($A436,ACOUSTIC_PIVOT_TABLE!$B$4:$AO$500,30,FALSE)))</f>
        <v/>
      </c>
      <c r="BJ436" s="27" t="str">
        <f>IF($A436="","",(VLOOKUP($A436,ACOUSTIC_PIVOT_TABLE!$B$4:$AO$500,31,FALSE)))</f>
        <v/>
      </c>
      <c r="BK436" s="27" t="str">
        <f>IF($A436="","",(VLOOKUP($A436,ACOUSTIC_PIVOT_TABLE!$B$4:$AO$500,32,FALSE)))</f>
        <v/>
      </c>
      <c r="BL436" s="27" t="str">
        <f>IF($A436="","",(VLOOKUP($A436,ACOUSTIC_PIVOT_TABLE!$B$4:$AO$500,33,FALSE)))</f>
        <v/>
      </c>
      <c r="BM436" s="27" t="str">
        <f>IF($A436="","",(VLOOKUP($A436,ACOUSTIC_PIVOT_TABLE!$B$4:$AO$500,34,FALSE)))</f>
        <v/>
      </c>
      <c r="BN436" s="27" t="str">
        <f>IF($A436="","",(VLOOKUP($A436,ACOUSTIC_PIVOT_TABLE!$B$4:$AO$500,35,FALSE)))</f>
        <v/>
      </c>
      <c r="BO436" s="27" t="str">
        <f>IF($A436="","",(VLOOKUP($A436,ACOUSTIC_PIVOT_TABLE!$B$4:$AO$500,36,FALSE)))</f>
        <v/>
      </c>
      <c r="BP436" s="27" t="str">
        <f>IF($A436="","",(VLOOKUP($A436,ACOUSTIC_PIVOT_TABLE!$B$4:$AO$500,37,FALSE)))</f>
        <v/>
      </c>
      <c r="BQ436" s="27" t="str">
        <f>IF($A436="","",(VLOOKUP($A436,ACOUSTIC_PIVOT_TABLE!$B$4:$AO$500,38,FALSE)))</f>
        <v/>
      </c>
      <c r="BR436" s="27" t="str">
        <f>IF($A436="","",(VLOOKUP($A436,ACOUSTIC_PIVOT_TABLE!$B$4:$AO$500,39,FALSE)))</f>
        <v/>
      </c>
      <c r="BS436" s="27" t="str">
        <f>IF($A436="","",(VLOOKUP($A436,ACOUSTIC_PIVOT_TABLE!$B$4:$AO$500,40,FALSE)))</f>
        <v/>
      </c>
    </row>
    <row r="437" spans="1:71" x14ac:dyDescent="0.25">
      <c r="A437" s="1" t="str">
        <f>IF(ACOUSTIC_PIVOT_TABLE!B439 = 0, "",ACOUSTIC_PIVOT_TABLE!B439)</f>
        <v/>
      </c>
      <c r="B437" s="1" t="str">
        <f>IF($A437="","",(VLOOKUP($A437,ACOUSTICS_COMBINED!$B$3:$AQ$501,21,FALSE)))</f>
        <v/>
      </c>
      <c r="C437" s="1" t="str">
        <f>IF($A437="","",(VLOOKUP($A437,ACOUSTICS_COMBINED!$B$3:$AQ$501,22,FALSE)))</f>
        <v/>
      </c>
      <c r="D437" s="1" t="str">
        <f>IF($A437="","",(VLOOKUP($A437,ACOUSTICS_COMBINED!$B$3:$AQ$501,12,FALSE)))</f>
        <v/>
      </c>
      <c r="E437" s="1" t="str">
        <f>IF($A437="","",(VLOOKUP($A437,ACOUSTICS_COMBINED!$B$3:$AQ$501,13,FALSE)))</f>
        <v/>
      </c>
      <c r="F437" s="1" t="str">
        <f>IF($A437="","",(VLOOKUP($A437,ACOUSTICS_COMBINED!$B$3:$AQ$501,14,FALSE)))</f>
        <v/>
      </c>
      <c r="G437" s="1" t="str">
        <f>IF($A437="","",(VLOOKUP($A437,ACOUSTICS_COMBINED!$B$3:$AQ$501,23,FALSE)))</f>
        <v/>
      </c>
      <c r="H437" s="1" t="str">
        <f>IF($A437="","",(VLOOKUP($A437,ACOUSTICS_COMBINED!$B$3:$AQ$501,24,FALSE)))</f>
        <v/>
      </c>
      <c r="I437" s="1" t="str">
        <f>IF($A437="","",(VLOOKUP($A437,ACOUSTICS_COMBINED!$B$3:$AQ$501,15,FALSE)))</f>
        <v/>
      </c>
      <c r="J437" s="1" t="str">
        <f>IF($A437="","",(VLOOKUP($A437,ACOUSTICS_COMBINED!$B$3:$AQ$501,16,FALSE)))</f>
        <v/>
      </c>
      <c r="K437" s="1" t="str">
        <f>IF($A437="","",(VLOOKUP($A437,ACOUSTICS_COMBINED!$B$3:$AQ$501,17,FALSE)))</f>
        <v/>
      </c>
      <c r="L437" s="1" t="str">
        <f>IF($A437="","",(VLOOKUP($A437,ACOUSTICS_COMBINED!$B$3:$AQ$501,18,FALSE)))</f>
        <v/>
      </c>
      <c r="M437" s="1" t="str">
        <f>IF($A437="","",(VLOOKUP($A437,ACOUSTICS_COMBINED!$B$3:$AQ$501,25,FALSE)))</f>
        <v/>
      </c>
      <c r="N437" s="16" t="str">
        <f>IF($A437="","",(VLOOKUP($A437,ACOUSTICS_COMBINED!$B$3:$AQ$501,19,FALSE)))</f>
        <v/>
      </c>
      <c r="O437" s="16" t="str">
        <f>IF($A437="","",(VLOOKUP($A437,ACOUSTICS_COMBINED!$B$3:$AQ$501,20,FALSE)))</f>
        <v/>
      </c>
      <c r="P437" s="1" t="str">
        <f>IF($A437="","",(VLOOKUP($A437,ACOUSTICS_COMBINED!$B$3:$AQ$501,26,FALSE)))</f>
        <v/>
      </c>
      <c r="Q437" s="1" t="str">
        <f>IF($A437="","",(VLOOKUP($A437,ACOUSTICS_COMBINED!$B$3:$AQ$501,27,FALSE)))</f>
        <v/>
      </c>
      <c r="R437" s="1" t="str">
        <f>IF($A437="","",(VLOOKUP($A437,ACOUSTICS_COMBINED!$B$3:$AQ$501,28,FALSE)))</f>
        <v/>
      </c>
      <c r="S437" s="1" t="str">
        <f>IF($A437="","",(VLOOKUP($A437,ACOUSTICS_COMBINED!$B$3:$AQ$501,29,FALSE)))</f>
        <v/>
      </c>
      <c r="T437" s="1" t="str">
        <f>IF($A437="","",(VLOOKUP($A437,ACOUSTICS_COMBINED!$B$3:$AQ$501,30,FALSE)))</f>
        <v/>
      </c>
      <c r="U437" s="1" t="str">
        <f>IF($A437="","",(VLOOKUP($A437,ACOUSTICS_COMBINED!$B$3:$AQ$501,31,FALSE)))</f>
        <v/>
      </c>
      <c r="V437" s="1" t="str">
        <f>IF($A437="","",(VLOOKUP($A437,ACOUSTICS_COMBINED!$B$3:$AQ$501,32,FALSE)))</f>
        <v/>
      </c>
      <c r="W437" s="1" t="str">
        <f>IF($A437="","",(VLOOKUP($A437,ACOUSTICS_COMBINED!$B$3:$AQ$501,33,FALSE)))</f>
        <v/>
      </c>
      <c r="X437" s="1" t="str">
        <f>IF($A437="","",(VLOOKUP($A437,ACOUSTICS_COMBINED!$B$3:$AQ$501,34,FALSE)))</f>
        <v/>
      </c>
      <c r="Y437" s="1" t="str">
        <f>IF($A437="","",(VLOOKUP($A437,ACOUSTICS_COMBINED!$B$3:$AQ$501,35,FALSE)))</f>
        <v/>
      </c>
      <c r="Z437" s="1" t="str">
        <f>IF($A437="","",(VLOOKUP($A437,ACOUSTICS_COMBINED!$B$3:$AQ$501,36,FALSE)))</f>
        <v/>
      </c>
      <c r="AA437" s="1" t="str">
        <f>IF($A437="","",(VLOOKUP($A437,ACOUSTICS_COMBINED!$B$3:$AQ$501,37,FALSE)))</f>
        <v/>
      </c>
      <c r="AB437" s="1" t="str">
        <f>IF($A437="","",(VLOOKUP($A437,ACOUSTICS_COMBINED!$B$3:$AQ$501,38,FALSE)))</f>
        <v/>
      </c>
      <c r="AC437" s="1" t="str">
        <f>IF($A437="","",(VLOOKUP($A437,ACOUSTICS_COMBINED!$B$3:$AQ$501,39,FALSE)))</f>
        <v/>
      </c>
      <c r="AD437" s="1" t="str">
        <f>IF($A437="","",(VLOOKUP($A437,ACOUSTICS_COMBINED!$B$3:$AQ$501,40,FALSE)))</f>
        <v/>
      </c>
      <c r="AE437" s="1" t="str">
        <f>IF($A437="","",(VLOOKUP($A437,ACOUSTICS_COMBINED!$B$3:$AQ$501,41,FALSE)))</f>
        <v/>
      </c>
      <c r="AF437" s="1" t="str">
        <f>IF($A437="","",(VLOOKUP($A437,ACOUSTICS_COMBINED!$B$3:$AQ$501,42,FALSE)))</f>
        <v/>
      </c>
      <c r="AG437" s="27" t="str">
        <f>IF($A437="","",(VLOOKUP($A437,ACOUSTIC_PIVOT_TABLE!$B$4:$AO$500,2,FALSE)))</f>
        <v/>
      </c>
      <c r="AH437" s="27" t="str">
        <f>IF($A437="","",(VLOOKUP($A437,ACOUSTIC_PIVOT_TABLE!$B$4:$AO$500,3,FALSE)))</f>
        <v/>
      </c>
      <c r="AI437" s="27" t="str">
        <f>IF($A437="","",(VLOOKUP($A437,ACOUSTIC_PIVOT_TABLE!$B$4:$AO$500,4,FALSE)))</f>
        <v/>
      </c>
      <c r="AJ437" s="27" t="str">
        <f>IF($A437="","",(VLOOKUP($A437,ACOUSTIC_PIVOT_TABLE!$B$4:$AO$500,5,FALSE)))</f>
        <v/>
      </c>
      <c r="AK437" s="27" t="str">
        <f>IF($A437="","",(VLOOKUP($A437,ACOUSTIC_PIVOT_TABLE!$B$4:$AO$500,6,FALSE)))</f>
        <v/>
      </c>
      <c r="AL437" s="27" t="str">
        <f>IF($A437="","",(VLOOKUP($A437,ACOUSTIC_PIVOT_TABLE!$B$4:$AO$500,7,FALSE)))</f>
        <v/>
      </c>
      <c r="AM437" s="27" t="str">
        <f>IF($A437="","",(VLOOKUP($A437,ACOUSTIC_PIVOT_TABLE!$B$4:$AO$500,8,FALSE)))</f>
        <v/>
      </c>
      <c r="AN437" s="27" t="str">
        <f>IF($A437="","",(VLOOKUP($A437,ACOUSTIC_PIVOT_TABLE!$B$4:$AO$500,9,FALSE)))</f>
        <v/>
      </c>
      <c r="AO437" s="27" t="str">
        <f>IF($A437="","",(VLOOKUP($A437,ACOUSTIC_PIVOT_TABLE!$B$4:$AO$500,10,FALSE)))</f>
        <v/>
      </c>
      <c r="AP437" s="27" t="str">
        <f>IF($A437="","",(VLOOKUP($A437,ACOUSTIC_PIVOT_TABLE!$B$4:$AO$500,11,FALSE)))</f>
        <v/>
      </c>
      <c r="AQ437" s="27" t="str">
        <f>IF($A437="","",(VLOOKUP($A437,ACOUSTIC_PIVOT_TABLE!$B$4:$AO$500,12,FALSE)))</f>
        <v/>
      </c>
      <c r="AR437" s="27" t="str">
        <f>IF($A437="","",(VLOOKUP($A437,ACOUSTIC_PIVOT_TABLE!$B$4:$AO$500,13,FALSE)))</f>
        <v/>
      </c>
      <c r="AS437" s="27" t="str">
        <f>IF($A437="","",(VLOOKUP($A437,ACOUSTIC_PIVOT_TABLE!$B$4:$AO$500,14,FALSE)))</f>
        <v/>
      </c>
      <c r="AT437" s="27" t="str">
        <f>IF($A437="","",(VLOOKUP($A437,ACOUSTIC_PIVOT_TABLE!$B$4:$AO$500,15,FALSE)))</f>
        <v/>
      </c>
      <c r="AU437" s="27" t="str">
        <f>IF($A437="","",(VLOOKUP($A437,ACOUSTIC_PIVOT_TABLE!$B$4:$AO$500,16,FALSE)))</f>
        <v/>
      </c>
      <c r="AV437" s="27" t="str">
        <f>IF($A437="","",(VLOOKUP($A437,ACOUSTIC_PIVOT_TABLE!$B$4:$AO$500,17,FALSE)))</f>
        <v/>
      </c>
      <c r="AW437" s="27" t="str">
        <f>IF($A437="","",(VLOOKUP($A437,ACOUSTIC_PIVOT_TABLE!$B$4:$AO$500,18,FALSE)))</f>
        <v/>
      </c>
      <c r="AX437" s="27" t="str">
        <f>IF($A437="","",(VLOOKUP($A437,ACOUSTIC_PIVOT_TABLE!$B$4:$AO$500,19,FALSE)))</f>
        <v/>
      </c>
      <c r="AY437" s="27" t="str">
        <f>IF($A437="","",(VLOOKUP($A437,ACOUSTIC_PIVOT_TABLE!$B$4:$AO$500,20,FALSE)))</f>
        <v/>
      </c>
      <c r="AZ437" s="27" t="str">
        <f>IF($A437="","",(VLOOKUP($A437,ACOUSTIC_PIVOT_TABLE!$B$4:$AO$500,21,FALSE)))</f>
        <v/>
      </c>
      <c r="BA437" s="27" t="str">
        <f>IF($A437="","",(VLOOKUP($A437,ACOUSTIC_PIVOT_TABLE!$B$4:$AO$500,22,FALSE)))</f>
        <v/>
      </c>
      <c r="BB437" s="27" t="str">
        <f>IF($A437="","",(VLOOKUP($A437,ACOUSTIC_PIVOT_TABLE!$B$4:$AO$500,23,FALSE)))</f>
        <v/>
      </c>
      <c r="BC437" s="27" t="str">
        <f>IF($A437="","",(VLOOKUP($A437,ACOUSTIC_PIVOT_TABLE!$B$4:$AO$500,24,FALSE)))</f>
        <v/>
      </c>
      <c r="BD437" s="27" t="str">
        <f>IF($A437="","",(VLOOKUP($A437,ACOUSTIC_PIVOT_TABLE!$B$4:$AO$500,25,FALSE)))</f>
        <v/>
      </c>
      <c r="BE437" s="27" t="str">
        <f>IF($A437="","",(VLOOKUP($A437,ACOUSTIC_PIVOT_TABLE!$B$4:$AO$500,26,FALSE)))</f>
        <v/>
      </c>
      <c r="BF437" s="27" t="str">
        <f>IF($A437="","",(VLOOKUP($A437,ACOUSTIC_PIVOT_TABLE!$B$4:$AO$500,27,FALSE)))</f>
        <v/>
      </c>
      <c r="BG437" s="27" t="str">
        <f>IF($A437="","",(VLOOKUP($A437,ACOUSTIC_PIVOT_TABLE!$B$4:$AO$500,28,FALSE)))</f>
        <v/>
      </c>
      <c r="BH437" s="27" t="str">
        <f>IF($A437="","",(VLOOKUP($A437,ACOUSTIC_PIVOT_TABLE!$B$4:$AO$500,29,FALSE)))</f>
        <v/>
      </c>
      <c r="BI437" s="27" t="str">
        <f>IF($A437="","",(VLOOKUP($A437,ACOUSTIC_PIVOT_TABLE!$B$4:$AO$500,30,FALSE)))</f>
        <v/>
      </c>
      <c r="BJ437" s="27" t="str">
        <f>IF($A437="","",(VLOOKUP($A437,ACOUSTIC_PIVOT_TABLE!$B$4:$AO$500,31,FALSE)))</f>
        <v/>
      </c>
      <c r="BK437" s="27" t="str">
        <f>IF($A437="","",(VLOOKUP($A437,ACOUSTIC_PIVOT_TABLE!$B$4:$AO$500,32,FALSE)))</f>
        <v/>
      </c>
      <c r="BL437" s="27" t="str">
        <f>IF($A437="","",(VLOOKUP($A437,ACOUSTIC_PIVOT_TABLE!$B$4:$AO$500,33,FALSE)))</f>
        <v/>
      </c>
      <c r="BM437" s="27" t="str">
        <f>IF($A437="","",(VLOOKUP($A437,ACOUSTIC_PIVOT_TABLE!$B$4:$AO$500,34,FALSE)))</f>
        <v/>
      </c>
      <c r="BN437" s="27" t="str">
        <f>IF($A437="","",(VLOOKUP($A437,ACOUSTIC_PIVOT_TABLE!$B$4:$AO$500,35,FALSE)))</f>
        <v/>
      </c>
      <c r="BO437" s="27" t="str">
        <f>IF($A437="","",(VLOOKUP($A437,ACOUSTIC_PIVOT_TABLE!$B$4:$AO$500,36,FALSE)))</f>
        <v/>
      </c>
      <c r="BP437" s="27" t="str">
        <f>IF($A437="","",(VLOOKUP($A437,ACOUSTIC_PIVOT_TABLE!$B$4:$AO$500,37,FALSE)))</f>
        <v/>
      </c>
      <c r="BQ437" s="27" t="str">
        <f>IF($A437="","",(VLOOKUP($A437,ACOUSTIC_PIVOT_TABLE!$B$4:$AO$500,38,FALSE)))</f>
        <v/>
      </c>
      <c r="BR437" s="27" t="str">
        <f>IF($A437="","",(VLOOKUP($A437,ACOUSTIC_PIVOT_TABLE!$B$4:$AO$500,39,FALSE)))</f>
        <v/>
      </c>
      <c r="BS437" s="27" t="str">
        <f>IF($A437="","",(VLOOKUP($A437,ACOUSTIC_PIVOT_TABLE!$B$4:$AO$500,40,FALSE)))</f>
        <v/>
      </c>
    </row>
    <row r="438" spans="1:71" x14ac:dyDescent="0.25">
      <c r="A438" s="1" t="str">
        <f>IF(ACOUSTIC_PIVOT_TABLE!B440 = 0, "",ACOUSTIC_PIVOT_TABLE!B440)</f>
        <v/>
      </c>
      <c r="B438" s="1" t="str">
        <f>IF($A438="","",(VLOOKUP($A438,ACOUSTICS_COMBINED!$B$3:$AQ$501,21,FALSE)))</f>
        <v/>
      </c>
      <c r="C438" s="1" t="str">
        <f>IF($A438="","",(VLOOKUP($A438,ACOUSTICS_COMBINED!$B$3:$AQ$501,22,FALSE)))</f>
        <v/>
      </c>
      <c r="D438" s="1" t="str">
        <f>IF($A438="","",(VLOOKUP($A438,ACOUSTICS_COMBINED!$B$3:$AQ$501,12,FALSE)))</f>
        <v/>
      </c>
      <c r="E438" s="1" t="str">
        <f>IF($A438="","",(VLOOKUP($A438,ACOUSTICS_COMBINED!$B$3:$AQ$501,13,FALSE)))</f>
        <v/>
      </c>
      <c r="F438" s="1" t="str">
        <f>IF($A438="","",(VLOOKUP($A438,ACOUSTICS_COMBINED!$B$3:$AQ$501,14,FALSE)))</f>
        <v/>
      </c>
      <c r="G438" s="1" t="str">
        <f>IF($A438="","",(VLOOKUP($A438,ACOUSTICS_COMBINED!$B$3:$AQ$501,23,FALSE)))</f>
        <v/>
      </c>
      <c r="H438" s="1" t="str">
        <f>IF($A438="","",(VLOOKUP($A438,ACOUSTICS_COMBINED!$B$3:$AQ$501,24,FALSE)))</f>
        <v/>
      </c>
      <c r="I438" s="1" t="str">
        <f>IF($A438="","",(VLOOKUP($A438,ACOUSTICS_COMBINED!$B$3:$AQ$501,15,FALSE)))</f>
        <v/>
      </c>
      <c r="J438" s="1" t="str">
        <f>IF($A438="","",(VLOOKUP($A438,ACOUSTICS_COMBINED!$B$3:$AQ$501,16,FALSE)))</f>
        <v/>
      </c>
      <c r="K438" s="1" t="str">
        <f>IF($A438="","",(VLOOKUP($A438,ACOUSTICS_COMBINED!$B$3:$AQ$501,17,FALSE)))</f>
        <v/>
      </c>
      <c r="L438" s="1" t="str">
        <f>IF($A438="","",(VLOOKUP($A438,ACOUSTICS_COMBINED!$B$3:$AQ$501,18,FALSE)))</f>
        <v/>
      </c>
      <c r="M438" s="1" t="str">
        <f>IF($A438="","",(VLOOKUP($A438,ACOUSTICS_COMBINED!$B$3:$AQ$501,25,FALSE)))</f>
        <v/>
      </c>
      <c r="N438" s="16" t="str">
        <f>IF($A438="","",(VLOOKUP($A438,ACOUSTICS_COMBINED!$B$3:$AQ$501,19,FALSE)))</f>
        <v/>
      </c>
      <c r="O438" s="16" t="str">
        <f>IF($A438="","",(VLOOKUP($A438,ACOUSTICS_COMBINED!$B$3:$AQ$501,20,FALSE)))</f>
        <v/>
      </c>
      <c r="P438" s="1" t="str">
        <f>IF($A438="","",(VLOOKUP($A438,ACOUSTICS_COMBINED!$B$3:$AQ$501,26,FALSE)))</f>
        <v/>
      </c>
      <c r="Q438" s="1" t="str">
        <f>IF($A438="","",(VLOOKUP($A438,ACOUSTICS_COMBINED!$B$3:$AQ$501,27,FALSE)))</f>
        <v/>
      </c>
      <c r="R438" s="1" t="str">
        <f>IF($A438="","",(VLOOKUP($A438,ACOUSTICS_COMBINED!$B$3:$AQ$501,28,FALSE)))</f>
        <v/>
      </c>
      <c r="S438" s="1" t="str">
        <f>IF($A438="","",(VLOOKUP($A438,ACOUSTICS_COMBINED!$B$3:$AQ$501,29,FALSE)))</f>
        <v/>
      </c>
      <c r="T438" s="1" t="str">
        <f>IF($A438="","",(VLOOKUP($A438,ACOUSTICS_COMBINED!$B$3:$AQ$501,30,FALSE)))</f>
        <v/>
      </c>
      <c r="U438" s="1" t="str">
        <f>IF($A438="","",(VLOOKUP($A438,ACOUSTICS_COMBINED!$B$3:$AQ$501,31,FALSE)))</f>
        <v/>
      </c>
      <c r="V438" s="1" t="str">
        <f>IF($A438="","",(VLOOKUP($A438,ACOUSTICS_COMBINED!$B$3:$AQ$501,32,FALSE)))</f>
        <v/>
      </c>
      <c r="W438" s="1" t="str">
        <f>IF($A438="","",(VLOOKUP($A438,ACOUSTICS_COMBINED!$B$3:$AQ$501,33,FALSE)))</f>
        <v/>
      </c>
      <c r="X438" s="1" t="str">
        <f>IF($A438="","",(VLOOKUP($A438,ACOUSTICS_COMBINED!$B$3:$AQ$501,34,FALSE)))</f>
        <v/>
      </c>
      <c r="Y438" s="1" t="str">
        <f>IF($A438="","",(VLOOKUP($A438,ACOUSTICS_COMBINED!$B$3:$AQ$501,35,FALSE)))</f>
        <v/>
      </c>
      <c r="Z438" s="1" t="str">
        <f>IF($A438="","",(VLOOKUP($A438,ACOUSTICS_COMBINED!$B$3:$AQ$501,36,FALSE)))</f>
        <v/>
      </c>
      <c r="AA438" s="1" t="str">
        <f>IF($A438="","",(VLOOKUP($A438,ACOUSTICS_COMBINED!$B$3:$AQ$501,37,FALSE)))</f>
        <v/>
      </c>
      <c r="AB438" s="1" t="str">
        <f>IF($A438="","",(VLOOKUP($A438,ACOUSTICS_COMBINED!$B$3:$AQ$501,38,FALSE)))</f>
        <v/>
      </c>
      <c r="AC438" s="1" t="str">
        <f>IF($A438="","",(VLOOKUP($A438,ACOUSTICS_COMBINED!$B$3:$AQ$501,39,FALSE)))</f>
        <v/>
      </c>
      <c r="AD438" s="1" t="str">
        <f>IF($A438="","",(VLOOKUP($A438,ACOUSTICS_COMBINED!$B$3:$AQ$501,40,FALSE)))</f>
        <v/>
      </c>
      <c r="AE438" s="1" t="str">
        <f>IF($A438="","",(VLOOKUP($A438,ACOUSTICS_COMBINED!$B$3:$AQ$501,41,FALSE)))</f>
        <v/>
      </c>
      <c r="AF438" s="1" t="str">
        <f>IF($A438="","",(VLOOKUP($A438,ACOUSTICS_COMBINED!$B$3:$AQ$501,42,FALSE)))</f>
        <v/>
      </c>
      <c r="AG438" s="27" t="str">
        <f>IF($A438="","",(VLOOKUP($A438,ACOUSTIC_PIVOT_TABLE!$B$4:$AO$500,2,FALSE)))</f>
        <v/>
      </c>
      <c r="AH438" s="27" t="str">
        <f>IF($A438="","",(VLOOKUP($A438,ACOUSTIC_PIVOT_TABLE!$B$4:$AO$500,3,FALSE)))</f>
        <v/>
      </c>
      <c r="AI438" s="27" t="str">
        <f>IF($A438="","",(VLOOKUP($A438,ACOUSTIC_PIVOT_TABLE!$B$4:$AO$500,4,FALSE)))</f>
        <v/>
      </c>
      <c r="AJ438" s="27" t="str">
        <f>IF($A438="","",(VLOOKUP($A438,ACOUSTIC_PIVOT_TABLE!$B$4:$AO$500,5,FALSE)))</f>
        <v/>
      </c>
      <c r="AK438" s="27" t="str">
        <f>IF($A438="","",(VLOOKUP($A438,ACOUSTIC_PIVOT_TABLE!$B$4:$AO$500,6,FALSE)))</f>
        <v/>
      </c>
      <c r="AL438" s="27" t="str">
        <f>IF($A438="","",(VLOOKUP($A438,ACOUSTIC_PIVOT_TABLE!$B$4:$AO$500,7,FALSE)))</f>
        <v/>
      </c>
      <c r="AM438" s="27" t="str">
        <f>IF($A438="","",(VLOOKUP($A438,ACOUSTIC_PIVOT_TABLE!$B$4:$AO$500,8,FALSE)))</f>
        <v/>
      </c>
      <c r="AN438" s="27" t="str">
        <f>IF($A438="","",(VLOOKUP($A438,ACOUSTIC_PIVOT_TABLE!$B$4:$AO$500,9,FALSE)))</f>
        <v/>
      </c>
      <c r="AO438" s="27" t="str">
        <f>IF($A438="","",(VLOOKUP($A438,ACOUSTIC_PIVOT_TABLE!$B$4:$AO$500,10,FALSE)))</f>
        <v/>
      </c>
      <c r="AP438" s="27" t="str">
        <f>IF($A438="","",(VLOOKUP($A438,ACOUSTIC_PIVOT_TABLE!$B$4:$AO$500,11,FALSE)))</f>
        <v/>
      </c>
      <c r="AQ438" s="27" t="str">
        <f>IF($A438="","",(VLOOKUP($A438,ACOUSTIC_PIVOT_TABLE!$B$4:$AO$500,12,FALSE)))</f>
        <v/>
      </c>
      <c r="AR438" s="27" t="str">
        <f>IF($A438="","",(VLOOKUP($A438,ACOUSTIC_PIVOT_TABLE!$B$4:$AO$500,13,FALSE)))</f>
        <v/>
      </c>
      <c r="AS438" s="27" t="str">
        <f>IF($A438="","",(VLOOKUP($A438,ACOUSTIC_PIVOT_TABLE!$B$4:$AO$500,14,FALSE)))</f>
        <v/>
      </c>
      <c r="AT438" s="27" t="str">
        <f>IF($A438="","",(VLOOKUP($A438,ACOUSTIC_PIVOT_TABLE!$B$4:$AO$500,15,FALSE)))</f>
        <v/>
      </c>
      <c r="AU438" s="27" t="str">
        <f>IF($A438="","",(VLOOKUP($A438,ACOUSTIC_PIVOT_TABLE!$B$4:$AO$500,16,FALSE)))</f>
        <v/>
      </c>
      <c r="AV438" s="27" t="str">
        <f>IF($A438="","",(VLOOKUP($A438,ACOUSTIC_PIVOT_TABLE!$B$4:$AO$500,17,FALSE)))</f>
        <v/>
      </c>
      <c r="AW438" s="27" t="str">
        <f>IF($A438="","",(VLOOKUP($A438,ACOUSTIC_PIVOT_TABLE!$B$4:$AO$500,18,FALSE)))</f>
        <v/>
      </c>
      <c r="AX438" s="27" t="str">
        <f>IF($A438="","",(VLOOKUP($A438,ACOUSTIC_PIVOT_TABLE!$B$4:$AO$500,19,FALSE)))</f>
        <v/>
      </c>
      <c r="AY438" s="27" t="str">
        <f>IF($A438="","",(VLOOKUP($A438,ACOUSTIC_PIVOT_TABLE!$B$4:$AO$500,20,FALSE)))</f>
        <v/>
      </c>
      <c r="AZ438" s="27" t="str">
        <f>IF($A438="","",(VLOOKUP($A438,ACOUSTIC_PIVOT_TABLE!$B$4:$AO$500,21,FALSE)))</f>
        <v/>
      </c>
      <c r="BA438" s="27" t="str">
        <f>IF($A438="","",(VLOOKUP($A438,ACOUSTIC_PIVOT_TABLE!$B$4:$AO$500,22,FALSE)))</f>
        <v/>
      </c>
      <c r="BB438" s="27" t="str">
        <f>IF($A438="","",(VLOOKUP($A438,ACOUSTIC_PIVOT_TABLE!$B$4:$AO$500,23,FALSE)))</f>
        <v/>
      </c>
      <c r="BC438" s="27" t="str">
        <f>IF($A438="","",(VLOOKUP($A438,ACOUSTIC_PIVOT_TABLE!$B$4:$AO$500,24,FALSE)))</f>
        <v/>
      </c>
      <c r="BD438" s="27" t="str">
        <f>IF($A438="","",(VLOOKUP($A438,ACOUSTIC_PIVOT_TABLE!$B$4:$AO$500,25,FALSE)))</f>
        <v/>
      </c>
      <c r="BE438" s="27" t="str">
        <f>IF($A438="","",(VLOOKUP($A438,ACOUSTIC_PIVOT_TABLE!$B$4:$AO$500,26,FALSE)))</f>
        <v/>
      </c>
      <c r="BF438" s="27" t="str">
        <f>IF($A438="","",(VLOOKUP($A438,ACOUSTIC_PIVOT_TABLE!$B$4:$AO$500,27,FALSE)))</f>
        <v/>
      </c>
      <c r="BG438" s="27" t="str">
        <f>IF($A438="","",(VLOOKUP($A438,ACOUSTIC_PIVOT_TABLE!$B$4:$AO$500,28,FALSE)))</f>
        <v/>
      </c>
      <c r="BH438" s="27" t="str">
        <f>IF($A438="","",(VLOOKUP($A438,ACOUSTIC_PIVOT_TABLE!$B$4:$AO$500,29,FALSE)))</f>
        <v/>
      </c>
      <c r="BI438" s="27" t="str">
        <f>IF($A438="","",(VLOOKUP($A438,ACOUSTIC_PIVOT_TABLE!$B$4:$AO$500,30,FALSE)))</f>
        <v/>
      </c>
      <c r="BJ438" s="27" t="str">
        <f>IF($A438="","",(VLOOKUP($A438,ACOUSTIC_PIVOT_TABLE!$B$4:$AO$500,31,FALSE)))</f>
        <v/>
      </c>
      <c r="BK438" s="27" t="str">
        <f>IF($A438="","",(VLOOKUP($A438,ACOUSTIC_PIVOT_TABLE!$B$4:$AO$500,32,FALSE)))</f>
        <v/>
      </c>
      <c r="BL438" s="27" t="str">
        <f>IF($A438="","",(VLOOKUP($A438,ACOUSTIC_PIVOT_TABLE!$B$4:$AO$500,33,FALSE)))</f>
        <v/>
      </c>
      <c r="BM438" s="27" t="str">
        <f>IF($A438="","",(VLOOKUP($A438,ACOUSTIC_PIVOT_TABLE!$B$4:$AO$500,34,FALSE)))</f>
        <v/>
      </c>
      <c r="BN438" s="27" t="str">
        <f>IF($A438="","",(VLOOKUP($A438,ACOUSTIC_PIVOT_TABLE!$B$4:$AO$500,35,FALSE)))</f>
        <v/>
      </c>
      <c r="BO438" s="27" t="str">
        <f>IF($A438="","",(VLOOKUP($A438,ACOUSTIC_PIVOT_TABLE!$B$4:$AO$500,36,FALSE)))</f>
        <v/>
      </c>
      <c r="BP438" s="27" t="str">
        <f>IF($A438="","",(VLOOKUP($A438,ACOUSTIC_PIVOT_TABLE!$B$4:$AO$500,37,FALSE)))</f>
        <v/>
      </c>
      <c r="BQ438" s="27" t="str">
        <f>IF($A438="","",(VLOOKUP($A438,ACOUSTIC_PIVOT_TABLE!$B$4:$AO$500,38,FALSE)))</f>
        <v/>
      </c>
      <c r="BR438" s="27" t="str">
        <f>IF($A438="","",(VLOOKUP($A438,ACOUSTIC_PIVOT_TABLE!$B$4:$AO$500,39,FALSE)))</f>
        <v/>
      </c>
      <c r="BS438" s="27" t="str">
        <f>IF($A438="","",(VLOOKUP($A438,ACOUSTIC_PIVOT_TABLE!$B$4:$AO$500,40,FALSE)))</f>
        <v/>
      </c>
    </row>
    <row r="439" spans="1:71" x14ac:dyDescent="0.25">
      <c r="A439" s="1" t="str">
        <f>IF(ACOUSTIC_PIVOT_TABLE!B441 = 0, "",ACOUSTIC_PIVOT_TABLE!B441)</f>
        <v/>
      </c>
      <c r="B439" s="1" t="str">
        <f>IF($A439="","",(VLOOKUP($A439,ACOUSTICS_COMBINED!$B$3:$AQ$501,21,FALSE)))</f>
        <v/>
      </c>
      <c r="C439" s="1" t="str">
        <f>IF($A439="","",(VLOOKUP($A439,ACOUSTICS_COMBINED!$B$3:$AQ$501,22,FALSE)))</f>
        <v/>
      </c>
      <c r="D439" s="1" t="str">
        <f>IF($A439="","",(VLOOKUP($A439,ACOUSTICS_COMBINED!$B$3:$AQ$501,12,FALSE)))</f>
        <v/>
      </c>
      <c r="E439" s="1" t="str">
        <f>IF($A439="","",(VLOOKUP($A439,ACOUSTICS_COMBINED!$B$3:$AQ$501,13,FALSE)))</f>
        <v/>
      </c>
      <c r="F439" s="1" t="str">
        <f>IF($A439="","",(VLOOKUP($A439,ACOUSTICS_COMBINED!$B$3:$AQ$501,14,FALSE)))</f>
        <v/>
      </c>
      <c r="G439" s="1" t="str">
        <f>IF($A439="","",(VLOOKUP($A439,ACOUSTICS_COMBINED!$B$3:$AQ$501,23,FALSE)))</f>
        <v/>
      </c>
      <c r="H439" s="1" t="str">
        <f>IF($A439="","",(VLOOKUP($A439,ACOUSTICS_COMBINED!$B$3:$AQ$501,24,FALSE)))</f>
        <v/>
      </c>
      <c r="I439" s="1" t="str">
        <f>IF($A439="","",(VLOOKUP($A439,ACOUSTICS_COMBINED!$B$3:$AQ$501,15,FALSE)))</f>
        <v/>
      </c>
      <c r="J439" s="1" t="str">
        <f>IF($A439="","",(VLOOKUP($A439,ACOUSTICS_COMBINED!$B$3:$AQ$501,16,FALSE)))</f>
        <v/>
      </c>
      <c r="K439" s="1" t="str">
        <f>IF($A439="","",(VLOOKUP($A439,ACOUSTICS_COMBINED!$B$3:$AQ$501,17,FALSE)))</f>
        <v/>
      </c>
      <c r="L439" s="1" t="str">
        <f>IF($A439="","",(VLOOKUP($A439,ACOUSTICS_COMBINED!$B$3:$AQ$501,18,FALSE)))</f>
        <v/>
      </c>
      <c r="M439" s="1" t="str">
        <f>IF($A439="","",(VLOOKUP($A439,ACOUSTICS_COMBINED!$B$3:$AQ$501,25,FALSE)))</f>
        <v/>
      </c>
      <c r="N439" s="16" t="str">
        <f>IF($A439="","",(VLOOKUP($A439,ACOUSTICS_COMBINED!$B$3:$AQ$501,19,FALSE)))</f>
        <v/>
      </c>
      <c r="O439" s="16" t="str">
        <f>IF($A439="","",(VLOOKUP($A439,ACOUSTICS_COMBINED!$B$3:$AQ$501,20,FALSE)))</f>
        <v/>
      </c>
      <c r="P439" s="1" t="str">
        <f>IF($A439="","",(VLOOKUP($A439,ACOUSTICS_COMBINED!$B$3:$AQ$501,26,FALSE)))</f>
        <v/>
      </c>
      <c r="Q439" s="1" t="str">
        <f>IF($A439="","",(VLOOKUP($A439,ACOUSTICS_COMBINED!$B$3:$AQ$501,27,FALSE)))</f>
        <v/>
      </c>
      <c r="R439" s="1" t="str">
        <f>IF($A439="","",(VLOOKUP($A439,ACOUSTICS_COMBINED!$B$3:$AQ$501,28,FALSE)))</f>
        <v/>
      </c>
      <c r="S439" s="1" t="str">
        <f>IF($A439="","",(VLOOKUP($A439,ACOUSTICS_COMBINED!$B$3:$AQ$501,29,FALSE)))</f>
        <v/>
      </c>
      <c r="T439" s="1" t="str">
        <f>IF($A439="","",(VLOOKUP($A439,ACOUSTICS_COMBINED!$B$3:$AQ$501,30,FALSE)))</f>
        <v/>
      </c>
      <c r="U439" s="1" t="str">
        <f>IF($A439="","",(VLOOKUP($A439,ACOUSTICS_COMBINED!$B$3:$AQ$501,31,FALSE)))</f>
        <v/>
      </c>
      <c r="V439" s="1" t="str">
        <f>IF($A439="","",(VLOOKUP($A439,ACOUSTICS_COMBINED!$B$3:$AQ$501,32,FALSE)))</f>
        <v/>
      </c>
      <c r="W439" s="1" t="str">
        <f>IF($A439="","",(VLOOKUP($A439,ACOUSTICS_COMBINED!$B$3:$AQ$501,33,FALSE)))</f>
        <v/>
      </c>
      <c r="X439" s="1" t="str">
        <f>IF($A439="","",(VLOOKUP($A439,ACOUSTICS_COMBINED!$B$3:$AQ$501,34,FALSE)))</f>
        <v/>
      </c>
      <c r="Y439" s="1" t="str">
        <f>IF($A439="","",(VLOOKUP($A439,ACOUSTICS_COMBINED!$B$3:$AQ$501,35,FALSE)))</f>
        <v/>
      </c>
      <c r="Z439" s="1" t="str">
        <f>IF($A439="","",(VLOOKUP($A439,ACOUSTICS_COMBINED!$B$3:$AQ$501,36,FALSE)))</f>
        <v/>
      </c>
      <c r="AA439" s="1" t="str">
        <f>IF($A439="","",(VLOOKUP($A439,ACOUSTICS_COMBINED!$B$3:$AQ$501,37,FALSE)))</f>
        <v/>
      </c>
      <c r="AB439" s="1" t="str">
        <f>IF($A439="","",(VLOOKUP($A439,ACOUSTICS_COMBINED!$B$3:$AQ$501,38,FALSE)))</f>
        <v/>
      </c>
      <c r="AC439" s="1" t="str">
        <f>IF($A439="","",(VLOOKUP($A439,ACOUSTICS_COMBINED!$B$3:$AQ$501,39,FALSE)))</f>
        <v/>
      </c>
      <c r="AD439" s="1" t="str">
        <f>IF($A439="","",(VLOOKUP($A439,ACOUSTICS_COMBINED!$B$3:$AQ$501,40,FALSE)))</f>
        <v/>
      </c>
      <c r="AE439" s="1" t="str">
        <f>IF($A439="","",(VLOOKUP($A439,ACOUSTICS_COMBINED!$B$3:$AQ$501,41,FALSE)))</f>
        <v/>
      </c>
      <c r="AF439" s="1" t="str">
        <f>IF($A439="","",(VLOOKUP($A439,ACOUSTICS_COMBINED!$B$3:$AQ$501,42,FALSE)))</f>
        <v/>
      </c>
      <c r="AG439" s="27" t="str">
        <f>IF($A439="","",(VLOOKUP($A439,ACOUSTIC_PIVOT_TABLE!$B$4:$AO$500,2,FALSE)))</f>
        <v/>
      </c>
      <c r="AH439" s="27" t="str">
        <f>IF($A439="","",(VLOOKUP($A439,ACOUSTIC_PIVOT_TABLE!$B$4:$AO$500,3,FALSE)))</f>
        <v/>
      </c>
      <c r="AI439" s="27" t="str">
        <f>IF($A439="","",(VLOOKUP($A439,ACOUSTIC_PIVOT_TABLE!$B$4:$AO$500,4,FALSE)))</f>
        <v/>
      </c>
      <c r="AJ439" s="27" t="str">
        <f>IF($A439="","",(VLOOKUP($A439,ACOUSTIC_PIVOT_TABLE!$B$4:$AO$500,5,FALSE)))</f>
        <v/>
      </c>
      <c r="AK439" s="27" t="str">
        <f>IF($A439="","",(VLOOKUP($A439,ACOUSTIC_PIVOT_TABLE!$B$4:$AO$500,6,FALSE)))</f>
        <v/>
      </c>
      <c r="AL439" s="27" t="str">
        <f>IF($A439="","",(VLOOKUP($A439,ACOUSTIC_PIVOT_TABLE!$B$4:$AO$500,7,FALSE)))</f>
        <v/>
      </c>
      <c r="AM439" s="27" t="str">
        <f>IF($A439="","",(VLOOKUP($A439,ACOUSTIC_PIVOT_TABLE!$B$4:$AO$500,8,FALSE)))</f>
        <v/>
      </c>
      <c r="AN439" s="27" t="str">
        <f>IF($A439="","",(VLOOKUP($A439,ACOUSTIC_PIVOT_TABLE!$B$4:$AO$500,9,FALSE)))</f>
        <v/>
      </c>
      <c r="AO439" s="27" t="str">
        <f>IF($A439="","",(VLOOKUP($A439,ACOUSTIC_PIVOT_TABLE!$B$4:$AO$500,10,FALSE)))</f>
        <v/>
      </c>
      <c r="AP439" s="27" t="str">
        <f>IF($A439="","",(VLOOKUP($A439,ACOUSTIC_PIVOT_TABLE!$B$4:$AO$500,11,FALSE)))</f>
        <v/>
      </c>
      <c r="AQ439" s="27" t="str">
        <f>IF($A439="","",(VLOOKUP($A439,ACOUSTIC_PIVOT_TABLE!$B$4:$AO$500,12,FALSE)))</f>
        <v/>
      </c>
      <c r="AR439" s="27" t="str">
        <f>IF($A439="","",(VLOOKUP($A439,ACOUSTIC_PIVOT_TABLE!$B$4:$AO$500,13,FALSE)))</f>
        <v/>
      </c>
      <c r="AS439" s="27" t="str">
        <f>IF($A439="","",(VLOOKUP($A439,ACOUSTIC_PIVOT_TABLE!$B$4:$AO$500,14,FALSE)))</f>
        <v/>
      </c>
      <c r="AT439" s="27" t="str">
        <f>IF($A439="","",(VLOOKUP($A439,ACOUSTIC_PIVOT_TABLE!$B$4:$AO$500,15,FALSE)))</f>
        <v/>
      </c>
      <c r="AU439" s="27" t="str">
        <f>IF($A439="","",(VLOOKUP($A439,ACOUSTIC_PIVOT_TABLE!$B$4:$AO$500,16,FALSE)))</f>
        <v/>
      </c>
      <c r="AV439" s="27" t="str">
        <f>IF($A439="","",(VLOOKUP($A439,ACOUSTIC_PIVOT_TABLE!$B$4:$AO$500,17,FALSE)))</f>
        <v/>
      </c>
      <c r="AW439" s="27" t="str">
        <f>IF($A439="","",(VLOOKUP($A439,ACOUSTIC_PIVOT_TABLE!$B$4:$AO$500,18,FALSE)))</f>
        <v/>
      </c>
      <c r="AX439" s="27" t="str">
        <f>IF($A439="","",(VLOOKUP($A439,ACOUSTIC_PIVOT_TABLE!$B$4:$AO$500,19,FALSE)))</f>
        <v/>
      </c>
      <c r="AY439" s="27" t="str">
        <f>IF($A439="","",(VLOOKUP($A439,ACOUSTIC_PIVOT_TABLE!$B$4:$AO$500,20,FALSE)))</f>
        <v/>
      </c>
      <c r="AZ439" s="27" t="str">
        <f>IF($A439="","",(VLOOKUP($A439,ACOUSTIC_PIVOT_TABLE!$B$4:$AO$500,21,FALSE)))</f>
        <v/>
      </c>
      <c r="BA439" s="27" t="str">
        <f>IF($A439="","",(VLOOKUP($A439,ACOUSTIC_PIVOT_TABLE!$B$4:$AO$500,22,FALSE)))</f>
        <v/>
      </c>
      <c r="BB439" s="27" t="str">
        <f>IF($A439="","",(VLOOKUP($A439,ACOUSTIC_PIVOT_TABLE!$B$4:$AO$500,23,FALSE)))</f>
        <v/>
      </c>
      <c r="BC439" s="27" t="str">
        <f>IF($A439="","",(VLOOKUP($A439,ACOUSTIC_PIVOT_TABLE!$B$4:$AO$500,24,FALSE)))</f>
        <v/>
      </c>
      <c r="BD439" s="27" t="str">
        <f>IF($A439="","",(VLOOKUP($A439,ACOUSTIC_PIVOT_TABLE!$B$4:$AO$500,25,FALSE)))</f>
        <v/>
      </c>
      <c r="BE439" s="27" t="str">
        <f>IF($A439="","",(VLOOKUP($A439,ACOUSTIC_PIVOT_TABLE!$B$4:$AO$500,26,FALSE)))</f>
        <v/>
      </c>
      <c r="BF439" s="27" t="str">
        <f>IF($A439="","",(VLOOKUP($A439,ACOUSTIC_PIVOT_TABLE!$B$4:$AO$500,27,FALSE)))</f>
        <v/>
      </c>
      <c r="BG439" s="27" t="str">
        <f>IF($A439="","",(VLOOKUP($A439,ACOUSTIC_PIVOT_TABLE!$B$4:$AO$500,28,FALSE)))</f>
        <v/>
      </c>
      <c r="BH439" s="27" t="str">
        <f>IF($A439="","",(VLOOKUP($A439,ACOUSTIC_PIVOT_TABLE!$B$4:$AO$500,29,FALSE)))</f>
        <v/>
      </c>
      <c r="BI439" s="27" t="str">
        <f>IF($A439="","",(VLOOKUP($A439,ACOUSTIC_PIVOT_TABLE!$B$4:$AO$500,30,FALSE)))</f>
        <v/>
      </c>
      <c r="BJ439" s="27" t="str">
        <f>IF($A439="","",(VLOOKUP($A439,ACOUSTIC_PIVOT_TABLE!$B$4:$AO$500,31,FALSE)))</f>
        <v/>
      </c>
      <c r="BK439" s="27" t="str">
        <f>IF($A439="","",(VLOOKUP($A439,ACOUSTIC_PIVOT_TABLE!$B$4:$AO$500,32,FALSE)))</f>
        <v/>
      </c>
      <c r="BL439" s="27" t="str">
        <f>IF($A439="","",(VLOOKUP($A439,ACOUSTIC_PIVOT_TABLE!$B$4:$AO$500,33,FALSE)))</f>
        <v/>
      </c>
      <c r="BM439" s="27" t="str">
        <f>IF($A439="","",(VLOOKUP($A439,ACOUSTIC_PIVOT_TABLE!$B$4:$AO$500,34,FALSE)))</f>
        <v/>
      </c>
      <c r="BN439" s="27" t="str">
        <f>IF($A439="","",(VLOOKUP($A439,ACOUSTIC_PIVOT_TABLE!$B$4:$AO$500,35,FALSE)))</f>
        <v/>
      </c>
      <c r="BO439" s="27" t="str">
        <f>IF($A439="","",(VLOOKUP($A439,ACOUSTIC_PIVOT_TABLE!$B$4:$AO$500,36,FALSE)))</f>
        <v/>
      </c>
      <c r="BP439" s="27" t="str">
        <f>IF($A439="","",(VLOOKUP($A439,ACOUSTIC_PIVOT_TABLE!$B$4:$AO$500,37,FALSE)))</f>
        <v/>
      </c>
      <c r="BQ439" s="27" t="str">
        <f>IF($A439="","",(VLOOKUP($A439,ACOUSTIC_PIVOT_TABLE!$B$4:$AO$500,38,FALSE)))</f>
        <v/>
      </c>
      <c r="BR439" s="27" t="str">
        <f>IF($A439="","",(VLOOKUP($A439,ACOUSTIC_PIVOT_TABLE!$B$4:$AO$500,39,FALSE)))</f>
        <v/>
      </c>
      <c r="BS439" s="27" t="str">
        <f>IF($A439="","",(VLOOKUP($A439,ACOUSTIC_PIVOT_TABLE!$B$4:$AO$500,40,FALSE)))</f>
        <v/>
      </c>
    </row>
    <row r="440" spans="1:71" x14ac:dyDescent="0.25">
      <c r="A440" s="1" t="str">
        <f>IF(ACOUSTIC_PIVOT_TABLE!B442 = 0, "",ACOUSTIC_PIVOT_TABLE!B442)</f>
        <v/>
      </c>
      <c r="B440" s="1" t="str">
        <f>IF($A440="","",(VLOOKUP($A440,ACOUSTICS_COMBINED!$B$3:$AQ$501,21,FALSE)))</f>
        <v/>
      </c>
      <c r="C440" s="1" t="str">
        <f>IF($A440="","",(VLOOKUP($A440,ACOUSTICS_COMBINED!$B$3:$AQ$501,22,FALSE)))</f>
        <v/>
      </c>
      <c r="D440" s="1" t="str">
        <f>IF($A440="","",(VLOOKUP($A440,ACOUSTICS_COMBINED!$B$3:$AQ$501,12,FALSE)))</f>
        <v/>
      </c>
      <c r="E440" s="1" t="str">
        <f>IF($A440="","",(VLOOKUP($A440,ACOUSTICS_COMBINED!$B$3:$AQ$501,13,FALSE)))</f>
        <v/>
      </c>
      <c r="F440" s="1" t="str">
        <f>IF($A440="","",(VLOOKUP($A440,ACOUSTICS_COMBINED!$B$3:$AQ$501,14,FALSE)))</f>
        <v/>
      </c>
      <c r="G440" s="1" t="str">
        <f>IF($A440="","",(VLOOKUP($A440,ACOUSTICS_COMBINED!$B$3:$AQ$501,23,FALSE)))</f>
        <v/>
      </c>
      <c r="H440" s="1" t="str">
        <f>IF($A440="","",(VLOOKUP($A440,ACOUSTICS_COMBINED!$B$3:$AQ$501,24,FALSE)))</f>
        <v/>
      </c>
      <c r="I440" s="1" t="str">
        <f>IF($A440="","",(VLOOKUP($A440,ACOUSTICS_COMBINED!$B$3:$AQ$501,15,FALSE)))</f>
        <v/>
      </c>
      <c r="J440" s="1" t="str">
        <f>IF($A440="","",(VLOOKUP($A440,ACOUSTICS_COMBINED!$B$3:$AQ$501,16,FALSE)))</f>
        <v/>
      </c>
      <c r="K440" s="1" t="str">
        <f>IF($A440="","",(VLOOKUP($A440,ACOUSTICS_COMBINED!$B$3:$AQ$501,17,FALSE)))</f>
        <v/>
      </c>
      <c r="L440" s="1" t="str">
        <f>IF($A440="","",(VLOOKUP($A440,ACOUSTICS_COMBINED!$B$3:$AQ$501,18,FALSE)))</f>
        <v/>
      </c>
      <c r="M440" s="1" t="str">
        <f>IF($A440="","",(VLOOKUP($A440,ACOUSTICS_COMBINED!$B$3:$AQ$501,25,FALSE)))</f>
        <v/>
      </c>
      <c r="N440" s="16" t="str">
        <f>IF($A440="","",(VLOOKUP($A440,ACOUSTICS_COMBINED!$B$3:$AQ$501,19,FALSE)))</f>
        <v/>
      </c>
      <c r="O440" s="16" t="str">
        <f>IF($A440="","",(VLOOKUP($A440,ACOUSTICS_COMBINED!$B$3:$AQ$501,20,FALSE)))</f>
        <v/>
      </c>
      <c r="P440" s="1" t="str">
        <f>IF($A440="","",(VLOOKUP($A440,ACOUSTICS_COMBINED!$B$3:$AQ$501,26,FALSE)))</f>
        <v/>
      </c>
      <c r="Q440" s="1" t="str">
        <f>IF($A440="","",(VLOOKUP($A440,ACOUSTICS_COMBINED!$B$3:$AQ$501,27,FALSE)))</f>
        <v/>
      </c>
      <c r="R440" s="1" t="str">
        <f>IF($A440="","",(VLOOKUP($A440,ACOUSTICS_COMBINED!$B$3:$AQ$501,28,FALSE)))</f>
        <v/>
      </c>
      <c r="S440" s="1" t="str">
        <f>IF($A440="","",(VLOOKUP($A440,ACOUSTICS_COMBINED!$B$3:$AQ$501,29,FALSE)))</f>
        <v/>
      </c>
      <c r="T440" s="1" t="str">
        <f>IF($A440="","",(VLOOKUP($A440,ACOUSTICS_COMBINED!$B$3:$AQ$501,30,FALSE)))</f>
        <v/>
      </c>
      <c r="U440" s="1" t="str">
        <f>IF($A440="","",(VLOOKUP($A440,ACOUSTICS_COMBINED!$B$3:$AQ$501,31,FALSE)))</f>
        <v/>
      </c>
      <c r="V440" s="1" t="str">
        <f>IF($A440="","",(VLOOKUP($A440,ACOUSTICS_COMBINED!$B$3:$AQ$501,32,FALSE)))</f>
        <v/>
      </c>
      <c r="W440" s="1" t="str">
        <f>IF($A440="","",(VLOOKUP($A440,ACOUSTICS_COMBINED!$B$3:$AQ$501,33,FALSE)))</f>
        <v/>
      </c>
      <c r="X440" s="1" t="str">
        <f>IF($A440="","",(VLOOKUP($A440,ACOUSTICS_COMBINED!$B$3:$AQ$501,34,FALSE)))</f>
        <v/>
      </c>
      <c r="Y440" s="1" t="str">
        <f>IF($A440="","",(VLOOKUP($A440,ACOUSTICS_COMBINED!$B$3:$AQ$501,35,FALSE)))</f>
        <v/>
      </c>
      <c r="Z440" s="1" t="str">
        <f>IF($A440="","",(VLOOKUP($A440,ACOUSTICS_COMBINED!$B$3:$AQ$501,36,FALSE)))</f>
        <v/>
      </c>
      <c r="AA440" s="1" t="str">
        <f>IF($A440="","",(VLOOKUP($A440,ACOUSTICS_COMBINED!$B$3:$AQ$501,37,FALSE)))</f>
        <v/>
      </c>
      <c r="AB440" s="1" t="str">
        <f>IF($A440="","",(VLOOKUP($A440,ACOUSTICS_COMBINED!$B$3:$AQ$501,38,FALSE)))</f>
        <v/>
      </c>
      <c r="AC440" s="1" t="str">
        <f>IF($A440="","",(VLOOKUP($A440,ACOUSTICS_COMBINED!$B$3:$AQ$501,39,FALSE)))</f>
        <v/>
      </c>
      <c r="AD440" s="1" t="str">
        <f>IF($A440="","",(VLOOKUP($A440,ACOUSTICS_COMBINED!$B$3:$AQ$501,40,FALSE)))</f>
        <v/>
      </c>
      <c r="AE440" s="1" t="str">
        <f>IF($A440="","",(VLOOKUP($A440,ACOUSTICS_COMBINED!$B$3:$AQ$501,41,FALSE)))</f>
        <v/>
      </c>
      <c r="AF440" s="1" t="str">
        <f>IF($A440="","",(VLOOKUP($A440,ACOUSTICS_COMBINED!$B$3:$AQ$501,42,FALSE)))</f>
        <v/>
      </c>
      <c r="AG440" s="27" t="str">
        <f>IF($A440="","",(VLOOKUP($A440,ACOUSTIC_PIVOT_TABLE!$B$4:$AO$500,2,FALSE)))</f>
        <v/>
      </c>
      <c r="AH440" s="27" t="str">
        <f>IF($A440="","",(VLOOKUP($A440,ACOUSTIC_PIVOT_TABLE!$B$4:$AO$500,3,FALSE)))</f>
        <v/>
      </c>
      <c r="AI440" s="27" t="str">
        <f>IF($A440="","",(VLOOKUP($A440,ACOUSTIC_PIVOT_TABLE!$B$4:$AO$500,4,FALSE)))</f>
        <v/>
      </c>
      <c r="AJ440" s="27" t="str">
        <f>IF($A440="","",(VLOOKUP($A440,ACOUSTIC_PIVOT_TABLE!$B$4:$AO$500,5,FALSE)))</f>
        <v/>
      </c>
      <c r="AK440" s="27" t="str">
        <f>IF($A440="","",(VLOOKUP($A440,ACOUSTIC_PIVOT_TABLE!$B$4:$AO$500,6,FALSE)))</f>
        <v/>
      </c>
      <c r="AL440" s="27" t="str">
        <f>IF($A440="","",(VLOOKUP($A440,ACOUSTIC_PIVOT_TABLE!$B$4:$AO$500,7,FALSE)))</f>
        <v/>
      </c>
      <c r="AM440" s="27" t="str">
        <f>IF($A440="","",(VLOOKUP($A440,ACOUSTIC_PIVOT_TABLE!$B$4:$AO$500,8,FALSE)))</f>
        <v/>
      </c>
      <c r="AN440" s="27" t="str">
        <f>IF($A440="","",(VLOOKUP($A440,ACOUSTIC_PIVOT_TABLE!$B$4:$AO$500,9,FALSE)))</f>
        <v/>
      </c>
      <c r="AO440" s="27" t="str">
        <f>IF($A440="","",(VLOOKUP($A440,ACOUSTIC_PIVOT_TABLE!$B$4:$AO$500,10,FALSE)))</f>
        <v/>
      </c>
      <c r="AP440" s="27" t="str">
        <f>IF($A440="","",(VLOOKUP($A440,ACOUSTIC_PIVOT_TABLE!$B$4:$AO$500,11,FALSE)))</f>
        <v/>
      </c>
      <c r="AQ440" s="27" t="str">
        <f>IF($A440="","",(VLOOKUP($A440,ACOUSTIC_PIVOT_TABLE!$B$4:$AO$500,12,FALSE)))</f>
        <v/>
      </c>
      <c r="AR440" s="27" t="str">
        <f>IF($A440="","",(VLOOKUP($A440,ACOUSTIC_PIVOT_TABLE!$B$4:$AO$500,13,FALSE)))</f>
        <v/>
      </c>
      <c r="AS440" s="27" t="str">
        <f>IF($A440="","",(VLOOKUP($A440,ACOUSTIC_PIVOT_TABLE!$B$4:$AO$500,14,FALSE)))</f>
        <v/>
      </c>
      <c r="AT440" s="27" t="str">
        <f>IF($A440="","",(VLOOKUP($A440,ACOUSTIC_PIVOT_TABLE!$B$4:$AO$500,15,FALSE)))</f>
        <v/>
      </c>
      <c r="AU440" s="27" t="str">
        <f>IF($A440="","",(VLOOKUP($A440,ACOUSTIC_PIVOT_TABLE!$B$4:$AO$500,16,FALSE)))</f>
        <v/>
      </c>
      <c r="AV440" s="27" t="str">
        <f>IF($A440="","",(VLOOKUP($A440,ACOUSTIC_PIVOT_TABLE!$B$4:$AO$500,17,FALSE)))</f>
        <v/>
      </c>
      <c r="AW440" s="27" t="str">
        <f>IF($A440="","",(VLOOKUP($A440,ACOUSTIC_PIVOT_TABLE!$B$4:$AO$500,18,FALSE)))</f>
        <v/>
      </c>
      <c r="AX440" s="27" t="str">
        <f>IF($A440="","",(VLOOKUP($A440,ACOUSTIC_PIVOT_TABLE!$B$4:$AO$500,19,FALSE)))</f>
        <v/>
      </c>
      <c r="AY440" s="27" t="str">
        <f>IF($A440="","",(VLOOKUP($A440,ACOUSTIC_PIVOT_TABLE!$B$4:$AO$500,20,FALSE)))</f>
        <v/>
      </c>
      <c r="AZ440" s="27" t="str">
        <f>IF($A440="","",(VLOOKUP($A440,ACOUSTIC_PIVOT_TABLE!$B$4:$AO$500,21,FALSE)))</f>
        <v/>
      </c>
      <c r="BA440" s="27" t="str">
        <f>IF($A440="","",(VLOOKUP($A440,ACOUSTIC_PIVOT_TABLE!$B$4:$AO$500,22,FALSE)))</f>
        <v/>
      </c>
      <c r="BB440" s="27" t="str">
        <f>IF($A440="","",(VLOOKUP($A440,ACOUSTIC_PIVOT_TABLE!$B$4:$AO$500,23,FALSE)))</f>
        <v/>
      </c>
      <c r="BC440" s="27" t="str">
        <f>IF($A440="","",(VLOOKUP($A440,ACOUSTIC_PIVOT_TABLE!$B$4:$AO$500,24,FALSE)))</f>
        <v/>
      </c>
      <c r="BD440" s="27" t="str">
        <f>IF($A440="","",(VLOOKUP($A440,ACOUSTIC_PIVOT_TABLE!$B$4:$AO$500,25,FALSE)))</f>
        <v/>
      </c>
      <c r="BE440" s="27" t="str">
        <f>IF($A440="","",(VLOOKUP($A440,ACOUSTIC_PIVOT_TABLE!$B$4:$AO$500,26,FALSE)))</f>
        <v/>
      </c>
      <c r="BF440" s="27" t="str">
        <f>IF($A440="","",(VLOOKUP($A440,ACOUSTIC_PIVOT_TABLE!$B$4:$AO$500,27,FALSE)))</f>
        <v/>
      </c>
      <c r="BG440" s="27" t="str">
        <f>IF($A440="","",(VLOOKUP($A440,ACOUSTIC_PIVOT_TABLE!$B$4:$AO$500,28,FALSE)))</f>
        <v/>
      </c>
      <c r="BH440" s="27" t="str">
        <f>IF($A440="","",(VLOOKUP($A440,ACOUSTIC_PIVOT_TABLE!$B$4:$AO$500,29,FALSE)))</f>
        <v/>
      </c>
      <c r="BI440" s="27" t="str">
        <f>IF($A440="","",(VLOOKUP($A440,ACOUSTIC_PIVOT_TABLE!$B$4:$AO$500,30,FALSE)))</f>
        <v/>
      </c>
      <c r="BJ440" s="27" t="str">
        <f>IF($A440="","",(VLOOKUP($A440,ACOUSTIC_PIVOT_TABLE!$B$4:$AO$500,31,FALSE)))</f>
        <v/>
      </c>
      <c r="BK440" s="27" t="str">
        <f>IF($A440="","",(VLOOKUP($A440,ACOUSTIC_PIVOT_TABLE!$B$4:$AO$500,32,FALSE)))</f>
        <v/>
      </c>
      <c r="BL440" s="27" t="str">
        <f>IF($A440="","",(VLOOKUP($A440,ACOUSTIC_PIVOT_TABLE!$B$4:$AO$500,33,FALSE)))</f>
        <v/>
      </c>
      <c r="BM440" s="27" t="str">
        <f>IF($A440="","",(VLOOKUP($A440,ACOUSTIC_PIVOT_TABLE!$B$4:$AO$500,34,FALSE)))</f>
        <v/>
      </c>
      <c r="BN440" s="27" t="str">
        <f>IF($A440="","",(VLOOKUP($A440,ACOUSTIC_PIVOT_TABLE!$B$4:$AO$500,35,FALSE)))</f>
        <v/>
      </c>
      <c r="BO440" s="27" t="str">
        <f>IF($A440="","",(VLOOKUP($A440,ACOUSTIC_PIVOT_TABLE!$B$4:$AO$500,36,FALSE)))</f>
        <v/>
      </c>
      <c r="BP440" s="27" t="str">
        <f>IF($A440="","",(VLOOKUP($A440,ACOUSTIC_PIVOT_TABLE!$B$4:$AO$500,37,FALSE)))</f>
        <v/>
      </c>
      <c r="BQ440" s="27" t="str">
        <f>IF($A440="","",(VLOOKUP($A440,ACOUSTIC_PIVOT_TABLE!$B$4:$AO$500,38,FALSE)))</f>
        <v/>
      </c>
      <c r="BR440" s="27" t="str">
        <f>IF($A440="","",(VLOOKUP($A440,ACOUSTIC_PIVOT_TABLE!$B$4:$AO$500,39,FALSE)))</f>
        <v/>
      </c>
      <c r="BS440" s="27" t="str">
        <f>IF($A440="","",(VLOOKUP($A440,ACOUSTIC_PIVOT_TABLE!$B$4:$AO$500,40,FALSE)))</f>
        <v/>
      </c>
    </row>
    <row r="441" spans="1:71" x14ac:dyDescent="0.25">
      <c r="A441" s="1" t="str">
        <f>IF(ACOUSTIC_PIVOT_TABLE!B443 = 0, "",ACOUSTIC_PIVOT_TABLE!B443)</f>
        <v/>
      </c>
      <c r="B441" s="1" t="str">
        <f>IF($A441="","",(VLOOKUP($A441,ACOUSTICS_COMBINED!$B$3:$AQ$501,21,FALSE)))</f>
        <v/>
      </c>
      <c r="C441" s="1" t="str">
        <f>IF($A441="","",(VLOOKUP($A441,ACOUSTICS_COMBINED!$B$3:$AQ$501,22,FALSE)))</f>
        <v/>
      </c>
      <c r="D441" s="1" t="str">
        <f>IF($A441="","",(VLOOKUP($A441,ACOUSTICS_COMBINED!$B$3:$AQ$501,12,FALSE)))</f>
        <v/>
      </c>
      <c r="E441" s="1" t="str">
        <f>IF($A441="","",(VLOOKUP($A441,ACOUSTICS_COMBINED!$B$3:$AQ$501,13,FALSE)))</f>
        <v/>
      </c>
      <c r="F441" s="1" t="str">
        <f>IF($A441="","",(VLOOKUP($A441,ACOUSTICS_COMBINED!$B$3:$AQ$501,14,FALSE)))</f>
        <v/>
      </c>
      <c r="G441" s="1" t="str">
        <f>IF($A441="","",(VLOOKUP($A441,ACOUSTICS_COMBINED!$B$3:$AQ$501,23,FALSE)))</f>
        <v/>
      </c>
      <c r="H441" s="1" t="str">
        <f>IF($A441="","",(VLOOKUP($A441,ACOUSTICS_COMBINED!$B$3:$AQ$501,24,FALSE)))</f>
        <v/>
      </c>
      <c r="I441" s="1" t="str">
        <f>IF($A441="","",(VLOOKUP($A441,ACOUSTICS_COMBINED!$B$3:$AQ$501,15,FALSE)))</f>
        <v/>
      </c>
      <c r="J441" s="1" t="str">
        <f>IF($A441="","",(VLOOKUP($A441,ACOUSTICS_COMBINED!$B$3:$AQ$501,16,FALSE)))</f>
        <v/>
      </c>
      <c r="K441" s="1" t="str">
        <f>IF($A441="","",(VLOOKUP($A441,ACOUSTICS_COMBINED!$B$3:$AQ$501,17,FALSE)))</f>
        <v/>
      </c>
      <c r="L441" s="1" t="str">
        <f>IF($A441="","",(VLOOKUP($A441,ACOUSTICS_COMBINED!$B$3:$AQ$501,18,FALSE)))</f>
        <v/>
      </c>
      <c r="M441" s="1" t="str">
        <f>IF($A441="","",(VLOOKUP($A441,ACOUSTICS_COMBINED!$B$3:$AQ$501,25,FALSE)))</f>
        <v/>
      </c>
      <c r="N441" s="16" t="str">
        <f>IF($A441="","",(VLOOKUP($A441,ACOUSTICS_COMBINED!$B$3:$AQ$501,19,FALSE)))</f>
        <v/>
      </c>
      <c r="O441" s="16" t="str">
        <f>IF($A441="","",(VLOOKUP($A441,ACOUSTICS_COMBINED!$B$3:$AQ$501,20,FALSE)))</f>
        <v/>
      </c>
      <c r="P441" s="1" t="str">
        <f>IF($A441="","",(VLOOKUP($A441,ACOUSTICS_COMBINED!$B$3:$AQ$501,26,FALSE)))</f>
        <v/>
      </c>
      <c r="Q441" s="1" t="str">
        <f>IF($A441="","",(VLOOKUP($A441,ACOUSTICS_COMBINED!$B$3:$AQ$501,27,FALSE)))</f>
        <v/>
      </c>
      <c r="R441" s="1" t="str">
        <f>IF($A441="","",(VLOOKUP($A441,ACOUSTICS_COMBINED!$B$3:$AQ$501,28,FALSE)))</f>
        <v/>
      </c>
      <c r="S441" s="1" t="str">
        <f>IF($A441="","",(VLOOKUP($A441,ACOUSTICS_COMBINED!$B$3:$AQ$501,29,FALSE)))</f>
        <v/>
      </c>
      <c r="T441" s="1" t="str">
        <f>IF($A441="","",(VLOOKUP($A441,ACOUSTICS_COMBINED!$B$3:$AQ$501,30,FALSE)))</f>
        <v/>
      </c>
      <c r="U441" s="1" t="str">
        <f>IF($A441="","",(VLOOKUP($A441,ACOUSTICS_COMBINED!$B$3:$AQ$501,31,FALSE)))</f>
        <v/>
      </c>
      <c r="V441" s="1" t="str">
        <f>IF($A441="","",(VLOOKUP($A441,ACOUSTICS_COMBINED!$B$3:$AQ$501,32,FALSE)))</f>
        <v/>
      </c>
      <c r="W441" s="1" t="str">
        <f>IF($A441="","",(VLOOKUP($A441,ACOUSTICS_COMBINED!$B$3:$AQ$501,33,FALSE)))</f>
        <v/>
      </c>
      <c r="X441" s="1" t="str">
        <f>IF($A441="","",(VLOOKUP($A441,ACOUSTICS_COMBINED!$B$3:$AQ$501,34,FALSE)))</f>
        <v/>
      </c>
      <c r="Y441" s="1" t="str">
        <f>IF($A441="","",(VLOOKUP($A441,ACOUSTICS_COMBINED!$B$3:$AQ$501,35,FALSE)))</f>
        <v/>
      </c>
      <c r="Z441" s="1" t="str">
        <f>IF($A441="","",(VLOOKUP($A441,ACOUSTICS_COMBINED!$B$3:$AQ$501,36,FALSE)))</f>
        <v/>
      </c>
      <c r="AA441" s="1" t="str">
        <f>IF($A441="","",(VLOOKUP($A441,ACOUSTICS_COMBINED!$B$3:$AQ$501,37,FALSE)))</f>
        <v/>
      </c>
      <c r="AB441" s="1" t="str">
        <f>IF($A441="","",(VLOOKUP($A441,ACOUSTICS_COMBINED!$B$3:$AQ$501,38,FALSE)))</f>
        <v/>
      </c>
      <c r="AC441" s="1" t="str">
        <f>IF($A441="","",(VLOOKUP($A441,ACOUSTICS_COMBINED!$B$3:$AQ$501,39,FALSE)))</f>
        <v/>
      </c>
      <c r="AD441" s="1" t="str">
        <f>IF($A441="","",(VLOOKUP($A441,ACOUSTICS_COMBINED!$B$3:$AQ$501,40,FALSE)))</f>
        <v/>
      </c>
      <c r="AE441" s="1" t="str">
        <f>IF($A441="","",(VLOOKUP($A441,ACOUSTICS_COMBINED!$B$3:$AQ$501,41,FALSE)))</f>
        <v/>
      </c>
      <c r="AF441" s="1" t="str">
        <f>IF($A441="","",(VLOOKUP($A441,ACOUSTICS_COMBINED!$B$3:$AQ$501,42,FALSE)))</f>
        <v/>
      </c>
      <c r="AG441" s="27" t="str">
        <f>IF($A441="","",(VLOOKUP($A441,ACOUSTIC_PIVOT_TABLE!$B$4:$AO$500,2,FALSE)))</f>
        <v/>
      </c>
      <c r="AH441" s="27" t="str">
        <f>IF($A441="","",(VLOOKUP($A441,ACOUSTIC_PIVOT_TABLE!$B$4:$AO$500,3,FALSE)))</f>
        <v/>
      </c>
      <c r="AI441" s="27" t="str">
        <f>IF($A441="","",(VLOOKUP($A441,ACOUSTIC_PIVOT_TABLE!$B$4:$AO$500,4,FALSE)))</f>
        <v/>
      </c>
      <c r="AJ441" s="27" t="str">
        <f>IF($A441="","",(VLOOKUP($A441,ACOUSTIC_PIVOT_TABLE!$B$4:$AO$500,5,FALSE)))</f>
        <v/>
      </c>
      <c r="AK441" s="27" t="str">
        <f>IF($A441="","",(VLOOKUP($A441,ACOUSTIC_PIVOT_TABLE!$B$4:$AO$500,6,FALSE)))</f>
        <v/>
      </c>
      <c r="AL441" s="27" t="str">
        <f>IF($A441="","",(VLOOKUP($A441,ACOUSTIC_PIVOT_TABLE!$B$4:$AO$500,7,FALSE)))</f>
        <v/>
      </c>
      <c r="AM441" s="27" t="str">
        <f>IF($A441="","",(VLOOKUP($A441,ACOUSTIC_PIVOT_TABLE!$B$4:$AO$500,8,FALSE)))</f>
        <v/>
      </c>
      <c r="AN441" s="27" t="str">
        <f>IF($A441="","",(VLOOKUP($A441,ACOUSTIC_PIVOT_TABLE!$B$4:$AO$500,9,FALSE)))</f>
        <v/>
      </c>
      <c r="AO441" s="27" t="str">
        <f>IF($A441="","",(VLOOKUP($A441,ACOUSTIC_PIVOT_TABLE!$B$4:$AO$500,10,FALSE)))</f>
        <v/>
      </c>
      <c r="AP441" s="27" t="str">
        <f>IF($A441="","",(VLOOKUP($A441,ACOUSTIC_PIVOT_TABLE!$B$4:$AO$500,11,FALSE)))</f>
        <v/>
      </c>
      <c r="AQ441" s="27" t="str">
        <f>IF($A441="","",(VLOOKUP($A441,ACOUSTIC_PIVOT_TABLE!$B$4:$AO$500,12,FALSE)))</f>
        <v/>
      </c>
      <c r="AR441" s="27" t="str">
        <f>IF($A441="","",(VLOOKUP($A441,ACOUSTIC_PIVOT_TABLE!$B$4:$AO$500,13,FALSE)))</f>
        <v/>
      </c>
      <c r="AS441" s="27" t="str">
        <f>IF($A441="","",(VLOOKUP($A441,ACOUSTIC_PIVOT_TABLE!$B$4:$AO$500,14,FALSE)))</f>
        <v/>
      </c>
      <c r="AT441" s="27" t="str">
        <f>IF($A441="","",(VLOOKUP($A441,ACOUSTIC_PIVOT_TABLE!$B$4:$AO$500,15,FALSE)))</f>
        <v/>
      </c>
      <c r="AU441" s="27" t="str">
        <f>IF($A441="","",(VLOOKUP($A441,ACOUSTIC_PIVOT_TABLE!$B$4:$AO$500,16,FALSE)))</f>
        <v/>
      </c>
      <c r="AV441" s="27" t="str">
        <f>IF($A441="","",(VLOOKUP($A441,ACOUSTIC_PIVOT_TABLE!$B$4:$AO$500,17,FALSE)))</f>
        <v/>
      </c>
      <c r="AW441" s="27" t="str">
        <f>IF($A441="","",(VLOOKUP($A441,ACOUSTIC_PIVOT_TABLE!$B$4:$AO$500,18,FALSE)))</f>
        <v/>
      </c>
      <c r="AX441" s="27" t="str">
        <f>IF($A441="","",(VLOOKUP($A441,ACOUSTIC_PIVOT_TABLE!$B$4:$AO$500,19,FALSE)))</f>
        <v/>
      </c>
      <c r="AY441" s="27" t="str">
        <f>IF($A441="","",(VLOOKUP($A441,ACOUSTIC_PIVOT_TABLE!$B$4:$AO$500,20,FALSE)))</f>
        <v/>
      </c>
      <c r="AZ441" s="27" t="str">
        <f>IF($A441="","",(VLOOKUP($A441,ACOUSTIC_PIVOT_TABLE!$B$4:$AO$500,21,FALSE)))</f>
        <v/>
      </c>
      <c r="BA441" s="27" t="str">
        <f>IF($A441="","",(VLOOKUP($A441,ACOUSTIC_PIVOT_TABLE!$B$4:$AO$500,22,FALSE)))</f>
        <v/>
      </c>
      <c r="BB441" s="27" t="str">
        <f>IF($A441="","",(VLOOKUP($A441,ACOUSTIC_PIVOT_TABLE!$B$4:$AO$500,23,FALSE)))</f>
        <v/>
      </c>
      <c r="BC441" s="27" t="str">
        <f>IF($A441="","",(VLOOKUP($A441,ACOUSTIC_PIVOT_TABLE!$B$4:$AO$500,24,FALSE)))</f>
        <v/>
      </c>
      <c r="BD441" s="27" t="str">
        <f>IF($A441="","",(VLOOKUP($A441,ACOUSTIC_PIVOT_TABLE!$B$4:$AO$500,25,FALSE)))</f>
        <v/>
      </c>
      <c r="BE441" s="27" t="str">
        <f>IF($A441="","",(VLOOKUP($A441,ACOUSTIC_PIVOT_TABLE!$B$4:$AO$500,26,FALSE)))</f>
        <v/>
      </c>
      <c r="BF441" s="27" t="str">
        <f>IF($A441="","",(VLOOKUP($A441,ACOUSTIC_PIVOT_TABLE!$B$4:$AO$500,27,FALSE)))</f>
        <v/>
      </c>
      <c r="BG441" s="27" t="str">
        <f>IF($A441="","",(VLOOKUP($A441,ACOUSTIC_PIVOT_TABLE!$B$4:$AO$500,28,FALSE)))</f>
        <v/>
      </c>
      <c r="BH441" s="27" t="str">
        <f>IF($A441="","",(VLOOKUP($A441,ACOUSTIC_PIVOT_TABLE!$B$4:$AO$500,29,FALSE)))</f>
        <v/>
      </c>
      <c r="BI441" s="27" t="str">
        <f>IF($A441="","",(VLOOKUP($A441,ACOUSTIC_PIVOT_TABLE!$B$4:$AO$500,30,FALSE)))</f>
        <v/>
      </c>
      <c r="BJ441" s="27" t="str">
        <f>IF($A441="","",(VLOOKUP($A441,ACOUSTIC_PIVOT_TABLE!$B$4:$AO$500,31,FALSE)))</f>
        <v/>
      </c>
      <c r="BK441" s="27" t="str">
        <f>IF($A441="","",(VLOOKUP($A441,ACOUSTIC_PIVOT_TABLE!$B$4:$AO$500,32,FALSE)))</f>
        <v/>
      </c>
      <c r="BL441" s="27" t="str">
        <f>IF($A441="","",(VLOOKUP($A441,ACOUSTIC_PIVOT_TABLE!$B$4:$AO$500,33,FALSE)))</f>
        <v/>
      </c>
      <c r="BM441" s="27" t="str">
        <f>IF($A441="","",(VLOOKUP($A441,ACOUSTIC_PIVOT_TABLE!$B$4:$AO$500,34,FALSE)))</f>
        <v/>
      </c>
      <c r="BN441" s="27" t="str">
        <f>IF($A441="","",(VLOOKUP($A441,ACOUSTIC_PIVOT_TABLE!$B$4:$AO$500,35,FALSE)))</f>
        <v/>
      </c>
      <c r="BO441" s="27" t="str">
        <f>IF($A441="","",(VLOOKUP($A441,ACOUSTIC_PIVOT_TABLE!$B$4:$AO$500,36,FALSE)))</f>
        <v/>
      </c>
      <c r="BP441" s="27" t="str">
        <f>IF($A441="","",(VLOOKUP($A441,ACOUSTIC_PIVOT_TABLE!$B$4:$AO$500,37,FALSE)))</f>
        <v/>
      </c>
      <c r="BQ441" s="27" t="str">
        <f>IF($A441="","",(VLOOKUP($A441,ACOUSTIC_PIVOT_TABLE!$B$4:$AO$500,38,FALSE)))</f>
        <v/>
      </c>
      <c r="BR441" s="27" t="str">
        <f>IF($A441="","",(VLOOKUP($A441,ACOUSTIC_PIVOT_TABLE!$B$4:$AO$500,39,FALSE)))</f>
        <v/>
      </c>
      <c r="BS441" s="27" t="str">
        <f>IF($A441="","",(VLOOKUP($A441,ACOUSTIC_PIVOT_TABLE!$B$4:$AO$500,40,FALSE)))</f>
        <v/>
      </c>
    </row>
    <row r="442" spans="1:71" x14ac:dyDescent="0.25">
      <c r="A442" s="1" t="str">
        <f>IF(ACOUSTIC_PIVOT_TABLE!B444 = 0, "",ACOUSTIC_PIVOT_TABLE!B444)</f>
        <v/>
      </c>
      <c r="B442" s="1" t="str">
        <f>IF($A442="","",(VLOOKUP($A442,ACOUSTICS_COMBINED!$B$3:$AQ$501,21,FALSE)))</f>
        <v/>
      </c>
      <c r="C442" s="1" t="str">
        <f>IF($A442="","",(VLOOKUP($A442,ACOUSTICS_COMBINED!$B$3:$AQ$501,22,FALSE)))</f>
        <v/>
      </c>
      <c r="D442" s="1" t="str">
        <f>IF($A442="","",(VLOOKUP($A442,ACOUSTICS_COMBINED!$B$3:$AQ$501,12,FALSE)))</f>
        <v/>
      </c>
      <c r="E442" s="1" t="str">
        <f>IF($A442="","",(VLOOKUP($A442,ACOUSTICS_COMBINED!$B$3:$AQ$501,13,FALSE)))</f>
        <v/>
      </c>
      <c r="F442" s="1" t="str">
        <f>IF($A442="","",(VLOOKUP($A442,ACOUSTICS_COMBINED!$B$3:$AQ$501,14,FALSE)))</f>
        <v/>
      </c>
      <c r="G442" s="1" t="str">
        <f>IF($A442="","",(VLOOKUP($A442,ACOUSTICS_COMBINED!$B$3:$AQ$501,23,FALSE)))</f>
        <v/>
      </c>
      <c r="H442" s="1" t="str">
        <f>IF($A442="","",(VLOOKUP($A442,ACOUSTICS_COMBINED!$B$3:$AQ$501,24,FALSE)))</f>
        <v/>
      </c>
      <c r="I442" s="1" t="str">
        <f>IF($A442="","",(VLOOKUP($A442,ACOUSTICS_COMBINED!$B$3:$AQ$501,15,FALSE)))</f>
        <v/>
      </c>
      <c r="J442" s="1" t="str">
        <f>IF($A442="","",(VLOOKUP($A442,ACOUSTICS_COMBINED!$B$3:$AQ$501,16,FALSE)))</f>
        <v/>
      </c>
      <c r="K442" s="1" t="str">
        <f>IF($A442="","",(VLOOKUP($A442,ACOUSTICS_COMBINED!$B$3:$AQ$501,17,FALSE)))</f>
        <v/>
      </c>
      <c r="L442" s="1" t="str">
        <f>IF($A442="","",(VLOOKUP($A442,ACOUSTICS_COMBINED!$B$3:$AQ$501,18,FALSE)))</f>
        <v/>
      </c>
      <c r="M442" s="1" t="str">
        <f>IF($A442="","",(VLOOKUP($A442,ACOUSTICS_COMBINED!$B$3:$AQ$501,25,FALSE)))</f>
        <v/>
      </c>
      <c r="N442" s="16" t="str">
        <f>IF($A442="","",(VLOOKUP($A442,ACOUSTICS_COMBINED!$B$3:$AQ$501,19,FALSE)))</f>
        <v/>
      </c>
      <c r="O442" s="16" t="str">
        <f>IF($A442="","",(VLOOKUP($A442,ACOUSTICS_COMBINED!$B$3:$AQ$501,20,FALSE)))</f>
        <v/>
      </c>
      <c r="P442" s="1" t="str">
        <f>IF($A442="","",(VLOOKUP($A442,ACOUSTICS_COMBINED!$B$3:$AQ$501,26,FALSE)))</f>
        <v/>
      </c>
      <c r="Q442" s="1" t="str">
        <f>IF($A442="","",(VLOOKUP($A442,ACOUSTICS_COMBINED!$B$3:$AQ$501,27,FALSE)))</f>
        <v/>
      </c>
      <c r="R442" s="1" t="str">
        <f>IF($A442="","",(VLOOKUP($A442,ACOUSTICS_COMBINED!$B$3:$AQ$501,28,FALSE)))</f>
        <v/>
      </c>
      <c r="S442" s="1" t="str">
        <f>IF($A442="","",(VLOOKUP($A442,ACOUSTICS_COMBINED!$B$3:$AQ$501,29,FALSE)))</f>
        <v/>
      </c>
      <c r="T442" s="1" t="str">
        <f>IF($A442="","",(VLOOKUP($A442,ACOUSTICS_COMBINED!$B$3:$AQ$501,30,FALSE)))</f>
        <v/>
      </c>
      <c r="U442" s="1" t="str">
        <f>IF($A442="","",(VLOOKUP($A442,ACOUSTICS_COMBINED!$B$3:$AQ$501,31,FALSE)))</f>
        <v/>
      </c>
      <c r="V442" s="1" t="str">
        <f>IF($A442="","",(VLOOKUP($A442,ACOUSTICS_COMBINED!$B$3:$AQ$501,32,FALSE)))</f>
        <v/>
      </c>
      <c r="W442" s="1" t="str">
        <f>IF($A442="","",(VLOOKUP($A442,ACOUSTICS_COMBINED!$B$3:$AQ$501,33,FALSE)))</f>
        <v/>
      </c>
      <c r="X442" s="1" t="str">
        <f>IF($A442="","",(VLOOKUP($A442,ACOUSTICS_COMBINED!$B$3:$AQ$501,34,FALSE)))</f>
        <v/>
      </c>
      <c r="Y442" s="1" t="str">
        <f>IF($A442="","",(VLOOKUP($A442,ACOUSTICS_COMBINED!$B$3:$AQ$501,35,FALSE)))</f>
        <v/>
      </c>
      <c r="Z442" s="1" t="str">
        <f>IF($A442="","",(VLOOKUP($A442,ACOUSTICS_COMBINED!$B$3:$AQ$501,36,FALSE)))</f>
        <v/>
      </c>
      <c r="AA442" s="1" t="str">
        <f>IF($A442="","",(VLOOKUP($A442,ACOUSTICS_COMBINED!$B$3:$AQ$501,37,FALSE)))</f>
        <v/>
      </c>
      <c r="AB442" s="1" t="str">
        <f>IF($A442="","",(VLOOKUP($A442,ACOUSTICS_COMBINED!$B$3:$AQ$501,38,FALSE)))</f>
        <v/>
      </c>
      <c r="AC442" s="1" t="str">
        <f>IF($A442="","",(VLOOKUP($A442,ACOUSTICS_COMBINED!$B$3:$AQ$501,39,FALSE)))</f>
        <v/>
      </c>
      <c r="AD442" s="1" t="str">
        <f>IF($A442="","",(VLOOKUP($A442,ACOUSTICS_COMBINED!$B$3:$AQ$501,40,FALSE)))</f>
        <v/>
      </c>
      <c r="AE442" s="1" t="str">
        <f>IF($A442="","",(VLOOKUP($A442,ACOUSTICS_COMBINED!$B$3:$AQ$501,41,FALSE)))</f>
        <v/>
      </c>
      <c r="AF442" s="1" t="str">
        <f>IF($A442="","",(VLOOKUP($A442,ACOUSTICS_COMBINED!$B$3:$AQ$501,42,FALSE)))</f>
        <v/>
      </c>
      <c r="AG442" s="27" t="str">
        <f>IF($A442="","",(VLOOKUP($A442,ACOUSTIC_PIVOT_TABLE!$B$4:$AO$500,2,FALSE)))</f>
        <v/>
      </c>
      <c r="AH442" s="27" t="str">
        <f>IF($A442="","",(VLOOKUP($A442,ACOUSTIC_PIVOT_TABLE!$B$4:$AO$500,3,FALSE)))</f>
        <v/>
      </c>
      <c r="AI442" s="27" t="str">
        <f>IF($A442="","",(VLOOKUP($A442,ACOUSTIC_PIVOT_TABLE!$B$4:$AO$500,4,FALSE)))</f>
        <v/>
      </c>
      <c r="AJ442" s="27" t="str">
        <f>IF($A442="","",(VLOOKUP($A442,ACOUSTIC_PIVOT_TABLE!$B$4:$AO$500,5,FALSE)))</f>
        <v/>
      </c>
      <c r="AK442" s="27" t="str">
        <f>IF($A442="","",(VLOOKUP($A442,ACOUSTIC_PIVOT_TABLE!$B$4:$AO$500,6,FALSE)))</f>
        <v/>
      </c>
      <c r="AL442" s="27" t="str">
        <f>IF($A442="","",(VLOOKUP($A442,ACOUSTIC_PIVOT_TABLE!$B$4:$AO$500,7,FALSE)))</f>
        <v/>
      </c>
      <c r="AM442" s="27" t="str">
        <f>IF($A442="","",(VLOOKUP($A442,ACOUSTIC_PIVOT_TABLE!$B$4:$AO$500,8,FALSE)))</f>
        <v/>
      </c>
      <c r="AN442" s="27" t="str">
        <f>IF($A442="","",(VLOOKUP($A442,ACOUSTIC_PIVOT_TABLE!$B$4:$AO$500,9,FALSE)))</f>
        <v/>
      </c>
      <c r="AO442" s="27" t="str">
        <f>IF($A442="","",(VLOOKUP($A442,ACOUSTIC_PIVOT_TABLE!$B$4:$AO$500,10,FALSE)))</f>
        <v/>
      </c>
      <c r="AP442" s="27" t="str">
        <f>IF($A442="","",(VLOOKUP($A442,ACOUSTIC_PIVOT_TABLE!$B$4:$AO$500,11,FALSE)))</f>
        <v/>
      </c>
      <c r="AQ442" s="27" t="str">
        <f>IF($A442="","",(VLOOKUP($A442,ACOUSTIC_PIVOT_TABLE!$B$4:$AO$500,12,FALSE)))</f>
        <v/>
      </c>
      <c r="AR442" s="27" t="str">
        <f>IF($A442="","",(VLOOKUP($A442,ACOUSTIC_PIVOT_TABLE!$B$4:$AO$500,13,FALSE)))</f>
        <v/>
      </c>
      <c r="AS442" s="27" t="str">
        <f>IF($A442="","",(VLOOKUP($A442,ACOUSTIC_PIVOT_TABLE!$B$4:$AO$500,14,FALSE)))</f>
        <v/>
      </c>
      <c r="AT442" s="27" t="str">
        <f>IF($A442="","",(VLOOKUP($A442,ACOUSTIC_PIVOT_TABLE!$B$4:$AO$500,15,FALSE)))</f>
        <v/>
      </c>
      <c r="AU442" s="27" t="str">
        <f>IF($A442="","",(VLOOKUP($A442,ACOUSTIC_PIVOT_TABLE!$B$4:$AO$500,16,FALSE)))</f>
        <v/>
      </c>
      <c r="AV442" s="27" t="str">
        <f>IF($A442="","",(VLOOKUP($A442,ACOUSTIC_PIVOT_TABLE!$B$4:$AO$500,17,FALSE)))</f>
        <v/>
      </c>
      <c r="AW442" s="27" t="str">
        <f>IF($A442="","",(VLOOKUP($A442,ACOUSTIC_PIVOT_TABLE!$B$4:$AO$500,18,FALSE)))</f>
        <v/>
      </c>
      <c r="AX442" s="27" t="str">
        <f>IF($A442="","",(VLOOKUP($A442,ACOUSTIC_PIVOT_TABLE!$B$4:$AO$500,19,FALSE)))</f>
        <v/>
      </c>
      <c r="AY442" s="27" t="str">
        <f>IF($A442="","",(VLOOKUP($A442,ACOUSTIC_PIVOT_TABLE!$B$4:$AO$500,20,FALSE)))</f>
        <v/>
      </c>
      <c r="AZ442" s="27" t="str">
        <f>IF($A442="","",(VLOOKUP($A442,ACOUSTIC_PIVOT_TABLE!$B$4:$AO$500,21,FALSE)))</f>
        <v/>
      </c>
      <c r="BA442" s="27" t="str">
        <f>IF($A442="","",(VLOOKUP($A442,ACOUSTIC_PIVOT_TABLE!$B$4:$AO$500,22,FALSE)))</f>
        <v/>
      </c>
      <c r="BB442" s="27" t="str">
        <f>IF($A442="","",(VLOOKUP($A442,ACOUSTIC_PIVOT_TABLE!$B$4:$AO$500,23,FALSE)))</f>
        <v/>
      </c>
      <c r="BC442" s="27" t="str">
        <f>IF($A442="","",(VLOOKUP($A442,ACOUSTIC_PIVOT_TABLE!$B$4:$AO$500,24,FALSE)))</f>
        <v/>
      </c>
      <c r="BD442" s="27" t="str">
        <f>IF($A442="","",(VLOOKUP($A442,ACOUSTIC_PIVOT_TABLE!$B$4:$AO$500,25,FALSE)))</f>
        <v/>
      </c>
      <c r="BE442" s="27" t="str">
        <f>IF($A442="","",(VLOOKUP($A442,ACOUSTIC_PIVOT_TABLE!$B$4:$AO$500,26,FALSE)))</f>
        <v/>
      </c>
      <c r="BF442" s="27" t="str">
        <f>IF($A442="","",(VLOOKUP($A442,ACOUSTIC_PIVOT_TABLE!$B$4:$AO$500,27,FALSE)))</f>
        <v/>
      </c>
      <c r="BG442" s="27" t="str">
        <f>IF($A442="","",(VLOOKUP($A442,ACOUSTIC_PIVOT_TABLE!$B$4:$AO$500,28,FALSE)))</f>
        <v/>
      </c>
      <c r="BH442" s="27" t="str">
        <f>IF($A442="","",(VLOOKUP($A442,ACOUSTIC_PIVOT_TABLE!$B$4:$AO$500,29,FALSE)))</f>
        <v/>
      </c>
      <c r="BI442" s="27" t="str">
        <f>IF($A442="","",(VLOOKUP($A442,ACOUSTIC_PIVOT_TABLE!$B$4:$AO$500,30,FALSE)))</f>
        <v/>
      </c>
      <c r="BJ442" s="27" t="str">
        <f>IF($A442="","",(VLOOKUP($A442,ACOUSTIC_PIVOT_TABLE!$B$4:$AO$500,31,FALSE)))</f>
        <v/>
      </c>
      <c r="BK442" s="27" t="str">
        <f>IF($A442="","",(VLOOKUP($A442,ACOUSTIC_PIVOT_TABLE!$B$4:$AO$500,32,FALSE)))</f>
        <v/>
      </c>
      <c r="BL442" s="27" t="str">
        <f>IF($A442="","",(VLOOKUP($A442,ACOUSTIC_PIVOT_TABLE!$B$4:$AO$500,33,FALSE)))</f>
        <v/>
      </c>
      <c r="BM442" s="27" t="str">
        <f>IF($A442="","",(VLOOKUP($A442,ACOUSTIC_PIVOT_TABLE!$B$4:$AO$500,34,FALSE)))</f>
        <v/>
      </c>
      <c r="BN442" s="27" t="str">
        <f>IF($A442="","",(VLOOKUP($A442,ACOUSTIC_PIVOT_TABLE!$B$4:$AO$500,35,FALSE)))</f>
        <v/>
      </c>
      <c r="BO442" s="27" t="str">
        <f>IF($A442="","",(VLOOKUP($A442,ACOUSTIC_PIVOT_TABLE!$B$4:$AO$500,36,FALSE)))</f>
        <v/>
      </c>
      <c r="BP442" s="27" t="str">
        <f>IF($A442="","",(VLOOKUP($A442,ACOUSTIC_PIVOT_TABLE!$B$4:$AO$500,37,FALSE)))</f>
        <v/>
      </c>
      <c r="BQ442" s="27" t="str">
        <f>IF($A442="","",(VLOOKUP($A442,ACOUSTIC_PIVOT_TABLE!$B$4:$AO$500,38,FALSE)))</f>
        <v/>
      </c>
      <c r="BR442" s="27" t="str">
        <f>IF($A442="","",(VLOOKUP($A442,ACOUSTIC_PIVOT_TABLE!$B$4:$AO$500,39,FALSE)))</f>
        <v/>
      </c>
      <c r="BS442" s="27" t="str">
        <f>IF($A442="","",(VLOOKUP($A442,ACOUSTIC_PIVOT_TABLE!$B$4:$AO$500,40,FALSE)))</f>
        <v/>
      </c>
    </row>
    <row r="443" spans="1:71" x14ac:dyDescent="0.25">
      <c r="A443" s="1" t="str">
        <f>IF(ACOUSTIC_PIVOT_TABLE!B445 = 0, "",ACOUSTIC_PIVOT_TABLE!B445)</f>
        <v/>
      </c>
      <c r="B443" s="1" t="str">
        <f>IF($A443="","",(VLOOKUP($A443,ACOUSTICS_COMBINED!$B$3:$AQ$501,21,FALSE)))</f>
        <v/>
      </c>
      <c r="C443" s="1" t="str">
        <f>IF($A443="","",(VLOOKUP($A443,ACOUSTICS_COMBINED!$B$3:$AQ$501,22,FALSE)))</f>
        <v/>
      </c>
      <c r="D443" s="1" t="str">
        <f>IF($A443="","",(VLOOKUP($A443,ACOUSTICS_COMBINED!$B$3:$AQ$501,12,FALSE)))</f>
        <v/>
      </c>
      <c r="E443" s="1" t="str">
        <f>IF($A443="","",(VLOOKUP($A443,ACOUSTICS_COMBINED!$B$3:$AQ$501,13,FALSE)))</f>
        <v/>
      </c>
      <c r="F443" s="1" t="str">
        <f>IF($A443="","",(VLOOKUP($A443,ACOUSTICS_COMBINED!$B$3:$AQ$501,14,FALSE)))</f>
        <v/>
      </c>
      <c r="G443" s="1" t="str">
        <f>IF($A443="","",(VLOOKUP($A443,ACOUSTICS_COMBINED!$B$3:$AQ$501,23,FALSE)))</f>
        <v/>
      </c>
      <c r="H443" s="1" t="str">
        <f>IF($A443="","",(VLOOKUP($A443,ACOUSTICS_COMBINED!$B$3:$AQ$501,24,FALSE)))</f>
        <v/>
      </c>
      <c r="I443" s="1" t="str">
        <f>IF($A443="","",(VLOOKUP($A443,ACOUSTICS_COMBINED!$B$3:$AQ$501,15,FALSE)))</f>
        <v/>
      </c>
      <c r="J443" s="1" t="str">
        <f>IF($A443="","",(VLOOKUP($A443,ACOUSTICS_COMBINED!$B$3:$AQ$501,16,FALSE)))</f>
        <v/>
      </c>
      <c r="K443" s="1" t="str">
        <f>IF($A443="","",(VLOOKUP($A443,ACOUSTICS_COMBINED!$B$3:$AQ$501,17,FALSE)))</f>
        <v/>
      </c>
      <c r="L443" s="1" t="str">
        <f>IF($A443="","",(VLOOKUP($A443,ACOUSTICS_COMBINED!$B$3:$AQ$501,18,FALSE)))</f>
        <v/>
      </c>
      <c r="M443" s="1" t="str">
        <f>IF($A443="","",(VLOOKUP($A443,ACOUSTICS_COMBINED!$B$3:$AQ$501,25,FALSE)))</f>
        <v/>
      </c>
      <c r="N443" s="16" t="str">
        <f>IF($A443="","",(VLOOKUP($A443,ACOUSTICS_COMBINED!$B$3:$AQ$501,19,FALSE)))</f>
        <v/>
      </c>
      <c r="O443" s="16" t="str">
        <f>IF($A443="","",(VLOOKUP($A443,ACOUSTICS_COMBINED!$B$3:$AQ$501,20,FALSE)))</f>
        <v/>
      </c>
      <c r="P443" s="1" t="str">
        <f>IF($A443="","",(VLOOKUP($A443,ACOUSTICS_COMBINED!$B$3:$AQ$501,26,FALSE)))</f>
        <v/>
      </c>
      <c r="Q443" s="1" t="str">
        <f>IF($A443="","",(VLOOKUP($A443,ACOUSTICS_COMBINED!$B$3:$AQ$501,27,FALSE)))</f>
        <v/>
      </c>
      <c r="R443" s="1" t="str">
        <f>IF($A443="","",(VLOOKUP($A443,ACOUSTICS_COMBINED!$B$3:$AQ$501,28,FALSE)))</f>
        <v/>
      </c>
      <c r="S443" s="1" t="str">
        <f>IF($A443="","",(VLOOKUP($A443,ACOUSTICS_COMBINED!$B$3:$AQ$501,29,FALSE)))</f>
        <v/>
      </c>
      <c r="T443" s="1" t="str">
        <f>IF($A443="","",(VLOOKUP($A443,ACOUSTICS_COMBINED!$B$3:$AQ$501,30,FALSE)))</f>
        <v/>
      </c>
      <c r="U443" s="1" t="str">
        <f>IF($A443="","",(VLOOKUP($A443,ACOUSTICS_COMBINED!$B$3:$AQ$501,31,FALSE)))</f>
        <v/>
      </c>
      <c r="V443" s="1" t="str">
        <f>IF($A443="","",(VLOOKUP($A443,ACOUSTICS_COMBINED!$B$3:$AQ$501,32,FALSE)))</f>
        <v/>
      </c>
      <c r="W443" s="1" t="str">
        <f>IF($A443="","",(VLOOKUP($A443,ACOUSTICS_COMBINED!$B$3:$AQ$501,33,FALSE)))</f>
        <v/>
      </c>
      <c r="X443" s="1" t="str">
        <f>IF($A443="","",(VLOOKUP($A443,ACOUSTICS_COMBINED!$B$3:$AQ$501,34,FALSE)))</f>
        <v/>
      </c>
      <c r="Y443" s="1" t="str">
        <f>IF($A443="","",(VLOOKUP($A443,ACOUSTICS_COMBINED!$B$3:$AQ$501,35,FALSE)))</f>
        <v/>
      </c>
      <c r="Z443" s="1" t="str">
        <f>IF($A443="","",(VLOOKUP($A443,ACOUSTICS_COMBINED!$B$3:$AQ$501,36,FALSE)))</f>
        <v/>
      </c>
      <c r="AA443" s="1" t="str">
        <f>IF($A443="","",(VLOOKUP($A443,ACOUSTICS_COMBINED!$B$3:$AQ$501,37,FALSE)))</f>
        <v/>
      </c>
      <c r="AB443" s="1" t="str">
        <f>IF($A443="","",(VLOOKUP($A443,ACOUSTICS_COMBINED!$B$3:$AQ$501,38,FALSE)))</f>
        <v/>
      </c>
      <c r="AC443" s="1" t="str">
        <f>IF($A443="","",(VLOOKUP($A443,ACOUSTICS_COMBINED!$B$3:$AQ$501,39,FALSE)))</f>
        <v/>
      </c>
      <c r="AD443" s="1" t="str">
        <f>IF($A443="","",(VLOOKUP($A443,ACOUSTICS_COMBINED!$B$3:$AQ$501,40,FALSE)))</f>
        <v/>
      </c>
      <c r="AE443" s="1" t="str">
        <f>IF($A443="","",(VLOOKUP($A443,ACOUSTICS_COMBINED!$B$3:$AQ$501,41,FALSE)))</f>
        <v/>
      </c>
      <c r="AF443" s="1" t="str">
        <f>IF($A443="","",(VLOOKUP($A443,ACOUSTICS_COMBINED!$B$3:$AQ$501,42,FALSE)))</f>
        <v/>
      </c>
      <c r="AG443" s="27" t="str">
        <f>IF($A443="","",(VLOOKUP($A443,ACOUSTIC_PIVOT_TABLE!$B$4:$AO$500,2,FALSE)))</f>
        <v/>
      </c>
      <c r="AH443" s="27" t="str">
        <f>IF($A443="","",(VLOOKUP($A443,ACOUSTIC_PIVOT_TABLE!$B$4:$AO$500,3,FALSE)))</f>
        <v/>
      </c>
      <c r="AI443" s="27" t="str">
        <f>IF($A443="","",(VLOOKUP($A443,ACOUSTIC_PIVOT_TABLE!$B$4:$AO$500,4,FALSE)))</f>
        <v/>
      </c>
      <c r="AJ443" s="27" t="str">
        <f>IF($A443="","",(VLOOKUP($A443,ACOUSTIC_PIVOT_TABLE!$B$4:$AO$500,5,FALSE)))</f>
        <v/>
      </c>
      <c r="AK443" s="27" t="str">
        <f>IF($A443="","",(VLOOKUP($A443,ACOUSTIC_PIVOT_TABLE!$B$4:$AO$500,6,FALSE)))</f>
        <v/>
      </c>
      <c r="AL443" s="27" t="str">
        <f>IF($A443="","",(VLOOKUP($A443,ACOUSTIC_PIVOT_TABLE!$B$4:$AO$500,7,FALSE)))</f>
        <v/>
      </c>
      <c r="AM443" s="27" t="str">
        <f>IF($A443="","",(VLOOKUP($A443,ACOUSTIC_PIVOT_TABLE!$B$4:$AO$500,8,FALSE)))</f>
        <v/>
      </c>
      <c r="AN443" s="27" t="str">
        <f>IF($A443="","",(VLOOKUP($A443,ACOUSTIC_PIVOT_TABLE!$B$4:$AO$500,9,FALSE)))</f>
        <v/>
      </c>
      <c r="AO443" s="27" t="str">
        <f>IF($A443="","",(VLOOKUP($A443,ACOUSTIC_PIVOT_TABLE!$B$4:$AO$500,10,FALSE)))</f>
        <v/>
      </c>
      <c r="AP443" s="27" t="str">
        <f>IF($A443="","",(VLOOKUP($A443,ACOUSTIC_PIVOT_TABLE!$B$4:$AO$500,11,FALSE)))</f>
        <v/>
      </c>
      <c r="AQ443" s="27" t="str">
        <f>IF($A443="","",(VLOOKUP($A443,ACOUSTIC_PIVOT_TABLE!$B$4:$AO$500,12,FALSE)))</f>
        <v/>
      </c>
      <c r="AR443" s="27" t="str">
        <f>IF($A443="","",(VLOOKUP($A443,ACOUSTIC_PIVOT_TABLE!$B$4:$AO$500,13,FALSE)))</f>
        <v/>
      </c>
      <c r="AS443" s="27" t="str">
        <f>IF($A443="","",(VLOOKUP($A443,ACOUSTIC_PIVOT_TABLE!$B$4:$AO$500,14,FALSE)))</f>
        <v/>
      </c>
      <c r="AT443" s="27" t="str">
        <f>IF($A443="","",(VLOOKUP($A443,ACOUSTIC_PIVOT_TABLE!$B$4:$AO$500,15,FALSE)))</f>
        <v/>
      </c>
      <c r="AU443" s="27" t="str">
        <f>IF($A443="","",(VLOOKUP($A443,ACOUSTIC_PIVOT_TABLE!$B$4:$AO$500,16,FALSE)))</f>
        <v/>
      </c>
      <c r="AV443" s="27" t="str">
        <f>IF($A443="","",(VLOOKUP($A443,ACOUSTIC_PIVOT_TABLE!$B$4:$AO$500,17,FALSE)))</f>
        <v/>
      </c>
      <c r="AW443" s="27" t="str">
        <f>IF($A443="","",(VLOOKUP($A443,ACOUSTIC_PIVOT_TABLE!$B$4:$AO$500,18,FALSE)))</f>
        <v/>
      </c>
      <c r="AX443" s="27" t="str">
        <f>IF($A443="","",(VLOOKUP($A443,ACOUSTIC_PIVOT_TABLE!$B$4:$AO$500,19,FALSE)))</f>
        <v/>
      </c>
      <c r="AY443" s="27" t="str">
        <f>IF($A443="","",(VLOOKUP($A443,ACOUSTIC_PIVOT_TABLE!$B$4:$AO$500,20,FALSE)))</f>
        <v/>
      </c>
      <c r="AZ443" s="27" t="str">
        <f>IF($A443="","",(VLOOKUP($A443,ACOUSTIC_PIVOT_TABLE!$B$4:$AO$500,21,FALSE)))</f>
        <v/>
      </c>
      <c r="BA443" s="27" t="str">
        <f>IF($A443="","",(VLOOKUP($A443,ACOUSTIC_PIVOT_TABLE!$B$4:$AO$500,22,FALSE)))</f>
        <v/>
      </c>
      <c r="BB443" s="27" t="str">
        <f>IF($A443="","",(VLOOKUP($A443,ACOUSTIC_PIVOT_TABLE!$B$4:$AO$500,23,FALSE)))</f>
        <v/>
      </c>
      <c r="BC443" s="27" t="str">
        <f>IF($A443="","",(VLOOKUP($A443,ACOUSTIC_PIVOT_TABLE!$B$4:$AO$500,24,FALSE)))</f>
        <v/>
      </c>
      <c r="BD443" s="27" t="str">
        <f>IF($A443="","",(VLOOKUP($A443,ACOUSTIC_PIVOT_TABLE!$B$4:$AO$500,25,FALSE)))</f>
        <v/>
      </c>
      <c r="BE443" s="27" t="str">
        <f>IF($A443="","",(VLOOKUP($A443,ACOUSTIC_PIVOT_TABLE!$B$4:$AO$500,26,FALSE)))</f>
        <v/>
      </c>
      <c r="BF443" s="27" t="str">
        <f>IF($A443="","",(VLOOKUP($A443,ACOUSTIC_PIVOT_TABLE!$B$4:$AO$500,27,FALSE)))</f>
        <v/>
      </c>
      <c r="BG443" s="27" t="str">
        <f>IF($A443="","",(VLOOKUP($A443,ACOUSTIC_PIVOT_TABLE!$B$4:$AO$500,28,FALSE)))</f>
        <v/>
      </c>
      <c r="BH443" s="27" t="str">
        <f>IF($A443="","",(VLOOKUP($A443,ACOUSTIC_PIVOT_TABLE!$B$4:$AO$500,29,FALSE)))</f>
        <v/>
      </c>
      <c r="BI443" s="27" t="str">
        <f>IF($A443="","",(VLOOKUP($A443,ACOUSTIC_PIVOT_TABLE!$B$4:$AO$500,30,FALSE)))</f>
        <v/>
      </c>
      <c r="BJ443" s="27" t="str">
        <f>IF($A443="","",(VLOOKUP($A443,ACOUSTIC_PIVOT_TABLE!$B$4:$AO$500,31,FALSE)))</f>
        <v/>
      </c>
      <c r="BK443" s="27" t="str">
        <f>IF($A443="","",(VLOOKUP($A443,ACOUSTIC_PIVOT_TABLE!$B$4:$AO$500,32,FALSE)))</f>
        <v/>
      </c>
      <c r="BL443" s="27" t="str">
        <f>IF($A443="","",(VLOOKUP($A443,ACOUSTIC_PIVOT_TABLE!$B$4:$AO$500,33,FALSE)))</f>
        <v/>
      </c>
      <c r="BM443" s="27" t="str">
        <f>IF($A443="","",(VLOOKUP($A443,ACOUSTIC_PIVOT_TABLE!$B$4:$AO$500,34,FALSE)))</f>
        <v/>
      </c>
      <c r="BN443" s="27" t="str">
        <f>IF($A443="","",(VLOOKUP($A443,ACOUSTIC_PIVOT_TABLE!$B$4:$AO$500,35,FALSE)))</f>
        <v/>
      </c>
      <c r="BO443" s="27" t="str">
        <f>IF($A443="","",(VLOOKUP($A443,ACOUSTIC_PIVOT_TABLE!$B$4:$AO$500,36,FALSE)))</f>
        <v/>
      </c>
      <c r="BP443" s="27" t="str">
        <f>IF($A443="","",(VLOOKUP($A443,ACOUSTIC_PIVOT_TABLE!$B$4:$AO$500,37,FALSE)))</f>
        <v/>
      </c>
      <c r="BQ443" s="27" t="str">
        <f>IF($A443="","",(VLOOKUP($A443,ACOUSTIC_PIVOT_TABLE!$B$4:$AO$500,38,FALSE)))</f>
        <v/>
      </c>
      <c r="BR443" s="27" t="str">
        <f>IF($A443="","",(VLOOKUP($A443,ACOUSTIC_PIVOT_TABLE!$B$4:$AO$500,39,FALSE)))</f>
        <v/>
      </c>
      <c r="BS443" s="27" t="str">
        <f>IF($A443="","",(VLOOKUP($A443,ACOUSTIC_PIVOT_TABLE!$B$4:$AO$500,40,FALSE)))</f>
        <v/>
      </c>
    </row>
    <row r="444" spans="1:71" x14ac:dyDescent="0.25">
      <c r="A444" s="1" t="str">
        <f>IF(ACOUSTIC_PIVOT_TABLE!B446 = 0, "",ACOUSTIC_PIVOT_TABLE!B446)</f>
        <v/>
      </c>
      <c r="B444" s="1" t="str">
        <f>IF($A444="","",(VLOOKUP($A444,ACOUSTICS_COMBINED!$B$3:$AQ$501,21,FALSE)))</f>
        <v/>
      </c>
      <c r="C444" s="1" t="str">
        <f>IF($A444="","",(VLOOKUP($A444,ACOUSTICS_COMBINED!$B$3:$AQ$501,22,FALSE)))</f>
        <v/>
      </c>
      <c r="D444" s="1" t="str">
        <f>IF($A444="","",(VLOOKUP($A444,ACOUSTICS_COMBINED!$B$3:$AQ$501,12,FALSE)))</f>
        <v/>
      </c>
      <c r="E444" s="1" t="str">
        <f>IF($A444="","",(VLOOKUP($A444,ACOUSTICS_COMBINED!$B$3:$AQ$501,13,FALSE)))</f>
        <v/>
      </c>
      <c r="F444" s="1" t="str">
        <f>IF($A444="","",(VLOOKUP($A444,ACOUSTICS_COMBINED!$B$3:$AQ$501,14,FALSE)))</f>
        <v/>
      </c>
      <c r="G444" s="1" t="str">
        <f>IF($A444="","",(VLOOKUP($A444,ACOUSTICS_COMBINED!$B$3:$AQ$501,23,FALSE)))</f>
        <v/>
      </c>
      <c r="H444" s="1" t="str">
        <f>IF($A444="","",(VLOOKUP($A444,ACOUSTICS_COMBINED!$B$3:$AQ$501,24,FALSE)))</f>
        <v/>
      </c>
      <c r="I444" s="1" t="str">
        <f>IF($A444="","",(VLOOKUP($A444,ACOUSTICS_COMBINED!$B$3:$AQ$501,15,FALSE)))</f>
        <v/>
      </c>
      <c r="J444" s="1" t="str">
        <f>IF($A444="","",(VLOOKUP($A444,ACOUSTICS_COMBINED!$B$3:$AQ$501,16,FALSE)))</f>
        <v/>
      </c>
      <c r="K444" s="1" t="str">
        <f>IF($A444="","",(VLOOKUP($A444,ACOUSTICS_COMBINED!$B$3:$AQ$501,17,FALSE)))</f>
        <v/>
      </c>
      <c r="L444" s="1" t="str">
        <f>IF($A444="","",(VLOOKUP($A444,ACOUSTICS_COMBINED!$B$3:$AQ$501,18,FALSE)))</f>
        <v/>
      </c>
      <c r="M444" s="1" t="str">
        <f>IF($A444="","",(VLOOKUP($A444,ACOUSTICS_COMBINED!$B$3:$AQ$501,25,FALSE)))</f>
        <v/>
      </c>
      <c r="N444" s="16" t="str">
        <f>IF($A444="","",(VLOOKUP($A444,ACOUSTICS_COMBINED!$B$3:$AQ$501,19,FALSE)))</f>
        <v/>
      </c>
      <c r="O444" s="16" t="str">
        <f>IF($A444="","",(VLOOKUP($A444,ACOUSTICS_COMBINED!$B$3:$AQ$501,20,FALSE)))</f>
        <v/>
      </c>
      <c r="P444" s="1" t="str">
        <f>IF($A444="","",(VLOOKUP($A444,ACOUSTICS_COMBINED!$B$3:$AQ$501,26,FALSE)))</f>
        <v/>
      </c>
      <c r="Q444" s="1" t="str">
        <f>IF($A444="","",(VLOOKUP($A444,ACOUSTICS_COMBINED!$B$3:$AQ$501,27,FALSE)))</f>
        <v/>
      </c>
      <c r="R444" s="1" t="str">
        <f>IF($A444="","",(VLOOKUP($A444,ACOUSTICS_COMBINED!$B$3:$AQ$501,28,FALSE)))</f>
        <v/>
      </c>
      <c r="S444" s="1" t="str">
        <f>IF($A444="","",(VLOOKUP($A444,ACOUSTICS_COMBINED!$B$3:$AQ$501,29,FALSE)))</f>
        <v/>
      </c>
      <c r="T444" s="1" t="str">
        <f>IF($A444="","",(VLOOKUP($A444,ACOUSTICS_COMBINED!$B$3:$AQ$501,30,FALSE)))</f>
        <v/>
      </c>
      <c r="U444" s="1" t="str">
        <f>IF($A444="","",(VLOOKUP($A444,ACOUSTICS_COMBINED!$B$3:$AQ$501,31,FALSE)))</f>
        <v/>
      </c>
      <c r="V444" s="1" t="str">
        <f>IF($A444="","",(VLOOKUP($A444,ACOUSTICS_COMBINED!$B$3:$AQ$501,32,FALSE)))</f>
        <v/>
      </c>
      <c r="W444" s="1" t="str">
        <f>IF($A444="","",(VLOOKUP($A444,ACOUSTICS_COMBINED!$B$3:$AQ$501,33,FALSE)))</f>
        <v/>
      </c>
      <c r="X444" s="1" t="str">
        <f>IF($A444="","",(VLOOKUP($A444,ACOUSTICS_COMBINED!$B$3:$AQ$501,34,FALSE)))</f>
        <v/>
      </c>
      <c r="Y444" s="1" t="str">
        <f>IF($A444="","",(VLOOKUP($A444,ACOUSTICS_COMBINED!$B$3:$AQ$501,35,FALSE)))</f>
        <v/>
      </c>
      <c r="Z444" s="1" t="str">
        <f>IF($A444="","",(VLOOKUP($A444,ACOUSTICS_COMBINED!$B$3:$AQ$501,36,FALSE)))</f>
        <v/>
      </c>
      <c r="AA444" s="1" t="str">
        <f>IF($A444="","",(VLOOKUP($A444,ACOUSTICS_COMBINED!$B$3:$AQ$501,37,FALSE)))</f>
        <v/>
      </c>
      <c r="AB444" s="1" t="str">
        <f>IF($A444="","",(VLOOKUP($A444,ACOUSTICS_COMBINED!$B$3:$AQ$501,38,FALSE)))</f>
        <v/>
      </c>
      <c r="AC444" s="1" t="str">
        <f>IF($A444="","",(VLOOKUP($A444,ACOUSTICS_COMBINED!$B$3:$AQ$501,39,FALSE)))</f>
        <v/>
      </c>
      <c r="AD444" s="1" t="str">
        <f>IF($A444="","",(VLOOKUP($A444,ACOUSTICS_COMBINED!$B$3:$AQ$501,40,FALSE)))</f>
        <v/>
      </c>
      <c r="AE444" s="1" t="str">
        <f>IF($A444="","",(VLOOKUP($A444,ACOUSTICS_COMBINED!$B$3:$AQ$501,41,FALSE)))</f>
        <v/>
      </c>
      <c r="AF444" s="1" t="str">
        <f>IF($A444="","",(VLOOKUP($A444,ACOUSTICS_COMBINED!$B$3:$AQ$501,42,FALSE)))</f>
        <v/>
      </c>
      <c r="AG444" s="27" t="str">
        <f>IF($A444="","",(VLOOKUP($A444,ACOUSTIC_PIVOT_TABLE!$B$4:$AO$500,2,FALSE)))</f>
        <v/>
      </c>
      <c r="AH444" s="27" t="str">
        <f>IF($A444="","",(VLOOKUP($A444,ACOUSTIC_PIVOT_TABLE!$B$4:$AO$500,3,FALSE)))</f>
        <v/>
      </c>
      <c r="AI444" s="27" t="str">
        <f>IF($A444="","",(VLOOKUP($A444,ACOUSTIC_PIVOT_TABLE!$B$4:$AO$500,4,FALSE)))</f>
        <v/>
      </c>
      <c r="AJ444" s="27" t="str">
        <f>IF($A444="","",(VLOOKUP($A444,ACOUSTIC_PIVOT_TABLE!$B$4:$AO$500,5,FALSE)))</f>
        <v/>
      </c>
      <c r="AK444" s="27" t="str">
        <f>IF($A444="","",(VLOOKUP($A444,ACOUSTIC_PIVOT_TABLE!$B$4:$AO$500,6,FALSE)))</f>
        <v/>
      </c>
      <c r="AL444" s="27" t="str">
        <f>IF($A444="","",(VLOOKUP($A444,ACOUSTIC_PIVOT_TABLE!$B$4:$AO$500,7,FALSE)))</f>
        <v/>
      </c>
      <c r="AM444" s="27" t="str">
        <f>IF($A444="","",(VLOOKUP($A444,ACOUSTIC_PIVOT_TABLE!$B$4:$AO$500,8,FALSE)))</f>
        <v/>
      </c>
      <c r="AN444" s="27" t="str">
        <f>IF($A444="","",(VLOOKUP($A444,ACOUSTIC_PIVOT_TABLE!$B$4:$AO$500,9,FALSE)))</f>
        <v/>
      </c>
      <c r="AO444" s="27" t="str">
        <f>IF($A444="","",(VLOOKUP($A444,ACOUSTIC_PIVOT_TABLE!$B$4:$AO$500,10,FALSE)))</f>
        <v/>
      </c>
      <c r="AP444" s="27" t="str">
        <f>IF($A444="","",(VLOOKUP($A444,ACOUSTIC_PIVOT_TABLE!$B$4:$AO$500,11,FALSE)))</f>
        <v/>
      </c>
      <c r="AQ444" s="27" t="str">
        <f>IF($A444="","",(VLOOKUP($A444,ACOUSTIC_PIVOT_TABLE!$B$4:$AO$500,12,FALSE)))</f>
        <v/>
      </c>
      <c r="AR444" s="27" t="str">
        <f>IF($A444="","",(VLOOKUP($A444,ACOUSTIC_PIVOT_TABLE!$B$4:$AO$500,13,FALSE)))</f>
        <v/>
      </c>
      <c r="AS444" s="27" t="str">
        <f>IF($A444="","",(VLOOKUP($A444,ACOUSTIC_PIVOT_TABLE!$B$4:$AO$500,14,FALSE)))</f>
        <v/>
      </c>
      <c r="AT444" s="27" t="str">
        <f>IF($A444="","",(VLOOKUP($A444,ACOUSTIC_PIVOT_TABLE!$B$4:$AO$500,15,FALSE)))</f>
        <v/>
      </c>
      <c r="AU444" s="27" t="str">
        <f>IF($A444="","",(VLOOKUP($A444,ACOUSTIC_PIVOT_TABLE!$B$4:$AO$500,16,FALSE)))</f>
        <v/>
      </c>
      <c r="AV444" s="27" t="str">
        <f>IF($A444="","",(VLOOKUP($A444,ACOUSTIC_PIVOT_TABLE!$B$4:$AO$500,17,FALSE)))</f>
        <v/>
      </c>
      <c r="AW444" s="27" t="str">
        <f>IF($A444="","",(VLOOKUP($A444,ACOUSTIC_PIVOT_TABLE!$B$4:$AO$500,18,FALSE)))</f>
        <v/>
      </c>
      <c r="AX444" s="27" t="str">
        <f>IF($A444="","",(VLOOKUP($A444,ACOUSTIC_PIVOT_TABLE!$B$4:$AO$500,19,FALSE)))</f>
        <v/>
      </c>
      <c r="AY444" s="27" t="str">
        <f>IF($A444="","",(VLOOKUP($A444,ACOUSTIC_PIVOT_TABLE!$B$4:$AO$500,20,FALSE)))</f>
        <v/>
      </c>
      <c r="AZ444" s="27" t="str">
        <f>IF($A444="","",(VLOOKUP($A444,ACOUSTIC_PIVOT_TABLE!$B$4:$AO$500,21,FALSE)))</f>
        <v/>
      </c>
      <c r="BA444" s="27" t="str">
        <f>IF($A444="","",(VLOOKUP($A444,ACOUSTIC_PIVOT_TABLE!$B$4:$AO$500,22,FALSE)))</f>
        <v/>
      </c>
      <c r="BB444" s="27" t="str">
        <f>IF($A444="","",(VLOOKUP($A444,ACOUSTIC_PIVOT_TABLE!$B$4:$AO$500,23,FALSE)))</f>
        <v/>
      </c>
      <c r="BC444" s="27" t="str">
        <f>IF($A444="","",(VLOOKUP($A444,ACOUSTIC_PIVOT_TABLE!$B$4:$AO$500,24,FALSE)))</f>
        <v/>
      </c>
      <c r="BD444" s="27" t="str">
        <f>IF($A444="","",(VLOOKUP($A444,ACOUSTIC_PIVOT_TABLE!$B$4:$AO$500,25,FALSE)))</f>
        <v/>
      </c>
      <c r="BE444" s="27" t="str">
        <f>IF($A444="","",(VLOOKUP($A444,ACOUSTIC_PIVOT_TABLE!$B$4:$AO$500,26,FALSE)))</f>
        <v/>
      </c>
      <c r="BF444" s="27" t="str">
        <f>IF($A444="","",(VLOOKUP($A444,ACOUSTIC_PIVOT_TABLE!$B$4:$AO$500,27,FALSE)))</f>
        <v/>
      </c>
      <c r="BG444" s="27" t="str">
        <f>IF($A444="","",(VLOOKUP($A444,ACOUSTIC_PIVOT_TABLE!$B$4:$AO$500,28,FALSE)))</f>
        <v/>
      </c>
      <c r="BH444" s="27" t="str">
        <f>IF($A444="","",(VLOOKUP($A444,ACOUSTIC_PIVOT_TABLE!$B$4:$AO$500,29,FALSE)))</f>
        <v/>
      </c>
      <c r="BI444" s="27" t="str">
        <f>IF($A444="","",(VLOOKUP($A444,ACOUSTIC_PIVOT_TABLE!$B$4:$AO$500,30,FALSE)))</f>
        <v/>
      </c>
      <c r="BJ444" s="27" t="str">
        <f>IF($A444="","",(VLOOKUP($A444,ACOUSTIC_PIVOT_TABLE!$B$4:$AO$500,31,FALSE)))</f>
        <v/>
      </c>
      <c r="BK444" s="27" t="str">
        <f>IF($A444="","",(VLOOKUP($A444,ACOUSTIC_PIVOT_TABLE!$B$4:$AO$500,32,FALSE)))</f>
        <v/>
      </c>
      <c r="BL444" s="27" t="str">
        <f>IF($A444="","",(VLOOKUP($A444,ACOUSTIC_PIVOT_TABLE!$B$4:$AO$500,33,FALSE)))</f>
        <v/>
      </c>
      <c r="BM444" s="27" t="str">
        <f>IF($A444="","",(VLOOKUP($A444,ACOUSTIC_PIVOT_TABLE!$B$4:$AO$500,34,FALSE)))</f>
        <v/>
      </c>
      <c r="BN444" s="27" t="str">
        <f>IF($A444="","",(VLOOKUP($A444,ACOUSTIC_PIVOT_TABLE!$B$4:$AO$500,35,FALSE)))</f>
        <v/>
      </c>
      <c r="BO444" s="27" t="str">
        <f>IF($A444="","",(VLOOKUP($A444,ACOUSTIC_PIVOT_TABLE!$B$4:$AO$500,36,FALSE)))</f>
        <v/>
      </c>
      <c r="BP444" s="27" t="str">
        <f>IF($A444="","",(VLOOKUP($A444,ACOUSTIC_PIVOT_TABLE!$B$4:$AO$500,37,FALSE)))</f>
        <v/>
      </c>
      <c r="BQ444" s="27" t="str">
        <f>IF($A444="","",(VLOOKUP($A444,ACOUSTIC_PIVOT_TABLE!$B$4:$AO$500,38,FALSE)))</f>
        <v/>
      </c>
      <c r="BR444" s="27" t="str">
        <f>IF($A444="","",(VLOOKUP($A444,ACOUSTIC_PIVOT_TABLE!$B$4:$AO$500,39,FALSE)))</f>
        <v/>
      </c>
      <c r="BS444" s="27" t="str">
        <f>IF($A444="","",(VLOOKUP($A444,ACOUSTIC_PIVOT_TABLE!$B$4:$AO$500,40,FALSE)))</f>
        <v/>
      </c>
    </row>
    <row r="445" spans="1:71" x14ac:dyDescent="0.25">
      <c r="A445" s="1" t="str">
        <f>IF(ACOUSTIC_PIVOT_TABLE!B447 = 0, "",ACOUSTIC_PIVOT_TABLE!B447)</f>
        <v/>
      </c>
      <c r="B445" s="1" t="str">
        <f>IF($A445="","",(VLOOKUP($A445,ACOUSTICS_COMBINED!$B$3:$AQ$501,21,FALSE)))</f>
        <v/>
      </c>
      <c r="C445" s="1" t="str">
        <f>IF($A445="","",(VLOOKUP($A445,ACOUSTICS_COMBINED!$B$3:$AQ$501,22,FALSE)))</f>
        <v/>
      </c>
      <c r="D445" s="1" t="str">
        <f>IF($A445="","",(VLOOKUP($A445,ACOUSTICS_COMBINED!$B$3:$AQ$501,12,FALSE)))</f>
        <v/>
      </c>
      <c r="E445" s="1" t="str">
        <f>IF($A445="","",(VLOOKUP($A445,ACOUSTICS_COMBINED!$B$3:$AQ$501,13,FALSE)))</f>
        <v/>
      </c>
      <c r="F445" s="1" t="str">
        <f>IF($A445="","",(VLOOKUP($A445,ACOUSTICS_COMBINED!$B$3:$AQ$501,14,FALSE)))</f>
        <v/>
      </c>
      <c r="G445" s="1" t="str">
        <f>IF($A445="","",(VLOOKUP($A445,ACOUSTICS_COMBINED!$B$3:$AQ$501,23,FALSE)))</f>
        <v/>
      </c>
      <c r="H445" s="1" t="str">
        <f>IF($A445="","",(VLOOKUP($A445,ACOUSTICS_COMBINED!$B$3:$AQ$501,24,FALSE)))</f>
        <v/>
      </c>
      <c r="I445" s="1" t="str">
        <f>IF($A445="","",(VLOOKUP($A445,ACOUSTICS_COMBINED!$B$3:$AQ$501,15,FALSE)))</f>
        <v/>
      </c>
      <c r="J445" s="1" t="str">
        <f>IF($A445="","",(VLOOKUP($A445,ACOUSTICS_COMBINED!$B$3:$AQ$501,16,FALSE)))</f>
        <v/>
      </c>
      <c r="K445" s="1" t="str">
        <f>IF($A445="","",(VLOOKUP($A445,ACOUSTICS_COMBINED!$B$3:$AQ$501,17,FALSE)))</f>
        <v/>
      </c>
      <c r="L445" s="1" t="str">
        <f>IF($A445="","",(VLOOKUP($A445,ACOUSTICS_COMBINED!$B$3:$AQ$501,18,FALSE)))</f>
        <v/>
      </c>
      <c r="M445" s="1" t="str">
        <f>IF($A445="","",(VLOOKUP($A445,ACOUSTICS_COMBINED!$B$3:$AQ$501,25,FALSE)))</f>
        <v/>
      </c>
      <c r="N445" s="16" t="str">
        <f>IF($A445="","",(VLOOKUP($A445,ACOUSTICS_COMBINED!$B$3:$AQ$501,19,FALSE)))</f>
        <v/>
      </c>
      <c r="O445" s="16" t="str">
        <f>IF($A445="","",(VLOOKUP($A445,ACOUSTICS_COMBINED!$B$3:$AQ$501,20,FALSE)))</f>
        <v/>
      </c>
      <c r="P445" s="1" t="str">
        <f>IF($A445="","",(VLOOKUP($A445,ACOUSTICS_COMBINED!$B$3:$AQ$501,26,FALSE)))</f>
        <v/>
      </c>
      <c r="Q445" s="1" t="str">
        <f>IF($A445="","",(VLOOKUP($A445,ACOUSTICS_COMBINED!$B$3:$AQ$501,27,FALSE)))</f>
        <v/>
      </c>
      <c r="R445" s="1" t="str">
        <f>IF($A445="","",(VLOOKUP($A445,ACOUSTICS_COMBINED!$B$3:$AQ$501,28,FALSE)))</f>
        <v/>
      </c>
      <c r="S445" s="1" t="str">
        <f>IF($A445="","",(VLOOKUP($A445,ACOUSTICS_COMBINED!$B$3:$AQ$501,29,FALSE)))</f>
        <v/>
      </c>
      <c r="T445" s="1" t="str">
        <f>IF($A445="","",(VLOOKUP($A445,ACOUSTICS_COMBINED!$B$3:$AQ$501,30,FALSE)))</f>
        <v/>
      </c>
      <c r="U445" s="1" t="str">
        <f>IF($A445="","",(VLOOKUP($A445,ACOUSTICS_COMBINED!$B$3:$AQ$501,31,FALSE)))</f>
        <v/>
      </c>
      <c r="V445" s="1" t="str">
        <f>IF($A445="","",(VLOOKUP($A445,ACOUSTICS_COMBINED!$B$3:$AQ$501,32,FALSE)))</f>
        <v/>
      </c>
      <c r="W445" s="1" t="str">
        <f>IF($A445="","",(VLOOKUP($A445,ACOUSTICS_COMBINED!$B$3:$AQ$501,33,FALSE)))</f>
        <v/>
      </c>
      <c r="X445" s="1" t="str">
        <f>IF($A445="","",(VLOOKUP($A445,ACOUSTICS_COMBINED!$B$3:$AQ$501,34,FALSE)))</f>
        <v/>
      </c>
      <c r="Y445" s="1" t="str">
        <f>IF($A445="","",(VLOOKUP($A445,ACOUSTICS_COMBINED!$B$3:$AQ$501,35,FALSE)))</f>
        <v/>
      </c>
      <c r="Z445" s="1" t="str">
        <f>IF($A445="","",(VLOOKUP($A445,ACOUSTICS_COMBINED!$B$3:$AQ$501,36,FALSE)))</f>
        <v/>
      </c>
      <c r="AA445" s="1" t="str">
        <f>IF($A445="","",(VLOOKUP($A445,ACOUSTICS_COMBINED!$B$3:$AQ$501,37,FALSE)))</f>
        <v/>
      </c>
      <c r="AB445" s="1" t="str">
        <f>IF($A445="","",(VLOOKUP($A445,ACOUSTICS_COMBINED!$B$3:$AQ$501,38,FALSE)))</f>
        <v/>
      </c>
      <c r="AC445" s="1" t="str">
        <f>IF($A445="","",(VLOOKUP($A445,ACOUSTICS_COMBINED!$B$3:$AQ$501,39,FALSE)))</f>
        <v/>
      </c>
      <c r="AD445" s="1" t="str">
        <f>IF($A445="","",(VLOOKUP($A445,ACOUSTICS_COMBINED!$B$3:$AQ$501,40,FALSE)))</f>
        <v/>
      </c>
      <c r="AE445" s="1" t="str">
        <f>IF($A445="","",(VLOOKUP($A445,ACOUSTICS_COMBINED!$B$3:$AQ$501,41,FALSE)))</f>
        <v/>
      </c>
      <c r="AF445" s="1" t="str">
        <f>IF($A445="","",(VLOOKUP($A445,ACOUSTICS_COMBINED!$B$3:$AQ$501,42,FALSE)))</f>
        <v/>
      </c>
      <c r="AG445" s="27" t="str">
        <f>IF($A445="","",(VLOOKUP($A445,ACOUSTIC_PIVOT_TABLE!$B$4:$AO$500,2,FALSE)))</f>
        <v/>
      </c>
      <c r="AH445" s="27" t="str">
        <f>IF($A445="","",(VLOOKUP($A445,ACOUSTIC_PIVOT_TABLE!$B$4:$AO$500,3,FALSE)))</f>
        <v/>
      </c>
      <c r="AI445" s="27" t="str">
        <f>IF($A445="","",(VLOOKUP($A445,ACOUSTIC_PIVOT_TABLE!$B$4:$AO$500,4,FALSE)))</f>
        <v/>
      </c>
      <c r="AJ445" s="27" t="str">
        <f>IF($A445="","",(VLOOKUP($A445,ACOUSTIC_PIVOT_TABLE!$B$4:$AO$500,5,FALSE)))</f>
        <v/>
      </c>
      <c r="AK445" s="27" t="str">
        <f>IF($A445="","",(VLOOKUP($A445,ACOUSTIC_PIVOT_TABLE!$B$4:$AO$500,6,FALSE)))</f>
        <v/>
      </c>
      <c r="AL445" s="27" t="str">
        <f>IF($A445="","",(VLOOKUP($A445,ACOUSTIC_PIVOT_TABLE!$B$4:$AO$500,7,FALSE)))</f>
        <v/>
      </c>
      <c r="AM445" s="27" t="str">
        <f>IF($A445="","",(VLOOKUP($A445,ACOUSTIC_PIVOT_TABLE!$B$4:$AO$500,8,FALSE)))</f>
        <v/>
      </c>
      <c r="AN445" s="27" t="str">
        <f>IF($A445="","",(VLOOKUP($A445,ACOUSTIC_PIVOT_TABLE!$B$4:$AO$500,9,FALSE)))</f>
        <v/>
      </c>
      <c r="AO445" s="27" t="str">
        <f>IF($A445="","",(VLOOKUP($A445,ACOUSTIC_PIVOT_TABLE!$B$4:$AO$500,10,FALSE)))</f>
        <v/>
      </c>
      <c r="AP445" s="27" t="str">
        <f>IF($A445="","",(VLOOKUP($A445,ACOUSTIC_PIVOT_TABLE!$B$4:$AO$500,11,FALSE)))</f>
        <v/>
      </c>
      <c r="AQ445" s="27" t="str">
        <f>IF($A445="","",(VLOOKUP($A445,ACOUSTIC_PIVOT_TABLE!$B$4:$AO$500,12,FALSE)))</f>
        <v/>
      </c>
      <c r="AR445" s="27" t="str">
        <f>IF($A445="","",(VLOOKUP($A445,ACOUSTIC_PIVOT_TABLE!$B$4:$AO$500,13,FALSE)))</f>
        <v/>
      </c>
      <c r="AS445" s="27" t="str">
        <f>IF($A445="","",(VLOOKUP($A445,ACOUSTIC_PIVOT_TABLE!$B$4:$AO$500,14,FALSE)))</f>
        <v/>
      </c>
      <c r="AT445" s="27" t="str">
        <f>IF($A445="","",(VLOOKUP($A445,ACOUSTIC_PIVOT_TABLE!$B$4:$AO$500,15,FALSE)))</f>
        <v/>
      </c>
      <c r="AU445" s="27" t="str">
        <f>IF($A445="","",(VLOOKUP($A445,ACOUSTIC_PIVOT_TABLE!$B$4:$AO$500,16,FALSE)))</f>
        <v/>
      </c>
      <c r="AV445" s="27" t="str">
        <f>IF($A445="","",(VLOOKUP($A445,ACOUSTIC_PIVOT_TABLE!$B$4:$AO$500,17,FALSE)))</f>
        <v/>
      </c>
      <c r="AW445" s="27" t="str">
        <f>IF($A445="","",(VLOOKUP($A445,ACOUSTIC_PIVOT_TABLE!$B$4:$AO$500,18,FALSE)))</f>
        <v/>
      </c>
      <c r="AX445" s="27" t="str">
        <f>IF($A445="","",(VLOOKUP($A445,ACOUSTIC_PIVOT_TABLE!$B$4:$AO$500,19,FALSE)))</f>
        <v/>
      </c>
      <c r="AY445" s="27" t="str">
        <f>IF($A445="","",(VLOOKUP($A445,ACOUSTIC_PIVOT_TABLE!$B$4:$AO$500,20,FALSE)))</f>
        <v/>
      </c>
      <c r="AZ445" s="27" t="str">
        <f>IF($A445="","",(VLOOKUP($A445,ACOUSTIC_PIVOT_TABLE!$B$4:$AO$500,21,FALSE)))</f>
        <v/>
      </c>
      <c r="BA445" s="27" t="str">
        <f>IF($A445="","",(VLOOKUP($A445,ACOUSTIC_PIVOT_TABLE!$B$4:$AO$500,22,FALSE)))</f>
        <v/>
      </c>
      <c r="BB445" s="27" t="str">
        <f>IF($A445="","",(VLOOKUP($A445,ACOUSTIC_PIVOT_TABLE!$B$4:$AO$500,23,FALSE)))</f>
        <v/>
      </c>
      <c r="BC445" s="27" t="str">
        <f>IF($A445="","",(VLOOKUP($A445,ACOUSTIC_PIVOT_TABLE!$B$4:$AO$500,24,FALSE)))</f>
        <v/>
      </c>
      <c r="BD445" s="27" t="str">
        <f>IF($A445="","",(VLOOKUP($A445,ACOUSTIC_PIVOT_TABLE!$B$4:$AO$500,25,FALSE)))</f>
        <v/>
      </c>
      <c r="BE445" s="27" t="str">
        <f>IF($A445="","",(VLOOKUP($A445,ACOUSTIC_PIVOT_TABLE!$B$4:$AO$500,26,FALSE)))</f>
        <v/>
      </c>
      <c r="BF445" s="27" t="str">
        <f>IF($A445="","",(VLOOKUP($A445,ACOUSTIC_PIVOT_TABLE!$B$4:$AO$500,27,FALSE)))</f>
        <v/>
      </c>
      <c r="BG445" s="27" t="str">
        <f>IF($A445="","",(VLOOKUP($A445,ACOUSTIC_PIVOT_TABLE!$B$4:$AO$500,28,FALSE)))</f>
        <v/>
      </c>
      <c r="BH445" s="27" t="str">
        <f>IF($A445="","",(VLOOKUP($A445,ACOUSTIC_PIVOT_TABLE!$B$4:$AO$500,29,FALSE)))</f>
        <v/>
      </c>
      <c r="BI445" s="27" t="str">
        <f>IF($A445="","",(VLOOKUP($A445,ACOUSTIC_PIVOT_TABLE!$B$4:$AO$500,30,FALSE)))</f>
        <v/>
      </c>
      <c r="BJ445" s="27" t="str">
        <f>IF($A445="","",(VLOOKUP($A445,ACOUSTIC_PIVOT_TABLE!$B$4:$AO$500,31,FALSE)))</f>
        <v/>
      </c>
      <c r="BK445" s="27" t="str">
        <f>IF($A445="","",(VLOOKUP($A445,ACOUSTIC_PIVOT_TABLE!$B$4:$AO$500,32,FALSE)))</f>
        <v/>
      </c>
      <c r="BL445" s="27" t="str">
        <f>IF($A445="","",(VLOOKUP($A445,ACOUSTIC_PIVOT_TABLE!$B$4:$AO$500,33,FALSE)))</f>
        <v/>
      </c>
      <c r="BM445" s="27" t="str">
        <f>IF($A445="","",(VLOOKUP($A445,ACOUSTIC_PIVOT_TABLE!$B$4:$AO$500,34,FALSE)))</f>
        <v/>
      </c>
      <c r="BN445" s="27" t="str">
        <f>IF($A445="","",(VLOOKUP($A445,ACOUSTIC_PIVOT_TABLE!$B$4:$AO$500,35,FALSE)))</f>
        <v/>
      </c>
      <c r="BO445" s="27" t="str">
        <f>IF($A445="","",(VLOOKUP($A445,ACOUSTIC_PIVOT_TABLE!$B$4:$AO$500,36,FALSE)))</f>
        <v/>
      </c>
      <c r="BP445" s="27" t="str">
        <f>IF($A445="","",(VLOOKUP($A445,ACOUSTIC_PIVOT_TABLE!$B$4:$AO$500,37,FALSE)))</f>
        <v/>
      </c>
      <c r="BQ445" s="27" t="str">
        <f>IF($A445="","",(VLOOKUP($A445,ACOUSTIC_PIVOT_TABLE!$B$4:$AO$500,38,FALSE)))</f>
        <v/>
      </c>
      <c r="BR445" s="27" t="str">
        <f>IF($A445="","",(VLOOKUP($A445,ACOUSTIC_PIVOT_TABLE!$B$4:$AO$500,39,FALSE)))</f>
        <v/>
      </c>
      <c r="BS445" s="27" t="str">
        <f>IF($A445="","",(VLOOKUP($A445,ACOUSTIC_PIVOT_TABLE!$B$4:$AO$500,40,FALSE)))</f>
        <v/>
      </c>
    </row>
    <row r="446" spans="1:71" x14ac:dyDescent="0.25">
      <c r="A446" s="1" t="str">
        <f>IF(ACOUSTIC_PIVOT_TABLE!B448 = 0, "",ACOUSTIC_PIVOT_TABLE!B448)</f>
        <v/>
      </c>
      <c r="B446" s="1" t="str">
        <f>IF($A446="","",(VLOOKUP($A446,ACOUSTICS_COMBINED!$B$3:$AQ$501,21,FALSE)))</f>
        <v/>
      </c>
      <c r="C446" s="1" t="str">
        <f>IF($A446="","",(VLOOKUP($A446,ACOUSTICS_COMBINED!$B$3:$AQ$501,22,FALSE)))</f>
        <v/>
      </c>
      <c r="D446" s="1" t="str">
        <f>IF($A446="","",(VLOOKUP($A446,ACOUSTICS_COMBINED!$B$3:$AQ$501,12,FALSE)))</f>
        <v/>
      </c>
      <c r="E446" s="1" t="str">
        <f>IF($A446="","",(VLOOKUP($A446,ACOUSTICS_COMBINED!$B$3:$AQ$501,13,FALSE)))</f>
        <v/>
      </c>
      <c r="F446" s="1" t="str">
        <f>IF($A446="","",(VLOOKUP($A446,ACOUSTICS_COMBINED!$B$3:$AQ$501,14,FALSE)))</f>
        <v/>
      </c>
      <c r="G446" s="1" t="str">
        <f>IF($A446="","",(VLOOKUP($A446,ACOUSTICS_COMBINED!$B$3:$AQ$501,23,FALSE)))</f>
        <v/>
      </c>
      <c r="H446" s="1" t="str">
        <f>IF($A446="","",(VLOOKUP($A446,ACOUSTICS_COMBINED!$B$3:$AQ$501,24,FALSE)))</f>
        <v/>
      </c>
      <c r="I446" s="1" t="str">
        <f>IF($A446="","",(VLOOKUP($A446,ACOUSTICS_COMBINED!$B$3:$AQ$501,15,FALSE)))</f>
        <v/>
      </c>
      <c r="J446" s="1" t="str">
        <f>IF($A446="","",(VLOOKUP($A446,ACOUSTICS_COMBINED!$B$3:$AQ$501,16,FALSE)))</f>
        <v/>
      </c>
      <c r="K446" s="1" t="str">
        <f>IF($A446="","",(VLOOKUP($A446,ACOUSTICS_COMBINED!$B$3:$AQ$501,17,FALSE)))</f>
        <v/>
      </c>
      <c r="L446" s="1" t="str">
        <f>IF($A446="","",(VLOOKUP($A446,ACOUSTICS_COMBINED!$B$3:$AQ$501,18,FALSE)))</f>
        <v/>
      </c>
      <c r="M446" s="1" t="str">
        <f>IF($A446="","",(VLOOKUP($A446,ACOUSTICS_COMBINED!$B$3:$AQ$501,25,FALSE)))</f>
        <v/>
      </c>
      <c r="N446" s="16" t="str">
        <f>IF($A446="","",(VLOOKUP($A446,ACOUSTICS_COMBINED!$B$3:$AQ$501,19,FALSE)))</f>
        <v/>
      </c>
      <c r="O446" s="16" t="str">
        <f>IF($A446="","",(VLOOKUP($A446,ACOUSTICS_COMBINED!$B$3:$AQ$501,20,FALSE)))</f>
        <v/>
      </c>
      <c r="P446" s="1" t="str">
        <f>IF($A446="","",(VLOOKUP($A446,ACOUSTICS_COMBINED!$B$3:$AQ$501,26,FALSE)))</f>
        <v/>
      </c>
      <c r="Q446" s="1" t="str">
        <f>IF($A446="","",(VLOOKUP($A446,ACOUSTICS_COMBINED!$B$3:$AQ$501,27,FALSE)))</f>
        <v/>
      </c>
      <c r="R446" s="1" t="str">
        <f>IF($A446="","",(VLOOKUP($A446,ACOUSTICS_COMBINED!$B$3:$AQ$501,28,FALSE)))</f>
        <v/>
      </c>
      <c r="S446" s="1" t="str">
        <f>IF($A446="","",(VLOOKUP($A446,ACOUSTICS_COMBINED!$B$3:$AQ$501,29,FALSE)))</f>
        <v/>
      </c>
      <c r="T446" s="1" t="str">
        <f>IF($A446="","",(VLOOKUP($A446,ACOUSTICS_COMBINED!$B$3:$AQ$501,30,FALSE)))</f>
        <v/>
      </c>
      <c r="U446" s="1" t="str">
        <f>IF($A446="","",(VLOOKUP($A446,ACOUSTICS_COMBINED!$B$3:$AQ$501,31,FALSE)))</f>
        <v/>
      </c>
      <c r="V446" s="1" t="str">
        <f>IF($A446="","",(VLOOKUP($A446,ACOUSTICS_COMBINED!$B$3:$AQ$501,32,FALSE)))</f>
        <v/>
      </c>
      <c r="W446" s="1" t="str">
        <f>IF($A446="","",(VLOOKUP($A446,ACOUSTICS_COMBINED!$B$3:$AQ$501,33,FALSE)))</f>
        <v/>
      </c>
      <c r="X446" s="1" t="str">
        <f>IF($A446="","",(VLOOKUP($A446,ACOUSTICS_COMBINED!$B$3:$AQ$501,34,FALSE)))</f>
        <v/>
      </c>
      <c r="Y446" s="1" t="str">
        <f>IF($A446="","",(VLOOKUP($A446,ACOUSTICS_COMBINED!$B$3:$AQ$501,35,FALSE)))</f>
        <v/>
      </c>
      <c r="Z446" s="1" t="str">
        <f>IF($A446="","",(VLOOKUP($A446,ACOUSTICS_COMBINED!$B$3:$AQ$501,36,FALSE)))</f>
        <v/>
      </c>
      <c r="AA446" s="1" t="str">
        <f>IF($A446="","",(VLOOKUP($A446,ACOUSTICS_COMBINED!$B$3:$AQ$501,37,FALSE)))</f>
        <v/>
      </c>
      <c r="AB446" s="1" t="str">
        <f>IF($A446="","",(VLOOKUP($A446,ACOUSTICS_COMBINED!$B$3:$AQ$501,38,FALSE)))</f>
        <v/>
      </c>
      <c r="AC446" s="1" t="str">
        <f>IF($A446="","",(VLOOKUP($A446,ACOUSTICS_COMBINED!$B$3:$AQ$501,39,FALSE)))</f>
        <v/>
      </c>
      <c r="AD446" s="1" t="str">
        <f>IF($A446="","",(VLOOKUP($A446,ACOUSTICS_COMBINED!$B$3:$AQ$501,40,FALSE)))</f>
        <v/>
      </c>
      <c r="AE446" s="1" t="str">
        <f>IF($A446="","",(VLOOKUP($A446,ACOUSTICS_COMBINED!$B$3:$AQ$501,41,FALSE)))</f>
        <v/>
      </c>
      <c r="AF446" s="1" t="str">
        <f>IF($A446="","",(VLOOKUP($A446,ACOUSTICS_COMBINED!$B$3:$AQ$501,42,FALSE)))</f>
        <v/>
      </c>
      <c r="AG446" s="27" t="str">
        <f>IF($A446="","",(VLOOKUP($A446,ACOUSTIC_PIVOT_TABLE!$B$4:$AO$500,2,FALSE)))</f>
        <v/>
      </c>
      <c r="AH446" s="27" t="str">
        <f>IF($A446="","",(VLOOKUP($A446,ACOUSTIC_PIVOT_TABLE!$B$4:$AO$500,3,FALSE)))</f>
        <v/>
      </c>
      <c r="AI446" s="27" t="str">
        <f>IF($A446="","",(VLOOKUP($A446,ACOUSTIC_PIVOT_TABLE!$B$4:$AO$500,4,FALSE)))</f>
        <v/>
      </c>
      <c r="AJ446" s="27" t="str">
        <f>IF($A446="","",(VLOOKUP($A446,ACOUSTIC_PIVOT_TABLE!$B$4:$AO$500,5,FALSE)))</f>
        <v/>
      </c>
      <c r="AK446" s="27" t="str">
        <f>IF($A446="","",(VLOOKUP($A446,ACOUSTIC_PIVOT_TABLE!$B$4:$AO$500,6,FALSE)))</f>
        <v/>
      </c>
      <c r="AL446" s="27" t="str">
        <f>IF($A446="","",(VLOOKUP($A446,ACOUSTIC_PIVOT_TABLE!$B$4:$AO$500,7,FALSE)))</f>
        <v/>
      </c>
      <c r="AM446" s="27" t="str">
        <f>IF($A446="","",(VLOOKUP($A446,ACOUSTIC_PIVOT_TABLE!$B$4:$AO$500,8,FALSE)))</f>
        <v/>
      </c>
      <c r="AN446" s="27" t="str">
        <f>IF($A446="","",(VLOOKUP($A446,ACOUSTIC_PIVOT_TABLE!$B$4:$AO$500,9,FALSE)))</f>
        <v/>
      </c>
      <c r="AO446" s="27" t="str">
        <f>IF($A446="","",(VLOOKUP($A446,ACOUSTIC_PIVOT_TABLE!$B$4:$AO$500,10,FALSE)))</f>
        <v/>
      </c>
      <c r="AP446" s="27" t="str">
        <f>IF($A446="","",(VLOOKUP($A446,ACOUSTIC_PIVOT_TABLE!$B$4:$AO$500,11,FALSE)))</f>
        <v/>
      </c>
      <c r="AQ446" s="27" t="str">
        <f>IF($A446="","",(VLOOKUP($A446,ACOUSTIC_PIVOT_TABLE!$B$4:$AO$500,12,FALSE)))</f>
        <v/>
      </c>
      <c r="AR446" s="27" t="str">
        <f>IF($A446="","",(VLOOKUP($A446,ACOUSTIC_PIVOT_TABLE!$B$4:$AO$500,13,FALSE)))</f>
        <v/>
      </c>
      <c r="AS446" s="27" t="str">
        <f>IF($A446="","",(VLOOKUP($A446,ACOUSTIC_PIVOT_TABLE!$B$4:$AO$500,14,FALSE)))</f>
        <v/>
      </c>
      <c r="AT446" s="27" t="str">
        <f>IF($A446="","",(VLOOKUP($A446,ACOUSTIC_PIVOT_TABLE!$B$4:$AO$500,15,FALSE)))</f>
        <v/>
      </c>
      <c r="AU446" s="27" t="str">
        <f>IF($A446="","",(VLOOKUP($A446,ACOUSTIC_PIVOT_TABLE!$B$4:$AO$500,16,FALSE)))</f>
        <v/>
      </c>
      <c r="AV446" s="27" t="str">
        <f>IF($A446="","",(VLOOKUP($A446,ACOUSTIC_PIVOT_TABLE!$B$4:$AO$500,17,FALSE)))</f>
        <v/>
      </c>
      <c r="AW446" s="27" t="str">
        <f>IF($A446="","",(VLOOKUP($A446,ACOUSTIC_PIVOT_TABLE!$B$4:$AO$500,18,FALSE)))</f>
        <v/>
      </c>
      <c r="AX446" s="27" t="str">
        <f>IF($A446="","",(VLOOKUP($A446,ACOUSTIC_PIVOT_TABLE!$B$4:$AO$500,19,FALSE)))</f>
        <v/>
      </c>
      <c r="AY446" s="27" t="str">
        <f>IF($A446="","",(VLOOKUP($A446,ACOUSTIC_PIVOT_TABLE!$B$4:$AO$500,20,FALSE)))</f>
        <v/>
      </c>
      <c r="AZ446" s="27" t="str">
        <f>IF($A446="","",(VLOOKUP($A446,ACOUSTIC_PIVOT_TABLE!$B$4:$AO$500,21,FALSE)))</f>
        <v/>
      </c>
      <c r="BA446" s="27" t="str">
        <f>IF($A446="","",(VLOOKUP($A446,ACOUSTIC_PIVOT_TABLE!$B$4:$AO$500,22,FALSE)))</f>
        <v/>
      </c>
      <c r="BB446" s="27" t="str">
        <f>IF($A446="","",(VLOOKUP($A446,ACOUSTIC_PIVOT_TABLE!$B$4:$AO$500,23,FALSE)))</f>
        <v/>
      </c>
      <c r="BC446" s="27" t="str">
        <f>IF($A446="","",(VLOOKUP($A446,ACOUSTIC_PIVOT_TABLE!$B$4:$AO$500,24,FALSE)))</f>
        <v/>
      </c>
      <c r="BD446" s="27" t="str">
        <f>IF($A446="","",(VLOOKUP($A446,ACOUSTIC_PIVOT_TABLE!$B$4:$AO$500,25,FALSE)))</f>
        <v/>
      </c>
      <c r="BE446" s="27" t="str">
        <f>IF($A446="","",(VLOOKUP($A446,ACOUSTIC_PIVOT_TABLE!$B$4:$AO$500,26,FALSE)))</f>
        <v/>
      </c>
      <c r="BF446" s="27" t="str">
        <f>IF($A446="","",(VLOOKUP($A446,ACOUSTIC_PIVOT_TABLE!$B$4:$AO$500,27,FALSE)))</f>
        <v/>
      </c>
      <c r="BG446" s="27" t="str">
        <f>IF($A446="","",(VLOOKUP($A446,ACOUSTIC_PIVOT_TABLE!$B$4:$AO$500,28,FALSE)))</f>
        <v/>
      </c>
      <c r="BH446" s="27" t="str">
        <f>IF($A446="","",(VLOOKUP($A446,ACOUSTIC_PIVOT_TABLE!$B$4:$AO$500,29,FALSE)))</f>
        <v/>
      </c>
      <c r="BI446" s="27" t="str">
        <f>IF($A446="","",(VLOOKUP($A446,ACOUSTIC_PIVOT_TABLE!$B$4:$AO$500,30,FALSE)))</f>
        <v/>
      </c>
      <c r="BJ446" s="27" t="str">
        <f>IF($A446="","",(VLOOKUP($A446,ACOUSTIC_PIVOT_TABLE!$B$4:$AO$500,31,FALSE)))</f>
        <v/>
      </c>
      <c r="BK446" s="27" t="str">
        <f>IF($A446="","",(VLOOKUP($A446,ACOUSTIC_PIVOT_TABLE!$B$4:$AO$500,32,FALSE)))</f>
        <v/>
      </c>
      <c r="BL446" s="27" t="str">
        <f>IF($A446="","",(VLOOKUP($A446,ACOUSTIC_PIVOT_TABLE!$B$4:$AO$500,33,FALSE)))</f>
        <v/>
      </c>
      <c r="BM446" s="27" t="str">
        <f>IF($A446="","",(VLOOKUP($A446,ACOUSTIC_PIVOT_TABLE!$B$4:$AO$500,34,FALSE)))</f>
        <v/>
      </c>
      <c r="BN446" s="27" t="str">
        <f>IF($A446="","",(VLOOKUP($A446,ACOUSTIC_PIVOT_TABLE!$B$4:$AO$500,35,FALSE)))</f>
        <v/>
      </c>
      <c r="BO446" s="27" t="str">
        <f>IF($A446="","",(VLOOKUP($A446,ACOUSTIC_PIVOT_TABLE!$B$4:$AO$500,36,FALSE)))</f>
        <v/>
      </c>
      <c r="BP446" s="27" t="str">
        <f>IF($A446="","",(VLOOKUP($A446,ACOUSTIC_PIVOT_TABLE!$B$4:$AO$500,37,FALSE)))</f>
        <v/>
      </c>
      <c r="BQ446" s="27" t="str">
        <f>IF($A446="","",(VLOOKUP($A446,ACOUSTIC_PIVOT_TABLE!$B$4:$AO$500,38,FALSE)))</f>
        <v/>
      </c>
      <c r="BR446" s="27" t="str">
        <f>IF($A446="","",(VLOOKUP($A446,ACOUSTIC_PIVOT_TABLE!$B$4:$AO$500,39,FALSE)))</f>
        <v/>
      </c>
      <c r="BS446" s="27" t="str">
        <f>IF($A446="","",(VLOOKUP($A446,ACOUSTIC_PIVOT_TABLE!$B$4:$AO$500,40,FALSE)))</f>
        <v/>
      </c>
    </row>
    <row r="447" spans="1:71" x14ac:dyDescent="0.25">
      <c r="A447" s="1" t="str">
        <f>IF(ACOUSTIC_PIVOT_TABLE!B449 = 0, "",ACOUSTIC_PIVOT_TABLE!B449)</f>
        <v/>
      </c>
      <c r="B447" s="1" t="str">
        <f>IF($A447="","",(VLOOKUP($A447,ACOUSTICS_COMBINED!$B$3:$AQ$501,21,FALSE)))</f>
        <v/>
      </c>
      <c r="C447" s="1" t="str">
        <f>IF($A447="","",(VLOOKUP($A447,ACOUSTICS_COMBINED!$B$3:$AQ$501,22,FALSE)))</f>
        <v/>
      </c>
      <c r="D447" s="1" t="str">
        <f>IF($A447="","",(VLOOKUP($A447,ACOUSTICS_COMBINED!$B$3:$AQ$501,12,FALSE)))</f>
        <v/>
      </c>
      <c r="E447" s="1" t="str">
        <f>IF($A447="","",(VLOOKUP($A447,ACOUSTICS_COMBINED!$B$3:$AQ$501,13,FALSE)))</f>
        <v/>
      </c>
      <c r="F447" s="1" t="str">
        <f>IF($A447="","",(VLOOKUP($A447,ACOUSTICS_COMBINED!$B$3:$AQ$501,14,FALSE)))</f>
        <v/>
      </c>
      <c r="G447" s="1" t="str">
        <f>IF($A447="","",(VLOOKUP($A447,ACOUSTICS_COMBINED!$B$3:$AQ$501,23,FALSE)))</f>
        <v/>
      </c>
      <c r="H447" s="1" t="str">
        <f>IF($A447="","",(VLOOKUP($A447,ACOUSTICS_COMBINED!$B$3:$AQ$501,24,FALSE)))</f>
        <v/>
      </c>
      <c r="I447" s="1" t="str">
        <f>IF($A447="","",(VLOOKUP($A447,ACOUSTICS_COMBINED!$B$3:$AQ$501,15,FALSE)))</f>
        <v/>
      </c>
      <c r="J447" s="1" t="str">
        <f>IF($A447="","",(VLOOKUP($A447,ACOUSTICS_COMBINED!$B$3:$AQ$501,16,FALSE)))</f>
        <v/>
      </c>
      <c r="K447" s="1" t="str">
        <f>IF($A447="","",(VLOOKUP($A447,ACOUSTICS_COMBINED!$B$3:$AQ$501,17,FALSE)))</f>
        <v/>
      </c>
      <c r="L447" s="1" t="str">
        <f>IF($A447="","",(VLOOKUP($A447,ACOUSTICS_COMBINED!$B$3:$AQ$501,18,FALSE)))</f>
        <v/>
      </c>
      <c r="M447" s="1" t="str">
        <f>IF($A447="","",(VLOOKUP($A447,ACOUSTICS_COMBINED!$B$3:$AQ$501,25,FALSE)))</f>
        <v/>
      </c>
      <c r="N447" s="16" t="str">
        <f>IF($A447="","",(VLOOKUP($A447,ACOUSTICS_COMBINED!$B$3:$AQ$501,19,FALSE)))</f>
        <v/>
      </c>
      <c r="O447" s="16" t="str">
        <f>IF($A447="","",(VLOOKUP($A447,ACOUSTICS_COMBINED!$B$3:$AQ$501,20,FALSE)))</f>
        <v/>
      </c>
      <c r="P447" s="1" t="str">
        <f>IF($A447="","",(VLOOKUP($A447,ACOUSTICS_COMBINED!$B$3:$AQ$501,26,FALSE)))</f>
        <v/>
      </c>
      <c r="Q447" s="1" t="str">
        <f>IF($A447="","",(VLOOKUP($A447,ACOUSTICS_COMBINED!$B$3:$AQ$501,27,FALSE)))</f>
        <v/>
      </c>
      <c r="R447" s="1" t="str">
        <f>IF($A447="","",(VLOOKUP($A447,ACOUSTICS_COMBINED!$B$3:$AQ$501,28,FALSE)))</f>
        <v/>
      </c>
      <c r="S447" s="1" t="str">
        <f>IF($A447="","",(VLOOKUP($A447,ACOUSTICS_COMBINED!$B$3:$AQ$501,29,FALSE)))</f>
        <v/>
      </c>
      <c r="T447" s="1" t="str">
        <f>IF($A447="","",(VLOOKUP($A447,ACOUSTICS_COMBINED!$B$3:$AQ$501,30,FALSE)))</f>
        <v/>
      </c>
      <c r="U447" s="1" t="str">
        <f>IF($A447="","",(VLOOKUP($A447,ACOUSTICS_COMBINED!$B$3:$AQ$501,31,FALSE)))</f>
        <v/>
      </c>
      <c r="V447" s="1" t="str">
        <f>IF($A447="","",(VLOOKUP($A447,ACOUSTICS_COMBINED!$B$3:$AQ$501,32,FALSE)))</f>
        <v/>
      </c>
      <c r="W447" s="1" t="str">
        <f>IF($A447="","",(VLOOKUP($A447,ACOUSTICS_COMBINED!$B$3:$AQ$501,33,FALSE)))</f>
        <v/>
      </c>
      <c r="X447" s="1" t="str">
        <f>IF($A447="","",(VLOOKUP($A447,ACOUSTICS_COMBINED!$B$3:$AQ$501,34,FALSE)))</f>
        <v/>
      </c>
      <c r="Y447" s="1" t="str">
        <f>IF($A447="","",(VLOOKUP($A447,ACOUSTICS_COMBINED!$B$3:$AQ$501,35,FALSE)))</f>
        <v/>
      </c>
      <c r="Z447" s="1" t="str">
        <f>IF($A447="","",(VLOOKUP($A447,ACOUSTICS_COMBINED!$B$3:$AQ$501,36,FALSE)))</f>
        <v/>
      </c>
      <c r="AA447" s="1" t="str">
        <f>IF($A447="","",(VLOOKUP($A447,ACOUSTICS_COMBINED!$B$3:$AQ$501,37,FALSE)))</f>
        <v/>
      </c>
      <c r="AB447" s="1" t="str">
        <f>IF($A447="","",(VLOOKUP($A447,ACOUSTICS_COMBINED!$B$3:$AQ$501,38,FALSE)))</f>
        <v/>
      </c>
      <c r="AC447" s="1" t="str">
        <f>IF($A447="","",(VLOOKUP($A447,ACOUSTICS_COMBINED!$B$3:$AQ$501,39,FALSE)))</f>
        <v/>
      </c>
      <c r="AD447" s="1" t="str">
        <f>IF($A447="","",(VLOOKUP($A447,ACOUSTICS_COMBINED!$B$3:$AQ$501,40,FALSE)))</f>
        <v/>
      </c>
      <c r="AE447" s="1" t="str">
        <f>IF($A447="","",(VLOOKUP($A447,ACOUSTICS_COMBINED!$B$3:$AQ$501,41,FALSE)))</f>
        <v/>
      </c>
      <c r="AF447" s="1" t="str">
        <f>IF($A447="","",(VLOOKUP($A447,ACOUSTICS_COMBINED!$B$3:$AQ$501,42,FALSE)))</f>
        <v/>
      </c>
      <c r="AG447" s="27" t="str">
        <f>IF($A447="","",(VLOOKUP($A447,ACOUSTIC_PIVOT_TABLE!$B$4:$AO$500,2,FALSE)))</f>
        <v/>
      </c>
      <c r="AH447" s="27" t="str">
        <f>IF($A447="","",(VLOOKUP($A447,ACOUSTIC_PIVOT_TABLE!$B$4:$AO$500,3,FALSE)))</f>
        <v/>
      </c>
      <c r="AI447" s="27" t="str">
        <f>IF($A447="","",(VLOOKUP($A447,ACOUSTIC_PIVOT_TABLE!$B$4:$AO$500,4,FALSE)))</f>
        <v/>
      </c>
      <c r="AJ447" s="27" t="str">
        <f>IF($A447="","",(VLOOKUP($A447,ACOUSTIC_PIVOT_TABLE!$B$4:$AO$500,5,FALSE)))</f>
        <v/>
      </c>
      <c r="AK447" s="27" t="str">
        <f>IF($A447="","",(VLOOKUP($A447,ACOUSTIC_PIVOT_TABLE!$B$4:$AO$500,6,FALSE)))</f>
        <v/>
      </c>
      <c r="AL447" s="27" t="str">
        <f>IF($A447="","",(VLOOKUP($A447,ACOUSTIC_PIVOT_TABLE!$B$4:$AO$500,7,FALSE)))</f>
        <v/>
      </c>
      <c r="AM447" s="27" t="str">
        <f>IF($A447="","",(VLOOKUP($A447,ACOUSTIC_PIVOT_TABLE!$B$4:$AO$500,8,FALSE)))</f>
        <v/>
      </c>
      <c r="AN447" s="27" t="str">
        <f>IF($A447="","",(VLOOKUP($A447,ACOUSTIC_PIVOT_TABLE!$B$4:$AO$500,9,FALSE)))</f>
        <v/>
      </c>
      <c r="AO447" s="27" t="str">
        <f>IF($A447="","",(VLOOKUP($A447,ACOUSTIC_PIVOT_TABLE!$B$4:$AO$500,10,FALSE)))</f>
        <v/>
      </c>
      <c r="AP447" s="27" t="str">
        <f>IF($A447="","",(VLOOKUP($A447,ACOUSTIC_PIVOT_TABLE!$B$4:$AO$500,11,FALSE)))</f>
        <v/>
      </c>
      <c r="AQ447" s="27" t="str">
        <f>IF($A447="","",(VLOOKUP($A447,ACOUSTIC_PIVOT_TABLE!$B$4:$AO$500,12,FALSE)))</f>
        <v/>
      </c>
      <c r="AR447" s="27" t="str">
        <f>IF($A447="","",(VLOOKUP($A447,ACOUSTIC_PIVOT_TABLE!$B$4:$AO$500,13,FALSE)))</f>
        <v/>
      </c>
      <c r="AS447" s="27" t="str">
        <f>IF($A447="","",(VLOOKUP($A447,ACOUSTIC_PIVOT_TABLE!$B$4:$AO$500,14,FALSE)))</f>
        <v/>
      </c>
      <c r="AT447" s="27" t="str">
        <f>IF($A447="","",(VLOOKUP($A447,ACOUSTIC_PIVOT_TABLE!$B$4:$AO$500,15,FALSE)))</f>
        <v/>
      </c>
      <c r="AU447" s="27" t="str">
        <f>IF($A447="","",(VLOOKUP($A447,ACOUSTIC_PIVOT_TABLE!$B$4:$AO$500,16,FALSE)))</f>
        <v/>
      </c>
      <c r="AV447" s="27" t="str">
        <f>IF($A447="","",(VLOOKUP($A447,ACOUSTIC_PIVOT_TABLE!$B$4:$AO$500,17,FALSE)))</f>
        <v/>
      </c>
      <c r="AW447" s="27" t="str">
        <f>IF($A447="","",(VLOOKUP($A447,ACOUSTIC_PIVOT_TABLE!$B$4:$AO$500,18,FALSE)))</f>
        <v/>
      </c>
      <c r="AX447" s="27" t="str">
        <f>IF($A447="","",(VLOOKUP($A447,ACOUSTIC_PIVOT_TABLE!$B$4:$AO$500,19,FALSE)))</f>
        <v/>
      </c>
      <c r="AY447" s="27" t="str">
        <f>IF($A447="","",(VLOOKUP($A447,ACOUSTIC_PIVOT_TABLE!$B$4:$AO$500,20,FALSE)))</f>
        <v/>
      </c>
      <c r="AZ447" s="27" t="str">
        <f>IF($A447="","",(VLOOKUP($A447,ACOUSTIC_PIVOT_TABLE!$B$4:$AO$500,21,FALSE)))</f>
        <v/>
      </c>
      <c r="BA447" s="27" t="str">
        <f>IF($A447="","",(VLOOKUP($A447,ACOUSTIC_PIVOT_TABLE!$B$4:$AO$500,22,FALSE)))</f>
        <v/>
      </c>
      <c r="BB447" s="27" t="str">
        <f>IF($A447="","",(VLOOKUP($A447,ACOUSTIC_PIVOT_TABLE!$B$4:$AO$500,23,FALSE)))</f>
        <v/>
      </c>
      <c r="BC447" s="27" t="str">
        <f>IF($A447="","",(VLOOKUP($A447,ACOUSTIC_PIVOT_TABLE!$B$4:$AO$500,24,FALSE)))</f>
        <v/>
      </c>
      <c r="BD447" s="27" t="str">
        <f>IF($A447="","",(VLOOKUP($A447,ACOUSTIC_PIVOT_TABLE!$B$4:$AO$500,25,FALSE)))</f>
        <v/>
      </c>
      <c r="BE447" s="27" t="str">
        <f>IF($A447="","",(VLOOKUP($A447,ACOUSTIC_PIVOT_TABLE!$B$4:$AO$500,26,FALSE)))</f>
        <v/>
      </c>
      <c r="BF447" s="27" t="str">
        <f>IF($A447="","",(VLOOKUP($A447,ACOUSTIC_PIVOT_TABLE!$B$4:$AO$500,27,FALSE)))</f>
        <v/>
      </c>
      <c r="BG447" s="27" t="str">
        <f>IF($A447="","",(VLOOKUP($A447,ACOUSTIC_PIVOT_TABLE!$B$4:$AO$500,28,FALSE)))</f>
        <v/>
      </c>
      <c r="BH447" s="27" t="str">
        <f>IF($A447="","",(VLOOKUP($A447,ACOUSTIC_PIVOT_TABLE!$B$4:$AO$500,29,FALSE)))</f>
        <v/>
      </c>
      <c r="BI447" s="27" t="str">
        <f>IF($A447="","",(VLOOKUP($A447,ACOUSTIC_PIVOT_TABLE!$B$4:$AO$500,30,FALSE)))</f>
        <v/>
      </c>
      <c r="BJ447" s="27" t="str">
        <f>IF($A447="","",(VLOOKUP($A447,ACOUSTIC_PIVOT_TABLE!$B$4:$AO$500,31,FALSE)))</f>
        <v/>
      </c>
      <c r="BK447" s="27" t="str">
        <f>IF($A447="","",(VLOOKUP($A447,ACOUSTIC_PIVOT_TABLE!$B$4:$AO$500,32,FALSE)))</f>
        <v/>
      </c>
      <c r="BL447" s="27" t="str">
        <f>IF($A447="","",(VLOOKUP($A447,ACOUSTIC_PIVOT_TABLE!$B$4:$AO$500,33,FALSE)))</f>
        <v/>
      </c>
      <c r="BM447" s="27" t="str">
        <f>IF($A447="","",(VLOOKUP($A447,ACOUSTIC_PIVOT_TABLE!$B$4:$AO$500,34,FALSE)))</f>
        <v/>
      </c>
      <c r="BN447" s="27" t="str">
        <f>IF($A447="","",(VLOOKUP($A447,ACOUSTIC_PIVOT_TABLE!$B$4:$AO$500,35,FALSE)))</f>
        <v/>
      </c>
      <c r="BO447" s="27" t="str">
        <f>IF($A447="","",(VLOOKUP($A447,ACOUSTIC_PIVOT_TABLE!$B$4:$AO$500,36,FALSE)))</f>
        <v/>
      </c>
      <c r="BP447" s="27" t="str">
        <f>IF($A447="","",(VLOOKUP($A447,ACOUSTIC_PIVOT_TABLE!$B$4:$AO$500,37,FALSE)))</f>
        <v/>
      </c>
      <c r="BQ447" s="27" t="str">
        <f>IF($A447="","",(VLOOKUP($A447,ACOUSTIC_PIVOT_TABLE!$B$4:$AO$500,38,FALSE)))</f>
        <v/>
      </c>
      <c r="BR447" s="27" t="str">
        <f>IF($A447="","",(VLOOKUP($A447,ACOUSTIC_PIVOT_TABLE!$B$4:$AO$500,39,FALSE)))</f>
        <v/>
      </c>
      <c r="BS447" s="27" t="str">
        <f>IF($A447="","",(VLOOKUP($A447,ACOUSTIC_PIVOT_TABLE!$B$4:$AO$500,40,FALSE)))</f>
        <v/>
      </c>
    </row>
    <row r="448" spans="1:71" x14ac:dyDescent="0.25">
      <c r="A448" s="1" t="str">
        <f>IF(ACOUSTIC_PIVOT_TABLE!B450 = 0, "",ACOUSTIC_PIVOT_TABLE!B450)</f>
        <v/>
      </c>
      <c r="B448" s="1" t="str">
        <f>IF($A448="","",(VLOOKUP($A448,ACOUSTICS_COMBINED!$B$3:$AQ$501,21,FALSE)))</f>
        <v/>
      </c>
      <c r="C448" s="1" t="str">
        <f>IF($A448="","",(VLOOKUP($A448,ACOUSTICS_COMBINED!$B$3:$AQ$501,22,FALSE)))</f>
        <v/>
      </c>
      <c r="D448" s="1" t="str">
        <f>IF($A448="","",(VLOOKUP($A448,ACOUSTICS_COMBINED!$B$3:$AQ$501,12,FALSE)))</f>
        <v/>
      </c>
      <c r="E448" s="1" t="str">
        <f>IF($A448="","",(VLOOKUP($A448,ACOUSTICS_COMBINED!$B$3:$AQ$501,13,FALSE)))</f>
        <v/>
      </c>
      <c r="F448" s="1" t="str">
        <f>IF($A448="","",(VLOOKUP($A448,ACOUSTICS_COMBINED!$B$3:$AQ$501,14,FALSE)))</f>
        <v/>
      </c>
      <c r="G448" s="1" t="str">
        <f>IF($A448="","",(VLOOKUP($A448,ACOUSTICS_COMBINED!$B$3:$AQ$501,23,FALSE)))</f>
        <v/>
      </c>
      <c r="H448" s="1" t="str">
        <f>IF($A448="","",(VLOOKUP($A448,ACOUSTICS_COMBINED!$B$3:$AQ$501,24,FALSE)))</f>
        <v/>
      </c>
      <c r="I448" s="1" t="str">
        <f>IF($A448="","",(VLOOKUP($A448,ACOUSTICS_COMBINED!$B$3:$AQ$501,15,FALSE)))</f>
        <v/>
      </c>
      <c r="J448" s="1" t="str">
        <f>IF($A448="","",(VLOOKUP($A448,ACOUSTICS_COMBINED!$B$3:$AQ$501,16,FALSE)))</f>
        <v/>
      </c>
      <c r="K448" s="1" t="str">
        <f>IF($A448="","",(VLOOKUP($A448,ACOUSTICS_COMBINED!$B$3:$AQ$501,17,FALSE)))</f>
        <v/>
      </c>
      <c r="L448" s="1" t="str">
        <f>IF($A448="","",(VLOOKUP($A448,ACOUSTICS_COMBINED!$B$3:$AQ$501,18,FALSE)))</f>
        <v/>
      </c>
      <c r="M448" s="1" t="str">
        <f>IF($A448="","",(VLOOKUP($A448,ACOUSTICS_COMBINED!$B$3:$AQ$501,25,FALSE)))</f>
        <v/>
      </c>
      <c r="N448" s="16" t="str">
        <f>IF($A448="","",(VLOOKUP($A448,ACOUSTICS_COMBINED!$B$3:$AQ$501,19,FALSE)))</f>
        <v/>
      </c>
      <c r="O448" s="16" t="str">
        <f>IF($A448="","",(VLOOKUP($A448,ACOUSTICS_COMBINED!$B$3:$AQ$501,20,FALSE)))</f>
        <v/>
      </c>
      <c r="P448" s="1" t="str">
        <f>IF($A448="","",(VLOOKUP($A448,ACOUSTICS_COMBINED!$B$3:$AQ$501,26,FALSE)))</f>
        <v/>
      </c>
      <c r="Q448" s="1" t="str">
        <f>IF($A448="","",(VLOOKUP($A448,ACOUSTICS_COMBINED!$B$3:$AQ$501,27,FALSE)))</f>
        <v/>
      </c>
      <c r="R448" s="1" t="str">
        <f>IF($A448="","",(VLOOKUP($A448,ACOUSTICS_COMBINED!$B$3:$AQ$501,28,FALSE)))</f>
        <v/>
      </c>
      <c r="S448" s="1" t="str">
        <f>IF($A448="","",(VLOOKUP($A448,ACOUSTICS_COMBINED!$B$3:$AQ$501,29,FALSE)))</f>
        <v/>
      </c>
      <c r="T448" s="1" t="str">
        <f>IF($A448="","",(VLOOKUP($A448,ACOUSTICS_COMBINED!$B$3:$AQ$501,30,FALSE)))</f>
        <v/>
      </c>
      <c r="U448" s="1" t="str">
        <f>IF($A448="","",(VLOOKUP($A448,ACOUSTICS_COMBINED!$B$3:$AQ$501,31,FALSE)))</f>
        <v/>
      </c>
      <c r="V448" s="1" t="str">
        <f>IF($A448="","",(VLOOKUP($A448,ACOUSTICS_COMBINED!$B$3:$AQ$501,32,FALSE)))</f>
        <v/>
      </c>
      <c r="W448" s="1" t="str">
        <f>IF($A448="","",(VLOOKUP($A448,ACOUSTICS_COMBINED!$B$3:$AQ$501,33,FALSE)))</f>
        <v/>
      </c>
      <c r="X448" s="1" t="str">
        <f>IF($A448="","",(VLOOKUP($A448,ACOUSTICS_COMBINED!$B$3:$AQ$501,34,FALSE)))</f>
        <v/>
      </c>
      <c r="Y448" s="1" t="str">
        <f>IF($A448="","",(VLOOKUP($A448,ACOUSTICS_COMBINED!$B$3:$AQ$501,35,FALSE)))</f>
        <v/>
      </c>
      <c r="Z448" s="1" t="str">
        <f>IF($A448="","",(VLOOKUP($A448,ACOUSTICS_COMBINED!$B$3:$AQ$501,36,FALSE)))</f>
        <v/>
      </c>
      <c r="AA448" s="1" t="str">
        <f>IF($A448="","",(VLOOKUP($A448,ACOUSTICS_COMBINED!$B$3:$AQ$501,37,FALSE)))</f>
        <v/>
      </c>
      <c r="AB448" s="1" t="str">
        <f>IF($A448="","",(VLOOKUP($A448,ACOUSTICS_COMBINED!$B$3:$AQ$501,38,FALSE)))</f>
        <v/>
      </c>
      <c r="AC448" s="1" t="str">
        <f>IF($A448="","",(VLOOKUP($A448,ACOUSTICS_COMBINED!$B$3:$AQ$501,39,FALSE)))</f>
        <v/>
      </c>
      <c r="AD448" s="1" t="str">
        <f>IF($A448="","",(VLOOKUP($A448,ACOUSTICS_COMBINED!$B$3:$AQ$501,40,FALSE)))</f>
        <v/>
      </c>
      <c r="AE448" s="1" t="str">
        <f>IF($A448="","",(VLOOKUP($A448,ACOUSTICS_COMBINED!$B$3:$AQ$501,41,FALSE)))</f>
        <v/>
      </c>
      <c r="AF448" s="1" t="str">
        <f>IF($A448="","",(VLOOKUP($A448,ACOUSTICS_COMBINED!$B$3:$AQ$501,42,FALSE)))</f>
        <v/>
      </c>
      <c r="AG448" s="27" t="str">
        <f>IF($A448="","",(VLOOKUP($A448,ACOUSTIC_PIVOT_TABLE!$B$4:$AO$500,2,FALSE)))</f>
        <v/>
      </c>
      <c r="AH448" s="27" t="str">
        <f>IF($A448="","",(VLOOKUP($A448,ACOUSTIC_PIVOT_TABLE!$B$4:$AO$500,3,FALSE)))</f>
        <v/>
      </c>
      <c r="AI448" s="27" t="str">
        <f>IF($A448="","",(VLOOKUP($A448,ACOUSTIC_PIVOT_TABLE!$B$4:$AO$500,4,FALSE)))</f>
        <v/>
      </c>
      <c r="AJ448" s="27" t="str">
        <f>IF($A448="","",(VLOOKUP($A448,ACOUSTIC_PIVOT_TABLE!$B$4:$AO$500,5,FALSE)))</f>
        <v/>
      </c>
      <c r="AK448" s="27" t="str">
        <f>IF($A448="","",(VLOOKUP($A448,ACOUSTIC_PIVOT_TABLE!$B$4:$AO$500,6,FALSE)))</f>
        <v/>
      </c>
      <c r="AL448" s="27" t="str">
        <f>IF($A448="","",(VLOOKUP($A448,ACOUSTIC_PIVOT_TABLE!$B$4:$AO$500,7,FALSE)))</f>
        <v/>
      </c>
      <c r="AM448" s="27" t="str">
        <f>IF($A448="","",(VLOOKUP($A448,ACOUSTIC_PIVOT_TABLE!$B$4:$AO$500,8,FALSE)))</f>
        <v/>
      </c>
      <c r="AN448" s="27" t="str">
        <f>IF($A448="","",(VLOOKUP($A448,ACOUSTIC_PIVOT_TABLE!$B$4:$AO$500,9,FALSE)))</f>
        <v/>
      </c>
      <c r="AO448" s="27" t="str">
        <f>IF($A448="","",(VLOOKUP($A448,ACOUSTIC_PIVOT_TABLE!$B$4:$AO$500,10,FALSE)))</f>
        <v/>
      </c>
      <c r="AP448" s="27" t="str">
        <f>IF($A448="","",(VLOOKUP($A448,ACOUSTIC_PIVOT_TABLE!$B$4:$AO$500,11,FALSE)))</f>
        <v/>
      </c>
      <c r="AQ448" s="27" t="str">
        <f>IF($A448="","",(VLOOKUP($A448,ACOUSTIC_PIVOT_TABLE!$B$4:$AO$500,12,FALSE)))</f>
        <v/>
      </c>
      <c r="AR448" s="27" t="str">
        <f>IF($A448="","",(VLOOKUP($A448,ACOUSTIC_PIVOT_TABLE!$B$4:$AO$500,13,FALSE)))</f>
        <v/>
      </c>
      <c r="AS448" s="27" t="str">
        <f>IF($A448="","",(VLOOKUP($A448,ACOUSTIC_PIVOT_TABLE!$B$4:$AO$500,14,FALSE)))</f>
        <v/>
      </c>
      <c r="AT448" s="27" t="str">
        <f>IF($A448="","",(VLOOKUP($A448,ACOUSTIC_PIVOT_TABLE!$B$4:$AO$500,15,FALSE)))</f>
        <v/>
      </c>
      <c r="AU448" s="27" t="str">
        <f>IF($A448="","",(VLOOKUP($A448,ACOUSTIC_PIVOT_TABLE!$B$4:$AO$500,16,FALSE)))</f>
        <v/>
      </c>
      <c r="AV448" s="27" t="str">
        <f>IF($A448="","",(VLOOKUP($A448,ACOUSTIC_PIVOT_TABLE!$B$4:$AO$500,17,FALSE)))</f>
        <v/>
      </c>
      <c r="AW448" s="27" t="str">
        <f>IF($A448="","",(VLOOKUP($A448,ACOUSTIC_PIVOT_TABLE!$B$4:$AO$500,18,FALSE)))</f>
        <v/>
      </c>
      <c r="AX448" s="27" t="str">
        <f>IF($A448="","",(VLOOKUP($A448,ACOUSTIC_PIVOT_TABLE!$B$4:$AO$500,19,FALSE)))</f>
        <v/>
      </c>
      <c r="AY448" s="27" t="str">
        <f>IF($A448="","",(VLOOKUP($A448,ACOUSTIC_PIVOT_TABLE!$B$4:$AO$500,20,FALSE)))</f>
        <v/>
      </c>
      <c r="AZ448" s="27" t="str">
        <f>IF($A448="","",(VLOOKUP($A448,ACOUSTIC_PIVOT_TABLE!$B$4:$AO$500,21,FALSE)))</f>
        <v/>
      </c>
      <c r="BA448" s="27" t="str">
        <f>IF($A448="","",(VLOOKUP($A448,ACOUSTIC_PIVOT_TABLE!$B$4:$AO$500,22,FALSE)))</f>
        <v/>
      </c>
      <c r="BB448" s="27" t="str">
        <f>IF($A448="","",(VLOOKUP($A448,ACOUSTIC_PIVOT_TABLE!$B$4:$AO$500,23,FALSE)))</f>
        <v/>
      </c>
      <c r="BC448" s="27" t="str">
        <f>IF($A448="","",(VLOOKUP($A448,ACOUSTIC_PIVOT_TABLE!$B$4:$AO$500,24,FALSE)))</f>
        <v/>
      </c>
      <c r="BD448" s="27" t="str">
        <f>IF($A448="","",(VLOOKUP($A448,ACOUSTIC_PIVOT_TABLE!$B$4:$AO$500,25,FALSE)))</f>
        <v/>
      </c>
      <c r="BE448" s="27" t="str">
        <f>IF($A448="","",(VLOOKUP($A448,ACOUSTIC_PIVOT_TABLE!$B$4:$AO$500,26,FALSE)))</f>
        <v/>
      </c>
      <c r="BF448" s="27" t="str">
        <f>IF($A448="","",(VLOOKUP($A448,ACOUSTIC_PIVOT_TABLE!$B$4:$AO$500,27,FALSE)))</f>
        <v/>
      </c>
      <c r="BG448" s="27" t="str">
        <f>IF($A448="","",(VLOOKUP($A448,ACOUSTIC_PIVOT_TABLE!$B$4:$AO$500,28,FALSE)))</f>
        <v/>
      </c>
      <c r="BH448" s="27" t="str">
        <f>IF($A448="","",(VLOOKUP($A448,ACOUSTIC_PIVOT_TABLE!$B$4:$AO$500,29,FALSE)))</f>
        <v/>
      </c>
      <c r="BI448" s="27" t="str">
        <f>IF($A448="","",(VLOOKUP($A448,ACOUSTIC_PIVOT_TABLE!$B$4:$AO$500,30,FALSE)))</f>
        <v/>
      </c>
      <c r="BJ448" s="27" t="str">
        <f>IF($A448="","",(VLOOKUP($A448,ACOUSTIC_PIVOT_TABLE!$B$4:$AO$500,31,FALSE)))</f>
        <v/>
      </c>
      <c r="BK448" s="27" t="str">
        <f>IF($A448="","",(VLOOKUP($A448,ACOUSTIC_PIVOT_TABLE!$B$4:$AO$500,32,FALSE)))</f>
        <v/>
      </c>
      <c r="BL448" s="27" t="str">
        <f>IF($A448="","",(VLOOKUP($A448,ACOUSTIC_PIVOT_TABLE!$B$4:$AO$500,33,FALSE)))</f>
        <v/>
      </c>
      <c r="BM448" s="27" t="str">
        <f>IF($A448="","",(VLOOKUP($A448,ACOUSTIC_PIVOT_TABLE!$B$4:$AO$500,34,FALSE)))</f>
        <v/>
      </c>
      <c r="BN448" s="27" t="str">
        <f>IF($A448="","",(VLOOKUP($A448,ACOUSTIC_PIVOT_TABLE!$B$4:$AO$500,35,FALSE)))</f>
        <v/>
      </c>
      <c r="BO448" s="27" t="str">
        <f>IF($A448="","",(VLOOKUP($A448,ACOUSTIC_PIVOT_TABLE!$B$4:$AO$500,36,FALSE)))</f>
        <v/>
      </c>
      <c r="BP448" s="27" t="str">
        <f>IF($A448="","",(VLOOKUP($A448,ACOUSTIC_PIVOT_TABLE!$B$4:$AO$500,37,FALSE)))</f>
        <v/>
      </c>
      <c r="BQ448" s="27" t="str">
        <f>IF($A448="","",(VLOOKUP($A448,ACOUSTIC_PIVOT_TABLE!$B$4:$AO$500,38,FALSE)))</f>
        <v/>
      </c>
      <c r="BR448" s="27" t="str">
        <f>IF($A448="","",(VLOOKUP($A448,ACOUSTIC_PIVOT_TABLE!$B$4:$AO$500,39,FALSE)))</f>
        <v/>
      </c>
      <c r="BS448" s="27" t="str">
        <f>IF($A448="","",(VLOOKUP($A448,ACOUSTIC_PIVOT_TABLE!$B$4:$AO$500,40,FALSE)))</f>
        <v/>
      </c>
    </row>
    <row r="449" spans="1:71" x14ac:dyDescent="0.25">
      <c r="A449" s="1" t="str">
        <f>IF(ACOUSTIC_PIVOT_TABLE!B451 = 0, "",ACOUSTIC_PIVOT_TABLE!B451)</f>
        <v/>
      </c>
      <c r="B449" s="1" t="str">
        <f>IF($A449="","",(VLOOKUP($A449,ACOUSTICS_COMBINED!$B$3:$AQ$501,21,FALSE)))</f>
        <v/>
      </c>
      <c r="C449" s="1" t="str">
        <f>IF($A449="","",(VLOOKUP($A449,ACOUSTICS_COMBINED!$B$3:$AQ$501,22,FALSE)))</f>
        <v/>
      </c>
      <c r="D449" s="1" t="str">
        <f>IF($A449="","",(VLOOKUP($A449,ACOUSTICS_COMBINED!$B$3:$AQ$501,12,FALSE)))</f>
        <v/>
      </c>
      <c r="E449" s="1" t="str">
        <f>IF($A449="","",(VLOOKUP($A449,ACOUSTICS_COMBINED!$B$3:$AQ$501,13,FALSE)))</f>
        <v/>
      </c>
      <c r="F449" s="1" t="str">
        <f>IF($A449="","",(VLOOKUP($A449,ACOUSTICS_COMBINED!$B$3:$AQ$501,14,FALSE)))</f>
        <v/>
      </c>
      <c r="G449" s="1" t="str">
        <f>IF($A449="","",(VLOOKUP($A449,ACOUSTICS_COMBINED!$B$3:$AQ$501,23,FALSE)))</f>
        <v/>
      </c>
      <c r="H449" s="1" t="str">
        <f>IF($A449="","",(VLOOKUP($A449,ACOUSTICS_COMBINED!$B$3:$AQ$501,24,FALSE)))</f>
        <v/>
      </c>
      <c r="I449" s="1" t="str">
        <f>IF($A449="","",(VLOOKUP($A449,ACOUSTICS_COMBINED!$B$3:$AQ$501,15,FALSE)))</f>
        <v/>
      </c>
      <c r="J449" s="1" t="str">
        <f>IF($A449="","",(VLOOKUP($A449,ACOUSTICS_COMBINED!$B$3:$AQ$501,16,FALSE)))</f>
        <v/>
      </c>
      <c r="K449" s="1" t="str">
        <f>IF($A449="","",(VLOOKUP($A449,ACOUSTICS_COMBINED!$B$3:$AQ$501,17,FALSE)))</f>
        <v/>
      </c>
      <c r="L449" s="1" t="str">
        <f>IF($A449="","",(VLOOKUP($A449,ACOUSTICS_COMBINED!$B$3:$AQ$501,18,FALSE)))</f>
        <v/>
      </c>
      <c r="M449" s="1" t="str">
        <f>IF($A449="","",(VLOOKUP($A449,ACOUSTICS_COMBINED!$B$3:$AQ$501,25,FALSE)))</f>
        <v/>
      </c>
      <c r="N449" s="16" t="str">
        <f>IF($A449="","",(VLOOKUP($A449,ACOUSTICS_COMBINED!$B$3:$AQ$501,19,FALSE)))</f>
        <v/>
      </c>
      <c r="O449" s="16" t="str">
        <f>IF($A449="","",(VLOOKUP($A449,ACOUSTICS_COMBINED!$B$3:$AQ$501,20,FALSE)))</f>
        <v/>
      </c>
      <c r="P449" s="1" t="str">
        <f>IF($A449="","",(VLOOKUP($A449,ACOUSTICS_COMBINED!$B$3:$AQ$501,26,FALSE)))</f>
        <v/>
      </c>
      <c r="Q449" s="1" t="str">
        <f>IF($A449="","",(VLOOKUP($A449,ACOUSTICS_COMBINED!$B$3:$AQ$501,27,FALSE)))</f>
        <v/>
      </c>
      <c r="R449" s="1" t="str">
        <f>IF($A449="","",(VLOOKUP($A449,ACOUSTICS_COMBINED!$B$3:$AQ$501,28,FALSE)))</f>
        <v/>
      </c>
      <c r="S449" s="1" t="str">
        <f>IF($A449="","",(VLOOKUP($A449,ACOUSTICS_COMBINED!$B$3:$AQ$501,29,FALSE)))</f>
        <v/>
      </c>
      <c r="T449" s="1" t="str">
        <f>IF($A449="","",(VLOOKUP($A449,ACOUSTICS_COMBINED!$B$3:$AQ$501,30,FALSE)))</f>
        <v/>
      </c>
      <c r="U449" s="1" t="str">
        <f>IF($A449="","",(VLOOKUP($A449,ACOUSTICS_COMBINED!$B$3:$AQ$501,31,FALSE)))</f>
        <v/>
      </c>
      <c r="V449" s="1" t="str">
        <f>IF($A449="","",(VLOOKUP($A449,ACOUSTICS_COMBINED!$B$3:$AQ$501,32,FALSE)))</f>
        <v/>
      </c>
      <c r="W449" s="1" t="str">
        <f>IF($A449="","",(VLOOKUP($A449,ACOUSTICS_COMBINED!$B$3:$AQ$501,33,FALSE)))</f>
        <v/>
      </c>
      <c r="X449" s="1" t="str">
        <f>IF($A449="","",(VLOOKUP($A449,ACOUSTICS_COMBINED!$B$3:$AQ$501,34,FALSE)))</f>
        <v/>
      </c>
      <c r="Y449" s="1" t="str">
        <f>IF($A449="","",(VLOOKUP($A449,ACOUSTICS_COMBINED!$B$3:$AQ$501,35,FALSE)))</f>
        <v/>
      </c>
      <c r="Z449" s="1" t="str">
        <f>IF($A449="","",(VLOOKUP($A449,ACOUSTICS_COMBINED!$B$3:$AQ$501,36,FALSE)))</f>
        <v/>
      </c>
      <c r="AA449" s="1" t="str">
        <f>IF($A449="","",(VLOOKUP($A449,ACOUSTICS_COMBINED!$B$3:$AQ$501,37,FALSE)))</f>
        <v/>
      </c>
      <c r="AB449" s="1" t="str">
        <f>IF($A449="","",(VLOOKUP($A449,ACOUSTICS_COMBINED!$B$3:$AQ$501,38,FALSE)))</f>
        <v/>
      </c>
      <c r="AC449" s="1" t="str">
        <f>IF($A449="","",(VLOOKUP($A449,ACOUSTICS_COMBINED!$B$3:$AQ$501,39,FALSE)))</f>
        <v/>
      </c>
      <c r="AD449" s="1" t="str">
        <f>IF($A449="","",(VLOOKUP($A449,ACOUSTICS_COMBINED!$B$3:$AQ$501,40,FALSE)))</f>
        <v/>
      </c>
      <c r="AE449" s="1" t="str">
        <f>IF($A449="","",(VLOOKUP($A449,ACOUSTICS_COMBINED!$B$3:$AQ$501,41,FALSE)))</f>
        <v/>
      </c>
      <c r="AF449" s="1" t="str">
        <f>IF($A449="","",(VLOOKUP($A449,ACOUSTICS_COMBINED!$B$3:$AQ$501,42,FALSE)))</f>
        <v/>
      </c>
      <c r="AG449" s="27" t="str">
        <f>IF($A449="","",(VLOOKUP($A449,ACOUSTIC_PIVOT_TABLE!$B$4:$AO$500,2,FALSE)))</f>
        <v/>
      </c>
      <c r="AH449" s="27" t="str">
        <f>IF($A449="","",(VLOOKUP($A449,ACOUSTIC_PIVOT_TABLE!$B$4:$AO$500,3,FALSE)))</f>
        <v/>
      </c>
      <c r="AI449" s="27" t="str">
        <f>IF($A449="","",(VLOOKUP($A449,ACOUSTIC_PIVOT_TABLE!$B$4:$AO$500,4,FALSE)))</f>
        <v/>
      </c>
      <c r="AJ449" s="27" t="str">
        <f>IF($A449="","",(VLOOKUP($A449,ACOUSTIC_PIVOT_TABLE!$B$4:$AO$500,5,FALSE)))</f>
        <v/>
      </c>
      <c r="AK449" s="27" t="str">
        <f>IF($A449="","",(VLOOKUP($A449,ACOUSTIC_PIVOT_TABLE!$B$4:$AO$500,6,FALSE)))</f>
        <v/>
      </c>
      <c r="AL449" s="27" t="str">
        <f>IF($A449="","",(VLOOKUP($A449,ACOUSTIC_PIVOT_TABLE!$B$4:$AO$500,7,FALSE)))</f>
        <v/>
      </c>
      <c r="AM449" s="27" t="str">
        <f>IF($A449="","",(VLOOKUP($A449,ACOUSTIC_PIVOT_TABLE!$B$4:$AO$500,8,FALSE)))</f>
        <v/>
      </c>
      <c r="AN449" s="27" t="str">
        <f>IF($A449="","",(VLOOKUP($A449,ACOUSTIC_PIVOT_TABLE!$B$4:$AO$500,9,FALSE)))</f>
        <v/>
      </c>
      <c r="AO449" s="27" t="str">
        <f>IF($A449="","",(VLOOKUP($A449,ACOUSTIC_PIVOT_TABLE!$B$4:$AO$500,10,FALSE)))</f>
        <v/>
      </c>
      <c r="AP449" s="27" t="str">
        <f>IF($A449="","",(VLOOKUP($A449,ACOUSTIC_PIVOT_TABLE!$B$4:$AO$500,11,FALSE)))</f>
        <v/>
      </c>
      <c r="AQ449" s="27" t="str">
        <f>IF($A449="","",(VLOOKUP($A449,ACOUSTIC_PIVOT_TABLE!$B$4:$AO$500,12,FALSE)))</f>
        <v/>
      </c>
      <c r="AR449" s="27" t="str">
        <f>IF($A449="","",(VLOOKUP($A449,ACOUSTIC_PIVOT_TABLE!$B$4:$AO$500,13,FALSE)))</f>
        <v/>
      </c>
      <c r="AS449" s="27" t="str">
        <f>IF($A449="","",(VLOOKUP($A449,ACOUSTIC_PIVOT_TABLE!$B$4:$AO$500,14,FALSE)))</f>
        <v/>
      </c>
      <c r="AT449" s="27" t="str">
        <f>IF($A449="","",(VLOOKUP($A449,ACOUSTIC_PIVOT_TABLE!$B$4:$AO$500,15,FALSE)))</f>
        <v/>
      </c>
      <c r="AU449" s="27" t="str">
        <f>IF($A449="","",(VLOOKUP($A449,ACOUSTIC_PIVOT_TABLE!$B$4:$AO$500,16,FALSE)))</f>
        <v/>
      </c>
      <c r="AV449" s="27" t="str">
        <f>IF($A449="","",(VLOOKUP($A449,ACOUSTIC_PIVOT_TABLE!$B$4:$AO$500,17,FALSE)))</f>
        <v/>
      </c>
      <c r="AW449" s="27" t="str">
        <f>IF($A449="","",(VLOOKUP($A449,ACOUSTIC_PIVOT_TABLE!$B$4:$AO$500,18,FALSE)))</f>
        <v/>
      </c>
      <c r="AX449" s="27" t="str">
        <f>IF($A449="","",(VLOOKUP($A449,ACOUSTIC_PIVOT_TABLE!$B$4:$AO$500,19,FALSE)))</f>
        <v/>
      </c>
      <c r="AY449" s="27" t="str">
        <f>IF($A449="","",(VLOOKUP($A449,ACOUSTIC_PIVOT_TABLE!$B$4:$AO$500,20,FALSE)))</f>
        <v/>
      </c>
      <c r="AZ449" s="27" t="str">
        <f>IF($A449="","",(VLOOKUP($A449,ACOUSTIC_PIVOT_TABLE!$B$4:$AO$500,21,FALSE)))</f>
        <v/>
      </c>
      <c r="BA449" s="27" t="str">
        <f>IF($A449="","",(VLOOKUP($A449,ACOUSTIC_PIVOT_TABLE!$B$4:$AO$500,22,FALSE)))</f>
        <v/>
      </c>
      <c r="BB449" s="27" t="str">
        <f>IF($A449="","",(VLOOKUP($A449,ACOUSTIC_PIVOT_TABLE!$B$4:$AO$500,23,FALSE)))</f>
        <v/>
      </c>
      <c r="BC449" s="27" t="str">
        <f>IF($A449="","",(VLOOKUP($A449,ACOUSTIC_PIVOT_TABLE!$B$4:$AO$500,24,FALSE)))</f>
        <v/>
      </c>
      <c r="BD449" s="27" t="str">
        <f>IF($A449="","",(VLOOKUP($A449,ACOUSTIC_PIVOT_TABLE!$B$4:$AO$500,25,FALSE)))</f>
        <v/>
      </c>
      <c r="BE449" s="27" t="str">
        <f>IF($A449="","",(VLOOKUP($A449,ACOUSTIC_PIVOT_TABLE!$B$4:$AO$500,26,FALSE)))</f>
        <v/>
      </c>
      <c r="BF449" s="27" t="str">
        <f>IF($A449="","",(VLOOKUP($A449,ACOUSTIC_PIVOT_TABLE!$B$4:$AO$500,27,FALSE)))</f>
        <v/>
      </c>
      <c r="BG449" s="27" t="str">
        <f>IF($A449="","",(VLOOKUP($A449,ACOUSTIC_PIVOT_TABLE!$B$4:$AO$500,28,FALSE)))</f>
        <v/>
      </c>
      <c r="BH449" s="27" t="str">
        <f>IF($A449="","",(VLOOKUP($A449,ACOUSTIC_PIVOT_TABLE!$B$4:$AO$500,29,FALSE)))</f>
        <v/>
      </c>
      <c r="BI449" s="27" t="str">
        <f>IF($A449="","",(VLOOKUP($A449,ACOUSTIC_PIVOT_TABLE!$B$4:$AO$500,30,FALSE)))</f>
        <v/>
      </c>
      <c r="BJ449" s="27" t="str">
        <f>IF($A449="","",(VLOOKUP($A449,ACOUSTIC_PIVOT_TABLE!$B$4:$AO$500,31,FALSE)))</f>
        <v/>
      </c>
      <c r="BK449" s="27" t="str">
        <f>IF($A449="","",(VLOOKUP($A449,ACOUSTIC_PIVOT_TABLE!$B$4:$AO$500,32,FALSE)))</f>
        <v/>
      </c>
      <c r="BL449" s="27" t="str">
        <f>IF($A449="","",(VLOOKUP($A449,ACOUSTIC_PIVOT_TABLE!$B$4:$AO$500,33,FALSE)))</f>
        <v/>
      </c>
      <c r="BM449" s="27" t="str">
        <f>IF($A449="","",(VLOOKUP($A449,ACOUSTIC_PIVOT_TABLE!$B$4:$AO$500,34,FALSE)))</f>
        <v/>
      </c>
      <c r="BN449" s="27" t="str">
        <f>IF($A449="","",(VLOOKUP($A449,ACOUSTIC_PIVOT_TABLE!$B$4:$AO$500,35,FALSE)))</f>
        <v/>
      </c>
      <c r="BO449" s="27" t="str">
        <f>IF($A449="","",(VLOOKUP($A449,ACOUSTIC_PIVOT_TABLE!$B$4:$AO$500,36,FALSE)))</f>
        <v/>
      </c>
      <c r="BP449" s="27" t="str">
        <f>IF($A449="","",(VLOOKUP($A449,ACOUSTIC_PIVOT_TABLE!$B$4:$AO$500,37,FALSE)))</f>
        <v/>
      </c>
      <c r="BQ449" s="27" t="str">
        <f>IF($A449="","",(VLOOKUP($A449,ACOUSTIC_PIVOT_TABLE!$B$4:$AO$500,38,FALSE)))</f>
        <v/>
      </c>
      <c r="BR449" s="27" t="str">
        <f>IF($A449="","",(VLOOKUP($A449,ACOUSTIC_PIVOT_TABLE!$B$4:$AO$500,39,FALSE)))</f>
        <v/>
      </c>
      <c r="BS449" s="27" t="str">
        <f>IF($A449="","",(VLOOKUP($A449,ACOUSTIC_PIVOT_TABLE!$B$4:$AO$500,40,FALSE)))</f>
        <v/>
      </c>
    </row>
    <row r="450" spans="1:71" x14ac:dyDescent="0.25">
      <c r="A450" s="1" t="str">
        <f>IF(ACOUSTIC_PIVOT_TABLE!B452 = 0, "",ACOUSTIC_PIVOT_TABLE!B452)</f>
        <v/>
      </c>
      <c r="B450" s="1" t="str">
        <f>IF($A450="","",(VLOOKUP($A450,ACOUSTICS_COMBINED!$B$3:$AQ$501,21,FALSE)))</f>
        <v/>
      </c>
      <c r="C450" s="1" t="str">
        <f>IF($A450="","",(VLOOKUP($A450,ACOUSTICS_COMBINED!$B$3:$AQ$501,22,FALSE)))</f>
        <v/>
      </c>
      <c r="D450" s="1" t="str">
        <f>IF($A450="","",(VLOOKUP($A450,ACOUSTICS_COMBINED!$B$3:$AQ$501,12,FALSE)))</f>
        <v/>
      </c>
      <c r="E450" s="1" t="str">
        <f>IF($A450="","",(VLOOKUP($A450,ACOUSTICS_COMBINED!$B$3:$AQ$501,13,FALSE)))</f>
        <v/>
      </c>
      <c r="F450" s="1" t="str">
        <f>IF($A450="","",(VLOOKUP($A450,ACOUSTICS_COMBINED!$B$3:$AQ$501,14,FALSE)))</f>
        <v/>
      </c>
      <c r="G450" s="1" t="str">
        <f>IF($A450="","",(VLOOKUP($A450,ACOUSTICS_COMBINED!$B$3:$AQ$501,23,FALSE)))</f>
        <v/>
      </c>
      <c r="H450" s="1" t="str">
        <f>IF($A450="","",(VLOOKUP($A450,ACOUSTICS_COMBINED!$B$3:$AQ$501,24,FALSE)))</f>
        <v/>
      </c>
      <c r="I450" s="1" t="str">
        <f>IF($A450="","",(VLOOKUP($A450,ACOUSTICS_COMBINED!$B$3:$AQ$501,15,FALSE)))</f>
        <v/>
      </c>
      <c r="J450" s="1" t="str">
        <f>IF($A450="","",(VLOOKUP($A450,ACOUSTICS_COMBINED!$B$3:$AQ$501,16,FALSE)))</f>
        <v/>
      </c>
      <c r="K450" s="1" t="str">
        <f>IF($A450="","",(VLOOKUP($A450,ACOUSTICS_COMBINED!$B$3:$AQ$501,17,FALSE)))</f>
        <v/>
      </c>
      <c r="L450" s="1" t="str">
        <f>IF($A450="","",(VLOOKUP($A450,ACOUSTICS_COMBINED!$B$3:$AQ$501,18,FALSE)))</f>
        <v/>
      </c>
      <c r="M450" s="1" t="str">
        <f>IF($A450="","",(VLOOKUP($A450,ACOUSTICS_COMBINED!$B$3:$AQ$501,25,FALSE)))</f>
        <v/>
      </c>
      <c r="N450" s="16" t="str">
        <f>IF($A450="","",(VLOOKUP($A450,ACOUSTICS_COMBINED!$B$3:$AQ$501,19,FALSE)))</f>
        <v/>
      </c>
      <c r="O450" s="16" t="str">
        <f>IF($A450="","",(VLOOKUP($A450,ACOUSTICS_COMBINED!$B$3:$AQ$501,20,FALSE)))</f>
        <v/>
      </c>
      <c r="P450" s="1" t="str">
        <f>IF($A450="","",(VLOOKUP($A450,ACOUSTICS_COMBINED!$B$3:$AQ$501,26,FALSE)))</f>
        <v/>
      </c>
      <c r="Q450" s="1" t="str">
        <f>IF($A450="","",(VLOOKUP($A450,ACOUSTICS_COMBINED!$B$3:$AQ$501,27,FALSE)))</f>
        <v/>
      </c>
      <c r="R450" s="1" t="str">
        <f>IF($A450="","",(VLOOKUP($A450,ACOUSTICS_COMBINED!$B$3:$AQ$501,28,FALSE)))</f>
        <v/>
      </c>
      <c r="S450" s="1" t="str">
        <f>IF($A450="","",(VLOOKUP($A450,ACOUSTICS_COMBINED!$B$3:$AQ$501,29,FALSE)))</f>
        <v/>
      </c>
      <c r="T450" s="1" t="str">
        <f>IF($A450="","",(VLOOKUP($A450,ACOUSTICS_COMBINED!$B$3:$AQ$501,30,FALSE)))</f>
        <v/>
      </c>
      <c r="U450" s="1" t="str">
        <f>IF($A450="","",(VLOOKUP($A450,ACOUSTICS_COMBINED!$B$3:$AQ$501,31,FALSE)))</f>
        <v/>
      </c>
      <c r="V450" s="1" t="str">
        <f>IF($A450="","",(VLOOKUP($A450,ACOUSTICS_COMBINED!$B$3:$AQ$501,32,FALSE)))</f>
        <v/>
      </c>
      <c r="W450" s="1" t="str">
        <f>IF($A450="","",(VLOOKUP($A450,ACOUSTICS_COMBINED!$B$3:$AQ$501,33,FALSE)))</f>
        <v/>
      </c>
      <c r="X450" s="1" t="str">
        <f>IF($A450="","",(VLOOKUP($A450,ACOUSTICS_COMBINED!$B$3:$AQ$501,34,FALSE)))</f>
        <v/>
      </c>
      <c r="Y450" s="1" t="str">
        <f>IF($A450="","",(VLOOKUP($A450,ACOUSTICS_COMBINED!$B$3:$AQ$501,35,FALSE)))</f>
        <v/>
      </c>
      <c r="Z450" s="1" t="str">
        <f>IF($A450="","",(VLOOKUP($A450,ACOUSTICS_COMBINED!$B$3:$AQ$501,36,FALSE)))</f>
        <v/>
      </c>
      <c r="AA450" s="1" t="str">
        <f>IF($A450="","",(VLOOKUP($A450,ACOUSTICS_COMBINED!$B$3:$AQ$501,37,FALSE)))</f>
        <v/>
      </c>
      <c r="AB450" s="1" t="str">
        <f>IF($A450="","",(VLOOKUP($A450,ACOUSTICS_COMBINED!$B$3:$AQ$501,38,FALSE)))</f>
        <v/>
      </c>
      <c r="AC450" s="1" t="str">
        <f>IF($A450="","",(VLOOKUP($A450,ACOUSTICS_COMBINED!$B$3:$AQ$501,39,FALSE)))</f>
        <v/>
      </c>
      <c r="AD450" s="1" t="str">
        <f>IF($A450="","",(VLOOKUP($A450,ACOUSTICS_COMBINED!$B$3:$AQ$501,40,FALSE)))</f>
        <v/>
      </c>
      <c r="AE450" s="1" t="str">
        <f>IF($A450="","",(VLOOKUP($A450,ACOUSTICS_COMBINED!$B$3:$AQ$501,41,FALSE)))</f>
        <v/>
      </c>
      <c r="AF450" s="1" t="str">
        <f>IF($A450="","",(VLOOKUP($A450,ACOUSTICS_COMBINED!$B$3:$AQ$501,42,FALSE)))</f>
        <v/>
      </c>
      <c r="AG450" s="27" t="str">
        <f>IF($A450="","",(VLOOKUP($A450,ACOUSTIC_PIVOT_TABLE!$B$4:$AO$500,2,FALSE)))</f>
        <v/>
      </c>
      <c r="AH450" s="27" t="str">
        <f>IF($A450="","",(VLOOKUP($A450,ACOUSTIC_PIVOT_TABLE!$B$4:$AO$500,3,FALSE)))</f>
        <v/>
      </c>
      <c r="AI450" s="27" t="str">
        <f>IF($A450="","",(VLOOKUP($A450,ACOUSTIC_PIVOT_TABLE!$B$4:$AO$500,4,FALSE)))</f>
        <v/>
      </c>
      <c r="AJ450" s="27" t="str">
        <f>IF($A450="","",(VLOOKUP($A450,ACOUSTIC_PIVOT_TABLE!$B$4:$AO$500,5,FALSE)))</f>
        <v/>
      </c>
      <c r="AK450" s="27" t="str">
        <f>IF($A450="","",(VLOOKUP($A450,ACOUSTIC_PIVOT_TABLE!$B$4:$AO$500,6,FALSE)))</f>
        <v/>
      </c>
      <c r="AL450" s="27" t="str">
        <f>IF($A450="","",(VLOOKUP($A450,ACOUSTIC_PIVOT_TABLE!$B$4:$AO$500,7,FALSE)))</f>
        <v/>
      </c>
      <c r="AM450" s="27" t="str">
        <f>IF($A450="","",(VLOOKUP($A450,ACOUSTIC_PIVOT_TABLE!$B$4:$AO$500,8,FALSE)))</f>
        <v/>
      </c>
      <c r="AN450" s="27" t="str">
        <f>IF($A450="","",(VLOOKUP($A450,ACOUSTIC_PIVOT_TABLE!$B$4:$AO$500,9,FALSE)))</f>
        <v/>
      </c>
      <c r="AO450" s="27" t="str">
        <f>IF($A450="","",(VLOOKUP($A450,ACOUSTIC_PIVOT_TABLE!$B$4:$AO$500,10,FALSE)))</f>
        <v/>
      </c>
      <c r="AP450" s="27" t="str">
        <f>IF($A450="","",(VLOOKUP($A450,ACOUSTIC_PIVOT_TABLE!$B$4:$AO$500,11,FALSE)))</f>
        <v/>
      </c>
      <c r="AQ450" s="27" t="str">
        <f>IF($A450="","",(VLOOKUP($A450,ACOUSTIC_PIVOT_TABLE!$B$4:$AO$500,12,FALSE)))</f>
        <v/>
      </c>
      <c r="AR450" s="27" t="str">
        <f>IF($A450="","",(VLOOKUP($A450,ACOUSTIC_PIVOT_TABLE!$B$4:$AO$500,13,FALSE)))</f>
        <v/>
      </c>
      <c r="AS450" s="27" t="str">
        <f>IF($A450="","",(VLOOKUP($A450,ACOUSTIC_PIVOT_TABLE!$B$4:$AO$500,14,FALSE)))</f>
        <v/>
      </c>
      <c r="AT450" s="27" t="str">
        <f>IF($A450="","",(VLOOKUP($A450,ACOUSTIC_PIVOT_TABLE!$B$4:$AO$500,15,FALSE)))</f>
        <v/>
      </c>
      <c r="AU450" s="27" t="str">
        <f>IF($A450="","",(VLOOKUP($A450,ACOUSTIC_PIVOT_TABLE!$B$4:$AO$500,16,FALSE)))</f>
        <v/>
      </c>
      <c r="AV450" s="27" t="str">
        <f>IF($A450="","",(VLOOKUP($A450,ACOUSTIC_PIVOT_TABLE!$B$4:$AO$500,17,FALSE)))</f>
        <v/>
      </c>
      <c r="AW450" s="27" t="str">
        <f>IF($A450="","",(VLOOKUP($A450,ACOUSTIC_PIVOT_TABLE!$B$4:$AO$500,18,FALSE)))</f>
        <v/>
      </c>
      <c r="AX450" s="27" t="str">
        <f>IF($A450="","",(VLOOKUP($A450,ACOUSTIC_PIVOT_TABLE!$B$4:$AO$500,19,FALSE)))</f>
        <v/>
      </c>
      <c r="AY450" s="27" t="str">
        <f>IF($A450="","",(VLOOKUP($A450,ACOUSTIC_PIVOT_TABLE!$B$4:$AO$500,20,FALSE)))</f>
        <v/>
      </c>
      <c r="AZ450" s="27" t="str">
        <f>IF($A450="","",(VLOOKUP($A450,ACOUSTIC_PIVOT_TABLE!$B$4:$AO$500,21,FALSE)))</f>
        <v/>
      </c>
      <c r="BA450" s="27" t="str">
        <f>IF($A450="","",(VLOOKUP($A450,ACOUSTIC_PIVOT_TABLE!$B$4:$AO$500,22,FALSE)))</f>
        <v/>
      </c>
      <c r="BB450" s="27" t="str">
        <f>IF($A450="","",(VLOOKUP($A450,ACOUSTIC_PIVOT_TABLE!$B$4:$AO$500,23,FALSE)))</f>
        <v/>
      </c>
      <c r="BC450" s="27" t="str">
        <f>IF($A450="","",(VLOOKUP($A450,ACOUSTIC_PIVOT_TABLE!$B$4:$AO$500,24,FALSE)))</f>
        <v/>
      </c>
      <c r="BD450" s="27" t="str">
        <f>IF($A450="","",(VLOOKUP($A450,ACOUSTIC_PIVOT_TABLE!$B$4:$AO$500,25,FALSE)))</f>
        <v/>
      </c>
      <c r="BE450" s="27" t="str">
        <f>IF($A450="","",(VLOOKUP($A450,ACOUSTIC_PIVOT_TABLE!$B$4:$AO$500,26,FALSE)))</f>
        <v/>
      </c>
      <c r="BF450" s="27" t="str">
        <f>IF($A450="","",(VLOOKUP($A450,ACOUSTIC_PIVOT_TABLE!$B$4:$AO$500,27,FALSE)))</f>
        <v/>
      </c>
      <c r="BG450" s="27" t="str">
        <f>IF($A450="","",(VLOOKUP($A450,ACOUSTIC_PIVOT_TABLE!$B$4:$AO$500,28,FALSE)))</f>
        <v/>
      </c>
      <c r="BH450" s="27" t="str">
        <f>IF($A450="","",(VLOOKUP($A450,ACOUSTIC_PIVOT_TABLE!$B$4:$AO$500,29,FALSE)))</f>
        <v/>
      </c>
      <c r="BI450" s="27" t="str">
        <f>IF($A450="","",(VLOOKUP($A450,ACOUSTIC_PIVOT_TABLE!$B$4:$AO$500,30,FALSE)))</f>
        <v/>
      </c>
      <c r="BJ450" s="27" t="str">
        <f>IF($A450="","",(VLOOKUP($A450,ACOUSTIC_PIVOT_TABLE!$B$4:$AO$500,31,FALSE)))</f>
        <v/>
      </c>
      <c r="BK450" s="27" t="str">
        <f>IF($A450="","",(VLOOKUP($A450,ACOUSTIC_PIVOT_TABLE!$B$4:$AO$500,32,FALSE)))</f>
        <v/>
      </c>
      <c r="BL450" s="27" t="str">
        <f>IF($A450="","",(VLOOKUP($A450,ACOUSTIC_PIVOT_TABLE!$B$4:$AO$500,33,FALSE)))</f>
        <v/>
      </c>
      <c r="BM450" s="27" t="str">
        <f>IF($A450="","",(VLOOKUP($A450,ACOUSTIC_PIVOT_TABLE!$B$4:$AO$500,34,FALSE)))</f>
        <v/>
      </c>
      <c r="BN450" s="27" t="str">
        <f>IF($A450="","",(VLOOKUP($A450,ACOUSTIC_PIVOT_TABLE!$B$4:$AO$500,35,FALSE)))</f>
        <v/>
      </c>
      <c r="BO450" s="27" t="str">
        <f>IF($A450="","",(VLOOKUP($A450,ACOUSTIC_PIVOT_TABLE!$B$4:$AO$500,36,FALSE)))</f>
        <v/>
      </c>
      <c r="BP450" s="27" t="str">
        <f>IF($A450="","",(VLOOKUP($A450,ACOUSTIC_PIVOT_TABLE!$B$4:$AO$500,37,FALSE)))</f>
        <v/>
      </c>
      <c r="BQ450" s="27" t="str">
        <f>IF($A450="","",(VLOOKUP($A450,ACOUSTIC_PIVOT_TABLE!$B$4:$AO$500,38,FALSE)))</f>
        <v/>
      </c>
      <c r="BR450" s="27" t="str">
        <f>IF($A450="","",(VLOOKUP($A450,ACOUSTIC_PIVOT_TABLE!$B$4:$AO$500,39,FALSE)))</f>
        <v/>
      </c>
      <c r="BS450" s="27" t="str">
        <f>IF($A450="","",(VLOOKUP($A450,ACOUSTIC_PIVOT_TABLE!$B$4:$AO$500,40,FALSE)))</f>
        <v/>
      </c>
    </row>
    <row r="451" spans="1:71" x14ac:dyDescent="0.25">
      <c r="A451" s="1" t="str">
        <f>IF(ACOUSTIC_PIVOT_TABLE!B453 = 0, "",ACOUSTIC_PIVOT_TABLE!B453)</f>
        <v/>
      </c>
      <c r="B451" s="1" t="str">
        <f>IF($A451="","",(VLOOKUP($A451,ACOUSTICS_COMBINED!$B$3:$AQ$501,21,FALSE)))</f>
        <v/>
      </c>
      <c r="C451" s="1" t="str">
        <f>IF($A451="","",(VLOOKUP($A451,ACOUSTICS_COMBINED!$B$3:$AQ$501,22,FALSE)))</f>
        <v/>
      </c>
      <c r="D451" s="1" t="str">
        <f>IF($A451="","",(VLOOKUP($A451,ACOUSTICS_COMBINED!$B$3:$AQ$501,12,FALSE)))</f>
        <v/>
      </c>
      <c r="E451" s="1" t="str">
        <f>IF($A451="","",(VLOOKUP($A451,ACOUSTICS_COMBINED!$B$3:$AQ$501,13,FALSE)))</f>
        <v/>
      </c>
      <c r="F451" s="1" t="str">
        <f>IF($A451="","",(VLOOKUP($A451,ACOUSTICS_COMBINED!$B$3:$AQ$501,14,FALSE)))</f>
        <v/>
      </c>
      <c r="G451" s="1" t="str">
        <f>IF($A451="","",(VLOOKUP($A451,ACOUSTICS_COMBINED!$B$3:$AQ$501,23,FALSE)))</f>
        <v/>
      </c>
      <c r="H451" s="1" t="str">
        <f>IF($A451="","",(VLOOKUP($A451,ACOUSTICS_COMBINED!$B$3:$AQ$501,24,FALSE)))</f>
        <v/>
      </c>
      <c r="I451" s="1" t="str">
        <f>IF($A451="","",(VLOOKUP($A451,ACOUSTICS_COMBINED!$B$3:$AQ$501,15,FALSE)))</f>
        <v/>
      </c>
      <c r="J451" s="1" t="str">
        <f>IF($A451="","",(VLOOKUP($A451,ACOUSTICS_COMBINED!$B$3:$AQ$501,16,FALSE)))</f>
        <v/>
      </c>
      <c r="K451" s="1" t="str">
        <f>IF($A451="","",(VLOOKUP($A451,ACOUSTICS_COMBINED!$B$3:$AQ$501,17,FALSE)))</f>
        <v/>
      </c>
      <c r="L451" s="1" t="str">
        <f>IF($A451="","",(VLOOKUP($A451,ACOUSTICS_COMBINED!$B$3:$AQ$501,18,FALSE)))</f>
        <v/>
      </c>
      <c r="M451" s="1" t="str">
        <f>IF($A451="","",(VLOOKUP($A451,ACOUSTICS_COMBINED!$B$3:$AQ$501,25,FALSE)))</f>
        <v/>
      </c>
      <c r="N451" s="16" t="str">
        <f>IF($A451="","",(VLOOKUP($A451,ACOUSTICS_COMBINED!$B$3:$AQ$501,19,FALSE)))</f>
        <v/>
      </c>
      <c r="O451" s="16" t="str">
        <f>IF($A451="","",(VLOOKUP($A451,ACOUSTICS_COMBINED!$B$3:$AQ$501,20,FALSE)))</f>
        <v/>
      </c>
      <c r="P451" s="1" t="str">
        <f>IF($A451="","",(VLOOKUP($A451,ACOUSTICS_COMBINED!$B$3:$AQ$501,26,FALSE)))</f>
        <v/>
      </c>
      <c r="Q451" s="1" t="str">
        <f>IF($A451="","",(VLOOKUP($A451,ACOUSTICS_COMBINED!$B$3:$AQ$501,27,FALSE)))</f>
        <v/>
      </c>
      <c r="R451" s="1" t="str">
        <f>IF($A451="","",(VLOOKUP($A451,ACOUSTICS_COMBINED!$B$3:$AQ$501,28,FALSE)))</f>
        <v/>
      </c>
      <c r="S451" s="1" t="str">
        <f>IF($A451="","",(VLOOKUP($A451,ACOUSTICS_COMBINED!$B$3:$AQ$501,29,FALSE)))</f>
        <v/>
      </c>
      <c r="T451" s="1" t="str">
        <f>IF($A451="","",(VLOOKUP($A451,ACOUSTICS_COMBINED!$B$3:$AQ$501,30,FALSE)))</f>
        <v/>
      </c>
      <c r="U451" s="1" t="str">
        <f>IF($A451="","",(VLOOKUP($A451,ACOUSTICS_COMBINED!$B$3:$AQ$501,31,FALSE)))</f>
        <v/>
      </c>
      <c r="V451" s="1" t="str">
        <f>IF($A451="","",(VLOOKUP($A451,ACOUSTICS_COMBINED!$B$3:$AQ$501,32,FALSE)))</f>
        <v/>
      </c>
      <c r="W451" s="1" t="str">
        <f>IF($A451="","",(VLOOKUP($A451,ACOUSTICS_COMBINED!$B$3:$AQ$501,33,FALSE)))</f>
        <v/>
      </c>
      <c r="X451" s="1" t="str">
        <f>IF($A451="","",(VLOOKUP($A451,ACOUSTICS_COMBINED!$B$3:$AQ$501,34,FALSE)))</f>
        <v/>
      </c>
      <c r="Y451" s="1" t="str">
        <f>IF($A451="","",(VLOOKUP($A451,ACOUSTICS_COMBINED!$B$3:$AQ$501,35,FALSE)))</f>
        <v/>
      </c>
      <c r="Z451" s="1" t="str">
        <f>IF($A451="","",(VLOOKUP($A451,ACOUSTICS_COMBINED!$B$3:$AQ$501,36,FALSE)))</f>
        <v/>
      </c>
      <c r="AA451" s="1" t="str">
        <f>IF($A451="","",(VLOOKUP($A451,ACOUSTICS_COMBINED!$B$3:$AQ$501,37,FALSE)))</f>
        <v/>
      </c>
      <c r="AB451" s="1" t="str">
        <f>IF($A451="","",(VLOOKUP($A451,ACOUSTICS_COMBINED!$B$3:$AQ$501,38,FALSE)))</f>
        <v/>
      </c>
      <c r="AC451" s="1" t="str">
        <f>IF($A451="","",(VLOOKUP($A451,ACOUSTICS_COMBINED!$B$3:$AQ$501,39,FALSE)))</f>
        <v/>
      </c>
      <c r="AD451" s="1" t="str">
        <f>IF($A451="","",(VLOOKUP($A451,ACOUSTICS_COMBINED!$B$3:$AQ$501,40,FALSE)))</f>
        <v/>
      </c>
      <c r="AE451" s="1" t="str">
        <f>IF($A451="","",(VLOOKUP($A451,ACOUSTICS_COMBINED!$B$3:$AQ$501,41,FALSE)))</f>
        <v/>
      </c>
      <c r="AF451" s="1" t="str">
        <f>IF($A451="","",(VLOOKUP($A451,ACOUSTICS_COMBINED!$B$3:$AQ$501,42,FALSE)))</f>
        <v/>
      </c>
      <c r="AG451" s="27" t="str">
        <f>IF($A451="","",(VLOOKUP($A451,ACOUSTIC_PIVOT_TABLE!$B$4:$AO$500,2,FALSE)))</f>
        <v/>
      </c>
      <c r="AH451" s="27" t="str">
        <f>IF($A451="","",(VLOOKUP($A451,ACOUSTIC_PIVOT_TABLE!$B$4:$AO$500,3,FALSE)))</f>
        <v/>
      </c>
      <c r="AI451" s="27" t="str">
        <f>IF($A451="","",(VLOOKUP($A451,ACOUSTIC_PIVOT_TABLE!$B$4:$AO$500,4,FALSE)))</f>
        <v/>
      </c>
      <c r="AJ451" s="27" t="str">
        <f>IF($A451="","",(VLOOKUP($A451,ACOUSTIC_PIVOT_TABLE!$B$4:$AO$500,5,FALSE)))</f>
        <v/>
      </c>
      <c r="AK451" s="27" t="str">
        <f>IF($A451="","",(VLOOKUP($A451,ACOUSTIC_PIVOT_TABLE!$B$4:$AO$500,6,FALSE)))</f>
        <v/>
      </c>
      <c r="AL451" s="27" t="str">
        <f>IF($A451="","",(VLOOKUP($A451,ACOUSTIC_PIVOT_TABLE!$B$4:$AO$500,7,FALSE)))</f>
        <v/>
      </c>
      <c r="AM451" s="27" t="str">
        <f>IF($A451="","",(VLOOKUP($A451,ACOUSTIC_PIVOT_TABLE!$B$4:$AO$500,8,FALSE)))</f>
        <v/>
      </c>
      <c r="AN451" s="27" t="str">
        <f>IF($A451="","",(VLOOKUP($A451,ACOUSTIC_PIVOT_TABLE!$B$4:$AO$500,9,FALSE)))</f>
        <v/>
      </c>
      <c r="AO451" s="27" t="str">
        <f>IF($A451="","",(VLOOKUP($A451,ACOUSTIC_PIVOT_TABLE!$B$4:$AO$500,10,FALSE)))</f>
        <v/>
      </c>
      <c r="AP451" s="27" t="str">
        <f>IF($A451="","",(VLOOKUP($A451,ACOUSTIC_PIVOT_TABLE!$B$4:$AO$500,11,FALSE)))</f>
        <v/>
      </c>
      <c r="AQ451" s="27" t="str">
        <f>IF($A451="","",(VLOOKUP($A451,ACOUSTIC_PIVOT_TABLE!$B$4:$AO$500,12,FALSE)))</f>
        <v/>
      </c>
      <c r="AR451" s="27" t="str">
        <f>IF($A451="","",(VLOOKUP($A451,ACOUSTIC_PIVOT_TABLE!$B$4:$AO$500,13,FALSE)))</f>
        <v/>
      </c>
      <c r="AS451" s="27" t="str">
        <f>IF($A451="","",(VLOOKUP($A451,ACOUSTIC_PIVOT_TABLE!$B$4:$AO$500,14,FALSE)))</f>
        <v/>
      </c>
      <c r="AT451" s="27" t="str">
        <f>IF($A451="","",(VLOOKUP($A451,ACOUSTIC_PIVOT_TABLE!$B$4:$AO$500,15,FALSE)))</f>
        <v/>
      </c>
      <c r="AU451" s="27" t="str">
        <f>IF($A451="","",(VLOOKUP($A451,ACOUSTIC_PIVOT_TABLE!$B$4:$AO$500,16,FALSE)))</f>
        <v/>
      </c>
      <c r="AV451" s="27" t="str">
        <f>IF($A451="","",(VLOOKUP($A451,ACOUSTIC_PIVOT_TABLE!$B$4:$AO$500,17,FALSE)))</f>
        <v/>
      </c>
      <c r="AW451" s="27" t="str">
        <f>IF($A451="","",(VLOOKUP($A451,ACOUSTIC_PIVOT_TABLE!$B$4:$AO$500,18,FALSE)))</f>
        <v/>
      </c>
      <c r="AX451" s="27" t="str">
        <f>IF($A451="","",(VLOOKUP($A451,ACOUSTIC_PIVOT_TABLE!$B$4:$AO$500,19,FALSE)))</f>
        <v/>
      </c>
      <c r="AY451" s="27" t="str">
        <f>IF($A451="","",(VLOOKUP($A451,ACOUSTIC_PIVOT_TABLE!$B$4:$AO$500,20,FALSE)))</f>
        <v/>
      </c>
      <c r="AZ451" s="27" t="str">
        <f>IF($A451="","",(VLOOKUP($A451,ACOUSTIC_PIVOT_TABLE!$B$4:$AO$500,21,FALSE)))</f>
        <v/>
      </c>
      <c r="BA451" s="27" t="str">
        <f>IF($A451="","",(VLOOKUP($A451,ACOUSTIC_PIVOT_TABLE!$B$4:$AO$500,22,FALSE)))</f>
        <v/>
      </c>
      <c r="BB451" s="27" t="str">
        <f>IF($A451="","",(VLOOKUP($A451,ACOUSTIC_PIVOT_TABLE!$B$4:$AO$500,23,FALSE)))</f>
        <v/>
      </c>
      <c r="BC451" s="27" t="str">
        <f>IF($A451="","",(VLOOKUP($A451,ACOUSTIC_PIVOT_TABLE!$B$4:$AO$500,24,FALSE)))</f>
        <v/>
      </c>
      <c r="BD451" s="27" t="str">
        <f>IF($A451="","",(VLOOKUP($A451,ACOUSTIC_PIVOT_TABLE!$B$4:$AO$500,25,FALSE)))</f>
        <v/>
      </c>
      <c r="BE451" s="27" t="str">
        <f>IF($A451="","",(VLOOKUP($A451,ACOUSTIC_PIVOT_TABLE!$B$4:$AO$500,26,FALSE)))</f>
        <v/>
      </c>
      <c r="BF451" s="27" t="str">
        <f>IF($A451="","",(VLOOKUP($A451,ACOUSTIC_PIVOT_TABLE!$B$4:$AO$500,27,FALSE)))</f>
        <v/>
      </c>
      <c r="BG451" s="27" t="str">
        <f>IF($A451="","",(VLOOKUP($A451,ACOUSTIC_PIVOT_TABLE!$B$4:$AO$500,28,FALSE)))</f>
        <v/>
      </c>
      <c r="BH451" s="27" t="str">
        <f>IF($A451="","",(VLOOKUP($A451,ACOUSTIC_PIVOT_TABLE!$B$4:$AO$500,29,FALSE)))</f>
        <v/>
      </c>
      <c r="BI451" s="27" t="str">
        <f>IF($A451="","",(VLOOKUP($A451,ACOUSTIC_PIVOT_TABLE!$B$4:$AO$500,30,FALSE)))</f>
        <v/>
      </c>
      <c r="BJ451" s="27" t="str">
        <f>IF($A451="","",(VLOOKUP($A451,ACOUSTIC_PIVOT_TABLE!$B$4:$AO$500,31,FALSE)))</f>
        <v/>
      </c>
      <c r="BK451" s="27" t="str">
        <f>IF($A451="","",(VLOOKUP($A451,ACOUSTIC_PIVOT_TABLE!$B$4:$AO$500,32,FALSE)))</f>
        <v/>
      </c>
      <c r="BL451" s="27" t="str">
        <f>IF($A451="","",(VLOOKUP($A451,ACOUSTIC_PIVOT_TABLE!$B$4:$AO$500,33,FALSE)))</f>
        <v/>
      </c>
      <c r="BM451" s="27" t="str">
        <f>IF($A451="","",(VLOOKUP($A451,ACOUSTIC_PIVOT_TABLE!$B$4:$AO$500,34,FALSE)))</f>
        <v/>
      </c>
      <c r="BN451" s="27" t="str">
        <f>IF($A451="","",(VLOOKUP($A451,ACOUSTIC_PIVOT_TABLE!$B$4:$AO$500,35,FALSE)))</f>
        <v/>
      </c>
      <c r="BO451" s="27" t="str">
        <f>IF($A451="","",(VLOOKUP($A451,ACOUSTIC_PIVOT_TABLE!$B$4:$AO$500,36,FALSE)))</f>
        <v/>
      </c>
      <c r="BP451" s="27" t="str">
        <f>IF($A451="","",(VLOOKUP($A451,ACOUSTIC_PIVOT_TABLE!$B$4:$AO$500,37,FALSE)))</f>
        <v/>
      </c>
      <c r="BQ451" s="27" t="str">
        <f>IF($A451="","",(VLOOKUP($A451,ACOUSTIC_PIVOT_TABLE!$B$4:$AO$500,38,FALSE)))</f>
        <v/>
      </c>
      <c r="BR451" s="27" t="str">
        <f>IF($A451="","",(VLOOKUP($A451,ACOUSTIC_PIVOT_TABLE!$B$4:$AO$500,39,FALSE)))</f>
        <v/>
      </c>
      <c r="BS451" s="27" t="str">
        <f>IF($A451="","",(VLOOKUP($A451,ACOUSTIC_PIVOT_TABLE!$B$4:$AO$500,40,FALSE)))</f>
        <v/>
      </c>
    </row>
    <row r="452" spans="1:71" x14ac:dyDescent="0.25">
      <c r="A452" s="1" t="str">
        <f>IF(ACOUSTIC_PIVOT_TABLE!B454 = 0, "",ACOUSTIC_PIVOT_TABLE!B454)</f>
        <v/>
      </c>
      <c r="B452" s="1" t="str">
        <f>IF($A452="","",(VLOOKUP($A452,ACOUSTICS_COMBINED!$B$3:$AQ$501,21,FALSE)))</f>
        <v/>
      </c>
      <c r="C452" s="1" t="str">
        <f>IF($A452="","",(VLOOKUP($A452,ACOUSTICS_COMBINED!$B$3:$AQ$501,22,FALSE)))</f>
        <v/>
      </c>
      <c r="D452" s="1" t="str">
        <f>IF($A452="","",(VLOOKUP($A452,ACOUSTICS_COMBINED!$B$3:$AQ$501,12,FALSE)))</f>
        <v/>
      </c>
      <c r="E452" s="1" t="str">
        <f>IF($A452="","",(VLOOKUP($A452,ACOUSTICS_COMBINED!$B$3:$AQ$501,13,FALSE)))</f>
        <v/>
      </c>
      <c r="F452" s="1" t="str">
        <f>IF($A452="","",(VLOOKUP($A452,ACOUSTICS_COMBINED!$B$3:$AQ$501,14,FALSE)))</f>
        <v/>
      </c>
      <c r="G452" s="1" t="str">
        <f>IF($A452="","",(VLOOKUP($A452,ACOUSTICS_COMBINED!$B$3:$AQ$501,23,FALSE)))</f>
        <v/>
      </c>
      <c r="H452" s="1" t="str">
        <f>IF($A452="","",(VLOOKUP($A452,ACOUSTICS_COMBINED!$B$3:$AQ$501,24,FALSE)))</f>
        <v/>
      </c>
      <c r="I452" s="1" t="str">
        <f>IF($A452="","",(VLOOKUP($A452,ACOUSTICS_COMBINED!$B$3:$AQ$501,15,FALSE)))</f>
        <v/>
      </c>
      <c r="J452" s="1" t="str">
        <f>IF($A452="","",(VLOOKUP($A452,ACOUSTICS_COMBINED!$B$3:$AQ$501,16,FALSE)))</f>
        <v/>
      </c>
      <c r="K452" s="1" t="str">
        <f>IF($A452="","",(VLOOKUP($A452,ACOUSTICS_COMBINED!$B$3:$AQ$501,17,FALSE)))</f>
        <v/>
      </c>
      <c r="L452" s="1" t="str">
        <f>IF($A452="","",(VLOOKUP($A452,ACOUSTICS_COMBINED!$B$3:$AQ$501,18,FALSE)))</f>
        <v/>
      </c>
      <c r="M452" s="1" t="str">
        <f>IF($A452="","",(VLOOKUP($A452,ACOUSTICS_COMBINED!$B$3:$AQ$501,25,FALSE)))</f>
        <v/>
      </c>
      <c r="N452" s="16" t="str">
        <f>IF($A452="","",(VLOOKUP($A452,ACOUSTICS_COMBINED!$B$3:$AQ$501,19,FALSE)))</f>
        <v/>
      </c>
      <c r="O452" s="16" t="str">
        <f>IF($A452="","",(VLOOKUP($A452,ACOUSTICS_COMBINED!$B$3:$AQ$501,20,FALSE)))</f>
        <v/>
      </c>
      <c r="P452" s="1" t="str">
        <f>IF($A452="","",(VLOOKUP($A452,ACOUSTICS_COMBINED!$B$3:$AQ$501,26,FALSE)))</f>
        <v/>
      </c>
      <c r="Q452" s="1" t="str">
        <f>IF($A452="","",(VLOOKUP($A452,ACOUSTICS_COMBINED!$B$3:$AQ$501,27,FALSE)))</f>
        <v/>
      </c>
      <c r="R452" s="1" t="str">
        <f>IF($A452="","",(VLOOKUP($A452,ACOUSTICS_COMBINED!$B$3:$AQ$501,28,FALSE)))</f>
        <v/>
      </c>
      <c r="S452" s="1" t="str">
        <f>IF($A452="","",(VLOOKUP($A452,ACOUSTICS_COMBINED!$B$3:$AQ$501,29,FALSE)))</f>
        <v/>
      </c>
      <c r="T452" s="1" t="str">
        <f>IF($A452="","",(VLOOKUP($A452,ACOUSTICS_COMBINED!$B$3:$AQ$501,30,FALSE)))</f>
        <v/>
      </c>
      <c r="U452" s="1" t="str">
        <f>IF($A452="","",(VLOOKUP($A452,ACOUSTICS_COMBINED!$B$3:$AQ$501,31,FALSE)))</f>
        <v/>
      </c>
      <c r="V452" s="1" t="str">
        <f>IF($A452="","",(VLOOKUP($A452,ACOUSTICS_COMBINED!$B$3:$AQ$501,32,FALSE)))</f>
        <v/>
      </c>
      <c r="W452" s="1" t="str">
        <f>IF($A452="","",(VLOOKUP($A452,ACOUSTICS_COMBINED!$B$3:$AQ$501,33,FALSE)))</f>
        <v/>
      </c>
      <c r="X452" s="1" t="str">
        <f>IF($A452="","",(VLOOKUP($A452,ACOUSTICS_COMBINED!$B$3:$AQ$501,34,FALSE)))</f>
        <v/>
      </c>
      <c r="Y452" s="1" t="str">
        <f>IF($A452="","",(VLOOKUP($A452,ACOUSTICS_COMBINED!$B$3:$AQ$501,35,FALSE)))</f>
        <v/>
      </c>
      <c r="Z452" s="1" t="str">
        <f>IF($A452="","",(VLOOKUP($A452,ACOUSTICS_COMBINED!$B$3:$AQ$501,36,FALSE)))</f>
        <v/>
      </c>
      <c r="AA452" s="1" t="str">
        <f>IF($A452="","",(VLOOKUP($A452,ACOUSTICS_COMBINED!$B$3:$AQ$501,37,FALSE)))</f>
        <v/>
      </c>
      <c r="AB452" s="1" t="str">
        <f>IF($A452="","",(VLOOKUP($A452,ACOUSTICS_COMBINED!$B$3:$AQ$501,38,FALSE)))</f>
        <v/>
      </c>
      <c r="AC452" s="1" t="str">
        <f>IF($A452="","",(VLOOKUP($A452,ACOUSTICS_COMBINED!$B$3:$AQ$501,39,FALSE)))</f>
        <v/>
      </c>
      <c r="AD452" s="1" t="str">
        <f>IF($A452="","",(VLOOKUP($A452,ACOUSTICS_COMBINED!$B$3:$AQ$501,40,FALSE)))</f>
        <v/>
      </c>
      <c r="AE452" s="1" t="str">
        <f>IF($A452="","",(VLOOKUP($A452,ACOUSTICS_COMBINED!$B$3:$AQ$501,41,FALSE)))</f>
        <v/>
      </c>
      <c r="AF452" s="1" t="str">
        <f>IF($A452="","",(VLOOKUP($A452,ACOUSTICS_COMBINED!$B$3:$AQ$501,42,FALSE)))</f>
        <v/>
      </c>
      <c r="AG452" s="27" t="str">
        <f>IF($A452="","",(VLOOKUP($A452,ACOUSTIC_PIVOT_TABLE!$B$4:$AO$500,2,FALSE)))</f>
        <v/>
      </c>
      <c r="AH452" s="27" t="str">
        <f>IF($A452="","",(VLOOKUP($A452,ACOUSTIC_PIVOT_TABLE!$B$4:$AO$500,3,FALSE)))</f>
        <v/>
      </c>
      <c r="AI452" s="27" t="str">
        <f>IF($A452="","",(VLOOKUP($A452,ACOUSTIC_PIVOT_TABLE!$B$4:$AO$500,4,FALSE)))</f>
        <v/>
      </c>
      <c r="AJ452" s="27" t="str">
        <f>IF($A452="","",(VLOOKUP($A452,ACOUSTIC_PIVOT_TABLE!$B$4:$AO$500,5,FALSE)))</f>
        <v/>
      </c>
      <c r="AK452" s="27" t="str">
        <f>IF($A452="","",(VLOOKUP($A452,ACOUSTIC_PIVOT_TABLE!$B$4:$AO$500,6,FALSE)))</f>
        <v/>
      </c>
      <c r="AL452" s="27" t="str">
        <f>IF($A452="","",(VLOOKUP($A452,ACOUSTIC_PIVOT_TABLE!$B$4:$AO$500,7,FALSE)))</f>
        <v/>
      </c>
      <c r="AM452" s="27" t="str">
        <f>IF($A452="","",(VLOOKUP($A452,ACOUSTIC_PIVOT_TABLE!$B$4:$AO$500,8,FALSE)))</f>
        <v/>
      </c>
      <c r="AN452" s="27" t="str">
        <f>IF($A452="","",(VLOOKUP($A452,ACOUSTIC_PIVOT_TABLE!$B$4:$AO$500,9,FALSE)))</f>
        <v/>
      </c>
      <c r="AO452" s="27" t="str">
        <f>IF($A452="","",(VLOOKUP($A452,ACOUSTIC_PIVOT_TABLE!$B$4:$AO$500,10,FALSE)))</f>
        <v/>
      </c>
      <c r="AP452" s="27" t="str">
        <f>IF($A452="","",(VLOOKUP($A452,ACOUSTIC_PIVOT_TABLE!$B$4:$AO$500,11,FALSE)))</f>
        <v/>
      </c>
      <c r="AQ452" s="27" t="str">
        <f>IF($A452="","",(VLOOKUP($A452,ACOUSTIC_PIVOT_TABLE!$B$4:$AO$500,12,FALSE)))</f>
        <v/>
      </c>
      <c r="AR452" s="27" t="str">
        <f>IF($A452="","",(VLOOKUP($A452,ACOUSTIC_PIVOT_TABLE!$B$4:$AO$500,13,FALSE)))</f>
        <v/>
      </c>
      <c r="AS452" s="27" t="str">
        <f>IF($A452="","",(VLOOKUP($A452,ACOUSTIC_PIVOT_TABLE!$B$4:$AO$500,14,FALSE)))</f>
        <v/>
      </c>
      <c r="AT452" s="27" t="str">
        <f>IF($A452="","",(VLOOKUP($A452,ACOUSTIC_PIVOT_TABLE!$B$4:$AO$500,15,FALSE)))</f>
        <v/>
      </c>
      <c r="AU452" s="27" t="str">
        <f>IF($A452="","",(VLOOKUP($A452,ACOUSTIC_PIVOT_TABLE!$B$4:$AO$500,16,FALSE)))</f>
        <v/>
      </c>
      <c r="AV452" s="27" t="str">
        <f>IF($A452="","",(VLOOKUP($A452,ACOUSTIC_PIVOT_TABLE!$B$4:$AO$500,17,FALSE)))</f>
        <v/>
      </c>
      <c r="AW452" s="27" t="str">
        <f>IF($A452="","",(VLOOKUP($A452,ACOUSTIC_PIVOT_TABLE!$B$4:$AO$500,18,FALSE)))</f>
        <v/>
      </c>
      <c r="AX452" s="27" t="str">
        <f>IF($A452="","",(VLOOKUP($A452,ACOUSTIC_PIVOT_TABLE!$B$4:$AO$500,19,FALSE)))</f>
        <v/>
      </c>
      <c r="AY452" s="27" t="str">
        <f>IF($A452="","",(VLOOKUP($A452,ACOUSTIC_PIVOT_TABLE!$B$4:$AO$500,20,FALSE)))</f>
        <v/>
      </c>
      <c r="AZ452" s="27" t="str">
        <f>IF($A452="","",(VLOOKUP($A452,ACOUSTIC_PIVOT_TABLE!$B$4:$AO$500,21,FALSE)))</f>
        <v/>
      </c>
      <c r="BA452" s="27" t="str">
        <f>IF($A452="","",(VLOOKUP($A452,ACOUSTIC_PIVOT_TABLE!$B$4:$AO$500,22,FALSE)))</f>
        <v/>
      </c>
      <c r="BB452" s="27" t="str">
        <f>IF($A452="","",(VLOOKUP($A452,ACOUSTIC_PIVOT_TABLE!$B$4:$AO$500,23,FALSE)))</f>
        <v/>
      </c>
      <c r="BC452" s="27" t="str">
        <f>IF($A452="","",(VLOOKUP($A452,ACOUSTIC_PIVOT_TABLE!$B$4:$AO$500,24,FALSE)))</f>
        <v/>
      </c>
      <c r="BD452" s="27" t="str">
        <f>IF($A452="","",(VLOOKUP($A452,ACOUSTIC_PIVOT_TABLE!$B$4:$AO$500,25,FALSE)))</f>
        <v/>
      </c>
      <c r="BE452" s="27" t="str">
        <f>IF($A452="","",(VLOOKUP($A452,ACOUSTIC_PIVOT_TABLE!$B$4:$AO$500,26,FALSE)))</f>
        <v/>
      </c>
      <c r="BF452" s="27" t="str">
        <f>IF($A452="","",(VLOOKUP($A452,ACOUSTIC_PIVOT_TABLE!$B$4:$AO$500,27,FALSE)))</f>
        <v/>
      </c>
      <c r="BG452" s="27" t="str">
        <f>IF($A452="","",(VLOOKUP($A452,ACOUSTIC_PIVOT_TABLE!$B$4:$AO$500,28,FALSE)))</f>
        <v/>
      </c>
      <c r="BH452" s="27" t="str">
        <f>IF($A452="","",(VLOOKUP($A452,ACOUSTIC_PIVOT_TABLE!$B$4:$AO$500,29,FALSE)))</f>
        <v/>
      </c>
      <c r="BI452" s="27" t="str">
        <f>IF($A452="","",(VLOOKUP($A452,ACOUSTIC_PIVOT_TABLE!$B$4:$AO$500,30,FALSE)))</f>
        <v/>
      </c>
      <c r="BJ452" s="27" t="str">
        <f>IF($A452="","",(VLOOKUP($A452,ACOUSTIC_PIVOT_TABLE!$B$4:$AO$500,31,FALSE)))</f>
        <v/>
      </c>
      <c r="BK452" s="27" t="str">
        <f>IF($A452="","",(VLOOKUP($A452,ACOUSTIC_PIVOT_TABLE!$B$4:$AO$500,32,FALSE)))</f>
        <v/>
      </c>
      <c r="BL452" s="27" t="str">
        <f>IF($A452="","",(VLOOKUP($A452,ACOUSTIC_PIVOT_TABLE!$B$4:$AO$500,33,FALSE)))</f>
        <v/>
      </c>
      <c r="BM452" s="27" t="str">
        <f>IF($A452="","",(VLOOKUP($A452,ACOUSTIC_PIVOT_TABLE!$B$4:$AO$500,34,FALSE)))</f>
        <v/>
      </c>
      <c r="BN452" s="27" t="str">
        <f>IF($A452="","",(VLOOKUP($A452,ACOUSTIC_PIVOT_TABLE!$B$4:$AO$500,35,FALSE)))</f>
        <v/>
      </c>
      <c r="BO452" s="27" t="str">
        <f>IF($A452="","",(VLOOKUP($A452,ACOUSTIC_PIVOT_TABLE!$B$4:$AO$500,36,FALSE)))</f>
        <v/>
      </c>
      <c r="BP452" s="27" t="str">
        <f>IF($A452="","",(VLOOKUP($A452,ACOUSTIC_PIVOT_TABLE!$B$4:$AO$500,37,FALSE)))</f>
        <v/>
      </c>
      <c r="BQ452" s="27" t="str">
        <f>IF($A452="","",(VLOOKUP($A452,ACOUSTIC_PIVOT_TABLE!$B$4:$AO$500,38,FALSE)))</f>
        <v/>
      </c>
      <c r="BR452" s="27" t="str">
        <f>IF($A452="","",(VLOOKUP($A452,ACOUSTIC_PIVOT_TABLE!$B$4:$AO$500,39,FALSE)))</f>
        <v/>
      </c>
      <c r="BS452" s="27" t="str">
        <f>IF($A452="","",(VLOOKUP($A452,ACOUSTIC_PIVOT_TABLE!$B$4:$AO$500,40,FALSE)))</f>
        <v/>
      </c>
    </row>
    <row r="453" spans="1:71" x14ac:dyDescent="0.25">
      <c r="A453" s="1" t="str">
        <f>IF(ACOUSTIC_PIVOT_TABLE!B455 = 0, "",ACOUSTIC_PIVOT_TABLE!B455)</f>
        <v/>
      </c>
      <c r="B453" s="1" t="str">
        <f>IF($A453="","",(VLOOKUP($A453,ACOUSTICS_COMBINED!$B$3:$AQ$501,21,FALSE)))</f>
        <v/>
      </c>
      <c r="C453" s="1" t="str">
        <f>IF($A453="","",(VLOOKUP($A453,ACOUSTICS_COMBINED!$B$3:$AQ$501,22,FALSE)))</f>
        <v/>
      </c>
      <c r="D453" s="1" t="str">
        <f>IF($A453="","",(VLOOKUP($A453,ACOUSTICS_COMBINED!$B$3:$AQ$501,12,FALSE)))</f>
        <v/>
      </c>
      <c r="E453" s="1" t="str">
        <f>IF($A453="","",(VLOOKUP($A453,ACOUSTICS_COMBINED!$B$3:$AQ$501,13,FALSE)))</f>
        <v/>
      </c>
      <c r="F453" s="1" t="str">
        <f>IF($A453="","",(VLOOKUP($A453,ACOUSTICS_COMBINED!$B$3:$AQ$501,14,FALSE)))</f>
        <v/>
      </c>
      <c r="G453" s="1" t="str">
        <f>IF($A453="","",(VLOOKUP($A453,ACOUSTICS_COMBINED!$B$3:$AQ$501,23,FALSE)))</f>
        <v/>
      </c>
      <c r="H453" s="1" t="str">
        <f>IF($A453="","",(VLOOKUP($A453,ACOUSTICS_COMBINED!$B$3:$AQ$501,24,FALSE)))</f>
        <v/>
      </c>
      <c r="I453" s="1" t="str">
        <f>IF($A453="","",(VLOOKUP($A453,ACOUSTICS_COMBINED!$B$3:$AQ$501,15,FALSE)))</f>
        <v/>
      </c>
      <c r="J453" s="1" t="str">
        <f>IF($A453="","",(VLOOKUP($A453,ACOUSTICS_COMBINED!$B$3:$AQ$501,16,FALSE)))</f>
        <v/>
      </c>
      <c r="K453" s="1" t="str">
        <f>IF($A453="","",(VLOOKUP($A453,ACOUSTICS_COMBINED!$B$3:$AQ$501,17,FALSE)))</f>
        <v/>
      </c>
      <c r="L453" s="1" t="str">
        <f>IF($A453="","",(VLOOKUP($A453,ACOUSTICS_COMBINED!$B$3:$AQ$501,18,FALSE)))</f>
        <v/>
      </c>
      <c r="M453" s="1" t="str">
        <f>IF($A453="","",(VLOOKUP($A453,ACOUSTICS_COMBINED!$B$3:$AQ$501,25,FALSE)))</f>
        <v/>
      </c>
      <c r="N453" s="16" t="str">
        <f>IF($A453="","",(VLOOKUP($A453,ACOUSTICS_COMBINED!$B$3:$AQ$501,19,FALSE)))</f>
        <v/>
      </c>
      <c r="O453" s="16" t="str">
        <f>IF($A453="","",(VLOOKUP($A453,ACOUSTICS_COMBINED!$B$3:$AQ$501,20,FALSE)))</f>
        <v/>
      </c>
      <c r="P453" s="1" t="str">
        <f>IF($A453="","",(VLOOKUP($A453,ACOUSTICS_COMBINED!$B$3:$AQ$501,26,FALSE)))</f>
        <v/>
      </c>
      <c r="Q453" s="1" t="str">
        <f>IF($A453="","",(VLOOKUP($A453,ACOUSTICS_COMBINED!$B$3:$AQ$501,27,FALSE)))</f>
        <v/>
      </c>
      <c r="R453" s="1" t="str">
        <f>IF($A453="","",(VLOOKUP($A453,ACOUSTICS_COMBINED!$B$3:$AQ$501,28,FALSE)))</f>
        <v/>
      </c>
      <c r="S453" s="1" t="str">
        <f>IF($A453="","",(VLOOKUP($A453,ACOUSTICS_COMBINED!$B$3:$AQ$501,29,FALSE)))</f>
        <v/>
      </c>
      <c r="T453" s="1" t="str">
        <f>IF($A453="","",(VLOOKUP($A453,ACOUSTICS_COMBINED!$B$3:$AQ$501,30,FALSE)))</f>
        <v/>
      </c>
      <c r="U453" s="1" t="str">
        <f>IF($A453="","",(VLOOKUP($A453,ACOUSTICS_COMBINED!$B$3:$AQ$501,31,FALSE)))</f>
        <v/>
      </c>
      <c r="V453" s="1" t="str">
        <f>IF($A453="","",(VLOOKUP($A453,ACOUSTICS_COMBINED!$B$3:$AQ$501,32,FALSE)))</f>
        <v/>
      </c>
      <c r="W453" s="1" t="str">
        <f>IF($A453="","",(VLOOKUP($A453,ACOUSTICS_COMBINED!$B$3:$AQ$501,33,FALSE)))</f>
        <v/>
      </c>
      <c r="X453" s="1" t="str">
        <f>IF($A453="","",(VLOOKUP($A453,ACOUSTICS_COMBINED!$B$3:$AQ$501,34,FALSE)))</f>
        <v/>
      </c>
      <c r="Y453" s="1" t="str">
        <f>IF($A453="","",(VLOOKUP($A453,ACOUSTICS_COMBINED!$B$3:$AQ$501,35,FALSE)))</f>
        <v/>
      </c>
      <c r="Z453" s="1" t="str">
        <f>IF($A453="","",(VLOOKUP($A453,ACOUSTICS_COMBINED!$B$3:$AQ$501,36,FALSE)))</f>
        <v/>
      </c>
      <c r="AA453" s="1" t="str">
        <f>IF($A453="","",(VLOOKUP($A453,ACOUSTICS_COMBINED!$B$3:$AQ$501,37,FALSE)))</f>
        <v/>
      </c>
      <c r="AB453" s="1" t="str">
        <f>IF($A453="","",(VLOOKUP($A453,ACOUSTICS_COMBINED!$B$3:$AQ$501,38,FALSE)))</f>
        <v/>
      </c>
      <c r="AC453" s="1" t="str">
        <f>IF($A453="","",(VLOOKUP($A453,ACOUSTICS_COMBINED!$B$3:$AQ$501,39,FALSE)))</f>
        <v/>
      </c>
      <c r="AD453" s="1" t="str">
        <f>IF($A453="","",(VLOOKUP($A453,ACOUSTICS_COMBINED!$B$3:$AQ$501,40,FALSE)))</f>
        <v/>
      </c>
      <c r="AE453" s="1" t="str">
        <f>IF($A453="","",(VLOOKUP($A453,ACOUSTICS_COMBINED!$B$3:$AQ$501,41,FALSE)))</f>
        <v/>
      </c>
      <c r="AF453" s="1" t="str">
        <f>IF($A453="","",(VLOOKUP($A453,ACOUSTICS_COMBINED!$B$3:$AQ$501,42,FALSE)))</f>
        <v/>
      </c>
      <c r="AG453" s="27" t="str">
        <f>IF($A453="","",(VLOOKUP($A453,ACOUSTIC_PIVOT_TABLE!$B$4:$AO$500,2,FALSE)))</f>
        <v/>
      </c>
      <c r="AH453" s="27" t="str">
        <f>IF($A453="","",(VLOOKUP($A453,ACOUSTIC_PIVOT_TABLE!$B$4:$AO$500,3,FALSE)))</f>
        <v/>
      </c>
      <c r="AI453" s="27" t="str">
        <f>IF($A453="","",(VLOOKUP($A453,ACOUSTIC_PIVOT_TABLE!$B$4:$AO$500,4,FALSE)))</f>
        <v/>
      </c>
      <c r="AJ453" s="27" t="str">
        <f>IF($A453="","",(VLOOKUP($A453,ACOUSTIC_PIVOT_TABLE!$B$4:$AO$500,5,FALSE)))</f>
        <v/>
      </c>
      <c r="AK453" s="27" t="str">
        <f>IF($A453="","",(VLOOKUP($A453,ACOUSTIC_PIVOT_TABLE!$B$4:$AO$500,6,FALSE)))</f>
        <v/>
      </c>
      <c r="AL453" s="27" t="str">
        <f>IF($A453="","",(VLOOKUP($A453,ACOUSTIC_PIVOT_TABLE!$B$4:$AO$500,7,FALSE)))</f>
        <v/>
      </c>
      <c r="AM453" s="27" t="str">
        <f>IF($A453="","",(VLOOKUP($A453,ACOUSTIC_PIVOT_TABLE!$B$4:$AO$500,8,FALSE)))</f>
        <v/>
      </c>
      <c r="AN453" s="27" t="str">
        <f>IF($A453="","",(VLOOKUP($A453,ACOUSTIC_PIVOT_TABLE!$B$4:$AO$500,9,FALSE)))</f>
        <v/>
      </c>
      <c r="AO453" s="27" t="str">
        <f>IF($A453="","",(VLOOKUP($A453,ACOUSTIC_PIVOT_TABLE!$B$4:$AO$500,10,FALSE)))</f>
        <v/>
      </c>
      <c r="AP453" s="27" t="str">
        <f>IF($A453="","",(VLOOKUP($A453,ACOUSTIC_PIVOT_TABLE!$B$4:$AO$500,11,FALSE)))</f>
        <v/>
      </c>
      <c r="AQ453" s="27" t="str">
        <f>IF($A453="","",(VLOOKUP($A453,ACOUSTIC_PIVOT_TABLE!$B$4:$AO$500,12,FALSE)))</f>
        <v/>
      </c>
      <c r="AR453" s="27" t="str">
        <f>IF($A453="","",(VLOOKUP($A453,ACOUSTIC_PIVOT_TABLE!$B$4:$AO$500,13,FALSE)))</f>
        <v/>
      </c>
      <c r="AS453" s="27" t="str">
        <f>IF($A453="","",(VLOOKUP($A453,ACOUSTIC_PIVOT_TABLE!$B$4:$AO$500,14,FALSE)))</f>
        <v/>
      </c>
      <c r="AT453" s="27" t="str">
        <f>IF($A453="","",(VLOOKUP($A453,ACOUSTIC_PIVOT_TABLE!$B$4:$AO$500,15,FALSE)))</f>
        <v/>
      </c>
      <c r="AU453" s="27" t="str">
        <f>IF($A453="","",(VLOOKUP($A453,ACOUSTIC_PIVOT_TABLE!$B$4:$AO$500,16,FALSE)))</f>
        <v/>
      </c>
      <c r="AV453" s="27" t="str">
        <f>IF($A453="","",(VLOOKUP($A453,ACOUSTIC_PIVOT_TABLE!$B$4:$AO$500,17,FALSE)))</f>
        <v/>
      </c>
      <c r="AW453" s="27" t="str">
        <f>IF($A453="","",(VLOOKUP($A453,ACOUSTIC_PIVOT_TABLE!$B$4:$AO$500,18,FALSE)))</f>
        <v/>
      </c>
      <c r="AX453" s="27" t="str">
        <f>IF($A453="","",(VLOOKUP($A453,ACOUSTIC_PIVOT_TABLE!$B$4:$AO$500,19,FALSE)))</f>
        <v/>
      </c>
      <c r="AY453" s="27" t="str">
        <f>IF($A453="","",(VLOOKUP($A453,ACOUSTIC_PIVOT_TABLE!$B$4:$AO$500,20,FALSE)))</f>
        <v/>
      </c>
      <c r="AZ453" s="27" t="str">
        <f>IF($A453="","",(VLOOKUP($A453,ACOUSTIC_PIVOT_TABLE!$B$4:$AO$500,21,FALSE)))</f>
        <v/>
      </c>
      <c r="BA453" s="27" t="str">
        <f>IF($A453="","",(VLOOKUP($A453,ACOUSTIC_PIVOT_TABLE!$B$4:$AO$500,22,FALSE)))</f>
        <v/>
      </c>
      <c r="BB453" s="27" t="str">
        <f>IF($A453="","",(VLOOKUP($A453,ACOUSTIC_PIVOT_TABLE!$B$4:$AO$500,23,FALSE)))</f>
        <v/>
      </c>
      <c r="BC453" s="27" t="str">
        <f>IF($A453="","",(VLOOKUP($A453,ACOUSTIC_PIVOT_TABLE!$B$4:$AO$500,24,FALSE)))</f>
        <v/>
      </c>
      <c r="BD453" s="27" t="str">
        <f>IF($A453="","",(VLOOKUP($A453,ACOUSTIC_PIVOT_TABLE!$B$4:$AO$500,25,FALSE)))</f>
        <v/>
      </c>
      <c r="BE453" s="27" t="str">
        <f>IF($A453="","",(VLOOKUP($A453,ACOUSTIC_PIVOT_TABLE!$B$4:$AO$500,26,FALSE)))</f>
        <v/>
      </c>
      <c r="BF453" s="27" t="str">
        <f>IF($A453="","",(VLOOKUP($A453,ACOUSTIC_PIVOT_TABLE!$B$4:$AO$500,27,FALSE)))</f>
        <v/>
      </c>
      <c r="BG453" s="27" t="str">
        <f>IF($A453="","",(VLOOKUP($A453,ACOUSTIC_PIVOT_TABLE!$B$4:$AO$500,28,FALSE)))</f>
        <v/>
      </c>
      <c r="BH453" s="27" t="str">
        <f>IF($A453="","",(VLOOKUP($A453,ACOUSTIC_PIVOT_TABLE!$B$4:$AO$500,29,FALSE)))</f>
        <v/>
      </c>
      <c r="BI453" s="27" t="str">
        <f>IF($A453="","",(VLOOKUP($A453,ACOUSTIC_PIVOT_TABLE!$B$4:$AO$500,30,FALSE)))</f>
        <v/>
      </c>
      <c r="BJ453" s="27" t="str">
        <f>IF($A453="","",(VLOOKUP($A453,ACOUSTIC_PIVOT_TABLE!$B$4:$AO$500,31,FALSE)))</f>
        <v/>
      </c>
      <c r="BK453" s="27" t="str">
        <f>IF($A453="","",(VLOOKUP($A453,ACOUSTIC_PIVOT_TABLE!$B$4:$AO$500,32,FALSE)))</f>
        <v/>
      </c>
      <c r="BL453" s="27" t="str">
        <f>IF($A453="","",(VLOOKUP($A453,ACOUSTIC_PIVOT_TABLE!$B$4:$AO$500,33,FALSE)))</f>
        <v/>
      </c>
      <c r="BM453" s="27" t="str">
        <f>IF($A453="","",(VLOOKUP($A453,ACOUSTIC_PIVOT_TABLE!$B$4:$AO$500,34,FALSE)))</f>
        <v/>
      </c>
      <c r="BN453" s="27" t="str">
        <f>IF($A453="","",(VLOOKUP($A453,ACOUSTIC_PIVOT_TABLE!$B$4:$AO$500,35,FALSE)))</f>
        <v/>
      </c>
      <c r="BO453" s="27" t="str">
        <f>IF($A453="","",(VLOOKUP($A453,ACOUSTIC_PIVOT_TABLE!$B$4:$AO$500,36,FALSE)))</f>
        <v/>
      </c>
      <c r="BP453" s="27" t="str">
        <f>IF($A453="","",(VLOOKUP($A453,ACOUSTIC_PIVOT_TABLE!$B$4:$AO$500,37,FALSE)))</f>
        <v/>
      </c>
      <c r="BQ453" s="27" t="str">
        <f>IF($A453="","",(VLOOKUP($A453,ACOUSTIC_PIVOT_TABLE!$B$4:$AO$500,38,FALSE)))</f>
        <v/>
      </c>
      <c r="BR453" s="27" t="str">
        <f>IF($A453="","",(VLOOKUP($A453,ACOUSTIC_PIVOT_TABLE!$B$4:$AO$500,39,FALSE)))</f>
        <v/>
      </c>
      <c r="BS453" s="27" t="str">
        <f>IF($A453="","",(VLOOKUP($A453,ACOUSTIC_PIVOT_TABLE!$B$4:$AO$500,40,FALSE)))</f>
        <v/>
      </c>
    </row>
    <row r="454" spans="1:71" x14ac:dyDescent="0.25">
      <c r="A454" s="1" t="str">
        <f>IF(ACOUSTIC_PIVOT_TABLE!B456 = 0, "",ACOUSTIC_PIVOT_TABLE!B456)</f>
        <v/>
      </c>
      <c r="B454" s="1" t="str">
        <f>IF($A454="","",(VLOOKUP($A454,ACOUSTICS_COMBINED!$B$3:$AQ$501,21,FALSE)))</f>
        <v/>
      </c>
      <c r="C454" s="1" t="str">
        <f>IF($A454="","",(VLOOKUP($A454,ACOUSTICS_COMBINED!$B$3:$AQ$501,22,FALSE)))</f>
        <v/>
      </c>
      <c r="D454" s="1" t="str">
        <f>IF($A454="","",(VLOOKUP($A454,ACOUSTICS_COMBINED!$B$3:$AQ$501,12,FALSE)))</f>
        <v/>
      </c>
      <c r="E454" s="1" t="str">
        <f>IF($A454="","",(VLOOKUP($A454,ACOUSTICS_COMBINED!$B$3:$AQ$501,13,FALSE)))</f>
        <v/>
      </c>
      <c r="F454" s="1" t="str">
        <f>IF($A454="","",(VLOOKUP($A454,ACOUSTICS_COMBINED!$B$3:$AQ$501,14,FALSE)))</f>
        <v/>
      </c>
      <c r="G454" s="1" t="str">
        <f>IF($A454="","",(VLOOKUP($A454,ACOUSTICS_COMBINED!$B$3:$AQ$501,23,FALSE)))</f>
        <v/>
      </c>
      <c r="H454" s="1" t="str">
        <f>IF($A454="","",(VLOOKUP($A454,ACOUSTICS_COMBINED!$B$3:$AQ$501,24,FALSE)))</f>
        <v/>
      </c>
      <c r="I454" s="1" t="str">
        <f>IF($A454="","",(VLOOKUP($A454,ACOUSTICS_COMBINED!$B$3:$AQ$501,15,FALSE)))</f>
        <v/>
      </c>
      <c r="J454" s="1" t="str">
        <f>IF($A454="","",(VLOOKUP($A454,ACOUSTICS_COMBINED!$B$3:$AQ$501,16,FALSE)))</f>
        <v/>
      </c>
      <c r="K454" s="1" t="str">
        <f>IF($A454="","",(VLOOKUP($A454,ACOUSTICS_COMBINED!$B$3:$AQ$501,17,FALSE)))</f>
        <v/>
      </c>
      <c r="L454" s="1" t="str">
        <f>IF($A454="","",(VLOOKUP($A454,ACOUSTICS_COMBINED!$B$3:$AQ$501,18,FALSE)))</f>
        <v/>
      </c>
      <c r="M454" s="1" t="str">
        <f>IF($A454="","",(VLOOKUP($A454,ACOUSTICS_COMBINED!$B$3:$AQ$501,25,FALSE)))</f>
        <v/>
      </c>
      <c r="N454" s="16" t="str">
        <f>IF($A454="","",(VLOOKUP($A454,ACOUSTICS_COMBINED!$B$3:$AQ$501,19,FALSE)))</f>
        <v/>
      </c>
      <c r="O454" s="16" t="str">
        <f>IF($A454="","",(VLOOKUP($A454,ACOUSTICS_COMBINED!$B$3:$AQ$501,20,FALSE)))</f>
        <v/>
      </c>
      <c r="P454" s="1" t="str">
        <f>IF($A454="","",(VLOOKUP($A454,ACOUSTICS_COMBINED!$B$3:$AQ$501,26,FALSE)))</f>
        <v/>
      </c>
      <c r="Q454" s="1" t="str">
        <f>IF($A454="","",(VLOOKUP($A454,ACOUSTICS_COMBINED!$B$3:$AQ$501,27,FALSE)))</f>
        <v/>
      </c>
      <c r="R454" s="1" t="str">
        <f>IF($A454="","",(VLOOKUP($A454,ACOUSTICS_COMBINED!$B$3:$AQ$501,28,FALSE)))</f>
        <v/>
      </c>
      <c r="S454" s="1" t="str">
        <f>IF($A454="","",(VLOOKUP($A454,ACOUSTICS_COMBINED!$B$3:$AQ$501,29,FALSE)))</f>
        <v/>
      </c>
      <c r="T454" s="1" t="str">
        <f>IF($A454="","",(VLOOKUP($A454,ACOUSTICS_COMBINED!$B$3:$AQ$501,30,FALSE)))</f>
        <v/>
      </c>
      <c r="U454" s="1" t="str">
        <f>IF($A454="","",(VLOOKUP($A454,ACOUSTICS_COMBINED!$B$3:$AQ$501,31,FALSE)))</f>
        <v/>
      </c>
      <c r="V454" s="1" t="str">
        <f>IF($A454="","",(VLOOKUP($A454,ACOUSTICS_COMBINED!$B$3:$AQ$501,32,FALSE)))</f>
        <v/>
      </c>
      <c r="W454" s="1" t="str">
        <f>IF($A454="","",(VLOOKUP($A454,ACOUSTICS_COMBINED!$B$3:$AQ$501,33,FALSE)))</f>
        <v/>
      </c>
      <c r="X454" s="1" t="str">
        <f>IF($A454="","",(VLOOKUP($A454,ACOUSTICS_COMBINED!$B$3:$AQ$501,34,FALSE)))</f>
        <v/>
      </c>
      <c r="Y454" s="1" t="str">
        <f>IF($A454="","",(VLOOKUP($A454,ACOUSTICS_COMBINED!$B$3:$AQ$501,35,FALSE)))</f>
        <v/>
      </c>
      <c r="Z454" s="1" t="str">
        <f>IF($A454="","",(VLOOKUP($A454,ACOUSTICS_COMBINED!$B$3:$AQ$501,36,FALSE)))</f>
        <v/>
      </c>
      <c r="AA454" s="1" t="str">
        <f>IF($A454="","",(VLOOKUP($A454,ACOUSTICS_COMBINED!$B$3:$AQ$501,37,FALSE)))</f>
        <v/>
      </c>
      <c r="AB454" s="1" t="str">
        <f>IF($A454="","",(VLOOKUP($A454,ACOUSTICS_COMBINED!$B$3:$AQ$501,38,FALSE)))</f>
        <v/>
      </c>
      <c r="AC454" s="1" t="str">
        <f>IF($A454="","",(VLOOKUP($A454,ACOUSTICS_COMBINED!$B$3:$AQ$501,39,FALSE)))</f>
        <v/>
      </c>
      <c r="AD454" s="1" t="str">
        <f>IF($A454="","",(VLOOKUP($A454,ACOUSTICS_COMBINED!$B$3:$AQ$501,40,FALSE)))</f>
        <v/>
      </c>
      <c r="AE454" s="1" t="str">
        <f>IF($A454="","",(VLOOKUP($A454,ACOUSTICS_COMBINED!$B$3:$AQ$501,41,FALSE)))</f>
        <v/>
      </c>
      <c r="AF454" s="1" t="str">
        <f>IF($A454="","",(VLOOKUP($A454,ACOUSTICS_COMBINED!$B$3:$AQ$501,42,FALSE)))</f>
        <v/>
      </c>
      <c r="AG454" s="27" t="str">
        <f>IF($A454="","",(VLOOKUP($A454,ACOUSTIC_PIVOT_TABLE!$B$4:$AO$500,2,FALSE)))</f>
        <v/>
      </c>
      <c r="AH454" s="27" t="str">
        <f>IF($A454="","",(VLOOKUP($A454,ACOUSTIC_PIVOT_TABLE!$B$4:$AO$500,3,FALSE)))</f>
        <v/>
      </c>
      <c r="AI454" s="27" t="str">
        <f>IF($A454="","",(VLOOKUP($A454,ACOUSTIC_PIVOT_TABLE!$B$4:$AO$500,4,FALSE)))</f>
        <v/>
      </c>
      <c r="AJ454" s="27" t="str">
        <f>IF($A454="","",(VLOOKUP($A454,ACOUSTIC_PIVOT_TABLE!$B$4:$AO$500,5,FALSE)))</f>
        <v/>
      </c>
      <c r="AK454" s="27" t="str">
        <f>IF($A454="","",(VLOOKUP($A454,ACOUSTIC_PIVOT_TABLE!$B$4:$AO$500,6,FALSE)))</f>
        <v/>
      </c>
      <c r="AL454" s="27" t="str">
        <f>IF($A454="","",(VLOOKUP($A454,ACOUSTIC_PIVOT_TABLE!$B$4:$AO$500,7,FALSE)))</f>
        <v/>
      </c>
      <c r="AM454" s="27" t="str">
        <f>IF($A454="","",(VLOOKUP($A454,ACOUSTIC_PIVOT_TABLE!$B$4:$AO$500,8,FALSE)))</f>
        <v/>
      </c>
      <c r="AN454" s="27" t="str">
        <f>IF($A454="","",(VLOOKUP($A454,ACOUSTIC_PIVOT_TABLE!$B$4:$AO$500,9,FALSE)))</f>
        <v/>
      </c>
      <c r="AO454" s="27" t="str">
        <f>IF($A454="","",(VLOOKUP($A454,ACOUSTIC_PIVOT_TABLE!$B$4:$AO$500,10,FALSE)))</f>
        <v/>
      </c>
      <c r="AP454" s="27" t="str">
        <f>IF($A454="","",(VLOOKUP($A454,ACOUSTIC_PIVOT_TABLE!$B$4:$AO$500,11,FALSE)))</f>
        <v/>
      </c>
      <c r="AQ454" s="27" t="str">
        <f>IF($A454="","",(VLOOKUP($A454,ACOUSTIC_PIVOT_TABLE!$B$4:$AO$500,12,FALSE)))</f>
        <v/>
      </c>
      <c r="AR454" s="27" t="str">
        <f>IF($A454="","",(VLOOKUP($A454,ACOUSTIC_PIVOT_TABLE!$B$4:$AO$500,13,FALSE)))</f>
        <v/>
      </c>
      <c r="AS454" s="27" t="str">
        <f>IF($A454="","",(VLOOKUP($A454,ACOUSTIC_PIVOT_TABLE!$B$4:$AO$500,14,FALSE)))</f>
        <v/>
      </c>
      <c r="AT454" s="27" t="str">
        <f>IF($A454="","",(VLOOKUP($A454,ACOUSTIC_PIVOT_TABLE!$B$4:$AO$500,15,FALSE)))</f>
        <v/>
      </c>
      <c r="AU454" s="27" t="str">
        <f>IF($A454="","",(VLOOKUP($A454,ACOUSTIC_PIVOT_TABLE!$B$4:$AO$500,16,FALSE)))</f>
        <v/>
      </c>
      <c r="AV454" s="27" t="str">
        <f>IF($A454="","",(VLOOKUP($A454,ACOUSTIC_PIVOT_TABLE!$B$4:$AO$500,17,FALSE)))</f>
        <v/>
      </c>
      <c r="AW454" s="27" t="str">
        <f>IF($A454="","",(VLOOKUP($A454,ACOUSTIC_PIVOT_TABLE!$B$4:$AO$500,18,FALSE)))</f>
        <v/>
      </c>
      <c r="AX454" s="27" t="str">
        <f>IF($A454="","",(VLOOKUP($A454,ACOUSTIC_PIVOT_TABLE!$B$4:$AO$500,19,FALSE)))</f>
        <v/>
      </c>
      <c r="AY454" s="27" t="str">
        <f>IF($A454="","",(VLOOKUP($A454,ACOUSTIC_PIVOT_TABLE!$B$4:$AO$500,20,FALSE)))</f>
        <v/>
      </c>
      <c r="AZ454" s="27" t="str">
        <f>IF($A454="","",(VLOOKUP($A454,ACOUSTIC_PIVOT_TABLE!$B$4:$AO$500,21,FALSE)))</f>
        <v/>
      </c>
      <c r="BA454" s="27" t="str">
        <f>IF($A454="","",(VLOOKUP($A454,ACOUSTIC_PIVOT_TABLE!$B$4:$AO$500,22,FALSE)))</f>
        <v/>
      </c>
      <c r="BB454" s="27" t="str">
        <f>IF($A454="","",(VLOOKUP($A454,ACOUSTIC_PIVOT_TABLE!$B$4:$AO$500,23,FALSE)))</f>
        <v/>
      </c>
      <c r="BC454" s="27" t="str">
        <f>IF($A454="","",(VLOOKUP($A454,ACOUSTIC_PIVOT_TABLE!$B$4:$AO$500,24,FALSE)))</f>
        <v/>
      </c>
      <c r="BD454" s="27" t="str">
        <f>IF($A454="","",(VLOOKUP($A454,ACOUSTIC_PIVOT_TABLE!$B$4:$AO$500,25,FALSE)))</f>
        <v/>
      </c>
      <c r="BE454" s="27" t="str">
        <f>IF($A454="","",(VLOOKUP($A454,ACOUSTIC_PIVOT_TABLE!$B$4:$AO$500,26,FALSE)))</f>
        <v/>
      </c>
      <c r="BF454" s="27" t="str">
        <f>IF($A454="","",(VLOOKUP($A454,ACOUSTIC_PIVOT_TABLE!$B$4:$AO$500,27,FALSE)))</f>
        <v/>
      </c>
      <c r="BG454" s="27" t="str">
        <f>IF($A454="","",(VLOOKUP($A454,ACOUSTIC_PIVOT_TABLE!$B$4:$AO$500,28,FALSE)))</f>
        <v/>
      </c>
      <c r="BH454" s="27" t="str">
        <f>IF($A454="","",(VLOOKUP($A454,ACOUSTIC_PIVOT_TABLE!$B$4:$AO$500,29,FALSE)))</f>
        <v/>
      </c>
      <c r="BI454" s="27" t="str">
        <f>IF($A454="","",(VLOOKUP($A454,ACOUSTIC_PIVOT_TABLE!$B$4:$AO$500,30,FALSE)))</f>
        <v/>
      </c>
      <c r="BJ454" s="27" t="str">
        <f>IF($A454="","",(VLOOKUP($A454,ACOUSTIC_PIVOT_TABLE!$B$4:$AO$500,31,FALSE)))</f>
        <v/>
      </c>
      <c r="BK454" s="27" t="str">
        <f>IF($A454="","",(VLOOKUP($A454,ACOUSTIC_PIVOT_TABLE!$B$4:$AO$500,32,FALSE)))</f>
        <v/>
      </c>
      <c r="BL454" s="27" t="str">
        <f>IF($A454="","",(VLOOKUP($A454,ACOUSTIC_PIVOT_TABLE!$B$4:$AO$500,33,FALSE)))</f>
        <v/>
      </c>
      <c r="BM454" s="27" t="str">
        <f>IF($A454="","",(VLOOKUP($A454,ACOUSTIC_PIVOT_TABLE!$B$4:$AO$500,34,FALSE)))</f>
        <v/>
      </c>
      <c r="BN454" s="27" t="str">
        <f>IF($A454="","",(VLOOKUP($A454,ACOUSTIC_PIVOT_TABLE!$B$4:$AO$500,35,FALSE)))</f>
        <v/>
      </c>
      <c r="BO454" s="27" t="str">
        <f>IF($A454="","",(VLOOKUP($A454,ACOUSTIC_PIVOT_TABLE!$B$4:$AO$500,36,FALSE)))</f>
        <v/>
      </c>
      <c r="BP454" s="27" t="str">
        <f>IF($A454="","",(VLOOKUP($A454,ACOUSTIC_PIVOT_TABLE!$B$4:$AO$500,37,FALSE)))</f>
        <v/>
      </c>
      <c r="BQ454" s="27" t="str">
        <f>IF($A454="","",(VLOOKUP($A454,ACOUSTIC_PIVOT_TABLE!$B$4:$AO$500,38,FALSE)))</f>
        <v/>
      </c>
      <c r="BR454" s="27" t="str">
        <f>IF($A454="","",(VLOOKUP($A454,ACOUSTIC_PIVOT_TABLE!$B$4:$AO$500,39,FALSE)))</f>
        <v/>
      </c>
      <c r="BS454" s="27" t="str">
        <f>IF($A454="","",(VLOOKUP($A454,ACOUSTIC_PIVOT_TABLE!$B$4:$AO$500,40,FALSE)))</f>
        <v/>
      </c>
    </row>
    <row r="455" spans="1:71" x14ac:dyDescent="0.25">
      <c r="A455" s="1" t="str">
        <f>IF(ACOUSTIC_PIVOT_TABLE!B457 = 0, "",ACOUSTIC_PIVOT_TABLE!B457)</f>
        <v/>
      </c>
      <c r="B455" s="1" t="str">
        <f>IF($A455="","",(VLOOKUP($A455,ACOUSTICS_COMBINED!$B$3:$AQ$501,21,FALSE)))</f>
        <v/>
      </c>
      <c r="C455" s="1" t="str">
        <f>IF($A455="","",(VLOOKUP($A455,ACOUSTICS_COMBINED!$B$3:$AQ$501,22,FALSE)))</f>
        <v/>
      </c>
      <c r="D455" s="1" t="str">
        <f>IF($A455="","",(VLOOKUP($A455,ACOUSTICS_COMBINED!$B$3:$AQ$501,12,FALSE)))</f>
        <v/>
      </c>
      <c r="E455" s="1" t="str">
        <f>IF($A455="","",(VLOOKUP($A455,ACOUSTICS_COMBINED!$B$3:$AQ$501,13,FALSE)))</f>
        <v/>
      </c>
      <c r="F455" s="1" t="str">
        <f>IF($A455="","",(VLOOKUP($A455,ACOUSTICS_COMBINED!$B$3:$AQ$501,14,FALSE)))</f>
        <v/>
      </c>
      <c r="G455" s="1" t="str">
        <f>IF($A455="","",(VLOOKUP($A455,ACOUSTICS_COMBINED!$B$3:$AQ$501,23,FALSE)))</f>
        <v/>
      </c>
      <c r="H455" s="1" t="str">
        <f>IF($A455="","",(VLOOKUP($A455,ACOUSTICS_COMBINED!$B$3:$AQ$501,24,FALSE)))</f>
        <v/>
      </c>
      <c r="I455" s="1" t="str">
        <f>IF($A455="","",(VLOOKUP($A455,ACOUSTICS_COMBINED!$B$3:$AQ$501,15,FALSE)))</f>
        <v/>
      </c>
      <c r="J455" s="1" t="str">
        <f>IF($A455="","",(VLOOKUP($A455,ACOUSTICS_COMBINED!$B$3:$AQ$501,16,FALSE)))</f>
        <v/>
      </c>
      <c r="K455" s="1" t="str">
        <f>IF($A455="","",(VLOOKUP($A455,ACOUSTICS_COMBINED!$B$3:$AQ$501,17,FALSE)))</f>
        <v/>
      </c>
      <c r="L455" s="1" t="str">
        <f>IF($A455="","",(VLOOKUP($A455,ACOUSTICS_COMBINED!$B$3:$AQ$501,18,FALSE)))</f>
        <v/>
      </c>
      <c r="M455" s="1" t="str">
        <f>IF($A455="","",(VLOOKUP($A455,ACOUSTICS_COMBINED!$B$3:$AQ$501,25,FALSE)))</f>
        <v/>
      </c>
      <c r="N455" s="16" t="str">
        <f>IF($A455="","",(VLOOKUP($A455,ACOUSTICS_COMBINED!$B$3:$AQ$501,19,FALSE)))</f>
        <v/>
      </c>
      <c r="O455" s="16" t="str">
        <f>IF($A455="","",(VLOOKUP($A455,ACOUSTICS_COMBINED!$B$3:$AQ$501,20,FALSE)))</f>
        <v/>
      </c>
      <c r="P455" s="1" t="str">
        <f>IF($A455="","",(VLOOKUP($A455,ACOUSTICS_COMBINED!$B$3:$AQ$501,26,FALSE)))</f>
        <v/>
      </c>
      <c r="Q455" s="1" t="str">
        <f>IF($A455="","",(VLOOKUP($A455,ACOUSTICS_COMBINED!$B$3:$AQ$501,27,FALSE)))</f>
        <v/>
      </c>
      <c r="R455" s="1" t="str">
        <f>IF($A455="","",(VLOOKUP($A455,ACOUSTICS_COMBINED!$B$3:$AQ$501,28,FALSE)))</f>
        <v/>
      </c>
      <c r="S455" s="1" t="str">
        <f>IF($A455="","",(VLOOKUP($A455,ACOUSTICS_COMBINED!$B$3:$AQ$501,29,FALSE)))</f>
        <v/>
      </c>
      <c r="T455" s="1" t="str">
        <f>IF($A455="","",(VLOOKUP($A455,ACOUSTICS_COMBINED!$B$3:$AQ$501,30,FALSE)))</f>
        <v/>
      </c>
      <c r="U455" s="1" t="str">
        <f>IF($A455="","",(VLOOKUP($A455,ACOUSTICS_COMBINED!$B$3:$AQ$501,31,FALSE)))</f>
        <v/>
      </c>
      <c r="V455" s="1" t="str">
        <f>IF($A455="","",(VLOOKUP($A455,ACOUSTICS_COMBINED!$B$3:$AQ$501,32,FALSE)))</f>
        <v/>
      </c>
      <c r="W455" s="1" t="str">
        <f>IF($A455="","",(VLOOKUP($A455,ACOUSTICS_COMBINED!$B$3:$AQ$501,33,FALSE)))</f>
        <v/>
      </c>
      <c r="X455" s="1" t="str">
        <f>IF($A455="","",(VLOOKUP($A455,ACOUSTICS_COMBINED!$B$3:$AQ$501,34,FALSE)))</f>
        <v/>
      </c>
      <c r="Y455" s="1" t="str">
        <f>IF($A455="","",(VLOOKUP($A455,ACOUSTICS_COMBINED!$B$3:$AQ$501,35,FALSE)))</f>
        <v/>
      </c>
      <c r="Z455" s="1" t="str">
        <f>IF($A455="","",(VLOOKUP($A455,ACOUSTICS_COMBINED!$B$3:$AQ$501,36,FALSE)))</f>
        <v/>
      </c>
      <c r="AA455" s="1" t="str">
        <f>IF($A455="","",(VLOOKUP($A455,ACOUSTICS_COMBINED!$B$3:$AQ$501,37,FALSE)))</f>
        <v/>
      </c>
      <c r="AB455" s="1" t="str">
        <f>IF($A455="","",(VLOOKUP($A455,ACOUSTICS_COMBINED!$B$3:$AQ$501,38,FALSE)))</f>
        <v/>
      </c>
      <c r="AC455" s="1" t="str">
        <f>IF($A455="","",(VLOOKUP($A455,ACOUSTICS_COMBINED!$B$3:$AQ$501,39,FALSE)))</f>
        <v/>
      </c>
      <c r="AD455" s="1" t="str">
        <f>IF($A455="","",(VLOOKUP($A455,ACOUSTICS_COMBINED!$B$3:$AQ$501,40,FALSE)))</f>
        <v/>
      </c>
      <c r="AE455" s="1" t="str">
        <f>IF($A455="","",(VLOOKUP($A455,ACOUSTICS_COMBINED!$B$3:$AQ$501,41,FALSE)))</f>
        <v/>
      </c>
      <c r="AF455" s="1" t="str">
        <f>IF($A455="","",(VLOOKUP($A455,ACOUSTICS_COMBINED!$B$3:$AQ$501,42,FALSE)))</f>
        <v/>
      </c>
      <c r="AG455" s="27" t="str">
        <f>IF($A455="","",(VLOOKUP($A455,ACOUSTIC_PIVOT_TABLE!$B$4:$AO$500,2,FALSE)))</f>
        <v/>
      </c>
      <c r="AH455" s="27" t="str">
        <f>IF($A455="","",(VLOOKUP($A455,ACOUSTIC_PIVOT_TABLE!$B$4:$AO$500,3,FALSE)))</f>
        <v/>
      </c>
      <c r="AI455" s="27" t="str">
        <f>IF($A455="","",(VLOOKUP($A455,ACOUSTIC_PIVOT_TABLE!$B$4:$AO$500,4,FALSE)))</f>
        <v/>
      </c>
      <c r="AJ455" s="27" t="str">
        <f>IF($A455="","",(VLOOKUP($A455,ACOUSTIC_PIVOT_TABLE!$B$4:$AO$500,5,FALSE)))</f>
        <v/>
      </c>
      <c r="AK455" s="27" t="str">
        <f>IF($A455="","",(VLOOKUP($A455,ACOUSTIC_PIVOT_TABLE!$B$4:$AO$500,6,FALSE)))</f>
        <v/>
      </c>
      <c r="AL455" s="27" t="str">
        <f>IF($A455="","",(VLOOKUP($A455,ACOUSTIC_PIVOT_TABLE!$B$4:$AO$500,7,FALSE)))</f>
        <v/>
      </c>
      <c r="AM455" s="27" t="str">
        <f>IF($A455="","",(VLOOKUP($A455,ACOUSTIC_PIVOT_TABLE!$B$4:$AO$500,8,FALSE)))</f>
        <v/>
      </c>
      <c r="AN455" s="27" t="str">
        <f>IF($A455="","",(VLOOKUP($A455,ACOUSTIC_PIVOT_TABLE!$B$4:$AO$500,9,FALSE)))</f>
        <v/>
      </c>
      <c r="AO455" s="27" t="str">
        <f>IF($A455="","",(VLOOKUP($A455,ACOUSTIC_PIVOT_TABLE!$B$4:$AO$500,10,FALSE)))</f>
        <v/>
      </c>
      <c r="AP455" s="27" t="str">
        <f>IF($A455="","",(VLOOKUP($A455,ACOUSTIC_PIVOT_TABLE!$B$4:$AO$500,11,FALSE)))</f>
        <v/>
      </c>
      <c r="AQ455" s="27" t="str">
        <f>IF($A455="","",(VLOOKUP($A455,ACOUSTIC_PIVOT_TABLE!$B$4:$AO$500,12,FALSE)))</f>
        <v/>
      </c>
      <c r="AR455" s="27" t="str">
        <f>IF($A455="","",(VLOOKUP($A455,ACOUSTIC_PIVOT_TABLE!$B$4:$AO$500,13,FALSE)))</f>
        <v/>
      </c>
      <c r="AS455" s="27" t="str">
        <f>IF($A455="","",(VLOOKUP($A455,ACOUSTIC_PIVOT_TABLE!$B$4:$AO$500,14,FALSE)))</f>
        <v/>
      </c>
      <c r="AT455" s="27" t="str">
        <f>IF($A455="","",(VLOOKUP($A455,ACOUSTIC_PIVOT_TABLE!$B$4:$AO$500,15,FALSE)))</f>
        <v/>
      </c>
      <c r="AU455" s="27" t="str">
        <f>IF($A455="","",(VLOOKUP($A455,ACOUSTIC_PIVOT_TABLE!$B$4:$AO$500,16,FALSE)))</f>
        <v/>
      </c>
      <c r="AV455" s="27" t="str">
        <f>IF($A455="","",(VLOOKUP($A455,ACOUSTIC_PIVOT_TABLE!$B$4:$AO$500,17,FALSE)))</f>
        <v/>
      </c>
      <c r="AW455" s="27" t="str">
        <f>IF($A455="","",(VLOOKUP($A455,ACOUSTIC_PIVOT_TABLE!$B$4:$AO$500,18,FALSE)))</f>
        <v/>
      </c>
      <c r="AX455" s="27" t="str">
        <f>IF($A455="","",(VLOOKUP($A455,ACOUSTIC_PIVOT_TABLE!$B$4:$AO$500,19,FALSE)))</f>
        <v/>
      </c>
      <c r="AY455" s="27" t="str">
        <f>IF($A455="","",(VLOOKUP($A455,ACOUSTIC_PIVOT_TABLE!$B$4:$AO$500,20,FALSE)))</f>
        <v/>
      </c>
      <c r="AZ455" s="27" t="str">
        <f>IF($A455="","",(VLOOKUP($A455,ACOUSTIC_PIVOT_TABLE!$B$4:$AO$500,21,FALSE)))</f>
        <v/>
      </c>
      <c r="BA455" s="27" t="str">
        <f>IF($A455="","",(VLOOKUP($A455,ACOUSTIC_PIVOT_TABLE!$B$4:$AO$500,22,FALSE)))</f>
        <v/>
      </c>
      <c r="BB455" s="27" t="str">
        <f>IF($A455="","",(VLOOKUP($A455,ACOUSTIC_PIVOT_TABLE!$B$4:$AO$500,23,FALSE)))</f>
        <v/>
      </c>
      <c r="BC455" s="27" t="str">
        <f>IF($A455="","",(VLOOKUP($A455,ACOUSTIC_PIVOT_TABLE!$B$4:$AO$500,24,FALSE)))</f>
        <v/>
      </c>
      <c r="BD455" s="27" t="str">
        <f>IF($A455="","",(VLOOKUP($A455,ACOUSTIC_PIVOT_TABLE!$B$4:$AO$500,25,FALSE)))</f>
        <v/>
      </c>
      <c r="BE455" s="27" t="str">
        <f>IF($A455="","",(VLOOKUP($A455,ACOUSTIC_PIVOT_TABLE!$B$4:$AO$500,26,FALSE)))</f>
        <v/>
      </c>
      <c r="BF455" s="27" t="str">
        <f>IF($A455="","",(VLOOKUP($A455,ACOUSTIC_PIVOT_TABLE!$B$4:$AO$500,27,FALSE)))</f>
        <v/>
      </c>
      <c r="BG455" s="27" t="str">
        <f>IF($A455="","",(VLOOKUP($A455,ACOUSTIC_PIVOT_TABLE!$B$4:$AO$500,28,FALSE)))</f>
        <v/>
      </c>
      <c r="BH455" s="27" t="str">
        <f>IF($A455="","",(VLOOKUP($A455,ACOUSTIC_PIVOT_TABLE!$B$4:$AO$500,29,FALSE)))</f>
        <v/>
      </c>
      <c r="BI455" s="27" t="str">
        <f>IF($A455="","",(VLOOKUP($A455,ACOUSTIC_PIVOT_TABLE!$B$4:$AO$500,30,FALSE)))</f>
        <v/>
      </c>
      <c r="BJ455" s="27" t="str">
        <f>IF($A455="","",(VLOOKUP($A455,ACOUSTIC_PIVOT_TABLE!$B$4:$AO$500,31,FALSE)))</f>
        <v/>
      </c>
      <c r="BK455" s="27" t="str">
        <f>IF($A455="","",(VLOOKUP($A455,ACOUSTIC_PIVOT_TABLE!$B$4:$AO$500,32,FALSE)))</f>
        <v/>
      </c>
      <c r="BL455" s="27" t="str">
        <f>IF($A455="","",(VLOOKUP($A455,ACOUSTIC_PIVOT_TABLE!$B$4:$AO$500,33,FALSE)))</f>
        <v/>
      </c>
      <c r="BM455" s="27" t="str">
        <f>IF($A455="","",(VLOOKUP($A455,ACOUSTIC_PIVOT_TABLE!$B$4:$AO$500,34,FALSE)))</f>
        <v/>
      </c>
      <c r="BN455" s="27" t="str">
        <f>IF($A455="","",(VLOOKUP($A455,ACOUSTIC_PIVOT_TABLE!$B$4:$AO$500,35,FALSE)))</f>
        <v/>
      </c>
      <c r="BO455" s="27" t="str">
        <f>IF($A455="","",(VLOOKUP($A455,ACOUSTIC_PIVOT_TABLE!$B$4:$AO$500,36,FALSE)))</f>
        <v/>
      </c>
      <c r="BP455" s="27" t="str">
        <f>IF($A455="","",(VLOOKUP($A455,ACOUSTIC_PIVOT_TABLE!$B$4:$AO$500,37,FALSE)))</f>
        <v/>
      </c>
      <c r="BQ455" s="27" t="str">
        <f>IF($A455="","",(VLOOKUP($A455,ACOUSTIC_PIVOT_TABLE!$B$4:$AO$500,38,FALSE)))</f>
        <v/>
      </c>
      <c r="BR455" s="27" t="str">
        <f>IF($A455="","",(VLOOKUP($A455,ACOUSTIC_PIVOT_TABLE!$B$4:$AO$500,39,FALSE)))</f>
        <v/>
      </c>
      <c r="BS455" s="27" t="str">
        <f>IF($A455="","",(VLOOKUP($A455,ACOUSTIC_PIVOT_TABLE!$B$4:$AO$500,40,FALSE)))</f>
        <v/>
      </c>
    </row>
    <row r="456" spans="1:71" x14ac:dyDescent="0.25">
      <c r="A456" s="1" t="str">
        <f>IF(ACOUSTIC_PIVOT_TABLE!B458 = 0, "",ACOUSTIC_PIVOT_TABLE!B458)</f>
        <v/>
      </c>
      <c r="B456" s="1" t="str">
        <f>IF($A456="","",(VLOOKUP($A456,ACOUSTICS_COMBINED!$B$3:$AQ$501,21,FALSE)))</f>
        <v/>
      </c>
      <c r="C456" s="1" t="str">
        <f>IF($A456="","",(VLOOKUP($A456,ACOUSTICS_COMBINED!$B$3:$AQ$501,22,FALSE)))</f>
        <v/>
      </c>
      <c r="D456" s="1" t="str">
        <f>IF($A456="","",(VLOOKUP($A456,ACOUSTICS_COMBINED!$B$3:$AQ$501,12,FALSE)))</f>
        <v/>
      </c>
      <c r="E456" s="1" t="str">
        <f>IF($A456="","",(VLOOKUP($A456,ACOUSTICS_COMBINED!$B$3:$AQ$501,13,FALSE)))</f>
        <v/>
      </c>
      <c r="F456" s="1" t="str">
        <f>IF($A456="","",(VLOOKUP($A456,ACOUSTICS_COMBINED!$B$3:$AQ$501,14,FALSE)))</f>
        <v/>
      </c>
      <c r="G456" s="1" t="str">
        <f>IF($A456="","",(VLOOKUP($A456,ACOUSTICS_COMBINED!$B$3:$AQ$501,23,FALSE)))</f>
        <v/>
      </c>
      <c r="H456" s="1" t="str">
        <f>IF($A456="","",(VLOOKUP($A456,ACOUSTICS_COMBINED!$B$3:$AQ$501,24,FALSE)))</f>
        <v/>
      </c>
      <c r="I456" s="1" t="str">
        <f>IF($A456="","",(VLOOKUP($A456,ACOUSTICS_COMBINED!$B$3:$AQ$501,15,FALSE)))</f>
        <v/>
      </c>
      <c r="J456" s="1" t="str">
        <f>IF($A456="","",(VLOOKUP($A456,ACOUSTICS_COMBINED!$B$3:$AQ$501,16,FALSE)))</f>
        <v/>
      </c>
      <c r="K456" s="1" t="str">
        <f>IF($A456="","",(VLOOKUP($A456,ACOUSTICS_COMBINED!$B$3:$AQ$501,17,FALSE)))</f>
        <v/>
      </c>
      <c r="L456" s="1" t="str">
        <f>IF($A456="","",(VLOOKUP($A456,ACOUSTICS_COMBINED!$B$3:$AQ$501,18,FALSE)))</f>
        <v/>
      </c>
      <c r="M456" s="1" t="str">
        <f>IF($A456="","",(VLOOKUP($A456,ACOUSTICS_COMBINED!$B$3:$AQ$501,25,FALSE)))</f>
        <v/>
      </c>
      <c r="N456" s="16" t="str">
        <f>IF($A456="","",(VLOOKUP($A456,ACOUSTICS_COMBINED!$B$3:$AQ$501,19,FALSE)))</f>
        <v/>
      </c>
      <c r="O456" s="16" t="str">
        <f>IF($A456="","",(VLOOKUP($A456,ACOUSTICS_COMBINED!$B$3:$AQ$501,20,FALSE)))</f>
        <v/>
      </c>
      <c r="P456" s="1" t="str">
        <f>IF($A456="","",(VLOOKUP($A456,ACOUSTICS_COMBINED!$B$3:$AQ$501,26,FALSE)))</f>
        <v/>
      </c>
      <c r="Q456" s="1" t="str">
        <f>IF($A456="","",(VLOOKUP($A456,ACOUSTICS_COMBINED!$B$3:$AQ$501,27,FALSE)))</f>
        <v/>
      </c>
      <c r="R456" s="1" t="str">
        <f>IF($A456="","",(VLOOKUP($A456,ACOUSTICS_COMBINED!$B$3:$AQ$501,28,FALSE)))</f>
        <v/>
      </c>
      <c r="S456" s="1" t="str">
        <f>IF($A456="","",(VLOOKUP($A456,ACOUSTICS_COMBINED!$B$3:$AQ$501,29,FALSE)))</f>
        <v/>
      </c>
      <c r="T456" s="1" t="str">
        <f>IF($A456="","",(VLOOKUP($A456,ACOUSTICS_COMBINED!$B$3:$AQ$501,30,FALSE)))</f>
        <v/>
      </c>
      <c r="U456" s="1" t="str">
        <f>IF($A456="","",(VLOOKUP($A456,ACOUSTICS_COMBINED!$B$3:$AQ$501,31,FALSE)))</f>
        <v/>
      </c>
      <c r="V456" s="1" t="str">
        <f>IF($A456="","",(VLOOKUP($A456,ACOUSTICS_COMBINED!$B$3:$AQ$501,32,FALSE)))</f>
        <v/>
      </c>
      <c r="W456" s="1" t="str">
        <f>IF($A456="","",(VLOOKUP($A456,ACOUSTICS_COMBINED!$B$3:$AQ$501,33,FALSE)))</f>
        <v/>
      </c>
      <c r="X456" s="1" t="str">
        <f>IF($A456="","",(VLOOKUP($A456,ACOUSTICS_COMBINED!$B$3:$AQ$501,34,FALSE)))</f>
        <v/>
      </c>
      <c r="Y456" s="1" t="str">
        <f>IF($A456="","",(VLOOKUP($A456,ACOUSTICS_COMBINED!$B$3:$AQ$501,35,FALSE)))</f>
        <v/>
      </c>
      <c r="Z456" s="1" t="str">
        <f>IF($A456="","",(VLOOKUP($A456,ACOUSTICS_COMBINED!$B$3:$AQ$501,36,FALSE)))</f>
        <v/>
      </c>
      <c r="AA456" s="1" t="str">
        <f>IF($A456="","",(VLOOKUP($A456,ACOUSTICS_COMBINED!$B$3:$AQ$501,37,FALSE)))</f>
        <v/>
      </c>
      <c r="AB456" s="1" t="str">
        <f>IF($A456="","",(VLOOKUP($A456,ACOUSTICS_COMBINED!$B$3:$AQ$501,38,FALSE)))</f>
        <v/>
      </c>
      <c r="AC456" s="1" t="str">
        <f>IF($A456="","",(VLOOKUP($A456,ACOUSTICS_COMBINED!$B$3:$AQ$501,39,FALSE)))</f>
        <v/>
      </c>
      <c r="AD456" s="1" t="str">
        <f>IF($A456="","",(VLOOKUP($A456,ACOUSTICS_COMBINED!$B$3:$AQ$501,40,FALSE)))</f>
        <v/>
      </c>
      <c r="AE456" s="1" t="str">
        <f>IF($A456="","",(VLOOKUP($A456,ACOUSTICS_COMBINED!$B$3:$AQ$501,41,FALSE)))</f>
        <v/>
      </c>
      <c r="AF456" s="1" t="str">
        <f>IF($A456="","",(VLOOKUP($A456,ACOUSTICS_COMBINED!$B$3:$AQ$501,42,FALSE)))</f>
        <v/>
      </c>
      <c r="AG456" s="27" t="str">
        <f>IF($A456="","",(VLOOKUP($A456,ACOUSTIC_PIVOT_TABLE!$B$4:$AO$500,2,FALSE)))</f>
        <v/>
      </c>
      <c r="AH456" s="27" t="str">
        <f>IF($A456="","",(VLOOKUP($A456,ACOUSTIC_PIVOT_TABLE!$B$4:$AO$500,3,FALSE)))</f>
        <v/>
      </c>
      <c r="AI456" s="27" t="str">
        <f>IF($A456="","",(VLOOKUP($A456,ACOUSTIC_PIVOT_TABLE!$B$4:$AO$500,4,FALSE)))</f>
        <v/>
      </c>
      <c r="AJ456" s="27" t="str">
        <f>IF($A456="","",(VLOOKUP($A456,ACOUSTIC_PIVOT_TABLE!$B$4:$AO$500,5,FALSE)))</f>
        <v/>
      </c>
      <c r="AK456" s="27" t="str">
        <f>IF($A456="","",(VLOOKUP($A456,ACOUSTIC_PIVOT_TABLE!$B$4:$AO$500,6,FALSE)))</f>
        <v/>
      </c>
      <c r="AL456" s="27" t="str">
        <f>IF($A456="","",(VLOOKUP($A456,ACOUSTIC_PIVOT_TABLE!$B$4:$AO$500,7,FALSE)))</f>
        <v/>
      </c>
      <c r="AM456" s="27" t="str">
        <f>IF($A456="","",(VLOOKUP($A456,ACOUSTIC_PIVOT_TABLE!$B$4:$AO$500,8,FALSE)))</f>
        <v/>
      </c>
      <c r="AN456" s="27" t="str">
        <f>IF($A456="","",(VLOOKUP($A456,ACOUSTIC_PIVOT_TABLE!$B$4:$AO$500,9,FALSE)))</f>
        <v/>
      </c>
      <c r="AO456" s="27" t="str">
        <f>IF($A456="","",(VLOOKUP($A456,ACOUSTIC_PIVOT_TABLE!$B$4:$AO$500,10,FALSE)))</f>
        <v/>
      </c>
      <c r="AP456" s="27" t="str">
        <f>IF($A456="","",(VLOOKUP($A456,ACOUSTIC_PIVOT_TABLE!$B$4:$AO$500,11,FALSE)))</f>
        <v/>
      </c>
      <c r="AQ456" s="27" t="str">
        <f>IF($A456="","",(VLOOKUP($A456,ACOUSTIC_PIVOT_TABLE!$B$4:$AO$500,12,FALSE)))</f>
        <v/>
      </c>
      <c r="AR456" s="27" t="str">
        <f>IF($A456="","",(VLOOKUP($A456,ACOUSTIC_PIVOT_TABLE!$B$4:$AO$500,13,FALSE)))</f>
        <v/>
      </c>
      <c r="AS456" s="27" t="str">
        <f>IF($A456="","",(VLOOKUP($A456,ACOUSTIC_PIVOT_TABLE!$B$4:$AO$500,14,FALSE)))</f>
        <v/>
      </c>
      <c r="AT456" s="27" t="str">
        <f>IF($A456="","",(VLOOKUP($A456,ACOUSTIC_PIVOT_TABLE!$B$4:$AO$500,15,FALSE)))</f>
        <v/>
      </c>
      <c r="AU456" s="27" t="str">
        <f>IF($A456="","",(VLOOKUP($A456,ACOUSTIC_PIVOT_TABLE!$B$4:$AO$500,16,FALSE)))</f>
        <v/>
      </c>
      <c r="AV456" s="27" t="str">
        <f>IF($A456="","",(VLOOKUP($A456,ACOUSTIC_PIVOT_TABLE!$B$4:$AO$500,17,FALSE)))</f>
        <v/>
      </c>
      <c r="AW456" s="27" t="str">
        <f>IF($A456="","",(VLOOKUP($A456,ACOUSTIC_PIVOT_TABLE!$B$4:$AO$500,18,FALSE)))</f>
        <v/>
      </c>
      <c r="AX456" s="27" t="str">
        <f>IF($A456="","",(VLOOKUP($A456,ACOUSTIC_PIVOT_TABLE!$B$4:$AO$500,19,FALSE)))</f>
        <v/>
      </c>
      <c r="AY456" s="27" t="str">
        <f>IF($A456="","",(VLOOKUP($A456,ACOUSTIC_PIVOT_TABLE!$B$4:$AO$500,20,FALSE)))</f>
        <v/>
      </c>
      <c r="AZ456" s="27" t="str">
        <f>IF($A456="","",(VLOOKUP($A456,ACOUSTIC_PIVOT_TABLE!$B$4:$AO$500,21,FALSE)))</f>
        <v/>
      </c>
      <c r="BA456" s="27" t="str">
        <f>IF($A456="","",(VLOOKUP($A456,ACOUSTIC_PIVOT_TABLE!$B$4:$AO$500,22,FALSE)))</f>
        <v/>
      </c>
      <c r="BB456" s="27" t="str">
        <f>IF($A456="","",(VLOOKUP($A456,ACOUSTIC_PIVOT_TABLE!$B$4:$AO$500,23,FALSE)))</f>
        <v/>
      </c>
      <c r="BC456" s="27" t="str">
        <f>IF($A456="","",(VLOOKUP($A456,ACOUSTIC_PIVOT_TABLE!$B$4:$AO$500,24,FALSE)))</f>
        <v/>
      </c>
      <c r="BD456" s="27" t="str">
        <f>IF($A456="","",(VLOOKUP($A456,ACOUSTIC_PIVOT_TABLE!$B$4:$AO$500,25,FALSE)))</f>
        <v/>
      </c>
      <c r="BE456" s="27" t="str">
        <f>IF($A456="","",(VLOOKUP($A456,ACOUSTIC_PIVOT_TABLE!$B$4:$AO$500,26,FALSE)))</f>
        <v/>
      </c>
      <c r="BF456" s="27" t="str">
        <f>IF($A456="","",(VLOOKUP($A456,ACOUSTIC_PIVOT_TABLE!$B$4:$AO$500,27,FALSE)))</f>
        <v/>
      </c>
      <c r="BG456" s="27" t="str">
        <f>IF($A456="","",(VLOOKUP($A456,ACOUSTIC_PIVOT_TABLE!$B$4:$AO$500,28,FALSE)))</f>
        <v/>
      </c>
      <c r="BH456" s="27" t="str">
        <f>IF($A456="","",(VLOOKUP($A456,ACOUSTIC_PIVOT_TABLE!$B$4:$AO$500,29,FALSE)))</f>
        <v/>
      </c>
      <c r="BI456" s="27" t="str">
        <f>IF($A456="","",(VLOOKUP($A456,ACOUSTIC_PIVOT_TABLE!$B$4:$AO$500,30,FALSE)))</f>
        <v/>
      </c>
      <c r="BJ456" s="27" t="str">
        <f>IF($A456="","",(VLOOKUP($A456,ACOUSTIC_PIVOT_TABLE!$B$4:$AO$500,31,FALSE)))</f>
        <v/>
      </c>
      <c r="BK456" s="27" t="str">
        <f>IF($A456="","",(VLOOKUP($A456,ACOUSTIC_PIVOT_TABLE!$B$4:$AO$500,32,FALSE)))</f>
        <v/>
      </c>
      <c r="BL456" s="27" t="str">
        <f>IF($A456="","",(VLOOKUP($A456,ACOUSTIC_PIVOT_TABLE!$B$4:$AO$500,33,FALSE)))</f>
        <v/>
      </c>
      <c r="BM456" s="27" t="str">
        <f>IF($A456="","",(VLOOKUP($A456,ACOUSTIC_PIVOT_TABLE!$B$4:$AO$500,34,FALSE)))</f>
        <v/>
      </c>
      <c r="BN456" s="27" t="str">
        <f>IF($A456="","",(VLOOKUP($A456,ACOUSTIC_PIVOT_TABLE!$B$4:$AO$500,35,FALSE)))</f>
        <v/>
      </c>
      <c r="BO456" s="27" t="str">
        <f>IF($A456="","",(VLOOKUP($A456,ACOUSTIC_PIVOT_TABLE!$B$4:$AO$500,36,FALSE)))</f>
        <v/>
      </c>
      <c r="BP456" s="27" t="str">
        <f>IF($A456="","",(VLOOKUP($A456,ACOUSTIC_PIVOT_TABLE!$B$4:$AO$500,37,FALSE)))</f>
        <v/>
      </c>
      <c r="BQ456" s="27" t="str">
        <f>IF($A456="","",(VLOOKUP($A456,ACOUSTIC_PIVOT_TABLE!$B$4:$AO$500,38,FALSE)))</f>
        <v/>
      </c>
      <c r="BR456" s="27" t="str">
        <f>IF($A456="","",(VLOOKUP($A456,ACOUSTIC_PIVOT_TABLE!$B$4:$AO$500,39,FALSE)))</f>
        <v/>
      </c>
      <c r="BS456" s="27" t="str">
        <f>IF($A456="","",(VLOOKUP($A456,ACOUSTIC_PIVOT_TABLE!$B$4:$AO$500,40,FALSE)))</f>
        <v/>
      </c>
    </row>
    <row r="457" spans="1:71" x14ac:dyDescent="0.25">
      <c r="A457" s="1" t="str">
        <f>IF(ACOUSTIC_PIVOT_TABLE!B459 = 0, "",ACOUSTIC_PIVOT_TABLE!B459)</f>
        <v/>
      </c>
      <c r="B457" s="1" t="str">
        <f>IF($A457="","",(VLOOKUP($A457,ACOUSTICS_COMBINED!$B$3:$AQ$501,21,FALSE)))</f>
        <v/>
      </c>
      <c r="C457" s="1" t="str">
        <f>IF($A457="","",(VLOOKUP($A457,ACOUSTICS_COMBINED!$B$3:$AQ$501,22,FALSE)))</f>
        <v/>
      </c>
      <c r="D457" s="1" t="str">
        <f>IF($A457="","",(VLOOKUP($A457,ACOUSTICS_COMBINED!$B$3:$AQ$501,12,FALSE)))</f>
        <v/>
      </c>
      <c r="E457" s="1" t="str">
        <f>IF($A457="","",(VLOOKUP($A457,ACOUSTICS_COMBINED!$B$3:$AQ$501,13,FALSE)))</f>
        <v/>
      </c>
      <c r="F457" s="1" t="str">
        <f>IF($A457="","",(VLOOKUP($A457,ACOUSTICS_COMBINED!$B$3:$AQ$501,14,FALSE)))</f>
        <v/>
      </c>
      <c r="G457" s="1" t="str">
        <f>IF($A457="","",(VLOOKUP($A457,ACOUSTICS_COMBINED!$B$3:$AQ$501,23,FALSE)))</f>
        <v/>
      </c>
      <c r="H457" s="1" t="str">
        <f>IF($A457="","",(VLOOKUP($A457,ACOUSTICS_COMBINED!$B$3:$AQ$501,24,FALSE)))</f>
        <v/>
      </c>
      <c r="I457" s="1" t="str">
        <f>IF($A457="","",(VLOOKUP($A457,ACOUSTICS_COMBINED!$B$3:$AQ$501,15,FALSE)))</f>
        <v/>
      </c>
      <c r="J457" s="1" t="str">
        <f>IF($A457="","",(VLOOKUP($A457,ACOUSTICS_COMBINED!$B$3:$AQ$501,16,FALSE)))</f>
        <v/>
      </c>
      <c r="K457" s="1" t="str">
        <f>IF($A457="","",(VLOOKUP($A457,ACOUSTICS_COMBINED!$B$3:$AQ$501,17,FALSE)))</f>
        <v/>
      </c>
      <c r="L457" s="1" t="str">
        <f>IF($A457="","",(VLOOKUP($A457,ACOUSTICS_COMBINED!$B$3:$AQ$501,18,FALSE)))</f>
        <v/>
      </c>
      <c r="M457" s="1" t="str">
        <f>IF($A457="","",(VLOOKUP($A457,ACOUSTICS_COMBINED!$B$3:$AQ$501,25,FALSE)))</f>
        <v/>
      </c>
      <c r="N457" s="16" t="str">
        <f>IF($A457="","",(VLOOKUP($A457,ACOUSTICS_COMBINED!$B$3:$AQ$501,19,FALSE)))</f>
        <v/>
      </c>
      <c r="O457" s="16" t="str">
        <f>IF($A457="","",(VLOOKUP($A457,ACOUSTICS_COMBINED!$B$3:$AQ$501,20,FALSE)))</f>
        <v/>
      </c>
      <c r="P457" s="1" t="str">
        <f>IF($A457="","",(VLOOKUP($A457,ACOUSTICS_COMBINED!$B$3:$AQ$501,26,FALSE)))</f>
        <v/>
      </c>
      <c r="Q457" s="1" t="str">
        <f>IF($A457="","",(VLOOKUP($A457,ACOUSTICS_COMBINED!$B$3:$AQ$501,27,FALSE)))</f>
        <v/>
      </c>
      <c r="R457" s="1" t="str">
        <f>IF($A457="","",(VLOOKUP($A457,ACOUSTICS_COMBINED!$B$3:$AQ$501,28,FALSE)))</f>
        <v/>
      </c>
      <c r="S457" s="1" t="str">
        <f>IF($A457="","",(VLOOKUP($A457,ACOUSTICS_COMBINED!$B$3:$AQ$501,29,FALSE)))</f>
        <v/>
      </c>
      <c r="T457" s="1" t="str">
        <f>IF($A457="","",(VLOOKUP($A457,ACOUSTICS_COMBINED!$B$3:$AQ$501,30,FALSE)))</f>
        <v/>
      </c>
      <c r="U457" s="1" t="str">
        <f>IF($A457="","",(VLOOKUP($A457,ACOUSTICS_COMBINED!$B$3:$AQ$501,31,FALSE)))</f>
        <v/>
      </c>
      <c r="V457" s="1" t="str">
        <f>IF($A457="","",(VLOOKUP($A457,ACOUSTICS_COMBINED!$B$3:$AQ$501,32,FALSE)))</f>
        <v/>
      </c>
      <c r="W457" s="1" t="str">
        <f>IF($A457="","",(VLOOKUP($A457,ACOUSTICS_COMBINED!$B$3:$AQ$501,33,FALSE)))</f>
        <v/>
      </c>
      <c r="X457" s="1" t="str">
        <f>IF($A457="","",(VLOOKUP($A457,ACOUSTICS_COMBINED!$B$3:$AQ$501,34,FALSE)))</f>
        <v/>
      </c>
      <c r="Y457" s="1" t="str">
        <f>IF($A457="","",(VLOOKUP($A457,ACOUSTICS_COMBINED!$B$3:$AQ$501,35,FALSE)))</f>
        <v/>
      </c>
      <c r="Z457" s="1" t="str">
        <f>IF($A457="","",(VLOOKUP($A457,ACOUSTICS_COMBINED!$B$3:$AQ$501,36,FALSE)))</f>
        <v/>
      </c>
      <c r="AA457" s="1" t="str">
        <f>IF($A457="","",(VLOOKUP($A457,ACOUSTICS_COMBINED!$B$3:$AQ$501,37,FALSE)))</f>
        <v/>
      </c>
      <c r="AB457" s="1" t="str">
        <f>IF($A457="","",(VLOOKUP($A457,ACOUSTICS_COMBINED!$B$3:$AQ$501,38,FALSE)))</f>
        <v/>
      </c>
      <c r="AC457" s="1" t="str">
        <f>IF($A457="","",(VLOOKUP($A457,ACOUSTICS_COMBINED!$B$3:$AQ$501,39,FALSE)))</f>
        <v/>
      </c>
      <c r="AD457" s="1" t="str">
        <f>IF($A457="","",(VLOOKUP($A457,ACOUSTICS_COMBINED!$B$3:$AQ$501,40,FALSE)))</f>
        <v/>
      </c>
      <c r="AE457" s="1" t="str">
        <f>IF($A457="","",(VLOOKUP($A457,ACOUSTICS_COMBINED!$B$3:$AQ$501,41,FALSE)))</f>
        <v/>
      </c>
      <c r="AF457" s="1" t="str">
        <f>IF($A457="","",(VLOOKUP($A457,ACOUSTICS_COMBINED!$B$3:$AQ$501,42,FALSE)))</f>
        <v/>
      </c>
      <c r="AG457" s="27" t="str">
        <f>IF($A457="","",(VLOOKUP($A457,ACOUSTIC_PIVOT_TABLE!$B$4:$AO$500,2,FALSE)))</f>
        <v/>
      </c>
      <c r="AH457" s="27" t="str">
        <f>IF($A457="","",(VLOOKUP($A457,ACOUSTIC_PIVOT_TABLE!$B$4:$AO$500,3,FALSE)))</f>
        <v/>
      </c>
      <c r="AI457" s="27" t="str">
        <f>IF($A457="","",(VLOOKUP($A457,ACOUSTIC_PIVOT_TABLE!$B$4:$AO$500,4,FALSE)))</f>
        <v/>
      </c>
      <c r="AJ457" s="27" t="str">
        <f>IF($A457="","",(VLOOKUP($A457,ACOUSTIC_PIVOT_TABLE!$B$4:$AO$500,5,FALSE)))</f>
        <v/>
      </c>
      <c r="AK457" s="27" t="str">
        <f>IF($A457="","",(VLOOKUP($A457,ACOUSTIC_PIVOT_TABLE!$B$4:$AO$500,6,FALSE)))</f>
        <v/>
      </c>
      <c r="AL457" s="27" t="str">
        <f>IF($A457="","",(VLOOKUP($A457,ACOUSTIC_PIVOT_TABLE!$B$4:$AO$500,7,FALSE)))</f>
        <v/>
      </c>
      <c r="AM457" s="27" t="str">
        <f>IF($A457="","",(VLOOKUP($A457,ACOUSTIC_PIVOT_TABLE!$B$4:$AO$500,8,FALSE)))</f>
        <v/>
      </c>
      <c r="AN457" s="27" t="str">
        <f>IF($A457="","",(VLOOKUP($A457,ACOUSTIC_PIVOT_TABLE!$B$4:$AO$500,9,FALSE)))</f>
        <v/>
      </c>
      <c r="AO457" s="27" t="str">
        <f>IF($A457="","",(VLOOKUP($A457,ACOUSTIC_PIVOT_TABLE!$B$4:$AO$500,10,FALSE)))</f>
        <v/>
      </c>
      <c r="AP457" s="27" t="str">
        <f>IF($A457="","",(VLOOKUP($A457,ACOUSTIC_PIVOT_TABLE!$B$4:$AO$500,11,FALSE)))</f>
        <v/>
      </c>
      <c r="AQ457" s="27" t="str">
        <f>IF($A457="","",(VLOOKUP($A457,ACOUSTIC_PIVOT_TABLE!$B$4:$AO$500,12,FALSE)))</f>
        <v/>
      </c>
      <c r="AR457" s="27" t="str">
        <f>IF($A457="","",(VLOOKUP($A457,ACOUSTIC_PIVOT_TABLE!$B$4:$AO$500,13,FALSE)))</f>
        <v/>
      </c>
      <c r="AS457" s="27" t="str">
        <f>IF($A457="","",(VLOOKUP($A457,ACOUSTIC_PIVOT_TABLE!$B$4:$AO$500,14,FALSE)))</f>
        <v/>
      </c>
      <c r="AT457" s="27" t="str">
        <f>IF($A457="","",(VLOOKUP($A457,ACOUSTIC_PIVOT_TABLE!$B$4:$AO$500,15,FALSE)))</f>
        <v/>
      </c>
      <c r="AU457" s="27" t="str">
        <f>IF($A457="","",(VLOOKUP($A457,ACOUSTIC_PIVOT_TABLE!$B$4:$AO$500,16,FALSE)))</f>
        <v/>
      </c>
      <c r="AV457" s="27" t="str">
        <f>IF($A457="","",(VLOOKUP($A457,ACOUSTIC_PIVOT_TABLE!$B$4:$AO$500,17,FALSE)))</f>
        <v/>
      </c>
      <c r="AW457" s="27" t="str">
        <f>IF($A457="","",(VLOOKUP($A457,ACOUSTIC_PIVOT_TABLE!$B$4:$AO$500,18,FALSE)))</f>
        <v/>
      </c>
      <c r="AX457" s="27" t="str">
        <f>IF($A457="","",(VLOOKUP($A457,ACOUSTIC_PIVOT_TABLE!$B$4:$AO$500,19,FALSE)))</f>
        <v/>
      </c>
      <c r="AY457" s="27" t="str">
        <f>IF($A457="","",(VLOOKUP($A457,ACOUSTIC_PIVOT_TABLE!$B$4:$AO$500,20,FALSE)))</f>
        <v/>
      </c>
      <c r="AZ457" s="27" t="str">
        <f>IF($A457="","",(VLOOKUP($A457,ACOUSTIC_PIVOT_TABLE!$B$4:$AO$500,21,FALSE)))</f>
        <v/>
      </c>
      <c r="BA457" s="27" t="str">
        <f>IF($A457="","",(VLOOKUP($A457,ACOUSTIC_PIVOT_TABLE!$B$4:$AO$500,22,FALSE)))</f>
        <v/>
      </c>
      <c r="BB457" s="27" t="str">
        <f>IF($A457="","",(VLOOKUP($A457,ACOUSTIC_PIVOT_TABLE!$B$4:$AO$500,23,FALSE)))</f>
        <v/>
      </c>
      <c r="BC457" s="27" t="str">
        <f>IF($A457="","",(VLOOKUP($A457,ACOUSTIC_PIVOT_TABLE!$B$4:$AO$500,24,FALSE)))</f>
        <v/>
      </c>
      <c r="BD457" s="27" t="str">
        <f>IF($A457="","",(VLOOKUP($A457,ACOUSTIC_PIVOT_TABLE!$B$4:$AO$500,25,FALSE)))</f>
        <v/>
      </c>
      <c r="BE457" s="27" t="str">
        <f>IF($A457="","",(VLOOKUP($A457,ACOUSTIC_PIVOT_TABLE!$B$4:$AO$500,26,FALSE)))</f>
        <v/>
      </c>
      <c r="BF457" s="27" t="str">
        <f>IF($A457="","",(VLOOKUP($A457,ACOUSTIC_PIVOT_TABLE!$B$4:$AO$500,27,FALSE)))</f>
        <v/>
      </c>
      <c r="BG457" s="27" t="str">
        <f>IF($A457="","",(VLOOKUP($A457,ACOUSTIC_PIVOT_TABLE!$B$4:$AO$500,28,FALSE)))</f>
        <v/>
      </c>
      <c r="BH457" s="27" t="str">
        <f>IF($A457="","",(VLOOKUP($A457,ACOUSTIC_PIVOT_TABLE!$B$4:$AO$500,29,FALSE)))</f>
        <v/>
      </c>
      <c r="BI457" s="27" t="str">
        <f>IF($A457="","",(VLOOKUP($A457,ACOUSTIC_PIVOT_TABLE!$B$4:$AO$500,30,FALSE)))</f>
        <v/>
      </c>
      <c r="BJ457" s="27" t="str">
        <f>IF($A457="","",(VLOOKUP($A457,ACOUSTIC_PIVOT_TABLE!$B$4:$AO$500,31,FALSE)))</f>
        <v/>
      </c>
      <c r="BK457" s="27" t="str">
        <f>IF($A457="","",(VLOOKUP($A457,ACOUSTIC_PIVOT_TABLE!$B$4:$AO$500,32,FALSE)))</f>
        <v/>
      </c>
      <c r="BL457" s="27" t="str">
        <f>IF($A457="","",(VLOOKUP($A457,ACOUSTIC_PIVOT_TABLE!$B$4:$AO$500,33,FALSE)))</f>
        <v/>
      </c>
      <c r="BM457" s="27" t="str">
        <f>IF($A457="","",(VLOOKUP($A457,ACOUSTIC_PIVOT_TABLE!$B$4:$AO$500,34,FALSE)))</f>
        <v/>
      </c>
      <c r="BN457" s="27" t="str">
        <f>IF($A457="","",(VLOOKUP($A457,ACOUSTIC_PIVOT_TABLE!$B$4:$AO$500,35,FALSE)))</f>
        <v/>
      </c>
      <c r="BO457" s="27" t="str">
        <f>IF($A457="","",(VLOOKUP($A457,ACOUSTIC_PIVOT_TABLE!$B$4:$AO$500,36,FALSE)))</f>
        <v/>
      </c>
      <c r="BP457" s="27" t="str">
        <f>IF($A457="","",(VLOOKUP($A457,ACOUSTIC_PIVOT_TABLE!$B$4:$AO$500,37,FALSE)))</f>
        <v/>
      </c>
      <c r="BQ457" s="27" t="str">
        <f>IF($A457="","",(VLOOKUP($A457,ACOUSTIC_PIVOT_TABLE!$B$4:$AO$500,38,FALSE)))</f>
        <v/>
      </c>
      <c r="BR457" s="27" t="str">
        <f>IF($A457="","",(VLOOKUP($A457,ACOUSTIC_PIVOT_TABLE!$B$4:$AO$500,39,FALSE)))</f>
        <v/>
      </c>
      <c r="BS457" s="27" t="str">
        <f>IF($A457="","",(VLOOKUP($A457,ACOUSTIC_PIVOT_TABLE!$B$4:$AO$500,40,FALSE)))</f>
        <v/>
      </c>
    </row>
    <row r="458" spans="1:71" x14ac:dyDescent="0.25">
      <c r="A458" s="1" t="str">
        <f>IF(ACOUSTIC_PIVOT_TABLE!B460 = 0, "",ACOUSTIC_PIVOT_TABLE!B460)</f>
        <v/>
      </c>
      <c r="B458" s="1" t="str">
        <f>IF($A458="","",(VLOOKUP($A458,ACOUSTICS_COMBINED!$B$3:$AQ$501,21,FALSE)))</f>
        <v/>
      </c>
      <c r="C458" s="1" t="str">
        <f>IF($A458="","",(VLOOKUP($A458,ACOUSTICS_COMBINED!$B$3:$AQ$501,22,FALSE)))</f>
        <v/>
      </c>
      <c r="D458" s="1" t="str">
        <f>IF($A458="","",(VLOOKUP($A458,ACOUSTICS_COMBINED!$B$3:$AQ$501,12,FALSE)))</f>
        <v/>
      </c>
      <c r="E458" s="1" t="str">
        <f>IF($A458="","",(VLOOKUP($A458,ACOUSTICS_COMBINED!$B$3:$AQ$501,13,FALSE)))</f>
        <v/>
      </c>
      <c r="F458" s="1" t="str">
        <f>IF($A458="","",(VLOOKUP($A458,ACOUSTICS_COMBINED!$B$3:$AQ$501,14,FALSE)))</f>
        <v/>
      </c>
      <c r="G458" s="1" t="str">
        <f>IF($A458="","",(VLOOKUP($A458,ACOUSTICS_COMBINED!$B$3:$AQ$501,23,FALSE)))</f>
        <v/>
      </c>
      <c r="H458" s="1" t="str">
        <f>IF($A458="","",(VLOOKUP($A458,ACOUSTICS_COMBINED!$B$3:$AQ$501,24,FALSE)))</f>
        <v/>
      </c>
      <c r="I458" s="1" t="str">
        <f>IF($A458="","",(VLOOKUP($A458,ACOUSTICS_COMBINED!$B$3:$AQ$501,15,FALSE)))</f>
        <v/>
      </c>
      <c r="J458" s="1" t="str">
        <f>IF($A458="","",(VLOOKUP($A458,ACOUSTICS_COMBINED!$B$3:$AQ$501,16,FALSE)))</f>
        <v/>
      </c>
      <c r="K458" s="1" t="str">
        <f>IF($A458="","",(VLOOKUP($A458,ACOUSTICS_COMBINED!$B$3:$AQ$501,17,FALSE)))</f>
        <v/>
      </c>
      <c r="L458" s="1" t="str">
        <f>IF($A458="","",(VLOOKUP($A458,ACOUSTICS_COMBINED!$B$3:$AQ$501,18,FALSE)))</f>
        <v/>
      </c>
      <c r="M458" s="1" t="str">
        <f>IF($A458="","",(VLOOKUP($A458,ACOUSTICS_COMBINED!$B$3:$AQ$501,25,FALSE)))</f>
        <v/>
      </c>
      <c r="N458" s="16" t="str">
        <f>IF($A458="","",(VLOOKUP($A458,ACOUSTICS_COMBINED!$B$3:$AQ$501,19,FALSE)))</f>
        <v/>
      </c>
      <c r="O458" s="16" t="str">
        <f>IF($A458="","",(VLOOKUP($A458,ACOUSTICS_COMBINED!$B$3:$AQ$501,20,FALSE)))</f>
        <v/>
      </c>
      <c r="P458" s="1" t="str">
        <f>IF($A458="","",(VLOOKUP($A458,ACOUSTICS_COMBINED!$B$3:$AQ$501,26,FALSE)))</f>
        <v/>
      </c>
      <c r="Q458" s="1" t="str">
        <f>IF($A458="","",(VLOOKUP($A458,ACOUSTICS_COMBINED!$B$3:$AQ$501,27,FALSE)))</f>
        <v/>
      </c>
      <c r="R458" s="1" t="str">
        <f>IF($A458="","",(VLOOKUP($A458,ACOUSTICS_COMBINED!$B$3:$AQ$501,28,FALSE)))</f>
        <v/>
      </c>
      <c r="S458" s="1" t="str">
        <f>IF($A458="","",(VLOOKUP($A458,ACOUSTICS_COMBINED!$B$3:$AQ$501,29,FALSE)))</f>
        <v/>
      </c>
      <c r="T458" s="1" t="str">
        <f>IF($A458="","",(VLOOKUP($A458,ACOUSTICS_COMBINED!$B$3:$AQ$501,30,FALSE)))</f>
        <v/>
      </c>
      <c r="U458" s="1" t="str">
        <f>IF($A458="","",(VLOOKUP($A458,ACOUSTICS_COMBINED!$B$3:$AQ$501,31,FALSE)))</f>
        <v/>
      </c>
      <c r="V458" s="1" t="str">
        <f>IF($A458="","",(VLOOKUP($A458,ACOUSTICS_COMBINED!$B$3:$AQ$501,32,FALSE)))</f>
        <v/>
      </c>
      <c r="W458" s="1" t="str">
        <f>IF($A458="","",(VLOOKUP($A458,ACOUSTICS_COMBINED!$B$3:$AQ$501,33,FALSE)))</f>
        <v/>
      </c>
      <c r="X458" s="1" t="str">
        <f>IF($A458="","",(VLOOKUP($A458,ACOUSTICS_COMBINED!$B$3:$AQ$501,34,FALSE)))</f>
        <v/>
      </c>
      <c r="Y458" s="1" t="str">
        <f>IF($A458="","",(VLOOKUP($A458,ACOUSTICS_COMBINED!$B$3:$AQ$501,35,FALSE)))</f>
        <v/>
      </c>
      <c r="Z458" s="1" t="str">
        <f>IF($A458="","",(VLOOKUP($A458,ACOUSTICS_COMBINED!$B$3:$AQ$501,36,FALSE)))</f>
        <v/>
      </c>
      <c r="AA458" s="1" t="str">
        <f>IF($A458="","",(VLOOKUP($A458,ACOUSTICS_COMBINED!$B$3:$AQ$501,37,FALSE)))</f>
        <v/>
      </c>
      <c r="AB458" s="1" t="str">
        <f>IF($A458="","",(VLOOKUP($A458,ACOUSTICS_COMBINED!$B$3:$AQ$501,38,FALSE)))</f>
        <v/>
      </c>
      <c r="AC458" s="1" t="str">
        <f>IF($A458="","",(VLOOKUP($A458,ACOUSTICS_COMBINED!$B$3:$AQ$501,39,FALSE)))</f>
        <v/>
      </c>
      <c r="AD458" s="1" t="str">
        <f>IF($A458="","",(VLOOKUP($A458,ACOUSTICS_COMBINED!$B$3:$AQ$501,40,FALSE)))</f>
        <v/>
      </c>
      <c r="AE458" s="1" t="str">
        <f>IF($A458="","",(VLOOKUP($A458,ACOUSTICS_COMBINED!$B$3:$AQ$501,41,FALSE)))</f>
        <v/>
      </c>
      <c r="AF458" s="1" t="str">
        <f>IF($A458="","",(VLOOKUP($A458,ACOUSTICS_COMBINED!$B$3:$AQ$501,42,FALSE)))</f>
        <v/>
      </c>
      <c r="AG458" s="27" t="str">
        <f>IF($A458="","",(VLOOKUP($A458,ACOUSTIC_PIVOT_TABLE!$B$4:$AO$500,2,FALSE)))</f>
        <v/>
      </c>
      <c r="AH458" s="27" t="str">
        <f>IF($A458="","",(VLOOKUP($A458,ACOUSTIC_PIVOT_TABLE!$B$4:$AO$500,3,FALSE)))</f>
        <v/>
      </c>
      <c r="AI458" s="27" t="str">
        <f>IF($A458="","",(VLOOKUP($A458,ACOUSTIC_PIVOT_TABLE!$B$4:$AO$500,4,FALSE)))</f>
        <v/>
      </c>
      <c r="AJ458" s="27" t="str">
        <f>IF($A458="","",(VLOOKUP($A458,ACOUSTIC_PIVOT_TABLE!$B$4:$AO$500,5,FALSE)))</f>
        <v/>
      </c>
      <c r="AK458" s="27" t="str">
        <f>IF($A458="","",(VLOOKUP($A458,ACOUSTIC_PIVOT_TABLE!$B$4:$AO$500,6,FALSE)))</f>
        <v/>
      </c>
      <c r="AL458" s="27" t="str">
        <f>IF($A458="","",(VLOOKUP($A458,ACOUSTIC_PIVOT_TABLE!$B$4:$AO$500,7,FALSE)))</f>
        <v/>
      </c>
      <c r="AM458" s="27" t="str">
        <f>IF($A458="","",(VLOOKUP($A458,ACOUSTIC_PIVOT_TABLE!$B$4:$AO$500,8,FALSE)))</f>
        <v/>
      </c>
      <c r="AN458" s="27" t="str">
        <f>IF($A458="","",(VLOOKUP($A458,ACOUSTIC_PIVOT_TABLE!$B$4:$AO$500,9,FALSE)))</f>
        <v/>
      </c>
      <c r="AO458" s="27" t="str">
        <f>IF($A458="","",(VLOOKUP($A458,ACOUSTIC_PIVOT_TABLE!$B$4:$AO$500,10,FALSE)))</f>
        <v/>
      </c>
      <c r="AP458" s="27" t="str">
        <f>IF($A458="","",(VLOOKUP($A458,ACOUSTIC_PIVOT_TABLE!$B$4:$AO$500,11,FALSE)))</f>
        <v/>
      </c>
      <c r="AQ458" s="27" t="str">
        <f>IF($A458="","",(VLOOKUP($A458,ACOUSTIC_PIVOT_TABLE!$B$4:$AO$500,12,FALSE)))</f>
        <v/>
      </c>
      <c r="AR458" s="27" t="str">
        <f>IF($A458="","",(VLOOKUP($A458,ACOUSTIC_PIVOT_TABLE!$B$4:$AO$500,13,FALSE)))</f>
        <v/>
      </c>
      <c r="AS458" s="27" t="str">
        <f>IF($A458="","",(VLOOKUP($A458,ACOUSTIC_PIVOT_TABLE!$B$4:$AO$500,14,FALSE)))</f>
        <v/>
      </c>
      <c r="AT458" s="27" t="str">
        <f>IF($A458="","",(VLOOKUP($A458,ACOUSTIC_PIVOT_TABLE!$B$4:$AO$500,15,FALSE)))</f>
        <v/>
      </c>
      <c r="AU458" s="27" t="str">
        <f>IF($A458="","",(VLOOKUP($A458,ACOUSTIC_PIVOT_TABLE!$B$4:$AO$500,16,FALSE)))</f>
        <v/>
      </c>
      <c r="AV458" s="27" t="str">
        <f>IF($A458="","",(VLOOKUP($A458,ACOUSTIC_PIVOT_TABLE!$B$4:$AO$500,17,FALSE)))</f>
        <v/>
      </c>
      <c r="AW458" s="27" t="str">
        <f>IF($A458="","",(VLOOKUP($A458,ACOUSTIC_PIVOT_TABLE!$B$4:$AO$500,18,FALSE)))</f>
        <v/>
      </c>
      <c r="AX458" s="27" t="str">
        <f>IF($A458="","",(VLOOKUP($A458,ACOUSTIC_PIVOT_TABLE!$B$4:$AO$500,19,FALSE)))</f>
        <v/>
      </c>
      <c r="AY458" s="27" t="str">
        <f>IF($A458="","",(VLOOKUP($A458,ACOUSTIC_PIVOT_TABLE!$B$4:$AO$500,20,FALSE)))</f>
        <v/>
      </c>
      <c r="AZ458" s="27" t="str">
        <f>IF($A458="","",(VLOOKUP($A458,ACOUSTIC_PIVOT_TABLE!$B$4:$AO$500,21,FALSE)))</f>
        <v/>
      </c>
      <c r="BA458" s="27" t="str">
        <f>IF($A458="","",(VLOOKUP($A458,ACOUSTIC_PIVOT_TABLE!$B$4:$AO$500,22,FALSE)))</f>
        <v/>
      </c>
      <c r="BB458" s="27" t="str">
        <f>IF($A458="","",(VLOOKUP($A458,ACOUSTIC_PIVOT_TABLE!$B$4:$AO$500,23,FALSE)))</f>
        <v/>
      </c>
      <c r="BC458" s="27" t="str">
        <f>IF($A458="","",(VLOOKUP($A458,ACOUSTIC_PIVOT_TABLE!$B$4:$AO$500,24,FALSE)))</f>
        <v/>
      </c>
      <c r="BD458" s="27" t="str">
        <f>IF($A458="","",(VLOOKUP($A458,ACOUSTIC_PIVOT_TABLE!$B$4:$AO$500,25,FALSE)))</f>
        <v/>
      </c>
      <c r="BE458" s="27" t="str">
        <f>IF($A458="","",(VLOOKUP($A458,ACOUSTIC_PIVOT_TABLE!$B$4:$AO$500,26,FALSE)))</f>
        <v/>
      </c>
      <c r="BF458" s="27" t="str">
        <f>IF($A458="","",(VLOOKUP($A458,ACOUSTIC_PIVOT_TABLE!$B$4:$AO$500,27,FALSE)))</f>
        <v/>
      </c>
      <c r="BG458" s="27" t="str">
        <f>IF($A458="","",(VLOOKUP($A458,ACOUSTIC_PIVOT_TABLE!$B$4:$AO$500,28,FALSE)))</f>
        <v/>
      </c>
      <c r="BH458" s="27" t="str">
        <f>IF($A458="","",(VLOOKUP($A458,ACOUSTIC_PIVOT_TABLE!$B$4:$AO$500,29,FALSE)))</f>
        <v/>
      </c>
      <c r="BI458" s="27" t="str">
        <f>IF($A458="","",(VLOOKUP($A458,ACOUSTIC_PIVOT_TABLE!$B$4:$AO$500,30,FALSE)))</f>
        <v/>
      </c>
      <c r="BJ458" s="27" t="str">
        <f>IF($A458="","",(VLOOKUP($A458,ACOUSTIC_PIVOT_TABLE!$B$4:$AO$500,31,FALSE)))</f>
        <v/>
      </c>
      <c r="BK458" s="27" t="str">
        <f>IF($A458="","",(VLOOKUP($A458,ACOUSTIC_PIVOT_TABLE!$B$4:$AO$500,32,FALSE)))</f>
        <v/>
      </c>
      <c r="BL458" s="27" t="str">
        <f>IF($A458="","",(VLOOKUP($A458,ACOUSTIC_PIVOT_TABLE!$B$4:$AO$500,33,FALSE)))</f>
        <v/>
      </c>
      <c r="BM458" s="27" t="str">
        <f>IF($A458="","",(VLOOKUP($A458,ACOUSTIC_PIVOT_TABLE!$B$4:$AO$500,34,FALSE)))</f>
        <v/>
      </c>
      <c r="BN458" s="27" t="str">
        <f>IF($A458="","",(VLOOKUP($A458,ACOUSTIC_PIVOT_TABLE!$B$4:$AO$500,35,FALSE)))</f>
        <v/>
      </c>
      <c r="BO458" s="27" t="str">
        <f>IF($A458="","",(VLOOKUP($A458,ACOUSTIC_PIVOT_TABLE!$B$4:$AO$500,36,FALSE)))</f>
        <v/>
      </c>
      <c r="BP458" s="27" t="str">
        <f>IF($A458="","",(VLOOKUP($A458,ACOUSTIC_PIVOT_TABLE!$B$4:$AO$500,37,FALSE)))</f>
        <v/>
      </c>
      <c r="BQ458" s="27" t="str">
        <f>IF($A458="","",(VLOOKUP($A458,ACOUSTIC_PIVOT_TABLE!$B$4:$AO$500,38,FALSE)))</f>
        <v/>
      </c>
      <c r="BR458" s="27" t="str">
        <f>IF($A458="","",(VLOOKUP($A458,ACOUSTIC_PIVOT_TABLE!$B$4:$AO$500,39,FALSE)))</f>
        <v/>
      </c>
      <c r="BS458" s="27" t="str">
        <f>IF($A458="","",(VLOOKUP($A458,ACOUSTIC_PIVOT_TABLE!$B$4:$AO$500,40,FALSE)))</f>
        <v/>
      </c>
    </row>
    <row r="459" spans="1:71" x14ac:dyDescent="0.25">
      <c r="A459" s="1" t="str">
        <f>IF(ACOUSTIC_PIVOT_TABLE!B461 = 0, "",ACOUSTIC_PIVOT_TABLE!B461)</f>
        <v/>
      </c>
      <c r="B459" s="1" t="str">
        <f>IF($A459="","",(VLOOKUP($A459,ACOUSTICS_COMBINED!$B$3:$AQ$501,21,FALSE)))</f>
        <v/>
      </c>
      <c r="C459" s="1" t="str">
        <f>IF($A459="","",(VLOOKUP($A459,ACOUSTICS_COMBINED!$B$3:$AQ$501,22,FALSE)))</f>
        <v/>
      </c>
      <c r="D459" s="1" t="str">
        <f>IF($A459="","",(VLOOKUP($A459,ACOUSTICS_COMBINED!$B$3:$AQ$501,12,FALSE)))</f>
        <v/>
      </c>
      <c r="E459" s="1" t="str">
        <f>IF($A459="","",(VLOOKUP($A459,ACOUSTICS_COMBINED!$B$3:$AQ$501,13,FALSE)))</f>
        <v/>
      </c>
      <c r="F459" s="1" t="str">
        <f>IF($A459="","",(VLOOKUP($A459,ACOUSTICS_COMBINED!$B$3:$AQ$501,14,FALSE)))</f>
        <v/>
      </c>
      <c r="G459" s="1" t="str">
        <f>IF($A459="","",(VLOOKUP($A459,ACOUSTICS_COMBINED!$B$3:$AQ$501,23,FALSE)))</f>
        <v/>
      </c>
      <c r="H459" s="1" t="str">
        <f>IF($A459="","",(VLOOKUP($A459,ACOUSTICS_COMBINED!$B$3:$AQ$501,24,FALSE)))</f>
        <v/>
      </c>
      <c r="I459" s="1" t="str">
        <f>IF($A459="","",(VLOOKUP($A459,ACOUSTICS_COMBINED!$B$3:$AQ$501,15,FALSE)))</f>
        <v/>
      </c>
      <c r="J459" s="1" t="str">
        <f>IF($A459="","",(VLOOKUP($A459,ACOUSTICS_COMBINED!$B$3:$AQ$501,16,FALSE)))</f>
        <v/>
      </c>
      <c r="K459" s="1" t="str">
        <f>IF($A459="","",(VLOOKUP($A459,ACOUSTICS_COMBINED!$B$3:$AQ$501,17,FALSE)))</f>
        <v/>
      </c>
      <c r="L459" s="1" t="str">
        <f>IF($A459="","",(VLOOKUP($A459,ACOUSTICS_COMBINED!$B$3:$AQ$501,18,FALSE)))</f>
        <v/>
      </c>
      <c r="M459" s="1" t="str">
        <f>IF($A459="","",(VLOOKUP($A459,ACOUSTICS_COMBINED!$B$3:$AQ$501,25,FALSE)))</f>
        <v/>
      </c>
      <c r="N459" s="16" t="str">
        <f>IF($A459="","",(VLOOKUP($A459,ACOUSTICS_COMBINED!$B$3:$AQ$501,19,FALSE)))</f>
        <v/>
      </c>
      <c r="O459" s="16" t="str">
        <f>IF($A459="","",(VLOOKUP($A459,ACOUSTICS_COMBINED!$B$3:$AQ$501,20,FALSE)))</f>
        <v/>
      </c>
      <c r="P459" s="1" t="str">
        <f>IF($A459="","",(VLOOKUP($A459,ACOUSTICS_COMBINED!$B$3:$AQ$501,26,FALSE)))</f>
        <v/>
      </c>
      <c r="Q459" s="1" t="str">
        <f>IF($A459="","",(VLOOKUP($A459,ACOUSTICS_COMBINED!$B$3:$AQ$501,27,FALSE)))</f>
        <v/>
      </c>
      <c r="R459" s="1" t="str">
        <f>IF($A459="","",(VLOOKUP($A459,ACOUSTICS_COMBINED!$B$3:$AQ$501,28,FALSE)))</f>
        <v/>
      </c>
      <c r="S459" s="1" t="str">
        <f>IF($A459="","",(VLOOKUP($A459,ACOUSTICS_COMBINED!$B$3:$AQ$501,29,FALSE)))</f>
        <v/>
      </c>
      <c r="T459" s="1" t="str">
        <f>IF($A459="","",(VLOOKUP($A459,ACOUSTICS_COMBINED!$B$3:$AQ$501,30,FALSE)))</f>
        <v/>
      </c>
      <c r="U459" s="1" t="str">
        <f>IF($A459="","",(VLOOKUP($A459,ACOUSTICS_COMBINED!$B$3:$AQ$501,31,FALSE)))</f>
        <v/>
      </c>
      <c r="V459" s="1" t="str">
        <f>IF($A459="","",(VLOOKUP($A459,ACOUSTICS_COMBINED!$B$3:$AQ$501,32,FALSE)))</f>
        <v/>
      </c>
      <c r="W459" s="1" t="str">
        <f>IF($A459="","",(VLOOKUP($A459,ACOUSTICS_COMBINED!$B$3:$AQ$501,33,FALSE)))</f>
        <v/>
      </c>
      <c r="X459" s="1" t="str">
        <f>IF($A459="","",(VLOOKUP($A459,ACOUSTICS_COMBINED!$B$3:$AQ$501,34,FALSE)))</f>
        <v/>
      </c>
      <c r="Y459" s="1" t="str">
        <f>IF($A459="","",(VLOOKUP($A459,ACOUSTICS_COMBINED!$B$3:$AQ$501,35,FALSE)))</f>
        <v/>
      </c>
      <c r="Z459" s="1" t="str">
        <f>IF($A459="","",(VLOOKUP($A459,ACOUSTICS_COMBINED!$B$3:$AQ$501,36,FALSE)))</f>
        <v/>
      </c>
      <c r="AA459" s="1" t="str">
        <f>IF($A459="","",(VLOOKUP($A459,ACOUSTICS_COMBINED!$B$3:$AQ$501,37,FALSE)))</f>
        <v/>
      </c>
      <c r="AB459" s="1" t="str">
        <f>IF($A459="","",(VLOOKUP($A459,ACOUSTICS_COMBINED!$B$3:$AQ$501,38,FALSE)))</f>
        <v/>
      </c>
      <c r="AC459" s="1" t="str">
        <f>IF($A459="","",(VLOOKUP($A459,ACOUSTICS_COMBINED!$B$3:$AQ$501,39,FALSE)))</f>
        <v/>
      </c>
      <c r="AD459" s="1" t="str">
        <f>IF($A459="","",(VLOOKUP($A459,ACOUSTICS_COMBINED!$B$3:$AQ$501,40,FALSE)))</f>
        <v/>
      </c>
      <c r="AE459" s="1" t="str">
        <f>IF($A459="","",(VLOOKUP($A459,ACOUSTICS_COMBINED!$B$3:$AQ$501,41,FALSE)))</f>
        <v/>
      </c>
      <c r="AF459" s="1" t="str">
        <f>IF($A459="","",(VLOOKUP($A459,ACOUSTICS_COMBINED!$B$3:$AQ$501,42,FALSE)))</f>
        <v/>
      </c>
      <c r="AG459" s="27" t="str">
        <f>IF($A459="","",(VLOOKUP($A459,ACOUSTIC_PIVOT_TABLE!$B$4:$AO$500,2,FALSE)))</f>
        <v/>
      </c>
      <c r="AH459" s="27" t="str">
        <f>IF($A459="","",(VLOOKUP($A459,ACOUSTIC_PIVOT_TABLE!$B$4:$AO$500,3,FALSE)))</f>
        <v/>
      </c>
      <c r="AI459" s="27" t="str">
        <f>IF($A459="","",(VLOOKUP($A459,ACOUSTIC_PIVOT_TABLE!$B$4:$AO$500,4,FALSE)))</f>
        <v/>
      </c>
      <c r="AJ459" s="27" t="str">
        <f>IF($A459="","",(VLOOKUP($A459,ACOUSTIC_PIVOT_TABLE!$B$4:$AO$500,5,FALSE)))</f>
        <v/>
      </c>
      <c r="AK459" s="27" t="str">
        <f>IF($A459="","",(VLOOKUP($A459,ACOUSTIC_PIVOT_TABLE!$B$4:$AO$500,6,FALSE)))</f>
        <v/>
      </c>
      <c r="AL459" s="27" t="str">
        <f>IF($A459="","",(VLOOKUP($A459,ACOUSTIC_PIVOT_TABLE!$B$4:$AO$500,7,FALSE)))</f>
        <v/>
      </c>
      <c r="AM459" s="27" t="str">
        <f>IF($A459="","",(VLOOKUP($A459,ACOUSTIC_PIVOT_TABLE!$B$4:$AO$500,8,FALSE)))</f>
        <v/>
      </c>
      <c r="AN459" s="27" t="str">
        <f>IF($A459="","",(VLOOKUP($A459,ACOUSTIC_PIVOT_TABLE!$B$4:$AO$500,9,FALSE)))</f>
        <v/>
      </c>
      <c r="AO459" s="27" t="str">
        <f>IF($A459="","",(VLOOKUP($A459,ACOUSTIC_PIVOT_TABLE!$B$4:$AO$500,10,FALSE)))</f>
        <v/>
      </c>
      <c r="AP459" s="27" t="str">
        <f>IF($A459="","",(VLOOKUP($A459,ACOUSTIC_PIVOT_TABLE!$B$4:$AO$500,11,FALSE)))</f>
        <v/>
      </c>
      <c r="AQ459" s="27" t="str">
        <f>IF($A459="","",(VLOOKUP($A459,ACOUSTIC_PIVOT_TABLE!$B$4:$AO$500,12,FALSE)))</f>
        <v/>
      </c>
      <c r="AR459" s="27" t="str">
        <f>IF($A459="","",(VLOOKUP($A459,ACOUSTIC_PIVOT_TABLE!$B$4:$AO$500,13,FALSE)))</f>
        <v/>
      </c>
      <c r="AS459" s="27" t="str">
        <f>IF($A459="","",(VLOOKUP($A459,ACOUSTIC_PIVOT_TABLE!$B$4:$AO$500,14,FALSE)))</f>
        <v/>
      </c>
      <c r="AT459" s="27" t="str">
        <f>IF($A459="","",(VLOOKUP($A459,ACOUSTIC_PIVOT_TABLE!$B$4:$AO$500,15,FALSE)))</f>
        <v/>
      </c>
      <c r="AU459" s="27" t="str">
        <f>IF($A459="","",(VLOOKUP($A459,ACOUSTIC_PIVOT_TABLE!$B$4:$AO$500,16,FALSE)))</f>
        <v/>
      </c>
      <c r="AV459" s="27" t="str">
        <f>IF($A459="","",(VLOOKUP($A459,ACOUSTIC_PIVOT_TABLE!$B$4:$AO$500,17,FALSE)))</f>
        <v/>
      </c>
      <c r="AW459" s="27" t="str">
        <f>IF($A459="","",(VLOOKUP($A459,ACOUSTIC_PIVOT_TABLE!$B$4:$AO$500,18,FALSE)))</f>
        <v/>
      </c>
      <c r="AX459" s="27" t="str">
        <f>IF($A459="","",(VLOOKUP($A459,ACOUSTIC_PIVOT_TABLE!$B$4:$AO$500,19,FALSE)))</f>
        <v/>
      </c>
      <c r="AY459" s="27" t="str">
        <f>IF($A459="","",(VLOOKUP($A459,ACOUSTIC_PIVOT_TABLE!$B$4:$AO$500,20,FALSE)))</f>
        <v/>
      </c>
      <c r="AZ459" s="27" t="str">
        <f>IF($A459="","",(VLOOKUP($A459,ACOUSTIC_PIVOT_TABLE!$B$4:$AO$500,21,FALSE)))</f>
        <v/>
      </c>
      <c r="BA459" s="27" t="str">
        <f>IF($A459="","",(VLOOKUP($A459,ACOUSTIC_PIVOT_TABLE!$B$4:$AO$500,22,FALSE)))</f>
        <v/>
      </c>
      <c r="BB459" s="27" t="str">
        <f>IF($A459="","",(VLOOKUP($A459,ACOUSTIC_PIVOT_TABLE!$B$4:$AO$500,23,FALSE)))</f>
        <v/>
      </c>
      <c r="BC459" s="27" t="str">
        <f>IF($A459="","",(VLOOKUP($A459,ACOUSTIC_PIVOT_TABLE!$B$4:$AO$500,24,FALSE)))</f>
        <v/>
      </c>
      <c r="BD459" s="27" t="str">
        <f>IF($A459="","",(VLOOKUP($A459,ACOUSTIC_PIVOT_TABLE!$B$4:$AO$500,25,FALSE)))</f>
        <v/>
      </c>
      <c r="BE459" s="27" t="str">
        <f>IF($A459="","",(VLOOKUP($A459,ACOUSTIC_PIVOT_TABLE!$B$4:$AO$500,26,FALSE)))</f>
        <v/>
      </c>
      <c r="BF459" s="27" t="str">
        <f>IF($A459="","",(VLOOKUP($A459,ACOUSTIC_PIVOT_TABLE!$B$4:$AO$500,27,FALSE)))</f>
        <v/>
      </c>
      <c r="BG459" s="27" t="str">
        <f>IF($A459="","",(VLOOKUP($A459,ACOUSTIC_PIVOT_TABLE!$B$4:$AO$500,28,FALSE)))</f>
        <v/>
      </c>
      <c r="BH459" s="27" t="str">
        <f>IF($A459="","",(VLOOKUP($A459,ACOUSTIC_PIVOT_TABLE!$B$4:$AO$500,29,FALSE)))</f>
        <v/>
      </c>
      <c r="BI459" s="27" t="str">
        <f>IF($A459="","",(VLOOKUP($A459,ACOUSTIC_PIVOT_TABLE!$B$4:$AO$500,30,FALSE)))</f>
        <v/>
      </c>
      <c r="BJ459" s="27" t="str">
        <f>IF($A459="","",(VLOOKUP($A459,ACOUSTIC_PIVOT_TABLE!$B$4:$AO$500,31,FALSE)))</f>
        <v/>
      </c>
      <c r="BK459" s="27" t="str">
        <f>IF($A459="","",(VLOOKUP($A459,ACOUSTIC_PIVOT_TABLE!$B$4:$AO$500,32,FALSE)))</f>
        <v/>
      </c>
      <c r="BL459" s="27" t="str">
        <f>IF($A459="","",(VLOOKUP($A459,ACOUSTIC_PIVOT_TABLE!$B$4:$AO$500,33,FALSE)))</f>
        <v/>
      </c>
      <c r="BM459" s="27" t="str">
        <f>IF($A459="","",(VLOOKUP($A459,ACOUSTIC_PIVOT_TABLE!$B$4:$AO$500,34,FALSE)))</f>
        <v/>
      </c>
      <c r="BN459" s="27" t="str">
        <f>IF($A459="","",(VLOOKUP($A459,ACOUSTIC_PIVOT_TABLE!$B$4:$AO$500,35,FALSE)))</f>
        <v/>
      </c>
      <c r="BO459" s="27" t="str">
        <f>IF($A459="","",(VLOOKUP($A459,ACOUSTIC_PIVOT_TABLE!$B$4:$AO$500,36,FALSE)))</f>
        <v/>
      </c>
      <c r="BP459" s="27" t="str">
        <f>IF($A459="","",(VLOOKUP($A459,ACOUSTIC_PIVOT_TABLE!$B$4:$AO$500,37,FALSE)))</f>
        <v/>
      </c>
      <c r="BQ459" s="27" t="str">
        <f>IF($A459="","",(VLOOKUP($A459,ACOUSTIC_PIVOT_TABLE!$B$4:$AO$500,38,FALSE)))</f>
        <v/>
      </c>
      <c r="BR459" s="27" t="str">
        <f>IF($A459="","",(VLOOKUP($A459,ACOUSTIC_PIVOT_TABLE!$B$4:$AO$500,39,FALSE)))</f>
        <v/>
      </c>
      <c r="BS459" s="27" t="str">
        <f>IF($A459="","",(VLOOKUP($A459,ACOUSTIC_PIVOT_TABLE!$B$4:$AO$500,40,FALSE)))</f>
        <v/>
      </c>
    </row>
    <row r="460" spans="1:71" x14ac:dyDescent="0.25">
      <c r="A460" s="1" t="str">
        <f>IF(ACOUSTIC_PIVOT_TABLE!B462 = 0, "",ACOUSTIC_PIVOT_TABLE!B462)</f>
        <v/>
      </c>
      <c r="B460" s="1" t="str">
        <f>IF($A460="","",(VLOOKUP($A460,ACOUSTICS_COMBINED!$B$3:$AQ$501,21,FALSE)))</f>
        <v/>
      </c>
      <c r="C460" s="1" t="str">
        <f>IF($A460="","",(VLOOKUP($A460,ACOUSTICS_COMBINED!$B$3:$AQ$501,22,FALSE)))</f>
        <v/>
      </c>
      <c r="D460" s="1" t="str">
        <f>IF($A460="","",(VLOOKUP($A460,ACOUSTICS_COMBINED!$B$3:$AQ$501,12,FALSE)))</f>
        <v/>
      </c>
      <c r="E460" s="1" t="str">
        <f>IF($A460="","",(VLOOKUP($A460,ACOUSTICS_COMBINED!$B$3:$AQ$501,13,FALSE)))</f>
        <v/>
      </c>
      <c r="F460" s="1" t="str">
        <f>IF($A460="","",(VLOOKUP($A460,ACOUSTICS_COMBINED!$B$3:$AQ$501,14,FALSE)))</f>
        <v/>
      </c>
      <c r="G460" s="1" t="str">
        <f>IF($A460="","",(VLOOKUP($A460,ACOUSTICS_COMBINED!$B$3:$AQ$501,23,FALSE)))</f>
        <v/>
      </c>
      <c r="H460" s="1" t="str">
        <f>IF($A460="","",(VLOOKUP($A460,ACOUSTICS_COMBINED!$B$3:$AQ$501,24,FALSE)))</f>
        <v/>
      </c>
      <c r="I460" s="1" t="str">
        <f>IF($A460="","",(VLOOKUP($A460,ACOUSTICS_COMBINED!$B$3:$AQ$501,15,FALSE)))</f>
        <v/>
      </c>
      <c r="J460" s="1" t="str">
        <f>IF($A460="","",(VLOOKUP($A460,ACOUSTICS_COMBINED!$B$3:$AQ$501,16,FALSE)))</f>
        <v/>
      </c>
      <c r="K460" s="1" t="str">
        <f>IF($A460="","",(VLOOKUP($A460,ACOUSTICS_COMBINED!$B$3:$AQ$501,17,FALSE)))</f>
        <v/>
      </c>
      <c r="L460" s="1" t="str">
        <f>IF($A460="","",(VLOOKUP($A460,ACOUSTICS_COMBINED!$B$3:$AQ$501,18,FALSE)))</f>
        <v/>
      </c>
      <c r="M460" s="1" t="str">
        <f>IF($A460="","",(VLOOKUP($A460,ACOUSTICS_COMBINED!$B$3:$AQ$501,25,FALSE)))</f>
        <v/>
      </c>
      <c r="N460" s="16" t="str">
        <f>IF($A460="","",(VLOOKUP($A460,ACOUSTICS_COMBINED!$B$3:$AQ$501,19,FALSE)))</f>
        <v/>
      </c>
      <c r="O460" s="16" t="str">
        <f>IF($A460="","",(VLOOKUP($A460,ACOUSTICS_COMBINED!$B$3:$AQ$501,20,FALSE)))</f>
        <v/>
      </c>
      <c r="P460" s="1" t="str">
        <f>IF($A460="","",(VLOOKUP($A460,ACOUSTICS_COMBINED!$B$3:$AQ$501,26,FALSE)))</f>
        <v/>
      </c>
      <c r="Q460" s="1" t="str">
        <f>IF($A460="","",(VLOOKUP($A460,ACOUSTICS_COMBINED!$B$3:$AQ$501,27,FALSE)))</f>
        <v/>
      </c>
      <c r="R460" s="1" t="str">
        <f>IF($A460="","",(VLOOKUP($A460,ACOUSTICS_COMBINED!$B$3:$AQ$501,28,FALSE)))</f>
        <v/>
      </c>
      <c r="S460" s="1" t="str">
        <f>IF($A460="","",(VLOOKUP($A460,ACOUSTICS_COMBINED!$B$3:$AQ$501,29,FALSE)))</f>
        <v/>
      </c>
      <c r="T460" s="1" t="str">
        <f>IF($A460="","",(VLOOKUP($A460,ACOUSTICS_COMBINED!$B$3:$AQ$501,30,FALSE)))</f>
        <v/>
      </c>
      <c r="U460" s="1" t="str">
        <f>IF($A460="","",(VLOOKUP($A460,ACOUSTICS_COMBINED!$B$3:$AQ$501,31,FALSE)))</f>
        <v/>
      </c>
      <c r="V460" s="1" t="str">
        <f>IF($A460="","",(VLOOKUP($A460,ACOUSTICS_COMBINED!$B$3:$AQ$501,32,FALSE)))</f>
        <v/>
      </c>
      <c r="W460" s="1" t="str">
        <f>IF($A460="","",(VLOOKUP($A460,ACOUSTICS_COMBINED!$B$3:$AQ$501,33,FALSE)))</f>
        <v/>
      </c>
      <c r="X460" s="1" t="str">
        <f>IF($A460="","",(VLOOKUP($A460,ACOUSTICS_COMBINED!$B$3:$AQ$501,34,FALSE)))</f>
        <v/>
      </c>
      <c r="Y460" s="1" t="str">
        <f>IF($A460="","",(VLOOKUP($A460,ACOUSTICS_COMBINED!$B$3:$AQ$501,35,FALSE)))</f>
        <v/>
      </c>
      <c r="Z460" s="1" t="str">
        <f>IF($A460="","",(VLOOKUP($A460,ACOUSTICS_COMBINED!$B$3:$AQ$501,36,FALSE)))</f>
        <v/>
      </c>
      <c r="AA460" s="1" t="str">
        <f>IF($A460="","",(VLOOKUP($A460,ACOUSTICS_COMBINED!$B$3:$AQ$501,37,FALSE)))</f>
        <v/>
      </c>
      <c r="AB460" s="1" t="str">
        <f>IF($A460="","",(VLOOKUP($A460,ACOUSTICS_COMBINED!$B$3:$AQ$501,38,FALSE)))</f>
        <v/>
      </c>
      <c r="AC460" s="1" t="str">
        <f>IF($A460="","",(VLOOKUP($A460,ACOUSTICS_COMBINED!$B$3:$AQ$501,39,FALSE)))</f>
        <v/>
      </c>
      <c r="AD460" s="1" t="str">
        <f>IF($A460="","",(VLOOKUP($A460,ACOUSTICS_COMBINED!$B$3:$AQ$501,40,FALSE)))</f>
        <v/>
      </c>
      <c r="AE460" s="1" t="str">
        <f>IF($A460="","",(VLOOKUP($A460,ACOUSTICS_COMBINED!$B$3:$AQ$501,41,FALSE)))</f>
        <v/>
      </c>
      <c r="AF460" s="1" t="str">
        <f>IF($A460="","",(VLOOKUP($A460,ACOUSTICS_COMBINED!$B$3:$AQ$501,42,FALSE)))</f>
        <v/>
      </c>
      <c r="AG460" s="27" t="str">
        <f>IF($A460="","",(VLOOKUP($A460,ACOUSTIC_PIVOT_TABLE!$B$4:$AO$500,2,FALSE)))</f>
        <v/>
      </c>
      <c r="AH460" s="27" t="str">
        <f>IF($A460="","",(VLOOKUP($A460,ACOUSTIC_PIVOT_TABLE!$B$4:$AO$500,3,FALSE)))</f>
        <v/>
      </c>
      <c r="AI460" s="27" t="str">
        <f>IF($A460="","",(VLOOKUP($A460,ACOUSTIC_PIVOT_TABLE!$B$4:$AO$500,4,FALSE)))</f>
        <v/>
      </c>
      <c r="AJ460" s="27" t="str">
        <f>IF($A460="","",(VLOOKUP($A460,ACOUSTIC_PIVOT_TABLE!$B$4:$AO$500,5,FALSE)))</f>
        <v/>
      </c>
      <c r="AK460" s="27" t="str">
        <f>IF($A460="","",(VLOOKUP($A460,ACOUSTIC_PIVOT_TABLE!$B$4:$AO$500,6,FALSE)))</f>
        <v/>
      </c>
      <c r="AL460" s="27" t="str">
        <f>IF($A460="","",(VLOOKUP($A460,ACOUSTIC_PIVOT_TABLE!$B$4:$AO$500,7,FALSE)))</f>
        <v/>
      </c>
      <c r="AM460" s="27" t="str">
        <f>IF($A460="","",(VLOOKUP($A460,ACOUSTIC_PIVOT_TABLE!$B$4:$AO$500,8,FALSE)))</f>
        <v/>
      </c>
      <c r="AN460" s="27" t="str">
        <f>IF($A460="","",(VLOOKUP($A460,ACOUSTIC_PIVOT_TABLE!$B$4:$AO$500,9,FALSE)))</f>
        <v/>
      </c>
      <c r="AO460" s="27" t="str">
        <f>IF($A460="","",(VLOOKUP($A460,ACOUSTIC_PIVOT_TABLE!$B$4:$AO$500,10,FALSE)))</f>
        <v/>
      </c>
      <c r="AP460" s="27" t="str">
        <f>IF($A460="","",(VLOOKUP($A460,ACOUSTIC_PIVOT_TABLE!$B$4:$AO$500,11,FALSE)))</f>
        <v/>
      </c>
      <c r="AQ460" s="27" t="str">
        <f>IF($A460="","",(VLOOKUP($A460,ACOUSTIC_PIVOT_TABLE!$B$4:$AO$500,12,FALSE)))</f>
        <v/>
      </c>
      <c r="AR460" s="27" t="str">
        <f>IF($A460="","",(VLOOKUP($A460,ACOUSTIC_PIVOT_TABLE!$B$4:$AO$500,13,FALSE)))</f>
        <v/>
      </c>
      <c r="AS460" s="27" t="str">
        <f>IF($A460="","",(VLOOKUP($A460,ACOUSTIC_PIVOT_TABLE!$B$4:$AO$500,14,FALSE)))</f>
        <v/>
      </c>
      <c r="AT460" s="27" t="str">
        <f>IF($A460="","",(VLOOKUP($A460,ACOUSTIC_PIVOT_TABLE!$B$4:$AO$500,15,FALSE)))</f>
        <v/>
      </c>
      <c r="AU460" s="27" t="str">
        <f>IF($A460="","",(VLOOKUP($A460,ACOUSTIC_PIVOT_TABLE!$B$4:$AO$500,16,FALSE)))</f>
        <v/>
      </c>
      <c r="AV460" s="27" t="str">
        <f>IF($A460="","",(VLOOKUP($A460,ACOUSTIC_PIVOT_TABLE!$B$4:$AO$500,17,FALSE)))</f>
        <v/>
      </c>
      <c r="AW460" s="27" t="str">
        <f>IF($A460="","",(VLOOKUP($A460,ACOUSTIC_PIVOT_TABLE!$B$4:$AO$500,18,FALSE)))</f>
        <v/>
      </c>
      <c r="AX460" s="27" t="str">
        <f>IF($A460="","",(VLOOKUP($A460,ACOUSTIC_PIVOT_TABLE!$B$4:$AO$500,19,FALSE)))</f>
        <v/>
      </c>
      <c r="AY460" s="27" t="str">
        <f>IF($A460="","",(VLOOKUP($A460,ACOUSTIC_PIVOT_TABLE!$B$4:$AO$500,20,FALSE)))</f>
        <v/>
      </c>
      <c r="AZ460" s="27" t="str">
        <f>IF($A460="","",(VLOOKUP($A460,ACOUSTIC_PIVOT_TABLE!$B$4:$AO$500,21,FALSE)))</f>
        <v/>
      </c>
      <c r="BA460" s="27" t="str">
        <f>IF($A460="","",(VLOOKUP($A460,ACOUSTIC_PIVOT_TABLE!$B$4:$AO$500,22,FALSE)))</f>
        <v/>
      </c>
      <c r="BB460" s="27" t="str">
        <f>IF($A460="","",(VLOOKUP($A460,ACOUSTIC_PIVOT_TABLE!$B$4:$AO$500,23,FALSE)))</f>
        <v/>
      </c>
      <c r="BC460" s="27" t="str">
        <f>IF($A460="","",(VLOOKUP($A460,ACOUSTIC_PIVOT_TABLE!$B$4:$AO$500,24,FALSE)))</f>
        <v/>
      </c>
      <c r="BD460" s="27" t="str">
        <f>IF($A460="","",(VLOOKUP($A460,ACOUSTIC_PIVOT_TABLE!$B$4:$AO$500,25,FALSE)))</f>
        <v/>
      </c>
      <c r="BE460" s="27" t="str">
        <f>IF($A460="","",(VLOOKUP($A460,ACOUSTIC_PIVOT_TABLE!$B$4:$AO$500,26,FALSE)))</f>
        <v/>
      </c>
      <c r="BF460" s="27" t="str">
        <f>IF($A460="","",(VLOOKUP($A460,ACOUSTIC_PIVOT_TABLE!$B$4:$AO$500,27,FALSE)))</f>
        <v/>
      </c>
      <c r="BG460" s="27" t="str">
        <f>IF($A460="","",(VLOOKUP($A460,ACOUSTIC_PIVOT_TABLE!$B$4:$AO$500,28,FALSE)))</f>
        <v/>
      </c>
      <c r="BH460" s="27" t="str">
        <f>IF($A460="","",(VLOOKUP($A460,ACOUSTIC_PIVOT_TABLE!$B$4:$AO$500,29,FALSE)))</f>
        <v/>
      </c>
      <c r="BI460" s="27" t="str">
        <f>IF($A460="","",(VLOOKUP($A460,ACOUSTIC_PIVOT_TABLE!$B$4:$AO$500,30,FALSE)))</f>
        <v/>
      </c>
      <c r="BJ460" s="27" t="str">
        <f>IF($A460="","",(VLOOKUP($A460,ACOUSTIC_PIVOT_TABLE!$B$4:$AO$500,31,FALSE)))</f>
        <v/>
      </c>
      <c r="BK460" s="27" t="str">
        <f>IF($A460="","",(VLOOKUP($A460,ACOUSTIC_PIVOT_TABLE!$B$4:$AO$500,32,FALSE)))</f>
        <v/>
      </c>
      <c r="BL460" s="27" t="str">
        <f>IF($A460="","",(VLOOKUP($A460,ACOUSTIC_PIVOT_TABLE!$B$4:$AO$500,33,FALSE)))</f>
        <v/>
      </c>
      <c r="BM460" s="27" t="str">
        <f>IF($A460="","",(VLOOKUP($A460,ACOUSTIC_PIVOT_TABLE!$B$4:$AO$500,34,FALSE)))</f>
        <v/>
      </c>
      <c r="BN460" s="27" t="str">
        <f>IF($A460="","",(VLOOKUP($A460,ACOUSTIC_PIVOT_TABLE!$B$4:$AO$500,35,FALSE)))</f>
        <v/>
      </c>
      <c r="BO460" s="27" t="str">
        <f>IF($A460="","",(VLOOKUP($A460,ACOUSTIC_PIVOT_TABLE!$B$4:$AO$500,36,FALSE)))</f>
        <v/>
      </c>
      <c r="BP460" s="27" t="str">
        <f>IF($A460="","",(VLOOKUP($A460,ACOUSTIC_PIVOT_TABLE!$B$4:$AO$500,37,FALSE)))</f>
        <v/>
      </c>
      <c r="BQ460" s="27" t="str">
        <f>IF($A460="","",(VLOOKUP($A460,ACOUSTIC_PIVOT_TABLE!$B$4:$AO$500,38,FALSE)))</f>
        <v/>
      </c>
      <c r="BR460" s="27" t="str">
        <f>IF($A460="","",(VLOOKUP($A460,ACOUSTIC_PIVOT_TABLE!$B$4:$AO$500,39,FALSE)))</f>
        <v/>
      </c>
      <c r="BS460" s="27" t="str">
        <f>IF($A460="","",(VLOOKUP($A460,ACOUSTIC_PIVOT_TABLE!$B$4:$AO$500,40,FALSE)))</f>
        <v/>
      </c>
    </row>
    <row r="461" spans="1:71" x14ac:dyDescent="0.25">
      <c r="A461" s="1" t="str">
        <f>IF(ACOUSTIC_PIVOT_TABLE!B463 = 0, "",ACOUSTIC_PIVOT_TABLE!B463)</f>
        <v/>
      </c>
      <c r="B461" s="1" t="str">
        <f>IF($A461="","",(VLOOKUP($A461,ACOUSTICS_COMBINED!$B$3:$AQ$501,21,FALSE)))</f>
        <v/>
      </c>
      <c r="C461" s="1" t="str">
        <f>IF($A461="","",(VLOOKUP($A461,ACOUSTICS_COMBINED!$B$3:$AQ$501,22,FALSE)))</f>
        <v/>
      </c>
      <c r="D461" s="1" t="str">
        <f>IF($A461="","",(VLOOKUP($A461,ACOUSTICS_COMBINED!$B$3:$AQ$501,12,FALSE)))</f>
        <v/>
      </c>
      <c r="E461" s="1" t="str">
        <f>IF($A461="","",(VLOOKUP($A461,ACOUSTICS_COMBINED!$B$3:$AQ$501,13,FALSE)))</f>
        <v/>
      </c>
      <c r="F461" s="1" t="str">
        <f>IF($A461="","",(VLOOKUP($A461,ACOUSTICS_COMBINED!$B$3:$AQ$501,14,FALSE)))</f>
        <v/>
      </c>
      <c r="G461" s="1" t="str">
        <f>IF($A461="","",(VLOOKUP($A461,ACOUSTICS_COMBINED!$B$3:$AQ$501,23,FALSE)))</f>
        <v/>
      </c>
      <c r="H461" s="1" t="str">
        <f>IF($A461="","",(VLOOKUP($A461,ACOUSTICS_COMBINED!$B$3:$AQ$501,24,FALSE)))</f>
        <v/>
      </c>
      <c r="I461" s="1" t="str">
        <f>IF($A461="","",(VLOOKUP($A461,ACOUSTICS_COMBINED!$B$3:$AQ$501,15,FALSE)))</f>
        <v/>
      </c>
      <c r="J461" s="1" t="str">
        <f>IF($A461="","",(VLOOKUP($A461,ACOUSTICS_COMBINED!$B$3:$AQ$501,16,FALSE)))</f>
        <v/>
      </c>
      <c r="K461" s="1" t="str">
        <f>IF($A461="","",(VLOOKUP($A461,ACOUSTICS_COMBINED!$B$3:$AQ$501,17,FALSE)))</f>
        <v/>
      </c>
      <c r="L461" s="1" t="str">
        <f>IF($A461="","",(VLOOKUP($A461,ACOUSTICS_COMBINED!$B$3:$AQ$501,18,FALSE)))</f>
        <v/>
      </c>
      <c r="M461" s="1" t="str">
        <f>IF($A461="","",(VLOOKUP($A461,ACOUSTICS_COMBINED!$B$3:$AQ$501,25,FALSE)))</f>
        <v/>
      </c>
      <c r="N461" s="16" t="str">
        <f>IF($A461="","",(VLOOKUP($A461,ACOUSTICS_COMBINED!$B$3:$AQ$501,19,FALSE)))</f>
        <v/>
      </c>
      <c r="O461" s="16" t="str">
        <f>IF($A461="","",(VLOOKUP($A461,ACOUSTICS_COMBINED!$B$3:$AQ$501,20,FALSE)))</f>
        <v/>
      </c>
      <c r="P461" s="1" t="str">
        <f>IF($A461="","",(VLOOKUP($A461,ACOUSTICS_COMBINED!$B$3:$AQ$501,26,FALSE)))</f>
        <v/>
      </c>
      <c r="Q461" s="1" t="str">
        <f>IF($A461="","",(VLOOKUP($A461,ACOUSTICS_COMBINED!$B$3:$AQ$501,27,FALSE)))</f>
        <v/>
      </c>
      <c r="R461" s="1" t="str">
        <f>IF($A461="","",(VLOOKUP($A461,ACOUSTICS_COMBINED!$B$3:$AQ$501,28,FALSE)))</f>
        <v/>
      </c>
      <c r="S461" s="1" t="str">
        <f>IF($A461="","",(VLOOKUP($A461,ACOUSTICS_COMBINED!$B$3:$AQ$501,29,FALSE)))</f>
        <v/>
      </c>
      <c r="T461" s="1" t="str">
        <f>IF($A461="","",(VLOOKUP($A461,ACOUSTICS_COMBINED!$B$3:$AQ$501,30,FALSE)))</f>
        <v/>
      </c>
      <c r="U461" s="1" t="str">
        <f>IF($A461="","",(VLOOKUP($A461,ACOUSTICS_COMBINED!$B$3:$AQ$501,31,FALSE)))</f>
        <v/>
      </c>
      <c r="V461" s="1" t="str">
        <f>IF($A461="","",(VLOOKUP($A461,ACOUSTICS_COMBINED!$B$3:$AQ$501,32,FALSE)))</f>
        <v/>
      </c>
      <c r="W461" s="1" t="str">
        <f>IF($A461="","",(VLOOKUP($A461,ACOUSTICS_COMBINED!$B$3:$AQ$501,33,FALSE)))</f>
        <v/>
      </c>
      <c r="X461" s="1" t="str">
        <f>IF($A461="","",(VLOOKUP($A461,ACOUSTICS_COMBINED!$B$3:$AQ$501,34,FALSE)))</f>
        <v/>
      </c>
      <c r="Y461" s="1" t="str">
        <f>IF($A461="","",(VLOOKUP($A461,ACOUSTICS_COMBINED!$B$3:$AQ$501,35,FALSE)))</f>
        <v/>
      </c>
      <c r="Z461" s="1" t="str">
        <f>IF($A461="","",(VLOOKUP($A461,ACOUSTICS_COMBINED!$B$3:$AQ$501,36,FALSE)))</f>
        <v/>
      </c>
      <c r="AA461" s="1" t="str">
        <f>IF($A461="","",(VLOOKUP($A461,ACOUSTICS_COMBINED!$B$3:$AQ$501,37,FALSE)))</f>
        <v/>
      </c>
      <c r="AB461" s="1" t="str">
        <f>IF($A461="","",(VLOOKUP($A461,ACOUSTICS_COMBINED!$B$3:$AQ$501,38,FALSE)))</f>
        <v/>
      </c>
      <c r="AC461" s="1" t="str">
        <f>IF($A461="","",(VLOOKUP($A461,ACOUSTICS_COMBINED!$B$3:$AQ$501,39,FALSE)))</f>
        <v/>
      </c>
      <c r="AD461" s="1" t="str">
        <f>IF($A461="","",(VLOOKUP($A461,ACOUSTICS_COMBINED!$B$3:$AQ$501,40,FALSE)))</f>
        <v/>
      </c>
      <c r="AE461" s="1" t="str">
        <f>IF($A461="","",(VLOOKUP($A461,ACOUSTICS_COMBINED!$B$3:$AQ$501,41,FALSE)))</f>
        <v/>
      </c>
      <c r="AF461" s="1" t="str">
        <f>IF($A461="","",(VLOOKUP($A461,ACOUSTICS_COMBINED!$B$3:$AQ$501,42,FALSE)))</f>
        <v/>
      </c>
      <c r="AG461" s="27" t="str">
        <f>IF($A461="","",(VLOOKUP($A461,ACOUSTIC_PIVOT_TABLE!$B$4:$AO$500,2,FALSE)))</f>
        <v/>
      </c>
      <c r="AH461" s="27" t="str">
        <f>IF($A461="","",(VLOOKUP($A461,ACOUSTIC_PIVOT_TABLE!$B$4:$AO$500,3,FALSE)))</f>
        <v/>
      </c>
      <c r="AI461" s="27" t="str">
        <f>IF($A461="","",(VLOOKUP($A461,ACOUSTIC_PIVOT_TABLE!$B$4:$AO$500,4,FALSE)))</f>
        <v/>
      </c>
      <c r="AJ461" s="27" t="str">
        <f>IF($A461="","",(VLOOKUP($A461,ACOUSTIC_PIVOT_TABLE!$B$4:$AO$500,5,FALSE)))</f>
        <v/>
      </c>
      <c r="AK461" s="27" t="str">
        <f>IF($A461="","",(VLOOKUP($A461,ACOUSTIC_PIVOT_TABLE!$B$4:$AO$500,6,FALSE)))</f>
        <v/>
      </c>
      <c r="AL461" s="27" t="str">
        <f>IF($A461="","",(VLOOKUP($A461,ACOUSTIC_PIVOT_TABLE!$B$4:$AO$500,7,FALSE)))</f>
        <v/>
      </c>
      <c r="AM461" s="27" t="str">
        <f>IF($A461="","",(VLOOKUP($A461,ACOUSTIC_PIVOT_TABLE!$B$4:$AO$500,8,FALSE)))</f>
        <v/>
      </c>
      <c r="AN461" s="27" t="str">
        <f>IF($A461="","",(VLOOKUP($A461,ACOUSTIC_PIVOT_TABLE!$B$4:$AO$500,9,FALSE)))</f>
        <v/>
      </c>
      <c r="AO461" s="27" t="str">
        <f>IF($A461="","",(VLOOKUP($A461,ACOUSTIC_PIVOT_TABLE!$B$4:$AO$500,10,FALSE)))</f>
        <v/>
      </c>
      <c r="AP461" s="27" t="str">
        <f>IF($A461="","",(VLOOKUP($A461,ACOUSTIC_PIVOT_TABLE!$B$4:$AO$500,11,FALSE)))</f>
        <v/>
      </c>
      <c r="AQ461" s="27" t="str">
        <f>IF($A461="","",(VLOOKUP($A461,ACOUSTIC_PIVOT_TABLE!$B$4:$AO$500,12,FALSE)))</f>
        <v/>
      </c>
      <c r="AR461" s="27" t="str">
        <f>IF($A461="","",(VLOOKUP($A461,ACOUSTIC_PIVOT_TABLE!$B$4:$AO$500,13,FALSE)))</f>
        <v/>
      </c>
      <c r="AS461" s="27" t="str">
        <f>IF($A461="","",(VLOOKUP($A461,ACOUSTIC_PIVOT_TABLE!$B$4:$AO$500,14,FALSE)))</f>
        <v/>
      </c>
      <c r="AT461" s="27" t="str">
        <f>IF($A461="","",(VLOOKUP($A461,ACOUSTIC_PIVOT_TABLE!$B$4:$AO$500,15,FALSE)))</f>
        <v/>
      </c>
      <c r="AU461" s="27" t="str">
        <f>IF($A461="","",(VLOOKUP($A461,ACOUSTIC_PIVOT_TABLE!$B$4:$AO$500,16,FALSE)))</f>
        <v/>
      </c>
      <c r="AV461" s="27" t="str">
        <f>IF($A461="","",(VLOOKUP($A461,ACOUSTIC_PIVOT_TABLE!$B$4:$AO$500,17,FALSE)))</f>
        <v/>
      </c>
      <c r="AW461" s="27" t="str">
        <f>IF($A461="","",(VLOOKUP($A461,ACOUSTIC_PIVOT_TABLE!$B$4:$AO$500,18,FALSE)))</f>
        <v/>
      </c>
      <c r="AX461" s="27" t="str">
        <f>IF($A461="","",(VLOOKUP($A461,ACOUSTIC_PIVOT_TABLE!$B$4:$AO$500,19,FALSE)))</f>
        <v/>
      </c>
      <c r="AY461" s="27" t="str">
        <f>IF($A461="","",(VLOOKUP($A461,ACOUSTIC_PIVOT_TABLE!$B$4:$AO$500,20,FALSE)))</f>
        <v/>
      </c>
      <c r="AZ461" s="27" t="str">
        <f>IF($A461="","",(VLOOKUP($A461,ACOUSTIC_PIVOT_TABLE!$B$4:$AO$500,21,FALSE)))</f>
        <v/>
      </c>
      <c r="BA461" s="27" t="str">
        <f>IF($A461="","",(VLOOKUP($A461,ACOUSTIC_PIVOT_TABLE!$B$4:$AO$500,22,FALSE)))</f>
        <v/>
      </c>
      <c r="BB461" s="27" t="str">
        <f>IF($A461="","",(VLOOKUP($A461,ACOUSTIC_PIVOT_TABLE!$B$4:$AO$500,23,FALSE)))</f>
        <v/>
      </c>
      <c r="BC461" s="27" t="str">
        <f>IF($A461="","",(VLOOKUP($A461,ACOUSTIC_PIVOT_TABLE!$B$4:$AO$500,24,FALSE)))</f>
        <v/>
      </c>
      <c r="BD461" s="27" t="str">
        <f>IF($A461="","",(VLOOKUP($A461,ACOUSTIC_PIVOT_TABLE!$B$4:$AO$500,25,FALSE)))</f>
        <v/>
      </c>
      <c r="BE461" s="27" t="str">
        <f>IF($A461="","",(VLOOKUP($A461,ACOUSTIC_PIVOT_TABLE!$B$4:$AO$500,26,FALSE)))</f>
        <v/>
      </c>
      <c r="BF461" s="27" t="str">
        <f>IF($A461="","",(VLOOKUP($A461,ACOUSTIC_PIVOT_TABLE!$B$4:$AO$500,27,FALSE)))</f>
        <v/>
      </c>
      <c r="BG461" s="27" t="str">
        <f>IF($A461="","",(VLOOKUP($A461,ACOUSTIC_PIVOT_TABLE!$B$4:$AO$500,28,FALSE)))</f>
        <v/>
      </c>
      <c r="BH461" s="27" t="str">
        <f>IF($A461="","",(VLOOKUP($A461,ACOUSTIC_PIVOT_TABLE!$B$4:$AO$500,29,FALSE)))</f>
        <v/>
      </c>
      <c r="BI461" s="27" t="str">
        <f>IF($A461="","",(VLOOKUP($A461,ACOUSTIC_PIVOT_TABLE!$B$4:$AO$500,30,FALSE)))</f>
        <v/>
      </c>
      <c r="BJ461" s="27" t="str">
        <f>IF($A461="","",(VLOOKUP($A461,ACOUSTIC_PIVOT_TABLE!$B$4:$AO$500,31,FALSE)))</f>
        <v/>
      </c>
      <c r="BK461" s="27" t="str">
        <f>IF($A461="","",(VLOOKUP($A461,ACOUSTIC_PIVOT_TABLE!$B$4:$AO$500,32,FALSE)))</f>
        <v/>
      </c>
      <c r="BL461" s="27" t="str">
        <f>IF($A461="","",(VLOOKUP($A461,ACOUSTIC_PIVOT_TABLE!$B$4:$AO$500,33,FALSE)))</f>
        <v/>
      </c>
      <c r="BM461" s="27" t="str">
        <f>IF($A461="","",(VLOOKUP($A461,ACOUSTIC_PIVOT_TABLE!$B$4:$AO$500,34,FALSE)))</f>
        <v/>
      </c>
      <c r="BN461" s="27" t="str">
        <f>IF($A461="","",(VLOOKUP($A461,ACOUSTIC_PIVOT_TABLE!$B$4:$AO$500,35,FALSE)))</f>
        <v/>
      </c>
      <c r="BO461" s="27" t="str">
        <f>IF($A461="","",(VLOOKUP($A461,ACOUSTIC_PIVOT_TABLE!$B$4:$AO$500,36,FALSE)))</f>
        <v/>
      </c>
      <c r="BP461" s="27" t="str">
        <f>IF($A461="","",(VLOOKUP($A461,ACOUSTIC_PIVOT_TABLE!$B$4:$AO$500,37,FALSE)))</f>
        <v/>
      </c>
      <c r="BQ461" s="27" t="str">
        <f>IF($A461="","",(VLOOKUP($A461,ACOUSTIC_PIVOT_TABLE!$B$4:$AO$500,38,FALSE)))</f>
        <v/>
      </c>
      <c r="BR461" s="27" t="str">
        <f>IF($A461="","",(VLOOKUP($A461,ACOUSTIC_PIVOT_TABLE!$B$4:$AO$500,39,FALSE)))</f>
        <v/>
      </c>
      <c r="BS461" s="27" t="str">
        <f>IF($A461="","",(VLOOKUP($A461,ACOUSTIC_PIVOT_TABLE!$B$4:$AO$500,40,FALSE)))</f>
        <v/>
      </c>
    </row>
    <row r="462" spans="1:71" x14ac:dyDescent="0.25">
      <c r="A462" s="1" t="str">
        <f>IF(ACOUSTIC_PIVOT_TABLE!B464 = 0, "",ACOUSTIC_PIVOT_TABLE!B464)</f>
        <v/>
      </c>
      <c r="B462" s="1" t="str">
        <f>IF($A462="","",(VLOOKUP($A462,ACOUSTICS_COMBINED!$B$3:$AQ$501,21,FALSE)))</f>
        <v/>
      </c>
      <c r="C462" s="1" t="str">
        <f>IF($A462="","",(VLOOKUP($A462,ACOUSTICS_COMBINED!$B$3:$AQ$501,22,FALSE)))</f>
        <v/>
      </c>
      <c r="D462" s="1" t="str">
        <f>IF($A462="","",(VLOOKUP($A462,ACOUSTICS_COMBINED!$B$3:$AQ$501,12,FALSE)))</f>
        <v/>
      </c>
      <c r="E462" s="1" t="str">
        <f>IF($A462="","",(VLOOKUP($A462,ACOUSTICS_COMBINED!$B$3:$AQ$501,13,FALSE)))</f>
        <v/>
      </c>
      <c r="F462" s="1" t="str">
        <f>IF($A462="","",(VLOOKUP($A462,ACOUSTICS_COMBINED!$B$3:$AQ$501,14,FALSE)))</f>
        <v/>
      </c>
      <c r="G462" s="1" t="str">
        <f>IF($A462="","",(VLOOKUP($A462,ACOUSTICS_COMBINED!$B$3:$AQ$501,23,FALSE)))</f>
        <v/>
      </c>
      <c r="H462" s="1" t="str">
        <f>IF($A462="","",(VLOOKUP($A462,ACOUSTICS_COMBINED!$B$3:$AQ$501,24,FALSE)))</f>
        <v/>
      </c>
      <c r="I462" s="1" t="str">
        <f>IF($A462="","",(VLOOKUP($A462,ACOUSTICS_COMBINED!$B$3:$AQ$501,15,FALSE)))</f>
        <v/>
      </c>
      <c r="J462" s="1" t="str">
        <f>IF($A462="","",(VLOOKUP($A462,ACOUSTICS_COMBINED!$B$3:$AQ$501,16,FALSE)))</f>
        <v/>
      </c>
      <c r="K462" s="1" t="str">
        <f>IF($A462="","",(VLOOKUP($A462,ACOUSTICS_COMBINED!$B$3:$AQ$501,17,FALSE)))</f>
        <v/>
      </c>
      <c r="L462" s="1" t="str">
        <f>IF($A462="","",(VLOOKUP($A462,ACOUSTICS_COMBINED!$B$3:$AQ$501,18,FALSE)))</f>
        <v/>
      </c>
      <c r="M462" s="1" t="str">
        <f>IF($A462="","",(VLOOKUP($A462,ACOUSTICS_COMBINED!$B$3:$AQ$501,25,FALSE)))</f>
        <v/>
      </c>
      <c r="N462" s="16" t="str">
        <f>IF($A462="","",(VLOOKUP($A462,ACOUSTICS_COMBINED!$B$3:$AQ$501,19,FALSE)))</f>
        <v/>
      </c>
      <c r="O462" s="16" t="str">
        <f>IF($A462="","",(VLOOKUP($A462,ACOUSTICS_COMBINED!$B$3:$AQ$501,20,FALSE)))</f>
        <v/>
      </c>
      <c r="P462" s="1" t="str">
        <f>IF($A462="","",(VLOOKUP($A462,ACOUSTICS_COMBINED!$B$3:$AQ$501,26,FALSE)))</f>
        <v/>
      </c>
      <c r="Q462" s="1" t="str">
        <f>IF($A462="","",(VLOOKUP($A462,ACOUSTICS_COMBINED!$B$3:$AQ$501,27,FALSE)))</f>
        <v/>
      </c>
      <c r="R462" s="1" t="str">
        <f>IF($A462="","",(VLOOKUP($A462,ACOUSTICS_COMBINED!$B$3:$AQ$501,28,FALSE)))</f>
        <v/>
      </c>
      <c r="S462" s="1" t="str">
        <f>IF($A462="","",(VLOOKUP($A462,ACOUSTICS_COMBINED!$B$3:$AQ$501,29,FALSE)))</f>
        <v/>
      </c>
      <c r="T462" s="1" t="str">
        <f>IF($A462="","",(VLOOKUP($A462,ACOUSTICS_COMBINED!$B$3:$AQ$501,30,FALSE)))</f>
        <v/>
      </c>
      <c r="U462" s="1" t="str">
        <f>IF($A462="","",(VLOOKUP($A462,ACOUSTICS_COMBINED!$B$3:$AQ$501,31,FALSE)))</f>
        <v/>
      </c>
      <c r="V462" s="1" t="str">
        <f>IF($A462="","",(VLOOKUP($A462,ACOUSTICS_COMBINED!$B$3:$AQ$501,32,FALSE)))</f>
        <v/>
      </c>
      <c r="W462" s="1" t="str">
        <f>IF($A462="","",(VLOOKUP($A462,ACOUSTICS_COMBINED!$B$3:$AQ$501,33,FALSE)))</f>
        <v/>
      </c>
      <c r="X462" s="1" t="str">
        <f>IF($A462="","",(VLOOKUP($A462,ACOUSTICS_COMBINED!$B$3:$AQ$501,34,FALSE)))</f>
        <v/>
      </c>
      <c r="Y462" s="1" t="str">
        <f>IF($A462="","",(VLOOKUP($A462,ACOUSTICS_COMBINED!$B$3:$AQ$501,35,FALSE)))</f>
        <v/>
      </c>
      <c r="Z462" s="1" t="str">
        <f>IF($A462="","",(VLOOKUP($A462,ACOUSTICS_COMBINED!$B$3:$AQ$501,36,FALSE)))</f>
        <v/>
      </c>
      <c r="AA462" s="1" t="str">
        <f>IF($A462="","",(VLOOKUP($A462,ACOUSTICS_COMBINED!$B$3:$AQ$501,37,FALSE)))</f>
        <v/>
      </c>
      <c r="AB462" s="1" t="str">
        <f>IF($A462="","",(VLOOKUP($A462,ACOUSTICS_COMBINED!$B$3:$AQ$501,38,FALSE)))</f>
        <v/>
      </c>
      <c r="AC462" s="1" t="str">
        <f>IF($A462="","",(VLOOKUP($A462,ACOUSTICS_COMBINED!$B$3:$AQ$501,39,FALSE)))</f>
        <v/>
      </c>
      <c r="AD462" s="1" t="str">
        <f>IF($A462="","",(VLOOKUP($A462,ACOUSTICS_COMBINED!$B$3:$AQ$501,40,FALSE)))</f>
        <v/>
      </c>
      <c r="AE462" s="1" t="str">
        <f>IF($A462="","",(VLOOKUP($A462,ACOUSTICS_COMBINED!$B$3:$AQ$501,41,FALSE)))</f>
        <v/>
      </c>
      <c r="AF462" s="1" t="str">
        <f>IF($A462="","",(VLOOKUP($A462,ACOUSTICS_COMBINED!$B$3:$AQ$501,42,FALSE)))</f>
        <v/>
      </c>
      <c r="AG462" s="27" t="str">
        <f>IF($A462="","",(VLOOKUP($A462,ACOUSTIC_PIVOT_TABLE!$B$4:$AO$500,2,FALSE)))</f>
        <v/>
      </c>
      <c r="AH462" s="27" t="str">
        <f>IF($A462="","",(VLOOKUP($A462,ACOUSTIC_PIVOT_TABLE!$B$4:$AO$500,3,FALSE)))</f>
        <v/>
      </c>
      <c r="AI462" s="27" t="str">
        <f>IF($A462="","",(VLOOKUP($A462,ACOUSTIC_PIVOT_TABLE!$B$4:$AO$500,4,FALSE)))</f>
        <v/>
      </c>
      <c r="AJ462" s="27" t="str">
        <f>IF($A462="","",(VLOOKUP($A462,ACOUSTIC_PIVOT_TABLE!$B$4:$AO$500,5,FALSE)))</f>
        <v/>
      </c>
      <c r="AK462" s="27" t="str">
        <f>IF($A462="","",(VLOOKUP($A462,ACOUSTIC_PIVOT_TABLE!$B$4:$AO$500,6,FALSE)))</f>
        <v/>
      </c>
      <c r="AL462" s="27" t="str">
        <f>IF($A462="","",(VLOOKUP($A462,ACOUSTIC_PIVOT_TABLE!$B$4:$AO$500,7,FALSE)))</f>
        <v/>
      </c>
      <c r="AM462" s="27" t="str">
        <f>IF($A462="","",(VLOOKUP($A462,ACOUSTIC_PIVOT_TABLE!$B$4:$AO$500,8,FALSE)))</f>
        <v/>
      </c>
      <c r="AN462" s="27" t="str">
        <f>IF($A462="","",(VLOOKUP($A462,ACOUSTIC_PIVOT_TABLE!$B$4:$AO$500,9,FALSE)))</f>
        <v/>
      </c>
      <c r="AO462" s="27" t="str">
        <f>IF($A462="","",(VLOOKUP($A462,ACOUSTIC_PIVOT_TABLE!$B$4:$AO$500,10,FALSE)))</f>
        <v/>
      </c>
      <c r="AP462" s="27" t="str">
        <f>IF($A462="","",(VLOOKUP($A462,ACOUSTIC_PIVOT_TABLE!$B$4:$AO$500,11,FALSE)))</f>
        <v/>
      </c>
      <c r="AQ462" s="27" t="str">
        <f>IF($A462="","",(VLOOKUP($A462,ACOUSTIC_PIVOT_TABLE!$B$4:$AO$500,12,FALSE)))</f>
        <v/>
      </c>
      <c r="AR462" s="27" t="str">
        <f>IF($A462="","",(VLOOKUP($A462,ACOUSTIC_PIVOT_TABLE!$B$4:$AO$500,13,FALSE)))</f>
        <v/>
      </c>
      <c r="AS462" s="27" t="str">
        <f>IF($A462="","",(VLOOKUP($A462,ACOUSTIC_PIVOT_TABLE!$B$4:$AO$500,14,FALSE)))</f>
        <v/>
      </c>
      <c r="AT462" s="27" t="str">
        <f>IF($A462="","",(VLOOKUP($A462,ACOUSTIC_PIVOT_TABLE!$B$4:$AO$500,15,FALSE)))</f>
        <v/>
      </c>
      <c r="AU462" s="27" t="str">
        <f>IF($A462="","",(VLOOKUP($A462,ACOUSTIC_PIVOT_TABLE!$B$4:$AO$500,16,FALSE)))</f>
        <v/>
      </c>
      <c r="AV462" s="27" t="str">
        <f>IF($A462="","",(VLOOKUP($A462,ACOUSTIC_PIVOT_TABLE!$B$4:$AO$500,17,FALSE)))</f>
        <v/>
      </c>
      <c r="AW462" s="27" t="str">
        <f>IF($A462="","",(VLOOKUP($A462,ACOUSTIC_PIVOT_TABLE!$B$4:$AO$500,18,FALSE)))</f>
        <v/>
      </c>
      <c r="AX462" s="27" t="str">
        <f>IF($A462="","",(VLOOKUP($A462,ACOUSTIC_PIVOT_TABLE!$B$4:$AO$500,19,FALSE)))</f>
        <v/>
      </c>
      <c r="AY462" s="27" t="str">
        <f>IF($A462="","",(VLOOKUP($A462,ACOUSTIC_PIVOT_TABLE!$B$4:$AO$500,20,FALSE)))</f>
        <v/>
      </c>
      <c r="AZ462" s="27" t="str">
        <f>IF($A462="","",(VLOOKUP($A462,ACOUSTIC_PIVOT_TABLE!$B$4:$AO$500,21,FALSE)))</f>
        <v/>
      </c>
      <c r="BA462" s="27" t="str">
        <f>IF($A462="","",(VLOOKUP($A462,ACOUSTIC_PIVOT_TABLE!$B$4:$AO$500,22,FALSE)))</f>
        <v/>
      </c>
      <c r="BB462" s="27" t="str">
        <f>IF($A462="","",(VLOOKUP($A462,ACOUSTIC_PIVOT_TABLE!$B$4:$AO$500,23,FALSE)))</f>
        <v/>
      </c>
      <c r="BC462" s="27" t="str">
        <f>IF($A462="","",(VLOOKUP($A462,ACOUSTIC_PIVOT_TABLE!$B$4:$AO$500,24,FALSE)))</f>
        <v/>
      </c>
      <c r="BD462" s="27" t="str">
        <f>IF($A462="","",(VLOOKUP($A462,ACOUSTIC_PIVOT_TABLE!$B$4:$AO$500,25,FALSE)))</f>
        <v/>
      </c>
      <c r="BE462" s="27" t="str">
        <f>IF($A462="","",(VLOOKUP($A462,ACOUSTIC_PIVOT_TABLE!$B$4:$AO$500,26,FALSE)))</f>
        <v/>
      </c>
      <c r="BF462" s="27" t="str">
        <f>IF($A462="","",(VLOOKUP($A462,ACOUSTIC_PIVOT_TABLE!$B$4:$AO$500,27,FALSE)))</f>
        <v/>
      </c>
      <c r="BG462" s="27" t="str">
        <f>IF($A462="","",(VLOOKUP($A462,ACOUSTIC_PIVOT_TABLE!$B$4:$AO$500,28,FALSE)))</f>
        <v/>
      </c>
      <c r="BH462" s="27" t="str">
        <f>IF($A462="","",(VLOOKUP($A462,ACOUSTIC_PIVOT_TABLE!$B$4:$AO$500,29,FALSE)))</f>
        <v/>
      </c>
      <c r="BI462" s="27" t="str">
        <f>IF($A462="","",(VLOOKUP($A462,ACOUSTIC_PIVOT_TABLE!$B$4:$AO$500,30,FALSE)))</f>
        <v/>
      </c>
      <c r="BJ462" s="27" t="str">
        <f>IF($A462="","",(VLOOKUP($A462,ACOUSTIC_PIVOT_TABLE!$B$4:$AO$500,31,FALSE)))</f>
        <v/>
      </c>
      <c r="BK462" s="27" t="str">
        <f>IF($A462="","",(VLOOKUP($A462,ACOUSTIC_PIVOT_TABLE!$B$4:$AO$500,32,FALSE)))</f>
        <v/>
      </c>
      <c r="BL462" s="27" t="str">
        <f>IF($A462="","",(VLOOKUP($A462,ACOUSTIC_PIVOT_TABLE!$B$4:$AO$500,33,FALSE)))</f>
        <v/>
      </c>
      <c r="BM462" s="27" t="str">
        <f>IF($A462="","",(VLOOKUP($A462,ACOUSTIC_PIVOT_TABLE!$B$4:$AO$500,34,FALSE)))</f>
        <v/>
      </c>
      <c r="BN462" s="27" t="str">
        <f>IF($A462="","",(VLOOKUP($A462,ACOUSTIC_PIVOT_TABLE!$B$4:$AO$500,35,FALSE)))</f>
        <v/>
      </c>
      <c r="BO462" s="27" t="str">
        <f>IF($A462="","",(VLOOKUP($A462,ACOUSTIC_PIVOT_TABLE!$B$4:$AO$500,36,FALSE)))</f>
        <v/>
      </c>
      <c r="BP462" s="27" t="str">
        <f>IF($A462="","",(VLOOKUP($A462,ACOUSTIC_PIVOT_TABLE!$B$4:$AO$500,37,FALSE)))</f>
        <v/>
      </c>
      <c r="BQ462" s="27" t="str">
        <f>IF($A462="","",(VLOOKUP($A462,ACOUSTIC_PIVOT_TABLE!$B$4:$AO$500,38,FALSE)))</f>
        <v/>
      </c>
      <c r="BR462" s="27" t="str">
        <f>IF($A462="","",(VLOOKUP($A462,ACOUSTIC_PIVOT_TABLE!$B$4:$AO$500,39,FALSE)))</f>
        <v/>
      </c>
      <c r="BS462" s="27" t="str">
        <f>IF($A462="","",(VLOOKUP($A462,ACOUSTIC_PIVOT_TABLE!$B$4:$AO$500,40,FALSE)))</f>
        <v/>
      </c>
    </row>
    <row r="463" spans="1:71" x14ac:dyDescent="0.25">
      <c r="A463" s="1" t="str">
        <f>IF(ACOUSTIC_PIVOT_TABLE!B465 = 0, "",ACOUSTIC_PIVOT_TABLE!B465)</f>
        <v/>
      </c>
      <c r="B463" s="1" t="str">
        <f>IF($A463="","",(VLOOKUP($A463,ACOUSTICS_COMBINED!$B$3:$AQ$501,21,FALSE)))</f>
        <v/>
      </c>
      <c r="C463" s="1" t="str">
        <f>IF($A463="","",(VLOOKUP($A463,ACOUSTICS_COMBINED!$B$3:$AQ$501,22,FALSE)))</f>
        <v/>
      </c>
      <c r="D463" s="1" t="str">
        <f>IF($A463="","",(VLOOKUP($A463,ACOUSTICS_COMBINED!$B$3:$AQ$501,12,FALSE)))</f>
        <v/>
      </c>
      <c r="E463" s="1" t="str">
        <f>IF($A463="","",(VLOOKUP($A463,ACOUSTICS_COMBINED!$B$3:$AQ$501,13,FALSE)))</f>
        <v/>
      </c>
      <c r="F463" s="1" t="str">
        <f>IF($A463="","",(VLOOKUP($A463,ACOUSTICS_COMBINED!$B$3:$AQ$501,14,FALSE)))</f>
        <v/>
      </c>
      <c r="G463" s="1" t="str">
        <f>IF($A463="","",(VLOOKUP($A463,ACOUSTICS_COMBINED!$B$3:$AQ$501,23,FALSE)))</f>
        <v/>
      </c>
      <c r="H463" s="1" t="str">
        <f>IF($A463="","",(VLOOKUP($A463,ACOUSTICS_COMBINED!$B$3:$AQ$501,24,FALSE)))</f>
        <v/>
      </c>
      <c r="I463" s="1" t="str">
        <f>IF($A463="","",(VLOOKUP($A463,ACOUSTICS_COMBINED!$B$3:$AQ$501,15,FALSE)))</f>
        <v/>
      </c>
      <c r="J463" s="1" t="str">
        <f>IF($A463="","",(VLOOKUP($A463,ACOUSTICS_COMBINED!$B$3:$AQ$501,16,FALSE)))</f>
        <v/>
      </c>
      <c r="K463" s="1" t="str">
        <f>IF($A463="","",(VLOOKUP($A463,ACOUSTICS_COMBINED!$B$3:$AQ$501,17,FALSE)))</f>
        <v/>
      </c>
      <c r="L463" s="1" t="str">
        <f>IF($A463="","",(VLOOKUP($A463,ACOUSTICS_COMBINED!$B$3:$AQ$501,18,FALSE)))</f>
        <v/>
      </c>
      <c r="M463" s="1" t="str">
        <f>IF($A463="","",(VLOOKUP($A463,ACOUSTICS_COMBINED!$B$3:$AQ$501,25,FALSE)))</f>
        <v/>
      </c>
      <c r="N463" s="16" t="str">
        <f>IF($A463="","",(VLOOKUP($A463,ACOUSTICS_COMBINED!$B$3:$AQ$501,19,FALSE)))</f>
        <v/>
      </c>
      <c r="O463" s="16" t="str">
        <f>IF($A463="","",(VLOOKUP($A463,ACOUSTICS_COMBINED!$B$3:$AQ$501,20,FALSE)))</f>
        <v/>
      </c>
      <c r="P463" s="1" t="str">
        <f>IF($A463="","",(VLOOKUP($A463,ACOUSTICS_COMBINED!$B$3:$AQ$501,26,FALSE)))</f>
        <v/>
      </c>
      <c r="Q463" s="1" t="str">
        <f>IF($A463="","",(VLOOKUP($A463,ACOUSTICS_COMBINED!$B$3:$AQ$501,27,FALSE)))</f>
        <v/>
      </c>
      <c r="R463" s="1" t="str">
        <f>IF($A463="","",(VLOOKUP($A463,ACOUSTICS_COMBINED!$B$3:$AQ$501,28,FALSE)))</f>
        <v/>
      </c>
      <c r="S463" s="1" t="str">
        <f>IF($A463="","",(VLOOKUP($A463,ACOUSTICS_COMBINED!$B$3:$AQ$501,29,FALSE)))</f>
        <v/>
      </c>
      <c r="T463" s="1" t="str">
        <f>IF($A463="","",(VLOOKUP($A463,ACOUSTICS_COMBINED!$B$3:$AQ$501,30,FALSE)))</f>
        <v/>
      </c>
      <c r="U463" s="1" t="str">
        <f>IF($A463="","",(VLOOKUP($A463,ACOUSTICS_COMBINED!$B$3:$AQ$501,31,FALSE)))</f>
        <v/>
      </c>
      <c r="V463" s="1" t="str">
        <f>IF($A463="","",(VLOOKUP($A463,ACOUSTICS_COMBINED!$B$3:$AQ$501,32,FALSE)))</f>
        <v/>
      </c>
      <c r="W463" s="1" t="str">
        <f>IF($A463="","",(VLOOKUP($A463,ACOUSTICS_COMBINED!$B$3:$AQ$501,33,FALSE)))</f>
        <v/>
      </c>
      <c r="X463" s="1" t="str">
        <f>IF($A463="","",(VLOOKUP($A463,ACOUSTICS_COMBINED!$B$3:$AQ$501,34,FALSE)))</f>
        <v/>
      </c>
      <c r="Y463" s="1" t="str">
        <f>IF($A463="","",(VLOOKUP($A463,ACOUSTICS_COMBINED!$B$3:$AQ$501,35,FALSE)))</f>
        <v/>
      </c>
      <c r="Z463" s="1" t="str">
        <f>IF($A463="","",(VLOOKUP($A463,ACOUSTICS_COMBINED!$B$3:$AQ$501,36,FALSE)))</f>
        <v/>
      </c>
      <c r="AA463" s="1" t="str">
        <f>IF($A463="","",(VLOOKUP($A463,ACOUSTICS_COMBINED!$B$3:$AQ$501,37,FALSE)))</f>
        <v/>
      </c>
      <c r="AB463" s="1" t="str">
        <f>IF($A463="","",(VLOOKUP($A463,ACOUSTICS_COMBINED!$B$3:$AQ$501,38,FALSE)))</f>
        <v/>
      </c>
      <c r="AC463" s="1" t="str">
        <f>IF($A463="","",(VLOOKUP($A463,ACOUSTICS_COMBINED!$B$3:$AQ$501,39,FALSE)))</f>
        <v/>
      </c>
      <c r="AD463" s="1" t="str">
        <f>IF($A463="","",(VLOOKUP($A463,ACOUSTICS_COMBINED!$B$3:$AQ$501,40,FALSE)))</f>
        <v/>
      </c>
      <c r="AE463" s="1" t="str">
        <f>IF($A463="","",(VLOOKUP($A463,ACOUSTICS_COMBINED!$B$3:$AQ$501,41,FALSE)))</f>
        <v/>
      </c>
      <c r="AF463" s="1" t="str">
        <f>IF($A463="","",(VLOOKUP($A463,ACOUSTICS_COMBINED!$B$3:$AQ$501,42,FALSE)))</f>
        <v/>
      </c>
      <c r="AG463" s="27" t="str">
        <f>IF($A463="","",(VLOOKUP($A463,ACOUSTIC_PIVOT_TABLE!$B$4:$AO$500,2,FALSE)))</f>
        <v/>
      </c>
      <c r="AH463" s="27" t="str">
        <f>IF($A463="","",(VLOOKUP($A463,ACOUSTIC_PIVOT_TABLE!$B$4:$AO$500,3,FALSE)))</f>
        <v/>
      </c>
      <c r="AI463" s="27" t="str">
        <f>IF($A463="","",(VLOOKUP($A463,ACOUSTIC_PIVOT_TABLE!$B$4:$AO$500,4,FALSE)))</f>
        <v/>
      </c>
      <c r="AJ463" s="27" t="str">
        <f>IF($A463="","",(VLOOKUP($A463,ACOUSTIC_PIVOT_TABLE!$B$4:$AO$500,5,FALSE)))</f>
        <v/>
      </c>
      <c r="AK463" s="27" t="str">
        <f>IF($A463="","",(VLOOKUP($A463,ACOUSTIC_PIVOT_TABLE!$B$4:$AO$500,6,FALSE)))</f>
        <v/>
      </c>
      <c r="AL463" s="27" t="str">
        <f>IF($A463="","",(VLOOKUP($A463,ACOUSTIC_PIVOT_TABLE!$B$4:$AO$500,7,FALSE)))</f>
        <v/>
      </c>
      <c r="AM463" s="27" t="str">
        <f>IF($A463="","",(VLOOKUP($A463,ACOUSTIC_PIVOT_TABLE!$B$4:$AO$500,8,FALSE)))</f>
        <v/>
      </c>
      <c r="AN463" s="27" t="str">
        <f>IF($A463="","",(VLOOKUP($A463,ACOUSTIC_PIVOT_TABLE!$B$4:$AO$500,9,FALSE)))</f>
        <v/>
      </c>
      <c r="AO463" s="27" t="str">
        <f>IF($A463="","",(VLOOKUP($A463,ACOUSTIC_PIVOT_TABLE!$B$4:$AO$500,10,FALSE)))</f>
        <v/>
      </c>
      <c r="AP463" s="27" t="str">
        <f>IF($A463="","",(VLOOKUP($A463,ACOUSTIC_PIVOT_TABLE!$B$4:$AO$500,11,FALSE)))</f>
        <v/>
      </c>
      <c r="AQ463" s="27" t="str">
        <f>IF($A463="","",(VLOOKUP($A463,ACOUSTIC_PIVOT_TABLE!$B$4:$AO$500,12,FALSE)))</f>
        <v/>
      </c>
      <c r="AR463" s="27" t="str">
        <f>IF($A463="","",(VLOOKUP($A463,ACOUSTIC_PIVOT_TABLE!$B$4:$AO$500,13,FALSE)))</f>
        <v/>
      </c>
      <c r="AS463" s="27" t="str">
        <f>IF($A463="","",(VLOOKUP($A463,ACOUSTIC_PIVOT_TABLE!$B$4:$AO$500,14,FALSE)))</f>
        <v/>
      </c>
      <c r="AT463" s="27" t="str">
        <f>IF($A463="","",(VLOOKUP($A463,ACOUSTIC_PIVOT_TABLE!$B$4:$AO$500,15,FALSE)))</f>
        <v/>
      </c>
      <c r="AU463" s="27" t="str">
        <f>IF($A463="","",(VLOOKUP($A463,ACOUSTIC_PIVOT_TABLE!$B$4:$AO$500,16,FALSE)))</f>
        <v/>
      </c>
      <c r="AV463" s="27" t="str">
        <f>IF($A463="","",(VLOOKUP($A463,ACOUSTIC_PIVOT_TABLE!$B$4:$AO$500,17,FALSE)))</f>
        <v/>
      </c>
      <c r="AW463" s="27" t="str">
        <f>IF($A463="","",(VLOOKUP($A463,ACOUSTIC_PIVOT_TABLE!$B$4:$AO$500,18,FALSE)))</f>
        <v/>
      </c>
      <c r="AX463" s="27" t="str">
        <f>IF($A463="","",(VLOOKUP($A463,ACOUSTIC_PIVOT_TABLE!$B$4:$AO$500,19,FALSE)))</f>
        <v/>
      </c>
      <c r="AY463" s="27" t="str">
        <f>IF($A463="","",(VLOOKUP($A463,ACOUSTIC_PIVOT_TABLE!$B$4:$AO$500,20,FALSE)))</f>
        <v/>
      </c>
      <c r="AZ463" s="27" t="str">
        <f>IF($A463="","",(VLOOKUP($A463,ACOUSTIC_PIVOT_TABLE!$B$4:$AO$500,21,FALSE)))</f>
        <v/>
      </c>
      <c r="BA463" s="27" t="str">
        <f>IF($A463="","",(VLOOKUP($A463,ACOUSTIC_PIVOT_TABLE!$B$4:$AO$500,22,FALSE)))</f>
        <v/>
      </c>
      <c r="BB463" s="27" t="str">
        <f>IF($A463="","",(VLOOKUP($A463,ACOUSTIC_PIVOT_TABLE!$B$4:$AO$500,23,FALSE)))</f>
        <v/>
      </c>
      <c r="BC463" s="27" t="str">
        <f>IF($A463="","",(VLOOKUP($A463,ACOUSTIC_PIVOT_TABLE!$B$4:$AO$500,24,FALSE)))</f>
        <v/>
      </c>
      <c r="BD463" s="27" t="str">
        <f>IF($A463="","",(VLOOKUP($A463,ACOUSTIC_PIVOT_TABLE!$B$4:$AO$500,25,FALSE)))</f>
        <v/>
      </c>
      <c r="BE463" s="27" t="str">
        <f>IF($A463="","",(VLOOKUP($A463,ACOUSTIC_PIVOT_TABLE!$B$4:$AO$500,26,FALSE)))</f>
        <v/>
      </c>
      <c r="BF463" s="27" t="str">
        <f>IF($A463="","",(VLOOKUP($A463,ACOUSTIC_PIVOT_TABLE!$B$4:$AO$500,27,FALSE)))</f>
        <v/>
      </c>
      <c r="BG463" s="27" t="str">
        <f>IF($A463="","",(VLOOKUP($A463,ACOUSTIC_PIVOT_TABLE!$B$4:$AO$500,28,FALSE)))</f>
        <v/>
      </c>
      <c r="BH463" s="27" t="str">
        <f>IF($A463="","",(VLOOKUP($A463,ACOUSTIC_PIVOT_TABLE!$B$4:$AO$500,29,FALSE)))</f>
        <v/>
      </c>
      <c r="BI463" s="27" t="str">
        <f>IF($A463="","",(VLOOKUP($A463,ACOUSTIC_PIVOT_TABLE!$B$4:$AO$500,30,FALSE)))</f>
        <v/>
      </c>
      <c r="BJ463" s="27" t="str">
        <f>IF($A463="","",(VLOOKUP($A463,ACOUSTIC_PIVOT_TABLE!$B$4:$AO$500,31,FALSE)))</f>
        <v/>
      </c>
      <c r="BK463" s="27" t="str">
        <f>IF($A463="","",(VLOOKUP($A463,ACOUSTIC_PIVOT_TABLE!$B$4:$AO$500,32,FALSE)))</f>
        <v/>
      </c>
      <c r="BL463" s="27" t="str">
        <f>IF($A463="","",(VLOOKUP($A463,ACOUSTIC_PIVOT_TABLE!$B$4:$AO$500,33,FALSE)))</f>
        <v/>
      </c>
      <c r="BM463" s="27" t="str">
        <f>IF($A463="","",(VLOOKUP($A463,ACOUSTIC_PIVOT_TABLE!$B$4:$AO$500,34,FALSE)))</f>
        <v/>
      </c>
      <c r="BN463" s="27" t="str">
        <f>IF($A463="","",(VLOOKUP($A463,ACOUSTIC_PIVOT_TABLE!$B$4:$AO$500,35,FALSE)))</f>
        <v/>
      </c>
      <c r="BO463" s="27" t="str">
        <f>IF($A463="","",(VLOOKUP($A463,ACOUSTIC_PIVOT_TABLE!$B$4:$AO$500,36,FALSE)))</f>
        <v/>
      </c>
      <c r="BP463" s="27" t="str">
        <f>IF($A463="","",(VLOOKUP($A463,ACOUSTIC_PIVOT_TABLE!$B$4:$AO$500,37,FALSE)))</f>
        <v/>
      </c>
      <c r="BQ463" s="27" t="str">
        <f>IF($A463="","",(VLOOKUP($A463,ACOUSTIC_PIVOT_TABLE!$B$4:$AO$500,38,FALSE)))</f>
        <v/>
      </c>
      <c r="BR463" s="27" t="str">
        <f>IF($A463="","",(VLOOKUP($A463,ACOUSTIC_PIVOT_TABLE!$B$4:$AO$500,39,FALSE)))</f>
        <v/>
      </c>
      <c r="BS463" s="27" t="str">
        <f>IF($A463="","",(VLOOKUP($A463,ACOUSTIC_PIVOT_TABLE!$B$4:$AO$500,40,FALSE)))</f>
        <v/>
      </c>
    </row>
    <row r="464" spans="1:71" x14ac:dyDescent="0.25">
      <c r="A464" s="1" t="str">
        <f>IF(ACOUSTIC_PIVOT_TABLE!B466 = 0, "",ACOUSTIC_PIVOT_TABLE!B466)</f>
        <v/>
      </c>
      <c r="B464" s="1" t="str">
        <f>IF($A464="","",(VLOOKUP($A464,ACOUSTICS_COMBINED!$B$3:$AQ$501,21,FALSE)))</f>
        <v/>
      </c>
      <c r="C464" s="1" t="str">
        <f>IF($A464="","",(VLOOKUP($A464,ACOUSTICS_COMBINED!$B$3:$AQ$501,22,FALSE)))</f>
        <v/>
      </c>
      <c r="D464" s="1" t="str">
        <f>IF($A464="","",(VLOOKUP($A464,ACOUSTICS_COMBINED!$B$3:$AQ$501,12,FALSE)))</f>
        <v/>
      </c>
      <c r="E464" s="1" t="str">
        <f>IF($A464="","",(VLOOKUP($A464,ACOUSTICS_COMBINED!$B$3:$AQ$501,13,FALSE)))</f>
        <v/>
      </c>
      <c r="F464" s="1" t="str">
        <f>IF($A464="","",(VLOOKUP($A464,ACOUSTICS_COMBINED!$B$3:$AQ$501,14,FALSE)))</f>
        <v/>
      </c>
      <c r="G464" s="1" t="str">
        <f>IF($A464="","",(VLOOKUP($A464,ACOUSTICS_COMBINED!$B$3:$AQ$501,23,FALSE)))</f>
        <v/>
      </c>
      <c r="H464" s="1" t="str">
        <f>IF($A464="","",(VLOOKUP($A464,ACOUSTICS_COMBINED!$B$3:$AQ$501,24,FALSE)))</f>
        <v/>
      </c>
      <c r="I464" s="1" t="str">
        <f>IF($A464="","",(VLOOKUP($A464,ACOUSTICS_COMBINED!$B$3:$AQ$501,15,FALSE)))</f>
        <v/>
      </c>
      <c r="J464" s="1" t="str">
        <f>IF($A464="","",(VLOOKUP($A464,ACOUSTICS_COMBINED!$B$3:$AQ$501,16,FALSE)))</f>
        <v/>
      </c>
      <c r="K464" s="1" t="str">
        <f>IF($A464="","",(VLOOKUP($A464,ACOUSTICS_COMBINED!$B$3:$AQ$501,17,FALSE)))</f>
        <v/>
      </c>
      <c r="L464" s="1" t="str">
        <f>IF($A464="","",(VLOOKUP($A464,ACOUSTICS_COMBINED!$B$3:$AQ$501,18,FALSE)))</f>
        <v/>
      </c>
      <c r="M464" s="1" t="str">
        <f>IF($A464="","",(VLOOKUP($A464,ACOUSTICS_COMBINED!$B$3:$AQ$501,25,FALSE)))</f>
        <v/>
      </c>
      <c r="N464" s="16" t="str">
        <f>IF($A464="","",(VLOOKUP($A464,ACOUSTICS_COMBINED!$B$3:$AQ$501,19,FALSE)))</f>
        <v/>
      </c>
      <c r="O464" s="16" t="str">
        <f>IF($A464="","",(VLOOKUP($A464,ACOUSTICS_COMBINED!$B$3:$AQ$501,20,FALSE)))</f>
        <v/>
      </c>
      <c r="P464" s="1" t="str">
        <f>IF($A464="","",(VLOOKUP($A464,ACOUSTICS_COMBINED!$B$3:$AQ$501,26,FALSE)))</f>
        <v/>
      </c>
      <c r="Q464" s="1" t="str">
        <f>IF($A464="","",(VLOOKUP($A464,ACOUSTICS_COMBINED!$B$3:$AQ$501,27,FALSE)))</f>
        <v/>
      </c>
      <c r="R464" s="1" t="str">
        <f>IF($A464="","",(VLOOKUP($A464,ACOUSTICS_COMBINED!$B$3:$AQ$501,28,FALSE)))</f>
        <v/>
      </c>
      <c r="S464" s="1" t="str">
        <f>IF($A464="","",(VLOOKUP($A464,ACOUSTICS_COMBINED!$B$3:$AQ$501,29,FALSE)))</f>
        <v/>
      </c>
      <c r="T464" s="1" t="str">
        <f>IF($A464="","",(VLOOKUP($A464,ACOUSTICS_COMBINED!$B$3:$AQ$501,30,FALSE)))</f>
        <v/>
      </c>
      <c r="U464" s="1" t="str">
        <f>IF($A464="","",(VLOOKUP($A464,ACOUSTICS_COMBINED!$B$3:$AQ$501,31,FALSE)))</f>
        <v/>
      </c>
      <c r="V464" s="1" t="str">
        <f>IF($A464="","",(VLOOKUP($A464,ACOUSTICS_COMBINED!$B$3:$AQ$501,32,FALSE)))</f>
        <v/>
      </c>
      <c r="W464" s="1" t="str">
        <f>IF($A464="","",(VLOOKUP($A464,ACOUSTICS_COMBINED!$B$3:$AQ$501,33,FALSE)))</f>
        <v/>
      </c>
      <c r="X464" s="1" t="str">
        <f>IF($A464="","",(VLOOKUP($A464,ACOUSTICS_COMBINED!$B$3:$AQ$501,34,FALSE)))</f>
        <v/>
      </c>
      <c r="Y464" s="1" t="str">
        <f>IF($A464="","",(VLOOKUP($A464,ACOUSTICS_COMBINED!$B$3:$AQ$501,35,FALSE)))</f>
        <v/>
      </c>
      <c r="Z464" s="1" t="str">
        <f>IF($A464="","",(VLOOKUP($A464,ACOUSTICS_COMBINED!$B$3:$AQ$501,36,FALSE)))</f>
        <v/>
      </c>
      <c r="AA464" s="1" t="str">
        <f>IF($A464="","",(VLOOKUP($A464,ACOUSTICS_COMBINED!$B$3:$AQ$501,37,FALSE)))</f>
        <v/>
      </c>
      <c r="AB464" s="1" t="str">
        <f>IF($A464="","",(VLOOKUP($A464,ACOUSTICS_COMBINED!$B$3:$AQ$501,38,FALSE)))</f>
        <v/>
      </c>
      <c r="AC464" s="1" t="str">
        <f>IF($A464="","",(VLOOKUP($A464,ACOUSTICS_COMBINED!$B$3:$AQ$501,39,FALSE)))</f>
        <v/>
      </c>
      <c r="AD464" s="1" t="str">
        <f>IF($A464="","",(VLOOKUP($A464,ACOUSTICS_COMBINED!$B$3:$AQ$501,40,FALSE)))</f>
        <v/>
      </c>
      <c r="AE464" s="1" t="str">
        <f>IF($A464="","",(VLOOKUP($A464,ACOUSTICS_COMBINED!$B$3:$AQ$501,41,FALSE)))</f>
        <v/>
      </c>
      <c r="AF464" s="1" t="str">
        <f>IF($A464="","",(VLOOKUP($A464,ACOUSTICS_COMBINED!$B$3:$AQ$501,42,FALSE)))</f>
        <v/>
      </c>
      <c r="AG464" s="27" t="str">
        <f>IF($A464="","",(VLOOKUP($A464,ACOUSTIC_PIVOT_TABLE!$B$4:$AO$500,2,FALSE)))</f>
        <v/>
      </c>
      <c r="AH464" s="27" t="str">
        <f>IF($A464="","",(VLOOKUP($A464,ACOUSTIC_PIVOT_TABLE!$B$4:$AO$500,3,FALSE)))</f>
        <v/>
      </c>
      <c r="AI464" s="27" t="str">
        <f>IF($A464="","",(VLOOKUP($A464,ACOUSTIC_PIVOT_TABLE!$B$4:$AO$500,4,FALSE)))</f>
        <v/>
      </c>
      <c r="AJ464" s="27" t="str">
        <f>IF($A464="","",(VLOOKUP($A464,ACOUSTIC_PIVOT_TABLE!$B$4:$AO$500,5,FALSE)))</f>
        <v/>
      </c>
      <c r="AK464" s="27" t="str">
        <f>IF($A464="","",(VLOOKUP($A464,ACOUSTIC_PIVOT_TABLE!$B$4:$AO$500,6,FALSE)))</f>
        <v/>
      </c>
      <c r="AL464" s="27" t="str">
        <f>IF($A464="","",(VLOOKUP($A464,ACOUSTIC_PIVOT_TABLE!$B$4:$AO$500,7,FALSE)))</f>
        <v/>
      </c>
      <c r="AM464" s="27" t="str">
        <f>IF($A464="","",(VLOOKUP($A464,ACOUSTIC_PIVOT_TABLE!$B$4:$AO$500,8,FALSE)))</f>
        <v/>
      </c>
      <c r="AN464" s="27" t="str">
        <f>IF($A464="","",(VLOOKUP($A464,ACOUSTIC_PIVOT_TABLE!$B$4:$AO$500,9,FALSE)))</f>
        <v/>
      </c>
      <c r="AO464" s="27" t="str">
        <f>IF($A464="","",(VLOOKUP($A464,ACOUSTIC_PIVOT_TABLE!$B$4:$AO$500,10,FALSE)))</f>
        <v/>
      </c>
      <c r="AP464" s="27" t="str">
        <f>IF($A464="","",(VLOOKUP($A464,ACOUSTIC_PIVOT_TABLE!$B$4:$AO$500,11,FALSE)))</f>
        <v/>
      </c>
      <c r="AQ464" s="27" t="str">
        <f>IF($A464="","",(VLOOKUP($A464,ACOUSTIC_PIVOT_TABLE!$B$4:$AO$500,12,FALSE)))</f>
        <v/>
      </c>
      <c r="AR464" s="27" t="str">
        <f>IF($A464="","",(VLOOKUP($A464,ACOUSTIC_PIVOT_TABLE!$B$4:$AO$500,13,FALSE)))</f>
        <v/>
      </c>
      <c r="AS464" s="27" t="str">
        <f>IF($A464="","",(VLOOKUP($A464,ACOUSTIC_PIVOT_TABLE!$B$4:$AO$500,14,FALSE)))</f>
        <v/>
      </c>
      <c r="AT464" s="27" t="str">
        <f>IF($A464="","",(VLOOKUP($A464,ACOUSTIC_PIVOT_TABLE!$B$4:$AO$500,15,FALSE)))</f>
        <v/>
      </c>
      <c r="AU464" s="27" t="str">
        <f>IF($A464="","",(VLOOKUP($A464,ACOUSTIC_PIVOT_TABLE!$B$4:$AO$500,16,FALSE)))</f>
        <v/>
      </c>
      <c r="AV464" s="27" t="str">
        <f>IF($A464="","",(VLOOKUP($A464,ACOUSTIC_PIVOT_TABLE!$B$4:$AO$500,17,FALSE)))</f>
        <v/>
      </c>
      <c r="AW464" s="27" t="str">
        <f>IF($A464="","",(VLOOKUP($A464,ACOUSTIC_PIVOT_TABLE!$B$4:$AO$500,18,FALSE)))</f>
        <v/>
      </c>
      <c r="AX464" s="27" t="str">
        <f>IF($A464="","",(VLOOKUP($A464,ACOUSTIC_PIVOT_TABLE!$B$4:$AO$500,19,FALSE)))</f>
        <v/>
      </c>
      <c r="AY464" s="27" t="str">
        <f>IF($A464="","",(VLOOKUP($A464,ACOUSTIC_PIVOT_TABLE!$B$4:$AO$500,20,FALSE)))</f>
        <v/>
      </c>
      <c r="AZ464" s="27" t="str">
        <f>IF($A464="","",(VLOOKUP($A464,ACOUSTIC_PIVOT_TABLE!$B$4:$AO$500,21,FALSE)))</f>
        <v/>
      </c>
      <c r="BA464" s="27" t="str">
        <f>IF($A464="","",(VLOOKUP($A464,ACOUSTIC_PIVOT_TABLE!$B$4:$AO$500,22,FALSE)))</f>
        <v/>
      </c>
      <c r="BB464" s="27" t="str">
        <f>IF($A464="","",(VLOOKUP($A464,ACOUSTIC_PIVOT_TABLE!$B$4:$AO$500,23,FALSE)))</f>
        <v/>
      </c>
      <c r="BC464" s="27" t="str">
        <f>IF($A464="","",(VLOOKUP($A464,ACOUSTIC_PIVOT_TABLE!$B$4:$AO$500,24,FALSE)))</f>
        <v/>
      </c>
      <c r="BD464" s="27" t="str">
        <f>IF($A464="","",(VLOOKUP($A464,ACOUSTIC_PIVOT_TABLE!$B$4:$AO$500,25,FALSE)))</f>
        <v/>
      </c>
      <c r="BE464" s="27" t="str">
        <f>IF($A464="","",(VLOOKUP($A464,ACOUSTIC_PIVOT_TABLE!$B$4:$AO$500,26,FALSE)))</f>
        <v/>
      </c>
      <c r="BF464" s="27" t="str">
        <f>IF($A464="","",(VLOOKUP($A464,ACOUSTIC_PIVOT_TABLE!$B$4:$AO$500,27,FALSE)))</f>
        <v/>
      </c>
      <c r="BG464" s="27" t="str">
        <f>IF($A464="","",(VLOOKUP($A464,ACOUSTIC_PIVOT_TABLE!$B$4:$AO$500,28,FALSE)))</f>
        <v/>
      </c>
      <c r="BH464" s="27" t="str">
        <f>IF($A464="","",(VLOOKUP($A464,ACOUSTIC_PIVOT_TABLE!$B$4:$AO$500,29,FALSE)))</f>
        <v/>
      </c>
      <c r="BI464" s="27" t="str">
        <f>IF($A464="","",(VLOOKUP($A464,ACOUSTIC_PIVOT_TABLE!$B$4:$AO$500,30,FALSE)))</f>
        <v/>
      </c>
      <c r="BJ464" s="27" t="str">
        <f>IF($A464="","",(VLOOKUP($A464,ACOUSTIC_PIVOT_TABLE!$B$4:$AO$500,31,FALSE)))</f>
        <v/>
      </c>
      <c r="BK464" s="27" t="str">
        <f>IF($A464="","",(VLOOKUP($A464,ACOUSTIC_PIVOT_TABLE!$B$4:$AO$500,32,FALSE)))</f>
        <v/>
      </c>
      <c r="BL464" s="27" t="str">
        <f>IF($A464="","",(VLOOKUP($A464,ACOUSTIC_PIVOT_TABLE!$B$4:$AO$500,33,FALSE)))</f>
        <v/>
      </c>
      <c r="BM464" s="27" t="str">
        <f>IF($A464="","",(VLOOKUP($A464,ACOUSTIC_PIVOT_TABLE!$B$4:$AO$500,34,FALSE)))</f>
        <v/>
      </c>
      <c r="BN464" s="27" t="str">
        <f>IF($A464="","",(VLOOKUP($A464,ACOUSTIC_PIVOT_TABLE!$B$4:$AO$500,35,FALSE)))</f>
        <v/>
      </c>
      <c r="BO464" s="27" t="str">
        <f>IF($A464="","",(VLOOKUP($A464,ACOUSTIC_PIVOT_TABLE!$B$4:$AO$500,36,FALSE)))</f>
        <v/>
      </c>
      <c r="BP464" s="27" t="str">
        <f>IF($A464="","",(VLOOKUP($A464,ACOUSTIC_PIVOT_TABLE!$B$4:$AO$500,37,FALSE)))</f>
        <v/>
      </c>
      <c r="BQ464" s="27" t="str">
        <f>IF($A464="","",(VLOOKUP($A464,ACOUSTIC_PIVOT_TABLE!$B$4:$AO$500,38,FALSE)))</f>
        <v/>
      </c>
      <c r="BR464" s="27" t="str">
        <f>IF($A464="","",(VLOOKUP($A464,ACOUSTIC_PIVOT_TABLE!$B$4:$AO$500,39,FALSE)))</f>
        <v/>
      </c>
      <c r="BS464" s="27" t="str">
        <f>IF($A464="","",(VLOOKUP($A464,ACOUSTIC_PIVOT_TABLE!$B$4:$AO$500,40,FALSE)))</f>
        <v/>
      </c>
    </row>
    <row r="465" spans="1:71" x14ac:dyDescent="0.25">
      <c r="A465" s="1" t="str">
        <f>IF(ACOUSTIC_PIVOT_TABLE!B467 = 0, "",ACOUSTIC_PIVOT_TABLE!B467)</f>
        <v/>
      </c>
      <c r="B465" s="1" t="str">
        <f>IF($A465="","",(VLOOKUP($A465,ACOUSTICS_COMBINED!$B$3:$AQ$501,21,FALSE)))</f>
        <v/>
      </c>
      <c r="C465" s="1" t="str">
        <f>IF($A465="","",(VLOOKUP($A465,ACOUSTICS_COMBINED!$B$3:$AQ$501,22,FALSE)))</f>
        <v/>
      </c>
      <c r="D465" s="1" t="str">
        <f>IF($A465="","",(VLOOKUP($A465,ACOUSTICS_COMBINED!$B$3:$AQ$501,12,FALSE)))</f>
        <v/>
      </c>
      <c r="E465" s="1" t="str">
        <f>IF($A465="","",(VLOOKUP($A465,ACOUSTICS_COMBINED!$B$3:$AQ$501,13,FALSE)))</f>
        <v/>
      </c>
      <c r="F465" s="1" t="str">
        <f>IF($A465="","",(VLOOKUP($A465,ACOUSTICS_COMBINED!$B$3:$AQ$501,14,FALSE)))</f>
        <v/>
      </c>
      <c r="G465" s="1" t="str">
        <f>IF($A465="","",(VLOOKUP($A465,ACOUSTICS_COMBINED!$B$3:$AQ$501,23,FALSE)))</f>
        <v/>
      </c>
      <c r="H465" s="1" t="str">
        <f>IF($A465="","",(VLOOKUP($A465,ACOUSTICS_COMBINED!$B$3:$AQ$501,24,FALSE)))</f>
        <v/>
      </c>
      <c r="I465" s="1" t="str">
        <f>IF($A465="","",(VLOOKUP($A465,ACOUSTICS_COMBINED!$B$3:$AQ$501,15,FALSE)))</f>
        <v/>
      </c>
      <c r="J465" s="1" t="str">
        <f>IF($A465="","",(VLOOKUP($A465,ACOUSTICS_COMBINED!$B$3:$AQ$501,16,FALSE)))</f>
        <v/>
      </c>
      <c r="K465" s="1" t="str">
        <f>IF($A465="","",(VLOOKUP($A465,ACOUSTICS_COMBINED!$B$3:$AQ$501,17,FALSE)))</f>
        <v/>
      </c>
      <c r="L465" s="1" t="str">
        <f>IF($A465="","",(VLOOKUP($A465,ACOUSTICS_COMBINED!$B$3:$AQ$501,18,FALSE)))</f>
        <v/>
      </c>
      <c r="M465" s="1" t="str">
        <f>IF($A465="","",(VLOOKUP($A465,ACOUSTICS_COMBINED!$B$3:$AQ$501,25,FALSE)))</f>
        <v/>
      </c>
      <c r="N465" s="16" t="str">
        <f>IF($A465="","",(VLOOKUP($A465,ACOUSTICS_COMBINED!$B$3:$AQ$501,19,FALSE)))</f>
        <v/>
      </c>
      <c r="O465" s="16" t="str">
        <f>IF($A465="","",(VLOOKUP($A465,ACOUSTICS_COMBINED!$B$3:$AQ$501,20,FALSE)))</f>
        <v/>
      </c>
      <c r="P465" s="1" t="str">
        <f>IF($A465="","",(VLOOKUP($A465,ACOUSTICS_COMBINED!$B$3:$AQ$501,26,FALSE)))</f>
        <v/>
      </c>
      <c r="Q465" s="1" t="str">
        <f>IF($A465="","",(VLOOKUP($A465,ACOUSTICS_COMBINED!$B$3:$AQ$501,27,FALSE)))</f>
        <v/>
      </c>
      <c r="R465" s="1" t="str">
        <f>IF($A465="","",(VLOOKUP($A465,ACOUSTICS_COMBINED!$B$3:$AQ$501,28,FALSE)))</f>
        <v/>
      </c>
      <c r="S465" s="1" t="str">
        <f>IF($A465="","",(VLOOKUP($A465,ACOUSTICS_COMBINED!$B$3:$AQ$501,29,FALSE)))</f>
        <v/>
      </c>
      <c r="T465" s="1" t="str">
        <f>IF($A465="","",(VLOOKUP($A465,ACOUSTICS_COMBINED!$B$3:$AQ$501,30,FALSE)))</f>
        <v/>
      </c>
      <c r="U465" s="1" t="str">
        <f>IF($A465="","",(VLOOKUP($A465,ACOUSTICS_COMBINED!$B$3:$AQ$501,31,FALSE)))</f>
        <v/>
      </c>
      <c r="V465" s="1" t="str">
        <f>IF($A465="","",(VLOOKUP($A465,ACOUSTICS_COMBINED!$B$3:$AQ$501,32,FALSE)))</f>
        <v/>
      </c>
      <c r="W465" s="1" t="str">
        <f>IF($A465="","",(VLOOKUP($A465,ACOUSTICS_COMBINED!$B$3:$AQ$501,33,FALSE)))</f>
        <v/>
      </c>
      <c r="X465" s="1" t="str">
        <f>IF($A465="","",(VLOOKUP($A465,ACOUSTICS_COMBINED!$B$3:$AQ$501,34,FALSE)))</f>
        <v/>
      </c>
      <c r="Y465" s="1" t="str">
        <f>IF($A465="","",(VLOOKUP($A465,ACOUSTICS_COMBINED!$B$3:$AQ$501,35,FALSE)))</f>
        <v/>
      </c>
      <c r="Z465" s="1" t="str">
        <f>IF($A465="","",(VLOOKUP($A465,ACOUSTICS_COMBINED!$B$3:$AQ$501,36,FALSE)))</f>
        <v/>
      </c>
      <c r="AA465" s="1" t="str">
        <f>IF($A465="","",(VLOOKUP($A465,ACOUSTICS_COMBINED!$B$3:$AQ$501,37,FALSE)))</f>
        <v/>
      </c>
      <c r="AB465" s="1" t="str">
        <f>IF($A465="","",(VLOOKUP($A465,ACOUSTICS_COMBINED!$B$3:$AQ$501,38,FALSE)))</f>
        <v/>
      </c>
      <c r="AC465" s="1" t="str">
        <f>IF($A465="","",(VLOOKUP($A465,ACOUSTICS_COMBINED!$B$3:$AQ$501,39,FALSE)))</f>
        <v/>
      </c>
      <c r="AD465" s="1" t="str">
        <f>IF($A465="","",(VLOOKUP($A465,ACOUSTICS_COMBINED!$B$3:$AQ$501,40,FALSE)))</f>
        <v/>
      </c>
      <c r="AE465" s="1" t="str">
        <f>IF($A465="","",(VLOOKUP($A465,ACOUSTICS_COMBINED!$B$3:$AQ$501,41,FALSE)))</f>
        <v/>
      </c>
      <c r="AF465" s="1" t="str">
        <f>IF($A465="","",(VLOOKUP($A465,ACOUSTICS_COMBINED!$B$3:$AQ$501,42,FALSE)))</f>
        <v/>
      </c>
      <c r="AG465" s="27" t="str">
        <f>IF($A465="","",(VLOOKUP($A465,ACOUSTIC_PIVOT_TABLE!$B$4:$AO$500,2,FALSE)))</f>
        <v/>
      </c>
      <c r="AH465" s="27" t="str">
        <f>IF($A465="","",(VLOOKUP($A465,ACOUSTIC_PIVOT_TABLE!$B$4:$AO$500,3,FALSE)))</f>
        <v/>
      </c>
      <c r="AI465" s="27" t="str">
        <f>IF($A465="","",(VLOOKUP($A465,ACOUSTIC_PIVOT_TABLE!$B$4:$AO$500,4,FALSE)))</f>
        <v/>
      </c>
      <c r="AJ465" s="27" t="str">
        <f>IF($A465="","",(VLOOKUP($A465,ACOUSTIC_PIVOT_TABLE!$B$4:$AO$500,5,FALSE)))</f>
        <v/>
      </c>
      <c r="AK465" s="27" t="str">
        <f>IF($A465="","",(VLOOKUP($A465,ACOUSTIC_PIVOT_TABLE!$B$4:$AO$500,6,FALSE)))</f>
        <v/>
      </c>
      <c r="AL465" s="27" t="str">
        <f>IF($A465="","",(VLOOKUP($A465,ACOUSTIC_PIVOT_TABLE!$B$4:$AO$500,7,FALSE)))</f>
        <v/>
      </c>
      <c r="AM465" s="27" t="str">
        <f>IF($A465="","",(VLOOKUP($A465,ACOUSTIC_PIVOT_TABLE!$B$4:$AO$500,8,FALSE)))</f>
        <v/>
      </c>
      <c r="AN465" s="27" t="str">
        <f>IF($A465="","",(VLOOKUP($A465,ACOUSTIC_PIVOT_TABLE!$B$4:$AO$500,9,FALSE)))</f>
        <v/>
      </c>
      <c r="AO465" s="27" t="str">
        <f>IF($A465="","",(VLOOKUP($A465,ACOUSTIC_PIVOT_TABLE!$B$4:$AO$500,10,FALSE)))</f>
        <v/>
      </c>
      <c r="AP465" s="27" t="str">
        <f>IF($A465="","",(VLOOKUP($A465,ACOUSTIC_PIVOT_TABLE!$B$4:$AO$500,11,FALSE)))</f>
        <v/>
      </c>
      <c r="AQ465" s="27" t="str">
        <f>IF($A465="","",(VLOOKUP($A465,ACOUSTIC_PIVOT_TABLE!$B$4:$AO$500,12,FALSE)))</f>
        <v/>
      </c>
      <c r="AR465" s="27" t="str">
        <f>IF($A465="","",(VLOOKUP($A465,ACOUSTIC_PIVOT_TABLE!$B$4:$AO$500,13,FALSE)))</f>
        <v/>
      </c>
      <c r="AS465" s="27" t="str">
        <f>IF($A465="","",(VLOOKUP($A465,ACOUSTIC_PIVOT_TABLE!$B$4:$AO$500,14,FALSE)))</f>
        <v/>
      </c>
      <c r="AT465" s="27" t="str">
        <f>IF($A465="","",(VLOOKUP($A465,ACOUSTIC_PIVOT_TABLE!$B$4:$AO$500,15,FALSE)))</f>
        <v/>
      </c>
      <c r="AU465" s="27" t="str">
        <f>IF($A465="","",(VLOOKUP($A465,ACOUSTIC_PIVOT_TABLE!$B$4:$AO$500,16,FALSE)))</f>
        <v/>
      </c>
      <c r="AV465" s="27" t="str">
        <f>IF($A465="","",(VLOOKUP($A465,ACOUSTIC_PIVOT_TABLE!$B$4:$AO$500,17,FALSE)))</f>
        <v/>
      </c>
      <c r="AW465" s="27" t="str">
        <f>IF($A465="","",(VLOOKUP($A465,ACOUSTIC_PIVOT_TABLE!$B$4:$AO$500,18,FALSE)))</f>
        <v/>
      </c>
      <c r="AX465" s="27" t="str">
        <f>IF($A465="","",(VLOOKUP($A465,ACOUSTIC_PIVOT_TABLE!$B$4:$AO$500,19,FALSE)))</f>
        <v/>
      </c>
      <c r="AY465" s="27" t="str">
        <f>IF($A465="","",(VLOOKUP($A465,ACOUSTIC_PIVOT_TABLE!$B$4:$AO$500,20,FALSE)))</f>
        <v/>
      </c>
      <c r="AZ465" s="27" t="str">
        <f>IF($A465="","",(VLOOKUP($A465,ACOUSTIC_PIVOT_TABLE!$B$4:$AO$500,21,FALSE)))</f>
        <v/>
      </c>
      <c r="BA465" s="27" t="str">
        <f>IF($A465="","",(VLOOKUP($A465,ACOUSTIC_PIVOT_TABLE!$B$4:$AO$500,22,FALSE)))</f>
        <v/>
      </c>
      <c r="BB465" s="27" t="str">
        <f>IF($A465="","",(VLOOKUP($A465,ACOUSTIC_PIVOT_TABLE!$B$4:$AO$500,23,FALSE)))</f>
        <v/>
      </c>
      <c r="BC465" s="27" t="str">
        <f>IF($A465="","",(VLOOKUP($A465,ACOUSTIC_PIVOT_TABLE!$B$4:$AO$500,24,FALSE)))</f>
        <v/>
      </c>
      <c r="BD465" s="27" t="str">
        <f>IF($A465="","",(VLOOKUP($A465,ACOUSTIC_PIVOT_TABLE!$B$4:$AO$500,25,FALSE)))</f>
        <v/>
      </c>
      <c r="BE465" s="27" t="str">
        <f>IF($A465="","",(VLOOKUP($A465,ACOUSTIC_PIVOT_TABLE!$B$4:$AO$500,26,FALSE)))</f>
        <v/>
      </c>
      <c r="BF465" s="27" t="str">
        <f>IF($A465="","",(VLOOKUP($A465,ACOUSTIC_PIVOT_TABLE!$B$4:$AO$500,27,FALSE)))</f>
        <v/>
      </c>
      <c r="BG465" s="27" t="str">
        <f>IF($A465="","",(VLOOKUP($A465,ACOUSTIC_PIVOT_TABLE!$B$4:$AO$500,28,FALSE)))</f>
        <v/>
      </c>
      <c r="BH465" s="27" t="str">
        <f>IF($A465="","",(VLOOKUP($A465,ACOUSTIC_PIVOT_TABLE!$B$4:$AO$500,29,FALSE)))</f>
        <v/>
      </c>
      <c r="BI465" s="27" t="str">
        <f>IF($A465="","",(VLOOKUP($A465,ACOUSTIC_PIVOT_TABLE!$B$4:$AO$500,30,FALSE)))</f>
        <v/>
      </c>
      <c r="BJ465" s="27" t="str">
        <f>IF($A465="","",(VLOOKUP($A465,ACOUSTIC_PIVOT_TABLE!$B$4:$AO$500,31,FALSE)))</f>
        <v/>
      </c>
      <c r="BK465" s="27" t="str">
        <f>IF($A465="","",(VLOOKUP($A465,ACOUSTIC_PIVOT_TABLE!$B$4:$AO$500,32,FALSE)))</f>
        <v/>
      </c>
      <c r="BL465" s="27" t="str">
        <f>IF($A465="","",(VLOOKUP($A465,ACOUSTIC_PIVOT_TABLE!$B$4:$AO$500,33,FALSE)))</f>
        <v/>
      </c>
      <c r="BM465" s="27" t="str">
        <f>IF($A465="","",(VLOOKUP($A465,ACOUSTIC_PIVOT_TABLE!$B$4:$AO$500,34,FALSE)))</f>
        <v/>
      </c>
      <c r="BN465" s="27" t="str">
        <f>IF($A465="","",(VLOOKUP($A465,ACOUSTIC_PIVOT_TABLE!$B$4:$AO$500,35,FALSE)))</f>
        <v/>
      </c>
      <c r="BO465" s="27" t="str">
        <f>IF($A465="","",(VLOOKUP($A465,ACOUSTIC_PIVOT_TABLE!$B$4:$AO$500,36,FALSE)))</f>
        <v/>
      </c>
      <c r="BP465" s="27" t="str">
        <f>IF($A465="","",(VLOOKUP($A465,ACOUSTIC_PIVOT_TABLE!$B$4:$AO$500,37,FALSE)))</f>
        <v/>
      </c>
      <c r="BQ465" s="27" t="str">
        <f>IF($A465="","",(VLOOKUP($A465,ACOUSTIC_PIVOT_TABLE!$B$4:$AO$500,38,FALSE)))</f>
        <v/>
      </c>
      <c r="BR465" s="27" t="str">
        <f>IF($A465="","",(VLOOKUP($A465,ACOUSTIC_PIVOT_TABLE!$B$4:$AO$500,39,FALSE)))</f>
        <v/>
      </c>
      <c r="BS465" s="27" t="str">
        <f>IF($A465="","",(VLOOKUP($A465,ACOUSTIC_PIVOT_TABLE!$B$4:$AO$500,40,FALSE)))</f>
        <v/>
      </c>
    </row>
    <row r="466" spans="1:71" x14ac:dyDescent="0.25">
      <c r="A466" s="1" t="str">
        <f>IF(ACOUSTIC_PIVOT_TABLE!B468 = 0, "",ACOUSTIC_PIVOT_TABLE!B468)</f>
        <v/>
      </c>
      <c r="B466" s="1" t="str">
        <f>IF($A466="","",(VLOOKUP($A466,ACOUSTICS_COMBINED!$B$3:$AQ$501,21,FALSE)))</f>
        <v/>
      </c>
      <c r="C466" s="1" t="str">
        <f>IF($A466="","",(VLOOKUP($A466,ACOUSTICS_COMBINED!$B$3:$AQ$501,22,FALSE)))</f>
        <v/>
      </c>
      <c r="D466" s="1" t="str">
        <f>IF($A466="","",(VLOOKUP($A466,ACOUSTICS_COMBINED!$B$3:$AQ$501,12,FALSE)))</f>
        <v/>
      </c>
      <c r="E466" s="1" t="str">
        <f>IF($A466="","",(VLOOKUP($A466,ACOUSTICS_COMBINED!$B$3:$AQ$501,13,FALSE)))</f>
        <v/>
      </c>
      <c r="F466" s="1" t="str">
        <f>IF($A466="","",(VLOOKUP($A466,ACOUSTICS_COMBINED!$B$3:$AQ$501,14,FALSE)))</f>
        <v/>
      </c>
      <c r="G466" s="1" t="str">
        <f>IF($A466="","",(VLOOKUP($A466,ACOUSTICS_COMBINED!$B$3:$AQ$501,23,FALSE)))</f>
        <v/>
      </c>
      <c r="H466" s="1" t="str">
        <f>IF($A466="","",(VLOOKUP($A466,ACOUSTICS_COMBINED!$B$3:$AQ$501,24,FALSE)))</f>
        <v/>
      </c>
      <c r="I466" s="1" t="str">
        <f>IF($A466="","",(VLOOKUP($A466,ACOUSTICS_COMBINED!$B$3:$AQ$501,15,FALSE)))</f>
        <v/>
      </c>
      <c r="J466" s="1" t="str">
        <f>IF($A466="","",(VLOOKUP($A466,ACOUSTICS_COMBINED!$B$3:$AQ$501,16,FALSE)))</f>
        <v/>
      </c>
      <c r="K466" s="1" t="str">
        <f>IF($A466="","",(VLOOKUP($A466,ACOUSTICS_COMBINED!$B$3:$AQ$501,17,FALSE)))</f>
        <v/>
      </c>
      <c r="L466" s="1" t="str">
        <f>IF($A466="","",(VLOOKUP($A466,ACOUSTICS_COMBINED!$B$3:$AQ$501,18,FALSE)))</f>
        <v/>
      </c>
      <c r="M466" s="1" t="str">
        <f>IF($A466="","",(VLOOKUP($A466,ACOUSTICS_COMBINED!$B$3:$AQ$501,25,FALSE)))</f>
        <v/>
      </c>
      <c r="N466" s="16" t="str">
        <f>IF($A466="","",(VLOOKUP($A466,ACOUSTICS_COMBINED!$B$3:$AQ$501,19,FALSE)))</f>
        <v/>
      </c>
      <c r="O466" s="16" t="str">
        <f>IF($A466="","",(VLOOKUP($A466,ACOUSTICS_COMBINED!$B$3:$AQ$501,20,FALSE)))</f>
        <v/>
      </c>
      <c r="P466" s="1" t="str">
        <f>IF($A466="","",(VLOOKUP($A466,ACOUSTICS_COMBINED!$B$3:$AQ$501,26,FALSE)))</f>
        <v/>
      </c>
      <c r="Q466" s="1" t="str">
        <f>IF($A466="","",(VLOOKUP($A466,ACOUSTICS_COMBINED!$B$3:$AQ$501,27,FALSE)))</f>
        <v/>
      </c>
      <c r="R466" s="1" t="str">
        <f>IF($A466="","",(VLOOKUP($A466,ACOUSTICS_COMBINED!$B$3:$AQ$501,28,FALSE)))</f>
        <v/>
      </c>
      <c r="S466" s="1" t="str">
        <f>IF($A466="","",(VLOOKUP($A466,ACOUSTICS_COMBINED!$B$3:$AQ$501,29,FALSE)))</f>
        <v/>
      </c>
      <c r="T466" s="1" t="str">
        <f>IF($A466="","",(VLOOKUP($A466,ACOUSTICS_COMBINED!$B$3:$AQ$501,30,FALSE)))</f>
        <v/>
      </c>
      <c r="U466" s="1" t="str">
        <f>IF($A466="","",(VLOOKUP($A466,ACOUSTICS_COMBINED!$B$3:$AQ$501,31,FALSE)))</f>
        <v/>
      </c>
      <c r="V466" s="1" t="str">
        <f>IF($A466="","",(VLOOKUP($A466,ACOUSTICS_COMBINED!$B$3:$AQ$501,32,FALSE)))</f>
        <v/>
      </c>
      <c r="W466" s="1" t="str">
        <f>IF($A466="","",(VLOOKUP($A466,ACOUSTICS_COMBINED!$B$3:$AQ$501,33,FALSE)))</f>
        <v/>
      </c>
      <c r="X466" s="1" t="str">
        <f>IF($A466="","",(VLOOKUP($A466,ACOUSTICS_COMBINED!$B$3:$AQ$501,34,FALSE)))</f>
        <v/>
      </c>
      <c r="Y466" s="1" t="str">
        <f>IF($A466="","",(VLOOKUP($A466,ACOUSTICS_COMBINED!$B$3:$AQ$501,35,FALSE)))</f>
        <v/>
      </c>
      <c r="Z466" s="1" t="str">
        <f>IF($A466="","",(VLOOKUP($A466,ACOUSTICS_COMBINED!$B$3:$AQ$501,36,FALSE)))</f>
        <v/>
      </c>
      <c r="AA466" s="1" t="str">
        <f>IF($A466="","",(VLOOKUP($A466,ACOUSTICS_COMBINED!$B$3:$AQ$501,37,FALSE)))</f>
        <v/>
      </c>
      <c r="AB466" s="1" t="str">
        <f>IF($A466="","",(VLOOKUP($A466,ACOUSTICS_COMBINED!$B$3:$AQ$501,38,FALSE)))</f>
        <v/>
      </c>
      <c r="AC466" s="1" t="str">
        <f>IF($A466="","",(VLOOKUP($A466,ACOUSTICS_COMBINED!$B$3:$AQ$501,39,FALSE)))</f>
        <v/>
      </c>
      <c r="AD466" s="1" t="str">
        <f>IF($A466="","",(VLOOKUP($A466,ACOUSTICS_COMBINED!$B$3:$AQ$501,40,FALSE)))</f>
        <v/>
      </c>
      <c r="AE466" s="1" t="str">
        <f>IF($A466="","",(VLOOKUP($A466,ACOUSTICS_COMBINED!$B$3:$AQ$501,41,FALSE)))</f>
        <v/>
      </c>
      <c r="AF466" s="1" t="str">
        <f>IF($A466="","",(VLOOKUP($A466,ACOUSTICS_COMBINED!$B$3:$AQ$501,42,FALSE)))</f>
        <v/>
      </c>
      <c r="AG466" s="27" t="str">
        <f>IF($A466="","",(VLOOKUP($A466,ACOUSTIC_PIVOT_TABLE!$B$4:$AO$500,2,FALSE)))</f>
        <v/>
      </c>
      <c r="AH466" s="27" t="str">
        <f>IF($A466="","",(VLOOKUP($A466,ACOUSTIC_PIVOT_TABLE!$B$4:$AO$500,3,FALSE)))</f>
        <v/>
      </c>
      <c r="AI466" s="27" t="str">
        <f>IF($A466="","",(VLOOKUP($A466,ACOUSTIC_PIVOT_TABLE!$B$4:$AO$500,4,FALSE)))</f>
        <v/>
      </c>
      <c r="AJ466" s="27" t="str">
        <f>IF($A466="","",(VLOOKUP($A466,ACOUSTIC_PIVOT_TABLE!$B$4:$AO$500,5,FALSE)))</f>
        <v/>
      </c>
      <c r="AK466" s="27" t="str">
        <f>IF($A466="","",(VLOOKUP($A466,ACOUSTIC_PIVOT_TABLE!$B$4:$AO$500,6,FALSE)))</f>
        <v/>
      </c>
      <c r="AL466" s="27" t="str">
        <f>IF($A466="","",(VLOOKUP($A466,ACOUSTIC_PIVOT_TABLE!$B$4:$AO$500,7,FALSE)))</f>
        <v/>
      </c>
      <c r="AM466" s="27" t="str">
        <f>IF($A466="","",(VLOOKUP($A466,ACOUSTIC_PIVOT_TABLE!$B$4:$AO$500,8,FALSE)))</f>
        <v/>
      </c>
      <c r="AN466" s="27" t="str">
        <f>IF($A466="","",(VLOOKUP($A466,ACOUSTIC_PIVOT_TABLE!$B$4:$AO$500,9,FALSE)))</f>
        <v/>
      </c>
      <c r="AO466" s="27" t="str">
        <f>IF($A466="","",(VLOOKUP($A466,ACOUSTIC_PIVOT_TABLE!$B$4:$AO$500,10,FALSE)))</f>
        <v/>
      </c>
      <c r="AP466" s="27" t="str">
        <f>IF($A466="","",(VLOOKUP($A466,ACOUSTIC_PIVOT_TABLE!$B$4:$AO$500,11,FALSE)))</f>
        <v/>
      </c>
      <c r="AQ466" s="27" t="str">
        <f>IF($A466="","",(VLOOKUP($A466,ACOUSTIC_PIVOT_TABLE!$B$4:$AO$500,12,FALSE)))</f>
        <v/>
      </c>
      <c r="AR466" s="27" t="str">
        <f>IF($A466="","",(VLOOKUP($A466,ACOUSTIC_PIVOT_TABLE!$B$4:$AO$500,13,FALSE)))</f>
        <v/>
      </c>
      <c r="AS466" s="27" t="str">
        <f>IF($A466="","",(VLOOKUP($A466,ACOUSTIC_PIVOT_TABLE!$B$4:$AO$500,14,FALSE)))</f>
        <v/>
      </c>
      <c r="AT466" s="27" t="str">
        <f>IF($A466="","",(VLOOKUP($A466,ACOUSTIC_PIVOT_TABLE!$B$4:$AO$500,15,FALSE)))</f>
        <v/>
      </c>
      <c r="AU466" s="27" t="str">
        <f>IF($A466="","",(VLOOKUP($A466,ACOUSTIC_PIVOT_TABLE!$B$4:$AO$500,16,FALSE)))</f>
        <v/>
      </c>
      <c r="AV466" s="27" t="str">
        <f>IF($A466="","",(VLOOKUP($A466,ACOUSTIC_PIVOT_TABLE!$B$4:$AO$500,17,FALSE)))</f>
        <v/>
      </c>
      <c r="AW466" s="27" t="str">
        <f>IF($A466="","",(VLOOKUP($A466,ACOUSTIC_PIVOT_TABLE!$B$4:$AO$500,18,FALSE)))</f>
        <v/>
      </c>
      <c r="AX466" s="27" t="str">
        <f>IF($A466="","",(VLOOKUP($A466,ACOUSTIC_PIVOT_TABLE!$B$4:$AO$500,19,FALSE)))</f>
        <v/>
      </c>
      <c r="AY466" s="27" t="str">
        <f>IF($A466="","",(VLOOKUP($A466,ACOUSTIC_PIVOT_TABLE!$B$4:$AO$500,20,FALSE)))</f>
        <v/>
      </c>
      <c r="AZ466" s="27" t="str">
        <f>IF($A466="","",(VLOOKUP($A466,ACOUSTIC_PIVOT_TABLE!$B$4:$AO$500,21,FALSE)))</f>
        <v/>
      </c>
      <c r="BA466" s="27" t="str">
        <f>IF($A466="","",(VLOOKUP($A466,ACOUSTIC_PIVOT_TABLE!$B$4:$AO$500,22,FALSE)))</f>
        <v/>
      </c>
      <c r="BB466" s="27" t="str">
        <f>IF($A466="","",(VLOOKUP($A466,ACOUSTIC_PIVOT_TABLE!$B$4:$AO$500,23,FALSE)))</f>
        <v/>
      </c>
      <c r="BC466" s="27" t="str">
        <f>IF($A466="","",(VLOOKUP($A466,ACOUSTIC_PIVOT_TABLE!$B$4:$AO$500,24,FALSE)))</f>
        <v/>
      </c>
      <c r="BD466" s="27" t="str">
        <f>IF($A466="","",(VLOOKUP($A466,ACOUSTIC_PIVOT_TABLE!$B$4:$AO$500,25,FALSE)))</f>
        <v/>
      </c>
      <c r="BE466" s="27" t="str">
        <f>IF($A466="","",(VLOOKUP($A466,ACOUSTIC_PIVOT_TABLE!$B$4:$AO$500,26,FALSE)))</f>
        <v/>
      </c>
      <c r="BF466" s="27" t="str">
        <f>IF($A466="","",(VLOOKUP($A466,ACOUSTIC_PIVOT_TABLE!$B$4:$AO$500,27,FALSE)))</f>
        <v/>
      </c>
      <c r="BG466" s="27" t="str">
        <f>IF($A466="","",(VLOOKUP($A466,ACOUSTIC_PIVOT_TABLE!$B$4:$AO$500,28,FALSE)))</f>
        <v/>
      </c>
      <c r="BH466" s="27" t="str">
        <f>IF($A466="","",(VLOOKUP($A466,ACOUSTIC_PIVOT_TABLE!$B$4:$AO$500,29,FALSE)))</f>
        <v/>
      </c>
      <c r="BI466" s="27" t="str">
        <f>IF($A466="","",(VLOOKUP($A466,ACOUSTIC_PIVOT_TABLE!$B$4:$AO$500,30,FALSE)))</f>
        <v/>
      </c>
      <c r="BJ466" s="27" t="str">
        <f>IF($A466="","",(VLOOKUP($A466,ACOUSTIC_PIVOT_TABLE!$B$4:$AO$500,31,FALSE)))</f>
        <v/>
      </c>
      <c r="BK466" s="27" t="str">
        <f>IF($A466="","",(VLOOKUP($A466,ACOUSTIC_PIVOT_TABLE!$B$4:$AO$500,32,FALSE)))</f>
        <v/>
      </c>
      <c r="BL466" s="27" t="str">
        <f>IF($A466="","",(VLOOKUP($A466,ACOUSTIC_PIVOT_TABLE!$B$4:$AO$500,33,FALSE)))</f>
        <v/>
      </c>
      <c r="BM466" s="27" t="str">
        <f>IF($A466="","",(VLOOKUP($A466,ACOUSTIC_PIVOT_TABLE!$B$4:$AO$500,34,FALSE)))</f>
        <v/>
      </c>
      <c r="BN466" s="27" t="str">
        <f>IF($A466="","",(VLOOKUP($A466,ACOUSTIC_PIVOT_TABLE!$B$4:$AO$500,35,FALSE)))</f>
        <v/>
      </c>
      <c r="BO466" s="27" t="str">
        <f>IF($A466="","",(VLOOKUP($A466,ACOUSTIC_PIVOT_TABLE!$B$4:$AO$500,36,FALSE)))</f>
        <v/>
      </c>
      <c r="BP466" s="27" t="str">
        <f>IF($A466="","",(VLOOKUP($A466,ACOUSTIC_PIVOT_TABLE!$B$4:$AO$500,37,FALSE)))</f>
        <v/>
      </c>
      <c r="BQ466" s="27" t="str">
        <f>IF($A466="","",(VLOOKUP($A466,ACOUSTIC_PIVOT_TABLE!$B$4:$AO$500,38,FALSE)))</f>
        <v/>
      </c>
      <c r="BR466" s="27" t="str">
        <f>IF($A466="","",(VLOOKUP($A466,ACOUSTIC_PIVOT_TABLE!$B$4:$AO$500,39,FALSE)))</f>
        <v/>
      </c>
      <c r="BS466" s="27" t="str">
        <f>IF($A466="","",(VLOOKUP($A466,ACOUSTIC_PIVOT_TABLE!$B$4:$AO$500,40,FALSE)))</f>
        <v/>
      </c>
    </row>
    <row r="467" spans="1:71" x14ac:dyDescent="0.25">
      <c r="A467" s="1" t="str">
        <f>IF(ACOUSTIC_PIVOT_TABLE!B469 = 0, "",ACOUSTIC_PIVOT_TABLE!B469)</f>
        <v/>
      </c>
      <c r="B467" s="1" t="str">
        <f>IF($A467="","",(VLOOKUP($A467,ACOUSTICS_COMBINED!$B$3:$AQ$501,21,FALSE)))</f>
        <v/>
      </c>
      <c r="C467" s="1" t="str">
        <f>IF($A467="","",(VLOOKUP($A467,ACOUSTICS_COMBINED!$B$3:$AQ$501,22,FALSE)))</f>
        <v/>
      </c>
      <c r="D467" s="1" t="str">
        <f>IF($A467="","",(VLOOKUP($A467,ACOUSTICS_COMBINED!$B$3:$AQ$501,12,FALSE)))</f>
        <v/>
      </c>
      <c r="E467" s="1" t="str">
        <f>IF($A467="","",(VLOOKUP($A467,ACOUSTICS_COMBINED!$B$3:$AQ$501,13,FALSE)))</f>
        <v/>
      </c>
      <c r="F467" s="1" t="str">
        <f>IF($A467="","",(VLOOKUP($A467,ACOUSTICS_COMBINED!$B$3:$AQ$501,14,FALSE)))</f>
        <v/>
      </c>
      <c r="G467" s="1" t="str">
        <f>IF($A467="","",(VLOOKUP($A467,ACOUSTICS_COMBINED!$B$3:$AQ$501,23,FALSE)))</f>
        <v/>
      </c>
      <c r="H467" s="1" t="str">
        <f>IF($A467="","",(VLOOKUP($A467,ACOUSTICS_COMBINED!$B$3:$AQ$501,24,FALSE)))</f>
        <v/>
      </c>
      <c r="I467" s="1" t="str">
        <f>IF($A467="","",(VLOOKUP($A467,ACOUSTICS_COMBINED!$B$3:$AQ$501,15,FALSE)))</f>
        <v/>
      </c>
      <c r="J467" s="1" t="str">
        <f>IF($A467="","",(VLOOKUP($A467,ACOUSTICS_COMBINED!$B$3:$AQ$501,16,FALSE)))</f>
        <v/>
      </c>
      <c r="K467" s="1" t="str">
        <f>IF($A467="","",(VLOOKUP($A467,ACOUSTICS_COMBINED!$B$3:$AQ$501,17,FALSE)))</f>
        <v/>
      </c>
      <c r="L467" s="1" t="str">
        <f>IF($A467="","",(VLOOKUP($A467,ACOUSTICS_COMBINED!$B$3:$AQ$501,18,FALSE)))</f>
        <v/>
      </c>
      <c r="M467" s="1" t="str">
        <f>IF($A467="","",(VLOOKUP($A467,ACOUSTICS_COMBINED!$B$3:$AQ$501,25,FALSE)))</f>
        <v/>
      </c>
      <c r="N467" s="16" t="str">
        <f>IF($A467="","",(VLOOKUP($A467,ACOUSTICS_COMBINED!$B$3:$AQ$501,19,FALSE)))</f>
        <v/>
      </c>
      <c r="O467" s="16" t="str">
        <f>IF($A467="","",(VLOOKUP($A467,ACOUSTICS_COMBINED!$B$3:$AQ$501,20,FALSE)))</f>
        <v/>
      </c>
      <c r="P467" s="1" t="str">
        <f>IF($A467="","",(VLOOKUP($A467,ACOUSTICS_COMBINED!$B$3:$AQ$501,26,FALSE)))</f>
        <v/>
      </c>
      <c r="Q467" s="1" t="str">
        <f>IF($A467="","",(VLOOKUP($A467,ACOUSTICS_COMBINED!$B$3:$AQ$501,27,FALSE)))</f>
        <v/>
      </c>
      <c r="R467" s="1" t="str">
        <f>IF($A467="","",(VLOOKUP($A467,ACOUSTICS_COMBINED!$B$3:$AQ$501,28,FALSE)))</f>
        <v/>
      </c>
      <c r="S467" s="1" t="str">
        <f>IF($A467="","",(VLOOKUP($A467,ACOUSTICS_COMBINED!$B$3:$AQ$501,29,FALSE)))</f>
        <v/>
      </c>
      <c r="T467" s="1" t="str">
        <f>IF($A467="","",(VLOOKUP($A467,ACOUSTICS_COMBINED!$B$3:$AQ$501,30,FALSE)))</f>
        <v/>
      </c>
      <c r="U467" s="1" t="str">
        <f>IF($A467="","",(VLOOKUP($A467,ACOUSTICS_COMBINED!$B$3:$AQ$501,31,FALSE)))</f>
        <v/>
      </c>
      <c r="V467" s="1" t="str">
        <f>IF($A467="","",(VLOOKUP($A467,ACOUSTICS_COMBINED!$B$3:$AQ$501,32,FALSE)))</f>
        <v/>
      </c>
      <c r="W467" s="1" t="str">
        <f>IF($A467="","",(VLOOKUP($A467,ACOUSTICS_COMBINED!$B$3:$AQ$501,33,FALSE)))</f>
        <v/>
      </c>
      <c r="X467" s="1" t="str">
        <f>IF($A467="","",(VLOOKUP($A467,ACOUSTICS_COMBINED!$B$3:$AQ$501,34,FALSE)))</f>
        <v/>
      </c>
      <c r="Y467" s="1" t="str">
        <f>IF($A467="","",(VLOOKUP($A467,ACOUSTICS_COMBINED!$B$3:$AQ$501,35,FALSE)))</f>
        <v/>
      </c>
      <c r="Z467" s="1" t="str">
        <f>IF($A467="","",(VLOOKUP($A467,ACOUSTICS_COMBINED!$B$3:$AQ$501,36,FALSE)))</f>
        <v/>
      </c>
      <c r="AA467" s="1" t="str">
        <f>IF($A467="","",(VLOOKUP($A467,ACOUSTICS_COMBINED!$B$3:$AQ$501,37,FALSE)))</f>
        <v/>
      </c>
      <c r="AB467" s="1" t="str">
        <f>IF($A467="","",(VLOOKUP($A467,ACOUSTICS_COMBINED!$B$3:$AQ$501,38,FALSE)))</f>
        <v/>
      </c>
      <c r="AC467" s="1" t="str">
        <f>IF($A467="","",(VLOOKUP($A467,ACOUSTICS_COMBINED!$B$3:$AQ$501,39,FALSE)))</f>
        <v/>
      </c>
      <c r="AD467" s="1" t="str">
        <f>IF($A467="","",(VLOOKUP($A467,ACOUSTICS_COMBINED!$B$3:$AQ$501,40,FALSE)))</f>
        <v/>
      </c>
      <c r="AE467" s="1" t="str">
        <f>IF($A467="","",(VLOOKUP($A467,ACOUSTICS_COMBINED!$B$3:$AQ$501,41,FALSE)))</f>
        <v/>
      </c>
      <c r="AF467" s="1" t="str">
        <f>IF($A467="","",(VLOOKUP($A467,ACOUSTICS_COMBINED!$B$3:$AQ$501,42,FALSE)))</f>
        <v/>
      </c>
      <c r="AG467" s="27" t="str">
        <f>IF($A467="","",(VLOOKUP($A467,ACOUSTIC_PIVOT_TABLE!$B$4:$AO$500,2,FALSE)))</f>
        <v/>
      </c>
      <c r="AH467" s="27" t="str">
        <f>IF($A467="","",(VLOOKUP($A467,ACOUSTIC_PIVOT_TABLE!$B$4:$AO$500,3,FALSE)))</f>
        <v/>
      </c>
      <c r="AI467" s="27" t="str">
        <f>IF($A467="","",(VLOOKUP($A467,ACOUSTIC_PIVOT_TABLE!$B$4:$AO$500,4,FALSE)))</f>
        <v/>
      </c>
      <c r="AJ467" s="27" t="str">
        <f>IF($A467="","",(VLOOKUP($A467,ACOUSTIC_PIVOT_TABLE!$B$4:$AO$500,5,FALSE)))</f>
        <v/>
      </c>
      <c r="AK467" s="27" t="str">
        <f>IF($A467="","",(VLOOKUP($A467,ACOUSTIC_PIVOT_TABLE!$B$4:$AO$500,6,FALSE)))</f>
        <v/>
      </c>
      <c r="AL467" s="27" t="str">
        <f>IF($A467="","",(VLOOKUP($A467,ACOUSTIC_PIVOT_TABLE!$B$4:$AO$500,7,FALSE)))</f>
        <v/>
      </c>
      <c r="AM467" s="27" t="str">
        <f>IF($A467="","",(VLOOKUP($A467,ACOUSTIC_PIVOT_TABLE!$B$4:$AO$500,8,FALSE)))</f>
        <v/>
      </c>
      <c r="AN467" s="27" t="str">
        <f>IF($A467="","",(VLOOKUP($A467,ACOUSTIC_PIVOT_TABLE!$B$4:$AO$500,9,FALSE)))</f>
        <v/>
      </c>
      <c r="AO467" s="27" t="str">
        <f>IF($A467="","",(VLOOKUP($A467,ACOUSTIC_PIVOT_TABLE!$B$4:$AO$500,10,FALSE)))</f>
        <v/>
      </c>
      <c r="AP467" s="27" t="str">
        <f>IF($A467="","",(VLOOKUP($A467,ACOUSTIC_PIVOT_TABLE!$B$4:$AO$500,11,FALSE)))</f>
        <v/>
      </c>
      <c r="AQ467" s="27" t="str">
        <f>IF($A467="","",(VLOOKUP($A467,ACOUSTIC_PIVOT_TABLE!$B$4:$AO$500,12,FALSE)))</f>
        <v/>
      </c>
      <c r="AR467" s="27" t="str">
        <f>IF($A467="","",(VLOOKUP($A467,ACOUSTIC_PIVOT_TABLE!$B$4:$AO$500,13,FALSE)))</f>
        <v/>
      </c>
      <c r="AS467" s="27" t="str">
        <f>IF($A467="","",(VLOOKUP($A467,ACOUSTIC_PIVOT_TABLE!$B$4:$AO$500,14,FALSE)))</f>
        <v/>
      </c>
      <c r="AT467" s="27" t="str">
        <f>IF($A467="","",(VLOOKUP($A467,ACOUSTIC_PIVOT_TABLE!$B$4:$AO$500,15,FALSE)))</f>
        <v/>
      </c>
      <c r="AU467" s="27" t="str">
        <f>IF($A467="","",(VLOOKUP($A467,ACOUSTIC_PIVOT_TABLE!$B$4:$AO$500,16,FALSE)))</f>
        <v/>
      </c>
      <c r="AV467" s="27" t="str">
        <f>IF($A467="","",(VLOOKUP($A467,ACOUSTIC_PIVOT_TABLE!$B$4:$AO$500,17,FALSE)))</f>
        <v/>
      </c>
      <c r="AW467" s="27" t="str">
        <f>IF($A467="","",(VLOOKUP($A467,ACOUSTIC_PIVOT_TABLE!$B$4:$AO$500,18,FALSE)))</f>
        <v/>
      </c>
      <c r="AX467" s="27" t="str">
        <f>IF($A467="","",(VLOOKUP($A467,ACOUSTIC_PIVOT_TABLE!$B$4:$AO$500,19,FALSE)))</f>
        <v/>
      </c>
      <c r="AY467" s="27" t="str">
        <f>IF($A467="","",(VLOOKUP($A467,ACOUSTIC_PIVOT_TABLE!$B$4:$AO$500,20,FALSE)))</f>
        <v/>
      </c>
      <c r="AZ467" s="27" t="str">
        <f>IF($A467="","",(VLOOKUP($A467,ACOUSTIC_PIVOT_TABLE!$B$4:$AO$500,21,FALSE)))</f>
        <v/>
      </c>
      <c r="BA467" s="27" t="str">
        <f>IF($A467="","",(VLOOKUP($A467,ACOUSTIC_PIVOT_TABLE!$B$4:$AO$500,22,FALSE)))</f>
        <v/>
      </c>
      <c r="BB467" s="27" t="str">
        <f>IF($A467="","",(VLOOKUP($A467,ACOUSTIC_PIVOT_TABLE!$B$4:$AO$500,23,FALSE)))</f>
        <v/>
      </c>
      <c r="BC467" s="27" t="str">
        <f>IF($A467="","",(VLOOKUP($A467,ACOUSTIC_PIVOT_TABLE!$B$4:$AO$500,24,FALSE)))</f>
        <v/>
      </c>
      <c r="BD467" s="27" t="str">
        <f>IF($A467="","",(VLOOKUP($A467,ACOUSTIC_PIVOT_TABLE!$B$4:$AO$500,25,FALSE)))</f>
        <v/>
      </c>
      <c r="BE467" s="27" t="str">
        <f>IF($A467="","",(VLOOKUP($A467,ACOUSTIC_PIVOT_TABLE!$B$4:$AO$500,26,FALSE)))</f>
        <v/>
      </c>
      <c r="BF467" s="27" t="str">
        <f>IF($A467="","",(VLOOKUP($A467,ACOUSTIC_PIVOT_TABLE!$B$4:$AO$500,27,FALSE)))</f>
        <v/>
      </c>
      <c r="BG467" s="27" t="str">
        <f>IF($A467="","",(VLOOKUP($A467,ACOUSTIC_PIVOT_TABLE!$B$4:$AO$500,28,FALSE)))</f>
        <v/>
      </c>
      <c r="BH467" s="27" t="str">
        <f>IF($A467="","",(VLOOKUP($A467,ACOUSTIC_PIVOT_TABLE!$B$4:$AO$500,29,FALSE)))</f>
        <v/>
      </c>
      <c r="BI467" s="27" t="str">
        <f>IF($A467="","",(VLOOKUP($A467,ACOUSTIC_PIVOT_TABLE!$B$4:$AO$500,30,FALSE)))</f>
        <v/>
      </c>
      <c r="BJ467" s="27" t="str">
        <f>IF($A467="","",(VLOOKUP($A467,ACOUSTIC_PIVOT_TABLE!$B$4:$AO$500,31,FALSE)))</f>
        <v/>
      </c>
      <c r="BK467" s="27" t="str">
        <f>IF($A467="","",(VLOOKUP($A467,ACOUSTIC_PIVOT_TABLE!$B$4:$AO$500,32,FALSE)))</f>
        <v/>
      </c>
      <c r="BL467" s="27" t="str">
        <f>IF($A467="","",(VLOOKUP($A467,ACOUSTIC_PIVOT_TABLE!$B$4:$AO$500,33,FALSE)))</f>
        <v/>
      </c>
      <c r="BM467" s="27" t="str">
        <f>IF($A467="","",(VLOOKUP($A467,ACOUSTIC_PIVOT_TABLE!$B$4:$AO$500,34,FALSE)))</f>
        <v/>
      </c>
      <c r="BN467" s="27" t="str">
        <f>IF($A467="","",(VLOOKUP($A467,ACOUSTIC_PIVOT_TABLE!$B$4:$AO$500,35,FALSE)))</f>
        <v/>
      </c>
      <c r="BO467" s="27" t="str">
        <f>IF($A467="","",(VLOOKUP($A467,ACOUSTIC_PIVOT_TABLE!$B$4:$AO$500,36,FALSE)))</f>
        <v/>
      </c>
      <c r="BP467" s="27" t="str">
        <f>IF($A467="","",(VLOOKUP($A467,ACOUSTIC_PIVOT_TABLE!$B$4:$AO$500,37,FALSE)))</f>
        <v/>
      </c>
      <c r="BQ467" s="27" t="str">
        <f>IF($A467="","",(VLOOKUP($A467,ACOUSTIC_PIVOT_TABLE!$B$4:$AO$500,38,FALSE)))</f>
        <v/>
      </c>
      <c r="BR467" s="27" t="str">
        <f>IF($A467="","",(VLOOKUP($A467,ACOUSTIC_PIVOT_TABLE!$B$4:$AO$500,39,FALSE)))</f>
        <v/>
      </c>
      <c r="BS467" s="27" t="str">
        <f>IF($A467="","",(VLOOKUP($A467,ACOUSTIC_PIVOT_TABLE!$B$4:$AO$500,40,FALSE)))</f>
        <v/>
      </c>
    </row>
    <row r="468" spans="1:71" x14ac:dyDescent="0.25">
      <c r="A468" s="1" t="str">
        <f>IF(ACOUSTIC_PIVOT_TABLE!B470 = 0, "",ACOUSTIC_PIVOT_TABLE!B470)</f>
        <v/>
      </c>
      <c r="B468" s="1" t="str">
        <f>IF($A468="","",(VLOOKUP($A468,ACOUSTICS_COMBINED!$B$3:$AQ$501,21,FALSE)))</f>
        <v/>
      </c>
      <c r="C468" s="1" t="str">
        <f>IF($A468="","",(VLOOKUP($A468,ACOUSTICS_COMBINED!$B$3:$AQ$501,22,FALSE)))</f>
        <v/>
      </c>
      <c r="D468" s="1" t="str">
        <f>IF($A468="","",(VLOOKUP($A468,ACOUSTICS_COMBINED!$B$3:$AQ$501,12,FALSE)))</f>
        <v/>
      </c>
      <c r="E468" s="1" t="str">
        <f>IF($A468="","",(VLOOKUP($A468,ACOUSTICS_COMBINED!$B$3:$AQ$501,13,FALSE)))</f>
        <v/>
      </c>
      <c r="F468" s="1" t="str">
        <f>IF($A468="","",(VLOOKUP($A468,ACOUSTICS_COMBINED!$B$3:$AQ$501,14,FALSE)))</f>
        <v/>
      </c>
      <c r="G468" s="1" t="str">
        <f>IF($A468="","",(VLOOKUP($A468,ACOUSTICS_COMBINED!$B$3:$AQ$501,23,FALSE)))</f>
        <v/>
      </c>
      <c r="H468" s="1" t="str">
        <f>IF($A468="","",(VLOOKUP($A468,ACOUSTICS_COMBINED!$B$3:$AQ$501,24,FALSE)))</f>
        <v/>
      </c>
      <c r="I468" s="1" t="str">
        <f>IF($A468="","",(VLOOKUP($A468,ACOUSTICS_COMBINED!$B$3:$AQ$501,15,FALSE)))</f>
        <v/>
      </c>
      <c r="J468" s="1" t="str">
        <f>IF($A468="","",(VLOOKUP($A468,ACOUSTICS_COMBINED!$B$3:$AQ$501,16,FALSE)))</f>
        <v/>
      </c>
      <c r="K468" s="1" t="str">
        <f>IF($A468="","",(VLOOKUP($A468,ACOUSTICS_COMBINED!$B$3:$AQ$501,17,FALSE)))</f>
        <v/>
      </c>
      <c r="L468" s="1" t="str">
        <f>IF($A468="","",(VLOOKUP($A468,ACOUSTICS_COMBINED!$B$3:$AQ$501,18,FALSE)))</f>
        <v/>
      </c>
      <c r="M468" s="1" t="str">
        <f>IF($A468="","",(VLOOKUP($A468,ACOUSTICS_COMBINED!$B$3:$AQ$501,25,FALSE)))</f>
        <v/>
      </c>
      <c r="N468" s="16" t="str">
        <f>IF($A468="","",(VLOOKUP($A468,ACOUSTICS_COMBINED!$B$3:$AQ$501,19,FALSE)))</f>
        <v/>
      </c>
      <c r="O468" s="16" t="str">
        <f>IF($A468="","",(VLOOKUP($A468,ACOUSTICS_COMBINED!$B$3:$AQ$501,20,FALSE)))</f>
        <v/>
      </c>
      <c r="P468" s="1" t="str">
        <f>IF($A468="","",(VLOOKUP($A468,ACOUSTICS_COMBINED!$B$3:$AQ$501,26,FALSE)))</f>
        <v/>
      </c>
      <c r="Q468" s="1" t="str">
        <f>IF($A468="","",(VLOOKUP($A468,ACOUSTICS_COMBINED!$B$3:$AQ$501,27,FALSE)))</f>
        <v/>
      </c>
      <c r="R468" s="1" t="str">
        <f>IF($A468="","",(VLOOKUP($A468,ACOUSTICS_COMBINED!$B$3:$AQ$501,28,FALSE)))</f>
        <v/>
      </c>
      <c r="S468" s="1" t="str">
        <f>IF($A468="","",(VLOOKUP($A468,ACOUSTICS_COMBINED!$B$3:$AQ$501,29,FALSE)))</f>
        <v/>
      </c>
      <c r="T468" s="1" t="str">
        <f>IF($A468="","",(VLOOKUP($A468,ACOUSTICS_COMBINED!$B$3:$AQ$501,30,FALSE)))</f>
        <v/>
      </c>
      <c r="U468" s="1" t="str">
        <f>IF($A468="","",(VLOOKUP($A468,ACOUSTICS_COMBINED!$B$3:$AQ$501,31,FALSE)))</f>
        <v/>
      </c>
      <c r="V468" s="1" t="str">
        <f>IF($A468="","",(VLOOKUP($A468,ACOUSTICS_COMBINED!$B$3:$AQ$501,32,FALSE)))</f>
        <v/>
      </c>
      <c r="W468" s="1" t="str">
        <f>IF($A468="","",(VLOOKUP($A468,ACOUSTICS_COMBINED!$B$3:$AQ$501,33,FALSE)))</f>
        <v/>
      </c>
      <c r="X468" s="1" t="str">
        <f>IF($A468="","",(VLOOKUP($A468,ACOUSTICS_COMBINED!$B$3:$AQ$501,34,FALSE)))</f>
        <v/>
      </c>
      <c r="Y468" s="1" t="str">
        <f>IF($A468="","",(VLOOKUP($A468,ACOUSTICS_COMBINED!$B$3:$AQ$501,35,FALSE)))</f>
        <v/>
      </c>
      <c r="Z468" s="1" t="str">
        <f>IF($A468="","",(VLOOKUP($A468,ACOUSTICS_COMBINED!$B$3:$AQ$501,36,FALSE)))</f>
        <v/>
      </c>
      <c r="AA468" s="1" t="str">
        <f>IF($A468="","",(VLOOKUP($A468,ACOUSTICS_COMBINED!$B$3:$AQ$501,37,FALSE)))</f>
        <v/>
      </c>
      <c r="AB468" s="1" t="str">
        <f>IF($A468="","",(VLOOKUP($A468,ACOUSTICS_COMBINED!$B$3:$AQ$501,38,FALSE)))</f>
        <v/>
      </c>
      <c r="AC468" s="1" t="str">
        <f>IF($A468="","",(VLOOKUP($A468,ACOUSTICS_COMBINED!$B$3:$AQ$501,39,FALSE)))</f>
        <v/>
      </c>
      <c r="AD468" s="1" t="str">
        <f>IF($A468="","",(VLOOKUP($A468,ACOUSTICS_COMBINED!$B$3:$AQ$501,40,FALSE)))</f>
        <v/>
      </c>
      <c r="AE468" s="1" t="str">
        <f>IF($A468="","",(VLOOKUP($A468,ACOUSTICS_COMBINED!$B$3:$AQ$501,41,FALSE)))</f>
        <v/>
      </c>
      <c r="AF468" s="1" t="str">
        <f>IF($A468="","",(VLOOKUP($A468,ACOUSTICS_COMBINED!$B$3:$AQ$501,42,FALSE)))</f>
        <v/>
      </c>
      <c r="AG468" s="27" t="str">
        <f>IF($A468="","",(VLOOKUP($A468,ACOUSTIC_PIVOT_TABLE!$B$4:$AO$500,2,FALSE)))</f>
        <v/>
      </c>
      <c r="AH468" s="27" t="str">
        <f>IF($A468="","",(VLOOKUP($A468,ACOUSTIC_PIVOT_TABLE!$B$4:$AO$500,3,FALSE)))</f>
        <v/>
      </c>
      <c r="AI468" s="27" t="str">
        <f>IF($A468="","",(VLOOKUP($A468,ACOUSTIC_PIVOT_TABLE!$B$4:$AO$500,4,FALSE)))</f>
        <v/>
      </c>
      <c r="AJ468" s="27" t="str">
        <f>IF($A468="","",(VLOOKUP($A468,ACOUSTIC_PIVOT_TABLE!$B$4:$AO$500,5,FALSE)))</f>
        <v/>
      </c>
      <c r="AK468" s="27" t="str">
        <f>IF($A468="","",(VLOOKUP($A468,ACOUSTIC_PIVOT_TABLE!$B$4:$AO$500,6,FALSE)))</f>
        <v/>
      </c>
      <c r="AL468" s="27" t="str">
        <f>IF($A468="","",(VLOOKUP($A468,ACOUSTIC_PIVOT_TABLE!$B$4:$AO$500,7,FALSE)))</f>
        <v/>
      </c>
      <c r="AM468" s="27" t="str">
        <f>IF($A468="","",(VLOOKUP($A468,ACOUSTIC_PIVOT_TABLE!$B$4:$AO$500,8,FALSE)))</f>
        <v/>
      </c>
      <c r="AN468" s="27" t="str">
        <f>IF($A468="","",(VLOOKUP($A468,ACOUSTIC_PIVOT_TABLE!$B$4:$AO$500,9,FALSE)))</f>
        <v/>
      </c>
      <c r="AO468" s="27" t="str">
        <f>IF($A468="","",(VLOOKUP($A468,ACOUSTIC_PIVOT_TABLE!$B$4:$AO$500,10,FALSE)))</f>
        <v/>
      </c>
      <c r="AP468" s="27" t="str">
        <f>IF($A468="","",(VLOOKUP($A468,ACOUSTIC_PIVOT_TABLE!$B$4:$AO$500,11,FALSE)))</f>
        <v/>
      </c>
      <c r="AQ468" s="27" t="str">
        <f>IF($A468="","",(VLOOKUP($A468,ACOUSTIC_PIVOT_TABLE!$B$4:$AO$500,12,FALSE)))</f>
        <v/>
      </c>
      <c r="AR468" s="27" t="str">
        <f>IF($A468="","",(VLOOKUP($A468,ACOUSTIC_PIVOT_TABLE!$B$4:$AO$500,13,FALSE)))</f>
        <v/>
      </c>
      <c r="AS468" s="27" t="str">
        <f>IF($A468="","",(VLOOKUP($A468,ACOUSTIC_PIVOT_TABLE!$B$4:$AO$500,14,FALSE)))</f>
        <v/>
      </c>
      <c r="AT468" s="27" t="str">
        <f>IF($A468="","",(VLOOKUP($A468,ACOUSTIC_PIVOT_TABLE!$B$4:$AO$500,15,FALSE)))</f>
        <v/>
      </c>
      <c r="AU468" s="27" t="str">
        <f>IF($A468="","",(VLOOKUP($A468,ACOUSTIC_PIVOT_TABLE!$B$4:$AO$500,16,FALSE)))</f>
        <v/>
      </c>
      <c r="AV468" s="27" t="str">
        <f>IF($A468="","",(VLOOKUP($A468,ACOUSTIC_PIVOT_TABLE!$B$4:$AO$500,17,FALSE)))</f>
        <v/>
      </c>
      <c r="AW468" s="27" t="str">
        <f>IF($A468="","",(VLOOKUP($A468,ACOUSTIC_PIVOT_TABLE!$B$4:$AO$500,18,FALSE)))</f>
        <v/>
      </c>
      <c r="AX468" s="27" t="str">
        <f>IF($A468="","",(VLOOKUP($A468,ACOUSTIC_PIVOT_TABLE!$B$4:$AO$500,19,FALSE)))</f>
        <v/>
      </c>
      <c r="AY468" s="27" t="str">
        <f>IF($A468="","",(VLOOKUP($A468,ACOUSTIC_PIVOT_TABLE!$B$4:$AO$500,20,FALSE)))</f>
        <v/>
      </c>
      <c r="AZ468" s="27" t="str">
        <f>IF($A468="","",(VLOOKUP($A468,ACOUSTIC_PIVOT_TABLE!$B$4:$AO$500,21,FALSE)))</f>
        <v/>
      </c>
      <c r="BA468" s="27" t="str">
        <f>IF($A468="","",(VLOOKUP($A468,ACOUSTIC_PIVOT_TABLE!$B$4:$AO$500,22,FALSE)))</f>
        <v/>
      </c>
      <c r="BB468" s="27" t="str">
        <f>IF($A468="","",(VLOOKUP($A468,ACOUSTIC_PIVOT_TABLE!$B$4:$AO$500,23,FALSE)))</f>
        <v/>
      </c>
      <c r="BC468" s="27" t="str">
        <f>IF($A468="","",(VLOOKUP($A468,ACOUSTIC_PIVOT_TABLE!$B$4:$AO$500,24,FALSE)))</f>
        <v/>
      </c>
      <c r="BD468" s="27" t="str">
        <f>IF($A468="","",(VLOOKUP($A468,ACOUSTIC_PIVOT_TABLE!$B$4:$AO$500,25,FALSE)))</f>
        <v/>
      </c>
      <c r="BE468" s="27" t="str">
        <f>IF($A468="","",(VLOOKUP($A468,ACOUSTIC_PIVOT_TABLE!$B$4:$AO$500,26,FALSE)))</f>
        <v/>
      </c>
      <c r="BF468" s="27" t="str">
        <f>IF($A468="","",(VLOOKUP($A468,ACOUSTIC_PIVOT_TABLE!$B$4:$AO$500,27,FALSE)))</f>
        <v/>
      </c>
      <c r="BG468" s="27" t="str">
        <f>IF($A468="","",(VLOOKUP($A468,ACOUSTIC_PIVOT_TABLE!$B$4:$AO$500,28,FALSE)))</f>
        <v/>
      </c>
      <c r="BH468" s="27" t="str">
        <f>IF($A468="","",(VLOOKUP($A468,ACOUSTIC_PIVOT_TABLE!$B$4:$AO$500,29,FALSE)))</f>
        <v/>
      </c>
      <c r="BI468" s="27" t="str">
        <f>IF($A468="","",(VLOOKUP($A468,ACOUSTIC_PIVOT_TABLE!$B$4:$AO$500,30,FALSE)))</f>
        <v/>
      </c>
      <c r="BJ468" s="27" t="str">
        <f>IF($A468="","",(VLOOKUP($A468,ACOUSTIC_PIVOT_TABLE!$B$4:$AO$500,31,FALSE)))</f>
        <v/>
      </c>
      <c r="BK468" s="27" t="str">
        <f>IF($A468="","",(VLOOKUP($A468,ACOUSTIC_PIVOT_TABLE!$B$4:$AO$500,32,FALSE)))</f>
        <v/>
      </c>
      <c r="BL468" s="27" t="str">
        <f>IF($A468="","",(VLOOKUP($A468,ACOUSTIC_PIVOT_TABLE!$B$4:$AO$500,33,FALSE)))</f>
        <v/>
      </c>
      <c r="BM468" s="27" t="str">
        <f>IF($A468="","",(VLOOKUP($A468,ACOUSTIC_PIVOT_TABLE!$B$4:$AO$500,34,FALSE)))</f>
        <v/>
      </c>
      <c r="BN468" s="27" t="str">
        <f>IF($A468="","",(VLOOKUP($A468,ACOUSTIC_PIVOT_TABLE!$B$4:$AO$500,35,FALSE)))</f>
        <v/>
      </c>
      <c r="BO468" s="27" t="str">
        <f>IF($A468="","",(VLOOKUP($A468,ACOUSTIC_PIVOT_TABLE!$B$4:$AO$500,36,FALSE)))</f>
        <v/>
      </c>
      <c r="BP468" s="27" t="str">
        <f>IF($A468="","",(VLOOKUP($A468,ACOUSTIC_PIVOT_TABLE!$B$4:$AO$500,37,FALSE)))</f>
        <v/>
      </c>
      <c r="BQ468" s="27" t="str">
        <f>IF($A468="","",(VLOOKUP($A468,ACOUSTIC_PIVOT_TABLE!$B$4:$AO$500,38,FALSE)))</f>
        <v/>
      </c>
      <c r="BR468" s="27" t="str">
        <f>IF($A468="","",(VLOOKUP($A468,ACOUSTIC_PIVOT_TABLE!$B$4:$AO$500,39,FALSE)))</f>
        <v/>
      </c>
      <c r="BS468" s="27" t="str">
        <f>IF($A468="","",(VLOOKUP($A468,ACOUSTIC_PIVOT_TABLE!$B$4:$AO$500,40,FALSE)))</f>
        <v/>
      </c>
    </row>
    <row r="469" spans="1:71" x14ac:dyDescent="0.25">
      <c r="A469" s="1" t="str">
        <f>IF(ACOUSTIC_PIVOT_TABLE!B471 = 0, "",ACOUSTIC_PIVOT_TABLE!B471)</f>
        <v/>
      </c>
      <c r="B469" s="1" t="str">
        <f>IF($A469="","",(VLOOKUP($A469,ACOUSTICS_COMBINED!$B$3:$AQ$501,21,FALSE)))</f>
        <v/>
      </c>
      <c r="C469" s="1" t="str">
        <f>IF($A469="","",(VLOOKUP($A469,ACOUSTICS_COMBINED!$B$3:$AQ$501,22,FALSE)))</f>
        <v/>
      </c>
      <c r="D469" s="1" t="str">
        <f>IF($A469="","",(VLOOKUP($A469,ACOUSTICS_COMBINED!$B$3:$AQ$501,12,FALSE)))</f>
        <v/>
      </c>
      <c r="E469" s="1" t="str">
        <f>IF($A469="","",(VLOOKUP($A469,ACOUSTICS_COMBINED!$B$3:$AQ$501,13,FALSE)))</f>
        <v/>
      </c>
      <c r="F469" s="1" t="str">
        <f>IF($A469="","",(VLOOKUP($A469,ACOUSTICS_COMBINED!$B$3:$AQ$501,14,FALSE)))</f>
        <v/>
      </c>
      <c r="G469" s="1" t="str">
        <f>IF($A469="","",(VLOOKUP($A469,ACOUSTICS_COMBINED!$B$3:$AQ$501,23,FALSE)))</f>
        <v/>
      </c>
      <c r="H469" s="1" t="str">
        <f>IF($A469="","",(VLOOKUP($A469,ACOUSTICS_COMBINED!$B$3:$AQ$501,24,FALSE)))</f>
        <v/>
      </c>
      <c r="I469" s="1" t="str">
        <f>IF($A469="","",(VLOOKUP($A469,ACOUSTICS_COMBINED!$B$3:$AQ$501,15,FALSE)))</f>
        <v/>
      </c>
      <c r="J469" s="1" t="str">
        <f>IF($A469="","",(VLOOKUP($A469,ACOUSTICS_COMBINED!$B$3:$AQ$501,16,FALSE)))</f>
        <v/>
      </c>
      <c r="K469" s="1" t="str">
        <f>IF($A469="","",(VLOOKUP($A469,ACOUSTICS_COMBINED!$B$3:$AQ$501,17,FALSE)))</f>
        <v/>
      </c>
      <c r="L469" s="1" t="str">
        <f>IF($A469="","",(VLOOKUP($A469,ACOUSTICS_COMBINED!$B$3:$AQ$501,18,FALSE)))</f>
        <v/>
      </c>
      <c r="M469" s="1" t="str">
        <f>IF($A469="","",(VLOOKUP($A469,ACOUSTICS_COMBINED!$B$3:$AQ$501,25,FALSE)))</f>
        <v/>
      </c>
      <c r="N469" s="16" t="str">
        <f>IF($A469="","",(VLOOKUP($A469,ACOUSTICS_COMBINED!$B$3:$AQ$501,19,FALSE)))</f>
        <v/>
      </c>
      <c r="O469" s="16" t="str">
        <f>IF($A469="","",(VLOOKUP($A469,ACOUSTICS_COMBINED!$B$3:$AQ$501,20,FALSE)))</f>
        <v/>
      </c>
      <c r="P469" s="1" t="str">
        <f>IF($A469="","",(VLOOKUP($A469,ACOUSTICS_COMBINED!$B$3:$AQ$501,26,FALSE)))</f>
        <v/>
      </c>
      <c r="Q469" s="1" t="str">
        <f>IF($A469="","",(VLOOKUP($A469,ACOUSTICS_COMBINED!$B$3:$AQ$501,27,FALSE)))</f>
        <v/>
      </c>
      <c r="R469" s="1" t="str">
        <f>IF($A469="","",(VLOOKUP($A469,ACOUSTICS_COMBINED!$B$3:$AQ$501,28,FALSE)))</f>
        <v/>
      </c>
      <c r="S469" s="1" t="str">
        <f>IF($A469="","",(VLOOKUP($A469,ACOUSTICS_COMBINED!$B$3:$AQ$501,29,FALSE)))</f>
        <v/>
      </c>
      <c r="T469" s="1" t="str">
        <f>IF($A469="","",(VLOOKUP($A469,ACOUSTICS_COMBINED!$B$3:$AQ$501,30,FALSE)))</f>
        <v/>
      </c>
      <c r="U469" s="1" t="str">
        <f>IF($A469="","",(VLOOKUP($A469,ACOUSTICS_COMBINED!$B$3:$AQ$501,31,FALSE)))</f>
        <v/>
      </c>
      <c r="V469" s="1" t="str">
        <f>IF($A469="","",(VLOOKUP($A469,ACOUSTICS_COMBINED!$B$3:$AQ$501,32,FALSE)))</f>
        <v/>
      </c>
      <c r="W469" s="1" t="str">
        <f>IF($A469="","",(VLOOKUP($A469,ACOUSTICS_COMBINED!$B$3:$AQ$501,33,FALSE)))</f>
        <v/>
      </c>
      <c r="X469" s="1" t="str">
        <f>IF($A469="","",(VLOOKUP($A469,ACOUSTICS_COMBINED!$B$3:$AQ$501,34,FALSE)))</f>
        <v/>
      </c>
      <c r="Y469" s="1" t="str">
        <f>IF($A469="","",(VLOOKUP($A469,ACOUSTICS_COMBINED!$B$3:$AQ$501,35,FALSE)))</f>
        <v/>
      </c>
      <c r="Z469" s="1" t="str">
        <f>IF($A469="","",(VLOOKUP($A469,ACOUSTICS_COMBINED!$B$3:$AQ$501,36,FALSE)))</f>
        <v/>
      </c>
      <c r="AA469" s="1" t="str">
        <f>IF($A469="","",(VLOOKUP($A469,ACOUSTICS_COMBINED!$B$3:$AQ$501,37,FALSE)))</f>
        <v/>
      </c>
      <c r="AB469" s="1" t="str">
        <f>IF($A469="","",(VLOOKUP($A469,ACOUSTICS_COMBINED!$B$3:$AQ$501,38,FALSE)))</f>
        <v/>
      </c>
      <c r="AC469" s="1" t="str">
        <f>IF($A469="","",(VLOOKUP($A469,ACOUSTICS_COMBINED!$B$3:$AQ$501,39,FALSE)))</f>
        <v/>
      </c>
      <c r="AD469" s="1" t="str">
        <f>IF($A469="","",(VLOOKUP($A469,ACOUSTICS_COMBINED!$B$3:$AQ$501,40,FALSE)))</f>
        <v/>
      </c>
      <c r="AE469" s="1" t="str">
        <f>IF($A469="","",(VLOOKUP($A469,ACOUSTICS_COMBINED!$B$3:$AQ$501,41,FALSE)))</f>
        <v/>
      </c>
      <c r="AF469" s="1" t="str">
        <f>IF($A469="","",(VLOOKUP($A469,ACOUSTICS_COMBINED!$B$3:$AQ$501,42,FALSE)))</f>
        <v/>
      </c>
      <c r="AG469" s="27" t="str">
        <f>IF($A469="","",(VLOOKUP($A469,ACOUSTIC_PIVOT_TABLE!$B$4:$AO$500,2,FALSE)))</f>
        <v/>
      </c>
      <c r="AH469" s="27" t="str">
        <f>IF($A469="","",(VLOOKUP($A469,ACOUSTIC_PIVOT_TABLE!$B$4:$AO$500,3,FALSE)))</f>
        <v/>
      </c>
      <c r="AI469" s="27" t="str">
        <f>IF($A469="","",(VLOOKUP($A469,ACOUSTIC_PIVOT_TABLE!$B$4:$AO$500,4,FALSE)))</f>
        <v/>
      </c>
      <c r="AJ469" s="27" t="str">
        <f>IF($A469="","",(VLOOKUP($A469,ACOUSTIC_PIVOT_TABLE!$B$4:$AO$500,5,FALSE)))</f>
        <v/>
      </c>
      <c r="AK469" s="27" t="str">
        <f>IF($A469="","",(VLOOKUP($A469,ACOUSTIC_PIVOT_TABLE!$B$4:$AO$500,6,FALSE)))</f>
        <v/>
      </c>
      <c r="AL469" s="27" t="str">
        <f>IF($A469="","",(VLOOKUP($A469,ACOUSTIC_PIVOT_TABLE!$B$4:$AO$500,7,FALSE)))</f>
        <v/>
      </c>
      <c r="AM469" s="27" t="str">
        <f>IF($A469="","",(VLOOKUP($A469,ACOUSTIC_PIVOT_TABLE!$B$4:$AO$500,8,FALSE)))</f>
        <v/>
      </c>
      <c r="AN469" s="27" t="str">
        <f>IF($A469="","",(VLOOKUP($A469,ACOUSTIC_PIVOT_TABLE!$B$4:$AO$500,9,FALSE)))</f>
        <v/>
      </c>
      <c r="AO469" s="27" t="str">
        <f>IF($A469="","",(VLOOKUP($A469,ACOUSTIC_PIVOT_TABLE!$B$4:$AO$500,10,FALSE)))</f>
        <v/>
      </c>
      <c r="AP469" s="27" t="str">
        <f>IF($A469="","",(VLOOKUP($A469,ACOUSTIC_PIVOT_TABLE!$B$4:$AO$500,11,FALSE)))</f>
        <v/>
      </c>
      <c r="AQ469" s="27" t="str">
        <f>IF($A469="","",(VLOOKUP($A469,ACOUSTIC_PIVOT_TABLE!$B$4:$AO$500,12,FALSE)))</f>
        <v/>
      </c>
      <c r="AR469" s="27" t="str">
        <f>IF($A469="","",(VLOOKUP($A469,ACOUSTIC_PIVOT_TABLE!$B$4:$AO$500,13,FALSE)))</f>
        <v/>
      </c>
      <c r="AS469" s="27" t="str">
        <f>IF($A469="","",(VLOOKUP($A469,ACOUSTIC_PIVOT_TABLE!$B$4:$AO$500,14,FALSE)))</f>
        <v/>
      </c>
      <c r="AT469" s="27" t="str">
        <f>IF($A469="","",(VLOOKUP($A469,ACOUSTIC_PIVOT_TABLE!$B$4:$AO$500,15,FALSE)))</f>
        <v/>
      </c>
      <c r="AU469" s="27" t="str">
        <f>IF($A469="","",(VLOOKUP($A469,ACOUSTIC_PIVOT_TABLE!$B$4:$AO$500,16,FALSE)))</f>
        <v/>
      </c>
      <c r="AV469" s="27" t="str">
        <f>IF($A469="","",(VLOOKUP($A469,ACOUSTIC_PIVOT_TABLE!$B$4:$AO$500,17,FALSE)))</f>
        <v/>
      </c>
      <c r="AW469" s="27" t="str">
        <f>IF($A469="","",(VLOOKUP($A469,ACOUSTIC_PIVOT_TABLE!$B$4:$AO$500,18,FALSE)))</f>
        <v/>
      </c>
      <c r="AX469" s="27" t="str">
        <f>IF($A469="","",(VLOOKUP($A469,ACOUSTIC_PIVOT_TABLE!$B$4:$AO$500,19,FALSE)))</f>
        <v/>
      </c>
      <c r="AY469" s="27" t="str">
        <f>IF($A469="","",(VLOOKUP($A469,ACOUSTIC_PIVOT_TABLE!$B$4:$AO$500,20,FALSE)))</f>
        <v/>
      </c>
      <c r="AZ469" s="27" t="str">
        <f>IF($A469="","",(VLOOKUP($A469,ACOUSTIC_PIVOT_TABLE!$B$4:$AO$500,21,FALSE)))</f>
        <v/>
      </c>
      <c r="BA469" s="27" t="str">
        <f>IF($A469="","",(VLOOKUP($A469,ACOUSTIC_PIVOT_TABLE!$B$4:$AO$500,22,FALSE)))</f>
        <v/>
      </c>
      <c r="BB469" s="27" t="str">
        <f>IF($A469="","",(VLOOKUP($A469,ACOUSTIC_PIVOT_TABLE!$B$4:$AO$500,23,FALSE)))</f>
        <v/>
      </c>
      <c r="BC469" s="27" t="str">
        <f>IF($A469="","",(VLOOKUP($A469,ACOUSTIC_PIVOT_TABLE!$B$4:$AO$500,24,FALSE)))</f>
        <v/>
      </c>
      <c r="BD469" s="27" t="str">
        <f>IF($A469="","",(VLOOKUP($A469,ACOUSTIC_PIVOT_TABLE!$B$4:$AO$500,25,FALSE)))</f>
        <v/>
      </c>
      <c r="BE469" s="27" t="str">
        <f>IF($A469="","",(VLOOKUP($A469,ACOUSTIC_PIVOT_TABLE!$B$4:$AO$500,26,FALSE)))</f>
        <v/>
      </c>
      <c r="BF469" s="27" t="str">
        <f>IF($A469="","",(VLOOKUP($A469,ACOUSTIC_PIVOT_TABLE!$B$4:$AO$500,27,FALSE)))</f>
        <v/>
      </c>
      <c r="BG469" s="27" t="str">
        <f>IF($A469="","",(VLOOKUP($A469,ACOUSTIC_PIVOT_TABLE!$B$4:$AO$500,28,FALSE)))</f>
        <v/>
      </c>
      <c r="BH469" s="27" t="str">
        <f>IF($A469="","",(VLOOKUP($A469,ACOUSTIC_PIVOT_TABLE!$B$4:$AO$500,29,FALSE)))</f>
        <v/>
      </c>
      <c r="BI469" s="27" t="str">
        <f>IF($A469="","",(VLOOKUP($A469,ACOUSTIC_PIVOT_TABLE!$B$4:$AO$500,30,FALSE)))</f>
        <v/>
      </c>
      <c r="BJ469" s="27" t="str">
        <f>IF($A469="","",(VLOOKUP($A469,ACOUSTIC_PIVOT_TABLE!$B$4:$AO$500,31,FALSE)))</f>
        <v/>
      </c>
      <c r="BK469" s="27" t="str">
        <f>IF($A469="","",(VLOOKUP($A469,ACOUSTIC_PIVOT_TABLE!$B$4:$AO$500,32,FALSE)))</f>
        <v/>
      </c>
      <c r="BL469" s="27" t="str">
        <f>IF($A469="","",(VLOOKUP($A469,ACOUSTIC_PIVOT_TABLE!$B$4:$AO$500,33,FALSE)))</f>
        <v/>
      </c>
      <c r="BM469" s="27" t="str">
        <f>IF($A469="","",(VLOOKUP($A469,ACOUSTIC_PIVOT_TABLE!$B$4:$AO$500,34,FALSE)))</f>
        <v/>
      </c>
      <c r="BN469" s="27" t="str">
        <f>IF($A469="","",(VLOOKUP($A469,ACOUSTIC_PIVOT_TABLE!$B$4:$AO$500,35,FALSE)))</f>
        <v/>
      </c>
      <c r="BO469" s="27" t="str">
        <f>IF($A469="","",(VLOOKUP($A469,ACOUSTIC_PIVOT_TABLE!$B$4:$AO$500,36,FALSE)))</f>
        <v/>
      </c>
      <c r="BP469" s="27" t="str">
        <f>IF($A469="","",(VLOOKUP($A469,ACOUSTIC_PIVOT_TABLE!$B$4:$AO$500,37,FALSE)))</f>
        <v/>
      </c>
      <c r="BQ469" s="27" t="str">
        <f>IF($A469="","",(VLOOKUP($A469,ACOUSTIC_PIVOT_TABLE!$B$4:$AO$500,38,FALSE)))</f>
        <v/>
      </c>
      <c r="BR469" s="27" t="str">
        <f>IF($A469="","",(VLOOKUP($A469,ACOUSTIC_PIVOT_TABLE!$B$4:$AO$500,39,FALSE)))</f>
        <v/>
      </c>
      <c r="BS469" s="27" t="str">
        <f>IF($A469="","",(VLOOKUP($A469,ACOUSTIC_PIVOT_TABLE!$B$4:$AO$500,40,FALSE)))</f>
        <v/>
      </c>
    </row>
    <row r="470" spans="1:71" x14ac:dyDescent="0.25">
      <c r="A470" s="1" t="str">
        <f>IF(ACOUSTIC_PIVOT_TABLE!B472 = 0, "",ACOUSTIC_PIVOT_TABLE!B472)</f>
        <v/>
      </c>
      <c r="B470" s="1" t="str">
        <f>IF($A470="","",(VLOOKUP($A470,ACOUSTICS_COMBINED!$B$3:$AQ$501,21,FALSE)))</f>
        <v/>
      </c>
      <c r="C470" s="1" t="str">
        <f>IF($A470="","",(VLOOKUP($A470,ACOUSTICS_COMBINED!$B$3:$AQ$501,22,FALSE)))</f>
        <v/>
      </c>
      <c r="D470" s="1" t="str">
        <f>IF($A470="","",(VLOOKUP($A470,ACOUSTICS_COMBINED!$B$3:$AQ$501,12,FALSE)))</f>
        <v/>
      </c>
      <c r="E470" s="1" t="str">
        <f>IF($A470="","",(VLOOKUP($A470,ACOUSTICS_COMBINED!$B$3:$AQ$501,13,FALSE)))</f>
        <v/>
      </c>
      <c r="F470" s="1" t="str">
        <f>IF($A470="","",(VLOOKUP($A470,ACOUSTICS_COMBINED!$B$3:$AQ$501,14,FALSE)))</f>
        <v/>
      </c>
      <c r="G470" s="1" t="str">
        <f>IF($A470="","",(VLOOKUP($A470,ACOUSTICS_COMBINED!$B$3:$AQ$501,23,FALSE)))</f>
        <v/>
      </c>
      <c r="H470" s="1" t="str">
        <f>IF($A470="","",(VLOOKUP($A470,ACOUSTICS_COMBINED!$B$3:$AQ$501,24,FALSE)))</f>
        <v/>
      </c>
      <c r="I470" s="1" t="str">
        <f>IF($A470="","",(VLOOKUP($A470,ACOUSTICS_COMBINED!$B$3:$AQ$501,15,FALSE)))</f>
        <v/>
      </c>
      <c r="J470" s="1" t="str">
        <f>IF($A470="","",(VLOOKUP($A470,ACOUSTICS_COMBINED!$B$3:$AQ$501,16,FALSE)))</f>
        <v/>
      </c>
      <c r="K470" s="1" t="str">
        <f>IF($A470="","",(VLOOKUP($A470,ACOUSTICS_COMBINED!$B$3:$AQ$501,17,FALSE)))</f>
        <v/>
      </c>
      <c r="L470" s="1" t="str">
        <f>IF($A470="","",(VLOOKUP($A470,ACOUSTICS_COMBINED!$B$3:$AQ$501,18,FALSE)))</f>
        <v/>
      </c>
      <c r="M470" s="1" t="str">
        <f>IF($A470="","",(VLOOKUP($A470,ACOUSTICS_COMBINED!$B$3:$AQ$501,25,FALSE)))</f>
        <v/>
      </c>
      <c r="N470" s="16" t="str">
        <f>IF($A470="","",(VLOOKUP($A470,ACOUSTICS_COMBINED!$B$3:$AQ$501,19,FALSE)))</f>
        <v/>
      </c>
      <c r="O470" s="16" t="str">
        <f>IF($A470="","",(VLOOKUP($A470,ACOUSTICS_COMBINED!$B$3:$AQ$501,20,FALSE)))</f>
        <v/>
      </c>
      <c r="P470" s="1" t="str">
        <f>IF($A470="","",(VLOOKUP($A470,ACOUSTICS_COMBINED!$B$3:$AQ$501,26,FALSE)))</f>
        <v/>
      </c>
      <c r="Q470" s="1" t="str">
        <f>IF($A470="","",(VLOOKUP($A470,ACOUSTICS_COMBINED!$B$3:$AQ$501,27,FALSE)))</f>
        <v/>
      </c>
      <c r="R470" s="1" t="str">
        <f>IF($A470="","",(VLOOKUP($A470,ACOUSTICS_COMBINED!$B$3:$AQ$501,28,FALSE)))</f>
        <v/>
      </c>
      <c r="S470" s="1" t="str">
        <f>IF($A470="","",(VLOOKUP($A470,ACOUSTICS_COMBINED!$B$3:$AQ$501,29,FALSE)))</f>
        <v/>
      </c>
      <c r="T470" s="1" t="str">
        <f>IF($A470="","",(VLOOKUP($A470,ACOUSTICS_COMBINED!$B$3:$AQ$501,30,FALSE)))</f>
        <v/>
      </c>
      <c r="U470" s="1" t="str">
        <f>IF($A470="","",(VLOOKUP($A470,ACOUSTICS_COMBINED!$B$3:$AQ$501,31,FALSE)))</f>
        <v/>
      </c>
      <c r="V470" s="1" t="str">
        <f>IF($A470="","",(VLOOKUP($A470,ACOUSTICS_COMBINED!$B$3:$AQ$501,32,FALSE)))</f>
        <v/>
      </c>
      <c r="W470" s="1" t="str">
        <f>IF($A470="","",(VLOOKUP($A470,ACOUSTICS_COMBINED!$B$3:$AQ$501,33,FALSE)))</f>
        <v/>
      </c>
      <c r="X470" s="1" t="str">
        <f>IF($A470="","",(VLOOKUP($A470,ACOUSTICS_COMBINED!$B$3:$AQ$501,34,FALSE)))</f>
        <v/>
      </c>
      <c r="Y470" s="1" t="str">
        <f>IF($A470="","",(VLOOKUP($A470,ACOUSTICS_COMBINED!$B$3:$AQ$501,35,FALSE)))</f>
        <v/>
      </c>
      <c r="Z470" s="1" t="str">
        <f>IF($A470="","",(VLOOKUP($A470,ACOUSTICS_COMBINED!$B$3:$AQ$501,36,FALSE)))</f>
        <v/>
      </c>
      <c r="AA470" s="1" t="str">
        <f>IF($A470="","",(VLOOKUP($A470,ACOUSTICS_COMBINED!$B$3:$AQ$501,37,FALSE)))</f>
        <v/>
      </c>
      <c r="AB470" s="1" t="str">
        <f>IF($A470="","",(VLOOKUP($A470,ACOUSTICS_COMBINED!$B$3:$AQ$501,38,FALSE)))</f>
        <v/>
      </c>
      <c r="AC470" s="1" t="str">
        <f>IF($A470="","",(VLOOKUP($A470,ACOUSTICS_COMBINED!$B$3:$AQ$501,39,FALSE)))</f>
        <v/>
      </c>
      <c r="AD470" s="1" t="str">
        <f>IF($A470="","",(VLOOKUP($A470,ACOUSTICS_COMBINED!$B$3:$AQ$501,40,FALSE)))</f>
        <v/>
      </c>
      <c r="AE470" s="1" t="str">
        <f>IF($A470="","",(VLOOKUP($A470,ACOUSTICS_COMBINED!$B$3:$AQ$501,41,FALSE)))</f>
        <v/>
      </c>
      <c r="AF470" s="1" t="str">
        <f>IF($A470="","",(VLOOKUP($A470,ACOUSTICS_COMBINED!$B$3:$AQ$501,42,FALSE)))</f>
        <v/>
      </c>
      <c r="AG470" s="27" t="str">
        <f>IF($A470="","",(VLOOKUP($A470,ACOUSTIC_PIVOT_TABLE!$B$4:$AO$500,2,FALSE)))</f>
        <v/>
      </c>
      <c r="AH470" s="27" t="str">
        <f>IF($A470="","",(VLOOKUP($A470,ACOUSTIC_PIVOT_TABLE!$B$4:$AO$500,3,FALSE)))</f>
        <v/>
      </c>
      <c r="AI470" s="27" t="str">
        <f>IF($A470="","",(VLOOKUP($A470,ACOUSTIC_PIVOT_TABLE!$B$4:$AO$500,4,FALSE)))</f>
        <v/>
      </c>
      <c r="AJ470" s="27" t="str">
        <f>IF($A470="","",(VLOOKUP($A470,ACOUSTIC_PIVOT_TABLE!$B$4:$AO$500,5,FALSE)))</f>
        <v/>
      </c>
      <c r="AK470" s="27" t="str">
        <f>IF($A470="","",(VLOOKUP($A470,ACOUSTIC_PIVOT_TABLE!$B$4:$AO$500,6,FALSE)))</f>
        <v/>
      </c>
      <c r="AL470" s="27" t="str">
        <f>IF($A470="","",(VLOOKUP($A470,ACOUSTIC_PIVOT_TABLE!$B$4:$AO$500,7,FALSE)))</f>
        <v/>
      </c>
      <c r="AM470" s="27" t="str">
        <f>IF($A470="","",(VLOOKUP($A470,ACOUSTIC_PIVOT_TABLE!$B$4:$AO$500,8,FALSE)))</f>
        <v/>
      </c>
      <c r="AN470" s="27" t="str">
        <f>IF($A470="","",(VLOOKUP($A470,ACOUSTIC_PIVOT_TABLE!$B$4:$AO$500,9,FALSE)))</f>
        <v/>
      </c>
      <c r="AO470" s="27" t="str">
        <f>IF($A470="","",(VLOOKUP($A470,ACOUSTIC_PIVOT_TABLE!$B$4:$AO$500,10,FALSE)))</f>
        <v/>
      </c>
      <c r="AP470" s="27" t="str">
        <f>IF($A470="","",(VLOOKUP($A470,ACOUSTIC_PIVOT_TABLE!$B$4:$AO$500,11,FALSE)))</f>
        <v/>
      </c>
      <c r="AQ470" s="27" t="str">
        <f>IF($A470="","",(VLOOKUP($A470,ACOUSTIC_PIVOT_TABLE!$B$4:$AO$500,12,FALSE)))</f>
        <v/>
      </c>
      <c r="AR470" s="27" t="str">
        <f>IF($A470="","",(VLOOKUP($A470,ACOUSTIC_PIVOT_TABLE!$B$4:$AO$500,13,FALSE)))</f>
        <v/>
      </c>
      <c r="AS470" s="27" t="str">
        <f>IF($A470="","",(VLOOKUP($A470,ACOUSTIC_PIVOT_TABLE!$B$4:$AO$500,14,FALSE)))</f>
        <v/>
      </c>
      <c r="AT470" s="27" t="str">
        <f>IF($A470="","",(VLOOKUP($A470,ACOUSTIC_PIVOT_TABLE!$B$4:$AO$500,15,FALSE)))</f>
        <v/>
      </c>
      <c r="AU470" s="27" t="str">
        <f>IF($A470="","",(VLOOKUP($A470,ACOUSTIC_PIVOT_TABLE!$B$4:$AO$500,16,FALSE)))</f>
        <v/>
      </c>
      <c r="AV470" s="27" t="str">
        <f>IF($A470="","",(VLOOKUP($A470,ACOUSTIC_PIVOT_TABLE!$B$4:$AO$500,17,FALSE)))</f>
        <v/>
      </c>
      <c r="AW470" s="27" t="str">
        <f>IF($A470="","",(VLOOKUP($A470,ACOUSTIC_PIVOT_TABLE!$B$4:$AO$500,18,FALSE)))</f>
        <v/>
      </c>
      <c r="AX470" s="27" t="str">
        <f>IF($A470="","",(VLOOKUP($A470,ACOUSTIC_PIVOT_TABLE!$B$4:$AO$500,19,FALSE)))</f>
        <v/>
      </c>
      <c r="AY470" s="27" t="str">
        <f>IF($A470="","",(VLOOKUP($A470,ACOUSTIC_PIVOT_TABLE!$B$4:$AO$500,20,FALSE)))</f>
        <v/>
      </c>
      <c r="AZ470" s="27" t="str">
        <f>IF($A470="","",(VLOOKUP($A470,ACOUSTIC_PIVOT_TABLE!$B$4:$AO$500,21,FALSE)))</f>
        <v/>
      </c>
      <c r="BA470" s="27" t="str">
        <f>IF($A470="","",(VLOOKUP($A470,ACOUSTIC_PIVOT_TABLE!$B$4:$AO$500,22,FALSE)))</f>
        <v/>
      </c>
      <c r="BB470" s="27" t="str">
        <f>IF($A470="","",(VLOOKUP($A470,ACOUSTIC_PIVOT_TABLE!$B$4:$AO$500,23,FALSE)))</f>
        <v/>
      </c>
      <c r="BC470" s="27" t="str">
        <f>IF($A470="","",(VLOOKUP($A470,ACOUSTIC_PIVOT_TABLE!$B$4:$AO$500,24,FALSE)))</f>
        <v/>
      </c>
      <c r="BD470" s="27" t="str">
        <f>IF($A470="","",(VLOOKUP($A470,ACOUSTIC_PIVOT_TABLE!$B$4:$AO$500,25,FALSE)))</f>
        <v/>
      </c>
      <c r="BE470" s="27" t="str">
        <f>IF($A470="","",(VLOOKUP($A470,ACOUSTIC_PIVOT_TABLE!$B$4:$AO$500,26,FALSE)))</f>
        <v/>
      </c>
      <c r="BF470" s="27" t="str">
        <f>IF($A470="","",(VLOOKUP($A470,ACOUSTIC_PIVOT_TABLE!$B$4:$AO$500,27,FALSE)))</f>
        <v/>
      </c>
      <c r="BG470" s="27" t="str">
        <f>IF($A470="","",(VLOOKUP($A470,ACOUSTIC_PIVOT_TABLE!$B$4:$AO$500,28,FALSE)))</f>
        <v/>
      </c>
      <c r="BH470" s="27" t="str">
        <f>IF($A470="","",(VLOOKUP($A470,ACOUSTIC_PIVOT_TABLE!$B$4:$AO$500,29,FALSE)))</f>
        <v/>
      </c>
      <c r="BI470" s="27" t="str">
        <f>IF($A470="","",(VLOOKUP($A470,ACOUSTIC_PIVOT_TABLE!$B$4:$AO$500,30,FALSE)))</f>
        <v/>
      </c>
      <c r="BJ470" s="27" t="str">
        <f>IF($A470="","",(VLOOKUP($A470,ACOUSTIC_PIVOT_TABLE!$B$4:$AO$500,31,FALSE)))</f>
        <v/>
      </c>
      <c r="BK470" s="27" t="str">
        <f>IF($A470="","",(VLOOKUP($A470,ACOUSTIC_PIVOT_TABLE!$B$4:$AO$500,32,FALSE)))</f>
        <v/>
      </c>
      <c r="BL470" s="27" t="str">
        <f>IF($A470="","",(VLOOKUP($A470,ACOUSTIC_PIVOT_TABLE!$B$4:$AO$500,33,FALSE)))</f>
        <v/>
      </c>
      <c r="BM470" s="27" t="str">
        <f>IF($A470="","",(VLOOKUP($A470,ACOUSTIC_PIVOT_TABLE!$B$4:$AO$500,34,FALSE)))</f>
        <v/>
      </c>
      <c r="BN470" s="27" t="str">
        <f>IF($A470="","",(VLOOKUP($A470,ACOUSTIC_PIVOT_TABLE!$B$4:$AO$500,35,FALSE)))</f>
        <v/>
      </c>
      <c r="BO470" s="27" t="str">
        <f>IF($A470="","",(VLOOKUP($A470,ACOUSTIC_PIVOT_TABLE!$B$4:$AO$500,36,FALSE)))</f>
        <v/>
      </c>
      <c r="BP470" s="27" t="str">
        <f>IF($A470="","",(VLOOKUP($A470,ACOUSTIC_PIVOT_TABLE!$B$4:$AO$500,37,FALSE)))</f>
        <v/>
      </c>
      <c r="BQ470" s="27" t="str">
        <f>IF($A470="","",(VLOOKUP($A470,ACOUSTIC_PIVOT_TABLE!$B$4:$AO$500,38,FALSE)))</f>
        <v/>
      </c>
      <c r="BR470" s="27" t="str">
        <f>IF($A470="","",(VLOOKUP($A470,ACOUSTIC_PIVOT_TABLE!$B$4:$AO$500,39,FALSE)))</f>
        <v/>
      </c>
      <c r="BS470" s="27" t="str">
        <f>IF($A470="","",(VLOOKUP($A470,ACOUSTIC_PIVOT_TABLE!$B$4:$AO$500,40,FALSE)))</f>
        <v/>
      </c>
    </row>
    <row r="471" spans="1:71" x14ac:dyDescent="0.25">
      <c r="A471" s="1" t="str">
        <f>IF(ACOUSTIC_PIVOT_TABLE!B473 = 0, "",ACOUSTIC_PIVOT_TABLE!B473)</f>
        <v/>
      </c>
      <c r="B471" s="1" t="str">
        <f>IF($A471="","",(VLOOKUP($A471,ACOUSTICS_COMBINED!$B$3:$AQ$501,21,FALSE)))</f>
        <v/>
      </c>
      <c r="C471" s="1" t="str">
        <f>IF($A471="","",(VLOOKUP($A471,ACOUSTICS_COMBINED!$B$3:$AQ$501,22,FALSE)))</f>
        <v/>
      </c>
      <c r="D471" s="1" t="str">
        <f>IF($A471="","",(VLOOKUP($A471,ACOUSTICS_COMBINED!$B$3:$AQ$501,12,FALSE)))</f>
        <v/>
      </c>
      <c r="E471" s="1" t="str">
        <f>IF($A471="","",(VLOOKUP($A471,ACOUSTICS_COMBINED!$B$3:$AQ$501,13,FALSE)))</f>
        <v/>
      </c>
      <c r="F471" s="1" t="str">
        <f>IF($A471="","",(VLOOKUP($A471,ACOUSTICS_COMBINED!$B$3:$AQ$501,14,FALSE)))</f>
        <v/>
      </c>
      <c r="G471" s="1" t="str">
        <f>IF($A471="","",(VLOOKUP($A471,ACOUSTICS_COMBINED!$B$3:$AQ$501,23,FALSE)))</f>
        <v/>
      </c>
      <c r="H471" s="1" t="str">
        <f>IF($A471="","",(VLOOKUP($A471,ACOUSTICS_COMBINED!$B$3:$AQ$501,24,FALSE)))</f>
        <v/>
      </c>
      <c r="I471" s="1" t="str">
        <f>IF($A471="","",(VLOOKUP($A471,ACOUSTICS_COMBINED!$B$3:$AQ$501,15,FALSE)))</f>
        <v/>
      </c>
      <c r="J471" s="1" t="str">
        <f>IF($A471="","",(VLOOKUP($A471,ACOUSTICS_COMBINED!$B$3:$AQ$501,16,FALSE)))</f>
        <v/>
      </c>
      <c r="K471" s="1" t="str">
        <f>IF($A471="","",(VLOOKUP($A471,ACOUSTICS_COMBINED!$B$3:$AQ$501,17,FALSE)))</f>
        <v/>
      </c>
      <c r="L471" s="1" t="str">
        <f>IF($A471="","",(VLOOKUP($A471,ACOUSTICS_COMBINED!$B$3:$AQ$501,18,FALSE)))</f>
        <v/>
      </c>
      <c r="M471" s="1" t="str">
        <f>IF($A471="","",(VLOOKUP($A471,ACOUSTICS_COMBINED!$B$3:$AQ$501,25,FALSE)))</f>
        <v/>
      </c>
      <c r="N471" s="16" t="str">
        <f>IF($A471="","",(VLOOKUP($A471,ACOUSTICS_COMBINED!$B$3:$AQ$501,19,FALSE)))</f>
        <v/>
      </c>
      <c r="O471" s="16" t="str">
        <f>IF($A471="","",(VLOOKUP($A471,ACOUSTICS_COMBINED!$B$3:$AQ$501,20,FALSE)))</f>
        <v/>
      </c>
      <c r="P471" s="1" t="str">
        <f>IF($A471="","",(VLOOKUP($A471,ACOUSTICS_COMBINED!$B$3:$AQ$501,26,FALSE)))</f>
        <v/>
      </c>
      <c r="Q471" s="1" t="str">
        <f>IF($A471="","",(VLOOKUP($A471,ACOUSTICS_COMBINED!$B$3:$AQ$501,27,FALSE)))</f>
        <v/>
      </c>
      <c r="R471" s="1" t="str">
        <f>IF($A471="","",(VLOOKUP($A471,ACOUSTICS_COMBINED!$B$3:$AQ$501,28,FALSE)))</f>
        <v/>
      </c>
      <c r="S471" s="1" t="str">
        <f>IF($A471="","",(VLOOKUP($A471,ACOUSTICS_COMBINED!$B$3:$AQ$501,29,FALSE)))</f>
        <v/>
      </c>
      <c r="T471" s="1" t="str">
        <f>IF($A471="","",(VLOOKUP($A471,ACOUSTICS_COMBINED!$B$3:$AQ$501,30,FALSE)))</f>
        <v/>
      </c>
      <c r="U471" s="1" t="str">
        <f>IF($A471="","",(VLOOKUP($A471,ACOUSTICS_COMBINED!$B$3:$AQ$501,31,FALSE)))</f>
        <v/>
      </c>
      <c r="V471" s="1" t="str">
        <f>IF($A471="","",(VLOOKUP($A471,ACOUSTICS_COMBINED!$B$3:$AQ$501,32,FALSE)))</f>
        <v/>
      </c>
      <c r="W471" s="1" t="str">
        <f>IF($A471="","",(VLOOKUP($A471,ACOUSTICS_COMBINED!$B$3:$AQ$501,33,FALSE)))</f>
        <v/>
      </c>
      <c r="X471" s="1" t="str">
        <f>IF($A471="","",(VLOOKUP($A471,ACOUSTICS_COMBINED!$B$3:$AQ$501,34,FALSE)))</f>
        <v/>
      </c>
      <c r="Y471" s="1" t="str">
        <f>IF($A471="","",(VLOOKUP($A471,ACOUSTICS_COMBINED!$B$3:$AQ$501,35,FALSE)))</f>
        <v/>
      </c>
      <c r="Z471" s="1" t="str">
        <f>IF($A471="","",(VLOOKUP($A471,ACOUSTICS_COMBINED!$B$3:$AQ$501,36,FALSE)))</f>
        <v/>
      </c>
      <c r="AA471" s="1" t="str">
        <f>IF($A471="","",(VLOOKUP($A471,ACOUSTICS_COMBINED!$B$3:$AQ$501,37,FALSE)))</f>
        <v/>
      </c>
      <c r="AB471" s="1" t="str">
        <f>IF($A471="","",(VLOOKUP($A471,ACOUSTICS_COMBINED!$B$3:$AQ$501,38,FALSE)))</f>
        <v/>
      </c>
      <c r="AC471" s="1" t="str">
        <f>IF($A471="","",(VLOOKUP($A471,ACOUSTICS_COMBINED!$B$3:$AQ$501,39,FALSE)))</f>
        <v/>
      </c>
      <c r="AD471" s="1" t="str">
        <f>IF($A471="","",(VLOOKUP($A471,ACOUSTICS_COMBINED!$B$3:$AQ$501,40,FALSE)))</f>
        <v/>
      </c>
      <c r="AE471" s="1" t="str">
        <f>IF($A471="","",(VLOOKUP($A471,ACOUSTICS_COMBINED!$B$3:$AQ$501,41,FALSE)))</f>
        <v/>
      </c>
      <c r="AF471" s="1" t="str">
        <f>IF($A471="","",(VLOOKUP($A471,ACOUSTICS_COMBINED!$B$3:$AQ$501,42,FALSE)))</f>
        <v/>
      </c>
      <c r="AG471" s="27" t="str">
        <f>IF($A471="","",(VLOOKUP($A471,ACOUSTIC_PIVOT_TABLE!$B$4:$AO$500,2,FALSE)))</f>
        <v/>
      </c>
      <c r="AH471" s="27" t="str">
        <f>IF($A471="","",(VLOOKUP($A471,ACOUSTIC_PIVOT_TABLE!$B$4:$AO$500,3,FALSE)))</f>
        <v/>
      </c>
      <c r="AI471" s="27" t="str">
        <f>IF($A471="","",(VLOOKUP($A471,ACOUSTIC_PIVOT_TABLE!$B$4:$AO$500,4,FALSE)))</f>
        <v/>
      </c>
      <c r="AJ471" s="27" t="str">
        <f>IF($A471="","",(VLOOKUP($A471,ACOUSTIC_PIVOT_TABLE!$B$4:$AO$500,5,FALSE)))</f>
        <v/>
      </c>
      <c r="AK471" s="27" t="str">
        <f>IF($A471="","",(VLOOKUP($A471,ACOUSTIC_PIVOT_TABLE!$B$4:$AO$500,6,FALSE)))</f>
        <v/>
      </c>
      <c r="AL471" s="27" t="str">
        <f>IF($A471="","",(VLOOKUP($A471,ACOUSTIC_PIVOT_TABLE!$B$4:$AO$500,7,FALSE)))</f>
        <v/>
      </c>
      <c r="AM471" s="27" t="str">
        <f>IF($A471="","",(VLOOKUP($A471,ACOUSTIC_PIVOT_TABLE!$B$4:$AO$500,8,FALSE)))</f>
        <v/>
      </c>
      <c r="AN471" s="27" t="str">
        <f>IF($A471="","",(VLOOKUP($A471,ACOUSTIC_PIVOT_TABLE!$B$4:$AO$500,9,FALSE)))</f>
        <v/>
      </c>
      <c r="AO471" s="27" t="str">
        <f>IF($A471="","",(VLOOKUP($A471,ACOUSTIC_PIVOT_TABLE!$B$4:$AO$500,10,FALSE)))</f>
        <v/>
      </c>
      <c r="AP471" s="27" t="str">
        <f>IF($A471="","",(VLOOKUP($A471,ACOUSTIC_PIVOT_TABLE!$B$4:$AO$500,11,FALSE)))</f>
        <v/>
      </c>
      <c r="AQ471" s="27" t="str">
        <f>IF($A471="","",(VLOOKUP($A471,ACOUSTIC_PIVOT_TABLE!$B$4:$AO$500,12,FALSE)))</f>
        <v/>
      </c>
      <c r="AR471" s="27" t="str">
        <f>IF($A471="","",(VLOOKUP($A471,ACOUSTIC_PIVOT_TABLE!$B$4:$AO$500,13,FALSE)))</f>
        <v/>
      </c>
      <c r="AS471" s="27" t="str">
        <f>IF($A471="","",(VLOOKUP($A471,ACOUSTIC_PIVOT_TABLE!$B$4:$AO$500,14,FALSE)))</f>
        <v/>
      </c>
      <c r="AT471" s="27" t="str">
        <f>IF($A471="","",(VLOOKUP($A471,ACOUSTIC_PIVOT_TABLE!$B$4:$AO$500,15,FALSE)))</f>
        <v/>
      </c>
      <c r="AU471" s="27" t="str">
        <f>IF($A471="","",(VLOOKUP($A471,ACOUSTIC_PIVOT_TABLE!$B$4:$AO$500,16,FALSE)))</f>
        <v/>
      </c>
      <c r="AV471" s="27" t="str">
        <f>IF($A471="","",(VLOOKUP($A471,ACOUSTIC_PIVOT_TABLE!$B$4:$AO$500,17,FALSE)))</f>
        <v/>
      </c>
      <c r="AW471" s="27" t="str">
        <f>IF($A471="","",(VLOOKUP($A471,ACOUSTIC_PIVOT_TABLE!$B$4:$AO$500,18,FALSE)))</f>
        <v/>
      </c>
      <c r="AX471" s="27" t="str">
        <f>IF($A471="","",(VLOOKUP($A471,ACOUSTIC_PIVOT_TABLE!$B$4:$AO$500,19,FALSE)))</f>
        <v/>
      </c>
      <c r="AY471" s="27" t="str">
        <f>IF($A471="","",(VLOOKUP($A471,ACOUSTIC_PIVOT_TABLE!$B$4:$AO$500,20,FALSE)))</f>
        <v/>
      </c>
      <c r="AZ471" s="27" t="str">
        <f>IF($A471="","",(VLOOKUP($A471,ACOUSTIC_PIVOT_TABLE!$B$4:$AO$500,21,FALSE)))</f>
        <v/>
      </c>
      <c r="BA471" s="27" t="str">
        <f>IF($A471="","",(VLOOKUP($A471,ACOUSTIC_PIVOT_TABLE!$B$4:$AO$500,22,FALSE)))</f>
        <v/>
      </c>
      <c r="BB471" s="27" t="str">
        <f>IF($A471="","",(VLOOKUP($A471,ACOUSTIC_PIVOT_TABLE!$B$4:$AO$500,23,FALSE)))</f>
        <v/>
      </c>
      <c r="BC471" s="27" t="str">
        <f>IF($A471="","",(VLOOKUP($A471,ACOUSTIC_PIVOT_TABLE!$B$4:$AO$500,24,FALSE)))</f>
        <v/>
      </c>
      <c r="BD471" s="27" t="str">
        <f>IF($A471="","",(VLOOKUP($A471,ACOUSTIC_PIVOT_TABLE!$B$4:$AO$500,25,FALSE)))</f>
        <v/>
      </c>
      <c r="BE471" s="27" t="str">
        <f>IF($A471="","",(VLOOKUP($A471,ACOUSTIC_PIVOT_TABLE!$B$4:$AO$500,26,FALSE)))</f>
        <v/>
      </c>
      <c r="BF471" s="27" t="str">
        <f>IF($A471="","",(VLOOKUP($A471,ACOUSTIC_PIVOT_TABLE!$B$4:$AO$500,27,FALSE)))</f>
        <v/>
      </c>
      <c r="BG471" s="27" t="str">
        <f>IF($A471="","",(VLOOKUP($A471,ACOUSTIC_PIVOT_TABLE!$B$4:$AO$500,28,FALSE)))</f>
        <v/>
      </c>
      <c r="BH471" s="27" t="str">
        <f>IF($A471="","",(VLOOKUP($A471,ACOUSTIC_PIVOT_TABLE!$B$4:$AO$500,29,FALSE)))</f>
        <v/>
      </c>
      <c r="BI471" s="27" t="str">
        <f>IF($A471="","",(VLOOKUP($A471,ACOUSTIC_PIVOT_TABLE!$B$4:$AO$500,30,FALSE)))</f>
        <v/>
      </c>
      <c r="BJ471" s="27" t="str">
        <f>IF($A471="","",(VLOOKUP($A471,ACOUSTIC_PIVOT_TABLE!$B$4:$AO$500,31,FALSE)))</f>
        <v/>
      </c>
      <c r="BK471" s="27" t="str">
        <f>IF($A471="","",(VLOOKUP($A471,ACOUSTIC_PIVOT_TABLE!$B$4:$AO$500,32,FALSE)))</f>
        <v/>
      </c>
      <c r="BL471" s="27" t="str">
        <f>IF($A471="","",(VLOOKUP($A471,ACOUSTIC_PIVOT_TABLE!$B$4:$AO$500,33,FALSE)))</f>
        <v/>
      </c>
      <c r="BM471" s="27" t="str">
        <f>IF($A471="","",(VLOOKUP($A471,ACOUSTIC_PIVOT_TABLE!$B$4:$AO$500,34,FALSE)))</f>
        <v/>
      </c>
      <c r="BN471" s="27" t="str">
        <f>IF($A471="","",(VLOOKUP($A471,ACOUSTIC_PIVOT_TABLE!$B$4:$AO$500,35,FALSE)))</f>
        <v/>
      </c>
      <c r="BO471" s="27" t="str">
        <f>IF($A471="","",(VLOOKUP($A471,ACOUSTIC_PIVOT_TABLE!$B$4:$AO$500,36,FALSE)))</f>
        <v/>
      </c>
      <c r="BP471" s="27" t="str">
        <f>IF($A471="","",(VLOOKUP($A471,ACOUSTIC_PIVOT_TABLE!$B$4:$AO$500,37,FALSE)))</f>
        <v/>
      </c>
      <c r="BQ471" s="27" t="str">
        <f>IF($A471="","",(VLOOKUP($A471,ACOUSTIC_PIVOT_TABLE!$B$4:$AO$500,38,FALSE)))</f>
        <v/>
      </c>
      <c r="BR471" s="27" t="str">
        <f>IF($A471="","",(VLOOKUP($A471,ACOUSTIC_PIVOT_TABLE!$B$4:$AO$500,39,FALSE)))</f>
        <v/>
      </c>
      <c r="BS471" s="27" t="str">
        <f>IF($A471="","",(VLOOKUP($A471,ACOUSTIC_PIVOT_TABLE!$B$4:$AO$500,40,FALSE)))</f>
        <v/>
      </c>
    </row>
    <row r="472" spans="1:71" x14ac:dyDescent="0.25">
      <c r="A472" s="1" t="str">
        <f>IF(ACOUSTIC_PIVOT_TABLE!B474 = 0, "",ACOUSTIC_PIVOT_TABLE!B474)</f>
        <v/>
      </c>
      <c r="B472" s="1" t="str">
        <f>IF($A472="","",(VLOOKUP($A472,ACOUSTICS_COMBINED!$B$3:$AQ$501,21,FALSE)))</f>
        <v/>
      </c>
      <c r="C472" s="1" t="str">
        <f>IF($A472="","",(VLOOKUP($A472,ACOUSTICS_COMBINED!$B$3:$AQ$501,22,FALSE)))</f>
        <v/>
      </c>
      <c r="D472" s="1" t="str">
        <f>IF($A472="","",(VLOOKUP($A472,ACOUSTICS_COMBINED!$B$3:$AQ$501,12,FALSE)))</f>
        <v/>
      </c>
      <c r="E472" s="1" t="str">
        <f>IF($A472="","",(VLOOKUP($A472,ACOUSTICS_COMBINED!$B$3:$AQ$501,13,FALSE)))</f>
        <v/>
      </c>
      <c r="F472" s="1" t="str">
        <f>IF($A472="","",(VLOOKUP($A472,ACOUSTICS_COMBINED!$B$3:$AQ$501,14,FALSE)))</f>
        <v/>
      </c>
      <c r="G472" s="1" t="str">
        <f>IF($A472="","",(VLOOKUP($A472,ACOUSTICS_COMBINED!$B$3:$AQ$501,23,FALSE)))</f>
        <v/>
      </c>
      <c r="H472" s="1" t="str">
        <f>IF($A472="","",(VLOOKUP($A472,ACOUSTICS_COMBINED!$B$3:$AQ$501,24,FALSE)))</f>
        <v/>
      </c>
      <c r="I472" s="1" t="str">
        <f>IF($A472="","",(VLOOKUP($A472,ACOUSTICS_COMBINED!$B$3:$AQ$501,15,FALSE)))</f>
        <v/>
      </c>
      <c r="J472" s="1" t="str">
        <f>IF($A472="","",(VLOOKUP($A472,ACOUSTICS_COMBINED!$B$3:$AQ$501,16,FALSE)))</f>
        <v/>
      </c>
      <c r="K472" s="1" t="str">
        <f>IF($A472="","",(VLOOKUP($A472,ACOUSTICS_COMBINED!$B$3:$AQ$501,17,FALSE)))</f>
        <v/>
      </c>
      <c r="L472" s="1" t="str">
        <f>IF($A472="","",(VLOOKUP($A472,ACOUSTICS_COMBINED!$B$3:$AQ$501,18,FALSE)))</f>
        <v/>
      </c>
      <c r="M472" s="1" t="str">
        <f>IF($A472="","",(VLOOKUP($A472,ACOUSTICS_COMBINED!$B$3:$AQ$501,25,FALSE)))</f>
        <v/>
      </c>
      <c r="N472" s="16" t="str">
        <f>IF($A472="","",(VLOOKUP($A472,ACOUSTICS_COMBINED!$B$3:$AQ$501,19,FALSE)))</f>
        <v/>
      </c>
      <c r="O472" s="16" t="str">
        <f>IF($A472="","",(VLOOKUP($A472,ACOUSTICS_COMBINED!$B$3:$AQ$501,20,FALSE)))</f>
        <v/>
      </c>
      <c r="P472" s="1" t="str">
        <f>IF($A472="","",(VLOOKUP($A472,ACOUSTICS_COMBINED!$B$3:$AQ$501,26,FALSE)))</f>
        <v/>
      </c>
      <c r="Q472" s="1" t="str">
        <f>IF($A472="","",(VLOOKUP($A472,ACOUSTICS_COMBINED!$B$3:$AQ$501,27,FALSE)))</f>
        <v/>
      </c>
      <c r="R472" s="1" t="str">
        <f>IF($A472="","",(VLOOKUP($A472,ACOUSTICS_COMBINED!$B$3:$AQ$501,28,FALSE)))</f>
        <v/>
      </c>
      <c r="S472" s="1" t="str">
        <f>IF($A472="","",(VLOOKUP($A472,ACOUSTICS_COMBINED!$B$3:$AQ$501,29,FALSE)))</f>
        <v/>
      </c>
      <c r="T472" s="1" t="str">
        <f>IF($A472="","",(VLOOKUP($A472,ACOUSTICS_COMBINED!$B$3:$AQ$501,30,FALSE)))</f>
        <v/>
      </c>
      <c r="U472" s="1" t="str">
        <f>IF($A472="","",(VLOOKUP($A472,ACOUSTICS_COMBINED!$B$3:$AQ$501,31,FALSE)))</f>
        <v/>
      </c>
      <c r="V472" s="1" t="str">
        <f>IF($A472="","",(VLOOKUP($A472,ACOUSTICS_COMBINED!$B$3:$AQ$501,32,FALSE)))</f>
        <v/>
      </c>
      <c r="W472" s="1" t="str">
        <f>IF($A472="","",(VLOOKUP($A472,ACOUSTICS_COMBINED!$B$3:$AQ$501,33,FALSE)))</f>
        <v/>
      </c>
      <c r="X472" s="1" t="str">
        <f>IF($A472="","",(VLOOKUP($A472,ACOUSTICS_COMBINED!$B$3:$AQ$501,34,FALSE)))</f>
        <v/>
      </c>
      <c r="Y472" s="1" t="str">
        <f>IF($A472="","",(VLOOKUP($A472,ACOUSTICS_COMBINED!$B$3:$AQ$501,35,FALSE)))</f>
        <v/>
      </c>
      <c r="Z472" s="1" t="str">
        <f>IF($A472="","",(VLOOKUP($A472,ACOUSTICS_COMBINED!$B$3:$AQ$501,36,FALSE)))</f>
        <v/>
      </c>
      <c r="AA472" s="1" t="str">
        <f>IF($A472="","",(VLOOKUP($A472,ACOUSTICS_COMBINED!$B$3:$AQ$501,37,FALSE)))</f>
        <v/>
      </c>
      <c r="AB472" s="1" t="str">
        <f>IF($A472="","",(VLOOKUP($A472,ACOUSTICS_COMBINED!$B$3:$AQ$501,38,FALSE)))</f>
        <v/>
      </c>
      <c r="AC472" s="1" t="str">
        <f>IF($A472="","",(VLOOKUP($A472,ACOUSTICS_COMBINED!$B$3:$AQ$501,39,FALSE)))</f>
        <v/>
      </c>
      <c r="AD472" s="1" t="str">
        <f>IF($A472="","",(VLOOKUP($A472,ACOUSTICS_COMBINED!$B$3:$AQ$501,40,FALSE)))</f>
        <v/>
      </c>
      <c r="AE472" s="1" t="str">
        <f>IF($A472="","",(VLOOKUP($A472,ACOUSTICS_COMBINED!$B$3:$AQ$501,41,FALSE)))</f>
        <v/>
      </c>
      <c r="AF472" s="1" t="str">
        <f>IF($A472="","",(VLOOKUP($A472,ACOUSTICS_COMBINED!$B$3:$AQ$501,42,FALSE)))</f>
        <v/>
      </c>
      <c r="AG472" s="27" t="str">
        <f>IF($A472="","",(VLOOKUP($A472,ACOUSTIC_PIVOT_TABLE!$B$4:$AO$500,2,FALSE)))</f>
        <v/>
      </c>
      <c r="AH472" s="27" t="str">
        <f>IF($A472="","",(VLOOKUP($A472,ACOUSTIC_PIVOT_TABLE!$B$4:$AO$500,3,FALSE)))</f>
        <v/>
      </c>
      <c r="AI472" s="27" t="str">
        <f>IF($A472="","",(VLOOKUP($A472,ACOUSTIC_PIVOT_TABLE!$B$4:$AO$500,4,FALSE)))</f>
        <v/>
      </c>
      <c r="AJ472" s="27" t="str">
        <f>IF($A472="","",(VLOOKUP($A472,ACOUSTIC_PIVOT_TABLE!$B$4:$AO$500,5,FALSE)))</f>
        <v/>
      </c>
      <c r="AK472" s="27" t="str">
        <f>IF($A472="","",(VLOOKUP($A472,ACOUSTIC_PIVOT_TABLE!$B$4:$AO$500,6,FALSE)))</f>
        <v/>
      </c>
      <c r="AL472" s="27" t="str">
        <f>IF($A472="","",(VLOOKUP($A472,ACOUSTIC_PIVOT_TABLE!$B$4:$AO$500,7,FALSE)))</f>
        <v/>
      </c>
      <c r="AM472" s="27" t="str">
        <f>IF($A472="","",(VLOOKUP($A472,ACOUSTIC_PIVOT_TABLE!$B$4:$AO$500,8,FALSE)))</f>
        <v/>
      </c>
      <c r="AN472" s="27" t="str">
        <f>IF($A472="","",(VLOOKUP($A472,ACOUSTIC_PIVOT_TABLE!$B$4:$AO$500,9,FALSE)))</f>
        <v/>
      </c>
      <c r="AO472" s="27" t="str">
        <f>IF($A472="","",(VLOOKUP($A472,ACOUSTIC_PIVOT_TABLE!$B$4:$AO$500,10,FALSE)))</f>
        <v/>
      </c>
      <c r="AP472" s="27" t="str">
        <f>IF($A472="","",(VLOOKUP($A472,ACOUSTIC_PIVOT_TABLE!$B$4:$AO$500,11,FALSE)))</f>
        <v/>
      </c>
      <c r="AQ472" s="27" t="str">
        <f>IF($A472="","",(VLOOKUP($A472,ACOUSTIC_PIVOT_TABLE!$B$4:$AO$500,12,FALSE)))</f>
        <v/>
      </c>
      <c r="AR472" s="27" t="str">
        <f>IF($A472="","",(VLOOKUP($A472,ACOUSTIC_PIVOT_TABLE!$B$4:$AO$500,13,FALSE)))</f>
        <v/>
      </c>
      <c r="AS472" s="27" t="str">
        <f>IF($A472="","",(VLOOKUP($A472,ACOUSTIC_PIVOT_TABLE!$B$4:$AO$500,14,FALSE)))</f>
        <v/>
      </c>
      <c r="AT472" s="27" t="str">
        <f>IF($A472="","",(VLOOKUP($A472,ACOUSTIC_PIVOT_TABLE!$B$4:$AO$500,15,FALSE)))</f>
        <v/>
      </c>
      <c r="AU472" s="27" t="str">
        <f>IF($A472="","",(VLOOKUP($A472,ACOUSTIC_PIVOT_TABLE!$B$4:$AO$500,16,FALSE)))</f>
        <v/>
      </c>
      <c r="AV472" s="27" t="str">
        <f>IF($A472="","",(VLOOKUP($A472,ACOUSTIC_PIVOT_TABLE!$B$4:$AO$500,17,FALSE)))</f>
        <v/>
      </c>
      <c r="AW472" s="27" t="str">
        <f>IF($A472="","",(VLOOKUP($A472,ACOUSTIC_PIVOT_TABLE!$B$4:$AO$500,18,FALSE)))</f>
        <v/>
      </c>
      <c r="AX472" s="27" t="str">
        <f>IF($A472="","",(VLOOKUP($A472,ACOUSTIC_PIVOT_TABLE!$B$4:$AO$500,19,FALSE)))</f>
        <v/>
      </c>
      <c r="AY472" s="27" t="str">
        <f>IF($A472="","",(VLOOKUP($A472,ACOUSTIC_PIVOT_TABLE!$B$4:$AO$500,20,FALSE)))</f>
        <v/>
      </c>
      <c r="AZ472" s="27" t="str">
        <f>IF($A472="","",(VLOOKUP($A472,ACOUSTIC_PIVOT_TABLE!$B$4:$AO$500,21,FALSE)))</f>
        <v/>
      </c>
      <c r="BA472" s="27" t="str">
        <f>IF($A472="","",(VLOOKUP($A472,ACOUSTIC_PIVOT_TABLE!$B$4:$AO$500,22,FALSE)))</f>
        <v/>
      </c>
      <c r="BB472" s="27" t="str">
        <f>IF($A472="","",(VLOOKUP($A472,ACOUSTIC_PIVOT_TABLE!$B$4:$AO$500,23,FALSE)))</f>
        <v/>
      </c>
      <c r="BC472" s="27" t="str">
        <f>IF($A472="","",(VLOOKUP($A472,ACOUSTIC_PIVOT_TABLE!$B$4:$AO$500,24,FALSE)))</f>
        <v/>
      </c>
      <c r="BD472" s="27" t="str">
        <f>IF($A472="","",(VLOOKUP($A472,ACOUSTIC_PIVOT_TABLE!$B$4:$AO$500,25,FALSE)))</f>
        <v/>
      </c>
      <c r="BE472" s="27" t="str">
        <f>IF($A472="","",(VLOOKUP($A472,ACOUSTIC_PIVOT_TABLE!$B$4:$AO$500,26,FALSE)))</f>
        <v/>
      </c>
      <c r="BF472" s="27" t="str">
        <f>IF($A472="","",(VLOOKUP($A472,ACOUSTIC_PIVOT_TABLE!$B$4:$AO$500,27,FALSE)))</f>
        <v/>
      </c>
      <c r="BG472" s="27" t="str">
        <f>IF($A472="","",(VLOOKUP($A472,ACOUSTIC_PIVOT_TABLE!$B$4:$AO$500,28,FALSE)))</f>
        <v/>
      </c>
      <c r="BH472" s="27" t="str">
        <f>IF($A472="","",(VLOOKUP($A472,ACOUSTIC_PIVOT_TABLE!$B$4:$AO$500,29,FALSE)))</f>
        <v/>
      </c>
      <c r="BI472" s="27" t="str">
        <f>IF($A472="","",(VLOOKUP($A472,ACOUSTIC_PIVOT_TABLE!$B$4:$AO$500,30,FALSE)))</f>
        <v/>
      </c>
      <c r="BJ472" s="27" t="str">
        <f>IF($A472="","",(VLOOKUP($A472,ACOUSTIC_PIVOT_TABLE!$B$4:$AO$500,31,FALSE)))</f>
        <v/>
      </c>
      <c r="BK472" s="27" t="str">
        <f>IF($A472="","",(VLOOKUP($A472,ACOUSTIC_PIVOT_TABLE!$B$4:$AO$500,32,FALSE)))</f>
        <v/>
      </c>
      <c r="BL472" s="27" t="str">
        <f>IF($A472="","",(VLOOKUP($A472,ACOUSTIC_PIVOT_TABLE!$B$4:$AO$500,33,FALSE)))</f>
        <v/>
      </c>
      <c r="BM472" s="27" t="str">
        <f>IF($A472="","",(VLOOKUP($A472,ACOUSTIC_PIVOT_TABLE!$B$4:$AO$500,34,FALSE)))</f>
        <v/>
      </c>
      <c r="BN472" s="27" t="str">
        <f>IF($A472="","",(VLOOKUP($A472,ACOUSTIC_PIVOT_TABLE!$B$4:$AO$500,35,FALSE)))</f>
        <v/>
      </c>
      <c r="BO472" s="27" t="str">
        <f>IF($A472="","",(VLOOKUP($A472,ACOUSTIC_PIVOT_TABLE!$B$4:$AO$500,36,FALSE)))</f>
        <v/>
      </c>
      <c r="BP472" s="27" t="str">
        <f>IF($A472="","",(VLOOKUP($A472,ACOUSTIC_PIVOT_TABLE!$B$4:$AO$500,37,FALSE)))</f>
        <v/>
      </c>
      <c r="BQ472" s="27" t="str">
        <f>IF($A472="","",(VLOOKUP($A472,ACOUSTIC_PIVOT_TABLE!$B$4:$AO$500,38,FALSE)))</f>
        <v/>
      </c>
      <c r="BR472" s="27" t="str">
        <f>IF($A472="","",(VLOOKUP($A472,ACOUSTIC_PIVOT_TABLE!$B$4:$AO$500,39,FALSE)))</f>
        <v/>
      </c>
      <c r="BS472" s="27" t="str">
        <f>IF($A472="","",(VLOOKUP($A472,ACOUSTIC_PIVOT_TABLE!$B$4:$AO$500,40,FALSE)))</f>
        <v/>
      </c>
    </row>
    <row r="473" spans="1:71" x14ac:dyDescent="0.25">
      <c r="A473" s="1" t="str">
        <f>IF(ACOUSTIC_PIVOT_TABLE!B475 = 0, "",ACOUSTIC_PIVOT_TABLE!B475)</f>
        <v/>
      </c>
      <c r="B473" s="1" t="str">
        <f>IF($A473="","",(VLOOKUP($A473,ACOUSTICS_COMBINED!$B$3:$AQ$501,21,FALSE)))</f>
        <v/>
      </c>
      <c r="C473" s="1" t="str">
        <f>IF($A473="","",(VLOOKUP($A473,ACOUSTICS_COMBINED!$B$3:$AQ$501,22,FALSE)))</f>
        <v/>
      </c>
      <c r="D473" s="1" t="str">
        <f>IF($A473="","",(VLOOKUP($A473,ACOUSTICS_COMBINED!$B$3:$AQ$501,12,FALSE)))</f>
        <v/>
      </c>
      <c r="E473" s="1" t="str">
        <f>IF($A473="","",(VLOOKUP($A473,ACOUSTICS_COMBINED!$B$3:$AQ$501,13,FALSE)))</f>
        <v/>
      </c>
      <c r="F473" s="1" t="str">
        <f>IF($A473="","",(VLOOKUP($A473,ACOUSTICS_COMBINED!$B$3:$AQ$501,14,FALSE)))</f>
        <v/>
      </c>
      <c r="G473" s="1" t="str">
        <f>IF($A473="","",(VLOOKUP($A473,ACOUSTICS_COMBINED!$B$3:$AQ$501,23,FALSE)))</f>
        <v/>
      </c>
      <c r="H473" s="1" t="str">
        <f>IF($A473="","",(VLOOKUP($A473,ACOUSTICS_COMBINED!$B$3:$AQ$501,24,FALSE)))</f>
        <v/>
      </c>
      <c r="I473" s="1" t="str">
        <f>IF($A473="","",(VLOOKUP($A473,ACOUSTICS_COMBINED!$B$3:$AQ$501,15,FALSE)))</f>
        <v/>
      </c>
      <c r="J473" s="1" t="str">
        <f>IF($A473="","",(VLOOKUP($A473,ACOUSTICS_COMBINED!$B$3:$AQ$501,16,FALSE)))</f>
        <v/>
      </c>
      <c r="K473" s="1" t="str">
        <f>IF($A473="","",(VLOOKUP($A473,ACOUSTICS_COMBINED!$B$3:$AQ$501,17,FALSE)))</f>
        <v/>
      </c>
      <c r="L473" s="1" t="str">
        <f>IF($A473="","",(VLOOKUP($A473,ACOUSTICS_COMBINED!$B$3:$AQ$501,18,FALSE)))</f>
        <v/>
      </c>
      <c r="M473" s="1" t="str">
        <f>IF($A473="","",(VLOOKUP($A473,ACOUSTICS_COMBINED!$B$3:$AQ$501,25,FALSE)))</f>
        <v/>
      </c>
      <c r="N473" s="16" t="str">
        <f>IF($A473="","",(VLOOKUP($A473,ACOUSTICS_COMBINED!$B$3:$AQ$501,19,FALSE)))</f>
        <v/>
      </c>
      <c r="O473" s="16" t="str">
        <f>IF($A473="","",(VLOOKUP($A473,ACOUSTICS_COMBINED!$B$3:$AQ$501,20,FALSE)))</f>
        <v/>
      </c>
      <c r="P473" s="1" t="str">
        <f>IF($A473="","",(VLOOKUP($A473,ACOUSTICS_COMBINED!$B$3:$AQ$501,26,FALSE)))</f>
        <v/>
      </c>
      <c r="Q473" s="1" t="str">
        <f>IF($A473="","",(VLOOKUP($A473,ACOUSTICS_COMBINED!$B$3:$AQ$501,27,FALSE)))</f>
        <v/>
      </c>
      <c r="R473" s="1" t="str">
        <f>IF($A473="","",(VLOOKUP($A473,ACOUSTICS_COMBINED!$B$3:$AQ$501,28,FALSE)))</f>
        <v/>
      </c>
      <c r="S473" s="1" t="str">
        <f>IF($A473="","",(VLOOKUP($A473,ACOUSTICS_COMBINED!$B$3:$AQ$501,29,FALSE)))</f>
        <v/>
      </c>
      <c r="T473" s="1" t="str">
        <f>IF($A473="","",(VLOOKUP($A473,ACOUSTICS_COMBINED!$B$3:$AQ$501,30,FALSE)))</f>
        <v/>
      </c>
      <c r="U473" s="1" t="str">
        <f>IF($A473="","",(VLOOKUP($A473,ACOUSTICS_COMBINED!$B$3:$AQ$501,31,FALSE)))</f>
        <v/>
      </c>
      <c r="V473" s="1" t="str">
        <f>IF($A473="","",(VLOOKUP($A473,ACOUSTICS_COMBINED!$B$3:$AQ$501,32,FALSE)))</f>
        <v/>
      </c>
      <c r="W473" s="1" t="str">
        <f>IF($A473="","",(VLOOKUP($A473,ACOUSTICS_COMBINED!$B$3:$AQ$501,33,FALSE)))</f>
        <v/>
      </c>
      <c r="X473" s="1" t="str">
        <f>IF($A473="","",(VLOOKUP($A473,ACOUSTICS_COMBINED!$B$3:$AQ$501,34,FALSE)))</f>
        <v/>
      </c>
      <c r="Y473" s="1" t="str">
        <f>IF($A473="","",(VLOOKUP($A473,ACOUSTICS_COMBINED!$B$3:$AQ$501,35,FALSE)))</f>
        <v/>
      </c>
      <c r="Z473" s="1" t="str">
        <f>IF($A473="","",(VLOOKUP($A473,ACOUSTICS_COMBINED!$B$3:$AQ$501,36,FALSE)))</f>
        <v/>
      </c>
      <c r="AA473" s="1" t="str">
        <f>IF($A473="","",(VLOOKUP($A473,ACOUSTICS_COMBINED!$B$3:$AQ$501,37,FALSE)))</f>
        <v/>
      </c>
      <c r="AB473" s="1" t="str">
        <f>IF($A473="","",(VLOOKUP($A473,ACOUSTICS_COMBINED!$B$3:$AQ$501,38,FALSE)))</f>
        <v/>
      </c>
      <c r="AC473" s="1" t="str">
        <f>IF($A473="","",(VLOOKUP($A473,ACOUSTICS_COMBINED!$B$3:$AQ$501,39,FALSE)))</f>
        <v/>
      </c>
      <c r="AD473" s="1" t="str">
        <f>IF($A473="","",(VLOOKUP($A473,ACOUSTICS_COMBINED!$B$3:$AQ$501,40,FALSE)))</f>
        <v/>
      </c>
      <c r="AE473" s="1" t="str">
        <f>IF($A473="","",(VLOOKUP($A473,ACOUSTICS_COMBINED!$B$3:$AQ$501,41,FALSE)))</f>
        <v/>
      </c>
      <c r="AF473" s="1" t="str">
        <f>IF($A473="","",(VLOOKUP($A473,ACOUSTICS_COMBINED!$B$3:$AQ$501,42,FALSE)))</f>
        <v/>
      </c>
      <c r="AG473" s="27" t="str">
        <f>IF($A473="","",(VLOOKUP($A473,ACOUSTIC_PIVOT_TABLE!$B$4:$AO$500,2,FALSE)))</f>
        <v/>
      </c>
      <c r="AH473" s="27" t="str">
        <f>IF($A473="","",(VLOOKUP($A473,ACOUSTIC_PIVOT_TABLE!$B$4:$AO$500,3,FALSE)))</f>
        <v/>
      </c>
      <c r="AI473" s="27" t="str">
        <f>IF($A473="","",(VLOOKUP($A473,ACOUSTIC_PIVOT_TABLE!$B$4:$AO$500,4,FALSE)))</f>
        <v/>
      </c>
      <c r="AJ473" s="27" t="str">
        <f>IF($A473="","",(VLOOKUP($A473,ACOUSTIC_PIVOT_TABLE!$B$4:$AO$500,5,FALSE)))</f>
        <v/>
      </c>
      <c r="AK473" s="27" t="str">
        <f>IF($A473="","",(VLOOKUP($A473,ACOUSTIC_PIVOT_TABLE!$B$4:$AO$500,6,FALSE)))</f>
        <v/>
      </c>
      <c r="AL473" s="27" t="str">
        <f>IF($A473="","",(VLOOKUP($A473,ACOUSTIC_PIVOT_TABLE!$B$4:$AO$500,7,FALSE)))</f>
        <v/>
      </c>
      <c r="AM473" s="27" t="str">
        <f>IF($A473="","",(VLOOKUP($A473,ACOUSTIC_PIVOT_TABLE!$B$4:$AO$500,8,FALSE)))</f>
        <v/>
      </c>
      <c r="AN473" s="27" t="str">
        <f>IF($A473="","",(VLOOKUP($A473,ACOUSTIC_PIVOT_TABLE!$B$4:$AO$500,9,FALSE)))</f>
        <v/>
      </c>
      <c r="AO473" s="27" t="str">
        <f>IF($A473="","",(VLOOKUP($A473,ACOUSTIC_PIVOT_TABLE!$B$4:$AO$500,10,FALSE)))</f>
        <v/>
      </c>
      <c r="AP473" s="27" t="str">
        <f>IF($A473="","",(VLOOKUP($A473,ACOUSTIC_PIVOT_TABLE!$B$4:$AO$500,11,FALSE)))</f>
        <v/>
      </c>
      <c r="AQ473" s="27" t="str">
        <f>IF($A473="","",(VLOOKUP($A473,ACOUSTIC_PIVOT_TABLE!$B$4:$AO$500,12,FALSE)))</f>
        <v/>
      </c>
      <c r="AR473" s="27" t="str">
        <f>IF($A473="","",(VLOOKUP($A473,ACOUSTIC_PIVOT_TABLE!$B$4:$AO$500,13,FALSE)))</f>
        <v/>
      </c>
      <c r="AS473" s="27" t="str">
        <f>IF($A473="","",(VLOOKUP($A473,ACOUSTIC_PIVOT_TABLE!$B$4:$AO$500,14,FALSE)))</f>
        <v/>
      </c>
      <c r="AT473" s="27" t="str">
        <f>IF($A473="","",(VLOOKUP($A473,ACOUSTIC_PIVOT_TABLE!$B$4:$AO$500,15,FALSE)))</f>
        <v/>
      </c>
      <c r="AU473" s="27" t="str">
        <f>IF($A473="","",(VLOOKUP($A473,ACOUSTIC_PIVOT_TABLE!$B$4:$AO$500,16,FALSE)))</f>
        <v/>
      </c>
      <c r="AV473" s="27" t="str">
        <f>IF($A473="","",(VLOOKUP($A473,ACOUSTIC_PIVOT_TABLE!$B$4:$AO$500,17,FALSE)))</f>
        <v/>
      </c>
      <c r="AW473" s="27" t="str">
        <f>IF($A473="","",(VLOOKUP($A473,ACOUSTIC_PIVOT_TABLE!$B$4:$AO$500,18,FALSE)))</f>
        <v/>
      </c>
      <c r="AX473" s="27" t="str">
        <f>IF($A473="","",(VLOOKUP($A473,ACOUSTIC_PIVOT_TABLE!$B$4:$AO$500,19,FALSE)))</f>
        <v/>
      </c>
      <c r="AY473" s="27" t="str">
        <f>IF($A473="","",(VLOOKUP($A473,ACOUSTIC_PIVOT_TABLE!$B$4:$AO$500,20,FALSE)))</f>
        <v/>
      </c>
      <c r="AZ473" s="27" t="str">
        <f>IF($A473="","",(VLOOKUP($A473,ACOUSTIC_PIVOT_TABLE!$B$4:$AO$500,21,FALSE)))</f>
        <v/>
      </c>
      <c r="BA473" s="27" t="str">
        <f>IF($A473="","",(VLOOKUP($A473,ACOUSTIC_PIVOT_TABLE!$B$4:$AO$500,22,FALSE)))</f>
        <v/>
      </c>
      <c r="BB473" s="27" t="str">
        <f>IF($A473="","",(VLOOKUP($A473,ACOUSTIC_PIVOT_TABLE!$B$4:$AO$500,23,FALSE)))</f>
        <v/>
      </c>
      <c r="BC473" s="27" t="str">
        <f>IF($A473="","",(VLOOKUP($A473,ACOUSTIC_PIVOT_TABLE!$B$4:$AO$500,24,FALSE)))</f>
        <v/>
      </c>
      <c r="BD473" s="27" t="str">
        <f>IF($A473="","",(VLOOKUP($A473,ACOUSTIC_PIVOT_TABLE!$B$4:$AO$500,25,FALSE)))</f>
        <v/>
      </c>
      <c r="BE473" s="27" t="str">
        <f>IF($A473="","",(VLOOKUP($A473,ACOUSTIC_PIVOT_TABLE!$B$4:$AO$500,26,FALSE)))</f>
        <v/>
      </c>
      <c r="BF473" s="27" t="str">
        <f>IF($A473="","",(VLOOKUP($A473,ACOUSTIC_PIVOT_TABLE!$B$4:$AO$500,27,FALSE)))</f>
        <v/>
      </c>
      <c r="BG473" s="27" t="str">
        <f>IF($A473="","",(VLOOKUP($A473,ACOUSTIC_PIVOT_TABLE!$B$4:$AO$500,28,FALSE)))</f>
        <v/>
      </c>
      <c r="BH473" s="27" t="str">
        <f>IF($A473="","",(VLOOKUP($A473,ACOUSTIC_PIVOT_TABLE!$B$4:$AO$500,29,FALSE)))</f>
        <v/>
      </c>
      <c r="BI473" s="27" t="str">
        <f>IF($A473="","",(VLOOKUP($A473,ACOUSTIC_PIVOT_TABLE!$B$4:$AO$500,30,FALSE)))</f>
        <v/>
      </c>
      <c r="BJ473" s="27" t="str">
        <f>IF($A473="","",(VLOOKUP($A473,ACOUSTIC_PIVOT_TABLE!$B$4:$AO$500,31,FALSE)))</f>
        <v/>
      </c>
      <c r="BK473" s="27" t="str">
        <f>IF($A473="","",(VLOOKUP($A473,ACOUSTIC_PIVOT_TABLE!$B$4:$AO$500,32,FALSE)))</f>
        <v/>
      </c>
      <c r="BL473" s="27" t="str">
        <f>IF($A473="","",(VLOOKUP($A473,ACOUSTIC_PIVOT_TABLE!$B$4:$AO$500,33,FALSE)))</f>
        <v/>
      </c>
      <c r="BM473" s="27" t="str">
        <f>IF($A473="","",(VLOOKUP($A473,ACOUSTIC_PIVOT_TABLE!$B$4:$AO$500,34,FALSE)))</f>
        <v/>
      </c>
      <c r="BN473" s="27" t="str">
        <f>IF($A473="","",(VLOOKUP($A473,ACOUSTIC_PIVOT_TABLE!$B$4:$AO$500,35,FALSE)))</f>
        <v/>
      </c>
      <c r="BO473" s="27" t="str">
        <f>IF($A473="","",(VLOOKUP($A473,ACOUSTIC_PIVOT_TABLE!$B$4:$AO$500,36,FALSE)))</f>
        <v/>
      </c>
      <c r="BP473" s="27" t="str">
        <f>IF($A473="","",(VLOOKUP($A473,ACOUSTIC_PIVOT_TABLE!$B$4:$AO$500,37,FALSE)))</f>
        <v/>
      </c>
      <c r="BQ473" s="27" t="str">
        <f>IF($A473="","",(VLOOKUP($A473,ACOUSTIC_PIVOT_TABLE!$B$4:$AO$500,38,FALSE)))</f>
        <v/>
      </c>
      <c r="BR473" s="27" t="str">
        <f>IF($A473="","",(VLOOKUP($A473,ACOUSTIC_PIVOT_TABLE!$B$4:$AO$500,39,FALSE)))</f>
        <v/>
      </c>
      <c r="BS473" s="27" t="str">
        <f>IF($A473="","",(VLOOKUP($A473,ACOUSTIC_PIVOT_TABLE!$B$4:$AO$500,40,FALSE)))</f>
        <v/>
      </c>
    </row>
    <row r="474" spans="1:71" x14ac:dyDescent="0.25">
      <c r="A474" s="1" t="str">
        <f>IF(ACOUSTIC_PIVOT_TABLE!B476 = 0, "",ACOUSTIC_PIVOT_TABLE!B476)</f>
        <v/>
      </c>
      <c r="B474" s="1" t="str">
        <f>IF($A474="","",(VLOOKUP($A474,ACOUSTICS_COMBINED!$B$3:$AQ$501,21,FALSE)))</f>
        <v/>
      </c>
      <c r="C474" s="1" t="str">
        <f>IF($A474="","",(VLOOKUP($A474,ACOUSTICS_COMBINED!$B$3:$AQ$501,22,FALSE)))</f>
        <v/>
      </c>
      <c r="D474" s="1" t="str">
        <f>IF($A474="","",(VLOOKUP($A474,ACOUSTICS_COMBINED!$B$3:$AQ$501,12,FALSE)))</f>
        <v/>
      </c>
      <c r="E474" s="1" t="str">
        <f>IF($A474="","",(VLOOKUP($A474,ACOUSTICS_COMBINED!$B$3:$AQ$501,13,FALSE)))</f>
        <v/>
      </c>
      <c r="F474" s="1" t="str">
        <f>IF($A474="","",(VLOOKUP($A474,ACOUSTICS_COMBINED!$B$3:$AQ$501,14,FALSE)))</f>
        <v/>
      </c>
      <c r="G474" s="1" t="str">
        <f>IF($A474="","",(VLOOKUP($A474,ACOUSTICS_COMBINED!$B$3:$AQ$501,23,FALSE)))</f>
        <v/>
      </c>
      <c r="H474" s="1" t="str">
        <f>IF($A474="","",(VLOOKUP($A474,ACOUSTICS_COMBINED!$B$3:$AQ$501,24,FALSE)))</f>
        <v/>
      </c>
      <c r="I474" s="1" t="str">
        <f>IF($A474="","",(VLOOKUP($A474,ACOUSTICS_COMBINED!$B$3:$AQ$501,15,FALSE)))</f>
        <v/>
      </c>
      <c r="J474" s="1" t="str">
        <f>IF($A474="","",(VLOOKUP($A474,ACOUSTICS_COMBINED!$B$3:$AQ$501,16,FALSE)))</f>
        <v/>
      </c>
      <c r="K474" s="1" t="str">
        <f>IF($A474="","",(VLOOKUP($A474,ACOUSTICS_COMBINED!$B$3:$AQ$501,17,FALSE)))</f>
        <v/>
      </c>
      <c r="L474" s="1" t="str">
        <f>IF($A474="","",(VLOOKUP($A474,ACOUSTICS_COMBINED!$B$3:$AQ$501,18,FALSE)))</f>
        <v/>
      </c>
      <c r="M474" s="1" t="str">
        <f>IF($A474="","",(VLOOKUP($A474,ACOUSTICS_COMBINED!$B$3:$AQ$501,25,FALSE)))</f>
        <v/>
      </c>
      <c r="N474" s="16" t="str">
        <f>IF($A474="","",(VLOOKUP($A474,ACOUSTICS_COMBINED!$B$3:$AQ$501,19,FALSE)))</f>
        <v/>
      </c>
      <c r="O474" s="16" t="str">
        <f>IF($A474="","",(VLOOKUP($A474,ACOUSTICS_COMBINED!$B$3:$AQ$501,20,FALSE)))</f>
        <v/>
      </c>
      <c r="P474" s="1" t="str">
        <f>IF($A474="","",(VLOOKUP($A474,ACOUSTICS_COMBINED!$B$3:$AQ$501,26,FALSE)))</f>
        <v/>
      </c>
      <c r="Q474" s="1" t="str">
        <f>IF($A474="","",(VLOOKUP($A474,ACOUSTICS_COMBINED!$B$3:$AQ$501,27,FALSE)))</f>
        <v/>
      </c>
      <c r="R474" s="1" t="str">
        <f>IF($A474="","",(VLOOKUP($A474,ACOUSTICS_COMBINED!$B$3:$AQ$501,28,FALSE)))</f>
        <v/>
      </c>
      <c r="S474" s="1" t="str">
        <f>IF($A474="","",(VLOOKUP($A474,ACOUSTICS_COMBINED!$B$3:$AQ$501,29,FALSE)))</f>
        <v/>
      </c>
      <c r="T474" s="1" t="str">
        <f>IF($A474="","",(VLOOKUP($A474,ACOUSTICS_COMBINED!$B$3:$AQ$501,30,FALSE)))</f>
        <v/>
      </c>
      <c r="U474" s="1" t="str">
        <f>IF($A474="","",(VLOOKUP($A474,ACOUSTICS_COMBINED!$B$3:$AQ$501,31,FALSE)))</f>
        <v/>
      </c>
      <c r="V474" s="1" t="str">
        <f>IF($A474="","",(VLOOKUP($A474,ACOUSTICS_COMBINED!$B$3:$AQ$501,32,FALSE)))</f>
        <v/>
      </c>
      <c r="W474" s="1" t="str">
        <f>IF($A474="","",(VLOOKUP($A474,ACOUSTICS_COMBINED!$B$3:$AQ$501,33,FALSE)))</f>
        <v/>
      </c>
      <c r="X474" s="1" t="str">
        <f>IF($A474="","",(VLOOKUP($A474,ACOUSTICS_COMBINED!$B$3:$AQ$501,34,FALSE)))</f>
        <v/>
      </c>
      <c r="Y474" s="1" t="str">
        <f>IF($A474="","",(VLOOKUP($A474,ACOUSTICS_COMBINED!$B$3:$AQ$501,35,FALSE)))</f>
        <v/>
      </c>
      <c r="Z474" s="1" t="str">
        <f>IF($A474="","",(VLOOKUP($A474,ACOUSTICS_COMBINED!$B$3:$AQ$501,36,FALSE)))</f>
        <v/>
      </c>
      <c r="AA474" s="1" t="str">
        <f>IF($A474="","",(VLOOKUP($A474,ACOUSTICS_COMBINED!$B$3:$AQ$501,37,FALSE)))</f>
        <v/>
      </c>
      <c r="AB474" s="1" t="str">
        <f>IF($A474="","",(VLOOKUP($A474,ACOUSTICS_COMBINED!$B$3:$AQ$501,38,FALSE)))</f>
        <v/>
      </c>
      <c r="AC474" s="1" t="str">
        <f>IF($A474="","",(VLOOKUP($A474,ACOUSTICS_COMBINED!$B$3:$AQ$501,39,FALSE)))</f>
        <v/>
      </c>
      <c r="AD474" s="1" t="str">
        <f>IF($A474="","",(VLOOKUP($A474,ACOUSTICS_COMBINED!$B$3:$AQ$501,40,FALSE)))</f>
        <v/>
      </c>
      <c r="AE474" s="1" t="str">
        <f>IF($A474="","",(VLOOKUP($A474,ACOUSTICS_COMBINED!$B$3:$AQ$501,41,FALSE)))</f>
        <v/>
      </c>
      <c r="AF474" s="1" t="str">
        <f>IF($A474="","",(VLOOKUP($A474,ACOUSTICS_COMBINED!$B$3:$AQ$501,42,FALSE)))</f>
        <v/>
      </c>
      <c r="AG474" s="27" t="str">
        <f>IF($A474="","",(VLOOKUP($A474,ACOUSTIC_PIVOT_TABLE!$B$4:$AO$500,2,FALSE)))</f>
        <v/>
      </c>
      <c r="AH474" s="27" t="str">
        <f>IF($A474="","",(VLOOKUP($A474,ACOUSTIC_PIVOT_TABLE!$B$4:$AO$500,3,FALSE)))</f>
        <v/>
      </c>
      <c r="AI474" s="27" t="str">
        <f>IF($A474="","",(VLOOKUP($A474,ACOUSTIC_PIVOT_TABLE!$B$4:$AO$500,4,FALSE)))</f>
        <v/>
      </c>
      <c r="AJ474" s="27" t="str">
        <f>IF($A474="","",(VLOOKUP($A474,ACOUSTIC_PIVOT_TABLE!$B$4:$AO$500,5,FALSE)))</f>
        <v/>
      </c>
      <c r="AK474" s="27" t="str">
        <f>IF($A474="","",(VLOOKUP($A474,ACOUSTIC_PIVOT_TABLE!$B$4:$AO$500,6,FALSE)))</f>
        <v/>
      </c>
      <c r="AL474" s="27" t="str">
        <f>IF($A474="","",(VLOOKUP($A474,ACOUSTIC_PIVOT_TABLE!$B$4:$AO$500,7,FALSE)))</f>
        <v/>
      </c>
      <c r="AM474" s="27" t="str">
        <f>IF($A474="","",(VLOOKUP($A474,ACOUSTIC_PIVOT_TABLE!$B$4:$AO$500,8,FALSE)))</f>
        <v/>
      </c>
      <c r="AN474" s="27" t="str">
        <f>IF($A474="","",(VLOOKUP($A474,ACOUSTIC_PIVOT_TABLE!$B$4:$AO$500,9,FALSE)))</f>
        <v/>
      </c>
      <c r="AO474" s="27" t="str">
        <f>IF($A474="","",(VLOOKUP($A474,ACOUSTIC_PIVOT_TABLE!$B$4:$AO$500,10,FALSE)))</f>
        <v/>
      </c>
      <c r="AP474" s="27" t="str">
        <f>IF($A474="","",(VLOOKUP($A474,ACOUSTIC_PIVOT_TABLE!$B$4:$AO$500,11,FALSE)))</f>
        <v/>
      </c>
      <c r="AQ474" s="27" t="str">
        <f>IF($A474="","",(VLOOKUP($A474,ACOUSTIC_PIVOT_TABLE!$B$4:$AO$500,12,FALSE)))</f>
        <v/>
      </c>
      <c r="AR474" s="27" t="str">
        <f>IF($A474="","",(VLOOKUP($A474,ACOUSTIC_PIVOT_TABLE!$B$4:$AO$500,13,FALSE)))</f>
        <v/>
      </c>
      <c r="AS474" s="27" t="str">
        <f>IF($A474="","",(VLOOKUP($A474,ACOUSTIC_PIVOT_TABLE!$B$4:$AO$500,14,FALSE)))</f>
        <v/>
      </c>
      <c r="AT474" s="27" t="str">
        <f>IF($A474="","",(VLOOKUP($A474,ACOUSTIC_PIVOT_TABLE!$B$4:$AO$500,15,FALSE)))</f>
        <v/>
      </c>
      <c r="AU474" s="27" t="str">
        <f>IF($A474="","",(VLOOKUP($A474,ACOUSTIC_PIVOT_TABLE!$B$4:$AO$500,16,FALSE)))</f>
        <v/>
      </c>
      <c r="AV474" s="27" t="str">
        <f>IF($A474="","",(VLOOKUP($A474,ACOUSTIC_PIVOT_TABLE!$B$4:$AO$500,17,FALSE)))</f>
        <v/>
      </c>
      <c r="AW474" s="27" t="str">
        <f>IF($A474="","",(VLOOKUP($A474,ACOUSTIC_PIVOT_TABLE!$B$4:$AO$500,18,FALSE)))</f>
        <v/>
      </c>
      <c r="AX474" s="27" t="str">
        <f>IF($A474="","",(VLOOKUP($A474,ACOUSTIC_PIVOT_TABLE!$B$4:$AO$500,19,FALSE)))</f>
        <v/>
      </c>
      <c r="AY474" s="27" t="str">
        <f>IF($A474="","",(VLOOKUP($A474,ACOUSTIC_PIVOT_TABLE!$B$4:$AO$500,20,FALSE)))</f>
        <v/>
      </c>
      <c r="AZ474" s="27" t="str">
        <f>IF($A474="","",(VLOOKUP($A474,ACOUSTIC_PIVOT_TABLE!$B$4:$AO$500,21,FALSE)))</f>
        <v/>
      </c>
      <c r="BA474" s="27" t="str">
        <f>IF($A474="","",(VLOOKUP($A474,ACOUSTIC_PIVOT_TABLE!$B$4:$AO$500,22,FALSE)))</f>
        <v/>
      </c>
      <c r="BB474" s="27" t="str">
        <f>IF($A474="","",(VLOOKUP($A474,ACOUSTIC_PIVOT_TABLE!$B$4:$AO$500,23,FALSE)))</f>
        <v/>
      </c>
      <c r="BC474" s="27" t="str">
        <f>IF($A474="","",(VLOOKUP($A474,ACOUSTIC_PIVOT_TABLE!$B$4:$AO$500,24,FALSE)))</f>
        <v/>
      </c>
      <c r="BD474" s="27" t="str">
        <f>IF($A474="","",(VLOOKUP($A474,ACOUSTIC_PIVOT_TABLE!$B$4:$AO$500,25,FALSE)))</f>
        <v/>
      </c>
      <c r="BE474" s="27" t="str">
        <f>IF($A474="","",(VLOOKUP($A474,ACOUSTIC_PIVOT_TABLE!$B$4:$AO$500,26,FALSE)))</f>
        <v/>
      </c>
      <c r="BF474" s="27" t="str">
        <f>IF($A474="","",(VLOOKUP($A474,ACOUSTIC_PIVOT_TABLE!$B$4:$AO$500,27,FALSE)))</f>
        <v/>
      </c>
      <c r="BG474" s="27" t="str">
        <f>IF($A474="","",(VLOOKUP($A474,ACOUSTIC_PIVOT_TABLE!$B$4:$AO$500,28,FALSE)))</f>
        <v/>
      </c>
      <c r="BH474" s="27" t="str">
        <f>IF($A474="","",(VLOOKUP($A474,ACOUSTIC_PIVOT_TABLE!$B$4:$AO$500,29,FALSE)))</f>
        <v/>
      </c>
      <c r="BI474" s="27" t="str">
        <f>IF($A474="","",(VLOOKUP($A474,ACOUSTIC_PIVOT_TABLE!$B$4:$AO$500,30,FALSE)))</f>
        <v/>
      </c>
      <c r="BJ474" s="27" t="str">
        <f>IF($A474="","",(VLOOKUP($A474,ACOUSTIC_PIVOT_TABLE!$B$4:$AO$500,31,FALSE)))</f>
        <v/>
      </c>
      <c r="BK474" s="27" t="str">
        <f>IF($A474="","",(VLOOKUP($A474,ACOUSTIC_PIVOT_TABLE!$B$4:$AO$500,32,FALSE)))</f>
        <v/>
      </c>
      <c r="BL474" s="27" t="str">
        <f>IF($A474="","",(VLOOKUP($A474,ACOUSTIC_PIVOT_TABLE!$B$4:$AO$500,33,FALSE)))</f>
        <v/>
      </c>
      <c r="BM474" s="27" t="str">
        <f>IF($A474="","",(VLOOKUP($A474,ACOUSTIC_PIVOT_TABLE!$B$4:$AO$500,34,FALSE)))</f>
        <v/>
      </c>
      <c r="BN474" s="27" t="str">
        <f>IF($A474="","",(VLOOKUP($A474,ACOUSTIC_PIVOT_TABLE!$B$4:$AO$500,35,FALSE)))</f>
        <v/>
      </c>
      <c r="BO474" s="27" t="str">
        <f>IF($A474="","",(VLOOKUP($A474,ACOUSTIC_PIVOT_TABLE!$B$4:$AO$500,36,FALSE)))</f>
        <v/>
      </c>
      <c r="BP474" s="27" t="str">
        <f>IF($A474="","",(VLOOKUP($A474,ACOUSTIC_PIVOT_TABLE!$B$4:$AO$500,37,FALSE)))</f>
        <v/>
      </c>
      <c r="BQ474" s="27" t="str">
        <f>IF($A474="","",(VLOOKUP($A474,ACOUSTIC_PIVOT_TABLE!$B$4:$AO$500,38,FALSE)))</f>
        <v/>
      </c>
      <c r="BR474" s="27" t="str">
        <f>IF($A474="","",(VLOOKUP($A474,ACOUSTIC_PIVOT_TABLE!$B$4:$AO$500,39,FALSE)))</f>
        <v/>
      </c>
      <c r="BS474" s="27" t="str">
        <f>IF($A474="","",(VLOOKUP($A474,ACOUSTIC_PIVOT_TABLE!$B$4:$AO$500,40,FALSE)))</f>
        <v/>
      </c>
    </row>
    <row r="475" spans="1:71" x14ac:dyDescent="0.25">
      <c r="A475" s="1" t="str">
        <f>IF(ACOUSTIC_PIVOT_TABLE!B477 = 0, "",ACOUSTIC_PIVOT_TABLE!B477)</f>
        <v/>
      </c>
      <c r="B475" s="1" t="str">
        <f>IF($A475="","",(VLOOKUP($A475,ACOUSTICS_COMBINED!$B$3:$AQ$501,21,FALSE)))</f>
        <v/>
      </c>
      <c r="C475" s="1" t="str">
        <f>IF($A475="","",(VLOOKUP($A475,ACOUSTICS_COMBINED!$B$3:$AQ$501,22,FALSE)))</f>
        <v/>
      </c>
      <c r="D475" s="1" t="str">
        <f>IF($A475="","",(VLOOKUP($A475,ACOUSTICS_COMBINED!$B$3:$AQ$501,12,FALSE)))</f>
        <v/>
      </c>
      <c r="E475" s="1" t="str">
        <f>IF($A475="","",(VLOOKUP($A475,ACOUSTICS_COMBINED!$B$3:$AQ$501,13,FALSE)))</f>
        <v/>
      </c>
      <c r="F475" s="1" t="str">
        <f>IF($A475="","",(VLOOKUP($A475,ACOUSTICS_COMBINED!$B$3:$AQ$501,14,FALSE)))</f>
        <v/>
      </c>
      <c r="G475" s="1" t="str">
        <f>IF($A475="","",(VLOOKUP($A475,ACOUSTICS_COMBINED!$B$3:$AQ$501,23,FALSE)))</f>
        <v/>
      </c>
      <c r="H475" s="1" t="str">
        <f>IF($A475="","",(VLOOKUP($A475,ACOUSTICS_COMBINED!$B$3:$AQ$501,24,FALSE)))</f>
        <v/>
      </c>
      <c r="I475" s="1" t="str">
        <f>IF($A475="","",(VLOOKUP($A475,ACOUSTICS_COMBINED!$B$3:$AQ$501,15,FALSE)))</f>
        <v/>
      </c>
      <c r="J475" s="1" t="str">
        <f>IF($A475="","",(VLOOKUP($A475,ACOUSTICS_COMBINED!$B$3:$AQ$501,16,FALSE)))</f>
        <v/>
      </c>
      <c r="K475" s="1" t="str">
        <f>IF($A475="","",(VLOOKUP($A475,ACOUSTICS_COMBINED!$B$3:$AQ$501,17,FALSE)))</f>
        <v/>
      </c>
      <c r="L475" s="1" t="str">
        <f>IF($A475="","",(VLOOKUP($A475,ACOUSTICS_COMBINED!$B$3:$AQ$501,18,FALSE)))</f>
        <v/>
      </c>
      <c r="M475" s="1" t="str">
        <f>IF($A475="","",(VLOOKUP($A475,ACOUSTICS_COMBINED!$B$3:$AQ$501,25,FALSE)))</f>
        <v/>
      </c>
      <c r="N475" s="16" t="str">
        <f>IF($A475="","",(VLOOKUP($A475,ACOUSTICS_COMBINED!$B$3:$AQ$501,19,FALSE)))</f>
        <v/>
      </c>
      <c r="O475" s="16" t="str">
        <f>IF($A475="","",(VLOOKUP($A475,ACOUSTICS_COMBINED!$B$3:$AQ$501,20,FALSE)))</f>
        <v/>
      </c>
      <c r="P475" s="1" t="str">
        <f>IF($A475="","",(VLOOKUP($A475,ACOUSTICS_COMBINED!$B$3:$AQ$501,26,FALSE)))</f>
        <v/>
      </c>
      <c r="Q475" s="1" t="str">
        <f>IF($A475="","",(VLOOKUP($A475,ACOUSTICS_COMBINED!$B$3:$AQ$501,27,FALSE)))</f>
        <v/>
      </c>
      <c r="R475" s="1" t="str">
        <f>IF($A475="","",(VLOOKUP($A475,ACOUSTICS_COMBINED!$B$3:$AQ$501,28,FALSE)))</f>
        <v/>
      </c>
      <c r="S475" s="1" t="str">
        <f>IF($A475="","",(VLOOKUP($A475,ACOUSTICS_COMBINED!$B$3:$AQ$501,29,FALSE)))</f>
        <v/>
      </c>
      <c r="T475" s="1" t="str">
        <f>IF($A475="","",(VLOOKUP($A475,ACOUSTICS_COMBINED!$B$3:$AQ$501,30,FALSE)))</f>
        <v/>
      </c>
      <c r="U475" s="1" t="str">
        <f>IF($A475="","",(VLOOKUP($A475,ACOUSTICS_COMBINED!$B$3:$AQ$501,31,FALSE)))</f>
        <v/>
      </c>
      <c r="V475" s="1" t="str">
        <f>IF($A475="","",(VLOOKUP($A475,ACOUSTICS_COMBINED!$B$3:$AQ$501,32,FALSE)))</f>
        <v/>
      </c>
      <c r="W475" s="1" t="str">
        <f>IF($A475="","",(VLOOKUP($A475,ACOUSTICS_COMBINED!$B$3:$AQ$501,33,FALSE)))</f>
        <v/>
      </c>
      <c r="X475" s="1" t="str">
        <f>IF($A475="","",(VLOOKUP($A475,ACOUSTICS_COMBINED!$B$3:$AQ$501,34,FALSE)))</f>
        <v/>
      </c>
      <c r="Y475" s="1" t="str">
        <f>IF($A475="","",(VLOOKUP($A475,ACOUSTICS_COMBINED!$B$3:$AQ$501,35,FALSE)))</f>
        <v/>
      </c>
      <c r="Z475" s="1" t="str">
        <f>IF($A475="","",(VLOOKUP($A475,ACOUSTICS_COMBINED!$B$3:$AQ$501,36,FALSE)))</f>
        <v/>
      </c>
      <c r="AA475" s="1" t="str">
        <f>IF($A475="","",(VLOOKUP($A475,ACOUSTICS_COMBINED!$B$3:$AQ$501,37,FALSE)))</f>
        <v/>
      </c>
      <c r="AB475" s="1" t="str">
        <f>IF($A475="","",(VLOOKUP($A475,ACOUSTICS_COMBINED!$B$3:$AQ$501,38,FALSE)))</f>
        <v/>
      </c>
      <c r="AC475" s="1" t="str">
        <f>IF($A475="","",(VLOOKUP($A475,ACOUSTICS_COMBINED!$B$3:$AQ$501,39,FALSE)))</f>
        <v/>
      </c>
      <c r="AD475" s="1" t="str">
        <f>IF($A475="","",(VLOOKUP($A475,ACOUSTICS_COMBINED!$B$3:$AQ$501,40,FALSE)))</f>
        <v/>
      </c>
      <c r="AE475" s="1" t="str">
        <f>IF($A475="","",(VLOOKUP($A475,ACOUSTICS_COMBINED!$B$3:$AQ$501,41,FALSE)))</f>
        <v/>
      </c>
      <c r="AF475" s="1" t="str">
        <f>IF($A475="","",(VLOOKUP($A475,ACOUSTICS_COMBINED!$B$3:$AQ$501,42,FALSE)))</f>
        <v/>
      </c>
      <c r="AG475" s="27" t="str">
        <f>IF($A475="","",(VLOOKUP($A475,ACOUSTIC_PIVOT_TABLE!$B$4:$AO$500,2,FALSE)))</f>
        <v/>
      </c>
      <c r="AH475" s="27" t="str">
        <f>IF($A475="","",(VLOOKUP($A475,ACOUSTIC_PIVOT_TABLE!$B$4:$AO$500,3,FALSE)))</f>
        <v/>
      </c>
      <c r="AI475" s="27" t="str">
        <f>IF($A475="","",(VLOOKUP($A475,ACOUSTIC_PIVOT_TABLE!$B$4:$AO$500,4,FALSE)))</f>
        <v/>
      </c>
      <c r="AJ475" s="27" t="str">
        <f>IF($A475="","",(VLOOKUP($A475,ACOUSTIC_PIVOT_TABLE!$B$4:$AO$500,5,FALSE)))</f>
        <v/>
      </c>
      <c r="AK475" s="27" t="str">
        <f>IF($A475="","",(VLOOKUP($A475,ACOUSTIC_PIVOT_TABLE!$B$4:$AO$500,6,FALSE)))</f>
        <v/>
      </c>
      <c r="AL475" s="27" t="str">
        <f>IF($A475="","",(VLOOKUP($A475,ACOUSTIC_PIVOT_TABLE!$B$4:$AO$500,7,FALSE)))</f>
        <v/>
      </c>
      <c r="AM475" s="27" t="str">
        <f>IF($A475="","",(VLOOKUP($A475,ACOUSTIC_PIVOT_TABLE!$B$4:$AO$500,8,FALSE)))</f>
        <v/>
      </c>
      <c r="AN475" s="27" t="str">
        <f>IF($A475="","",(VLOOKUP($A475,ACOUSTIC_PIVOT_TABLE!$B$4:$AO$500,9,FALSE)))</f>
        <v/>
      </c>
      <c r="AO475" s="27" t="str">
        <f>IF($A475="","",(VLOOKUP($A475,ACOUSTIC_PIVOT_TABLE!$B$4:$AO$500,10,FALSE)))</f>
        <v/>
      </c>
      <c r="AP475" s="27" t="str">
        <f>IF($A475="","",(VLOOKUP($A475,ACOUSTIC_PIVOT_TABLE!$B$4:$AO$500,11,FALSE)))</f>
        <v/>
      </c>
      <c r="AQ475" s="27" t="str">
        <f>IF($A475="","",(VLOOKUP($A475,ACOUSTIC_PIVOT_TABLE!$B$4:$AO$500,12,FALSE)))</f>
        <v/>
      </c>
      <c r="AR475" s="27" t="str">
        <f>IF($A475="","",(VLOOKUP($A475,ACOUSTIC_PIVOT_TABLE!$B$4:$AO$500,13,FALSE)))</f>
        <v/>
      </c>
      <c r="AS475" s="27" t="str">
        <f>IF($A475="","",(VLOOKUP($A475,ACOUSTIC_PIVOT_TABLE!$B$4:$AO$500,14,FALSE)))</f>
        <v/>
      </c>
      <c r="AT475" s="27" t="str">
        <f>IF($A475="","",(VLOOKUP($A475,ACOUSTIC_PIVOT_TABLE!$B$4:$AO$500,15,FALSE)))</f>
        <v/>
      </c>
      <c r="AU475" s="27" t="str">
        <f>IF($A475="","",(VLOOKUP($A475,ACOUSTIC_PIVOT_TABLE!$B$4:$AO$500,16,FALSE)))</f>
        <v/>
      </c>
      <c r="AV475" s="27" t="str">
        <f>IF($A475="","",(VLOOKUP($A475,ACOUSTIC_PIVOT_TABLE!$B$4:$AO$500,17,FALSE)))</f>
        <v/>
      </c>
      <c r="AW475" s="27" t="str">
        <f>IF($A475="","",(VLOOKUP($A475,ACOUSTIC_PIVOT_TABLE!$B$4:$AO$500,18,FALSE)))</f>
        <v/>
      </c>
      <c r="AX475" s="27" t="str">
        <f>IF($A475="","",(VLOOKUP($A475,ACOUSTIC_PIVOT_TABLE!$B$4:$AO$500,19,FALSE)))</f>
        <v/>
      </c>
      <c r="AY475" s="27" t="str">
        <f>IF($A475="","",(VLOOKUP($A475,ACOUSTIC_PIVOT_TABLE!$B$4:$AO$500,20,FALSE)))</f>
        <v/>
      </c>
      <c r="AZ475" s="27" t="str">
        <f>IF($A475="","",(VLOOKUP($A475,ACOUSTIC_PIVOT_TABLE!$B$4:$AO$500,21,FALSE)))</f>
        <v/>
      </c>
      <c r="BA475" s="27" t="str">
        <f>IF($A475="","",(VLOOKUP($A475,ACOUSTIC_PIVOT_TABLE!$B$4:$AO$500,22,FALSE)))</f>
        <v/>
      </c>
      <c r="BB475" s="27" t="str">
        <f>IF($A475="","",(VLOOKUP($A475,ACOUSTIC_PIVOT_TABLE!$B$4:$AO$500,23,FALSE)))</f>
        <v/>
      </c>
      <c r="BC475" s="27" t="str">
        <f>IF($A475="","",(VLOOKUP($A475,ACOUSTIC_PIVOT_TABLE!$B$4:$AO$500,24,FALSE)))</f>
        <v/>
      </c>
      <c r="BD475" s="27" t="str">
        <f>IF($A475="","",(VLOOKUP($A475,ACOUSTIC_PIVOT_TABLE!$B$4:$AO$500,25,FALSE)))</f>
        <v/>
      </c>
      <c r="BE475" s="27" t="str">
        <f>IF($A475="","",(VLOOKUP($A475,ACOUSTIC_PIVOT_TABLE!$B$4:$AO$500,26,FALSE)))</f>
        <v/>
      </c>
      <c r="BF475" s="27" t="str">
        <f>IF($A475="","",(VLOOKUP($A475,ACOUSTIC_PIVOT_TABLE!$B$4:$AO$500,27,FALSE)))</f>
        <v/>
      </c>
      <c r="BG475" s="27" t="str">
        <f>IF($A475="","",(VLOOKUP($A475,ACOUSTIC_PIVOT_TABLE!$B$4:$AO$500,28,FALSE)))</f>
        <v/>
      </c>
      <c r="BH475" s="27" t="str">
        <f>IF($A475="","",(VLOOKUP($A475,ACOUSTIC_PIVOT_TABLE!$B$4:$AO$500,29,FALSE)))</f>
        <v/>
      </c>
      <c r="BI475" s="27" t="str">
        <f>IF($A475="","",(VLOOKUP($A475,ACOUSTIC_PIVOT_TABLE!$B$4:$AO$500,30,FALSE)))</f>
        <v/>
      </c>
      <c r="BJ475" s="27" t="str">
        <f>IF($A475="","",(VLOOKUP($A475,ACOUSTIC_PIVOT_TABLE!$B$4:$AO$500,31,FALSE)))</f>
        <v/>
      </c>
      <c r="BK475" s="27" t="str">
        <f>IF($A475="","",(VLOOKUP($A475,ACOUSTIC_PIVOT_TABLE!$B$4:$AO$500,32,FALSE)))</f>
        <v/>
      </c>
      <c r="BL475" s="27" t="str">
        <f>IF($A475="","",(VLOOKUP($A475,ACOUSTIC_PIVOT_TABLE!$B$4:$AO$500,33,FALSE)))</f>
        <v/>
      </c>
      <c r="BM475" s="27" t="str">
        <f>IF($A475="","",(VLOOKUP($A475,ACOUSTIC_PIVOT_TABLE!$B$4:$AO$500,34,FALSE)))</f>
        <v/>
      </c>
      <c r="BN475" s="27" t="str">
        <f>IF($A475="","",(VLOOKUP($A475,ACOUSTIC_PIVOT_TABLE!$B$4:$AO$500,35,FALSE)))</f>
        <v/>
      </c>
      <c r="BO475" s="27" t="str">
        <f>IF($A475="","",(VLOOKUP($A475,ACOUSTIC_PIVOT_TABLE!$B$4:$AO$500,36,FALSE)))</f>
        <v/>
      </c>
      <c r="BP475" s="27" t="str">
        <f>IF($A475="","",(VLOOKUP($A475,ACOUSTIC_PIVOT_TABLE!$B$4:$AO$500,37,FALSE)))</f>
        <v/>
      </c>
      <c r="BQ475" s="27" t="str">
        <f>IF($A475="","",(VLOOKUP($A475,ACOUSTIC_PIVOT_TABLE!$B$4:$AO$500,38,FALSE)))</f>
        <v/>
      </c>
      <c r="BR475" s="27" t="str">
        <f>IF($A475="","",(VLOOKUP($A475,ACOUSTIC_PIVOT_TABLE!$B$4:$AO$500,39,FALSE)))</f>
        <v/>
      </c>
      <c r="BS475" s="27" t="str">
        <f>IF($A475="","",(VLOOKUP($A475,ACOUSTIC_PIVOT_TABLE!$B$4:$AO$500,40,FALSE)))</f>
        <v/>
      </c>
    </row>
    <row r="476" spans="1:71" x14ac:dyDescent="0.25">
      <c r="A476" s="1" t="str">
        <f>IF(ACOUSTIC_PIVOT_TABLE!B478 = 0, "",ACOUSTIC_PIVOT_TABLE!B478)</f>
        <v/>
      </c>
      <c r="B476" s="1" t="str">
        <f>IF($A476="","",(VLOOKUP($A476,ACOUSTICS_COMBINED!$B$3:$AQ$501,21,FALSE)))</f>
        <v/>
      </c>
      <c r="C476" s="1" t="str">
        <f>IF($A476="","",(VLOOKUP($A476,ACOUSTICS_COMBINED!$B$3:$AQ$501,22,FALSE)))</f>
        <v/>
      </c>
      <c r="D476" s="1" t="str">
        <f>IF($A476="","",(VLOOKUP($A476,ACOUSTICS_COMBINED!$B$3:$AQ$501,12,FALSE)))</f>
        <v/>
      </c>
      <c r="E476" s="1" t="str">
        <f>IF($A476="","",(VLOOKUP($A476,ACOUSTICS_COMBINED!$B$3:$AQ$501,13,FALSE)))</f>
        <v/>
      </c>
      <c r="F476" s="1" t="str">
        <f>IF($A476="","",(VLOOKUP($A476,ACOUSTICS_COMBINED!$B$3:$AQ$501,14,FALSE)))</f>
        <v/>
      </c>
      <c r="G476" s="1" t="str">
        <f>IF($A476="","",(VLOOKUP($A476,ACOUSTICS_COMBINED!$B$3:$AQ$501,23,FALSE)))</f>
        <v/>
      </c>
      <c r="H476" s="1" t="str">
        <f>IF($A476="","",(VLOOKUP($A476,ACOUSTICS_COMBINED!$B$3:$AQ$501,24,FALSE)))</f>
        <v/>
      </c>
      <c r="I476" s="1" t="str">
        <f>IF($A476="","",(VLOOKUP($A476,ACOUSTICS_COMBINED!$B$3:$AQ$501,15,FALSE)))</f>
        <v/>
      </c>
      <c r="J476" s="1" t="str">
        <f>IF($A476="","",(VLOOKUP($A476,ACOUSTICS_COMBINED!$B$3:$AQ$501,16,FALSE)))</f>
        <v/>
      </c>
      <c r="K476" s="1" t="str">
        <f>IF($A476="","",(VLOOKUP($A476,ACOUSTICS_COMBINED!$B$3:$AQ$501,17,FALSE)))</f>
        <v/>
      </c>
      <c r="L476" s="1" t="str">
        <f>IF($A476="","",(VLOOKUP($A476,ACOUSTICS_COMBINED!$B$3:$AQ$501,18,FALSE)))</f>
        <v/>
      </c>
      <c r="M476" s="1" t="str">
        <f>IF($A476="","",(VLOOKUP($A476,ACOUSTICS_COMBINED!$B$3:$AQ$501,25,FALSE)))</f>
        <v/>
      </c>
      <c r="N476" s="16" t="str">
        <f>IF($A476="","",(VLOOKUP($A476,ACOUSTICS_COMBINED!$B$3:$AQ$501,19,FALSE)))</f>
        <v/>
      </c>
      <c r="O476" s="16" t="str">
        <f>IF($A476="","",(VLOOKUP($A476,ACOUSTICS_COMBINED!$B$3:$AQ$501,20,FALSE)))</f>
        <v/>
      </c>
      <c r="P476" s="1" t="str">
        <f>IF($A476="","",(VLOOKUP($A476,ACOUSTICS_COMBINED!$B$3:$AQ$501,26,FALSE)))</f>
        <v/>
      </c>
      <c r="Q476" s="1" t="str">
        <f>IF($A476="","",(VLOOKUP($A476,ACOUSTICS_COMBINED!$B$3:$AQ$501,27,FALSE)))</f>
        <v/>
      </c>
      <c r="R476" s="1" t="str">
        <f>IF($A476="","",(VLOOKUP($A476,ACOUSTICS_COMBINED!$B$3:$AQ$501,28,FALSE)))</f>
        <v/>
      </c>
      <c r="S476" s="1" t="str">
        <f>IF($A476="","",(VLOOKUP($A476,ACOUSTICS_COMBINED!$B$3:$AQ$501,29,FALSE)))</f>
        <v/>
      </c>
      <c r="T476" s="1" t="str">
        <f>IF($A476="","",(VLOOKUP($A476,ACOUSTICS_COMBINED!$B$3:$AQ$501,30,FALSE)))</f>
        <v/>
      </c>
      <c r="U476" s="1" t="str">
        <f>IF($A476="","",(VLOOKUP($A476,ACOUSTICS_COMBINED!$B$3:$AQ$501,31,FALSE)))</f>
        <v/>
      </c>
      <c r="V476" s="1" t="str">
        <f>IF($A476="","",(VLOOKUP($A476,ACOUSTICS_COMBINED!$B$3:$AQ$501,32,FALSE)))</f>
        <v/>
      </c>
      <c r="W476" s="1" t="str">
        <f>IF($A476="","",(VLOOKUP($A476,ACOUSTICS_COMBINED!$B$3:$AQ$501,33,FALSE)))</f>
        <v/>
      </c>
      <c r="X476" s="1" t="str">
        <f>IF($A476="","",(VLOOKUP($A476,ACOUSTICS_COMBINED!$B$3:$AQ$501,34,FALSE)))</f>
        <v/>
      </c>
      <c r="Y476" s="1" t="str">
        <f>IF($A476="","",(VLOOKUP($A476,ACOUSTICS_COMBINED!$B$3:$AQ$501,35,FALSE)))</f>
        <v/>
      </c>
      <c r="Z476" s="1" t="str">
        <f>IF($A476="","",(VLOOKUP($A476,ACOUSTICS_COMBINED!$B$3:$AQ$501,36,FALSE)))</f>
        <v/>
      </c>
      <c r="AA476" s="1" t="str">
        <f>IF($A476="","",(VLOOKUP($A476,ACOUSTICS_COMBINED!$B$3:$AQ$501,37,FALSE)))</f>
        <v/>
      </c>
      <c r="AB476" s="1" t="str">
        <f>IF($A476="","",(VLOOKUP($A476,ACOUSTICS_COMBINED!$B$3:$AQ$501,38,FALSE)))</f>
        <v/>
      </c>
      <c r="AC476" s="1" t="str">
        <f>IF($A476="","",(VLOOKUP($A476,ACOUSTICS_COMBINED!$B$3:$AQ$501,39,FALSE)))</f>
        <v/>
      </c>
      <c r="AD476" s="1" t="str">
        <f>IF($A476="","",(VLOOKUP($A476,ACOUSTICS_COMBINED!$B$3:$AQ$501,40,FALSE)))</f>
        <v/>
      </c>
      <c r="AE476" s="1" t="str">
        <f>IF($A476="","",(VLOOKUP($A476,ACOUSTICS_COMBINED!$B$3:$AQ$501,41,FALSE)))</f>
        <v/>
      </c>
      <c r="AF476" s="1" t="str">
        <f>IF($A476="","",(VLOOKUP($A476,ACOUSTICS_COMBINED!$B$3:$AQ$501,42,FALSE)))</f>
        <v/>
      </c>
      <c r="AG476" s="27" t="str">
        <f>IF($A476="","",(VLOOKUP($A476,ACOUSTIC_PIVOT_TABLE!$B$4:$AO$500,2,FALSE)))</f>
        <v/>
      </c>
      <c r="AH476" s="27" t="str">
        <f>IF($A476="","",(VLOOKUP($A476,ACOUSTIC_PIVOT_TABLE!$B$4:$AO$500,3,FALSE)))</f>
        <v/>
      </c>
      <c r="AI476" s="27" t="str">
        <f>IF($A476="","",(VLOOKUP($A476,ACOUSTIC_PIVOT_TABLE!$B$4:$AO$500,4,FALSE)))</f>
        <v/>
      </c>
      <c r="AJ476" s="27" t="str">
        <f>IF($A476="","",(VLOOKUP($A476,ACOUSTIC_PIVOT_TABLE!$B$4:$AO$500,5,FALSE)))</f>
        <v/>
      </c>
      <c r="AK476" s="27" t="str">
        <f>IF($A476="","",(VLOOKUP($A476,ACOUSTIC_PIVOT_TABLE!$B$4:$AO$500,6,FALSE)))</f>
        <v/>
      </c>
      <c r="AL476" s="27" t="str">
        <f>IF($A476="","",(VLOOKUP($A476,ACOUSTIC_PIVOT_TABLE!$B$4:$AO$500,7,FALSE)))</f>
        <v/>
      </c>
      <c r="AM476" s="27" t="str">
        <f>IF($A476="","",(VLOOKUP($A476,ACOUSTIC_PIVOT_TABLE!$B$4:$AO$500,8,FALSE)))</f>
        <v/>
      </c>
      <c r="AN476" s="27" t="str">
        <f>IF($A476="","",(VLOOKUP($A476,ACOUSTIC_PIVOT_TABLE!$B$4:$AO$500,9,FALSE)))</f>
        <v/>
      </c>
      <c r="AO476" s="27" t="str">
        <f>IF($A476="","",(VLOOKUP($A476,ACOUSTIC_PIVOT_TABLE!$B$4:$AO$500,10,FALSE)))</f>
        <v/>
      </c>
      <c r="AP476" s="27" t="str">
        <f>IF($A476="","",(VLOOKUP($A476,ACOUSTIC_PIVOT_TABLE!$B$4:$AO$500,11,FALSE)))</f>
        <v/>
      </c>
      <c r="AQ476" s="27" t="str">
        <f>IF($A476="","",(VLOOKUP($A476,ACOUSTIC_PIVOT_TABLE!$B$4:$AO$500,12,FALSE)))</f>
        <v/>
      </c>
      <c r="AR476" s="27" t="str">
        <f>IF($A476="","",(VLOOKUP($A476,ACOUSTIC_PIVOT_TABLE!$B$4:$AO$500,13,FALSE)))</f>
        <v/>
      </c>
      <c r="AS476" s="27" t="str">
        <f>IF($A476="","",(VLOOKUP($A476,ACOUSTIC_PIVOT_TABLE!$B$4:$AO$500,14,FALSE)))</f>
        <v/>
      </c>
      <c r="AT476" s="27" t="str">
        <f>IF($A476="","",(VLOOKUP($A476,ACOUSTIC_PIVOT_TABLE!$B$4:$AO$500,15,FALSE)))</f>
        <v/>
      </c>
      <c r="AU476" s="27" t="str">
        <f>IF($A476="","",(VLOOKUP($A476,ACOUSTIC_PIVOT_TABLE!$B$4:$AO$500,16,FALSE)))</f>
        <v/>
      </c>
      <c r="AV476" s="27" t="str">
        <f>IF($A476="","",(VLOOKUP($A476,ACOUSTIC_PIVOT_TABLE!$B$4:$AO$500,17,FALSE)))</f>
        <v/>
      </c>
      <c r="AW476" s="27" t="str">
        <f>IF($A476="","",(VLOOKUP($A476,ACOUSTIC_PIVOT_TABLE!$B$4:$AO$500,18,FALSE)))</f>
        <v/>
      </c>
      <c r="AX476" s="27" t="str">
        <f>IF($A476="","",(VLOOKUP($A476,ACOUSTIC_PIVOT_TABLE!$B$4:$AO$500,19,FALSE)))</f>
        <v/>
      </c>
      <c r="AY476" s="27" t="str">
        <f>IF($A476="","",(VLOOKUP($A476,ACOUSTIC_PIVOT_TABLE!$B$4:$AO$500,20,FALSE)))</f>
        <v/>
      </c>
      <c r="AZ476" s="27" t="str">
        <f>IF($A476="","",(VLOOKUP($A476,ACOUSTIC_PIVOT_TABLE!$B$4:$AO$500,21,FALSE)))</f>
        <v/>
      </c>
      <c r="BA476" s="27" t="str">
        <f>IF($A476="","",(VLOOKUP($A476,ACOUSTIC_PIVOT_TABLE!$B$4:$AO$500,22,FALSE)))</f>
        <v/>
      </c>
      <c r="BB476" s="27" t="str">
        <f>IF($A476="","",(VLOOKUP($A476,ACOUSTIC_PIVOT_TABLE!$B$4:$AO$500,23,FALSE)))</f>
        <v/>
      </c>
      <c r="BC476" s="27" t="str">
        <f>IF($A476="","",(VLOOKUP($A476,ACOUSTIC_PIVOT_TABLE!$B$4:$AO$500,24,FALSE)))</f>
        <v/>
      </c>
      <c r="BD476" s="27" t="str">
        <f>IF($A476="","",(VLOOKUP($A476,ACOUSTIC_PIVOT_TABLE!$B$4:$AO$500,25,FALSE)))</f>
        <v/>
      </c>
      <c r="BE476" s="27" t="str">
        <f>IF($A476="","",(VLOOKUP($A476,ACOUSTIC_PIVOT_TABLE!$B$4:$AO$500,26,FALSE)))</f>
        <v/>
      </c>
      <c r="BF476" s="27" t="str">
        <f>IF($A476="","",(VLOOKUP($A476,ACOUSTIC_PIVOT_TABLE!$B$4:$AO$500,27,FALSE)))</f>
        <v/>
      </c>
      <c r="BG476" s="27" t="str">
        <f>IF($A476="","",(VLOOKUP($A476,ACOUSTIC_PIVOT_TABLE!$B$4:$AO$500,28,FALSE)))</f>
        <v/>
      </c>
      <c r="BH476" s="27" t="str">
        <f>IF($A476="","",(VLOOKUP($A476,ACOUSTIC_PIVOT_TABLE!$B$4:$AO$500,29,FALSE)))</f>
        <v/>
      </c>
      <c r="BI476" s="27" t="str">
        <f>IF($A476="","",(VLOOKUP($A476,ACOUSTIC_PIVOT_TABLE!$B$4:$AO$500,30,FALSE)))</f>
        <v/>
      </c>
      <c r="BJ476" s="27" t="str">
        <f>IF($A476="","",(VLOOKUP($A476,ACOUSTIC_PIVOT_TABLE!$B$4:$AO$500,31,FALSE)))</f>
        <v/>
      </c>
      <c r="BK476" s="27" t="str">
        <f>IF($A476="","",(VLOOKUP($A476,ACOUSTIC_PIVOT_TABLE!$B$4:$AO$500,32,FALSE)))</f>
        <v/>
      </c>
      <c r="BL476" s="27" t="str">
        <f>IF($A476="","",(VLOOKUP($A476,ACOUSTIC_PIVOT_TABLE!$B$4:$AO$500,33,FALSE)))</f>
        <v/>
      </c>
      <c r="BM476" s="27" t="str">
        <f>IF($A476="","",(VLOOKUP($A476,ACOUSTIC_PIVOT_TABLE!$B$4:$AO$500,34,FALSE)))</f>
        <v/>
      </c>
      <c r="BN476" s="27" t="str">
        <f>IF($A476="","",(VLOOKUP($A476,ACOUSTIC_PIVOT_TABLE!$B$4:$AO$500,35,FALSE)))</f>
        <v/>
      </c>
      <c r="BO476" s="27" t="str">
        <f>IF($A476="","",(VLOOKUP($A476,ACOUSTIC_PIVOT_TABLE!$B$4:$AO$500,36,FALSE)))</f>
        <v/>
      </c>
      <c r="BP476" s="27" t="str">
        <f>IF($A476="","",(VLOOKUP($A476,ACOUSTIC_PIVOT_TABLE!$B$4:$AO$500,37,FALSE)))</f>
        <v/>
      </c>
      <c r="BQ476" s="27" t="str">
        <f>IF($A476="","",(VLOOKUP($A476,ACOUSTIC_PIVOT_TABLE!$B$4:$AO$500,38,FALSE)))</f>
        <v/>
      </c>
      <c r="BR476" s="27" t="str">
        <f>IF($A476="","",(VLOOKUP($A476,ACOUSTIC_PIVOT_TABLE!$B$4:$AO$500,39,FALSE)))</f>
        <v/>
      </c>
      <c r="BS476" s="27" t="str">
        <f>IF($A476="","",(VLOOKUP($A476,ACOUSTIC_PIVOT_TABLE!$B$4:$AO$500,40,FALSE)))</f>
        <v/>
      </c>
    </row>
    <row r="477" spans="1:71" x14ac:dyDescent="0.25">
      <c r="A477" s="1" t="str">
        <f>IF(ACOUSTIC_PIVOT_TABLE!B479 = 0, "",ACOUSTIC_PIVOT_TABLE!B479)</f>
        <v/>
      </c>
      <c r="B477" s="1" t="str">
        <f>IF($A477="","",(VLOOKUP($A477,ACOUSTICS_COMBINED!$B$3:$AQ$501,21,FALSE)))</f>
        <v/>
      </c>
      <c r="C477" s="1" t="str">
        <f>IF($A477="","",(VLOOKUP($A477,ACOUSTICS_COMBINED!$B$3:$AQ$501,22,FALSE)))</f>
        <v/>
      </c>
      <c r="D477" s="1" t="str">
        <f>IF($A477="","",(VLOOKUP($A477,ACOUSTICS_COMBINED!$B$3:$AQ$501,12,FALSE)))</f>
        <v/>
      </c>
      <c r="E477" s="1" t="str">
        <f>IF($A477="","",(VLOOKUP($A477,ACOUSTICS_COMBINED!$B$3:$AQ$501,13,FALSE)))</f>
        <v/>
      </c>
      <c r="F477" s="1" t="str">
        <f>IF($A477="","",(VLOOKUP($A477,ACOUSTICS_COMBINED!$B$3:$AQ$501,14,FALSE)))</f>
        <v/>
      </c>
      <c r="G477" s="1" t="str">
        <f>IF($A477="","",(VLOOKUP($A477,ACOUSTICS_COMBINED!$B$3:$AQ$501,23,FALSE)))</f>
        <v/>
      </c>
      <c r="H477" s="1" t="str">
        <f>IF($A477="","",(VLOOKUP($A477,ACOUSTICS_COMBINED!$B$3:$AQ$501,24,FALSE)))</f>
        <v/>
      </c>
      <c r="I477" s="1" t="str">
        <f>IF($A477="","",(VLOOKUP($A477,ACOUSTICS_COMBINED!$B$3:$AQ$501,15,FALSE)))</f>
        <v/>
      </c>
      <c r="J477" s="1" t="str">
        <f>IF($A477="","",(VLOOKUP($A477,ACOUSTICS_COMBINED!$B$3:$AQ$501,16,FALSE)))</f>
        <v/>
      </c>
      <c r="K477" s="1" t="str">
        <f>IF($A477="","",(VLOOKUP($A477,ACOUSTICS_COMBINED!$B$3:$AQ$501,17,FALSE)))</f>
        <v/>
      </c>
      <c r="L477" s="1" t="str">
        <f>IF($A477="","",(VLOOKUP($A477,ACOUSTICS_COMBINED!$B$3:$AQ$501,18,FALSE)))</f>
        <v/>
      </c>
      <c r="M477" s="1" t="str">
        <f>IF($A477="","",(VLOOKUP($A477,ACOUSTICS_COMBINED!$B$3:$AQ$501,25,FALSE)))</f>
        <v/>
      </c>
      <c r="N477" s="16" t="str">
        <f>IF($A477="","",(VLOOKUP($A477,ACOUSTICS_COMBINED!$B$3:$AQ$501,19,FALSE)))</f>
        <v/>
      </c>
      <c r="O477" s="16" t="str">
        <f>IF($A477="","",(VLOOKUP($A477,ACOUSTICS_COMBINED!$B$3:$AQ$501,20,FALSE)))</f>
        <v/>
      </c>
      <c r="P477" s="1" t="str">
        <f>IF($A477="","",(VLOOKUP($A477,ACOUSTICS_COMBINED!$B$3:$AQ$501,26,FALSE)))</f>
        <v/>
      </c>
      <c r="Q477" s="1" t="str">
        <f>IF($A477="","",(VLOOKUP($A477,ACOUSTICS_COMBINED!$B$3:$AQ$501,27,FALSE)))</f>
        <v/>
      </c>
      <c r="R477" s="1" t="str">
        <f>IF($A477="","",(VLOOKUP($A477,ACOUSTICS_COMBINED!$B$3:$AQ$501,28,FALSE)))</f>
        <v/>
      </c>
      <c r="S477" s="1" t="str">
        <f>IF($A477="","",(VLOOKUP($A477,ACOUSTICS_COMBINED!$B$3:$AQ$501,29,FALSE)))</f>
        <v/>
      </c>
      <c r="T477" s="1" t="str">
        <f>IF($A477="","",(VLOOKUP($A477,ACOUSTICS_COMBINED!$B$3:$AQ$501,30,FALSE)))</f>
        <v/>
      </c>
      <c r="U477" s="1" t="str">
        <f>IF($A477="","",(VLOOKUP($A477,ACOUSTICS_COMBINED!$B$3:$AQ$501,31,FALSE)))</f>
        <v/>
      </c>
      <c r="V477" s="1" t="str">
        <f>IF($A477="","",(VLOOKUP($A477,ACOUSTICS_COMBINED!$B$3:$AQ$501,32,FALSE)))</f>
        <v/>
      </c>
      <c r="W477" s="1" t="str">
        <f>IF($A477="","",(VLOOKUP($A477,ACOUSTICS_COMBINED!$B$3:$AQ$501,33,FALSE)))</f>
        <v/>
      </c>
      <c r="X477" s="1" t="str">
        <f>IF($A477="","",(VLOOKUP($A477,ACOUSTICS_COMBINED!$B$3:$AQ$501,34,FALSE)))</f>
        <v/>
      </c>
      <c r="Y477" s="1" t="str">
        <f>IF($A477="","",(VLOOKUP($A477,ACOUSTICS_COMBINED!$B$3:$AQ$501,35,FALSE)))</f>
        <v/>
      </c>
      <c r="Z477" s="1" t="str">
        <f>IF($A477="","",(VLOOKUP($A477,ACOUSTICS_COMBINED!$B$3:$AQ$501,36,FALSE)))</f>
        <v/>
      </c>
      <c r="AA477" s="1" t="str">
        <f>IF($A477="","",(VLOOKUP($A477,ACOUSTICS_COMBINED!$B$3:$AQ$501,37,FALSE)))</f>
        <v/>
      </c>
      <c r="AB477" s="1" t="str">
        <f>IF($A477="","",(VLOOKUP($A477,ACOUSTICS_COMBINED!$B$3:$AQ$501,38,FALSE)))</f>
        <v/>
      </c>
      <c r="AC477" s="1" t="str">
        <f>IF($A477="","",(VLOOKUP($A477,ACOUSTICS_COMBINED!$B$3:$AQ$501,39,FALSE)))</f>
        <v/>
      </c>
      <c r="AD477" s="1" t="str">
        <f>IF($A477="","",(VLOOKUP($A477,ACOUSTICS_COMBINED!$B$3:$AQ$501,40,FALSE)))</f>
        <v/>
      </c>
      <c r="AE477" s="1" t="str">
        <f>IF($A477="","",(VLOOKUP($A477,ACOUSTICS_COMBINED!$B$3:$AQ$501,41,FALSE)))</f>
        <v/>
      </c>
      <c r="AF477" s="1" t="str">
        <f>IF($A477="","",(VLOOKUP($A477,ACOUSTICS_COMBINED!$B$3:$AQ$501,42,FALSE)))</f>
        <v/>
      </c>
      <c r="AG477" s="27" t="str">
        <f>IF($A477="","",(VLOOKUP($A477,ACOUSTIC_PIVOT_TABLE!$B$4:$AO$500,2,FALSE)))</f>
        <v/>
      </c>
      <c r="AH477" s="27" t="str">
        <f>IF($A477="","",(VLOOKUP($A477,ACOUSTIC_PIVOT_TABLE!$B$4:$AO$500,3,FALSE)))</f>
        <v/>
      </c>
      <c r="AI477" s="27" t="str">
        <f>IF($A477="","",(VLOOKUP($A477,ACOUSTIC_PIVOT_TABLE!$B$4:$AO$500,4,FALSE)))</f>
        <v/>
      </c>
      <c r="AJ477" s="27" t="str">
        <f>IF($A477="","",(VLOOKUP($A477,ACOUSTIC_PIVOT_TABLE!$B$4:$AO$500,5,FALSE)))</f>
        <v/>
      </c>
      <c r="AK477" s="27" t="str">
        <f>IF($A477="","",(VLOOKUP($A477,ACOUSTIC_PIVOT_TABLE!$B$4:$AO$500,6,FALSE)))</f>
        <v/>
      </c>
      <c r="AL477" s="27" t="str">
        <f>IF($A477="","",(VLOOKUP($A477,ACOUSTIC_PIVOT_TABLE!$B$4:$AO$500,7,FALSE)))</f>
        <v/>
      </c>
      <c r="AM477" s="27" t="str">
        <f>IF($A477="","",(VLOOKUP($A477,ACOUSTIC_PIVOT_TABLE!$B$4:$AO$500,8,FALSE)))</f>
        <v/>
      </c>
      <c r="AN477" s="27" t="str">
        <f>IF($A477="","",(VLOOKUP($A477,ACOUSTIC_PIVOT_TABLE!$B$4:$AO$500,9,FALSE)))</f>
        <v/>
      </c>
      <c r="AO477" s="27" t="str">
        <f>IF($A477="","",(VLOOKUP($A477,ACOUSTIC_PIVOT_TABLE!$B$4:$AO$500,10,FALSE)))</f>
        <v/>
      </c>
      <c r="AP477" s="27" t="str">
        <f>IF($A477="","",(VLOOKUP($A477,ACOUSTIC_PIVOT_TABLE!$B$4:$AO$500,11,FALSE)))</f>
        <v/>
      </c>
      <c r="AQ477" s="27" t="str">
        <f>IF($A477="","",(VLOOKUP($A477,ACOUSTIC_PIVOT_TABLE!$B$4:$AO$500,12,FALSE)))</f>
        <v/>
      </c>
      <c r="AR477" s="27" t="str">
        <f>IF($A477="","",(VLOOKUP($A477,ACOUSTIC_PIVOT_TABLE!$B$4:$AO$500,13,FALSE)))</f>
        <v/>
      </c>
      <c r="AS477" s="27" t="str">
        <f>IF($A477="","",(VLOOKUP($A477,ACOUSTIC_PIVOT_TABLE!$B$4:$AO$500,14,FALSE)))</f>
        <v/>
      </c>
      <c r="AT477" s="27" t="str">
        <f>IF($A477="","",(VLOOKUP($A477,ACOUSTIC_PIVOT_TABLE!$B$4:$AO$500,15,FALSE)))</f>
        <v/>
      </c>
      <c r="AU477" s="27" t="str">
        <f>IF($A477="","",(VLOOKUP($A477,ACOUSTIC_PIVOT_TABLE!$B$4:$AO$500,16,FALSE)))</f>
        <v/>
      </c>
      <c r="AV477" s="27" t="str">
        <f>IF($A477="","",(VLOOKUP($A477,ACOUSTIC_PIVOT_TABLE!$B$4:$AO$500,17,FALSE)))</f>
        <v/>
      </c>
      <c r="AW477" s="27" t="str">
        <f>IF($A477="","",(VLOOKUP($A477,ACOUSTIC_PIVOT_TABLE!$B$4:$AO$500,18,FALSE)))</f>
        <v/>
      </c>
      <c r="AX477" s="27" t="str">
        <f>IF($A477="","",(VLOOKUP($A477,ACOUSTIC_PIVOT_TABLE!$B$4:$AO$500,19,FALSE)))</f>
        <v/>
      </c>
      <c r="AY477" s="27" t="str">
        <f>IF($A477="","",(VLOOKUP($A477,ACOUSTIC_PIVOT_TABLE!$B$4:$AO$500,20,FALSE)))</f>
        <v/>
      </c>
      <c r="AZ477" s="27" t="str">
        <f>IF($A477="","",(VLOOKUP($A477,ACOUSTIC_PIVOT_TABLE!$B$4:$AO$500,21,FALSE)))</f>
        <v/>
      </c>
      <c r="BA477" s="27" t="str">
        <f>IF($A477="","",(VLOOKUP($A477,ACOUSTIC_PIVOT_TABLE!$B$4:$AO$500,22,FALSE)))</f>
        <v/>
      </c>
      <c r="BB477" s="27" t="str">
        <f>IF($A477="","",(VLOOKUP($A477,ACOUSTIC_PIVOT_TABLE!$B$4:$AO$500,23,FALSE)))</f>
        <v/>
      </c>
      <c r="BC477" s="27" t="str">
        <f>IF($A477="","",(VLOOKUP($A477,ACOUSTIC_PIVOT_TABLE!$B$4:$AO$500,24,FALSE)))</f>
        <v/>
      </c>
      <c r="BD477" s="27" t="str">
        <f>IF($A477="","",(VLOOKUP($A477,ACOUSTIC_PIVOT_TABLE!$B$4:$AO$500,25,FALSE)))</f>
        <v/>
      </c>
      <c r="BE477" s="27" t="str">
        <f>IF($A477="","",(VLOOKUP($A477,ACOUSTIC_PIVOT_TABLE!$B$4:$AO$500,26,FALSE)))</f>
        <v/>
      </c>
      <c r="BF477" s="27" t="str">
        <f>IF($A477="","",(VLOOKUP($A477,ACOUSTIC_PIVOT_TABLE!$B$4:$AO$500,27,FALSE)))</f>
        <v/>
      </c>
      <c r="BG477" s="27" t="str">
        <f>IF($A477="","",(VLOOKUP($A477,ACOUSTIC_PIVOT_TABLE!$B$4:$AO$500,28,FALSE)))</f>
        <v/>
      </c>
      <c r="BH477" s="27" t="str">
        <f>IF($A477="","",(VLOOKUP($A477,ACOUSTIC_PIVOT_TABLE!$B$4:$AO$500,29,FALSE)))</f>
        <v/>
      </c>
      <c r="BI477" s="27" t="str">
        <f>IF($A477="","",(VLOOKUP($A477,ACOUSTIC_PIVOT_TABLE!$B$4:$AO$500,30,FALSE)))</f>
        <v/>
      </c>
      <c r="BJ477" s="27" t="str">
        <f>IF($A477="","",(VLOOKUP($A477,ACOUSTIC_PIVOT_TABLE!$B$4:$AO$500,31,FALSE)))</f>
        <v/>
      </c>
      <c r="BK477" s="27" t="str">
        <f>IF($A477="","",(VLOOKUP($A477,ACOUSTIC_PIVOT_TABLE!$B$4:$AO$500,32,FALSE)))</f>
        <v/>
      </c>
      <c r="BL477" s="27" t="str">
        <f>IF($A477="","",(VLOOKUP($A477,ACOUSTIC_PIVOT_TABLE!$B$4:$AO$500,33,FALSE)))</f>
        <v/>
      </c>
      <c r="BM477" s="27" t="str">
        <f>IF($A477="","",(VLOOKUP($A477,ACOUSTIC_PIVOT_TABLE!$B$4:$AO$500,34,FALSE)))</f>
        <v/>
      </c>
      <c r="BN477" s="27" t="str">
        <f>IF($A477="","",(VLOOKUP($A477,ACOUSTIC_PIVOT_TABLE!$B$4:$AO$500,35,FALSE)))</f>
        <v/>
      </c>
      <c r="BO477" s="27" t="str">
        <f>IF($A477="","",(VLOOKUP($A477,ACOUSTIC_PIVOT_TABLE!$B$4:$AO$500,36,FALSE)))</f>
        <v/>
      </c>
      <c r="BP477" s="27" t="str">
        <f>IF($A477="","",(VLOOKUP($A477,ACOUSTIC_PIVOT_TABLE!$B$4:$AO$500,37,FALSE)))</f>
        <v/>
      </c>
      <c r="BQ477" s="27" t="str">
        <f>IF($A477="","",(VLOOKUP($A477,ACOUSTIC_PIVOT_TABLE!$B$4:$AO$500,38,FALSE)))</f>
        <v/>
      </c>
      <c r="BR477" s="27" t="str">
        <f>IF($A477="","",(VLOOKUP($A477,ACOUSTIC_PIVOT_TABLE!$B$4:$AO$500,39,FALSE)))</f>
        <v/>
      </c>
      <c r="BS477" s="27" t="str">
        <f>IF($A477="","",(VLOOKUP($A477,ACOUSTIC_PIVOT_TABLE!$B$4:$AO$500,40,FALSE)))</f>
        <v/>
      </c>
    </row>
    <row r="478" spans="1:71" x14ac:dyDescent="0.25">
      <c r="A478" s="1" t="str">
        <f>IF(ACOUSTIC_PIVOT_TABLE!B480 = 0, "",ACOUSTIC_PIVOT_TABLE!B480)</f>
        <v/>
      </c>
      <c r="B478" s="1" t="str">
        <f>IF($A478="","",(VLOOKUP($A478,ACOUSTICS_COMBINED!$B$3:$AQ$501,21,FALSE)))</f>
        <v/>
      </c>
      <c r="C478" s="1" t="str">
        <f>IF($A478="","",(VLOOKUP($A478,ACOUSTICS_COMBINED!$B$3:$AQ$501,22,FALSE)))</f>
        <v/>
      </c>
      <c r="D478" s="1" t="str">
        <f>IF($A478="","",(VLOOKUP($A478,ACOUSTICS_COMBINED!$B$3:$AQ$501,12,FALSE)))</f>
        <v/>
      </c>
      <c r="E478" s="1" t="str">
        <f>IF($A478="","",(VLOOKUP($A478,ACOUSTICS_COMBINED!$B$3:$AQ$501,13,FALSE)))</f>
        <v/>
      </c>
      <c r="F478" s="1" t="str">
        <f>IF($A478="","",(VLOOKUP($A478,ACOUSTICS_COMBINED!$B$3:$AQ$501,14,FALSE)))</f>
        <v/>
      </c>
      <c r="G478" s="1" t="str">
        <f>IF($A478="","",(VLOOKUP($A478,ACOUSTICS_COMBINED!$B$3:$AQ$501,23,FALSE)))</f>
        <v/>
      </c>
      <c r="H478" s="1" t="str">
        <f>IF($A478="","",(VLOOKUP($A478,ACOUSTICS_COMBINED!$B$3:$AQ$501,24,FALSE)))</f>
        <v/>
      </c>
      <c r="I478" s="1" t="str">
        <f>IF($A478="","",(VLOOKUP($A478,ACOUSTICS_COMBINED!$B$3:$AQ$501,15,FALSE)))</f>
        <v/>
      </c>
      <c r="J478" s="1" t="str">
        <f>IF($A478="","",(VLOOKUP($A478,ACOUSTICS_COMBINED!$B$3:$AQ$501,16,FALSE)))</f>
        <v/>
      </c>
      <c r="K478" s="1" t="str">
        <f>IF($A478="","",(VLOOKUP($A478,ACOUSTICS_COMBINED!$B$3:$AQ$501,17,FALSE)))</f>
        <v/>
      </c>
      <c r="L478" s="1" t="str">
        <f>IF($A478="","",(VLOOKUP($A478,ACOUSTICS_COMBINED!$B$3:$AQ$501,18,FALSE)))</f>
        <v/>
      </c>
      <c r="M478" s="1" t="str">
        <f>IF($A478="","",(VLOOKUP($A478,ACOUSTICS_COMBINED!$B$3:$AQ$501,25,FALSE)))</f>
        <v/>
      </c>
      <c r="N478" s="16" t="str">
        <f>IF($A478="","",(VLOOKUP($A478,ACOUSTICS_COMBINED!$B$3:$AQ$501,19,FALSE)))</f>
        <v/>
      </c>
      <c r="O478" s="16" t="str">
        <f>IF($A478="","",(VLOOKUP($A478,ACOUSTICS_COMBINED!$B$3:$AQ$501,20,FALSE)))</f>
        <v/>
      </c>
      <c r="P478" s="1" t="str">
        <f>IF($A478="","",(VLOOKUP($A478,ACOUSTICS_COMBINED!$B$3:$AQ$501,26,FALSE)))</f>
        <v/>
      </c>
      <c r="Q478" s="1" t="str">
        <f>IF($A478="","",(VLOOKUP($A478,ACOUSTICS_COMBINED!$B$3:$AQ$501,27,FALSE)))</f>
        <v/>
      </c>
      <c r="R478" s="1" t="str">
        <f>IF($A478="","",(VLOOKUP($A478,ACOUSTICS_COMBINED!$B$3:$AQ$501,28,FALSE)))</f>
        <v/>
      </c>
      <c r="S478" s="1" t="str">
        <f>IF($A478="","",(VLOOKUP($A478,ACOUSTICS_COMBINED!$B$3:$AQ$501,29,FALSE)))</f>
        <v/>
      </c>
      <c r="T478" s="1" t="str">
        <f>IF($A478="","",(VLOOKUP($A478,ACOUSTICS_COMBINED!$B$3:$AQ$501,30,FALSE)))</f>
        <v/>
      </c>
      <c r="U478" s="1" t="str">
        <f>IF($A478="","",(VLOOKUP($A478,ACOUSTICS_COMBINED!$B$3:$AQ$501,31,FALSE)))</f>
        <v/>
      </c>
      <c r="V478" s="1" t="str">
        <f>IF($A478="","",(VLOOKUP($A478,ACOUSTICS_COMBINED!$B$3:$AQ$501,32,FALSE)))</f>
        <v/>
      </c>
      <c r="W478" s="1" t="str">
        <f>IF($A478="","",(VLOOKUP($A478,ACOUSTICS_COMBINED!$B$3:$AQ$501,33,FALSE)))</f>
        <v/>
      </c>
      <c r="X478" s="1" t="str">
        <f>IF($A478="","",(VLOOKUP($A478,ACOUSTICS_COMBINED!$B$3:$AQ$501,34,FALSE)))</f>
        <v/>
      </c>
      <c r="Y478" s="1" t="str">
        <f>IF($A478="","",(VLOOKUP($A478,ACOUSTICS_COMBINED!$B$3:$AQ$501,35,FALSE)))</f>
        <v/>
      </c>
      <c r="Z478" s="1" t="str">
        <f>IF($A478="","",(VLOOKUP($A478,ACOUSTICS_COMBINED!$B$3:$AQ$501,36,FALSE)))</f>
        <v/>
      </c>
      <c r="AA478" s="1" t="str">
        <f>IF($A478="","",(VLOOKUP($A478,ACOUSTICS_COMBINED!$B$3:$AQ$501,37,FALSE)))</f>
        <v/>
      </c>
      <c r="AB478" s="1" t="str">
        <f>IF($A478="","",(VLOOKUP($A478,ACOUSTICS_COMBINED!$B$3:$AQ$501,38,FALSE)))</f>
        <v/>
      </c>
      <c r="AC478" s="1" t="str">
        <f>IF($A478="","",(VLOOKUP($A478,ACOUSTICS_COMBINED!$B$3:$AQ$501,39,FALSE)))</f>
        <v/>
      </c>
      <c r="AD478" s="1" t="str">
        <f>IF($A478="","",(VLOOKUP($A478,ACOUSTICS_COMBINED!$B$3:$AQ$501,40,FALSE)))</f>
        <v/>
      </c>
      <c r="AE478" s="1" t="str">
        <f>IF($A478="","",(VLOOKUP($A478,ACOUSTICS_COMBINED!$B$3:$AQ$501,41,FALSE)))</f>
        <v/>
      </c>
      <c r="AF478" s="1" t="str">
        <f>IF($A478="","",(VLOOKUP($A478,ACOUSTICS_COMBINED!$B$3:$AQ$501,42,FALSE)))</f>
        <v/>
      </c>
      <c r="AG478" s="27" t="str">
        <f>IF($A478="","",(VLOOKUP($A478,ACOUSTIC_PIVOT_TABLE!$B$4:$AO$500,2,FALSE)))</f>
        <v/>
      </c>
      <c r="AH478" s="27" t="str">
        <f>IF($A478="","",(VLOOKUP($A478,ACOUSTIC_PIVOT_TABLE!$B$4:$AO$500,3,FALSE)))</f>
        <v/>
      </c>
      <c r="AI478" s="27" t="str">
        <f>IF($A478="","",(VLOOKUP($A478,ACOUSTIC_PIVOT_TABLE!$B$4:$AO$500,4,FALSE)))</f>
        <v/>
      </c>
      <c r="AJ478" s="27" t="str">
        <f>IF($A478="","",(VLOOKUP($A478,ACOUSTIC_PIVOT_TABLE!$B$4:$AO$500,5,FALSE)))</f>
        <v/>
      </c>
      <c r="AK478" s="27" t="str">
        <f>IF($A478="","",(VLOOKUP($A478,ACOUSTIC_PIVOT_TABLE!$B$4:$AO$500,6,FALSE)))</f>
        <v/>
      </c>
      <c r="AL478" s="27" t="str">
        <f>IF($A478="","",(VLOOKUP($A478,ACOUSTIC_PIVOT_TABLE!$B$4:$AO$500,7,FALSE)))</f>
        <v/>
      </c>
      <c r="AM478" s="27" t="str">
        <f>IF($A478="","",(VLOOKUP($A478,ACOUSTIC_PIVOT_TABLE!$B$4:$AO$500,8,FALSE)))</f>
        <v/>
      </c>
      <c r="AN478" s="27" t="str">
        <f>IF($A478="","",(VLOOKUP($A478,ACOUSTIC_PIVOT_TABLE!$B$4:$AO$500,9,FALSE)))</f>
        <v/>
      </c>
      <c r="AO478" s="27" t="str">
        <f>IF($A478="","",(VLOOKUP($A478,ACOUSTIC_PIVOT_TABLE!$B$4:$AO$500,10,FALSE)))</f>
        <v/>
      </c>
      <c r="AP478" s="27" t="str">
        <f>IF($A478="","",(VLOOKUP($A478,ACOUSTIC_PIVOT_TABLE!$B$4:$AO$500,11,FALSE)))</f>
        <v/>
      </c>
      <c r="AQ478" s="27" t="str">
        <f>IF($A478="","",(VLOOKUP($A478,ACOUSTIC_PIVOT_TABLE!$B$4:$AO$500,12,FALSE)))</f>
        <v/>
      </c>
      <c r="AR478" s="27" t="str">
        <f>IF($A478="","",(VLOOKUP($A478,ACOUSTIC_PIVOT_TABLE!$B$4:$AO$500,13,FALSE)))</f>
        <v/>
      </c>
      <c r="AS478" s="27" t="str">
        <f>IF($A478="","",(VLOOKUP($A478,ACOUSTIC_PIVOT_TABLE!$B$4:$AO$500,14,FALSE)))</f>
        <v/>
      </c>
      <c r="AT478" s="27" t="str">
        <f>IF($A478="","",(VLOOKUP($A478,ACOUSTIC_PIVOT_TABLE!$B$4:$AO$500,15,FALSE)))</f>
        <v/>
      </c>
      <c r="AU478" s="27" t="str">
        <f>IF($A478="","",(VLOOKUP($A478,ACOUSTIC_PIVOT_TABLE!$B$4:$AO$500,16,FALSE)))</f>
        <v/>
      </c>
      <c r="AV478" s="27" t="str">
        <f>IF($A478="","",(VLOOKUP($A478,ACOUSTIC_PIVOT_TABLE!$B$4:$AO$500,17,FALSE)))</f>
        <v/>
      </c>
      <c r="AW478" s="27" t="str">
        <f>IF($A478="","",(VLOOKUP($A478,ACOUSTIC_PIVOT_TABLE!$B$4:$AO$500,18,FALSE)))</f>
        <v/>
      </c>
      <c r="AX478" s="27" t="str">
        <f>IF($A478="","",(VLOOKUP($A478,ACOUSTIC_PIVOT_TABLE!$B$4:$AO$500,19,FALSE)))</f>
        <v/>
      </c>
      <c r="AY478" s="27" t="str">
        <f>IF($A478="","",(VLOOKUP($A478,ACOUSTIC_PIVOT_TABLE!$B$4:$AO$500,20,FALSE)))</f>
        <v/>
      </c>
      <c r="AZ478" s="27" t="str">
        <f>IF($A478="","",(VLOOKUP($A478,ACOUSTIC_PIVOT_TABLE!$B$4:$AO$500,21,FALSE)))</f>
        <v/>
      </c>
      <c r="BA478" s="27" t="str">
        <f>IF($A478="","",(VLOOKUP($A478,ACOUSTIC_PIVOT_TABLE!$B$4:$AO$500,22,FALSE)))</f>
        <v/>
      </c>
      <c r="BB478" s="27" t="str">
        <f>IF($A478="","",(VLOOKUP($A478,ACOUSTIC_PIVOT_TABLE!$B$4:$AO$500,23,FALSE)))</f>
        <v/>
      </c>
      <c r="BC478" s="27" t="str">
        <f>IF($A478="","",(VLOOKUP($A478,ACOUSTIC_PIVOT_TABLE!$B$4:$AO$500,24,FALSE)))</f>
        <v/>
      </c>
      <c r="BD478" s="27" t="str">
        <f>IF($A478="","",(VLOOKUP($A478,ACOUSTIC_PIVOT_TABLE!$B$4:$AO$500,25,FALSE)))</f>
        <v/>
      </c>
      <c r="BE478" s="27" t="str">
        <f>IF($A478="","",(VLOOKUP($A478,ACOUSTIC_PIVOT_TABLE!$B$4:$AO$500,26,FALSE)))</f>
        <v/>
      </c>
      <c r="BF478" s="27" t="str">
        <f>IF($A478="","",(VLOOKUP($A478,ACOUSTIC_PIVOT_TABLE!$B$4:$AO$500,27,FALSE)))</f>
        <v/>
      </c>
      <c r="BG478" s="27" t="str">
        <f>IF($A478="","",(VLOOKUP($A478,ACOUSTIC_PIVOT_TABLE!$B$4:$AO$500,28,FALSE)))</f>
        <v/>
      </c>
      <c r="BH478" s="27" t="str">
        <f>IF($A478="","",(VLOOKUP($A478,ACOUSTIC_PIVOT_TABLE!$B$4:$AO$500,29,FALSE)))</f>
        <v/>
      </c>
      <c r="BI478" s="27" t="str">
        <f>IF($A478="","",(VLOOKUP($A478,ACOUSTIC_PIVOT_TABLE!$B$4:$AO$500,30,FALSE)))</f>
        <v/>
      </c>
      <c r="BJ478" s="27" t="str">
        <f>IF($A478="","",(VLOOKUP($A478,ACOUSTIC_PIVOT_TABLE!$B$4:$AO$500,31,FALSE)))</f>
        <v/>
      </c>
      <c r="BK478" s="27" t="str">
        <f>IF($A478="","",(VLOOKUP($A478,ACOUSTIC_PIVOT_TABLE!$B$4:$AO$500,32,FALSE)))</f>
        <v/>
      </c>
      <c r="BL478" s="27" t="str">
        <f>IF($A478="","",(VLOOKUP($A478,ACOUSTIC_PIVOT_TABLE!$B$4:$AO$500,33,FALSE)))</f>
        <v/>
      </c>
      <c r="BM478" s="27" t="str">
        <f>IF($A478="","",(VLOOKUP($A478,ACOUSTIC_PIVOT_TABLE!$B$4:$AO$500,34,FALSE)))</f>
        <v/>
      </c>
      <c r="BN478" s="27" t="str">
        <f>IF($A478="","",(VLOOKUP($A478,ACOUSTIC_PIVOT_TABLE!$B$4:$AO$500,35,FALSE)))</f>
        <v/>
      </c>
      <c r="BO478" s="27" t="str">
        <f>IF($A478="","",(VLOOKUP($A478,ACOUSTIC_PIVOT_TABLE!$B$4:$AO$500,36,FALSE)))</f>
        <v/>
      </c>
      <c r="BP478" s="27" t="str">
        <f>IF($A478="","",(VLOOKUP($A478,ACOUSTIC_PIVOT_TABLE!$B$4:$AO$500,37,FALSE)))</f>
        <v/>
      </c>
      <c r="BQ478" s="27" t="str">
        <f>IF($A478="","",(VLOOKUP($A478,ACOUSTIC_PIVOT_TABLE!$B$4:$AO$500,38,FALSE)))</f>
        <v/>
      </c>
      <c r="BR478" s="27" t="str">
        <f>IF($A478="","",(VLOOKUP($A478,ACOUSTIC_PIVOT_TABLE!$B$4:$AO$500,39,FALSE)))</f>
        <v/>
      </c>
      <c r="BS478" s="27" t="str">
        <f>IF($A478="","",(VLOOKUP($A478,ACOUSTIC_PIVOT_TABLE!$B$4:$AO$500,40,FALSE)))</f>
        <v/>
      </c>
    </row>
    <row r="479" spans="1:71" x14ac:dyDescent="0.25">
      <c r="A479" s="1" t="str">
        <f>IF(ACOUSTIC_PIVOT_TABLE!B481 = 0, "",ACOUSTIC_PIVOT_TABLE!B481)</f>
        <v/>
      </c>
      <c r="B479" s="1" t="str">
        <f>IF($A479="","",(VLOOKUP($A479,ACOUSTICS_COMBINED!$B$3:$AQ$501,21,FALSE)))</f>
        <v/>
      </c>
      <c r="C479" s="1" t="str">
        <f>IF($A479="","",(VLOOKUP($A479,ACOUSTICS_COMBINED!$B$3:$AQ$501,22,FALSE)))</f>
        <v/>
      </c>
      <c r="D479" s="1" t="str">
        <f>IF($A479="","",(VLOOKUP($A479,ACOUSTICS_COMBINED!$B$3:$AQ$501,12,FALSE)))</f>
        <v/>
      </c>
      <c r="E479" s="1" t="str">
        <f>IF($A479="","",(VLOOKUP($A479,ACOUSTICS_COMBINED!$B$3:$AQ$501,13,FALSE)))</f>
        <v/>
      </c>
      <c r="F479" s="1" t="str">
        <f>IF($A479="","",(VLOOKUP($A479,ACOUSTICS_COMBINED!$B$3:$AQ$501,14,FALSE)))</f>
        <v/>
      </c>
      <c r="G479" s="1" t="str">
        <f>IF($A479="","",(VLOOKUP($A479,ACOUSTICS_COMBINED!$B$3:$AQ$501,23,FALSE)))</f>
        <v/>
      </c>
      <c r="H479" s="1" t="str">
        <f>IF($A479="","",(VLOOKUP($A479,ACOUSTICS_COMBINED!$B$3:$AQ$501,24,FALSE)))</f>
        <v/>
      </c>
      <c r="I479" s="1" t="str">
        <f>IF($A479="","",(VLOOKUP($A479,ACOUSTICS_COMBINED!$B$3:$AQ$501,15,FALSE)))</f>
        <v/>
      </c>
      <c r="J479" s="1" t="str">
        <f>IF($A479="","",(VLOOKUP($A479,ACOUSTICS_COMBINED!$B$3:$AQ$501,16,FALSE)))</f>
        <v/>
      </c>
      <c r="K479" s="1" t="str">
        <f>IF($A479="","",(VLOOKUP($A479,ACOUSTICS_COMBINED!$B$3:$AQ$501,17,FALSE)))</f>
        <v/>
      </c>
      <c r="L479" s="1" t="str">
        <f>IF($A479="","",(VLOOKUP($A479,ACOUSTICS_COMBINED!$B$3:$AQ$501,18,FALSE)))</f>
        <v/>
      </c>
      <c r="M479" s="1" t="str">
        <f>IF($A479="","",(VLOOKUP($A479,ACOUSTICS_COMBINED!$B$3:$AQ$501,25,FALSE)))</f>
        <v/>
      </c>
      <c r="N479" s="16" t="str">
        <f>IF($A479="","",(VLOOKUP($A479,ACOUSTICS_COMBINED!$B$3:$AQ$501,19,FALSE)))</f>
        <v/>
      </c>
      <c r="O479" s="16" t="str">
        <f>IF($A479="","",(VLOOKUP($A479,ACOUSTICS_COMBINED!$B$3:$AQ$501,20,FALSE)))</f>
        <v/>
      </c>
      <c r="P479" s="1" t="str">
        <f>IF($A479="","",(VLOOKUP($A479,ACOUSTICS_COMBINED!$B$3:$AQ$501,26,FALSE)))</f>
        <v/>
      </c>
      <c r="Q479" s="1" t="str">
        <f>IF($A479="","",(VLOOKUP($A479,ACOUSTICS_COMBINED!$B$3:$AQ$501,27,FALSE)))</f>
        <v/>
      </c>
      <c r="R479" s="1" t="str">
        <f>IF($A479="","",(VLOOKUP($A479,ACOUSTICS_COMBINED!$B$3:$AQ$501,28,FALSE)))</f>
        <v/>
      </c>
      <c r="S479" s="1" t="str">
        <f>IF($A479="","",(VLOOKUP($A479,ACOUSTICS_COMBINED!$B$3:$AQ$501,29,FALSE)))</f>
        <v/>
      </c>
      <c r="T479" s="1" t="str">
        <f>IF($A479="","",(VLOOKUP($A479,ACOUSTICS_COMBINED!$B$3:$AQ$501,30,FALSE)))</f>
        <v/>
      </c>
      <c r="U479" s="1" t="str">
        <f>IF($A479="","",(VLOOKUP($A479,ACOUSTICS_COMBINED!$B$3:$AQ$501,31,FALSE)))</f>
        <v/>
      </c>
      <c r="V479" s="1" t="str">
        <f>IF($A479="","",(VLOOKUP($A479,ACOUSTICS_COMBINED!$B$3:$AQ$501,32,FALSE)))</f>
        <v/>
      </c>
      <c r="W479" s="1" t="str">
        <f>IF($A479="","",(VLOOKUP($A479,ACOUSTICS_COMBINED!$B$3:$AQ$501,33,FALSE)))</f>
        <v/>
      </c>
      <c r="X479" s="1" t="str">
        <f>IF($A479="","",(VLOOKUP($A479,ACOUSTICS_COMBINED!$B$3:$AQ$501,34,FALSE)))</f>
        <v/>
      </c>
      <c r="Y479" s="1" t="str">
        <f>IF($A479="","",(VLOOKUP($A479,ACOUSTICS_COMBINED!$B$3:$AQ$501,35,FALSE)))</f>
        <v/>
      </c>
      <c r="Z479" s="1" t="str">
        <f>IF($A479="","",(VLOOKUP($A479,ACOUSTICS_COMBINED!$B$3:$AQ$501,36,FALSE)))</f>
        <v/>
      </c>
      <c r="AA479" s="1" t="str">
        <f>IF($A479="","",(VLOOKUP($A479,ACOUSTICS_COMBINED!$B$3:$AQ$501,37,FALSE)))</f>
        <v/>
      </c>
      <c r="AB479" s="1" t="str">
        <f>IF($A479="","",(VLOOKUP($A479,ACOUSTICS_COMBINED!$B$3:$AQ$501,38,FALSE)))</f>
        <v/>
      </c>
      <c r="AC479" s="1" t="str">
        <f>IF($A479="","",(VLOOKUP($A479,ACOUSTICS_COMBINED!$B$3:$AQ$501,39,FALSE)))</f>
        <v/>
      </c>
      <c r="AD479" s="1" t="str">
        <f>IF($A479="","",(VLOOKUP($A479,ACOUSTICS_COMBINED!$B$3:$AQ$501,40,FALSE)))</f>
        <v/>
      </c>
      <c r="AE479" s="1" t="str">
        <f>IF($A479="","",(VLOOKUP($A479,ACOUSTICS_COMBINED!$B$3:$AQ$501,41,FALSE)))</f>
        <v/>
      </c>
      <c r="AF479" s="1" t="str">
        <f>IF($A479="","",(VLOOKUP($A479,ACOUSTICS_COMBINED!$B$3:$AQ$501,42,FALSE)))</f>
        <v/>
      </c>
      <c r="AG479" s="27" t="str">
        <f>IF($A479="","",(VLOOKUP($A479,ACOUSTIC_PIVOT_TABLE!$B$4:$AO$500,2,FALSE)))</f>
        <v/>
      </c>
      <c r="AH479" s="27" t="str">
        <f>IF($A479="","",(VLOOKUP($A479,ACOUSTIC_PIVOT_TABLE!$B$4:$AO$500,3,FALSE)))</f>
        <v/>
      </c>
      <c r="AI479" s="27" t="str">
        <f>IF($A479="","",(VLOOKUP($A479,ACOUSTIC_PIVOT_TABLE!$B$4:$AO$500,4,FALSE)))</f>
        <v/>
      </c>
      <c r="AJ479" s="27" t="str">
        <f>IF($A479="","",(VLOOKUP($A479,ACOUSTIC_PIVOT_TABLE!$B$4:$AO$500,5,FALSE)))</f>
        <v/>
      </c>
      <c r="AK479" s="27" t="str">
        <f>IF($A479="","",(VLOOKUP($A479,ACOUSTIC_PIVOT_TABLE!$B$4:$AO$500,6,FALSE)))</f>
        <v/>
      </c>
      <c r="AL479" s="27" t="str">
        <f>IF($A479="","",(VLOOKUP($A479,ACOUSTIC_PIVOT_TABLE!$B$4:$AO$500,7,FALSE)))</f>
        <v/>
      </c>
      <c r="AM479" s="27" t="str">
        <f>IF($A479="","",(VLOOKUP($A479,ACOUSTIC_PIVOT_TABLE!$B$4:$AO$500,8,FALSE)))</f>
        <v/>
      </c>
      <c r="AN479" s="27" t="str">
        <f>IF($A479="","",(VLOOKUP($A479,ACOUSTIC_PIVOT_TABLE!$B$4:$AO$500,9,FALSE)))</f>
        <v/>
      </c>
      <c r="AO479" s="27" t="str">
        <f>IF($A479="","",(VLOOKUP($A479,ACOUSTIC_PIVOT_TABLE!$B$4:$AO$500,10,FALSE)))</f>
        <v/>
      </c>
      <c r="AP479" s="27" t="str">
        <f>IF($A479="","",(VLOOKUP($A479,ACOUSTIC_PIVOT_TABLE!$B$4:$AO$500,11,FALSE)))</f>
        <v/>
      </c>
      <c r="AQ479" s="27" t="str">
        <f>IF($A479="","",(VLOOKUP($A479,ACOUSTIC_PIVOT_TABLE!$B$4:$AO$500,12,FALSE)))</f>
        <v/>
      </c>
      <c r="AR479" s="27" t="str">
        <f>IF($A479="","",(VLOOKUP($A479,ACOUSTIC_PIVOT_TABLE!$B$4:$AO$500,13,FALSE)))</f>
        <v/>
      </c>
      <c r="AS479" s="27" t="str">
        <f>IF($A479="","",(VLOOKUP($A479,ACOUSTIC_PIVOT_TABLE!$B$4:$AO$500,14,FALSE)))</f>
        <v/>
      </c>
      <c r="AT479" s="27" t="str">
        <f>IF($A479="","",(VLOOKUP($A479,ACOUSTIC_PIVOT_TABLE!$B$4:$AO$500,15,FALSE)))</f>
        <v/>
      </c>
      <c r="AU479" s="27" t="str">
        <f>IF($A479="","",(VLOOKUP($A479,ACOUSTIC_PIVOT_TABLE!$B$4:$AO$500,16,FALSE)))</f>
        <v/>
      </c>
      <c r="AV479" s="27" t="str">
        <f>IF($A479="","",(VLOOKUP($A479,ACOUSTIC_PIVOT_TABLE!$B$4:$AO$500,17,FALSE)))</f>
        <v/>
      </c>
      <c r="AW479" s="27" t="str">
        <f>IF($A479="","",(VLOOKUP($A479,ACOUSTIC_PIVOT_TABLE!$B$4:$AO$500,18,FALSE)))</f>
        <v/>
      </c>
      <c r="AX479" s="27" t="str">
        <f>IF($A479="","",(VLOOKUP($A479,ACOUSTIC_PIVOT_TABLE!$B$4:$AO$500,19,FALSE)))</f>
        <v/>
      </c>
      <c r="AY479" s="27" t="str">
        <f>IF($A479="","",(VLOOKUP($A479,ACOUSTIC_PIVOT_TABLE!$B$4:$AO$500,20,FALSE)))</f>
        <v/>
      </c>
      <c r="AZ479" s="27" t="str">
        <f>IF($A479="","",(VLOOKUP($A479,ACOUSTIC_PIVOT_TABLE!$B$4:$AO$500,21,FALSE)))</f>
        <v/>
      </c>
      <c r="BA479" s="27" t="str">
        <f>IF($A479="","",(VLOOKUP($A479,ACOUSTIC_PIVOT_TABLE!$B$4:$AO$500,22,FALSE)))</f>
        <v/>
      </c>
      <c r="BB479" s="27" t="str">
        <f>IF($A479="","",(VLOOKUP($A479,ACOUSTIC_PIVOT_TABLE!$B$4:$AO$500,23,FALSE)))</f>
        <v/>
      </c>
      <c r="BC479" s="27" t="str">
        <f>IF($A479="","",(VLOOKUP($A479,ACOUSTIC_PIVOT_TABLE!$B$4:$AO$500,24,FALSE)))</f>
        <v/>
      </c>
      <c r="BD479" s="27" t="str">
        <f>IF($A479="","",(VLOOKUP($A479,ACOUSTIC_PIVOT_TABLE!$B$4:$AO$500,25,FALSE)))</f>
        <v/>
      </c>
      <c r="BE479" s="27" t="str">
        <f>IF($A479="","",(VLOOKUP($A479,ACOUSTIC_PIVOT_TABLE!$B$4:$AO$500,26,FALSE)))</f>
        <v/>
      </c>
      <c r="BF479" s="27" t="str">
        <f>IF($A479="","",(VLOOKUP($A479,ACOUSTIC_PIVOT_TABLE!$B$4:$AO$500,27,FALSE)))</f>
        <v/>
      </c>
      <c r="BG479" s="27" t="str">
        <f>IF($A479="","",(VLOOKUP($A479,ACOUSTIC_PIVOT_TABLE!$B$4:$AO$500,28,FALSE)))</f>
        <v/>
      </c>
      <c r="BH479" s="27" t="str">
        <f>IF($A479="","",(VLOOKUP($A479,ACOUSTIC_PIVOT_TABLE!$B$4:$AO$500,29,FALSE)))</f>
        <v/>
      </c>
      <c r="BI479" s="27" t="str">
        <f>IF($A479="","",(VLOOKUP($A479,ACOUSTIC_PIVOT_TABLE!$B$4:$AO$500,30,FALSE)))</f>
        <v/>
      </c>
      <c r="BJ479" s="27" t="str">
        <f>IF($A479="","",(VLOOKUP($A479,ACOUSTIC_PIVOT_TABLE!$B$4:$AO$500,31,FALSE)))</f>
        <v/>
      </c>
      <c r="BK479" s="27" t="str">
        <f>IF($A479="","",(VLOOKUP($A479,ACOUSTIC_PIVOT_TABLE!$B$4:$AO$500,32,FALSE)))</f>
        <v/>
      </c>
      <c r="BL479" s="27" t="str">
        <f>IF($A479="","",(VLOOKUP($A479,ACOUSTIC_PIVOT_TABLE!$B$4:$AO$500,33,FALSE)))</f>
        <v/>
      </c>
      <c r="BM479" s="27" t="str">
        <f>IF($A479="","",(VLOOKUP($A479,ACOUSTIC_PIVOT_TABLE!$B$4:$AO$500,34,FALSE)))</f>
        <v/>
      </c>
      <c r="BN479" s="27" t="str">
        <f>IF($A479="","",(VLOOKUP($A479,ACOUSTIC_PIVOT_TABLE!$B$4:$AO$500,35,FALSE)))</f>
        <v/>
      </c>
      <c r="BO479" s="27" t="str">
        <f>IF($A479="","",(VLOOKUP($A479,ACOUSTIC_PIVOT_TABLE!$B$4:$AO$500,36,FALSE)))</f>
        <v/>
      </c>
      <c r="BP479" s="27" t="str">
        <f>IF($A479="","",(VLOOKUP($A479,ACOUSTIC_PIVOT_TABLE!$B$4:$AO$500,37,FALSE)))</f>
        <v/>
      </c>
      <c r="BQ479" s="27" t="str">
        <f>IF($A479="","",(VLOOKUP($A479,ACOUSTIC_PIVOT_TABLE!$B$4:$AO$500,38,FALSE)))</f>
        <v/>
      </c>
      <c r="BR479" s="27" t="str">
        <f>IF($A479="","",(VLOOKUP($A479,ACOUSTIC_PIVOT_TABLE!$B$4:$AO$500,39,FALSE)))</f>
        <v/>
      </c>
      <c r="BS479" s="27" t="str">
        <f>IF($A479="","",(VLOOKUP($A479,ACOUSTIC_PIVOT_TABLE!$B$4:$AO$500,40,FALSE)))</f>
        <v/>
      </c>
    </row>
    <row r="480" spans="1:71" x14ac:dyDescent="0.25">
      <c r="A480" s="1" t="str">
        <f>IF(ACOUSTIC_PIVOT_TABLE!B482 = 0, "",ACOUSTIC_PIVOT_TABLE!B482)</f>
        <v/>
      </c>
      <c r="B480" s="1" t="str">
        <f>IF($A480="","",(VLOOKUP($A480,ACOUSTICS_COMBINED!$B$3:$AQ$501,21,FALSE)))</f>
        <v/>
      </c>
      <c r="C480" s="1" t="str">
        <f>IF($A480="","",(VLOOKUP($A480,ACOUSTICS_COMBINED!$B$3:$AQ$501,22,FALSE)))</f>
        <v/>
      </c>
      <c r="D480" s="1" t="str">
        <f>IF($A480="","",(VLOOKUP($A480,ACOUSTICS_COMBINED!$B$3:$AQ$501,12,FALSE)))</f>
        <v/>
      </c>
      <c r="E480" s="1" t="str">
        <f>IF($A480="","",(VLOOKUP($A480,ACOUSTICS_COMBINED!$B$3:$AQ$501,13,FALSE)))</f>
        <v/>
      </c>
      <c r="F480" s="1" t="str">
        <f>IF($A480="","",(VLOOKUP($A480,ACOUSTICS_COMBINED!$B$3:$AQ$501,14,FALSE)))</f>
        <v/>
      </c>
      <c r="G480" s="1" t="str">
        <f>IF($A480="","",(VLOOKUP($A480,ACOUSTICS_COMBINED!$B$3:$AQ$501,23,FALSE)))</f>
        <v/>
      </c>
      <c r="H480" s="1" t="str">
        <f>IF($A480="","",(VLOOKUP($A480,ACOUSTICS_COMBINED!$B$3:$AQ$501,24,FALSE)))</f>
        <v/>
      </c>
      <c r="I480" s="1" t="str">
        <f>IF($A480="","",(VLOOKUP($A480,ACOUSTICS_COMBINED!$B$3:$AQ$501,15,FALSE)))</f>
        <v/>
      </c>
      <c r="J480" s="1" t="str">
        <f>IF($A480="","",(VLOOKUP($A480,ACOUSTICS_COMBINED!$B$3:$AQ$501,16,FALSE)))</f>
        <v/>
      </c>
      <c r="K480" s="1" t="str">
        <f>IF($A480="","",(VLOOKUP($A480,ACOUSTICS_COMBINED!$B$3:$AQ$501,17,FALSE)))</f>
        <v/>
      </c>
      <c r="L480" s="1" t="str">
        <f>IF($A480="","",(VLOOKUP($A480,ACOUSTICS_COMBINED!$B$3:$AQ$501,18,FALSE)))</f>
        <v/>
      </c>
      <c r="M480" s="1" t="str">
        <f>IF($A480="","",(VLOOKUP($A480,ACOUSTICS_COMBINED!$B$3:$AQ$501,25,FALSE)))</f>
        <v/>
      </c>
      <c r="N480" s="16" t="str">
        <f>IF($A480="","",(VLOOKUP($A480,ACOUSTICS_COMBINED!$B$3:$AQ$501,19,FALSE)))</f>
        <v/>
      </c>
      <c r="O480" s="16" t="str">
        <f>IF($A480="","",(VLOOKUP($A480,ACOUSTICS_COMBINED!$B$3:$AQ$501,20,FALSE)))</f>
        <v/>
      </c>
      <c r="P480" s="1" t="str">
        <f>IF($A480="","",(VLOOKUP($A480,ACOUSTICS_COMBINED!$B$3:$AQ$501,26,FALSE)))</f>
        <v/>
      </c>
      <c r="Q480" s="1" t="str">
        <f>IF($A480="","",(VLOOKUP($A480,ACOUSTICS_COMBINED!$B$3:$AQ$501,27,FALSE)))</f>
        <v/>
      </c>
      <c r="R480" s="1" t="str">
        <f>IF($A480="","",(VLOOKUP($A480,ACOUSTICS_COMBINED!$B$3:$AQ$501,28,FALSE)))</f>
        <v/>
      </c>
      <c r="S480" s="1" t="str">
        <f>IF($A480="","",(VLOOKUP($A480,ACOUSTICS_COMBINED!$B$3:$AQ$501,29,FALSE)))</f>
        <v/>
      </c>
      <c r="T480" s="1" t="str">
        <f>IF($A480="","",(VLOOKUP($A480,ACOUSTICS_COMBINED!$B$3:$AQ$501,30,FALSE)))</f>
        <v/>
      </c>
      <c r="U480" s="1" t="str">
        <f>IF($A480="","",(VLOOKUP($A480,ACOUSTICS_COMBINED!$B$3:$AQ$501,31,FALSE)))</f>
        <v/>
      </c>
      <c r="V480" s="1" t="str">
        <f>IF($A480="","",(VLOOKUP($A480,ACOUSTICS_COMBINED!$B$3:$AQ$501,32,FALSE)))</f>
        <v/>
      </c>
      <c r="W480" s="1" t="str">
        <f>IF($A480="","",(VLOOKUP($A480,ACOUSTICS_COMBINED!$B$3:$AQ$501,33,FALSE)))</f>
        <v/>
      </c>
      <c r="X480" s="1" t="str">
        <f>IF($A480="","",(VLOOKUP($A480,ACOUSTICS_COMBINED!$B$3:$AQ$501,34,FALSE)))</f>
        <v/>
      </c>
      <c r="Y480" s="1" t="str">
        <f>IF($A480="","",(VLOOKUP($A480,ACOUSTICS_COMBINED!$B$3:$AQ$501,35,FALSE)))</f>
        <v/>
      </c>
      <c r="Z480" s="1" t="str">
        <f>IF($A480="","",(VLOOKUP($A480,ACOUSTICS_COMBINED!$B$3:$AQ$501,36,FALSE)))</f>
        <v/>
      </c>
      <c r="AA480" s="1" t="str">
        <f>IF($A480="","",(VLOOKUP($A480,ACOUSTICS_COMBINED!$B$3:$AQ$501,37,FALSE)))</f>
        <v/>
      </c>
      <c r="AB480" s="1" t="str">
        <f>IF($A480="","",(VLOOKUP($A480,ACOUSTICS_COMBINED!$B$3:$AQ$501,38,FALSE)))</f>
        <v/>
      </c>
      <c r="AC480" s="1" t="str">
        <f>IF($A480="","",(VLOOKUP($A480,ACOUSTICS_COMBINED!$B$3:$AQ$501,39,FALSE)))</f>
        <v/>
      </c>
      <c r="AD480" s="1" t="str">
        <f>IF($A480="","",(VLOOKUP($A480,ACOUSTICS_COMBINED!$B$3:$AQ$501,40,FALSE)))</f>
        <v/>
      </c>
      <c r="AE480" s="1" t="str">
        <f>IF($A480="","",(VLOOKUP($A480,ACOUSTICS_COMBINED!$B$3:$AQ$501,41,FALSE)))</f>
        <v/>
      </c>
      <c r="AF480" s="1" t="str">
        <f>IF($A480="","",(VLOOKUP($A480,ACOUSTICS_COMBINED!$B$3:$AQ$501,42,FALSE)))</f>
        <v/>
      </c>
      <c r="AG480" s="27" t="str">
        <f>IF($A480="","",(VLOOKUP($A480,ACOUSTIC_PIVOT_TABLE!$B$4:$AO$500,2,FALSE)))</f>
        <v/>
      </c>
      <c r="AH480" s="27" t="str">
        <f>IF($A480="","",(VLOOKUP($A480,ACOUSTIC_PIVOT_TABLE!$B$4:$AO$500,3,FALSE)))</f>
        <v/>
      </c>
      <c r="AI480" s="27" t="str">
        <f>IF($A480="","",(VLOOKUP($A480,ACOUSTIC_PIVOT_TABLE!$B$4:$AO$500,4,FALSE)))</f>
        <v/>
      </c>
      <c r="AJ480" s="27" t="str">
        <f>IF($A480="","",(VLOOKUP($A480,ACOUSTIC_PIVOT_TABLE!$B$4:$AO$500,5,FALSE)))</f>
        <v/>
      </c>
      <c r="AK480" s="27" t="str">
        <f>IF($A480="","",(VLOOKUP($A480,ACOUSTIC_PIVOT_TABLE!$B$4:$AO$500,6,FALSE)))</f>
        <v/>
      </c>
      <c r="AL480" s="27" t="str">
        <f>IF($A480="","",(VLOOKUP($A480,ACOUSTIC_PIVOT_TABLE!$B$4:$AO$500,7,FALSE)))</f>
        <v/>
      </c>
      <c r="AM480" s="27" t="str">
        <f>IF($A480="","",(VLOOKUP($A480,ACOUSTIC_PIVOT_TABLE!$B$4:$AO$500,8,FALSE)))</f>
        <v/>
      </c>
      <c r="AN480" s="27" t="str">
        <f>IF($A480="","",(VLOOKUP($A480,ACOUSTIC_PIVOT_TABLE!$B$4:$AO$500,9,FALSE)))</f>
        <v/>
      </c>
      <c r="AO480" s="27" t="str">
        <f>IF($A480="","",(VLOOKUP($A480,ACOUSTIC_PIVOT_TABLE!$B$4:$AO$500,10,FALSE)))</f>
        <v/>
      </c>
      <c r="AP480" s="27" t="str">
        <f>IF($A480="","",(VLOOKUP($A480,ACOUSTIC_PIVOT_TABLE!$B$4:$AO$500,11,FALSE)))</f>
        <v/>
      </c>
      <c r="AQ480" s="27" t="str">
        <f>IF($A480="","",(VLOOKUP($A480,ACOUSTIC_PIVOT_TABLE!$B$4:$AO$500,12,FALSE)))</f>
        <v/>
      </c>
      <c r="AR480" s="27" t="str">
        <f>IF($A480="","",(VLOOKUP($A480,ACOUSTIC_PIVOT_TABLE!$B$4:$AO$500,13,FALSE)))</f>
        <v/>
      </c>
      <c r="AS480" s="27" t="str">
        <f>IF($A480="","",(VLOOKUP($A480,ACOUSTIC_PIVOT_TABLE!$B$4:$AO$500,14,FALSE)))</f>
        <v/>
      </c>
      <c r="AT480" s="27" t="str">
        <f>IF($A480="","",(VLOOKUP($A480,ACOUSTIC_PIVOT_TABLE!$B$4:$AO$500,15,FALSE)))</f>
        <v/>
      </c>
      <c r="AU480" s="27" t="str">
        <f>IF($A480="","",(VLOOKUP($A480,ACOUSTIC_PIVOT_TABLE!$B$4:$AO$500,16,FALSE)))</f>
        <v/>
      </c>
      <c r="AV480" s="27" t="str">
        <f>IF($A480="","",(VLOOKUP($A480,ACOUSTIC_PIVOT_TABLE!$B$4:$AO$500,17,FALSE)))</f>
        <v/>
      </c>
      <c r="AW480" s="27" t="str">
        <f>IF($A480="","",(VLOOKUP($A480,ACOUSTIC_PIVOT_TABLE!$B$4:$AO$500,18,FALSE)))</f>
        <v/>
      </c>
      <c r="AX480" s="27" t="str">
        <f>IF($A480="","",(VLOOKUP($A480,ACOUSTIC_PIVOT_TABLE!$B$4:$AO$500,19,FALSE)))</f>
        <v/>
      </c>
      <c r="AY480" s="27" t="str">
        <f>IF($A480="","",(VLOOKUP($A480,ACOUSTIC_PIVOT_TABLE!$B$4:$AO$500,20,FALSE)))</f>
        <v/>
      </c>
      <c r="AZ480" s="27" t="str">
        <f>IF($A480="","",(VLOOKUP($A480,ACOUSTIC_PIVOT_TABLE!$B$4:$AO$500,21,FALSE)))</f>
        <v/>
      </c>
      <c r="BA480" s="27" t="str">
        <f>IF($A480="","",(VLOOKUP($A480,ACOUSTIC_PIVOT_TABLE!$B$4:$AO$500,22,FALSE)))</f>
        <v/>
      </c>
      <c r="BB480" s="27" t="str">
        <f>IF($A480="","",(VLOOKUP($A480,ACOUSTIC_PIVOT_TABLE!$B$4:$AO$500,23,FALSE)))</f>
        <v/>
      </c>
      <c r="BC480" s="27" t="str">
        <f>IF($A480="","",(VLOOKUP($A480,ACOUSTIC_PIVOT_TABLE!$B$4:$AO$500,24,FALSE)))</f>
        <v/>
      </c>
      <c r="BD480" s="27" t="str">
        <f>IF($A480="","",(VLOOKUP($A480,ACOUSTIC_PIVOT_TABLE!$B$4:$AO$500,25,FALSE)))</f>
        <v/>
      </c>
      <c r="BE480" s="27" t="str">
        <f>IF($A480="","",(VLOOKUP($A480,ACOUSTIC_PIVOT_TABLE!$B$4:$AO$500,26,FALSE)))</f>
        <v/>
      </c>
      <c r="BF480" s="27" t="str">
        <f>IF($A480="","",(VLOOKUP($A480,ACOUSTIC_PIVOT_TABLE!$B$4:$AO$500,27,FALSE)))</f>
        <v/>
      </c>
      <c r="BG480" s="27" t="str">
        <f>IF($A480="","",(VLOOKUP($A480,ACOUSTIC_PIVOT_TABLE!$B$4:$AO$500,28,FALSE)))</f>
        <v/>
      </c>
      <c r="BH480" s="27" t="str">
        <f>IF($A480="","",(VLOOKUP($A480,ACOUSTIC_PIVOT_TABLE!$B$4:$AO$500,29,FALSE)))</f>
        <v/>
      </c>
      <c r="BI480" s="27" t="str">
        <f>IF($A480="","",(VLOOKUP($A480,ACOUSTIC_PIVOT_TABLE!$B$4:$AO$500,30,FALSE)))</f>
        <v/>
      </c>
      <c r="BJ480" s="27" t="str">
        <f>IF($A480="","",(VLOOKUP($A480,ACOUSTIC_PIVOT_TABLE!$B$4:$AO$500,31,FALSE)))</f>
        <v/>
      </c>
      <c r="BK480" s="27" t="str">
        <f>IF($A480="","",(VLOOKUP($A480,ACOUSTIC_PIVOT_TABLE!$B$4:$AO$500,32,FALSE)))</f>
        <v/>
      </c>
      <c r="BL480" s="27" t="str">
        <f>IF($A480="","",(VLOOKUP($A480,ACOUSTIC_PIVOT_TABLE!$B$4:$AO$500,33,FALSE)))</f>
        <v/>
      </c>
      <c r="BM480" s="27" t="str">
        <f>IF($A480="","",(VLOOKUP($A480,ACOUSTIC_PIVOT_TABLE!$B$4:$AO$500,34,FALSE)))</f>
        <v/>
      </c>
      <c r="BN480" s="27" t="str">
        <f>IF($A480="","",(VLOOKUP($A480,ACOUSTIC_PIVOT_TABLE!$B$4:$AO$500,35,FALSE)))</f>
        <v/>
      </c>
      <c r="BO480" s="27" t="str">
        <f>IF($A480="","",(VLOOKUP($A480,ACOUSTIC_PIVOT_TABLE!$B$4:$AO$500,36,FALSE)))</f>
        <v/>
      </c>
      <c r="BP480" s="27" t="str">
        <f>IF($A480="","",(VLOOKUP($A480,ACOUSTIC_PIVOT_TABLE!$B$4:$AO$500,37,FALSE)))</f>
        <v/>
      </c>
      <c r="BQ480" s="27" t="str">
        <f>IF($A480="","",(VLOOKUP($A480,ACOUSTIC_PIVOT_TABLE!$B$4:$AO$500,38,FALSE)))</f>
        <v/>
      </c>
      <c r="BR480" s="27" t="str">
        <f>IF($A480="","",(VLOOKUP($A480,ACOUSTIC_PIVOT_TABLE!$B$4:$AO$500,39,FALSE)))</f>
        <v/>
      </c>
      <c r="BS480" s="27" t="str">
        <f>IF($A480="","",(VLOOKUP($A480,ACOUSTIC_PIVOT_TABLE!$B$4:$AO$500,40,FALSE)))</f>
        <v/>
      </c>
    </row>
    <row r="481" spans="1:71" x14ac:dyDescent="0.25">
      <c r="A481" s="1" t="str">
        <f>IF(ACOUSTIC_PIVOT_TABLE!B483 = 0, "",ACOUSTIC_PIVOT_TABLE!B483)</f>
        <v/>
      </c>
      <c r="B481" s="1" t="str">
        <f>IF($A481="","",(VLOOKUP($A481,ACOUSTICS_COMBINED!$B$3:$AQ$501,21,FALSE)))</f>
        <v/>
      </c>
      <c r="C481" s="1" t="str">
        <f>IF($A481="","",(VLOOKUP($A481,ACOUSTICS_COMBINED!$B$3:$AQ$501,22,FALSE)))</f>
        <v/>
      </c>
      <c r="D481" s="1" t="str">
        <f>IF($A481="","",(VLOOKUP($A481,ACOUSTICS_COMBINED!$B$3:$AQ$501,12,FALSE)))</f>
        <v/>
      </c>
      <c r="E481" s="1" t="str">
        <f>IF($A481="","",(VLOOKUP($A481,ACOUSTICS_COMBINED!$B$3:$AQ$501,13,FALSE)))</f>
        <v/>
      </c>
      <c r="F481" s="1" t="str">
        <f>IF($A481="","",(VLOOKUP($A481,ACOUSTICS_COMBINED!$B$3:$AQ$501,14,FALSE)))</f>
        <v/>
      </c>
      <c r="G481" s="1" t="str">
        <f>IF($A481="","",(VLOOKUP($A481,ACOUSTICS_COMBINED!$B$3:$AQ$501,23,FALSE)))</f>
        <v/>
      </c>
      <c r="H481" s="1" t="str">
        <f>IF($A481="","",(VLOOKUP($A481,ACOUSTICS_COMBINED!$B$3:$AQ$501,24,FALSE)))</f>
        <v/>
      </c>
      <c r="I481" s="1" t="str">
        <f>IF($A481="","",(VLOOKUP($A481,ACOUSTICS_COMBINED!$B$3:$AQ$501,15,FALSE)))</f>
        <v/>
      </c>
      <c r="J481" s="1" t="str">
        <f>IF($A481="","",(VLOOKUP($A481,ACOUSTICS_COMBINED!$B$3:$AQ$501,16,FALSE)))</f>
        <v/>
      </c>
      <c r="K481" s="1" t="str">
        <f>IF($A481="","",(VLOOKUP($A481,ACOUSTICS_COMBINED!$B$3:$AQ$501,17,FALSE)))</f>
        <v/>
      </c>
      <c r="L481" s="1" t="str">
        <f>IF($A481="","",(VLOOKUP($A481,ACOUSTICS_COMBINED!$B$3:$AQ$501,18,FALSE)))</f>
        <v/>
      </c>
      <c r="M481" s="1" t="str">
        <f>IF($A481="","",(VLOOKUP($A481,ACOUSTICS_COMBINED!$B$3:$AQ$501,25,FALSE)))</f>
        <v/>
      </c>
      <c r="N481" s="16" t="str">
        <f>IF($A481="","",(VLOOKUP($A481,ACOUSTICS_COMBINED!$B$3:$AQ$501,19,FALSE)))</f>
        <v/>
      </c>
      <c r="O481" s="16" t="str">
        <f>IF($A481="","",(VLOOKUP($A481,ACOUSTICS_COMBINED!$B$3:$AQ$501,20,FALSE)))</f>
        <v/>
      </c>
      <c r="P481" s="1" t="str">
        <f>IF($A481="","",(VLOOKUP($A481,ACOUSTICS_COMBINED!$B$3:$AQ$501,26,FALSE)))</f>
        <v/>
      </c>
      <c r="Q481" s="1" t="str">
        <f>IF($A481="","",(VLOOKUP($A481,ACOUSTICS_COMBINED!$B$3:$AQ$501,27,FALSE)))</f>
        <v/>
      </c>
      <c r="R481" s="1" t="str">
        <f>IF($A481="","",(VLOOKUP($A481,ACOUSTICS_COMBINED!$B$3:$AQ$501,28,FALSE)))</f>
        <v/>
      </c>
      <c r="S481" s="1" t="str">
        <f>IF($A481="","",(VLOOKUP($A481,ACOUSTICS_COMBINED!$B$3:$AQ$501,29,FALSE)))</f>
        <v/>
      </c>
      <c r="T481" s="1" t="str">
        <f>IF($A481="","",(VLOOKUP($A481,ACOUSTICS_COMBINED!$B$3:$AQ$501,30,FALSE)))</f>
        <v/>
      </c>
      <c r="U481" s="1" t="str">
        <f>IF($A481="","",(VLOOKUP($A481,ACOUSTICS_COMBINED!$B$3:$AQ$501,31,FALSE)))</f>
        <v/>
      </c>
      <c r="V481" s="1" t="str">
        <f>IF($A481="","",(VLOOKUP($A481,ACOUSTICS_COMBINED!$B$3:$AQ$501,32,FALSE)))</f>
        <v/>
      </c>
      <c r="W481" s="1" t="str">
        <f>IF($A481="","",(VLOOKUP($A481,ACOUSTICS_COMBINED!$B$3:$AQ$501,33,FALSE)))</f>
        <v/>
      </c>
      <c r="X481" s="1" t="str">
        <f>IF($A481="","",(VLOOKUP($A481,ACOUSTICS_COMBINED!$B$3:$AQ$501,34,FALSE)))</f>
        <v/>
      </c>
      <c r="Y481" s="1" t="str">
        <f>IF($A481="","",(VLOOKUP($A481,ACOUSTICS_COMBINED!$B$3:$AQ$501,35,FALSE)))</f>
        <v/>
      </c>
      <c r="Z481" s="1" t="str">
        <f>IF($A481="","",(VLOOKUP($A481,ACOUSTICS_COMBINED!$B$3:$AQ$501,36,FALSE)))</f>
        <v/>
      </c>
      <c r="AA481" s="1" t="str">
        <f>IF($A481="","",(VLOOKUP($A481,ACOUSTICS_COMBINED!$B$3:$AQ$501,37,FALSE)))</f>
        <v/>
      </c>
      <c r="AB481" s="1" t="str">
        <f>IF($A481="","",(VLOOKUP($A481,ACOUSTICS_COMBINED!$B$3:$AQ$501,38,FALSE)))</f>
        <v/>
      </c>
      <c r="AC481" s="1" t="str">
        <f>IF($A481="","",(VLOOKUP($A481,ACOUSTICS_COMBINED!$B$3:$AQ$501,39,FALSE)))</f>
        <v/>
      </c>
      <c r="AD481" s="1" t="str">
        <f>IF($A481="","",(VLOOKUP($A481,ACOUSTICS_COMBINED!$B$3:$AQ$501,40,FALSE)))</f>
        <v/>
      </c>
      <c r="AE481" s="1" t="str">
        <f>IF($A481="","",(VLOOKUP($A481,ACOUSTICS_COMBINED!$B$3:$AQ$501,41,FALSE)))</f>
        <v/>
      </c>
      <c r="AF481" s="1" t="str">
        <f>IF($A481="","",(VLOOKUP($A481,ACOUSTICS_COMBINED!$B$3:$AQ$501,42,FALSE)))</f>
        <v/>
      </c>
      <c r="AG481" s="27" t="str">
        <f>IF($A481="","",(VLOOKUP($A481,ACOUSTIC_PIVOT_TABLE!$B$4:$AO$500,2,FALSE)))</f>
        <v/>
      </c>
      <c r="AH481" s="27" t="str">
        <f>IF($A481="","",(VLOOKUP($A481,ACOUSTIC_PIVOT_TABLE!$B$4:$AO$500,3,FALSE)))</f>
        <v/>
      </c>
      <c r="AI481" s="27" t="str">
        <f>IF($A481="","",(VLOOKUP($A481,ACOUSTIC_PIVOT_TABLE!$B$4:$AO$500,4,FALSE)))</f>
        <v/>
      </c>
      <c r="AJ481" s="27" t="str">
        <f>IF($A481="","",(VLOOKUP($A481,ACOUSTIC_PIVOT_TABLE!$B$4:$AO$500,5,FALSE)))</f>
        <v/>
      </c>
      <c r="AK481" s="27" t="str">
        <f>IF($A481="","",(VLOOKUP($A481,ACOUSTIC_PIVOT_TABLE!$B$4:$AO$500,6,FALSE)))</f>
        <v/>
      </c>
      <c r="AL481" s="27" t="str">
        <f>IF($A481="","",(VLOOKUP($A481,ACOUSTIC_PIVOT_TABLE!$B$4:$AO$500,7,FALSE)))</f>
        <v/>
      </c>
      <c r="AM481" s="27" t="str">
        <f>IF($A481="","",(VLOOKUP($A481,ACOUSTIC_PIVOT_TABLE!$B$4:$AO$500,8,FALSE)))</f>
        <v/>
      </c>
      <c r="AN481" s="27" t="str">
        <f>IF($A481="","",(VLOOKUP($A481,ACOUSTIC_PIVOT_TABLE!$B$4:$AO$500,9,FALSE)))</f>
        <v/>
      </c>
      <c r="AO481" s="27" t="str">
        <f>IF($A481="","",(VLOOKUP($A481,ACOUSTIC_PIVOT_TABLE!$B$4:$AO$500,10,FALSE)))</f>
        <v/>
      </c>
      <c r="AP481" s="27" t="str">
        <f>IF($A481="","",(VLOOKUP($A481,ACOUSTIC_PIVOT_TABLE!$B$4:$AO$500,11,FALSE)))</f>
        <v/>
      </c>
      <c r="AQ481" s="27" t="str">
        <f>IF($A481="","",(VLOOKUP($A481,ACOUSTIC_PIVOT_TABLE!$B$4:$AO$500,12,FALSE)))</f>
        <v/>
      </c>
      <c r="AR481" s="27" t="str">
        <f>IF($A481="","",(VLOOKUP($A481,ACOUSTIC_PIVOT_TABLE!$B$4:$AO$500,13,FALSE)))</f>
        <v/>
      </c>
      <c r="AS481" s="27" t="str">
        <f>IF($A481="","",(VLOOKUP($A481,ACOUSTIC_PIVOT_TABLE!$B$4:$AO$500,14,FALSE)))</f>
        <v/>
      </c>
      <c r="AT481" s="27" t="str">
        <f>IF($A481="","",(VLOOKUP($A481,ACOUSTIC_PIVOT_TABLE!$B$4:$AO$500,15,FALSE)))</f>
        <v/>
      </c>
      <c r="AU481" s="27" t="str">
        <f>IF($A481="","",(VLOOKUP($A481,ACOUSTIC_PIVOT_TABLE!$B$4:$AO$500,16,FALSE)))</f>
        <v/>
      </c>
      <c r="AV481" s="27" t="str">
        <f>IF($A481="","",(VLOOKUP($A481,ACOUSTIC_PIVOT_TABLE!$B$4:$AO$500,17,FALSE)))</f>
        <v/>
      </c>
      <c r="AW481" s="27" t="str">
        <f>IF($A481="","",(VLOOKUP($A481,ACOUSTIC_PIVOT_TABLE!$B$4:$AO$500,18,FALSE)))</f>
        <v/>
      </c>
      <c r="AX481" s="27" t="str">
        <f>IF($A481="","",(VLOOKUP($A481,ACOUSTIC_PIVOT_TABLE!$B$4:$AO$500,19,FALSE)))</f>
        <v/>
      </c>
      <c r="AY481" s="27" t="str">
        <f>IF($A481="","",(VLOOKUP($A481,ACOUSTIC_PIVOT_TABLE!$B$4:$AO$500,20,FALSE)))</f>
        <v/>
      </c>
      <c r="AZ481" s="27" t="str">
        <f>IF($A481="","",(VLOOKUP($A481,ACOUSTIC_PIVOT_TABLE!$B$4:$AO$500,21,FALSE)))</f>
        <v/>
      </c>
      <c r="BA481" s="27" t="str">
        <f>IF($A481="","",(VLOOKUP($A481,ACOUSTIC_PIVOT_TABLE!$B$4:$AO$500,22,FALSE)))</f>
        <v/>
      </c>
      <c r="BB481" s="27" t="str">
        <f>IF($A481="","",(VLOOKUP($A481,ACOUSTIC_PIVOT_TABLE!$B$4:$AO$500,23,FALSE)))</f>
        <v/>
      </c>
      <c r="BC481" s="27" t="str">
        <f>IF($A481="","",(VLOOKUP($A481,ACOUSTIC_PIVOT_TABLE!$B$4:$AO$500,24,FALSE)))</f>
        <v/>
      </c>
      <c r="BD481" s="27" t="str">
        <f>IF($A481="","",(VLOOKUP($A481,ACOUSTIC_PIVOT_TABLE!$B$4:$AO$500,25,FALSE)))</f>
        <v/>
      </c>
      <c r="BE481" s="27" t="str">
        <f>IF($A481="","",(VLOOKUP($A481,ACOUSTIC_PIVOT_TABLE!$B$4:$AO$500,26,FALSE)))</f>
        <v/>
      </c>
      <c r="BF481" s="27" t="str">
        <f>IF($A481="","",(VLOOKUP($A481,ACOUSTIC_PIVOT_TABLE!$B$4:$AO$500,27,FALSE)))</f>
        <v/>
      </c>
      <c r="BG481" s="27" t="str">
        <f>IF($A481="","",(VLOOKUP($A481,ACOUSTIC_PIVOT_TABLE!$B$4:$AO$500,28,FALSE)))</f>
        <v/>
      </c>
      <c r="BH481" s="27" t="str">
        <f>IF($A481="","",(VLOOKUP($A481,ACOUSTIC_PIVOT_TABLE!$B$4:$AO$500,29,FALSE)))</f>
        <v/>
      </c>
      <c r="BI481" s="27" t="str">
        <f>IF($A481="","",(VLOOKUP($A481,ACOUSTIC_PIVOT_TABLE!$B$4:$AO$500,30,FALSE)))</f>
        <v/>
      </c>
      <c r="BJ481" s="27" t="str">
        <f>IF($A481="","",(VLOOKUP($A481,ACOUSTIC_PIVOT_TABLE!$B$4:$AO$500,31,FALSE)))</f>
        <v/>
      </c>
      <c r="BK481" s="27" t="str">
        <f>IF($A481="","",(VLOOKUP($A481,ACOUSTIC_PIVOT_TABLE!$B$4:$AO$500,32,FALSE)))</f>
        <v/>
      </c>
      <c r="BL481" s="27" t="str">
        <f>IF($A481="","",(VLOOKUP($A481,ACOUSTIC_PIVOT_TABLE!$B$4:$AO$500,33,FALSE)))</f>
        <v/>
      </c>
      <c r="BM481" s="27" t="str">
        <f>IF($A481="","",(VLOOKUP($A481,ACOUSTIC_PIVOT_TABLE!$B$4:$AO$500,34,FALSE)))</f>
        <v/>
      </c>
      <c r="BN481" s="27" t="str">
        <f>IF($A481="","",(VLOOKUP($A481,ACOUSTIC_PIVOT_TABLE!$B$4:$AO$500,35,FALSE)))</f>
        <v/>
      </c>
      <c r="BO481" s="27" t="str">
        <f>IF($A481="","",(VLOOKUP($A481,ACOUSTIC_PIVOT_TABLE!$B$4:$AO$500,36,FALSE)))</f>
        <v/>
      </c>
      <c r="BP481" s="27" t="str">
        <f>IF($A481="","",(VLOOKUP($A481,ACOUSTIC_PIVOT_TABLE!$B$4:$AO$500,37,FALSE)))</f>
        <v/>
      </c>
      <c r="BQ481" s="27" t="str">
        <f>IF($A481="","",(VLOOKUP($A481,ACOUSTIC_PIVOT_TABLE!$B$4:$AO$500,38,FALSE)))</f>
        <v/>
      </c>
      <c r="BR481" s="27" t="str">
        <f>IF($A481="","",(VLOOKUP($A481,ACOUSTIC_PIVOT_TABLE!$B$4:$AO$500,39,FALSE)))</f>
        <v/>
      </c>
      <c r="BS481" s="27" t="str">
        <f>IF($A481="","",(VLOOKUP($A481,ACOUSTIC_PIVOT_TABLE!$B$4:$AO$500,40,FALSE)))</f>
        <v/>
      </c>
    </row>
    <row r="482" spans="1:71" x14ac:dyDescent="0.25">
      <c r="A482" s="1" t="str">
        <f>IF(ACOUSTIC_PIVOT_TABLE!B484 = 0, "",ACOUSTIC_PIVOT_TABLE!B484)</f>
        <v/>
      </c>
      <c r="B482" s="1" t="str">
        <f>IF($A482="","",(VLOOKUP($A482,ACOUSTICS_COMBINED!$B$3:$AQ$501,21,FALSE)))</f>
        <v/>
      </c>
      <c r="C482" s="1" t="str">
        <f>IF($A482="","",(VLOOKUP($A482,ACOUSTICS_COMBINED!$B$3:$AQ$501,22,FALSE)))</f>
        <v/>
      </c>
      <c r="D482" s="1" t="str">
        <f>IF($A482="","",(VLOOKUP($A482,ACOUSTICS_COMBINED!$B$3:$AQ$501,12,FALSE)))</f>
        <v/>
      </c>
      <c r="E482" s="1" t="str">
        <f>IF($A482="","",(VLOOKUP($A482,ACOUSTICS_COMBINED!$B$3:$AQ$501,13,FALSE)))</f>
        <v/>
      </c>
      <c r="F482" s="1" t="str">
        <f>IF($A482="","",(VLOOKUP($A482,ACOUSTICS_COMBINED!$B$3:$AQ$501,14,FALSE)))</f>
        <v/>
      </c>
      <c r="G482" s="1" t="str">
        <f>IF($A482="","",(VLOOKUP($A482,ACOUSTICS_COMBINED!$B$3:$AQ$501,23,FALSE)))</f>
        <v/>
      </c>
      <c r="H482" s="1" t="str">
        <f>IF($A482="","",(VLOOKUP($A482,ACOUSTICS_COMBINED!$B$3:$AQ$501,24,FALSE)))</f>
        <v/>
      </c>
      <c r="I482" s="1" t="str">
        <f>IF($A482="","",(VLOOKUP($A482,ACOUSTICS_COMBINED!$B$3:$AQ$501,15,FALSE)))</f>
        <v/>
      </c>
      <c r="J482" s="1" t="str">
        <f>IF($A482="","",(VLOOKUP($A482,ACOUSTICS_COMBINED!$B$3:$AQ$501,16,FALSE)))</f>
        <v/>
      </c>
      <c r="K482" s="1" t="str">
        <f>IF($A482="","",(VLOOKUP($A482,ACOUSTICS_COMBINED!$B$3:$AQ$501,17,FALSE)))</f>
        <v/>
      </c>
      <c r="L482" s="1" t="str">
        <f>IF($A482="","",(VLOOKUP($A482,ACOUSTICS_COMBINED!$B$3:$AQ$501,18,FALSE)))</f>
        <v/>
      </c>
      <c r="M482" s="1" t="str">
        <f>IF($A482="","",(VLOOKUP($A482,ACOUSTICS_COMBINED!$B$3:$AQ$501,25,FALSE)))</f>
        <v/>
      </c>
      <c r="N482" s="16" t="str">
        <f>IF($A482="","",(VLOOKUP($A482,ACOUSTICS_COMBINED!$B$3:$AQ$501,19,FALSE)))</f>
        <v/>
      </c>
      <c r="O482" s="16" t="str">
        <f>IF($A482="","",(VLOOKUP($A482,ACOUSTICS_COMBINED!$B$3:$AQ$501,20,FALSE)))</f>
        <v/>
      </c>
      <c r="P482" s="1" t="str">
        <f>IF($A482="","",(VLOOKUP($A482,ACOUSTICS_COMBINED!$B$3:$AQ$501,26,FALSE)))</f>
        <v/>
      </c>
      <c r="Q482" s="1" t="str">
        <f>IF($A482="","",(VLOOKUP($A482,ACOUSTICS_COMBINED!$B$3:$AQ$501,27,FALSE)))</f>
        <v/>
      </c>
      <c r="R482" s="1" t="str">
        <f>IF($A482="","",(VLOOKUP($A482,ACOUSTICS_COMBINED!$B$3:$AQ$501,28,FALSE)))</f>
        <v/>
      </c>
      <c r="S482" s="1" t="str">
        <f>IF($A482="","",(VLOOKUP($A482,ACOUSTICS_COMBINED!$B$3:$AQ$501,29,FALSE)))</f>
        <v/>
      </c>
      <c r="T482" s="1" t="str">
        <f>IF($A482="","",(VLOOKUP($A482,ACOUSTICS_COMBINED!$B$3:$AQ$501,30,FALSE)))</f>
        <v/>
      </c>
      <c r="U482" s="1" t="str">
        <f>IF($A482="","",(VLOOKUP($A482,ACOUSTICS_COMBINED!$B$3:$AQ$501,31,FALSE)))</f>
        <v/>
      </c>
      <c r="V482" s="1" t="str">
        <f>IF($A482="","",(VLOOKUP($A482,ACOUSTICS_COMBINED!$B$3:$AQ$501,32,FALSE)))</f>
        <v/>
      </c>
      <c r="W482" s="1" t="str">
        <f>IF($A482="","",(VLOOKUP($A482,ACOUSTICS_COMBINED!$B$3:$AQ$501,33,FALSE)))</f>
        <v/>
      </c>
      <c r="X482" s="1" t="str">
        <f>IF($A482="","",(VLOOKUP($A482,ACOUSTICS_COMBINED!$B$3:$AQ$501,34,FALSE)))</f>
        <v/>
      </c>
      <c r="Y482" s="1" t="str">
        <f>IF($A482="","",(VLOOKUP($A482,ACOUSTICS_COMBINED!$B$3:$AQ$501,35,FALSE)))</f>
        <v/>
      </c>
      <c r="Z482" s="1" t="str">
        <f>IF($A482="","",(VLOOKUP($A482,ACOUSTICS_COMBINED!$B$3:$AQ$501,36,FALSE)))</f>
        <v/>
      </c>
      <c r="AA482" s="1" t="str">
        <f>IF($A482="","",(VLOOKUP($A482,ACOUSTICS_COMBINED!$B$3:$AQ$501,37,FALSE)))</f>
        <v/>
      </c>
      <c r="AB482" s="1" t="str">
        <f>IF($A482="","",(VLOOKUP($A482,ACOUSTICS_COMBINED!$B$3:$AQ$501,38,FALSE)))</f>
        <v/>
      </c>
      <c r="AC482" s="1" t="str">
        <f>IF($A482="","",(VLOOKUP($A482,ACOUSTICS_COMBINED!$B$3:$AQ$501,39,FALSE)))</f>
        <v/>
      </c>
      <c r="AD482" s="1" t="str">
        <f>IF($A482="","",(VLOOKUP($A482,ACOUSTICS_COMBINED!$B$3:$AQ$501,40,FALSE)))</f>
        <v/>
      </c>
      <c r="AE482" s="1" t="str">
        <f>IF($A482="","",(VLOOKUP($A482,ACOUSTICS_COMBINED!$B$3:$AQ$501,41,FALSE)))</f>
        <v/>
      </c>
      <c r="AF482" s="1" t="str">
        <f>IF($A482="","",(VLOOKUP($A482,ACOUSTICS_COMBINED!$B$3:$AQ$501,42,FALSE)))</f>
        <v/>
      </c>
      <c r="AG482" s="27" t="str">
        <f>IF($A482="","",(VLOOKUP($A482,ACOUSTIC_PIVOT_TABLE!$B$4:$AO$500,2,FALSE)))</f>
        <v/>
      </c>
      <c r="AH482" s="27" t="str">
        <f>IF($A482="","",(VLOOKUP($A482,ACOUSTIC_PIVOT_TABLE!$B$4:$AO$500,3,FALSE)))</f>
        <v/>
      </c>
      <c r="AI482" s="27" t="str">
        <f>IF($A482="","",(VLOOKUP($A482,ACOUSTIC_PIVOT_TABLE!$B$4:$AO$500,4,FALSE)))</f>
        <v/>
      </c>
      <c r="AJ482" s="27" t="str">
        <f>IF($A482="","",(VLOOKUP($A482,ACOUSTIC_PIVOT_TABLE!$B$4:$AO$500,5,FALSE)))</f>
        <v/>
      </c>
      <c r="AK482" s="27" t="str">
        <f>IF($A482="","",(VLOOKUP($A482,ACOUSTIC_PIVOT_TABLE!$B$4:$AO$500,6,FALSE)))</f>
        <v/>
      </c>
      <c r="AL482" s="27" t="str">
        <f>IF($A482="","",(VLOOKUP($A482,ACOUSTIC_PIVOT_TABLE!$B$4:$AO$500,7,FALSE)))</f>
        <v/>
      </c>
      <c r="AM482" s="27" t="str">
        <f>IF($A482="","",(VLOOKUP($A482,ACOUSTIC_PIVOT_TABLE!$B$4:$AO$500,8,FALSE)))</f>
        <v/>
      </c>
      <c r="AN482" s="27" t="str">
        <f>IF($A482="","",(VLOOKUP($A482,ACOUSTIC_PIVOT_TABLE!$B$4:$AO$500,9,FALSE)))</f>
        <v/>
      </c>
      <c r="AO482" s="27" t="str">
        <f>IF($A482="","",(VLOOKUP($A482,ACOUSTIC_PIVOT_TABLE!$B$4:$AO$500,10,FALSE)))</f>
        <v/>
      </c>
      <c r="AP482" s="27" t="str">
        <f>IF($A482="","",(VLOOKUP($A482,ACOUSTIC_PIVOT_TABLE!$B$4:$AO$500,11,FALSE)))</f>
        <v/>
      </c>
      <c r="AQ482" s="27" t="str">
        <f>IF($A482="","",(VLOOKUP($A482,ACOUSTIC_PIVOT_TABLE!$B$4:$AO$500,12,FALSE)))</f>
        <v/>
      </c>
      <c r="AR482" s="27" t="str">
        <f>IF($A482="","",(VLOOKUP($A482,ACOUSTIC_PIVOT_TABLE!$B$4:$AO$500,13,FALSE)))</f>
        <v/>
      </c>
      <c r="AS482" s="27" t="str">
        <f>IF($A482="","",(VLOOKUP($A482,ACOUSTIC_PIVOT_TABLE!$B$4:$AO$500,14,FALSE)))</f>
        <v/>
      </c>
      <c r="AT482" s="27" t="str">
        <f>IF($A482="","",(VLOOKUP($A482,ACOUSTIC_PIVOT_TABLE!$B$4:$AO$500,15,FALSE)))</f>
        <v/>
      </c>
      <c r="AU482" s="27" t="str">
        <f>IF($A482="","",(VLOOKUP($A482,ACOUSTIC_PIVOT_TABLE!$B$4:$AO$500,16,FALSE)))</f>
        <v/>
      </c>
      <c r="AV482" s="27" t="str">
        <f>IF($A482="","",(VLOOKUP($A482,ACOUSTIC_PIVOT_TABLE!$B$4:$AO$500,17,FALSE)))</f>
        <v/>
      </c>
      <c r="AW482" s="27" t="str">
        <f>IF($A482="","",(VLOOKUP($A482,ACOUSTIC_PIVOT_TABLE!$B$4:$AO$500,18,FALSE)))</f>
        <v/>
      </c>
      <c r="AX482" s="27" t="str">
        <f>IF($A482="","",(VLOOKUP($A482,ACOUSTIC_PIVOT_TABLE!$B$4:$AO$500,19,FALSE)))</f>
        <v/>
      </c>
      <c r="AY482" s="27" t="str">
        <f>IF($A482="","",(VLOOKUP($A482,ACOUSTIC_PIVOT_TABLE!$B$4:$AO$500,20,FALSE)))</f>
        <v/>
      </c>
      <c r="AZ482" s="27" t="str">
        <f>IF($A482="","",(VLOOKUP($A482,ACOUSTIC_PIVOT_TABLE!$B$4:$AO$500,21,FALSE)))</f>
        <v/>
      </c>
      <c r="BA482" s="27" t="str">
        <f>IF($A482="","",(VLOOKUP($A482,ACOUSTIC_PIVOT_TABLE!$B$4:$AO$500,22,FALSE)))</f>
        <v/>
      </c>
      <c r="BB482" s="27" t="str">
        <f>IF($A482="","",(VLOOKUP($A482,ACOUSTIC_PIVOT_TABLE!$B$4:$AO$500,23,FALSE)))</f>
        <v/>
      </c>
      <c r="BC482" s="27" t="str">
        <f>IF($A482="","",(VLOOKUP($A482,ACOUSTIC_PIVOT_TABLE!$B$4:$AO$500,24,FALSE)))</f>
        <v/>
      </c>
      <c r="BD482" s="27" t="str">
        <f>IF($A482="","",(VLOOKUP($A482,ACOUSTIC_PIVOT_TABLE!$B$4:$AO$500,25,FALSE)))</f>
        <v/>
      </c>
      <c r="BE482" s="27" t="str">
        <f>IF($A482="","",(VLOOKUP($A482,ACOUSTIC_PIVOT_TABLE!$B$4:$AO$500,26,FALSE)))</f>
        <v/>
      </c>
      <c r="BF482" s="27" t="str">
        <f>IF($A482="","",(VLOOKUP($A482,ACOUSTIC_PIVOT_TABLE!$B$4:$AO$500,27,FALSE)))</f>
        <v/>
      </c>
      <c r="BG482" s="27" t="str">
        <f>IF($A482="","",(VLOOKUP($A482,ACOUSTIC_PIVOT_TABLE!$B$4:$AO$500,28,FALSE)))</f>
        <v/>
      </c>
      <c r="BH482" s="27" t="str">
        <f>IF($A482="","",(VLOOKUP($A482,ACOUSTIC_PIVOT_TABLE!$B$4:$AO$500,29,FALSE)))</f>
        <v/>
      </c>
      <c r="BI482" s="27" t="str">
        <f>IF($A482="","",(VLOOKUP($A482,ACOUSTIC_PIVOT_TABLE!$B$4:$AO$500,30,FALSE)))</f>
        <v/>
      </c>
      <c r="BJ482" s="27" t="str">
        <f>IF($A482="","",(VLOOKUP($A482,ACOUSTIC_PIVOT_TABLE!$B$4:$AO$500,31,FALSE)))</f>
        <v/>
      </c>
      <c r="BK482" s="27" t="str">
        <f>IF($A482="","",(VLOOKUP($A482,ACOUSTIC_PIVOT_TABLE!$B$4:$AO$500,32,FALSE)))</f>
        <v/>
      </c>
      <c r="BL482" s="27" t="str">
        <f>IF($A482="","",(VLOOKUP($A482,ACOUSTIC_PIVOT_TABLE!$B$4:$AO$500,33,FALSE)))</f>
        <v/>
      </c>
      <c r="BM482" s="27" t="str">
        <f>IF($A482="","",(VLOOKUP($A482,ACOUSTIC_PIVOT_TABLE!$B$4:$AO$500,34,FALSE)))</f>
        <v/>
      </c>
      <c r="BN482" s="27" t="str">
        <f>IF($A482="","",(VLOOKUP($A482,ACOUSTIC_PIVOT_TABLE!$B$4:$AO$500,35,FALSE)))</f>
        <v/>
      </c>
      <c r="BO482" s="27" t="str">
        <f>IF($A482="","",(VLOOKUP($A482,ACOUSTIC_PIVOT_TABLE!$B$4:$AO$500,36,FALSE)))</f>
        <v/>
      </c>
      <c r="BP482" s="27" t="str">
        <f>IF($A482="","",(VLOOKUP($A482,ACOUSTIC_PIVOT_TABLE!$B$4:$AO$500,37,FALSE)))</f>
        <v/>
      </c>
      <c r="BQ482" s="27" t="str">
        <f>IF($A482="","",(VLOOKUP($A482,ACOUSTIC_PIVOT_TABLE!$B$4:$AO$500,38,FALSE)))</f>
        <v/>
      </c>
      <c r="BR482" s="27" t="str">
        <f>IF($A482="","",(VLOOKUP($A482,ACOUSTIC_PIVOT_TABLE!$B$4:$AO$500,39,FALSE)))</f>
        <v/>
      </c>
      <c r="BS482" s="27" t="str">
        <f>IF($A482="","",(VLOOKUP($A482,ACOUSTIC_PIVOT_TABLE!$B$4:$AO$500,40,FALSE)))</f>
        <v/>
      </c>
    </row>
    <row r="483" spans="1:71" x14ac:dyDescent="0.25">
      <c r="A483" s="1" t="str">
        <f>IF(ACOUSTIC_PIVOT_TABLE!B485 = 0, "",ACOUSTIC_PIVOT_TABLE!B485)</f>
        <v/>
      </c>
      <c r="B483" s="1" t="str">
        <f>IF($A483="","",(VLOOKUP($A483,ACOUSTICS_COMBINED!$B$3:$AQ$501,21,FALSE)))</f>
        <v/>
      </c>
      <c r="C483" s="1" t="str">
        <f>IF($A483="","",(VLOOKUP($A483,ACOUSTICS_COMBINED!$B$3:$AQ$501,22,FALSE)))</f>
        <v/>
      </c>
      <c r="D483" s="1" t="str">
        <f>IF($A483="","",(VLOOKUP($A483,ACOUSTICS_COMBINED!$B$3:$AQ$501,12,FALSE)))</f>
        <v/>
      </c>
      <c r="E483" s="1" t="str">
        <f>IF($A483="","",(VLOOKUP($A483,ACOUSTICS_COMBINED!$B$3:$AQ$501,13,FALSE)))</f>
        <v/>
      </c>
      <c r="F483" s="1" t="str">
        <f>IF($A483="","",(VLOOKUP($A483,ACOUSTICS_COMBINED!$B$3:$AQ$501,14,FALSE)))</f>
        <v/>
      </c>
      <c r="G483" s="1" t="str">
        <f>IF($A483="","",(VLOOKUP($A483,ACOUSTICS_COMBINED!$B$3:$AQ$501,23,FALSE)))</f>
        <v/>
      </c>
      <c r="H483" s="1" t="str">
        <f>IF($A483="","",(VLOOKUP($A483,ACOUSTICS_COMBINED!$B$3:$AQ$501,24,FALSE)))</f>
        <v/>
      </c>
      <c r="I483" s="1" t="str">
        <f>IF($A483="","",(VLOOKUP($A483,ACOUSTICS_COMBINED!$B$3:$AQ$501,15,FALSE)))</f>
        <v/>
      </c>
      <c r="J483" s="1" t="str">
        <f>IF($A483="","",(VLOOKUP($A483,ACOUSTICS_COMBINED!$B$3:$AQ$501,16,FALSE)))</f>
        <v/>
      </c>
      <c r="K483" s="1" t="str">
        <f>IF($A483="","",(VLOOKUP($A483,ACOUSTICS_COMBINED!$B$3:$AQ$501,17,FALSE)))</f>
        <v/>
      </c>
      <c r="L483" s="1" t="str">
        <f>IF($A483="","",(VLOOKUP($A483,ACOUSTICS_COMBINED!$B$3:$AQ$501,18,FALSE)))</f>
        <v/>
      </c>
      <c r="M483" s="1" t="str">
        <f>IF($A483="","",(VLOOKUP($A483,ACOUSTICS_COMBINED!$B$3:$AQ$501,25,FALSE)))</f>
        <v/>
      </c>
      <c r="N483" s="16" t="str">
        <f>IF($A483="","",(VLOOKUP($A483,ACOUSTICS_COMBINED!$B$3:$AQ$501,19,FALSE)))</f>
        <v/>
      </c>
      <c r="O483" s="16" t="str">
        <f>IF($A483="","",(VLOOKUP($A483,ACOUSTICS_COMBINED!$B$3:$AQ$501,20,FALSE)))</f>
        <v/>
      </c>
      <c r="P483" s="1" t="str">
        <f>IF($A483="","",(VLOOKUP($A483,ACOUSTICS_COMBINED!$B$3:$AQ$501,26,FALSE)))</f>
        <v/>
      </c>
      <c r="Q483" s="1" t="str">
        <f>IF($A483="","",(VLOOKUP($A483,ACOUSTICS_COMBINED!$B$3:$AQ$501,27,FALSE)))</f>
        <v/>
      </c>
      <c r="R483" s="1" t="str">
        <f>IF($A483="","",(VLOOKUP($A483,ACOUSTICS_COMBINED!$B$3:$AQ$501,28,FALSE)))</f>
        <v/>
      </c>
      <c r="S483" s="1" t="str">
        <f>IF($A483="","",(VLOOKUP($A483,ACOUSTICS_COMBINED!$B$3:$AQ$501,29,FALSE)))</f>
        <v/>
      </c>
      <c r="T483" s="1" t="str">
        <f>IF($A483="","",(VLOOKUP($A483,ACOUSTICS_COMBINED!$B$3:$AQ$501,30,FALSE)))</f>
        <v/>
      </c>
      <c r="U483" s="1" t="str">
        <f>IF($A483="","",(VLOOKUP($A483,ACOUSTICS_COMBINED!$B$3:$AQ$501,31,FALSE)))</f>
        <v/>
      </c>
      <c r="V483" s="1" t="str">
        <f>IF($A483="","",(VLOOKUP($A483,ACOUSTICS_COMBINED!$B$3:$AQ$501,32,FALSE)))</f>
        <v/>
      </c>
      <c r="W483" s="1" t="str">
        <f>IF($A483="","",(VLOOKUP($A483,ACOUSTICS_COMBINED!$B$3:$AQ$501,33,FALSE)))</f>
        <v/>
      </c>
      <c r="X483" s="1" t="str">
        <f>IF($A483="","",(VLOOKUP($A483,ACOUSTICS_COMBINED!$B$3:$AQ$501,34,FALSE)))</f>
        <v/>
      </c>
      <c r="Y483" s="1" t="str">
        <f>IF($A483="","",(VLOOKUP($A483,ACOUSTICS_COMBINED!$B$3:$AQ$501,35,FALSE)))</f>
        <v/>
      </c>
      <c r="Z483" s="1" t="str">
        <f>IF($A483="","",(VLOOKUP($A483,ACOUSTICS_COMBINED!$B$3:$AQ$501,36,FALSE)))</f>
        <v/>
      </c>
      <c r="AA483" s="1" t="str">
        <f>IF($A483="","",(VLOOKUP($A483,ACOUSTICS_COMBINED!$B$3:$AQ$501,37,FALSE)))</f>
        <v/>
      </c>
      <c r="AB483" s="1" t="str">
        <f>IF($A483="","",(VLOOKUP($A483,ACOUSTICS_COMBINED!$B$3:$AQ$501,38,FALSE)))</f>
        <v/>
      </c>
      <c r="AC483" s="1" t="str">
        <f>IF($A483="","",(VLOOKUP($A483,ACOUSTICS_COMBINED!$B$3:$AQ$501,39,FALSE)))</f>
        <v/>
      </c>
      <c r="AD483" s="1" t="str">
        <f>IF($A483="","",(VLOOKUP($A483,ACOUSTICS_COMBINED!$B$3:$AQ$501,40,FALSE)))</f>
        <v/>
      </c>
      <c r="AE483" s="1" t="str">
        <f>IF($A483="","",(VLOOKUP($A483,ACOUSTICS_COMBINED!$B$3:$AQ$501,41,FALSE)))</f>
        <v/>
      </c>
      <c r="AF483" s="1" t="str">
        <f>IF($A483="","",(VLOOKUP($A483,ACOUSTICS_COMBINED!$B$3:$AQ$501,42,FALSE)))</f>
        <v/>
      </c>
      <c r="AG483" s="27" t="str">
        <f>IF($A483="","",(VLOOKUP($A483,ACOUSTIC_PIVOT_TABLE!$B$4:$AO$500,2,FALSE)))</f>
        <v/>
      </c>
      <c r="AH483" s="27" t="str">
        <f>IF($A483="","",(VLOOKUP($A483,ACOUSTIC_PIVOT_TABLE!$B$4:$AO$500,3,FALSE)))</f>
        <v/>
      </c>
      <c r="AI483" s="27" t="str">
        <f>IF($A483="","",(VLOOKUP($A483,ACOUSTIC_PIVOT_TABLE!$B$4:$AO$500,4,FALSE)))</f>
        <v/>
      </c>
      <c r="AJ483" s="27" t="str">
        <f>IF($A483="","",(VLOOKUP($A483,ACOUSTIC_PIVOT_TABLE!$B$4:$AO$500,5,FALSE)))</f>
        <v/>
      </c>
      <c r="AK483" s="27" t="str">
        <f>IF($A483="","",(VLOOKUP($A483,ACOUSTIC_PIVOT_TABLE!$B$4:$AO$500,6,FALSE)))</f>
        <v/>
      </c>
      <c r="AL483" s="27" t="str">
        <f>IF($A483="","",(VLOOKUP($A483,ACOUSTIC_PIVOT_TABLE!$B$4:$AO$500,7,FALSE)))</f>
        <v/>
      </c>
      <c r="AM483" s="27" t="str">
        <f>IF($A483="","",(VLOOKUP($A483,ACOUSTIC_PIVOT_TABLE!$B$4:$AO$500,8,FALSE)))</f>
        <v/>
      </c>
      <c r="AN483" s="27" t="str">
        <f>IF($A483="","",(VLOOKUP($A483,ACOUSTIC_PIVOT_TABLE!$B$4:$AO$500,9,FALSE)))</f>
        <v/>
      </c>
      <c r="AO483" s="27" t="str">
        <f>IF($A483="","",(VLOOKUP($A483,ACOUSTIC_PIVOT_TABLE!$B$4:$AO$500,10,FALSE)))</f>
        <v/>
      </c>
      <c r="AP483" s="27" t="str">
        <f>IF($A483="","",(VLOOKUP($A483,ACOUSTIC_PIVOT_TABLE!$B$4:$AO$500,11,FALSE)))</f>
        <v/>
      </c>
      <c r="AQ483" s="27" t="str">
        <f>IF($A483="","",(VLOOKUP($A483,ACOUSTIC_PIVOT_TABLE!$B$4:$AO$500,12,FALSE)))</f>
        <v/>
      </c>
      <c r="AR483" s="27" t="str">
        <f>IF($A483="","",(VLOOKUP($A483,ACOUSTIC_PIVOT_TABLE!$B$4:$AO$500,13,FALSE)))</f>
        <v/>
      </c>
      <c r="AS483" s="27" t="str">
        <f>IF($A483="","",(VLOOKUP($A483,ACOUSTIC_PIVOT_TABLE!$B$4:$AO$500,14,FALSE)))</f>
        <v/>
      </c>
      <c r="AT483" s="27" t="str">
        <f>IF($A483="","",(VLOOKUP($A483,ACOUSTIC_PIVOT_TABLE!$B$4:$AO$500,15,FALSE)))</f>
        <v/>
      </c>
      <c r="AU483" s="27" t="str">
        <f>IF($A483="","",(VLOOKUP($A483,ACOUSTIC_PIVOT_TABLE!$B$4:$AO$500,16,FALSE)))</f>
        <v/>
      </c>
      <c r="AV483" s="27" t="str">
        <f>IF($A483="","",(VLOOKUP($A483,ACOUSTIC_PIVOT_TABLE!$B$4:$AO$500,17,FALSE)))</f>
        <v/>
      </c>
      <c r="AW483" s="27" t="str">
        <f>IF($A483="","",(VLOOKUP($A483,ACOUSTIC_PIVOT_TABLE!$B$4:$AO$500,18,FALSE)))</f>
        <v/>
      </c>
      <c r="AX483" s="27" t="str">
        <f>IF($A483="","",(VLOOKUP($A483,ACOUSTIC_PIVOT_TABLE!$B$4:$AO$500,19,FALSE)))</f>
        <v/>
      </c>
      <c r="AY483" s="27" t="str">
        <f>IF($A483="","",(VLOOKUP($A483,ACOUSTIC_PIVOT_TABLE!$B$4:$AO$500,20,FALSE)))</f>
        <v/>
      </c>
      <c r="AZ483" s="27" t="str">
        <f>IF($A483="","",(VLOOKUP($A483,ACOUSTIC_PIVOT_TABLE!$B$4:$AO$500,21,FALSE)))</f>
        <v/>
      </c>
      <c r="BA483" s="27" t="str">
        <f>IF($A483="","",(VLOOKUP($A483,ACOUSTIC_PIVOT_TABLE!$B$4:$AO$500,22,FALSE)))</f>
        <v/>
      </c>
      <c r="BB483" s="27" t="str">
        <f>IF($A483="","",(VLOOKUP($A483,ACOUSTIC_PIVOT_TABLE!$B$4:$AO$500,23,FALSE)))</f>
        <v/>
      </c>
      <c r="BC483" s="27" t="str">
        <f>IF($A483="","",(VLOOKUP($A483,ACOUSTIC_PIVOT_TABLE!$B$4:$AO$500,24,FALSE)))</f>
        <v/>
      </c>
      <c r="BD483" s="27" t="str">
        <f>IF($A483="","",(VLOOKUP($A483,ACOUSTIC_PIVOT_TABLE!$B$4:$AO$500,25,FALSE)))</f>
        <v/>
      </c>
      <c r="BE483" s="27" t="str">
        <f>IF($A483="","",(VLOOKUP($A483,ACOUSTIC_PIVOT_TABLE!$B$4:$AO$500,26,FALSE)))</f>
        <v/>
      </c>
      <c r="BF483" s="27" t="str">
        <f>IF($A483="","",(VLOOKUP($A483,ACOUSTIC_PIVOT_TABLE!$B$4:$AO$500,27,FALSE)))</f>
        <v/>
      </c>
      <c r="BG483" s="27" t="str">
        <f>IF($A483="","",(VLOOKUP($A483,ACOUSTIC_PIVOT_TABLE!$B$4:$AO$500,28,FALSE)))</f>
        <v/>
      </c>
      <c r="BH483" s="27" t="str">
        <f>IF($A483="","",(VLOOKUP($A483,ACOUSTIC_PIVOT_TABLE!$B$4:$AO$500,29,FALSE)))</f>
        <v/>
      </c>
      <c r="BI483" s="27" t="str">
        <f>IF($A483="","",(VLOOKUP($A483,ACOUSTIC_PIVOT_TABLE!$B$4:$AO$500,30,FALSE)))</f>
        <v/>
      </c>
      <c r="BJ483" s="27" t="str">
        <f>IF($A483="","",(VLOOKUP($A483,ACOUSTIC_PIVOT_TABLE!$B$4:$AO$500,31,FALSE)))</f>
        <v/>
      </c>
      <c r="BK483" s="27" t="str">
        <f>IF($A483="","",(VLOOKUP($A483,ACOUSTIC_PIVOT_TABLE!$B$4:$AO$500,32,FALSE)))</f>
        <v/>
      </c>
      <c r="BL483" s="27" t="str">
        <f>IF($A483="","",(VLOOKUP($A483,ACOUSTIC_PIVOT_TABLE!$B$4:$AO$500,33,FALSE)))</f>
        <v/>
      </c>
      <c r="BM483" s="27" t="str">
        <f>IF($A483="","",(VLOOKUP($A483,ACOUSTIC_PIVOT_TABLE!$B$4:$AO$500,34,FALSE)))</f>
        <v/>
      </c>
      <c r="BN483" s="27" t="str">
        <f>IF($A483="","",(VLOOKUP($A483,ACOUSTIC_PIVOT_TABLE!$B$4:$AO$500,35,FALSE)))</f>
        <v/>
      </c>
      <c r="BO483" s="27" t="str">
        <f>IF($A483="","",(VLOOKUP($A483,ACOUSTIC_PIVOT_TABLE!$B$4:$AO$500,36,FALSE)))</f>
        <v/>
      </c>
      <c r="BP483" s="27" t="str">
        <f>IF($A483="","",(VLOOKUP($A483,ACOUSTIC_PIVOT_TABLE!$B$4:$AO$500,37,FALSE)))</f>
        <v/>
      </c>
      <c r="BQ483" s="27" t="str">
        <f>IF($A483="","",(VLOOKUP($A483,ACOUSTIC_PIVOT_TABLE!$B$4:$AO$500,38,FALSE)))</f>
        <v/>
      </c>
      <c r="BR483" s="27" t="str">
        <f>IF($A483="","",(VLOOKUP($A483,ACOUSTIC_PIVOT_TABLE!$B$4:$AO$500,39,FALSE)))</f>
        <v/>
      </c>
      <c r="BS483" s="27" t="str">
        <f>IF($A483="","",(VLOOKUP($A483,ACOUSTIC_PIVOT_TABLE!$B$4:$AO$500,40,FALSE)))</f>
        <v/>
      </c>
    </row>
    <row r="484" spans="1:71" x14ac:dyDescent="0.25">
      <c r="A484" s="1" t="str">
        <f>IF(ACOUSTIC_PIVOT_TABLE!B486 = 0, "",ACOUSTIC_PIVOT_TABLE!B486)</f>
        <v/>
      </c>
      <c r="B484" s="1" t="str">
        <f>IF($A484="","",(VLOOKUP($A484,ACOUSTICS_COMBINED!$B$3:$AQ$501,21,FALSE)))</f>
        <v/>
      </c>
      <c r="C484" s="1" t="str">
        <f>IF($A484="","",(VLOOKUP($A484,ACOUSTICS_COMBINED!$B$3:$AQ$501,22,FALSE)))</f>
        <v/>
      </c>
      <c r="D484" s="1" t="str">
        <f>IF($A484="","",(VLOOKUP($A484,ACOUSTICS_COMBINED!$B$3:$AQ$501,12,FALSE)))</f>
        <v/>
      </c>
      <c r="E484" s="1" t="str">
        <f>IF($A484="","",(VLOOKUP($A484,ACOUSTICS_COMBINED!$B$3:$AQ$501,13,FALSE)))</f>
        <v/>
      </c>
      <c r="F484" s="1" t="str">
        <f>IF($A484="","",(VLOOKUP($A484,ACOUSTICS_COMBINED!$B$3:$AQ$501,14,FALSE)))</f>
        <v/>
      </c>
      <c r="G484" s="1" t="str">
        <f>IF($A484="","",(VLOOKUP($A484,ACOUSTICS_COMBINED!$B$3:$AQ$501,23,FALSE)))</f>
        <v/>
      </c>
      <c r="H484" s="1" t="str">
        <f>IF($A484="","",(VLOOKUP($A484,ACOUSTICS_COMBINED!$B$3:$AQ$501,24,FALSE)))</f>
        <v/>
      </c>
      <c r="I484" s="1" t="str">
        <f>IF($A484="","",(VLOOKUP($A484,ACOUSTICS_COMBINED!$B$3:$AQ$501,15,FALSE)))</f>
        <v/>
      </c>
      <c r="J484" s="1" t="str">
        <f>IF($A484="","",(VLOOKUP($A484,ACOUSTICS_COMBINED!$B$3:$AQ$501,16,FALSE)))</f>
        <v/>
      </c>
      <c r="K484" s="1" t="str">
        <f>IF($A484="","",(VLOOKUP($A484,ACOUSTICS_COMBINED!$B$3:$AQ$501,17,FALSE)))</f>
        <v/>
      </c>
      <c r="L484" s="1" t="str">
        <f>IF($A484="","",(VLOOKUP($A484,ACOUSTICS_COMBINED!$B$3:$AQ$501,18,FALSE)))</f>
        <v/>
      </c>
      <c r="M484" s="1" t="str">
        <f>IF($A484="","",(VLOOKUP($A484,ACOUSTICS_COMBINED!$B$3:$AQ$501,25,FALSE)))</f>
        <v/>
      </c>
      <c r="N484" s="16" t="str">
        <f>IF($A484="","",(VLOOKUP($A484,ACOUSTICS_COMBINED!$B$3:$AQ$501,19,FALSE)))</f>
        <v/>
      </c>
      <c r="O484" s="16" t="str">
        <f>IF($A484="","",(VLOOKUP($A484,ACOUSTICS_COMBINED!$B$3:$AQ$501,20,FALSE)))</f>
        <v/>
      </c>
      <c r="P484" s="1" t="str">
        <f>IF($A484="","",(VLOOKUP($A484,ACOUSTICS_COMBINED!$B$3:$AQ$501,26,FALSE)))</f>
        <v/>
      </c>
      <c r="Q484" s="1" t="str">
        <f>IF($A484="","",(VLOOKUP($A484,ACOUSTICS_COMBINED!$B$3:$AQ$501,27,FALSE)))</f>
        <v/>
      </c>
      <c r="R484" s="1" t="str">
        <f>IF($A484="","",(VLOOKUP($A484,ACOUSTICS_COMBINED!$B$3:$AQ$501,28,FALSE)))</f>
        <v/>
      </c>
      <c r="S484" s="1" t="str">
        <f>IF($A484="","",(VLOOKUP($A484,ACOUSTICS_COMBINED!$B$3:$AQ$501,29,FALSE)))</f>
        <v/>
      </c>
      <c r="T484" s="1" t="str">
        <f>IF($A484="","",(VLOOKUP($A484,ACOUSTICS_COMBINED!$B$3:$AQ$501,30,FALSE)))</f>
        <v/>
      </c>
      <c r="U484" s="1" t="str">
        <f>IF($A484="","",(VLOOKUP($A484,ACOUSTICS_COMBINED!$B$3:$AQ$501,31,FALSE)))</f>
        <v/>
      </c>
      <c r="V484" s="1" t="str">
        <f>IF($A484="","",(VLOOKUP($A484,ACOUSTICS_COMBINED!$B$3:$AQ$501,32,FALSE)))</f>
        <v/>
      </c>
      <c r="W484" s="1" t="str">
        <f>IF($A484="","",(VLOOKUP($A484,ACOUSTICS_COMBINED!$B$3:$AQ$501,33,FALSE)))</f>
        <v/>
      </c>
      <c r="X484" s="1" t="str">
        <f>IF($A484="","",(VLOOKUP($A484,ACOUSTICS_COMBINED!$B$3:$AQ$501,34,FALSE)))</f>
        <v/>
      </c>
      <c r="Y484" s="1" t="str">
        <f>IF($A484="","",(VLOOKUP($A484,ACOUSTICS_COMBINED!$B$3:$AQ$501,35,FALSE)))</f>
        <v/>
      </c>
      <c r="Z484" s="1" t="str">
        <f>IF($A484="","",(VLOOKUP($A484,ACOUSTICS_COMBINED!$B$3:$AQ$501,36,FALSE)))</f>
        <v/>
      </c>
      <c r="AA484" s="1" t="str">
        <f>IF($A484="","",(VLOOKUP($A484,ACOUSTICS_COMBINED!$B$3:$AQ$501,37,FALSE)))</f>
        <v/>
      </c>
      <c r="AB484" s="1" t="str">
        <f>IF($A484="","",(VLOOKUP($A484,ACOUSTICS_COMBINED!$B$3:$AQ$501,38,FALSE)))</f>
        <v/>
      </c>
      <c r="AC484" s="1" t="str">
        <f>IF($A484="","",(VLOOKUP($A484,ACOUSTICS_COMBINED!$B$3:$AQ$501,39,FALSE)))</f>
        <v/>
      </c>
      <c r="AD484" s="1" t="str">
        <f>IF($A484="","",(VLOOKUP($A484,ACOUSTICS_COMBINED!$B$3:$AQ$501,40,FALSE)))</f>
        <v/>
      </c>
      <c r="AE484" s="1" t="str">
        <f>IF($A484="","",(VLOOKUP($A484,ACOUSTICS_COMBINED!$B$3:$AQ$501,41,FALSE)))</f>
        <v/>
      </c>
      <c r="AF484" s="1" t="str">
        <f>IF($A484="","",(VLOOKUP($A484,ACOUSTICS_COMBINED!$B$3:$AQ$501,42,FALSE)))</f>
        <v/>
      </c>
      <c r="AG484" s="27" t="str">
        <f>IF($A484="","",(VLOOKUP($A484,ACOUSTIC_PIVOT_TABLE!$B$4:$AO$500,2,FALSE)))</f>
        <v/>
      </c>
      <c r="AH484" s="27" t="str">
        <f>IF($A484="","",(VLOOKUP($A484,ACOUSTIC_PIVOT_TABLE!$B$4:$AO$500,3,FALSE)))</f>
        <v/>
      </c>
      <c r="AI484" s="27" t="str">
        <f>IF($A484="","",(VLOOKUP($A484,ACOUSTIC_PIVOT_TABLE!$B$4:$AO$500,4,FALSE)))</f>
        <v/>
      </c>
      <c r="AJ484" s="27" t="str">
        <f>IF($A484="","",(VLOOKUP($A484,ACOUSTIC_PIVOT_TABLE!$B$4:$AO$500,5,FALSE)))</f>
        <v/>
      </c>
      <c r="AK484" s="27" t="str">
        <f>IF($A484="","",(VLOOKUP($A484,ACOUSTIC_PIVOT_TABLE!$B$4:$AO$500,6,FALSE)))</f>
        <v/>
      </c>
      <c r="AL484" s="27" t="str">
        <f>IF($A484="","",(VLOOKUP($A484,ACOUSTIC_PIVOT_TABLE!$B$4:$AO$500,7,FALSE)))</f>
        <v/>
      </c>
      <c r="AM484" s="27" t="str">
        <f>IF($A484="","",(VLOOKUP($A484,ACOUSTIC_PIVOT_TABLE!$B$4:$AO$500,8,FALSE)))</f>
        <v/>
      </c>
      <c r="AN484" s="27" t="str">
        <f>IF($A484="","",(VLOOKUP($A484,ACOUSTIC_PIVOT_TABLE!$B$4:$AO$500,9,FALSE)))</f>
        <v/>
      </c>
      <c r="AO484" s="27" t="str">
        <f>IF($A484="","",(VLOOKUP($A484,ACOUSTIC_PIVOT_TABLE!$B$4:$AO$500,10,FALSE)))</f>
        <v/>
      </c>
      <c r="AP484" s="27" t="str">
        <f>IF($A484="","",(VLOOKUP($A484,ACOUSTIC_PIVOT_TABLE!$B$4:$AO$500,11,FALSE)))</f>
        <v/>
      </c>
      <c r="AQ484" s="27" t="str">
        <f>IF($A484="","",(VLOOKUP($A484,ACOUSTIC_PIVOT_TABLE!$B$4:$AO$500,12,FALSE)))</f>
        <v/>
      </c>
      <c r="AR484" s="27" t="str">
        <f>IF($A484="","",(VLOOKUP($A484,ACOUSTIC_PIVOT_TABLE!$B$4:$AO$500,13,FALSE)))</f>
        <v/>
      </c>
      <c r="AS484" s="27" t="str">
        <f>IF($A484="","",(VLOOKUP($A484,ACOUSTIC_PIVOT_TABLE!$B$4:$AO$500,14,FALSE)))</f>
        <v/>
      </c>
      <c r="AT484" s="27" t="str">
        <f>IF($A484="","",(VLOOKUP($A484,ACOUSTIC_PIVOT_TABLE!$B$4:$AO$500,15,FALSE)))</f>
        <v/>
      </c>
      <c r="AU484" s="27" t="str">
        <f>IF($A484="","",(VLOOKUP($A484,ACOUSTIC_PIVOT_TABLE!$B$4:$AO$500,16,FALSE)))</f>
        <v/>
      </c>
      <c r="AV484" s="27" t="str">
        <f>IF($A484="","",(VLOOKUP($A484,ACOUSTIC_PIVOT_TABLE!$B$4:$AO$500,17,FALSE)))</f>
        <v/>
      </c>
      <c r="AW484" s="27" t="str">
        <f>IF($A484="","",(VLOOKUP($A484,ACOUSTIC_PIVOT_TABLE!$B$4:$AO$500,18,FALSE)))</f>
        <v/>
      </c>
      <c r="AX484" s="27" t="str">
        <f>IF($A484="","",(VLOOKUP($A484,ACOUSTIC_PIVOT_TABLE!$B$4:$AO$500,19,FALSE)))</f>
        <v/>
      </c>
      <c r="AY484" s="27" t="str">
        <f>IF($A484="","",(VLOOKUP($A484,ACOUSTIC_PIVOT_TABLE!$B$4:$AO$500,20,FALSE)))</f>
        <v/>
      </c>
      <c r="AZ484" s="27" t="str">
        <f>IF($A484="","",(VLOOKUP($A484,ACOUSTIC_PIVOT_TABLE!$B$4:$AO$500,21,FALSE)))</f>
        <v/>
      </c>
      <c r="BA484" s="27" t="str">
        <f>IF($A484="","",(VLOOKUP($A484,ACOUSTIC_PIVOT_TABLE!$B$4:$AO$500,22,FALSE)))</f>
        <v/>
      </c>
      <c r="BB484" s="27" t="str">
        <f>IF($A484="","",(VLOOKUP($A484,ACOUSTIC_PIVOT_TABLE!$B$4:$AO$500,23,FALSE)))</f>
        <v/>
      </c>
      <c r="BC484" s="27" t="str">
        <f>IF($A484="","",(VLOOKUP($A484,ACOUSTIC_PIVOT_TABLE!$B$4:$AO$500,24,FALSE)))</f>
        <v/>
      </c>
      <c r="BD484" s="27" t="str">
        <f>IF($A484="","",(VLOOKUP($A484,ACOUSTIC_PIVOT_TABLE!$B$4:$AO$500,25,FALSE)))</f>
        <v/>
      </c>
      <c r="BE484" s="27" t="str">
        <f>IF($A484="","",(VLOOKUP($A484,ACOUSTIC_PIVOT_TABLE!$B$4:$AO$500,26,FALSE)))</f>
        <v/>
      </c>
      <c r="BF484" s="27" t="str">
        <f>IF($A484="","",(VLOOKUP($A484,ACOUSTIC_PIVOT_TABLE!$B$4:$AO$500,27,FALSE)))</f>
        <v/>
      </c>
      <c r="BG484" s="27" t="str">
        <f>IF($A484="","",(VLOOKUP($A484,ACOUSTIC_PIVOT_TABLE!$B$4:$AO$500,28,FALSE)))</f>
        <v/>
      </c>
      <c r="BH484" s="27" t="str">
        <f>IF($A484="","",(VLOOKUP($A484,ACOUSTIC_PIVOT_TABLE!$B$4:$AO$500,29,FALSE)))</f>
        <v/>
      </c>
      <c r="BI484" s="27" t="str">
        <f>IF($A484="","",(VLOOKUP($A484,ACOUSTIC_PIVOT_TABLE!$B$4:$AO$500,30,FALSE)))</f>
        <v/>
      </c>
      <c r="BJ484" s="27" t="str">
        <f>IF($A484="","",(VLOOKUP($A484,ACOUSTIC_PIVOT_TABLE!$B$4:$AO$500,31,FALSE)))</f>
        <v/>
      </c>
      <c r="BK484" s="27" t="str">
        <f>IF($A484="","",(VLOOKUP($A484,ACOUSTIC_PIVOT_TABLE!$B$4:$AO$500,32,FALSE)))</f>
        <v/>
      </c>
      <c r="BL484" s="27" t="str">
        <f>IF($A484="","",(VLOOKUP($A484,ACOUSTIC_PIVOT_TABLE!$B$4:$AO$500,33,FALSE)))</f>
        <v/>
      </c>
      <c r="BM484" s="27" t="str">
        <f>IF($A484="","",(VLOOKUP($A484,ACOUSTIC_PIVOT_TABLE!$B$4:$AO$500,34,FALSE)))</f>
        <v/>
      </c>
      <c r="BN484" s="27" t="str">
        <f>IF($A484="","",(VLOOKUP($A484,ACOUSTIC_PIVOT_TABLE!$B$4:$AO$500,35,FALSE)))</f>
        <v/>
      </c>
      <c r="BO484" s="27" t="str">
        <f>IF($A484="","",(VLOOKUP($A484,ACOUSTIC_PIVOT_TABLE!$B$4:$AO$500,36,FALSE)))</f>
        <v/>
      </c>
      <c r="BP484" s="27" t="str">
        <f>IF($A484="","",(VLOOKUP($A484,ACOUSTIC_PIVOT_TABLE!$B$4:$AO$500,37,FALSE)))</f>
        <v/>
      </c>
      <c r="BQ484" s="27" t="str">
        <f>IF($A484="","",(VLOOKUP($A484,ACOUSTIC_PIVOT_TABLE!$B$4:$AO$500,38,FALSE)))</f>
        <v/>
      </c>
      <c r="BR484" s="27" t="str">
        <f>IF($A484="","",(VLOOKUP($A484,ACOUSTIC_PIVOT_TABLE!$B$4:$AO$500,39,FALSE)))</f>
        <v/>
      </c>
      <c r="BS484" s="27" t="str">
        <f>IF($A484="","",(VLOOKUP($A484,ACOUSTIC_PIVOT_TABLE!$B$4:$AO$500,40,FALSE)))</f>
        <v/>
      </c>
    </row>
    <row r="485" spans="1:71" x14ac:dyDescent="0.25">
      <c r="A485" s="1" t="str">
        <f>IF(ACOUSTIC_PIVOT_TABLE!B487 = 0, "",ACOUSTIC_PIVOT_TABLE!B487)</f>
        <v/>
      </c>
      <c r="B485" s="1" t="str">
        <f>IF($A485="","",(VLOOKUP($A485,ACOUSTICS_COMBINED!$B$3:$AQ$501,21,FALSE)))</f>
        <v/>
      </c>
      <c r="C485" s="1" t="str">
        <f>IF($A485="","",(VLOOKUP($A485,ACOUSTICS_COMBINED!$B$3:$AQ$501,22,FALSE)))</f>
        <v/>
      </c>
      <c r="D485" s="1" t="str">
        <f>IF($A485="","",(VLOOKUP($A485,ACOUSTICS_COMBINED!$B$3:$AQ$501,12,FALSE)))</f>
        <v/>
      </c>
      <c r="E485" s="1" t="str">
        <f>IF($A485="","",(VLOOKUP($A485,ACOUSTICS_COMBINED!$B$3:$AQ$501,13,FALSE)))</f>
        <v/>
      </c>
      <c r="F485" s="1" t="str">
        <f>IF($A485="","",(VLOOKUP($A485,ACOUSTICS_COMBINED!$B$3:$AQ$501,14,FALSE)))</f>
        <v/>
      </c>
      <c r="G485" s="1" t="str">
        <f>IF($A485="","",(VLOOKUP($A485,ACOUSTICS_COMBINED!$B$3:$AQ$501,23,FALSE)))</f>
        <v/>
      </c>
      <c r="H485" s="1" t="str">
        <f>IF($A485="","",(VLOOKUP($A485,ACOUSTICS_COMBINED!$B$3:$AQ$501,24,FALSE)))</f>
        <v/>
      </c>
      <c r="I485" s="1" t="str">
        <f>IF($A485="","",(VLOOKUP($A485,ACOUSTICS_COMBINED!$B$3:$AQ$501,15,FALSE)))</f>
        <v/>
      </c>
      <c r="J485" s="1" t="str">
        <f>IF($A485="","",(VLOOKUP($A485,ACOUSTICS_COMBINED!$B$3:$AQ$501,16,FALSE)))</f>
        <v/>
      </c>
      <c r="K485" s="1" t="str">
        <f>IF($A485="","",(VLOOKUP($A485,ACOUSTICS_COMBINED!$B$3:$AQ$501,17,FALSE)))</f>
        <v/>
      </c>
      <c r="L485" s="1" t="str">
        <f>IF($A485="","",(VLOOKUP($A485,ACOUSTICS_COMBINED!$B$3:$AQ$501,18,FALSE)))</f>
        <v/>
      </c>
      <c r="M485" s="1" t="str">
        <f>IF($A485="","",(VLOOKUP($A485,ACOUSTICS_COMBINED!$B$3:$AQ$501,25,FALSE)))</f>
        <v/>
      </c>
      <c r="N485" s="16" t="str">
        <f>IF($A485="","",(VLOOKUP($A485,ACOUSTICS_COMBINED!$B$3:$AQ$501,19,FALSE)))</f>
        <v/>
      </c>
      <c r="O485" s="16" t="str">
        <f>IF($A485="","",(VLOOKUP($A485,ACOUSTICS_COMBINED!$B$3:$AQ$501,20,FALSE)))</f>
        <v/>
      </c>
      <c r="P485" s="1" t="str">
        <f>IF($A485="","",(VLOOKUP($A485,ACOUSTICS_COMBINED!$B$3:$AQ$501,26,FALSE)))</f>
        <v/>
      </c>
      <c r="Q485" s="1" t="str">
        <f>IF($A485="","",(VLOOKUP($A485,ACOUSTICS_COMBINED!$B$3:$AQ$501,27,FALSE)))</f>
        <v/>
      </c>
      <c r="R485" s="1" t="str">
        <f>IF($A485="","",(VLOOKUP($A485,ACOUSTICS_COMBINED!$B$3:$AQ$501,28,FALSE)))</f>
        <v/>
      </c>
      <c r="S485" s="1" t="str">
        <f>IF($A485="","",(VLOOKUP($A485,ACOUSTICS_COMBINED!$B$3:$AQ$501,29,FALSE)))</f>
        <v/>
      </c>
      <c r="T485" s="1" t="str">
        <f>IF($A485="","",(VLOOKUP($A485,ACOUSTICS_COMBINED!$B$3:$AQ$501,30,FALSE)))</f>
        <v/>
      </c>
      <c r="U485" s="1" t="str">
        <f>IF($A485="","",(VLOOKUP($A485,ACOUSTICS_COMBINED!$B$3:$AQ$501,31,FALSE)))</f>
        <v/>
      </c>
      <c r="V485" s="1" t="str">
        <f>IF($A485="","",(VLOOKUP($A485,ACOUSTICS_COMBINED!$B$3:$AQ$501,32,FALSE)))</f>
        <v/>
      </c>
      <c r="W485" s="1" t="str">
        <f>IF($A485="","",(VLOOKUP($A485,ACOUSTICS_COMBINED!$B$3:$AQ$501,33,FALSE)))</f>
        <v/>
      </c>
      <c r="X485" s="1" t="str">
        <f>IF($A485="","",(VLOOKUP($A485,ACOUSTICS_COMBINED!$B$3:$AQ$501,34,FALSE)))</f>
        <v/>
      </c>
      <c r="Y485" s="1" t="str">
        <f>IF($A485="","",(VLOOKUP($A485,ACOUSTICS_COMBINED!$B$3:$AQ$501,35,FALSE)))</f>
        <v/>
      </c>
      <c r="Z485" s="1" t="str">
        <f>IF($A485="","",(VLOOKUP($A485,ACOUSTICS_COMBINED!$B$3:$AQ$501,36,FALSE)))</f>
        <v/>
      </c>
      <c r="AA485" s="1" t="str">
        <f>IF($A485="","",(VLOOKUP($A485,ACOUSTICS_COMBINED!$B$3:$AQ$501,37,FALSE)))</f>
        <v/>
      </c>
      <c r="AB485" s="1" t="str">
        <f>IF($A485="","",(VLOOKUP($A485,ACOUSTICS_COMBINED!$B$3:$AQ$501,38,FALSE)))</f>
        <v/>
      </c>
      <c r="AC485" s="1" t="str">
        <f>IF($A485="","",(VLOOKUP($A485,ACOUSTICS_COMBINED!$B$3:$AQ$501,39,FALSE)))</f>
        <v/>
      </c>
      <c r="AD485" s="1" t="str">
        <f>IF($A485="","",(VLOOKUP($A485,ACOUSTICS_COMBINED!$B$3:$AQ$501,40,FALSE)))</f>
        <v/>
      </c>
      <c r="AE485" s="1" t="str">
        <f>IF($A485="","",(VLOOKUP($A485,ACOUSTICS_COMBINED!$B$3:$AQ$501,41,FALSE)))</f>
        <v/>
      </c>
      <c r="AF485" s="1" t="str">
        <f>IF($A485="","",(VLOOKUP($A485,ACOUSTICS_COMBINED!$B$3:$AQ$501,42,FALSE)))</f>
        <v/>
      </c>
      <c r="AG485" s="27" t="str">
        <f>IF($A485="","",(VLOOKUP($A485,ACOUSTIC_PIVOT_TABLE!$B$4:$AO$500,2,FALSE)))</f>
        <v/>
      </c>
      <c r="AH485" s="27" t="str">
        <f>IF($A485="","",(VLOOKUP($A485,ACOUSTIC_PIVOT_TABLE!$B$4:$AO$500,3,FALSE)))</f>
        <v/>
      </c>
      <c r="AI485" s="27" t="str">
        <f>IF($A485="","",(VLOOKUP($A485,ACOUSTIC_PIVOT_TABLE!$B$4:$AO$500,4,FALSE)))</f>
        <v/>
      </c>
      <c r="AJ485" s="27" t="str">
        <f>IF($A485="","",(VLOOKUP($A485,ACOUSTIC_PIVOT_TABLE!$B$4:$AO$500,5,FALSE)))</f>
        <v/>
      </c>
      <c r="AK485" s="27" t="str">
        <f>IF($A485="","",(VLOOKUP($A485,ACOUSTIC_PIVOT_TABLE!$B$4:$AO$500,6,FALSE)))</f>
        <v/>
      </c>
      <c r="AL485" s="27" t="str">
        <f>IF($A485="","",(VLOOKUP($A485,ACOUSTIC_PIVOT_TABLE!$B$4:$AO$500,7,FALSE)))</f>
        <v/>
      </c>
      <c r="AM485" s="27" t="str">
        <f>IF($A485="","",(VLOOKUP($A485,ACOUSTIC_PIVOT_TABLE!$B$4:$AO$500,8,FALSE)))</f>
        <v/>
      </c>
      <c r="AN485" s="27" t="str">
        <f>IF($A485="","",(VLOOKUP($A485,ACOUSTIC_PIVOT_TABLE!$B$4:$AO$500,9,FALSE)))</f>
        <v/>
      </c>
      <c r="AO485" s="27" t="str">
        <f>IF($A485="","",(VLOOKUP($A485,ACOUSTIC_PIVOT_TABLE!$B$4:$AO$500,10,FALSE)))</f>
        <v/>
      </c>
      <c r="AP485" s="27" t="str">
        <f>IF($A485="","",(VLOOKUP($A485,ACOUSTIC_PIVOT_TABLE!$B$4:$AO$500,11,FALSE)))</f>
        <v/>
      </c>
      <c r="AQ485" s="27" t="str">
        <f>IF($A485="","",(VLOOKUP($A485,ACOUSTIC_PIVOT_TABLE!$B$4:$AO$500,12,FALSE)))</f>
        <v/>
      </c>
      <c r="AR485" s="27" t="str">
        <f>IF($A485="","",(VLOOKUP($A485,ACOUSTIC_PIVOT_TABLE!$B$4:$AO$500,13,FALSE)))</f>
        <v/>
      </c>
      <c r="AS485" s="27" t="str">
        <f>IF($A485="","",(VLOOKUP($A485,ACOUSTIC_PIVOT_TABLE!$B$4:$AO$500,14,FALSE)))</f>
        <v/>
      </c>
      <c r="AT485" s="27" t="str">
        <f>IF($A485="","",(VLOOKUP($A485,ACOUSTIC_PIVOT_TABLE!$B$4:$AO$500,15,FALSE)))</f>
        <v/>
      </c>
      <c r="AU485" s="27" t="str">
        <f>IF($A485="","",(VLOOKUP($A485,ACOUSTIC_PIVOT_TABLE!$B$4:$AO$500,16,FALSE)))</f>
        <v/>
      </c>
      <c r="AV485" s="27" t="str">
        <f>IF($A485="","",(VLOOKUP($A485,ACOUSTIC_PIVOT_TABLE!$B$4:$AO$500,17,FALSE)))</f>
        <v/>
      </c>
      <c r="AW485" s="27" t="str">
        <f>IF($A485="","",(VLOOKUP($A485,ACOUSTIC_PIVOT_TABLE!$B$4:$AO$500,18,FALSE)))</f>
        <v/>
      </c>
      <c r="AX485" s="27" t="str">
        <f>IF($A485="","",(VLOOKUP($A485,ACOUSTIC_PIVOT_TABLE!$B$4:$AO$500,19,FALSE)))</f>
        <v/>
      </c>
      <c r="AY485" s="27" t="str">
        <f>IF($A485="","",(VLOOKUP($A485,ACOUSTIC_PIVOT_TABLE!$B$4:$AO$500,20,FALSE)))</f>
        <v/>
      </c>
      <c r="AZ485" s="27" t="str">
        <f>IF($A485="","",(VLOOKUP($A485,ACOUSTIC_PIVOT_TABLE!$B$4:$AO$500,21,FALSE)))</f>
        <v/>
      </c>
      <c r="BA485" s="27" t="str">
        <f>IF($A485="","",(VLOOKUP($A485,ACOUSTIC_PIVOT_TABLE!$B$4:$AO$500,22,FALSE)))</f>
        <v/>
      </c>
      <c r="BB485" s="27" t="str">
        <f>IF($A485="","",(VLOOKUP($A485,ACOUSTIC_PIVOT_TABLE!$B$4:$AO$500,23,FALSE)))</f>
        <v/>
      </c>
      <c r="BC485" s="27" t="str">
        <f>IF($A485="","",(VLOOKUP($A485,ACOUSTIC_PIVOT_TABLE!$B$4:$AO$500,24,FALSE)))</f>
        <v/>
      </c>
      <c r="BD485" s="27" t="str">
        <f>IF($A485="","",(VLOOKUP($A485,ACOUSTIC_PIVOT_TABLE!$B$4:$AO$500,25,FALSE)))</f>
        <v/>
      </c>
      <c r="BE485" s="27" t="str">
        <f>IF($A485="","",(VLOOKUP($A485,ACOUSTIC_PIVOT_TABLE!$B$4:$AO$500,26,FALSE)))</f>
        <v/>
      </c>
      <c r="BF485" s="27" t="str">
        <f>IF($A485="","",(VLOOKUP($A485,ACOUSTIC_PIVOT_TABLE!$B$4:$AO$500,27,FALSE)))</f>
        <v/>
      </c>
      <c r="BG485" s="27" t="str">
        <f>IF($A485="","",(VLOOKUP($A485,ACOUSTIC_PIVOT_TABLE!$B$4:$AO$500,28,FALSE)))</f>
        <v/>
      </c>
      <c r="BH485" s="27" t="str">
        <f>IF($A485="","",(VLOOKUP($A485,ACOUSTIC_PIVOT_TABLE!$B$4:$AO$500,29,FALSE)))</f>
        <v/>
      </c>
      <c r="BI485" s="27" t="str">
        <f>IF($A485="","",(VLOOKUP($A485,ACOUSTIC_PIVOT_TABLE!$B$4:$AO$500,30,FALSE)))</f>
        <v/>
      </c>
      <c r="BJ485" s="27" t="str">
        <f>IF($A485="","",(VLOOKUP($A485,ACOUSTIC_PIVOT_TABLE!$B$4:$AO$500,31,FALSE)))</f>
        <v/>
      </c>
      <c r="BK485" s="27" t="str">
        <f>IF($A485="","",(VLOOKUP($A485,ACOUSTIC_PIVOT_TABLE!$B$4:$AO$500,32,FALSE)))</f>
        <v/>
      </c>
      <c r="BL485" s="27" t="str">
        <f>IF($A485="","",(VLOOKUP($A485,ACOUSTIC_PIVOT_TABLE!$B$4:$AO$500,33,FALSE)))</f>
        <v/>
      </c>
      <c r="BM485" s="27" t="str">
        <f>IF($A485="","",(VLOOKUP($A485,ACOUSTIC_PIVOT_TABLE!$B$4:$AO$500,34,FALSE)))</f>
        <v/>
      </c>
      <c r="BN485" s="27" t="str">
        <f>IF($A485="","",(VLOOKUP($A485,ACOUSTIC_PIVOT_TABLE!$B$4:$AO$500,35,FALSE)))</f>
        <v/>
      </c>
      <c r="BO485" s="27" t="str">
        <f>IF($A485="","",(VLOOKUP($A485,ACOUSTIC_PIVOT_TABLE!$B$4:$AO$500,36,FALSE)))</f>
        <v/>
      </c>
      <c r="BP485" s="27" t="str">
        <f>IF($A485="","",(VLOOKUP($A485,ACOUSTIC_PIVOT_TABLE!$B$4:$AO$500,37,FALSE)))</f>
        <v/>
      </c>
      <c r="BQ485" s="27" t="str">
        <f>IF($A485="","",(VLOOKUP($A485,ACOUSTIC_PIVOT_TABLE!$B$4:$AO$500,38,FALSE)))</f>
        <v/>
      </c>
      <c r="BR485" s="27" t="str">
        <f>IF($A485="","",(VLOOKUP($A485,ACOUSTIC_PIVOT_TABLE!$B$4:$AO$500,39,FALSE)))</f>
        <v/>
      </c>
      <c r="BS485" s="27" t="str">
        <f>IF($A485="","",(VLOOKUP($A485,ACOUSTIC_PIVOT_TABLE!$B$4:$AO$500,40,FALSE)))</f>
        <v/>
      </c>
    </row>
    <row r="486" spans="1:71" x14ac:dyDescent="0.25">
      <c r="A486" s="1" t="str">
        <f>IF(ACOUSTIC_PIVOT_TABLE!B488 = 0, "",ACOUSTIC_PIVOT_TABLE!B488)</f>
        <v/>
      </c>
      <c r="B486" s="1" t="str">
        <f>IF($A486="","",(VLOOKUP($A486,ACOUSTICS_COMBINED!$B$3:$AQ$501,21,FALSE)))</f>
        <v/>
      </c>
      <c r="C486" s="1" t="str">
        <f>IF($A486="","",(VLOOKUP($A486,ACOUSTICS_COMBINED!$B$3:$AQ$501,22,FALSE)))</f>
        <v/>
      </c>
      <c r="D486" s="1" t="str">
        <f>IF($A486="","",(VLOOKUP($A486,ACOUSTICS_COMBINED!$B$3:$AQ$501,12,FALSE)))</f>
        <v/>
      </c>
      <c r="E486" s="1" t="str">
        <f>IF($A486="","",(VLOOKUP($A486,ACOUSTICS_COMBINED!$B$3:$AQ$501,13,FALSE)))</f>
        <v/>
      </c>
      <c r="F486" s="1" t="str">
        <f>IF($A486="","",(VLOOKUP($A486,ACOUSTICS_COMBINED!$B$3:$AQ$501,14,FALSE)))</f>
        <v/>
      </c>
      <c r="G486" s="1" t="str">
        <f>IF($A486="","",(VLOOKUP($A486,ACOUSTICS_COMBINED!$B$3:$AQ$501,23,FALSE)))</f>
        <v/>
      </c>
      <c r="H486" s="1" t="str">
        <f>IF($A486="","",(VLOOKUP($A486,ACOUSTICS_COMBINED!$B$3:$AQ$501,24,FALSE)))</f>
        <v/>
      </c>
      <c r="I486" s="1" t="str">
        <f>IF($A486="","",(VLOOKUP($A486,ACOUSTICS_COMBINED!$B$3:$AQ$501,15,FALSE)))</f>
        <v/>
      </c>
      <c r="J486" s="1" t="str">
        <f>IF($A486="","",(VLOOKUP($A486,ACOUSTICS_COMBINED!$B$3:$AQ$501,16,FALSE)))</f>
        <v/>
      </c>
      <c r="K486" s="1" t="str">
        <f>IF($A486="","",(VLOOKUP($A486,ACOUSTICS_COMBINED!$B$3:$AQ$501,17,FALSE)))</f>
        <v/>
      </c>
      <c r="L486" s="1" t="str">
        <f>IF($A486="","",(VLOOKUP($A486,ACOUSTICS_COMBINED!$B$3:$AQ$501,18,FALSE)))</f>
        <v/>
      </c>
      <c r="M486" s="1" t="str">
        <f>IF($A486="","",(VLOOKUP($A486,ACOUSTICS_COMBINED!$B$3:$AQ$501,25,FALSE)))</f>
        <v/>
      </c>
      <c r="N486" s="16" t="str">
        <f>IF($A486="","",(VLOOKUP($A486,ACOUSTICS_COMBINED!$B$3:$AQ$501,19,FALSE)))</f>
        <v/>
      </c>
      <c r="O486" s="16" t="str">
        <f>IF($A486="","",(VLOOKUP($A486,ACOUSTICS_COMBINED!$B$3:$AQ$501,20,FALSE)))</f>
        <v/>
      </c>
      <c r="P486" s="1" t="str">
        <f>IF($A486="","",(VLOOKUP($A486,ACOUSTICS_COMBINED!$B$3:$AQ$501,26,FALSE)))</f>
        <v/>
      </c>
      <c r="Q486" s="1" t="str">
        <f>IF($A486="","",(VLOOKUP($A486,ACOUSTICS_COMBINED!$B$3:$AQ$501,27,FALSE)))</f>
        <v/>
      </c>
      <c r="R486" s="1" t="str">
        <f>IF($A486="","",(VLOOKUP($A486,ACOUSTICS_COMBINED!$B$3:$AQ$501,28,FALSE)))</f>
        <v/>
      </c>
      <c r="S486" s="1" t="str">
        <f>IF($A486="","",(VLOOKUP($A486,ACOUSTICS_COMBINED!$B$3:$AQ$501,29,FALSE)))</f>
        <v/>
      </c>
      <c r="T486" s="1" t="str">
        <f>IF($A486="","",(VLOOKUP($A486,ACOUSTICS_COMBINED!$B$3:$AQ$501,30,FALSE)))</f>
        <v/>
      </c>
      <c r="U486" s="1" t="str">
        <f>IF($A486="","",(VLOOKUP($A486,ACOUSTICS_COMBINED!$B$3:$AQ$501,31,FALSE)))</f>
        <v/>
      </c>
      <c r="V486" s="1" t="str">
        <f>IF($A486="","",(VLOOKUP($A486,ACOUSTICS_COMBINED!$B$3:$AQ$501,32,FALSE)))</f>
        <v/>
      </c>
      <c r="W486" s="1" t="str">
        <f>IF($A486="","",(VLOOKUP($A486,ACOUSTICS_COMBINED!$B$3:$AQ$501,33,FALSE)))</f>
        <v/>
      </c>
      <c r="X486" s="1" t="str">
        <f>IF($A486="","",(VLOOKUP($A486,ACOUSTICS_COMBINED!$B$3:$AQ$501,34,FALSE)))</f>
        <v/>
      </c>
      <c r="Y486" s="1" t="str">
        <f>IF($A486="","",(VLOOKUP($A486,ACOUSTICS_COMBINED!$B$3:$AQ$501,35,FALSE)))</f>
        <v/>
      </c>
      <c r="Z486" s="1" t="str">
        <f>IF($A486="","",(VLOOKUP($A486,ACOUSTICS_COMBINED!$B$3:$AQ$501,36,FALSE)))</f>
        <v/>
      </c>
      <c r="AA486" s="1" t="str">
        <f>IF($A486="","",(VLOOKUP($A486,ACOUSTICS_COMBINED!$B$3:$AQ$501,37,FALSE)))</f>
        <v/>
      </c>
      <c r="AB486" s="1" t="str">
        <f>IF($A486="","",(VLOOKUP($A486,ACOUSTICS_COMBINED!$B$3:$AQ$501,38,FALSE)))</f>
        <v/>
      </c>
      <c r="AC486" s="1" t="str">
        <f>IF($A486="","",(VLOOKUP($A486,ACOUSTICS_COMBINED!$B$3:$AQ$501,39,FALSE)))</f>
        <v/>
      </c>
      <c r="AD486" s="1" t="str">
        <f>IF($A486="","",(VLOOKUP($A486,ACOUSTICS_COMBINED!$B$3:$AQ$501,40,FALSE)))</f>
        <v/>
      </c>
      <c r="AE486" s="1" t="str">
        <f>IF($A486="","",(VLOOKUP($A486,ACOUSTICS_COMBINED!$B$3:$AQ$501,41,FALSE)))</f>
        <v/>
      </c>
      <c r="AF486" s="1" t="str">
        <f>IF($A486="","",(VLOOKUP($A486,ACOUSTICS_COMBINED!$B$3:$AQ$501,42,FALSE)))</f>
        <v/>
      </c>
      <c r="AG486" s="27" t="str">
        <f>IF($A486="","",(VLOOKUP($A486,ACOUSTIC_PIVOT_TABLE!$B$4:$AO$500,2,FALSE)))</f>
        <v/>
      </c>
      <c r="AH486" s="27" t="str">
        <f>IF($A486="","",(VLOOKUP($A486,ACOUSTIC_PIVOT_TABLE!$B$4:$AO$500,3,FALSE)))</f>
        <v/>
      </c>
      <c r="AI486" s="27" t="str">
        <f>IF($A486="","",(VLOOKUP($A486,ACOUSTIC_PIVOT_TABLE!$B$4:$AO$500,4,FALSE)))</f>
        <v/>
      </c>
      <c r="AJ486" s="27" t="str">
        <f>IF($A486="","",(VLOOKUP($A486,ACOUSTIC_PIVOT_TABLE!$B$4:$AO$500,5,FALSE)))</f>
        <v/>
      </c>
      <c r="AK486" s="27" t="str">
        <f>IF($A486="","",(VLOOKUP($A486,ACOUSTIC_PIVOT_TABLE!$B$4:$AO$500,6,FALSE)))</f>
        <v/>
      </c>
      <c r="AL486" s="27" t="str">
        <f>IF($A486="","",(VLOOKUP($A486,ACOUSTIC_PIVOT_TABLE!$B$4:$AO$500,7,FALSE)))</f>
        <v/>
      </c>
      <c r="AM486" s="27" t="str">
        <f>IF($A486="","",(VLOOKUP($A486,ACOUSTIC_PIVOT_TABLE!$B$4:$AO$500,8,FALSE)))</f>
        <v/>
      </c>
      <c r="AN486" s="27" t="str">
        <f>IF($A486="","",(VLOOKUP($A486,ACOUSTIC_PIVOT_TABLE!$B$4:$AO$500,9,FALSE)))</f>
        <v/>
      </c>
      <c r="AO486" s="27" t="str">
        <f>IF($A486="","",(VLOOKUP($A486,ACOUSTIC_PIVOT_TABLE!$B$4:$AO$500,10,FALSE)))</f>
        <v/>
      </c>
      <c r="AP486" s="27" t="str">
        <f>IF($A486="","",(VLOOKUP($A486,ACOUSTIC_PIVOT_TABLE!$B$4:$AO$500,11,FALSE)))</f>
        <v/>
      </c>
      <c r="AQ486" s="27" t="str">
        <f>IF($A486="","",(VLOOKUP($A486,ACOUSTIC_PIVOT_TABLE!$B$4:$AO$500,12,FALSE)))</f>
        <v/>
      </c>
      <c r="AR486" s="27" t="str">
        <f>IF($A486="","",(VLOOKUP($A486,ACOUSTIC_PIVOT_TABLE!$B$4:$AO$500,13,FALSE)))</f>
        <v/>
      </c>
      <c r="AS486" s="27" t="str">
        <f>IF($A486="","",(VLOOKUP($A486,ACOUSTIC_PIVOT_TABLE!$B$4:$AO$500,14,FALSE)))</f>
        <v/>
      </c>
      <c r="AT486" s="27" t="str">
        <f>IF($A486="","",(VLOOKUP($A486,ACOUSTIC_PIVOT_TABLE!$B$4:$AO$500,15,FALSE)))</f>
        <v/>
      </c>
      <c r="AU486" s="27" t="str">
        <f>IF($A486="","",(VLOOKUP($A486,ACOUSTIC_PIVOT_TABLE!$B$4:$AO$500,16,FALSE)))</f>
        <v/>
      </c>
      <c r="AV486" s="27" t="str">
        <f>IF($A486="","",(VLOOKUP($A486,ACOUSTIC_PIVOT_TABLE!$B$4:$AO$500,17,FALSE)))</f>
        <v/>
      </c>
      <c r="AW486" s="27" t="str">
        <f>IF($A486="","",(VLOOKUP($A486,ACOUSTIC_PIVOT_TABLE!$B$4:$AO$500,18,FALSE)))</f>
        <v/>
      </c>
      <c r="AX486" s="27" t="str">
        <f>IF($A486="","",(VLOOKUP($A486,ACOUSTIC_PIVOT_TABLE!$B$4:$AO$500,19,FALSE)))</f>
        <v/>
      </c>
      <c r="AY486" s="27" t="str">
        <f>IF($A486="","",(VLOOKUP($A486,ACOUSTIC_PIVOT_TABLE!$B$4:$AO$500,20,FALSE)))</f>
        <v/>
      </c>
      <c r="AZ486" s="27" t="str">
        <f>IF($A486="","",(VLOOKUP($A486,ACOUSTIC_PIVOT_TABLE!$B$4:$AO$500,21,FALSE)))</f>
        <v/>
      </c>
      <c r="BA486" s="27" t="str">
        <f>IF($A486="","",(VLOOKUP($A486,ACOUSTIC_PIVOT_TABLE!$B$4:$AO$500,22,FALSE)))</f>
        <v/>
      </c>
      <c r="BB486" s="27" t="str">
        <f>IF($A486="","",(VLOOKUP($A486,ACOUSTIC_PIVOT_TABLE!$B$4:$AO$500,23,FALSE)))</f>
        <v/>
      </c>
      <c r="BC486" s="27" t="str">
        <f>IF($A486="","",(VLOOKUP($A486,ACOUSTIC_PIVOT_TABLE!$B$4:$AO$500,24,FALSE)))</f>
        <v/>
      </c>
      <c r="BD486" s="27" t="str">
        <f>IF($A486="","",(VLOOKUP($A486,ACOUSTIC_PIVOT_TABLE!$B$4:$AO$500,25,FALSE)))</f>
        <v/>
      </c>
      <c r="BE486" s="27" t="str">
        <f>IF($A486="","",(VLOOKUP($A486,ACOUSTIC_PIVOT_TABLE!$B$4:$AO$500,26,FALSE)))</f>
        <v/>
      </c>
      <c r="BF486" s="27" t="str">
        <f>IF($A486="","",(VLOOKUP($A486,ACOUSTIC_PIVOT_TABLE!$B$4:$AO$500,27,FALSE)))</f>
        <v/>
      </c>
      <c r="BG486" s="27" t="str">
        <f>IF($A486="","",(VLOOKUP($A486,ACOUSTIC_PIVOT_TABLE!$B$4:$AO$500,28,FALSE)))</f>
        <v/>
      </c>
      <c r="BH486" s="27" t="str">
        <f>IF($A486="","",(VLOOKUP($A486,ACOUSTIC_PIVOT_TABLE!$B$4:$AO$500,29,FALSE)))</f>
        <v/>
      </c>
      <c r="BI486" s="27" t="str">
        <f>IF($A486="","",(VLOOKUP($A486,ACOUSTIC_PIVOT_TABLE!$B$4:$AO$500,30,FALSE)))</f>
        <v/>
      </c>
      <c r="BJ486" s="27" t="str">
        <f>IF($A486="","",(VLOOKUP($A486,ACOUSTIC_PIVOT_TABLE!$B$4:$AO$500,31,FALSE)))</f>
        <v/>
      </c>
      <c r="BK486" s="27" t="str">
        <f>IF($A486="","",(VLOOKUP($A486,ACOUSTIC_PIVOT_TABLE!$B$4:$AO$500,32,FALSE)))</f>
        <v/>
      </c>
      <c r="BL486" s="27" t="str">
        <f>IF($A486="","",(VLOOKUP($A486,ACOUSTIC_PIVOT_TABLE!$B$4:$AO$500,33,FALSE)))</f>
        <v/>
      </c>
      <c r="BM486" s="27" t="str">
        <f>IF($A486="","",(VLOOKUP($A486,ACOUSTIC_PIVOT_TABLE!$B$4:$AO$500,34,FALSE)))</f>
        <v/>
      </c>
      <c r="BN486" s="27" t="str">
        <f>IF($A486="","",(VLOOKUP($A486,ACOUSTIC_PIVOT_TABLE!$B$4:$AO$500,35,FALSE)))</f>
        <v/>
      </c>
      <c r="BO486" s="27" t="str">
        <f>IF($A486="","",(VLOOKUP($A486,ACOUSTIC_PIVOT_TABLE!$B$4:$AO$500,36,FALSE)))</f>
        <v/>
      </c>
      <c r="BP486" s="27" t="str">
        <f>IF($A486="","",(VLOOKUP($A486,ACOUSTIC_PIVOT_TABLE!$B$4:$AO$500,37,FALSE)))</f>
        <v/>
      </c>
      <c r="BQ486" s="27" t="str">
        <f>IF($A486="","",(VLOOKUP($A486,ACOUSTIC_PIVOT_TABLE!$B$4:$AO$500,38,FALSE)))</f>
        <v/>
      </c>
      <c r="BR486" s="27" t="str">
        <f>IF($A486="","",(VLOOKUP($A486,ACOUSTIC_PIVOT_TABLE!$B$4:$AO$500,39,FALSE)))</f>
        <v/>
      </c>
      <c r="BS486" s="27" t="str">
        <f>IF($A486="","",(VLOOKUP($A486,ACOUSTIC_PIVOT_TABLE!$B$4:$AO$500,40,FALSE)))</f>
        <v/>
      </c>
    </row>
    <row r="487" spans="1:71" x14ac:dyDescent="0.25">
      <c r="A487" s="1" t="str">
        <f>IF(ACOUSTIC_PIVOT_TABLE!B489 = 0, "",ACOUSTIC_PIVOT_TABLE!B489)</f>
        <v/>
      </c>
      <c r="B487" s="1" t="str">
        <f>IF($A487="","",(VLOOKUP($A487,ACOUSTICS_COMBINED!$B$3:$AQ$501,21,FALSE)))</f>
        <v/>
      </c>
      <c r="C487" s="1" t="str">
        <f>IF($A487="","",(VLOOKUP($A487,ACOUSTICS_COMBINED!$B$3:$AQ$501,22,FALSE)))</f>
        <v/>
      </c>
      <c r="D487" s="1" t="str">
        <f>IF($A487="","",(VLOOKUP($A487,ACOUSTICS_COMBINED!$B$3:$AQ$501,12,FALSE)))</f>
        <v/>
      </c>
      <c r="E487" s="1" t="str">
        <f>IF($A487="","",(VLOOKUP($A487,ACOUSTICS_COMBINED!$B$3:$AQ$501,13,FALSE)))</f>
        <v/>
      </c>
      <c r="F487" s="1" t="str">
        <f>IF($A487="","",(VLOOKUP($A487,ACOUSTICS_COMBINED!$B$3:$AQ$501,14,FALSE)))</f>
        <v/>
      </c>
      <c r="G487" s="1" t="str">
        <f>IF($A487="","",(VLOOKUP($A487,ACOUSTICS_COMBINED!$B$3:$AQ$501,23,FALSE)))</f>
        <v/>
      </c>
      <c r="H487" s="1" t="str">
        <f>IF($A487="","",(VLOOKUP($A487,ACOUSTICS_COMBINED!$B$3:$AQ$501,24,FALSE)))</f>
        <v/>
      </c>
      <c r="I487" s="1" t="str">
        <f>IF($A487="","",(VLOOKUP($A487,ACOUSTICS_COMBINED!$B$3:$AQ$501,15,FALSE)))</f>
        <v/>
      </c>
      <c r="J487" s="1" t="str">
        <f>IF($A487="","",(VLOOKUP($A487,ACOUSTICS_COMBINED!$B$3:$AQ$501,16,FALSE)))</f>
        <v/>
      </c>
      <c r="K487" s="1" t="str">
        <f>IF($A487="","",(VLOOKUP($A487,ACOUSTICS_COMBINED!$B$3:$AQ$501,17,FALSE)))</f>
        <v/>
      </c>
      <c r="L487" s="1" t="str">
        <f>IF($A487="","",(VLOOKUP($A487,ACOUSTICS_COMBINED!$B$3:$AQ$501,18,FALSE)))</f>
        <v/>
      </c>
      <c r="M487" s="1" t="str">
        <f>IF($A487="","",(VLOOKUP($A487,ACOUSTICS_COMBINED!$B$3:$AQ$501,25,FALSE)))</f>
        <v/>
      </c>
      <c r="N487" s="16" t="str">
        <f>IF($A487="","",(VLOOKUP($A487,ACOUSTICS_COMBINED!$B$3:$AQ$501,19,FALSE)))</f>
        <v/>
      </c>
      <c r="O487" s="16" t="str">
        <f>IF($A487="","",(VLOOKUP($A487,ACOUSTICS_COMBINED!$B$3:$AQ$501,20,FALSE)))</f>
        <v/>
      </c>
      <c r="P487" s="1" t="str">
        <f>IF($A487="","",(VLOOKUP($A487,ACOUSTICS_COMBINED!$B$3:$AQ$501,26,FALSE)))</f>
        <v/>
      </c>
      <c r="Q487" s="1" t="str">
        <f>IF($A487="","",(VLOOKUP($A487,ACOUSTICS_COMBINED!$B$3:$AQ$501,27,FALSE)))</f>
        <v/>
      </c>
      <c r="R487" s="1" t="str">
        <f>IF($A487="","",(VLOOKUP($A487,ACOUSTICS_COMBINED!$B$3:$AQ$501,28,FALSE)))</f>
        <v/>
      </c>
      <c r="S487" s="1" t="str">
        <f>IF($A487="","",(VLOOKUP($A487,ACOUSTICS_COMBINED!$B$3:$AQ$501,29,FALSE)))</f>
        <v/>
      </c>
      <c r="T487" s="1" t="str">
        <f>IF($A487="","",(VLOOKUP($A487,ACOUSTICS_COMBINED!$B$3:$AQ$501,30,FALSE)))</f>
        <v/>
      </c>
      <c r="U487" s="1" t="str">
        <f>IF($A487="","",(VLOOKUP($A487,ACOUSTICS_COMBINED!$B$3:$AQ$501,31,FALSE)))</f>
        <v/>
      </c>
      <c r="V487" s="1" t="str">
        <f>IF($A487="","",(VLOOKUP($A487,ACOUSTICS_COMBINED!$B$3:$AQ$501,32,FALSE)))</f>
        <v/>
      </c>
      <c r="W487" s="1" t="str">
        <f>IF($A487="","",(VLOOKUP($A487,ACOUSTICS_COMBINED!$B$3:$AQ$501,33,FALSE)))</f>
        <v/>
      </c>
      <c r="X487" s="1" t="str">
        <f>IF($A487="","",(VLOOKUP($A487,ACOUSTICS_COMBINED!$B$3:$AQ$501,34,FALSE)))</f>
        <v/>
      </c>
      <c r="Y487" s="1" t="str">
        <f>IF($A487="","",(VLOOKUP($A487,ACOUSTICS_COMBINED!$B$3:$AQ$501,35,FALSE)))</f>
        <v/>
      </c>
      <c r="Z487" s="1" t="str">
        <f>IF($A487="","",(VLOOKUP($A487,ACOUSTICS_COMBINED!$B$3:$AQ$501,36,FALSE)))</f>
        <v/>
      </c>
      <c r="AA487" s="1" t="str">
        <f>IF($A487="","",(VLOOKUP($A487,ACOUSTICS_COMBINED!$B$3:$AQ$501,37,FALSE)))</f>
        <v/>
      </c>
      <c r="AB487" s="1" t="str">
        <f>IF($A487="","",(VLOOKUP($A487,ACOUSTICS_COMBINED!$B$3:$AQ$501,38,FALSE)))</f>
        <v/>
      </c>
      <c r="AC487" s="1" t="str">
        <f>IF($A487="","",(VLOOKUP($A487,ACOUSTICS_COMBINED!$B$3:$AQ$501,39,FALSE)))</f>
        <v/>
      </c>
      <c r="AD487" s="1" t="str">
        <f>IF($A487="","",(VLOOKUP($A487,ACOUSTICS_COMBINED!$B$3:$AQ$501,40,FALSE)))</f>
        <v/>
      </c>
      <c r="AE487" s="1" t="str">
        <f>IF($A487="","",(VLOOKUP($A487,ACOUSTICS_COMBINED!$B$3:$AQ$501,41,FALSE)))</f>
        <v/>
      </c>
      <c r="AF487" s="1" t="str">
        <f>IF($A487="","",(VLOOKUP($A487,ACOUSTICS_COMBINED!$B$3:$AQ$501,42,FALSE)))</f>
        <v/>
      </c>
      <c r="AG487" s="27" t="str">
        <f>IF($A487="","",(VLOOKUP($A487,ACOUSTIC_PIVOT_TABLE!$B$4:$AO$500,2,FALSE)))</f>
        <v/>
      </c>
      <c r="AH487" s="27" t="str">
        <f>IF($A487="","",(VLOOKUP($A487,ACOUSTIC_PIVOT_TABLE!$B$4:$AO$500,3,FALSE)))</f>
        <v/>
      </c>
      <c r="AI487" s="27" t="str">
        <f>IF($A487="","",(VLOOKUP($A487,ACOUSTIC_PIVOT_TABLE!$B$4:$AO$500,4,FALSE)))</f>
        <v/>
      </c>
      <c r="AJ487" s="27" t="str">
        <f>IF($A487="","",(VLOOKUP($A487,ACOUSTIC_PIVOT_TABLE!$B$4:$AO$500,5,FALSE)))</f>
        <v/>
      </c>
      <c r="AK487" s="27" t="str">
        <f>IF($A487="","",(VLOOKUP($A487,ACOUSTIC_PIVOT_TABLE!$B$4:$AO$500,6,FALSE)))</f>
        <v/>
      </c>
      <c r="AL487" s="27" t="str">
        <f>IF($A487="","",(VLOOKUP($A487,ACOUSTIC_PIVOT_TABLE!$B$4:$AO$500,7,FALSE)))</f>
        <v/>
      </c>
      <c r="AM487" s="27" t="str">
        <f>IF($A487="","",(VLOOKUP($A487,ACOUSTIC_PIVOT_TABLE!$B$4:$AO$500,8,FALSE)))</f>
        <v/>
      </c>
      <c r="AN487" s="27" t="str">
        <f>IF($A487="","",(VLOOKUP($A487,ACOUSTIC_PIVOT_TABLE!$B$4:$AO$500,9,FALSE)))</f>
        <v/>
      </c>
      <c r="AO487" s="27" t="str">
        <f>IF($A487="","",(VLOOKUP($A487,ACOUSTIC_PIVOT_TABLE!$B$4:$AO$500,10,FALSE)))</f>
        <v/>
      </c>
      <c r="AP487" s="27" t="str">
        <f>IF($A487="","",(VLOOKUP($A487,ACOUSTIC_PIVOT_TABLE!$B$4:$AO$500,11,FALSE)))</f>
        <v/>
      </c>
      <c r="AQ487" s="27" t="str">
        <f>IF($A487="","",(VLOOKUP($A487,ACOUSTIC_PIVOT_TABLE!$B$4:$AO$500,12,FALSE)))</f>
        <v/>
      </c>
      <c r="AR487" s="27" t="str">
        <f>IF($A487="","",(VLOOKUP($A487,ACOUSTIC_PIVOT_TABLE!$B$4:$AO$500,13,FALSE)))</f>
        <v/>
      </c>
      <c r="AS487" s="27" t="str">
        <f>IF($A487="","",(VLOOKUP($A487,ACOUSTIC_PIVOT_TABLE!$B$4:$AO$500,14,FALSE)))</f>
        <v/>
      </c>
      <c r="AT487" s="27" t="str">
        <f>IF($A487="","",(VLOOKUP($A487,ACOUSTIC_PIVOT_TABLE!$B$4:$AO$500,15,FALSE)))</f>
        <v/>
      </c>
      <c r="AU487" s="27" t="str">
        <f>IF($A487="","",(VLOOKUP($A487,ACOUSTIC_PIVOT_TABLE!$B$4:$AO$500,16,FALSE)))</f>
        <v/>
      </c>
      <c r="AV487" s="27" t="str">
        <f>IF($A487="","",(VLOOKUP($A487,ACOUSTIC_PIVOT_TABLE!$B$4:$AO$500,17,FALSE)))</f>
        <v/>
      </c>
      <c r="AW487" s="27" t="str">
        <f>IF($A487="","",(VLOOKUP($A487,ACOUSTIC_PIVOT_TABLE!$B$4:$AO$500,18,FALSE)))</f>
        <v/>
      </c>
      <c r="AX487" s="27" t="str">
        <f>IF($A487="","",(VLOOKUP($A487,ACOUSTIC_PIVOT_TABLE!$B$4:$AO$500,19,FALSE)))</f>
        <v/>
      </c>
      <c r="AY487" s="27" t="str">
        <f>IF($A487="","",(VLOOKUP($A487,ACOUSTIC_PIVOT_TABLE!$B$4:$AO$500,20,FALSE)))</f>
        <v/>
      </c>
      <c r="AZ487" s="27" t="str">
        <f>IF($A487="","",(VLOOKUP($A487,ACOUSTIC_PIVOT_TABLE!$B$4:$AO$500,21,FALSE)))</f>
        <v/>
      </c>
      <c r="BA487" s="27" t="str">
        <f>IF($A487="","",(VLOOKUP($A487,ACOUSTIC_PIVOT_TABLE!$B$4:$AO$500,22,FALSE)))</f>
        <v/>
      </c>
      <c r="BB487" s="27" t="str">
        <f>IF($A487="","",(VLOOKUP($A487,ACOUSTIC_PIVOT_TABLE!$B$4:$AO$500,23,FALSE)))</f>
        <v/>
      </c>
      <c r="BC487" s="27" t="str">
        <f>IF($A487="","",(VLOOKUP($A487,ACOUSTIC_PIVOT_TABLE!$B$4:$AO$500,24,FALSE)))</f>
        <v/>
      </c>
      <c r="BD487" s="27" t="str">
        <f>IF($A487="","",(VLOOKUP($A487,ACOUSTIC_PIVOT_TABLE!$B$4:$AO$500,25,FALSE)))</f>
        <v/>
      </c>
      <c r="BE487" s="27" t="str">
        <f>IF($A487="","",(VLOOKUP($A487,ACOUSTIC_PIVOT_TABLE!$B$4:$AO$500,26,FALSE)))</f>
        <v/>
      </c>
      <c r="BF487" s="27" t="str">
        <f>IF($A487="","",(VLOOKUP($A487,ACOUSTIC_PIVOT_TABLE!$B$4:$AO$500,27,FALSE)))</f>
        <v/>
      </c>
      <c r="BG487" s="27" t="str">
        <f>IF($A487="","",(VLOOKUP($A487,ACOUSTIC_PIVOT_TABLE!$B$4:$AO$500,28,FALSE)))</f>
        <v/>
      </c>
      <c r="BH487" s="27" t="str">
        <f>IF($A487="","",(VLOOKUP($A487,ACOUSTIC_PIVOT_TABLE!$B$4:$AO$500,29,FALSE)))</f>
        <v/>
      </c>
      <c r="BI487" s="27" t="str">
        <f>IF($A487="","",(VLOOKUP($A487,ACOUSTIC_PIVOT_TABLE!$B$4:$AO$500,30,FALSE)))</f>
        <v/>
      </c>
      <c r="BJ487" s="27" t="str">
        <f>IF($A487="","",(VLOOKUP($A487,ACOUSTIC_PIVOT_TABLE!$B$4:$AO$500,31,FALSE)))</f>
        <v/>
      </c>
      <c r="BK487" s="27" t="str">
        <f>IF($A487="","",(VLOOKUP($A487,ACOUSTIC_PIVOT_TABLE!$B$4:$AO$500,32,FALSE)))</f>
        <v/>
      </c>
      <c r="BL487" s="27" t="str">
        <f>IF($A487="","",(VLOOKUP($A487,ACOUSTIC_PIVOT_TABLE!$B$4:$AO$500,33,FALSE)))</f>
        <v/>
      </c>
      <c r="BM487" s="27" t="str">
        <f>IF($A487="","",(VLOOKUP($A487,ACOUSTIC_PIVOT_TABLE!$B$4:$AO$500,34,FALSE)))</f>
        <v/>
      </c>
      <c r="BN487" s="27" t="str">
        <f>IF($A487="","",(VLOOKUP($A487,ACOUSTIC_PIVOT_TABLE!$B$4:$AO$500,35,FALSE)))</f>
        <v/>
      </c>
      <c r="BO487" s="27" t="str">
        <f>IF($A487="","",(VLOOKUP($A487,ACOUSTIC_PIVOT_TABLE!$B$4:$AO$500,36,FALSE)))</f>
        <v/>
      </c>
      <c r="BP487" s="27" t="str">
        <f>IF($A487="","",(VLOOKUP($A487,ACOUSTIC_PIVOT_TABLE!$B$4:$AO$500,37,FALSE)))</f>
        <v/>
      </c>
      <c r="BQ487" s="27" t="str">
        <f>IF($A487="","",(VLOOKUP($A487,ACOUSTIC_PIVOT_TABLE!$B$4:$AO$500,38,FALSE)))</f>
        <v/>
      </c>
      <c r="BR487" s="27" t="str">
        <f>IF($A487="","",(VLOOKUP($A487,ACOUSTIC_PIVOT_TABLE!$B$4:$AO$500,39,FALSE)))</f>
        <v/>
      </c>
      <c r="BS487" s="27" t="str">
        <f>IF($A487="","",(VLOOKUP($A487,ACOUSTIC_PIVOT_TABLE!$B$4:$AO$500,40,FALSE)))</f>
        <v/>
      </c>
    </row>
    <row r="488" spans="1:71" x14ac:dyDescent="0.25">
      <c r="A488" s="1" t="str">
        <f>IF(ACOUSTIC_PIVOT_TABLE!B490 = 0, "",ACOUSTIC_PIVOT_TABLE!B490)</f>
        <v/>
      </c>
      <c r="B488" s="1" t="str">
        <f>IF($A488="","",(VLOOKUP($A488,ACOUSTICS_COMBINED!$B$3:$AQ$501,21,FALSE)))</f>
        <v/>
      </c>
      <c r="C488" s="1" t="str">
        <f>IF($A488="","",(VLOOKUP($A488,ACOUSTICS_COMBINED!$B$3:$AQ$501,22,FALSE)))</f>
        <v/>
      </c>
      <c r="D488" s="1" t="str">
        <f>IF($A488="","",(VLOOKUP($A488,ACOUSTICS_COMBINED!$B$3:$AQ$501,12,FALSE)))</f>
        <v/>
      </c>
      <c r="E488" s="1" t="str">
        <f>IF($A488="","",(VLOOKUP($A488,ACOUSTICS_COMBINED!$B$3:$AQ$501,13,FALSE)))</f>
        <v/>
      </c>
      <c r="F488" s="1" t="str">
        <f>IF($A488="","",(VLOOKUP($A488,ACOUSTICS_COMBINED!$B$3:$AQ$501,14,FALSE)))</f>
        <v/>
      </c>
      <c r="G488" s="1" t="str">
        <f>IF($A488="","",(VLOOKUP($A488,ACOUSTICS_COMBINED!$B$3:$AQ$501,23,FALSE)))</f>
        <v/>
      </c>
      <c r="H488" s="1" t="str">
        <f>IF($A488="","",(VLOOKUP($A488,ACOUSTICS_COMBINED!$B$3:$AQ$501,24,FALSE)))</f>
        <v/>
      </c>
      <c r="I488" s="1" t="str">
        <f>IF($A488="","",(VLOOKUP($A488,ACOUSTICS_COMBINED!$B$3:$AQ$501,15,FALSE)))</f>
        <v/>
      </c>
      <c r="J488" s="1" t="str">
        <f>IF($A488="","",(VLOOKUP($A488,ACOUSTICS_COMBINED!$B$3:$AQ$501,16,FALSE)))</f>
        <v/>
      </c>
      <c r="K488" s="1" t="str">
        <f>IF($A488="","",(VLOOKUP($A488,ACOUSTICS_COMBINED!$B$3:$AQ$501,17,FALSE)))</f>
        <v/>
      </c>
      <c r="L488" s="1" t="str">
        <f>IF($A488="","",(VLOOKUP($A488,ACOUSTICS_COMBINED!$B$3:$AQ$501,18,FALSE)))</f>
        <v/>
      </c>
      <c r="M488" s="1" t="str">
        <f>IF($A488="","",(VLOOKUP($A488,ACOUSTICS_COMBINED!$B$3:$AQ$501,25,FALSE)))</f>
        <v/>
      </c>
      <c r="N488" s="16" t="str">
        <f>IF($A488="","",(VLOOKUP($A488,ACOUSTICS_COMBINED!$B$3:$AQ$501,19,FALSE)))</f>
        <v/>
      </c>
      <c r="O488" s="16" t="str">
        <f>IF($A488="","",(VLOOKUP($A488,ACOUSTICS_COMBINED!$B$3:$AQ$501,20,FALSE)))</f>
        <v/>
      </c>
      <c r="P488" s="1" t="str">
        <f>IF($A488="","",(VLOOKUP($A488,ACOUSTICS_COMBINED!$B$3:$AQ$501,26,FALSE)))</f>
        <v/>
      </c>
      <c r="Q488" s="1" t="str">
        <f>IF($A488="","",(VLOOKUP($A488,ACOUSTICS_COMBINED!$B$3:$AQ$501,27,FALSE)))</f>
        <v/>
      </c>
      <c r="R488" s="1" t="str">
        <f>IF($A488="","",(VLOOKUP($A488,ACOUSTICS_COMBINED!$B$3:$AQ$501,28,FALSE)))</f>
        <v/>
      </c>
      <c r="S488" s="1" t="str">
        <f>IF($A488="","",(VLOOKUP($A488,ACOUSTICS_COMBINED!$B$3:$AQ$501,29,FALSE)))</f>
        <v/>
      </c>
      <c r="T488" s="1" t="str">
        <f>IF($A488="","",(VLOOKUP($A488,ACOUSTICS_COMBINED!$B$3:$AQ$501,30,FALSE)))</f>
        <v/>
      </c>
      <c r="U488" s="1" t="str">
        <f>IF($A488="","",(VLOOKUP($A488,ACOUSTICS_COMBINED!$B$3:$AQ$501,31,FALSE)))</f>
        <v/>
      </c>
      <c r="V488" s="1" t="str">
        <f>IF($A488="","",(VLOOKUP($A488,ACOUSTICS_COMBINED!$B$3:$AQ$501,32,FALSE)))</f>
        <v/>
      </c>
      <c r="W488" s="1" t="str">
        <f>IF($A488="","",(VLOOKUP($A488,ACOUSTICS_COMBINED!$B$3:$AQ$501,33,FALSE)))</f>
        <v/>
      </c>
      <c r="X488" s="1" t="str">
        <f>IF($A488="","",(VLOOKUP($A488,ACOUSTICS_COMBINED!$B$3:$AQ$501,34,FALSE)))</f>
        <v/>
      </c>
      <c r="Y488" s="1" t="str">
        <f>IF($A488="","",(VLOOKUP($A488,ACOUSTICS_COMBINED!$B$3:$AQ$501,35,FALSE)))</f>
        <v/>
      </c>
      <c r="Z488" s="1" t="str">
        <f>IF($A488="","",(VLOOKUP($A488,ACOUSTICS_COMBINED!$B$3:$AQ$501,36,FALSE)))</f>
        <v/>
      </c>
      <c r="AA488" s="1" t="str">
        <f>IF($A488="","",(VLOOKUP($A488,ACOUSTICS_COMBINED!$B$3:$AQ$501,37,FALSE)))</f>
        <v/>
      </c>
      <c r="AB488" s="1" t="str">
        <f>IF($A488="","",(VLOOKUP($A488,ACOUSTICS_COMBINED!$B$3:$AQ$501,38,FALSE)))</f>
        <v/>
      </c>
      <c r="AC488" s="1" t="str">
        <f>IF($A488="","",(VLOOKUP($A488,ACOUSTICS_COMBINED!$B$3:$AQ$501,39,FALSE)))</f>
        <v/>
      </c>
      <c r="AD488" s="1" t="str">
        <f>IF($A488="","",(VLOOKUP($A488,ACOUSTICS_COMBINED!$B$3:$AQ$501,40,FALSE)))</f>
        <v/>
      </c>
      <c r="AE488" s="1" t="str">
        <f>IF($A488="","",(VLOOKUP($A488,ACOUSTICS_COMBINED!$B$3:$AQ$501,41,FALSE)))</f>
        <v/>
      </c>
      <c r="AF488" s="1" t="str">
        <f>IF($A488="","",(VLOOKUP($A488,ACOUSTICS_COMBINED!$B$3:$AQ$501,42,FALSE)))</f>
        <v/>
      </c>
      <c r="AG488" s="27" t="str">
        <f>IF($A488="","",(VLOOKUP($A488,ACOUSTIC_PIVOT_TABLE!$B$4:$AO$500,2,FALSE)))</f>
        <v/>
      </c>
      <c r="AH488" s="27" t="str">
        <f>IF($A488="","",(VLOOKUP($A488,ACOUSTIC_PIVOT_TABLE!$B$4:$AO$500,3,FALSE)))</f>
        <v/>
      </c>
      <c r="AI488" s="27" t="str">
        <f>IF($A488="","",(VLOOKUP($A488,ACOUSTIC_PIVOT_TABLE!$B$4:$AO$500,4,FALSE)))</f>
        <v/>
      </c>
      <c r="AJ488" s="27" t="str">
        <f>IF($A488="","",(VLOOKUP($A488,ACOUSTIC_PIVOT_TABLE!$B$4:$AO$500,5,FALSE)))</f>
        <v/>
      </c>
      <c r="AK488" s="27" t="str">
        <f>IF($A488="","",(VLOOKUP($A488,ACOUSTIC_PIVOT_TABLE!$B$4:$AO$500,6,FALSE)))</f>
        <v/>
      </c>
      <c r="AL488" s="27" t="str">
        <f>IF($A488="","",(VLOOKUP($A488,ACOUSTIC_PIVOT_TABLE!$B$4:$AO$500,7,FALSE)))</f>
        <v/>
      </c>
      <c r="AM488" s="27" t="str">
        <f>IF($A488="","",(VLOOKUP($A488,ACOUSTIC_PIVOT_TABLE!$B$4:$AO$500,8,FALSE)))</f>
        <v/>
      </c>
      <c r="AN488" s="27" t="str">
        <f>IF($A488="","",(VLOOKUP($A488,ACOUSTIC_PIVOT_TABLE!$B$4:$AO$500,9,FALSE)))</f>
        <v/>
      </c>
      <c r="AO488" s="27" t="str">
        <f>IF($A488="","",(VLOOKUP($A488,ACOUSTIC_PIVOT_TABLE!$B$4:$AO$500,10,FALSE)))</f>
        <v/>
      </c>
      <c r="AP488" s="27" t="str">
        <f>IF($A488="","",(VLOOKUP($A488,ACOUSTIC_PIVOT_TABLE!$B$4:$AO$500,11,FALSE)))</f>
        <v/>
      </c>
      <c r="AQ488" s="27" t="str">
        <f>IF($A488="","",(VLOOKUP($A488,ACOUSTIC_PIVOT_TABLE!$B$4:$AO$500,12,FALSE)))</f>
        <v/>
      </c>
      <c r="AR488" s="27" t="str">
        <f>IF($A488="","",(VLOOKUP($A488,ACOUSTIC_PIVOT_TABLE!$B$4:$AO$500,13,FALSE)))</f>
        <v/>
      </c>
      <c r="AS488" s="27" t="str">
        <f>IF($A488="","",(VLOOKUP($A488,ACOUSTIC_PIVOT_TABLE!$B$4:$AO$500,14,FALSE)))</f>
        <v/>
      </c>
      <c r="AT488" s="27" t="str">
        <f>IF($A488="","",(VLOOKUP($A488,ACOUSTIC_PIVOT_TABLE!$B$4:$AO$500,15,FALSE)))</f>
        <v/>
      </c>
      <c r="AU488" s="27" t="str">
        <f>IF($A488="","",(VLOOKUP($A488,ACOUSTIC_PIVOT_TABLE!$B$4:$AO$500,16,FALSE)))</f>
        <v/>
      </c>
      <c r="AV488" s="27" t="str">
        <f>IF($A488="","",(VLOOKUP($A488,ACOUSTIC_PIVOT_TABLE!$B$4:$AO$500,17,FALSE)))</f>
        <v/>
      </c>
      <c r="AW488" s="27" t="str">
        <f>IF($A488="","",(VLOOKUP($A488,ACOUSTIC_PIVOT_TABLE!$B$4:$AO$500,18,FALSE)))</f>
        <v/>
      </c>
      <c r="AX488" s="27" t="str">
        <f>IF($A488="","",(VLOOKUP($A488,ACOUSTIC_PIVOT_TABLE!$B$4:$AO$500,19,FALSE)))</f>
        <v/>
      </c>
      <c r="AY488" s="27" t="str">
        <f>IF($A488="","",(VLOOKUP($A488,ACOUSTIC_PIVOT_TABLE!$B$4:$AO$500,20,FALSE)))</f>
        <v/>
      </c>
      <c r="AZ488" s="27" t="str">
        <f>IF($A488="","",(VLOOKUP($A488,ACOUSTIC_PIVOT_TABLE!$B$4:$AO$500,21,FALSE)))</f>
        <v/>
      </c>
      <c r="BA488" s="27" t="str">
        <f>IF($A488="","",(VLOOKUP($A488,ACOUSTIC_PIVOT_TABLE!$B$4:$AO$500,22,FALSE)))</f>
        <v/>
      </c>
      <c r="BB488" s="27" t="str">
        <f>IF($A488="","",(VLOOKUP($A488,ACOUSTIC_PIVOT_TABLE!$B$4:$AO$500,23,FALSE)))</f>
        <v/>
      </c>
      <c r="BC488" s="27" t="str">
        <f>IF($A488="","",(VLOOKUP($A488,ACOUSTIC_PIVOT_TABLE!$B$4:$AO$500,24,FALSE)))</f>
        <v/>
      </c>
      <c r="BD488" s="27" t="str">
        <f>IF($A488="","",(VLOOKUP($A488,ACOUSTIC_PIVOT_TABLE!$B$4:$AO$500,25,FALSE)))</f>
        <v/>
      </c>
      <c r="BE488" s="27" t="str">
        <f>IF($A488="","",(VLOOKUP($A488,ACOUSTIC_PIVOT_TABLE!$B$4:$AO$500,26,FALSE)))</f>
        <v/>
      </c>
      <c r="BF488" s="27" t="str">
        <f>IF($A488="","",(VLOOKUP($A488,ACOUSTIC_PIVOT_TABLE!$B$4:$AO$500,27,FALSE)))</f>
        <v/>
      </c>
      <c r="BG488" s="27" t="str">
        <f>IF($A488="","",(VLOOKUP($A488,ACOUSTIC_PIVOT_TABLE!$B$4:$AO$500,28,FALSE)))</f>
        <v/>
      </c>
      <c r="BH488" s="27" t="str">
        <f>IF($A488="","",(VLOOKUP($A488,ACOUSTIC_PIVOT_TABLE!$B$4:$AO$500,29,FALSE)))</f>
        <v/>
      </c>
      <c r="BI488" s="27" t="str">
        <f>IF($A488="","",(VLOOKUP($A488,ACOUSTIC_PIVOT_TABLE!$B$4:$AO$500,30,FALSE)))</f>
        <v/>
      </c>
      <c r="BJ488" s="27" t="str">
        <f>IF($A488="","",(VLOOKUP($A488,ACOUSTIC_PIVOT_TABLE!$B$4:$AO$500,31,FALSE)))</f>
        <v/>
      </c>
      <c r="BK488" s="27" t="str">
        <f>IF($A488="","",(VLOOKUP($A488,ACOUSTIC_PIVOT_TABLE!$B$4:$AO$500,32,FALSE)))</f>
        <v/>
      </c>
      <c r="BL488" s="27" t="str">
        <f>IF($A488="","",(VLOOKUP($A488,ACOUSTIC_PIVOT_TABLE!$B$4:$AO$500,33,FALSE)))</f>
        <v/>
      </c>
      <c r="BM488" s="27" t="str">
        <f>IF($A488="","",(VLOOKUP($A488,ACOUSTIC_PIVOT_TABLE!$B$4:$AO$500,34,FALSE)))</f>
        <v/>
      </c>
      <c r="BN488" s="27" t="str">
        <f>IF($A488="","",(VLOOKUP($A488,ACOUSTIC_PIVOT_TABLE!$B$4:$AO$500,35,FALSE)))</f>
        <v/>
      </c>
      <c r="BO488" s="27" t="str">
        <f>IF($A488="","",(VLOOKUP($A488,ACOUSTIC_PIVOT_TABLE!$B$4:$AO$500,36,FALSE)))</f>
        <v/>
      </c>
      <c r="BP488" s="27" t="str">
        <f>IF($A488="","",(VLOOKUP($A488,ACOUSTIC_PIVOT_TABLE!$B$4:$AO$500,37,FALSE)))</f>
        <v/>
      </c>
      <c r="BQ488" s="27" t="str">
        <f>IF($A488="","",(VLOOKUP($A488,ACOUSTIC_PIVOT_TABLE!$B$4:$AO$500,38,FALSE)))</f>
        <v/>
      </c>
      <c r="BR488" s="27" t="str">
        <f>IF($A488="","",(VLOOKUP($A488,ACOUSTIC_PIVOT_TABLE!$B$4:$AO$500,39,FALSE)))</f>
        <v/>
      </c>
      <c r="BS488" s="27" t="str">
        <f>IF($A488="","",(VLOOKUP($A488,ACOUSTIC_PIVOT_TABLE!$B$4:$AO$500,40,FALSE)))</f>
        <v/>
      </c>
    </row>
    <row r="489" spans="1:71" x14ac:dyDescent="0.25">
      <c r="A489" s="1" t="str">
        <f>IF(ACOUSTIC_PIVOT_TABLE!B491 = 0, "",ACOUSTIC_PIVOT_TABLE!B491)</f>
        <v/>
      </c>
      <c r="B489" s="1" t="str">
        <f>IF($A489="","",(VLOOKUP($A489,ACOUSTICS_COMBINED!$B$3:$AQ$501,21,FALSE)))</f>
        <v/>
      </c>
      <c r="C489" s="1" t="str">
        <f>IF($A489="","",(VLOOKUP($A489,ACOUSTICS_COMBINED!$B$3:$AQ$501,22,FALSE)))</f>
        <v/>
      </c>
      <c r="D489" s="1" t="str">
        <f>IF($A489="","",(VLOOKUP($A489,ACOUSTICS_COMBINED!$B$3:$AQ$501,12,FALSE)))</f>
        <v/>
      </c>
      <c r="E489" s="1" t="str">
        <f>IF($A489="","",(VLOOKUP($A489,ACOUSTICS_COMBINED!$B$3:$AQ$501,13,FALSE)))</f>
        <v/>
      </c>
      <c r="F489" s="1" t="str">
        <f>IF($A489="","",(VLOOKUP($A489,ACOUSTICS_COMBINED!$B$3:$AQ$501,14,FALSE)))</f>
        <v/>
      </c>
      <c r="G489" s="1" t="str">
        <f>IF($A489="","",(VLOOKUP($A489,ACOUSTICS_COMBINED!$B$3:$AQ$501,23,FALSE)))</f>
        <v/>
      </c>
      <c r="H489" s="1" t="str">
        <f>IF($A489="","",(VLOOKUP($A489,ACOUSTICS_COMBINED!$B$3:$AQ$501,24,FALSE)))</f>
        <v/>
      </c>
      <c r="I489" s="1" t="str">
        <f>IF($A489="","",(VLOOKUP($A489,ACOUSTICS_COMBINED!$B$3:$AQ$501,15,FALSE)))</f>
        <v/>
      </c>
      <c r="J489" s="1" t="str">
        <f>IF($A489="","",(VLOOKUP($A489,ACOUSTICS_COMBINED!$B$3:$AQ$501,16,FALSE)))</f>
        <v/>
      </c>
      <c r="K489" s="1" t="str">
        <f>IF($A489="","",(VLOOKUP($A489,ACOUSTICS_COMBINED!$B$3:$AQ$501,17,FALSE)))</f>
        <v/>
      </c>
      <c r="L489" s="1" t="str">
        <f>IF($A489="","",(VLOOKUP($A489,ACOUSTICS_COMBINED!$B$3:$AQ$501,18,FALSE)))</f>
        <v/>
      </c>
      <c r="M489" s="1" t="str">
        <f>IF($A489="","",(VLOOKUP($A489,ACOUSTICS_COMBINED!$B$3:$AQ$501,25,FALSE)))</f>
        <v/>
      </c>
      <c r="N489" s="16" t="str">
        <f>IF($A489="","",(VLOOKUP($A489,ACOUSTICS_COMBINED!$B$3:$AQ$501,19,FALSE)))</f>
        <v/>
      </c>
      <c r="O489" s="16" t="str">
        <f>IF($A489="","",(VLOOKUP($A489,ACOUSTICS_COMBINED!$B$3:$AQ$501,20,FALSE)))</f>
        <v/>
      </c>
      <c r="P489" s="1" t="str">
        <f>IF($A489="","",(VLOOKUP($A489,ACOUSTICS_COMBINED!$B$3:$AQ$501,26,FALSE)))</f>
        <v/>
      </c>
      <c r="Q489" s="1" t="str">
        <f>IF($A489="","",(VLOOKUP($A489,ACOUSTICS_COMBINED!$B$3:$AQ$501,27,FALSE)))</f>
        <v/>
      </c>
      <c r="R489" s="1" t="str">
        <f>IF($A489="","",(VLOOKUP($A489,ACOUSTICS_COMBINED!$B$3:$AQ$501,28,FALSE)))</f>
        <v/>
      </c>
      <c r="S489" s="1" t="str">
        <f>IF($A489="","",(VLOOKUP($A489,ACOUSTICS_COMBINED!$B$3:$AQ$501,29,FALSE)))</f>
        <v/>
      </c>
      <c r="T489" s="1" t="str">
        <f>IF($A489="","",(VLOOKUP($A489,ACOUSTICS_COMBINED!$B$3:$AQ$501,30,FALSE)))</f>
        <v/>
      </c>
      <c r="U489" s="1" t="str">
        <f>IF($A489="","",(VLOOKUP($A489,ACOUSTICS_COMBINED!$B$3:$AQ$501,31,FALSE)))</f>
        <v/>
      </c>
      <c r="V489" s="1" t="str">
        <f>IF($A489="","",(VLOOKUP($A489,ACOUSTICS_COMBINED!$B$3:$AQ$501,32,FALSE)))</f>
        <v/>
      </c>
      <c r="W489" s="1" t="str">
        <f>IF($A489="","",(VLOOKUP($A489,ACOUSTICS_COMBINED!$B$3:$AQ$501,33,FALSE)))</f>
        <v/>
      </c>
      <c r="X489" s="1" t="str">
        <f>IF($A489="","",(VLOOKUP($A489,ACOUSTICS_COMBINED!$B$3:$AQ$501,34,FALSE)))</f>
        <v/>
      </c>
      <c r="Y489" s="1" t="str">
        <f>IF($A489="","",(VLOOKUP($A489,ACOUSTICS_COMBINED!$B$3:$AQ$501,35,FALSE)))</f>
        <v/>
      </c>
      <c r="Z489" s="1" t="str">
        <f>IF($A489="","",(VLOOKUP($A489,ACOUSTICS_COMBINED!$B$3:$AQ$501,36,FALSE)))</f>
        <v/>
      </c>
      <c r="AA489" s="1" t="str">
        <f>IF($A489="","",(VLOOKUP($A489,ACOUSTICS_COMBINED!$B$3:$AQ$501,37,FALSE)))</f>
        <v/>
      </c>
      <c r="AB489" s="1" t="str">
        <f>IF($A489="","",(VLOOKUP($A489,ACOUSTICS_COMBINED!$B$3:$AQ$501,38,FALSE)))</f>
        <v/>
      </c>
      <c r="AC489" s="1" t="str">
        <f>IF($A489="","",(VLOOKUP($A489,ACOUSTICS_COMBINED!$B$3:$AQ$501,39,FALSE)))</f>
        <v/>
      </c>
      <c r="AD489" s="1" t="str">
        <f>IF($A489="","",(VLOOKUP($A489,ACOUSTICS_COMBINED!$B$3:$AQ$501,40,FALSE)))</f>
        <v/>
      </c>
      <c r="AE489" s="1" t="str">
        <f>IF($A489="","",(VLOOKUP($A489,ACOUSTICS_COMBINED!$B$3:$AQ$501,41,FALSE)))</f>
        <v/>
      </c>
      <c r="AF489" s="1" t="str">
        <f>IF($A489="","",(VLOOKUP($A489,ACOUSTICS_COMBINED!$B$3:$AQ$501,42,FALSE)))</f>
        <v/>
      </c>
      <c r="AG489" s="27" t="str">
        <f>IF($A489="","",(VLOOKUP($A489,ACOUSTIC_PIVOT_TABLE!$B$4:$AO$500,2,FALSE)))</f>
        <v/>
      </c>
      <c r="AH489" s="27" t="str">
        <f>IF($A489="","",(VLOOKUP($A489,ACOUSTIC_PIVOT_TABLE!$B$4:$AO$500,3,FALSE)))</f>
        <v/>
      </c>
      <c r="AI489" s="27" t="str">
        <f>IF($A489="","",(VLOOKUP($A489,ACOUSTIC_PIVOT_TABLE!$B$4:$AO$500,4,FALSE)))</f>
        <v/>
      </c>
      <c r="AJ489" s="27" t="str">
        <f>IF($A489="","",(VLOOKUP($A489,ACOUSTIC_PIVOT_TABLE!$B$4:$AO$500,5,FALSE)))</f>
        <v/>
      </c>
      <c r="AK489" s="27" t="str">
        <f>IF($A489="","",(VLOOKUP($A489,ACOUSTIC_PIVOT_TABLE!$B$4:$AO$500,6,FALSE)))</f>
        <v/>
      </c>
      <c r="AL489" s="27" t="str">
        <f>IF($A489="","",(VLOOKUP($A489,ACOUSTIC_PIVOT_TABLE!$B$4:$AO$500,7,FALSE)))</f>
        <v/>
      </c>
      <c r="AM489" s="27" t="str">
        <f>IF($A489="","",(VLOOKUP($A489,ACOUSTIC_PIVOT_TABLE!$B$4:$AO$500,8,FALSE)))</f>
        <v/>
      </c>
      <c r="AN489" s="27" t="str">
        <f>IF($A489="","",(VLOOKUP($A489,ACOUSTIC_PIVOT_TABLE!$B$4:$AO$500,9,FALSE)))</f>
        <v/>
      </c>
      <c r="AO489" s="27" t="str">
        <f>IF($A489="","",(VLOOKUP($A489,ACOUSTIC_PIVOT_TABLE!$B$4:$AO$500,10,FALSE)))</f>
        <v/>
      </c>
      <c r="AP489" s="27" t="str">
        <f>IF($A489="","",(VLOOKUP($A489,ACOUSTIC_PIVOT_TABLE!$B$4:$AO$500,11,FALSE)))</f>
        <v/>
      </c>
      <c r="AQ489" s="27" t="str">
        <f>IF($A489="","",(VLOOKUP($A489,ACOUSTIC_PIVOT_TABLE!$B$4:$AO$500,12,FALSE)))</f>
        <v/>
      </c>
      <c r="AR489" s="27" t="str">
        <f>IF($A489="","",(VLOOKUP($A489,ACOUSTIC_PIVOT_TABLE!$B$4:$AO$500,13,FALSE)))</f>
        <v/>
      </c>
      <c r="AS489" s="27" t="str">
        <f>IF($A489="","",(VLOOKUP($A489,ACOUSTIC_PIVOT_TABLE!$B$4:$AO$500,14,FALSE)))</f>
        <v/>
      </c>
      <c r="AT489" s="27" t="str">
        <f>IF($A489="","",(VLOOKUP($A489,ACOUSTIC_PIVOT_TABLE!$B$4:$AO$500,15,FALSE)))</f>
        <v/>
      </c>
      <c r="AU489" s="27" t="str">
        <f>IF($A489="","",(VLOOKUP($A489,ACOUSTIC_PIVOT_TABLE!$B$4:$AO$500,16,FALSE)))</f>
        <v/>
      </c>
      <c r="AV489" s="27" t="str">
        <f>IF($A489="","",(VLOOKUP($A489,ACOUSTIC_PIVOT_TABLE!$B$4:$AO$500,17,FALSE)))</f>
        <v/>
      </c>
      <c r="AW489" s="27" t="str">
        <f>IF($A489="","",(VLOOKUP($A489,ACOUSTIC_PIVOT_TABLE!$B$4:$AO$500,18,FALSE)))</f>
        <v/>
      </c>
      <c r="AX489" s="27" t="str">
        <f>IF($A489="","",(VLOOKUP($A489,ACOUSTIC_PIVOT_TABLE!$B$4:$AO$500,19,FALSE)))</f>
        <v/>
      </c>
      <c r="AY489" s="27" t="str">
        <f>IF($A489="","",(VLOOKUP($A489,ACOUSTIC_PIVOT_TABLE!$B$4:$AO$500,20,FALSE)))</f>
        <v/>
      </c>
      <c r="AZ489" s="27" t="str">
        <f>IF($A489="","",(VLOOKUP($A489,ACOUSTIC_PIVOT_TABLE!$B$4:$AO$500,21,FALSE)))</f>
        <v/>
      </c>
      <c r="BA489" s="27" t="str">
        <f>IF($A489="","",(VLOOKUP($A489,ACOUSTIC_PIVOT_TABLE!$B$4:$AO$500,22,FALSE)))</f>
        <v/>
      </c>
      <c r="BB489" s="27" t="str">
        <f>IF($A489="","",(VLOOKUP($A489,ACOUSTIC_PIVOT_TABLE!$B$4:$AO$500,23,FALSE)))</f>
        <v/>
      </c>
      <c r="BC489" s="27" t="str">
        <f>IF($A489="","",(VLOOKUP($A489,ACOUSTIC_PIVOT_TABLE!$B$4:$AO$500,24,FALSE)))</f>
        <v/>
      </c>
      <c r="BD489" s="27" t="str">
        <f>IF($A489="","",(VLOOKUP($A489,ACOUSTIC_PIVOT_TABLE!$B$4:$AO$500,25,FALSE)))</f>
        <v/>
      </c>
      <c r="BE489" s="27" t="str">
        <f>IF($A489="","",(VLOOKUP($A489,ACOUSTIC_PIVOT_TABLE!$B$4:$AO$500,26,FALSE)))</f>
        <v/>
      </c>
      <c r="BF489" s="27" t="str">
        <f>IF($A489="","",(VLOOKUP($A489,ACOUSTIC_PIVOT_TABLE!$B$4:$AO$500,27,FALSE)))</f>
        <v/>
      </c>
      <c r="BG489" s="27" t="str">
        <f>IF($A489="","",(VLOOKUP($A489,ACOUSTIC_PIVOT_TABLE!$B$4:$AO$500,28,FALSE)))</f>
        <v/>
      </c>
      <c r="BH489" s="27" t="str">
        <f>IF($A489="","",(VLOOKUP($A489,ACOUSTIC_PIVOT_TABLE!$B$4:$AO$500,29,FALSE)))</f>
        <v/>
      </c>
      <c r="BI489" s="27" t="str">
        <f>IF($A489="","",(VLOOKUP($A489,ACOUSTIC_PIVOT_TABLE!$B$4:$AO$500,30,FALSE)))</f>
        <v/>
      </c>
      <c r="BJ489" s="27" t="str">
        <f>IF($A489="","",(VLOOKUP($A489,ACOUSTIC_PIVOT_TABLE!$B$4:$AO$500,31,FALSE)))</f>
        <v/>
      </c>
      <c r="BK489" s="27" t="str">
        <f>IF($A489="","",(VLOOKUP($A489,ACOUSTIC_PIVOT_TABLE!$B$4:$AO$500,32,FALSE)))</f>
        <v/>
      </c>
      <c r="BL489" s="27" t="str">
        <f>IF($A489="","",(VLOOKUP($A489,ACOUSTIC_PIVOT_TABLE!$B$4:$AO$500,33,FALSE)))</f>
        <v/>
      </c>
      <c r="BM489" s="27" t="str">
        <f>IF($A489="","",(VLOOKUP($A489,ACOUSTIC_PIVOT_TABLE!$B$4:$AO$500,34,FALSE)))</f>
        <v/>
      </c>
      <c r="BN489" s="27" t="str">
        <f>IF($A489="","",(VLOOKUP($A489,ACOUSTIC_PIVOT_TABLE!$B$4:$AO$500,35,FALSE)))</f>
        <v/>
      </c>
      <c r="BO489" s="27" t="str">
        <f>IF($A489="","",(VLOOKUP($A489,ACOUSTIC_PIVOT_TABLE!$B$4:$AO$500,36,FALSE)))</f>
        <v/>
      </c>
      <c r="BP489" s="27" t="str">
        <f>IF($A489="","",(VLOOKUP($A489,ACOUSTIC_PIVOT_TABLE!$B$4:$AO$500,37,FALSE)))</f>
        <v/>
      </c>
      <c r="BQ489" s="27" t="str">
        <f>IF($A489="","",(VLOOKUP($A489,ACOUSTIC_PIVOT_TABLE!$B$4:$AO$500,38,FALSE)))</f>
        <v/>
      </c>
      <c r="BR489" s="27" t="str">
        <f>IF($A489="","",(VLOOKUP($A489,ACOUSTIC_PIVOT_TABLE!$B$4:$AO$500,39,FALSE)))</f>
        <v/>
      </c>
      <c r="BS489" s="27" t="str">
        <f>IF($A489="","",(VLOOKUP($A489,ACOUSTIC_PIVOT_TABLE!$B$4:$AO$500,40,FALSE)))</f>
        <v/>
      </c>
    </row>
    <row r="490" spans="1:71" x14ac:dyDescent="0.25">
      <c r="A490" s="1" t="str">
        <f>IF(ACOUSTIC_PIVOT_TABLE!B492 = 0, "",ACOUSTIC_PIVOT_TABLE!B492)</f>
        <v/>
      </c>
      <c r="B490" s="1" t="str">
        <f>IF($A490="","",(VLOOKUP($A490,ACOUSTICS_COMBINED!$B$3:$AQ$501,21,FALSE)))</f>
        <v/>
      </c>
      <c r="C490" s="1" t="str">
        <f>IF($A490="","",(VLOOKUP($A490,ACOUSTICS_COMBINED!$B$3:$AQ$501,22,FALSE)))</f>
        <v/>
      </c>
      <c r="D490" s="1" t="str">
        <f>IF($A490="","",(VLOOKUP($A490,ACOUSTICS_COMBINED!$B$3:$AQ$501,12,FALSE)))</f>
        <v/>
      </c>
      <c r="E490" s="1" t="str">
        <f>IF($A490="","",(VLOOKUP($A490,ACOUSTICS_COMBINED!$B$3:$AQ$501,13,FALSE)))</f>
        <v/>
      </c>
      <c r="F490" s="1" t="str">
        <f>IF($A490="","",(VLOOKUP($A490,ACOUSTICS_COMBINED!$B$3:$AQ$501,14,FALSE)))</f>
        <v/>
      </c>
      <c r="G490" s="1" t="str">
        <f>IF($A490="","",(VLOOKUP($A490,ACOUSTICS_COMBINED!$B$3:$AQ$501,23,FALSE)))</f>
        <v/>
      </c>
      <c r="H490" s="1" t="str">
        <f>IF($A490="","",(VLOOKUP($A490,ACOUSTICS_COMBINED!$B$3:$AQ$501,24,FALSE)))</f>
        <v/>
      </c>
      <c r="I490" s="1" t="str">
        <f>IF($A490="","",(VLOOKUP($A490,ACOUSTICS_COMBINED!$B$3:$AQ$501,15,FALSE)))</f>
        <v/>
      </c>
      <c r="J490" s="1" t="str">
        <f>IF($A490="","",(VLOOKUP($A490,ACOUSTICS_COMBINED!$B$3:$AQ$501,16,FALSE)))</f>
        <v/>
      </c>
      <c r="K490" s="1" t="str">
        <f>IF($A490="","",(VLOOKUP($A490,ACOUSTICS_COMBINED!$B$3:$AQ$501,17,FALSE)))</f>
        <v/>
      </c>
      <c r="L490" s="1" t="str">
        <f>IF($A490="","",(VLOOKUP($A490,ACOUSTICS_COMBINED!$B$3:$AQ$501,18,FALSE)))</f>
        <v/>
      </c>
      <c r="M490" s="1" t="str">
        <f>IF($A490="","",(VLOOKUP($A490,ACOUSTICS_COMBINED!$B$3:$AQ$501,25,FALSE)))</f>
        <v/>
      </c>
      <c r="N490" s="16" t="str">
        <f>IF($A490="","",(VLOOKUP($A490,ACOUSTICS_COMBINED!$B$3:$AQ$501,19,FALSE)))</f>
        <v/>
      </c>
      <c r="O490" s="16" t="str">
        <f>IF($A490="","",(VLOOKUP($A490,ACOUSTICS_COMBINED!$B$3:$AQ$501,20,FALSE)))</f>
        <v/>
      </c>
      <c r="P490" s="1" t="str">
        <f>IF($A490="","",(VLOOKUP($A490,ACOUSTICS_COMBINED!$B$3:$AQ$501,26,FALSE)))</f>
        <v/>
      </c>
      <c r="Q490" s="1" t="str">
        <f>IF($A490="","",(VLOOKUP($A490,ACOUSTICS_COMBINED!$B$3:$AQ$501,27,FALSE)))</f>
        <v/>
      </c>
      <c r="R490" s="1" t="str">
        <f>IF($A490="","",(VLOOKUP($A490,ACOUSTICS_COMBINED!$B$3:$AQ$501,28,FALSE)))</f>
        <v/>
      </c>
      <c r="S490" s="1" t="str">
        <f>IF($A490="","",(VLOOKUP($A490,ACOUSTICS_COMBINED!$B$3:$AQ$501,29,FALSE)))</f>
        <v/>
      </c>
      <c r="T490" s="1" t="str">
        <f>IF($A490="","",(VLOOKUP($A490,ACOUSTICS_COMBINED!$B$3:$AQ$501,30,FALSE)))</f>
        <v/>
      </c>
      <c r="U490" s="1" t="str">
        <f>IF($A490="","",(VLOOKUP($A490,ACOUSTICS_COMBINED!$B$3:$AQ$501,31,FALSE)))</f>
        <v/>
      </c>
      <c r="V490" s="1" t="str">
        <f>IF($A490="","",(VLOOKUP($A490,ACOUSTICS_COMBINED!$B$3:$AQ$501,32,FALSE)))</f>
        <v/>
      </c>
      <c r="W490" s="1" t="str">
        <f>IF($A490="","",(VLOOKUP($A490,ACOUSTICS_COMBINED!$B$3:$AQ$501,33,FALSE)))</f>
        <v/>
      </c>
      <c r="X490" s="1" t="str">
        <f>IF($A490="","",(VLOOKUP($A490,ACOUSTICS_COMBINED!$B$3:$AQ$501,34,FALSE)))</f>
        <v/>
      </c>
      <c r="Y490" s="1" t="str">
        <f>IF($A490="","",(VLOOKUP($A490,ACOUSTICS_COMBINED!$B$3:$AQ$501,35,FALSE)))</f>
        <v/>
      </c>
      <c r="Z490" s="1" t="str">
        <f>IF($A490="","",(VLOOKUP($A490,ACOUSTICS_COMBINED!$B$3:$AQ$501,36,FALSE)))</f>
        <v/>
      </c>
      <c r="AA490" s="1" t="str">
        <f>IF($A490="","",(VLOOKUP($A490,ACOUSTICS_COMBINED!$B$3:$AQ$501,37,FALSE)))</f>
        <v/>
      </c>
      <c r="AB490" s="1" t="str">
        <f>IF($A490="","",(VLOOKUP($A490,ACOUSTICS_COMBINED!$B$3:$AQ$501,38,FALSE)))</f>
        <v/>
      </c>
      <c r="AC490" s="1" t="str">
        <f>IF($A490="","",(VLOOKUP($A490,ACOUSTICS_COMBINED!$B$3:$AQ$501,39,FALSE)))</f>
        <v/>
      </c>
      <c r="AD490" s="1" t="str">
        <f>IF($A490="","",(VLOOKUP($A490,ACOUSTICS_COMBINED!$B$3:$AQ$501,40,FALSE)))</f>
        <v/>
      </c>
      <c r="AE490" s="1" t="str">
        <f>IF($A490="","",(VLOOKUP($A490,ACOUSTICS_COMBINED!$B$3:$AQ$501,41,FALSE)))</f>
        <v/>
      </c>
      <c r="AF490" s="1" t="str">
        <f>IF($A490="","",(VLOOKUP($A490,ACOUSTICS_COMBINED!$B$3:$AQ$501,42,FALSE)))</f>
        <v/>
      </c>
      <c r="AG490" s="27" t="str">
        <f>IF($A490="","",(VLOOKUP($A490,ACOUSTIC_PIVOT_TABLE!$B$4:$AO$500,2,FALSE)))</f>
        <v/>
      </c>
      <c r="AH490" s="27" t="str">
        <f>IF($A490="","",(VLOOKUP($A490,ACOUSTIC_PIVOT_TABLE!$B$4:$AO$500,3,FALSE)))</f>
        <v/>
      </c>
      <c r="AI490" s="27" t="str">
        <f>IF($A490="","",(VLOOKUP($A490,ACOUSTIC_PIVOT_TABLE!$B$4:$AO$500,4,FALSE)))</f>
        <v/>
      </c>
      <c r="AJ490" s="27" t="str">
        <f>IF($A490="","",(VLOOKUP($A490,ACOUSTIC_PIVOT_TABLE!$B$4:$AO$500,5,FALSE)))</f>
        <v/>
      </c>
      <c r="AK490" s="27" t="str">
        <f>IF($A490="","",(VLOOKUP($A490,ACOUSTIC_PIVOT_TABLE!$B$4:$AO$500,6,FALSE)))</f>
        <v/>
      </c>
      <c r="AL490" s="27" t="str">
        <f>IF($A490="","",(VLOOKUP($A490,ACOUSTIC_PIVOT_TABLE!$B$4:$AO$500,7,FALSE)))</f>
        <v/>
      </c>
      <c r="AM490" s="27" t="str">
        <f>IF($A490="","",(VLOOKUP($A490,ACOUSTIC_PIVOT_TABLE!$B$4:$AO$500,8,FALSE)))</f>
        <v/>
      </c>
      <c r="AN490" s="27" t="str">
        <f>IF($A490="","",(VLOOKUP($A490,ACOUSTIC_PIVOT_TABLE!$B$4:$AO$500,9,FALSE)))</f>
        <v/>
      </c>
      <c r="AO490" s="27" t="str">
        <f>IF($A490="","",(VLOOKUP($A490,ACOUSTIC_PIVOT_TABLE!$B$4:$AO$500,10,FALSE)))</f>
        <v/>
      </c>
      <c r="AP490" s="27" t="str">
        <f>IF($A490="","",(VLOOKUP($A490,ACOUSTIC_PIVOT_TABLE!$B$4:$AO$500,11,FALSE)))</f>
        <v/>
      </c>
      <c r="AQ490" s="27" t="str">
        <f>IF($A490="","",(VLOOKUP($A490,ACOUSTIC_PIVOT_TABLE!$B$4:$AO$500,12,FALSE)))</f>
        <v/>
      </c>
      <c r="AR490" s="27" t="str">
        <f>IF($A490="","",(VLOOKUP($A490,ACOUSTIC_PIVOT_TABLE!$B$4:$AO$500,13,FALSE)))</f>
        <v/>
      </c>
      <c r="AS490" s="27" t="str">
        <f>IF($A490="","",(VLOOKUP($A490,ACOUSTIC_PIVOT_TABLE!$B$4:$AO$500,14,FALSE)))</f>
        <v/>
      </c>
      <c r="AT490" s="27" t="str">
        <f>IF($A490="","",(VLOOKUP($A490,ACOUSTIC_PIVOT_TABLE!$B$4:$AO$500,15,FALSE)))</f>
        <v/>
      </c>
      <c r="AU490" s="27" t="str">
        <f>IF($A490="","",(VLOOKUP($A490,ACOUSTIC_PIVOT_TABLE!$B$4:$AO$500,16,FALSE)))</f>
        <v/>
      </c>
      <c r="AV490" s="27" t="str">
        <f>IF($A490="","",(VLOOKUP($A490,ACOUSTIC_PIVOT_TABLE!$B$4:$AO$500,17,FALSE)))</f>
        <v/>
      </c>
      <c r="AW490" s="27" t="str">
        <f>IF($A490="","",(VLOOKUP($A490,ACOUSTIC_PIVOT_TABLE!$B$4:$AO$500,18,FALSE)))</f>
        <v/>
      </c>
      <c r="AX490" s="27" t="str">
        <f>IF($A490="","",(VLOOKUP($A490,ACOUSTIC_PIVOT_TABLE!$B$4:$AO$500,19,FALSE)))</f>
        <v/>
      </c>
      <c r="AY490" s="27" t="str">
        <f>IF($A490="","",(VLOOKUP($A490,ACOUSTIC_PIVOT_TABLE!$B$4:$AO$500,20,FALSE)))</f>
        <v/>
      </c>
      <c r="AZ490" s="27" t="str">
        <f>IF($A490="","",(VLOOKUP($A490,ACOUSTIC_PIVOT_TABLE!$B$4:$AO$500,21,FALSE)))</f>
        <v/>
      </c>
      <c r="BA490" s="27" t="str">
        <f>IF($A490="","",(VLOOKUP($A490,ACOUSTIC_PIVOT_TABLE!$B$4:$AO$500,22,FALSE)))</f>
        <v/>
      </c>
      <c r="BB490" s="27" t="str">
        <f>IF($A490="","",(VLOOKUP($A490,ACOUSTIC_PIVOT_TABLE!$B$4:$AO$500,23,FALSE)))</f>
        <v/>
      </c>
      <c r="BC490" s="27" t="str">
        <f>IF($A490="","",(VLOOKUP($A490,ACOUSTIC_PIVOT_TABLE!$B$4:$AO$500,24,FALSE)))</f>
        <v/>
      </c>
      <c r="BD490" s="27" t="str">
        <f>IF($A490="","",(VLOOKUP($A490,ACOUSTIC_PIVOT_TABLE!$B$4:$AO$500,25,FALSE)))</f>
        <v/>
      </c>
      <c r="BE490" s="27" t="str">
        <f>IF($A490="","",(VLOOKUP($A490,ACOUSTIC_PIVOT_TABLE!$B$4:$AO$500,26,FALSE)))</f>
        <v/>
      </c>
      <c r="BF490" s="27" t="str">
        <f>IF($A490="","",(VLOOKUP($A490,ACOUSTIC_PIVOT_TABLE!$B$4:$AO$500,27,FALSE)))</f>
        <v/>
      </c>
      <c r="BG490" s="27" t="str">
        <f>IF($A490="","",(VLOOKUP($A490,ACOUSTIC_PIVOT_TABLE!$B$4:$AO$500,28,FALSE)))</f>
        <v/>
      </c>
      <c r="BH490" s="27" t="str">
        <f>IF($A490="","",(VLOOKUP($A490,ACOUSTIC_PIVOT_TABLE!$B$4:$AO$500,29,FALSE)))</f>
        <v/>
      </c>
      <c r="BI490" s="27" t="str">
        <f>IF($A490="","",(VLOOKUP($A490,ACOUSTIC_PIVOT_TABLE!$B$4:$AO$500,30,FALSE)))</f>
        <v/>
      </c>
      <c r="BJ490" s="27" t="str">
        <f>IF($A490="","",(VLOOKUP($A490,ACOUSTIC_PIVOT_TABLE!$B$4:$AO$500,31,FALSE)))</f>
        <v/>
      </c>
      <c r="BK490" s="27" t="str">
        <f>IF($A490="","",(VLOOKUP($A490,ACOUSTIC_PIVOT_TABLE!$B$4:$AO$500,32,FALSE)))</f>
        <v/>
      </c>
      <c r="BL490" s="27" t="str">
        <f>IF($A490="","",(VLOOKUP($A490,ACOUSTIC_PIVOT_TABLE!$B$4:$AO$500,33,FALSE)))</f>
        <v/>
      </c>
      <c r="BM490" s="27" t="str">
        <f>IF($A490="","",(VLOOKUP($A490,ACOUSTIC_PIVOT_TABLE!$B$4:$AO$500,34,FALSE)))</f>
        <v/>
      </c>
      <c r="BN490" s="27" t="str">
        <f>IF($A490="","",(VLOOKUP($A490,ACOUSTIC_PIVOT_TABLE!$B$4:$AO$500,35,FALSE)))</f>
        <v/>
      </c>
      <c r="BO490" s="27" t="str">
        <f>IF($A490="","",(VLOOKUP($A490,ACOUSTIC_PIVOT_TABLE!$B$4:$AO$500,36,FALSE)))</f>
        <v/>
      </c>
      <c r="BP490" s="27" t="str">
        <f>IF($A490="","",(VLOOKUP($A490,ACOUSTIC_PIVOT_TABLE!$B$4:$AO$500,37,FALSE)))</f>
        <v/>
      </c>
      <c r="BQ490" s="27" t="str">
        <f>IF($A490="","",(VLOOKUP($A490,ACOUSTIC_PIVOT_TABLE!$B$4:$AO$500,38,FALSE)))</f>
        <v/>
      </c>
      <c r="BR490" s="27" t="str">
        <f>IF($A490="","",(VLOOKUP($A490,ACOUSTIC_PIVOT_TABLE!$B$4:$AO$500,39,FALSE)))</f>
        <v/>
      </c>
      <c r="BS490" s="27" t="str">
        <f>IF($A490="","",(VLOOKUP($A490,ACOUSTIC_PIVOT_TABLE!$B$4:$AO$500,40,FALSE)))</f>
        <v/>
      </c>
    </row>
    <row r="491" spans="1:71" x14ac:dyDescent="0.25">
      <c r="A491" s="1" t="str">
        <f>IF(ACOUSTIC_PIVOT_TABLE!B493 = 0, "",ACOUSTIC_PIVOT_TABLE!B493)</f>
        <v/>
      </c>
      <c r="B491" s="1" t="str">
        <f>IF($A491="","",(VLOOKUP($A491,ACOUSTICS_COMBINED!$B$3:$AQ$501,21,FALSE)))</f>
        <v/>
      </c>
      <c r="C491" s="1" t="str">
        <f>IF($A491="","",(VLOOKUP($A491,ACOUSTICS_COMBINED!$B$3:$AQ$501,22,FALSE)))</f>
        <v/>
      </c>
      <c r="D491" s="1" t="str">
        <f>IF($A491="","",(VLOOKUP($A491,ACOUSTICS_COMBINED!$B$3:$AQ$501,12,FALSE)))</f>
        <v/>
      </c>
      <c r="E491" s="1" t="str">
        <f>IF($A491="","",(VLOOKUP($A491,ACOUSTICS_COMBINED!$B$3:$AQ$501,13,FALSE)))</f>
        <v/>
      </c>
      <c r="F491" s="1" t="str">
        <f>IF($A491="","",(VLOOKUP($A491,ACOUSTICS_COMBINED!$B$3:$AQ$501,14,FALSE)))</f>
        <v/>
      </c>
      <c r="G491" s="1" t="str">
        <f>IF($A491="","",(VLOOKUP($A491,ACOUSTICS_COMBINED!$B$3:$AQ$501,23,FALSE)))</f>
        <v/>
      </c>
      <c r="H491" s="1" t="str">
        <f>IF($A491="","",(VLOOKUP($A491,ACOUSTICS_COMBINED!$B$3:$AQ$501,24,FALSE)))</f>
        <v/>
      </c>
      <c r="I491" s="1" t="str">
        <f>IF($A491="","",(VLOOKUP($A491,ACOUSTICS_COMBINED!$B$3:$AQ$501,15,FALSE)))</f>
        <v/>
      </c>
      <c r="J491" s="1" t="str">
        <f>IF($A491="","",(VLOOKUP($A491,ACOUSTICS_COMBINED!$B$3:$AQ$501,16,FALSE)))</f>
        <v/>
      </c>
      <c r="K491" s="1" t="str">
        <f>IF($A491="","",(VLOOKUP($A491,ACOUSTICS_COMBINED!$B$3:$AQ$501,17,FALSE)))</f>
        <v/>
      </c>
      <c r="L491" s="1" t="str">
        <f>IF($A491="","",(VLOOKUP($A491,ACOUSTICS_COMBINED!$B$3:$AQ$501,18,FALSE)))</f>
        <v/>
      </c>
      <c r="M491" s="1" t="str">
        <f>IF($A491="","",(VLOOKUP($A491,ACOUSTICS_COMBINED!$B$3:$AQ$501,25,FALSE)))</f>
        <v/>
      </c>
      <c r="N491" s="16" t="str">
        <f>IF($A491="","",(VLOOKUP($A491,ACOUSTICS_COMBINED!$B$3:$AQ$501,19,FALSE)))</f>
        <v/>
      </c>
      <c r="O491" s="16" t="str">
        <f>IF($A491="","",(VLOOKUP($A491,ACOUSTICS_COMBINED!$B$3:$AQ$501,20,FALSE)))</f>
        <v/>
      </c>
      <c r="P491" s="1" t="str">
        <f>IF($A491="","",(VLOOKUP($A491,ACOUSTICS_COMBINED!$B$3:$AQ$501,26,FALSE)))</f>
        <v/>
      </c>
      <c r="Q491" s="1" t="str">
        <f>IF($A491="","",(VLOOKUP($A491,ACOUSTICS_COMBINED!$B$3:$AQ$501,27,FALSE)))</f>
        <v/>
      </c>
      <c r="R491" s="1" t="str">
        <f>IF($A491="","",(VLOOKUP($A491,ACOUSTICS_COMBINED!$B$3:$AQ$501,28,FALSE)))</f>
        <v/>
      </c>
      <c r="S491" s="1" t="str">
        <f>IF($A491="","",(VLOOKUP($A491,ACOUSTICS_COMBINED!$B$3:$AQ$501,29,FALSE)))</f>
        <v/>
      </c>
      <c r="T491" s="1" t="str">
        <f>IF($A491="","",(VLOOKUP($A491,ACOUSTICS_COMBINED!$B$3:$AQ$501,30,FALSE)))</f>
        <v/>
      </c>
      <c r="U491" s="1" t="str">
        <f>IF($A491="","",(VLOOKUP($A491,ACOUSTICS_COMBINED!$B$3:$AQ$501,31,FALSE)))</f>
        <v/>
      </c>
      <c r="V491" s="1" t="str">
        <f>IF($A491="","",(VLOOKUP($A491,ACOUSTICS_COMBINED!$B$3:$AQ$501,32,FALSE)))</f>
        <v/>
      </c>
      <c r="W491" s="1" t="str">
        <f>IF($A491="","",(VLOOKUP($A491,ACOUSTICS_COMBINED!$B$3:$AQ$501,33,FALSE)))</f>
        <v/>
      </c>
      <c r="X491" s="1" t="str">
        <f>IF($A491="","",(VLOOKUP($A491,ACOUSTICS_COMBINED!$B$3:$AQ$501,34,FALSE)))</f>
        <v/>
      </c>
      <c r="Y491" s="1" t="str">
        <f>IF($A491="","",(VLOOKUP($A491,ACOUSTICS_COMBINED!$B$3:$AQ$501,35,FALSE)))</f>
        <v/>
      </c>
      <c r="Z491" s="1" t="str">
        <f>IF($A491="","",(VLOOKUP($A491,ACOUSTICS_COMBINED!$B$3:$AQ$501,36,FALSE)))</f>
        <v/>
      </c>
      <c r="AA491" s="1" t="str">
        <f>IF($A491="","",(VLOOKUP($A491,ACOUSTICS_COMBINED!$B$3:$AQ$501,37,FALSE)))</f>
        <v/>
      </c>
      <c r="AB491" s="1" t="str">
        <f>IF($A491="","",(VLOOKUP($A491,ACOUSTICS_COMBINED!$B$3:$AQ$501,38,FALSE)))</f>
        <v/>
      </c>
      <c r="AC491" s="1" t="str">
        <f>IF($A491="","",(VLOOKUP($A491,ACOUSTICS_COMBINED!$B$3:$AQ$501,39,FALSE)))</f>
        <v/>
      </c>
      <c r="AD491" s="1" t="str">
        <f>IF($A491="","",(VLOOKUP($A491,ACOUSTICS_COMBINED!$B$3:$AQ$501,40,FALSE)))</f>
        <v/>
      </c>
      <c r="AE491" s="1" t="str">
        <f>IF($A491="","",(VLOOKUP($A491,ACOUSTICS_COMBINED!$B$3:$AQ$501,41,FALSE)))</f>
        <v/>
      </c>
      <c r="AF491" s="1" t="str">
        <f>IF($A491="","",(VLOOKUP($A491,ACOUSTICS_COMBINED!$B$3:$AQ$501,42,FALSE)))</f>
        <v/>
      </c>
      <c r="AG491" s="27" t="str">
        <f>IF($A491="","",(VLOOKUP($A491,ACOUSTIC_PIVOT_TABLE!$B$4:$AO$500,2,FALSE)))</f>
        <v/>
      </c>
      <c r="AH491" s="27" t="str">
        <f>IF($A491="","",(VLOOKUP($A491,ACOUSTIC_PIVOT_TABLE!$B$4:$AO$500,3,FALSE)))</f>
        <v/>
      </c>
      <c r="AI491" s="27" t="str">
        <f>IF($A491="","",(VLOOKUP($A491,ACOUSTIC_PIVOT_TABLE!$B$4:$AO$500,4,FALSE)))</f>
        <v/>
      </c>
      <c r="AJ491" s="27" t="str">
        <f>IF($A491="","",(VLOOKUP($A491,ACOUSTIC_PIVOT_TABLE!$B$4:$AO$500,5,FALSE)))</f>
        <v/>
      </c>
      <c r="AK491" s="27" t="str">
        <f>IF($A491="","",(VLOOKUP($A491,ACOUSTIC_PIVOT_TABLE!$B$4:$AO$500,6,FALSE)))</f>
        <v/>
      </c>
      <c r="AL491" s="27" t="str">
        <f>IF($A491="","",(VLOOKUP($A491,ACOUSTIC_PIVOT_TABLE!$B$4:$AO$500,7,FALSE)))</f>
        <v/>
      </c>
      <c r="AM491" s="27" t="str">
        <f>IF($A491="","",(VLOOKUP($A491,ACOUSTIC_PIVOT_TABLE!$B$4:$AO$500,8,FALSE)))</f>
        <v/>
      </c>
      <c r="AN491" s="27" t="str">
        <f>IF($A491="","",(VLOOKUP($A491,ACOUSTIC_PIVOT_TABLE!$B$4:$AO$500,9,FALSE)))</f>
        <v/>
      </c>
      <c r="AO491" s="27" t="str">
        <f>IF($A491="","",(VLOOKUP($A491,ACOUSTIC_PIVOT_TABLE!$B$4:$AO$500,10,FALSE)))</f>
        <v/>
      </c>
      <c r="AP491" s="27" t="str">
        <f>IF($A491="","",(VLOOKUP($A491,ACOUSTIC_PIVOT_TABLE!$B$4:$AO$500,11,FALSE)))</f>
        <v/>
      </c>
      <c r="AQ491" s="27" t="str">
        <f>IF($A491="","",(VLOOKUP($A491,ACOUSTIC_PIVOT_TABLE!$B$4:$AO$500,12,FALSE)))</f>
        <v/>
      </c>
      <c r="AR491" s="27" t="str">
        <f>IF($A491="","",(VLOOKUP($A491,ACOUSTIC_PIVOT_TABLE!$B$4:$AO$500,13,FALSE)))</f>
        <v/>
      </c>
      <c r="AS491" s="27" t="str">
        <f>IF($A491="","",(VLOOKUP($A491,ACOUSTIC_PIVOT_TABLE!$B$4:$AO$500,14,FALSE)))</f>
        <v/>
      </c>
      <c r="AT491" s="27" t="str">
        <f>IF($A491="","",(VLOOKUP($A491,ACOUSTIC_PIVOT_TABLE!$B$4:$AO$500,15,FALSE)))</f>
        <v/>
      </c>
      <c r="AU491" s="27" t="str">
        <f>IF($A491="","",(VLOOKUP($A491,ACOUSTIC_PIVOT_TABLE!$B$4:$AO$500,16,FALSE)))</f>
        <v/>
      </c>
      <c r="AV491" s="27" t="str">
        <f>IF($A491="","",(VLOOKUP($A491,ACOUSTIC_PIVOT_TABLE!$B$4:$AO$500,17,FALSE)))</f>
        <v/>
      </c>
      <c r="AW491" s="27" t="str">
        <f>IF($A491="","",(VLOOKUP($A491,ACOUSTIC_PIVOT_TABLE!$B$4:$AO$500,18,FALSE)))</f>
        <v/>
      </c>
      <c r="AX491" s="27" t="str">
        <f>IF($A491="","",(VLOOKUP($A491,ACOUSTIC_PIVOT_TABLE!$B$4:$AO$500,19,FALSE)))</f>
        <v/>
      </c>
      <c r="AY491" s="27" t="str">
        <f>IF($A491="","",(VLOOKUP($A491,ACOUSTIC_PIVOT_TABLE!$B$4:$AO$500,20,FALSE)))</f>
        <v/>
      </c>
      <c r="AZ491" s="27" t="str">
        <f>IF($A491="","",(VLOOKUP($A491,ACOUSTIC_PIVOT_TABLE!$B$4:$AO$500,21,FALSE)))</f>
        <v/>
      </c>
      <c r="BA491" s="27" t="str">
        <f>IF($A491="","",(VLOOKUP($A491,ACOUSTIC_PIVOT_TABLE!$B$4:$AO$500,22,FALSE)))</f>
        <v/>
      </c>
      <c r="BB491" s="27" t="str">
        <f>IF($A491="","",(VLOOKUP($A491,ACOUSTIC_PIVOT_TABLE!$B$4:$AO$500,23,FALSE)))</f>
        <v/>
      </c>
      <c r="BC491" s="27" t="str">
        <f>IF($A491="","",(VLOOKUP($A491,ACOUSTIC_PIVOT_TABLE!$B$4:$AO$500,24,FALSE)))</f>
        <v/>
      </c>
      <c r="BD491" s="27" t="str">
        <f>IF($A491="","",(VLOOKUP($A491,ACOUSTIC_PIVOT_TABLE!$B$4:$AO$500,25,FALSE)))</f>
        <v/>
      </c>
      <c r="BE491" s="27" t="str">
        <f>IF($A491="","",(VLOOKUP($A491,ACOUSTIC_PIVOT_TABLE!$B$4:$AO$500,26,FALSE)))</f>
        <v/>
      </c>
      <c r="BF491" s="27" t="str">
        <f>IF($A491="","",(VLOOKUP($A491,ACOUSTIC_PIVOT_TABLE!$B$4:$AO$500,27,FALSE)))</f>
        <v/>
      </c>
      <c r="BG491" s="27" t="str">
        <f>IF($A491="","",(VLOOKUP($A491,ACOUSTIC_PIVOT_TABLE!$B$4:$AO$500,28,FALSE)))</f>
        <v/>
      </c>
      <c r="BH491" s="27" t="str">
        <f>IF($A491="","",(VLOOKUP($A491,ACOUSTIC_PIVOT_TABLE!$B$4:$AO$500,29,FALSE)))</f>
        <v/>
      </c>
      <c r="BI491" s="27" t="str">
        <f>IF($A491="","",(VLOOKUP($A491,ACOUSTIC_PIVOT_TABLE!$B$4:$AO$500,30,FALSE)))</f>
        <v/>
      </c>
      <c r="BJ491" s="27" t="str">
        <f>IF($A491="","",(VLOOKUP($A491,ACOUSTIC_PIVOT_TABLE!$B$4:$AO$500,31,FALSE)))</f>
        <v/>
      </c>
      <c r="BK491" s="27" t="str">
        <f>IF($A491="","",(VLOOKUP($A491,ACOUSTIC_PIVOT_TABLE!$B$4:$AO$500,32,FALSE)))</f>
        <v/>
      </c>
      <c r="BL491" s="27" t="str">
        <f>IF($A491="","",(VLOOKUP($A491,ACOUSTIC_PIVOT_TABLE!$B$4:$AO$500,33,FALSE)))</f>
        <v/>
      </c>
      <c r="BM491" s="27" t="str">
        <f>IF($A491="","",(VLOOKUP($A491,ACOUSTIC_PIVOT_TABLE!$B$4:$AO$500,34,FALSE)))</f>
        <v/>
      </c>
      <c r="BN491" s="27" t="str">
        <f>IF($A491="","",(VLOOKUP($A491,ACOUSTIC_PIVOT_TABLE!$B$4:$AO$500,35,FALSE)))</f>
        <v/>
      </c>
      <c r="BO491" s="27" t="str">
        <f>IF($A491="","",(VLOOKUP($A491,ACOUSTIC_PIVOT_TABLE!$B$4:$AO$500,36,FALSE)))</f>
        <v/>
      </c>
      <c r="BP491" s="27" t="str">
        <f>IF($A491="","",(VLOOKUP($A491,ACOUSTIC_PIVOT_TABLE!$B$4:$AO$500,37,FALSE)))</f>
        <v/>
      </c>
      <c r="BQ491" s="27" t="str">
        <f>IF($A491="","",(VLOOKUP($A491,ACOUSTIC_PIVOT_TABLE!$B$4:$AO$500,38,FALSE)))</f>
        <v/>
      </c>
      <c r="BR491" s="27" t="str">
        <f>IF($A491="","",(VLOOKUP($A491,ACOUSTIC_PIVOT_TABLE!$B$4:$AO$500,39,FALSE)))</f>
        <v/>
      </c>
      <c r="BS491" s="27" t="str">
        <f>IF($A491="","",(VLOOKUP($A491,ACOUSTIC_PIVOT_TABLE!$B$4:$AO$500,40,FALSE)))</f>
        <v/>
      </c>
    </row>
    <row r="492" spans="1:71" x14ac:dyDescent="0.25">
      <c r="A492" s="1" t="str">
        <f>IF(ACOUSTIC_PIVOT_TABLE!B494 = 0, "",ACOUSTIC_PIVOT_TABLE!B494)</f>
        <v/>
      </c>
      <c r="B492" s="1" t="str">
        <f>IF($A492="","",(VLOOKUP($A492,ACOUSTICS_COMBINED!$B$3:$AQ$501,21,FALSE)))</f>
        <v/>
      </c>
      <c r="C492" s="1" t="str">
        <f>IF($A492="","",(VLOOKUP($A492,ACOUSTICS_COMBINED!$B$3:$AQ$501,22,FALSE)))</f>
        <v/>
      </c>
      <c r="D492" s="1" t="str">
        <f>IF($A492="","",(VLOOKUP($A492,ACOUSTICS_COMBINED!$B$3:$AQ$501,12,FALSE)))</f>
        <v/>
      </c>
      <c r="E492" s="1" t="str">
        <f>IF($A492="","",(VLOOKUP($A492,ACOUSTICS_COMBINED!$B$3:$AQ$501,13,FALSE)))</f>
        <v/>
      </c>
      <c r="F492" s="1" t="str">
        <f>IF($A492="","",(VLOOKUP($A492,ACOUSTICS_COMBINED!$B$3:$AQ$501,14,FALSE)))</f>
        <v/>
      </c>
      <c r="G492" s="1" t="str">
        <f>IF($A492="","",(VLOOKUP($A492,ACOUSTICS_COMBINED!$B$3:$AQ$501,23,FALSE)))</f>
        <v/>
      </c>
      <c r="H492" s="1" t="str">
        <f>IF($A492="","",(VLOOKUP($A492,ACOUSTICS_COMBINED!$B$3:$AQ$501,24,FALSE)))</f>
        <v/>
      </c>
      <c r="I492" s="1" t="str">
        <f>IF($A492="","",(VLOOKUP($A492,ACOUSTICS_COMBINED!$B$3:$AQ$501,15,FALSE)))</f>
        <v/>
      </c>
      <c r="J492" s="1" t="str">
        <f>IF($A492="","",(VLOOKUP($A492,ACOUSTICS_COMBINED!$B$3:$AQ$501,16,FALSE)))</f>
        <v/>
      </c>
      <c r="K492" s="1" t="str">
        <f>IF($A492="","",(VLOOKUP($A492,ACOUSTICS_COMBINED!$B$3:$AQ$501,17,FALSE)))</f>
        <v/>
      </c>
      <c r="L492" s="1" t="str">
        <f>IF($A492="","",(VLOOKUP($A492,ACOUSTICS_COMBINED!$B$3:$AQ$501,18,FALSE)))</f>
        <v/>
      </c>
      <c r="M492" s="1" t="str">
        <f>IF($A492="","",(VLOOKUP($A492,ACOUSTICS_COMBINED!$B$3:$AQ$501,25,FALSE)))</f>
        <v/>
      </c>
      <c r="N492" s="16" t="str">
        <f>IF($A492="","",(VLOOKUP($A492,ACOUSTICS_COMBINED!$B$3:$AQ$501,19,FALSE)))</f>
        <v/>
      </c>
      <c r="O492" s="16" t="str">
        <f>IF($A492="","",(VLOOKUP($A492,ACOUSTICS_COMBINED!$B$3:$AQ$501,20,FALSE)))</f>
        <v/>
      </c>
      <c r="P492" s="1" t="str">
        <f>IF($A492="","",(VLOOKUP($A492,ACOUSTICS_COMBINED!$B$3:$AQ$501,26,FALSE)))</f>
        <v/>
      </c>
      <c r="Q492" s="1" t="str">
        <f>IF($A492="","",(VLOOKUP($A492,ACOUSTICS_COMBINED!$B$3:$AQ$501,27,FALSE)))</f>
        <v/>
      </c>
      <c r="R492" s="1" t="str">
        <f>IF($A492="","",(VLOOKUP($A492,ACOUSTICS_COMBINED!$B$3:$AQ$501,28,FALSE)))</f>
        <v/>
      </c>
      <c r="S492" s="1" t="str">
        <f>IF($A492="","",(VLOOKUP($A492,ACOUSTICS_COMBINED!$B$3:$AQ$501,29,FALSE)))</f>
        <v/>
      </c>
      <c r="T492" s="1" t="str">
        <f>IF($A492="","",(VLOOKUP($A492,ACOUSTICS_COMBINED!$B$3:$AQ$501,30,FALSE)))</f>
        <v/>
      </c>
      <c r="U492" s="1" t="str">
        <f>IF($A492="","",(VLOOKUP($A492,ACOUSTICS_COMBINED!$B$3:$AQ$501,31,FALSE)))</f>
        <v/>
      </c>
      <c r="V492" s="1" t="str">
        <f>IF($A492="","",(VLOOKUP($A492,ACOUSTICS_COMBINED!$B$3:$AQ$501,32,FALSE)))</f>
        <v/>
      </c>
      <c r="W492" s="1" t="str">
        <f>IF($A492="","",(VLOOKUP($A492,ACOUSTICS_COMBINED!$B$3:$AQ$501,33,FALSE)))</f>
        <v/>
      </c>
      <c r="X492" s="1" t="str">
        <f>IF($A492="","",(VLOOKUP($A492,ACOUSTICS_COMBINED!$B$3:$AQ$501,34,FALSE)))</f>
        <v/>
      </c>
      <c r="Y492" s="1" t="str">
        <f>IF($A492="","",(VLOOKUP($A492,ACOUSTICS_COMBINED!$B$3:$AQ$501,35,FALSE)))</f>
        <v/>
      </c>
      <c r="Z492" s="1" t="str">
        <f>IF($A492="","",(VLOOKUP($A492,ACOUSTICS_COMBINED!$B$3:$AQ$501,36,FALSE)))</f>
        <v/>
      </c>
      <c r="AA492" s="1" t="str">
        <f>IF($A492="","",(VLOOKUP($A492,ACOUSTICS_COMBINED!$B$3:$AQ$501,37,FALSE)))</f>
        <v/>
      </c>
      <c r="AB492" s="1" t="str">
        <f>IF($A492="","",(VLOOKUP($A492,ACOUSTICS_COMBINED!$B$3:$AQ$501,38,FALSE)))</f>
        <v/>
      </c>
      <c r="AC492" s="1" t="str">
        <f>IF($A492="","",(VLOOKUP($A492,ACOUSTICS_COMBINED!$B$3:$AQ$501,39,FALSE)))</f>
        <v/>
      </c>
      <c r="AD492" s="1" t="str">
        <f>IF($A492="","",(VLOOKUP($A492,ACOUSTICS_COMBINED!$B$3:$AQ$501,40,FALSE)))</f>
        <v/>
      </c>
      <c r="AE492" s="1" t="str">
        <f>IF($A492="","",(VLOOKUP($A492,ACOUSTICS_COMBINED!$B$3:$AQ$501,41,FALSE)))</f>
        <v/>
      </c>
      <c r="AF492" s="1" t="str">
        <f>IF($A492="","",(VLOOKUP($A492,ACOUSTICS_COMBINED!$B$3:$AQ$501,42,FALSE)))</f>
        <v/>
      </c>
      <c r="AG492" s="27" t="str">
        <f>IF($A492="","",(VLOOKUP($A492,ACOUSTIC_PIVOT_TABLE!$B$4:$AO$500,2,FALSE)))</f>
        <v/>
      </c>
      <c r="AH492" s="27" t="str">
        <f>IF($A492="","",(VLOOKUP($A492,ACOUSTIC_PIVOT_TABLE!$B$4:$AO$500,3,FALSE)))</f>
        <v/>
      </c>
      <c r="AI492" s="27" t="str">
        <f>IF($A492="","",(VLOOKUP($A492,ACOUSTIC_PIVOT_TABLE!$B$4:$AO$500,4,FALSE)))</f>
        <v/>
      </c>
      <c r="AJ492" s="27" t="str">
        <f>IF($A492="","",(VLOOKUP($A492,ACOUSTIC_PIVOT_TABLE!$B$4:$AO$500,5,FALSE)))</f>
        <v/>
      </c>
      <c r="AK492" s="27" t="str">
        <f>IF($A492="","",(VLOOKUP($A492,ACOUSTIC_PIVOT_TABLE!$B$4:$AO$500,6,FALSE)))</f>
        <v/>
      </c>
      <c r="AL492" s="27" t="str">
        <f>IF($A492="","",(VLOOKUP($A492,ACOUSTIC_PIVOT_TABLE!$B$4:$AO$500,7,FALSE)))</f>
        <v/>
      </c>
      <c r="AM492" s="27" t="str">
        <f>IF($A492="","",(VLOOKUP($A492,ACOUSTIC_PIVOT_TABLE!$B$4:$AO$500,8,FALSE)))</f>
        <v/>
      </c>
      <c r="AN492" s="27" t="str">
        <f>IF($A492="","",(VLOOKUP($A492,ACOUSTIC_PIVOT_TABLE!$B$4:$AO$500,9,FALSE)))</f>
        <v/>
      </c>
      <c r="AO492" s="27" t="str">
        <f>IF($A492="","",(VLOOKUP($A492,ACOUSTIC_PIVOT_TABLE!$B$4:$AO$500,10,FALSE)))</f>
        <v/>
      </c>
      <c r="AP492" s="27" t="str">
        <f>IF($A492="","",(VLOOKUP($A492,ACOUSTIC_PIVOT_TABLE!$B$4:$AO$500,11,FALSE)))</f>
        <v/>
      </c>
      <c r="AQ492" s="27" t="str">
        <f>IF($A492="","",(VLOOKUP($A492,ACOUSTIC_PIVOT_TABLE!$B$4:$AO$500,12,FALSE)))</f>
        <v/>
      </c>
      <c r="AR492" s="27" t="str">
        <f>IF($A492="","",(VLOOKUP($A492,ACOUSTIC_PIVOT_TABLE!$B$4:$AO$500,13,FALSE)))</f>
        <v/>
      </c>
      <c r="AS492" s="27" t="str">
        <f>IF($A492="","",(VLOOKUP($A492,ACOUSTIC_PIVOT_TABLE!$B$4:$AO$500,14,FALSE)))</f>
        <v/>
      </c>
      <c r="AT492" s="27" t="str">
        <f>IF($A492="","",(VLOOKUP($A492,ACOUSTIC_PIVOT_TABLE!$B$4:$AO$500,15,FALSE)))</f>
        <v/>
      </c>
      <c r="AU492" s="27" t="str">
        <f>IF($A492="","",(VLOOKUP($A492,ACOUSTIC_PIVOT_TABLE!$B$4:$AO$500,16,FALSE)))</f>
        <v/>
      </c>
      <c r="AV492" s="27" t="str">
        <f>IF($A492="","",(VLOOKUP($A492,ACOUSTIC_PIVOT_TABLE!$B$4:$AO$500,17,FALSE)))</f>
        <v/>
      </c>
      <c r="AW492" s="27" t="str">
        <f>IF($A492="","",(VLOOKUP($A492,ACOUSTIC_PIVOT_TABLE!$B$4:$AO$500,18,FALSE)))</f>
        <v/>
      </c>
      <c r="AX492" s="27" t="str">
        <f>IF($A492="","",(VLOOKUP($A492,ACOUSTIC_PIVOT_TABLE!$B$4:$AO$500,19,FALSE)))</f>
        <v/>
      </c>
      <c r="AY492" s="27" t="str">
        <f>IF($A492="","",(VLOOKUP($A492,ACOUSTIC_PIVOT_TABLE!$B$4:$AO$500,20,FALSE)))</f>
        <v/>
      </c>
      <c r="AZ492" s="27" t="str">
        <f>IF($A492="","",(VLOOKUP($A492,ACOUSTIC_PIVOT_TABLE!$B$4:$AO$500,21,FALSE)))</f>
        <v/>
      </c>
      <c r="BA492" s="27" t="str">
        <f>IF($A492="","",(VLOOKUP($A492,ACOUSTIC_PIVOT_TABLE!$B$4:$AO$500,22,FALSE)))</f>
        <v/>
      </c>
      <c r="BB492" s="27" t="str">
        <f>IF($A492="","",(VLOOKUP($A492,ACOUSTIC_PIVOT_TABLE!$B$4:$AO$500,23,FALSE)))</f>
        <v/>
      </c>
      <c r="BC492" s="27" t="str">
        <f>IF($A492="","",(VLOOKUP($A492,ACOUSTIC_PIVOT_TABLE!$B$4:$AO$500,24,FALSE)))</f>
        <v/>
      </c>
      <c r="BD492" s="27" t="str">
        <f>IF($A492="","",(VLOOKUP($A492,ACOUSTIC_PIVOT_TABLE!$B$4:$AO$500,25,FALSE)))</f>
        <v/>
      </c>
      <c r="BE492" s="27" t="str">
        <f>IF($A492="","",(VLOOKUP($A492,ACOUSTIC_PIVOT_TABLE!$B$4:$AO$500,26,FALSE)))</f>
        <v/>
      </c>
      <c r="BF492" s="27" t="str">
        <f>IF($A492="","",(VLOOKUP($A492,ACOUSTIC_PIVOT_TABLE!$B$4:$AO$500,27,FALSE)))</f>
        <v/>
      </c>
      <c r="BG492" s="27" t="str">
        <f>IF($A492="","",(VLOOKUP($A492,ACOUSTIC_PIVOT_TABLE!$B$4:$AO$500,28,FALSE)))</f>
        <v/>
      </c>
      <c r="BH492" s="27" t="str">
        <f>IF($A492="","",(VLOOKUP($A492,ACOUSTIC_PIVOT_TABLE!$B$4:$AO$500,29,FALSE)))</f>
        <v/>
      </c>
      <c r="BI492" s="27" t="str">
        <f>IF($A492="","",(VLOOKUP($A492,ACOUSTIC_PIVOT_TABLE!$B$4:$AO$500,30,FALSE)))</f>
        <v/>
      </c>
      <c r="BJ492" s="27" t="str">
        <f>IF($A492="","",(VLOOKUP($A492,ACOUSTIC_PIVOT_TABLE!$B$4:$AO$500,31,FALSE)))</f>
        <v/>
      </c>
      <c r="BK492" s="27" t="str">
        <f>IF($A492="","",(VLOOKUP($A492,ACOUSTIC_PIVOT_TABLE!$B$4:$AO$500,32,FALSE)))</f>
        <v/>
      </c>
      <c r="BL492" s="27" t="str">
        <f>IF($A492="","",(VLOOKUP($A492,ACOUSTIC_PIVOT_TABLE!$B$4:$AO$500,33,FALSE)))</f>
        <v/>
      </c>
      <c r="BM492" s="27" t="str">
        <f>IF($A492="","",(VLOOKUP($A492,ACOUSTIC_PIVOT_TABLE!$B$4:$AO$500,34,FALSE)))</f>
        <v/>
      </c>
      <c r="BN492" s="27" t="str">
        <f>IF($A492="","",(VLOOKUP($A492,ACOUSTIC_PIVOT_TABLE!$B$4:$AO$500,35,FALSE)))</f>
        <v/>
      </c>
      <c r="BO492" s="27" t="str">
        <f>IF($A492="","",(VLOOKUP($A492,ACOUSTIC_PIVOT_TABLE!$B$4:$AO$500,36,FALSE)))</f>
        <v/>
      </c>
      <c r="BP492" s="27" t="str">
        <f>IF($A492="","",(VLOOKUP($A492,ACOUSTIC_PIVOT_TABLE!$B$4:$AO$500,37,FALSE)))</f>
        <v/>
      </c>
      <c r="BQ492" s="27" t="str">
        <f>IF($A492="","",(VLOOKUP($A492,ACOUSTIC_PIVOT_TABLE!$B$4:$AO$500,38,FALSE)))</f>
        <v/>
      </c>
      <c r="BR492" s="27" t="str">
        <f>IF($A492="","",(VLOOKUP($A492,ACOUSTIC_PIVOT_TABLE!$B$4:$AO$500,39,FALSE)))</f>
        <v/>
      </c>
      <c r="BS492" s="27" t="str">
        <f>IF($A492="","",(VLOOKUP($A492,ACOUSTIC_PIVOT_TABLE!$B$4:$AO$500,40,FALSE)))</f>
        <v/>
      </c>
    </row>
    <row r="493" spans="1:71" x14ac:dyDescent="0.25">
      <c r="A493" s="1" t="str">
        <f>IF(ACOUSTIC_PIVOT_TABLE!B495 = 0, "",ACOUSTIC_PIVOT_TABLE!B495)</f>
        <v/>
      </c>
      <c r="B493" s="1" t="str">
        <f>IF($A493="","",(VLOOKUP($A493,ACOUSTICS_COMBINED!$B$3:$AQ$501,21,FALSE)))</f>
        <v/>
      </c>
      <c r="C493" s="1" t="str">
        <f>IF($A493="","",(VLOOKUP($A493,ACOUSTICS_COMBINED!$B$3:$AQ$501,22,FALSE)))</f>
        <v/>
      </c>
      <c r="D493" s="1" t="str">
        <f>IF($A493="","",(VLOOKUP($A493,ACOUSTICS_COMBINED!$B$3:$AQ$501,12,FALSE)))</f>
        <v/>
      </c>
      <c r="E493" s="1" t="str">
        <f>IF($A493="","",(VLOOKUP($A493,ACOUSTICS_COMBINED!$B$3:$AQ$501,13,FALSE)))</f>
        <v/>
      </c>
      <c r="F493" s="1" t="str">
        <f>IF($A493="","",(VLOOKUP($A493,ACOUSTICS_COMBINED!$B$3:$AQ$501,14,FALSE)))</f>
        <v/>
      </c>
      <c r="G493" s="1" t="str">
        <f>IF($A493="","",(VLOOKUP($A493,ACOUSTICS_COMBINED!$B$3:$AQ$501,23,FALSE)))</f>
        <v/>
      </c>
      <c r="H493" s="1" t="str">
        <f>IF($A493="","",(VLOOKUP($A493,ACOUSTICS_COMBINED!$B$3:$AQ$501,24,FALSE)))</f>
        <v/>
      </c>
      <c r="I493" s="1" t="str">
        <f>IF($A493="","",(VLOOKUP($A493,ACOUSTICS_COMBINED!$B$3:$AQ$501,15,FALSE)))</f>
        <v/>
      </c>
      <c r="J493" s="1" t="str">
        <f>IF($A493="","",(VLOOKUP($A493,ACOUSTICS_COMBINED!$B$3:$AQ$501,16,FALSE)))</f>
        <v/>
      </c>
      <c r="K493" s="1" t="str">
        <f>IF($A493="","",(VLOOKUP($A493,ACOUSTICS_COMBINED!$B$3:$AQ$501,17,FALSE)))</f>
        <v/>
      </c>
      <c r="L493" s="1" t="str">
        <f>IF($A493="","",(VLOOKUP($A493,ACOUSTICS_COMBINED!$B$3:$AQ$501,18,FALSE)))</f>
        <v/>
      </c>
      <c r="M493" s="1" t="str">
        <f>IF($A493="","",(VLOOKUP($A493,ACOUSTICS_COMBINED!$B$3:$AQ$501,25,FALSE)))</f>
        <v/>
      </c>
      <c r="N493" s="16" t="str">
        <f>IF($A493="","",(VLOOKUP($A493,ACOUSTICS_COMBINED!$B$3:$AQ$501,19,FALSE)))</f>
        <v/>
      </c>
      <c r="O493" s="16" t="str">
        <f>IF($A493="","",(VLOOKUP($A493,ACOUSTICS_COMBINED!$B$3:$AQ$501,20,FALSE)))</f>
        <v/>
      </c>
      <c r="P493" s="1" t="str">
        <f>IF($A493="","",(VLOOKUP($A493,ACOUSTICS_COMBINED!$B$3:$AQ$501,26,FALSE)))</f>
        <v/>
      </c>
      <c r="Q493" s="1" t="str">
        <f>IF($A493="","",(VLOOKUP($A493,ACOUSTICS_COMBINED!$B$3:$AQ$501,27,FALSE)))</f>
        <v/>
      </c>
      <c r="R493" s="1" t="str">
        <f>IF($A493="","",(VLOOKUP($A493,ACOUSTICS_COMBINED!$B$3:$AQ$501,28,FALSE)))</f>
        <v/>
      </c>
      <c r="S493" s="1" t="str">
        <f>IF($A493="","",(VLOOKUP($A493,ACOUSTICS_COMBINED!$B$3:$AQ$501,29,FALSE)))</f>
        <v/>
      </c>
      <c r="T493" s="1" t="str">
        <f>IF($A493="","",(VLOOKUP($A493,ACOUSTICS_COMBINED!$B$3:$AQ$501,30,FALSE)))</f>
        <v/>
      </c>
      <c r="U493" s="1" t="str">
        <f>IF($A493="","",(VLOOKUP($A493,ACOUSTICS_COMBINED!$B$3:$AQ$501,31,FALSE)))</f>
        <v/>
      </c>
      <c r="V493" s="1" t="str">
        <f>IF($A493="","",(VLOOKUP($A493,ACOUSTICS_COMBINED!$B$3:$AQ$501,32,FALSE)))</f>
        <v/>
      </c>
      <c r="W493" s="1" t="str">
        <f>IF($A493="","",(VLOOKUP($A493,ACOUSTICS_COMBINED!$B$3:$AQ$501,33,FALSE)))</f>
        <v/>
      </c>
      <c r="X493" s="1" t="str">
        <f>IF($A493="","",(VLOOKUP($A493,ACOUSTICS_COMBINED!$B$3:$AQ$501,34,FALSE)))</f>
        <v/>
      </c>
      <c r="Y493" s="1" t="str">
        <f>IF($A493="","",(VLOOKUP($A493,ACOUSTICS_COMBINED!$B$3:$AQ$501,35,FALSE)))</f>
        <v/>
      </c>
      <c r="Z493" s="1" t="str">
        <f>IF($A493="","",(VLOOKUP($A493,ACOUSTICS_COMBINED!$B$3:$AQ$501,36,FALSE)))</f>
        <v/>
      </c>
      <c r="AA493" s="1" t="str">
        <f>IF($A493="","",(VLOOKUP($A493,ACOUSTICS_COMBINED!$B$3:$AQ$501,37,FALSE)))</f>
        <v/>
      </c>
      <c r="AB493" s="1" t="str">
        <f>IF($A493="","",(VLOOKUP($A493,ACOUSTICS_COMBINED!$B$3:$AQ$501,38,FALSE)))</f>
        <v/>
      </c>
      <c r="AC493" s="1" t="str">
        <f>IF($A493="","",(VLOOKUP($A493,ACOUSTICS_COMBINED!$B$3:$AQ$501,39,FALSE)))</f>
        <v/>
      </c>
      <c r="AD493" s="1" t="str">
        <f>IF($A493="","",(VLOOKUP($A493,ACOUSTICS_COMBINED!$B$3:$AQ$501,40,FALSE)))</f>
        <v/>
      </c>
      <c r="AE493" s="1" t="str">
        <f>IF($A493="","",(VLOOKUP($A493,ACOUSTICS_COMBINED!$B$3:$AQ$501,41,FALSE)))</f>
        <v/>
      </c>
      <c r="AF493" s="1" t="str">
        <f>IF($A493="","",(VLOOKUP($A493,ACOUSTICS_COMBINED!$B$3:$AQ$501,42,FALSE)))</f>
        <v/>
      </c>
      <c r="AG493" s="27" t="str">
        <f>IF($A493="","",(VLOOKUP($A493,ACOUSTIC_PIVOT_TABLE!$B$4:$AO$500,2,FALSE)))</f>
        <v/>
      </c>
      <c r="AH493" s="27" t="str">
        <f>IF($A493="","",(VLOOKUP($A493,ACOUSTIC_PIVOT_TABLE!$B$4:$AO$500,3,FALSE)))</f>
        <v/>
      </c>
      <c r="AI493" s="27" t="str">
        <f>IF($A493="","",(VLOOKUP($A493,ACOUSTIC_PIVOT_TABLE!$B$4:$AO$500,4,FALSE)))</f>
        <v/>
      </c>
      <c r="AJ493" s="27" t="str">
        <f>IF($A493="","",(VLOOKUP($A493,ACOUSTIC_PIVOT_TABLE!$B$4:$AO$500,5,FALSE)))</f>
        <v/>
      </c>
      <c r="AK493" s="27" t="str">
        <f>IF($A493="","",(VLOOKUP($A493,ACOUSTIC_PIVOT_TABLE!$B$4:$AO$500,6,FALSE)))</f>
        <v/>
      </c>
      <c r="AL493" s="27" t="str">
        <f>IF($A493="","",(VLOOKUP($A493,ACOUSTIC_PIVOT_TABLE!$B$4:$AO$500,7,FALSE)))</f>
        <v/>
      </c>
      <c r="AM493" s="27" t="str">
        <f>IF($A493="","",(VLOOKUP($A493,ACOUSTIC_PIVOT_TABLE!$B$4:$AO$500,8,FALSE)))</f>
        <v/>
      </c>
      <c r="AN493" s="27" t="str">
        <f>IF($A493="","",(VLOOKUP($A493,ACOUSTIC_PIVOT_TABLE!$B$4:$AO$500,9,FALSE)))</f>
        <v/>
      </c>
      <c r="AO493" s="27" t="str">
        <f>IF($A493="","",(VLOOKUP($A493,ACOUSTIC_PIVOT_TABLE!$B$4:$AO$500,10,FALSE)))</f>
        <v/>
      </c>
      <c r="AP493" s="27" t="str">
        <f>IF($A493="","",(VLOOKUP($A493,ACOUSTIC_PIVOT_TABLE!$B$4:$AO$500,11,FALSE)))</f>
        <v/>
      </c>
      <c r="AQ493" s="27" t="str">
        <f>IF($A493="","",(VLOOKUP($A493,ACOUSTIC_PIVOT_TABLE!$B$4:$AO$500,12,FALSE)))</f>
        <v/>
      </c>
      <c r="AR493" s="27" t="str">
        <f>IF($A493="","",(VLOOKUP($A493,ACOUSTIC_PIVOT_TABLE!$B$4:$AO$500,13,FALSE)))</f>
        <v/>
      </c>
      <c r="AS493" s="27" t="str">
        <f>IF($A493="","",(VLOOKUP($A493,ACOUSTIC_PIVOT_TABLE!$B$4:$AO$500,14,FALSE)))</f>
        <v/>
      </c>
      <c r="AT493" s="27" t="str">
        <f>IF($A493="","",(VLOOKUP($A493,ACOUSTIC_PIVOT_TABLE!$B$4:$AO$500,15,FALSE)))</f>
        <v/>
      </c>
      <c r="AU493" s="27" t="str">
        <f>IF($A493="","",(VLOOKUP($A493,ACOUSTIC_PIVOT_TABLE!$B$4:$AO$500,16,FALSE)))</f>
        <v/>
      </c>
      <c r="AV493" s="27" t="str">
        <f>IF($A493="","",(VLOOKUP($A493,ACOUSTIC_PIVOT_TABLE!$B$4:$AO$500,17,FALSE)))</f>
        <v/>
      </c>
      <c r="AW493" s="27" t="str">
        <f>IF($A493="","",(VLOOKUP($A493,ACOUSTIC_PIVOT_TABLE!$B$4:$AO$500,18,FALSE)))</f>
        <v/>
      </c>
      <c r="AX493" s="27" t="str">
        <f>IF($A493="","",(VLOOKUP($A493,ACOUSTIC_PIVOT_TABLE!$B$4:$AO$500,19,FALSE)))</f>
        <v/>
      </c>
      <c r="AY493" s="27" t="str">
        <f>IF($A493="","",(VLOOKUP($A493,ACOUSTIC_PIVOT_TABLE!$B$4:$AO$500,20,FALSE)))</f>
        <v/>
      </c>
      <c r="AZ493" s="27" t="str">
        <f>IF($A493="","",(VLOOKUP($A493,ACOUSTIC_PIVOT_TABLE!$B$4:$AO$500,21,FALSE)))</f>
        <v/>
      </c>
      <c r="BA493" s="27" t="str">
        <f>IF($A493="","",(VLOOKUP($A493,ACOUSTIC_PIVOT_TABLE!$B$4:$AO$500,22,FALSE)))</f>
        <v/>
      </c>
      <c r="BB493" s="27" t="str">
        <f>IF($A493="","",(VLOOKUP($A493,ACOUSTIC_PIVOT_TABLE!$B$4:$AO$500,23,FALSE)))</f>
        <v/>
      </c>
      <c r="BC493" s="27" t="str">
        <f>IF($A493="","",(VLOOKUP($A493,ACOUSTIC_PIVOT_TABLE!$B$4:$AO$500,24,FALSE)))</f>
        <v/>
      </c>
      <c r="BD493" s="27" t="str">
        <f>IF($A493="","",(VLOOKUP($A493,ACOUSTIC_PIVOT_TABLE!$B$4:$AO$500,25,FALSE)))</f>
        <v/>
      </c>
      <c r="BE493" s="27" t="str">
        <f>IF($A493="","",(VLOOKUP($A493,ACOUSTIC_PIVOT_TABLE!$B$4:$AO$500,26,FALSE)))</f>
        <v/>
      </c>
      <c r="BF493" s="27" t="str">
        <f>IF($A493="","",(VLOOKUP($A493,ACOUSTIC_PIVOT_TABLE!$B$4:$AO$500,27,FALSE)))</f>
        <v/>
      </c>
      <c r="BG493" s="27" t="str">
        <f>IF($A493="","",(VLOOKUP($A493,ACOUSTIC_PIVOT_TABLE!$B$4:$AO$500,28,FALSE)))</f>
        <v/>
      </c>
      <c r="BH493" s="27" t="str">
        <f>IF($A493="","",(VLOOKUP($A493,ACOUSTIC_PIVOT_TABLE!$B$4:$AO$500,29,FALSE)))</f>
        <v/>
      </c>
      <c r="BI493" s="27" t="str">
        <f>IF($A493="","",(VLOOKUP($A493,ACOUSTIC_PIVOT_TABLE!$B$4:$AO$500,30,FALSE)))</f>
        <v/>
      </c>
      <c r="BJ493" s="27" t="str">
        <f>IF($A493="","",(VLOOKUP($A493,ACOUSTIC_PIVOT_TABLE!$B$4:$AO$500,31,FALSE)))</f>
        <v/>
      </c>
      <c r="BK493" s="27" t="str">
        <f>IF($A493="","",(VLOOKUP($A493,ACOUSTIC_PIVOT_TABLE!$B$4:$AO$500,32,FALSE)))</f>
        <v/>
      </c>
      <c r="BL493" s="27" t="str">
        <f>IF($A493="","",(VLOOKUP($A493,ACOUSTIC_PIVOT_TABLE!$B$4:$AO$500,33,FALSE)))</f>
        <v/>
      </c>
      <c r="BM493" s="27" t="str">
        <f>IF($A493="","",(VLOOKUP($A493,ACOUSTIC_PIVOT_TABLE!$B$4:$AO$500,34,FALSE)))</f>
        <v/>
      </c>
      <c r="BN493" s="27" t="str">
        <f>IF($A493="","",(VLOOKUP($A493,ACOUSTIC_PIVOT_TABLE!$B$4:$AO$500,35,FALSE)))</f>
        <v/>
      </c>
      <c r="BO493" s="27" t="str">
        <f>IF($A493="","",(VLOOKUP($A493,ACOUSTIC_PIVOT_TABLE!$B$4:$AO$500,36,FALSE)))</f>
        <v/>
      </c>
      <c r="BP493" s="27" t="str">
        <f>IF($A493="","",(VLOOKUP($A493,ACOUSTIC_PIVOT_TABLE!$B$4:$AO$500,37,FALSE)))</f>
        <v/>
      </c>
      <c r="BQ493" s="27" t="str">
        <f>IF($A493="","",(VLOOKUP($A493,ACOUSTIC_PIVOT_TABLE!$B$4:$AO$500,38,FALSE)))</f>
        <v/>
      </c>
      <c r="BR493" s="27" t="str">
        <f>IF($A493="","",(VLOOKUP($A493,ACOUSTIC_PIVOT_TABLE!$B$4:$AO$500,39,FALSE)))</f>
        <v/>
      </c>
      <c r="BS493" s="27" t="str">
        <f>IF($A493="","",(VLOOKUP($A493,ACOUSTIC_PIVOT_TABLE!$B$4:$AO$500,40,FALSE)))</f>
        <v/>
      </c>
    </row>
    <row r="494" spans="1:71" x14ac:dyDescent="0.25">
      <c r="A494" s="1" t="str">
        <f>IF(ACOUSTIC_PIVOT_TABLE!B496 = 0, "",ACOUSTIC_PIVOT_TABLE!B496)</f>
        <v/>
      </c>
      <c r="B494" s="1" t="str">
        <f>IF($A494="","",(VLOOKUP($A494,ACOUSTICS_COMBINED!$B$3:$AQ$501,21,FALSE)))</f>
        <v/>
      </c>
      <c r="C494" s="1" t="str">
        <f>IF($A494="","",(VLOOKUP($A494,ACOUSTICS_COMBINED!$B$3:$AQ$501,22,FALSE)))</f>
        <v/>
      </c>
      <c r="D494" s="1" t="str">
        <f>IF($A494="","",(VLOOKUP($A494,ACOUSTICS_COMBINED!$B$3:$AQ$501,12,FALSE)))</f>
        <v/>
      </c>
      <c r="E494" s="1" t="str">
        <f>IF($A494="","",(VLOOKUP($A494,ACOUSTICS_COMBINED!$B$3:$AQ$501,13,FALSE)))</f>
        <v/>
      </c>
      <c r="F494" s="1" t="str">
        <f>IF($A494="","",(VLOOKUP($A494,ACOUSTICS_COMBINED!$B$3:$AQ$501,14,FALSE)))</f>
        <v/>
      </c>
      <c r="G494" s="1" t="str">
        <f>IF($A494="","",(VLOOKUP($A494,ACOUSTICS_COMBINED!$B$3:$AQ$501,23,FALSE)))</f>
        <v/>
      </c>
      <c r="H494" s="1" t="str">
        <f>IF($A494="","",(VLOOKUP($A494,ACOUSTICS_COMBINED!$B$3:$AQ$501,24,FALSE)))</f>
        <v/>
      </c>
      <c r="I494" s="1" t="str">
        <f>IF($A494="","",(VLOOKUP($A494,ACOUSTICS_COMBINED!$B$3:$AQ$501,15,FALSE)))</f>
        <v/>
      </c>
      <c r="J494" s="1" t="str">
        <f>IF($A494="","",(VLOOKUP($A494,ACOUSTICS_COMBINED!$B$3:$AQ$501,16,FALSE)))</f>
        <v/>
      </c>
      <c r="K494" s="1" t="str">
        <f>IF($A494="","",(VLOOKUP($A494,ACOUSTICS_COMBINED!$B$3:$AQ$501,17,FALSE)))</f>
        <v/>
      </c>
      <c r="L494" s="1" t="str">
        <f>IF($A494="","",(VLOOKUP($A494,ACOUSTICS_COMBINED!$B$3:$AQ$501,18,FALSE)))</f>
        <v/>
      </c>
      <c r="M494" s="1" t="str">
        <f>IF($A494="","",(VLOOKUP($A494,ACOUSTICS_COMBINED!$B$3:$AQ$501,25,FALSE)))</f>
        <v/>
      </c>
      <c r="N494" s="16" t="str">
        <f>IF($A494="","",(VLOOKUP($A494,ACOUSTICS_COMBINED!$B$3:$AQ$501,19,FALSE)))</f>
        <v/>
      </c>
      <c r="O494" s="16" t="str">
        <f>IF($A494="","",(VLOOKUP($A494,ACOUSTICS_COMBINED!$B$3:$AQ$501,20,FALSE)))</f>
        <v/>
      </c>
      <c r="P494" s="1" t="str">
        <f>IF($A494="","",(VLOOKUP($A494,ACOUSTICS_COMBINED!$B$3:$AQ$501,26,FALSE)))</f>
        <v/>
      </c>
      <c r="Q494" s="1" t="str">
        <f>IF($A494="","",(VLOOKUP($A494,ACOUSTICS_COMBINED!$B$3:$AQ$501,27,FALSE)))</f>
        <v/>
      </c>
      <c r="R494" s="1" t="str">
        <f>IF($A494="","",(VLOOKUP($A494,ACOUSTICS_COMBINED!$B$3:$AQ$501,28,FALSE)))</f>
        <v/>
      </c>
      <c r="S494" s="1" t="str">
        <f>IF($A494="","",(VLOOKUP($A494,ACOUSTICS_COMBINED!$B$3:$AQ$501,29,FALSE)))</f>
        <v/>
      </c>
      <c r="T494" s="1" t="str">
        <f>IF($A494="","",(VLOOKUP($A494,ACOUSTICS_COMBINED!$B$3:$AQ$501,30,FALSE)))</f>
        <v/>
      </c>
      <c r="U494" s="1" t="str">
        <f>IF($A494="","",(VLOOKUP($A494,ACOUSTICS_COMBINED!$B$3:$AQ$501,31,FALSE)))</f>
        <v/>
      </c>
      <c r="V494" s="1" t="str">
        <f>IF($A494="","",(VLOOKUP($A494,ACOUSTICS_COMBINED!$B$3:$AQ$501,32,FALSE)))</f>
        <v/>
      </c>
      <c r="W494" s="1" t="str">
        <f>IF($A494="","",(VLOOKUP($A494,ACOUSTICS_COMBINED!$B$3:$AQ$501,33,FALSE)))</f>
        <v/>
      </c>
      <c r="X494" s="1" t="str">
        <f>IF($A494="","",(VLOOKUP($A494,ACOUSTICS_COMBINED!$B$3:$AQ$501,34,FALSE)))</f>
        <v/>
      </c>
      <c r="Y494" s="1" t="str">
        <f>IF($A494="","",(VLOOKUP($A494,ACOUSTICS_COMBINED!$B$3:$AQ$501,35,FALSE)))</f>
        <v/>
      </c>
      <c r="Z494" s="1" t="str">
        <f>IF($A494="","",(VLOOKUP($A494,ACOUSTICS_COMBINED!$B$3:$AQ$501,36,FALSE)))</f>
        <v/>
      </c>
      <c r="AA494" s="1" t="str">
        <f>IF($A494="","",(VLOOKUP($A494,ACOUSTICS_COMBINED!$B$3:$AQ$501,37,FALSE)))</f>
        <v/>
      </c>
      <c r="AB494" s="1" t="str">
        <f>IF($A494="","",(VLOOKUP($A494,ACOUSTICS_COMBINED!$B$3:$AQ$501,38,FALSE)))</f>
        <v/>
      </c>
      <c r="AC494" s="1" t="str">
        <f>IF($A494="","",(VLOOKUP($A494,ACOUSTICS_COMBINED!$B$3:$AQ$501,39,FALSE)))</f>
        <v/>
      </c>
      <c r="AD494" s="1" t="str">
        <f>IF($A494="","",(VLOOKUP($A494,ACOUSTICS_COMBINED!$B$3:$AQ$501,40,FALSE)))</f>
        <v/>
      </c>
      <c r="AE494" s="1" t="str">
        <f>IF($A494="","",(VLOOKUP($A494,ACOUSTICS_COMBINED!$B$3:$AQ$501,41,FALSE)))</f>
        <v/>
      </c>
      <c r="AF494" s="1" t="str">
        <f>IF($A494="","",(VLOOKUP($A494,ACOUSTICS_COMBINED!$B$3:$AQ$501,42,FALSE)))</f>
        <v/>
      </c>
      <c r="AG494" s="27" t="str">
        <f>IF($A494="","",(VLOOKUP($A494,ACOUSTIC_PIVOT_TABLE!$B$4:$AO$500,2,FALSE)))</f>
        <v/>
      </c>
      <c r="AH494" s="27" t="str">
        <f>IF($A494="","",(VLOOKUP($A494,ACOUSTIC_PIVOT_TABLE!$B$4:$AO$500,3,FALSE)))</f>
        <v/>
      </c>
      <c r="AI494" s="27" t="str">
        <f>IF($A494="","",(VLOOKUP($A494,ACOUSTIC_PIVOT_TABLE!$B$4:$AO$500,4,FALSE)))</f>
        <v/>
      </c>
      <c r="AJ494" s="27" t="str">
        <f>IF($A494="","",(VLOOKUP($A494,ACOUSTIC_PIVOT_TABLE!$B$4:$AO$500,5,FALSE)))</f>
        <v/>
      </c>
      <c r="AK494" s="27" t="str">
        <f>IF($A494="","",(VLOOKUP($A494,ACOUSTIC_PIVOT_TABLE!$B$4:$AO$500,6,FALSE)))</f>
        <v/>
      </c>
      <c r="AL494" s="27" t="str">
        <f>IF($A494="","",(VLOOKUP($A494,ACOUSTIC_PIVOT_TABLE!$B$4:$AO$500,7,FALSE)))</f>
        <v/>
      </c>
      <c r="AM494" s="27" t="str">
        <f>IF($A494="","",(VLOOKUP($A494,ACOUSTIC_PIVOT_TABLE!$B$4:$AO$500,8,FALSE)))</f>
        <v/>
      </c>
      <c r="AN494" s="27" t="str">
        <f>IF($A494="","",(VLOOKUP($A494,ACOUSTIC_PIVOT_TABLE!$B$4:$AO$500,9,FALSE)))</f>
        <v/>
      </c>
      <c r="AO494" s="27" t="str">
        <f>IF($A494="","",(VLOOKUP($A494,ACOUSTIC_PIVOT_TABLE!$B$4:$AO$500,10,FALSE)))</f>
        <v/>
      </c>
      <c r="AP494" s="27" t="str">
        <f>IF($A494="","",(VLOOKUP($A494,ACOUSTIC_PIVOT_TABLE!$B$4:$AO$500,11,FALSE)))</f>
        <v/>
      </c>
      <c r="AQ494" s="27" t="str">
        <f>IF($A494="","",(VLOOKUP($A494,ACOUSTIC_PIVOT_TABLE!$B$4:$AO$500,12,FALSE)))</f>
        <v/>
      </c>
      <c r="AR494" s="27" t="str">
        <f>IF($A494="","",(VLOOKUP($A494,ACOUSTIC_PIVOT_TABLE!$B$4:$AO$500,13,FALSE)))</f>
        <v/>
      </c>
      <c r="AS494" s="27" t="str">
        <f>IF($A494="","",(VLOOKUP($A494,ACOUSTIC_PIVOT_TABLE!$B$4:$AO$500,14,FALSE)))</f>
        <v/>
      </c>
      <c r="AT494" s="27" t="str">
        <f>IF($A494="","",(VLOOKUP($A494,ACOUSTIC_PIVOT_TABLE!$B$4:$AO$500,15,FALSE)))</f>
        <v/>
      </c>
      <c r="AU494" s="27" t="str">
        <f>IF($A494="","",(VLOOKUP($A494,ACOUSTIC_PIVOT_TABLE!$B$4:$AO$500,16,FALSE)))</f>
        <v/>
      </c>
      <c r="AV494" s="27" t="str">
        <f>IF($A494="","",(VLOOKUP($A494,ACOUSTIC_PIVOT_TABLE!$B$4:$AO$500,17,FALSE)))</f>
        <v/>
      </c>
      <c r="AW494" s="27" t="str">
        <f>IF($A494="","",(VLOOKUP($A494,ACOUSTIC_PIVOT_TABLE!$B$4:$AO$500,18,FALSE)))</f>
        <v/>
      </c>
      <c r="AX494" s="27" t="str">
        <f>IF($A494="","",(VLOOKUP($A494,ACOUSTIC_PIVOT_TABLE!$B$4:$AO$500,19,FALSE)))</f>
        <v/>
      </c>
      <c r="AY494" s="27" t="str">
        <f>IF($A494="","",(VLOOKUP($A494,ACOUSTIC_PIVOT_TABLE!$B$4:$AO$500,20,FALSE)))</f>
        <v/>
      </c>
      <c r="AZ494" s="27" t="str">
        <f>IF($A494="","",(VLOOKUP($A494,ACOUSTIC_PIVOT_TABLE!$B$4:$AO$500,21,FALSE)))</f>
        <v/>
      </c>
      <c r="BA494" s="27" t="str">
        <f>IF($A494="","",(VLOOKUP($A494,ACOUSTIC_PIVOT_TABLE!$B$4:$AO$500,22,FALSE)))</f>
        <v/>
      </c>
      <c r="BB494" s="27" t="str">
        <f>IF($A494="","",(VLOOKUP($A494,ACOUSTIC_PIVOT_TABLE!$B$4:$AO$500,23,FALSE)))</f>
        <v/>
      </c>
      <c r="BC494" s="27" t="str">
        <f>IF($A494="","",(VLOOKUP($A494,ACOUSTIC_PIVOT_TABLE!$B$4:$AO$500,24,FALSE)))</f>
        <v/>
      </c>
      <c r="BD494" s="27" t="str">
        <f>IF($A494="","",(VLOOKUP($A494,ACOUSTIC_PIVOT_TABLE!$B$4:$AO$500,25,FALSE)))</f>
        <v/>
      </c>
      <c r="BE494" s="27" t="str">
        <f>IF($A494="","",(VLOOKUP($A494,ACOUSTIC_PIVOT_TABLE!$B$4:$AO$500,26,FALSE)))</f>
        <v/>
      </c>
      <c r="BF494" s="27" t="str">
        <f>IF($A494="","",(VLOOKUP($A494,ACOUSTIC_PIVOT_TABLE!$B$4:$AO$500,27,FALSE)))</f>
        <v/>
      </c>
      <c r="BG494" s="27" t="str">
        <f>IF($A494="","",(VLOOKUP($A494,ACOUSTIC_PIVOT_TABLE!$B$4:$AO$500,28,FALSE)))</f>
        <v/>
      </c>
      <c r="BH494" s="27" t="str">
        <f>IF($A494="","",(VLOOKUP($A494,ACOUSTIC_PIVOT_TABLE!$B$4:$AO$500,29,FALSE)))</f>
        <v/>
      </c>
      <c r="BI494" s="27" t="str">
        <f>IF($A494="","",(VLOOKUP($A494,ACOUSTIC_PIVOT_TABLE!$B$4:$AO$500,30,FALSE)))</f>
        <v/>
      </c>
      <c r="BJ494" s="27" t="str">
        <f>IF($A494="","",(VLOOKUP($A494,ACOUSTIC_PIVOT_TABLE!$B$4:$AO$500,31,FALSE)))</f>
        <v/>
      </c>
      <c r="BK494" s="27" t="str">
        <f>IF($A494="","",(VLOOKUP($A494,ACOUSTIC_PIVOT_TABLE!$B$4:$AO$500,32,FALSE)))</f>
        <v/>
      </c>
      <c r="BL494" s="27" t="str">
        <f>IF($A494="","",(VLOOKUP($A494,ACOUSTIC_PIVOT_TABLE!$B$4:$AO$500,33,FALSE)))</f>
        <v/>
      </c>
      <c r="BM494" s="27" t="str">
        <f>IF($A494="","",(VLOOKUP($A494,ACOUSTIC_PIVOT_TABLE!$B$4:$AO$500,34,FALSE)))</f>
        <v/>
      </c>
      <c r="BN494" s="27" t="str">
        <f>IF($A494="","",(VLOOKUP($A494,ACOUSTIC_PIVOT_TABLE!$B$4:$AO$500,35,FALSE)))</f>
        <v/>
      </c>
      <c r="BO494" s="27" t="str">
        <f>IF($A494="","",(VLOOKUP($A494,ACOUSTIC_PIVOT_TABLE!$B$4:$AO$500,36,FALSE)))</f>
        <v/>
      </c>
      <c r="BP494" s="27" t="str">
        <f>IF($A494="","",(VLOOKUP($A494,ACOUSTIC_PIVOT_TABLE!$B$4:$AO$500,37,FALSE)))</f>
        <v/>
      </c>
      <c r="BQ494" s="27" t="str">
        <f>IF($A494="","",(VLOOKUP($A494,ACOUSTIC_PIVOT_TABLE!$B$4:$AO$500,38,FALSE)))</f>
        <v/>
      </c>
      <c r="BR494" s="27" t="str">
        <f>IF($A494="","",(VLOOKUP($A494,ACOUSTIC_PIVOT_TABLE!$B$4:$AO$500,39,FALSE)))</f>
        <v/>
      </c>
      <c r="BS494" s="27" t="str">
        <f>IF($A494="","",(VLOOKUP($A494,ACOUSTIC_PIVOT_TABLE!$B$4:$AO$500,40,FALSE)))</f>
        <v/>
      </c>
    </row>
    <row r="495" spans="1:71" x14ac:dyDescent="0.25">
      <c r="A495" s="1" t="str">
        <f>IF(ACOUSTIC_PIVOT_TABLE!B497 = 0, "",ACOUSTIC_PIVOT_TABLE!B497)</f>
        <v/>
      </c>
      <c r="B495" s="1" t="str">
        <f>IF($A495="","",(VLOOKUP($A495,ACOUSTICS_COMBINED!$B$3:$AQ$501,21,FALSE)))</f>
        <v/>
      </c>
      <c r="C495" s="1" t="str">
        <f>IF($A495="","",(VLOOKUP($A495,ACOUSTICS_COMBINED!$B$3:$AQ$501,22,FALSE)))</f>
        <v/>
      </c>
      <c r="D495" s="1" t="str">
        <f>IF($A495="","",(VLOOKUP($A495,ACOUSTICS_COMBINED!$B$3:$AQ$501,12,FALSE)))</f>
        <v/>
      </c>
      <c r="E495" s="1" t="str">
        <f>IF($A495="","",(VLOOKUP($A495,ACOUSTICS_COMBINED!$B$3:$AQ$501,13,FALSE)))</f>
        <v/>
      </c>
      <c r="F495" s="1" t="str">
        <f>IF($A495="","",(VLOOKUP($A495,ACOUSTICS_COMBINED!$B$3:$AQ$501,14,FALSE)))</f>
        <v/>
      </c>
      <c r="G495" s="1" t="str">
        <f>IF($A495="","",(VLOOKUP($A495,ACOUSTICS_COMBINED!$B$3:$AQ$501,23,FALSE)))</f>
        <v/>
      </c>
      <c r="H495" s="1" t="str">
        <f>IF($A495="","",(VLOOKUP($A495,ACOUSTICS_COMBINED!$B$3:$AQ$501,24,FALSE)))</f>
        <v/>
      </c>
      <c r="I495" s="1" t="str">
        <f>IF($A495="","",(VLOOKUP($A495,ACOUSTICS_COMBINED!$B$3:$AQ$501,15,FALSE)))</f>
        <v/>
      </c>
      <c r="J495" s="1" t="str">
        <f>IF($A495="","",(VLOOKUP($A495,ACOUSTICS_COMBINED!$B$3:$AQ$501,16,FALSE)))</f>
        <v/>
      </c>
      <c r="K495" s="1" t="str">
        <f>IF($A495="","",(VLOOKUP($A495,ACOUSTICS_COMBINED!$B$3:$AQ$501,17,FALSE)))</f>
        <v/>
      </c>
      <c r="L495" s="1" t="str">
        <f>IF($A495="","",(VLOOKUP($A495,ACOUSTICS_COMBINED!$B$3:$AQ$501,18,FALSE)))</f>
        <v/>
      </c>
      <c r="M495" s="1" t="str">
        <f>IF($A495="","",(VLOOKUP($A495,ACOUSTICS_COMBINED!$B$3:$AQ$501,25,FALSE)))</f>
        <v/>
      </c>
      <c r="N495" s="16" t="str">
        <f>IF($A495="","",(VLOOKUP($A495,ACOUSTICS_COMBINED!$B$3:$AQ$501,19,FALSE)))</f>
        <v/>
      </c>
      <c r="O495" s="16" t="str">
        <f>IF($A495="","",(VLOOKUP($A495,ACOUSTICS_COMBINED!$B$3:$AQ$501,20,FALSE)))</f>
        <v/>
      </c>
      <c r="P495" s="1" t="str">
        <f>IF($A495="","",(VLOOKUP($A495,ACOUSTICS_COMBINED!$B$3:$AQ$501,26,FALSE)))</f>
        <v/>
      </c>
      <c r="Q495" s="1" t="str">
        <f>IF($A495="","",(VLOOKUP($A495,ACOUSTICS_COMBINED!$B$3:$AQ$501,27,FALSE)))</f>
        <v/>
      </c>
      <c r="R495" s="1" t="str">
        <f>IF($A495="","",(VLOOKUP($A495,ACOUSTICS_COMBINED!$B$3:$AQ$501,28,FALSE)))</f>
        <v/>
      </c>
      <c r="S495" s="1" t="str">
        <f>IF($A495="","",(VLOOKUP($A495,ACOUSTICS_COMBINED!$B$3:$AQ$501,29,FALSE)))</f>
        <v/>
      </c>
      <c r="T495" s="1" t="str">
        <f>IF($A495="","",(VLOOKUP($A495,ACOUSTICS_COMBINED!$B$3:$AQ$501,30,FALSE)))</f>
        <v/>
      </c>
      <c r="U495" s="1" t="str">
        <f>IF($A495="","",(VLOOKUP($A495,ACOUSTICS_COMBINED!$B$3:$AQ$501,31,FALSE)))</f>
        <v/>
      </c>
      <c r="V495" s="1" t="str">
        <f>IF($A495="","",(VLOOKUP($A495,ACOUSTICS_COMBINED!$B$3:$AQ$501,32,FALSE)))</f>
        <v/>
      </c>
      <c r="W495" s="1" t="str">
        <f>IF($A495="","",(VLOOKUP($A495,ACOUSTICS_COMBINED!$B$3:$AQ$501,33,FALSE)))</f>
        <v/>
      </c>
      <c r="X495" s="1" t="str">
        <f>IF($A495="","",(VLOOKUP($A495,ACOUSTICS_COMBINED!$B$3:$AQ$501,34,FALSE)))</f>
        <v/>
      </c>
      <c r="Y495" s="1" t="str">
        <f>IF($A495="","",(VLOOKUP($A495,ACOUSTICS_COMBINED!$B$3:$AQ$501,35,FALSE)))</f>
        <v/>
      </c>
      <c r="Z495" s="1" t="str">
        <f>IF($A495="","",(VLOOKUP($A495,ACOUSTICS_COMBINED!$B$3:$AQ$501,36,FALSE)))</f>
        <v/>
      </c>
      <c r="AA495" s="1" t="str">
        <f>IF($A495="","",(VLOOKUP($A495,ACOUSTICS_COMBINED!$B$3:$AQ$501,37,FALSE)))</f>
        <v/>
      </c>
      <c r="AB495" s="1" t="str">
        <f>IF($A495="","",(VLOOKUP($A495,ACOUSTICS_COMBINED!$B$3:$AQ$501,38,FALSE)))</f>
        <v/>
      </c>
      <c r="AC495" s="1" t="str">
        <f>IF($A495="","",(VLOOKUP($A495,ACOUSTICS_COMBINED!$B$3:$AQ$501,39,FALSE)))</f>
        <v/>
      </c>
      <c r="AD495" s="1" t="str">
        <f>IF($A495="","",(VLOOKUP($A495,ACOUSTICS_COMBINED!$B$3:$AQ$501,40,FALSE)))</f>
        <v/>
      </c>
      <c r="AE495" s="1" t="str">
        <f>IF($A495="","",(VLOOKUP($A495,ACOUSTICS_COMBINED!$B$3:$AQ$501,41,FALSE)))</f>
        <v/>
      </c>
      <c r="AF495" s="1" t="str">
        <f>IF($A495="","",(VLOOKUP($A495,ACOUSTICS_COMBINED!$B$3:$AQ$501,42,FALSE)))</f>
        <v/>
      </c>
      <c r="AG495" s="27" t="str">
        <f>IF($A495="","",(VLOOKUP($A495,ACOUSTIC_PIVOT_TABLE!$B$4:$AO$500,2,FALSE)))</f>
        <v/>
      </c>
      <c r="AH495" s="27" t="str">
        <f>IF($A495="","",(VLOOKUP($A495,ACOUSTIC_PIVOT_TABLE!$B$4:$AO$500,3,FALSE)))</f>
        <v/>
      </c>
      <c r="AI495" s="27" t="str">
        <f>IF($A495="","",(VLOOKUP($A495,ACOUSTIC_PIVOT_TABLE!$B$4:$AO$500,4,FALSE)))</f>
        <v/>
      </c>
      <c r="AJ495" s="27" t="str">
        <f>IF($A495="","",(VLOOKUP($A495,ACOUSTIC_PIVOT_TABLE!$B$4:$AO$500,5,FALSE)))</f>
        <v/>
      </c>
      <c r="AK495" s="27" t="str">
        <f>IF($A495="","",(VLOOKUP($A495,ACOUSTIC_PIVOT_TABLE!$B$4:$AO$500,6,FALSE)))</f>
        <v/>
      </c>
      <c r="AL495" s="27" t="str">
        <f>IF($A495="","",(VLOOKUP($A495,ACOUSTIC_PIVOT_TABLE!$B$4:$AO$500,7,FALSE)))</f>
        <v/>
      </c>
      <c r="AM495" s="27" t="str">
        <f>IF($A495="","",(VLOOKUP($A495,ACOUSTIC_PIVOT_TABLE!$B$4:$AO$500,8,FALSE)))</f>
        <v/>
      </c>
      <c r="AN495" s="27" t="str">
        <f>IF($A495="","",(VLOOKUP($A495,ACOUSTIC_PIVOT_TABLE!$B$4:$AO$500,9,FALSE)))</f>
        <v/>
      </c>
      <c r="AO495" s="27" t="str">
        <f>IF($A495="","",(VLOOKUP($A495,ACOUSTIC_PIVOT_TABLE!$B$4:$AO$500,10,FALSE)))</f>
        <v/>
      </c>
      <c r="AP495" s="27" t="str">
        <f>IF($A495="","",(VLOOKUP($A495,ACOUSTIC_PIVOT_TABLE!$B$4:$AO$500,11,FALSE)))</f>
        <v/>
      </c>
      <c r="AQ495" s="27" t="str">
        <f>IF($A495="","",(VLOOKUP($A495,ACOUSTIC_PIVOT_TABLE!$B$4:$AO$500,12,FALSE)))</f>
        <v/>
      </c>
      <c r="AR495" s="27" t="str">
        <f>IF($A495="","",(VLOOKUP($A495,ACOUSTIC_PIVOT_TABLE!$B$4:$AO$500,13,FALSE)))</f>
        <v/>
      </c>
      <c r="AS495" s="27" t="str">
        <f>IF($A495="","",(VLOOKUP($A495,ACOUSTIC_PIVOT_TABLE!$B$4:$AO$500,14,FALSE)))</f>
        <v/>
      </c>
      <c r="AT495" s="27" t="str">
        <f>IF($A495="","",(VLOOKUP($A495,ACOUSTIC_PIVOT_TABLE!$B$4:$AO$500,15,FALSE)))</f>
        <v/>
      </c>
      <c r="AU495" s="27" t="str">
        <f>IF($A495="","",(VLOOKUP($A495,ACOUSTIC_PIVOT_TABLE!$B$4:$AO$500,16,FALSE)))</f>
        <v/>
      </c>
      <c r="AV495" s="27" t="str">
        <f>IF($A495="","",(VLOOKUP($A495,ACOUSTIC_PIVOT_TABLE!$B$4:$AO$500,17,FALSE)))</f>
        <v/>
      </c>
      <c r="AW495" s="27" t="str">
        <f>IF($A495="","",(VLOOKUP($A495,ACOUSTIC_PIVOT_TABLE!$B$4:$AO$500,18,FALSE)))</f>
        <v/>
      </c>
      <c r="AX495" s="27" t="str">
        <f>IF($A495="","",(VLOOKUP($A495,ACOUSTIC_PIVOT_TABLE!$B$4:$AO$500,19,FALSE)))</f>
        <v/>
      </c>
      <c r="AY495" s="27" t="str">
        <f>IF($A495="","",(VLOOKUP($A495,ACOUSTIC_PIVOT_TABLE!$B$4:$AO$500,20,FALSE)))</f>
        <v/>
      </c>
      <c r="AZ495" s="27" t="str">
        <f>IF($A495="","",(VLOOKUP($A495,ACOUSTIC_PIVOT_TABLE!$B$4:$AO$500,21,FALSE)))</f>
        <v/>
      </c>
      <c r="BA495" s="27" t="str">
        <f>IF($A495="","",(VLOOKUP($A495,ACOUSTIC_PIVOT_TABLE!$B$4:$AO$500,22,FALSE)))</f>
        <v/>
      </c>
      <c r="BB495" s="27" t="str">
        <f>IF($A495="","",(VLOOKUP($A495,ACOUSTIC_PIVOT_TABLE!$B$4:$AO$500,23,FALSE)))</f>
        <v/>
      </c>
      <c r="BC495" s="27" t="str">
        <f>IF($A495="","",(VLOOKUP($A495,ACOUSTIC_PIVOT_TABLE!$B$4:$AO$500,24,FALSE)))</f>
        <v/>
      </c>
      <c r="BD495" s="27" t="str">
        <f>IF($A495="","",(VLOOKUP($A495,ACOUSTIC_PIVOT_TABLE!$B$4:$AO$500,25,FALSE)))</f>
        <v/>
      </c>
      <c r="BE495" s="27" t="str">
        <f>IF($A495="","",(VLOOKUP($A495,ACOUSTIC_PIVOT_TABLE!$B$4:$AO$500,26,FALSE)))</f>
        <v/>
      </c>
      <c r="BF495" s="27" t="str">
        <f>IF($A495="","",(VLOOKUP($A495,ACOUSTIC_PIVOT_TABLE!$B$4:$AO$500,27,FALSE)))</f>
        <v/>
      </c>
      <c r="BG495" s="27" t="str">
        <f>IF($A495="","",(VLOOKUP($A495,ACOUSTIC_PIVOT_TABLE!$B$4:$AO$500,28,FALSE)))</f>
        <v/>
      </c>
      <c r="BH495" s="27" t="str">
        <f>IF($A495="","",(VLOOKUP($A495,ACOUSTIC_PIVOT_TABLE!$B$4:$AO$500,29,FALSE)))</f>
        <v/>
      </c>
      <c r="BI495" s="27" t="str">
        <f>IF($A495="","",(VLOOKUP($A495,ACOUSTIC_PIVOT_TABLE!$B$4:$AO$500,30,FALSE)))</f>
        <v/>
      </c>
      <c r="BJ495" s="27" t="str">
        <f>IF($A495="","",(VLOOKUP($A495,ACOUSTIC_PIVOT_TABLE!$B$4:$AO$500,31,FALSE)))</f>
        <v/>
      </c>
      <c r="BK495" s="27" t="str">
        <f>IF($A495="","",(VLOOKUP($A495,ACOUSTIC_PIVOT_TABLE!$B$4:$AO$500,32,FALSE)))</f>
        <v/>
      </c>
      <c r="BL495" s="27" t="str">
        <f>IF($A495="","",(VLOOKUP($A495,ACOUSTIC_PIVOT_TABLE!$B$4:$AO$500,33,FALSE)))</f>
        <v/>
      </c>
      <c r="BM495" s="27" t="str">
        <f>IF($A495="","",(VLOOKUP($A495,ACOUSTIC_PIVOT_TABLE!$B$4:$AO$500,34,FALSE)))</f>
        <v/>
      </c>
      <c r="BN495" s="27" t="str">
        <f>IF($A495="","",(VLOOKUP($A495,ACOUSTIC_PIVOT_TABLE!$B$4:$AO$500,35,FALSE)))</f>
        <v/>
      </c>
      <c r="BO495" s="27" t="str">
        <f>IF($A495="","",(VLOOKUP($A495,ACOUSTIC_PIVOT_TABLE!$B$4:$AO$500,36,FALSE)))</f>
        <v/>
      </c>
      <c r="BP495" s="27" t="str">
        <f>IF($A495="","",(VLOOKUP($A495,ACOUSTIC_PIVOT_TABLE!$B$4:$AO$500,37,FALSE)))</f>
        <v/>
      </c>
      <c r="BQ495" s="27" t="str">
        <f>IF($A495="","",(VLOOKUP($A495,ACOUSTIC_PIVOT_TABLE!$B$4:$AO$500,38,FALSE)))</f>
        <v/>
      </c>
      <c r="BR495" s="27" t="str">
        <f>IF($A495="","",(VLOOKUP($A495,ACOUSTIC_PIVOT_TABLE!$B$4:$AO$500,39,FALSE)))</f>
        <v/>
      </c>
      <c r="BS495" s="27" t="str">
        <f>IF($A495="","",(VLOOKUP($A495,ACOUSTIC_PIVOT_TABLE!$B$4:$AO$500,40,FALSE)))</f>
        <v/>
      </c>
    </row>
    <row r="496" spans="1:71" x14ac:dyDescent="0.25">
      <c r="A496" s="1" t="str">
        <f>IF(ACOUSTIC_PIVOT_TABLE!B498 = 0, "",ACOUSTIC_PIVOT_TABLE!B498)</f>
        <v/>
      </c>
      <c r="B496" s="1" t="str">
        <f>IF($A496="","",(VLOOKUP($A496,ACOUSTICS_COMBINED!$B$3:$AQ$501,21,FALSE)))</f>
        <v/>
      </c>
      <c r="C496" s="1" t="str">
        <f>IF($A496="","",(VLOOKUP($A496,ACOUSTICS_COMBINED!$B$3:$AQ$501,22,FALSE)))</f>
        <v/>
      </c>
      <c r="D496" s="1" t="str">
        <f>IF($A496="","",(VLOOKUP($A496,ACOUSTICS_COMBINED!$B$3:$AQ$501,12,FALSE)))</f>
        <v/>
      </c>
      <c r="E496" s="1" t="str">
        <f>IF($A496="","",(VLOOKUP($A496,ACOUSTICS_COMBINED!$B$3:$AQ$501,13,FALSE)))</f>
        <v/>
      </c>
      <c r="F496" s="1" t="str">
        <f>IF($A496="","",(VLOOKUP($A496,ACOUSTICS_COMBINED!$B$3:$AQ$501,14,FALSE)))</f>
        <v/>
      </c>
      <c r="G496" s="1" t="str">
        <f>IF($A496="","",(VLOOKUP($A496,ACOUSTICS_COMBINED!$B$3:$AQ$501,23,FALSE)))</f>
        <v/>
      </c>
      <c r="H496" s="1" t="str">
        <f>IF($A496="","",(VLOOKUP($A496,ACOUSTICS_COMBINED!$B$3:$AQ$501,24,FALSE)))</f>
        <v/>
      </c>
      <c r="I496" s="1" t="str">
        <f>IF($A496="","",(VLOOKUP($A496,ACOUSTICS_COMBINED!$B$3:$AQ$501,15,FALSE)))</f>
        <v/>
      </c>
      <c r="J496" s="1" t="str">
        <f>IF($A496="","",(VLOOKUP($A496,ACOUSTICS_COMBINED!$B$3:$AQ$501,16,FALSE)))</f>
        <v/>
      </c>
      <c r="K496" s="1" t="str">
        <f>IF($A496="","",(VLOOKUP($A496,ACOUSTICS_COMBINED!$B$3:$AQ$501,17,FALSE)))</f>
        <v/>
      </c>
      <c r="L496" s="1" t="str">
        <f>IF($A496="","",(VLOOKUP($A496,ACOUSTICS_COMBINED!$B$3:$AQ$501,18,FALSE)))</f>
        <v/>
      </c>
      <c r="M496" s="1" t="str">
        <f>IF($A496="","",(VLOOKUP($A496,ACOUSTICS_COMBINED!$B$3:$AQ$501,25,FALSE)))</f>
        <v/>
      </c>
      <c r="N496" s="16" t="str">
        <f>IF($A496="","",(VLOOKUP($A496,ACOUSTICS_COMBINED!$B$3:$AQ$501,19,FALSE)))</f>
        <v/>
      </c>
      <c r="O496" s="16" t="str">
        <f>IF($A496="","",(VLOOKUP($A496,ACOUSTICS_COMBINED!$B$3:$AQ$501,20,FALSE)))</f>
        <v/>
      </c>
      <c r="P496" s="1" t="str">
        <f>IF($A496="","",(VLOOKUP($A496,ACOUSTICS_COMBINED!$B$3:$AQ$501,26,FALSE)))</f>
        <v/>
      </c>
      <c r="Q496" s="1" t="str">
        <f>IF($A496="","",(VLOOKUP($A496,ACOUSTICS_COMBINED!$B$3:$AQ$501,27,FALSE)))</f>
        <v/>
      </c>
      <c r="R496" s="1" t="str">
        <f>IF($A496="","",(VLOOKUP($A496,ACOUSTICS_COMBINED!$B$3:$AQ$501,28,FALSE)))</f>
        <v/>
      </c>
      <c r="S496" s="1" t="str">
        <f>IF($A496="","",(VLOOKUP($A496,ACOUSTICS_COMBINED!$B$3:$AQ$501,29,FALSE)))</f>
        <v/>
      </c>
      <c r="T496" s="1" t="str">
        <f>IF($A496="","",(VLOOKUP($A496,ACOUSTICS_COMBINED!$B$3:$AQ$501,30,FALSE)))</f>
        <v/>
      </c>
      <c r="U496" s="1" t="str">
        <f>IF($A496="","",(VLOOKUP($A496,ACOUSTICS_COMBINED!$B$3:$AQ$501,31,FALSE)))</f>
        <v/>
      </c>
      <c r="V496" s="1" t="str">
        <f>IF($A496="","",(VLOOKUP($A496,ACOUSTICS_COMBINED!$B$3:$AQ$501,32,FALSE)))</f>
        <v/>
      </c>
      <c r="W496" s="1" t="str">
        <f>IF($A496="","",(VLOOKUP($A496,ACOUSTICS_COMBINED!$B$3:$AQ$501,33,FALSE)))</f>
        <v/>
      </c>
      <c r="X496" s="1" t="str">
        <f>IF($A496="","",(VLOOKUP($A496,ACOUSTICS_COMBINED!$B$3:$AQ$501,34,FALSE)))</f>
        <v/>
      </c>
      <c r="Y496" s="1" t="str">
        <f>IF($A496="","",(VLOOKUP($A496,ACOUSTICS_COMBINED!$B$3:$AQ$501,35,FALSE)))</f>
        <v/>
      </c>
      <c r="Z496" s="1" t="str">
        <f>IF($A496="","",(VLOOKUP($A496,ACOUSTICS_COMBINED!$B$3:$AQ$501,36,FALSE)))</f>
        <v/>
      </c>
      <c r="AA496" s="1" t="str">
        <f>IF($A496="","",(VLOOKUP($A496,ACOUSTICS_COMBINED!$B$3:$AQ$501,37,FALSE)))</f>
        <v/>
      </c>
      <c r="AB496" s="1" t="str">
        <f>IF($A496="","",(VLOOKUP($A496,ACOUSTICS_COMBINED!$B$3:$AQ$501,38,FALSE)))</f>
        <v/>
      </c>
      <c r="AC496" s="1" t="str">
        <f>IF($A496="","",(VLOOKUP($A496,ACOUSTICS_COMBINED!$B$3:$AQ$501,39,FALSE)))</f>
        <v/>
      </c>
      <c r="AD496" s="1" t="str">
        <f>IF($A496="","",(VLOOKUP($A496,ACOUSTICS_COMBINED!$B$3:$AQ$501,40,FALSE)))</f>
        <v/>
      </c>
      <c r="AE496" s="1" t="str">
        <f>IF($A496="","",(VLOOKUP($A496,ACOUSTICS_COMBINED!$B$3:$AQ$501,41,FALSE)))</f>
        <v/>
      </c>
      <c r="AF496" s="1" t="str">
        <f>IF($A496="","",(VLOOKUP($A496,ACOUSTICS_COMBINED!$B$3:$AQ$501,42,FALSE)))</f>
        <v/>
      </c>
      <c r="AG496" s="27" t="str">
        <f>IF($A496="","",(VLOOKUP($A496,ACOUSTIC_PIVOT_TABLE!$B$4:$AO$500,2,FALSE)))</f>
        <v/>
      </c>
      <c r="AH496" s="27" t="str">
        <f>IF($A496="","",(VLOOKUP($A496,ACOUSTIC_PIVOT_TABLE!$B$4:$AO$500,3,FALSE)))</f>
        <v/>
      </c>
      <c r="AI496" s="27" t="str">
        <f>IF($A496="","",(VLOOKUP($A496,ACOUSTIC_PIVOT_TABLE!$B$4:$AO$500,4,FALSE)))</f>
        <v/>
      </c>
      <c r="AJ496" s="27" t="str">
        <f>IF($A496="","",(VLOOKUP($A496,ACOUSTIC_PIVOT_TABLE!$B$4:$AO$500,5,FALSE)))</f>
        <v/>
      </c>
      <c r="AK496" s="27" t="str">
        <f>IF($A496="","",(VLOOKUP($A496,ACOUSTIC_PIVOT_TABLE!$B$4:$AO$500,6,FALSE)))</f>
        <v/>
      </c>
      <c r="AL496" s="27" t="str">
        <f>IF($A496="","",(VLOOKUP($A496,ACOUSTIC_PIVOT_TABLE!$B$4:$AO$500,7,FALSE)))</f>
        <v/>
      </c>
      <c r="AM496" s="27" t="str">
        <f>IF($A496="","",(VLOOKUP($A496,ACOUSTIC_PIVOT_TABLE!$B$4:$AO$500,8,FALSE)))</f>
        <v/>
      </c>
      <c r="AN496" s="27" t="str">
        <f>IF($A496="","",(VLOOKUP($A496,ACOUSTIC_PIVOT_TABLE!$B$4:$AO$500,9,FALSE)))</f>
        <v/>
      </c>
      <c r="AO496" s="27" t="str">
        <f>IF($A496="","",(VLOOKUP($A496,ACOUSTIC_PIVOT_TABLE!$B$4:$AO$500,10,FALSE)))</f>
        <v/>
      </c>
      <c r="AP496" s="27" t="str">
        <f>IF($A496="","",(VLOOKUP($A496,ACOUSTIC_PIVOT_TABLE!$B$4:$AO$500,11,FALSE)))</f>
        <v/>
      </c>
      <c r="AQ496" s="27" t="str">
        <f>IF($A496="","",(VLOOKUP($A496,ACOUSTIC_PIVOT_TABLE!$B$4:$AO$500,12,FALSE)))</f>
        <v/>
      </c>
      <c r="AR496" s="27" t="str">
        <f>IF($A496="","",(VLOOKUP($A496,ACOUSTIC_PIVOT_TABLE!$B$4:$AO$500,13,FALSE)))</f>
        <v/>
      </c>
      <c r="AS496" s="27" t="str">
        <f>IF($A496="","",(VLOOKUP($A496,ACOUSTIC_PIVOT_TABLE!$B$4:$AO$500,14,FALSE)))</f>
        <v/>
      </c>
      <c r="AT496" s="27" t="str">
        <f>IF($A496="","",(VLOOKUP($A496,ACOUSTIC_PIVOT_TABLE!$B$4:$AO$500,15,FALSE)))</f>
        <v/>
      </c>
      <c r="AU496" s="27" t="str">
        <f>IF($A496="","",(VLOOKUP($A496,ACOUSTIC_PIVOT_TABLE!$B$4:$AO$500,16,FALSE)))</f>
        <v/>
      </c>
      <c r="AV496" s="27" t="str">
        <f>IF($A496="","",(VLOOKUP($A496,ACOUSTIC_PIVOT_TABLE!$B$4:$AO$500,17,FALSE)))</f>
        <v/>
      </c>
      <c r="AW496" s="27" t="str">
        <f>IF($A496="","",(VLOOKUP($A496,ACOUSTIC_PIVOT_TABLE!$B$4:$AO$500,18,FALSE)))</f>
        <v/>
      </c>
      <c r="AX496" s="27" t="str">
        <f>IF($A496="","",(VLOOKUP($A496,ACOUSTIC_PIVOT_TABLE!$B$4:$AO$500,19,FALSE)))</f>
        <v/>
      </c>
      <c r="AY496" s="27" t="str">
        <f>IF($A496="","",(VLOOKUP($A496,ACOUSTIC_PIVOT_TABLE!$B$4:$AO$500,20,FALSE)))</f>
        <v/>
      </c>
      <c r="AZ496" s="27" t="str">
        <f>IF($A496="","",(VLOOKUP($A496,ACOUSTIC_PIVOT_TABLE!$B$4:$AO$500,21,FALSE)))</f>
        <v/>
      </c>
      <c r="BA496" s="27" t="str">
        <f>IF($A496="","",(VLOOKUP($A496,ACOUSTIC_PIVOT_TABLE!$B$4:$AO$500,22,FALSE)))</f>
        <v/>
      </c>
      <c r="BB496" s="27" t="str">
        <f>IF($A496="","",(VLOOKUP($A496,ACOUSTIC_PIVOT_TABLE!$B$4:$AO$500,23,FALSE)))</f>
        <v/>
      </c>
      <c r="BC496" s="27" t="str">
        <f>IF($A496="","",(VLOOKUP($A496,ACOUSTIC_PIVOT_TABLE!$B$4:$AO$500,24,FALSE)))</f>
        <v/>
      </c>
      <c r="BD496" s="27" t="str">
        <f>IF($A496="","",(VLOOKUP($A496,ACOUSTIC_PIVOT_TABLE!$B$4:$AO$500,25,FALSE)))</f>
        <v/>
      </c>
      <c r="BE496" s="27" t="str">
        <f>IF($A496="","",(VLOOKUP($A496,ACOUSTIC_PIVOT_TABLE!$B$4:$AO$500,26,FALSE)))</f>
        <v/>
      </c>
      <c r="BF496" s="27" t="str">
        <f>IF($A496="","",(VLOOKUP($A496,ACOUSTIC_PIVOT_TABLE!$B$4:$AO$500,27,FALSE)))</f>
        <v/>
      </c>
      <c r="BG496" s="27" t="str">
        <f>IF($A496="","",(VLOOKUP($A496,ACOUSTIC_PIVOT_TABLE!$B$4:$AO$500,28,FALSE)))</f>
        <v/>
      </c>
      <c r="BH496" s="27" t="str">
        <f>IF($A496="","",(VLOOKUP($A496,ACOUSTIC_PIVOT_TABLE!$B$4:$AO$500,29,FALSE)))</f>
        <v/>
      </c>
      <c r="BI496" s="27" t="str">
        <f>IF($A496="","",(VLOOKUP($A496,ACOUSTIC_PIVOT_TABLE!$B$4:$AO$500,30,FALSE)))</f>
        <v/>
      </c>
      <c r="BJ496" s="27" t="str">
        <f>IF($A496="","",(VLOOKUP($A496,ACOUSTIC_PIVOT_TABLE!$B$4:$AO$500,31,FALSE)))</f>
        <v/>
      </c>
      <c r="BK496" s="27" t="str">
        <f>IF($A496="","",(VLOOKUP($A496,ACOUSTIC_PIVOT_TABLE!$B$4:$AO$500,32,FALSE)))</f>
        <v/>
      </c>
      <c r="BL496" s="27" t="str">
        <f>IF($A496="","",(VLOOKUP($A496,ACOUSTIC_PIVOT_TABLE!$B$4:$AO$500,33,FALSE)))</f>
        <v/>
      </c>
      <c r="BM496" s="27" t="str">
        <f>IF($A496="","",(VLOOKUP($A496,ACOUSTIC_PIVOT_TABLE!$B$4:$AO$500,34,FALSE)))</f>
        <v/>
      </c>
      <c r="BN496" s="27" t="str">
        <f>IF($A496="","",(VLOOKUP($A496,ACOUSTIC_PIVOT_TABLE!$B$4:$AO$500,35,FALSE)))</f>
        <v/>
      </c>
      <c r="BO496" s="27" t="str">
        <f>IF($A496="","",(VLOOKUP($A496,ACOUSTIC_PIVOT_TABLE!$B$4:$AO$500,36,FALSE)))</f>
        <v/>
      </c>
      <c r="BP496" s="27" t="str">
        <f>IF($A496="","",(VLOOKUP($A496,ACOUSTIC_PIVOT_TABLE!$B$4:$AO$500,37,FALSE)))</f>
        <v/>
      </c>
      <c r="BQ496" s="27" t="str">
        <f>IF($A496="","",(VLOOKUP($A496,ACOUSTIC_PIVOT_TABLE!$B$4:$AO$500,38,FALSE)))</f>
        <v/>
      </c>
      <c r="BR496" s="27" t="str">
        <f>IF($A496="","",(VLOOKUP($A496,ACOUSTIC_PIVOT_TABLE!$B$4:$AO$500,39,FALSE)))</f>
        <v/>
      </c>
      <c r="BS496" s="27" t="str">
        <f>IF($A496="","",(VLOOKUP($A496,ACOUSTIC_PIVOT_TABLE!$B$4:$AO$500,40,FALSE)))</f>
        <v/>
      </c>
    </row>
    <row r="497" spans="1:71" x14ac:dyDescent="0.25">
      <c r="A497" s="1" t="str">
        <f>IF(ACOUSTIC_PIVOT_TABLE!B499 = 0, "",ACOUSTIC_PIVOT_TABLE!B499)</f>
        <v/>
      </c>
      <c r="B497" s="1" t="str">
        <f>IF($A497="","",(VLOOKUP($A497,ACOUSTICS_COMBINED!$B$3:$AQ$501,21,FALSE)))</f>
        <v/>
      </c>
      <c r="C497" s="1" t="str">
        <f>IF($A497="","",(VLOOKUP($A497,ACOUSTICS_COMBINED!$B$3:$AQ$501,22,FALSE)))</f>
        <v/>
      </c>
      <c r="D497" s="1" t="str">
        <f>IF($A497="","",(VLOOKUP($A497,ACOUSTICS_COMBINED!$B$3:$AQ$501,12,FALSE)))</f>
        <v/>
      </c>
      <c r="E497" s="1" t="str">
        <f>IF($A497="","",(VLOOKUP($A497,ACOUSTICS_COMBINED!$B$3:$AQ$501,13,FALSE)))</f>
        <v/>
      </c>
      <c r="F497" s="1" t="str">
        <f>IF($A497="","",(VLOOKUP($A497,ACOUSTICS_COMBINED!$B$3:$AQ$501,14,FALSE)))</f>
        <v/>
      </c>
      <c r="G497" s="1" t="str">
        <f>IF($A497="","",(VLOOKUP($A497,ACOUSTICS_COMBINED!$B$3:$AQ$501,23,FALSE)))</f>
        <v/>
      </c>
      <c r="H497" s="1" t="str">
        <f>IF($A497="","",(VLOOKUP($A497,ACOUSTICS_COMBINED!$B$3:$AQ$501,24,FALSE)))</f>
        <v/>
      </c>
      <c r="I497" s="1" t="str">
        <f>IF($A497="","",(VLOOKUP($A497,ACOUSTICS_COMBINED!$B$3:$AQ$501,15,FALSE)))</f>
        <v/>
      </c>
      <c r="J497" s="1" t="str">
        <f>IF($A497="","",(VLOOKUP($A497,ACOUSTICS_COMBINED!$B$3:$AQ$501,16,FALSE)))</f>
        <v/>
      </c>
      <c r="K497" s="1" t="str">
        <f>IF($A497="","",(VLOOKUP($A497,ACOUSTICS_COMBINED!$B$3:$AQ$501,17,FALSE)))</f>
        <v/>
      </c>
      <c r="L497" s="1" t="str">
        <f>IF($A497="","",(VLOOKUP($A497,ACOUSTICS_COMBINED!$B$3:$AQ$501,18,FALSE)))</f>
        <v/>
      </c>
      <c r="M497" s="1" t="str">
        <f>IF($A497="","",(VLOOKUP($A497,ACOUSTICS_COMBINED!$B$3:$AQ$501,25,FALSE)))</f>
        <v/>
      </c>
      <c r="N497" s="16" t="str">
        <f>IF($A497="","",(VLOOKUP($A497,ACOUSTICS_COMBINED!$B$3:$AQ$501,19,FALSE)))</f>
        <v/>
      </c>
      <c r="O497" s="16" t="str">
        <f>IF($A497="","",(VLOOKUP($A497,ACOUSTICS_COMBINED!$B$3:$AQ$501,20,FALSE)))</f>
        <v/>
      </c>
      <c r="P497" s="1" t="str">
        <f>IF($A497="","",(VLOOKUP($A497,ACOUSTICS_COMBINED!$B$3:$AQ$501,26,FALSE)))</f>
        <v/>
      </c>
      <c r="Q497" s="1" t="str">
        <f>IF($A497="","",(VLOOKUP($A497,ACOUSTICS_COMBINED!$B$3:$AQ$501,27,FALSE)))</f>
        <v/>
      </c>
      <c r="R497" s="1" t="str">
        <f>IF($A497="","",(VLOOKUP($A497,ACOUSTICS_COMBINED!$B$3:$AQ$501,28,FALSE)))</f>
        <v/>
      </c>
      <c r="S497" s="1" t="str">
        <f>IF($A497="","",(VLOOKUP($A497,ACOUSTICS_COMBINED!$B$3:$AQ$501,29,FALSE)))</f>
        <v/>
      </c>
      <c r="T497" s="1" t="str">
        <f>IF($A497="","",(VLOOKUP($A497,ACOUSTICS_COMBINED!$B$3:$AQ$501,30,FALSE)))</f>
        <v/>
      </c>
      <c r="U497" s="1" t="str">
        <f>IF($A497="","",(VLOOKUP($A497,ACOUSTICS_COMBINED!$B$3:$AQ$501,31,FALSE)))</f>
        <v/>
      </c>
      <c r="V497" s="1" t="str">
        <f>IF($A497="","",(VLOOKUP($A497,ACOUSTICS_COMBINED!$B$3:$AQ$501,32,FALSE)))</f>
        <v/>
      </c>
      <c r="W497" s="1" t="str">
        <f>IF($A497="","",(VLOOKUP($A497,ACOUSTICS_COMBINED!$B$3:$AQ$501,33,FALSE)))</f>
        <v/>
      </c>
      <c r="X497" s="1" t="str">
        <f>IF($A497="","",(VLOOKUP($A497,ACOUSTICS_COMBINED!$B$3:$AQ$501,34,FALSE)))</f>
        <v/>
      </c>
      <c r="Y497" s="1" t="str">
        <f>IF($A497="","",(VLOOKUP($A497,ACOUSTICS_COMBINED!$B$3:$AQ$501,35,FALSE)))</f>
        <v/>
      </c>
      <c r="Z497" s="1" t="str">
        <f>IF($A497="","",(VLOOKUP($A497,ACOUSTICS_COMBINED!$B$3:$AQ$501,36,FALSE)))</f>
        <v/>
      </c>
      <c r="AA497" s="1" t="str">
        <f>IF($A497="","",(VLOOKUP($A497,ACOUSTICS_COMBINED!$B$3:$AQ$501,37,FALSE)))</f>
        <v/>
      </c>
      <c r="AB497" s="1" t="str">
        <f>IF($A497="","",(VLOOKUP($A497,ACOUSTICS_COMBINED!$B$3:$AQ$501,38,FALSE)))</f>
        <v/>
      </c>
      <c r="AC497" s="1" t="str">
        <f>IF($A497="","",(VLOOKUP($A497,ACOUSTICS_COMBINED!$B$3:$AQ$501,39,FALSE)))</f>
        <v/>
      </c>
      <c r="AD497" s="1" t="str">
        <f>IF($A497="","",(VLOOKUP($A497,ACOUSTICS_COMBINED!$B$3:$AQ$501,40,FALSE)))</f>
        <v/>
      </c>
      <c r="AE497" s="1" t="str">
        <f>IF($A497="","",(VLOOKUP($A497,ACOUSTICS_COMBINED!$B$3:$AQ$501,41,FALSE)))</f>
        <v/>
      </c>
      <c r="AF497" s="1" t="str">
        <f>IF($A497="","",(VLOOKUP($A497,ACOUSTICS_COMBINED!$B$3:$AQ$501,42,FALSE)))</f>
        <v/>
      </c>
      <c r="AG497" s="27" t="str">
        <f>IF($A497="","",(VLOOKUP($A497,ACOUSTIC_PIVOT_TABLE!$B$4:$AO$500,2,FALSE)))</f>
        <v/>
      </c>
      <c r="AH497" s="27" t="str">
        <f>IF($A497="","",(VLOOKUP($A497,ACOUSTIC_PIVOT_TABLE!$B$4:$AO$500,3,FALSE)))</f>
        <v/>
      </c>
      <c r="AI497" s="27" t="str">
        <f>IF($A497="","",(VLOOKUP($A497,ACOUSTIC_PIVOT_TABLE!$B$4:$AO$500,4,FALSE)))</f>
        <v/>
      </c>
      <c r="AJ497" s="27" t="str">
        <f>IF($A497="","",(VLOOKUP($A497,ACOUSTIC_PIVOT_TABLE!$B$4:$AO$500,5,FALSE)))</f>
        <v/>
      </c>
      <c r="AK497" s="27" t="str">
        <f>IF($A497="","",(VLOOKUP($A497,ACOUSTIC_PIVOT_TABLE!$B$4:$AO$500,6,FALSE)))</f>
        <v/>
      </c>
      <c r="AL497" s="27" t="str">
        <f>IF($A497="","",(VLOOKUP($A497,ACOUSTIC_PIVOT_TABLE!$B$4:$AO$500,7,FALSE)))</f>
        <v/>
      </c>
      <c r="AM497" s="27" t="str">
        <f>IF($A497="","",(VLOOKUP($A497,ACOUSTIC_PIVOT_TABLE!$B$4:$AO$500,8,FALSE)))</f>
        <v/>
      </c>
      <c r="AN497" s="27" t="str">
        <f>IF($A497="","",(VLOOKUP($A497,ACOUSTIC_PIVOT_TABLE!$B$4:$AO$500,9,FALSE)))</f>
        <v/>
      </c>
      <c r="AO497" s="27" t="str">
        <f>IF($A497="","",(VLOOKUP($A497,ACOUSTIC_PIVOT_TABLE!$B$4:$AO$500,10,FALSE)))</f>
        <v/>
      </c>
      <c r="AP497" s="27" t="str">
        <f>IF($A497="","",(VLOOKUP($A497,ACOUSTIC_PIVOT_TABLE!$B$4:$AO$500,11,FALSE)))</f>
        <v/>
      </c>
      <c r="AQ497" s="27" t="str">
        <f>IF($A497="","",(VLOOKUP($A497,ACOUSTIC_PIVOT_TABLE!$B$4:$AO$500,12,FALSE)))</f>
        <v/>
      </c>
      <c r="AR497" s="27" t="str">
        <f>IF($A497="","",(VLOOKUP($A497,ACOUSTIC_PIVOT_TABLE!$B$4:$AO$500,13,FALSE)))</f>
        <v/>
      </c>
      <c r="AS497" s="27" t="str">
        <f>IF($A497="","",(VLOOKUP($A497,ACOUSTIC_PIVOT_TABLE!$B$4:$AO$500,14,FALSE)))</f>
        <v/>
      </c>
      <c r="AT497" s="27" t="str">
        <f>IF($A497="","",(VLOOKUP($A497,ACOUSTIC_PIVOT_TABLE!$B$4:$AO$500,15,FALSE)))</f>
        <v/>
      </c>
      <c r="AU497" s="27" t="str">
        <f>IF($A497="","",(VLOOKUP($A497,ACOUSTIC_PIVOT_TABLE!$B$4:$AO$500,16,FALSE)))</f>
        <v/>
      </c>
      <c r="AV497" s="27" t="str">
        <f>IF($A497="","",(VLOOKUP($A497,ACOUSTIC_PIVOT_TABLE!$B$4:$AO$500,17,FALSE)))</f>
        <v/>
      </c>
      <c r="AW497" s="27" t="str">
        <f>IF($A497="","",(VLOOKUP($A497,ACOUSTIC_PIVOT_TABLE!$B$4:$AO$500,18,FALSE)))</f>
        <v/>
      </c>
      <c r="AX497" s="27" t="str">
        <f>IF($A497="","",(VLOOKUP($A497,ACOUSTIC_PIVOT_TABLE!$B$4:$AO$500,19,FALSE)))</f>
        <v/>
      </c>
      <c r="AY497" s="27" t="str">
        <f>IF($A497="","",(VLOOKUP($A497,ACOUSTIC_PIVOT_TABLE!$B$4:$AO$500,20,FALSE)))</f>
        <v/>
      </c>
      <c r="AZ497" s="27" t="str">
        <f>IF($A497="","",(VLOOKUP($A497,ACOUSTIC_PIVOT_TABLE!$B$4:$AO$500,21,FALSE)))</f>
        <v/>
      </c>
      <c r="BA497" s="27" t="str">
        <f>IF($A497="","",(VLOOKUP($A497,ACOUSTIC_PIVOT_TABLE!$B$4:$AO$500,22,FALSE)))</f>
        <v/>
      </c>
      <c r="BB497" s="27" t="str">
        <f>IF($A497="","",(VLOOKUP($A497,ACOUSTIC_PIVOT_TABLE!$B$4:$AO$500,23,FALSE)))</f>
        <v/>
      </c>
      <c r="BC497" s="27" t="str">
        <f>IF($A497="","",(VLOOKUP($A497,ACOUSTIC_PIVOT_TABLE!$B$4:$AO$500,24,FALSE)))</f>
        <v/>
      </c>
      <c r="BD497" s="27" t="str">
        <f>IF($A497="","",(VLOOKUP($A497,ACOUSTIC_PIVOT_TABLE!$B$4:$AO$500,25,FALSE)))</f>
        <v/>
      </c>
      <c r="BE497" s="27" t="str">
        <f>IF($A497="","",(VLOOKUP($A497,ACOUSTIC_PIVOT_TABLE!$B$4:$AO$500,26,FALSE)))</f>
        <v/>
      </c>
      <c r="BF497" s="27" t="str">
        <f>IF($A497="","",(VLOOKUP($A497,ACOUSTIC_PIVOT_TABLE!$B$4:$AO$500,27,FALSE)))</f>
        <v/>
      </c>
      <c r="BG497" s="27" t="str">
        <f>IF($A497="","",(VLOOKUP($A497,ACOUSTIC_PIVOT_TABLE!$B$4:$AO$500,28,FALSE)))</f>
        <v/>
      </c>
      <c r="BH497" s="27" t="str">
        <f>IF($A497="","",(VLOOKUP($A497,ACOUSTIC_PIVOT_TABLE!$B$4:$AO$500,29,FALSE)))</f>
        <v/>
      </c>
      <c r="BI497" s="27" t="str">
        <f>IF($A497="","",(VLOOKUP($A497,ACOUSTIC_PIVOT_TABLE!$B$4:$AO$500,30,FALSE)))</f>
        <v/>
      </c>
      <c r="BJ497" s="27" t="str">
        <f>IF($A497="","",(VLOOKUP($A497,ACOUSTIC_PIVOT_TABLE!$B$4:$AO$500,31,FALSE)))</f>
        <v/>
      </c>
      <c r="BK497" s="27" t="str">
        <f>IF($A497="","",(VLOOKUP($A497,ACOUSTIC_PIVOT_TABLE!$B$4:$AO$500,32,FALSE)))</f>
        <v/>
      </c>
      <c r="BL497" s="27" t="str">
        <f>IF($A497="","",(VLOOKUP($A497,ACOUSTIC_PIVOT_TABLE!$B$4:$AO$500,33,FALSE)))</f>
        <v/>
      </c>
      <c r="BM497" s="27" t="str">
        <f>IF($A497="","",(VLOOKUP($A497,ACOUSTIC_PIVOT_TABLE!$B$4:$AO$500,34,FALSE)))</f>
        <v/>
      </c>
      <c r="BN497" s="27" t="str">
        <f>IF($A497="","",(VLOOKUP($A497,ACOUSTIC_PIVOT_TABLE!$B$4:$AO$500,35,FALSE)))</f>
        <v/>
      </c>
      <c r="BO497" s="27" t="str">
        <f>IF($A497="","",(VLOOKUP($A497,ACOUSTIC_PIVOT_TABLE!$B$4:$AO$500,36,FALSE)))</f>
        <v/>
      </c>
      <c r="BP497" s="27" t="str">
        <f>IF($A497="","",(VLOOKUP($A497,ACOUSTIC_PIVOT_TABLE!$B$4:$AO$500,37,FALSE)))</f>
        <v/>
      </c>
      <c r="BQ497" s="27" t="str">
        <f>IF($A497="","",(VLOOKUP($A497,ACOUSTIC_PIVOT_TABLE!$B$4:$AO$500,38,FALSE)))</f>
        <v/>
      </c>
      <c r="BR497" s="27" t="str">
        <f>IF($A497="","",(VLOOKUP($A497,ACOUSTIC_PIVOT_TABLE!$B$4:$AO$500,39,FALSE)))</f>
        <v/>
      </c>
      <c r="BS497" s="27" t="str">
        <f>IF($A497="","",(VLOOKUP($A497,ACOUSTIC_PIVOT_TABLE!$B$4:$AO$500,40,FALSE)))</f>
        <v/>
      </c>
    </row>
    <row r="498" spans="1:71" x14ac:dyDescent="0.25">
      <c r="A498" s="1" t="str">
        <f>IF(ACOUSTIC_PIVOT_TABLE!B500 = 0, "",ACOUSTIC_PIVOT_TABLE!B500)</f>
        <v/>
      </c>
      <c r="B498" s="1" t="str">
        <f>IF($A498="","",(VLOOKUP($A498,ACOUSTICS_COMBINED!$B$3:$AQ$501,21,FALSE)))</f>
        <v/>
      </c>
      <c r="C498" s="1" t="str">
        <f>IF($A498="","",(VLOOKUP($A498,ACOUSTICS_COMBINED!$B$3:$AQ$501,22,FALSE)))</f>
        <v/>
      </c>
      <c r="D498" s="1" t="str">
        <f>IF($A498="","",(VLOOKUP($A498,ACOUSTICS_COMBINED!$B$3:$AQ$501,12,FALSE)))</f>
        <v/>
      </c>
      <c r="E498" s="1" t="str">
        <f>IF($A498="","",(VLOOKUP($A498,ACOUSTICS_COMBINED!$B$3:$AQ$501,13,FALSE)))</f>
        <v/>
      </c>
      <c r="F498" s="1" t="str">
        <f>IF($A498="","",(VLOOKUP($A498,ACOUSTICS_COMBINED!$B$3:$AQ$501,14,FALSE)))</f>
        <v/>
      </c>
      <c r="G498" s="1" t="str">
        <f>IF($A498="","",(VLOOKUP($A498,ACOUSTICS_COMBINED!$B$3:$AQ$501,23,FALSE)))</f>
        <v/>
      </c>
      <c r="H498" s="1" t="str">
        <f>IF($A498="","",(VLOOKUP($A498,ACOUSTICS_COMBINED!$B$3:$AQ$501,24,FALSE)))</f>
        <v/>
      </c>
      <c r="I498" s="1" t="str">
        <f>IF($A498="","",(VLOOKUP($A498,ACOUSTICS_COMBINED!$B$3:$AQ$501,15,FALSE)))</f>
        <v/>
      </c>
      <c r="J498" s="1" t="str">
        <f>IF($A498="","",(VLOOKUP($A498,ACOUSTICS_COMBINED!$B$3:$AQ$501,16,FALSE)))</f>
        <v/>
      </c>
      <c r="K498" s="1" t="str">
        <f>IF($A498="","",(VLOOKUP($A498,ACOUSTICS_COMBINED!$B$3:$AQ$501,17,FALSE)))</f>
        <v/>
      </c>
      <c r="L498" s="1" t="str">
        <f>IF($A498="","",(VLOOKUP($A498,ACOUSTICS_COMBINED!$B$3:$AQ$501,18,FALSE)))</f>
        <v/>
      </c>
      <c r="M498" s="1" t="str">
        <f>IF($A498="","",(VLOOKUP($A498,ACOUSTICS_COMBINED!$B$3:$AQ$501,25,FALSE)))</f>
        <v/>
      </c>
      <c r="N498" s="16" t="str">
        <f>IF($A498="","",(VLOOKUP($A498,ACOUSTICS_COMBINED!$B$3:$AQ$501,19,FALSE)))</f>
        <v/>
      </c>
      <c r="O498" s="16" t="str">
        <f>IF($A498="","",(VLOOKUP($A498,ACOUSTICS_COMBINED!$B$3:$AQ$501,20,FALSE)))</f>
        <v/>
      </c>
      <c r="P498" s="1" t="str">
        <f>IF($A498="","",(VLOOKUP($A498,ACOUSTICS_COMBINED!$B$3:$AQ$501,26,FALSE)))</f>
        <v/>
      </c>
      <c r="Q498" s="1" t="str">
        <f>IF($A498="","",(VLOOKUP($A498,ACOUSTICS_COMBINED!$B$3:$AQ$501,27,FALSE)))</f>
        <v/>
      </c>
      <c r="R498" s="1" t="str">
        <f>IF($A498="","",(VLOOKUP($A498,ACOUSTICS_COMBINED!$B$3:$AQ$501,28,FALSE)))</f>
        <v/>
      </c>
      <c r="S498" s="1" t="str">
        <f>IF($A498="","",(VLOOKUP($A498,ACOUSTICS_COMBINED!$B$3:$AQ$501,29,FALSE)))</f>
        <v/>
      </c>
      <c r="T498" s="1" t="str">
        <f>IF($A498="","",(VLOOKUP($A498,ACOUSTICS_COMBINED!$B$3:$AQ$501,30,FALSE)))</f>
        <v/>
      </c>
      <c r="U498" s="1" t="str">
        <f>IF($A498="","",(VLOOKUP($A498,ACOUSTICS_COMBINED!$B$3:$AQ$501,31,FALSE)))</f>
        <v/>
      </c>
      <c r="V498" s="1" t="str">
        <f>IF($A498="","",(VLOOKUP($A498,ACOUSTICS_COMBINED!$B$3:$AQ$501,32,FALSE)))</f>
        <v/>
      </c>
      <c r="W498" s="1" t="str">
        <f>IF($A498="","",(VLOOKUP($A498,ACOUSTICS_COMBINED!$B$3:$AQ$501,33,FALSE)))</f>
        <v/>
      </c>
      <c r="X498" s="1" t="str">
        <f>IF($A498="","",(VLOOKUP($A498,ACOUSTICS_COMBINED!$B$3:$AQ$501,34,FALSE)))</f>
        <v/>
      </c>
      <c r="Y498" s="1" t="str">
        <f>IF($A498="","",(VLOOKUP($A498,ACOUSTICS_COMBINED!$B$3:$AQ$501,35,FALSE)))</f>
        <v/>
      </c>
      <c r="Z498" s="1" t="str">
        <f>IF($A498="","",(VLOOKUP($A498,ACOUSTICS_COMBINED!$B$3:$AQ$501,36,FALSE)))</f>
        <v/>
      </c>
      <c r="AA498" s="1" t="str">
        <f>IF($A498="","",(VLOOKUP($A498,ACOUSTICS_COMBINED!$B$3:$AQ$501,37,FALSE)))</f>
        <v/>
      </c>
      <c r="AB498" s="1" t="str">
        <f>IF($A498="","",(VLOOKUP($A498,ACOUSTICS_COMBINED!$B$3:$AQ$501,38,FALSE)))</f>
        <v/>
      </c>
      <c r="AC498" s="1" t="str">
        <f>IF($A498="","",(VLOOKUP($A498,ACOUSTICS_COMBINED!$B$3:$AQ$501,39,FALSE)))</f>
        <v/>
      </c>
      <c r="AD498" s="1" t="str">
        <f>IF($A498="","",(VLOOKUP($A498,ACOUSTICS_COMBINED!$B$3:$AQ$501,40,FALSE)))</f>
        <v/>
      </c>
      <c r="AE498" s="1" t="str">
        <f>IF($A498="","",(VLOOKUP($A498,ACOUSTICS_COMBINED!$B$3:$AQ$501,41,FALSE)))</f>
        <v/>
      </c>
      <c r="AF498" s="1" t="str">
        <f>IF($A498="","",(VLOOKUP($A498,ACOUSTICS_COMBINED!$B$3:$AQ$501,42,FALSE)))</f>
        <v/>
      </c>
      <c r="AG498" s="27" t="str">
        <f>IF($A498="","",(VLOOKUP($A498,ACOUSTIC_PIVOT_TABLE!$B$4:$AO$500,2,FALSE)))</f>
        <v/>
      </c>
      <c r="AH498" s="27" t="str">
        <f>IF($A498="","",(VLOOKUP($A498,ACOUSTIC_PIVOT_TABLE!$B$4:$AO$500,3,FALSE)))</f>
        <v/>
      </c>
      <c r="AI498" s="27" t="str">
        <f>IF($A498="","",(VLOOKUP($A498,ACOUSTIC_PIVOT_TABLE!$B$4:$AO$500,4,FALSE)))</f>
        <v/>
      </c>
      <c r="AJ498" s="27" t="str">
        <f>IF($A498="","",(VLOOKUP($A498,ACOUSTIC_PIVOT_TABLE!$B$4:$AO$500,5,FALSE)))</f>
        <v/>
      </c>
      <c r="AK498" s="27" t="str">
        <f>IF($A498="","",(VLOOKUP($A498,ACOUSTIC_PIVOT_TABLE!$B$4:$AO$500,6,FALSE)))</f>
        <v/>
      </c>
      <c r="AL498" s="27" t="str">
        <f>IF($A498="","",(VLOOKUP($A498,ACOUSTIC_PIVOT_TABLE!$B$4:$AO$500,7,FALSE)))</f>
        <v/>
      </c>
      <c r="AM498" s="27" t="str">
        <f>IF($A498="","",(VLOOKUP($A498,ACOUSTIC_PIVOT_TABLE!$B$4:$AO$500,8,FALSE)))</f>
        <v/>
      </c>
      <c r="AN498" s="27" t="str">
        <f>IF($A498="","",(VLOOKUP($A498,ACOUSTIC_PIVOT_TABLE!$B$4:$AO$500,9,FALSE)))</f>
        <v/>
      </c>
      <c r="AO498" s="27" t="str">
        <f>IF($A498="","",(VLOOKUP($A498,ACOUSTIC_PIVOT_TABLE!$B$4:$AO$500,10,FALSE)))</f>
        <v/>
      </c>
      <c r="AP498" s="27" t="str">
        <f>IF($A498="","",(VLOOKUP($A498,ACOUSTIC_PIVOT_TABLE!$B$4:$AO$500,11,FALSE)))</f>
        <v/>
      </c>
      <c r="AQ498" s="27" t="str">
        <f>IF($A498="","",(VLOOKUP($A498,ACOUSTIC_PIVOT_TABLE!$B$4:$AO$500,12,FALSE)))</f>
        <v/>
      </c>
      <c r="AR498" s="27" t="str">
        <f>IF($A498="","",(VLOOKUP($A498,ACOUSTIC_PIVOT_TABLE!$B$4:$AO$500,13,FALSE)))</f>
        <v/>
      </c>
      <c r="AS498" s="27" t="str">
        <f>IF($A498="","",(VLOOKUP($A498,ACOUSTIC_PIVOT_TABLE!$B$4:$AO$500,14,FALSE)))</f>
        <v/>
      </c>
      <c r="AT498" s="27" t="str">
        <f>IF($A498="","",(VLOOKUP($A498,ACOUSTIC_PIVOT_TABLE!$B$4:$AO$500,15,FALSE)))</f>
        <v/>
      </c>
      <c r="AU498" s="27" t="str">
        <f>IF($A498="","",(VLOOKUP($A498,ACOUSTIC_PIVOT_TABLE!$B$4:$AO$500,16,FALSE)))</f>
        <v/>
      </c>
      <c r="AV498" s="27" t="str">
        <f>IF($A498="","",(VLOOKUP($A498,ACOUSTIC_PIVOT_TABLE!$B$4:$AO$500,17,FALSE)))</f>
        <v/>
      </c>
      <c r="AW498" s="27" t="str">
        <f>IF($A498="","",(VLOOKUP($A498,ACOUSTIC_PIVOT_TABLE!$B$4:$AO$500,18,FALSE)))</f>
        <v/>
      </c>
      <c r="AX498" s="27" t="str">
        <f>IF($A498="","",(VLOOKUP($A498,ACOUSTIC_PIVOT_TABLE!$B$4:$AO$500,19,FALSE)))</f>
        <v/>
      </c>
      <c r="AY498" s="27" t="str">
        <f>IF($A498="","",(VLOOKUP($A498,ACOUSTIC_PIVOT_TABLE!$B$4:$AO$500,20,FALSE)))</f>
        <v/>
      </c>
      <c r="AZ498" s="27" t="str">
        <f>IF($A498="","",(VLOOKUP($A498,ACOUSTIC_PIVOT_TABLE!$B$4:$AO$500,21,FALSE)))</f>
        <v/>
      </c>
      <c r="BA498" s="27" t="str">
        <f>IF($A498="","",(VLOOKUP($A498,ACOUSTIC_PIVOT_TABLE!$B$4:$AO$500,22,FALSE)))</f>
        <v/>
      </c>
      <c r="BB498" s="27" t="str">
        <f>IF($A498="","",(VLOOKUP($A498,ACOUSTIC_PIVOT_TABLE!$B$4:$AO$500,23,FALSE)))</f>
        <v/>
      </c>
      <c r="BC498" s="27" t="str">
        <f>IF($A498="","",(VLOOKUP($A498,ACOUSTIC_PIVOT_TABLE!$B$4:$AO$500,24,FALSE)))</f>
        <v/>
      </c>
      <c r="BD498" s="27" t="str">
        <f>IF($A498="","",(VLOOKUP($A498,ACOUSTIC_PIVOT_TABLE!$B$4:$AO$500,25,FALSE)))</f>
        <v/>
      </c>
      <c r="BE498" s="27" t="str">
        <f>IF($A498="","",(VLOOKUP($A498,ACOUSTIC_PIVOT_TABLE!$B$4:$AO$500,26,FALSE)))</f>
        <v/>
      </c>
      <c r="BF498" s="27" t="str">
        <f>IF($A498="","",(VLOOKUP($A498,ACOUSTIC_PIVOT_TABLE!$B$4:$AO$500,27,FALSE)))</f>
        <v/>
      </c>
      <c r="BG498" s="27" t="str">
        <f>IF($A498="","",(VLOOKUP($A498,ACOUSTIC_PIVOT_TABLE!$B$4:$AO$500,28,FALSE)))</f>
        <v/>
      </c>
      <c r="BH498" s="27" t="str">
        <f>IF($A498="","",(VLOOKUP($A498,ACOUSTIC_PIVOT_TABLE!$B$4:$AO$500,29,FALSE)))</f>
        <v/>
      </c>
      <c r="BI498" s="27" t="str">
        <f>IF($A498="","",(VLOOKUP($A498,ACOUSTIC_PIVOT_TABLE!$B$4:$AO$500,30,FALSE)))</f>
        <v/>
      </c>
      <c r="BJ498" s="27" t="str">
        <f>IF($A498="","",(VLOOKUP($A498,ACOUSTIC_PIVOT_TABLE!$B$4:$AO$500,31,FALSE)))</f>
        <v/>
      </c>
      <c r="BK498" s="27" t="str">
        <f>IF($A498="","",(VLOOKUP($A498,ACOUSTIC_PIVOT_TABLE!$B$4:$AO$500,32,FALSE)))</f>
        <v/>
      </c>
      <c r="BL498" s="27" t="str">
        <f>IF($A498="","",(VLOOKUP($A498,ACOUSTIC_PIVOT_TABLE!$B$4:$AO$500,33,FALSE)))</f>
        <v/>
      </c>
      <c r="BM498" s="27" t="str">
        <f>IF($A498="","",(VLOOKUP($A498,ACOUSTIC_PIVOT_TABLE!$B$4:$AO$500,34,FALSE)))</f>
        <v/>
      </c>
      <c r="BN498" s="27" t="str">
        <f>IF($A498="","",(VLOOKUP($A498,ACOUSTIC_PIVOT_TABLE!$B$4:$AO$500,35,FALSE)))</f>
        <v/>
      </c>
      <c r="BO498" s="27" t="str">
        <f>IF($A498="","",(VLOOKUP($A498,ACOUSTIC_PIVOT_TABLE!$B$4:$AO$500,36,FALSE)))</f>
        <v/>
      </c>
      <c r="BP498" s="27" t="str">
        <f>IF($A498="","",(VLOOKUP($A498,ACOUSTIC_PIVOT_TABLE!$B$4:$AO$500,37,FALSE)))</f>
        <v/>
      </c>
      <c r="BQ498" s="27" t="str">
        <f>IF($A498="","",(VLOOKUP($A498,ACOUSTIC_PIVOT_TABLE!$B$4:$AO$500,38,FALSE)))</f>
        <v/>
      </c>
      <c r="BR498" s="27" t="str">
        <f>IF($A498="","",(VLOOKUP($A498,ACOUSTIC_PIVOT_TABLE!$B$4:$AO$500,39,FALSE)))</f>
        <v/>
      </c>
      <c r="BS498" s="27" t="str">
        <f>IF($A498="","",(VLOOKUP($A498,ACOUSTIC_PIVOT_TABLE!$B$4:$AO$500,40,FALSE)))</f>
        <v/>
      </c>
    </row>
    <row r="499" spans="1:71" x14ac:dyDescent="0.25">
      <c r="A499" s="1" t="str">
        <f>IF(ACOUSTIC_PIVOT_TABLE!B501 = 0, "",ACOUSTIC_PIVOT_TABLE!B501)</f>
        <v/>
      </c>
      <c r="B499" s="1" t="str">
        <f>IF($A499="","",(VLOOKUP($A499,ACOUSTICS_COMBINED!$B$3:$AQ$501,21,FALSE)))</f>
        <v/>
      </c>
      <c r="C499" s="1" t="str">
        <f>IF($A499="","",(VLOOKUP($A499,ACOUSTICS_COMBINED!$B$3:$AQ$501,22,FALSE)))</f>
        <v/>
      </c>
      <c r="D499" s="1" t="str">
        <f>IF($A499="","",(VLOOKUP($A499,ACOUSTICS_COMBINED!$B$3:$AQ$501,12,FALSE)))</f>
        <v/>
      </c>
      <c r="E499" s="1" t="str">
        <f>IF($A499="","",(VLOOKUP($A499,ACOUSTICS_COMBINED!$B$3:$AQ$501,13,FALSE)))</f>
        <v/>
      </c>
      <c r="F499" s="1" t="str">
        <f>IF($A499="","",(VLOOKUP($A499,ACOUSTICS_COMBINED!$B$3:$AQ$501,14,FALSE)))</f>
        <v/>
      </c>
      <c r="G499" s="1" t="str">
        <f>IF($A499="","",(VLOOKUP($A499,ACOUSTICS_COMBINED!$B$3:$AQ$501,23,FALSE)))</f>
        <v/>
      </c>
      <c r="H499" s="1" t="str">
        <f>IF($A499="","",(VLOOKUP($A499,ACOUSTICS_COMBINED!$B$3:$AQ$501,24,FALSE)))</f>
        <v/>
      </c>
      <c r="I499" s="1" t="str">
        <f>IF($A499="","",(VLOOKUP($A499,ACOUSTICS_COMBINED!$B$3:$AQ$501,15,FALSE)))</f>
        <v/>
      </c>
      <c r="J499" s="1" t="str">
        <f>IF($A499="","",(VLOOKUP($A499,ACOUSTICS_COMBINED!$B$3:$AQ$501,16,FALSE)))</f>
        <v/>
      </c>
      <c r="K499" s="1" t="str">
        <f>IF($A499="","",(VLOOKUP($A499,ACOUSTICS_COMBINED!$B$3:$AQ$501,17,FALSE)))</f>
        <v/>
      </c>
      <c r="L499" s="1" t="str">
        <f>IF($A499="","",(VLOOKUP($A499,ACOUSTICS_COMBINED!$B$3:$AQ$501,18,FALSE)))</f>
        <v/>
      </c>
      <c r="M499" s="1" t="str">
        <f>IF($A499="","",(VLOOKUP($A499,ACOUSTICS_COMBINED!$B$3:$AQ$501,25,FALSE)))</f>
        <v/>
      </c>
      <c r="N499" s="16" t="str">
        <f>IF($A499="","",(VLOOKUP($A499,ACOUSTICS_COMBINED!$B$3:$AQ$501,19,FALSE)))</f>
        <v/>
      </c>
      <c r="O499" s="16" t="str">
        <f>IF($A499="","",(VLOOKUP($A499,ACOUSTICS_COMBINED!$B$3:$AQ$501,20,FALSE)))</f>
        <v/>
      </c>
      <c r="P499" s="1" t="str">
        <f>IF($A499="","",(VLOOKUP($A499,ACOUSTICS_COMBINED!$B$3:$AQ$501,26,FALSE)))</f>
        <v/>
      </c>
      <c r="Q499" s="1" t="str">
        <f>IF($A499="","",(VLOOKUP($A499,ACOUSTICS_COMBINED!$B$3:$AQ$501,27,FALSE)))</f>
        <v/>
      </c>
      <c r="R499" s="1" t="str">
        <f>IF($A499="","",(VLOOKUP($A499,ACOUSTICS_COMBINED!$B$3:$AQ$501,28,FALSE)))</f>
        <v/>
      </c>
      <c r="S499" s="1" t="str">
        <f>IF($A499="","",(VLOOKUP($A499,ACOUSTICS_COMBINED!$B$3:$AQ$501,29,FALSE)))</f>
        <v/>
      </c>
      <c r="T499" s="1" t="str">
        <f>IF($A499="","",(VLOOKUP($A499,ACOUSTICS_COMBINED!$B$3:$AQ$501,30,FALSE)))</f>
        <v/>
      </c>
      <c r="U499" s="1" t="str">
        <f>IF($A499="","",(VLOOKUP($A499,ACOUSTICS_COMBINED!$B$3:$AQ$501,31,FALSE)))</f>
        <v/>
      </c>
      <c r="V499" s="1" t="str">
        <f>IF($A499="","",(VLOOKUP($A499,ACOUSTICS_COMBINED!$B$3:$AQ$501,32,FALSE)))</f>
        <v/>
      </c>
      <c r="W499" s="1" t="str">
        <f>IF($A499="","",(VLOOKUP($A499,ACOUSTICS_COMBINED!$B$3:$AQ$501,33,FALSE)))</f>
        <v/>
      </c>
      <c r="X499" s="1" t="str">
        <f>IF($A499="","",(VLOOKUP($A499,ACOUSTICS_COMBINED!$B$3:$AQ$501,34,FALSE)))</f>
        <v/>
      </c>
      <c r="Y499" s="1" t="str">
        <f>IF($A499="","",(VLOOKUP($A499,ACOUSTICS_COMBINED!$B$3:$AQ$501,35,FALSE)))</f>
        <v/>
      </c>
      <c r="Z499" s="1" t="str">
        <f>IF($A499="","",(VLOOKUP($A499,ACOUSTICS_COMBINED!$B$3:$AQ$501,36,FALSE)))</f>
        <v/>
      </c>
      <c r="AA499" s="1" t="str">
        <f>IF($A499="","",(VLOOKUP($A499,ACOUSTICS_COMBINED!$B$3:$AQ$501,37,FALSE)))</f>
        <v/>
      </c>
      <c r="AB499" s="1" t="str">
        <f>IF($A499="","",(VLOOKUP($A499,ACOUSTICS_COMBINED!$B$3:$AQ$501,38,FALSE)))</f>
        <v/>
      </c>
      <c r="AC499" s="1" t="str">
        <f>IF($A499="","",(VLOOKUP($A499,ACOUSTICS_COMBINED!$B$3:$AQ$501,39,FALSE)))</f>
        <v/>
      </c>
      <c r="AD499" s="1" t="str">
        <f>IF($A499="","",(VLOOKUP($A499,ACOUSTICS_COMBINED!$B$3:$AQ$501,40,FALSE)))</f>
        <v/>
      </c>
      <c r="AE499" s="1" t="str">
        <f>IF($A499="","",(VLOOKUP($A499,ACOUSTICS_COMBINED!$B$3:$AQ$501,41,FALSE)))</f>
        <v/>
      </c>
      <c r="AF499" s="1" t="str">
        <f>IF($A499="","",(VLOOKUP($A499,ACOUSTICS_COMBINED!$B$3:$AQ$501,42,FALSE)))</f>
        <v/>
      </c>
      <c r="AG499" s="27" t="str">
        <f>IF($A499="","",(VLOOKUP($A499,ACOUSTIC_PIVOT_TABLE!$B$4:$AO$500,2,FALSE)))</f>
        <v/>
      </c>
      <c r="AH499" s="27" t="str">
        <f>IF($A499="","",(VLOOKUP($A499,ACOUSTIC_PIVOT_TABLE!$B$4:$AO$500,3,FALSE)))</f>
        <v/>
      </c>
      <c r="AI499" s="27" t="str">
        <f>IF($A499="","",(VLOOKUP($A499,ACOUSTIC_PIVOT_TABLE!$B$4:$AO$500,4,FALSE)))</f>
        <v/>
      </c>
      <c r="AJ499" s="27" t="str">
        <f>IF($A499="","",(VLOOKUP($A499,ACOUSTIC_PIVOT_TABLE!$B$4:$AO$500,5,FALSE)))</f>
        <v/>
      </c>
      <c r="AK499" s="27" t="str">
        <f>IF($A499="","",(VLOOKUP($A499,ACOUSTIC_PIVOT_TABLE!$B$4:$AO$500,6,FALSE)))</f>
        <v/>
      </c>
      <c r="AL499" s="27" t="str">
        <f>IF($A499="","",(VLOOKUP($A499,ACOUSTIC_PIVOT_TABLE!$B$4:$AO$500,7,FALSE)))</f>
        <v/>
      </c>
      <c r="AM499" s="27" t="str">
        <f>IF($A499="","",(VLOOKUP($A499,ACOUSTIC_PIVOT_TABLE!$B$4:$AO$500,8,FALSE)))</f>
        <v/>
      </c>
      <c r="AN499" s="27" t="str">
        <f>IF($A499="","",(VLOOKUP($A499,ACOUSTIC_PIVOT_TABLE!$B$4:$AO$500,9,FALSE)))</f>
        <v/>
      </c>
      <c r="AO499" s="27" t="str">
        <f>IF($A499="","",(VLOOKUP($A499,ACOUSTIC_PIVOT_TABLE!$B$4:$AO$500,10,FALSE)))</f>
        <v/>
      </c>
      <c r="AP499" s="27" t="str">
        <f>IF($A499="","",(VLOOKUP($A499,ACOUSTIC_PIVOT_TABLE!$B$4:$AO$500,11,FALSE)))</f>
        <v/>
      </c>
      <c r="AQ499" s="27" t="str">
        <f>IF($A499="","",(VLOOKUP($A499,ACOUSTIC_PIVOT_TABLE!$B$4:$AO$500,12,FALSE)))</f>
        <v/>
      </c>
      <c r="AR499" s="27" t="str">
        <f>IF($A499="","",(VLOOKUP($A499,ACOUSTIC_PIVOT_TABLE!$B$4:$AO$500,13,FALSE)))</f>
        <v/>
      </c>
      <c r="AS499" s="27" t="str">
        <f>IF($A499="","",(VLOOKUP($A499,ACOUSTIC_PIVOT_TABLE!$B$4:$AO$500,14,FALSE)))</f>
        <v/>
      </c>
      <c r="AT499" s="27" t="str">
        <f>IF($A499="","",(VLOOKUP($A499,ACOUSTIC_PIVOT_TABLE!$B$4:$AO$500,15,FALSE)))</f>
        <v/>
      </c>
      <c r="AU499" s="27" t="str">
        <f>IF($A499="","",(VLOOKUP($A499,ACOUSTIC_PIVOT_TABLE!$B$4:$AO$500,16,FALSE)))</f>
        <v/>
      </c>
      <c r="AV499" s="27" t="str">
        <f>IF($A499="","",(VLOOKUP($A499,ACOUSTIC_PIVOT_TABLE!$B$4:$AO$500,17,FALSE)))</f>
        <v/>
      </c>
      <c r="AW499" s="27" t="str">
        <f>IF($A499="","",(VLOOKUP($A499,ACOUSTIC_PIVOT_TABLE!$B$4:$AO$500,18,FALSE)))</f>
        <v/>
      </c>
      <c r="AX499" s="27" t="str">
        <f>IF($A499="","",(VLOOKUP($A499,ACOUSTIC_PIVOT_TABLE!$B$4:$AO$500,19,FALSE)))</f>
        <v/>
      </c>
      <c r="AY499" s="27" t="str">
        <f>IF($A499="","",(VLOOKUP($A499,ACOUSTIC_PIVOT_TABLE!$B$4:$AO$500,20,FALSE)))</f>
        <v/>
      </c>
      <c r="AZ499" s="27" t="str">
        <f>IF($A499="","",(VLOOKUP($A499,ACOUSTIC_PIVOT_TABLE!$B$4:$AO$500,21,FALSE)))</f>
        <v/>
      </c>
      <c r="BA499" s="27" t="str">
        <f>IF($A499="","",(VLOOKUP($A499,ACOUSTIC_PIVOT_TABLE!$B$4:$AO$500,22,FALSE)))</f>
        <v/>
      </c>
      <c r="BB499" s="27" t="str">
        <f>IF($A499="","",(VLOOKUP($A499,ACOUSTIC_PIVOT_TABLE!$B$4:$AO$500,23,FALSE)))</f>
        <v/>
      </c>
      <c r="BC499" s="27" t="str">
        <f>IF($A499="","",(VLOOKUP($A499,ACOUSTIC_PIVOT_TABLE!$B$4:$AO$500,24,FALSE)))</f>
        <v/>
      </c>
      <c r="BD499" s="27" t="str">
        <f>IF($A499="","",(VLOOKUP($A499,ACOUSTIC_PIVOT_TABLE!$B$4:$AO$500,25,FALSE)))</f>
        <v/>
      </c>
      <c r="BE499" s="27" t="str">
        <f>IF($A499="","",(VLOOKUP($A499,ACOUSTIC_PIVOT_TABLE!$B$4:$AO$500,26,FALSE)))</f>
        <v/>
      </c>
      <c r="BF499" s="27" t="str">
        <f>IF($A499="","",(VLOOKUP($A499,ACOUSTIC_PIVOT_TABLE!$B$4:$AO$500,27,FALSE)))</f>
        <v/>
      </c>
      <c r="BG499" s="27" t="str">
        <f>IF($A499="","",(VLOOKUP($A499,ACOUSTIC_PIVOT_TABLE!$B$4:$AO$500,28,FALSE)))</f>
        <v/>
      </c>
      <c r="BH499" s="27" t="str">
        <f>IF($A499="","",(VLOOKUP($A499,ACOUSTIC_PIVOT_TABLE!$B$4:$AO$500,29,FALSE)))</f>
        <v/>
      </c>
      <c r="BI499" s="27" t="str">
        <f>IF($A499="","",(VLOOKUP($A499,ACOUSTIC_PIVOT_TABLE!$B$4:$AO$500,30,FALSE)))</f>
        <v/>
      </c>
      <c r="BJ499" s="27" t="str">
        <f>IF($A499="","",(VLOOKUP($A499,ACOUSTIC_PIVOT_TABLE!$B$4:$AO$500,31,FALSE)))</f>
        <v/>
      </c>
      <c r="BK499" s="27" t="str">
        <f>IF($A499="","",(VLOOKUP($A499,ACOUSTIC_PIVOT_TABLE!$B$4:$AO$500,32,FALSE)))</f>
        <v/>
      </c>
      <c r="BL499" s="27" t="str">
        <f>IF($A499="","",(VLOOKUP($A499,ACOUSTIC_PIVOT_TABLE!$B$4:$AO$500,33,FALSE)))</f>
        <v/>
      </c>
      <c r="BM499" s="27" t="str">
        <f>IF($A499="","",(VLOOKUP($A499,ACOUSTIC_PIVOT_TABLE!$B$4:$AO$500,34,FALSE)))</f>
        <v/>
      </c>
      <c r="BN499" s="27" t="str">
        <f>IF($A499="","",(VLOOKUP($A499,ACOUSTIC_PIVOT_TABLE!$B$4:$AO$500,35,FALSE)))</f>
        <v/>
      </c>
      <c r="BO499" s="27" t="str">
        <f>IF($A499="","",(VLOOKUP($A499,ACOUSTIC_PIVOT_TABLE!$B$4:$AO$500,36,FALSE)))</f>
        <v/>
      </c>
      <c r="BP499" s="27" t="str">
        <f>IF($A499="","",(VLOOKUP($A499,ACOUSTIC_PIVOT_TABLE!$B$4:$AO$500,37,FALSE)))</f>
        <v/>
      </c>
      <c r="BQ499" s="27" t="str">
        <f>IF($A499="","",(VLOOKUP($A499,ACOUSTIC_PIVOT_TABLE!$B$4:$AO$500,38,FALSE)))</f>
        <v/>
      </c>
      <c r="BR499" s="27" t="str">
        <f>IF($A499="","",(VLOOKUP($A499,ACOUSTIC_PIVOT_TABLE!$B$4:$AO$500,39,FALSE)))</f>
        <v/>
      </c>
      <c r="BS499" s="27" t="str">
        <f>IF($A499="","",(VLOOKUP($A499,ACOUSTIC_PIVOT_TABLE!$B$4:$AO$500,40,FALSE)))</f>
        <v/>
      </c>
    </row>
    <row r="500" spans="1:71" x14ac:dyDescent="0.25">
      <c r="A500" s="1" t="str">
        <f>IF(ACOUSTIC_PIVOT_TABLE!B502 = 0, "",ACOUSTIC_PIVOT_TABLE!B502)</f>
        <v/>
      </c>
      <c r="B500" s="1" t="str">
        <f>IF($A500="","",(VLOOKUP($A500,ACOUSTICS_COMBINED!$B$3:$AQ$501,21,FALSE)))</f>
        <v/>
      </c>
      <c r="C500" s="1" t="str">
        <f>IF($A500="","",(VLOOKUP($A500,ACOUSTICS_COMBINED!$B$3:$AQ$501,22,FALSE)))</f>
        <v/>
      </c>
      <c r="D500" s="1" t="str">
        <f>IF($A500="","",(VLOOKUP($A500,ACOUSTICS_COMBINED!$B$3:$AQ$501,12,FALSE)))</f>
        <v/>
      </c>
      <c r="E500" s="1" t="str">
        <f>IF($A500="","",(VLOOKUP($A500,ACOUSTICS_COMBINED!$B$3:$AQ$501,13,FALSE)))</f>
        <v/>
      </c>
      <c r="F500" s="1" t="str">
        <f>IF($A500="","",(VLOOKUP($A500,ACOUSTICS_COMBINED!$B$3:$AQ$501,14,FALSE)))</f>
        <v/>
      </c>
      <c r="G500" s="1" t="str">
        <f>IF($A500="","",(VLOOKUP($A500,ACOUSTICS_COMBINED!$B$3:$AQ$501,23,FALSE)))</f>
        <v/>
      </c>
      <c r="H500" s="1" t="str">
        <f>IF($A500="","",(VLOOKUP($A500,ACOUSTICS_COMBINED!$B$3:$AQ$501,24,FALSE)))</f>
        <v/>
      </c>
      <c r="I500" s="1" t="str">
        <f>IF($A500="","",(VLOOKUP($A500,ACOUSTICS_COMBINED!$B$3:$AQ$501,15,FALSE)))</f>
        <v/>
      </c>
      <c r="J500" s="1" t="str">
        <f>IF($A500="","",(VLOOKUP($A500,ACOUSTICS_COMBINED!$B$3:$AQ$501,16,FALSE)))</f>
        <v/>
      </c>
      <c r="K500" s="1" t="str">
        <f>IF($A500="","",(VLOOKUP($A500,ACOUSTICS_COMBINED!$B$3:$AQ$501,17,FALSE)))</f>
        <v/>
      </c>
      <c r="L500" s="1" t="str">
        <f>IF($A500="","",(VLOOKUP($A500,ACOUSTICS_COMBINED!$B$3:$AQ$501,18,FALSE)))</f>
        <v/>
      </c>
      <c r="M500" s="1" t="str">
        <f>IF($A500="","",(VLOOKUP($A500,ACOUSTICS_COMBINED!$B$3:$AQ$501,25,FALSE)))</f>
        <v/>
      </c>
      <c r="N500" s="16" t="str">
        <f>IF($A500="","",(VLOOKUP($A500,ACOUSTICS_COMBINED!$B$3:$AQ$501,19,FALSE)))</f>
        <v/>
      </c>
      <c r="O500" s="16" t="str">
        <f>IF($A500="","",(VLOOKUP($A500,ACOUSTICS_COMBINED!$B$3:$AQ$501,20,FALSE)))</f>
        <v/>
      </c>
      <c r="P500" s="1" t="str">
        <f>IF($A500="","",(VLOOKUP($A500,ACOUSTICS_COMBINED!$B$3:$AQ$501,26,FALSE)))</f>
        <v/>
      </c>
      <c r="Q500" s="1" t="str">
        <f>IF($A500="","",(VLOOKUP($A500,ACOUSTICS_COMBINED!$B$3:$AQ$501,27,FALSE)))</f>
        <v/>
      </c>
      <c r="R500" s="1" t="str">
        <f>IF($A500="","",(VLOOKUP($A500,ACOUSTICS_COMBINED!$B$3:$AQ$501,28,FALSE)))</f>
        <v/>
      </c>
      <c r="S500" s="1" t="str">
        <f>IF($A500="","",(VLOOKUP($A500,ACOUSTICS_COMBINED!$B$3:$AQ$501,29,FALSE)))</f>
        <v/>
      </c>
      <c r="T500" s="1" t="str">
        <f>IF($A500="","",(VLOOKUP($A500,ACOUSTICS_COMBINED!$B$3:$AQ$501,30,FALSE)))</f>
        <v/>
      </c>
      <c r="U500" s="1" t="str">
        <f>IF($A500="","",(VLOOKUP($A500,ACOUSTICS_COMBINED!$B$3:$AQ$501,31,FALSE)))</f>
        <v/>
      </c>
      <c r="V500" s="1" t="str">
        <f>IF($A500="","",(VLOOKUP($A500,ACOUSTICS_COMBINED!$B$3:$AQ$501,32,FALSE)))</f>
        <v/>
      </c>
      <c r="W500" s="1" t="str">
        <f>IF($A500="","",(VLOOKUP($A500,ACOUSTICS_COMBINED!$B$3:$AQ$501,33,FALSE)))</f>
        <v/>
      </c>
      <c r="X500" s="1" t="str">
        <f>IF($A500="","",(VLOOKUP($A500,ACOUSTICS_COMBINED!$B$3:$AQ$501,34,FALSE)))</f>
        <v/>
      </c>
      <c r="Y500" s="1" t="str">
        <f>IF($A500="","",(VLOOKUP($A500,ACOUSTICS_COMBINED!$B$3:$AQ$501,35,FALSE)))</f>
        <v/>
      </c>
      <c r="Z500" s="1" t="str">
        <f>IF($A500="","",(VLOOKUP($A500,ACOUSTICS_COMBINED!$B$3:$AQ$501,36,FALSE)))</f>
        <v/>
      </c>
      <c r="AA500" s="1" t="str">
        <f>IF($A500="","",(VLOOKUP($A500,ACOUSTICS_COMBINED!$B$3:$AQ$501,37,FALSE)))</f>
        <v/>
      </c>
      <c r="AB500" s="1" t="str">
        <f>IF($A500="","",(VLOOKUP($A500,ACOUSTICS_COMBINED!$B$3:$AQ$501,38,FALSE)))</f>
        <v/>
      </c>
      <c r="AC500" s="1" t="str">
        <f>IF($A500="","",(VLOOKUP($A500,ACOUSTICS_COMBINED!$B$3:$AQ$501,39,FALSE)))</f>
        <v/>
      </c>
      <c r="AD500" s="1" t="str">
        <f>IF($A500="","",(VLOOKUP($A500,ACOUSTICS_COMBINED!$B$3:$AQ$501,40,FALSE)))</f>
        <v/>
      </c>
      <c r="AE500" s="1" t="str">
        <f>IF($A500="","",(VLOOKUP($A500,ACOUSTICS_COMBINED!$B$3:$AQ$501,41,FALSE)))</f>
        <v/>
      </c>
      <c r="AF500" s="1" t="str">
        <f>IF($A500="","",(VLOOKUP($A500,ACOUSTICS_COMBINED!$B$3:$AQ$501,42,FALSE)))</f>
        <v/>
      </c>
      <c r="AG500" s="27" t="str">
        <f>IF($A500="","",(VLOOKUP($A500,ACOUSTIC_PIVOT_TABLE!$B$4:$AO$500,2,FALSE)))</f>
        <v/>
      </c>
      <c r="AH500" s="27" t="str">
        <f>IF($A500="","",(VLOOKUP($A500,ACOUSTIC_PIVOT_TABLE!$B$4:$AO$500,3,FALSE)))</f>
        <v/>
      </c>
      <c r="AI500" s="27" t="str">
        <f>IF($A500="","",(VLOOKUP($A500,ACOUSTIC_PIVOT_TABLE!$B$4:$AO$500,4,FALSE)))</f>
        <v/>
      </c>
      <c r="AJ500" s="27" t="str">
        <f>IF($A500="","",(VLOOKUP($A500,ACOUSTIC_PIVOT_TABLE!$B$4:$AO$500,5,FALSE)))</f>
        <v/>
      </c>
      <c r="AK500" s="27" t="str">
        <f>IF($A500="","",(VLOOKUP($A500,ACOUSTIC_PIVOT_TABLE!$B$4:$AO$500,6,FALSE)))</f>
        <v/>
      </c>
      <c r="AL500" s="27" t="str">
        <f>IF($A500="","",(VLOOKUP($A500,ACOUSTIC_PIVOT_TABLE!$B$4:$AO$500,7,FALSE)))</f>
        <v/>
      </c>
      <c r="AM500" s="27" t="str">
        <f>IF($A500="","",(VLOOKUP($A500,ACOUSTIC_PIVOT_TABLE!$B$4:$AO$500,8,FALSE)))</f>
        <v/>
      </c>
      <c r="AN500" s="27" t="str">
        <f>IF($A500="","",(VLOOKUP($A500,ACOUSTIC_PIVOT_TABLE!$B$4:$AO$500,9,FALSE)))</f>
        <v/>
      </c>
      <c r="AO500" s="27" t="str">
        <f>IF($A500="","",(VLOOKUP($A500,ACOUSTIC_PIVOT_TABLE!$B$4:$AO$500,10,FALSE)))</f>
        <v/>
      </c>
      <c r="AP500" s="27" t="str">
        <f>IF($A500="","",(VLOOKUP($A500,ACOUSTIC_PIVOT_TABLE!$B$4:$AO$500,11,FALSE)))</f>
        <v/>
      </c>
      <c r="AQ500" s="27" t="str">
        <f>IF($A500="","",(VLOOKUP($A500,ACOUSTIC_PIVOT_TABLE!$B$4:$AO$500,12,FALSE)))</f>
        <v/>
      </c>
      <c r="AR500" s="27" t="str">
        <f>IF($A500="","",(VLOOKUP($A500,ACOUSTIC_PIVOT_TABLE!$B$4:$AO$500,13,FALSE)))</f>
        <v/>
      </c>
      <c r="AS500" s="27" t="str">
        <f>IF($A500="","",(VLOOKUP($A500,ACOUSTIC_PIVOT_TABLE!$B$4:$AO$500,14,FALSE)))</f>
        <v/>
      </c>
      <c r="AT500" s="27" t="str">
        <f>IF($A500="","",(VLOOKUP($A500,ACOUSTIC_PIVOT_TABLE!$B$4:$AO$500,15,FALSE)))</f>
        <v/>
      </c>
      <c r="AU500" s="27" t="str">
        <f>IF($A500="","",(VLOOKUP($A500,ACOUSTIC_PIVOT_TABLE!$B$4:$AO$500,16,FALSE)))</f>
        <v/>
      </c>
      <c r="AV500" s="27" t="str">
        <f>IF($A500="","",(VLOOKUP($A500,ACOUSTIC_PIVOT_TABLE!$B$4:$AO$500,17,FALSE)))</f>
        <v/>
      </c>
      <c r="AW500" s="27" t="str">
        <f>IF($A500="","",(VLOOKUP($A500,ACOUSTIC_PIVOT_TABLE!$B$4:$AO$500,18,FALSE)))</f>
        <v/>
      </c>
      <c r="AX500" s="27" t="str">
        <f>IF($A500="","",(VLOOKUP($A500,ACOUSTIC_PIVOT_TABLE!$B$4:$AO$500,19,FALSE)))</f>
        <v/>
      </c>
      <c r="AY500" s="27" t="str">
        <f>IF($A500="","",(VLOOKUP($A500,ACOUSTIC_PIVOT_TABLE!$B$4:$AO$500,20,FALSE)))</f>
        <v/>
      </c>
      <c r="AZ500" s="27" t="str">
        <f>IF($A500="","",(VLOOKUP($A500,ACOUSTIC_PIVOT_TABLE!$B$4:$AO$500,21,FALSE)))</f>
        <v/>
      </c>
      <c r="BA500" s="27" t="str">
        <f>IF($A500="","",(VLOOKUP($A500,ACOUSTIC_PIVOT_TABLE!$B$4:$AO$500,22,FALSE)))</f>
        <v/>
      </c>
      <c r="BB500" s="27" t="str">
        <f>IF($A500="","",(VLOOKUP($A500,ACOUSTIC_PIVOT_TABLE!$B$4:$AO$500,23,FALSE)))</f>
        <v/>
      </c>
      <c r="BC500" s="27" t="str">
        <f>IF($A500="","",(VLOOKUP($A500,ACOUSTIC_PIVOT_TABLE!$B$4:$AO$500,24,FALSE)))</f>
        <v/>
      </c>
      <c r="BD500" s="27" t="str">
        <f>IF($A500="","",(VLOOKUP($A500,ACOUSTIC_PIVOT_TABLE!$B$4:$AO$500,25,FALSE)))</f>
        <v/>
      </c>
      <c r="BE500" s="27" t="str">
        <f>IF($A500="","",(VLOOKUP($A500,ACOUSTIC_PIVOT_TABLE!$B$4:$AO$500,26,FALSE)))</f>
        <v/>
      </c>
      <c r="BF500" s="27" t="str">
        <f>IF($A500="","",(VLOOKUP($A500,ACOUSTIC_PIVOT_TABLE!$B$4:$AO$500,27,FALSE)))</f>
        <v/>
      </c>
      <c r="BG500" s="27" t="str">
        <f>IF($A500="","",(VLOOKUP($A500,ACOUSTIC_PIVOT_TABLE!$B$4:$AO$500,28,FALSE)))</f>
        <v/>
      </c>
      <c r="BH500" s="27" t="str">
        <f>IF($A500="","",(VLOOKUP($A500,ACOUSTIC_PIVOT_TABLE!$B$4:$AO$500,29,FALSE)))</f>
        <v/>
      </c>
      <c r="BI500" s="27" t="str">
        <f>IF($A500="","",(VLOOKUP($A500,ACOUSTIC_PIVOT_TABLE!$B$4:$AO$500,30,FALSE)))</f>
        <v/>
      </c>
      <c r="BJ500" s="27" t="str">
        <f>IF($A500="","",(VLOOKUP($A500,ACOUSTIC_PIVOT_TABLE!$B$4:$AO$500,31,FALSE)))</f>
        <v/>
      </c>
      <c r="BK500" s="27" t="str">
        <f>IF($A500="","",(VLOOKUP($A500,ACOUSTIC_PIVOT_TABLE!$B$4:$AO$500,32,FALSE)))</f>
        <v/>
      </c>
      <c r="BL500" s="27" t="str">
        <f>IF($A500="","",(VLOOKUP($A500,ACOUSTIC_PIVOT_TABLE!$B$4:$AO$500,33,FALSE)))</f>
        <v/>
      </c>
      <c r="BM500" s="27" t="str">
        <f>IF($A500="","",(VLOOKUP($A500,ACOUSTIC_PIVOT_TABLE!$B$4:$AO$500,34,FALSE)))</f>
        <v/>
      </c>
      <c r="BN500" s="27" t="str">
        <f>IF($A500="","",(VLOOKUP($A500,ACOUSTIC_PIVOT_TABLE!$B$4:$AO$500,35,FALSE)))</f>
        <v/>
      </c>
      <c r="BO500" s="27" t="str">
        <f>IF($A500="","",(VLOOKUP($A500,ACOUSTIC_PIVOT_TABLE!$B$4:$AO$500,36,FALSE)))</f>
        <v/>
      </c>
      <c r="BP500" s="27" t="str">
        <f>IF($A500="","",(VLOOKUP($A500,ACOUSTIC_PIVOT_TABLE!$B$4:$AO$500,37,FALSE)))</f>
        <v/>
      </c>
      <c r="BQ500" s="27" t="str">
        <f>IF($A500="","",(VLOOKUP($A500,ACOUSTIC_PIVOT_TABLE!$B$4:$AO$500,38,FALSE)))</f>
        <v/>
      </c>
      <c r="BR500" s="27" t="str">
        <f>IF($A500="","",(VLOOKUP($A500,ACOUSTIC_PIVOT_TABLE!$B$4:$AO$500,39,FALSE)))</f>
        <v/>
      </c>
      <c r="BS500" s="27" t="str">
        <f>IF($A500="","",(VLOOKUP($A500,ACOUSTIC_PIVOT_TABLE!$B$4:$AO$500,40,FALSE)))</f>
        <v/>
      </c>
    </row>
    <row r="501" spans="1:71" x14ac:dyDescent="0.25">
      <c r="AG501" s="27" t="str">
        <f>IF($A501="","",(VLOOKUP($A501,ACOUSTIC_PIVOT_TABLE!$B$4:$AO$500,2,FALSE)))</f>
        <v/>
      </c>
      <c r="AH501" s="27" t="str">
        <f>IF($A501="","",(VLOOKUP($A501,ACOUSTIC_PIVOT_TABLE!$B$4:$AO$500,3,FALSE)))</f>
        <v/>
      </c>
      <c r="AI501" s="27" t="str">
        <f>IF($A501="","",(VLOOKUP($A501,ACOUSTIC_PIVOT_TABLE!$B$4:$AO$500,4,FALSE)))</f>
        <v/>
      </c>
      <c r="AJ501" s="27" t="str">
        <f>IF($A501="","",(VLOOKUP($A501,ACOUSTIC_PIVOT_TABLE!$B$4:$AO$500,5,FALSE)))</f>
        <v/>
      </c>
      <c r="AK501" s="27" t="str">
        <f>IF($A501="","",(VLOOKUP($A501,ACOUSTIC_PIVOT_TABLE!$B$4:$AO$500,6,FALSE)))</f>
        <v/>
      </c>
      <c r="AL501" s="27" t="str">
        <f>IF($A501="","",(VLOOKUP($A501,ACOUSTIC_PIVOT_TABLE!$B$4:$AO$500,7,FALSE)))</f>
        <v/>
      </c>
      <c r="AM501" s="27" t="str">
        <f>IF($A501="","",(VLOOKUP($A501,ACOUSTIC_PIVOT_TABLE!$B$4:$AO$500,8,FALSE)))</f>
        <v/>
      </c>
      <c r="AN501" s="27" t="str">
        <f>IF($A501="","",(VLOOKUP($A501,ACOUSTIC_PIVOT_TABLE!$B$4:$AO$500,9,FALSE)))</f>
        <v/>
      </c>
      <c r="AO501" s="27" t="str">
        <f>IF($A501="","",(VLOOKUP($A501,ACOUSTIC_PIVOT_TABLE!$B$4:$AO$500,10,FALSE)))</f>
        <v/>
      </c>
      <c r="AP501" s="27" t="str">
        <f>IF($A501="","",(VLOOKUP($A501,ACOUSTIC_PIVOT_TABLE!$B$4:$AO$500,11,FALSE)))</f>
        <v/>
      </c>
      <c r="AQ501" s="27" t="str">
        <f>IF($A501="","",(VLOOKUP($A501,ACOUSTIC_PIVOT_TABLE!$B$4:$AO$500,12,FALSE)))</f>
        <v/>
      </c>
      <c r="AR501" s="27" t="str">
        <f>IF($A501="","",(VLOOKUP($A501,ACOUSTIC_PIVOT_TABLE!$B$4:$AO$500,13,FALSE)))</f>
        <v/>
      </c>
      <c r="AS501" s="27" t="str">
        <f>IF($A501="","",(VLOOKUP($A501,ACOUSTIC_PIVOT_TABLE!$B$4:$AO$500,14,FALSE)))</f>
        <v/>
      </c>
      <c r="AT501" s="27" t="str">
        <f>IF($A501="","",(VLOOKUP($A501,ACOUSTIC_PIVOT_TABLE!$B$4:$AO$500,15,FALSE)))</f>
        <v/>
      </c>
      <c r="AU501" s="27" t="str">
        <f>IF($A501="","",(VLOOKUP($A501,ACOUSTIC_PIVOT_TABLE!$B$4:$AO$500,16,FALSE)))</f>
        <v/>
      </c>
      <c r="AV501" s="27" t="str">
        <f>IF($A501="","",(VLOOKUP($A501,ACOUSTIC_PIVOT_TABLE!$B$4:$AO$500,17,FALSE)))</f>
        <v/>
      </c>
      <c r="AW501" s="27" t="str">
        <f>IF($A501="","",(VLOOKUP($A501,ACOUSTIC_PIVOT_TABLE!$B$4:$AO$500,18,FALSE)))</f>
        <v/>
      </c>
      <c r="AX501" s="27" t="str">
        <f>IF($A501="","",(VLOOKUP($A501,ACOUSTIC_PIVOT_TABLE!$B$4:$AO$500,19,FALSE)))</f>
        <v/>
      </c>
      <c r="AY501" s="27" t="str">
        <f>IF($A501="","",(VLOOKUP($A501,ACOUSTIC_PIVOT_TABLE!$B$4:$AO$500,20,FALSE)))</f>
        <v/>
      </c>
      <c r="AZ501" s="27" t="str">
        <f>IF($A501="","",(VLOOKUP($A501,ACOUSTIC_PIVOT_TABLE!$B$4:$AO$500,21,FALSE)))</f>
        <v/>
      </c>
      <c r="BA501" s="27" t="str">
        <f>IF($A501="","",(VLOOKUP($A501,ACOUSTIC_PIVOT_TABLE!$B$4:$AO$500,22,FALSE)))</f>
        <v/>
      </c>
      <c r="BB501" s="27" t="str">
        <f>IF($A501="","",(VLOOKUP($A501,ACOUSTIC_PIVOT_TABLE!$B$4:$AO$500,23,FALSE)))</f>
        <v/>
      </c>
      <c r="BC501" s="27" t="str">
        <f>IF($A501="","",(VLOOKUP($A501,ACOUSTIC_PIVOT_TABLE!$B$4:$AO$500,24,FALSE)))</f>
        <v/>
      </c>
      <c r="BD501" s="27" t="str">
        <f>IF($A501="","",(VLOOKUP($A501,ACOUSTIC_PIVOT_TABLE!$B$4:$AO$500,25,FALSE)))</f>
        <v/>
      </c>
      <c r="BE501" s="27" t="str">
        <f>IF($A501="","",(VLOOKUP($A501,ACOUSTIC_PIVOT_TABLE!$B$4:$AO$500,26,FALSE)))</f>
        <v/>
      </c>
      <c r="BF501" s="27" t="str">
        <f>IF($A501="","",(VLOOKUP($A501,ACOUSTIC_PIVOT_TABLE!$B$4:$AO$500,27,FALSE)))</f>
        <v/>
      </c>
      <c r="BG501" s="27" t="str">
        <f>IF($A501="","",(VLOOKUP($A501,ACOUSTIC_PIVOT_TABLE!$B$4:$AO$500,28,FALSE)))</f>
        <v/>
      </c>
      <c r="BH501" s="27" t="str">
        <f>IF($A501="","",(VLOOKUP($A501,ACOUSTIC_PIVOT_TABLE!$B$4:$AO$500,29,FALSE)))</f>
        <v/>
      </c>
      <c r="BI501" s="27" t="str">
        <f>IF($A501="","",(VLOOKUP($A501,ACOUSTIC_PIVOT_TABLE!$B$4:$AO$500,30,FALSE)))</f>
        <v/>
      </c>
      <c r="BJ501" s="27" t="str">
        <f>IF($A501="","",(VLOOKUP($A501,ACOUSTIC_PIVOT_TABLE!$B$4:$AO$500,31,FALSE)))</f>
        <v/>
      </c>
      <c r="BK501" s="27" t="str">
        <f>IF($A501="","",(VLOOKUP($A501,ACOUSTIC_PIVOT_TABLE!$B$4:$AO$500,32,FALSE)))</f>
        <v/>
      </c>
      <c r="BL501" s="27" t="str">
        <f>IF($A501="","",(VLOOKUP($A501,ACOUSTIC_PIVOT_TABLE!$B$4:$AO$500,33,FALSE)))</f>
        <v/>
      </c>
      <c r="BM501" s="27" t="str">
        <f>IF($A501="","",(VLOOKUP($A501,ACOUSTIC_PIVOT_TABLE!$B$4:$AO$500,34,FALSE)))</f>
        <v/>
      </c>
      <c r="BN501" s="27" t="str">
        <f>IF($A501="","",(VLOOKUP($A501,ACOUSTIC_PIVOT_TABLE!$B$4:$AO$500,35,FALSE)))</f>
        <v/>
      </c>
      <c r="BO501" s="27" t="str">
        <f>IF($A501="","",(VLOOKUP($A501,ACOUSTIC_PIVOT_TABLE!$B$4:$AO$500,36,FALSE)))</f>
        <v/>
      </c>
      <c r="BP501" s="27" t="str">
        <f>IF($A501="","",(VLOOKUP($A501,ACOUSTIC_PIVOT_TABLE!$B$4:$AO$500,37,FALSE)))</f>
        <v/>
      </c>
      <c r="BQ501" s="27" t="str">
        <f>IF($A501="","",(VLOOKUP($A501,ACOUSTIC_PIVOT_TABLE!$B$4:$AO$500,38,FALSE)))</f>
        <v/>
      </c>
      <c r="BR501" s="27" t="str">
        <f>IF($A501="","",(VLOOKUP($A501,ACOUSTIC_PIVOT_TABLE!$B$4:$AO$500,39,FALSE)))</f>
        <v/>
      </c>
      <c r="BS501" s="27" t="str">
        <f>IF($A501="","",(VLOOKUP($A501,ACOUSTIC_PIVOT_TABLE!$B$4:$AO$500,40,FALSE)))</f>
        <v/>
      </c>
    </row>
  </sheetData>
  <hyperlinks>
    <hyperlink ref="AE2" r:id="rId1" display="Keith_Lott@fws.gov"/>
  </hyperlinks>
  <pageMargins left="0.7" right="0.7" top="0.75" bottom="0.75" header="0.3" footer="0.3"/>
  <pageSetup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D124"/>
  <sheetViews>
    <sheetView workbookViewId="0">
      <selection activeCell="AB29" sqref="AB29"/>
    </sheetView>
  </sheetViews>
  <sheetFormatPr defaultRowHeight="15" x14ac:dyDescent="0.25"/>
  <cols>
    <col min="1" max="1" width="17.42578125" customWidth="1"/>
    <col min="2" max="2" width="13.5703125" style="214" bestFit="1" customWidth="1"/>
    <col min="3" max="3" width="24.7109375" style="214" customWidth="1"/>
    <col min="4" max="4" width="23.42578125" style="214" bestFit="1" customWidth="1"/>
    <col min="5" max="5" width="22.140625" style="214" customWidth="1"/>
    <col min="6" max="6" width="26.28515625" style="214" bestFit="1" customWidth="1"/>
    <col min="7" max="7" width="32" bestFit="1" customWidth="1"/>
    <col min="8" max="8" width="21.28515625" bestFit="1" customWidth="1"/>
    <col min="9" max="9" width="25" bestFit="1" customWidth="1"/>
    <col min="11" max="11" width="21.5703125" customWidth="1"/>
    <col min="13" max="13" width="25" bestFit="1" customWidth="1"/>
    <col min="14" max="14" width="22.42578125" bestFit="1" customWidth="1"/>
    <col min="15" max="15" width="36.5703125" bestFit="1" customWidth="1"/>
    <col min="16" max="16" width="22.42578125" bestFit="1" customWidth="1"/>
    <col min="17" max="17" width="25" bestFit="1" customWidth="1"/>
    <col min="18" max="18" width="21.28515625" bestFit="1" customWidth="1"/>
    <col min="19" max="19" width="32" bestFit="1" customWidth="1"/>
    <col min="20" max="20" width="21.28515625" bestFit="1" customWidth="1"/>
    <col min="21" max="21" width="25" bestFit="1" customWidth="1"/>
    <col min="22" max="22" width="19.140625" bestFit="1" customWidth="1"/>
    <col min="23" max="23" width="36.5703125" bestFit="1" customWidth="1"/>
    <col min="24" max="24" width="27.85546875" customWidth="1"/>
    <col min="26" max="26" width="15.7109375" customWidth="1"/>
    <col min="27" max="27" width="19.7109375" bestFit="1" customWidth="1"/>
    <col min="28" max="28" width="23.7109375" bestFit="1" customWidth="1"/>
    <col min="29" max="29" width="19.7109375" bestFit="1" customWidth="1"/>
    <col min="30" max="30" width="21" bestFit="1" customWidth="1"/>
  </cols>
  <sheetData>
    <row r="1" spans="1:30" ht="15.75" x14ac:dyDescent="0.25">
      <c r="A1" t="s">
        <v>873</v>
      </c>
      <c r="B1" s="214" t="s">
        <v>874</v>
      </c>
      <c r="C1" s="214" t="s">
        <v>883</v>
      </c>
      <c r="D1" s="214" t="s">
        <v>884</v>
      </c>
      <c r="E1" s="214" t="s">
        <v>885</v>
      </c>
      <c r="F1" s="4" t="s">
        <v>1801</v>
      </c>
      <c r="G1" s="6" t="s">
        <v>1802</v>
      </c>
      <c r="H1" s="26" t="s">
        <v>1801</v>
      </c>
      <c r="I1" s="4" t="s">
        <v>1803</v>
      </c>
      <c r="J1" s="4" t="s">
        <v>1804</v>
      </c>
      <c r="K1" s="6" t="s">
        <v>1805</v>
      </c>
      <c r="L1" s="26" t="s">
        <v>1804</v>
      </c>
      <c r="M1" s="4" t="s">
        <v>1806</v>
      </c>
      <c r="N1" s="4" t="s">
        <v>903</v>
      </c>
      <c r="O1" s="6" t="s">
        <v>904</v>
      </c>
      <c r="P1" s="26" t="s">
        <v>903</v>
      </c>
      <c r="Q1" s="4" t="s">
        <v>905</v>
      </c>
      <c r="R1" s="4" t="s">
        <v>906</v>
      </c>
      <c r="S1" s="6" t="s">
        <v>907</v>
      </c>
      <c r="T1" s="26" t="s">
        <v>906</v>
      </c>
      <c r="U1" s="4" t="s">
        <v>908</v>
      </c>
      <c r="V1" s="4" t="s">
        <v>899</v>
      </c>
      <c r="W1" s="6" t="s">
        <v>900</v>
      </c>
      <c r="X1" s="26" t="s">
        <v>902</v>
      </c>
      <c r="Y1" s="4" t="s">
        <v>901</v>
      </c>
      <c r="AA1" s="4" t="s">
        <v>1807</v>
      </c>
      <c r="AB1" s="6" t="s">
        <v>1808</v>
      </c>
      <c r="AC1" s="26" t="s">
        <v>1807</v>
      </c>
      <c r="AD1" s="4" t="s">
        <v>1809</v>
      </c>
    </row>
    <row r="2" spans="1:30" ht="15.75" x14ac:dyDescent="0.25">
      <c r="A2">
        <v>1</v>
      </c>
      <c r="B2" s="214" t="str">
        <f>CONCATENATE("Region_",A2)</f>
        <v>Region_1</v>
      </c>
      <c r="C2" s="214" t="str">
        <f>CONCATENATE(B2,"_species")</f>
        <v>Region_1_species</v>
      </c>
      <c r="D2" s="214" t="str">
        <f>CONCATENATE(B2,"_SN")</f>
        <v>Region_1_SN</v>
      </c>
      <c r="E2" s="214" t="str">
        <f>CONCATENATE(B2,"_codes")</f>
        <v>Region_1_codes</v>
      </c>
      <c r="N2" s="214" t="s">
        <v>140</v>
      </c>
      <c r="O2" s="2" t="s">
        <v>10</v>
      </c>
      <c r="P2" s="214" t="str">
        <f t="shared" ref="P2:P21" si="0">N2</f>
        <v>CORA</v>
      </c>
      <c r="Q2" s="214" t="s">
        <v>156</v>
      </c>
      <c r="R2" s="214" t="s">
        <v>140</v>
      </c>
      <c r="S2" s="2" t="s">
        <v>10</v>
      </c>
      <c r="T2" s="214" t="s">
        <v>140</v>
      </c>
      <c r="U2" s="214" t="s">
        <v>156</v>
      </c>
      <c r="V2" s="9" t="s">
        <v>140</v>
      </c>
      <c r="W2" s="193" t="s">
        <v>10</v>
      </c>
      <c r="X2" s="9" t="str">
        <f>V2</f>
        <v>CORA</v>
      </c>
      <c r="Y2" s="9" t="s">
        <v>156</v>
      </c>
      <c r="AA2" s="119" t="s">
        <v>1843</v>
      </c>
      <c r="AB2" s="279" t="s">
        <v>1829</v>
      </c>
      <c r="AC2" s="119" t="s">
        <v>1843</v>
      </c>
      <c r="AD2" s="119" t="s">
        <v>1828</v>
      </c>
    </row>
    <row r="3" spans="1:30" ht="15.75" x14ac:dyDescent="0.25">
      <c r="A3">
        <v>2</v>
      </c>
      <c r="B3" s="214" t="str">
        <f t="shared" ref="B3:B9" si="1">CONCATENATE("Region_",A3)</f>
        <v>Region_2</v>
      </c>
      <c r="C3" s="214" t="str">
        <f t="shared" ref="C3:C9" si="2">CONCATENATE(B3,"_species")</f>
        <v>Region_2_species</v>
      </c>
      <c r="D3" s="214" t="str">
        <f t="shared" ref="D3:D9" si="3">CONCATENATE(B3,"_SN")</f>
        <v>Region_2_SN</v>
      </c>
      <c r="E3" s="214" t="str">
        <f t="shared" ref="E3:E9" si="4">CONCATENATE(B3,"_codes")</f>
        <v>Region_2_codes</v>
      </c>
      <c r="N3" s="214" t="s">
        <v>886</v>
      </c>
      <c r="O3" s="2" t="s">
        <v>889</v>
      </c>
      <c r="P3" s="214" t="str">
        <f t="shared" si="0"/>
        <v>COTO</v>
      </c>
      <c r="Q3" s="214" t="s">
        <v>892</v>
      </c>
      <c r="R3" s="214" t="s">
        <v>886</v>
      </c>
      <c r="S3" s="2" t="s">
        <v>889</v>
      </c>
      <c r="T3" s="214" t="s">
        <v>886</v>
      </c>
      <c r="U3" s="214" t="s">
        <v>892</v>
      </c>
      <c r="V3" s="9" t="s">
        <v>865</v>
      </c>
      <c r="W3" s="193" t="s">
        <v>866</v>
      </c>
      <c r="X3" s="9" t="s">
        <v>865</v>
      </c>
      <c r="Y3" s="9" t="s">
        <v>867</v>
      </c>
      <c r="AA3" s="119" t="s">
        <v>886</v>
      </c>
      <c r="AB3" s="279" t="s">
        <v>889</v>
      </c>
      <c r="AC3" s="119" t="s">
        <v>886</v>
      </c>
      <c r="AD3" s="119" t="s">
        <v>892</v>
      </c>
    </row>
    <row r="4" spans="1:30" ht="15.75" x14ac:dyDescent="0.25">
      <c r="A4">
        <v>3</v>
      </c>
      <c r="B4" s="214" t="str">
        <f t="shared" si="1"/>
        <v>Region_3</v>
      </c>
      <c r="C4" s="214" t="str">
        <f t="shared" si="2"/>
        <v>Region_3_species</v>
      </c>
      <c r="D4" s="214" t="str">
        <f t="shared" si="3"/>
        <v>Region_3_SN</v>
      </c>
      <c r="E4" s="214" t="str">
        <f t="shared" si="4"/>
        <v>Region_3_codes</v>
      </c>
      <c r="N4" s="9" t="s">
        <v>887</v>
      </c>
      <c r="O4" s="2" t="s">
        <v>890</v>
      </c>
      <c r="P4" s="214" t="str">
        <f t="shared" si="0"/>
        <v>COIN</v>
      </c>
      <c r="Q4" s="214" t="s">
        <v>893</v>
      </c>
      <c r="R4" s="9" t="s">
        <v>887</v>
      </c>
      <c r="S4" s="2" t="s">
        <v>890</v>
      </c>
      <c r="T4" s="214" t="s">
        <v>887</v>
      </c>
      <c r="U4" s="214" t="s">
        <v>893</v>
      </c>
      <c r="V4" s="9" t="s">
        <v>141</v>
      </c>
      <c r="W4" s="193" t="s">
        <v>11</v>
      </c>
      <c r="X4" s="9" t="str">
        <f t="shared" ref="X4:X20" si="5">V4</f>
        <v>EPFU</v>
      </c>
      <c r="Y4" s="9" t="s">
        <v>157</v>
      </c>
      <c r="AA4" s="119" t="s">
        <v>141</v>
      </c>
      <c r="AB4" s="279" t="s">
        <v>11</v>
      </c>
      <c r="AC4" s="119" t="s">
        <v>141</v>
      </c>
      <c r="AD4" s="119" t="s">
        <v>157</v>
      </c>
    </row>
    <row r="5" spans="1:30" ht="15.75" x14ac:dyDescent="0.25">
      <c r="A5">
        <v>4</v>
      </c>
      <c r="B5" s="214" t="str">
        <f t="shared" si="1"/>
        <v>Region_4</v>
      </c>
      <c r="C5" s="214" t="str">
        <f t="shared" si="2"/>
        <v>Region_4_species</v>
      </c>
      <c r="D5" s="214" t="str">
        <f t="shared" si="3"/>
        <v>Region_4_SN</v>
      </c>
      <c r="E5" s="214" t="str">
        <f t="shared" si="4"/>
        <v>Region_4_codes</v>
      </c>
      <c r="N5" s="214" t="s">
        <v>141</v>
      </c>
      <c r="O5" s="2" t="s">
        <v>11</v>
      </c>
      <c r="P5" s="214" t="str">
        <f t="shared" si="0"/>
        <v>EPFU</v>
      </c>
      <c r="Q5" s="214" t="s">
        <v>157</v>
      </c>
      <c r="R5" s="214" t="s">
        <v>141</v>
      </c>
      <c r="S5" s="2" t="s">
        <v>11</v>
      </c>
      <c r="T5" s="214" t="s">
        <v>141</v>
      </c>
      <c r="U5" s="214" t="s">
        <v>157</v>
      </c>
      <c r="V5" s="9" t="s">
        <v>142</v>
      </c>
      <c r="W5" s="193" t="s">
        <v>14</v>
      </c>
      <c r="X5" s="9" t="str">
        <f t="shared" si="5"/>
        <v>LANO</v>
      </c>
      <c r="Y5" s="9" t="s">
        <v>158</v>
      </c>
      <c r="AA5" s="119" t="s">
        <v>1841</v>
      </c>
      <c r="AB5" s="279" t="s">
        <v>1825</v>
      </c>
      <c r="AC5" s="119" t="s">
        <v>1841</v>
      </c>
      <c r="AD5" s="119" t="s">
        <v>1824</v>
      </c>
    </row>
    <row r="6" spans="1:30" ht="15.75" x14ac:dyDescent="0.25">
      <c r="A6">
        <v>5</v>
      </c>
      <c r="B6" s="214" t="str">
        <f t="shared" si="1"/>
        <v>Region_5</v>
      </c>
      <c r="C6" s="214" t="str">
        <f t="shared" si="2"/>
        <v>Region_5_species</v>
      </c>
      <c r="D6" s="214" t="str">
        <f t="shared" si="3"/>
        <v>Region_5_SN</v>
      </c>
      <c r="E6" s="214" t="str">
        <f t="shared" si="4"/>
        <v>Region_5_codes</v>
      </c>
      <c r="N6" s="214" t="s">
        <v>142</v>
      </c>
      <c r="O6" s="2" t="s">
        <v>14</v>
      </c>
      <c r="P6" s="214" t="str">
        <f t="shared" si="0"/>
        <v>LANO</v>
      </c>
      <c r="Q6" s="214" t="s">
        <v>158</v>
      </c>
      <c r="R6" s="214" t="s">
        <v>895</v>
      </c>
      <c r="S6" s="2" t="s">
        <v>896</v>
      </c>
      <c r="T6" s="214" t="s">
        <v>895</v>
      </c>
      <c r="U6" s="214" t="s">
        <v>897</v>
      </c>
      <c r="V6" s="9" t="s">
        <v>143</v>
      </c>
      <c r="W6" s="193" t="s">
        <v>12</v>
      </c>
      <c r="X6" s="9" t="str">
        <f t="shared" si="5"/>
        <v>LABO</v>
      </c>
      <c r="Y6" s="9" t="s">
        <v>159</v>
      </c>
      <c r="AA6" s="119" t="s">
        <v>1842</v>
      </c>
      <c r="AB6" s="279" t="s">
        <v>1827</v>
      </c>
      <c r="AC6" s="119" t="s">
        <v>1842</v>
      </c>
      <c r="AD6" s="119" t="s">
        <v>1826</v>
      </c>
    </row>
    <row r="7" spans="1:30" ht="15.75" x14ac:dyDescent="0.25">
      <c r="A7">
        <v>6</v>
      </c>
      <c r="B7" s="214" t="str">
        <f>CONCATENATE("Region_",A7)</f>
        <v>Region_6</v>
      </c>
      <c r="C7" s="214" t="str">
        <f t="shared" si="2"/>
        <v>Region_6_species</v>
      </c>
      <c r="D7" s="214" t="str">
        <f t="shared" si="3"/>
        <v>Region_6_SN</v>
      </c>
      <c r="E7" s="214" t="str">
        <f t="shared" si="4"/>
        <v>Region_6_codes</v>
      </c>
      <c r="N7" s="214" t="s">
        <v>143</v>
      </c>
      <c r="O7" s="2" t="s">
        <v>12</v>
      </c>
      <c r="P7" s="214" t="str">
        <f t="shared" si="0"/>
        <v>LABO</v>
      </c>
      <c r="Q7" s="214" t="s">
        <v>159</v>
      </c>
      <c r="R7" s="214" t="s">
        <v>143</v>
      </c>
      <c r="S7" s="2" t="s">
        <v>12</v>
      </c>
      <c r="T7" s="214" t="s">
        <v>143</v>
      </c>
      <c r="U7" s="214" t="s">
        <v>159</v>
      </c>
      <c r="V7" s="9" t="s">
        <v>144</v>
      </c>
      <c r="W7" s="193" t="s">
        <v>13</v>
      </c>
      <c r="X7" s="9" t="str">
        <f t="shared" si="5"/>
        <v>LACI</v>
      </c>
      <c r="Y7" s="9" t="s">
        <v>160</v>
      </c>
      <c r="AA7" s="119" t="s">
        <v>1846</v>
      </c>
      <c r="AB7" s="279" t="s">
        <v>1847</v>
      </c>
      <c r="AC7" s="119" t="s">
        <v>1846</v>
      </c>
      <c r="AD7" s="119" t="s">
        <v>1821</v>
      </c>
    </row>
    <row r="8" spans="1:30" ht="15.75" x14ac:dyDescent="0.25">
      <c r="A8">
        <v>7</v>
      </c>
      <c r="B8" s="214" t="str">
        <f t="shared" si="1"/>
        <v>Region_7</v>
      </c>
      <c r="C8" s="214" t="str">
        <f t="shared" si="2"/>
        <v>Region_7_species</v>
      </c>
      <c r="D8" s="214" t="str">
        <f t="shared" si="3"/>
        <v>Region_7_SN</v>
      </c>
      <c r="E8" s="214" t="str">
        <f t="shared" si="4"/>
        <v>Region_7_codes</v>
      </c>
      <c r="N8" s="214" t="s">
        <v>144</v>
      </c>
      <c r="O8" s="2" t="s">
        <v>13</v>
      </c>
      <c r="P8" s="214" t="str">
        <f t="shared" si="0"/>
        <v>LACI</v>
      </c>
      <c r="Q8" s="214" t="s">
        <v>160</v>
      </c>
      <c r="R8" s="214" t="s">
        <v>144</v>
      </c>
      <c r="S8" s="2" t="s">
        <v>13</v>
      </c>
      <c r="T8" s="214" t="s">
        <v>144</v>
      </c>
      <c r="U8" s="214" t="s">
        <v>160</v>
      </c>
      <c r="V8" s="9" t="s">
        <v>869</v>
      </c>
      <c r="W8" s="193" t="s">
        <v>870</v>
      </c>
      <c r="X8" s="9" t="str">
        <f t="shared" si="5"/>
        <v>LAIN</v>
      </c>
      <c r="Y8" s="9" t="s">
        <v>871</v>
      </c>
      <c r="AA8" s="119" t="s">
        <v>143</v>
      </c>
      <c r="AB8" s="279" t="s">
        <v>12</v>
      </c>
      <c r="AC8" s="119" t="s">
        <v>143</v>
      </c>
      <c r="AD8" s="119" t="s">
        <v>159</v>
      </c>
    </row>
    <row r="9" spans="1:30" ht="15.75" x14ac:dyDescent="0.25">
      <c r="A9">
        <v>8</v>
      </c>
      <c r="B9" s="214" t="str">
        <f t="shared" si="1"/>
        <v>Region_8</v>
      </c>
      <c r="C9" s="214" t="str">
        <f t="shared" si="2"/>
        <v>Region_8_species</v>
      </c>
      <c r="D9" s="214" t="str">
        <f t="shared" si="3"/>
        <v>Region_8_SN</v>
      </c>
      <c r="E9" s="214" t="str">
        <f t="shared" si="4"/>
        <v>Region_8_codes</v>
      </c>
      <c r="N9" s="214" t="s">
        <v>145</v>
      </c>
      <c r="O9" s="2" t="s">
        <v>15</v>
      </c>
      <c r="P9" s="214" t="str">
        <f t="shared" si="0"/>
        <v>LASE</v>
      </c>
      <c r="Q9" s="214" t="s">
        <v>161</v>
      </c>
      <c r="R9" s="214" t="s">
        <v>869</v>
      </c>
      <c r="S9" s="2" t="s">
        <v>870</v>
      </c>
      <c r="T9" s="214" t="s">
        <v>869</v>
      </c>
      <c r="U9" s="214" t="s">
        <v>871</v>
      </c>
      <c r="V9" s="9" t="s">
        <v>145</v>
      </c>
      <c r="W9" s="193" t="s">
        <v>15</v>
      </c>
      <c r="X9" s="9" t="str">
        <f t="shared" si="5"/>
        <v>LASE</v>
      </c>
      <c r="Y9" s="9" t="s">
        <v>161</v>
      </c>
      <c r="AA9" s="119" t="s">
        <v>144</v>
      </c>
      <c r="AB9" s="279" t="s">
        <v>13</v>
      </c>
      <c r="AC9" s="119" t="s">
        <v>144</v>
      </c>
      <c r="AD9" s="119" t="s">
        <v>160</v>
      </c>
    </row>
    <row r="10" spans="1:30" ht="15.75" x14ac:dyDescent="0.25">
      <c r="N10" s="214" t="s">
        <v>146</v>
      </c>
      <c r="O10" s="2" t="s">
        <v>16</v>
      </c>
      <c r="P10" s="214" t="str">
        <f t="shared" si="0"/>
        <v>MYAU</v>
      </c>
      <c r="Q10" s="214" t="s">
        <v>162</v>
      </c>
      <c r="R10" s="214" t="s">
        <v>142</v>
      </c>
      <c r="S10" s="2" t="s">
        <v>14</v>
      </c>
      <c r="T10" s="214" t="s">
        <v>142</v>
      </c>
      <c r="U10" s="214" t="s">
        <v>158</v>
      </c>
      <c r="V10" s="9" t="s">
        <v>146</v>
      </c>
      <c r="W10" s="193" t="s">
        <v>16</v>
      </c>
      <c r="X10" s="9" t="str">
        <f t="shared" si="5"/>
        <v>MYAU</v>
      </c>
      <c r="Y10" s="9" t="s">
        <v>162</v>
      </c>
      <c r="AA10" s="119" t="s">
        <v>142</v>
      </c>
      <c r="AB10" s="279" t="s">
        <v>14</v>
      </c>
      <c r="AC10" s="119" t="s">
        <v>142</v>
      </c>
      <c r="AD10" s="119" t="s">
        <v>158</v>
      </c>
    </row>
    <row r="11" spans="1:30" ht="15.75" x14ac:dyDescent="0.25">
      <c r="N11" s="214" t="s">
        <v>147</v>
      </c>
      <c r="O11" s="2" t="s">
        <v>17</v>
      </c>
      <c r="P11" s="214" t="str">
        <f t="shared" si="0"/>
        <v>MYGR</v>
      </c>
      <c r="Q11" s="214" t="s">
        <v>163</v>
      </c>
      <c r="R11" s="214" t="s">
        <v>145</v>
      </c>
      <c r="S11" s="2" t="s">
        <v>15</v>
      </c>
      <c r="T11" s="214" t="s">
        <v>145</v>
      </c>
      <c r="U11" s="214" t="s">
        <v>161</v>
      </c>
      <c r="V11" s="9" t="s">
        <v>147</v>
      </c>
      <c r="W11" s="193" t="s">
        <v>17</v>
      </c>
      <c r="X11" s="9" t="str">
        <f t="shared" si="5"/>
        <v>MYGR</v>
      </c>
      <c r="Y11" s="9" t="s">
        <v>163</v>
      </c>
      <c r="AA11" s="119" t="s">
        <v>1834</v>
      </c>
      <c r="AB11" s="279" t="s">
        <v>1810</v>
      </c>
      <c r="AC11" s="119" t="s">
        <v>1834</v>
      </c>
      <c r="AD11" s="119" t="s">
        <v>1811</v>
      </c>
    </row>
    <row r="12" spans="1:30" ht="15.75" x14ac:dyDescent="0.25">
      <c r="N12" s="214" t="s">
        <v>148</v>
      </c>
      <c r="O12" s="2" t="s">
        <v>18</v>
      </c>
      <c r="P12" s="214" t="str">
        <f t="shared" si="0"/>
        <v>MYLE</v>
      </c>
      <c r="Q12" s="214" t="s">
        <v>164</v>
      </c>
      <c r="R12" t="s">
        <v>909</v>
      </c>
      <c r="S12" s="2" t="s">
        <v>912</v>
      </c>
      <c r="T12" t="s">
        <v>909</v>
      </c>
      <c r="U12" t="s">
        <v>911</v>
      </c>
      <c r="V12" s="9" t="s">
        <v>148</v>
      </c>
      <c r="W12" s="193" t="s">
        <v>18</v>
      </c>
      <c r="X12" s="9" t="str">
        <f t="shared" si="5"/>
        <v>MYLE</v>
      </c>
      <c r="Y12" s="9" t="s">
        <v>164</v>
      </c>
      <c r="AA12" s="119" t="s">
        <v>1835</v>
      </c>
      <c r="AB12" s="279" t="s">
        <v>1813</v>
      </c>
      <c r="AC12" s="119" t="s">
        <v>1835</v>
      </c>
      <c r="AD12" s="119" t="s">
        <v>1812</v>
      </c>
    </row>
    <row r="13" spans="1:30" ht="15.75" x14ac:dyDescent="0.25">
      <c r="N13" s="214" t="s">
        <v>149</v>
      </c>
      <c r="O13" s="2" t="s">
        <v>19</v>
      </c>
      <c r="P13" s="214" t="str">
        <f t="shared" si="0"/>
        <v>MYLU</v>
      </c>
      <c r="Q13" s="214" t="s">
        <v>165</v>
      </c>
      <c r="R13" s="214" t="s">
        <v>146</v>
      </c>
      <c r="S13" s="2" t="s">
        <v>16</v>
      </c>
      <c r="T13" s="214" t="s">
        <v>146</v>
      </c>
      <c r="U13" s="214" t="s">
        <v>162</v>
      </c>
      <c r="V13" s="9" t="s">
        <v>149</v>
      </c>
      <c r="W13" s="193" t="s">
        <v>19</v>
      </c>
      <c r="X13" s="9" t="str">
        <f t="shared" si="5"/>
        <v>MYLU</v>
      </c>
      <c r="Y13" s="9" t="s">
        <v>165</v>
      </c>
      <c r="AA13" s="119" t="s">
        <v>1836</v>
      </c>
      <c r="AB13" s="279" t="s">
        <v>1815</v>
      </c>
      <c r="AC13" s="119" t="s">
        <v>1836</v>
      </c>
      <c r="AD13" s="119" t="s">
        <v>1814</v>
      </c>
    </row>
    <row r="14" spans="1:30" ht="15.75" x14ac:dyDescent="0.25">
      <c r="N14" s="214" t="s">
        <v>150</v>
      </c>
      <c r="O14" s="257" t="s">
        <v>20</v>
      </c>
      <c r="P14" s="214" t="str">
        <f t="shared" si="0"/>
        <v>MYSE</v>
      </c>
      <c r="Q14" s="214" t="s">
        <v>166</v>
      </c>
      <c r="R14" s="214" t="s">
        <v>147</v>
      </c>
      <c r="S14" s="2" t="s">
        <v>17</v>
      </c>
      <c r="T14" s="214" t="s">
        <v>147</v>
      </c>
      <c r="U14" s="214" t="s">
        <v>163</v>
      </c>
      <c r="V14" s="9" t="s">
        <v>150</v>
      </c>
      <c r="W14" s="217" t="s">
        <v>20</v>
      </c>
      <c r="X14" s="9" t="str">
        <f t="shared" si="5"/>
        <v>MYSE</v>
      </c>
      <c r="Y14" s="9" t="s">
        <v>166</v>
      </c>
      <c r="AA14" s="119" t="s">
        <v>147</v>
      </c>
      <c r="AB14" s="279" t="s">
        <v>17</v>
      </c>
      <c r="AC14" s="119" t="s">
        <v>147</v>
      </c>
      <c r="AD14" s="119" t="s">
        <v>163</v>
      </c>
    </row>
    <row r="15" spans="1:30" ht="15.75" x14ac:dyDescent="0.25">
      <c r="N15" s="214" t="s">
        <v>151</v>
      </c>
      <c r="O15" s="257" t="s">
        <v>21</v>
      </c>
      <c r="P15" s="214" t="str">
        <f t="shared" si="0"/>
        <v>MYSO</v>
      </c>
      <c r="Q15" s="214" t="s">
        <v>167</v>
      </c>
      <c r="R15" s="214" t="s">
        <v>148</v>
      </c>
      <c r="S15" s="2" t="s">
        <v>18</v>
      </c>
      <c r="T15" s="214" t="s">
        <v>148</v>
      </c>
      <c r="U15" s="214" t="s">
        <v>164</v>
      </c>
      <c r="V15" s="9" t="s">
        <v>151</v>
      </c>
      <c r="W15" s="217" t="s">
        <v>21</v>
      </c>
      <c r="X15" s="9" t="str">
        <f t="shared" si="5"/>
        <v>MYSO</v>
      </c>
      <c r="Y15" s="9" t="s">
        <v>167</v>
      </c>
      <c r="AA15" s="119" t="s">
        <v>149</v>
      </c>
      <c r="AB15" s="279" t="s">
        <v>19</v>
      </c>
      <c r="AC15" s="119" t="s">
        <v>149</v>
      </c>
      <c r="AD15" s="119" t="s">
        <v>165</v>
      </c>
    </row>
    <row r="16" spans="1:30" s="214" customFormat="1" ht="15.75" x14ac:dyDescent="0.25">
      <c r="N16" s="214" t="s">
        <v>152</v>
      </c>
      <c r="O16" s="2" t="s">
        <v>22</v>
      </c>
      <c r="P16" s="214" t="str">
        <f t="shared" si="0"/>
        <v>NYHU</v>
      </c>
      <c r="Q16" s="214" t="s">
        <v>168</v>
      </c>
      <c r="R16" s="214" t="s">
        <v>149</v>
      </c>
      <c r="S16" s="2" t="s">
        <v>19</v>
      </c>
      <c r="T16" s="214" t="s">
        <v>149</v>
      </c>
      <c r="U16" s="214" t="s">
        <v>165</v>
      </c>
      <c r="V16" s="9" t="s">
        <v>152</v>
      </c>
      <c r="W16" s="193" t="s">
        <v>22</v>
      </c>
      <c r="X16" s="9" t="str">
        <f t="shared" si="5"/>
        <v>NYHU</v>
      </c>
      <c r="Y16" s="9" t="s">
        <v>168</v>
      </c>
      <c r="AA16" s="119" t="s">
        <v>150</v>
      </c>
      <c r="AB16" s="277" t="s">
        <v>20</v>
      </c>
      <c r="AC16" s="119" t="s">
        <v>150</v>
      </c>
      <c r="AD16" s="119" t="s">
        <v>166</v>
      </c>
    </row>
    <row r="17" spans="14:30" s="214" customFormat="1" ht="18.75" customHeight="1" x14ac:dyDescent="0.25">
      <c r="N17" s="214" t="s">
        <v>153</v>
      </c>
      <c r="O17" s="2" t="s">
        <v>23</v>
      </c>
      <c r="P17" s="214" t="str">
        <f t="shared" si="0"/>
        <v>PESU</v>
      </c>
      <c r="Q17" s="214" t="s">
        <v>169</v>
      </c>
      <c r="R17" s="214" t="s">
        <v>150</v>
      </c>
      <c r="S17" s="257" t="s">
        <v>20</v>
      </c>
      <c r="T17" s="214" t="s">
        <v>150</v>
      </c>
      <c r="U17" s="214" t="s">
        <v>166</v>
      </c>
      <c r="V17" s="9" t="s">
        <v>153</v>
      </c>
      <c r="W17" s="193" t="s">
        <v>23</v>
      </c>
      <c r="X17" s="9" t="str">
        <f t="shared" si="5"/>
        <v>PESU</v>
      </c>
      <c r="Y17" s="9" t="s">
        <v>169</v>
      </c>
      <c r="AA17" s="119" t="s">
        <v>1837</v>
      </c>
      <c r="AB17" s="279" t="s">
        <v>1816</v>
      </c>
      <c r="AC17" s="119" t="s">
        <v>1837</v>
      </c>
      <c r="AD17" s="304" t="s">
        <v>2142</v>
      </c>
    </row>
    <row r="18" spans="14:30" s="214" customFormat="1" ht="15.75" x14ac:dyDescent="0.25">
      <c r="N18" s="214" t="s">
        <v>888</v>
      </c>
      <c r="O18" s="2" t="s">
        <v>891</v>
      </c>
      <c r="P18" s="214" t="str">
        <f t="shared" si="0"/>
        <v>TABR</v>
      </c>
      <c r="Q18" s="214" t="s">
        <v>898</v>
      </c>
      <c r="R18" s="214" t="s">
        <v>151</v>
      </c>
      <c r="S18" s="257" t="s">
        <v>21</v>
      </c>
      <c r="T18" s="214" t="s">
        <v>151</v>
      </c>
      <c r="U18" s="214" t="s">
        <v>167</v>
      </c>
      <c r="V18" s="214" t="s">
        <v>154</v>
      </c>
      <c r="W18" s="2" t="s">
        <v>24</v>
      </c>
      <c r="X18" s="214" t="str">
        <f t="shared" si="5"/>
        <v>UNKN</v>
      </c>
      <c r="Y18" s="214" t="s">
        <v>24</v>
      </c>
      <c r="AA18" s="119" t="s">
        <v>1844</v>
      </c>
      <c r="AB18" s="279" t="s">
        <v>1831</v>
      </c>
      <c r="AC18" s="119" t="s">
        <v>1844</v>
      </c>
      <c r="AD18" s="119" t="s">
        <v>1830</v>
      </c>
    </row>
    <row r="19" spans="14:30" s="214" customFormat="1" ht="15.75" x14ac:dyDescent="0.25">
      <c r="N19" s="214" t="s">
        <v>154</v>
      </c>
      <c r="O19" s="2" t="s">
        <v>24</v>
      </c>
      <c r="P19" s="214" t="str">
        <f t="shared" si="0"/>
        <v>UNKN</v>
      </c>
      <c r="Q19" s="214" t="s">
        <v>24</v>
      </c>
      <c r="R19" s="214" t="s">
        <v>152</v>
      </c>
      <c r="S19" s="2" t="s">
        <v>22</v>
      </c>
      <c r="T19" s="214" t="s">
        <v>152</v>
      </c>
      <c r="U19" s="214" t="s">
        <v>168</v>
      </c>
      <c r="V19" s="214" t="s">
        <v>172</v>
      </c>
      <c r="W19" s="2" t="s">
        <v>170</v>
      </c>
      <c r="X19" s="214" t="str">
        <f t="shared" si="5"/>
        <v>UNMY</v>
      </c>
      <c r="Y19" s="214" t="s">
        <v>174</v>
      </c>
      <c r="AA19" s="119" t="s">
        <v>1838</v>
      </c>
      <c r="AB19" s="279" t="s">
        <v>1818</v>
      </c>
      <c r="AC19" s="119" t="s">
        <v>1838</v>
      </c>
      <c r="AD19" s="119" t="s">
        <v>1817</v>
      </c>
    </row>
    <row r="20" spans="14:30" s="214" customFormat="1" ht="15.75" x14ac:dyDescent="0.25">
      <c r="N20" s="214" t="s">
        <v>172</v>
      </c>
      <c r="O20" s="2" t="s">
        <v>170</v>
      </c>
      <c r="P20" s="214" t="str">
        <f t="shared" si="0"/>
        <v>UNMY</v>
      </c>
      <c r="Q20" s="214" t="s">
        <v>174</v>
      </c>
      <c r="R20" s="214" t="s">
        <v>153</v>
      </c>
      <c r="S20" s="2" t="s">
        <v>23</v>
      </c>
      <c r="T20" s="214" t="s">
        <v>153</v>
      </c>
      <c r="U20" s="214" t="s">
        <v>169</v>
      </c>
      <c r="V20" s="214" t="s">
        <v>173</v>
      </c>
      <c r="W20" s="2" t="s">
        <v>171</v>
      </c>
      <c r="X20" s="214" t="str">
        <f t="shared" si="5"/>
        <v>UNLA</v>
      </c>
      <c r="Y20" s="214" t="s">
        <v>175</v>
      </c>
      <c r="AA20" s="119" t="s">
        <v>1839</v>
      </c>
      <c r="AB20" s="279" t="s">
        <v>1820</v>
      </c>
      <c r="AC20" s="119" t="s">
        <v>1839</v>
      </c>
      <c r="AD20" s="119" t="s">
        <v>1819</v>
      </c>
    </row>
    <row r="21" spans="14:30" s="214" customFormat="1" ht="15.75" x14ac:dyDescent="0.25">
      <c r="N21" s="214" t="s">
        <v>173</v>
      </c>
      <c r="O21" s="2" t="s">
        <v>171</v>
      </c>
      <c r="P21" s="214" t="str">
        <f t="shared" si="0"/>
        <v>UNLA</v>
      </c>
      <c r="Q21" s="214" t="s">
        <v>175</v>
      </c>
      <c r="R21" s="214" t="s">
        <v>888</v>
      </c>
      <c r="S21" s="2" t="s">
        <v>891</v>
      </c>
      <c r="T21" s="214" t="s">
        <v>888</v>
      </c>
      <c r="U21" s="214" t="s">
        <v>898</v>
      </c>
      <c r="V21" s="214" t="s">
        <v>295</v>
      </c>
      <c r="W21" s="2" t="s">
        <v>296</v>
      </c>
      <c r="X21" s="214" t="s">
        <v>295</v>
      </c>
      <c r="Y21" s="214" t="s">
        <v>296</v>
      </c>
      <c r="AA21" s="119" t="s">
        <v>152</v>
      </c>
      <c r="AB21" s="279" t="s">
        <v>22</v>
      </c>
      <c r="AC21" s="119" t="s">
        <v>152</v>
      </c>
      <c r="AD21" s="119" t="s">
        <v>168</v>
      </c>
    </row>
    <row r="22" spans="14:30" s="214" customFormat="1" ht="15.75" x14ac:dyDescent="0.25">
      <c r="N22" s="214" t="s">
        <v>295</v>
      </c>
      <c r="O22" s="2" t="s">
        <v>296</v>
      </c>
      <c r="P22" s="214" t="s">
        <v>295</v>
      </c>
      <c r="Q22" s="214" t="s">
        <v>296</v>
      </c>
      <c r="R22" s="214" t="s">
        <v>154</v>
      </c>
      <c r="S22" s="2" t="s">
        <v>24</v>
      </c>
      <c r="T22" s="214" t="s">
        <v>154</v>
      </c>
      <c r="U22" s="214" t="s">
        <v>24</v>
      </c>
      <c r="AA22" s="119" t="s">
        <v>1845</v>
      </c>
      <c r="AB22" s="279" t="s">
        <v>1833</v>
      </c>
      <c r="AC22" s="119" t="s">
        <v>1845</v>
      </c>
      <c r="AD22" s="119" t="s">
        <v>1832</v>
      </c>
    </row>
    <row r="23" spans="14:30" ht="15.75" x14ac:dyDescent="0.25">
      <c r="N23" s="214"/>
      <c r="R23" s="214" t="s">
        <v>172</v>
      </c>
      <c r="S23" s="2" t="s">
        <v>170</v>
      </c>
      <c r="T23" s="214" t="s">
        <v>172</v>
      </c>
      <c r="U23" s="214" t="s">
        <v>174</v>
      </c>
      <c r="AA23" s="119" t="s">
        <v>1840</v>
      </c>
      <c r="AB23" s="279" t="s">
        <v>1823</v>
      </c>
      <c r="AC23" s="119" t="s">
        <v>1840</v>
      </c>
      <c r="AD23" s="119" t="s">
        <v>1822</v>
      </c>
    </row>
    <row r="24" spans="14:30" ht="15.75" x14ac:dyDescent="0.25">
      <c r="N24" s="214"/>
      <c r="R24" s="214" t="s">
        <v>173</v>
      </c>
      <c r="S24" s="2" t="s">
        <v>171</v>
      </c>
      <c r="T24" s="214" t="s">
        <v>173</v>
      </c>
      <c r="U24" s="214" t="s">
        <v>175</v>
      </c>
      <c r="AA24" s="119" t="s">
        <v>153</v>
      </c>
      <c r="AB24" s="279" t="s">
        <v>23</v>
      </c>
      <c r="AC24" s="119" t="s">
        <v>153</v>
      </c>
      <c r="AD24" s="119" t="s">
        <v>169</v>
      </c>
    </row>
    <row r="25" spans="14:30" ht="15.75" x14ac:dyDescent="0.25">
      <c r="N25" s="214"/>
      <c r="R25" s="214" t="s">
        <v>295</v>
      </c>
      <c r="S25" s="2" t="s">
        <v>296</v>
      </c>
      <c r="T25" s="214" t="s">
        <v>295</v>
      </c>
      <c r="U25" s="214" t="s">
        <v>296</v>
      </c>
      <c r="AA25" s="119" t="s">
        <v>888</v>
      </c>
      <c r="AB25" s="279" t="s">
        <v>891</v>
      </c>
      <c r="AC25" s="119" t="s">
        <v>888</v>
      </c>
      <c r="AD25" s="119" t="s">
        <v>894</v>
      </c>
    </row>
    <row r="26" spans="14:30" ht="15.75" x14ac:dyDescent="0.25">
      <c r="AA26" s="119" t="s">
        <v>154</v>
      </c>
      <c r="AB26" s="2" t="s">
        <v>24</v>
      </c>
      <c r="AC26" s="119" t="str">
        <f>AA26</f>
        <v>UNKN</v>
      </c>
      <c r="AD26" s="119" t="s">
        <v>24</v>
      </c>
    </row>
    <row r="27" spans="14:30" ht="15.75" x14ac:dyDescent="0.25">
      <c r="AA27" s="119" t="s">
        <v>172</v>
      </c>
      <c r="AB27" s="2" t="s">
        <v>170</v>
      </c>
      <c r="AC27" s="119" t="str">
        <f>AA27</f>
        <v>UNMY</v>
      </c>
      <c r="AD27" s="119" t="s">
        <v>174</v>
      </c>
    </row>
    <row r="28" spans="14:30" ht="15.75" x14ac:dyDescent="0.25">
      <c r="AA28" s="119" t="s">
        <v>173</v>
      </c>
      <c r="AB28" s="2" t="s">
        <v>171</v>
      </c>
      <c r="AC28" s="119" t="str">
        <f>AA28</f>
        <v>UNLA</v>
      </c>
      <c r="AD28" s="119" t="s">
        <v>175</v>
      </c>
    </row>
    <row r="29" spans="14:30" ht="15.75" x14ac:dyDescent="0.25">
      <c r="AA29" s="119" t="s">
        <v>295</v>
      </c>
      <c r="AB29" s="2" t="s">
        <v>296</v>
      </c>
      <c r="AC29" s="119" t="s">
        <v>295</v>
      </c>
      <c r="AD29" s="119" t="s">
        <v>296</v>
      </c>
    </row>
    <row r="47" spans="1:1" x14ac:dyDescent="0.25">
      <c r="A47">
        <v>1</v>
      </c>
    </row>
    <row r="48" spans="1:1" x14ac:dyDescent="0.25">
      <c r="A48">
        <v>1</v>
      </c>
    </row>
    <row r="49" spans="1:30" x14ac:dyDescent="0.25">
      <c r="A49">
        <v>1</v>
      </c>
    </row>
    <row r="50" spans="1:30" x14ac:dyDescent="0.25">
      <c r="A50">
        <v>2</v>
      </c>
    </row>
    <row r="51" spans="1:30" x14ac:dyDescent="0.25">
      <c r="A51">
        <v>2</v>
      </c>
    </row>
    <row r="52" spans="1:30" x14ac:dyDescent="0.25">
      <c r="A52">
        <v>2</v>
      </c>
    </row>
    <row r="53" spans="1:30" x14ac:dyDescent="0.25">
      <c r="A53" s="280" t="str">
        <f>E4</f>
        <v>Region_3_codes</v>
      </c>
      <c r="B53" s="280" t="s">
        <v>140</v>
      </c>
      <c r="C53" s="280" t="s">
        <v>886</v>
      </c>
      <c r="D53" s="280" t="s">
        <v>887</v>
      </c>
      <c r="E53" s="280" t="s">
        <v>141</v>
      </c>
      <c r="F53" s="280" t="s">
        <v>142</v>
      </c>
      <c r="G53" s="280" t="s">
        <v>143</v>
      </c>
      <c r="H53" s="280" t="s">
        <v>144</v>
      </c>
      <c r="I53" s="280" t="s">
        <v>145</v>
      </c>
      <c r="J53" s="280" t="s">
        <v>146</v>
      </c>
      <c r="K53" s="280" t="s">
        <v>147</v>
      </c>
      <c r="L53" s="280" t="s">
        <v>148</v>
      </c>
      <c r="M53" s="280" t="s">
        <v>149</v>
      </c>
      <c r="N53" s="280" t="s">
        <v>150</v>
      </c>
      <c r="O53" s="280" t="s">
        <v>151</v>
      </c>
      <c r="P53" s="280" t="s">
        <v>152</v>
      </c>
      <c r="Q53" s="280" t="s">
        <v>153</v>
      </c>
      <c r="R53" s="280" t="s">
        <v>888</v>
      </c>
      <c r="S53" s="280" t="s">
        <v>2138</v>
      </c>
      <c r="T53" s="280" t="s">
        <v>154</v>
      </c>
      <c r="U53" s="280" t="s">
        <v>172</v>
      </c>
      <c r="V53" s="280" t="s">
        <v>173</v>
      </c>
      <c r="W53" s="280" t="s">
        <v>295</v>
      </c>
      <c r="X53" s="281"/>
      <c r="Y53" s="119"/>
      <c r="Z53" s="119"/>
      <c r="AA53" s="119"/>
      <c r="AB53" s="119"/>
      <c r="AC53" s="119"/>
    </row>
    <row r="54" spans="1:30" x14ac:dyDescent="0.25">
      <c r="A54" s="280" t="str">
        <f>D4</f>
        <v>Region_3_SN</v>
      </c>
      <c r="B54" s="282" t="s">
        <v>10</v>
      </c>
      <c r="C54" s="282" t="s">
        <v>889</v>
      </c>
      <c r="D54" s="282" t="s">
        <v>890</v>
      </c>
      <c r="E54" s="282" t="s">
        <v>11</v>
      </c>
      <c r="F54" s="282" t="s">
        <v>14</v>
      </c>
      <c r="G54" s="282" t="s">
        <v>12</v>
      </c>
      <c r="H54" s="282" t="s">
        <v>13</v>
      </c>
      <c r="I54" s="282" t="s">
        <v>15</v>
      </c>
      <c r="J54" s="282" t="s">
        <v>16</v>
      </c>
      <c r="K54" s="282" t="s">
        <v>17</v>
      </c>
      <c r="L54" s="282" t="s">
        <v>18</v>
      </c>
      <c r="M54" s="282" t="s">
        <v>19</v>
      </c>
      <c r="N54" s="283" t="s">
        <v>20</v>
      </c>
      <c r="O54" s="283" t="s">
        <v>21</v>
      </c>
      <c r="P54" s="282" t="s">
        <v>22</v>
      </c>
      <c r="Q54" s="282" t="s">
        <v>23</v>
      </c>
      <c r="R54" s="282" t="s">
        <v>891</v>
      </c>
      <c r="S54" s="280" t="s">
        <v>2139</v>
      </c>
      <c r="T54" s="282" t="s">
        <v>24</v>
      </c>
      <c r="U54" s="282" t="s">
        <v>170</v>
      </c>
      <c r="V54" s="282" t="s">
        <v>171</v>
      </c>
      <c r="W54" s="282" t="s">
        <v>333</v>
      </c>
      <c r="X54" s="281"/>
      <c r="Y54" s="119"/>
      <c r="Z54" s="119"/>
      <c r="AA54" s="119"/>
      <c r="AB54" s="119"/>
      <c r="AC54" s="119"/>
    </row>
    <row r="55" spans="1:30" x14ac:dyDescent="0.25">
      <c r="A55" s="280" t="str">
        <f>C4</f>
        <v>Region_3_species</v>
      </c>
      <c r="B55" s="280" t="s">
        <v>156</v>
      </c>
      <c r="C55" s="280" t="s">
        <v>892</v>
      </c>
      <c r="D55" s="280" t="s">
        <v>893</v>
      </c>
      <c r="E55" s="280" t="s">
        <v>157</v>
      </c>
      <c r="F55" s="280" t="s">
        <v>158</v>
      </c>
      <c r="G55" s="280" t="s">
        <v>159</v>
      </c>
      <c r="H55" s="280" t="s">
        <v>160</v>
      </c>
      <c r="I55" s="280" t="s">
        <v>161</v>
      </c>
      <c r="J55" s="280" t="s">
        <v>162</v>
      </c>
      <c r="K55" s="280" t="s">
        <v>163</v>
      </c>
      <c r="L55" s="280" t="s">
        <v>164</v>
      </c>
      <c r="M55" s="280" t="s">
        <v>165</v>
      </c>
      <c r="N55" s="280" t="s">
        <v>166</v>
      </c>
      <c r="O55" s="280" t="s">
        <v>167</v>
      </c>
      <c r="P55" s="280" t="s">
        <v>168</v>
      </c>
      <c r="Q55" s="280" t="s">
        <v>169</v>
      </c>
      <c r="R55" s="280" t="s">
        <v>894</v>
      </c>
      <c r="S55" s="280" t="s">
        <v>2140</v>
      </c>
      <c r="T55" s="280" t="s">
        <v>24</v>
      </c>
      <c r="U55" s="280" t="s">
        <v>174</v>
      </c>
      <c r="V55" s="280" t="s">
        <v>175</v>
      </c>
      <c r="W55" s="280" t="s">
        <v>333</v>
      </c>
      <c r="X55" s="281"/>
      <c r="Y55" s="119"/>
      <c r="Z55" s="119"/>
      <c r="AA55" s="119"/>
      <c r="AB55" s="119"/>
      <c r="AC55" s="119"/>
    </row>
    <row r="56" spans="1:30" x14ac:dyDescent="0.25">
      <c r="A56" s="284" t="str">
        <f>E5</f>
        <v>Region_4_codes</v>
      </c>
      <c r="B56" s="284" t="s">
        <v>140</v>
      </c>
      <c r="C56" s="284" t="s">
        <v>886</v>
      </c>
      <c r="D56" s="284" t="s">
        <v>887</v>
      </c>
      <c r="E56" s="284" t="s">
        <v>141</v>
      </c>
      <c r="F56" s="284" t="s">
        <v>895</v>
      </c>
      <c r="G56" s="284" t="s">
        <v>143</v>
      </c>
      <c r="H56" s="284" t="s">
        <v>144</v>
      </c>
      <c r="I56" s="284" t="s">
        <v>869</v>
      </c>
      <c r="J56" s="284" t="s">
        <v>142</v>
      </c>
      <c r="K56" s="284" t="s">
        <v>145</v>
      </c>
      <c r="L56" s="284" t="s">
        <v>909</v>
      </c>
      <c r="M56" s="284" t="s">
        <v>146</v>
      </c>
      <c r="N56" s="284" t="s">
        <v>147</v>
      </c>
      <c r="O56" s="284" t="s">
        <v>148</v>
      </c>
      <c r="P56" s="284" t="s">
        <v>149</v>
      </c>
      <c r="Q56" s="284" t="s">
        <v>150</v>
      </c>
      <c r="R56" s="284" t="s">
        <v>151</v>
      </c>
      <c r="S56" s="284" t="s">
        <v>152</v>
      </c>
      <c r="T56" s="284" t="s">
        <v>153</v>
      </c>
      <c r="U56" s="284" t="s">
        <v>888</v>
      </c>
      <c r="V56" s="284" t="s">
        <v>2138</v>
      </c>
      <c r="W56" s="284" t="s">
        <v>154</v>
      </c>
      <c r="X56" s="284" t="s">
        <v>172</v>
      </c>
      <c r="Y56" s="284" t="s">
        <v>173</v>
      </c>
      <c r="Z56" s="284" t="s">
        <v>295</v>
      </c>
      <c r="AA56" s="119"/>
      <c r="AB56" s="119"/>
      <c r="AC56" s="119"/>
    </row>
    <row r="57" spans="1:30" x14ac:dyDescent="0.25">
      <c r="A57" s="284" t="str">
        <f>D5</f>
        <v>Region_4_SN</v>
      </c>
      <c r="B57" s="285" t="s">
        <v>10</v>
      </c>
      <c r="C57" s="285" t="s">
        <v>889</v>
      </c>
      <c r="D57" s="285" t="s">
        <v>890</v>
      </c>
      <c r="E57" s="285" t="s">
        <v>11</v>
      </c>
      <c r="F57" s="285" t="s">
        <v>896</v>
      </c>
      <c r="G57" s="285" t="s">
        <v>12</v>
      </c>
      <c r="H57" s="285" t="s">
        <v>13</v>
      </c>
      <c r="I57" s="285" t="s">
        <v>870</v>
      </c>
      <c r="J57" s="285" t="s">
        <v>14</v>
      </c>
      <c r="K57" s="285" t="s">
        <v>15</v>
      </c>
      <c r="L57" s="285" t="s">
        <v>910</v>
      </c>
      <c r="M57" s="285" t="s">
        <v>16</v>
      </c>
      <c r="N57" s="285" t="s">
        <v>17</v>
      </c>
      <c r="O57" s="285" t="s">
        <v>18</v>
      </c>
      <c r="P57" s="285" t="s">
        <v>19</v>
      </c>
      <c r="Q57" s="286" t="s">
        <v>20</v>
      </c>
      <c r="R57" s="286" t="s">
        <v>21</v>
      </c>
      <c r="S57" s="285" t="s">
        <v>22</v>
      </c>
      <c r="T57" s="285" t="s">
        <v>23</v>
      </c>
      <c r="U57" s="285" t="s">
        <v>891</v>
      </c>
      <c r="V57" s="284" t="s">
        <v>2139</v>
      </c>
      <c r="W57" s="285" t="s">
        <v>24</v>
      </c>
      <c r="X57" s="285" t="s">
        <v>170</v>
      </c>
      <c r="Y57" s="285" t="s">
        <v>171</v>
      </c>
      <c r="Z57" s="285" t="s">
        <v>333</v>
      </c>
      <c r="AA57" s="119"/>
      <c r="AB57" s="119"/>
      <c r="AC57" s="119"/>
    </row>
    <row r="58" spans="1:30" x14ac:dyDescent="0.25">
      <c r="A58" s="284" t="str">
        <f>C5</f>
        <v>Region_4_species</v>
      </c>
      <c r="B58" s="284" t="s">
        <v>156</v>
      </c>
      <c r="C58" s="284" t="s">
        <v>892</v>
      </c>
      <c r="D58" s="284" t="s">
        <v>893</v>
      </c>
      <c r="E58" s="284" t="s">
        <v>157</v>
      </c>
      <c r="F58" s="284" t="s">
        <v>897</v>
      </c>
      <c r="G58" s="284" t="s">
        <v>159</v>
      </c>
      <c r="H58" s="284" t="s">
        <v>160</v>
      </c>
      <c r="I58" s="284" t="s">
        <v>871</v>
      </c>
      <c r="J58" s="284" t="s">
        <v>158</v>
      </c>
      <c r="K58" s="284" t="s">
        <v>161</v>
      </c>
      <c r="L58" s="284" t="s">
        <v>911</v>
      </c>
      <c r="M58" s="284" t="s">
        <v>162</v>
      </c>
      <c r="N58" s="284" t="s">
        <v>163</v>
      </c>
      <c r="O58" s="284" t="s">
        <v>164</v>
      </c>
      <c r="P58" s="284" t="s">
        <v>165</v>
      </c>
      <c r="Q58" s="284" t="s">
        <v>166</v>
      </c>
      <c r="R58" s="284" t="s">
        <v>167</v>
      </c>
      <c r="S58" s="284" t="s">
        <v>168</v>
      </c>
      <c r="T58" s="284" t="s">
        <v>169</v>
      </c>
      <c r="U58" s="284" t="s">
        <v>894</v>
      </c>
      <c r="V58" s="284" t="s">
        <v>2140</v>
      </c>
      <c r="W58" s="284" t="s">
        <v>24</v>
      </c>
      <c r="X58" s="284" t="s">
        <v>174</v>
      </c>
      <c r="Y58" s="284" t="s">
        <v>175</v>
      </c>
      <c r="Z58" s="284" t="s">
        <v>333</v>
      </c>
      <c r="AA58" s="119"/>
      <c r="AB58" s="119"/>
      <c r="AC58" s="119"/>
    </row>
    <row r="59" spans="1:30" x14ac:dyDescent="0.25">
      <c r="A59" s="287" t="str">
        <f>E6</f>
        <v>Region_5_codes</v>
      </c>
      <c r="B59" s="287" t="s">
        <v>140</v>
      </c>
      <c r="C59" s="287" t="s">
        <v>865</v>
      </c>
      <c r="D59" s="287" t="s">
        <v>141</v>
      </c>
      <c r="E59" s="287" t="s">
        <v>142</v>
      </c>
      <c r="F59" s="287" t="s">
        <v>143</v>
      </c>
      <c r="G59" s="287" t="s">
        <v>144</v>
      </c>
      <c r="H59" s="287" t="s">
        <v>869</v>
      </c>
      <c r="I59" s="287" t="s">
        <v>145</v>
      </c>
      <c r="J59" s="287" t="s">
        <v>146</v>
      </c>
      <c r="K59" s="287" t="s">
        <v>147</v>
      </c>
      <c r="L59" s="287" t="s">
        <v>148</v>
      </c>
      <c r="M59" s="287" t="s">
        <v>149</v>
      </c>
      <c r="N59" s="287" t="s">
        <v>150</v>
      </c>
      <c r="O59" s="287" t="s">
        <v>151</v>
      </c>
      <c r="P59" s="287" t="s">
        <v>152</v>
      </c>
      <c r="Q59" s="287" t="s">
        <v>153</v>
      </c>
      <c r="R59" s="287" t="s">
        <v>2138</v>
      </c>
      <c r="S59" s="287" t="s">
        <v>154</v>
      </c>
      <c r="T59" s="287" t="s">
        <v>172</v>
      </c>
      <c r="U59" s="287" t="s">
        <v>173</v>
      </c>
      <c r="V59" s="287" t="s">
        <v>295</v>
      </c>
      <c r="W59" s="281"/>
      <c r="X59" s="281"/>
      <c r="Y59" s="119"/>
      <c r="Z59" s="119"/>
      <c r="AA59" s="119"/>
      <c r="AB59" s="119"/>
      <c r="AC59" s="119"/>
    </row>
    <row r="60" spans="1:30" x14ac:dyDescent="0.25">
      <c r="A60" s="287" t="str">
        <f>D6</f>
        <v>Region_5_SN</v>
      </c>
      <c r="B60" s="288" t="s">
        <v>10</v>
      </c>
      <c r="C60" s="288" t="s">
        <v>866</v>
      </c>
      <c r="D60" s="288" t="s">
        <v>11</v>
      </c>
      <c r="E60" s="288" t="s">
        <v>14</v>
      </c>
      <c r="F60" s="288" t="s">
        <v>12</v>
      </c>
      <c r="G60" s="288" t="s">
        <v>13</v>
      </c>
      <c r="H60" s="288" t="s">
        <v>870</v>
      </c>
      <c r="I60" s="288" t="s">
        <v>15</v>
      </c>
      <c r="J60" s="288" t="s">
        <v>16</v>
      </c>
      <c r="K60" s="288" t="s">
        <v>17</v>
      </c>
      <c r="L60" s="288" t="s">
        <v>18</v>
      </c>
      <c r="M60" s="288" t="s">
        <v>19</v>
      </c>
      <c r="N60" s="289" t="s">
        <v>20</v>
      </c>
      <c r="O60" s="289" t="s">
        <v>21</v>
      </c>
      <c r="P60" s="288" t="s">
        <v>22</v>
      </c>
      <c r="Q60" s="288" t="s">
        <v>23</v>
      </c>
      <c r="R60" s="287" t="s">
        <v>2139</v>
      </c>
      <c r="S60" s="288" t="s">
        <v>24</v>
      </c>
      <c r="T60" s="288" t="s">
        <v>170</v>
      </c>
      <c r="U60" s="288" t="s">
        <v>171</v>
      </c>
      <c r="V60" s="288" t="s">
        <v>333</v>
      </c>
      <c r="W60" s="281"/>
      <c r="X60" s="281"/>
      <c r="Y60" s="119"/>
      <c r="Z60" s="119"/>
      <c r="AA60" s="119"/>
      <c r="AB60" s="119"/>
      <c r="AC60" s="119"/>
    </row>
    <row r="61" spans="1:30" x14ac:dyDescent="0.25">
      <c r="A61" s="287" t="str">
        <f>C6</f>
        <v>Region_5_species</v>
      </c>
      <c r="B61" s="287" t="s">
        <v>156</v>
      </c>
      <c r="C61" s="287" t="s">
        <v>867</v>
      </c>
      <c r="D61" s="287" t="s">
        <v>157</v>
      </c>
      <c r="E61" s="287" t="s">
        <v>158</v>
      </c>
      <c r="F61" s="287" t="s">
        <v>159</v>
      </c>
      <c r="G61" s="287" t="s">
        <v>160</v>
      </c>
      <c r="H61" s="287" t="s">
        <v>871</v>
      </c>
      <c r="I61" s="287" t="s">
        <v>161</v>
      </c>
      <c r="J61" s="287" t="s">
        <v>162</v>
      </c>
      <c r="K61" s="287" t="s">
        <v>163</v>
      </c>
      <c r="L61" s="287" t="s">
        <v>164</v>
      </c>
      <c r="M61" s="287" t="s">
        <v>165</v>
      </c>
      <c r="N61" s="287" t="s">
        <v>166</v>
      </c>
      <c r="O61" s="287" t="s">
        <v>167</v>
      </c>
      <c r="P61" s="287" t="s">
        <v>168</v>
      </c>
      <c r="Q61" s="287" t="s">
        <v>169</v>
      </c>
      <c r="R61" s="287" t="s">
        <v>2140</v>
      </c>
      <c r="S61" s="287" t="s">
        <v>24</v>
      </c>
      <c r="T61" s="287" t="s">
        <v>174</v>
      </c>
      <c r="U61" s="287" t="s">
        <v>175</v>
      </c>
      <c r="V61" s="287" t="s">
        <v>333</v>
      </c>
      <c r="W61" s="281"/>
      <c r="X61" s="281"/>
      <c r="Y61" s="119"/>
      <c r="Z61" s="119"/>
      <c r="AA61" s="119"/>
      <c r="AB61" s="119"/>
      <c r="AC61" s="119"/>
    </row>
    <row r="62" spans="1:30" x14ac:dyDescent="0.25">
      <c r="A62" s="290" t="str">
        <f>E7</f>
        <v>Region_6_codes</v>
      </c>
      <c r="B62" s="290" t="s">
        <v>1843</v>
      </c>
      <c r="C62" s="290" t="s">
        <v>886</v>
      </c>
      <c r="D62" s="290" t="s">
        <v>141</v>
      </c>
      <c r="E62" s="290" t="s">
        <v>1841</v>
      </c>
      <c r="F62" s="290" t="s">
        <v>1842</v>
      </c>
      <c r="G62" s="290" t="s">
        <v>1846</v>
      </c>
      <c r="H62" s="290" t="s">
        <v>143</v>
      </c>
      <c r="I62" s="290" t="s">
        <v>144</v>
      </c>
      <c r="J62" s="290" t="s">
        <v>142</v>
      </c>
      <c r="K62" s="290" t="s">
        <v>1834</v>
      </c>
      <c r="L62" s="290" t="s">
        <v>1835</v>
      </c>
      <c r="M62" s="290" t="s">
        <v>1836</v>
      </c>
      <c r="N62" s="290" t="s">
        <v>147</v>
      </c>
      <c r="O62" s="290" t="s">
        <v>149</v>
      </c>
      <c r="P62" s="290" t="s">
        <v>150</v>
      </c>
      <c r="Q62" s="290" t="s">
        <v>1837</v>
      </c>
      <c r="R62" s="308" t="s">
        <v>2143</v>
      </c>
      <c r="S62" s="290" t="s">
        <v>1844</v>
      </c>
      <c r="T62" s="290" t="s">
        <v>1838</v>
      </c>
      <c r="U62" s="290" t="s">
        <v>1839</v>
      </c>
      <c r="V62" s="290" t="s">
        <v>152</v>
      </c>
      <c r="W62" s="290" t="s">
        <v>1845</v>
      </c>
      <c r="X62" s="290" t="s">
        <v>1840</v>
      </c>
      <c r="Y62" s="290" t="s">
        <v>153</v>
      </c>
      <c r="Z62" s="290" t="s">
        <v>888</v>
      </c>
      <c r="AA62" s="290" t="s">
        <v>154</v>
      </c>
      <c r="AB62" s="290" t="s">
        <v>172</v>
      </c>
      <c r="AC62" s="290" t="s">
        <v>173</v>
      </c>
      <c r="AD62" s="290" t="s">
        <v>295</v>
      </c>
    </row>
    <row r="63" spans="1:30" x14ac:dyDescent="0.25">
      <c r="A63" s="290" t="str">
        <f>D7</f>
        <v>Region_6_SN</v>
      </c>
      <c r="B63" s="291" t="s">
        <v>1829</v>
      </c>
      <c r="C63" s="291" t="s">
        <v>889</v>
      </c>
      <c r="D63" s="291" t="s">
        <v>11</v>
      </c>
      <c r="E63" s="291" t="s">
        <v>1825</v>
      </c>
      <c r="F63" s="291" t="s">
        <v>1827</v>
      </c>
      <c r="G63" s="291" t="s">
        <v>1847</v>
      </c>
      <c r="H63" s="291" t="s">
        <v>12</v>
      </c>
      <c r="I63" s="291" t="s">
        <v>13</v>
      </c>
      <c r="J63" s="291" t="s">
        <v>14</v>
      </c>
      <c r="K63" s="291" t="s">
        <v>1810</v>
      </c>
      <c r="L63" s="291" t="s">
        <v>1813</v>
      </c>
      <c r="M63" s="291" t="s">
        <v>1815</v>
      </c>
      <c r="N63" s="291" t="s">
        <v>17</v>
      </c>
      <c r="O63" s="291" t="s">
        <v>19</v>
      </c>
      <c r="P63" s="292" t="s">
        <v>20</v>
      </c>
      <c r="Q63" s="291" t="s">
        <v>1816</v>
      </c>
      <c r="R63" s="309" t="s">
        <v>2144</v>
      </c>
      <c r="S63" s="291" t="s">
        <v>1831</v>
      </c>
      <c r="T63" s="291" t="s">
        <v>1818</v>
      </c>
      <c r="U63" s="291" t="s">
        <v>1820</v>
      </c>
      <c r="V63" s="291" t="s">
        <v>22</v>
      </c>
      <c r="W63" s="291" t="s">
        <v>1833</v>
      </c>
      <c r="X63" s="291" t="s">
        <v>1823</v>
      </c>
      <c r="Y63" s="291" t="s">
        <v>23</v>
      </c>
      <c r="Z63" s="291" t="s">
        <v>891</v>
      </c>
      <c r="AA63" s="293" t="s">
        <v>24</v>
      </c>
      <c r="AB63" s="293" t="s">
        <v>170</v>
      </c>
      <c r="AC63" s="293" t="s">
        <v>171</v>
      </c>
      <c r="AD63" s="293" t="s">
        <v>333</v>
      </c>
    </row>
    <row r="64" spans="1:30" x14ac:dyDescent="0.25">
      <c r="A64" s="290" t="str">
        <f>C7</f>
        <v>Region_6_species</v>
      </c>
      <c r="B64" s="290" t="s">
        <v>1828</v>
      </c>
      <c r="C64" s="290" t="s">
        <v>892</v>
      </c>
      <c r="D64" s="290" t="s">
        <v>157</v>
      </c>
      <c r="E64" s="290" t="s">
        <v>1824</v>
      </c>
      <c r="F64" s="290" t="s">
        <v>1826</v>
      </c>
      <c r="G64" s="290" t="s">
        <v>1821</v>
      </c>
      <c r="H64" s="290" t="s">
        <v>159</v>
      </c>
      <c r="I64" s="290" t="s">
        <v>160</v>
      </c>
      <c r="J64" s="290" t="s">
        <v>158</v>
      </c>
      <c r="K64" s="290" t="s">
        <v>1811</v>
      </c>
      <c r="L64" s="290" t="s">
        <v>1812</v>
      </c>
      <c r="M64" s="290" t="s">
        <v>1814</v>
      </c>
      <c r="N64" s="290" t="s">
        <v>163</v>
      </c>
      <c r="O64" s="290" t="s">
        <v>165</v>
      </c>
      <c r="P64" s="290" t="s">
        <v>166</v>
      </c>
      <c r="Q64" s="290" t="s">
        <v>2142</v>
      </c>
      <c r="R64" s="308" t="s">
        <v>2145</v>
      </c>
      <c r="S64" s="290" t="s">
        <v>1830</v>
      </c>
      <c r="T64" s="290" t="s">
        <v>1817</v>
      </c>
      <c r="U64" s="290" t="s">
        <v>1819</v>
      </c>
      <c r="V64" s="290" t="s">
        <v>168</v>
      </c>
      <c r="W64" s="290" t="s">
        <v>1832</v>
      </c>
      <c r="X64" s="290" t="s">
        <v>1822</v>
      </c>
      <c r="Y64" s="290" t="s">
        <v>169</v>
      </c>
      <c r="Z64" s="290" t="s">
        <v>894</v>
      </c>
      <c r="AA64" s="290" t="s">
        <v>24</v>
      </c>
      <c r="AB64" s="290" t="s">
        <v>174</v>
      </c>
      <c r="AC64" s="290" t="s">
        <v>175</v>
      </c>
      <c r="AD64" s="290" t="s">
        <v>296</v>
      </c>
    </row>
    <row r="65" spans="1:11" x14ac:dyDescent="0.25">
      <c r="A65" t="s">
        <v>913</v>
      </c>
      <c r="D65" s="276" t="s">
        <v>1850</v>
      </c>
      <c r="E65" s="276" t="s">
        <v>1851</v>
      </c>
      <c r="F65" s="276" t="s">
        <v>1852</v>
      </c>
      <c r="G65" s="276" t="s">
        <v>1853</v>
      </c>
      <c r="H65" s="276" t="s">
        <v>1854</v>
      </c>
      <c r="I65" s="276" t="s">
        <v>1855</v>
      </c>
      <c r="J65" s="276" t="s">
        <v>1856</v>
      </c>
      <c r="K65" s="276" t="s">
        <v>1857</v>
      </c>
    </row>
    <row r="66" spans="1:11" x14ac:dyDescent="0.25">
      <c r="G66" s="214"/>
      <c r="H66" s="214"/>
    </row>
    <row r="67" spans="1:11" ht="15.75" x14ac:dyDescent="0.25">
      <c r="A67" t="str">
        <f t="shared" ref="A67" si="6">B67</f>
        <v>CORA</v>
      </c>
      <c r="B67" s="214" t="str">
        <f t="shared" ref="B67" si="7">IF(C67=0,"",C67)</f>
        <v>CORA</v>
      </c>
      <c r="C67" s="276" t="str">
        <f>IF(ACCEPTED_CODES!$R$2=3,Species_by_Region!F67,(IF(ACCEPTED_CODES!$R$2=4,Species_by_Region!G67,(IF(ACCEPTED_CODES!$R$2=5,Species_by_Region!H67,(IF(ACCEPTED_CODES!$R$2=6,Species_by_Region!I67)))))))</f>
        <v>CORA</v>
      </c>
      <c r="F67" s="278" t="s">
        <v>140</v>
      </c>
      <c r="G67" s="278" t="s">
        <v>140</v>
      </c>
      <c r="H67" s="278" t="s">
        <v>140</v>
      </c>
      <c r="I67" s="119" t="s">
        <v>1843</v>
      </c>
    </row>
    <row r="68" spans="1:11" ht="15.75" x14ac:dyDescent="0.25">
      <c r="A68" s="307" t="str">
        <f t="shared" ref="A68:A124" si="8">B68</f>
        <v>COTO</v>
      </c>
      <c r="B68" s="307" t="str">
        <f t="shared" ref="B68:B124" si="9">IF(C68=0,"",C68)</f>
        <v>COTO</v>
      </c>
      <c r="C68" s="307" t="str">
        <f>IF(ACCEPTED_CODES!$R$2=3,Species_by_Region!F68,(IF(ACCEPTED_CODES!$R$2=4,Species_by_Region!G68,(IF(ACCEPTED_CODES!$R$2=5,Species_by_Region!H68,(IF(ACCEPTED_CODES!$R$2=6,Species_by_Region!I68)))))))</f>
        <v>COTO</v>
      </c>
      <c r="F68" s="278" t="s">
        <v>886</v>
      </c>
      <c r="G68" s="278" t="s">
        <v>886</v>
      </c>
      <c r="H68" s="278" t="s">
        <v>865</v>
      </c>
      <c r="I68" s="119" t="s">
        <v>886</v>
      </c>
    </row>
    <row r="69" spans="1:11" ht="15.75" x14ac:dyDescent="0.25">
      <c r="A69" s="307" t="str">
        <f t="shared" si="8"/>
        <v>COIN</v>
      </c>
      <c r="B69" s="307" t="str">
        <f t="shared" si="9"/>
        <v>COIN</v>
      </c>
      <c r="C69" s="307" t="str">
        <f>IF(ACCEPTED_CODES!$R$2=3,Species_by_Region!F69,(IF(ACCEPTED_CODES!$R$2=4,Species_by_Region!G69,(IF(ACCEPTED_CODES!$R$2=5,Species_by_Region!H69,(IF(ACCEPTED_CODES!$R$2=6,Species_by_Region!I69)))))))</f>
        <v>COIN</v>
      </c>
      <c r="F69" s="278" t="s">
        <v>887</v>
      </c>
      <c r="G69" s="278" t="s">
        <v>887</v>
      </c>
      <c r="H69" s="278" t="s">
        <v>141</v>
      </c>
      <c r="I69" s="119" t="s">
        <v>141</v>
      </c>
    </row>
    <row r="70" spans="1:11" ht="15.75" x14ac:dyDescent="0.25">
      <c r="A70" s="307" t="str">
        <f t="shared" si="8"/>
        <v>EPFU</v>
      </c>
      <c r="B70" s="307" t="str">
        <f t="shared" si="9"/>
        <v>EPFU</v>
      </c>
      <c r="C70" s="307" t="str">
        <f>IF(ACCEPTED_CODES!$R$2=3,Species_by_Region!F70,(IF(ACCEPTED_CODES!$R$2=4,Species_by_Region!G70,(IF(ACCEPTED_CODES!$R$2=5,Species_by_Region!H70,(IF(ACCEPTED_CODES!$R$2=6,Species_by_Region!I70)))))))</f>
        <v>EPFU</v>
      </c>
      <c r="F70" s="278" t="s">
        <v>141</v>
      </c>
      <c r="G70" s="278" t="s">
        <v>141</v>
      </c>
      <c r="H70" s="278" t="s">
        <v>142</v>
      </c>
      <c r="I70" s="119" t="s">
        <v>1841</v>
      </c>
    </row>
    <row r="71" spans="1:11" ht="15.75" x14ac:dyDescent="0.25">
      <c r="A71" s="307" t="str">
        <f t="shared" si="8"/>
        <v>EUFL</v>
      </c>
      <c r="B71" s="307" t="str">
        <f t="shared" si="9"/>
        <v>EUFL</v>
      </c>
      <c r="C71" s="307" t="str">
        <f>IF(ACCEPTED_CODES!$R$2=3,Species_by_Region!F71,(IF(ACCEPTED_CODES!$R$2=4,Species_by_Region!G71,(IF(ACCEPTED_CODES!$R$2=5,Species_by_Region!H71,(IF(ACCEPTED_CODES!$R$2=6,Species_by_Region!I71)))))))</f>
        <v>EUFL</v>
      </c>
      <c r="F71" s="278" t="s">
        <v>142</v>
      </c>
      <c r="G71" s="278" t="s">
        <v>895</v>
      </c>
      <c r="H71" s="278" t="s">
        <v>143</v>
      </c>
      <c r="I71" s="119" t="s">
        <v>1842</v>
      </c>
    </row>
    <row r="72" spans="1:11" ht="15.75" x14ac:dyDescent="0.25">
      <c r="A72" s="307" t="str">
        <f t="shared" si="8"/>
        <v>LABO</v>
      </c>
      <c r="B72" s="307" t="str">
        <f t="shared" si="9"/>
        <v>LABO</v>
      </c>
      <c r="C72" s="307" t="str">
        <f>IF(ACCEPTED_CODES!$R$2=3,Species_by_Region!F72,(IF(ACCEPTED_CODES!$R$2=4,Species_by_Region!G72,(IF(ACCEPTED_CODES!$R$2=5,Species_by_Region!H72,(IF(ACCEPTED_CODES!$R$2=6,Species_by_Region!I72)))))))</f>
        <v>LABO</v>
      </c>
      <c r="F72" s="278" t="s">
        <v>143</v>
      </c>
      <c r="G72" s="278" t="s">
        <v>143</v>
      </c>
      <c r="H72" s="278" t="s">
        <v>144</v>
      </c>
      <c r="I72" s="119" t="s">
        <v>1846</v>
      </c>
    </row>
    <row r="73" spans="1:11" ht="15.75" x14ac:dyDescent="0.25">
      <c r="A73" s="307" t="str">
        <f t="shared" si="8"/>
        <v>LACI</v>
      </c>
      <c r="B73" s="307" t="str">
        <f t="shared" si="9"/>
        <v>LACI</v>
      </c>
      <c r="C73" s="307" t="str">
        <f>IF(ACCEPTED_CODES!$R$2=3,Species_by_Region!F73,(IF(ACCEPTED_CODES!$R$2=4,Species_by_Region!G73,(IF(ACCEPTED_CODES!$R$2=5,Species_by_Region!H73,(IF(ACCEPTED_CODES!$R$2=6,Species_by_Region!I73)))))))</f>
        <v>LACI</v>
      </c>
      <c r="F73" s="278" t="s">
        <v>144</v>
      </c>
      <c r="G73" s="278" t="s">
        <v>144</v>
      </c>
      <c r="H73" s="278" t="s">
        <v>869</v>
      </c>
      <c r="I73" s="119" t="s">
        <v>143</v>
      </c>
    </row>
    <row r="74" spans="1:11" ht="15.75" x14ac:dyDescent="0.25">
      <c r="A74" s="307" t="str">
        <f t="shared" si="8"/>
        <v>LAIN</v>
      </c>
      <c r="B74" s="307" t="str">
        <f t="shared" si="9"/>
        <v>LAIN</v>
      </c>
      <c r="C74" s="307" t="str">
        <f>IF(ACCEPTED_CODES!$R$2=3,Species_by_Region!F74,(IF(ACCEPTED_CODES!$R$2=4,Species_by_Region!G74,(IF(ACCEPTED_CODES!$R$2=5,Species_by_Region!H74,(IF(ACCEPTED_CODES!$R$2=6,Species_by_Region!I74)))))))</f>
        <v>LAIN</v>
      </c>
      <c r="F74" s="278" t="s">
        <v>145</v>
      </c>
      <c r="G74" s="278" t="s">
        <v>869</v>
      </c>
      <c r="H74" s="278" t="s">
        <v>145</v>
      </c>
      <c r="I74" s="119" t="s">
        <v>144</v>
      </c>
    </row>
    <row r="75" spans="1:11" ht="15.75" x14ac:dyDescent="0.25">
      <c r="A75" s="307" t="str">
        <f t="shared" si="8"/>
        <v>LANO</v>
      </c>
      <c r="B75" s="307" t="str">
        <f t="shared" si="9"/>
        <v>LANO</v>
      </c>
      <c r="C75" s="307" t="str">
        <f>IF(ACCEPTED_CODES!$R$2=3,Species_by_Region!F75,(IF(ACCEPTED_CODES!$R$2=4,Species_by_Region!G75,(IF(ACCEPTED_CODES!$R$2=5,Species_by_Region!H75,(IF(ACCEPTED_CODES!$R$2=6,Species_by_Region!I75)))))))</f>
        <v>LANO</v>
      </c>
      <c r="F75" s="278" t="s">
        <v>146</v>
      </c>
      <c r="G75" s="278" t="s">
        <v>142</v>
      </c>
      <c r="H75" s="278" t="s">
        <v>146</v>
      </c>
      <c r="I75" s="119" t="s">
        <v>142</v>
      </c>
    </row>
    <row r="76" spans="1:11" ht="15.75" x14ac:dyDescent="0.25">
      <c r="A76" s="307" t="str">
        <f t="shared" si="8"/>
        <v>LASE</v>
      </c>
      <c r="B76" s="307" t="str">
        <f t="shared" si="9"/>
        <v>LASE</v>
      </c>
      <c r="C76" s="307" t="str">
        <f>IF(ACCEPTED_CODES!$R$2=3,Species_by_Region!F76,(IF(ACCEPTED_CODES!$R$2=4,Species_by_Region!G76,(IF(ACCEPTED_CODES!$R$2=5,Species_by_Region!H76,(IF(ACCEPTED_CODES!$R$2=6,Species_by_Region!I76)))))))</f>
        <v>LASE</v>
      </c>
      <c r="F76" s="278" t="s">
        <v>147</v>
      </c>
      <c r="G76" s="278" t="s">
        <v>145</v>
      </c>
      <c r="H76" s="278" t="s">
        <v>147</v>
      </c>
      <c r="I76" s="119" t="s">
        <v>1834</v>
      </c>
    </row>
    <row r="77" spans="1:11" ht="15.75" x14ac:dyDescent="0.25">
      <c r="A77" s="307" t="str">
        <f t="shared" si="8"/>
        <v>MOMO</v>
      </c>
      <c r="B77" s="307" t="str">
        <f t="shared" si="9"/>
        <v>MOMO</v>
      </c>
      <c r="C77" s="307" t="str">
        <f>IF(ACCEPTED_CODES!$R$2=3,Species_by_Region!F77,(IF(ACCEPTED_CODES!$R$2=4,Species_by_Region!G77,(IF(ACCEPTED_CODES!$R$2=5,Species_by_Region!H77,(IF(ACCEPTED_CODES!$R$2=6,Species_by_Region!I77)))))))</f>
        <v>MOMO</v>
      </c>
      <c r="F77" s="278" t="s">
        <v>148</v>
      </c>
      <c r="G77" s="278" t="s">
        <v>909</v>
      </c>
      <c r="H77" s="278" t="s">
        <v>148</v>
      </c>
      <c r="I77" s="119" t="s">
        <v>1835</v>
      </c>
    </row>
    <row r="78" spans="1:11" ht="15.75" x14ac:dyDescent="0.25">
      <c r="A78" s="307" t="str">
        <f t="shared" si="8"/>
        <v>MYAU</v>
      </c>
      <c r="B78" s="307" t="str">
        <f t="shared" si="9"/>
        <v>MYAU</v>
      </c>
      <c r="C78" s="307" t="str">
        <f>IF(ACCEPTED_CODES!$R$2=3,Species_by_Region!F78,(IF(ACCEPTED_CODES!$R$2=4,Species_by_Region!G78,(IF(ACCEPTED_CODES!$R$2=5,Species_by_Region!H78,(IF(ACCEPTED_CODES!$R$2=6,Species_by_Region!I78)))))))</f>
        <v>MYAU</v>
      </c>
      <c r="F78" s="278" t="s">
        <v>149</v>
      </c>
      <c r="G78" s="278" t="s">
        <v>146</v>
      </c>
      <c r="H78" s="278" t="s">
        <v>149</v>
      </c>
      <c r="I78" s="119" t="s">
        <v>1836</v>
      </c>
    </row>
    <row r="79" spans="1:11" ht="15.75" x14ac:dyDescent="0.25">
      <c r="A79" s="307" t="str">
        <f t="shared" si="8"/>
        <v>MYGR</v>
      </c>
      <c r="B79" s="307" t="str">
        <f t="shared" si="9"/>
        <v>MYGR</v>
      </c>
      <c r="C79" s="307" t="str">
        <f>IF(ACCEPTED_CODES!$R$2=3,Species_by_Region!F79,(IF(ACCEPTED_CODES!$R$2=4,Species_by_Region!G79,(IF(ACCEPTED_CODES!$R$2=5,Species_by_Region!H79,(IF(ACCEPTED_CODES!$R$2=6,Species_by_Region!I79)))))))</f>
        <v>MYGR</v>
      </c>
      <c r="F79" s="278" t="s">
        <v>150</v>
      </c>
      <c r="G79" s="278" t="s">
        <v>147</v>
      </c>
      <c r="H79" s="278" t="s">
        <v>150</v>
      </c>
      <c r="I79" s="119" t="s">
        <v>147</v>
      </c>
    </row>
    <row r="80" spans="1:11" ht="15.75" x14ac:dyDescent="0.25">
      <c r="A80" s="307" t="str">
        <f t="shared" si="8"/>
        <v>MYLE</v>
      </c>
      <c r="B80" s="307" t="str">
        <f t="shared" si="9"/>
        <v>MYLE</v>
      </c>
      <c r="C80" s="307" t="str">
        <f>IF(ACCEPTED_CODES!$R$2=3,Species_by_Region!F80,(IF(ACCEPTED_CODES!$R$2=4,Species_by_Region!G80,(IF(ACCEPTED_CODES!$R$2=5,Species_by_Region!H80,(IF(ACCEPTED_CODES!$R$2=6,Species_by_Region!I80)))))))</f>
        <v>MYLE</v>
      </c>
      <c r="F80" s="278" t="s">
        <v>151</v>
      </c>
      <c r="G80" s="278" t="s">
        <v>148</v>
      </c>
      <c r="H80" s="278" t="s">
        <v>151</v>
      </c>
      <c r="I80" s="119" t="s">
        <v>149</v>
      </c>
    </row>
    <row r="81" spans="1:9" ht="15.75" x14ac:dyDescent="0.25">
      <c r="A81" s="307" t="str">
        <f t="shared" si="8"/>
        <v>MYLU</v>
      </c>
      <c r="B81" s="307" t="str">
        <f t="shared" si="9"/>
        <v>MYLU</v>
      </c>
      <c r="C81" s="307" t="str">
        <f>IF(ACCEPTED_CODES!$R$2=3,Species_by_Region!F81,(IF(ACCEPTED_CODES!$R$2=4,Species_by_Region!G81,(IF(ACCEPTED_CODES!$R$2=5,Species_by_Region!H81,(IF(ACCEPTED_CODES!$R$2=6,Species_by_Region!I81)))))))</f>
        <v>MYLU</v>
      </c>
      <c r="F81" s="278" t="s">
        <v>152</v>
      </c>
      <c r="G81" s="278" t="s">
        <v>149</v>
      </c>
      <c r="H81" s="278" t="s">
        <v>152</v>
      </c>
      <c r="I81" s="119" t="s">
        <v>150</v>
      </c>
    </row>
    <row r="82" spans="1:9" ht="15.75" x14ac:dyDescent="0.25">
      <c r="A82" s="307" t="str">
        <f t="shared" si="8"/>
        <v>MYSE</v>
      </c>
      <c r="B82" s="307" t="str">
        <f t="shared" si="9"/>
        <v>MYSE</v>
      </c>
      <c r="C82" s="307" t="str">
        <f>IF(ACCEPTED_CODES!$R$2=3,Species_by_Region!F82,(IF(ACCEPTED_CODES!$R$2=4,Species_by_Region!G82,(IF(ACCEPTED_CODES!$R$2=5,Species_by_Region!H82,(IF(ACCEPTED_CODES!$R$2=6,Species_by_Region!I82)))))))</f>
        <v>MYSE</v>
      </c>
      <c r="F82" s="278" t="s">
        <v>153</v>
      </c>
      <c r="G82" s="278" t="s">
        <v>150</v>
      </c>
      <c r="H82" s="278" t="s">
        <v>153</v>
      </c>
      <c r="I82" s="119" t="s">
        <v>1837</v>
      </c>
    </row>
    <row r="83" spans="1:9" ht="15.75" x14ac:dyDescent="0.25">
      <c r="A83" s="307" t="str">
        <f t="shared" si="8"/>
        <v>MYSO</v>
      </c>
      <c r="B83" s="307" t="str">
        <f t="shared" si="9"/>
        <v>MYSO</v>
      </c>
      <c r="C83" s="307" t="str">
        <f>IF(ACCEPTED_CODES!$R$2=3,Species_by_Region!F83,(IF(ACCEPTED_CODES!$R$2=4,Species_by_Region!G83,(IF(ACCEPTED_CODES!$R$2=5,Species_by_Region!H83,(IF(ACCEPTED_CODES!$R$2=6,Species_by_Region!I83)))))))</f>
        <v>MYSO</v>
      </c>
      <c r="F83" s="278" t="s">
        <v>888</v>
      </c>
      <c r="G83" s="278" t="s">
        <v>151</v>
      </c>
      <c r="H83" s="278" t="s">
        <v>2138</v>
      </c>
      <c r="I83" s="119" t="s">
        <v>2143</v>
      </c>
    </row>
    <row r="84" spans="1:9" ht="15.75" x14ac:dyDescent="0.25">
      <c r="A84" s="307" t="str">
        <f t="shared" si="8"/>
        <v>NYHU</v>
      </c>
      <c r="B84" s="307" t="str">
        <f t="shared" si="9"/>
        <v>NYHU</v>
      </c>
      <c r="C84" s="307" t="str">
        <f>IF(ACCEPTED_CODES!$R$2=3,Species_by_Region!F84,(IF(ACCEPTED_CODES!$R$2=4,Species_by_Region!G84,(IF(ACCEPTED_CODES!$R$2=5,Species_by_Region!H84,(IF(ACCEPTED_CODES!$R$2=6,Species_by_Region!I84)))))))</f>
        <v>NYHU</v>
      </c>
      <c r="F84" s="278" t="s">
        <v>2138</v>
      </c>
      <c r="G84" s="278" t="s">
        <v>152</v>
      </c>
      <c r="H84" s="278" t="s">
        <v>154</v>
      </c>
      <c r="I84" s="119" t="s">
        <v>1844</v>
      </c>
    </row>
    <row r="85" spans="1:9" ht="15.75" x14ac:dyDescent="0.25">
      <c r="A85" s="307" t="str">
        <f t="shared" si="8"/>
        <v>PESU</v>
      </c>
      <c r="B85" s="307" t="str">
        <f t="shared" si="9"/>
        <v>PESU</v>
      </c>
      <c r="C85" s="307" t="str">
        <f>IF(ACCEPTED_CODES!$R$2=3,Species_by_Region!F85,(IF(ACCEPTED_CODES!$R$2=4,Species_by_Region!G85,(IF(ACCEPTED_CODES!$R$2=5,Species_by_Region!H85,(IF(ACCEPTED_CODES!$R$2=6,Species_by_Region!I85)))))))</f>
        <v>PESU</v>
      </c>
      <c r="F85" s="278" t="s">
        <v>154</v>
      </c>
      <c r="G85" s="278" t="s">
        <v>153</v>
      </c>
      <c r="H85" s="278" t="s">
        <v>172</v>
      </c>
      <c r="I85" s="119" t="s">
        <v>1838</v>
      </c>
    </row>
    <row r="86" spans="1:9" ht="15.75" x14ac:dyDescent="0.25">
      <c r="A86" s="307" t="str">
        <f t="shared" si="8"/>
        <v>TABR</v>
      </c>
      <c r="B86" s="307" t="str">
        <f t="shared" si="9"/>
        <v>TABR</v>
      </c>
      <c r="C86" s="307" t="str">
        <f>IF(ACCEPTED_CODES!$R$2=3,Species_by_Region!F86,(IF(ACCEPTED_CODES!$R$2=4,Species_by_Region!G86,(IF(ACCEPTED_CODES!$R$2=5,Species_by_Region!H86,(IF(ACCEPTED_CODES!$R$2=6,Species_by_Region!I86)))))))</f>
        <v>TABR</v>
      </c>
      <c r="F86" s="278" t="s">
        <v>172</v>
      </c>
      <c r="G86" s="278" t="s">
        <v>888</v>
      </c>
      <c r="H86" s="278" t="s">
        <v>173</v>
      </c>
      <c r="I86" s="119" t="s">
        <v>1839</v>
      </c>
    </row>
    <row r="87" spans="1:9" ht="15.75" x14ac:dyDescent="0.25">
      <c r="A87" s="307" t="str">
        <f t="shared" si="8"/>
        <v>MYLU_MYSO</v>
      </c>
      <c r="B87" s="307" t="str">
        <f t="shared" si="9"/>
        <v>MYLU_MYSO</v>
      </c>
      <c r="C87" s="307" t="str">
        <f>IF(ACCEPTED_CODES!$R$2=3,Species_by_Region!F87,(IF(ACCEPTED_CODES!$R$2=4,Species_by_Region!G87,(IF(ACCEPTED_CODES!$R$2=5,Species_by_Region!H87,(IF(ACCEPTED_CODES!$R$2=6,Species_by_Region!I87)))))))</f>
        <v>MYLU_MYSO</v>
      </c>
      <c r="F87" s="278" t="s">
        <v>173</v>
      </c>
      <c r="G87" s="278" t="s">
        <v>2138</v>
      </c>
      <c r="H87" s="278" t="s">
        <v>295</v>
      </c>
      <c r="I87" s="119" t="s">
        <v>152</v>
      </c>
    </row>
    <row r="88" spans="1:9" ht="15.75" x14ac:dyDescent="0.25">
      <c r="A88" s="307" t="str">
        <f t="shared" si="8"/>
        <v>UNKN</v>
      </c>
      <c r="B88" s="307" t="str">
        <f t="shared" si="9"/>
        <v>UNKN</v>
      </c>
      <c r="C88" s="307" t="str">
        <f>IF(ACCEPTED_CODES!$R$2=3,Species_by_Region!F88,(IF(ACCEPTED_CODES!$R$2=4,Species_by_Region!G88,(IF(ACCEPTED_CODES!$R$2=5,Species_by_Region!H88,(IF(ACCEPTED_CODES!$R$2=6,Species_by_Region!I88)))))))</f>
        <v>UNKN</v>
      </c>
      <c r="F88" s="278" t="s">
        <v>295</v>
      </c>
      <c r="G88" s="278" t="s">
        <v>154</v>
      </c>
      <c r="H88" s="9" t="str">
        <f t="shared" ref="H88:H103" si="10">LOWER(H67)</f>
        <v>cora</v>
      </c>
      <c r="I88" s="119" t="s">
        <v>1845</v>
      </c>
    </row>
    <row r="89" spans="1:9" ht="15.75" x14ac:dyDescent="0.25">
      <c r="A89" s="307" t="str">
        <f t="shared" si="8"/>
        <v>UNMY</v>
      </c>
      <c r="B89" s="307" t="str">
        <f t="shared" si="9"/>
        <v>UNMY</v>
      </c>
      <c r="C89" s="307" t="str">
        <f>IF(ACCEPTED_CODES!$R$2=3,Species_by_Region!F89,(IF(ACCEPTED_CODES!$R$2=4,Species_by_Region!G89,(IF(ACCEPTED_CODES!$R$2=5,Species_by_Region!H89,(IF(ACCEPTED_CODES!$R$2=6,Species_by_Region!I89)))))))</f>
        <v>UNMY</v>
      </c>
      <c r="F89" s="9" t="str">
        <f t="shared" ref="F89:F105" si="11">LOWER(F67)</f>
        <v>cora</v>
      </c>
      <c r="G89" s="278" t="s">
        <v>172</v>
      </c>
      <c r="H89" s="9" t="str">
        <f t="shared" si="10"/>
        <v>covi</v>
      </c>
      <c r="I89" s="119" t="s">
        <v>1840</v>
      </c>
    </row>
    <row r="90" spans="1:9" ht="15.75" x14ac:dyDescent="0.25">
      <c r="A90" s="307" t="str">
        <f t="shared" si="8"/>
        <v>UNLA</v>
      </c>
      <c r="B90" s="307" t="str">
        <f t="shared" si="9"/>
        <v>UNLA</v>
      </c>
      <c r="C90" s="307" t="str">
        <f>IF(ACCEPTED_CODES!$R$2=3,Species_by_Region!F90,(IF(ACCEPTED_CODES!$R$2=4,Species_by_Region!G90,(IF(ACCEPTED_CODES!$R$2=5,Species_by_Region!H90,(IF(ACCEPTED_CODES!$R$2=6,Species_by_Region!I90)))))))</f>
        <v>UNLA</v>
      </c>
      <c r="F90" s="9" t="str">
        <f t="shared" si="11"/>
        <v>coto</v>
      </c>
      <c r="G90" s="278" t="s">
        <v>173</v>
      </c>
      <c r="H90" s="9" t="str">
        <f t="shared" si="10"/>
        <v>epfu</v>
      </c>
      <c r="I90" s="119" t="s">
        <v>153</v>
      </c>
    </row>
    <row r="91" spans="1:9" ht="15.75" x14ac:dyDescent="0.25">
      <c r="A91" s="307" t="str">
        <f t="shared" si="8"/>
        <v>NOBATS</v>
      </c>
      <c r="B91" s="307" t="str">
        <f t="shared" si="9"/>
        <v>NOBATS</v>
      </c>
      <c r="C91" s="307" t="str">
        <f>IF(ACCEPTED_CODES!$R$2=3,Species_by_Region!F91,(IF(ACCEPTED_CODES!$R$2=4,Species_by_Region!G91,(IF(ACCEPTED_CODES!$R$2=5,Species_by_Region!H91,(IF(ACCEPTED_CODES!$R$2=6,Species_by_Region!I91)))))))</f>
        <v>NOBATS</v>
      </c>
      <c r="F91" s="9" t="str">
        <f t="shared" si="11"/>
        <v>coin</v>
      </c>
      <c r="G91" s="278" t="s">
        <v>295</v>
      </c>
      <c r="H91" s="9" t="str">
        <f t="shared" si="10"/>
        <v>lano</v>
      </c>
      <c r="I91" s="119" t="s">
        <v>888</v>
      </c>
    </row>
    <row r="92" spans="1:9" x14ac:dyDescent="0.25">
      <c r="A92" s="307" t="str">
        <f t="shared" si="8"/>
        <v>cora</v>
      </c>
      <c r="B92" s="307" t="str">
        <f t="shared" si="9"/>
        <v>cora</v>
      </c>
      <c r="C92" s="307" t="str">
        <f>IF(ACCEPTED_CODES!$R$2=3,Species_by_Region!F92,(IF(ACCEPTED_CODES!$R$2=4,Species_by_Region!G92,(IF(ACCEPTED_CODES!$R$2=5,Species_by_Region!H92,(IF(ACCEPTED_CODES!$R$2=6,Species_by_Region!I92)))))))</f>
        <v>cora</v>
      </c>
      <c r="F92" s="276" t="str">
        <f t="shared" si="11"/>
        <v>epfu</v>
      </c>
      <c r="G92" s="214" t="str">
        <f t="shared" ref="G92:G111" si="12">LOWER(G67)</f>
        <v>cora</v>
      </c>
      <c r="H92" s="276" t="str">
        <f t="shared" si="10"/>
        <v>labo</v>
      </c>
      <c r="I92" s="119" t="s">
        <v>154</v>
      </c>
    </row>
    <row r="93" spans="1:9" x14ac:dyDescent="0.25">
      <c r="A93" s="307" t="str">
        <f t="shared" si="8"/>
        <v>coto</v>
      </c>
      <c r="B93" s="307" t="str">
        <f t="shared" si="9"/>
        <v>coto</v>
      </c>
      <c r="C93" s="307" t="str">
        <f>IF(ACCEPTED_CODES!$R$2=3,Species_by_Region!F93,(IF(ACCEPTED_CODES!$R$2=4,Species_by_Region!G93,(IF(ACCEPTED_CODES!$R$2=5,Species_by_Region!H93,(IF(ACCEPTED_CODES!$R$2=6,Species_by_Region!I93)))))))</f>
        <v>coto</v>
      </c>
      <c r="F93" s="276" t="str">
        <f t="shared" si="11"/>
        <v>lano</v>
      </c>
      <c r="G93" s="276" t="str">
        <f t="shared" si="12"/>
        <v>coto</v>
      </c>
      <c r="H93" s="276" t="str">
        <f t="shared" si="10"/>
        <v>laci</v>
      </c>
      <c r="I93" s="119" t="s">
        <v>172</v>
      </c>
    </row>
    <row r="94" spans="1:9" x14ac:dyDescent="0.25">
      <c r="A94" s="307" t="str">
        <f t="shared" si="8"/>
        <v>coin</v>
      </c>
      <c r="B94" s="307" t="str">
        <f t="shared" si="9"/>
        <v>coin</v>
      </c>
      <c r="C94" s="307" t="str">
        <f>IF(ACCEPTED_CODES!$R$2=3,Species_by_Region!F94,(IF(ACCEPTED_CODES!$R$2=4,Species_by_Region!G94,(IF(ACCEPTED_CODES!$R$2=5,Species_by_Region!H94,(IF(ACCEPTED_CODES!$R$2=6,Species_by_Region!I94)))))))</f>
        <v>coin</v>
      </c>
      <c r="F94" s="276" t="str">
        <f t="shared" si="11"/>
        <v>labo</v>
      </c>
      <c r="G94" s="276" t="str">
        <f t="shared" si="12"/>
        <v>coin</v>
      </c>
      <c r="H94" s="276" t="str">
        <f t="shared" si="10"/>
        <v>lain</v>
      </c>
      <c r="I94" s="119" t="s">
        <v>173</v>
      </c>
    </row>
    <row r="95" spans="1:9" x14ac:dyDescent="0.25">
      <c r="A95" s="307" t="str">
        <f t="shared" si="8"/>
        <v>epfu</v>
      </c>
      <c r="B95" s="307" t="str">
        <f t="shared" si="9"/>
        <v>epfu</v>
      </c>
      <c r="C95" s="307" t="str">
        <f>IF(ACCEPTED_CODES!$R$2=3,Species_by_Region!F95,(IF(ACCEPTED_CODES!$R$2=4,Species_by_Region!G95,(IF(ACCEPTED_CODES!$R$2=5,Species_by_Region!H95,(IF(ACCEPTED_CODES!$R$2=6,Species_by_Region!I95)))))))</f>
        <v>epfu</v>
      </c>
      <c r="F95" s="276" t="str">
        <f t="shared" si="11"/>
        <v>laci</v>
      </c>
      <c r="G95" s="276" t="str">
        <f t="shared" si="12"/>
        <v>epfu</v>
      </c>
      <c r="H95" s="276" t="str">
        <f t="shared" si="10"/>
        <v>lase</v>
      </c>
      <c r="I95" s="119" t="s">
        <v>295</v>
      </c>
    </row>
    <row r="96" spans="1:9" x14ac:dyDescent="0.25">
      <c r="A96" s="307" t="str">
        <f t="shared" si="8"/>
        <v>eufl</v>
      </c>
      <c r="B96" s="307" t="str">
        <f t="shared" si="9"/>
        <v>eufl</v>
      </c>
      <c r="C96" s="307" t="str">
        <f>IF(ACCEPTED_CODES!$R$2=3,Species_by_Region!F96,(IF(ACCEPTED_CODES!$R$2=4,Species_by_Region!G96,(IF(ACCEPTED_CODES!$R$2=5,Species_by_Region!H96,(IF(ACCEPTED_CODES!$R$2=6,Species_by_Region!I96)))))))</f>
        <v>eufl</v>
      </c>
      <c r="F96" s="276" t="str">
        <f t="shared" si="11"/>
        <v>lase</v>
      </c>
      <c r="G96" s="276" t="str">
        <f t="shared" si="12"/>
        <v>eufl</v>
      </c>
      <c r="H96" s="276" t="str">
        <f t="shared" si="10"/>
        <v>myau</v>
      </c>
      <c r="I96" t="str">
        <f t="shared" ref="I96:I111" si="13">LOWER(I67)</f>
        <v>anpa</v>
      </c>
    </row>
    <row r="97" spans="1:9" x14ac:dyDescent="0.25">
      <c r="A97" s="307" t="str">
        <f t="shared" si="8"/>
        <v>labo</v>
      </c>
      <c r="B97" s="307" t="str">
        <f t="shared" si="9"/>
        <v>labo</v>
      </c>
      <c r="C97" s="307" t="str">
        <f>IF(ACCEPTED_CODES!$R$2=3,Species_by_Region!F97,(IF(ACCEPTED_CODES!$R$2=4,Species_by_Region!G97,(IF(ACCEPTED_CODES!$R$2=5,Species_by_Region!H97,(IF(ACCEPTED_CODES!$R$2=6,Species_by_Region!I97)))))))</f>
        <v>labo</v>
      </c>
      <c r="F97" s="276" t="str">
        <f t="shared" si="11"/>
        <v>myau</v>
      </c>
      <c r="G97" s="276" t="str">
        <f t="shared" si="12"/>
        <v>labo</v>
      </c>
      <c r="H97" s="276" t="str">
        <f t="shared" si="10"/>
        <v>mygr</v>
      </c>
      <c r="I97" s="276" t="str">
        <f t="shared" si="13"/>
        <v>coto</v>
      </c>
    </row>
    <row r="98" spans="1:9" x14ac:dyDescent="0.25">
      <c r="A98" s="307" t="str">
        <f t="shared" si="8"/>
        <v>laci</v>
      </c>
      <c r="B98" s="307" t="str">
        <f t="shared" si="9"/>
        <v>laci</v>
      </c>
      <c r="C98" s="307" t="str">
        <f>IF(ACCEPTED_CODES!$R$2=3,Species_by_Region!F98,(IF(ACCEPTED_CODES!$R$2=4,Species_by_Region!G98,(IF(ACCEPTED_CODES!$R$2=5,Species_by_Region!H98,(IF(ACCEPTED_CODES!$R$2=6,Species_by_Region!I98)))))))</f>
        <v>laci</v>
      </c>
      <c r="F98" s="276" t="str">
        <f t="shared" si="11"/>
        <v>mygr</v>
      </c>
      <c r="G98" s="276" t="str">
        <f t="shared" si="12"/>
        <v>laci</v>
      </c>
      <c r="H98" s="276" t="str">
        <f t="shared" si="10"/>
        <v>myle</v>
      </c>
      <c r="I98" s="276" t="str">
        <f t="shared" si="13"/>
        <v>epfu</v>
      </c>
    </row>
    <row r="99" spans="1:9" x14ac:dyDescent="0.25">
      <c r="A99" s="307" t="str">
        <f t="shared" si="8"/>
        <v>lain</v>
      </c>
      <c r="B99" s="307" t="str">
        <f t="shared" si="9"/>
        <v>lain</v>
      </c>
      <c r="C99" s="307" t="str">
        <f>IF(ACCEPTED_CODES!$R$2=3,Species_by_Region!F99,(IF(ACCEPTED_CODES!$R$2=4,Species_by_Region!G99,(IF(ACCEPTED_CODES!$R$2=5,Species_by_Region!H99,(IF(ACCEPTED_CODES!$R$2=6,Species_by_Region!I99)))))))</f>
        <v>lain</v>
      </c>
      <c r="F99" s="276" t="str">
        <f t="shared" si="11"/>
        <v>myle</v>
      </c>
      <c r="G99" s="276" t="str">
        <f t="shared" si="12"/>
        <v>lain</v>
      </c>
      <c r="H99" s="276" t="str">
        <f t="shared" si="10"/>
        <v>mylu</v>
      </c>
      <c r="I99" s="276" t="str">
        <f t="shared" si="13"/>
        <v>euma</v>
      </c>
    </row>
    <row r="100" spans="1:9" x14ac:dyDescent="0.25">
      <c r="A100" s="307" t="str">
        <f t="shared" si="8"/>
        <v>lano</v>
      </c>
      <c r="B100" s="307" t="str">
        <f t="shared" si="9"/>
        <v>lano</v>
      </c>
      <c r="C100" s="307" t="str">
        <f>IF(ACCEPTED_CODES!$R$2=3,Species_by_Region!F100,(IF(ACCEPTED_CODES!$R$2=4,Species_by_Region!G100,(IF(ACCEPTED_CODES!$R$2=5,Species_by_Region!H100,(IF(ACCEPTED_CODES!$R$2=6,Species_by_Region!I100)))))))</f>
        <v>lano</v>
      </c>
      <c r="F100" s="276" t="str">
        <f t="shared" si="11"/>
        <v>mylu</v>
      </c>
      <c r="G100" s="276" t="str">
        <f t="shared" si="12"/>
        <v>lano</v>
      </c>
      <c r="H100" s="276" t="str">
        <f t="shared" si="10"/>
        <v>myse</v>
      </c>
      <c r="I100" s="276" t="str">
        <f t="shared" si="13"/>
        <v>inph</v>
      </c>
    </row>
    <row r="101" spans="1:9" x14ac:dyDescent="0.25">
      <c r="A101" s="307" t="str">
        <f t="shared" si="8"/>
        <v>lase</v>
      </c>
      <c r="B101" s="307" t="str">
        <f t="shared" si="9"/>
        <v>lase</v>
      </c>
      <c r="C101" s="307" t="str">
        <f>IF(ACCEPTED_CODES!$R$2=3,Species_by_Region!F101,(IF(ACCEPTED_CODES!$R$2=4,Species_by_Region!G101,(IF(ACCEPTED_CODES!$R$2=5,Species_by_Region!H101,(IF(ACCEPTED_CODES!$R$2=6,Species_by_Region!I101)))))))</f>
        <v>lase</v>
      </c>
      <c r="F101" s="276" t="str">
        <f t="shared" si="11"/>
        <v>myse</v>
      </c>
      <c r="G101" s="276" t="str">
        <f t="shared" si="12"/>
        <v>lase</v>
      </c>
      <c r="H101" s="276" t="str">
        <f t="shared" si="10"/>
        <v>myso</v>
      </c>
      <c r="I101" s="276" t="str">
        <f t="shared" si="13"/>
        <v>labl</v>
      </c>
    </row>
    <row r="102" spans="1:9" x14ac:dyDescent="0.25">
      <c r="A102" s="307" t="str">
        <f t="shared" si="8"/>
        <v>momo</v>
      </c>
      <c r="B102" s="307" t="str">
        <f t="shared" si="9"/>
        <v>momo</v>
      </c>
      <c r="C102" s="307" t="str">
        <f>IF(ACCEPTED_CODES!$R$2=3,Species_by_Region!F102,(IF(ACCEPTED_CODES!$R$2=4,Species_by_Region!G102,(IF(ACCEPTED_CODES!$R$2=5,Species_by_Region!H102,(IF(ACCEPTED_CODES!$R$2=6,Species_by_Region!I102)))))))</f>
        <v>momo</v>
      </c>
      <c r="F102" s="276" t="str">
        <f t="shared" si="11"/>
        <v>myso</v>
      </c>
      <c r="G102" s="276" t="str">
        <f t="shared" si="12"/>
        <v>momo</v>
      </c>
      <c r="H102" s="276" t="str">
        <f t="shared" si="10"/>
        <v>nyhu</v>
      </c>
      <c r="I102" s="276" t="str">
        <f t="shared" si="13"/>
        <v>labo</v>
      </c>
    </row>
    <row r="103" spans="1:9" x14ac:dyDescent="0.25">
      <c r="A103" s="307" t="str">
        <f t="shared" si="8"/>
        <v>myau</v>
      </c>
      <c r="B103" s="307" t="str">
        <f t="shared" si="9"/>
        <v>myau</v>
      </c>
      <c r="C103" s="307" t="str">
        <f>IF(ACCEPTED_CODES!$R$2=3,Species_by_Region!F103,(IF(ACCEPTED_CODES!$R$2=4,Species_by_Region!G103,(IF(ACCEPTED_CODES!$R$2=5,Species_by_Region!H103,(IF(ACCEPTED_CODES!$R$2=6,Species_by_Region!I103)))))))</f>
        <v>myau</v>
      </c>
      <c r="F103" s="276" t="str">
        <f t="shared" si="11"/>
        <v>nyhu</v>
      </c>
      <c r="G103" s="276" t="str">
        <f t="shared" si="12"/>
        <v>myau</v>
      </c>
      <c r="H103" s="276" t="str">
        <f t="shared" si="10"/>
        <v>pesu</v>
      </c>
      <c r="I103" s="276" t="str">
        <f t="shared" si="13"/>
        <v>laci</v>
      </c>
    </row>
    <row r="104" spans="1:9" x14ac:dyDescent="0.25">
      <c r="A104" s="307" t="str">
        <f t="shared" si="8"/>
        <v>mygr</v>
      </c>
      <c r="B104" s="307" t="str">
        <f t="shared" si="9"/>
        <v>mygr</v>
      </c>
      <c r="C104" s="307" t="str">
        <f>IF(ACCEPTED_CODES!$R$2=3,Species_by_Region!F104,(IF(ACCEPTED_CODES!$R$2=4,Species_by_Region!G104,(IF(ACCEPTED_CODES!$R$2=5,Species_by_Region!H104,(IF(ACCEPTED_CODES!$R$2=6,Species_by_Region!I104)))))))</f>
        <v>mygr</v>
      </c>
      <c r="F104" s="276" t="str">
        <f t="shared" si="11"/>
        <v>pesu</v>
      </c>
      <c r="G104" s="276" t="str">
        <f t="shared" si="12"/>
        <v>mygr</v>
      </c>
      <c r="H104" t="s">
        <v>2141</v>
      </c>
      <c r="I104" s="276" t="str">
        <f t="shared" si="13"/>
        <v>lano</v>
      </c>
    </row>
    <row r="105" spans="1:9" x14ac:dyDescent="0.25">
      <c r="A105" s="307" t="str">
        <f t="shared" si="8"/>
        <v>myle</v>
      </c>
      <c r="B105" s="307" t="str">
        <f t="shared" si="9"/>
        <v>myle</v>
      </c>
      <c r="C105" s="307" t="str">
        <f>IF(ACCEPTED_CODES!$R$2=3,Species_by_Region!F105,(IF(ACCEPTED_CODES!$R$2=4,Species_by_Region!G105,(IF(ACCEPTED_CODES!$R$2=5,Species_by_Region!H105,(IF(ACCEPTED_CODES!$R$2=6,Species_by_Region!I105)))))))</f>
        <v>myle</v>
      </c>
      <c r="F105" s="276" t="str">
        <f t="shared" si="11"/>
        <v>tabr</v>
      </c>
      <c r="G105" s="276" t="str">
        <f t="shared" si="12"/>
        <v>myle</v>
      </c>
      <c r="H105" s="276" t="str">
        <f>LOWER(H84)</f>
        <v>unkn</v>
      </c>
      <c r="I105" s="276" t="str">
        <f t="shared" si="13"/>
        <v>myca</v>
      </c>
    </row>
    <row r="106" spans="1:9" x14ac:dyDescent="0.25">
      <c r="A106" s="307" t="str">
        <f t="shared" si="8"/>
        <v>mylu</v>
      </c>
      <c r="B106" s="307" t="str">
        <f t="shared" si="9"/>
        <v>mylu</v>
      </c>
      <c r="C106" s="307" t="str">
        <f>IF(ACCEPTED_CODES!$R$2=3,Species_by_Region!F106,(IF(ACCEPTED_CODES!$R$2=4,Species_by_Region!G106,(IF(ACCEPTED_CODES!$R$2=5,Species_by_Region!H106,(IF(ACCEPTED_CODES!$R$2=6,Species_by_Region!I106)))))))</f>
        <v>mylu</v>
      </c>
      <c r="F106" s="214" t="s">
        <v>2141</v>
      </c>
      <c r="G106" s="276" t="str">
        <f t="shared" si="12"/>
        <v>mylu</v>
      </c>
      <c r="H106" s="276" t="str">
        <f>LOWER(H85)</f>
        <v>unmy</v>
      </c>
      <c r="I106" s="276" t="str">
        <f t="shared" si="13"/>
        <v>myci</v>
      </c>
    </row>
    <row r="107" spans="1:9" x14ac:dyDescent="0.25">
      <c r="A107" s="307" t="str">
        <f t="shared" si="8"/>
        <v>myse</v>
      </c>
      <c r="B107" s="307" t="str">
        <f t="shared" si="9"/>
        <v>myse</v>
      </c>
      <c r="C107" s="307" t="str">
        <f>IF(ACCEPTED_CODES!$R$2=3,Species_by_Region!F107,(IF(ACCEPTED_CODES!$R$2=4,Species_by_Region!G107,(IF(ACCEPTED_CODES!$R$2=5,Species_by_Region!H107,(IF(ACCEPTED_CODES!$R$2=6,Species_by_Region!I107)))))))</f>
        <v>myse</v>
      </c>
      <c r="F107" s="276" t="str">
        <f>LOWER(F85)</f>
        <v>unkn</v>
      </c>
      <c r="G107" s="276" t="str">
        <f t="shared" si="12"/>
        <v>myse</v>
      </c>
      <c r="H107" s="276" t="str">
        <f>LOWER(H86)</f>
        <v>unla</v>
      </c>
      <c r="I107" s="276" t="str">
        <f t="shared" si="13"/>
        <v>myev</v>
      </c>
    </row>
    <row r="108" spans="1:9" x14ac:dyDescent="0.25">
      <c r="A108" s="307" t="str">
        <f t="shared" si="8"/>
        <v>myso</v>
      </c>
      <c r="B108" s="307" t="str">
        <f t="shared" si="9"/>
        <v>myso</v>
      </c>
      <c r="C108" s="307" t="str">
        <f>IF(ACCEPTED_CODES!$R$2=3,Species_by_Region!F108,(IF(ACCEPTED_CODES!$R$2=4,Species_by_Region!G108,(IF(ACCEPTED_CODES!$R$2=5,Species_by_Region!H108,(IF(ACCEPTED_CODES!$R$2=6,Species_by_Region!I108)))))))</f>
        <v>myso</v>
      </c>
      <c r="F108" s="276" t="str">
        <f>LOWER(F86)</f>
        <v>unmy</v>
      </c>
      <c r="G108" s="276" t="str">
        <f t="shared" si="12"/>
        <v>myso</v>
      </c>
      <c r="H108" s="276" t="str">
        <f>LOWER(H87)</f>
        <v>nobats</v>
      </c>
      <c r="I108" s="276" t="str">
        <f t="shared" si="13"/>
        <v>mygr</v>
      </c>
    </row>
    <row r="109" spans="1:9" x14ac:dyDescent="0.25">
      <c r="A109" s="307" t="str">
        <f t="shared" si="8"/>
        <v>nyhu</v>
      </c>
      <c r="B109" s="307" t="str">
        <f t="shared" si="9"/>
        <v>nyhu</v>
      </c>
      <c r="C109" s="307" t="str">
        <f>IF(ACCEPTED_CODES!$R$2=3,Species_by_Region!F109,(IF(ACCEPTED_CODES!$R$2=4,Species_by_Region!G109,(IF(ACCEPTED_CODES!$R$2=5,Species_by_Region!H109,(IF(ACCEPTED_CODES!$R$2=6,Species_by_Region!I109)))))))</f>
        <v>nyhu</v>
      </c>
      <c r="F109" s="276" t="str">
        <f>LOWER(F87)</f>
        <v>unla</v>
      </c>
      <c r="G109" s="276" t="str">
        <f t="shared" si="12"/>
        <v>nyhu</v>
      </c>
      <c r="H109" s="214"/>
      <c r="I109" s="276" t="str">
        <f t="shared" si="13"/>
        <v>mylu</v>
      </c>
    </row>
    <row r="110" spans="1:9" x14ac:dyDescent="0.25">
      <c r="A110" s="307" t="str">
        <f t="shared" si="8"/>
        <v>pesu</v>
      </c>
      <c r="B110" s="307" t="str">
        <f t="shared" si="9"/>
        <v>pesu</v>
      </c>
      <c r="C110" s="307" t="str">
        <f>IF(ACCEPTED_CODES!$R$2=3,Species_by_Region!F110,(IF(ACCEPTED_CODES!$R$2=4,Species_by_Region!G110,(IF(ACCEPTED_CODES!$R$2=5,Species_by_Region!H110,(IF(ACCEPTED_CODES!$R$2=6,Species_by_Region!I110)))))))</f>
        <v>pesu</v>
      </c>
      <c r="F110" s="276" t="str">
        <f>LOWER(F88)</f>
        <v>nobats</v>
      </c>
      <c r="G110" s="276" t="str">
        <f t="shared" si="12"/>
        <v>pesu</v>
      </c>
      <c r="H110" s="214"/>
      <c r="I110" s="276" t="str">
        <f t="shared" si="13"/>
        <v>myse</v>
      </c>
    </row>
    <row r="111" spans="1:9" x14ac:dyDescent="0.25">
      <c r="A111" s="307" t="str">
        <f t="shared" si="8"/>
        <v>tabr</v>
      </c>
      <c r="B111" s="307" t="str">
        <f t="shared" si="9"/>
        <v>tabr</v>
      </c>
      <c r="C111" s="307" t="str">
        <f>IF(ACCEPTED_CODES!$R$2=3,Species_by_Region!F111,(IF(ACCEPTED_CODES!$R$2=4,Species_by_Region!G111,(IF(ACCEPTED_CODES!$R$2=5,Species_by_Region!H111,(IF(ACCEPTED_CODES!$R$2=6,Species_by_Region!I111)))))))</f>
        <v>tabr</v>
      </c>
      <c r="G111" s="276" t="str">
        <f t="shared" si="12"/>
        <v>tabr</v>
      </c>
      <c r="H111" s="214"/>
      <c r="I111" s="276" t="str">
        <f t="shared" si="13"/>
        <v>myth</v>
      </c>
    </row>
    <row r="112" spans="1:9" x14ac:dyDescent="0.25">
      <c r="A112" s="307" t="str">
        <f t="shared" si="8"/>
        <v>mylu_myso</v>
      </c>
      <c r="B112" s="307" t="str">
        <f t="shared" si="9"/>
        <v>mylu_myso</v>
      </c>
      <c r="C112" s="307" t="str">
        <f>IF(ACCEPTED_CODES!$R$2=3,Species_by_Region!F112,(IF(ACCEPTED_CODES!$R$2=4,Species_by_Region!G112,(IF(ACCEPTED_CODES!$R$2=5,Species_by_Region!H112,(IF(ACCEPTED_CODES!$R$2=6,Species_by_Region!I112)))))))</f>
        <v>mylu_myso</v>
      </c>
      <c r="G112" t="s">
        <v>2141</v>
      </c>
      <c r="H112" s="214"/>
      <c r="I112" t="s">
        <v>2146</v>
      </c>
    </row>
    <row r="113" spans="1:9" x14ac:dyDescent="0.25">
      <c r="A113" s="307" t="str">
        <f t="shared" si="8"/>
        <v>unkn</v>
      </c>
      <c r="B113" s="307" t="str">
        <f t="shared" si="9"/>
        <v>unkn</v>
      </c>
      <c r="C113" s="307" t="str">
        <f>IF(ACCEPTED_CODES!$R$2=3,Species_by_Region!F113,(IF(ACCEPTED_CODES!$R$2=4,Species_by_Region!G113,(IF(ACCEPTED_CODES!$R$2=5,Species_by_Region!H113,(IF(ACCEPTED_CODES!$R$2=6,Species_by_Region!I113)))))))</f>
        <v>unkn</v>
      </c>
      <c r="G113" s="276" t="str">
        <f>LOWER(G88)</f>
        <v>unkn</v>
      </c>
      <c r="H113" s="214"/>
      <c r="I113" s="276" t="str">
        <f t="shared" ref="I113:I124" si="14">LOWER(I84)</f>
        <v>myve</v>
      </c>
    </row>
    <row r="114" spans="1:9" x14ac:dyDescent="0.25">
      <c r="A114" s="307" t="str">
        <f t="shared" si="8"/>
        <v>unmy</v>
      </c>
      <c r="B114" s="307" t="str">
        <f t="shared" si="9"/>
        <v>unmy</v>
      </c>
      <c r="C114" s="307" t="str">
        <f>IF(ACCEPTED_CODES!$R$2=3,Species_by_Region!F114,(IF(ACCEPTED_CODES!$R$2=4,Species_by_Region!G114,(IF(ACCEPTED_CODES!$R$2=5,Species_by_Region!H114,(IF(ACCEPTED_CODES!$R$2=6,Species_by_Region!I114)))))))</f>
        <v>unmy</v>
      </c>
      <c r="G114" s="276" t="str">
        <f>LOWER(G89)</f>
        <v>unmy</v>
      </c>
      <c r="H114" s="214"/>
      <c r="I114" s="276" t="str">
        <f t="shared" si="14"/>
        <v>myvo</v>
      </c>
    </row>
    <row r="115" spans="1:9" x14ac:dyDescent="0.25">
      <c r="A115" s="307" t="str">
        <f t="shared" si="8"/>
        <v>unla</v>
      </c>
      <c r="B115" s="307" t="str">
        <f t="shared" si="9"/>
        <v>unla</v>
      </c>
      <c r="C115" s="307" t="str">
        <f>IF(ACCEPTED_CODES!$R$2=3,Species_by_Region!F115,(IF(ACCEPTED_CODES!$R$2=4,Species_by_Region!G115,(IF(ACCEPTED_CODES!$R$2=5,Species_by_Region!H115,(IF(ACCEPTED_CODES!$R$2=6,Species_by_Region!I115)))))))</f>
        <v>unla</v>
      </c>
      <c r="G115" s="276" t="str">
        <f>LOWER(G90)</f>
        <v>unla</v>
      </c>
      <c r="I115" s="276" t="str">
        <f t="shared" si="14"/>
        <v>myyu</v>
      </c>
    </row>
    <row r="116" spans="1:9" x14ac:dyDescent="0.25">
      <c r="A116" s="307" t="str">
        <f t="shared" si="8"/>
        <v>nobats</v>
      </c>
      <c r="B116" s="307" t="str">
        <f t="shared" si="9"/>
        <v>nobats</v>
      </c>
      <c r="C116" s="307" t="str">
        <f>IF(ACCEPTED_CODES!$R$2=3,Species_by_Region!F116,(IF(ACCEPTED_CODES!$R$2=4,Species_by_Region!G116,(IF(ACCEPTED_CODES!$R$2=5,Species_by_Region!H116,(IF(ACCEPTED_CODES!$R$2=6,Species_by_Region!I116)))))))</f>
        <v>nobats</v>
      </c>
      <c r="G116" s="276" t="str">
        <f>LOWER(G91)</f>
        <v>nobats</v>
      </c>
      <c r="I116" s="276" t="str">
        <f t="shared" si="14"/>
        <v>nyhu</v>
      </c>
    </row>
    <row r="117" spans="1:9" x14ac:dyDescent="0.25">
      <c r="A117" s="307" t="str">
        <f t="shared" si="8"/>
        <v/>
      </c>
      <c r="B117" s="307" t="str">
        <f t="shared" si="9"/>
        <v/>
      </c>
      <c r="C117" s="307">
        <f>IF(ACCEPTED_CODES!$R$2=3,Species_by_Region!F117,(IF(ACCEPTED_CODES!$R$2=4,Species_by_Region!G117,(IF(ACCEPTED_CODES!$R$2=5,Species_by_Region!H117,(IF(ACCEPTED_CODES!$R$2=6,Species_by_Region!I117)))))))</f>
        <v>0</v>
      </c>
      <c r="I117" s="276" t="str">
        <f t="shared" si="14"/>
        <v>nyma</v>
      </c>
    </row>
    <row r="118" spans="1:9" x14ac:dyDescent="0.25">
      <c r="A118" s="307" t="str">
        <f t="shared" si="8"/>
        <v/>
      </c>
      <c r="B118" s="307" t="str">
        <f t="shared" si="9"/>
        <v/>
      </c>
      <c r="C118" s="307">
        <f>IF(ACCEPTED_CODES!$R$2=3,Species_by_Region!F118,(IF(ACCEPTED_CODES!$R$2=4,Species_by_Region!G118,(IF(ACCEPTED_CODES!$R$2=5,Species_by_Region!H118,(IF(ACCEPTED_CODES!$R$2=6,Species_by_Region!I118)))))))</f>
        <v>0</v>
      </c>
      <c r="I118" s="276" t="str">
        <f t="shared" si="14"/>
        <v>pahe</v>
      </c>
    </row>
    <row r="119" spans="1:9" x14ac:dyDescent="0.25">
      <c r="A119" s="307" t="str">
        <f t="shared" si="8"/>
        <v/>
      </c>
      <c r="B119" s="307" t="str">
        <f t="shared" si="9"/>
        <v/>
      </c>
      <c r="C119" s="307">
        <f>IF(ACCEPTED_CODES!$R$2=3,Species_by_Region!F119,(IF(ACCEPTED_CODES!$R$2=4,Species_by_Region!G119,(IF(ACCEPTED_CODES!$R$2=5,Species_by_Region!H119,(IF(ACCEPTED_CODES!$R$2=6,Species_by_Region!I119)))))))</f>
        <v>0</v>
      </c>
      <c r="I119" s="276" t="str">
        <f t="shared" si="14"/>
        <v>pesu</v>
      </c>
    </row>
    <row r="120" spans="1:9" x14ac:dyDescent="0.25">
      <c r="A120" s="307" t="str">
        <f t="shared" si="8"/>
        <v/>
      </c>
      <c r="B120" s="307" t="str">
        <f t="shared" si="9"/>
        <v/>
      </c>
      <c r="C120" s="307">
        <f>IF(ACCEPTED_CODES!$R$2=3,Species_by_Region!F120,(IF(ACCEPTED_CODES!$R$2=4,Species_by_Region!G120,(IF(ACCEPTED_CODES!$R$2=5,Species_by_Region!H120,(IF(ACCEPTED_CODES!$R$2=6,Species_by_Region!I120)))))))</f>
        <v>0</v>
      </c>
      <c r="I120" s="276" t="str">
        <f t="shared" si="14"/>
        <v>tabr</v>
      </c>
    </row>
    <row r="121" spans="1:9" x14ac:dyDescent="0.25">
      <c r="A121" s="307" t="str">
        <f t="shared" si="8"/>
        <v/>
      </c>
      <c r="B121" s="307" t="str">
        <f t="shared" si="9"/>
        <v/>
      </c>
      <c r="C121" s="307">
        <f>IF(ACCEPTED_CODES!$R$2=3,Species_by_Region!F121,(IF(ACCEPTED_CODES!$R$2=4,Species_by_Region!G121,(IF(ACCEPTED_CODES!$R$2=5,Species_by_Region!H121,(IF(ACCEPTED_CODES!$R$2=6,Species_by_Region!I121)))))))</f>
        <v>0</v>
      </c>
      <c r="I121" s="276" t="str">
        <f t="shared" si="14"/>
        <v>unkn</v>
      </c>
    </row>
    <row r="122" spans="1:9" x14ac:dyDescent="0.25">
      <c r="A122" s="307" t="str">
        <f t="shared" si="8"/>
        <v/>
      </c>
      <c r="B122" s="307" t="str">
        <f t="shared" si="9"/>
        <v/>
      </c>
      <c r="C122" s="307">
        <f>IF(ACCEPTED_CODES!$R$2=3,Species_by_Region!F122,(IF(ACCEPTED_CODES!$R$2=4,Species_by_Region!G122,(IF(ACCEPTED_CODES!$R$2=5,Species_by_Region!H122,(IF(ACCEPTED_CODES!$R$2=6,Species_by_Region!I122)))))))</f>
        <v>0</v>
      </c>
      <c r="I122" s="276" t="str">
        <f t="shared" si="14"/>
        <v>unmy</v>
      </c>
    </row>
    <row r="123" spans="1:9" x14ac:dyDescent="0.25">
      <c r="A123" s="307" t="str">
        <f t="shared" si="8"/>
        <v/>
      </c>
      <c r="B123" s="307" t="str">
        <f t="shared" si="9"/>
        <v/>
      </c>
      <c r="C123" s="307">
        <f>IF(ACCEPTED_CODES!$R$2=3,Species_by_Region!F123,(IF(ACCEPTED_CODES!$R$2=4,Species_by_Region!G123,(IF(ACCEPTED_CODES!$R$2=5,Species_by_Region!H123,(IF(ACCEPTED_CODES!$R$2=6,Species_by_Region!I123)))))))</f>
        <v>0</v>
      </c>
      <c r="I123" s="276" t="str">
        <f t="shared" si="14"/>
        <v>unla</v>
      </c>
    </row>
    <row r="124" spans="1:9" x14ac:dyDescent="0.25">
      <c r="A124" s="307" t="str">
        <f t="shared" si="8"/>
        <v/>
      </c>
      <c r="B124" s="307" t="str">
        <f t="shared" si="9"/>
        <v/>
      </c>
      <c r="C124" s="307">
        <f>IF(ACCEPTED_CODES!$R$2=3,Species_by_Region!F124,(IF(ACCEPTED_CODES!$R$2=4,Species_by_Region!G124,(IF(ACCEPTED_CODES!$R$2=5,Species_by_Region!H124,(IF(ACCEPTED_CODES!$R$2=6,Species_by_Region!I124)))))))</f>
        <v>0</v>
      </c>
      <c r="I124" s="276" t="str">
        <f t="shared" si="14"/>
        <v>nobats</v>
      </c>
    </row>
  </sheetData>
  <sortState ref="AA2:AD25">
    <sortCondition ref="AA2:AA25"/>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60"/>
  <sheetViews>
    <sheetView topLeftCell="AF41" workbookViewId="0">
      <selection activeCell="AR1" sqref="AR1"/>
    </sheetView>
  </sheetViews>
  <sheetFormatPr defaultRowHeight="15" x14ac:dyDescent="0.25"/>
  <cols>
    <col min="1" max="1" width="9.140625" style="271"/>
    <col min="2" max="2" width="9.140625" style="214"/>
    <col min="3" max="3" width="10.42578125" bestFit="1" customWidth="1"/>
    <col min="4" max="4" width="11.5703125" bestFit="1" customWidth="1"/>
    <col min="6" max="6" width="11.5703125" customWidth="1"/>
  </cols>
  <sheetData>
    <row r="1" spans="1:51" x14ac:dyDescent="0.25">
      <c r="A1" s="271" t="s">
        <v>39</v>
      </c>
      <c r="B1" s="214" t="s">
        <v>39</v>
      </c>
      <c r="C1" s="214" t="s">
        <v>875</v>
      </c>
      <c r="D1" s="214" t="s">
        <v>876</v>
      </c>
      <c r="E1" s="214" t="s">
        <v>877</v>
      </c>
      <c r="F1" s="214" t="s">
        <v>878</v>
      </c>
      <c r="G1" s="214" t="s">
        <v>879</v>
      </c>
      <c r="H1" s="214" t="s">
        <v>880</v>
      </c>
      <c r="I1" s="214" t="s">
        <v>881</v>
      </c>
      <c r="J1" s="214" t="s">
        <v>882</v>
      </c>
      <c r="L1" s="216" t="s">
        <v>581</v>
      </c>
      <c r="M1" s="216" t="s">
        <v>76</v>
      </c>
      <c r="N1" s="216" t="s">
        <v>582</v>
      </c>
      <c r="O1" s="216" t="s">
        <v>583</v>
      </c>
      <c r="P1" s="216" t="s">
        <v>584</v>
      </c>
      <c r="Q1" s="216" t="s">
        <v>585</v>
      </c>
      <c r="R1" s="216" t="s">
        <v>863</v>
      </c>
      <c r="S1" s="216" t="s">
        <v>862</v>
      </c>
      <c r="T1" s="216" t="s">
        <v>861</v>
      </c>
      <c r="U1" s="216" t="s">
        <v>587</v>
      </c>
      <c r="V1" s="216" t="s">
        <v>864</v>
      </c>
      <c r="W1" s="216" t="s">
        <v>588</v>
      </c>
      <c r="X1" s="216" t="s">
        <v>589</v>
      </c>
      <c r="Y1" s="216" t="s">
        <v>590</v>
      </c>
      <c r="Z1" s="268" t="s">
        <v>914</v>
      </c>
      <c r="AA1" s="268" t="s">
        <v>60</v>
      </c>
      <c r="AB1" s="268" t="s">
        <v>915</v>
      </c>
      <c r="AC1" s="268" t="s">
        <v>916</v>
      </c>
      <c r="AD1" s="268" t="s">
        <v>917</v>
      </c>
      <c r="AE1" s="268" t="s">
        <v>918</v>
      </c>
      <c r="AF1" s="268" t="s">
        <v>61</v>
      </c>
      <c r="AG1" s="268" t="s">
        <v>919</v>
      </c>
      <c r="AH1" s="274" t="s">
        <v>1328</v>
      </c>
      <c r="AI1" s="274" t="s">
        <v>1329</v>
      </c>
      <c r="AJ1" s="274" t="s">
        <v>1330</v>
      </c>
      <c r="AK1" s="274" t="s">
        <v>1331</v>
      </c>
      <c r="AL1" s="274" t="s">
        <v>1332</v>
      </c>
      <c r="AM1" s="274" t="s">
        <v>1333</v>
      </c>
      <c r="AN1" s="274" t="s">
        <v>1215</v>
      </c>
      <c r="AO1" s="274" t="s">
        <v>1337</v>
      </c>
      <c r="AP1" s="274" t="s">
        <v>1338</v>
      </c>
      <c r="AQ1" s="274" t="s">
        <v>1336</v>
      </c>
      <c r="AR1" s="274" t="s">
        <v>1858</v>
      </c>
      <c r="AS1" s="274" t="s">
        <v>1859</v>
      </c>
      <c r="AT1" s="274" t="s">
        <v>1860</v>
      </c>
      <c r="AU1" s="274" t="s">
        <v>1861</v>
      </c>
      <c r="AV1" s="274" t="s">
        <v>1863</v>
      </c>
      <c r="AW1" s="274" t="s">
        <v>1864</v>
      </c>
      <c r="AX1" s="274" t="s">
        <v>1862</v>
      </c>
      <c r="AY1" s="274" t="s">
        <v>797</v>
      </c>
    </row>
    <row r="2" spans="1:51" x14ac:dyDescent="0.25">
      <c r="E2" s="266" t="s">
        <v>914</v>
      </c>
      <c r="F2" s="270" t="s">
        <v>1328</v>
      </c>
      <c r="G2" s="215" t="s">
        <v>581</v>
      </c>
      <c r="H2" s="294" t="s">
        <v>1858</v>
      </c>
      <c r="L2" s="215" t="s">
        <v>83</v>
      </c>
      <c r="M2" s="215" t="s">
        <v>97</v>
      </c>
      <c r="N2" s="215" t="s">
        <v>582</v>
      </c>
      <c r="O2" s="215" t="s">
        <v>591</v>
      </c>
      <c r="P2" s="215" t="s">
        <v>592</v>
      </c>
      <c r="Q2" s="215" t="s">
        <v>593</v>
      </c>
      <c r="R2" s="215" t="s">
        <v>594</v>
      </c>
      <c r="S2" s="215" t="s">
        <v>595</v>
      </c>
      <c r="T2" s="215" t="s">
        <v>596</v>
      </c>
      <c r="U2" s="215" t="s">
        <v>62</v>
      </c>
      <c r="V2" s="215" t="s">
        <v>597</v>
      </c>
      <c r="W2" s="215" t="s">
        <v>598</v>
      </c>
      <c r="X2" s="215" t="s">
        <v>599</v>
      </c>
      <c r="Y2" s="215" t="s">
        <v>600</v>
      </c>
      <c r="Z2" s="269" t="s">
        <v>62</v>
      </c>
      <c r="AA2" s="269" t="s">
        <v>62</v>
      </c>
      <c r="AB2" s="269" t="s">
        <v>920</v>
      </c>
      <c r="AC2" s="269" t="s">
        <v>921</v>
      </c>
      <c r="AD2" s="269" t="s">
        <v>922</v>
      </c>
      <c r="AE2" s="269" t="s">
        <v>920</v>
      </c>
      <c r="AF2" s="269" t="s">
        <v>62</v>
      </c>
      <c r="AG2" s="269" t="s">
        <v>62</v>
      </c>
      <c r="AH2" s="272" t="s">
        <v>1339</v>
      </c>
      <c r="AI2" s="272" t="s">
        <v>1329</v>
      </c>
      <c r="AJ2" s="272" t="s">
        <v>1340</v>
      </c>
      <c r="AK2" s="272" t="s">
        <v>1341</v>
      </c>
      <c r="AL2" s="272" t="s">
        <v>920</v>
      </c>
      <c r="AM2" s="272" t="s">
        <v>1342</v>
      </c>
      <c r="AN2" s="272" t="s">
        <v>62</v>
      </c>
      <c r="AO2" s="272" t="s">
        <v>1343</v>
      </c>
      <c r="AP2" s="272" t="s">
        <v>1344</v>
      </c>
      <c r="AQ2" s="272" t="s">
        <v>1345</v>
      </c>
      <c r="AR2" s="295" t="s">
        <v>62</v>
      </c>
      <c r="AS2" s="296" t="s">
        <v>63</v>
      </c>
      <c r="AT2" s="297" t="s">
        <v>1963</v>
      </c>
      <c r="AU2" s="298" t="s">
        <v>62</v>
      </c>
      <c r="AV2" s="299" t="s">
        <v>62</v>
      </c>
      <c r="AW2" s="300" t="s">
        <v>2069</v>
      </c>
      <c r="AX2" s="301" t="s">
        <v>626</v>
      </c>
      <c r="AY2" s="302" t="s">
        <v>596</v>
      </c>
    </row>
    <row r="3" spans="1:51" x14ac:dyDescent="0.25">
      <c r="A3" s="271" t="str">
        <f>VLOOKUP((CONCATENATE("Region_",ACCEPTED_CODES!$R$2)),States!$C$26:$Q$33,2)</f>
        <v>Alabama</v>
      </c>
      <c r="B3" s="214" t="str">
        <f>IF(A3=0,"",A3)</f>
        <v>Alabama</v>
      </c>
      <c r="E3" s="266" t="s">
        <v>60</v>
      </c>
      <c r="F3" s="270" t="s">
        <v>1329</v>
      </c>
      <c r="G3" s="215" t="s">
        <v>76</v>
      </c>
      <c r="H3" s="294" t="s">
        <v>1859</v>
      </c>
      <c r="L3" s="215" t="s">
        <v>601</v>
      </c>
      <c r="M3" s="215" t="s">
        <v>602</v>
      </c>
      <c r="N3" s="214"/>
      <c r="O3" s="215" t="s">
        <v>603</v>
      </c>
      <c r="P3" s="215" t="s">
        <v>604</v>
      </c>
      <c r="Q3" s="215" t="s">
        <v>605</v>
      </c>
      <c r="R3" s="215" t="s">
        <v>66</v>
      </c>
      <c r="S3" s="215" t="s">
        <v>606</v>
      </c>
      <c r="T3" s="215" t="s">
        <v>592</v>
      </c>
      <c r="U3" s="215" t="s">
        <v>607</v>
      </c>
      <c r="V3" s="215" t="s">
        <v>97</v>
      </c>
      <c r="W3" s="215" t="s">
        <v>608</v>
      </c>
      <c r="X3" s="215" t="s">
        <v>609</v>
      </c>
      <c r="Y3" s="215" t="s">
        <v>610</v>
      </c>
      <c r="Z3" s="269" t="s">
        <v>923</v>
      </c>
      <c r="AA3" s="269" t="s">
        <v>63</v>
      </c>
      <c r="AB3" s="269" t="s">
        <v>62</v>
      </c>
      <c r="AC3" s="269" t="s">
        <v>924</v>
      </c>
      <c r="AD3" s="269" t="s">
        <v>925</v>
      </c>
      <c r="AE3" s="269" t="s">
        <v>926</v>
      </c>
      <c r="AF3" s="269" t="s">
        <v>63</v>
      </c>
      <c r="AG3" s="269" t="s">
        <v>927</v>
      </c>
      <c r="AH3" s="272" t="s">
        <v>1346</v>
      </c>
      <c r="AI3" s="272" t="s">
        <v>1347</v>
      </c>
      <c r="AJ3" s="272" t="s">
        <v>1348</v>
      </c>
      <c r="AK3" s="272" t="s">
        <v>1349</v>
      </c>
      <c r="AL3" s="272" t="s">
        <v>63</v>
      </c>
      <c r="AM3" s="272" t="s">
        <v>63</v>
      </c>
      <c r="AN3" s="272" t="s">
        <v>1350</v>
      </c>
      <c r="AO3" s="272" t="s">
        <v>923</v>
      </c>
      <c r="AP3" s="272" t="s">
        <v>1351</v>
      </c>
      <c r="AQ3" s="272" t="s">
        <v>637</v>
      </c>
      <c r="AR3" s="295" t="s">
        <v>1865</v>
      </c>
      <c r="AS3" s="296" t="s">
        <v>1345</v>
      </c>
      <c r="AT3" s="297" t="s">
        <v>1964</v>
      </c>
      <c r="AU3" s="298" t="s">
        <v>2001</v>
      </c>
      <c r="AV3" s="299" t="s">
        <v>2039</v>
      </c>
      <c r="AW3" s="300" t="s">
        <v>2070</v>
      </c>
      <c r="AX3" s="301" t="s">
        <v>2109</v>
      </c>
      <c r="AY3" s="302" t="s">
        <v>1964</v>
      </c>
    </row>
    <row r="4" spans="1:51" x14ac:dyDescent="0.25">
      <c r="A4" s="271" t="str">
        <f>VLOOKUP((CONCATENATE("Region_",ACCEPTED_CODES!$R$2)),States!$C$26:$Q$33,3)</f>
        <v>Arkansas</v>
      </c>
      <c r="B4" s="271" t="str">
        <f t="shared" ref="B4:B16" si="0">IF(A4=0,"",A4)</f>
        <v>Arkansas</v>
      </c>
      <c r="E4" s="266" t="s">
        <v>915</v>
      </c>
      <c r="F4" s="270" t="s">
        <v>1330</v>
      </c>
      <c r="G4" s="215" t="s">
        <v>582</v>
      </c>
      <c r="H4" s="294" t="s">
        <v>1860</v>
      </c>
      <c r="L4" s="215" t="s">
        <v>611</v>
      </c>
      <c r="M4" s="215" t="s">
        <v>612</v>
      </c>
      <c r="N4" s="214"/>
      <c r="O4" s="215" t="s">
        <v>75</v>
      </c>
      <c r="P4" s="215" t="s">
        <v>613</v>
      </c>
      <c r="Q4" s="215" t="s">
        <v>597</v>
      </c>
      <c r="R4" s="215" t="s">
        <v>614</v>
      </c>
      <c r="S4" s="215" t="s">
        <v>615</v>
      </c>
      <c r="T4" s="215" t="s">
        <v>616</v>
      </c>
      <c r="U4" s="215" t="s">
        <v>617</v>
      </c>
      <c r="V4" s="215" t="s">
        <v>618</v>
      </c>
      <c r="W4" s="215" t="s">
        <v>619</v>
      </c>
      <c r="X4" s="215" t="s">
        <v>828</v>
      </c>
      <c r="Y4" s="215" t="s">
        <v>64</v>
      </c>
      <c r="Z4" s="269" t="s">
        <v>928</v>
      </c>
      <c r="AA4" s="269" t="s">
        <v>929</v>
      </c>
      <c r="AB4" s="269" t="s">
        <v>930</v>
      </c>
      <c r="AC4" s="269" t="s">
        <v>931</v>
      </c>
      <c r="AD4" s="269" t="s">
        <v>932</v>
      </c>
      <c r="AE4" s="269" t="s">
        <v>933</v>
      </c>
      <c r="AF4" s="269" t="s">
        <v>927</v>
      </c>
      <c r="AG4" s="269" t="s">
        <v>934</v>
      </c>
      <c r="AH4" s="272" t="s">
        <v>600</v>
      </c>
      <c r="AI4" s="272" t="s">
        <v>1352</v>
      </c>
      <c r="AJ4" s="272" t="s">
        <v>963</v>
      </c>
      <c r="AK4" s="272" t="s">
        <v>1353</v>
      </c>
      <c r="AL4" s="272" t="s">
        <v>1345</v>
      </c>
      <c r="AM4" s="272" t="s">
        <v>1354</v>
      </c>
      <c r="AN4" s="272" t="s">
        <v>1355</v>
      </c>
      <c r="AO4" s="272" t="s">
        <v>620</v>
      </c>
      <c r="AP4" s="272" t="s">
        <v>1356</v>
      </c>
      <c r="AQ4" s="272" t="s">
        <v>935</v>
      </c>
      <c r="AR4" s="295" t="s">
        <v>1866</v>
      </c>
      <c r="AS4" s="296" t="s">
        <v>933</v>
      </c>
      <c r="AT4" s="297" t="s">
        <v>1965</v>
      </c>
      <c r="AU4" s="298" t="s">
        <v>2002</v>
      </c>
      <c r="AV4" s="299" t="s">
        <v>2040</v>
      </c>
      <c r="AW4" s="300" t="s">
        <v>2071</v>
      </c>
      <c r="AX4" s="301" t="s">
        <v>2110</v>
      </c>
      <c r="AY4" s="302" t="s">
        <v>709</v>
      </c>
    </row>
    <row r="5" spans="1:51" x14ac:dyDescent="0.25">
      <c r="A5" s="271" t="str">
        <f>VLOOKUP((CONCATENATE("Region_",ACCEPTED_CODES!$R$2)),States!$C$26:$Q$33,4)</f>
        <v>Florida</v>
      </c>
      <c r="B5" s="271" t="str">
        <f t="shared" si="0"/>
        <v>Florida</v>
      </c>
      <c r="E5" s="266" t="s">
        <v>916</v>
      </c>
      <c r="F5" s="270" t="s">
        <v>1331</v>
      </c>
      <c r="G5" s="215" t="s">
        <v>583</v>
      </c>
      <c r="H5" s="294" t="s">
        <v>1861</v>
      </c>
      <c r="L5" s="215" t="s">
        <v>621</v>
      </c>
      <c r="M5" s="214"/>
      <c r="N5" s="214"/>
      <c r="O5" s="215" t="s">
        <v>84</v>
      </c>
      <c r="P5" s="215" t="s">
        <v>622</v>
      </c>
      <c r="Q5" s="215" t="s">
        <v>623</v>
      </c>
      <c r="R5" s="215" t="s">
        <v>624</v>
      </c>
      <c r="S5" s="215" t="s">
        <v>74</v>
      </c>
      <c r="T5" s="215" t="s">
        <v>625</v>
      </c>
      <c r="U5" s="215" t="s">
        <v>626</v>
      </c>
      <c r="V5" s="215" t="s">
        <v>627</v>
      </c>
      <c r="W5" s="215" t="s">
        <v>628</v>
      </c>
      <c r="X5" s="215" t="s">
        <v>620</v>
      </c>
      <c r="Y5" s="215" t="s">
        <v>630</v>
      </c>
      <c r="Z5" s="269" t="s">
        <v>64</v>
      </c>
      <c r="AA5" s="269" t="s">
        <v>935</v>
      </c>
      <c r="AB5" s="269" t="s">
        <v>936</v>
      </c>
      <c r="AC5" s="269" t="s">
        <v>937</v>
      </c>
      <c r="AD5" s="269" t="s">
        <v>938</v>
      </c>
      <c r="AE5" s="269" t="s">
        <v>939</v>
      </c>
      <c r="AF5" s="269" t="s">
        <v>940</v>
      </c>
      <c r="AG5" s="269" t="s">
        <v>941</v>
      </c>
      <c r="AH5" s="272" t="s">
        <v>1357</v>
      </c>
      <c r="AI5" s="272" t="s">
        <v>935</v>
      </c>
      <c r="AJ5" s="272" t="s">
        <v>661</v>
      </c>
      <c r="AK5" s="272" t="s">
        <v>1348</v>
      </c>
      <c r="AL5" s="272" t="s">
        <v>1358</v>
      </c>
      <c r="AM5" s="272" t="s">
        <v>1359</v>
      </c>
      <c r="AN5" s="272" t="s">
        <v>1360</v>
      </c>
      <c r="AO5" s="272" t="s">
        <v>1361</v>
      </c>
      <c r="AP5" s="272" t="s">
        <v>1345</v>
      </c>
      <c r="AQ5" s="272" t="s">
        <v>1362</v>
      </c>
      <c r="AR5" s="295" t="s">
        <v>1867</v>
      </c>
      <c r="AS5" s="296" t="s">
        <v>1914</v>
      </c>
      <c r="AT5" s="297" t="s">
        <v>1966</v>
      </c>
      <c r="AU5" s="298" t="s">
        <v>2003</v>
      </c>
      <c r="AV5" s="299" t="s">
        <v>2041</v>
      </c>
      <c r="AW5" s="300" t="s">
        <v>2072</v>
      </c>
      <c r="AX5" s="301" t="s">
        <v>693</v>
      </c>
      <c r="AY5" s="302" t="s">
        <v>693</v>
      </c>
    </row>
    <row r="6" spans="1:51" x14ac:dyDescent="0.25">
      <c r="A6" s="271" t="str">
        <f>VLOOKUP((CONCATENATE("Region_",ACCEPTED_CODES!$R$2)),States!$C$26:$Q$33,5)</f>
        <v>Georgia</v>
      </c>
      <c r="B6" s="271" t="str">
        <f t="shared" si="0"/>
        <v>Georgia</v>
      </c>
      <c r="E6" s="266" t="s">
        <v>917</v>
      </c>
      <c r="F6" s="270" t="s">
        <v>1332</v>
      </c>
      <c r="G6" s="215" t="s">
        <v>584</v>
      </c>
      <c r="H6" s="294" t="s">
        <v>1863</v>
      </c>
      <c r="L6" s="215" t="s">
        <v>631</v>
      </c>
      <c r="M6" s="214"/>
      <c r="N6" s="214"/>
      <c r="O6" s="215" t="s">
        <v>91</v>
      </c>
      <c r="P6" s="215" t="s">
        <v>632</v>
      </c>
      <c r="Q6" s="215" t="s">
        <v>633</v>
      </c>
      <c r="R6" s="215" t="s">
        <v>634</v>
      </c>
      <c r="S6" s="215" t="s">
        <v>635</v>
      </c>
      <c r="T6" s="215" t="s">
        <v>636</v>
      </c>
      <c r="U6" s="215" t="s">
        <v>637</v>
      </c>
      <c r="V6" s="215" t="s">
        <v>119</v>
      </c>
      <c r="W6" s="215" t="s">
        <v>633</v>
      </c>
      <c r="X6" s="215" t="s">
        <v>629</v>
      </c>
      <c r="Y6" s="215" t="s">
        <v>639</v>
      </c>
      <c r="Z6" s="269" t="s">
        <v>942</v>
      </c>
      <c r="AA6" s="269" t="s">
        <v>943</v>
      </c>
      <c r="AB6" s="269" t="s">
        <v>944</v>
      </c>
      <c r="AC6" s="269" t="s">
        <v>945</v>
      </c>
      <c r="AD6" s="269" t="s">
        <v>935</v>
      </c>
      <c r="AE6" s="269" t="s">
        <v>946</v>
      </c>
      <c r="AF6" s="269" t="s">
        <v>947</v>
      </c>
      <c r="AG6" s="269" t="s">
        <v>942</v>
      </c>
      <c r="AH6" s="272" t="s">
        <v>1363</v>
      </c>
      <c r="AI6" s="272" t="s">
        <v>64</v>
      </c>
      <c r="AJ6" s="272" t="s">
        <v>1364</v>
      </c>
      <c r="AK6" s="272" t="s">
        <v>1346</v>
      </c>
      <c r="AL6" s="272" t="s">
        <v>1365</v>
      </c>
      <c r="AM6" s="272" t="s">
        <v>1366</v>
      </c>
      <c r="AN6" s="272" t="s">
        <v>935</v>
      </c>
      <c r="AO6" s="272" t="s">
        <v>1367</v>
      </c>
      <c r="AP6" s="272" t="s">
        <v>1368</v>
      </c>
      <c r="AQ6" s="272" t="s">
        <v>1363</v>
      </c>
      <c r="AR6" s="295" t="s">
        <v>1868</v>
      </c>
      <c r="AS6" s="296" t="s">
        <v>951</v>
      </c>
      <c r="AT6" s="297" t="s">
        <v>693</v>
      </c>
      <c r="AU6" s="298" t="s">
        <v>1965</v>
      </c>
      <c r="AV6" s="299" t="s">
        <v>2042</v>
      </c>
      <c r="AW6" s="300" t="s">
        <v>2073</v>
      </c>
      <c r="AX6" s="301" t="s">
        <v>2111</v>
      </c>
      <c r="AY6" s="302" t="s">
        <v>2124</v>
      </c>
    </row>
    <row r="7" spans="1:51" x14ac:dyDescent="0.25">
      <c r="A7" s="271" t="str">
        <f>VLOOKUP((CONCATENATE("Region_",ACCEPTED_CODES!$R$2)),States!$C$26:$Q$33,6)</f>
        <v>Kentucky</v>
      </c>
      <c r="B7" s="271" t="str">
        <f t="shared" si="0"/>
        <v>Kentucky</v>
      </c>
      <c r="E7" s="266" t="s">
        <v>918</v>
      </c>
      <c r="F7" s="270" t="s">
        <v>1333</v>
      </c>
      <c r="G7" s="215" t="s">
        <v>585</v>
      </c>
      <c r="H7" s="294" t="s">
        <v>1864</v>
      </c>
      <c r="L7" s="215" t="s">
        <v>640</v>
      </c>
      <c r="M7" s="214"/>
      <c r="N7" s="214"/>
      <c r="O7" s="215" t="s">
        <v>641</v>
      </c>
      <c r="P7" s="215" t="s">
        <v>66</v>
      </c>
      <c r="Q7" s="215" t="s">
        <v>84</v>
      </c>
      <c r="R7" s="215" t="s">
        <v>642</v>
      </c>
      <c r="S7" s="215" t="s">
        <v>75</v>
      </c>
      <c r="T7" s="215" t="s">
        <v>643</v>
      </c>
      <c r="U7" s="215" t="s">
        <v>644</v>
      </c>
      <c r="V7" s="214"/>
      <c r="W7" s="215" t="s">
        <v>84</v>
      </c>
      <c r="X7" s="215" t="s">
        <v>638</v>
      </c>
      <c r="Y7" s="215" t="s">
        <v>646</v>
      </c>
      <c r="Z7" s="269" t="s">
        <v>948</v>
      </c>
      <c r="AA7" s="269" t="s">
        <v>64</v>
      </c>
      <c r="AB7" s="269" t="s">
        <v>935</v>
      </c>
      <c r="AC7" s="269" t="s">
        <v>949</v>
      </c>
      <c r="AD7" s="269" t="s">
        <v>950</v>
      </c>
      <c r="AE7" s="269" t="s">
        <v>951</v>
      </c>
      <c r="AF7" s="269" t="s">
        <v>952</v>
      </c>
      <c r="AG7" s="269" t="s">
        <v>953</v>
      </c>
      <c r="AH7" s="272" t="s">
        <v>1369</v>
      </c>
      <c r="AI7" s="272" t="s">
        <v>1370</v>
      </c>
      <c r="AJ7" s="272" t="s">
        <v>1371</v>
      </c>
      <c r="AK7" s="272" t="s">
        <v>1372</v>
      </c>
      <c r="AL7" s="272" t="s">
        <v>670</v>
      </c>
      <c r="AM7" s="272" t="s">
        <v>1373</v>
      </c>
      <c r="AN7" s="272" t="s">
        <v>1374</v>
      </c>
      <c r="AO7" s="272" t="s">
        <v>1375</v>
      </c>
      <c r="AP7" s="272" t="s">
        <v>1376</v>
      </c>
      <c r="AQ7" s="272" t="s">
        <v>1370</v>
      </c>
      <c r="AR7" s="295" t="s">
        <v>1869</v>
      </c>
      <c r="AS7" s="296" t="s">
        <v>1389</v>
      </c>
      <c r="AT7" s="297" t="s">
        <v>1001</v>
      </c>
      <c r="AU7" s="298" t="s">
        <v>64</v>
      </c>
      <c r="AV7" s="299" t="s">
        <v>2043</v>
      </c>
      <c r="AW7" s="300" t="s">
        <v>942</v>
      </c>
      <c r="AX7" s="301" t="s">
        <v>1031</v>
      </c>
      <c r="AY7" s="302" t="s">
        <v>2125</v>
      </c>
    </row>
    <row r="8" spans="1:51" x14ac:dyDescent="0.25">
      <c r="A8" s="271" t="str">
        <f>VLOOKUP((CONCATENATE("Region_",ACCEPTED_CODES!$R$2)),States!$C$26:$Q$33,7)</f>
        <v>Louisiana</v>
      </c>
      <c r="B8" s="271" t="str">
        <f t="shared" si="0"/>
        <v>Louisiana</v>
      </c>
      <c r="E8" s="266" t="s">
        <v>61</v>
      </c>
      <c r="F8" s="270" t="s">
        <v>1215</v>
      </c>
      <c r="G8" s="215" t="s">
        <v>863</v>
      </c>
      <c r="H8" s="294" t="s">
        <v>1862</v>
      </c>
      <c r="L8" s="215" t="s">
        <v>647</v>
      </c>
      <c r="M8" s="214"/>
      <c r="N8" s="214"/>
      <c r="O8" s="215" t="s">
        <v>98</v>
      </c>
      <c r="P8" s="215" t="s">
        <v>648</v>
      </c>
      <c r="Q8" s="215" t="s">
        <v>649</v>
      </c>
      <c r="R8" s="215" t="s">
        <v>650</v>
      </c>
      <c r="S8" s="215" t="s">
        <v>633</v>
      </c>
      <c r="T8" s="215" t="s">
        <v>651</v>
      </c>
      <c r="U8" s="215" t="s">
        <v>652</v>
      </c>
      <c r="V8" s="214"/>
      <c r="W8" s="215" t="s">
        <v>653</v>
      </c>
      <c r="X8" s="215" t="s">
        <v>645</v>
      </c>
      <c r="Y8" s="215" t="s">
        <v>65</v>
      </c>
      <c r="Z8" s="269" t="s">
        <v>65</v>
      </c>
      <c r="AA8" s="269" t="s">
        <v>942</v>
      </c>
      <c r="AB8" s="269" t="s">
        <v>954</v>
      </c>
      <c r="AC8" s="269" t="s">
        <v>955</v>
      </c>
      <c r="AD8" s="269" t="s">
        <v>956</v>
      </c>
      <c r="AE8" s="269" t="s">
        <v>957</v>
      </c>
      <c r="AF8" s="269" t="s">
        <v>958</v>
      </c>
      <c r="AG8" s="269" t="s">
        <v>959</v>
      </c>
      <c r="AH8" s="272" t="s">
        <v>67</v>
      </c>
      <c r="AI8" s="272" t="s">
        <v>65</v>
      </c>
      <c r="AJ8" s="272" t="s">
        <v>65</v>
      </c>
      <c r="AK8" s="272" t="s">
        <v>1377</v>
      </c>
      <c r="AL8" s="272" t="s">
        <v>1378</v>
      </c>
      <c r="AM8" s="272" t="s">
        <v>1379</v>
      </c>
      <c r="AN8" s="272" t="s">
        <v>65</v>
      </c>
      <c r="AO8" s="272" t="s">
        <v>1380</v>
      </c>
      <c r="AP8" s="272" t="s">
        <v>1380</v>
      </c>
      <c r="AQ8" s="272" t="s">
        <v>709</v>
      </c>
      <c r="AR8" s="295" t="s">
        <v>1870</v>
      </c>
      <c r="AS8" s="296" t="s">
        <v>942</v>
      </c>
      <c r="AT8" s="297" t="s">
        <v>1967</v>
      </c>
      <c r="AU8" s="298" t="s">
        <v>2004</v>
      </c>
      <c r="AV8" s="299" t="s">
        <v>1405</v>
      </c>
      <c r="AW8" s="300" t="s">
        <v>2074</v>
      </c>
      <c r="AX8" s="301" t="s">
        <v>2112</v>
      </c>
      <c r="AY8" s="302" t="s">
        <v>1074</v>
      </c>
    </row>
    <row r="9" spans="1:51" x14ac:dyDescent="0.25">
      <c r="A9" s="271" t="str">
        <f>VLOOKUP((CONCATENATE("Region_",ACCEPTED_CODES!$R$2)),States!$C$26:$Q$33,8)</f>
        <v>Mississippi</v>
      </c>
      <c r="B9" s="271" t="str">
        <f t="shared" si="0"/>
        <v>Mississippi</v>
      </c>
      <c r="E9" s="266" t="s">
        <v>919</v>
      </c>
      <c r="F9" s="270" t="s">
        <v>1334</v>
      </c>
      <c r="G9" s="215" t="s">
        <v>862</v>
      </c>
      <c r="H9" s="294" t="s">
        <v>797</v>
      </c>
      <c r="L9" s="215" t="s">
        <v>655</v>
      </c>
      <c r="M9" s="214"/>
      <c r="N9" s="214"/>
      <c r="O9" s="215" t="s">
        <v>95</v>
      </c>
      <c r="P9" s="215" t="s">
        <v>656</v>
      </c>
      <c r="Q9" s="215" t="s">
        <v>657</v>
      </c>
      <c r="R9" s="215" t="s">
        <v>658</v>
      </c>
      <c r="S9" s="215" t="s">
        <v>659</v>
      </c>
      <c r="T9" s="215" t="s">
        <v>660</v>
      </c>
      <c r="U9" s="215" t="s">
        <v>661</v>
      </c>
      <c r="V9" s="214"/>
      <c r="W9" s="215" t="s">
        <v>662</v>
      </c>
      <c r="X9" s="215" t="s">
        <v>654</v>
      </c>
      <c r="Y9" s="215" t="s">
        <v>69</v>
      </c>
      <c r="Z9" s="269" t="s">
        <v>66</v>
      </c>
      <c r="AA9" s="269" t="s">
        <v>66</v>
      </c>
      <c r="AB9" s="269" t="s">
        <v>64</v>
      </c>
      <c r="AC9" s="269" t="s">
        <v>946</v>
      </c>
      <c r="AD9" s="269" t="s">
        <v>942</v>
      </c>
      <c r="AE9" s="269" t="s">
        <v>935</v>
      </c>
      <c r="AF9" s="269" t="s">
        <v>942</v>
      </c>
      <c r="AG9" s="269" t="s">
        <v>960</v>
      </c>
      <c r="AH9" s="272" t="s">
        <v>65</v>
      </c>
      <c r="AI9" s="272" t="s">
        <v>66</v>
      </c>
      <c r="AJ9" s="272" t="s">
        <v>717</v>
      </c>
      <c r="AK9" s="272" t="s">
        <v>1381</v>
      </c>
      <c r="AL9" s="272" t="s">
        <v>64</v>
      </c>
      <c r="AM9" s="272" t="s">
        <v>1382</v>
      </c>
      <c r="AN9" s="272" t="s">
        <v>66</v>
      </c>
      <c r="AO9" s="272" t="s">
        <v>1383</v>
      </c>
      <c r="AP9" s="272" t="s">
        <v>610</v>
      </c>
      <c r="AQ9" s="272" t="s">
        <v>1384</v>
      </c>
      <c r="AR9" s="295" t="s">
        <v>1871</v>
      </c>
      <c r="AS9" s="296" t="s">
        <v>67</v>
      </c>
      <c r="AT9" s="297" t="s">
        <v>1968</v>
      </c>
      <c r="AU9" s="298" t="s">
        <v>1392</v>
      </c>
      <c r="AV9" s="299" t="s">
        <v>2044</v>
      </c>
      <c r="AW9" s="300" t="s">
        <v>953</v>
      </c>
      <c r="AX9" s="301" t="s">
        <v>2113</v>
      </c>
      <c r="AY9" s="302" t="s">
        <v>2126</v>
      </c>
    </row>
    <row r="10" spans="1:51" x14ac:dyDescent="0.25">
      <c r="A10" s="271" t="str">
        <f>VLOOKUP((CONCATENATE("Region_",ACCEPTED_CODES!$R$2)),States!$C$26:$Q$33,9)</f>
        <v>North_Carolina</v>
      </c>
      <c r="B10" s="271" t="str">
        <f t="shared" si="0"/>
        <v>North_Carolina</v>
      </c>
      <c r="C10" s="214"/>
      <c r="F10" s="270" t="s">
        <v>1335</v>
      </c>
      <c r="G10" s="215" t="s">
        <v>861</v>
      </c>
      <c r="L10" s="214"/>
      <c r="M10" s="214"/>
      <c r="N10" s="214"/>
      <c r="O10" s="215" t="s">
        <v>664</v>
      </c>
      <c r="P10" s="215" t="s">
        <v>665</v>
      </c>
      <c r="Q10" s="215" t="s">
        <v>621</v>
      </c>
      <c r="R10" s="215" t="s">
        <v>666</v>
      </c>
      <c r="S10" s="215" t="s">
        <v>667</v>
      </c>
      <c r="T10" s="215" t="s">
        <v>668</v>
      </c>
      <c r="U10" s="215" t="s">
        <v>669</v>
      </c>
      <c r="V10" s="214"/>
      <c r="W10" s="215" t="s">
        <v>49</v>
      </c>
      <c r="X10" s="215" t="s">
        <v>663</v>
      </c>
      <c r="Y10" s="215" t="s">
        <v>671</v>
      </c>
      <c r="Z10" s="269" t="s">
        <v>961</v>
      </c>
      <c r="AA10" s="269" t="s">
        <v>961</v>
      </c>
      <c r="AB10" s="269" t="s">
        <v>962</v>
      </c>
      <c r="AC10" s="269" t="s">
        <v>963</v>
      </c>
      <c r="AD10" s="269" t="s">
        <v>964</v>
      </c>
      <c r="AE10" s="269" t="s">
        <v>965</v>
      </c>
      <c r="AF10" s="269" t="s">
        <v>67</v>
      </c>
      <c r="AG10" s="269" t="s">
        <v>966</v>
      </c>
      <c r="AH10" s="272" t="s">
        <v>1385</v>
      </c>
      <c r="AI10" s="272" t="s">
        <v>1386</v>
      </c>
      <c r="AJ10" s="272" t="s">
        <v>1387</v>
      </c>
      <c r="AK10" s="272" t="s">
        <v>1388</v>
      </c>
      <c r="AL10" s="272" t="s">
        <v>1389</v>
      </c>
      <c r="AM10" s="272" t="s">
        <v>1390</v>
      </c>
      <c r="AN10" s="272" t="s">
        <v>1005</v>
      </c>
      <c r="AO10" s="272" t="s">
        <v>1391</v>
      </c>
      <c r="AP10" s="272" t="s">
        <v>65</v>
      </c>
      <c r="AQ10" s="272" t="s">
        <v>66</v>
      </c>
      <c r="AR10" s="295" t="s">
        <v>1872</v>
      </c>
      <c r="AS10" s="296" t="s">
        <v>1915</v>
      </c>
      <c r="AT10" s="297" t="s">
        <v>1878</v>
      </c>
      <c r="AU10" s="298" t="s">
        <v>942</v>
      </c>
      <c r="AV10" s="299" t="s">
        <v>961</v>
      </c>
      <c r="AW10" s="300" t="s">
        <v>2075</v>
      </c>
      <c r="AX10" s="301" t="s">
        <v>1883</v>
      </c>
      <c r="AY10" s="302" t="s">
        <v>2127</v>
      </c>
    </row>
    <row r="11" spans="1:51" x14ac:dyDescent="0.25">
      <c r="A11" s="271" t="str">
        <f>VLOOKUP((CONCATENATE("Region_",ACCEPTED_CODES!$R$2)),States!$C$26:$Q$33,10)</f>
        <v>South_Carolina</v>
      </c>
      <c r="B11" s="271" t="str">
        <f t="shared" si="0"/>
        <v>South_Carolina</v>
      </c>
      <c r="C11" s="214"/>
      <c r="F11" s="270" t="s">
        <v>1336</v>
      </c>
      <c r="G11" s="215" t="s">
        <v>587</v>
      </c>
      <c r="L11" s="214"/>
      <c r="M11" s="214"/>
      <c r="N11" s="214"/>
      <c r="O11" s="215" t="s">
        <v>672</v>
      </c>
      <c r="P11" s="215" t="s">
        <v>673</v>
      </c>
      <c r="Q11" s="215" t="s">
        <v>674</v>
      </c>
      <c r="R11" s="215" t="s">
        <v>129</v>
      </c>
      <c r="S11" s="215" t="s">
        <v>675</v>
      </c>
      <c r="T11" s="215" t="s">
        <v>72</v>
      </c>
      <c r="U11" s="215" t="s">
        <v>67</v>
      </c>
      <c r="V11" s="214"/>
      <c r="W11" s="215" t="s">
        <v>676</v>
      </c>
      <c r="X11" s="215" t="s">
        <v>670</v>
      </c>
      <c r="Y11" s="215" t="s">
        <v>78</v>
      </c>
      <c r="Z11" s="269" t="s">
        <v>967</v>
      </c>
      <c r="AA11" s="269" t="s">
        <v>968</v>
      </c>
      <c r="AB11" s="269" t="s">
        <v>68</v>
      </c>
      <c r="AC11" s="269" t="s">
        <v>969</v>
      </c>
      <c r="AD11" s="269" t="s">
        <v>970</v>
      </c>
      <c r="AE11" s="269" t="s">
        <v>64</v>
      </c>
      <c r="AF11" s="269" t="s">
        <v>66</v>
      </c>
      <c r="AG11" s="269" t="s">
        <v>968</v>
      </c>
      <c r="AH11" s="272" t="s">
        <v>998</v>
      </c>
      <c r="AI11" s="272" t="s">
        <v>968</v>
      </c>
      <c r="AJ11" s="272" t="s">
        <v>69</v>
      </c>
      <c r="AK11" s="272" t="s">
        <v>972</v>
      </c>
      <c r="AL11" s="272" t="s">
        <v>1392</v>
      </c>
      <c r="AM11" s="272" t="s">
        <v>1393</v>
      </c>
      <c r="AN11" s="272" t="s">
        <v>1394</v>
      </c>
      <c r="AO11" s="272" t="s">
        <v>694</v>
      </c>
      <c r="AP11" s="272" t="s">
        <v>1395</v>
      </c>
      <c r="AQ11" s="272" t="s">
        <v>1001</v>
      </c>
      <c r="AR11" s="295" t="s">
        <v>1873</v>
      </c>
      <c r="AS11" s="296" t="s">
        <v>651</v>
      </c>
      <c r="AT11" s="297" t="s">
        <v>1969</v>
      </c>
      <c r="AU11" s="298" t="s">
        <v>953</v>
      </c>
      <c r="AV11" s="299" t="s">
        <v>2045</v>
      </c>
      <c r="AW11" s="300" t="s">
        <v>709</v>
      </c>
      <c r="AX11" s="301" t="s">
        <v>1885</v>
      </c>
      <c r="AY11" s="302" t="s">
        <v>1097</v>
      </c>
    </row>
    <row r="12" spans="1:51" x14ac:dyDescent="0.25">
      <c r="A12" s="271" t="str">
        <f>VLOOKUP((CONCATENATE("Region_",ACCEPTED_CODES!$R$2)),States!$C$26:$Q$33,11)</f>
        <v>Tennessee</v>
      </c>
      <c r="B12" s="271" t="str">
        <f t="shared" si="0"/>
        <v>Tennessee</v>
      </c>
      <c r="C12" s="214"/>
      <c r="G12" s="215" t="s">
        <v>864</v>
      </c>
      <c r="L12" s="214"/>
      <c r="M12" s="214"/>
      <c r="N12" s="214"/>
      <c r="O12" s="215" t="s">
        <v>678</v>
      </c>
      <c r="P12" s="215" t="s">
        <v>679</v>
      </c>
      <c r="Q12" s="215" t="s">
        <v>680</v>
      </c>
      <c r="R12" s="214"/>
      <c r="S12" s="215" t="s">
        <v>110</v>
      </c>
      <c r="T12" s="215" t="s">
        <v>71</v>
      </c>
      <c r="U12" s="215" t="s">
        <v>681</v>
      </c>
      <c r="V12" s="214"/>
      <c r="W12" s="215" t="s">
        <v>682</v>
      </c>
      <c r="X12" s="215" t="s">
        <v>677</v>
      </c>
      <c r="Y12" s="215" t="s">
        <v>684</v>
      </c>
      <c r="Z12" s="269" t="s">
        <v>971</v>
      </c>
      <c r="AA12" s="269" t="s">
        <v>69</v>
      </c>
      <c r="AB12" s="269" t="s">
        <v>70</v>
      </c>
      <c r="AC12" s="269" t="s">
        <v>972</v>
      </c>
      <c r="AD12" s="269" t="s">
        <v>961</v>
      </c>
      <c r="AE12" s="269" t="s">
        <v>68</v>
      </c>
      <c r="AF12" s="269" t="s">
        <v>967</v>
      </c>
      <c r="AG12" s="269" t="s">
        <v>71</v>
      </c>
      <c r="AH12" s="272" t="s">
        <v>1396</v>
      </c>
      <c r="AI12" s="272" t="s">
        <v>69</v>
      </c>
      <c r="AJ12" s="272" t="s">
        <v>1397</v>
      </c>
      <c r="AK12" s="272" t="s">
        <v>1357</v>
      </c>
      <c r="AL12" s="272" t="s">
        <v>1398</v>
      </c>
      <c r="AM12" s="272" t="s">
        <v>975</v>
      </c>
      <c r="AN12" s="272" t="s">
        <v>1399</v>
      </c>
      <c r="AO12" s="272" t="s">
        <v>1400</v>
      </c>
      <c r="AP12" s="272" t="s">
        <v>998</v>
      </c>
      <c r="AQ12" s="272" t="s">
        <v>1401</v>
      </c>
      <c r="AR12" s="295" t="s">
        <v>1874</v>
      </c>
      <c r="AS12" s="296" t="s">
        <v>998</v>
      </c>
      <c r="AT12" s="297" t="s">
        <v>1558</v>
      </c>
      <c r="AU12" s="298" t="s">
        <v>2005</v>
      </c>
      <c r="AV12" s="299" t="s">
        <v>2046</v>
      </c>
      <c r="AW12" s="300" t="s">
        <v>2076</v>
      </c>
      <c r="AX12" s="301" t="s">
        <v>1034</v>
      </c>
      <c r="AY12" s="302" t="s">
        <v>2128</v>
      </c>
    </row>
    <row r="13" spans="1:51" x14ac:dyDescent="0.25">
      <c r="A13" s="271">
        <f>VLOOKUP((CONCATENATE("Region_",ACCEPTED_CODES!$R$2)),States!$C$26:$Q$33,12)</f>
        <v>0</v>
      </c>
      <c r="B13" s="271" t="str">
        <f t="shared" si="0"/>
        <v/>
      </c>
      <c r="C13" s="214"/>
      <c r="G13" s="215" t="s">
        <v>588</v>
      </c>
      <c r="L13" s="214"/>
      <c r="M13" s="214"/>
      <c r="N13" s="214"/>
      <c r="O13" s="215" t="s">
        <v>685</v>
      </c>
      <c r="P13" s="215" t="s">
        <v>686</v>
      </c>
      <c r="Q13" s="215" t="s">
        <v>126</v>
      </c>
      <c r="R13" s="214"/>
      <c r="S13" s="215" t="s">
        <v>621</v>
      </c>
      <c r="T13" s="215" t="s">
        <v>687</v>
      </c>
      <c r="U13" s="215" t="s">
        <v>688</v>
      </c>
      <c r="V13" s="214"/>
      <c r="W13" s="215" t="s">
        <v>119</v>
      </c>
      <c r="X13" s="215" t="s">
        <v>683</v>
      </c>
      <c r="Y13" s="215" t="s">
        <v>82</v>
      </c>
      <c r="Z13" s="269" t="s">
        <v>968</v>
      </c>
      <c r="AA13" s="269" t="s">
        <v>72</v>
      </c>
      <c r="AB13" s="269" t="s">
        <v>67</v>
      </c>
      <c r="AC13" s="269" t="s">
        <v>973</v>
      </c>
      <c r="AD13" s="269" t="s">
        <v>966</v>
      </c>
      <c r="AE13" s="269" t="s">
        <v>67</v>
      </c>
      <c r="AF13" s="269" t="s">
        <v>968</v>
      </c>
      <c r="AG13" s="269" t="s">
        <v>73</v>
      </c>
      <c r="AH13" s="272" t="s">
        <v>1394</v>
      </c>
      <c r="AI13" s="272" t="s">
        <v>1402</v>
      </c>
      <c r="AJ13" s="272" t="s">
        <v>71</v>
      </c>
      <c r="AK13" s="272" t="s">
        <v>1403</v>
      </c>
      <c r="AL13" s="272" t="s">
        <v>1404</v>
      </c>
      <c r="AM13" s="272" t="s">
        <v>688</v>
      </c>
      <c r="AN13" s="272" t="s">
        <v>77</v>
      </c>
      <c r="AO13" s="272" t="s">
        <v>1405</v>
      </c>
      <c r="AP13" s="272" t="s">
        <v>703</v>
      </c>
      <c r="AQ13" s="272" t="s">
        <v>703</v>
      </c>
      <c r="AR13" s="295" t="s">
        <v>1875</v>
      </c>
      <c r="AS13" s="296" t="s">
        <v>1873</v>
      </c>
      <c r="AT13" s="297" t="s">
        <v>1970</v>
      </c>
      <c r="AU13" s="298" t="s">
        <v>67</v>
      </c>
      <c r="AV13" s="299" t="s">
        <v>2047</v>
      </c>
      <c r="AW13" s="300" t="s">
        <v>968</v>
      </c>
      <c r="AX13" s="301" t="s">
        <v>2114</v>
      </c>
      <c r="AY13" s="302" t="s">
        <v>95</v>
      </c>
    </row>
    <row r="14" spans="1:51" x14ac:dyDescent="0.25">
      <c r="A14" s="271">
        <f>VLOOKUP((CONCATENATE("Region_",ACCEPTED_CODES!$R$2)),States!$C$26:$Q$33,13)</f>
        <v>0</v>
      </c>
      <c r="B14" s="271" t="str">
        <f t="shared" si="0"/>
        <v/>
      </c>
      <c r="C14" s="214"/>
      <c r="G14" s="215" t="s">
        <v>589</v>
      </c>
      <c r="L14" s="214"/>
      <c r="M14" s="214"/>
      <c r="N14" s="214"/>
      <c r="O14" s="215" t="s">
        <v>690</v>
      </c>
      <c r="P14" s="215" t="s">
        <v>94</v>
      </c>
      <c r="Q14" s="215" t="s">
        <v>691</v>
      </c>
      <c r="R14" s="214"/>
      <c r="S14" s="215" t="s">
        <v>692</v>
      </c>
      <c r="T14" s="215" t="s">
        <v>76</v>
      </c>
      <c r="U14" s="215" t="s">
        <v>693</v>
      </c>
      <c r="V14" s="214"/>
      <c r="W14" s="215" t="s">
        <v>655</v>
      </c>
      <c r="X14" s="215" t="s">
        <v>689</v>
      </c>
      <c r="Y14" s="215" t="s">
        <v>695</v>
      </c>
      <c r="Z14" s="269" t="s">
        <v>69</v>
      </c>
      <c r="AA14" s="269" t="s">
        <v>73</v>
      </c>
      <c r="AB14" s="269" t="s">
        <v>65</v>
      </c>
      <c r="AC14" s="269" t="s">
        <v>65</v>
      </c>
      <c r="AD14" s="269" t="s">
        <v>974</v>
      </c>
      <c r="AE14" s="269" t="s">
        <v>975</v>
      </c>
      <c r="AF14" s="269" t="s">
        <v>976</v>
      </c>
      <c r="AG14" s="269" t="s">
        <v>977</v>
      </c>
      <c r="AH14" s="272" t="s">
        <v>77</v>
      </c>
      <c r="AI14" s="272" t="s">
        <v>1406</v>
      </c>
      <c r="AJ14" s="272" t="s">
        <v>1407</v>
      </c>
      <c r="AK14" s="272" t="s">
        <v>1408</v>
      </c>
      <c r="AL14" s="272" t="s">
        <v>1409</v>
      </c>
      <c r="AM14" s="272" t="s">
        <v>1410</v>
      </c>
      <c r="AN14" s="272" t="s">
        <v>69</v>
      </c>
      <c r="AO14" s="272" t="s">
        <v>1411</v>
      </c>
      <c r="AP14" s="272" t="s">
        <v>719</v>
      </c>
      <c r="AQ14" s="272" t="s">
        <v>1399</v>
      </c>
      <c r="AR14" s="295" t="s">
        <v>1876</v>
      </c>
      <c r="AS14" s="296" t="s">
        <v>968</v>
      </c>
      <c r="AT14" s="297" t="s">
        <v>1971</v>
      </c>
      <c r="AU14" s="298" t="s">
        <v>961</v>
      </c>
      <c r="AV14" s="299" t="s">
        <v>997</v>
      </c>
      <c r="AW14" s="300" t="s">
        <v>69</v>
      </c>
      <c r="AX14" s="301" t="s">
        <v>1110</v>
      </c>
      <c r="AY14" s="302" t="s">
        <v>2129</v>
      </c>
    </row>
    <row r="15" spans="1:51" x14ac:dyDescent="0.25">
      <c r="A15" s="271">
        <f>VLOOKUP((CONCATENATE("Region_",ACCEPTED_CODES!$R$2)),States!$C$26:$Q$33,14)</f>
        <v>0</v>
      </c>
      <c r="B15" s="271" t="str">
        <f t="shared" si="0"/>
        <v/>
      </c>
      <c r="C15" s="214"/>
      <c r="G15" s="215" t="s">
        <v>590</v>
      </c>
      <c r="L15" s="214"/>
      <c r="M15" s="214"/>
      <c r="N15" s="214"/>
      <c r="O15" s="215" t="s">
        <v>696</v>
      </c>
      <c r="P15" s="215" t="s">
        <v>97</v>
      </c>
      <c r="Q15" s="215" t="s">
        <v>697</v>
      </c>
      <c r="R15" s="214"/>
      <c r="S15" s="215" t="s">
        <v>698</v>
      </c>
      <c r="T15" s="215" t="s">
        <v>699</v>
      </c>
      <c r="U15" s="215" t="s">
        <v>700</v>
      </c>
      <c r="V15" s="214"/>
      <c r="W15" s="215" t="s">
        <v>701</v>
      </c>
      <c r="X15" s="215" t="s">
        <v>597</v>
      </c>
      <c r="Y15" s="215" t="s">
        <v>657</v>
      </c>
      <c r="Z15" s="269" t="s">
        <v>72</v>
      </c>
      <c r="AA15" s="269" t="s">
        <v>978</v>
      </c>
      <c r="AB15" s="269" t="s">
        <v>66</v>
      </c>
      <c r="AC15" s="269" t="s">
        <v>961</v>
      </c>
      <c r="AD15" s="269" t="s">
        <v>69</v>
      </c>
      <c r="AE15" s="269" t="s">
        <v>979</v>
      </c>
      <c r="AF15" s="269" t="s">
        <v>72</v>
      </c>
      <c r="AG15" s="269" t="s">
        <v>980</v>
      </c>
      <c r="AH15" s="272" t="s">
        <v>69</v>
      </c>
      <c r="AI15" s="272" t="s">
        <v>71</v>
      </c>
      <c r="AJ15" s="272" t="s">
        <v>1412</v>
      </c>
      <c r="AK15" s="272" t="s">
        <v>1413</v>
      </c>
      <c r="AL15" s="272" t="s">
        <v>1414</v>
      </c>
      <c r="AM15" s="272" t="s">
        <v>1399</v>
      </c>
      <c r="AN15" s="272" t="s">
        <v>1415</v>
      </c>
      <c r="AO15" s="272" t="s">
        <v>975</v>
      </c>
      <c r="AP15" s="272" t="s">
        <v>1416</v>
      </c>
      <c r="AQ15" s="272" t="s">
        <v>69</v>
      </c>
      <c r="AR15" s="295" t="s">
        <v>1877</v>
      </c>
      <c r="AS15" s="296" t="s">
        <v>69</v>
      </c>
      <c r="AT15" s="297" t="s">
        <v>1972</v>
      </c>
      <c r="AU15" s="298" t="s">
        <v>989</v>
      </c>
      <c r="AV15" s="299" t="s">
        <v>2048</v>
      </c>
      <c r="AW15" s="300" t="s">
        <v>2077</v>
      </c>
      <c r="AX15" s="301" t="s">
        <v>2115</v>
      </c>
      <c r="AY15" s="302" t="s">
        <v>2130</v>
      </c>
    </row>
    <row r="16" spans="1:51" x14ac:dyDescent="0.25">
      <c r="A16" s="271">
        <f>VLOOKUP((CONCATENATE("Region_",ACCEPTED_CODES!$R$2)),States!$C$26:$Q$33,15)</f>
        <v>0</v>
      </c>
      <c r="B16" s="271" t="str">
        <f t="shared" si="0"/>
        <v/>
      </c>
      <c r="L16" s="214"/>
      <c r="M16" s="214"/>
      <c r="N16" s="214"/>
      <c r="O16" s="215" t="s">
        <v>119</v>
      </c>
      <c r="P16" s="215" t="s">
        <v>109</v>
      </c>
      <c r="Q16" s="214"/>
      <c r="R16" s="214"/>
      <c r="S16" s="215" t="s">
        <v>702</v>
      </c>
      <c r="T16" s="215" t="s">
        <v>81</v>
      </c>
      <c r="U16" s="215" t="s">
        <v>703</v>
      </c>
      <c r="V16" s="214"/>
      <c r="W16" s="214"/>
      <c r="X16" s="215" t="s">
        <v>694</v>
      </c>
      <c r="Y16" s="215" t="s">
        <v>91</v>
      </c>
      <c r="Z16" s="269" t="s">
        <v>981</v>
      </c>
      <c r="AA16" s="269" t="s">
        <v>982</v>
      </c>
      <c r="AB16" s="269" t="s">
        <v>961</v>
      </c>
      <c r="AC16" s="269" t="s">
        <v>983</v>
      </c>
      <c r="AD16" s="269" t="s">
        <v>984</v>
      </c>
      <c r="AE16" s="269" t="s">
        <v>74</v>
      </c>
      <c r="AF16" s="269" t="s">
        <v>985</v>
      </c>
      <c r="AG16" s="269" t="s">
        <v>986</v>
      </c>
      <c r="AH16" s="272" t="s">
        <v>1402</v>
      </c>
      <c r="AI16" s="272" t="s">
        <v>1417</v>
      </c>
      <c r="AJ16" s="272" t="s">
        <v>1418</v>
      </c>
      <c r="AK16" s="272" t="s">
        <v>1419</v>
      </c>
      <c r="AL16" s="272" t="s">
        <v>1420</v>
      </c>
      <c r="AM16" s="272" t="s">
        <v>1421</v>
      </c>
      <c r="AN16" s="272" t="s">
        <v>1422</v>
      </c>
      <c r="AO16" s="272" t="s">
        <v>74</v>
      </c>
      <c r="AP16" s="272" t="s">
        <v>1423</v>
      </c>
      <c r="AQ16" s="272" t="s">
        <v>1424</v>
      </c>
      <c r="AR16" s="295" t="s">
        <v>1878</v>
      </c>
      <c r="AS16" s="296" t="s">
        <v>1916</v>
      </c>
      <c r="AT16" s="297" t="s">
        <v>1973</v>
      </c>
      <c r="AU16" s="298" t="s">
        <v>1915</v>
      </c>
      <c r="AV16" s="299" t="s">
        <v>2049</v>
      </c>
      <c r="AW16" s="300" t="s">
        <v>2078</v>
      </c>
      <c r="AX16" s="301" t="s">
        <v>111</v>
      </c>
      <c r="AY16" s="302" t="s">
        <v>1900</v>
      </c>
    </row>
    <row r="17" spans="3:51" x14ac:dyDescent="0.25">
      <c r="C17" s="271"/>
      <c r="L17" s="215"/>
      <c r="M17" s="215"/>
      <c r="N17" s="215"/>
      <c r="O17" s="215" t="s">
        <v>705</v>
      </c>
      <c r="P17" s="215" t="s">
        <v>706</v>
      </c>
      <c r="Q17" s="214"/>
      <c r="R17" s="214"/>
      <c r="S17" s="215" t="s">
        <v>707</v>
      </c>
      <c r="T17" s="215" t="s">
        <v>633</v>
      </c>
      <c r="U17" s="215" t="s">
        <v>708</v>
      </c>
      <c r="V17" s="214"/>
      <c r="W17" s="214"/>
      <c r="X17" s="215" t="s">
        <v>68</v>
      </c>
      <c r="Y17" s="215" t="s">
        <v>710</v>
      </c>
      <c r="Z17" s="269" t="s">
        <v>987</v>
      </c>
      <c r="AA17" s="269" t="s">
        <v>988</v>
      </c>
      <c r="AB17" s="269" t="s">
        <v>989</v>
      </c>
      <c r="AC17" s="269" t="s">
        <v>990</v>
      </c>
      <c r="AD17" s="269" t="s">
        <v>987</v>
      </c>
      <c r="AE17" s="269" t="s">
        <v>991</v>
      </c>
      <c r="AF17" s="269" t="s">
        <v>992</v>
      </c>
      <c r="AG17" s="269" t="s">
        <v>993</v>
      </c>
      <c r="AH17" s="272" t="s">
        <v>1425</v>
      </c>
      <c r="AI17" s="272" t="s">
        <v>1426</v>
      </c>
      <c r="AJ17" s="272" t="s">
        <v>1427</v>
      </c>
      <c r="AK17" s="272" t="s">
        <v>1428</v>
      </c>
      <c r="AL17" s="272" t="s">
        <v>67</v>
      </c>
      <c r="AM17" s="272" t="s">
        <v>1429</v>
      </c>
      <c r="AN17" s="272" t="s">
        <v>832</v>
      </c>
      <c r="AO17" s="272" t="s">
        <v>1430</v>
      </c>
      <c r="AP17" s="272" t="s">
        <v>1431</v>
      </c>
      <c r="AQ17" s="272" t="s">
        <v>1425</v>
      </c>
      <c r="AR17" s="295" t="s">
        <v>1013</v>
      </c>
      <c r="AS17" s="296" t="s">
        <v>1917</v>
      </c>
      <c r="AT17" s="297" t="s">
        <v>1048</v>
      </c>
      <c r="AU17" s="298" t="s">
        <v>2006</v>
      </c>
      <c r="AV17" s="299" t="s">
        <v>2050</v>
      </c>
      <c r="AW17" s="300" t="s">
        <v>1878</v>
      </c>
      <c r="AX17" s="301" t="s">
        <v>2116</v>
      </c>
      <c r="AY17" s="302" t="s">
        <v>1290</v>
      </c>
    </row>
    <row r="18" spans="3:51" x14ac:dyDescent="0.25">
      <c r="C18" s="271"/>
      <c r="L18" s="215"/>
      <c r="M18" s="215"/>
      <c r="N18" s="215"/>
      <c r="O18" s="214"/>
      <c r="P18" s="215" t="s">
        <v>711</v>
      </c>
      <c r="Q18" s="214"/>
      <c r="R18" s="214"/>
      <c r="S18" s="215" t="s">
        <v>712</v>
      </c>
      <c r="T18" s="215" t="s">
        <v>84</v>
      </c>
      <c r="U18" s="215" t="s">
        <v>713</v>
      </c>
      <c r="V18" s="214"/>
      <c r="W18" s="214"/>
      <c r="X18" s="215" t="s">
        <v>704</v>
      </c>
      <c r="Y18" s="215" t="s">
        <v>92</v>
      </c>
      <c r="Z18" s="269" t="s">
        <v>73</v>
      </c>
      <c r="AA18" s="269" t="s">
        <v>994</v>
      </c>
      <c r="AB18" s="269" t="s">
        <v>995</v>
      </c>
      <c r="AC18" s="269" t="s">
        <v>966</v>
      </c>
      <c r="AD18" s="269" t="s">
        <v>996</v>
      </c>
      <c r="AE18" s="269" t="s">
        <v>66</v>
      </c>
      <c r="AF18" s="269" t="s">
        <v>73</v>
      </c>
      <c r="AG18" s="269" t="s">
        <v>997</v>
      </c>
      <c r="AH18" s="272" t="s">
        <v>1432</v>
      </c>
      <c r="AI18" s="272" t="s">
        <v>73</v>
      </c>
      <c r="AJ18" s="272" t="s">
        <v>1433</v>
      </c>
      <c r="AK18" s="272" t="s">
        <v>1405</v>
      </c>
      <c r="AL18" s="272" t="s">
        <v>975</v>
      </c>
      <c r="AM18" s="272" t="s">
        <v>1434</v>
      </c>
      <c r="AN18" s="272" t="s">
        <v>1407</v>
      </c>
      <c r="AO18" s="272" t="s">
        <v>1435</v>
      </c>
      <c r="AP18" s="272" t="s">
        <v>1436</v>
      </c>
      <c r="AQ18" s="272" t="s">
        <v>1437</v>
      </c>
      <c r="AR18" s="295" t="s">
        <v>1879</v>
      </c>
      <c r="AS18" s="296" t="s">
        <v>1918</v>
      </c>
      <c r="AT18" s="297" t="s">
        <v>1883</v>
      </c>
      <c r="AU18" s="298" t="s">
        <v>1873</v>
      </c>
      <c r="AV18" s="299" t="s">
        <v>1975</v>
      </c>
      <c r="AW18" s="300" t="s">
        <v>2079</v>
      </c>
      <c r="AX18" s="301" t="s">
        <v>2117</v>
      </c>
      <c r="AY18" s="302" t="s">
        <v>1954</v>
      </c>
    </row>
    <row r="19" spans="3:51" x14ac:dyDescent="0.25">
      <c r="C19" s="271"/>
      <c r="D19" s="271"/>
      <c r="E19" s="271"/>
      <c r="F19" s="271"/>
      <c r="G19" s="271"/>
      <c r="H19" s="271"/>
      <c r="I19" s="271"/>
      <c r="J19" s="271"/>
      <c r="K19" s="271"/>
      <c r="L19" s="215"/>
      <c r="M19" s="215"/>
      <c r="N19" s="215"/>
      <c r="O19" s="214"/>
      <c r="P19" s="215" t="s">
        <v>714</v>
      </c>
      <c r="Q19" s="214"/>
      <c r="R19" s="214"/>
      <c r="S19" s="215" t="s">
        <v>690</v>
      </c>
      <c r="T19" s="215" t="s">
        <v>85</v>
      </c>
      <c r="U19" s="215" t="s">
        <v>72</v>
      </c>
      <c r="V19" s="214"/>
      <c r="W19" s="214"/>
      <c r="X19" s="215" t="s">
        <v>70</v>
      </c>
      <c r="Y19" s="215" t="s">
        <v>87</v>
      </c>
      <c r="Z19" s="269" t="s">
        <v>75</v>
      </c>
      <c r="AA19" s="269" t="s">
        <v>76</v>
      </c>
      <c r="AB19" s="269" t="s">
        <v>998</v>
      </c>
      <c r="AC19" s="269" t="s">
        <v>999</v>
      </c>
      <c r="AD19" s="269" t="s">
        <v>1000</v>
      </c>
      <c r="AE19" s="269" t="s">
        <v>1001</v>
      </c>
      <c r="AF19" s="269" t="s">
        <v>1002</v>
      </c>
      <c r="AG19" s="269" t="s">
        <v>1003</v>
      </c>
      <c r="AH19" s="272" t="s">
        <v>1438</v>
      </c>
      <c r="AI19" s="272" t="s">
        <v>1439</v>
      </c>
      <c r="AJ19" s="272" t="s">
        <v>84</v>
      </c>
      <c r="AK19" s="272" t="s">
        <v>1440</v>
      </c>
      <c r="AL19" s="272" t="s">
        <v>1441</v>
      </c>
      <c r="AM19" s="272" t="s">
        <v>1442</v>
      </c>
      <c r="AN19" s="272" t="s">
        <v>1443</v>
      </c>
      <c r="AO19" s="272" t="s">
        <v>1444</v>
      </c>
      <c r="AP19" s="272" t="s">
        <v>665</v>
      </c>
      <c r="AQ19" s="272" t="s">
        <v>75</v>
      </c>
      <c r="AR19" s="295" t="s">
        <v>1880</v>
      </c>
      <c r="AS19" s="296" t="s">
        <v>1919</v>
      </c>
      <c r="AT19" s="297" t="s">
        <v>1974</v>
      </c>
      <c r="AU19" s="298" t="s">
        <v>69</v>
      </c>
      <c r="AV19" s="299" t="s">
        <v>2051</v>
      </c>
      <c r="AW19" s="300" t="s">
        <v>6</v>
      </c>
      <c r="AX19" s="301" t="s">
        <v>2118</v>
      </c>
      <c r="AY19" s="302" t="s">
        <v>2131</v>
      </c>
    </row>
    <row r="20" spans="3:51" x14ac:dyDescent="0.25">
      <c r="C20" s="271"/>
      <c r="D20" s="273"/>
      <c r="E20" s="273"/>
      <c r="F20" s="273"/>
      <c r="G20" s="273"/>
      <c r="H20" s="273"/>
      <c r="I20" s="273"/>
      <c r="J20" s="273"/>
      <c r="K20" s="273"/>
      <c r="L20" s="273"/>
      <c r="M20" s="273"/>
      <c r="N20" s="215"/>
      <c r="O20" s="214"/>
      <c r="P20" s="215" t="s">
        <v>690</v>
      </c>
      <c r="Q20" s="214"/>
      <c r="R20" s="214"/>
      <c r="S20" s="215" t="s">
        <v>612</v>
      </c>
      <c r="T20" s="215" t="s">
        <v>86</v>
      </c>
      <c r="U20" s="215" t="s">
        <v>71</v>
      </c>
      <c r="V20" s="214"/>
      <c r="W20" s="214"/>
      <c r="X20" s="215" t="s">
        <v>709</v>
      </c>
      <c r="Y20" s="215" t="s">
        <v>89</v>
      </c>
      <c r="Z20" s="269" t="s">
        <v>982</v>
      </c>
      <c r="AA20" s="269" t="s">
        <v>1004</v>
      </c>
      <c r="AB20" s="269" t="s">
        <v>1005</v>
      </c>
      <c r="AC20" s="269" t="s">
        <v>72</v>
      </c>
      <c r="AD20" s="269" t="s">
        <v>1006</v>
      </c>
      <c r="AE20" s="269" t="s">
        <v>961</v>
      </c>
      <c r="AF20" s="269" t="s">
        <v>1007</v>
      </c>
      <c r="AG20" s="269" t="s">
        <v>1008</v>
      </c>
      <c r="AH20" s="272" t="s">
        <v>1445</v>
      </c>
      <c r="AI20" s="272" t="s">
        <v>1446</v>
      </c>
      <c r="AJ20" s="272" t="s">
        <v>1447</v>
      </c>
      <c r="AK20" s="272" t="s">
        <v>65</v>
      </c>
      <c r="AL20" s="272" t="s">
        <v>709</v>
      </c>
      <c r="AM20" s="272" t="s">
        <v>1448</v>
      </c>
      <c r="AN20" s="272" t="s">
        <v>84</v>
      </c>
      <c r="AO20" s="272" t="s">
        <v>1449</v>
      </c>
      <c r="AP20" s="272" t="s">
        <v>1450</v>
      </c>
      <c r="AQ20" s="272" t="s">
        <v>1451</v>
      </c>
      <c r="AR20" s="295" t="s">
        <v>993</v>
      </c>
      <c r="AS20" s="296" t="s">
        <v>73</v>
      </c>
      <c r="AT20" s="297" t="s">
        <v>1975</v>
      </c>
      <c r="AU20" s="298" t="s">
        <v>2007</v>
      </c>
      <c r="AV20" s="299" t="s">
        <v>82</v>
      </c>
      <c r="AW20" s="300" t="s">
        <v>2010</v>
      </c>
      <c r="AX20" s="301" t="s">
        <v>1908</v>
      </c>
      <c r="AY20" s="302" t="s">
        <v>2132</v>
      </c>
    </row>
    <row r="21" spans="3:51" x14ac:dyDescent="0.25">
      <c r="C21" s="271"/>
      <c r="L21" s="215"/>
      <c r="M21" s="215"/>
      <c r="N21" s="215"/>
      <c r="O21" s="214"/>
      <c r="P21" s="215" t="s">
        <v>716</v>
      </c>
      <c r="Q21" s="214"/>
      <c r="R21" s="214"/>
      <c r="S21" s="215" t="s">
        <v>130</v>
      </c>
      <c r="T21" s="215" t="s">
        <v>88</v>
      </c>
      <c r="U21" s="215" t="s">
        <v>73</v>
      </c>
      <c r="V21" s="214"/>
      <c r="W21" s="214"/>
      <c r="X21" s="215" t="s">
        <v>632</v>
      </c>
      <c r="Y21" s="215" t="s">
        <v>718</v>
      </c>
      <c r="Z21" s="269" t="s">
        <v>1009</v>
      </c>
      <c r="AA21" s="269" t="s">
        <v>1010</v>
      </c>
      <c r="AB21" s="269" t="s">
        <v>77</v>
      </c>
      <c r="AC21" s="269" t="s">
        <v>73</v>
      </c>
      <c r="AD21" s="269" t="s">
        <v>980</v>
      </c>
      <c r="AE21" s="269" t="s">
        <v>989</v>
      </c>
      <c r="AF21" s="269" t="s">
        <v>1011</v>
      </c>
      <c r="AG21" s="269" t="s">
        <v>1012</v>
      </c>
      <c r="AH21" s="272" t="s">
        <v>832</v>
      </c>
      <c r="AI21" s="272" t="s">
        <v>1028</v>
      </c>
      <c r="AJ21" s="272" t="s">
        <v>1452</v>
      </c>
      <c r="AK21" s="272" t="s">
        <v>74</v>
      </c>
      <c r="AL21" s="272" t="s">
        <v>1453</v>
      </c>
      <c r="AM21" s="272" t="s">
        <v>1454</v>
      </c>
      <c r="AN21" s="272" t="s">
        <v>1455</v>
      </c>
      <c r="AO21" s="272" t="s">
        <v>998</v>
      </c>
      <c r="AP21" s="272" t="s">
        <v>83</v>
      </c>
      <c r="AQ21" s="272" t="s">
        <v>994</v>
      </c>
      <c r="AR21" s="295" t="s">
        <v>1881</v>
      </c>
      <c r="AS21" s="296" t="s">
        <v>994</v>
      </c>
      <c r="AT21" s="297" t="s">
        <v>1976</v>
      </c>
      <c r="AU21" s="298" t="s">
        <v>2008</v>
      </c>
      <c r="AV21" s="299" t="s">
        <v>2052</v>
      </c>
      <c r="AW21" s="300" t="s">
        <v>2080</v>
      </c>
      <c r="AX21" s="301" t="s">
        <v>2119</v>
      </c>
      <c r="AY21" s="302" t="s">
        <v>1994</v>
      </c>
    </row>
    <row r="22" spans="3:51" x14ac:dyDescent="0.25">
      <c r="C22" s="271"/>
      <c r="L22" s="215"/>
      <c r="M22" s="215"/>
      <c r="N22" s="215"/>
      <c r="O22" s="214"/>
      <c r="P22" s="215" t="s">
        <v>119</v>
      </c>
      <c r="Q22" s="214"/>
      <c r="R22" s="214"/>
      <c r="S22" s="215" t="s">
        <v>132</v>
      </c>
      <c r="T22" s="215" t="s">
        <v>90</v>
      </c>
      <c r="U22" s="215" t="s">
        <v>75</v>
      </c>
      <c r="V22" s="214"/>
      <c r="W22" s="214"/>
      <c r="X22" s="215" t="s">
        <v>66</v>
      </c>
      <c r="Y22" s="215" t="s">
        <v>112</v>
      </c>
      <c r="Z22" s="269" t="s">
        <v>993</v>
      </c>
      <c r="AA22" s="269" t="s">
        <v>78</v>
      </c>
      <c r="AB22" s="269" t="s">
        <v>69</v>
      </c>
      <c r="AC22" s="269" t="s">
        <v>1013</v>
      </c>
      <c r="AD22" s="269" t="s">
        <v>993</v>
      </c>
      <c r="AE22" s="269" t="s">
        <v>1014</v>
      </c>
      <c r="AF22" s="269" t="s">
        <v>76</v>
      </c>
      <c r="AG22" s="269" t="s">
        <v>79</v>
      </c>
      <c r="AH22" s="272" t="s">
        <v>1456</v>
      </c>
      <c r="AI22" s="272" t="s">
        <v>1457</v>
      </c>
      <c r="AJ22" s="272" t="s">
        <v>1458</v>
      </c>
      <c r="AK22" s="272" t="s">
        <v>1459</v>
      </c>
      <c r="AL22" s="272" t="s">
        <v>66</v>
      </c>
      <c r="AM22" s="272" t="s">
        <v>84</v>
      </c>
      <c r="AN22" s="272" t="s">
        <v>88</v>
      </c>
      <c r="AO22" s="272" t="s">
        <v>1460</v>
      </c>
      <c r="AP22" s="272" t="s">
        <v>1008</v>
      </c>
      <c r="AQ22" s="272" t="s">
        <v>1461</v>
      </c>
      <c r="AR22" s="295" t="s">
        <v>1596</v>
      </c>
      <c r="AS22" s="296" t="s">
        <v>1017</v>
      </c>
      <c r="AT22" s="297" t="s">
        <v>1977</v>
      </c>
      <c r="AU22" s="298" t="s">
        <v>1878</v>
      </c>
      <c r="AV22" s="299" t="s">
        <v>2053</v>
      </c>
      <c r="AW22" s="300" t="s">
        <v>993</v>
      </c>
      <c r="AX22" s="301" t="s">
        <v>1660</v>
      </c>
      <c r="AY22" s="302" t="s">
        <v>2133</v>
      </c>
    </row>
    <row r="23" spans="3:51" x14ac:dyDescent="0.25">
      <c r="C23" s="271"/>
      <c r="L23" s="215"/>
      <c r="M23" s="215"/>
      <c r="N23" s="215"/>
      <c r="O23" s="214"/>
      <c r="P23" s="215" t="s">
        <v>720</v>
      </c>
      <c r="Q23" s="214"/>
      <c r="R23" s="214"/>
      <c r="S23" s="214"/>
      <c r="T23" s="215" t="s">
        <v>721</v>
      </c>
      <c r="U23" s="215" t="s">
        <v>722</v>
      </c>
      <c r="V23" s="214"/>
      <c r="W23" s="214"/>
      <c r="X23" s="215" t="s">
        <v>715</v>
      </c>
      <c r="Y23" s="215" t="s">
        <v>95</v>
      </c>
      <c r="Z23" s="269" t="s">
        <v>1015</v>
      </c>
      <c r="AA23" s="269" t="s">
        <v>80</v>
      </c>
      <c r="AB23" s="269" t="s">
        <v>1016</v>
      </c>
      <c r="AC23" s="269" t="s">
        <v>1017</v>
      </c>
      <c r="AD23" s="269" t="s">
        <v>1018</v>
      </c>
      <c r="AE23" s="269" t="s">
        <v>971</v>
      </c>
      <c r="AF23" s="269" t="s">
        <v>81</v>
      </c>
      <c r="AG23" s="269" t="s">
        <v>82</v>
      </c>
      <c r="AH23" s="272" t="s">
        <v>1462</v>
      </c>
      <c r="AI23" s="272" t="s">
        <v>1463</v>
      </c>
      <c r="AJ23" s="272" t="s">
        <v>1464</v>
      </c>
      <c r="AK23" s="272" t="s">
        <v>66</v>
      </c>
      <c r="AL23" s="272" t="s">
        <v>1001</v>
      </c>
      <c r="AM23" s="272" t="s">
        <v>82</v>
      </c>
      <c r="AN23" s="272" t="s">
        <v>1465</v>
      </c>
      <c r="AO23" s="272" t="s">
        <v>69</v>
      </c>
      <c r="AP23" s="272" t="s">
        <v>1466</v>
      </c>
      <c r="AQ23" s="272" t="s">
        <v>1467</v>
      </c>
      <c r="AR23" s="295" t="s">
        <v>1882</v>
      </c>
      <c r="AS23" s="296" t="s">
        <v>1920</v>
      </c>
      <c r="AT23" s="297" t="s">
        <v>89</v>
      </c>
      <c r="AU23" s="298" t="s">
        <v>1006</v>
      </c>
      <c r="AV23" s="299" t="s">
        <v>2054</v>
      </c>
      <c r="AW23" s="300" t="s">
        <v>2081</v>
      </c>
      <c r="AX23" s="301" t="s">
        <v>1261</v>
      </c>
      <c r="AY23" s="302" t="s">
        <v>2134</v>
      </c>
    </row>
    <row r="24" spans="3:51" x14ac:dyDescent="0.25">
      <c r="C24" s="271"/>
      <c r="L24" s="215"/>
      <c r="M24" s="215"/>
      <c r="N24" s="215"/>
      <c r="O24" s="214"/>
      <c r="P24" s="215" t="s">
        <v>697</v>
      </c>
      <c r="Q24" s="214"/>
      <c r="R24" s="214"/>
      <c r="S24" s="214"/>
      <c r="T24" s="215" t="s">
        <v>89</v>
      </c>
      <c r="U24" s="215" t="s">
        <v>76</v>
      </c>
      <c r="V24" s="214"/>
      <c r="W24" s="214"/>
      <c r="X24" s="215" t="s">
        <v>717</v>
      </c>
      <c r="Y24" s="215" t="s">
        <v>103</v>
      </c>
      <c r="Z24" s="269" t="s">
        <v>1019</v>
      </c>
      <c r="AA24" s="269" t="s">
        <v>1020</v>
      </c>
      <c r="AB24" s="269" t="s">
        <v>72</v>
      </c>
      <c r="AC24" s="269" t="s">
        <v>1021</v>
      </c>
      <c r="AD24" s="269" t="s">
        <v>1022</v>
      </c>
      <c r="AE24" s="269" t="s">
        <v>968</v>
      </c>
      <c r="AF24" s="269" t="s">
        <v>83</v>
      </c>
      <c r="AG24" s="269" t="s">
        <v>48</v>
      </c>
      <c r="AH24" s="272" t="s">
        <v>1468</v>
      </c>
      <c r="AI24" s="272" t="s">
        <v>1469</v>
      </c>
      <c r="AJ24" s="272" t="s">
        <v>90</v>
      </c>
      <c r="AK24" s="272" t="s">
        <v>1470</v>
      </c>
      <c r="AL24" s="272" t="s">
        <v>1471</v>
      </c>
      <c r="AM24" s="272" t="s">
        <v>1472</v>
      </c>
      <c r="AN24" s="272" t="s">
        <v>91</v>
      </c>
      <c r="AO24" s="272" t="s">
        <v>1406</v>
      </c>
      <c r="AP24" s="272" t="s">
        <v>1473</v>
      </c>
      <c r="AQ24" s="272" t="s">
        <v>1474</v>
      </c>
      <c r="AR24" s="295" t="s">
        <v>1074</v>
      </c>
      <c r="AS24" s="296" t="s">
        <v>993</v>
      </c>
      <c r="AT24" s="297" t="s">
        <v>1978</v>
      </c>
      <c r="AU24" s="298" t="s">
        <v>2009</v>
      </c>
      <c r="AV24" s="299" t="s">
        <v>2055</v>
      </c>
      <c r="AW24" s="300" t="s">
        <v>2082</v>
      </c>
      <c r="AX24" s="301" t="s">
        <v>2120</v>
      </c>
      <c r="AY24" s="302" t="s">
        <v>2135</v>
      </c>
    </row>
    <row r="25" spans="3:51" x14ac:dyDescent="0.25">
      <c r="L25" s="215"/>
      <c r="M25" s="215"/>
      <c r="N25" s="215"/>
      <c r="O25" s="214"/>
      <c r="P25" s="215" t="s">
        <v>724</v>
      </c>
      <c r="Q25" s="214"/>
      <c r="R25" s="214"/>
      <c r="S25" s="214"/>
      <c r="T25" s="215" t="s">
        <v>725</v>
      </c>
      <c r="U25" s="215" t="s">
        <v>726</v>
      </c>
      <c r="V25" s="214"/>
      <c r="W25" s="214"/>
      <c r="X25" s="215" t="s">
        <v>829</v>
      </c>
      <c r="Y25" s="215" t="s">
        <v>728</v>
      </c>
      <c r="Z25" s="269" t="s">
        <v>1023</v>
      </c>
      <c r="AA25" s="269" t="s">
        <v>84</v>
      </c>
      <c r="AB25" s="269" t="s">
        <v>73</v>
      </c>
      <c r="AC25" s="269" t="s">
        <v>1024</v>
      </c>
      <c r="AD25" s="269" t="s">
        <v>1025</v>
      </c>
      <c r="AE25" s="269" t="s">
        <v>69</v>
      </c>
      <c r="AF25" s="269" t="s">
        <v>78</v>
      </c>
      <c r="AG25" s="269" t="s">
        <v>1026</v>
      </c>
      <c r="AH25" s="272" t="s">
        <v>1028</v>
      </c>
      <c r="AI25" s="272" t="s">
        <v>84</v>
      </c>
      <c r="AJ25" s="272" t="s">
        <v>1475</v>
      </c>
      <c r="AK25" s="272" t="s">
        <v>1476</v>
      </c>
      <c r="AL25" s="272" t="s">
        <v>971</v>
      </c>
      <c r="AM25" s="272" t="s">
        <v>1477</v>
      </c>
      <c r="AN25" s="272" t="s">
        <v>92</v>
      </c>
      <c r="AO25" s="272" t="s">
        <v>1478</v>
      </c>
      <c r="AP25" s="272" t="s">
        <v>1479</v>
      </c>
      <c r="AQ25" s="272" t="s">
        <v>78</v>
      </c>
      <c r="AR25" s="295" t="s">
        <v>1883</v>
      </c>
      <c r="AS25" s="296" t="s">
        <v>1023</v>
      </c>
      <c r="AT25" s="297" t="s">
        <v>1085</v>
      </c>
      <c r="AU25" s="298" t="s">
        <v>1558</v>
      </c>
      <c r="AV25" s="299" t="s">
        <v>103</v>
      </c>
      <c r="AW25" s="300" t="s">
        <v>2083</v>
      </c>
      <c r="AX25" s="301" t="s">
        <v>2121</v>
      </c>
    </row>
    <row r="26" spans="3:51" x14ac:dyDescent="0.25">
      <c r="C26" s="271" t="s">
        <v>875</v>
      </c>
      <c r="L26" s="215"/>
      <c r="M26" s="215"/>
      <c r="N26" s="215"/>
      <c r="O26" s="214"/>
      <c r="P26" s="214"/>
      <c r="Q26" s="214"/>
      <c r="R26" s="214"/>
      <c r="S26" s="214"/>
      <c r="T26" s="215" t="s">
        <v>112</v>
      </c>
      <c r="U26" s="215" t="s">
        <v>81</v>
      </c>
      <c r="V26" s="214"/>
      <c r="W26" s="214"/>
      <c r="X26" s="215" t="s">
        <v>830</v>
      </c>
      <c r="Y26" s="215" t="s">
        <v>106</v>
      </c>
      <c r="Z26" s="269" t="s">
        <v>1027</v>
      </c>
      <c r="AA26" s="269" t="s">
        <v>85</v>
      </c>
      <c r="AB26" s="269" t="s">
        <v>1028</v>
      </c>
      <c r="AC26" s="269" t="s">
        <v>86</v>
      </c>
      <c r="AD26" s="269" t="s">
        <v>1029</v>
      </c>
      <c r="AE26" s="269" t="s">
        <v>72</v>
      </c>
      <c r="AF26" s="269" t="s">
        <v>84</v>
      </c>
      <c r="AG26" s="269" t="s">
        <v>915</v>
      </c>
      <c r="AH26" s="272" t="s">
        <v>1461</v>
      </c>
      <c r="AI26" s="272" t="s">
        <v>85</v>
      </c>
      <c r="AJ26" s="272" t="s">
        <v>1480</v>
      </c>
      <c r="AK26" s="272" t="s">
        <v>1449</v>
      </c>
      <c r="AL26" s="272" t="s">
        <v>968</v>
      </c>
      <c r="AM26" s="272" t="s">
        <v>87</v>
      </c>
      <c r="AN26" s="272" t="s">
        <v>1481</v>
      </c>
      <c r="AO26" s="272" t="s">
        <v>1482</v>
      </c>
      <c r="AP26" s="272" t="s">
        <v>840</v>
      </c>
      <c r="AQ26" s="272" t="s">
        <v>1483</v>
      </c>
      <c r="AR26" s="295" t="s">
        <v>1884</v>
      </c>
      <c r="AS26" s="296" t="s">
        <v>726</v>
      </c>
      <c r="AT26" s="297" t="s">
        <v>1979</v>
      </c>
      <c r="AU26" s="298" t="s">
        <v>2010</v>
      </c>
      <c r="AV26" s="299" t="s">
        <v>1190</v>
      </c>
      <c r="AW26" s="300" t="s">
        <v>82</v>
      </c>
      <c r="AX26" s="301" t="s">
        <v>1862</v>
      </c>
    </row>
    <row r="27" spans="3:51" x14ac:dyDescent="0.25">
      <c r="C27" s="271" t="s">
        <v>876</v>
      </c>
      <c r="L27" s="215"/>
      <c r="M27" s="215"/>
      <c r="N27" s="215"/>
      <c r="O27" s="214"/>
      <c r="P27" s="214"/>
      <c r="Q27" s="214"/>
      <c r="R27" s="214"/>
      <c r="S27" s="214"/>
      <c r="T27" s="215" t="s">
        <v>104</v>
      </c>
      <c r="U27" s="215" t="s">
        <v>78</v>
      </c>
      <c r="V27" s="214"/>
      <c r="W27" s="214"/>
      <c r="X27" s="215" t="s">
        <v>719</v>
      </c>
      <c r="Y27" s="215" t="s">
        <v>100</v>
      </c>
      <c r="Z27" s="269" t="s">
        <v>78</v>
      </c>
      <c r="AA27" s="269" t="s">
        <v>1030</v>
      </c>
      <c r="AB27" s="269" t="s">
        <v>1031</v>
      </c>
      <c r="AC27" s="269" t="s">
        <v>1032</v>
      </c>
      <c r="AD27" s="269" t="s">
        <v>82</v>
      </c>
      <c r="AE27" s="269" t="s">
        <v>1033</v>
      </c>
      <c r="AF27" s="269" t="s">
        <v>85</v>
      </c>
      <c r="AG27" s="269" t="s">
        <v>1034</v>
      </c>
      <c r="AH27" s="272" t="s">
        <v>1484</v>
      </c>
      <c r="AI27" s="272" t="s">
        <v>1485</v>
      </c>
      <c r="AJ27" s="272" t="s">
        <v>1486</v>
      </c>
      <c r="AK27" s="272" t="s">
        <v>1487</v>
      </c>
      <c r="AL27" s="272" t="s">
        <v>69</v>
      </c>
      <c r="AM27" s="272" t="s">
        <v>89</v>
      </c>
      <c r="AN27" s="272" t="s">
        <v>1087</v>
      </c>
      <c r="AO27" s="272" t="s">
        <v>75</v>
      </c>
      <c r="AP27" s="272" t="s">
        <v>1488</v>
      </c>
      <c r="AQ27" s="272" t="s">
        <v>84</v>
      </c>
      <c r="AR27" s="295" t="s">
        <v>1885</v>
      </c>
      <c r="AS27" s="296" t="s">
        <v>1921</v>
      </c>
      <c r="AT27" s="297" t="s">
        <v>1537</v>
      </c>
      <c r="AU27" s="298" t="s">
        <v>2011</v>
      </c>
      <c r="AV27" s="299" t="s">
        <v>1724</v>
      </c>
      <c r="AW27" s="300" t="s">
        <v>2084</v>
      </c>
      <c r="AX27" s="301" t="s">
        <v>2122</v>
      </c>
    </row>
    <row r="28" spans="3:51" x14ac:dyDescent="0.25">
      <c r="C28" s="271" t="s">
        <v>877</v>
      </c>
      <c r="D28" s="271" t="s">
        <v>914</v>
      </c>
      <c r="E28" s="271" t="s">
        <v>60</v>
      </c>
      <c r="F28" s="271" t="s">
        <v>915</v>
      </c>
      <c r="G28" s="271" t="s">
        <v>916</v>
      </c>
      <c r="H28" s="271" t="s">
        <v>917</v>
      </c>
      <c r="I28" s="271" t="s">
        <v>918</v>
      </c>
      <c r="J28" s="271" t="s">
        <v>61</v>
      </c>
      <c r="K28" s="271" t="s">
        <v>919</v>
      </c>
      <c r="L28" s="272"/>
      <c r="M28" s="272"/>
      <c r="N28" s="215"/>
      <c r="O28" s="214"/>
      <c r="P28" s="214"/>
      <c r="Q28" s="214"/>
      <c r="R28" s="214"/>
      <c r="S28" s="214"/>
      <c r="T28" s="215" t="s">
        <v>105</v>
      </c>
      <c r="U28" s="215" t="s">
        <v>79</v>
      </c>
      <c r="V28" s="214"/>
      <c r="W28" s="214"/>
      <c r="X28" s="215" t="s">
        <v>77</v>
      </c>
      <c r="Y28" s="215" t="s">
        <v>108</v>
      </c>
      <c r="Z28" s="269" t="s">
        <v>1035</v>
      </c>
      <c r="AA28" s="269" t="s">
        <v>82</v>
      </c>
      <c r="AB28" s="269" t="s">
        <v>994</v>
      </c>
      <c r="AC28" s="269" t="s">
        <v>1036</v>
      </c>
      <c r="AD28" s="269" t="s">
        <v>1037</v>
      </c>
      <c r="AE28" s="269" t="s">
        <v>1038</v>
      </c>
      <c r="AF28" s="269" t="s">
        <v>1039</v>
      </c>
      <c r="AG28" s="269" t="s">
        <v>87</v>
      </c>
      <c r="AH28" s="272" t="s">
        <v>1427</v>
      </c>
      <c r="AI28" s="272" t="s">
        <v>82</v>
      </c>
      <c r="AJ28" s="272" t="s">
        <v>1489</v>
      </c>
      <c r="AK28" s="272" t="s">
        <v>1490</v>
      </c>
      <c r="AL28" s="272" t="s">
        <v>72</v>
      </c>
      <c r="AM28" s="272" t="s">
        <v>1491</v>
      </c>
      <c r="AN28" s="272" t="s">
        <v>1492</v>
      </c>
      <c r="AO28" s="272" t="s">
        <v>1493</v>
      </c>
      <c r="AP28" s="272" t="s">
        <v>1077</v>
      </c>
      <c r="AQ28" s="272" t="s">
        <v>1030</v>
      </c>
      <c r="AR28" s="295" t="s">
        <v>1886</v>
      </c>
      <c r="AS28" s="296" t="s">
        <v>1922</v>
      </c>
      <c r="AT28" s="297" t="s">
        <v>95</v>
      </c>
      <c r="AU28" s="298" t="s">
        <v>980</v>
      </c>
      <c r="AV28" s="299" t="s">
        <v>2056</v>
      </c>
      <c r="AW28" s="300" t="s">
        <v>2085</v>
      </c>
      <c r="AX28" s="301" t="s">
        <v>119</v>
      </c>
    </row>
    <row r="29" spans="3:51" x14ac:dyDescent="0.25">
      <c r="C29" s="271" t="s">
        <v>878</v>
      </c>
      <c r="D29" s="273" t="s">
        <v>1328</v>
      </c>
      <c r="E29" s="273" t="s">
        <v>1329</v>
      </c>
      <c r="F29" s="273" t="s">
        <v>1330</v>
      </c>
      <c r="G29" s="273" t="s">
        <v>1331</v>
      </c>
      <c r="H29" s="273" t="s">
        <v>1332</v>
      </c>
      <c r="I29" s="273" t="s">
        <v>1333</v>
      </c>
      <c r="J29" s="273" t="s">
        <v>1215</v>
      </c>
      <c r="K29" s="273" t="s">
        <v>1334</v>
      </c>
      <c r="L29" s="273" t="s">
        <v>1335</v>
      </c>
      <c r="M29" s="273" t="s">
        <v>1336</v>
      </c>
      <c r="N29" s="215"/>
      <c r="O29" s="214"/>
      <c r="P29" s="214"/>
      <c r="Q29" s="214"/>
      <c r="R29" s="214"/>
      <c r="S29" s="214"/>
      <c r="T29" s="215" t="s">
        <v>99</v>
      </c>
      <c r="U29" s="215" t="s">
        <v>84</v>
      </c>
      <c r="V29" s="214"/>
      <c r="W29" s="214"/>
      <c r="X29" s="215" t="s">
        <v>831</v>
      </c>
      <c r="Y29" s="215" t="s">
        <v>110</v>
      </c>
      <c r="Z29" s="269" t="s">
        <v>84</v>
      </c>
      <c r="AA29" s="269" t="s">
        <v>88</v>
      </c>
      <c r="AB29" s="269" t="s">
        <v>76</v>
      </c>
      <c r="AC29" s="269" t="s">
        <v>1040</v>
      </c>
      <c r="AD29" s="269" t="s">
        <v>1041</v>
      </c>
      <c r="AE29" s="269" t="s">
        <v>73</v>
      </c>
      <c r="AF29" s="269" t="s">
        <v>1042</v>
      </c>
      <c r="AG29" s="269" t="s">
        <v>89</v>
      </c>
      <c r="AH29" s="272" t="s">
        <v>1494</v>
      </c>
      <c r="AI29" s="272" t="s">
        <v>88</v>
      </c>
      <c r="AJ29" s="272" t="s">
        <v>642</v>
      </c>
      <c r="AK29" s="272" t="s">
        <v>998</v>
      </c>
      <c r="AL29" s="272" t="s">
        <v>1439</v>
      </c>
      <c r="AM29" s="272" t="s">
        <v>1065</v>
      </c>
      <c r="AN29" s="272" t="s">
        <v>1495</v>
      </c>
      <c r="AO29" s="272" t="s">
        <v>1496</v>
      </c>
      <c r="AP29" s="272" t="s">
        <v>1497</v>
      </c>
      <c r="AQ29" s="272" t="s">
        <v>746</v>
      </c>
      <c r="AR29" s="295" t="s">
        <v>1887</v>
      </c>
      <c r="AS29" s="296" t="s">
        <v>1923</v>
      </c>
      <c r="AT29" s="297" t="s">
        <v>1980</v>
      </c>
      <c r="AU29" s="298" t="s">
        <v>993</v>
      </c>
      <c r="AV29" s="299" t="s">
        <v>1195</v>
      </c>
      <c r="AW29" s="300" t="s">
        <v>2086</v>
      </c>
      <c r="AX29" s="301" t="s">
        <v>131</v>
      </c>
    </row>
    <row r="30" spans="3:51" x14ac:dyDescent="0.25">
      <c r="C30" s="271" t="s">
        <v>879</v>
      </c>
      <c r="D30" s="272" t="s">
        <v>581</v>
      </c>
      <c r="E30" s="272" t="s">
        <v>76</v>
      </c>
      <c r="F30" s="272" t="s">
        <v>582</v>
      </c>
      <c r="G30" s="272" t="s">
        <v>583</v>
      </c>
      <c r="H30" s="272" t="s">
        <v>584</v>
      </c>
      <c r="I30" s="272" t="s">
        <v>585</v>
      </c>
      <c r="J30" s="272" t="s">
        <v>863</v>
      </c>
      <c r="K30" s="272" t="s">
        <v>862</v>
      </c>
      <c r="L30" s="272" t="s">
        <v>861</v>
      </c>
      <c r="M30" s="272" t="s">
        <v>587</v>
      </c>
      <c r="N30" s="272" t="s">
        <v>864</v>
      </c>
      <c r="O30" s="272" t="s">
        <v>588</v>
      </c>
      <c r="P30" s="272" t="s">
        <v>589</v>
      </c>
      <c r="Q30" s="272" t="s">
        <v>590</v>
      </c>
      <c r="R30" s="214"/>
      <c r="S30" s="214"/>
      <c r="T30" s="215" t="s">
        <v>109</v>
      </c>
      <c r="U30" s="215" t="s">
        <v>85</v>
      </c>
      <c r="V30" s="214"/>
      <c r="W30" s="214"/>
      <c r="X30" s="215" t="s">
        <v>832</v>
      </c>
      <c r="Y30" s="215" t="s">
        <v>732</v>
      </c>
      <c r="Z30" s="269" t="s">
        <v>85</v>
      </c>
      <c r="AA30" s="269" t="s">
        <v>90</v>
      </c>
      <c r="AB30" s="269" t="s">
        <v>1043</v>
      </c>
      <c r="AC30" s="269" t="s">
        <v>1044</v>
      </c>
      <c r="AD30" s="269" t="s">
        <v>1045</v>
      </c>
      <c r="AE30" s="269" t="s">
        <v>1046</v>
      </c>
      <c r="AF30" s="269" t="s">
        <v>88</v>
      </c>
      <c r="AG30" s="269" t="s">
        <v>1047</v>
      </c>
      <c r="AH30" s="272" t="s">
        <v>78</v>
      </c>
      <c r="AI30" s="272" t="s">
        <v>1498</v>
      </c>
      <c r="AJ30" s="272" t="s">
        <v>1087</v>
      </c>
      <c r="AK30" s="272" t="s">
        <v>77</v>
      </c>
      <c r="AL30" s="272" t="s">
        <v>75</v>
      </c>
      <c r="AM30" s="272" t="s">
        <v>1499</v>
      </c>
      <c r="AN30" s="272" t="s">
        <v>1500</v>
      </c>
      <c r="AO30" s="272" t="s">
        <v>1451</v>
      </c>
      <c r="AP30" s="272" t="s">
        <v>747</v>
      </c>
      <c r="AQ30" s="272" t="s">
        <v>1501</v>
      </c>
      <c r="AR30" s="295" t="s">
        <v>1888</v>
      </c>
      <c r="AS30" s="296" t="s">
        <v>1035</v>
      </c>
      <c r="AT30" s="297" t="s">
        <v>105</v>
      </c>
      <c r="AU30" s="298" t="s">
        <v>2012</v>
      </c>
      <c r="AV30" s="299" t="s">
        <v>110</v>
      </c>
      <c r="AW30" s="300" t="s">
        <v>2087</v>
      </c>
      <c r="AX30" s="301" t="s">
        <v>2123</v>
      </c>
    </row>
    <row r="31" spans="3:51" x14ac:dyDescent="0.25">
      <c r="C31" s="271" t="s">
        <v>880</v>
      </c>
      <c r="D31" s="294" t="s">
        <v>1858</v>
      </c>
      <c r="E31" s="294" t="s">
        <v>1859</v>
      </c>
      <c r="F31" s="294" t="s">
        <v>1860</v>
      </c>
      <c r="G31" s="294" t="s">
        <v>1861</v>
      </c>
      <c r="H31" s="294" t="s">
        <v>1863</v>
      </c>
      <c r="I31" s="294" t="s">
        <v>1864</v>
      </c>
      <c r="J31" s="294" t="s">
        <v>1862</v>
      </c>
      <c r="K31" s="294" t="s">
        <v>797</v>
      </c>
      <c r="L31" s="215"/>
      <c r="M31" s="215"/>
      <c r="N31" s="215"/>
      <c r="O31" s="214"/>
      <c r="P31" s="214"/>
      <c r="Q31" s="214"/>
      <c r="R31" s="214"/>
      <c r="S31" s="214"/>
      <c r="T31" s="215" t="s">
        <v>733</v>
      </c>
      <c r="U31" s="215" t="s">
        <v>88</v>
      </c>
      <c r="V31" s="214"/>
      <c r="W31" s="214"/>
      <c r="X31" s="215" t="s">
        <v>723</v>
      </c>
      <c r="Y31" s="215" t="s">
        <v>735</v>
      </c>
      <c r="Z31" s="269" t="s">
        <v>1048</v>
      </c>
      <c r="AA31" s="269" t="s">
        <v>91</v>
      </c>
      <c r="AB31" s="269" t="s">
        <v>1017</v>
      </c>
      <c r="AC31" s="269" t="s">
        <v>1049</v>
      </c>
      <c r="AD31" s="269" t="s">
        <v>1050</v>
      </c>
      <c r="AE31" s="269" t="s">
        <v>1028</v>
      </c>
      <c r="AF31" s="269" t="s">
        <v>1051</v>
      </c>
      <c r="AG31" s="269" t="s">
        <v>1052</v>
      </c>
      <c r="AH31" s="272" t="s">
        <v>84</v>
      </c>
      <c r="AI31" s="272" t="s">
        <v>1502</v>
      </c>
      <c r="AJ31" s="272" t="s">
        <v>1503</v>
      </c>
      <c r="AK31" s="272" t="s">
        <v>69</v>
      </c>
      <c r="AL31" s="272" t="s">
        <v>978</v>
      </c>
      <c r="AM31" s="272" t="s">
        <v>1131</v>
      </c>
      <c r="AN31" s="272" t="s">
        <v>87</v>
      </c>
      <c r="AO31" s="272" t="s">
        <v>1504</v>
      </c>
      <c r="AP31" s="272" t="s">
        <v>1505</v>
      </c>
      <c r="AQ31" s="272" t="s">
        <v>88</v>
      </c>
      <c r="AR31" s="295" t="s">
        <v>87</v>
      </c>
      <c r="AS31" s="296" t="s">
        <v>84</v>
      </c>
      <c r="AT31" s="297" t="s">
        <v>1981</v>
      </c>
      <c r="AU31" s="298" t="s">
        <v>1022</v>
      </c>
      <c r="AV31" s="299" t="s">
        <v>1939</v>
      </c>
      <c r="AW31" s="300" t="s">
        <v>2088</v>
      </c>
    </row>
    <row r="32" spans="3:51" x14ac:dyDescent="0.25">
      <c r="C32" s="271" t="s">
        <v>881</v>
      </c>
      <c r="L32" s="215"/>
      <c r="M32" s="215"/>
      <c r="N32" s="215"/>
      <c r="O32" s="214"/>
      <c r="P32" s="214"/>
      <c r="Q32" s="214"/>
      <c r="R32" s="214"/>
      <c r="S32" s="214"/>
      <c r="T32" s="215" t="s">
        <v>586</v>
      </c>
      <c r="U32" s="215" t="s">
        <v>736</v>
      </c>
      <c r="V32" s="214"/>
      <c r="W32" s="214"/>
      <c r="X32" s="215" t="s">
        <v>727</v>
      </c>
      <c r="Y32" s="215" t="s">
        <v>737</v>
      </c>
      <c r="Z32" s="269" t="s">
        <v>88</v>
      </c>
      <c r="AA32" s="269" t="s">
        <v>92</v>
      </c>
      <c r="AB32" s="269" t="s">
        <v>1053</v>
      </c>
      <c r="AC32" s="269" t="s">
        <v>1054</v>
      </c>
      <c r="AD32" s="269" t="s">
        <v>1055</v>
      </c>
      <c r="AE32" s="269" t="s">
        <v>978</v>
      </c>
      <c r="AF32" s="269" t="s">
        <v>90</v>
      </c>
      <c r="AG32" s="269" t="s">
        <v>1056</v>
      </c>
      <c r="AH32" s="272" t="s">
        <v>1506</v>
      </c>
      <c r="AI32" s="272" t="s">
        <v>94</v>
      </c>
      <c r="AJ32" s="272" t="s">
        <v>87</v>
      </c>
      <c r="AK32" s="272" t="s">
        <v>1016</v>
      </c>
      <c r="AL32" s="272" t="s">
        <v>1507</v>
      </c>
      <c r="AM32" s="272" t="s">
        <v>95</v>
      </c>
      <c r="AN32" s="272" t="s">
        <v>1077</v>
      </c>
      <c r="AO32" s="272" t="s">
        <v>1508</v>
      </c>
      <c r="AP32" s="272" t="s">
        <v>107</v>
      </c>
      <c r="AQ32" s="272" t="s">
        <v>1057</v>
      </c>
      <c r="AR32" s="295" t="s">
        <v>89</v>
      </c>
      <c r="AS32" s="296" t="s">
        <v>1924</v>
      </c>
      <c r="AT32" s="297" t="s">
        <v>732</v>
      </c>
      <c r="AU32" s="298" t="s">
        <v>84</v>
      </c>
      <c r="AV32" s="299" t="s">
        <v>2057</v>
      </c>
      <c r="AW32" s="300" t="s">
        <v>2089</v>
      </c>
    </row>
    <row r="33" spans="1:49" x14ac:dyDescent="0.25">
      <c r="C33" s="271" t="s">
        <v>882</v>
      </c>
      <c r="L33" s="215"/>
      <c r="M33" s="215"/>
      <c r="N33" s="215"/>
      <c r="O33" s="215"/>
      <c r="P33" s="215"/>
      <c r="Q33" s="215"/>
      <c r="R33" s="215"/>
      <c r="S33" s="215"/>
      <c r="T33" s="215" t="s">
        <v>738</v>
      </c>
      <c r="U33" s="215" t="s">
        <v>60</v>
      </c>
      <c r="V33" s="214"/>
      <c r="W33" s="214"/>
      <c r="X33" s="215" t="s">
        <v>75</v>
      </c>
      <c r="Y33" s="215" t="s">
        <v>99</v>
      </c>
      <c r="Z33" s="269" t="s">
        <v>1057</v>
      </c>
      <c r="AA33" s="269" t="s">
        <v>1058</v>
      </c>
      <c r="AB33" s="269" t="s">
        <v>1024</v>
      </c>
      <c r="AC33" s="269" t="s">
        <v>1059</v>
      </c>
      <c r="AD33" s="269" t="s">
        <v>87</v>
      </c>
      <c r="AE33" s="269" t="s">
        <v>982</v>
      </c>
      <c r="AF33" s="269" t="s">
        <v>91</v>
      </c>
      <c r="AG33" s="269" t="s">
        <v>1060</v>
      </c>
      <c r="AH33" s="272" t="s">
        <v>88</v>
      </c>
      <c r="AI33" s="272" t="s">
        <v>1509</v>
      </c>
      <c r="AJ33" s="272" t="s">
        <v>89</v>
      </c>
      <c r="AK33" s="272" t="s">
        <v>1510</v>
      </c>
      <c r="AL33" s="272" t="s">
        <v>1511</v>
      </c>
      <c r="AM33" s="272" t="s">
        <v>104</v>
      </c>
      <c r="AN33" s="272" t="s">
        <v>89</v>
      </c>
      <c r="AO33" s="272" t="s">
        <v>1512</v>
      </c>
      <c r="AP33" s="272" t="s">
        <v>843</v>
      </c>
      <c r="AQ33" s="272" t="s">
        <v>1513</v>
      </c>
      <c r="AR33" s="295" t="s">
        <v>1889</v>
      </c>
      <c r="AS33" s="296" t="s">
        <v>1925</v>
      </c>
      <c r="AT33" s="297" t="s">
        <v>1982</v>
      </c>
      <c r="AU33" s="298" t="s">
        <v>2013</v>
      </c>
      <c r="AV33" s="299" t="s">
        <v>804</v>
      </c>
      <c r="AW33" s="300" t="s">
        <v>2090</v>
      </c>
    </row>
    <row r="34" spans="1:49" x14ac:dyDescent="0.25">
      <c r="A34" s="271" t="s">
        <v>1764</v>
      </c>
      <c r="B34" s="214" t="s">
        <v>1765</v>
      </c>
      <c r="C34" t="s">
        <v>1766</v>
      </c>
      <c r="D34" t="s">
        <v>1767</v>
      </c>
      <c r="F34" s="271" t="s">
        <v>1762</v>
      </c>
      <c r="G34">
        <v>1</v>
      </c>
      <c r="L34" s="215"/>
      <c r="M34" s="215"/>
      <c r="N34" s="215"/>
      <c r="O34" s="215"/>
      <c r="P34" s="215"/>
      <c r="Q34" s="215"/>
      <c r="R34" s="215"/>
      <c r="S34" s="215"/>
      <c r="T34" s="215" t="s">
        <v>102</v>
      </c>
      <c r="U34" s="215" t="s">
        <v>89</v>
      </c>
      <c r="V34" s="214"/>
      <c r="W34" s="214"/>
      <c r="X34" s="215" t="s">
        <v>833</v>
      </c>
      <c r="Y34" s="215" t="s">
        <v>111</v>
      </c>
      <c r="Z34" s="269" t="s">
        <v>90</v>
      </c>
      <c r="AA34" s="269" t="s">
        <v>93</v>
      </c>
      <c r="AB34" s="269" t="s">
        <v>78</v>
      </c>
      <c r="AC34" s="269" t="s">
        <v>1061</v>
      </c>
      <c r="AD34" s="269" t="s">
        <v>1062</v>
      </c>
      <c r="AE34" s="269" t="s">
        <v>1063</v>
      </c>
      <c r="AF34" s="269" t="s">
        <v>1064</v>
      </c>
      <c r="AG34" s="269" t="s">
        <v>1065</v>
      </c>
      <c r="AH34" s="272" t="s">
        <v>1514</v>
      </c>
      <c r="AI34" s="272" t="s">
        <v>1515</v>
      </c>
      <c r="AJ34" s="272" t="s">
        <v>1065</v>
      </c>
      <c r="AK34" s="272" t="s">
        <v>1516</v>
      </c>
      <c r="AL34" s="272" t="s">
        <v>1517</v>
      </c>
      <c r="AM34" s="272" t="s">
        <v>105</v>
      </c>
      <c r="AN34" s="272" t="s">
        <v>1491</v>
      </c>
      <c r="AO34" s="272" t="s">
        <v>1518</v>
      </c>
      <c r="AP34" s="272" t="s">
        <v>1519</v>
      </c>
      <c r="AQ34" s="272" t="s">
        <v>90</v>
      </c>
      <c r="AR34" s="295" t="s">
        <v>1890</v>
      </c>
      <c r="AS34" s="296" t="s">
        <v>1541</v>
      </c>
      <c r="AT34" s="297" t="s">
        <v>1983</v>
      </c>
      <c r="AU34" s="298" t="s">
        <v>2014</v>
      </c>
      <c r="AV34" s="299" t="s">
        <v>2058</v>
      </c>
      <c r="AW34" s="300" t="s">
        <v>2091</v>
      </c>
    </row>
    <row r="35" spans="1:49" x14ac:dyDescent="0.25">
      <c r="A35" s="271">
        <f>VLOOKUP((CONCATENATE("LAT_",ACCEPTED_CODES!$R$2,"_min")),States!$F$34:$G$65,2,FALSE)</f>
        <v>24.485965</v>
      </c>
      <c r="B35" s="271">
        <f>VLOOKUP((CONCATENATE("LAT_",ACCEPTED_CODES!$R$2,"_max")),States!$F$34:$G$65,2,FALSE)</f>
        <v>39.173538000000001</v>
      </c>
      <c r="C35" s="271">
        <f>VLOOKUP((CONCATENATE("LONG_",ACCEPTED_CODES!$R$2,"_min")),States!$F$34:$G$65,2,FALSE)</f>
        <v>-94.694001999999998</v>
      </c>
      <c r="D35" s="271">
        <f>VLOOKUP((CONCATENATE("LONG_",ACCEPTED_CODES!$R$2,"_max")),States!$F$34:$G$65,2,FALSE)</f>
        <v>-75.292617000000007</v>
      </c>
      <c r="F35" s="271" t="s">
        <v>1763</v>
      </c>
      <c r="G35" s="271">
        <v>1</v>
      </c>
      <c r="L35" s="215"/>
      <c r="M35" s="215"/>
      <c r="N35" s="215"/>
      <c r="O35" s="215"/>
      <c r="P35" s="215"/>
      <c r="Q35" s="215"/>
      <c r="R35" s="215"/>
      <c r="S35" s="215"/>
      <c r="T35" s="215" t="s">
        <v>741</v>
      </c>
      <c r="U35" s="215" t="s">
        <v>742</v>
      </c>
      <c r="V35" s="214"/>
      <c r="W35" s="214"/>
      <c r="X35" s="215" t="s">
        <v>729</v>
      </c>
      <c r="Y35" s="215" t="s">
        <v>743</v>
      </c>
      <c r="Z35" s="269" t="s">
        <v>91</v>
      </c>
      <c r="AA35" s="269" t="s">
        <v>94</v>
      </c>
      <c r="AB35" s="269" t="s">
        <v>80</v>
      </c>
      <c r="AC35" s="269" t="s">
        <v>1066</v>
      </c>
      <c r="AD35" s="269" t="s">
        <v>1067</v>
      </c>
      <c r="AE35" s="269" t="s">
        <v>993</v>
      </c>
      <c r="AF35" s="269" t="s">
        <v>92</v>
      </c>
      <c r="AG35" s="269" t="s">
        <v>1068</v>
      </c>
      <c r="AH35" s="272" t="s">
        <v>93</v>
      </c>
      <c r="AI35" s="272" t="s">
        <v>87</v>
      </c>
      <c r="AJ35" s="272" t="s">
        <v>1085</v>
      </c>
      <c r="AK35" s="272" t="s">
        <v>1425</v>
      </c>
      <c r="AL35" s="272" t="s">
        <v>78</v>
      </c>
      <c r="AM35" s="272" t="s">
        <v>1520</v>
      </c>
      <c r="AN35" s="272" t="s">
        <v>1146</v>
      </c>
      <c r="AO35" s="272" t="s">
        <v>1521</v>
      </c>
      <c r="AP35" s="272" t="s">
        <v>106</v>
      </c>
      <c r="AQ35" s="272" t="s">
        <v>91</v>
      </c>
      <c r="AR35" s="295" t="s">
        <v>1085</v>
      </c>
      <c r="AS35" s="296" t="s">
        <v>82</v>
      </c>
      <c r="AT35" s="297" t="s">
        <v>1900</v>
      </c>
      <c r="AU35" s="298" t="s">
        <v>2015</v>
      </c>
      <c r="AV35" s="299" t="s">
        <v>2059</v>
      </c>
      <c r="AW35" s="300" t="s">
        <v>1581</v>
      </c>
    </row>
    <row r="36" spans="1:49" x14ac:dyDescent="0.25">
      <c r="F36" s="271" t="s">
        <v>1770</v>
      </c>
      <c r="G36" s="271">
        <v>1</v>
      </c>
      <c r="L36" s="215"/>
      <c r="M36" s="215"/>
      <c r="N36" s="215"/>
      <c r="O36" s="215"/>
      <c r="P36" s="215"/>
      <c r="Q36" s="215"/>
      <c r="R36" s="215"/>
      <c r="S36" s="215"/>
      <c r="T36" s="215" t="s">
        <v>744</v>
      </c>
      <c r="U36" s="215" t="s">
        <v>745</v>
      </c>
      <c r="V36" s="214"/>
      <c r="W36" s="214"/>
      <c r="X36" s="215" t="s">
        <v>730</v>
      </c>
      <c r="Y36" s="215" t="s">
        <v>61</v>
      </c>
      <c r="Z36" s="269" t="s">
        <v>1064</v>
      </c>
      <c r="AA36" s="269" t="s">
        <v>1069</v>
      </c>
      <c r="AB36" s="269" t="s">
        <v>84</v>
      </c>
      <c r="AC36" s="269" t="s">
        <v>1070</v>
      </c>
      <c r="AD36" s="269" t="s">
        <v>1071</v>
      </c>
      <c r="AE36" s="269" t="s">
        <v>1072</v>
      </c>
      <c r="AF36" s="269" t="s">
        <v>93</v>
      </c>
      <c r="AG36" s="269" t="s">
        <v>95</v>
      </c>
      <c r="AH36" s="272" t="s">
        <v>1041</v>
      </c>
      <c r="AI36" s="272" t="s">
        <v>89</v>
      </c>
      <c r="AJ36" s="272" t="s">
        <v>107</v>
      </c>
      <c r="AK36" s="272" t="s">
        <v>1522</v>
      </c>
      <c r="AL36" s="272" t="s">
        <v>1523</v>
      </c>
      <c r="AM36" s="272" t="s">
        <v>1524</v>
      </c>
      <c r="AN36" s="272" t="s">
        <v>1525</v>
      </c>
      <c r="AO36" s="272" t="s">
        <v>84</v>
      </c>
      <c r="AP36" s="272" t="s">
        <v>1526</v>
      </c>
      <c r="AQ36" s="272" t="s">
        <v>1527</v>
      </c>
      <c r="AR36" s="295" t="s">
        <v>1891</v>
      </c>
      <c r="AS36" s="296" t="s">
        <v>1926</v>
      </c>
      <c r="AT36" s="297" t="s">
        <v>1984</v>
      </c>
      <c r="AU36" s="298" t="s">
        <v>2016</v>
      </c>
      <c r="AV36" s="299" t="s">
        <v>1130</v>
      </c>
      <c r="AW36" s="300" t="s">
        <v>87</v>
      </c>
    </row>
    <row r="37" spans="1:49" x14ac:dyDescent="0.25">
      <c r="F37" s="271" t="s">
        <v>1772</v>
      </c>
      <c r="G37" s="271">
        <v>1</v>
      </c>
      <c r="L37" s="215"/>
      <c r="M37" s="215"/>
      <c r="N37" s="215"/>
      <c r="O37" s="215"/>
      <c r="P37" s="215"/>
      <c r="Q37" s="215"/>
      <c r="R37" s="215"/>
      <c r="S37" s="215"/>
      <c r="T37" s="215" t="s">
        <v>49</v>
      </c>
      <c r="U37" s="215" t="s">
        <v>747</v>
      </c>
      <c r="V37" s="214"/>
      <c r="W37" s="214"/>
      <c r="X37" s="215" t="s">
        <v>834</v>
      </c>
      <c r="Y37" s="215" t="s">
        <v>748</v>
      </c>
      <c r="Z37" s="269" t="s">
        <v>1073</v>
      </c>
      <c r="AA37" s="269" t="s">
        <v>87</v>
      </c>
      <c r="AB37" s="269" t="s">
        <v>1074</v>
      </c>
      <c r="AC37" s="269" t="s">
        <v>1034</v>
      </c>
      <c r="AD37" s="269" t="s">
        <v>1075</v>
      </c>
      <c r="AE37" s="269" t="s">
        <v>84</v>
      </c>
      <c r="AF37" s="269" t="s">
        <v>96</v>
      </c>
      <c r="AG37" s="269" t="s">
        <v>1076</v>
      </c>
      <c r="AH37" s="272" t="s">
        <v>87</v>
      </c>
      <c r="AI37" s="272" t="s">
        <v>1097</v>
      </c>
      <c r="AJ37" s="272" t="s">
        <v>1528</v>
      </c>
      <c r="AK37" s="272" t="s">
        <v>71</v>
      </c>
      <c r="AL37" s="272" t="s">
        <v>80</v>
      </c>
      <c r="AM37" s="272" t="s">
        <v>676</v>
      </c>
      <c r="AN37" s="272" t="s">
        <v>1065</v>
      </c>
      <c r="AO37" s="272" t="s">
        <v>1529</v>
      </c>
      <c r="AP37" s="272" t="s">
        <v>1530</v>
      </c>
      <c r="AQ37" s="272" t="s">
        <v>1064</v>
      </c>
      <c r="AR37" s="295" t="s">
        <v>1892</v>
      </c>
      <c r="AS37" s="296" t="s">
        <v>1927</v>
      </c>
      <c r="AT37" s="297" t="s">
        <v>1603</v>
      </c>
      <c r="AU37" s="298" t="s">
        <v>1883</v>
      </c>
      <c r="AV37" s="299" t="s">
        <v>1186</v>
      </c>
      <c r="AW37" s="300" t="s">
        <v>2092</v>
      </c>
    </row>
    <row r="38" spans="1:49" x14ac:dyDescent="0.25">
      <c r="F38" s="271" t="s">
        <v>1774</v>
      </c>
      <c r="G38" s="271">
        <v>35.947844000000003</v>
      </c>
      <c r="L38" s="215"/>
      <c r="M38" s="215"/>
      <c r="N38" s="215"/>
      <c r="O38" s="215"/>
      <c r="P38" s="215"/>
      <c r="Q38" s="215"/>
      <c r="R38" s="215"/>
      <c r="S38" s="215"/>
      <c r="T38" s="215" t="s">
        <v>676</v>
      </c>
      <c r="U38" s="215" t="s">
        <v>101</v>
      </c>
      <c r="V38" s="214"/>
      <c r="W38" s="214"/>
      <c r="X38" s="215" t="s">
        <v>633</v>
      </c>
      <c r="Y38" s="215" t="s">
        <v>750</v>
      </c>
      <c r="Z38" s="269" t="s">
        <v>93</v>
      </c>
      <c r="AA38" s="269" t="s">
        <v>1077</v>
      </c>
      <c r="AB38" s="269" t="s">
        <v>88</v>
      </c>
      <c r="AC38" s="269" t="s">
        <v>1078</v>
      </c>
      <c r="AD38" s="269" t="s">
        <v>1079</v>
      </c>
      <c r="AE38" s="269" t="s">
        <v>1080</v>
      </c>
      <c r="AF38" s="269" t="s">
        <v>1081</v>
      </c>
      <c r="AG38" s="269" t="s">
        <v>1082</v>
      </c>
      <c r="AH38" s="272" t="s">
        <v>89</v>
      </c>
      <c r="AI38" s="272" t="s">
        <v>1065</v>
      </c>
      <c r="AJ38" s="272" t="s">
        <v>1531</v>
      </c>
      <c r="AK38" s="272" t="s">
        <v>987</v>
      </c>
      <c r="AL38" s="272" t="s">
        <v>84</v>
      </c>
      <c r="AM38" s="272" t="s">
        <v>1532</v>
      </c>
      <c r="AN38" s="272" t="s">
        <v>1533</v>
      </c>
      <c r="AO38" s="272" t="s">
        <v>1534</v>
      </c>
      <c r="AP38" s="272" t="s">
        <v>1535</v>
      </c>
      <c r="AQ38" s="272" t="s">
        <v>1536</v>
      </c>
      <c r="AR38" s="295" t="s">
        <v>1893</v>
      </c>
      <c r="AS38" s="296" t="s">
        <v>1479</v>
      </c>
      <c r="AT38" s="297" t="s">
        <v>1985</v>
      </c>
      <c r="AU38" s="298" t="s">
        <v>2017</v>
      </c>
      <c r="AV38" s="299" t="s">
        <v>2060</v>
      </c>
      <c r="AW38" s="300" t="s">
        <v>1146</v>
      </c>
    </row>
    <row r="39" spans="1:49" x14ac:dyDescent="0.25">
      <c r="F39" s="271" t="s">
        <v>1776</v>
      </c>
      <c r="G39" s="271">
        <v>49.402459</v>
      </c>
      <c r="L39" s="215"/>
      <c r="M39" s="215"/>
      <c r="N39" s="215"/>
      <c r="O39" s="215"/>
      <c r="P39" s="215"/>
      <c r="Q39" s="215"/>
      <c r="R39" s="215"/>
      <c r="S39" s="215"/>
      <c r="T39" s="215" t="s">
        <v>751</v>
      </c>
      <c r="U39" s="215" t="s">
        <v>752</v>
      </c>
      <c r="V39" s="214"/>
      <c r="W39" s="214"/>
      <c r="X39" s="215" t="s">
        <v>835</v>
      </c>
      <c r="Y39" s="215" t="s">
        <v>128</v>
      </c>
      <c r="Z39" s="269" t="s">
        <v>1083</v>
      </c>
      <c r="AA39" s="269" t="s">
        <v>1084</v>
      </c>
      <c r="AB39" s="269" t="s">
        <v>1057</v>
      </c>
      <c r="AC39" s="269" t="s">
        <v>87</v>
      </c>
      <c r="AD39" s="269" t="s">
        <v>1085</v>
      </c>
      <c r="AE39" s="269" t="s">
        <v>1086</v>
      </c>
      <c r="AF39" s="269" t="s">
        <v>1087</v>
      </c>
      <c r="AG39" s="269" t="s">
        <v>1088</v>
      </c>
      <c r="AH39" s="272" t="s">
        <v>1533</v>
      </c>
      <c r="AI39" s="272" t="s">
        <v>101</v>
      </c>
      <c r="AJ39" s="272" t="s">
        <v>1537</v>
      </c>
      <c r="AK39" s="272" t="s">
        <v>1538</v>
      </c>
      <c r="AL39" s="272" t="s">
        <v>85</v>
      </c>
      <c r="AM39" s="272" t="s">
        <v>1539</v>
      </c>
      <c r="AN39" s="272" t="s">
        <v>1540</v>
      </c>
      <c r="AO39" s="272" t="s">
        <v>1541</v>
      </c>
      <c r="AP39" s="272" t="s">
        <v>1542</v>
      </c>
      <c r="AQ39" s="272" t="s">
        <v>1543</v>
      </c>
      <c r="AR39" s="295" t="s">
        <v>95</v>
      </c>
      <c r="AS39" s="296" t="s">
        <v>90</v>
      </c>
      <c r="AT39" s="297" t="s">
        <v>1986</v>
      </c>
      <c r="AU39" s="298" t="s">
        <v>82</v>
      </c>
      <c r="AV39" s="299" t="s">
        <v>1205</v>
      </c>
      <c r="AW39" s="300" t="s">
        <v>2093</v>
      </c>
    </row>
    <row r="40" spans="1:49" x14ac:dyDescent="0.25">
      <c r="F40" s="271" t="s">
        <v>1778</v>
      </c>
      <c r="G40" s="271">
        <v>24.485965</v>
      </c>
      <c r="L40" s="215"/>
      <c r="M40" s="215"/>
      <c r="N40" s="215"/>
      <c r="O40" s="215"/>
      <c r="P40" s="215"/>
      <c r="Q40" s="215"/>
      <c r="R40" s="215"/>
      <c r="S40" s="215"/>
      <c r="T40" s="215" t="s">
        <v>121</v>
      </c>
      <c r="U40" s="215" t="s">
        <v>754</v>
      </c>
      <c r="V40" s="214"/>
      <c r="W40" s="214"/>
      <c r="X40" s="215" t="s">
        <v>731</v>
      </c>
      <c r="Y40" s="215" t="s">
        <v>755</v>
      </c>
      <c r="Z40" s="269" t="s">
        <v>87</v>
      </c>
      <c r="AA40" s="269" t="s">
        <v>89</v>
      </c>
      <c r="AB40" s="269" t="s">
        <v>1089</v>
      </c>
      <c r="AC40" s="269" t="s">
        <v>1090</v>
      </c>
      <c r="AD40" s="269" t="s">
        <v>1091</v>
      </c>
      <c r="AE40" s="269" t="s">
        <v>88</v>
      </c>
      <c r="AF40" s="269" t="s">
        <v>1059</v>
      </c>
      <c r="AG40" s="269" t="s">
        <v>1092</v>
      </c>
      <c r="AH40" s="272" t="s">
        <v>1540</v>
      </c>
      <c r="AI40" s="272" t="s">
        <v>107</v>
      </c>
      <c r="AJ40" s="272" t="s">
        <v>105</v>
      </c>
      <c r="AK40" s="272" t="s">
        <v>73</v>
      </c>
      <c r="AL40" s="272" t="s">
        <v>1048</v>
      </c>
      <c r="AM40" s="272" t="s">
        <v>1544</v>
      </c>
      <c r="AN40" s="272" t="s">
        <v>101</v>
      </c>
      <c r="AO40" s="272" t="s">
        <v>1545</v>
      </c>
      <c r="AP40" s="272" t="s">
        <v>1546</v>
      </c>
      <c r="AQ40" s="272" t="s">
        <v>1073</v>
      </c>
      <c r="AR40" s="295" t="s">
        <v>103</v>
      </c>
      <c r="AS40" s="296" t="s">
        <v>1928</v>
      </c>
      <c r="AT40" s="297" t="s">
        <v>1730</v>
      </c>
      <c r="AU40" s="298" t="s">
        <v>1927</v>
      </c>
      <c r="AV40" s="299" t="s">
        <v>1150</v>
      </c>
      <c r="AW40" s="300" t="s">
        <v>1085</v>
      </c>
    </row>
    <row r="41" spans="1:49" x14ac:dyDescent="0.25">
      <c r="F41" s="271" t="s">
        <v>1780</v>
      </c>
      <c r="G41" s="271">
        <v>39.173538000000001</v>
      </c>
      <c r="L41" s="215"/>
      <c r="M41" s="215"/>
      <c r="N41" s="215"/>
      <c r="O41" s="215"/>
      <c r="P41" s="215"/>
      <c r="Q41" s="215"/>
      <c r="R41" s="215"/>
      <c r="S41" s="215"/>
      <c r="T41" s="215" t="s">
        <v>118</v>
      </c>
      <c r="U41" s="215" t="s">
        <v>756</v>
      </c>
      <c r="V41" s="214"/>
      <c r="W41" s="214"/>
      <c r="X41" s="215" t="s">
        <v>836</v>
      </c>
      <c r="Y41" s="215" t="s">
        <v>118</v>
      </c>
      <c r="Z41" s="269" t="s">
        <v>1077</v>
      </c>
      <c r="AA41" s="269" t="s">
        <v>1093</v>
      </c>
      <c r="AB41" s="269" t="s">
        <v>90</v>
      </c>
      <c r="AC41" s="269" t="s">
        <v>1094</v>
      </c>
      <c r="AD41" s="269" t="s">
        <v>1095</v>
      </c>
      <c r="AE41" s="269" t="s">
        <v>1057</v>
      </c>
      <c r="AF41" s="269" t="s">
        <v>87</v>
      </c>
      <c r="AG41" s="269" t="s">
        <v>1096</v>
      </c>
      <c r="AH41" s="272" t="s">
        <v>101</v>
      </c>
      <c r="AI41" s="272" t="s">
        <v>95</v>
      </c>
      <c r="AJ41" s="272" t="s">
        <v>1547</v>
      </c>
      <c r="AK41" s="272" t="s">
        <v>1548</v>
      </c>
      <c r="AL41" s="272" t="s">
        <v>1549</v>
      </c>
      <c r="AM41" s="272" t="s">
        <v>1550</v>
      </c>
      <c r="AN41" s="272" t="s">
        <v>1551</v>
      </c>
      <c r="AO41" s="272" t="s">
        <v>88</v>
      </c>
      <c r="AP41" s="272" t="s">
        <v>1150</v>
      </c>
      <c r="AQ41" s="272" t="s">
        <v>93</v>
      </c>
      <c r="AR41" s="295" t="s">
        <v>1894</v>
      </c>
      <c r="AS41" s="296" t="s">
        <v>1929</v>
      </c>
      <c r="AT41" s="297" t="s">
        <v>1621</v>
      </c>
      <c r="AU41" s="298" t="s">
        <v>1669</v>
      </c>
      <c r="AV41" s="299" t="s">
        <v>2061</v>
      </c>
      <c r="AW41" s="300" t="s">
        <v>101</v>
      </c>
    </row>
    <row r="42" spans="1:49" x14ac:dyDescent="0.25">
      <c r="F42" s="271" t="s">
        <v>1782</v>
      </c>
      <c r="G42" s="271">
        <v>36.536299999999997</v>
      </c>
      <c r="L42" s="215"/>
      <c r="M42" s="215"/>
      <c r="N42" s="215"/>
      <c r="O42" s="215"/>
      <c r="P42" s="215"/>
      <c r="Q42" s="215"/>
      <c r="R42" s="215"/>
      <c r="S42" s="215"/>
      <c r="T42" s="215" t="s">
        <v>758</v>
      </c>
      <c r="U42" s="215" t="s">
        <v>759</v>
      </c>
      <c r="V42" s="214"/>
      <c r="W42" s="214"/>
      <c r="X42" s="215" t="s">
        <v>734</v>
      </c>
      <c r="Y42" s="215" t="s">
        <v>761</v>
      </c>
      <c r="Z42" s="269" t="s">
        <v>89</v>
      </c>
      <c r="AA42" s="269" t="s">
        <v>1097</v>
      </c>
      <c r="AB42" s="269" t="s">
        <v>91</v>
      </c>
      <c r="AC42" s="269" t="s">
        <v>97</v>
      </c>
      <c r="AD42" s="269" t="s">
        <v>95</v>
      </c>
      <c r="AE42" s="269" t="s">
        <v>92</v>
      </c>
      <c r="AF42" s="269" t="s">
        <v>89</v>
      </c>
      <c r="AG42" s="269" t="s">
        <v>1098</v>
      </c>
      <c r="AH42" s="272" t="s">
        <v>107</v>
      </c>
      <c r="AI42" s="272" t="s">
        <v>1552</v>
      </c>
      <c r="AJ42" s="272" t="s">
        <v>106</v>
      </c>
      <c r="AK42" s="272" t="s">
        <v>1046</v>
      </c>
      <c r="AL42" s="272" t="s">
        <v>82</v>
      </c>
      <c r="AM42" s="272" t="s">
        <v>1553</v>
      </c>
      <c r="AN42" s="272" t="s">
        <v>107</v>
      </c>
      <c r="AO42" s="272" t="s">
        <v>1554</v>
      </c>
      <c r="AP42" s="272" t="s">
        <v>1555</v>
      </c>
      <c r="AQ42" s="272" t="s">
        <v>1556</v>
      </c>
      <c r="AR42" s="295" t="s">
        <v>732</v>
      </c>
      <c r="AS42" s="296" t="s">
        <v>1930</v>
      </c>
      <c r="AT42" s="297" t="s">
        <v>1987</v>
      </c>
      <c r="AU42" s="298" t="s">
        <v>90</v>
      </c>
      <c r="AV42" s="299" t="s">
        <v>2062</v>
      </c>
      <c r="AW42" s="300" t="s">
        <v>95</v>
      </c>
    </row>
    <row r="43" spans="1:49" x14ac:dyDescent="0.25">
      <c r="F43" s="271" t="s">
        <v>1784</v>
      </c>
      <c r="G43" s="271">
        <v>47.502279000000001</v>
      </c>
      <c r="L43" s="215"/>
      <c r="M43" s="215"/>
      <c r="N43" s="215"/>
      <c r="O43" s="215"/>
      <c r="P43" s="215"/>
      <c r="Q43" s="215"/>
      <c r="R43" s="215"/>
      <c r="S43" s="215"/>
      <c r="T43" s="215" t="s">
        <v>762</v>
      </c>
      <c r="U43" s="215" t="s">
        <v>763</v>
      </c>
      <c r="V43" s="214"/>
      <c r="W43" s="214"/>
      <c r="X43" s="215" t="s">
        <v>80</v>
      </c>
      <c r="Y43" s="215" t="s">
        <v>120</v>
      </c>
      <c r="Z43" s="269" t="s">
        <v>1099</v>
      </c>
      <c r="AA43" s="269" t="s">
        <v>98</v>
      </c>
      <c r="AB43" s="269" t="s">
        <v>1064</v>
      </c>
      <c r="AC43" s="269" t="s">
        <v>1100</v>
      </c>
      <c r="AD43" s="269" t="s">
        <v>1101</v>
      </c>
      <c r="AE43" s="269" t="s">
        <v>93</v>
      </c>
      <c r="AF43" s="269" t="s">
        <v>98</v>
      </c>
      <c r="AG43" s="269" t="s">
        <v>99</v>
      </c>
      <c r="AH43" s="272" t="s">
        <v>1557</v>
      </c>
      <c r="AI43" s="272" t="s">
        <v>103</v>
      </c>
      <c r="AJ43" s="272" t="s">
        <v>1113</v>
      </c>
      <c r="AK43" s="272" t="s">
        <v>1558</v>
      </c>
      <c r="AL43" s="272" t="s">
        <v>1559</v>
      </c>
      <c r="AM43" s="272" t="s">
        <v>1150</v>
      </c>
      <c r="AN43" s="272" t="s">
        <v>1560</v>
      </c>
      <c r="AO43" s="272" t="s">
        <v>760</v>
      </c>
      <c r="AP43" s="272" t="s">
        <v>1561</v>
      </c>
      <c r="AQ43" s="272" t="s">
        <v>1041</v>
      </c>
      <c r="AR43" s="295" t="s">
        <v>1895</v>
      </c>
      <c r="AS43" s="296" t="s">
        <v>1931</v>
      </c>
      <c r="AT43" s="297" t="s">
        <v>1150</v>
      </c>
      <c r="AU43" s="298" t="s">
        <v>1579</v>
      </c>
      <c r="AV43" s="299" t="s">
        <v>1954</v>
      </c>
      <c r="AW43" s="300" t="s">
        <v>2094</v>
      </c>
    </row>
    <row r="44" spans="1:49" x14ac:dyDescent="0.25">
      <c r="F44" s="271" t="s">
        <v>1786</v>
      </c>
      <c r="G44" s="271">
        <v>36.903018000000003</v>
      </c>
      <c r="L44" s="215"/>
      <c r="M44" s="215"/>
      <c r="N44" s="215"/>
      <c r="O44" s="215"/>
      <c r="P44" s="215"/>
      <c r="Q44" s="215"/>
      <c r="R44" s="215"/>
      <c r="S44" s="215"/>
      <c r="T44" s="215" t="s">
        <v>765</v>
      </c>
      <c r="U44" s="215" t="s">
        <v>110</v>
      </c>
      <c r="V44" s="214"/>
      <c r="W44" s="214"/>
      <c r="X44" s="215" t="s">
        <v>739</v>
      </c>
      <c r="Y44" s="215" t="s">
        <v>767</v>
      </c>
      <c r="Z44" s="269" t="s">
        <v>1102</v>
      </c>
      <c r="AA44" s="269" t="s">
        <v>1103</v>
      </c>
      <c r="AB44" s="269" t="s">
        <v>92</v>
      </c>
      <c r="AC44" s="269" t="s">
        <v>1085</v>
      </c>
      <c r="AD44" s="269" t="s">
        <v>1104</v>
      </c>
      <c r="AE44" s="269" t="s">
        <v>1105</v>
      </c>
      <c r="AF44" s="269" t="s">
        <v>1085</v>
      </c>
      <c r="AG44" s="269" t="s">
        <v>1106</v>
      </c>
      <c r="AH44" s="272" t="s">
        <v>1562</v>
      </c>
      <c r="AI44" s="272" t="s">
        <v>1563</v>
      </c>
      <c r="AJ44" s="272" t="s">
        <v>1564</v>
      </c>
      <c r="AK44" s="272" t="s">
        <v>994</v>
      </c>
      <c r="AL44" s="272" t="s">
        <v>753</v>
      </c>
      <c r="AM44" s="272" t="s">
        <v>1565</v>
      </c>
      <c r="AN44" s="272" t="s">
        <v>95</v>
      </c>
      <c r="AO44" s="272" t="s">
        <v>1566</v>
      </c>
      <c r="AP44" s="272" t="s">
        <v>1567</v>
      </c>
      <c r="AQ44" s="272" t="s">
        <v>1492</v>
      </c>
      <c r="AR44" s="295" t="s">
        <v>1896</v>
      </c>
      <c r="AS44" s="296" t="s">
        <v>87</v>
      </c>
      <c r="AT44" s="297" t="s">
        <v>1988</v>
      </c>
      <c r="AU44" s="298" t="s">
        <v>2018</v>
      </c>
      <c r="AV44" s="299" t="s">
        <v>1292</v>
      </c>
      <c r="AW44" s="300" t="s">
        <v>2095</v>
      </c>
    </row>
    <row r="45" spans="1:49" x14ac:dyDescent="0.25">
      <c r="F45" s="271" t="s">
        <v>1788</v>
      </c>
      <c r="G45" s="271">
        <v>49.032229999999998</v>
      </c>
      <c r="L45" s="215"/>
      <c r="M45" s="215"/>
      <c r="N45" s="215"/>
      <c r="O45" s="215"/>
      <c r="P45" s="215"/>
      <c r="Q45" s="215"/>
      <c r="R45" s="215"/>
      <c r="S45" s="215"/>
      <c r="T45" s="215" t="s">
        <v>768</v>
      </c>
      <c r="U45" s="215" t="s">
        <v>769</v>
      </c>
      <c r="V45" s="214"/>
      <c r="W45" s="214"/>
      <c r="X45" s="215" t="s">
        <v>837</v>
      </c>
      <c r="Y45" s="215" t="s">
        <v>770</v>
      </c>
      <c r="Z45" s="269" t="s">
        <v>1097</v>
      </c>
      <c r="AA45" s="269" t="s">
        <v>1107</v>
      </c>
      <c r="AB45" s="269" t="s">
        <v>93</v>
      </c>
      <c r="AC45" s="269" t="s">
        <v>1108</v>
      </c>
      <c r="AD45" s="269" t="s">
        <v>100</v>
      </c>
      <c r="AE45" s="269" t="s">
        <v>1109</v>
      </c>
      <c r="AF45" s="269" t="s">
        <v>101</v>
      </c>
      <c r="AG45" s="269" t="s">
        <v>102</v>
      </c>
      <c r="AH45" s="272" t="s">
        <v>1155</v>
      </c>
      <c r="AI45" s="272" t="s">
        <v>105</v>
      </c>
      <c r="AJ45" s="272" t="s">
        <v>99</v>
      </c>
      <c r="AK45" s="272" t="s">
        <v>1461</v>
      </c>
      <c r="AL45" s="272" t="s">
        <v>48</v>
      </c>
      <c r="AM45" s="272" t="s">
        <v>1568</v>
      </c>
      <c r="AN45" s="272" t="s">
        <v>1562</v>
      </c>
      <c r="AO45" s="272" t="s">
        <v>1543</v>
      </c>
      <c r="AP45" s="272" t="s">
        <v>130</v>
      </c>
      <c r="AQ45" s="272" t="s">
        <v>87</v>
      </c>
      <c r="AR45" s="295" t="s">
        <v>1897</v>
      </c>
      <c r="AS45" s="296" t="s">
        <v>89</v>
      </c>
      <c r="AT45" s="297" t="s">
        <v>1989</v>
      </c>
      <c r="AU45" s="298" t="s">
        <v>2019</v>
      </c>
      <c r="AV45" s="299" t="s">
        <v>2063</v>
      </c>
      <c r="AW45" s="300" t="s">
        <v>1938</v>
      </c>
    </row>
    <row r="46" spans="1:49" x14ac:dyDescent="0.25">
      <c r="F46" s="271" t="s">
        <v>1790</v>
      </c>
      <c r="G46" s="271">
        <v>1</v>
      </c>
      <c r="L46" s="215"/>
      <c r="M46" s="215"/>
      <c r="N46" s="215"/>
      <c r="O46" s="215"/>
      <c r="P46" s="215"/>
      <c r="Q46" s="215"/>
      <c r="R46" s="215"/>
      <c r="S46" s="215"/>
      <c r="T46" s="215" t="s">
        <v>771</v>
      </c>
      <c r="U46" s="215" t="s">
        <v>99</v>
      </c>
      <c r="V46" s="214"/>
      <c r="W46" s="214"/>
      <c r="X46" s="215" t="s">
        <v>740</v>
      </c>
      <c r="Y46" s="215" t="s">
        <v>772</v>
      </c>
      <c r="Z46" s="269" t="s">
        <v>1110</v>
      </c>
      <c r="AA46" s="269" t="s">
        <v>1111</v>
      </c>
      <c r="AB46" s="269" t="s">
        <v>94</v>
      </c>
      <c r="AC46" s="269" t="s">
        <v>1112</v>
      </c>
      <c r="AD46" s="269" t="s">
        <v>1113</v>
      </c>
      <c r="AE46" s="269" t="s">
        <v>94</v>
      </c>
      <c r="AF46" s="269" t="s">
        <v>1114</v>
      </c>
      <c r="AG46" s="269" t="s">
        <v>1115</v>
      </c>
      <c r="AH46" s="272" t="s">
        <v>105</v>
      </c>
      <c r="AI46" s="272" t="s">
        <v>106</v>
      </c>
      <c r="AJ46" s="272" t="s">
        <v>733</v>
      </c>
      <c r="AK46" s="272" t="s">
        <v>980</v>
      </c>
      <c r="AL46" s="272" t="s">
        <v>1569</v>
      </c>
      <c r="AM46" s="272" t="s">
        <v>1317</v>
      </c>
      <c r="AN46" s="272" t="s">
        <v>105</v>
      </c>
      <c r="AO46" s="272" t="s">
        <v>1073</v>
      </c>
      <c r="AP46" s="272" t="s">
        <v>859</v>
      </c>
      <c r="AQ46" s="272" t="s">
        <v>89</v>
      </c>
      <c r="AR46" s="295" t="s">
        <v>111</v>
      </c>
      <c r="AS46" s="296" t="s">
        <v>1932</v>
      </c>
      <c r="AT46" s="297" t="s">
        <v>1990</v>
      </c>
      <c r="AU46" s="298" t="s">
        <v>1109</v>
      </c>
      <c r="AV46" s="299" t="s">
        <v>1257</v>
      </c>
      <c r="AW46" s="300" t="s">
        <v>100</v>
      </c>
    </row>
    <row r="47" spans="1:49" x14ac:dyDescent="0.25">
      <c r="F47" s="271" t="s">
        <v>1792</v>
      </c>
      <c r="G47" s="271">
        <v>1</v>
      </c>
      <c r="L47" s="215"/>
      <c r="M47" s="215"/>
      <c r="N47" s="215"/>
      <c r="O47" s="215"/>
      <c r="P47" s="215"/>
      <c r="Q47" s="215"/>
      <c r="R47" s="215"/>
      <c r="S47" s="215"/>
      <c r="T47" s="215" t="s">
        <v>773</v>
      </c>
      <c r="U47" s="215" t="s">
        <v>109</v>
      </c>
      <c r="V47" s="214"/>
      <c r="W47" s="214"/>
      <c r="X47" s="215" t="s">
        <v>673</v>
      </c>
      <c r="Y47" s="215" t="s">
        <v>114</v>
      </c>
      <c r="Z47" s="269" t="s">
        <v>1116</v>
      </c>
      <c r="AA47" s="269" t="s">
        <v>1085</v>
      </c>
      <c r="AB47" s="269" t="s">
        <v>1117</v>
      </c>
      <c r="AC47" s="269" t="s">
        <v>1118</v>
      </c>
      <c r="AD47" s="269" t="s">
        <v>1119</v>
      </c>
      <c r="AE47" s="269" t="s">
        <v>1120</v>
      </c>
      <c r="AF47" s="269" t="s">
        <v>103</v>
      </c>
      <c r="AG47" s="269" t="s">
        <v>1121</v>
      </c>
      <c r="AH47" s="272" t="s">
        <v>1570</v>
      </c>
      <c r="AI47" s="272" t="s">
        <v>1211</v>
      </c>
      <c r="AJ47" s="272" t="s">
        <v>1571</v>
      </c>
      <c r="AK47" s="272" t="s">
        <v>1572</v>
      </c>
      <c r="AL47" s="272" t="s">
        <v>91</v>
      </c>
      <c r="AM47" s="272" t="s">
        <v>1573</v>
      </c>
      <c r="AN47" s="272" t="s">
        <v>106</v>
      </c>
      <c r="AO47" s="272" t="s">
        <v>1574</v>
      </c>
      <c r="AP47" s="272" t="s">
        <v>705</v>
      </c>
      <c r="AQ47" s="272" t="s">
        <v>1097</v>
      </c>
      <c r="AR47" s="295" t="s">
        <v>1898</v>
      </c>
      <c r="AS47" s="296" t="s">
        <v>1097</v>
      </c>
      <c r="AT47" s="297" t="s">
        <v>1954</v>
      </c>
      <c r="AU47" s="298" t="s">
        <v>2020</v>
      </c>
      <c r="AV47" s="299" t="s">
        <v>1248</v>
      </c>
      <c r="AW47" s="300" t="s">
        <v>1702</v>
      </c>
    </row>
    <row r="48" spans="1:49" x14ac:dyDescent="0.25">
      <c r="F48" s="271" t="s">
        <v>1794</v>
      </c>
      <c r="G48" s="271">
        <v>1</v>
      </c>
      <c r="L48" s="215"/>
      <c r="M48" s="215"/>
      <c r="N48" s="215"/>
      <c r="O48" s="215"/>
      <c r="P48" s="215"/>
      <c r="Q48" s="215"/>
      <c r="R48" s="215"/>
      <c r="S48" s="215"/>
      <c r="T48" s="215" t="s">
        <v>775</v>
      </c>
      <c r="U48" s="215" t="s">
        <v>776</v>
      </c>
      <c r="V48" s="214"/>
      <c r="W48" s="214"/>
      <c r="X48" s="215" t="s">
        <v>838</v>
      </c>
      <c r="Y48" s="215" t="s">
        <v>778</v>
      </c>
      <c r="Z48" s="269" t="s">
        <v>1122</v>
      </c>
      <c r="AA48" s="269" t="s">
        <v>101</v>
      </c>
      <c r="AB48" s="269" t="s">
        <v>1123</v>
      </c>
      <c r="AC48" s="269" t="s">
        <v>104</v>
      </c>
      <c r="AD48" s="269" t="s">
        <v>1124</v>
      </c>
      <c r="AE48" s="269" t="s">
        <v>1034</v>
      </c>
      <c r="AF48" s="269" t="s">
        <v>1125</v>
      </c>
      <c r="AG48" s="269" t="s">
        <v>1126</v>
      </c>
      <c r="AH48" s="272" t="s">
        <v>106</v>
      </c>
      <c r="AI48" s="272" t="s">
        <v>1215</v>
      </c>
      <c r="AJ48" s="272" t="s">
        <v>1575</v>
      </c>
      <c r="AK48" s="272" t="s">
        <v>1576</v>
      </c>
      <c r="AL48" s="272" t="s">
        <v>1064</v>
      </c>
      <c r="AM48" s="272" t="s">
        <v>1577</v>
      </c>
      <c r="AN48" s="272" t="s">
        <v>100</v>
      </c>
      <c r="AO48" s="272" t="s">
        <v>1578</v>
      </c>
      <c r="AP48" s="271"/>
      <c r="AQ48" s="272" t="s">
        <v>98</v>
      </c>
      <c r="AR48" s="295" t="s">
        <v>1899</v>
      </c>
      <c r="AS48" s="296" t="s">
        <v>1933</v>
      </c>
      <c r="AT48" s="297" t="s">
        <v>1991</v>
      </c>
      <c r="AU48" s="298" t="s">
        <v>94</v>
      </c>
      <c r="AV48" s="299" t="s">
        <v>2064</v>
      </c>
      <c r="AW48" s="300" t="s">
        <v>2096</v>
      </c>
    </row>
    <row r="49" spans="6:49" x14ac:dyDescent="0.25">
      <c r="F49" s="271" t="s">
        <v>1795</v>
      </c>
      <c r="G49" s="271">
        <v>1</v>
      </c>
      <c r="L49" s="215"/>
      <c r="M49" s="215"/>
      <c r="N49" s="215"/>
      <c r="O49" s="215"/>
      <c r="P49" s="215"/>
      <c r="Q49" s="215"/>
      <c r="R49" s="215"/>
      <c r="S49" s="215"/>
      <c r="T49" s="215" t="s">
        <v>779</v>
      </c>
      <c r="U49" s="215" t="s">
        <v>780</v>
      </c>
      <c r="V49" s="214"/>
      <c r="W49" s="214"/>
      <c r="X49" s="215" t="s">
        <v>839</v>
      </c>
      <c r="Y49" s="215" t="s">
        <v>782</v>
      </c>
      <c r="Z49" s="269" t="s">
        <v>98</v>
      </c>
      <c r="AA49" s="269" t="s">
        <v>105</v>
      </c>
      <c r="AB49" s="269" t="s">
        <v>915</v>
      </c>
      <c r="AC49" s="269" t="s">
        <v>1127</v>
      </c>
      <c r="AD49" s="269" t="s">
        <v>1128</v>
      </c>
      <c r="AE49" s="269" t="s">
        <v>87</v>
      </c>
      <c r="AF49" s="269" t="s">
        <v>1129</v>
      </c>
      <c r="AG49" s="269" t="s">
        <v>1130</v>
      </c>
      <c r="AH49" s="272" t="s">
        <v>100</v>
      </c>
      <c r="AI49" s="272" t="s">
        <v>99</v>
      </c>
      <c r="AJ49" s="272" t="s">
        <v>49</v>
      </c>
      <c r="AK49" s="272" t="s">
        <v>993</v>
      </c>
      <c r="AL49" s="272" t="s">
        <v>1579</v>
      </c>
      <c r="AM49" s="272" t="s">
        <v>1580</v>
      </c>
      <c r="AN49" s="272" t="s">
        <v>99</v>
      </c>
      <c r="AO49" s="272" t="s">
        <v>1581</v>
      </c>
      <c r="AP49" s="271"/>
      <c r="AQ49" s="272" t="s">
        <v>1085</v>
      </c>
      <c r="AR49" s="295" t="s">
        <v>1900</v>
      </c>
      <c r="AS49" s="296" t="s">
        <v>1934</v>
      </c>
      <c r="AT49" s="297" t="s">
        <v>1992</v>
      </c>
      <c r="AU49" s="298" t="s">
        <v>89</v>
      </c>
      <c r="AV49" s="299" t="s">
        <v>2065</v>
      </c>
      <c r="AW49" s="300" t="s">
        <v>2097</v>
      </c>
    </row>
    <row r="50" spans="6:49" x14ac:dyDescent="0.25">
      <c r="F50" t="s">
        <v>1768</v>
      </c>
      <c r="G50" s="271">
        <v>1</v>
      </c>
      <c r="L50" s="215"/>
      <c r="M50" s="215"/>
      <c r="N50" s="215"/>
      <c r="O50" s="215"/>
      <c r="P50" s="215"/>
      <c r="Q50" s="215"/>
      <c r="R50" s="215"/>
      <c r="S50" s="215"/>
      <c r="T50" s="215" t="s">
        <v>133</v>
      </c>
      <c r="U50" s="215" t="s">
        <v>783</v>
      </c>
      <c r="V50" s="214"/>
      <c r="W50" s="214"/>
      <c r="X50" s="215" t="s">
        <v>746</v>
      </c>
      <c r="Y50" s="215" t="s">
        <v>785</v>
      </c>
      <c r="Z50" s="269" t="s">
        <v>1131</v>
      </c>
      <c r="AA50" s="269" t="s">
        <v>106</v>
      </c>
      <c r="AB50" s="269" t="s">
        <v>87</v>
      </c>
      <c r="AC50" s="269" t="s">
        <v>1132</v>
      </c>
      <c r="AD50" s="269" t="s">
        <v>1133</v>
      </c>
      <c r="AE50" s="269" t="s">
        <v>1077</v>
      </c>
      <c r="AF50" s="269" t="s">
        <v>105</v>
      </c>
      <c r="AG50" s="269" t="s">
        <v>1134</v>
      </c>
      <c r="AH50" s="272" t="s">
        <v>1582</v>
      </c>
      <c r="AI50" s="272" t="s">
        <v>109</v>
      </c>
      <c r="AJ50" s="272" t="s">
        <v>1214</v>
      </c>
      <c r="AK50" s="272" t="s">
        <v>1583</v>
      </c>
      <c r="AL50" s="272" t="s">
        <v>92</v>
      </c>
      <c r="AM50" s="272" t="s">
        <v>1584</v>
      </c>
      <c r="AN50" s="272" t="s">
        <v>109</v>
      </c>
      <c r="AO50" s="272" t="s">
        <v>1585</v>
      </c>
      <c r="AP50" s="271"/>
      <c r="AQ50" s="272" t="s">
        <v>1540</v>
      </c>
      <c r="AR50" s="295" t="s">
        <v>1603</v>
      </c>
      <c r="AS50" s="296" t="s">
        <v>1889</v>
      </c>
      <c r="AT50" s="297" t="s">
        <v>1993</v>
      </c>
      <c r="AU50" s="298" t="s">
        <v>1097</v>
      </c>
      <c r="AV50" s="299" t="s">
        <v>2066</v>
      </c>
      <c r="AW50" s="300" t="s">
        <v>2098</v>
      </c>
    </row>
    <row r="51" spans="6:49" x14ac:dyDescent="0.25">
      <c r="F51" t="s">
        <v>1769</v>
      </c>
      <c r="G51" s="271">
        <v>1</v>
      </c>
      <c r="L51" s="215"/>
      <c r="M51" s="215"/>
      <c r="N51" s="215"/>
      <c r="O51" s="215"/>
      <c r="P51" s="215"/>
      <c r="Q51" s="215"/>
      <c r="R51" s="215"/>
      <c r="S51" s="215"/>
      <c r="T51" s="215" t="s">
        <v>125</v>
      </c>
      <c r="U51" s="215" t="s">
        <v>115</v>
      </c>
      <c r="V51" s="214"/>
      <c r="W51" s="214"/>
      <c r="X51" s="215" t="s">
        <v>659</v>
      </c>
      <c r="Y51" s="215" t="s">
        <v>131</v>
      </c>
      <c r="Z51" s="269" t="s">
        <v>1085</v>
      </c>
      <c r="AA51" s="269" t="s">
        <v>100</v>
      </c>
      <c r="AB51" s="269" t="s">
        <v>1077</v>
      </c>
      <c r="AC51" s="269" t="s">
        <v>1135</v>
      </c>
      <c r="AD51" s="269" t="s">
        <v>1136</v>
      </c>
      <c r="AE51" s="269" t="s">
        <v>89</v>
      </c>
      <c r="AF51" s="269" t="s">
        <v>1137</v>
      </c>
      <c r="AG51" s="269" t="s">
        <v>1138</v>
      </c>
      <c r="AH51" s="272" t="s">
        <v>99</v>
      </c>
      <c r="AI51" s="272" t="s">
        <v>1586</v>
      </c>
      <c r="AJ51" s="272" t="s">
        <v>1587</v>
      </c>
      <c r="AK51" s="272" t="s">
        <v>1588</v>
      </c>
      <c r="AL51" s="272" t="s">
        <v>1589</v>
      </c>
      <c r="AM51" s="272" t="s">
        <v>1590</v>
      </c>
      <c r="AN51" s="272" t="s">
        <v>1591</v>
      </c>
      <c r="AO51" s="272" t="s">
        <v>87</v>
      </c>
      <c r="AP51" s="271"/>
      <c r="AQ51" s="272" t="s">
        <v>101</v>
      </c>
      <c r="AR51" s="295" t="s">
        <v>1901</v>
      </c>
      <c r="AS51" s="296" t="s">
        <v>1935</v>
      </c>
      <c r="AT51" s="297" t="s">
        <v>1994</v>
      </c>
      <c r="AU51" s="298" t="s">
        <v>2021</v>
      </c>
      <c r="AV51" s="299" t="s">
        <v>2067</v>
      </c>
      <c r="AW51" s="300" t="s">
        <v>2099</v>
      </c>
    </row>
    <row r="52" spans="6:49" x14ac:dyDescent="0.25">
      <c r="F52" s="271" t="s">
        <v>1771</v>
      </c>
      <c r="G52" s="271">
        <v>1</v>
      </c>
      <c r="L52" s="215"/>
      <c r="M52" s="215"/>
      <c r="N52" s="215"/>
      <c r="O52" s="215"/>
      <c r="P52" s="215"/>
      <c r="Q52" s="215"/>
      <c r="R52" s="215"/>
      <c r="S52" s="215"/>
      <c r="T52" s="215" t="s">
        <v>127</v>
      </c>
      <c r="U52" s="215" t="s">
        <v>787</v>
      </c>
      <c r="V52" s="214"/>
      <c r="W52" s="214"/>
      <c r="X52" s="215" t="s">
        <v>749</v>
      </c>
      <c r="Y52" s="215" t="s">
        <v>135</v>
      </c>
      <c r="Z52" s="269" t="s">
        <v>101</v>
      </c>
      <c r="AA52" s="269" t="s">
        <v>1113</v>
      </c>
      <c r="AB52" s="269" t="s">
        <v>89</v>
      </c>
      <c r="AC52" s="269" t="s">
        <v>1139</v>
      </c>
      <c r="AD52" s="269" t="s">
        <v>1140</v>
      </c>
      <c r="AE52" s="269" t="s">
        <v>1097</v>
      </c>
      <c r="AF52" s="269" t="s">
        <v>106</v>
      </c>
      <c r="AG52" s="269" t="s">
        <v>1141</v>
      </c>
      <c r="AH52" s="272" t="s">
        <v>109</v>
      </c>
      <c r="AI52" s="272" t="s">
        <v>1160</v>
      </c>
      <c r="AJ52" s="272" t="s">
        <v>1592</v>
      </c>
      <c r="AK52" s="272" t="s">
        <v>1027</v>
      </c>
      <c r="AL52" s="272" t="s">
        <v>1073</v>
      </c>
      <c r="AM52" s="272" t="s">
        <v>1593</v>
      </c>
      <c r="AN52" s="272" t="s">
        <v>1160</v>
      </c>
      <c r="AO52" s="272" t="s">
        <v>1594</v>
      </c>
      <c r="AP52" s="271"/>
      <c r="AQ52" s="272" t="s">
        <v>112</v>
      </c>
      <c r="AR52" s="295" t="s">
        <v>1902</v>
      </c>
      <c r="AS52" s="296" t="s">
        <v>1936</v>
      </c>
      <c r="AT52" s="297" t="s">
        <v>1995</v>
      </c>
      <c r="AU52" s="298" t="s">
        <v>2022</v>
      </c>
      <c r="AV52" s="299" t="s">
        <v>2068</v>
      </c>
      <c r="AW52" s="300" t="s">
        <v>1167</v>
      </c>
    </row>
    <row r="53" spans="6:49" x14ac:dyDescent="0.25">
      <c r="F53" s="271" t="s">
        <v>1773</v>
      </c>
      <c r="G53" s="271">
        <v>1</v>
      </c>
      <c r="L53" s="215"/>
      <c r="M53" s="215"/>
      <c r="N53" s="215"/>
      <c r="O53" s="215"/>
      <c r="P53" s="215"/>
      <c r="Q53" s="215"/>
      <c r="R53" s="215"/>
      <c r="S53" s="215"/>
      <c r="T53" s="215" t="s">
        <v>691</v>
      </c>
      <c r="U53" s="215" t="s">
        <v>116</v>
      </c>
      <c r="V53" s="214"/>
      <c r="W53" s="214"/>
      <c r="X53" s="215" t="s">
        <v>753</v>
      </c>
      <c r="Y53" s="215" t="s">
        <v>788</v>
      </c>
      <c r="Z53" s="269" t="s">
        <v>107</v>
      </c>
      <c r="AA53" s="269" t="s">
        <v>1142</v>
      </c>
      <c r="AB53" s="269" t="s">
        <v>1097</v>
      </c>
      <c r="AC53" s="269" t="s">
        <v>1092</v>
      </c>
      <c r="AD53" s="269" t="s">
        <v>1143</v>
      </c>
      <c r="AE53" s="269" t="s">
        <v>98</v>
      </c>
      <c r="AF53" s="269" t="s">
        <v>1144</v>
      </c>
      <c r="AG53" s="269" t="s">
        <v>1145</v>
      </c>
      <c r="AH53" s="272" t="s">
        <v>111</v>
      </c>
      <c r="AI53" s="272" t="s">
        <v>1532</v>
      </c>
      <c r="AJ53" s="272" t="s">
        <v>1595</v>
      </c>
      <c r="AK53" s="272" t="s">
        <v>1596</v>
      </c>
      <c r="AL53" s="272" t="s">
        <v>93</v>
      </c>
      <c r="AM53" s="272" t="s">
        <v>1597</v>
      </c>
      <c r="AN53" s="272" t="s">
        <v>1598</v>
      </c>
      <c r="AO53" s="272" t="s">
        <v>1146</v>
      </c>
      <c r="AP53" s="271"/>
      <c r="AQ53" s="272" t="s">
        <v>95</v>
      </c>
      <c r="AR53" s="295" t="s">
        <v>1903</v>
      </c>
      <c r="AS53" s="296" t="s">
        <v>1937</v>
      </c>
      <c r="AT53" s="297" t="s">
        <v>1996</v>
      </c>
      <c r="AU53" s="298" t="s">
        <v>2023</v>
      </c>
      <c r="AV53" s="299" t="s">
        <v>1306</v>
      </c>
      <c r="AW53" s="300" t="s">
        <v>2031</v>
      </c>
    </row>
    <row r="54" spans="6:49" x14ac:dyDescent="0.25">
      <c r="F54" s="271" t="s">
        <v>1775</v>
      </c>
      <c r="G54" s="271">
        <v>-97.309498000000005</v>
      </c>
      <c r="L54" s="215"/>
      <c r="M54" s="215"/>
      <c r="N54" s="215"/>
      <c r="O54" s="215"/>
      <c r="P54" s="215"/>
      <c r="Q54" s="215"/>
      <c r="R54" s="215"/>
      <c r="S54" s="215"/>
      <c r="T54" s="215" t="s">
        <v>129</v>
      </c>
      <c r="U54" s="215" t="s">
        <v>789</v>
      </c>
      <c r="V54" s="214"/>
      <c r="W54" s="214"/>
      <c r="X54" s="215" t="s">
        <v>88</v>
      </c>
      <c r="Y54" s="215" t="s">
        <v>791</v>
      </c>
      <c r="Z54" s="269" t="s">
        <v>104</v>
      </c>
      <c r="AA54" s="269" t="s">
        <v>99</v>
      </c>
      <c r="AB54" s="269" t="s">
        <v>1146</v>
      </c>
      <c r="AC54" s="269" t="s">
        <v>108</v>
      </c>
      <c r="AD54" s="269" t="s">
        <v>1147</v>
      </c>
      <c r="AE54" s="269" t="s">
        <v>1148</v>
      </c>
      <c r="AF54" s="269" t="s">
        <v>1149</v>
      </c>
      <c r="AG54" s="269" t="s">
        <v>1150</v>
      </c>
      <c r="AH54" s="272" t="s">
        <v>115</v>
      </c>
      <c r="AI54" s="272" t="s">
        <v>115</v>
      </c>
      <c r="AJ54" s="272" t="s">
        <v>1134</v>
      </c>
      <c r="AK54" s="272" t="s">
        <v>1599</v>
      </c>
      <c r="AL54" s="272" t="s">
        <v>1556</v>
      </c>
      <c r="AM54" s="272" t="s">
        <v>1600</v>
      </c>
      <c r="AN54" s="272" t="s">
        <v>1601</v>
      </c>
      <c r="AO54" s="272" t="s">
        <v>107</v>
      </c>
      <c r="AP54" s="271"/>
      <c r="AQ54" s="272" t="s">
        <v>1602</v>
      </c>
      <c r="AR54" s="295" t="s">
        <v>1904</v>
      </c>
      <c r="AS54" s="296" t="s">
        <v>95</v>
      </c>
      <c r="AT54" s="297" t="s">
        <v>1997</v>
      </c>
      <c r="AU54" s="298" t="s">
        <v>2024</v>
      </c>
      <c r="AV54" s="299" t="s">
        <v>1299</v>
      </c>
      <c r="AW54" s="300" t="s">
        <v>789</v>
      </c>
    </row>
    <row r="55" spans="6:49" x14ac:dyDescent="0.25">
      <c r="F55" s="271" t="s">
        <v>1777</v>
      </c>
      <c r="G55" s="271">
        <v>-80.386285000000001</v>
      </c>
      <c r="L55" s="215"/>
      <c r="M55" s="215"/>
      <c r="N55" s="215"/>
      <c r="O55" s="215"/>
      <c r="P55" s="215"/>
      <c r="Q55" s="215"/>
      <c r="R55" s="215"/>
      <c r="S55" s="215"/>
      <c r="T55" s="215" t="s">
        <v>792</v>
      </c>
      <c r="U55" s="215" t="s">
        <v>793</v>
      </c>
      <c r="V55" s="214"/>
      <c r="W55" s="214"/>
      <c r="X55" s="215" t="s">
        <v>757</v>
      </c>
      <c r="Y55" s="215" t="s">
        <v>123</v>
      </c>
      <c r="Z55" s="269" t="s">
        <v>103</v>
      </c>
      <c r="AA55" s="269" t="s">
        <v>109</v>
      </c>
      <c r="AB55" s="269" t="s">
        <v>1151</v>
      </c>
      <c r="AC55" s="269" t="s">
        <v>1152</v>
      </c>
      <c r="AD55" s="269" t="s">
        <v>1153</v>
      </c>
      <c r="AE55" s="269" t="s">
        <v>1065</v>
      </c>
      <c r="AF55" s="269" t="s">
        <v>110</v>
      </c>
      <c r="AG55" s="269" t="s">
        <v>1154</v>
      </c>
      <c r="AH55" s="272" t="s">
        <v>1546</v>
      </c>
      <c r="AI55" s="272" t="s">
        <v>1603</v>
      </c>
      <c r="AJ55" s="272" t="s">
        <v>118</v>
      </c>
      <c r="AK55" s="272" t="s">
        <v>1604</v>
      </c>
      <c r="AL55" s="272" t="s">
        <v>1605</v>
      </c>
      <c r="AM55" s="272" t="s">
        <v>1606</v>
      </c>
      <c r="AN55" s="272" t="s">
        <v>1607</v>
      </c>
      <c r="AO55" s="272" t="s">
        <v>1608</v>
      </c>
      <c r="AP55" s="271"/>
      <c r="AQ55" s="272" t="s">
        <v>1609</v>
      </c>
      <c r="AR55" s="295" t="s">
        <v>1905</v>
      </c>
      <c r="AS55" s="296" t="s">
        <v>1165</v>
      </c>
      <c r="AT55" s="297" t="s">
        <v>1998</v>
      </c>
      <c r="AU55" s="298" t="s">
        <v>98</v>
      </c>
      <c r="AW55" s="300" t="s">
        <v>2100</v>
      </c>
    </row>
    <row r="56" spans="6:49" x14ac:dyDescent="0.25">
      <c r="F56" s="271" t="s">
        <v>1779</v>
      </c>
      <c r="G56" s="271">
        <v>-94.694001999999998</v>
      </c>
      <c r="L56" s="215"/>
      <c r="M56" s="215"/>
      <c r="N56" s="215"/>
      <c r="O56" s="215"/>
      <c r="P56" s="215"/>
      <c r="Q56" s="215"/>
      <c r="R56" s="215"/>
      <c r="S56" s="215"/>
      <c r="T56" s="215" t="s">
        <v>794</v>
      </c>
      <c r="U56" s="215" t="s">
        <v>795</v>
      </c>
      <c r="V56" s="214"/>
      <c r="W56" s="214"/>
      <c r="X56" s="215" t="s">
        <v>760</v>
      </c>
      <c r="Y56" s="215" t="s">
        <v>797</v>
      </c>
      <c r="Z56" s="269" t="s">
        <v>1155</v>
      </c>
      <c r="AA56" s="269" t="s">
        <v>111</v>
      </c>
      <c r="AB56" s="269" t="s">
        <v>1156</v>
      </c>
      <c r="AC56" s="269" t="s">
        <v>1096</v>
      </c>
      <c r="AD56" s="269" t="s">
        <v>1157</v>
      </c>
      <c r="AE56" s="269" t="s">
        <v>101</v>
      </c>
      <c r="AF56" s="269" t="s">
        <v>1142</v>
      </c>
      <c r="AG56" s="269" t="s">
        <v>1158</v>
      </c>
      <c r="AH56" s="272" t="s">
        <v>116</v>
      </c>
      <c r="AI56" s="272" t="s">
        <v>116</v>
      </c>
      <c r="AJ56" s="272" t="s">
        <v>1610</v>
      </c>
      <c r="AK56" s="272" t="s">
        <v>1611</v>
      </c>
      <c r="AL56" s="272" t="s">
        <v>87</v>
      </c>
      <c r="AM56" s="272" t="s">
        <v>1612</v>
      </c>
      <c r="AN56" s="272" t="s">
        <v>1613</v>
      </c>
      <c r="AO56" s="272" t="s">
        <v>95</v>
      </c>
      <c r="AP56" s="271"/>
      <c r="AQ56" s="272" t="s">
        <v>1614</v>
      </c>
      <c r="AR56" s="295" t="s">
        <v>1906</v>
      </c>
      <c r="AS56" s="296" t="s">
        <v>103</v>
      </c>
      <c r="AT56" s="297" t="s">
        <v>1999</v>
      </c>
      <c r="AU56" s="298" t="s">
        <v>747</v>
      </c>
      <c r="AW56" s="300" t="s">
        <v>2101</v>
      </c>
    </row>
    <row r="57" spans="6:49" x14ac:dyDescent="0.25">
      <c r="F57" s="271" t="s">
        <v>1781</v>
      </c>
      <c r="G57" s="271">
        <v>-75.292617000000007</v>
      </c>
      <c r="L57" s="215"/>
      <c r="M57" s="215"/>
      <c r="N57" s="215"/>
      <c r="O57" s="215"/>
      <c r="P57" s="215"/>
      <c r="Q57" s="215"/>
      <c r="R57" s="215"/>
      <c r="S57" s="215"/>
      <c r="T57" s="215" t="s">
        <v>798</v>
      </c>
      <c r="U57" s="215" t="s">
        <v>690</v>
      </c>
      <c r="V57" s="214"/>
      <c r="W57" s="214"/>
      <c r="X57" s="215" t="s">
        <v>840</v>
      </c>
      <c r="Y57" s="214"/>
      <c r="Z57" s="269" t="s">
        <v>1159</v>
      </c>
      <c r="AA57" s="269" t="s">
        <v>1160</v>
      </c>
      <c r="AB57" s="269" t="s">
        <v>107</v>
      </c>
      <c r="AC57" s="269" t="s">
        <v>1161</v>
      </c>
      <c r="AD57" s="269" t="s">
        <v>1162</v>
      </c>
      <c r="AE57" s="269" t="s">
        <v>112</v>
      </c>
      <c r="AF57" s="269" t="s">
        <v>99</v>
      </c>
      <c r="AG57" s="269" t="s">
        <v>1163</v>
      </c>
      <c r="AH57" s="272" t="s">
        <v>120</v>
      </c>
      <c r="AI57" s="272" t="s">
        <v>1615</v>
      </c>
      <c r="AJ57" s="272" t="s">
        <v>1616</v>
      </c>
      <c r="AK57" s="272" t="s">
        <v>78</v>
      </c>
      <c r="AL57" s="272" t="s">
        <v>89</v>
      </c>
      <c r="AM57" s="272" t="s">
        <v>130</v>
      </c>
      <c r="AN57" s="272" t="s">
        <v>115</v>
      </c>
      <c r="AO57" s="272" t="s">
        <v>728</v>
      </c>
      <c r="AP57" s="271"/>
      <c r="AQ57" s="272" t="s">
        <v>1155</v>
      </c>
      <c r="AR57" s="295" t="s">
        <v>1907</v>
      </c>
      <c r="AS57" s="296" t="s">
        <v>1101</v>
      </c>
      <c r="AT57" s="297" t="s">
        <v>2000</v>
      </c>
      <c r="AU57" s="298" t="s">
        <v>95</v>
      </c>
      <c r="AW57" s="300" t="s">
        <v>2102</v>
      </c>
    </row>
    <row r="58" spans="6:49" x14ac:dyDescent="0.25">
      <c r="F58" s="271" t="s">
        <v>1783</v>
      </c>
      <c r="G58" s="271">
        <v>-83.693014000000005</v>
      </c>
      <c r="L58" s="215"/>
      <c r="M58" s="215"/>
      <c r="N58" s="215"/>
      <c r="O58" s="215"/>
      <c r="P58" s="215"/>
      <c r="Q58" s="215"/>
      <c r="R58" s="215"/>
      <c r="S58" s="215"/>
      <c r="T58" s="215" t="s">
        <v>132</v>
      </c>
      <c r="U58" s="215" t="s">
        <v>129</v>
      </c>
      <c r="V58" s="214"/>
      <c r="W58" s="214"/>
      <c r="X58" s="215" t="s">
        <v>764</v>
      </c>
      <c r="Y58" s="214"/>
      <c r="Z58" s="269" t="s">
        <v>105</v>
      </c>
      <c r="AA58" s="269" t="s">
        <v>1164</v>
      </c>
      <c r="AB58" s="269" t="s">
        <v>1165</v>
      </c>
      <c r="AC58" s="269" t="s">
        <v>1166</v>
      </c>
      <c r="AD58" s="269" t="s">
        <v>1167</v>
      </c>
      <c r="AE58" s="269" t="s">
        <v>95</v>
      </c>
      <c r="AF58" s="269" t="s">
        <v>109</v>
      </c>
      <c r="AG58" s="269" t="s">
        <v>1168</v>
      </c>
      <c r="AH58" s="272" t="s">
        <v>819</v>
      </c>
      <c r="AI58" s="272" t="s">
        <v>1134</v>
      </c>
      <c r="AJ58" s="272" t="s">
        <v>1617</v>
      </c>
      <c r="AK58" s="272" t="s">
        <v>80</v>
      </c>
      <c r="AL58" s="272" t="s">
        <v>1618</v>
      </c>
      <c r="AM58" s="272" t="s">
        <v>1309</v>
      </c>
      <c r="AN58" s="272" t="s">
        <v>116</v>
      </c>
      <c r="AO58" s="272" t="s">
        <v>1155</v>
      </c>
      <c r="AP58" s="271"/>
      <c r="AQ58" s="272" t="s">
        <v>105</v>
      </c>
      <c r="AR58" s="295" t="s">
        <v>1908</v>
      </c>
      <c r="AS58" s="296" t="s">
        <v>1938</v>
      </c>
      <c r="AU58" s="298" t="s">
        <v>103</v>
      </c>
      <c r="AW58" s="300" t="s">
        <v>2103</v>
      </c>
    </row>
    <row r="59" spans="6:49" x14ac:dyDescent="0.25">
      <c r="F59" s="271" t="s">
        <v>1785</v>
      </c>
      <c r="G59" s="271">
        <v>-66.815115000000006</v>
      </c>
      <c r="L59" s="215"/>
      <c r="M59" s="215"/>
      <c r="N59" s="215"/>
      <c r="O59" s="215"/>
      <c r="P59" s="215"/>
      <c r="Q59" s="215"/>
      <c r="R59" s="215"/>
      <c r="S59" s="215"/>
      <c r="T59" s="215" t="s">
        <v>119</v>
      </c>
      <c r="U59" s="215" t="s">
        <v>800</v>
      </c>
      <c r="V59" s="214"/>
      <c r="W59" s="214"/>
      <c r="X59" s="215" t="s">
        <v>841</v>
      </c>
      <c r="Y59" s="214"/>
      <c r="Z59" s="269" t="s">
        <v>106</v>
      </c>
      <c r="AA59" s="269" t="s">
        <v>61</v>
      </c>
      <c r="AB59" s="269" t="s">
        <v>113</v>
      </c>
      <c r="AC59" s="269" t="s">
        <v>99</v>
      </c>
      <c r="AD59" s="269" t="s">
        <v>1169</v>
      </c>
      <c r="AE59" s="269" t="s">
        <v>1165</v>
      </c>
      <c r="AF59" s="269" t="s">
        <v>111</v>
      </c>
      <c r="AG59" s="269" t="s">
        <v>1170</v>
      </c>
      <c r="AH59" s="272" t="s">
        <v>1258</v>
      </c>
      <c r="AI59" s="272" t="s">
        <v>1182</v>
      </c>
      <c r="AJ59" s="272" t="s">
        <v>1619</v>
      </c>
      <c r="AK59" s="272" t="s">
        <v>1521</v>
      </c>
      <c r="AL59" s="272" t="s">
        <v>1097</v>
      </c>
      <c r="AM59" s="272" t="s">
        <v>1194</v>
      </c>
      <c r="AN59" s="272" t="s">
        <v>1620</v>
      </c>
      <c r="AO59" s="272" t="s">
        <v>105</v>
      </c>
      <c r="AP59" s="271"/>
      <c r="AQ59" s="272" t="s">
        <v>106</v>
      </c>
      <c r="AR59" s="295" t="s">
        <v>1909</v>
      </c>
      <c r="AS59" s="296" t="s">
        <v>106</v>
      </c>
      <c r="AU59" s="298" t="s">
        <v>2025</v>
      </c>
      <c r="AW59" s="300" t="s">
        <v>2104</v>
      </c>
    </row>
    <row r="60" spans="6:49" x14ac:dyDescent="0.25">
      <c r="F60" s="271" t="s">
        <v>1787</v>
      </c>
      <c r="G60" s="271">
        <v>-116.06084</v>
      </c>
      <c r="L60" s="215"/>
      <c r="M60" s="215"/>
      <c r="N60" s="215"/>
      <c r="O60" s="215"/>
      <c r="P60" s="215"/>
      <c r="Q60" s="215"/>
      <c r="R60" s="215"/>
      <c r="S60" s="215"/>
      <c r="T60" s="215" t="s">
        <v>131</v>
      </c>
      <c r="U60" s="215" t="s">
        <v>792</v>
      </c>
      <c r="V60" s="214"/>
      <c r="W60" s="214"/>
      <c r="X60" s="215" t="s">
        <v>766</v>
      </c>
      <c r="Y60" s="214"/>
      <c r="Z60" s="269" t="s">
        <v>100</v>
      </c>
      <c r="AA60" s="269" t="s">
        <v>49</v>
      </c>
      <c r="AB60" s="269" t="s">
        <v>1129</v>
      </c>
      <c r="AC60" s="269" t="s">
        <v>1171</v>
      </c>
      <c r="AD60" s="269" t="s">
        <v>1172</v>
      </c>
      <c r="AE60" s="269" t="s">
        <v>104</v>
      </c>
      <c r="AF60" s="269" t="s">
        <v>1173</v>
      </c>
      <c r="AG60" s="269" t="s">
        <v>1174</v>
      </c>
      <c r="AH60" s="272" t="s">
        <v>1235</v>
      </c>
      <c r="AI60" s="272" t="s">
        <v>1621</v>
      </c>
      <c r="AJ60" s="272" t="s">
        <v>1622</v>
      </c>
      <c r="AK60" s="272" t="s">
        <v>84</v>
      </c>
      <c r="AL60" s="272" t="s">
        <v>1623</v>
      </c>
      <c r="AM60" s="272" t="s">
        <v>119</v>
      </c>
      <c r="AN60" s="272" t="s">
        <v>1624</v>
      </c>
      <c r="AO60" s="272" t="s">
        <v>1113</v>
      </c>
      <c r="AP60" s="271"/>
      <c r="AQ60" s="272" t="s">
        <v>100</v>
      </c>
      <c r="AR60" s="295" t="s">
        <v>1910</v>
      </c>
      <c r="AS60" s="296" t="s">
        <v>100</v>
      </c>
      <c r="AU60" s="298" t="s">
        <v>1938</v>
      </c>
      <c r="AW60" s="300" t="s">
        <v>2105</v>
      </c>
    </row>
    <row r="61" spans="6:49" x14ac:dyDescent="0.25">
      <c r="F61" s="271" t="s">
        <v>1789</v>
      </c>
      <c r="G61" s="271">
        <v>-94.588076999999998</v>
      </c>
      <c r="L61" s="215"/>
      <c r="M61" s="215"/>
      <c r="N61" s="215"/>
      <c r="O61" s="215"/>
      <c r="P61" s="215"/>
      <c r="Q61" s="215"/>
      <c r="R61" s="215"/>
      <c r="S61" s="215"/>
      <c r="T61" s="215" t="s">
        <v>802</v>
      </c>
      <c r="U61" s="215" t="s">
        <v>130</v>
      </c>
      <c r="V61" s="214"/>
      <c r="W61" s="214"/>
      <c r="X61" s="215" t="s">
        <v>93</v>
      </c>
      <c r="Y61" s="214"/>
      <c r="Z61" s="269" t="s">
        <v>108</v>
      </c>
      <c r="AA61" s="269" t="s">
        <v>1175</v>
      </c>
      <c r="AB61" s="269" t="s">
        <v>1101</v>
      </c>
      <c r="AC61" s="269" t="s">
        <v>1176</v>
      </c>
      <c r="AD61" s="269" t="s">
        <v>1134</v>
      </c>
      <c r="AE61" s="269" t="s">
        <v>1155</v>
      </c>
      <c r="AF61" s="269" t="s">
        <v>1177</v>
      </c>
      <c r="AG61" s="269" t="s">
        <v>1178</v>
      </c>
      <c r="AH61" s="272" t="s">
        <v>1567</v>
      </c>
      <c r="AI61" s="272" t="s">
        <v>117</v>
      </c>
      <c r="AJ61" s="272" t="s">
        <v>1567</v>
      </c>
      <c r="AK61" s="272" t="s">
        <v>85</v>
      </c>
      <c r="AL61" s="272" t="s">
        <v>1625</v>
      </c>
      <c r="AM61" s="272" t="s">
        <v>135</v>
      </c>
      <c r="AN61" s="272" t="s">
        <v>1626</v>
      </c>
      <c r="AO61" s="272" t="s">
        <v>801</v>
      </c>
      <c r="AP61" s="271"/>
      <c r="AQ61" s="272" t="s">
        <v>1627</v>
      </c>
      <c r="AR61" s="295" t="s">
        <v>1261</v>
      </c>
      <c r="AS61" s="296" t="s">
        <v>1702</v>
      </c>
      <c r="AU61" s="298" t="s">
        <v>105</v>
      </c>
      <c r="AW61" s="300" t="s">
        <v>1259</v>
      </c>
    </row>
    <row r="62" spans="6:49" x14ac:dyDescent="0.25">
      <c r="F62" s="271" t="s">
        <v>1791</v>
      </c>
      <c r="G62" s="271">
        <v>1</v>
      </c>
      <c r="L62" s="215"/>
      <c r="M62" s="215"/>
      <c r="N62" s="215"/>
      <c r="O62" s="215"/>
      <c r="P62" s="215"/>
      <c r="Q62" s="215"/>
      <c r="R62" s="215"/>
      <c r="S62" s="215"/>
      <c r="T62" s="215" t="s">
        <v>797</v>
      </c>
      <c r="U62" s="215" t="s">
        <v>803</v>
      </c>
      <c r="V62" s="214"/>
      <c r="W62" s="214"/>
      <c r="X62" s="215" t="s">
        <v>96</v>
      </c>
      <c r="Y62" s="214"/>
      <c r="Z62" s="269" t="s">
        <v>1179</v>
      </c>
      <c r="AA62" s="269" t="s">
        <v>1180</v>
      </c>
      <c r="AB62" s="269" t="s">
        <v>105</v>
      </c>
      <c r="AC62" s="269" t="s">
        <v>1181</v>
      </c>
      <c r="AD62" s="269" t="s">
        <v>1182</v>
      </c>
      <c r="AE62" s="269" t="s">
        <v>105</v>
      </c>
      <c r="AF62" s="269" t="s">
        <v>1164</v>
      </c>
      <c r="AG62" s="269" t="s">
        <v>114</v>
      </c>
      <c r="AH62" s="272" t="s">
        <v>1628</v>
      </c>
      <c r="AI62" s="272" t="s">
        <v>120</v>
      </c>
      <c r="AJ62" s="272" t="s">
        <v>1629</v>
      </c>
      <c r="AK62" s="272" t="s">
        <v>684</v>
      </c>
      <c r="AL62" s="272" t="s">
        <v>98</v>
      </c>
      <c r="AM62" s="272" t="s">
        <v>1630</v>
      </c>
      <c r="AN62" s="272" t="s">
        <v>1631</v>
      </c>
      <c r="AO62" s="272" t="s">
        <v>1208</v>
      </c>
      <c r="AP62" s="271"/>
      <c r="AQ62" s="272" t="s">
        <v>1149</v>
      </c>
      <c r="AR62" s="295" t="s">
        <v>1911</v>
      </c>
      <c r="AS62" s="296" t="s">
        <v>1142</v>
      </c>
      <c r="AU62" s="298" t="s">
        <v>2026</v>
      </c>
      <c r="AW62" s="300" t="s">
        <v>2106</v>
      </c>
    </row>
    <row r="63" spans="6:49" x14ac:dyDescent="0.25">
      <c r="F63" s="271" t="s">
        <v>1793</v>
      </c>
      <c r="G63" s="271">
        <v>1</v>
      </c>
      <c r="L63" s="215"/>
      <c r="M63" s="215"/>
      <c r="N63" s="215"/>
      <c r="O63" s="215"/>
      <c r="P63" s="215"/>
      <c r="Q63" s="215"/>
      <c r="R63" s="215"/>
      <c r="S63" s="215"/>
      <c r="T63" s="215" t="s">
        <v>805</v>
      </c>
      <c r="U63" s="215" t="s">
        <v>132</v>
      </c>
      <c r="V63" s="214"/>
      <c r="W63" s="214"/>
      <c r="X63" s="215" t="s">
        <v>842</v>
      </c>
      <c r="Y63" s="214"/>
      <c r="Z63" s="269" t="s">
        <v>1183</v>
      </c>
      <c r="AA63" s="269" t="s">
        <v>115</v>
      </c>
      <c r="AB63" s="269" t="s">
        <v>1184</v>
      </c>
      <c r="AC63" s="269" t="s">
        <v>1185</v>
      </c>
      <c r="AD63" s="269" t="s">
        <v>1186</v>
      </c>
      <c r="AE63" s="269" t="s">
        <v>1187</v>
      </c>
      <c r="AF63" s="269" t="s">
        <v>1188</v>
      </c>
      <c r="AG63" s="269" t="s">
        <v>1189</v>
      </c>
      <c r="AH63" s="272" t="s">
        <v>1632</v>
      </c>
      <c r="AI63" s="272" t="s">
        <v>1633</v>
      </c>
      <c r="AJ63" s="272" t="s">
        <v>114</v>
      </c>
      <c r="AK63" s="272" t="s">
        <v>1634</v>
      </c>
      <c r="AL63" s="272" t="s">
        <v>1635</v>
      </c>
      <c r="AM63" s="272" t="s">
        <v>1636</v>
      </c>
      <c r="AN63" s="272" t="s">
        <v>122</v>
      </c>
      <c r="AO63" s="272" t="s">
        <v>109</v>
      </c>
      <c r="AP63" s="271"/>
      <c r="AQ63" s="272" t="s">
        <v>99</v>
      </c>
      <c r="AR63" s="295" t="s">
        <v>119</v>
      </c>
      <c r="AS63" s="296" t="s">
        <v>1208</v>
      </c>
      <c r="AU63" s="298" t="s">
        <v>2027</v>
      </c>
      <c r="AW63" s="300" t="s">
        <v>1756</v>
      </c>
    </row>
    <row r="64" spans="6:49" x14ac:dyDescent="0.25">
      <c r="F64" s="271" t="s">
        <v>1796</v>
      </c>
      <c r="G64" s="271">
        <v>1</v>
      </c>
      <c r="L64" s="215"/>
      <c r="M64" s="215"/>
      <c r="N64" s="215"/>
      <c r="O64" s="215"/>
      <c r="P64" s="215"/>
      <c r="Q64" s="215"/>
      <c r="R64" s="215"/>
      <c r="S64" s="215"/>
      <c r="T64" s="214"/>
      <c r="U64" s="215" t="s">
        <v>119</v>
      </c>
      <c r="V64" s="214"/>
      <c r="W64" s="214"/>
      <c r="X64" s="215" t="s">
        <v>774</v>
      </c>
      <c r="Y64" s="214"/>
      <c r="Z64" s="269" t="s">
        <v>1190</v>
      </c>
      <c r="AA64" s="269" t="s">
        <v>116</v>
      </c>
      <c r="AB64" s="269" t="s">
        <v>106</v>
      </c>
      <c r="AC64" s="269" t="s">
        <v>1191</v>
      </c>
      <c r="AD64" s="269" t="s">
        <v>1192</v>
      </c>
      <c r="AE64" s="269" t="s">
        <v>106</v>
      </c>
      <c r="AF64" s="269" t="s">
        <v>1193</v>
      </c>
      <c r="AG64" s="269" t="s">
        <v>1194</v>
      </c>
      <c r="AH64" s="272" t="s">
        <v>1637</v>
      </c>
      <c r="AI64" s="272" t="s">
        <v>1283</v>
      </c>
      <c r="AJ64" s="272" t="s">
        <v>130</v>
      </c>
      <c r="AK64" s="272" t="s">
        <v>1638</v>
      </c>
      <c r="AL64" s="272" t="s">
        <v>1639</v>
      </c>
      <c r="AM64" s="272" t="s">
        <v>1640</v>
      </c>
      <c r="AN64" s="272" t="s">
        <v>1641</v>
      </c>
      <c r="AO64" s="272" t="s">
        <v>1642</v>
      </c>
      <c r="AP64" s="271"/>
      <c r="AQ64" s="272" t="s">
        <v>109</v>
      </c>
      <c r="AR64" s="295" t="s">
        <v>1912</v>
      </c>
      <c r="AS64" s="296" t="s">
        <v>109</v>
      </c>
      <c r="AU64" s="298" t="s">
        <v>2028</v>
      </c>
      <c r="AW64" s="300" t="s">
        <v>130</v>
      </c>
    </row>
    <row r="65" spans="6:49" x14ac:dyDescent="0.25">
      <c r="F65" s="271" t="s">
        <v>1797</v>
      </c>
      <c r="G65" s="271">
        <v>1</v>
      </c>
      <c r="L65" s="215"/>
      <c r="M65" s="215"/>
      <c r="N65" s="215"/>
      <c r="O65" s="215"/>
      <c r="P65" s="215"/>
      <c r="Q65" s="215"/>
      <c r="R65" s="215"/>
      <c r="S65" s="215"/>
      <c r="T65" s="215"/>
      <c r="U65" s="215" t="s">
        <v>131</v>
      </c>
      <c r="V65" s="214"/>
      <c r="W65" s="214"/>
      <c r="X65" s="215" t="s">
        <v>777</v>
      </c>
      <c r="Y65" s="215"/>
      <c r="Z65" s="269" t="s">
        <v>1195</v>
      </c>
      <c r="AA65" s="269" t="s">
        <v>1196</v>
      </c>
      <c r="AB65" s="269" t="s">
        <v>100</v>
      </c>
      <c r="AC65" s="269" t="s">
        <v>1197</v>
      </c>
      <c r="AD65" s="269" t="s">
        <v>1198</v>
      </c>
      <c r="AE65" s="269" t="s">
        <v>1199</v>
      </c>
      <c r="AF65" s="269" t="s">
        <v>115</v>
      </c>
      <c r="AG65" s="269" t="s">
        <v>1200</v>
      </c>
      <c r="AH65" s="272" t="s">
        <v>1643</v>
      </c>
      <c r="AI65" s="272" t="s">
        <v>122</v>
      </c>
      <c r="AJ65" s="272" t="s">
        <v>1644</v>
      </c>
      <c r="AK65" s="272" t="s">
        <v>1645</v>
      </c>
      <c r="AL65" s="272" t="s">
        <v>101</v>
      </c>
      <c r="AM65" s="272" t="s">
        <v>1646</v>
      </c>
      <c r="AN65" s="272" t="s">
        <v>1647</v>
      </c>
      <c r="AO65" s="272" t="s">
        <v>1648</v>
      </c>
      <c r="AP65" s="271"/>
      <c r="AQ65" s="272" t="s">
        <v>1642</v>
      </c>
      <c r="AR65" s="295" t="s">
        <v>1913</v>
      </c>
      <c r="AS65" s="296" t="s">
        <v>698</v>
      </c>
      <c r="AU65" s="298" t="s">
        <v>1940</v>
      </c>
      <c r="AW65" s="300" t="s">
        <v>1207</v>
      </c>
    </row>
    <row r="66" spans="6:49" x14ac:dyDescent="0.25">
      <c r="L66" s="215"/>
      <c r="M66" s="215"/>
      <c r="N66" s="215"/>
      <c r="O66" s="215"/>
      <c r="P66" s="215"/>
      <c r="Q66" s="215"/>
      <c r="R66" s="215"/>
      <c r="S66" s="215"/>
      <c r="T66" s="215"/>
      <c r="U66" s="215" t="s">
        <v>807</v>
      </c>
      <c r="V66" s="214"/>
      <c r="W66" s="214"/>
      <c r="X66" s="215" t="s">
        <v>781</v>
      </c>
      <c r="Y66" s="215"/>
      <c r="Z66" s="269" t="s">
        <v>1201</v>
      </c>
      <c r="AA66" s="269" t="s">
        <v>1202</v>
      </c>
      <c r="AB66" s="269" t="s">
        <v>1203</v>
      </c>
      <c r="AC66" s="269" t="s">
        <v>1204</v>
      </c>
      <c r="AD66" s="269" t="s">
        <v>1205</v>
      </c>
      <c r="AE66" s="269" t="s">
        <v>110</v>
      </c>
      <c r="AF66" s="269" t="s">
        <v>1206</v>
      </c>
      <c r="AG66" s="269" t="s">
        <v>1207</v>
      </c>
      <c r="AH66" s="272" t="s">
        <v>119</v>
      </c>
      <c r="AI66" s="272" t="s">
        <v>1649</v>
      </c>
      <c r="AJ66" s="272" t="s">
        <v>1650</v>
      </c>
      <c r="AK66" s="272" t="s">
        <v>1651</v>
      </c>
      <c r="AL66" s="272" t="s">
        <v>107</v>
      </c>
      <c r="AM66" s="271"/>
      <c r="AN66" s="272" t="s">
        <v>1652</v>
      </c>
      <c r="AO66" s="272" t="s">
        <v>1653</v>
      </c>
      <c r="AP66" s="271"/>
      <c r="AQ66" s="272" t="s">
        <v>111</v>
      </c>
      <c r="AS66" s="296" t="s">
        <v>1939</v>
      </c>
      <c r="AU66" s="298" t="s">
        <v>2029</v>
      </c>
      <c r="AW66" s="300" t="s">
        <v>2107</v>
      </c>
    </row>
    <row r="67" spans="6:49" x14ac:dyDescent="0.25">
      <c r="L67" s="215"/>
      <c r="M67" s="215"/>
      <c r="N67" s="215"/>
      <c r="O67" s="215"/>
      <c r="P67" s="215"/>
      <c r="Q67" s="215"/>
      <c r="R67" s="215"/>
      <c r="S67" s="215"/>
      <c r="T67" s="215"/>
      <c r="U67" s="215" t="s">
        <v>797</v>
      </c>
      <c r="V67" s="214"/>
      <c r="W67" s="214"/>
      <c r="X67" s="215" t="s">
        <v>784</v>
      </c>
      <c r="Y67" s="215"/>
      <c r="Z67" s="269" t="s">
        <v>110</v>
      </c>
      <c r="AA67" s="269" t="s">
        <v>117</v>
      </c>
      <c r="AB67" s="269" t="s">
        <v>1208</v>
      </c>
      <c r="AC67" s="269" t="s">
        <v>1209</v>
      </c>
      <c r="AD67" s="269" t="s">
        <v>1210</v>
      </c>
      <c r="AE67" s="269" t="s">
        <v>1211</v>
      </c>
      <c r="AF67" s="269" t="s">
        <v>116</v>
      </c>
      <c r="AG67" s="269" t="s">
        <v>1212</v>
      </c>
      <c r="AH67" s="272" t="s">
        <v>1654</v>
      </c>
      <c r="AI67" s="272" t="s">
        <v>1655</v>
      </c>
      <c r="AJ67" s="272" t="s">
        <v>1656</v>
      </c>
      <c r="AK67" s="272" t="s">
        <v>88</v>
      </c>
      <c r="AL67" s="272" t="s">
        <v>1657</v>
      </c>
      <c r="AM67" s="271"/>
      <c r="AN67" s="272" t="s">
        <v>1325</v>
      </c>
      <c r="AO67" s="272" t="s">
        <v>780</v>
      </c>
      <c r="AP67" s="271"/>
      <c r="AQ67" s="272" t="s">
        <v>1658</v>
      </c>
      <c r="AS67" s="296" t="s">
        <v>1940</v>
      </c>
      <c r="AU67" s="298" t="s">
        <v>2030</v>
      </c>
      <c r="AW67" s="300" t="s">
        <v>2108</v>
      </c>
    </row>
    <row r="68" spans="6:49" x14ac:dyDescent="0.25">
      <c r="L68" s="215"/>
      <c r="M68" s="215"/>
      <c r="N68" s="215"/>
      <c r="O68" s="215"/>
      <c r="P68" s="215"/>
      <c r="Q68" s="215"/>
      <c r="R68" s="215"/>
      <c r="S68" s="215"/>
      <c r="T68" s="215"/>
      <c r="U68" s="215" t="s">
        <v>705</v>
      </c>
      <c r="V68" s="214"/>
      <c r="W68" s="214"/>
      <c r="X68" s="215" t="s">
        <v>786</v>
      </c>
      <c r="Y68" s="215"/>
      <c r="Z68" s="269" t="s">
        <v>99</v>
      </c>
      <c r="AA68" s="269" t="s">
        <v>118</v>
      </c>
      <c r="AB68" s="269" t="s">
        <v>1213</v>
      </c>
      <c r="AC68" s="269" t="s">
        <v>1214</v>
      </c>
      <c r="AD68" s="269" t="s">
        <v>1154</v>
      </c>
      <c r="AE68" s="269" t="s">
        <v>1215</v>
      </c>
      <c r="AF68" s="269" t="s">
        <v>1138</v>
      </c>
      <c r="AG68" s="269" t="s">
        <v>119</v>
      </c>
      <c r="AH68" s="272" t="s">
        <v>1659</v>
      </c>
      <c r="AI68" s="272" t="s">
        <v>1660</v>
      </c>
      <c r="AJ68" s="272" t="s">
        <v>119</v>
      </c>
      <c r="AK68" s="272" t="s">
        <v>1661</v>
      </c>
      <c r="AL68" s="272" t="s">
        <v>1662</v>
      </c>
      <c r="AM68" s="271"/>
      <c r="AN68" s="272" t="s">
        <v>1663</v>
      </c>
      <c r="AO68" s="272" t="s">
        <v>1664</v>
      </c>
      <c r="AP68" s="271"/>
      <c r="AQ68" s="272" t="s">
        <v>1665</v>
      </c>
      <c r="AS68" s="296" t="s">
        <v>1941</v>
      </c>
      <c r="AU68" s="298" t="s">
        <v>1944</v>
      </c>
    </row>
    <row r="69" spans="6:49" x14ac:dyDescent="0.25">
      <c r="L69" s="215"/>
      <c r="M69" s="215"/>
      <c r="N69" s="215"/>
      <c r="O69" s="215"/>
      <c r="P69" s="215"/>
      <c r="Q69" s="215"/>
      <c r="R69" s="215"/>
      <c r="S69" s="215"/>
      <c r="T69" s="215"/>
      <c r="U69" s="214"/>
      <c r="V69" s="214"/>
      <c r="W69" s="214"/>
      <c r="X69" s="215" t="s">
        <v>747</v>
      </c>
      <c r="Y69" s="215"/>
      <c r="Z69" s="269" t="s">
        <v>109</v>
      </c>
      <c r="AA69" s="269" t="s">
        <v>120</v>
      </c>
      <c r="AB69" s="269" t="s">
        <v>99</v>
      </c>
      <c r="AC69" s="269" t="s">
        <v>1216</v>
      </c>
      <c r="AD69" s="269" t="s">
        <v>1217</v>
      </c>
      <c r="AE69" s="269" t="s">
        <v>1218</v>
      </c>
      <c r="AF69" s="269" t="s">
        <v>1219</v>
      </c>
      <c r="AG69" s="269" t="s">
        <v>1220</v>
      </c>
      <c r="AH69" s="271"/>
      <c r="AI69" s="272" t="s">
        <v>1666</v>
      </c>
      <c r="AJ69" s="271"/>
      <c r="AK69" s="272" t="s">
        <v>1667</v>
      </c>
      <c r="AL69" s="272" t="s">
        <v>112</v>
      </c>
      <c r="AM69" s="271"/>
      <c r="AN69" s="272" t="s">
        <v>1668</v>
      </c>
      <c r="AO69" s="272" t="s">
        <v>49</v>
      </c>
      <c r="AP69" s="271"/>
      <c r="AQ69" s="272" t="s">
        <v>115</v>
      </c>
      <c r="AS69" s="296" t="s">
        <v>1942</v>
      </c>
      <c r="AU69" s="298" t="s">
        <v>2031</v>
      </c>
    </row>
    <row r="70" spans="6:49" x14ac:dyDescent="0.25">
      <c r="L70" s="215"/>
      <c r="M70" s="215"/>
      <c r="N70" s="215"/>
      <c r="O70" s="215"/>
      <c r="P70" s="215"/>
      <c r="Q70" s="215"/>
      <c r="R70" s="215"/>
      <c r="S70" s="215"/>
      <c r="T70" s="215"/>
      <c r="U70" s="214"/>
      <c r="V70" s="214"/>
      <c r="W70" s="214"/>
      <c r="X70" s="215" t="s">
        <v>107</v>
      </c>
      <c r="Y70" s="215"/>
      <c r="Z70" s="269" t="s">
        <v>111</v>
      </c>
      <c r="AA70" s="269" t="s">
        <v>1221</v>
      </c>
      <c r="AB70" s="269" t="s">
        <v>109</v>
      </c>
      <c r="AC70" s="269" t="s">
        <v>121</v>
      </c>
      <c r="AD70" s="269" t="s">
        <v>122</v>
      </c>
      <c r="AE70" s="269" t="s">
        <v>99</v>
      </c>
      <c r="AF70" s="269" t="s">
        <v>118</v>
      </c>
      <c r="AG70" s="269" t="s">
        <v>1222</v>
      </c>
      <c r="AH70" s="271"/>
      <c r="AI70" s="272" t="s">
        <v>1325</v>
      </c>
      <c r="AJ70" s="271"/>
      <c r="AK70" s="272" t="s">
        <v>1669</v>
      </c>
      <c r="AL70" s="272" t="s">
        <v>95</v>
      </c>
      <c r="AM70" s="271"/>
      <c r="AN70" s="272" t="s">
        <v>1670</v>
      </c>
      <c r="AO70" s="272" t="s">
        <v>1671</v>
      </c>
      <c r="AP70" s="271"/>
      <c r="AQ70" s="272" t="s">
        <v>1672</v>
      </c>
      <c r="AS70" s="296" t="s">
        <v>849</v>
      </c>
      <c r="AU70" s="298" t="s">
        <v>1281</v>
      </c>
    </row>
    <row r="71" spans="6:49" x14ac:dyDescent="0.25">
      <c r="L71" s="215"/>
      <c r="M71" s="215"/>
      <c r="N71" s="215"/>
      <c r="O71" s="215"/>
      <c r="P71" s="215"/>
      <c r="Q71" s="215"/>
      <c r="R71" s="215"/>
      <c r="S71" s="215"/>
      <c r="T71" s="215"/>
      <c r="U71" s="214"/>
      <c r="V71" s="214"/>
      <c r="W71" s="214"/>
      <c r="X71" s="215" t="s">
        <v>843</v>
      </c>
      <c r="Y71" s="215"/>
      <c r="Z71" s="269" t="s">
        <v>1223</v>
      </c>
      <c r="AA71" s="269" t="s">
        <v>1224</v>
      </c>
      <c r="AB71" s="269" t="s">
        <v>1225</v>
      </c>
      <c r="AC71" s="269" t="s">
        <v>1188</v>
      </c>
      <c r="AD71" s="269" t="s">
        <v>1226</v>
      </c>
      <c r="AE71" s="269" t="s">
        <v>109</v>
      </c>
      <c r="AF71" s="269" t="s">
        <v>1150</v>
      </c>
      <c r="AG71" s="269" t="s">
        <v>1227</v>
      </c>
      <c r="AH71" s="271"/>
      <c r="AI71" s="272" t="s">
        <v>130</v>
      </c>
      <c r="AJ71" s="271"/>
      <c r="AK71" s="272" t="s">
        <v>91</v>
      </c>
      <c r="AL71" s="272" t="s">
        <v>104</v>
      </c>
      <c r="AM71" s="271"/>
      <c r="AN71" s="272" t="s">
        <v>1673</v>
      </c>
      <c r="AO71" s="272" t="s">
        <v>1674</v>
      </c>
      <c r="AP71" s="271"/>
      <c r="AQ71" s="272" t="s">
        <v>1134</v>
      </c>
      <c r="AS71" s="296" t="s">
        <v>1256</v>
      </c>
      <c r="AU71" s="298" t="s">
        <v>1130</v>
      </c>
    </row>
    <row r="72" spans="6:49" x14ac:dyDescent="0.25">
      <c r="L72" s="215"/>
      <c r="M72" s="215"/>
      <c r="N72" s="215"/>
      <c r="O72" s="215"/>
      <c r="P72" s="215"/>
      <c r="Q72" s="215"/>
      <c r="R72" s="215"/>
      <c r="S72" s="215"/>
      <c r="T72" s="215"/>
      <c r="U72" s="214"/>
      <c r="V72" s="214"/>
      <c r="W72" s="214"/>
      <c r="X72" s="215" t="s">
        <v>790</v>
      </c>
      <c r="Y72" s="215"/>
      <c r="Z72" s="269" t="s">
        <v>1228</v>
      </c>
      <c r="AA72" s="269" t="s">
        <v>122</v>
      </c>
      <c r="AB72" s="269" t="s">
        <v>1229</v>
      </c>
      <c r="AC72" s="269" t="s">
        <v>1230</v>
      </c>
      <c r="AD72" s="269" t="s">
        <v>1231</v>
      </c>
      <c r="AE72" s="269" t="s">
        <v>111</v>
      </c>
      <c r="AF72" s="269" t="s">
        <v>1232</v>
      </c>
      <c r="AG72" s="269" t="s">
        <v>1233</v>
      </c>
      <c r="AH72" s="271"/>
      <c r="AI72" s="272" t="s">
        <v>1274</v>
      </c>
      <c r="AJ72" s="271"/>
      <c r="AK72" s="272" t="s">
        <v>1675</v>
      </c>
      <c r="AL72" s="272" t="s">
        <v>103</v>
      </c>
      <c r="AM72" s="271"/>
      <c r="AN72" s="272" t="s">
        <v>1676</v>
      </c>
      <c r="AO72" s="272" t="s">
        <v>1677</v>
      </c>
      <c r="AP72" s="271"/>
      <c r="AQ72" s="272" t="s">
        <v>118</v>
      </c>
      <c r="AS72" s="296" t="s">
        <v>1943</v>
      </c>
      <c r="AU72" s="298" t="s">
        <v>1290</v>
      </c>
    </row>
    <row r="73" spans="6:49" x14ac:dyDescent="0.25">
      <c r="L73" s="215"/>
      <c r="M73" s="215"/>
      <c r="N73" s="215"/>
      <c r="O73" s="215"/>
      <c r="P73" s="215"/>
      <c r="Q73" s="215"/>
      <c r="R73" s="215"/>
      <c r="S73" s="215"/>
      <c r="T73" s="215"/>
      <c r="U73" s="214"/>
      <c r="V73" s="214"/>
      <c r="W73" s="214"/>
      <c r="X73" s="215" t="s">
        <v>113</v>
      </c>
      <c r="Y73" s="215"/>
      <c r="Z73" s="269" t="s">
        <v>1234</v>
      </c>
      <c r="AA73" s="269" t="s">
        <v>1235</v>
      </c>
      <c r="AB73" s="269" t="s">
        <v>1214</v>
      </c>
      <c r="AC73" s="269" t="s">
        <v>1236</v>
      </c>
      <c r="AD73" s="269" t="s">
        <v>1237</v>
      </c>
      <c r="AE73" s="269" t="s">
        <v>1238</v>
      </c>
      <c r="AF73" s="269" t="s">
        <v>1239</v>
      </c>
      <c r="AG73" s="269" t="s">
        <v>123</v>
      </c>
      <c r="AH73" s="271"/>
      <c r="AI73" s="272" t="s">
        <v>119</v>
      </c>
      <c r="AJ73" s="271"/>
      <c r="AK73" s="272" t="s">
        <v>1678</v>
      </c>
      <c r="AL73" s="272" t="s">
        <v>1101</v>
      </c>
      <c r="AM73" s="271"/>
      <c r="AN73" s="272" t="s">
        <v>1679</v>
      </c>
      <c r="AO73" s="272" t="s">
        <v>1680</v>
      </c>
      <c r="AP73" s="271"/>
      <c r="AQ73" s="272" t="s">
        <v>1681</v>
      </c>
      <c r="AS73" s="296" t="s">
        <v>1188</v>
      </c>
      <c r="AU73" s="298" t="s">
        <v>1134</v>
      </c>
    </row>
    <row r="74" spans="6:49" x14ac:dyDescent="0.25">
      <c r="L74" s="215"/>
      <c r="M74" s="215"/>
      <c r="N74" s="215"/>
      <c r="O74" s="215"/>
      <c r="P74" s="215"/>
      <c r="Q74" s="215"/>
      <c r="R74" s="215"/>
      <c r="S74" s="215"/>
      <c r="T74" s="215"/>
      <c r="U74" s="214"/>
      <c r="V74" s="214"/>
      <c r="W74" s="214"/>
      <c r="X74" s="215" t="s">
        <v>796</v>
      </c>
      <c r="Y74" s="215"/>
      <c r="Z74" s="269" t="s">
        <v>115</v>
      </c>
      <c r="AA74" s="269" t="s">
        <v>1240</v>
      </c>
      <c r="AB74" s="269" t="s">
        <v>124</v>
      </c>
      <c r="AC74" s="269" t="s">
        <v>1241</v>
      </c>
      <c r="AD74" s="269" t="s">
        <v>1242</v>
      </c>
      <c r="AE74" s="269" t="s">
        <v>1160</v>
      </c>
      <c r="AF74" s="269" t="s">
        <v>1243</v>
      </c>
      <c r="AG74" s="267"/>
      <c r="AH74" s="271"/>
      <c r="AI74" s="272" t="s">
        <v>55</v>
      </c>
      <c r="AJ74" s="271"/>
      <c r="AK74" s="272" t="s">
        <v>1589</v>
      </c>
      <c r="AL74" s="272" t="s">
        <v>1682</v>
      </c>
      <c r="AM74" s="271"/>
      <c r="AN74" s="272" t="s">
        <v>130</v>
      </c>
      <c r="AO74" s="272" t="s">
        <v>1683</v>
      </c>
      <c r="AP74" s="271"/>
      <c r="AQ74" s="272" t="s">
        <v>770</v>
      </c>
      <c r="AS74" s="296" t="s">
        <v>1944</v>
      </c>
      <c r="AU74" s="298" t="s">
        <v>2032</v>
      </c>
    </row>
    <row r="75" spans="6:49" x14ac:dyDescent="0.25">
      <c r="L75" s="215"/>
      <c r="M75" s="215"/>
      <c r="N75" s="215"/>
      <c r="O75" s="215"/>
      <c r="P75" s="215"/>
      <c r="Q75" s="215"/>
      <c r="R75" s="215"/>
      <c r="S75" s="215"/>
      <c r="T75" s="215"/>
      <c r="U75" s="214"/>
      <c r="V75" s="214"/>
      <c r="W75" s="214"/>
      <c r="X75" s="215" t="s">
        <v>844</v>
      </c>
      <c r="Y75" s="215"/>
      <c r="Z75" s="269" t="s">
        <v>1244</v>
      </c>
      <c r="AA75" s="269" t="s">
        <v>1245</v>
      </c>
      <c r="AB75" s="269" t="s">
        <v>1246</v>
      </c>
      <c r="AC75" s="269" t="s">
        <v>1247</v>
      </c>
      <c r="AD75" s="269" t="s">
        <v>1248</v>
      </c>
      <c r="AE75" s="269" t="s">
        <v>1249</v>
      </c>
      <c r="AF75" s="269" t="s">
        <v>125</v>
      </c>
      <c r="AG75" s="267"/>
      <c r="AH75" s="271"/>
      <c r="AI75" s="272" t="s">
        <v>1684</v>
      </c>
      <c r="AJ75" s="271"/>
      <c r="AK75" s="272" t="s">
        <v>1685</v>
      </c>
      <c r="AL75" s="272" t="s">
        <v>1686</v>
      </c>
      <c r="AM75" s="271"/>
      <c r="AN75" s="272" t="s">
        <v>1687</v>
      </c>
      <c r="AO75" s="272" t="s">
        <v>1688</v>
      </c>
      <c r="AP75" s="271"/>
      <c r="AQ75" s="272" t="s">
        <v>1689</v>
      </c>
      <c r="AS75" s="296" t="s">
        <v>1603</v>
      </c>
      <c r="AU75" s="298" t="s">
        <v>2033</v>
      </c>
    </row>
    <row r="76" spans="6:49" x14ac:dyDescent="0.25">
      <c r="L76" s="215"/>
      <c r="M76" s="215"/>
      <c r="N76" s="215"/>
      <c r="O76" s="215"/>
      <c r="P76" s="215"/>
      <c r="Q76" s="215"/>
      <c r="R76" s="215"/>
      <c r="S76" s="215"/>
      <c r="T76" s="215"/>
      <c r="U76" s="214"/>
      <c r="V76" s="214"/>
      <c r="W76" s="214"/>
      <c r="X76" s="215" t="s">
        <v>105</v>
      </c>
      <c r="Y76" s="215"/>
      <c r="Z76" s="269" t="s">
        <v>116</v>
      </c>
      <c r="AA76" s="269" t="s">
        <v>1250</v>
      </c>
      <c r="AB76" s="269" t="s">
        <v>126</v>
      </c>
      <c r="AC76" s="269" t="s">
        <v>1251</v>
      </c>
      <c r="AD76" s="269" t="s">
        <v>1252</v>
      </c>
      <c r="AE76" s="269" t="s">
        <v>1253</v>
      </c>
      <c r="AF76" s="269" t="s">
        <v>1235</v>
      </c>
      <c r="AG76" s="267"/>
      <c r="AH76" s="271"/>
      <c r="AI76" s="272" t="s">
        <v>1690</v>
      </c>
      <c r="AJ76" s="271"/>
      <c r="AK76" s="272" t="s">
        <v>93</v>
      </c>
      <c r="AL76" s="272" t="s">
        <v>1195</v>
      </c>
      <c r="AM76" s="271"/>
      <c r="AN76" s="272" t="s">
        <v>132</v>
      </c>
      <c r="AO76" s="272" t="s">
        <v>1134</v>
      </c>
      <c r="AP76" s="271"/>
      <c r="AQ76" s="272" t="s">
        <v>1691</v>
      </c>
      <c r="AS76" s="296" t="s">
        <v>1945</v>
      </c>
      <c r="AU76" s="298" t="s">
        <v>1154</v>
      </c>
    </row>
    <row r="77" spans="6:49" x14ac:dyDescent="0.25">
      <c r="L77" s="215"/>
      <c r="M77" s="215"/>
      <c r="N77" s="215"/>
      <c r="O77" s="215"/>
      <c r="P77" s="215"/>
      <c r="Q77" s="215"/>
      <c r="R77" s="215"/>
      <c r="S77" s="215"/>
      <c r="T77" s="215"/>
      <c r="U77" s="214"/>
      <c r="V77" s="214"/>
      <c r="W77" s="214"/>
      <c r="X77" s="215" t="s">
        <v>845</v>
      </c>
      <c r="Y77" s="215"/>
      <c r="Z77" s="269" t="s">
        <v>1182</v>
      </c>
      <c r="AA77" s="269" t="s">
        <v>127</v>
      </c>
      <c r="AB77" s="269" t="s">
        <v>128</v>
      </c>
      <c r="AC77" s="269" t="s">
        <v>1254</v>
      </c>
      <c r="AD77" s="269" t="s">
        <v>1255</v>
      </c>
      <c r="AE77" s="269" t="s">
        <v>1256</v>
      </c>
      <c r="AF77" s="269" t="s">
        <v>1257</v>
      </c>
      <c r="AG77" s="267"/>
      <c r="AH77" s="271"/>
      <c r="AI77" s="271"/>
      <c r="AJ77" s="271"/>
      <c r="AK77" s="272" t="s">
        <v>1041</v>
      </c>
      <c r="AL77" s="272" t="s">
        <v>105</v>
      </c>
      <c r="AM77" s="271"/>
      <c r="AN77" s="272" t="s">
        <v>119</v>
      </c>
      <c r="AO77" s="272" t="s">
        <v>120</v>
      </c>
      <c r="AP77" s="271"/>
      <c r="AQ77" s="272" t="s">
        <v>122</v>
      </c>
      <c r="AS77" s="296" t="s">
        <v>1946</v>
      </c>
      <c r="AU77" s="298" t="s">
        <v>1283</v>
      </c>
    </row>
    <row r="78" spans="6:49" x14ac:dyDescent="0.25">
      <c r="L78" s="215"/>
      <c r="M78" s="215"/>
      <c r="N78" s="215"/>
      <c r="O78" s="215"/>
      <c r="P78" s="215"/>
      <c r="Q78" s="215"/>
      <c r="R78" s="215"/>
      <c r="S78" s="215"/>
      <c r="T78" s="215"/>
      <c r="U78" s="214"/>
      <c r="V78" s="214"/>
      <c r="W78" s="214"/>
      <c r="X78" s="215" t="s">
        <v>846</v>
      </c>
      <c r="Y78" s="215"/>
      <c r="Z78" s="269" t="s">
        <v>117</v>
      </c>
      <c r="AA78" s="269" t="s">
        <v>129</v>
      </c>
      <c r="AB78" s="269" t="s">
        <v>1134</v>
      </c>
      <c r="AC78" s="269" t="s">
        <v>1258</v>
      </c>
      <c r="AD78" s="269" t="s">
        <v>1259</v>
      </c>
      <c r="AE78" s="269" t="s">
        <v>1260</v>
      </c>
      <c r="AF78" s="269" t="s">
        <v>1261</v>
      </c>
      <c r="AG78" s="267"/>
      <c r="AH78" s="271"/>
      <c r="AI78" s="271"/>
      <c r="AJ78" s="271"/>
      <c r="AK78" s="272" t="s">
        <v>1692</v>
      </c>
      <c r="AL78" s="272" t="s">
        <v>1693</v>
      </c>
      <c r="AM78" s="271"/>
      <c r="AN78" s="272" t="s">
        <v>131</v>
      </c>
      <c r="AO78" s="272" t="s">
        <v>765</v>
      </c>
      <c r="AP78" s="271"/>
      <c r="AQ78" s="272" t="s">
        <v>1694</v>
      </c>
      <c r="AS78" s="296" t="s">
        <v>1947</v>
      </c>
      <c r="AU78" s="298" t="s">
        <v>2034</v>
      </c>
    </row>
    <row r="79" spans="6:49" x14ac:dyDescent="0.25">
      <c r="L79" s="215"/>
      <c r="M79" s="215"/>
      <c r="N79" s="215"/>
      <c r="O79" s="215"/>
      <c r="P79" s="215"/>
      <c r="Q79" s="215"/>
      <c r="R79" s="215"/>
      <c r="S79" s="215"/>
      <c r="T79" s="215"/>
      <c r="U79" s="214"/>
      <c r="V79" s="214"/>
      <c r="W79" s="214"/>
      <c r="X79" s="215" t="s">
        <v>847</v>
      </c>
      <c r="Y79" s="215"/>
      <c r="Z79" s="269" t="s">
        <v>118</v>
      </c>
      <c r="AA79" s="269" t="s">
        <v>1262</v>
      </c>
      <c r="AB79" s="269" t="s">
        <v>1263</v>
      </c>
      <c r="AC79" s="269" t="s">
        <v>1245</v>
      </c>
      <c r="AD79" s="269" t="s">
        <v>1264</v>
      </c>
      <c r="AE79" s="269" t="s">
        <v>1265</v>
      </c>
      <c r="AF79" s="269" t="s">
        <v>1266</v>
      </c>
      <c r="AG79" s="267"/>
      <c r="AH79" s="271"/>
      <c r="AI79" s="271"/>
      <c r="AJ79" s="271"/>
      <c r="AK79" s="272" t="s">
        <v>87</v>
      </c>
      <c r="AL79" s="272" t="s">
        <v>106</v>
      </c>
      <c r="AM79" s="271"/>
      <c r="AN79" s="272" t="s">
        <v>135</v>
      </c>
      <c r="AO79" s="272" t="s">
        <v>1695</v>
      </c>
      <c r="AP79" s="271"/>
      <c r="AQ79" s="272" t="s">
        <v>1660</v>
      </c>
      <c r="AS79" s="296" t="s">
        <v>1948</v>
      </c>
      <c r="AU79" s="298" t="s">
        <v>2035</v>
      </c>
    </row>
    <row r="80" spans="6:49" x14ac:dyDescent="0.25">
      <c r="L80" s="215"/>
      <c r="M80" s="215"/>
      <c r="N80" s="215"/>
      <c r="O80" s="215"/>
      <c r="P80" s="215"/>
      <c r="Q80" s="215"/>
      <c r="R80" s="215"/>
      <c r="S80" s="215"/>
      <c r="T80" s="215"/>
      <c r="U80" s="214"/>
      <c r="V80" s="214"/>
      <c r="W80" s="214"/>
      <c r="X80" s="215" t="s">
        <v>799</v>
      </c>
      <c r="Y80" s="215"/>
      <c r="Z80" s="269" t="s">
        <v>120</v>
      </c>
      <c r="AA80" s="269" t="s">
        <v>1267</v>
      </c>
      <c r="AB80" s="269" t="s">
        <v>1268</v>
      </c>
      <c r="AC80" s="269" t="s">
        <v>1269</v>
      </c>
      <c r="AD80" s="269" t="s">
        <v>1270</v>
      </c>
      <c r="AE80" s="269" t="s">
        <v>115</v>
      </c>
      <c r="AF80" s="269" t="s">
        <v>1271</v>
      </c>
      <c r="AG80" s="267"/>
      <c r="AH80" s="271"/>
      <c r="AI80" s="271"/>
      <c r="AJ80" s="271"/>
      <c r="AK80" s="272" t="s">
        <v>1077</v>
      </c>
      <c r="AL80" s="272" t="s">
        <v>100</v>
      </c>
      <c r="AM80" s="271"/>
      <c r="AN80" s="272" t="s">
        <v>1696</v>
      </c>
      <c r="AO80" s="272" t="s">
        <v>658</v>
      </c>
      <c r="AP80" s="271"/>
      <c r="AQ80" s="272" t="s">
        <v>1235</v>
      </c>
      <c r="AS80" s="296" t="s">
        <v>1949</v>
      </c>
      <c r="AU80" s="298" t="s">
        <v>2036</v>
      </c>
    </row>
    <row r="81" spans="12:47" x14ac:dyDescent="0.25">
      <c r="L81" s="215"/>
      <c r="M81" s="215"/>
      <c r="N81" s="215"/>
      <c r="O81" s="215"/>
      <c r="P81" s="215"/>
      <c r="Q81" s="215"/>
      <c r="R81" s="215"/>
      <c r="S81" s="215"/>
      <c r="T81" s="215"/>
      <c r="U81" s="215"/>
      <c r="V81" s="215"/>
      <c r="W81" s="215"/>
      <c r="X81" s="215" t="s">
        <v>801</v>
      </c>
      <c r="Y81" s="215"/>
      <c r="Z81" s="269" t="s">
        <v>1150</v>
      </c>
      <c r="AA81" s="269" t="s">
        <v>1272</v>
      </c>
      <c r="AB81" s="269" t="s">
        <v>1273</v>
      </c>
      <c r="AC81" s="269" t="s">
        <v>1274</v>
      </c>
      <c r="AD81" s="269" t="s">
        <v>1275</v>
      </c>
      <c r="AE81" s="269" t="s">
        <v>1276</v>
      </c>
      <c r="AF81" s="269" t="s">
        <v>130</v>
      </c>
      <c r="AK81" s="272" t="s">
        <v>1697</v>
      </c>
      <c r="AL81" s="272" t="s">
        <v>1113</v>
      </c>
      <c r="AM81" s="271"/>
      <c r="AN81" s="272" t="s">
        <v>1659</v>
      </c>
      <c r="AO81" s="272" t="s">
        <v>1698</v>
      </c>
      <c r="AP81" s="271"/>
      <c r="AQ81" s="272" t="s">
        <v>1652</v>
      </c>
      <c r="AS81" s="296" t="s">
        <v>1210</v>
      </c>
      <c r="AU81" s="298" t="s">
        <v>1952</v>
      </c>
    </row>
    <row r="82" spans="12:47" x14ac:dyDescent="0.25">
      <c r="L82" s="215"/>
      <c r="M82" s="215"/>
      <c r="N82" s="215"/>
      <c r="O82" s="215"/>
      <c r="P82" s="215"/>
      <c r="Q82" s="215"/>
      <c r="R82" s="215"/>
      <c r="S82" s="215"/>
      <c r="T82" s="215"/>
      <c r="U82" s="215"/>
      <c r="V82" s="215"/>
      <c r="W82" s="215"/>
      <c r="X82" s="215" t="s">
        <v>621</v>
      </c>
      <c r="Y82" s="215"/>
      <c r="Z82" s="269" t="s">
        <v>1277</v>
      </c>
      <c r="AA82" s="269" t="s">
        <v>130</v>
      </c>
      <c r="AB82" s="269" t="s">
        <v>1278</v>
      </c>
      <c r="AC82" s="269" t="s">
        <v>1279</v>
      </c>
      <c r="AD82" s="269" t="s">
        <v>1280</v>
      </c>
      <c r="AE82" s="269" t="s">
        <v>1281</v>
      </c>
      <c r="AF82" s="269" t="s">
        <v>1282</v>
      </c>
      <c r="AK82" s="272" t="s">
        <v>89</v>
      </c>
      <c r="AL82" s="272" t="s">
        <v>108</v>
      </c>
      <c r="AM82" s="271"/>
      <c r="AN82" s="272" t="s">
        <v>1699</v>
      </c>
      <c r="AO82" s="272" t="s">
        <v>1691</v>
      </c>
      <c r="AP82" s="271"/>
      <c r="AQ82" s="272" t="s">
        <v>1700</v>
      </c>
      <c r="AS82" s="296" t="s">
        <v>1950</v>
      </c>
      <c r="AU82" s="298" t="s">
        <v>1954</v>
      </c>
    </row>
    <row r="83" spans="12:47" x14ac:dyDescent="0.25">
      <c r="L83" s="215"/>
      <c r="M83" s="215"/>
      <c r="N83" s="215"/>
      <c r="O83" s="215"/>
      <c r="P83" s="215"/>
      <c r="Q83" s="215"/>
      <c r="R83" s="215"/>
      <c r="S83" s="215"/>
      <c r="T83" s="215"/>
      <c r="U83" s="215"/>
      <c r="V83" s="215"/>
      <c r="W83" s="215"/>
      <c r="X83" s="215" t="s">
        <v>109</v>
      </c>
      <c r="Y83" s="215"/>
      <c r="Z83" s="269" t="s">
        <v>1283</v>
      </c>
      <c r="AA83" s="269" t="s">
        <v>1284</v>
      </c>
      <c r="AB83" s="269" t="s">
        <v>122</v>
      </c>
      <c r="AC83" s="269" t="s">
        <v>131</v>
      </c>
      <c r="AD83" s="269" t="s">
        <v>119</v>
      </c>
      <c r="AE83" s="269" t="s">
        <v>116</v>
      </c>
      <c r="AF83" s="269" t="s">
        <v>1285</v>
      </c>
      <c r="AK83" s="272" t="s">
        <v>1701</v>
      </c>
      <c r="AL83" s="272" t="s">
        <v>1702</v>
      </c>
      <c r="AM83" s="271"/>
      <c r="AN83" s="272" t="s">
        <v>1703</v>
      </c>
      <c r="AO83" s="272" t="s">
        <v>1704</v>
      </c>
      <c r="AP83" s="271"/>
      <c r="AQ83" s="272" t="s">
        <v>129</v>
      </c>
      <c r="AS83" s="296" t="s">
        <v>1951</v>
      </c>
      <c r="AU83" s="298" t="s">
        <v>1955</v>
      </c>
    </row>
    <row r="84" spans="12:47" x14ac:dyDescent="0.25">
      <c r="L84" s="215"/>
      <c r="M84" s="215"/>
      <c r="N84" s="215"/>
      <c r="O84" s="215"/>
      <c r="P84" s="215"/>
      <c r="Q84" s="215"/>
      <c r="R84" s="215"/>
      <c r="S84" s="215"/>
      <c r="T84" s="215"/>
      <c r="U84" s="215"/>
      <c r="V84" s="215"/>
      <c r="W84" s="215"/>
      <c r="X84" s="215" t="s">
        <v>804</v>
      </c>
      <c r="Y84" s="215"/>
      <c r="Z84" s="269" t="s">
        <v>1286</v>
      </c>
      <c r="AA84" s="269" t="s">
        <v>1287</v>
      </c>
      <c r="AB84" s="269" t="s">
        <v>1235</v>
      </c>
      <c r="AC84" s="269" t="s">
        <v>1288</v>
      </c>
      <c r="AD84" s="269" t="s">
        <v>1289</v>
      </c>
      <c r="AE84" s="269" t="s">
        <v>1290</v>
      </c>
      <c r="AF84" s="269" t="s">
        <v>132</v>
      </c>
      <c r="AK84" s="272" t="s">
        <v>1097</v>
      </c>
      <c r="AL84" s="272" t="s">
        <v>1705</v>
      </c>
      <c r="AM84" s="271"/>
      <c r="AN84" s="271"/>
      <c r="AO84" s="272" t="s">
        <v>1311</v>
      </c>
      <c r="AP84" s="271"/>
      <c r="AQ84" s="272" t="s">
        <v>1706</v>
      </c>
      <c r="AS84" s="296" t="s">
        <v>1224</v>
      </c>
      <c r="AU84" s="298" t="s">
        <v>1292</v>
      </c>
    </row>
    <row r="85" spans="12:47" x14ac:dyDescent="0.25">
      <c r="L85" s="215"/>
      <c r="M85" s="215"/>
      <c r="N85" s="215"/>
      <c r="O85" s="215"/>
      <c r="P85" s="215"/>
      <c r="Q85" s="215"/>
      <c r="R85" s="215"/>
      <c r="S85" s="215"/>
      <c r="T85" s="215"/>
      <c r="U85" s="215"/>
      <c r="V85" s="215"/>
      <c r="W85" s="215"/>
      <c r="X85" s="215" t="s">
        <v>806</v>
      </c>
      <c r="Y85" s="215"/>
      <c r="Z85" s="269" t="s">
        <v>133</v>
      </c>
      <c r="AA85" s="269" t="s">
        <v>1291</v>
      </c>
      <c r="AB85" s="269" t="s">
        <v>1292</v>
      </c>
      <c r="AC85" s="267"/>
      <c r="AD85" s="269" t="s">
        <v>1293</v>
      </c>
      <c r="AE85" s="269" t="s">
        <v>1134</v>
      </c>
      <c r="AF85" s="269" t="s">
        <v>119</v>
      </c>
      <c r="AK85" s="272" t="s">
        <v>1146</v>
      </c>
      <c r="AL85" s="272" t="s">
        <v>110</v>
      </c>
      <c r="AM85" s="271"/>
      <c r="AN85" s="271"/>
      <c r="AO85" s="272" t="s">
        <v>1707</v>
      </c>
      <c r="AP85" s="271"/>
      <c r="AQ85" s="272" t="s">
        <v>1272</v>
      </c>
      <c r="AS85" s="296" t="s">
        <v>819</v>
      </c>
      <c r="AU85" s="298" t="s">
        <v>1956</v>
      </c>
    </row>
    <row r="86" spans="12:47" x14ac:dyDescent="0.25">
      <c r="L86" s="215"/>
      <c r="M86" s="215"/>
      <c r="N86" s="215"/>
      <c r="O86" s="215"/>
      <c r="P86" s="215"/>
      <c r="Q86" s="215"/>
      <c r="R86" s="215"/>
      <c r="S86" s="215"/>
      <c r="T86" s="215"/>
      <c r="U86" s="215"/>
      <c r="V86" s="215"/>
      <c r="W86" s="215"/>
      <c r="X86" s="215" t="s">
        <v>848</v>
      </c>
      <c r="Y86" s="215"/>
      <c r="Z86" s="269" t="s">
        <v>122</v>
      </c>
      <c r="AA86" s="269" t="s">
        <v>1294</v>
      </c>
      <c r="AB86" s="269" t="s">
        <v>1295</v>
      </c>
      <c r="AC86" s="267"/>
      <c r="AD86" s="269" t="s">
        <v>1296</v>
      </c>
      <c r="AE86" s="269" t="s">
        <v>117</v>
      </c>
      <c r="AF86" s="269" t="s">
        <v>131</v>
      </c>
      <c r="AK86" s="272" t="s">
        <v>1533</v>
      </c>
      <c r="AL86" s="272" t="s">
        <v>1708</v>
      </c>
      <c r="AM86" s="271"/>
      <c r="AN86" s="271"/>
      <c r="AO86" s="272" t="s">
        <v>1709</v>
      </c>
      <c r="AP86" s="271"/>
      <c r="AQ86" s="272" t="s">
        <v>1710</v>
      </c>
      <c r="AS86" s="296" t="s">
        <v>1283</v>
      </c>
      <c r="AU86" s="298" t="s">
        <v>2037</v>
      </c>
    </row>
    <row r="87" spans="12:47" x14ac:dyDescent="0.25">
      <c r="L87" s="215"/>
      <c r="M87" s="215"/>
      <c r="N87" s="215"/>
      <c r="O87" s="215"/>
      <c r="P87" s="215"/>
      <c r="Q87" s="215"/>
      <c r="R87" s="215"/>
      <c r="S87" s="215"/>
      <c r="T87" s="215"/>
      <c r="U87" s="215"/>
      <c r="V87" s="215"/>
      <c r="W87" s="215"/>
      <c r="X87" s="215" t="s">
        <v>680</v>
      </c>
      <c r="Y87" s="215"/>
      <c r="Z87" s="269" t="s">
        <v>1235</v>
      </c>
      <c r="AA87" s="269" t="s">
        <v>132</v>
      </c>
      <c r="AB87" s="269" t="s">
        <v>1297</v>
      </c>
      <c r="AC87" s="267"/>
      <c r="AD87" s="269" t="s">
        <v>1298</v>
      </c>
      <c r="AE87" s="269" t="s">
        <v>118</v>
      </c>
      <c r="AF87" s="269" t="s">
        <v>1299</v>
      </c>
      <c r="AK87" s="272" t="s">
        <v>1711</v>
      </c>
      <c r="AL87" s="272" t="s">
        <v>99</v>
      </c>
      <c r="AM87" s="271"/>
      <c r="AN87" s="271"/>
      <c r="AO87" s="272" t="s">
        <v>825</v>
      </c>
      <c r="AP87" s="271"/>
      <c r="AQ87" s="272" t="s">
        <v>1712</v>
      </c>
      <c r="AS87" s="296" t="s">
        <v>122</v>
      </c>
      <c r="AU87" s="298" t="s">
        <v>1750</v>
      </c>
    </row>
    <row r="88" spans="12:47" x14ac:dyDescent="0.25">
      <c r="L88" s="215"/>
      <c r="M88" s="215"/>
      <c r="N88" s="215"/>
      <c r="O88" s="215"/>
      <c r="P88" s="215"/>
      <c r="Q88" s="215"/>
      <c r="R88" s="215"/>
      <c r="S88" s="215"/>
      <c r="T88" s="215"/>
      <c r="U88" s="215"/>
      <c r="V88" s="215"/>
      <c r="W88" s="215"/>
      <c r="X88" s="215" t="s">
        <v>780</v>
      </c>
      <c r="Y88" s="215"/>
      <c r="Z88" s="269" t="s">
        <v>1258</v>
      </c>
      <c r="AA88" s="269" t="s">
        <v>1300</v>
      </c>
      <c r="AB88" s="269" t="s">
        <v>114</v>
      </c>
      <c r="AC88" s="267"/>
      <c r="AD88" s="269" t="s">
        <v>1301</v>
      </c>
      <c r="AE88" s="269" t="s">
        <v>1302</v>
      </c>
      <c r="AF88" s="269" t="s">
        <v>123</v>
      </c>
      <c r="AK88" s="272" t="s">
        <v>1505</v>
      </c>
      <c r="AL88" s="272" t="s">
        <v>109</v>
      </c>
      <c r="AM88" s="271"/>
      <c r="AN88" s="271"/>
      <c r="AO88" s="272" t="s">
        <v>1713</v>
      </c>
      <c r="AP88" s="271"/>
      <c r="AQ88" s="272" t="s">
        <v>130</v>
      </c>
      <c r="AS88" s="296" t="s">
        <v>1910</v>
      </c>
      <c r="AU88" s="298" t="s">
        <v>2038</v>
      </c>
    </row>
    <row r="89" spans="12:47" x14ac:dyDescent="0.25">
      <c r="L89" s="215"/>
      <c r="M89" s="215"/>
      <c r="N89" s="215"/>
      <c r="O89" s="215"/>
      <c r="P89" s="215"/>
      <c r="Q89" s="215"/>
      <c r="R89" s="215"/>
      <c r="S89" s="215"/>
      <c r="T89" s="215"/>
      <c r="U89" s="215"/>
      <c r="V89" s="215"/>
      <c r="W89" s="215"/>
      <c r="X89" s="215" t="s">
        <v>783</v>
      </c>
      <c r="Y89" s="215"/>
      <c r="Z89" s="269" t="s">
        <v>1257</v>
      </c>
      <c r="AA89" s="269" t="s">
        <v>119</v>
      </c>
      <c r="AB89" s="269" t="s">
        <v>130</v>
      </c>
      <c r="AC89" s="267"/>
      <c r="AD89" s="267"/>
      <c r="AE89" s="269" t="s">
        <v>120</v>
      </c>
      <c r="AF89" s="269" t="s">
        <v>1303</v>
      </c>
      <c r="AK89" s="272" t="s">
        <v>107</v>
      </c>
      <c r="AL89" s="272" t="s">
        <v>111</v>
      </c>
      <c r="AM89" s="271"/>
      <c r="AN89" s="271"/>
      <c r="AO89" s="272" t="s">
        <v>1714</v>
      </c>
      <c r="AP89" s="271"/>
      <c r="AQ89" s="272" t="s">
        <v>1274</v>
      </c>
      <c r="AS89" s="296" t="s">
        <v>1952</v>
      </c>
      <c r="AU89" s="298" t="s">
        <v>1997</v>
      </c>
    </row>
    <row r="90" spans="12:47" x14ac:dyDescent="0.25">
      <c r="L90" s="214"/>
      <c r="M90" s="214"/>
      <c r="N90" s="214"/>
      <c r="O90" s="214"/>
      <c r="P90" s="214"/>
      <c r="Q90" s="214"/>
      <c r="R90" s="214"/>
      <c r="S90" s="214"/>
      <c r="T90" s="214"/>
      <c r="U90" s="214"/>
      <c r="V90" s="214"/>
      <c r="W90" s="214"/>
      <c r="X90" s="215" t="s">
        <v>849</v>
      </c>
      <c r="Y90" s="214"/>
      <c r="Z90" s="269" t="s">
        <v>1304</v>
      </c>
      <c r="AA90" s="269" t="s">
        <v>131</v>
      </c>
      <c r="AB90" s="269" t="s">
        <v>1274</v>
      </c>
      <c r="AC90" s="267"/>
      <c r="AD90" s="267"/>
      <c r="AE90" s="269" t="s">
        <v>1305</v>
      </c>
      <c r="AF90" s="267"/>
      <c r="AK90" s="272" t="s">
        <v>1537</v>
      </c>
      <c r="AL90" s="272" t="s">
        <v>1715</v>
      </c>
      <c r="AM90" s="271"/>
      <c r="AN90" s="271"/>
      <c r="AO90" s="272" t="s">
        <v>1716</v>
      </c>
      <c r="AP90" s="271"/>
      <c r="AQ90" s="272" t="s">
        <v>132</v>
      </c>
      <c r="AS90" s="296" t="s">
        <v>1953</v>
      </c>
      <c r="AU90" s="298" t="s">
        <v>119</v>
      </c>
    </row>
    <row r="91" spans="12:47" x14ac:dyDescent="0.25">
      <c r="L91" s="214"/>
      <c r="M91" s="214"/>
      <c r="N91" s="214"/>
      <c r="O91" s="214"/>
      <c r="P91" s="214"/>
      <c r="Q91" s="214"/>
      <c r="R91" s="214"/>
      <c r="S91" s="214"/>
      <c r="T91" s="214"/>
      <c r="U91" s="214"/>
      <c r="V91" s="214"/>
      <c r="W91" s="214"/>
      <c r="X91" s="215" t="s">
        <v>808</v>
      </c>
      <c r="Y91" s="214"/>
      <c r="Z91" s="269" t="s">
        <v>134</v>
      </c>
      <c r="AA91" s="269" t="s">
        <v>1306</v>
      </c>
      <c r="AB91" s="269" t="s">
        <v>1307</v>
      </c>
      <c r="AC91" s="267"/>
      <c r="AD91" s="267"/>
      <c r="AE91" s="269" t="s">
        <v>1308</v>
      </c>
      <c r="AF91" s="267"/>
      <c r="AK91" s="272" t="s">
        <v>95</v>
      </c>
      <c r="AL91" s="272" t="s">
        <v>804</v>
      </c>
      <c r="AM91" s="271"/>
      <c r="AN91" s="271"/>
      <c r="AO91" s="272" t="s">
        <v>130</v>
      </c>
      <c r="AP91" s="271"/>
      <c r="AQ91" s="272" t="s">
        <v>119</v>
      </c>
      <c r="AS91" s="296" t="s">
        <v>1954</v>
      </c>
      <c r="AU91" s="298" t="s">
        <v>131</v>
      </c>
    </row>
    <row r="92" spans="12:47" x14ac:dyDescent="0.25">
      <c r="L92" s="214"/>
      <c r="M92" s="214"/>
      <c r="N92" s="214"/>
      <c r="O92" s="214"/>
      <c r="P92" s="214"/>
      <c r="Q92" s="214"/>
      <c r="R92" s="214"/>
      <c r="S92" s="214"/>
      <c r="T92" s="214"/>
      <c r="U92" s="214"/>
      <c r="V92" s="214"/>
      <c r="W92" s="214"/>
      <c r="X92" s="215" t="s">
        <v>49</v>
      </c>
      <c r="Y92" s="214"/>
      <c r="Z92" s="269" t="s">
        <v>130</v>
      </c>
      <c r="AA92" s="269" t="s">
        <v>55</v>
      </c>
      <c r="AB92" s="269" t="s">
        <v>132</v>
      </c>
      <c r="AC92" s="267"/>
      <c r="AD92" s="267"/>
      <c r="AE92" s="269" t="s">
        <v>1221</v>
      </c>
      <c r="AF92" s="267"/>
      <c r="AK92" s="272" t="s">
        <v>1717</v>
      </c>
      <c r="AL92" s="272" t="s">
        <v>743</v>
      </c>
      <c r="AM92" s="271"/>
      <c r="AN92" s="271"/>
      <c r="AO92" s="272" t="s">
        <v>1718</v>
      </c>
      <c r="AP92" s="271"/>
      <c r="AQ92" s="272" t="s">
        <v>131</v>
      </c>
      <c r="AS92" s="296" t="s">
        <v>1955</v>
      </c>
      <c r="AU92" s="298" t="s">
        <v>135</v>
      </c>
    </row>
    <row r="93" spans="12:47" x14ac:dyDescent="0.25">
      <c r="L93" s="214"/>
      <c r="M93" s="214"/>
      <c r="N93" s="214"/>
      <c r="O93" s="214"/>
      <c r="P93" s="214"/>
      <c r="Q93" s="214"/>
      <c r="R93" s="214"/>
      <c r="S93" s="214"/>
      <c r="T93" s="214"/>
      <c r="U93" s="214"/>
      <c r="V93" s="214"/>
      <c r="W93" s="214"/>
      <c r="X93" s="215" t="s">
        <v>124</v>
      </c>
      <c r="Y93" s="214"/>
      <c r="Z93" s="269" t="s">
        <v>1309</v>
      </c>
      <c r="AA93" s="269" t="s">
        <v>1310</v>
      </c>
      <c r="AB93" s="269" t="s">
        <v>119</v>
      </c>
      <c r="AC93" s="267"/>
      <c r="AD93" s="267"/>
      <c r="AE93" s="269" t="s">
        <v>1283</v>
      </c>
      <c r="AF93" s="267"/>
      <c r="AK93" s="272" t="s">
        <v>1562</v>
      </c>
      <c r="AL93" s="272" t="s">
        <v>61</v>
      </c>
      <c r="AM93" s="271"/>
      <c r="AN93" s="271"/>
      <c r="AO93" s="272" t="s">
        <v>1719</v>
      </c>
      <c r="AP93" s="271"/>
      <c r="AQ93" s="272" t="s">
        <v>1720</v>
      </c>
      <c r="AS93" s="296" t="s">
        <v>1652</v>
      </c>
      <c r="AU93" s="298" t="s">
        <v>1760</v>
      </c>
    </row>
    <row r="94" spans="12:47" x14ac:dyDescent="0.25">
      <c r="L94" s="214"/>
      <c r="M94" s="214"/>
      <c r="N94" s="214"/>
      <c r="O94" s="214"/>
      <c r="P94" s="214"/>
      <c r="Q94" s="214"/>
      <c r="R94" s="214"/>
      <c r="S94" s="214"/>
      <c r="T94" s="214"/>
      <c r="U94" s="214"/>
      <c r="V94" s="214"/>
      <c r="W94" s="214"/>
      <c r="X94" s="215" t="s">
        <v>809</v>
      </c>
      <c r="Y94" s="214"/>
      <c r="Z94" s="269" t="s">
        <v>1294</v>
      </c>
      <c r="AA94" s="267"/>
      <c r="AB94" s="269" t="s">
        <v>131</v>
      </c>
      <c r="AC94" s="267"/>
      <c r="AD94" s="267"/>
      <c r="AE94" s="269" t="s">
        <v>133</v>
      </c>
      <c r="AF94" s="267"/>
      <c r="AK94" s="272" t="s">
        <v>1721</v>
      </c>
      <c r="AL94" s="272" t="s">
        <v>1722</v>
      </c>
      <c r="AM94" s="271"/>
      <c r="AN94" s="271"/>
      <c r="AO94" s="272" t="s">
        <v>132</v>
      </c>
      <c r="AP94" s="271"/>
      <c r="AQ94" s="272" t="s">
        <v>55</v>
      </c>
      <c r="AS94" s="296" t="s">
        <v>824</v>
      </c>
      <c r="AU94" s="298" t="s">
        <v>705</v>
      </c>
    </row>
    <row r="95" spans="12:47" x14ac:dyDescent="0.25">
      <c r="L95" s="214"/>
      <c r="M95" s="214"/>
      <c r="N95" s="214"/>
      <c r="O95" s="214"/>
      <c r="P95" s="214"/>
      <c r="Q95" s="214"/>
      <c r="R95" s="214"/>
      <c r="S95" s="214"/>
      <c r="T95" s="214"/>
      <c r="U95" s="214"/>
      <c r="V95" s="214"/>
      <c r="W95" s="214"/>
      <c r="X95" s="215" t="s">
        <v>850</v>
      </c>
      <c r="Y95" s="214"/>
      <c r="Z95" s="269" t="s">
        <v>132</v>
      </c>
      <c r="AA95" s="267"/>
      <c r="AB95" s="269" t="s">
        <v>135</v>
      </c>
      <c r="AC95" s="267"/>
      <c r="AD95" s="267"/>
      <c r="AE95" s="269" t="s">
        <v>1311</v>
      </c>
      <c r="AF95" s="267"/>
      <c r="AK95" s="272" t="s">
        <v>1723</v>
      </c>
      <c r="AL95" s="272" t="s">
        <v>1175</v>
      </c>
      <c r="AM95" s="271"/>
      <c r="AN95" s="271"/>
      <c r="AO95" s="272" t="s">
        <v>119</v>
      </c>
      <c r="AP95" s="271"/>
      <c r="AQ95" s="272" t="s">
        <v>1319</v>
      </c>
      <c r="AS95" s="296" t="s">
        <v>1956</v>
      </c>
    </row>
    <row r="96" spans="12:47" x14ac:dyDescent="0.25">
      <c r="L96" s="214"/>
      <c r="M96" s="214"/>
      <c r="N96" s="214"/>
      <c r="O96" s="214"/>
      <c r="P96" s="214"/>
      <c r="Q96" s="214"/>
      <c r="R96" s="214"/>
      <c r="S96" s="214"/>
      <c r="T96" s="214"/>
      <c r="U96" s="214"/>
      <c r="V96" s="214"/>
      <c r="W96" s="214"/>
      <c r="X96" s="215" t="s">
        <v>810</v>
      </c>
      <c r="Y96" s="214"/>
      <c r="Z96" s="269" t="s">
        <v>119</v>
      </c>
      <c r="AA96" s="267"/>
      <c r="AB96" s="269" t="s">
        <v>1233</v>
      </c>
      <c r="AC96" s="267"/>
      <c r="AD96" s="267"/>
      <c r="AE96" s="269" t="s">
        <v>122</v>
      </c>
      <c r="AF96" s="267"/>
      <c r="AK96" s="272" t="s">
        <v>1724</v>
      </c>
      <c r="AL96" s="272" t="s">
        <v>1725</v>
      </c>
      <c r="AM96" s="271"/>
      <c r="AN96" s="271"/>
      <c r="AO96" s="272" t="s">
        <v>1726</v>
      </c>
      <c r="AP96" s="271"/>
      <c r="AQ96" s="272" t="s">
        <v>1727</v>
      </c>
      <c r="AS96" s="296" t="s">
        <v>1252</v>
      </c>
    </row>
    <row r="97" spans="12:45" x14ac:dyDescent="0.25">
      <c r="L97" s="214"/>
      <c r="M97" s="214"/>
      <c r="N97" s="214"/>
      <c r="O97" s="214"/>
      <c r="P97" s="214"/>
      <c r="Q97" s="214"/>
      <c r="R97" s="214"/>
      <c r="S97" s="214"/>
      <c r="T97" s="214"/>
      <c r="U97" s="214"/>
      <c r="V97" s="214"/>
      <c r="W97" s="214"/>
      <c r="X97" s="215" t="s">
        <v>851</v>
      </c>
      <c r="Y97" s="214"/>
      <c r="Z97" s="269" t="s">
        <v>131</v>
      </c>
      <c r="AA97" s="267"/>
      <c r="AB97" s="269" t="s">
        <v>1312</v>
      </c>
      <c r="AC97" s="267"/>
      <c r="AD97" s="267"/>
      <c r="AE97" s="269" t="s">
        <v>1313</v>
      </c>
      <c r="AK97" s="272" t="s">
        <v>1155</v>
      </c>
      <c r="AL97" s="272" t="s">
        <v>748</v>
      </c>
      <c r="AM97" s="271"/>
      <c r="AN97" s="271"/>
      <c r="AO97" s="272" t="s">
        <v>131</v>
      </c>
      <c r="AS97" s="296" t="s">
        <v>1706</v>
      </c>
    </row>
    <row r="98" spans="12:45" x14ac:dyDescent="0.25">
      <c r="L98" s="214"/>
      <c r="M98" s="214"/>
      <c r="N98" s="214"/>
      <c r="O98" s="214"/>
      <c r="P98" s="214"/>
      <c r="Q98" s="214"/>
      <c r="R98" s="214"/>
      <c r="S98" s="214"/>
      <c r="T98" s="214"/>
      <c r="U98" s="214"/>
      <c r="V98" s="214"/>
      <c r="W98" s="214"/>
      <c r="X98" s="215" t="s">
        <v>852</v>
      </c>
      <c r="Y98" s="214"/>
      <c r="Z98" s="269" t="s">
        <v>55</v>
      </c>
      <c r="AA98" s="267"/>
      <c r="AB98" s="269" t="s">
        <v>1314</v>
      </c>
      <c r="AC98" s="267"/>
      <c r="AD98" s="267"/>
      <c r="AE98" s="269" t="s">
        <v>1235</v>
      </c>
      <c r="AK98" s="272" t="s">
        <v>105</v>
      </c>
      <c r="AL98" s="272" t="s">
        <v>115</v>
      </c>
      <c r="AM98" s="271"/>
      <c r="AN98" s="271"/>
      <c r="AO98" s="272" t="s">
        <v>1728</v>
      </c>
      <c r="AS98" s="296" t="s">
        <v>1750</v>
      </c>
    </row>
    <row r="99" spans="12:45" x14ac:dyDescent="0.25">
      <c r="L99" s="214"/>
      <c r="M99" s="214"/>
      <c r="N99" s="214"/>
      <c r="O99" s="214"/>
      <c r="P99" s="214"/>
      <c r="Q99" s="214"/>
      <c r="R99" s="214"/>
      <c r="S99" s="214"/>
      <c r="T99" s="214"/>
      <c r="U99" s="214"/>
      <c r="V99" s="214"/>
      <c r="W99" s="214"/>
      <c r="X99" s="215" t="s">
        <v>811</v>
      </c>
      <c r="Y99" s="214"/>
      <c r="Z99" s="269" t="s">
        <v>1315</v>
      </c>
      <c r="AA99" s="267"/>
      <c r="AB99" s="269" t="s">
        <v>1316</v>
      </c>
      <c r="AC99" s="267"/>
      <c r="AD99" s="267"/>
      <c r="AE99" s="269" t="s">
        <v>1317</v>
      </c>
      <c r="AK99" s="272" t="s">
        <v>106</v>
      </c>
      <c r="AL99" s="272" t="s">
        <v>116</v>
      </c>
      <c r="AM99" s="271"/>
      <c r="AN99" s="271"/>
      <c r="AO99" s="272" t="s">
        <v>1727</v>
      </c>
      <c r="AS99" s="296" t="s">
        <v>1957</v>
      </c>
    </row>
    <row r="100" spans="12:45" x14ac:dyDescent="0.25">
      <c r="L100" s="214"/>
      <c r="M100" s="214"/>
      <c r="N100" s="214"/>
      <c r="O100" s="214"/>
      <c r="P100" s="214"/>
      <c r="Q100" s="214"/>
      <c r="R100" s="214"/>
      <c r="S100" s="214"/>
      <c r="T100" s="214"/>
      <c r="U100" s="214"/>
      <c r="V100" s="214"/>
      <c r="W100" s="214"/>
      <c r="X100" s="215" t="s">
        <v>812</v>
      </c>
      <c r="Y100" s="214"/>
      <c r="Z100" s="269" t="s">
        <v>1318</v>
      </c>
      <c r="AA100" s="267"/>
      <c r="AB100" s="269" t="s">
        <v>1298</v>
      </c>
      <c r="AC100" s="267"/>
      <c r="AD100" s="267"/>
      <c r="AE100" s="269" t="s">
        <v>1258</v>
      </c>
      <c r="AK100" s="272" t="s">
        <v>1729</v>
      </c>
      <c r="AL100" s="272" t="s">
        <v>1730</v>
      </c>
      <c r="AM100" s="271"/>
      <c r="AN100" s="271"/>
      <c r="AO100" s="272" t="s">
        <v>1731</v>
      </c>
      <c r="AS100" s="296" t="s">
        <v>1958</v>
      </c>
    </row>
    <row r="101" spans="12:45" x14ac:dyDescent="0.25">
      <c r="L101" s="214"/>
      <c r="M101" s="214"/>
      <c r="N101" s="214"/>
      <c r="O101" s="214"/>
      <c r="P101" s="214"/>
      <c r="Q101" s="214"/>
      <c r="R101" s="214"/>
      <c r="S101" s="214"/>
      <c r="T101" s="214"/>
      <c r="U101" s="214"/>
      <c r="V101" s="214"/>
      <c r="W101" s="214"/>
      <c r="X101" s="215" t="s">
        <v>813</v>
      </c>
      <c r="Y101" s="214"/>
      <c r="Z101" s="269" t="s">
        <v>1319</v>
      </c>
      <c r="AA101" s="267"/>
      <c r="AB101" s="267"/>
      <c r="AC101" s="267"/>
      <c r="AD101" s="267"/>
      <c r="AE101" s="269" t="s">
        <v>1320</v>
      </c>
      <c r="AK101" s="272" t="s">
        <v>1211</v>
      </c>
      <c r="AL101" s="272" t="s">
        <v>117</v>
      </c>
      <c r="AM101" s="271"/>
      <c r="AN101" s="271"/>
      <c r="AO101" s="272" t="s">
        <v>1732</v>
      </c>
      <c r="AS101" s="296" t="s">
        <v>1959</v>
      </c>
    </row>
    <row r="102" spans="12:45" x14ac:dyDescent="0.25">
      <c r="L102" s="214"/>
      <c r="M102" s="214"/>
      <c r="N102" s="214"/>
      <c r="O102" s="214"/>
      <c r="P102" s="214"/>
      <c r="Q102" s="214"/>
      <c r="R102" s="214"/>
      <c r="S102" s="214"/>
      <c r="T102" s="214"/>
      <c r="U102" s="214"/>
      <c r="V102" s="214"/>
      <c r="W102" s="214"/>
      <c r="X102" s="215" t="s">
        <v>814</v>
      </c>
      <c r="Y102" s="214"/>
      <c r="Z102" s="269" t="s">
        <v>1233</v>
      </c>
      <c r="AA102" s="267"/>
      <c r="AB102" s="267"/>
      <c r="AC102" s="267"/>
      <c r="AD102" s="267"/>
      <c r="AE102" s="269" t="s">
        <v>1237</v>
      </c>
      <c r="AK102" s="272" t="s">
        <v>1208</v>
      </c>
      <c r="AL102" s="272" t="s">
        <v>1689</v>
      </c>
      <c r="AM102" s="271"/>
      <c r="AN102" s="271"/>
      <c r="AO102" s="271"/>
      <c r="AS102" s="296" t="s">
        <v>119</v>
      </c>
    </row>
    <row r="103" spans="12:45" x14ac:dyDescent="0.25">
      <c r="L103" s="214"/>
      <c r="M103" s="214"/>
      <c r="N103" s="214"/>
      <c r="O103" s="214"/>
      <c r="P103" s="214"/>
      <c r="Q103" s="214"/>
      <c r="R103" s="214"/>
      <c r="S103" s="214"/>
      <c r="T103" s="214"/>
      <c r="U103" s="214"/>
      <c r="V103" s="214"/>
      <c r="W103" s="214"/>
      <c r="X103" s="215" t="s">
        <v>117</v>
      </c>
      <c r="Y103" s="214"/>
      <c r="Z103" s="269" t="s">
        <v>1321</v>
      </c>
      <c r="AA103" s="267"/>
      <c r="AB103" s="267"/>
      <c r="AC103" s="267"/>
      <c r="AD103" s="267"/>
      <c r="AE103" s="269" t="s">
        <v>1322</v>
      </c>
      <c r="AK103" s="272" t="s">
        <v>99</v>
      </c>
      <c r="AL103" s="272" t="s">
        <v>1733</v>
      </c>
      <c r="AM103" s="271"/>
      <c r="AN103" s="271"/>
      <c r="AO103" s="271"/>
      <c r="AS103" s="296" t="s">
        <v>1960</v>
      </c>
    </row>
    <row r="104" spans="12:45" x14ac:dyDescent="0.25">
      <c r="L104" s="214"/>
      <c r="M104" s="214"/>
      <c r="N104" s="214"/>
      <c r="O104" s="214"/>
      <c r="P104" s="214"/>
      <c r="Q104" s="214"/>
      <c r="R104" s="214"/>
      <c r="S104" s="214"/>
      <c r="T104" s="214"/>
      <c r="U104" s="214"/>
      <c r="V104" s="214"/>
      <c r="W104" s="214"/>
      <c r="X104" s="215" t="s">
        <v>853</v>
      </c>
      <c r="Y104" s="214"/>
      <c r="Z104" s="267"/>
      <c r="AA104" s="267"/>
      <c r="AB104" s="267"/>
      <c r="AC104" s="267"/>
      <c r="AD104" s="267"/>
      <c r="AE104" s="269" t="s">
        <v>1323</v>
      </c>
      <c r="AK104" s="272" t="s">
        <v>109</v>
      </c>
      <c r="AL104" s="272" t="s">
        <v>1698</v>
      </c>
      <c r="AM104" s="271"/>
      <c r="AN104" s="271"/>
      <c r="AO104" s="271"/>
      <c r="AS104" s="296" t="s">
        <v>1727</v>
      </c>
    </row>
    <row r="105" spans="12:45" x14ac:dyDescent="0.25">
      <c r="L105" s="214"/>
      <c r="M105" s="214"/>
      <c r="N105" s="214"/>
      <c r="O105" s="214"/>
      <c r="P105" s="214"/>
      <c r="Q105" s="214"/>
      <c r="R105" s="214"/>
      <c r="S105" s="214"/>
      <c r="T105" s="214"/>
      <c r="U105" s="214"/>
      <c r="V105" s="214"/>
      <c r="W105" s="214"/>
      <c r="X105" s="215" t="s">
        <v>815</v>
      </c>
      <c r="Y105" s="214"/>
      <c r="Z105" s="267"/>
      <c r="AA105" s="267"/>
      <c r="AB105" s="267"/>
      <c r="AC105" s="267"/>
      <c r="AD105" s="267"/>
      <c r="AE105" s="269" t="s">
        <v>1324</v>
      </c>
      <c r="AK105" s="272" t="s">
        <v>111</v>
      </c>
      <c r="AL105" s="272" t="s">
        <v>819</v>
      </c>
      <c r="AM105" s="271"/>
      <c r="AN105" s="271"/>
      <c r="AO105" s="271"/>
      <c r="AS105" s="296" t="s">
        <v>1961</v>
      </c>
    </row>
    <row r="106" spans="12:45" x14ac:dyDescent="0.25">
      <c r="L106" s="214"/>
      <c r="M106" s="214"/>
      <c r="N106" s="214"/>
      <c r="O106" s="214"/>
      <c r="P106" s="214"/>
      <c r="Q106" s="214"/>
      <c r="R106" s="214"/>
      <c r="S106" s="214"/>
      <c r="T106" s="214"/>
      <c r="U106" s="214"/>
      <c r="V106" s="214"/>
      <c r="W106" s="214"/>
      <c r="X106" s="215" t="s">
        <v>854</v>
      </c>
      <c r="Y106" s="214"/>
      <c r="Z106" s="267"/>
      <c r="AA106" s="267"/>
      <c r="AB106" s="267"/>
      <c r="AC106" s="267"/>
      <c r="AD106" s="267"/>
      <c r="AE106" s="269" t="s">
        <v>1325</v>
      </c>
      <c r="AK106" s="272" t="s">
        <v>1140</v>
      </c>
      <c r="AL106" s="272" t="s">
        <v>122</v>
      </c>
      <c r="AM106" s="271"/>
      <c r="AN106" s="271"/>
      <c r="AO106" s="271"/>
      <c r="AS106" s="296" t="s">
        <v>1962</v>
      </c>
    </row>
    <row r="107" spans="12:45" x14ac:dyDescent="0.25">
      <c r="L107" s="214"/>
      <c r="M107" s="214"/>
      <c r="N107" s="214"/>
      <c r="O107" s="214"/>
      <c r="P107" s="214"/>
      <c r="Q107" s="214"/>
      <c r="R107" s="214"/>
      <c r="S107" s="214"/>
      <c r="T107" s="214"/>
      <c r="U107" s="214"/>
      <c r="V107" s="214"/>
      <c r="W107" s="214"/>
      <c r="X107" s="215" t="s">
        <v>816</v>
      </c>
      <c r="Y107" s="214"/>
      <c r="Z107" s="267"/>
      <c r="AA107" s="267"/>
      <c r="AB107" s="267"/>
      <c r="AC107" s="267"/>
      <c r="AD107" s="267"/>
      <c r="AE107" s="269" t="s">
        <v>129</v>
      </c>
      <c r="AK107" s="272" t="s">
        <v>1734</v>
      </c>
      <c r="AL107" s="272" t="s">
        <v>1235</v>
      </c>
      <c r="AM107" s="271"/>
      <c r="AN107" s="271"/>
      <c r="AO107" s="271"/>
    </row>
    <row r="108" spans="12:45" x14ac:dyDescent="0.25">
      <c r="L108" s="214"/>
      <c r="M108" s="214"/>
      <c r="N108" s="214"/>
      <c r="O108" s="214"/>
      <c r="P108" s="214"/>
      <c r="Q108" s="214"/>
      <c r="R108" s="214"/>
      <c r="S108" s="214"/>
      <c r="T108" s="214"/>
      <c r="U108" s="214"/>
      <c r="V108" s="214"/>
      <c r="W108" s="214"/>
      <c r="X108" s="215" t="s">
        <v>855</v>
      </c>
      <c r="Y108" s="214"/>
      <c r="Z108" s="267"/>
      <c r="AA108" s="267"/>
      <c r="AB108" s="267"/>
      <c r="AC108" s="267"/>
      <c r="AD108" s="267"/>
      <c r="AE108" s="269" t="s">
        <v>1326</v>
      </c>
      <c r="AK108" s="272" t="s">
        <v>1160</v>
      </c>
      <c r="AL108" s="272" t="s">
        <v>1647</v>
      </c>
      <c r="AM108" s="271"/>
      <c r="AN108" s="271"/>
      <c r="AO108" s="271"/>
    </row>
    <row r="109" spans="12:45" x14ac:dyDescent="0.25">
      <c r="L109" s="214"/>
      <c r="M109" s="214"/>
      <c r="N109" s="214"/>
      <c r="O109" s="214"/>
      <c r="P109" s="214"/>
      <c r="Q109" s="214"/>
      <c r="R109" s="214"/>
      <c r="S109" s="214"/>
      <c r="T109" s="214"/>
      <c r="U109" s="214"/>
      <c r="V109" s="214"/>
      <c r="W109" s="214"/>
      <c r="X109" s="215" t="s">
        <v>817</v>
      </c>
      <c r="Y109" s="214"/>
      <c r="Z109" s="267"/>
      <c r="AA109" s="267"/>
      <c r="AB109" s="267"/>
      <c r="AC109" s="267"/>
      <c r="AD109" s="267"/>
      <c r="AE109" s="269" t="s">
        <v>1327</v>
      </c>
      <c r="AK109" s="272" t="s">
        <v>1535</v>
      </c>
      <c r="AL109" s="272" t="s">
        <v>1240</v>
      </c>
      <c r="AM109" s="271"/>
      <c r="AN109" s="271"/>
      <c r="AO109" s="271"/>
    </row>
    <row r="110" spans="12:45" x14ac:dyDescent="0.25">
      <c r="L110" s="214"/>
      <c r="M110" s="214"/>
      <c r="N110" s="214"/>
      <c r="O110" s="214"/>
      <c r="P110" s="214"/>
      <c r="Q110" s="214"/>
      <c r="R110" s="214"/>
      <c r="S110" s="214"/>
      <c r="T110" s="214"/>
      <c r="U110" s="214"/>
      <c r="V110" s="214"/>
      <c r="W110" s="214"/>
      <c r="X110" s="215" t="s">
        <v>818</v>
      </c>
      <c r="Y110" s="214"/>
      <c r="Z110" s="267"/>
      <c r="AA110" s="267"/>
      <c r="AB110" s="267"/>
      <c r="AC110" s="267"/>
      <c r="AD110" s="267"/>
      <c r="AE110" s="269" t="s">
        <v>1194</v>
      </c>
      <c r="AK110" s="272" t="s">
        <v>1735</v>
      </c>
      <c r="AL110" s="272" t="s">
        <v>114</v>
      </c>
      <c r="AM110" s="271"/>
      <c r="AN110" s="271"/>
      <c r="AO110" s="271"/>
    </row>
    <row r="111" spans="12:45" x14ac:dyDescent="0.25">
      <c r="L111" s="214"/>
      <c r="M111" s="214"/>
      <c r="N111" s="214"/>
      <c r="O111" s="214"/>
      <c r="P111" s="214"/>
      <c r="Q111" s="214"/>
      <c r="R111" s="214"/>
      <c r="S111" s="214"/>
      <c r="T111" s="214"/>
      <c r="U111" s="214"/>
      <c r="V111" s="214"/>
      <c r="W111" s="214"/>
      <c r="X111" s="215" t="s">
        <v>658</v>
      </c>
      <c r="Y111" s="214"/>
      <c r="Z111" s="267"/>
      <c r="AA111" s="267"/>
      <c r="AB111" s="267"/>
      <c r="AC111" s="267"/>
      <c r="AD111" s="267"/>
      <c r="AE111" s="269" t="s">
        <v>132</v>
      </c>
      <c r="AK111" s="272" t="s">
        <v>1193</v>
      </c>
      <c r="AL111" s="272" t="s">
        <v>1259</v>
      </c>
      <c r="AM111" s="271"/>
      <c r="AN111" s="271"/>
      <c r="AO111" s="271"/>
    </row>
    <row r="112" spans="12:45" x14ac:dyDescent="0.25">
      <c r="L112" s="214"/>
      <c r="M112" s="214"/>
      <c r="N112" s="214"/>
      <c r="O112" s="214"/>
      <c r="P112" s="214"/>
      <c r="Q112" s="214"/>
      <c r="R112" s="214"/>
      <c r="S112" s="214"/>
      <c r="T112" s="214"/>
      <c r="U112" s="214"/>
      <c r="V112" s="214"/>
      <c r="W112" s="214"/>
      <c r="X112" s="215" t="s">
        <v>819</v>
      </c>
      <c r="Y112" s="214"/>
      <c r="Z112" s="267"/>
      <c r="AA112" s="267"/>
      <c r="AB112" s="267"/>
      <c r="AC112" s="267"/>
      <c r="AD112" s="267"/>
      <c r="AE112" s="269" t="s">
        <v>119</v>
      </c>
      <c r="AK112" s="272" t="s">
        <v>1736</v>
      </c>
      <c r="AL112" s="272" t="s">
        <v>1737</v>
      </c>
      <c r="AM112" s="271"/>
      <c r="AN112" s="271"/>
      <c r="AO112" s="271"/>
    </row>
    <row r="113" spans="12:38" x14ac:dyDescent="0.25">
      <c r="L113" s="214"/>
      <c r="M113" s="214"/>
      <c r="N113" s="214"/>
      <c r="O113" s="214"/>
      <c r="P113" s="214"/>
      <c r="Q113" s="214"/>
      <c r="R113" s="214"/>
      <c r="S113" s="214"/>
      <c r="T113" s="214"/>
      <c r="U113" s="214"/>
      <c r="V113" s="214"/>
      <c r="W113" s="214"/>
      <c r="X113" s="215" t="s">
        <v>712</v>
      </c>
      <c r="Y113" s="214"/>
      <c r="AE113" s="269" t="s">
        <v>131</v>
      </c>
      <c r="AK113" s="272" t="s">
        <v>1546</v>
      </c>
      <c r="AL113" s="272" t="s">
        <v>1738</v>
      </c>
    </row>
    <row r="114" spans="12:38" x14ac:dyDescent="0.25">
      <c r="L114" s="214"/>
      <c r="M114" s="214"/>
      <c r="N114" s="214"/>
      <c r="O114" s="214"/>
      <c r="P114" s="214"/>
      <c r="Q114" s="214"/>
      <c r="R114" s="214"/>
      <c r="S114" s="214"/>
      <c r="T114" s="214"/>
      <c r="U114" s="214"/>
      <c r="V114" s="214"/>
      <c r="W114" s="214"/>
      <c r="X114" s="215" t="s">
        <v>122</v>
      </c>
      <c r="Y114" s="214"/>
      <c r="AE114" s="269" t="s">
        <v>135</v>
      </c>
      <c r="AK114" s="272" t="s">
        <v>1130</v>
      </c>
      <c r="AL114" s="272" t="s">
        <v>130</v>
      </c>
    </row>
    <row r="115" spans="12:38" x14ac:dyDescent="0.25">
      <c r="L115" s="214"/>
      <c r="M115" s="214"/>
      <c r="N115" s="214"/>
      <c r="O115" s="214"/>
      <c r="P115" s="214"/>
      <c r="Q115" s="214"/>
      <c r="R115" s="214"/>
      <c r="S115" s="214"/>
      <c r="T115" s="214"/>
      <c r="U115" s="214"/>
      <c r="V115" s="214"/>
      <c r="W115" s="214"/>
      <c r="X115" s="215" t="s">
        <v>820</v>
      </c>
      <c r="Y115" s="214"/>
      <c r="AE115" s="269" t="s">
        <v>1316</v>
      </c>
      <c r="AK115" s="272" t="s">
        <v>116</v>
      </c>
      <c r="AL115" s="272" t="s">
        <v>132</v>
      </c>
    </row>
    <row r="116" spans="12:38" x14ac:dyDescent="0.25">
      <c r="L116" s="214"/>
      <c r="M116" s="214"/>
      <c r="N116" s="214"/>
      <c r="O116" s="214"/>
      <c r="P116" s="214"/>
      <c r="Q116" s="214"/>
      <c r="R116" s="214"/>
      <c r="S116" s="214"/>
      <c r="T116" s="214"/>
      <c r="U116" s="214"/>
      <c r="V116" s="214"/>
      <c r="W116" s="214"/>
      <c r="X116" s="215" t="s">
        <v>821</v>
      </c>
      <c r="Y116" s="214"/>
      <c r="AE116" s="269" t="s">
        <v>1298</v>
      </c>
      <c r="AK116" s="272" t="s">
        <v>1134</v>
      </c>
      <c r="AL116" s="272" t="s">
        <v>119</v>
      </c>
    </row>
    <row r="117" spans="12:38" x14ac:dyDescent="0.25">
      <c r="L117" s="214"/>
      <c r="M117" s="214"/>
      <c r="N117" s="214"/>
      <c r="O117" s="214"/>
      <c r="P117" s="214"/>
      <c r="Q117" s="214"/>
      <c r="R117" s="214"/>
      <c r="S117" s="214"/>
      <c r="T117" s="214"/>
      <c r="U117" s="214"/>
      <c r="V117" s="214"/>
      <c r="W117" s="214"/>
      <c r="X117" s="215" t="s">
        <v>822</v>
      </c>
      <c r="Y117" s="214"/>
      <c r="AK117" s="272" t="s">
        <v>117</v>
      </c>
      <c r="AL117" s="272" t="s">
        <v>131</v>
      </c>
    </row>
    <row r="118" spans="12:38" x14ac:dyDescent="0.25">
      <c r="L118" s="214"/>
      <c r="M118" s="214"/>
      <c r="N118" s="214"/>
      <c r="O118" s="214"/>
      <c r="P118" s="214"/>
      <c r="Q118" s="214"/>
      <c r="R118" s="214"/>
      <c r="S118" s="214"/>
      <c r="T118" s="214"/>
      <c r="U118" s="214"/>
      <c r="V118" s="214"/>
      <c r="W118" s="214"/>
      <c r="X118" s="215" t="s">
        <v>823</v>
      </c>
      <c r="Y118" s="214"/>
      <c r="AK118" s="272" t="s">
        <v>118</v>
      </c>
      <c r="AL118" s="272" t="s">
        <v>135</v>
      </c>
    </row>
    <row r="119" spans="12:38" x14ac:dyDescent="0.25">
      <c r="L119" s="214"/>
      <c r="M119" s="214"/>
      <c r="N119" s="214"/>
      <c r="O119" s="214"/>
      <c r="P119" s="214"/>
      <c r="Q119" s="214"/>
      <c r="R119" s="214"/>
      <c r="S119" s="214"/>
      <c r="T119" s="214"/>
      <c r="U119" s="214"/>
      <c r="V119" s="214"/>
      <c r="W119" s="214"/>
      <c r="X119" s="215" t="s">
        <v>824</v>
      </c>
      <c r="Y119" s="214"/>
      <c r="AK119" s="272" t="s">
        <v>1626</v>
      </c>
      <c r="AL119" s="272" t="s">
        <v>1310</v>
      </c>
    </row>
    <row r="120" spans="12:38" x14ac:dyDescent="0.25">
      <c r="L120" s="214"/>
      <c r="M120" s="214"/>
      <c r="N120" s="214"/>
      <c r="O120" s="214"/>
      <c r="P120" s="214"/>
      <c r="Q120" s="214"/>
      <c r="R120" s="214"/>
      <c r="S120" s="214"/>
      <c r="T120" s="214"/>
      <c r="U120" s="214"/>
      <c r="V120" s="214"/>
      <c r="W120" s="214"/>
      <c r="X120" s="215" t="s">
        <v>856</v>
      </c>
      <c r="Y120" s="214"/>
      <c r="AK120" s="272" t="s">
        <v>1739</v>
      </c>
      <c r="AL120" s="272" t="s">
        <v>1740</v>
      </c>
    </row>
    <row r="121" spans="12:38" x14ac:dyDescent="0.25">
      <c r="L121" s="214"/>
      <c r="M121" s="214"/>
      <c r="N121" s="214"/>
      <c r="O121" s="214"/>
      <c r="P121" s="214"/>
      <c r="Q121" s="214"/>
      <c r="R121" s="214"/>
      <c r="S121" s="214"/>
      <c r="T121" s="214"/>
      <c r="U121" s="214"/>
      <c r="V121" s="214"/>
      <c r="W121" s="214"/>
      <c r="X121" s="215" t="s">
        <v>691</v>
      </c>
      <c r="Y121" s="214"/>
      <c r="AK121" s="272" t="s">
        <v>120</v>
      </c>
      <c r="AL121" s="272" t="s">
        <v>1321</v>
      </c>
    </row>
    <row r="122" spans="12:38" x14ac:dyDescent="0.25">
      <c r="L122" s="214"/>
      <c r="M122" s="214"/>
      <c r="N122" s="214"/>
      <c r="O122" s="214"/>
      <c r="P122" s="214"/>
      <c r="Q122" s="214"/>
      <c r="R122" s="214"/>
      <c r="S122" s="214"/>
      <c r="T122" s="214"/>
      <c r="U122" s="214"/>
      <c r="V122" s="214"/>
      <c r="W122" s="214"/>
      <c r="X122" s="215" t="s">
        <v>825</v>
      </c>
      <c r="Y122" s="214"/>
      <c r="AK122" s="272" t="s">
        <v>765</v>
      </c>
      <c r="AL122" s="271"/>
    </row>
    <row r="123" spans="12:38" x14ac:dyDescent="0.25">
      <c r="L123" s="214"/>
      <c r="M123" s="214"/>
      <c r="N123" s="214"/>
      <c r="O123" s="214"/>
      <c r="P123" s="214"/>
      <c r="Q123" s="214"/>
      <c r="R123" s="214"/>
      <c r="S123" s="214"/>
      <c r="T123" s="214"/>
      <c r="U123" s="214"/>
      <c r="V123" s="214"/>
      <c r="W123" s="214"/>
      <c r="X123" s="215" t="s">
        <v>612</v>
      </c>
      <c r="Y123" s="214"/>
      <c r="AK123" s="272" t="s">
        <v>1741</v>
      </c>
      <c r="AL123" s="271"/>
    </row>
    <row r="124" spans="12:38" x14ac:dyDescent="0.25">
      <c r="L124" s="214"/>
      <c r="M124" s="214"/>
      <c r="N124" s="214"/>
      <c r="O124" s="214"/>
      <c r="P124" s="214"/>
      <c r="Q124" s="214"/>
      <c r="R124" s="214"/>
      <c r="S124" s="214"/>
      <c r="T124" s="214"/>
      <c r="U124" s="214"/>
      <c r="V124" s="214"/>
      <c r="W124" s="214"/>
      <c r="X124" s="215" t="s">
        <v>134</v>
      </c>
      <c r="Y124" s="214"/>
      <c r="AK124" s="272" t="s">
        <v>1742</v>
      </c>
      <c r="AL124" s="271"/>
    </row>
    <row r="125" spans="12:38" x14ac:dyDescent="0.25">
      <c r="L125" s="214"/>
      <c r="M125" s="214"/>
      <c r="N125" s="214"/>
      <c r="O125" s="214"/>
      <c r="P125" s="214"/>
      <c r="Q125" s="214"/>
      <c r="R125" s="214"/>
      <c r="S125" s="214"/>
      <c r="T125" s="214"/>
      <c r="U125" s="214"/>
      <c r="V125" s="214"/>
      <c r="W125" s="214"/>
      <c r="X125" s="215" t="s">
        <v>857</v>
      </c>
      <c r="Y125" s="214"/>
      <c r="AK125" s="272" t="s">
        <v>1743</v>
      </c>
      <c r="AL125" s="271"/>
    </row>
    <row r="126" spans="12:38" x14ac:dyDescent="0.25">
      <c r="L126" s="214"/>
      <c r="M126" s="214"/>
      <c r="N126" s="214"/>
      <c r="O126" s="214"/>
      <c r="P126" s="214"/>
      <c r="Q126" s="214"/>
      <c r="R126" s="214"/>
      <c r="S126" s="214"/>
      <c r="T126" s="214"/>
      <c r="U126" s="214"/>
      <c r="V126" s="214"/>
      <c r="W126" s="214"/>
      <c r="X126" s="215" t="s">
        <v>132</v>
      </c>
      <c r="Y126" s="214"/>
      <c r="AK126" s="272" t="s">
        <v>1622</v>
      </c>
      <c r="AL126" s="271"/>
    </row>
    <row r="127" spans="12:38" x14ac:dyDescent="0.25">
      <c r="L127" s="214"/>
      <c r="M127" s="214"/>
      <c r="N127" s="214"/>
      <c r="O127" s="214"/>
      <c r="P127" s="214"/>
      <c r="Q127" s="214"/>
      <c r="R127" s="214"/>
      <c r="S127" s="214"/>
      <c r="T127" s="214"/>
      <c r="U127" s="214"/>
      <c r="V127" s="214"/>
      <c r="W127" s="214"/>
      <c r="X127" s="215" t="s">
        <v>119</v>
      </c>
      <c r="Y127" s="214"/>
      <c r="AK127" s="272" t="s">
        <v>1744</v>
      </c>
      <c r="AL127" s="271"/>
    </row>
    <row r="128" spans="12:38" x14ac:dyDescent="0.25">
      <c r="L128" s="214"/>
      <c r="M128" s="214"/>
      <c r="N128" s="214"/>
      <c r="O128" s="214"/>
      <c r="P128" s="214"/>
      <c r="Q128" s="214"/>
      <c r="R128" s="214"/>
      <c r="S128" s="214"/>
      <c r="T128" s="214"/>
      <c r="U128" s="214"/>
      <c r="V128" s="214"/>
      <c r="W128" s="214"/>
      <c r="X128" s="215" t="s">
        <v>858</v>
      </c>
      <c r="Y128" s="214"/>
      <c r="AK128" s="272" t="s">
        <v>1745</v>
      </c>
      <c r="AL128" s="271"/>
    </row>
    <row r="129" spans="12:37" x14ac:dyDescent="0.25">
      <c r="L129" s="214"/>
      <c r="M129" s="214"/>
      <c r="N129" s="214"/>
      <c r="O129" s="214"/>
      <c r="P129" s="214"/>
      <c r="Q129" s="214"/>
      <c r="R129" s="214"/>
      <c r="S129" s="214"/>
      <c r="T129" s="214"/>
      <c r="U129" s="214"/>
      <c r="V129" s="214"/>
      <c r="W129" s="214"/>
      <c r="X129" s="215" t="s">
        <v>807</v>
      </c>
      <c r="Y129" s="214"/>
      <c r="AK129" s="272" t="s">
        <v>1700</v>
      </c>
    </row>
    <row r="130" spans="12:37" x14ac:dyDescent="0.25">
      <c r="L130" s="214"/>
      <c r="M130" s="214"/>
      <c r="N130" s="214"/>
      <c r="O130" s="214"/>
      <c r="P130" s="214"/>
      <c r="Q130" s="214"/>
      <c r="R130" s="214"/>
      <c r="S130" s="214"/>
      <c r="T130" s="214"/>
      <c r="U130" s="214"/>
      <c r="V130" s="214"/>
      <c r="W130" s="214"/>
      <c r="X130" s="215" t="s">
        <v>859</v>
      </c>
      <c r="Y130" s="214"/>
      <c r="AK130" s="272" t="s">
        <v>1567</v>
      </c>
    </row>
    <row r="131" spans="12:37" x14ac:dyDescent="0.25">
      <c r="L131" s="214"/>
      <c r="M131" s="214"/>
      <c r="N131" s="214"/>
      <c r="O131" s="214"/>
      <c r="P131" s="214"/>
      <c r="Q131" s="214"/>
      <c r="R131" s="214"/>
      <c r="S131" s="214"/>
      <c r="T131" s="214"/>
      <c r="U131" s="214"/>
      <c r="V131" s="214"/>
      <c r="W131" s="214"/>
      <c r="X131" s="215" t="s">
        <v>860</v>
      </c>
      <c r="Y131" s="214"/>
      <c r="AK131" s="272" t="s">
        <v>716</v>
      </c>
    </row>
    <row r="132" spans="12:37" x14ac:dyDescent="0.25">
      <c r="L132" s="214"/>
      <c r="M132" s="214"/>
      <c r="N132" s="214"/>
      <c r="O132" s="214"/>
      <c r="P132" s="214"/>
      <c r="Q132" s="214"/>
      <c r="R132" s="214"/>
      <c r="S132" s="214"/>
      <c r="T132" s="214"/>
      <c r="U132" s="214"/>
      <c r="V132" s="214"/>
      <c r="W132" s="214"/>
      <c r="X132" s="215" t="s">
        <v>826</v>
      </c>
      <c r="Y132" s="214"/>
      <c r="AK132" s="272" t="s">
        <v>1746</v>
      </c>
    </row>
    <row r="133" spans="12:37" x14ac:dyDescent="0.25">
      <c r="L133" s="214"/>
      <c r="M133" s="214"/>
      <c r="N133" s="214"/>
      <c r="O133" s="214"/>
      <c r="P133" s="214"/>
      <c r="Q133" s="214"/>
      <c r="R133" s="214"/>
      <c r="S133" s="214"/>
      <c r="T133" s="214"/>
      <c r="U133" s="214"/>
      <c r="V133" s="214"/>
      <c r="W133" s="214"/>
      <c r="X133" s="215" t="s">
        <v>827</v>
      </c>
      <c r="Y133" s="214"/>
      <c r="AK133" s="272" t="s">
        <v>1747</v>
      </c>
    </row>
    <row r="134" spans="12:37" x14ac:dyDescent="0.25">
      <c r="L134" s="214"/>
      <c r="M134" s="214"/>
      <c r="N134" s="214"/>
      <c r="O134" s="214"/>
      <c r="P134" s="214"/>
      <c r="Q134" s="214"/>
      <c r="R134" s="214"/>
      <c r="S134" s="214"/>
      <c r="T134" s="214"/>
      <c r="U134" s="214"/>
      <c r="V134" s="214"/>
      <c r="W134" s="214"/>
      <c r="X134" s="215" t="s">
        <v>705</v>
      </c>
      <c r="Y134" s="214"/>
      <c r="AK134" s="272" t="s">
        <v>114</v>
      </c>
    </row>
    <row r="135" spans="12:37" x14ac:dyDescent="0.25">
      <c r="AK135" s="272" t="s">
        <v>1748</v>
      </c>
    </row>
    <row r="136" spans="12:37" x14ac:dyDescent="0.25">
      <c r="AK136" s="272" t="s">
        <v>1749</v>
      </c>
    </row>
    <row r="137" spans="12:37" x14ac:dyDescent="0.25">
      <c r="AK137" s="272" t="s">
        <v>1750</v>
      </c>
    </row>
    <row r="138" spans="12:37" x14ac:dyDescent="0.25">
      <c r="AK138" s="272" t="s">
        <v>1751</v>
      </c>
    </row>
    <row r="139" spans="12:37" x14ac:dyDescent="0.25">
      <c r="AK139" s="272" t="s">
        <v>1752</v>
      </c>
    </row>
    <row r="140" spans="12:37" x14ac:dyDescent="0.25">
      <c r="AK140" s="272" t="s">
        <v>1753</v>
      </c>
    </row>
    <row r="141" spans="12:37" x14ac:dyDescent="0.25">
      <c r="AK141" s="272" t="s">
        <v>1754</v>
      </c>
    </row>
    <row r="142" spans="12:37" x14ac:dyDescent="0.25">
      <c r="AK142" s="272" t="s">
        <v>1755</v>
      </c>
    </row>
    <row r="143" spans="12:37" x14ac:dyDescent="0.25">
      <c r="AK143" s="272" t="s">
        <v>1756</v>
      </c>
    </row>
    <row r="144" spans="12:37" x14ac:dyDescent="0.25">
      <c r="AK144" s="272" t="s">
        <v>1757</v>
      </c>
    </row>
    <row r="145" spans="37:37" x14ac:dyDescent="0.25">
      <c r="AK145" s="272" t="s">
        <v>130</v>
      </c>
    </row>
    <row r="146" spans="37:37" x14ac:dyDescent="0.25">
      <c r="AK146" s="272" t="s">
        <v>1758</v>
      </c>
    </row>
    <row r="147" spans="37:37" x14ac:dyDescent="0.25">
      <c r="AK147" s="272" t="s">
        <v>1643</v>
      </c>
    </row>
    <row r="148" spans="37:37" x14ac:dyDescent="0.25">
      <c r="AK148" s="272" t="s">
        <v>1656</v>
      </c>
    </row>
    <row r="149" spans="37:37" x14ac:dyDescent="0.25">
      <c r="AK149" s="272" t="s">
        <v>1759</v>
      </c>
    </row>
    <row r="150" spans="37:37" x14ac:dyDescent="0.25">
      <c r="AK150" s="272" t="s">
        <v>132</v>
      </c>
    </row>
    <row r="151" spans="37:37" x14ac:dyDescent="0.25">
      <c r="AK151" s="272" t="s">
        <v>119</v>
      </c>
    </row>
    <row r="152" spans="37:37" x14ac:dyDescent="0.25">
      <c r="AK152" s="272" t="s">
        <v>131</v>
      </c>
    </row>
    <row r="153" spans="37:37" x14ac:dyDescent="0.25">
      <c r="AK153" s="272" t="s">
        <v>135</v>
      </c>
    </row>
    <row r="154" spans="37:37" x14ac:dyDescent="0.25">
      <c r="AK154" s="272" t="s">
        <v>1760</v>
      </c>
    </row>
    <row r="155" spans="37:37" x14ac:dyDescent="0.25">
      <c r="AK155" s="272" t="s">
        <v>55</v>
      </c>
    </row>
    <row r="156" spans="37:37" x14ac:dyDescent="0.25">
      <c r="AK156" s="272" t="s">
        <v>1761</v>
      </c>
    </row>
    <row r="157" spans="37:37" x14ac:dyDescent="0.25">
      <c r="AK157" s="272" t="s">
        <v>1654</v>
      </c>
    </row>
    <row r="158" spans="37:37" x14ac:dyDescent="0.25">
      <c r="AK158" s="272" t="s">
        <v>1728</v>
      </c>
    </row>
    <row r="159" spans="37:37" x14ac:dyDescent="0.25">
      <c r="AK159" s="272" t="s">
        <v>1696</v>
      </c>
    </row>
    <row r="160" spans="37:37" x14ac:dyDescent="0.25">
      <c r="AK160" s="272" t="s">
        <v>1316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T11" sqref="T11"/>
    </sheetView>
  </sheetViews>
  <sheetFormatPr defaultRowHeight="15" x14ac:dyDescent="0.25"/>
  <cols>
    <col min="1" max="1" width="11.5703125" customWidth="1"/>
  </cols>
  <sheetData>
    <row r="1" ht="18.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01"/>
  <sheetViews>
    <sheetView workbookViewId="0">
      <pane ySplit="2" topLeftCell="A3" activePane="bottomLeft" state="frozen"/>
      <selection activeCell="C1" sqref="C1"/>
      <selection pane="bottomLeft" activeCell="C3" sqref="C3"/>
    </sheetView>
  </sheetViews>
  <sheetFormatPr defaultRowHeight="15" x14ac:dyDescent="0.25"/>
  <cols>
    <col min="1" max="2" width="66.7109375" style="7" hidden="1" customWidth="1"/>
    <col min="3" max="3" width="16.42578125" style="21" customWidth="1"/>
    <col min="4" max="4" width="15.42578125" style="21" customWidth="1"/>
    <col min="5" max="5" width="26.140625" style="50" bestFit="1" customWidth="1"/>
    <col min="6" max="6" width="8.140625" style="21" customWidth="1"/>
    <col min="7" max="7" width="6.28515625" style="21" customWidth="1"/>
    <col min="8" max="8" width="7.140625" style="21" customWidth="1"/>
    <col min="9" max="9" width="9.140625" style="23" hidden="1" customWidth="1"/>
    <col min="10" max="10" width="11.140625" style="49" bestFit="1" customWidth="1"/>
    <col min="11" max="11" width="10.140625" style="49" bestFit="1" customWidth="1"/>
    <col min="12" max="12" width="14.7109375" style="21" bestFit="1" customWidth="1"/>
    <col min="13" max="13" width="11.5703125" style="22" customWidth="1"/>
    <col min="14" max="14" width="13" style="21" customWidth="1"/>
    <col min="15" max="15" width="12.7109375" style="21" customWidth="1"/>
    <col min="16" max="16" width="31" style="21" customWidth="1"/>
    <col min="17" max="17" width="26.28515625" style="22" customWidth="1"/>
    <col min="18" max="18" width="19.7109375" style="22" customWidth="1"/>
    <col min="19" max="19" width="28.28515625" style="21" customWidth="1"/>
    <col min="20" max="20" width="15.7109375" style="21" customWidth="1"/>
    <col min="21" max="21" width="38.140625" style="21" bestFit="1" customWidth="1"/>
    <col min="22" max="22" width="12.85546875" customWidth="1"/>
  </cols>
  <sheetData>
    <row r="1" spans="1:22" ht="79.5" thickBot="1" x14ac:dyDescent="0.3">
      <c r="A1" s="11" t="s">
        <v>200</v>
      </c>
      <c r="B1" s="24"/>
      <c r="C1" s="147" t="s">
        <v>465</v>
      </c>
      <c r="D1" s="109" t="s">
        <v>466</v>
      </c>
      <c r="E1" s="148" t="s">
        <v>360</v>
      </c>
      <c r="F1" s="80" t="s">
        <v>5</v>
      </c>
      <c r="G1" s="80" t="s">
        <v>6</v>
      </c>
      <c r="H1" s="80" t="s">
        <v>7</v>
      </c>
      <c r="I1" s="149" t="s">
        <v>45</v>
      </c>
      <c r="J1" s="148" t="s">
        <v>469</v>
      </c>
      <c r="K1" s="203" t="s">
        <v>470</v>
      </c>
      <c r="L1" s="204" t="s">
        <v>212</v>
      </c>
      <c r="M1" s="144" t="s">
        <v>213</v>
      </c>
      <c r="N1" s="144" t="s">
        <v>39</v>
      </c>
      <c r="O1" s="145" t="s">
        <v>9</v>
      </c>
      <c r="P1" s="135" t="s">
        <v>8</v>
      </c>
      <c r="Q1" s="142" t="s">
        <v>567</v>
      </c>
      <c r="R1" s="136" t="s">
        <v>461</v>
      </c>
      <c r="S1" s="138" t="s">
        <v>459</v>
      </c>
      <c r="T1" s="103" t="s">
        <v>460</v>
      </c>
      <c r="U1" s="103" t="s">
        <v>537</v>
      </c>
      <c r="V1" s="139" t="s">
        <v>25</v>
      </c>
    </row>
    <row r="2" spans="1:22" s="56" customFormat="1" ht="15.75" hidden="1" x14ac:dyDescent="0.25">
      <c r="A2" s="82"/>
      <c r="B2" s="82"/>
      <c r="C2" s="83"/>
      <c r="D2" s="84"/>
      <c r="E2" s="85"/>
      <c r="F2" s="86"/>
      <c r="G2" s="86"/>
      <c r="H2" s="86"/>
      <c r="I2" s="86"/>
      <c r="J2" s="85"/>
      <c r="K2" s="85"/>
      <c r="L2" s="86"/>
      <c r="M2" s="86"/>
      <c r="N2" s="86"/>
      <c r="O2" s="86"/>
      <c r="P2" s="86"/>
      <c r="Q2" s="84"/>
      <c r="R2" s="87"/>
      <c r="S2" s="83"/>
      <c r="T2" s="84"/>
      <c r="U2" s="84"/>
      <c r="V2" s="87"/>
    </row>
    <row r="3" spans="1:22" x14ac:dyDescent="0.25">
      <c r="A3" s="10" t="str">
        <f>IF(B3= " site  //-","",B3)</f>
        <v/>
      </c>
      <c r="B3" s="10" t="str">
        <f t="shared" ref="B3:B66" si="0">CONCATENATE(L3," ", "site", " ",M3," ",F3,"/",G3,"/",H3,"-",P3)</f>
        <v xml:space="preserve"> site  //-</v>
      </c>
      <c r="C3" s="61"/>
      <c r="D3" s="61"/>
      <c r="E3" s="62"/>
      <c r="F3" s="39"/>
      <c r="G3" s="39"/>
      <c r="H3" s="39"/>
      <c r="I3" s="40" t="str">
        <f>CONCATENATE(F3,"/",G3,"/",H3)</f>
        <v>//</v>
      </c>
      <c r="J3" s="63"/>
      <c r="K3" s="63"/>
      <c r="L3" s="39"/>
      <c r="M3" s="64"/>
      <c r="N3" s="39"/>
      <c r="O3" s="39"/>
      <c r="P3" s="39"/>
      <c r="Q3" s="64"/>
      <c r="R3" s="64"/>
      <c r="S3" s="39"/>
      <c r="T3" s="39"/>
      <c r="U3" s="92"/>
      <c r="V3" s="66"/>
    </row>
    <row r="4" spans="1:22" x14ac:dyDescent="0.25">
      <c r="A4" s="10" t="str">
        <f t="shared" ref="A4:A14" si="1">IF(B4= " site  //-","",B4)</f>
        <v/>
      </c>
      <c r="B4" s="10" t="str">
        <f t="shared" si="0"/>
        <v xml:space="preserve"> site  //-</v>
      </c>
      <c r="C4" s="61"/>
      <c r="D4" s="61"/>
      <c r="E4" s="62"/>
      <c r="F4" s="39"/>
      <c r="G4" s="39"/>
      <c r="H4" s="39"/>
      <c r="I4" s="40" t="str">
        <f t="shared" ref="I4:I67" si="2">CONCATENATE(F4,"/",G4,"/",H4)</f>
        <v>//</v>
      </c>
      <c r="J4" s="63"/>
      <c r="K4" s="63"/>
      <c r="L4" s="39"/>
      <c r="M4" s="64"/>
      <c r="N4" s="39"/>
      <c r="O4" s="39"/>
      <c r="P4" s="39"/>
      <c r="Q4" s="64"/>
      <c r="R4" s="64"/>
      <c r="S4" s="39"/>
      <c r="T4" s="39"/>
      <c r="U4" s="65"/>
      <c r="V4" s="66"/>
    </row>
    <row r="5" spans="1:22" x14ac:dyDescent="0.25">
      <c r="A5" s="10" t="str">
        <f t="shared" si="1"/>
        <v/>
      </c>
      <c r="B5" s="10" t="str">
        <f t="shared" si="0"/>
        <v xml:space="preserve"> site  //-</v>
      </c>
      <c r="C5" s="61"/>
      <c r="D5" s="61"/>
      <c r="E5" s="62"/>
      <c r="F5" s="39"/>
      <c r="G5" s="39"/>
      <c r="H5" s="39"/>
      <c r="I5" s="40" t="str">
        <f t="shared" si="2"/>
        <v>//</v>
      </c>
      <c r="J5" s="63"/>
      <c r="K5" s="63"/>
      <c r="L5" s="39"/>
      <c r="M5" s="64"/>
      <c r="N5" s="39"/>
      <c r="O5" s="39"/>
      <c r="P5" s="39"/>
      <c r="Q5" s="64"/>
      <c r="R5" s="64"/>
      <c r="S5" s="39"/>
      <c r="T5" s="39"/>
      <c r="U5" s="65"/>
      <c r="V5" s="66"/>
    </row>
    <row r="6" spans="1:22" x14ac:dyDescent="0.25">
      <c r="A6" s="10" t="str">
        <f t="shared" si="1"/>
        <v/>
      </c>
      <c r="B6" s="10" t="str">
        <f t="shared" si="0"/>
        <v xml:space="preserve"> site  //-</v>
      </c>
      <c r="C6" s="61"/>
      <c r="D6" s="61"/>
      <c r="E6" s="62"/>
      <c r="F6" s="39"/>
      <c r="G6" s="39"/>
      <c r="H6" s="39"/>
      <c r="I6" s="40" t="str">
        <f t="shared" si="2"/>
        <v>//</v>
      </c>
      <c r="J6" s="63"/>
      <c r="K6" s="63"/>
      <c r="L6" s="39"/>
      <c r="M6" s="64"/>
      <c r="N6" s="39"/>
      <c r="O6" s="39"/>
      <c r="P6" s="39"/>
      <c r="Q6" s="64"/>
      <c r="R6" s="64"/>
      <c r="S6" s="39"/>
      <c r="T6" s="39"/>
      <c r="U6" s="65"/>
      <c r="V6" s="66"/>
    </row>
    <row r="7" spans="1:22" x14ac:dyDescent="0.25">
      <c r="A7" s="10" t="str">
        <f t="shared" si="1"/>
        <v/>
      </c>
      <c r="B7" s="10" t="str">
        <f t="shared" si="0"/>
        <v xml:space="preserve"> site  //-</v>
      </c>
      <c r="C7" s="61"/>
      <c r="D7" s="61"/>
      <c r="E7" s="62"/>
      <c r="F7" s="39"/>
      <c r="G7" s="39"/>
      <c r="H7" s="39"/>
      <c r="I7" s="40" t="str">
        <f t="shared" si="2"/>
        <v>//</v>
      </c>
      <c r="J7" s="63"/>
      <c r="K7" s="63"/>
      <c r="L7" s="39"/>
      <c r="M7" s="67"/>
      <c r="N7" s="47"/>
      <c r="O7" s="47"/>
      <c r="P7" s="47"/>
      <c r="Q7" s="67"/>
      <c r="R7" s="67"/>
      <c r="S7" s="47"/>
      <c r="T7" s="47"/>
      <c r="U7" s="68"/>
      <c r="V7" s="66"/>
    </row>
    <row r="8" spans="1:22" x14ac:dyDescent="0.25">
      <c r="A8" s="10" t="str">
        <f t="shared" si="1"/>
        <v/>
      </c>
      <c r="B8" s="10" t="str">
        <f t="shared" si="0"/>
        <v xml:space="preserve"> site  //-</v>
      </c>
      <c r="C8" s="61"/>
      <c r="D8" s="61"/>
      <c r="E8" s="69"/>
      <c r="F8" s="47"/>
      <c r="G8" s="47"/>
      <c r="H8" s="47"/>
      <c r="I8" s="40" t="str">
        <f t="shared" si="2"/>
        <v>//</v>
      </c>
      <c r="J8" s="63"/>
      <c r="K8" s="63"/>
      <c r="L8" s="47"/>
      <c r="M8" s="67"/>
      <c r="N8" s="47"/>
      <c r="O8" s="47"/>
      <c r="P8" s="47"/>
      <c r="Q8" s="67"/>
      <c r="R8" s="67"/>
      <c r="S8" s="47"/>
      <c r="T8" s="47"/>
      <c r="U8" s="68"/>
      <c r="V8" s="66"/>
    </row>
    <row r="9" spans="1:22" x14ac:dyDescent="0.25">
      <c r="A9" s="10" t="str">
        <f t="shared" si="1"/>
        <v/>
      </c>
      <c r="B9" s="10" t="str">
        <f t="shared" si="0"/>
        <v xml:space="preserve"> site  //-</v>
      </c>
      <c r="C9" s="61"/>
      <c r="D9" s="61"/>
      <c r="E9" s="69"/>
      <c r="F9" s="47"/>
      <c r="G9" s="47"/>
      <c r="H9" s="47"/>
      <c r="I9" s="40" t="str">
        <f t="shared" si="2"/>
        <v>//</v>
      </c>
      <c r="J9" s="63"/>
      <c r="K9" s="63"/>
      <c r="L9" s="47"/>
      <c r="M9" s="67"/>
      <c r="N9" s="47"/>
      <c r="O9" s="47"/>
      <c r="P9" s="47"/>
      <c r="Q9" s="67"/>
      <c r="R9" s="67"/>
      <c r="S9" s="47"/>
      <c r="T9" s="47"/>
      <c r="U9" s="47"/>
      <c r="V9" s="66"/>
    </row>
    <row r="10" spans="1:22" x14ac:dyDescent="0.25">
      <c r="A10" s="10" t="str">
        <f t="shared" si="1"/>
        <v/>
      </c>
      <c r="B10" s="10" t="str">
        <f t="shared" si="0"/>
        <v xml:space="preserve"> site  //-</v>
      </c>
      <c r="C10" s="61"/>
      <c r="D10" s="61"/>
      <c r="E10" s="69"/>
      <c r="F10" s="47"/>
      <c r="G10" s="47"/>
      <c r="H10" s="47"/>
      <c r="I10" s="40" t="str">
        <f t="shared" si="2"/>
        <v>//</v>
      </c>
      <c r="J10" s="63"/>
      <c r="K10" s="63"/>
      <c r="L10" s="47"/>
      <c r="M10" s="67"/>
      <c r="N10" s="47"/>
      <c r="O10" s="47"/>
      <c r="P10" s="47"/>
      <c r="Q10" s="67"/>
      <c r="R10" s="67"/>
      <c r="S10" s="47"/>
      <c r="T10" s="47"/>
      <c r="U10" s="47"/>
      <c r="V10" s="66"/>
    </row>
    <row r="11" spans="1:22" x14ac:dyDescent="0.25">
      <c r="A11" s="10" t="str">
        <f t="shared" si="1"/>
        <v/>
      </c>
      <c r="B11" s="10" t="str">
        <f t="shared" si="0"/>
        <v xml:space="preserve"> site  //-</v>
      </c>
      <c r="C11" s="61"/>
      <c r="D11" s="61"/>
      <c r="E11" s="69"/>
      <c r="F11" s="47"/>
      <c r="G11" s="47"/>
      <c r="H11" s="47"/>
      <c r="I11" s="40" t="str">
        <f t="shared" si="2"/>
        <v>//</v>
      </c>
      <c r="J11" s="63"/>
      <c r="K11" s="63"/>
      <c r="L11" s="47"/>
      <c r="M11" s="67"/>
      <c r="N11" s="47"/>
      <c r="O11" s="47"/>
      <c r="P11" s="47"/>
      <c r="Q11" s="67"/>
      <c r="R11" s="67"/>
      <c r="S11" s="47"/>
      <c r="T11" s="47"/>
      <c r="U11" s="47"/>
      <c r="V11" s="66"/>
    </row>
    <row r="12" spans="1:22" x14ac:dyDescent="0.25">
      <c r="A12" s="10" t="str">
        <f t="shared" si="1"/>
        <v/>
      </c>
      <c r="B12" s="10" t="str">
        <f t="shared" si="0"/>
        <v xml:space="preserve"> site  //-</v>
      </c>
      <c r="C12" s="61"/>
      <c r="D12" s="61"/>
      <c r="E12" s="69"/>
      <c r="F12" s="47"/>
      <c r="G12" s="47"/>
      <c r="H12" s="47"/>
      <c r="I12" s="40" t="str">
        <f t="shared" si="2"/>
        <v>//</v>
      </c>
      <c r="J12" s="63"/>
      <c r="K12" s="63"/>
      <c r="L12" s="47"/>
      <c r="M12" s="67"/>
      <c r="N12" s="47"/>
      <c r="O12" s="47"/>
      <c r="P12" s="47"/>
      <c r="Q12" s="67"/>
      <c r="R12" s="67"/>
      <c r="S12" s="47"/>
      <c r="T12" s="47"/>
      <c r="U12" s="47"/>
      <c r="V12" s="66"/>
    </row>
    <row r="13" spans="1:22" x14ac:dyDescent="0.25">
      <c r="A13" s="10" t="str">
        <f t="shared" si="1"/>
        <v/>
      </c>
      <c r="B13" s="10" t="str">
        <f t="shared" si="0"/>
        <v xml:space="preserve"> site  //-</v>
      </c>
      <c r="C13" s="61"/>
      <c r="D13" s="61"/>
      <c r="E13" s="69"/>
      <c r="F13" s="47"/>
      <c r="G13" s="47"/>
      <c r="H13" s="47"/>
      <c r="I13" s="40" t="str">
        <f t="shared" si="2"/>
        <v>//</v>
      </c>
      <c r="J13" s="63"/>
      <c r="K13" s="63"/>
      <c r="L13" s="47"/>
      <c r="M13" s="67"/>
      <c r="N13" s="47"/>
      <c r="O13" s="47"/>
      <c r="P13" s="47"/>
      <c r="Q13" s="67"/>
      <c r="R13" s="67"/>
      <c r="S13" s="47"/>
      <c r="T13" s="47"/>
      <c r="U13" s="47"/>
      <c r="V13" s="66"/>
    </row>
    <row r="14" spans="1:22" x14ac:dyDescent="0.25">
      <c r="A14" s="10" t="str">
        <f t="shared" si="1"/>
        <v/>
      </c>
      <c r="B14" s="10" t="str">
        <f t="shared" si="0"/>
        <v xml:space="preserve"> site  //-</v>
      </c>
      <c r="C14" s="61"/>
      <c r="D14" s="61"/>
      <c r="E14" s="69"/>
      <c r="F14" s="47"/>
      <c r="G14" s="47"/>
      <c r="H14" s="47"/>
      <c r="I14" s="40" t="str">
        <f t="shared" si="2"/>
        <v>//</v>
      </c>
      <c r="J14" s="63"/>
      <c r="K14" s="63"/>
      <c r="L14" s="47"/>
      <c r="M14" s="67"/>
      <c r="N14" s="47"/>
      <c r="O14" s="47"/>
      <c r="P14" s="47"/>
      <c r="Q14" s="67"/>
      <c r="R14" s="67"/>
      <c r="S14" s="47"/>
      <c r="T14" s="47"/>
      <c r="U14" s="47"/>
      <c r="V14" s="66"/>
    </row>
    <row r="15" spans="1:22" x14ac:dyDescent="0.25">
      <c r="A15" s="10" t="str">
        <f t="shared" ref="A15:A67" si="3">IF(B15= " site  //-","",B15)</f>
        <v/>
      </c>
      <c r="B15" s="10" t="str">
        <f t="shared" si="0"/>
        <v xml:space="preserve"> site  //-</v>
      </c>
      <c r="C15" s="61"/>
      <c r="D15" s="61"/>
      <c r="E15" s="69"/>
      <c r="F15" s="47"/>
      <c r="G15" s="47"/>
      <c r="H15" s="47"/>
      <c r="I15" s="40" t="str">
        <f t="shared" si="2"/>
        <v>//</v>
      </c>
      <c r="J15" s="63"/>
      <c r="K15" s="63"/>
      <c r="L15" s="47"/>
      <c r="M15" s="67"/>
      <c r="N15" s="47"/>
      <c r="O15" s="47"/>
      <c r="P15" s="47"/>
      <c r="Q15" s="67"/>
      <c r="R15" s="67"/>
      <c r="S15" s="47"/>
      <c r="T15" s="47"/>
      <c r="U15" s="47"/>
      <c r="V15" s="66"/>
    </row>
    <row r="16" spans="1:22" x14ac:dyDescent="0.25">
      <c r="A16" s="10" t="str">
        <f t="shared" si="3"/>
        <v/>
      </c>
      <c r="B16" s="10" t="str">
        <f t="shared" si="0"/>
        <v xml:space="preserve"> site  //-</v>
      </c>
      <c r="C16" s="61"/>
      <c r="D16" s="61"/>
      <c r="E16" s="69"/>
      <c r="F16" s="47"/>
      <c r="G16" s="47"/>
      <c r="H16" s="47"/>
      <c r="I16" s="40" t="str">
        <f t="shared" si="2"/>
        <v>//</v>
      </c>
      <c r="J16" s="63"/>
      <c r="K16" s="63"/>
      <c r="L16" s="47"/>
      <c r="M16" s="67"/>
      <c r="N16" s="47"/>
      <c r="O16" s="47"/>
      <c r="P16" s="47"/>
      <c r="Q16" s="67"/>
      <c r="R16" s="67"/>
      <c r="S16" s="47"/>
      <c r="T16" s="47"/>
      <c r="U16" s="47"/>
      <c r="V16" s="66"/>
    </row>
    <row r="17" spans="1:22" x14ac:dyDescent="0.25">
      <c r="A17" s="10" t="str">
        <f t="shared" si="3"/>
        <v/>
      </c>
      <c r="B17" s="10" t="str">
        <f t="shared" si="0"/>
        <v xml:space="preserve"> site  //-</v>
      </c>
      <c r="C17" s="61"/>
      <c r="D17" s="61"/>
      <c r="E17" s="69"/>
      <c r="F17" s="47"/>
      <c r="G17" s="47"/>
      <c r="H17" s="47"/>
      <c r="I17" s="40" t="str">
        <f t="shared" si="2"/>
        <v>//</v>
      </c>
      <c r="J17" s="63"/>
      <c r="K17" s="63"/>
      <c r="L17" s="47"/>
      <c r="M17" s="67"/>
      <c r="N17" s="47"/>
      <c r="O17" s="47"/>
      <c r="P17" s="47"/>
      <c r="Q17" s="67"/>
      <c r="R17" s="67"/>
      <c r="S17" s="47"/>
      <c r="T17" s="47"/>
      <c r="U17" s="47"/>
      <c r="V17" s="66"/>
    </row>
    <row r="18" spans="1:22" x14ac:dyDescent="0.25">
      <c r="A18" s="10" t="str">
        <f t="shared" si="3"/>
        <v/>
      </c>
      <c r="B18" s="10" t="str">
        <f t="shared" si="0"/>
        <v xml:space="preserve"> site  //-</v>
      </c>
      <c r="C18" s="61"/>
      <c r="D18" s="61"/>
      <c r="E18" s="69"/>
      <c r="F18" s="47"/>
      <c r="G18" s="47"/>
      <c r="H18" s="47"/>
      <c r="I18" s="40" t="str">
        <f t="shared" si="2"/>
        <v>//</v>
      </c>
      <c r="J18" s="63"/>
      <c r="K18" s="63"/>
      <c r="L18" s="47"/>
      <c r="M18" s="67"/>
      <c r="N18" s="47"/>
      <c r="O18" s="47"/>
      <c r="P18" s="47"/>
      <c r="Q18" s="67"/>
      <c r="R18" s="67"/>
      <c r="S18" s="47"/>
      <c r="T18" s="47"/>
      <c r="U18" s="47"/>
      <c r="V18" s="66"/>
    </row>
    <row r="19" spans="1:22" x14ac:dyDescent="0.25">
      <c r="A19" s="10" t="str">
        <f t="shared" si="3"/>
        <v/>
      </c>
      <c r="B19" s="10" t="str">
        <f t="shared" si="0"/>
        <v xml:space="preserve"> site  //-</v>
      </c>
      <c r="C19" s="61"/>
      <c r="D19" s="61"/>
      <c r="E19" s="69"/>
      <c r="F19" s="47"/>
      <c r="G19" s="47"/>
      <c r="H19" s="47"/>
      <c r="I19" s="40" t="str">
        <f t="shared" si="2"/>
        <v>//</v>
      </c>
      <c r="J19" s="63"/>
      <c r="K19" s="63"/>
      <c r="L19" s="47"/>
      <c r="M19" s="67"/>
      <c r="N19" s="47"/>
      <c r="O19" s="47"/>
      <c r="P19" s="47"/>
      <c r="Q19" s="67"/>
      <c r="R19" s="67"/>
      <c r="S19" s="47"/>
      <c r="T19" s="47"/>
      <c r="U19" s="47"/>
      <c r="V19" s="66"/>
    </row>
    <row r="20" spans="1:22" x14ac:dyDescent="0.25">
      <c r="A20" s="10" t="str">
        <f t="shared" si="3"/>
        <v/>
      </c>
      <c r="B20" s="10" t="str">
        <f t="shared" si="0"/>
        <v xml:space="preserve"> site  //-</v>
      </c>
      <c r="C20" s="61"/>
      <c r="D20" s="61"/>
      <c r="E20" s="69"/>
      <c r="F20" s="47"/>
      <c r="G20" s="47"/>
      <c r="H20" s="47"/>
      <c r="I20" s="40" t="str">
        <f t="shared" si="2"/>
        <v>//</v>
      </c>
      <c r="J20" s="63"/>
      <c r="K20" s="63"/>
      <c r="L20" s="47"/>
      <c r="M20" s="67"/>
      <c r="N20" s="47"/>
      <c r="O20" s="47"/>
      <c r="P20" s="47"/>
      <c r="Q20" s="67"/>
      <c r="R20" s="67"/>
      <c r="S20" s="47"/>
      <c r="T20" s="47"/>
      <c r="U20" s="47"/>
      <c r="V20" s="66"/>
    </row>
    <row r="21" spans="1:22" x14ac:dyDescent="0.25">
      <c r="A21" s="10" t="str">
        <f t="shared" si="3"/>
        <v/>
      </c>
      <c r="B21" s="10" t="str">
        <f t="shared" si="0"/>
        <v xml:space="preserve"> site  //-</v>
      </c>
      <c r="C21" s="61"/>
      <c r="D21" s="61"/>
      <c r="E21" s="69"/>
      <c r="F21" s="47"/>
      <c r="G21" s="47"/>
      <c r="H21" s="47"/>
      <c r="I21" s="40" t="str">
        <f t="shared" si="2"/>
        <v>//</v>
      </c>
      <c r="J21" s="63"/>
      <c r="K21" s="63"/>
      <c r="L21" s="47"/>
      <c r="M21" s="67"/>
      <c r="N21" s="47"/>
      <c r="O21" s="47"/>
      <c r="P21" s="47"/>
      <c r="Q21" s="67"/>
      <c r="R21" s="67"/>
      <c r="S21" s="47"/>
      <c r="T21" s="47"/>
      <c r="U21" s="47"/>
      <c r="V21" s="66"/>
    </row>
    <row r="22" spans="1:22" x14ac:dyDescent="0.25">
      <c r="A22" s="10" t="str">
        <f t="shared" si="3"/>
        <v/>
      </c>
      <c r="B22" s="10" t="str">
        <f t="shared" si="0"/>
        <v xml:space="preserve"> site  //-</v>
      </c>
      <c r="C22" s="61"/>
      <c r="D22" s="61"/>
      <c r="E22" s="69"/>
      <c r="F22" s="47"/>
      <c r="G22" s="47"/>
      <c r="H22" s="47"/>
      <c r="I22" s="40" t="str">
        <f t="shared" si="2"/>
        <v>//</v>
      </c>
      <c r="J22" s="63"/>
      <c r="K22" s="63"/>
      <c r="L22" s="47"/>
      <c r="M22" s="67"/>
      <c r="N22" s="47"/>
      <c r="O22" s="47"/>
      <c r="P22" s="47"/>
      <c r="Q22" s="67"/>
      <c r="R22" s="67"/>
      <c r="S22" s="47"/>
      <c r="T22" s="47"/>
      <c r="U22" s="47"/>
      <c r="V22" s="66"/>
    </row>
    <row r="23" spans="1:22" x14ac:dyDescent="0.25">
      <c r="A23" s="10" t="str">
        <f t="shared" si="3"/>
        <v/>
      </c>
      <c r="B23" s="10" t="str">
        <f t="shared" si="0"/>
        <v xml:space="preserve"> site  //-</v>
      </c>
      <c r="C23" s="61"/>
      <c r="D23" s="61"/>
      <c r="E23" s="69"/>
      <c r="F23" s="47"/>
      <c r="G23" s="47"/>
      <c r="H23" s="47"/>
      <c r="I23" s="40" t="str">
        <f t="shared" si="2"/>
        <v>//</v>
      </c>
      <c r="J23" s="63"/>
      <c r="K23" s="63"/>
      <c r="L23" s="47"/>
      <c r="M23" s="67"/>
      <c r="N23" s="47"/>
      <c r="O23" s="47"/>
      <c r="P23" s="47"/>
      <c r="Q23" s="67"/>
      <c r="R23" s="67"/>
      <c r="S23" s="47"/>
      <c r="T23" s="47"/>
      <c r="U23" s="47"/>
      <c r="V23" s="66"/>
    </row>
    <row r="24" spans="1:22" x14ac:dyDescent="0.25">
      <c r="A24" s="10" t="str">
        <f t="shared" si="3"/>
        <v/>
      </c>
      <c r="B24" s="10" t="str">
        <f t="shared" si="0"/>
        <v xml:space="preserve"> site  //-</v>
      </c>
      <c r="C24" s="61"/>
      <c r="D24" s="61"/>
      <c r="E24" s="69"/>
      <c r="F24" s="47"/>
      <c r="G24" s="47"/>
      <c r="H24" s="47"/>
      <c r="I24" s="40" t="str">
        <f t="shared" si="2"/>
        <v>//</v>
      </c>
      <c r="J24" s="63"/>
      <c r="K24" s="63"/>
      <c r="L24" s="47"/>
      <c r="M24" s="67"/>
      <c r="N24" s="47"/>
      <c r="O24" s="47"/>
      <c r="P24" s="47"/>
      <c r="Q24" s="67"/>
      <c r="R24" s="67"/>
      <c r="S24" s="47"/>
      <c r="T24" s="47"/>
      <c r="U24" s="47"/>
      <c r="V24" s="66"/>
    </row>
    <row r="25" spans="1:22" x14ac:dyDescent="0.25">
      <c r="A25" s="10" t="str">
        <f t="shared" si="3"/>
        <v/>
      </c>
      <c r="B25" s="10" t="str">
        <f t="shared" si="0"/>
        <v xml:space="preserve"> site  //-</v>
      </c>
      <c r="C25" s="61"/>
      <c r="D25" s="61"/>
      <c r="E25" s="69"/>
      <c r="F25" s="47"/>
      <c r="G25" s="47"/>
      <c r="H25" s="47"/>
      <c r="I25" s="40" t="str">
        <f t="shared" si="2"/>
        <v>//</v>
      </c>
      <c r="J25" s="63"/>
      <c r="K25" s="63"/>
      <c r="L25" s="47"/>
      <c r="M25" s="67"/>
      <c r="N25" s="47"/>
      <c r="O25" s="47"/>
      <c r="P25" s="47"/>
      <c r="Q25" s="67"/>
      <c r="R25" s="67"/>
      <c r="S25" s="47"/>
      <c r="T25" s="47"/>
      <c r="U25" s="47"/>
      <c r="V25" s="66"/>
    </row>
    <row r="26" spans="1:22" x14ac:dyDescent="0.25">
      <c r="A26" s="10" t="str">
        <f t="shared" si="3"/>
        <v/>
      </c>
      <c r="B26" s="10" t="str">
        <f t="shared" si="0"/>
        <v xml:space="preserve"> site  //-</v>
      </c>
      <c r="C26" s="61"/>
      <c r="D26" s="61"/>
      <c r="E26" s="69"/>
      <c r="F26" s="47"/>
      <c r="G26" s="47"/>
      <c r="H26" s="47"/>
      <c r="I26" s="40" t="str">
        <f t="shared" si="2"/>
        <v>//</v>
      </c>
      <c r="J26" s="63"/>
      <c r="K26" s="63"/>
      <c r="L26" s="47"/>
      <c r="M26" s="67"/>
      <c r="N26" s="47"/>
      <c r="O26" s="47"/>
      <c r="P26" s="47"/>
      <c r="Q26" s="67"/>
      <c r="R26" s="67"/>
      <c r="S26" s="47"/>
      <c r="T26" s="47"/>
      <c r="U26" s="47"/>
      <c r="V26" s="66"/>
    </row>
    <row r="27" spans="1:22" x14ac:dyDescent="0.25">
      <c r="A27" s="10" t="str">
        <f t="shared" si="3"/>
        <v/>
      </c>
      <c r="B27" s="10" t="str">
        <f t="shared" si="0"/>
        <v xml:space="preserve"> site  //-</v>
      </c>
      <c r="C27" s="61"/>
      <c r="D27" s="61"/>
      <c r="E27" s="69"/>
      <c r="F27" s="47"/>
      <c r="G27" s="47"/>
      <c r="H27" s="47"/>
      <c r="I27" s="40" t="str">
        <f t="shared" si="2"/>
        <v>//</v>
      </c>
      <c r="J27" s="63"/>
      <c r="K27" s="63"/>
      <c r="L27" s="47"/>
      <c r="M27" s="67"/>
      <c r="N27" s="47"/>
      <c r="O27" s="47"/>
      <c r="P27" s="47"/>
      <c r="Q27" s="67"/>
      <c r="R27" s="67"/>
      <c r="S27" s="47"/>
      <c r="T27" s="47"/>
      <c r="U27" s="47"/>
      <c r="V27" s="66"/>
    </row>
    <row r="28" spans="1:22" x14ac:dyDescent="0.25">
      <c r="A28" s="10" t="str">
        <f t="shared" si="3"/>
        <v/>
      </c>
      <c r="B28" s="10" t="str">
        <f t="shared" si="0"/>
        <v xml:space="preserve"> site  //-</v>
      </c>
      <c r="C28" s="61"/>
      <c r="D28" s="61"/>
      <c r="E28" s="69"/>
      <c r="F28" s="47"/>
      <c r="G28" s="47"/>
      <c r="H28" s="47"/>
      <c r="I28" s="40" t="str">
        <f t="shared" si="2"/>
        <v>//</v>
      </c>
      <c r="J28" s="63"/>
      <c r="K28" s="63"/>
      <c r="L28" s="47"/>
      <c r="M28" s="67"/>
      <c r="N28" s="47"/>
      <c r="O28" s="47"/>
      <c r="P28" s="47"/>
      <c r="Q28" s="67"/>
      <c r="R28" s="67"/>
      <c r="S28" s="47"/>
      <c r="T28" s="47"/>
      <c r="U28" s="47"/>
      <c r="V28" s="66"/>
    </row>
    <row r="29" spans="1:22" x14ac:dyDescent="0.25">
      <c r="A29" s="10" t="str">
        <f t="shared" si="3"/>
        <v/>
      </c>
      <c r="B29" s="10" t="str">
        <f t="shared" si="0"/>
        <v xml:space="preserve"> site  //-</v>
      </c>
      <c r="C29" s="61"/>
      <c r="D29" s="61"/>
      <c r="E29" s="69"/>
      <c r="F29" s="47"/>
      <c r="G29" s="47"/>
      <c r="H29" s="47"/>
      <c r="I29" s="40" t="str">
        <f t="shared" si="2"/>
        <v>//</v>
      </c>
      <c r="J29" s="63"/>
      <c r="K29" s="63"/>
      <c r="L29" s="47"/>
      <c r="M29" s="67"/>
      <c r="N29" s="47"/>
      <c r="O29" s="47"/>
      <c r="P29" s="47"/>
      <c r="Q29" s="67"/>
      <c r="R29" s="67"/>
      <c r="S29" s="47"/>
      <c r="T29" s="47"/>
      <c r="U29" s="47"/>
      <c r="V29" s="66"/>
    </row>
    <row r="30" spans="1:22" x14ac:dyDescent="0.25">
      <c r="A30" s="10" t="str">
        <f t="shared" si="3"/>
        <v/>
      </c>
      <c r="B30" s="10" t="str">
        <f t="shared" si="0"/>
        <v xml:space="preserve"> site  //-</v>
      </c>
      <c r="C30" s="61"/>
      <c r="D30" s="61"/>
      <c r="E30" s="69"/>
      <c r="F30" s="47"/>
      <c r="G30" s="47"/>
      <c r="H30" s="47"/>
      <c r="I30" s="40" t="str">
        <f t="shared" si="2"/>
        <v>//</v>
      </c>
      <c r="J30" s="63"/>
      <c r="K30" s="63"/>
      <c r="L30" s="47"/>
      <c r="M30" s="67"/>
      <c r="N30" s="47"/>
      <c r="O30" s="47"/>
      <c r="P30" s="47"/>
      <c r="Q30" s="67"/>
      <c r="R30" s="67"/>
      <c r="S30" s="47"/>
      <c r="T30" s="47"/>
      <c r="U30" s="47"/>
      <c r="V30" s="66"/>
    </row>
    <row r="31" spans="1:22" x14ac:dyDescent="0.25">
      <c r="A31" s="10" t="str">
        <f t="shared" si="3"/>
        <v/>
      </c>
      <c r="B31" s="10" t="str">
        <f t="shared" si="0"/>
        <v xml:space="preserve"> site  //-</v>
      </c>
      <c r="C31" s="61"/>
      <c r="D31" s="61"/>
      <c r="E31" s="69"/>
      <c r="F31" s="47"/>
      <c r="G31" s="47"/>
      <c r="H31" s="47"/>
      <c r="I31" s="40" t="str">
        <f t="shared" si="2"/>
        <v>//</v>
      </c>
      <c r="J31" s="63"/>
      <c r="K31" s="63"/>
      <c r="L31" s="47"/>
      <c r="M31" s="67"/>
      <c r="N31" s="47"/>
      <c r="O31" s="47"/>
      <c r="P31" s="47"/>
      <c r="Q31" s="67"/>
      <c r="R31" s="67"/>
      <c r="S31" s="47"/>
      <c r="T31" s="47"/>
      <c r="U31" s="47"/>
      <c r="V31" s="66"/>
    </row>
    <row r="32" spans="1:22" x14ac:dyDescent="0.25">
      <c r="A32" s="10" t="str">
        <f t="shared" si="3"/>
        <v/>
      </c>
      <c r="B32" s="10" t="str">
        <f t="shared" si="0"/>
        <v xml:space="preserve"> site  //-</v>
      </c>
      <c r="C32" s="61"/>
      <c r="D32" s="61"/>
      <c r="E32" s="69"/>
      <c r="F32" s="47"/>
      <c r="G32" s="47"/>
      <c r="H32" s="47"/>
      <c r="I32" s="40" t="str">
        <f t="shared" si="2"/>
        <v>//</v>
      </c>
      <c r="J32" s="63"/>
      <c r="K32" s="63"/>
      <c r="L32" s="47"/>
      <c r="M32" s="67"/>
      <c r="N32" s="47"/>
      <c r="O32" s="47"/>
      <c r="P32" s="47"/>
      <c r="Q32" s="67"/>
      <c r="R32" s="67"/>
      <c r="S32" s="47"/>
      <c r="T32" s="47"/>
      <c r="U32" s="47"/>
      <c r="V32" s="66"/>
    </row>
    <row r="33" spans="1:22" x14ac:dyDescent="0.25">
      <c r="A33" s="10" t="str">
        <f t="shared" si="3"/>
        <v/>
      </c>
      <c r="B33" s="10" t="str">
        <f t="shared" si="0"/>
        <v xml:space="preserve"> site  //-</v>
      </c>
      <c r="C33" s="61"/>
      <c r="D33" s="61"/>
      <c r="E33" s="69"/>
      <c r="F33" s="47"/>
      <c r="G33" s="47"/>
      <c r="H33" s="47"/>
      <c r="I33" s="40" t="str">
        <f t="shared" si="2"/>
        <v>//</v>
      </c>
      <c r="J33" s="63"/>
      <c r="K33" s="63"/>
      <c r="L33" s="47"/>
      <c r="M33" s="67"/>
      <c r="N33" s="47"/>
      <c r="O33" s="47"/>
      <c r="P33" s="47"/>
      <c r="Q33" s="67"/>
      <c r="R33" s="67"/>
      <c r="S33" s="47"/>
      <c r="T33" s="47"/>
      <c r="U33" s="47"/>
      <c r="V33" s="66"/>
    </row>
    <row r="34" spans="1:22" x14ac:dyDescent="0.25">
      <c r="A34" s="10" t="str">
        <f t="shared" si="3"/>
        <v/>
      </c>
      <c r="B34" s="10" t="str">
        <f t="shared" si="0"/>
        <v xml:space="preserve"> site  //-</v>
      </c>
      <c r="C34" s="61"/>
      <c r="D34" s="61"/>
      <c r="E34" s="69"/>
      <c r="F34" s="47"/>
      <c r="G34" s="47"/>
      <c r="H34" s="47"/>
      <c r="I34" s="40" t="str">
        <f t="shared" si="2"/>
        <v>//</v>
      </c>
      <c r="J34" s="63"/>
      <c r="K34" s="63"/>
      <c r="L34" s="47"/>
      <c r="M34" s="67"/>
      <c r="N34" s="47"/>
      <c r="O34" s="47"/>
      <c r="P34" s="47"/>
      <c r="Q34" s="67"/>
      <c r="R34" s="67"/>
      <c r="S34" s="47"/>
      <c r="T34" s="47"/>
      <c r="U34" s="47"/>
      <c r="V34" s="66"/>
    </row>
    <row r="35" spans="1:22" x14ac:dyDescent="0.25">
      <c r="A35" s="10" t="str">
        <f t="shared" si="3"/>
        <v/>
      </c>
      <c r="B35" s="10" t="str">
        <f t="shared" si="0"/>
        <v xml:space="preserve"> site  //-</v>
      </c>
      <c r="C35" s="61"/>
      <c r="D35" s="61"/>
      <c r="E35" s="69"/>
      <c r="F35" s="47"/>
      <c r="G35" s="47"/>
      <c r="H35" s="47"/>
      <c r="I35" s="40" t="str">
        <f t="shared" si="2"/>
        <v>//</v>
      </c>
      <c r="J35" s="63"/>
      <c r="K35" s="63"/>
      <c r="L35" s="47"/>
      <c r="M35" s="67"/>
      <c r="N35" s="47"/>
      <c r="O35" s="47"/>
      <c r="P35" s="47"/>
      <c r="Q35" s="67"/>
      <c r="R35" s="67"/>
      <c r="S35" s="47"/>
      <c r="T35" s="47"/>
      <c r="U35" s="47"/>
      <c r="V35" s="66"/>
    </row>
    <row r="36" spans="1:22" x14ac:dyDescent="0.25">
      <c r="A36" s="10" t="str">
        <f t="shared" si="3"/>
        <v/>
      </c>
      <c r="B36" s="10" t="str">
        <f t="shared" si="0"/>
        <v xml:space="preserve"> site  //-</v>
      </c>
      <c r="C36" s="61"/>
      <c r="D36" s="61"/>
      <c r="E36" s="69"/>
      <c r="F36" s="47"/>
      <c r="G36" s="47"/>
      <c r="H36" s="47"/>
      <c r="I36" s="40" t="str">
        <f t="shared" si="2"/>
        <v>//</v>
      </c>
      <c r="J36" s="63"/>
      <c r="K36" s="63"/>
      <c r="L36" s="47"/>
      <c r="M36" s="67"/>
      <c r="N36" s="47"/>
      <c r="O36" s="47"/>
      <c r="P36" s="47"/>
      <c r="Q36" s="67"/>
      <c r="R36" s="67"/>
      <c r="S36" s="47"/>
      <c r="T36" s="47"/>
      <c r="U36" s="47"/>
      <c r="V36" s="66"/>
    </row>
    <row r="37" spans="1:22" x14ac:dyDescent="0.25">
      <c r="A37" s="10" t="str">
        <f t="shared" si="3"/>
        <v/>
      </c>
      <c r="B37" s="10" t="str">
        <f t="shared" si="0"/>
        <v xml:space="preserve"> site  //-</v>
      </c>
      <c r="C37" s="61"/>
      <c r="D37" s="61"/>
      <c r="E37" s="69"/>
      <c r="F37" s="47"/>
      <c r="G37" s="47"/>
      <c r="H37" s="47"/>
      <c r="I37" s="40" t="str">
        <f t="shared" si="2"/>
        <v>//</v>
      </c>
      <c r="J37" s="63"/>
      <c r="K37" s="63"/>
      <c r="L37" s="47"/>
      <c r="M37" s="67"/>
      <c r="N37" s="47"/>
      <c r="O37" s="47"/>
      <c r="P37" s="47"/>
      <c r="Q37" s="67"/>
      <c r="R37" s="67"/>
      <c r="S37" s="47"/>
      <c r="T37" s="47"/>
      <c r="U37" s="47"/>
      <c r="V37" s="66"/>
    </row>
    <row r="38" spans="1:22" x14ac:dyDescent="0.25">
      <c r="A38" s="10" t="str">
        <f t="shared" si="3"/>
        <v/>
      </c>
      <c r="B38" s="10" t="str">
        <f t="shared" si="0"/>
        <v xml:space="preserve"> site  //-</v>
      </c>
      <c r="C38" s="61"/>
      <c r="D38" s="61"/>
      <c r="E38" s="69"/>
      <c r="F38" s="47"/>
      <c r="G38" s="47"/>
      <c r="H38" s="47"/>
      <c r="I38" s="40" t="str">
        <f t="shared" si="2"/>
        <v>//</v>
      </c>
      <c r="J38" s="63"/>
      <c r="K38" s="63"/>
      <c r="L38" s="47"/>
      <c r="M38" s="67"/>
      <c r="N38" s="47"/>
      <c r="O38" s="47"/>
      <c r="P38" s="47"/>
      <c r="Q38" s="67"/>
      <c r="R38" s="67"/>
      <c r="S38" s="47"/>
      <c r="T38" s="47"/>
      <c r="U38" s="47"/>
      <c r="V38" s="66"/>
    </row>
    <row r="39" spans="1:22" x14ac:dyDescent="0.25">
      <c r="A39" s="10" t="str">
        <f t="shared" si="3"/>
        <v/>
      </c>
      <c r="B39" s="10" t="str">
        <f t="shared" si="0"/>
        <v xml:space="preserve"> site  //-</v>
      </c>
      <c r="C39" s="61"/>
      <c r="D39" s="61"/>
      <c r="E39" s="69"/>
      <c r="F39" s="47"/>
      <c r="G39" s="47"/>
      <c r="H39" s="47"/>
      <c r="I39" s="40" t="str">
        <f t="shared" si="2"/>
        <v>//</v>
      </c>
      <c r="J39" s="63"/>
      <c r="K39" s="63"/>
      <c r="L39" s="47"/>
      <c r="M39" s="67"/>
      <c r="N39" s="47"/>
      <c r="O39" s="47"/>
      <c r="P39" s="47"/>
      <c r="Q39" s="67"/>
      <c r="R39" s="67"/>
      <c r="S39" s="47"/>
      <c r="T39" s="47"/>
      <c r="U39" s="47"/>
      <c r="V39" s="66"/>
    </row>
    <row r="40" spans="1:22" x14ac:dyDescent="0.25">
      <c r="A40" s="10" t="str">
        <f t="shared" si="3"/>
        <v/>
      </c>
      <c r="B40" s="10" t="str">
        <f t="shared" si="0"/>
        <v xml:space="preserve"> site  //-</v>
      </c>
      <c r="C40" s="61"/>
      <c r="D40" s="61"/>
      <c r="E40" s="69"/>
      <c r="F40" s="47"/>
      <c r="G40" s="47"/>
      <c r="H40" s="47"/>
      <c r="I40" s="40" t="str">
        <f t="shared" si="2"/>
        <v>//</v>
      </c>
      <c r="J40" s="63"/>
      <c r="K40" s="63"/>
      <c r="L40" s="47"/>
      <c r="M40" s="67"/>
      <c r="N40" s="47"/>
      <c r="O40" s="47"/>
      <c r="P40" s="47"/>
      <c r="Q40" s="67"/>
      <c r="R40" s="67"/>
      <c r="S40" s="47"/>
      <c r="T40" s="47"/>
      <c r="U40" s="47"/>
      <c r="V40" s="66"/>
    </row>
    <row r="41" spans="1:22" x14ac:dyDescent="0.25">
      <c r="A41" s="10" t="str">
        <f t="shared" si="3"/>
        <v/>
      </c>
      <c r="B41" s="10" t="str">
        <f t="shared" si="0"/>
        <v xml:space="preserve"> site  //-</v>
      </c>
      <c r="C41" s="61"/>
      <c r="D41" s="61"/>
      <c r="E41" s="69"/>
      <c r="F41" s="47"/>
      <c r="G41" s="47"/>
      <c r="H41" s="47"/>
      <c r="I41" s="40" t="str">
        <f t="shared" si="2"/>
        <v>//</v>
      </c>
      <c r="J41" s="63"/>
      <c r="K41" s="63"/>
      <c r="L41" s="47"/>
      <c r="M41" s="67"/>
      <c r="N41" s="47"/>
      <c r="O41" s="47"/>
      <c r="P41" s="47"/>
      <c r="Q41" s="67"/>
      <c r="R41" s="67"/>
      <c r="S41" s="47"/>
      <c r="T41" s="47"/>
      <c r="U41" s="47"/>
      <c r="V41" s="66"/>
    </row>
    <row r="42" spans="1:22" x14ac:dyDescent="0.25">
      <c r="A42" s="10" t="str">
        <f t="shared" si="3"/>
        <v/>
      </c>
      <c r="B42" s="10" t="str">
        <f t="shared" si="0"/>
        <v xml:space="preserve"> site  //-</v>
      </c>
      <c r="C42" s="61"/>
      <c r="D42" s="61"/>
      <c r="E42" s="69"/>
      <c r="F42" s="47"/>
      <c r="G42" s="47"/>
      <c r="H42" s="47"/>
      <c r="I42" s="40" t="str">
        <f t="shared" si="2"/>
        <v>//</v>
      </c>
      <c r="J42" s="63"/>
      <c r="K42" s="63"/>
      <c r="L42" s="47"/>
      <c r="M42" s="67"/>
      <c r="N42" s="47"/>
      <c r="O42" s="47"/>
      <c r="P42" s="47"/>
      <c r="Q42" s="67"/>
      <c r="R42" s="67"/>
      <c r="S42" s="47"/>
      <c r="T42" s="47"/>
      <c r="U42" s="47"/>
      <c r="V42" s="66"/>
    </row>
    <row r="43" spans="1:22" x14ac:dyDescent="0.25">
      <c r="A43" s="10" t="str">
        <f t="shared" si="3"/>
        <v/>
      </c>
      <c r="B43" s="10" t="str">
        <f t="shared" si="0"/>
        <v xml:space="preserve"> site  //-</v>
      </c>
      <c r="C43" s="61"/>
      <c r="D43" s="61"/>
      <c r="E43" s="69"/>
      <c r="F43" s="47"/>
      <c r="G43" s="47"/>
      <c r="H43" s="47"/>
      <c r="I43" s="40" t="str">
        <f t="shared" si="2"/>
        <v>//</v>
      </c>
      <c r="J43" s="63"/>
      <c r="K43" s="63"/>
      <c r="L43" s="47"/>
      <c r="M43" s="67"/>
      <c r="N43" s="47"/>
      <c r="O43" s="47"/>
      <c r="P43" s="47"/>
      <c r="Q43" s="67"/>
      <c r="R43" s="67"/>
      <c r="S43" s="47"/>
      <c r="T43" s="47"/>
      <c r="U43" s="47"/>
      <c r="V43" s="66"/>
    </row>
    <row r="44" spans="1:22" x14ac:dyDescent="0.25">
      <c r="A44" s="10" t="str">
        <f t="shared" si="3"/>
        <v/>
      </c>
      <c r="B44" s="10" t="str">
        <f t="shared" si="0"/>
        <v xml:space="preserve"> site  //-</v>
      </c>
      <c r="C44" s="61"/>
      <c r="D44" s="61"/>
      <c r="E44" s="69"/>
      <c r="F44" s="47"/>
      <c r="G44" s="47"/>
      <c r="H44" s="47"/>
      <c r="I44" s="40" t="str">
        <f t="shared" si="2"/>
        <v>//</v>
      </c>
      <c r="J44" s="63"/>
      <c r="K44" s="63"/>
      <c r="L44" s="47"/>
      <c r="M44" s="67"/>
      <c r="N44" s="47"/>
      <c r="O44" s="47"/>
      <c r="P44" s="47"/>
      <c r="Q44" s="67"/>
      <c r="R44" s="67"/>
      <c r="S44" s="47"/>
      <c r="T44" s="47"/>
      <c r="U44" s="47"/>
      <c r="V44" s="66"/>
    </row>
    <row r="45" spans="1:22" x14ac:dyDescent="0.25">
      <c r="A45" s="10" t="str">
        <f t="shared" si="3"/>
        <v/>
      </c>
      <c r="B45" s="10" t="str">
        <f t="shared" si="0"/>
        <v xml:space="preserve"> site  //-</v>
      </c>
      <c r="C45" s="61"/>
      <c r="D45" s="61"/>
      <c r="E45" s="69"/>
      <c r="F45" s="47"/>
      <c r="G45" s="47"/>
      <c r="H45" s="47"/>
      <c r="I45" s="40" t="str">
        <f t="shared" si="2"/>
        <v>//</v>
      </c>
      <c r="J45" s="63"/>
      <c r="K45" s="63"/>
      <c r="L45" s="47"/>
      <c r="M45" s="67"/>
      <c r="N45" s="47"/>
      <c r="O45" s="47"/>
      <c r="P45" s="47"/>
      <c r="Q45" s="67"/>
      <c r="R45" s="67"/>
      <c r="S45" s="47"/>
      <c r="T45" s="47"/>
      <c r="U45" s="47"/>
      <c r="V45" s="66"/>
    </row>
    <row r="46" spans="1:22" x14ac:dyDescent="0.25">
      <c r="A46" s="10" t="str">
        <f t="shared" si="3"/>
        <v/>
      </c>
      <c r="B46" s="10" t="str">
        <f t="shared" si="0"/>
        <v xml:space="preserve"> site  //-</v>
      </c>
      <c r="C46" s="61"/>
      <c r="D46" s="61"/>
      <c r="E46" s="69"/>
      <c r="F46" s="47"/>
      <c r="G46" s="47"/>
      <c r="H46" s="47"/>
      <c r="I46" s="40" t="str">
        <f t="shared" si="2"/>
        <v>//</v>
      </c>
      <c r="J46" s="63"/>
      <c r="K46" s="63"/>
      <c r="L46" s="47"/>
      <c r="M46" s="67"/>
      <c r="N46" s="47"/>
      <c r="O46" s="47"/>
      <c r="P46" s="47"/>
      <c r="Q46" s="67"/>
      <c r="R46" s="67"/>
      <c r="S46" s="47"/>
      <c r="T46" s="47"/>
      <c r="U46" s="47"/>
      <c r="V46" s="66"/>
    </row>
    <row r="47" spans="1:22" x14ac:dyDescent="0.25">
      <c r="A47" s="10" t="str">
        <f t="shared" si="3"/>
        <v/>
      </c>
      <c r="B47" s="10" t="str">
        <f t="shared" si="0"/>
        <v xml:space="preserve"> site  //-</v>
      </c>
      <c r="C47" s="61"/>
      <c r="D47" s="61"/>
      <c r="E47" s="69"/>
      <c r="F47" s="47"/>
      <c r="G47" s="47"/>
      <c r="H47" s="47"/>
      <c r="I47" s="40" t="str">
        <f t="shared" si="2"/>
        <v>//</v>
      </c>
      <c r="J47" s="63"/>
      <c r="K47" s="63"/>
      <c r="L47" s="47"/>
      <c r="M47" s="67"/>
      <c r="N47" s="47"/>
      <c r="O47" s="47"/>
      <c r="P47" s="47"/>
      <c r="Q47" s="67"/>
      <c r="R47" s="67"/>
      <c r="S47" s="47"/>
      <c r="T47" s="47"/>
      <c r="U47" s="47"/>
      <c r="V47" s="66"/>
    </row>
    <row r="48" spans="1:22" x14ac:dyDescent="0.25">
      <c r="A48" s="10" t="str">
        <f t="shared" si="3"/>
        <v/>
      </c>
      <c r="B48" s="10" t="str">
        <f t="shared" si="0"/>
        <v xml:space="preserve"> site  //-</v>
      </c>
      <c r="C48" s="61"/>
      <c r="D48" s="61"/>
      <c r="E48" s="69"/>
      <c r="F48" s="47"/>
      <c r="G48" s="47"/>
      <c r="H48" s="47"/>
      <c r="I48" s="40" t="str">
        <f t="shared" si="2"/>
        <v>//</v>
      </c>
      <c r="J48" s="63"/>
      <c r="K48" s="63"/>
      <c r="L48" s="47"/>
      <c r="M48" s="67"/>
      <c r="N48" s="47"/>
      <c r="O48" s="47"/>
      <c r="P48" s="47"/>
      <c r="Q48" s="67"/>
      <c r="R48" s="67"/>
      <c r="S48" s="47"/>
      <c r="T48" s="47"/>
      <c r="U48" s="47"/>
      <c r="V48" s="66"/>
    </row>
    <row r="49" spans="1:22" x14ac:dyDescent="0.25">
      <c r="A49" s="10" t="str">
        <f t="shared" si="3"/>
        <v/>
      </c>
      <c r="B49" s="10" t="str">
        <f t="shared" si="0"/>
        <v xml:space="preserve"> site  //-</v>
      </c>
      <c r="C49" s="61"/>
      <c r="D49" s="61"/>
      <c r="E49" s="69"/>
      <c r="F49" s="47"/>
      <c r="G49" s="47"/>
      <c r="H49" s="47"/>
      <c r="I49" s="40" t="str">
        <f t="shared" si="2"/>
        <v>//</v>
      </c>
      <c r="J49" s="63"/>
      <c r="K49" s="63"/>
      <c r="L49" s="47"/>
      <c r="M49" s="67"/>
      <c r="N49" s="47"/>
      <c r="O49" s="47"/>
      <c r="P49" s="47"/>
      <c r="Q49" s="67"/>
      <c r="R49" s="67"/>
      <c r="S49" s="47"/>
      <c r="T49" s="47"/>
      <c r="U49" s="47"/>
      <c r="V49" s="66"/>
    </row>
    <row r="50" spans="1:22" x14ac:dyDescent="0.25">
      <c r="A50" s="10" t="str">
        <f t="shared" si="3"/>
        <v/>
      </c>
      <c r="B50" s="10" t="str">
        <f t="shared" si="0"/>
        <v xml:space="preserve"> site  //-</v>
      </c>
      <c r="C50" s="61"/>
      <c r="D50" s="61"/>
      <c r="E50" s="69"/>
      <c r="F50" s="47"/>
      <c r="G50" s="47"/>
      <c r="H50" s="47"/>
      <c r="I50" s="40" t="str">
        <f t="shared" si="2"/>
        <v>//</v>
      </c>
      <c r="J50" s="63"/>
      <c r="K50" s="63"/>
      <c r="L50" s="47"/>
      <c r="M50" s="67"/>
      <c r="N50" s="47"/>
      <c r="O50" s="47"/>
      <c r="P50" s="47"/>
      <c r="Q50" s="67"/>
      <c r="R50" s="67"/>
      <c r="S50" s="47"/>
      <c r="T50" s="47"/>
      <c r="U50" s="47"/>
      <c r="V50" s="66"/>
    </row>
    <row r="51" spans="1:22" x14ac:dyDescent="0.25">
      <c r="A51" s="10" t="str">
        <f t="shared" si="3"/>
        <v/>
      </c>
      <c r="B51" s="10" t="str">
        <f t="shared" si="0"/>
        <v xml:space="preserve"> site  //-</v>
      </c>
      <c r="C51" s="61"/>
      <c r="D51" s="61"/>
      <c r="E51" s="69"/>
      <c r="F51" s="47"/>
      <c r="G51" s="47"/>
      <c r="H51" s="47"/>
      <c r="I51" s="40" t="str">
        <f t="shared" si="2"/>
        <v>//</v>
      </c>
      <c r="J51" s="63"/>
      <c r="K51" s="63"/>
      <c r="L51" s="47"/>
      <c r="M51" s="67"/>
      <c r="N51" s="47"/>
      <c r="O51" s="47"/>
      <c r="P51" s="47"/>
      <c r="Q51" s="67"/>
      <c r="R51" s="67"/>
      <c r="S51" s="47"/>
      <c r="T51" s="47"/>
      <c r="U51" s="47"/>
      <c r="V51" s="66"/>
    </row>
    <row r="52" spans="1:22" x14ac:dyDescent="0.25">
      <c r="A52" s="10" t="str">
        <f t="shared" si="3"/>
        <v/>
      </c>
      <c r="B52" s="10" t="str">
        <f t="shared" si="0"/>
        <v xml:space="preserve"> site  //-</v>
      </c>
      <c r="C52" s="61"/>
      <c r="D52" s="61"/>
      <c r="E52" s="69"/>
      <c r="F52" s="47"/>
      <c r="G52" s="47"/>
      <c r="H52" s="47"/>
      <c r="I52" s="40" t="str">
        <f t="shared" si="2"/>
        <v>//</v>
      </c>
      <c r="J52" s="63"/>
      <c r="K52" s="63"/>
      <c r="L52" s="47"/>
      <c r="M52" s="67"/>
      <c r="N52" s="47"/>
      <c r="O52" s="47"/>
      <c r="P52" s="47"/>
      <c r="Q52" s="67"/>
      <c r="R52" s="67"/>
      <c r="S52" s="47"/>
      <c r="T52" s="47"/>
      <c r="U52" s="47"/>
      <c r="V52" s="66"/>
    </row>
    <row r="53" spans="1:22" x14ac:dyDescent="0.25">
      <c r="A53" s="10" t="str">
        <f t="shared" si="3"/>
        <v/>
      </c>
      <c r="B53" s="10" t="str">
        <f t="shared" si="0"/>
        <v xml:space="preserve"> site  //-</v>
      </c>
      <c r="C53" s="61"/>
      <c r="D53" s="61"/>
      <c r="E53" s="69"/>
      <c r="F53" s="47"/>
      <c r="G53" s="47"/>
      <c r="H53" s="47"/>
      <c r="I53" s="40" t="str">
        <f t="shared" si="2"/>
        <v>//</v>
      </c>
      <c r="J53" s="63"/>
      <c r="K53" s="63"/>
      <c r="L53" s="47"/>
      <c r="M53" s="67"/>
      <c r="N53" s="47"/>
      <c r="O53" s="47"/>
      <c r="P53" s="47"/>
      <c r="Q53" s="67"/>
      <c r="R53" s="67"/>
      <c r="S53" s="47"/>
      <c r="T53" s="47"/>
      <c r="U53" s="47"/>
      <c r="V53" s="66"/>
    </row>
    <row r="54" spans="1:22" x14ac:dyDescent="0.25">
      <c r="A54" s="10" t="str">
        <f t="shared" si="3"/>
        <v/>
      </c>
      <c r="B54" s="10" t="str">
        <f t="shared" si="0"/>
        <v xml:space="preserve"> site  //-</v>
      </c>
      <c r="C54" s="61"/>
      <c r="D54" s="61"/>
      <c r="E54" s="69"/>
      <c r="F54" s="47"/>
      <c r="G54" s="47"/>
      <c r="H54" s="47"/>
      <c r="I54" s="40" t="str">
        <f t="shared" si="2"/>
        <v>//</v>
      </c>
      <c r="J54" s="63"/>
      <c r="K54" s="63"/>
      <c r="L54" s="47"/>
      <c r="M54" s="67"/>
      <c r="N54" s="47"/>
      <c r="O54" s="47"/>
      <c r="P54" s="47"/>
      <c r="Q54" s="67"/>
      <c r="R54" s="67"/>
      <c r="S54" s="47"/>
      <c r="T54" s="47"/>
      <c r="U54" s="47"/>
      <c r="V54" s="66"/>
    </row>
    <row r="55" spans="1:22" x14ac:dyDescent="0.25">
      <c r="A55" s="10" t="str">
        <f t="shared" si="3"/>
        <v/>
      </c>
      <c r="B55" s="10" t="str">
        <f t="shared" si="0"/>
        <v xml:space="preserve"> site  //-</v>
      </c>
      <c r="C55" s="61"/>
      <c r="D55" s="61"/>
      <c r="E55" s="69"/>
      <c r="F55" s="47"/>
      <c r="G55" s="47"/>
      <c r="H55" s="47"/>
      <c r="I55" s="40" t="str">
        <f t="shared" si="2"/>
        <v>//</v>
      </c>
      <c r="J55" s="63"/>
      <c r="K55" s="63"/>
      <c r="L55" s="47"/>
      <c r="M55" s="67"/>
      <c r="N55" s="47"/>
      <c r="O55" s="47"/>
      <c r="P55" s="47"/>
      <c r="Q55" s="67"/>
      <c r="R55" s="67"/>
      <c r="S55" s="47"/>
      <c r="T55" s="47"/>
      <c r="U55" s="47"/>
      <c r="V55" s="66"/>
    </row>
    <row r="56" spans="1:22" x14ac:dyDescent="0.25">
      <c r="A56" s="10" t="str">
        <f t="shared" si="3"/>
        <v/>
      </c>
      <c r="B56" s="10" t="str">
        <f t="shared" si="0"/>
        <v xml:space="preserve"> site  //-</v>
      </c>
      <c r="C56" s="61"/>
      <c r="D56" s="61"/>
      <c r="E56" s="69"/>
      <c r="F56" s="47"/>
      <c r="G56" s="47"/>
      <c r="H56" s="47"/>
      <c r="I56" s="40" t="str">
        <f t="shared" si="2"/>
        <v>//</v>
      </c>
      <c r="J56" s="63"/>
      <c r="K56" s="63"/>
      <c r="L56" s="47"/>
      <c r="M56" s="67"/>
      <c r="N56" s="47"/>
      <c r="O56" s="47"/>
      <c r="P56" s="47"/>
      <c r="Q56" s="67"/>
      <c r="R56" s="67"/>
      <c r="S56" s="47"/>
      <c r="T56" s="47"/>
      <c r="U56" s="47"/>
      <c r="V56" s="66"/>
    </row>
    <row r="57" spans="1:22" x14ac:dyDescent="0.25">
      <c r="A57" s="10" t="str">
        <f t="shared" si="3"/>
        <v/>
      </c>
      <c r="B57" s="10" t="str">
        <f t="shared" si="0"/>
        <v xml:space="preserve"> site  //-</v>
      </c>
      <c r="C57" s="61"/>
      <c r="D57" s="61"/>
      <c r="E57" s="69"/>
      <c r="F57" s="47"/>
      <c r="G57" s="47"/>
      <c r="H57" s="47"/>
      <c r="I57" s="40" t="str">
        <f t="shared" si="2"/>
        <v>//</v>
      </c>
      <c r="J57" s="63"/>
      <c r="K57" s="63"/>
      <c r="L57" s="47"/>
      <c r="M57" s="67"/>
      <c r="N57" s="47"/>
      <c r="O57" s="47"/>
      <c r="P57" s="47"/>
      <c r="Q57" s="67"/>
      <c r="R57" s="67"/>
      <c r="S57" s="47"/>
      <c r="T57" s="47"/>
      <c r="U57" s="47"/>
      <c r="V57" s="66"/>
    </row>
    <row r="58" spans="1:22" x14ac:dyDescent="0.25">
      <c r="A58" s="10" t="str">
        <f t="shared" si="3"/>
        <v/>
      </c>
      <c r="B58" s="10" t="str">
        <f t="shared" si="0"/>
        <v xml:space="preserve"> site  //-</v>
      </c>
      <c r="C58" s="61"/>
      <c r="D58" s="61"/>
      <c r="E58" s="69"/>
      <c r="F58" s="47"/>
      <c r="G58" s="47"/>
      <c r="H58" s="47"/>
      <c r="I58" s="40" t="str">
        <f t="shared" si="2"/>
        <v>//</v>
      </c>
      <c r="J58" s="63"/>
      <c r="K58" s="63"/>
      <c r="L58" s="47"/>
      <c r="M58" s="67"/>
      <c r="N58" s="47"/>
      <c r="O58" s="47"/>
      <c r="P58" s="47"/>
      <c r="Q58" s="67"/>
      <c r="R58" s="67"/>
      <c r="S58" s="47"/>
      <c r="T58" s="47"/>
      <c r="U58" s="47"/>
      <c r="V58" s="66"/>
    </row>
    <row r="59" spans="1:22" x14ac:dyDescent="0.25">
      <c r="A59" s="10" t="str">
        <f t="shared" si="3"/>
        <v/>
      </c>
      <c r="B59" s="10" t="str">
        <f t="shared" si="0"/>
        <v xml:space="preserve"> site  //-</v>
      </c>
      <c r="C59" s="61"/>
      <c r="D59" s="61"/>
      <c r="E59" s="69"/>
      <c r="F59" s="47"/>
      <c r="G59" s="47"/>
      <c r="H59" s="47"/>
      <c r="I59" s="40" t="str">
        <f t="shared" si="2"/>
        <v>//</v>
      </c>
      <c r="J59" s="63"/>
      <c r="K59" s="63"/>
      <c r="L59" s="47"/>
      <c r="M59" s="67"/>
      <c r="N59" s="47"/>
      <c r="O59" s="47"/>
      <c r="P59" s="47"/>
      <c r="Q59" s="67"/>
      <c r="R59" s="67"/>
      <c r="S59" s="47"/>
      <c r="T59" s="47"/>
      <c r="U59" s="47"/>
      <c r="V59" s="66"/>
    </row>
    <row r="60" spans="1:22" x14ac:dyDescent="0.25">
      <c r="A60" s="10" t="str">
        <f t="shared" si="3"/>
        <v/>
      </c>
      <c r="B60" s="10" t="str">
        <f t="shared" si="0"/>
        <v xml:space="preserve"> site  //-</v>
      </c>
      <c r="C60" s="61"/>
      <c r="D60" s="61"/>
      <c r="E60" s="69"/>
      <c r="F60" s="47"/>
      <c r="G60" s="47"/>
      <c r="H60" s="47"/>
      <c r="I60" s="40" t="str">
        <f t="shared" si="2"/>
        <v>//</v>
      </c>
      <c r="J60" s="63"/>
      <c r="K60" s="63"/>
      <c r="L60" s="47"/>
      <c r="M60" s="67"/>
      <c r="N60" s="47"/>
      <c r="O60" s="47"/>
      <c r="P60" s="47"/>
      <c r="Q60" s="67"/>
      <c r="R60" s="67"/>
      <c r="S60" s="47"/>
      <c r="T60" s="47"/>
      <c r="U60" s="47"/>
      <c r="V60" s="66"/>
    </row>
    <row r="61" spans="1:22" x14ac:dyDescent="0.25">
      <c r="A61" s="10" t="str">
        <f t="shared" si="3"/>
        <v/>
      </c>
      <c r="B61" s="10" t="str">
        <f t="shared" si="0"/>
        <v xml:space="preserve"> site  //-</v>
      </c>
      <c r="C61" s="61"/>
      <c r="D61" s="61"/>
      <c r="E61" s="69"/>
      <c r="F61" s="47"/>
      <c r="G61" s="47"/>
      <c r="H61" s="47"/>
      <c r="I61" s="40" t="str">
        <f t="shared" si="2"/>
        <v>//</v>
      </c>
      <c r="J61" s="63"/>
      <c r="K61" s="63"/>
      <c r="L61" s="47"/>
      <c r="M61" s="67"/>
      <c r="N61" s="47"/>
      <c r="O61" s="47"/>
      <c r="P61" s="47"/>
      <c r="Q61" s="67"/>
      <c r="R61" s="67"/>
      <c r="S61" s="47"/>
      <c r="T61" s="47"/>
      <c r="U61" s="47"/>
      <c r="V61" s="66"/>
    </row>
    <row r="62" spans="1:22" x14ac:dyDescent="0.25">
      <c r="A62" s="10" t="str">
        <f t="shared" si="3"/>
        <v/>
      </c>
      <c r="B62" s="10" t="str">
        <f t="shared" si="0"/>
        <v xml:space="preserve"> site  //-</v>
      </c>
      <c r="C62" s="61"/>
      <c r="D62" s="61"/>
      <c r="E62" s="69"/>
      <c r="F62" s="47"/>
      <c r="G62" s="47"/>
      <c r="H62" s="47"/>
      <c r="I62" s="40" t="str">
        <f t="shared" si="2"/>
        <v>//</v>
      </c>
      <c r="J62" s="63"/>
      <c r="K62" s="63"/>
      <c r="L62" s="47"/>
      <c r="M62" s="67"/>
      <c r="N62" s="47"/>
      <c r="O62" s="47"/>
      <c r="P62" s="47"/>
      <c r="Q62" s="67"/>
      <c r="R62" s="67"/>
      <c r="S62" s="47"/>
      <c r="T62" s="47"/>
      <c r="U62" s="47"/>
      <c r="V62" s="66"/>
    </row>
    <row r="63" spans="1:22" x14ac:dyDescent="0.25">
      <c r="A63" s="10" t="str">
        <f t="shared" si="3"/>
        <v/>
      </c>
      <c r="B63" s="10" t="str">
        <f t="shared" si="0"/>
        <v xml:space="preserve"> site  //-</v>
      </c>
      <c r="C63" s="61"/>
      <c r="D63" s="61"/>
      <c r="E63" s="69"/>
      <c r="F63" s="47"/>
      <c r="G63" s="47"/>
      <c r="H63" s="47"/>
      <c r="I63" s="40" t="str">
        <f t="shared" si="2"/>
        <v>//</v>
      </c>
      <c r="J63" s="63"/>
      <c r="K63" s="63"/>
      <c r="L63" s="47"/>
      <c r="M63" s="67"/>
      <c r="N63" s="47"/>
      <c r="O63" s="47"/>
      <c r="P63" s="47"/>
      <c r="Q63" s="67"/>
      <c r="R63" s="67"/>
      <c r="S63" s="47"/>
      <c r="T63" s="47"/>
      <c r="U63" s="47"/>
      <c r="V63" s="66"/>
    </row>
    <row r="64" spans="1:22" x14ac:dyDescent="0.25">
      <c r="A64" s="10" t="str">
        <f t="shared" si="3"/>
        <v/>
      </c>
      <c r="B64" s="10" t="str">
        <f t="shared" si="0"/>
        <v xml:space="preserve"> site  //-</v>
      </c>
      <c r="C64" s="61"/>
      <c r="D64" s="61"/>
      <c r="E64" s="69"/>
      <c r="F64" s="47"/>
      <c r="G64" s="47"/>
      <c r="H64" s="47"/>
      <c r="I64" s="40" t="str">
        <f t="shared" si="2"/>
        <v>//</v>
      </c>
      <c r="J64" s="63"/>
      <c r="K64" s="63"/>
      <c r="L64" s="47"/>
      <c r="M64" s="67"/>
      <c r="N64" s="47"/>
      <c r="O64" s="47"/>
      <c r="P64" s="47"/>
      <c r="Q64" s="67"/>
      <c r="R64" s="67"/>
      <c r="S64" s="47"/>
      <c r="T64" s="47"/>
      <c r="U64" s="47"/>
      <c r="V64" s="66"/>
    </row>
    <row r="65" spans="1:22" x14ac:dyDescent="0.25">
      <c r="A65" s="10" t="str">
        <f t="shared" si="3"/>
        <v/>
      </c>
      <c r="B65" s="10" t="str">
        <f t="shared" si="0"/>
        <v xml:space="preserve"> site  //-</v>
      </c>
      <c r="C65" s="61"/>
      <c r="D65" s="61"/>
      <c r="E65" s="69"/>
      <c r="F65" s="47"/>
      <c r="G65" s="47"/>
      <c r="H65" s="47"/>
      <c r="I65" s="40" t="str">
        <f t="shared" si="2"/>
        <v>//</v>
      </c>
      <c r="J65" s="63"/>
      <c r="K65" s="63"/>
      <c r="L65" s="47"/>
      <c r="M65" s="67"/>
      <c r="N65" s="47"/>
      <c r="O65" s="47"/>
      <c r="P65" s="47"/>
      <c r="Q65" s="67"/>
      <c r="R65" s="67"/>
      <c r="S65" s="47"/>
      <c r="T65" s="47"/>
      <c r="U65" s="47"/>
      <c r="V65" s="66"/>
    </row>
    <row r="66" spans="1:22" x14ac:dyDescent="0.25">
      <c r="A66" s="10" t="str">
        <f t="shared" si="3"/>
        <v/>
      </c>
      <c r="B66" s="10" t="str">
        <f t="shared" si="0"/>
        <v xml:space="preserve"> site  //-</v>
      </c>
      <c r="C66" s="61"/>
      <c r="D66" s="61"/>
      <c r="E66" s="69"/>
      <c r="F66" s="47"/>
      <c r="G66" s="47"/>
      <c r="H66" s="47"/>
      <c r="I66" s="40" t="str">
        <f t="shared" si="2"/>
        <v>//</v>
      </c>
      <c r="J66" s="63"/>
      <c r="K66" s="63"/>
      <c r="L66" s="47"/>
      <c r="M66" s="67"/>
      <c r="N66" s="47"/>
      <c r="O66" s="47"/>
      <c r="P66" s="47"/>
      <c r="Q66" s="67"/>
      <c r="R66" s="67"/>
      <c r="S66" s="47"/>
      <c r="T66" s="47"/>
      <c r="U66" s="47"/>
      <c r="V66" s="66"/>
    </row>
    <row r="67" spans="1:22" x14ac:dyDescent="0.25">
      <c r="A67" s="10" t="str">
        <f t="shared" si="3"/>
        <v/>
      </c>
      <c r="B67" s="10" t="str">
        <f t="shared" ref="B67:B130" si="4">CONCATENATE(L67," ", "site", " ",M67," ",F67,"/",G67,"/",H67,"-",P67)</f>
        <v xml:space="preserve"> site  //-</v>
      </c>
      <c r="C67" s="61"/>
      <c r="D67" s="61"/>
      <c r="E67" s="69"/>
      <c r="F67" s="47"/>
      <c r="G67" s="47"/>
      <c r="H67" s="47"/>
      <c r="I67" s="40" t="str">
        <f t="shared" si="2"/>
        <v>//</v>
      </c>
      <c r="J67" s="63"/>
      <c r="K67" s="63"/>
      <c r="L67" s="47"/>
      <c r="M67" s="67"/>
      <c r="N67" s="47"/>
      <c r="O67" s="47"/>
      <c r="P67" s="47"/>
      <c r="Q67" s="67"/>
      <c r="R67" s="67"/>
      <c r="S67" s="47"/>
      <c r="T67" s="47"/>
      <c r="U67" s="47"/>
      <c r="V67" s="66"/>
    </row>
    <row r="68" spans="1:22" x14ac:dyDescent="0.25">
      <c r="A68" s="10" t="str">
        <f t="shared" ref="A68:A131" si="5">IF(B68= " site  //-","",B68)</f>
        <v/>
      </c>
      <c r="B68" s="10" t="str">
        <f t="shared" si="4"/>
        <v xml:space="preserve"> site  //-</v>
      </c>
      <c r="C68" s="61"/>
      <c r="D68" s="61"/>
      <c r="E68" s="69"/>
      <c r="F68" s="47"/>
      <c r="G68" s="47"/>
      <c r="H68" s="47"/>
      <c r="I68" s="40" t="str">
        <f t="shared" ref="I68:I131" si="6">CONCATENATE(F68,"/",G68,"/",H68)</f>
        <v>//</v>
      </c>
      <c r="J68" s="63"/>
      <c r="K68" s="63"/>
      <c r="L68" s="47"/>
      <c r="M68" s="67"/>
      <c r="N68" s="47"/>
      <c r="O68" s="47"/>
      <c r="P68" s="47"/>
      <c r="Q68" s="67"/>
      <c r="R68" s="67"/>
      <c r="S68" s="47"/>
      <c r="T68" s="47"/>
      <c r="U68" s="47"/>
      <c r="V68" s="66"/>
    </row>
    <row r="69" spans="1:22" x14ac:dyDescent="0.25">
      <c r="A69" s="10" t="str">
        <f t="shared" si="5"/>
        <v/>
      </c>
      <c r="B69" s="10" t="str">
        <f t="shared" si="4"/>
        <v xml:space="preserve"> site  //-</v>
      </c>
      <c r="C69" s="61"/>
      <c r="D69" s="61"/>
      <c r="E69" s="69"/>
      <c r="F69" s="47"/>
      <c r="G69" s="47"/>
      <c r="H69" s="47"/>
      <c r="I69" s="40" t="str">
        <f t="shared" si="6"/>
        <v>//</v>
      </c>
      <c r="J69" s="63"/>
      <c r="K69" s="63"/>
      <c r="L69" s="47"/>
      <c r="M69" s="67"/>
      <c r="N69" s="47"/>
      <c r="O69" s="47"/>
      <c r="P69" s="47"/>
      <c r="Q69" s="67"/>
      <c r="R69" s="67"/>
      <c r="S69" s="47"/>
      <c r="T69" s="47"/>
      <c r="U69" s="47"/>
      <c r="V69" s="66"/>
    </row>
    <row r="70" spans="1:22" x14ac:dyDescent="0.25">
      <c r="A70" s="10" t="str">
        <f t="shared" si="5"/>
        <v/>
      </c>
      <c r="B70" s="10" t="str">
        <f t="shared" si="4"/>
        <v xml:space="preserve"> site  //-</v>
      </c>
      <c r="C70" s="61"/>
      <c r="D70" s="61"/>
      <c r="E70" s="69"/>
      <c r="F70" s="47"/>
      <c r="G70" s="47"/>
      <c r="H70" s="47"/>
      <c r="I70" s="40" t="str">
        <f t="shared" si="6"/>
        <v>//</v>
      </c>
      <c r="J70" s="63"/>
      <c r="K70" s="63"/>
      <c r="L70" s="47"/>
      <c r="M70" s="67"/>
      <c r="N70" s="47"/>
      <c r="O70" s="47"/>
      <c r="P70" s="47"/>
      <c r="Q70" s="67"/>
      <c r="R70" s="67"/>
      <c r="S70" s="47"/>
      <c r="T70" s="47"/>
      <c r="U70" s="47"/>
      <c r="V70" s="66"/>
    </row>
    <row r="71" spans="1:22" x14ac:dyDescent="0.25">
      <c r="A71" s="10" t="str">
        <f t="shared" si="5"/>
        <v/>
      </c>
      <c r="B71" s="10" t="str">
        <f t="shared" si="4"/>
        <v xml:space="preserve"> site  //-</v>
      </c>
      <c r="C71" s="61"/>
      <c r="D71" s="61"/>
      <c r="E71" s="69"/>
      <c r="F71" s="47"/>
      <c r="G71" s="47"/>
      <c r="H71" s="47"/>
      <c r="I71" s="40" t="str">
        <f t="shared" si="6"/>
        <v>//</v>
      </c>
      <c r="J71" s="63"/>
      <c r="K71" s="63"/>
      <c r="L71" s="47"/>
      <c r="M71" s="67"/>
      <c r="N71" s="47"/>
      <c r="O71" s="47"/>
      <c r="P71" s="47"/>
      <c r="Q71" s="67"/>
      <c r="R71" s="67"/>
      <c r="S71" s="47"/>
      <c r="T71" s="47"/>
      <c r="U71" s="47"/>
      <c r="V71" s="66"/>
    </row>
    <row r="72" spans="1:22" x14ac:dyDescent="0.25">
      <c r="A72" s="10" t="str">
        <f t="shared" si="5"/>
        <v/>
      </c>
      <c r="B72" s="10" t="str">
        <f t="shared" si="4"/>
        <v xml:space="preserve"> site  //-</v>
      </c>
      <c r="C72" s="61"/>
      <c r="D72" s="61"/>
      <c r="E72" s="69"/>
      <c r="F72" s="47"/>
      <c r="G72" s="47"/>
      <c r="H72" s="47"/>
      <c r="I72" s="40" t="str">
        <f t="shared" si="6"/>
        <v>//</v>
      </c>
      <c r="J72" s="63"/>
      <c r="K72" s="63"/>
      <c r="L72" s="47"/>
      <c r="M72" s="67"/>
      <c r="N72" s="47"/>
      <c r="O72" s="47"/>
      <c r="P72" s="47"/>
      <c r="Q72" s="67"/>
      <c r="R72" s="67"/>
      <c r="S72" s="47"/>
      <c r="T72" s="47"/>
      <c r="U72" s="47"/>
      <c r="V72" s="66"/>
    </row>
    <row r="73" spans="1:22" x14ac:dyDescent="0.25">
      <c r="A73" s="10" t="str">
        <f t="shared" si="5"/>
        <v/>
      </c>
      <c r="B73" s="10" t="str">
        <f t="shared" si="4"/>
        <v xml:space="preserve"> site  //-</v>
      </c>
      <c r="C73" s="61"/>
      <c r="D73" s="61"/>
      <c r="E73" s="69"/>
      <c r="F73" s="47"/>
      <c r="G73" s="47"/>
      <c r="H73" s="47"/>
      <c r="I73" s="40" t="str">
        <f t="shared" si="6"/>
        <v>//</v>
      </c>
      <c r="J73" s="63"/>
      <c r="K73" s="63"/>
      <c r="L73" s="47"/>
      <c r="M73" s="67"/>
      <c r="N73" s="47"/>
      <c r="O73" s="47"/>
      <c r="P73" s="47"/>
      <c r="Q73" s="67"/>
      <c r="R73" s="67"/>
      <c r="S73" s="47"/>
      <c r="T73" s="47"/>
      <c r="U73" s="47"/>
      <c r="V73" s="66"/>
    </row>
    <row r="74" spans="1:22" x14ac:dyDescent="0.25">
      <c r="A74" s="10" t="str">
        <f t="shared" si="5"/>
        <v/>
      </c>
      <c r="B74" s="10" t="str">
        <f t="shared" si="4"/>
        <v xml:space="preserve"> site  //-</v>
      </c>
      <c r="C74" s="61"/>
      <c r="D74" s="61"/>
      <c r="E74" s="69"/>
      <c r="F74" s="47"/>
      <c r="G74" s="47"/>
      <c r="H74" s="47"/>
      <c r="I74" s="40" t="str">
        <f t="shared" si="6"/>
        <v>//</v>
      </c>
      <c r="J74" s="63"/>
      <c r="K74" s="63"/>
      <c r="L74" s="47"/>
      <c r="M74" s="67"/>
      <c r="N74" s="47"/>
      <c r="O74" s="47"/>
      <c r="P74" s="47"/>
      <c r="Q74" s="67"/>
      <c r="R74" s="67"/>
      <c r="S74" s="47"/>
      <c r="T74" s="47"/>
      <c r="U74" s="47"/>
      <c r="V74" s="66"/>
    </row>
    <row r="75" spans="1:22" x14ac:dyDescent="0.25">
      <c r="A75" s="10" t="str">
        <f t="shared" si="5"/>
        <v/>
      </c>
      <c r="B75" s="10" t="str">
        <f t="shared" si="4"/>
        <v xml:space="preserve"> site  //-</v>
      </c>
      <c r="C75" s="61"/>
      <c r="D75" s="61"/>
      <c r="E75" s="69"/>
      <c r="F75" s="47"/>
      <c r="G75" s="47"/>
      <c r="H75" s="47"/>
      <c r="I75" s="40" t="str">
        <f t="shared" si="6"/>
        <v>//</v>
      </c>
      <c r="J75" s="63"/>
      <c r="K75" s="63"/>
      <c r="L75" s="47"/>
      <c r="M75" s="67"/>
      <c r="N75" s="47"/>
      <c r="O75" s="47"/>
      <c r="P75" s="47"/>
      <c r="Q75" s="67"/>
      <c r="R75" s="67"/>
      <c r="S75" s="47"/>
      <c r="T75" s="47"/>
      <c r="U75" s="47"/>
      <c r="V75" s="66"/>
    </row>
    <row r="76" spans="1:22" x14ac:dyDescent="0.25">
      <c r="A76" s="10" t="str">
        <f t="shared" si="5"/>
        <v/>
      </c>
      <c r="B76" s="10" t="str">
        <f t="shared" si="4"/>
        <v xml:space="preserve"> site  //-</v>
      </c>
      <c r="C76" s="61"/>
      <c r="D76" s="61"/>
      <c r="E76" s="69"/>
      <c r="F76" s="47"/>
      <c r="G76" s="47"/>
      <c r="H76" s="47"/>
      <c r="I76" s="40" t="str">
        <f t="shared" si="6"/>
        <v>//</v>
      </c>
      <c r="J76" s="63"/>
      <c r="K76" s="63"/>
      <c r="L76" s="47"/>
      <c r="M76" s="67"/>
      <c r="N76" s="47"/>
      <c r="O76" s="47"/>
      <c r="P76" s="47"/>
      <c r="Q76" s="67"/>
      <c r="R76" s="67"/>
      <c r="S76" s="47"/>
      <c r="T76" s="47"/>
      <c r="U76" s="47"/>
      <c r="V76" s="66"/>
    </row>
    <row r="77" spans="1:22" x14ac:dyDescent="0.25">
      <c r="A77" s="10" t="str">
        <f t="shared" si="5"/>
        <v/>
      </c>
      <c r="B77" s="10" t="str">
        <f t="shared" si="4"/>
        <v xml:space="preserve"> site  //-</v>
      </c>
      <c r="C77" s="61"/>
      <c r="D77" s="61"/>
      <c r="E77" s="69"/>
      <c r="F77" s="47"/>
      <c r="G77" s="47"/>
      <c r="H77" s="47"/>
      <c r="I77" s="40" t="str">
        <f t="shared" si="6"/>
        <v>//</v>
      </c>
      <c r="J77" s="63"/>
      <c r="K77" s="63"/>
      <c r="L77" s="47"/>
      <c r="M77" s="67"/>
      <c r="N77" s="47"/>
      <c r="O77" s="47"/>
      <c r="P77" s="47"/>
      <c r="Q77" s="67"/>
      <c r="R77" s="67"/>
      <c r="S77" s="47"/>
      <c r="T77" s="47"/>
      <c r="U77" s="47"/>
      <c r="V77" s="66"/>
    </row>
    <row r="78" spans="1:22" x14ac:dyDescent="0.25">
      <c r="A78" s="10" t="str">
        <f t="shared" si="5"/>
        <v/>
      </c>
      <c r="B78" s="10" t="str">
        <f t="shared" si="4"/>
        <v xml:space="preserve"> site  //-</v>
      </c>
      <c r="C78" s="61"/>
      <c r="D78" s="61"/>
      <c r="E78" s="69"/>
      <c r="F78" s="47"/>
      <c r="G78" s="47"/>
      <c r="H78" s="47"/>
      <c r="I78" s="40" t="str">
        <f t="shared" si="6"/>
        <v>//</v>
      </c>
      <c r="J78" s="63"/>
      <c r="K78" s="63"/>
      <c r="L78" s="47"/>
      <c r="M78" s="67"/>
      <c r="N78" s="47"/>
      <c r="O78" s="47"/>
      <c r="P78" s="47"/>
      <c r="Q78" s="67"/>
      <c r="R78" s="67"/>
      <c r="S78" s="47"/>
      <c r="T78" s="47"/>
      <c r="U78" s="47"/>
      <c r="V78" s="66"/>
    </row>
    <row r="79" spans="1:22" x14ac:dyDescent="0.25">
      <c r="A79" s="10" t="str">
        <f t="shared" si="5"/>
        <v/>
      </c>
      <c r="B79" s="10" t="str">
        <f t="shared" si="4"/>
        <v xml:space="preserve"> site  //-</v>
      </c>
      <c r="C79" s="61"/>
      <c r="D79" s="61"/>
      <c r="E79" s="69"/>
      <c r="F79" s="47"/>
      <c r="G79" s="47"/>
      <c r="H79" s="47"/>
      <c r="I79" s="40" t="str">
        <f t="shared" si="6"/>
        <v>//</v>
      </c>
      <c r="J79" s="63"/>
      <c r="K79" s="63"/>
      <c r="L79" s="47"/>
      <c r="M79" s="67"/>
      <c r="N79" s="47"/>
      <c r="O79" s="47"/>
      <c r="P79" s="47"/>
      <c r="Q79" s="67"/>
      <c r="R79" s="67"/>
      <c r="S79" s="47"/>
      <c r="T79" s="47"/>
      <c r="U79" s="47"/>
      <c r="V79" s="66"/>
    </row>
    <row r="80" spans="1:22" x14ac:dyDescent="0.25">
      <c r="A80" s="10" t="str">
        <f t="shared" si="5"/>
        <v/>
      </c>
      <c r="B80" s="10" t="str">
        <f t="shared" si="4"/>
        <v xml:space="preserve"> site  //-</v>
      </c>
      <c r="C80" s="61"/>
      <c r="D80" s="61"/>
      <c r="E80" s="69"/>
      <c r="F80" s="47"/>
      <c r="G80" s="47"/>
      <c r="H80" s="47"/>
      <c r="I80" s="40" t="str">
        <f t="shared" si="6"/>
        <v>//</v>
      </c>
      <c r="J80" s="63"/>
      <c r="K80" s="63"/>
      <c r="L80" s="47"/>
      <c r="M80" s="67"/>
      <c r="N80" s="47"/>
      <c r="O80" s="47"/>
      <c r="P80" s="47"/>
      <c r="Q80" s="67"/>
      <c r="R80" s="67"/>
      <c r="S80" s="47"/>
      <c r="T80" s="47"/>
      <c r="U80" s="47"/>
      <c r="V80" s="66"/>
    </row>
    <row r="81" spans="1:22" x14ac:dyDescent="0.25">
      <c r="A81" s="10" t="str">
        <f t="shared" si="5"/>
        <v/>
      </c>
      <c r="B81" s="10" t="str">
        <f t="shared" si="4"/>
        <v xml:space="preserve"> site  //-</v>
      </c>
      <c r="C81" s="61"/>
      <c r="D81" s="61"/>
      <c r="E81" s="69"/>
      <c r="F81" s="47"/>
      <c r="G81" s="47"/>
      <c r="H81" s="47"/>
      <c r="I81" s="40" t="str">
        <f t="shared" si="6"/>
        <v>//</v>
      </c>
      <c r="J81" s="63"/>
      <c r="K81" s="63"/>
      <c r="L81" s="47"/>
      <c r="M81" s="67"/>
      <c r="N81" s="47"/>
      <c r="O81" s="47"/>
      <c r="P81" s="47"/>
      <c r="Q81" s="67"/>
      <c r="R81" s="67"/>
      <c r="S81" s="47"/>
      <c r="T81" s="47"/>
      <c r="U81" s="47"/>
      <c r="V81" s="66"/>
    </row>
    <row r="82" spans="1:22" x14ac:dyDescent="0.25">
      <c r="A82" s="10" t="str">
        <f t="shared" si="5"/>
        <v/>
      </c>
      <c r="B82" s="10" t="str">
        <f t="shared" si="4"/>
        <v xml:space="preserve"> site  //-</v>
      </c>
      <c r="C82" s="61"/>
      <c r="D82" s="61"/>
      <c r="E82" s="69"/>
      <c r="F82" s="47"/>
      <c r="G82" s="47"/>
      <c r="H82" s="47"/>
      <c r="I82" s="40" t="str">
        <f t="shared" si="6"/>
        <v>//</v>
      </c>
      <c r="J82" s="63"/>
      <c r="K82" s="63"/>
      <c r="L82" s="47"/>
      <c r="M82" s="67"/>
      <c r="N82" s="47"/>
      <c r="O82" s="47"/>
      <c r="P82" s="47"/>
      <c r="Q82" s="67"/>
      <c r="R82" s="67"/>
      <c r="S82" s="47"/>
      <c r="T82" s="47"/>
      <c r="U82" s="47"/>
      <c r="V82" s="66"/>
    </row>
    <row r="83" spans="1:22" x14ac:dyDescent="0.25">
      <c r="A83" s="10" t="str">
        <f t="shared" si="5"/>
        <v/>
      </c>
      <c r="B83" s="10" t="str">
        <f t="shared" si="4"/>
        <v xml:space="preserve"> site  //-</v>
      </c>
      <c r="C83" s="61"/>
      <c r="D83" s="61"/>
      <c r="E83" s="69"/>
      <c r="F83" s="47"/>
      <c r="G83" s="47"/>
      <c r="H83" s="47"/>
      <c r="I83" s="40" t="str">
        <f t="shared" si="6"/>
        <v>//</v>
      </c>
      <c r="J83" s="63"/>
      <c r="K83" s="63"/>
      <c r="L83" s="47"/>
      <c r="M83" s="67"/>
      <c r="N83" s="47"/>
      <c r="O83" s="47"/>
      <c r="P83" s="47"/>
      <c r="Q83" s="67"/>
      <c r="R83" s="67"/>
      <c r="S83" s="47"/>
      <c r="T83" s="47"/>
      <c r="U83" s="47"/>
      <c r="V83" s="66"/>
    </row>
    <row r="84" spans="1:22" x14ac:dyDescent="0.25">
      <c r="A84" s="10" t="str">
        <f t="shared" si="5"/>
        <v/>
      </c>
      <c r="B84" s="10" t="str">
        <f t="shared" si="4"/>
        <v xml:space="preserve"> site  //-</v>
      </c>
      <c r="C84" s="61"/>
      <c r="D84" s="61"/>
      <c r="E84" s="69"/>
      <c r="F84" s="47"/>
      <c r="G84" s="47"/>
      <c r="H84" s="47"/>
      <c r="I84" s="40" t="str">
        <f t="shared" si="6"/>
        <v>//</v>
      </c>
      <c r="J84" s="63"/>
      <c r="K84" s="63"/>
      <c r="L84" s="47"/>
      <c r="M84" s="67"/>
      <c r="N84" s="47"/>
      <c r="O84" s="47"/>
      <c r="P84" s="47"/>
      <c r="Q84" s="67"/>
      <c r="R84" s="67"/>
      <c r="S84" s="47"/>
      <c r="T84" s="47"/>
      <c r="U84" s="47"/>
      <c r="V84" s="66"/>
    </row>
    <row r="85" spans="1:22" x14ac:dyDescent="0.25">
      <c r="A85" s="10" t="str">
        <f t="shared" si="5"/>
        <v/>
      </c>
      <c r="B85" s="10" t="str">
        <f t="shared" si="4"/>
        <v xml:space="preserve"> site  //-</v>
      </c>
      <c r="C85" s="61"/>
      <c r="D85" s="61"/>
      <c r="E85" s="69"/>
      <c r="F85" s="47"/>
      <c r="G85" s="47"/>
      <c r="H85" s="47"/>
      <c r="I85" s="40" t="str">
        <f t="shared" si="6"/>
        <v>//</v>
      </c>
      <c r="J85" s="63"/>
      <c r="K85" s="63"/>
      <c r="L85" s="47"/>
      <c r="M85" s="67"/>
      <c r="N85" s="47"/>
      <c r="O85" s="47"/>
      <c r="P85" s="47"/>
      <c r="Q85" s="67"/>
      <c r="R85" s="67"/>
      <c r="S85" s="47"/>
      <c r="T85" s="47"/>
      <c r="U85" s="47"/>
      <c r="V85" s="66"/>
    </row>
    <row r="86" spans="1:22" x14ac:dyDescent="0.25">
      <c r="A86" s="10" t="str">
        <f t="shared" si="5"/>
        <v/>
      </c>
      <c r="B86" s="10" t="str">
        <f t="shared" si="4"/>
        <v xml:space="preserve"> site  //-</v>
      </c>
      <c r="C86" s="61"/>
      <c r="D86" s="61"/>
      <c r="E86" s="69"/>
      <c r="F86" s="47"/>
      <c r="G86" s="47"/>
      <c r="H86" s="47"/>
      <c r="I86" s="40" t="str">
        <f t="shared" si="6"/>
        <v>//</v>
      </c>
      <c r="J86" s="63"/>
      <c r="K86" s="63"/>
      <c r="L86" s="47"/>
      <c r="M86" s="67"/>
      <c r="N86" s="47"/>
      <c r="O86" s="47"/>
      <c r="P86" s="47"/>
      <c r="Q86" s="67"/>
      <c r="R86" s="67"/>
      <c r="S86" s="47"/>
      <c r="T86" s="47"/>
      <c r="U86" s="47"/>
      <c r="V86" s="66"/>
    </row>
    <row r="87" spans="1:22" x14ac:dyDescent="0.25">
      <c r="A87" s="10" t="str">
        <f t="shared" si="5"/>
        <v/>
      </c>
      <c r="B87" s="10" t="str">
        <f t="shared" si="4"/>
        <v xml:space="preserve"> site  //-</v>
      </c>
      <c r="C87" s="61"/>
      <c r="D87" s="61"/>
      <c r="E87" s="69"/>
      <c r="F87" s="47"/>
      <c r="G87" s="47"/>
      <c r="H87" s="47"/>
      <c r="I87" s="40" t="str">
        <f t="shared" si="6"/>
        <v>//</v>
      </c>
      <c r="J87" s="63"/>
      <c r="K87" s="63"/>
      <c r="L87" s="47"/>
      <c r="M87" s="67"/>
      <c r="N87" s="47"/>
      <c r="O87" s="47"/>
      <c r="P87" s="47"/>
      <c r="Q87" s="67"/>
      <c r="R87" s="67"/>
      <c r="S87" s="47"/>
      <c r="T87" s="47"/>
      <c r="U87" s="47"/>
      <c r="V87" s="66"/>
    </row>
    <row r="88" spans="1:22" x14ac:dyDescent="0.25">
      <c r="A88" s="10" t="str">
        <f t="shared" si="5"/>
        <v/>
      </c>
      <c r="B88" s="10" t="str">
        <f t="shared" si="4"/>
        <v xml:space="preserve"> site  //-</v>
      </c>
      <c r="C88" s="61"/>
      <c r="D88" s="61"/>
      <c r="E88" s="69"/>
      <c r="F88" s="47"/>
      <c r="G88" s="47"/>
      <c r="H88" s="47"/>
      <c r="I88" s="40" t="str">
        <f t="shared" si="6"/>
        <v>//</v>
      </c>
      <c r="J88" s="63"/>
      <c r="K88" s="63"/>
      <c r="L88" s="47"/>
      <c r="M88" s="67"/>
      <c r="N88" s="47"/>
      <c r="O88" s="47"/>
      <c r="P88" s="47"/>
      <c r="Q88" s="67"/>
      <c r="R88" s="67"/>
      <c r="S88" s="47"/>
      <c r="T88" s="47"/>
      <c r="U88" s="47"/>
      <c r="V88" s="66"/>
    </row>
    <row r="89" spans="1:22" x14ac:dyDescent="0.25">
      <c r="A89" s="10" t="str">
        <f t="shared" si="5"/>
        <v/>
      </c>
      <c r="B89" s="10" t="str">
        <f t="shared" si="4"/>
        <v xml:space="preserve"> site  //-</v>
      </c>
      <c r="C89" s="61"/>
      <c r="D89" s="61"/>
      <c r="E89" s="69"/>
      <c r="F89" s="47"/>
      <c r="G89" s="47"/>
      <c r="H89" s="47"/>
      <c r="I89" s="40" t="str">
        <f t="shared" si="6"/>
        <v>//</v>
      </c>
      <c r="J89" s="63"/>
      <c r="K89" s="63"/>
      <c r="L89" s="47"/>
      <c r="M89" s="67"/>
      <c r="N89" s="47"/>
      <c r="O89" s="47"/>
      <c r="P89" s="47"/>
      <c r="Q89" s="67"/>
      <c r="R89" s="67"/>
      <c r="S89" s="47"/>
      <c r="T89" s="47"/>
      <c r="U89" s="47"/>
      <c r="V89" s="66"/>
    </row>
    <row r="90" spans="1:22" x14ac:dyDescent="0.25">
      <c r="A90" s="10" t="str">
        <f t="shared" si="5"/>
        <v/>
      </c>
      <c r="B90" s="10" t="str">
        <f t="shared" si="4"/>
        <v xml:space="preserve"> site  //-</v>
      </c>
      <c r="C90" s="61"/>
      <c r="D90" s="61"/>
      <c r="E90" s="69"/>
      <c r="F90" s="47"/>
      <c r="G90" s="47"/>
      <c r="H90" s="47"/>
      <c r="I90" s="40" t="str">
        <f t="shared" si="6"/>
        <v>//</v>
      </c>
      <c r="J90" s="63"/>
      <c r="K90" s="63"/>
      <c r="L90" s="47"/>
      <c r="M90" s="67"/>
      <c r="N90" s="47"/>
      <c r="O90" s="47"/>
      <c r="P90" s="47"/>
      <c r="Q90" s="67"/>
      <c r="R90" s="67"/>
      <c r="S90" s="47"/>
      <c r="T90" s="47"/>
      <c r="U90" s="47"/>
      <c r="V90" s="66"/>
    </row>
    <row r="91" spans="1:22" x14ac:dyDescent="0.25">
      <c r="A91" s="10" t="str">
        <f t="shared" si="5"/>
        <v/>
      </c>
      <c r="B91" s="10" t="str">
        <f t="shared" si="4"/>
        <v xml:space="preserve"> site  //-</v>
      </c>
      <c r="C91" s="61"/>
      <c r="D91" s="61"/>
      <c r="E91" s="69"/>
      <c r="F91" s="47"/>
      <c r="G91" s="47"/>
      <c r="H91" s="47"/>
      <c r="I91" s="40" t="str">
        <f t="shared" si="6"/>
        <v>//</v>
      </c>
      <c r="J91" s="63"/>
      <c r="K91" s="63"/>
      <c r="L91" s="47"/>
      <c r="M91" s="67"/>
      <c r="N91" s="47"/>
      <c r="O91" s="47"/>
      <c r="P91" s="47"/>
      <c r="Q91" s="67"/>
      <c r="R91" s="67"/>
      <c r="S91" s="47"/>
      <c r="T91" s="47"/>
      <c r="U91" s="47"/>
      <c r="V91" s="66"/>
    </row>
    <row r="92" spans="1:22" x14ac:dyDescent="0.25">
      <c r="A92" s="10" t="str">
        <f t="shared" si="5"/>
        <v/>
      </c>
      <c r="B92" s="10" t="str">
        <f t="shared" si="4"/>
        <v xml:space="preserve"> site  //-</v>
      </c>
      <c r="C92" s="61"/>
      <c r="D92" s="61"/>
      <c r="E92" s="69"/>
      <c r="F92" s="47"/>
      <c r="G92" s="47"/>
      <c r="H92" s="47"/>
      <c r="I92" s="40" t="str">
        <f t="shared" si="6"/>
        <v>//</v>
      </c>
      <c r="J92" s="63"/>
      <c r="K92" s="63"/>
      <c r="L92" s="47"/>
      <c r="M92" s="67"/>
      <c r="N92" s="47"/>
      <c r="O92" s="47"/>
      <c r="P92" s="47"/>
      <c r="Q92" s="67"/>
      <c r="R92" s="67"/>
      <c r="S92" s="47"/>
      <c r="T92" s="47"/>
      <c r="U92" s="47"/>
      <c r="V92" s="66"/>
    </row>
    <row r="93" spans="1:22" x14ac:dyDescent="0.25">
      <c r="A93" s="10" t="str">
        <f t="shared" si="5"/>
        <v/>
      </c>
      <c r="B93" s="10" t="str">
        <f t="shared" si="4"/>
        <v xml:space="preserve"> site  //-</v>
      </c>
      <c r="C93" s="61"/>
      <c r="D93" s="61"/>
      <c r="E93" s="69"/>
      <c r="F93" s="47"/>
      <c r="G93" s="47"/>
      <c r="H93" s="47"/>
      <c r="I93" s="40" t="str">
        <f t="shared" si="6"/>
        <v>//</v>
      </c>
      <c r="J93" s="63"/>
      <c r="K93" s="63"/>
      <c r="L93" s="47"/>
      <c r="M93" s="67"/>
      <c r="N93" s="47"/>
      <c r="O93" s="47"/>
      <c r="P93" s="47"/>
      <c r="Q93" s="67"/>
      <c r="R93" s="67"/>
      <c r="S93" s="47"/>
      <c r="T93" s="47"/>
      <c r="U93" s="47"/>
      <c r="V93" s="66"/>
    </row>
    <row r="94" spans="1:22" x14ac:dyDescent="0.25">
      <c r="A94" s="10" t="str">
        <f t="shared" si="5"/>
        <v/>
      </c>
      <c r="B94" s="10" t="str">
        <f t="shared" si="4"/>
        <v xml:space="preserve"> site  //-</v>
      </c>
      <c r="C94" s="61"/>
      <c r="D94" s="61"/>
      <c r="E94" s="69"/>
      <c r="F94" s="47"/>
      <c r="G94" s="47"/>
      <c r="H94" s="47"/>
      <c r="I94" s="40" t="str">
        <f t="shared" si="6"/>
        <v>//</v>
      </c>
      <c r="J94" s="63"/>
      <c r="K94" s="63"/>
      <c r="L94" s="47"/>
      <c r="M94" s="67"/>
      <c r="N94" s="47"/>
      <c r="O94" s="47"/>
      <c r="P94" s="47"/>
      <c r="Q94" s="67"/>
      <c r="R94" s="67"/>
      <c r="S94" s="47"/>
      <c r="T94" s="47"/>
      <c r="U94" s="47"/>
      <c r="V94" s="66"/>
    </row>
    <row r="95" spans="1:22" x14ac:dyDescent="0.25">
      <c r="A95" s="10" t="str">
        <f t="shared" si="5"/>
        <v/>
      </c>
      <c r="B95" s="10" t="str">
        <f t="shared" si="4"/>
        <v xml:space="preserve"> site  //-</v>
      </c>
      <c r="C95" s="61"/>
      <c r="D95" s="61"/>
      <c r="E95" s="69"/>
      <c r="F95" s="47"/>
      <c r="G95" s="47"/>
      <c r="H95" s="47"/>
      <c r="I95" s="40" t="str">
        <f t="shared" si="6"/>
        <v>//</v>
      </c>
      <c r="J95" s="63"/>
      <c r="K95" s="63"/>
      <c r="L95" s="47"/>
      <c r="M95" s="67"/>
      <c r="N95" s="47"/>
      <c r="O95" s="47"/>
      <c r="P95" s="47"/>
      <c r="Q95" s="67"/>
      <c r="R95" s="67"/>
      <c r="S95" s="47"/>
      <c r="T95" s="47"/>
      <c r="U95" s="47"/>
      <c r="V95" s="66"/>
    </row>
    <row r="96" spans="1:22" x14ac:dyDescent="0.25">
      <c r="A96" s="10" t="str">
        <f t="shared" si="5"/>
        <v/>
      </c>
      <c r="B96" s="10" t="str">
        <f t="shared" si="4"/>
        <v xml:space="preserve"> site  //-</v>
      </c>
      <c r="C96" s="61"/>
      <c r="D96" s="61"/>
      <c r="E96" s="69"/>
      <c r="F96" s="47"/>
      <c r="G96" s="47"/>
      <c r="H96" s="47"/>
      <c r="I96" s="40" t="str">
        <f t="shared" si="6"/>
        <v>//</v>
      </c>
      <c r="J96" s="63"/>
      <c r="K96" s="63"/>
      <c r="L96" s="47"/>
      <c r="M96" s="67"/>
      <c r="N96" s="47"/>
      <c r="O96" s="47"/>
      <c r="P96" s="47"/>
      <c r="Q96" s="67"/>
      <c r="R96" s="67"/>
      <c r="S96" s="47"/>
      <c r="T96" s="47"/>
      <c r="U96" s="47"/>
      <c r="V96" s="66"/>
    </row>
    <row r="97" spans="1:22" x14ac:dyDescent="0.25">
      <c r="A97" s="10" t="str">
        <f t="shared" si="5"/>
        <v/>
      </c>
      <c r="B97" s="10" t="str">
        <f t="shared" si="4"/>
        <v xml:space="preserve"> site  //-</v>
      </c>
      <c r="C97" s="61"/>
      <c r="D97" s="61"/>
      <c r="E97" s="69"/>
      <c r="F97" s="47"/>
      <c r="G97" s="47"/>
      <c r="H97" s="47"/>
      <c r="I97" s="40" t="str">
        <f t="shared" si="6"/>
        <v>//</v>
      </c>
      <c r="J97" s="63"/>
      <c r="K97" s="63"/>
      <c r="L97" s="47"/>
      <c r="M97" s="67"/>
      <c r="N97" s="47"/>
      <c r="O97" s="47"/>
      <c r="P97" s="47"/>
      <c r="Q97" s="67"/>
      <c r="R97" s="67"/>
      <c r="S97" s="47"/>
      <c r="T97" s="47"/>
      <c r="U97" s="47"/>
      <c r="V97" s="66"/>
    </row>
    <row r="98" spans="1:22" x14ac:dyDescent="0.25">
      <c r="A98" s="10" t="str">
        <f t="shared" si="5"/>
        <v/>
      </c>
      <c r="B98" s="10" t="str">
        <f t="shared" si="4"/>
        <v xml:space="preserve"> site  //-</v>
      </c>
      <c r="C98" s="61"/>
      <c r="D98" s="61"/>
      <c r="E98" s="69"/>
      <c r="F98" s="47"/>
      <c r="G98" s="47"/>
      <c r="H98" s="47"/>
      <c r="I98" s="40" t="str">
        <f t="shared" si="6"/>
        <v>//</v>
      </c>
      <c r="J98" s="63"/>
      <c r="K98" s="63"/>
      <c r="L98" s="47"/>
      <c r="M98" s="67"/>
      <c r="N98" s="47"/>
      <c r="O98" s="47"/>
      <c r="P98" s="47"/>
      <c r="Q98" s="67"/>
      <c r="R98" s="67"/>
      <c r="S98" s="47"/>
      <c r="T98" s="47"/>
      <c r="U98" s="47"/>
      <c r="V98" s="66"/>
    </row>
    <row r="99" spans="1:22" x14ac:dyDescent="0.25">
      <c r="A99" s="10" t="str">
        <f t="shared" si="5"/>
        <v/>
      </c>
      <c r="B99" s="10" t="str">
        <f t="shared" si="4"/>
        <v xml:space="preserve"> site  //-</v>
      </c>
      <c r="C99" s="61"/>
      <c r="D99" s="61"/>
      <c r="E99" s="69"/>
      <c r="F99" s="47"/>
      <c r="G99" s="47"/>
      <c r="H99" s="47"/>
      <c r="I99" s="40" t="str">
        <f t="shared" si="6"/>
        <v>//</v>
      </c>
      <c r="J99" s="63"/>
      <c r="K99" s="63"/>
      <c r="L99" s="47"/>
      <c r="M99" s="67"/>
      <c r="N99" s="47"/>
      <c r="O99" s="47"/>
      <c r="P99" s="47"/>
      <c r="Q99" s="67"/>
      <c r="R99" s="67"/>
      <c r="S99" s="47"/>
      <c r="T99" s="47"/>
      <c r="U99" s="47"/>
      <c r="V99" s="66"/>
    </row>
    <row r="100" spans="1:22" x14ac:dyDescent="0.25">
      <c r="A100" s="10" t="str">
        <f t="shared" si="5"/>
        <v/>
      </c>
      <c r="B100" s="10" t="str">
        <f t="shared" si="4"/>
        <v xml:space="preserve"> site  //-</v>
      </c>
      <c r="C100" s="61"/>
      <c r="D100" s="61"/>
      <c r="E100" s="69"/>
      <c r="F100" s="47"/>
      <c r="G100" s="47"/>
      <c r="H100" s="47"/>
      <c r="I100" s="40" t="str">
        <f t="shared" si="6"/>
        <v>//</v>
      </c>
      <c r="J100" s="63"/>
      <c r="K100" s="63"/>
      <c r="L100" s="47"/>
      <c r="M100" s="67"/>
      <c r="N100" s="47"/>
      <c r="O100" s="47"/>
      <c r="P100" s="47"/>
      <c r="Q100" s="67"/>
      <c r="R100" s="67"/>
      <c r="S100" s="47"/>
      <c r="T100" s="47"/>
      <c r="U100" s="47"/>
      <c r="V100" s="66"/>
    </row>
    <row r="101" spans="1:22" x14ac:dyDescent="0.25">
      <c r="A101" s="10" t="str">
        <f t="shared" si="5"/>
        <v/>
      </c>
      <c r="B101" s="10" t="str">
        <f t="shared" si="4"/>
        <v xml:space="preserve"> site  //-</v>
      </c>
      <c r="C101" s="61"/>
      <c r="D101" s="61"/>
      <c r="E101" s="69"/>
      <c r="F101" s="47"/>
      <c r="G101" s="47"/>
      <c r="H101" s="47"/>
      <c r="I101" s="40" t="str">
        <f t="shared" si="6"/>
        <v>//</v>
      </c>
      <c r="J101" s="63"/>
      <c r="K101" s="63"/>
      <c r="L101" s="47"/>
      <c r="M101" s="67"/>
      <c r="N101" s="47"/>
      <c r="O101" s="47"/>
      <c r="P101" s="47"/>
      <c r="Q101" s="67"/>
      <c r="R101" s="67"/>
      <c r="S101" s="47"/>
      <c r="T101" s="47"/>
      <c r="U101" s="47"/>
      <c r="V101" s="66"/>
    </row>
    <row r="102" spans="1:22" x14ac:dyDescent="0.25">
      <c r="A102" s="10" t="str">
        <f t="shared" si="5"/>
        <v/>
      </c>
      <c r="B102" s="10" t="str">
        <f t="shared" si="4"/>
        <v xml:space="preserve"> site  //-</v>
      </c>
      <c r="C102" s="61"/>
      <c r="D102" s="61"/>
      <c r="E102" s="69"/>
      <c r="F102" s="47"/>
      <c r="G102" s="47"/>
      <c r="H102" s="47"/>
      <c r="I102" s="40" t="str">
        <f t="shared" si="6"/>
        <v>//</v>
      </c>
      <c r="J102" s="63"/>
      <c r="K102" s="63"/>
      <c r="L102" s="47"/>
      <c r="M102" s="67"/>
      <c r="N102" s="47"/>
      <c r="O102" s="47"/>
      <c r="P102" s="47"/>
      <c r="Q102" s="67"/>
      <c r="R102" s="67"/>
      <c r="S102" s="47"/>
      <c r="T102" s="47"/>
      <c r="U102" s="47"/>
      <c r="V102" s="66"/>
    </row>
    <row r="103" spans="1:22" x14ac:dyDescent="0.25">
      <c r="A103" s="10" t="str">
        <f t="shared" si="5"/>
        <v/>
      </c>
      <c r="B103" s="10" t="str">
        <f t="shared" si="4"/>
        <v xml:space="preserve"> site  //-</v>
      </c>
      <c r="C103" s="61"/>
      <c r="D103" s="61"/>
      <c r="E103" s="69"/>
      <c r="F103" s="47"/>
      <c r="G103" s="47"/>
      <c r="H103" s="47"/>
      <c r="I103" s="40" t="str">
        <f t="shared" si="6"/>
        <v>//</v>
      </c>
      <c r="J103" s="63"/>
      <c r="K103" s="63"/>
      <c r="L103" s="47"/>
      <c r="M103" s="67"/>
      <c r="N103" s="47"/>
      <c r="O103" s="47"/>
      <c r="P103" s="47"/>
      <c r="Q103" s="67"/>
      <c r="R103" s="67"/>
      <c r="S103" s="47"/>
      <c r="T103" s="47"/>
      <c r="U103" s="47"/>
      <c r="V103" s="66"/>
    </row>
    <row r="104" spans="1:22" x14ac:dyDescent="0.25">
      <c r="A104" s="10" t="str">
        <f t="shared" si="5"/>
        <v/>
      </c>
      <c r="B104" s="10" t="str">
        <f t="shared" si="4"/>
        <v xml:space="preserve"> site  //-</v>
      </c>
      <c r="C104" s="61"/>
      <c r="D104" s="61"/>
      <c r="E104" s="69"/>
      <c r="F104" s="47"/>
      <c r="G104" s="47"/>
      <c r="H104" s="47"/>
      <c r="I104" s="40" t="str">
        <f t="shared" si="6"/>
        <v>//</v>
      </c>
      <c r="J104" s="63"/>
      <c r="K104" s="63"/>
      <c r="L104" s="47"/>
      <c r="M104" s="67"/>
      <c r="N104" s="47"/>
      <c r="O104" s="47"/>
      <c r="P104" s="47"/>
      <c r="Q104" s="67"/>
      <c r="R104" s="67"/>
      <c r="S104" s="47"/>
      <c r="T104" s="47"/>
      <c r="U104" s="47"/>
      <c r="V104" s="66"/>
    </row>
    <row r="105" spans="1:22" x14ac:dyDescent="0.25">
      <c r="A105" s="10" t="str">
        <f t="shared" si="5"/>
        <v/>
      </c>
      <c r="B105" s="10" t="str">
        <f t="shared" si="4"/>
        <v xml:space="preserve"> site  //-</v>
      </c>
      <c r="C105" s="61"/>
      <c r="D105" s="61"/>
      <c r="E105" s="69"/>
      <c r="F105" s="47"/>
      <c r="G105" s="47"/>
      <c r="H105" s="47"/>
      <c r="I105" s="40" t="str">
        <f t="shared" si="6"/>
        <v>//</v>
      </c>
      <c r="J105" s="63"/>
      <c r="K105" s="63"/>
      <c r="L105" s="47"/>
      <c r="M105" s="67"/>
      <c r="N105" s="47"/>
      <c r="O105" s="47"/>
      <c r="P105" s="47"/>
      <c r="Q105" s="67"/>
      <c r="R105" s="67"/>
      <c r="S105" s="47"/>
      <c r="T105" s="47"/>
      <c r="U105" s="47"/>
      <c r="V105" s="66"/>
    </row>
    <row r="106" spans="1:22" x14ac:dyDescent="0.25">
      <c r="A106" s="10" t="str">
        <f t="shared" si="5"/>
        <v/>
      </c>
      <c r="B106" s="10" t="str">
        <f t="shared" si="4"/>
        <v xml:space="preserve"> site  //-</v>
      </c>
      <c r="C106" s="61"/>
      <c r="D106" s="61"/>
      <c r="E106" s="69"/>
      <c r="F106" s="47"/>
      <c r="G106" s="47"/>
      <c r="H106" s="47"/>
      <c r="I106" s="40" t="str">
        <f t="shared" si="6"/>
        <v>//</v>
      </c>
      <c r="J106" s="63"/>
      <c r="K106" s="63"/>
      <c r="L106" s="47"/>
      <c r="M106" s="67"/>
      <c r="N106" s="47"/>
      <c r="O106" s="47"/>
      <c r="P106" s="47"/>
      <c r="Q106" s="67"/>
      <c r="R106" s="67"/>
      <c r="S106" s="47"/>
      <c r="T106" s="47"/>
      <c r="U106" s="47"/>
      <c r="V106" s="66"/>
    </row>
    <row r="107" spans="1:22" x14ac:dyDescent="0.25">
      <c r="A107" s="10" t="str">
        <f t="shared" si="5"/>
        <v/>
      </c>
      <c r="B107" s="10" t="str">
        <f t="shared" si="4"/>
        <v xml:space="preserve"> site  //-</v>
      </c>
      <c r="C107" s="61"/>
      <c r="D107" s="61"/>
      <c r="E107" s="69"/>
      <c r="F107" s="47"/>
      <c r="G107" s="47"/>
      <c r="H107" s="47"/>
      <c r="I107" s="40" t="str">
        <f t="shared" si="6"/>
        <v>//</v>
      </c>
      <c r="J107" s="63"/>
      <c r="K107" s="63"/>
      <c r="L107" s="47"/>
      <c r="M107" s="67"/>
      <c r="N107" s="47"/>
      <c r="O107" s="47"/>
      <c r="P107" s="47"/>
      <c r="Q107" s="67"/>
      <c r="R107" s="67"/>
      <c r="S107" s="47"/>
      <c r="T107" s="47"/>
      <c r="U107" s="47"/>
      <c r="V107" s="66"/>
    </row>
    <row r="108" spans="1:22" x14ac:dyDescent="0.25">
      <c r="A108" s="10" t="str">
        <f t="shared" si="5"/>
        <v/>
      </c>
      <c r="B108" s="10" t="str">
        <f t="shared" si="4"/>
        <v xml:space="preserve"> site  //-</v>
      </c>
      <c r="C108" s="61"/>
      <c r="D108" s="61"/>
      <c r="E108" s="69"/>
      <c r="F108" s="47"/>
      <c r="G108" s="47"/>
      <c r="H108" s="47"/>
      <c r="I108" s="40" t="str">
        <f t="shared" si="6"/>
        <v>//</v>
      </c>
      <c r="J108" s="63"/>
      <c r="K108" s="63"/>
      <c r="L108" s="47"/>
      <c r="M108" s="67"/>
      <c r="N108" s="47"/>
      <c r="O108" s="47"/>
      <c r="P108" s="47"/>
      <c r="Q108" s="67"/>
      <c r="R108" s="67"/>
      <c r="S108" s="47"/>
      <c r="T108" s="47"/>
      <c r="U108" s="47"/>
      <c r="V108" s="66"/>
    </row>
    <row r="109" spans="1:22" x14ac:dyDescent="0.25">
      <c r="A109" s="10" t="str">
        <f t="shared" si="5"/>
        <v/>
      </c>
      <c r="B109" s="10" t="str">
        <f t="shared" si="4"/>
        <v xml:space="preserve"> site  //-</v>
      </c>
      <c r="C109" s="61"/>
      <c r="D109" s="61"/>
      <c r="E109" s="69"/>
      <c r="F109" s="47"/>
      <c r="G109" s="47"/>
      <c r="H109" s="47"/>
      <c r="I109" s="40" t="str">
        <f t="shared" si="6"/>
        <v>//</v>
      </c>
      <c r="J109" s="63"/>
      <c r="K109" s="63"/>
      <c r="L109" s="47"/>
      <c r="M109" s="67"/>
      <c r="N109" s="47"/>
      <c r="O109" s="47"/>
      <c r="P109" s="47"/>
      <c r="Q109" s="67"/>
      <c r="R109" s="67"/>
      <c r="S109" s="47"/>
      <c r="T109" s="47"/>
      <c r="U109" s="47"/>
      <c r="V109" s="66"/>
    </row>
    <row r="110" spans="1:22" x14ac:dyDescent="0.25">
      <c r="A110" s="10" t="str">
        <f t="shared" si="5"/>
        <v/>
      </c>
      <c r="B110" s="10" t="str">
        <f t="shared" si="4"/>
        <v xml:space="preserve"> site  //-</v>
      </c>
      <c r="C110" s="61"/>
      <c r="D110" s="61"/>
      <c r="E110" s="69"/>
      <c r="F110" s="47"/>
      <c r="G110" s="47"/>
      <c r="H110" s="47"/>
      <c r="I110" s="40" t="str">
        <f t="shared" si="6"/>
        <v>//</v>
      </c>
      <c r="J110" s="63"/>
      <c r="K110" s="63"/>
      <c r="L110" s="47"/>
      <c r="M110" s="67"/>
      <c r="N110" s="47"/>
      <c r="O110" s="47"/>
      <c r="P110" s="47"/>
      <c r="Q110" s="67"/>
      <c r="R110" s="67"/>
      <c r="S110" s="47"/>
      <c r="T110" s="47"/>
      <c r="U110" s="47"/>
      <c r="V110" s="66"/>
    </row>
    <row r="111" spans="1:22" x14ac:dyDescent="0.25">
      <c r="A111" s="10" t="str">
        <f t="shared" si="5"/>
        <v/>
      </c>
      <c r="B111" s="10" t="str">
        <f t="shared" si="4"/>
        <v xml:space="preserve"> site  //-</v>
      </c>
      <c r="C111" s="61"/>
      <c r="D111" s="61"/>
      <c r="E111" s="69"/>
      <c r="F111" s="47"/>
      <c r="G111" s="47"/>
      <c r="H111" s="47"/>
      <c r="I111" s="40" t="str">
        <f t="shared" si="6"/>
        <v>//</v>
      </c>
      <c r="J111" s="63"/>
      <c r="K111" s="63"/>
      <c r="L111" s="47"/>
      <c r="M111" s="67"/>
      <c r="N111" s="47"/>
      <c r="O111" s="47"/>
      <c r="P111" s="47"/>
      <c r="Q111" s="67"/>
      <c r="R111" s="67"/>
      <c r="S111" s="47"/>
      <c r="T111" s="47"/>
      <c r="U111" s="47"/>
      <c r="V111" s="66"/>
    </row>
    <row r="112" spans="1:22" x14ac:dyDescent="0.25">
      <c r="A112" s="10" t="str">
        <f t="shared" si="5"/>
        <v/>
      </c>
      <c r="B112" s="10" t="str">
        <f t="shared" si="4"/>
        <v xml:space="preserve"> site  //-</v>
      </c>
      <c r="C112" s="61"/>
      <c r="D112" s="61"/>
      <c r="E112" s="69"/>
      <c r="F112" s="47"/>
      <c r="G112" s="47"/>
      <c r="H112" s="47"/>
      <c r="I112" s="40" t="str">
        <f t="shared" si="6"/>
        <v>//</v>
      </c>
      <c r="J112" s="63"/>
      <c r="K112" s="63"/>
      <c r="L112" s="47"/>
      <c r="M112" s="67"/>
      <c r="N112" s="47"/>
      <c r="O112" s="47"/>
      <c r="P112" s="47"/>
      <c r="Q112" s="67"/>
      <c r="R112" s="67"/>
      <c r="S112" s="47"/>
      <c r="T112" s="47"/>
      <c r="U112" s="47"/>
      <c r="V112" s="66"/>
    </row>
    <row r="113" spans="1:22" x14ac:dyDescent="0.25">
      <c r="A113" s="10" t="str">
        <f t="shared" si="5"/>
        <v/>
      </c>
      <c r="B113" s="10" t="str">
        <f t="shared" si="4"/>
        <v xml:space="preserve"> site  //-</v>
      </c>
      <c r="C113" s="61"/>
      <c r="D113" s="61"/>
      <c r="E113" s="69"/>
      <c r="F113" s="47"/>
      <c r="G113" s="47"/>
      <c r="H113" s="47"/>
      <c r="I113" s="40" t="str">
        <f t="shared" si="6"/>
        <v>//</v>
      </c>
      <c r="J113" s="63"/>
      <c r="K113" s="63"/>
      <c r="L113" s="47"/>
      <c r="M113" s="67"/>
      <c r="N113" s="47"/>
      <c r="O113" s="47"/>
      <c r="P113" s="47"/>
      <c r="Q113" s="67"/>
      <c r="R113" s="67"/>
      <c r="S113" s="47"/>
      <c r="T113" s="47"/>
      <c r="U113" s="47"/>
      <c r="V113" s="66"/>
    </row>
    <row r="114" spans="1:22" x14ac:dyDescent="0.25">
      <c r="A114" s="10" t="str">
        <f t="shared" si="5"/>
        <v/>
      </c>
      <c r="B114" s="10" t="str">
        <f t="shared" si="4"/>
        <v xml:space="preserve"> site  //-</v>
      </c>
      <c r="C114" s="61"/>
      <c r="D114" s="61"/>
      <c r="E114" s="69"/>
      <c r="F114" s="47"/>
      <c r="G114" s="47"/>
      <c r="H114" s="47"/>
      <c r="I114" s="40" t="str">
        <f t="shared" si="6"/>
        <v>//</v>
      </c>
      <c r="J114" s="63"/>
      <c r="K114" s="63"/>
      <c r="L114" s="47"/>
      <c r="M114" s="67"/>
      <c r="N114" s="47"/>
      <c r="O114" s="47"/>
      <c r="P114" s="47"/>
      <c r="Q114" s="67"/>
      <c r="R114" s="67"/>
      <c r="S114" s="47"/>
      <c r="T114" s="47"/>
      <c r="U114" s="47"/>
      <c r="V114" s="66"/>
    </row>
    <row r="115" spans="1:22" x14ac:dyDescent="0.25">
      <c r="A115" s="10" t="str">
        <f t="shared" si="5"/>
        <v/>
      </c>
      <c r="B115" s="10" t="str">
        <f t="shared" si="4"/>
        <v xml:space="preserve"> site  //-</v>
      </c>
      <c r="C115" s="61"/>
      <c r="D115" s="61"/>
      <c r="E115" s="69"/>
      <c r="F115" s="47"/>
      <c r="G115" s="47"/>
      <c r="H115" s="47"/>
      <c r="I115" s="40" t="str">
        <f t="shared" si="6"/>
        <v>//</v>
      </c>
      <c r="J115" s="63"/>
      <c r="K115" s="63"/>
      <c r="L115" s="47"/>
      <c r="M115" s="67"/>
      <c r="N115" s="47"/>
      <c r="O115" s="47"/>
      <c r="P115" s="47"/>
      <c r="Q115" s="67"/>
      <c r="R115" s="67"/>
      <c r="S115" s="47"/>
      <c r="T115" s="47"/>
      <c r="U115" s="47"/>
      <c r="V115" s="66"/>
    </row>
    <row r="116" spans="1:22" x14ac:dyDescent="0.25">
      <c r="A116" s="10" t="str">
        <f t="shared" si="5"/>
        <v/>
      </c>
      <c r="B116" s="10" t="str">
        <f t="shared" si="4"/>
        <v xml:space="preserve"> site  //-</v>
      </c>
      <c r="C116" s="61"/>
      <c r="D116" s="61"/>
      <c r="E116" s="69"/>
      <c r="F116" s="47"/>
      <c r="G116" s="47"/>
      <c r="H116" s="47"/>
      <c r="I116" s="40" t="str">
        <f t="shared" si="6"/>
        <v>//</v>
      </c>
      <c r="J116" s="63"/>
      <c r="K116" s="63"/>
      <c r="L116" s="47"/>
      <c r="M116" s="67"/>
      <c r="N116" s="47"/>
      <c r="O116" s="47"/>
      <c r="P116" s="47"/>
      <c r="Q116" s="67"/>
      <c r="R116" s="67"/>
      <c r="S116" s="47"/>
      <c r="T116" s="47"/>
      <c r="U116" s="47"/>
      <c r="V116" s="66"/>
    </row>
    <row r="117" spans="1:22" x14ac:dyDescent="0.25">
      <c r="A117" s="10" t="str">
        <f t="shared" si="5"/>
        <v/>
      </c>
      <c r="B117" s="10" t="str">
        <f t="shared" si="4"/>
        <v xml:space="preserve"> site  //-</v>
      </c>
      <c r="C117" s="61"/>
      <c r="D117" s="61"/>
      <c r="E117" s="69"/>
      <c r="F117" s="47"/>
      <c r="G117" s="47"/>
      <c r="H117" s="47"/>
      <c r="I117" s="40" t="str">
        <f t="shared" si="6"/>
        <v>//</v>
      </c>
      <c r="J117" s="63"/>
      <c r="K117" s="63"/>
      <c r="L117" s="47"/>
      <c r="M117" s="67"/>
      <c r="N117" s="47"/>
      <c r="O117" s="47"/>
      <c r="P117" s="47"/>
      <c r="Q117" s="67"/>
      <c r="R117" s="67"/>
      <c r="S117" s="47"/>
      <c r="T117" s="47"/>
      <c r="U117" s="47"/>
      <c r="V117" s="66"/>
    </row>
    <row r="118" spans="1:22" x14ac:dyDescent="0.25">
      <c r="A118" s="10" t="str">
        <f t="shared" si="5"/>
        <v/>
      </c>
      <c r="B118" s="10" t="str">
        <f t="shared" si="4"/>
        <v xml:space="preserve"> site  //-</v>
      </c>
      <c r="C118" s="61"/>
      <c r="D118" s="61"/>
      <c r="E118" s="69"/>
      <c r="F118" s="47"/>
      <c r="G118" s="47"/>
      <c r="H118" s="47"/>
      <c r="I118" s="40" t="str">
        <f t="shared" si="6"/>
        <v>//</v>
      </c>
      <c r="J118" s="63"/>
      <c r="K118" s="63"/>
      <c r="L118" s="47"/>
      <c r="M118" s="67"/>
      <c r="N118" s="47"/>
      <c r="O118" s="47"/>
      <c r="P118" s="47"/>
      <c r="Q118" s="67"/>
      <c r="R118" s="67"/>
      <c r="S118" s="47"/>
      <c r="T118" s="47"/>
      <c r="U118" s="47"/>
      <c r="V118" s="66"/>
    </row>
    <row r="119" spans="1:22" x14ac:dyDescent="0.25">
      <c r="A119" s="10" t="str">
        <f t="shared" si="5"/>
        <v/>
      </c>
      <c r="B119" s="10" t="str">
        <f t="shared" si="4"/>
        <v xml:space="preserve"> site  //-</v>
      </c>
      <c r="C119" s="61"/>
      <c r="D119" s="61"/>
      <c r="E119" s="69"/>
      <c r="F119" s="47"/>
      <c r="G119" s="47"/>
      <c r="H119" s="47"/>
      <c r="I119" s="40" t="str">
        <f t="shared" si="6"/>
        <v>//</v>
      </c>
      <c r="J119" s="63"/>
      <c r="K119" s="63"/>
      <c r="L119" s="47"/>
      <c r="M119" s="67"/>
      <c r="N119" s="47"/>
      <c r="O119" s="47"/>
      <c r="P119" s="47"/>
      <c r="Q119" s="67"/>
      <c r="R119" s="67"/>
      <c r="S119" s="47"/>
      <c r="T119" s="47"/>
      <c r="U119" s="47"/>
      <c r="V119" s="66"/>
    </row>
    <row r="120" spans="1:22" x14ac:dyDescent="0.25">
      <c r="A120" s="10" t="str">
        <f t="shared" si="5"/>
        <v/>
      </c>
      <c r="B120" s="10" t="str">
        <f t="shared" si="4"/>
        <v xml:space="preserve"> site  //-</v>
      </c>
      <c r="C120" s="61"/>
      <c r="D120" s="61"/>
      <c r="E120" s="69"/>
      <c r="F120" s="47"/>
      <c r="G120" s="47"/>
      <c r="H120" s="47"/>
      <c r="I120" s="40" t="str">
        <f t="shared" si="6"/>
        <v>//</v>
      </c>
      <c r="J120" s="63"/>
      <c r="K120" s="63"/>
      <c r="L120" s="47"/>
      <c r="M120" s="67"/>
      <c r="N120" s="47"/>
      <c r="O120" s="47"/>
      <c r="P120" s="47"/>
      <c r="Q120" s="67"/>
      <c r="R120" s="67"/>
      <c r="S120" s="47"/>
      <c r="T120" s="47"/>
      <c r="U120" s="47"/>
      <c r="V120" s="66"/>
    </row>
    <row r="121" spans="1:22" x14ac:dyDescent="0.25">
      <c r="A121" s="10" t="str">
        <f t="shared" si="5"/>
        <v/>
      </c>
      <c r="B121" s="10" t="str">
        <f t="shared" si="4"/>
        <v xml:space="preserve"> site  //-</v>
      </c>
      <c r="C121" s="61"/>
      <c r="D121" s="61"/>
      <c r="E121" s="69"/>
      <c r="F121" s="47"/>
      <c r="G121" s="47"/>
      <c r="H121" s="47"/>
      <c r="I121" s="40" t="str">
        <f t="shared" si="6"/>
        <v>//</v>
      </c>
      <c r="J121" s="63"/>
      <c r="K121" s="63"/>
      <c r="L121" s="47"/>
      <c r="M121" s="67"/>
      <c r="N121" s="47"/>
      <c r="O121" s="47"/>
      <c r="P121" s="47"/>
      <c r="Q121" s="67"/>
      <c r="R121" s="67"/>
      <c r="S121" s="47"/>
      <c r="T121" s="47"/>
      <c r="U121" s="47"/>
      <c r="V121" s="66"/>
    </row>
    <row r="122" spans="1:22" x14ac:dyDescent="0.25">
      <c r="A122" s="10" t="str">
        <f t="shared" si="5"/>
        <v/>
      </c>
      <c r="B122" s="10" t="str">
        <f t="shared" si="4"/>
        <v xml:space="preserve"> site  //-</v>
      </c>
      <c r="C122" s="61"/>
      <c r="D122" s="61"/>
      <c r="E122" s="69"/>
      <c r="F122" s="47"/>
      <c r="G122" s="47"/>
      <c r="H122" s="47"/>
      <c r="I122" s="40" t="str">
        <f t="shared" si="6"/>
        <v>//</v>
      </c>
      <c r="J122" s="63"/>
      <c r="K122" s="63"/>
      <c r="L122" s="47"/>
      <c r="M122" s="67"/>
      <c r="N122" s="47"/>
      <c r="O122" s="47"/>
      <c r="P122" s="47"/>
      <c r="Q122" s="67"/>
      <c r="R122" s="67"/>
      <c r="S122" s="47"/>
      <c r="T122" s="47"/>
      <c r="U122" s="47"/>
      <c r="V122" s="66"/>
    </row>
    <row r="123" spans="1:22" x14ac:dyDescent="0.25">
      <c r="A123" s="10" t="str">
        <f t="shared" si="5"/>
        <v/>
      </c>
      <c r="B123" s="10" t="str">
        <f t="shared" si="4"/>
        <v xml:space="preserve"> site  //-</v>
      </c>
      <c r="C123" s="61"/>
      <c r="D123" s="61"/>
      <c r="E123" s="69"/>
      <c r="F123" s="47"/>
      <c r="G123" s="47"/>
      <c r="H123" s="47"/>
      <c r="I123" s="40" t="str">
        <f t="shared" si="6"/>
        <v>//</v>
      </c>
      <c r="J123" s="63"/>
      <c r="K123" s="63"/>
      <c r="L123" s="47"/>
      <c r="M123" s="67"/>
      <c r="N123" s="47"/>
      <c r="O123" s="47"/>
      <c r="P123" s="47"/>
      <c r="Q123" s="67"/>
      <c r="R123" s="67"/>
      <c r="S123" s="47"/>
      <c r="T123" s="47"/>
      <c r="U123" s="47"/>
      <c r="V123" s="66"/>
    </row>
    <row r="124" spans="1:22" x14ac:dyDescent="0.25">
      <c r="A124" s="10" t="str">
        <f t="shared" si="5"/>
        <v/>
      </c>
      <c r="B124" s="10" t="str">
        <f t="shared" si="4"/>
        <v xml:space="preserve"> site  //-</v>
      </c>
      <c r="C124" s="61"/>
      <c r="D124" s="61"/>
      <c r="E124" s="69"/>
      <c r="F124" s="47"/>
      <c r="G124" s="47"/>
      <c r="H124" s="47"/>
      <c r="I124" s="40" t="str">
        <f t="shared" si="6"/>
        <v>//</v>
      </c>
      <c r="J124" s="63"/>
      <c r="K124" s="63"/>
      <c r="L124" s="47"/>
      <c r="M124" s="67"/>
      <c r="N124" s="47"/>
      <c r="O124" s="47"/>
      <c r="P124" s="47"/>
      <c r="Q124" s="67"/>
      <c r="R124" s="67"/>
      <c r="S124" s="47"/>
      <c r="T124" s="47"/>
      <c r="U124" s="47"/>
      <c r="V124" s="66"/>
    </row>
    <row r="125" spans="1:22" x14ac:dyDescent="0.25">
      <c r="A125" s="10" t="str">
        <f t="shared" si="5"/>
        <v/>
      </c>
      <c r="B125" s="10" t="str">
        <f t="shared" si="4"/>
        <v xml:space="preserve"> site  //-</v>
      </c>
      <c r="C125" s="61"/>
      <c r="D125" s="61"/>
      <c r="E125" s="69"/>
      <c r="F125" s="47"/>
      <c r="G125" s="47"/>
      <c r="H125" s="47"/>
      <c r="I125" s="40" t="str">
        <f t="shared" si="6"/>
        <v>//</v>
      </c>
      <c r="J125" s="63"/>
      <c r="K125" s="63"/>
      <c r="L125" s="47"/>
      <c r="M125" s="67"/>
      <c r="N125" s="47"/>
      <c r="O125" s="47"/>
      <c r="P125" s="47"/>
      <c r="Q125" s="67"/>
      <c r="R125" s="67"/>
      <c r="S125" s="47"/>
      <c r="T125" s="47"/>
      <c r="U125" s="47"/>
      <c r="V125" s="66"/>
    </row>
    <row r="126" spans="1:22" x14ac:dyDescent="0.25">
      <c r="A126" s="10" t="str">
        <f t="shared" si="5"/>
        <v/>
      </c>
      <c r="B126" s="10" t="str">
        <f t="shared" si="4"/>
        <v xml:space="preserve"> site  //-</v>
      </c>
      <c r="C126" s="61"/>
      <c r="D126" s="61"/>
      <c r="E126" s="69"/>
      <c r="F126" s="47"/>
      <c r="G126" s="47"/>
      <c r="H126" s="47"/>
      <c r="I126" s="40" t="str">
        <f t="shared" si="6"/>
        <v>//</v>
      </c>
      <c r="J126" s="63"/>
      <c r="K126" s="63"/>
      <c r="L126" s="47"/>
      <c r="M126" s="67"/>
      <c r="N126" s="47"/>
      <c r="O126" s="47"/>
      <c r="P126" s="47"/>
      <c r="Q126" s="67"/>
      <c r="R126" s="67"/>
      <c r="S126" s="47"/>
      <c r="T126" s="47"/>
      <c r="U126" s="47"/>
      <c r="V126" s="66"/>
    </row>
    <row r="127" spans="1:22" x14ac:dyDescent="0.25">
      <c r="A127" s="10" t="str">
        <f t="shared" si="5"/>
        <v/>
      </c>
      <c r="B127" s="10" t="str">
        <f t="shared" si="4"/>
        <v xml:space="preserve"> site  //-</v>
      </c>
      <c r="C127" s="61"/>
      <c r="D127" s="61"/>
      <c r="E127" s="69"/>
      <c r="F127" s="47"/>
      <c r="G127" s="47"/>
      <c r="H127" s="47"/>
      <c r="I127" s="40" t="str">
        <f t="shared" si="6"/>
        <v>//</v>
      </c>
      <c r="J127" s="63"/>
      <c r="K127" s="63"/>
      <c r="L127" s="47"/>
      <c r="M127" s="67"/>
      <c r="N127" s="47"/>
      <c r="O127" s="47"/>
      <c r="P127" s="47"/>
      <c r="Q127" s="67"/>
      <c r="R127" s="67"/>
      <c r="S127" s="47"/>
      <c r="T127" s="47"/>
      <c r="U127" s="47"/>
      <c r="V127" s="66"/>
    </row>
    <row r="128" spans="1:22" x14ac:dyDescent="0.25">
      <c r="A128" s="10" t="str">
        <f t="shared" si="5"/>
        <v/>
      </c>
      <c r="B128" s="10" t="str">
        <f t="shared" si="4"/>
        <v xml:space="preserve"> site  //-</v>
      </c>
      <c r="C128" s="61"/>
      <c r="D128" s="61"/>
      <c r="E128" s="69"/>
      <c r="F128" s="47"/>
      <c r="G128" s="47"/>
      <c r="H128" s="47"/>
      <c r="I128" s="40" t="str">
        <f t="shared" si="6"/>
        <v>//</v>
      </c>
      <c r="J128" s="63"/>
      <c r="K128" s="63"/>
      <c r="L128" s="47"/>
      <c r="M128" s="67"/>
      <c r="N128" s="47"/>
      <c r="O128" s="47"/>
      <c r="P128" s="47"/>
      <c r="Q128" s="67"/>
      <c r="R128" s="67"/>
      <c r="S128" s="47"/>
      <c r="T128" s="47"/>
      <c r="U128" s="47"/>
      <c r="V128" s="66"/>
    </row>
    <row r="129" spans="1:22" x14ac:dyDescent="0.25">
      <c r="A129" s="10" t="str">
        <f t="shared" si="5"/>
        <v/>
      </c>
      <c r="B129" s="10" t="str">
        <f t="shared" si="4"/>
        <v xml:space="preserve"> site  //-</v>
      </c>
      <c r="C129" s="61"/>
      <c r="D129" s="61"/>
      <c r="E129" s="69"/>
      <c r="F129" s="47"/>
      <c r="G129" s="47"/>
      <c r="H129" s="47"/>
      <c r="I129" s="40" t="str">
        <f t="shared" si="6"/>
        <v>//</v>
      </c>
      <c r="J129" s="63"/>
      <c r="K129" s="63"/>
      <c r="L129" s="47"/>
      <c r="M129" s="67"/>
      <c r="N129" s="47"/>
      <c r="O129" s="47"/>
      <c r="P129" s="47"/>
      <c r="Q129" s="67"/>
      <c r="R129" s="67"/>
      <c r="S129" s="47"/>
      <c r="T129" s="47"/>
      <c r="U129" s="47"/>
      <c r="V129" s="66"/>
    </row>
    <row r="130" spans="1:22" x14ac:dyDescent="0.25">
      <c r="A130" s="10" t="str">
        <f t="shared" si="5"/>
        <v/>
      </c>
      <c r="B130" s="10" t="str">
        <f t="shared" si="4"/>
        <v xml:space="preserve"> site  //-</v>
      </c>
      <c r="C130" s="61"/>
      <c r="D130" s="61"/>
      <c r="E130" s="69"/>
      <c r="F130" s="47"/>
      <c r="G130" s="47"/>
      <c r="H130" s="47"/>
      <c r="I130" s="40" t="str">
        <f t="shared" si="6"/>
        <v>//</v>
      </c>
      <c r="J130" s="63"/>
      <c r="K130" s="63"/>
      <c r="L130" s="47"/>
      <c r="M130" s="67"/>
      <c r="N130" s="47"/>
      <c r="O130" s="47"/>
      <c r="P130" s="47"/>
      <c r="Q130" s="67"/>
      <c r="R130" s="67"/>
      <c r="S130" s="47"/>
      <c r="T130" s="47"/>
      <c r="U130" s="47"/>
      <c r="V130" s="66"/>
    </row>
    <row r="131" spans="1:22" x14ac:dyDescent="0.25">
      <c r="A131" s="10" t="str">
        <f t="shared" si="5"/>
        <v/>
      </c>
      <c r="B131" s="10" t="str">
        <f t="shared" ref="B131:B194" si="7">CONCATENATE(L131," ", "site", " ",M131," ",F131,"/",G131,"/",H131,"-",P131)</f>
        <v xml:space="preserve"> site  //-</v>
      </c>
      <c r="C131" s="61"/>
      <c r="D131" s="61"/>
      <c r="E131" s="69"/>
      <c r="F131" s="47"/>
      <c r="G131" s="47"/>
      <c r="H131" s="47"/>
      <c r="I131" s="40" t="str">
        <f t="shared" si="6"/>
        <v>//</v>
      </c>
      <c r="J131" s="63"/>
      <c r="K131" s="63"/>
      <c r="L131" s="47"/>
      <c r="M131" s="67"/>
      <c r="N131" s="47"/>
      <c r="O131" s="47"/>
      <c r="P131" s="47"/>
      <c r="Q131" s="67"/>
      <c r="R131" s="67"/>
      <c r="S131" s="47"/>
      <c r="T131" s="47"/>
      <c r="U131" s="47"/>
      <c r="V131" s="66"/>
    </row>
    <row r="132" spans="1:22" x14ac:dyDescent="0.25">
      <c r="A132" s="10" t="str">
        <f t="shared" ref="A132:A195" si="8">IF(B132= " site  //-","",B132)</f>
        <v/>
      </c>
      <c r="B132" s="10" t="str">
        <f t="shared" si="7"/>
        <v xml:space="preserve"> site  //-</v>
      </c>
      <c r="C132" s="61"/>
      <c r="D132" s="61"/>
      <c r="E132" s="69"/>
      <c r="F132" s="47"/>
      <c r="G132" s="47"/>
      <c r="H132" s="47"/>
      <c r="I132" s="40" t="str">
        <f t="shared" ref="I132:I195" si="9">CONCATENATE(F132,"/",G132,"/",H132)</f>
        <v>//</v>
      </c>
      <c r="J132" s="63"/>
      <c r="K132" s="63"/>
      <c r="L132" s="47"/>
      <c r="M132" s="67"/>
      <c r="N132" s="47"/>
      <c r="O132" s="47"/>
      <c r="P132" s="47"/>
      <c r="Q132" s="67"/>
      <c r="R132" s="67"/>
      <c r="S132" s="47"/>
      <c r="T132" s="47"/>
      <c r="U132" s="47"/>
      <c r="V132" s="66"/>
    </row>
    <row r="133" spans="1:22" x14ac:dyDescent="0.25">
      <c r="A133" s="10" t="str">
        <f t="shared" si="8"/>
        <v/>
      </c>
      <c r="B133" s="10" t="str">
        <f t="shared" si="7"/>
        <v xml:space="preserve"> site  //-</v>
      </c>
      <c r="C133" s="61"/>
      <c r="D133" s="61"/>
      <c r="E133" s="69"/>
      <c r="F133" s="47"/>
      <c r="G133" s="47"/>
      <c r="H133" s="47"/>
      <c r="I133" s="40" t="str">
        <f t="shared" si="9"/>
        <v>//</v>
      </c>
      <c r="J133" s="63"/>
      <c r="K133" s="63"/>
      <c r="L133" s="47"/>
      <c r="M133" s="67"/>
      <c r="N133" s="47"/>
      <c r="O133" s="47"/>
      <c r="P133" s="47"/>
      <c r="Q133" s="67"/>
      <c r="R133" s="67"/>
      <c r="S133" s="47"/>
      <c r="T133" s="47"/>
      <c r="U133" s="47"/>
      <c r="V133" s="66"/>
    </row>
    <row r="134" spans="1:22" x14ac:dyDescent="0.25">
      <c r="A134" s="10" t="str">
        <f t="shared" si="8"/>
        <v/>
      </c>
      <c r="B134" s="10" t="str">
        <f t="shared" si="7"/>
        <v xml:space="preserve"> site  //-</v>
      </c>
      <c r="C134" s="61"/>
      <c r="D134" s="61"/>
      <c r="E134" s="69"/>
      <c r="F134" s="47"/>
      <c r="G134" s="47"/>
      <c r="H134" s="47"/>
      <c r="I134" s="40" t="str">
        <f t="shared" si="9"/>
        <v>//</v>
      </c>
      <c r="J134" s="63"/>
      <c r="K134" s="63"/>
      <c r="L134" s="47"/>
      <c r="M134" s="67"/>
      <c r="N134" s="47"/>
      <c r="O134" s="47"/>
      <c r="P134" s="47"/>
      <c r="Q134" s="67"/>
      <c r="R134" s="67"/>
      <c r="S134" s="47"/>
      <c r="T134" s="47"/>
      <c r="U134" s="47"/>
      <c r="V134" s="66"/>
    </row>
    <row r="135" spans="1:22" x14ac:dyDescent="0.25">
      <c r="A135" s="10" t="str">
        <f t="shared" si="8"/>
        <v/>
      </c>
      <c r="B135" s="10" t="str">
        <f t="shared" si="7"/>
        <v xml:space="preserve"> site  //-</v>
      </c>
      <c r="C135" s="61"/>
      <c r="D135" s="61"/>
      <c r="E135" s="69"/>
      <c r="F135" s="47"/>
      <c r="G135" s="47"/>
      <c r="H135" s="47"/>
      <c r="I135" s="40" t="str">
        <f t="shared" si="9"/>
        <v>//</v>
      </c>
      <c r="J135" s="63"/>
      <c r="K135" s="63"/>
      <c r="L135" s="47"/>
      <c r="M135" s="67"/>
      <c r="N135" s="47"/>
      <c r="O135" s="47"/>
      <c r="P135" s="47"/>
      <c r="Q135" s="67"/>
      <c r="R135" s="67"/>
      <c r="S135" s="47"/>
      <c r="T135" s="47"/>
      <c r="U135" s="47"/>
      <c r="V135" s="66"/>
    </row>
    <row r="136" spans="1:22" x14ac:dyDescent="0.25">
      <c r="A136" s="10" t="str">
        <f t="shared" si="8"/>
        <v/>
      </c>
      <c r="B136" s="10" t="str">
        <f t="shared" si="7"/>
        <v xml:space="preserve"> site  //-</v>
      </c>
      <c r="C136" s="61"/>
      <c r="D136" s="61"/>
      <c r="E136" s="69"/>
      <c r="F136" s="47"/>
      <c r="G136" s="47"/>
      <c r="H136" s="47"/>
      <c r="I136" s="40" t="str">
        <f t="shared" si="9"/>
        <v>//</v>
      </c>
      <c r="J136" s="63"/>
      <c r="K136" s="63"/>
      <c r="L136" s="47"/>
      <c r="M136" s="67"/>
      <c r="N136" s="47"/>
      <c r="O136" s="47"/>
      <c r="P136" s="47"/>
      <c r="Q136" s="67"/>
      <c r="R136" s="67"/>
      <c r="S136" s="47"/>
      <c r="T136" s="47"/>
      <c r="U136" s="47"/>
      <c r="V136" s="66"/>
    </row>
    <row r="137" spans="1:22" x14ac:dyDescent="0.25">
      <c r="A137" s="10" t="str">
        <f t="shared" si="8"/>
        <v/>
      </c>
      <c r="B137" s="10" t="str">
        <f t="shared" si="7"/>
        <v xml:space="preserve"> site  //-</v>
      </c>
      <c r="C137" s="61"/>
      <c r="D137" s="61"/>
      <c r="E137" s="69"/>
      <c r="F137" s="47"/>
      <c r="G137" s="47"/>
      <c r="H137" s="47"/>
      <c r="I137" s="40" t="str">
        <f t="shared" si="9"/>
        <v>//</v>
      </c>
      <c r="J137" s="63"/>
      <c r="K137" s="63"/>
      <c r="L137" s="47"/>
      <c r="M137" s="67"/>
      <c r="N137" s="47"/>
      <c r="O137" s="47"/>
      <c r="P137" s="47"/>
      <c r="Q137" s="67"/>
      <c r="R137" s="67"/>
      <c r="S137" s="47"/>
      <c r="T137" s="47"/>
      <c r="U137" s="47"/>
      <c r="V137" s="66"/>
    </row>
    <row r="138" spans="1:22" x14ac:dyDescent="0.25">
      <c r="A138" s="10" t="str">
        <f t="shared" si="8"/>
        <v/>
      </c>
      <c r="B138" s="10" t="str">
        <f t="shared" si="7"/>
        <v xml:space="preserve"> site  //-</v>
      </c>
      <c r="C138" s="61"/>
      <c r="D138" s="61"/>
      <c r="E138" s="69"/>
      <c r="F138" s="47"/>
      <c r="G138" s="47"/>
      <c r="H138" s="47"/>
      <c r="I138" s="40" t="str">
        <f t="shared" si="9"/>
        <v>//</v>
      </c>
      <c r="J138" s="63"/>
      <c r="K138" s="63"/>
      <c r="L138" s="47"/>
      <c r="M138" s="67"/>
      <c r="N138" s="47"/>
      <c r="O138" s="47"/>
      <c r="P138" s="47"/>
      <c r="Q138" s="67"/>
      <c r="R138" s="67"/>
      <c r="S138" s="47"/>
      <c r="T138" s="47"/>
      <c r="U138" s="47"/>
      <c r="V138" s="66"/>
    </row>
    <row r="139" spans="1:22" x14ac:dyDescent="0.25">
      <c r="A139" s="10" t="str">
        <f t="shared" si="8"/>
        <v/>
      </c>
      <c r="B139" s="10" t="str">
        <f t="shared" si="7"/>
        <v xml:space="preserve"> site  //-</v>
      </c>
      <c r="C139" s="61"/>
      <c r="D139" s="61"/>
      <c r="E139" s="69"/>
      <c r="F139" s="47"/>
      <c r="G139" s="47"/>
      <c r="H139" s="47"/>
      <c r="I139" s="40" t="str">
        <f t="shared" si="9"/>
        <v>//</v>
      </c>
      <c r="J139" s="63"/>
      <c r="K139" s="63"/>
      <c r="L139" s="47"/>
      <c r="M139" s="67"/>
      <c r="N139" s="47"/>
      <c r="O139" s="47"/>
      <c r="P139" s="47"/>
      <c r="Q139" s="67"/>
      <c r="R139" s="67"/>
      <c r="S139" s="47"/>
      <c r="T139" s="47"/>
      <c r="U139" s="47"/>
      <c r="V139" s="66"/>
    </row>
    <row r="140" spans="1:22" x14ac:dyDescent="0.25">
      <c r="A140" s="10" t="str">
        <f t="shared" si="8"/>
        <v/>
      </c>
      <c r="B140" s="10" t="str">
        <f t="shared" si="7"/>
        <v xml:space="preserve"> site  //-</v>
      </c>
      <c r="C140" s="61"/>
      <c r="D140" s="61"/>
      <c r="E140" s="69"/>
      <c r="F140" s="47"/>
      <c r="G140" s="47"/>
      <c r="H140" s="47"/>
      <c r="I140" s="40" t="str">
        <f t="shared" si="9"/>
        <v>//</v>
      </c>
      <c r="J140" s="63"/>
      <c r="K140" s="63"/>
      <c r="L140" s="47"/>
      <c r="M140" s="67"/>
      <c r="N140" s="47"/>
      <c r="O140" s="47"/>
      <c r="P140" s="47"/>
      <c r="Q140" s="67"/>
      <c r="R140" s="67"/>
      <c r="S140" s="47"/>
      <c r="T140" s="47"/>
      <c r="U140" s="47"/>
      <c r="V140" s="66"/>
    </row>
    <row r="141" spans="1:22" x14ac:dyDescent="0.25">
      <c r="A141" s="10" t="str">
        <f t="shared" si="8"/>
        <v/>
      </c>
      <c r="B141" s="10" t="str">
        <f t="shared" si="7"/>
        <v xml:space="preserve"> site  //-</v>
      </c>
      <c r="C141" s="61"/>
      <c r="D141" s="61"/>
      <c r="E141" s="69"/>
      <c r="F141" s="47"/>
      <c r="G141" s="47"/>
      <c r="H141" s="47"/>
      <c r="I141" s="40" t="str">
        <f t="shared" si="9"/>
        <v>//</v>
      </c>
      <c r="J141" s="63"/>
      <c r="K141" s="63"/>
      <c r="L141" s="47"/>
      <c r="M141" s="67"/>
      <c r="N141" s="47"/>
      <c r="O141" s="47"/>
      <c r="P141" s="47"/>
      <c r="Q141" s="67"/>
      <c r="R141" s="67"/>
      <c r="S141" s="47"/>
      <c r="T141" s="47"/>
      <c r="U141" s="47"/>
      <c r="V141" s="66"/>
    </row>
    <row r="142" spans="1:22" x14ac:dyDescent="0.25">
      <c r="A142" s="10" t="str">
        <f t="shared" si="8"/>
        <v/>
      </c>
      <c r="B142" s="10" t="str">
        <f t="shared" si="7"/>
        <v xml:space="preserve"> site  //-</v>
      </c>
      <c r="C142" s="61"/>
      <c r="D142" s="61"/>
      <c r="E142" s="69"/>
      <c r="F142" s="47"/>
      <c r="G142" s="47"/>
      <c r="H142" s="47"/>
      <c r="I142" s="40" t="str">
        <f t="shared" si="9"/>
        <v>//</v>
      </c>
      <c r="J142" s="63"/>
      <c r="K142" s="63"/>
      <c r="L142" s="47"/>
      <c r="M142" s="67"/>
      <c r="N142" s="47"/>
      <c r="O142" s="47"/>
      <c r="P142" s="47"/>
      <c r="Q142" s="67"/>
      <c r="R142" s="67"/>
      <c r="S142" s="47"/>
      <c r="T142" s="47"/>
      <c r="U142" s="47"/>
      <c r="V142" s="66"/>
    </row>
    <row r="143" spans="1:22" x14ac:dyDescent="0.25">
      <c r="A143" s="10" t="str">
        <f t="shared" si="8"/>
        <v/>
      </c>
      <c r="B143" s="10" t="str">
        <f t="shared" si="7"/>
        <v xml:space="preserve"> site  //-</v>
      </c>
      <c r="C143" s="61"/>
      <c r="D143" s="61"/>
      <c r="E143" s="69"/>
      <c r="F143" s="47"/>
      <c r="G143" s="47"/>
      <c r="H143" s="47"/>
      <c r="I143" s="40" t="str">
        <f t="shared" si="9"/>
        <v>//</v>
      </c>
      <c r="J143" s="63"/>
      <c r="K143" s="63"/>
      <c r="L143" s="47"/>
      <c r="M143" s="67"/>
      <c r="N143" s="47"/>
      <c r="O143" s="47"/>
      <c r="P143" s="47"/>
      <c r="Q143" s="67"/>
      <c r="R143" s="67"/>
      <c r="S143" s="47"/>
      <c r="T143" s="47"/>
      <c r="U143" s="47"/>
      <c r="V143" s="66"/>
    </row>
    <row r="144" spans="1:22" x14ac:dyDescent="0.25">
      <c r="A144" s="10" t="str">
        <f t="shared" si="8"/>
        <v/>
      </c>
      <c r="B144" s="10" t="str">
        <f t="shared" si="7"/>
        <v xml:space="preserve"> site  //-</v>
      </c>
      <c r="C144" s="61"/>
      <c r="D144" s="61"/>
      <c r="E144" s="69"/>
      <c r="F144" s="47"/>
      <c r="G144" s="47"/>
      <c r="H144" s="47"/>
      <c r="I144" s="40" t="str">
        <f t="shared" si="9"/>
        <v>//</v>
      </c>
      <c r="J144" s="63"/>
      <c r="K144" s="63"/>
      <c r="L144" s="47"/>
      <c r="M144" s="67"/>
      <c r="N144" s="47"/>
      <c r="O144" s="47"/>
      <c r="P144" s="47"/>
      <c r="Q144" s="67"/>
      <c r="R144" s="67"/>
      <c r="S144" s="47"/>
      <c r="T144" s="47"/>
      <c r="U144" s="47"/>
      <c r="V144" s="66"/>
    </row>
    <row r="145" spans="1:22" x14ac:dyDescent="0.25">
      <c r="A145" s="10" t="str">
        <f t="shared" si="8"/>
        <v/>
      </c>
      <c r="B145" s="10" t="str">
        <f t="shared" si="7"/>
        <v xml:space="preserve"> site  //-</v>
      </c>
      <c r="C145" s="61"/>
      <c r="D145" s="61"/>
      <c r="E145" s="69"/>
      <c r="F145" s="47"/>
      <c r="G145" s="47"/>
      <c r="H145" s="47"/>
      <c r="I145" s="40" t="str">
        <f t="shared" si="9"/>
        <v>//</v>
      </c>
      <c r="J145" s="63"/>
      <c r="K145" s="63"/>
      <c r="L145" s="47"/>
      <c r="M145" s="67"/>
      <c r="N145" s="47"/>
      <c r="O145" s="47"/>
      <c r="P145" s="47"/>
      <c r="Q145" s="67"/>
      <c r="R145" s="67"/>
      <c r="S145" s="47"/>
      <c r="T145" s="47"/>
      <c r="U145" s="47"/>
      <c r="V145" s="66"/>
    </row>
    <row r="146" spans="1:22" x14ac:dyDescent="0.25">
      <c r="A146" s="10" t="str">
        <f t="shared" si="8"/>
        <v/>
      </c>
      <c r="B146" s="10" t="str">
        <f t="shared" si="7"/>
        <v xml:space="preserve"> site  //-</v>
      </c>
      <c r="C146" s="61"/>
      <c r="D146" s="61"/>
      <c r="E146" s="69"/>
      <c r="F146" s="47"/>
      <c r="G146" s="47"/>
      <c r="H146" s="47"/>
      <c r="I146" s="40" t="str">
        <f t="shared" si="9"/>
        <v>//</v>
      </c>
      <c r="J146" s="63"/>
      <c r="K146" s="63"/>
      <c r="L146" s="47"/>
      <c r="M146" s="67"/>
      <c r="N146" s="47"/>
      <c r="O146" s="47"/>
      <c r="P146" s="47"/>
      <c r="Q146" s="67"/>
      <c r="R146" s="67"/>
      <c r="S146" s="47"/>
      <c r="T146" s="47"/>
      <c r="U146" s="47"/>
      <c r="V146" s="66"/>
    </row>
    <row r="147" spans="1:22" x14ac:dyDescent="0.25">
      <c r="A147" s="10" t="str">
        <f t="shared" si="8"/>
        <v/>
      </c>
      <c r="B147" s="10" t="str">
        <f t="shared" si="7"/>
        <v xml:space="preserve"> site  //-</v>
      </c>
      <c r="C147" s="61"/>
      <c r="D147" s="61"/>
      <c r="E147" s="69"/>
      <c r="F147" s="47"/>
      <c r="G147" s="47"/>
      <c r="H147" s="47"/>
      <c r="I147" s="40" t="str">
        <f t="shared" si="9"/>
        <v>//</v>
      </c>
      <c r="J147" s="63"/>
      <c r="K147" s="63"/>
      <c r="L147" s="47"/>
      <c r="M147" s="67"/>
      <c r="N147" s="47"/>
      <c r="O147" s="47"/>
      <c r="P147" s="47"/>
      <c r="Q147" s="67"/>
      <c r="R147" s="67"/>
      <c r="S147" s="47"/>
      <c r="T147" s="47"/>
      <c r="U147" s="47"/>
      <c r="V147" s="66"/>
    </row>
    <row r="148" spans="1:22" x14ac:dyDescent="0.25">
      <c r="A148" s="10" t="str">
        <f t="shared" si="8"/>
        <v/>
      </c>
      <c r="B148" s="10" t="str">
        <f t="shared" si="7"/>
        <v xml:space="preserve"> site  //-</v>
      </c>
      <c r="C148" s="61"/>
      <c r="D148" s="61"/>
      <c r="E148" s="69"/>
      <c r="F148" s="47"/>
      <c r="G148" s="47"/>
      <c r="H148" s="47"/>
      <c r="I148" s="40" t="str">
        <f t="shared" si="9"/>
        <v>//</v>
      </c>
      <c r="J148" s="63"/>
      <c r="K148" s="63"/>
      <c r="L148" s="47"/>
      <c r="M148" s="67"/>
      <c r="N148" s="47"/>
      <c r="O148" s="47"/>
      <c r="P148" s="47"/>
      <c r="Q148" s="67"/>
      <c r="R148" s="67"/>
      <c r="S148" s="47"/>
      <c r="T148" s="47"/>
      <c r="U148" s="47"/>
      <c r="V148" s="66"/>
    </row>
    <row r="149" spans="1:22" x14ac:dyDescent="0.25">
      <c r="A149" s="10" t="str">
        <f t="shared" si="8"/>
        <v/>
      </c>
      <c r="B149" s="10" t="str">
        <f t="shared" si="7"/>
        <v xml:space="preserve"> site  //-</v>
      </c>
      <c r="C149" s="61"/>
      <c r="D149" s="61"/>
      <c r="E149" s="69"/>
      <c r="F149" s="47"/>
      <c r="G149" s="47"/>
      <c r="H149" s="47"/>
      <c r="I149" s="40" t="str">
        <f t="shared" si="9"/>
        <v>//</v>
      </c>
      <c r="J149" s="63"/>
      <c r="K149" s="63"/>
      <c r="L149" s="47"/>
      <c r="M149" s="67"/>
      <c r="N149" s="47"/>
      <c r="O149" s="47"/>
      <c r="P149" s="47"/>
      <c r="Q149" s="67"/>
      <c r="R149" s="67"/>
      <c r="S149" s="47"/>
      <c r="T149" s="47"/>
      <c r="U149" s="47"/>
      <c r="V149" s="66"/>
    </row>
    <row r="150" spans="1:22" x14ac:dyDescent="0.25">
      <c r="A150" s="10" t="str">
        <f t="shared" si="8"/>
        <v/>
      </c>
      <c r="B150" s="10" t="str">
        <f t="shared" si="7"/>
        <v xml:space="preserve"> site  //-</v>
      </c>
      <c r="C150" s="61"/>
      <c r="D150" s="61"/>
      <c r="E150" s="69"/>
      <c r="F150" s="47"/>
      <c r="G150" s="47"/>
      <c r="H150" s="47"/>
      <c r="I150" s="40" t="str">
        <f t="shared" si="9"/>
        <v>//</v>
      </c>
      <c r="J150" s="63"/>
      <c r="K150" s="63"/>
      <c r="L150" s="47"/>
      <c r="M150" s="67"/>
      <c r="N150" s="47"/>
      <c r="O150" s="47"/>
      <c r="P150" s="47"/>
      <c r="Q150" s="67"/>
      <c r="R150" s="67"/>
      <c r="S150" s="47"/>
      <c r="T150" s="47"/>
      <c r="U150" s="47"/>
      <c r="V150" s="66"/>
    </row>
    <row r="151" spans="1:22" x14ac:dyDescent="0.25">
      <c r="A151" s="10" t="str">
        <f t="shared" si="8"/>
        <v/>
      </c>
      <c r="B151" s="10" t="str">
        <f t="shared" si="7"/>
        <v xml:space="preserve"> site  //-</v>
      </c>
      <c r="C151" s="61"/>
      <c r="D151" s="61"/>
      <c r="E151" s="69"/>
      <c r="F151" s="47"/>
      <c r="G151" s="47"/>
      <c r="H151" s="47"/>
      <c r="I151" s="40" t="str">
        <f t="shared" si="9"/>
        <v>//</v>
      </c>
      <c r="J151" s="63"/>
      <c r="K151" s="63"/>
      <c r="L151" s="47"/>
      <c r="M151" s="67"/>
      <c r="N151" s="47"/>
      <c r="O151" s="47"/>
      <c r="P151" s="47"/>
      <c r="Q151" s="67"/>
      <c r="R151" s="67"/>
      <c r="S151" s="47"/>
      <c r="T151" s="47"/>
      <c r="U151" s="47"/>
      <c r="V151" s="66"/>
    </row>
    <row r="152" spans="1:22" x14ac:dyDescent="0.25">
      <c r="A152" s="10" t="str">
        <f t="shared" si="8"/>
        <v/>
      </c>
      <c r="B152" s="10" t="str">
        <f t="shared" si="7"/>
        <v xml:space="preserve"> site  //-</v>
      </c>
      <c r="C152" s="61"/>
      <c r="D152" s="61"/>
      <c r="E152" s="69"/>
      <c r="F152" s="47"/>
      <c r="G152" s="47"/>
      <c r="H152" s="47"/>
      <c r="I152" s="40" t="str">
        <f t="shared" si="9"/>
        <v>//</v>
      </c>
      <c r="J152" s="63"/>
      <c r="K152" s="63"/>
      <c r="L152" s="47"/>
      <c r="M152" s="67"/>
      <c r="N152" s="47"/>
      <c r="O152" s="47"/>
      <c r="P152" s="47"/>
      <c r="Q152" s="67"/>
      <c r="R152" s="67"/>
      <c r="S152" s="47"/>
      <c r="T152" s="47"/>
      <c r="U152" s="47"/>
      <c r="V152" s="66"/>
    </row>
    <row r="153" spans="1:22" x14ac:dyDescent="0.25">
      <c r="A153" s="10" t="str">
        <f t="shared" si="8"/>
        <v/>
      </c>
      <c r="B153" s="10" t="str">
        <f t="shared" si="7"/>
        <v xml:space="preserve"> site  //-</v>
      </c>
      <c r="C153" s="61"/>
      <c r="D153" s="61"/>
      <c r="E153" s="69"/>
      <c r="F153" s="47"/>
      <c r="G153" s="47"/>
      <c r="H153" s="47"/>
      <c r="I153" s="40" t="str">
        <f t="shared" si="9"/>
        <v>//</v>
      </c>
      <c r="J153" s="63"/>
      <c r="K153" s="63"/>
      <c r="L153" s="47"/>
      <c r="M153" s="67"/>
      <c r="N153" s="47"/>
      <c r="O153" s="47"/>
      <c r="P153" s="47"/>
      <c r="Q153" s="67"/>
      <c r="R153" s="67"/>
      <c r="S153" s="47"/>
      <c r="T153" s="47"/>
      <c r="U153" s="47"/>
      <c r="V153" s="66"/>
    </row>
    <row r="154" spans="1:22" x14ac:dyDescent="0.25">
      <c r="A154" s="10" t="str">
        <f t="shared" si="8"/>
        <v/>
      </c>
      <c r="B154" s="10" t="str">
        <f t="shared" si="7"/>
        <v xml:space="preserve"> site  //-</v>
      </c>
      <c r="C154" s="61"/>
      <c r="D154" s="61"/>
      <c r="E154" s="69"/>
      <c r="F154" s="47"/>
      <c r="G154" s="47"/>
      <c r="H154" s="47"/>
      <c r="I154" s="40" t="str">
        <f t="shared" si="9"/>
        <v>//</v>
      </c>
      <c r="J154" s="63"/>
      <c r="K154" s="63"/>
      <c r="L154" s="47"/>
      <c r="M154" s="67"/>
      <c r="N154" s="47"/>
      <c r="O154" s="47"/>
      <c r="P154" s="47"/>
      <c r="Q154" s="67"/>
      <c r="R154" s="67"/>
      <c r="S154" s="47"/>
      <c r="T154" s="47"/>
      <c r="U154" s="47"/>
      <c r="V154" s="66"/>
    </row>
    <row r="155" spans="1:22" x14ac:dyDescent="0.25">
      <c r="A155" s="10" t="str">
        <f t="shared" si="8"/>
        <v/>
      </c>
      <c r="B155" s="10" t="str">
        <f t="shared" si="7"/>
        <v xml:space="preserve"> site  //-</v>
      </c>
      <c r="C155" s="61"/>
      <c r="D155" s="61"/>
      <c r="E155" s="69"/>
      <c r="F155" s="47"/>
      <c r="G155" s="47"/>
      <c r="H155" s="47"/>
      <c r="I155" s="40" t="str">
        <f t="shared" si="9"/>
        <v>//</v>
      </c>
      <c r="J155" s="63"/>
      <c r="K155" s="63"/>
      <c r="L155" s="47"/>
      <c r="M155" s="67"/>
      <c r="N155" s="47"/>
      <c r="O155" s="47"/>
      <c r="P155" s="47"/>
      <c r="Q155" s="67"/>
      <c r="R155" s="67"/>
      <c r="S155" s="47"/>
      <c r="T155" s="47"/>
      <c r="U155" s="47"/>
      <c r="V155" s="66"/>
    </row>
    <row r="156" spans="1:22" x14ac:dyDescent="0.25">
      <c r="A156" s="10" t="str">
        <f t="shared" si="8"/>
        <v/>
      </c>
      <c r="B156" s="10" t="str">
        <f t="shared" si="7"/>
        <v xml:space="preserve"> site  //-</v>
      </c>
      <c r="C156" s="61"/>
      <c r="D156" s="61"/>
      <c r="E156" s="69"/>
      <c r="F156" s="47"/>
      <c r="G156" s="47"/>
      <c r="H156" s="47"/>
      <c r="I156" s="40" t="str">
        <f t="shared" si="9"/>
        <v>//</v>
      </c>
      <c r="J156" s="63"/>
      <c r="K156" s="63"/>
      <c r="L156" s="47"/>
      <c r="M156" s="67"/>
      <c r="N156" s="47"/>
      <c r="O156" s="47"/>
      <c r="P156" s="47"/>
      <c r="Q156" s="67"/>
      <c r="R156" s="67"/>
      <c r="S156" s="47"/>
      <c r="T156" s="47"/>
      <c r="U156" s="47"/>
      <c r="V156" s="66"/>
    </row>
    <row r="157" spans="1:22" x14ac:dyDescent="0.25">
      <c r="A157" s="10" t="str">
        <f t="shared" si="8"/>
        <v/>
      </c>
      <c r="B157" s="10" t="str">
        <f t="shared" si="7"/>
        <v xml:space="preserve"> site  //-</v>
      </c>
      <c r="C157" s="61"/>
      <c r="D157" s="61"/>
      <c r="E157" s="69"/>
      <c r="F157" s="47"/>
      <c r="G157" s="47"/>
      <c r="H157" s="47"/>
      <c r="I157" s="40" t="str">
        <f t="shared" si="9"/>
        <v>//</v>
      </c>
      <c r="J157" s="63"/>
      <c r="K157" s="63"/>
      <c r="L157" s="47"/>
      <c r="M157" s="67"/>
      <c r="N157" s="47"/>
      <c r="O157" s="47"/>
      <c r="P157" s="47"/>
      <c r="Q157" s="67"/>
      <c r="R157" s="67"/>
      <c r="S157" s="47"/>
      <c r="T157" s="47"/>
      <c r="U157" s="47"/>
      <c r="V157" s="66"/>
    </row>
    <row r="158" spans="1:22" x14ac:dyDescent="0.25">
      <c r="A158" s="10" t="str">
        <f t="shared" si="8"/>
        <v/>
      </c>
      <c r="B158" s="10" t="str">
        <f t="shared" si="7"/>
        <v xml:space="preserve"> site  //-</v>
      </c>
      <c r="C158" s="61"/>
      <c r="D158" s="61"/>
      <c r="E158" s="69"/>
      <c r="F158" s="47"/>
      <c r="G158" s="47"/>
      <c r="H158" s="47"/>
      <c r="I158" s="40" t="str">
        <f t="shared" si="9"/>
        <v>//</v>
      </c>
      <c r="J158" s="63"/>
      <c r="K158" s="63"/>
      <c r="L158" s="47"/>
      <c r="M158" s="67"/>
      <c r="N158" s="47"/>
      <c r="O158" s="47"/>
      <c r="P158" s="47"/>
      <c r="Q158" s="67"/>
      <c r="R158" s="67"/>
      <c r="S158" s="47"/>
      <c r="T158" s="47"/>
      <c r="U158" s="47"/>
      <c r="V158" s="66"/>
    </row>
    <row r="159" spans="1:22" x14ac:dyDescent="0.25">
      <c r="A159" s="10" t="str">
        <f t="shared" si="8"/>
        <v/>
      </c>
      <c r="B159" s="10" t="str">
        <f t="shared" si="7"/>
        <v xml:space="preserve"> site  //-</v>
      </c>
      <c r="C159" s="61"/>
      <c r="D159" s="61"/>
      <c r="E159" s="69"/>
      <c r="F159" s="47"/>
      <c r="G159" s="47"/>
      <c r="H159" s="47"/>
      <c r="I159" s="40" t="str">
        <f t="shared" si="9"/>
        <v>//</v>
      </c>
      <c r="J159" s="63"/>
      <c r="K159" s="63"/>
      <c r="L159" s="47"/>
      <c r="M159" s="67"/>
      <c r="N159" s="47"/>
      <c r="O159" s="47"/>
      <c r="P159" s="47"/>
      <c r="Q159" s="67"/>
      <c r="R159" s="67"/>
      <c r="S159" s="47"/>
      <c r="T159" s="47"/>
      <c r="U159" s="47"/>
      <c r="V159" s="66"/>
    </row>
    <row r="160" spans="1:22" x14ac:dyDescent="0.25">
      <c r="A160" s="10" t="str">
        <f t="shared" si="8"/>
        <v/>
      </c>
      <c r="B160" s="10" t="str">
        <f t="shared" si="7"/>
        <v xml:space="preserve"> site  //-</v>
      </c>
      <c r="C160" s="61"/>
      <c r="D160" s="61"/>
      <c r="E160" s="69"/>
      <c r="F160" s="47"/>
      <c r="G160" s="47"/>
      <c r="H160" s="47"/>
      <c r="I160" s="40" t="str">
        <f t="shared" si="9"/>
        <v>//</v>
      </c>
      <c r="J160" s="63"/>
      <c r="K160" s="63"/>
      <c r="L160" s="47"/>
      <c r="M160" s="67"/>
      <c r="N160" s="47"/>
      <c r="O160" s="47"/>
      <c r="P160" s="47"/>
      <c r="Q160" s="67"/>
      <c r="R160" s="67"/>
      <c r="S160" s="47"/>
      <c r="T160" s="47"/>
      <c r="U160" s="47"/>
      <c r="V160" s="66"/>
    </row>
    <row r="161" spans="1:22" x14ac:dyDescent="0.25">
      <c r="A161" s="10" t="str">
        <f t="shared" si="8"/>
        <v/>
      </c>
      <c r="B161" s="10" t="str">
        <f t="shared" si="7"/>
        <v xml:space="preserve"> site  //-</v>
      </c>
      <c r="C161" s="61"/>
      <c r="D161" s="61"/>
      <c r="E161" s="69"/>
      <c r="F161" s="47"/>
      <c r="G161" s="47"/>
      <c r="H161" s="47"/>
      <c r="I161" s="40" t="str">
        <f t="shared" si="9"/>
        <v>//</v>
      </c>
      <c r="J161" s="63"/>
      <c r="K161" s="63"/>
      <c r="L161" s="47"/>
      <c r="M161" s="67"/>
      <c r="N161" s="47"/>
      <c r="O161" s="47"/>
      <c r="P161" s="47"/>
      <c r="Q161" s="67"/>
      <c r="R161" s="67"/>
      <c r="S161" s="47"/>
      <c r="T161" s="47"/>
      <c r="U161" s="47"/>
      <c r="V161" s="66"/>
    </row>
    <row r="162" spans="1:22" x14ac:dyDescent="0.25">
      <c r="A162" s="10" t="str">
        <f t="shared" si="8"/>
        <v/>
      </c>
      <c r="B162" s="10" t="str">
        <f t="shared" si="7"/>
        <v xml:space="preserve"> site  //-</v>
      </c>
      <c r="C162" s="61"/>
      <c r="D162" s="61"/>
      <c r="E162" s="69"/>
      <c r="F162" s="47"/>
      <c r="G162" s="47"/>
      <c r="H162" s="47"/>
      <c r="I162" s="40" t="str">
        <f t="shared" si="9"/>
        <v>//</v>
      </c>
      <c r="J162" s="63"/>
      <c r="K162" s="63"/>
      <c r="L162" s="47"/>
      <c r="M162" s="67"/>
      <c r="N162" s="47"/>
      <c r="O162" s="47"/>
      <c r="P162" s="47"/>
      <c r="Q162" s="67"/>
      <c r="R162" s="67"/>
      <c r="S162" s="47"/>
      <c r="T162" s="47"/>
      <c r="U162" s="47"/>
      <c r="V162" s="66"/>
    </row>
    <row r="163" spans="1:22" x14ac:dyDescent="0.25">
      <c r="A163" s="10" t="str">
        <f t="shared" si="8"/>
        <v/>
      </c>
      <c r="B163" s="10" t="str">
        <f t="shared" si="7"/>
        <v xml:space="preserve"> site  //-</v>
      </c>
      <c r="C163" s="61"/>
      <c r="D163" s="61"/>
      <c r="E163" s="69"/>
      <c r="F163" s="47"/>
      <c r="G163" s="47"/>
      <c r="H163" s="47"/>
      <c r="I163" s="40" t="str">
        <f t="shared" si="9"/>
        <v>//</v>
      </c>
      <c r="J163" s="63"/>
      <c r="K163" s="63"/>
      <c r="L163" s="47"/>
      <c r="M163" s="67"/>
      <c r="N163" s="47"/>
      <c r="O163" s="47"/>
      <c r="P163" s="47"/>
      <c r="Q163" s="67"/>
      <c r="R163" s="67"/>
      <c r="S163" s="47"/>
      <c r="T163" s="47"/>
      <c r="U163" s="47"/>
      <c r="V163" s="66"/>
    </row>
    <row r="164" spans="1:22" x14ac:dyDescent="0.25">
      <c r="A164" s="10" t="str">
        <f t="shared" si="8"/>
        <v/>
      </c>
      <c r="B164" s="10" t="str">
        <f t="shared" si="7"/>
        <v xml:space="preserve"> site  //-</v>
      </c>
      <c r="C164" s="61"/>
      <c r="D164" s="61"/>
      <c r="E164" s="69"/>
      <c r="F164" s="47"/>
      <c r="G164" s="47"/>
      <c r="H164" s="47"/>
      <c r="I164" s="40" t="str">
        <f t="shared" si="9"/>
        <v>//</v>
      </c>
      <c r="J164" s="63"/>
      <c r="K164" s="63"/>
      <c r="L164" s="47"/>
      <c r="M164" s="67"/>
      <c r="N164" s="47"/>
      <c r="O164" s="47"/>
      <c r="P164" s="47"/>
      <c r="Q164" s="67"/>
      <c r="R164" s="67"/>
      <c r="S164" s="47"/>
      <c r="T164" s="47"/>
      <c r="U164" s="47"/>
      <c r="V164" s="66"/>
    </row>
    <row r="165" spans="1:22" x14ac:dyDescent="0.25">
      <c r="A165" s="10" t="str">
        <f t="shared" si="8"/>
        <v/>
      </c>
      <c r="B165" s="10" t="str">
        <f t="shared" si="7"/>
        <v xml:space="preserve"> site  //-</v>
      </c>
      <c r="C165" s="61"/>
      <c r="D165" s="61"/>
      <c r="E165" s="69"/>
      <c r="F165" s="47"/>
      <c r="G165" s="47"/>
      <c r="H165" s="47"/>
      <c r="I165" s="40" t="str">
        <f t="shared" si="9"/>
        <v>//</v>
      </c>
      <c r="J165" s="63"/>
      <c r="K165" s="63"/>
      <c r="L165" s="47"/>
      <c r="M165" s="67"/>
      <c r="N165" s="47"/>
      <c r="O165" s="47"/>
      <c r="P165" s="47"/>
      <c r="Q165" s="67"/>
      <c r="R165" s="67"/>
      <c r="S165" s="47"/>
      <c r="T165" s="47"/>
      <c r="U165" s="47"/>
      <c r="V165" s="66"/>
    </row>
    <row r="166" spans="1:22" x14ac:dyDescent="0.25">
      <c r="A166" s="10" t="str">
        <f t="shared" si="8"/>
        <v/>
      </c>
      <c r="B166" s="10" t="str">
        <f t="shared" si="7"/>
        <v xml:space="preserve"> site  //-</v>
      </c>
      <c r="C166" s="61"/>
      <c r="D166" s="61"/>
      <c r="E166" s="69"/>
      <c r="F166" s="47"/>
      <c r="G166" s="47"/>
      <c r="H166" s="47"/>
      <c r="I166" s="40" t="str">
        <f t="shared" si="9"/>
        <v>//</v>
      </c>
      <c r="J166" s="63"/>
      <c r="K166" s="63"/>
      <c r="L166" s="47"/>
      <c r="M166" s="67"/>
      <c r="N166" s="47"/>
      <c r="O166" s="47"/>
      <c r="P166" s="47"/>
      <c r="Q166" s="67"/>
      <c r="R166" s="67"/>
      <c r="S166" s="47"/>
      <c r="T166" s="47"/>
      <c r="U166" s="47"/>
      <c r="V166" s="66"/>
    </row>
    <row r="167" spans="1:22" x14ac:dyDescent="0.25">
      <c r="A167" s="10" t="str">
        <f t="shared" si="8"/>
        <v/>
      </c>
      <c r="B167" s="10" t="str">
        <f t="shared" si="7"/>
        <v xml:space="preserve"> site  //-</v>
      </c>
      <c r="C167" s="61"/>
      <c r="D167" s="61"/>
      <c r="E167" s="69"/>
      <c r="F167" s="47"/>
      <c r="G167" s="47"/>
      <c r="H167" s="47"/>
      <c r="I167" s="40" t="str">
        <f t="shared" si="9"/>
        <v>//</v>
      </c>
      <c r="J167" s="63"/>
      <c r="K167" s="63"/>
      <c r="L167" s="47"/>
      <c r="M167" s="67"/>
      <c r="N167" s="47"/>
      <c r="O167" s="47"/>
      <c r="P167" s="47"/>
      <c r="Q167" s="67"/>
      <c r="R167" s="67"/>
      <c r="S167" s="47"/>
      <c r="T167" s="47"/>
      <c r="U167" s="47"/>
      <c r="V167" s="66"/>
    </row>
    <row r="168" spans="1:22" x14ac:dyDescent="0.25">
      <c r="A168" s="10" t="str">
        <f t="shared" si="8"/>
        <v/>
      </c>
      <c r="B168" s="10" t="str">
        <f t="shared" si="7"/>
        <v xml:space="preserve"> site  //-</v>
      </c>
      <c r="C168" s="61"/>
      <c r="D168" s="61"/>
      <c r="E168" s="69"/>
      <c r="F168" s="47"/>
      <c r="G168" s="47"/>
      <c r="H168" s="47"/>
      <c r="I168" s="40" t="str">
        <f t="shared" si="9"/>
        <v>//</v>
      </c>
      <c r="J168" s="63"/>
      <c r="K168" s="63"/>
      <c r="L168" s="47"/>
      <c r="M168" s="67"/>
      <c r="N168" s="47"/>
      <c r="O168" s="47"/>
      <c r="P168" s="47"/>
      <c r="Q168" s="67"/>
      <c r="R168" s="67"/>
      <c r="S168" s="47"/>
      <c r="T168" s="47"/>
      <c r="U168" s="47"/>
      <c r="V168" s="66"/>
    </row>
    <row r="169" spans="1:22" x14ac:dyDescent="0.25">
      <c r="A169" s="10" t="str">
        <f t="shared" si="8"/>
        <v/>
      </c>
      <c r="B169" s="10" t="str">
        <f t="shared" si="7"/>
        <v xml:space="preserve"> site  //-</v>
      </c>
      <c r="C169" s="61"/>
      <c r="D169" s="61"/>
      <c r="E169" s="69"/>
      <c r="F169" s="47"/>
      <c r="G169" s="47"/>
      <c r="H169" s="47"/>
      <c r="I169" s="40" t="str">
        <f t="shared" si="9"/>
        <v>//</v>
      </c>
      <c r="J169" s="63"/>
      <c r="K169" s="63"/>
      <c r="L169" s="47"/>
      <c r="M169" s="67"/>
      <c r="N169" s="47"/>
      <c r="O169" s="47"/>
      <c r="P169" s="47"/>
      <c r="Q169" s="67"/>
      <c r="R169" s="67"/>
      <c r="S169" s="47"/>
      <c r="T169" s="47"/>
      <c r="U169" s="47"/>
      <c r="V169" s="66"/>
    </row>
    <row r="170" spans="1:22" x14ac:dyDescent="0.25">
      <c r="A170" s="10" t="str">
        <f t="shared" si="8"/>
        <v/>
      </c>
      <c r="B170" s="10" t="str">
        <f t="shared" si="7"/>
        <v xml:space="preserve"> site  //-</v>
      </c>
      <c r="C170" s="61"/>
      <c r="D170" s="61"/>
      <c r="E170" s="69"/>
      <c r="F170" s="47"/>
      <c r="G170" s="47"/>
      <c r="H170" s="47"/>
      <c r="I170" s="40" t="str">
        <f t="shared" si="9"/>
        <v>//</v>
      </c>
      <c r="J170" s="63"/>
      <c r="K170" s="63"/>
      <c r="L170" s="47"/>
      <c r="M170" s="67"/>
      <c r="N170" s="47"/>
      <c r="O170" s="47"/>
      <c r="P170" s="47"/>
      <c r="Q170" s="67"/>
      <c r="R170" s="67"/>
      <c r="S170" s="47"/>
      <c r="T170" s="47"/>
      <c r="U170" s="47"/>
      <c r="V170" s="66"/>
    </row>
    <row r="171" spans="1:22" x14ac:dyDescent="0.25">
      <c r="A171" s="10" t="str">
        <f t="shared" si="8"/>
        <v/>
      </c>
      <c r="B171" s="10" t="str">
        <f t="shared" si="7"/>
        <v xml:space="preserve"> site  //-</v>
      </c>
      <c r="C171" s="61"/>
      <c r="D171" s="61"/>
      <c r="E171" s="69"/>
      <c r="F171" s="47"/>
      <c r="G171" s="47"/>
      <c r="H171" s="47"/>
      <c r="I171" s="40" t="str">
        <f t="shared" si="9"/>
        <v>//</v>
      </c>
      <c r="J171" s="63"/>
      <c r="K171" s="63"/>
      <c r="L171" s="47"/>
      <c r="M171" s="67"/>
      <c r="N171" s="47"/>
      <c r="O171" s="47"/>
      <c r="P171" s="47"/>
      <c r="Q171" s="67"/>
      <c r="R171" s="67"/>
      <c r="S171" s="47"/>
      <c r="T171" s="47"/>
      <c r="U171" s="47"/>
      <c r="V171" s="66"/>
    </row>
    <row r="172" spans="1:22" x14ac:dyDescent="0.25">
      <c r="A172" s="10" t="str">
        <f t="shared" si="8"/>
        <v/>
      </c>
      <c r="B172" s="10" t="str">
        <f t="shared" si="7"/>
        <v xml:space="preserve"> site  //-</v>
      </c>
      <c r="C172" s="61"/>
      <c r="D172" s="61"/>
      <c r="E172" s="69"/>
      <c r="F172" s="47"/>
      <c r="G172" s="47"/>
      <c r="H172" s="47"/>
      <c r="I172" s="40" t="str">
        <f t="shared" si="9"/>
        <v>//</v>
      </c>
      <c r="J172" s="63"/>
      <c r="K172" s="63"/>
      <c r="L172" s="47"/>
      <c r="M172" s="67"/>
      <c r="N172" s="47"/>
      <c r="O172" s="47"/>
      <c r="P172" s="47"/>
      <c r="Q172" s="67"/>
      <c r="R172" s="67"/>
      <c r="S172" s="47"/>
      <c r="T172" s="47"/>
      <c r="U172" s="47"/>
      <c r="V172" s="66"/>
    </row>
    <row r="173" spans="1:22" x14ac:dyDescent="0.25">
      <c r="A173" s="10" t="str">
        <f t="shared" si="8"/>
        <v/>
      </c>
      <c r="B173" s="10" t="str">
        <f t="shared" si="7"/>
        <v xml:space="preserve"> site  //-</v>
      </c>
      <c r="C173" s="61"/>
      <c r="D173" s="61"/>
      <c r="E173" s="69"/>
      <c r="F173" s="47"/>
      <c r="G173" s="47"/>
      <c r="H173" s="47"/>
      <c r="I173" s="40" t="str">
        <f t="shared" si="9"/>
        <v>//</v>
      </c>
      <c r="J173" s="63"/>
      <c r="K173" s="63"/>
      <c r="L173" s="47"/>
      <c r="M173" s="67"/>
      <c r="N173" s="47"/>
      <c r="O173" s="47"/>
      <c r="P173" s="47"/>
      <c r="Q173" s="67"/>
      <c r="R173" s="67"/>
      <c r="S173" s="47"/>
      <c r="T173" s="47"/>
      <c r="U173" s="47"/>
      <c r="V173" s="66"/>
    </row>
    <row r="174" spans="1:22" x14ac:dyDescent="0.25">
      <c r="A174" s="10" t="str">
        <f t="shared" si="8"/>
        <v/>
      </c>
      <c r="B174" s="10" t="str">
        <f t="shared" si="7"/>
        <v xml:space="preserve"> site  //-</v>
      </c>
      <c r="C174" s="61"/>
      <c r="D174" s="61"/>
      <c r="E174" s="69"/>
      <c r="F174" s="47"/>
      <c r="G174" s="47"/>
      <c r="H174" s="47"/>
      <c r="I174" s="40" t="str">
        <f t="shared" si="9"/>
        <v>//</v>
      </c>
      <c r="J174" s="63"/>
      <c r="K174" s="63"/>
      <c r="L174" s="47"/>
      <c r="M174" s="67"/>
      <c r="N174" s="47"/>
      <c r="O174" s="47"/>
      <c r="P174" s="47"/>
      <c r="Q174" s="67"/>
      <c r="R174" s="67"/>
      <c r="S174" s="47"/>
      <c r="T174" s="47"/>
      <c r="U174" s="47"/>
      <c r="V174" s="66"/>
    </row>
    <row r="175" spans="1:22" x14ac:dyDescent="0.25">
      <c r="A175" s="10" t="str">
        <f t="shared" si="8"/>
        <v/>
      </c>
      <c r="B175" s="10" t="str">
        <f t="shared" si="7"/>
        <v xml:space="preserve"> site  //-</v>
      </c>
      <c r="C175" s="61"/>
      <c r="D175" s="61"/>
      <c r="E175" s="69"/>
      <c r="F175" s="47"/>
      <c r="G175" s="47"/>
      <c r="H175" s="47"/>
      <c r="I175" s="40" t="str">
        <f t="shared" si="9"/>
        <v>//</v>
      </c>
      <c r="J175" s="63"/>
      <c r="K175" s="63"/>
      <c r="L175" s="47"/>
      <c r="M175" s="67"/>
      <c r="N175" s="47"/>
      <c r="O175" s="47"/>
      <c r="P175" s="47"/>
      <c r="Q175" s="67"/>
      <c r="R175" s="67"/>
      <c r="S175" s="47"/>
      <c r="T175" s="47"/>
      <c r="U175" s="47"/>
      <c r="V175" s="66"/>
    </row>
    <row r="176" spans="1:22" x14ac:dyDescent="0.25">
      <c r="A176" s="10" t="str">
        <f t="shared" si="8"/>
        <v/>
      </c>
      <c r="B176" s="10" t="str">
        <f t="shared" si="7"/>
        <v xml:space="preserve"> site  //-</v>
      </c>
      <c r="C176" s="61"/>
      <c r="D176" s="61"/>
      <c r="E176" s="69"/>
      <c r="F176" s="47"/>
      <c r="G176" s="47"/>
      <c r="H176" s="47"/>
      <c r="I176" s="40" t="str">
        <f t="shared" si="9"/>
        <v>//</v>
      </c>
      <c r="J176" s="63"/>
      <c r="K176" s="63"/>
      <c r="L176" s="47"/>
      <c r="M176" s="67"/>
      <c r="N176" s="47"/>
      <c r="O176" s="47"/>
      <c r="P176" s="47"/>
      <c r="Q176" s="67"/>
      <c r="R176" s="67"/>
      <c r="S176" s="47"/>
      <c r="T176" s="47"/>
      <c r="U176" s="47"/>
      <c r="V176" s="66"/>
    </row>
    <row r="177" spans="1:22" x14ac:dyDescent="0.25">
      <c r="A177" s="10" t="str">
        <f t="shared" si="8"/>
        <v/>
      </c>
      <c r="B177" s="10" t="str">
        <f t="shared" si="7"/>
        <v xml:space="preserve"> site  //-</v>
      </c>
      <c r="C177" s="61"/>
      <c r="D177" s="61"/>
      <c r="E177" s="69"/>
      <c r="F177" s="47"/>
      <c r="G177" s="47"/>
      <c r="H177" s="47"/>
      <c r="I177" s="40" t="str">
        <f t="shared" si="9"/>
        <v>//</v>
      </c>
      <c r="J177" s="63"/>
      <c r="K177" s="63"/>
      <c r="L177" s="47"/>
      <c r="M177" s="67"/>
      <c r="N177" s="47"/>
      <c r="O177" s="47"/>
      <c r="P177" s="47"/>
      <c r="Q177" s="67"/>
      <c r="R177" s="67"/>
      <c r="S177" s="47"/>
      <c r="T177" s="47"/>
      <c r="U177" s="47"/>
      <c r="V177" s="66"/>
    </row>
    <row r="178" spans="1:22" x14ac:dyDescent="0.25">
      <c r="A178" s="10" t="str">
        <f t="shared" si="8"/>
        <v/>
      </c>
      <c r="B178" s="10" t="str">
        <f t="shared" si="7"/>
        <v xml:space="preserve"> site  //-</v>
      </c>
      <c r="C178" s="61"/>
      <c r="D178" s="61"/>
      <c r="E178" s="69"/>
      <c r="F178" s="47"/>
      <c r="G178" s="47"/>
      <c r="H178" s="47"/>
      <c r="I178" s="40" t="str">
        <f t="shared" si="9"/>
        <v>//</v>
      </c>
      <c r="J178" s="63"/>
      <c r="K178" s="63"/>
      <c r="L178" s="47"/>
      <c r="M178" s="67"/>
      <c r="N178" s="47"/>
      <c r="O178" s="47"/>
      <c r="P178" s="47"/>
      <c r="Q178" s="67"/>
      <c r="R178" s="67"/>
      <c r="S178" s="47"/>
      <c r="T178" s="47"/>
      <c r="U178" s="47"/>
      <c r="V178" s="66"/>
    </row>
    <row r="179" spans="1:22" x14ac:dyDescent="0.25">
      <c r="A179" s="10" t="str">
        <f t="shared" si="8"/>
        <v/>
      </c>
      <c r="B179" s="10" t="str">
        <f t="shared" si="7"/>
        <v xml:space="preserve"> site  //-</v>
      </c>
      <c r="C179" s="61"/>
      <c r="D179" s="61"/>
      <c r="E179" s="69"/>
      <c r="F179" s="47"/>
      <c r="G179" s="47"/>
      <c r="H179" s="47"/>
      <c r="I179" s="40" t="str">
        <f t="shared" si="9"/>
        <v>//</v>
      </c>
      <c r="J179" s="63"/>
      <c r="K179" s="63"/>
      <c r="L179" s="47"/>
      <c r="M179" s="67"/>
      <c r="N179" s="47"/>
      <c r="O179" s="47"/>
      <c r="P179" s="47"/>
      <c r="Q179" s="67"/>
      <c r="R179" s="67"/>
      <c r="S179" s="47"/>
      <c r="T179" s="47"/>
      <c r="U179" s="47"/>
      <c r="V179" s="66"/>
    </row>
    <row r="180" spans="1:22" x14ac:dyDescent="0.25">
      <c r="A180" s="10" t="str">
        <f t="shared" si="8"/>
        <v/>
      </c>
      <c r="B180" s="10" t="str">
        <f t="shared" si="7"/>
        <v xml:space="preserve"> site  //-</v>
      </c>
      <c r="C180" s="61"/>
      <c r="D180" s="61"/>
      <c r="E180" s="69"/>
      <c r="F180" s="47"/>
      <c r="G180" s="47"/>
      <c r="H180" s="47"/>
      <c r="I180" s="40" t="str">
        <f t="shared" si="9"/>
        <v>//</v>
      </c>
      <c r="J180" s="63"/>
      <c r="K180" s="63"/>
      <c r="L180" s="47"/>
      <c r="M180" s="67"/>
      <c r="N180" s="47"/>
      <c r="O180" s="47"/>
      <c r="P180" s="47"/>
      <c r="Q180" s="67"/>
      <c r="R180" s="67"/>
      <c r="S180" s="47"/>
      <c r="T180" s="47"/>
      <c r="U180" s="47"/>
      <c r="V180" s="66"/>
    </row>
    <row r="181" spans="1:22" x14ac:dyDescent="0.25">
      <c r="A181" s="10" t="str">
        <f t="shared" si="8"/>
        <v/>
      </c>
      <c r="B181" s="10" t="str">
        <f t="shared" si="7"/>
        <v xml:space="preserve"> site  //-</v>
      </c>
      <c r="C181" s="61"/>
      <c r="D181" s="61"/>
      <c r="E181" s="69"/>
      <c r="F181" s="47"/>
      <c r="G181" s="47"/>
      <c r="H181" s="47"/>
      <c r="I181" s="40" t="str">
        <f t="shared" si="9"/>
        <v>//</v>
      </c>
      <c r="J181" s="63"/>
      <c r="K181" s="63"/>
      <c r="L181" s="47"/>
      <c r="M181" s="67"/>
      <c r="N181" s="47"/>
      <c r="O181" s="47"/>
      <c r="P181" s="47"/>
      <c r="Q181" s="67"/>
      <c r="R181" s="67"/>
      <c r="S181" s="47"/>
      <c r="T181" s="47"/>
      <c r="U181" s="47"/>
      <c r="V181" s="66"/>
    </row>
    <row r="182" spans="1:22" x14ac:dyDescent="0.25">
      <c r="A182" s="10" t="str">
        <f t="shared" si="8"/>
        <v/>
      </c>
      <c r="B182" s="10" t="str">
        <f t="shared" si="7"/>
        <v xml:space="preserve"> site  //-</v>
      </c>
      <c r="C182" s="61"/>
      <c r="D182" s="61"/>
      <c r="E182" s="69"/>
      <c r="F182" s="47"/>
      <c r="G182" s="47"/>
      <c r="H182" s="47"/>
      <c r="I182" s="40" t="str">
        <f t="shared" si="9"/>
        <v>//</v>
      </c>
      <c r="J182" s="63"/>
      <c r="K182" s="63"/>
      <c r="L182" s="47"/>
      <c r="M182" s="67"/>
      <c r="N182" s="47"/>
      <c r="O182" s="47"/>
      <c r="P182" s="47"/>
      <c r="Q182" s="67"/>
      <c r="R182" s="67"/>
      <c r="S182" s="47"/>
      <c r="T182" s="47"/>
      <c r="U182" s="47"/>
      <c r="V182" s="66"/>
    </row>
    <row r="183" spans="1:22" x14ac:dyDescent="0.25">
      <c r="A183" s="10" t="str">
        <f t="shared" si="8"/>
        <v/>
      </c>
      <c r="B183" s="10" t="str">
        <f t="shared" si="7"/>
        <v xml:space="preserve"> site  //-</v>
      </c>
      <c r="C183" s="61"/>
      <c r="D183" s="61"/>
      <c r="E183" s="69"/>
      <c r="F183" s="47"/>
      <c r="G183" s="47"/>
      <c r="H183" s="47"/>
      <c r="I183" s="40" t="str">
        <f t="shared" si="9"/>
        <v>//</v>
      </c>
      <c r="J183" s="63"/>
      <c r="K183" s="63"/>
      <c r="L183" s="47"/>
      <c r="M183" s="67"/>
      <c r="N183" s="47"/>
      <c r="O183" s="47"/>
      <c r="P183" s="47"/>
      <c r="Q183" s="67"/>
      <c r="R183" s="67"/>
      <c r="S183" s="47"/>
      <c r="T183" s="47"/>
      <c r="U183" s="47"/>
      <c r="V183" s="66"/>
    </row>
    <row r="184" spans="1:22" x14ac:dyDescent="0.25">
      <c r="A184" s="10" t="str">
        <f t="shared" si="8"/>
        <v/>
      </c>
      <c r="B184" s="10" t="str">
        <f t="shared" si="7"/>
        <v xml:space="preserve"> site  //-</v>
      </c>
      <c r="C184" s="61"/>
      <c r="D184" s="61"/>
      <c r="E184" s="69"/>
      <c r="F184" s="47"/>
      <c r="G184" s="47"/>
      <c r="H184" s="47"/>
      <c r="I184" s="40" t="str">
        <f t="shared" si="9"/>
        <v>//</v>
      </c>
      <c r="J184" s="63"/>
      <c r="K184" s="63"/>
      <c r="L184" s="47"/>
      <c r="M184" s="67"/>
      <c r="N184" s="47"/>
      <c r="O184" s="47"/>
      <c r="P184" s="47"/>
      <c r="Q184" s="67"/>
      <c r="R184" s="67"/>
      <c r="S184" s="47"/>
      <c r="T184" s="47"/>
      <c r="U184" s="47"/>
      <c r="V184" s="66"/>
    </row>
    <row r="185" spans="1:22" x14ac:dyDescent="0.25">
      <c r="A185" s="10" t="str">
        <f t="shared" si="8"/>
        <v/>
      </c>
      <c r="B185" s="10" t="str">
        <f t="shared" si="7"/>
        <v xml:space="preserve"> site  //-</v>
      </c>
      <c r="C185" s="61"/>
      <c r="D185" s="61"/>
      <c r="E185" s="69"/>
      <c r="F185" s="47"/>
      <c r="G185" s="47"/>
      <c r="H185" s="47"/>
      <c r="I185" s="40" t="str">
        <f t="shared" si="9"/>
        <v>//</v>
      </c>
      <c r="J185" s="63"/>
      <c r="K185" s="63"/>
      <c r="L185" s="47"/>
      <c r="M185" s="67"/>
      <c r="N185" s="47"/>
      <c r="O185" s="47"/>
      <c r="P185" s="47"/>
      <c r="Q185" s="67"/>
      <c r="R185" s="67"/>
      <c r="S185" s="47"/>
      <c r="T185" s="47"/>
      <c r="U185" s="47"/>
      <c r="V185" s="66"/>
    </row>
    <row r="186" spans="1:22" x14ac:dyDescent="0.25">
      <c r="A186" s="10" t="str">
        <f t="shared" si="8"/>
        <v/>
      </c>
      <c r="B186" s="10" t="str">
        <f t="shared" si="7"/>
        <v xml:space="preserve"> site  //-</v>
      </c>
      <c r="C186" s="61"/>
      <c r="D186" s="61"/>
      <c r="E186" s="69"/>
      <c r="F186" s="47"/>
      <c r="G186" s="47"/>
      <c r="H186" s="47"/>
      <c r="I186" s="40" t="str">
        <f t="shared" si="9"/>
        <v>//</v>
      </c>
      <c r="J186" s="63"/>
      <c r="K186" s="63"/>
      <c r="L186" s="47"/>
      <c r="M186" s="67"/>
      <c r="N186" s="47"/>
      <c r="O186" s="47"/>
      <c r="P186" s="47"/>
      <c r="Q186" s="67"/>
      <c r="R186" s="67"/>
      <c r="S186" s="47"/>
      <c r="T186" s="47"/>
      <c r="U186" s="47"/>
      <c r="V186" s="66"/>
    </row>
    <row r="187" spans="1:22" x14ac:dyDescent="0.25">
      <c r="A187" s="10" t="str">
        <f t="shared" si="8"/>
        <v/>
      </c>
      <c r="B187" s="10" t="str">
        <f t="shared" si="7"/>
        <v xml:space="preserve"> site  //-</v>
      </c>
      <c r="C187" s="61"/>
      <c r="D187" s="61"/>
      <c r="E187" s="69"/>
      <c r="F187" s="47"/>
      <c r="G187" s="47"/>
      <c r="H187" s="47"/>
      <c r="I187" s="40" t="str">
        <f t="shared" si="9"/>
        <v>//</v>
      </c>
      <c r="J187" s="63"/>
      <c r="K187" s="63"/>
      <c r="L187" s="47"/>
      <c r="M187" s="67"/>
      <c r="N187" s="47"/>
      <c r="O187" s="47"/>
      <c r="P187" s="47"/>
      <c r="Q187" s="67"/>
      <c r="R187" s="67"/>
      <c r="S187" s="47"/>
      <c r="T187" s="47"/>
      <c r="U187" s="47"/>
      <c r="V187" s="66"/>
    </row>
    <row r="188" spans="1:22" x14ac:dyDescent="0.25">
      <c r="A188" s="10" t="str">
        <f t="shared" si="8"/>
        <v/>
      </c>
      <c r="B188" s="10" t="str">
        <f t="shared" si="7"/>
        <v xml:space="preserve"> site  //-</v>
      </c>
      <c r="C188" s="61"/>
      <c r="D188" s="61"/>
      <c r="E188" s="69"/>
      <c r="F188" s="47"/>
      <c r="G188" s="47"/>
      <c r="H188" s="47"/>
      <c r="I188" s="40" t="str">
        <f t="shared" si="9"/>
        <v>//</v>
      </c>
      <c r="J188" s="63"/>
      <c r="K188" s="63"/>
      <c r="L188" s="47"/>
      <c r="M188" s="67"/>
      <c r="N188" s="47"/>
      <c r="O188" s="47"/>
      <c r="P188" s="47"/>
      <c r="Q188" s="67"/>
      <c r="R188" s="67"/>
      <c r="S188" s="47"/>
      <c r="T188" s="47"/>
      <c r="U188" s="47"/>
      <c r="V188" s="66"/>
    </row>
    <row r="189" spans="1:22" x14ac:dyDescent="0.25">
      <c r="A189" s="10" t="str">
        <f t="shared" si="8"/>
        <v/>
      </c>
      <c r="B189" s="10" t="str">
        <f t="shared" si="7"/>
        <v xml:space="preserve"> site  //-</v>
      </c>
      <c r="C189" s="61"/>
      <c r="D189" s="61"/>
      <c r="E189" s="69"/>
      <c r="F189" s="47"/>
      <c r="G189" s="47"/>
      <c r="H189" s="47"/>
      <c r="I189" s="40" t="str">
        <f t="shared" si="9"/>
        <v>//</v>
      </c>
      <c r="J189" s="63"/>
      <c r="K189" s="63"/>
      <c r="L189" s="47"/>
      <c r="M189" s="67"/>
      <c r="N189" s="47"/>
      <c r="O189" s="47"/>
      <c r="P189" s="47"/>
      <c r="Q189" s="67"/>
      <c r="R189" s="67"/>
      <c r="S189" s="47"/>
      <c r="T189" s="47"/>
      <c r="U189" s="47"/>
      <c r="V189" s="66"/>
    </row>
    <row r="190" spans="1:22" x14ac:dyDescent="0.25">
      <c r="A190" s="10" t="str">
        <f t="shared" si="8"/>
        <v/>
      </c>
      <c r="B190" s="10" t="str">
        <f t="shared" si="7"/>
        <v xml:space="preserve"> site  //-</v>
      </c>
      <c r="C190" s="61"/>
      <c r="D190" s="61"/>
      <c r="E190" s="69"/>
      <c r="F190" s="47"/>
      <c r="G190" s="47"/>
      <c r="H190" s="47"/>
      <c r="I190" s="40" t="str">
        <f t="shared" si="9"/>
        <v>//</v>
      </c>
      <c r="J190" s="63"/>
      <c r="K190" s="63"/>
      <c r="L190" s="47"/>
      <c r="M190" s="67"/>
      <c r="N190" s="47"/>
      <c r="O190" s="47"/>
      <c r="P190" s="47"/>
      <c r="Q190" s="67"/>
      <c r="R190" s="67"/>
      <c r="S190" s="47"/>
      <c r="T190" s="47"/>
      <c r="U190" s="47"/>
      <c r="V190" s="66"/>
    </row>
    <row r="191" spans="1:22" x14ac:dyDescent="0.25">
      <c r="A191" s="10" t="str">
        <f t="shared" si="8"/>
        <v/>
      </c>
      <c r="B191" s="10" t="str">
        <f t="shared" si="7"/>
        <v xml:space="preserve"> site  //-</v>
      </c>
      <c r="C191" s="61"/>
      <c r="D191" s="61"/>
      <c r="E191" s="69"/>
      <c r="F191" s="47"/>
      <c r="G191" s="47"/>
      <c r="H191" s="47"/>
      <c r="I191" s="40" t="str">
        <f t="shared" si="9"/>
        <v>//</v>
      </c>
      <c r="J191" s="63"/>
      <c r="K191" s="63"/>
      <c r="L191" s="47"/>
      <c r="M191" s="67"/>
      <c r="N191" s="47"/>
      <c r="O191" s="47"/>
      <c r="P191" s="47"/>
      <c r="Q191" s="67"/>
      <c r="R191" s="67"/>
      <c r="S191" s="47"/>
      <c r="T191" s="47"/>
      <c r="U191" s="47"/>
      <c r="V191" s="66"/>
    </row>
    <row r="192" spans="1:22" x14ac:dyDescent="0.25">
      <c r="A192" s="10" t="str">
        <f t="shared" si="8"/>
        <v/>
      </c>
      <c r="B192" s="10" t="str">
        <f t="shared" si="7"/>
        <v xml:space="preserve"> site  //-</v>
      </c>
      <c r="C192" s="61"/>
      <c r="D192" s="61"/>
      <c r="E192" s="69"/>
      <c r="F192" s="47"/>
      <c r="G192" s="47"/>
      <c r="H192" s="47"/>
      <c r="I192" s="40" t="str">
        <f t="shared" si="9"/>
        <v>//</v>
      </c>
      <c r="J192" s="63"/>
      <c r="K192" s="63"/>
      <c r="L192" s="47"/>
      <c r="M192" s="67"/>
      <c r="N192" s="47"/>
      <c r="O192" s="47"/>
      <c r="P192" s="47"/>
      <c r="Q192" s="67"/>
      <c r="R192" s="67"/>
      <c r="S192" s="47"/>
      <c r="T192" s="47"/>
      <c r="U192" s="47"/>
      <c r="V192" s="66"/>
    </row>
    <row r="193" spans="1:22" x14ac:dyDescent="0.25">
      <c r="A193" s="10" t="str">
        <f t="shared" si="8"/>
        <v/>
      </c>
      <c r="B193" s="10" t="str">
        <f t="shared" si="7"/>
        <v xml:space="preserve"> site  //-</v>
      </c>
      <c r="C193" s="61"/>
      <c r="D193" s="61"/>
      <c r="E193" s="69"/>
      <c r="F193" s="47"/>
      <c r="G193" s="47"/>
      <c r="H193" s="47"/>
      <c r="I193" s="40" t="str">
        <f t="shared" si="9"/>
        <v>//</v>
      </c>
      <c r="J193" s="63"/>
      <c r="K193" s="63"/>
      <c r="L193" s="47"/>
      <c r="M193" s="67"/>
      <c r="N193" s="47"/>
      <c r="O193" s="47"/>
      <c r="P193" s="47"/>
      <c r="Q193" s="67"/>
      <c r="R193" s="67"/>
      <c r="S193" s="47"/>
      <c r="T193" s="47"/>
      <c r="U193" s="47"/>
      <c r="V193" s="66"/>
    </row>
    <row r="194" spans="1:22" x14ac:dyDescent="0.25">
      <c r="A194" s="10" t="str">
        <f t="shared" si="8"/>
        <v/>
      </c>
      <c r="B194" s="10" t="str">
        <f t="shared" si="7"/>
        <v xml:space="preserve"> site  //-</v>
      </c>
      <c r="C194" s="61"/>
      <c r="D194" s="61"/>
      <c r="E194" s="69"/>
      <c r="F194" s="47"/>
      <c r="G194" s="47"/>
      <c r="H194" s="47"/>
      <c r="I194" s="40" t="str">
        <f t="shared" si="9"/>
        <v>//</v>
      </c>
      <c r="J194" s="63"/>
      <c r="K194" s="63"/>
      <c r="L194" s="47"/>
      <c r="M194" s="67"/>
      <c r="N194" s="47"/>
      <c r="O194" s="47"/>
      <c r="P194" s="47"/>
      <c r="Q194" s="67"/>
      <c r="R194" s="67"/>
      <c r="S194" s="47"/>
      <c r="T194" s="47"/>
      <c r="U194" s="47"/>
      <c r="V194" s="66"/>
    </row>
    <row r="195" spans="1:22" x14ac:dyDescent="0.25">
      <c r="A195" s="10" t="str">
        <f t="shared" si="8"/>
        <v/>
      </c>
      <c r="B195" s="10" t="str">
        <f t="shared" ref="B195:B258" si="10">CONCATENATE(L195," ", "site", " ",M195," ",F195,"/",G195,"/",H195,"-",P195)</f>
        <v xml:space="preserve"> site  //-</v>
      </c>
      <c r="C195" s="61"/>
      <c r="D195" s="61"/>
      <c r="E195" s="69"/>
      <c r="F195" s="47"/>
      <c r="G195" s="47"/>
      <c r="H195" s="47"/>
      <c r="I195" s="40" t="str">
        <f t="shared" si="9"/>
        <v>//</v>
      </c>
      <c r="J195" s="63"/>
      <c r="K195" s="63"/>
      <c r="L195" s="47"/>
      <c r="M195" s="67"/>
      <c r="N195" s="47"/>
      <c r="O195" s="47"/>
      <c r="P195" s="47"/>
      <c r="Q195" s="67"/>
      <c r="R195" s="67"/>
      <c r="S195" s="47"/>
      <c r="T195" s="47"/>
      <c r="U195" s="47"/>
      <c r="V195" s="66"/>
    </row>
    <row r="196" spans="1:22" x14ac:dyDescent="0.25">
      <c r="A196" s="10" t="str">
        <f t="shared" ref="A196:A259" si="11">IF(B196= " site  //-","",B196)</f>
        <v/>
      </c>
      <c r="B196" s="10" t="str">
        <f t="shared" si="10"/>
        <v xml:space="preserve"> site  //-</v>
      </c>
      <c r="C196" s="61"/>
      <c r="D196" s="61"/>
      <c r="E196" s="69"/>
      <c r="F196" s="47"/>
      <c r="G196" s="47"/>
      <c r="H196" s="47"/>
      <c r="I196" s="40" t="str">
        <f t="shared" ref="I196:I259" si="12">CONCATENATE(F196,"/",G196,"/",H196)</f>
        <v>//</v>
      </c>
      <c r="J196" s="63"/>
      <c r="K196" s="63"/>
      <c r="L196" s="47"/>
      <c r="M196" s="67"/>
      <c r="N196" s="47"/>
      <c r="O196" s="47"/>
      <c r="P196" s="47"/>
      <c r="Q196" s="67"/>
      <c r="R196" s="67"/>
      <c r="S196" s="47"/>
      <c r="T196" s="47"/>
      <c r="U196" s="47"/>
      <c r="V196" s="66"/>
    </row>
    <row r="197" spans="1:22" x14ac:dyDescent="0.25">
      <c r="A197" s="10" t="str">
        <f t="shared" si="11"/>
        <v/>
      </c>
      <c r="B197" s="10" t="str">
        <f t="shared" si="10"/>
        <v xml:space="preserve"> site  //-</v>
      </c>
      <c r="C197" s="61"/>
      <c r="D197" s="61"/>
      <c r="E197" s="69"/>
      <c r="F197" s="47"/>
      <c r="G197" s="47"/>
      <c r="H197" s="47"/>
      <c r="I197" s="40" t="str">
        <f t="shared" si="12"/>
        <v>//</v>
      </c>
      <c r="J197" s="63"/>
      <c r="K197" s="63"/>
      <c r="L197" s="47"/>
      <c r="M197" s="67"/>
      <c r="N197" s="47"/>
      <c r="O197" s="47"/>
      <c r="P197" s="47"/>
      <c r="Q197" s="67"/>
      <c r="R197" s="67"/>
      <c r="S197" s="47"/>
      <c r="T197" s="47"/>
      <c r="U197" s="47"/>
      <c r="V197" s="66"/>
    </row>
    <row r="198" spans="1:22" x14ac:dyDescent="0.25">
      <c r="A198" s="10" t="str">
        <f t="shared" si="11"/>
        <v/>
      </c>
      <c r="B198" s="10" t="str">
        <f t="shared" si="10"/>
        <v xml:space="preserve"> site  //-</v>
      </c>
      <c r="C198" s="61"/>
      <c r="D198" s="61"/>
      <c r="E198" s="69"/>
      <c r="F198" s="47"/>
      <c r="G198" s="47"/>
      <c r="H198" s="47"/>
      <c r="I198" s="40" t="str">
        <f t="shared" si="12"/>
        <v>//</v>
      </c>
      <c r="J198" s="63"/>
      <c r="K198" s="63"/>
      <c r="L198" s="47"/>
      <c r="M198" s="67"/>
      <c r="N198" s="47"/>
      <c r="O198" s="47"/>
      <c r="P198" s="47"/>
      <c r="Q198" s="67"/>
      <c r="R198" s="67"/>
      <c r="S198" s="47"/>
      <c r="T198" s="47"/>
      <c r="U198" s="47"/>
      <c r="V198" s="66"/>
    </row>
    <row r="199" spans="1:22" x14ac:dyDescent="0.25">
      <c r="A199" s="10" t="str">
        <f t="shared" si="11"/>
        <v/>
      </c>
      <c r="B199" s="10" t="str">
        <f t="shared" si="10"/>
        <v xml:space="preserve"> site  //-</v>
      </c>
      <c r="C199" s="61"/>
      <c r="D199" s="61"/>
      <c r="E199" s="69"/>
      <c r="F199" s="47"/>
      <c r="G199" s="47"/>
      <c r="H199" s="47"/>
      <c r="I199" s="40" t="str">
        <f t="shared" si="12"/>
        <v>//</v>
      </c>
      <c r="J199" s="63"/>
      <c r="K199" s="63"/>
      <c r="L199" s="47"/>
      <c r="M199" s="67"/>
      <c r="N199" s="47"/>
      <c r="O199" s="47"/>
      <c r="P199" s="47"/>
      <c r="Q199" s="67"/>
      <c r="R199" s="67"/>
      <c r="S199" s="47"/>
      <c r="T199" s="47"/>
      <c r="U199" s="47"/>
      <c r="V199" s="66"/>
    </row>
    <row r="200" spans="1:22" x14ac:dyDescent="0.25">
      <c r="A200" s="10" t="str">
        <f t="shared" si="11"/>
        <v/>
      </c>
      <c r="B200" s="10" t="str">
        <f t="shared" si="10"/>
        <v xml:space="preserve"> site  //-</v>
      </c>
      <c r="C200" s="61"/>
      <c r="D200" s="61"/>
      <c r="E200" s="69"/>
      <c r="F200" s="47"/>
      <c r="G200" s="47"/>
      <c r="H200" s="47"/>
      <c r="I200" s="40" t="str">
        <f t="shared" si="12"/>
        <v>//</v>
      </c>
      <c r="J200" s="63"/>
      <c r="K200" s="63"/>
      <c r="L200" s="47"/>
      <c r="M200" s="67"/>
      <c r="N200" s="47"/>
      <c r="O200" s="47"/>
      <c r="P200" s="47"/>
      <c r="Q200" s="67"/>
      <c r="R200" s="67"/>
      <c r="S200" s="47"/>
      <c r="T200" s="47"/>
      <c r="U200" s="47"/>
      <c r="V200" s="66"/>
    </row>
    <row r="201" spans="1:22" x14ac:dyDescent="0.25">
      <c r="A201" s="10" t="str">
        <f t="shared" si="11"/>
        <v/>
      </c>
      <c r="B201" s="10" t="str">
        <f t="shared" si="10"/>
        <v xml:space="preserve"> site  //-</v>
      </c>
      <c r="C201" s="61"/>
      <c r="D201" s="61"/>
      <c r="E201" s="69"/>
      <c r="F201" s="47"/>
      <c r="G201" s="47"/>
      <c r="H201" s="47"/>
      <c r="I201" s="40" t="str">
        <f t="shared" si="12"/>
        <v>//</v>
      </c>
      <c r="J201" s="63"/>
      <c r="K201" s="63"/>
      <c r="L201" s="47"/>
      <c r="M201" s="67"/>
      <c r="N201" s="47"/>
      <c r="O201" s="47"/>
      <c r="P201" s="47"/>
      <c r="Q201" s="67"/>
      <c r="R201" s="67"/>
      <c r="S201" s="47"/>
      <c r="T201" s="47"/>
      <c r="U201" s="47"/>
      <c r="V201" s="66"/>
    </row>
    <row r="202" spans="1:22" x14ac:dyDescent="0.25">
      <c r="A202" s="10" t="str">
        <f t="shared" si="11"/>
        <v/>
      </c>
      <c r="B202" s="10" t="str">
        <f t="shared" si="10"/>
        <v xml:space="preserve"> site  //-</v>
      </c>
      <c r="C202" s="61"/>
      <c r="D202" s="61"/>
      <c r="E202" s="69"/>
      <c r="F202" s="47"/>
      <c r="G202" s="47"/>
      <c r="H202" s="47"/>
      <c r="I202" s="40" t="str">
        <f t="shared" si="12"/>
        <v>//</v>
      </c>
      <c r="J202" s="63"/>
      <c r="K202" s="63"/>
      <c r="L202" s="47"/>
      <c r="M202" s="67"/>
      <c r="N202" s="47"/>
      <c r="O202" s="47"/>
      <c r="P202" s="47"/>
      <c r="Q202" s="67"/>
      <c r="R202" s="67"/>
      <c r="S202" s="47"/>
      <c r="T202" s="47"/>
      <c r="U202" s="47"/>
      <c r="V202" s="66"/>
    </row>
    <row r="203" spans="1:22" x14ac:dyDescent="0.25">
      <c r="A203" s="10" t="str">
        <f t="shared" si="11"/>
        <v/>
      </c>
      <c r="B203" s="10" t="str">
        <f t="shared" si="10"/>
        <v xml:space="preserve"> site  //-</v>
      </c>
      <c r="C203" s="61"/>
      <c r="D203" s="61"/>
      <c r="E203" s="69"/>
      <c r="F203" s="47"/>
      <c r="G203" s="47"/>
      <c r="H203" s="47"/>
      <c r="I203" s="40" t="str">
        <f t="shared" si="12"/>
        <v>//</v>
      </c>
      <c r="J203" s="63"/>
      <c r="K203" s="63"/>
      <c r="L203" s="47"/>
      <c r="M203" s="67"/>
      <c r="N203" s="47"/>
      <c r="O203" s="47"/>
      <c r="P203" s="47"/>
      <c r="Q203" s="67"/>
      <c r="R203" s="67"/>
      <c r="S203" s="47"/>
      <c r="T203" s="47"/>
      <c r="U203" s="47"/>
      <c r="V203" s="66"/>
    </row>
    <row r="204" spans="1:22" x14ac:dyDescent="0.25">
      <c r="A204" s="10" t="str">
        <f t="shared" si="11"/>
        <v/>
      </c>
      <c r="B204" s="10" t="str">
        <f t="shared" si="10"/>
        <v xml:space="preserve"> site  //-</v>
      </c>
      <c r="C204" s="61"/>
      <c r="D204" s="61"/>
      <c r="E204" s="69"/>
      <c r="F204" s="47"/>
      <c r="G204" s="47"/>
      <c r="H204" s="47"/>
      <c r="I204" s="40" t="str">
        <f t="shared" si="12"/>
        <v>//</v>
      </c>
      <c r="J204" s="63"/>
      <c r="K204" s="63"/>
      <c r="L204" s="47"/>
      <c r="M204" s="67"/>
      <c r="N204" s="47"/>
      <c r="O204" s="47"/>
      <c r="P204" s="47"/>
      <c r="Q204" s="67"/>
      <c r="R204" s="67"/>
      <c r="S204" s="47"/>
      <c r="T204" s="47"/>
      <c r="U204" s="47"/>
      <c r="V204" s="66"/>
    </row>
    <row r="205" spans="1:22" x14ac:dyDescent="0.25">
      <c r="A205" s="10" t="str">
        <f t="shared" si="11"/>
        <v/>
      </c>
      <c r="B205" s="10" t="str">
        <f t="shared" si="10"/>
        <v xml:space="preserve"> site  //-</v>
      </c>
      <c r="C205" s="61"/>
      <c r="D205" s="61"/>
      <c r="E205" s="69"/>
      <c r="F205" s="47"/>
      <c r="G205" s="47"/>
      <c r="H205" s="47"/>
      <c r="I205" s="40" t="str">
        <f t="shared" si="12"/>
        <v>//</v>
      </c>
      <c r="J205" s="63"/>
      <c r="K205" s="63"/>
      <c r="L205" s="47"/>
      <c r="M205" s="67"/>
      <c r="N205" s="47"/>
      <c r="O205" s="47"/>
      <c r="P205" s="47"/>
      <c r="Q205" s="67"/>
      <c r="R205" s="67"/>
      <c r="S205" s="47"/>
      <c r="T205" s="47"/>
      <c r="U205" s="47"/>
      <c r="V205" s="66"/>
    </row>
    <row r="206" spans="1:22" x14ac:dyDescent="0.25">
      <c r="A206" s="10" t="str">
        <f t="shared" si="11"/>
        <v/>
      </c>
      <c r="B206" s="10" t="str">
        <f t="shared" si="10"/>
        <v xml:space="preserve"> site  //-</v>
      </c>
      <c r="C206" s="61"/>
      <c r="D206" s="61"/>
      <c r="E206" s="69"/>
      <c r="F206" s="47"/>
      <c r="G206" s="47"/>
      <c r="H206" s="47"/>
      <c r="I206" s="40" t="str">
        <f t="shared" si="12"/>
        <v>//</v>
      </c>
      <c r="J206" s="63"/>
      <c r="K206" s="63"/>
      <c r="L206" s="47"/>
      <c r="M206" s="67"/>
      <c r="N206" s="47"/>
      <c r="O206" s="47"/>
      <c r="P206" s="47"/>
      <c r="Q206" s="67"/>
      <c r="R206" s="67"/>
      <c r="S206" s="47"/>
      <c r="T206" s="47"/>
      <c r="U206" s="47"/>
      <c r="V206" s="66"/>
    </row>
    <row r="207" spans="1:22" x14ac:dyDescent="0.25">
      <c r="A207" s="10" t="str">
        <f t="shared" si="11"/>
        <v/>
      </c>
      <c r="B207" s="10" t="str">
        <f t="shared" si="10"/>
        <v xml:space="preserve"> site  //-</v>
      </c>
      <c r="C207" s="61"/>
      <c r="D207" s="61"/>
      <c r="E207" s="69"/>
      <c r="F207" s="47"/>
      <c r="G207" s="47"/>
      <c r="H207" s="47"/>
      <c r="I207" s="40" t="str">
        <f t="shared" si="12"/>
        <v>//</v>
      </c>
      <c r="J207" s="63"/>
      <c r="K207" s="63"/>
      <c r="L207" s="47"/>
      <c r="M207" s="67"/>
      <c r="N207" s="47"/>
      <c r="O207" s="47"/>
      <c r="P207" s="47"/>
      <c r="Q207" s="67"/>
      <c r="R207" s="67"/>
      <c r="S207" s="47"/>
      <c r="T207" s="47"/>
      <c r="U207" s="47"/>
      <c r="V207" s="66"/>
    </row>
    <row r="208" spans="1:22" x14ac:dyDescent="0.25">
      <c r="A208" s="10" t="str">
        <f t="shared" si="11"/>
        <v/>
      </c>
      <c r="B208" s="10" t="str">
        <f t="shared" si="10"/>
        <v xml:space="preserve"> site  //-</v>
      </c>
      <c r="C208" s="61"/>
      <c r="D208" s="61"/>
      <c r="E208" s="69"/>
      <c r="F208" s="47"/>
      <c r="G208" s="47"/>
      <c r="H208" s="47"/>
      <c r="I208" s="40" t="str">
        <f t="shared" si="12"/>
        <v>//</v>
      </c>
      <c r="J208" s="63"/>
      <c r="K208" s="63"/>
      <c r="L208" s="47"/>
      <c r="M208" s="67"/>
      <c r="N208" s="47"/>
      <c r="O208" s="47"/>
      <c r="P208" s="47"/>
      <c r="Q208" s="67"/>
      <c r="R208" s="67"/>
      <c r="S208" s="47"/>
      <c r="T208" s="47"/>
      <c r="U208" s="47"/>
      <c r="V208" s="66"/>
    </row>
    <row r="209" spans="1:22" x14ac:dyDescent="0.25">
      <c r="A209" s="10" t="str">
        <f t="shared" si="11"/>
        <v/>
      </c>
      <c r="B209" s="10" t="str">
        <f t="shared" si="10"/>
        <v xml:space="preserve"> site  //-</v>
      </c>
      <c r="C209" s="61"/>
      <c r="D209" s="61"/>
      <c r="E209" s="69"/>
      <c r="F209" s="47"/>
      <c r="G209" s="47"/>
      <c r="H209" s="47"/>
      <c r="I209" s="40" t="str">
        <f t="shared" si="12"/>
        <v>//</v>
      </c>
      <c r="J209" s="63"/>
      <c r="K209" s="63"/>
      <c r="L209" s="47"/>
      <c r="M209" s="67"/>
      <c r="N209" s="47"/>
      <c r="O209" s="47"/>
      <c r="P209" s="47"/>
      <c r="Q209" s="67"/>
      <c r="R209" s="67"/>
      <c r="S209" s="47"/>
      <c r="T209" s="47"/>
      <c r="U209" s="47"/>
      <c r="V209" s="66"/>
    </row>
    <row r="210" spans="1:22" x14ac:dyDescent="0.25">
      <c r="A210" s="10" t="str">
        <f t="shared" si="11"/>
        <v/>
      </c>
      <c r="B210" s="10" t="str">
        <f t="shared" si="10"/>
        <v xml:space="preserve"> site  //-</v>
      </c>
      <c r="C210" s="61"/>
      <c r="D210" s="61"/>
      <c r="E210" s="69"/>
      <c r="F210" s="47"/>
      <c r="G210" s="47"/>
      <c r="H210" s="47"/>
      <c r="I210" s="40" t="str">
        <f t="shared" si="12"/>
        <v>//</v>
      </c>
      <c r="J210" s="63"/>
      <c r="K210" s="63"/>
      <c r="L210" s="47"/>
      <c r="M210" s="67"/>
      <c r="N210" s="47"/>
      <c r="O210" s="47"/>
      <c r="P210" s="47"/>
      <c r="Q210" s="67"/>
      <c r="R210" s="67"/>
      <c r="S210" s="47"/>
      <c r="T210" s="47"/>
      <c r="U210" s="47"/>
      <c r="V210" s="66"/>
    </row>
    <row r="211" spans="1:22" x14ac:dyDescent="0.25">
      <c r="A211" s="10" t="str">
        <f t="shared" si="11"/>
        <v/>
      </c>
      <c r="B211" s="10" t="str">
        <f t="shared" si="10"/>
        <v xml:space="preserve"> site  //-</v>
      </c>
      <c r="C211" s="61"/>
      <c r="D211" s="61"/>
      <c r="E211" s="69"/>
      <c r="F211" s="47"/>
      <c r="G211" s="47"/>
      <c r="H211" s="47"/>
      <c r="I211" s="40" t="str">
        <f t="shared" si="12"/>
        <v>//</v>
      </c>
      <c r="J211" s="63"/>
      <c r="K211" s="63"/>
      <c r="L211" s="47"/>
      <c r="M211" s="67"/>
      <c r="N211" s="47"/>
      <c r="O211" s="47"/>
      <c r="P211" s="47"/>
      <c r="Q211" s="67"/>
      <c r="R211" s="67"/>
      <c r="S211" s="47"/>
      <c r="T211" s="47"/>
      <c r="U211" s="47"/>
      <c r="V211" s="66"/>
    </row>
    <row r="212" spans="1:22" x14ac:dyDescent="0.25">
      <c r="A212" s="10" t="str">
        <f t="shared" si="11"/>
        <v/>
      </c>
      <c r="B212" s="10" t="str">
        <f t="shared" si="10"/>
        <v xml:space="preserve"> site  //-</v>
      </c>
      <c r="C212" s="61"/>
      <c r="D212" s="61"/>
      <c r="E212" s="69"/>
      <c r="F212" s="47"/>
      <c r="G212" s="47"/>
      <c r="H212" s="47"/>
      <c r="I212" s="40" t="str">
        <f t="shared" si="12"/>
        <v>//</v>
      </c>
      <c r="J212" s="63"/>
      <c r="K212" s="63"/>
      <c r="L212" s="47"/>
      <c r="M212" s="67"/>
      <c r="N212" s="47"/>
      <c r="O212" s="47"/>
      <c r="P212" s="47"/>
      <c r="Q212" s="67"/>
      <c r="R212" s="67"/>
      <c r="S212" s="47"/>
      <c r="T212" s="47"/>
      <c r="U212" s="47"/>
      <c r="V212" s="66"/>
    </row>
    <row r="213" spans="1:22" x14ac:dyDescent="0.25">
      <c r="A213" s="10" t="str">
        <f t="shared" si="11"/>
        <v/>
      </c>
      <c r="B213" s="10" t="str">
        <f t="shared" si="10"/>
        <v xml:space="preserve"> site  //-</v>
      </c>
      <c r="C213" s="61"/>
      <c r="D213" s="61"/>
      <c r="E213" s="69"/>
      <c r="F213" s="47"/>
      <c r="G213" s="47"/>
      <c r="H213" s="47"/>
      <c r="I213" s="40" t="str">
        <f t="shared" si="12"/>
        <v>//</v>
      </c>
      <c r="J213" s="63"/>
      <c r="K213" s="63"/>
      <c r="L213" s="47"/>
      <c r="M213" s="67"/>
      <c r="N213" s="47"/>
      <c r="O213" s="47"/>
      <c r="P213" s="47"/>
      <c r="Q213" s="67"/>
      <c r="R213" s="67"/>
      <c r="S213" s="47"/>
      <c r="T213" s="47"/>
      <c r="U213" s="47"/>
      <c r="V213" s="66"/>
    </row>
    <row r="214" spans="1:22" x14ac:dyDescent="0.25">
      <c r="A214" s="10" t="str">
        <f t="shared" si="11"/>
        <v/>
      </c>
      <c r="B214" s="10" t="str">
        <f t="shared" si="10"/>
        <v xml:space="preserve"> site  //-</v>
      </c>
      <c r="C214" s="61"/>
      <c r="D214" s="61"/>
      <c r="E214" s="69"/>
      <c r="F214" s="47"/>
      <c r="G214" s="47"/>
      <c r="H214" s="47"/>
      <c r="I214" s="40" t="str">
        <f t="shared" si="12"/>
        <v>//</v>
      </c>
      <c r="J214" s="63"/>
      <c r="K214" s="63"/>
      <c r="L214" s="47"/>
      <c r="M214" s="67"/>
      <c r="N214" s="47"/>
      <c r="O214" s="47"/>
      <c r="P214" s="47"/>
      <c r="Q214" s="67"/>
      <c r="R214" s="67"/>
      <c r="S214" s="47"/>
      <c r="T214" s="47"/>
      <c r="U214" s="47"/>
      <c r="V214" s="66"/>
    </row>
    <row r="215" spans="1:22" x14ac:dyDescent="0.25">
      <c r="A215" s="10" t="str">
        <f t="shared" si="11"/>
        <v/>
      </c>
      <c r="B215" s="10" t="str">
        <f t="shared" si="10"/>
        <v xml:space="preserve"> site  //-</v>
      </c>
      <c r="C215" s="61"/>
      <c r="D215" s="61"/>
      <c r="E215" s="69"/>
      <c r="F215" s="47"/>
      <c r="G215" s="47"/>
      <c r="H215" s="47"/>
      <c r="I215" s="40" t="str">
        <f t="shared" si="12"/>
        <v>//</v>
      </c>
      <c r="J215" s="63"/>
      <c r="K215" s="63"/>
      <c r="L215" s="47"/>
      <c r="M215" s="67"/>
      <c r="N215" s="47"/>
      <c r="O215" s="47"/>
      <c r="P215" s="47"/>
      <c r="Q215" s="67"/>
      <c r="R215" s="67"/>
      <c r="S215" s="47"/>
      <c r="T215" s="47"/>
      <c r="U215" s="47"/>
      <c r="V215" s="66"/>
    </row>
    <row r="216" spans="1:22" x14ac:dyDescent="0.25">
      <c r="A216" s="10" t="str">
        <f t="shared" si="11"/>
        <v/>
      </c>
      <c r="B216" s="10" t="str">
        <f t="shared" si="10"/>
        <v xml:space="preserve"> site  //-</v>
      </c>
      <c r="C216" s="61"/>
      <c r="D216" s="61"/>
      <c r="E216" s="69"/>
      <c r="F216" s="47"/>
      <c r="G216" s="47"/>
      <c r="H216" s="47"/>
      <c r="I216" s="40" t="str">
        <f t="shared" si="12"/>
        <v>//</v>
      </c>
      <c r="J216" s="63"/>
      <c r="K216" s="63"/>
      <c r="L216" s="47"/>
      <c r="M216" s="67"/>
      <c r="N216" s="47"/>
      <c r="O216" s="47"/>
      <c r="P216" s="47"/>
      <c r="Q216" s="67"/>
      <c r="R216" s="67"/>
      <c r="S216" s="47"/>
      <c r="T216" s="47"/>
      <c r="U216" s="47"/>
      <c r="V216" s="66"/>
    </row>
    <row r="217" spans="1:22" x14ac:dyDescent="0.25">
      <c r="A217" s="10" t="str">
        <f t="shared" si="11"/>
        <v/>
      </c>
      <c r="B217" s="10" t="str">
        <f t="shared" si="10"/>
        <v xml:space="preserve"> site  //-</v>
      </c>
      <c r="C217" s="61"/>
      <c r="D217" s="61"/>
      <c r="E217" s="69"/>
      <c r="F217" s="47"/>
      <c r="G217" s="47"/>
      <c r="H217" s="47"/>
      <c r="I217" s="40" t="str">
        <f t="shared" si="12"/>
        <v>//</v>
      </c>
      <c r="J217" s="63"/>
      <c r="K217" s="63"/>
      <c r="L217" s="47"/>
      <c r="M217" s="67"/>
      <c r="N217" s="47"/>
      <c r="O217" s="47"/>
      <c r="P217" s="47"/>
      <c r="Q217" s="67"/>
      <c r="R217" s="67"/>
      <c r="S217" s="47"/>
      <c r="T217" s="47"/>
      <c r="U217" s="47"/>
      <c r="V217" s="66"/>
    </row>
    <row r="218" spans="1:22" x14ac:dyDescent="0.25">
      <c r="A218" s="10" t="str">
        <f t="shared" si="11"/>
        <v/>
      </c>
      <c r="B218" s="10" t="str">
        <f t="shared" si="10"/>
        <v xml:space="preserve"> site  //-</v>
      </c>
      <c r="C218" s="61"/>
      <c r="D218" s="61"/>
      <c r="E218" s="69"/>
      <c r="F218" s="47"/>
      <c r="G218" s="47"/>
      <c r="H218" s="47"/>
      <c r="I218" s="40" t="str">
        <f t="shared" si="12"/>
        <v>//</v>
      </c>
      <c r="J218" s="63"/>
      <c r="K218" s="63"/>
      <c r="L218" s="47"/>
      <c r="M218" s="67"/>
      <c r="N218" s="47"/>
      <c r="O218" s="47"/>
      <c r="P218" s="47"/>
      <c r="Q218" s="67"/>
      <c r="R218" s="67"/>
      <c r="S218" s="47"/>
      <c r="T218" s="47"/>
      <c r="U218" s="47"/>
      <c r="V218" s="66"/>
    </row>
    <row r="219" spans="1:22" x14ac:dyDescent="0.25">
      <c r="A219" s="10" t="str">
        <f t="shared" si="11"/>
        <v/>
      </c>
      <c r="B219" s="10" t="str">
        <f t="shared" si="10"/>
        <v xml:space="preserve"> site  //-</v>
      </c>
      <c r="C219" s="61"/>
      <c r="D219" s="61"/>
      <c r="E219" s="69"/>
      <c r="F219" s="47"/>
      <c r="G219" s="47"/>
      <c r="H219" s="47"/>
      <c r="I219" s="40" t="str">
        <f t="shared" si="12"/>
        <v>//</v>
      </c>
      <c r="J219" s="63"/>
      <c r="K219" s="63"/>
      <c r="L219" s="47"/>
      <c r="M219" s="67"/>
      <c r="N219" s="47"/>
      <c r="O219" s="47"/>
      <c r="P219" s="47"/>
      <c r="Q219" s="67"/>
      <c r="R219" s="67"/>
      <c r="S219" s="47"/>
      <c r="T219" s="47"/>
      <c r="U219" s="47"/>
      <c r="V219" s="66"/>
    </row>
    <row r="220" spans="1:22" x14ac:dyDescent="0.25">
      <c r="A220" s="10" t="str">
        <f t="shared" si="11"/>
        <v/>
      </c>
      <c r="B220" s="10" t="str">
        <f t="shared" si="10"/>
        <v xml:space="preserve"> site  //-</v>
      </c>
      <c r="C220" s="61"/>
      <c r="D220" s="61"/>
      <c r="E220" s="69"/>
      <c r="F220" s="47"/>
      <c r="G220" s="47"/>
      <c r="H220" s="47"/>
      <c r="I220" s="40" t="str">
        <f t="shared" si="12"/>
        <v>//</v>
      </c>
      <c r="J220" s="63"/>
      <c r="K220" s="63"/>
      <c r="L220" s="47"/>
      <c r="M220" s="67"/>
      <c r="N220" s="47"/>
      <c r="O220" s="47"/>
      <c r="P220" s="47"/>
      <c r="Q220" s="67"/>
      <c r="R220" s="67"/>
      <c r="S220" s="47"/>
      <c r="T220" s="47"/>
      <c r="U220" s="47"/>
      <c r="V220" s="66"/>
    </row>
    <row r="221" spans="1:22" x14ac:dyDescent="0.25">
      <c r="A221" s="10" t="str">
        <f t="shared" si="11"/>
        <v/>
      </c>
      <c r="B221" s="10" t="str">
        <f t="shared" si="10"/>
        <v xml:space="preserve"> site  //-</v>
      </c>
      <c r="C221" s="61"/>
      <c r="D221" s="61"/>
      <c r="E221" s="69"/>
      <c r="F221" s="47"/>
      <c r="G221" s="47"/>
      <c r="H221" s="47"/>
      <c r="I221" s="40" t="str">
        <f t="shared" si="12"/>
        <v>//</v>
      </c>
      <c r="J221" s="63"/>
      <c r="K221" s="63"/>
      <c r="L221" s="47"/>
      <c r="M221" s="67"/>
      <c r="N221" s="47"/>
      <c r="O221" s="47"/>
      <c r="P221" s="47"/>
      <c r="Q221" s="67"/>
      <c r="R221" s="67"/>
      <c r="S221" s="47"/>
      <c r="T221" s="47"/>
      <c r="U221" s="47"/>
      <c r="V221" s="66"/>
    </row>
    <row r="222" spans="1:22" x14ac:dyDescent="0.25">
      <c r="A222" s="10" t="str">
        <f t="shared" si="11"/>
        <v/>
      </c>
      <c r="B222" s="10" t="str">
        <f t="shared" si="10"/>
        <v xml:space="preserve"> site  //-</v>
      </c>
      <c r="C222" s="61"/>
      <c r="D222" s="61"/>
      <c r="E222" s="69"/>
      <c r="F222" s="47"/>
      <c r="G222" s="47"/>
      <c r="H222" s="47"/>
      <c r="I222" s="40" t="str">
        <f t="shared" si="12"/>
        <v>//</v>
      </c>
      <c r="J222" s="63"/>
      <c r="K222" s="63"/>
      <c r="L222" s="47"/>
      <c r="M222" s="67"/>
      <c r="N222" s="47"/>
      <c r="O222" s="47"/>
      <c r="P222" s="47"/>
      <c r="Q222" s="67"/>
      <c r="R222" s="67"/>
      <c r="S222" s="47"/>
      <c r="T222" s="47"/>
      <c r="U222" s="47"/>
      <c r="V222" s="66"/>
    </row>
    <row r="223" spans="1:22" x14ac:dyDescent="0.25">
      <c r="A223" s="10" t="str">
        <f t="shared" si="11"/>
        <v/>
      </c>
      <c r="B223" s="10" t="str">
        <f t="shared" si="10"/>
        <v xml:space="preserve"> site  //-</v>
      </c>
      <c r="C223" s="61"/>
      <c r="D223" s="61"/>
      <c r="E223" s="69"/>
      <c r="F223" s="47"/>
      <c r="G223" s="47"/>
      <c r="H223" s="47"/>
      <c r="I223" s="40" t="str">
        <f t="shared" si="12"/>
        <v>//</v>
      </c>
      <c r="J223" s="63"/>
      <c r="K223" s="63"/>
      <c r="L223" s="47"/>
      <c r="M223" s="67"/>
      <c r="N223" s="47"/>
      <c r="O223" s="47"/>
      <c r="P223" s="47"/>
      <c r="Q223" s="67"/>
      <c r="R223" s="67"/>
      <c r="S223" s="47"/>
      <c r="T223" s="47"/>
      <c r="U223" s="47"/>
      <c r="V223" s="66"/>
    </row>
    <row r="224" spans="1:22" x14ac:dyDescent="0.25">
      <c r="A224" s="10" t="str">
        <f t="shared" si="11"/>
        <v/>
      </c>
      <c r="B224" s="10" t="str">
        <f t="shared" si="10"/>
        <v xml:space="preserve"> site  //-</v>
      </c>
      <c r="C224" s="61"/>
      <c r="D224" s="61"/>
      <c r="E224" s="69"/>
      <c r="F224" s="47"/>
      <c r="G224" s="47"/>
      <c r="H224" s="47"/>
      <c r="I224" s="40" t="str">
        <f t="shared" si="12"/>
        <v>//</v>
      </c>
      <c r="J224" s="63"/>
      <c r="K224" s="63"/>
      <c r="L224" s="47"/>
      <c r="M224" s="67"/>
      <c r="N224" s="47"/>
      <c r="O224" s="47"/>
      <c r="P224" s="47"/>
      <c r="Q224" s="67"/>
      <c r="R224" s="67"/>
      <c r="S224" s="47"/>
      <c r="T224" s="47"/>
      <c r="U224" s="47"/>
      <c r="V224" s="66"/>
    </row>
    <row r="225" spans="1:22" x14ac:dyDescent="0.25">
      <c r="A225" s="10" t="str">
        <f t="shared" si="11"/>
        <v/>
      </c>
      <c r="B225" s="10" t="str">
        <f t="shared" si="10"/>
        <v xml:space="preserve"> site  //-</v>
      </c>
      <c r="C225" s="61"/>
      <c r="D225" s="61"/>
      <c r="E225" s="69"/>
      <c r="F225" s="47"/>
      <c r="G225" s="47"/>
      <c r="H225" s="47"/>
      <c r="I225" s="40" t="str">
        <f t="shared" si="12"/>
        <v>//</v>
      </c>
      <c r="J225" s="63"/>
      <c r="K225" s="63"/>
      <c r="L225" s="47"/>
      <c r="M225" s="67"/>
      <c r="N225" s="47"/>
      <c r="O225" s="47"/>
      <c r="P225" s="47"/>
      <c r="Q225" s="67"/>
      <c r="R225" s="67"/>
      <c r="S225" s="47"/>
      <c r="T225" s="47"/>
      <c r="U225" s="47"/>
      <c r="V225" s="66"/>
    </row>
    <row r="226" spans="1:22" x14ac:dyDescent="0.25">
      <c r="A226" s="10" t="str">
        <f t="shared" si="11"/>
        <v/>
      </c>
      <c r="B226" s="10" t="str">
        <f t="shared" si="10"/>
        <v xml:space="preserve"> site  //-</v>
      </c>
      <c r="C226" s="61"/>
      <c r="D226" s="61"/>
      <c r="E226" s="69"/>
      <c r="F226" s="47"/>
      <c r="G226" s="47"/>
      <c r="H226" s="47"/>
      <c r="I226" s="40" t="str">
        <f t="shared" si="12"/>
        <v>//</v>
      </c>
      <c r="J226" s="63"/>
      <c r="K226" s="63"/>
      <c r="L226" s="47"/>
      <c r="M226" s="67"/>
      <c r="N226" s="47"/>
      <c r="O226" s="47"/>
      <c r="P226" s="47"/>
      <c r="Q226" s="67"/>
      <c r="R226" s="67"/>
      <c r="S226" s="47"/>
      <c r="T226" s="47"/>
      <c r="U226" s="47"/>
      <c r="V226" s="66"/>
    </row>
    <row r="227" spans="1:22" x14ac:dyDescent="0.25">
      <c r="A227" s="10" t="str">
        <f t="shared" si="11"/>
        <v/>
      </c>
      <c r="B227" s="10" t="str">
        <f t="shared" si="10"/>
        <v xml:space="preserve"> site  //-</v>
      </c>
      <c r="C227" s="61"/>
      <c r="D227" s="61"/>
      <c r="E227" s="69"/>
      <c r="F227" s="47"/>
      <c r="G227" s="47"/>
      <c r="H227" s="47"/>
      <c r="I227" s="40" t="str">
        <f t="shared" si="12"/>
        <v>//</v>
      </c>
      <c r="J227" s="63"/>
      <c r="K227" s="63"/>
      <c r="L227" s="47"/>
      <c r="M227" s="67"/>
      <c r="N227" s="47"/>
      <c r="O227" s="47"/>
      <c r="P227" s="47"/>
      <c r="Q227" s="67"/>
      <c r="R227" s="67"/>
      <c r="S227" s="47"/>
      <c r="T227" s="47"/>
      <c r="U227" s="47"/>
      <c r="V227" s="66"/>
    </row>
    <row r="228" spans="1:22" x14ac:dyDescent="0.25">
      <c r="A228" s="10" t="str">
        <f t="shared" si="11"/>
        <v/>
      </c>
      <c r="B228" s="10" t="str">
        <f t="shared" si="10"/>
        <v xml:space="preserve"> site  //-</v>
      </c>
      <c r="C228" s="61"/>
      <c r="D228" s="61"/>
      <c r="E228" s="69"/>
      <c r="F228" s="47"/>
      <c r="G228" s="47"/>
      <c r="H228" s="47"/>
      <c r="I228" s="40" t="str">
        <f t="shared" si="12"/>
        <v>//</v>
      </c>
      <c r="J228" s="63"/>
      <c r="K228" s="63"/>
      <c r="L228" s="47"/>
      <c r="M228" s="67"/>
      <c r="N228" s="47"/>
      <c r="O228" s="47"/>
      <c r="P228" s="47"/>
      <c r="Q228" s="67"/>
      <c r="R228" s="67"/>
      <c r="S228" s="47"/>
      <c r="T228" s="47"/>
      <c r="U228" s="47"/>
      <c r="V228" s="66"/>
    </row>
    <row r="229" spans="1:22" x14ac:dyDescent="0.25">
      <c r="A229" s="10" t="str">
        <f t="shared" si="11"/>
        <v/>
      </c>
      <c r="B229" s="10" t="str">
        <f t="shared" si="10"/>
        <v xml:space="preserve"> site  //-</v>
      </c>
      <c r="C229" s="61"/>
      <c r="D229" s="61"/>
      <c r="E229" s="69"/>
      <c r="F229" s="47"/>
      <c r="G229" s="47"/>
      <c r="H229" s="47"/>
      <c r="I229" s="40" t="str">
        <f t="shared" si="12"/>
        <v>//</v>
      </c>
      <c r="J229" s="63"/>
      <c r="K229" s="63"/>
      <c r="L229" s="47"/>
      <c r="M229" s="67"/>
      <c r="N229" s="47"/>
      <c r="O229" s="47"/>
      <c r="P229" s="47"/>
      <c r="Q229" s="67"/>
      <c r="R229" s="67"/>
      <c r="S229" s="47"/>
      <c r="T229" s="47"/>
      <c r="U229" s="47"/>
      <c r="V229" s="66"/>
    </row>
    <row r="230" spans="1:22" x14ac:dyDescent="0.25">
      <c r="A230" s="10" t="str">
        <f t="shared" si="11"/>
        <v/>
      </c>
      <c r="B230" s="10" t="str">
        <f t="shared" si="10"/>
        <v xml:space="preserve"> site  //-</v>
      </c>
      <c r="C230" s="61"/>
      <c r="D230" s="61"/>
      <c r="E230" s="69"/>
      <c r="F230" s="47"/>
      <c r="G230" s="47"/>
      <c r="H230" s="47"/>
      <c r="I230" s="40" t="str">
        <f t="shared" si="12"/>
        <v>//</v>
      </c>
      <c r="J230" s="63"/>
      <c r="K230" s="63"/>
      <c r="L230" s="47"/>
      <c r="M230" s="67"/>
      <c r="N230" s="47"/>
      <c r="O230" s="47"/>
      <c r="P230" s="47"/>
      <c r="Q230" s="67"/>
      <c r="R230" s="67"/>
      <c r="S230" s="47"/>
      <c r="T230" s="47"/>
      <c r="U230" s="47"/>
      <c r="V230" s="66"/>
    </row>
    <row r="231" spans="1:22" x14ac:dyDescent="0.25">
      <c r="A231" s="10" t="str">
        <f t="shared" si="11"/>
        <v/>
      </c>
      <c r="B231" s="10" t="str">
        <f t="shared" si="10"/>
        <v xml:space="preserve"> site  //-</v>
      </c>
      <c r="C231" s="61"/>
      <c r="D231" s="61"/>
      <c r="E231" s="69"/>
      <c r="F231" s="47"/>
      <c r="G231" s="47"/>
      <c r="H231" s="47"/>
      <c r="I231" s="40" t="str">
        <f t="shared" si="12"/>
        <v>//</v>
      </c>
      <c r="J231" s="63"/>
      <c r="K231" s="63"/>
      <c r="L231" s="47"/>
      <c r="M231" s="67"/>
      <c r="N231" s="47"/>
      <c r="O231" s="47"/>
      <c r="P231" s="47"/>
      <c r="Q231" s="67"/>
      <c r="R231" s="67"/>
      <c r="S231" s="47"/>
      <c r="T231" s="47"/>
      <c r="U231" s="47"/>
      <c r="V231" s="66"/>
    </row>
    <row r="232" spans="1:22" x14ac:dyDescent="0.25">
      <c r="A232" s="10" t="str">
        <f t="shared" si="11"/>
        <v/>
      </c>
      <c r="B232" s="10" t="str">
        <f t="shared" si="10"/>
        <v xml:space="preserve"> site  //-</v>
      </c>
      <c r="C232" s="61"/>
      <c r="D232" s="61"/>
      <c r="E232" s="69"/>
      <c r="F232" s="47"/>
      <c r="G232" s="47"/>
      <c r="H232" s="47"/>
      <c r="I232" s="40" t="str">
        <f t="shared" si="12"/>
        <v>//</v>
      </c>
      <c r="J232" s="63"/>
      <c r="K232" s="63"/>
      <c r="L232" s="47"/>
      <c r="M232" s="67"/>
      <c r="N232" s="47"/>
      <c r="O232" s="47"/>
      <c r="P232" s="47"/>
      <c r="Q232" s="67"/>
      <c r="R232" s="67"/>
      <c r="S232" s="47"/>
      <c r="T232" s="47"/>
      <c r="U232" s="47"/>
      <c r="V232" s="66"/>
    </row>
    <row r="233" spans="1:22" x14ac:dyDescent="0.25">
      <c r="A233" s="10" t="str">
        <f t="shared" si="11"/>
        <v/>
      </c>
      <c r="B233" s="10" t="str">
        <f t="shared" si="10"/>
        <v xml:space="preserve"> site  //-</v>
      </c>
      <c r="C233" s="61"/>
      <c r="D233" s="61"/>
      <c r="E233" s="69"/>
      <c r="F233" s="47"/>
      <c r="G233" s="47"/>
      <c r="H233" s="47"/>
      <c r="I233" s="40" t="str">
        <f t="shared" si="12"/>
        <v>//</v>
      </c>
      <c r="J233" s="63"/>
      <c r="K233" s="63"/>
      <c r="L233" s="47"/>
      <c r="M233" s="67"/>
      <c r="N233" s="47"/>
      <c r="O233" s="47"/>
      <c r="P233" s="47"/>
      <c r="Q233" s="67"/>
      <c r="R233" s="67"/>
      <c r="S233" s="47"/>
      <c r="T233" s="47"/>
      <c r="U233" s="47"/>
      <c r="V233" s="66"/>
    </row>
    <row r="234" spans="1:22" x14ac:dyDescent="0.25">
      <c r="A234" s="10" t="str">
        <f t="shared" si="11"/>
        <v/>
      </c>
      <c r="B234" s="10" t="str">
        <f t="shared" si="10"/>
        <v xml:space="preserve"> site  //-</v>
      </c>
      <c r="C234" s="61"/>
      <c r="D234" s="61"/>
      <c r="E234" s="69"/>
      <c r="F234" s="47"/>
      <c r="G234" s="47"/>
      <c r="H234" s="47"/>
      <c r="I234" s="40" t="str">
        <f t="shared" si="12"/>
        <v>//</v>
      </c>
      <c r="J234" s="63"/>
      <c r="K234" s="63"/>
      <c r="L234" s="47"/>
      <c r="M234" s="67"/>
      <c r="N234" s="47"/>
      <c r="O234" s="47"/>
      <c r="P234" s="47"/>
      <c r="Q234" s="67"/>
      <c r="R234" s="67"/>
      <c r="S234" s="47"/>
      <c r="T234" s="47"/>
      <c r="U234" s="47"/>
      <c r="V234" s="66"/>
    </row>
    <row r="235" spans="1:22" x14ac:dyDescent="0.25">
      <c r="A235" s="10" t="str">
        <f t="shared" si="11"/>
        <v/>
      </c>
      <c r="B235" s="10" t="str">
        <f t="shared" si="10"/>
        <v xml:space="preserve"> site  //-</v>
      </c>
      <c r="C235" s="61"/>
      <c r="D235" s="61"/>
      <c r="E235" s="69"/>
      <c r="F235" s="47"/>
      <c r="G235" s="47"/>
      <c r="H235" s="47"/>
      <c r="I235" s="40" t="str">
        <f t="shared" si="12"/>
        <v>//</v>
      </c>
      <c r="J235" s="63"/>
      <c r="K235" s="63"/>
      <c r="L235" s="47"/>
      <c r="M235" s="67"/>
      <c r="N235" s="47"/>
      <c r="O235" s="47"/>
      <c r="P235" s="47"/>
      <c r="Q235" s="67"/>
      <c r="R235" s="67"/>
      <c r="S235" s="47"/>
      <c r="T235" s="47"/>
      <c r="U235" s="47"/>
      <c r="V235" s="66"/>
    </row>
    <row r="236" spans="1:22" x14ac:dyDescent="0.25">
      <c r="A236" s="10" t="str">
        <f t="shared" si="11"/>
        <v/>
      </c>
      <c r="B236" s="10" t="str">
        <f t="shared" si="10"/>
        <v xml:space="preserve"> site  //-</v>
      </c>
      <c r="C236" s="61"/>
      <c r="D236" s="61"/>
      <c r="E236" s="69"/>
      <c r="F236" s="47"/>
      <c r="G236" s="47"/>
      <c r="H236" s="47"/>
      <c r="I236" s="40" t="str">
        <f t="shared" si="12"/>
        <v>//</v>
      </c>
      <c r="J236" s="63"/>
      <c r="K236" s="63"/>
      <c r="L236" s="47"/>
      <c r="M236" s="67"/>
      <c r="N236" s="47"/>
      <c r="O236" s="47"/>
      <c r="P236" s="47"/>
      <c r="Q236" s="67"/>
      <c r="R236" s="67"/>
      <c r="S236" s="47"/>
      <c r="T236" s="47"/>
      <c r="U236" s="47"/>
      <c r="V236" s="66"/>
    </row>
    <row r="237" spans="1:22" x14ac:dyDescent="0.25">
      <c r="A237" s="10" t="str">
        <f t="shared" si="11"/>
        <v/>
      </c>
      <c r="B237" s="10" t="str">
        <f t="shared" si="10"/>
        <v xml:space="preserve"> site  //-</v>
      </c>
      <c r="C237" s="61"/>
      <c r="D237" s="61"/>
      <c r="E237" s="69"/>
      <c r="F237" s="47"/>
      <c r="G237" s="47"/>
      <c r="H237" s="47"/>
      <c r="I237" s="40" t="str">
        <f t="shared" si="12"/>
        <v>//</v>
      </c>
      <c r="J237" s="63"/>
      <c r="K237" s="63"/>
      <c r="L237" s="47"/>
      <c r="M237" s="67"/>
      <c r="N237" s="47"/>
      <c r="O237" s="47"/>
      <c r="P237" s="47"/>
      <c r="Q237" s="67"/>
      <c r="R237" s="67"/>
      <c r="S237" s="47"/>
      <c r="T237" s="47"/>
      <c r="U237" s="47"/>
      <c r="V237" s="66"/>
    </row>
    <row r="238" spans="1:22" x14ac:dyDescent="0.25">
      <c r="A238" s="10" t="str">
        <f t="shared" si="11"/>
        <v/>
      </c>
      <c r="B238" s="10" t="str">
        <f t="shared" si="10"/>
        <v xml:space="preserve"> site  //-</v>
      </c>
      <c r="C238" s="61"/>
      <c r="D238" s="61"/>
      <c r="E238" s="69"/>
      <c r="F238" s="47"/>
      <c r="G238" s="47"/>
      <c r="H238" s="47"/>
      <c r="I238" s="40" t="str">
        <f t="shared" si="12"/>
        <v>//</v>
      </c>
      <c r="J238" s="63"/>
      <c r="K238" s="63"/>
      <c r="L238" s="47"/>
      <c r="M238" s="67"/>
      <c r="N238" s="47"/>
      <c r="O238" s="47"/>
      <c r="P238" s="47"/>
      <c r="Q238" s="67"/>
      <c r="R238" s="67"/>
      <c r="S238" s="47"/>
      <c r="T238" s="47"/>
      <c r="U238" s="47"/>
      <c r="V238" s="66"/>
    </row>
    <row r="239" spans="1:22" x14ac:dyDescent="0.25">
      <c r="A239" s="10" t="str">
        <f t="shared" si="11"/>
        <v/>
      </c>
      <c r="B239" s="10" t="str">
        <f t="shared" si="10"/>
        <v xml:space="preserve"> site  //-</v>
      </c>
      <c r="C239" s="61"/>
      <c r="D239" s="61"/>
      <c r="E239" s="69"/>
      <c r="F239" s="47"/>
      <c r="G239" s="47"/>
      <c r="H239" s="47"/>
      <c r="I239" s="40" t="str">
        <f t="shared" si="12"/>
        <v>//</v>
      </c>
      <c r="J239" s="63"/>
      <c r="K239" s="63"/>
      <c r="L239" s="47"/>
      <c r="M239" s="67"/>
      <c r="N239" s="47"/>
      <c r="O239" s="47"/>
      <c r="P239" s="47"/>
      <c r="Q239" s="67"/>
      <c r="R239" s="67"/>
      <c r="S239" s="47"/>
      <c r="T239" s="47"/>
      <c r="U239" s="47"/>
      <c r="V239" s="66"/>
    </row>
    <row r="240" spans="1:22" x14ac:dyDescent="0.25">
      <c r="A240" s="10" t="str">
        <f t="shared" si="11"/>
        <v/>
      </c>
      <c r="B240" s="10" t="str">
        <f t="shared" si="10"/>
        <v xml:space="preserve"> site  //-</v>
      </c>
      <c r="C240" s="61"/>
      <c r="D240" s="61"/>
      <c r="E240" s="69"/>
      <c r="F240" s="47"/>
      <c r="G240" s="47"/>
      <c r="H240" s="47"/>
      <c r="I240" s="40" t="str">
        <f t="shared" si="12"/>
        <v>//</v>
      </c>
      <c r="J240" s="63"/>
      <c r="K240" s="63"/>
      <c r="L240" s="47"/>
      <c r="M240" s="67"/>
      <c r="N240" s="47"/>
      <c r="O240" s="47"/>
      <c r="P240" s="47"/>
      <c r="Q240" s="67"/>
      <c r="R240" s="67"/>
      <c r="S240" s="47"/>
      <c r="T240" s="47"/>
      <c r="U240" s="47"/>
      <c r="V240" s="66"/>
    </row>
    <row r="241" spans="1:22" x14ac:dyDescent="0.25">
      <c r="A241" s="10" t="str">
        <f t="shared" si="11"/>
        <v/>
      </c>
      <c r="B241" s="10" t="str">
        <f t="shared" si="10"/>
        <v xml:space="preserve"> site  //-</v>
      </c>
      <c r="C241" s="61"/>
      <c r="D241" s="61"/>
      <c r="E241" s="69"/>
      <c r="F241" s="47"/>
      <c r="G241" s="47"/>
      <c r="H241" s="47"/>
      <c r="I241" s="40" t="str">
        <f t="shared" si="12"/>
        <v>//</v>
      </c>
      <c r="J241" s="63"/>
      <c r="K241" s="63"/>
      <c r="L241" s="47"/>
      <c r="M241" s="67"/>
      <c r="N241" s="47"/>
      <c r="O241" s="47"/>
      <c r="P241" s="47"/>
      <c r="Q241" s="67"/>
      <c r="R241" s="67"/>
      <c r="S241" s="47"/>
      <c r="T241" s="47"/>
      <c r="U241" s="47"/>
      <c r="V241" s="66"/>
    </row>
    <row r="242" spans="1:22" x14ac:dyDescent="0.25">
      <c r="A242" s="10" t="str">
        <f t="shared" si="11"/>
        <v/>
      </c>
      <c r="B242" s="10" t="str">
        <f t="shared" si="10"/>
        <v xml:space="preserve"> site  //-</v>
      </c>
      <c r="C242" s="61"/>
      <c r="D242" s="61"/>
      <c r="E242" s="69"/>
      <c r="F242" s="47"/>
      <c r="G242" s="47"/>
      <c r="H242" s="47"/>
      <c r="I242" s="40" t="str">
        <f t="shared" si="12"/>
        <v>//</v>
      </c>
      <c r="J242" s="63"/>
      <c r="K242" s="63"/>
      <c r="L242" s="47"/>
      <c r="M242" s="67"/>
      <c r="N242" s="47"/>
      <c r="O242" s="47"/>
      <c r="P242" s="47"/>
      <c r="Q242" s="67"/>
      <c r="R242" s="67"/>
      <c r="S242" s="47"/>
      <c r="T242" s="47"/>
      <c r="U242" s="47"/>
      <c r="V242" s="66"/>
    </row>
    <row r="243" spans="1:22" x14ac:dyDescent="0.25">
      <c r="A243" s="10" t="str">
        <f t="shared" si="11"/>
        <v/>
      </c>
      <c r="B243" s="10" t="str">
        <f t="shared" si="10"/>
        <v xml:space="preserve"> site  //-</v>
      </c>
      <c r="C243" s="61"/>
      <c r="D243" s="61"/>
      <c r="E243" s="69"/>
      <c r="F243" s="47"/>
      <c r="G243" s="47"/>
      <c r="H243" s="47"/>
      <c r="I243" s="40" t="str">
        <f t="shared" si="12"/>
        <v>//</v>
      </c>
      <c r="J243" s="63"/>
      <c r="K243" s="63"/>
      <c r="L243" s="47"/>
      <c r="M243" s="67"/>
      <c r="N243" s="47"/>
      <c r="O243" s="47"/>
      <c r="P243" s="47"/>
      <c r="Q243" s="67"/>
      <c r="R243" s="67"/>
      <c r="S243" s="47"/>
      <c r="T243" s="47"/>
      <c r="U243" s="47"/>
      <c r="V243" s="66"/>
    </row>
    <row r="244" spans="1:22" x14ac:dyDescent="0.25">
      <c r="A244" s="10" t="str">
        <f t="shared" si="11"/>
        <v/>
      </c>
      <c r="B244" s="10" t="str">
        <f t="shared" si="10"/>
        <v xml:space="preserve"> site  //-</v>
      </c>
      <c r="C244" s="61"/>
      <c r="D244" s="61"/>
      <c r="E244" s="69"/>
      <c r="F244" s="47"/>
      <c r="G244" s="47"/>
      <c r="H244" s="47"/>
      <c r="I244" s="40" t="str">
        <f t="shared" si="12"/>
        <v>//</v>
      </c>
      <c r="J244" s="63"/>
      <c r="K244" s="63"/>
      <c r="L244" s="47"/>
      <c r="M244" s="67"/>
      <c r="N244" s="47"/>
      <c r="O244" s="47"/>
      <c r="P244" s="47"/>
      <c r="Q244" s="67"/>
      <c r="R244" s="67"/>
      <c r="S244" s="47"/>
      <c r="T244" s="47"/>
      <c r="U244" s="47"/>
      <c r="V244" s="66"/>
    </row>
    <row r="245" spans="1:22" x14ac:dyDescent="0.25">
      <c r="A245" s="10" t="str">
        <f t="shared" si="11"/>
        <v/>
      </c>
      <c r="B245" s="10" t="str">
        <f t="shared" si="10"/>
        <v xml:space="preserve"> site  //-</v>
      </c>
      <c r="C245" s="61"/>
      <c r="D245" s="61"/>
      <c r="E245" s="69"/>
      <c r="F245" s="47"/>
      <c r="G245" s="47"/>
      <c r="H245" s="47"/>
      <c r="I245" s="40" t="str">
        <f t="shared" si="12"/>
        <v>//</v>
      </c>
      <c r="J245" s="63"/>
      <c r="K245" s="63"/>
      <c r="L245" s="47"/>
      <c r="M245" s="67"/>
      <c r="N245" s="47"/>
      <c r="O245" s="47"/>
      <c r="P245" s="47"/>
      <c r="Q245" s="67"/>
      <c r="R245" s="67"/>
      <c r="S245" s="47"/>
      <c r="T245" s="47"/>
      <c r="U245" s="47"/>
      <c r="V245" s="66"/>
    </row>
    <row r="246" spans="1:22" x14ac:dyDescent="0.25">
      <c r="A246" s="10" t="str">
        <f t="shared" si="11"/>
        <v/>
      </c>
      <c r="B246" s="10" t="str">
        <f t="shared" si="10"/>
        <v xml:space="preserve"> site  //-</v>
      </c>
      <c r="C246" s="61"/>
      <c r="D246" s="61"/>
      <c r="E246" s="69"/>
      <c r="F246" s="47"/>
      <c r="G246" s="47"/>
      <c r="H246" s="47"/>
      <c r="I246" s="40" t="str">
        <f t="shared" si="12"/>
        <v>//</v>
      </c>
      <c r="J246" s="63"/>
      <c r="K246" s="63"/>
      <c r="L246" s="47"/>
      <c r="M246" s="67"/>
      <c r="N246" s="47"/>
      <c r="O246" s="47"/>
      <c r="P246" s="47"/>
      <c r="Q246" s="67"/>
      <c r="R246" s="67"/>
      <c r="S246" s="47"/>
      <c r="T246" s="47"/>
      <c r="U246" s="47"/>
      <c r="V246" s="66"/>
    </row>
    <row r="247" spans="1:22" x14ac:dyDescent="0.25">
      <c r="A247" s="10" t="str">
        <f t="shared" si="11"/>
        <v/>
      </c>
      <c r="B247" s="10" t="str">
        <f t="shared" si="10"/>
        <v xml:space="preserve"> site  //-</v>
      </c>
      <c r="C247" s="61"/>
      <c r="D247" s="61"/>
      <c r="E247" s="69"/>
      <c r="F247" s="47"/>
      <c r="G247" s="47"/>
      <c r="H247" s="47"/>
      <c r="I247" s="40" t="str">
        <f t="shared" si="12"/>
        <v>//</v>
      </c>
      <c r="J247" s="63"/>
      <c r="K247" s="63"/>
      <c r="L247" s="47"/>
      <c r="M247" s="67"/>
      <c r="N247" s="47"/>
      <c r="O247" s="47"/>
      <c r="P247" s="47"/>
      <c r="Q247" s="67"/>
      <c r="R247" s="67"/>
      <c r="S247" s="47"/>
      <c r="T247" s="47"/>
      <c r="U247" s="47"/>
      <c r="V247" s="66"/>
    </row>
    <row r="248" spans="1:22" x14ac:dyDescent="0.25">
      <c r="A248" s="10" t="str">
        <f t="shared" si="11"/>
        <v/>
      </c>
      <c r="B248" s="10" t="str">
        <f t="shared" si="10"/>
        <v xml:space="preserve"> site  //-</v>
      </c>
      <c r="C248" s="61"/>
      <c r="D248" s="61"/>
      <c r="E248" s="69"/>
      <c r="F248" s="47"/>
      <c r="G248" s="47"/>
      <c r="H248" s="47"/>
      <c r="I248" s="40" t="str">
        <f t="shared" si="12"/>
        <v>//</v>
      </c>
      <c r="J248" s="63"/>
      <c r="K248" s="63"/>
      <c r="L248" s="47"/>
      <c r="M248" s="67"/>
      <c r="N248" s="47"/>
      <c r="O248" s="47"/>
      <c r="P248" s="47"/>
      <c r="Q248" s="67"/>
      <c r="R248" s="67"/>
      <c r="S248" s="47"/>
      <c r="T248" s="47"/>
      <c r="U248" s="47"/>
      <c r="V248" s="66"/>
    </row>
    <row r="249" spans="1:22" x14ac:dyDescent="0.25">
      <c r="A249" s="10" t="str">
        <f t="shared" si="11"/>
        <v/>
      </c>
      <c r="B249" s="10" t="str">
        <f t="shared" si="10"/>
        <v xml:space="preserve"> site  //-</v>
      </c>
      <c r="C249" s="61"/>
      <c r="D249" s="61"/>
      <c r="E249" s="69"/>
      <c r="F249" s="47"/>
      <c r="G249" s="47"/>
      <c r="H249" s="47"/>
      <c r="I249" s="40" t="str">
        <f t="shared" si="12"/>
        <v>//</v>
      </c>
      <c r="J249" s="63"/>
      <c r="K249" s="63"/>
      <c r="L249" s="47"/>
      <c r="M249" s="67"/>
      <c r="N249" s="47"/>
      <c r="O249" s="47"/>
      <c r="P249" s="47"/>
      <c r="Q249" s="67"/>
      <c r="R249" s="67"/>
      <c r="S249" s="47"/>
      <c r="T249" s="47"/>
      <c r="U249" s="47"/>
      <c r="V249" s="66"/>
    </row>
    <row r="250" spans="1:22" x14ac:dyDescent="0.25">
      <c r="A250" s="10" t="str">
        <f t="shared" si="11"/>
        <v/>
      </c>
      <c r="B250" s="10" t="str">
        <f t="shared" si="10"/>
        <v xml:space="preserve"> site  //-</v>
      </c>
      <c r="C250" s="61"/>
      <c r="D250" s="61"/>
      <c r="E250" s="69"/>
      <c r="F250" s="47"/>
      <c r="G250" s="47"/>
      <c r="H250" s="47"/>
      <c r="I250" s="40" t="str">
        <f t="shared" si="12"/>
        <v>//</v>
      </c>
      <c r="J250" s="63"/>
      <c r="K250" s="63"/>
      <c r="L250" s="47"/>
      <c r="M250" s="67"/>
      <c r="N250" s="47"/>
      <c r="O250" s="47"/>
      <c r="P250" s="47"/>
      <c r="Q250" s="67"/>
      <c r="R250" s="67"/>
      <c r="S250" s="47"/>
      <c r="T250" s="47"/>
      <c r="U250" s="47"/>
      <c r="V250" s="66"/>
    </row>
    <row r="251" spans="1:22" x14ac:dyDescent="0.25">
      <c r="A251" s="10" t="str">
        <f t="shared" si="11"/>
        <v/>
      </c>
      <c r="B251" s="10" t="str">
        <f t="shared" si="10"/>
        <v xml:space="preserve"> site  //-</v>
      </c>
      <c r="C251" s="61"/>
      <c r="D251" s="61"/>
      <c r="E251" s="69"/>
      <c r="F251" s="47"/>
      <c r="G251" s="47"/>
      <c r="H251" s="47"/>
      <c r="I251" s="40" t="str">
        <f t="shared" si="12"/>
        <v>//</v>
      </c>
      <c r="J251" s="63"/>
      <c r="K251" s="63"/>
      <c r="L251" s="47"/>
      <c r="M251" s="67"/>
      <c r="N251" s="47"/>
      <c r="O251" s="47"/>
      <c r="P251" s="47"/>
      <c r="Q251" s="67"/>
      <c r="R251" s="67"/>
      <c r="S251" s="47"/>
      <c r="T251" s="47"/>
      <c r="U251" s="47"/>
      <c r="V251" s="66"/>
    </row>
    <row r="252" spans="1:22" x14ac:dyDescent="0.25">
      <c r="A252" s="10" t="str">
        <f t="shared" si="11"/>
        <v/>
      </c>
      <c r="B252" s="10" t="str">
        <f t="shared" si="10"/>
        <v xml:space="preserve"> site  //-</v>
      </c>
      <c r="C252" s="61"/>
      <c r="D252" s="61"/>
      <c r="E252" s="69"/>
      <c r="F252" s="47"/>
      <c r="G252" s="47"/>
      <c r="H252" s="47"/>
      <c r="I252" s="40" t="str">
        <f t="shared" si="12"/>
        <v>//</v>
      </c>
      <c r="J252" s="63"/>
      <c r="K252" s="63"/>
      <c r="L252" s="47"/>
      <c r="M252" s="67"/>
      <c r="N252" s="47"/>
      <c r="O252" s="47"/>
      <c r="P252" s="47"/>
      <c r="Q252" s="67"/>
      <c r="R252" s="67"/>
      <c r="S252" s="47"/>
      <c r="T252" s="47"/>
      <c r="U252" s="47"/>
      <c r="V252" s="66"/>
    </row>
    <row r="253" spans="1:22" x14ac:dyDescent="0.25">
      <c r="A253" s="10" t="str">
        <f t="shared" si="11"/>
        <v/>
      </c>
      <c r="B253" s="10" t="str">
        <f t="shared" si="10"/>
        <v xml:space="preserve"> site  //-</v>
      </c>
      <c r="C253" s="61"/>
      <c r="D253" s="61"/>
      <c r="E253" s="69"/>
      <c r="F253" s="47"/>
      <c r="G253" s="47"/>
      <c r="H253" s="47"/>
      <c r="I253" s="40" t="str">
        <f t="shared" si="12"/>
        <v>//</v>
      </c>
      <c r="J253" s="63"/>
      <c r="K253" s="63"/>
      <c r="L253" s="47"/>
      <c r="M253" s="67"/>
      <c r="N253" s="47"/>
      <c r="O253" s="47"/>
      <c r="P253" s="47"/>
      <c r="Q253" s="67"/>
      <c r="R253" s="67"/>
      <c r="S253" s="47"/>
      <c r="T253" s="47"/>
      <c r="U253" s="47"/>
      <c r="V253" s="66"/>
    </row>
    <row r="254" spans="1:22" x14ac:dyDescent="0.25">
      <c r="A254" s="10" t="str">
        <f t="shared" si="11"/>
        <v/>
      </c>
      <c r="B254" s="10" t="str">
        <f t="shared" si="10"/>
        <v xml:space="preserve"> site  //-</v>
      </c>
      <c r="C254" s="61"/>
      <c r="D254" s="61"/>
      <c r="E254" s="69"/>
      <c r="F254" s="47"/>
      <c r="G254" s="47"/>
      <c r="H254" s="47"/>
      <c r="I254" s="40" t="str">
        <f t="shared" si="12"/>
        <v>//</v>
      </c>
      <c r="J254" s="63"/>
      <c r="K254" s="63"/>
      <c r="L254" s="47"/>
      <c r="M254" s="67"/>
      <c r="N254" s="47"/>
      <c r="O254" s="47"/>
      <c r="P254" s="47"/>
      <c r="Q254" s="67"/>
      <c r="R254" s="67"/>
      <c r="S254" s="47"/>
      <c r="T254" s="47"/>
      <c r="U254" s="47"/>
      <c r="V254" s="66"/>
    </row>
    <row r="255" spans="1:22" x14ac:dyDescent="0.25">
      <c r="A255" s="10" t="str">
        <f t="shared" si="11"/>
        <v/>
      </c>
      <c r="B255" s="10" t="str">
        <f t="shared" si="10"/>
        <v xml:space="preserve"> site  //-</v>
      </c>
      <c r="C255" s="61"/>
      <c r="D255" s="61"/>
      <c r="E255" s="69"/>
      <c r="F255" s="47"/>
      <c r="G255" s="47"/>
      <c r="H255" s="47"/>
      <c r="I255" s="40" t="str">
        <f t="shared" si="12"/>
        <v>//</v>
      </c>
      <c r="J255" s="63"/>
      <c r="K255" s="63"/>
      <c r="L255" s="47"/>
      <c r="M255" s="67"/>
      <c r="N255" s="47"/>
      <c r="O255" s="47"/>
      <c r="P255" s="47"/>
      <c r="Q255" s="67"/>
      <c r="R255" s="67"/>
      <c r="S255" s="47"/>
      <c r="T255" s="47"/>
      <c r="U255" s="47"/>
      <c r="V255" s="66"/>
    </row>
    <row r="256" spans="1:22" x14ac:dyDescent="0.25">
      <c r="A256" s="10" t="str">
        <f t="shared" si="11"/>
        <v/>
      </c>
      <c r="B256" s="10" t="str">
        <f t="shared" si="10"/>
        <v xml:space="preserve"> site  //-</v>
      </c>
      <c r="C256" s="61"/>
      <c r="D256" s="61"/>
      <c r="E256" s="69"/>
      <c r="F256" s="47"/>
      <c r="G256" s="47"/>
      <c r="H256" s="47"/>
      <c r="I256" s="40" t="str">
        <f t="shared" si="12"/>
        <v>//</v>
      </c>
      <c r="J256" s="63"/>
      <c r="K256" s="63"/>
      <c r="L256" s="47"/>
      <c r="M256" s="67"/>
      <c r="N256" s="47"/>
      <c r="O256" s="47"/>
      <c r="P256" s="47"/>
      <c r="Q256" s="67"/>
      <c r="R256" s="67"/>
      <c r="S256" s="47"/>
      <c r="T256" s="47"/>
      <c r="U256" s="47"/>
      <c r="V256" s="66"/>
    </row>
    <row r="257" spans="1:22" x14ac:dyDescent="0.25">
      <c r="A257" s="10" t="str">
        <f t="shared" si="11"/>
        <v/>
      </c>
      <c r="B257" s="10" t="str">
        <f t="shared" si="10"/>
        <v xml:space="preserve"> site  //-</v>
      </c>
      <c r="C257" s="61"/>
      <c r="D257" s="61"/>
      <c r="E257" s="69"/>
      <c r="F257" s="47"/>
      <c r="G257" s="47"/>
      <c r="H257" s="47"/>
      <c r="I257" s="40" t="str">
        <f t="shared" si="12"/>
        <v>//</v>
      </c>
      <c r="J257" s="63"/>
      <c r="K257" s="63"/>
      <c r="L257" s="47"/>
      <c r="M257" s="67"/>
      <c r="N257" s="47"/>
      <c r="O257" s="47"/>
      <c r="P257" s="47"/>
      <c r="Q257" s="67"/>
      <c r="R257" s="67"/>
      <c r="S257" s="47"/>
      <c r="T257" s="47"/>
      <c r="U257" s="47"/>
      <c r="V257" s="66"/>
    </row>
    <row r="258" spans="1:22" x14ac:dyDescent="0.25">
      <c r="A258" s="10" t="str">
        <f t="shared" si="11"/>
        <v/>
      </c>
      <c r="B258" s="10" t="str">
        <f t="shared" si="10"/>
        <v xml:space="preserve"> site  //-</v>
      </c>
      <c r="C258" s="61"/>
      <c r="D258" s="61"/>
      <c r="E258" s="69"/>
      <c r="F258" s="47"/>
      <c r="G258" s="47"/>
      <c r="H258" s="47"/>
      <c r="I258" s="40" t="str">
        <f t="shared" si="12"/>
        <v>//</v>
      </c>
      <c r="J258" s="63"/>
      <c r="K258" s="63"/>
      <c r="L258" s="47"/>
      <c r="M258" s="67"/>
      <c r="N258" s="47"/>
      <c r="O258" s="47"/>
      <c r="P258" s="47"/>
      <c r="Q258" s="67"/>
      <c r="R258" s="67"/>
      <c r="S258" s="47"/>
      <c r="T258" s="47"/>
      <c r="U258" s="47"/>
      <c r="V258" s="66"/>
    </row>
    <row r="259" spans="1:22" x14ac:dyDescent="0.25">
      <c r="A259" s="10" t="str">
        <f t="shared" si="11"/>
        <v/>
      </c>
      <c r="B259" s="10" t="str">
        <f t="shared" ref="B259:B322" si="13">CONCATENATE(L259," ", "site", " ",M259," ",F259,"/",G259,"/",H259,"-",P259)</f>
        <v xml:space="preserve"> site  //-</v>
      </c>
      <c r="C259" s="61"/>
      <c r="D259" s="61"/>
      <c r="E259" s="69"/>
      <c r="F259" s="47"/>
      <c r="G259" s="47"/>
      <c r="H259" s="47"/>
      <c r="I259" s="40" t="str">
        <f t="shared" si="12"/>
        <v>//</v>
      </c>
      <c r="J259" s="63"/>
      <c r="K259" s="63"/>
      <c r="L259" s="47"/>
      <c r="M259" s="67"/>
      <c r="N259" s="47"/>
      <c r="O259" s="47"/>
      <c r="P259" s="47"/>
      <c r="Q259" s="67"/>
      <c r="R259" s="67"/>
      <c r="S259" s="47"/>
      <c r="T259" s="47"/>
      <c r="U259" s="47"/>
      <c r="V259" s="66"/>
    </row>
    <row r="260" spans="1:22" x14ac:dyDescent="0.25">
      <c r="A260" s="10" t="str">
        <f t="shared" ref="A260:A323" si="14">IF(B260= " site  //-","",B260)</f>
        <v/>
      </c>
      <c r="B260" s="10" t="str">
        <f t="shared" si="13"/>
        <v xml:space="preserve"> site  //-</v>
      </c>
      <c r="C260" s="61"/>
      <c r="D260" s="61"/>
      <c r="E260" s="69"/>
      <c r="F260" s="47"/>
      <c r="G260" s="47"/>
      <c r="H260" s="47"/>
      <c r="I260" s="40" t="str">
        <f t="shared" ref="I260:I323" si="15">CONCATENATE(F260,"/",G260,"/",H260)</f>
        <v>//</v>
      </c>
      <c r="J260" s="63"/>
      <c r="K260" s="63"/>
      <c r="L260" s="47"/>
      <c r="M260" s="67"/>
      <c r="N260" s="47"/>
      <c r="O260" s="47"/>
      <c r="P260" s="47"/>
      <c r="Q260" s="67"/>
      <c r="R260" s="67"/>
      <c r="S260" s="47"/>
      <c r="T260" s="47"/>
      <c r="U260" s="47"/>
      <c r="V260" s="66"/>
    </row>
    <row r="261" spans="1:22" x14ac:dyDescent="0.25">
      <c r="A261" s="10" t="str">
        <f t="shared" si="14"/>
        <v/>
      </c>
      <c r="B261" s="10" t="str">
        <f t="shared" si="13"/>
        <v xml:space="preserve"> site  //-</v>
      </c>
      <c r="C261" s="61"/>
      <c r="D261" s="61"/>
      <c r="E261" s="69"/>
      <c r="F261" s="47"/>
      <c r="G261" s="47"/>
      <c r="H261" s="47"/>
      <c r="I261" s="40" t="str">
        <f t="shared" si="15"/>
        <v>//</v>
      </c>
      <c r="J261" s="63"/>
      <c r="K261" s="63"/>
      <c r="L261" s="47"/>
      <c r="M261" s="67"/>
      <c r="N261" s="47"/>
      <c r="O261" s="47"/>
      <c r="P261" s="47"/>
      <c r="Q261" s="67"/>
      <c r="R261" s="67"/>
      <c r="S261" s="47"/>
      <c r="T261" s="47"/>
      <c r="U261" s="47"/>
      <c r="V261" s="66"/>
    </row>
    <row r="262" spans="1:22" x14ac:dyDescent="0.25">
      <c r="A262" s="10" t="str">
        <f t="shared" si="14"/>
        <v/>
      </c>
      <c r="B262" s="10" t="str">
        <f t="shared" si="13"/>
        <v xml:space="preserve"> site  //-</v>
      </c>
      <c r="C262" s="61"/>
      <c r="D262" s="61"/>
      <c r="E262" s="69"/>
      <c r="F262" s="47"/>
      <c r="G262" s="47"/>
      <c r="H262" s="47"/>
      <c r="I262" s="40" t="str">
        <f t="shared" si="15"/>
        <v>//</v>
      </c>
      <c r="J262" s="63"/>
      <c r="K262" s="63"/>
      <c r="L262" s="47"/>
      <c r="M262" s="67"/>
      <c r="N262" s="47"/>
      <c r="O262" s="47"/>
      <c r="P262" s="47"/>
      <c r="Q262" s="67"/>
      <c r="R262" s="67"/>
      <c r="S262" s="47"/>
      <c r="T262" s="47"/>
      <c r="U262" s="47"/>
      <c r="V262" s="66"/>
    </row>
    <row r="263" spans="1:22" x14ac:dyDescent="0.25">
      <c r="A263" s="10" t="str">
        <f t="shared" si="14"/>
        <v/>
      </c>
      <c r="B263" s="10" t="str">
        <f t="shared" si="13"/>
        <v xml:space="preserve"> site  //-</v>
      </c>
      <c r="C263" s="61"/>
      <c r="D263" s="61"/>
      <c r="E263" s="69"/>
      <c r="F263" s="47"/>
      <c r="G263" s="47"/>
      <c r="H263" s="47"/>
      <c r="I263" s="40" t="str">
        <f t="shared" si="15"/>
        <v>//</v>
      </c>
      <c r="J263" s="63"/>
      <c r="K263" s="63"/>
      <c r="L263" s="47"/>
      <c r="M263" s="67"/>
      <c r="N263" s="47"/>
      <c r="O263" s="47"/>
      <c r="P263" s="47"/>
      <c r="Q263" s="67"/>
      <c r="R263" s="67"/>
      <c r="S263" s="47"/>
      <c r="T263" s="47"/>
      <c r="U263" s="47"/>
      <c r="V263" s="66"/>
    </row>
    <row r="264" spans="1:22" x14ac:dyDescent="0.25">
      <c r="A264" s="10" t="str">
        <f t="shared" si="14"/>
        <v/>
      </c>
      <c r="B264" s="10" t="str">
        <f t="shared" si="13"/>
        <v xml:space="preserve"> site  //-</v>
      </c>
      <c r="C264" s="61"/>
      <c r="D264" s="61"/>
      <c r="E264" s="69"/>
      <c r="F264" s="47"/>
      <c r="G264" s="47"/>
      <c r="H264" s="47"/>
      <c r="I264" s="40" t="str">
        <f t="shared" si="15"/>
        <v>//</v>
      </c>
      <c r="J264" s="63"/>
      <c r="K264" s="63"/>
      <c r="L264" s="47"/>
      <c r="M264" s="67"/>
      <c r="N264" s="47"/>
      <c r="O264" s="47"/>
      <c r="P264" s="47"/>
      <c r="Q264" s="67"/>
      <c r="R264" s="67"/>
      <c r="S264" s="47"/>
      <c r="T264" s="47"/>
      <c r="U264" s="47"/>
      <c r="V264" s="66"/>
    </row>
    <row r="265" spans="1:22" x14ac:dyDescent="0.25">
      <c r="A265" s="10" t="str">
        <f t="shared" si="14"/>
        <v/>
      </c>
      <c r="B265" s="10" t="str">
        <f t="shared" si="13"/>
        <v xml:space="preserve"> site  //-</v>
      </c>
      <c r="C265" s="61"/>
      <c r="D265" s="61"/>
      <c r="E265" s="69"/>
      <c r="F265" s="47"/>
      <c r="G265" s="47"/>
      <c r="H265" s="47"/>
      <c r="I265" s="40" t="str">
        <f t="shared" si="15"/>
        <v>//</v>
      </c>
      <c r="J265" s="63"/>
      <c r="K265" s="63"/>
      <c r="L265" s="47"/>
      <c r="M265" s="67"/>
      <c r="N265" s="47"/>
      <c r="O265" s="47"/>
      <c r="P265" s="47"/>
      <c r="Q265" s="67"/>
      <c r="R265" s="67"/>
      <c r="S265" s="47"/>
      <c r="T265" s="47"/>
      <c r="U265" s="47"/>
      <c r="V265" s="66"/>
    </row>
    <row r="266" spans="1:22" x14ac:dyDescent="0.25">
      <c r="A266" s="10" t="str">
        <f t="shared" si="14"/>
        <v/>
      </c>
      <c r="B266" s="10" t="str">
        <f t="shared" si="13"/>
        <v xml:space="preserve"> site  //-</v>
      </c>
      <c r="C266" s="61"/>
      <c r="D266" s="61"/>
      <c r="E266" s="69"/>
      <c r="F266" s="47"/>
      <c r="G266" s="47"/>
      <c r="H266" s="47"/>
      <c r="I266" s="40" t="str">
        <f t="shared" si="15"/>
        <v>//</v>
      </c>
      <c r="J266" s="63"/>
      <c r="K266" s="63"/>
      <c r="L266" s="47"/>
      <c r="M266" s="67"/>
      <c r="N266" s="47"/>
      <c r="O266" s="47"/>
      <c r="P266" s="47"/>
      <c r="Q266" s="67"/>
      <c r="R266" s="67"/>
      <c r="S266" s="47"/>
      <c r="T266" s="47"/>
      <c r="U266" s="47"/>
      <c r="V266" s="66"/>
    </row>
    <row r="267" spans="1:22" x14ac:dyDescent="0.25">
      <c r="A267" s="10" t="str">
        <f t="shared" si="14"/>
        <v/>
      </c>
      <c r="B267" s="10" t="str">
        <f t="shared" si="13"/>
        <v xml:space="preserve"> site  //-</v>
      </c>
      <c r="C267" s="61"/>
      <c r="D267" s="61"/>
      <c r="E267" s="69"/>
      <c r="F267" s="47"/>
      <c r="G267" s="47"/>
      <c r="H267" s="47"/>
      <c r="I267" s="40" t="str">
        <f t="shared" si="15"/>
        <v>//</v>
      </c>
      <c r="J267" s="63"/>
      <c r="K267" s="63"/>
      <c r="L267" s="47"/>
      <c r="M267" s="67"/>
      <c r="N267" s="47"/>
      <c r="O267" s="47"/>
      <c r="P267" s="47"/>
      <c r="Q267" s="67"/>
      <c r="R267" s="67"/>
      <c r="S267" s="47"/>
      <c r="T267" s="47"/>
      <c r="U267" s="47"/>
      <c r="V267" s="66"/>
    </row>
    <row r="268" spans="1:22" x14ac:dyDescent="0.25">
      <c r="A268" s="10" t="str">
        <f t="shared" si="14"/>
        <v/>
      </c>
      <c r="B268" s="10" t="str">
        <f t="shared" si="13"/>
        <v xml:space="preserve"> site  //-</v>
      </c>
      <c r="C268" s="61"/>
      <c r="D268" s="61"/>
      <c r="E268" s="69"/>
      <c r="F268" s="47"/>
      <c r="G268" s="47"/>
      <c r="H268" s="47"/>
      <c r="I268" s="40" t="str">
        <f t="shared" si="15"/>
        <v>//</v>
      </c>
      <c r="J268" s="63"/>
      <c r="K268" s="63"/>
      <c r="L268" s="47"/>
      <c r="M268" s="67"/>
      <c r="N268" s="47"/>
      <c r="O268" s="47"/>
      <c r="P268" s="47"/>
      <c r="Q268" s="67"/>
      <c r="R268" s="67"/>
      <c r="S268" s="47"/>
      <c r="T268" s="47"/>
      <c r="U268" s="47"/>
      <c r="V268" s="66"/>
    </row>
    <row r="269" spans="1:22" x14ac:dyDescent="0.25">
      <c r="A269" s="10" t="str">
        <f t="shared" si="14"/>
        <v/>
      </c>
      <c r="B269" s="10" t="str">
        <f t="shared" si="13"/>
        <v xml:space="preserve"> site  //-</v>
      </c>
      <c r="C269" s="61"/>
      <c r="D269" s="61"/>
      <c r="E269" s="69"/>
      <c r="F269" s="47"/>
      <c r="G269" s="47"/>
      <c r="H269" s="47"/>
      <c r="I269" s="40" t="str">
        <f t="shared" si="15"/>
        <v>//</v>
      </c>
      <c r="J269" s="63"/>
      <c r="K269" s="63"/>
      <c r="L269" s="47"/>
      <c r="M269" s="67"/>
      <c r="N269" s="47"/>
      <c r="O269" s="47"/>
      <c r="P269" s="47"/>
      <c r="Q269" s="67"/>
      <c r="R269" s="67"/>
      <c r="S269" s="47"/>
      <c r="T269" s="47"/>
      <c r="U269" s="47"/>
      <c r="V269" s="66"/>
    </row>
    <row r="270" spans="1:22" x14ac:dyDescent="0.25">
      <c r="A270" s="10" t="str">
        <f t="shared" si="14"/>
        <v/>
      </c>
      <c r="B270" s="10" t="str">
        <f t="shared" si="13"/>
        <v xml:space="preserve"> site  //-</v>
      </c>
      <c r="C270" s="61"/>
      <c r="D270" s="61"/>
      <c r="E270" s="69"/>
      <c r="F270" s="47"/>
      <c r="G270" s="47"/>
      <c r="H270" s="47"/>
      <c r="I270" s="40" t="str">
        <f t="shared" si="15"/>
        <v>//</v>
      </c>
      <c r="J270" s="63"/>
      <c r="K270" s="63"/>
      <c r="L270" s="47"/>
      <c r="M270" s="67"/>
      <c r="N270" s="47"/>
      <c r="O270" s="47"/>
      <c r="P270" s="47"/>
      <c r="Q270" s="67"/>
      <c r="R270" s="67"/>
      <c r="S270" s="47"/>
      <c r="T270" s="47"/>
      <c r="U270" s="47"/>
      <c r="V270" s="66"/>
    </row>
    <row r="271" spans="1:22" x14ac:dyDescent="0.25">
      <c r="A271" s="10" t="str">
        <f t="shared" si="14"/>
        <v/>
      </c>
      <c r="B271" s="10" t="str">
        <f t="shared" si="13"/>
        <v xml:space="preserve"> site  //-</v>
      </c>
      <c r="C271" s="61"/>
      <c r="D271" s="61"/>
      <c r="E271" s="69"/>
      <c r="F271" s="47"/>
      <c r="G271" s="47"/>
      <c r="H271" s="47"/>
      <c r="I271" s="40" t="str">
        <f t="shared" si="15"/>
        <v>//</v>
      </c>
      <c r="J271" s="63"/>
      <c r="K271" s="63"/>
      <c r="L271" s="47"/>
      <c r="M271" s="67"/>
      <c r="N271" s="47"/>
      <c r="O271" s="47"/>
      <c r="P271" s="47"/>
      <c r="Q271" s="67"/>
      <c r="R271" s="67"/>
      <c r="S271" s="47"/>
      <c r="T271" s="47"/>
      <c r="U271" s="47"/>
      <c r="V271" s="66"/>
    </row>
    <row r="272" spans="1:22" x14ac:dyDescent="0.25">
      <c r="A272" s="10" t="str">
        <f t="shared" si="14"/>
        <v/>
      </c>
      <c r="B272" s="10" t="str">
        <f t="shared" si="13"/>
        <v xml:space="preserve"> site  //-</v>
      </c>
      <c r="C272" s="61"/>
      <c r="D272" s="61"/>
      <c r="E272" s="69"/>
      <c r="F272" s="47"/>
      <c r="G272" s="47"/>
      <c r="H272" s="47"/>
      <c r="I272" s="40" t="str">
        <f t="shared" si="15"/>
        <v>//</v>
      </c>
      <c r="J272" s="63"/>
      <c r="K272" s="63"/>
      <c r="L272" s="47"/>
      <c r="M272" s="67"/>
      <c r="N272" s="47"/>
      <c r="O272" s="47"/>
      <c r="P272" s="47"/>
      <c r="Q272" s="67"/>
      <c r="R272" s="67"/>
      <c r="S272" s="47"/>
      <c r="T272" s="47"/>
      <c r="U272" s="47"/>
      <c r="V272" s="66"/>
    </row>
    <row r="273" spans="1:22" x14ac:dyDescent="0.25">
      <c r="A273" s="10" t="str">
        <f t="shared" si="14"/>
        <v/>
      </c>
      <c r="B273" s="10" t="str">
        <f t="shared" si="13"/>
        <v xml:space="preserve"> site  //-</v>
      </c>
      <c r="C273" s="61"/>
      <c r="D273" s="61"/>
      <c r="E273" s="69"/>
      <c r="F273" s="47"/>
      <c r="G273" s="47"/>
      <c r="H273" s="47"/>
      <c r="I273" s="40" t="str">
        <f t="shared" si="15"/>
        <v>//</v>
      </c>
      <c r="J273" s="63"/>
      <c r="K273" s="63"/>
      <c r="L273" s="47"/>
      <c r="M273" s="67"/>
      <c r="N273" s="47"/>
      <c r="O273" s="47"/>
      <c r="P273" s="47"/>
      <c r="Q273" s="67"/>
      <c r="R273" s="67"/>
      <c r="S273" s="47"/>
      <c r="T273" s="47"/>
      <c r="U273" s="47"/>
      <c r="V273" s="66"/>
    </row>
    <row r="274" spans="1:22" x14ac:dyDescent="0.25">
      <c r="A274" s="10" t="str">
        <f t="shared" si="14"/>
        <v/>
      </c>
      <c r="B274" s="10" t="str">
        <f t="shared" si="13"/>
        <v xml:space="preserve"> site  //-</v>
      </c>
      <c r="C274" s="61"/>
      <c r="D274" s="61"/>
      <c r="E274" s="69"/>
      <c r="F274" s="47"/>
      <c r="G274" s="47"/>
      <c r="H274" s="47"/>
      <c r="I274" s="40" t="str">
        <f t="shared" si="15"/>
        <v>//</v>
      </c>
      <c r="J274" s="63"/>
      <c r="K274" s="63"/>
      <c r="L274" s="47"/>
      <c r="M274" s="67"/>
      <c r="N274" s="47"/>
      <c r="O274" s="47"/>
      <c r="P274" s="47"/>
      <c r="Q274" s="67"/>
      <c r="R274" s="67"/>
      <c r="S274" s="47"/>
      <c r="T274" s="47"/>
      <c r="U274" s="47"/>
      <c r="V274" s="66"/>
    </row>
    <row r="275" spans="1:22" x14ac:dyDescent="0.25">
      <c r="A275" s="10" t="str">
        <f t="shared" si="14"/>
        <v/>
      </c>
      <c r="B275" s="10" t="str">
        <f t="shared" si="13"/>
        <v xml:space="preserve"> site  //-</v>
      </c>
      <c r="C275" s="61"/>
      <c r="D275" s="61"/>
      <c r="E275" s="69"/>
      <c r="F275" s="47"/>
      <c r="G275" s="47"/>
      <c r="H275" s="47"/>
      <c r="I275" s="40" t="str">
        <f t="shared" si="15"/>
        <v>//</v>
      </c>
      <c r="J275" s="63"/>
      <c r="K275" s="63"/>
      <c r="L275" s="47"/>
      <c r="M275" s="67"/>
      <c r="N275" s="47"/>
      <c r="O275" s="47"/>
      <c r="P275" s="47"/>
      <c r="Q275" s="67"/>
      <c r="R275" s="67"/>
      <c r="S275" s="47"/>
      <c r="T275" s="47"/>
      <c r="U275" s="47"/>
      <c r="V275" s="66"/>
    </row>
    <row r="276" spans="1:22" x14ac:dyDescent="0.25">
      <c r="A276" s="10" t="str">
        <f t="shared" si="14"/>
        <v/>
      </c>
      <c r="B276" s="10" t="str">
        <f t="shared" si="13"/>
        <v xml:space="preserve"> site  //-</v>
      </c>
      <c r="C276" s="61"/>
      <c r="D276" s="61"/>
      <c r="E276" s="69"/>
      <c r="F276" s="47"/>
      <c r="G276" s="47"/>
      <c r="H276" s="47"/>
      <c r="I276" s="40" t="str">
        <f t="shared" si="15"/>
        <v>//</v>
      </c>
      <c r="J276" s="63"/>
      <c r="K276" s="63"/>
      <c r="L276" s="47"/>
      <c r="M276" s="67"/>
      <c r="N276" s="47"/>
      <c r="O276" s="47"/>
      <c r="P276" s="47"/>
      <c r="Q276" s="67"/>
      <c r="R276" s="67"/>
      <c r="S276" s="47"/>
      <c r="T276" s="47"/>
      <c r="U276" s="47"/>
      <c r="V276" s="66"/>
    </row>
    <row r="277" spans="1:22" x14ac:dyDescent="0.25">
      <c r="A277" s="10" t="str">
        <f t="shared" si="14"/>
        <v/>
      </c>
      <c r="B277" s="10" t="str">
        <f t="shared" si="13"/>
        <v xml:space="preserve"> site  //-</v>
      </c>
      <c r="C277" s="61"/>
      <c r="D277" s="61"/>
      <c r="E277" s="69"/>
      <c r="F277" s="47"/>
      <c r="G277" s="47"/>
      <c r="H277" s="47"/>
      <c r="I277" s="40" t="str">
        <f t="shared" si="15"/>
        <v>//</v>
      </c>
      <c r="J277" s="63"/>
      <c r="K277" s="63"/>
      <c r="L277" s="47"/>
      <c r="M277" s="67"/>
      <c r="N277" s="47"/>
      <c r="O277" s="47"/>
      <c r="P277" s="47"/>
      <c r="Q277" s="67"/>
      <c r="R277" s="67"/>
      <c r="S277" s="47"/>
      <c r="T277" s="47"/>
      <c r="U277" s="47"/>
      <c r="V277" s="66"/>
    </row>
    <row r="278" spans="1:22" x14ac:dyDescent="0.25">
      <c r="A278" s="10" t="str">
        <f t="shared" si="14"/>
        <v/>
      </c>
      <c r="B278" s="10" t="str">
        <f t="shared" si="13"/>
        <v xml:space="preserve"> site  //-</v>
      </c>
      <c r="C278" s="61"/>
      <c r="D278" s="61"/>
      <c r="E278" s="69"/>
      <c r="F278" s="47"/>
      <c r="G278" s="47"/>
      <c r="H278" s="47"/>
      <c r="I278" s="40" t="str">
        <f t="shared" si="15"/>
        <v>//</v>
      </c>
      <c r="J278" s="63"/>
      <c r="K278" s="63"/>
      <c r="L278" s="47"/>
      <c r="M278" s="67"/>
      <c r="N278" s="47"/>
      <c r="O278" s="47"/>
      <c r="P278" s="47"/>
      <c r="Q278" s="67"/>
      <c r="R278" s="67"/>
      <c r="S278" s="47"/>
      <c r="T278" s="47"/>
      <c r="U278" s="47"/>
      <c r="V278" s="66"/>
    </row>
    <row r="279" spans="1:22" x14ac:dyDescent="0.25">
      <c r="A279" s="10" t="str">
        <f t="shared" si="14"/>
        <v/>
      </c>
      <c r="B279" s="10" t="str">
        <f t="shared" si="13"/>
        <v xml:space="preserve"> site  //-</v>
      </c>
      <c r="C279" s="61"/>
      <c r="D279" s="61"/>
      <c r="E279" s="69"/>
      <c r="F279" s="47"/>
      <c r="G279" s="47"/>
      <c r="H279" s="47"/>
      <c r="I279" s="40" t="str">
        <f t="shared" si="15"/>
        <v>//</v>
      </c>
      <c r="J279" s="63"/>
      <c r="K279" s="63"/>
      <c r="L279" s="47"/>
      <c r="M279" s="67"/>
      <c r="N279" s="47"/>
      <c r="O279" s="47"/>
      <c r="P279" s="47"/>
      <c r="Q279" s="67"/>
      <c r="R279" s="67"/>
      <c r="S279" s="47"/>
      <c r="T279" s="47"/>
      <c r="U279" s="47"/>
      <c r="V279" s="66"/>
    </row>
    <row r="280" spans="1:22" x14ac:dyDescent="0.25">
      <c r="A280" s="10" t="str">
        <f t="shared" si="14"/>
        <v/>
      </c>
      <c r="B280" s="10" t="str">
        <f t="shared" si="13"/>
        <v xml:space="preserve"> site  //-</v>
      </c>
      <c r="C280" s="61"/>
      <c r="D280" s="61"/>
      <c r="E280" s="69"/>
      <c r="F280" s="47"/>
      <c r="G280" s="47"/>
      <c r="H280" s="47"/>
      <c r="I280" s="40" t="str">
        <f t="shared" si="15"/>
        <v>//</v>
      </c>
      <c r="J280" s="63"/>
      <c r="K280" s="63"/>
      <c r="L280" s="47"/>
      <c r="M280" s="67"/>
      <c r="N280" s="47"/>
      <c r="O280" s="47"/>
      <c r="P280" s="47"/>
      <c r="Q280" s="67"/>
      <c r="R280" s="67"/>
      <c r="S280" s="47"/>
      <c r="T280" s="47"/>
      <c r="U280" s="47"/>
      <c r="V280" s="66"/>
    </row>
    <row r="281" spans="1:22" x14ac:dyDescent="0.25">
      <c r="A281" s="10" t="str">
        <f t="shared" si="14"/>
        <v/>
      </c>
      <c r="B281" s="10" t="str">
        <f t="shared" si="13"/>
        <v xml:space="preserve"> site  //-</v>
      </c>
      <c r="C281" s="61"/>
      <c r="D281" s="61"/>
      <c r="E281" s="69"/>
      <c r="F281" s="47"/>
      <c r="G281" s="47"/>
      <c r="H281" s="47"/>
      <c r="I281" s="40" t="str">
        <f t="shared" si="15"/>
        <v>//</v>
      </c>
      <c r="J281" s="63"/>
      <c r="K281" s="63"/>
      <c r="L281" s="47"/>
      <c r="M281" s="67"/>
      <c r="N281" s="47"/>
      <c r="O281" s="47"/>
      <c r="P281" s="47"/>
      <c r="Q281" s="67"/>
      <c r="R281" s="67"/>
      <c r="S281" s="47"/>
      <c r="T281" s="47"/>
      <c r="U281" s="47"/>
      <c r="V281" s="66"/>
    </row>
    <row r="282" spans="1:22" x14ac:dyDescent="0.25">
      <c r="A282" s="10" t="str">
        <f t="shared" si="14"/>
        <v/>
      </c>
      <c r="B282" s="10" t="str">
        <f t="shared" si="13"/>
        <v xml:space="preserve"> site  //-</v>
      </c>
      <c r="C282" s="61"/>
      <c r="D282" s="61"/>
      <c r="E282" s="69"/>
      <c r="F282" s="47"/>
      <c r="G282" s="47"/>
      <c r="H282" s="47"/>
      <c r="I282" s="40" t="str">
        <f t="shared" si="15"/>
        <v>//</v>
      </c>
      <c r="J282" s="63"/>
      <c r="K282" s="63"/>
      <c r="L282" s="47"/>
      <c r="M282" s="67"/>
      <c r="N282" s="47"/>
      <c r="O282" s="47"/>
      <c r="P282" s="47"/>
      <c r="Q282" s="67"/>
      <c r="R282" s="67"/>
      <c r="S282" s="47"/>
      <c r="T282" s="47"/>
      <c r="U282" s="47"/>
      <c r="V282" s="66"/>
    </row>
    <row r="283" spans="1:22" x14ac:dyDescent="0.25">
      <c r="A283" s="10" t="str">
        <f t="shared" si="14"/>
        <v/>
      </c>
      <c r="B283" s="10" t="str">
        <f t="shared" si="13"/>
        <v xml:space="preserve"> site  //-</v>
      </c>
      <c r="C283" s="61"/>
      <c r="D283" s="61"/>
      <c r="E283" s="69"/>
      <c r="F283" s="47"/>
      <c r="G283" s="47"/>
      <c r="H283" s="47"/>
      <c r="I283" s="40" t="str">
        <f t="shared" si="15"/>
        <v>//</v>
      </c>
      <c r="J283" s="63"/>
      <c r="K283" s="63"/>
      <c r="L283" s="47"/>
      <c r="M283" s="67"/>
      <c r="N283" s="47"/>
      <c r="O283" s="47"/>
      <c r="P283" s="47"/>
      <c r="Q283" s="67"/>
      <c r="R283" s="67"/>
      <c r="S283" s="47"/>
      <c r="T283" s="47"/>
      <c r="U283" s="47"/>
      <c r="V283" s="66"/>
    </row>
    <row r="284" spans="1:22" x14ac:dyDescent="0.25">
      <c r="A284" s="10" t="str">
        <f t="shared" si="14"/>
        <v/>
      </c>
      <c r="B284" s="10" t="str">
        <f t="shared" si="13"/>
        <v xml:space="preserve"> site  //-</v>
      </c>
      <c r="C284" s="61"/>
      <c r="D284" s="61"/>
      <c r="E284" s="69"/>
      <c r="F284" s="47"/>
      <c r="G284" s="47"/>
      <c r="H284" s="47"/>
      <c r="I284" s="40" t="str">
        <f t="shared" si="15"/>
        <v>//</v>
      </c>
      <c r="J284" s="63"/>
      <c r="K284" s="63"/>
      <c r="L284" s="47"/>
      <c r="M284" s="67"/>
      <c r="N284" s="47"/>
      <c r="O284" s="47"/>
      <c r="P284" s="47"/>
      <c r="Q284" s="67"/>
      <c r="R284" s="67"/>
      <c r="S284" s="47"/>
      <c r="T284" s="47"/>
      <c r="U284" s="47"/>
      <c r="V284" s="66"/>
    </row>
    <row r="285" spans="1:22" x14ac:dyDescent="0.25">
      <c r="A285" s="10" t="str">
        <f t="shared" si="14"/>
        <v/>
      </c>
      <c r="B285" s="10" t="str">
        <f t="shared" si="13"/>
        <v xml:space="preserve"> site  //-</v>
      </c>
      <c r="C285" s="61"/>
      <c r="D285" s="61"/>
      <c r="E285" s="69"/>
      <c r="F285" s="47"/>
      <c r="G285" s="47"/>
      <c r="H285" s="47"/>
      <c r="I285" s="40" t="str">
        <f t="shared" si="15"/>
        <v>//</v>
      </c>
      <c r="J285" s="63"/>
      <c r="K285" s="63"/>
      <c r="L285" s="47"/>
      <c r="M285" s="67"/>
      <c r="N285" s="47"/>
      <c r="O285" s="47"/>
      <c r="P285" s="47"/>
      <c r="Q285" s="67"/>
      <c r="R285" s="67"/>
      <c r="S285" s="47"/>
      <c r="T285" s="47"/>
      <c r="U285" s="47"/>
      <c r="V285" s="66"/>
    </row>
    <row r="286" spans="1:22" x14ac:dyDescent="0.25">
      <c r="A286" s="10" t="str">
        <f t="shared" si="14"/>
        <v/>
      </c>
      <c r="B286" s="10" t="str">
        <f t="shared" si="13"/>
        <v xml:space="preserve"> site  //-</v>
      </c>
      <c r="C286" s="61"/>
      <c r="D286" s="61"/>
      <c r="E286" s="69"/>
      <c r="F286" s="47"/>
      <c r="G286" s="47"/>
      <c r="H286" s="47"/>
      <c r="I286" s="40" t="str">
        <f t="shared" si="15"/>
        <v>//</v>
      </c>
      <c r="J286" s="63"/>
      <c r="K286" s="63"/>
      <c r="L286" s="47"/>
      <c r="M286" s="67"/>
      <c r="N286" s="47"/>
      <c r="O286" s="47"/>
      <c r="P286" s="47"/>
      <c r="Q286" s="67"/>
      <c r="R286" s="67"/>
      <c r="S286" s="47"/>
      <c r="T286" s="47"/>
      <c r="U286" s="47"/>
      <c r="V286" s="66"/>
    </row>
    <row r="287" spans="1:22" x14ac:dyDescent="0.25">
      <c r="A287" s="10" t="str">
        <f t="shared" si="14"/>
        <v/>
      </c>
      <c r="B287" s="10" t="str">
        <f t="shared" si="13"/>
        <v xml:space="preserve"> site  //-</v>
      </c>
      <c r="C287" s="61"/>
      <c r="D287" s="61"/>
      <c r="E287" s="69"/>
      <c r="F287" s="47"/>
      <c r="G287" s="47"/>
      <c r="H287" s="47"/>
      <c r="I287" s="40" t="str">
        <f t="shared" si="15"/>
        <v>//</v>
      </c>
      <c r="J287" s="63"/>
      <c r="K287" s="63"/>
      <c r="L287" s="47"/>
      <c r="M287" s="67"/>
      <c r="N287" s="47"/>
      <c r="O287" s="47"/>
      <c r="P287" s="47"/>
      <c r="Q287" s="67"/>
      <c r="R287" s="67"/>
      <c r="S287" s="47"/>
      <c r="T287" s="47"/>
      <c r="U287" s="47"/>
      <c r="V287" s="66"/>
    </row>
    <row r="288" spans="1:22" x14ac:dyDescent="0.25">
      <c r="A288" s="10" t="str">
        <f t="shared" si="14"/>
        <v/>
      </c>
      <c r="B288" s="10" t="str">
        <f t="shared" si="13"/>
        <v xml:space="preserve"> site  //-</v>
      </c>
      <c r="C288" s="61"/>
      <c r="D288" s="61"/>
      <c r="E288" s="69"/>
      <c r="F288" s="47"/>
      <c r="G288" s="47"/>
      <c r="H288" s="47"/>
      <c r="I288" s="40" t="str">
        <f t="shared" si="15"/>
        <v>//</v>
      </c>
      <c r="J288" s="63"/>
      <c r="K288" s="63"/>
      <c r="L288" s="47"/>
      <c r="M288" s="67"/>
      <c r="N288" s="47"/>
      <c r="O288" s="47"/>
      <c r="P288" s="47"/>
      <c r="Q288" s="67"/>
      <c r="R288" s="67"/>
      <c r="S288" s="47"/>
      <c r="T288" s="47"/>
      <c r="U288" s="47"/>
      <c r="V288" s="66"/>
    </row>
    <row r="289" spans="1:22" x14ac:dyDescent="0.25">
      <c r="A289" s="10" t="str">
        <f t="shared" si="14"/>
        <v/>
      </c>
      <c r="B289" s="10" t="str">
        <f t="shared" si="13"/>
        <v xml:space="preserve"> site  //-</v>
      </c>
      <c r="C289" s="61"/>
      <c r="D289" s="61"/>
      <c r="E289" s="69"/>
      <c r="F289" s="47"/>
      <c r="G289" s="47"/>
      <c r="H289" s="47"/>
      <c r="I289" s="40" t="str">
        <f t="shared" si="15"/>
        <v>//</v>
      </c>
      <c r="J289" s="63"/>
      <c r="K289" s="63"/>
      <c r="L289" s="47"/>
      <c r="M289" s="67"/>
      <c r="N289" s="47"/>
      <c r="O289" s="47"/>
      <c r="P289" s="47"/>
      <c r="Q289" s="67"/>
      <c r="R289" s="67"/>
      <c r="S289" s="47"/>
      <c r="T289" s="47"/>
      <c r="U289" s="47"/>
      <c r="V289" s="66"/>
    </row>
    <row r="290" spans="1:22" x14ac:dyDescent="0.25">
      <c r="A290" s="10" t="str">
        <f t="shared" si="14"/>
        <v/>
      </c>
      <c r="B290" s="10" t="str">
        <f t="shared" si="13"/>
        <v xml:space="preserve"> site  //-</v>
      </c>
      <c r="C290" s="61"/>
      <c r="D290" s="61"/>
      <c r="E290" s="69"/>
      <c r="F290" s="47"/>
      <c r="G290" s="47"/>
      <c r="H290" s="47"/>
      <c r="I290" s="40" t="str">
        <f t="shared" si="15"/>
        <v>//</v>
      </c>
      <c r="J290" s="63"/>
      <c r="K290" s="63"/>
      <c r="L290" s="47"/>
      <c r="M290" s="67"/>
      <c r="N290" s="47"/>
      <c r="O290" s="47"/>
      <c r="P290" s="47"/>
      <c r="Q290" s="67"/>
      <c r="R290" s="67"/>
      <c r="S290" s="47"/>
      <c r="T290" s="47"/>
      <c r="U290" s="47"/>
      <c r="V290" s="66"/>
    </row>
    <row r="291" spans="1:22" x14ac:dyDescent="0.25">
      <c r="A291" s="10" t="str">
        <f t="shared" si="14"/>
        <v/>
      </c>
      <c r="B291" s="10" t="str">
        <f t="shared" si="13"/>
        <v xml:space="preserve"> site  //-</v>
      </c>
      <c r="C291" s="61"/>
      <c r="D291" s="61"/>
      <c r="E291" s="69"/>
      <c r="F291" s="47"/>
      <c r="G291" s="47"/>
      <c r="H291" s="47"/>
      <c r="I291" s="40" t="str">
        <f t="shared" si="15"/>
        <v>//</v>
      </c>
      <c r="J291" s="63"/>
      <c r="K291" s="63"/>
      <c r="L291" s="47"/>
      <c r="M291" s="67"/>
      <c r="N291" s="47"/>
      <c r="O291" s="47"/>
      <c r="P291" s="47"/>
      <c r="Q291" s="67"/>
      <c r="R291" s="67"/>
      <c r="S291" s="47"/>
      <c r="T291" s="47"/>
      <c r="U291" s="47"/>
      <c r="V291" s="66"/>
    </row>
    <row r="292" spans="1:22" x14ac:dyDescent="0.25">
      <c r="A292" s="10" t="str">
        <f t="shared" si="14"/>
        <v/>
      </c>
      <c r="B292" s="10" t="str">
        <f t="shared" si="13"/>
        <v xml:space="preserve"> site  //-</v>
      </c>
      <c r="C292" s="61"/>
      <c r="D292" s="61"/>
      <c r="E292" s="69"/>
      <c r="F292" s="47"/>
      <c r="G292" s="47"/>
      <c r="H292" s="47"/>
      <c r="I292" s="40" t="str">
        <f t="shared" si="15"/>
        <v>//</v>
      </c>
      <c r="J292" s="63"/>
      <c r="K292" s="63"/>
      <c r="L292" s="47"/>
      <c r="M292" s="67"/>
      <c r="N292" s="47"/>
      <c r="O292" s="47"/>
      <c r="P292" s="47"/>
      <c r="Q292" s="67"/>
      <c r="R292" s="67"/>
      <c r="S292" s="47"/>
      <c r="T292" s="47"/>
      <c r="U292" s="47"/>
      <c r="V292" s="66"/>
    </row>
    <row r="293" spans="1:22" x14ac:dyDescent="0.25">
      <c r="A293" s="10" t="str">
        <f t="shared" si="14"/>
        <v/>
      </c>
      <c r="B293" s="10" t="str">
        <f t="shared" si="13"/>
        <v xml:space="preserve"> site  //-</v>
      </c>
      <c r="C293" s="61"/>
      <c r="D293" s="61"/>
      <c r="E293" s="69"/>
      <c r="F293" s="47"/>
      <c r="G293" s="47"/>
      <c r="H293" s="47"/>
      <c r="I293" s="40" t="str">
        <f t="shared" si="15"/>
        <v>//</v>
      </c>
      <c r="J293" s="63"/>
      <c r="K293" s="63"/>
      <c r="L293" s="47"/>
      <c r="M293" s="67"/>
      <c r="N293" s="47"/>
      <c r="O293" s="47"/>
      <c r="P293" s="47"/>
      <c r="Q293" s="67"/>
      <c r="R293" s="67"/>
      <c r="S293" s="47"/>
      <c r="T293" s="47"/>
      <c r="U293" s="47"/>
      <c r="V293" s="66"/>
    </row>
    <row r="294" spans="1:22" x14ac:dyDescent="0.25">
      <c r="A294" s="10" t="str">
        <f t="shared" si="14"/>
        <v/>
      </c>
      <c r="B294" s="10" t="str">
        <f t="shared" si="13"/>
        <v xml:space="preserve"> site  //-</v>
      </c>
      <c r="C294" s="61"/>
      <c r="D294" s="61"/>
      <c r="E294" s="69"/>
      <c r="F294" s="47"/>
      <c r="G294" s="47"/>
      <c r="H294" s="47"/>
      <c r="I294" s="40" t="str">
        <f t="shared" si="15"/>
        <v>//</v>
      </c>
      <c r="J294" s="63"/>
      <c r="K294" s="63"/>
      <c r="L294" s="47"/>
      <c r="M294" s="67"/>
      <c r="N294" s="47"/>
      <c r="O294" s="47"/>
      <c r="P294" s="47"/>
      <c r="Q294" s="67"/>
      <c r="R294" s="67"/>
      <c r="S294" s="47"/>
      <c r="T294" s="47"/>
      <c r="U294" s="47"/>
      <c r="V294" s="66"/>
    </row>
    <row r="295" spans="1:22" x14ac:dyDescent="0.25">
      <c r="A295" s="10" t="str">
        <f t="shared" si="14"/>
        <v/>
      </c>
      <c r="B295" s="10" t="str">
        <f t="shared" si="13"/>
        <v xml:space="preserve"> site  //-</v>
      </c>
      <c r="C295" s="61"/>
      <c r="D295" s="61"/>
      <c r="E295" s="69"/>
      <c r="F295" s="47"/>
      <c r="G295" s="47"/>
      <c r="H295" s="47"/>
      <c r="I295" s="40" t="str">
        <f t="shared" si="15"/>
        <v>//</v>
      </c>
      <c r="J295" s="63"/>
      <c r="K295" s="63"/>
      <c r="L295" s="47"/>
      <c r="M295" s="67"/>
      <c r="N295" s="47"/>
      <c r="O295" s="47"/>
      <c r="P295" s="47"/>
      <c r="Q295" s="67"/>
      <c r="R295" s="67"/>
      <c r="S295" s="47"/>
      <c r="T295" s="47"/>
      <c r="U295" s="47"/>
      <c r="V295" s="66"/>
    </row>
    <row r="296" spans="1:22" x14ac:dyDescent="0.25">
      <c r="A296" s="10" t="str">
        <f t="shared" si="14"/>
        <v/>
      </c>
      <c r="B296" s="10" t="str">
        <f t="shared" si="13"/>
        <v xml:space="preserve"> site  //-</v>
      </c>
      <c r="C296" s="61"/>
      <c r="D296" s="61"/>
      <c r="E296" s="69"/>
      <c r="F296" s="47"/>
      <c r="G296" s="47"/>
      <c r="H296" s="47"/>
      <c r="I296" s="40" t="str">
        <f t="shared" si="15"/>
        <v>//</v>
      </c>
      <c r="J296" s="63"/>
      <c r="K296" s="63"/>
      <c r="L296" s="47"/>
      <c r="M296" s="67"/>
      <c r="N296" s="47"/>
      <c r="O296" s="47"/>
      <c r="P296" s="47"/>
      <c r="Q296" s="67"/>
      <c r="R296" s="67"/>
      <c r="S296" s="47"/>
      <c r="T296" s="47"/>
      <c r="U296" s="47"/>
      <c r="V296" s="66"/>
    </row>
    <row r="297" spans="1:22" x14ac:dyDescent="0.25">
      <c r="A297" s="10" t="str">
        <f t="shared" si="14"/>
        <v/>
      </c>
      <c r="B297" s="10" t="str">
        <f t="shared" si="13"/>
        <v xml:space="preserve"> site  //-</v>
      </c>
      <c r="C297" s="61"/>
      <c r="D297" s="61"/>
      <c r="E297" s="69"/>
      <c r="F297" s="47"/>
      <c r="G297" s="47"/>
      <c r="H297" s="47"/>
      <c r="I297" s="40" t="str">
        <f t="shared" si="15"/>
        <v>//</v>
      </c>
      <c r="J297" s="63"/>
      <c r="K297" s="63"/>
      <c r="L297" s="47"/>
      <c r="M297" s="67"/>
      <c r="N297" s="47"/>
      <c r="O297" s="47"/>
      <c r="P297" s="47"/>
      <c r="Q297" s="67"/>
      <c r="R297" s="67"/>
      <c r="S297" s="47"/>
      <c r="T297" s="47"/>
      <c r="U297" s="47"/>
      <c r="V297" s="66"/>
    </row>
    <row r="298" spans="1:22" x14ac:dyDescent="0.25">
      <c r="A298" s="10" t="str">
        <f t="shared" si="14"/>
        <v/>
      </c>
      <c r="B298" s="10" t="str">
        <f t="shared" si="13"/>
        <v xml:space="preserve"> site  //-</v>
      </c>
      <c r="C298" s="61"/>
      <c r="D298" s="61"/>
      <c r="E298" s="69"/>
      <c r="F298" s="47"/>
      <c r="G298" s="47"/>
      <c r="H298" s="47"/>
      <c r="I298" s="40" t="str">
        <f t="shared" si="15"/>
        <v>//</v>
      </c>
      <c r="J298" s="63"/>
      <c r="K298" s="63"/>
      <c r="L298" s="47"/>
      <c r="M298" s="67"/>
      <c r="N298" s="47"/>
      <c r="O298" s="47"/>
      <c r="P298" s="47"/>
      <c r="Q298" s="67"/>
      <c r="R298" s="67"/>
      <c r="S298" s="47"/>
      <c r="T298" s="47"/>
      <c r="U298" s="47"/>
      <c r="V298" s="66"/>
    </row>
    <row r="299" spans="1:22" x14ac:dyDescent="0.25">
      <c r="A299" s="10" t="str">
        <f t="shared" si="14"/>
        <v/>
      </c>
      <c r="B299" s="10" t="str">
        <f t="shared" si="13"/>
        <v xml:space="preserve"> site  //-</v>
      </c>
      <c r="C299" s="61"/>
      <c r="D299" s="61"/>
      <c r="E299" s="69"/>
      <c r="F299" s="47"/>
      <c r="G299" s="47"/>
      <c r="H299" s="47"/>
      <c r="I299" s="40" t="str">
        <f t="shared" si="15"/>
        <v>//</v>
      </c>
      <c r="J299" s="63"/>
      <c r="K299" s="63"/>
      <c r="L299" s="47"/>
      <c r="M299" s="67"/>
      <c r="N299" s="47"/>
      <c r="O299" s="47"/>
      <c r="P299" s="47"/>
      <c r="Q299" s="67"/>
      <c r="R299" s="67"/>
      <c r="S299" s="47"/>
      <c r="T299" s="47"/>
      <c r="U299" s="47"/>
      <c r="V299" s="66"/>
    </row>
    <row r="300" spans="1:22" x14ac:dyDescent="0.25">
      <c r="A300" s="10" t="str">
        <f t="shared" si="14"/>
        <v/>
      </c>
      <c r="B300" s="10" t="str">
        <f t="shared" si="13"/>
        <v xml:space="preserve"> site  //-</v>
      </c>
      <c r="C300" s="61"/>
      <c r="D300" s="61"/>
      <c r="E300" s="69"/>
      <c r="F300" s="47"/>
      <c r="G300" s="47"/>
      <c r="H300" s="47"/>
      <c r="I300" s="40" t="str">
        <f t="shared" si="15"/>
        <v>//</v>
      </c>
      <c r="J300" s="63"/>
      <c r="K300" s="63"/>
      <c r="L300" s="47"/>
      <c r="M300" s="67"/>
      <c r="N300" s="47"/>
      <c r="O300" s="47"/>
      <c r="P300" s="47"/>
      <c r="Q300" s="67"/>
      <c r="R300" s="67"/>
      <c r="S300" s="47"/>
      <c r="T300" s="47"/>
      <c r="U300" s="47"/>
      <c r="V300" s="66"/>
    </row>
    <row r="301" spans="1:22" x14ac:dyDescent="0.25">
      <c r="A301" s="10" t="str">
        <f t="shared" si="14"/>
        <v/>
      </c>
      <c r="B301" s="10" t="str">
        <f t="shared" si="13"/>
        <v xml:space="preserve"> site  //-</v>
      </c>
      <c r="C301" s="61"/>
      <c r="D301" s="61"/>
      <c r="E301" s="69"/>
      <c r="F301" s="47"/>
      <c r="G301" s="47"/>
      <c r="H301" s="47"/>
      <c r="I301" s="40" t="str">
        <f t="shared" si="15"/>
        <v>//</v>
      </c>
      <c r="J301" s="63"/>
      <c r="K301" s="63"/>
      <c r="L301" s="47"/>
      <c r="M301" s="67"/>
      <c r="N301" s="47"/>
      <c r="O301" s="47"/>
      <c r="P301" s="47"/>
      <c r="Q301" s="67"/>
      <c r="R301" s="67"/>
      <c r="S301" s="47"/>
      <c r="T301" s="47"/>
      <c r="U301" s="47"/>
      <c r="V301" s="66"/>
    </row>
    <row r="302" spans="1:22" x14ac:dyDescent="0.25">
      <c r="A302" s="10" t="str">
        <f t="shared" si="14"/>
        <v/>
      </c>
      <c r="B302" s="10" t="str">
        <f t="shared" si="13"/>
        <v xml:space="preserve"> site  //-</v>
      </c>
      <c r="C302" s="61"/>
      <c r="D302" s="61"/>
      <c r="E302" s="69"/>
      <c r="F302" s="47"/>
      <c r="G302" s="47"/>
      <c r="H302" s="47"/>
      <c r="I302" s="40" t="str">
        <f t="shared" si="15"/>
        <v>//</v>
      </c>
      <c r="J302" s="63"/>
      <c r="K302" s="63"/>
      <c r="L302" s="47"/>
      <c r="M302" s="67"/>
      <c r="N302" s="47"/>
      <c r="O302" s="47"/>
      <c r="P302" s="47"/>
      <c r="Q302" s="67"/>
      <c r="R302" s="67"/>
      <c r="S302" s="47"/>
      <c r="T302" s="47"/>
      <c r="U302" s="47"/>
      <c r="V302" s="66"/>
    </row>
    <row r="303" spans="1:22" x14ac:dyDescent="0.25">
      <c r="A303" s="10" t="str">
        <f t="shared" si="14"/>
        <v/>
      </c>
      <c r="B303" s="10" t="str">
        <f t="shared" si="13"/>
        <v xml:space="preserve"> site  //-</v>
      </c>
      <c r="C303" s="61"/>
      <c r="D303" s="61"/>
      <c r="E303" s="69"/>
      <c r="F303" s="47"/>
      <c r="G303" s="47"/>
      <c r="H303" s="47"/>
      <c r="I303" s="40" t="str">
        <f t="shared" si="15"/>
        <v>//</v>
      </c>
      <c r="J303" s="63"/>
      <c r="K303" s="63"/>
      <c r="L303" s="47"/>
      <c r="M303" s="67"/>
      <c r="N303" s="47"/>
      <c r="O303" s="47"/>
      <c r="P303" s="47"/>
      <c r="Q303" s="67"/>
      <c r="R303" s="67"/>
      <c r="S303" s="47"/>
      <c r="T303" s="47"/>
      <c r="U303" s="47"/>
      <c r="V303" s="66"/>
    </row>
    <row r="304" spans="1:22" x14ac:dyDescent="0.25">
      <c r="A304" s="10" t="str">
        <f t="shared" si="14"/>
        <v/>
      </c>
      <c r="B304" s="10" t="str">
        <f t="shared" si="13"/>
        <v xml:space="preserve"> site  //-</v>
      </c>
      <c r="C304" s="61"/>
      <c r="D304" s="61"/>
      <c r="E304" s="69"/>
      <c r="F304" s="47"/>
      <c r="G304" s="47"/>
      <c r="H304" s="47"/>
      <c r="I304" s="40" t="str">
        <f t="shared" si="15"/>
        <v>//</v>
      </c>
      <c r="J304" s="63"/>
      <c r="K304" s="63"/>
      <c r="L304" s="47"/>
      <c r="M304" s="67"/>
      <c r="N304" s="47"/>
      <c r="O304" s="47"/>
      <c r="P304" s="47"/>
      <c r="Q304" s="67"/>
      <c r="R304" s="67"/>
      <c r="S304" s="47"/>
      <c r="T304" s="47"/>
      <c r="U304" s="47"/>
      <c r="V304" s="66"/>
    </row>
    <row r="305" spans="1:22" x14ac:dyDescent="0.25">
      <c r="A305" s="10" t="str">
        <f t="shared" si="14"/>
        <v/>
      </c>
      <c r="B305" s="10" t="str">
        <f t="shared" si="13"/>
        <v xml:space="preserve"> site  //-</v>
      </c>
      <c r="C305" s="61"/>
      <c r="D305" s="61"/>
      <c r="E305" s="69"/>
      <c r="F305" s="47"/>
      <c r="G305" s="47"/>
      <c r="H305" s="47"/>
      <c r="I305" s="40" t="str">
        <f t="shared" si="15"/>
        <v>//</v>
      </c>
      <c r="J305" s="63"/>
      <c r="K305" s="63"/>
      <c r="L305" s="47"/>
      <c r="M305" s="67"/>
      <c r="N305" s="47"/>
      <c r="O305" s="47"/>
      <c r="P305" s="47"/>
      <c r="Q305" s="67"/>
      <c r="R305" s="67"/>
      <c r="S305" s="47"/>
      <c r="T305" s="47"/>
      <c r="U305" s="47"/>
      <c r="V305" s="66"/>
    </row>
    <row r="306" spans="1:22" x14ac:dyDescent="0.25">
      <c r="A306" s="10" t="str">
        <f t="shared" si="14"/>
        <v/>
      </c>
      <c r="B306" s="10" t="str">
        <f t="shared" si="13"/>
        <v xml:space="preserve"> site  //-</v>
      </c>
      <c r="C306" s="61"/>
      <c r="D306" s="61"/>
      <c r="E306" s="69"/>
      <c r="F306" s="47"/>
      <c r="G306" s="47"/>
      <c r="H306" s="47"/>
      <c r="I306" s="40" t="str">
        <f t="shared" si="15"/>
        <v>//</v>
      </c>
      <c r="J306" s="63"/>
      <c r="K306" s="63"/>
      <c r="L306" s="47"/>
      <c r="M306" s="67"/>
      <c r="N306" s="47"/>
      <c r="O306" s="47"/>
      <c r="P306" s="47"/>
      <c r="Q306" s="67"/>
      <c r="R306" s="67"/>
      <c r="S306" s="47"/>
      <c r="T306" s="47"/>
      <c r="U306" s="47"/>
      <c r="V306" s="66"/>
    </row>
    <row r="307" spans="1:22" x14ac:dyDescent="0.25">
      <c r="A307" s="10" t="str">
        <f t="shared" si="14"/>
        <v/>
      </c>
      <c r="B307" s="10" t="str">
        <f t="shared" si="13"/>
        <v xml:space="preserve"> site  //-</v>
      </c>
      <c r="C307" s="61"/>
      <c r="D307" s="61"/>
      <c r="E307" s="69"/>
      <c r="F307" s="47"/>
      <c r="G307" s="47"/>
      <c r="H307" s="47"/>
      <c r="I307" s="40" t="str">
        <f t="shared" si="15"/>
        <v>//</v>
      </c>
      <c r="J307" s="63"/>
      <c r="K307" s="63"/>
      <c r="L307" s="47"/>
      <c r="M307" s="67"/>
      <c r="N307" s="47"/>
      <c r="O307" s="47"/>
      <c r="P307" s="47"/>
      <c r="Q307" s="67"/>
      <c r="R307" s="67"/>
      <c r="S307" s="47"/>
      <c r="T307" s="47"/>
      <c r="U307" s="47"/>
      <c r="V307" s="66"/>
    </row>
    <row r="308" spans="1:22" x14ac:dyDescent="0.25">
      <c r="A308" s="10" t="str">
        <f t="shared" si="14"/>
        <v/>
      </c>
      <c r="B308" s="10" t="str">
        <f t="shared" si="13"/>
        <v xml:space="preserve"> site  //-</v>
      </c>
      <c r="C308" s="61"/>
      <c r="D308" s="61"/>
      <c r="E308" s="69"/>
      <c r="F308" s="47"/>
      <c r="G308" s="47"/>
      <c r="H308" s="47"/>
      <c r="I308" s="40" t="str">
        <f t="shared" si="15"/>
        <v>//</v>
      </c>
      <c r="J308" s="63"/>
      <c r="K308" s="63"/>
      <c r="L308" s="47"/>
      <c r="M308" s="67"/>
      <c r="N308" s="47"/>
      <c r="O308" s="47"/>
      <c r="P308" s="47"/>
      <c r="Q308" s="67"/>
      <c r="R308" s="67"/>
      <c r="S308" s="47"/>
      <c r="T308" s="47"/>
      <c r="U308" s="47"/>
      <c r="V308" s="66"/>
    </row>
    <row r="309" spans="1:22" x14ac:dyDescent="0.25">
      <c r="A309" s="10" t="str">
        <f t="shared" si="14"/>
        <v/>
      </c>
      <c r="B309" s="10" t="str">
        <f t="shared" si="13"/>
        <v xml:space="preserve"> site  //-</v>
      </c>
      <c r="C309" s="61"/>
      <c r="D309" s="61"/>
      <c r="E309" s="69"/>
      <c r="F309" s="47"/>
      <c r="G309" s="47"/>
      <c r="H309" s="47"/>
      <c r="I309" s="40" t="str">
        <f t="shared" si="15"/>
        <v>//</v>
      </c>
      <c r="J309" s="63"/>
      <c r="K309" s="63"/>
      <c r="L309" s="47"/>
      <c r="M309" s="67"/>
      <c r="N309" s="47"/>
      <c r="O309" s="47"/>
      <c r="P309" s="47"/>
      <c r="Q309" s="67"/>
      <c r="R309" s="67"/>
      <c r="S309" s="47"/>
      <c r="T309" s="47"/>
      <c r="U309" s="47"/>
      <c r="V309" s="66"/>
    </row>
    <row r="310" spans="1:22" x14ac:dyDescent="0.25">
      <c r="A310" s="10" t="str">
        <f t="shared" si="14"/>
        <v/>
      </c>
      <c r="B310" s="10" t="str">
        <f t="shared" si="13"/>
        <v xml:space="preserve"> site  //-</v>
      </c>
      <c r="C310" s="61"/>
      <c r="D310" s="61"/>
      <c r="E310" s="69"/>
      <c r="F310" s="47"/>
      <c r="G310" s="47"/>
      <c r="H310" s="47"/>
      <c r="I310" s="40" t="str">
        <f t="shared" si="15"/>
        <v>//</v>
      </c>
      <c r="J310" s="63"/>
      <c r="K310" s="63"/>
      <c r="L310" s="47"/>
      <c r="M310" s="67"/>
      <c r="N310" s="47"/>
      <c r="O310" s="47"/>
      <c r="P310" s="47"/>
      <c r="Q310" s="67"/>
      <c r="R310" s="67"/>
      <c r="S310" s="47"/>
      <c r="T310" s="47"/>
      <c r="U310" s="47"/>
      <c r="V310" s="66"/>
    </row>
    <row r="311" spans="1:22" x14ac:dyDescent="0.25">
      <c r="A311" s="10" t="str">
        <f t="shared" si="14"/>
        <v/>
      </c>
      <c r="B311" s="10" t="str">
        <f t="shared" si="13"/>
        <v xml:space="preserve"> site  //-</v>
      </c>
      <c r="C311" s="61"/>
      <c r="D311" s="61"/>
      <c r="E311" s="69"/>
      <c r="F311" s="47"/>
      <c r="G311" s="47"/>
      <c r="H311" s="47"/>
      <c r="I311" s="40" t="str">
        <f t="shared" si="15"/>
        <v>//</v>
      </c>
      <c r="J311" s="63"/>
      <c r="K311" s="63"/>
      <c r="L311" s="47"/>
      <c r="M311" s="67"/>
      <c r="N311" s="47"/>
      <c r="O311" s="47"/>
      <c r="P311" s="47"/>
      <c r="Q311" s="67"/>
      <c r="R311" s="67"/>
      <c r="S311" s="47"/>
      <c r="T311" s="47"/>
      <c r="U311" s="47"/>
      <c r="V311" s="66"/>
    </row>
    <row r="312" spans="1:22" x14ac:dyDescent="0.25">
      <c r="A312" s="10" t="str">
        <f t="shared" si="14"/>
        <v/>
      </c>
      <c r="B312" s="10" t="str">
        <f t="shared" si="13"/>
        <v xml:space="preserve"> site  //-</v>
      </c>
      <c r="C312" s="61"/>
      <c r="D312" s="61"/>
      <c r="E312" s="69"/>
      <c r="F312" s="47"/>
      <c r="G312" s="47"/>
      <c r="H312" s="47"/>
      <c r="I312" s="40" t="str">
        <f t="shared" si="15"/>
        <v>//</v>
      </c>
      <c r="J312" s="63"/>
      <c r="K312" s="63"/>
      <c r="L312" s="47"/>
      <c r="M312" s="67"/>
      <c r="N312" s="47"/>
      <c r="O312" s="47"/>
      <c r="P312" s="47"/>
      <c r="Q312" s="67"/>
      <c r="R312" s="67"/>
      <c r="S312" s="47"/>
      <c r="T312" s="47"/>
      <c r="U312" s="47"/>
      <c r="V312" s="66"/>
    </row>
    <row r="313" spans="1:22" x14ac:dyDescent="0.25">
      <c r="A313" s="10" t="str">
        <f t="shared" si="14"/>
        <v/>
      </c>
      <c r="B313" s="10" t="str">
        <f t="shared" si="13"/>
        <v xml:space="preserve"> site  //-</v>
      </c>
      <c r="C313" s="61"/>
      <c r="D313" s="61"/>
      <c r="E313" s="69"/>
      <c r="F313" s="47"/>
      <c r="G313" s="47"/>
      <c r="H313" s="47"/>
      <c r="I313" s="40" t="str">
        <f t="shared" si="15"/>
        <v>//</v>
      </c>
      <c r="J313" s="63"/>
      <c r="K313" s="63"/>
      <c r="L313" s="47"/>
      <c r="M313" s="67"/>
      <c r="N313" s="47"/>
      <c r="O313" s="47"/>
      <c r="P313" s="47"/>
      <c r="Q313" s="67"/>
      <c r="R313" s="67"/>
      <c r="S313" s="47"/>
      <c r="T313" s="47"/>
      <c r="U313" s="47"/>
      <c r="V313" s="66"/>
    </row>
    <row r="314" spans="1:22" x14ac:dyDescent="0.25">
      <c r="A314" s="10" t="str">
        <f t="shared" si="14"/>
        <v/>
      </c>
      <c r="B314" s="10" t="str">
        <f t="shared" si="13"/>
        <v xml:space="preserve"> site  //-</v>
      </c>
      <c r="C314" s="61"/>
      <c r="D314" s="61"/>
      <c r="E314" s="69"/>
      <c r="F314" s="47"/>
      <c r="G314" s="47"/>
      <c r="H314" s="47"/>
      <c r="I314" s="40" t="str">
        <f t="shared" si="15"/>
        <v>//</v>
      </c>
      <c r="J314" s="63"/>
      <c r="K314" s="63"/>
      <c r="L314" s="47"/>
      <c r="M314" s="67"/>
      <c r="N314" s="47"/>
      <c r="O314" s="47"/>
      <c r="P314" s="47"/>
      <c r="Q314" s="67"/>
      <c r="R314" s="67"/>
      <c r="S314" s="47"/>
      <c r="T314" s="47"/>
      <c r="U314" s="47"/>
      <c r="V314" s="66"/>
    </row>
    <row r="315" spans="1:22" x14ac:dyDescent="0.25">
      <c r="A315" s="10" t="str">
        <f t="shared" si="14"/>
        <v/>
      </c>
      <c r="B315" s="10" t="str">
        <f t="shared" si="13"/>
        <v xml:space="preserve"> site  //-</v>
      </c>
      <c r="C315" s="61"/>
      <c r="D315" s="61"/>
      <c r="E315" s="69"/>
      <c r="F315" s="47"/>
      <c r="G315" s="47"/>
      <c r="H315" s="47"/>
      <c r="I315" s="40" t="str">
        <f t="shared" si="15"/>
        <v>//</v>
      </c>
      <c r="J315" s="63"/>
      <c r="K315" s="63"/>
      <c r="L315" s="47"/>
      <c r="M315" s="67"/>
      <c r="N315" s="47"/>
      <c r="O315" s="47"/>
      <c r="P315" s="47"/>
      <c r="Q315" s="67"/>
      <c r="R315" s="67"/>
      <c r="S315" s="47"/>
      <c r="T315" s="47"/>
      <c r="U315" s="47"/>
      <c r="V315" s="66"/>
    </row>
    <row r="316" spans="1:22" x14ac:dyDescent="0.25">
      <c r="A316" s="10" t="str">
        <f t="shared" si="14"/>
        <v/>
      </c>
      <c r="B316" s="10" t="str">
        <f t="shared" si="13"/>
        <v xml:space="preserve"> site  //-</v>
      </c>
      <c r="C316" s="61"/>
      <c r="D316" s="61"/>
      <c r="E316" s="69"/>
      <c r="F316" s="47"/>
      <c r="G316" s="47"/>
      <c r="H316" s="47"/>
      <c r="I316" s="40" t="str">
        <f t="shared" si="15"/>
        <v>//</v>
      </c>
      <c r="J316" s="63"/>
      <c r="K316" s="63"/>
      <c r="L316" s="47"/>
      <c r="M316" s="67"/>
      <c r="N316" s="47"/>
      <c r="O316" s="47"/>
      <c r="P316" s="47"/>
      <c r="Q316" s="67"/>
      <c r="R316" s="67"/>
      <c r="S316" s="47"/>
      <c r="T316" s="47"/>
      <c r="U316" s="47"/>
      <c r="V316" s="66"/>
    </row>
    <row r="317" spans="1:22" x14ac:dyDescent="0.25">
      <c r="A317" s="10" t="str">
        <f t="shared" si="14"/>
        <v/>
      </c>
      <c r="B317" s="10" t="str">
        <f t="shared" si="13"/>
        <v xml:space="preserve"> site  //-</v>
      </c>
      <c r="C317" s="61"/>
      <c r="D317" s="61"/>
      <c r="E317" s="69"/>
      <c r="F317" s="47"/>
      <c r="G317" s="47"/>
      <c r="H317" s="47"/>
      <c r="I317" s="40" t="str">
        <f t="shared" si="15"/>
        <v>//</v>
      </c>
      <c r="J317" s="63"/>
      <c r="K317" s="63"/>
      <c r="L317" s="47"/>
      <c r="M317" s="67"/>
      <c r="N317" s="47"/>
      <c r="O317" s="47"/>
      <c r="P317" s="47"/>
      <c r="Q317" s="67"/>
      <c r="R317" s="67"/>
      <c r="S317" s="47"/>
      <c r="T317" s="47"/>
      <c r="U317" s="47"/>
      <c r="V317" s="66"/>
    </row>
    <row r="318" spans="1:22" x14ac:dyDescent="0.25">
      <c r="A318" s="10" t="str">
        <f t="shared" si="14"/>
        <v/>
      </c>
      <c r="B318" s="10" t="str">
        <f t="shared" si="13"/>
        <v xml:space="preserve"> site  //-</v>
      </c>
      <c r="C318" s="61"/>
      <c r="D318" s="61"/>
      <c r="E318" s="69"/>
      <c r="F318" s="47"/>
      <c r="G318" s="47"/>
      <c r="H318" s="47"/>
      <c r="I318" s="40" t="str">
        <f t="shared" si="15"/>
        <v>//</v>
      </c>
      <c r="J318" s="63"/>
      <c r="K318" s="63"/>
      <c r="L318" s="47"/>
      <c r="M318" s="67"/>
      <c r="N318" s="47"/>
      <c r="O318" s="47"/>
      <c r="P318" s="47"/>
      <c r="Q318" s="67"/>
      <c r="R318" s="67"/>
      <c r="S318" s="47"/>
      <c r="T318" s="47"/>
      <c r="U318" s="47"/>
      <c r="V318" s="66"/>
    </row>
    <row r="319" spans="1:22" x14ac:dyDescent="0.25">
      <c r="A319" s="10" t="str">
        <f t="shared" si="14"/>
        <v/>
      </c>
      <c r="B319" s="10" t="str">
        <f t="shared" si="13"/>
        <v xml:space="preserve"> site  //-</v>
      </c>
      <c r="C319" s="61"/>
      <c r="D319" s="61"/>
      <c r="E319" s="69"/>
      <c r="F319" s="47"/>
      <c r="G319" s="47"/>
      <c r="H319" s="47"/>
      <c r="I319" s="40" t="str">
        <f t="shared" si="15"/>
        <v>//</v>
      </c>
      <c r="J319" s="63"/>
      <c r="K319" s="63"/>
      <c r="L319" s="47"/>
      <c r="M319" s="67"/>
      <c r="N319" s="47"/>
      <c r="O319" s="47"/>
      <c r="P319" s="47"/>
      <c r="Q319" s="67"/>
      <c r="R319" s="67"/>
      <c r="S319" s="47"/>
      <c r="T319" s="47"/>
      <c r="U319" s="47"/>
      <c r="V319" s="66"/>
    </row>
    <row r="320" spans="1:22" x14ac:dyDescent="0.25">
      <c r="A320" s="10" t="str">
        <f t="shared" si="14"/>
        <v/>
      </c>
      <c r="B320" s="10" t="str">
        <f t="shared" si="13"/>
        <v xml:space="preserve"> site  //-</v>
      </c>
      <c r="C320" s="61"/>
      <c r="D320" s="61"/>
      <c r="E320" s="69"/>
      <c r="F320" s="47"/>
      <c r="G320" s="47"/>
      <c r="H320" s="47"/>
      <c r="I320" s="40" t="str">
        <f t="shared" si="15"/>
        <v>//</v>
      </c>
      <c r="J320" s="63"/>
      <c r="K320" s="63"/>
      <c r="L320" s="47"/>
      <c r="M320" s="67"/>
      <c r="N320" s="47"/>
      <c r="O320" s="47"/>
      <c r="P320" s="47"/>
      <c r="Q320" s="67"/>
      <c r="R320" s="67"/>
      <c r="S320" s="47"/>
      <c r="T320" s="47"/>
      <c r="U320" s="47"/>
      <c r="V320" s="66"/>
    </row>
    <row r="321" spans="1:22" x14ac:dyDescent="0.25">
      <c r="A321" s="10" t="str">
        <f t="shared" si="14"/>
        <v/>
      </c>
      <c r="B321" s="10" t="str">
        <f t="shared" si="13"/>
        <v xml:space="preserve"> site  //-</v>
      </c>
      <c r="C321" s="61"/>
      <c r="D321" s="61"/>
      <c r="E321" s="69"/>
      <c r="F321" s="47"/>
      <c r="G321" s="47"/>
      <c r="H321" s="47"/>
      <c r="I321" s="40" t="str">
        <f t="shared" si="15"/>
        <v>//</v>
      </c>
      <c r="J321" s="63"/>
      <c r="K321" s="63"/>
      <c r="L321" s="47"/>
      <c r="M321" s="67"/>
      <c r="N321" s="47"/>
      <c r="O321" s="47"/>
      <c r="P321" s="47"/>
      <c r="Q321" s="67"/>
      <c r="R321" s="67"/>
      <c r="S321" s="47"/>
      <c r="T321" s="47"/>
      <c r="U321" s="47"/>
      <c r="V321" s="66"/>
    </row>
    <row r="322" spans="1:22" x14ac:dyDescent="0.25">
      <c r="A322" s="10" t="str">
        <f t="shared" si="14"/>
        <v/>
      </c>
      <c r="B322" s="10" t="str">
        <f t="shared" si="13"/>
        <v xml:space="preserve"> site  //-</v>
      </c>
      <c r="C322" s="61"/>
      <c r="D322" s="61"/>
      <c r="E322" s="69"/>
      <c r="F322" s="47"/>
      <c r="G322" s="47"/>
      <c r="H322" s="47"/>
      <c r="I322" s="40" t="str">
        <f t="shared" si="15"/>
        <v>//</v>
      </c>
      <c r="J322" s="63"/>
      <c r="K322" s="63"/>
      <c r="L322" s="47"/>
      <c r="M322" s="67"/>
      <c r="N322" s="47"/>
      <c r="O322" s="47"/>
      <c r="P322" s="47"/>
      <c r="Q322" s="67"/>
      <c r="R322" s="67"/>
      <c r="S322" s="47"/>
      <c r="T322" s="47"/>
      <c r="U322" s="47"/>
      <c r="V322" s="66"/>
    </row>
    <row r="323" spans="1:22" x14ac:dyDescent="0.25">
      <c r="A323" s="10" t="str">
        <f t="shared" si="14"/>
        <v/>
      </c>
      <c r="B323" s="10" t="str">
        <f t="shared" ref="B323:B386" si="16">CONCATENATE(L323," ", "site", " ",M323," ",F323,"/",G323,"/",H323,"-",P323)</f>
        <v xml:space="preserve"> site  //-</v>
      </c>
      <c r="C323" s="61"/>
      <c r="D323" s="61"/>
      <c r="E323" s="69"/>
      <c r="F323" s="47"/>
      <c r="G323" s="47"/>
      <c r="H323" s="47"/>
      <c r="I323" s="40" t="str">
        <f t="shared" si="15"/>
        <v>//</v>
      </c>
      <c r="J323" s="63"/>
      <c r="K323" s="63"/>
      <c r="L323" s="47"/>
      <c r="M323" s="67"/>
      <c r="N323" s="47"/>
      <c r="O323" s="47"/>
      <c r="P323" s="47"/>
      <c r="Q323" s="67"/>
      <c r="R323" s="67"/>
      <c r="S323" s="47"/>
      <c r="T323" s="47"/>
      <c r="U323" s="47"/>
      <c r="V323" s="66"/>
    </row>
    <row r="324" spans="1:22" x14ac:dyDescent="0.25">
      <c r="A324" s="10" t="str">
        <f t="shared" ref="A324:A387" si="17">IF(B324= " site  //-","",B324)</f>
        <v/>
      </c>
      <c r="B324" s="10" t="str">
        <f t="shared" si="16"/>
        <v xml:space="preserve"> site  //-</v>
      </c>
      <c r="C324" s="61"/>
      <c r="D324" s="61"/>
      <c r="E324" s="69"/>
      <c r="F324" s="47"/>
      <c r="G324" s="47"/>
      <c r="H324" s="47"/>
      <c r="I324" s="40" t="str">
        <f t="shared" ref="I324:I387" si="18">CONCATENATE(F324,"/",G324,"/",H324)</f>
        <v>//</v>
      </c>
      <c r="J324" s="63"/>
      <c r="K324" s="63"/>
      <c r="L324" s="47"/>
      <c r="M324" s="67"/>
      <c r="N324" s="47"/>
      <c r="O324" s="47"/>
      <c r="P324" s="47"/>
      <c r="Q324" s="67"/>
      <c r="R324" s="67"/>
      <c r="S324" s="47"/>
      <c r="T324" s="47"/>
      <c r="U324" s="47"/>
      <c r="V324" s="66"/>
    </row>
    <row r="325" spans="1:22" x14ac:dyDescent="0.25">
      <c r="A325" s="10" t="str">
        <f t="shared" si="17"/>
        <v/>
      </c>
      <c r="B325" s="10" t="str">
        <f t="shared" si="16"/>
        <v xml:space="preserve"> site  //-</v>
      </c>
      <c r="C325" s="61"/>
      <c r="D325" s="61"/>
      <c r="E325" s="69"/>
      <c r="F325" s="47"/>
      <c r="G325" s="47"/>
      <c r="H325" s="47"/>
      <c r="I325" s="40" t="str">
        <f t="shared" si="18"/>
        <v>//</v>
      </c>
      <c r="J325" s="63"/>
      <c r="K325" s="63"/>
      <c r="L325" s="47"/>
      <c r="M325" s="67"/>
      <c r="N325" s="47"/>
      <c r="O325" s="47"/>
      <c r="P325" s="47"/>
      <c r="Q325" s="67"/>
      <c r="R325" s="67"/>
      <c r="S325" s="47"/>
      <c r="T325" s="47"/>
      <c r="U325" s="47"/>
      <c r="V325" s="66"/>
    </row>
    <row r="326" spans="1:22" x14ac:dyDescent="0.25">
      <c r="A326" s="10" t="str">
        <f t="shared" si="17"/>
        <v/>
      </c>
      <c r="B326" s="10" t="str">
        <f t="shared" si="16"/>
        <v xml:space="preserve"> site  //-</v>
      </c>
      <c r="C326" s="61"/>
      <c r="D326" s="61"/>
      <c r="E326" s="69"/>
      <c r="F326" s="47"/>
      <c r="G326" s="47"/>
      <c r="H326" s="47"/>
      <c r="I326" s="40" t="str">
        <f t="shared" si="18"/>
        <v>//</v>
      </c>
      <c r="J326" s="63"/>
      <c r="K326" s="63"/>
      <c r="L326" s="47"/>
      <c r="M326" s="67"/>
      <c r="N326" s="47"/>
      <c r="O326" s="47"/>
      <c r="P326" s="47"/>
      <c r="Q326" s="67"/>
      <c r="R326" s="67"/>
      <c r="S326" s="47"/>
      <c r="T326" s="47"/>
      <c r="U326" s="47"/>
      <c r="V326" s="66"/>
    </row>
    <row r="327" spans="1:22" x14ac:dyDescent="0.25">
      <c r="A327" s="10" t="str">
        <f t="shared" si="17"/>
        <v/>
      </c>
      <c r="B327" s="10" t="str">
        <f t="shared" si="16"/>
        <v xml:space="preserve"> site  //-</v>
      </c>
      <c r="C327" s="61"/>
      <c r="D327" s="61"/>
      <c r="E327" s="69"/>
      <c r="F327" s="47"/>
      <c r="G327" s="47"/>
      <c r="H327" s="47"/>
      <c r="I327" s="40" t="str">
        <f t="shared" si="18"/>
        <v>//</v>
      </c>
      <c r="J327" s="63"/>
      <c r="K327" s="63"/>
      <c r="L327" s="47"/>
      <c r="M327" s="67"/>
      <c r="N327" s="47"/>
      <c r="O327" s="47"/>
      <c r="P327" s="47"/>
      <c r="Q327" s="67"/>
      <c r="R327" s="67"/>
      <c r="S327" s="47"/>
      <c r="T327" s="47"/>
      <c r="U327" s="47"/>
      <c r="V327" s="66"/>
    </row>
    <row r="328" spans="1:22" x14ac:dyDescent="0.25">
      <c r="A328" s="10" t="str">
        <f t="shared" si="17"/>
        <v/>
      </c>
      <c r="B328" s="10" t="str">
        <f t="shared" si="16"/>
        <v xml:space="preserve"> site  //-</v>
      </c>
      <c r="C328" s="61"/>
      <c r="D328" s="61"/>
      <c r="E328" s="69"/>
      <c r="F328" s="47"/>
      <c r="G328" s="47"/>
      <c r="H328" s="47"/>
      <c r="I328" s="40" t="str">
        <f t="shared" si="18"/>
        <v>//</v>
      </c>
      <c r="J328" s="63"/>
      <c r="K328" s="63"/>
      <c r="L328" s="47"/>
      <c r="M328" s="67"/>
      <c r="N328" s="47"/>
      <c r="O328" s="47"/>
      <c r="P328" s="47"/>
      <c r="Q328" s="67"/>
      <c r="R328" s="67"/>
      <c r="S328" s="47"/>
      <c r="T328" s="47"/>
      <c r="U328" s="47"/>
      <c r="V328" s="66"/>
    </row>
    <row r="329" spans="1:22" x14ac:dyDescent="0.25">
      <c r="A329" s="10" t="str">
        <f t="shared" si="17"/>
        <v/>
      </c>
      <c r="B329" s="10" t="str">
        <f t="shared" si="16"/>
        <v xml:space="preserve"> site  //-</v>
      </c>
      <c r="C329" s="61"/>
      <c r="D329" s="61"/>
      <c r="E329" s="69"/>
      <c r="F329" s="47"/>
      <c r="G329" s="47"/>
      <c r="H329" s="47"/>
      <c r="I329" s="40" t="str">
        <f t="shared" si="18"/>
        <v>//</v>
      </c>
      <c r="J329" s="63"/>
      <c r="K329" s="63"/>
      <c r="L329" s="47"/>
      <c r="M329" s="67"/>
      <c r="N329" s="47"/>
      <c r="O329" s="47"/>
      <c r="P329" s="47"/>
      <c r="Q329" s="67"/>
      <c r="R329" s="67"/>
      <c r="S329" s="47"/>
      <c r="T329" s="47"/>
      <c r="U329" s="47"/>
      <c r="V329" s="66"/>
    </row>
    <row r="330" spans="1:22" x14ac:dyDescent="0.25">
      <c r="A330" s="10" t="str">
        <f t="shared" si="17"/>
        <v/>
      </c>
      <c r="B330" s="10" t="str">
        <f t="shared" si="16"/>
        <v xml:space="preserve"> site  //-</v>
      </c>
      <c r="C330" s="61"/>
      <c r="D330" s="61"/>
      <c r="E330" s="69"/>
      <c r="F330" s="47"/>
      <c r="G330" s="47"/>
      <c r="H330" s="47"/>
      <c r="I330" s="40" t="str">
        <f t="shared" si="18"/>
        <v>//</v>
      </c>
      <c r="J330" s="63"/>
      <c r="K330" s="63"/>
      <c r="L330" s="47"/>
      <c r="M330" s="67"/>
      <c r="N330" s="47"/>
      <c r="O330" s="47"/>
      <c r="P330" s="47"/>
      <c r="Q330" s="67"/>
      <c r="R330" s="67"/>
      <c r="S330" s="47"/>
      <c r="T330" s="47"/>
      <c r="U330" s="47"/>
      <c r="V330" s="66"/>
    </row>
    <row r="331" spans="1:22" x14ac:dyDescent="0.25">
      <c r="A331" s="10" t="str">
        <f t="shared" si="17"/>
        <v/>
      </c>
      <c r="B331" s="10" t="str">
        <f t="shared" si="16"/>
        <v xml:space="preserve"> site  //-</v>
      </c>
      <c r="C331" s="61"/>
      <c r="D331" s="61"/>
      <c r="E331" s="69"/>
      <c r="F331" s="47"/>
      <c r="G331" s="47"/>
      <c r="H331" s="47"/>
      <c r="I331" s="40" t="str">
        <f t="shared" si="18"/>
        <v>//</v>
      </c>
      <c r="J331" s="63"/>
      <c r="K331" s="63"/>
      <c r="L331" s="47"/>
      <c r="M331" s="67"/>
      <c r="N331" s="47"/>
      <c r="O331" s="47"/>
      <c r="P331" s="47"/>
      <c r="Q331" s="67"/>
      <c r="R331" s="67"/>
      <c r="S331" s="47"/>
      <c r="T331" s="47"/>
      <c r="U331" s="47"/>
      <c r="V331" s="66"/>
    </row>
    <row r="332" spans="1:22" x14ac:dyDescent="0.25">
      <c r="A332" s="10" t="str">
        <f t="shared" si="17"/>
        <v/>
      </c>
      <c r="B332" s="10" t="str">
        <f t="shared" si="16"/>
        <v xml:space="preserve"> site  //-</v>
      </c>
      <c r="C332" s="61"/>
      <c r="D332" s="61"/>
      <c r="E332" s="69"/>
      <c r="F332" s="47"/>
      <c r="G332" s="47"/>
      <c r="H332" s="47"/>
      <c r="I332" s="40" t="str">
        <f t="shared" si="18"/>
        <v>//</v>
      </c>
      <c r="J332" s="63"/>
      <c r="K332" s="63"/>
      <c r="L332" s="47"/>
      <c r="M332" s="67"/>
      <c r="N332" s="47"/>
      <c r="O332" s="47"/>
      <c r="P332" s="47"/>
      <c r="Q332" s="67"/>
      <c r="R332" s="67"/>
      <c r="S332" s="47"/>
      <c r="T332" s="47"/>
      <c r="U332" s="47"/>
      <c r="V332" s="66"/>
    </row>
    <row r="333" spans="1:22" x14ac:dyDescent="0.25">
      <c r="A333" s="10" t="str">
        <f t="shared" si="17"/>
        <v/>
      </c>
      <c r="B333" s="10" t="str">
        <f t="shared" si="16"/>
        <v xml:space="preserve"> site  //-</v>
      </c>
      <c r="C333" s="61"/>
      <c r="D333" s="61"/>
      <c r="E333" s="69"/>
      <c r="F333" s="47"/>
      <c r="G333" s="47"/>
      <c r="H333" s="47"/>
      <c r="I333" s="40" t="str">
        <f t="shared" si="18"/>
        <v>//</v>
      </c>
      <c r="J333" s="63"/>
      <c r="K333" s="63"/>
      <c r="L333" s="47"/>
      <c r="M333" s="67"/>
      <c r="N333" s="47"/>
      <c r="O333" s="47"/>
      <c r="P333" s="47"/>
      <c r="Q333" s="67"/>
      <c r="R333" s="67"/>
      <c r="S333" s="47"/>
      <c r="T333" s="47"/>
      <c r="U333" s="47"/>
      <c r="V333" s="66"/>
    </row>
    <row r="334" spans="1:22" x14ac:dyDescent="0.25">
      <c r="A334" s="10" t="str">
        <f t="shared" si="17"/>
        <v/>
      </c>
      <c r="B334" s="10" t="str">
        <f t="shared" si="16"/>
        <v xml:space="preserve"> site  //-</v>
      </c>
      <c r="C334" s="61"/>
      <c r="D334" s="61"/>
      <c r="E334" s="69"/>
      <c r="F334" s="47"/>
      <c r="G334" s="47"/>
      <c r="H334" s="47"/>
      <c r="I334" s="40" t="str">
        <f t="shared" si="18"/>
        <v>//</v>
      </c>
      <c r="J334" s="63"/>
      <c r="K334" s="63"/>
      <c r="L334" s="47"/>
      <c r="M334" s="67"/>
      <c r="N334" s="47"/>
      <c r="O334" s="47"/>
      <c r="P334" s="47"/>
      <c r="Q334" s="67"/>
      <c r="R334" s="67"/>
      <c r="S334" s="47"/>
      <c r="T334" s="47"/>
      <c r="U334" s="47"/>
      <c r="V334" s="66"/>
    </row>
    <row r="335" spans="1:22" x14ac:dyDescent="0.25">
      <c r="A335" s="10" t="str">
        <f t="shared" si="17"/>
        <v/>
      </c>
      <c r="B335" s="10" t="str">
        <f t="shared" si="16"/>
        <v xml:space="preserve"> site  //-</v>
      </c>
      <c r="C335" s="61"/>
      <c r="D335" s="61"/>
      <c r="E335" s="69"/>
      <c r="F335" s="47"/>
      <c r="G335" s="47"/>
      <c r="H335" s="47"/>
      <c r="I335" s="40" t="str">
        <f t="shared" si="18"/>
        <v>//</v>
      </c>
      <c r="J335" s="63"/>
      <c r="K335" s="63"/>
      <c r="L335" s="47"/>
      <c r="M335" s="67"/>
      <c r="N335" s="47"/>
      <c r="O335" s="47"/>
      <c r="P335" s="47"/>
      <c r="Q335" s="67"/>
      <c r="R335" s="67"/>
      <c r="S335" s="47"/>
      <c r="T335" s="47"/>
      <c r="U335" s="47"/>
      <c r="V335" s="66"/>
    </row>
    <row r="336" spans="1:22" x14ac:dyDescent="0.25">
      <c r="A336" s="10" t="str">
        <f t="shared" si="17"/>
        <v/>
      </c>
      <c r="B336" s="10" t="str">
        <f t="shared" si="16"/>
        <v xml:space="preserve"> site  //-</v>
      </c>
      <c r="C336" s="61"/>
      <c r="D336" s="61"/>
      <c r="E336" s="69"/>
      <c r="F336" s="47"/>
      <c r="G336" s="47"/>
      <c r="H336" s="47"/>
      <c r="I336" s="40" t="str">
        <f t="shared" si="18"/>
        <v>//</v>
      </c>
      <c r="J336" s="63"/>
      <c r="K336" s="63"/>
      <c r="L336" s="47"/>
      <c r="M336" s="67"/>
      <c r="N336" s="47"/>
      <c r="O336" s="47"/>
      <c r="P336" s="47"/>
      <c r="Q336" s="67"/>
      <c r="R336" s="67"/>
      <c r="S336" s="47"/>
      <c r="T336" s="47"/>
      <c r="U336" s="47"/>
      <c r="V336" s="66"/>
    </row>
    <row r="337" spans="1:22" x14ac:dyDescent="0.25">
      <c r="A337" s="10" t="str">
        <f t="shared" si="17"/>
        <v/>
      </c>
      <c r="B337" s="10" t="str">
        <f t="shared" si="16"/>
        <v xml:space="preserve"> site  //-</v>
      </c>
      <c r="C337" s="61"/>
      <c r="D337" s="61"/>
      <c r="E337" s="69"/>
      <c r="F337" s="47"/>
      <c r="G337" s="47"/>
      <c r="H337" s="47"/>
      <c r="I337" s="40" t="str">
        <f t="shared" si="18"/>
        <v>//</v>
      </c>
      <c r="J337" s="63"/>
      <c r="K337" s="63"/>
      <c r="L337" s="47"/>
      <c r="M337" s="67"/>
      <c r="N337" s="47"/>
      <c r="O337" s="47"/>
      <c r="P337" s="47"/>
      <c r="Q337" s="67"/>
      <c r="R337" s="67"/>
      <c r="S337" s="47"/>
      <c r="T337" s="47"/>
      <c r="U337" s="47"/>
      <c r="V337" s="66"/>
    </row>
    <row r="338" spans="1:22" x14ac:dyDescent="0.25">
      <c r="A338" s="10" t="str">
        <f t="shared" si="17"/>
        <v/>
      </c>
      <c r="B338" s="10" t="str">
        <f t="shared" si="16"/>
        <v xml:space="preserve"> site  //-</v>
      </c>
      <c r="C338" s="61"/>
      <c r="D338" s="61"/>
      <c r="E338" s="69"/>
      <c r="F338" s="47"/>
      <c r="G338" s="47"/>
      <c r="H338" s="47"/>
      <c r="I338" s="40" t="str">
        <f t="shared" si="18"/>
        <v>//</v>
      </c>
      <c r="J338" s="63"/>
      <c r="K338" s="63"/>
      <c r="L338" s="47"/>
      <c r="M338" s="67"/>
      <c r="N338" s="47"/>
      <c r="O338" s="47"/>
      <c r="P338" s="47"/>
      <c r="Q338" s="67"/>
      <c r="R338" s="67"/>
      <c r="S338" s="47"/>
      <c r="T338" s="47"/>
      <c r="U338" s="47"/>
      <c r="V338" s="66"/>
    </row>
    <row r="339" spans="1:22" x14ac:dyDescent="0.25">
      <c r="A339" s="10" t="str">
        <f t="shared" si="17"/>
        <v/>
      </c>
      <c r="B339" s="10" t="str">
        <f t="shared" si="16"/>
        <v xml:space="preserve"> site  //-</v>
      </c>
      <c r="C339" s="61"/>
      <c r="D339" s="61"/>
      <c r="E339" s="69"/>
      <c r="F339" s="47"/>
      <c r="G339" s="47"/>
      <c r="H339" s="47"/>
      <c r="I339" s="40" t="str">
        <f t="shared" si="18"/>
        <v>//</v>
      </c>
      <c r="J339" s="63"/>
      <c r="K339" s="63"/>
      <c r="L339" s="47"/>
      <c r="M339" s="67"/>
      <c r="N339" s="47"/>
      <c r="O339" s="47"/>
      <c r="P339" s="47"/>
      <c r="Q339" s="67"/>
      <c r="R339" s="67"/>
      <c r="S339" s="47"/>
      <c r="T339" s="47"/>
      <c r="U339" s="47"/>
      <c r="V339" s="66"/>
    </row>
    <row r="340" spans="1:22" x14ac:dyDescent="0.25">
      <c r="A340" s="10" t="str">
        <f t="shared" si="17"/>
        <v/>
      </c>
      <c r="B340" s="10" t="str">
        <f t="shared" si="16"/>
        <v xml:space="preserve"> site  //-</v>
      </c>
      <c r="C340" s="61"/>
      <c r="D340" s="61"/>
      <c r="E340" s="69"/>
      <c r="F340" s="47"/>
      <c r="G340" s="47"/>
      <c r="H340" s="47"/>
      <c r="I340" s="40" t="str">
        <f t="shared" si="18"/>
        <v>//</v>
      </c>
      <c r="J340" s="63"/>
      <c r="K340" s="63"/>
      <c r="L340" s="47"/>
      <c r="M340" s="67"/>
      <c r="N340" s="47"/>
      <c r="O340" s="47"/>
      <c r="P340" s="47"/>
      <c r="Q340" s="67"/>
      <c r="R340" s="67"/>
      <c r="S340" s="47"/>
      <c r="T340" s="47"/>
      <c r="U340" s="47"/>
      <c r="V340" s="66"/>
    </row>
    <row r="341" spans="1:22" x14ac:dyDescent="0.25">
      <c r="A341" s="10" t="str">
        <f t="shared" si="17"/>
        <v/>
      </c>
      <c r="B341" s="10" t="str">
        <f t="shared" si="16"/>
        <v xml:space="preserve"> site  //-</v>
      </c>
      <c r="C341" s="61"/>
      <c r="D341" s="61"/>
      <c r="E341" s="69"/>
      <c r="F341" s="47"/>
      <c r="G341" s="47"/>
      <c r="H341" s="47"/>
      <c r="I341" s="40" t="str">
        <f t="shared" si="18"/>
        <v>//</v>
      </c>
      <c r="J341" s="63"/>
      <c r="K341" s="63"/>
      <c r="L341" s="47"/>
      <c r="M341" s="67"/>
      <c r="N341" s="47"/>
      <c r="O341" s="47"/>
      <c r="P341" s="47"/>
      <c r="Q341" s="67"/>
      <c r="R341" s="67"/>
      <c r="S341" s="47"/>
      <c r="T341" s="47"/>
      <c r="U341" s="47"/>
      <c r="V341" s="66"/>
    </row>
    <row r="342" spans="1:22" x14ac:dyDescent="0.25">
      <c r="A342" s="10" t="str">
        <f t="shared" si="17"/>
        <v/>
      </c>
      <c r="B342" s="10" t="str">
        <f t="shared" si="16"/>
        <v xml:space="preserve"> site  //-</v>
      </c>
      <c r="C342" s="61"/>
      <c r="D342" s="61"/>
      <c r="E342" s="69"/>
      <c r="F342" s="47"/>
      <c r="G342" s="47"/>
      <c r="H342" s="47"/>
      <c r="I342" s="40" t="str">
        <f t="shared" si="18"/>
        <v>//</v>
      </c>
      <c r="J342" s="63"/>
      <c r="K342" s="63"/>
      <c r="L342" s="47"/>
      <c r="M342" s="67"/>
      <c r="N342" s="47"/>
      <c r="O342" s="47"/>
      <c r="P342" s="47"/>
      <c r="Q342" s="67"/>
      <c r="R342" s="67"/>
      <c r="S342" s="47"/>
      <c r="T342" s="47"/>
      <c r="U342" s="47"/>
      <c r="V342" s="66"/>
    </row>
    <row r="343" spans="1:22" x14ac:dyDescent="0.25">
      <c r="A343" s="10" t="str">
        <f t="shared" si="17"/>
        <v/>
      </c>
      <c r="B343" s="10" t="str">
        <f t="shared" si="16"/>
        <v xml:space="preserve"> site  //-</v>
      </c>
      <c r="C343" s="61"/>
      <c r="D343" s="61"/>
      <c r="E343" s="69"/>
      <c r="F343" s="47"/>
      <c r="G343" s="47"/>
      <c r="H343" s="47"/>
      <c r="I343" s="40" t="str">
        <f t="shared" si="18"/>
        <v>//</v>
      </c>
      <c r="J343" s="63"/>
      <c r="K343" s="63"/>
      <c r="L343" s="47"/>
      <c r="M343" s="67"/>
      <c r="N343" s="47"/>
      <c r="O343" s="47"/>
      <c r="P343" s="47"/>
      <c r="Q343" s="67"/>
      <c r="R343" s="67"/>
      <c r="S343" s="47"/>
      <c r="T343" s="47"/>
      <c r="U343" s="47"/>
      <c r="V343" s="66"/>
    </row>
    <row r="344" spans="1:22" x14ac:dyDescent="0.25">
      <c r="A344" s="10" t="str">
        <f t="shared" si="17"/>
        <v/>
      </c>
      <c r="B344" s="10" t="str">
        <f t="shared" si="16"/>
        <v xml:space="preserve"> site  //-</v>
      </c>
      <c r="C344" s="61"/>
      <c r="D344" s="61"/>
      <c r="E344" s="69"/>
      <c r="F344" s="47"/>
      <c r="G344" s="47"/>
      <c r="H344" s="47"/>
      <c r="I344" s="40" t="str">
        <f t="shared" si="18"/>
        <v>//</v>
      </c>
      <c r="J344" s="63"/>
      <c r="K344" s="63"/>
      <c r="L344" s="47"/>
      <c r="M344" s="67"/>
      <c r="N344" s="47"/>
      <c r="O344" s="47"/>
      <c r="P344" s="47"/>
      <c r="Q344" s="67"/>
      <c r="R344" s="67"/>
      <c r="S344" s="47"/>
      <c r="T344" s="47"/>
      <c r="U344" s="47"/>
      <c r="V344" s="66"/>
    </row>
    <row r="345" spans="1:22" x14ac:dyDescent="0.25">
      <c r="A345" s="10" t="str">
        <f t="shared" si="17"/>
        <v/>
      </c>
      <c r="B345" s="10" t="str">
        <f t="shared" si="16"/>
        <v xml:space="preserve"> site  //-</v>
      </c>
      <c r="C345" s="61"/>
      <c r="D345" s="61"/>
      <c r="E345" s="69"/>
      <c r="F345" s="47"/>
      <c r="G345" s="47"/>
      <c r="H345" s="47"/>
      <c r="I345" s="40" t="str">
        <f t="shared" si="18"/>
        <v>//</v>
      </c>
      <c r="J345" s="63"/>
      <c r="K345" s="63"/>
      <c r="L345" s="47"/>
      <c r="M345" s="67"/>
      <c r="N345" s="47"/>
      <c r="O345" s="47"/>
      <c r="P345" s="47"/>
      <c r="Q345" s="67"/>
      <c r="R345" s="67"/>
      <c r="S345" s="47"/>
      <c r="T345" s="47"/>
      <c r="U345" s="47"/>
      <c r="V345" s="66"/>
    </row>
    <row r="346" spans="1:22" x14ac:dyDescent="0.25">
      <c r="A346" s="10" t="str">
        <f t="shared" si="17"/>
        <v/>
      </c>
      <c r="B346" s="10" t="str">
        <f t="shared" si="16"/>
        <v xml:space="preserve"> site  //-</v>
      </c>
      <c r="C346" s="61"/>
      <c r="D346" s="61"/>
      <c r="E346" s="69"/>
      <c r="F346" s="47"/>
      <c r="G346" s="47"/>
      <c r="H346" s="47"/>
      <c r="I346" s="40" t="str">
        <f t="shared" si="18"/>
        <v>//</v>
      </c>
      <c r="J346" s="63"/>
      <c r="K346" s="63"/>
      <c r="L346" s="47"/>
      <c r="M346" s="67"/>
      <c r="N346" s="47"/>
      <c r="O346" s="47"/>
      <c r="P346" s="47"/>
      <c r="Q346" s="67"/>
      <c r="R346" s="67"/>
      <c r="S346" s="47"/>
      <c r="T346" s="47"/>
      <c r="U346" s="47"/>
      <c r="V346" s="66"/>
    </row>
    <row r="347" spans="1:22" x14ac:dyDescent="0.25">
      <c r="A347" s="10" t="str">
        <f t="shared" si="17"/>
        <v/>
      </c>
      <c r="B347" s="10" t="str">
        <f t="shared" si="16"/>
        <v xml:space="preserve"> site  //-</v>
      </c>
      <c r="C347" s="61"/>
      <c r="D347" s="61"/>
      <c r="E347" s="69"/>
      <c r="F347" s="47"/>
      <c r="G347" s="47"/>
      <c r="H347" s="47"/>
      <c r="I347" s="40" t="str">
        <f t="shared" si="18"/>
        <v>//</v>
      </c>
      <c r="J347" s="63"/>
      <c r="K347" s="63"/>
      <c r="L347" s="47"/>
      <c r="M347" s="67"/>
      <c r="N347" s="47"/>
      <c r="O347" s="47"/>
      <c r="P347" s="47"/>
      <c r="Q347" s="67"/>
      <c r="R347" s="67"/>
      <c r="S347" s="47"/>
      <c r="T347" s="47"/>
      <c r="U347" s="47"/>
      <c r="V347" s="66"/>
    </row>
    <row r="348" spans="1:22" x14ac:dyDescent="0.25">
      <c r="A348" s="10" t="str">
        <f t="shared" si="17"/>
        <v/>
      </c>
      <c r="B348" s="10" t="str">
        <f t="shared" si="16"/>
        <v xml:space="preserve"> site  //-</v>
      </c>
      <c r="C348" s="61"/>
      <c r="D348" s="61"/>
      <c r="E348" s="69"/>
      <c r="F348" s="47"/>
      <c r="G348" s="47"/>
      <c r="H348" s="47"/>
      <c r="I348" s="40" t="str">
        <f t="shared" si="18"/>
        <v>//</v>
      </c>
      <c r="J348" s="63"/>
      <c r="K348" s="63"/>
      <c r="L348" s="47"/>
      <c r="M348" s="67"/>
      <c r="N348" s="47"/>
      <c r="O348" s="47"/>
      <c r="P348" s="47"/>
      <c r="Q348" s="67"/>
      <c r="R348" s="67"/>
      <c r="S348" s="47"/>
      <c r="T348" s="47"/>
      <c r="U348" s="47"/>
      <c r="V348" s="66"/>
    </row>
    <row r="349" spans="1:22" x14ac:dyDescent="0.25">
      <c r="A349" s="10" t="str">
        <f t="shared" si="17"/>
        <v/>
      </c>
      <c r="B349" s="10" t="str">
        <f t="shared" si="16"/>
        <v xml:space="preserve"> site  //-</v>
      </c>
      <c r="C349" s="61"/>
      <c r="D349" s="61"/>
      <c r="E349" s="69"/>
      <c r="F349" s="47"/>
      <c r="G349" s="47"/>
      <c r="H349" s="47"/>
      <c r="I349" s="40" t="str">
        <f t="shared" si="18"/>
        <v>//</v>
      </c>
      <c r="J349" s="63"/>
      <c r="K349" s="63"/>
      <c r="L349" s="47"/>
      <c r="M349" s="67"/>
      <c r="N349" s="47"/>
      <c r="O349" s="47"/>
      <c r="P349" s="47"/>
      <c r="Q349" s="67"/>
      <c r="R349" s="67"/>
      <c r="S349" s="47"/>
      <c r="T349" s="47"/>
      <c r="U349" s="47"/>
      <c r="V349" s="66"/>
    </row>
    <row r="350" spans="1:22" x14ac:dyDescent="0.25">
      <c r="A350" s="10" t="str">
        <f t="shared" si="17"/>
        <v/>
      </c>
      <c r="B350" s="10" t="str">
        <f t="shared" si="16"/>
        <v xml:space="preserve"> site  //-</v>
      </c>
      <c r="C350" s="61"/>
      <c r="D350" s="61"/>
      <c r="E350" s="69"/>
      <c r="F350" s="47"/>
      <c r="G350" s="47"/>
      <c r="H350" s="47"/>
      <c r="I350" s="40" t="str">
        <f t="shared" si="18"/>
        <v>//</v>
      </c>
      <c r="J350" s="63"/>
      <c r="K350" s="63"/>
      <c r="L350" s="47"/>
      <c r="M350" s="67"/>
      <c r="N350" s="47"/>
      <c r="O350" s="47"/>
      <c r="P350" s="47"/>
      <c r="Q350" s="67"/>
      <c r="R350" s="67"/>
      <c r="S350" s="47"/>
      <c r="T350" s="47"/>
      <c r="U350" s="47"/>
      <c r="V350" s="66"/>
    </row>
    <row r="351" spans="1:22" x14ac:dyDescent="0.25">
      <c r="A351" s="10" t="str">
        <f t="shared" si="17"/>
        <v/>
      </c>
      <c r="B351" s="10" t="str">
        <f t="shared" si="16"/>
        <v xml:space="preserve"> site  //-</v>
      </c>
      <c r="C351" s="61"/>
      <c r="D351" s="61"/>
      <c r="E351" s="69"/>
      <c r="F351" s="47"/>
      <c r="G351" s="47"/>
      <c r="H351" s="47"/>
      <c r="I351" s="40" t="str">
        <f t="shared" si="18"/>
        <v>//</v>
      </c>
      <c r="J351" s="63"/>
      <c r="K351" s="63"/>
      <c r="L351" s="47"/>
      <c r="M351" s="67"/>
      <c r="N351" s="47"/>
      <c r="O351" s="47"/>
      <c r="P351" s="47"/>
      <c r="Q351" s="67"/>
      <c r="R351" s="67"/>
      <c r="S351" s="47"/>
      <c r="T351" s="47"/>
      <c r="U351" s="47"/>
      <c r="V351" s="66"/>
    </row>
    <row r="352" spans="1:22" x14ac:dyDescent="0.25">
      <c r="A352" s="10" t="str">
        <f t="shared" si="17"/>
        <v/>
      </c>
      <c r="B352" s="10" t="str">
        <f t="shared" si="16"/>
        <v xml:space="preserve"> site  //-</v>
      </c>
      <c r="C352" s="61"/>
      <c r="D352" s="61"/>
      <c r="E352" s="69"/>
      <c r="F352" s="47"/>
      <c r="G352" s="47"/>
      <c r="H352" s="47"/>
      <c r="I352" s="40" t="str">
        <f t="shared" si="18"/>
        <v>//</v>
      </c>
      <c r="J352" s="63"/>
      <c r="K352" s="63"/>
      <c r="L352" s="47"/>
      <c r="M352" s="67"/>
      <c r="N352" s="47"/>
      <c r="O352" s="47"/>
      <c r="P352" s="47"/>
      <c r="Q352" s="67"/>
      <c r="R352" s="67"/>
      <c r="S352" s="47"/>
      <c r="T352" s="47"/>
      <c r="U352" s="47"/>
      <c r="V352" s="66"/>
    </row>
    <row r="353" spans="1:22" x14ac:dyDescent="0.25">
      <c r="A353" s="10" t="str">
        <f t="shared" si="17"/>
        <v/>
      </c>
      <c r="B353" s="10" t="str">
        <f t="shared" si="16"/>
        <v xml:space="preserve"> site  //-</v>
      </c>
      <c r="C353" s="61"/>
      <c r="D353" s="61"/>
      <c r="E353" s="69"/>
      <c r="F353" s="47"/>
      <c r="G353" s="47"/>
      <c r="H353" s="47"/>
      <c r="I353" s="40" t="str">
        <f t="shared" si="18"/>
        <v>//</v>
      </c>
      <c r="J353" s="63"/>
      <c r="K353" s="63"/>
      <c r="L353" s="47"/>
      <c r="M353" s="67"/>
      <c r="N353" s="47"/>
      <c r="O353" s="47"/>
      <c r="P353" s="47"/>
      <c r="Q353" s="67"/>
      <c r="R353" s="67"/>
      <c r="S353" s="47"/>
      <c r="T353" s="47"/>
      <c r="U353" s="47"/>
      <c r="V353" s="66"/>
    </row>
    <row r="354" spans="1:22" x14ac:dyDescent="0.25">
      <c r="A354" s="10" t="str">
        <f t="shared" si="17"/>
        <v/>
      </c>
      <c r="B354" s="10" t="str">
        <f t="shared" si="16"/>
        <v xml:space="preserve"> site  //-</v>
      </c>
      <c r="C354" s="61"/>
      <c r="D354" s="61"/>
      <c r="E354" s="69"/>
      <c r="F354" s="47"/>
      <c r="G354" s="47"/>
      <c r="H354" s="47"/>
      <c r="I354" s="40" t="str">
        <f t="shared" si="18"/>
        <v>//</v>
      </c>
      <c r="J354" s="63"/>
      <c r="K354" s="63"/>
      <c r="L354" s="47"/>
      <c r="M354" s="67"/>
      <c r="N354" s="47"/>
      <c r="O354" s="47"/>
      <c r="P354" s="47"/>
      <c r="Q354" s="67"/>
      <c r="R354" s="67"/>
      <c r="S354" s="47"/>
      <c r="T354" s="47"/>
      <c r="U354" s="47"/>
      <c r="V354" s="66"/>
    </row>
    <row r="355" spans="1:22" x14ac:dyDescent="0.25">
      <c r="A355" s="10" t="str">
        <f t="shared" si="17"/>
        <v/>
      </c>
      <c r="B355" s="10" t="str">
        <f t="shared" si="16"/>
        <v xml:space="preserve"> site  //-</v>
      </c>
      <c r="C355" s="61"/>
      <c r="D355" s="61"/>
      <c r="E355" s="69"/>
      <c r="F355" s="47"/>
      <c r="G355" s="47"/>
      <c r="H355" s="47"/>
      <c r="I355" s="40" t="str">
        <f t="shared" si="18"/>
        <v>//</v>
      </c>
      <c r="J355" s="63"/>
      <c r="K355" s="63"/>
      <c r="L355" s="47"/>
      <c r="M355" s="67"/>
      <c r="N355" s="47"/>
      <c r="O355" s="47"/>
      <c r="P355" s="47"/>
      <c r="Q355" s="67"/>
      <c r="R355" s="67"/>
      <c r="S355" s="47"/>
      <c r="T355" s="47"/>
      <c r="U355" s="47"/>
      <c r="V355" s="66"/>
    </row>
    <row r="356" spans="1:22" x14ac:dyDescent="0.25">
      <c r="A356" s="10" t="str">
        <f t="shared" si="17"/>
        <v/>
      </c>
      <c r="B356" s="10" t="str">
        <f t="shared" si="16"/>
        <v xml:space="preserve"> site  //-</v>
      </c>
      <c r="C356" s="61"/>
      <c r="D356" s="61"/>
      <c r="E356" s="69"/>
      <c r="F356" s="47"/>
      <c r="G356" s="47"/>
      <c r="H356" s="47"/>
      <c r="I356" s="40" t="str">
        <f t="shared" si="18"/>
        <v>//</v>
      </c>
      <c r="J356" s="63"/>
      <c r="K356" s="63"/>
      <c r="L356" s="47"/>
      <c r="M356" s="67"/>
      <c r="N356" s="47"/>
      <c r="O356" s="47"/>
      <c r="P356" s="47"/>
      <c r="Q356" s="67"/>
      <c r="R356" s="67"/>
      <c r="S356" s="47"/>
      <c r="T356" s="47"/>
      <c r="U356" s="47"/>
      <c r="V356" s="66"/>
    </row>
    <row r="357" spans="1:22" x14ac:dyDescent="0.25">
      <c r="A357" s="10" t="str">
        <f t="shared" si="17"/>
        <v/>
      </c>
      <c r="B357" s="10" t="str">
        <f t="shared" si="16"/>
        <v xml:space="preserve"> site  //-</v>
      </c>
      <c r="C357" s="61"/>
      <c r="D357" s="61"/>
      <c r="E357" s="69"/>
      <c r="F357" s="47"/>
      <c r="G357" s="47"/>
      <c r="H357" s="47"/>
      <c r="I357" s="40" t="str">
        <f t="shared" si="18"/>
        <v>//</v>
      </c>
      <c r="J357" s="63"/>
      <c r="K357" s="63"/>
      <c r="L357" s="47"/>
      <c r="M357" s="67"/>
      <c r="N357" s="47"/>
      <c r="O357" s="47"/>
      <c r="P357" s="47"/>
      <c r="Q357" s="67"/>
      <c r="R357" s="67"/>
      <c r="S357" s="47"/>
      <c r="T357" s="47"/>
      <c r="U357" s="47"/>
      <c r="V357" s="66"/>
    </row>
    <row r="358" spans="1:22" x14ac:dyDescent="0.25">
      <c r="A358" s="10" t="str">
        <f t="shared" si="17"/>
        <v/>
      </c>
      <c r="B358" s="10" t="str">
        <f t="shared" si="16"/>
        <v xml:space="preserve"> site  //-</v>
      </c>
      <c r="C358" s="61"/>
      <c r="D358" s="61"/>
      <c r="E358" s="69"/>
      <c r="F358" s="47"/>
      <c r="G358" s="47"/>
      <c r="H358" s="47"/>
      <c r="I358" s="40" t="str">
        <f t="shared" si="18"/>
        <v>//</v>
      </c>
      <c r="J358" s="63"/>
      <c r="K358" s="63"/>
      <c r="L358" s="47"/>
      <c r="M358" s="67"/>
      <c r="N358" s="47"/>
      <c r="O358" s="47"/>
      <c r="P358" s="47"/>
      <c r="Q358" s="67"/>
      <c r="R358" s="67"/>
      <c r="S358" s="47"/>
      <c r="T358" s="47"/>
      <c r="U358" s="47"/>
      <c r="V358" s="66"/>
    </row>
    <row r="359" spans="1:22" x14ac:dyDescent="0.25">
      <c r="A359" s="10" t="str">
        <f t="shared" si="17"/>
        <v/>
      </c>
      <c r="B359" s="10" t="str">
        <f t="shared" si="16"/>
        <v xml:space="preserve"> site  //-</v>
      </c>
      <c r="C359" s="61"/>
      <c r="D359" s="61"/>
      <c r="E359" s="69"/>
      <c r="F359" s="47"/>
      <c r="G359" s="47"/>
      <c r="H359" s="47"/>
      <c r="I359" s="40" t="str">
        <f t="shared" si="18"/>
        <v>//</v>
      </c>
      <c r="J359" s="63"/>
      <c r="K359" s="63"/>
      <c r="L359" s="47"/>
      <c r="M359" s="67"/>
      <c r="N359" s="47"/>
      <c r="O359" s="47"/>
      <c r="P359" s="47"/>
      <c r="Q359" s="67"/>
      <c r="R359" s="67"/>
      <c r="S359" s="47"/>
      <c r="T359" s="47"/>
      <c r="U359" s="47"/>
      <c r="V359" s="66"/>
    </row>
    <row r="360" spans="1:22" x14ac:dyDescent="0.25">
      <c r="A360" s="10" t="str">
        <f t="shared" si="17"/>
        <v/>
      </c>
      <c r="B360" s="10" t="str">
        <f t="shared" si="16"/>
        <v xml:space="preserve"> site  //-</v>
      </c>
      <c r="C360" s="61"/>
      <c r="D360" s="61"/>
      <c r="E360" s="69"/>
      <c r="F360" s="47"/>
      <c r="G360" s="47"/>
      <c r="H360" s="47"/>
      <c r="I360" s="40" t="str">
        <f t="shared" si="18"/>
        <v>//</v>
      </c>
      <c r="J360" s="63"/>
      <c r="K360" s="63"/>
      <c r="L360" s="47"/>
      <c r="M360" s="67"/>
      <c r="N360" s="47"/>
      <c r="O360" s="47"/>
      <c r="P360" s="47"/>
      <c r="Q360" s="67"/>
      <c r="R360" s="67"/>
      <c r="S360" s="47"/>
      <c r="T360" s="47"/>
      <c r="U360" s="47"/>
      <c r="V360" s="66"/>
    </row>
    <row r="361" spans="1:22" x14ac:dyDescent="0.25">
      <c r="A361" s="10" t="str">
        <f t="shared" si="17"/>
        <v/>
      </c>
      <c r="B361" s="10" t="str">
        <f t="shared" si="16"/>
        <v xml:space="preserve"> site  //-</v>
      </c>
      <c r="C361" s="61"/>
      <c r="D361" s="61"/>
      <c r="E361" s="69"/>
      <c r="F361" s="47"/>
      <c r="G361" s="47"/>
      <c r="H361" s="47"/>
      <c r="I361" s="40" t="str">
        <f t="shared" si="18"/>
        <v>//</v>
      </c>
      <c r="J361" s="63"/>
      <c r="K361" s="63"/>
      <c r="L361" s="47"/>
      <c r="M361" s="67"/>
      <c r="N361" s="47"/>
      <c r="O361" s="47"/>
      <c r="P361" s="47"/>
      <c r="Q361" s="67"/>
      <c r="R361" s="67"/>
      <c r="S361" s="47"/>
      <c r="T361" s="47"/>
      <c r="U361" s="47"/>
      <c r="V361" s="66"/>
    </row>
    <row r="362" spans="1:22" x14ac:dyDescent="0.25">
      <c r="A362" s="10" t="str">
        <f t="shared" si="17"/>
        <v/>
      </c>
      <c r="B362" s="10" t="str">
        <f t="shared" si="16"/>
        <v xml:space="preserve"> site  //-</v>
      </c>
      <c r="C362" s="61"/>
      <c r="D362" s="61"/>
      <c r="E362" s="69"/>
      <c r="F362" s="47"/>
      <c r="G362" s="47"/>
      <c r="H362" s="47"/>
      <c r="I362" s="40" t="str">
        <f t="shared" si="18"/>
        <v>//</v>
      </c>
      <c r="J362" s="63"/>
      <c r="K362" s="63"/>
      <c r="L362" s="47"/>
      <c r="M362" s="67"/>
      <c r="N362" s="47"/>
      <c r="O362" s="47"/>
      <c r="P362" s="47"/>
      <c r="Q362" s="67"/>
      <c r="R362" s="67"/>
      <c r="S362" s="47"/>
      <c r="T362" s="47"/>
      <c r="U362" s="47"/>
      <c r="V362" s="66"/>
    </row>
    <row r="363" spans="1:22" x14ac:dyDescent="0.25">
      <c r="A363" s="10" t="str">
        <f t="shared" si="17"/>
        <v/>
      </c>
      <c r="B363" s="10" t="str">
        <f t="shared" si="16"/>
        <v xml:space="preserve"> site  //-</v>
      </c>
      <c r="C363" s="61"/>
      <c r="D363" s="61"/>
      <c r="E363" s="69"/>
      <c r="F363" s="47"/>
      <c r="G363" s="47"/>
      <c r="H363" s="47"/>
      <c r="I363" s="40" t="str">
        <f t="shared" si="18"/>
        <v>//</v>
      </c>
      <c r="J363" s="63"/>
      <c r="K363" s="63"/>
      <c r="L363" s="47"/>
      <c r="M363" s="67"/>
      <c r="N363" s="47"/>
      <c r="O363" s="47"/>
      <c r="P363" s="47"/>
      <c r="Q363" s="67"/>
      <c r="R363" s="67"/>
      <c r="S363" s="47"/>
      <c r="T363" s="47"/>
      <c r="U363" s="47"/>
      <c r="V363" s="66"/>
    </row>
    <row r="364" spans="1:22" x14ac:dyDescent="0.25">
      <c r="A364" s="10" t="str">
        <f t="shared" si="17"/>
        <v/>
      </c>
      <c r="B364" s="10" t="str">
        <f t="shared" si="16"/>
        <v xml:space="preserve"> site  //-</v>
      </c>
      <c r="C364" s="61"/>
      <c r="D364" s="61"/>
      <c r="E364" s="69"/>
      <c r="F364" s="47"/>
      <c r="G364" s="47"/>
      <c r="H364" s="47"/>
      <c r="I364" s="40" t="str">
        <f t="shared" si="18"/>
        <v>//</v>
      </c>
      <c r="J364" s="63"/>
      <c r="K364" s="63"/>
      <c r="L364" s="47"/>
      <c r="M364" s="67"/>
      <c r="N364" s="47"/>
      <c r="O364" s="47"/>
      <c r="P364" s="47"/>
      <c r="Q364" s="67"/>
      <c r="R364" s="67"/>
      <c r="S364" s="47"/>
      <c r="T364" s="47"/>
      <c r="U364" s="47"/>
      <c r="V364" s="66"/>
    </row>
    <row r="365" spans="1:22" x14ac:dyDescent="0.25">
      <c r="A365" s="10" t="str">
        <f t="shared" si="17"/>
        <v/>
      </c>
      <c r="B365" s="10" t="str">
        <f t="shared" si="16"/>
        <v xml:space="preserve"> site  //-</v>
      </c>
      <c r="C365" s="61"/>
      <c r="D365" s="61"/>
      <c r="E365" s="69"/>
      <c r="F365" s="47"/>
      <c r="G365" s="47"/>
      <c r="H365" s="47"/>
      <c r="I365" s="40" t="str">
        <f t="shared" si="18"/>
        <v>//</v>
      </c>
      <c r="J365" s="63"/>
      <c r="K365" s="63"/>
      <c r="L365" s="47"/>
      <c r="M365" s="67"/>
      <c r="N365" s="47"/>
      <c r="O365" s="47"/>
      <c r="P365" s="47"/>
      <c r="Q365" s="67"/>
      <c r="R365" s="67"/>
      <c r="S365" s="47"/>
      <c r="T365" s="47"/>
      <c r="U365" s="47"/>
      <c r="V365" s="66"/>
    </row>
    <row r="366" spans="1:22" x14ac:dyDescent="0.25">
      <c r="A366" s="10" t="str">
        <f t="shared" si="17"/>
        <v/>
      </c>
      <c r="B366" s="10" t="str">
        <f t="shared" si="16"/>
        <v xml:space="preserve"> site  //-</v>
      </c>
      <c r="C366" s="61"/>
      <c r="D366" s="61"/>
      <c r="E366" s="69"/>
      <c r="F366" s="47"/>
      <c r="G366" s="47"/>
      <c r="H366" s="47"/>
      <c r="I366" s="40" t="str">
        <f t="shared" si="18"/>
        <v>//</v>
      </c>
      <c r="J366" s="63"/>
      <c r="K366" s="63"/>
      <c r="L366" s="47"/>
      <c r="M366" s="67"/>
      <c r="N366" s="47"/>
      <c r="O366" s="47"/>
      <c r="P366" s="47"/>
      <c r="Q366" s="67"/>
      <c r="R366" s="67"/>
      <c r="S366" s="47"/>
      <c r="T366" s="47"/>
      <c r="U366" s="47"/>
      <c r="V366" s="66"/>
    </row>
    <row r="367" spans="1:22" x14ac:dyDescent="0.25">
      <c r="A367" s="10" t="str">
        <f t="shared" si="17"/>
        <v/>
      </c>
      <c r="B367" s="10" t="str">
        <f t="shared" si="16"/>
        <v xml:space="preserve"> site  //-</v>
      </c>
      <c r="C367" s="61"/>
      <c r="D367" s="61"/>
      <c r="E367" s="69"/>
      <c r="F367" s="47"/>
      <c r="G367" s="47"/>
      <c r="H367" s="47"/>
      <c r="I367" s="40" t="str">
        <f t="shared" si="18"/>
        <v>//</v>
      </c>
      <c r="J367" s="63"/>
      <c r="K367" s="63"/>
      <c r="L367" s="47"/>
      <c r="M367" s="67"/>
      <c r="N367" s="47"/>
      <c r="O367" s="47"/>
      <c r="P367" s="47"/>
      <c r="Q367" s="67"/>
      <c r="R367" s="67"/>
      <c r="S367" s="47"/>
      <c r="T367" s="47"/>
      <c r="U367" s="47"/>
      <c r="V367" s="66"/>
    </row>
    <row r="368" spans="1:22" x14ac:dyDescent="0.25">
      <c r="A368" s="10" t="str">
        <f t="shared" si="17"/>
        <v/>
      </c>
      <c r="B368" s="10" t="str">
        <f t="shared" si="16"/>
        <v xml:space="preserve"> site  //-</v>
      </c>
      <c r="C368" s="61"/>
      <c r="D368" s="61"/>
      <c r="E368" s="69"/>
      <c r="F368" s="47"/>
      <c r="G368" s="47"/>
      <c r="H368" s="47"/>
      <c r="I368" s="40" t="str">
        <f t="shared" si="18"/>
        <v>//</v>
      </c>
      <c r="J368" s="63"/>
      <c r="K368" s="63"/>
      <c r="L368" s="47"/>
      <c r="M368" s="67"/>
      <c r="N368" s="47"/>
      <c r="O368" s="47"/>
      <c r="P368" s="47"/>
      <c r="Q368" s="67"/>
      <c r="R368" s="67"/>
      <c r="S368" s="47"/>
      <c r="T368" s="47"/>
      <c r="U368" s="47"/>
      <c r="V368" s="66"/>
    </row>
    <row r="369" spans="1:22" x14ac:dyDescent="0.25">
      <c r="A369" s="10" t="str">
        <f t="shared" si="17"/>
        <v/>
      </c>
      <c r="B369" s="10" t="str">
        <f t="shared" si="16"/>
        <v xml:space="preserve"> site  //-</v>
      </c>
      <c r="C369" s="61"/>
      <c r="D369" s="61"/>
      <c r="E369" s="69"/>
      <c r="F369" s="47"/>
      <c r="G369" s="47"/>
      <c r="H369" s="47"/>
      <c r="I369" s="40" t="str">
        <f t="shared" si="18"/>
        <v>//</v>
      </c>
      <c r="J369" s="63"/>
      <c r="K369" s="63"/>
      <c r="L369" s="47"/>
      <c r="M369" s="67"/>
      <c r="N369" s="47"/>
      <c r="O369" s="47"/>
      <c r="P369" s="47"/>
      <c r="Q369" s="67"/>
      <c r="R369" s="67"/>
      <c r="S369" s="47"/>
      <c r="T369" s="47"/>
      <c r="U369" s="47"/>
      <c r="V369" s="66"/>
    </row>
    <row r="370" spans="1:22" x14ac:dyDescent="0.25">
      <c r="A370" s="10" t="str">
        <f t="shared" si="17"/>
        <v/>
      </c>
      <c r="B370" s="10" t="str">
        <f t="shared" si="16"/>
        <v xml:space="preserve"> site  //-</v>
      </c>
      <c r="C370" s="61"/>
      <c r="D370" s="61"/>
      <c r="E370" s="69"/>
      <c r="F370" s="47"/>
      <c r="G370" s="47"/>
      <c r="H370" s="47"/>
      <c r="I370" s="40" t="str">
        <f t="shared" si="18"/>
        <v>//</v>
      </c>
      <c r="J370" s="63"/>
      <c r="K370" s="63"/>
      <c r="L370" s="47"/>
      <c r="M370" s="67"/>
      <c r="N370" s="47"/>
      <c r="O370" s="47"/>
      <c r="P370" s="47"/>
      <c r="Q370" s="67"/>
      <c r="R370" s="67"/>
      <c r="S370" s="47"/>
      <c r="T370" s="47"/>
      <c r="U370" s="47"/>
      <c r="V370" s="66"/>
    </row>
    <row r="371" spans="1:22" x14ac:dyDescent="0.25">
      <c r="A371" s="10" t="str">
        <f t="shared" si="17"/>
        <v/>
      </c>
      <c r="B371" s="10" t="str">
        <f t="shared" si="16"/>
        <v xml:space="preserve"> site  //-</v>
      </c>
      <c r="C371" s="61"/>
      <c r="D371" s="61"/>
      <c r="E371" s="69"/>
      <c r="F371" s="47"/>
      <c r="G371" s="47"/>
      <c r="H371" s="47"/>
      <c r="I371" s="40" t="str">
        <f t="shared" si="18"/>
        <v>//</v>
      </c>
      <c r="J371" s="63"/>
      <c r="K371" s="63"/>
      <c r="L371" s="47"/>
      <c r="M371" s="67"/>
      <c r="N371" s="47"/>
      <c r="O371" s="47"/>
      <c r="P371" s="47"/>
      <c r="Q371" s="67"/>
      <c r="R371" s="67"/>
      <c r="S371" s="47"/>
      <c r="T371" s="47"/>
      <c r="U371" s="47"/>
      <c r="V371" s="66"/>
    </row>
    <row r="372" spans="1:22" x14ac:dyDescent="0.25">
      <c r="A372" s="10" t="str">
        <f t="shared" si="17"/>
        <v/>
      </c>
      <c r="B372" s="10" t="str">
        <f t="shared" si="16"/>
        <v xml:space="preserve"> site  //-</v>
      </c>
      <c r="C372" s="61"/>
      <c r="D372" s="61"/>
      <c r="E372" s="69"/>
      <c r="F372" s="47"/>
      <c r="G372" s="47"/>
      <c r="H372" s="47"/>
      <c r="I372" s="40" t="str">
        <f t="shared" si="18"/>
        <v>//</v>
      </c>
      <c r="J372" s="63"/>
      <c r="K372" s="63"/>
      <c r="L372" s="47"/>
      <c r="M372" s="67"/>
      <c r="N372" s="47"/>
      <c r="O372" s="47"/>
      <c r="P372" s="47"/>
      <c r="Q372" s="67"/>
      <c r="R372" s="67"/>
      <c r="S372" s="47"/>
      <c r="T372" s="47"/>
      <c r="U372" s="47"/>
      <c r="V372" s="66"/>
    </row>
    <row r="373" spans="1:22" x14ac:dyDescent="0.25">
      <c r="A373" s="10" t="str">
        <f t="shared" si="17"/>
        <v/>
      </c>
      <c r="B373" s="10" t="str">
        <f t="shared" si="16"/>
        <v xml:space="preserve"> site  //-</v>
      </c>
      <c r="C373" s="61"/>
      <c r="D373" s="61"/>
      <c r="E373" s="69"/>
      <c r="F373" s="47"/>
      <c r="G373" s="47"/>
      <c r="H373" s="47"/>
      <c r="I373" s="40" t="str">
        <f t="shared" si="18"/>
        <v>//</v>
      </c>
      <c r="J373" s="63"/>
      <c r="K373" s="63"/>
      <c r="L373" s="47"/>
      <c r="M373" s="67"/>
      <c r="N373" s="47"/>
      <c r="O373" s="47"/>
      <c r="P373" s="47"/>
      <c r="Q373" s="67"/>
      <c r="R373" s="67"/>
      <c r="S373" s="47"/>
      <c r="T373" s="47"/>
      <c r="U373" s="47"/>
      <c r="V373" s="66"/>
    </row>
    <row r="374" spans="1:22" x14ac:dyDescent="0.25">
      <c r="A374" s="10" t="str">
        <f t="shared" si="17"/>
        <v/>
      </c>
      <c r="B374" s="10" t="str">
        <f t="shared" si="16"/>
        <v xml:space="preserve"> site  //-</v>
      </c>
      <c r="C374" s="61"/>
      <c r="D374" s="61"/>
      <c r="E374" s="69"/>
      <c r="F374" s="47"/>
      <c r="G374" s="47"/>
      <c r="H374" s="47"/>
      <c r="I374" s="40" t="str">
        <f t="shared" si="18"/>
        <v>//</v>
      </c>
      <c r="J374" s="63"/>
      <c r="K374" s="63"/>
      <c r="L374" s="47"/>
      <c r="M374" s="67"/>
      <c r="N374" s="47"/>
      <c r="O374" s="47"/>
      <c r="P374" s="47"/>
      <c r="Q374" s="67"/>
      <c r="R374" s="67"/>
      <c r="S374" s="47"/>
      <c r="T374" s="47"/>
      <c r="U374" s="47"/>
      <c r="V374" s="66"/>
    </row>
    <row r="375" spans="1:22" x14ac:dyDescent="0.25">
      <c r="A375" s="10" t="str">
        <f t="shared" si="17"/>
        <v/>
      </c>
      <c r="B375" s="10" t="str">
        <f t="shared" si="16"/>
        <v xml:space="preserve"> site  //-</v>
      </c>
      <c r="C375" s="61"/>
      <c r="D375" s="61"/>
      <c r="E375" s="69"/>
      <c r="F375" s="47"/>
      <c r="G375" s="47"/>
      <c r="H375" s="47"/>
      <c r="I375" s="40" t="str">
        <f t="shared" si="18"/>
        <v>//</v>
      </c>
      <c r="J375" s="63"/>
      <c r="K375" s="63"/>
      <c r="L375" s="47"/>
      <c r="M375" s="67"/>
      <c r="N375" s="47"/>
      <c r="O375" s="47"/>
      <c r="P375" s="47"/>
      <c r="Q375" s="67"/>
      <c r="R375" s="67"/>
      <c r="S375" s="47"/>
      <c r="T375" s="47"/>
      <c r="U375" s="47"/>
      <c r="V375" s="66"/>
    </row>
    <row r="376" spans="1:22" x14ac:dyDescent="0.25">
      <c r="A376" s="10" t="str">
        <f t="shared" si="17"/>
        <v/>
      </c>
      <c r="B376" s="10" t="str">
        <f t="shared" si="16"/>
        <v xml:space="preserve"> site  //-</v>
      </c>
      <c r="C376" s="61"/>
      <c r="D376" s="61"/>
      <c r="E376" s="69"/>
      <c r="F376" s="47"/>
      <c r="G376" s="47"/>
      <c r="H376" s="47"/>
      <c r="I376" s="40" t="str">
        <f t="shared" si="18"/>
        <v>//</v>
      </c>
      <c r="J376" s="63"/>
      <c r="K376" s="63"/>
      <c r="L376" s="47"/>
      <c r="M376" s="67"/>
      <c r="N376" s="47"/>
      <c r="O376" s="47"/>
      <c r="P376" s="47"/>
      <c r="Q376" s="67"/>
      <c r="R376" s="67"/>
      <c r="S376" s="47"/>
      <c r="T376" s="47"/>
      <c r="U376" s="47"/>
      <c r="V376" s="66"/>
    </row>
    <row r="377" spans="1:22" x14ac:dyDescent="0.25">
      <c r="A377" s="10" t="str">
        <f t="shared" si="17"/>
        <v/>
      </c>
      <c r="B377" s="10" t="str">
        <f t="shared" si="16"/>
        <v xml:space="preserve"> site  //-</v>
      </c>
      <c r="C377" s="61"/>
      <c r="D377" s="61"/>
      <c r="E377" s="69"/>
      <c r="F377" s="47"/>
      <c r="G377" s="47"/>
      <c r="H377" s="47"/>
      <c r="I377" s="40" t="str">
        <f t="shared" si="18"/>
        <v>//</v>
      </c>
      <c r="J377" s="63"/>
      <c r="K377" s="63"/>
      <c r="L377" s="47"/>
      <c r="M377" s="67"/>
      <c r="N377" s="47"/>
      <c r="O377" s="47"/>
      <c r="P377" s="47"/>
      <c r="Q377" s="67"/>
      <c r="R377" s="67"/>
      <c r="S377" s="47"/>
      <c r="T377" s="47"/>
      <c r="U377" s="47"/>
      <c r="V377" s="66"/>
    </row>
    <row r="378" spans="1:22" x14ac:dyDescent="0.25">
      <c r="A378" s="10" t="str">
        <f t="shared" si="17"/>
        <v/>
      </c>
      <c r="B378" s="10" t="str">
        <f t="shared" si="16"/>
        <v xml:space="preserve"> site  //-</v>
      </c>
      <c r="C378" s="61"/>
      <c r="D378" s="61"/>
      <c r="E378" s="69"/>
      <c r="F378" s="47"/>
      <c r="G378" s="47"/>
      <c r="H378" s="47"/>
      <c r="I378" s="40" t="str">
        <f t="shared" si="18"/>
        <v>//</v>
      </c>
      <c r="J378" s="63"/>
      <c r="K378" s="63"/>
      <c r="L378" s="47"/>
      <c r="M378" s="67"/>
      <c r="N378" s="47"/>
      <c r="O378" s="47"/>
      <c r="P378" s="47"/>
      <c r="Q378" s="67"/>
      <c r="R378" s="67"/>
      <c r="S378" s="47"/>
      <c r="T378" s="47"/>
      <c r="U378" s="47"/>
      <c r="V378" s="66"/>
    </row>
    <row r="379" spans="1:22" x14ac:dyDescent="0.25">
      <c r="A379" s="10" t="str">
        <f t="shared" si="17"/>
        <v/>
      </c>
      <c r="B379" s="10" t="str">
        <f t="shared" si="16"/>
        <v xml:space="preserve"> site  //-</v>
      </c>
      <c r="C379" s="61"/>
      <c r="D379" s="61"/>
      <c r="E379" s="69"/>
      <c r="F379" s="47"/>
      <c r="G379" s="47"/>
      <c r="H379" s="47"/>
      <c r="I379" s="40" t="str">
        <f t="shared" si="18"/>
        <v>//</v>
      </c>
      <c r="J379" s="63"/>
      <c r="K379" s="63"/>
      <c r="L379" s="47"/>
      <c r="M379" s="67"/>
      <c r="N379" s="47"/>
      <c r="O379" s="47"/>
      <c r="P379" s="47"/>
      <c r="Q379" s="67"/>
      <c r="R379" s="67"/>
      <c r="S379" s="47"/>
      <c r="T379" s="47"/>
      <c r="U379" s="47"/>
      <c r="V379" s="66"/>
    </row>
    <row r="380" spans="1:22" x14ac:dyDescent="0.25">
      <c r="A380" s="10" t="str">
        <f t="shared" si="17"/>
        <v/>
      </c>
      <c r="B380" s="10" t="str">
        <f t="shared" si="16"/>
        <v xml:space="preserve"> site  //-</v>
      </c>
      <c r="C380" s="61"/>
      <c r="D380" s="61"/>
      <c r="E380" s="69"/>
      <c r="F380" s="47"/>
      <c r="G380" s="47"/>
      <c r="H380" s="47"/>
      <c r="I380" s="40" t="str">
        <f t="shared" si="18"/>
        <v>//</v>
      </c>
      <c r="J380" s="63"/>
      <c r="K380" s="63"/>
      <c r="L380" s="47"/>
      <c r="M380" s="67"/>
      <c r="N380" s="47"/>
      <c r="O380" s="47"/>
      <c r="P380" s="47"/>
      <c r="Q380" s="67"/>
      <c r="R380" s="67"/>
      <c r="S380" s="47"/>
      <c r="T380" s="47"/>
      <c r="U380" s="47"/>
      <c r="V380" s="66"/>
    </row>
    <row r="381" spans="1:22" x14ac:dyDescent="0.25">
      <c r="A381" s="10" t="str">
        <f t="shared" si="17"/>
        <v/>
      </c>
      <c r="B381" s="10" t="str">
        <f t="shared" si="16"/>
        <v xml:space="preserve"> site  //-</v>
      </c>
      <c r="C381" s="61"/>
      <c r="D381" s="61"/>
      <c r="E381" s="69"/>
      <c r="F381" s="47"/>
      <c r="G381" s="47"/>
      <c r="H381" s="47"/>
      <c r="I381" s="40" t="str">
        <f t="shared" si="18"/>
        <v>//</v>
      </c>
      <c r="J381" s="63"/>
      <c r="K381" s="63"/>
      <c r="L381" s="47"/>
      <c r="M381" s="67"/>
      <c r="N381" s="47"/>
      <c r="O381" s="47"/>
      <c r="P381" s="47"/>
      <c r="Q381" s="67"/>
      <c r="R381" s="67"/>
      <c r="S381" s="47"/>
      <c r="T381" s="47"/>
      <c r="U381" s="47"/>
      <c r="V381" s="66"/>
    </row>
    <row r="382" spans="1:22" x14ac:dyDescent="0.25">
      <c r="A382" s="10" t="str">
        <f t="shared" si="17"/>
        <v/>
      </c>
      <c r="B382" s="10" t="str">
        <f t="shared" si="16"/>
        <v xml:space="preserve"> site  //-</v>
      </c>
      <c r="C382" s="61"/>
      <c r="D382" s="61"/>
      <c r="E382" s="69"/>
      <c r="F382" s="47"/>
      <c r="G382" s="47"/>
      <c r="H382" s="47"/>
      <c r="I382" s="40" t="str">
        <f t="shared" si="18"/>
        <v>//</v>
      </c>
      <c r="J382" s="63"/>
      <c r="K382" s="63"/>
      <c r="L382" s="47"/>
      <c r="M382" s="67"/>
      <c r="N382" s="47"/>
      <c r="O382" s="47"/>
      <c r="P382" s="47"/>
      <c r="Q382" s="67"/>
      <c r="R382" s="67"/>
      <c r="S382" s="47"/>
      <c r="T382" s="47"/>
      <c r="U382" s="47"/>
      <c r="V382" s="66"/>
    </row>
    <row r="383" spans="1:22" x14ac:dyDescent="0.25">
      <c r="A383" s="10" t="str">
        <f t="shared" si="17"/>
        <v/>
      </c>
      <c r="B383" s="10" t="str">
        <f t="shared" si="16"/>
        <v xml:space="preserve"> site  //-</v>
      </c>
      <c r="C383" s="61"/>
      <c r="D383" s="61"/>
      <c r="E383" s="69"/>
      <c r="F383" s="47"/>
      <c r="G383" s="47"/>
      <c r="H383" s="47"/>
      <c r="I383" s="40" t="str">
        <f t="shared" si="18"/>
        <v>//</v>
      </c>
      <c r="J383" s="63"/>
      <c r="K383" s="63"/>
      <c r="L383" s="47"/>
      <c r="M383" s="67"/>
      <c r="N383" s="47"/>
      <c r="O383" s="47"/>
      <c r="P383" s="47"/>
      <c r="Q383" s="67"/>
      <c r="R383" s="67"/>
      <c r="S383" s="47"/>
      <c r="T383" s="47"/>
      <c r="U383" s="47"/>
      <c r="V383" s="66"/>
    </row>
    <row r="384" spans="1:22" x14ac:dyDescent="0.25">
      <c r="A384" s="10" t="str">
        <f t="shared" si="17"/>
        <v/>
      </c>
      <c r="B384" s="10" t="str">
        <f t="shared" si="16"/>
        <v xml:space="preserve"> site  //-</v>
      </c>
      <c r="C384" s="61"/>
      <c r="D384" s="61"/>
      <c r="E384" s="69"/>
      <c r="F384" s="47"/>
      <c r="G384" s="47"/>
      <c r="H384" s="47"/>
      <c r="I384" s="40" t="str">
        <f t="shared" si="18"/>
        <v>//</v>
      </c>
      <c r="J384" s="63"/>
      <c r="K384" s="63"/>
      <c r="L384" s="47"/>
      <c r="M384" s="67"/>
      <c r="N384" s="47"/>
      <c r="O384" s="47"/>
      <c r="P384" s="47"/>
      <c r="Q384" s="67"/>
      <c r="R384" s="67"/>
      <c r="S384" s="47"/>
      <c r="T384" s="47"/>
      <c r="U384" s="47"/>
      <c r="V384" s="66"/>
    </row>
    <row r="385" spans="1:22" x14ac:dyDescent="0.25">
      <c r="A385" s="10" t="str">
        <f t="shared" si="17"/>
        <v/>
      </c>
      <c r="B385" s="10" t="str">
        <f t="shared" si="16"/>
        <v xml:space="preserve"> site  //-</v>
      </c>
      <c r="C385" s="61"/>
      <c r="D385" s="61"/>
      <c r="E385" s="69"/>
      <c r="F385" s="47"/>
      <c r="G385" s="47"/>
      <c r="H385" s="47"/>
      <c r="I385" s="40" t="str">
        <f t="shared" si="18"/>
        <v>//</v>
      </c>
      <c r="J385" s="63"/>
      <c r="K385" s="63"/>
      <c r="L385" s="47"/>
      <c r="M385" s="67"/>
      <c r="N385" s="47"/>
      <c r="O385" s="47"/>
      <c r="P385" s="47"/>
      <c r="Q385" s="67"/>
      <c r="R385" s="67"/>
      <c r="S385" s="47"/>
      <c r="T385" s="47"/>
      <c r="U385" s="47"/>
      <c r="V385" s="66"/>
    </row>
    <row r="386" spans="1:22" x14ac:dyDescent="0.25">
      <c r="A386" s="10" t="str">
        <f t="shared" si="17"/>
        <v/>
      </c>
      <c r="B386" s="10" t="str">
        <f t="shared" si="16"/>
        <v xml:space="preserve"> site  //-</v>
      </c>
      <c r="C386" s="61"/>
      <c r="D386" s="61"/>
      <c r="E386" s="69"/>
      <c r="F386" s="47"/>
      <c r="G386" s="47"/>
      <c r="H386" s="47"/>
      <c r="I386" s="40" t="str">
        <f t="shared" si="18"/>
        <v>//</v>
      </c>
      <c r="J386" s="63"/>
      <c r="K386" s="63"/>
      <c r="L386" s="47"/>
      <c r="M386" s="67"/>
      <c r="N386" s="47"/>
      <c r="O386" s="47"/>
      <c r="P386" s="47"/>
      <c r="Q386" s="67"/>
      <c r="R386" s="67"/>
      <c r="S386" s="47"/>
      <c r="T386" s="47"/>
      <c r="U386" s="47"/>
      <c r="V386" s="66"/>
    </row>
    <row r="387" spans="1:22" x14ac:dyDescent="0.25">
      <c r="A387" s="10" t="str">
        <f t="shared" si="17"/>
        <v/>
      </c>
      <c r="B387" s="10" t="str">
        <f t="shared" ref="B387:B450" si="19">CONCATENATE(L387," ", "site", " ",M387," ",F387,"/",G387,"/",H387,"-",P387)</f>
        <v xml:space="preserve"> site  //-</v>
      </c>
      <c r="C387" s="61"/>
      <c r="D387" s="61"/>
      <c r="E387" s="69"/>
      <c r="F387" s="47"/>
      <c r="G387" s="47"/>
      <c r="H387" s="47"/>
      <c r="I387" s="40" t="str">
        <f t="shared" si="18"/>
        <v>//</v>
      </c>
      <c r="J387" s="63"/>
      <c r="K387" s="63"/>
      <c r="L387" s="47"/>
      <c r="M387" s="67"/>
      <c r="N387" s="47"/>
      <c r="O387" s="47"/>
      <c r="P387" s="47"/>
      <c r="Q387" s="67"/>
      <c r="R387" s="67"/>
      <c r="S387" s="47"/>
      <c r="T387" s="47"/>
      <c r="U387" s="47"/>
      <c r="V387" s="66"/>
    </row>
    <row r="388" spans="1:22" x14ac:dyDescent="0.25">
      <c r="A388" s="10" t="str">
        <f t="shared" ref="A388:A451" si="20">IF(B388= " site  //-","",B388)</f>
        <v/>
      </c>
      <c r="B388" s="10" t="str">
        <f t="shared" si="19"/>
        <v xml:space="preserve"> site  //-</v>
      </c>
      <c r="C388" s="61"/>
      <c r="D388" s="61"/>
      <c r="E388" s="69"/>
      <c r="F388" s="47"/>
      <c r="G388" s="47"/>
      <c r="H388" s="47"/>
      <c r="I388" s="40" t="str">
        <f t="shared" ref="I388:I451" si="21">CONCATENATE(F388,"/",G388,"/",H388)</f>
        <v>//</v>
      </c>
      <c r="J388" s="63"/>
      <c r="K388" s="63"/>
      <c r="L388" s="47"/>
      <c r="M388" s="67"/>
      <c r="N388" s="47"/>
      <c r="O388" s="47"/>
      <c r="P388" s="47"/>
      <c r="Q388" s="67"/>
      <c r="R388" s="67"/>
      <c r="S388" s="47"/>
      <c r="T388" s="47"/>
      <c r="U388" s="47"/>
      <c r="V388" s="66"/>
    </row>
    <row r="389" spans="1:22" x14ac:dyDescent="0.25">
      <c r="A389" s="10" t="str">
        <f t="shared" si="20"/>
        <v/>
      </c>
      <c r="B389" s="10" t="str">
        <f t="shared" si="19"/>
        <v xml:space="preserve"> site  //-</v>
      </c>
      <c r="C389" s="61"/>
      <c r="D389" s="61"/>
      <c r="E389" s="69"/>
      <c r="F389" s="47"/>
      <c r="G389" s="47"/>
      <c r="H389" s="47"/>
      <c r="I389" s="40" t="str">
        <f t="shared" si="21"/>
        <v>//</v>
      </c>
      <c r="J389" s="63"/>
      <c r="K389" s="63"/>
      <c r="L389" s="47"/>
      <c r="M389" s="67"/>
      <c r="N389" s="47"/>
      <c r="O389" s="47"/>
      <c r="P389" s="47"/>
      <c r="Q389" s="67"/>
      <c r="R389" s="67"/>
      <c r="S389" s="47"/>
      <c r="T389" s="47"/>
      <c r="U389" s="47"/>
      <c r="V389" s="66"/>
    </row>
    <row r="390" spans="1:22" x14ac:dyDescent="0.25">
      <c r="A390" s="10" t="str">
        <f t="shared" si="20"/>
        <v/>
      </c>
      <c r="B390" s="10" t="str">
        <f t="shared" si="19"/>
        <v xml:space="preserve"> site  //-</v>
      </c>
      <c r="C390" s="61"/>
      <c r="D390" s="61"/>
      <c r="E390" s="69"/>
      <c r="F390" s="47"/>
      <c r="G390" s="47"/>
      <c r="H390" s="47"/>
      <c r="I390" s="40" t="str">
        <f t="shared" si="21"/>
        <v>//</v>
      </c>
      <c r="J390" s="63"/>
      <c r="K390" s="63"/>
      <c r="L390" s="47"/>
      <c r="M390" s="67"/>
      <c r="N390" s="47"/>
      <c r="O390" s="47"/>
      <c r="P390" s="47"/>
      <c r="Q390" s="67"/>
      <c r="R390" s="67"/>
      <c r="S390" s="47"/>
      <c r="T390" s="47"/>
      <c r="U390" s="47"/>
      <c r="V390" s="66"/>
    </row>
    <row r="391" spans="1:22" x14ac:dyDescent="0.25">
      <c r="A391" s="10" t="str">
        <f t="shared" si="20"/>
        <v/>
      </c>
      <c r="B391" s="10" t="str">
        <f t="shared" si="19"/>
        <v xml:space="preserve"> site  //-</v>
      </c>
      <c r="C391" s="61"/>
      <c r="D391" s="61"/>
      <c r="E391" s="69"/>
      <c r="F391" s="47"/>
      <c r="G391" s="47"/>
      <c r="H391" s="47"/>
      <c r="I391" s="40" t="str">
        <f t="shared" si="21"/>
        <v>//</v>
      </c>
      <c r="J391" s="63"/>
      <c r="K391" s="63"/>
      <c r="L391" s="47"/>
      <c r="M391" s="67"/>
      <c r="N391" s="47"/>
      <c r="O391" s="47"/>
      <c r="P391" s="47"/>
      <c r="Q391" s="67"/>
      <c r="R391" s="67"/>
      <c r="S391" s="47"/>
      <c r="T391" s="47"/>
      <c r="U391" s="47"/>
      <c r="V391" s="66"/>
    </row>
    <row r="392" spans="1:22" x14ac:dyDescent="0.25">
      <c r="A392" s="10" t="str">
        <f t="shared" si="20"/>
        <v/>
      </c>
      <c r="B392" s="10" t="str">
        <f t="shared" si="19"/>
        <v xml:space="preserve"> site  //-</v>
      </c>
      <c r="C392" s="61"/>
      <c r="D392" s="61"/>
      <c r="E392" s="69"/>
      <c r="F392" s="47"/>
      <c r="G392" s="47"/>
      <c r="H392" s="47"/>
      <c r="I392" s="40" t="str">
        <f t="shared" si="21"/>
        <v>//</v>
      </c>
      <c r="J392" s="63"/>
      <c r="K392" s="63"/>
      <c r="L392" s="47"/>
      <c r="M392" s="67"/>
      <c r="N392" s="47"/>
      <c r="O392" s="47"/>
      <c r="P392" s="47"/>
      <c r="Q392" s="67"/>
      <c r="R392" s="67"/>
      <c r="S392" s="47"/>
      <c r="T392" s="47"/>
      <c r="U392" s="47"/>
      <c r="V392" s="66"/>
    </row>
    <row r="393" spans="1:22" x14ac:dyDescent="0.25">
      <c r="A393" s="10" t="str">
        <f t="shared" si="20"/>
        <v/>
      </c>
      <c r="B393" s="10" t="str">
        <f t="shared" si="19"/>
        <v xml:space="preserve"> site  //-</v>
      </c>
      <c r="C393" s="61"/>
      <c r="D393" s="61"/>
      <c r="E393" s="69"/>
      <c r="F393" s="47"/>
      <c r="G393" s="47"/>
      <c r="H393" s="47"/>
      <c r="I393" s="40" t="str">
        <f t="shared" si="21"/>
        <v>//</v>
      </c>
      <c r="J393" s="63"/>
      <c r="K393" s="63"/>
      <c r="L393" s="47"/>
      <c r="M393" s="67"/>
      <c r="N393" s="47"/>
      <c r="O393" s="47"/>
      <c r="P393" s="47"/>
      <c r="Q393" s="67"/>
      <c r="R393" s="67"/>
      <c r="S393" s="47"/>
      <c r="T393" s="47"/>
      <c r="U393" s="47"/>
      <c r="V393" s="66"/>
    </row>
    <row r="394" spans="1:22" x14ac:dyDescent="0.25">
      <c r="A394" s="10" t="str">
        <f t="shared" si="20"/>
        <v/>
      </c>
      <c r="B394" s="10" t="str">
        <f t="shared" si="19"/>
        <v xml:space="preserve"> site  //-</v>
      </c>
      <c r="C394" s="61"/>
      <c r="D394" s="61"/>
      <c r="E394" s="69"/>
      <c r="F394" s="47"/>
      <c r="G394" s="47"/>
      <c r="H394" s="47"/>
      <c r="I394" s="40" t="str">
        <f t="shared" si="21"/>
        <v>//</v>
      </c>
      <c r="J394" s="63"/>
      <c r="K394" s="63"/>
      <c r="L394" s="47"/>
      <c r="M394" s="67"/>
      <c r="N394" s="47"/>
      <c r="O394" s="47"/>
      <c r="P394" s="47"/>
      <c r="Q394" s="67"/>
      <c r="R394" s="67"/>
      <c r="S394" s="47"/>
      <c r="T394" s="47"/>
      <c r="U394" s="47"/>
      <c r="V394" s="66"/>
    </row>
    <row r="395" spans="1:22" x14ac:dyDescent="0.25">
      <c r="A395" s="10" t="str">
        <f t="shared" si="20"/>
        <v/>
      </c>
      <c r="B395" s="10" t="str">
        <f t="shared" si="19"/>
        <v xml:space="preserve"> site  //-</v>
      </c>
      <c r="C395" s="61"/>
      <c r="D395" s="61"/>
      <c r="E395" s="69"/>
      <c r="F395" s="47"/>
      <c r="G395" s="47"/>
      <c r="H395" s="47"/>
      <c r="I395" s="40" t="str">
        <f t="shared" si="21"/>
        <v>//</v>
      </c>
      <c r="J395" s="63"/>
      <c r="K395" s="63"/>
      <c r="L395" s="47"/>
      <c r="M395" s="67"/>
      <c r="N395" s="47"/>
      <c r="O395" s="47"/>
      <c r="P395" s="47"/>
      <c r="Q395" s="67"/>
      <c r="R395" s="67"/>
      <c r="S395" s="47"/>
      <c r="T395" s="47"/>
      <c r="U395" s="47"/>
      <c r="V395" s="66"/>
    </row>
    <row r="396" spans="1:22" x14ac:dyDescent="0.25">
      <c r="A396" s="10" t="str">
        <f t="shared" si="20"/>
        <v/>
      </c>
      <c r="B396" s="10" t="str">
        <f t="shared" si="19"/>
        <v xml:space="preserve"> site  //-</v>
      </c>
      <c r="C396" s="61"/>
      <c r="D396" s="61"/>
      <c r="E396" s="69"/>
      <c r="F396" s="47"/>
      <c r="G396" s="47"/>
      <c r="H396" s="47"/>
      <c r="I396" s="40" t="str">
        <f t="shared" si="21"/>
        <v>//</v>
      </c>
      <c r="J396" s="63"/>
      <c r="K396" s="63"/>
      <c r="L396" s="47"/>
      <c r="M396" s="67"/>
      <c r="N396" s="47"/>
      <c r="O396" s="47"/>
      <c r="P396" s="47"/>
      <c r="Q396" s="67"/>
      <c r="R396" s="67"/>
      <c r="S396" s="47"/>
      <c r="T396" s="47"/>
      <c r="U396" s="47"/>
      <c r="V396" s="66"/>
    </row>
    <row r="397" spans="1:22" x14ac:dyDescent="0.25">
      <c r="A397" s="10" t="str">
        <f t="shared" si="20"/>
        <v/>
      </c>
      <c r="B397" s="10" t="str">
        <f t="shared" si="19"/>
        <v xml:space="preserve"> site  //-</v>
      </c>
      <c r="C397" s="61"/>
      <c r="D397" s="61"/>
      <c r="E397" s="69"/>
      <c r="F397" s="47"/>
      <c r="G397" s="47"/>
      <c r="H397" s="47"/>
      <c r="I397" s="40" t="str">
        <f t="shared" si="21"/>
        <v>//</v>
      </c>
      <c r="J397" s="63"/>
      <c r="K397" s="63"/>
      <c r="L397" s="47"/>
      <c r="M397" s="67"/>
      <c r="N397" s="47"/>
      <c r="O397" s="47"/>
      <c r="P397" s="47"/>
      <c r="Q397" s="67"/>
      <c r="R397" s="67"/>
      <c r="S397" s="47"/>
      <c r="T397" s="47"/>
      <c r="U397" s="47"/>
      <c r="V397" s="66"/>
    </row>
    <row r="398" spans="1:22" x14ac:dyDescent="0.25">
      <c r="A398" s="10" t="str">
        <f t="shared" si="20"/>
        <v/>
      </c>
      <c r="B398" s="10" t="str">
        <f t="shared" si="19"/>
        <v xml:space="preserve"> site  //-</v>
      </c>
      <c r="C398" s="61"/>
      <c r="D398" s="61"/>
      <c r="E398" s="69"/>
      <c r="F398" s="47"/>
      <c r="G398" s="47"/>
      <c r="H398" s="47"/>
      <c r="I398" s="40" t="str">
        <f t="shared" si="21"/>
        <v>//</v>
      </c>
      <c r="J398" s="63"/>
      <c r="K398" s="63"/>
      <c r="L398" s="47"/>
      <c r="M398" s="67"/>
      <c r="N398" s="47"/>
      <c r="O398" s="47"/>
      <c r="P398" s="47"/>
      <c r="Q398" s="67"/>
      <c r="R398" s="67"/>
      <c r="S398" s="47"/>
      <c r="T398" s="47"/>
      <c r="U398" s="47"/>
      <c r="V398" s="66"/>
    </row>
    <row r="399" spans="1:22" x14ac:dyDescent="0.25">
      <c r="A399" s="10" t="str">
        <f t="shared" si="20"/>
        <v/>
      </c>
      <c r="B399" s="10" t="str">
        <f t="shared" si="19"/>
        <v xml:space="preserve"> site  //-</v>
      </c>
      <c r="C399" s="61"/>
      <c r="D399" s="61"/>
      <c r="E399" s="69"/>
      <c r="F399" s="47"/>
      <c r="G399" s="47"/>
      <c r="H399" s="47"/>
      <c r="I399" s="40" t="str">
        <f t="shared" si="21"/>
        <v>//</v>
      </c>
      <c r="J399" s="63"/>
      <c r="K399" s="63"/>
      <c r="L399" s="47"/>
      <c r="M399" s="67"/>
      <c r="N399" s="47"/>
      <c r="O399" s="47"/>
      <c r="P399" s="47"/>
      <c r="Q399" s="67"/>
      <c r="R399" s="67"/>
      <c r="S399" s="47"/>
      <c r="T399" s="47"/>
      <c r="U399" s="47"/>
      <c r="V399" s="66"/>
    </row>
    <row r="400" spans="1:22" x14ac:dyDescent="0.25">
      <c r="A400" s="10" t="str">
        <f t="shared" si="20"/>
        <v/>
      </c>
      <c r="B400" s="10" t="str">
        <f t="shared" si="19"/>
        <v xml:space="preserve"> site  //-</v>
      </c>
      <c r="C400" s="61"/>
      <c r="D400" s="61"/>
      <c r="E400" s="69"/>
      <c r="F400" s="47"/>
      <c r="G400" s="47"/>
      <c r="H400" s="47"/>
      <c r="I400" s="40" t="str">
        <f t="shared" si="21"/>
        <v>//</v>
      </c>
      <c r="J400" s="63"/>
      <c r="K400" s="63"/>
      <c r="L400" s="47"/>
      <c r="M400" s="67"/>
      <c r="N400" s="47"/>
      <c r="O400" s="47"/>
      <c r="P400" s="47"/>
      <c r="Q400" s="67"/>
      <c r="R400" s="67"/>
      <c r="S400" s="47"/>
      <c r="T400" s="47"/>
      <c r="U400" s="47"/>
      <c r="V400" s="66"/>
    </row>
    <row r="401" spans="1:22" x14ac:dyDescent="0.25">
      <c r="A401" s="10" t="str">
        <f t="shared" si="20"/>
        <v/>
      </c>
      <c r="B401" s="10" t="str">
        <f t="shared" si="19"/>
        <v xml:space="preserve"> site  //-</v>
      </c>
      <c r="C401" s="61"/>
      <c r="D401" s="61"/>
      <c r="E401" s="69"/>
      <c r="F401" s="47"/>
      <c r="G401" s="47"/>
      <c r="H401" s="47"/>
      <c r="I401" s="40" t="str">
        <f t="shared" si="21"/>
        <v>//</v>
      </c>
      <c r="J401" s="63"/>
      <c r="K401" s="63"/>
      <c r="L401" s="47"/>
      <c r="M401" s="67"/>
      <c r="N401" s="47"/>
      <c r="O401" s="47"/>
      <c r="P401" s="47"/>
      <c r="Q401" s="67"/>
      <c r="R401" s="67"/>
      <c r="S401" s="47"/>
      <c r="T401" s="47"/>
      <c r="U401" s="47"/>
      <c r="V401" s="66"/>
    </row>
    <row r="402" spans="1:22" x14ac:dyDescent="0.25">
      <c r="A402" s="10" t="str">
        <f t="shared" si="20"/>
        <v/>
      </c>
      <c r="B402" s="10" t="str">
        <f t="shared" si="19"/>
        <v xml:space="preserve"> site  //-</v>
      </c>
      <c r="C402" s="61"/>
      <c r="D402" s="61"/>
      <c r="E402" s="69"/>
      <c r="F402" s="47"/>
      <c r="G402" s="47"/>
      <c r="H402" s="47"/>
      <c r="I402" s="40" t="str">
        <f t="shared" si="21"/>
        <v>//</v>
      </c>
      <c r="J402" s="63"/>
      <c r="K402" s="63"/>
      <c r="L402" s="47"/>
      <c r="M402" s="67"/>
      <c r="N402" s="47"/>
      <c r="O402" s="47"/>
      <c r="P402" s="47"/>
      <c r="Q402" s="67"/>
      <c r="R402" s="67"/>
      <c r="S402" s="47"/>
      <c r="T402" s="47"/>
      <c r="U402" s="47"/>
      <c r="V402" s="66"/>
    </row>
    <row r="403" spans="1:22" x14ac:dyDescent="0.25">
      <c r="A403" s="10" t="str">
        <f t="shared" si="20"/>
        <v/>
      </c>
      <c r="B403" s="10" t="str">
        <f t="shared" si="19"/>
        <v xml:space="preserve"> site  //-</v>
      </c>
      <c r="C403" s="61"/>
      <c r="D403" s="61"/>
      <c r="E403" s="69"/>
      <c r="F403" s="47"/>
      <c r="G403" s="47"/>
      <c r="H403" s="47"/>
      <c r="I403" s="40" t="str">
        <f t="shared" si="21"/>
        <v>//</v>
      </c>
      <c r="J403" s="63"/>
      <c r="K403" s="63"/>
      <c r="L403" s="47"/>
      <c r="M403" s="67"/>
      <c r="N403" s="47"/>
      <c r="O403" s="47"/>
      <c r="P403" s="47"/>
      <c r="Q403" s="67"/>
      <c r="R403" s="67"/>
      <c r="S403" s="47"/>
      <c r="T403" s="47"/>
      <c r="U403" s="47"/>
      <c r="V403" s="66"/>
    </row>
    <row r="404" spans="1:22" x14ac:dyDescent="0.25">
      <c r="A404" s="10" t="str">
        <f t="shared" si="20"/>
        <v/>
      </c>
      <c r="B404" s="10" t="str">
        <f t="shared" si="19"/>
        <v xml:space="preserve"> site  //-</v>
      </c>
      <c r="C404" s="61"/>
      <c r="D404" s="61"/>
      <c r="E404" s="69"/>
      <c r="F404" s="47"/>
      <c r="G404" s="47"/>
      <c r="H404" s="47"/>
      <c r="I404" s="40" t="str">
        <f t="shared" si="21"/>
        <v>//</v>
      </c>
      <c r="J404" s="63"/>
      <c r="K404" s="63"/>
      <c r="L404" s="47"/>
      <c r="M404" s="67"/>
      <c r="N404" s="47"/>
      <c r="O404" s="47"/>
      <c r="P404" s="47"/>
      <c r="Q404" s="67"/>
      <c r="R404" s="67"/>
      <c r="S404" s="47"/>
      <c r="T404" s="47"/>
      <c r="U404" s="47"/>
      <c r="V404" s="66"/>
    </row>
    <row r="405" spans="1:22" x14ac:dyDescent="0.25">
      <c r="A405" s="10" t="str">
        <f t="shared" si="20"/>
        <v/>
      </c>
      <c r="B405" s="10" t="str">
        <f t="shared" si="19"/>
        <v xml:space="preserve"> site  //-</v>
      </c>
      <c r="C405" s="61"/>
      <c r="D405" s="61"/>
      <c r="E405" s="69"/>
      <c r="F405" s="47"/>
      <c r="G405" s="47"/>
      <c r="H405" s="47"/>
      <c r="I405" s="40" t="str">
        <f t="shared" si="21"/>
        <v>//</v>
      </c>
      <c r="J405" s="63"/>
      <c r="K405" s="63"/>
      <c r="L405" s="47"/>
      <c r="M405" s="67"/>
      <c r="N405" s="47"/>
      <c r="O405" s="47"/>
      <c r="P405" s="47"/>
      <c r="Q405" s="67"/>
      <c r="R405" s="67"/>
      <c r="S405" s="47"/>
      <c r="T405" s="47"/>
      <c r="U405" s="47"/>
      <c r="V405" s="66"/>
    </row>
    <row r="406" spans="1:22" x14ac:dyDescent="0.25">
      <c r="A406" s="10" t="str">
        <f t="shared" si="20"/>
        <v/>
      </c>
      <c r="B406" s="10" t="str">
        <f t="shared" si="19"/>
        <v xml:space="preserve"> site  //-</v>
      </c>
      <c r="C406" s="61"/>
      <c r="D406" s="61"/>
      <c r="E406" s="69"/>
      <c r="F406" s="47"/>
      <c r="G406" s="47"/>
      <c r="H406" s="47"/>
      <c r="I406" s="40" t="str">
        <f t="shared" si="21"/>
        <v>//</v>
      </c>
      <c r="J406" s="63"/>
      <c r="K406" s="63"/>
      <c r="L406" s="47"/>
      <c r="M406" s="67"/>
      <c r="N406" s="47"/>
      <c r="O406" s="47"/>
      <c r="P406" s="47"/>
      <c r="Q406" s="67"/>
      <c r="R406" s="67"/>
      <c r="S406" s="47"/>
      <c r="T406" s="47"/>
      <c r="U406" s="47"/>
      <c r="V406" s="66"/>
    </row>
    <row r="407" spans="1:22" x14ac:dyDescent="0.25">
      <c r="A407" s="10" t="str">
        <f t="shared" si="20"/>
        <v/>
      </c>
      <c r="B407" s="10" t="str">
        <f t="shared" si="19"/>
        <v xml:space="preserve"> site  //-</v>
      </c>
      <c r="C407" s="61"/>
      <c r="D407" s="61"/>
      <c r="E407" s="69"/>
      <c r="F407" s="47"/>
      <c r="G407" s="47"/>
      <c r="H407" s="47"/>
      <c r="I407" s="40" t="str">
        <f t="shared" si="21"/>
        <v>//</v>
      </c>
      <c r="J407" s="63"/>
      <c r="K407" s="63"/>
      <c r="L407" s="47"/>
      <c r="M407" s="67"/>
      <c r="N407" s="47"/>
      <c r="O407" s="47"/>
      <c r="P407" s="47"/>
      <c r="Q407" s="67"/>
      <c r="R407" s="67"/>
      <c r="S407" s="47"/>
      <c r="T407" s="47"/>
      <c r="U407" s="47"/>
      <c r="V407" s="66"/>
    </row>
    <row r="408" spans="1:22" x14ac:dyDescent="0.25">
      <c r="A408" s="10" t="str">
        <f t="shared" si="20"/>
        <v/>
      </c>
      <c r="B408" s="10" t="str">
        <f t="shared" si="19"/>
        <v xml:space="preserve"> site  //-</v>
      </c>
      <c r="C408" s="61"/>
      <c r="D408" s="61"/>
      <c r="E408" s="69"/>
      <c r="F408" s="47"/>
      <c r="G408" s="47"/>
      <c r="H408" s="47"/>
      <c r="I408" s="40" t="str">
        <f t="shared" si="21"/>
        <v>//</v>
      </c>
      <c r="J408" s="63"/>
      <c r="K408" s="63"/>
      <c r="L408" s="47"/>
      <c r="M408" s="67"/>
      <c r="N408" s="47"/>
      <c r="O408" s="47"/>
      <c r="P408" s="47"/>
      <c r="Q408" s="67"/>
      <c r="R408" s="67"/>
      <c r="S408" s="47"/>
      <c r="T408" s="47"/>
      <c r="U408" s="47"/>
      <c r="V408" s="66"/>
    </row>
    <row r="409" spans="1:22" x14ac:dyDescent="0.25">
      <c r="A409" s="10" t="str">
        <f t="shared" si="20"/>
        <v/>
      </c>
      <c r="B409" s="10" t="str">
        <f t="shared" si="19"/>
        <v xml:space="preserve"> site  //-</v>
      </c>
      <c r="C409" s="61"/>
      <c r="D409" s="61"/>
      <c r="E409" s="69"/>
      <c r="F409" s="47"/>
      <c r="G409" s="47"/>
      <c r="H409" s="47"/>
      <c r="I409" s="40" t="str">
        <f t="shared" si="21"/>
        <v>//</v>
      </c>
      <c r="J409" s="63"/>
      <c r="K409" s="63"/>
      <c r="L409" s="47"/>
      <c r="M409" s="67"/>
      <c r="N409" s="47"/>
      <c r="O409" s="47"/>
      <c r="P409" s="47"/>
      <c r="Q409" s="67"/>
      <c r="R409" s="67"/>
      <c r="S409" s="47"/>
      <c r="T409" s="47"/>
      <c r="U409" s="47"/>
      <c r="V409" s="66"/>
    </row>
    <row r="410" spans="1:22" x14ac:dyDescent="0.25">
      <c r="A410" s="10" t="str">
        <f t="shared" si="20"/>
        <v/>
      </c>
      <c r="B410" s="10" t="str">
        <f t="shared" si="19"/>
        <v xml:space="preserve"> site  //-</v>
      </c>
      <c r="C410" s="61"/>
      <c r="D410" s="61"/>
      <c r="E410" s="69"/>
      <c r="F410" s="47"/>
      <c r="G410" s="47"/>
      <c r="H410" s="47"/>
      <c r="I410" s="40" t="str">
        <f t="shared" si="21"/>
        <v>//</v>
      </c>
      <c r="J410" s="63"/>
      <c r="K410" s="63"/>
      <c r="L410" s="47"/>
      <c r="M410" s="67"/>
      <c r="N410" s="47"/>
      <c r="O410" s="47"/>
      <c r="P410" s="47"/>
      <c r="Q410" s="67"/>
      <c r="R410" s="67"/>
      <c r="S410" s="47"/>
      <c r="T410" s="47"/>
      <c r="U410" s="47"/>
      <c r="V410" s="66"/>
    </row>
    <row r="411" spans="1:22" x14ac:dyDescent="0.25">
      <c r="A411" s="10" t="str">
        <f t="shared" si="20"/>
        <v/>
      </c>
      <c r="B411" s="10" t="str">
        <f t="shared" si="19"/>
        <v xml:space="preserve"> site  //-</v>
      </c>
      <c r="C411" s="61"/>
      <c r="D411" s="61"/>
      <c r="E411" s="69"/>
      <c r="F411" s="47"/>
      <c r="G411" s="47"/>
      <c r="H411" s="47"/>
      <c r="I411" s="40" t="str">
        <f t="shared" si="21"/>
        <v>//</v>
      </c>
      <c r="J411" s="63"/>
      <c r="K411" s="63"/>
      <c r="L411" s="47"/>
      <c r="M411" s="67"/>
      <c r="N411" s="47"/>
      <c r="O411" s="47"/>
      <c r="P411" s="47"/>
      <c r="Q411" s="67"/>
      <c r="R411" s="67"/>
      <c r="S411" s="47"/>
      <c r="T411" s="47"/>
      <c r="U411" s="47"/>
      <c r="V411" s="66"/>
    </row>
    <row r="412" spans="1:22" x14ac:dyDescent="0.25">
      <c r="A412" s="10" t="str">
        <f t="shared" si="20"/>
        <v/>
      </c>
      <c r="B412" s="10" t="str">
        <f t="shared" si="19"/>
        <v xml:space="preserve"> site  //-</v>
      </c>
      <c r="C412" s="61"/>
      <c r="D412" s="61"/>
      <c r="E412" s="69"/>
      <c r="F412" s="47"/>
      <c r="G412" s="47"/>
      <c r="H412" s="47"/>
      <c r="I412" s="40" t="str">
        <f t="shared" si="21"/>
        <v>//</v>
      </c>
      <c r="J412" s="63"/>
      <c r="K412" s="63"/>
      <c r="L412" s="47"/>
      <c r="M412" s="67"/>
      <c r="N412" s="47"/>
      <c r="O412" s="47"/>
      <c r="P412" s="47"/>
      <c r="Q412" s="67"/>
      <c r="R412" s="67"/>
      <c r="S412" s="47"/>
      <c r="T412" s="47"/>
      <c r="U412" s="47"/>
      <c r="V412" s="66"/>
    </row>
    <row r="413" spans="1:22" x14ac:dyDescent="0.25">
      <c r="A413" s="10" t="str">
        <f t="shared" si="20"/>
        <v/>
      </c>
      <c r="B413" s="10" t="str">
        <f t="shared" si="19"/>
        <v xml:space="preserve"> site  //-</v>
      </c>
      <c r="C413" s="61"/>
      <c r="D413" s="61"/>
      <c r="E413" s="69"/>
      <c r="F413" s="47"/>
      <c r="G413" s="47"/>
      <c r="H413" s="47"/>
      <c r="I413" s="40" t="str">
        <f t="shared" si="21"/>
        <v>//</v>
      </c>
      <c r="J413" s="63"/>
      <c r="K413" s="63"/>
      <c r="L413" s="47"/>
      <c r="M413" s="67"/>
      <c r="N413" s="47"/>
      <c r="O413" s="47"/>
      <c r="P413" s="47"/>
      <c r="Q413" s="67"/>
      <c r="R413" s="67"/>
      <c r="S413" s="47"/>
      <c r="T413" s="47"/>
      <c r="U413" s="47"/>
      <c r="V413" s="66"/>
    </row>
    <row r="414" spans="1:22" x14ac:dyDescent="0.25">
      <c r="A414" s="10" t="str">
        <f t="shared" si="20"/>
        <v/>
      </c>
      <c r="B414" s="10" t="str">
        <f t="shared" si="19"/>
        <v xml:space="preserve"> site  //-</v>
      </c>
      <c r="C414" s="61"/>
      <c r="D414" s="61"/>
      <c r="E414" s="69"/>
      <c r="F414" s="47"/>
      <c r="G414" s="47"/>
      <c r="H414" s="47"/>
      <c r="I414" s="40" t="str">
        <f t="shared" si="21"/>
        <v>//</v>
      </c>
      <c r="J414" s="63"/>
      <c r="K414" s="63"/>
      <c r="L414" s="47"/>
      <c r="M414" s="67"/>
      <c r="N414" s="47"/>
      <c r="O414" s="47"/>
      <c r="P414" s="47"/>
      <c r="Q414" s="67"/>
      <c r="R414" s="67"/>
      <c r="S414" s="47"/>
      <c r="T414" s="47"/>
      <c r="U414" s="47"/>
      <c r="V414" s="66"/>
    </row>
    <row r="415" spans="1:22" x14ac:dyDescent="0.25">
      <c r="A415" s="10" t="str">
        <f t="shared" si="20"/>
        <v/>
      </c>
      <c r="B415" s="10" t="str">
        <f t="shared" si="19"/>
        <v xml:space="preserve"> site  //-</v>
      </c>
      <c r="C415" s="61"/>
      <c r="D415" s="61"/>
      <c r="E415" s="69"/>
      <c r="F415" s="47"/>
      <c r="G415" s="47"/>
      <c r="H415" s="47"/>
      <c r="I415" s="40" t="str">
        <f t="shared" si="21"/>
        <v>//</v>
      </c>
      <c r="J415" s="63"/>
      <c r="K415" s="63"/>
      <c r="L415" s="47"/>
      <c r="M415" s="67"/>
      <c r="N415" s="47"/>
      <c r="O415" s="47"/>
      <c r="P415" s="47"/>
      <c r="Q415" s="67"/>
      <c r="R415" s="67"/>
      <c r="S415" s="47"/>
      <c r="T415" s="47"/>
      <c r="U415" s="47"/>
      <c r="V415" s="66"/>
    </row>
    <row r="416" spans="1:22" x14ac:dyDescent="0.25">
      <c r="A416" s="10" t="str">
        <f t="shared" si="20"/>
        <v/>
      </c>
      <c r="B416" s="10" t="str">
        <f t="shared" si="19"/>
        <v xml:space="preserve"> site  //-</v>
      </c>
      <c r="C416" s="61"/>
      <c r="D416" s="61"/>
      <c r="E416" s="69"/>
      <c r="F416" s="47"/>
      <c r="G416" s="47"/>
      <c r="H416" s="47"/>
      <c r="I416" s="40" t="str">
        <f t="shared" si="21"/>
        <v>//</v>
      </c>
      <c r="J416" s="63"/>
      <c r="K416" s="63"/>
      <c r="L416" s="47"/>
      <c r="M416" s="67"/>
      <c r="N416" s="47"/>
      <c r="O416" s="47"/>
      <c r="P416" s="47"/>
      <c r="Q416" s="67"/>
      <c r="R416" s="67"/>
      <c r="S416" s="47"/>
      <c r="T416" s="47"/>
      <c r="U416" s="47"/>
      <c r="V416" s="66"/>
    </row>
    <row r="417" spans="1:22" x14ac:dyDescent="0.25">
      <c r="A417" s="10" t="str">
        <f t="shared" si="20"/>
        <v/>
      </c>
      <c r="B417" s="10" t="str">
        <f t="shared" si="19"/>
        <v xml:space="preserve"> site  //-</v>
      </c>
      <c r="C417" s="61"/>
      <c r="D417" s="61"/>
      <c r="E417" s="69"/>
      <c r="F417" s="47"/>
      <c r="G417" s="47"/>
      <c r="H417" s="47"/>
      <c r="I417" s="40" t="str">
        <f t="shared" si="21"/>
        <v>//</v>
      </c>
      <c r="J417" s="63"/>
      <c r="K417" s="63"/>
      <c r="L417" s="47"/>
      <c r="M417" s="67"/>
      <c r="N417" s="47"/>
      <c r="O417" s="47"/>
      <c r="P417" s="47"/>
      <c r="Q417" s="67"/>
      <c r="R417" s="67"/>
      <c r="S417" s="47"/>
      <c r="T417" s="47"/>
      <c r="U417" s="47"/>
      <c r="V417" s="66"/>
    </row>
    <row r="418" spans="1:22" x14ac:dyDescent="0.25">
      <c r="A418" s="10" t="str">
        <f t="shared" si="20"/>
        <v/>
      </c>
      <c r="B418" s="10" t="str">
        <f t="shared" si="19"/>
        <v xml:space="preserve"> site  //-</v>
      </c>
      <c r="C418" s="61"/>
      <c r="D418" s="61"/>
      <c r="E418" s="69"/>
      <c r="F418" s="47"/>
      <c r="G418" s="47"/>
      <c r="H418" s="47"/>
      <c r="I418" s="40" t="str">
        <f t="shared" si="21"/>
        <v>//</v>
      </c>
      <c r="J418" s="63"/>
      <c r="K418" s="63"/>
      <c r="L418" s="47"/>
      <c r="M418" s="67"/>
      <c r="N418" s="47"/>
      <c r="O418" s="47"/>
      <c r="P418" s="47"/>
      <c r="Q418" s="67"/>
      <c r="R418" s="67"/>
      <c r="S418" s="47"/>
      <c r="T418" s="47"/>
      <c r="U418" s="47"/>
      <c r="V418" s="66"/>
    </row>
    <row r="419" spans="1:22" x14ac:dyDescent="0.25">
      <c r="A419" s="10" t="str">
        <f t="shared" si="20"/>
        <v/>
      </c>
      <c r="B419" s="10" t="str">
        <f t="shared" si="19"/>
        <v xml:space="preserve"> site  //-</v>
      </c>
      <c r="C419" s="61"/>
      <c r="D419" s="61"/>
      <c r="E419" s="69"/>
      <c r="F419" s="47"/>
      <c r="G419" s="47"/>
      <c r="H419" s="47"/>
      <c r="I419" s="40" t="str">
        <f t="shared" si="21"/>
        <v>//</v>
      </c>
      <c r="J419" s="63"/>
      <c r="K419" s="63"/>
      <c r="L419" s="47"/>
      <c r="M419" s="67"/>
      <c r="N419" s="47"/>
      <c r="O419" s="47"/>
      <c r="P419" s="47"/>
      <c r="Q419" s="67"/>
      <c r="R419" s="67"/>
      <c r="S419" s="47"/>
      <c r="T419" s="47"/>
      <c r="U419" s="47"/>
      <c r="V419" s="66"/>
    </row>
    <row r="420" spans="1:22" x14ac:dyDescent="0.25">
      <c r="A420" s="10" t="str">
        <f t="shared" si="20"/>
        <v/>
      </c>
      <c r="B420" s="10" t="str">
        <f t="shared" si="19"/>
        <v xml:space="preserve"> site  //-</v>
      </c>
      <c r="C420" s="61"/>
      <c r="D420" s="61"/>
      <c r="E420" s="69"/>
      <c r="F420" s="47"/>
      <c r="G420" s="47"/>
      <c r="H420" s="47"/>
      <c r="I420" s="40" t="str">
        <f t="shared" si="21"/>
        <v>//</v>
      </c>
      <c r="J420" s="63"/>
      <c r="K420" s="63"/>
      <c r="L420" s="47"/>
      <c r="M420" s="67"/>
      <c r="N420" s="47"/>
      <c r="O420" s="47"/>
      <c r="P420" s="47"/>
      <c r="Q420" s="67"/>
      <c r="R420" s="67"/>
      <c r="S420" s="47"/>
      <c r="T420" s="47"/>
      <c r="U420" s="47"/>
      <c r="V420" s="66"/>
    </row>
    <row r="421" spans="1:22" x14ac:dyDescent="0.25">
      <c r="A421" s="10" t="str">
        <f t="shared" si="20"/>
        <v/>
      </c>
      <c r="B421" s="10" t="str">
        <f t="shared" si="19"/>
        <v xml:space="preserve"> site  //-</v>
      </c>
      <c r="C421" s="61"/>
      <c r="D421" s="61"/>
      <c r="E421" s="69"/>
      <c r="F421" s="47"/>
      <c r="G421" s="47"/>
      <c r="H421" s="47"/>
      <c r="I421" s="40" t="str">
        <f t="shared" si="21"/>
        <v>//</v>
      </c>
      <c r="J421" s="63"/>
      <c r="K421" s="63"/>
      <c r="L421" s="47"/>
      <c r="M421" s="67"/>
      <c r="N421" s="47"/>
      <c r="O421" s="47"/>
      <c r="P421" s="47"/>
      <c r="Q421" s="67"/>
      <c r="R421" s="67"/>
      <c r="S421" s="47"/>
      <c r="T421" s="47"/>
      <c r="U421" s="47"/>
      <c r="V421" s="66"/>
    </row>
    <row r="422" spans="1:22" x14ac:dyDescent="0.25">
      <c r="A422" s="10" t="str">
        <f t="shared" si="20"/>
        <v/>
      </c>
      <c r="B422" s="10" t="str">
        <f t="shared" si="19"/>
        <v xml:space="preserve"> site  //-</v>
      </c>
      <c r="C422" s="61"/>
      <c r="D422" s="61"/>
      <c r="E422" s="69"/>
      <c r="F422" s="47"/>
      <c r="G422" s="47"/>
      <c r="H422" s="47"/>
      <c r="I422" s="40" t="str">
        <f t="shared" si="21"/>
        <v>//</v>
      </c>
      <c r="J422" s="63"/>
      <c r="K422" s="63"/>
      <c r="L422" s="47"/>
      <c r="M422" s="67"/>
      <c r="N422" s="47"/>
      <c r="O422" s="47"/>
      <c r="P422" s="47"/>
      <c r="Q422" s="67"/>
      <c r="R422" s="67"/>
      <c r="S422" s="47"/>
      <c r="T422" s="47"/>
      <c r="U422" s="47"/>
      <c r="V422" s="66"/>
    </row>
    <row r="423" spans="1:22" x14ac:dyDescent="0.25">
      <c r="A423" s="10" t="str">
        <f t="shared" si="20"/>
        <v/>
      </c>
      <c r="B423" s="10" t="str">
        <f t="shared" si="19"/>
        <v xml:space="preserve"> site  //-</v>
      </c>
      <c r="C423" s="61"/>
      <c r="D423" s="61"/>
      <c r="E423" s="69"/>
      <c r="F423" s="47"/>
      <c r="G423" s="47"/>
      <c r="H423" s="47"/>
      <c r="I423" s="40" t="str">
        <f t="shared" si="21"/>
        <v>//</v>
      </c>
      <c r="J423" s="63"/>
      <c r="K423" s="63"/>
      <c r="L423" s="47"/>
      <c r="M423" s="67"/>
      <c r="N423" s="47"/>
      <c r="O423" s="47"/>
      <c r="P423" s="47"/>
      <c r="Q423" s="67"/>
      <c r="R423" s="67"/>
      <c r="S423" s="47"/>
      <c r="T423" s="47"/>
      <c r="U423" s="47"/>
      <c r="V423" s="66"/>
    </row>
    <row r="424" spans="1:22" x14ac:dyDescent="0.25">
      <c r="A424" s="10" t="str">
        <f t="shared" si="20"/>
        <v/>
      </c>
      <c r="B424" s="10" t="str">
        <f t="shared" si="19"/>
        <v xml:space="preserve"> site  //-</v>
      </c>
      <c r="C424" s="61"/>
      <c r="D424" s="61"/>
      <c r="E424" s="69"/>
      <c r="F424" s="47"/>
      <c r="G424" s="47"/>
      <c r="H424" s="47"/>
      <c r="I424" s="40" t="str">
        <f t="shared" si="21"/>
        <v>//</v>
      </c>
      <c r="J424" s="63"/>
      <c r="K424" s="63"/>
      <c r="L424" s="47"/>
      <c r="M424" s="67"/>
      <c r="N424" s="47"/>
      <c r="O424" s="47"/>
      <c r="P424" s="47"/>
      <c r="Q424" s="67"/>
      <c r="R424" s="67"/>
      <c r="S424" s="47"/>
      <c r="T424" s="47"/>
      <c r="U424" s="47"/>
      <c r="V424" s="66"/>
    </row>
    <row r="425" spans="1:22" x14ac:dyDescent="0.25">
      <c r="A425" s="10" t="str">
        <f t="shared" si="20"/>
        <v/>
      </c>
      <c r="B425" s="10" t="str">
        <f t="shared" si="19"/>
        <v xml:space="preserve"> site  //-</v>
      </c>
      <c r="C425" s="61"/>
      <c r="D425" s="61"/>
      <c r="E425" s="69"/>
      <c r="F425" s="47"/>
      <c r="G425" s="47"/>
      <c r="H425" s="47"/>
      <c r="I425" s="40" t="str">
        <f t="shared" si="21"/>
        <v>//</v>
      </c>
      <c r="J425" s="63"/>
      <c r="K425" s="63"/>
      <c r="L425" s="47"/>
      <c r="M425" s="67"/>
      <c r="N425" s="47"/>
      <c r="O425" s="47"/>
      <c r="P425" s="47"/>
      <c r="Q425" s="67"/>
      <c r="R425" s="67"/>
      <c r="S425" s="47"/>
      <c r="T425" s="47"/>
      <c r="U425" s="47"/>
      <c r="V425" s="66"/>
    </row>
    <row r="426" spans="1:22" x14ac:dyDescent="0.25">
      <c r="A426" s="10" t="str">
        <f t="shared" si="20"/>
        <v/>
      </c>
      <c r="B426" s="10" t="str">
        <f t="shared" si="19"/>
        <v xml:space="preserve"> site  //-</v>
      </c>
      <c r="C426" s="61"/>
      <c r="D426" s="61"/>
      <c r="E426" s="69"/>
      <c r="F426" s="47"/>
      <c r="G426" s="47"/>
      <c r="H426" s="47"/>
      <c r="I426" s="40" t="str">
        <f t="shared" si="21"/>
        <v>//</v>
      </c>
      <c r="J426" s="63"/>
      <c r="K426" s="63"/>
      <c r="L426" s="47"/>
      <c r="M426" s="67"/>
      <c r="N426" s="47"/>
      <c r="O426" s="47"/>
      <c r="P426" s="47"/>
      <c r="Q426" s="67"/>
      <c r="R426" s="67"/>
      <c r="S426" s="47"/>
      <c r="T426" s="47"/>
      <c r="U426" s="47"/>
      <c r="V426" s="66"/>
    </row>
    <row r="427" spans="1:22" x14ac:dyDescent="0.25">
      <c r="A427" s="10" t="str">
        <f t="shared" si="20"/>
        <v/>
      </c>
      <c r="B427" s="10" t="str">
        <f t="shared" si="19"/>
        <v xml:space="preserve"> site  //-</v>
      </c>
      <c r="C427" s="61"/>
      <c r="D427" s="61"/>
      <c r="E427" s="69"/>
      <c r="F427" s="47"/>
      <c r="G427" s="47"/>
      <c r="H427" s="47"/>
      <c r="I427" s="40" t="str">
        <f t="shared" si="21"/>
        <v>//</v>
      </c>
      <c r="J427" s="63"/>
      <c r="K427" s="63"/>
      <c r="L427" s="47"/>
      <c r="M427" s="67"/>
      <c r="N427" s="47"/>
      <c r="O427" s="47"/>
      <c r="P427" s="47"/>
      <c r="Q427" s="67"/>
      <c r="R427" s="67"/>
      <c r="S427" s="47"/>
      <c r="T427" s="47"/>
      <c r="U427" s="47"/>
      <c r="V427" s="66"/>
    </row>
    <row r="428" spans="1:22" x14ac:dyDescent="0.25">
      <c r="A428" s="10" t="str">
        <f t="shared" si="20"/>
        <v/>
      </c>
      <c r="B428" s="10" t="str">
        <f t="shared" si="19"/>
        <v xml:space="preserve"> site  //-</v>
      </c>
      <c r="C428" s="61"/>
      <c r="D428" s="61"/>
      <c r="E428" s="69"/>
      <c r="F428" s="47"/>
      <c r="G428" s="47"/>
      <c r="H428" s="47"/>
      <c r="I428" s="40" t="str">
        <f t="shared" si="21"/>
        <v>//</v>
      </c>
      <c r="J428" s="63"/>
      <c r="K428" s="63"/>
      <c r="L428" s="47"/>
      <c r="M428" s="67"/>
      <c r="N428" s="47"/>
      <c r="O428" s="47"/>
      <c r="P428" s="47"/>
      <c r="Q428" s="67"/>
      <c r="R428" s="67"/>
      <c r="S428" s="47"/>
      <c r="T428" s="47"/>
      <c r="U428" s="47"/>
      <c r="V428" s="66"/>
    </row>
    <row r="429" spans="1:22" x14ac:dyDescent="0.25">
      <c r="A429" s="10" t="str">
        <f t="shared" si="20"/>
        <v/>
      </c>
      <c r="B429" s="10" t="str">
        <f t="shared" si="19"/>
        <v xml:space="preserve"> site  //-</v>
      </c>
      <c r="C429" s="61"/>
      <c r="D429" s="61"/>
      <c r="E429" s="69"/>
      <c r="F429" s="47"/>
      <c r="G429" s="47"/>
      <c r="H429" s="47"/>
      <c r="I429" s="40" t="str">
        <f t="shared" si="21"/>
        <v>//</v>
      </c>
      <c r="J429" s="63"/>
      <c r="K429" s="63"/>
      <c r="L429" s="47"/>
      <c r="M429" s="67"/>
      <c r="N429" s="47"/>
      <c r="O429" s="47"/>
      <c r="P429" s="47"/>
      <c r="Q429" s="67"/>
      <c r="R429" s="67"/>
      <c r="S429" s="47"/>
      <c r="T429" s="47"/>
      <c r="U429" s="47"/>
      <c r="V429" s="66"/>
    </row>
    <row r="430" spans="1:22" x14ac:dyDescent="0.25">
      <c r="A430" s="10" t="str">
        <f t="shared" si="20"/>
        <v/>
      </c>
      <c r="B430" s="10" t="str">
        <f t="shared" si="19"/>
        <v xml:space="preserve"> site  //-</v>
      </c>
      <c r="C430" s="61"/>
      <c r="D430" s="61"/>
      <c r="E430" s="69"/>
      <c r="F430" s="47"/>
      <c r="G430" s="47"/>
      <c r="H430" s="47"/>
      <c r="I430" s="40" t="str">
        <f t="shared" si="21"/>
        <v>//</v>
      </c>
      <c r="J430" s="63"/>
      <c r="K430" s="63"/>
      <c r="L430" s="47"/>
      <c r="M430" s="67"/>
      <c r="N430" s="47"/>
      <c r="O430" s="47"/>
      <c r="P430" s="47"/>
      <c r="Q430" s="67"/>
      <c r="R430" s="67"/>
      <c r="S430" s="47"/>
      <c r="T430" s="47"/>
      <c r="U430" s="47"/>
      <c r="V430" s="66"/>
    </row>
    <row r="431" spans="1:22" x14ac:dyDescent="0.25">
      <c r="A431" s="10" t="str">
        <f t="shared" si="20"/>
        <v/>
      </c>
      <c r="B431" s="10" t="str">
        <f t="shared" si="19"/>
        <v xml:space="preserve"> site  //-</v>
      </c>
      <c r="C431" s="61"/>
      <c r="D431" s="61"/>
      <c r="E431" s="69"/>
      <c r="F431" s="47"/>
      <c r="G431" s="47"/>
      <c r="H431" s="47"/>
      <c r="I431" s="40" t="str">
        <f t="shared" si="21"/>
        <v>//</v>
      </c>
      <c r="J431" s="63"/>
      <c r="K431" s="63"/>
      <c r="L431" s="47"/>
      <c r="M431" s="67"/>
      <c r="N431" s="47"/>
      <c r="O431" s="47"/>
      <c r="P431" s="47"/>
      <c r="Q431" s="67"/>
      <c r="R431" s="67"/>
      <c r="S431" s="47"/>
      <c r="T431" s="47"/>
      <c r="U431" s="47"/>
      <c r="V431" s="66"/>
    </row>
    <row r="432" spans="1:22" x14ac:dyDescent="0.25">
      <c r="A432" s="10" t="str">
        <f t="shared" si="20"/>
        <v/>
      </c>
      <c r="B432" s="10" t="str">
        <f t="shared" si="19"/>
        <v xml:space="preserve"> site  //-</v>
      </c>
      <c r="C432" s="61"/>
      <c r="D432" s="61"/>
      <c r="E432" s="69"/>
      <c r="F432" s="47"/>
      <c r="G432" s="47"/>
      <c r="H432" s="47"/>
      <c r="I432" s="40" t="str">
        <f t="shared" si="21"/>
        <v>//</v>
      </c>
      <c r="J432" s="63"/>
      <c r="K432" s="63"/>
      <c r="L432" s="47"/>
      <c r="M432" s="67"/>
      <c r="N432" s="47"/>
      <c r="O432" s="47"/>
      <c r="P432" s="47"/>
      <c r="Q432" s="67"/>
      <c r="R432" s="67"/>
      <c r="S432" s="47"/>
      <c r="T432" s="47"/>
      <c r="U432" s="47"/>
      <c r="V432" s="66"/>
    </row>
    <row r="433" spans="1:22" x14ac:dyDescent="0.25">
      <c r="A433" s="10" t="str">
        <f t="shared" si="20"/>
        <v/>
      </c>
      <c r="B433" s="10" t="str">
        <f t="shared" si="19"/>
        <v xml:space="preserve"> site  //-</v>
      </c>
      <c r="C433" s="61"/>
      <c r="D433" s="61"/>
      <c r="E433" s="69"/>
      <c r="F433" s="47"/>
      <c r="G433" s="47"/>
      <c r="H433" s="47"/>
      <c r="I433" s="40" t="str">
        <f t="shared" si="21"/>
        <v>//</v>
      </c>
      <c r="J433" s="63"/>
      <c r="K433" s="63"/>
      <c r="L433" s="47"/>
      <c r="M433" s="67"/>
      <c r="N433" s="47"/>
      <c r="O433" s="47"/>
      <c r="P433" s="47"/>
      <c r="Q433" s="67"/>
      <c r="R433" s="67"/>
      <c r="S433" s="47"/>
      <c r="T433" s="47"/>
      <c r="U433" s="47"/>
      <c r="V433" s="66"/>
    </row>
    <row r="434" spans="1:22" x14ac:dyDescent="0.25">
      <c r="A434" s="10" t="str">
        <f t="shared" si="20"/>
        <v/>
      </c>
      <c r="B434" s="10" t="str">
        <f t="shared" si="19"/>
        <v xml:space="preserve"> site  //-</v>
      </c>
      <c r="C434" s="61"/>
      <c r="D434" s="61"/>
      <c r="E434" s="69"/>
      <c r="F434" s="47"/>
      <c r="G434" s="47"/>
      <c r="H434" s="47"/>
      <c r="I434" s="40" t="str">
        <f t="shared" si="21"/>
        <v>//</v>
      </c>
      <c r="J434" s="63"/>
      <c r="K434" s="63"/>
      <c r="L434" s="47"/>
      <c r="M434" s="67"/>
      <c r="N434" s="47"/>
      <c r="O434" s="47"/>
      <c r="P434" s="47"/>
      <c r="Q434" s="67"/>
      <c r="R434" s="67"/>
      <c r="S434" s="47"/>
      <c r="T434" s="47"/>
      <c r="U434" s="47"/>
      <c r="V434" s="66"/>
    </row>
    <row r="435" spans="1:22" x14ac:dyDescent="0.25">
      <c r="A435" s="10" t="str">
        <f t="shared" si="20"/>
        <v/>
      </c>
      <c r="B435" s="10" t="str">
        <f t="shared" si="19"/>
        <v xml:space="preserve"> site  //-</v>
      </c>
      <c r="C435" s="61"/>
      <c r="D435" s="61"/>
      <c r="E435" s="69"/>
      <c r="F435" s="47"/>
      <c r="G435" s="47"/>
      <c r="H435" s="47"/>
      <c r="I435" s="40" t="str">
        <f t="shared" si="21"/>
        <v>//</v>
      </c>
      <c r="J435" s="63"/>
      <c r="K435" s="63"/>
      <c r="L435" s="47"/>
      <c r="M435" s="67"/>
      <c r="N435" s="47"/>
      <c r="O435" s="47"/>
      <c r="P435" s="47"/>
      <c r="Q435" s="67"/>
      <c r="R435" s="67"/>
      <c r="S435" s="47"/>
      <c r="T435" s="47"/>
      <c r="U435" s="47"/>
      <c r="V435" s="66"/>
    </row>
    <row r="436" spans="1:22" x14ac:dyDescent="0.25">
      <c r="A436" s="10" t="str">
        <f t="shared" si="20"/>
        <v/>
      </c>
      <c r="B436" s="10" t="str">
        <f t="shared" si="19"/>
        <v xml:space="preserve"> site  //-</v>
      </c>
      <c r="C436" s="61"/>
      <c r="D436" s="61"/>
      <c r="E436" s="69"/>
      <c r="F436" s="47"/>
      <c r="G436" s="47"/>
      <c r="H436" s="47"/>
      <c r="I436" s="40" t="str">
        <f t="shared" si="21"/>
        <v>//</v>
      </c>
      <c r="J436" s="63"/>
      <c r="K436" s="63"/>
      <c r="L436" s="47"/>
      <c r="M436" s="67"/>
      <c r="N436" s="47"/>
      <c r="O436" s="47"/>
      <c r="P436" s="47"/>
      <c r="Q436" s="67"/>
      <c r="R436" s="67"/>
      <c r="S436" s="47"/>
      <c r="T436" s="47"/>
      <c r="U436" s="47"/>
      <c r="V436" s="66"/>
    </row>
    <row r="437" spans="1:22" x14ac:dyDescent="0.25">
      <c r="A437" s="10" t="str">
        <f t="shared" si="20"/>
        <v/>
      </c>
      <c r="B437" s="10" t="str">
        <f t="shared" si="19"/>
        <v xml:space="preserve"> site  //-</v>
      </c>
      <c r="C437" s="61"/>
      <c r="D437" s="61"/>
      <c r="E437" s="69"/>
      <c r="F437" s="47"/>
      <c r="G437" s="47"/>
      <c r="H437" s="47"/>
      <c r="I437" s="40" t="str">
        <f t="shared" si="21"/>
        <v>//</v>
      </c>
      <c r="J437" s="63"/>
      <c r="K437" s="63"/>
      <c r="L437" s="47"/>
      <c r="M437" s="67"/>
      <c r="N437" s="47"/>
      <c r="O437" s="47"/>
      <c r="P437" s="47"/>
      <c r="Q437" s="67"/>
      <c r="R437" s="67"/>
      <c r="S437" s="47"/>
      <c r="T437" s="47"/>
      <c r="U437" s="47"/>
      <c r="V437" s="66"/>
    </row>
    <row r="438" spans="1:22" x14ac:dyDescent="0.25">
      <c r="A438" s="10" t="str">
        <f t="shared" si="20"/>
        <v/>
      </c>
      <c r="B438" s="10" t="str">
        <f t="shared" si="19"/>
        <v xml:space="preserve"> site  //-</v>
      </c>
      <c r="C438" s="61"/>
      <c r="D438" s="61"/>
      <c r="E438" s="69"/>
      <c r="F438" s="47"/>
      <c r="G438" s="47"/>
      <c r="H438" s="47"/>
      <c r="I438" s="40" t="str">
        <f t="shared" si="21"/>
        <v>//</v>
      </c>
      <c r="J438" s="63"/>
      <c r="K438" s="63"/>
      <c r="L438" s="47"/>
      <c r="M438" s="67"/>
      <c r="N438" s="47"/>
      <c r="O438" s="47"/>
      <c r="P438" s="47"/>
      <c r="Q438" s="67"/>
      <c r="R438" s="67"/>
      <c r="S438" s="47"/>
      <c r="T438" s="47"/>
      <c r="U438" s="47"/>
      <c r="V438" s="66"/>
    </row>
    <row r="439" spans="1:22" x14ac:dyDescent="0.25">
      <c r="A439" s="10" t="str">
        <f t="shared" si="20"/>
        <v/>
      </c>
      <c r="B439" s="10" t="str">
        <f t="shared" si="19"/>
        <v xml:space="preserve"> site  //-</v>
      </c>
      <c r="C439" s="61"/>
      <c r="D439" s="61"/>
      <c r="E439" s="69"/>
      <c r="F439" s="47"/>
      <c r="G439" s="47"/>
      <c r="H439" s="47"/>
      <c r="I439" s="40" t="str">
        <f t="shared" si="21"/>
        <v>//</v>
      </c>
      <c r="J439" s="63"/>
      <c r="K439" s="63"/>
      <c r="L439" s="47"/>
      <c r="M439" s="67"/>
      <c r="N439" s="47"/>
      <c r="O439" s="47"/>
      <c r="P439" s="47"/>
      <c r="Q439" s="67"/>
      <c r="R439" s="67"/>
      <c r="S439" s="47"/>
      <c r="T439" s="47"/>
      <c r="U439" s="47"/>
      <c r="V439" s="66"/>
    </row>
    <row r="440" spans="1:22" x14ac:dyDescent="0.25">
      <c r="A440" s="10" t="str">
        <f t="shared" si="20"/>
        <v/>
      </c>
      <c r="B440" s="10" t="str">
        <f t="shared" si="19"/>
        <v xml:space="preserve"> site  //-</v>
      </c>
      <c r="C440" s="61"/>
      <c r="D440" s="61"/>
      <c r="E440" s="69"/>
      <c r="F440" s="47"/>
      <c r="G440" s="47"/>
      <c r="H440" s="47"/>
      <c r="I440" s="40" t="str">
        <f t="shared" si="21"/>
        <v>//</v>
      </c>
      <c r="J440" s="63"/>
      <c r="K440" s="63"/>
      <c r="L440" s="47"/>
      <c r="M440" s="67"/>
      <c r="N440" s="47"/>
      <c r="O440" s="47"/>
      <c r="P440" s="47"/>
      <c r="Q440" s="67"/>
      <c r="R440" s="67"/>
      <c r="S440" s="47"/>
      <c r="T440" s="47"/>
      <c r="U440" s="47"/>
      <c r="V440" s="66"/>
    </row>
    <row r="441" spans="1:22" x14ac:dyDescent="0.25">
      <c r="A441" s="10" t="str">
        <f t="shared" si="20"/>
        <v/>
      </c>
      <c r="B441" s="10" t="str">
        <f t="shared" si="19"/>
        <v xml:space="preserve"> site  //-</v>
      </c>
      <c r="C441" s="61"/>
      <c r="D441" s="61"/>
      <c r="E441" s="69"/>
      <c r="F441" s="47"/>
      <c r="G441" s="47"/>
      <c r="H441" s="47"/>
      <c r="I441" s="40" t="str">
        <f t="shared" si="21"/>
        <v>//</v>
      </c>
      <c r="J441" s="63"/>
      <c r="K441" s="63"/>
      <c r="L441" s="47"/>
      <c r="M441" s="67"/>
      <c r="N441" s="47"/>
      <c r="O441" s="47"/>
      <c r="P441" s="47"/>
      <c r="Q441" s="67"/>
      <c r="R441" s="67"/>
      <c r="S441" s="47"/>
      <c r="T441" s="47"/>
      <c r="U441" s="47"/>
      <c r="V441" s="66"/>
    </row>
    <row r="442" spans="1:22" x14ac:dyDescent="0.25">
      <c r="A442" s="10" t="str">
        <f t="shared" si="20"/>
        <v/>
      </c>
      <c r="B442" s="10" t="str">
        <f t="shared" si="19"/>
        <v xml:space="preserve"> site  //-</v>
      </c>
      <c r="C442" s="61"/>
      <c r="D442" s="61"/>
      <c r="E442" s="69"/>
      <c r="F442" s="47"/>
      <c r="G442" s="47"/>
      <c r="H442" s="47"/>
      <c r="I442" s="40" t="str">
        <f t="shared" si="21"/>
        <v>//</v>
      </c>
      <c r="J442" s="63"/>
      <c r="K442" s="63"/>
      <c r="L442" s="47"/>
      <c r="M442" s="67"/>
      <c r="N442" s="47"/>
      <c r="O442" s="47"/>
      <c r="P442" s="47"/>
      <c r="Q442" s="67"/>
      <c r="R442" s="67"/>
      <c r="S442" s="47"/>
      <c r="T442" s="47"/>
      <c r="U442" s="47"/>
      <c r="V442" s="66"/>
    </row>
    <row r="443" spans="1:22" x14ac:dyDescent="0.25">
      <c r="A443" s="10" t="str">
        <f t="shared" si="20"/>
        <v/>
      </c>
      <c r="B443" s="10" t="str">
        <f t="shared" si="19"/>
        <v xml:space="preserve"> site  //-</v>
      </c>
      <c r="C443" s="61"/>
      <c r="D443" s="61"/>
      <c r="E443" s="69"/>
      <c r="F443" s="47"/>
      <c r="G443" s="47"/>
      <c r="H443" s="47"/>
      <c r="I443" s="40" t="str">
        <f t="shared" si="21"/>
        <v>//</v>
      </c>
      <c r="J443" s="63"/>
      <c r="K443" s="63"/>
      <c r="L443" s="47"/>
      <c r="M443" s="67"/>
      <c r="N443" s="47"/>
      <c r="O443" s="47"/>
      <c r="P443" s="47"/>
      <c r="Q443" s="67"/>
      <c r="R443" s="67"/>
      <c r="S443" s="47"/>
      <c r="T443" s="47"/>
      <c r="U443" s="47"/>
      <c r="V443" s="66"/>
    </row>
    <row r="444" spans="1:22" x14ac:dyDescent="0.25">
      <c r="A444" s="10" t="str">
        <f t="shared" si="20"/>
        <v/>
      </c>
      <c r="B444" s="10" t="str">
        <f t="shared" si="19"/>
        <v xml:space="preserve"> site  //-</v>
      </c>
      <c r="C444" s="61"/>
      <c r="D444" s="61"/>
      <c r="E444" s="69"/>
      <c r="F444" s="47"/>
      <c r="G444" s="47"/>
      <c r="H444" s="47"/>
      <c r="I444" s="40" t="str">
        <f t="shared" si="21"/>
        <v>//</v>
      </c>
      <c r="J444" s="63"/>
      <c r="K444" s="63"/>
      <c r="L444" s="47"/>
      <c r="M444" s="67"/>
      <c r="N444" s="47"/>
      <c r="O444" s="47"/>
      <c r="P444" s="47"/>
      <c r="Q444" s="67"/>
      <c r="R444" s="67"/>
      <c r="S444" s="47"/>
      <c r="T444" s="47"/>
      <c r="U444" s="47"/>
      <c r="V444" s="66"/>
    </row>
    <row r="445" spans="1:22" x14ac:dyDescent="0.25">
      <c r="A445" s="10" t="str">
        <f t="shared" si="20"/>
        <v/>
      </c>
      <c r="B445" s="10" t="str">
        <f t="shared" si="19"/>
        <v xml:space="preserve"> site  //-</v>
      </c>
      <c r="C445" s="61"/>
      <c r="D445" s="61"/>
      <c r="E445" s="69"/>
      <c r="F445" s="47"/>
      <c r="G445" s="47"/>
      <c r="H445" s="47"/>
      <c r="I445" s="40" t="str">
        <f t="shared" si="21"/>
        <v>//</v>
      </c>
      <c r="J445" s="63"/>
      <c r="K445" s="63"/>
      <c r="L445" s="47"/>
      <c r="M445" s="67"/>
      <c r="N445" s="47"/>
      <c r="O445" s="47"/>
      <c r="P445" s="47"/>
      <c r="Q445" s="67"/>
      <c r="R445" s="67"/>
      <c r="S445" s="47"/>
      <c r="T445" s="47"/>
      <c r="U445" s="47"/>
      <c r="V445" s="66"/>
    </row>
    <row r="446" spans="1:22" x14ac:dyDescent="0.25">
      <c r="A446" s="10" t="str">
        <f t="shared" si="20"/>
        <v/>
      </c>
      <c r="B446" s="10" t="str">
        <f t="shared" si="19"/>
        <v xml:space="preserve"> site  //-</v>
      </c>
      <c r="C446" s="61"/>
      <c r="D446" s="61"/>
      <c r="E446" s="69"/>
      <c r="F446" s="47"/>
      <c r="G446" s="47"/>
      <c r="H446" s="47"/>
      <c r="I446" s="40" t="str">
        <f t="shared" si="21"/>
        <v>//</v>
      </c>
      <c r="J446" s="63"/>
      <c r="K446" s="63"/>
      <c r="L446" s="47"/>
      <c r="M446" s="67"/>
      <c r="N446" s="47"/>
      <c r="O446" s="47"/>
      <c r="P446" s="47"/>
      <c r="Q446" s="67"/>
      <c r="R446" s="67"/>
      <c r="S446" s="47"/>
      <c r="T446" s="47"/>
      <c r="U446" s="47"/>
      <c r="V446" s="66"/>
    </row>
    <row r="447" spans="1:22" x14ac:dyDescent="0.25">
      <c r="A447" s="10" t="str">
        <f t="shared" si="20"/>
        <v/>
      </c>
      <c r="B447" s="10" t="str">
        <f t="shared" si="19"/>
        <v xml:space="preserve"> site  //-</v>
      </c>
      <c r="C447" s="61"/>
      <c r="D447" s="61"/>
      <c r="E447" s="69"/>
      <c r="F447" s="47"/>
      <c r="G447" s="47"/>
      <c r="H447" s="47"/>
      <c r="I447" s="40" t="str">
        <f t="shared" si="21"/>
        <v>//</v>
      </c>
      <c r="J447" s="63"/>
      <c r="K447" s="63"/>
      <c r="L447" s="47"/>
      <c r="M447" s="67"/>
      <c r="N447" s="47"/>
      <c r="O447" s="47"/>
      <c r="P447" s="47"/>
      <c r="Q447" s="67"/>
      <c r="R447" s="67"/>
      <c r="S447" s="47"/>
      <c r="T447" s="47"/>
      <c r="U447" s="47"/>
      <c r="V447" s="66"/>
    </row>
    <row r="448" spans="1:22" x14ac:dyDescent="0.25">
      <c r="A448" s="10" t="str">
        <f t="shared" si="20"/>
        <v/>
      </c>
      <c r="B448" s="10" t="str">
        <f t="shared" si="19"/>
        <v xml:space="preserve"> site  //-</v>
      </c>
      <c r="C448" s="61"/>
      <c r="D448" s="61"/>
      <c r="E448" s="69"/>
      <c r="F448" s="47"/>
      <c r="G448" s="47"/>
      <c r="H448" s="47"/>
      <c r="I448" s="40" t="str">
        <f t="shared" si="21"/>
        <v>//</v>
      </c>
      <c r="J448" s="63"/>
      <c r="K448" s="63"/>
      <c r="L448" s="47"/>
      <c r="M448" s="67"/>
      <c r="N448" s="47"/>
      <c r="O448" s="47"/>
      <c r="P448" s="47"/>
      <c r="Q448" s="67"/>
      <c r="R448" s="67"/>
      <c r="S448" s="47"/>
      <c r="T448" s="47"/>
      <c r="U448" s="47"/>
      <c r="V448" s="66"/>
    </row>
    <row r="449" spans="1:22" x14ac:dyDescent="0.25">
      <c r="A449" s="10" t="str">
        <f t="shared" si="20"/>
        <v/>
      </c>
      <c r="B449" s="10" t="str">
        <f t="shared" si="19"/>
        <v xml:space="preserve"> site  //-</v>
      </c>
      <c r="C449" s="61"/>
      <c r="D449" s="61"/>
      <c r="E449" s="69"/>
      <c r="F449" s="47"/>
      <c r="G449" s="47"/>
      <c r="H449" s="47"/>
      <c r="I449" s="40" t="str">
        <f t="shared" si="21"/>
        <v>//</v>
      </c>
      <c r="J449" s="63"/>
      <c r="K449" s="63"/>
      <c r="L449" s="47"/>
      <c r="M449" s="67"/>
      <c r="N449" s="47"/>
      <c r="O449" s="47"/>
      <c r="P449" s="47"/>
      <c r="Q449" s="67"/>
      <c r="R449" s="67"/>
      <c r="S449" s="47"/>
      <c r="T449" s="47"/>
      <c r="U449" s="47"/>
      <c r="V449" s="66"/>
    </row>
    <row r="450" spans="1:22" x14ac:dyDescent="0.25">
      <c r="A450" s="10" t="str">
        <f t="shared" si="20"/>
        <v/>
      </c>
      <c r="B450" s="10" t="str">
        <f t="shared" si="19"/>
        <v xml:space="preserve"> site  //-</v>
      </c>
      <c r="C450" s="61"/>
      <c r="D450" s="61"/>
      <c r="E450" s="69"/>
      <c r="F450" s="47"/>
      <c r="G450" s="47"/>
      <c r="H450" s="47"/>
      <c r="I450" s="40" t="str">
        <f t="shared" si="21"/>
        <v>//</v>
      </c>
      <c r="J450" s="63"/>
      <c r="K450" s="63"/>
      <c r="L450" s="47"/>
      <c r="M450" s="67"/>
      <c r="N450" s="47"/>
      <c r="O450" s="47"/>
      <c r="P450" s="47"/>
      <c r="Q450" s="67"/>
      <c r="R450" s="67"/>
      <c r="S450" s="47"/>
      <c r="T450" s="47"/>
      <c r="U450" s="47"/>
      <c r="V450" s="66"/>
    </row>
    <row r="451" spans="1:22" x14ac:dyDescent="0.25">
      <c r="A451" s="10" t="str">
        <f t="shared" si="20"/>
        <v/>
      </c>
      <c r="B451" s="10" t="str">
        <f t="shared" ref="B451:B501" si="22">CONCATENATE(L451," ", "site", " ",M451," ",F451,"/",G451,"/",H451,"-",P451)</f>
        <v xml:space="preserve"> site  //-</v>
      </c>
      <c r="C451" s="61"/>
      <c r="D451" s="61"/>
      <c r="E451" s="69"/>
      <c r="F451" s="47"/>
      <c r="G451" s="47"/>
      <c r="H451" s="47"/>
      <c r="I451" s="40" t="str">
        <f t="shared" si="21"/>
        <v>//</v>
      </c>
      <c r="J451" s="63"/>
      <c r="K451" s="63"/>
      <c r="L451" s="47"/>
      <c r="M451" s="67"/>
      <c r="N451" s="47"/>
      <c r="O451" s="47"/>
      <c r="P451" s="47"/>
      <c r="Q451" s="67"/>
      <c r="R451" s="67"/>
      <c r="S451" s="47"/>
      <c r="T451" s="47"/>
      <c r="U451" s="47"/>
      <c r="V451" s="66"/>
    </row>
    <row r="452" spans="1:22" x14ac:dyDescent="0.25">
      <c r="A452" s="10" t="str">
        <f t="shared" ref="A452:A501" si="23">IF(B452= " site  //-","",B452)</f>
        <v/>
      </c>
      <c r="B452" s="10" t="str">
        <f t="shared" si="22"/>
        <v xml:space="preserve"> site  //-</v>
      </c>
      <c r="C452" s="61"/>
      <c r="D452" s="61"/>
      <c r="E452" s="69"/>
      <c r="F452" s="47"/>
      <c r="G452" s="47"/>
      <c r="H452" s="47"/>
      <c r="I452" s="40" t="str">
        <f t="shared" ref="I452:I501" si="24">CONCATENATE(F452,"/",G452,"/",H452)</f>
        <v>//</v>
      </c>
      <c r="J452" s="63"/>
      <c r="K452" s="63"/>
      <c r="L452" s="47"/>
      <c r="M452" s="67"/>
      <c r="N452" s="47"/>
      <c r="O452" s="47"/>
      <c r="P452" s="47"/>
      <c r="Q452" s="67"/>
      <c r="R452" s="67"/>
      <c r="S452" s="47"/>
      <c r="T452" s="47"/>
      <c r="U452" s="47"/>
      <c r="V452" s="66"/>
    </row>
    <row r="453" spans="1:22" x14ac:dyDescent="0.25">
      <c r="A453" s="10" t="str">
        <f t="shared" si="23"/>
        <v/>
      </c>
      <c r="B453" s="10" t="str">
        <f t="shared" si="22"/>
        <v xml:space="preserve"> site  //-</v>
      </c>
      <c r="C453" s="61"/>
      <c r="D453" s="61"/>
      <c r="E453" s="69"/>
      <c r="F453" s="47"/>
      <c r="G453" s="47"/>
      <c r="H453" s="47"/>
      <c r="I453" s="40" t="str">
        <f t="shared" si="24"/>
        <v>//</v>
      </c>
      <c r="J453" s="63"/>
      <c r="K453" s="63"/>
      <c r="L453" s="47"/>
      <c r="M453" s="67"/>
      <c r="N453" s="47"/>
      <c r="O453" s="47"/>
      <c r="P453" s="47"/>
      <c r="Q453" s="67"/>
      <c r="R453" s="67"/>
      <c r="S453" s="47"/>
      <c r="T453" s="47"/>
      <c r="U453" s="47"/>
      <c r="V453" s="66"/>
    </row>
    <row r="454" spans="1:22" x14ac:dyDescent="0.25">
      <c r="A454" s="10" t="str">
        <f t="shared" si="23"/>
        <v/>
      </c>
      <c r="B454" s="10" t="str">
        <f t="shared" si="22"/>
        <v xml:space="preserve"> site  //-</v>
      </c>
      <c r="C454" s="61"/>
      <c r="D454" s="61"/>
      <c r="E454" s="69"/>
      <c r="F454" s="47"/>
      <c r="G454" s="47"/>
      <c r="H454" s="47"/>
      <c r="I454" s="40" t="str">
        <f t="shared" si="24"/>
        <v>//</v>
      </c>
      <c r="J454" s="63"/>
      <c r="K454" s="63"/>
      <c r="L454" s="47"/>
      <c r="M454" s="67"/>
      <c r="N454" s="47"/>
      <c r="O454" s="47"/>
      <c r="P454" s="47"/>
      <c r="Q454" s="67"/>
      <c r="R454" s="67"/>
      <c r="S454" s="47"/>
      <c r="T454" s="47"/>
      <c r="U454" s="47"/>
      <c r="V454" s="66"/>
    </row>
    <row r="455" spans="1:22" x14ac:dyDescent="0.25">
      <c r="A455" s="10" t="str">
        <f t="shared" si="23"/>
        <v/>
      </c>
      <c r="B455" s="10" t="str">
        <f t="shared" si="22"/>
        <v xml:space="preserve"> site  //-</v>
      </c>
      <c r="C455" s="61"/>
      <c r="D455" s="61"/>
      <c r="E455" s="69"/>
      <c r="F455" s="47"/>
      <c r="G455" s="47"/>
      <c r="H455" s="47"/>
      <c r="I455" s="40" t="str">
        <f t="shared" si="24"/>
        <v>//</v>
      </c>
      <c r="J455" s="63"/>
      <c r="K455" s="63"/>
      <c r="L455" s="47"/>
      <c r="M455" s="67"/>
      <c r="N455" s="47"/>
      <c r="O455" s="47"/>
      <c r="P455" s="47"/>
      <c r="Q455" s="67"/>
      <c r="R455" s="67"/>
      <c r="S455" s="47"/>
      <c r="T455" s="47"/>
      <c r="U455" s="47"/>
      <c r="V455" s="66"/>
    </row>
    <row r="456" spans="1:22" x14ac:dyDescent="0.25">
      <c r="A456" s="10" t="str">
        <f t="shared" si="23"/>
        <v/>
      </c>
      <c r="B456" s="10" t="str">
        <f t="shared" si="22"/>
        <v xml:space="preserve"> site  //-</v>
      </c>
      <c r="C456" s="61"/>
      <c r="D456" s="61"/>
      <c r="E456" s="69"/>
      <c r="F456" s="47"/>
      <c r="G456" s="47"/>
      <c r="H456" s="47"/>
      <c r="I456" s="40" t="str">
        <f t="shared" si="24"/>
        <v>//</v>
      </c>
      <c r="J456" s="63"/>
      <c r="K456" s="63"/>
      <c r="L456" s="47"/>
      <c r="M456" s="67"/>
      <c r="N456" s="47"/>
      <c r="O456" s="47"/>
      <c r="P456" s="47"/>
      <c r="Q456" s="67"/>
      <c r="R456" s="67"/>
      <c r="S456" s="47"/>
      <c r="T456" s="47"/>
      <c r="U456" s="47"/>
      <c r="V456" s="66"/>
    </row>
    <row r="457" spans="1:22" x14ac:dyDescent="0.25">
      <c r="A457" s="10" t="str">
        <f t="shared" si="23"/>
        <v/>
      </c>
      <c r="B457" s="10" t="str">
        <f t="shared" si="22"/>
        <v xml:space="preserve"> site  //-</v>
      </c>
      <c r="C457" s="61"/>
      <c r="D457" s="61"/>
      <c r="E457" s="69"/>
      <c r="F457" s="47"/>
      <c r="G457" s="47"/>
      <c r="H457" s="47"/>
      <c r="I457" s="40" t="str">
        <f t="shared" si="24"/>
        <v>//</v>
      </c>
      <c r="J457" s="63"/>
      <c r="K457" s="63"/>
      <c r="L457" s="47"/>
      <c r="M457" s="67"/>
      <c r="N457" s="47"/>
      <c r="O457" s="47"/>
      <c r="P457" s="47"/>
      <c r="Q457" s="67"/>
      <c r="R457" s="67"/>
      <c r="S457" s="47"/>
      <c r="T457" s="47"/>
      <c r="U457" s="47"/>
      <c r="V457" s="66"/>
    </row>
    <row r="458" spans="1:22" x14ac:dyDescent="0.25">
      <c r="A458" s="10" t="str">
        <f t="shared" si="23"/>
        <v/>
      </c>
      <c r="B458" s="10" t="str">
        <f t="shared" si="22"/>
        <v xml:space="preserve"> site  //-</v>
      </c>
      <c r="C458" s="61"/>
      <c r="D458" s="61"/>
      <c r="E458" s="69"/>
      <c r="F458" s="47"/>
      <c r="G458" s="47"/>
      <c r="H458" s="47"/>
      <c r="I458" s="40" t="str">
        <f t="shared" si="24"/>
        <v>//</v>
      </c>
      <c r="J458" s="63"/>
      <c r="K458" s="63"/>
      <c r="L458" s="47"/>
      <c r="M458" s="67"/>
      <c r="N458" s="47"/>
      <c r="O458" s="47"/>
      <c r="P458" s="47"/>
      <c r="Q458" s="67"/>
      <c r="R458" s="67"/>
      <c r="S458" s="47"/>
      <c r="T458" s="47"/>
      <c r="U458" s="47"/>
      <c r="V458" s="66"/>
    </row>
    <row r="459" spans="1:22" x14ac:dyDescent="0.25">
      <c r="A459" s="10" t="str">
        <f t="shared" si="23"/>
        <v/>
      </c>
      <c r="B459" s="10" t="str">
        <f t="shared" si="22"/>
        <v xml:space="preserve"> site  //-</v>
      </c>
      <c r="C459" s="61"/>
      <c r="D459" s="61"/>
      <c r="E459" s="69"/>
      <c r="F459" s="47"/>
      <c r="G459" s="47"/>
      <c r="H459" s="47"/>
      <c r="I459" s="40" t="str">
        <f t="shared" si="24"/>
        <v>//</v>
      </c>
      <c r="J459" s="63"/>
      <c r="K459" s="63"/>
      <c r="L459" s="47"/>
      <c r="M459" s="67"/>
      <c r="N459" s="47"/>
      <c r="O459" s="47"/>
      <c r="P459" s="47"/>
      <c r="Q459" s="67"/>
      <c r="R459" s="67"/>
      <c r="S459" s="47"/>
      <c r="T459" s="47"/>
      <c r="U459" s="47"/>
      <c r="V459" s="66"/>
    </row>
    <row r="460" spans="1:22" x14ac:dyDescent="0.25">
      <c r="A460" s="10" t="str">
        <f t="shared" si="23"/>
        <v/>
      </c>
      <c r="B460" s="10" t="str">
        <f t="shared" si="22"/>
        <v xml:space="preserve"> site  //-</v>
      </c>
      <c r="C460" s="61"/>
      <c r="D460" s="61"/>
      <c r="E460" s="69"/>
      <c r="F460" s="47"/>
      <c r="G460" s="47"/>
      <c r="H460" s="47"/>
      <c r="I460" s="40" t="str">
        <f t="shared" si="24"/>
        <v>//</v>
      </c>
      <c r="J460" s="63"/>
      <c r="K460" s="63"/>
      <c r="L460" s="47"/>
      <c r="M460" s="67"/>
      <c r="N460" s="47"/>
      <c r="O460" s="47"/>
      <c r="P460" s="47"/>
      <c r="Q460" s="67"/>
      <c r="R460" s="67"/>
      <c r="S460" s="47"/>
      <c r="T460" s="47"/>
      <c r="U460" s="47"/>
      <c r="V460" s="66"/>
    </row>
    <row r="461" spans="1:22" x14ac:dyDescent="0.25">
      <c r="A461" s="10" t="str">
        <f t="shared" si="23"/>
        <v/>
      </c>
      <c r="B461" s="10" t="str">
        <f t="shared" si="22"/>
        <v xml:space="preserve"> site  //-</v>
      </c>
      <c r="C461" s="61"/>
      <c r="D461" s="61"/>
      <c r="E461" s="69"/>
      <c r="F461" s="47"/>
      <c r="G461" s="47"/>
      <c r="H461" s="47"/>
      <c r="I461" s="40" t="str">
        <f t="shared" si="24"/>
        <v>//</v>
      </c>
      <c r="J461" s="63"/>
      <c r="K461" s="63"/>
      <c r="L461" s="47"/>
      <c r="M461" s="67"/>
      <c r="N461" s="47"/>
      <c r="O461" s="47"/>
      <c r="P461" s="47"/>
      <c r="Q461" s="67"/>
      <c r="R461" s="67"/>
      <c r="S461" s="47"/>
      <c r="T461" s="47"/>
      <c r="U461" s="47"/>
      <c r="V461" s="66"/>
    </row>
    <row r="462" spans="1:22" x14ac:dyDescent="0.25">
      <c r="A462" s="10" t="str">
        <f t="shared" si="23"/>
        <v/>
      </c>
      <c r="B462" s="10" t="str">
        <f t="shared" si="22"/>
        <v xml:space="preserve"> site  //-</v>
      </c>
      <c r="C462" s="61"/>
      <c r="D462" s="61"/>
      <c r="E462" s="69"/>
      <c r="F462" s="47"/>
      <c r="G462" s="47"/>
      <c r="H462" s="47"/>
      <c r="I462" s="40" t="str">
        <f t="shared" si="24"/>
        <v>//</v>
      </c>
      <c r="J462" s="63"/>
      <c r="K462" s="63"/>
      <c r="L462" s="47"/>
      <c r="M462" s="67"/>
      <c r="N462" s="47"/>
      <c r="O462" s="47"/>
      <c r="P462" s="47"/>
      <c r="Q462" s="67"/>
      <c r="R462" s="67"/>
      <c r="S462" s="47"/>
      <c r="T462" s="47"/>
      <c r="U462" s="47"/>
      <c r="V462" s="66"/>
    </row>
    <row r="463" spans="1:22" x14ac:dyDescent="0.25">
      <c r="A463" s="10" t="str">
        <f t="shared" si="23"/>
        <v/>
      </c>
      <c r="B463" s="10" t="str">
        <f t="shared" si="22"/>
        <v xml:space="preserve"> site  //-</v>
      </c>
      <c r="C463" s="61"/>
      <c r="D463" s="61"/>
      <c r="E463" s="69"/>
      <c r="F463" s="47"/>
      <c r="G463" s="47"/>
      <c r="H463" s="47"/>
      <c r="I463" s="40" t="str">
        <f t="shared" si="24"/>
        <v>//</v>
      </c>
      <c r="J463" s="63"/>
      <c r="K463" s="63"/>
      <c r="L463" s="47"/>
      <c r="M463" s="67"/>
      <c r="N463" s="47"/>
      <c r="O463" s="47"/>
      <c r="P463" s="47"/>
      <c r="Q463" s="67"/>
      <c r="R463" s="67"/>
      <c r="S463" s="47"/>
      <c r="T463" s="47"/>
      <c r="U463" s="47"/>
      <c r="V463" s="66"/>
    </row>
    <row r="464" spans="1:22" x14ac:dyDescent="0.25">
      <c r="A464" s="10" t="str">
        <f t="shared" si="23"/>
        <v/>
      </c>
      <c r="B464" s="10" t="str">
        <f t="shared" si="22"/>
        <v xml:space="preserve"> site  //-</v>
      </c>
      <c r="C464" s="61"/>
      <c r="D464" s="61"/>
      <c r="E464" s="69"/>
      <c r="F464" s="47"/>
      <c r="G464" s="47"/>
      <c r="H464" s="47"/>
      <c r="I464" s="40" t="str">
        <f t="shared" si="24"/>
        <v>//</v>
      </c>
      <c r="J464" s="63"/>
      <c r="K464" s="63"/>
      <c r="L464" s="47"/>
      <c r="M464" s="67"/>
      <c r="N464" s="47"/>
      <c r="O464" s="47"/>
      <c r="P464" s="47"/>
      <c r="Q464" s="67"/>
      <c r="R464" s="67"/>
      <c r="S464" s="47"/>
      <c r="T464" s="47"/>
      <c r="U464" s="47"/>
      <c r="V464" s="66"/>
    </row>
    <row r="465" spans="1:22" x14ac:dyDescent="0.25">
      <c r="A465" s="10" t="str">
        <f t="shared" si="23"/>
        <v/>
      </c>
      <c r="B465" s="10" t="str">
        <f t="shared" si="22"/>
        <v xml:space="preserve"> site  //-</v>
      </c>
      <c r="C465" s="61"/>
      <c r="D465" s="61"/>
      <c r="E465" s="69"/>
      <c r="F465" s="47"/>
      <c r="G465" s="47"/>
      <c r="H465" s="47"/>
      <c r="I465" s="40" t="str">
        <f t="shared" si="24"/>
        <v>//</v>
      </c>
      <c r="J465" s="63"/>
      <c r="K465" s="63"/>
      <c r="L465" s="47"/>
      <c r="M465" s="67"/>
      <c r="N465" s="47"/>
      <c r="O465" s="47"/>
      <c r="P465" s="47"/>
      <c r="Q465" s="67"/>
      <c r="R465" s="67"/>
      <c r="S465" s="47"/>
      <c r="T465" s="47"/>
      <c r="U465" s="47"/>
      <c r="V465" s="66"/>
    </row>
    <row r="466" spans="1:22" x14ac:dyDescent="0.25">
      <c r="A466" s="10" t="str">
        <f t="shared" si="23"/>
        <v/>
      </c>
      <c r="B466" s="10" t="str">
        <f t="shared" si="22"/>
        <v xml:space="preserve"> site  //-</v>
      </c>
      <c r="C466" s="61"/>
      <c r="D466" s="61"/>
      <c r="E466" s="69"/>
      <c r="F466" s="47"/>
      <c r="G466" s="47"/>
      <c r="H466" s="47"/>
      <c r="I466" s="40" t="str">
        <f t="shared" si="24"/>
        <v>//</v>
      </c>
      <c r="J466" s="63"/>
      <c r="K466" s="63"/>
      <c r="L466" s="47"/>
      <c r="M466" s="67"/>
      <c r="N466" s="47"/>
      <c r="O466" s="47"/>
      <c r="P466" s="47"/>
      <c r="Q466" s="67"/>
      <c r="R466" s="67"/>
      <c r="S466" s="47"/>
      <c r="T466" s="47"/>
      <c r="U466" s="47"/>
      <c r="V466" s="66"/>
    </row>
    <row r="467" spans="1:22" x14ac:dyDescent="0.25">
      <c r="A467" s="10" t="str">
        <f t="shared" si="23"/>
        <v/>
      </c>
      <c r="B467" s="10" t="str">
        <f t="shared" si="22"/>
        <v xml:space="preserve"> site  //-</v>
      </c>
      <c r="C467" s="61"/>
      <c r="D467" s="61"/>
      <c r="E467" s="69"/>
      <c r="F467" s="47"/>
      <c r="G467" s="47"/>
      <c r="H467" s="47"/>
      <c r="I467" s="40" t="str">
        <f t="shared" si="24"/>
        <v>//</v>
      </c>
      <c r="J467" s="63"/>
      <c r="K467" s="63"/>
      <c r="L467" s="47"/>
      <c r="M467" s="67"/>
      <c r="N467" s="47"/>
      <c r="O467" s="47"/>
      <c r="P467" s="47"/>
      <c r="Q467" s="67"/>
      <c r="R467" s="67"/>
      <c r="S467" s="47"/>
      <c r="T467" s="47"/>
      <c r="U467" s="47"/>
      <c r="V467" s="66"/>
    </row>
    <row r="468" spans="1:22" x14ac:dyDescent="0.25">
      <c r="A468" s="10" t="str">
        <f t="shared" si="23"/>
        <v/>
      </c>
      <c r="B468" s="10" t="str">
        <f t="shared" si="22"/>
        <v xml:space="preserve"> site  //-</v>
      </c>
      <c r="C468" s="61"/>
      <c r="D468" s="61"/>
      <c r="E468" s="69"/>
      <c r="F468" s="47"/>
      <c r="G468" s="47"/>
      <c r="H468" s="47"/>
      <c r="I468" s="40" t="str">
        <f t="shared" si="24"/>
        <v>//</v>
      </c>
      <c r="J468" s="63"/>
      <c r="K468" s="63"/>
      <c r="L468" s="47"/>
      <c r="M468" s="67"/>
      <c r="N468" s="47"/>
      <c r="O468" s="47"/>
      <c r="P468" s="47"/>
      <c r="Q468" s="67"/>
      <c r="R468" s="67"/>
      <c r="S468" s="47"/>
      <c r="T468" s="47"/>
      <c r="U468" s="47"/>
      <c r="V468" s="66"/>
    </row>
    <row r="469" spans="1:22" x14ac:dyDescent="0.25">
      <c r="A469" s="10" t="str">
        <f t="shared" si="23"/>
        <v/>
      </c>
      <c r="B469" s="10" t="str">
        <f t="shared" si="22"/>
        <v xml:space="preserve"> site  //-</v>
      </c>
      <c r="C469" s="61"/>
      <c r="D469" s="61"/>
      <c r="E469" s="69"/>
      <c r="F469" s="47"/>
      <c r="G469" s="47"/>
      <c r="H469" s="47"/>
      <c r="I469" s="40" t="str">
        <f t="shared" si="24"/>
        <v>//</v>
      </c>
      <c r="J469" s="63"/>
      <c r="K469" s="63"/>
      <c r="L469" s="47"/>
      <c r="M469" s="67"/>
      <c r="N469" s="47"/>
      <c r="O469" s="47"/>
      <c r="P469" s="47"/>
      <c r="Q469" s="67"/>
      <c r="R469" s="67"/>
      <c r="S469" s="47"/>
      <c r="T469" s="47"/>
      <c r="U469" s="47"/>
      <c r="V469" s="66"/>
    </row>
    <row r="470" spans="1:22" x14ac:dyDescent="0.25">
      <c r="A470" s="10" t="str">
        <f t="shared" si="23"/>
        <v/>
      </c>
      <c r="B470" s="10" t="str">
        <f t="shared" si="22"/>
        <v xml:space="preserve"> site  //-</v>
      </c>
      <c r="C470" s="61"/>
      <c r="D470" s="61"/>
      <c r="E470" s="69"/>
      <c r="F470" s="47"/>
      <c r="G470" s="47"/>
      <c r="H470" s="47"/>
      <c r="I470" s="40" t="str">
        <f t="shared" si="24"/>
        <v>//</v>
      </c>
      <c r="J470" s="63"/>
      <c r="K470" s="63"/>
      <c r="L470" s="47"/>
      <c r="M470" s="67"/>
      <c r="N470" s="47"/>
      <c r="O470" s="47"/>
      <c r="P470" s="47"/>
      <c r="Q470" s="67"/>
      <c r="R470" s="67"/>
      <c r="S470" s="47"/>
      <c r="T470" s="47"/>
      <c r="U470" s="47"/>
      <c r="V470" s="66"/>
    </row>
    <row r="471" spans="1:22" x14ac:dyDescent="0.25">
      <c r="A471" s="10" t="str">
        <f t="shared" si="23"/>
        <v/>
      </c>
      <c r="B471" s="10" t="str">
        <f t="shared" si="22"/>
        <v xml:space="preserve"> site  //-</v>
      </c>
      <c r="C471" s="61"/>
      <c r="D471" s="61"/>
      <c r="E471" s="69"/>
      <c r="F471" s="47"/>
      <c r="G471" s="47"/>
      <c r="H471" s="47"/>
      <c r="I471" s="40" t="str">
        <f t="shared" si="24"/>
        <v>//</v>
      </c>
      <c r="J471" s="63"/>
      <c r="K471" s="63"/>
      <c r="L471" s="47"/>
      <c r="M471" s="67"/>
      <c r="N471" s="47"/>
      <c r="O471" s="47"/>
      <c r="P471" s="47"/>
      <c r="Q471" s="67"/>
      <c r="R471" s="67"/>
      <c r="S471" s="47"/>
      <c r="T471" s="47"/>
      <c r="U471" s="47"/>
      <c r="V471" s="66"/>
    </row>
    <row r="472" spans="1:22" x14ac:dyDescent="0.25">
      <c r="A472" s="10" t="str">
        <f t="shared" si="23"/>
        <v/>
      </c>
      <c r="B472" s="10" t="str">
        <f t="shared" si="22"/>
        <v xml:space="preserve"> site  //-</v>
      </c>
      <c r="C472" s="61"/>
      <c r="D472" s="61"/>
      <c r="E472" s="69"/>
      <c r="F472" s="47"/>
      <c r="G472" s="47"/>
      <c r="H472" s="47"/>
      <c r="I472" s="40" t="str">
        <f t="shared" si="24"/>
        <v>//</v>
      </c>
      <c r="J472" s="63"/>
      <c r="K472" s="63"/>
      <c r="L472" s="47"/>
      <c r="M472" s="67"/>
      <c r="N472" s="47"/>
      <c r="O472" s="47"/>
      <c r="P472" s="47"/>
      <c r="Q472" s="67"/>
      <c r="R472" s="67"/>
      <c r="S472" s="47"/>
      <c r="T472" s="47"/>
      <c r="U472" s="47"/>
      <c r="V472" s="66"/>
    </row>
    <row r="473" spans="1:22" x14ac:dyDescent="0.25">
      <c r="A473" s="10" t="str">
        <f t="shared" si="23"/>
        <v/>
      </c>
      <c r="B473" s="10" t="str">
        <f t="shared" si="22"/>
        <v xml:space="preserve"> site  //-</v>
      </c>
      <c r="C473" s="61"/>
      <c r="D473" s="61"/>
      <c r="E473" s="69"/>
      <c r="F473" s="47"/>
      <c r="G473" s="47"/>
      <c r="H473" s="47"/>
      <c r="I473" s="40" t="str">
        <f t="shared" si="24"/>
        <v>//</v>
      </c>
      <c r="J473" s="63"/>
      <c r="K473" s="63"/>
      <c r="L473" s="47"/>
      <c r="M473" s="67"/>
      <c r="N473" s="47"/>
      <c r="O473" s="47"/>
      <c r="P473" s="47"/>
      <c r="Q473" s="67"/>
      <c r="R473" s="67"/>
      <c r="S473" s="47"/>
      <c r="T473" s="47"/>
      <c r="U473" s="47"/>
      <c r="V473" s="66"/>
    </row>
    <row r="474" spans="1:22" x14ac:dyDescent="0.25">
      <c r="A474" s="10" t="str">
        <f t="shared" si="23"/>
        <v/>
      </c>
      <c r="B474" s="10" t="str">
        <f t="shared" si="22"/>
        <v xml:space="preserve"> site  //-</v>
      </c>
      <c r="C474" s="61"/>
      <c r="D474" s="61"/>
      <c r="E474" s="69"/>
      <c r="F474" s="47"/>
      <c r="G474" s="47"/>
      <c r="H474" s="47"/>
      <c r="I474" s="40" t="str">
        <f t="shared" si="24"/>
        <v>//</v>
      </c>
      <c r="J474" s="63"/>
      <c r="K474" s="63"/>
      <c r="L474" s="47"/>
      <c r="M474" s="67"/>
      <c r="N474" s="47"/>
      <c r="O474" s="47"/>
      <c r="P474" s="47"/>
      <c r="Q474" s="67"/>
      <c r="R474" s="67"/>
      <c r="S474" s="47"/>
      <c r="T474" s="47"/>
      <c r="U474" s="47"/>
      <c r="V474" s="66"/>
    </row>
    <row r="475" spans="1:22" x14ac:dyDescent="0.25">
      <c r="A475" s="10" t="str">
        <f t="shared" si="23"/>
        <v/>
      </c>
      <c r="B475" s="10" t="str">
        <f t="shared" si="22"/>
        <v xml:space="preserve"> site  //-</v>
      </c>
      <c r="C475" s="61"/>
      <c r="D475" s="61"/>
      <c r="E475" s="69"/>
      <c r="F475" s="47"/>
      <c r="G475" s="47"/>
      <c r="H475" s="47"/>
      <c r="I475" s="40" t="str">
        <f t="shared" si="24"/>
        <v>//</v>
      </c>
      <c r="J475" s="63"/>
      <c r="K475" s="63"/>
      <c r="L475" s="47"/>
      <c r="M475" s="67"/>
      <c r="N475" s="47"/>
      <c r="O475" s="47"/>
      <c r="P475" s="47"/>
      <c r="Q475" s="67"/>
      <c r="R475" s="67"/>
      <c r="S475" s="47"/>
      <c r="T475" s="47"/>
      <c r="U475" s="47"/>
      <c r="V475" s="66"/>
    </row>
    <row r="476" spans="1:22" x14ac:dyDescent="0.25">
      <c r="A476" s="10" t="str">
        <f t="shared" si="23"/>
        <v/>
      </c>
      <c r="B476" s="10" t="str">
        <f t="shared" si="22"/>
        <v xml:space="preserve"> site  //-</v>
      </c>
      <c r="C476" s="61"/>
      <c r="D476" s="61"/>
      <c r="E476" s="69"/>
      <c r="F476" s="47"/>
      <c r="G476" s="47"/>
      <c r="H476" s="47"/>
      <c r="I476" s="40" t="str">
        <f t="shared" si="24"/>
        <v>//</v>
      </c>
      <c r="J476" s="63"/>
      <c r="K476" s="63"/>
      <c r="L476" s="47"/>
      <c r="M476" s="67"/>
      <c r="N476" s="47"/>
      <c r="O476" s="47"/>
      <c r="P476" s="47"/>
      <c r="Q476" s="67"/>
      <c r="R476" s="67"/>
      <c r="S476" s="47"/>
      <c r="T476" s="47"/>
      <c r="U476" s="47"/>
      <c r="V476" s="66"/>
    </row>
    <row r="477" spans="1:22" x14ac:dyDescent="0.25">
      <c r="A477" s="10" t="str">
        <f t="shared" si="23"/>
        <v/>
      </c>
      <c r="B477" s="10" t="str">
        <f t="shared" si="22"/>
        <v xml:space="preserve"> site  //-</v>
      </c>
      <c r="C477" s="61"/>
      <c r="D477" s="61"/>
      <c r="E477" s="69"/>
      <c r="F477" s="47"/>
      <c r="G477" s="47"/>
      <c r="H477" s="47"/>
      <c r="I477" s="40" t="str">
        <f t="shared" si="24"/>
        <v>//</v>
      </c>
      <c r="J477" s="63"/>
      <c r="K477" s="63"/>
      <c r="L477" s="47"/>
      <c r="M477" s="67"/>
      <c r="N477" s="47"/>
      <c r="O477" s="47"/>
      <c r="P477" s="47"/>
      <c r="Q477" s="67"/>
      <c r="R477" s="67"/>
      <c r="S477" s="47"/>
      <c r="T477" s="47"/>
      <c r="U477" s="47"/>
      <c r="V477" s="66"/>
    </row>
    <row r="478" spans="1:22" x14ac:dyDescent="0.25">
      <c r="A478" s="10" t="str">
        <f t="shared" si="23"/>
        <v/>
      </c>
      <c r="B478" s="10" t="str">
        <f t="shared" si="22"/>
        <v xml:space="preserve"> site  //-</v>
      </c>
      <c r="C478" s="61"/>
      <c r="D478" s="61"/>
      <c r="E478" s="69"/>
      <c r="F478" s="47"/>
      <c r="G478" s="47"/>
      <c r="H478" s="47"/>
      <c r="I478" s="40" t="str">
        <f t="shared" si="24"/>
        <v>//</v>
      </c>
      <c r="J478" s="63"/>
      <c r="K478" s="63"/>
      <c r="L478" s="47"/>
      <c r="M478" s="67"/>
      <c r="N478" s="47"/>
      <c r="O478" s="47"/>
      <c r="P478" s="47"/>
      <c r="Q478" s="67"/>
      <c r="R478" s="67"/>
      <c r="S478" s="47"/>
      <c r="T478" s="47"/>
      <c r="U478" s="47"/>
      <c r="V478" s="66"/>
    </row>
    <row r="479" spans="1:22" x14ac:dyDescent="0.25">
      <c r="A479" s="10" t="str">
        <f t="shared" si="23"/>
        <v/>
      </c>
      <c r="B479" s="10" t="str">
        <f t="shared" si="22"/>
        <v xml:space="preserve"> site  //-</v>
      </c>
      <c r="C479" s="61"/>
      <c r="D479" s="61"/>
      <c r="E479" s="69"/>
      <c r="F479" s="47"/>
      <c r="G479" s="47"/>
      <c r="H479" s="47"/>
      <c r="I479" s="40" t="str">
        <f t="shared" si="24"/>
        <v>//</v>
      </c>
      <c r="J479" s="63"/>
      <c r="K479" s="63"/>
      <c r="L479" s="47"/>
      <c r="M479" s="67"/>
      <c r="N479" s="47"/>
      <c r="O479" s="47"/>
      <c r="P479" s="47"/>
      <c r="Q479" s="67"/>
      <c r="R479" s="67"/>
      <c r="S479" s="47"/>
      <c r="T479" s="47"/>
      <c r="U479" s="47"/>
      <c r="V479" s="66"/>
    </row>
    <row r="480" spans="1:22" x14ac:dyDescent="0.25">
      <c r="A480" s="10" t="str">
        <f t="shared" si="23"/>
        <v/>
      </c>
      <c r="B480" s="10" t="str">
        <f t="shared" si="22"/>
        <v xml:space="preserve"> site  //-</v>
      </c>
      <c r="C480" s="61"/>
      <c r="D480" s="61"/>
      <c r="E480" s="69"/>
      <c r="F480" s="47"/>
      <c r="G480" s="47"/>
      <c r="H480" s="47"/>
      <c r="I480" s="40" t="str">
        <f t="shared" si="24"/>
        <v>//</v>
      </c>
      <c r="J480" s="63"/>
      <c r="K480" s="63"/>
      <c r="L480" s="47"/>
      <c r="M480" s="67"/>
      <c r="N480" s="47"/>
      <c r="O480" s="47"/>
      <c r="P480" s="47"/>
      <c r="Q480" s="67"/>
      <c r="R480" s="67"/>
      <c r="S480" s="47"/>
      <c r="T480" s="47"/>
      <c r="U480" s="47"/>
      <c r="V480" s="66"/>
    </row>
    <row r="481" spans="1:22" x14ac:dyDescent="0.25">
      <c r="A481" s="10" t="str">
        <f t="shared" si="23"/>
        <v/>
      </c>
      <c r="B481" s="10" t="str">
        <f t="shared" si="22"/>
        <v xml:space="preserve"> site  //-</v>
      </c>
      <c r="C481" s="61"/>
      <c r="D481" s="61"/>
      <c r="E481" s="69"/>
      <c r="F481" s="47"/>
      <c r="G481" s="47"/>
      <c r="H481" s="47"/>
      <c r="I481" s="40" t="str">
        <f t="shared" si="24"/>
        <v>//</v>
      </c>
      <c r="J481" s="63"/>
      <c r="K481" s="63"/>
      <c r="L481" s="47"/>
      <c r="M481" s="67"/>
      <c r="N481" s="47"/>
      <c r="O481" s="47"/>
      <c r="P481" s="47"/>
      <c r="Q481" s="67"/>
      <c r="R481" s="67"/>
      <c r="S481" s="47"/>
      <c r="T481" s="47"/>
      <c r="U481" s="47"/>
      <c r="V481" s="66"/>
    </row>
    <row r="482" spans="1:22" x14ac:dyDescent="0.25">
      <c r="A482" s="10" t="str">
        <f t="shared" si="23"/>
        <v/>
      </c>
      <c r="B482" s="10" t="str">
        <f t="shared" si="22"/>
        <v xml:space="preserve"> site  //-</v>
      </c>
      <c r="C482" s="61"/>
      <c r="D482" s="61"/>
      <c r="E482" s="69"/>
      <c r="F482" s="47"/>
      <c r="G482" s="47"/>
      <c r="H482" s="47"/>
      <c r="I482" s="40" t="str">
        <f t="shared" si="24"/>
        <v>//</v>
      </c>
      <c r="J482" s="63"/>
      <c r="K482" s="63"/>
      <c r="L482" s="47"/>
      <c r="M482" s="67"/>
      <c r="N482" s="47"/>
      <c r="O482" s="47"/>
      <c r="P482" s="47"/>
      <c r="Q482" s="67"/>
      <c r="R482" s="67"/>
      <c r="S482" s="47"/>
      <c r="T482" s="47"/>
      <c r="U482" s="47"/>
      <c r="V482" s="66"/>
    </row>
    <row r="483" spans="1:22" x14ac:dyDescent="0.25">
      <c r="A483" s="10" t="str">
        <f t="shared" si="23"/>
        <v/>
      </c>
      <c r="B483" s="10" t="str">
        <f t="shared" si="22"/>
        <v xml:space="preserve"> site  //-</v>
      </c>
      <c r="C483" s="61"/>
      <c r="D483" s="61"/>
      <c r="E483" s="69"/>
      <c r="F483" s="47"/>
      <c r="G483" s="47"/>
      <c r="H483" s="47"/>
      <c r="I483" s="40" t="str">
        <f t="shared" si="24"/>
        <v>//</v>
      </c>
      <c r="J483" s="63"/>
      <c r="K483" s="63"/>
      <c r="L483" s="47"/>
      <c r="M483" s="67"/>
      <c r="N483" s="47"/>
      <c r="O483" s="47"/>
      <c r="P483" s="47"/>
      <c r="Q483" s="67"/>
      <c r="R483" s="67"/>
      <c r="S483" s="47"/>
      <c r="T483" s="47"/>
      <c r="U483" s="47"/>
      <c r="V483" s="66"/>
    </row>
    <row r="484" spans="1:22" x14ac:dyDescent="0.25">
      <c r="A484" s="10" t="str">
        <f t="shared" si="23"/>
        <v/>
      </c>
      <c r="B484" s="10" t="str">
        <f t="shared" si="22"/>
        <v xml:space="preserve"> site  //-</v>
      </c>
      <c r="C484" s="61"/>
      <c r="D484" s="61"/>
      <c r="E484" s="69"/>
      <c r="F484" s="47"/>
      <c r="G484" s="47"/>
      <c r="H484" s="47"/>
      <c r="I484" s="40" t="str">
        <f t="shared" si="24"/>
        <v>//</v>
      </c>
      <c r="J484" s="63"/>
      <c r="K484" s="63"/>
      <c r="L484" s="47"/>
      <c r="M484" s="67"/>
      <c r="N484" s="47"/>
      <c r="O484" s="47"/>
      <c r="P484" s="47"/>
      <c r="Q484" s="67"/>
      <c r="R484" s="67"/>
      <c r="S484" s="47"/>
      <c r="T484" s="47"/>
      <c r="U484" s="47"/>
      <c r="V484" s="66"/>
    </row>
    <row r="485" spans="1:22" x14ac:dyDescent="0.25">
      <c r="A485" s="10" t="str">
        <f t="shared" si="23"/>
        <v/>
      </c>
      <c r="B485" s="10" t="str">
        <f t="shared" si="22"/>
        <v xml:space="preserve"> site  //-</v>
      </c>
      <c r="C485" s="61"/>
      <c r="D485" s="61"/>
      <c r="E485" s="69"/>
      <c r="F485" s="47"/>
      <c r="G485" s="47"/>
      <c r="H485" s="47"/>
      <c r="I485" s="40" t="str">
        <f t="shared" si="24"/>
        <v>//</v>
      </c>
      <c r="J485" s="63"/>
      <c r="K485" s="63"/>
      <c r="L485" s="47"/>
      <c r="M485" s="67"/>
      <c r="N485" s="47"/>
      <c r="O485" s="47"/>
      <c r="P485" s="47"/>
      <c r="Q485" s="67"/>
      <c r="R485" s="67"/>
      <c r="S485" s="47"/>
      <c r="T485" s="47"/>
      <c r="U485" s="47"/>
      <c r="V485" s="66"/>
    </row>
    <row r="486" spans="1:22" x14ac:dyDescent="0.25">
      <c r="A486" s="10" t="str">
        <f t="shared" si="23"/>
        <v/>
      </c>
      <c r="B486" s="10" t="str">
        <f t="shared" si="22"/>
        <v xml:space="preserve"> site  //-</v>
      </c>
      <c r="C486" s="61"/>
      <c r="D486" s="61"/>
      <c r="E486" s="69"/>
      <c r="F486" s="47"/>
      <c r="G486" s="47"/>
      <c r="H486" s="47"/>
      <c r="I486" s="40" t="str">
        <f t="shared" si="24"/>
        <v>//</v>
      </c>
      <c r="J486" s="63"/>
      <c r="K486" s="63"/>
      <c r="L486" s="47"/>
      <c r="M486" s="67"/>
      <c r="N486" s="47"/>
      <c r="O486" s="47"/>
      <c r="P486" s="47"/>
      <c r="Q486" s="67"/>
      <c r="R486" s="67"/>
      <c r="S486" s="47"/>
      <c r="T486" s="47"/>
      <c r="U486" s="47"/>
      <c r="V486" s="66"/>
    </row>
    <row r="487" spans="1:22" x14ac:dyDescent="0.25">
      <c r="A487" s="10" t="str">
        <f t="shared" si="23"/>
        <v/>
      </c>
      <c r="B487" s="10" t="str">
        <f t="shared" si="22"/>
        <v xml:space="preserve"> site  //-</v>
      </c>
      <c r="C487" s="61"/>
      <c r="D487" s="61"/>
      <c r="E487" s="69"/>
      <c r="F487" s="47"/>
      <c r="G487" s="47"/>
      <c r="H487" s="47"/>
      <c r="I487" s="40" t="str">
        <f t="shared" si="24"/>
        <v>//</v>
      </c>
      <c r="J487" s="63"/>
      <c r="K487" s="63"/>
      <c r="L487" s="47"/>
      <c r="M487" s="67"/>
      <c r="N487" s="47"/>
      <c r="O487" s="47"/>
      <c r="P487" s="47"/>
      <c r="Q487" s="67"/>
      <c r="R487" s="67"/>
      <c r="S487" s="47"/>
      <c r="T487" s="47"/>
      <c r="U487" s="47"/>
      <c r="V487" s="66"/>
    </row>
    <row r="488" spans="1:22" x14ac:dyDescent="0.25">
      <c r="A488" s="10" t="str">
        <f t="shared" si="23"/>
        <v/>
      </c>
      <c r="B488" s="10" t="str">
        <f t="shared" si="22"/>
        <v xml:space="preserve"> site  //-</v>
      </c>
      <c r="C488" s="61"/>
      <c r="D488" s="61"/>
      <c r="E488" s="69"/>
      <c r="F488" s="47"/>
      <c r="G488" s="47"/>
      <c r="H488" s="47"/>
      <c r="I488" s="40" t="str">
        <f t="shared" si="24"/>
        <v>//</v>
      </c>
      <c r="J488" s="63"/>
      <c r="K488" s="63"/>
      <c r="L488" s="47"/>
      <c r="M488" s="67"/>
      <c r="N488" s="47"/>
      <c r="O488" s="47"/>
      <c r="P488" s="47"/>
      <c r="Q488" s="67"/>
      <c r="R488" s="67"/>
      <c r="S488" s="47"/>
      <c r="T488" s="47"/>
      <c r="U488" s="47"/>
      <c r="V488" s="66"/>
    </row>
    <row r="489" spans="1:22" x14ac:dyDescent="0.25">
      <c r="A489" s="10" t="str">
        <f t="shared" si="23"/>
        <v/>
      </c>
      <c r="B489" s="10" t="str">
        <f t="shared" si="22"/>
        <v xml:space="preserve"> site  //-</v>
      </c>
      <c r="C489" s="61"/>
      <c r="D489" s="61"/>
      <c r="E489" s="69"/>
      <c r="F489" s="47"/>
      <c r="G489" s="47"/>
      <c r="H489" s="47"/>
      <c r="I489" s="40" t="str">
        <f t="shared" si="24"/>
        <v>//</v>
      </c>
      <c r="J489" s="63"/>
      <c r="K489" s="63"/>
      <c r="L489" s="47"/>
      <c r="M489" s="67"/>
      <c r="N489" s="47"/>
      <c r="O489" s="47"/>
      <c r="P489" s="47"/>
      <c r="Q489" s="67"/>
      <c r="R489" s="67"/>
      <c r="S489" s="47"/>
      <c r="T489" s="47"/>
      <c r="U489" s="47"/>
      <c r="V489" s="66"/>
    </row>
    <row r="490" spans="1:22" x14ac:dyDescent="0.25">
      <c r="A490" s="10" t="str">
        <f t="shared" si="23"/>
        <v/>
      </c>
      <c r="B490" s="10" t="str">
        <f t="shared" si="22"/>
        <v xml:space="preserve"> site  //-</v>
      </c>
      <c r="C490" s="61"/>
      <c r="D490" s="61"/>
      <c r="E490" s="69"/>
      <c r="F490" s="47"/>
      <c r="G490" s="47"/>
      <c r="H490" s="47"/>
      <c r="I490" s="40" t="str">
        <f t="shared" si="24"/>
        <v>//</v>
      </c>
      <c r="J490" s="63"/>
      <c r="K490" s="63"/>
      <c r="L490" s="47"/>
      <c r="M490" s="67"/>
      <c r="N490" s="47"/>
      <c r="O490" s="47"/>
      <c r="P490" s="47"/>
      <c r="Q490" s="67"/>
      <c r="R490" s="67"/>
      <c r="S490" s="47"/>
      <c r="T490" s="47"/>
      <c r="U490" s="47"/>
      <c r="V490" s="66"/>
    </row>
    <row r="491" spans="1:22" x14ac:dyDescent="0.25">
      <c r="A491" s="10" t="str">
        <f t="shared" si="23"/>
        <v/>
      </c>
      <c r="B491" s="10" t="str">
        <f t="shared" si="22"/>
        <v xml:space="preserve"> site  //-</v>
      </c>
      <c r="C491" s="61"/>
      <c r="D491" s="61"/>
      <c r="E491" s="69"/>
      <c r="F491" s="47"/>
      <c r="G491" s="47"/>
      <c r="H491" s="47"/>
      <c r="I491" s="40" t="str">
        <f t="shared" si="24"/>
        <v>//</v>
      </c>
      <c r="J491" s="63"/>
      <c r="K491" s="63"/>
      <c r="L491" s="47"/>
      <c r="M491" s="67"/>
      <c r="N491" s="47"/>
      <c r="O491" s="47"/>
      <c r="P491" s="47"/>
      <c r="Q491" s="67"/>
      <c r="R491" s="67"/>
      <c r="S491" s="47"/>
      <c r="T491" s="47"/>
      <c r="U491" s="47"/>
      <c r="V491" s="66"/>
    </row>
    <row r="492" spans="1:22" x14ac:dyDescent="0.25">
      <c r="A492" s="10" t="str">
        <f t="shared" si="23"/>
        <v/>
      </c>
      <c r="B492" s="10" t="str">
        <f t="shared" si="22"/>
        <v xml:space="preserve"> site  //-</v>
      </c>
      <c r="C492" s="61"/>
      <c r="D492" s="61"/>
      <c r="E492" s="69"/>
      <c r="F492" s="47"/>
      <c r="G492" s="47"/>
      <c r="H492" s="47"/>
      <c r="I492" s="40" t="str">
        <f t="shared" si="24"/>
        <v>//</v>
      </c>
      <c r="J492" s="63"/>
      <c r="K492" s="63"/>
      <c r="L492" s="47"/>
      <c r="M492" s="67"/>
      <c r="N492" s="47"/>
      <c r="O492" s="47"/>
      <c r="P492" s="47"/>
      <c r="Q492" s="67"/>
      <c r="R492" s="67"/>
      <c r="S492" s="47"/>
      <c r="T492" s="47"/>
      <c r="U492" s="47"/>
      <c r="V492" s="66"/>
    </row>
    <row r="493" spans="1:22" x14ac:dyDescent="0.25">
      <c r="A493" s="10" t="str">
        <f t="shared" si="23"/>
        <v/>
      </c>
      <c r="B493" s="10" t="str">
        <f t="shared" si="22"/>
        <v xml:space="preserve"> site  //-</v>
      </c>
      <c r="C493" s="61"/>
      <c r="D493" s="61"/>
      <c r="E493" s="69"/>
      <c r="F493" s="47"/>
      <c r="G493" s="47"/>
      <c r="H493" s="47"/>
      <c r="I493" s="40" t="str">
        <f t="shared" si="24"/>
        <v>//</v>
      </c>
      <c r="J493" s="63"/>
      <c r="K493" s="63"/>
      <c r="L493" s="47"/>
      <c r="M493" s="67"/>
      <c r="N493" s="47"/>
      <c r="O493" s="47"/>
      <c r="P493" s="47"/>
      <c r="Q493" s="67"/>
      <c r="R493" s="67"/>
      <c r="S493" s="47"/>
      <c r="T493" s="47"/>
      <c r="U493" s="47"/>
      <c r="V493" s="66"/>
    </row>
    <row r="494" spans="1:22" x14ac:dyDescent="0.25">
      <c r="A494" s="10" t="str">
        <f t="shared" si="23"/>
        <v/>
      </c>
      <c r="B494" s="10" t="str">
        <f t="shared" si="22"/>
        <v xml:space="preserve"> site  //-</v>
      </c>
      <c r="C494" s="61"/>
      <c r="D494" s="61"/>
      <c r="E494" s="69"/>
      <c r="F494" s="47"/>
      <c r="G494" s="47"/>
      <c r="H494" s="47"/>
      <c r="I494" s="40" t="str">
        <f t="shared" si="24"/>
        <v>//</v>
      </c>
      <c r="J494" s="63"/>
      <c r="K494" s="63"/>
      <c r="L494" s="47"/>
      <c r="M494" s="67"/>
      <c r="N494" s="47"/>
      <c r="O494" s="47"/>
      <c r="P494" s="47"/>
      <c r="Q494" s="67"/>
      <c r="R494" s="67"/>
      <c r="S494" s="47"/>
      <c r="T494" s="47"/>
      <c r="U494" s="47"/>
      <c r="V494" s="66"/>
    </row>
    <row r="495" spans="1:22" x14ac:dyDescent="0.25">
      <c r="A495" s="10" t="str">
        <f t="shared" si="23"/>
        <v/>
      </c>
      <c r="B495" s="10" t="str">
        <f t="shared" si="22"/>
        <v xml:space="preserve"> site  //-</v>
      </c>
      <c r="C495" s="61"/>
      <c r="D495" s="61"/>
      <c r="E495" s="69"/>
      <c r="F495" s="47"/>
      <c r="G495" s="47"/>
      <c r="H495" s="47"/>
      <c r="I495" s="40" t="str">
        <f t="shared" si="24"/>
        <v>//</v>
      </c>
      <c r="J495" s="63"/>
      <c r="K495" s="63"/>
      <c r="L495" s="47"/>
      <c r="M495" s="67"/>
      <c r="N495" s="47"/>
      <c r="O495" s="47"/>
      <c r="P495" s="47"/>
      <c r="Q495" s="67"/>
      <c r="R495" s="67"/>
      <c r="S495" s="47"/>
      <c r="T495" s="47"/>
      <c r="U495" s="47"/>
      <c r="V495" s="66"/>
    </row>
    <row r="496" spans="1:22" x14ac:dyDescent="0.25">
      <c r="A496" s="10" t="str">
        <f t="shared" si="23"/>
        <v/>
      </c>
      <c r="B496" s="10" t="str">
        <f t="shared" si="22"/>
        <v xml:space="preserve"> site  //-</v>
      </c>
      <c r="C496" s="61"/>
      <c r="D496" s="61"/>
      <c r="E496" s="69"/>
      <c r="F496" s="47"/>
      <c r="G496" s="47"/>
      <c r="H496" s="47"/>
      <c r="I496" s="40" t="str">
        <f t="shared" si="24"/>
        <v>//</v>
      </c>
      <c r="J496" s="63"/>
      <c r="K496" s="63"/>
      <c r="L496" s="47"/>
      <c r="M496" s="67"/>
      <c r="N496" s="47"/>
      <c r="O496" s="47"/>
      <c r="P496" s="47"/>
      <c r="Q496" s="67"/>
      <c r="R496" s="67"/>
      <c r="S496" s="47"/>
      <c r="T496" s="47"/>
      <c r="U496" s="47"/>
      <c r="V496" s="66"/>
    </row>
    <row r="497" spans="1:22" x14ac:dyDescent="0.25">
      <c r="A497" s="10" t="str">
        <f t="shared" si="23"/>
        <v/>
      </c>
      <c r="B497" s="10" t="str">
        <f t="shared" si="22"/>
        <v xml:space="preserve"> site  //-</v>
      </c>
      <c r="C497" s="61"/>
      <c r="D497" s="61"/>
      <c r="E497" s="69"/>
      <c r="F497" s="47"/>
      <c r="G497" s="47"/>
      <c r="H497" s="47"/>
      <c r="I497" s="40" t="str">
        <f t="shared" si="24"/>
        <v>//</v>
      </c>
      <c r="J497" s="63"/>
      <c r="K497" s="63"/>
      <c r="L497" s="47"/>
      <c r="M497" s="67"/>
      <c r="N497" s="47"/>
      <c r="O497" s="47"/>
      <c r="P497" s="47"/>
      <c r="Q497" s="67"/>
      <c r="R497" s="67"/>
      <c r="S497" s="47"/>
      <c r="T497" s="47"/>
      <c r="U497" s="47"/>
      <c r="V497" s="66"/>
    </row>
    <row r="498" spans="1:22" x14ac:dyDescent="0.25">
      <c r="A498" s="10" t="str">
        <f t="shared" si="23"/>
        <v/>
      </c>
      <c r="B498" s="10" t="str">
        <f t="shared" si="22"/>
        <v xml:space="preserve"> site  //-</v>
      </c>
      <c r="C498" s="61"/>
      <c r="D498" s="61"/>
      <c r="E498" s="69"/>
      <c r="F498" s="47"/>
      <c r="G498" s="47"/>
      <c r="H498" s="47"/>
      <c r="I498" s="40" t="str">
        <f t="shared" si="24"/>
        <v>//</v>
      </c>
      <c r="J498" s="63"/>
      <c r="K498" s="63"/>
      <c r="L498" s="47"/>
      <c r="M498" s="67"/>
      <c r="N498" s="47"/>
      <c r="O498" s="47"/>
      <c r="P498" s="47"/>
      <c r="Q498" s="67"/>
      <c r="R498" s="67"/>
      <c r="S498" s="47"/>
      <c r="T498" s="47"/>
      <c r="U498" s="47"/>
      <c r="V498" s="66"/>
    </row>
    <row r="499" spans="1:22" x14ac:dyDescent="0.25">
      <c r="A499" s="10" t="str">
        <f t="shared" si="23"/>
        <v/>
      </c>
      <c r="B499" s="10" t="str">
        <f t="shared" si="22"/>
        <v xml:space="preserve"> site  //-</v>
      </c>
      <c r="C499" s="61"/>
      <c r="D499" s="61"/>
      <c r="E499" s="69"/>
      <c r="F499" s="47"/>
      <c r="G499" s="47"/>
      <c r="H499" s="47"/>
      <c r="I499" s="40" t="str">
        <f t="shared" si="24"/>
        <v>//</v>
      </c>
      <c r="J499" s="63"/>
      <c r="K499" s="63"/>
      <c r="L499" s="47"/>
      <c r="M499" s="67"/>
      <c r="N499" s="47"/>
      <c r="O499" s="47"/>
      <c r="P499" s="47"/>
      <c r="Q499" s="67"/>
      <c r="R499" s="67"/>
      <c r="S499" s="47"/>
      <c r="T499" s="47"/>
      <c r="U499" s="47"/>
      <c r="V499" s="66"/>
    </row>
    <row r="500" spans="1:22" x14ac:dyDescent="0.25">
      <c r="A500" s="10" t="str">
        <f t="shared" si="23"/>
        <v/>
      </c>
      <c r="B500" s="10" t="str">
        <f t="shared" si="22"/>
        <v xml:space="preserve"> site  //-</v>
      </c>
      <c r="C500" s="61"/>
      <c r="D500" s="61"/>
      <c r="E500" s="69"/>
      <c r="F500" s="47"/>
      <c r="G500" s="47"/>
      <c r="H500" s="47"/>
      <c r="I500" s="40" t="str">
        <f t="shared" si="24"/>
        <v>//</v>
      </c>
      <c r="J500" s="63"/>
      <c r="K500" s="63"/>
      <c r="L500" s="47"/>
      <c r="M500" s="67"/>
      <c r="N500" s="47"/>
      <c r="O500" s="47"/>
      <c r="P500" s="47"/>
      <c r="Q500" s="67"/>
      <c r="R500" s="67"/>
      <c r="S500" s="47"/>
      <c r="T500" s="47"/>
      <c r="U500" s="47"/>
      <c r="V500" s="66"/>
    </row>
    <row r="501" spans="1:22" x14ac:dyDescent="0.25">
      <c r="A501" s="10" t="str">
        <f t="shared" si="23"/>
        <v/>
      </c>
      <c r="B501" s="10" t="str">
        <f t="shared" si="22"/>
        <v xml:space="preserve"> site  //-</v>
      </c>
      <c r="C501" s="61"/>
      <c r="D501" s="61"/>
      <c r="E501" s="69"/>
      <c r="F501" s="47"/>
      <c r="G501" s="47"/>
      <c r="H501" s="47"/>
      <c r="I501" s="40" t="str">
        <f t="shared" si="24"/>
        <v>//</v>
      </c>
      <c r="J501" s="63"/>
      <c r="K501" s="63"/>
      <c r="L501" s="47"/>
      <c r="M501" s="67"/>
      <c r="N501" s="47"/>
      <c r="O501" s="47"/>
      <c r="P501" s="47"/>
      <c r="Q501" s="67"/>
      <c r="R501" s="67"/>
      <c r="S501" s="47"/>
      <c r="T501" s="47"/>
      <c r="U501" s="47"/>
      <c r="V501" s="66"/>
    </row>
  </sheetData>
  <sheetProtection password="EE1D" sheet="1" objects="1" scenarios="1"/>
  <conditionalFormatting sqref="C3:U501">
    <cfRule type="expression" dxfId="13" priority="1">
      <formula>AND($C3&lt;&gt;"",$D3&lt;&gt;"")</formula>
    </cfRule>
  </conditionalFormatting>
  <dataValidations count="13">
    <dataValidation type="list" allowBlank="1" showInputMessage="1" showErrorMessage="1" sqref="P3:P1048576">
      <formula1>Capture_method</formula1>
    </dataValidation>
    <dataValidation type="decimal" allowBlank="1" showInputMessage="1" showErrorMessage="1" error="The value entered is outside of the accepted range for R3. " sqref="C502:C1048576">
      <formula1>35.947844</formula1>
      <formula2>49.402459</formula2>
    </dataValidation>
    <dataValidation type="decimal" allowBlank="1" showInputMessage="1" showErrorMessage="1" error="The value entered is outside the acceptable range for R3. " sqref="D502:D1048576">
      <formula1>-97.309498</formula1>
      <formula2>-80.386285</formula2>
    </dataValidation>
    <dataValidation type="list" allowBlank="1" showInputMessage="1" showErrorMessage="1" sqref="N502:N1048576">
      <formula1>States</formula1>
    </dataValidation>
    <dataValidation type="list" allowBlank="1" showInputMessage="1" showErrorMessage="1" sqref="R3:R501">
      <formula1>(Habitat)</formula1>
    </dataValidation>
    <dataValidation allowBlank="1" showInputMessage="1" showErrorMessage="1" error="The value entered is outside the acceptable range for R3. " sqref="E1:E2 E502:E1048576"/>
    <dataValidation type="list" allowBlank="1" showInputMessage="1" showErrorMessage="1" error="The value entered is outside the acceptable range for R3. " sqref="E3:E501">
      <formula1>(Accuracy)</formula1>
    </dataValidation>
    <dataValidation type="list" allowBlank="1" showInputMessage="1" showErrorMessage="1" sqref="O3:O1048576">
      <formula1>INDIRECT(N3)</formula1>
    </dataValidation>
    <dataValidation type="whole" allowBlank="1" showInputMessage="1" showErrorMessage="1" sqref="Q3:Q501">
      <formula1>1</formula1>
      <formula2>100</formula2>
    </dataValidation>
    <dataValidation type="whole" allowBlank="1" showInputMessage="1" showErrorMessage="1" sqref="F1:F1048576">
      <formula1>1</formula1>
      <formula2>12</formula2>
    </dataValidation>
    <dataValidation type="whole" allowBlank="1" showInputMessage="1" showErrorMessage="1" sqref="G1:G1048576">
      <formula1>1</formula1>
      <formula2>31</formula2>
    </dataValidation>
    <dataValidation type="whole" allowBlank="1" showInputMessage="1" showErrorMessage="1" sqref="H1:H1048576">
      <formula1>1900</formula1>
      <formula2>2200</formula2>
    </dataValidation>
    <dataValidation type="list" allowBlank="1" showInputMessage="1" showErrorMessage="1" sqref="N3:N501">
      <formula1>State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decimal" allowBlank="1" showInputMessage="1" showErrorMessage="1" error="This value is outside of those accepted for this Region, or the value is not formatted in decimal degrees (NAD83). Example: 39.27797">
          <x14:formula1>
            <xm:f>States!$A$35</xm:f>
          </x14:formula1>
          <x14:formula2>
            <xm:f>States!$B$35</xm:f>
          </x14:formula2>
          <xm:sqref>C3:C501</xm:sqref>
        </x14:dataValidation>
        <x14:dataValidation type="decimal" allowBlank="1" showInputMessage="1" showErrorMessage="1" error="This value is outside of those accepted for this Region, or the value is not formatted in decimal degrees (NAD83). Example: -76.622701">
          <x14:formula1>
            <xm:f>States!$C$35</xm:f>
          </x14:formula1>
          <x14:formula2>
            <xm:f>States!$D$35</xm:f>
          </x14:formula2>
          <xm:sqref>D3:D501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J502"/>
  <sheetViews>
    <sheetView workbookViewId="0">
      <pane ySplit="3" topLeftCell="A4" activePane="bottomLeft" state="frozen"/>
      <selection pane="bottomLeft" activeCell="A4" sqref="A4"/>
    </sheetView>
  </sheetViews>
  <sheetFormatPr defaultRowHeight="15.75" x14ac:dyDescent="0.25"/>
  <cols>
    <col min="1" max="1" width="14.5703125" style="16" bestFit="1" customWidth="1"/>
    <col min="2" max="2" width="8.5703125" style="13" customWidth="1"/>
    <col min="3" max="3" width="15" style="13" hidden="1" customWidth="1"/>
    <col min="4" max="4" width="6" style="12" customWidth="1"/>
    <col min="5" max="5" width="19" style="12" hidden="1" customWidth="1"/>
    <col min="6" max="6" width="6.28515625" style="12" customWidth="1"/>
    <col min="7" max="7" width="11.85546875" style="12" hidden="1" customWidth="1"/>
    <col min="8" max="8" width="13.7109375" style="12" customWidth="1"/>
    <col min="9" max="14" width="13.7109375" style="12" hidden="1" customWidth="1"/>
    <col min="15" max="16" width="30.140625" style="12" hidden="1" customWidth="1"/>
    <col min="17" max="17" width="25.28515625" style="1" customWidth="1"/>
    <col min="18" max="18" width="9.85546875" style="12" customWidth="1"/>
    <col min="19" max="19" width="9.28515625" style="12" customWidth="1"/>
    <col min="20" max="20" width="17" style="12" customWidth="1"/>
    <col min="21" max="21" width="14.85546875" style="37" customWidth="1"/>
    <col min="22" max="22" width="8.28515625" style="37" customWidth="1"/>
    <col min="23" max="23" width="9" style="37" customWidth="1"/>
    <col min="24" max="24" width="7.85546875" style="37" customWidth="1"/>
    <col min="25" max="25" width="7" style="37" customWidth="1"/>
    <col min="26" max="26" width="11.85546875" style="37" customWidth="1"/>
    <col min="27" max="27" width="16.28515625" style="1" bestFit="1" customWidth="1"/>
    <col min="28" max="28" width="19.42578125" style="1" customWidth="1"/>
    <col min="29" max="29" width="26.42578125" style="1" hidden="1" customWidth="1"/>
    <col min="30" max="30" width="7.28515625" style="15" customWidth="1"/>
    <col min="31" max="31" width="10.42578125" style="1" customWidth="1"/>
    <col min="32" max="32" width="11.140625" style="1" customWidth="1"/>
    <col min="33" max="33" width="12.85546875" style="1" customWidth="1"/>
    <col min="34" max="34" width="66.85546875" style="13" customWidth="1"/>
    <col min="35" max="35" width="18.140625" style="10" hidden="1" customWidth="1"/>
    <col min="36" max="36" width="14.7109375" style="10" hidden="1" customWidth="1"/>
  </cols>
  <sheetData>
    <row r="1" spans="1:36" ht="34.5" customHeight="1" x14ac:dyDescent="0.25">
      <c r="A1" s="344" t="s">
        <v>512</v>
      </c>
      <c r="B1" s="336" t="s">
        <v>40</v>
      </c>
      <c r="C1" s="337"/>
      <c r="D1" s="337"/>
      <c r="E1" s="337"/>
      <c r="F1" s="337"/>
      <c r="G1" s="337"/>
      <c r="H1" s="337"/>
      <c r="I1" s="337"/>
      <c r="J1" s="337"/>
      <c r="K1" s="337"/>
      <c r="L1" s="337"/>
      <c r="M1" s="337"/>
      <c r="N1" s="337"/>
      <c r="O1" s="337"/>
      <c r="P1" s="337"/>
      <c r="Q1" s="337"/>
      <c r="R1" s="337"/>
      <c r="S1" s="337"/>
      <c r="T1" s="337"/>
      <c r="U1" s="337"/>
      <c r="V1" s="337"/>
      <c r="W1" s="337"/>
      <c r="X1" s="337"/>
      <c r="Y1" s="338"/>
      <c r="Z1" s="196"/>
      <c r="AA1" s="349" t="s">
        <v>41</v>
      </c>
      <c r="AB1" s="350"/>
      <c r="AC1" s="350"/>
      <c r="AD1" s="350"/>
      <c r="AE1" s="350"/>
      <c r="AF1" s="351"/>
      <c r="AG1" s="333" t="s">
        <v>25</v>
      </c>
      <c r="AH1" s="339" t="s">
        <v>513</v>
      </c>
    </row>
    <row r="2" spans="1:36" s="7" customFormat="1" ht="22.5" customHeight="1" x14ac:dyDescent="0.25">
      <c r="A2" s="345"/>
      <c r="B2" s="362" t="s">
        <v>421</v>
      </c>
      <c r="C2" s="363"/>
      <c r="D2" s="363"/>
      <c r="E2" s="363"/>
      <c r="F2" s="363"/>
      <c r="G2" s="363"/>
      <c r="H2" s="364"/>
      <c r="I2" s="105"/>
      <c r="J2" s="105"/>
      <c r="K2" s="105"/>
      <c r="L2" s="105"/>
      <c r="M2" s="105"/>
      <c r="N2" s="105"/>
      <c r="O2" s="105"/>
      <c r="P2" s="105"/>
      <c r="Q2" s="365" t="s">
        <v>287</v>
      </c>
      <c r="R2" s="363"/>
      <c r="S2" s="363"/>
      <c r="T2" s="364"/>
      <c r="U2" s="347" t="s">
        <v>245</v>
      </c>
      <c r="V2" s="347" t="s">
        <v>350</v>
      </c>
      <c r="W2" s="347" t="s">
        <v>349</v>
      </c>
      <c r="X2" s="358" t="s">
        <v>339</v>
      </c>
      <c r="Y2" s="352" t="s">
        <v>248</v>
      </c>
      <c r="Z2" s="342" t="s">
        <v>538</v>
      </c>
      <c r="AA2" s="354" t="s">
        <v>462</v>
      </c>
      <c r="AB2" s="356" t="s">
        <v>2137</v>
      </c>
      <c r="AC2" s="36"/>
      <c r="AD2" s="356" t="s">
        <v>238</v>
      </c>
      <c r="AE2" s="356" t="s">
        <v>249</v>
      </c>
      <c r="AF2" s="360" t="s">
        <v>250</v>
      </c>
      <c r="AG2" s="334"/>
      <c r="AH2" s="340"/>
      <c r="AI2" s="10"/>
      <c r="AJ2" s="10"/>
    </row>
    <row r="3" spans="1:36" ht="31.5" customHeight="1" thickBot="1" x14ac:dyDescent="0.3">
      <c r="A3" s="346"/>
      <c r="B3" s="200" t="s">
        <v>246</v>
      </c>
      <c r="C3" s="201" t="s">
        <v>329</v>
      </c>
      <c r="D3" s="201" t="s">
        <v>318</v>
      </c>
      <c r="E3" s="201" t="s">
        <v>330</v>
      </c>
      <c r="F3" s="201" t="s">
        <v>37</v>
      </c>
      <c r="G3" s="201" t="s">
        <v>331</v>
      </c>
      <c r="H3" s="201" t="s">
        <v>244</v>
      </c>
      <c r="I3" s="201" t="s">
        <v>332</v>
      </c>
      <c r="J3" s="201" t="s">
        <v>303</v>
      </c>
      <c r="K3" s="201" t="s">
        <v>283</v>
      </c>
      <c r="L3" s="201" t="s">
        <v>304</v>
      </c>
      <c r="M3" s="201" t="s">
        <v>305</v>
      </c>
      <c r="N3" s="201" t="s">
        <v>322</v>
      </c>
      <c r="O3" s="201" t="s">
        <v>297</v>
      </c>
      <c r="P3" s="201" t="s">
        <v>323</v>
      </c>
      <c r="Q3" s="201" t="s">
        <v>247</v>
      </c>
      <c r="R3" s="201" t="s">
        <v>36</v>
      </c>
      <c r="S3" s="201" t="s">
        <v>37</v>
      </c>
      <c r="T3" s="201" t="s">
        <v>244</v>
      </c>
      <c r="U3" s="348"/>
      <c r="V3" s="348"/>
      <c r="W3" s="348"/>
      <c r="X3" s="359"/>
      <c r="Y3" s="353"/>
      <c r="Z3" s="343"/>
      <c r="AA3" s="355"/>
      <c r="AB3" s="357"/>
      <c r="AC3" s="197" t="s">
        <v>198</v>
      </c>
      <c r="AD3" s="357"/>
      <c r="AE3" s="357"/>
      <c r="AF3" s="361"/>
      <c r="AG3" s="335"/>
      <c r="AH3" s="341"/>
      <c r="AI3" s="10" t="s">
        <v>221</v>
      </c>
      <c r="AJ3" s="10" t="s">
        <v>519</v>
      </c>
    </row>
    <row r="4" spans="1:36" s="30" customFormat="1" x14ac:dyDescent="0.25">
      <c r="A4" s="202"/>
      <c r="B4" s="155"/>
      <c r="C4" s="198" t="str">
        <f>IF((UPPER(B4)="NOBATS"),"NBAT",(UPPER(B4)))</f>
        <v/>
      </c>
      <c r="D4" s="154"/>
      <c r="E4" s="198" t="str">
        <f>UPPER(D4)</f>
        <v/>
      </c>
      <c r="F4" s="154"/>
      <c r="G4" s="198" t="str">
        <f>UPPER(F4)</f>
        <v/>
      </c>
      <c r="H4" s="154"/>
      <c r="I4" s="198" t="str">
        <f>UPPER(H4)</f>
        <v/>
      </c>
      <c r="J4" s="198" t="str">
        <f>IFERROR(VLOOKUP(Q4,Drop_down_options!$B$2:$D$31,2,FALSE),"")</f>
        <v/>
      </c>
      <c r="K4" s="198" t="str">
        <f>IFERROR(VLOOKUP(R4,Drop_down_options!$E$2:$F$4,2,),"")</f>
        <v/>
      </c>
      <c r="L4" s="198" t="str">
        <f>IFERROR(VLOOKUP(S4,Drop_down_options!$G$2:$H$4,2),"")</f>
        <v/>
      </c>
      <c r="M4" s="198" t="str">
        <f>IFERROR(VLOOKUP(T4,Drop_down_options!$E$9:$F$14,2,FALSE),"")</f>
        <v/>
      </c>
      <c r="N4" s="198" t="str">
        <f>CONCATENATE(K4,"_",L4)</f>
        <v>_</v>
      </c>
      <c r="O4" s="199" t="str">
        <f>CONCATENATE(J4,"_",K4,"_",L4,"_",M4)</f>
        <v>___</v>
      </c>
      <c r="P4" s="199" t="str">
        <f t="shared" ref="P4:P67" si="0">CONCATENATE(AF4,"-",AI4)</f>
        <v>-</v>
      </c>
      <c r="Q4" s="303" t="str">
        <f>IFERROR(VLOOKUP(B4,ACCEPTED_CODES!$X$3:$Y$32,2,), "")</f>
        <v/>
      </c>
      <c r="R4" s="154" t="str">
        <f>IFERROR(VLOOKUP(E4,Drop_down_options!$C$47:$D$49,2,), "")</f>
        <v/>
      </c>
      <c r="S4" s="39" t="str">
        <f>IFERROR(VLOOKUP(F4,Drop_down_options!$C$34:$D$36,2,), "")</f>
        <v/>
      </c>
      <c r="T4" s="39" t="str">
        <f>IFERROR(VLOOKUP(H4,Drop_down_options!$C$39:$D$44,2,),"")</f>
        <v/>
      </c>
      <c r="U4" s="194"/>
      <c r="V4" s="208"/>
      <c r="W4" s="194"/>
      <c r="X4" s="194"/>
      <c r="Y4" s="194"/>
      <c r="Z4" s="194"/>
      <c r="AA4" s="78"/>
      <c r="AB4" s="78"/>
      <c r="AC4" s="195" t="str">
        <f>IF(AB4="","",(CONCATENATE(AA4,"-",AB4)))</f>
        <v/>
      </c>
      <c r="AD4" s="78"/>
      <c r="AE4" s="78"/>
      <c r="AF4" s="78"/>
      <c r="AG4" s="77"/>
      <c r="AH4" s="155"/>
      <c r="AI4" s="28" t="str">
        <f>IFERROR(VLOOKUP(AH4,CAPTURE_SITE_INFO!$B$3:$U$501,11,FALSE),"")</f>
        <v/>
      </c>
      <c r="AJ4" s="28" t="str">
        <f>(CONCATENATE(R4,"_",S4))</f>
        <v>_</v>
      </c>
    </row>
    <row r="5" spans="1:36" s="30" customFormat="1" x14ac:dyDescent="0.25">
      <c r="A5" s="38"/>
      <c r="B5" s="155"/>
      <c r="C5" s="40" t="str">
        <f t="shared" ref="C5:C68" si="1">IF((UPPER(B5)="NOBATS"),"NBAT",(UPPER(B5)))</f>
        <v/>
      </c>
      <c r="D5" s="39"/>
      <c r="E5" s="40" t="str">
        <f t="shared" ref="E5:E68" si="2">UPPER(D5)</f>
        <v/>
      </c>
      <c r="F5" s="39"/>
      <c r="G5" s="40" t="str">
        <f t="shared" ref="G5:G68" si="3">UPPER(F5)</f>
        <v/>
      </c>
      <c r="H5" s="39"/>
      <c r="I5" s="40" t="str">
        <f t="shared" ref="I5:I68" si="4">UPPER(H5)</f>
        <v/>
      </c>
      <c r="J5" s="198" t="str">
        <f>IFERROR(VLOOKUP(Q5,Drop_down_options!$B$2:$D$31,2,FALSE),"")</f>
        <v/>
      </c>
      <c r="K5" s="40" t="str">
        <f>IFERROR(VLOOKUP(R5,Drop_down_options!$E$2:$F$4,2,),"")</f>
        <v/>
      </c>
      <c r="L5" s="40" t="str">
        <f>IFERROR(VLOOKUP(S5,Drop_down_options!$G$2:$H$4,2),"")</f>
        <v/>
      </c>
      <c r="M5" s="40" t="str">
        <f>IFERROR(VLOOKUP(T5,Drop_down_options!$E$9:$F$14,2,FALSE),"")</f>
        <v/>
      </c>
      <c r="N5" s="40" t="str">
        <f t="shared" ref="N5:N68" si="5">CONCATENATE(K5,"_",L5)</f>
        <v>_</v>
      </c>
      <c r="O5" s="199" t="str">
        <f t="shared" ref="O5:O68" si="6">CONCATENATE(J5,"_",K5,"_",L5,"_",M5)</f>
        <v>___</v>
      </c>
      <c r="P5" s="41" t="str">
        <f t="shared" si="0"/>
        <v>-</v>
      </c>
      <c r="Q5" s="42" t="str">
        <f>IFERROR(VLOOKUP(B5,ACCEPTED_CODES!$X$3:$Y$32,2,), "")</f>
        <v/>
      </c>
      <c r="R5" s="154" t="str">
        <f>IFERROR(VLOOKUP(E5,Drop_down_options!$C$47:$D$49,2,), "")</f>
        <v/>
      </c>
      <c r="S5" s="39" t="str">
        <f>IFERROR(VLOOKUP(F5,Drop_down_options!$C$34:$D$36,2,), "")</f>
        <v/>
      </c>
      <c r="T5" s="39" t="str">
        <f>IFERROR(VLOOKUP(H5,Drop_down_options!$C$39:$D$44,2,),"")</f>
        <v/>
      </c>
      <c r="U5" s="43"/>
      <c r="V5" s="209"/>
      <c r="W5" s="43"/>
      <c r="X5" s="43"/>
      <c r="Y5" s="43"/>
      <c r="Z5" s="43"/>
      <c r="AA5" s="44"/>
      <c r="AB5" s="44"/>
      <c r="AC5" s="45" t="str">
        <f t="shared" ref="AC5:AC68" si="7">IF(AB5="","",(CONCATENATE(AA5,"-",AB5)))</f>
        <v/>
      </c>
      <c r="AD5" s="44"/>
      <c r="AE5" s="44"/>
      <c r="AF5" s="44"/>
      <c r="AG5" s="46"/>
      <c r="AH5" s="120"/>
      <c r="AI5" s="28" t="str">
        <f>IFERROR(VLOOKUP(AH5,CAPTURE_SITE_INFO!$B$3:$U$501,11,FALSE),"")</f>
        <v/>
      </c>
      <c r="AJ5" s="28" t="str">
        <f t="shared" ref="AJ5:AJ68" si="8">(CONCATENATE(R5,"_",S5))</f>
        <v>_</v>
      </c>
    </row>
    <row r="6" spans="1:36" s="30" customFormat="1" x14ac:dyDescent="0.25">
      <c r="A6" s="38"/>
      <c r="B6" s="155"/>
      <c r="C6" s="40" t="str">
        <f t="shared" si="1"/>
        <v/>
      </c>
      <c r="D6" s="39"/>
      <c r="E6" s="40" t="str">
        <f t="shared" si="2"/>
        <v/>
      </c>
      <c r="F6" s="39"/>
      <c r="G6" s="40" t="str">
        <f t="shared" si="3"/>
        <v/>
      </c>
      <c r="H6" s="39"/>
      <c r="I6" s="40" t="str">
        <f t="shared" si="4"/>
        <v/>
      </c>
      <c r="J6" s="198" t="str">
        <f>IFERROR(VLOOKUP(Q6,Drop_down_options!$B$2:$D$31,2,FALSE),"")</f>
        <v/>
      </c>
      <c r="K6" s="40" t="str">
        <f>IFERROR(VLOOKUP(R6,Drop_down_options!$E$2:$F$4,2,),"")</f>
        <v/>
      </c>
      <c r="L6" s="40" t="str">
        <f>IFERROR(VLOOKUP(S6,Drop_down_options!$G$2:$H$4,2),"")</f>
        <v/>
      </c>
      <c r="M6" s="40" t="str">
        <f>IFERROR(VLOOKUP(T6,Drop_down_options!$E$9:$F$14,2,FALSE),"")</f>
        <v/>
      </c>
      <c r="N6" s="40" t="str">
        <f t="shared" si="5"/>
        <v>_</v>
      </c>
      <c r="O6" s="199" t="str">
        <f t="shared" si="6"/>
        <v>___</v>
      </c>
      <c r="P6" s="41" t="str">
        <f t="shared" si="0"/>
        <v>-</v>
      </c>
      <c r="Q6" s="42" t="str">
        <f>IFERROR(VLOOKUP(B6,ACCEPTED_CODES!$X$3:$Y$32,2,), "")</f>
        <v/>
      </c>
      <c r="R6" s="154" t="str">
        <f>IFERROR(VLOOKUP(E6,Drop_down_options!$C$47:$D$49,2,), "")</f>
        <v/>
      </c>
      <c r="S6" s="39" t="str">
        <f>IFERROR(VLOOKUP(F6,Drop_down_options!$C$34:$D$36,2,), "")</f>
        <v/>
      </c>
      <c r="T6" s="39" t="str">
        <f>IFERROR(VLOOKUP(H6,Drop_down_options!$C$39:$D$44,2,),"")</f>
        <v/>
      </c>
      <c r="U6" s="48"/>
      <c r="V6" s="209"/>
      <c r="W6" s="48"/>
      <c r="X6" s="48"/>
      <c r="Y6" s="48"/>
      <c r="Z6" s="48"/>
      <c r="AA6" s="46"/>
      <c r="AB6" s="46"/>
      <c r="AC6" s="45" t="str">
        <f t="shared" si="7"/>
        <v/>
      </c>
      <c r="AD6" s="44"/>
      <c r="AE6" s="46"/>
      <c r="AF6" s="46"/>
      <c r="AG6" s="46"/>
      <c r="AH6" s="120"/>
      <c r="AI6" s="28" t="str">
        <f>IFERROR(VLOOKUP(AH6,CAPTURE_SITE_INFO!$B$3:$U$501,11,FALSE),"")</f>
        <v/>
      </c>
      <c r="AJ6" s="28" t="str">
        <f t="shared" si="8"/>
        <v>_</v>
      </c>
    </row>
    <row r="7" spans="1:36" s="30" customFormat="1" x14ac:dyDescent="0.25">
      <c r="A7" s="38"/>
      <c r="B7" s="155"/>
      <c r="C7" s="40" t="str">
        <f t="shared" si="1"/>
        <v/>
      </c>
      <c r="D7" s="39"/>
      <c r="E7" s="40" t="str">
        <f t="shared" si="2"/>
        <v/>
      </c>
      <c r="F7" s="39"/>
      <c r="G7" s="40" t="str">
        <f t="shared" si="3"/>
        <v/>
      </c>
      <c r="H7" s="39"/>
      <c r="I7" s="40" t="str">
        <f t="shared" si="4"/>
        <v/>
      </c>
      <c r="J7" s="198" t="str">
        <f>IFERROR(VLOOKUP(Q7,Drop_down_options!$B$2:$D$31,2,FALSE),"")</f>
        <v/>
      </c>
      <c r="K7" s="40" t="str">
        <f>IFERROR(VLOOKUP(R7,Drop_down_options!$E$2:$F$4,2,),"")</f>
        <v/>
      </c>
      <c r="L7" s="40" t="str">
        <f>IFERROR(VLOOKUP(S7,Drop_down_options!$G$2:$H$4,2),"")</f>
        <v/>
      </c>
      <c r="M7" s="40" t="str">
        <f>IFERROR(VLOOKUP(T7,Drop_down_options!$E$9:$F$14,2,FALSE),"")</f>
        <v/>
      </c>
      <c r="N7" s="40" t="str">
        <f t="shared" si="5"/>
        <v>_</v>
      </c>
      <c r="O7" s="199" t="str">
        <f t="shared" si="6"/>
        <v>___</v>
      </c>
      <c r="P7" s="41" t="str">
        <f t="shared" si="0"/>
        <v>-</v>
      </c>
      <c r="Q7" s="42" t="str">
        <f>IFERROR(VLOOKUP(B7,ACCEPTED_CODES!$X$3:$Y$32,2,), "")</f>
        <v/>
      </c>
      <c r="R7" s="154" t="str">
        <f>IFERROR(VLOOKUP(E7,Drop_down_options!$C$47:$D$49,2,), "")</f>
        <v/>
      </c>
      <c r="S7" s="39" t="str">
        <f>IFERROR(VLOOKUP(F7,Drop_down_options!$C$34:$D$36,2,), "")</f>
        <v/>
      </c>
      <c r="T7" s="39" t="str">
        <f>IFERROR(VLOOKUP(H7,Drop_down_options!$C$39:$D$44,2,),"")</f>
        <v/>
      </c>
      <c r="U7" s="48"/>
      <c r="V7" s="209"/>
      <c r="W7" s="48"/>
      <c r="X7" s="48"/>
      <c r="Y7" s="48"/>
      <c r="Z7" s="48"/>
      <c r="AA7" s="46"/>
      <c r="AB7" s="46"/>
      <c r="AC7" s="45" t="str">
        <f t="shared" si="7"/>
        <v/>
      </c>
      <c r="AD7" s="44"/>
      <c r="AE7" s="46"/>
      <c r="AF7" s="46"/>
      <c r="AG7" s="46"/>
      <c r="AH7" s="120"/>
      <c r="AI7" s="28" t="str">
        <f>IFERROR(VLOOKUP(AH7,CAPTURE_SITE_INFO!$B$3:$U$501,11,FALSE),"")</f>
        <v/>
      </c>
      <c r="AJ7" s="28" t="str">
        <f t="shared" si="8"/>
        <v>_</v>
      </c>
    </row>
    <row r="8" spans="1:36" s="30" customFormat="1" ht="15.75" customHeight="1" x14ac:dyDescent="0.25">
      <c r="A8" s="38"/>
      <c r="B8" s="155"/>
      <c r="C8" s="40" t="str">
        <f t="shared" si="1"/>
        <v/>
      </c>
      <c r="D8" s="39"/>
      <c r="E8" s="40" t="str">
        <f t="shared" si="2"/>
        <v/>
      </c>
      <c r="F8" s="39"/>
      <c r="G8" s="40" t="str">
        <f t="shared" si="3"/>
        <v/>
      </c>
      <c r="H8" s="39"/>
      <c r="I8" s="40" t="str">
        <f t="shared" si="4"/>
        <v/>
      </c>
      <c r="J8" s="198" t="str">
        <f>IFERROR(VLOOKUP(Q8,Drop_down_options!$B$2:$D$31,2,FALSE),"")</f>
        <v/>
      </c>
      <c r="K8" s="40" t="str">
        <f>IFERROR(VLOOKUP(R8,Drop_down_options!$E$2:$F$4,2,),"")</f>
        <v/>
      </c>
      <c r="L8" s="40" t="str">
        <f>IFERROR(VLOOKUP(S8,Drop_down_options!$G$2:$H$4,2),"")</f>
        <v/>
      </c>
      <c r="M8" s="40" t="str">
        <f>IFERROR(VLOOKUP(T8,Drop_down_options!$E$9:$F$14,2,FALSE),"")</f>
        <v/>
      </c>
      <c r="N8" s="40" t="str">
        <f t="shared" si="5"/>
        <v>_</v>
      </c>
      <c r="O8" s="199" t="str">
        <f t="shared" si="6"/>
        <v>___</v>
      </c>
      <c r="P8" s="41" t="str">
        <f t="shared" si="0"/>
        <v>-</v>
      </c>
      <c r="Q8" s="42" t="str">
        <f>IFERROR(VLOOKUP(B8,ACCEPTED_CODES!$X$3:$Y$32,2,), "")</f>
        <v/>
      </c>
      <c r="R8" s="154" t="str">
        <f>IFERROR(VLOOKUP(E8,Drop_down_options!$C$47:$D$49,2,), "")</f>
        <v/>
      </c>
      <c r="S8" s="39" t="str">
        <f>IFERROR(VLOOKUP(F8,Drop_down_options!$C$34:$D$36,2,), "")</f>
        <v/>
      </c>
      <c r="T8" s="39" t="str">
        <f>IFERROR(VLOOKUP(H8,Drop_down_options!$C$39:$D$44,2,),"")</f>
        <v/>
      </c>
      <c r="U8" s="70"/>
      <c r="V8" s="210"/>
      <c r="W8" s="70"/>
      <c r="X8" s="48"/>
      <c r="Y8" s="48"/>
      <c r="Z8" s="48"/>
      <c r="AA8" s="46"/>
      <c r="AB8" s="46"/>
      <c r="AC8" s="45" t="str">
        <f t="shared" si="7"/>
        <v/>
      </c>
      <c r="AD8" s="44"/>
      <c r="AE8" s="46"/>
      <c r="AF8" s="46"/>
      <c r="AG8" s="46"/>
      <c r="AH8" s="120"/>
      <c r="AI8" s="28" t="str">
        <f>IFERROR(VLOOKUP(AH8,CAPTURE_SITE_INFO!$B$3:$U$501,11,FALSE),"")</f>
        <v/>
      </c>
      <c r="AJ8" s="28" t="str">
        <f t="shared" si="8"/>
        <v>_</v>
      </c>
    </row>
    <row r="9" spans="1:36" s="30" customFormat="1" x14ac:dyDescent="0.25">
      <c r="A9" s="38"/>
      <c r="B9" s="155"/>
      <c r="C9" s="40" t="str">
        <f t="shared" si="1"/>
        <v/>
      </c>
      <c r="D9" s="39"/>
      <c r="E9" s="40" t="str">
        <f t="shared" si="2"/>
        <v/>
      </c>
      <c r="F9" s="39"/>
      <c r="G9" s="40" t="str">
        <f t="shared" si="3"/>
        <v/>
      </c>
      <c r="H9" s="39"/>
      <c r="I9" s="40" t="str">
        <f t="shared" si="4"/>
        <v/>
      </c>
      <c r="J9" s="198" t="str">
        <f>IFERROR(VLOOKUP(Q9,Drop_down_options!$B$2:$D$31,2,FALSE),"")</f>
        <v/>
      </c>
      <c r="K9" s="40" t="str">
        <f>IFERROR(VLOOKUP(R9,Drop_down_options!$E$2:$F$4,2,),"")</f>
        <v/>
      </c>
      <c r="L9" s="40" t="str">
        <f>IFERROR(VLOOKUP(S9,Drop_down_options!$G$2:$H$4,2),"")</f>
        <v/>
      </c>
      <c r="M9" s="40" t="str">
        <f>IFERROR(VLOOKUP(T9,Drop_down_options!$E$9:$F$14,2,FALSE),"")</f>
        <v/>
      </c>
      <c r="N9" s="40" t="str">
        <f t="shared" si="5"/>
        <v>_</v>
      </c>
      <c r="O9" s="199" t="str">
        <f t="shared" si="6"/>
        <v>___</v>
      </c>
      <c r="P9" s="41" t="str">
        <f t="shared" si="0"/>
        <v>-</v>
      </c>
      <c r="Q9" s="42" t="str">
        <f>IFERROR(VLOOKUP(B9,ACCEPTED_CODES!$X$3:$Y$32,2,), "")</f>
        <v/>
      </c>
      <c r="R9" s="154" t="str">
        <f>IFERROR(VLOOKUP(E9,Drop_down_options!$C$47:$D$49,2,), "")</f>
        <v/>
      </c>
      <c r="S9" s="39" t="str">
        <f>IFERROR(VLOOKUP(F9,Drop_down_options!$C$34:$D$36,2,), "")</f>
        <v/>
      </c>
      <c r="T9" s="39" t="str">
        <f>IFERROR(VLOOKUP(H9,Drop_down_options!$C$39:$D$44,2,),"")</f>
        <v/>
      </c>
      <c r="U9" s="70"/>
      <c r="V9" s="210"/>
      <c r="W9" s="70"/>
      <c r="X9" s="48"/>
      <c r="Y9" s="48"/>
      <c r="Z9" s="48"/>
      <c r="AA9" s="46"/>
      <c r="AB9" s="46"/>
      <c r="AC9" s="45" t="str">
        <f t="shared" si="7"/>
        <v/>
      </c>
      <c r="AD9" s="44"/>
      <c r="AE9" s="46"/>
      <c r="AF9" s="46"/>
      <c r="AG9" s="46"/>
      <c r="AH9" s="120"/>
      <c r="AI9" s="28" t="str">
        <f>IFERROR(VLOOKUP(AH9,CAPTURE_SITE_INFO!$B$3:$U$501,11,FALSE),"")</f>
        <v/>
      </c>
      <c r="AJ9" s="28" t="str">
        <f t="shared" si="8"/>
        <v>_</v>
      </c>
    </row>
    <row r="10" spans="1:36" s="30" customFormat="1" x14ac:dyDescent="0.25">
      <c r="A10" s="38"/>
      <c r="B10" s="155"/>
      <c r="C10" s="40" t="str">
        <f t="shared" si="1"/>
        <v/>
      </c>
      <c r="D10" s="39"/>
      <c r="E10" s="40" t="str">
        <f t="shared" si="2"/>
        <v/>
      </c>
      <c r="F10" s="39"/>
      <c r="G10" s="40" t="str">
        <f t="shared" si="3"/>
        <v/>
      </c>
      <c r="H10" s="39"/>
      <c r="I10" s="40" t="str">
        <f t="shared" si="4"/>
        <v/>
      </c>
      <c r="J10" s="198" t="str">
        <f>IFERROR(VLOOKUP(Q10,Drop_down_options!$B$2:$D$31,2,FALSE),"")</f>
        <v/>
      </c>
      <c r="K10" s="40" t="str">
        <f>IFERROR(VLOOKUP(R10,Drop_down_options!$E$2:$F$4,2,),"")</f>
        <v/>
      </c>
      <c r="L10" s="40" t="str">
        <f>IFERROR(VLOOKUP(S10,Drop_down_options!$G$2:$H$4,2),"")</f>
        <v/>
      </c>
      <c r="M10" s="40" t="str">
        <f>IFERROR(VLOOKUP(T10,Drop_down_options!$E$9:$F$14,2,FALSE),"")</f>
        <v/>
      </c>
      <c r="N10" s="40" t="str">
        <f t="shared" si="5"/>
        <v>_</v>
      </c>
      <c r="O10" s="199" t="str">
        <f t="shared" si="6"/>
        <v>___</v>
      </c>
      <c r="P10" s="41" t="str">
        <f t="shared" si="0"/>
        <v>-</v>
      </c>
      <c r="Q10" s="42" t="str">
        <f>IFERROR(VLOOKUP(B10,ACCEPTED_CODES!$X$3:$Y$32,2,), "")</f>
        <v/>
      </c>
      <c r="R10" s="154" t="str">
        <f>IFERROR(VLOOKUP(E10,Drop_down_options!$C$47:$D$49,2,), "")</f>
        <v/>
      </c>
      <c r="S10" s="39" t="str">
        <f>IFERROR(VLOOKUP(F10,Drop_down_options!$C$34:$D$36,2,), "")</f>
        <v/>
      </c>
      <c r="T10" s="39" t="str">
        <f>IFERROR(VLOOKUP(H10,Drop_down_options!$C$39:$D$44,2,),"")</f>
        <v/>
      </c>
      <c r="U10" s="48"/>
      <c r="V10" s="209"/>
      <c r="W10" s="48"/>
      <c r="X10" s="48"/>
      <c r="Y10" s="48"/>
      <c r="Z10" s="48"/>
      <c r="AA10" s="46"/>
      <c r="AB10" s="46"/>
      <c r="AC10" s="45" t="str">
        <f t="shared" si="7"/>
        <v/>
      </c>
      <c r="AD10" s="44"/>
      <c r="AE10" s="46"/>
      <c r="AF10" s="46"/>
      <c r="AG10" s="46"/>
      <c r="AH10" s="120"/>
      <c r="AI10" s="28" t="str">
        <f>IFERROR(VLOOKUP(AH10,CAPTURE_SITE_INFO!$B$3:$U$501,11,FALSE),"")</f>
        <v/>
      </c>
      <c r="AJ10" s="28" t="str">
        <f t="shared" si="8"/>
        <v>_</v>
      </c>
    </row>
    <row r="11" spans="1:36" s="30" customFormat="1" x14ac:dyDescent="0.25">
      <c r="A11" s="38"/>
      <c r="B11" s="155"/>
      <c r="C11" s="40" t="str">
        <f t="shared" si="1"/>
        <v/>
      </c>
      <c r="D11" s="39"/>
      <c r="E11" s="40" t="str">
        <f t="shared" si="2"/>
        <v/>
      </c>
      <c r="F11" s="39"/>
      <c r="G11" s="40" t="str">
        <f t="shared" si="3"/>
        <v/>
      </c>
      <c r="H11" s="39"/>
      <c r="I11" s="40" t="str">
        <f t="shared" si="4"/>
        <v/>
      </c>
      <c r="J11" s="198" t="str">
        <f>IFERROR(VLOOKUP(Q11,Drop_down_options!$B$2:$D$31,2,FALSE),"")</f>
        <v/>
      </c>
      <c r="K11" s="40" t="str">
        <f>IFERROR(VLOOKUP(R11,Drop_down_options!$E$2:$F$4,2,),"")</f>
        <v/>
      </c>
      <c r="L11" s="40" t="str">
        <f>IFERROR(VLOOKUP(S11,Drop_down_options!$G$2:$H$4,2),"")</f>
        <v/>
      </c>
      <c r="M11" s="40" t="str">
        <f>IFERROR(VLOOKUP(T11,Drop_down_options!$E$9:$F$14,2,FALSE),"")</f>
        <v/>
      </c>
      <c r="N11" s="40" t="str">
        <f t="shared" si="5"/>
        <v>_</v>
      </c>
      <c r="O11" s="199" t="str">
        <f t="shared" si="6"/>
        <v>___</v>
      </c>
      <c r="P11" s="41" t="str">
        <f t="shared" si="0"/>
        <v>-</v>
      </c>
      <c r="Q11" s="42" t="str">
        <f>IFERROR(VLOOKUP(B11,ACCEPTED_CODES!$X$3:$Y$32,2,), "")</f>
        <v/>
      </c>
      <c r="R11" s="154" t="str">
        <f>IFERROR(VLOOKUP(E11,Drop_down_options!$C$47:$D$49,2,), "")</f>
        <v/>
      </c>
      <c r="S11" s="39" t="str">
        <f>IFERROR(VLOOKUP(F11,Drop_down_options!$C$34:$D$36,2,), "")</f>
        <v/>
      </c>
      <c r="T11" s="39" t="str">
        <f>IFERROR(VLOOKUP(H11,Drop_down_options!$C$39:$D$44,2,),"")</f>
        <v/>
      </c>
      <c r="U11" s="48"/>
      <c r="V11" s="209"/>
      <c r="W11" s="48"/>
      <c r="X11" s="48"/>
      <c r="Y11" s="48"/>
      <c r="Z11" s="48"/>
      <c r="AA11" s="46"/>
      <c r="AB11" s="46"/>
      <c r="AC11" s="45" t="str">
        <f t="shared" si="7"/>
        <v/>
      </c>
      <c r="AD11" s="44"/>
      <c r="AE11" s="46"/>
      <c r="AF11" s="46"/>
      <c r="AG11" s="46"/>
      <c r="AH11" s="120"/>
      <c r="AI11" s="28" t="str">
        <f>IFERROR(VLOOKUP(AH11,CAPTURE_SITE_INFO!$B$3:$U$501,11,FALSE),"")</f>
        <v/>
      </c>
      <c r="AJ11" s="28" t="str">
        <f t="shared" si="8"/>
        <v>_</v>
      </c>
    </row>
    <row r="12" spans="1:36" s="30" customFormat="1" x14ac:dyDescent="0.25">
      <c r="A12" s="38"/>
      <c r="B12" s="155"/>
      <c r="C12" s="40" t="str">
        <f t="shared" si="1"/>
        <v/>
      </c>
      <c r="D12" s="39"/>
      <c r="E12" s="40" t="str">
        <f t="shared" si="2"/>
        <v/>
      </c>
      <c r="F12" s="39"/>
      <c r="G12" s="40" t="str">
        <f t="shared" si="3"/>
        <v/>
      </c>
      <c r="H12" s="39"/>
      <c r="I12" s="40" t="str">
        <f t="shared" si="4"/>
        <v/>
      </c>
      <c r="J12" s="198" t="str">
        <f>IFERROR(VLOOKUP(Q12,Drop_down_options!$B$2:$D$31,2,FALSE),"")</f>
        <v/>
      </c>
      <c r="K12" s="40" t="str">
        <f>IFERROR(VLOOKUP(R12,Drop_down_options!$E$2:$F$4,2,),"")</f>
        <v/>
      </c>
      <c r="L12" s="40" t="str">
        <f>IFERROR(VLOOKUP(S12,Drop_down_options!$G$2:$H$4,2),"")</f>
        <v/>
      </c>
      <c r="M12" s="40" t="str">
        <f>IFERROR(VLOOKUP(T12,Drop_down_options!$E$9:$F$14,2,FALSE),"")</f>
        <v/>
      </c>
      <c r="N12" s="40" t="str">
        <f t="shared" si="5"/>
        <v>_</v>
      </c>
      <c r="O12" s="199" t="str">
        <f t="shared" si="6"/>
        <v>___</v>
      </c>
      <c r="P12" s="41" t="str">
        <f t="shared" si="0"/>
        <v>-</v>
      </c>
      <c r="Q12" s="42" t="str">
        <f>IFERROR(VLOOKUP(B12,ACCEPTED_CODES!$X$3:$Y$32,2,), "")</f>
        <v/>
      </c>
      <c r="R12" s="154" t="str">
        <f>IFERROR(VLOOKUP(E12,Drop_down_options!$C$47:$D$49,2,), "")</f>
        <v/>
      </c>
      <c r="S12" s="39" t="str">
        <f>IFERROR(VLOOKUP(F12,Drop_down_options!$C$34:$D$36,2,), "")</f>
        <v/>
      </c>
      <c r="T12" s="39" t="str">
        <f>IFERROR(VLOOKUP(H12,Drop_down_options!$C$39:$D$44,2,),"")</f>
        <v/>
      </c>
      <c r="U12" s="48"/>
      <c r="V12" s="209"/>
      <c r="W12" s="48"/>
      <c r="X12" s="48"/>
      <c r="Y12" s="48"/>
      <c r="Z12" s="48"/>
      <c r="AA12" s="46"/>
      <c r="AB12" s="46"/>
      <c r="AC12" s="45" t="str">
        <f t="shared" si="7"/>
        <v/>
      </c>
      <c r="AD12" s="44"/>
      <c r="AE12" s="46"/>
      <c r="AF12" s="46"/>
      <c r="AG12" s="46"/>
      <c r="AH12" s="120"/>
      <c r="AI12" s="28" t="str">
        <f>IFERROR(VLOOKUP(AH12,CAPTURE_SITE_INFO!$B$3:$U$501,11,FALSE),"")</f>
        <v/>
      </c>
      <c r="AJ12" s="28" t="str">
        <f t="shared" si="8"/>
        <v>_</v>
      </c>
    </row>
    <row r="13" spans="1:36" s="30" customFormat="1" x14ac:dyDescent="0.25">
      <c r="A13" s="38"/>
      <c r="B13" s="155"/>
      <c r="C13" s="40" t="str">
        <f t="shared" si="1"/>
        <v/>
      </c>
      <c r="D13" s="39"/>
      <c r="E13" s="40" t="str">
        <f t="shared" si="2"/>
        <v/>
      </c>
      <c r="F13" s="39"/>
      <c r="G13" s="40" t="str">
        <f t="shared" si="3"/>
        <v/>
      </c>
      <c r="H13" s="39"/>
      <c r="I13" s="40" t="str">
        <f t="shared" si="4"/>
        <v/>
      </c>
      <c r="J13" s="198" t="str">
        <f>IFERROR(VLOOKUP(Q13,Drop_down_options!$B$2:$D$31,2,FALSE),"")</f>
        <v/>
      </c>
      <c r="K13" s="40" t="str">
        <f>IFERROR(VLOOKUP(R13,Drop_down_options!$E$2:$F$4,2,),"")</f>
        <v/>
      </c>
      <c r="L13" s="40" t="str">
        <f>IFERROR(VLOOKUP(S13,Drop_down_options!$G$2:$H$4,2),"")</f>
        <v/>
      </c>
      <c r="M13" s="40" t="str">
        <f>IFERROR(VLOOKUP(T13,Drop_down_options!$E$9:$F$14,2,FALSE),"")</f>
        <v/>
      </c>
      <c r="N13" s="40" t="str">
        <f t="shared" si="5"/>
        <v>_</v>
      </c>
      <c r="O13" s="199" t="str">
        <f t="shared" si="6"/>
        <v>___</v>
      </c>
      <c r="P13" s="41" t="str">
        <f t="shared" si="0"/>
        <v>-</v>
      </c>
      <c r="Q13" s="42" t="str">
        <f>IFERROR(VLOOKUP(B13,ACCEPTED_CODES!$X$3:$Y$32,2,), "")</f>
        <v/>
      </c>
      <c r="R13" s="154" t="str">
        <f>IFERROR(VLOOKUP(E13,Drop_down_options!$C$47:$D$49,2,), "")</f>
        <v/>
      </c>
      <c r="S13" s="39" t="str">
        <f>IFERROR(VLOOKUP(F13,Drop_down_options!$C$34:$D$36,2,), "")</f>
        <v/>
      </c>
      <c r="T13" s="39" t="str">
        <f>IFERROR(VLOOKUP(H13,Drop_down_options!$C$39:$D$44,2,),"")</f>
        <v/>
      </c>
      <c r="U13" s="48"/>
      <c r="V13" s="209"/>
      <c r="W13" s="48"/>
      <c r="X13" s="48"/>
      <c r="Y13" s="48"/>
      <c r="Z13" s="48"/>
      <c r="AA13" s="46"/>
      <c r="AB13" s="46"/>
      <c r="AC13" s="45" t="str">
        <f t="shared" si="7"/>
        <v/>
      </c>
      <c r="AD13" s="44"/>
      <c r="AE13" s="46"/>
      <c r="AF13" s="46"/>
      <c r="AG13" s="46"/>
      <c r="AH13" s="120"/>
      <c r="AI13" s="28" t="str">
        <f>IFERROR(VLOOKUP(AH13,CAPTURE_SITE_INFO!$B$3:$U$501,11,FALSE),"")</f>
        <v/>
      </c>
      <c r="AJ13" s="28" t="str">
        <f t="shared" si="8"/>
        <v>_</v>
      </c>
    </row>
    <row r="14" spans="1:36" s="30" customFormat="1" x14ac:dyDescent="0.25">
      <c r="A14" s="38"/>
      <c r="B14" s="155"/>
      <c r="C14" s="40" t="str">
        <f t="shared" si="1"/>
        <v/>
      </c>
      <c r="D14" s="39"/>
      <c r="E14" s="40" t="str">
        <f t="shared" si="2"/>
        <v/>
      </c>
      <c r="F14" s="39"/>
      <c r="G14" s="40" t="str">
        <f t="shared" si="3"/>
        <v/>
      </c>
      <c r="H14" s="39"/>
      <c r="I14" s="40" t="str">
        <f t="shared" si="4"/>
        <v/>
      </c>
      <c r="J14" s="198" t="str">
        <f>IFERROR(VLOOKUP(Q14,Drop_down_options!$B$2:$D$31,2,FALSE),"")</f>
        <v/>
      </c>
      <c r="K14" s="40" t="str">
        <f>IFERROR(VLOOKUP(R14,Drop_down_options!$E$2:$F$4,2,),"")</f>
        <v/>
      </c>
      <c r="L14" s="40" t="str">
        <f>IFERROR(VLOOKUP(S14,Drop_down_options!$G$2:$H$4,2),"")</f>
        <v/>
      </c>
      <c r="M14" s="40" t="str">
        <f>IFERROR(VLOOKUP(T14,Drop_down_options!$E$9:$F$14,2,FALSE),"")</f>
        <v/>
      </c>
      <c r="N14" s="40" t="str">
        <f t="shared" si="5"/>
        <v>_</v>
      </c>
      <c r="O14" s="199" t="str">
        <f t="shared" si="6"/>
        <v>___</v>
      </c>
      <c r="P14" s="41" t="str">
        <f t="shared" si="0"/>
        <v>-</v>
      </c>
      <c r="Q14" s="42" t="str">
        <f>IFERROR(VLOOKUP(B14,ACCEPTED_CODES!$X$3:$Y$32,2,), "")</f>
        <v/>
      </c>
      <c r="R14" s="154" t="str">
        <f>IFERROR(VLOOKUP(E14,Drop_down_options!$C$47:$D$49,2,), "")</f>
        <v/>
      </c>
      <c r="S14" s="39" t="str">
        <f>IFERROR(VLOOKUP(F14,Drop_down_options!$C$34:$D$36,2,), "")</f>
        <v/>
      </c>
      <c r="T14" s="39" t="str">
        <f>IFERROR(VLOOKUP(H14,Drop_down_options!$C$39:$D$44,2,),"")</f>
        <v/>
      </c>
      <c r="U14" s="48"/>
      <c r="V14" s="209"/>
      <c r="W14" s="48"/>
      <c r="X14" s="48"/>
      <c r="Y14" s="48"/>
      <c r="Z14" s="48"/>
      <c r="AA14" s="46"/>
      <c r="AB14" s="46"/>
      <c r="AC14" s="45" t="str">
        <f t="shared" si="7"/>
        <v/>
      </c>
      <c r="AD14" s="44"/>
      <c r="AE14" s="46"/>
      <c r="AF14" s="46"/>
      <c r="AG14" s="46"/>
      <c r="AH14" s="120"/>
      <c r="AI14" s="28" t="str">
        <f>IFERROR(VLOOKUP(AH14,CAPTURE_SITE_INFO!$B$3:$U$501,11,FALSE),"")</f>
        <v/>
      </c>
      <c r="AJ14" s="28" t="str">
        <f t="shared" si="8"/>
        <v>_</v>
      </c>
    </row>
    <row r="15" spans="1:36" s="30" customFormat="1" x14ac:dyDescent="0.25">
      <c r="A15" s="38"/>
      <c r="B15" s="155"/>
      <c r="C15" s="40" t="str">
        <f t="shared" si="1"/>
        <v/>
      </c>
      <c r="D15" s="39"/>
      <c r="E15" s="40" t="str">
        <f t="shared" si="2"/>
        <v/>
      </c>
      <c r="F15" s="39"/>
      <c r="G15" s="40" t="str">
        <f t="shared" si="3"/>
        <v/>
      </c>
      <c r="H15" s="39"/>
      <c r="I15" s="40" t="str">
        <f t="shared" si="4"/>
        <v/>
      </c>
      <c r="J15" s="198" t="str">
        <f>IFERROR(VLOOKUP(Q15,Drop_down_options!$B$2:$D$31,2,FALSE),"")</f>
        <v/>
      </c>
      <c r="K15" s="40" t="str">
        <f>IFERROR(VLOOKUP(R15,Drop_down_options!$E$2:$F$4,2,),"")</f>
        <v/>
      </c>
      <c r="L15" s="40" t="str">
        <f>IFERROR(VLOOKUP(S15,Drop_down_options!$G$2:$H$4,2),"")</f>
        <v/>
      </c>
      <c r="M15" s="40" t="str">
        <f>IFERROR(VLOOKUP(T15,Drop_down_options!$E$9:$F$14,2,FALSE),"")</f>
        <v/>
      </c>
      <c r="N15" s="40" t="str">
        <f t="shared" si="5"/>
        <v>_</v>
      </c>
      <c r="O15" s="199" t="str">
        <f t="shared" si="6"/>
        <v>___</v>
      </c>
      <c r="P15" s="41" t="str">
        <f t="shared" si="0"/>
        <v>-</v>
      </c>
      <c r="Q15" s="42" t="str">
        <f>IFERROR(VLOOKUP(B15,ACCEPTED_CODES!$X$3:$Y$32,2,), "")</f>
        <v/>
      </c>
      <c r="R15" s="154" t="str">
        <f>IFERROR(VLOOKUP(E15,Drop_down_options!$C$47:$D$49,2,), "")</f>
        <v/>
      </c>
      <c r="S15" s="39" t="str">
        <f>IFERROR(VLOOKUP(F15,Drop_down_options!$C$34:$D$36,2,), "")</f>
        <v/>
      </c>
      <c r="T15" s="39" t="str">
        <f>IFERROR(VLOOKUP(H15,Drop_down_options!$C$39:$D$44,2,),"")</f>
        <v/>
      </c>
      <c r="U15" s="48"/>
      <c r="V15" s="209"/>
      <c r="W15" s="48"/>
      <c r="X15" s="48"/>
      <c r="Y15" s="48"/>
      <c r="Z15" s="48"/>
      <c r="AA15" s="46"/>
      <c r="AB15" s="46"/>
      <c r="AC15" s="45" t="str">
        <f t="shared" si="7"/>
        <v/>
      </c>
      <c r="AD15" s="44"/>
      <c r="AE15" s="46"/>
      <c r="AF15" s="46"/>
      <c r="AG15" s="46"/>
      <c r="AH15" s="120"/>
      <c r="AI15" s="28" t="str">
        <f>IFERROR(VLOOKUP(AH15,CAPTURE_SITE_INFO!$B$3:$U$501,11,FALSE),"")</f>
        <v/>
      </c>
      <c r="AJ15" s="28" t="str">
        <f t="shared" si="8"/>
        <v>_</v>
      </c>
    </row>
    <row r="16" spans="1:36" s="30" customFormat="1" x14ac:dyDescent="0.25">
      <c r="A16" s="38"/>
      <c r="B16" s="155"/>
      <c r="C16" s="40" t="str">
        <f t="shared" si="1"/>
        <v/>
      </c>
      <c r="D16" s="39"/>
      <c r="E16" s="40" t="str">
        <f t="shared" si="2"/>
        <v/>
      </c>
      <c r="F16" s="39"/>
      <c r="G16" s="40" t="str">
        <f t="shared" si="3"/>
        <v/>
      </c>
      <c r="H16" s="39"/>
      <c r="I16" s="40" t="str">
        <f t="shared" si="4"/>
        <v/>
      </c>
      <c r="J16" s="198" t="str">
        <f>IFERROR(VLOOKUP(Q16,Drop_down_options!$B$2:$D$31,2,FALSE),"")</f>
        <v/>
      </c>
      <c r="K16" s="40" t="str">
        <f>IFERROR(VLOOKUP(R16,Drop_down_options!$E$2:$F$4,2,),"")</f>
        <v/>
      </c>
      <c r="L16" s="40" t="str">
        <f>IFERROR(VLOOKUP(S16,Drop_down_options!$G$2:$H$4,2),"")</f>
        <v/>
      </c>
      <c r="M16" s="40" t="str">
        <f>IFERROR(VLOOKUP(T16,Drop_down_options!$E$9:$F$14,2,FALSE),"")</f>
        <v/>
      </c>
      <c r="N16" s="40" t="str">
        <f t="shared" si="5"/>
        <v>_</v>
      </c>
      <c r="O16" s="199" t="str">
        <f t="shared" si="6"/>
        <v>___</v>
      </c>
      <c r="P16" s="41" t="str">
        <f t="shared" si="0"/>
        <v>-</v>
      </c>
      <c r="Q16" s="42" t="str">
        <f>IFERROR(VLOOKUP(B16,ACCEPTED_CODES!$X$3:$Y$32,2,), "")</f>
        <v/>
      </c>
      <c r="R16" s="154" t="str">
        <f>IFERROR(VLOOKUP(E16,Drop_down_options!$C$47:$D$49,2,), "")</f>
        <v/>
      </c>
      <c r="S16" s="39" t="str">
        <f>IFERROR(VLOOKUP(F16,Drop_down_options!$C$34:$D$36,2,), "")</f>
        <v/>
      </c>
      <c r="T16" s="39" t="str">
        <f>IFERROR(VLOOKUP(H16,Drop_down_options!$C$39:$D$44,2,),"")</f>
        <v/>
      </c>
      <c r="U16" s="48"/>
      <c r="V16" s="209"/>
      <c r="W16" s="48"/>
      <c r="X16" s="48"/>
      <c r="Y16" s="48"/>
      <c r="Z16" s="48"/>
      <c r="AA16" s="46"/>
      <c r="AB16" s="46"/>
      <c r="AC16" s="45" t="str">
        <f t="shared" si="7"/>
        <v/>
      </c>
      <c r="AD16" s="44"/>
      <c r="AE16" s="46"/>
      <c r="AF16" s="46"/>
      <c r="AG16" s="46"/>
      <c r="AH16" s="120"/>
      <c r="AI16" s="28" t="str">
        <f>IFERROR(VLOOKUP(AH16,CAPTURE_SITE_INFO!$B$3:$U$501,11,FALSE),"")</f>
        <v/>
      </c>
      <c r="AJ16" s="28" t="str">
        <f t="shared" si="8"/>
        <v>_</v>
      </c>
    </row>
    <row r="17" spans="1:36" s="30" customFormat="1" x14ac:dyDescent="0.25">
      <c r="A17" s="38"/>
      <c r="B17" s="155"/>
      <c r="C17" s="40" t="str">
        <f t="shared" si="1"/>
        <v/>
      </c>
      <c r="D17" s="39"/>
      <c r="E17" s="40" t="str">
        <f t="shared" si="2"/>
        <v/>
      </c>
      <c r="F17" s="39"/>
      <c r="G17" s="40" t="str">
        <f t="shared" si="3"/>
        <v/>
      </c>
      <c r="H17" s="39"/>
      <c r="I17" s="40" t="str">
        <f t="shared" si="4"/>
        <v/>
      </c>
      <c r="J17" s="198" t="str">
        <f>IFERROR(VLOOKUP(Q17,Drop_down_options!$B$2:$D$31,2,FALSE),"")</f>
        <v/>
      </c>
      <c r="K17" s="40" t="str">
        <f>IFERROR(VLOOKUP(R17,Drop_down_options!$E$2:$F$4,2,),"")</f>
        <v/>
      </c>
      <c r="L17" s="40" t="str">
        <f>IFERROR(VLOOKUP(S17,Drop_down_options!$G$2:$H$4,2),"")</f>
        <v/>
      </c>
      <c r="M17" s="40" t="str">
        <f>IFERROR(VLOOKUP(T17,Drop_down_options!$E$9:$F$14,2,FALSE),"")</f>
        <v/>
      </c>
      <c r="N17" s="40" t="str">
        <f t="shared" si="5"/>
        <v>_</v>
      </c>
      <c r="O17" s="199" t="str">
        <f t="shared" si="6"/>
        <v>___</v>
      </c>
      <c r="P17" s="41" t="str">
        <f t="shared" si="0"/>
        <v>-</v>
      </c>
      <c r="Q17" s="42" t="str">
        <f>IFERROR(VLOOKUP(B17,ACCEPTED_CODES!$X$3:$Y$32,2,), "")</f>
        <v/>
      </c>
      <c r="R17" s="154" t="str">
        <f>IFERROR(VLOOKUP(E17,Drop_down_options!$C$47:$D$49,2,), "")</f>
        <v/>
      </c>
      <c r="S17" s="39" t="str">
        <f>IFERROR(VLOOKUP(F17,Drop_down_options!$C$34:$D$36,2,), "")</f>
        <v/>
      </c>
      <c r="T17" s="39" t="str">
        <f>IFERROR(VLOOKUP(H17,Drop_down_options!$C$39:$D$44,2,),"")</f>
        <v/>
      </c>
      <c r="U17" s="48"/>
      <c r="V17" s="209"/>
      <c r="W17" s="48"/>
      <c r="X17" s="48"/>
      <c r="Y17" s="48"/>
      <c r="Z17" s="48"/>
      <c r="AA17" s="46"/>
      <c r="AB17" s="46"/>
      <c r="AC17" s="45" t="str">
        <f t="shared" si="7"/>
        <v/>
      </c>
      <c r="AD17" s="44"/>
      <c r="AE17" s="46"/>
      <c r="AF17" s="46"/>
      <c r="AG17" s="46"/>
      <c r="AH17" s="120"/>
      <c r="AI17" s="28" t="str">
        <f>IFERROR(VLOOKUP(AH17,CAPTURE_SITE_INFO!$B$3:$U$501,11,FALSE),"")</f>
        <v/>
      </c>
      <c r="AJ17" s="28" t="str">
        <f t="shared" si="8"/>
        <v>_</v>
      </c>
    </row>
    <row r="18" spans="1:36" s="30" customFormat="1" x14ac:dyDescent="0.25">
      <c r="A18" s="38"/>
      <c r="B18" s="155"/>
      <c r="C18" s="40" t="str">
        <f t="shared" si="1"/>
        <v/>
      </c>
      <c r="D18" s="39"/>
      <c r="E18" s="40" t="str">
        <f t="shared" si="2"/>
        <v/>
      </c>
      <c r="F18" s="39"/>
      <c r="G18" s="40" t="str">
        <f t="shared" si="3"/>
        <v/>
      </c>
      <c r="H18" s="39"/>
      <c r="I18" s="40" t="str">
        <f t="shared" si="4"/>
        <v/>
      </c>
      <c r="J18" s="198" t="str">
        <f>IFERROR(VLOOKUP(Q18,Drop_down_options!$B$2:$D$31,2,FALSE),"")</f>
        <v/>
      </c>
      <c r="K18" s="40" t="str">
        <f>IFERROR(VLOOKUP(R18,Drop_down_options!$E$2:$F$4,2,),"")</f>
        <v/>
      </c>
      <c r="L18" s="40" t="str">
        <f>IFERROR(VLOOKUP(S18,Drop_down_options!$G$2:$H$4,2),"")</f>
        <v/>
      </c>
      <c r="M18" s="40" t="str">
        <f>IFERROR(VLOOKUP(T18,Drop_down_options!$E$9:$F$14,2,FALSE),"")</f>
        <v/>
      </c>
      <c r="N18" s="40" t="str">
        <f t="shared" si="5"/>
        <v>_</v>
      </c>
      <c r="O18" s="199" t="str">
        <f t="shared" si="6"/>
        <v>___</v>
      </c>
      <c r="P18" s="41" t="str">
        <f t="shared" si="0"/>
        <v>-</v>
      </c>
      <c r="Q18" s="42" t="str">
        <f>IFERROR(VLOOKUP(B18,ACCEPTED_CODES!$X$3:$Y$32,2,), "")</f>
        <v/>
      </c>
      <c r="R18" s="154" t="str">
        <f>IFERROR(VLOOKUP(E18,Drop_down_options!$C$47:$D$49,2,), "")</f>
        <v/>
      </c>
      <c r="S18" s="39" t="str">
        <f>IFERROR(VLOOKUP(F18,Drop_down_options!$C$34:$D$36,2,), "")</f>
        <v/>
      </c>
      <c r="T18" s="39" t="str">
        <f>IFERROR(VLOOKUP(H18,Drop_down_options!$C$39:$D$44,2,),"")</f>
        <v/>
      </c>
      <c r="U18" s="48"/>
      <c r="V18" s="209"/>
      <c r="W18" s="48"/>
      <c r="X18" s="48"/>
      <c r="Y18" s="48"/>
      <c r="Z18" s="48"/>
      <c r="AA18" s="46"/>
      <c r="AB18" s="46"/>
      <c r="AC18" s="45" t="str">
        <f t="shared" si="7"/>
        <v/>
      </c>
      <c r="AD18" s="44"/>
      <c r="AE18" s="46"/>
      <c r="AF18" s="46"/>
      <c r="AG18" s="46"/>
      <c r="AH18" s="120"/>
      <c r="AI18" s="28" t="str">
        <f>IFERROR(VLOOKUP(AH18,CAPTURE_SITE_INFO!$B$3:$U$501,11,FALSE),"")</f>
        <v/>
      </c>
      <c r="AJ18" s="28" t="str">
        <f t="shared" si="8"/>
        <v>_</v>
      </c>
    </row>
    <row r="19" spans="1:36" s="30" customFormat="1" x14ac:dyDescent="0.25">
      <c r="A19" s="38"/>
      <c r="B19" s="155"/>
      <c r="C19" s="40" t="str">
        <f t="shared" si="1"/>
        <v/>
      </c>
      <c r="D19" s="39"/>
      <c r="E19" s="40" t="str">
        <f t="shared" si="2"/>
        <v/>
      </c>
      <c r="F19" s="39"/>
      <c r="G19" s="40" t="str">
        <f t="shared" si="3"/>
        <v/>
      </c>
      <c r="H19" s="39"/>
      <c r="I19" s="40" t="str">
        <f t="shared" si="4"/>
        <v/>
      </c>
      <c r="J19" s="198" t="str">
        <f>IFERROR(VLOOKUP(Q19,Drop_down_options!$B$2:$D$31,2,FALSE),"")</f>
        <v/>
      </c>
      <c r="K19" s="40" t="str">
        <f>IFERROR(VLOOKUP(R19,Drop_down_options!$E$2:$F$4,2,),"")</f>
        <v/>
      </c>
      <c r="L19" s="40" t="str">
        <f>IFERROR(VLOOKUP(S19,Drop_down_options!$G$2:$H$4,2),"")</f>
        <v/>
      </c>
      <c r="M19" s="40" t="str">
        <f>IFERROR(VLOOKUP(T19,Drop_down_options!$E$9:$F$14,2,FALSE),"")</f>
        <v/>
      </c>
      <c r="N19" s="40" t="str">
        <f t="shared" si="5"/>
        <v>_</v>
      </c>
      <c r="O19" s="199" t="str">
        <f t="shared" si="6"/>
        <v>___</v>
      </c>
      <c r="P19" s="41" t="str">
        <f t="shared" si="0"/>
        <v>-</v>
      </c>
      <c r="Q19" s="42" t="str">
        <f>IFERROR(VLOOKUP(B19,ACCEPTED_CODES!$X$3:$Y$32,2,), "")</f>
        <v/>
      </c>
      <c r="R19" s="154" t="str">
        <f>IFERROR(VLOOKUP(E19,Drop_down_options!$C$47:$D$49,2,), "")</f>
        <v/>
      </c>
      <c r="S19" s="39" t="str">
        <f>IFERROR(VLOOKUP(F19,Drop_down_options!$C$34:$D$36,2,), "")</f>
        <v/>
      </c>
      <c r="T19" s="39" t="str">
        <f>IFERROR(VLOOKUP(H19,Drop_down_options!$C$39:$D$44,2,),"")</f>
        <v/>
      </c>
      <c r="U19" s="48"/>
      <c r="V19" s="209"/>
      <c r="W19" s="48"/>
      <c r="X19" s="48"/>
      <c r="Y19" s="48"/>
      <c r="Z19" s="48"/>
      <c r="AA19" s="46"/>
      <c r="AB19" s="46"/>
      <c r="AC19" s="45" t="str">
        <f t="shared" si="7"/>
        <v/>
      </c>
      <c r="AD19" s="44"/>
      <c r="AE19" s="46"/>
      <c r="AF19" s="46"/>
      <c r="AG19" s="46"/>
      <c r="AH19" s="120"/>
      <c r="AI19" s="28" t="str">
        <f>IFERROR(VLOOKUP(AH19,CAPTURE_SITE_INFO!$B$3:$U$501,11,FALSE),"")</f>
        <v/>
      </c>
      <c r="AJ19" s="28" t="str">
        <f t="shared" si="8"/>
        <v>_</v>
      </c>
    </row>
    <row r="20" spans="1:36" s="30" customFormat="1" x14ac:dyDescent="0.25">
      <c r="A20" s="38"/>
      <c r="B20" s="155"/>
      <c r="C20" s="40" t="str">
        <f t="shared" si="1"/>
        <v/>
      </c>
      <c r="D20" s="39"/>
      <c r="E20" s="40" t="str">
        <f t="shared" si="2"/>
        <v/>
      </c>
      <c r="F20" s="39"/>
      <c r="G20" s="40" t="str">
        <f t="shared" si="3"/>
        <v/>
      </c>
      <c r="H20" s="39"/>
      <c r="I20" s="40" t="str">
        <f t="shared" si="4"/>
        <v/>
      </c>
      <c r="J20" s="198" t="str">
        <f>IFERROR(VLOOKUP(Q20,Drop_down_options!$B$2:$D$31,2,FALSE),"")</f>
        <v/>
      </c>
      <c r="K20" s="40" t="str">
        <f>IFERROR(VLOOKUP(R20,Drop_down_options!$E$2:$F$4,2,),"")</f>
        <v/>
      </c>
      <c r="L20" s="40" t="str">
        <f>IFERROR(VLOOKUP(S20,Drop_down_options!$G$2:$H$4,2),"")</f>
        <v/>
      </c>
      <c r="M20" s="40" t="str">
        <f>IFERROR(VLOOKUP(T20,Drop_down_options!$E$9:$F$14,2,FALSE),"")</f>
        <v/>
      </c>
      <c r="N20" s="40" t="str">
        <f t="shared" si="5"/>
        <v>_</v>
      </c>
      <c r="O20" s="199" t="str">
        <f t="shared" si="6"/>
        <v>___</v>
      </c>
      <c r="P20" s="41" t="str">
        <f t="shared" si="0"/>
        <v>-</v>
      </c>
      <c r="Q20" s="42" t="str">
        <f>IFERROR(VLOOKUP(B20,ACCEPTED_CODES!$X$3:$Y$32,2,), "")</f>
        <v/>
      </c>
      <c r="R20" s="154" t="str">
        <f>IFERROR(VLOOKUP(E20,Drop_down_options!$C$47:$D$49,2,), "")</f>
        <v/>
      </c>
      <c r="S20" s="39" t="str">
        <f>IFERROR(VLOOKUP(F20,Drop_down_options!$C$34:$D$36,2,), "")</f>
        <v/>
      </c>
      <c r="T20" s="39" t="str">
        <f>IFERROR(VLOOKUP(H20,Drop_down_options!$C$39:$D$44,2,),"")</f>
        <v/>
      </c>
      <c r="U20" s="48"/>
      <c r="V20" s="209"/>
      <c r="W20" s="48"/>
      <c r="X20" s="48"/>
      <c r="Y20" s="48"/>
      <c r="Z20" s="48"/>
      <c r="AA20" s="46"/>
      <c r="AB20" s="46"/>
      <c r="AC20" s="45" t="str">
        <f t="shared" si="7"/>
        <v/>
      </c>
      <c r="AD20" s="44"/>
      <c r="AE20" s="46"/>
      <c r="AF20" s="46"/>
      <c r="AG20" s="46"/>
      <c r="AH20" s="120"/>
      <c r="AI20" s="28" t="str">
        <f>IFERROR(VLOOKUP(AH20,CAPTURE_SITE_INFO!$B$3:$U$501,11,FALSE),"")</f>
        <v/>
      </c>
      <c r="AJ20" s="28" t="str">
        <f t="shared" si="8"/>
        <v>_</v>
      </c>
    </row>
    <row r="21" spans="1:36" s="30" customFormat="1" x14ac:dyDescent="0.25">
      <c r="A21" s="38"/>
      <c r="B21" s="155"/>
      <c r="C21" s="40" t="str">
        <f t="shared" si="1"/>
        <v/>
      </c>
      <c r="D21" s="39"/>
      <c r="E21" s="40" t="str">
        <f t="shared" si="2"/>
        <v/>
      </c>
      <c r="F21" s="39"/>
      <c r="G21" s="40" t="str">
        <f t="shared" si="3"/>
        <v/>
      </c>
      <c r="H21" s="39"/>
      <c r="I21" s="40" t="str">
        <f t="shared" si="4"/>
        <v/>
      </c>
      <c r="J21" s="198" t="str">
        <f>IFERROR(VLOOKUP(Q21,Drop_down_options!$B$2:$D$31,2,FALSE),"")</f>
        <v/>
      </c>
      <c r="K21" s="40" t="str">
        <f>IFERROR(VLOOKUP(R21,Drop_down_options!$E$2:$F$4,2,),"")</f>
        <v/>
      </c>
      <c r="L21" s="40" t="str">
        <f>IFERROR(VLOOKUP(S21,Drop_down_options!$G$2:$H$4,2),"")</f>
        <v/>
      </c>
      <c r="M21" s="40" t="str">
        <f>IFERROR(VLOOKUP(T21,Drop_down_options!$E$9:$F$14,2,FALSE),"")</f>
        <v/>
      </c>
      <c r="N21" s="40" t="str">
        <f t="shared" si="5"/>
        <v>_</v>
      </c>
      <c r="O21" s="199" t="str">
        <f t="shared" si="6"/>
        <v>___</v>
      </c>
      <c r="P21" s="41" t="str">
        <f t="shared" si="0"/>
        <v>-</v>
      </c>
      <c r="Q21" s="42" t="str">
        <f>IFERROR(VLOOKUP(B21,ACCEPTED_CODES!$X$3:$Y$32,2,), "")</f>
        <v/>
      </c>
      <c r="R21" s="154" t="str">
        <f>IFERROR(VLOOKUP(E21,Drop_down_options!$C$47:$D$49,2,), "")</f>
        <v/>
      </c>
      <c r="S21" s="39" t="str">
        <f>IFERROR(VLOOKUP(F21,Drop_down_options!$C$34:$D$36,2,), "")</f>
        <v/>
      </c>
      <c r="T21" s="39" t="str">
        <f>IFERROR(VLOOKUP(H21,Drop_down_options!$C$39:$D$44,2,),"")</f>
        <v/>
      </c>
      <c r="U21" s="48"/>
      <c r="V21" s="209"/>
      <c r="W21" s="48"/>
      <c r="X21" s="48"/>
      <c r="Y21" s="48"/>
      <c r="Z21" s="48"/>
      <c r="AA21" s="46"/>
      <c r="AB21" s="46"/>
      <c r="AC21" s="45" t="str">
        <f t="shared" si="7"/>
        <v/>
      </c>
      <c r="AD21" s="44"/>
      <c r="AE21" s="46"/>
      <c r="AF21" s="46"/>
      <c r="AG21" s="46"/>
      <c r="AH21" s="120"/>
      <c r="AI21" s="28" t="str">
        <f>IFERROR(VLOOKUP(AH21,CAPTURE_SITE_INFO!$B$3:$U$501,11,FALSE),"")</f>
        <v/>
      </c>
      <c r="AJ21" s="28" t="str">
        <f t="shared" si="8"/>
        <v>_</v>
      </c>
    </row>
    <row r="22" spans="1:36" s="30" customFormat="1" x14ac:dyDescent="0.25">
      <c r="A22" s="38"/>
      <c r="B22" s="155"/>
      <c r="C22" s="40" t="str">
        <f t="shared" si="1"/>
        <v/>
      </c>
      <c r="D22" s="39"/>
      <c r="E22" s="40" t="str">
        <f t="shared" si="2"/>
        <v/>
      </c>
      <c r="F22" s="39"/>
      <c r="G22" s="40" t="str">
        <f t="shared" si="3"/>
        <v/>
      </c>
      <c r="H22" s="39"/>
      <c r="I22" s="40" t="str">
        <f t="shared" si="4"/>
        <v/>
      </c>
      <c r="J22" s="198" t="str">
        <f>IFERROR(VLOOKUP(Q22,Drop_down_options!$B$2:$D$31,2,FALSE),"")</f>
        <v/>
      </c>
      <c r="K22" s="40" t="str">
        <f>IFERROR(VLOOKUP(R22,Drop_down_options!$E$2:$F$4,2,),"")</f>
        <v/>
      </c>
      <c r="L22" s="40" t="str">
        <f>IFERROR(VLOOKUP(S22,Drop_down_options!$G$2:$H$4,2),"")</f>
        <v/>
      </c>
      <c r="M22" s="40" t="str">
        <f>IFERROR(VLOOKUP(T22,Drop_down_options!$E$9:$F$14,2,FALSE),"")</f>
        <v/>
      </c>
      <c r="N22" s="40" t="str">
        <f t="shared" si="5"/>
        <v>_</v>
      </c>
      <c r="O22" s="199" t="str">
        <f t="shared" si="6"/>
        <v>___</v>
      </c>
      <c r="P22" s="41" t="str">
        <f t="shared" si="0"/>
        <v>-</v>
      </c>
      <c r="Q22" s="42" t="str">
        <f>IFERROR(VLOOKUP(B22,ACCEPTED_CODES!$X$3:$Y$32,2,), "")</f>
        <v/>
      </c>
      <c r="R22" s="154" t="str">
        <f>IFERROR(VLOOKUP(E22,Drop_down_options!$C$47:$D$49,2,), "")</f>
        <v/>
      </c>
      <c r="S22" s="39" t="str">
        <f>IFERROR(VLOOKUP(F22,Drop_down_options!$C$34:$D$36,2,), "")</f>
        <v/>
      </c>
      <c r="T22" s="39" t="str">
        <f>IFERROR(VLOOKUP(H22,Drop_down_options!$C$39:$D$44,2,),"")</f>
        <v/>
      </c>
      <c r="U22" s="48"/>
      <c r="V22" s="209"/>
      <c r="W22" s="48"/>
      <c r="X22" s="48"/>
      <c r="Y22" s="48"/>
      <c r="Z22" s="48"/>
      <c r="AA22" s="46"/>
      <c r="AB22" s="46"/>
      <c r="AC22" s="45" t="str">
        <f t="shared" si="7"/>
        <v/>
      </c>
      <c r="AD22" s="44"/>
      <c r="AE22" s="46"/>
      <c r="AF22" s="46"/>
      <c r="AG22" s="46"/>
      <c r="AH22" s="120"/>
      <c r="AI22" s="28" t="str">
        <f>IFERROR(VLOOKUP(AH22,CAPTURE_SITE_INFO!$B$3:$U$501,11,FALSE),"")</f>
        <v/>
      </c>
      <c r="AJ22" s="28" t="str">
        <f t="shared" si="8"/>
        <v>_</v>
      </c>
    </row>
    <row r="23" spans="1:36" s="30" customFormat="1" x14ac:dyDescent="0.25">
      <c r="A23" s="38"/>
      <c r="B23" s="155"/>
      <c r="C23" s="40" t="str">
        <f t="shared" si="1"/>
        <v/>
      </c>
      <c r="D23" s="39"/>
      <c r="E23" s="40" t="str">
        <f t="shared" si="2"/>
        <v/>
      </c>
      <c r="F23" s="39"/>
      <c r="G23" s="40" t="str">
        <f t="shared" si="3"/>
        <v/>
      </c>
      <c r="H23" s="39"/>
      <c r="I23" s="40" t="str">
        <f t="shared" si="4"/>
        <v/>
      </c>
      <c r="J23" s="198" t="str">
        <f>IFERROR(VLOOKUP(Q23,Drop_down_options!$B$2:$D$31,2,FALSE),"")</f>
        <v/>
      </c>
      <c r="K23" s="40" t="str">
        <f>IFERROR(VLOOKUP(R23,Drop_down_options!$E$2:$F$4,2,),"")</f>
        <v/>
      </c>
      <c r="L23" s="40" t="str">
        <f>IFERROR(VLOOKUP(S23,Drop_down_options!$G$2:$H$4,2),"")</f>
        <v/>
      </c>
      <c r="M23" s="40" t="str">
        <f>IFERROR(VLOOKUP(T23,Drop_down_options!$E$9:$F$14,2,FALSE),"")</f>
        <v/>
      </c>
      <c r="N23" s="40" t="str">
        <f t="shared" si="5"/>
        <v>_</v>
      </c>
      <c r="O23" s="199" t="str">
        <f t="shared" si="6"/>
        <v>___</v>
      </c>
      <c r="P23" s="41" t="str">
        <f t="shared" si="0"/>
        <v>-</v>
      </c>
      <c r="Q23" s="42" t="str">
        <f>IFERROR(VLOOKUP(B23,ACCEPTED_CODES!$X$3:$Y$32,2,), "")</f>
        <v/>
      </c>
      <c r="R23" s="154" t="str">
        <f>IFERROR(VLOOKUP(E23,Drop_down_options!$C$47:$D$49,2,), "")</f>
        <v/>
      </c>
      <c r="S23" s="39" t="str">
        <f>IFERROR(VLOOKUP(F23,Drop_down_options!$C$34:$D$36,2,), "")</f>
        <v/>
      </c>
      <c r="T23" s="39" t="str">
        <f>IFERROR(VLOOKUP(H23,Drop_down_options!$C$39:$D$44,2,),"")</f>
        <v/>
      </c>
      <c r="U23" s="48"/>
      <c r="V23" s="209"/>
      <c r="W23" s="48"/>
      <c r="X23" s="48"/>
      <c r="Y23" s="48"/>
      <c r="Z23" s="48"/>
      <c r="AA23" s="46"/>
      <c r="AB23" s="46"/>
      <c r="AC23" s="45" t="str">
        <f t="shared" si="7"/>
        <v/>
      </c>
      <c r="AD23" s="44"/>
      <c r="AE23" s="46"/>
      <c r="AF23" s="46"/>
      <c r="AG23" s="46"/>
      <c r="AH23" s="120"/>
      <c r="AI23" s="28" t="str">
        <f>IFERROR(VLOOKUP(AH23,CAPTURE_SITE_INFO!$B$3:$U$501,11,FALSE),"")</f>
        <v/>
      </c>
      <c r="AJ23" s="28" t="str">
        <f t="shared" si="8"/>
        <v>_</v>
      </c>
    </row>
    <row r="24" spans="1:36" s="30" customFormat="1" x14ac:dyDescent="0.25">
      <c r="A24" s="38"/>
      <c r="B24" s="155"/>
      <c r="C24" s="40" t="str">
        <f t="shared" si="1"/>
        <v/>
      </c>
      <c r="D24" s="39"/>
      <c r="E24" s="40" t="str">
        <f t="shared" si="2"/>
        <v/>
      </c>
      <c r="F24" s="39"/>
      <c r="G24" s="40" t="str">
        <f t="shared" si="3"/>
        <v/>
      </c>
      <c r="H24" s="39"/>
      <c r="I24" s="40" t="str">
        <f t="shared" si="4"/>
        <v/>
      </c>
      <c r="J24" s="198" t="str">
        <f>IFERROR(VLOOKUP(Q24,Drop_down_options!$B$2:$D$31,2,FALSE),"")</f>
        <v/>
      </c>
      <c r="K24" s="40" t="str">
        <f>IFERROR(VLOOKUP(R24,Drop_down_options!$E$2:$F$4,2,),"")</f>
        <v/>
      </c>
      <c r="L24" s="40" t="str">
        <f>IFERROR(VLOOKUP(S24,Drop_down_options!$G$2:$H$4,2),"")</f>
        <v/>
      </c>
      <c r="M24" s="40" t="str">
        <f>IFERROR(VLOOKUP(T24,Drop_down_options!$E$9:$F$14,2,FALSE),"")</f>
        <v/>
      </c>
      <c r="N24" s="40" t="str">
        <f t="shared" si="5"/>
        <v>_</v>
      </c>
      <c r="O24" s="199" t="str">
        <f t="shared" si="6"/>
        <v>___</v>
      </c>
      <c r="P24" s="41" t="str">
        <f t="shared" si="0"/>
        <v>-</v>
      </c>
      <c r="Q24" s="42" t="str">
        <f>IFERROR(VLOOKUP(B24,ACCEPTED_CODES!$X$3:$Y$32,2,), "")</f>
        <v/>
      </c>
      <c r="R24" s="154" t="str">
        <f>IFERROR(VLOOKUP(E24,Drop_down_options!$C$47:$D$49,2,), "")</f>
        <v/>
      </c>
      <c r="S24" s="39" t="str">
        <f>IFERROR(VLOOKUP(F24,Drop_down_options!$C$34:$D$36,2,), "")</f>
        <v/>
      </c>
      <c r="T24" s="39" t="str">
        <f>IFERROR(VLOOKUP(H24,Drop_down_options!$C$39:$D$44,2,),"")</f>
        <v/>
      </c>
      <c r="U24" s="48"/>
      <c r="V24" s="209"/>
      <c r="W24" s="48"/>
      <c r="X24" s="48"/>
      <c r="Y24" s="48"/>
      <c r="Z24" s="48"/>
      <c r="AA24" s="46"/>
      <c r="AB24" s="46"/>
      <c r="AC24" s="45" t="str">
        <f t="shared" si="7"/>
        <v/>
      </c>
      <c r="AD24" s="44"/>
      <c r="AE24" s="46"/>
      <c r="AF24" s="46"/>
      <c r="AG24" s="46"/>
      <c r="AH24" s="120"/>
      <c r="AI24" s="28" t="str">
        <f>IFERROR(VLOOKUP(AH24,CAPTURE_SITE_INFO!$B$3:$U$501,11,FALSE),"")</f>
        <v/>
      </c>
      <c r="AJ24" s="28" t="str">
        <f t="shared" si="8"/>
        <v>_</v>
      </c>
    </row>
    <row r="25" spans="1:36" s="30" customFormat="1" x14ac:dyDescent="0.25">
      <c r="A25" s="38"/>
      <c r="B25" s="155"/>
      <c r="C25" s="40" t="str">
        <f t="shared" si="1"/>
        <v/>
      </c>
      <c r="D25" s="39"/>
      <c r="E25" s="40" t="str">
        <f t="shared" si="2"/>
        <v/>
      </c>
      <c r="F25" s="39"/>
      <c r="G25" s="40" t="str">
        <f t="shared" si="3"/>
        <v/>
      </c>
      <c r="H25" s="39"/>
      <c r="I25" s="40" t="str">
        <f t="shared" si="4"/>
        <v/>
      </c>
      <c r="J25" s="198" t="str">
        <f>IFERROR(VLOOKUP(Q25,Drop_down_options!$B$2:$D$31,2,FALSE),"")</f>
        <v/>
      </c>
      <c r="K25" s="40" t="str">
        <f>IFERROR(VLOOKUP(R25,Drop_down_options!$E$2:$F$4,2,),"")</f>
        <v/>
      </c>
      <c r="L25" s="40" t="str">
        <f>IFERROR(VLOOKUP(S25,Drop_down_options!$G$2:$H$4,2),"")</f>
        <v/>
      </c>
      <c r="M25" s="40" t="str">
        <f>IFERROR(VLOOKUP(T25,Drop_down_options!$E$9:$F$14,2,FALSE),"")</f>
        <v/>
      </c>
      <c r="N25" s="40" t="str">
        <f t="shared" si="5"/>
        <v>_</v>
      </c>
      <c r="O25" s="199" t="str">
        <f t="shared" si="6"/>
        <v>___</v>
      </c>
      <c r="P25" s="41" t="str">
        <f t="shared" si="0"/>
        <v>-</v>
      </c>
      <c r="Q25" s="42" t="str">
        <f>IFERROR(VLOOKUP(B25,ACCEPTED_CODES!$X$3:$Y$32,2,), "")</f>
        <v/>
      </c>
      <c r="R25" s="154" t="str">
        <f>IFERROR(VLOOKUP(E25,Drop_down_options!$C$47:$D$49,2,), "")</f>
        <v/>
      </c>
      <c r="S25" s="39" t="str">
        <f>IFERROR(VLOOKUP(F25,Drop_down_options!$C$34:$D$36,2,), "")</f>
        <v/>
      </c>
      <c r="T25" s="39" t="str">
        <f>IFERROR(VLOOKUP(H25,Drop_down_options!$C$39:$D$44,2,),"")</f>
        <v/>
      </c>
      <c r="U25" s="48"/>
      <c r="V25" s="209"/>
      <c r="W25" s="48"/>
      <c r="X25" s="48"/>
      <c r="Y25" s="48"/>
      <c r="Z25" s="48"/>
      <c r="AA25" s="46"/>
      <c r="AB25" s="46"/>
      <c r="AC25" s="45" t="str">
        <f t="shared" si="7"/>
        <v/>
      </c>
      <c r="AD25" s="44"/>
      <c r="AE25" s="46"/>
      <c r="AF25" s="46"/>
      <c r="AG25" s="46"/>
      <c r="AH25" s="120"/>
      <c r="AI25" s="28" t="str">
        <f>IFERROR(VLOOKUP(AH25,CAPTURE_SITE_INFO!$B$3:$U$501,11,FALSE),"")</f>
        <v/>
      </c>
      <c r="AJ25" s="28" t="str">
        <f t="shared" si="8"/>
        <v>_</v>
      </c>
    </row>
    <row r="26" spans="1:36" s="30" customFormat="1" x14ac:dyDescent="0.25">
      <c r="A26" s="38"/>
      <c r="B26" s="155"/>
      <c r="C26" s="40" t="str">
        <f t="shared" si="1"/>
        <v/>
      </c>
      <c r="D26" s="39"/>
      <c r="E26" s="40" t="str">
        <f t="shared" si="2"/>
        <v/>
      </c>
      <c r="F26" s="39"/>
      <c r="G26" s="40" t="str">
        <f t="shared" si="3"/>
        <v/>
      </c>
      <c r="H26" s="39"/>
      <c r="I26" s="40" t="str">
        <f t="shared" si="4"/>
        <v/>
      </c>
      <c r="J26" s="198" t="str">
        <f>IFERROR(VLOOKUP(Q26,Drop_down_options!$B$2:$D$31,2,FALSE),"")</f>
        <v/>
      </c>
      <c r="K26" s="40" t="str">
        <f>IFERROR(VLOOKUP(R26,Drop_down_options!$E$2:$F$4,2,),"")</f>
        <v/>
      </c>
      <c r="L26" s="40" t="str">
        <f>IFERROR(VLOOKUP(S26,Drop_down_options!$G$2:$H$4,2),"")</f>
        <v/>
      </c>
      <c r="M26" s="40" t="str">
        <f>IFERROR(VLOOKUP(T26,Drop_down_options!$E$9:$F$14,2,FALSE),"")</f>
        <v/>
      </c>
      <c r="N26" s="40" t="str">
        <f t="shared" si="5"/>
        <v>_</v>
      </c>
      <c r="O26" s="199" t="str">
        <f t="shared" si="6"/>
        <v>___</v>
      </c>
      <c r="P26" s="41" t="str">
        <f t="shared" si="0"/>
        <v>-</v>
      </c>
      <c r="Q26" s="42" t="str">
        <f>IFERROR(VLOOKUP(B26,ACCEPTED_CODES!$X$3:$Y$32,2,), "")</f>
        <v/>
      </c>
      <c r="R26" s="154" t="str">
        <f>IFERROR(VLOOKUP(E26,Drop_down_options!$C$47:$D$49,2,), "")</f>
        <v/>
      </c>
      <c r="S26" s="39" t="str">
        <f>IFERROR(VLOOKUP(F26,Drop_down_options!$C$34:$D$36,2,), "")</f>
        <v/>
      </c>
      <c r="T26" s="39" t="str">
        <f>IFERROR(VLOOKUP(H26,Drop_down_options!$C$39:$D$44,2,),"")</f>
        <v/>
      </c>
      <c r="U26" s="48"/>
      <c r="V26" s="209"/>
      <c r="W26" s="48"/>
      <c r="X26" s="48"/>
      <c r="Y26" s="48"/>
      <c r="Z26" s="48"/>
      <c r="AA26" s="46"/>
      <c r="AB26" s="46"/>
      <c r="AC26" s="45" t="str">
        <f t="shared" si="7"/>
        <v/>
      </c>
      <c r="AD26" s="44"/>
      <c r="AE26" s="46"/>
      <c r="AF26" s="46"/>
      <c r="AG26" s="46"/>
      <c r="AH26" s="120"/>
      <c r="AI26" s="28" t="str">
        <f>IFERROR(VLOOKUP(AH26,CAPTURE_SITE_INFO!$B$3:$U$501,11,FALSE),"")</f>
        <v/>
      </c>
      <c r="AJ26" s="28" t="str">
        <f t="shared" si="8"/>
        <v>_</v>
      </c>
    </row>
    <row r="27" spans="1:36" s="30" customFormat="1" x14ac:dyDescent="0.25">
      <c r="A27" s="38"/>
      <c r="B27" s="155"/>
      <c r="C27" s="40" t="str">
        <f t="shared" si="1"/>
        <v/>
      </c>
      <c r="D27" s="39"/>
      <c r="E27" s="40" t="str">
        <f t="shared" si="2"/>
        <v/>
      </c>
      <c r="F27" s="39"/>
      <c r="G27" s="40" t="str">
        <f t="shared" si="3"/>
        <v/>
      </c>
      <c r="H27" s="39"/>
      <c r="I27" s="40" t="str">
        <f t="shared" si="4"/>
        <v/>
      </c>
      <c r="J27" s="198" t="str">
        <f>IFERROR(VLOOKUP(Q27,Drop_down_options!$B$2:$D$31,2,FALSE),"")</f>
        <v/>
      </c>
      <c r="K27" s="40" t="str">
        <f>IFERROR(VLOOKUP(R27,Drop_down_options!$E$2:$F$4,2,),"")</f>
        <v/>
      </c>
      <c r="L27" s="40" t="str">
        <f>IFERROR(VLOOKUP(S27,Drop_down_options!$G$2:$H$4,2),"")</f>
        <v/>
      </c>
      <c r="M27" s="40" t="str">
        <f>IFERROR(VLOOKUP(T27,Drop_down_options!$E$9:$F$14,2,FALSE),"")</f>
        <v/>
      </c>
      <c r="N27" s="40" t="str">
        <f t="shared" si="5"/>
        <v>_</v>
      </c>
      <c r="O27" s="199" t="str">
        <f t="shared" si="6"/>
        <v>___</v>
      </c>
      <c r="P27" s="41" t="str">
        <f t="shared" si="0"/>
        <v>-</v>
      </c>
      <c r="Q27" s="42" t="str">
        <f>IFERROR(VLOOKUP(B27,ACCEPTED_CODES!$X$3:$Y$32,2,), "")</f>
        <v/>
      </c>
      <c r="R27" s="154" t="str">
        <f>IFERROR(VLOOKUP(E27,Drop_down_options!$C$47:$D$49,2,), "")</f>
        <v/>
      </c>
      <c r="S27" s="39" t="str">
        <f>IFERROR(VLOOKUP(F27,Drop_down_options!$C$34:$D$36,2,), "")</f>
        <v/>
      </c>
      <c r="T27" s="39" t="str">
        <f>IFERROR(VLOOKUP(H27,Drop_down_options!$C$39:$D$44,2,),"")</f>
        <v/>
      </c>
      <c r="U27" s="48"/>
      <c r="V27" s="209"/>
      <c r="W27" s="48"/>
      <c r="X27" s="48"/>
      <c r="Y27" s="48"/>
      <c r="Z27" s="48"/>
      <c r="AA27" s="46"/>
      <c r="AB27" s="46"/>
      <c r="AC27" s="45" t="str">
        <f t="shared" si="7"/>
        <v/>
      </c>
      <c r="AD27" s="44"/>
      <c r="AE27" s="46"/>
      <c r="AF27" s="46"/>
      <c r="AG27" s="46"/>
      <c r="AH27" s="120"/>
      <c r="AI27" s="28" t="str">
        <f>IFERROR(VLOOKUP(AH27,CAPTURE_SITE_INFO!$B$3:$U$501,11,FALSE),"")</f>
        <v/>
      </c>
      <c r="AJ27" s="28" t="str">
        <f t="shared" si="8"/>
        <v>_</v>
      </c>
    </row>
    <row r="28" spans="1:36" s="30" customFormat="1" x14ac:dyDescent="0.25">
      <c r="A28" s="38"/>
      <c r="B28" s="155"/>
      <c r="C28" s="40" t="str">
        <f t="shared" si="1"/>
        <v/>
      </c>
      <c r="D28" s="39"/>
      <c r="E28" s="40" t="str">
        <f t="shared" si="2"/>
        <v/>
      </c>
      <c r="F28" s="39"/>
      <c r="G28" s="40" t="str">
        <f t="shared" si="3"/>
        <v/>
      </c>
      <c r="H28" s="39"/>
      <c r="I28" s="40" t="str">
        <f t="shared" si="4"/>
        <v/>
      </c>
      <c r="J28" s="198" t="str">
        <f>IFERROR(VLOOKUP(Q28,Drop_down_options!$B$2:$D$31,2,FALSE),"")</f>
        <v/>
      </c>
      <c r="K28" s="40" t="str">
        <f>IFERROR(VLOOKUP(R28,Drop_down_options!$E$2:$F$4,2,),"")</f>
        <v/>
      </c>
      <c r="L28" s="40" t="str">
        <f>IFERROR(VLOOKUP(S28,Drop_down_options!$G$2:$H$4,2),"")</f>
        <v/>
      </c>
      <c r="M28" s="40" t="str">
        <f>IFERROR(VLOOKUP(T28,Drop_down_options!$E$9:$F$14,2,FALSE),"")</f>
        <v/>
      </c>
      <c r="N28" s="40" t="str">
        <f t="shared" si="5"/>
        <v>_</v>
      </c>
      <c r="O28" s="199" t="str">
        <f t="shared" si="6"/>
        <v>___</v>
      </c>
      <c r="P28" s="41" t="str">
        <f t="shared" si="0"/>
        <v>-</v>
      </c>
      <c r="Q28" s="42" t="str">
        <f>IFERROR(VLOOKUP(B28,ACCEPTED_CODES!$X$3:$Y$32,2,), "")</f>
        <v/>
      </c>
      <c r="R28" s="154" t="str">
        <f>IFERROR(VLOOKUP(E28,Drop_down_options!$C$47:$D$49,2,), "")</f>
        <v/>
      </c>
      <c r="S28" s="39" t="str">
        <f>IFERROR(VLOOKUP(F28,Drop_down_options!$C$34:$D$36,2,), "")</f>
        <v/>
      </c>
      <c r="T28" s="39" t="str">
        <f>IFERROR(VLOOKUP(H28,Drop_down_options!$C$39:$D$44,2,),"")</f>
        <v/>
      </c>
      <c r="U28" s="48"/>
      <c r="V28" s="209"/>
      <c r="W28" s="48"/>
      <c r="X28" s="48"/>
      <c r="Y28" s="48"/>
      <c r="Z28" s="48"/>
      <c r="AA28" s="46"/>
      <c r="AB28" s="46"/>
      <c r="AC28" s="45" t="str">
        <f t="shared" si="7"/>
        <v/>
      </c>
      <c r="AD28" s="44"/>
      <c r="AE28" s="46"/>
      <c r="AF28" s="46"/>
      <c r="AG28" s="46"/>
      <c r="AH28" s="120"/>
      <c r="AI28" s="28" t="str">
        <f>IFERROR(VLOOKUP(AH28,CAPTURE_SITE_INFO!$B$3:$U$501,11,FALSE),"")</f>
        <v/>
      </c>
      <c r="AJ28" s="28" t="str">
        <f t="shared" si="8"/>
        <v>_</v>
      </c>
    </row>
    <row r="29" spans="1:36" s="30" customFormat="1" x14ac:dyDescent="0.25">
      <c r="A29" s="38"/>
      <c r="B29" s="155"/>
      <c r="C29" s="40" t="str">
        <f t="shared" si="1"/>
        <v/>
      </c>
      <c r="D29" s="39"/>
      <c r="E29" s="40" t="str">
        <f t="shared" si="2"/>
        <v/>
      </c>
      <c r="F29" s="39"/>
      <c r="G29" s="40" t="str">
        <f t="shared" si="3"/>
        <v/>
      </c>
      <c r="H29" s="39"/>
      <c r="I29" s="40" t="str">
        <f t="shared" si="4"/>
        <v/>
      </c>
      <c r="J29" s="198" t="str">
        <f>IFERROR(VLOOKUP(Q29,Drop_down_options!$B$2:$D$31,2,FALSE),"")</f>
        <v/>
      </c>
      <c r="K29" s="40" t="str">
        <f>IFERROR(VLOOKUP(R29,Drop_down_options!$E$2:$F$4,2,),"")</f>
        <v/>
      </c>
      <c r="L29" s="40" t="str">
        <f>IFERROR(VLOOKUP(S29,Drop_down_options!$G$2:$H$4,2),"")</f>
        <v/>
      </c>
      <c r="M29" s="40" t="str">
        <f>IFERROR(VLOOKUP(T29,Drop_down_options!$E$9:$F$14,2,FALSE),"")</f>
        <v/>
      </c>
      <c r="N29" s="40" t="str">
        <f t="shared" si="5"/>
        <v>_</v>
      </c>
      <c r="O29" s="199" t="str">
        <f t="shared" si="6"/>
        <v>___</v>
      </c>
      <c r="P29" s="41" t="str">
        <f t="shared" si="0"/>
        <v>-</v>
      </c>
      <c r="Q29" s="42" t="str">
        <f>IFERROR(VLOOKUP(B29,ACCEPTED_CODES!$X$3:$Y$32,2,), "")</f>
        <v/>
      </c>
      <c r="R29" s="154" t="str">
        <f>IFERROR(VLOOKUP(E29,Drop_down_options!$C$47:$D$49,2,), "")</f>
        <v/>
      </c>
      <c r="S29" s="39" t="str">
        <f>IFERROR(VLOOKUP(F29,Drop_down_options!$C$34:$D$36,2,), "")</f>
        <v/>
      </c>
      <c r="T29" s="39" t="str">
        <f>IFERROR(VLOOKUP(H29,Drop_down_options!$C$39:$D$44,2,),"")</f>
        <v/>
      </c>
      <c r="U29" s="48"/>
      <c r="V29" s="209"/>
      <c r="W29" s="48"/>
      <c r="X29" s="48"/>
      <c r="Y29" s="48"/>
      <c r="Z29" s="48"/>
      <c r="AA29" s="46"/>
      <c r="AB29" s="46"/>
      <c r="AC29" s="45" t="str">
        <f t="shared" si="7"/>
        <v/>
      </c>
      <c r="AD29" s="44"/>
      <c r="AE29" s="46"/>
      <c r="AF29" s="46"/>
      <c r="AG29" s="46"/>
      <c r="AH29" s="120"/>
      <c r="AI29" s="28" t="str">
        <f>IFERROR(VLOOKUP(AH29,CAPTURE_SITE_INFO!$B$3:$U$501,11,FALSE),"")</f>
        <v/>
      </c>
      <c r="AJ29" s="28" t="str">
        <f t="shared" si="8"/>
        <v>_</v>
      </c>
    </row>
    <row r="30" spans="1:36" s="30" customFormat="1" x14ac:dyDescent="0.25">
      <c r="A30" s="38"/>
      <c r="B30" s="155"/>
      <c r="C30" s="40" t="str">
        <f t="shared" si="1"/>
        <v/>
      </c>
      <c r="D30" s="39"/>
      <c r="E30" s="40" t="str">
        <f t="shared" si="2"/>
        <v/>
      </c>
      <c r="F30" s="39"/>
      <c r="G30" s="40" t="str">
        <f t="shared" si="3"/>
        <v/>
      </c>
      <c r="H30" s="39"/>
      <c r="I30" s="40" t="str">
        <f t="shared" si="4"/>
        <v/>
      </c>
      <c r="J30" s="198" t="str">
        <f>IFERROR(VLOOKUP(Q30,Drop_down_options!$B$2:$D$31,2,FALSE),"")</f>
        <v/>
      </c>
      <c r="K30" s="40" t="str">
        <f>IFERROR(VLOOKUP(R30,Drop_down_options!$E$2:$F$4,2,),"")</f>
        <v/>
      </c>
      <c r="L30" s="40" t="str">
        <f>IFERROR(VLOOKUP(S30,Drop_down_options!$G$2:$H$4,2),"")</f>
        <v/>
      </c>
      <c r="M30" s="40" t="str">
        <f>IFERROR(VLOOKUP(T30,Drop_down_options!$E$9:$F$14,2,FALSE),"")</f>
        <v/>
      </c>
      <c r="N30" s="40" t="str">
        <f t="shared" si="5"/>
        <v>_</v>
      </c>
      <c r="O30" s="199" t="str">
        <f t="shared" si="6"/>
        <v>___</v>
      </c>
      <c r="P30" s="41" t="str">
        <f t="shared" si="0"/>
        <v>-</v>
      </c>
      <c r="Q30" s="42" t="str">
        <f>IFERROR(VLOOKUP(B30,ACCEPTED_CODES!$X$3:$Y$32,2,), "")</f>
        <v/>
      </c>
      <c r="R30" s="154" t="str">
        <f>IFERROR(VLOOKUP(E30,Drop_down_options!$C$47:$D$49,2,), "")</f>
        <v/>
      </c>
      <c r="S30" s="39" t="str">
        <f>IFERROR(VLOOKUP(F30,Drop_down_options!$C$34:$D$36,2,), "")</f>
        <v/>
      </c>
      <c r="T30" s="39" t="str">
        <f>IFERROR(VLOOKUP(H30,Drop_down_options!$C$39:$D$44,2,),"")</f>
        <v/>
      </c>
      <c r="U30" s="48"/>
      <c r="V30" s="209"/>
      <c r="W30" s="48"/>
      <c r="X30" s="48"/>
      <c r="Y30" s="48"/>
      <c r="Z30" s="48"/>
      <c r="AA30" s="46"/>
      <c r="AB30" s="46"/>
      <c r="AC30" s="45" t="str">
        <f t="shared" si="7"/>
        <v/>
      </c>
      <c r="AD30" s="44"/>
      <c r="AE30" s="46"/>
      <c r="AF30" s="46"/>
      <c r="AG30" s="46"/>
      <c r="AH30" s="120"/>
      <c r="AI30" s="28" t="str">
        <f>IFERROR(VLOOKUP(AH30,CAPTURE_SITE_INFO!$B$3:$U$501,11,FALSE),"")</f>
        <v/>
      </c>
      <c r="AJ30" s="28" t="str">
        <f t="shared" si="8"/>
        <v>_</v>
      </c>
    </row>
    <row r="31" spans="1:36" s="30" customFormat="1" x14ac:dyDescent="0.25">
      <c r="A31" s="38"/>
      <c r="B31" s="155"/>
      <c r="C31" s="40" t="str">
        <f t="shared" si="1"/>
        <v/>
      </c>
      <c r="D31" s="39"/>
      <c r="E31" s="40" t="str">
        <f t="shared" si="2"/>
        <v/>
      </c>
      <c r="F31" s="39"/>
      <c r="G31" s="40" t="str">
        <f t="shared" si="3"/>
        <v/>
      </c>
      <c r="H31" s="39"/>
      <c r="I31" s="40" t="str">
        <f t="shared" si="4"/>
        <v/>
      </c>
      <c r="J31" s="198" t="str">
        <f>IFERROR(VLOOKUP(Q31,Drop_down_options!$B$2:$D$31,2,FALSE),"")</f>
        <v/>
      </c>
      <c r="K31" s="40" t="str">
        <f>IFERROR(VLOOKUP(R31,Drop_down_options!$E$2:$F$4,2,),"")</f>
        <v/>
      </c>
      <c r="L31" s="40" t="str">
        <f>IFERROR(VLOOKUP(S31,Drop_down_options!$G$2:$H$4,2),"")</f>
        <v/>
      </c>
      <c r="M31" s="40" t="str">
        <f>IFERROR(VLOOKUP(T31,Drop_down_options!$E$9:$F$14,2,FALSE),"")</f>
        <v/>
      </c>
      <c r="N31" s="40" t="str">
        <f t="shared" si="5"/>
        <v>_</v>
      </c>
      <c r="O31" s="199" t="str">
        <f t="shared" si="6"/>
        <v>___</v>
      </c>
      <c r="P31" s="41" t="str">
        <f t="shared" si="0"/>
        <v>-</v>
      </c>
      <c r="Q31" s="42" t="str">
        <f>IFERROR(VLOOKUP(B31,ACCEPTED_CODES!$X$3:$Y$32,2,), "")</f>
        <v/>
      </c>
      <c r="R31" s="154" t="str">
        <f>IFERROR(VLOOKUP(E31,Drop_down_options!$C$47:$D$49,2,), "")</f>
        <v/>
      </c>
      <c r="S31" s="39" t="str">
        <f>IFERROR(VLOOKUP(F31,Drop_down_options!$C$34:$D$36,2,), "")</f>
        <v/>
      </c>
      <c r="T31" s="39" t="str">
        <f>IFERROR(VLOOKUP(H31,Drop_down_options!$C$39:$D$44,2,),"")</f>
        <v/>
      </c>
      <c r="U31" s="48"/>
      <c r="V31" s="209"/>
      <c r="W31" s="48"/>
      <c r="X31" s="48"/>
      <c r="Y31" s="48"/>
      <c r="Z31" s="48"/>
      <c r="AA31" s="46"/>
      <c r="AB31" s="46"/>
      <c r="AC31" s="45" t="str">
        <f t="shared" si="7"/>
        <v/>
      </c>
      <c r="AD31" s="44"/>
      <c r="AE31" s="46"/>
      <c r="AF31" s="46"/>
      <c r="AG31" s="46"/>
      <c r="AH31" s="120"/>
      <c r="AI31" s="28" t="str">
        <f>IFERROR(VLOOKUP(AH31,CAPTURE_SITE_INFO!$B$3:$U$501,11,FALSE),"")</f>
        <v/>
      </c>
      <c r="AJ31" s="28" t="str">
        <f t="shared" si="8"/>
        <v>_</v>
      </c>
    </row>
    <row r="32" spans="1:36" s="30" customFormat="1" x14ac:dyDescent="0.25">
      <c r="A32" s="38"/>
      <c r="B32" s="155"/>
      <c r="C32" s="40" t="str">
        <f t="shared" si="1"/>
        <v/>
      </c>
      <c r="D32" s="39"/>
      <c r="E32" s="40" t="str">
        <f t="shared" si="2"/>
        <v/>
      </c>
      <c r="F32" s="39"/>
      <c r="G32" s="40" t="str">
        <f t="shared" si="3"/>
        <v/>
      </c>
      <c r="H32" s="39"/>
      <c r="I32" s="40" t="str">
        <f t="shared" si="4"/>
        <v/>
      </c>
      <c r="J32" s="198" t="str">
        <f>IFERROR(VLOOKUP(Q32,Drop_down_options!$B$2:$D$31,2,FALSE),"")</f>
        <v/>
      </c>
      <c r="K32" s="40" t="str">
        <f>IFERROR(VLOOKUP(R32,Drop_down_options!$E$2:$F$4,2,),"")</f>
        <v/>
      </c>
      <c r="L32" s="40" t="str">
        <f>IFERROR(VLOOKUP(S32,Drop_down_options!$G$2:$H$4,2),"")</f>
        <v/>
      </c>
      <c r="M32" s="40" t="str">
        <f>IFERROR(VLOOKUP(T32,Drop_down_options!$E$9:$F$14,2,FALSE),"")</f>
        <v/>
      </c>
      <c r="N32" s="40" t="str">
        <f t="shared" si="5"/>
        <v>_</v>
      </c>
      <c r="O32" s="199" t="str">
        <f t="shared" si="6"/>
        <v>___</v>
      </c>
      <c r="P32" s="41" t="str">
        <f t="shared" si="0"/>
        <v>-</v>
      </c>
      <c r="Q32" s="42" t="str">
        <f>IFERROR(VLOOKUP(B32,ACCEPTED_CODES!$X$3:$Y$32,2,), "")</f>
        <v/>
      </c>
      <c r="R32" s="154" t="str">
        <f>IFERROR(VLOOKUP(E32,Drop_down_options!$C$47:$D$49,2,), "")</f>
        <v/>
      </c>
      <c r="S32" s="39" t="str">
        <f>IFERROR(VLOOKUP(F32,Drop_down_options!$C$34:$D$36,2,), "")</f>
        <v/>
      </c>
      <c r="T32" s="39" t="str">
        <f>IFERROR(VLOOKUP(H32,Drop_down_options!$C$39:$D$44,2,),"")</f>
        <v/>
      </c>
      <c r="U32" s="48"/>
      <c r="V32" s="209"/>
      <c r="W32" s="48"/>
      <c r="X32" s="48"/>
      <c r="Y32" s="48"/>
      <c r="Z32" s="48"/>
      <c r="AA32" s="46"/>
      <c r="AB32" s="46"/>
      <c r="AC32" s="45" t="str">
        <f t="shared" si="7"/>
        <v/>
      </c>
      <c r="AD32" s="44"/>
      <c r="AE32" s="46"/>
      <c r="AF32" s="46"/>
      <c r="AG32" s="46"/>
      <c r="AH32" s="120"/>
      <c r="AI32" s="28" t="str">
        <f>IFERROR(VLOOKUP(AH32,CAPTURE_SITE_INFO!$B$3:$U$501,11,FALSE),"")</f>
        <v/>
      </c>
      <c r="AJ32" s="28" t="str">
        <f t="shared" si="8"/>
        <v>_</v>
      </c>
    </row>
    <row r="33" spans="1:36" s="30" customFormat="1" x14ac:dyDescent="0.25">
      <c r="A33" s="38"/>
      <c r="B33" s="155"/>
      <c r="C33" s="40" t="str">
        <f t="shared" si="1"/>
        <v/>
      </c>
      <c r="D33" s="39"/>
      <c r="E33" s="40" t="str">
        <f t="shared" si="2"/>
        <v/>
      </c>
      <c r="F33" s="39"/>
      <c r="G33" s="40" t="str">
        <f t="shared" si="3"/>
        <v/>
      </c>
      <c r="H33" s="39"/>
      <c r="I33" s="40" t="str">
        <f t="shared" si="4"/>
        <v/>
      </c>
      <c r="J33" s="198" t="str">
        <f>IFERROR(VLOOKUP(Q33,Drop_down_options!$B$2:$D$31,2,FALSE),"")</f>
        <v/>
      </c>
      <c r="K33" s="40" t="str">
        <f>IFERROR(VLOOKUP(R33,Drop_down_options!$E$2:$F$4,2,),"")</f>
        <v/>
      </c>
      <c r="L33" s="40" t="str">
        <f>IFERROR(VLOOKUP(S33,Drop_down_options!$G$2:$H$4,2),"")</f>
        <v/>
      </c>
      <c r="M33" s="40" t="str">
        <f>IFERROR(VLOOKUP(T33,Drop_down_options!$E$9:$F$14,2,FALSE),"")</f>
        <v/>
      </c>
      <c r="N33" s="40" t="str">
        <f t="shared" si="5"/>
        <v>_</v>
      </c>
      <c r="O33" s="199" t="str">
        <f t="shared" si="6"/>
        <v>___</v>
      </c>
      <c r="P33" s="41" t="str">
        <f t="shared" si="0"/>
        <v>-</v>
      </c>
      <c r="Q33" s="42" t="str">
        <f>IFERROR(VLOOKUP(B33,ACCEPTED_CODES!$X$3:$Y$32,2,), "")</f>
        <v/>
      </c>
      <c r="R33" s="154" t="str">
        <f>IFERROR(VLOOKUP(E33,Drop_down_options!$C$47:$D$49,2,), "")</f>
        <v/>
      </c>
      <c r="S33" s="39" t="str">
        <f>IFERROR(VLOOKUP(F33,Drop_down_options!$C$34:$D$36,2,), "")</f>
        <v/>
      </c>
      <c r="T33" s="39" t="str">
        <f>IFERROR(VLOOKUP(H33,Drop_down_options!$C$39:$D$44,2,),"")</f>
        <v/>
      </c>
      <c r="U33" s="48"/>
      <c r="V33" s="209"/>
      <c r="W33" s="48"/>
      <c r="X33" s="48"/>
      <c r="Y33" s="48"/>
      <c r="Z33" s="48"/>
      <c r="AA33" s="46"/>
      <c r="AB33" s="46"/>
      <c r="AC33" s="45" t="str">
        <f t="shared" si="7"/>
        <v/>
      </c>
      <c r="AD33" s="44"/>
      <c r="AE33" s="46"/>
      <c r="AF33" s="46"/>
      <c r="AG33" s="46"/>
      <c r="AH33" s="120"/>
      <c r="AI33" s="28" t="str">
        <f>IFERROR(VLOOKUP(AH33,CAPTURE_SITE_INFO!$B$3:$U$501,11,FALSE),"")</f>
        <v/>
      </c>
      <c r="AJ33" s="28" t="str">
        <f t="shared" si="8"/>
        <v>_</v>
      </c>
    </row>
    <row r="34" spans="1:36" s="30" customFormat="1" x14ac:dyDescent="0.25">
      <c r="A34" s="38"/>
      <c r="B34" s="155"/>
      <c r="C34" s="40" t="str">
        <f t="shared" si="1"/>
        <v/>
      </c>
      <c r="D34" s="39"/>
      <c r="E34" s="40" t="str">
        <f t="shared" si="2"/>
        <v/>
      </c>
      <c r="F34" s="39"/>
      <c r="G34" s="40" t="str">
        <f t="shared" si="3"/>
        <v/>
      </c>
      <c r="H34" s="39"/>
      <c r="I34" s="40" t="str">
        <f t="shared" si="4"/>
        <v/>
      </c>
      <c r="J34" s="198" t="str">
        <f>IFERROR(VLOOKUP(Q34,Drop_down_options!$B$2:$D$31,2,FALSE),"")</f>
        <v/>
      </c>
      <c r="K34" s="40" t="str">
        <f>IFERROR(VLOOKUP(R34,Drop_down_options!$E$2:$F$4,2,),"")</f>
        <v/>
      </c>
      <c r="L34" s="40" t="str">
        <f>IFERROR(VLOOKUP(S34,Drop_down_options!$G$2:$H$4,2),"")</f>
        <v/>
      </c>
      <c r="M34" s="40" t="str">
        <f>IFERROR(VLOOKUP(T34,Drop_down_options!$E$9:$F$14,2,FALSE),"")</f>
        <v/>
      </c>
      <c r="N34" s="40" t="str">
        <f t="shared" si="5"/>
        <v>_</v>
      </c>
      <c r="O34" s="199" t="str">
        <f t="shared" si="6"/>
        <v>___</v>
      </c>
      <c r="P34" s="41" t="str">
        <f t="shared" si="0"/>
        <v>-</v>
      </c>
      <c r="Q34" s="42" t="str">
        <f>IFERROR(VLOOKUP(B34,ACCEPTED_CODES!$X$3:$Y$32,2,), "")</f>
        <v/>
      </c>
      <c r="R34" s="154" t="str">
        <f>IFERROR(VLOOKUP(E34,Drop_down_options!$C$47:$D$49,2,), "")</f>
        <v/>
      </c>
      <c r="S34" s="39" t="str">
        <f>IFERROR(VLOOKUP(F34,Drop_down_options!$C$34:$D$36,2,), "")</f>
        <v/>
      </c>
      <c r="T34" s="39" t="str">
        <f>IFERROR(VLOOKUP(H34,Drop_down_options!$C$39:$D$44,2,),"")</f>
        <v/>
      </c>
      <c r="U34" s="48"/>
      <c r="V34" s="209"/>
      <c r="W34" s="48"/>
      <c r="X34" s="48"/>
      <c r="Y34" s="48"/>
      <c r="Z34" s="48"/>
      <c r="AA34" s="46"/>
      <c r="AB34" s="46"/>
      <c r="AC34" s="45" t="str">
        <f t="shared" si="7"/>
        <v/>
      </c>
      <c r="AD34" s="44"/>
      <c r="AE34" s="46"/>
      <c r="AF34" s="46"/>
      <c r="AG34" s="46"/>
      <c r="AH34" s="120"/>
      <c r="AI34" s="28" t="str">
        <f>IFERROR(VLOOKUP(AH34,CAPTURE_SITE_INFO!$B$3:$U$501,11,FALSE),"")</f>
        <v/>
      </c>
      <c r="AJ34" s="28" t="str">
        <f t="shared" si="8"/>
        <v>_</v>
      </c>
    </row>
    <row r="35" spans="1:36" s="30" customFormat="1" x14ac:dyDescent="0.25">
      <c r="A35" s="38"/>
      <c r="B35" s="155"/>
      <c r="C35" s="40" t="str">
        <f t="shared" si="1"/>
        <v/>
      </c>
      <c r="D35" s="39"/>
      <c r="E35" s="40" t="str">
        <f t="shared" si="2"/>
        <v/>
      </c>
      <c r="F35" s="39"/>
      <c r="G35" s="40" t="str">
        <f t="shared" si="3"/>
        <v/>
      </c>
      <c r="H35" s="39"/>
      <c r="I35" s="40" t="str">
        <f t="shared" si="4"/>
        <v/>
      </c>
      <c r="J35" s="198" t="str">
        <f>IFERROR(VLOOKUP(Q35,Drop_down_options!$B$2:$D$31,2,FALSE),"")</f>
        <v/>
      </c>
      <c r="K35" s="40" t="str">
        <f>IFERROR(VLOOKUP(R35,Drop_down_options!$E$2:$F$4,2,),"")</f>
        <v/>
      </c>
      <c r="L35" s="40" t="str">
        <f>IFERROR(VLOOKUP(S35,Drop_down_options!$G$2:$H$4,2),"")</f>
        <v/>
      </c>
      <c r="M35" s="40" t="str">
        <f>IFERROR(VLOOKUP(T35,Drop_down_options!$E$9:$F$14,2,FALSE),"")</f>
        <v/>
      </c>
      <c r="N35" s="40" t="str">
        <f t="shared" si="5"/>
        <v>_</v>
      </c>
      <c r="O35" s="199" t="str">
        <f t="shared" si="6"/>
        <v>___</v>
      </c>
      <c r="P35" s="41" t="str">
        <f t="shared" si="0"/>
        <v>-</v>
      </c>
      <c r="Q35" s="42" t="str">
        <f>IFERROR(VLOOKUP(B35,ACCEPTED_CODES!$X$3:$Y$32,2,), "")</f>
        <v/>
      </c>
      <c r="R35" s="154" t="str">
        <f>IFERROR(VLOOKUP(E35,Drop_down_options!$C$47:$D$49,2,), "")</f>
        <v/>
      </c>
      <c r="S35" s="39" t="str">
        <f>IFERROR(VLOOKUP(F35,Drop_down_options!$C$34:$D$36,2,), "")</f>
        <v/>
      </c>
      <c r="T35" s="39" t="str">
        <f>IFERROR(VLOOKUP(H35,Drop_down_options!$C$39:$D$44,2,),"")</f>
        <v/>
      </c>
      <c r="U35" s="48"/>
      <c r="V35" s="209"/>
      <c r="W35" s="48"/>
      <c r="X35" s="48"/>
      <c r="Y35" s="48"/>
      <c r="Z35" s="48"/>
      <c r="AA35" s="46"/>
      <c r="AB35" s="46"/>
      <c r="AC35" s="45" t="str">
        <f t="shared" si="7"/>
        <v/>
      </c>
      <c r="AD35" s="44"/>
      <c r="AE35" s="46"/>
      <c r="AF35" s="46"/>
      <c r="AG35" s="46"/>
      <c r="AH35" s="120"/>
      <c r="AI35" s="28" t="str">
        <f>IFERROR(VLOOKUP(AH35,CAPTURE_SITE_INFO!$B$3:$U$501,11,FALSE),"")</f>
        <v/>
      </c>
      <c r="AJ35" s="28" t="str">
        <f t="shared" si="8"/>
        <v>_</v>
      </c>
    </row>
    <row r="36" spans="1:36" s="30" customFormat="1" x14ac:dyDescent="0.25">
      <c r="A36" s="38"/>
      <c r="B36" s="155"/>
      <c r="C36" s="40" t="str">
        <f t="shared" si="1"/>
        <v/>
      </c>
      <c r="D36" s="39"/>
      <c r="E36" s="40" t="str">
        <f t="shared" si="2"/>
        <v/>
      </c>
      <c r="F36" s="39"/>
      <c r="G36" s="40" t="str">
        <f t="shared" si="3"/>
        <v/>
      </c>
      <c r="H36" s="39"/>
      <c r="I36" s="40" t="str">
        <f t="shared" si="4"/>
        <v/>
      </c>
      <c r="J36" s="198" t="str">
        <f>IFERROR(VLOOKUP(Q36,Drop_down_options!$B$2:$D$31,2,FALSE),"")</f>
        <v/>
      </c>
      <c r="K36" s="40" t="str">
        <f>IFERROR(VLOOKUP(R36,Drop_down_options!$E$2:$F$4,2,),"")</f>
        <v/>
      </c>
      <c r="L36" s="40" t="str">
        <f>IFERROR(VLOOKUP(S36,Drop_down_options!$G$2:$H$4,2),"")</f>
        <v/>
      </c>
      <c r="M36" s="40" t="str">
        <f>IFERROR(VLOOKUP(T36,Drop_down_options!$E$9:$F$14,2,FALSE),"")</f>
        <v/>
      </c>
      <c r="N36" s="40" t="str">
        <f t="shared" si="5"/>
        <v>_</v>
      </c>
      <c r="O36" s="199" t="str">
        <f t="shared" si="6"/>
        <v>___</v>
      </c>
      <c r="P36" s="41" t="str">
        <f t="shared" si="0"/>
        <v>-</v>
      </c>
      <c r="Q36" s="42" t="str">
        <f>IFERROR(VLOOKUP(B36,ACCEPTED_CODES!$X$3:$Y$32,2,), "")</f>
        <v/>
      </c>
      <c r="R36" s="154" t="str">
        <f>IFERROR(VLOOKUP(E36,Drop_down_options!$C$47:$D$49,2,), "")</f>
        <v/>
      </c>
      <c r="S36" s="39" t="str">
        <f>IFERROR(VLOOKUP(F36,Drop_down_options!$C$34:$D$36,2,), "")</f>
        <v/>
      </c>
      <c r="T36" s="39" t="str">
        <f>IFERROR(VLOOKUP(H36,Drop_down_options!$C$39:$D$44,2,),"")</f>
        <v/>
      </c>
      <c r="U36" s="48"/>
      <c r="V36" s="209"/>
      <c r="W36" s="48"/>
      <c r="X36" s="48"/>
      <c r="Y36" s="48"/>
      <c r="Z36" s="48"/>
      <c r="AA36" s="46"/>
      <c r="AB36" s="46"/>
      <c r="AC36" s="45" t="str">
        <f t="shared" si="7"/>
        <v/>
      </c>
      <c r="AD36" s="44"/>
      <c r="AE36" s="46"/>
      <c r="AF36" s="46"/>
      <c r="AG36" s="46"/>
      <c r="AH36" s="120"/>
      <c r="AI36" s="28" t="str">
        <f>IFERROR(VLOOKUP(AH36,CAPTURE_SITE_INFO!$B$3:$U$501,11,FALSE),"")</f>
        <v/>
      </c>
      <c r="AJ36" s="28" t="str">
        <f t="shared" si="8"/>
        <v>_</v>
      </c>
    </row>
    <row r="37" spans="1:36" s="30" customFormat="1" x14ac:dyDescent="0.25">
      <c r="A37" s="38"/>
      <c r="B37" s="155"/>
      <c r="C37" s="40" t="str">
        <f t="shared" si="1"/>
        <v/>
      </c>
      <c r="D37" s="39"/>
      <c r="E37" s="40" t="str">
        <f t="shared" si="2"/>
        <v/>
      </c>
      <c r="F37" s="39"/>
      <c r="G37" s="40" t="str">
        <f t="shared" si="3"/>
        <v/>
      </c>
      <c r="H37" s="39"/>
      <c r="I37" s="40" t="str">
        <f t="shared" si="4"/>
        <v/>
      </c>
      <c r="J37" s="198" t="str">
        <f>IFERROR(VLOOKUP(Q37,Drop_down_options!$B$2:$D$31,2,FALSE),"")</f>
        <v/>
      </c>
      <c r="K37" s="40" t="str">
        <f>IFERROR(VLOOKUP(R37,Drop_down_options!$E$2:$F$4,2,),"")</f>
        <v/>
      </c>
      <c r="L37" s="40" t="str">
        <f>IFERROR(VLOOKUP(S37,Drop_down_options!$G$2:$H$4,2),"")</f>
        <v/>
      </c>
      <c r="M37" s="40" t="str">
        <f>IFERROR(VLOOKUP(T37,Drop_down_options!$E$9:$F$14,2,FALSE),"")</f>
        <v/>
      </c>
      <c r="N37" s="40" t="str">
        <f t="shared" si="5"/>
        <v>_</v>
      </c>
      <c r="O37" s="199" t="str">
        <f t="shared" si="6"/>
        <v>___</v>
      </c>
      <c r="P37" s="41" t="str">
        <f t="shared" si="0"/>
        <v>-</v>
      </c>
      <c r="Q37" s="42" t="str">
        <f>IFERROR(VLOOKUP(B37,ACCEPTED_CODES!$X$3:$Y$32,2,), "")</f>
        <v/>
      </c>
      <c r="R37" s="154" t="str">
        <f>IFERROR(VLOOKUP(E37,Drop_down_options!$C$47:$D$49,2,), "")</f>
        <v/>
      </c>
      <c r="S37" s="39" t="str">
        <f>IFERROR(VLOOKUP(F37,Drop_down_options!$C$34:$D$36,2,), "")</f>
        <v/>
      </c>
      <c r="T37" s="39" t="str">
        <f>IFERROR(VLOOKUP(H37,Drop_down_options!$C$39:$D$44,2,),"")</f>
        <v/>
      </c>
      <c r="U37" s="48"/>
      <c r="V37" s="209"/>
      <c r="W37" s="48"/>
      <c r="X37" s="48"/>
      <c r="Y37" s="48"/>
      <c r="Z37" s="48"/>
      <c r="AA37" s="46"/>
      <c r="AB37" s="46"/>
      <c r="AC37" s="45" t="str">
        <f t="shared" si="7"/>
        <v/>
      </c>
      <c r="AD37" s="44"/>
      <c r="AE37" s="46"/>
      <c r="AF37" s="46"/>
      <c r="AG37" s="46"/>
      <c r="AH37" s="120"/>
      <c r="AI37" s="28" t="str">
        <f>IFERROR(VLOOKUP(AH37,CAPTURE_SITE_INFO!$B$3:$U$501,11,FALSE),"")</f>
        <v/>
      </c>
      <c r="AJ37" s="28" t="str">
        <f t="shared" si="8"/>
        <v>_</v>
      </c>
    </row>
    <row r="38" spans="1:36" s="30" customFormat="1" x14ac:dyDescent="0.25">
      <c r="A38" s="38"/>
      <c r="B38" s="155"/>
      <c r="C38" s="40" t="str">
        <f t="shared" si="1"/>
        <v/>
      </c>
      <c r="D38" s="39"/>
      <c r="E38" s="40" t="str">
        <f t="shared" si="2"/>
        <v/>
      </c>
      <c r="F38" s="39"/>
      <c r="G38" s="40" t="str">
        <f t="shared" si="3"/>
        <v/>
      </c>
      <c r="H38" s="39"/>
      <c r="I38" s="40" t="str">
        <f t="shared" si="4"/>
        <v/>
      </c>
      <c r="J38" s="198" t="str">
        <f>IFERROR(VLOOKUP(Q38,Drop_down_options!$B$2:$D$31,2,FALSE),"")</f>
        <v/>
      </c>
      <c r="K38" s="40" t="str">
        <f>IFERROR(VLOOKUP(R38,Drop_down_options!$E$2:$F$4,2,),"")</f>
        <v/>
      </c>
      <c r="L38" s="40" t="str">
        <f>IFERROR(VLOOKUP(S38,Drop_down_options!$G$2:$H$4,2),"")</f>
        <v/>
      </c>
      <c r="M38" s="40" t="str">
        <f>IFERROR(VLOOKUP(T38,Drop_down_options!$E$9:$F$14,2,FALSE),"")</f>
        <v/>
      </c>
      <c r="N38" s="40" t="str">
        <f t="shared" si="5"/>
        <v>_</v>
      </c>
      <c r="O38" s="199" t="str">
        <f t="shared" si="6"/>
        <v>___</v>
      </c>
      <c r="P38" s="41" t="str">
        <f t="shared" si="0"/>
        <v>-</v>
      </c>
      <c r="Q38" s="42" t="str">
        <f>IFERROR(VLOOKUP(B38,ACCEPTED_CODES!$X$3:$Y$32,2,), "")</f>
        <v/>
      </c>
      <c r="R38" s="154" t="str">
        <f>IFERROR(VLOOKUP(E38,Drop_down_options!$C$47:$D$49,2,), "")</f>
        <v/>
      </c>
      <c r="S38" s="39" t="str">
        <f>IFERROR(VLOOKUP(F38,Drop_down_options!$C$34:$D$36,2,), "")</f>
        <v/>
      </c>
      <c r="T38" s="39" t="str">
        <f>IFERROR(VLOOKUP(H38,Drop_down_options!$C$39:$D$44,2,),"")</f>
        <v/>
      </c>
      <c r="U38" s="48"/>
      <c r="V38" s="209"/>
      <c r="W38" s="48"/>
      <c r="X38" s="48"/>
      <c r="Y38" s="48"/>
      <c r="Z38" s="48"/>
      <c r="AA38" s="46"/>
      <c r="AB38" s="46"/>
      <c r="AC38" s="45" t="str">
        <f t="shared" si="7"/>
        <v/>
      </c>
      <c r="AD38" s="44"/>
      <c r="AE38" s="46"/>
      <c r="AF38" s="46"/>
      <c r="AG38" s="46"/>
      <c r="AH38" s="120"/>
      <c r="AI38" s="28" t="str">
        <f>IFERROR(VLOOKUP(AH38,CAPTURE_SITE_INFO!$B$3:$U$501,11,FALSE),"")</f>
        <v/>
      </c>
      <c r="AJ38" s="28" t="str">
        <f t="shared" si="8"/>
        <v>_</v>
      </c>
    </row>
    <row r="39" spans="1:36" s="30" customFormat="1" x14ac:dyDescent="0.25">
      <c r="A39" s="38"/>
      <c r="B39" s="155"/>
      <c r="C39" s="40" t="str">
        <f t="shared" si="1"/>
        <v/>
      </c>
      <c r="D39" s="39"/>
      <c r="E39" s="40" t="str">
        <f t="shared" si="2"/>
        <v/>
      </c>
      <c r="F39" s="39"/>
      <c r="G39" s="40" t="str">
        <f t="shared" si="3"/>
        <v/>
      </c>
      <c r="H39" s="39"/>
      <c r="I39" s="40" t="str">
        <f t="shared" si="4"/>
        <v/>
      </c>
      <c r="J39" s="198" t="str">
        <f>IFERROR(VLOOKUP(Q39,Drop_down_options!$B$2:$D$31,2,FALSE),"")</f>
        <v/>
      </c>
      <c r="K39" s="40" t="str">
        <f>IFERROR(VLOOKUP(R39,Drop_down_options!$E$2:$F$4,2,),"")</f>
        <v/>
      </c>
      <c r="L39" s="40" t="str">
        <f>IFERROR(VLOOKUP(S39,Drop_down_options!$G$2:$H$4,2),"")</f>
        <v/>
      </c>
      <c r="M39" s="40" t="str">
        <f>IFERROR(VLOOKUP(T39,Drop_down_options!$E$9:$F$14,2,FALSE),"")</f>
        <v/>
      </c>
      <c r="N39" s="40" t="str">
        <f t="shared" si="5"/>
        <v>_</v>
      </c>
      <c r="O39" s="199" t="str">
        <f t="shared" si="6"/>
        <v>___</v>
      </c>
      <c r="P39" s="41" t="str">
        <f t="shared" si="0"/>
        <v>-</v>
      </c>
      <c r="Q39" s="42" t="str">
        <f>IFERROR(VLOOKUP(B39,ACCEPTED_CODES!$X$3:$Y$32,2,), "")</f>
        <v/>
      </c>
      <c r="R39" s="154" t="str">
        <f>IFERROR(VLOOKUP(E39,Drop_down_options!$C$47:$D$49,2,), "")</f>
        <v/>
      </c>
      <c r="S39" s="39" t="str">
        <f>IFERROR(VLOOKUP(F39,Drop_down_options!$C$34:$D$36,2,), "")</f>
        <v/>
      </c>
      <c r="T39" s="39" t="str">
        <f>IFERROR(VLOOKUP(H39,Drop_down_options!$C$39:$D$44,2,),"")</f>
        <v/>
      </c>
      <c r="U39" s="48"/>
      <c r="V39" s="209"/>
      <c r="W39" s="48"/>
      <c r="X39" s="48"/>
      <c r="Y39" s="48"/>
      <c r="Z39" s="48"/>
      <c r="AA39" s="46"/>
      <c r="AB39" s="46"/>
      <c r="AC39" s="45" t="str">
        <f t="shared" si="7"/>
        <v/>
      </c>
      <c r="AD39" s="44"/>
      <c r="AE39" s="46"/>
      <c r="AF39" s="46"/>
      <c r="AG39" s="46"/>
      <c r="AH39" s="120"/>
      <c r="AI39" s="28" t="str">
        <f>IFERROR(VLOOKUP(AH39,CAPTURE_SITE_INFO!$B$3:$U$501,11,FALSE),"")</f>
        <v/>
      </c>
      <c r="AJ39" s="28" t="str">
        <f t="shared" si="8"/>
        <v>_</v>
      </c>
    </row>
    <row r="40" spans="1:36" s="30" customFormat="1" x14ac:dyDescent="0.25">
      <c r="A40" s="38"/>
      <c r="B40" s="155"/>
      <c r="C40" s="40" t="str">
        <f t="shared" si="1"/>
        <v/>
      </c>
      <c r="D40" s="39"/>
      <c r="E40" s="40" t="str">
        <f t="shared" si="2"/>
        <v/>
      </c>
      <c r="F40" s="39"/>
      <c r="G40" s="40" t="str">
        <f t="shared" si="3"/>
        <v/>
      </c>
      <c r="H40" s="39"/>
      <c r="I40" s="40" t="str">
        <f t="shared" si="4"/>
        <v/>
      </c>
      <c r="J40" s="198" t="str">
        <f>IFERROR(VLOOKUP(Q40,Drop_down_options!$B$2:$D$31,2,FALSE),"")</f>
        <v/>
      </c>
      <c r="K40" s="40" t="str">
        <f>IFERROR(VLOOKUP(R40,Drop_down_options!$E$2:$F$4,2,),"")</f>
        <v/>
      </c>
      <c r="L40" s="40" t="str">
        <f>IFERROR(VLOOKUP(S40,Drop_down_options!$G$2:$H$4,2),"")</f>
        <v/>
      </c>
      <c r="M40" s="40" t="str">
        <f>IFERROR(VLOOKUP(T40,Drop_down_options!$E$9:$F$14,2,FALSE),"")</f>
        <v/>
      </c>
      <c r="N40" s="40" t="str">
        <f t="shared" si="5"/>
        <v>_</v>
      </c>
      <c r="O40" s="199" t="str">
        <f t="shared" si="6"/>
        <v>___</v>
      </c>
      <c r="P40" s="41" t="str">
        <f t="shared" si="0"/>
        <v>-</v>
      </c>
      <c r="Q40" s="42" t="str">
        <f>IFERROR(VLOOKUP(B40,ACCEPTED_CODES!$X$3:$Y$32,2,), "")</f>
        <v/>
      </c>
      <c r="R40" s="154" t="str">
        <f>IFERROR(VLOOKUP(E40,Drop_down_options!$C$47:$D$49,2,), "")</f>
        <v/>
      </c>
      <c r="S40" s="39" t="str">
        <f>IFERROR(VLOOKUP(F40,Drop_down_options!$C$34:$D$36,2,), "")</f>
        <v/>
      </c>
      <c r="T40" s="39" t="str">
        <f>IFERROR(VLOOKUP(H40,Drop_down_options!$C$39:$D$44,2,),"")</f>
        <v/>
      </c>
      <c r="U40" s="48"/>
      <c r="V40" s="209"/>
      <c r="W40" s="48"/>
      <c r="X40" s="48"/>
      <c r="Y40" s="48"/>
      <c r="Z40" s="48"/>
      <c r="AA40" s="46"/>
      <c r="AB40" s="46"/>
      <c r="AC40" s="45" t="str">
        <f t="shared" si="7"/>
        <v/>
      </c>
      <c r="AD40" s="44"/>
      <c r="AE40" s="46"/>
      <c r="AF40" s="46"/>
      <c r="AG40" s="46"/>
      <c r="AH40" s="120"/>
      <c r="AI40" s="28" t="str">
        <f>IFERROR(VLOOKUP(AH40,CAPTURE_SITE_INFO!$B$3:$U$501,11,FALSE),"")</f>
        <v/>
      </c>
      <c r="AJ40" s="28" t="str">
        <f t="shared" si="8"/>
        <v>_</v>
      </c>
    </row>
    <row r="41" spans="1:36" s="30" customFormat="1" x14ac:dyDescent="0.25">
      <c r="A41" s="38"/>
      <c r="B41" s="155"/>
      <c r="C41" s="40" t="str">
        <f t="shared" si="1"/>
        <v/>
      </c>
      <c r="D41" s="39"/>
      <c r="E41" s="40" t="str">
        <f t="shared" si="2"/>
        <v/>
      </c>
      <c r="F41" s="39"/>
      <c r="G41" s="40" t="str">
        <f t="shared" si="3"/>
        <v/>
      </c>
      <c r="H41" s="39"/>
      <c r="I41" s="40" t="str">
        <f t="shared" si="4"/>
        <v/>
      </c>
      <c r="J41" s="198" t="str">
        <f>IFERROR(VLOOKUP(Q41,Drop_down_options!$B$2:$D$31,2,FALSE),"")</f>
        <v/>
      </c>
      <c r="K41" s="40" t="str">
        <f>IFERROR(VLOOKUP(R41,Drop_down_options!$E$2:$F$4,2,),"")</f>
        <v/>
      </c>
      <c r="L41" s="40" t="str">
        <f>IFERROR(VLOOKUP(S41,Drop_down_options!$G$2:$H$4,2),"")</f>
        <v/>
      </c>
      <c r="M41" s="40" t="str">
        <f>IFERROR(VLOOKUP(T41,Drop_down_options!$E$9:$F$14,2,FALSE),"")</f>
        <v/>
      </c>
      <c r="N41" s="40" t="str">
        <f t="shared" si="5"/>
        <v>_</v>
      </c>
      <c r="O41" s="199" t="str">
        <f t="shared" si="6"/>
        <v>___</v>
      </c>
      <c r="P41" s="41" t="str">
        <f t="shared" si="0"/>
        <v>-</v>
      </c>
      <c r="Q41" s="42" t="str">
        <f>IFERROR(VLOOKUP(B41,ACCEPTED_CODES!$X$3:$Y$32,2,), "")</f>
        <v/>
      </c>
      <c r="R41" s="154" t="str">
        <f>IFERROR(VLOOKUP(E41,Drop_down_options!$C$47:$D$49,2,), "")</f>
        <v/>
      </c>
      <c r="S41" s="39" t="str">
        <f>IFERROR(VLOOKUP(F41,Drop_down_options!$C$34:$D$36,2,), "")</f>
        <v/>
      </c>
      <c r="T41" s="39" t="str">
        <f>IFERROR(VLOOKUP(H41,Drop_down_options!$C$39:$D$44,2,),"")</f>
        <v/>
      </c>
      <c r="U41" s="48"/>
      <c r="V41" s="209"/>
      <c r="W41" s="48"/>
      <c r="X41" s="48"/>
      <c r="Y41" s="48"/>
      <c r="Z41" s="48"/>
      <c r="AA41" s="46"/>
      <c r="AB41" s="46"/>
      <c r="AC41" s="45" t="str">
        <f t="shared" si="7"/>
        <v/>
      </c>
      <c r="AD41" s="44"/>
      <c r="AE41" s="46"/>
      <c r="AF41" s="46"/>
      <c r="AG41" s="46"/>
      <c r="AH41" s="120"/>
      <c r="AI41" s="28" t="str">
        <f>IFERROR(VLOOKUP(AH41,CAPTURE_SITE_INFO!$B$3:$U$501,11,FALSE),"")</f>
        <v/>
      </c>
      <c r="AJ41" s="28" t="str">
        <f t="shared" si="8"/>
        <v>_</v>
      </c>
    </row>
    <row r="42" spans="1:36" s="30" customFormat="1" x14ac:dyDescent="0.25">
      <c r="A42" s="38"/>
      <c r="B42" s="155"/>
      <c r="C42" s="40" t="str">
        <f t="shared" si="1"/>
        <v/>
      </c>
      <c r="D42" s="39"/>
      <c r="E42" s="40" t="str">
        <f t="shared" si="2"/>
        <v/>
      </c>
      <c r="F42" s="39"/>
      <c r="G42" s="40" t="str">
        <f t="shared" si="3"/>
        <v/>
      </c>
      <c r="H42" s="39"/>
      <c r="I42" s="40" t="str">
        <f t="shared" si="4"/>
        <v/>
      </c>
      <c r="J42" s="198" t="str">
        <f>IFERROR(VLOOKUP(Q42,Drop_down_options!$B$2:$D$31,2,FALSE),"")</f>
        <v/>
      </c>
      <c r="K42" s="40" t="str">
        <f>IFERROR(VLOOKUP(R42,Drop_down_options!$E$2:$F$4,2,),"")</f>
        <v/>
      </c>
      <c r="L42" s="40" t="str">
        <f>IFERROR(VLOOKUP(S42,Drop_down_options!$G$2:$H$4,2),"")</f>
        <v/>
      </c>
      <c r="M42" s="40" t="str">
        <f>IFERROR(VLOOKUP(T42,Drop_down_options!$E$9:$F$14,2,FALSE),"")</f>
        <v/>
      </c>
      <c r="N42" s="40" t="str">
        <f t="shared" si="5"/>
        <v>_</v>
      </c>
      <c r="O42" s="199" t="str">
        <f t="shared" si="6"/>
        <v>___</v>
      </c>
      <c r="P42" s="41" t="str">
        <f t="shared" si="0"/>
        <v>-</v>
      </c>
      <c r="Q42" s="42" t="str">
        <f>IFERROR(VLOOKUP(B42,ACCEPTED_CODES!$X$3:$Y$32,2,), "")</f>
        <v/>
      </c>
      <c r="R42" s="154" t="str">
        <f>IFERROR(VLOOKUP(E42,Drop_down_options!$C$47:$D$49,2,), "")</f>
        <v/>
      </c>
      <c r="S42" s="39" t="str">
        <f>IFERROR(VLOOKUP(F42,Drop_down_options!$C$34:$D$36,2,), "")</f>
        <v/>
      </c>
      <c r="T42" s="39" t="str">
        <f>IFERROR(VLOOKUP(H42,Drop_down_options!$C$39:$D$44,2,),"")</f>
        <v/>
      </c>
      <c r="U42" s="48"/>
      <c r="V42" s="209"/>
      <c r="W42" s="48"/>
      <c r="X42" s="48"/>
      <c r="Y42" s="48"/>
      <c r="Z42" s="48"/>
      <c r="AA42" s="46"/>
      <c r="AB42" s="46"/>
      <c r="AC42" s="45" t="str">
        <f t="shared" si="7"/>
        <v/>
      </c>
      <c r="AD42" s="44"/>
      <c r="AE42" s="46"/>
      <c r="AF42" s="46"/>
      <c r="AG42" s="46"/>
      <c r="AH42" s="120"/>
      <c r="AI42" s="28" t="str">
        <f>IFERROR(VLOOKUP(AH42,CAPTURE_SITE_INFO!$B$3:$U$501,11,FALSE),"")</f>
        <v/>
      </c>
      <c r="AJ42" s="28" t="str">
        <f t="shared" si="8"/>
        <v>_</v>
      </c>
    </row>
    <row r="43" spans="1:36" s="30" customFormat="1" x14ac:dyDescent="0.25">
      <c r="A43" s="38"/>
      <c r="B43" s="155"/>
      <c r="C43" s="40" t="str">
        <f t="shared" si="1"/>
        <v/>
      </c>
      <c r="D43" s="39"/>
      <c r="E43" s="40" t="str">
        <f t="shared" si="2"/>
        <v/>
      </c>
      <c r="F43" s="39"/>
      <c r="G43" s="40" t="str">
        <f t="shared" si="3"/>
        <v/>
      </c>
      <c r="H43" s="39"/>
      <c r="I43" s="40" t="str">
        <f t="shared" si="4"/>
        <v/>
      </c>
      <c r="J43" s="198" t="str">
        <f>IFERROR(VLOOKUP(Q43,Drop_down_options!$B$2:$D$31,2,FALSE),"")</f>
        <v/>
      </c>
      <c r="K43" s="40" t="str">
        <f>IFERROR(VLOOKUP(R43,Drop_down_options!$E$2:$F$4,2,),"")</f>
        <v/>
      </c>
      <c r="L43" s="40" t="str">
        <f>IFERROR(VLOOKUP(S43,Drop_down_options!$G$2:$H$4,2),"")</f>
        <v/>
      </c>
      <c r="M43" s="40" t="str">
        <f>IFERROR(VLOOKUP(T43,Drop_down_options!$E$9:$F$14,2,FALSE),"")</f>
        <v/>
      </c>
      <c r="N43" s="40" t="str">
        <f t="shared" si="5"/>
        <v>_</v>
      </c>
      <c r="O43" s="199" t="str">
        <f t="shared" si="6"/>
        <v>___</v>
      </c>
      <c r="P43" s="41" t="str">
        <f t="shared" si="0"/>
        <v>-</v>
      </c>
      <c r="Q43" s="42" t="str">
        <f>IFERROR(VLOOKUP(B43,ACCEPTED_CODES!$X$3:$Y$32,2,), "")</f>
        <v/>
      </c>
      <c r="R43" s="154" t="str">
        <f>IFERROR(VLOOKUP(E43,Drop_down_options!$C$47:$D$49,2,), "")</f>
        <v/>
      </c>
      <c r="S43" s="39" t="str">
        <f>IFERROR(VLOOKUP(F43,Drop_down_options!$C$34:$D$36,2,), "")</f>
        <v/>
      </c>
      <c r="T43" s="39" t="str">
        <f>IFERROR(VLOOKUP(H43,Drop_down_options!$C$39:$D$44,2,),"")</f>
        <v/>
      </c>
      <c r="U43" s="48"/>
      <c r="V43" s="209"/>
      <c r="W43" s="48"/>
      <c r="X43" s="48"/>
      <c r="Y43" s="48"/>
      <c r="Z43" s="48"/>
      <c r="AA43" s="46"/>
      <c r="AB43" s="46"/>
      <c r="AC43" s="45" t="str">
        <f t="shared" si="7"/>
        <v/>
      </c>
      <c r="AD43" s="44"/>
      <c r="AE43" s="46"/>
      <c r="AF43" s="46"/>
      <c r="AG43" s="46"/>
      <c r="AH43" s="120"/>
      <c r="AI43" s="28" t="str">
        <f>IFERROR(VLOOKUP(AH43,CAPTURE_SITE_INFO!$B$3:$U$501,11,FALSE),"")</f>
        <v/>
      </c>
      <c r="AJ43" s="28" t="str">
        <f t="shared" si="8"/>
        <v>_</v>
      </c>
    </row>
    <row r="44" spans="1:36" s="30" customFormat="1" x14ac:dyDescent="0.25">
      <c r="A44" s="38"/>
      <c r="B44" s="155"/>
      <c r="C44" s="40" t="str">
        <f t="shared" si="1"/>
        <v/>
      </c>
      <c r="D44" s="39"/>
      <c r="E44" s="40" t="str">
        <f t="shared" si="2"/>
        <v/>
      </c>
      <c r="F44" s="39"/>
      <c r="G44" s="40" t="str">
        <f t="shared" si="3"/>
        <v/>
      </c>
      <c r="H44" s="39"/>
      <c r="I44" s="40" t="str">
        <f t="shared" si="4"/>
        <v/>
      </c>
      <c r="J44" s="198" t="str">
        <f>IFERROR(VLOOKUP(Q44,Drop_down_options!$B$2:$D$31,2,FALSE),"")</f>
        <v/>
      </c>
      <c r="K44" s="40" t="str">
        <f>IFERROR(VLOOKUP(R44,Drop_down_options!$E$2:$F$4,2,),"")</f>
        <v/>
      </c>
      <c r="L44" s="40" t="str">
        <f>IFERROR(VLOOKUP(S44,Drop_down_options!$G$2:$H$4,2),"")</f>
        <v/>
      </c>
      <c r="M44" s="40" t="str">
        <f>IFERROR(VLOOKUP(T44,Drop_down_options!$E$9:$F$14,2,FALSE),"")</f>
        <v/>
      </c>
      <c r="N44" s="40" t="str">
        <f t="shared" si="5"/>
        <v>_</v>
      </c>
      <c r="O44" s="199" t="str">
        <f t="shared" si="6"/>
        <v>___</v>
      </c>
      <c r="P44" s="41" t="str">
        <f t="shared" si="0"/>
        <v>-</v>
      </c>
      <c r="Q44" s="42" t="str">
        <f>IFERROR(VLOOKUP(B44,ACCEPTED_CODES!$X$3:$Y$32,2,), "")</f>
        <v/>
      </c>
      <c r="R44" s="154" t="str">
        <f>IFERROR(VLOOKUP(E44,Drop_down_options!$C$47:$D$49,2,), "")</f>
        <v/>
      </c>
      <c r="S44" s="39" t="str">
        <f>IFERROR(VLOOKUP(F44,Drop_down_options!$C$34:$D$36,2,), "")</f>
        <v/>
      </c>
      <c r="T44" s="39" t="str">
        <f>IFERROR(VLOOKUP(H44,Drop_down_options!$C$39:$D$44,2,),"")</f>
        <v/>
      </c>
      <c r="U44" s="48"/>
      <c r="V44" s="209"/>
      <c r="W44" s="48"/>
      <c r="X44" s="48"/>
      <c r="Y44" s="48"/>
      <c r="Z44" s="48"/>
      <c r="AA44" s="46"/>
      <c r="AB44" s="46"/>
      <c r="AC44" s="45" t="str">
        <f t="shared" si="7"/>
        <v/>
      </c>
      <c r="AD44" s="44"/>
      <c r="AE44" s="46"/>
      <c r="AF44" s="46"/>
      <c r="AG44" s="46"/>
      <c r="AH44" s="120"/>
      <c r="AI44" s="28" t="str">
        <f>IFERROR(VLOOKUP(AH44,CAPTURE_SITE_INFO!$B$3:$U$501,11,FALSE),"")</f>
        <v/>
      </c>
      <c r="AJ44" s="28" t="str">
        <f t="shared" si="8"/>
        <v>_</v>
      </c>
    </row>
    <row r="45" spans="1:36" s="30" customFormat="1" x14ac:dyDescent="0.25">
      <c r="A45" s="38"/>
      <c r="B45" s="155"/>
      <c r="C45" s="40" t="str">
        <f t="shared" si="1"/>
        <v/>
      </c>
      <c r="D45" s="39"/>
      <c r="E45" s="40" t="str">
        <f t="shared" si="2"/>
        <v/>
      </c>
      <c r="F45" s="39"/>
      <c r="G45" s="40" t="str">
        <f t="shared" si="3"/>
        <v/>
      </c>
      <c r="H45" s="39"/>
      <c r="I45" s="40" t="str">
        <f t="shared" si="4"/>
        <v/>
      </c>
      <c r="J45" s="198" t="str">
        <f>IFERROR(VLOOKUP(Q45,Drop_down_options!$B$2:$D$31,2,FALSE),"")</f>
        <v/>
      </c>
      <c r="K45" s="40" t="str">
        <f>IFERROR(VLOOKUP(R45,Drop_down_options!$E$2:$F$4,2,),"")</f>
        <v/>
      </c>
      <c r="L45" s="40" t="str">
        <f>IFERROR(VLOOKUP(S45,Drop_down_options!$G$2:$H$4,2),"")</f>
        <v/>
      </c>
      <c r="M45" s="40" t="str">
        <f>IFERROR(VLOOKUP(T45,Drop_down_options!$E$9:$F$14,2,FALSE),"")</f>
        <v/>
      </c>
      <c r="N45" s="40" t="str">
        <f t="shared" si="5"/>
        <v>_</v>
      </c>
      <c r="O45" s="199" t="str">
        <f t="shared" si="6"/>
        <v>___</v>
      </c>
      <c r="P45" s="41" t="str">
        <f t="shared" si="0"/>
        <v>-</v>
      </c>
      <c r="Q45" s="42" t="str">
        <f>IFERROR(VLOOKUP(B45,ACCEPTED_CODES!$X$3:$Y$32,2,), "")</f>
        <v/>
      </c>
      <c r="R45" s="154" t="str">
        <f>IFERROR(VLOOKUP(E45,Drop_down_options!$C$47:$D$49,2,), "")</f>
        <v/>
      </c>
      <c r="S45" s="39" t="str">
        <f>IFERROR(VLOOKUP(F45,Drop_down_options!$C$34:$D$36,2,), "")</f>
        <v/>
      </c>
      <c r="T45" s="39" t="str">
        <f>IFERROR(VLOOKUP(H45,Drop_down_options!$C$39:$D$44,2,),"")</f>
        <v/>
      </c>
      <c r="U45" s="48"/>
      <c r="V45" s="209"/>
      <c r="W45" s="48"/>
      <c r="X45" s="48"/>
      <c r="Y45" s="48"/>
      <c r="Z45" s="48"/>
      <c r="AA45" s="46"/>
      <c r="AB45" s="46"/>
      <c r="AC45" s="45" t="str">
        <f t="shared" si="7"/>
        <v/>
      </c>
      <c r="AD45" s="44"/>
      <c r="AE45" s="46"/>
      <c r="AF45" s="46"/>
      <c r="AG45" s="46"/>
      <c r="AH45" s="120"/>
      <c r="AI45" s="28" t="str">
        <f>IFERROR(VLOOKUP(AH45,CAPTURE_SITE_INFO!$B$3:$U$501,11,FALSE),"")</f>
        <v/>
      </c>
      <c r="AJ45" s="28" t="str">
        <f t="shared" si="8"/>
        <v>_</v>
      </c>
    </row>
    <row r="46" spans="1:36" s="30" customFormat="1" x14ac:dyDescent="0.25">
      <c r="A46" s="38"/>
      <c r="B46" s="155"/>
      <c r="C46" s="40" t="str">
        <f t="shared" si="1"/>
        <v/>
      </c>
      <c r="D46" s="39"/>
      <c r="E46" s="40" t="str">
        <f t="shared" si="2"/>
        <v/>
      </c>
      <c r="F46" s="39"/>
      <c r="G46" s="40" t="str">
        <f t="shared" si="3"/>
        <v/>
      </c>
      <c r="H46" s="39"/>
      <c r="I46" s="40" t="str">
        <f t="shared" si="4"/>
        <v/>
      </c>
      <c r="J46" s="198" t="str">
        <f>IFERROR(VLOOKUP(Q46,Drop_down_options!$B$2:$D$31,2,FALSE),"")</f>
        <v/>
      </c>
      <c r="K46" s="40" t="str">
        <f>IFERROR(VLOOKUP(R46,Drop_down_options!$E$2:$F$4,2,),"")</f>
        <v/>
      </c>
      <c r="L46" s="40" t="str">
        <f>IFERROR(VLOOKUP(S46,Drop_down_options!$G$2:$H$4,2),"")</f>
        <v/>
      </c>
      <c r="M46" s="40" t="str">
        <f>IFERROR(VLOOKUP(T46,Drop_down_options!$E$9:$F$14,2,FALSE),"")</f>
        <v/>
      </c>
      <c r="N46" s="40" t="str">
        <f t="shared" si="5"/>
        <v>_</v>
      </c>
      <c r="O46" s="199" t="str">
        <f t="shared" si="6"/>
        <v>___</v>
      </c>
      <c r="P46" s="41" t="str">
        <f t="shared" si="0"/>
        <v>-</v>
      </c>
      <c r="Q46" s="42" t="str">
        <f>IFERROR(VLOOKUP(B46,ACCEPTED_CODES!$X$3:$Y$32,2,), "")</f>
        <v/>
      </c>
      <c r="R46" s="154" t="str">
        <f>IFERROR(VLOOKUP(E46,Drop_down_options!$C$47:$D$49,2,), "")</f>
        <v/>
      </c>
      <c r="S46" s="39" t="str">
        <f>IFERROR(VLOOKUP(F46,Drop_down_options!$C$34:$D$36,2,), "")</f>
        <v/>
      </c>
      <c r="T46" s="39" t="str">
        <f>IFERROR(VLOOKUP(H46,Drop_down_options!$C$39:$D$44,2,),"")</f>
        <v/>
      </c>
      <c r="U46" s="48"/>
      <c r="V46" s="209"/>
      <c r="W46" s="48"/>
      <c r="X46" s="48"/>
      <c r="Y46" s="48"/>
      <c r="Z46" s="48"/>
      <c r="AA46" s="46"/>
      <c r="AB46" s="46"/>
      <c r="AC46" s="45" t="str">
        <f t="shared" si="7"/>
        <v/>
      </c>
      <c r="AD46" s="44"/>
      <c r="AE46" s="46"/>
      <c r="AF46" s="46"/>
      <c r="AG46" s="46"/>
      <c r="AH46" s="120"/>
      <c r="AI46" s="28" t="str">
        <f>IFERROR(VLOOKUP(AH46,CAPTURE_SITE_INFO!$B$3:$U$501,11,FALSE),"")</f>
        <v/>
      </c>
      <c r="AJ46" s="28" t="str">
        <f t="shared" si="8"/>
        <v>_</v>
      </c>
    </row>
    <row r="47" spans="1:36" s="30" customFormat="1" x14ac:dyDescent="0.25">
      <c r="A47" s="38"/>
      <c r="B47" s="155"/>
      <c r="C47" s="40" t="str">
        <f t="shared" si="1"/>
        <v/>
      </c>
      <c r="D47" s="39"/>
      <c r="E47" s="40" t="str">
        <f t="shared" si="2"/>
        <v/>
      </c>
      <c r="F47" s="39"/>
      <c r="G47" s="40" t="str">
        <f t="shared" si="3"/>
        <v/>
      </c>
      <c r="H47" s="39"/>
      <c r="I47" s="40" t="str">
        <f t="shared" si="4"/>
        <v/>
      </c>
      <c r="J47" s="198" t="str">
        <f>IFERROR(VLOOKUP(Q47,Drop_down_options!$B$2:$D$31,2,FALSE),"")</f>
        <v/>
      </c>
      <c r="K47" s="40" t="str">
        <f>IFERROR(VLOOKUP(R47,Drop_down_options!$E$2:$F$4,2,),"")</f>
        <v/>
      </c>
      <c r="L47" s="40" t="str">
        <f>IFERROR(VLOOKUP(S47,Drop_down_options!$G$2:$H$4,2),"")</f>
        <v/>
      </c>
      <c r="M47" s="40" t="str">
        <f>IFERROR(VLOOKUP(T47,Drop_down_options!$E$9:$F$14,2,FALSE),"")</f>
        <v/>
      </c>
      <c r="N47" s="40" t="str">
        <f t="shared" si="5"/>
        <v>_</v>
      </c>
      <c r="O47" s="199" t="str">
        <f t="shared" si="6"/>
        <v>___</v>
      </c>
      <c r="P47" s="41" t="str">
        <f t="shared" si="0"/>
        <v>-</v>
      </c>
      <c r="Q47" s="42" t="str">
        <f>IFERROR(VLOOKUP(B47,ACCEPTED_CODES!$X$3:$Y$32,2,), "")</f>
        <v/>
      </c>
      <c r="R47" s="154" t="str">
        <f>IFERROR(VLOOKUP(E47,Drop_down_options!$C$47:$D$49,2,), "")</f>
        <v/>
      </c>
      <c r="S47" s="39" t="str">
        <f>IFERROR(VLOOKUP(F47,Drop_down_options!$C$34:$D$36,2,), "")</f>
        <v/>
      </c>
      <c r="T47" s="39" t="str">
        <f>IFERROR(VLOOKUP(H47,Drop_down_options!$C$39:$D$44,2,),"")</f>
        <v/>
      </c>
      <c r="U47" s="48"/>
      <c r="V47" s="209"/>
      <c r="W47" s="48"/>
      <c r="X47" s="48"/>
      <c r="Y47" s="48"/>
      <c r="Z47" s="48"/>
      <c r="AA47" s="46"/>
      <c r="AB47" s="46"/>
      <c r="AC47" s="45" t="str">
        <f t="shared" si="7"/>
        <v/>
      </c>
      <c r="AD47" s="44"/>
      <c r="AE47" s="46"/>
      <c r="AF47" s="46"/>
      <c r="AG47" s="46"/>
      <c r="AH47" s="120"/>
      <c r="AI47" s="28" t="str">
        <f>IFERROR(VLOOKUP(AH47,CAPTURE_SITE_INFO!$B$3:$U$501,11,FALSE),"")</f>
        <v/>
      </c>
      <c r="AJ47" s="28" t="str">
        <f t="shared" si="8"/>
        <v>_</v>
      </c>
    </row>
    <row r="48" spans="1:36" s="30" customFormat="1" x14ac:dyDescent="0.25">
      <c r="A48" s="38"/>
      <c r="B48" s="155"/>
      <c r="C48" s="40" t="str">
        <f t="shared" si="1"/>
        <v/>
      </c>
      <c r="D48" s="39"/>
      <c r="E48" s="40" t="str">
        <f t="shared" si="2"/>
        <v/>
      </c>
      <c r="F48" s="39"/>
      <c r="G48" s="40" t="str">
        <f t="shared" si="3"/>
        <v/>
      </c>
      <c r="H48" s="39"/>
      <c r="I48" s="40" t="str">
        <f t="shared" si="4"/>
        <v/>
      </c>
      <c r="J48" s="198" t="str">
        <f>IFERROR(VLOOKUP(Q48,Drop_down_options!$B$2:$D$31,2,FALSE),"")</f>
        <v/>
      </c>
      <c r="K48" s="40" t="str">
        <f>IFERROR(VLOOKUP(R48,Drop_down_options!$E$2:$F$4,2,),"")</f>
        <v/>
      </c>
      <c r="L48" s="40" t="str">
        <f>IFERROR(VLOOKUP(S48,Drop_down_options!$G$2:$H$4,2),"")</f>
        <v/>
      </c>
      <c r="M48" s="40" t="str">
        <f>IFERROR(VLOOKUP(T48,Drop_down_options!$E$9:$F$14,2,FALSE),"")</f>
        <v/>
      </c>
      <c r="N48" s="40" t="str">
        <f t="shared" si="5"/>
        <v>_</v>
      </c>
      <c r="O48" s="199" t="str">
        <f t="shared" si="6"/>
        <v>___</v>
      </c>
      <c r="P48" s="41" t="str">
        <f t="shared" si="0"/>
        <v>-</v>
      </c>
      <c r="Q48" s="42" t="str">
        <f>IFERROR(VLOOKUP(B48,ACCEPTED_CODES!$X$3:$Y$32,2,), "")</f>
        <v/>
      </c>
      <c r="R48" s="154" t="str">
        <f>IFERROR(VLOOKUP(E48,Drop_down_options!$C$47:$D$49,2,), "")</f>
        <v/>
      </c>
      <c r="S48" s="39" t="str">
        <f>IFERROR(VLOOKUP(F48,Drop_down_options!$C$34:$D$36,2,), "")</f>
        <v/>
      </c>
      <c r="T48" s="39" t="str">
        <f>IFERROR(VLOOKUP(H48,Drop_down_options!$C$39:$D$44,2,),"")</f>
        <v/>
      </c>
      <c r="U48" s="48"/>
      <c r="V48" s="209"/>
      <c r="W48" s="48"/>
      <c r="X48" s="48"/>
      <c r="Y48" s="48"/>
      <c r="Z48" s="48"/>
      <c r="AA48" s="46"/>
      <c r="AB48" s="46"/>
      <c r="AC48" s="45" t="str">
        <f t="shared" si="7"/>
        <v/>
      </c>
      <c r="AD48" s="44"/>
      <c r="AE48" s="46"/>
      <c r="AF48" s="46"/>
      <c r="AG48" s="46"/>
      <c r="AH48" s="120"/>
      <c r="AI48" s="28" t="str">
        <f>IFERROR(VLOOKUP(AH48,CAPTURE_SITE_INFO!$B$3:$U$501,11,FALSE),"")</f>
        <v/>
      </c>
      <c r="AJ48" s="28" t="str">
        <f t="shared" si="8"/>
        <v>_</v>
      </c>
    </row>
    <row r="49" spans="1:36" s="30" customFormat="1" x14ac:dyDescent="0.25">
      <c r="A49" s="38"/>
      <c r="B49" s="155"/>
      <c r="C49" s="40" t="str">
        <f t="shared" si="1"/>
        <v/>
      </c>
      <c r="D49" s="39"/>
      <c r="E49" s="40" t="str">
        <f t="shared" si="2"/>
        <v/>
      </c>
      <c r="F49" s="39"/>
      <c r="G49" s="40" t="str">
        <f t="shared" si="3"/>
        <v/>
      </c>
      <c r="H49" s="39"/>
      <c r="I49" s="40" t="str">
        <f t="shared" si="4"/>
        <v/>
      </c>
      <c r="J49" s="198" t="str">
        <f>IFERROR(VLOOKUP(Q49,Drop_down_options!$B$2:$D$31,2,FALSE),"")</f>
        <v/>
      </c>
      <c r="K49" s="40" t="str">
        <f>IFERROR(VLOOKUP(R49,Drop_down_options!$E$2:$F$4,2,),"")</f>
        <v/>
      </c>
      <c r="L49" s="40" t="str">
        <f>IFERROR(VLOOKUP(S49,Drop_down_options!$G$2:$H$4,2),"")</f>
        <v/>
      </c>
      <c r="M49" s="40" t="str">
        <f>IFERROR(VLOOKUP(T49,Drop_down_options!$E$9:$F$14,2,FALSE),"")</f>
        <v/>
      </c>
      <c r="N49" s="40" t="str">
        <f t="shared" si="5"/>
        <v>_</v>
      </c>
      <c r="O49" s="199" t="str">
        <f t="shared" si="6"/>
        <v>___</v>
      </c>
      <c r="P49" s="41" t="str">
        <f t="shared" si="0"/>
        <v>-</v>
      </c>
      <c r="Q49" s="42" t="str">
        <f>IFERROR(VLOOKUP(B49,ACCEPTED_CODES!$X$3:$Y$32,2,), "")</f>
        <v/>
      </c>
      <c r="R49" s="154" t="str">
        <f>IFERROR(VLOOKUP(E49,Drop_down_options!$C$47:$D$49,2,), "")</f>
        <v/>
      </c>
      <c r="S49" s="39" t="str">
        <f>IFERROR(VLOOKUP(F49,Drop_down_options!$C$34:$D$36,2,), "")</f>
        <v/>
      </c>
      <c r="T49" s="39" t="str">
        <f>IFERROR(VLOOKUP(H49,Drop_down_options!$C$39:$D$44,2,),"")</f>
        <v/>
      </c>
      <c r="U49" s="48"/>
      <c r="V49" s="209"/>
      <c r="W49" s="48"/>
      <c r="X49" s="48"/>
      <c r="Y49" s="48"/>
      <c r="Z49" s="48"/>
      <c r="AA49" s="46"/>
      <c r="AB49" s="46"/>
      <c r="AC49" s="45" t="str">
        <f t="shared" si="7"/>
        <v/>
      </c>
      <c r="AD49" s="44"/>
      <c r="AE49" s="46"/>
      <c r="AF49" s="46"/>
      <c r="AG49" s="46"/>
      <c r="AH49" s="120"/>
      <c r="AI49" s="28" t="str">
        <f>IFERROR(VLOOKUP(AH49,CAPTURE_SITE_INFO!$B$3:$U$501,11,FALSE),"")</f>
        <v/>
      </c>
      <c r="AJ49" s="28" t="str">
        <f t="shared" si="8"/>
        <v>_</v>
      </c>
    </row>
    <row r="50" spans="1:36" s="30" customFormat="1" x14ac:dyDescent="0.25">
      <c r="A50" s="38"/>
      <c r="B50" s="155"/>
      <c r="C50" s="40" t="str">
        <f t="shared" si="1"/>
        <v/>
      </c>
      <c r="D50" s="39"/>
      <c r="E50" s="40" t="str">
        <f t="shared" si="2"/>
        <v/>
      </c>
      <c r="F50" s="39"/>
      <c r="G50" s="40" t="str">
        <f t="shared" si="3"/>
        <v/>
      </c>
      <c r="H50" s="39"/>
      <c r="I50" s="40" t="str">
        <f t="shared" si="4"/>
        <v/>
      </c>
      <c r="J50" s="198" t="str">
        <f>IFERROR(VLOOKUP(Q50,Drop_down_options!$B$2:$D$31,2,FALSE),"")</f>
        <v/>
      </c>
      <c r="K50" s="40" t="str">
        <f>IFERROR(VLOOKUP(R50,Drop_down_options!$E$2:$F$4,2,),"")</f>
        <v/>
      </c>
      <c r="L50" s="40" t="str">
        <f>IFERROR(VLOOKUP(S50,Drop_down_options!$G$2:$H$4,2),"")</f>
        <v/>
      </c>
      <c r="M50" s="40" t="str">
        <f>IFERROR(VLOOKUP(T50,Drop_down_options!$E$9:$F$14,2,FALSE),"")</f>
        <v/>
      </c>
      <c r="N50" s="40" t="str">
        <f t="shared" si="5"/>
        <v>_</v>
      </c>
      <c r="O50" s="199" t="str">
        <f t="shared" si="6"/>
        <v>___</v>
      </c>
      <c r="P50" s="41" t="str">
        <f t="shared" si="0"/>
        <v>-</v>
      </c>
      <c r="Q50" s="42" t="str">
        <f>IFERROR(VLOOKUP(B50,ACCEPTED_CODES!$X$3:$Y$32,2,), "")</f>
        <v/>
      </c>
      <c r="R50" s="154" t="str">
        <f>IFERROR(VLOOKUP(E50,Drop_down_options!$C$47:$D$49,2,), "")</f>
        <v/>
      </c>
      <c r="S50" s="39" t="str">
        <f>IFERROR(VLOOKUP(F50,Drop_down_options!$C$34:$D$36,2,), "")</f>
        <v/>
      </c>
      <c r="T50" s="39" t="str">
        <f>IFERROR(VLOOKUP(H50,Drop_down_options!$C$39:$D$44,2,),"")</f>
        <v/>
      </c>
      <c r="U50" s="48"/>
      <c r="V50" s="209"/>
      <c r="W50" s="48"/>
      <c r="X50" s="48"/>
      <c r="Y50" s="48"/>
      <c r="Z50" s="48"/>
      <c r="AA50" s="46"/>
      <c r="AB50" s="46"/>
      <c r="AC50" s="45" t="str">
        <f t="shared" si="7"/>
        <v/>
      </c>
      <c r="AD50" s="44"/>
      <c r="AE50" s="46"/>
      <c r="AF50" s="46"/>
      <c r="AG50" s="46"/>
      <c r="AH50" s="120"/>
      <c r="AI50" s="28" t="str">
        <f>IFERROR(VLOOKUP(AH50,CAPTURE_SITE_INFO!$B$3:$U$501,11,FALSE),"")</f>
        <v/>
      </c>
      <c r="AJ50" s="28" t="str">
        <f t="shared" si="8"/>
        <v>_</v>
      </c>
    </row>
    <row r="51" spans="1:36" s="30" customFormat="1" x14ac:dyDescent="0.25">
      <c r="A51" s="38"/>
      <c r="B51" s="155"/>
      <c r="C51" s="40" t="str">
        <f t="shared" si="1"/>
        <v/>
      </c>
      <c r="D51" s="39"/>
      <c r="E51" s="40" t="str">
        <f t="shared" si="2"/>
        <v/>
      </c>
      <c r="F51" s="39"/>
      <c r="G51" s="40" t="str">
        <f t="shared" si="3"/>
        <v/>
      </c>
      <c r="H51" s="39"/>
      <c r="I51" s="40" t="str">
        <f t="shared" si="4"/>
        <v/>
      </c>
      <c r="J51" s="198" t="str">
        <f>IFERROR(VLOOKUP(Q51,Drop_down_options!$B$2:$D$31,2,FALSE),"")</f>
        <v/>
      </c>
      <c r="K51" s="40" t="str">
        <f>IFERROR(VLOOKUP(R51,Drop_down_options!$E$2:$F$4,2,),"")</f>
        <v/>
      </c>
      <c r="L51" s="40" t="str">
        <f>IFERROR(VLOOKUP(S51,Drop_down_options!$G$2:$H$4,2),"")</f>
        <v/>
      </c>
      <c r="M51" s="40" t="str">
        <f>IFERROR(VLOOKUP(T51,Drop_down_options!$E$9:$F$14,2,FALSE),"")</f>
        <v/>
      </c>
      <c r="N51" s="40" t="str">
        <f t="shared" si="5"/>
        <v>_</v>
      </c>
      <c r="O51" s="199" t="str">
        <f t="shared" si="6"/>
        <v>___</v>
      </c>
      <c r="P51" s="41" t="str">
        <f t="shared" si="0"/>
        <v>-</v>
      </c>
      <c r="Q51" s="42" t="str">
        <f>IFERROR(VLOOKUP(B51,ACCEPTED_CODES!$X$3:$Y$32,2,), "")</f>
        <v/>
      </c>
      <c r="R51" s="154" t="str">
        <f>IFERROR(VLOOKUP(E51,Drop_down_options!$C$47:$D$49,2,), "")</f>
        <v/>
      </c>
      <c r="S51" s="39" t="str">
        <f>IFERROR(VLOOKUP(F51,Drop_down_options!$C$34:$D$36,2,), "")</f>
        <v/>
      </c>
      <c r="T51" s="39" t="str">
        <f>IFERROR(VLOOKUP(H51,Drop_down_options!$C$39:$D$44,2,),"")</f>
        <v/>
      </c>
      <c r="U51" s="48"/>
      <c r="V51" s="209"/>
      <c r="W51" s="48"/>
      <c r="X51" s="48"/>
      <c r="Y51" s="48"/>
      <c r="Z51" s="48"/>
      <c r="AA51" s="46"/>
      <c r="AB51" s="46"/>
      <c r="AC51" s="45" t="str">
        <f t="shared" si="7"/>
        <v/>
      </c>
      <c r="AD51" s="44"/>
      <c r="AE51" s="46"/>
      <c r="AF51" s="46"/>
      <c r="AG51" s="46"/>
      <c r="AH51" s="120"/>
      <c r="AI51" s="28" t="str">
        <f>IFERROR(VLOOKUP(AH51,CAPTURE_SITE_INFO!$B$3:$U$501,11,FALSE),"")</f>
        <v/>
      </c>
      <c r="AJ51" s="28" t="str">
        <f t="shared" si="8"/>
        <v>_</v>
      </c>
    </row>
    <row r="52" spans="1:36" s="30" customFormat="1" x14ac:dyDescent="0.25">
      <c r="A52" s="38"/>
      <c r="B52" s="155"/>
      <c r="C52" s="40" t="str">
        <f t="shared" si="1"/>
        <v/>
      </c>
      <c r="D52" s="39"/>
      <c r="E52" s="40" t="str">
        <f t="shared" si="2"/>
        <v/>
      </c>
      <c r="F52" s="39"/>
      <c r="G52" s="40" t="str">
        <f t="shared" si="3"/>
        <v/>
      </c>
      <c r="H52" s="39"/>
      <c r="I52" s="40" t="str">
        <f t="shared" si="4"/>
        <v/>
      </c>
      <c r="J52" s="198" t="str">
        <f>IFERROR(VLOOKUP(Q52,Drop_down_options!$B$2:$D$31,2,FALSE),"")</f>
        <v/>
      </c>
      <c r="K52" s="40" t="str">
        <f>IFERROR(VLOOKUP(R52,Drop_down_options!$E$2:$F$4,2,),"")</f>
        <v/>
      </c>
      <c r="L52" s="40" t="str">
        <f>IFERROR(VLOOKUP(S52,Drop_down_options!$G$2:$H$4,2),"")</f>
        <v/>
      </c>
      <c r="M52" s="40" t="str">
        <f>IFERROR(VLOOKUP(T52,Drop_down_options!$E$9:$F$14,2,FALSE),"")</f>
        <v/>
      </c>
      <c r="N52" s="40" t="str">
        <f t="shared" si="5"/>
        <v>_</v>
      </c>
      <c r="O52" s="199" t="str">
        <f t="shared" si="6"/>
        <v>___</v>
      </c>
      <c r="P52" s="41" t="str">
        <f t="shared" si="0"/>
        <v>-</v>
      </c>
      <c r="Q52" s="42" t="str">
        <f>IFERROR(VLOOKUP(B52,ACCEPTED_CODES!$X$3:$Y$32,2,), "")</f>
        <v/>
      </c>
      <c r="R52" s="154" t="str">
        <f>IFERROR(VLOOKUP(E52,Drop_down_options!$C$47:$D$49,2,), "")</f>
        <v/>
      </c>
      <c r="S52" s="39" t="str">
        <f>IFERROR(VLOOKUP(F52,Drop_down_options!$C$34:$D$36,2,), "")</f>
        <v/>
      </c>
      <c r="T52" s="39" t="str">
        <f>IFERROR(VLOOKUP(H52,Drop_down_options!$C$39:$D$44,2,),"")</f>
        <v/>
      </c>
      <c r="U52" s="48"/>
      <c r="V52" s="209"/>
      <c r="W52" s="48"/>
      <c r="X52" s="48"/>
      <c r="Y52" s="48"/>
      <c r="Z52" s="48"/>
      <c r="AA52" s="46"/>
      <c r="AB52" s="46"/>
      <c r="AC52" s="45" t="str">
        <f t="shared" si="7"/>
        <v/>
      </c>
      <c r="AD52" s="44"/>
      <c r="AE52" s="46"/>
      <c r="AF52" s="46"/>
      <c r="AG52" s="46"/>
      <c r="AH52" s="120"/>
      <c r="AI52" s="28" t="str">
        <f>IFERROR(VLOOKUP(AH52,CAPTURE_SITE_INFO!$B$3:$U$501,11,FALSE),"")</f>
        <v/>
      </c>
      <c r="AJ52" s="28" t="str">
        <f t="shared" si="8"/>
        <v>_</v>
      </c>
    </row>
    <row r="53" spans="1:36" s="30" customFormat="1" x14ac:dyDescent="0.25">
      <c r="A53" s="38"/>
      <c r="B53" s="155"/>
      <c r="C53" s="40" t="str">
        <f t="shared" si="1"/>
        <v/>
      </c>
      <c r="D53" s="39"/>
      <c r="E53" s="40" t="str">
        <f t="shared" si="2"/>
        <v/>
      </c>
      <c r="F53" s="39"/>
      <c r="G53" s="40" t="str">
        <f t="shared" si="3"/>
        <v/>
      </c>
      <c r="H53" s="39"/>
      <c r="I53" s="40" t="str">
        <f t="shared" si="4"/>
        <v/>
      </c>
      <c r="J53" s="198" t="str">
        <f>IFERROR(VLOOKUP(Q53,Drop_down_options!$B$2:$D$31,2,FALSE),"")</f>
        <v/>
      </c>
      <c r="K53" s="40" t="str">
        <f>IFERROR(VLOOKUP(R53,Drop_down_options!$E$2:$F$4,2,),"")</f>
        <v/>
      </c>
      <c r="L53" s="40" t="str">
        <f>IFERROR(VLOOKUP(S53,Drop_down_options!$G$2:$H$4,2),"")</f>
        <v/>
      </c>
      <c r="M53" s="40" t="str">
        <f>IFERROR(VLOOKUP(T53,Drop_down_options!$E$9:$F$14,2,FALSE),"")</f>
        <v/>
      </c>
      <c r="N53" s="40" t="str">
        <f t="shared" si="5"/>
        <v>_</v>
      </c>
      <c r="O53" s="199" t="str">
        <f t="shared" si="6"/>
        <v>___</v>
      </c>
      <c r="P53" s="41" t="str">
        <f t="shared" si="0"/>
        <v>-</v>
      </c>
      <c r="Q53" s="42" t="str">
        <f>IFERROR(VLOOKUP(B53,ACCEPTED_CODES!$X$3:$Y$32,2,), "")</f>
        <v/>
      </c>
      <c r="R53" s="154" t="str">
        <f>IFERROR(VLOOKUP(E53,Drop_down_options!$C$47:$D$49,2,), "")</f>
        <v/>
      </c>
      <c r="S53" s="39" t="str">
        <f>IFERROR(VLOOKUP(F53,Drop_down_options!$C$34:$D$36,2,), "")</f>
        <v/>
      </c>
      <c r="T53" s="39" t="str">
        <f>IFERROR(VLOOKUP(H53,Drop_down_options!$C$39:$D$44,2,),"")</f>
        <v/>
      </c>
      <c r="U53" s="48"/>
      <c r="V53" s="209"/>
      <c r="W53" s="48"/>
      <c r="X53" s="48"/>
      <c r="Y53" s="48"/>
      <c r="Z53" s="48"/>
      <c r="AA53" s="46"/>
      <c r="AB53" s="46"/>
      <c r="AC53" s="45" t="str">
        <f t="shared" si="7"/>
        <v/>
      </c>
      <c r="AD53" s="44"/>
      <c r="AE53" s="46"/>
      <c r="AF53" s="46"/>
      <c r="AG53" s="46"/>
      <c r="AH53" s="120"/>
      <c r="AI53" s="28" t="str">
        <f>IFERROR(VLOOKUP(AH53,CAPTURE_SITE_INFO!$B$3:$U$501,11,FALSE),"")</f>
        <v/>
      </c>
      <c r="AJ53" s="28" t="str">
        <f t="shared" si="8"/>
        <v>_</v>
      </c>
    </row>
    <row r="54" spans="1:36" s="30" customFormat="1" x14ac:dyDescent="0.25">
      <c r="A54" s="38"/>
      <c r="B54" s="155"/>
      <c r="C54" s="40" t="str">
        <f t="shared" si="1"/>
        <v/>
      </c>
      <c r="D54" s="39"/>
      <c r="E54" s="40" t="str">
        <f t="shared" si="2"/>
        <v/>
      </c>
      <c r="F54" s="39"/>
      <c r="G54" s="40" t="str">
        <f t="shared" si="3"/>
        <v/>
      </c>
      <c r="H54" s="39"/>
      <c r="I54" s="40" t="str">
        <f t="shared" si="4"/>
        <v/>
      </c>
      <c r="J54" s="198" t="str">
        <f>IFERROR(VLOOKUP(Q54,Drop_down_options!$B$2:$D$31,2,FALSE),"")</f>
        <v/>
      </c>
      <c r="K54" s="40" t="str">
        <f>IFERROR(VLOOKUP(R54,Drop_down_options!$E$2:$F$4,2,),"")</f>
        <v/>
      </c>
      <c r="L54" s="40" t="str">
        <f>IFERROR(VLOOKUP(S54,Drop_down_options!$G$2:$H$4,2),"")</f>
        <v/>
      </c>
      <c r="M54" s="40" t="str">
        <f>IFERROR(VLOOKUP(T54,Drop_down_options!$E$9:$F$14,2,FALSE),"")</f>
        <v/>
      </c>
      <c r="N54" s="40" t="str">
        <f t="shared" si="5"/>
        <v>_</v>
      </c>
      <c r="O54" s="199" t="str">
        <f t="shared" si="6"/>
        <v>___</v>
      </c>
      <c r="P54" s="41" t="str">
        <f t="shared" si="0"/>
        <v>-</v>
      </c>
      <c r="Q54" s="42" t="str">
        <f>IFERROR(VLOOKUP(B54,ACCEPTED_CODES!$X$3:$Y$32,2,), "")</f>
        <v/>
      </c>
      <c r="R54" s="154" t="str">
        <f>IFERROR(VLOOKUP(E54,Drop_down_options!$C$47:$D$49,2,), "")</f>
        <v/>
      </c>
      <c r="S54" s="39" t="str">
        <f>IFERROR(VLOOKUP(F54,Drop_down_options!$C$34:$D$36,2,), "")</f>
        <v/>
      </c>
      <c r="T54" s="39" t="str">
        <f>IFERROR(VLOOKUP(H54,Drop_down_options!$C$39:$D$44,2,),"")</f>
        <v/>
      </c>
      <c r="U54" s="48"/>
      <c r="V54" s="209"/>
      <c r="W54" s="48"/>
      <c r="X54" s="48"/>
      <c r="Y54" s="48"/>
      <c r="Z54" s="48"/>
      <c r="AA54" s="46"/>
      <c r="AB54" s="46"/>
      <c r="AC54" s="45" t="str">
        <f t="shared" si="7"/>
        <v/>
      </c>
      <c r="AD54" s="44"/>
      <c r="AE54" s="46"/>
      <c r="AF54" s="46"/>
      <c r="AG54" s="46"/>
      <c r="AH54" s="120"/>
      <c r="AI54" s="28" t="str">
        <f>IFERROR(VLOOKUP(AH54,CAPTURE_SITE_INFO!$B$3:$U$501,11,FALSE),"")</f>
        <v/>
      </c>
      <c r="AJ54" s="28" t="str">
        <f t="shared" si="8"/>
        <v>_</v>
      </c>
    </row>
    <row r="55" spans="1:36" s="30" customFormat="1" x14ac:dyDescent="0.25">
      <c r="A55" s="38"/>
      <c r="B55" s="155"/>
      <c r="C55" s="40" t="str">
        <f t="shared" si="1"/>
        <v/>
      </c>
      <c r="D55" s="39"/>
      <c r="E55" s="40" t="str">
        <f t="shared" si="2"/>
        <v/>
      </c>
      <c r="F55" s="39"/>
      <c r="G55" s="40" t="str">
        <f t="shared" si="3"/>
        <v/>
      </c>
      <c r="H55" s="39"/>
      <c r="I55" s="40" t="str">
        <f t="shared" si="4"/>
        <v/>
      </c>
      <c r="J55" s="198" t="str">
        <f>IFERROR(VLOOKUP(Q55,Drop_down_options!$B$2:$D$31,2,FALSE),"")</f>
        <v/>
      </c>
      <c r="K55" s="40" t="str">
        <f>IFERROR(VLOOKUP(R55,Drop_down_options!$E$2:$F$4,2,),"")</f>
        <v/>
      </c>
      <c r="L55" s="40" t="str">
        <f>IFERROR(VLOOKUP(S55,Drop_down_options!$G$2:$H$4,2),"")</f>
        <v/>
      </c>
      <c r="M55" s="40" t="str">
        <f>IFERROR(VLOOKUP(T55,Drop_down_options!$E$9:$F$14,2,FALSE),"")</f>
        <v/>
      </c>
      <c r="N55" s="40" t="str">
        <f t="shared" si="5"/>
        <v>_</v>
      </c>
      <c r="O55" s="199" t="str">
        <f t="shared" si="6"/>
        <v>___</v>
      </c>
      <c r="P55" s="41" t="str">
        <f t="shared" si="0"/>
        <v>-</v>
      </c>
      <c r="Q55" s="42" t="str">
        <f>IFERROR(VLOOKUP(B55,ACCEPTED_CODES!$X$3:$Y$32,2,), "")</f>
        <v/>
      </c>
      <c r="R55" s="154" t="str">
        <f>IFERROR(VLOOKUP(E55,Drop_down_options!$C$47:$D$49,2,), "")</f>
        <v/>
      </c>
      <c r="S55" s="39" t="str">
        <f>IFERROR(VLOOKUP(F55,Drop_down_options!$C$34:$D$36,2,), "")</f>
        <v/>
      </c>
      <c r="T55" s="39" t="str">
        <f>IFERROR(VLOOKUP(H55,Drop_down_options!$C$39:$D$44,2,),"")</f>
        <v/>
      </c>
      <c r="U55" s="48"/>
      <c r="V55" s="209"/>
      <c r="W55" s="48"/>
      <c r="X55" s="48"/>
      <c r="Y55" s="48"/>
      <c r="Z55" s="48"/>
      <c r="AA55" s="46"/>
      <c r="AB55" s="46"/>
      <c r="AC55" s="45" t="str">
        <f t="shared" si="7"/>
        <v/>
      </c>
      <c r="AD55" s="44"/>
      <c r="AE55" s="46"/>
      <c r="AF55" s="46"/>
      <c r="AG55" s="46"/>
      <c r="AH55" s="120"/>
      <c r="AI55" s="28" t="str">
        <f>IFERROR(VLOOKUP(AH55,CAPTURE_SITE_INFO!$B$3:$U$501,11,FALSE),"")</f>
        <v/>
      </c>
      <c r="AJ55" s="28" t="str">
        <f t="shared" si="8"/>
        <v>_</v>
      </c>
    </row>
    <row r="56" spans="1:36" s="30" customFormat="1" x14ac:dyDescent="0.25">
      <c r="A56" s="38"/>
      <c r="B56" s="155"/>
      <c r="C56" s="40" t="str">
        <f t="shared" si="1"/>
        <v/>
      </c>
      <c r="D56" s="39"/>
      <c r="E56" s="40" t="str">
        <f t="shared" si="2"/>
        <v/>
      </c>
      <c r="F56" s="39"/>
      <c r="G56" s="40" t="str">
        <f t="shared" si="3"/>
        <v/>
      </c>
      <c r="H56" s="39"/>
      <c r="I56" s="40" t="str">
        <f t="shared" si="4"/>
        <v/>
      </c>
      <c r="J56" s="198" t="str">
        <f>IFERROR(VLOOKUP(Q56,Drop_down_options!$B$2:$D$31,2,FALSE),"")</f>
        <v/>
      </c>
      <c r="K56" s="40" t="str">
        <f>IFERROR(VLOOKUP(R56,Drop_down_options!$E$2:$F$4,2,),"")</f>
        <v/>
      </c>
      <c r="L56" s="40" t="str">
        <f>IFERROR(VLOOKUP(S56,Drop_down_options!$G$2:$H$4,2),"")</f>
        <v/>
      </c>
      <c r="M56" s="40" t="str">
        <f>IFERROR(VLOOKUP(T56,Drop_down_options!$E$9:$F$14,2,FALSE),"")</f>
        <v/>
      </c>
      <c r="N56" s="40" t="str">
        <f t="shared" si="5"/>
        <v>_</v>
      </c>
      <c r="O56" s="199" t="str">
        <f t="shared" si="6"/>
        <v>___</v>
      </c>
      <c r="P56" s="41" t="str">
        <f t="shared" si="0"/>
        <v>-</v>
      </c>
      <c r="Q56" s="42" t="str">
        <f>IFERROR(VLOOKUP(B56,ACCEPTED_CODES!$X$3:$Y$32,2,), "")</f>
        <v/>
      </c>
      <c r="R56" s="154" t="str">
        <f>IFERROR(VLOOKUP(E56,Drop_down_options!$C$47:$D$49,2,), "")</f>
        <v/>
      </c>
      <c r="S56" s="39" t="str">
        <f>IFERROR(VLOOKUP(F56,Drop_down_options!$C$34:$D$36,2,), "")</f>
        <v/>
      </c>
      <c r="T56" s="39" t="str">
        <f>IFERROR(VLOOKUP(H56,Drop_down_options!$C$39:$D$44,2,),"")</f>
        <v/>
      </c>
      <c r="U56" s="48"/>
      <c r="V56" s="209"/>
      <c r="W56" s="48"/>
      <c r="X56" s="48"/>
      <c r="Y56" s="48"/>
      <c r="Z56" s="48"/>
      <c r="AA56" s="46"/>
      <c r="AB56" s="46"/>
      <c r="AC56" s="45" t="str">
        <f t="shared" si="7"/>
        <v/>
      </c>
      <c r="AD56" s="44"/>
      <c r="AE56" s="46"/>
      <c r="AF56" s="46"/>
      <c r="AG56" s="46"/>
      <c r="AH56" s="120"/>
      <c r="AI56" s="28" t="str">
        <f>IFERROR(VLOOKUP(AH56,CAPTURE_SITE_INFO!$B$3:$U$501,11,FALSE),"")</f>
        <v/>
      </c>
      <c r="AJ56" s="28" t="str">
        <f t="shared" si="8"/>
        <v>_</v>
      </c>
    </row>
    <row r="57" spans="1:36" s="30" customFormat="1" x14ac:dyDescent="0.25">
      <c r="A57" s="38"/>
      <c r="B57" s="155"/>
      <c r="C57" s="40" t="str">
        <f t="shared" si="1"/>
        <v/>
      </c>
      <c r="D57" s="39"/>
      <c r="E57" s="40" t="str">
        <f t="shared" si="2"/>
        <v/>
      </c>
      <c r="F57" s="39"/>
      <c r="G57" s="40" t="str">
        <f t="shared" si="3"/>
        <v/>
      </c>
      <c r="H57" s="39"/>
      <c r="I57" s="40" t="str">
        <f t="shared" si="4"/>
        <v/>
      </c>
      <c r="J57" s="198" t="str">
        <f>IFERROR(VLOOKUP(Q57,Drop_down_options!$B$2:$D$31,2,FALSE),"")</f>
        <v/>
      </c>
      <c r="K57" s="40" t="str">
        <f>IFERROR(VLOOKUP(R57,Drop_down_options!$E$2:$F$4,2,),"")</f>
        <v/>
      </c>
      <c r="L57" s="40" t="str">
        <f>IFERROR(VLOOKUP(S57,Drop_down_options!$G$2:$H$4,2),"")</f>
        <v/>
      </c>
      <c r="M57" s="40" t="str">
        <f>IFERROR(VLOOKUP(T57,Drop_down_options!$E$9:$F$14,2,FALSE),"")</f>
        <v/>
      </c>
      <c r="N57" s="40" t="str">
        <f t="shared" si="5"/>
        <v>_</v>
      </c>
      <c r="O57" s="199" t="str">
        <f t="shared" si="6"/>
        <v>___</v>
      </c>
      <c r="P57" s="41" t="str">
        <f t="shared" si="0"/>
        <v>-</v>
      </c>
      <c r="Q57" s="42" t="str">
        <f>IFERROR(VLOOKUP(B57,ACCEPTED_CODES!$X$3:$Y$32,2,), "")</f>
        <v/>
      </c>
      <c r="R57" s="154" t="str">
        <f>IFERROR(VLOOKUP(E57,Drop_down_options!$C$47:$D$49,2,), "")</f>
        <v/>
      </c>
      <c r="S57" s="39" t="str">
        <f>IFERROR(VLOOKUP(F57,Drop_down_options!$C$34:$D$36,2,), "")</f>
        <v/>
      </c>
      <c r="T57" s="39" t="str">
        <f>IFERROR(VLOOKUP(H57,Drop_down_options!$C$39:$D$44,2,),"")</f>
        <v/>
      </c>
      <c r="U57" s="48"/>
      <c r="V57" s="209"/>
      <c r="W57" s="48"/>
      <c r="X57" s="48"/>
      <c r="Y57" s="48"/>
      <c r="Z57" s="48"/>
      <c r="AA57" s="46"/>
      <c r="AB57" s="46"/>
      <c r="AC57" s="45" t="str">
        <f t="shared" si="7"/>
        <v/>
      </c>
      <c r="AD57" s="44"/>
      <c r="AE57" s="46"/>
      <c r="AF57" s="46"/>
      <c r="AG57" s="46"/>
      <c r="AH57" s="120"/>
      <c r="AI57" s="28" t="str">
        <f>IFERROR(VLOOKUP(AH57,CAPTURE_SITE_INFO!$B$3:$U$501,11,FALSE),"")</f>
        <v/>
      </c>
      <c r="AJ57" s="28" t="str">
        <f t="shared" si="8"/>
        <v>_</v>
      </c>
    </row>
    <row r="58" spans="1:36" s="30" customFormat="1" x14ac:dyDescent="0.25">
      <c r="A58" s="38"/>
      <c r="B58" s="155"/>
      <c r="C58" s="40" t="str">
        <f t="shared" si="1"/>
        <v/>
      </c>
      <c r="D58" s="39"/>
      <c r="E58" s="40" t="str">
        <f t="shared" si="2"/>
        <v/>
      </c>
      <c r="F58" s="39"/>
      <c r="G58" s="40" t="str">
        <f t="shared" si="3"/>
        <v/>
      </c>
      <c r="H58" s="39"/>
      <c r="I58" s="40" t="str">
        <f t="shared" si="4"/>
        <v/>
      </c>
      <c r="J58" s="198" t="str">
        <f>IFERROR(VLOOKUP(Q58,Drop_down_options!$B$2:$D$31,2,FALSE),"")</f>
        <v/>
      </c>
      <c r="K58" s="40" t="str">
        <f>IFERROR(VLOOKUP(R58,Drop_down_options!$E$2:$F$4,2,),"")</f>
        <v/>
      </c>
      <c r="L58" s="40" t="str">
        <f>IFERROR(VLOOKUP(S58,Drop_down_options!$G$2:$H$4,2),"")</f>
        <v/>
      </c>
      <c r="M58" s="40" t="str">
        <f>IFERROR(VLOOKUP(T58,Drop_down_options!$E$9:$F$14,2,FALSE),"")</f>
        <v/>
      </c>
      <c r="N58" s="40" t="str">
        <f t="shared" si="5"/>
        <v>_</v>
      </c>
      <c r="O58" s="199" t="str">
        <f t="shared" si="6"/>
        <v>___</v>
      </c>
      <c r="P58" s="41" t="str">
        <f t="shared" si="0"/>
        <v>-</v>
      </c>
      <c r="Q58" s="42" t="str">
        <f>IFERROR(VLOOKUP(B58,ACCEPTED_CODES!$X$3:$Y$32,2,), "")</f>
        <v/>
      </c>
      <c r="R58" s="154" t="str">
        <f>IFERROR(VLOOKUP(E58,Drop_down_options!$C$47:$D$49,2,), "")</f>
        <v/>
      </c>
      <c r="S58" s="39" t="str">
        <f>IFERROR(VLOOKUP(F58,Drop_down_options!$C$34:$D$36,2,), "")</f>
        <v/>
      </c>
      <c r="T58" s="39" t="str">
        <f>IFERROR(VLOOKUP(H58,Drop_down_options!$C$39:$D$44,2,),"")</f>
        <v/>
      </c>
      <c r="U58" s="48"/>
      <c r="V58" s="209"/>
      <c r="W58" s="48"/>
      <c r="X58" s="48"/>
      <c r="Y58" s="48"/>
      <c r="Z58" s="48"/>
      <c r="AA58" s="46"/>
      <c r="AB58" s="46"/>
      <c r="AC58" s="45" t="str">
        <f t="shared" si="7"/>
        <v/>
      </c>
      <c r="AD58" s="44"/>
      <c r="AE58" s="46"/>
      <c r="AF58" s="46"/>
      <c r="AG58" s="46"/>
      <c r="AH58" s="120"/>
      <c r="AI58" s="28" t="str">
        <f>IFERROR(VLOOKUP(AH58,CAPTURE_SITE_INFO!$B$3:$U$501,11,FALSE),"")</f>
        <v/>
      </c>
      <c r="AJ58" s="28" t="str">
        <f t="shared" si="8"/>
        <v>_</v>
      </c>
    </row>
    <row r="59" spans="1:36" s="30" customFormat="1" x14ac:dyDescent="0.25">
      <c r="A59" s="38"/>
      <c r="B59" s="155"/>
      <c r="C59" s="40" t="str">
        <f t="shared" si="1"/>
        <v/>
      </c>
      <c r="D59" s="39"/>
      <c r="E59" s="40" t="str">
        <f t="shared" si="2"/>
        <v/>
      </c>
      <c r="F59" s="39"/>
      <c r="G59" s="40" t="str">
        <f t="shared" si="3"/>
        <v/>
      </c>
      <c r="H59" s="39"/>
      <c r="I59" s="40" t="str">
        <f t="shared" si="4"/>
        <v/>
      </c>
      <c r="J59" s="198" t="str">
        <f>IFERROR(VLOOKUP(Q59,Drop_down_options!$B$2:$D$31,2,FALSE),"")</f>
        <v/>
      </c>
      <c r="K59" s="40" t="str">
        <f>IFERROR(VLOOKUP(R59,Drop_down_options!$E$2:$F$4,2,),"")</f>
        <v/>
      </c>
      <c r="L59" s="40" t="str">
        <f>IFERROR(VLOOKUP(S59,Drop_down_options!$G$2:$H$4,2),"")</f>
        <v/>
      </c>
      <c r="M59" s="40" t="str">
        <f>IFERROR(VLOOKUP(T59,Drop_down_options!$E$9:$F$14,2,FALSE),"")</f>
        <v/>
      </c>
      <c r="N59" s="40" t="str">
        <f t="shared" si="5"/>
        <v>_</v>
      </c>
      <c r="O59" s="199" t="str">
        <f t="shared" si="6"/>
        <v>___</v>
      </c>
      <c r="P59" s="41" t="str">
        <f t="shared" si="0"/>
        <v>-</v>
      </c>
      <c r="Q59" s="42" t="str">
        <f>IFERROR(VLOOKUP(B59,ACCEPTED_CODES!$X$3:$Y$32,2,), "")</f>
        <v/>
      </c>
      <c r="R59" s="154" t="str">
        <f>IFERROR(VLOOKUP(E59,Drop_down_options!$C$47:$D$49,2,), "")</f>
        <v/>
      </c>
      <c r="S59" s="39" t="str">
        <f>IFERROR(VLOOKUP(F59,Drop_down_options!$C$34:$D$36,2,), "")</f>
        <v/>
      </c>
      <c r="T59" s="39" t="str">
        <f>IFERROR(VLOOKUP(H59,Drop_down_options!$C$39:$D$44,2,),"")</f>
        <v/>
      </c>
      <c r="U59" s="48"/>
      <c r="V59" s="209"/>
      <c r="W59" s="48"/>
      <c r="X59" s="48"/>
      <c r="Y59" s="48"/>
      <c r="Z59" s="48"/>
      <c r="AA59" s="46"/>
      <c r="AB59" s="46"/>
      <c r="AC59" s="45" t="str">
        <f t="shared" si="7"/>
        <v/>
      </c>
      <c r="AD59" s="44"/>
      <c r="AE59" s="46"/>
      <c r="AF59" s="46"/>
      <c r="AG59" s="46"/>
      <c r="AH59" s="120"/>
      <c r="AI59" s="28" t="str">
        <f>IFERROR(VLOOKUP(AH59,CAPTURE_SITE_INFO!$B$3:$U$501,11,FALSE),"")</f>
        <v/>
      </c>
      <c r="AJ59" s="28" t="str">
        <f t="shared" si="8"/>
        <v>_</v>
      </c>
    </row>
    <row r="60" spans="1:36" s="30" customFormat="1" x14ac:dyDescent="0.25">
      <c r="A60" s="38"/>
      <c r="B60" s="155"/>
      <c r="C60" s="40" t="str">
        <f t="shared" si="1"/>
        <v/>
      </c>
      <c r="D60" s="39"/>
      <c r="E60" s="40" t="str">
        <f t="shared" si="2"/>
        <v/>
      </c>
      <c r="F60" s="39"/>
      <c r="G60" s="40" t="str">
        <f t="shared" si="3"/>
        <v/>
      </c>
      <c r="H60" s="39"/>
      <c r="I60" s="40" t="str">
        <f t="shared" si="4"/>
        <v/>
      </c>
      <c r="J60" s="198" t="str">
        <f>IFERROR(VLOOKUP(Q60,Drop_down_options!$B$2:$D$31,2,FALSE),"")</f>
        <v/>
      </c>
      <c r="K60" s="40" t="str">
        <f>IFERROR(VLOOKUP(R60,Drop_down_options!$E$2:$F$4,2,),"")</f>
        <v/>
      </c>
      <c r="L60" s="40" t="str">
        <f>IFERROR(VLOOKUP(S60,Drop_down_options!$G$2:$H$4,2),"")</f>
        <v/>
      </c>
      <c r="M60" s="40" t="str">
        <f>IFERROR(VLOOKUP(T60,Drop_down_options!$E$9:$F$14,2,FALSE),"")</f>
        <v/>
      </c>
      <c r="N60" s="40" t="str">
        <f t="shared" si="5"/>
        <v>_</v>
      </c>
      <c r="O60" s="199" t="str">
        <f t="shared" si="6"/>
        <v>___</v>
      </c>
      <c r="P60" s="41" t="str">
        <f t="shared" si="0"/>
        <v>-</v>
      </c>
      <c r="Q60" s="42" t="str">
        <f>IFERROR(VLOOKUP(B60,ACCEPTED_CODES!$X$3:$Y$32,2,), "")</f>
        <v/>
      </c>
      <c r="R60" s="154" t="str">
        <f>IFERROR(VLOOKUP(E60,Drop_down_options!$C$47:$D$49,2,), "")</f>
        <v/>
      </c>
      <c r="S60" s="39" t="str">
        <f>IFERROR(VLOOKUP(F60,Drop_down_options!$C$34:$D$36,2,), "")</f>
        <v/>
      </c>
      <c r="T60" s="39" t="str">
        <f>IFERROR(VLOOKUP(H60,Drop_down_options!$C$39:$D$44,2,),"")</f>
        <v/>
      </c>
      <c r="U60" s="48"/>
      <c r="V60" s="209"/>
      <c r="W60" s="48"/>
      <c r="X60" s="48"/>
      <c r="Y60" s="48"/>
      <c r="Z60" s="48"/>
      <c r="AA60" s="46"/>
      <c r="AB60" s="46"/>
      <c r="AC60" s="45" t="str">
        <f t="shared" si="7"/>
        <v/>
      </c>
      <c r="AD60" s="44"/>
      <c r="AE60" s="46"/>
      <c r="AF60" s="46"/>
      <c r="AG60" s="46"/>
      <c r="AH60" s="120"/>
      <c r="AI60" s="28" t="str">
        <f>IFERROR(VLOOKUP(AH60,CAPTURE_SITE_INFO!$B$3:$U$501,11,FALSE),"")</f>
        <v/>
      </c>
      <c r="AJ60" s="28" t="str">
        <f t="shared" si="8"/>
        <v>_</v>
      </c>
    </row>
    <row r="61" spans="1:36" s="30" customFormat="1" x14ac:dyDescent="0.25">
      <c r="A61" s="38"/>
      <c r="B61" s="155"/>
      <c r="C61" s="40" t="str">
        <f t="shared" si="1"/>
        <v/>
      </c>
      <c r="D61" s="39"/>
      <c r="E61" s="40" t="str">
        <f t="shared" si="2"/>
        <v/>
      </c>
      <c r="F61" s="39"/>
      <c r="G61" s="40" t="str">
        <f t="shared" si="3"/>
        <v/>
      </c>
      <c r="H61" s="39"/>
      <c r="I61" s="40" t="str">
        <f t="shared" si="4"/>
        <v/>
      </c>
      <c r="J61" s="198" t="str">
        <f>IFERROR(VLOOKUP(Q61,Drop_down_options!$B$2:$D$31,2,FALSE),"")</f>
        <v/>
      </c>
      <c r="K61" s="40" t="str">
        <f>IFERROR(VLOOKUP(R61,Drop_down_options!$E$2:$F$4,2,),"")</f>
        <v/>
      </c>
      <c r="L61" s="40" t="str">
        <f>IFERROR(VLOOKUP(S61,Drop_down_options!$G$2:$H$4,2),"")</f>
        <v/>
      </c>
      <c r="M61" s="40" t="str">
        <f>IFERROR(VLOOKUP(T61,Drop_down_options!$E$9:$F$14,2,FALSE),"")</f>
        <v/>
      </c>
      <c r="N61" s="40" t="str">
        <f t="shared" si="5"/>
        <v>_</v>
      </c>
      <c r="O61" s="199" t="str">
        <f t="shared" si="6"/>
        <v>___</v>
      </c>
      <c r="P61" s="41" t="str">
        <f t="shared" si="0"/>
        <v>-</v>
      </c>
      <c r="Q61" s="42" t="str">
        <f>IFERROR(VLOOKUP(B61,ACCEPTED_CODES!$X$3:$Y$32,2,), "")</f>
        <v/>
      </c>
      <c r="R61" s="154" t="str">
        <f>IFERROR(VLOOKUP(E61,Drop_down_options!$C$47:$D$49,2,), "")</f>
        <v/>
      </c>
      <c r="S61" s="39" t="str">
        <f>IFERROR(VLOOKUP(F61,Drop_down_options!$C$34:$D$36,2,), "")</f>
        <v/>
      </c>
      <c r="T61" s="39" t="str">
        <f>IFERROR(VLOOKUP(H61,Drop_down_options!$C$39:$D$44,2,),"")</f>
        <v/>
      </c>
      <c r="U61" s="48"/>
      <c r="V61" s="209"/>
      <c r="W61" s="48"/>
      <c r="X61" s="48"/>
      <c r="Y61" s="48"/>
      <c r="Z61" s="48"/>
      <c r="AA61" s="46"/>
      <c r="AB61" s="46"/>
      <c r="AC61" s="45" t="str">
        <f t="shared" si="7"/>
        <v/>
      </c>
      <c r="AD61" s="44"/>
      <c r="AE61" s="46"/>
      <c r="AF61" s="46"/>
      <c r="AG61" s="46"/>
      <c r="AH61" s="120"/>
      <c r="AI61" s="28" t="str">
        <f>IFERROR(VLOOKUP(AH61,CAPTURE_SITE_INFO!$B$3:$U$501,11,FALSE),"")</f>
        <v/>
      </c>
      <c r="AJ61" s="28" t="str">
        <f t="shared" si="8"/>
        <v>_</v>
      </c>
    </row>
    <row r="62" spans="1:36" s="30" customFormat="1" x14ac:dyDescent="0.25">
      <c r="A62" s="38"/>
      <c r="B62" s="155"/>
      <c r="C62" s="40" t="str">
        <f t="shared" si="1"/>
        <v/>
      </c>
      <c r="D62" s="39"/>
      <c r="E62" s="40" t="str">
        <f t="shared" si="2"/>
        <v/>
      </c>
      <c r="F62" s="39"/>
      <c r="G62" s="40" t="str">
        <f t="shared" si="3"/>
        <v/>
      </c>
      <c r="H62" s="39"/>
      <c r="I62" s="40" t="str">
        <f t="shared" si="4"/>
        <v/>
      </c>
      <c r="J62" s="198" t="str">
        <f>IFERROR(VLOOKUP(Q62,Drop_down_options!$B$2:$D$31,2,FALSE),"")</f>
        <v/>
      </c>
      <c r="K62" s="40" t="str">
        <f>IFERROR(VLOOKUP(R62,Drop_down_options!$E$2:$F$4,2,),"")</f>
        <v/>
      </c>
      <c r="L62" s="40" t="str">
        <f>IFERROR(VLOOKUP(S62,Drop_down_options!$G$2:$H$4,2),"")</f>
        <v/>
      </c>
      <c r="M62" s="40" t="str">
        <f>IFERROR(VLOOKUP(T62,Drop_down_options!$E$9:$F$14,2,FALSE),"")</f>
        <v/>
      </c>
      <c r="N62" s="40" t="str">
        <f t="shared" si="5"/>
        <v>_</v>
      </c>
      <c r="O62" s="199" t="str">
        <f t="shared" si="6"/>
        <v>___</v>
      </c>
      <c r="P62" s="41" t="str">
        <f t="shared" si="0"/>
        <v>-</v>
      </c>
      <c r="Q62" s="42" t="str">
        <f>IFERROR(VLOOKUP(B62,ACCEPTED_CODES!$X$3:$Y$32,2,), "")</f>
        <v/>
      </c>
      <c r="R62" s="154" t="str">
        <f>IFERROR(VLOOKUP(E62,Drop_down_options!$C$47:$D$49,2,), "")</f>
        <v/>
      </c>
      <c r="S62" s="39" t="str">
        <f>IFERROR(VLOOKUP(F62,Drop_down_options!$C$34:$D$36,2,), "")</f>
        <v/>
      </c>
      <c r="T62" s="39" t="str">
        <f>IFERROR(VLOOKUP(H62,Drop_down_options!$C$39:$D$44,2,),"")</f>
        <v/>
      </c>
      <c r="U62" s="48"/>
      <c r="V62" s="209"/>
      <c r="W62" s="48"/>
      <c r="X62" s="48"/>
      <c r="Y62" s="48"/>
      <c r="Z62" s="48"/>
      <c r="AA62" s="46"/>
      <c r="AB62" s="46"/>
      <c r="AC62" s="45" t="str">
        <f t="shared" si="7"/>
        <v/>
      </c>
      <c r="AD62" s="44"/>
      <c r="AE62" s="46"/>
      <c r="AF62" s="46"/>
      <c r="AG62" s="46"/>
      <c r="AH62" s="120"/>
      <c r="AI62" s="28" t="str">
        <f>IFERROR(VLOOKUP(AH62,CAPTURE_SITE_INFO!$B$3:$U$501,11,FALSE),"")</f>
        <v/>
      </c>
      <c r="AJ62" s="28" t="str">
        <f t="shared" si="8"/>
        <v>_</v>
      </c>
    </row>
    <row r="63" spans="1:36" s="30" customFormat="1" x14ac:dyDescent="0.25">
      <c r="A63" s="38"/>
      <c r="B63" s="155"/>
      <c r="C63" s="40" t="str">
        <f t="shared" si="1"/>
        <v/>
      </c>
      <c r="D63" s="39"/>
      <c r="E63" s="40" t="str">
        <f t="shared" si="2"/>
        <v/>
      </c>
      <c r="F63" s="39"/>
      <c r="G63" s="40" t="str">
        <f t="shared" si="3"/>
        <v/>
      </c>
      <c r="H63" s="39"/>
      <c r="I63" s="40" t="str">
        <f t="shared" si="4"/>
        <v/>
      </c>
      <c r="J63" s="198" t="str">
        <f>IFERROR(VLOOKUP(Q63,Drop_down_options!$B$2:$D$31,2,FALSE),"")</f>
        <v/>
      </c>
      <c r="K63" s="40" t="str">
        <f>IFERROR(VLOOKUP(R63,Drop_down_options!$E$2:$F$4,2,),"")</f>
        <v/>
      </c>
      <c r="L63" s="40" t="str">
        <f>IFERROR(VLOOKUP(S63,Drop_down_options!$G$2:$H$4,2),"")</f>
        <v/>
      </c>
      <c r="M63" s="40" t="str">
        <f>IFERROR(VLOOKUP(T63,Drop_down_options!$E$9:$F$14,2,FALSE),"")</f>
        <v/>
      </c>
      <c r="N63" s="40" t="str">
        <f t="shared" si="5"/>
        <v>_</v>
      </c>
      <c r="O63" s="199" t="str">
        <f t="shared" si="6"/>
        <v>___</v>
      </c>
      <c r="P63" s="41" t="str">
        <f t="shared" si="0"/>
        <v>-</v>
      </c>
      <c r="Q63" s="42" t="str">
        <f>IFERROR(VLOOKUP(B63,ACCEPTED_CODES!$X$3:$Y$32,2,), "")</f>
        <v/>
      </c>
      <c r="R63" s="154" t="str">
        <f>IFERROR(VLOOKUP(E63,Drop_down_options!$C$47:$D$49,2,), "")</f>
        <v/>
      </c>
      <c r="S63" s="39" t="str">
        <f>IFERROR(VLOOKUP(F63,Drop_down_options!$C$34:$D$36,2,), "")</f>
        <v/>
      </c>
      <c r="T63" s="39" t="str">
        <f>IFERROR(VLOOKUP(H63,Drop_down_options!$C$39:$D$44,2,),"")</f>
        <v/>
      </c>
      <c r="U63" s="48"/>
      <c r="V63" s="209"/>
      <c r="W63" s="48"/>
      <c r="X63" s="48"/>
      <c r="Y63" s="48"/>
      <c r="Z63" s="48"/>
      <c r="AA63" s="46"/>
      <c r="AB63" s="46"/>
      <c r="AC63" s="45" t="str">
        <f t="shared" si="7"/>
        <v/>
      </c>
      <c r="AD63" s="44"/>
      <c r="AE63" s="46"/>
      <c r="AF63" s="46"/>
      <c r="AG63" s="46"/>
      <c r="AH63" s="120"/>
      <c r="AI63" s="28" t="str">
        <f>IFERROR(VLOOKUP(AH63,CAPTURE_SITE_INFO!$B$3:$U$501,11,FALSE),"")</f>
        <v/>
      </c>
      <c r="AJ63" s="28" t="str">
        <f t="shared" si="8"/>
        <v>_</v>
      </c>
    </row>
    <row r="64" spans="1:36" s="30" customFormat="1" x14ac:dyDescent="0.25">
      <c r="A64" s="38"/>
      <c r="B64" s="155"/>
      <c r="C64" s="40" t="str">
        <f t="shared" si="1"/>
        <v/>
      </c>
      <c r="D64" s="39"/>
      <c r="E64" s="40" t="str">
        <f t="shared" si="2"/>
        <v/>
      </c>
      <c r="F64" s="39"/>
      <c r="G64" s="40" t="str">
        <f t="shared" si="3"/>
        <v/>
      </c>
      <c r="H64" s="39"/>
      <c r="I64" s="40" t="str">
        <f t="shared" si="4"/>
        <v/>
      </c>
      <c r="J64" s="198" t="str">
        <f>IFERROR(VLOOKUP(Q64,Drop_down_options!$B$2:$D$31,2,FALSE),"")</f>
        <v/>
      </c>
      <c r="K64" s="40" t="str">
        <f>IFERROR(VLOOKUP(R64,Drop_down_options!$E$2:$F$4,2,),"")</f>
        <v/>
      </c>
      <c r="L64" s="40" t="str">
        <f>IFERROR(VLOOKUP(S64,Drop_down_options!$G$2:$H$4,2),"")</f>
        <v/>
      </c>
      <c r="M64" s="40" t="str">
        <f>IFERROR(VLOOKUP(T64,Drop_down_options!$E$9:$F$14,2,FALSE),"")</f>
        <v/>
      </c>
      <c r="N64" s="40" t="str">
        <f t="shared" si="5"/>
        <v>_</v>
      </c>
      <c r="O64" s="199" t="str">
        <f t="shared" si="6"/>
        <v>___</v>
      </c>
      <c r="P64" s="41" t="str">
        <f t="shared" si="0"/>
        <v>-</v>
      </c>
      <c r="Q64" s="42" t="str">
        <f>IFERROR(VLOOKUP(B64,ACCEPTED_CODES!$X$3:$Y$32,2,), "")</f>
        <v/>
      </c>
      <c r="R64" s="154" t="str">
        <f>IFERROR(VLOOKUP(E64,Drop_down_options!$C$47:$D$49,2,), "")</f>
        <v/>
      </c>
      <c r="S64" s="39" t="str">
        <f>IFERROR(VLOOKUP(F64,Drop_down_options!$C$34:$D$36,2,), "")</f>
        <v/>
      </c>
      <c r="T64" s="39" t="str">
        <f>IFERROR(VLOOKUP(H64,Drop_down_options!$C$39:$D$44,2,),"")</f>
        <v/>
      </c>
      <c r="U64" s="48"/>
      <c r="V64" s="209"/>
      <c r="W64" s="48"/>
      <c r="X64" s="48"/>
      <c r="Y64" s="48"/>
      <c r="Z64" s="48"/>
      <c r="AA64" s="46"/>
      <c r="AB64" s="46"/>
      <c r="AC64" s="45" t="str">
        <f t="shared" si="7"/>
        <v/>
      </c>
      <c r="AD64" s="44"/>
      <c r="AE64" s="46"/>
      <c r="AF64" s="46"/>
      <c r="AG64" s="46"/>
      <c r="AH64" s="120"/>
      <c r="AI64" s="28" t="str">
        <f>IFERROR(VLOOKUP(AH64,CAPTURE_SITE_INFO!$B$3:$U$501,11,FALSE),"")</f>
        <v/>
      </c>
      <c r="AJ64" s="28" t="str">
        <f t="shared" si="8"/>
        <v>_</v>
      </c>
    </row>
    <row r="65" spans="1:36" s="30" customFormat="1" x14ac:dyDescent="0.25">
      <c r="A65" s="38"/>
      <c r="B65" s="155"/>
      <c r="C65" s="40" t="str">
        <f t="shared" si="1"/>
        <v/>
      </c>
      <c r="D65" s="39"/>
      <c r="E65" s="40" t="str">
        <f t="shared" si="2"/>
        <v/>
      </c>
      <c r="F65" s="39"/>
      <c r="G65" s="40" t="str">
        <f t="shared" si="3"/>
        <v/>
      </c>
      <c r="H65" s="39"/>
      <c r="I65" s="40" t="str">
        <f t="shared" si="4"/>
        <v/>
      </c>
      <c r="J65" s="198" t="str">
        <f>IFERROR(VLOOKUP(Q65,Drop_down_options!$B$2:$D$31,2,FALSE),"")</f>
        <v/>
      </c>
      <c r="K65" s="40" t="str">
        <f>IFERROR(VLOOKUP(R65,Drop_down_options!$E$2:$F$4,2,),"")</f>
        <v/>
      </c>
      <c r="L65" s="40" t="str">
        <f>IFERROR(VLOOKUP(S65,Drop_down_options!$G$2:$H$4,2),"")</f>
        <v/>
      </c>
      <c r="M65" s="40" t="str">
        <f>IFERROR(VLOOKUP(T65,Drop_down_options!$E$9:$F$14,2,FALSE),"")</f>
        <v/>
      </c>
      <c r="N65" s="40" t="str">
        <f t="shared" si="5"/>
        <v>_</v>
      </c>
      <c r="O65" s="199" t="str">
        <f t="shared" si="6"/>
        <v>___</v>
      </c>
      <c r="P65" s="41" t="str">
        <f t="shared" si="0"/>
        <v>-</v>
      </c>
      <c r="Q65" s="42" t="str">
        <f>IFERROR(VLOOKUP(B65,ACCEPTED_CODES!$X$3:$Y$32,2,), "")</f>
        <v/>
      </c>
      <c r="R65" s="154" t="str">
        <f>IFERROR(VLOOKUP(E65,Drop_down_options!$C$47:$D$49,2,), "")</f>
        <v/>
      </c>
      <c r="S65" s="39" t="str">
        <f>IFERROR(VLOOKUP(F65,Drop_down_options!$C$34:$D$36,2,), "")</f>
        <v/>
      </c>
      <c r="T65" s="39" t="str">
        <f>IFERROR(VLOOKUP(H65,Drop_down_options!$C$39:$D$44,2,),"")</f>
        <v/>
      </c>
      <c r="U65" s="48"/>
      <c r="V65" s="209"/>
      <c r="W65" s="48"/>
      <c r="X65" s="48"/>
      <c r="Y65" s="48"/>
      <c r="Z65" s="48"/>
      <c r="AA65" s="46"/>
      <c r="AB65" s="46"/>
      <c r="AC65" s="45" t="str">
        <f t="shared" si="7"/>
        <v/>
      </c>
      <c r="AD65" s="44"/>
      <c r="AE65" s="46"/>
      <c r="AF65" s="46"/>
      <c r="AG65" s="46"/>
      <c r="AH65" s="120"/>
      <c r="AI65" s="28" t="str">
        <f>IFERROR(VLOOKUP(AH65,CAPTURE_SITE_INFO!$B$3:$U$501,11,FALSE),"")</f>
        <v/>
      </c>
      <c r="AJ65" s="28" t="str">
        <f t="shared" si="8"/>
        <v>_</v>
      </c>
    </row>
    <row r="66" spans="1:36" s="30" customFormat="1" x14ac:dyDescent="0.25">
      <c r="A66" s="38"/>
      <c r="B66" s="155"/>
      <c r="C66" s="40" t="str">
        <f t="shared" si="1"/>
        <v/>
      </c>
      <c r="D66" s="39"/>
      <c r="E66" s="40" t="str">
        <f t="shared" si="2"/>
        <v/>
      </c>
      <c r="F66" s="39"/>
      <c r="G66" s="40" t="str">
        <f t="shared" si="3"/>
        <v/>
      </c>
      <c r="H66" s="39"/>
      <c r="I66" s="40" t="str">
        <f t="shared" si="4"/>
        <v/>
      </c>
      <c r="J66" s="198" t="str">
        <f>IFERROR(VLOOKUP(Q66,Drop_down_options!$B$2:$D$31,2,FALSE),"")</f>
        <v/>
      </c>
      <c r="K66" s="40" t="str">
        <f>IFERROR(VLOOKUP(R66,Drop_down_options!$E$2:$F$4,2,),"")</f>
        <v/>
      </c>
      <c r="L66" s="40" t="str">
        <f>IFERROR(VLOOKUP(S66,Drop_down_options!$G$2:$H$4,2),"")</f>
        <v/>
      </c>
      <c r="M66" s="40" t="str">
        <f>IFERROR(VLOOKUP(T66,Drop_down_options!$E$9:$F$14,2,FALSE),"")</f>
        <v/>
      </c>
      <c r="N66" s="40" t="str">
        <f t="shared" si="5"/>
        <v>_</v>
      </c>
      <c r="O66" s="199" t="str">
        <f t="shared" si="6"/>
        <v>___</v>
      </c>
      <c r="P66" s="41" t="str">
        <f t="shared" si="0"/>
        <v>-</v>
      </c>
      <c r="Q66" s="42" t="str">
        <f>IFERROR(VLOOKUP(B66,ACCEPTED_CODES!$X$3:$Y$32,2,), "")</f>
        <v/>
      </c>
      <c r="R66" s="154" t="str">
        <f>IFERROR(VLOOKUP(E66,Drop_down_options!$C$47:$D$49,2,), "")</f>
        <v/>
      </c>
      <c r="S66" s="39" t="str">
        <f>IFERROR(VLOOKUP(F66,Drop_down_options!$C$34:$D$36,2,), "")</f>
        <v/>
      </c>
      <c r="T66" s="39" t="str">
        <f>IFERROR(VLOOKUP(H66,Drop_down_options!$C$39:$D$44,2,),"")</f>
        <v/>
      </c>
      <c r="U66" s="48"/>
      <c r="V66" s="209"/>
      <c r="W66" s="48"/>
      <c r="X66" s="48"/>
      <c r="Y66" s="48"/>
      <c r="Z66" s="48"/>
      <c r="AA66" s="46"/>
      <c r="AB66" s="46"/>
      <c r="AC66" s="45" t="str">
        <f t="shared" si="7"/>
        <v/>
      </c>
      <c r="AD66" s="44"/>
      <c r="AE66" s="46"/>
      <c r="AF66" s="46"/>
      <c r="AG66" s="46"/>
      <c r="AH66" s="120"/>
      <c r="AI66" s="28" t="str">
        <f>IFERROR(VLOOKUP(AH66,CAPTURE_SITE_INFO!$B$3:$U$501,11,FALSE),"")</f>
        <v/>
      </c>
      <c r="AJ66" s="28" t="str">
        <f t="shared" si="8"/>
        <v>_</v>
      </c>
    </row>
    <row r="67" spans="1:36" s="30" customFormat="1" x14ac:dyDescent="0.25">
      <c r="A67" s="38"/>
      <c r="B67" s="155"/>
      <c r="C67" s="40" t="str">
        <f t="shared" si="1"/>
        <v/>
      </c>
      <c r="D67" s="39"/>
      <c r="E67" s="40" t="str">
        <f t="shared" si="2"/>
        <v/>
      </c>
      <c r="F67" s="39"/>
      <c r="G67" s="40" t="str">
        <f t="shared" si="3"/>
        <v/>
      </c>
      <c r="H67" s="39"/>
      <c r="I67" s="40" t="str">
        <f t="shared" si="4"/>
        <v/>
      </c>
      <c r="J67" s="198" t="str">
        <f>IFERROR(VLOOKUP(Q67,Drop_down_options!$B$2:$D$31,2,FALSE),"")</f>
        <v/>
      </c>
      <c r="K67" s="40" t="str">
        <f>IFERROR(VLOOKUP(R67,Drop_down_options!$E$2:$F$4,2,),"")</f>
        <v/>
      </c>
      <c r="L67" s="40" t="str">
        <f>IFERROR(VLOOKUP(S67,Drop_down_options!$G$2:$H$4,2),"")</f>
        <v/>
      </c>
      <c r="M67" s="40" t="str">
        <f>IFERROR(VLOOKUP(T67,Drop_down_options!$E$9:$F$14,2,FALSE),"")</f>
        <v/>
      </c>
      <c r="N67" s="40" t="str">
        <f t="shared" si="5"/>
        <v>_</v>
      </c>
      <c r="O67" s="199" t="str">
        <f t="shared" si="6"/>
        <v>___</v>
      </c>
      <c r="P67" s="41" t="str">
        <f t="shared" si="0"/>
        <v>-</v>
      </c>
      <c r="Q67" s="42" t="str">
        <f>IFERROR(VLOOKUP(B67,ACCEPTED_CODES!$X$3:$Y$32,2,), "")</f>
        <v/>
      </c>
      <c r="R67" s="154" t="str">
        <f>IFERROR(VLOOKUP(E67,Drop_down_options!$C$47:$D$49,2,), "")</f>
        <v/>
      </c>
      <c r="S67" s="39" t="str">
        <f>IFERROR(VLOOKUP(F67,Drop_down_options!$C$34:$D$36,2,), "")</f>
        <v/>
      </c>
      <c r="T67" s="39" t="str">
        <f>IFERROR(VLOOKUP(H67,Drop_down_options!$C$39:$D$44,2,),"")</f>
        <v/>
      </c>
      <c r="U67" s="48"/>
      <c r="V67" s="209"/>
      <c r="W67" s="48"/>
      <c r="X67" s="48"/>
      <c r="Y67" s="48"/>
      <c r="Z67" s="48"/>
      <c r="AA67" s="46"/>
      <c r="AB67" s="46"/>
      <c r="AC67" s="45" t="str">
        <f t="shared" si="7"/>
        <v/>
      </c>
      <c r="AD67" s="44"/>
      <c r="AE67" s="46"/>
      <c r="AF67" s="46"/>
      <c r="AG67" s="46"/>
      <c r="AH67" s="120"/>
      <c r="AI67" s="28" t="str">
        <f>IFERROR(VLOOKUP(AH67,CAPTURE_SITE_INFO!$B$3:$U$501,11,FALSE),"")</f>
        <v/>
      </c>
      <c r="AJ67" s="28" t="str">
        <f t="shared" si="8"/>
        <v>_</v>
      </c>
    </row>
    <row r="68" spans="1:36" s="30" customFormat="1" x14ac:dyDescent="0.25">
      <c r="A68" s="38"/>
      <c r="B68" s="155"/>
      <c r="C68" s="40" t="str">
        <f t="shared" si="1"/>
        <v/>
      </c>
      <c r="D68" s="39"/>
      <c r="E68" s="40" t="str">
        <f t="shared" si="2"/>
        <v/>
      </c>
      <c r="F68" s="39"/>
      <c r="G68" s="40" t="str">
        <f t="shared" si="3"/>
        <v/>
      </c>
      <c r="H68" s="39"/>
      <c r="I68" s="40" t="str">
        <f t="shared" si="4"/>
        <v/>
      </c>
      <c r="J68" s="198" t="str">
        <f>IFERROR(VLOOKUP(Q68,Drop_down_options!$B$2:$D$31,2,FALSE),"")</f>
        <v/>
      </c>
      <c r="K68" s="40" t="str">
        <f>IFERROR(VLOOKUP(R68,Drop_down_options!$E$2:$F$4,2,),"")</f>
        <v/>
      </c>
      <c r="L68" s="40" t="str">
        <f>IFERROR(VLOOKUP(S68,Drop_down_options!$G$2:$H$4,2),"")</f>
        <v/>
      </c>
      <c r="M68" s="40" t="str">
        <f>IFERROR(VLOOKUP(T68,Drop_down_options!$E$9:$F$14,2,FALSE),"")</f>
        <v/>
      </c>
      <c r="N68" s="40" t="str">
        <f t="shared" si="5"/>
        <v>_</v>
      </c>
      <c r="O68" s="199" t="str">
        <f t="shared" si="6"/>
        <v>___</v>
      </c>
      <c r="P68" s="41" t="str">
        <f t="shared" ref="P68:P131" si="9">CONCATENATE(AF68,"-",AI68)</f>
        <v>-</v>
      </c>
      <c r="Q68" s="42" t="str">
        <f>IFERROR(VLOOKUP(B68,ACCEPTED_CODES!$X$3:$Y$32,2,), "")</f>
        <v/>
      </c>
      <c r="R68" s="154" t="str">
        <f>IFERROR(VLOOKUP(E68,Drop_down_options!$C$47:$D$49,2,), "")</f>
        <v/>
      </c>
      <c r="S68" s="39" t="str">
        <f>IFERROR(VLOOKUP(F68,Drop_down_options!$C$34:$D$36,2,), "")</f>
        <v/>
      </c>
      <c r="T68" s="39" t="str">
        <f>IFERROR(VLOOKUP(H68,Drop_down_options!$C$39:$D$44,2,),"")</f>
        <v/>
      </c>
      <c r="U68" s="48"/>
      <c r="V68" s="209"/>
      <c r="W68" s="48"/>
      <c r="X68" s="48"/>
      <c r="Y68" s="48"/>
      <c r="Z68" s="48"/>
      <c r="AA68" s="46"/>
      <c r="AB68" s="46"/>
      <c r="AC68" s="45" t="str">
        <f t="shared" si="7"/>
        <v/>
      </c>
      <c r="AD68" s="44"/>
      <c r="AE68" s="46"/>
      <c r="AF68" s="46"/>
      <c r="AG68" s="46"/>
      <c r="AH68" s="120"/>
      <c r="AI68" s="28" t="str">
        <f>IFERROR(VLOOKUP(AH68,CAPTURE_SITE_INFO!$B$3:$U$501,11,FALSE),"")</f>
        <v/>
      </c>
      <c r="AJ68" s="28" t="str">
        <f t="shared" si="8"/>
        <v>_</v>
      </c>
    </row>
    <row r="69" spans="1:36" s="30" customFormat="1" x14ac:dyDescent="0.25">
      <c r="A69" s="38"/>
      <c r="B69" s="155"/>
      <c r="C69" s="40" t="str">
        <f t="shared" ref="C69:C132" si="10">IF((UPPER(B69)="NOBATS"),"NBAT",(UPPER(B69)))</f>
        <v/>
      </c>
      <c r="D69" s="39"/>
      <c r="E69" s="40" t="str">
        <f t="shared" ref="E69:E132" si="11">UPPER(D69)</f>
        <v/>
      </c>
      <c r="F69" s="39"/>
      <c r="G69" s="40" t="str">
        <f t="shared" ref="G69:G132" si="12">UPPER(F69)</f>
        <v/>
      </c>
      <c r="H69" s="39"/>
      <c r="I69" s="40" t="str">
        <f t="shared" ref="I69:I132" si="13">UPPER(H69)</f>
        <v/>
      </c>
      <c r="J69" s="198" t="str">
        <f>IFERROR(VLOOKUP(Q69,Drop_down_options!$B$2:$D$31,2,FALSE),"")</f>
        <v/>
      </c>
      <c r="K69" s="40" t="str">
        <f>IFERROR(VLOOKUP(R69,Drop_down_options!$E$2:$F$4,2,),"")</f>
        <v/>
      </c>
      <c r="L69" s="40" t="str">
        <f>IFERROR(VLOOKUP(S69,Drop_down_options!$G$2:$H$4,2),"")</f>
        <v/>
      </c>
      <c r="M69" s="40" t="str">
        <f>IFERROR(VLOOKUP(T69,Drop_down_options!$E$9:$F$14,2,FALSE),"")</f>
        <v/>
      </c>
      <c r="N69" s="40" t="str">
        <f t="shared" ref="N69:N132" si="14">CONCATENATE(K69,"_",L69)</f>
        <v>_</v>
      </c>
      <c r="O69" s="199" t="str">
        <f t="shared" ref="O69:O132" si="15">CONCATENATE(J69,"_",K69,"_",L69,"_",M69)</f>
        <v>___</v>
      </c>
      <c r="P69" s="41" t="str">
        <f t="shared" si="9"/>
        <v>-</v>
      </c>
      <c r="Q69" s="42" t="str">
        <f>IFERROR(VLOOKUP(B69,ACCEPTED_CODES!$X$3:$Y$32,2,), "")</f>
        <v/>
      </c>
      <c r="R69" s="154" t="str">
        <f>IFERROR(VLOOKUP(E69,Drop_down_options!$C$47:$D$49,2,), "")</f>
        <v/>
      </c>
      <c r="S69" s="39" t="str">
        <f>IFERROR(VLOOKUP(F69,Drop_down_options!$C$34:$D$36,2,), "")</f>
        <v/>
      </c>
      <c r="T69" s="39" t="str">
        <f>IFERROR(VLOOKUP(H69,Drop_down_options!$C$39:$D$44,2,),"")</f>
        <v/>
      </c>
      <c r="U69" s="48"/>
      <c r="V69" s="209"/>
      <c r="W69" s="48"/>
      <c r="X69" s="48"/>
      <c r="Y69" s="48"/>
      <c r="Z69" s="48"/>
      <c r="AA69" s="46"/>
      <c r="AB69" s="46"/>
      <c r="AC69" s="45" t="str">
        <f t="shared" ref="AC69:AC132" si="16">IF(AB69="","",(CONCATENATE(AA69,"-",AB69)))</f>
        <v/>
      </c>
      <c r="AD69" s="44"/>
      <c r="AE69" s="46"/>
      <c r="AF69" s="46"/>
      <c r="AG69" s="46"/>
      <c r="AH69" s="120"/>
      <c r="AI69" s="28" t="str">
        <f>IFERROR(VLOOKUP(AH69,CAPTURE_SITE_INFO!$B$3:$U$501,11,FALSE),"")</f>
        <v/>
      </c>
      <c r="AJ69" s="28" t="str">
        <f t="shared" ref="AJ69:AJ132" si="17">(CONCATENATE(R69,"_",S69))</f>
        <v>_</v>
      </c>
    </row>
    <row r="70" spans="1:36" s="30" customFormat="1" x14ac:dyDescent="0.25">
      <c r="A70" s="38"/>
      <c r="B70" s="155"/>
      <c r="C70" s="40" t="str">
        <f t="shared" si="10"/>
        <v/>
      </c>
      <c r="D70" s="39"/>
      <c r="E70" s="40" t="str">
        <f t="shared" si="11"/>
        <v/>
      </c>
      <c r="F70" s="39"/>
      <c r="G70" s="40" t="str">
        <f t="shared" si="12"/>
        <v/>
      </c>
      <c r="H70" s="39"/>
      <c r="I70" s="40" t="str">
        <f t="shared" si="13"/>
        <v/>
      </c>
      <c r="J70" s="198" t="str">
        <f>IFERROR(VLOOKUP(Q70,Drop_down_options!$B$2:$D$31,2,FALSE),"")</f>
        <v/>
      </c>
      <c r="K70" s="40" t="str">
        <f>IFERROR(VLOOKUP(R70,Drop_down_options!$E$2:$F$4,2,),"")</f>
        <v/>
      </c>
      <c r="L70" s="40" t="str">
        <f>IFERROR(VLOOKUP(S70,Drop_down_options!$G$2:$H$4,2),"")</f>
        <v/>
      </c>
      <c r="M70" s="40" t="str">
        <f>IFERROR(VLOOKUP(T70,Drop_down_options!$E$9:$F$14,2,FALSE),"")</f>
        <v/>
      </c>
      <c r="N70" s="40" t="str">
        <f t="shared" si="14"/>
        <v>_</v>
      </c>
      <c r="O70" s="199" t="str">
        <f t="shared" si="15"/>
        <v>___</v>
      </c>
      <c r="P70" s="41" t="str">
        <f t="shared" si="9"/>
        <v>-</v>
      </c>
      <c r="Q70" s="42" t="str">
        <f>IFERROR(VLOOKUP(B70,ACCEPTED_CODES!$X$3:$Y$32,2,), "")</f>
        <v/>
      </c>
      <c r="R70" s="154" t="str">
        <f>IFERROR(VLOOKUP(E70,Drop_down_options!$C$47:$D$49,2,), "")</f>
        <v/>
      </c>
      <c r="S70" s="39" t="str">
        <f>IFERROR(VLOOKUP(F70,Drop_down_options!$C$34:$D$36,2,), "")</f>
        <v/>
      </c>
      <c r="T70" s="39" t="str">
        <f>IFERROR(VLOOKUP(H70,Drop_down_options!$C$39:$D$44,2,),"")</f>
        <v/>
      </c>
      <c r="U70" s="48"/>
      <c r="V70" s="209"/>
      <c r="W70" s="48"/>
      <c r="X70" s="48"/>
      <c r="Y70" s="48"/>
      <c r="Z70" s="48"/>
      <c r="AA70" s="46"/>
      <c r="AB70" s="46"/>
      <c r="AC70" s="45" t="str">
        <f t="shared" si="16"/>
        <v/>
      </c>
      <c r="AD70" s="44"/>
      <c r="AE70" s="46"/>
      <c r="AF70" s="46"/>
      <c r="AG70" s="46"/>
      <c r="AH70" s="120"/>
      <c r="AI70" s="28" t="str">
        <f>IFERROR(VLOOKUP(AH70,CAPTURE_SITE_INFO!$B$3:$U$501,11,FALSE),"")</f>
        <v/>
      </c>
      <c r="AJ70" s="28" t="str">
        <f t="shared" si="17"/>
        <v>_</v>
      </c>
    </row>
    <row r="71" spans="1:36" s="30" customFormat="1" x14ac:dyDescent="0.25">
      <c r="A71" s="38"/>
      <c r="B71" s="155"/>
      <c r="C71" s="40" t="str">
        <f t="shared" si="10"/>
        <v/>
      </c>
      <c r="D71" s="39"/>
      <c r="E71" s="40" t="str">
        <f t="shared" si="11"/>
        <v/>
      </c>
      <c r="F71" s="39"/>
      <c r="G71" s="40" t="str">
        <f t="shared" si="12"/>
        <v/>
      </c>
      <c r="H71" s="39"/>
      <c r="I71" s="40" t="str">
        <f t="shared" si="13"/>
        <v/>
      </c>
      <c r="J71" s="198" t="str">
        <f>IFERROR(VLOOKUP(Q71,Drop_down_options!$B$2:$D$31,2,FALSE),"")</f>
        <v/>
      </c>
      <c r="K71" s="40" t="str">
        <f>IFERROR(VLOOKUP(R71,Drop_down_options!$E$2:$F$4,2,),"")</f>
        <v/>
      </c>
      <c r="L71" s="40" t="str">
        <f>IFERROR(VLOOKUP(S71,Drop_down_options!$G$2:$H$4,2),"")</f>
        <v/>
      </c>
      <c r="M71" s="40" t="str">
        <f>IFERROR(VLOOKUP(T71,Drop_down_options!$E$9:$F$14,2,FALSE),"")</f>
        <v/>
      </c>
      <c r="N71" s="40" t="str">
        <f t="shared" si="14"/>
        <v>_</v>
      </c>
      <c r="O71" s="199" t="str">
        <f t="shared" si="15"/>
        <v>___</v>
      </c>
      <c r="P71" s="41" t="str">
        <f t="shared" si="9"/>
        <v>-</v>
      </c>
      <c r="Q71" s="42" t="str">
        <f>IFERROR(VLOOKUP(B71,ACCEPTED_CODES!$X$3:$Y$32,2,), "")</f>
        <v/>
      </c>
      <c r="R71" s="154" t="str">
        <f>IFERROR(VLOOKUP(E71,Drop_down_options!$C$47:$D$49,2,), "")</f>
        <v/>
      </c>
      <c r="S71" s="39" t="str">
        <f>IFERROR(VLOOKUP(F71,Drop_down_options!$C$34:$D$36,2,), "")</f>
        <v/>
      </c>
      <c r="T71" s="39" t="str">
        <f>IFERROR(VLOOKUP(H71,Drop_down_options!$C$39:$D$44,2,),"")</f>
        <v/>
      </c>
      <c r="U71" s="48"/>
      <c r="V71" s="209"/>
      <c r="W71" s="48"/>
      <c r="X71" s="48"/>
      <c r="Y71" s="48"/>
      <c r="Z71" s="48"/>
      <c r="AA71" s="46"/>
      <c r="AB71" s="46"/>
      <c r="AC71" s="45" t="str">
        <f t="shared" si="16"/>
        <v/>
      </c>
      <c r="AD71" s="44"/>
      <c r="AE71" s="46"/>
      <c r="AF71" s="46"/>
      <c r="AG71" s="46"/>
      <c r="AH71" s="120"/>
      <c r="AI71" s="28" t="str">
        <f>IFERROR(VLOOKUP(AH71,CAPTURE_SITE_INFO!$B$3:$U$501,11,FALSE),"")</f>
        <v/>
      </c>
      <c r="AJ71" s="28" t="str">
        <f t="shared" si="17"/>
        <v>_</v>
      </c>
    </row>
    <row r="72" spans="1:36" s="30" customFormat="1" x14ac:dyDescent="0.25">
      <c r="A72" s="38"/>
      <c r="B72" s="155"/>
      <c r="C72" s="40" t="str">
        <f t="shared" si="10"/>
        <v/>
      </c>
      <c r="D72" s="39"/>
      <c r="E72" s="40" t="str">
        <f t="shared" si="11"/>
        <v/>
      </c>
      <c r="F72" s="39"/>
      <c r="G72" s="40" t="str">
        <f t="shared" si="12"/>
        <v/>
      </c>
      <c r="H72" s="39"/>
      <c r="I72" s="40" t="str">
        <f t="shared" si="13"/>
        <v/>
      </c>
      <c r="J72" s="198" t="str">
        <f>IFERROR(VLOOKUP(Q72,Drop_down_options!$B$2:$D$31,2,FALSE),"")</f>
        <v/>
      </c>
      <c r="K72" s="40" t="str">
        <f>IFERROR(VLOOKUP(R72,Drop_down_options!$E$2:$F$4,2,),"")</f>
        <v/>
      </c>
      <c r="L72" s="40" t="str">
        <f>IFERROR(VLOOKUP(S72,Drop_down_options!$G$2:$H$4,2),"")</f>
        <v/>
      </c>
      <c r="M72" s="40" t="str">
        <f>IFERROR(VLOOKUP(T72,Drop_down_options!$E$9:$F$14,2,FALSE),"")</f>
        <v/>
      </c>
      <c r="N72" s="40" t="str">
        <f t="shared" si="14"/>
        <v>_</v>
      </c>
      <c r="O72" s="199" t="str">
        <f t="shared" si="15"/>
        <v>___</v>
      </c>
      <c r="P72" s="41" t="str">
        <f t="shared" si="9"/>
        <v>-</v>
      </c>
      <c r="Q72" s="42" t="str">
        <f>IFERROR(VLOOKUP(B72,ACCEPTED_CODES!$X$3:$Y$32,2,), "")</f>
        <v/>
      </c>
      <c r="R72" s="154" t="str">
        <f>IFERROR(VLOOKUP(E72,Drop_down_options!$C$47:$D$49,2,), "")</f>
        <v/>
      </c>
      <c r="S72" s="39" t="str">
        <f>IFERROR(VLOOKUP(F72,Drop_down_options!$C$34:$D$36,2,), "")</f>
        <v/>
      </c>
      <c r="T72" s="39" t="str">
        <f>IFERROR(VLOOKUP(H72,Drop_down_options!$C$39:$D$44,2,),"")</f>
        <v/>
      </c>
      <c r="U72" s="48"/>
      <c r="V72" s="209"/>
      <c r="W72" s="48"/>
      <c r="X72" s="48"/>
      <c r="Y72" s="48"/>
      <c r="Z72" s="48"/>
      <c r="AA72" s="46"/>
      <c r="AB72" s="46"/>
      <c r="AC72" s="45" t="str">
        <f t="shared" si="16"/>
        <v/>
      </c>
      <c r="AD72" s="44"/>
      <c r="AE72" s="46"/>
      <c r="AF72" s="46"/>
      <c r="AG72" s="46"/>
      <c r="AH72" s="120"/>
      <c r="AI72" s="28" t="str">
        <f>IFERROR(VLOOKUP(AH72,CAPTURE_SITE_INFO!$B$3:$U$501,11,FALSE),"")</f>
        <v/>
      </c>
      <c r="AJ72" s="28" t="str">
        <f t="shared" si="17"/>
        <v>_</v>
      </c>
    </row>
    <row r="73" spans="1:36" s="30" customFormat="1" x14ac:dyDescent="0.25">
      <c r="A73" s="38"/>
      <c r="B73" s="155"/>
      <c r="C73" s="40" t="str">
        <f t="shared" si="10"/>
        <v/>
      </c>
      <c r="D73" s="39"/>
      <c r="E73" s="40" t="str">
        <f t="shared" si="11"/>
        <v/>
      </c>
      <c r="F73" s="39"/>
      <c r="G73" s="40" t="str">
        <f t="shared" si="12"/>
        <v/>
      </c>
      <c r="H73" s="39"/>
      <c r="I73" s="40" t="str">
        <f t="shared" si="13"/>
        <v/>
      </c>
      <c r="J73" s="198" t="str">
        <f>IFERROR(VLOOKUP(Q73,Drop_down_options!$B$2:$D$31,2,FALSE),"")</f>
        <v/>
      </c>
      <c r="K73" s="40" t="str">
        <f>IFERROR(VLOOKUP(R73,Drop_down_options!$E$2:$F$4,2,),"")</f>
        <v/>
      </c>
      <c r="L73" s="40" t="str">
        <f>IFERROR(VLOOKUP(S73,Drop_down_options!$G$2:$H$4,2),"")</f>
        <v/>
      </c>
      <c r="M73" s="40" t="str">
        <f>IFERROR(VLOOKUP(T73,Drop_down_options!$E$9:$F$14,2,FALSE),"")</f>
        <v/>
      </c>
      <c r="N73" s="40" t="str">
        <f t="shared" si="14"/>
        <v>_</v>
      </c>
      <c r="O73" s="199" t="str">
        <f t="shared" si="15"/>
        <v>___</v>
      </c>
      <c r="P73" s="41" t="str">
        <f t="shared" si="9"/>
        <v>-</v>
      </c>
      <c r="Q73" s="42" t="str">
        <f>IFERROR(VLOOKUP(B73,ACCEPTED_CODES!$X$3:$Y$32,2,), "")</f>
        <v/>
      </c>
      <c r="R73" s="154" t="str">
        <f>IFERROR(VLOOKUP(E73,Drop_down_options!$C$47:$D$49,2,), "")</f>
        <v/>
      </c>
      <c r="S73" s="39" t="str">
        <f>IFERROR(VLOOKUP(F73,Drop_down_options!$C$34:$D$36,2,), "")</f>
        <v/>
      </c>
      <c r="T73" s="39" t="str">
        <f>IFERROR(VLOOKUP(H73,Drop_down_options!$C$39:$D$44,2,),"")</f>
        <v/>
      </c>
      <c r="U73" s="48"/>
      <c r="V73" s="209"/>
      <c r="W73" s="48"/>
      <c r="X73" s="48"/>
      <c r="Y73" s="48"/>
      <c r="Z73" s="48"/>
      <c r="AA73" s="46"/>
      <c r="AB73" s="46"/>
      <c r="AC73" s="45" t="str">
        <f t="shared" si="16"/>
        <v/>
      </c>
      <c r="AD73" s="44"/>
      <c r="AE73" s="46"/>
      <c r="AF73" s="46"/>
      <c r="AG73" s="46"/>
      <c r="AH73" s="120"/>
      <c r="AI73" s="28" t="str">
        <f>IFERROR(VLOOKUP(AH73,CAPTURE_SITE_INFO!$B$3:$U$501,11,FALSE),"")</f>
        <v/>
      </c>
      <c r="AJ73" s="28" t="str">
        <f t="shared" si="17"/>
        <v>_</v>
      </c>
    </row>
    <row r="74" spans="1:36" s="30" customFormat="1" x14ac:dyDescent="0.25">
      <c r="A74" s="38"/>
      <c r="B74" s="155"/>
      <c r="C74" s="40" t="str">
        <f t="shared" si="10"/>
        <v/>
      </c>
      <c r="D74" s="39"/>
      <c r="E74" s="40" t="str">
        <f t="shared" si="11"/>
        <v/>
      </c>
      <c r="F74" s="39"/>
      <c r="G74" s="40" t="str">
        <f t="shared" si="12"/>
        <v/>
      </c>
      <c r="H74" s="39"/>
      <c r="I74" s="40" t="str">
        <f t="shared" si="13"/>
        <v/>
      </c>
      <c r="J74" s="198" t="str">
        <f>IFERROR(VLOOKUP(Q74,Drop_down_options!$B$2:$D$31,2,FALSE),"")</f>
        <v/>
      </c>
      <c r="K74" s="40" t="str">
        <f>IFERROR(VLOOKUP(R74,Drop_down_options!$E$2:$F$4,2,),"")</f>
        <v/>
      </c>
      <c r="L74" s="40" t="str">
        <f>IFERROR(VLOOKUP(S74,Drop_down_options!$G$2:$H$4,2),"")</f>
        <v/>
      </c>
      <c r="M74" s="40" t="str">
        <f>IFERROR(VLOOKUP(T74,Drop_down_options!$E$9:$F$14,2,FALSE),"")</f>
        <v/>
      </c>
      <c r="N74" s="40" t="str">
        <f t="shared" si="14"/>
        <v>_</v>
      </c>
      <c r="O74" s="199" t="str">
        <f t="shared" si="15"/>
        <v>___</v>
      </c>
      <c r="P74" s="41" t="str">
        <f t="shared" si="9"/>
        <v>-</v>
      </c>
      <c r="Q74" s="42" t="str">
        <f>IFERROR(VLOOKUP(B74,ACCEPTED_CODES!$X$3:$Y$32,2,), "")</f>
        <v/>
      </c>
      <c r="R74" s="154" t="str">
        <f>IFERROR(VLOOKUP(E74,Drop_down_options!$C$47:$D$49,2,), "")</f>
        <v/>
      </c>
      <c r="S74" s="39" t="str">
        <f>IFERROR(VLOOKUP(F74,Drop_down_options!$C$34:$D$36,2,), "")</f>
        <v/>
      </c>
      <c r="T74" s="39" t="str">
        <f>IFERROR(VLOOKUP(H74,Drop_down_options!$C$39:$D$44,2,),"")</f>
        <v/>
      </c>
      <c r="U74" s="48"/>
      <c r="V74" s="209"/>
      <c r="W74" s="48"/>
      <c r="X74" s="48"/>
      <c r="Y74" s="48"/>
      <c r="Z74" s="48"/>
      <c r="AA74" s="46"/>
      <c r="AB74" s="46"/>
      <c r="AC74" s="45" t="str">
        <f t="shared" si="16"/>
        <v/>
      </c>
      <c r="AD74" s="44"/>
      <c r="AE74" s="46"/>
      <c r="AF74" s="46"/>
      <c r="AG74" s="46"/>
      <c r="AH74" s="120"/>
      <c r="AI74" s="28" t="str">
        <f>IFERROR(VLOOKUP(AH74,CAPTURE_SITE_INFO!$B$3:$U$501,11,FALSE),"")</f>
        <v/>
      </c>
      <c r="AJ74" s="28" t="str">
        <f t="shared" si="17"/>
        <v>_</v>
      </c>
    </row>
    <row r="75" spans="1:36" s="30" customFormat="1" x14ac:dyDescent="0.25">
      <c r="A75" s="38"/>
      <c r="B75" s="155"/>
      <c r="C75" s="40" t="str">
        <f t="shared" si="10"/>
        <v/>
      </c>
      <c r="D75" s="39"/>
      <c r="E75" s="40" t="str">
        <f t="shared" si="11"/>
        <v/>
      </c>
      <c r="F75" s="39"/>
      <c r="G75" s="40" t="str">
        <f t="shared" si="12"/>
        <v/>
      </c>
      <c r="H75" s="39"/>
      <c r="I75" s="40" t="str">
        <f t="shared" si="13"/>
        <v/>
      </c>
      <c r="J75" s="198" t="str">
        <f>IFERROR(VLOOKUP(Q75,Drop_down_options!$B$2:$D$31,2,FALSE),"")</f>
        <v/>
      </c>
      <c r="K75" s="40" t="str">
        <f>IFERROR(VLOOKUP(R75,Drop_down_options!$E$2:$F$4,2,),"")</f>
        <v/>
      </c>
      <c r="L75" s="40" t="str">
        <f>IFERROR(VLOOKUP(S75,Drop_down_options!$G$2:$H$4,2),"")</f>
        <v/>
      </c>
      <c r="M75" s="40" t="str">
        <f>IFERROR(VLOOKUP(T75,Drop_down_options!$E$9:$F$14,2,FALSE),"")</f>
        <v/>
      </c>
      <c r="N75" s="40" t="str">
        <f t="shared" si="14"/>
        <v>_</v>
      </c>
      <c r="O75" s="199" t="str">
        <f t="shared" si="15"/>
        <v>___</v>
      </c>
      <c r="P75" s="41" t="str">
        <f t="shared" si="9"/>
        <v>-</v>
      </c>
      <c r="Q75" s="42" t="str">
        <f>IFERROR(VLOOKUP(B75,ACCEPTED_CODES!$X$3:$Y$32,2,), "")</f>
        <v/>
      </c>
      <c r="R75" s="154" t="str">
        <f>IFERROR(VLOOKUP(E75,Drop_down_options!$C$47:$D$49,2,), "")</f>
        <v/>
      </c>
      <c r="S75" s="39" t="str">
        <f>IFERROR(VLOOKUP(F75,Drop_down_options!$C$34:$D$36,2,), "")</f>
        <v/>
      </c>
      <c r="T75" s="39" t="str">
        <f>IFERROR(VLOOKUP(H75,Drop_down_options!$C$39:$D$44,2,),"")</f>
        <v/>
      </c>
      <c r="U75" s="48"/>
      <c r="V75" s="209"/>
      <c r="W75" s="48"/>
      <c r="X75" s="48"/>
      <c r="Y75" s="48"/>
      <c r="Z75" s="48"/>
      <c r="AA75" s="46"/>
      <c r="AB75" s="46"/>
      <c r="AC75" s="45" t="str">
        <f t="shared" si="16"/>
        <v/>
      </c>
      <c r="AD75" s="44"/>
      <c r="AE75" s="46"/>
      <c r="AF75" s="46"/>
      <c r="AG75" s="46"/>
      <c r="AH75" s="120"/>
      <c r="AI75" s="28" t="str">
        <f>IFERROR(VLOOKUP(AH75,CAPTURE_SITE_INFO!$B$3:$U$501,11,FALSE),"")</f>
        <v/>
      </c>
      <c r="AJ75" s="28" t="str">
        <f t="shared" si="17"/>
        <v>_</v>
      </c>
    </row>
    <row r="76" spans="1:36" s="30" customFormat="1" x14ac:dyDescent="0.25">
      <c r="A76" s="38"/>
      <c r="B76" s="155"/>
      <c r="C76" s="40" t="str">
        <f t="shared" si="10"/>
        <v/>
      </c>
      <c r="D76" s="39"/>
      <c r="E76" s="40" t="str">
        <f t="shared" si="11"/>
        <v/>
      </c>
      <c r="F76" s="39"/>
      <c r="G76" s="40" t="str">
        <f t="shared" si="12"/>
        <v/>
      </c>
      <c r="H76" s="39"/>
      <c r="I76" s="40" t="str">
        <f t="shared" si="13"/>
        <v/>
      </c>
      <c r="J76" s="198" t="str">
        <f>IFERROR(VLOOKUP(Q76,Drop_down_options!$B$2:$D$31,2,FALSE),"")</f>
        <v/>
      </c>
      <c r="K76" s="40" t="str">
        <f>IFERROR(VLOOKUP(R76,Drop_down_options!$E$2:$F$4,2,),"")</f>
        <v/>
      </c>
      <c r="L76" s="40" t="str">
        <f>IFERROR(VLOOKUP(S76,Drop_down_options!$G$2:$H$4,2),"")</f>
        <v/>
      </c>
      <c r="M76" s="40" t="str">
        <f>IFERROR(VLOOKUP(T76,Drop_down_options!$E$9:$F$14,2,FALSE),"")</f>
        <v/>
      </c>
      <c r="N76" s="40" t="str">
        <f t="shared" si="14"/>
        <v>_</v>
      </c>
      <c r="O76" s="199" t="str">
        <f t="shared" si="15"/>
        <v>___</v>
      </c>
      <c r="P76" s="41" t="str">
        <f t="shared" si="9"/>
        <v>-</v>
      </c>
      <c r="Q76" s="42" t="str">
        <f>IFERROR(VLOOKUP(B76,ACCEPTED_CODES!$X$3:$Y$32,2,), "")</f>
        <v/>
      </c>
      <c r="R76" s="154" t="str">
        <f>IFERROR(VLOOKUP(E76,Drop_down_options!$C$47:$D$49,2,), "")</f>
        <v/>
      </c>
      <c r="S76" s="39" t="str">
        <f>IFERROR(VLOOKUP(F76,Drop_down_options!$C$34:$D$36,2,), "")</f>
        <v/>
      </c>
      <c r="T76" s="39" t="str">
        <f>IFERROR(VLOOKUP(H76,Drop_down_options!$C$39:$D$44,2,),"")</f>
        <v/>
      </c>
      <c r="U76" s="48"/>
      <c r="V76" s="209"/>
      <c r="W76" s="48"/>
      <c r="X76" s="48"/>
      <c r="Y76" s="48"/>
      <c r="Z76" s="48"/>
      <c r="AA76" s="46"/>
      <c r="AB76" s="46"/>
      <c r="AC76" s="45" t="str">
        <f t="shared" si="16"/>
        <v/>
      </c>
      <c r="AD76" s="44"/>
      <c r="AE76" s="46"/>
      <c r="AF76" s="46"/>
      <c r="AG76" s="46"/>
      <c r="AH76" s="120"/>
      <c r="AI76" s="28" t="str">
        <f>IFERROR(VLOOKUP(AH76,CAPTURE_SITE_INFO!$B$3:$U$501,11,FALSE),"")</f>
        <v/>
      </c>
      <c r="AJ76" s="28" t="str">
        <f t="shared" si="17"/>
        <v>_</v>
      </c>
    </row>
    <row r="77" spans="1:36" s="30" customFormat="1" x14ac:dyDescent="0.25">
      <c r="A77" s="38"/>
      <c r="B77" s="155"/>
      <c r="C77" s="40" t="str">
        <f t="shared" si="10"/>
        <v/>
      </c>
      <c r="D77" s="39"/>
      <c r="E77" s="40" t="str">
        <f t="shared" si="11"/>
        <v/>
      </c>
      <c r="F77" s="39"/>
      <c r="G77" s="40" t="str">
        <f t="shared" si="12"/>
        <v/>
      </c>
      <c r="H77" s="39"/>
      <c r="I77" s="40" t="str">
        <f t="shared" si="13"/>
        <v/>
      </c>
      <c r="J77" s="198" t="str">
        <f>IFERROR(VLOOKUP(Q77,Drop_down_options!$B$2:$D$31,2,FALSE),"")</f>
        <v/>
      </c>
      <c r="K77" s="40" t="str">
        <f>IFERROR(VLOOKUP(R77,Drop_down_options!$E$2:$F$4,2,),"")</f>
        <v/>
      </c>
      <c r="L77" s="40" t="str">
        <f>IFERROR(VLOOKUP(S77,Drop_down_options!$G$2:$H$4,2),"")</f>
        <v/>
      </c>
      <c r="M77" s="40" t="str">
        <f>IFERROR(VLOOKUP(T77,Drop_down_options!$E$9:$F$14,2,FALSE),"")</f>
        <v/>
      </c>
      <c r="N77" s="40" t="str">
        <f t="shared" si="14"/>
        <v>_</v>
      </c>
      <c r="O77" s="199" t="str">
        <f t="shared" si="15"/>
        <v>___</v>
      </c>
      <c r="P77" s="41" t="str">
        <f t="shared" si="9"/>
        <v>-</v>
      </c>
      <c r="Q77" s="42" t="str">
        <f>IFERROR(VLOOKUP(B77,ACCEPTED_CODES!$X$3:$Y$32,2,), "")</f>
        <v/>
      </c>
      <c r="R77" s="154" t="str">
        <f>IFERROR(VLOOKUP(E77,Drop_down_options!$C$47:$D$49,2,), "")</f>
        <v/>
      </c>
      <c r="S77" s="39" t="str">
        <f>IFERROR(VLOOKUP(F77,Drop_down_options!$C$34:$D$36,2,), "")</f>
        <v/>
      </c>
      <c r="T77" s="39" t="str">
        <f>IFERROR(VLOOKUP(H77,Drop_down_options!$C$39:$D$44,2,),"")</f>
        <v/>
      </c>
      <c r="U77" s="48"/>
      <c r="V77" s="209"/>
      <c r="W77" s="48"/>
      <c r="X77" s="48"/>
      <c r="Y77" s="48"/>
      <c r="Z77" s="48"/>
      <c r="AA77" s="46"/>
      <c r="AB77" s="46"/>
      <c r="AC77" s="45" t="str">
        <f t="shared" si="16"/>
        <v/>
      </c>
      <c r="AD77" s="44"/>
      <c r="AE77" s="46"/>
      <c r="AF77" s="46"/>
      <c r="AG77" s="46"/>
      <c r="AH77" s="120"/>
      <c r="AI77" s="28" t="str">
        <f>IFERROR(VLOOKUP(AH77,CAPTURE_SITE_INFO!$B$3:$U$501,11,FALSE),"")</f>
        <v/>
      </c>
      <c r="AJ77" s="28" t="str">
        <f t="shared" si="17"/>
        <v>_</v>
      </c>
    </row>
    <row r="78" spans="1:36" s="30" customFormat="1" x14ac:dyDescent="0.25">
      <c r="A78" s="38"/>
      <c r="B78" s="155"/>
      <c r="C78" s="40" t="str">
        <f t="shared" si="10"/>
        <v/>
      </c>
      <c r="D78" s="39"/>
      <c r="E78" s="40" t="str">
        <f t="shared" si="11"/>
        <v/>
      </c>
      <c r="F78" s="39"/>
      <c r="G78" s="40" t="str">
        <f t="shared" si="12"/>
        <v/>
      </c>
      <c r="H78" s="39"/>
      <c r="I78" s="40" t="str">
        <f t="shared" si="13"/>
        <v/>
      </c>
      <c r="J78" s="198" t="str">
        <f>IFERROR(VLOOKUP(Q78,Drop_down_options!$B$2:$D$31,2,FALSE),"")</f>
        <v/>
      </c>
      <c r="K78" s="40" t="str">
        <f>IFERROR(VLOOKUP(R78,Drop_down_options!$E$2:$F$4,2,),"")</f>
        <v/>
      </c>
      <c r="L78" s="40" t="str">
        <f>IFERROR(VLOOKUP(S78,Drop_down_options!$G$2:$H$4,2),"")</f>
        <v/>
      </c>
      <c r="M78" s="40" t="str">
        <f>IFERROR(VLOOKUP(T78,Drop_down_options!$E$9:$F$14,2,FALSE),"")</f>
        <v/>
      </c>
      <c r="N78" s="40" t="str">
        <f t="shared" si="14"/>
        <v>_</v>
      </c>
      <c r="O78" s="199" t="str">
        <f t="shared" si="15"/>
        <v>___</v>
      </c>
      <c r="P78" s="41" t="str">
        <f t="shared" si="9"/>
        <v>-</v>
      </c>
      <c r="Q78" s="42" t="str">
        <f>IFERROR(VLOOKUP(B78,ACCEPTED_CODES!$X$3:$Y$32,2,), "")</f>
        <v/>
      </c>
      <c r="R78" s="154" t="str">
        <f>IFERROR(VLOOKUP(E78,Drop_down_options!$C$47:$D$49,2,), "")</f>
        <v/>
      </c>
      <c r="S78" s="39" t="str">
        <f>IFERROR(VLOOKUP(F78,Drop_down_options!$C$34:$D$36,2,), "")</f>
        <v/>
      </c>
      <c r="T78" s="39" t="str">
        <f>IFERROR(VLOOKUP(H78,Drop_down_options!$C$39:$D$44,2,),"")</f>
        <v/>
      </c>
      <c r="U78" s="48"/>
      <c r="V78" s="209"/>
      <c r="W78" s="48"/>
      <c r="X78" s="48"/>
      <c r="Y78" s="48"/>
      <c r="Z78" s="48"/>
      <c r="AA78" s="46"/>
      <c r="AB78" s="46"/>
      <c r="AC78" s="45" t="str">
        <f t="shared" si="16"/>
        <v/>
      </c>
      <c r="AD78" s="44"/>
      <c r="AE78" s="46"/>
      <c r="AF78" s="46"/>
      <c r="AG78" s="46"/>
      <c r="AH78" s="120"/>
      <c r="AI78" s="28" t="str">
        <f>IFERROR(VLOOKUP(AH78,CAPTURE_SITE_INFO!$B$3:$U$501,11,FALSE),"")</f>
        <v/>
      </c>
      <c r="AJ78" s="28" t="str">
        <f t="shared" si="17"/>
        <v>_</v>
      </c>
    </row>
    <row r="79" spans="1:36" s="30" customFormat="1" x14ac:dyDescent="0.25">
      <c r="A79" s="38"/>
      <c r="B79" s="155"/>
      <c r="C79" s="40" t="str">
        <f t="shared" si="10"/>
        <v/>
      </c>
      <c r="D79" s="39"/>
      <c r="E79" s="40" t="str">
        <f t="shared" si="11"/>
        <v/>
      </c>
      <c r="F79" s="39"/>
      <c r="G79" s="40" t="str">
        <f t="shared" si="12"/>
        <v/>
      </c>
      <c r="H79" s="39"/>
      <c r="I79" s="40" t="str">
        <f t="shared" si="13"/>
        <v/>
      </c>
      <c r="J79" s="198" t="str">
        <f>IFERROR(VLOOKUP(Q79,Drop_down_options!$B$2:$D$31,2,FALSE),"")</f>
        <v/>
      </c>
      <c r="K79" s="40" t="str">
        <f>IFERROR(VLOOKUP(R79,Drop_down_options!$E$2:$F$4,2,),"")</f>
        <v/>
      </c>
      <c r="L79" s="40" t="str">
        <f>IFERROR(VLOOKUP(S79,Drop_down_options!$G$2:$H$4,2),"")</f>
        <v/>
      </c>
      <c r="M79" s="40" t="str">
        <f>IFERROR(VLOOKUP(T79,Drop_down_options!$E$9:$F$14,2,FALSE),"")</f>
        <v/>
      </c>
      <c r="N79" s="40" t="str">
        <f t="shared" si="14"/>
        <v>_</v>
      </c>
      <c r="O79" s="199" t="str">
        <f t="shared" si="15"/>
        <v>___</v>
      </c>
      <c r="P79" s="41" t="str">
        <f t="shared" si="9"/>
        <v>-</v>
      </c>
      <c r="Q79" s="42" t="str">
        <f>IFERROR(VLOOKUP(B79,ACCEPTED_CODES!$X$3:$Y$32,2,), "")</f>
        <v/>
      </c>
      <c r="R79" s="154" t="str">
        <f>IFERROR(VLOOKUP(E79,Drop_down_options!$C$47:$D$49,2,), "")</f>
        <v/>
      </c>
      <c r="S79" s="39" t="str">
        <f>IFERROR(VLOOKUP(F79,Drop_down_options!$C$34:$D$36,2,), "")</f>
        <v/>
      </c>
      <c r="T79" s="39" t="str">
        <f>IFERROR(VLOOKUP(H79,Drop_down_options!$C$39:$D$44,2,),"")</f>
        <v/>
      </c>
      <c r="U79" s="48"/>
      <c r="V79" s="209"/>
      <c r="W79" s="48"/>
      <c r="X79" s="48"/>
      <c r="Y79" s="48"/>
      <c r="Z79" s="48"/>
      <c r="AA79" s="46"/>
      <c r="AB79" s="46"/>
      <c r="AC79" s="45" t="str">
        <f t="shared" si="16"/>
        <v/>
      </c>
      <c r="AD79" s="44"/>
      <c r="AE79" s="46"/>
      <c r="AF79" s="46"/>
      <c r="AG79" s="46"/>
      <c r="AH79" s="120"/>
      <c r="AI79" s="28" t="str">
        <f>IFERROR(VLOOKUP(AH79,CAPTURE_SITE_INFO!$B$3:$U$501,11,FALSE),"")</f>
        <v/>
      </c>
      <c r="AJ79" s="28" t="str">
        <f t="shared" si="17"/>
        <v>_</v>
      </c>
    </row>
    <row r="80" spans="1:36" s="30" customFormat="1" x14ac:dyDescent="0.25">
      <c r="A80" s="38"/>
      <c r="B80" s="155"/>
      <c r="C80" s="40" t="str">
        <f t="shared" si="10"/>
        <v/>
      </c>
      <c r="D80" s="39"/>
      <c r="E80" s="40" t="str">
        <f t="shared" si="11"/>
        <v/>
      </c>
      <c r="F80" s="39"/>
      <c r="G80" s="40" t="str">
        <f t="shared" si="12"/>
        <v/>
      </c>
      <c r="H80" s="39"/>
      <c r="I80" s="40" t="str">
        <f t="shared" si="13"/>
        <v/>
      </c>
      <c r="J80" s="198" t="str">
        <f>IFERROR(VLOOKUP(Q80,Drop_down_options!$B$2:$D$31,2,FALSE),"")</f>
        <v/>
      </c>
      <c r="K80" s="40" t="str">
        <f>IFERROR(VLOOKUP(R80,Drop_down_options!$E$2:$F$4,2,),"")</f>
        <v/>
      </c>
      <c r="L80" s="40" t="str">
        <f>IFERROR(VLOOKUP(S80,Drop_down_options!$G$2:$H$4,2),"")</f>
        <v/>
      </c>
      <c r="M80" s="40" t="str">
        <f>IFERROR(VLOOKUP(T80,Drop_down_options!$E$9:$F$14,2,FALSE),"")</f>
        <v/>
      </c>
      <c r="N80" s="40" t="str">
        <f t="shared" si="14"/>
        <v>_</v>
      </c>
      <c r="O80" s="199" t="str">
        <f t="shared" si="15"/>
        <v>___</v>
      </c>
      <c r="P80" s="41" t="str">
        <f t="shared" si="9"/>
        <v>-</v>
      </c>
      <c r="Q80" s="42" t="str">
        <f>IFERROR(VLOOKUP(B80,ACCEPTED_CODES!$X$3:$Y$32,2,), "")</f>
        <v/>
      </c>
      <c r="R80" s="154" t="str">
        <f>IFERROR(VLOOKUP(E80,Drop_down_options!$C$47:$D$49,2,), "")</f>
        <v/>
      </c>
      <c r="S80" s="39" t="str">
        <f>IFERROR(VLOOKUP(F80,Drop_down_options!$C$34:$D$36,2,), "")</f>
        <v/>
      </c>
      <c r="T80" s="39" t="str">
        <f>IFERROR(VLOOKUP(H80,Drop_down_options!$C$39:$D$44,2,),"")</f>
        <v/>
      </c>
      <c r="U80" s="48"/>
      <c r="V80" s="209"/>
      <c r="W80" s="48"/>
      <c r="X80" s="48"/>
      <c r="Y80" s="48"/>
      <c r="Z80" s="48"/>
      <c r="AA80" s="46"/>
      <c r="AB80" s="46"/>
      <c r="AC80" s="45" t="str">
        <f t="shared" si="16"/>
        <v/>
      </c>
      <c r="AD80" s="44"/>
      <c r="AE80" s="46"/>
      <c r="AF80" s="46"/>
      <c r="AG80" s="46"/>
      <c r="AH80" s="120"/>
      <c r="AI80" s="28" t="str">
        <f>IFERROR(VLOOKUP(AH80,CAPTURE_SITE_INFO!$B$3:$U$501,11,FALSE),"")</f>
        <v/>
      </c>
      <c r="AJ80" s="28" t="str">
        <f t="shared" si="17"/>
        <v>_</v>
      </c>
    </row>
    <row r="81" spans="1:36" s="30" customFormat="1" x14ac:dyDescent="0.25">
      <c r="A81" s="38"/>
      <c r="B81" s="155"/>
      <c r="C81" s="40" t="str">
        <f t="shared" si="10"/>
        <v/>
      </c>
      <c r="D81" s="39"/>
      <c r="E81" s="40" t="str">
        <f t="shared" si="11"/>
        <v/>
      </c>
      <c r="F81" s="39"/>
      <c r="G81" s="40" t="str">
        <f t="shared" si="12"/>
        <v/>
      </c>
      <c r="H81" s="39"/>
      <c r="I81" s="40" t="str">
        <f t="shared" si="13"/>
        <v/>
      </c>
      <c r="J81" s="198" t="str">
        <f>IFERROR(VLOOKUP(Q81,Drop_down_options!$B$2:$D$31,2,FALSE),"")</f>
        <v/>
      </c>
      <c r="K81" s="40" t="str">
        <f>IFERROR(VLOOKUP(R81,Drop_down_options!$E$2:$F$4,2,),"")</f>
        <v/>
      </c>
      <c r="L81" s="40" t="str">
        <f>IFERROR(VLOOKUP(S81,Drop_down_options!$G$2:$H$4,2),"")</f>
        <v/>
      </c>
      <c r="M81" s="40" t="str">
        <f>IFERROR(VLOOKUP(T81,Drop_down_options!$E$9:$F$14,2,FALSE),"")</f>
        <v/>
      </c>
      <c r="N81" s="40" t="str">
        <f t="shared" si="14"/>
        <v>_</v>
      </c>
      <c r="O81" s="199" t="str">
        <f t="shared" si="15"/>
        <v>___</v>
      </c>
      <c r="P81" s="41" t="str">
        <f t="shared" si="9"/>
        <v>-</v>
      </c>
      <c r="Q81" s="42" t="str">
        <f>IFERROR(VLOOKUP(B81,ACCEPTED_CODES!$X$3:$Y$32,2,), "")</f>
        <v/>
      </c>
      <c r="R81" s="154" t="str">
        <f>IFERROR(VLOOKUP(E81,Drop_down_options!$C$47:$D$49,2,), "")</f>
        <v/>
      </c>
      <c r="S81" s="39" t="str">
        <f>IFERROR(VLOOKUP(F81,Drop_down_options!$C$34:$D$36,2,), "")</f>
        <v/>
      </c>
      <c r="T81" s="39" t="str">
        <f>IFERROR(VLOOKUP(H81,Drop_down_options!$C$39:$D$44,2,),"")</f>
        <v/>
      </c>
      <c r="U81" s="48"/>
      <c r="V81" s="209"/>
      <c r="W81" s="48"/>
      <c r="X81" s="48"/>
      <c r="Y81" s="48"/>
      <c r="Z81" s="48"/>
      <c r="AA81" s="46"/>
      <c r="AB81" s="46"/>
      <c r="AC81" s="45" t="str">
        <f t="shared" si="16"/>
        <v/>
      </c>
      <c r="AD81" s="44"/>
      <c r="AE81" s="46"/>
      <c r="AF81" s="46"/>
      <c r="AG81" s="46"/>
      <c r="AH81" s="120"/>
      <c r="AI81" s="28" t="str">
        <f>IFERROR(VLOOKUP(AH81,CAPTURE_SITE_INFO!$B$3:$U$501,11,FALSE),"")</f>
        <v/>
      </c>
      <c r="AJ81" s="28" t="str">
        <f t="shared" si="17"/>
        <v>_</v>
      </c>
    </row>
    <row r="82" spans="1:36" s="30" customFormat="1" x14ac:dyDescent="0.25">
      <c r="A82" s="38"/>
      <c r="B82" s="155"/>
      <c r="C82" s="40" t="str">
        <f t="shared" si="10"/>
        <v/>
      </c>
      <c r="D82" s="39"/>
      <c r="E82" s="40" t="str">
        <f t="shared" si="11"/>
        <v/>
      </c>
      <c r="F82" s="39"/>
      <c r="G82" s="40" t="str">
        <f t="shared" si="12"/>
        <v/>
      </c>
      <c r="H82" s="39"/>
      <c r="I82" s="40" t="str">
        <f t="shared" si="13"/>
        <v/>
      </c>
      <c r="J82" s="198" t="str">
        <f>IFERROR(VLOOKUP(Q82,Drop_down_options!$B$2:$D$31,2,FALSE),"")</f>
        <v/>
      </c>
      <c r="K82" s="40" t="str">
        <f>IFERROR(VLOOKUP(R82,Drop_down_options!$E$2:$F$4,2,),"")</f>
        <v/>
      </c>
      <c r="L82" s="40" t="str">
        <f>IFERROR(VLOOKUP(S82,Drop_down_options!$G$2:$H$4,2),"")</f>
        <v/>
      </c>
      <c r="M82" s="40" t="str">
        <f>IFERROR(VLOOKUP(T82,Drop_down_options!$E$9:$F$14,2,FALSE),"")</f>
        <v/>
      </c>
      <c r="N82" s="40" t="str">
        <f t="shared" si="14"/>
        <v>_</v>
      </c>
      <c r="O82" s="199" t="str">
        <f t="shared" si="15"/>
        <v>___</v>
      </c>
      <c r="P82" s="41" t="str">
        <f t="shared" si="9"/>
        <v>-</v>
      </c>
      <c r="Q82" s="42" t="str">
        <f>IFERROR(VLOOKUP(B82,ACCEPTED_CODES!$X$3:$Y$32,2,), "")</f>
        <v/>
      </c>
      <c r="R82" s="154" t="str">
        <f>IFERROR(VLOOKUP(E82,Drop_down_options!$C$47:$D$49,2,), "")</f>
        <v/>
      </c>
      <c r="S82" s="39" t="str">
        <f>IFERROR(VLOOKUP(F82,Drop_down_options!$C$34:$D$36,2,), "")</f>
        <v/>
      </c>
      <c r="T82" s="39" t="str">
        <f>IFERROR(VLOOKUP(H82,Drop_down_options!$C$39:$D$44,2,),"")</f>
        <v/>
      </c>
      <c r="U82" s="48"/>
      <c r="V82" s="209"/>
      <c r="W82" s="48"/>
      <c r="X82" s="48"/>
      <c r="Y82" s="48"/>
      <c r="Z82" s="48"/>
      <c r="AA82" s="46"/>
      <c r="AB82" s="46"/>
      <c r="AC82" s="45" t="str">
        <f t="shared" si="16"/>
        <v/>
      </c>
      <c r="AD82" s="44"/>
      <c r="AE82" s="46"/>
      <c r="AF82" s="46"/>
      <c r="AG82" s="46"/>
      <c r="AH82" s="120"/>
      <c r="AI82" s="28" t="str">
        <f>IFERROR(VLOOKUP(AH82,CAPTURE_SITE_INFO!$B$3:$U$501,11,FALSE),"")</f>
        <v/>
      </c>
      <c r="AJ82" s="28" t="str">
        <f t="shared" si="17"/>
        <v>_</v>
      </c>
    </row>
    <row r="83" spans="1:36" s="30" customFormat="1" x14ac:dyDescent="0.25">
      <c r="A83" s="38"/>
      <c r="B83" s="155"/>
      <c r="C83" s="40" t="str">
        <f t="shared" si="10"/>
        <v/>
      </c>
      <c r="D83" s="39"/>
      <c r="E83" s="40" t="str">
        <f t="shared" si="11"/>
        <v/>
      </c>
      <c r="F83" s="39"/>
      <c r="G83" s="40" t="str">
        <f t="shared" si="12"/>
        <v/>
      </c>
      <c r="H83" s="39"/>
      <c r="I83" s="40" t="str">
        <f t="shared" si="13"/>
        <v/>
      </c>
      <c r="J83" s="198" t="str">
        <f>IFERROR(VLOOKUP(Q83,Drop_down_options!$B$2:$D$31,2,FALSE),"")</f>
        <v/>
      </c>
      <c r="K83" s="40" t="str">
        <f>IFERROR(VLOOKUP(R83,Drop_down_options!$E$2:$F$4,2,),"")</f>
        <v/>
      </c>
      <c r="L83" s="40" t="str">
        <f>IFERROR(VLOOKUP(S83,Drop_down_options!$G$2:$H$4,2),"")</f>
        <v/>
      </c>
      <c r="M83" s="40" t="str">
        <f>IFERROR(VLOOKUP(T83,Drop_down_options!$E$9:$F$14,2,FALSE),"")</f>
        <v/>
      </c>
      <c r="N83" s="40" t="str">
        <f t="shared" si="14"/>
        <v>_</v>
      </c>
      <c r="O83" s="199" t="str">
        <f t="shared" si="15"/>
        <v>___</v>
      </c>
      <c r="P83" s="41" t="str">
        <f t="shared" si="9"/>
        <v>-</v>
      </c>
      <c r="Q83" s="42" t="str">
        <f>IFERROR(VLOOKUP(B83,ACCEPTED_CODES!$X$3:$Y$32,2,), "")</f>
        <v/>
      </c>
      <c r="R83" s="154" t="str">
        <f>IFERROR(VLOOKUP(E83,Drop_down_options!$C$47:$D$49,2,), "")</f>
        <v/>
      </c>
      <c r="S83" s="39" t="str">
        <f>IFERROR(VLOOKUP(F83,Drop_down_options!$C$34:$D$36,2,), "")</f>
        <v/>
      </c>
      <c r="T83" s="39" t="str">
        <f>IFERROR(VLOOKUP(H83,Drop_down_options!$C$39:$D$44,2,),"")</f>
        <v/>
      </c>
      <c r="U83" s="48"/>
      <c r="V83" s="209"/>
      <c r="W83" s="48"/>
      <c r="X83" s="48"/>
      <c r="Y83" s="48"/>
      <c r="Z83" s="48"/>
      <c r="AA83" s="46"/>
      <c r="AB83" s="46"/>
      <c r="AC83" s="45" t="str">
        <f t="shared" si="16"/>
        <v/>
      </c>
      <c r="AD83" s="44"/>
      <c r="AE83" s="46"/>
      <c r="AF83" s="46"/>
      <c r="AG83" s="46"/>
      <c r="AH83" s="120"/>
      <c r="AI83" s="28" t="str">
        <f>IFERROR(VLOOKUP(AH83,CAPTURE_SITE_INFO!$B$3:$U$501,11,FALSE),"")</f>
        <v/>
      </c>
      <c r="AJ83" s="28" t="str">
        <f t="shared" si="17"/>
        <v>_</v>
      </c>
    </row>
    <row r="84" spans="1:36" s="30" customFormat="1" x14ac:dyDescent="0.25">
      <c r="A84" s="38"/>
      <c r="B84" s="155"/>
      <c r="C84" s="40" t="str">
        <f t="shared" si="10"/>
        <v/>
      </c>
      <c r="D84" s="39"/>
      <c r="E84" s="40" t="str">
        <f t="shared" si="11"/>
        <v/>
      </c>
      <c r="F84" s="39"/>
      <c r="G84" s="40" t="str">
        <f t="shared" si="12"/>
        <v/>
      </c>
      <c r="H84" s="39"/>
      <c r="I84" s="40" t="str">
        <f t="shared" si="13"/>
        <v/>
      </c>
      <c r="J84" s="198" t="str">
        <f>IFERROR(VLOOKUP(Q84,Drop_down_options!$B$2:$D$31,2,FALSE),"")</f>
        <v/>
      </c>
      <c r="K84" s="40" t="str">
        <f>IFERROR(VLOOKUP(R84,Drop_down_options!$E$2:$F$4,2,),"")</f>
        <v/>
      </c>
      <c r="L84" s="40" t="str">
        <f>IFERROR(VLOOKUP(S84,Drop_down_options!$G$2:$H$4,2),"")</f>
        <v/>
      </c>
      <c r="M84" s="40" t="str">
        <f>IFERROR(VLOOKUP(T84,Drop_down_options!$E$9:$F$14,2,FALSE),"")</f>
        <v/>
      </c>
      <c r="N84" s="40" t="str">
        <f t="shared" si="14"/>
        <v>_</v>
      </c>
      <c r="O84" s="199" t="str">
        <f t="shared" si="15"/>
        <v>___</v>
      </c>
      <c r="P84" s="41" t="str">
        <f t="shared" si="9"/>
        <v>-</v>
      </c>
      <c r="Q84" s="42" t="str">
        <f>IFERROR(VLOOKUP(B84,ACCEPTED_CODES!$X$3:$Y$32,2,), "")</f>
        <v/>
      </c>
      <c r="R84" s="154" t="str">
        <f>IFERROR(VLOOKUP(E84,Drop_down_options!$C$47:$D$49,2,), "")</f>
        <v/>
      </c>
      <c r="S84" s="39" t="str">
        <f>IFERROR(VLOOKUP(F84,Drop_down_options!$C$34:$D$36,2,), "")</f>
        <v/>
      </c>
      <c r="T84" s="39" t="str">
        <f>IFERROR(VLOOKUP(H84,Drop_down_options!$C$39:$D$44,2,),"")</f>
        <v/>
      </c>
      <c r="U84" s="48"/>
      <c r="V84" s="209"/>
      <c r="W84" s="48"/>
      <c r="X84" s="48"/>
      <c r="Y84" s="48"/>
      <c r="Z84" s="48"/>
      <c r="AA84" s="46"/>
      <c r="AB84" s="46"/>
      <c r="AC84" s="45" t="str">
        <f t="shared" si="16"/>
        <v/>
      </c>
      <c r="AD84" s="44"/>
      <c r="AE84" s="46"/>
      <c r="AF84" s="46"/>
      <c r="AG84" s="46"/>
      <c r="AH84" s="120"/>
      <c r="AI84" s="28" t="str">
        <f>IFERROR(VLOOKUP(AH84,CAPTURE_SITE_INFO!$B$3:$U$501,11,FALSE),"")</f>
        <v/>
      </c>
      <c r="AJ84" s="28" t="str">
        <f t="shared" si="17"/>
        <v>_</v>
      </c>
    </row>
    <row r="85" spans="1:36" s="30" customFormat="1" x14ac:dyDescent="0.25">
      <c r="A85" s="38"/>
      <c r="B85" s="155"/>
      <c r="C85" s="40" t="str">
        <f t="shared" si="10"/>
        <v/>
      </c>
      <c r="D85" s="39"/>
      <c r="E85" s="40" t="str">
        <f t="shared" si="11"/>
        <v/>
      </c>
      <c r="F85" s="39"/>
      <c r="G85" s="40" t="str">
        <f t="shared" si="12"/>
        <v/>
      </c>
      <c r="H85" s="39"/>
      <c r="I85" s="40" t="str">
        <f t="shared" si="13"/>
        <v/>
      </c>
      <c r="J85" s="198" t="str">
        <f>IFERROR(VLOOKUP(Q85,Drop_down_options!$B$2:$D$31,2,FALSE),"")</f>
        <v/>
      </c>
      <c r="K85" s="40" t="str">
        <f>IFERROR(VLOOKUP(R85,Drop_down_options!$E$2:$F$4,2,),"")</f>
        <v/>
      </c>
      <c r="L85" s="40" t="str">
        <f>IFERROR(VLOOKUP(S85,Drop_down_options!$G$2:$H$4,2),"")</f>
        <v/>
      </c>
      <c r="M85" s="40" t="str">
        <f>IFERROR(VLOOKUP(T85,Drop_down_options!$E$9:$F$14,2,FALSE),"")</f>
        <v/>
      </c>
      <c r="N85" s="40" t="str">
        <f t="shared" si="14"/>
        <v>_</v>
      </c>
      <c r="O85" s="199" t="str">
        <f t="shared" si="15"/>
        <v>___</v>
      </c>
      <c r="P85" s="41" t="str">
        <f t="shared" si="9"/>
        <v>-</v>
      </c>
      <c r="Q85" s="42" t="str">
        <f>IFERROR(VLOOKUP(B85,ACCEPTED_CODES!$X$3:$Y$32,2,), "")</f>
        <v/>
      </c>
      <c r="R85" s="154" t="str">
        <f>IFERROR(VLOOKUP(E85,Drop_down_options!$C$47:$D$49,2,), "")</f>
        <v/>
      </c>
      <c r="S85" s="39" t="str">
        <f>IFERROR(VLOOKUP(F85,Drop_down_options!$C$34:$D$36,2,), "")</f>
        <v/>
      </c>
      <c r="T85" s="39" t="str">
        <f>IFERROR(VLOOKUP(H85,Drop_down_options!$C$39:$D$44,2,),"")</f>
        <v/>
      </c>
      <c r="U85" s="48"/>
      <c r="V85" s="209"/>
      <c r="W85" s="48"/>
      <c r="X85" s="48"/>
      <c r="Y85" s="48"/>
      <c r="Z85" s="48"/>
      <c r="AA85" s="46"/>
      <c r="AB85" s="46"/>
      <c r="AC85" s="45" t="str">
        <f t="shared" si="16"/>
        <v/>
      </c>
      <c r="AD85" s="44"/>
      <c r="AE85" s="46"/>
      <c r="AF85" s="46"/>
      <c r="AG85" s="46"/>
      <c r="AH85" s="120"/>
      <c r="AI85" s="28" t="str">
        <f>IFERROR(VLOOKUP(AH85,CAPTURE_SITE_INFO!$B$3:$U$501,11,FALSE),"")</f>
        <v/>
      </c>
      <c r="AJ85" s="28" t="str">
        <f t="shared" si="17"/>
        <v>_</v>
      </c>
    </row>
    <row r="86" spans="1:36" s="30" customFormat="1" x14ac:dyDescent="0.25">
      <c r="A86" s="38"/>
      <c r="B86" s="155"/>
      <c r="C86" s="40" t="str">
        <f t="shared" si="10"/>
        <v/>
      </c>
      <c r="D86" s="39"/>
      <c r="E86" s="40" t="str">
        <f t="shared" si="11"/>
        <v/>
      </c>
      <c r="F86" s="39"/>
      <c r="G86" s="40" t="str">
        <f t="shared" si="12"/>
        <v/>
      </c>
      <c r="H86" s="39"/>
      <c r="I86" s="40" t="str">
        <f t="shared" si="13"/>
        <v/>
      </c>
      <c r="J86" s="198" t="str">
        <f>IFERROR(VLOOKUP(Q86,Drop_down_options!$B$2:$D$31,2,FALSE),"")</f>
        <v/>
      </c>
      <c r="K86" s="40" t="str">
        <f>IFERROR(VLOOKUP(R86,Drop_down_options!$E$2:$F$4,2,),"")</f>
        <v/>
      </c>
      <c r="L86" s="40" t="str">
        <f>IFERROR(VLOOKUP(S86,Drop_down_options!$G$2:$H$4,2),"")</f>
        <v/>
      </c>
      <c r="M86" s="40" t="str">
        <f>IFERROR(VLOOKUP(T86,Drop_down_options!$E$9:$F$14,2,FALSE),"")</f>
        <v/>
      </c>
      <c r="N86" s="40" t="str">
        <f t="shared" si="14"/>
        <v>_</v>
      </c>
      <c r="O86" s="199" t="str">
        <f t="shared" si="15"/>
        <v>___</v>
      </c>
      <c r="P86" s="41" t="str">
        <f t="shared" si="9"/>
        <v>-</v>
      </c>
      <c r="Q86" s="42" t="str">
        <f>IFERROR(VLOOKUP(B86,ACCEPTED_CODES!$X$3:$Y$32,2,), "")</f>
        <v/>
      </c>
      <c r="R86" s="154" t="str">
        <f>IFERROR(VLOOKUP(E86,Drop_down_options!$C$47:$D$49,2,), "")</f>
        <v/>
      </c>
      <c r="S86" s="39" t="str">
        <f>IFERROR(VLOOKUP(F86,Drop_down_options!$C$34:$D$36,2,), "")</f>
        <v/>
      </c>
      <c r="T86" s="39" t="str">
        <f>IFERROR(VLOOKUP(H86,Drop_down_options!$C$39:$D$44,2,),"")</f>
        <v/>
      </c>
      <c r="U86" s="48"/>
      <c r="V86" s="209"/>
      <c r="W86" s="48"/>
      <c r="X86" s="48"/>
      <c r="Y86" s="48"/>
      <c r="Z86" s="48"/>
      <c r="AA86" s="46"/>
      <c r="AB86" s="46"/>
      <c r="AC86" s="45" t="str">
        <f t="shared" si="16"/>
        <v/>
      </c>
      <c r="AD86" s="44"/>
      <c r="AE86" s="46"/>
      <c r="AF86" s="46"/>
      <c r="AG86" s="46"/>
      <c r="AH86" s="120"/>
      <c r="AI86" s="28" t="str">
        <f>IFERROR(VLOOKUP(AH86,CAPTURE_SITE_INFO!$B$3:$U$501,11,FALSE),"")</f>
        <v/>
      </c>
      <c r="AJ86" s="28" t="str">
        <f t="shared" si="17"/>
        <v>_</v>
      </c>
    </row>
    <row r="87" spans="1:36" s="30" customFormat="1" x14ac:dyDescent="0.25">
      <c r="A87" s="38"/>
      <c r="B87" s="155"/>
      <c r="C87" s="40" t="str">
        <f t="shared" si="10"/>
        <v/>
      </c>
      <c r="D87" s="39"/>
      <c r="E87" s="40" t="str">
        <f t="shared" si="11"/>
        <v/>
      </c>
      <c r="F87" s="39"/>
      <c r="G87" s="40" t="str">
        <f t="shared" si="12"/>
        <v/>
      </c>
      <c r="H87" s="39"/>
      <c r="I87" s="40" t="str">
        <f t="shared" si="13"/>
        <v/>
      </c>
      <c r="J87" s="198" t="str">
        <f>IFERROR(VLOOKUP(Q87,Drop_down_options!$B$2:$D$31,2,FALSE),"")</f>
        <v/>
      </c>
      <c r="K87" s="40" t="str">
        <f>IFERROR(VLOOKUP(R87,Drop_down_options!$E$2:$F$4,2,),"")</f>
        <v/>
      </c>
      <c r="L87" s="40" t="str">
        <f>IFERROR(VLOOKUP(S87,Drop_down_options!$G$2:$H$4,2),"")</f>
        <v/>
      </c>
      <c r="M87" s="40" t="str">
        <f>IFERROR(VLOOKUP(T87,Drop_down_options!$E$9:$F$14,2,FALSE),"")</f>
        <v/>
      </c>
      <c r="N87" s="40" t="str">
        <f t="shared" si="14"/>
        <v>_</v>
      </c>
      <c r="O87" s="199" t="str">
        <f t="shared" si="15"/>
        <v>___</v>
      </c>
      <c r="P87" s="41" t="str">
        <f t="shared" si="9"/>
        <v>-</v>
      </c>
      <c r="Q87" s="42" t="str">
        <f>IFERROR(VLOOKUP(B87,ACCEPTED_CODES!$X$3:$Y$32,2,), "")</f>
        <v/>
      </c>
      <c r="R87" s="154" t="str">
        <f>IFERROR(VLOOKUP(E87,Drop_down_options!$C$47:$D$49,2,), "")</f>
        <v/>
      </c>
      <c r="S87" s="39" t="str">
        <f>IFERROR(VLOOKUP(F87,Drop_down_options!$C$34:$D$36,2,), "")</f>
        <v/>
      </c>
      <c r="T87" s="39" t="str">
        <f>IFERROR(VLOOKUP(H87,Drop_down_options!$C$39:$D$44,2,),"")</f>
        <v/>
      </c>
      <c r="U87" s="48"/>
      <c r="V87" s="209"/>
      <c r="W87" s="48"/>
      <c r="X87" s="48"/>
      <c r="Y87" s="48"/>
      <c r="Z87" s="48"/>
      <c r="AA87" s="46"/>
      <c r="AB87" s="46"/>
      <c r="AC87" s="45" t="str">
        <f t="shared" si="16"/>
        <v/>
      </c>
      <c r="AD87" s="44"/>
      <c r="AE87" s="46"/>
      <c r="AF87" s="46"/>
      <c r="AG87" s="46"/>
      <c r="AH87" s="120"/>
      <c r="AI87" s="28" t="str">
        <f>IFERROR(VLOOKUP(AH87,CAPTURE_SITE_INFO!$B$3:$U$501,11,FALSE),"")</f>
        <v/>
      </c>
      <c r="AJ87" s="28" t="str">
        <f t="shared" si="17"/>
        <v>_</v>
      </c>
    </row>
    <row r="88" spans="1:36" s="30" customFormat="1" x14ac:dyDescent="0.25">
      <c r="A88" s="38"/>
      <c r="B88" s="155"/>
      <c r="C88" s="40" t="str">
        <f t="shared" si="10"/>
        <v/>
      </c>
      <c r="D88" s="39"/>
      <c r="E88" s="40" t="str">
        <f t="shared" si="11"/>
        <v/>
      </c>
      <c r="F88" s="39"/>
      <c r="G88" s="40" t="str">
        <f t="shared" si="12"/>
        <v/>
      </c>
      <c r="H88" s="39"/>
      <c r="I88" s="40" t="str">
        <f t="shared" si="13"/>
        <v/>
      </c>
      <c r="J88" s="198" t="str">
        <f>IFERROR(VLOOKUP(Q88,Drop_down_options!$B$2:$D$31,2,FALSE),"")</f>
        <v/>
      </c>
      <c r="K88" s="40" t="str">
        <f>IFERROR(VLOOKUP(R88,Drop_down_options!$E$2:$F$4,2,),"")</f>
        <v/>
      </c>
      <c r="L88" s="40" t="str">
        <f>IFERROR(VLOOKUP(S88,Drop_down_options!$G$2:$H$4,2),"")</f>
        <v/>
      </c>
      <c r="M88" s="40" t="str">
        <f>IFERROR(VLOOKUP(T88,Drop_down_options!$E$9:$F$14,2,FALSE),"")</f>
        <v/>
      </c>
      <c r="N88" s="40" t="str">
        <f t="shared" si="14"/>
        <v>_</v>
      </c>
      <c r="O88" s="199" t="str">
        <f t="shared" si="15"/>
        <v>___</v>
      </c>
      <c r="P88" s="41" t="str">
        <f t="shared" si="9"/>
        <v>-</v>
      </c>
      <c r="Q88" s="42" t="str">
        <f>IFERROR(VLOOKUP(B88,ACCEPTED_CODES!$X$3:$Y$32,2,), "")</f>
        <v/>
      </c>
      <c r="R88" s="154" t="str">
        <f>IFERROR(VLOOKUP(E88,Drop_down_options!$C$47:$D$49,2,), "")</f>
        <v/>
      </c>
      <c r="S88" s="39" t="str">
        <f>IFERROR(VLOOKUP(F88,Drop_down_options!$C$34:$D$36,2,), "")</f>
        <v/>
      </c>
      <c r="T88" s="39" t="str">
        <f>IFERROR(VLOOKUP(H88,Drop_down_options!$C$39:$D$44,2,),"")</f>
        <v/>
      </c>
      <c r="U88" s="48"/>
      <c r="V88" s="209"/>
      <c r="W88" s="48"/>
      <c r="X88" s="48"/>
      <c r="Y88" s="48"/>
      <c r="Z88" s="48"/>
      <c r="AA88" s="46"/>
      <c r="AB88" s="46"/>
      <c r="AC88" s="45" t="str">
        <f t="shared" si="16"/>
        <v/>
      </c>
      <c r="AD88" s="44"/>
      <c r="AE88" s="46"/>
      <c r="AF88" s="46"/>
      <c r="AG88" s="46"/>
      <c r="AH88" s="120"/>
      <c r="AI88" s="28" t="str">
        <f>IFERROR(VLOOKUP(AH88,CAPTURE_SITE_INFO!$B$3:$U$501,11,FALSE),"")</f>
        <v/>
      </c>
      <c r="AJ88" s="28" t="str">
        <f t="shared" si="17"/>
        <v>_</v>
      </c>
    </row>
    <row r="89" spans="1:36" s="30" customFormat="1" x14ac:dyDescent="0.25">
      <c r="A89" s="38"/>
      <c r="B89" s="155"/>
      <c r="C89" s="40" t="str">
        <f t="shared" si="10"/>
        <v/>
      </c>
      <c r="D89" s="39"/>
      <c r="E89" s="40" t="str">
        <f t="shared" si="11"/>
        <v/>
      </c>
      <c r="F89" s="39"/>
      <c r="G89" s="40" t="str">
        <f t="shared" si="12"/>
        <v/>
      </c>
      <c r="H89" s="39"/>
      <c r="I89" s="40" t="str">
        <f t="shared" si="13"/>
        <v/>
      </c>
      <c r="J89" s="198" t="str">
        <f>IFERROR(VLOOKUP(Q89,Drop_down_options!$B$2:$D$31,2,FALSE),"")</f>
        <v/>
      </c>
      <c r="K89" s="40" t="str">
        <f>IFERROR(VLOOKUP(R89,Drop_down_options!$E$2:$F$4,2,),"")</f>
        <v/>
      </c>
      <c r="L89" s="40" t="str">
        <f>IFERROR(VLOOKUP(S89,Drop_down_options!$G$2:$H$4,2),"")</f>
        <v/>
      </c>
      <c r="M89" s="40" t="str">
        <f>IFERROR(VLOOKUP(T89,Drop_down_options!$E$9:$F$14,2,FALSE),"")</f>
        <v/>
      </c>
      <c r="N89" s="40" t="str">
        <f t="shared" si="14"/>
        <v>_</v>
      </c>
      <c r="O89" s="199" t="str">
        <f t="shared" si="15"/>
        <v>___</v>
      </c>
      <c r="P89" s="41" t="str">
        <f t="shared" si="9"/>
        <v>-</v>
      </c>
      <c r="Q89" s="42" t="str">
        <f>IFERROR(VLOOKUP(B89,ACCEPTED_CODES!$X$3:$Y$32,2,), "")</f>
        <v/>
      </c>
      <c r="R89" s="154" t="str">
        <f>IFERROR(VLOOKUP(E89,Drop_down_options!$C$47:$D$49,2,), "")</f>
        <v/>
      </c>
      <c r="S89" s="39" t="str">
        <f>IFERROR(VLOOKUP(F89,Drop_down_options!$C$34:$D$36,2,), "")</f>
        <v/>
      </c>
      <c r="T89" s="39" t="str">
        <f>IFERROR(VLOOKUP(H89,Drop_down_options!$C$39:$D$44,2,),"")</f>
        <v/>
      </c>
      <c r="U89" s="48"/>
      <c r="V89" s="209"/>
      <c r="W89" s="48"/>
      <c r="X89" s="48"/>
      <c r="Y89" s="48"/>
      <c r="Z89" s="48"/>
      <c r="AA89" s="46"/>
      <c r="AB89" s="46"/>
      <c r="AC89" s="45" t="str">
        <f t="shared" si="16"/>
        <v/>
      </c>
      <c r="AD89" s="44"/>
      <c r="AE89" s="46"/>
      <c r="AF89" s="46"/>
      <c r="AG89" s="46"/>
      <c r="AH89" s="120"/>
      <c r="AI89" s="28" t="str">
        <f>IFERROR(VLOOKUP(AH89,CAPTURE_SITE_INFO!$B$3:$U$501,11,FALSE),"")</f>
        <v/>
      </c>
      <c r="AJ89" s="28" t="str">
        <f t="shared" si="17"/>
        <v>_</v>
      </c>
    </row>
    <row r="90" spans="1:36" s="30" customFormat="1" x14ac:dyDescent="0.25">
      <c r="A90" s="38"/>
      <c r="B90" s="155"/>
      <c r="C90" s="40" t="str">
        <f t="shared" si="10"/>
        <v/>
      </c>
      <c r="D90" s="39"/>
      <c r="E90" s="40" t="str">
        <f t="shared" si="11"/>
        <v/>
      </c>
      <c r="F90" s="39"/>
      <c r="G90" s="40" t="str">
        <f t="shared" si="12"/>
        <v/>
      </c>
      <c r="H90" s="39"/>
      <c r="I90" s="40" t="str">
        <f t="shared" si="13"/>
        <v/>
      </c>
      <c r="J90" s="198" t="str">
        <f>IFERROR(VLOOKUP(Q90,Drop_down_options!$B$2:$D$31,2,FALSE),"")</f>
        <v/>
      </c>
      <c r="K90" s="40" t="str">
        <f>IFERROR(VLOOKUP(R90,Drop_down_options!$E$2:$F$4,2,),"")</f>
        <v/>
      </c>
      <c r="L90" s="40" t="str">
        <f>IFERROR(VLOOKUP(S90,Drop_down_options!$G$2:$H$4,2),"")</f>
        <v/>
      </c>
      <c r="M90" s="40" t="str">
        <f>IFERROR(VLOOKUP(T90,Drop_down_options!$E$9:$F$14,2,FALSE),"")</f>
        <v/>
      </c>
      <c r="N90" s="40" t="str">
        <f t="shared" si="14"/>
        <v>_</v>
      </c>
      <c r="O90" s="199" t="str">
        <f t="shared" si="15"/>
        <v>___</v>
      </c>
      <c r="P90" s="41" t="str">
        <f t="shared" si="9"/>
        <v>-</v>
      </c>
      <c r="Q90" s="42" t="str">
        <f>IFERROR(VLOOKUP(B90,ACCEPTED_CODES!$X$3:$Y$32,2,), "")</f>
        <v/>
      </c>
      <c r="R90" s="154" t="str">
        <f>IFERROR(VLOOKUP(E90,Drop_down_options!$C$47:$D$49,2,), "")</f>
        <v/>
      </c>
      <c r="S90" s="39" t="str">
        <f>IFERROR(VLOOKUP(F90,Drop_down_options!$C$34:$D$36,2,), "")</f>
        <v/>
      </c>
      <c r="T90" s="39" t="str">
        <f>IFERROR(VLOOKUP(H90,Drop_down_options!$C$39:$D$44,2,),"")</f>
        <v/>
      </c>
      <c r="U90" s="48"/>
      <c r="V90" s="209"/>
      <c r="W90" s="48"/>
      <c r="X90" s="48"/>
      <c r="Y90" s="48"/>
      <c r="Z90" s="48"/>
      <c r="AA90" s="46"/>
      <c r="AB90" s="46"/>
      <c r="AC90" s="45" t="str">
        <f t="shared" si="16"/>
        <v/>
      </c>
      <c r="AD90" s="44"/>
      <c r="AE90" s="46"/>
      <c r="AF90" s="46"/>
      <c r="AG90" s="46"/>
      <c r="AH90" s="120"/>
      <c r="AI90" s="28" t="str">
        <f>IFERROR(VLOOKUP(AH90,CAPTURE_SITE_INFO!$B$3:$U$501,11,FALSE),"")</f>
        <v/>
      </c>
      <c r="AJ90" s="28" t="str">
        <f t="shared" si="17"/>
        <v>_</v>
      </c>
    </row>
    <row r="91" spans="1:36" s="30" customFormat="1" x14ac:dyDescent="0.25">
      <c r="A91" s="38"/>
      <c r="B91" s="155"/>
      <c r="C91" s="40" t="str">
        <f t="shared" si="10"/>
        <v/>
      </c>
      <c r="D91" s="39"/>
      <c r="E91" s="40" t="str">
        <f t="shared" si="11"/>
        <v/>
      </c>
      <c r="F91" s="39"/>
      <c r="G91" s="40" t="str">
        <f t="shared" si="12"/>
        <v/>
      </c>
      <c r="H91" s="39"/>
      <c r="I91" s="40" t="str">
        <f t="shared" si="13"/>
        <v/>
      </c>
      <c r="J91" s="198" t="str">
        <f>IFERROR(VLOOKUP(Q91,Drop_down_options!$B$2:$D$31,2,FALSE),"")</f>
        <v/>
      </c>
      <c r="K91" s="40" t="str">
        <f>IFERROR(VLOOKUP(R91,Drop_down_options!$E$2:$F$4,2,),"")</f>
        <v/>
      </c>
      <c r="L91" s="40" t="str">
        <f>IFERROR(VLOOKUP(S91,Drop_down_options!$G$2:$H$4,2),"")</f>
        <v/>
      </c>
      <c r="M91" s="40" t="str">
        <f>IFERROR(VLOOKUP(T91,Drop_down_options!$E$9:$F$14,2,FALSE),"")</f>
        <v/>
      </c>
      <c r="N91" s="40" t="str">
        <f t="shared" si="14"/>
        <v>_</v>
      </c>
      <c r="O91" s="199" t="str">
        <f t="shared" si="15"/>
        <v>___</v>
      </c>
      <c r="P91" s="41" t="str">
        <f t="shared" si="9"/>
        <v>-</v>
      </c>
      <c r="Q91" s="42" t="str">
        <f>IFERROR(VLOOKUP(B91,ACCEPTED_CODES!$X$3:$Y$32,2,), "")</f>
        <v/>
      </c>
      <c r="R91" s="154" t="str">
        <f>IFERROR(VLOOKUP(E91,Drop_down_options!$C$47:$D$49,2,), "")</f>
        <v/>
      </c>
      <c r="S91" s="39" t="str">
        <f>IFERROR(VLOOKUP(F91,Drop_down_options!$C$34:$D$36,2,), "")</f>
        <v/>
      </c>
      <c r="T91" s="39" t="str">
        <f>IFERROR(VLOOKUP(H91,Drop_down_options!$C$39:$D$44,2,),"")</f>
        <v/>
      </c>
      <c r="U91" s="48"/>
      <c r="V91" s="209"/>
      <c r="W91" s="48"/>
      <c r="X91" s="48"/>
      <c r="Y91" s="48"/>
      <c r="Z91" s="48"/>
      <c r="AA91" s="46"/>
      <c r="AB91" s="46"/>
      <c r="AC91" s="45" t="str">
        <f t="shared" si="16"/>
        <v/>
      </c>
      <c r="AD91" s="44"/>
      <c r="AE91" s="46"/>
      <c r="AF91" s="46"/>
      <c r="AG91" s="46"/>
      <c r="AH91" s="120"/>
      <c r="AI91" s="28" t="str">
        <f>IFERROR(VLOOKUP(AH91,CAPTURE_SITE_INFO!$B$3:$U$501,11,FALSE),"")</f>
        <v/>
      </c>
      <c r="AJ91" s="28" t="str">
        <f t="shared" si="17"/>
        <v>_</v>
      </c>
    </row>
    <row r="92" spans="1:36" s="30" customFormat="1" x14ac:dyDescent="0.25">
      <c r="A92" s="38"/>
      <c r="B92" s="155"/>
      <c r="C92" s="40" t="str">
        <f t="shared" si="10"/>
        <v/>
      </c>
      <c r="D92" s="39"/>
      <c r="E92" s="40" t="str">
        <f t="shared" si="11"/>
        <v/>
      </c>
      <c r="F92" s="39"/>
      <c r="G92" s="40" t="str">
        <f t="shared" si="12"/>
        <v/>
      </c>
      <c r="H92" s="39"/>
      <c r="I92" s="40" t="str">
        <f t="shared" si="13"/>
        <v/>
      </c>
      <c r="J92" s="198" t="str">
        <f>IFERROR(VLOOKUP(Q92,Drop_down_options!$B$2:$D$31,2,FALSE),"")</f>
        <v/>
      </c>
      <c r="K92" s="40" t="str">
        <f>IFERROR(VLOOKUP(R92,Drop_down_options!$E$2:$F$4,2,),"")</f>
        <v/>
      </c>
      <c r="L92" s="40" t="str">
        <f>IFERROR(VLOOKUP(S92,Drop_down_options!$G$2:$H$4,2),"")</f>
        <v/>
      </c>
      <c r="M92" s="40" t="str">
        <f>IFERROR(VLOOKUP(T92,Drop_down_options!$E$9:$F$14,2,FALSE),"")</f>
        <v/>
      </c>
      <c r="N92" s="40" t="str">
        <f t="shared" si="14"/>
        <v>_</v>
      </c>
      <c r="O92" s="199" t="str">
        <f t="shared" si="15"/>
        <v>___</v>
      </c>
      <c r="P92" s="41" t="str">
        <f t="shared" si="9"/>
        <v>-</v>
      </c>
      <c r="Q92" s="42" t="str">
        <f>IFERROR(VLOOKUP(B92,ACCEPTED_CODES!$X$3:$Y$32,2,), "")</f>
        <v/>
      </c>
      <c r="R92" s="154" t="str">
        <f>IFERROR(VLOOKUP(E92,Drop_down_options!$C$47:$D$49,2,), "")</f>
        <v/>
      </c>
      <c r="S92" s="39" t="str">
        <f>IFERROR(VLOOKUP(F92,Drop_down_options!$C$34:$D$36,2,), "")</f>
        <v/>
      </c>
      <c r="T92" s="39" t="str">
        <f>IFERROR(VLOOKUP(H92,Drop_down_options!$C$39:$D$44,2,),"")</f>
        <v/>
      </c>
      <c r="U92" s="48"/>
      <c r="V92" s="209"/>
      <c r="W92" s="48"/>
      <c r="X92" s="48"/>
      <c r="Y92" s="48"/>
      <c r="Z92" s="48"/>
      <c r="AA92" s="46"/>
      <c r="AB92" s="46"/>
      <c r="AC92" s="45" t="str">
        <f t="shared" si="16"/>
        <v/>
      </c>
      <c r="AD92" s="44"/>
      <c r="AE92" s="46"/>
      <c r="AF92" s="46"/>
      <c r="AG92" s="46"/>
      <c r="AH92" s="120"/>
      <c r="AI92" s="28" t="str">
        <f>IFERROR(VLOOKUP(AH92,CAPTURE_SITE_INFO!$B$3:$U$501,11,FALSE),"")</f>
        <v/>
      </c>
      <c r="AJ92" s="28" t="str">
        <f t="shared" si="17"/>
        <v>_</v>
      </c>
    </row>
    <row r="93" spans="1:36" s="30" customFormat="1" x14ac:dyDescent="0.25">
      <c r="A93" s="38"/>
      <c r="B93" s="155"/>
      <c r="C93" s="40" t="str">
        <f t="shared" si="10"/>
        <v/>
      </c>
      <c r="D93" s="39"/>
      <c r="E93" s="40" t="str">
        <f t="shared" si="11"/>
        <v/>
      </c>
      <c r="F93" s="39"/>
      <c r="G93" s="40" t="str">
        <f t="shared" si="12"/>
        <v/>
      </c>
      <c r="H93" s="39"/>
      <c r="I93" s="40" t="str">
        <f t="shared" si="13"/>
        <v/>
      </c>
      <c r="J93" s="198" t="str">
        <f>IFERROR(VLOOKUP(Q93,Drop_down_options!$B$2:$D$31,2,FALSE),"")</f>
        <v/>
      </c>
      <c r="K93" s="40" t="str">
        <f>IFERROR(VLOOKUP(R93,Drop_down_options!$E$2:$F$4,2,),"")</f>
        <v/>
      </c>
      <c r="L93" s="40" t="str">
        <f>IFERROR(VLOOKUP(S93,Drop_down_options!$G$2:$H$4,2),"")</f>
        <v/>
      </c>
      <c r="M93" s="40" t="str">
        <f>IFERROR(VLOOKUP(T93,Drop_down_options!$E$9:$F$14,2,FALSE),"")</f>
        <v/>
      </c>
      <c r="N93" s="40" t="str">
        <f t="shared" si="14"/>
        <v>_</v>
      </c>
      <c r="O93" s="199" t="str">
        <f t="shared" si="15"/>
        <v>___</v>
      </c>
      <c r="P93" s="41" t="str">
        <f t="shared" si="9"/>
        <v>-</v>
      </c>
      <c r="Q93" s="42" t="str">
        <f>IFERROR(VLOOKUP(B93,ACCEPTED_CODES!$X$3:$Y$32,2,), "")</f>
        <v/>
      </c>
      <c r="R93" s="154" t="str">
        <f>IFERROR(VLOOKUP(E93,Drop_down_options!$C$47:$D$49,2,), "")</f>
        <v/>
      </c>
      <c r="S93" s="39" t="str">
        <f>IFERROR(VLOOKUP(F93,Drop_down_options!$C$34:$D$36,2,), "")</f>
        <v/>
      </c>
      <c r="T93" s="39" t="str">
        <f>IFERROR(VLOOKUP(H93,Drop_down_options!$C$39:$D$44,2,),"")</f>
        <v/>
      </c>
      <c r="U93" s="48"/>
      <c r="V93" s="209"/>
      <c r="W93" s="48"/>
      <c r="X93" s="48"/>
      <c r="Y93" s="48"/>
      <c r="Z93" s="48"/>
      <c r="AA93" s="46"/>
      <c r="AB93" s="46"/>
      <c r="AC93" s="45" t="str">
        <f t="shared" si="16"/>
        <v/>
      </c>
      <c r="AD93" s="44"/>
      <c r="AE93" s="46"/>
      <c r="AF93" s="46"/>
      <c r="AG93" s="46"/>
      <c r="AH93" s="120"/>
      <c r="AI93" s="28" t="str">
        <f>IFERROR(VLOOKUP(AH93,CAPTURE_SITE_INFO!$B$3:$U$501,11,FALSE),"")</f>
        <v/>
      </c>
      <c r="AJ93" s="28" t="str">
        <f t="shared" si="17"/>
        <v>_</v>
      </c>
    </row>
    <row r="94" spans="1:36" s="30" customFormat="1" x14ac:dyDescent="0.25">
      <c r="A94" s="38"/>
      <c r="B94" s="155"/>
      <c r="C94" s="40" t="str">
        <f t="shared" si="10"/>
        <v/>
      </c>
      <c r="D94" s="39"/>
      <c r="E94" s="40" t="str">
        <f t="shared" si="11"/>
        <v/>
      </c>
      <c r="F94" s="39"/>
      <c r="G94" s="40" t="str">
        <f t="shared" si="12"/>
        <v/>
      </c>
      <c r="H94" s="39"/>
      <c r="I94" s="40" t="str">
        <f t="shared" si="13"/>
        <v/>
      </c>
      <c r="J94" s="198" t="str">
        <f>IFERROR(VLOOKUP(Q94,Drop_down_options!$B$2:$D$31,2,FALSE),"")</f>
        <v/>
      </c>
      <c r="K94" s="40" t="str">
        <f>IFERROR(VLOOKUP(R94,Drop_down_options!$E$2:$F$4,2,),"")</f>
        <v/>
      </c>
      <c r="L94" s="40" t="str">
        <f>IFERROR(VLOOKUP(S94,Drop_down_options!$G$2:$H$4,2),"")</f>
        <v/>
      </c>
      <c r="M94" s="40" t="str">
        <f>IFERROR(VLOOKUP(T94,Drop_down_options!$E$9:$F$14,2,FALSE),"")</f>
        <v/>
      </c>
      <c r="N94" s="40" t="str">
        <f t="shared" si="14"/>
        <v>_</v>
      </c>
      <c r="O94" s="199" t="str">
        <f t="shared" si="15"/>
        <v>___</v>
      </c>
      <c r="P94" s="41" t="str">
        <f t="shared" si="9"/>
        <v>-</v>
      </c>
      <c r="Q94" s="42" t="str">
        <f>IFERROR(VLOOKUP(B94,ACCEPTED_CODES!$X$3:$Y$32,2,), "")</f>
        <v/>
      </c>
      <c r="R94" s="154" t="str">
        <f>IFERROR(VLOOKUP(E94,Drop_down_options!$C$47:$D$49,2,), "")</f>
        <v/>
      </c>
      <c r="S94" s="39" t="str">
        <f>IFERROR(VLOOKUP(F94,Drop_down_options!$C$34:$D$36,2,), "")</f>
        <v/>
      </c>
      <c r="T94" s="39" t="str">
        <f>IFERROR(VLOOKUP(H94,Drop_down_options!$C$39:$D$44,2,),"")</f>
        <v/>
      </c>
      <c r="U94" s="48"/>
      <c r="V94" s="209"/>
      <c r="W94" s="48"/>
      <c r="X94" s="48"/>
      <c r="Y94" s="48"/>
      <c r="Z94" s="48"/>
      <c r="AA94" s="46"/>
      <c r="AB94" s="46"/>
      <c r="AC94" s="45" t="str">
        <f t="shared" si="16"/>
        <v/>
      </c>
      <c r="AD94" s="44"/>
      <c r="AE94" s="46"/>
      <c r="AF94" s="46"/>
      <c r="AG94" s="46"/>
      <c r="AH94" s="120"/>
      <c r="AI94" s="28" t="str">
        <f>IFERROR(VLOOKUP(AH94,CAPTURE_SITE_INFO!$B$3:$U$501,11,FALSE),"")</f>
        <v/>
      </c>
      <c r="AJ94" s="28" t="str">
        <f t="shared" si="17"/>
        <v>_</v>
      </c>
    </row>
    <row r="95" spans="1:36" s="30" customFormat="1" x14ac:dyDescent="0.25">
      <c r="A95" s="38"/>
      <c r="B95" s="155"/>
      <c r="C95" s="40" t="str">
        <f t="shared" si="10"/>
        <v/>
      </c>
      <c r="D95" s="39"/>
      <c r="E95" s="40" t="str">
        <f t="shared" si="11"/>
        <v/>
      </c>
      <c r="F95" s="39"/>
      <c r="G95" s="40" t="str">
        <f t="shared" si="12"/>
        <v/>
      </c>
      <c r="H95" s="39"/>
      <c r="I95" s="40" t="str">
        <f t="shared" si="13"/>
        <v/>
      </c>
      <c r="J95" s="198" t="str">
        <f>IFERROR(VLOOKUP(Q95,Drop_down_options!$B$2:$D$31,2,FALSE),"")</f>
        <v/>
      </c>
      <c r="K95" s="40" t="str">
        <f>IFERROR(VLOOKUP(R95,Drop_down_options!$E$2:$F$4,2,),"")</f>
        <v/>
      </c>
      <c r="L95" s="40" t="str">
        <f>IFERROR(VLOOKUP(S95,Drop_down_options!$G$2:$H$4,2),"")</f>
        <v/>
      </c>
      <c r="M95" s="40" t="str">
        <f>IFERROR(VLOOKUP(T95,Drop_down_options!$E$9:$F$14,2,FALSE),"")</f>
        <v/>
      </c>
      <c r="N95" s="40" t="str">
        <f t="shared" si="14"/>
        <v>_</v>
      </c>
      <c r="O95" s="199" t="str">
        <f t="shared" si="15"/>
        <v>___</v>
      </c>
      <c r="P95" s="41" t="str">
        <f t="shared" si="9"/>
        <v>-</v>
      </c>
      <c r="Q95" s="42" t="str">
        <f>IFERROR(VLOOKUP(B95,ACCEPTED_CODES!$X$3:$Y$32,2,), "")</f>
        <v/>
      </c>
      <c r="R95" s="154" t="str">
        <f>IFERROR(VLOOKUP(E95,Drop_down_options!$C$47:$D$49,2,), "")</f>
        <v/>
      </c>
      <c r="S95" s="39" t="str">
        <f>IFERROR(VLOOKUP(F95,Drop_down_options!$C$34:$D$36,2,), "")</f>
        <v/>
      </c>
      <c r="T95" s="39" t="str">
        <f>IFERROR(VLOOKUP(H95,Drop_down_options!$C$39:$D$44,2,),"")</f>
        <v/>
      </c>
      <c r="U95" s="48"/>
      <c r="V95" s="209"/>
      <c r="W95" s="48"/>
      <c r="X95" s="48"/>
      <c r="Y95" s="48"/>
      <c r="Z95" s="48"/>
      <c r="AA95" s="46"/>
      <c r="AB95" s="46"/>
      <c r="AC95" s="45" t="str">
        <f t="shared" si="16"/>
        <v/>
      </c>
      <c r="AD95" s="44"/>
      <c r="AE95" s="46"/>
      <c r="AF95" s="46"/>
      <c r="AG95" s="46"/>
      <c r="AH95" s="120"/>
      <c r="AI95" s="28" t="str">
        <f>IFERROR(VLOOKUP(AH95,CAPTURE_SITE_INFO!$B$3:$U$501,11,FALSE),"")</f>
        <v/>
      </c>
      <c r="AJ95" s="28" t="str">
        <f t="shared" si="17"/>
        <v>_</v>
      </c>
    </row>
    <row r="96" spans="1:36" s="30" customFormat="1" x14ac:dyDescent="0.25">
      <c r="A96" s="38"/>
      <c r="B96" s="155"/>
      <c r="C96" s="40" t="str">
        <f t="shared" si="10"/>
        <v/>
      </c>
      <c r="D96" s="39"/>
      <c r="E96" s="40" t="str">
        <f t="shared" si="11"/>
        <v/>
      </c>
      <c r="F96" s="39"/>
      <c r="G96" s="40" t="str">
        <f t="shared" si="12"/>
        <v/>
      </c>
      <c r="H96" s="39"/>
      <c r="I96" s="40" t="str">
        <f t="shared" si="13"/>
        <v/>
      </c>
      <c r="J96" s="198" t="str">
        <f>IFERROR(VLOOKUP(Q96,Drop_down_options!$B$2:$D$31,2,FALSE),"")</f>
        <v/>
      </c>
      <c r="K96" s="40" t="str">
        <f>IFERROR(VLOOKUP(R96,Drop_down_options!$E$2:$F$4,2,),"")</f>
        <v/>
      </c>
      <c r="L96" s="40" t="str">
        <f>IFERROR(VLOOKUP(S96,Drop_down_options!$G$2:$H$4,2),"")</f>
        <v/>
      </c>
      <c r="M96" s="40" t="str">
        <f>IFERROR(VLOOKUP(T96,Drop_down_options!$E$9:$F$14,2,FALSE),"")</f>
        <v/>
      </c>
      <c r="N96" s="40" t="str">
        <f t="shared" si="14"/>
        <v>_</v>
      </c>
      <c r="O96" s="199" t="str">
        <f t="shared" si="15"/>
        <v>___</v>
      </c>
      <c r="P96" s="41" t="str">
        <f t="shared" si="9"/>
        <v>-</v>
      </c>
      <c r="Q96" s="42" t="str">
        <f>IFERROR(VLOOKUP(B96,ACCEPTED_CODES!$X$3:$Y$32,2,), "")</f>
        <v/>
      </c>
      <c r="R96" s="154" t="str">
        <f>IFERROR(VLOOKUP(E96,Drop_down_options!$C$47:$D$49,2,), "")</f>
        <v/>
      </c>
      <c r="S96" s="39" t="str">
        <f>IFERROR(VLOOKUP(F96,Drop_down_options!$C$34:$D$36,2,), "")</f>
        <v/>
      </c>
      <c r="T96" s="39" t="str">
        <f>IFERROR(VLOOKUP(H96,Drop_down_options!$C$39:$D$44,2,),"")</f>
        <v/>
      </c>
      <c r="U96" s="48"/>
      <c r="V96" s="209"/>
      <c r="W96" s="48"/>
      <c r="X96" s="48"/>
      <c r="Y96" s="48"/>
      <c r="Z96" s="48"/>
      <c r="AA96" s="46"/>
      <c r="AB96" s="46"/>
      <c r="AC96" s="45" t="str">
        <f t="shared" si="16"/>
        <v/>
      </c>
      <c r="AD96" s="44"/>
      <c r="AE96" s="46"/>
      <c r="AF96" s="46"/>
      <c r="AG96" s="46"/>
      <c r="AH96" s="120"/>
      <c r="AI96" s="28" t="str">
        <f>IFERROR(VLOOKUP(AH96,CAPTURE_SITE_INFO!$B$3:$U$501,11,FALSE),"")</f>
        <v/>
      </c>
      <c r="AJ96" s="28" t="str">
        <f t="shared" si="17"/>
        <v>_</v>
      </c>
    </row>
    <row r="97" spans="1:36" s="30" customFormat="1" x14ac:dyDescent="0.25">
      <c r="A97" s="38"/>
      <c r="B97" s="155"/>
      <c r="C97" s="40" t="str">
        <f t="shared" si="10"/>
        <v/>
      </c>
      <c r="D97" s="39"/>
      <c r="E97" s="40" t="str">
        <f t="shared" si="11"/>
        <v/>
      </c>
      <c r="F97" s="39"/>
      <c r="G97" s="40" t="str">
        <f t="shared" si="12"/>
        <v/>
      </c>
      <c r="H97" s="39"/>
      <c r="I97" s="40" t="str">
        <f t="shared" si="13"/>
        <v/>
      </c>
      <c r="J97" s="198" t="str">
        <f>IFERROR(VLOOKUP(Q97,Drop_down_options!$B$2:$D$31,2,FALSE),"")</f>
        <v/>
      </c>
      <c r="K97" s="40" t="str">
        <f>IFERROR(VLOOKUP(R97,Drop_down_options!$E$2:$F$4,2,),"")</f>
        <v/>
      </c>
      <c r="L97" s="40" t="str">
        <f>IFERROR(VLOOKUP(S97,Drop_down_options!$G$2:$H$4,2),"")</f>
        <v/>
      </c>
      <c r="M97" s="40" t="str">
        <f>IFERROR(VLOOKUP(T97,Drop_down_options!$E$9:$F$14,2,FALSE),"")</f>
        <v/>
      </c>
      <c r="N97" s="40" t="str">
        <f t="shared" si="14"/>
        <v>_</v>
      </c>
      <c r="O97" s="199" t="str">
        <f t="shared" si="15"/>
        <v>___</v>
      </c>
      <c r="P97" s="41" t="str">
        <f t="shared" si="9"/>
        <v>-</v>
      </c>
      <c r="Q97" s="42" t="str">
        <f>IFERROR(VLOOKUP(B97,ACCEPTED_CODES!$X$3:$Y$32,2,), "")</f>
        <v/>
      </c>
      <c r="R97" s="154" t="str">
        <f>IFERROR(VLOOKUP(E97,Drop_down_options!$C$47:$D$49,2,), "")</f>
        <v/>
      </c>
      <c r="S97" s="39" t="str">
        <f>IFERROR(VLOOKUP(F97,Drop_down_options!$C$34:$D$36,2,), "")</f>
        <v/>
      </c>
      <c r="T97" s="39" t="str">
        <f>IFERROR(VLOOKUP(H97,Drop_down_options!$C$39:$D$44,2,),"")</f>
        <v/>
      </c>
      <c r="U97" s="48"/>
      <c r="V97" s="209"/>
      <c r="W97" s="48"/>
      <c r="X97" s="48"/>
      <c r="Y97" s="48"/>
      <c r="Z97" s="48"/>
      <c r="AA97" s="46"/>
      <c r="AB97" s="46"/>
      <c r="AC97" s="45" t="str">
        <f t="shared" si="16"/>
        <v/>
      </c>
      <c r="AD97" s="44"/>
      <c r="AE97" s="46"/>
      <c r="AF97" s="46"/>
      <c r="AG97" s="46"/>
      <c r="AH97" s="120"/>
      <c r="AI97" s="28" t="str">
        <f>IFERROR(VLOOKUP(AH97,CAPTURE_SITE_INFO!$B$3:$U$501,11,FALSE),"")</f>
        <v/>
      </c>
      <c r="AJ97" s="28" t="str">
        <f t="shared" si="17"/>
        <v>_</v>
      </c>
    </row>
    <row r="98" spans="1:36" s="30" customFormat="1" x14ac:dyDescent="0.25">
      <c r="A98" s="38"/>
      <c r="B98" s="155"/>
      <c r="C98" s="40" t="str">
        <f t="shared" si="10"/>
        <v/>
      </c>
      <c r="D98" s="39"/>
      <c r="E98" s="40" t="str">
        <f t="shared" si="11"/>
        <v/>
      </c>
      <c r="F98" s="39"/>
      <c r="G98" s="40" t="str">
        <f t="shared" si="12"/>
        <v/>
      </c>
      <c r="H98" s="39"/>
      <c r="I98" s="40" t="str">
        <f t="shared" si="13"/>
        <v/>
      </c>
      <c r="J98" s="198" t="str">
        <f>IFERROR(VLOOKUP(Q98,Drop_down_options!$B$2:$D$31,2,FALSE),"")</f>
        <v/>
      </c>
      <c r="K98" s="40" t="str">
        <f>IFERROR(VLOOKUP(R98,Drop_down_options!$E$2:$F$4,2,),"")</f>
        <v/>
      </c>
      <c r="L98" s="40" t="str">
        <f>IFERROR(VLOOKUP(S98,Drop_down_options!$G$2:$H$4,2),"")</f>
        <v/>
      </c>
      <c r="M98" s="40" t="str">
        <f>IFERROR(VLOOKUP(T98,Drop_down_options!$E$9:$F$14,2,FALSE),"")</f>
        <v/>
      </c>
      <c r="N98" s="40" t="str">
        <f t="shared" si="14"/>
        <v>_</v>
      </c>
      <c r="O98" s="199" t="str">
        <f t="shared" si="15"/>
        <v>___</v>
      </c>
      <c r="P98" s="41" t="str">
        <f t="shared" si="9"/>
        <v>-</v>
      </c>
      <c r="Q98" s="42" t="str">
        <f>IFERROR(VLOOKUP(B98,ACCEPTED_CODES!$X$3:$Y$32,2,), "")</f>
        <v/>
      </c>
      <c r="R98" s="154" t="str">
        <f>IFERROR(VLOOKUP(E98,Drop_down_options!$C$47:$D$49,2,), "")</f>
        <v/>
      </c>
      <c r="S98" s="39" t="str">
        <f>IFERROR(VLOOKUP(F98,Drop_down_options!$C$34:$D$36,2,), "")</f>
        <v/>
      </c>
      <c r="T98" s="39" t="str">
        <f>IFERROR(VLOOKUP(H98,Drop_down_options!$C$39:$D$44,2,),"")</f>
        <v/>
      </c>
      <c r="U98" s="48"/>
      <c r="V98" s="209"/>
      <c r="W98" s="48"/>
      <c r="X98" s="48"/>
      <c r="Y98" s="48"/>
      <c r="Z98" s="48"/>
      <c r="AA98" s="46"/>
      <c r="AB98" s="46"/>
      <c r="AC98" s="45" t="str">
        <f t="shared" si="16"/>
        <v/>
      </c>
      <c r="AD98" s="44"/>
      <c r="AE98" s="46"/>
      <c r="AF98" s="46"/>
      <c r="AG98" s="46"/>
      <c r="AH98" s="120"/>
      <c r="AI98" s="28" t="str">
        <f>IFERROR(VLOOKUP(AH98,CAPTURE_SITE_INFO!$B$3:$U$501,11,FALSE),"")</f>
        <v/>
      </c>
      <c r="AJ98" s="28" t="str">
        <f t="shared" si="17"/>
        <v>_</v>
      </c>
    </row>
    <row r="99" spans="1:36" s="30" customFormat="1" x14ac:dyDescent="0.25">
      <c r="A99" s="38"/>
      <c r="B99" s="155"/>
      <c r="C99" s="40" t="str">
        <f t="shared" si="10"/>
        <v/>
      </c>
      <c r="D99" s="39"/>
      <c r="E99" s="40" t="str">
        <f t="shared" si="11"/>
        <v/>
      </c>
      <c r="F99" s="39"/>
      <c r="G99" s="40" t="str">
        <f t="shared" si="12"/>
        <v/>
      </c>
      <c r="H99" s="39"/>
      <c r="I99" s="40" t="str">
        <f t="shared" si="13"/>
        <v/>
      </c>
      <c r="J99" s="198" t="str">
        <f>IFERROR(VLOOKUP(Q99,Drop_down_options!$B$2:$D$31,2,FALSE),"")</f>
        <v/>
      </c>
      <c r="K99" s="40" t="str">
        <f>IFERROR(VLOOKUP(R99,Drop_down_options!$E$2:$F$4,2,),"")</f>
        <v/>
      </c>
      <c r="L99" s="40" t="str">
        <f>IFERROR(VLOOKUP(S99,Drop_down_options!$G$2:$H$4,2),"")</f>
        <v/>
      </c>
      <c r="M99" s="40" t="str">
        <f>IFERROR(VLOOKUP(T99,Drop_down_options!$E$9:$F$14,2,FALSE),"")</f>
        <v/>
      </c>
      <c r="N99" s="40" t="str">
        <f t="shared" si="14"/>
        <v>_</v>
      </c>
      <c r="O99" s="199" t="str">
        <f t="shared" si="15"/>
        <v>___</v>
      </c>
      <c r="P99" s="41" t="str">
        <f t="shared" si="9"/>
        <v>-</v>
      </c>
      <c r="Q99" s="42" t="str">
        <f>IFERROR(VLOOKUP(B99,ACCEPTED_CODES!$X$3:$Y$32,2,), "")</f>
        <v/>
      </c>
      <c r="R99" s="154" t="str">
        <f>IFERROR(VLOOKUP(E99,Drop_down_options!$C$47:$D$49,2,), "")</f>
        <v/>
      </c>
      <c r="S99" s="39" t="str">
        <f>IFERROR(VLOOKUP(F99,Drop_down_options!$C$34:$D$36,2,), "")</f>
        <v/>
      </c>
      <c r="T99" s="39" t="str">
        <f>IFERROR(VLOOKUP(H99,Drop_down_options!$C$39:$D$44,2,),"")</f>
        <v/>
      </c>
      <c r="U99" s="48"/>
      <c r="V99" s="209"/>
      <c r="W99" s="48"/>
      <c r="X99" s="48"/>
      <c r="Y99" s="48"/>
      <c r="Z99" s="48"/>
      <c r="AA99" s="46"/>
      <c r="AB99" s="46"/>
      <c r="AC99" s="45" t="str">
        <f t="shared" si="16"/>
        <v/>
      </c>
      <c r="AD99" s="44"/>
      <c r="AE99" s="46"/>
      <c r="AF99" s="46"/>
      <c r="AG99" s="46"/>
      <c r="AH99" s="120"/>
      <c r="AI99" s="28" t="str">
        <f>IFERROR(VLOOKUP(AH99,CAPTURE_SITE_INFO!$B$3:$U$501,11,FALSE),"")</f>
        <v/>
      </c>
      <c r="AJ99" s="28" t="str">
        <f t="shared" si="17"/>
        <v>_</v>
      </c>
    </row>
    <row r="100" spans="1:36" s="30" customFormat="1" x14ac:dyDescent="0.25">
      <c r="A100" s="38"/>
      <c r="B100" s="155"/>
      <c r="C100" s="40" t="str">
        <f t="shared" si="10"/>
        <v/>
      </c>
      <c r="D100" s="39"/>
      <c r="E100" s="40" t="str">
        <f t="shared" si="11"/>
        <v/>
      </c>
      <c r="F100" s="39"/>
      <c r="G100" s="40" t="str">
        <f t="shared" si="12"/>
        <v/>
      </c>
      <c r="H100" s="39"/>
      <c r="I100" s="40" t="str">
        <f t="shared" si="13"/>
        <v/>
      </c>
      <c r="J100" s="198" t="str">
        <f>IFERROR(VLOOKUP(Q100,Drop_down_options!$B$2:$D$31,2,FALSE),"")</f>
        <v/>
      </c>
      <c r="K100" s="40" t="str">
        <f>IFERROR(VLOOKUP(R100,Drop_down_options!$E$2:$F$4,2,),"")</f>
        <v/>
      </c>
      <c r="L100" s="40" t="str">
        <f>IFERROR(VLOOKUP(S100,Drop_down_options!$G$2:$H$4,2),"")</f>
        <v/>
      </c>
      <c r="M100" s="40" t="str">
        <f>IFERROR(VLOOKUP(T100,Drop_down_options!$E$9:$F$14,2,FALSE),"")</f>
        <v/>
      </c>
      <c r="N100" s="40" t="str">
        <f t="shared" si="14"/>
        <v>_</v>
      </c>
      <c r="O100" s="199" t="str">
        <f t="shared" si="15"/>
        <v>___</v>
      </c>
      <c r="P100" s="41" t="str">
        <f t="shared" si="9"/>
        <v>-</v>
      </c>
      <c r="Q100" s="42" t="str">
        <f>IFERROR(VLOOKUP(B100,ACCEPTED_CODES!$X$3:$Y$32,2,), "")</f>
        <v/>
      </c>
      <c r="R100" s="154" t="str">
        <f>IFERROR(VLOOKUP(E100,Drop_down_options!$C$47:$D$49,2,), "")</f>
        <v/>
      </c>
      <c r="S100" s="39" t="str">
        <f>IFERROR(VLOOKUP(F100,Drop_down_options!$C$34:$D$36,2,), "")</f>
        <v/>
      </c>
      <c r="T100" s="39" t="str">
        <f>IFERROR(VLOOKUP(H100,Drop_down_options!$C$39:$D$44,2,),"")</f>
        <v/>
      </c>
      <c r="U100" s="48"/>
      <c r="V100" s="209"/>
      <c r="W100" s="48"/>
      <c r="X100" s="48"/>
      <c r="Y100" s="48"/>
      <c r="Z100" s="48"/>
      <c r="AA100" s="46"/>
      <c r="AB100" s="46"/>
      <c r="AC100" s="45" t="str">
        <f t="shared" si="16"/>
        <v/>
      </c>
      <c r="AD100" s="44"/>
      <c r="AE100" s="46"/>
      <c r="AF100" s="46"/>
      <c r="AG100" s="46"/>
      <c r="AH100" s="120"/>
      <c r="AI100" s="28" t="str">
        <f>IFERROR(VLOOKUP(AH100,CAPTURE_SITE_INFO!$B$3:$U$501,11,FALSE),"")</f>
        <v/>
      </c>
      <c r="AJ100" s="28" t="str">
        <f t="shared" si="17"/>
        <v>_</v>
      </c>
    </row>
    <row r="101" spans="1:36" s="30" customFormat="1" x14ac:dyDescent="0.25">
      <c r="A101" s="38"/>
      <c r="B101" s="155"/>
      <c r="C101" s="40" t="str">
        <f t="shared" si="10"/>
        <v/>
      </c>
      <c r="D101" s="39"/>
      <c r="E101" s="40" t="str">
        <f t="shared" si="11"/>
        <v/>
      </c>
      <c r="F101" s="39"/>
      <c r="G101" s="40" t="str">
        <f t="shared" si="12"/>
        <v/>
      </c>
      <c r="H101" s="39"/>
      <c r="I101" s="40" t="str">
        <f t="shared" si="13"/>
        <v/>
      </c>
      <c r="J101" s="198" t="str">
        <f>IFERROR(VLOOKUP(Q101,Drop_down_options!$B$2:$D$31,2,FALSE),"")</f>
        <v/>
      </c>
      <c r="K101" s="40" t="str">
        <f>IFERROR(VLOOKUP(R101,Drop_down_options!$E$2:$F$4,2,),"")</f>
        <v/>
      </c>
      <c r="L101" s="40" t="str">
        <f>IFERROR(VLOOKUP(S101,Drop_down_options!$G$2:$H$4,2),"")</f>
        <v/>
      </c>
      <c r="M101" s="40" t="str">
        <f>IFERROR(VLOOKUP(T101,Drop_down_options!$E$9:$F$14,2,FALSE),"")</f>
        <v/>
      </c>
      <c r="N101" s="40" t="str">
        <f t="shared" si="14"/>
        <v>_</v>
      </c>
      <c r="O101" s="199" t="str">
        <f t="shared" si="15"/>
        <v>___</v>
      </c>
      <c r="P101" s="41" t="str">
        <f t="shared" si="9"/>
        <v>-</v>
      </c>
      <c r="Q101" s="42" t="str">
        <f>IFERROR(VLOOKUP(B101,ACCEPTED_CODES!$X$3:$Y$32,2,), "")</f>
        <v/>
      </c>
      <c r="R101" s="154" t="str">
        <f>IFERROR(VLOOKUP(E101,Drop_down_options!$C$47:$D$49,2,), "")</f>
        <v/>
      </c>
      <c r="S101" s="39" t="str">
        <f>IFERROR(VLOOKUP(F101,Drop_down_options!$C$34:$D$36,2,), "")</f>
        <v/>
      </c>
      <c r="T101" s="39" t="str">
        <f>IFERROR(VLOOKUP(H101,Drop_down_options!$C$39:$D$44,2,),"")</f>
        <v/>
      </c>
      <c r="U101" s="48"/>
      <c r="V101" s="209"/>
      <c r="W101" s="48"/>
      <c r="X101" s="48"/>
      <c r="Y101" s="48"/>
      <c r="Z101" s="48"/>
      <c r="AA101" s="46"/>
      <c r="AB101" s="46"/>
      <c r="AC101" s="45" t="str">
        <f t="shared" si="16"/>
        <v/>
      </c>
      <c r="AD101" s="44"/>
      <c r="AE101" s="46"/>
      <c r="AF101" s="46"/>
      <c r="AG101" s="46"/>
      <c r="AH101" s="120"/>
      <c r="AI101" s="28" t="str">
        <f>IFERROR(VLOOKUP(AH101,CAPTURE_SITE_INFO!$B$3:$U$501,11,FALSE),"")</f>
        <v/>
      </c>
      <c r="AJ101" s="28" t="str">
        <f t="shared" si="17"/>
        <v>_</v>
      </c>
    </row>
    <row r="102" spans="1:36" s="30" customFormat="1" x14ac:dyDescent="0.25">
      <c r="A102" s="38"/>
      <c r="B102" s="155"/>
      <c r="C102" s="40" t="str">
        <f t="shared" si="10"/>
        <v/>
      </c>
      <c r="D102" s="39"/>
      <c r="E102" s="40" t="str">
        <f t="shared" si="11"/>
        <v/>
      </c>
      <c r="F102" s="39"/>
      <c r="G102" s="40" t="str">
        <f t="shared" si="12"/>
        <v/>
      </c>
      <c r="H102" s="39"/>
      <c r="I102" s="40" t="str">
        <f t="shared" si="13"/>
        <v/>
      </c>
      <c r="J102" s="198" t="str">
        <f>IFERROR(VLOOKUP(Q102,Drop_down_options!$B$2:$D$31,2,FALSE),"")</f>
        <v/>
      </c>
      <c r="K102" s="40" t="str">
        <f>IFERROR(VLOOKUP(R102,Drop_down_options!$E$2:$F$4,2,),"")</f>
        <v/>
      </c>
      <c r="L102" s="40" t="str">
        <f>IFERROR(VLOOKUP(S102,Drop_down_options!$G$2:$H$4,2),"")</f>
        <v/>
      </c>
      <c r="M102" s="40" t="str">
        <f>IFERROR(VLOOKUP(T102,Drop_down_options!$E$9:$F$14,2,FALSE),"")</f>
        <v/>
      </c>
      <c r="N102" s="40" t="str">
        <f t="shared" si="14"/>
        <v>_</v>
      </c>
      <c r="O102" s="199" t="str">
        <f t="shared" si="15"/>
        <v>___</v>
      </c>
      <c r="P102" s="41" t="str">
        <f t="shared" si="9"/>
        <v>-</v>
      </c>
      <c r="Q102" s="42" t="str">
        <f>IFERROR(VLOOKUP(B102,ACCEPTED_CODES!$X$3:$Y$32,2,), "")</f>
        <v/>
      </c>
      <c r="R102" s="154" t="str">
        <f>IFERROR(VLOOKUP(E102,Drop_down_options!$C$47:$D$49,2,), "")</f>
        <v/>
      </c>
      <c r="S102" s="39" t="str">
        <f>IFERROR(VLOOKUP(F102,Drop_down_options!$C$34:$D$36,2,), "")</f>
        <v/>
      </c>
      <c r="T102" s="39" t="str">
        <f>IFERROR(VLOOKUP(H102,Drop_down_options!$C$39:$D$44,2,),"")</f>
        <v/>
      </c>
      <c r="U102" s="48"/>
      <c r="V102" s="209"/>
      <c r="W102" s="48"/>
      <c r="X102" s="48"/>
      <c r="Y102" s="48"/>
      <c r="Z102" s="48"/>
      <c r="AA102" s="46"/>
      <c r="AB102" s="46"/>
      <c r="AC102" s="45" t="str">
        <f t="shared" si="16"/>
        <v/>
      </c>
      <c r="AD102" s="44"/>
      <c r="AE102" s="46"/>
      <c r="AF102" s="46"/>
      <c r="AG102" s="46"/>
      <c r="AH102" s="120"/>
      <c r="AI102" s="28" t="str">
        <f>IFERROR(VLOOKUP(AH102,CAPTURE_SITE_INFO!$B$3:$U$501,11,FALSE),"")</f>
        <v/>
      </c>
      <c r="AJ102" s="28" t="str">
        <f t="shared" si="17"/>
        <v>_</v>
      </c>
    </row>
    <row r="103" spans="1:36" s="30" customFormat="1" x14ac:dyDescent="0.25">
      <c r="A103" s="38"/>
      <c r="B103" s="155"/>
      <c r="C103" s="40" t="str">
        <f t="shared" si="10"/>
        <v/>
      </c>
      <c r="D103" s="39"/>
      <c r="E103" s="40" t="str">
        <f t="shared" si="11"/>
        <v/>
      </c>
      <c r="F103" s="39"/>
      <c r="G103" s="40" t="str">
        <f t="shared" si="12"/>
        <v/>
      </c>
      <c r="H103" s="39"/>
      <c r="I103" s="40" t="str">
        <f t="shared" si="13"/>
        <v/>
      </c>
      <c r="J103" s="198" t="str">
        <f>IFERROR(VLOOKUP(Q103,Drop_down_options!$B$2:$D$31,2,FALSE),"")</f>
        <v/>
      </c>
      <c r="K103" s="40" t="str">
        <f>IFERROR(VLOOKUP(R103,Drop_down_options!$E$2:$F$4,2,),"")</f>
        <v/>
      </c>
      <c r="L103" s="40" t="str">
        <f>IFERROR(VLOOKUP(S103,Drop_down_options!$G$2:$H$4,2),"")</f>
        <v/>
      </c>
      <c r="M103" s="40" t="str">
        <f>IFERROR(VLOOKUP(T103,Drop_down_options!$E$9:$F$14,2,FALSE),"")</f>
        <v/>
      </c>
      <c r="N103" s="40" t="str">
        <f t="shared" si="14"/>
        <v>_</v>
      </c>
      <c r="O103" s="199" t="str">
        <f t="shared" si="15"/>
        <v>___</v>
      </c>
      <c r="P103" s="41" t="str">
        <f t="shared" si="9"/>
        <v>-</v>
      </c>
      <c r="Q103" s="42" t="str">
        <f>IFERROR(VLOOKUP(B103,ACCEPTED_CODES!$X$3:$Y$32,2,), "")</f>
        <v/>
      </c>
      <c r="R103" s="154" t="str">
        <f>IFERROR(VLOOKUP(E103,Drop_down_options!$C$47:$D$49,2,), "")</f>
        <v/>
      </c>
      <c r="S103" s="39" t="str">
        <f>IFERROR(VLOOKUP(F103,Drop_down_options!$C$34:$D$36,2,), "")</f>
        <v/>
      </c>
      <c r="T103" s="39" t="str">
        <f>IFERROR(VLOOKUP(H103,Drop_down_options!$C$39:$D$44,2,),"")</f>
        <v/>
      </c>
      <c r="U103" s="48"/>
      <c r="V103" s="209"/>
      <c r="W103" s="48"/>
      <c r="X103" s="48"/>
      <c r="Y103" s="48"/>
      <c r="Z103" s="48"/>
      <c r="AA103" s="46"/>
      <c r="AB103" s="46"/>
      <c r="AC103" s="45" t="str">
        <f t="shared" si="16"/>
        <v/>
      </c>
      <c r="AD103" s="44"/>
      <c r="AE103" s="46"/>
      <c r="AF103" s="46"/>
      <c r="AG103" s="46"/>
      <c r="AH103" s="120"/>
      <c r="AI103" s="28" t="str">
        <f>IFERROR(VLOOKUP(AH103,CAPTURE_SITE_INFO!$B$3:$U$501,11,FALSE),"")</f>
        <v/>
      </c>
      <c r="AJ103" s="28" t="str">
        <f t="shared" si="17"/>
        <v>_</v>
      </c>
    </row>
    <row r="104" spans="1:36" s="30" customFormat="1" x14ac:dyDescent="0.25">
      <c r="A104" s="38"/>
      <c r="B104" s="155"/>
      <c r="C104" s="40" t="str">
        <f t="shared" si="10"/>
        <v/>
      </c>
      <c r="D104" s="39"/>
      <c r="E104" s="40" t="str">
        <f t="shared" si="11"/>
        <v/>
      </c>
      <c r="F104" s="39"/>
      <c r="G104" s="40" t="str">
        <f t="shared" si="12"/>
        <v/>
      </c>
      <c r="H104" s="39"/>
      <c r="I104" s="40" t="str">
        <f t="shared" si="13"/>
        <v/>
      </c>
      <c r="J104" s="198" t="str">
        <f>IFERROR(VLOOKUP(Q104,Drop_down_options!$B$2:$D$31,2,FALSE),"")</f>
        <v/>
      </c>
      <c r="K104" s="40" t="str">
        <f>IFERROR(VLOOKUP(R104,Drop_down_options!$E$2:$F$4,2,),"")</f>
        <v/>
      </c>
      <c r="L104" s="40" t="str">
        <f>IFERROR(VLOOKUP(S104,Drop_down_options!$G$2:$H$4,2),"")</f>
        <v/>
      </c>
      <c r="M104" s="40" t="str">
        <f>IFERROR(VLOOKUP(T104,Drop_down_options!$E$9:$F$14,2,FALSE),"")</f>
        <v/>
      </c>
      <c r="N104" s="40" t="str">
        <f t="shared" si="14"/>
        <v>_</v>
      </c>
      <c r="O104" s="199" t="str">
        <f t="shared" si="15"/>
        <v>___</v>
      </c>
      <c r="P104" s="41" t="str">
        <f t="shared" si="9"/>
        <v>-</v>
      </c>
      <c r="Q104" s="42" t="str">
        <f>IFERROR(VLOOKUP(B104,ACCEPTED_CODES!$X$3:$Y$32,2,), "")</f>
        <v/>
      </c>
      <c r="R104" s="154" t="str">
        <f>IFERROR(VLOOKUP(E104,Drop_down_options!$C$47:$D$49,2,), "")</f>
        <v/>
      </c>
      <c r="S104" s="39" t="str">
        <f>IFERROR(VLOOKUP(F104,Drop_down_options!$C$34:$D$36,2,), "")</f>
        <v/>
      </c>
      <c r="T104" s="39" t="str">
        <f>IFERROR(VLOOKUP(H104,Drop_down_options!$C$39:$D$44,2,),"")</f>
        <v/>
      </c>
      <c r="U104" s="48"/>
      <c r="V104" s="209"/>
      <c r="W104" s="48"/>
      <c r="X104" s="48"/>
      <c r="Y104" s="48"/>
      <c r="Z104" s="48"/>
      <c r="AA104" s="46"/>
      <c r="AB104" s="46"/>
      <c r="AC104" s="45" t="str">
        <f t="shared" si="16"/>
        <v/>
      </c>
      <c r="AD104" s="44"/>
      <c r="AE104" s="46"/>
      <c r="AF104" s="46"/>
      <c r="AG104" s="46"/>
      <c r="AH104" s="120"/>
      <c r="AI104" s="28" t="str">
        <f>IFERROR(VLOOKUP(AH104,CAPTURE_SITE_INFO!$B$3:$U$501,11,FALSE),"")</f>
        <v/>
      </c>
      <c r="AJ104" s="28" t="str">
        <f t="shared" si="17"/>
        <v>_</v>
      </c>
    </row>
    <row r="105" spans="1:36" s="30" customFormat="1" x14ac:dyDescent="0.25">
      <c r="A105" s="38"/>
      <c r="B105" s="155"/>
      <c r="C105" s="40" t="str">
        <f t="shared" si="10"/>
        <v/>
      </c>
      <c r="D105" s="39"/>
      <c r="E105" s="40" t="str">
        <f t="shared" si="11"/>
        <v/>
      </c>
      <c r="F105" s="39"/>
      <c r="G105" s="40" t="str">
        <f t="shared" si="12"/>
        <v/>
      </c>
      <c r="H105" s="39"/>
      <c r="I105" s="40" t="str">
        <f t="shared" si="13"/>
        <v/>
      </c>
      <c r="J105" s="198" t="str">
        <f>IFERROR(VLOOKUP(Q105,Drop_down_options!$B$2:$D$31,2,FALSE),"")</f>
        <v/>
      </c>
      <c r="K105" s="40" t="str">
        <f>IFERROR(VLOOKUP(R105,Drop_down_options!$E$2:$F$4,2,),"")</f>
        <v/>
      </c>
      <c r="L105" s="40" t="str">
        <f>IFERROR(VLOOKUP(S105,Drop_down_options!$G$2:$H$4,2),"")</f>
        <v/>
      </c>
      <c r="M105" s="40" t="str">
        <f>IFERROR(VLOOKUP(T105,Drop_down_options!$E$9:$F$14,2,FALSE),"")</f>
        <v/>
      </c>
      <c r="N105" s="40" t="str">
        <f t="shared" si="14"/>
        <v>_</v>
      </c>
      <c r="O105" s="199" t="str">
        <f t="shared" si="15"/>
        <v>___</v>
      </c>
      <c r="P105" s="41" t="str">
        <f t="shared" si="9"/>
        <v>-</v>
      </c>
      <c r="Q105" s="42" t="str">
        <f>IFERROR(VLOOKUP(B105,ACCEPTED_CODES!$X$3:$Y$32,2,), "")</f>
        <v/>
      </c>
      <c r="R105" s="154" t="str">
        <f>IFERROR(VLOOKUP(E105,Drop_down_options!$C$47:$D$49,2,), "")</f>
        <v/>
      </c>
      <c r="S105" s="39" t="str">
        <f>IFERROR(VLOOKUP(F105,Drop_down_options!$C$34:$D$36,2,), "")</f>
        <v/>
      </c>
      <c r="T105" s="39" t="str">
        <f>IFERROR(VLOOKUP(H105,Drop_down_options!$C$39:$D$44,2,),"")</f>
        <v/>
      </c>
      <c r="U105" s="48"/>
      <c r="V105" s="209"/>
      <c r="W105" s="48"/>
      <c r="X105" s="48"/>
      <c r="Y105" s="48"/>
      <c r="Z105" s="48"/>
      <c r="AA105" s="46"/>
      <c r="AB105" s="46"/>
      <c r="AC105" s="45" t="str">
        <f t="shared" si="16"/>
        <v/>
      </c>
      <c r="AD105" s="44"/>
      <c r="AE105" s="46"/>
      <c r="AF105" s="46"/>
      <c r="AG105" s="46"/>
      <c r="AH105" s="120"/>
      <c r="AI105" s="28" t="str">
        <f>IFERROR(VLOOKUP(AH105,CAPTURE_SITE_INFO!$B$3:$U$501,11,FALSE),"")</f>
        <v/>
      </c>
      <c r="AJ105" s="28" t="str">
        <f t="shared" si="17"/>
        <v>_</v>
      </c>
    </row>
    <row r="106" spans="1:36" s="30" customFormat="1" x14ac:dyDescent="0.25">
      <c r="A106" s="38"/>
      <c r="B106" s="155"/>
      <c r="C106" s="40" t="str">
        <f t="shared" si="10"/>
        <v/>
      </c>
      <c r="D106" s="39"/>
      <c r="E106" s="40" t="str">
        <f t="shared" si="11"/>
        <v/>
      </c>
      <c r="F106" s="39"/>
      <c r="G106" s="40" t="str">
        <f t="shared" si="12"/>
        <v/>
      </c>
      <c r="H106" s="39"/>
      <c r="I106" s="40" t="str">
        <f t="shared" si="13"/>
        <v/>
      </c>
      <c r="J106" s="198" t="str">
        <f>IFERROR(VLOOKUP(Q106,Drop_down_options!$B$2:$D$31,2,FALSE),"")</f>
        <v/>
      </c>
      <c r="K106" s="40" t="str">
        <f>IFERROR(VLOOKUP(R106,Drop_down_options!$E$2:$F$4,2,),"")</f>
        <v/>
      </c>
      <c r="L106" s="40" t="str">
        <f>IFERROR(VLOOKUP(S106,Drop_down_options!$G$2:$H$4,2),"")</f>
        <v/>
      </c>
      <c r="M106" s="40" t="str">
        <f>IFERROR(VLOOKUP(T106,Drop_down_options!$E$9:$F$14,2,FALSE),"")</f>
        <v/>
      </c>
      <c r="N106" s="40" t="str">
        <f t="shared" si="14"/>
        <v>_</v>
      </c>
      <c r="O106" s="199" t="str">
        <f t="shared" si="15"/>
        <v>___</v>
      </c>
      <c r="P106" s="41" t="str">
        <f t="shared" si="9"/>
        <v>-</v>
      </c>
      <c r="Q106" s="42" t="str">
        <f>IFERROR(VLOOKUP(B106,ACCEPTED_CODES!$X$3:$Y$32,2,), "")</f>
        <v/>
      </c>
      <c r="R106" s="154" t="str">
        <f>IFERROR(VLOOKUP(E106,Drop_down_options!$C$47:$D$49,2,), "")</f>
        <v/>
      </c>
      <c r="S106" s="39" t="str">
        <f>IFERROR(VLOOKUP(F106,Drop_down_options!$C$34:$D$36,2,), "")</f>
        <v/>
      </c>
      <c r="T106" s="39" t="str">
        <f>IFERROR(VLOOKUP(H106,Drop_down_options!$C$39:$D$44,2,),"")</f>
        <v/>
      </c>
      <c r="U106" s="48"/>
      <c r="V106" s="209"/>
      <c r="W106" s="48"/>
      <c r="X106" s="48"/>
      <c r="Y106" s="48"/>
      <c r="Z106" s="48"/>
      <c r="AA106" s="46"/>
      <c r="AB106" s="46"/>
      <c r="AC106" s="45" t="str">
        <f t="shared" si="16"/>
        <v/>
      </c>
      <c r="AD106" s="44"/>
      <c r="AE106" s="46"/>
      <c r="AF106" s="46"/>
      <c r="AG106" s="46"/>
      <c r="AH106" s="120"/>
      <c r="AI106" s="28" t="str">
        <f>IFERROR(VLOOKUP(AH106,CAPTURE_SITE_INFO!$B$3:$U$501,11,FALSE),"")</f>
        <v/>
      </c>
      <c r="AJ106" s="28" t="str">
        <f t="shared" si="17"/>
        <v>_</v>
      </c>
    </row>
    <row r="107" spans="1:36" s="30" customFormat="1" x14ac:dyDescent="0.25">
      <c r="A107" s="38"/>
      <c r="B107" s="155"/>
      <c r="C107" s="40" t="str">
        <f t="shared" si="10"/>
        <v/>
      </c>
      <c r="D107" s="39"/>
      <c r="E107" s="40" t="str">
        <f t="shared" si="11"/>
        <v/>
      </c>
      <c r="F107" s="39"/>
      <c r="G107" s="40" t="str">
        <f t="shared" si="12"/>
        <v/>
      </c>
      <c r="H107" s="39"/>
      <c r="I107" s="40" t="str">
        <f t="shared" si="13"/>
        <v/>
      </c>
      <c r="J107" s="198" t="str">
        <f>IFERROR(VLOOKUP(Q107,Drop_down_options!$B$2:$D$31,2,FALSE),"")</f>
        <v/>
      </c>
      <c r="K107" s="40" t="str">
        <f>IFERROR(VLOOKUP(R107,Drop_down_options!$E$2:$F$4,2,),"")</f>
        <v/>
      </c>
      <c r="L107" s="40" t="str">
        <f>IFERROR(VLOOKUP(S107,Drop_down_options!$G$2:$H$4,2),"")</f>
        <v/>
      </c>
      <c r="M107" s="40" t="str">
        <f>IFERROR(VLOOKUP(T107,Drop_down_options!$E$9:$F$14,2,FALSE),"")</f>
        <v/>
      </c>
      <c r="N107" s="40" t="str">
        <f t="shared" si="14"/>
        <v>_</v>
      </c>
      <c r="O107" s="199" t="str">
        <f t="shared" si="15"/>
        <v>___</v>
      </c>
      <c r="P107" s="41" t="str">
        <f t="shared" si="9"/>
        <v>-</v>
      </c>
      <c r="Q107" s="42" t="str">
        <f>IFERROR(VLOOKUP(B107,ACCEPTED_CODES!$X$3:$Y$32,2,), "")</f>
        <v/>
      </c>
      <c r="R107" s="154" t="str">
        <f>IFERROR(VLOOKUP(E107,Drop_down_options!$C$47:$D$49,2,), "")</f>
        <v/>
      </c>
      <c r="S107" s="39" t="str">
        <f>IFERROR(VLOOKUP(F107,Drop_down_options!$C$34:$D$36,2,), "")</f>
        <v/>
      </c>
      <c r="T107" s="39" t="str">
        <f>IFERROR(VLOOKUP(H107,Drop_down_options!$C$39:$D$44,2,),"")</f>
        <v/>
      </c>
      <c r="U107" s="48"/>
      <c r="V107" s="209"/>
      <c r="W107" s="48"/>
      <c r="X107" s="48"/>
      <c r="Y107" s="48"/>
      <c r="Z107" s="48"/>
      <c r="AA107" s="46"/>
      <c r="AB107" s="46"/>
      <c r="AC107" s="45" t="str">
        <f t="shared" si="16"/>
        <v/>
      </c>
      <c r="AD107" s="44"/>
      <c r="AE107" s="46"/>
      <c r="AF107" s="46"/>
      <c r="AG107" s="46"/>
      <c r="AH107" s="120"/>
      <c r="AI107" s="28" t="str">
        <f>IFERROR(VLOOKUP(AH107,CAPTURE_SITE_INFO!$B$3:$U$501,11,FALSE),"")</f>
        <v/>
      </c>
      <c r="AJ107" s="28" t="str">
        <f t="shared" si="17"/>
        <v>_</v>
      </c>
    </row>
    <row r="108" spans="1:36" s="30" customFormat="1" x14ac:dyDescent="0.25">
      <c r="A108" s="38"/>
      <c r="B108" s="155"/>
      <c r="C108" s="40" t="str">
        <f t="shared" si="10"/>
        <v/>
      </c>
      <c r="D108" s="39"/>
      <c r="E108" s="40" t="str">
        <f t="shared" si="11"/>
        <v/>
      </c>
      <c r="F108" s="39"/>
      <c r="G108" s="40" t="str">
        <f t="shared" si="12"/>
        <v/>
      </c>
      <c r="H108" s="39"/>
      <c r="I108" s="40" t="str">
        <f t="shared" si="13"/>
        <v/>
      </c>
      <c r="J108" s="198" t="str">
        <f>IFERROR(VLOOKUP(Q108,Drop_down_options!$B$2:$D$31,2,FALSE),"")</f>
        <v/>
      </c>
      <c r="K108" s="40" t="str">
        <f>IFERROR(VLOOKUP(R108,Drop_down_options!$E$2:$F$4,2,),"")</f>
        <v/>
      </c>
      <c r="L108" s="40" t="str">
        <f>IFERROR(VLOOKUP(S108,Drop_down_options!$G$2:$H$4,2),"")</f>
        <v/>
      </c>
      <c r="M108" s="40" t="str">
        <f>IFERROR(VLOOKUP(T108,Drop_down_options!$E$9:$F$14,2,FALSE),"")</f>
        <v/>
      </c>
      <c r="N108" s="40" t="str">
        <f t="shared" si="14"/>
        <v>_</v>
      </c>
      <c r="O108" s="199" t="str">
        <f t="shared" si="15"/>
        <v>___</v>
      </c>
      <c r="P108" s="41" t="str">
        <f t="shared" si="9"/>
        <v>-</v>
      </c>
      <c r="Q108" s="42" t="str">
        <f>IFERROR(VLOOKUP(B108,ACCEPTED_CODES!$X$3:$Y$32,2,), "")</f>
        <v/>
      </c>
      <c r="R108" s="154" t="str">
        <f>IFERROR(VLOOKUP(E108,Drop_down_options!$C$47:$D$49,2,), "")</f>
        <v/>
      </c>
      <c r="S108" s="39" t="str">
        <f>IFERROR(VLOOKUP(F108,Drop_down_options!$C$34:$D$36,2,), "")</f>
        <v/>
      </c>
      <c r="T108" s="39" t="str">
        <f>IFERROR(VLOOKUP(H108,Drop_down_options!$C$39:$D$44,2,),"")</f>
        <v/>
      </c>
      <c r="U108" s="48"/>
      <c r="V108" s="209"/>
      <c r="W108" s="48"/>
      <c r="X108" s="48"/>
      <c r="Y108" s="48"/>
      <c r="Z108" s="48"/>
      <c r="AA108" s="46"/>
      <c r="AB108" s="46"/>
      <c r="AC108" s="45" t="str">
        <f t="shared" si="16"/>
        <v/>
      </c>
      <c r="AD108" s="44"/>
      <c r="AE108" s="46"/>
      <c r="AF108" s="46"/>
      <c r="AG108" s="46"/>
      <c r="AH108" s="120"/>
      <c r="AI108" s="28" t="str">
        <f>IFERROR(VLOOKUP(AH108,CAPTURE_SITE_INFO!$B$3:$U$501,11,FALSE),"")</f>
        <v/>
      </c>
      <c r="AJ108" s="28" t="str">
        <f t="shared" si="17"/>
        <v>_</v>
      </c>
    </row>
    <row r="109" spans="1:36" s="30" customFormat="1" x14ac:dyDescent="0.25">
      <c r="A109" s="38"/>
      <c r="B109" s="155"/>
      <c r="C109" s="40" t="str">
        <f t="shared" si="10"/>
        <v/>
      </c>
      <c r="D109" s="39"/>
      <c r="E109" s="40" t="str">
        <f t="shared" si="11"/>
        <v/>
      </c>
      <c r="F109" s="39"/>
      <c r="G109" s="40" t="str">
        <f t="shared" si="12"/>
        <v/>
      </c>
      <c r="H109" s="39"/>
      <c r="I109" s="40" t="str">
        <f t="shared" si="13"/>
        <v/>
      </c>
      <c r="J109" s="198" t="str">
        <f>IFERROR(VLOOKUP(Q109,Drop_down_options!$B$2:$D$31,2,FALSE),"")</f>
        <v/>
      </c>
      <c r="K109" s="40" t="str">
        <f>IFERROR(VLOOKUP(R109,Drop_down_options!$E$2:$F$4,2,),"")</f>
        <v/>
      </c>
      <c r="L109" s="40" t="str">
        <f>IFERROR(VLOOKUP(S109,Drop_down_options!$G$2:$H$4,2),"")</f>
        <v/>
      </c>
      <c r="M109" s="40" t="str">
        <f>IFERROR(VLOOKUP(T109,Drop_down_options!$E$9:$F$14,2,FALSE),"")</f>
        <v/>
      </c>
      <c r="N109" s="40" t="str">
        <f t="shared" si="14"/>
        <v>_</v>
      </c>
      <c r="O109" s="199" t="str">
        <f t="shared" si="15"/>
        <v>___</v>
      </c>
      <c r="P109" s="41" t="str">
        <f t="shared" si="9"/>
        <v>-</v>
      </c>
      <c r="Q109" s="42" t="str">
        <f>IFERROR(VLOOKUP(B109,ACCEPTED_CODES!$X$3:$Y$32,2,), "")</f>
        <v/>
      </c>
      <c r="R109" s="154" t="str">
        <f>IFERROR(VLOOKUP(E109,Drop_down_options!$C$47:$D$49,2,), "")</f>
        <v/>
      </c>
      <c r="S109" s="39" t="str">
        <f>IFERROR(VLOOKUP(F109,Drop_down_options!$C$34:$D$36,2,), "")</f>
        <v/>
      </c>
      <c r="T109" s="39" t="str">
        <f>IFERROR(VLOOKUP(H109,Drop_down_options!$C$39:$D$44,2,),"")</f>
        <v/>
      </c>
      <c r="U109" s="48"/>
      <c r="V109" s="209"/>
      <c r="W109" s="48"/>
      <c r="X109" s="48"/>
      <c r="Y109" s="48"/>
      <c r="Z109" s="48"/>
      <c r="AA109" s="46"/>
      <c r="AB109" s="46"/>
      <c r="AC109" s="45" t="str">
        <f t="shared" si="16"/>
        <v/>
      </c>
      <c r="AD109" s="44"/>
      <c r="AE109" s="46"/>
      <c r="AF109" s="46"/>
      <c r="AG109" s="46"/>
      <c r="AH109" s="120"/>
      <c r="AI109" s="28" t="str">
        <f>IFERROR(VLOOKUP(AH109,CAPTURE_SITE_INFO!$B$3:$U$501,11,FALSE),"")</f>
        <v/>
      </c>
      <c r="AJ109" s="28" t="str">
        <f t="shared" si="17"/>
        <v>_</v>
      </c>
    </row>
    <row r="110" spans="1:36" s="30" customFormat="1" x14ac:dyDescent="0.25">
      <c r="A110" s="38"/>
      <c r="B110" s="155"/>
      <c r="C110" s="40" t="str">
        <f t="shared" si="10"/>
        <v/>
      </c>
      <c r="D110" s="39"/>
      <c r="E110" s="40" t="str">
        <f t="shared" si="11"/>
        <v/>
      </c>
      <c r="F110" s="39"/>
      <c r="G110" s="40" t="str">
        <f t="shared" si="12"/>
        <v/>
      </c>
      <c r="H110" s="39"/>
      <c r="I110" s="40" t="str">
        <f t="shared" si="13"/>
        <v/>
      </c>
      <c r="J110" s="198" t="str">
        <f>IFERROR(VLOOKUP(Q110,Drop_down_options!$B$2:$D$31,2,FALSE),"")</f>
        <v/>
      </c>
      <c r="K110" s="40" t="str">
        <f>IFERROR(VLOOKUP(R110,Drop_down_options!$E$2:$F$4,2,),"")</f>
        <v/>
      </c>
      <c r="L110" s="40" t="str">
        <f>IFERROR(VLOOKUP(S110,Drop_down_options!$G$2:$H$4,2),"")</f>
        <v/>
      </c>
      <c r="M110" s="40" t="str">
        <f>IFERROR(VLOOKUP(T110,Drop_down_options!$E$9:$F$14,2,FALSE),"")</f>
        <v/>
      </c>
      <c r="N110" s="40" t="str">
        <f t="shared" si="14"/>
        <v>_</v>
      </c>
      <c r="O110" s="199" t="str">
        <f t="shared" si="15"/>
        <v>___</v>
      </c>
      <c r="P110" s="41" t="str">
        <f t="shared" si="9"/>
        <v>-</v>
      </c>
      <c r="Q110" s="42" t="str">
        <f>IFERROR(VLOOKUP(B110,ACCEPTED_CODES!$X$3:$Y$32,2,), "")</f>
        <v/>
      </c>
      <c r="R110" s="154" t="str">
        <f>IFERROR(VLOOKUP(E110,Drop_down_options!$C$47:$D$49,2,), "")</f>
        <v/>
      </c>
      <c r="S110" s="39" t="str">
        <f>IFERROR(VLOOKUP(F110,Drop_down_options!$C$34:$D$36,2,), "")</f>
        <v/>
      </c>
      <c r="T110" s="39" t="str">
        <f>IFERROR(VLOOKUP(H110,Drop_down_options!$C$39:$D$44,2,),"")</f>
        <v/>
      </c>
      <c r="U110" s="48"/>
      <c r="V110" s="209"/>
      <c r="W110" s="48"/>
      <c r="X110" s="48"/>
      <c r="Y110" s="48"/>
      <c r="Z110" s="48"/>
      <c r="AA110" s="46"/>
      <c r="AB110" s="46"/>
      <c r="AC110" s="45" t="str">
        <f t="shared" si="16"/>
        <v/>
      </c>
      <c r="AD110" s="44"/>
      <c r="AE110" s="46"/>
      <c r="AF110" s="46"/>
      <c r="AG110" s="46"/>
      <c r="AH110" s="120"/>
      <c r="AI110" s="28" t="str">
        <f>IFERROR(VLOOKUP(AH110,CAPTURE_SITE_INFO!$B$3:$U$501,11,FALSE),"")</f>
        <v/>
      </c>
      <c r="AJ110" s="28" t="str">
        <f t="shared" si="17"/>
        <v>_</v>
      </c>
    </row>
    <row r="111" spans="1:36" s="30" customFormat="1" x14ac:dyDescent="0.25">
      <c r="A111" s="38"/>
      <c r="B111" s="155"/>
      <c r="C111" s="40" t="str">
        <f t="shared" si="10"/>
        <v/>
      </c>
      <c r="D111" s="39"/>
      <c r="E111" s="40" t="str">
        <f t="shared" si="11"/>
        <v/>
      </c>
      <c r="F111" s="39"/>
      <c r="G111" s="40" t="str">
        <f t="shared" si="12"/>
        <v/>
      </c>
      <c r="H111" s="39"/>
      <c r="I111" s="40" t="str">
        <f t="shared" si="13"/>
        <v/>
      </c>
      <c r="J111" s="198" t="str">
        <f>IFERROR(VLOOKUP(Q111,Drop_down_options!$B$2:$D$31,2,FALSE),"")</f>
        <v/>
      </c>
      <c r="K111" s="40" t="str">
        <f>IFERROR(VLOOKUP(R111,Drop_down_options!$E$2:$F$4,2,),"")</f>
        <v/>
      </c>
      <c r="L111" s="40" t="str">
        <f>IFERROR(VLOOKUP(S111,Drop_down_options!$G$2:$H$4,2),"")</f>
        <v/>
      </c>
      <c r="M111" s="40" t="str">
        <f>IFERROR(VLOOKUP(T111,Drop_down_options!$E$9:$F$14,2,FALSE),"")</f>
        <v/>
      </c>
      <c r="N111" s="40" t="str">
        <f t="shared" si="14"/>
        <v>_</v>
      </c>
      <c r="O111" s="199" t="str">
        <f t="shared" si="15"/>
        <v>___</v>
      </c>
      <c r="P111" s="41" t="str">
        <f t="shared" si="9"/>
        <v>-</v>
      </c>
      <c r="Q111" s="42" t="str">
        <f>IFERROR(VLOOKUP(B111,ACCEPTED_CODES!$X$3:$Y$32,2,), "")</f>
        <v/>
      </c>
      <c r="R111" s="154" t="str">
        <f>IFERROR(VLOOKUP(E111,Drop_down_options!$C$47:$D$49,2,), "")</f>
        <v/>
      </c>
      <c r="S111" s="39" t="str">
        <f>IFERROR(VLOOKUP(F111,Drop_down_options!$C$34:$D$36,2,), "")</f>
        <v/>
      </c>
      <c r="T111" s="39" t="str">
        <f>IFERROR(VLOOKUP(H111,Drop_down_options!$C$39:$D$44,2,),"")</f>
        <v/>
      </c>
      <c r="U111" s="48"/>
      <c r="V111" s="209"/>
      <c r="W111" s="48"/>
      <c r="X111" s="48"/>
      <c r="Y111" s="48"/>
      <c r="Z111" s="48"/>
      <c r="AA111" s="46"/>
      <c r="AB111" s="46"/>
      <c r="AC111" s="45" t="str">
        <f t="shared" si="16"/>
        <v/>
      </c>
      <c r="AD111" s="44"/>
      <c r="AE111" s="46"/>
      <c r="AF111" s="46"/>
      <c r="AG111" s="46"/>
      <c r="AH111" s="120"/>
      <c r="AI111" s="28" t="str">
        <f>IFERROR(VLOOKUP(AH111,CAPTURE_SITE_INFO!$B$3:$U$501,11,FALSE),"")</f>
        <v/>
      </c>
      <c r="AJ111" s="28" t="str">
        <f t="shared" si="17"/>
        <v>_</v>
      </c>
    </row>
    <row r="112" spans="1:36" s="30" customFormat="1" x14ac:dyDescent="0.25">
      <c r="A112" s="38"/>
      <c r="B112" s="155"/>
      <c r="C112" s="40" t="str">
        <f t="shared" si="10"/>
        <v/>
      </c>
      <c r="D112" s="39"/>
      <c r="E112" s="40" t="str">
        <f t="shared" si="11"/>
        <v/>
      </c>
      <c r="F112" s="39"/>
      <c r="G112" s="40" t="str">
        <f t="shared" si="12"/>
        <v/>
      </c>
      <c r="H112" s="39"/>
      <c r="I112" s="40" t="str">
        <f t="shared" si="13"/>
        <v/>
      </c>
      <c r="J112" s="198" t="str">
        <f>IFERROR(VLOOKUP(Q112,Drop_down_options!$B$2:$D$31,2,FALSE),"")</f>
        <v/>
      </c>
      <c r="K112" s="40" t="str">
        <f>IFERROR(VLOOKUP(R112,Drop_down_options!$E$2:$F$4,2,),"")</f>
        <v/>
      </c>
      <c r="L112" s="40" t="str">
        <f>IFERROR(VLOOKUP(S112,Drop_down_options!$G$2:$H$4,2),"")</f>
        <v/>
      </c>
      <c r="M112" s="40" t="str">
        <f>IFERROR(VLOOKUP(T112,Drop_down_options!$E$9:$F$14,2,FALSE),"")</f>
        <v/>
      </c>
      <c r="N112" s="40" t="str">
        <f t="shared" si="14"/>
        <v>_</v>
      </c>
      <c r="O112" s="199" t="str">
        <f t="shared" si="15"/>
        <v>___</v>
      </c>
      <c r="P112" s="41" t="str">
        <f t="shared" si="9"/>
        <v>-</v>
      </c>
      <c r="Q112" s="42" t="str">
        <f>IFERROR(VLOOKUP(B112,ACCEPTED_CODES!$X$3:$Y$32,2,), "")</f>
        <v/>
      </c>
      <c r="R112" s="154" t="str">
        <f>IFERROR(VLOOKUP(E112,Drop_down_options!$C$47:$D$49,2,), "")</f>
        <v/>
      </c>
      <c r="S112" s="39" t="str">
        <f>IFERROR(VLOOKUP(F112,Drop_down_options!$C$34:$D$36,2,), "")</f>
        <v/>
      </c>
      <c r="T112" s="39" t="str">
        <f>IFERROR(VLOOKUP(H112,Drop_down_options!$C$39:$D$44,2,),"")</f>
        <v/>
      </c>
      <c r="U112" s="48"/>
      <c r="V112" s="209"/>
      <c r="W112" s="48"/>
      <c r="X112" s="48"/>
      <c r="Y112" s="48"/>
      <c r="Z112" s="48"/>
      <c r="AA112" s="46"/>
      <c r="AB112" s="46"/>
      <c r="AC112" s="45" t="str">
        <f t="shared" si="16"/>
        <v/>
      </c>
      <c r="AD112" s="44"/>
      <c r="AE112" s="46"/>
      <c r="AF112" s="46"/>
      <c r="AG112" s="46"/>
      <c r="AH112" s="120"/>
      <c r="AI112" s="28" t="str">
        <f>IFERROR(VLOOKUP(AH112,CAPTURE_SITE_INFO!$B$3:$U$501,11,FALSE),"")</f>
        <v/>
      </c>
      <c r="AJ112" s="28" t="str">
        <f t="shared" si="17"/>
        <v>_</v>
      </c>
    </row>
    <row r="113" spans="1:36" s="30" customFormat="1" x14ac:dyDescent="0.25">
      <c r="A113" s="38"/>
      <c r="B113" s="155"/>
      <c r="C113" s="40" t="str">
        <f t="shared" si="10"/>
        <v/>
      </c>
      <c r="D113" s="39"/>
      <c r="E113" s="40" t="str">
        <f t="shared" si="11"/>
        <v/>
      </c>
      <c r="F113" s="39"/>
      <c r="G113" s="40" t="str">
        <f t="shared" si="12"/>
        <v/>
      </c>
      <c r="H113" s="39"/>
      <c r="I113" s="40" t="str">
        <f t="shared" si="13"/>
        <v/>
      </c>
      <c r="J113" s="198" t="str">
        <f>IFERROR(VLOOKUP(Q113,Drop_down_options!$B$2:$D$31,2,FALSE),"")</f>
        <v/>
      </c>
      <c r="K113" s="40" t="str">
        <f>IFERROR(VLOOKUP(R113,Drop_down_options!$E$2:$F$4,2,),"")</f>
        <v/>
      </c>
      <c r="L113" s="40" t="str">
        <f>IFERROR(VLOOKUP(S113,Drop_down_options!$G$2:$H$4,2),"")</f>
        <v/>
      </c>
      <c r="M113" s="40" t="str">
        <f>IFERROR(VLOOKUP(T113,Drop_down_options!$E$9:$F$14,2,FALSE),"")</f>
        <v/>
      </c>
      <c r="N113" s="40" t="str">
        <f t="shared" si="14"/>
        <v>_</v>
      </c>
      <c r="O113" s="199" t="str">
        <f t="shared" si="15"/>
        <v>___</v>
      </c>
      <c r="P113" s="41" t="str">
        <f t="shared" si="9"/>
        <v>-</v>
      </c>
      <c r="Q113" s="42" t="str">
        <f>IFERROR(VLOOKUP(B113,ACCEPTED_CODES!$X$3:$Y$32,2,), "")</f>
        <v/>
      </c>
      <c r="R113" s="154" t="str">
        <f>IFERROR(VLOOKUP(E113,Drop_down_options!$C$47:$D$49,2,), "")</f>
        <v/>
      </c>
      <c r="S113" s="39" t="str">
        <f>IFERROR(VLOOKUP(F113,Drop_down_options!$C$34:$D$36,2,), "")</f>
        <v/>
      </c>
      <c r="T113" s="39" t="str">
        <f>IFERROR(VLOOKUP(H113,Drop_down_options!$C$39:$D$44,2,),"")</f>
        <v/>
      </c>
      <c r="U113" s="48"/>
      <c r="V113" s="209"/>
      <c r="W113" s="48"/>
      <c r="X113" s="48"/>
      <c r="Y113" s="48"/>
      <c r="Z113" s="48"/>
      <c r="AA113" s="46"/>
      <c r="AB113" s="46"/>
      <c r="AC113" s="45" t="str">
        <f t="shared" si="16"/>
        <v/>
      </c>
      <c r="AD113" s="44"/>
      <c r="AE113" s="46"/>
      <c r="AF113" s="46"/>
      <c r="AG113" s="46"/>
      <c r="AH113" s="120"/>
      <c r="AI113" s="28" t="str">
        <f>IFERROR(VLOOKUP(AH113,CAPTURE_SITE_INFO!$B$3:$U$501,11,FALSE),"")</f>
        <v/>
      </c>
      <c r="AJ113" s="28" t="str">
        <f t="shared" si="17"/>
        <v>_</v>
      </c>
    </row>
    <row r="114" spans="1:36" s="30" customFormat="1" x14ac:dyDescent="0.25">
      <c r="A114" s="38"/>
      <c r="B114" s="155"/>
      <c r="C114" s="40" t="str">
        <f t="shared" si="10"/>
        <v/>
      </c>
      <c r="D114" s="39"/>
      <c r="E114" s="40" t="str">
        <f t="shared" si="11"/>
        <v/>
      </c>
      <c r="F114" s="39"/>
      <c r="G114" s="40" t="str">
        <f t="shared" si="12"/>
        <v/>
      </c>
      <c r="H114" s="39"/>
      <c r="I114" s="40" t="str">
        <f t="shared" si="13"/>
        <v/>
      </c>
      <c r="J114" s="198" t="str">
        <f>IFERROR(VLOOKUP(Q114,Drop_down_options!$B$2:$D$31,2,FALSE),"")</f>
        <v/>
      </c>
      <c r="K114" s="40" t="str">
        <f>IFERROR(VLOOKUP(R114,Drop_down_options!$E$2:$F$4,2,),"")</f>
        <v/>
      </c>
      <c r="L114" s="40" t="str">
        <f>IFERROR(VLOOKUP(S114,Drop_down_options!$G$2:$H$4,2),"")</f>
        <v/>
      </c>
      <c r="M114" s="40" t="str">
        <f>IFERROR(VLOOKUP(T114,Drop_down_options!$E$9:$F$14,2,FALSE),"")</f>
        <v/>
      </c>
      <c r="N114" s="40" t="str">
        <f t="shared" si="14"/>
        <v>_</v>
      </c>
      <c r="O114" s="199" t="str">
        <f t="shared" si="15"/>
        <v>___</v>
      </c>
      <c r="P114" s="41" t="str">
        <f t="shared" si="9"/>
        <v>-</v>
      </c>
      <c r="Q114" s="42" t="str">
        <f>IFERROR(VLOOKUP(B114,ACCEPTED_CODES!$X$3:$Y$32,2,), "")</f>
        <v/>
      </c>
      <c r="R114" s="154" t="str">
        <f>IFERROR(VLOOKUP(E114,Drop_down_options!$C$47:$D$49,2,), "")</f>
        <v/>
      </c>
      <c r="S114" s="39" t="str">
        <f>IFERROR(VLOOKUP(F114,Drop_down_options!$C$34:$D$36,2,), "")</f>
        <v/>
      </c>
      <c r="T114" s="39" t="str">
        <f>IFERROR(VLOOKUP(H114,Drop_down_options!$C$39:$D$44,2,),"")</f>
        <v/>
      </c>
      <c r="U114" s="48"/>
      <c r="V114" s="209"/>
      <c r="W114" s="48"/>
      <c r="X114" s="48"/>
      <c r="Y114" s="48"/>
      <c r="Z114" s="48"/>
      <c r="AA114" s="46"/>
      <c r="AB114" s="46"/>
      <c r="AC114" s="45" t="str">
        <f t="shared" si="16"/>
        <v/>
      </c>
      <c r="AD114" s="44"/>
      <c r="AE114" s="46"/>
      <c r="AF114" s="46"/>
      <c r="AG114" s="46"/>
      <c r="AH114" s="120"/>
      <c r="AI114" s="28" t="str">
        <f>IFERROR(VLOOKUP(AH114,CAPTURE_SITE_INFO!$B$3:$U$501,11,FALSE),"")</f>
        <v/>
      </c>
      <c r="AJ114" s="28" t="str">
        <f t="shared" si="17"/>
        <v>_</v>
      </c>
    </row>
    <row r="115" spans="1:36" s="30" customFormat="1" x14ac:dyDescent="0.25">
      <c r="A115" s="38"/>
      <c r="B115" s="155"/>
      <c r="C115" s="40" t="str">
        <f t="shared" si="10"/>
        <v/>
      </c>
      <c r="D115" s="39"/>
      <c r="E115" s="40" t="str">
        <f t="shared" si="11"/>
        <v/>
      </c>
      <c r="F115" s="39"/>
      <c r="G115" s="40" t="str">
        <f t="shared" si="12"/>
        <v/>
      </c>
      <c r="H115" s="39"/>
      <c r="I115" s="40" t="str">
        <f t="shared" si="13"/>
        <v/>
      </c>
      <c r="J115" s="198" t="str">
        <f>IFERROR(VLOOKUP(Q115,Drop_down_options!$B$2:$D$31,2,FALSE),"")</f>
        <v/>
      </c>
      <c r="K115" s="40" t="str">
        <f>IFERROR(VLOOKUP(R115,Drop_down_options!$E$2:$F$4,2,),"")</f>
        <v/>
      </c>
      <c r="L115" s="40" t="str">
        <f>IFERROR(VLOOKUP(S115,Drop_down_options!$G$2:$H$4,2),"")</f>
        <v/>
      </c>
      <c r="M115" s="40" t="str">
        <f>IFERROR(VLOOKUP(T115,Drop_down_options!$E$9:$F$14,2,FALSE),"")</f>
        <v/>
      </c>
      <c r="N115" s="40" t="str">
        <f t="shared" si="14"/>
        <v>_</v>
      </c>
      <c r="O115" s="199" t="str">
        <f t="shared" si="15"/>
        <v>___</v>
      </c>
      <c r="P115" s="41" t="str">
        <f t="shared" si="9"/>
        <v>-</v>
      </c>
      <c r="Q115" s="42" t="str">
        <f>IFERROR(VLOOKUP(B115,ACCEPTED_CODES!$X$3:$Y$32,2,), "")</f>
        <v/>
      </c>
      <c r="R115" s="154" t="str">
        <f>IFERROR(VLOOKUP(E115,Drop_down_options!$C$47:$D$49,2,), "")</f>
        <v/>
      </c>
      <c r="S115" s="39" t="str">
        <f>IFERROR(VLOOKUP(F115,Drop_down_options!$C$34:$D$36,2,), "")</f>
        <v/>
      </c>
      <c r="T115" s="39" t="str">
        <f>IFERROR(VLOOKUP(H115,Drop_down_options!$C$39:$D$44,2,),"")</f>
        <v/>
      </c>
      <c r="U115" s="48"/>
      <c r="V115" s="209"/>
      <c r="W115" s="48"/>
      <c r="X115" s="48"/>
      <c r="Y115" s="48"/>
      <c r="Z115" s="48"/>
      <c r="AA115" s="46"/>
      <c r="AB115" s="46"/>
      <c r="AC115" s="45" t="str">
        <f t="shared" si="16"/>
        <v/>
      </c>
      <c r="AD115" s="44"/>
      <c r="AE115" s="46"/>
      <c r="AF115" s="46"/>
      <c r="AG115" s="46"/>
      <c r="AH115" s="120"/>
      <c r="AI115" s="28" t="str">
        <f>IFERROR(VLOOKUP(AH115,CAPTURE_SITE_INFO!$B$3:$U$501,11,FALSE),"")</f>
        <v/>
      </c>
      <c r="AJ115" s="28" t="str">
        <f t="shared" si="17"/>
        <v>_</v>
      </c>
    </row>
    <row r="116" spans="1:36" s="30" customFormat="1" x14ac:dyDescent="0.25">
      <c r="A116" s="38"/>
      <c r="B116" s="155"/>
      <c r="C116" s="40" t="str">
        <f t="shared" si="10"/>
        <v/>
      </c>
      <c r="D116" s="39"/>
      <c r="E116" s="40" t="str">
        <f t="shared" si="11"/>
        <v/>
      </c>
      <c r="F116" s="39"/>
      <c r="G116" s="40" t="str">
        <f t="shared" si="12"/>
        <v/>
      </c>
      <c r="H116" s="39"/>
      <c r="I116" s="40" t="str">
        <f t="shared" si="13"/>
        <v/>
      </c>
      <c r="J116" s="198" t="str">
        <f>IFERROR(VLOOKUP(Q116,Drop_down_options!$B$2:$D$31,2,FALSE),"")</f>
        <v/>
      </c>
      <c r="K116" s="40" t="str">
        <f>IFERROR(VLOOKUP(R116,Drop_down_options!$E$2:$F$4,2,),"")</f>
        <v/>
      </c>
      <c r="L116" s="40" t="str">
        <f>IFERROR(VLOOKUP(S116,Drop_down_options!$G$2:$H$4,2),"")</f>
        <v/>
      </c>
      <c r="M116" s="40" t="str">
        <f>IFERROR(VLOOKUP(T116,Drop_down_options!$E$9:$F$14,2,FALSE),"")</f>
        <v/>
      </c>
      <c r="N116" s="40" t="str">
        <f t="shared" si="14"/>
        <v>_</v>
      </c>
      <c r="O116" s="199" t="str">
        <f t="shared" si="15"/>
        <v>___</v>
      </c>
      <c r="P116" s="41" t="str">
        <f t="shared" si="9"/>
        <v>-</v>
      </c>
      <c r="Q116" s="42" t="str">
        <f>IFERROR(VLOOKUP(B116,ACCEPTED_CODES!$X$3:$Y$32,2,), "")</f>
        <v/>
      </c>
      <c r="R116" s="154" t="str">
        <f>IFERROR(VLOOKUP(E116,Drop_down_options!$C$47:$D$49,2,), "")</f>
        <v/>
      </c>
      <c r="S116" s="39" t="str">
        <f>IFERROR(VLOOKUP(F116,Drop_down_options!$C$34:$D$36,2,), "")</f>
        <v/>
      </c>
      <c r="T116" s="39" t="str">
        <f>IFERROR(VLOOKUP(H116,Drop_down_options!$C$39:$D$44,2,),"")</f>
        <v/>
      </c>
      <c r="U116" s="48"/>
      <c r="V116" s="209"/>
      <c r="W116" s="48"/>
      <c r="X116" s="48"/>
      <c r="Y116" s="48"/>
      <c r="Z116" s="48"/>
      <c r="AA116" s="46"/>
      <c r="AB116" s="46"/>
      <c r="AC116" s="45" t="str">
        <f t="shared" si="16"/>
        <v/>
      </c>
      <c r="AD116" s="44"/>
      <c r="AE116" s="46"/>
      <c r="AF116" s="46"/>
      <c r="AG116" s="46"/>
      <c r="AH116" s="120"/>
      <c r="AI116" s="28" t="str">
        <f>IFERROR(VLOOKUP(AH116,CAPTURE_SITE_INFO!$B$3:$U$501,11,FALSE),"")</f>
        <v/>
      </c>
      <c r="AJ116" s="28" t="str">
        <f t="shared" si="17"/>
        <v>_</v>
      </c>
    </row>
    <row r="117" spans="1:36" s="30" customFormat="1" x14ac:dyDescent="0.25">
      <c r="A117" s="38"/>
      <c r="B117" s="155"/>
      <c r="C117" s="40" t="str">
        <f t="shared" si="10"/>
        <v/>
      </c>
      <c r="D117" s="39"/>
      <c r="E117" s="40" t="str">
        <f t="shared" si="11"/>
        <v/>
      </c>
      <c r="F117" s="39"/>
      <c r="G117" s="40" t="str">
        <f t="shared" si="12"/>
        <v/>
      </c>
      <c r="H117" s="39"/>
      <c r="I117" s="40" t="str">
        <f t="shared" si="13"/>
        <v/>
      </c>
      <c r="J117" s="198" t="str">
        <f>IFERROR(VLOOKUP(Q117,Drop_down_options!$B$2:$D$31,2,FALSE),"")</f>
        <v/>
      </c>
      <c r="K117" s="40" t="str">
        <f>IFERROR(VLOOKUP(R117,Drop_down_options!$E$2:$F$4,2,),"")</f>
        <v/>
      </c>
      <c r="L117" s="40" t="str">
        <f>IFERROR(VLOOKUP(S117,Drop_down_options!$G$2:$H$4,2),"")</f>
        <v/>
      </c>
      <c r="M117" s="40" t="str">
        <f>IFERROR(VLOOKUP(T117,Drop_down_options!$E$9:$F$14,2,FALSE),"")</f>
        <v/>
      </c>
      <c r="N117" s="40" t="str">
        <f t="shared" si="14"/>
        <v>_</v>
      </c>
      <c r="O117" s="199" t="str">
        <f t="shared" si="15"/>
        <v>___</v>
      </c>
      <c r="P117" s="41" t="str">
        <f t="shared" si="9"/>
        <v>-</v>
      </c>
      <c r="Q117" s="42" t="str">
        <f>IFERROR(VLOOKUP(B117,ACCEPTED_CODES!$X$3:$Y$32,2,), "")</f>
        <v/>
      </c>
      <c r="R117" s="154" t="str">
        <f>IFERROR(VLOOKUP(E117,Drop_down_options!$C$47:$D$49,2,), "")</f>
        <v/>
      </c>
      <c r="S117" s="39" t="str">
        <f>IFERROR(VLOOKUP(F117,Drop_down_options!$C$34:$D$36,2,), "")</f>
        <v/>
      </c>
      <c r="T117" s="39" t="str">
        <f>IFERROR(VLOOKUP(H117,Drop_down_options!$C$39:$D$44,2,),"")</f>
        <v/>
      </c>
      <c r="U117" s="48"/>
      <c r="V117" s="209"/>
      <c r="W117" s="48"/>
      <c r="X117" s="48"/>
      <c r="Y117" s="48"/>
      <c r="Z117" s="48"/>
      <c r="AA117" s="46"/>
      <c r="AB117" s="46"/>
      <c r="AC117" s="45" t="str">
        <f t="shared" si="16"/>
        <v/>
      </c>
      <c r="AD117" s="44"/>
      <c r="AE117" s="46"/>
      <c r="AF117" s="46"/>
      <c r="AG117" s="46"/>
      <c r="AH117" s="120"/>
      <c r="AI117" s="28" t="str">
        <f>IFERROR(VLOOKUP(AH117,CAPTURE_SITE_INFO!$B$3:$U$501,11,FALSE),"")</f>
        <v/>
      </c>
      <c r="AJ117" s="28" t="str">
        <f t="shared" si="17"/>
        <v>_</v>
      </c>
    </row>
    <row r="118" spans="1:36" s="30" customFormat="1" x14ac:dyDescent="0.25">
      <c r="A118" s="38"/>
      <c r="B118" s="155"/>
      <c r="C118" s="40" t="str">
        <f t="shared" si="10"/>
        <v/>
      </c>
      <c r="D118" s="39"/>
      <c r="E118" s="40" t="str">
        <f t="shared" si="11"/>
        <v/>
      </c>
      <c r="F118" s="39"/>
      <c r="G118" s="40" t="str">
        <f t="shared" si="12"/>
        <v/>
      </c>
      <c r="H118" s="39"/>
      <c r="I118" s="40" t="str">
        <f t="shared" si="13"/>
        <v/>
      </c>
      <c r="J118" s="198" t="str">
        <f>IFERROR(VLOOKUP(Q118,Drop_down_options!$B$2:$D$31,2,FALSE),"")</f>
        <v/>
      </c>
      <c r="K118" s="40" t="str">
        <f>IFERROR(VLOOKUP(R118,Drop_down_options!$E$2:$F$4,2,),"")</f>
        <v/>
      </c>
      <c r="L118" s="40" t="str">
        <f>IFERROR(VLOOKUP(S118,Drop_down_options!$G$2:$H$4,2),"")</f>
        <v/>
      </c>
      <c r="M118" s="40" t="str">
        <f>IFERROR(VLOOKUP(T118,Drop_down_options!$E$9:$F$14,2,FALSE),"")</f>
        <v/>
      </c>
      <c r="N118" s="40" t="str">
        <f t="shared" si="14"/>
        <v>_</v>
      </c>
      <c r="O118" s="199" t="str">
        <f t="shared" si="15"/>
        <v>___</v>
      </c>
      <c r="P118" s="41" t="str">
        <f t="shared" si="9"/>
        <v>-</v>
      </c>
      <c r="Q118" s="42" t="str">
        <f>IFERROR(VLOOKUP(B118,ACCEPTED_CODES!$X$3:$Y$32,2,), "")</f>
        <v/>
      </c>
      <c r="R118" s="154" t="str">
        <f>IFERROR(VLOOKUP(E118,Drop_down_options!$C$47:$D$49,2,), "")</f>
        <v/>
      </c>
      <c r="S118" s="39" t="str">
        <f>IFERROR(VLOOKUP(F118,Drop_down_options!$C$34:$D$36,2,), "")</f>
        <v/>
      </c>
      <c r="T118" s="39" t="str">
        <f>IFERROR(VLOOKUP(H118,Drop_down_options!$C$39:$D$44,2,),"")</f>
        <v/>
      </c>
      <c r="U118" s="48"/>
      <c r="V118" s="209"/>
      <c r="W118" s="48"/>
      <c r="X118" s="48"/>
      <c r="Y118" s="48"/>
      <c r="Z118" s="48"/>
      <c r="AA118" s="46"/>
      <c r="AB118" s="46"/>
      <c r="AC118" s="45" t="str">
        <f t="shared" si="16"/>
        <v/>
      </c>
      <c r="AD118" s="44"/>
      <c r="AE118" s="46"/>
      <c r="AF118" s="46"/>
      <c r="AG118" s="46"/>
      <c r="AH118" s="120"/>
      <c r="AI118" s="28" t="str">
        <f>IFERROR(VLOOKUP(AH118,CAPTURE_SITE_INFO!$B$3:$U$501,11,FALSE),"")</f>
        <v/>
      </c>
      <c r="AJ118" s="28" t="str">
        <f t="shared" si="17"/>
        <v>_</v>
      </c>
    </row>
    <row r="119" spans="1:36" s="30" customFormat="1" x14ac:dyDescent="0.25">
      <c r="A119" s="38"/>
      <c r="B119" s="155"/>
      <c r="C119" s="40" t="str">
        <f t="shared" si="10"/>
        <v/>
      </c>
      <c r="D119" s="39"/>
      <c r="E119" s="40" t="str">
        <f t="shared" si="11"/>
        <v/>
      </c>
      <c r="F119" s="39"/>
      <c r="G119" s="40" t="str">
        <f t="shared" si="12"/>
        <v/>
      </c>
      <c r="H119" s="39"/>
      <c r="I119" s="40" t="str">
        <f t="shared" si="13"/>
        <v/>
      </c>
      <c r="J119" s="198" t="str">
        <f>IFERROR(VLOOKUP(Q119,Drop_down_options!$B$2:$D$31,2,FALSE),"")</f>
        <v/>
      </c>
      <c r="K119" s="40" t="str">
        <f>IFERROR(VLOOKUP(R119,Drop_down_options!$E$2:$F$4,2,),"")</f>
        <v/>
      </c>
      <c r="L119" s="40" t="str">
        <f>IFERROR(VLOOKUP(S119,Drop_down_options!$G$2:$H$4,2),"")</f>
        <v/>
      </c>
      <c r="M119" s="40" t="str">
        <f>IFERROR(VLOOKUP(T119,Drop_down_options!$E$9:$F$14,2,FALSE),"")</f>
        <v/>
      </c>
      <c r="N119" s="40" t="str">
        <f t="shared" si="14"/>
        <v>_</v>
      </c>
      <c r="O119" s="199" t="str">
        <f t="shared" si="15"/>
        <v>___</v>
      </c>
      <c r="P119" s="41" t="str">
        <f t="shared" si="9"/>
        <v>-</v>
      </c>
      <c r="Q119" s="42" t="str">
        <f>IFERROR(VLOOKUP(B119,ACCEPTED_CODES!$X$3:$Y$32,2,), "")</f>
        <v/>
      </c>
      <c r="R119" s="154" t="str">
        <f>IFERROR(VLOOKUP(E119,Drop_down_options!$C$47:$D$49,2,), "")</f>
        <v/>
      </c>
      <c r="S119" s="39" t="str">
        <f>IFERROR(VLOOKUP(F119,Drop_down_options!$C$34:$D$36,2,), "")</f>
        <v/>
      </c>
      <c r="T119" s="39" t="str">
        <f>IFERROR(VLOOKUP(H119,Drop_down_options!$C$39:$D$44,2,),"")</f>
        <v/>
      </c>
      <c r="U119" s="48"/>
      <c r="V119" s="209"/>
      <c r="W119" s="48"/>
      <c r="X119" s="48"/>
      <c r="Y119" s="48"/>
      <c r="Z119" s="48"/>
      <c r="AA119" s="46"/>
      <c r="AB119" s="46"/>
      <c r="AC119" s="45" t="str">
        <f t="shared" si="16"/>
        <v/>
      </c>
      <c r="AD119" s="44"/>
      <c r="AE119" s="46"/>
      <c r="AF119" s="46"/>
      <c r="AG119" s="46"/>
      <c r="AH119" s="120"/>
      <c r="AI119" s="28" t="str">
        <f>IFERROR(VLOOKUP(AH119,CAPTURE_SITE_INFO!$B$3:$U$501,11,FALSE),"")</f>
        <v/>
      </c>
      <c r="AJ119" s="28" t="str">
        <f t="shared" si="17"/>
        <v>_</v>
      </c>
    </row>
    <row r="120" spans="1:36" s="30" customFormat="1" x14ac:dyDescent="0.25">
      <c r="A120" s="38"/>
      <c r="B120" s="155"/>
      <c r="C120" s="40" t="str">
        <f t="shared" si="10"/>
        <v/>
      </c>
      <c r="D120" s="39"/>
      <c r="E120" s="40" t="str">
        <f t="shared" si="11"/>
        <v/>
      </c>
      <c r="F120" s="39"/>
      <c r="G120" s="40" t="str">
        <f t="shared" si="12"/>
        <v/>
      </c>
      <c r="H120" s="39"/>
      <c r="I120" s="40" t="str">
        <f t="shared" si="13"/>
        <v/>
      </c>
      <c r="J120" s="198" t="str">
        <f>IFERROR(VLOOKUP(Q120,Drop_down_options!$B$2:$D$31,2,FALSE),"")</f>
        <v/>
      </c>
      <c r="K120" s="40" t="str">
        <f>IFERROR(VLOOKUP(R120,Drop_down_options!$E$2:$F$4,2,),"")</f>
        <v/>
      </c>
      <c r="L120" s="40" t="str">
        <f>IFERROR(VLOOKUP(S120,Drop_down_options!$G$2:$H$4,2),"")</f>
        <v/>
      </c>
      <c r="M120" s="40" t="str">
        <f>IFERROR(VLOOKUP(T120,Drop_down_options!$E$9:$F$14,2,FALSE),"")</f>
        <v/>
      </c>
      <c r="N120" s="40" t="str">
        <f t="shared" si="14"/>
        <v>_</v>
      </c>
      <c r="O120" s="199" t="str">
        <f t="shared" si="15"/>
        <v>___</v>
      </c>
      <c r="P120" s="41" t="str">
        <f t="shared" si="9"/>
        <v>-</v>
      </c>
      <c r="Q120" s="42" t="str">
        <f>IFERROR(VLOOKUP(B120,ACCEPTED_CODES!$X$3:$Y$32,2,), "")</f>
        <v/>
      </c>
      <c r="R120" s="154" t="str">
        <f>IFERROR(VLOOKUP(E120,Drop_down_options!$C$47:$D$49,2,), "")</f>
        <v/>
      </c>
      <c r="S120" s="39" t="str">
        <f>IFERROR(VLOOKUP(F120,Drop_down_options!$C$34:$D$36,2,), "")</f>
        <v/>
      </c>
      <c r="T120" s="39" t="str">
        <f>IFERROR(VLOOKUP(H120,Drop_down_options!$C$39:$D$44,2,),"")</f>
        <v/>
      </c>
      <c r="U120" s="48"/>
      <c r="V120" s="209"/>
      <c r="W120" s="48"/>
      <c r="X120" s="48"/>
      <c r="Y120" s="48"/>
      <c r="Z120" s="48"/>
      <c r="AA120" s="46"/>
      <c r="AB120" s="46"/>
      <c r="AC120" s="45" t="str">
        <f t="shared" si="16"/>
        <v/>
      </c>
      <c r="AD120" s="44"/>
      <c r="AE120" s="46"/>
      <c r="AF120" s="46"/>
      <c r="AG120" s="46"/>
      <c r="AH120" s="120"/>
      <c r="AI120" s="28" t="str">
        <f>IFERROR(VLOOKUP(AH120,CAPTURE_SITE_INFO!$B$3:$U$501,11,FALSE),"")</f>
        <v/>
      </c>
      <c r="AJ120" s="28" t="str">
        <f t="shared" si="17"/>
        <v>_</v>
      </c>
    </row>
    <row r="121" spans="1:36" s="30" customFormat="1" x14ac:dyDescent="0.25">
      <c r="A121" s="38"/>
      <c r="B121" s="155"/>
      <c r="C121" s="40" t="str">
        <f t="shared" si="10"/>
        <v/>
      </c>
      <c r="D121" s="39"/>
      <c r="E121" s="40" t="str">
        <f t="shared" si="11"/>
        <v/>
      </c>
      <c r="F121" s="39"/>
      <c r="G121" s="40" t="str">
        <f t="shared" si="12"/>
        <v/>
      </c>
      <c r="H121" s="39"/>
      <c r="I121" s="40" t="str">
        <f t="shared" si="13"/>
        <v/>
      </c>
      <c r="J121" s="198" t="str">
        <f>IFERROR(VLOOKUP(Q121,Drop_down_options!$B$2:$D$31,2,FALSE),"")</f>
        <v/>
      </c>
      <c r="K121" s="40" t="str">
        <f>IFERROR(VLOOKUP(R121,Drop_down_options!$E$2:$F$4,2,),"")</f>
        <v/>
      </c>
      <c r="L121" s="40" t="str">
        <f>IFERROR(VLOOKUP(S121,Drop_down_options!$G$2:$H$4,2),"")</f>
        <v/>
      </c>
      <c r="M121" s="40" t="str">
        <f>IFERROR(VLOOKUP(T121,Drop_down_options!$E$9:$F$14,2,FALSE),"")</f>
        <v/>
      </c>
      <c r="N121" s="40" t="str">
        <f t="shared" si="14"/>
        <v>_</v>
      </c>
      <c r="O121" s="199" t="str">
        <f t="shared" si="15"/>
        <v>___</v>
      </c>
      <c r="P121" s="41" t="str">
        <f t="shared" si="9"/>
        <v>-</v>
      </c>
      <c r="Q121" s="42" t="str">
        <f>IFERROR(VLOOKUP(B121,ACCEPTED_CODES!$X$3:$Y$32,2,), "")</f>
        <v/>
      </c>
      <c r="R121" s="154" t="str">
        <f>IFERROR(VLOOKUP(E121,Drop_down_options!$C$47:$D$49,2,), "")</f>
        <v/>
      </c>
      <c r="S121" s="39" t="str">
        <f>IFERROR(VLOOKUP(F121,Drop_down_options!$C$34:$D$36,2,), "")</f>
        <v/>
      </c>
      <c r="T121" s="39" t="str">
        <f>IFERROR(VLOOKUP(H121,Drop_down_options!$C$39:$D$44,2,),"")</f>
        <v/>
      </c>
      <c r="U121" s="48"/>
      <c r="V121" s="209"/>
      <c r="W121" s="48"/>
      <c r="X121" s="48"/>
      <c r="Y121" s="48"/>
      <c r="Z121" s="48"/>
      <c r="AA121" s="46"/>
      <c r="AB121" s="46"/>
      <c r="AC121" s="45" t="str">
        <f t="shared" si="16"/>
        <v/>
      </c>
      <c r="AD121" s="44"/>
      <c r="AE121" s="46"/>
      <c r="AF121" s="46"/>
      <c r="AG121" s="46"/>
      <c r="AH121" s="120"/>
      <c r="AI121" s="28" t="str">
        <f>IFERROR(VLOOKUP(AH121,CAPTURE_SITE_INFO!$B$3:$U$501,11,FALSE),"")</f>
        <v/>
      </c>
      <c r="AJ121" s="28" t="str">
        <f t="shared" si="17"/>
        <v>_</v>
      </c>
    </row>
    <row r="122" spans="1:36" s="30" customFormat="1" x14ac:dyDescent="0.25">
      <c r="A122" s="38"/>
      <c r="B122" s="155"/>
      <c r="C122" s="40" t="str">
        <f t="shared" si="10"/>
        <v/>
      </c>
      <c r="D122" s="39"/>
      <c r="E122" s="40" t="str">
        <f t="shared" si="11"/>
        <v/>
      </c>
      <c r="F122" s="39"/>
      <c r="G122" s="40" t="str">
        <f t="shared" si="12"/>
        <v/>
      </c>
      <c r="H122" s="39"/>
      <c r="I122" s="40" t="str">
        <f t="shared" si="13"/>
        <v/>
      </c>
      <c r="J122" s="198" t="str">
        <f>IFERROR(VLOOKUP(Q122,Drop_down_options!$B$2:$D$31,2,FALSE),"")</f>
        <v/>
      </c>
      <c r="K122" s="40" t="str">
        <f>IFERROR(VLOOKUP(R122,Drop_down_options!$E$2:$F$4,2,),"")</f>
        <v/>
      </c>
      <c r="L122" s="40" t="str">
        <f>IFERROR(VLOOKUP(S122,Drop_down_options!$G$2:$H$4,2),"")</f>
        <v/>
      </c>
      <c r="M122" s="40" t="str">
        <f>IFERROR(VLOOKUP(T122,Drop_down_options!$E$9:$F$14,2,FALSE),"")</f>
        <v/>
      </c>
      <c r="N122" s="40" t="str">
        <f t="shared" si="14"/>
        <v>_</v>
      </c>
      <c r="O122" s="199" t="str">
        <f t="shared" si="15"/>
        <v>___</v>
      </c>
      <c r="P122" s="41" t="str">
        <f t="shared" si="9"/>
        <v>-</v>
      </c>
      <c r="Q122" s="42" t="str">
        <f>IFERROR(VLOOKUP(B122,ACCEPTED_CODES!$X$3:$Y$32,2,), "")</f>
        <v/>
      </c>
      <c r="R122" s="154" t="str">
        <f>IFERROR(VLOOKUP(E122,Drop_down_options!$C$47:$D$49,2,), "")</f>
        <v/>
      </c>
      <c r="S122" s="39" t="str">
        <f>IFERROR(VLOOKUP(F122,Drop_down_options!$C$34:$D$36,2,), "")</f>
        <v/>
      </c>
      <c r="T122" s="39" t="str">
        <f>IFERROR(VLOOKUP(H122,Drop_down_options!$C$39:$D$44,2,),"")</f>
        <v/>
      </c>
      <c r="U122" s="48"/>
      <c r="V122" s="209"/>
      <c r="W122" s="48"/>
      <c r="X122" s="48"/>
      <c r="Y122" s="48"/>
      <c r="Z122" s="48"/>
      <c r="AA122" s="46"/>
      <c r="AB122" s="46"/>
      <c r="AC122" s="45" t="str">
        <f t="shared" si="16"/>
        <v/>
      </c>
      <c r="AD122" s="44"/>
      <c r="AE122" s="46"/>
      <c r="AF122" s="46"/>
      <c r="AG122" s="46"/>
      <c r="AH122" s="120"/>
      <c r="AI122" s="28" t="str">
        <f>IFERROR(VLOOKUP(AH122,CAPTURE_SITE_INFO!$B$3:$U$501,11,FALSE),"")</f>
        <v/>
      </c>
      <c r="AJ122" s="28" t="str">
        <f t="shared" si="17"/>
        <v>_</v>
      </c>
    </row>
    <row r="123" spans="1:36" s="30" customFormat="1" x14ac:dyDescent="0.25">
      <c r="A123" s="38"/>
      <c r="B123" s="155"/>
      <c r="C123" s="40" t="str">
        <f t="shared" si="10"/>
        <v/>
      </c>
      <c r="D123" s="39"/>
      <c r="E123" s="40" t="str">
        <f t="shared" si="11"/>
        <v/>
      </c>
      <c r="F123" s="39"/>
      <c r="G123" s="40" t="str">
        <f t="shared" si="12"/>
        <v/>
      </c>
      <c r="H123" s="39"/>
      <c r="I123" s="40" t="str">
        <f t="shared" si="13"/>
        <v/>
      </c>
      <c r="J123" s="198" t="str">
        <f>IFERROR(VLOOKUP(Q123,Drop_down_options!$B$2:$D$31,2,FALSE),"")</f>
        <v/>
      </c>
      <c r="K123" s="40" t="str">
        <f>IFERROR(VLOOKUP(R123,Drop_down_options!$E$2:$F$4,2,),"")</f>
        <v/>
      </c>
      <c r="L123" s="40" t="str">
        <f>IFERROR(VLOOKUP(S123,Drop_down_options!$G$2:$H$4,2),"")</f>
        <v/>
      </c>
      <c r="M123" s="40" t="str">
        <f>IFERROR(VLOOKUP(T123,Drop_down_options!$E$9:$F$14,2,FALSE),"")</f>
        <v/>
      </c>
      <c r="N123" s="40" t="str">
        <f t="shared" si="14"/>
        <v>_</v>
      </c>
      <c r="O123" s="199" t="str">
        <f t="shared" si="15"/>
        <v>___</v>
      </c>
      <c r="P123" s="41" t="str">
        <f t="shared" si="9"/>
        <v>-</v>
      </c>
      <c r="Q123" s="42" t="str">
        <f>IFERROR(VLOOKUP(B123,ACCEPTED_CODES!$X$3:$Y$32,2,), "")</f>
        <v/>
      </c>
      <c r="R123" s="154" t="str">
        <f>IFERROR(VLOOKUP(E123,Drop_down_options!$C$47:$D$49,2,), "")</f>
        <v/>
      </c>
      <c r="S123" s="39" t="str">
        <f>IFERROR(VLOOKUP(F123,Drop_down_options!$C$34:$D$36,2,), "")</f>
        <v/>
      </c>
      <c r="T123" s="39" t="str">
        <f>IFERROR(VLOOKUP(H123,Drop_down_options!$C$39:$D$44,2,),"")</f>
        <v/>
      </c>
      <c r="U123" s="48"/>
      <c r="V123" s="209"/>
      <c r="W123" s="48"/>
      <c r="X123" s="48"/>
      <c r="Y123" s="48"/>
      <c r="Z123" s="48"/>
      <c r="AA123" s="46"/>
      <c r="AB123" s="46"/>
      <c r="AC123" s="45" t="str">
        <f t="shared" si="16"/>
        <v/>
      </c>
      <c r="AD123" s="44"/>
      <c r="AE123" s="46"/>
      <c r="AF123" s="46"/>
      <c r="AG123" s="46"/>
      <c r="AH123" s="120"/>
      <c r="AI123" s="28" t="str">
        <f>IFERROR(VLOOKUP(AH123,CAPTURE_SITE_INFO!$B$3:$U$501,11,FALSE),"")</f>
        <v/>
      </c>
      <c r="AJ123" s="28" t="str">
        <f t="shared" si="17"/>
        <v>_</v>
      </c>
    </row>
    <row r="124" spans="1:36" s="30" customFormat="1" x14ac:dyDescent="0.25">
      <c r="A124" s="38"/>
      <c r="B124" s="155"/>
      <c r="C124" s="40" t="str">
        <f t="shared" si="10"/>
        <v/>
      </c>
      <c r="D124" s="39"/>
      <c r="E124" s="40" t="str">
        <f t="shared" si="11"/>
        <v/>
      </c>
      <c r="F124" s="39"/>
      <c r="G124" s="40" t="str">
        <f t="shared" si="12"/>
        <v/>
      </c>
      <c r="H124" s="39"/>
      <c r="I124" s="40" t="str">
        <f t="shared" si="13"/>
        <v/>
      </c>
      <c r="J124" s="198" t="str">
        <f>IFERROR(VLOOKUP(Q124,Drop_down_options!$B$2:$D$31,2,FALSE),"")</f>
        <v/>
      </c>
      <c r="K124" s="40" t="str">
        <f>IFERROR(VLOOKUP(R124,Drop_down_options!$E$2:$F$4,2,),"")</f>
        <v/>
      </c>
      <c r="L124" s="40" t="str">
        <f>IFERROR(VLOOKUP(S124,Drop_down_options!$G$2:$H$4,2),"")</f>
        <v/>
      </c>
      <c r="M124" s="40" t="str">
        <f>IFERROR(VLOOKUP(T124,Drop_down_options!$E$9:$F$14,2,FALSE),"")</f>
        <v/>
      </c>
      <c r="N124" s="40" t="str">
        <f t="shared" si="14"/>
        <v>_</v>
      </c>
      <c r="O124" s="199" t="str">
        <f t="shared" si="15"/>
        <v>___</v>
      </c>
      <c r="P124" s="41" t="str">
        <f t="shared" si="9"/>
        <v>-</v>
      </c>
      <c r="Q124" s="42" t="str">
        <f>IFERROR(VLOOKUP(B124,ACCEPTED_CODES!$X$3:$Y$32,2,), "")</f>
        <v/>
      </c>
      <c r="R124" s="154" t="str">
        <f>IFERROR(VLOOKUP(E124,Drop_down_options!$C$47:$D$49,2,), "")</f>
        <v/>
      </c>
      <c r="S124" s="39" t="str">
        <f>IFERROR(VLOOKUP(F124,Drop_down_options!$C$34:$D$36,2,), "")</f>
        <v/>
      </c>
      <c r="T124" s="39" t="str">
        <f>IFERROR(VLOOKUP(H124,Drop_down_options!$C$39:$D$44,2,),"")</f>
        <v/>
      </c>
      <c r="U124" s="48"/>
      <c r="V124" s="209"/>
      <c r="W124" s="48"/>
      <c r="X124" s="48"/>
      <c r="Y124" s="48"/>
      <c r="Z124" s="48"/>
      <c r="AA124" s="46"/>
      <c r="AB124" s="46"/>
      <c r="AC124" s="45" t="str">
        <f t="shared" si="16"/>
        <v/>
      </c>
      <c r="AD124" s="44"/>
      <c r="AE124" s="46"/>
      <c r="AF124" s="46"/>
      <c r="AG124" s="46"/>
      <c r="AH124" s="120"/>
      <c r="AI124" s="28" t="str">
        <f>IFERROR(VLOOKUP(AH124,CAPTURE_SITE_INFO!$B$3:$U$501,11,FALSE),"")</f>
        <v/>
      </c>
      <c r="AJ124" s="28" t="str">
        <f t="shared" si="17"/>
        <v>_</v>
      </c>
    </row>
    <row r="125" spans="1:36" s="30" customFormat="1" x14ac:dyDescent="0.25">
      <c r="A125" s="38"/>
      <c r="B125" s="155"/>
      <c r="C125" s="40" t="str">
        <f t="shared" si="10"/>
        <v/>
      </c>
      <c r="D125" s="39"/>
      <c r="E125" s="40" t="str">
        <f t="shared" si="11"/>
        <v/>
      </c>
      <c r="F125" s="39"/>
      <c r="G125" s="40" t="str">
        <f t="shared" si="12"/>
        <v/>
      </c>
      <c r="H125" s="39"/>
      <c r="I125" s="40" t="str">
        <f t="shared" si="13"/>
        <v/>
      </c>
      <c r="J125" s="198" t="str">
        <f>IFERROR(VLOOKUP(Q125,Drop_down_options!$B$2:$D$31,2,FALSE),"")</f>
        <v/>
      </c>
      <c r="K125" s="40" t="str">
        <f>IFERROR(VLOOKUP(R125,Drop_down_options!$E$2:$F$4,2,),"")</f>
        <v/>
      </c>
      <c r="L125" s="40" t="str">
        <f>IFERROR(VLOOKUP(S125,Drop_down_options!$G$2:$H$4,2),"")</f>
        <v/>
      </c>
      <c r="M125" s="40" t="str">
        <f>IFERROR(VLOOKUP(T125,Drop_down_options!$E$9:$F$14,2,FALSE),"")</f>
        <v/>
      </c>
      <c r="N125" s="40" t="str">
        <f t="shared" si="14"/>
        <v>_</v>
      </c>
      <c r="O125" s="199" t="str">
        <f t="shared" si="15"/>
        <v>___</v>
      </c>
      <c r="P125" s="41" t="str">
        <f t="shared" si="9"/>
        <v>-</v>
      </c>
      <c r="Q125" s="42" t="str">
        <f>IFERROR(VLOOKUP(B125,ACCEPTED_CODES!$X$3:$Y$32,2,), "")</f>
        <v/>
      </c>
      <c r="R125" s="154" t="str">
        <f>IFERROR(VLOOKUP(E125,Drop_down_options!$C$47:$D$49,2,), "")</f>
        <v/>
      </c>
      <c r="S125" s="39" t="str">
        <f>IFERROR(VLOOKUP(F125,Drop_down_options!$C$34:$D$36,2,), "")</f>
        <v/>
      </c>
      <c r="T125" s="39" t="str">
        <f>IFERROR(VLOOKUP(H125,Drop_down_options!$C$39:$D$44,2,),"")</f>
        <v/>
      </c>
      <c r="U125" s="48"/>
      <c r="V125" s="209"/>
      <c r="W125" s="48"/>
      <c r="X125" s="48"/>
      <c r="Y125" s="48"/>
      <c r="Z125" s="48"/>
      <c r="AA125" s="46"/>
      <c r="AB125" s="46"/>
      <c r="AC125" s="45" t="str">
        <f t="shared" si="16"/>
        <v/>
      </c>
      <c r="AD125" s="44"/>
      <c r="AE125" s="46"/>
      <c r="AF125" s="46"/>
      <c r="AG125" s="46"/>
      <c r="AH125" s="120"/>
      <c r="AI125" s="28" t="str">
        <f>IFERROR(VLOOKUP(AH125,CAPTURE_SITE_INFO!$B$3:$U$501,11,FALSE),"")</f>
        <v/>
      </c>
      <c r="AJ125" s="28" t="str">
        <f t="shared" si="17"/>
        <v>_</v>
      </c>
    </row>
    <row r="126" spans="1:36" s="30" customFormat="1" x14ac:dyDescent="0.25">
      <c r="A126" s="38"/>
      <c r="B126" s="155"/>
      <c r="C126" s="40" t="str">
        <f t="shared" si="10"/>
        <v/>
      </c>
      <c r="D126" s="39"/>
      <c r="E126" s="40" t="str">
        <f t="shared" si="11"/>
        <v/>
      </c>
      <c r="F126" s="39"/>
      <c r="G126" s="40" t="str">
        <f t="shared" si="12"/>
        <v/>
      </c>
      <c r="H126" s="39"/>
      <c r="I126" s="40" t="str">
        <f t="shared" si="13"/>
        <v/>
      </c>
      <c r="J126" s="198" t="str">
        <f>IFERROR(VLOOKUP(Q126,Drop_down_options!$B$2:$D$31,2,FALSE),"")</f>
        <v/>
      </c>
      <c r="K126" s="40" t="str">
        <f>IFERROR(VLOOKUP(R126,Drop_down_options!$E$2:$F$4,2,),"")</f>
        <v/>
      </c>
      <c r="L126" s="40" t="str">
        <f>IFERROR(VLOOKUP(S126,Drop_down_options!$G$2:$H$4,2),"")</f>
        <v/>
      </c>
      <c r="M126" s="40" t="str">
        <f>IFERROR(VLOOKUP(T126,Drop_down_options!$E$9:$F$14,2,FALSE),"")</f>
        <v/>
      </c>
      <c r="N126" s="40" t="str">
        <f t="shared" si="14"/>
        <v>_</v>
      </c>
      <c r="O126" s="199" t="str">
        <f t="shared" si="15"/>
        <v>___</v>
      </c>
      <c r="P126" s="41" t="str">
        <f t="shared" si="9"/>
        <v>-</v>
      </c>
      <c r="Q126" s="42" t="str">
        <f>IFERROR(VLOOKUP(B126,ACCEPTED_CODES!$X$3:$Y$32,2,), "")</f>
        <v/>
      </c>
      <c r="R126" s="154" t="str">
        <f>IFERROR(VLOOKUP(E126,Drop_down_options!$C$47:$D$49,2,), "")</f>
        <v/>
      </c>
      <c r="S126" s="39" t="str">
        <f>IFERROR(VLOOKUP(F126,Drop_down_options!$C$34:$D$36,2,), "")</f>
        <v/>
      </c>
      <c r="T126" s="39" t="str">
        <f>IFERROR(VLOOKUP(H126,Drop_down_options!$C$39:$D$44,2,),"")</f>
        <v/>
      </c>
      <c r="U126" s="48"/>
      <c r="V126" s="209"/>
      <c r="W126" s="48"/>
      <c r="X126" s="48"/>
      <c r="Y126" s="48"/>
      <c r="Z126" s="48"/>
      <c r="AA126" s="46"/>
      <c r="AB126" s="46"/>
      <c r="AC126" s="45" t="str">
        <f t="shared" si="16"/>
        <v/>
      </c>
      <c r="AD126" s="44"/>
      <c r="AE126" s="46"/>
      <c r="AF126" s="46"/>
      <c r="AG126" s="46"/>
      <c r="AH126" s="120"/>
      <c r="AI126" s="28" t="str">
        <f>IFERROR(VLOOKUP(AH126,CAPTURE_SITE_INFO!$B$3:$U$501,11,FALSE),"")</f>
        <v/>
      </c>
      <c r="AJ126" s="28" t="str">
        <f t="shared" si="17"/>
        <v>_</v>
      </c>
    </row>
    <row r="127" spans="1:36" s="30" customFormat="1" x14ac:dyDescent="0.25">
      <c r="A127" s="38"/>
      <c r="B127" s="155"/>
      <c r="C127" s="40" t="str">
        <f t="shared" si="10"/>
        <v/>
      </c>
      <c r="D127" s="39"/>
      <c r="E127" s="40" t="str">
        <f t="shared" si="11"/>
        <v/>
      </c>
      <c r="F127" s="39"/>
      <c r="G127" s="40" t="str">
        <f t="shared" si="12"/>
        <v/>
      </c>
      <c r="H127" s="39"/>
      <c r="I127" s="40" t="str">
        <f t="shared" si="13"/>
        <v/>
      </c>
      <c r="J127" s="198" t="str">
        <f>IFERROR(VLOOKUP(Q127,Drop_down_options!$B$2:$D$31,2,FALSE),"")</f>
        <v/>
      </c>
      <c r="K127" s="40" t="str">
        <f>IFERROR(VLOOKUP(R127,Drop_down_options!$E$2:$F$4,2,),"")</f>
        <v/>
      </c>
      <c r="L127" s="40" t="str">
        <f>IFERROR(VLOOKUP(S127,Drop_down_options!$G$2:$H$4,2),"")</f>
        <v/>
      </c>
      <c r="M127" s="40" t="str">
        <f>IFERROR(VLOOKUP(T127,Drop_down_options!$E$9:$F$14,2,FALSE),"")</f>
        <v/>
      </c>
      <c r="N127" s="40" t="str">
        <f t="shared" si="14"/>
        <v>_</v>
      </c>
      <c r="O127" s="199" t="str">
        <f t="shared" si="15"/>
        <v>___</v>
      </c>
      <c r="P127" s="41" t="str">
        <f t="shared" si="9"/>
        <v>-</v>
      </c>
      <c r="Q127" s="42" t="str">
        <f>IFERROR(VLOOKUP(B127,ACCEPTED_CODES!$X$3:$Y$32,2,), "")</f>
        <v/>
      </c>
      <c r="R127" s="154" t="str">
        <f>IFERROR(VLOOKUP(E127,Drop_down_options!$C$47:$D$49,2,), "")</f>
        <v/>
      </c>
      <c r="S127" s="39" t="str">
        <f>IFERROR(VLOOKUP(F127,Drop_down_options!$C$34:$D$36,2,), "")</f>
        <v/>
      </c>
      <c r="T127" s="39" t="str">
        <f>IFERROR(VLOOKUP(H127,Drop_down_options!$C$39:$D$44,2,),"")</f>
        <v/>
      </c>
      <c r="U127" s="48"/>
      <c r="V127" s="209"/>
      <c r="W127" s="48"/>
      <c r="X127" s="48"/>
      <c r="Y127" s="48"/>
      <c r="Z127" s="48"/>
      <c r="AA127" s="46"/>
      <c r="AB127" s="46"/>
      <c r="AC127" s="45" t="str">
        <f t="shared" si="16"/>
        <v/>
      </c>
      <c r="AD127" s="44"/>
      <c r="AE127" s="46"/>
      <c r="AF127" s="46"/>
      <c r="AG127" s="46"/>
      <c r="AH127" s="120"/>
      <c r="AI127" s="28" t="str">
        <f>IFERROR(VLOOKUP(AH127,CAPTURE_SITE_INFO!$B$3:$U$501,11,FALSE),"")</f>
        <v/>
      </c>
      <c r="AJ127" s="28" t="str">
        <f t="shared" si="17"/>
        <v>_</v>
      </c>
    </row>
    <row r="128" spans="1:36" s="30" customFormat="1" x14ac:dyDescent="0.25">
      <c r="A128" s="38"/>
      <c r="B128" s="155"/>
      <c r="C128" s="40" t="str">
        <f t="shared" si="10"/>
        <v/>
      </c>
      <c r="D128" s="39"/>
      <c r="E128" s="40" t="str">
        <f t="shared" si="11"/>
        <v/>
      </c>
      <c r="F128" s="39"/>
      <c r="G128" s="40" t="str">
        <f t="shared" si="12"/>
        <v/>
      </c>
      <c r="H128" s="39"/>
      <c r="I128" s="40" t="str">
        <f t="shared" si="13"/>
        <v/>
      </c>
      <c r="J128" s="198" t="str">
        <f>IFERROR(VLOOKUP(Q128,Drop_down_options!$B$2:$D$31,2,FALSE),"")</f>
        <v/>
      </c>
      <c r="K128" s="40" t="str">
        <f>IFERROR(VLOOKUP(R128,Drop_down_options!$E$2:$F$4,2,),"")</f>
        <v/>
      </c>
      <c r="L128" s="40" t="str">
        <f>IFERROR(VLOOKUP(S128,Drop_down_options!$G$2:$H$4,2),"")</f>
        <v/>
      </c>
      <c r="M128" s="40" t="str">
        <f>IFERROR(VLOOKUP(T128,Drop_down_options!$E$9:$F$14,2,FALSE),"")</f>
        <v/>
      </c>
      <c r="N128" s="40" t="str">
        <f t="shared" si="14"/>
        <v>_</v>
      </c>
      <c r="O128" s="199" t="str">
        <f t="shared" si="15"/>
        <v>___</v>
      </c>
      <c r="P128" s="41" t="str">
        <f t="shared" si="9"/>
        <v>-</v>
      </c>
      <c r="Q128" s="42" t="str">
        <f>IFERROR(VLOOKUP(B128,ACCEPTED_CODES!$X$3:$Y$32,2,), "")</f>
        <v/>
      </c>
      <c r="R128" s="154" t="str">
        <f>IFERROR(VLOOKUP(E128,Drop_down_options!$C$47:$D$49,2,), "")</f>
        <v/>
      </c>
      <c r="S128" s="39" t="str">
        <f>IFERROR(VLOOKUP(F128,Drop_down_options!$C$34:$D$36,2,), "")</f>
        <v/>
      </c>
      <c r="T128" s="39" t="str">
        <f>IFERROR(VLOOKUP(H128,Drop_down_options!$C$39:$D$44,2,),"")</f>
        <v/>
      </c>
      <c r="U128" s="48"/>
      <c r="V128" s="209"/>
      <c r="W128" s="48"/>
      <c r="X128" s="48"/>
      <c r="Y128" s="48"/>
      <c r="Z128" s="48"/>
      <c r="AA128" s="46"/>
      <c r="AB128" s="46"/>
      <c r="AC128" s="45" t="str">
        <f t="shared" si="16"/>
        <v/>
      </c>
      <c r="AD128" s="44"/>
      <c r="AE128" s="46"/>
      <c r="AF128" s="46"/>
      <c r="AG128" s="46"/>
      <c r="AH128" s="120"/>
      <c r="AI128" s="28" t="str">
        <f>IFERROR(VLOOKUP(AH128,CAPTURE_SITE_INFO!$B$3:$U$501,11,FALSE),"")</f>
        <v/>
      </c>
      <c r="AJ128" s="28" t="str">
        <f t="shared" si="17"/>
        <v>_</v>
      </c>
    </row>
    <row r="129" spans="1:36" s="30" customFormat="1" x14ac:dyDescent="0.25">
      <c r="A129" s="38"/>
      <c r="B129" s="155"/>
      <c r="C129" s="40" t="str">
        <f t="shared" si="10"/>
        <v/>
      </c>
      <c r="D129" s="39"/>
      <c r="E129" s="40" t="str">
        <f t="shared" si="11"/>
        <v/>
      </c>
      <c r="F129" s="39"/>
      <c r="G129" s="40" t="str">
        <f t="shared" si="12"/>
        <v/>
      </c>
      <c r="H129" s="39"/>
      <c r="I129" s="40" t="str">
        <f t="shared" si="13"/>
        <v/>
      </c>
      <c r="J129" s="198" t="str">
        <f>IFERROR(VLOOKUP(Q129,Drop_down_options!$B$2:$D$31,2,FALSE),"")</f>
        <v/>
      </c>
      <c r="K129" s="40" t="str">
        <f>IFERROR(VLOOKUP(R129,Drop_down_options!$E$2:$F$4,2,),"")</f>
        <v/>
      </c>
      <c r="L129" s="40" t="str">
        <f>IFERROR(VLOOKUP(S129,Drop_down_options!$G$2:$H$4,2),"")</f>
        <v/>
      </c>
      <c r="M129" s="40" t="str">
        <f>IFERROR(VLOOKUP(T129,Drop_down_options!$E$9:$F$14,2,FALSE),"")</f>
        <v/>
      </c>
      <c r="N129" s="40" t="str">
        <f t="shared" si="14"/>
        <v>_</v>
      </c>
      <c r="O129" s="199" t="str">
        <f t="shared" si="15"/>
        <v>___</v>
      </c>
      <c r="P129" s="41" t="str">
        <f t="shared" si="9"/>
        <v>-</v>
      </c>
      <c r="Q129" s="42" t="str">
        <f>IFERROR(VLOOKUP(B129,ACCEPTED_CODES!$X$3:$Y$32,2,), "")</f>
        <v/>
      </c>
      <c r="R129" s="154" t="str">
        <f>IFERROR(VLOOKUP(E129,Drop_down_options!$C$47:$D$49,2,), "")</f>
        <v/>
      </c>
      <c r="S129" s="39" t="str">
        <f>IFERROR(VLOOKUP(F129,Drop_down_options!$C$34:$D$36,2,), "")</f>
        <v/>
      </c>
      <c r="T129" s="39" t="str">
        <f>IFERROR(VLOOKUP(H129,Drop_down_options!$C$39:$D$44,2,),"")</f>
        <v/>
      </c>
      <c r="U129" s="48"/>
      <c r="V129" s="209"/>
      <c r="W129" s="48"/>
      <c r="X129" s="48"/>
      <c r="Y129" s="48"/>
      <c r="Z129" s="48"/>
      <c r="AA129" s="46"/>
      <c r="AB129" s="46"/>
      <c r="AC129" s="45" t="str">
        <f t="shared" si="16"/>
        <v/>
      </c>
      <c r="AD129" s="44"/>
      <c r="AE129" s="46"/>
      <c r="AF129" s="46"/>
      <c r="AG129" s="46"/>
      <c r="AH129" s="120"/>
      <c r="AI129" s="28" t="str">
        <f>IFERROR(VLOOKUP(AH129,CAPTURE_SITE_INFO!$B$3:$U$501,11,FALSE),"")</f>
        <v/>
      </c>
      <c r="AJ129" s="28" t="str">
        <f t="shared" si="17"/>
        <v>_</v>
      </c>
    </row>
    <row r="130" spans="1:36" s="30" customFormat="1" x14ac:dyDescent="0.25">
      <c r="A130" s="38"/>
      <c r="B130" s="155"/>
      <c r="C130" s="40" t="str">
        <f t="shared" si="10"/>
        <v/>
      </c>
      <c r="D130" s="39"/>
      <c r="E130" s="40" t="str">
        <f t="shared" si="11"/>
        <v/>
      </c>
      <c r="F130" s="39"/>
      <c r="G130" s="40" t="str">
        <f t="shared" si="12"/>
        <v/>
      </c>
      <c r="H130" s="39"/>
      <c r="I130" s="40" t="str">
        <f t="shared" si="13"/>
        <v/>
      </c>
      <c r="J130" s="198" t="str">
        <f>IFERROR(VLOOKUP(Q130,Drop_down_options!$B$2:$D$31,2,FALSE),"")</f>
        <v/>
      </c>
      <c r="K130" s="40" t="str">
        <f>IFERROR(VLOOKUP(R130,Drop_down_options!$E$2:$F$4,2,),"")</f>
        <v/>
      </c>
      <c r="L130" s="40" t="str">
        <f>IFERROR(VLOOKUP(S130,Drop_down_options!$G$2:$H$4,2),"")</f>
        <v/>
      </c>
      <c r="M130" s="40" t="str">
        <f>IFERROR(VLOOKUP(T130,Drop_down_options!$E$9:$F$14,2,FALSE),"")</f>
        <v/>
      </c>
      <c r="N130" s="40" t="str">
        <f t="shared" si="14"/>
        <v>_</v>
      </c>
      <c r="O130" s="199" t="str">
        <f t="shared" si="15"/>
        <v>___</v>
      </c>
      <c r="P130" s="41" t="str">
        <f t="shared" si="9"/>
        <v>-</v>
      </c>
      <c r="Q130" s="42" t="str">
        <f>IFERROR(VLOOKUP(B130,ACCEPTED_CODES!$X$3:$Y$32,2,), "")</f>
        <v/>
      </c>
      <c r="R130" s="154" t="str">
        <f>IFERROR(VLOOKUP(E130,Drop_down_options!$C$47:$D$49,2,), "")</f>
        <v/>
      </c>
      <c r="S130" s="39" t="str">
        <f>IFERROR(VLOOKUP(F130,Drop_down_options!$C$34:$D$36,2,), "")</f>
        <v/>
      </c>
      <c r="T130" s="39" t="str">
        <f>IFERROR(VLOOKUP(H130,Drop_down_options!$C$39:$D$44,2,),"")</f>
        <v/>
      </c>
      <c r="U130" s="48"/>
      <c r="V130" s="209"/>
      <c r="W130" s="48"/>
      <c r="X130" s="48"/>
      <c r="Y130" s="48"/>
      <c r="Z130" s="48"/>
      <c r="AA130" s="46"/>
      <c r="AB130" s="46"/>
      <c r="AC130" s="45" t="str">
        <f t="shared" si="16"/>
        <v/>
      </c>
      <c r="AD130" s="44"/>
      <c r="AE130" s="46"/>
      <c r="AF130" s="46"/>
      <c r="AG130" s="46"/>
      <c r="AH130" s="120"/>
      <c r="AI130" s="28" t="str">
        <f>IFERROR(VLOOKUP(AH130,CAPTURE_SITE_INFO!$B$3:$U$501,11,FALSE),"")</f>
        <v/>
      </c>
      <c r="AJ130" s="28" t="str">
        <f t="shared" si="17"/>
        <v>_</v>
      </c>
    </row>
    <row r="131" spans="1:36" s="30" customFormat="1" x14ac:dyDescent="0.25">
      <c r="A131" s="38"/>
      <c r="B131" s="155"/>
      <c r="C131" s="40" t="str">
        <f t="shared" si="10"/>
        <v/>
      </c>
      <c r="D131" s="39"/>
      <c r="E131" s="40" t="str">
        <f t="shared" si="11"/>
        <v/>
      </c>
      <c r="F131" s="39"/>
      <c r="G131" s="40" t="str">
        <f t="shared" si="12"/>
        <v/>
      </c>
      <c r="H131" s="39"/>
      <c r="I131" s="40" t="str">
        <f t="shared" si="13"/>
        <v/>
      </c>
      <c r="J131" s="198" t="str">
        <f>IFERROR(VLOOKUP(Q131,Drop_down_options!$B$2:$D$31,2,FALSE),"")</f>
        <v/>
      </c>
      <c r="K131" s="40" t="str">
        <f>IFERROR(VLOOKUP(R131,Drop_down_options!$E$2:$F$4,2,),"")</f>
        <v/>
      </c>
      <c r="L131" s="40" t="str">
        <f>IFERROR(VLOOKUP(S131,Drop_down_options!$G$2:$H$4,2),"")</f>
        <v/>
      </c>
      <c r="M131" s="40" t="str">
        <f>IFERROR(VLOOKUP(T131,Drop_down_options!$E$9:$F$14,2,FALSE),"")</f>
        <v/>
      </c>
      <c r="N131" s="40" t="str">
        <f t="shared" si="14"/>
        <v>_</v>
      </c>
      <c r="O131" s="199" t="str">
        <f t="shared" si="15"/>
        <v>___</v>
      </c>
      <c r="P131" s="41" t="str">
        <f t="shared" si="9"/>
        <v>-</v>
      </c>
      <c r="Q131" s="42" t="str">
        <f>IFERROR(VLOOKUP(B131,ACCEPTED_CODES!$X$3:$Y$32,2,), "")</f>
        <v/>
      </c>
      <c r="R131" s="154" t="str">
        <f>IFERROR(VLOOKUP(E131,Drop_down_options!$C$47:$D$49,2,), "")</f>
        <v/>
      </c>
      <c r="S131" s="39" t="str">
        <f>IFERROR(VLOOKUP(F131,Drop_down_options!$C$34:$D$36,2,), "")</f>
        <v/>
      </c>
      <c r="T131" s="39" t="str">
        <f>IFERROR(VLOOKUP(H131,Drop_down_options!$C$39:$D$44,2,),"")</f>
        <v/>
      </c>
      <c r="U131" s="48"/>
      <c r="V131" s="209"/>
      <c r="W131" s="48"/>
      <c r="X131" s="48"/>
      <c r="Y131" s="48"/>
      <c r="Z131" s="48"/>
      <c r="AA131" s="46"/>
      <c r="AB131" s="46"/>
      <c r="AC131" s="45" t="str">
        <f t="shared" si="16"/>
        <v/>
      </c>
      <c r="AD131" s="44"/>
      <c r="AE131" s="46"/>
      <c r="AF131" s="46"/>
      <c r="AG131" s="46"/>
      <c r="AH131" s="120"/>
      <c r="AI131" s="28" t="str">
        <f>IFERROR(VLOOKUP(AH131,CAPTURE_SITE_INFO!$B$3:$U$501,11,FALSE),"")</f>
        <v/>
      </c>
      <c r="AJ131" s="28" t="str">
        <f t="shared" si="17"/>
        <v>_</v>
      </c>
    </row>
    <row r="132" spans="1:36" s="30" customFormat="1" x14ac:dyDescent="0.25">
      <c r="A132" s="38"/>
      <c r="B132" s="155"/>
      <c r="C132" s="40" t="str">
        <f t="shared" si="10"/>
        <v/>
      </c>
      <c r="D132" s="39"/>
      <c r="E132" s="40" t="str">
        <f t="shared" si="11"/>
        <v/>
      </c>
      <c r="F132" s="39"/>
      <c r="G132" s="40" t="str">
        <f t="shared" si="12"/>
        <v/>
      </c>
      <c r="H132" s="39"/>
      <c r="I132" s="40" t="str">
        <f t="shared" si="13"/>
        <v/>
      </c>
      <c r="J132" s="198" t="str">
        <f>IFERROR(VLOOKUP(Q132,Drop_down_options!$B$2:$D$31,2,FALSE),"")</f>
        <v/>
      </c>
      <c r="K132" s="40" t="str">
        <f>IFERROR(VLOOKUP(R132,Drop_down_options!$E$2:$F$4,2,),"")</f>
        <v/>
      </c>
      <c r="L132" s="40" t="str">
        <f>IFERROR(VLOOKUP(S132,Drop_down_options!$G$2:$H$4,2),"")</f>
        <v/>
      </c>
      <c r="M132" s="40" t="str">
        <f>IFERROR(VLOOKUP(T132,Drop_down_options!$E$9:$F$14,2,FALSE),"")</f>
        <v/>
      </c>
      <c r="N132" s="40" t="str">
        <f t="shared" si="14"/>
        <v>_</v>
      </c>
      <c r="O132" s="199" t="str">
        <f t="shared" si="15"/>
        <v>___</v>
      </c>
      <c r="P132" s="41" t="str">
        <f t="shared" ref="P132:P195" si="18">CONCATENATE(AF132,"-",AI132)</f>
        <v>-</v>
      </c>
      <c r="Q132" s="42" t="str">
        <f>IFERROR(VLOOKUP(B132,ACCEPTED_CODES!$X$3:$Y$32,2,), "")</f>
        <v/>
      </c>
      <c r="R132" s="154" t="str">
        <f>IFERROR(VLOOKUP(E132,Drop_down_options!$C$47:$D$49,2,), "")</f>
        <v/>
      </c>
      <c r="S132" s="39" t="str">
        <f>IFERROR(VLOOKUP(F132,Drop_down_options!$C$34:$D$36,2,), "")</f>
        <v/>
      </c>
      <c r="T132" s="39" t="str">
        <f>IFERROR(VLOOKUP(H132,Drop_down_options!$C$39:$D$44,2,),"")</f>
        <v/>
      </c>
      <c r="U132" s="48"/>
      <c r="V132" s="209"/>
      <c r="W132" s="48"/>
      <c r="X132" s="48"/>
      <c r="Y132" s="48"/>
      <c r="Z132" s="48"/>
      <c r="AA132" s="46"/>
      <c r="AB132" s="46"/>
      <c r="AC132" s="45" t="str">
        <f t="shared" si="16"/>
        <v/>
      </c>
      <c r="AD132" s="44"/>
      <c r="AE132" s="46"/>
      <c r="AF132" s="46"/>
      <c r="AG132" s="46"/>
      <c r="AH132" s="120"/>
      <c r="AI132" s="28" t="str">
        <f>IFERROR(VLOOKUP(AH132,CAPTURE_SITE_INFO!$B$3:$U$501,11,FALSE),"")</f>
        <v/>
      </c>
      <c r="AJ132" s="28" t="str">
        <f t="shared" si="17"/>
        <v>_</v>
      </c>
    </row>
    <row r="133" spans="1:36" s="30" customFormat="1" x14ac:dyDescent="0.25">
      <c r="A133" s="38"/>
      <c r="B133" s="155"/>
      <c r="C133" s="40" t="str">
        <f t="shared" ref="C133:C196" si="19">IF((UPPER(B133)="NOBATS"),"NBAT",(UPPER(B133)))</f>
        <v/>
      </c>
      <c r="D133" s="39"/>
      <c r="E133" s="40" t="str">
        <f t="shared" ref="E133:E196" si="20">UPPER(D133)</f>
        <v/>
      </c>
      <c r="F133" s="39"/>
      <c r="G133" s="40" t="str">
        <f t="shared" ref="G133:G196" si="21">UPPER(F133)</f>
        <v/>
      </c>
      <c r="H133" s="39"/>
      <c r="I133" s="40" t="str">
        <f t="shared" ref="I133:I196" si="22">UPPER(H133)</f>
        <v/>
      </c>
      <c r="J133" s="198" t="str">
        <f>IFERROR(VLOOKUP(Q133,Drop_down_options!$B$2:$D$31,2,FALSE),"")</f>
        <v/>
      </c>
      <c r="K133" s="40" t="str">
        <f>IFERROR(VLOOKUP(R133,Drop_down_options!$E$2:$F$4,2,),"")</f>
        <v/>
      </c>
      <c r="L133" s="40" t="str">
        <f>IFERROR(VLOOKUP(S133,Drop_down_options!$G$2:$H$4,2),"")</f>
        <v/>
      </c>
      <c r="M133" s="40" t="str">
        <f>IFERROR(VLOOKUP(T133,Drop_down_options!$E$9:$F$14,2,FALSE),"")</f>
        <v/>
      </c>
      <c r="N133" s="40" t="str">
        <f t="shared" ref="N133:N196" si="23">CONCATENATE(K133,"_",L133)</f>
        <v>_</v>
      </c>
      <c r="O133" s="199" t="str">
        <f t="shared" ref="O133:O196" si="24">CONCATENATE(J133,"_",K133,"_",L133,"_",M133)</f>
        <v>___</v>
      </c>
      <c r="P133" s="41" t="str">
        <f t="shared" si="18"/>
        <v>-</v>
      </c>
      <c r="Q133" s="42" t="str">
        <f>IFERROR(VLOOKUP(B133,ACCEPTED_CODES!$X$3:$Y$32,2,), "")</f>
        <v/>
      </c>
      <c r="R133" s="154" t="str">
        <f>IFERROR(VLOOKUP(E133,Drop_down_options!$C$47:$D$49,2,), "")</f>
        <v/>
      </c>
      <c r="S133" s="39" t="str">
        <f>IFERROR(VLOOKUP(F133,Drop_down_options!$C$34:$D$36,2,), "")</f>
        <v/>
      </c>
      <c r="T133" s="39" t="str">
        <f>IFERROR(VLOOKUP(H133,Drop_down_options!$C$39:$D$44,2,),"")</f>
        <v/>
      </c>
      <c r="U133" s="48"/>
      <c r="V133" s="209"/>
      <c r="W133" s="48"/>
      <c r="X133" s="48"/>
      <c r="Y133" s="48"/>
      <c r="Z133" s="48"/>
      <c r="AA133" s="46"/>
      <c r="AB133" s="46"/>
      <c r="AC133" s="45" t="str">
        <f t="shared" ref="AC133:AC196" si="25">IF(AB133="","",(CONCATENATE(AA133,"-",AB133)))</f>
        <v/>
      </c>
      <c r="AD133" s="44"/>
      <c r="AE133" s="46"/>
      <c r="AF133" s="46"/>
      <c r="AG133" s="46"/>
      <c r="AH133" s="120"/>
      <c r="AI133" s="28" t="str">
        <f>IFERROR(VLOOKUP(AH133,CAPTURE_SITE_INFO!$B$3:$U$501,11,FALSE),"")</f>
        <v/>
      </c>
      <c r="AJ133" s="28" t="str">
        <f t="shared" ref="AJ133:AJ196" si="26">(CONCATENATE(R133,"_",S133))</f>
        <v>_</v>
      </c>
    </row>
    <row r="134" spans="1:36" s="30" customFormat="1" x14ac:dyDescent="0.25">
      <c r="A134" s="38"/>
      <c r="B134" s="155"/>
      <c r="C134" s="40" t="str">
        <f t="shared" si="19"/>
        <v/>
      </c>
      <c r="D134" s="39"/>
      <c r="E134" s="40" t="str">
        <f t="shared" si="20"/>
        <v/>
      </c>
      <c r="F134" s="39"/>
      <c r="G134" s="40" t="str">
        <f t="shared" si="21"/>
        <v/>
      </c>
      <c r="H134" s="39"/>
      <c r="I134" s="40" t="str">
        <f t="shared" si="22"/>
        <v/>
      </c>
      <c r="J134" s="198" t="str">
        <f>IFERROR(VLOOKUP(Q134,Drop_down_options!$B$2:$D$31,2,FALSE),"")</f>
        <v/>
      </c>
      <c r="K134" s="40" t="str">
        <f>IFERROR(VLOOKUP(R134,Drop_down_options!$E$2:$F$4,2,),"")</f>
        <v/>
      </c>
      <c r="L134" s="40" t="str">
        <f>IFERROR(VLOOKUP(S134,Drop_down_options!$G$2:$H$4,2),"")</f>
        <v/>
      </c>
      <c r="M134" s="40" t="str">
        <f>IFERROR(VLOOKUP(T134,Drop_down_options!$E$9:$F$14,2,FALSE),"")</f>
        <v/>
      </c>
      <c r="N134" s="40" t="str">
        <f t="shared" si="23"/>
        <v>_</v>
      </c>
      <c r="O134" s="199" t="str">
        <f t="shared" si="24"/>
        <v>___</v>
      </c>
      <c r="P134" s="41" t="str">
        <f t="shared" si="18"/>
        <v>-</v>
      </c>
      <c r="Q134" s="42" t="str">
        <f>IFERROR(VLOOKUP(B134,ACCEPTED_CODES!$X$3:$Y$32,2,), "")</f>
        <v/>
      </c>
      <c r="R134" s="154" t="str">
        <f>IFERROR(VLOOKUP(E134,Drop_down_options!$C$47:$D$49,2,), "")</f>
        <v/>
      </c>
      <c r="S134" s="39" t="str">
        <f>IFERROR(VLOOKUP(F134,Drop_down_options!$C$34:$D$36,2,), "")</f>
        <v/>
      </c>
      <c r="T134" s="39" t="str">
        <f>IFERROR(VLOOKUP(H134,Drop_down_options!$C$39:$D$44,2,),"")</f>
        <v/>
      </c>
      <c r="U134" s="48"/>
      <c r="V134" s="209"/>
      <c r="W134" s="48"/>
      <c r="X134" s="48"/>
      <c r="Y134" s="48"/>
      <c r="Z134" s="48"/>
      <c r="AA134" s="46"/>
      <c r="AB134" s="46"/>
      <c r="AC134" s="45" t="str">
        <f t="shared" si="25"/>
        <v/>
      </c>
      <c r="AD134" s="44"/>
      <c r="AE134" s="46"/>
      <c r="AF134" s="46"/>
      <c r="AG134" s="46"/>
      <c r="AH134" s="120"/>
      <c r="AI134" s="28" t="str">
        <f>IFERROR(VLOOKUP(AH134,CAPTURE_SITE_INFO!$B$3:$U$501,11,FALSE),"")</f>
        <v/>
      </c>
      <c r="AJ134" s="28" t="str">
        <f t="shared" si="26"/>
        <v>_</v>
      </c>
    </row>
    <row r="135" spans="1:36" s="30" customFormat="1" x14ac:dyDescent="0.25">
      <c r="A135" s="38"/>
      <c r="B135" s="155"/>
      <c r="C135" s="40" t="str">
        <f t="shared" si="19"/>
        <v/>
      </c>
      <c r="D135" s="39"/>
      <c r="E135" s="40" t="str">
        <f t="shared" si="20"/>
        <v/>
      </c>
      <c r="F135" s="39"/>
      <c r="G135" s="40" t="str">
        <f t="shared" si="21"/>
        <v/>
      </c>
      <c r="H135" s="39"/>
      <c r="I135" s="40" t="str">
        <f t="shared" si="22"/>
        <v/>
      </c>
      <c r="J135" s="198" t="str">
        <f>IFERROR(VLOOKUP(Q135,Drop_down_options!$B$2:$D$31,2,FALSE),"")</f>
        <v/>
      </c>
      <c r="K135" s="40" t="str">
        <f>IFERROR(VLOOKUP(R135,Drop_down_options!$E$2:$F$4,2,),"")</f>
        <v/>
      </c>
      <c r="L135" s="40" t="str">
        <f>IFERROR(VLOOKUP(S135,Drop_down_options!$G$2:$H$4,2),"")</f>
        <v/>
      </c>
      <c r="M135" s="40" t="str">
        <f>IFERROR(VLOOKUP(T135,Drop_down_options!$E$9:$F$14,2,FALSE),"")</f>
        <v/>
      </c>
      <c r="N135" s="40" t="str">
        <f t="shared" si="23"/>
        <v>_</v>
      </c>
      <c r="O135" s="199" t="str">
        <f t="shared" si="24"/>
        <v>___</v>
      </c>
      <c r="P135" s="41" t="str">
        <f t="shared" si="18"/>
        <v>-</v>
      </c>
      <c r="Q135" s="42" t="str">
        <f>IFERROR(VLOOKUP(B135,ACCEPTED_CODES!$X$3:$Y$32,2,), "")</f>
        <v/>
      </c>
      <c r="R135" s="154" t="str">
        <f>IFERROR(VLOOKUP(E135,Drop_down_options!$C$47:$D$49,2,), "")</f>
        <v/>
      </c>
      <c r="S135" s="39" t="str">
        <f>IFERROR(VLOOKUP(F135,Drop_down_options!$C$34:$D$36,2,), "")</f>
        <v/>
      </c>
      <c r="T135" s="39" t="str">
        <f>IFERROR(VLOOKUP(H135,Drop_down_options!$C$39:$D$44,2,),"")</f>
        <v/>
      </c>
      <c r="U135" s="48"/>
      <c r="V135" s="209"/>
      <c r="W135" s="48"/>
      <c r="X135" s="48"/>
      <c r="Y135" s="48"/>
      <c r="Z135" s="48"/>
      <c r="AA135" s="46"/>
      <c r="AB135" s="46"/>
      <c r="AC135" s="45" t="str">
        <f t="shared" si="25"/>
        <v/>
      </c>
      <c r="AD135" s="44"/>
      <c r="AE135" s="46"/>
      <c r="AF135" s="46"/>
      <c r="AG135" s="46"/>
      <c r="AH135" s="120"/>
      <c r="AI135" s="28" t="str">
        <f>IFERROR(VLOOKUP(AH135,CAPTURE_SITE_INFO!$B$3:$U$501,11,FALSE),"")</f>
        <v/>
      </c>
      <c r="AJ135" s="28" t="str">
        <f t="shared" si="26"/>
        <v>_</v>
      </c>
    </row>
    <row r="136" spans="1:36" s="30" customFormat="1" x14ac:dyDescent="0.25">
      <c r="A136" s="38"/>
      <c r="B136" s="155"/>
      <c r="C136" s="40" t="str">
        <f t="shared" si="19"/>
        <v/>
      </c>
      <c r="D136" s="39"/>
      <c r="E136" s="40" t="str">
        <f t="shared" si="20"/>
        <v/>
      </c>
      <c r="F136" s="39"/>
      <c r="G136" s="40" t="str">
        <f t="shared" si="21"/>
        <v/>
      </c>
      <c r="H136" s="39"/>
      <c r="I136" s="40" t="str">
        <f t="shared" si="22"/>
        <v/>
      </c>
      <c r="J136" s="198" t="str">
        <f>IFERROR(VLOOKUP(Q136,Drop_down_options!$B$2:$D$31,2,FALSE),"")</f>
        <v/>
      </c>
      <c r="K136" s="40" t="str">
        <f>IFERROR(VLOOKUP(R136,Drop_down_options!$E$2:$F$4,2,),"")</f>
        <v/>
      </c>
      <c r="L136" s="40" t="str">
        <f>IFERROR(VLOOKUP(S136,Drop_down_options!$G$2:$H$4,2),"")</f>
        <v/>
      </c>
      <c r="M136" s="40" t="str">
        <f>IFERROR(VLOOKUP(T136,Drop_down_options!$E$9:$F$14,2,FALSE),"")</f>
        <v/>
      </c>
      <c r="N136" s="40" t="str">
        <f t="shared" si="23"/>
        <v>_</v>
      </c>
      <c r="O136" s="199" t="str">
        <f t="shared" si="24"/>
        <v>___</v>
      </c>
      <c r="P136" s="41" t="str">
        <f t="shared" si="18"/>
        <v>-</v>
      </c>
      <c r="Q136" s="42" t="str">
        <f>IFERROR(VLOOKUP(B136,ACCEPTED_CODES!$X$3:$Y$32,2,), "")</f>
        <v/>
      </c>
      <c r="R136" s="154" t="str">
        <f>IFERROR(VLOOKUP(E136,Drop_down_options!$C$47:$D$49,2,), "")</f>
        <v/>
      </c>
      <c r="S136" s="39" t="str">
        <f>IFERROR(VLOOKUP(F136,Drop_down_options!$C$34:$D$36,2,), "")</f>
        <v/>
      </c>
      <c r="T136" s="39" t="str">
        <f>IFERROR(VLOOKUP(H136,Drop_down_options!$C$39:$D$44,2,),"")</f>
        <v/>
      </c>
      <c r="U136" s="48"/>
      <c r="V136" s="209"/>
      <c r="W136" s="48"/>
      <c r="X136" s="48"/>
      <c r="Y136" s="48"/>
      <c r="Z136" s="48"/>
      <c r="AA136" s="46"/>
      <c r="AB136" s="46"/>
      <c r="AC136" s="45" t="str">
        <f t="shared" si="25"/>
        <v/>
      </c>
      <c r="AD136" s="44"/>
      <c r="AE136" s="46"/>
      <c r="AF136" s="46"/>
      <c r="AG136" s="46"/>
      <c r="AH136" s="120"/>
      <c r="AI136" s="28" t="str">
        <f>IFERROR(VLOOKUP(AH136,CAPTURE_SITE_INFO!$B$3:$U$501,11,FALSE),"")</f>
        <v/>
      </c>
      <c r="AJ136" s="28" t="str">
        <f t="shared" si="26"/>
        <v>_</v>
      </c>
    </row>
    <row r="137" spans="1:36" s="30" customFormat="1" x14ac:dyDescent="0.25">
      <c r="A137" s="38"/>
      <c r="B137" s="155"/>
      <c r="C137" s="40" t="str">
        <f t="shared" si="19"/>
        <v/>
      </c>
      <c r="D137" s="39"/>
      <c r="E137" s="40" t="str">
        <f t="shared" si="20"/>
        <v/>
      </c>
      <c r="F137" s="39"/>
      <c r="G137" s="40" t="str">
        <f t="shared" si="21"/>
        <v/>
      </c>
      <c r="H137" s="39"/>
      <c r="I137" s="40" t="str">
        <f t="shared" si="22"/>
        <v/>
      </c>
      <c r="J137" s="198" t="str">
        <f>IFERROR(VLOOKUP(Q137,Drop_down_options!$B$2:$D$31,2,FALSE),"")</f>
        <v/>
      </c>
      <c r="K137" s="40" t="str">
        <f>IFERROR(VLOOKUP(R137,Drop_down_options!$E$2:$F$4,2,),"")</f>
        <v/>
      </c>
      <c r="L137" s="40" t="str">
        <f>IFERROR(VLOOKUP(S137,Drop_down_options!$G$2:$H$4,2),"")</f>
        <v/>
      </c>
      <c r="M137" s="40" t="str">
        <f>IFERROR(VLOOKUP(T137,Drop_down_options!$E$9:$F$14,2,FALSE),"")</f>
        <v/>
      </c>
      <c r="N137" s="40" t="str">
        <f t="shared" si="23"/>
        <v>_</v>
      </c>
      <c r="O137" s="199" t="str">
        <f t="shared" si="24"/>
        <v>___</v>
      </c>
      <c r="P137" s="41" t="str">
        <f t="shared" si="18"/>
        <v>-</v>
      </c>
      <c r="Q137" s="42" t="str">
        <f>IFERROR(VLOOKUP(B137,ACCEPTED_CODES!$X$3:$Y$32,2,), "")</f>
        <v/>
      </c>
      <c r="R137" s="154" t="str">
        <f>IFERROR(VLOOKUP(E137,Drop_down_options!$C$47:$D$49,2,), "")</f>
        <v/>
      </c>
      <c r="S137" s="39" t="str">
        <f>IFERROR(VLOOKUP(F137,Drop_down_options!$C$34:$D$36,2,), "")</f>
        <v/>
      </c>
      <c r="T137" s="39" t="str">
        <f>IFERROR(VLOOKUP(H137,Drop_down_options!$C$39:$D$44,2,),"")</f>
        <v/>
      </c>
      <c r="U137" s="48"/>
      <c r="V137" s="209"/>
      <c r="W137" s="48"/>
      <c r="X137" s="48"/>
      <c r="Y137" s="48"/>
      <c r="Z137" s="48"/>
      <c r="AA137" s="46"/>
      <c r="AB137" s="46"/>
      <c r="AC137" s="45" t="str">
        <f t="shared" si="25"/>
        <v/>
      </c>
      <c r="AD137" s="44"/>
      <c r="AE137" s="46"/>
      <c r="AF137" s="46"/>
      <c r="AG137" s="46"/>
      <c r="AH137" s="120"/>
      <c r="AI137" s="28" t="str">
        <f>IFERROR(VLOOKUP(AH137,CAPTURE_SITE_INFO!$B$3:$U$501,11,FALSE),"")</f>
        <v/>
      </c>
      <c r="AJ137" s="28" t="str">
        <f t="shared" si="26"/>
        <v>_</v>
      </c>
    </row>
    <row r="138" spans="1:36" s="30" customFormat="1" x14ac:dyDescent="0.25">
      <c r="A138" s="38"/>
      <c r="B138" s="155"/>
      <c r="C138" s="40" t="str">
        <f t="shared" si="19"/>
        <v/>
      </c>
      <c r="D138" s="39"/>
      <c r="E138" s="40" t="str">
        <f t="shared" si="20"/>
        <v/>
      </c>
      <c r="F138" s="39"/>
      <c r="G138" s="40" t="str">
        <f t="shared" si="21"/>
        <v/>
      </c>
      <c r="H138" s="39"/>
      <c r="I138" s="40" t="str">
        <f t="shared" si="22"/>
        <v/>
      </c>
      <c r="J138" s="198" t="str">
        <f>IFERROR(VLOOKUP(Q138,Drop_down_options!$B$2:$D$31,2,FALSE),"")</f>
        <v/>
      </c>
      <c r="K138" s="40" t="str">
        <f>IFERROR(VLOOKUP(R138,Drop_down_options!$E$2:$F$4,2,),"")</f>
        <v/>
      </c>
      <c r="L138" s="40" t="str">
        <f>IFERROR(VLOOKUP(S138,Drop_down_options!$G$2:$H$4,2),"")</f>
        <v/>
      </c>
      <c r="M138" s="40" t="str">
        <f>IFERROR(VLOOKUP(T138,Drop_down_options!$E$9:$F$14,2,FALSE),"")</f>
        <v/>
      </c>
      <c r="N138" s="40" t="str">
        <f t="shared" si="23"/>
        <v>_</v>
      </c>
      <c r="O138" s="199" t="str">
        <f t="shared" si="24"/>
        <v>___</v>
      </c>
      <c r="P138" s="41" t="str">
        <f t="shared" si="18"/>
        <v>-</v>
      </c>
      <c r="Q138" s="42" t="str">
        <f>IFERROR(VLOOKUP(B138,ACCEPTED_CODES!$X$3:$Y$32,2,), "")</f>
        <v/>
      </c>
      <c r="R138" s="154" t="str">
        <f>IFERROR(VLOOKUP(E138,Drop_down_options!$C$47:$D$49,2,), "")</f>
        <v/>
      </c>
      <c r="S138" s="39" t="str">
        <f>IFERROR(VLOOKUP(F138,Drop_down_options!$C$34:$D$36,2,), "")</f>
        <v/>
      </c>
      <c r="T138" s="39" t="str">
        <f>IFERROR(VLOOKUP(H138,Drop_down_options!$C$39:$D$44,2,),"")</f>
        <v/>
      </c>
      <c r="U138" s="48"/>
      <c r="V138" s="209"/>
      <c r="W138" s="48"/>
      <c r="X138" s="48"/>
      <c r="Y138" s="48"/>
      <c r="Z138" s="48"/>
      <c r="AA138" s="46"/>
      <c r="AB138" s="46"/>
      <c r="AC138" s="45" t="str">
        <f t="shared" si="25"/>
        <v/>
      </c>
      <c r="AD138" s="44"/>
      <c r="AE138" s="46"/>
      <c r="AF138" s="46"/>
      <c r="AG138" s="46"/>
      <c r="AH138" s="120"/>
      <c r="AI138" s="28" t="str">
        <f>IFERROR(VLOOKUP(AH138,CAPTURE_SITE_INFO!$B$3:$U$501,11,FALSE),"")</f>
        <v/>
      </c>
      <c r="AJ138" s="28" t="str">
        <f t="shared" si="26"/>
        <v>_</v>
      </c>
    </row>
    <row r="139" spans="1:36" s="30" customFormat="1" x14ac:dyDescent="0.25">
      <c r="A139" s="38"/>
      <c r="B139" s="155"/>
      <c r="C139" s="40" t="str">
        <f t="shared" si="19"/>
        <v/>
      </c>
      <c r="D139" s="39"/>
      <c r="E139" s="40" t="str">
        <f t="shared" si="20"/>
        <v/>
      </c>
      <c r="F139" s="39"/>
      <c r="G139" s="40" t="str">
        <f t="shared" si="21"/>
        <v/>
      </c>
      <c r="H139" s="39"/>
      <c r="I139" s="40" t="str">
        <f t="shared" si="22"/>
        <v/>
      </c>
      <c r="J139" s="198" t="str">
        <f>IFERROR(VLOOKUP(Q139,Drop_down_options!$B$2:$D$31,2,FALSE),"")</f>
        <v/>
      </c>
      <c r="K139" s="40" t="str">
        <f>IFERROR(VLOOKUP(R139,Drop_down_options!$E$2:$F$4,2,),"")</f>
        <v/>
      </c>
      <c r="L139" s="40" t="str">
        <f>IFERROR(VLOOKUP(S139,Drop_down_options!$G$2:$H$4,2),"")</f>
        <v/>
      </c>
      <c r="M139" s="40" t="str">
        <f>IFERROR(VLOOKUP(T139,Drop_down_options!$E$9:$F$14,2,FALSE),"")</f>
        <v/>
      </c>
      <c r="N139" s="40" t="str">
        <f t="shared" si="23"/>
        <v>_</v>
      </c>
      <c r="O139" s="199" t="str">
        <f t="shared" si="24"/>
        <v>___</v>
      </c>
      <c r="P139" s="41" t="str">
        <f t="shared" si="18"/>
        <v>-</v>
      </c>
      <c r="Q139" s="42" t="str">
        <f>IFERROR(VLOOKUP(B139,ACCEPTED_CODES!$X$3:$Y$32,2,), "")</f>
        <v/>
      </c>
      <c r="R139" s="154" t="str">
        <f>IFERROR(VLOOKUP(E139,Drop_down_options!$C$47:$D$49,2,), "")</f>
        <v/>
      </c>
      <c r="S139" s="39" t="str">
        <f>IFERROR(VLOOKUP(F139,Drop_down_options!$C$34:$D$36,2,), "")</f>
        <v/>
      </c>
      <c r="T139" s="39" t="str">
        <f>IFERROR(VLOOKUP(H139,Drop_down_options!$C$39:$D$44,2,),"")</f>
        <v/>
      </c>
      <c r="U139" s="48"/>
      <c r="V139" s="209"/>
      <c r="W139" s="48"/>
      <c r="X139" s="48"/>
      <c r="Y139" s="48"/>
      <c r="Z139" s="48"/>
      <c r="AA139" s="46"/>
      <c r="AB139" s="46"/>
      <c r="AC139" s="45" t="str">
        <f t="shared" si="25"/>
        <v/>
      </c>
      <c r="AD139" s="44"/>
      <c r="AE139" s="46"/>
      <c r="AF139" s="46"/>
      <c r="AG139" s="46"/>
      <c r="AH139" s="120"/>
      <c r="AI139" s="28" t="str">
        <f>IFERROR(VLOOKUP(AH139,CAPTURE_SITE_INFO!$B$3:$U$501,11,FALSE),"")</f>
        <v/>
      </c>
      <c r="AJ139" s="28" t="str">
        <f t="shared" si="26"/>
        <v>_</v>
      </c>
    </row>
    <row r="140" spans="1:36" s="30" customFormat="1" x14ac:dyDescent="0.25">
      <c r="A140" s="38"/>
      <c r="B140" s="155"/>
      <c r="C140" s="40" t="str">
        <f t="shared" si="19"/>
        <v/>
      </c>
      <c r="D140" s="39"/>
      <c r="E140" s="40" t="str">
        <f t="shared" si="20"/>
        <v/>
      </c>
      <c r="F140" s="39"/>
      <c r="G140" s="40" t="str">
        <f t="shared" si="21"/>
        <v/>
      </c>
      <c r="H140" s="39"/>
      <c r="I140" s="40" t="str">
        <f t="shared" si="22"/>
        <v/>
      </c>
      <c r="J140" s="198" t="str">
        <f>IFERROR(VLOOKUP(Q140,Drop_down_options!$B$2:$D$31,2,FALSE),"")</f>
        <v/>
      </c>
      <c r="K140" s="40" t="str">
        <f>IFERROR(VLOOKUP(R140,Drop_down_options!$E$2:$F$4,2,),"")</f>
        <v/>
      </c>
      <c r="L140" s="40" t="str">
        <f>IFERROR(VLOOKUP(S140,Drop_down_options!$G$2:$H$4,2),"")</f>
        <v/>
      </c>
      <c r="M140" s="40" t="str">
        <f>IFERROR(VLOOKUP(T140,Drop_down_options!$E$9:$F$14,2,FALSE),"")</f>
        <v/>
      </c>
      <c r="N140" s="40" t="str">
        <f t="shared" si="23"/>
        <v>_</v>
      </c>
      <c r="O140" s="199" t="str">
        <f t="shared" si="24"/>
        <v>___</v>
      </c>
      <c r="P140" s="41" t="str">
        <f t="shared" si="18"/>
        <v>-</v>
      </c>
      <c r="Q140" s="42" t="str">
        <f>IFERROR(VLOOKUP(B140,ACCEPTED_CODES!$X$3:$Y$32,2,), "")</f>
        <v/>
      </c>
      <c r="R140" s="154" t="str">
        <f>IFERROR(VLOOKUP(E140,Drop_down_options!$C$47:$D$49,2,), "")</f>
        <v/>
      </c>
      <c r="S140" s="39" t="str">
        <f>IFERROR(VLOOKUP(F140,Drop_down_options!$C$34:$D$36,2,), "")</f>
        <v/>
      </c>
      <c r="T140" s="39" t="str">
        <f>IFERROR(VLOOKUP(H140,Drop_down_options!$C$39:$D$44,2,),"")</f>
        <v/>
      </c>
      <c r="U140" s="48"/>
      <c r="V140" s="209"/>
      <c r="W140" s="48"/>
      <c r="X140" s="48"/>
      <c r="Y140" s="48"/>
      <c r="Z140" s="48"/>
      <c r="AA140" s="46"/>
      <c r="AB140" s="46"/>
      <c r="AC140" s="45" t="str">
        <f t="shared" si="25"/>
        <v/>
      </c>
      <c r="AD140" s="44"/>
      <c r="AE140" s="46"/>
      <c r="AF140" s="46"/>
      <c r="AG140" s="46"/>
      <c r="AH140" s="120"/>
      <c r="AI140" s="28" t="str">
        <f>IFERROR(VLOOKUP(AH140,CAPTURE_SITE_INFO!$B$3:$U$501,11,FALSE),"")</f>
        <v/>
      </c>
      <c r="AJ140" s="28" t="str">
        <f t="shared" si="26"/>
        <v>_</v>
      </c>
    </row>
    <row r="141" spans="1:36" s="30" customFormat="1" x14ac:dyDescent="0.25">
      <c r="A141" s="38"/>
      <c r="B141" s="155"/>
      <c r="C141" s="40" t="str">
        <f t="shared" si="19"/>
        <v/>
      </c>
      <c r="D141" s="39"/>
      <c r="E141" s="40" t="str">
        <f t="shared" si="20"/>
        <v/>
      </c>
      <c r="F141" s="39"/>
      <c r="G141" s="40" t="str">
        <f t="shared" si="21"/>
        <v/>
      </c>
      <c r="H141" s="39"/>
      <c r="I141" s="40" t="str">
        <f t="shared" si="22"/>
        <v/>
      </c>
      <c r="J141" s="198" t="str">
        <f>IFERROR(VLOOKUP(Q141,Drop_down_options!$B$2:$D$31,2,FALSE),"")</f>
        <v/>
      </c>
      <c r="K141" s="40" t="str">
        <f>IFERROR(VLOOKUP(R141,Drop_down_options!$E$2:$F$4,2,),"")</f>
        <v/>
      </c>
      <c r="L141" s="40" t="str">
        <f>IFERROR(VLOOKUP(S141,Drop_down_options!$G$2:$H$4,2),"")</f>
        <v/>
      </c>
      <c r="M141" s="40" t="str">
        <f>IFERROR(VLOOKUP(T141,Drop_down_options!$E$9:$F$14,2,FALSE),"")</f>
        <v/>
      </c>
      <c r="N141" s="40" t="str">
        <f t="shared" si="23"/>
        <v>_</v>
      </c>
      <c r="O141" s="199" t="str">
        <f t="shared" si="24"/>
        <v>___</v>
      </c>
      <c r="P141" s="41" t="str">
        <f t="shared" si="18"/>
        <v>-</v>
      </c>
      <c r="Q141" s="42" t="str">
        <f>IFERROR(VLOOKUP(B141,ACCEPTED_CODES!$X$3:$Y$32,2,), "")</f>
        <v/>
      </c>
      <c r="R141" s="154" t="str">
        <f>IFERROR(VLOOKUP(E141,Drop_down_options!$C$47:$D$49,2,), "")</f>
        <v/>
      </c>
      <c r="S141" s="39" t="str">
        <f>IFERROR(VLOOKUP(F141,Drop_down_options!$C$34:$D$36,2,), "")</f>
        <v/>
      </c>
      <c r="T141" s="39" t="str">
        <f>IFERROR(VLOOKUP(H141,Drop_down_options!$C$39:$D$44,2,),"")</f>
        <v/>
      </c>
      <c r="U141" s="48"/>
      <c r="V141" s="209"/>
      <c r="W141" s="48"/>
      <c r="X141" s="48"/>
      <c r="Y141" s="48"/>
      <c r="Z141" s="48"/>
      <c r="AA141" s="46"/>
      <c r="AB141" s="46"/>
      <c r="AC141" s="45" t="str">
        <f t="shared" si="25"/>
        <v/>
      </c>
      <c r="AD141" s="44"/>
      <c r="AE141" s="46"/>
      <c r="AF141" s="46"/>
      <c r="AG141" s="46"/>
      <c r="AH141" s="120"/>
      <c r="AI141" s="28" t="str">
        <f>IFERROR(VLOOKUP(AH141,CAPTURE_SITE_INFO!$B$3:$U$501,11,FALSE),"")</f>
        <v/>
      </c>
      <c r="AJ141" s="28" t="str">
        <f t="shared" si="26"/>
        <v>_</v>
      </c>
    </row>
    <row r="142" spans="1:36" s="30" customFormat="1" x14ac:dyDescent="0.25">
      <c r="A142" s="38"/>
      <c r="B142" s="155"/>
      <c r="C142" s="40" t="str">
        <f t="shared" si="19"/>
        <v/>
      </c>
      <c r="D142" s="39"/>
      <c r="E142" s="40" t="str">
        <f t="shared" si="20"/>
        <v/>
      </c>
      <c r="F142" s="39"/>
      <c r="G142" s="40" t="str">
        <f t="shared" si="21"/>
        <v/>
      </c>
      <c r="H142" s="39"/>
      <c r="I142" s="40" t="str">
        <f t="shared" si="22"/>
        <v/>
      </c>
      <c r="J142" s="198" t="str">
        <f>IFERROR(VLOOKUP(Q142,Drop_down_options!$B$2:$D$31,2,FALSE),"")</f>
        <v/>
      </c>
      <c r="K142" s="40" t="str">
        <f>IFERROR(VLOOKUP(R142,Drop_down_options!$E$2:$F$4,2,),"")</f>
        <v/>
      </c>
      <c r="L142" s="40" t="str">
        <f>IFERROR(VLOOKUP(S142,Drop_down_options!$G$2:$H$4,2),"")</f>
        <v/>
      </c>
      <c r="M142" s="40" t="str">
        <f>IFERROR(VLOOKUP(T142,Drop_down_options!$E$9:$F$14,2,FALSE),"")</f>
        <v/>
      </c>
      <c r="N142" s="40" t="str">
        <f t="shared" si="23"/>
        <v>_</v>
      </c>
      <c r="O142" s="199" t="str">
        <f t="shared" si="24"/>
        <v>___</v>
      </c>
      <c r="P142" s="41" t="str">
        <f t="shared" si="18"/>
        <v>-</v>
      </c>
      <c r="Q142" s="42" t="str">
        <f>IFERROR(VLOOKUP(B142,ACCEPTED_CODES!$X$3:$Y$32,2,), "")</f>
        <v/>
      </c>
      <c r="R142" s="154" t="str">
        <f>IFERROR(VLOOKUP(E142,Drop_down_options!$C$47:$D$49,2,), "")</f>
        <v/>
      </c>
      <c r="S142" s="39" t="str">
        <f>IFERROR(VLOOKUP(F142,Drop_down_options!$C$34:$D$36,2,), "")</f>
        <v/>
      </c>
      <c r="T142" s="39" t="str">
        <f>IFERROR(VLOOKUP(H142,Drop_down_options!$C$39:$D$44,2,),"")</f>
        <v/>
      </c>
      <c r="U142" s="48"/>
      <c r="V142" s="209"/>
      <c r="W142" s="48"/>
      <c r="X142" s="48"/>
      <c r="Y142" s="48"/>
      <c r="Z142" s="48"/>
      <c r="AA142" s="46"/>
      <c r="AB142" s="46"/>
      <c r="AC142" s="45" t="str">
        <f t="shared" si="25"/>
        <v/>
      </c>
      <c r="AD142" s="44"/>
      <c r="AE142" s="46"/>
      <c r="AF142" s="46"/>
      <c r="AG142" s="46"/>
      <c r="AH142" s="120"/>
      <c r="AI142" s="28" t="str">
        <f>IFERROR(VLOOKUP(AH142,CAPTURE_SITE_INFO!$B$3:$U$501,11,FALSE),"")</f>
        <v/>
      </c>
      <c r="AJ142" s="28" t="str">
        <f t="shared" si="26"/>
        <v>_</v>
      </c>
    </row>
    <row r="143" spans="1:36" s="30" customFormat="1" x14ac:dyDescent="0.25">
      <c r="A143" s="38"/>
      <c r="B143" s="155"/>
      <c r="C143" s="40" t="str">
        <f t="shared" si="19"/>
        <v/>
      </c>
      <c r="D143" s="39"/>
      <c r="E143" s="40" t="str">
        <f t="shared" si="20"/>
        <v/>
      </c>
      <c r="F143" s="39"/>
      <c r="G143" s="40" t="str">
        <f t="shared" si="21"/>
        <v/>
      </c>
      <c r="H143" s="39"/>
      <c r="I143" s="40" t="str">
        <f t="shared" si="22"/>
        <v/>
      </c>
      <c r="J143" s="198" t="str">
        <f>IFERROR(VLOOKUP(Q143,Drop_down_options!$B$2:$D$31,2,FALSE),"")</f>
        <v/>
      </c>
      <c r="K143" s="40" t="str">
        <f>IFERROR(VLOOKUP(R143,Drop_down_options!$E$2:$F$4,2,),"")</f>
        <v/>
      </c>
      <c r="L143" s="40" t="str">
        <f>IFERROR(VLOOKUP(S143,Drop_down_options!$G$2:$H$4,2),"")</f>
        <v/>
      </c>
      <c r="M143" s="40" t="str">
        <f>IFERROR(VLOOKUP(T143,Drop_down_options!$E$9:$F$14,2,FALSE),"")</f>
        <v/>
      </c>
      <c r="N143" s="40" t="str">
        <f t="shared" si="23"/>
        <v>_</v>
      </c>
      <c r="O143" s="199" t="str">
        <f t="shared" si="24"/>
        <v>___</v>
      </c>
      <c r="P143" s="41" t="str">
        <f t="shared" si="18"/>
        <v>-</v>
      </c>
      <c r="Q143" s="42" t="str">
        <f>IFERROR(VLOOKUP(B143,ACCEPTED_CODES!$X$3:$Y$32,2,), "")</f>
        <v/>
      </c>
      <c r="R143" s="154" t="str">
        <f>IFERROR(VLOOKUP(E143,Drop_down_options!$C$47:$D$49,2,), "")</f>
        <v/>
      </c>
      <c r="S143" s="39" t="str">
        <f>IFERROR(VLOOKUP(F143,Drop_down_options!$C$34:$D$36,2,), "")</f>
        <v/>
      </c>
      <c r="T143" s="39" t="str">
        <f>IFERROR(VLOOKUP(H143,Drop_down_options!$C$39:$D$44,2,),"")</f>
        <v/>
      </c>
      <c r="U143" s="48"/>
      <c r="V143" s="209"/>
      <c r="W143" s="48"/>
      <c r="X143" s="48"/>
      <c r="Y143" s="48"/>
      <c r="Z143" s="48"/>
      <c r="AA143" s="46"/>
      <c r="AB143" s="46"/>
      <c r="AC143" s="45" t="str">
        <f t="shared" si="25"/>
        <v/>
      </c>
      <c r="AD143" s="44"/>
      <c r="AE143" s="46"/>
      <c r="AF143" s="46"/>
      <c r="AG143" s="46"/>
      <c r="AH143" s="120"/>
      <c r="AI143" s="28" t="str">
        <f>IFERROR(VLOOKUP(AH143,CAPTURE_SITE_INFO!$B$3:$U$501,11,FALSE),"")</f>
        <v/>
      </c>
      <c r="AJ143" s="28" t="str">
        <f t="shared" si="26"/>
        <v>_</v>
      </c>
    </row>
    <row r="144" spans="1:36" s="30" customFormat="1" x14ac:dyDescent="0.25">
      <c r="A144" s="38"/>
      <c r="B144" s="155"/>
      <c r="C144" s="40" t="str">
        <f t="shared" si="19"/>
        <v/>
      </c>
      <c r="D144" s="39"/>
      <c r="E144" s="40" t="str">
        <f t="shared" si="20"/>
        <v/>
      </c>
      <c r="F144" s="39"/>
      <c r="G144" s="40" t="str">
        <f t="shared" si="21"/>
        <v/>
      </c>
      <c r="H144" s="39"/>
      <c r="I144" s="40" t="str">
        <f t="shared" si="22"/>
        <v/>
      </c>
      <c r="J144" s="198" t="str">
        <f>IFERROR(VLOOKUP(Q144,Drop_down_options!$B$2:$D$31,2,FALSE),"")</f>
        <v/>
      </c>
      <c r="K144" s="40" t="str">
        <f>IFERROR(VLOOKUP(R144,Drop_down_options!$E$2:$F$4,2,),"")</f>
        <v/>
      </c>
      <c r="L144" s="40" t="str">
        <f>IFERROR(VLOOKUP(S144,Drop_down_options!$G$2:$H$4,2),"")</f>
        <v/>
      </c>
      <c r="M144" s="40" t="str">
        <f>IFERROR(VLOOKUP(T144,Drop_down_options!$E$9:$F$14,2,FALSE),"")</f>
        <v/>
      </c>
      <c r="N144" s="40" t="str">
        <f t="shared" si="23"/>
        <v>_</v>
      </c>
      <c r="O144" s="199" t="str">
        <f t="shared" si="24"/>
        <v>___</v>
      </c>
      <c r="P144" s="41" t="str">
        <f t="shared" si="18"/>
        <v>-</v>
      </c>
      <c r="Q144" s="42" t="str">
        <f>IFERROR(VLOOKUP(B144,ACCEPTED_CODES!$X$3:$Y$32,2,), "")</f>
        <v/>
      </c>
      <c r="R144" s="154" t="str">
        <f>IFERROR(VLOOKUP(E144,Drop_down_options!$C$47:$D$49,2,), "")</f>
        <v/>
      </c>
      <c r="S144" s="39" t="str">
        <f>IFERROR(VLOOKUP(F144,Drop_down_options!$C$34:$D$36,2,), "")</f>
        <v/>
      </c>
      <c r="T144" s="39" t="str">
        <f>IFERROR(VLOOKUP(H144,Drop_down_options!$C$39:$D$44,2,),"")</f>
        <v/>
      </c>
      <c r="U144" s="48"/>
      <c r="V144" s="209"/>
      <c r="W144" s="48"/>
      <c r="X144" s="48"/>
      <c r="Y144" s="48"/>
      <c r="Z144" s="48"/>
      <c r="AA144" s="46"/>
      <c r="AB144" s="46"/>
      <c r="AC144" s="45" t="str">
        <f t="shared" si="25"/>
        <v/>
      </c>
      <c r="AD144" s="44"/>
      <c r="AE144" s="46"/>
      <c r="AF144" s="46"/>
      <c r="AG144" s="46"/>
      <c r="AH144" s="120"/>
      <c r="AI144" s="28" t="str">
        <f>IFERROR(VLOOKUP(AH144,CAPTURE_SITE_INFO!$B$3:$U$501,11,FALSE),"")</f>
        <v/>
      </c>
      <c r="AJ144" s="28" t="str">
        <f t="shared" si="26"/>
        <v>_</v>
      </c>
    </row>
    <row r="145" spans="1:36" s="30" customFormat="1" x14ac:dyDescent="0.25">
      <c r="A145" s="38"/>
      <c r="B145" s="155"/>
      <c r="C145" s="40" t="str">
        <f t="shared" si="19"/>
        <v/>
      </c>
      <c r="D145" s="39"/>
      <c r="E145" s="40" t="str">
        <f t="shared" si="20"/>
        <v/>
      </c>
      <c r="F145" s="39"/>
      <c r="G145" s="40" t="str">
        <f t="shared" si="21"/>
        <v/>
      </c>
      <c r="H145" s="39"/>
      <c r="I145" s="40" t="str">
        <f t="shared" si="22"/>
        <v/>
      </c>
      <c r="J145" s="198" t="str">
        <f>IFERROR(VLOOKUP(Q145,Drop_down_options!$B$2:$D$31,2,FALSE),"")</f>
        <v/>
      </c>
      <c r="K145" s="40" t="str">
        <f>IFERROR(VLOOKUP(R145,Drop_down_options!$E$2:$F$4,2,),"")</f>
        <v/>
      </c>
      <c r="L145" s="40" t="str">
        <f>IFERROR(VLOOKUP(S145,Drop_down_options!$G$2:$H$4,2),"")</f>
        <v/>
      </c>
      <c r="M145" s="40" t="str">
        <f>IFERROR(VLOOKUP(T145,Drop_down_options!$E$9:$F$14,2,FALSE),"")</f>
        <v/>
      </c>
      <c r="N145" s="40" t="str">
        <f t="shared" si="23"/>
        <v>_</v>
      </c>
      <c r="O145" s="199" t="str">
        <f t="shared" si="24"/>
        <v>___</v>
      </c>
      <c r="P145" s="41" t="str">
        <f t="shared" si="18"/>
        <v>-</v>
      </c>
      <c r="Q145" s="42" t="str">
        <f>IFERROR(VLOOKUP(B145,ACCEPTED_CODES!$X$3:$Y$32,2,), "")</f>
        <v/>
      </c>
      <c r="R145" s="154" t="str">
        <f>IFERROR(VLOOKUP(E145,Drop_down_options!$C$47:$D$49,2,), "")</f>
        <v/>
      </c>
      <c r="S145" s="39" t="str">
        <f>IFERROR(VLOOKUP(F145,Drop_down_options!$C$34:$D$36,2,), "")</f>
        <v/>
      </c>
      <c r="T145" s="39" t="str">
        <f>IFERROR(VLOOKUP(H145,Drop_down_options!$C$39:$D$44,2,),"")</f>
        <v/>
      </c>
      <c r="U145" s="48"/>
      <c r="V145" s="209"/>
      <c r="W145" s="48"/>
      <c r="X145" s="48"/>
      <c r="Y145" s="48"/>
      <c r="Z145" s="48"/>
      <c r="AA145" s="46"/>
      <c r="AB145" s="46"/>
      <c r="AC145" s="45" t="str">
        <f t="shared" si="25"/>
        <v/>
      </c>
      <c r="AD145" s="44"/>
      <c r="AE145" s="46"/>
      <c r="AF145" s="46"/>
      <c r="AG145" s="46"/>
      <c r="AH145" s="120"/>
      <c r="AI145" s="28" t="str">
        <f>IFERROR(VLOOKUP(AH145,CAPTURE_SITE_INFO!$B$3:$U$501,11,FALSE),"")</f>
        <v/>
      </c>
      <c r="AJ145" s="28" t="str">
        <f t="shared" si="26"/>
        <v>_</v>
      </c>
    </row>
    <row r="146" spans="1:36" s="30" customFormat="1" x14ac:dyDescent="0.25">
      <c r="A146" s="38"/>
      <c r="B146" s="155"/>
      <c r="C146" s="40" t="str">
        <f t="shared" si="19"/>
        <v/>
      </c>
      <c r="D146" s="39"/>
      <c r="E146" s="40" t="str">
        <f t="shared" si="20"/>
        <v/>
      </c>
      <c r="F146" s="39"/>
      <c r="G146" s="40" t="str">
        <f t="shared" si="21"/>
        <v/>
      </c>
      <c r="H146" s="39"/>
      <c r="I146" s="40" t="str">
        <f t="shared" si="22"/>
        <v/>
      </c>
      <c r="J146" s="198" t="str">
        <f>IFERROR(VLOOKUP(Q146,Drop_down_options!$B$2:$D$31,2,FALSE),"")</f>
        <v/>
      </c>
      <c r="K146" s="40" t="str">
        <f>IFERROR(VLOOKUP(R146,Drop_down_options!$E$2:$F$4,2,),"")</f>
        <v/>
      </c>
      <c r="L146" s="40" t="str">
        <f>IFERROR(VLOOKUP(S146,Drop_down_options!$G$2:$H$4,2),"")</f>
        <v/>
      </c>
      <c r="M146" s="40" t="str">
        <f>IFERROR(VLOOKUP(T146,Drop_down_options!$E$9:$F$14,2,FALSE),"")</f>
        <v/>
      </c>
      <c r="N146" s="40" t="str">
        <f t="shared" si="23"/>
        <v>_</v>
      </c>
      <c r="O146" s="199" t="str">
        <f t="shared" si="24"/>
        <v>___</v>
      </c>
      <c r="P146" s="41" t="str">
        <f t="shared" si="18"/>
        <v>-</v>
      </c>
      <c r="Q146" s="42" t="str">
        <f>IFERROR(VLOOKUP(B146,ACCEPTED_CODES!$X$3:$Y$32,2,), "")</f>
        <v/>
      </c>
      <c r="R146" s="154" t="str">
        <f>IFERROR(VLOOKUP(E146,Drop_down_options!$C$47:$D$49,2,), "")</f>
        <v/>
      </c>
      <c r="S146" s="39" t="str">
        <f>IFERROR(VLOOKUP(F146,Drop_down_options!$C$34:$D$36,2,), "")</f>
        <v/>
      </c>
      <c r="T146" s="39" t="str">
        <f>IFERROR(VLOOKUP(H146,Drop_down_options!$C$39:$D$44,2,),"")</f>
        <v/>
      </c>
      <c r="U146" s="48"/>
      <c r="V146" s="209"/>
      <c r="W146" s="48"/>
      <c r="X146" s="48"/>
      <c r="Y146" s="48"/>
      <c r="Z146" s="48"/>
      <c r="AA146" s="46"/>
      <c r="AB146" s="46"/>
      <c r="AC146" s="45" t="str">
        <f t="shared" si="25"/>
        <v/>
      </c>
      <c r="AD146" s="44"/>
      <c r="AE146" s="46"/>
      <c r="AF146" s="46"/>
      <c r="AG146" s="46"/>
      <c r="AH146" s="120"/>
      <c r="AI146" s="28" t="str">
        <f>IFERROR(VLOOKUP(AH146,CAPTURE_SITE_INFO!$B$3:$U$501,11,FALSE),"")</f>
        <v/>
      </c>
      <c r="AJ146" s="28" t="str">
        <f t="shared" si="26"/>
        <v>_</v>
      </c>
    </row>
    <row r="147" spans="1:36" s="30" customFormat="1" x14ac:dyDescent="0.25">
      <c r="A147" s="38"/>
      <c r="B147" s="155"/>
      <c r="C147" s="40" t="str">
        <f t="shared" si="19"/>
        <v/>
      </c>
      <c r="D147" s="39"/>
      <c r="E147" s="40" t="str">
        <f t="shared" si="20"/>
        <v/>
      </c>
      <c r="F147" s="39"/>
      <c r="G147" s="40" t="str">
        <f t="shared" si="21"/>
        <v/>
      </c>
      <c r="H147" s="39"/>
      <c r="I147" s="40" t="str">
        <f t="shared" si="22"/>
        <v/>
      </c>
      <c r="J147" s="198" t="str">
        <f>IFERROR(VLOOKUP(Q147,Drop_down_options!$B$2:$D$31,2,FALSE),"")</f>
        <v/>
      </c>
      <c r="K147" s="40" t="str">
        <f>IFERROR(VLOOKUP(R147,Drop_down_options!$E$2:$F$4,2,),"")</f>
        <v/>
      </c>
      <c r="L147" s="40" t="str">
        <f>IFERROR(VLOOKUP(S147,Drop_down_options!$G$2:$H$4,2),"")</f>
        <v/>
      </c>
      <c r="M147" s="40" t="str">
        <f>IFERROR(VLOOKUP(T147,Drop_down_options!$E$9:$F$14,2,FALSE),"")</f>
        <v/>
      </c>
      <c r="N147" s="40" t="str">
        <f t="shared" si="23"/>
        <v>_</v>
      </c>
      <c r="O147" s="199" t="str">
        <f t="shared" si="24"/>
        <v>___</v>
      </c>
      <c r="P147" s="41" t="str">
        <f t="shared" si="18"/>
        <v>-</v>
      </c>
      <c r="Q147" s="42" t="str">
        <f>IFERROR(VLOOKUP(B147,ACCEPTED_CODES!$X$3:$Y$32,2,), "")</f>
        <v/>
      </c>
      <c r="R147" s="154" t="str">
        <f>IFERROR(VLOOKUP(E147,Drop_down_options!$C$47:$D$49,2,), "")</f>
        <v/>
      </c>
      <c r="S147" s="39" t="str">
        <f>IFERROR(VLOOKUP(F147,Drop_down_options!$C$34:$D$36,2,), "")</f>
        <v/>
      </c>
      <c r="T147" s="39" t="str">
        <f>IFERROR(VLOOKUP(H147,Drop_down_options!$C$39:$D$44,2,),"")</f>
        <v/>
      </c>
      <c r="U147" s="48"/>
      <c r="V147" s="209"/>
      <c r="W147" s="48"/>
      <c r="X147" s="48"/>
      <c r="Y147" s="48"/>
      <c r="Z147" s="48"/>
      <c r="AA147" s="46"/>
      <c r="AB147" s="46"/>
      <c r="AC147" s="45" t="str">
        <f t="shared" si="25"/>
        <v/>
      </c>
      <c r="AD147" s="44"/>
      <c r="AE147" s="46"/>
      <c r="AF147" s="46"/>
      <c r="AG147" s="46"/>
      <c r="AH147" s="120"/>
      <c r="AI147" s="28" t="str">
        <f>IFERROR(VLOOKUP(AH147,CAPTURE_SITE_INFO!$B$3:$U$501,11,FALSE),"")</f>
        <v/>
      </c>
      <c r="AJ147" s="28" t="str">
        <f t="shared" si="26"/>
        <v>_</v>
      </c>
    </row>
    <row r="148" spans="1:36" s="30" customFormat="1" x14ac:dyDescent="0.25">
      <c r="A148" s="38"/>
      <c r="B148" s="155"/>
      <c r="C148" s="40" t="str">
        <f t="shared" si="19"/>
        <v/>
      </c>
      <c r="D148" s="39"/>
      <c r="E148" s="40" t="str">
        <f t="shared" si="20"/>
        <v/>
      </c>
      <c r="F148" s="39"/>
      <c r="G148" s="40" t="str">
        <f t="shared" si="21"/>
        <v/>
      </c>
      <c r="H148" s="39"/>
      <c r="I148" s="40" t="str">
        <f t="shared" si="22"/>
        <v/>
      </c>
      <c r="J148" s="198" t="str">
        <f>IFERROR(VLOOKUP(Q148,Drop_down_options!$B$2:$D$31,2,FALSE),"")</f>
        <v/>
      </c>
      <c r="K148" s="40" t="str">
        <f>IFERROR(VLOOKUP(R148,Drop_down_options!$E$2:$F$4,2,),"")</f>
        <v/>
      </c>
      <c r="L148" s="40" t="str">
        <f>IFERROR(VLOOKUP(S148,Drop_down_options!$G$2:$H$4,2),"")</f>
        <v/>
      </c>
      <c r="M148" s="40" t="str">
        <f>IFERROR(VLOOKUP(T148,Drop_down_options!$E$9:$F$14,2,FALSE),"")</f>
        <v/>
      </c>
      <c r="N148" s="40" t="str">
        <f t="shared" si="23"/>
        <v>_</v>
      </c>
      <c r="O148" s="199" t="str">
        <f t="shared" si="24"/>
        <v>___</v>
      </c>
      <c r="P148" s="41" t="str">
        <f t="shared" si="18"/>
        <v>-</v>
      </c>
      <c r="Q148" s="42" t="str">
        <f>IFERROR(VLOOKUP(B148,ACCEPTED_CODES!$X$3:$Y$32,2,), "")</f>
        <v/>
      </c>
      <c r="R148" s="154" t="str">
        <f>IFERROR(VLOOKUP(E148,Drop_down_options!$C$47:$D$49,2,), "")</f>
        <v/>
      </c>
      <c r="S148" s="39" t="str">
        <f>IFERROR(VLOOKUP(F148,Drop_down_options!$C$34:$D$36,2,), "")</f>
        <v/>
      </c>
      <c r="T148" s="39" t="str">
        <f>IFERROR(VLOOKUP(H148,Drop_down_options!$C$39:$D$44,2,),"")</f>
        <v/>
      </c>
      <c r="U148" s="48"/>
      <c r="V148" s="209"/>
      <c r="W148" s="48"/>
      <c r="X148" s="48"/>
      <c r="Y148" s="48"/>
      <c r="Z148" s="48"/>
      <c r="AA148" s="46"/>
      <c r="AB148" s="46"/>
      <c r="AC148" s="45" t="str">
        <f t="shared" si="25"/>
        <v/>
      </c>
      <c r="AD148" s="44"/>
      <c r="AE148" s="46"/>
      <c r="AF148" s="46"/>
      <c r="AG148" s="46"/>
      <c r="AH148" s="120"/>
      <c r="AI148" s="28" t="str">
        <f>IFERROR(VLOOKUP(AH148,CAPTURE_SITE_INFO!$B$3:$U$501,11,FALSE),"")</f>
        <v/>
      </c>
      <c r="AJ148" s="28" t="str">
        <f t="shared" si="26"/>
        <v>_</v>
      </c>
    </row>
    <row r="149" spans="1:36" s="30" customFormat="1" x14ac:dyDescent="0.25">
      <c r="A149" s="38"/>
      <c r="B149" s="155"/>
      <c r="C149" s="40" t="str">
        <f t="shared" si="19"/>
        <v/>
      </c>
      <c r="D149" s="39"/>
      <c r="E149" s="40" t="str">
        <f t="shared" si="20"/>
        <v/>
      </c>
      <c r="F149" s="39"/>
      <c r="G149" s="40" t="str">
        <f t="shared" si="21"/>
        <v/>
      </c>
      <c r="H149" s="39"/>
      <c r="I149" s="40" t="str">
        <f t="shared" si="22"/>
        <v/>
      </c>
      <c r="J149" s="198" t="str">
        <f>IFERROR(VLOOKUP(Q149,Drop_down_options!$B$2:$D$31,2,FALSE),"")</f>
        <v/>
      </c>
      <c r="K149" s="40" t="str">
        <f>IFERROR(VLOOKUP(R149,Drop_down_options!$E$2:$F$4,2,),"")</f>
        <v/>
      </c>
      <c r="L149" s="40" t="str">
        <f>IFERROR(VLOOKUP(S149,Drop_down_options!$G$2:$H$4,2),"")</f>
        <v/>
      </c>
      <c r="M149" s="40" t="str">
        <f>IFERROR(VLOOKUP(T149,Drop_down_options!$E$9:$F$14,2,FALSE),"")</f>
        <v/>
      </c>
      <c r="N149" s="40" t="str">
        <f t="shared" si="23"/>
        <v>_</v>
      </c>
      <c r="O149" s="199" t="str">
        <f t="shared" si="24"/>
        <v>___</v>
      </c>
      <c r="P149" s="41" t="str">
        <f t="shared" si="18"/>
        <v>-</v>
      </c>
      <c r="Q149" s="42" t="str">
        <f>IFERROR(VLOOKUP(B149,ACCEPTED_CODES!$X$3:$Y$32,2,), "")</f>
        <v/>
      </c>
      <c r="R149" s="154" t="str">
        <f>IFERROR(VLOOKUP(E149,Drop_down_options!$C$47:$D$49,2,), "")</f>
        <v/>
      </c>
      <c r="S149" s="39" t="str">
        <f>IFERROR(VLOOKUP(F149,Drop_down_options!$C$34:$D$36,2,), "")</f>
        <v/>
      </c>
      <c r="T149" s="39" t="str">
        <f>IFERROR(VLOOKUP(H149,Drop_down_options!$C$39:$D$44,2,),"")</f>
        <v/>
      </c>
      <c r="U149" s="48"/>
      <c r="V149" s="209"/>
      <c r="W149" s="48"/>
      <c r="X149" s="48"/>
      <c r="Y149" s="48"/>
      <c r="Z149" s="48"/>
      <c r="AA149" s="46"/>
      <c r="AB149" s="46"/>
      <c r="AC149" s="45" t="str">
        <f t="shared" si="25"/>
        <v/>
      </c>
      <c r="AD149" s="44"/>
      <c r="AE149" s="46"/>
      <c r="AF149" s="46"/>
      <c r="AG149" s="46"/>
      <c r="AH149" s="120"/>
      <c r="AI149" s="28" t="str">
        <f>IFERROR(VLOOKUP(AH149,CAPTURE_SITE_INFO!$B$3:$U$501,11,FALSE),"")</f>
        <v/>
      </c>
      <c r="AJ149" s="28" t="str">
        <f t="shared" si="26"/>
        <v>_</v>
      </c>
    </row>
    <row r="150" spans="1:36" s="30" customFormat="1" x14ac:dyDescent="0.25">
      <c r="A150" s="38"/>
      <c r="B150" s="155"/>
      <c r="C150" s="40" t="str">
        <f t="shared" si="19"/>
        <v/>
      </c>
      <c r="D150" s="39"/>
      <c r="E150" s="40" t="str">
        <f t="shared" si="20"/>
        <v/>
      </c>
      <c r="F150" s="39"/>
      <c r="G150" s="40" t="str">
        <f t="shared" si="21"/>
        <v/>
      </c>
      <c r="H150" s="39"/>
      <c r="I150" s="40" t="str">
        <f t="shared" si="22"/>
        <v/>
      </c>
      <c r="J150" s="198" t="str">
        <f>IFERROR(VLOOKUP(Q150,Drop_down_options!$B$2:$D$31,2,FALSE),"")</f>
        <v/>
      </c>
      <c r="K150" s="40" t="str">
        <f>IFERROR(VLOOKUP(R150,Drop_down_options!$E$2:$F$4,2,),"")</f>
        <v/>
      </c>
      <c r="L150" s="40" t="str">
        <f>IFERROR(VLOOKUP(S150,Drop_down_options!$G$2:$H$4,2),"")</f>
        <v/>
      </c>
      <c r="M150" s="40" t="str">
        <f>IFERROR(VLOOKUP(T150,Drop_down_options!$E$9:$F$14,2,FALSE),"")</f>
        <v/>
      </c>
      <c r="N150" s="40" t="str">
        <f t="shared" si="23"/>
        <v>_</v>
      </c>
      <c r="O150" s="199" t="str">
        <f t="shared" si="24"/>
        <v>___</v>
      </c>
      <c r="P150" s="41" t="str">
        <f t="shared" si="18"/>
        <v>-</v>
      </c>
      <c r="Q150" s="42" t="str">
        <f>IFERROR(VLOOKUP(B150,ACCEPTED_CODES!$X$3:$Y$32,2,), "")</f>
        <v/>
      </c>
      <c r="R150" s="154" t="str">
        <f>IFERROR(VLOOKUP(E150,Drop_down_options!$C$47:$D$49,2,), "")</f>
        <v/>
      </c>
      <c r="S150" s="39" t="str">
        <f>IFERROR(VLOOKUP(F150,Drop_down_options!$C$34:$D$36,2,), "")</f>
        <v/>
      </c>
      <c r="T150" s="39" t="str">
        <f>IFERROR(VLOOKUP(H150,Drop_down_options!$C$39:$D$44,2,),"")</f>
        <v/>
      </c>
      <c r="U150" s="48"/>
      <c r="V150" s="209"/>
      <c r="W150" s="48"/>
      <c r="X150" s="48"/>
      <c r="Y150" s="48"/>
      <c r="Z150" s="48"/>
      <c r="AA150" s="46"/>
      <c r="AB150" s="46"/>
      <c r="AC150" s="45" t="str">
        <f t="shared" si="25"/>
        <v/>
      </c>
      <c r="AD150" s="44"/>
      <c r="AE150" s="46"/>
      <c r="AF150" s="46"/>
      <c r="AG150" s="46"/>
      <c r="AH150" s="120"/>
      <c r="AI150" s="28" t="str">
        <f>IFERROR(VLOOKUP(AH150,CAPTURE_SITE_INFO!$B$3:$U$501,11,FALSE),"")</f>
        <v/>
      </c>
      <c r="AJ150" s="28" t="str">
        <f t="shared" si="26"/>
        <v>_</v>
      </c>
    </row>
    <row r="151" spans="1:36" s="30" customFormat="1" x14ac:dyDescent="0.25">
      <c r="A151" s="38"/>
      <c r="B151" s="155"/>
      <c r="C151" s="40" t="str">
        <f t="shared" si="19"/>
        <v/>
      </c>
      <c r="D151" s="39"/>
      <c r="E151" s="40" t="str">
        <f t="shared" si="20"/>
        <v/>
      </c>
      <c r="F151" s="39"/>
      <c r="G151" s="40" t="str">
        <f t="shared" si="21"/>
        <v/>
      </c>
      <c r="H151" s="39"/>
      <c r="I151" s="40" t="str">
        <f t="shared" si="22"/>
        <v/>
      </c>
      <c r="J151" s="198" t="str">
        <f>IFERROR(VLOOKUP(Q151,Drop_down_options!$B$2:$D$31,2,FALSE),"")</f>
        <v/>
      </c>
      <c r="K151" s="40" t="str">
        <f>IFERROR(VLOOKUP(R151,Drop_down_options!$E$2:$F$4,2,),"")</f>
        <v/>
      </c>
      <c r="L151" s="40" t="str">
        <f>IFERROR(VLOOKUP(S151,Drop_down_options!$G$2:$H$4,2),"")</f>
        <v/>
      </c>
      <c r="M151" s="40" t="str">
        <f>IFERROR(VLOOKUP(T151,Drop_down_options!$E$9:$F$14,2,FALSE),"")</f>
        <v/>
      </c>
      <c r="N151" s="40" t="str">
        <f t="shared" si="23"/>
        <v>_</v>
      </c>
      <c r="O151" s="199" t="str">
        <f t="shared" si="24"/>
        <v>___</v>
      </c>
      <c r="P151" s="41" t="str">
        <f t="shared" si="18"/>
        <v>-</v>
      </c>
      <c r="Q151" s="42" t="str">
        <f>IFERROR(VLOOKUP(B151,ACCEPTED_CODES!$X$3:$Y$32,2,), "")</f>
        <v/>
      </c>
      <c r="R151" s="154" t="str">
        <f>IFERROR(VLOOKUP(E151,Drop_down_options!$C$47:$D$49,2,), "")</f>
        <v/>
      </c>
      <c r="S151" s="39" t="str">
        <f>IFERROR(VLOOKUP(F151,Drop_down_options!$C$34:$D$36,2,), "")</f>
        <v/>
      </c>
      <c r="T151" s="39" t="str">
        <f>IFERROR(VLOOKUP(H151,Drop_down_options!$C$39:$D$44,2,),"")</f>
        <v/>
      </c>
      <c r="U151" s="48"/>
      <c r="V151" s="209"/>
      <c r="W151" s="48"/>
      <c r="X151" s="48"/>
      <c r="Y151" s="48"/>
      <c r="Z151" s="48"/>
      <c r="AA151" s="46"/>
      <c r="AB151" s="46"/>
      <c r="AC151" s="45" t="str">
        <f t="shared" si="25"/>
        <v/>
      </c>
      <c r="AD151" s="44"/>
      <c r="AE151" s="46"/>
      <c r="AF151" s="46"/>
      <c r="AG151" s="46"/>
      <c r="AH151" s="120"/>
      <c r="AI151" s="28" t="str">
        <f>IFERROR(VLOOKUP(AH151,CAPTURE_SITE_INFO!$B$3:$U$501,11,FALSE),"")</f>
        <v/>
      </c>
      <c r="AJ151" s="28" t="str">
        <f t="shared" si="26"/>
        <v>_</v>
      </c>
    </row>
    <row r="152" spans="1:36" s="30" customFormat="1" x14ac:dyDescent="0.25">
      <c r="A152" s="38"/>
      <c r="B152" s="155"/>
      <c r="C152" s="40" t="str">
        <f t="shared" si="19"/>
        <v/>
      </c>
      <c r="D152" s="39"/>
      <c r="E152" s="40" t="str">
        <f t="shared" si="20"/>
        <v/>
      </c>
      <c r="F152" s="39"/>
      <c r="G152" s="40" t="str">
        <f t="shared" si="21"/>
        <v/>
      </c>
      <c r="H152" s="39"/>
      <c r="I152" s="40" t="str">
        <f t="shared" si="22"/>
        <v/>
      </c>
      <c r="J152" s="198" t="str">
        <f>IFERROR(VLOOKUP(Q152,Drop_down_options!$B$2:$D$31,2,FALSE),"")</f>
        <v/>
      </c>
      <c r="K152" s="40" t="str">
        <f>IFERROR(VLOOKUP(R152,Drop_down_options!$E$2:$F$4,2,),"")</f>
        <v/>
      </c>
      <c r="L152" s="40" t="str">
        <f>IFERROR(VLOOKUP(S152,Drop_down_options!$G$2:$H$4,2),"")</f>
        <v/>
      </c>
      <c r="M152" s="40" t="str">
        <f>IFERROR(VLOOKUP(T152,Drop_down_options!$E$9:$F$14,2,FALSE),"")</f>
        <v/>
      </c>
      <c r="N152" s="40" t="str">
        <f t="shared" si="23"/>
        <v>_</v>
      </c>
      <c r="O152" s="199" t="str">
        <f t="shared" si="24"/>
        <v>___</v>
      </c>
      <c r="P152" s="41" t="str">
        <f t="shared" si="18"/>
        <v>-</v>
      </c>
      <c r="Q152" s="42" t="str">
        <f>IFERROR(VLOOKUP(B152,ACCEPTED_CODES!$X$3:$Y$32,2,), "")</f>
        <v/>
      </c>
      <c r="R152" s="154" t="str">
        <f>IFERROR(VLOOKUP(E152,Drop_down_options!$C$47:$D$49,2,), "")</f>
        <v/>
      </c>
      <c r="S152" s="39" t="str">
        <f>IFERROR(VLOOKUP(F152,Drop_down_options!$C$34:$D$36,2,), "")</f>
        <v/>
      </c>
      <c r="T152" s="39" t="str">
        <f>IFERROR(VLOOKUP(H152,Drop_down_options!$C$39:$D$44,2,),"")</f>
        <v/>
      </c>
      <c r="U152" s="48"/>
      <c r="V152" s="209"/>
      <c r="W152" s="48"/>
      <c r="X152" s="48"/>
      <c r="Y152" s="48"/>
      <c r="Z152" s="48"/>
      <c r="AA152" s="46"/>
      <c r="AB152" s="46"/>
      <c r="AC152" s="45" t="str">
        <f t="shared" si="25"/>
        <v/>
      </c>
      <c r="AD152" s="44"/>
      <c r="AE152" s="46"/>
      <c r="AF152" s="46"/>
      <c r="AG152" s="46"/>
      <c r="AH152" s="120"/>
      <c r="AI152" s="28" t="str">
        <f>IFERROR(VLOOKUP(AH152,CAPTURE_SITE_INFO!$B$3:$U$501,11,FALSE),"")</f>
        <v/>
      </c>
      <c r="AJ152" s="28" t="str">
        <f t="shared" si="26"/>
        <v>_</v>
      </c>
    </row>
    <row r="153" spans="1:36" s="30" customFormat="1" x14ac:dyDescent="0.25">
      <c r="A153" s="38"/>
      <c r="B153" s="155"/>
      <c r="C153" s="40" t="str">
        <f t="shared" si="19"/>
        <v/>
      </c>
      <c r="D153" s="39"/>
      <c r="E153" s="40" t="str">
        <f t="shared" si="20"/>
        <v/>
      </c>
      <c r="F153" s="39"/>
      <c r="G153" s="40" t="str">
        <f t="shared" si="21"/>
        <v/>
      </c>
      <c r="H153" s="39"/>
      <c r="I153" s="40" t="str">
        <f t="shared" si="22"/>
        <v/>
      </c>
      <c r="J153" s="198" t="str">
        <f>IFERROR(VLOOKUP(Q153,Drop_down_options!$B$2:$D$31,2,FALSE),"")</f>
        <v/>
      </c>
      <c r="K153" s="40" t="str">
        <f>IFERROR(VLOOKUP(R153,Drop_down_options!$E$2:$F$4,2,),"")</f>
        <v/>
      </c>
      <c r="L153" s="40" t="str">
        <f>IFERROR(VLOOKUP(S153,Drop_down_options!$G$2:$H$4,2),"")</f>
        <v/>
      </c>
      <c r="M153" s="40" t="str">
        <f>IFERROR(VLOOKUP(T153,Drop_down_options!$E$9:$F$14,2,FALSE),"")</f>
        <v/>
      </c>
      <c r="N153" s="40" t="str">
        <f t="shared" si="23"/>
        <v>_</v>
      </c>
      <c r="O153" s="199" t="str">
        <f t="shared" si="24"/>
        <v>___</v>
      </c>
      <c r="P153" s="41" t="str">
        <f t="shared" si="18"/>
        <v>-</v>
      </c>
      <c r="Q153" s="42" t="str">
        <f>IFERROR(VLOOKUP(B153,ACCEPTED_CODES!$X$3:$Y$32,2,), "")</f>
        <v/>
      </c>
      <c r="R153" s="154" t="str">
        <f>IFERROR(VLOOKUP(E153,Drop_down_options!$C$47:$D$49,2,), "")</f>
        <v/>
      </c>
      <c r="S153" s="39" t="str">
        <f>IFERROR(VLOOKUP(F153,Drop_down_options!$C$34:$D$36,2,), "")</f>
        <v/>
      </c>
      <c r="T153" s="39" t="str">
        <f>IFERROR(VLOOKUP(H153,Drop_down_options!$C$39:$D$44,2,),"")</f>
        <v/>
      </c>
      <c r="U153" s="48"/>
      <c r="V153" s="209"/>
      <c r="W153" s="48"/>
      <c r="X153" s="48"/>
      <c r="Y153" s="48"/>
      <c r="Z153" s="48"/>
      <c r="AA153" s="46"/>
      <c r="AB153" s="46"/>
      <c r="AC153" s="45" t="str">
        <f t="shared" si="25"/>
        <v/>
      </c>
      <c r="AD153" s="44"/>
      <c r="AE153" s="46"/>
      <c r="AF153" s="46"/>
      <c r="AG153" s="46"/>
      <c r="AH153" s="120"/>
      <c r="AI153" s="28" t="str">
        <f>IFERROR(VLOOKUP(AH153,CAPTURE_SITE_INFO!$B$3:$U$501,11,FALSE),"")</f>
        <v/>
      </c>
      <c r="AJ153" s="28" t="str">
        <f t="shared" si="26"/>
        <v>_</v>
      </c>
    </row>
    <row r="154" spans="1:36" s="30" customFormat="1" x14ac:dyDescent="0.25">
      <c r="A154" s="38"/>
      <c r="B154" s="155"/>
      <c r="C154" s="40" t="str">
        <f t="shared" si="19"/>
        <v/>
      </c>
      <c r="D154" s="39"/>
      <c r="E154" s="40" t="str">
        <f t="shared" si="20"/>
        <v/>
      </c>
      <c r="F154" s="39"/>
      <c r="G154" s="40" t="str">
        <f t="shared" si="21"/>
        <v/>
      </c>
      <c r="H154" s="39"/>
      <c r="I154" s="40" t="str">
        <f t="shared" si="22"/>
        <v/>
      </c>
      <c r="J154" s="198" t="str">
        <f>IFERROR(VLOOKUP(Q154,Drop_down_options!$B$2:$D$31,2,FALSE),"")</f>
        <v/>
      </c>
      <c r="K154" s="40" t="str">
        <f>IFERROR(VLOOKUP(R154,Drop_down_options!$E$2:$F$4,2,),"")</f>
        <v/>
      </c>
      <c r="L154" s="40" t="str">
        <f>IFERROR(VLOOKUP(S154,Drop_down_options!$G$2:$H$4,2),"")</f>
        <v/>
      </c>
      <c r="M154" s="40" t="str">
        <f>IFERROR(VLOOKUP(T154,Drop_down_options!$E$9:$F$14,2,FALSE),"")</f>
        <v/>
      </c>
      <c r="N154" s="40" t="str">
        <f t="shared" si="23"/>
        <v>_</v>
      </c>
      <c r="O154" s="199" t="str">
        <f t="shared" si="24"/>
        <v>___</v>
      </c>
      <c r="P154" s="41" t="str">
        <f t="shared" si="18"/>
        <v>-</v>
      </c>
      <c r="Q154" s="42" t="str">
        <f>IFERROR(VLOOKUP(B154,ACCEPTED_CODES!$X$3:$Y$32,2,), "")</f>
        <v/>
      </c>
      <c r="R154" s="154" t="str">
        <f>IFERROR(VLOOKUP(E154,Drop_down_options!$C$47:$D$49,2,), "")</f>
        <v/>
      </c>
      <c r="S154" s="39" t="str">
        <f>IFERROR(VLOOKUP(F154,Drop_down_options!$C$34:$D$36,2,), "")</f>
        <v/>
      </c>
      <c r="T154" s="39" t="str">
        <f>IFERROR(VLOOKUP(H154,Drop_down_options!$C$39:$D$44,2,),"")</f>
        <v/>
      </c>
      <c r="U154" s="48"/>
      <c r="V154" s="209"/>
      <c r="W154" s="48"/>
      <c r="X154" s="48"/>
      <c r="Y154" s="48"/>
      <c r="Z154" s="48"/>
      <c r="AA154" s="46"/>
      <c r="AB154" s="46"/>
      <c r="AC154" s="45" t="str">
        <f t="shared" si="25"/>
        <v/>
      </c>
      <c r="AD154" s="44"/>
      <c r="AE154" s="46"/>
      <c r="AF154" s="46"/>
      <c r="AG154" s="46"/>
      <c r="AH154" s="120"/>
      <c r="AI154" s="28" t="str">
        <f>IFERROR(VLOOKUP(AH154,CAPTURE_SITE_INFO!$B$3:$U$501,11,FALSE),"")</f>
        <v/>
      </c>
      <c r="AJ154" s="28" t="str">
        <f t="shared" si="26"/>
        <v>_</v>
      </c>
    </row>
    <row r="155" spans="1:36" s="30" customFormat="1" x14ac:dyDescent="0.25">
      <c r="A155" s="38"/>
      <c r="B155" s="155"/>
      <c r="C155" s="40" t="str">
        <f t="shared" si="19"/>
        <v/>
      </c>
      <c r="D155" s="39"/>
      <c r="E155" s="40" t="str">
        <f t="shared" si="20"/>
        <v/>
      </c>
      <c r="F155" s="39"/>
      <c r="G155" s="40" t="str">
        <f t="shared" si="21"/>
        <v/>
      </c>
      <c r="H155" s="39"/>
      <c r="I155" s="40" t="str">
        <f t="shared" si="22"/>
        <v/>
      </c>
      <c r="J155" s="198" t="str">
        <f>IFERROR(VLOOKUP(Q155,Drop_down_options!$B$2:$D$31,2,FALSE),"")</f>
        <v/>
      </c>
      <c r="K155" s="40" t="str">
        <f>IFERROR(VLOOKUP(R155,Drop_down_options!$E$2:$F$4,2,),"")</f>
        <v/>
      </c>
      <c r="L155" s="40" t="str">
        <f>IFERROR(VLOOKUP(S155,Drop_down_options!$G$2:$H$4,2),"")</f>
        <v/>
      </c>
      <c r="M155" s="40" t="str">
        <f>IFERROR(VLOOKUP(T155,Drop_down_options!$E$9:$F$14,2,FALSE),"")</f>
        <v/>
      </c>
      <c r="N155" s="40" t="str">
        <f t="shared" si="23"/>
        <v>_</v>
      </c>
      <c r="O155" s="199" t="str">
        <f t="shared" si="24"/>
        <v>___</v>
      </c>
      <c r="P155" s="41" t="str">
        <f t="shared" si="18"/>
        <v>-</v>
      </c>
      <c r="Q155" s="42" t="str">
        <f>IFERROR(VLOOKUP(B155,ACCEPTED_CODES!$X$3:$Y$32,2,), "")</f>
        <v/>
      </c>
      <c r="R155" s="154" t="str">
        <f>IFERROR(VLOOKUP(E155,Drop_down_options!$C$47:$D$49,2,), "")</f>
        <v/>
      </c>
      <c r="S155" s="39" t="str">
        <f>IFERROR(VLOOKUP(F155,Drop_down_options!$C$34:$D$36,2,), "")</f>
        <v/>
      </c>
      <c r="T155" s="39" t="str">
        <f>IFERROR(VLOOKUP(H155,Drop_down_options!$C$39:$D$44,2,),"")</f>
        <v/>
      </c>
      <c r="U155" s="48"/>
      <c r="V155" s="209"/>
      <c r="W155" s="48"/>
      <c r="X155" s="48"/>
      <c r="Y155" s="48"/>
      <c r="Z155" s="48"/>
      <c r="AA155" s="46"/>
      <c r="AB155" s="46"/>
      <c r="AC155" s="45" t="str">
        <f t="shared" si="25"/>
        <v/>
      </c>
      <c r="AD155" s="44"/>
      <c r="AE155" s="46"/>
      <c r="AF155" s="46"/>
      <c r="AG155" s="46"/>
      <c r="AH155" s="120"/>
      <c r="AI155" s="28" t="str">
        <f>IFERROR(VLOOKUP(AH155,CAPTURE_SITE_INFO!$B$3:$U$501,11,FALSE),"")</f>
        <v/>
      </c>
      <c r="AJ155" s="28" t="str">
        <f t="shared" si="26"/>
        <v>_</v>
      </c>
    </row>
    <row r="156" spans="1:36" s="30" customFormat="1" x14ac:dyDescent="0.25">
      <c r="A156" s="38"/>
      <c r="B156" s="155"/>
      <c r="C156" s="40" t="str">
        <f t="shared" si="19"/>
        <v/>
      </c>
      <c r="D156" s="39"/>
      <c r="E156" s="40" t="str">
        <f t="shared" si="20"/>
        <v/>
      </c>
      <c r="F156" s="39"/>
      <c r="G156" s="40" t="str">
        <f t="shared" si="21"/>
        <v/>
      </c>
      <c r="H156" s="39"/>
      <c r="I156" s="40" t="str">
        <f t="shared" si="22"/>
        <v/>
      </c>
      <c r="J156" s="198" t="str">
        <f>IFERROR(VLOOKUP(Q156,Drop_down_options!$B$2:$D$31,2,FALSE),"")</f>
        <v/>
      </c>
      <c r="K156" s="40" t="str">
        <f>IFERROR(VLOOKUP(R156,Drop_down_options!$E$2:$F$4,2,),"")</f>
        <v/>
      </c>
      <c r="L156" s="40" t="str">
        <f>IFERROR(VLOOKUP(S156,Drop_down_options!$G$2:$H$4,2),"")</f>
        <v/>
      </c>
      <c r="M156" s="40" t="str">
        <f>IFERROR(VLOOKUP(T156,Drop_down_options!$E$9:$F$14,2,FALSE),"")</f>
        <v/>
      </c>
      <c r="N156" s="40" t="str">
        <f t="shared" si="23"/>
        <v>_</v>
      </c>
      <c r="O156" s="199" t="str">
        <f t="shared" si="24"/>
        <v>___</v>
      </c>
      <c r="P156" s="41" t="str">
        <f t="shared" si="18"/>
        <v>-</v>
      </c>
      <c r="Q156" s="42" t="str">
        <f>IFERROR(VLOOKUP(B156,ACCEPTED_CODES!$X$3:$Y$32,2,), "")</f>
        <v/>
      </c>
      <c r="R156" s="154" t="str">
        <f>IFERROR(VLOOKUP(E156,Drop_down_options!$C$47:$D$49,2,), "")</f>
        <v/>
      </c>
      <c r="S156" s="39" t="str">
        <f>IFERROR(VLOOKUP(F156,Drop_down_options!$C$34:$D$36,2,), "")</f>
        <v/>
      </c>
      <c r="T156" s="39" t="str">
        <f>IFERROR(VLOOKUP(H156,Drop_down_options!$C$39:$D$44,2,),"")</f>
        <v/>
      </c>
      <c r="U156" s="48"/>
      <c r="V156" s="209"/>
      <c r="W156" s="48"/>
      <c r="X156" s="48"/>
      <c r="Y156" s="48"/>
      <c r="Z156" s="48"/>
      <c r="AA156" s="46"/>
      <c r="AB156" s="46"/>
      <c r="AC156" s="45" t="str">
        <f t="shared" si="25"/>
        <v/>
      </c>
      <c r="AD156" s="44"/>
      <c r="AE156" s="46"/>
      <c r="AF156" s="46"/>
      <c r="AG156" s="46"/>
      <c r="AH156" s="120"/>
      <c r="AI156" s="28" t="str">
        <f>IFERROR(VLOOKUP(AH156,CAPTURE_SITE_INFO!$B$3:$U$501,11,FALSE),"")</f>
        <v/>
      </c>
      <c r="AJ156" s="28" t="str">
        <f t="shared" si="26"/>
        <v>_</v>
      </c>
    </row>
    <row r="157" spans="1:36" s="30" customFormat="1" x14ac:dyDescent="0.25">
      <c r="A157" s="38"/>
      <c r="B157" s="155"/>
      <c r="C157" s="40" t="str">
        <f t="shared" si="19"/>
        <v/>
      </c>
      <c r="D157" s="39"/>
      <c r="E157" s="40" t="str">
        <f t="shared" si="20"/>
        <v/>
      </c>
      <c r="F157" s="39"/>
      <c r="G157" s="40" t="str">
        <f t="shared" si="21"/>
        <v/>
      </c>
      <c r="H157" s="39"/>
      <c r="I157" s="40" t="str">
        <f t="shared" si="22"/>
        <v/>
      </c>
      <c r="J157" s="198" t="str">
        <f>IFERROR(VLOOKUP(Q157,Drop_down_options!$B$2:$D$31,2,FALSE),"")</f>
        <v/>
      </c>
      <c r="K157" s="40" t="str">
        <f>IFERROR(VLOOKUP(R157,Drop_down_options!$E$2:$F$4,2,),"")</f>
        <v/>
      </c>
      <c r="L157" s="40" t="str">
        <f>IFERROR(VLOOKUP(S157,Drop_down_options!$G$2:$H$4,2),"")</f>
        <v/>
      </c>
      <c r="M157" s="40" t="str">
        <f>IFERROR(VLOOKUP(T157,Drop_down_options!$E$9:$F$14,2,FALSE),"")</f>
        <v/>
      </c>
      <c r="N157" s="40" t="str">
        <f t="shared" si="23"/>
        <v>_</v>
      </c>
      <c r="O157" s="199" t="str">
        <f t="shared" si="24"/>
        <v>___</v>
      </c>
      <c r="P157" s="41" t="str">
        <f t="shared" si="18"/>
        <v>-</v>
      </c>
      <c r="Q157" s="42" t="str">
        <f>IFERROR(VLOOKUP(B157,ACCEPTED_CODES!$X$3:$Y$32,2,), "")</f>
        <v/>
      </c>
      <c r="R157" s="154" t="str">
        <f>IFERROR(VLOOKUP(E157,Drop_down_options!$C$47:$D$49,2,), "")</f>
        <v/>
      </c>
      <c r="S157" s="39" t="str">
        <f>IFERROR(VLOOKUP(F157,Drop_down_options!$C$34:$D$36,2,), "")</f>
        <v/>
      </c>
      <c r="T157" s="39" t="str">
        <f>IFERROR(VLOOKUP(H157,Drop_down_options!$C$39:$D$44,2,),"")</f>
        <v/>
      </c>
      <c r="U157" s="48"/>
      <c r="V157" s="209"/>
      <c r="W157" s="48"/>
      <c r="X157" s="48"/>
      <c r="Y157" s="48"/>
      <c r="Z157" s="48"/>
      <c r="AA157" s="46"/>
      <c r="AB157" s="46"/>
      <c r="AC157" s="45" t="str">
        <f t="shared" si="25"/>
        <v/>
      </c>
      <c r="AD157" s="44"/>
      <c r="AE157" s="46"/>
      <c r="AF157" s="46"/>
      <c r="AG157" s="46"/>
      <c r="AH157" s="120"/>
      <c r="AI157" s="28" t="str">
        <f>IFERROR(VLOOKUP(AH157,CAPTURE_SITE_INFO!$B$3:$U$501,11,FALSE),"")</f>
        <v/>
      </c>
      <c r="AJ157" s="28" t="str">
        <f t="shared" si="26"/>
        <v>_</v>
      </c>
    </row>
    <row r="158" spans="1:36" s="30" customFormat="1" x14ac:dyDescent="0.25">
      <c r="A158" s="38"/>
      <c r="B158" s="155"/>
      <c r="C158" s="40" t="str">
        <f t="shared" si="19"/>
        <v/>
      </c>
      <c r="D158" s="39"/>
      <c r="E158" s="40" t="str">
        <f t="shared" si="20"/>
        <v/>
      </c>
      <c r="F158" s="39"/>
      <c r="G158" s="40" t="str">
        <f t="shared" si="21"/>
        <v/>
      </c>
      <c r="H158" s="39"/>
      <c r="I158" s="40" t="str">
        <f t="shared" si="22"/>
        <v/>
      </c>
      <c r="J158" s="198" t="str">
        <f>IFERROR(VLOOKUP(Q158,Drop_down_options!$B$2:$D$31,2,FALSE),"")</f>
        <v/>
      </c>
      <c r="K158" s="40" t="str">
        <f>IFERROR(VLOOKUP(R158,Drop_down_options!$E$2:$F$4,2,),"")</f>
        <v/>
      </c>
      <c r="L158" s="40" t="str">
        <f>IFERROR(VLOOKUP(S158,Drop_down_options!$G$2:$H$4,2),"")</f>
        <v/>
      </c>
      <c r="M158" s="40" t="str">
        <f>IFERROR(VLOOKUP(T158,Drop_down_options!$E$9:$F$14,2,FALSE),"")</f>
        <v/>
      </c>
      <c r="N158" s="40" t="str">
        <f t="shared" si="23"/>
        <v>_</v>
      </c>
      <c r="O158" s="199" t="str">
        <f t="shared" si="24"/>
        <v>___</v>
      </c>
      <c r="P158" s="41" t="str">
        <f t="shared" si="18"/>
        <v>-</v>
      </c>
      <c r="Q158" s="42" t="str">
        <f>IFERROR(VLOOKUP(B158,ACCEPTED_CODES!$X$3:$Y$32,2,), "")</f>
        <v/>
      </c>
      <c r="R158" s="154" t="str">
        <f>IFERROR(VLOOKUP(E158,Drop_down_options!$C$47:$D$49,2,), "")</f>
        <v/>
      </c>
      <c r="S158" s="39" t="str">
        <f>IFERROR(VLOOKUP(F158,Drop_down_options!$C$34:$D$36,2,), "")</f>
        <v/>
      </c>
      <c r="T158" s="39" t="str">
        <f>IFERROR(VLOOKUP(H158,Drop_down_options!$C$39:$D$44,2,),"")</f>
        <v/>
      </c>
      <c r="U158" s="48"/>
      <c r="V158" s="209"/>
      <c r="W158" s="48"/>
      <c r="X158" s="48"/>
      <c r="Y158" s="48"/>
      <c r="Z158" s="48"/>
      <c r="AA158" s="46"/>
      <c r="AB158" s="46"/>
      <c r="AC158" s="45" t="str">
        <f t="shared" si="25"/>
        <v/>
      </c>
      <c r="AD158" s="44"/>
      <c r="AE158" s="46"/>
      <c r="AF158" s="46"/>
      <c r="AG158" s="46"/>
      <c r="AH158" s="120"/>
      <c r="AI158" s="28" t="str">
        <f>IFERROR(VLOOKUP(AH158,CAPTURE_SITE_INFO!$B$3:$U$501,11,FALSE),"")</f>
        <v/>
      </c>
      <c r="AJ158" s="28" t="str">
        <f t="shared" si="26"/>
        <v>_</v>
      </c>
    </row>
    <row r="159" spans="1:36" s="30" customFormat="1" x14ac:dyDescent="0.25">
      <c r="A159" s="38"/>
      <c r="B159" s="155"/>
      <c r="C159" s="40" t="str">
        <f t="shared" si="19"/>
        <v/>
      </c>
      <c r="D159" s="39"/>
      <c r="E159" s="40" t="str">
        <f t="shared" si="20"/>
        <v/>
      </c>
      <c r="F159" s="39"/>
      <c r="G159" s="40" t="str">
        <f t="shared" si="21"/>
        <v/>
      </c>
      <c r="H159" s="39"/>
      <c r="I159" s="40" t="str">
        <f t="shared" si="22"/>
        <v/>
      </c>
      <c r="J159" s="198" t="str">
        <f>IFERROR(VLOOKUP(Q159,Drop_down_options!$B$2:$D$31,2,FALSE),"")</f>
        <v/>
      </c>
      <c r="K159" s="40" t="str">
        <f>IFERROR(VLOOKUP(R159,Drop_down_options!$E$2:$F$4,2,),"")</f>
        <v/>
      </c>
      <c r="L159" s="40" t="str">
        <f>IFERROR(VLOOKUP(S159,Drop_down_options!$G$2:$H$4,2),"")</f>
        <v/>
      </c>
      <c r="M159" s="40" t="str">
        <f>IFERROR(VLOOKUP(T159,Drop_down_options!$E$9:$F$14,2,FALSE),"")</f>
        <v/>
      </c>
      <c r="N159" s="40" t="str">
        <f t="shared" si="23"/>
        <v>_</v>
      </c>
      <c r="O159" s="199" t="str">
        <f t="shared" si="24"/>
        <v>___</v>
      </c>
      <c r="P159" s="41" t="str">
        <f t="shared" si="18"/>
        <v>-</v>
      </c>
      <c r="Q159" s="42" t="str">
        <f>IFERROR(VLOOKUP(B159,ACCEPTED_CODES!$X$3:$Y$32,2,), "")</f>
        <v/>
      </c>
      <c r="R159" s="154" t="str">
        <f>IFERROR(VLOOKUP(E159,Drop_down_options!$C$47:$D$49,2,), "")</f>
        <v/>
      </c>
      <c r="S159" s="39" t="str">
        <f>IFERROR(VLOOKUP(F159,Drop_down_options!$C$34:$D$36,2,), "")</f>
        <v/>
      </c>
      <c r="T159" s="39" t="str">
        <f>IFERROR(VLOOKUP(H159,Drop_down_options!$C$39:$D$44,2,),"")</f>
        <v/>
      </c>
      <c r="U159" s="48"/>
      <c r="V159" s="209"/>
      <c r="W159" s="48"/>
      <c r="X159" s="48"/>
      <c r="Y159" s="48"/>
      <c r="Z159" s="48"/>
      <c r="AA159" s="46"/>
      <c r="AB159" s="46"/>
      <c r="AC159" s="45" t="str">
        <f t="shared" si="25"/>
        <v/>
      </c>
      <c r="AD159" s="44"/>
      <c r="AE159" s="46"/>
      <c r="AF159" s="46"/>
      <c r="AG159" s="46"/>
      <c r="AH159" s="120"/>
      <c r="AI159" s="28" t="str">
        <f>IFERROR(VLOOKUP(AH159,CAPTURE_SITE_INFO!$B$3:$U$501,11,FALSE),"")</f>
        <v/>
      </c>
      <c r="AJ159" s="28" t="str">
        <f t="shared" si="26"/>
        <v>_</v>
      </c>
    </row>
    <row r="160" spans="1:36" s="30" customFormat="1" x14ac:dyDescent="0.25">
      <c r="A160" s="38"/>
      <c r="B160" s="155"/>
      <c r="C160" s="40" t="str">
        <f t="shared" si="19"/>
        <v/>
      </c>
      <c r="D160" s="39"/>
      <c r="E160" s="40" t="str">
        <f t="shared" si="20"/>
        <v/>
      </c>
      <c r="F160" s="39"/>
      <c r="G160" s="40" t="str">
        <f t="shared" si="21"/>
        <v/>
      </c>
      <c r="H160" s="39"/>
      <c r="I160" s="40" t="str">
        <f t="shared" si="22"/>
        <v/>
      </c>
      <c r="J160" s="198" t="str">
        <f>IFERROR(VLOOKUP(Q160,Drop_down_options!$B$2:$D$31,2,FALSE),"")</f>
        <v/>
      </c>
      <c r="K160" s="40" t="str">
        <f>IFERROR(VLOOKUP(R160,Drop_down_options!$E$2:$F$4,2,),"")</f>
        <v/>
      </c>
      <c r="L160" s="40" t="str">
        <f>IFERROR(VLOOKUP(S160,Drop_down_options!$G$2:$H$4,2),"")</f>
        <v/>
      </c>
      <c r="M160" s="40" t="str">
        <f>IFERROR(VLOOKUP(T160,Drop_down_options!$E$9:$F$14,2,FALSE),"")</f>
        <v/>
      </c>
      <c r="N160" s="40" t="str">
        <f t="shared" si="23"/>
        <v>_</v>
      </c>
      <c r="O160" s="199" t="str">
        <f t="shared" si="24"/>
        <v>___</v>
      </c>
      <c r="P160" s="41" t="str">
        <f t="shared" si="18"/>
        <v>-</v>
      </c>
      <c r="Q160" s="42" t="str">
        <f>IFERROR(VLOOKUP(B160,ACCEPTED_CODES!$X$3:$Y$32,2,), "")</f>
        <v/>
      </c>
      <c r="R160" s="154" t="str">
        <f>IFERROR(VLOOKUP(E160,Drop_down_options!$C$47:$D$49,2,), "")</f>
        <v/>
      </c>
      <c r="S160" s="39" t="str">
        <f>IFERROR(VLOOKUP(F160,Drop_down_options!$C$34:$D$36,2,), "")</f>
        <v/>
      </c>
      <c r="T160" s="39" t="str">
        <f>IFERROR(VLOOKUP(H160,Drop_down_options!$C$39:$D$44,2,),"")</f>
        <v/>
      </c>
      <c r="U160" s="48"/>
      <c r="V160" s="209"/>
      <c r="W160" s="48"/>
      <c r="X160" s="48"/>
      <c r="Y160" s="48"/>
      <c r="Z160" s="48"/>
      <c r="AA160" s="46"/>
      <c r="AB160" s="46"/>
      <c r="AC160" s="45" t="str">
        <f t="shared" si="25"/>
        <v/>
      </c>
      <c r="AD160" s="44"/>
      <c r="AE160" s="46"/>
      <c r="AF160" s="46"/>
      <c r="AG160" s="46"/>
      <c r="AH160" s="120"/>
      <c r="AI160" s="28" t="str">
        <f>IFERROR(VLOOKUP(AH160,CAPTURE_SITE_INFO!$B$3:$U$501,11,FALSE),"")</f>
        <v/>
      </c>
      <c r="AJ160" s="28" t="str">
        <f t="shared" si="26"/>
        <v>_</v>
      </c>
    </row>
    <row r="161" spans="1:36" s="30" customFormat="1" x14ac:dyDescent="0.25">
      <c r="A161" s="38"/>
      <c r="B161" s="155"/>
      <c r="C161" s="40" t="str">
        <f t="shared" si="19"/>
        <v/>
      </c>
      <c r="D161" s="39"/>
      <c r="E161" s="40" t="str">
        <f t="shared" si="20"/>
        <v/>
      </c>
      <c r="F161" s="39"/>
      <c r="G161" s="40" t="str">
        <f t="shared" si="21"/>
        <v/>
      </c>
      <c r="H161" s="39"/>
      <c r="I161" s="40" t="str">
        <f t="shared" si="22"/>
        <v/>
      </c>
      <c r="J161" s="198" t="str">
        <f>IFERROR(VLOOKUP(Q161,Drop_down_options!$B$2:$D$31,2,FALSE),"")</f>
        <v/>
      </c>
      <c r="K161" s="40" t="str">
        <f>IFERROR(VLOOKUP(R161,Drop_down_options!$E$2:$F$4,2,),"")</f>
        <v/>
      </c>
      <c r="L161" s="40" t="str">
        <f>IFERROR(VLOOKUP(S161,Drop_down_options!$G$2:$H$4,2),"")</f>
        <v/>
      </c>
      <c r="M161" s="40" t="str">
        <f>IFERROR(VLOOKUP(T161,Drop_down_options!$E$9:$F$14,2,FALSE),"")</f>
        <v/>
      </c>
      <c r="N161" s="40" t="str">
        <f t="shared" si="23"/>
        <v>_</v>
      </c>
      <c r="O161" s="199" t="str">
        <f t="shared" si="24"/>
        <v>___</v>
      </c>
      <c r="P161" s="41" t="str">
        <f t="shared" si="18"/>
        <v>-</v>
      </c>
      <c r="Q161" s="42" t="str">
        <f>IFERROR(VLOOKUP(B161,ACCEPTED_CODES!$X$3:$Y$32,2,), "")</f>
        <v/>
      </c>
      <c r="R161" s="154" t="str">
        <f>IFERROR(VLOOKUP(E161,Drop_down_options!$C$47:$D$49,2,), "")</f>
        <v/>
      </c>
      <c r="S161" s="39" t="str">
        <f>IFERROR(VLOOKUP(F161,Drop_down_options!$C$34:$D$36,2,), "")</f>
        <v/>
      </c>
      <c r="T161" s="39" t="str">
        <f>IFERROR(VLOOKUP(H161,Drop_down_options!$C$39:$D$44,2,),"")</f>
        <v/>
      </c>
      <c r="U161" s="48"/>
      <c r="V161" s="209"/>
      <c r="W161" s="48"/>
      <c r="X161" s="48"/>
      <c r="Y161" s="48"/>
      <c r="Z161" s="48"/>
      <c r="AA161" s="46"/>
      <c r="AB161" s="46"/>
      <c r="AC161" s="45" t="str">
        <f t="shared" si="25"/>
        <v/>
      </c>
      <c r="AD161" s="44"/>
      <c r="AE161" s="46"/>
      <c r="AF161" s="46"/>
      <c r="AG161" s="46"/>
      <c r="AH161" s="120"/>
      <c r="AI161" s="28" t="str">
        <f>IFERROR(VLOOKUP(AH161,CAPTURE_SITE_INFO!$B$3:$U$501,11,FALSE),"")</f>
        <v/>
      </c>
      <c r="AJ161" s="28" t="str">
        <f t="shared" si="26"/>
        <v>_</v>
      </c>
    </row>
    <row r="162" spans="1:36" s="30" customFormat="1" x14ac:dyDescent="0.25">
      <c r="A162" s="38"/>
      <c r="B162" s="155"/>
      <c r="C162" s="40" t="str">
        <f t="shared" si="19"/>
        <v/>
      </c>
      <c r="D162" s="39"/>
      <c r="E162" s="40" t="str">
        <f t="shared" si="20"/>
        <v/>
      </c>
      <c r="F162" s="39"/>
      <c r="G162" s="40" t="str">
        <f t="shared" si="21"/>
        <v/>
      </c>
      <c r="H162" s="39"/>
      <c r="I162" s="40" t="str">
        <f t="shared" si="22"/>
        <v/>
      </c>
      <c r="J162" s="198" t="str">
        <f>IFERROR(VLOOKUP(Q162,Drop_down_options!$B$2:$D$31,2,FALSE),"")</f>
        <v/>
      </c>
      <c r="K162" s="40" t="str">
        <f>IFERROR(VLOOKUP(R162,Drop_down_options!$E$2:$F$4,2,),"")</f>
        <v/>
      </c>
      <c r="L162" s="40" t="str">
        <f>IFERROR(VLOOKUP(S162,Drop_down_options!$G$2:$H$4,2),"")</f>
        <v/>
      </c>
      <c r="M162" s="40" t="str">
        <f>IFERROR(VLOOKUP(T162,Drop_down_options!$E$9:$F$14,2,FALSE),"")</f>
        <v/>
      </c>
      <c r="N162" s="40" t="str">
        <f t="shared" si="23"/>
        <v>_</v>
      </c>
      <c r="O162" s="199" t="str">
        <f t="shared" si="24"/>
        <v>___</v>
      </c>
      <c r="P162" s="41" t="str">
        <f t="shared" si="18"/>
        <v>-</v>
      </c>
      <c r="Q162" s="42" t="str">
        <f>IFERROR(VLOOKUP(B162,ACCEPTED_CODES!$X$3:$Y$32,2,), "")</f>
        <v/>
      </c>
      <c r="R162" s="154" t="str">
        <f>IFERROR(VLOOKUP(E162,Drop_down_options!$C$47:$D$49,2,), "")</f>
        <v/>
      </c>
      <c r="S162" s="39" t="str">
        <f>IFERROR(VLOOKUP(F162,Drop_down_options!$C$34:$D$36,2,), "")</f>
        <v/>
      </c>
      <c r="T162" s="39" t="str">
        <f>IFERROR(VLOOKUP(H162,Drop_down_options!$C$39:$D$44,2,),"")</f>
        <v/>
      </c>
      <c r="U162" s="48"/>
      <c r="V162" s="209"/>
      <c r="W162" s="48"/>
      <c r="X162" s="48"/>
      <c r="Y162" s="48"/>
      <c r="Z162" s="48"/>
      <c r="AA162" s="46"/>
      <c r="AB162" s="46"/>
      <c r="AC162" s="45" t="str">
        <f t="shared" si="25"/>
        <v/>
      </c>
      <c r="AD162" s="44"/>
      <c r="AE162" s="46"/>
      <c r="AF162" s="46"/>
      <c r="AG162" s="46"/>
      <c r="AH162" s="120"/>
      <c r="AI162" s="28" t="str">
        <f>IFERROR(VLOOKUP(AH162,CAPTURE_SITE_INFO!$B$3:$U$501,11,FALSE),"")</f>
        <v/>
      </c>
      <c r="AJ162" s="28" t="str">
        <f t="shared" si="26"/>
        <v>_</v>
      </c>
    </row>
    <row r="163" spans="1:36" s="30" customFormat="1" x14ac:dyDescent="0.25">
      <c r="A163" s="38"/>
      <c r="B163" s="155"/>
      <c r="C163" s="40" t="str">
        <f t="shared" si="19"/>
        <v/>
      </c>
      <c r="D163" s="39"/>
      <c r="E163" s="40" t="str">
        <f t="shared" si="20"/>
        <v/>
      </c>
      <c r="F163" s="39"/>
      <c r="G163" s="40" t="str">
        <f t="shared" si="21"/>
        <v/>
      </c>
      <c r="H163" s="39"/>
      <c r="I163" s="40" t="str">
        <f t="shared" si="22"/>
        <v/>
      </c>
      <c r="J163" s="198" t="str">
        <f>IFERROR(VLOOKUP(Q163,Drop_down_options!$B$2:$D$31,2,FALSE),"")</f>
        <v/>
      </c>
      <c r="K163" s="40" t="str">
        <f>IFERROR(VLOOKUP(R163,Drop_down_options!$E$2:$F$4,2,),"")</f>
        <v/>
      </c>
      <c r="L163" s="40" t="str">
        <f>IFERROR(VLOOKUP(S163,Drop_down_options!$G$2:$H$4,2),"")</f>
        <v/>
      </c>
      <c r="M163" s="40" t="str">
        <f>IFERROR(VLOOKUP(T163,Drop_down_options!$E$9:$F$14,2,FALSE),"")</f>
        <v/>
      </c>
      <c r="N163" s="40" t="str">
        <f t="shared" si="23"/>
        <v>_</v>
      </c>
      <c r="O163" s="199" t="str">
        <f t="shared" si="24"/>
        <v>___</v>
      </c>
      <c r="P163" s="41" t="str">
        <f t="shared" si="18"/>
        <v>-</v>
      </c>
      <c r="Q163" s="42" t="str">
        <f>IFERROR(VLOOKUP(B163,ACCEPTED_CODES!$X$3:$Y$32,2,), "")</f>
        <v/>
      </c>
      <c r="R163" s="154" t="str">
        <f>IFERROR(VLOOKUP(E163,Drop_down_options!$C$47:$D$49,2,), "")</f>
        <v/>
      </c>
      <c r="S163" s="39" t="str">
        <f>IFERROR(VLOOKUP(F163,Drop_down_options!$C$34:$D$36,2,), "")</f>
        <v/>
      </c>
      <c r="T163" s="39" t="str">
        <f>IFERROR(VLOOKUP(H163,Drop_down_options!$C$39:$D$44,2,),"")</f>
        <v/>
      </c>
      <c r="U163" s="48"/>
      <c r="V163" s="209"/>
      <c r="W163" s="48"/>
      <c r="X163" s="48"/>
      <c r="Y163" s="48"/>
      <c r="Z163" s="48"/>
      <c r="AA163" s="46"/>
      <c r="AB163" s="46"/>
      <c r="AC163" s="45" t="str">
        <f t="shared" si="25"/>
        <v/>
      </c>
      <c r="AD163" s="44"/>
      <c r="AE163" s="46"/>
      <c r="AF163" s="46"/>
      <c r="AG163" s="46"/>
      <c r="AH163" s="120"/>
      <c r="AI163" s="28" t="str">
        <f>IFERROR(VLOOKUP(AH163,CAPTURE_SITE_INFO!$B$3:$U$501,11,FALSE),"")</f>
        <v/>
      </c>
      <c r="AJ163" s="28" t="str">
        <f t="shared" si="26"/>
        <v>_</v>
      </c>
    </row>
    <row r="164" spans="1:36" s="30" customFormat="1" x14ac:dyDescent="0.25">
      <c r="A164" s="38"/>
      <c r="B164" s="155"/>
      <c r="C164" s="40" t="str">
        <f t="shared" si="19"/>
        <v/>
      </c>
      <c r="D164" s="39"/>
      <c r="E164" s="40" t="str">
        <f t="shared" si="20"/>
        <v/>
      </c>
      <c r="F164" s="39"/>
      <c r="G164" s="40" t="str">
        <f t="shared" si="21"/>
        <v/>
      </c>
      <c r="H164" s="39"/>
      <c r="I164" s="40" t="str">
        <f t="shared" si="22"/>
        <v/>
      </c>
      <c r="J164" s="198" t="str">
        <f>IFERROR(VLOOKUP(Q164,Drop_down_options!$B$2:$D$31,2,FALSE),"")</f>
        <v/>
      </c>
      <c r="K164" s="40" t="str">
        <f>IFERROR(VLOOKUP(R164,Drop_down_options!$E$2:$F$4,2,),"")</f>
        <v/>
      </c>
      <c r="L164" s="40" t="str">
        <f>IFERROR(VLOOKUP(S164,Drop_down_options!$G$2:$H$4,2),"")</f>
        <v/>
      </c>
      <c r="M164" s="40" t="str">
        <f>IFERROR(VLOOKUP(T164,Drop_down_options!$E$9:$F$14,2,FALSE),"")</f>
        <v/>
      </c>
      <c r="N164" s="40" t="str">
        <f t="shared" si="23"/>
        <v>_</v>
      </c>
      <c r="O164" s="199" t="str">
        <f t="shared" si="24"/>
        <v>___</v>
      </c>
      <c r="P164" s="41" t="str">
        <f t="shared" si="18"/>
        <v>-</v>
      </c>
      <c r="Q164" s="42" t="str">
        <f>IFERROR(VLOOKUP(B164,ACCEPTED_CODES!$X$3:$Y$32,2,), "")</f>
        <v/>
      </c>
      <c r="R164" s="154" t="str">
        <f>IFERROR(VLOOKUP(E164,Drop_down_options!$C$47:$D$49,2,), "")</f>
        <v/>
      </c>
      <c r="S164" s="39" t="str">
        <f>IFERROR(VLOOKUP(F164,Drop_down_options!$C$34:$D$36,2,), "")</f>
        <v/>
      </c>
      <c r="T164" s="39" t="str">
        <f>IFERROR(VLOOKUP(H164,Drop_down_options!$C$39:$D$44,2,),"")</f>
        <v/>
      </c>
      <c r="U164" s="48"/>
      <c r="V164" s="209"/>
      <c r="W164" s="48"/>
      <c r="X164" s="48"/>
      <c r="Y164" s="48"/>
      <c r="Z164" s="48"/>
      <c r="AA164" s="46"/>
      <c r="AB164" s="46"/>
      <c r="AC164" s="45" t="str">
        <f t="shared" si="25"/>
        <v/>
      </c>
      <c r="AD164" s="44"/>
      <c r="AE164" s="46"/>
      <c r="AF164" s="46"/>
      <c r="AG164" s="46"/>
      <c r="AH164" s="120"/>
      <c r="AI164" s="28" t="str">
        <f>IFERROR(VLOOKUP(AH164,CAPTURE_SITE_INFO!$B$3:$U$501,11,FALSE),"")</f>
        <v/>
      </c>
      <c r="AJ164" s="28" t="str">
        <f t="shared" si="26"/>
        <v>_</v>
      </c>
    </row>
    <row r="165" spans="1:36" s="30" customFormat="1" x14ac:dyDescent="0.25">
      <c r="A165" s="38"/>
      <c r="B165" s="155"/>
      <c r="C165" s="40" t="str">
        <f t="shared" si="19"/>
        <v/>
      </c>
      <c r="D165" s="39"/>
      <c r="E165" s="40" t="str">
        <f t="shared" si="20"/>
        <v/>
      </c>
      <c r="F165" s="39"/>
      <c r="G165" s="40" t="str">
        <f t="shared" si="21"/>
        <v/>
      </c>
      <c r="H165" s="39"/>
      <c r="I165" s="40" t="str">
        <f t="shared" si="22"/>
        <v/>
      </c>
      <c r="J165" s="198" t="str">
        <f>IFERROR(VLOOKUP(Q165,Drop_down_options!$B$2:$D$31,2,FALSE),"")</f>
        <v/>
      </c>
      <c r="K165" s="40" t="str">
        <f>IFERROR(VLOOKUP(R165,Drop_down_options!$E$2:$F$4,2,),"")</f>
        <v/>
      </c>
      <c r="L165" s="40" t="str">
        <f>IFERROR(VLOOKUP(S165,Drop_down_options!$G$2:$H$4,2),"")</f>
        <v/>
      </c>
      <c r="M165" s="40" t="str">
        <f>IFERROR(VLOOKUP(T165,Drop_down_options!$E$9:$F$14,2,FALSE),"")</f>
        <v/>
      </c>
      <c r="N165" s="40" t="str">
        <f t="shared" si="23"/>
        <v>_</v>
      </c>
      <c r="O165" s="199" t="str">
        <f t="shared" si="24"/>
        <v>___</v>
      </c>
      <c r="P165" s="41" t="str">
        <f t="shared" si="18"/>
        <v>-</v>
      </c>
      <c r="Q165" s="42" t="str">
        <f>IFERROR(VLOOKUP(B165,ACCEPTED_CODES!$X$3:$Y$32,2,), "")</f>
        <v/>
      </c>
      <c r="R165" s="154" t="str">
        <f>IFERROR(VLOOKUP(E165,Drop_down_options!$C$47:$D$49,2,), "")</f>
        <v/>
      </c>
      <c r="S165" s="39" t="str">
        <f>IFERROR(VLOOKUP(F165,Drop_down_options!$C$34:$D$36,2,), "")</f>
        <v/>
      </c>
      <c r="T165" s="39" t="str">
        <f>IFERROR(VLOOKUP(H165,Drop_down_options!$C$39:$D$44,2,),"")</f>
        <v/>
      </c>
      <c r="U165" s="48"/>
      <c r="V165" s="209"/>
      <c r="W165" s="48"/>
      <c r="X165" s="48"/>
      <c r="Y165" s="48"/>
      <c r="Z165" s="48"/>
      <c r="AA165" s="46"/>
      <c r="AB165" s="46"/>
      <c r="AC165" s="45" t="str">
        <f t="shared" si="25"/>
        <v/>
      </c>
      <c r="AD165" s="44"/>
      <c r="AE165" s="46"/>
      <c r="AF165" s="46"/>
      <c r="AG165" s="46"/>
      <c r="AH165" s="120"/>
      <c r="AI165" s="28" t="str">
        <f>IFERROR(VLOOKUP(AH165,CAPTURE_SITE_INFO!$B$3:$U$501,11,FALSE),"")</f>
        <v/>
      </c>
      <c r="AJ165" s="28" t="str">
        <f t="shared" si="26"/>
        <v>_</v>
      </c>
    </row>
    <row r="166" spans="1:36" s="30" customFormat="1" x14ac:dyDescent="0.25">
      <c r="A166" s="38"/>
      <c r="B166" s="155"/>
      <c r="C166" s="40" t="str">
        <f t="shared" si="19"/>
        <v/>
      </c>
      <c r="D166" s="39"/>
      <c r="E166" s="40" t="str">
        <f t="shared" si="20"/>
        <v/>
      </c>
      <c r="F166" s="39"/>
      <c r="G166" s="40" t="str">
        <f t="shared" si="21"/>
        <v/>
      </c>
      <c r="H166" s="39"/>
      <c r="I166" s="40" t="str">
        <f t="shared" si="22"/>
        <v/>
      </c>
      <c r="J166" s="198" t="str">
        <f>IFERROR(VLOOKUP(Q166,Drop_down_options!$B$2:$D$31,2,FALSE),"")</f>
        <v/>
      </c>
      <c r="K166" s="40" t="str">
        <f>IFERROR(VLOOKUP(R166,Drop_down_options!$E$2:$F$4,2,),"")</f>
        <v/>
      </c>
      <c r="L166" s="40" t="str">
        <f>IFERROR(VLOOKUP(S166,Drop_down_options!$G$2:$H$4,2),"")</f>
        <v/>
      </c>
      <c r="M166" s="40" t="str">
        <f>IFERROR(VLOOKUP(T166,Drop_down_options!$E$9:$F$14,2,FALSE),"")</f>
        <v/>
      </c>
      <c r="N166" s="40" t="str">
        <f t="shared" si="23"/>
        <v>_</v>
      </c>
      <c r="O166" s="199" t="str">
        <f t="shared" si="24"/>
        <v>___</v>
      </c>
      <c r="P166" s="41" t="str">
        <f t="shared" si="18"/>
        <v>-</v>
      </c>
      <c r="Q166" s="42" t="str">
        <f>IFERROR(VLOOKUP(B166,ACCEPTED_CODES!$X$3:$Y$32,2,), "")</f>
        <v/>
      </c>
      <c r="R166" s="154" t="str">
        <f>IFERROR(VLOOKUP(E166,Drop_down_options!$C$47:$D$49,2,), "")</f>
        <v/>
      </c>
      <c r="S166" s="39" t="str">
        <f>IFERROR(VLOOKUP(F166,Drop_down_options!$C$34:$D$36,2,), "")</f>
        <v/>
      </c>
      <c r="T166" s="39" t="str">
        <f>IFERROR(VLOOKUP(H166,Drop_down_options!$C$39:$D$44,2,),"")</f>
        <v/>
      </c>
      <c r="U166" s="48"/>
      <c r="V166" s="209"/>
      <c r="W166" s="48"/>
      <c r="X166" s="48"/>
      <c r="Y166" s="48"/>
      <c r="Z166" s="48"/>
      <c r="AA166" s="46"/>
      <c r="AB166" s="46"/>
      <c r="AC166" s="45" t="str">
        <f t="shared" si="25"/>
        <v/>
      </c>
      <c r="AD166" s="44"/>
      <c r="AE166" s="46"/>
      <c r="AF166" s="46"/>
      <c r="AG166" s="46"/>
      <c r="AH166" s="120"/>
      <c r="AI166" s="28" t="str">
        <f>IFERROR(VLOOKUP(AH166,CAPTURE_SITE_INFO!$B$3:$U$501,11,FALSE),"")</f>
        <v/>
      </c>
      <c r="AJ166" s="28" t="str">
        <f t="shared" si="26"/>
        <v>_</v>
      </c>
    </row>
    <row r="167" spans="1:36" s="30" customFormat="1" x14ac:dyDescent="0.25">
      <c r="A167" s="38"/>
      <c r="B167" s="155"/>
      <c r="C167" s="40" t="str">
        <f t="shared" si="19"/>
        <v/>
      </c>
      <c r="D167" s="39"/>
      <c r="E167" s="40" t="str">
        <f t="shared" si="20"/>
        <v/>
      </c>
      <c r="F167" s="39"/>
      <c r="G167" s="40" t="str">
        <f t="shared" si="21"/>
        <v/>
      </c>
      <c r="H167" s="39"/>
      <c r="I167" s="40" t="str">
        <f t="shared" si="22"/>
        <v/>
      </c>
      <c r="J167" s="198" t="str">
        <f>IFERROR(VLOOKUP(Q167,Drop_down_options!$B$2:$D$31,2,FALSE),"")</f>
        <v/>
      </c>
      <c r="K167" s="40" t="str">
        <f>IFERROR(VLOOKUP(R167,Drop_down_options!$E$2:$F$4,2,),"")</f>
        <v/>
      </c>
      <c r="L167" s="40" t="str">
        <f>IFERROR(VLOOKUP(S167,Drop_down_options!$G$2:$H$4,2),"")</f>
        <v/>
      </c>
      <c r="M167" s="40" t="str">
        <f>IFERROR(VLOOKUP(T167,Drop_down_options!$E$9:$F$14,2,FALSE),"")</f>
        <v/>
      </c>
      <c r="N167" s="40" t="str">
        <f t="shared" si="23"/>
        <v>_</v>
      </c>
      <c r="O167" s="199" t="str">
        <f t="shared" si="24"/>
        <v>___</v>
      </c>
      <c r="P167" s="41" t="str">
        <f t="shared" si="18"/>
        <v>-</v>
      </c>
      <c r="Q167" s="42" t="str">
        <f>IFERROR(VLOOKUP(B167,ACCEPTED_CODES!$X$3:$Y$32,2,), "")</f>
        <v/>
      </c>
      <c r="R167" s="154" t="str">
        <f>IFERROR(VLOOKUP(E167,Drop_down_options!$C$47:$D$49,2,), "")</f>
        <v/>
      </c>
      <c r="S167" s="39" t="str">
        <f>IFERROR(VLOOKUP(F167,Drop_down_options!$C$34:$D$36,2,), "")</f>
        <v/>
      </c>
      <c r="T167" s="39" t="str">
        <f>IFERROR(VLOOKUP(H167,Drop_down_options!$C$39:$D$44,2,),"")</f>
        <v/>
      </c>
      <c r="U167" s="48"/>
      <c r="V167" s="209"/>
      <c r="W167" s="48"/>
      <c r="X167" s="48"/>
      <c r="Y167" s="48"/>
      <c r="Z167" s="48"/>
      <c r="AA167" s="46"/>
      <c r="AB167" s="46"/>
      <c r="AC167" s="45" t="str">
        <f t="shared" si="25"/>
        <v/>
      </c>
      <c r="AD167" s="44"/>
      <c r="AE167" s="46"/>
      <c r="AF167" s="46"/>
      <c r="AG167" s="46"/>
      <c r="AH167" s="120"/>
      <c r="AI167" s="28" t="str">
        <f>IFERROR(VLOOKUP(AH167,CAPTURE_SITE_INFO!$B$3:$U$501,11,FALSE),"")</f>
        <v/>
      </c>
      <c r="AJ167" s="28" t="str">
        <f t="shared" si="26"/>
        <v>_</v>
      </c>
    </row>
    <row r="168" spans="1:36" s="30" customFormat="1" x14ac:dyDescent="0.25">
      <c r="A168" s="38"/>
      <c r="B168" s="155"/>
      <c r="C168" s="40" t="str">
        <f t="shared" si="19"/>
        <v/>
      </c>
      <c r="D168" s="39"/>
      <c r="E168" s="40" t="str">
        <f t="shared" si="20"/>
        <v/>
      </c>
      <c r="F168" s="39"/>
      <c r="G168" s="40" t="str">
        <f t="shared" si="21"/>
        <v/>
      </c>
      <c r="H168" s="39"/>
      <c r="I168" s="40" t="str">
        <f t="shared" si="22"/>
        <v/>
      </c>
      <c r="J168" s="198" t="str">
        <f>IFERROR(VLOOKUP(Q168,Drop_down_options!$B$2:$D$31,2,FALSE),"")</f>
        <v/>
      </c>
      <c r="K168" s="40" t="str">
        <f>IFERROR(VLOOKUP(R168,Drop_down_options!$E$2:$F$4,2,),"")</f>
        <v/>
      </c>
      <c r="L168" s="40" t="str">
        <f>IFERROR(VLOOKUP(S168,Drop_down_options!$G$2:$H$4,2),"")</f>
        <v/>
      </c>
      <c r="M168" s="40" t="str">
        <f>IFERROR(VLOOKUP(T168,Drop_down_options!$E$9:$F$14,2,FALSE),"")</f>
        <v/>
      </c>
      <c r="N168" s="40" t="str">
        <f t="shared" si="23"/>
        <v>_</v>
      </c>
      <c r="O168" s="199" t="str">
        <f t="shared" si="24"/>
        <v>___</v>
      </c>
      <c r="P168" s="41" t="str">
        <f t="shared" si="18"/>
        <v>-</v>
      </c>
      <c r="Q168" s="42" t="str">
        <f>IFERROR(VLOOKUP(B168,ACCEPTED_CODES!$X$3:$Y$32,2,), "")</f>
        <v/>
      </c>
      <c r="R168" s="154" t="str">
        <f>IFERROR(VLOOKUP(E168,Drop_down_options!$C$47:$D$49,2,), "")</f>
        <v/>
      </c>
      <c r="S168" s="39" t="str">
        <f>IFERROR(VLOOKUP(F168,Drop_down_options!$C$34:$D$36,2,), "")</f>
        <v/>
      </c>
      <c r="T168" s="39" t="str">
        <f>IFERROR(VLOOKUP(H168,Drop_down_options!$C$39:$D$44,2,),"")</f>
        <v/>
      </c>
      <c r="U168" s="48"/>
      <c r="V168" s="209"/>
      <c r="W168" s="48"/>
      <c r="X168" s="48"/>
      <c r="Y168" s="48"/>
      <c r="Z168" s="48"/>
      <c r="AA168" s="46"/>
      <c r="AB168" s="46"/>
      <c r="AC168" s="45" t="str">
        <f t="shared" si="25"/>
        <v/>
      </c>
      <c r="AD168" s="44"/>
      <c r="AE168" s="46"/>
      <c r="AF168" s="46"/>
      <c r="AG168" s="46"/>
      <c r="AH168" s="120"/>
      <c r="AI168" s="28" t="str">
        <f>IFERROR(VLOOKUP(AH168,CAPTURE_SITE_INFO!$B$3:$U$501,11,FALSE),"")</f>
        <v/>
      </c>
      <c r="AJ168" s="28" t="str">
        <f t="shared" si="26"/>
        <v>_</v>
      </c>
    </row>
    <row r="169" spans="1:36" s="30" customFormat="1" x14ac:dyDescent="0.25">
      <c r="A169" s="38"/>
      <c r="B169" s="155"/>
      <c r="C169" s="40" t="str">
        <f t="shared" si="19"/>
        <v/>
      </c>
      <c r="D169" s="39"/>
      <c r="E169" s="40" t="str">
        <f t="shared" si="20"/>
        <v/>
      </c>
      <c r="F169" s="39"/>
      <c r="G169" s="40" t="str">
        <f t="shared" si="21"/>
        <v/>
      </c>
      <c r="H169" s="39"/>
      <c r="I169" s="40" t="str">
        <f t="shared" si="22"/>
        <v/>
      </c>
      <c r="J169" s="198" t="str">
        <f>IFERROR(VLOOKUP(Q169,Drop_down_options!$B$2:$D$31,2,FALSE),"")</f>
        <v/>
      </c>
      <c r="K169" s="40" t="str">
        <f>IFERROR(VLOOKUP(R169,Drop_down_options!$E$2:$F$4,2,),"")</f>
        <v/>
      </c>
      <c r="L169" s="40" t="str">
        <f>IFERROR(VLOOKUP(S169,Drop_down_options!$G$2:$H$4,2),"")</f>
        <v/>
      </c>
      <c r="M169" s="40" t="str">
        <f>IFERROR(VLOOKUP(T169,Drop_down_options!$E$9:$F$14,2,FALSE),"")</f>
        <v/>
      </c>
      <c r="N169" s="40" t="str">
        <f t="shared" si="23"/>
        <v>_</v>
      </c>
      <c r="O169" s="199" t="str">
        <f t="shared" si="24"/>
        <v>___</v>
      </c>
      <c r="P169" s="41" t="str">
        <f t="shared" si="18"/>
        <v>-</v>
      </c>
      <c r="Q169" s="42" t="str">
        <f>IFERROR(VLOOKUP(B169,ACCEPTED_CODES!$X$3:$Y$32,2,), "")</f>
        <v/>
      </c>
      <c r="R169" s="154" t="str">
        <f>IFERROR(VLOOKUP(E169,Drop_down_options!$C$47:$D$49,2,), "")</f>
        <v/>
      </c>
      <c r="S169" s="39" t="str">
        <f>IFERROR(VLOOKUP(F169,Drop_down_options!$C$34:$D$36,2,), "")</f>
        <v/>
      </c>
      <c r="T169" s="39" t="str">
        <f>IFERROR(VLOOKUP(H169,Drop_down_options!$C$39:$D$44,2,),"")</f>
        <v/>
      </c>
      <c r="U169" s="48"/>
      <c r="V169" s="209"/>
      <c r="W169" s="48"/>
      <c r="X169" s="48"/>
      <c r="Y169" s="48"/>
      <c r="Z169" s="48"/>
      <c r="AA169" s="46"/>
      <c r="AB169" s="46"/>
      <c r="AC169" s="45" t="str">
        <f t="shared" si="25"/>
        <v/>
      </c>
      <c r="AD169" s="44"/>
      <c r="AE169" s="46"/>
      <c r="AF169" s="46"/>
      <c r="AG169" s="46"/>
      <c r="AH169" s="120"/>
      <c r="AI169" s="28" t="str">
        <f>IFERROR(VLOOKUP(AH169,CAPTURE_SITE_INFO!$B$3:$U$501,11,FALSE),"")</f>
        <v/>
      </c>
      <c r="AJ169" s="28" t="str">
        <f t="shared" si="26"/>
        <v>_</v>
      </c>
    </row>
    <row r="170" spans="1:36" s="30" customFormat="1" x14ac:dyDescent="0.25">
      <c r="A170" s="38"/>
      <c r="B170" s="155"/>
      <c r="C170" s="40" t="str">
        <f t="shared" si="19"/>
        <v/>
      </c>
      <c r="D170" s="39"/>
      <c r="E170" s="40" t="str">
        <f t="shared" si="20"/>
        <v/>
      </c>
      <c r="F170" s="39"/>
      <c r="G170" s="40" t="str">
        <f t="shared" si="21"/>
        <v/>
      </c>
      <c r="H170" s="39"/>
      <c r="I170" s="40" t="str">
        <f t="shared" si="22"/>
        <v/>
      </c>
      <c r="J170" s="198" t="str">
        <f>IFERROR(VLOOKUP(Q170,Drop_down_options!$B$2:$D$31,2,FALSE),"")</f>
        <v/>
      </c>
      <c r="K170" s="40" t="str">
        <f>IFERROR(VLOOKUP(R170,Drop_down_options!$E$2:$F$4,2,),"")</f>
        <v/>
      </c>
      <c r="L170" s="40" t="str">
        <f>IFERROR(VLOOKUP(S170,Drop_down_options!$G$2:$H$4,2),"")</f>
        <v/>
      </c>
      <c r="M170" s="40" t="str">
        <f>IFERROR(VLOOKUP(T170,Drop_down_options!$E$9:$F$14,2,FALSE),"")</f>
        <v/>
      </c>
      <c r="N170" s="40" t="str">
        <f t="shared" si="23"/>
        <v>_</v>
      </c>
      <c r="O170" s="199" t="str">
        <f t="shared" si="24"/>
        <v>___</v>
      </c>
      <c r="P170" s="41" t="str">
        <f t="shared" si="18"/>
        <v>-</v>
      </c>
      <c r="Q170" s="42" t="str">
        <f>IFERROR(VLOOKUP(B170,ACCEPTED_CODES!$X$3:$Y$32,2,), "")</f>
        <v/>
      </c>
      <c r="R170" s="154" t="str">
        <f>IFERROR(VLOOKUP(E170,Drop_down_options!$C$47:$D$49,2,), "")</f>
        <v/>
      </c>
      <c r="S170" s="39" t="str">
        <f>IFERROR(VLOOKUP(F170,Drop_down_options!$C$34:$D$36,2,), "")</f>
        <v/>
      </c>
      <c r="T170" s="39" t="str">
        <f>IFERROR(VLOOKUP(H170,Drop_down_options!$C$39:$D$44,2,),"")</f>
        <v/>
      </c>
      <c r="U170" s="48"/>
      <c r="V170" s="209"/>
      <c r="W170" s="48"/>
      <c r="X170" s="48"/>
      <c r="Y170" s="48"/>
      <c r="Z170" s="48"/>
      <c r="AA170" s="46"/>
      <c r="AB170" s="46"/>
      <c r="AC170" s="45" t="str">
        <f t="shared" si="25"/>
        <v/>
      </c>
      <c r="AD170" s="44"/>
      <c r="AE170" s="46"/>
      <c r="AF170" s="46"/>
      <c r="AG170" s="46"/>
      <c r="AH170" s="120"/>
      <c r="AI170" s="28" t="str">
        <f>IFERROR(VLOOKUP(AH170,CAPTURE_SITE_INFO!$B$3:$U$501,11,FALSE),"")</f>
        <v/>
      </c>
      <c r="AJ170" s="28" t="str">
        <f t="shared" si="26"/>
        <v>_</v>
      </c>
    </row>
    <row r="171" spans="1:36" s="30" customFormat="1" x14ac:dyDescent="0.25">
      <c r="A171" s="38"/>
      <c r="B171" s="155"/>
      <c r="C171" s="40" t="str">
        <f t="shared" si="19"/>
        <v/>
      </c>
      <c r="D171" s="39"/>
      <c r="E171" s="40" t="str">
        <f t="shared" si="20"/>
        <v/>
      </c>
      <c r="F171" s="39"/>
      <c r="G171" s="40" t="str">
        <f t="shared" si="21"/>
        <v/>
      </c>
      <c r="H171" s="39"/>
      <c r="I171" s="40" t="str">
        <f t="shared" si="22"/>
        <v/>
      </c>
      <c r="J171" s="198" t="str">
        <f>IFERROR(VLOOKUP(Q171,Drop_down_options!$B$2:$D$31,2,FALSE),"")</f>
        <v/>
      </c>
      <c r="K171" s="40" t="str">
        <f>IFERROR(VLOOKUP(R171,Drop_down_options!$E$2:$F$4,2,),"")</f>
        <v/>
      </c>
      <c r="L171" s="40" t="str">
        <f>IFERROR(VLOOKUP(S171,Drop_down_options!$G$2:$H$4,2),"")</f>
        <v/>
      </c>
      <c r="M171" s="40" t="str">
        <f>IFERROR(VLOOKUP(T171,Drop_down_options!$E$9:$F$14,2,FALSE),"")</f>
        <v/>
      </c>
      <c r="N171" s="40" t="str">
        <f t="shared" si="23"/>
        <v>_</v>
      </c>
      <c r="O171" s="199" t="str">
        <f t="shared" si="24"/>
        <v>___</v>
      </c>
      <c r="P171" s="41" t="str">
        <f t="shared" si="18"/>
        <v>-</v>
      </c>
      <c r="Q171" s="42" t="str">
        <f>IFERROR(VLOOKUP(B171,ACCEPTED_CODES!$X$3:$Y$32,2,), "")</f>
        <v/>
      </c>
      <c r="R171" s="154" t="str">
        <f>IFERROR(VLOOKUP(E171,Drop_down_options!$C$47:$D$49,2,), "")</f>
        <v/>
      </c>
      <c r="S171" s="39" t="str">
        <f>IFERROR(VLOOKUP(F171,Drop_down_options!$C$34:$D$36,2,), "")</f>
        <v/>
      </c>
      <c r="T171" s="39" t="str">
        <f>IFERROR(VLOOKUP(H171,Drop_down_options!$C$39:$D$44,2,),"")</f>
        <v/>
      </c>
      <c r="U171" s="48"/>
      <c r="V171" s="209"/>
      <c r="W171" s="48"/>
      <c r="X171" s="48"/>
      <c r="Y171" s="48"/>
      <c r="Z171" s="48"/>
      <c r="AA171" s="46"/>
      <c r="AB171" s="46"/>
      <c r="AC171" s="45" t="str">
        <f t="shared" si="25"/>
        <v/>
      </c>
      <c r="AD171" s="44"/>
      <c r="AE171" s="46"/>
      <c r="AF171" s="46"/>
      <c r="AG171" s="46"/>
      <c r="AH171" s="120"/>
      <c r="AI171" s="28" t="str">
        <f>IFERROR(VLOOKUP(AH171,CAPTURE_SITE_INFO!$B$3:$U$501,11,FALSE),"")</f>
        <v/>
      </c>
      <c r="AJ171" s="28" t="str">
        <f t="shared" si="26"/>
        <v>_</v>
      </c>
    </row>
    <row r="172" spans="1:36" s="30" customFormat="1" x14ac:dyDescent="0.25">
      <c r="A172" s="38"/>
      <c r="B172" s="155"/>
      <c r="C172" s="40" t="str">
        <f t="shared" si="19"/>
        <v/>
      </c>
      <c r="D172" s="39"/>
      <c r="E172" s="40" t="str">
        <f t="shared" si="20"/>
        <v/>
      </c>
      <c r="F172" s="39"/>
      <c r="G172" s="40" t="str">
        <f t="shared" si="21"/>
        <v/>
      </c>
      <c r="H172" s="39"/>
      <c r="I172" s="40" t="str">
        <f t="shared" si="22"/>
        <v/>
      </c>
      <c r="J172" s="198" t="str">
        <f>IFERROR(VLOOKUP(Q172,Drop_down_options!$B$2:$D$31,2,FALSE),"")</f>
        <v/>
      </c>
      <c r="K172" s="40" t="str">
        <f>IFERROR(VLOOKUP(R172,Drop_down_options!$E$2:$F$4,2,),"")</f>
        <v/>
      </c>
      <c r="L172" s="40" t="str">
        <f>IFERROR(VLOOKUP(S172,Drop_down_options!$G$2:$H$4,2),"")</f>
        <v/>
      </c>
      <c r="M172" s="40" t="str">
        <f>IFERROR(VLOOKUP(T172,Drop_down_options!$E$9:$F$14,2,FALSE),"")</f>
        <v/>
      </c>
      <c r="N172" s="40" t="str">
        <f t="shared" si="23"/>
        <v>_</v>
      </c>
      <c r="O172" s="199" t="str">
        <f t="shared" si="24"/>
        <v>___</v>
      </c>
      <c r="P172" s="41" t="str">
        <f t="shared" si="18"/>
        <v>-</v>
      </c>
      <c r="Q172" s="42" t="str">
        <f>IFERROR(VLOOKUP(B172,ACCEPTED_CODES!$X$3:$Y$32,2,), "")</f>
        <v/>
      </c>
      <c r="R172" s="154" t="str">
        <f>IFERROR(VLOOKUP(E172,Drop_down_options!$C$47:$D$49,2,), "")</f>
        <v/>
      </c>
      <c r="S172" s="39" t="str">
        <f>IFERROR(VLOOKUP(F172,Drop_down_options!$C$34:$D$36,2,), "")</f>
        <v/>
      </c>
      <c r="T172" s="39" t="str">
        <f>IFERROR(VLOOKUP(H172,Drop_down_options!$C$39:$D$44,2,),"")</f>
        <v/>
      </c>
      <c r="U172" s="48"/>
      <c r="V172" s="209"/>
      <c r="W172" s="48"/>
      <c r="X172" s="48"/>
      <c r="Y172" s="48"/>
      <c r="Z172" s="48"/>
      <c r="AA172" s="46"/>
      <c r="AB172" s="46"/>
      <c r="AC172" s="45" t="str">
        <f t="shared" si="25"/>
        <v/>
      </c>
      <c r="AD172" s="44"/>
      <c r="AE172" s="46"/>
      <c r="AF172" s="46"/>
      <c r="AG172" s="46"/>
      <c r="AH172" s="120"/>
      <c r="AI172" s="28" t="str">
        <f>IFERROR(VLOOKUP(AH172,CAPTURE_SITE_INFO!$B$3:$U$501,11,FALSE),"")</f>
        <v/>
      </c>
      <c r="AJ172" s="28" t="str">
        <f t="shared" si="26"/>
        <v>_</v>
      </c>
    </row>
    <row r="173" spans="1:36" s="30" customFormat="1" x14ac:dyDescent="0.25">
      <c r="A173" s="38"/>
      <c r="B173" s="155"/>
      <c r="C173" s="40" t="str">
        <f t="shared" si="19"/>
        <v/>
      </c>
      <c r="D173" s="39"/>
      <c r="E173" s="40" t="str">
        <f t="shared" si="20"/>
        <v/>
      </c>
      <c r="F173" s="39"/>
      <c r="G173" s="40" t="str">
        <f t="shared" si="21"/>
        <v/>
      </c>
      <c r="H173" s="39"/>
      <c r="I173" s="40" t="str">
        <f t="shared" si="22"/>
        <v/>
      </c>
      <c r="J173" s="198" t="str">
        <f>IFERROR(VLOOKUP(Q173,Drop_down_options!$B$2:$D$31,2,FALSE),"")</f>
        <v/>
      </c>
      <c r="K173" s="40" t="str">
        <f>IFERROR(VLOOKUP(R173,Drop_down_options!$E$2:$F$4,2,),"")</f>
        <v/>
      </c>
      <c r="L173" s="40" t="str">
        <f>IFERROR(VLOOKUP(S173,Drop_down_options!$G$2:$H$4,2),"")</f>
        <v/>
      </c>
      <c r="M173" s="40" t="str">
        <f>IFERROR(VLOOKUP(T173,Drop_down_options!$E$9:$F$14,2,FALSE),"")</f>
        <v/>
      </c>
      <c r="N173" s="40" t="str">
        <f t="shared" si="23"/>
        <v>_</v>
      </c>
      <c r="O173" s="199" t="str">
        <f t="shared" si="24"/>
        <v>___</v>
      </c>
      <c r="P173" s="41" t="str">
        <f t="shared" si="18"/>
        <v>-</v>
      </c>
      <c r="Q173" s="42" t="str">
        <f>IFERROR(VLOOKUP(B173,ACCEPTED_CODES!$X$3:$Y$32,2,), "")</f>
        <v/>
      </c>
      <c r="R173" s="154" t="str">
        <f>IFERROR(VLOOKUP(E173,Drop_down_options!$C$47:$D$49,2,), "")</f>
        <v/>
      </c>
      <c r="S173" s="39" t="str">
        <f>IFERROR(VLOOKUP(F173,Drop_down_options!$C$34:$D$36,2,), "")</f>
        <v/>
      </c>
      <c r="T173" s="39" t="str">
        <f>IFERROR(VLOOKUP(H173,Drop_down_options!$C$39:$D$44,2,),"")</f>
        <v/>
      </c>
      <c r="U173" s="48"/>
      <c r="V173" s="209"/>
      <c r="W173" s="48"/>
      <c r="X173" s="48"/>
      <c r="Y173" s="48"/>
      <c r="Z173" s="48"/>
      <c r="AA173" s="46"/>
      <c r="AB173" s="46"/>
      <c r="AC173" s="45" t="str">
        <f t="shared" si="25"/>
        <v/>
      </c>
      <c r="AD173" s="44"/>
      <c r="AE173" s="46"/>
      <c r="AF173" s="46"/>
      <c r="AG173" s="46"/>
      <c r="AH173" s="120"/>
      <c r="AI173" s="28" t="str">
        <f>IFERROR(VLOOKUP(AH173,CAPTURE_SITE_INFO!$B$3:$U$501,11,FALSE),"")</f>
        <v/>
      </c>
      <c r="AJ173" s="28" t="str">
        <f t="shared" si="26"/>
        <v>_</v>
      </c>
    </row>
    <row r="174" spans="1:36" s="30" customFormat="1" x14ac:dyDescent="0.25">
      <c r="A174" s="38"/>
      <c r="B174" s="155"/>
      <c r="C174" s="40" t="str">
        <f t="shared" si="19"/>
        <v/>
      </c>
      <c r="D174" s="39"/>
      <c r="E174" s="40" t="str">
        <f t="shared" si="20"/>
        <v/>
      </c>
      <c r="F174" s="39"/>
      <c r="G174" s="40" t="str">
        <f t="shared" si="21"/>
        <v/>
      </c>
      <c r="H174" s="39"/>
      <c r="I174" s="40" t="str">
        <f t="shared" si="22"/>
        <v/>
      </c>
      <c r="J174" s="198" t="str">
        <f>IFERROR(VLOOKUP(Q174,Drop_down_options!$B$2:$D$31,2,FALSE),"")</f>
        <v/>
      </c>
      <c r="K174" s="40" t="str">
        <f>IFERROR(VLOOKUP(R174,Drop_down_options!$E$2:$F$4,2,),"")</f>
        <v/>
      </c>
      <c r="L174" s="40" t="str">
        <f>IFERROR(VLOOKUP(S174,Drop_down_options!$G$2:$H$4,2),"")</f>
        <v/>
      </c>
      <c r="M174" s="40" t="str">
        <f>IFERROR(VLOOKUP(T174,Drop_down_options!$E$9:$F$14,2,FALSE),"")</f>
        <v/>
      </c>
      <c r="N174" s="40" t="str">
        <f t="shared" si="23"/>
        <v>_</v>
      </c>
      <c r="O174" s="199" t="str">
        <f t="shared" si="24"/>
        <v>___</v>
      </c>
      <c r="P174" s="41" t="str">
        <f t="shared" si="18"/>
        <v>-</v>
      </c>
      <c r="Q174" s="42" t="str">
        <f>IFERROR(VLOOKUP(B174,ACCEPTED_CODES!$X$3:$Y$32,2,), "")</f>
        <v/>
      </c>
      <c r="R174" s="154" t="str">
        <f>IFERROR(VLOOKUP(E174,Drop_down_options!$C$47:$D$49,2,), "")</f>
        <v/>
      </c>
      <c r="S174" s="39" t="str">
        <f>IFERROR(VLOOKUP(F174,Drop_down_options!$C$34:$D$36,2,), "")</f>
        <v/>
      </c>
      <c r="T174" s="39" t="str">
        <f>IFERROR(VLOOKUP(H174,Drop_down_options!$C$39:$D$44,2,),"")</f>
        <v/>
      </c>
      <c r="U174" s="48"/>
      <c r="V174" s="209"/>
      <c r="W174" s="48"/>
      <c r="X174" s="48"/>
      <c r="Y174" s="48"/>
      <c r="Z174" s="48"/>
      <c r="AA174" s="46"/>
      <c r="AB174" s="46"/>
      <c r="AC174" s="45" t="str">
        <f t="shared" si="25"/>
        <v/>
      </c>
      <c r="AD174" s="44"/>
      <c r="AE174" s="46"/>
      <c r="AF174" s="46"/>
      <c r="AG174" s="46"/>
      <c r="AH174" s="120"/>
      <c r="AI174" s="28" t="str">
        <f>IFERROR(VLOOKUP(AH174,CAPTURE_SITE_INFO!$B$3:$U$501,11,FALSE),"")</f>
        <v/>
      </c>
      <c r="AJ174" s="28" t="str">
        <f t="shared" si="26"/>
        <v>_</v>
      </c>
    </row>
    <row r="175" spans="1:36" s="30" customFormat="1" x14ac:dyDescent="0.25">
      <c r="A175" s="38"/>
      <c r="B175" s="155"/>
      <c r="C175" s="40" t="str">
        <f t="shared" si="19"/>
        <v/>
      </c>
      <c r="D175" s="39"/>
      <c r="E175" s="40" t="str">
        <f t="shared" si="20"/>
        <v/>
      </c>
      <c r="F175" s="39"/>
      <c r="G175" s="40" t="str">
        <f t="shared" si="21"/>
        <v/>
      </c>
      <c r="H175" s="39"/>
      <c r="I175" s="40" t="str">
        <f t="shared" si="22"/>
        <v/>
      </c>
      <c r="J175" s="198" t="str">
        <f>IFERROR(VLOOKUP(Q175,Drop_down_options!$B$2:$D$31,2,FALSE),"")</f>
        <v/>
      </c>
      <c r="K175" s="40" t="str">
        <f>IFERROR(VLOOKUP(R175,Drop_down_options!$E$2:$F$4,2,),"")</f>
        <v/>
      </c>
      <c r="L175" s="40" t="str">
        <f>IFERROR(VLOOKUP(S175,Drop_down_options!$G$2:$H$4,2),"")</f>
        <v/>
      </c>
      <c r="M175" s="40" t="str">
        <f>IFERROR(VLOOKUP(T175,Drop_down_options!$E$9:$F$14,2,FALSE),"")</f>
        <v/>
      </c>
      <c r="N175" s="40" t="str">
        <f t="shared" si="23"/>
        <v>_</v>
      </c>
      <c r="O175" s="199" t="str">
        <f t="shared" si="24"/>
        <v>___</v>
      </c>
      <c r="P175" s="41" t="str">
        <f t="shared" si="18"/>
        <v>-</v>
      </c>
      <c r="Q175" s="42" t="str">
        <f>IFERROR(VLOOKUP(B175,ACCEPTED_CODES!$X$3:$Y$32,2,), "")</f>
        <v/>
      </c>
      <c r="R175" s="154" t="str">
        <f>IFERROR(VLOOKUP(E175,Drop_down_options!$C$47:$D$49,2,), "")</f>
        <v/>
      </c>
      <c r="S175" s="39" t="str">
        <f>IFERROR(VLOOKUP(F175,Drop_down_options!$C$34:$D$36,2,), "")</f>
        <v/>
      </c>
      <c r="T175" s="39" t="str">
        <f>IFERROR(VLOOKUP(H175,Drop_down_options!$C$39:$D$44,2,),"")</f>
        <v/>
      </c>
      <c r="U175" s="48"/>
      <c r="V175" s="209"/>
      <c r="W175" s="48"/>
      <c r="X175" s="48"/>
      <c r="Y175" s="48"/>
      <c r="Z175" s="48"/>
      <c r="AA175" s="46"/>
      <c r="AB175" s="46"/>
      <c r="AC175" s="45" t="str">
        <f t="shared" si="25"/>
        <v/>
      </c>
      <c r="AD175" s="44"/>
      <c r="AE175" s="46"/>
      <c r="AF175" s="46"/>
      <c r="AG175" s="46"/>
      <c r="AH175" s="120"/>
      <c r="AI175" s="28" t="str">
        <f>IFERROR(VLOOKUP(AH175,CAPTURE_SITE_INFO!$B$3:$U$501,11,FALSE),"")</f>
        <v/>
      </c>
      <c r="AJ175" s="28" t="str">
        <f t="shared" si="26"/>
        <v>_</v>
      </c>
    </row>
    <row r="176" spans="1:36" s="30" customFormat="1" x14ac:dyDescent="0.25">
      <c r="A176" s="38"/>
      <c r="B176" s="155"/>
      <c r="C176" s="40" t="str">
        <f t="shared" si="19"/>
        <v/>
      </c>
      <c r="D176" s="39"/>
      <c r="E176" s="40" t="str">
        <f t="shared" si="20"/>
        <v/>
      </c>
      <c r="F176" s="39"/>
      <c r="G176" s="40" t="str">
        <f t="shared" si="21"/>
        <v/>
      </c>
      <c r="H176" s="39"/>
      <c r="I176" s="40" t="str">
        <f t="shared" si="22"/>
        <v/>
      </c>
      <c r="J176" s="198" t="str">
        <f>IFERROR(VLOOKUP(Q176,Drop_down_options!$B$2:$D$31,2,FALSE),"")</f>
        <v/>
      </c>
      <c r="K176" s="40" t="str">
        <f>IFERROR(VLOOKUP(R176,Drop_down_options!$E$2:$F$4,2,),"")</f>
        <v/>
      </c>
      <c r="L176" s="40" t="str">
        <f>IFERROR(VLOOKUP(S176,Drop_down_options!$G$2:$H$4,2),"")</f>
        <v/>
      </c>
      <c r="M176" s="40" t="str">
        <f>IFERROR(VLOOKUP(T176,Drop_down_options!$E$9:$F$14,2,FALSE),"")</f>
        <v/>
      </c>
      <c r="N176" s="40" t="str">
        <f t="shared" si="23"/>
        <v>_</v>
      </c>
      <c r="O176" s="199" t="str">
        <f t="shared" si="24"/>
        <v>___</v>
      </c>
      <c r="P176" s="41" t="str">
        <f t="shared" si="18"/>
        <v>-</v>
      </c>
      <c r="Q176" s="42" t="str">
        <f>IFERROR(VLOOKUP(B176,ACCEPTED_CODES!$X$3:$Y$32,2,), "")</f>
        <v/>
      </c>
      <c r="R176" s="154" t="str">
        <f>IFERROR(VLOOKUP(E176,Drop_down_options!$C$47:$D$49,2,), "")</f>
        <v/>
      </c>
      <c r="S176" s="39" t="str">
        <f>IFERROR(VLOOKUP(F176,Drop_down_options!$C$34:$D$36,2,), "")</f>
        <v/>
      </c>
      <c r="T176" s="39" t="str">
        <f>IFERROR(VLOOKUP(H176,Drop_down_options!$C$39:$D$44,2,),"")</f>
        <v/>
      </c>
      <c r="U176" s="48"/>
      <c r="V176" s="209"/>
      <c r="W176" s="48"/>
      <c r="X176" s="48"/>
      <c r="Y176" s="48"/>
      <c r="Z176" s="48"/>
      <c r="AA176" s="46"/>
      <c r="AB176" s="46"/>
      <c r="AC176" s="45" t="str">
        <f t="shared" si="25"/>
        <v/>
      </c>
      <c r="AD176" s="44"/>
      <c r="AE176" s="46"/>
      <c r="AF176" s="46"/>
      <c r="AG176" s="46"/>
      <c r="AH176" s="120"/>
      <c r="AI176" s="28" t="str">
        <f>IFERROR(VLOOKUP(AH176,CAPTURE_SITE_INFO!$B$3:$U$501,11,FALSE),"")</f>
        <v/>
      </c>
      <c r="AJ176" s="28" t="str">
        <f t="shared" si="26"/>
        <v>_</v>
      </c>
    </row>
    <row r="177" spans="1:36" s="30" customFormat="1" x14ac:dyDescent="0.25">
      <c r="A177" s="38"/>
      <c r="B177" s="155"/>
      <c r="C177" s="40" t="str">
        <f t="shared" si="19"/>
        <v/>
      </c>
      <c r="D177" s="39"/>
      <c r="E177" s="40" t="str">
        <f t="shared" si="20"/>
        <v/>
      </c>
      <c r="F177" s="39"/>
      <c r="G177" s="40" t="str">
        <f t="shared" si="21"/>
        <v/>
      </c>
      <c r="H177" s="39"/>
      <c r="I177" s="40" t="str">
        <f t="shared" si="22"/>
        <v/>
      </c>
      <c r="J177" s="198" t="str">
        <f>IFERROR(VLOOKUP(Q177,Drop_down_options!$B$2:$D$31,2,FALSE),"")</f>
        <v/>
      </c>
      <c r="K177" s="40" t="str">
        <f>IFERROR(VLOOKUP(R177,Drop_down_options!$E$2:$F$4,2,),"")</f>
        <v/>
      </c>
      <c r="L177" s="40" t="str">
        <f>IFERROR(VLOOKUP(S177,Drop_down_options!$G$2:$H$4,2),"")</f>
        <v/>
      </c>
      <c r="M177" s="40" t="str">
        <f>IFERROR(VLOOKUP(T177,Drop_down_options!$E$9:$F$14,2,FALSE),"")</f>
        <v/>
      </c>
      <c r="N177" s="40" t="str">
        <f t="shared" si="23"/>
        <v>_</v>
      </c>
      <c r="O177" s="199" t="str">
        <f t="shared" si="24"/>
        <v>___</v>
      </c>
      <c r="P177" s="41" t="str">
        <f t="shared" si="18"/>
        <v>-</v>
      </c>
      <c r="Q177" s="42" t="str">
        <f>IFERROR(VLOOKUP(B177,ACCEPTED_CODES!$X$3:$Y$32,2,), "")</f>
        <v/>
      </c>
      <c r="R177" s="154" t="str">
        <f>IFERROR(VLOOKUP(E177,Drop_down_options!$C$47:$D$49,2,), "")</f>
        <v/>
      </c>
      <c r="S177" s="39" t="str">
        <f>IFERROR(VLOOKUP(F177,Drop_down_options!$C$34:$D$36,2,), "")</f>
        <v/>
      </c>
      <c r="T177" s="39" t="str">
        <f>IFERROR(VLOOKUP(H177,Drop_down_options!$C$39:$D$44,2,),"")</f>
        <v/>
      </c>
      <c r="U177" s="48"/>
      <c r="V177" s="209"/>
      <c r="W177" s="48"/>
      <c r="X177" s="48"/>
      <c r="Y177" s="48"/>
      <c r="Z177" s="48"/>
      <c r="AA177" s="46"/>
      <c r="AB177" s="46"/>
      <c r="AC177" s="45" t="str">
        <f t="shared" si="25"/>
        <v/>
      </c>
      <c r="AD177" s="44"/>
      <c r="AE177" s="46"/>
      <c r="AF177" s="46"/>
      <c r="AG177" s="46"/>
      <c r="AH177" s="120"/>
      <c r="AI177" s="28" t="str">
        <f>IFERROR(VLOOKUP(AH177,CAPTURE_SITE_INFO!$B$3:$U$501,11,FALSE),"")</f>
        <v/>
      </c>
      <c r="AJ177" s="28" t="str">
        <f t="shared" si="26"/>
        <v>_</v>
      </c>
    </row>
    <row r="178" spans="1:36" s="30" customFormat="1" x14ac:dyDescent="0.25">
      <c r="A178" s="38"/>
      <c r="B178" s="155"/>
      <c r="C178" s="40" t="str">
        <f t="shared" si="19"/>
        <v/>
      </c>
      <c r="D178" s="39"/>
      <c r="E178" s="40" t="str">
        <f t="shared" si="20"/>
        <v/>
      </c>
      <c r="F178" s="39"/>
      <c r="G178" s="40" t="str">
        <f t="shared" si="21"/>
        <v/>
      </c>
      <c r="H178" s="39"/>
      <c r="I178" s="40" t="str">
        <f t="shared" si="22"/>
        <v/>
      </c>
      <c r="J178" s="198" t="str">
        <f>IFERROR(VLOOKUP(Q178,Drop_down_options!$B$2:$D$31,2,FALSE),"")</f>
        <v/>
      </c>
      <c r="K178" s="40" t="str">
        <f>IFERROR(VLOOKUP(R178,Drop_down_options!$E$2:$F$4,2,),"")</f>
        <v/>
      </c>
      <c r="L178" s="40" t="str">
        <f>IFERROR(VLOOKUP(S178,Drop_down_options!$G$2:$H$4,2),"")</f>
        <v/>
      </c>
      <c r="M178" s="40" t="str">
        <f>IFERROR(VLOOKUP(T178,Drop_down_options!$E$9:$F$14,2,FALSE),"")</f>
        <v/>
      </c>
      <c r="N178" s="40" t="str">
        <f t="shared" si="23"/>
        <v>_</v>
      </c>
      <c r="O178" s="199" t="str">
        <f t="shared" si="24"/>
        <v>___</v>
      </c>
      <c r="P178" s="41" t="str">
        <f t="shared" si="18"/>
        <v>-</v>
      </c>
      <c r="Q178" s="42" t="str">
        <f>IFERROR(VLOOKUP(B178,ACCEPTED_CODES!$X$3:$Y$32,2,), "")</f>
        <v/>
      </c>
      <c r="R178" s="154" t="str">
        <f>IFERROR(VLOOKUP(E178,Drop_down_options!$C$47:$D$49,2,), "")</f>
        <v/>
      </c>
      <c r="S178" s="39" t="str">
        <f>IFERROR(VLOOKUP(F178,Drop_down_options!$C$34:$D$36,2,), "")</f>
        <v/>
      </c>
      <c r="T178" s="39" t="str">
        <f>IFERROR(VLOOKUP(H178,Drop_down_options!$C$39:$D$44,2,),"")</f>
        <v/>
      </c>
      <c r="U178" s="48"/>
      <c r="V178" s="209"/>
      <c r="W178" s="48"/>
      <c r="X178" s="48"/>
      <c r="Y178" s="48"/>
      <c r="Z178" s="48"/>
      <c r="AA178" s="46"/>
      <c r="AB178" s="46"/>
      <c r="AC178" s="45" t="str">
        <f t="shared" si="25"/>
        <v/>
      </c>
      <c r="AD178" s="44"/>
      <c r="AE178" s="46"/>
      <c r="AF178" s="46"/>
      <c r="AG178" s="46"/>
      <c r="AH178" s="120"/>
      <c r="AI178" s="28" t="str">
        <f>IFERROR(VLOOKUP(AH178,CAPTURE_SITE_INFO!$B$3:$U$501,11,FALSE),"")</f>
        <v/>
      </c>
      <c r="AJ178" s="28" t="str">
        <f t="shared" si="26"/>
        <v>_</v>
      </c>
    </row>
    <row r="179" spans="1:36" s="30" customFormat="1" x14ac:dyDescent="0.25">
      <c r="A179" s="38"/>
      <c r="B179" s="155"/>
      <c r="C179" s="40" t="str">
        <f t="shared" si="19"/>
        <v/>
      </c>
      <c r="D179" s="39"/>
      <c r="E179" s="40" t="str">
        <f t="shared" si="20"/>
        <v/>
      </c>
      <c r="F179" s="39"/>
      <c r="G179" s="40" t="str">
        <f t="shared" si="21"/>
        <v/>
      </c>
      <c r="H179" s="39"/>
      <c r="I179" s="40" t="str">
        <f t="shared" si="22"/>
        <v/>
      </c>
      <c r="J179" s="198" t="str">
        <f>IFERROR(VLOOKUP(Q179,Drop_down_options!$B$2:$D$31,2,FALSE),"")</f>
        <v/>
      </c>
      <c r="K179" s="40" t="str">
        <f>IFERROR(VLOOKUP(R179,Drop_down_options!$E$2:$F$4,2,),"")</f>
        <v/>
      </c>
      <c r="L179" s="40" t="str">
        <f>IFERROR(VLOOKUP(S179,Drop_down_options!$G$2:$H$4,2),"")</f>
        <v/>
      </c>
      <c r="M179" s="40" t="str">
        <f>IFERROR(VLOOKUP(T179,Drop_down_options!$E$9:$F$14,2,FALSE),"")</f>
        <v/>
      </c>
      <c r="N179" s="40" t="str">
        <f t="shared" si="23"/>
        <v>_</v>
      </c>
      <c r="O179" s="199" t="str">
        <f t="shared" si="24"/>
        <v>___</v>
      </c>
      <c r="P179" s="41" t="str">
        <f t="shared" si="18"/>
        <v>-</v>
      </c>
      <c r="Q179" s="42" t="str">
        <f>IFERROR(VLOOKUP(B179,ACCEPTED_CODES!$X$3:$Y$32,2,), "")</f>
        <v/>
      </c>
      <c r="R179" s="154" t="str">
        <f>IFERROR(VLOOKUP(E179,Drop_down_options!$C$47:$D$49,2,), "")</f>
        <v/>
      </c>
      <c r="S179" s="39" t="str">
        <f>IFERROR(VLOOKUP(F179,Drop_down_options!$C$34:$D$36,2,), "")</f>
        <v/>
      </c>
      <c r="T179" s="39" t="str">
        <f>IFERROR(VLOOKUP(H179,Drop_down_options!$C$39:$D$44,2,),"")</f>
        <v/>
      </c>
      <c r="U179" s="48"/>
      <c r="V179" s="209"/>
      <c r="W179" s="48"/>
      <c r="X179" s="48"/>
      <c r="Y179" s="48"/>
      <c r="Z179" s="48"/>
      <c r="AA179" s="46"/>
      <c r="AB179" s="46"/>
      <c r="AC179" s="45" t="str">
        <f t="shared" si="25"/>
        <v/>
      </c>
      <c r="AD179" s="44"/>
      <c r="AE179" s="46"/>
      <c r="AF179" s="46"/>
      <c r="AG179" s="46"/>
      <c r="AH179" s="120"/>
      <c r="AI179" s="28" t="str">
        <f>IFERROR(VLOOKUP(AH179,CAPTURE_SITE_INFO!$B$3:$U$501,11,FALSE),"")</f>
        <v/>
      </c>
      <c r="AJ179" s="28" t="str">
        <f t="shared" si="26"/>
        <v>_</v>
      </c>
    </row>
    <row r="180" spans="1:36" s="30" customFormat="1" x14ac:dyDescent="0.25">
      <c r="A180" s="38"/>
      <c r="B180" s="155"/>
      <c r="C180" s="40" t="str">
        <f t="shared" si="19"/>
        <v/>
      </c>
      <c r="D180" s="39"/>
      <c r="E180" s="40" t="str">
        <f t="shared" si="20"/>
        <v/>
      </c>
      <c r="F180" s="39"/>
      <c r="G180" s="40" t="str">
        <f t="shared" si="21"/>
        <v/>
      </c>
      <c r="H180" s="39"/>
      <c r="I180" s="40" t="str">
        <f t="shared" si="22"/>
        <v/>
      </c>
      <c r="J180" s="198" t="str">
        <f>IFERROR(VLOOKUP(Q180,Drop_down_options!$B$2:$D$31,2,FALSE),"")</f>
        <v/>
      </c>
      <c r="K180" s="40" t="str">
        <f>IFERROR(VLOOKUP(R180,Drop_down_options!$E$2:$F$4,2,),"")</f>
        <v/>
      </c>
      <c r="L180" s="40" t="str">
        <f>IFERROR(VLOOKUP(S180,Drop_down_options!$G$2:$H$4,2),"")</f>
        <v/>
      </c>
      <c r="M180" s="40" t="str">
        <f>IFERROR(VLOOKUP(T180,Drop_down_options!$E$9:$F$14,2,FALSE),"")</f>
        <v/>
      </c>
      <c r="N180" s="40" t="str">
        <f t="shared" si="23"/>
        <v>_</v>
      </c>
      <c r="O180" s="199" t="str">
        <f t="shared" si="24"/>
        <v>___</v>
      </c>
      <c r="P180" s="41" t="str">
        <f t="shared" si="18"/>
        <v>-</v>
      </c>
      <c r="Q180" s="42" t="str">
        <f>IFERROR(VLOOKUP(B180,ACCEPTED_CODES!$X$3:$Y$32,2,), "")</f>
        <v/>
      </c>
      <c r="R180" s="154" t="str">
        <f>IFERROR(VLOOKUP(E180,Drop_down_options!$C$47:$D$49,2,), "")</f>
        <v/>
      </c>
      <c r="S180" s="39" t="str">
        <f>IFERROR(VLOOKUP(F180,Drop_down_options!$C$34:$D$36,2,), "")</f>
        <v/>
      </c>
      <c r="T180" s="39" t="str">
        <f>IFERROR(VLOOKUP(H180,Drop_down_options!$C$39:$D$44,2,),"")</f>
        <v/>
      </c>
      <c r="U180" s="48"/>
      <c r="V180" s="209"/>
      <c r="W180" s="48"/>
      <c r="X180" s="48"/>
      <c r="Y180" s="48"/>
      <c r="Z180" s="48"/>
      <c r="AA180" s="46"/>
      <c r="AB180" s="46"/>
      <c r="AC180" s="45" t="str">
        <f t="shared" si="25"/>
        <v/>
      </c>
      <c r="AD180" s="44"/>
      <c r="AE180" s="46"/>
      <c r="AF180" s="46"/>
      <c r="AG180" s="46"/>
      <c r="AH180" s="120"/>
      <c r="AI180" s="28" t="str">
        <f>IFERROR(VLOOKUP(AH180,CAPTURE_SITE_INFO!$B$3:$U$501,11,FALSE),"")</f>
        <v/>
      </c>
      <c r="AJ180" s="28" t="str">
        <f t="shared" si="26"/>
        <v>_</v>
      </c>
    </row>
    <row r="181" spans="1:36" s="30" customFormat="1" x14ac:dyDescent="0.25">
      <c r="A181" s="38"/>
      <c r="B181" s="155"/>
      <c r="C181" s="40" t="str">
        <f t="shared" si="19"/>
        <v/>
      </c>
      <c r="D181" s="39"/>
      <c r="E181" s="40" t="str">
        <f t="shared" si="20"/>
        <v/>
      </c>
      <c r="F181" s="39"/>
      <c r="G181" s="40" t="str">
        <f t="shared" si="21"/>
        <v/>
      </c>
      <c r="H181" s="39"/>
      <c r="I181" s="40" t="str">
        <f t="shared" si="22"/>
        <v/>
      </c>
      <c r="J181" s="198" t="str">
        <f>IFERROR(VLOOKUP(Q181,Drop_down_options!$B$2:$D$31,2,FALSE),"")</f>
        <v/>
      </c>
      <c r="K181" s="40" t="str">
        <f>IFERROR(VLOOKUP(R181,Drop_down_options!$E$2:$F$4,2,),"")</f>
        <v/>
      </c>
      <c r="L181" s="40" t="str">
        <f>IFERROR(VLOOKUP(S181,Drop_down_options!$G$2:$H$4,2),"")</f>
        <v/>
      </c>
      <c r="M181" s="40" t="str">
        <f>IFERROR(VLOOKUP(T181,Drop_down_options!$E$9:$F$14,2,FALSE),"")</f>
        <v/>
      </c>
      <c r="N181" s="40" t="str">
        <f t="shared" si="23"/>
        <v>_</v>
      </c>
      <c r="O181" s="199" t="str">
        <f t="shared" si="24"/>
        <v>___</v>
      </c>
      <c r="P181" s="41" t="str">
        <f t="shared" si="18"/>
        <v>-</v>
      </c>
      <c r="Q181" s="42" t="str">
        <f>IFERROR(VLOOKUP(B181,ACCEPTED_CODES!$X$3:$Y$32,2,), "")</f>
        <v/>
      </c>
      <c r="R181" s="154" t="str">
        <f>IFERROR(VLOOKUP(E181,Drop_down_options!$C$47:$D$49,2,), "")</f>
        <v/>
      </c>
      <c r="S181" s="39" t="str">
        <f>IFERROR(VLOOKUP(F181,Drop_down_options!$C$34:$D$36,2,), "")</f>
        <v/>
      </c>
      <c r="T181" s="39" t="str">
        <f>IFERROR(VLOOKUP(H181,Drop_down_options!$C$39:$D$44,2,),"")</f>
        <v/>
      </c>
      <c r="U181" s="48"/>
      <c r="V181" s="209"/>
      <c r="W181" s="48"/>
      <c r="X181" s="48"/>
      <c r="Y181" s="48"/>
      <c r="Z181" s="48"/>
      <c r="AA181" s="46"/>
      <c r="AB181" s="46"/>
      <c r="AC181" s="45" t="str">
        <f t="shared" si="25"/>
        <v/>
      </c>
      <c r="AD181" s="44"/>
      <c r="AE181" s="46"/>
      <c r="AF181" s="46"/>
      <c r="AG181" s="46"/>
      <c r="AH181" s="120"/>
      <c r="AI181" s="28" t="str">
        <f>IFERROR(VLOOKUP(AH181,CAPTURE_SITE_INFO!$B$3:$U$501,11,FALSE),"")</f>
        <v/>
      </c>
      <c r="AJ181" s="28" t="str">
        <f t="shared" si="26"/>
        <v>_</v>
      </c>
    </row>
    <row r="182" spans="1:36" s="30" customFormat="1" x14ac:dyDescent="0.25">
      <c r="A182" s="38"/>
      <c r="B182" s="155"/>
      <c r="C182" s="40" t="str">
        <f t="shared" si="19"/>
        <v/>
      </c>
      <c r="D182" s="39"/>
      <c r="E182" s="40" t="str">
        <f t="shared" si="20"/>
        <v/>
      </c>
      <c r="F182" s="39"/>
      <c r="G182" s="40" t="str">
        <f t="shared" si="21"/>
        <v/>
      </c>
      <c r="H182" s="39"/>
      <c r="I182" s="40" t="str">
        <f t="shared" si="22"/>
        <v/>
      </c>
      <c r="J182" s="198" t="str">
        <f>IFERROR(VLOOKUP(Q182,Drop_down_options!$B$2:$D$31,2,FALSE),"")</f>
        <v/>
      </c>
      <c r="K182" s="40" t="str">
        <f>IFERROR(VLOOKUP(R182,Drop_down_options!$E$2:$F$4,2,),"")</f>
        <v/>
      </c>
      <c r="L182" s="40" t="str">
        <f>IFERROR(VLOOKUP(S182,Drop_down_options!$G$2:$H$4,2),"")</f>
        <v/>
      </c>
      <c r="M182" s="40" t="str">
        <f>IFERROR(VLOOKUP(T182,Drop_down_options!$E$9:$F$14,2,FALSE),"")</f>
        <v/>
      </c>
      <c r="N182" s="40" t="str">
        <f t="shared" si="23"/>
        <v>_</v>
      </c>
      <c r="O182" s="199" t="str">
        <f t="shared" si="24"/>
        <v>___</v>
      </c>
      <c r="P182" s="41" t="str">
        <f t="shared" si="18"/>
        <v>-</v>
      </c>
      <c r="Q182" s="42" t="str">
        <f>IFERROR(VLOOKUP(B182,ACCEPTED_CODES!$X$3:$Y$32,2,), "")</f>
        <v/>
      </c>
      <c r="R182" s="154" t="str">
        <f>IFERROR(VLOOKUP(E182,Drop_down_options!$C$47:$D$49,2,), "")</f>
        <v/>
      </c>
      <c r="S182" s="39" t="str">
        <f>IFERROR(VLOOKUP(F182,Drop_down_options!$C$34:$D$36,2,), "")</f>
        <v/>
      </c>
      <c r="T182" s="39" t="str">
        <f>IFERROR(VLOOKUP(H182,Drop_down_options!$C$39:$D$44,2,),"")</f>
        <v/>
      </c>
      <c r="U182" s="48"/>
      <c r="V182" s="209"/>
      <c r="W182" s="48"/>
      <c r="X182" s="48"/>
      <c r="Y182" s="48"/>
      <c r="Z182" s="48"/>
      <c r="AA182" s="46"/>
      <c r="AB182" s="46"/>
      <c r="AC182" s="45" t="str">
        <f t="shared" si="25"/>
        <v/>
      </c>
      <c r="AD182" s="44"/>
      <c r="AE182" s="46"/>
      <c r="AF182" s="46"/>
      <c r="AG182" s="46"/>
      <c r="AH182" s="120"/>
      <c r="AI182" s="28" t="str">
        <f>IFERROR(VLOOKUP(AH182,CAPTURE_SITE_INFO!$B$3:$U$501,11,FALSE),"")</f>
        <v/>
      </c>
      <c r="AJ182" s="28" t="str">
        <f t="shared" si="26"/>
        <v>_</v>
      </c>
    </row>
    <row r="183" spans="1:36" s="30" customFormat="1" x14ac:dyDescent="0.25">
      <c r="A183" s="38"/>
      <c r="B183" s="155"/>
      <c r="C183" s="40" t="str">
        <f t="shared" si="19"/>
        <v/>
      </c>
      <c r="D183" s="39"/>
      <c r="E183" s="40" t="str">
        <f t="shared" si="20"/>
        <v/>
      </c>
      <c r="F183" s="39"/>
      <c r="G183" s="40" t="str">
        <f t="shared" si="21"/>
        <v/>
      </c>
      <c r="H183" s="39"/>
      <c r="I183" s="40" t="str">
        <f t="shared" si="22"/>
        <v/>
      </c>
      <c r="J183" s="198" t="str">
        <f>IFERROR(VLOOKUP(Q183,Drop_down_options!$B$2:$D$31,2,FALSE),"")</f>
        <v/>
      </c>
      <c r="K183" s="40" t="str">
        <f>IFERROR(VLOOKUP(R183,Drop_down_options!$E$2:$F$4,2,),"")</f>
        <v/>
      </c>
      <c r="L183" s="40" t="str">
        <f>IFERROR(VLOOKUP(S183,Drop_down_options!$G$2:$H$4,2),"")</f>
        <v/>
      </c>
      <c r="M183" s="40" t="str">
        <f>IFERROR(VLOOKUP(T183,Drop_down_options!$E$9:$F$14,2,FALSE),"")</f>
        <v/>
      </c>
      <c r="N183" s="40" t="str">
        <f t="shared" si="23"/>
        <v>_</v>
      </c>
      <c r="O183" s="199" t="str">
        <f t="shared" si="24"/>
        <v>___</v>
      </c>
      <c r="P183" s="41" t="str">
        <f t="shared" si="18"/>
        <v>-</v>
      </c>
      <c r="Q183" s="42" t="str">
        <f>IFERROR(VLOOKUP(B183,ACCEPTED_CODES!$X$3:$Y$32,2,), "")</f>
        <v/>
      </c>
      <c r="R183" s="154" t="str">
        <f>IFERROR(VLOOKUP(E183,Drop_down_options!$C$47:$D$49,2,), "")</f>
        <v/>
      </c>
      <c r="S183" s="39" t="str">
        <f>IFERROR(VLOOKUP(F183,Drop_down_options!$C$34:$D$36,2,), "")</f>
        <v/>
      </c>
      <c r="T183" s="39" t="str">
        <f>IFERROR(VLOOKUP(H183,Drop_down_options!$C$39:$D$44,2,),"")</f>
        <v/>
      </c>
      <c r="U183" s="48"/>
      <c r="V183" s="209"/>
      <c r="W183" s="48"/>
      <c r="X183" s="48"/>
      <c r="Y183" s="48"/>
      <c r="Z183" s="48"/>
      <c r="AA183" s="46"/>
      <c r="AB183" s="46"/>
      <c r="AC183" s="45" t="str">
        <f t="shared" si="25"/>
        <v/>
      </c>
      <c r="AD183" s="44"/>
      <c r="AE183" s="46"/>
      <c r="AF183" s="46"/>
      <c r="AG183" s="46"/>
      <c r="AH183" s="120"/>
      <c r="AI183" s="28" t="str">
        <f>IFERROR(VLOOKUP(AH183,CAPTURE_SITE_INFO!$B$3:$U$501,11,FALSE),"")</f>
        <v/>
      </c>
      <c r="AJ183" s="28" t="str">
        <f t="shared" si="26"/>
        <v>_</v>
      </c>
    </row>
    <row r="184" spans="1:36" s="30" customFormat="1" x14ac:dyDescent="0.25">
      <c r="A184" s="38"/>
      <c r="B184" s="155"/>
      <c r="C184" s="40" t="str">
        <f t="shared" si="19"/>
        <v/>
      </c>
      <c r="D184" s="39"/>
      <c r="E184" s="40" t="str">
        <f t="shared" si="20"/>
        <v/>
      </c>
      <c r="F184" s="39"/>
      <c r="G184" s="40" t="str">
        <f t="shared" si="21"/>
        <v/>
      </c>
      <c r="H184" s="39"/>
      <c r="I184" s="40" t="str">
        <f t="shared" si="22"/>
        <v/>
      </c>
      <c r="J184" s="198" t="str">
        <f>IFERROR(VLOOKUP(Q184,Drop_down_options!$B$2:$D$31,2,FALSE),"")</f>
        <v/>
      </c>
      <c r="K184" s="40" t="str">
        <f>IFERROR(VLOOKUP(R184,Drop_down_options!$E$2:$F$4,2,),"")</f>
        <v/>
      </c>
      <c r="L184" s="40" t="str">
        <f>IFERROR(VLOOKUP(S184,Drop_down_options!$G$2:$H$4,2),"")</f>
        <v/>
      </c>
      <c r="M184" s="40" t="str">
        <f>IFERROR(VLOOKUP(T184,Drop_down_options!$E$9:$F$14,2,FALSE),"")</f>
        <v/>
      </c>
      <c r="N184" s="40" t="str">
        <f t="shared" si="23"/>
        <v>_</v>
      </c>
      <c r="O184" s="199" t="str">
        <f t="shared" si="24"/>
        <v>___</v>
      </c>
      <c r="P184" s="41" t="str">
        <f t="shared" si="18"/>
        <v>-</v>
      </c>
      <c r="Q184" s="42" t="str">
        <f>IFERROR(VLOOKUP(B184,ACCEPTED_CODES!$X$3:$Y$32,2,), "")</f>
        <v/>
      </c>
      <c r="R184" s="154" t="str">
        <f>IFERROR(VLOOKUP(E184,Drop_down_options!$C$47:$D$49,2,), "")</f>
        <v/>
      </c>
      <c r="S184" s="39" t="str">
        <f>IFERROR(VLOOKUP(F184,Drop_down_options!$C$34:$D$36,2,), "")</f>
        <v/>
      </c>
      <c r="T184" s="39" t="str">
        <f>IFERROR(VLOOKUP(H184,Drop_down_options!$C$39:$D$44,2,),"")</f>
        <v/>
      </c>
      <c r="U184" s="48"/>
      <c r="V184" s="209"/>
      <c r="W184" s="48"/>
      <c r="X184" s="48"/>
      <c r="Y184" s="48"/>
      <c r="Z184" s="48"/>
      <c r="AA184" s="46"/>
      <c r="AB184" s="46"/>
      <c r="AC184" s="45" t="str">
        <f t="shared" si="25"/>
        <v/>
      </c>
      <c r="AD184" s="44"/>
      <c r="AE184" s="46"/>
      <c r="AF184" s="46"/>
      <c r="AG184" s="46"/>
      <c r="AH184" s="120"/>
      <c r="AI184" s="28" t="str">
        <f>IFERROR(VLOOKUP(AH184,CAPTURE_SITE_INFO!$B$3:$U$501,11,FALSE),"")</f>
        <v/>
      </c>
      <c r="AJ184" s="28" t="str">
        <f t="shared" si="26"/>
        <v>_</v>
      </c>
    </row>
    <row r="185" spans="1:36" s="30" customFormat="1" x14ac:dyDescent="0.25">
      <c r="A185" s="38"/>
      <c r="B185" s="155"/>
      <c r="C185" s="40" t="str">
        <f t="shared" si="19"/>
        <v/>
      </c>
      <c r="D185" s="39"/>
      <c r="E185" s="40" t="str">
        <f t="shared" si="20"/>
        <v/>
      </c>
      <c r="F185" s="39"/>
      <c r="G185" s="40" t="str">
        <f t="shared" si="21"/>
        <v/>
      </c>
      <c r="H185" s="39"/>
      <c r="I185" s="40" t="str">
        <f t="shared" si="22"/>
        <v/>
      </c>
      <c r="J185" s="198" t="str">
        <f>IFERROR(VLOOKUP(Q185,Drop_down_options!$B$2:$D$31,2,FALSE),"")</f>
        <v/>
      </c>
      <c r="K185" s="40" t="str">
        <f>IFERROR(VLOOKUP(R185,Drop_down_options!$E$2:$F$4,2,),"")</f>
        <v/>
      </c>
      <c r="L185" s="40" t="str">
        <f>IFERROR(VLOOKUP(S185,Drop_down_options!$G$2:$H$4,2),"")</f>
        <v/>
      </c>
      <c r="M185" s="40" t="str">
        <f>IFERROR(VLOOKUP(T185,Drop_down_options!$E$9:$F$14,2,FALSE),"")</f>
        <v/>
      </c>
      <c r="N185" s="40" t="str">
        <f t="shared" si="23"/>
        <v>_</v>
      </c>
      <c r="O185" s="199" t="str">
        <f t="shared" si="24"/>
        <v>___</v>
      </c>
      <c r="P185" s="41" t="str">
        <f t="shared" si="18"/>
        <v>-</v>
      </c>
      <c r="Q185" s="42" t="str">
        <f>IFERROR(VLOOKUP(B185,ACCEPTED_CODES!$X$3:$Y$32,2,), "")</f>
        <v/>
      </c>
      <c r="R185" s="154" t="str">
        <f>IFERROR(VLOOKUP(E185,Drop_down_options!$C$47:$D$49,2,), "")</f>
        <v/>
      </c>
      <c r="S185" s="39" t="str">
        <f>IFERROR(VLOOKUP(F185,Drop_down_options!$C$34:$D$36,2,), "")</f>
        <v/>
      </c>
      <c r="T185" s="39" t="str">
        <f>IFERROR(VLOOKUP(H185,Drop_down_options!$C$39:$D$44,2,),"")</f>
        <v/>
      </c>
      <c r="U185" s="48"/>
      <c r="V185" s="209"/>
      <c r="W185" s="48"/>
      <c r="X185" s="48"/>
      <c r="Y185" s="48"/>
      <c r="Z185" s="48"/>
      <c r="AA185" s="46"/>
      <c r="AB185" s="46"/>
      <c r="AC185" s="45" t="str">
        <f t="shared" si="25"/>
        <v/>
      </c>
      <c r="AD185" s="44"/>
      <c r="AE185" s="46"/>
      <c r="AF185" s="46"/>
      <c r="AG185" s="46"/>
      <c r="AH185" s="120"/>
      <c r="AI185" s="28" t="str">
        <f>IFERROR(VLOOKUP(AH185,CAPTURE_SITE_INFO!$B$3:$U$501,11,FALSE),"")</f>
        <v/>
      </c>
      <c r="AJ185" s="28" t="str">
        <f t="shared" si="26"/>
        <v>_</v>
      </c>
    </row>
    <row r="186" spans="1:36" s="30" customFormat="1" x14ac:dyDescent="0.25">
      <c r="A186" s="38"/>
      <c r="B186" s="155"/>
      <c r="C186" s="40" t="str">
        <f t="shared" si="19"/>
        <v/>
      </c>
      <c r="D186" s="39"/>
      <c r="E186" s="40" t="str">
        <f t="shared" si="20"/>
        <v/>
      </c>
      <c r="F186" s="39"/>
      <c r="G186" s="40" t="str">
        <f t="shared" si="21"/>
        <v/>
      </c>
      <c r="H186" s="39"/>
      <c r="I186" s="40" t="str">
        <f t="shared" si="22"/>
        <v/>
      </c>
      <c r="J186" s="198" t="str">
        <f>IFERROR(VLOOKUP(Q186,Drop_down_options!$B$2:$D$31,2,FALSE),"")</f>
        <v/>
      </c>
      <c r="K186" s="40" t="str">
        <f>IFERROR(VLOOKUP(R186,Drop_down_options!$E$2:$F$4,2,),"")</f>
        <v/>
      </c>
      <c r="L186" s="40" t="str">
        <f>IFERROR(VLOOKUP(S186,Drop_down_options!$G$2:$H$4,2),"")</f>
        <v/>
      </c>
      <c r="M186" s="40" t="str">
        <f>IFERROR(VLOOKUP(T186,Drop_down_options!$E$9:$F$14,2,FALSE),"")</f>
        <v/>
      </c>
      <c r="N186" s="40" t="str">
        <f t="shared" si="23"/>
        <v>_</v>
      </c>
      <c r="O186" s="199" t="str">
        <f t="shared" si="24"/>
        <v>___</v>
      </c>
      <c r="P186" s="41" t="str">
        <f t="shared" si="18"/>
        <v>-</v>
      </c>
      <c r="Q186" s="42" t="str">
        <f>IFERROR(VLOOKUP(B186,ACCEPTED_CODES!$X$3:$Y$32,2,), "")</f>
        <v/>
      </c>
      <c r="R186" s="154" t="str">
        <f>IFERROR(VLOOKUP(E186,Drop_down_options!$C$47:$D$49,2,), "")</f>
        <v/>
      </c>
      <c r="S186" s="39" t="str">
        <f>IFERROR(VLOOKUP(F186,Drop_down_options!$C$34:$D$36,2,), "")</f>
        <v/>
      </c>
      <c r="T186" s="39" t="str">
        <f>IFERROR(VLOOKUP(H186,Drop_down_options!$C$39:$D$44,2,),"")</f>
        <v/>
      </c>
      <c r="U186" s="48"/>
      <c r="V186" s="209"/>
      <c r="W186" s="48"/>
      <c r="X186" s="48"/>
      <c r="Y186" s="48"/>
      <c r="Z186" s="48"/>
      <c r="AA186" s="46"/>
      <c r="AB186" s="46"/>
      <c r="AC186" s="45" t="str">
        <f t="shared" si="25"/>
        <v/>
      </c>
      <c r="AD186" s="44"/>
      <c r="AE186" s="46"/>
      <c r="AF186" s="46"/>
      <c r="AG186" s="46"/>
      <c r="AH186" s="120"/>
      <c r="AI186" s="28" t="str">
        <f>IFERROR(VLOOKUP(AH186,CAPTURE_SITE_INFO!$B$3:$U$501,11,FALSE),"")</f>
        <v/>
      </c>
      <c r="AJ186" s="28" t="str">
        <f t="shared" si="26"/>
        <v>_</v>
      </c>
    </row>
    <row r="187" spans="1:36" s="30" customFormat="1" x14ac:dyDescent="0.25">
      <c r="A187" s="38"/>
      <c r="B187" s="155"/>
      <c r="C187" s="40" t="str">
        <f t="shared" si="19"/>
        <v/>
      </c>
      <c r="D187" s="39"/>
      <c r="E187" s="40" t="str">
        <f t="shared" si="20"/>
        <v/>
      </c>
      <c r="F187" s="39"/>
      <c r="G187" s="40" t="str">
        <f t="shared" si="21"/>
        <v/>
      </c>
      <c r="H187" s="39"/>
      <c r="I187" s="40" t="str">
        <f t="shared" si="22"/>
        <v/>
      </c>
      <c r="J187" s="198" t="str">
        <f>IFERROR(VLOOKUP(Q187,Drop_down_options!$B$2:$D$31,2,FALSE),"")</f>
        <v/>
      </c>
      <c r="K187" s="40" t="str">
        <f>IFERROR(VLOOKUP(R187,Drop_down_options!$E$2:$F$4,2,),"")</f>
        <v/>
      </c>
      <c r="L187" s="40" t="str">
        <f>IFERROR(VLOOKUP(S187,Drop_down_options!$G$2:$H$4,2),"")</f>
        <v/>
      </c>
      <c r="M187" s="40" t="str">
        <f>IFERROR(VLOOKUP(T187,Drop_down_options!$E$9:$F$14,2,FALSE),"")</f>
        <v/>
      </c>
      <c r="N187" s="40" t="str">
        <f t="shared" si="23"/>
        <v>_</v>
      </c>
      <c r="O187" s="199" t="str">
        <f t="shared" si="24"/>
        <v>___</v>
      </c>
      <c r="P187" s="41" t="str">
        <f t="shared" si="18"/>
        <v>-</v>
      </c>
      <c r="Q187" s="42" t="str">
        <f>IFERROR(VLOOKUP(B187,ACCEPTED_CODES!$X$3:$Y$32,2,), "")</f>
        <v/>
      </c>
      <c r="R187" s="154" t="str">
        <f>IFERROR(VLOOKUP(E187,Drop_down_options!$C$47:$D$49,2,), "")</f>
        <v/>
      </c>
      <c r="S187" s="39" t="str">
        <f>IFERROR(VLOOKUP(F187,Drop_down_options!$C$34:$D$36,2,), "")</f>
        <v/>
      </c>
      <c r="T187" s="39" t="str">
        <f>IFERROR(VLOOKUP(H187,Drop_down_options!$C$39:$D$44,2,),"")</f>
        <v/>
      </c>
      <c r="U187" s="48"/>
      <c r="V187" s="209"/>
      <c r="W187" s="48"/>
      <c r="X187" s="48"/>
      <c r="Y187" s="48"/>
      <c r="Z187" s="48"/>
      <c r="AA187" s="46"/>
      <c r="AB187" s="46"/>
      <c r="AC187" s="45" t="str">
        <f t="shared" si="25"/>
        <v/>
      </c>
      <c r="AD187" s="44"/>
      <c r="AE187" s="46"/>
      <c r="AF187" s="46"/>
      <c r="AG187" s="46"/>
      <c r="AH187" s="120"/>
      <c r="AI187" s="28" t="str">
        <f>IFERROR(VLOOKUP(AH187,CAPTURE_SITE_INFO!$B$3:$U$501,11,FALSE),"")</f>
        <v/>
      </c>
      <c r="AJ187" s="28" t="str">
        <f t="shared" si="26"/>
        <v>_</v>
      </c>
    </row>
    <row r="188" spans="1:36" s="30" customFormat="1" x14ac:dyDescent="0.25">
      <c r="A188" s="38"/>
      <c r="B188" s="155"/>
      <c r="C188" s="40" t="str">
        <f t="shared" si="19"/>
        <v/>
      </c>
      <c r="D188" s="39"/>
      <c r="E188" s="40" t="str">
        <f t="shared" si="20"/>
        <v/>
      </c>
      <c r="F188" s="39"/>
      <c r="G188" s="40" t="str">
        <f t="shared" si="21"/>
        <v/>
      </c>
      <c r="H188" s="39"/>
      <c r="I188" s="40" t="str">
        <f t="shared" si="22"/>
        <v/>
      </c>
      <c r="J188" s="198" t="str">
        <f>IFERROR(VLOOKUP(Q188,Drop_down_options!$B$2:$D$31,2,FALSE),"")</f>
        <v/>
      </c>
      <c r="K188" s="40" t="str">
        <f>IFERROR(VLOOKUP(R188,Drop_down_options!$E$2:$F$4,2,),"")</f>
        <v/>
      </c>
      <c r="L188" s="40" t="str">
        <f>IFERROR(VLOOKUP(S188,Drop_down_options!$G$2:$H$4,2),"")</f>
        <v/>
      </c>
      <c r="M188" s="40" t="str">
        <f>IFERROR(VLOOKUP(T188,Drop_down_options!$E$9:$F$14,2,FALSE),"")</f>
        <v/>
      </c>
      <c r="N188" s="40" t="str">
        <f t="shared" si="23"/>
        <v>_</v>
      </c>
      <c r="O188" s="199" t="str">
        <f t="shared" si="24"/>
        <v>___</v>
      </c>
      <c r="P188" s="41" t="str">
        <f t="shared" si="18"/>
        <v>-</v>
      </c>
      <c r="Q188" s="42" t="str">
        <f>IFERROR(VLOOKUP(B188,ACCEPTED_CODES!$X$3:$Y$32,2,), "")</f>
        <v/>
      </c>
      <c r="R188" s="154" t="str">
        <f>IFERROR(VLOOKUP(E188,Drop_down_options!$C$47:$D$49,2,), "")</f>
        <v/>
      </c>
      <c r="S188" s="39" t="str">
        <f>IFERROR(VLOOKUP(F188,Drop_down_options!$C$34:$D$36,2,), "")</f>
        <v/>
      </c>
      <c r="T188" s="39" t="str">
        <f>IFERROR(VLOOKUP(H188,Drop_down_options!$C$39:$D$44,2,),"")</f>
        <v/>
      </c>
      <c r="U188" s="48"/>
      <c r="V188" s="209"/>
      <c r="W188" s="48"/>
      <c r="X188" s="48"/>
      <c r="Y188" s="48"/>
      <c r="Z188" s="48"/>
      <c r="AA188" s="46"/>
      <c r="AB188" s="46"/>
      <c r="AC188" s="45" t="str">
        <f t="shared" si="25"/>
        <v/>
      </c>
      <c r="AD188" s="44"/>
      <c r="AE188" s="46"/>
      <c r="AF188" s="46"/>
      <c r="AG188" s="46"/>
      <c r="AH188" s="120"/>
      <c r="AI188" s="28" t="str">
        <f>IFERROR(VLOOKUP(AH188,CAPTURE_SITE_INFO!$B$3:$U$501,11,FALSE),"")</f>
        <v/>
      </c>
      <c r="AJ188" s="28" t="str">
        <f t="shared" si="26"/>
        <v>_</v>
      </c>
    </row>
    <row r="189" spans="1:36" s="30" customFormat="1" x14ac:dyDescent="0.25">
      <c r="A189" s="38"/>
      <c r="B189" s="155"/>
      <c r="C189" s="40" t="str">
        <f t="shared" si="19"/>
        <v/>
      </c>
      <c r="D189" s="39"/>
      <c r="E189" s="40" t="str">
        <f t="shared" si="20"/>
        <v/>
      </c>
      <c r="F189" s="39"/>
      <c r="G189" s="40" t="str">
        <f t="shared" si="21"/>
        <v/>
      </c>
      <c r="H189" s="39"/>
      <c r="I189" s="40" t="str">
        <f t="shared" si="22"/>
        <v/>
      </c>
      <c r="J189" s="198" t="str">
        <f>IFERROR(VLOOKUP(Q189,Drop_down_options!$B$2:$D$31,2,FALSE),"")</f>
        <v/>
      </c>
      <c r="K189" s="40" t="str">
        <f>IFERROR(VLOOKUP(R189,Drop_down_options!$E$2:$F$4,2,),"")</f>
        <v/>
      </c>
      <c r="L189" s="40" t="str">
        <f>IFERROR(VLOOKUP(S189,Drop_down_options!$G$2:$H$4,2),"")</f>
        <v/>
      </c>
      <c r="M189" s="40" t="str">
        <f>IFERROR(VLOOKUP(T189,Drop_down_options!$E$9:$F$14,2,FALSE),"")</f>
        <v/>
      </c>
      <c r="N189" s="40" t="str">
        <f t="shared" si="23"/>
        <v>_</v>
      </c>
      <c r="O189" s="199" t="str">
        <f t="shared" si="24"/>
        <v>___</v>
      </c>
      <c r="P189" s="41" t="str">
        <f t="shared" si="18"/>
        <v>-</v>
      </c>
      <c r="Q189" s="42" t="str">
        <f>IFERROR(VLOOKUP(B189,ACCEPTED_CODES!$X$3:$Y$32,2,), "")</f>
        <v/>
      </c>
      <c r="R189" s="154" t="str">
        <f>IFERROR(VLOOKUP(E189,Drop_down_options!$C$47:$D$49,2,), "")</f>
        <v/>
      </c>
      <c r="S189" s="39" t="str">
        <f>IFERROR(VLOOKUP(F189,Drop_down_options!$C$34:$D$36,2,), "")</f>
        <v/>
      </c>
      <c r="T189" s="39" t="str">
        <f>IFERROR(VLOOKUP(H189,Drop_down_options!$C$39:$D$44,2,),"")</f>
        <v/>
      </c>
      <c r="U189" s="48"/>
      <c r="V189" s="209"/>
      <c r="W189" s="48"/>
      <c r="X189" s="48"/>
      <c r="Y189" s="48"/>
      <c r="Z189" s="48"/>
      <c r="AA189" s="46"/>
      <c r="AB189" s="46"/>
      <c r="AC189" s="45" t="str">
        <f t="shared" si="25"/>
        <v/>
      </c>
      <c r="AD189" s="44"/>
      <c r="AE189" s="46"/>
      <c r="AF189" s="46"/>
      <c r="AG189" s="46"/>
      <c r="AH189" s="120"/>
      <c r="AI189" s="28" t="str">
        <f>IFERROR(VLOOKUP(AH189,CAPTURE_SITE_INFO!$B$3:$U$501,11,FALSE),"")</f>
        <v/>
      </c>
      <c r="AJ189" s="28" t="str">
        <f t="shared" si="26"/>
        <v>_</v>
      </c>
    </row>
    <row r="190" spans="1:36" s="30" customFormat="1" x14ac:dyDescent="0.25">
      <c r="A190" s="38"/>
      <c r="B190" s="155"/>
      <c r="C190" s="40" t="str">
        <f t="shared" si="19"/>
        <v/>
      </c>
      <c r="D190" s="39"/>
      <c r="E190" s="40" t="str">
        <f t="shared" si="20"/>
        <v/>
      </c>
      <c r="F190" s="39"/>
      <c r="G190" s="40" t="str">
        <f t="shared" si="21"/>
        <v/>
      </c>
      <c r="H190" s="39"/>
      <c r="I190" s="40" t="str">
        <f t="shared" si="22"/>
        <v/>
      </c>
      <c r="J190" s="198" t="str">
        <f>IFERROR(VLOOKUP(Q190,Drop_down_options!$B$2:$D$31,2,FALSE),"")</f>
        <v/>
      </c>
      <c r="K190" s="40" t="str">
        <f>IFERROR(VLOOKUP(R190,Drop_down_options!$E$2:$F$4,2,),"")</f>
        <v/>
      </c>
      <c r="L190" s="40" t="str">
        <f>IFERROR(VLOOKUP(S190,Drop_down_options!$G$2:$H$4,2),"")</f>
        <v/>
      </c>
      <c r="M190" s="40" t="str">
        <f>IFERROR(VLOOKUP(T190,Drop_down_options!$E$9:$F$14,2,FALSE),"")</f>
        <v/>
      </c>
      <c r="N190" s="40" t="str">
        <f t="shared" si="23"/>
        <v>_</v>
      </c>
      <c r="O190" s="199" t="str">
        <f t="shared" si="24"/>
        <v>___</v>
      </c>
      <c r="P190" s="41" t="str">
        <f t="shared" si="18"/>
        <v>-</v>
      </c>
      <c r="Q190" s="42" t="str">
        <f>IFERROR(VLOOKUP(B190,ACCEPTED_CODES!$X$3:$Y$32,2,), "")</f>
        <v/>
      </c>
      <c r="R190" s="154" t="str">
        <f>IFERROR(VLOOKUP(E190,Drop_down_options!$C$47:$D$49,2,), "")</f>
        <v/>
      </c>
      <c r="S190" s="39" t="str">
        <f>IFERROR(VLOOKUP(F190,Drop_down_options!$C$34:$D$36,2,), "")</f>
        <v/>
      </c>
      <c r="T190" s="39" t="str">
        <f>IFERROR(VLOOKUP(H190,Drop_down_options!$C$39:$D$44,2,),"")</f>
        <v/>
      </c>
      <c r="U190" s="48"/>
      <c r="V190" s="209"/>
      <c r="W190" s="48"/>
      <c r="X190" s="48"/>
      <c r="Y190" s="48"/>
      <c r="Z190" s="48"/>
      <c r="AA190" s="46"/>
      <c r="AB190" s="46"/>
      <c r="AC190" s="45" t="str">
        <f t="shared" si="25"/>
        <v/>
      </c>
      <c r="AD190" s="44"/>
      <c r="AE190" s="46"/>
      <c r="AF190" s="46"/>
      <c r="AG190" s="46"/>
      <c r="AH190" s="120"/>
      <c r="AI190" s="28" t="str">
        <f>IFERROR(VLOOKUP(AH190,CAPTURE_SITE_INFO!$B$3:$U$501,11,FALSE),"")</f>
        <v/>
      </c>
      <c r="AJ190" s="28" t="str">
        <f t="shared" si="26"/>
        <v>_</v>
      </c>
    </row>
    <row r="191" spans="1:36" s="30" customFormat="1" x14ac:dyDescent="0.25">
      <c r="A191" s="38"/>
      <c r="B191" s="155"/>
      <c r="C191" s="40" t="str">
        <f t="shared" si="19"/>
        <v/>
      </c>
      <c r="D191" s="39"/>
      <c r="E191" s="40" t="str">
        <f t="shared" si="20"/>
        <v/>
      </c>
      <c r="F191" s="39"/>
      <c r="G191" s="40" t="str">
        <f t="shared" si="21"/>
        <v/>
      </c>
      <c r="H191" s="39"/>
      <c r="I191" s="40" t="str">
        <f t="shared" si="22"/>
        <v/>
      </c>
      <c r="J191" s="198" t="str">
        <f>IFERROR(VLOOKUP(Q191,Drop_down_options!$B$2:$D$31,2,FALSE),"")</f>
        <v/>
      </c>
      <c r="K191" s="40" t="str">
        <f>IFERROR(VLOOKUP(R191,Drop_down_options!$E$2:$F$4,2,),"")</f>
        <v/>
      </c>
      <c r="L191" s="40" t="str">
        <f>IFERROR(VLOOKUP(S191,Drop_down_options!$G$2:$H$4,2),"")</f>
        <v/>
      </c>
      <c r="M191" s="40" t="str">
        <f>IFERROR(VLOOKUP(T191,Drop_down_options!$E$9:$F$14,2,FALSE),"")</f>
        <v/>
      </c>
      <c r="N191" s="40" t="str">
        <f t="shared" si="23"/>
        <v>_</v>
      </c>
      <c r="O191" s="199" t="str">
        <f t="shared" si="24"/>
        <v>___</v>
      </c>
      <c r="P191" s="41" t="str">
        <f t="shared" si="18"/>
        <v>-</v>
      </c>
      <c r="Q191" s="42" t="str">
        <f>IFERROR(VLOOKUP(B191,ACCEPTED_CODES!$X$3:$Y$32,2,), "")</f>
        <v/>
      </c>
      <c r="R191" s="154" t="str">
        <f>IFERROR(VLOOKUP(E191,Drop_down_options!$C$47:$D$49,2,), "")</f>
        <v/>
      </c>
      <c r="S191" s="39" t="str">
        <f>IFERROR(VLOOKUP(F191,Drop_down_options!$C$34:$D$36,2,), "")</f>
        <v/>
      </c>
      <c r="T191" s="39" t="str">
        <f>IFERROR(VLOOKUP(H191,Drop_down_options!$C$39:$D$44,2,),"")</f>
        <v/>
      </c>
      <c r="U191" s="48"/>
      <c r="V191" s="209"/>
      <c r="W191" s="48"/>
      <c r="X191" s="48"/>
      <c r="Y191" s="48"/>
      <c r="Z191" s="48"/>
      <c r="AA191" s="46"/>
      <c r="AB191" s="46"/>
      <c r="AC191" s="45" t="str">
        <f t="shared" si="25"/>
        <v/>
      </c>
      <c r="AD191" s="44"/>
      <c r="AE191" s="46"/>
      <c r="AF191" s="46"/>
      <c r="AG191" s="46"/>
      <c r="AH191" s="120"/>
      <c r="AI191" s="28" t="str">
        <f>IFERROR(VLOOKUP(AH191,CAPTURE_SITE_INFO!$B$3:$U$501,11,FALSE),"")</f>
        <v/>
      </c>
      <c r="AJ191" s="28" t="str">
        <f t="shared" si="26"/>
        <v>_</v>
      </c>
    </row>
    <row r="192" spans="1:36" s="30" customFormat="1" x14ac:dyDescent="0.25">
      <c r="A192" s="38"/>
      <c r="B192" s="155"/>
      <c r="C192" s="40" t="str">
        <f t="shared" si="19"/>
        <v/>
      </c>
      <c r="D192" s="39"/>
      <c r="E192" s="40" t="str">
        <f t="shared" si="20"/>
        <v/>
      </c>
      <c r="F192" s="39"/>
      <c r="G192" s="40" t="str">
        <f t="shared" si="21"/>
        <v/>
      </c>
      <c r="H192" s="39"/>
      <c r="I192" s="40" t="str">
        <f t="shared" si="22"/>
        <v/>
      </c>
      <c r="J192" s="198" t="str">
        <f>IFERROR(VLOOKUP(Q192,Drop_down_options!$B$2:$D$31,2,FALSE),"")</f>
        <v/>
      </c>
      <c r="K192" s="40" t="str">
        <f>IFERROR(VLOOKUP(R192,Drop_down_options!$E$2:$F$4,2,),"")</f>
        <v/>
      </c>
      <c r="L192" s="40" t="str">
        <f>IFERROR(VLOOKUP(S192,Drop_down_options!$G$2:$H$4,2),"")</f>
        <v/>
      </c>
      <c r="M192" s="40" t="str">
        <f>IFERROR(VLOOKUP(T192,Drop_down_options!$E$9:$F$14,2,FALSE),"")</f>
        <v/>
      </c>
      <c r="N192" s="40" t="str">
        <f t="shared" si="23"/>
        <v>_</v>
      </c>
      <c r="O192" s="199" t="str">
        <f t="shared" si="24"/>
        <v>___</v>
      </c>
      <c r="P192" s="41" t="str">
        <f t="shared" si="18"/>
        <v>-</v>
      </c>
      <c r="Q192" s="42" t="str">
        <f>IFERROR(VLOOKUP(B192,ACCEPTED_CODES!$X$3:$Y$32,2,), "")</f>
        <v/>
      </c>
      <c r="R192" s="154" t="str">
        <f>IFERROR(VLOOKUP(E192,Drop_down_options!$C$47:$D$49,2,), "")</f>
        <v/>
      </c>
      <c r="S192" s="39" t="str">
        <f>IFERROR(VLOOKUP(F192,Drop_down_options!$C$34:$D$36,2,), "")</f>
        <v/>
      </c>
      <c r="T192" s="39" t="str">
        <f>IFERROR(VLOOKUP(H192,Drop_down_options!$C$39:$D$44,2,),"")</f>
        <v/>
      </c>
      <c r="U192" s="48"/>
      <c r="V192" s="209"/>
      <c r="W192" s="48"/>
      <c r="X192" s="48"/>
      <c r="Y192" s="48"/>
      <c r="Z192" s="48"/>
      <c r="AA192" s="46"/>
      <c r="AB192" s="46"/>
      <c r="AC192" s="45" t="str">
        <f t="shared" si="25"/>
        <v/>
      </c>
      <c r="AD192" s="44"/>
      <c r="AE192" s="46"/>
      <c r="AF192" s="46"/>
      <c r="AG192" s="46"/>
      <c r="AH192" s="120"/>
      <c r="AI192" s="28" t="str">
        <f>IFERROR(VLOOKUP(AH192,CAPTURE_SITE_INFO!$B$3:$U$501,11,FALSE),"")</f>
        <v/>
      </c>
      <c r="AJ192" s="28" t="str">
        <f t="shared" si="26"/>
        <v>_</v>
      </c>
    </row>
    <row r="193" spans="1:36" s="30" customFormat="1" x14ac:dyDescent="0.25">
      <c r="A193" s="38"/>
      <c r="B193" s="155"/>
      <c r="C193" s="40" t="str">
        <f t="shared" si="19"/>
        <v/>
      </c>
      <c r="D193" s="39"/>
      <c r="E193" s="40" t="str">
        <f t="shared" si="20"/>
        <v/>
      </c>
      <c r="F193" s="39"/>
      <c r="G193" s="40" t="str">
        <f t="shared" si="21"/>
        <v/>
      </c>
      <c r="H193" s="39"/>
      <c r="I193" s="40" t="str">
        <f t="shared" si="22"/>
        <v/>
      </c>
      <c r="J193" s="198" t="str">
        <f>IFERROR(VLOOKUP(Q193,Drop_down_options!$B$2:$D$31,2,FALSE),"")</f>
        <v/>
      </c>
      <c r="K193" s="40" t="str">
        <f>IFERROR(VLOOKUP(R193,Drop_down_options!$E$2:$F$4,2,),"")</f>
        <v/>
      </c>
      <c r="L193" s="40" t="str">
        <f>IFERROR(VLOOKUP(S193,Drop_down_options!$G$2:$H$4,2),"")</f>
        <v/>
      </c>
      <c r="M193" s="40" t="str">
        <f>IFERROR(VLOOKUP(T193,Drop_down_options!$E$9:$F$14,2,FALSE),"")</f>
        <v/>
      </c>
      <c r="N193" s="40" t="str">
        <f t="shared" si="23"/>
        <v>_</v>
      </c>
      <c r="O193" s="199" t="str">
        <f t="shared" si="24"/>
        <v>___</v>
      </c>
      <c r="P193" s="41" t="str">
        <f t="shared" si="18"/>
        <v>-</v>
      </c>
      <c r="Q193" s="42" t="str">
        <f>IFERROR(VLOOKUP(B193,ACCEPTED_CODES!$X$3:$Y$32,2,), "")</f>
        <v/>
      </c>
      <c r="R193" s="154" t="str">
        <f>IFERROR(VLOOKUP(E193,Drop_down_options!$C$47:$D$49,2,), "")</f>
        <v/>
      </c>
      <c r="S193" s="39" t="str">
        <f>IFERROR(VLOOKUP(F193,Drop_down_options!$C$34:$D$36,2,), "")</f>
        <v/>
      </c>
      <c r="T193" s="39" t="str">
        <f>IFERROR(VLOOKUP(H193,Drop_down_options!$C$39:$D$44,2,),"")</f>
        <v/>
      </c>
      <c r="U193" s="48"/>
      <c r="V193" s="209"/>
      <c r="W193" s="48"/>
      <c r="X193" s="48"/>
      <c r="Y193" s="48"/>
      <c r="Z193" s="48"/>
      <c r="AA193" s="46"/>
      <c r="AB193" s="46"/>
      <c r="AC193" s="45" t="str">
        <f t="shared" si="25"/>
        <v/>
      </c>
      <c r="AD193" s="44"/>
      <c r="AE193" s="46"/>
      <c r="AF193" s="46"/>
      <c r="AG193" s="46"/>
      <c r="AH193" s="120"/>
      <c r="AI193" s="28" t="str">
        <f>IFERROR(VLOOKUP(AH193,CAPTURE_SITE_INFO!$B$3:$U$501,11,FALSE),"")</f>
        <v/>
      </c>
      <c r="AJ193" s="28" t="str">
        <f t="shared" si="26"/>
        <v>_</v>
      </c>
    </row>
    <row r="194" spans="1:36" s="30" customFormat="1" x14ac:dyDescent="0.25">
      <c r="A194" s="38"/>
      <c r="B194" s="155"/>
      <c r="C194" s="40" t="str">
        <f t="shared" si="19"/>
        <v/>
      </c>
      <c r="D194" s="39"/>
      <c r="E194" s="40" t="str">
        <f t="shared" si="20"/>
        <v/>
      </c>
      <c r="F194" s="39"/>
      <c r="G194" s="40" t="str">
        <f t="shared" si="21"/>
        <v/>
      </c>
      <c r="H194" s="39"/>
      <c r="I194" s="40" t="str">
        <f t="shared" si="22"/>
        <v/>
      </c>
      <c r="J194" s="198" t="str">
        <f>IFERROR(VLOOKUP(Q194,Drop_down_options!$B$2:$D$31,2,FALSE),"")</f>
        <v/>
      </c>
      <c r="K194" s="40" t="str">
        <f>IFERROR(VLOOKUP(R194,Drop_down_options!$E$2:$F$4,2,),"")</f>
        <v/>
      </c>
      <c r="L194" s="40" t="str">
        <f>IFERROR(VLOOKUP(S194,Drop_down_options!$G$2:$H$4,2),"")</f>
        <v/>
      </c>
      <c r="M194" s="40" t="str">
        <f>IFERROR(VLOOKUP(T194,Drop_down_options!$E$9:$F$14,2,FALSE),"")</f>
        <v/>
      </c>
      <c r="N194" s="40" t="str">
        <f t="shared" si="23"/>
        <v>_</v>
      </c>
      <c r="O194" s="199" t="str">
        <f t="shared" si="24"/>
        <v>___</v>
      </c>
      <c r="P194" s="41" t="str">
        <f t="shared" si="18"/>
        <v>-</v>
      </c>
      <c r="Q194" s="42" t="str">
        <f>IFERROR(VLOOKUP(B194,ACCEPTED_CODES!$X$3:$Y$32,2,), "")</f>
        <v/>
      </c>
      <c r="R194" s="154" t="str">
        <f>IFERROR(VLOOKUP(E194,Drop_down_options!$C$47:$D$49,2,), "")</f>
        <v/>
      </c>
      <c r="S194" s="39" t="str">
        <f>IFERROR(VLOOKUP(F194,Drop_down_options!$C$34:$D$36,2,), "")</f>
        <v/>
      </c>
      <c r="T194" s="39" t="str">
        <f>IFERROR(VLOOKUP(H194,Drop_down_options!$C$39:$D$44,2,),"")</f>
        <v/>
      </c>
      <c r="U194" s="48"/>
      <c r="V194" s="209"/>
      <c r="W194" s="48"/>
      <c r="X194" s="48"/>
      <c r="Y194" s="48"/>
      <c r="Z194" s="48"/>
      <c r="AA194" s="46"/>
      <c r="AB194" s="46"/>
      <c r="AC194" s="45" t="str">
        <f t="shared" si="25"/>
        <v/>
      </c>
      <c r="AD194" s="44"/>
      <c r="AE194" s="46"/>
      <c r="AF194" s="46"/>
      <c r="AG194" s="46"/>
      <c r="AH194" s="120"/>
      <c r="AI194" s="28" t="str">
        <f>IFERROR(VLOOKUP(AH194,CAPTURE_SITE_INFO!$B$3:$U$501,11,FALSE),"")</f>
        <v/>
      </c>
      <c r="AJ194" s="28" t="str">
        <f t="shared" si="26"/>
        <v>_</v>
      </c>
    </row>
    <row r="195" spans="1:36" s="30" customFormat="1" x14ac:dyDescent="0.25">
      <c r="A195" s="38"/>
      <c r="B195" s="155"/>
      <c r="C195" s="40" t="str">
        <f t="shared" si="19"/>
        <v/>
      </c>
      <c r="D195" s="39"/>
      <c r="E195" s="40" t="str">
        <f t="shared" si="20"/>
        <v/>
      </c>
      <c r="F195" s="39"/>
      <c r="G195" s="40" t="str">
        <f t="shared" si="21"/>
        <v/>
      </c>
      <c r="H195" s="39"/>
      <c r="I195" s="40" t="str">
        <f t="shared" si="22"/>
        <v/>
      </c>
      <c r="J195" s="198" t="str">
        <f>IFERROR(VLOOKUP(Q195,Drop_down_options!$B$2:$D$31,2,FALSE),"")</f>
        <v/>
      </c>
      <c r="K195" s="40" t="str">
        <f>IFERROR(VLOOKUP(R195,Drop_down_options!$E$2:$F$4,2,),"")</f>
        <v/>
      </c>
      <c r="L195" s="40" t="str">
        <f>IFERROR(VLOOKUP(S195,Drop_down_options!$G$2:$H$4,2),"")</f>
        <v/>
      </c>
      <c r="M195" s="40" t="str">
        <f>IFERROR(VLOOKUP(T195,Drop_down_options!$E$9:$F$14,2,FALSE),"")</f>
        <v/>
      </c>
      <c r="N195" s="40" t="str">
        <f t="shared" si="23"/>
        <v>_</v>
      </c>
      <c r="O195" s="199" t="str">
        <f t="shared" si="24"/>
        <v>___</v>
      </c>
      <c r="P195" s="41" t="str">
        <f t="shared" si="18"/>
        <v>-</v>
      </c>
      <c r="Q195" s="42" t="str">
        <f>IFERROR(VLOOKUP(B195,ACCEPTED_CODES!$X$3:$Y$32,2,), "")</f>
        <v/>
      </c>
      <c r="R195" s="154" t="str">
        <f>IFERROR(VLOOKUP(E195,Drop_down_options!$C$47:$D$49,2,), "")</f>
        <v/>
      </c>
      <c r="S195" s="39" t="str">
        <f>IFERROR(VLOOKUP(F195,Drop_down_options!$C$34:$D$36,2,), "")</f>
        <v/>
      </c>
      <c r="T195" s="39" t="str">
        <f>IFERROR(VLOOKUP(H195,Drop_down_options!$C$39:$D$44,2,),"")</f>
        <v/>
      </c>
      <c r="U195" s="48"/>
      <c r="V195" s="209"/>
      <c r="W195" s="48"/>
      <c r="X195" s="48"/>
      <c r="Y195" s="48"/>
      <c r="Z195" s="48"/>
      <c r="AA195" s="46"/>
      <c r="AB195" s="46"/>
      <c r="AC195" s="45" t="str">
        <f t="shared" si="25"/>
        <v/>
      </c>
      <c r="AD195" s="44"/>
      <c r="AE195" s="46"/>
      <c r="AF195" s="46"/>
      <c r="AG195" s="46"/>
      <c r="AH195" s="120"/>
      <c r="AI195" s="28" t="str">
        <f>IFERROR(VLOOKUP(AH195,CAPTURE_SITE_INFO!$B$3:$U$501,11,FALSE),"")</f>
        <v/>
      </c>
      <c r="AJ195" s="28" t="str">
        <f t="shared" si="26"/>
        <v>_</v>
      </c>
    </row>
    <row r="196" spans="1:36" s="30" customFormat="1" x14ac:dyDescent="0.25">
      <c r="A196" s="38"/>
      <c r="B196" s="155"/>
      <c r="C196" s="40" t="str">
        <f t="shared" si="19"/>
        <v/>
      </c>
      <c r="D196" s="39"/>
      <c r="E196" s="40" t="str">
        <f t="shared" si="20"/>
        <v/>
      </c>
      <c r="F196" s="39"/>
      <c r="G196" s="40" t="str">
        <f t="shared" si="21"/>
        <v/>
      </c>
      <c r="H196" s="39"/>
      <c r="I196" s="40" t="str">
        <f t="shared" si="22"/>
        <v/>
      </c>
      <c r="J196" s="198" t="str">
        <f>IFERROR(VLOOKUP(Q196,Drop_down_options!$B$2:$D$31,2,FALSE),"")</f>
        <v/>
      </c>
      <c r="K196" s="40" t="str">
        <f>IFERROR(VLOOKUP(R196,Drop_down_options!$E$2:$F$4,2,),"")</f>
        <v/>
      </c>
      <c r="L196" s="40" t="str">
        <f>IFERROR(VLOOKUP(S196,Drop_down_options!$G$2:$H$4,2),"")</f>
        <v/>
      </c>
      <c r="M196" s="40" t="str">
        <f>IFERROR(VLOOKUP(T196,Drop_down_options!$E$9:$F$14,2,FALSE),"")</f>
        <v/>
      </c>
      <c r="N196" s="40" t="str">
        <f t="shared" si="23"/>
        <v>_</v>
      </c>
      <c r="O196" s="199" t="str">
        <f t="shared" si="24"/>
        <v>___</v>
      </c>
      <c r="P196" s="41" t="str">
        <f t="shared" ref="P196:P259" si="27">CONCATENATE(AF196,"-",AI196)</f>
        <v>-</v>
      </c>
      <c r="Q196" s="42" t="str">
        <f>IFERROR(VLOOKUP(B196,ACCEPTED_CODES!$X$3:$Y$32,2,), "")</f>
        <v/>
      </c>
      <c r="R196" s="154" t="str">
        <f>IFERROR(VLOOKUP(E196,Drop_down_options!$C$47:$D$49,2,), "")</f>
        <v/>
      </c>
      <c r="S196" s="39" t="str">
        <f>IFERROR(VLOOKUP(F196,Drop_down_options!$C$34:$D$36,2,), "")</f>
        <v/>
      </c>
      <c r="T196" s="39" t="str">
        <f>IFERROR(VLOOKUP(H196,Drop_down_options!$C$39:$D$44,2,),"")</f>
        <v/>
      </c>
      <c r="U196" s="48"/>
      <c r="V196" s="209"/>
      <c r="W196" s="48"/>
      <c r="X196" s="48"/>
      <c r="Y196" s="48"/>
      <c r="Z196" s="48"/>
      <c r="AA196" s="46"/>
      <c r="AB196" s="46"/>
      <c r="AC196" s="45" t="str">
        <f t="shared" si="25"/>
        <v/>
      </c>
      <c r="AD196" s="44"/>
      <c r="AE196" s="46"/>
      <c r="AF196" s="46"/>
      <c r="AG196" s="46"/>
      <c r="AH196" s="120"/>
      <c r="AI196" s="28" t="str">
        <f>IFERROR(VLOOKUP(AH196,CAPTURE_SITE_INFO!$B$3:$U$501,11,FALSE),"")</f>
        <v/>
      </c>
      <c r="AJ196" s="28" t="str">
        <f t="shared" si="26"/>
        <v>_</v>
      </c>
    </row>
    <row r="197" spans="1:36" s="30" customFormat="1" x14ac:dyDescent="0.25">
      <c r="A197" s="38"/>
      <c r="B197" s="155"/>
      <c r="C197" s="40" t="str">
        <f t="shared" ref="C197:C260" si="28">IF((UPPER(B197)="NOBATS"),"NBAT",(UPPER(B197)))</f>
        <v/>
      </c>
      <c r="D197" s="39"/>
      <c r="E197" s="40" t="str">
        <f t="shared" ref="E197:E260" si="29">UPPER(D197)</f>
        <v/>
      </c>
      <c r="F197" s="39"/>
      <c r="G197" s="40" t="str">
        <f t="shared" ref="G197:G260" si="30">UPPER(F197)</f>
        <v/>
      </c>
      <c r="H197" s="39"/>
      <c r="I197" s="40" t="str">
        <f t="shared" ref="I197:I260" si="31">UPPER(H197)</f>
        <v/>
      </c>
      <c r="J197" s="198" t="str">
        <f>IFERROR(VLOOKUP(Q197,Drop_down_options!$B$2:$D$31,2,FALSE),"")</f>
        <v/>
      </c>
      <c r="K197" s="40" t="str">
        <f>IFERROR(VLOOKUP(R197,Drop_down_options!$E$2:$F$4,2,),"")</f>
        <v/>
      </c>
      <c r="L197" s="40" t="str">
        <f>IFERROR(VLOOKUP(S197,Drop_down_options!$G$2:$H$4,2),"")</f>
        <v/>
      </c>
      <c r="M197" s="40" t="str">
        <f>IFERROR(VLOOKUP(T197,Drop_down_options!$E$9:$F$14,2,FALSE),"")</f>
        <v/>
      </c>
      <c r="N197" s="40" t="str">
        <f t="shared" ref="N197:N260" si="32">CONCATENATE(K197,"_",L197)</f>
        <v>_</v>
      </c>
      <c r="O197" s="199" t="str">
        <f t="shared" ref="O197:O260" si="33">CONCATENATE(J197,"_",K197,"_",L197,"_",M197)</f>
        <v>___</v>
      </c>
      <c r="P197" s="41" t="str">
        <f t="shared" si="27"/>
        <v>-</v>
      </c>
      <c r="Q197" s="42" t="str">
        <f>IFERROR(VLOOKUP(B197,ACCEPTED_CODES!$X$3:$Y$32,2,), "")</f>
        <v/>
      </c>
      <c r="R197" s="154" t="str">
        <f>IFERROR(VLOOKUP(E197,Drop_down_options!$C$47:$D$49,2,), "")</f>
        <v/>
      </c>
      <c r="S197" s="39" t="str">
        <f>IFERROR(VLOOKUP(F197,Drop_down_options!$C$34:$D$36,2,), "")</f>
        <v/>
      </c>
      <c r="T197" s="39" t="str">
        <f>IFERROR(VLOOKUP(H197,Drop_down_options!$C$39:$D$44,2,),"")</f>
        <v/>
      </c>
      <c r="U197" s="48"/>
      <c r="V197" s="209"/>
      <c r="W197" s="48"/>
      <c r="X197" s="48"/>
      <c r="Y197" s="48"/>
      <c r="Z197" s="48"/>
      <c r="AA197" s="46"/>
      <c r="AB197" s="46"/>
      <c r="AC197" s="45" t="str">
        <f t="shared" ref="AC197:AC260" si="34">IF(AB197="","",(CONCATENATE(AA197,"-",AB197)))</f>
        <v/>
      </c>
      <c r="AD197" s="44"/>
      <c r="AE197" s="46"/>
      <c r="AF197" s="46"/>
      <c r="AG197" s="46"/>
      <c r="AH197" s="120"/>
      <c r="AI197" s="28" t="str">
        <f>IFERROR(VLOOKUP(AH197,CAPTURE_SITE_INFO!$B$3:$U$501,11,FALSE),"")</f>
        <v/>
      </c>
      <c r="AJ197" s="28" t="str">
        <f t="shared" ref="AJ197:AJ260" si="35">(CONCATENATE(R197,"_",S197))</f>
        <v>_</v>
      </c>
    </row>
    <row r="198" spans="1:36" s="30" customFormat="1" x14ac:dyDescent="0.25">
      <c r="A198" s="38"/>
      <c r="B198" s="155"/>
      <c r="C198" s="40" t="str">
        <f t="shared" si="28"/>
        <v/>
      </c>
      <c r="D198" s="39"/>
      <c r="E198" s="40" t="str">
        <f t="shared" si="29"/>
        <v/>
      </c>
      <c r="F198" s="39"/>
      <c r="G198" s="40" t="str">
        <f t="shared" si="30"/>
        <v/>
      </c>
      <c r="H198" s="39"/>
      <c r="I198" s="40" t="str">
        <f t="shared" si="31"/>
        <v/>
      </c>
      <c r="J198" s="198" t="str">
        <f>IFERROR(VLOOKUP(Q198,Drop_down_options!$B$2:$D$31,2,FALSE),"")</f>
        <v/>
      </c>
      <c r="K198" s="40" t="str">
        <f>IFERROR(VLOOKUP(R198,Drop_down_options!$E$2:$F$4,2,),"")</f>
        <v/>
      </c>
      <c r="L198" s="40" t="str">
        <f>IFERROR(VLOOKUP(S198,Drop_down_options!$G$2:$H$4,2),"")</f>
        <v/>
      </c>
      <c r="M198" s="40" t="str">
        <f>IFERROR(VLOOKUP(T198,Drop_down_options!$E$9:$F$14,2,FALSE),"")</f>
        <v/>
      </c>
      <c r="N198" s="40" t="str">
        <f t="shared" si="32"/>
        <v>_</v>
      </c>
      <c r="O198" s="199" t="str">
        <f t="shared" si="33"/>
        <v>___</v>
      </c>
      <c r="P198" s="41" t="str">
        <f t="shared" si="27"/>
        <v>-</v>
      </c>
      <c r="Q198" s="42" t="str">
        <f>IFERROR(VLOOKUP(B198,ACCEPTED_CODES!$X$3:$Y$32,2,), "")</f>
        <v/>
      </c>
      <c r="R198" s="154" t="str">
        <f>IFERROR(VLOOKUP(E198,Drop_down_options!$C$47:$D$49,2,), "")</f>
        <v/>
      </c>
      <c r="S198" s="39" t="str">
        <f>IFERROR(VLOOKUP(F198,Drop_down_options!$C$34:$D$36,2,), "")</f>
        <v/>
      </c>
      <c r="T198" s="39" t="str">
        <f>IFERROR(VLOOKUP(H198,Drop_down_options!$C$39:$D$44,2,),"")</f>
        <v/>
      </c>
      <c r="U198" s="48"/>
      <c r="V198" s="209"/>
      <c r="W198" s="48"/>
      <c r="X198" s="48"/>
      <c r="Y198" s="48"/>
      <c r="Z198" s="48"/>
      <c r="AA198" s="46"/>
      <c r="AB198" s="46"/>
      <c r="AC198" s="45" t="str">
        <f t="shared" si="34"/>
        <v/>
      </c>
      <c r="AD198" s="44"/>
      <c r="AE198" s="46"/>
      <c r="AF198" s="46"/>
      <c r="AG198" s="46"/>
      <c r="AH198" s="120"/>
      <c r="AI198" s="28" t="str">
        <f>IFERROR(VLOOKUP(AH198,CAPTURE_SITE_INFO!$B$3:$U$501,11,FALSE),"")</f>
        <v/>
      </c>
      <c r="AJ198" s="28" t="str">
        <f t="shared" si="35"/>
        <v>_</v>
      </c>
    </row>
    <row r="199" spans="1:36" s="30" customFormat="1" x14ac:dyDescent="0.25">
      <c r="A199" s="38"/>
      <c r="B199" s="155"/>
      <c r="C199" s="40" t="str">
        <f t="shared" si="28"/>
        <v/>
      </c>
      <c r="D199" s="39"/>
      <c r="E199" s="40" t="str">
        <f t="shared" si="29"/>
        <v/>
      </c>
      <c r="F199" s="39"/>
      <c r="G199" s="40" t="str">
        <f t="shared" si="30"/>
        <v/>
      </c>
      <c r="H199" s="39"/>
      <c r="I199" s="40" t="str">
        <f t="shared" si="31"/>
        <v/>
      </c>
      <c r="J199" s="198" t="str">
        <f>IFERROR(VLOOKUP(Q199,Drop_down_options!$B$2:$D$31,2,FALSE),"")</f>
        <v/>
      </c>
      <c r="K199" s="40" t="str">
        <f>IFERROR(VLOOKUP(R199,Drop_down_options!$E$2:$F$4,2,),"")</f>
        <v/>
      </c>
      <c r="L199" s="40" t="str">
        <f>IFERROR(VLOOKUP(S199,Drop_down_options!$G$2:$H$4,2),"")</f>
        <v/>
      </c>
      <c r="M199" s="40" t="str">
        <f>IFERROR(VLOOKUP(T199,Drop_down_options!$E$9:$F$14,2,FALSE),"")</f>
        <v/>
      </c>
      <c r="N199" s="40" t="str">
        <f t="shared" si="32"/>
        <v>_</v>
      </c>
      <c r="O199" s="199" t="str">
        <f t="shared" si="33"/>
        <v>___</v>
      </c>
      <c r="P199" s="41" t="str">
        <f t="shared" si="27"/>
        <v>-</v>
      </c>
      <c r="Q199" s="42" t="str">
        <f>IFERROR(VLOOKUP(B199,ACCEPTED_CODES!$X$3:$Y$32,2,), "")</f>
        <v/>
      </c>
      <c r="R199" s="154" t="str">
        <f>IFERROR(VLOOKUP(E199,Drop_down_options!$C$47:$D$49,2,), "")</f>
        <v/>
      </c>
      <c r="S199" s="39" t="str">
        <f>IFERROR(VLOOKUP(F199,Drop_down_options!$C$34:$D$36,2,), "")</f>
        <v/>
      </c>
      <c r="T199" s="39" t="str">
        <f>IFERROR(VLOOKUP(H199,Drop_down_options!$C$39:$D$44,2,),"")</f>
        <v/>
      </c>
      <c r="U199" s="48"/>
      <c r="V199" s="209"/>
      <c r="W199" s="48"/>
      <c r="X199" s="48"/>
      <c r="Y199" s="48"/>
      <c r="Z199" s="48"/>
      <c r="AA199" s="46"/>
      <c r="AB199" s="46"/>
      <c r="AC199" s="45" t="str">
        <f t="shared" si="34"/>
        <v/>
      </c>
      <c r="AD199" s="44"/>
      <c r="AE199" s="46"/>
      <c r="AF199" s="46"/>
      <c r="AG199" s="46"/>
      <c r="AH199" s="120"/>
      <c r="AI199" s="28" t="str">
        <f>IFERROR(VLOOKUP(AH199,CAPTURE_SITE_INFO!$B$3:$U$501,11,FALSE),"")</f>
        <v/>
      </c>
      <c r="AJ199" s="28" t="str">
        <f t="shared" si="35"/>
        <v>_</v>
      </c>
    </row>
    <row r="200" spans="1:36" s="30" customFormat="1" x14ac:dyDescent="0.25">
      <c r="A200" s="38"/>
      <c r="B200" s="155"/>
      <c r="C200" s="40" t="str">
        <f t="shared" si="28"/>
        <v/>
      </c>
      <c r="D200" s="39"/>
      <c r="E200" s="40" t="str">
        <f t="shared" si="29"/>
        <v/>
      </c>
      <c r="F200" s="39"/>
      <c r="G200" s="40" t="str">
        <f t="shared" si="30"/>
        <v/>
      </c>
      <c r="H200" s="39"/>
      <c r="I200" s="40" t="str">
        <f t="shared" si="31"/>
        <v/>
      </c>
      <c r="J200" s="198" t="str">
        <f>IFERROR(VLOOKUP(Q200,Drop_down_options!$B$2:$D$31,2,FALSE),"")</f>
        <v/>
      </c>
      <c r="K200" s="40" t="str">
        <f>IFERROR(VLOOKUP(R200,Drop_down_options!$E$2:$F$4,2,),"")</f>
        <v/>
      </c>
      <c r="L200" s="40" t="str">
        <f>IFERROR(VLOOKUP(S200,Drop_down_options!$G$2:$H$4,2),"")</f>
        <v/>
      </c>
      <c r="M200" s="40" t="str">
        <f>IFERROR(VLOOKUP(T200,Drop_down_options!$E$9:$F$14,2,FALSE),"")</f>
        <v/>
      </c>
      <c r="N200" s="40" t="str">
        <f t="shared" si="32"/>
        <v>_</v>
      </c>
      <c r="O200" s="199" t="str">
        <f t="shared" si="33"/>
        <v>___</v>
      </c>
      <c r="P200" s="41" t="str">
        <f t="shared" si="27"/>
        <v>-</v>
      </c>
      <c r="Q200" s="42" t="str">
        <f>IFERROR(VLOOKUP(B200,ACCEPTED_CODES!$X$3:$Y$32,2,), "")</f>
        <v/>
      </c>
      <c r="R200" s="154" t="str">
        <f>IFERROR(VLOOKUP(E200,Drop_down_options!$C$47:$D$49,2,), "")</f>
        <v/>
      </c>
      <c r="S200" s="39" t="str">
        <f>IFERROR(VLOOKUP(F200,Drop_down_options!$C$34:$D$36,2,), "")</f>
        <v/>
      </c>
      <c r="T200" s="39" t="str">
        <f>IFERROR(VLOOKUP(H200,Drop_down_options!$C$39:$D$44,2,),"")</f>
        <v/>
      </c>
      <c r="U200" s="48"/>
      <c r="V200" s="209"/>
      <c r="W200" s="48"/>
      <c r="X200" s="48"/>
      <c r="Y200" s="48"/>
      <c r="Z200" s="48"/>
      <c r="AA200" s="46"/>
      <c r="AB200" s="46"/>
      <c r="AC200" s="45" t="str">
        <f t="shared" si="34"/>
        <v/>
      </c>
      <c r="AD200" s="44"/>
      <c r="AE200" s="46"/>
      <c r="AF200" s="46"/>
      <c r="AG200" s="46"/>
      <c r="AH200" s="120"/>
      <c r="AI200" s="28" t="str">
        <f>IFERROR(VLOOKUP(AH200,CAPTURE_SITE_INFO!$B$3:$U$501,11,FALSE),"")</f>
        <v/>
      </c>
      <c r="AJ200" s="28" t="str">
        <f t="shared" si="35"/>
        <v>_</v>
      </c>
    </row>
    <row r="201" spans="1:36" s="30" customFormat="1" x14ac:dyDescent="0.25">
      <c r="A201" s="38"/>
      <c r="B201" s="155"/>
      <c r="C201" s="40" t="str">
        <f t="shared" si="28"/>
        <v/>
      </c>
      <c r="D201" s="39"/>
      <c r="E201" s="40" t="str">
        <f t="shared" si="29"/>
        <v/>
      </c>
      <c r="F201" s="39"/>
      <c r="G201" s="40" t="str">
        <f t="shared" si="30"/>
        <v/>
      </c>
      <c r="H201" s="39"/>
      <c r="I201" s="40" t="str">
        <f t="shared" si="31"/>
        <v/>
      </c>
      <c r="J201" s="198" t="str">
        <f>IFERROR(VLOOKUP(Q201,Drop_down_options!$B$2:$D$31,2,FALSE),"")</f>
        <v/>
      </c>
      <c r="K201" s="40" t="str">
        <f>IFERROR(VLOOKUP(R201,Drop_down_options!$E$2:$F$4,2,),"")</f>
        <v/>
      </c>
      <c r="L201" s="40" t="str">
        <f>IFERROR(VLOOKUP(S201,Drop_down_options!$G$2:$H$4,2),"")</f>
        <v/>
      </c>
      <c r="M201" s="40" t="str">
        <f>IFERROR(VLOOKUP(T201,Drop_down_options!$E$9:$F$14,2,FALSE),"")</f>
        <v/>
      </c>
      <c r="N201" s="40" t="str">
        <f t="shared" si="32"/>
        <v>_</v>
      </c>
      <c r="O201" s="199" t="str">
        <f t="shared" si="33"/>
        <v>___</v>
      </c>
      <c r="P201" s="41" t="str">
        <f t="shared" si="27"/>
        <v>-</v>
      </c>
      <c r="Q201" s="42" t="str">
        <f>IFERROR(VLOOKUP(B201,ACCEPTED_CODES!$X$3:$Y$32,2,), "")</f>
        <v/>
      </c>
      <c r="R201" s="154" t="str">
        <f>IFERROR(VLOOKUP(E201,Drop_down_options!$C$47:$D$49,2,), "")</f>
        <v/>
      </c>
      <c r="S201" s="39" t="str">
        <f>IFERROR(VLOOKUP(F201,Drop_down_options!$C$34:$D$36,2,), "")</f>
        <v/>
      </c>
      <c r="T201" s="39" t="str">
        <f>IFERROR(VLOOKUP(H201,Drop_down_options!$C$39:$D$44,2,),"")</f>
        <v/>
      </c>
      <c r="U201" s="48"/>
      <c r="V201" s="209"/>
      <c r="W201" s="48"/>
      <c r="X201" s="48"/>
      <c r="Y201" s="48"/>
      <c r="Z201" s="48"/>
      <c r="AA201" s="46"/>
      <c r="AB201" s="46"/>
      <c r="AC201" s="45" t="str">
        <f t="shared" si="34"/>
        <v/>
      </c>
      <c r="AD201" s="44"/>
      <c r="AE201" s="46"/>
      <c r="AF201" s="46"/>
      <c r="AG201" s="46"/>
      <c r="AH201" s="120"/>
      <c r="AI201" s="28" t="str">
        <f>IFERROR(VLOOKUP(AH201,CAPTURE_SITE_INFO!$B$3:$U$501,11,FALSE),"")</f>
        <v/>
      </c>
      <c r="AJ201" s="28" t="str">
        <f t="shared" si="35"/>
        <v>_</v>
      </c>
    </row>
    <row r="202" spans="1:36" s="30" customFormat="1" x14ac:dyDescent="0.25">
      <c r="A202" s="38"/>
      <c r="B202" s="155"/>
      <c r="C202" s="40" t="str">
        <f t="shared" si="28"/>
        <v/>
      </c>
      <c r="D202" s="39"/>
      <c r="E202" s="40" t="str">
        <f t="shared" si="29"/>
        <v/>
      </c>
      <c r="F202" s="39"/>
      <c r="G202" s="40" t="str">
        <f t="shared" si="30"/>
        <v/>
      </c>
      <c r="H202" s="39"/>
      <c r="I202" s="40" t="str">
        <f t="shared" si="31"/>
        <v/>
      </c>
      <c r="J202" s="198" t="str">
        <f>IFERROR(VLOOKUP(Q202,Drop_down_options!$B$2:$D$31,2,FALSE),"")</f>
        <v/>
      </c>
      <c r="K202" s="40" t="str">
        <f>IFERROR(VLOOKUP(R202,Drop_down_options!$E$2:$F$4,2,),"")</f>
        <v/>
      </c>
      <c r="L202" s="40" t="str">
        <f>IFERROR(VLOOKUP(S202,Drop_down_options!$G$2:$H$4,2),"")</f>
        <v/>
      </c>
      <c r="M202" s="40" t="str">
        <f>IFERROR(VLOOKUP(T202,Drop_down_options!$E$9:$F$14,2,FALSE),"")</f>
        <v/>
      </c>
      <c r="N202" s="40" t="str">
        <f t="shared" si="32"/>
        <v>_</v>
      </c>
      <c r="O202" s="199" t="str">
        <f t="shared" si="33"/>
        <v>___</v>
      </c>
      <c r="P202" s="41" t="str">
        <f t="shared" si="27"/>
        <v>-</v>
      </c>
      <c r="Q202" s="42" t="str">
        <f>IFERROR(VLOOKUP(B202,ACCEPTED_CODES!$X$3:$Y$32,2,), "")</f>
        <v/>
      </c>
      <c r="R202" s="154" t="str">
        <f>IFERROR(VLOOKUP(E202,Drop_down_options!$C$47:$D$49,2,), "")</f>
        <v/>
      </c>
      <c r="S202" s="39" t="str">
        <f>IFERROR(VLOOKUP(F202,Drop_down_options!$C$34:$D$36,2,), "")</f>
        <v/>
      </c>
      <c r="T202" s="39" t="str">
        <f>IFERROR(VLOOKUP(H202,Drop_down_options!$C$39:$D$44,2,),"")</f>
        <v/>
      </c>
      <c r="U202" s="48"/>
      <c r="V202" s="209"/>
      <c r="W202" s="48"/>
      <c r="X202" s="48"/>
      <c r="Y202" s="48"/>
      <c r="Z202" s="48"/>
      <c r="AA202" s="46"/>
      <c r="AB202" s="46"/>
      <c r="AC202" s="45" t="str">
        <f t="shared" si="34"/>
        <v/>
      </c>
      <c r="AD202" s="44"/>
      <c r="AE202" s="46"/>
      <c r="AF202" s="46"/>
      <c r="AG202" s="46"/>
      <c r="AH202" s="120"/>
      <c r="AI202" s="28" t="str">
        <f>IFERROR(VLOOKUP(AH202,CAPTURE_SITE_INFO!$B$3:$U$501,11,FALSE),"")</f>
        <v/>
      </c>
      <c r="AJ202" s="28" t="str">
        <f t="shared" si="35"/>
        <v>_</v>
      </c>
    </row>
    <row r="203" spans="1:36" s="30" customFormat="1" x14ac:dyDescent="0.25">
      <c r="A203" s="38"/>
      <c r="B203" s="155"/>
      <c r="C203" s="40" t="str">
        <f t="shared" si="28"/>
        <v/>
      </c>
      <c r="D203" s="39"/>
      <c r="E203" s="40" t="str">
        <f t="shared" si="29"/>
        <v/>
      </c>
      <c r="F203" s="39"/>
      <c r="G203" s="40" t="str">
        <f t="shared" si="30"/>
        <v/>
      </c>
      <c r="H203" s="39"/>
      <c r="I203" s="40" t="str">
        <f t="shared" si="31"/>
        <v/>
      </c>
      <c r="J203" s="198" t="str">
        <f>IFERROR(VLOOKUP(Q203,Drop_down_options!$B$2:$D$31,2,FALSE),"")</f>
        <v/>
      </c>
      <c r="K203" s="40" t="str">
        <f>IFERROR(VLOOKUP(R203,Drop_down_options!$E$2:$F$4,2,),"")</f>
        <v/>
      </c>
      <c r="L203" s="40" t="str">
        <f>IFERROR(VLOOKUP(S203,Drop_down_options!$G$2:$H$4,2),"")</f>
        <v/>
      </c>
      <c r="M203" s="40" t="str">
        <f>IFERROR(VLOOKUP(T203,Drop_down_options!$E$9:$F$14,2,FALSE),"")</f>
        <v/>
      </c>
      <c r="N203" s="40" t="str">
        <f t="shared" si="32"/>
        <v>_</v>
      </c>
      <c r="O203" s="199" t="str">
        <f t="shared" si="33"/>
        <v>___</v>
      </c>
      <c r="P203" s="41" t="str">
        <f t="shared" si="27"/>
        <v>-</v>
      </c>
      <c r="Q203" s="42" t="str">
        <f>IFERROR(VLOOKUP(B203,ACCEPTED_CODES!$X$3:$Y$32,2,), "")</f>
        <v/>
      </c>
      <c r="R203" s="154" t="str">
        <f>IFERROR(VLOOKUP(E203,Drop_down_options!$C$47:$D$49,2,), "")</f>
        <v/>
      </c>
      <c r="S203" s="39" t="str">
        <f>IFERROR(VLOOKUP(F203,Drop_down_options!$C$34:$D$36,2,), "")</f>
        <v/>
      </c>
      <c r="T203" s="39" t="str">
        <f>IFERROR(VLOOKUP(H203,Drop_down_options!$C$39:$D$44,2,),"")</f>
        <v/>
      </c>
      <c r="U203" s="48"/>
      <c r="V203" s="209"/>
      <c r="W203" s="48"/>
      <c r="X203" s="48"/>
      <c r="Y203" s="48"/>
      <c r="Z203" s="48"/>
      <c r="AA203" s="46"/>
      <c r="AB203" s="46"/>
      <c r="AC203" s="45" t="str">
        <f t="shared" si="34"/>
        <v/>
      </c>
      <c r="AD203" s="44"/>
      <c r="AE203" s="46"/>
      <c r="AF203" s="46"/>
      <c r="AG203" s="46"/>
      <c r="AH203" s="120"/>
      <c r="AI203" s="28" t="str">
        <f>IFERROR(VLOOKUP(AH203,CAPTURE_SITE_INFO!$B$3:$U$501,11,FALSE),"")</f>
        <v/>
      </c>
      <c r="AJ203" s="28" t="str">
        <f t="shared" si="35"/>
        <v>_</v>
      </c>
    </row>
    <row r="204" spans="1:36" s="30" customFormat="1" x14ac:dyDescent="0.25">
      <c r="A204" s="38"/>
      <c r="B204" s="155"/>
      <c r="C204" s="40" t="str">
        <f t="shared" si="28"/>
        <v/>
      </c>
      <c r="D204" s="39"/>
      <c r="E204" s="40" t="str">
        <f t="shared" si="29"/>
        <v/>
      </c>
      <c r="F204" s="39"/>
      <c r="G204" s="40" t="str">
        <f t="shared" si="30"/>
        <v/>
      </c>
      <c r="H204" s="39"/>
      <c r="I204" s="40" t="str">
        <f t="shared" si="31"/>
        <v/>
      </c>
      <c r="J204" s="198" t="str">
        <f>IFERROR(VLOOKUP(Q204,Drop_down_options!$B$2:$D$31,2,FALSE),"")</f>
        <v/>
      </c>
      <c r="K204" s="40" t="str">
        <f>IFERROR(VLOOKUP(R204,Drop_down_options!$E$2:$F$4,2,),"")</f>
        <v/>
      </c>
      <c r="L204" s="40" t="str">
        <f>IFERROR(VLOOKUP(S204,Drop_down_options!$G$2:$H$4,2),"")</f>
        <v/>
      </c>
      <c r="M204" s="40" t="str">
        <f>IFERROR(VLOOKUP(T204,Drop_down_options!$E$9:$F$14,2,FALSE),"")</f>
        <v/>
      </c>
      <c r="N204" s="40" t="str">
        <f t="shared" si="32"/>
        <v>_</v>
      </c>
      <c r="O204" s="199" t="str">
        <f t="shared" si="33"/>
        <v>___</v>
      </c>
      <c r="P204" s="41" t="str">
        <f t="shared" si="27"/>
        <v>-</v>
      </c>
      <c r="Q204" s="42" t="str">
        <f>IFERROR(VLOOKUP(B204,ACCEPTED_CODES!$X$3:$Y$32,2,), "")</f>
        <v/>
      </c>
      <c r="R204" s="154" t="str">
        <f>IFERROR(VLOOKUP(E204,Drop_down_options!$C$47:$D$49,2,), "")</f>
        <v/>
      </c>
      <c r="S204" s="39" t="str">
        <f>IFERROR(VLOOKUP(F204,Drop_down_options!$C$34:$D$36,2,), "")</f>
        <v/>
      </c>
      <c r="T204" s="39" t="str">
        <f>IFERROR(VLOOKUP(H204,Drop_down_options!$C$39:$D$44,2,),"")</f>
        <v/>
      </c>
      <c r="U204" s="48"/>
      <c r="V204" s="209"/>
      <c r="W204" s="48"/>
      <c r="X204" s="48"/>
      <c r="Y204" s="48"/>
      <c r="Z204" s="48"/>
      <c r="AA204" s="46"/>
      <c r="AB204" s="46"/>
      <c r="AC204" s="45" t="str">
        <f t="shared" si="34"/>
        <v/>
      </c>
      <c r="AD204" s="44"/>
      <c r="AE204" s="46"/>
      <c r="AF204" s="46"/>
      <c r="AG204" s="46"/>
      <c r="AH204" s="120"/>
      <c r="AI204" s="28" t="str">
        <f>IFERROR(VLOOKUP(AH204,CAPTURE_SITE_INFO!$B$3:$U$501,11,FALSE),"")</f>
        <v/>
      </c>
      <c r="AJ204" s="28" t="str">
        <f t="shared" si="35"/>
        <v>_</v>
      </c>
    </row>
    <row r="205" spans="1:36" s="30" customFormat="1" x14ac:dyDescent="0.25">
      <c r="A205" s="38"/>
      <c r="B205" s="155"/>
      <c r="C205" s="40" t="str">
        <f t="shared" si="28"/>
        <v/>
      </c>
      <c r="D205" s="39"/>
      <c r="E205" s="40" t="str">
        <f t="shared" si="29"/>
        <v/>
      </c>
      <c r="F205" s="39"/>
      <c r="G205" s="40" t="str">
        <f t="shared" si="30"/>
        <v/>
      </c>
      <c r="H205" s="39"/>
      <c r="I205" s="40" t="str">
        <f t="shared" si="31"/>
        <v/>
      </c>
      <c r="J205" s="198" t="str">
        <f>IFERROR(VLOOKUP(Q205,Drop_down_options!$B$2:$D$31,2,FALSE),"")</f>
        <v/>
      </c>
      <c r="K205" s="40" t="str">
        <f>IFERROR(VLOOKUP(R205,Drop_down_options!$E$2:$F$4,2,),"")</f>
        <v/>
      </c>
      <c r="L205" s="40" t="str">
        <f>IFERROR(VLOOKUP(S205,Drop_down_options!$G$2:$H$4,2),"")</f>
        <v/>
      </c>
      <c r="M205" s="40" t="str">
        <f>IFERROR(VLOOKUP(T205,Drop_down_options!$E$9:$F$14,2,FALSE),"")</f>
        <v/>
      </c>
      <c r="N205" s="40" t="str">
        <f t="shared" si="32"/>
        <v>_</v>
      </c>
      <c r="O205" s="199" t="str">
        <f t="shared" si="33"/>
        <v>___</v>
      </c>
      <c r="P205" s="41" t="str">
        <f t="shared" si="27"/>
        <v>-</v>
      </c>
      <c r="Q205" s="42" t="str">
        <f>IFERROR(VLOOKUP(B205,ACCEPTED_CODES!$X$3:$Y$32,2,), "")</f>
        <v/>
      </c>
      <c r="R205" s="154" t="str">
        <f>IFERROR(VLOOKUP(E205,Drop_down_options!$C$47:$D$49,2,), "")</f>
        <v/>
      </c>
      <c r="S205" s="39" t="str">
        <f>IFERROR(VLOOKUP(F205,Drop_down_options!$C$34:$D$36,2,), "")</f>
        <v/>
      </c>
      <c r="T205" s="39" t="str">
        <f>IFERROR(VLOOKUP(H205,Drop_down_options!$C$39:$D$44,2,),"")</f>
        <v/>
      </c>
      <c r="U205" s="48"/>
      <c r="V205" s="209"/>
      <c r="W205" s="48"/>
      <c r="X205" s="48"/>
      <c r="Y205" s="48"/>
      <c r="Z205" s="48"/>
      <c r="AA205" s="46"/>
      <c r="AB205" s="46"/>
      <c r="AC205" s="45" t="str">
        <f t="shared" si="34"/>
        <v/>
      </c>
      <c r="AD205" s="44"/>
      <c r="AE205" s="46"/>
      <c r="AF205" s="46"/>
      <c r="AG205" s="46"/>
      <c r="AH205" s="120"/>
      <c r="AI205" s="28" t="str">
        <f>IFERROR(VLOOKUP(AH205,CAPTURE_SITE_INFO!$B$3:$U$501,11,FALSE),"")</f>
        <v/>
      </c>
      <c r="AJ205" s="28" t="str">
        <f t="shared" si="35"/>
        <v>_</v>
      </c>
    </row>
    <row r="206" spans="1:36" s="30" customFormat="1" x14ac:dyDescent="0.25">
      <c r="A206" s="38"/>
      <c r="B206" s="155"/>
      <c r="C206" s="40" t="str">
        <f t="shared" si="28"/>
        <v/>
      </c>
      <c r="D206" s="39"/>
      <c r="E206" s="40" t="str">
        <f t="shared" si="29"/>
        <v/>
      </c>
      <c r="F206" s="39"/>
      <c r="G206" s="40" t="str">
        <f t="shared" si="30"/>
        <v/>
      </c>
      <c r="H206" s="39"/>
      <c r="I206" s="40" t="str">
        <f t="shared" si="31"/>
        <v/>
      </c>
      <c r="J206" s="198" t="str">
        <f>IFERROR(VLOOKUP(Q206,Drop_down_options!$B$2:$D$31,2,FALSE),"")</f>
        <v/>
      </c>
      <c r="K206" s="40" t="str">
        <f>IFERROR(VLOOKUP(R206,Drop_down_options!$E$2:$F$4,2,),"")</f>
        <v/>
      </c>
      <c r="L206" s="40" t="str">
        <f>IFERROR(VLOOKUP(S206,Drop_down_options!$G$2:$H$4,2),"")</f>
        <v/>
      </c>
      <c r="M206" s="40" t="str">
        <f>IFERROR(VLOOKUP(T206,Drop_down_options!$E$9:$F$14,2,FALSE),"")</f>
        <v/>
      </c>
      <c r="N206" s="40" t="str">
        <f t="shared" si="32"/>
        <v>_</v>
      </c>
      <c r="O206" s="199" t="str">
        <f t="shared" si="33"/>
        <v>___</v>
      </c>
      <c r="P206" s="41" t="str">
        <f t="shared" si="27"/>
        <v>-</v>
      </c>
      <c r="Q206" s="42" t="str">
        <f>IFERROR(VLOOKUP(B206,ACCEPTED_CODES!$X$3:$Y$32,2,), "")</f>
        <v/>
      </c>
      <c r="R206" s="154" t="str">
        <f>IFERROR(VLOOKUP(E206,Drop_down_options!$C$47:$D$49,2,), "")</f>
        <v/>
      </c>
      <c r="S206" s="39" t="str">
        <f>IFERROR(VLOOKUP(F206,Drop_down_options!$C$34:$D$36,2,), "")</f>
        <v/>
      </c>
      <c r="T206" s="39" t="str">
        <f>IFERROR(VLOOKUP(H206,Drop_down_options!$C$39:$D$44,2,),"")</f>
        <v/>
      </c>
      <c r="U206" s="48"/>
      <c r="V206" s="209"/>
      <c r="W206" s="48"/>
      <c r="X206" s="48"/>
      <c r="Y206" s="48"/>
      <c r="Z206" s="48"/>
      <c r="AA206" s="46"/>
      <c r="AB206" s="46"/>
      <c r="AC206" s="45" t="str">
        <f t="shared" si="34"/>
        <v/>
      </c>
      <c r="AD206" s="44"/>
      <c r="AE206" s="46"/>
      <c r="AF206" s="46"/>
      <c r="AG206" s="46"/>
      <c r="AH206" s="120"/>
      <c r="AI206" s="28" t="str">
        <f>IFERROR(VLOOKUP(AH206,CAPTURE_SITE_INFO!$B$3:$U$501,11,FALSE),"")</f>
        <v/>
      </c>
      <c r="AJ206" s="28" t="str">
        <f t="shared" si="35"/>
        <v>_</v>
      </c>
    </row>
    <row r="207" spans="1:36" s="30" customFormat="1" x14ac:dyDescent="0.25">
      <c r="A207" s="38"/>
      <c r="B207" s="155"/>
      <c r="C207" s="40" t="str">
        <f t="shared" si="28"/>
        <v/>
      </c>
      <c r="D207" s="39"/>
      <c r="E207" s="40" t="str">
        <f t="shared" si="29"/>
        <v/>
      </c>
      <c r="F207" s="39"/>
      <c r="G207" s="40" t="str">
        <f t="shared" si="30"/>
        <v/>
      </c>
      <c r="H207" s="39"/>
      <c r="I207" s="40" t="str">
        <f t="shared" si="31"/>
        <v/>
      </c>
      <c r="J207" s="198" t="str">
        <f>IFERROR(VLOOKUP(Q207,Drop_down_options!$B$2:$D$31,2,FALSE),"")</f>
        <v/>
      </c>
      <c r="K207" s="40" t="str">
        <f>IFERROR(VLOOKUP(R207,Drop_down_options!$E$2:$F$4,2,),"")</f>
        <v/>
      </c>
      <c r="L207" s="40" t="str">
        <f>IFERROR(VLOOKUP(S207,Drop_down_options!$G$2:$H$4,2),"")</f>
        <v/>
      </c>
      <c r="M207" s="40" t="str">
        <f>IFERROR(VLOOKUP(T207,Drop_down_options!$E$9:$F$14,2,FALSE),"")</f>
        <v/>
      </c>
      <c r="N207" s="40" t="str">
        <f t="shared" si="32"/>
        <v>_</v>
      </c>
      <c r="O207" s="199" t="str">
        <f t="shared" si="33"/>
        <v>___</v>
      </c>
      <c r="P207" s="41" t="str">
        <f t="shared" si="27"/>
        <v>-</v>
      </c>
      <c r="Q207" s="42" t="str">
        <f>IFERROR(VLOOKUP(B207,ACCEPTED_CODES!$X$3:$Y$32,2,), "")</f>
        <v/>
      </c>
      <c r="R207" s="154" t="str">
        <f>IFERROR(VLOOKUP(E207,Drop_down_options!$C$47:$D$49,2,), "")</f>
        <v/>
      </c>
      <c r="S207" s="39" t="str">
        <f>IFERROR(VLOOKUP(F207,Drop_down_options!$C$34:$D$36,2,), "")</f>
        <v/>
      </c>
      <c r="T207" s="39" t="str">
        <f>IFERROR(VLOOKUP(H207,Drop_down_options!$C$39:$D$44,2,),"")</f>
        <v/>
      </c>
      <c r="U207" s="48"/>
      <c r="V207" s="209"/>
      <c r="W207" s="48"/>
      <c r="X207" s="48"/>
      <c r="Y207" s="48"/>
      <c r="Z207" s="48"/>
      <c r="AA207" s="46"/>
      <c r="AB207" s="46"/>
      <c r="AC207" s="45" t="str">
        <f t="shared" si="34"/>
        <v/>
      </c>
      <c r="AD207" s="44"/>
      <c r="AE207" s="46"/>
      <c r="AF207" s="46"/>
      <c r="AG207" s="46"/>
      <c r="AH207" s="120"/>
      <c r="AI207" s="28" t="str">
        <f>IFERROR(VLOOKUP(AH207,CAPTURE_SITE_INFO!$B$3:$U$501,11,FALSE),"")</f>
        <v/>
      </c>
      <c r="AJ207" s="28" t="str">
        <f t="shared" si="35"/>
        <v>_</v>
      </c>
    </row>
    <row r="208" spans="1:36" s="30" customFormat="1" x14ac:dyDescent="0.25">
      <c r="A208" s="38"/>
      <c r="B208" s="155"/>
      <c r="C208" s="40" t="str">
        <f t="shared" si="28"/>
        <v/>
      </c>
      <c r="D208" s="39"/>
      <c r="E208" s="40" t="str">
        <f t="shared" si="29"/>
        <v/>
      </c>
      <c r="F208" s="39"/>
      <c r="G208" s="40" t="str">
        <f t="shared" si="30"/>
        <v/>
      </c>
      <c r="H208" s="39"/>
      <c r="I208" s="40" t="str">
        <f t="shared" si="31"/>
        <v/>
      </c>
      <c r="J208" s="198" t="str">
        <f>IFERROR(VLOOKUP(Q208,Drop_down_options!$B$2:$D$31,2,FALSE),"")</f>
        <v/>
      </c>
      <c r="K208" s="40" t="str">
        <f>IFERROR(VLOOKUP(R208,Drop_down_options!$E$2:$F$4,2,),"")</f>
        <v/>
      </c>
      <c r="L208" s="40" t="str">
        <f>IFERROR(VLOOKUP(S208,Drop_down_options!$G$2:$H$4,2),"")</f>
        <v/>
      </c>
      <c r="M208" s="40" t="str">
        <f>IFERROR(VLOOKUP(T208,Drop_down_options!$E$9:$F$14,2,FALSE),"")</f>
        <v/>
      </c>
      <c r="N208" s="40" t="str">
        <f t="shared" si="32"/>
        <v>_</v>
      </c>
      <c r="O208" s="199" t="str">
        <f t="shared" si="33"/>
        <v>___</v>
      </c>
      <c r="P208" s="41" t="str">
        <f t="shared" si="27"/>
        <v>-</v>
      </c>
      <c r="Q208" s="42" t="str">
        <f>IFERROR(VLOOKUP(B208,ACCEPTED_CODES!$X$3:$Y$32,2,), "")</f>
        <v/>
      </c>
      <c r="R208" s="154" t="str">
        <f>IFERROR(VLOOKUP(E208,Drop_down_options!$C$47:$D$49,2,), "")</f>
        <v/>
      </c>
      <c r="S208" s="39" t="str">
        <f>IFERROR(VLOOKUP(F208,Drop_down_options!$C$34:$D$36,2,), "")</f>
        <v/>
      </c>
      <c r="T208" s="39" t="str">
        <f>IFERROR(VLOOKUP(H208,Drop_down_options!$C$39:$D$44,2,),"")</f>
        <v/>
      </c>
      <c r="U208" s="48"/>
      <c r="V208" s="209"/>
      <c r="W208" s="48"/>
      <c r="X208" s="48"/>
      <c r="Y208" s="48"/>
      <c r="Z208" s="48"/>
      <c r="AA208" s="46"/>
      <c r="AB208" s="46"/>
      <c r="AC208" s="45" t="str">
        <f t="shared" si="34"/>
        <v/>
      </c>
      <c r="AD208" s="44"/>
      <c r="AE208" s="46"/>
      <c r="AF208" s="46"/>
      <c r="AG208" s="46"/>
      <c r="AH208" s="120"/>
      <c r="AI208" s="28" t="str">
        <f>IFERROR(VLOOKUP(AH208,CAPTURE_SITE_INFO!$B$3:$U$501,11,FALSE),"")</f>
        <v/>
      </c>
      <c r="AJ208" s="28" t="str">
        <f t="shared" si="35"/>
        <v>_</v>
      </c>
    </row>
    <row r="209" spans="1:36" s="30" customFormat="1" x14ac:dyDescent="0.25">
      <c r="A209" s="38"/>
      <c r="B209" s="155"/>
      <c r="C209" s="40" t="str">
        <f t="shared" si="28"/>
        <v/>
      </c>
      <c r="D209" s="39"/>
      <c r="E209" s="40" t="str">
        <f t="shared" si="29"/>
        <v/>
      </c>
      <c r="F209" s="39"/>
      <c r="G209" s="40" t="str">
        <f t="shared" si="30"/>
        <v/>
      </c>
      <c r="H209" s="39"/>
      <c r="I209" s="40" t="str">
        <f t="shared" si="31"/>
        <v/>
      </c>
      <c r="J209" s="198" t="str">
        <f>IFERROR(VLOOKUP(Q209,Drop_down_options!$B$2:$D$31,2,FALSE),"")</f>
        <v/>
      </c>
      <c r="K209" s="40" t="str">
        <f>IFERROR(VLOOKUP(R209,Drop_down_options!$E$2:$F$4,2,),"")</f>
        <v/>
      </c>
      <c r="L209" s="40" t="str">
        <f>IFERROR(VLOOKUP(S209,Drop_down_options!$G$2:$H$4,2),"")</f>
        <v/>
      </c>
      <c r="M209" s="40" t="str">
        <f>IFERROR(VLOOKUP(T209,Drop_down_options!$E$9:$F$14,2,FALSE),"")</f>
        <v/>
      </c>
      <c r="N209" s="40" t="str">
        <f t="shared" si="32"/>
        <v>_</v>
      </c>
      <c r="O209" s="199" t="str">
        <f t="shared" si="33"/>
        <v>___</v>
      </c>
      <c r="P209" s="41" t="str">
        <f t="shared" si="27"/>
        <v>-</v>
      </c>
      <c r="Q209" s="42" t="str">
        <f>IFERROR(VLOOKUP(B209,ACCEPTED_CODES!$X$3:$Y$32,2,), "")</f>
        <v/>
      </c>
      <c r="R209" s="154" t="str">
        <f>IFERROR(VLOOKUP(E209,Drop_down_options!$C$47:$D$49,2,), "")</f>
        <v/>
      </c>
      <c r="S209" s="39" t="str">
        <f>IFERROR(VLOOKUP(F209,Drop_down_options!$C$34:$D$36,2,), "")</f>
        <v/>
      </c>
      <c r="T209" s="39" t="str">
        <f>IFERROR(VLOOKUP(H209,Drop_down_options!$C$39:$D$44,2,),"")</f>
        <v/>
      </c>
      <c r="U209" s="48"/>
      <c r="V209" s="209"/>
      <c r="W209" s="48"/>
      <c r="X209" s="48"/>
      <c r="Y209" s="48"/>
      <c r="Z209" s="48"/>
      <c r="AA209" s="46"/>
      <c r="AB209" s="46"/>
      <c r="AC209" s="45" t="str">
        <f t="shared" si="34"/>
        <v/>
      </c>
      <c r="AD209" s="44"/>
      <c r="AE209" s="46"/>
      <c r="AF209" s="46"/>
      <c r="AG209" s="46"/>
      <c r="AH209" s="120"/>
      <c r="AI209" s="28" t="str">
        <f>IFERROR(VLOOKUP(AH209,CAPTURE_SITE_INFO!$B$3:$U$501,11,FALSE),"")</f>
        <v/>
      </c>
      <c r="AJ209" s="28" t="str">
        <f t="shared" si="35"/>
        <v>_</v>
      </c>
    </row>
    <row r="210" spans="1:36" s="30" customFormat="1" x14ac:dyDescent="0.25">
      <c r="A210" s="38"/>
      <c r="B210" s="155"/>
      <c r="C210" s="40" t="str">
        <f t="shared" si="28"/>
        <v/>
      </c>
      <c r="D210" s="39"/>
      <c r="E210" s="40" t="str">
        <f t="shared" si="29"/>
        <v/>
      </c>
      <c r="F210" s="39"/>
      <c r="G210" s="40" t="str">
        <f t="shared" si="30"/>
        <v/>
      </c>
      <c r="H210" s="39"/>
      <c r="I210" s="40" t="str">
        <f t="shared" si="31"/>
        <v/>
      </c>
      <c r="J210" s="198" t="str">
        <f>IFERROR(VLOOKUP(Q210,Drop_down_options!$B$2:$D$31,2,FALSE),"")</f>
        <v/>
      </c>
      <c r="K210" s="40" t="str">
        <f>IFERROR(VLOOKUP(R210,Drop_down_options!$E$2:$F$4,2,),"")</f>
        <v/>
      </c>
      <c r="L210" s="40" t="str">
        <f>IFERROR(VLOOKUP(S210,Drop_down_options!$G$2:$H$4,2),"")</f>
        <v/>
      </c>
      <c r="M210" s="40" t="str">
        <f>IFERROR(VLOOKUP(T210,Drop_down_options!$E$9:$F$14,2,FALSE),"")</f>
        <v/>
      </c>
      <c r="N210" s="40" t="str">
        <f t="shared" si="32"/>
        <v>_</v>
      </c>
      <c r="O210" s="199" t="str">
        <f t="shared" si="33"/>
        <v>___</v>
      </c>
      <c r="P210" s="41" t="str">
        <f t="shared" si="27"/>
        <v>-</v>
      </c>
      <c r="Q210" s="42" t="str">
        <f>IFERROR(VLOOKUP(B210,ACCEPTED_CODES!$X$3:$Y$32,2,), "")</f>
        <v/>
      </c>
      <c r="R210" s="154" t="str">
        <f>IFERROR(VLOOKUP(E210,Drop_down_options!$C$47:$D$49,2,), "")</f>
        <v/>
      </c>
      <c r="S210" s="39" t="str">
        <f>IFERROR(VLOOKUP(F210,Drop_down_options!$C$34:$D$36,2,), "")</f>
        <v/>
      </c>
      <c r="T210" s="39" t="str">
        <f>IFERROR(VLOOKUP(H210,Drop_down_options!$C$39:$D$44,2,),"")</f>
        <v/>
      </c>
      <c r="U210" s="48"/>
      <c r="V210" s="209"/>
      <c r="W210" s="48"/>
      <c r="X210" s="48"/>
      <c r="Y210" s="48"/>
      <c r="Z210" s="48"/>
      <c r="AA210" s="46"/>
      <c r="AB210" s="46"/>
      <c r="AC210" s="45" t="str">
        <f t="shared" si="34"/>
        <v/>
      </c>
      <c r="AD210" s="44"/>
      <c r="AE210" s="46"/>
      <c r="AF210" s="46"/>
      <c r="AG210" s="46"/>
      <c r="AH210" s="120"/>
      <c r="AI210" s="28" t="str">
        <f>IFERROR(VLOOKUP(AH210,CAPTURE_SITE_INFO!$B$3:$U$501,11,FALSE),"")</f>
        <v/>
      </c>
      <c r="AJ210" s="28" t="str">
        <f t="shared" si="35"/>
        <v>_</v>
      </c>
    </row>
    <row r="211" spans="1:36" s="30" customFormat="1" x14ac:dyDescent="0.25">
      <c r="A211" s="38"/>
      <c r="B211" s="155"/>
      <c r="C211" s="40" t="str">
        <f t="shared" si="28"/>
        <v/>
      </c>
      <c r="D211" s="39"/>
      <c r="E211" s="40" t="str">
        <f t="shared" si="29"/>
        <v/>
      </c>
      <c r="F211" s="39"/>
      <c r="G211" s="40" t="str">
        <f t="shared" si="30"/>
        <v/>
      </c>
      <c r="H211" s="39"/>
      <c r="I211" s="40" t="str">
        <f t="shared" si="31"/>
        <v/>
      </c>
      <c r="J211" s="198" t="str">
        <f>IFERROR(VLOOKUP(Q211,Drop_down_options!$B$2:$D$31,2,FALSE),"")</f>
        <v/>
      </c>
      <c r="K211" s="40" t="str">
        <f>IFERROR(VLOOKUP(R211,Drop_down_options!$E$2:$F$4,2,),"")</f>
        <v/>
      </c>
      <c r="L211" s="40" t="str">
        <f>IFERROR(VLOOKUP(S211,Drop_down_options!$G$2:$H$4,2),"")</f>
        <v/>
      </c>
      <c r="M211" s="40" t="str">
        <f>IFERROR(VLOOKUP(T211,Drop_down_options!$E$9:$F$14,2,FALSE),"")</f>
        <v/>
      </c>
      <c r="N211" s="40" t="str">
        <f t="shared" si="32"/>
        <v>_</v>
      </c>
      <c r="O211" s="199" t="str">
        <f t="shared" si="33"/>
        <v>___</v>
      </c>
      <c r="P211" s="41" t="str">
        <f t="shared" si="27"/>
        <v>-</v>
      </c>
      <c r="Q211" s="42" t="str">
        <f>IFERROR(VLOOKUP(B211,ACCEPTED_CODES!$X$3:$Y$32,2,), "")</f>
        <v/>
      </c>
      <c r="R211" s="154" t="str">
        <f>IFERROR(VLOOKUP(E211,Drop_down_options!$C$47:$D$49,2,), "")</f>
        <v/>
      </c>
      <c r="S211" s="39" t="str">
        <f>IFERROR(VLOOKUP(F211,Drop_down_options!$C$34:$D$36,2,), "")</f>
        <v/>
      </c>
      <c r="T211" s="39" t="str">
        <f>IFERROR(VLOOKUP(H211,Drop_down_options!$C$39:$D$44,2,),"")</f>
        <v/>
      </c>
      <c r="U211" s="48"/>
      <c r="V211" s="209"/>
      <c r="W211" s="48"/>
      <c r="X211" s="48"/>
      <c r="Y211" s="48"/>
      <c r="Z211" s="48"/>
      <c r="AA211" s="46"/>
      <c r="AB211" s="46"/>
      <c r="AC211" s="45" t="str">
        <f t="shared" si="34"/>
        <v/>
      </c>
      <c r="AD211" s="44"/>
      <c r="AE211" s="46"/>
      <c r="AF211" s="46"/>
      <c r="AG211" s="46"/>
      <c r="AH211" s="120"/>
      <c r="AI211" s="28" t="str">
        <f>IFERROR(VLOOKUP(AH211,CAPTURE_SITE_INFO!$B$3:$U$501,11,FALSE),"")</f>
        <v/>
      </c>
      <c r="AJ211" s="28" t="str">
        <f t="shared" si="35"/>
        <v>_</v>
      </c>
    </row>
    <row r="212" spans="1:36" s="30" customFormat="1" x14ac:dyDescent="0.25">
      <c r="A212" s="38"/>
      <c r="B212" s="155"/>
      <c r="C212" s="40" t="str">
        <f t="shared" si="28"/>
        <v/>
      </c>
      <c r="D212" s="39"/>
      <c r="E212" s="40" t="str">
        <f t="shared" si="29"/>
        <v/>
      </c>
      <c r="F212" s="39"/>
      <c r="G212" s="40" t="str">
        <f t="shared" si="30"/>
        <v/>
      </c>
      <c r="H212" s="39"/>
      <c r="I212" s="40" t="str">
        <f t="shared" si="31"/>
        <v/>
      </c>
      <c r="J212" s="198" t="str">
        <f>IFERROR(VLOOKUP(Q212,Drop_down_options!$B$2:$D$31,2,FALSE),"")</f>
        <v/>
      </c>
      <c r="K212" s="40" t="str">
        <f>IFERROR(VLOOKUP(R212,Drop_down_options!$E$2:$F$4,2,),"")</f>
        <v/>
      </c>
      <c r="L212" s="40" t="str">
        <f>IFERROR(VLOOKUP(S212,Drop_down_options!$G$2:$H$4,2),"")</f>
        <v/>
      </c>
      <c r="M212" s="40" t="str">
        <f>IFERROR(VLOOKUP(T212,Drop_down_options!$E$9:$F$14,2,FALSE),"")</f>
        <v/>
      </c>
      <c r="N212" s="40" t="str">
        <f t="shared" si="32"/>
        <v>_</v>
      </c>
      <c r="O212" s="199" t="str">
        <f t="shared" si="33"/>
        <v>___</v>
      </c>
      <c r="P212" s="41" t="str">
        <f t="shared" si="27"/>
        <v>-</v>
      </c>
      <c r="Q212" s="42" t="str">
        <f>IFERROR(VLOOKUP(B212,ACCEPTED_CODES!$X$3:$Y$32,2,), "")</f>
        <v/>
      </c>
      <c r="R212" s="154" t="str">
        <f>IFERROR(VLOOKUP(E212,Drop_down_options!$C$47:$D$49,2,), "")</f>
        <v/>
      </c>
      <c r="S212" s="39" t="str">
        <f>IFERROR(VLOOKUP(F212,Drop_down_options!$C$34:$D$36,2,), "")</f>
        <v/>
      </c>
      <c r="T212" s="39" t="str">
        <f>IFERROR(VLOOKUP(H212,Drop_down_options!$C$39:$D$44,2,),"")</f>
        <v/>
      </c>
      <c r="U212" s="48"/>
      <c r="V212" s="209"/>
      <c r="W212" s="48"/>
      <c r="X212" s="48"/>
      <c r="Y212" s="48"/>
      <c r="Z212" s="48"/>
      <c r="AA212" s="46"/>
      <c r="AB212" s="46"/>
      <c r="AC212" s="45" t="str">
        <f t="shared" si="34"/>
        <v/>
      </c>
      <c r="AD212" s="44"/>
      <c r="AE212" s="46"/>
      <c r="AF212" s="46"/>
      <c r="AG212" s="46"/>
      <c r="AH212" s="120"/>
      <c r="AI212" s="28" t="str">
        <f>IFERROR(VLOOKUP(AH212,CAPTURE_SITE_INFO!$B$3:$U$501,11,FALSE),"")</f>
        <v/>
      </c>
      <c r="AJ212" s="28" t="str">
        <f t="shared" si="35"/>
        <v>_</v>
      </c>
    </row>
    <row r="213" spans="1:36" s="30" customFormat="1" x14ac:dyDescent="0.25">
      <c r="A213" s="38"/>
      <c r="B213" s="155"/>
      <c r="C213" s="40" t="str">
        <f t="shared" si="28"/>
        <v/>
      </c>
      <c r="D213" s="39"/>
      <c r="E213" s="40" t="str">
        <f t="shared" si="29"/>
        <v/>
      </c>
      <c r="F213" s="39"/>
      <c r="G213" s="40" t="str">
        <f t="shared" si="30"/>
        <v/>
      </c>
      <c r="H213" s="39"/>
      <c r="I213" s="40" t="str">
        <f t="shared" si="31"/>
        <v/>
      </c>
      <c r="J213" s="198" t="str">
        <f>IFERROR(VLOOKUP(Q213,Drop_down_options!$B$2:$D$31,2,FALSE),"")</f>
        <v/>
      </c>
      <c r="K213" s="40" t="str">
        <f>IFERROR(VLOOKUP(R213,Drop_down_options!$E$2:$F$4,2,),"")</f>
        <v/>
      </c>
      <c r="L213" s="40" t="str">
        <f>IFERROR(VLOOKUP(S213,Drop_down_options!$G$2:$H$4,2),"")</f>
        <v/>
      </c>
      <c r="M213" s="40" t="str">
        <f>IFERROR(VLOOKUP(T213,Drop_down_options!$E$9:$F$14,2,FALSE),"")</f>
        <v/>
      </c>
      <c r="N213" s="40" t="str">
        <f t="shared" si="32"/>
        <v>_</v>
      </c>
      <c r="O213" s="199" t="str">
        <f t="shared" si="33"/>
        <v>___</v>
      </c>
      <c r="P213" s="41" t="str">
        <f t="shared" si="27"/>
        <v>-</v>
      </c>
      <c r="Q213" s="42" t="str">
        <f>IFERROR(VLOOKUP(B213,ACCEPTED_CODES!$X$3:$Y$32,2,), "")</f>
        <v/>
      </c>
      <c r="R213" s="154" t="str">
        <f>IFERROR(VLOOKUP(E213,Drop_down_options!$C$47:$D$49,2,), "")</f>
        <v/>
      </c>
      <c r="S213" s="39" t="str">
        <f>IFERROR(VLOOKUP(F213,Drop_down_options!$C$34:$D$36,2,), "")</f>
        <v/>
      </c>
      <c r="T213" s="39" t="str">
        <f>IFERROR(VLOOKUP(H213,Drop_down_options!$C$39:$D$44,2,),"")</f>
        <v/>
      </c>
      <c r="U213" s="48"/>
      <c r="V213" s="209"/>
      <c r="W213" s="48"/>
      <c r="X213" s="48"/>
      <c r="Y213" s="48"/>
      <c r="Z213" s="48"/>
      <c r="AA213" s="46"/>
      <c r="AB213" s="46"/>
      <c r="AC213" s="45" t="str">
        <f t="shared" si="34"/>
        <v/>
      </c>
      <c r="AD213" s="44"/>
      <c r="AE213" s="46"/>
      <c r="AF213" s="46"/>
      <c r="AG213" s="46"/>
      <c r="AH213" s="120"/>
      <c r="AI213" s="28" t="str">
        <f>IFERROR(VLOOKUP(AH213,CAPTURE_SITE_INFO!$B$3:$U$501,11,FALSE),"")</f>
        <v/>
      </c>
      <c r="AJ213" s="28" t="str">
        <f t="shared" si="35"/>
        <v>_</v>
      </c>
    </row>
    <row r="214" spans="1:36" s="30" customFormat="1" x14ac:dyDescent="0.25">
      <c r="A214" s="38"/>
      <c r="B214" s="155"/>
      <c r="C214" s="40" t="str">
        <f t="shared" si="28"/>
        <v/>
      </c>
      <c r="D214" s="39"/>
      <c r="E214" s="40" t="str">
        <f t="shared" si="29"/>
        <v/>
      </c>
      <c r="F214" s="39"/>
      <c r="G214" s="40" t="str">
        <f t="shared" si="30"/>
        <v/>
      </c>
      <c r="H214" s="39"/>
      <c r="I214" s="40" t="str">
        <f t="shared" si="31"/>
        <v/>
      </c>
      <c r="J214" s="198" t="str">
        <f>IFERROR(VLOOKUP(Q214,Drop_down_options!$B$2:$D$31,2,FALSE),"")</f>
        <v/>
      </c>
      <c r="K214" s="40" t="str">
        <f>IFERROR(VLOOKUP(R214,Drop_down_options!$E$2:$F$4,2,),"")</f>
        <v/>
      </c>
      <c r="L214" s="40" t="str">
        <f>IFERROR(VLOOKUP(S214,Drop_down_options!$G$2:$H$4,2),"")</f>
        <v/>
      </c>
      <c r="M214" s="40" t="str">
        <f>IFERROR(VLOOKUP(T214,Drop_down_options!$E$9:$F$14,2,FALSE),"")</f>
        <v/>
      </c>
      <c r="N214" s="40" t="str">
        <f t="shared" si="32"/>
        <v>_</v>
      </c>
      <c r="O214" s="199" t="str">
        <f t="shared" si="33"/>
        <v>___</v>
      </c>
      <c r="P214" s="41" t="str">
        <f t="shared" si="27"/>
        <v>-</v>
      </c>
      <c r="Q214" s="42" t="str">
        <f>IFERROR(VLOOKUP(B214,ACCEPTED_CODES!$X$3:$Y$32,2,), "")</f>
        <v/>
      </c>
      <c r="R214" s="154" t="str">
        <f>IFERROR(VLOOKUP(E214,Drop_down_options!$C$47:$D$49,2,), "")</f>
        <v/>
      </c>
      <c r="S214" s="39" t="str">
        <f>IFERROR(VLOOKUP(F214,Drop_down_options!$C$34:$D$36,2,), "")</f>
        <v/>
      </c>
      <c r="T214" s="39" t="str">
        <f>IFERROR(VLOOKUP(H214,Drop_down_options!$C$39:$D$44,2,),"")</f>
        <v/>
      </c>
      <c r="U214" s="48"/>
      <c r="V214" s="209"/>
      <c r="W214" s="48"/>
      <c r="X214" s="48"/>
      <c r="Y214" s="48"/>
      <c r="Z214" s="48"/>
      <c r="AA214" s="46"/>
      <c r="AB214" s="46"/>
      <c r="AC214" s="45" t="str">
        <f t="shared" si="34"/>
        <v/>
      </c>
      <c r="AD214" s="44"/>
      <c r="AE214" s="46"/>
      <c r="AF214" s="46"/>
      <c r="AG214" s="46"/>
      <c r="AH214" s="120"/>
      <c r="AI214" s="28" t="str">
        <f>IFERROR(VLOOKUP(AH214,CAPTURE_SITE_INFO!$B$3:$U$501,11,FALSE),"")</f>
        <v/>
      </c>
      <c r="AJ214" s="28" t="str">
        <f t="shared" si="35"/>
        <v>_</v>
      </c>
    </row>
    <row r="215" spans="1:36" s="30" customFormat="1" x14ac:dyDescent="0.25">
      <c r="A215" s="38"/>
      <c r="B215" s="155"/>
      <c r="C215" s="40" t="str">
        <f t="shared" si="28"/>
        <v/>
      </c>
      <c r="D215" s="39"/>
      <c r="E215" s="40" t="str">
        <f t="shared" si="29"/>
        <v/>
      </c>
      <c r="F215" s="39"/>
      <c r="G215" s="40" t="str">
        <f t="shared" si="30"/>
        <v/>
      </c>
      <c r="H215" s="39"/>
      <c r="I215" s="40" t="str">
        <f t="shared" si="31"/>
        <v/>
      </c>
      <c r="J215" s="198" t="str">
        <f>IFERROR(VLOOKUP(Q215,Drop_down_options!$B$2:$D$31,2,FALSE),"")</f>
        <v/>
      </c>
      <c r="K215" s="40" t="str">
        <f>IFERROR(VLOOKUP(R215,Drop_down_options!$E$2:$F$4,2,),"")</f>
        <v/>
      </c>
      <c r="L215" s="40" t="str">
        <f>IFERROR(VLOOKUP(S215,Drop_down_options!$G$2:$H$4,2),"")</f>
        <v/>
      </c>
      <c r="M215" s="40" t="str">
        <f>IFERROR(VLOOKUP(T215,Drop_down_options!$E$9:$F$14,2,FALSE),"")</f>
        <v/>
      </c>
      <c r="N215" s="40" t="str">
        <f t="shared" si="32"/>
        <v>_</v>
      </c>
      <c r="O215" s="199" t="str">
        <f t="shared" si="33"/>
        <v>___</v>
      </c>
      <c r="P215" s="41" t="str">
        <f t="shared" si="27"/>
        <v>-</v>
      </c>
      <c r="Q215" s="42" t="str">
        <f>IFERROR(VLOOKUP(B215,ACCEPTED_CODES!$X$3:$Y$32,2,), "")</f>
        <v/>
      </c>
      <c r="R215" s="154" t="str">
        <f>IFERROR(VLOOKUP(E215,Drop_down_options!$C$47:$D$49,2,), "")</f>
        <v/>
      </c>
      <c r="S215" s="39" t="str">
        <f>IFERROR(VLOOKUP(F215,Drop_down_options!$C$34:$D$36,2,), "")</f>
        <v/>
      </c>
      <c r="T215" s="39" t="str">
        <f>IFERROR(VLOOKUP(H215,Drop_down_options!$C$39:$D$44,2,),"")</f>
        <v/>
      </c>
      <c r="U215" s="48"/>
      <c r="V215" s="209"/>
      <c r="W215" s="48"/>
      <c r="X215" s="48"/>
      <c r="Y215" s="48"/>
      <c r="Z215" s="48"/>
      <c r="AA215" s="46"/>
      <c r="AB215" s="46"/>
      <c r="AC215" s="45" t="str">
        <f t="shared" si="34"/>
        <v/>
      </c>
      <c r="AD215" s="44"/>
      <c r="AE215" s="46"/>
      <c r="AF215" s="46"/>
      <c r="AG215" s="46"/>
      <c r="AH215" s="120"/>
      <c r="AI215" s="28" t="str">
        <f>IFERROR(VLOOKUP(AH215,CAPTURE_SITE_INFO!$B$3:$U$501,11,FALSE),"")</f>
        <v/>
      </c>
      <c r="AJ215" s="28" t="str">
        <f t="shared" si="35"/>
        <v>_</v>
      </c>
    </row>
    <row r="216" spans="1:36" s="30" customFormat="1" x14ac:dyDescent="0.25">
      <c r="A216" s="38"/>
      <c r="B216" s="155"/>
      <c r="C216" s="40" t="str">
        <f t="shared" si="28"/>
        <v/>
      </c>
      <c r="D216" s="39"/>
      <c r="E216" s="40" t="str">
        <f t="shared" si="29"/>
        <v/>
      </c>
      <c r="F216" s="39"/>
      <c r="G216" s="40" t="str">
        <f t="shared" si="30"/>
        <v/>
      </c>
      <c r="H216" s="39"/>
      <c r="I216" s="40" t="str">
        <f t="shared" si="31"/>
        <v/>
      </c>
      <c r="J216" s="198" t="str">
        <f>IFERROR(VLOOKUP(Q216,Drop_down_options!$B$2:$D$31,2,FALSE),"")</f>
        <v/>
      </c>
      <c r="K216" s="40" t="str">
        <f>IFERROR(VLOOKUP(R216,Drop_down_options!$E$2:$F$4,2,),"")</f>
        <v/>
      </c>
      <c r="L216" s="40" t="str">
        <f>IFERROR(VLOOKUP(S216,Drop_down_options!$G$2:$H$4,2),"")</f>
        <v/>
      </c>
      <c r="M216" s="40" t="str">
        <f>IFERROR(VLOOKUP(T216,Drop_down_options!$E$9:$F$14,2,FALSE),"")</f>
        <v/>
      </c>
      <c r="N216" s="40" t="str">
        <f t="shared" si="32"/>
        <v>_</v>
      </c>
      <c r="O216" s="199" t="str">
        <f t="shared" si="33"/>
        <v>___</v>
      </c>
      <c r="P216" s="41" t="str">
        <f t="shared" si="27"/>
        <v>-</v>
      </c>
      <c r="Q216" s="42" t="str">
        <f>IFERROR(VLOOKUP(B216,ACCEPTED_CODES!$X$3:$Y$32,2,), "")</f>
        <v/>
      </c>
      <c r="R216" s="154" t="str">
        <f>IFERROR(VLOOKUP(E216,Drop_down_options!$C$47:$D$49,2,), "")</f>
        <v/>
      </c>
      <c r="S216" s="39" t="str">
        <f>IFERROR(VLOOKUP(F216,Drop_down_options!$C$34:$D$36,2,), "")</f>
        <v/>
      </c>
      <c r="T216" s="39" t="str">
        <f>IFERROR(VLOOKUP(H216,Drop_down_options!$C$39:$D$44,2,),"")</f>
        <v/>
      </c>
      <c r="U216" s="48"/>
      <c r="V216" s="209"/>
      <c r="W216" s="48"/>
      <c r="X216" s="48"/>
      <c r="Y216" s="48"/>
      <c r="Z216" s="48"/>
      <c r="AA216" s="46"/>
      <c r="AB216" s="46"/>
      <c r="AC216" s="45" t="str">
        <f t="shared" si="34"/>
        <v/>
      </c>
      <c r="AD216" s="44"/>
      <c r="AE216" s="46"/>
      <c r="AF216" s="46"/>
      <c r="AG216" s="46"/>
      <c r="AH216" s="120"/>
      <c r="AI216" s="28" t="str">
        <f>IFERROR(VLOOKUP(AH216,CAPTURE_SITE_INFO!$B$3:$U$501,11,FALSE),"")</f>
        <v/>
      </c>
      <c r="AJ216" s="28" t="str">
        <f t="shared" si="35"/>
        <v>_</v>
      </c>
    </row>
    <row r="217" spans="1:36" s="30" customFormat="1" x14ac:dyDescent="0.25">
      <c r="A217" s="38"/>
      <c r="B217" s="155"/>
      <c r="C217" s="40" t="str">
        <f t="shared" si="28"/>
        <v/>
      </c>
      <c r="D217" s="39"/>
      <c r="E217" s="40" t="str">
        <f t="shared" si="29"/>
        <v/>
      </c>
      <c r="F217" s="39"/>
      <c r="G217" s="40" t="str">
        <f t="shared" si="30"/>
        <v/>
      </c>
      <c r="H217" s="39"/>
      <c r="I217" s="40" t="str">
        <f t="shared" si="31"/>
        <v/>
      </c>
      <c r="J217" s="198" t="str">
        <f>IFERROR(VLOOKUP(Q217,Drop_down_options!$B$2:$D$31,2,FALSE),"")</f>
        <v/>
      </c>
      <c r="K217" s="40" t="str">
        <f>IFERROR(VLOOKUP(R217,Drop_down_options!$E$2:$F$4,2,),"")</f>
        <v/>
      </c>
      <c r="L217" s="40" t="str">
        <f>IFERROR(VLOOKUP(S217,Drop_down_options!$G$2:$H$4,2),"")</f>
        <v/>
      </c>
      <c r="M217" s="40" t="str">
        <f>IFERROR(VLOOKUP(T217,Drop_down_options!$E$9:$F$14,2,FALSE),"")</f>
        <v/>
      </c>
      <c r="N217" s="40" t="str">
        <f t="shared" si="32"/>
        <v>_</v>
      </c>
      <c r="O217" s="199" t="str">
        <f t="shared" si="33"/>
        <v>___</v>
      </c>
      <c r="P217" s="41" t="str">
        <f t="shared" si="27"/>
        <v>-</v>
      </c>
      <c r="Q217" s="42" t="str">
        <f>IFERROR(VLOOKUP(B217,ACCEPTED_CODES!$X$3:$Y$32,2,), "")</f>
        <v/>
      </c>
      <c r="R217" s="154" t="str">
        <f>IFERROR(VLOOKUP(E217,Drop_down_options!$C$47:$D$49,2,), "")</f>
        <v/>
      </c>
      <c r="S217" s="39" t="str">
        <f>IFERROR(VLOOKUP(F217,Drop_down_options!$C$34:$D$36,2,), "")</f>
        <v/>
      </c>
      <c r="T217" s="39" t="str">
        <f>IFERROR(VLOOKUP(H217,Drop_down_options!$C$39:$D$44,2,),"")</f>
        <v/>
      </c>
      <c r="U217" s="48"/>
      <c r="V217" s="209"/>
      <c r="W217" s="48"/>
      <c r="X217" s="48"/>
      <c r="Y217" s="48"/>
      <c r="Z217" s="48"/>
      <c r="AA217" s="46"/>
      <c r="AB217" s="46"/>
      <c r="AC217" s="45" t="str">
        <f t="shared" si="34"/>
        <v/>
      </c>
      <c r="AD217" s="44"/>
      <c r="AE217" s="46"/>
      <c r="AF217" s="46"/>
      <c r="AG217" s="46"/>
      <c r="AH217" s="120"/>
      <c r="AI217" s="28" t="str">
        <f>IFERROR(VLOOKUP(AH217,CAPTURE_SITE_INFO!$B$3:$U$501,11,FALSE),"")</f>
        <v/>
      </c>
      <c r="AJ217" s="28" t="str">
        <f t="shared" si="35"/>
        <v>_</v>
      </c>
    </row>
    <row r="218" spans="1:36" s="30" customFormat="1" x14ac:dyDescent="0.25">
      <c r="A218" s="38"/>
      <c r="B218" s="155"/>
      <c r="C218" s="40" t="str">
        <f t="shared" si="28"/>
        <v/>
      </c>
      <c r="D218" s="39"/>
      <c r="E218" s="40" t="str">
        <f t="shared" si="29"/>
        <v/>
      </c>
      <c r="F218" s="39"/>
      <c r="G218" s="40" t="str">
        <f t="shared" si="30"/>
        <v/>
      </c>
      <c r="H218" s="39"/>
      <c r="I218" s="40" t="str">
        <f t="shared" si="31"/>
        <v/>
      </c>
      <c r="J218" s="198" t="str">
        <f>IFERROR(VLOOKUP(Q218,Drop_down_options!$B$2:$D$31,2,FALSE),"")</f>
        <v/>
      </c>
      <c r="K218" s="40" t="str">
        <f>IFERROR(VLOOKUP(R218,Drop_down_options!$E$2:$F$4,2,),"")</f>
        <v/>
      </c>
      <c r="L218" s="40" t="str">
        <f>IFERROR(VLOOKUP(S218,Drop_down_options!$G$2:$H$4,2),"")</f>
        <v/>
      </c>
      <c r="M218" s="40" t="str">
        <f>IFERROR(VLOOKUP(T218,Drop_down_options!$E$9:$F$14,2,FALSE),"")</f>
        <v/>
      </c>
      <c r="N218" s="40" t="str">
        <f t="shared" si="32"/>
        <v>_</v>
      </c>
      <c r="O218" s="199" t="str">
        <f t="shared" si="33"/>
        <v>___</v>
      </c>
      <c r="P218" s="41" t="str">
        <f t="shared" si="27"/>
        <v>-</v>
      </c>
      <c r="Q218" s="42" t="str">
        <f>IFERROR(VLOOKUP(B218,ACCEPTED_CODES!$X$3:$Y$32,2,), "")</f>
        <v/>
      </c>
      <c r="R218" s="154" t="str">
        <f>IFERROR(VLOOKUP(E218,Drop_down_options!$C$47:$D$49,2,), "")</f>
        <v/>
      </c>
      <c r="S218" s="39" t="str">
        <f>IFERROR(VLOOKUP(F218,Drop_down_options!$C$34:$D$36,2,), "")</f>
        <v/>
      </c>
      <c r="T218" s="39" t="str">
        <f>IFERROR(VLOOKUP(H218,Drop_down_options!$C$39:$D$44,2,),"")</f>
        <v/>
      </c>
      <c r="U218" s="48"/>
      <c r="V218" s="209"/>
      <c r="W218" s="48"/>
      <c r="X218" s="48"/>
      <c r="Y218" s="48"/>
      <c r="Z218" s="48"/>
      <c r="AA218" s="46"/>
      <c r="AB218" s="46"/>
      <c r="AC218" s="45" t="str">
        <f t="shared" si="34"/>
        <v/>
      </c>
      <c r="AD218" s="44"/>
      <c r="AE218" s="46"/>
      <c r="AF218" s="46"/>
      <c r="AG218" s="46"/>
      <c r="AH218" s="120"/>
      <c r="AI218" s="28" t="str">
        <f>IFERROR(VLOOKUP(AH218,CAPTURE_SITE_INFO!$B$3:$U$501,11,FALSE),"")</f>
        <v/>
      </c>
      <c r="AJ218" s="28" t="str">
        <f t="shared" si="35"/>
        <v>_</v>
      </c>
    </row>
    <row r="219" spans="1:36" s="30" customFormat="1" x14ac:dyDescent="0.25">
      <c r="A219" s="38"/>
      <c r="B219" s="155"/>
      <c r="C219" s="40" t="str">
        <f t="shared" si="28"/>
        <v/>
      </c>
      <c r="D219" s="39"/>
      <c r="E219" s="40" t="str">
        <f t="shared" si="29"/>
        <v/>
      </c>
      <c r="F219" s="39"/>
      <c r="G219" s="40" t="str">
        <f t="shared" si="30"/>
        <v/>
      </c>
      <c r="H219" s="39"/>
      <c r="I219" s="40" t="str">
        <f t="shared" si="31"/>
        <v/>
      </c>
      <c r="J219" s="198" t="str">
        <f>IFERROR(VLOOKUP(Q219,Drop_down_options!$B$2:$D$31,2,FALSE),"")</f>
        <v/>
      </c>
      <c r="K219" s="40" t="str">
        <f>IFERROR(VLOOKUP(R219,Drop_down_options!$E$2:$F$4,2,),"")</f>
        <v/>
      </c>
      <c r="L219" s="40" t="str">
        <f>IFERROR(VLOOKUP(S219,Drop_down_options!$G$2:$H$4,2),"")</f>
        <v/>
      </c>
      <c r="M219" s="40" t="str">
        <f>IFERROR(VLOOKUP(T219,Drop_down_options!$E$9:$F$14,2,FALSE),"")</f>
        <v/>
      </c>
      <c r="N219" s="40" t="str">
        <f t="shared" si="32"/>
        <v>_</v>
      </c>
      <c r="O219" s="199" t="str">
        <f t="shared" si="33"/>
        <v>___</v>
      </c>
      <c r="P219" s="41" t="str">
        <f t="shared" si="27"/>
        <v>-</v>
      </c>
      <c r="Q219" s="42" t="str">
        <f>IFERROR(VLOOKUP(B219,ACCEPTED_CODES!$X$3:$Y$32,2,), "")</f>
        <v/>
      </c>
      <c r="R219" s="154" t="str">
        <f>IFERROR(VLOOKUP(E219,Drop_down_options!$C$47:$D$49,2,), "")</f>
        <v/>
      </c>
      <c r="S219" s="39" t="str">
        <f>IFERROR(VLOOKUP(F219,Drop_down_options!$C$34:$D$36,2,), "")</f>
        <v/>
      </c>
      <c r="T219" s="39" t="str">
        <f>IFERROR(VLOOKUP(H219,Drop_down_options!$C$39:$D$44,2,),"")</f>
        <v/>
      </c>
      <c r="U219" s="48"/>
      <c r="V219" s="209"/>
      <c r="W219" s="48"/>
      <c r="X219" s="48"/>
      <c r="Y219" s="48"/>
      <c r="Z219" s="48"/>
      <c r="AA219" s="46"/>
      <c r="AB219" s="46"/>
      <c r="AC219" s="45" t="str">
        <f t="shared" si="34"/>
        <v/>
      </c>
      <c r="AD219" s="44"/>
      <c r="AE219" s="46"/>
      <c r="AF219" s="46"/>
      <c r="AG219" s="46"/>
      <c r="AH219" s="120"/>
      <c r="AI219" s="28" t="str">
        <f>IFERROR(VLOOKUP(AH219,CAPTURE_SITE_INFO!$B$3:$U$501,11,FALSE),"")</f>
        <v/>
      </c>
      <c r="AJ219" s="28" t="str">
        <f t="shared" si="35"/>
        <v>_</v>
      </c>
    </row>
    <row r="220" spans="1:36" s="30" customFormat="1" x14ac:dyDescent="0.25">
      <c r="A220" s="38"/>
      <c r="B220" s="155"/>
      <c r="C220" s="40" t="str">
        <f t="shared" si="28"/>
        <v/>
      </c>
      <c r="D220" s="39"/>
      <c r="E220" s="40" t="str">
        <f t="shared" si="29"/>
        <v/>
      </c>
      <c r="F220" s="39"/>
      <c r="G220" s="40" t="str">
        <f t="shared" si="30"/>
        <v/>
      </c>
      <c r="H220" s="39"/>
      <c r="I220" s="40" t="str">
        <f t="shared" si="31"/>
        <v/>
      </c>
      <c r="J220" s="198" t="str">
        <f>IFERROR(VLOOKUP(Q220,Drop_down_options!$B$2:$D$31,2,FALSE),"")</f>
        <v/>
      </c>
      <c r="K220" s="40" t="str">
        <f>IFERROR(VLOOKUP(R220,Drop_down_options!$E$2:$F$4,2,),"")</f>
        <v/>
      </c>
      <c r="L220" s="40" t="str">
        <f>IFERROR(VLOOKUP(S220,Drop_down_options!$G$2:$H$4,2),"")</f>
        <v/>
      </c>
      <c r="M220" s="40" t="str">
        <f>IFERROR(VLOOKUP(T220,Drop_down_options!$E$9:$F$14,2,FALSE),"")</f>
        <v/>
      </c>
      <c r="N220" s="40" t="str">
        <f t="shared" si="32"/>
        <v>_</v>
      </c>
      <c r="O220" s="199" t="str">
        <f t="shared" si="33"/>
        <v>___</v>
      </c>
      <c r="P220" s="41" t="str">
        <f t="shared" si="27"/>
        <v>-</v>
      </c>
      <c r="Q220" s="42" t="str">
        <f>IFERROR(VLOOKUP(B220,ACCEPTED_CODES!$X$3:$Y$32,2,), "")</f>
        <v/>
      </c>
      <c r="R220" s="154" t="str">
        <f>IFERROR(VLOOKUP(E220,Drop_down_options!$C$47:$D$49,2,), "")</f>
        <v/>
      </c>
      <c r="S220" s="39" t="str">
        <f>IFERROR(VLOOKUP(F220,Drop_down_options!$C$34:$D$36,2,), "")</f>
        <v/>
      </c>
      <c r="T220" s="39" t="str">
        <f>IFERROR(VLOOKUP(H220,Drop_down_options!$C$39:$D$44,2,),"")</f>
        <v/>
      </c>
      <c r="U220" s="48"/>
      <c r="V220" s="209"/>
      <c r="W220" s="48"/>
      <c r="X220" s="48"/>
      <c r="Y220" s="48"/>
      <c r="Z220" s="48"/>
      <c r="AA220" s="46"/>
      <c r="AB220" s="46"/>
      <c r="AC220" s="45" t="str">
        <f t="shared" si="34"/>
        <v/>
      </c>
      <c r="AD220" s="44"/>
      <c r="AE220" s="46"/>
      <c r="AF220" s="46"/>
      <c r="AG220" s="46"/>
      <c r="AH220" s="120"/>
      <c r="AI220" s="28" t="str">
        <f>IFERROR(VLOOKUP(AH220,CAPTURE_SITE_INFO!$B$3:$U$501,11,FALSE),"")</f>
        <v/>
      </c>
      <c r="AJ220" s="28" t="str">
        <f t="shared" si="35"/>
        <v>_</v>
      </c>
    </row>
    <row r="221" spans="1:36" s="30" customFormat="1" x14ac:dyDescent="0.25">
      <c r="A221" s="38"/>
      <c r="B221" s="155"/>
      <c r="C221" s="40" t="str">
        <f t="shared" si="28"/>
        <v/>
      </c>
      <c r="D221" s="39"/>
      <c r="E221" s="40" t="str">
        <f t="shared" si="29"/>
        <v/>
      </c>
      <c r="F221" s="39"/>
      <c r="G221" s="40" t="str">
        <f t="shared" si="30"/>
        <v/>
      </c>
      <c r="H221" s="39"/>
      <c r="I221" s="40" t="str">
        <f t="shared" si="31"/>
        <v/>
      </c>
      <c r="J221" s="198" t="str">
        <f>IFERROR(VLOOKUP(Q221,Drop_down_options!$B$2:$D$31,2,FALSE),"")</f>
        <v/>
      </c>
      <c r="K221" s="40" t="str">
        <f>IFERROR(VLOOKUP(R221,Drop_down_options!$E$2:$F$4,2,),"")</f>
        <v/>
      </c>
      <c r="L221" s="40" t="str">
        <f>IFERROR(VLOOKUP(S221,Drop_down_options!$G$2:$H$4,2),"")</f>
        <v/>
      </c>
      <c r="M221" s="40" t="str">
        <f>IFERROR(VLOOKUP(T221,Drop_down_options!$E$9:$F$14,2,FALSE),"")</f>
        <v/>
      </c>
      <c r="N221" s="40" t="str">
        <f t="shared" si="32"/>
        <v>_</v>
      </c>
      <c r="O221" s="199" t="str">
        <f t="shared" si="33"/>
        <v>___</v>
      </c>
      <c r="P221" s="41" t="str">
        <f t="shared" si="27"/>
        <v>-</v>
      </c>
      <c r="Q221" s="42" t="str">
        <f>IFERROR(VLOOKUP(B221,ACCEPTED_CODES!$X$3:$Y$32,2,), "")</f>
        <v/>
      </c>
      <c r="R221" s="154" t="str">
        <f>IFERROR(VLOOKUP(E221,Drop_down_options!$C$47:$D$49,2,), "")</f>
        <v/>
      </c>
      <c r="S221" s="39" t="str">
        <f>IFERROR(VLOOKUP(F221,Drop_down_options!$C$34:$D$36,2,), "")</f>
        <v/>
      </c>
      <c r="T221" s="39" t="str">
        <f>IFERROR(VLOOKUP(H221,Drop_down_options!$C$39:$D$44,2,),"")</f>
        <v/>
      </c>
      <c r="U221" s="48"/>
      <c r="V221" s="209"/>
      <c r="W221" s="48"/>
      <c r="X221" s="48"/>
      <c r="Y221" s="48"/>
      <c r="Z221" s="48"/>
      <c r="AA221" s="46"/>
      <c r="AB221" s="46"/>
      <c r="AC221" s="45" t="str">
        <f t="shared" si="34"/>
        <v/>
      </c>
      <c r="AD221" s="44"/>
      <c r="AE221" s="46"/>
      <c r="AF221" s="46"/>
      <c r="AG221" s="46"/>
      <c r="AH221" s="120"/>
      <c r="AI221" s="28" t="str">
        <f>IFERROR(VLOOKUP(AH221,CAPTURE_SITE_INFO!$B$3:$U$501,11,FALSE),"")</f>
        <v/>
      </c>
      <c r="AJ221" s="28" t="str">
        <f t="shared" si="35"/>
        <v>_</v>
      </c>
    </row>
    <row r="222" spans="1:36" s="30" customFormat="1" x14ac:dyDescent="0.25">
      <c r="A222" s="38"/>
      <c r="B222" s="155"/>
      <c r="C222" s="40" t="str">
        <f t="shared" si="28"/>
        <v/>
      </c>
      <c r="D222" s="39"/>
      <c r="E222" s="40" t="str">
        <f t="shared" si="29"/>
        <v/>
      </c>
      <c r="F222" s="39"/>
      <c r="G222" s="40" t="str">
        <f t="shared" si="30"/>
        <v/>
      </c>
      <c r="H222" s="39"/>
      <c r="I222" s="40" t="str">
        <f t="shared" si="31"/>
        <v/>
      </c>
      <c r="J222" s="198" t="str">
        <f>IFERROR(VLOOKUP(Q222,Drop_down_options!$B$2:$D$31,2,FALSE),"")</f>
        <v/>
      </c>
      <c r="K222" s="40" t="str">
        <f>IFERROR(VLOOKUP(R222,Drop_down_options!$E$2:$F$4,2,),"")</f>
        <v/>
      </c>
      <c r="L222" s="40" t="str">
        <f>IFERROR(VLOOKUP(S222,Drop_down_options!$G$2:$H$4,2),"")</f>
        <v/>
      </c>
      <c r="M222" s="40" t="str">
        <f>IFERROR(VLOOKUP(T222,Drop_down_options!$E$9:$F$14,2,FALSE),"")</f>
        <v/>
      </c>
      <c r="N222" s="40" t="str">
        <f t="shared" si="32"/>
        <v>_</v>
      </c>
      <c r="O222" s="199" t="str">
        <f t="shared" si="33"/>
        <v>___</v>
      </c>
      <c r="P222" s="41" t="str">
        <f t="shared" si="27"/>
        <v>-</v>
      </c>
      <c r="Q222" s="42" t="str">
        <f>IFERROR(VLOOKUP(B222,ACCEPTED_CODES!$X$3:$Y$32,2,), "")</f>
        <v/>
      </c>
      <c r="R222" s="154" t="str">
        <f>IFERROR(VLOOKUP(E222,Drop_down_options!$C$47:$D$49,2,), "")</f>
        <v/>
      </c>
      <c r="S222" s="39" t="str">
        <f>IFERROR(VLOOKUP(F222,Drop_down_options!$C$34:$D$36,2,), "")</f>
        <v/>
      </c>
      <c r="T222" s="39" t="str">
        <f>IFERROR(VLOOKUP(H222,Drop_down_options!$C$39:$D$44,2,),"")</f>
        <v/>
      </c>
      <c r="U222" s="48"/>
      <c r="V222" s="209"/>
      <c r="W222" s="48"/>
      <c r="X222" s="48"/>
      <c r="Y222" s="48"/>
      <c r="Z222" s="48"/>
      <c r="AA222" s="46"/>
      <c r="AB222" s="46"/>
      <c r="AC222" s="45" t="str">
        <f t="shared" si="34"/>
        <v/>
      </c>
      <c r="AD222" s="44"/>
      <c r="AE222" s="46"/>
      <c r="AF222" s="46"/>
      <c r="AG222" s="46"/>
      <c r="AH222" s="120"/>
      <c r="AI222" s="28" t="str">
        <f>IFERROR(VLOOKUP(AH222,CAPTURE_SITE_INFO!$B$3:$U$501,11,FALSE),"")</f>
        <v/>
      </c>
      <c r="AJ222" s="28" t="str">
        <f t="shared" si="35"/>
        <v>_</v>
      </c>
    </row>
    <row r="223" spans="1:36" s="30" customFormat="1" x14ac:dyDescent="0.25">
      <c r="A223" s="38"/>
      <c r="B223" s="155"/>
      <c r="C223" s="40" t="str">
        <f t="shared" si="28"/>
        <v/>
      </c>
      <c r="D223" s="39"/>
      <c r="E223" s="40" t="str">
        <f t="shared" si="29"/>
        <v/>
      </c>
      <c r="F223" s="39"/>
      <c r="G223" s="40" t="str">
        <f t="shared" si="30"/>
        <v/>
      </c>
      <c r="H223" s="39"/>
      <c r="I223" s="40" t="str">
        <f t="shared" si="31"/>
        <v/>
      </c>
      <c r="J223" s="198" t="str">
        <f>IFERROR(VLOOKUP(Q223,Drop_down_options!$B$2:$D$31,2,FALSE),"")</f>
        <v/>
      </c>
      <c r="K223" s="40" t="str">
        <f>IFERROR(VLOOKUP(R223,Drop_down_options!$E$2:$F$4,2,),"")</f>
        <v/>
      </c>
      <c r="L223" s="40" t="str">
        <f>IFERROR(VLOOKUP(S223,Drop_down_options!$G$2:$H$4,2),"")</f>
        <v/>
      </c>
      <c r="M223" s="40" t="str">
        <f>IFERROR(VLOOKUP(T223,Drop_down_options!$E$9:$F$14,2,FALSE),"")</f>
        <v/>
      </c>
      <c r="N223" s="40" t="str">
        <f t="shared" si="32"/>
        <v>_</v>
      </c>
      <c r="O223" s="199" t="str">
        <f t="shared" si="33"/>
        <v>___</v>
      </c>
      <c r="P223" s="41" t="str">
        <f t="shared" si="27"/>
        <v>-</v>
      </c>
      <c r="Q223" s="42" t="str">
        <f>IFERROR(VLOOKUP(B223,ACCEPTED_CODES!$X$3:$Y$32,2,), "")</f>
        <v/>
      </c>
      <c r="R223" s="154" t="str">
        <f>IFERROR(VLOOKUP(E223,Drop_down_options!$C$47:$D$49,2,), "")</f>
        <v/>
      </c>
      <c r="S223" s="39" t="str">
        <f>IFERROR(VLOOKUP(F223,Drop_down_options!$C$34:$D$36,2,), "")</f>
        <v/>
      </c>
      <c r="T223" s="39" t="str">
        <f>IFERROR(VLOOKUP(H223,Drop_down_options!$C$39:$D$44,2,),"")</f>
        <v/>
      </c>
      <c r="U223" s="48"/>
      <c r="V223" s="209"/>
      <c r="W223" s="48"/>
      <c r="X223" s="48"/>
      <c r="Y223" s="48"/>
      <c r="Z223" s="48"/>
      <c r="AA223" s="46"/>
      <c r="AB223" s="46"/>
      <c r="AC223" s="45" t="str">
        <f t="shared" si="34"/>
        <v/>
      </c>
      <c r="AD223" s="44"/>
      <c r="AE223" s="46"/>
      <c r="AF223" s="46"/>
      <c r="AG223" s="46"/>
      <c r="AH223" s="120"/>
      <c r="AI223" s="28" t="str">
        <f>IFERROR(VLOOKUP(AH223,CAPTURE_SITE_INFO!$B$3:$U$501,11,FALSE),"")</f>
        <v/>
      </c>
      <c r="AJ223" s="28" t="str">
        <f t="shared" si="35"/>
        <v>_</v>
      </c>
    </row>
    <row r="224" spans="1:36" s="30" customFormat="1" x14ac:dyDescent="0.25">
      <c r="A224" s="38"/>
      <c r="B224" s="155"/>
      <c r="C224" s="40" t="str">
        <f t="shared" si="28"/>
        <v/>
      </c>
      <c r="D224" s="39"/>
      <c r="E224" s="40" t="str">
        <f t="shared" si="29"/>
        <v/>
      </c>
      <c r="F224" s="39"/>
      <c r="G224" s="40" t="str">
        <f t="shared" si="30"/>
        <v/>
      </c>
      <c r="H224" s="39"/>
      <c r="I224" s="40" t="str">
        <f t="shared" si="31"/>
        <v/>
      </c>
      <c r="J224" s="198" t="str">
        <f>IFERROR(VLOOKUP(Q224,Drop_down_options!$B$2:$D$31,2,FALSE),"")</f>
        <v/>
      </c>
      <c r="K224" s="40" t="str">
        <f>IFERROR(VLOOKUP(R224,Drop_down_options!$E$2:$F$4,2,),"")</f>
        <v/>
      </c>
      <c r="L224" s="40" t="str">
        <f>IFERROR(VLOOKUP(S224,Drop_down_options!$G$2:$H$4,2),"")</f>
        <v/>
      </c>
      <c r="M224" s="40" t="str">
        <f>IFERROR(VLOOKUP(T224,Drop_down_options!$E$9:$F$14,2,FALSE),"")</f>
        <v/>
      </c>
      <c r="N224" s="40" t="str">
        <f t="shared" si="32"/>
        <v>_</v>
      </c>
      <c r="O224" s="199" t="str">
        <f t="shared" si="33"/>
        <v>___</v>
      </c>
      <c r="P224" s="41" t="str">
        <f t="shared" si="27"/>
        <v>-</v>
      </c>
      <c r="Q224" s="42" t="str">
        <f>IFERROR(VLOOKUP(B224,ACCEPTED_CODES!$X$3:$Y$32,2,), "")</f>
        <v/>
      </c>
      <c r="R224" s="154" t="str">
        <f>IFERROR(VLOOKUP(E224,Drop_down_options!$C$47:$D$49,2,), "")</f>
        <v/>
      </c>
      <c r="S224" s="39" t="str">
        <f>IFERROR(VLOOKUP(F224,Drop_down_options!$C$34:$D$36,2,), "")</f>
        <v/>
      </c>
      <c r="T224" s="39" t="str">
        <f>IFERROR(VLOOKUP(H224,Drop_down_options!$C$39:$D$44,2,),"")</f>
        <v/>
      </c>
      <c r="U224" s="48"/>
      <c r="V224" s="209"/>
      <c r="W224" s="48"/>
      <c r="X224" s="48"/>
      <c r="Y224" s="48"/>
      <c r="Z224" s="48"/>
      <c r="AA224" s="46"/>
      <c r="AB224" s="46"/>
      <c r="AC224" s="45" t="str">
        <f t="shared" si="34"/>
        <v/>
      </c>
      <c r="AD224" s="44"/>
      <c r="AE224" s="46"/>
      <c r="AF224" s="46"/>
      <c r="AG224" s="46"/>
      <c r="AH224" s="120"/>
      <c r="AI224" s="28" t="str">
        <f>IFERROR(VLOOKUP(AH224,CAPTURE_SITE_INFO!$B$3:$U$501,11,FALSE),"")</f>
        <v/>
      </c>
      <c r="AJ224" s="28" t="str">
        <f t="shared" si="35"/>
        <v>_</v>
      </c>
    </row>
    <row r="225" spans="1:36" s="30" customFormat="1" x14ac:dyDescent="0.25">
      <c r="A225" s="38"/>
      <c r="B225" s="155"/>
      <c r="C225" s="40" t="str">
        <f t="shared" si="28"/>
        <v/>
      </c>
      <c r="D225" s="39"/>
      <c r="E225" s="40" t="str">
        <f t="shared" si="29"/>
        <v/>
      </c>
      <c r="F225" s="39"/>
      <c r="G225" s="40" t="str">
        <f t="shared" si="30"/>
        <v/>
      </c>
      <c r="H225" s="39"/>
      <c r="I225" s="40" t="str">
        <f t="shared" si="31"/>
        <v/>
      </c>
      <c r="J225" s="198" t="str">
        <f>IFERROR(VLOOKUP(Q225,Drop_down_options!$B$2:$D$31,2,FALSE),"")</f>
        <v/>
      </c>
      <c r="K225" s="40" t="str">
        <f>IFERROR(VLOOKUP(R225,Drop_down_options!$E$2:$F$4,2,),"")</f>
        <v/>
      </c>
      <c r="L225" s="40" t="str">
        <f>IFERROR(VLOOKUP(S225,Drop_down_options!$G$2:$H$4,2),"")</f>
        <v/>
      </c>
      <c r="M225" s="40" t="str">
        <f>IFERROR(VLOOKUP(T225,Drop_down_options!$E$9:$F$14,2,FALSE),"")</f>
        <v/>
      </c>
      <c r="N225" s="40" t="str">
        <f t="shared" si="32"/>
        <v>_</v>
      </c>
      <c r="O225" s="199" t="str">
        <f t="shared" si="33"/>
        <v>___</v>
      </c>
      <c r="P225" s="41" t="str">
        <f t="shared" si="27"/>
        <v>-</v>
      </c>
      <c r="Q225" s="42" t="str">
        <f>IFERROR(VLOOKUP(B225,ACCEPTED_CODES!$X$3:$Y$32,2,), "")</f>
        <v/>
      </c>
      <c r="R225" s="154" t="str">
        <f>IFERROR(VLOOKUP(E225,Drop_down_options!$C$47:$D$49,2,), "")</f>
        <v/>
      </c>
      <c r="S225" s="39" t="str">
        <f>IFERROR(VLOOKUP(F225,Drop_down_options!$C$34:$D$36,2,), "")</f>
        <v/>
      </c>
      <c r="T225" s="39" t="str">
        <f>IFERROR(VLOOKUP(H225,Drop_down_options!$C$39:$D$44,2,),"")</f>
        <v/>
      </c>
      <c r="U225" s="48"/>
      <c r="V225" s="209"/>
      <c r="W225" s="48"/>
      <c r="X225" s="48"/>
      <c r="Y225" s="48"/>
      <c r="Z225" s="48"/>
      <c r="AA225" s="46"/>
      <c r="AB225" s="46"/>
      <c r="AC225" s="45" t="str">
        <f t="shared" si="34"/>
        <v/>
      </c>
      <c r="AD225" s="44"/>
      <c r="AE225" s="46"/>
      <c r="AF225" s="46"/>
      <c r="AG225" s="46"/>
      <c r="AH225" s="120"/>
      <c r="AI225" s="28" t="str">
        <f>IFERROR(VLOOKUP(AH225,CAPTURE_SITE_INFO!$B$3:$U$501,11,FALSE),"")</f>
        <v/>
      </c>
      <c r="AJ225" s="28" t="str">
        <f t="shared" si="35"/>
        <v>_</v>
      </c>
    </row>
    <row r="226" spans="1:36" s="30" customFormat="1" x14ac:dyDescent="0.25">
      <c r="A226" s="38"/>
      <c r="B226" s="155"/>
      <c r="C226" s="40" t="str">
        <f t="shared" si="28"/>
        <v/>
      </c>
      <c r="D226" s="39"/>
      <c r="E226" s="40" t="str">
        <f t="shared" si="29"/>
        <v/>
      </c>
      <c r="F226" s="39"/>
      <c r="G226" s="40" t="str">
        <f t="shared" si="30"/>
        <v/>
      </c>
      <c r="H226" s="39"/>
      <c r="I226" s="40" t="str">
        <f t="shared" si="31"/>
        <v/>
      </c>
      <c r="J226" s="198" t="str">
        <f>IFERROR(VLOOKUP(Q226,Drop_down_options!$B$2:$D$31,2,FALSE),"")</f>
        <v/>
      </c>
      <c r="K226" s="40" t="str">
        <f>IFERROR(VLOOKUP(R226,Drop_down_options!$E$2:$F$4,2,),"")</f>
        <v/>
      </c>
      <c r="L226" s="40" t="str">
        <f>IFERROR(VLOOKUP(S226,Drop_down_options!$G$2:$H$4,2),"")</f>
        <v/>
      </c>
      <c r="M226" s="40" t="str">
        <f>IFERROR(VLOOKUP(T226,Drop_down_options!$E$9:$F$14,2,FALSE),"")</f>
        <v/>
      </c>
      <c r="N226" s="40" t="str">
        <f t="shared" si="32"/>
        <v>_</v>
      </c>
      <c r="O226" s="199" t="str">
        <f t="shared" si="33"/>
        <v>___</v>
      </c>
      <c r="P226" s="41" t="str">
        <f t="shared" si="27"/>
        <v>-</v>
      </c>
      <c r="Q226" s="42" t="str">
        <f>IFERROR(VLOOKUP(B226,ACCEPTED_CODES!$X$3:$Y$32,2,), "")</f>
        <v/>
      </c>
      <c r="R226" s="154" t="str">
        <f>IFERROR(VLOOKUP(E226,Drop_down_options!$C$47:$D$49,2,), "")</f>
        <v/>
      </c>
      <c r="S226" s="39" t="str">
        <f>IFERROR(VLOOKUP(F226,Drop_down_options!$C$34:$D$36,2,), "")</f>
        <v/>
      </c>
      <c r="T226" s="39" t="str">
        <f>IFERROR(VLOOKUP(H226,Drop_down_options!$C$39:$D$44,2,),"")</f>
        <v/>
      </c>
      <c r="U226" s="48"/>
      <c r="V226" s="209"/>
      <c r="W226" s="48"/>
      <c r="X226" s="48"/>
      <c r="Y226" s="48"/>
      <c r="Z226" s="48"/>
      <c r="AA226" s="46"/>
      <c r="AB226" s="46"/>
      <c r="AC226" s="45" t="str">
        <f t="shared" si="34"/>
        <v/>
      </c>
      <c r="AD226" s="44"/>
      <c r="AE226" s="46"/>
      <c r="AF226" s="46"/>
      <c r="AG226" s="46"/>
      <c r="AH226" s="120"/>
      <c r="AI226" s="28" t="str">
        <f>IFERROR(VLOOKUP(AH226,CAPTURE_SITE_INFO!$B$3:$U$501,11,FALSE),"")</f>
        <v/>
      </c>
      <c r="AJ226" s="28" t="str">
        <f t="shared" si="35"/>
        <v>_</v>
      </c>
    </row>
    <row r="227" spans="1:36" s="30" customFormat="1" x14ac:dyDescent="0.25">
      <c r="A227" s="38"/>
      <c r="B227" s="155"/>
      <c r="C227" s="40" t="str">
        <f t="shared" si="28"/>
        <v/>
      </c>
      <c r="D227" s="39"/>
      <c r="E227" s="40" t="str">
        <f t="shared" si="29"/>
        <v/>
      </c>
      <c r="F227" s="39"/>
      <c r="G227" s="40" t="str">
        <f t="shared" si="30"/>
        <v/>
      </c>
      <c r="H227" s="39"/>
      <c r="I227" s="40" t="str">
        <f t="shared" si="31"/>
        <v/>
      </c>
      <c r="J227" s="198" t="str">
        <f>IFERROR(VLOOKUP(Q227,Drop_down_options!$B$2:$D$31,2,FALSE),"")</f>
        <v/>
      </c>
      <c r="K227" s="40" t="str">
        <f>IFERROR(VLOOKUP(R227,Drop_down_options!$E$2:$F$4,2,),"")</f>
        <v/>
      </c>
      <c r="L227" s="40" t="str">
        <f>IFERROR(VLOOKUP(S227,Drop_down_options!$G$2:$H$4,2),"")</f>
        <v/>
      </c>
      <c r="M227" s="40" t="str">
        <f>IFERROR(VLOOKUP(T227,Drop_down_options!$E$9:$F$14,2,FALSE),"")</f>
        <v/>
      </c>
      <c r="N227" s="40" t="str">
        <f t="shared" si="32"/>
        <v>_</v>
      </c>
      <c r="O227" s="199" t="str">
        <f t="shared" si="33"/>
        <v>___</v>
      </c>
      <c r="P227" s="41" t="str">
        <f t="shared" si="27"/>
        <v>-</v>
      </c>
      <c r="Q227" s="42" t="str">
        <f>IFERROR(VLOOKUP(B227,ACCEPTED_CODES!$X$3:$Y$32,2,), "")</f>
        <v/>
      </c>
      <c r="R227" s="154" t="str">
        <f>IFERROR(VLOOKUP(E227,Drop_down_options!$C$47:$D$49,2,), "")</f>
        <v/>
      </c>
      <c r="S227" s="39" t="str">
        <f>IFERROR(VLOOKUP(F227,Drop_down_options!$C$34:$D$36,2,), "")</f>
        <v/>
      </c>
      <c r="T227" s="39" t="str">
        <f>IFERROR(VLOOKUP(H227,Drop_down_options!$C$39:$D$44,2,),"")</f>
        <v/>
      </c>
      <c r="U227" s="48"/>
      <c r="V227" s="209"/>
      <c r="W227" s="48"/>
      <c r="X227" s="48"/>
      <c r="Y227" s="48"/>
      <c r="Z227" s="48"/>
      <c r="AA227" s="46"/>
      <c r="AB227" s="46"/>
      <c r="AC227" s="45" t="str">
        <f t="shared" si="34"/>
        <v/>
      </c>
      <c r="AD227" s="44"/>
      <c r="AE227" s="46"/>
      <c r="AF227" s="46"/>
      <c r="AG227" s="46"/>
      <c r="AH227" s="120"/>
      <c r="AI227" s="28" t="str">
        <f>IFERROR(VLOOKUP(AH227,CAPTURE_SITE_INFO!$B$3:$U$501,11,FALSE),"")</f>
        <v/>
      </c>
      <c r="AJ227" s="28" t="str">
        <f t="shared" si="35"/>
        <v>_</v>
      </c>
    </row>
    <row r="228" spans="1:36" s="30" customFormat="1" x14ac:dyDescent="0.25">
      <c r="A228" s="38"/>
      <c r="B228" s="155"/>
      <c r="C228" s="40" t="str">
        <f t="shared" si="28"/>
        <v/>
      </c>
      <c r="D228" s="39"/>
      <c r="E228" s="40" t="str">
        <f t="shared" si="29"/>
        <v/>
      </c>
      <c r="F228" s="39"/>
      <c r="G228" s="40" t="str">
        <f t="shared" si="30"/>
        <v/>
      </c>
      <c r="H228" s="39"/>
      <c r="I228" s="40" t="str">
        <f t="shared" si="31"/>
        <v/>
      </c>
      <c r="J228" s="198" t="str">
        <f>IFERROR(VLOOKUP(Q228,Drop_down_options!$B$2:$D$31,2,FALSE),"")</f>
        <v/>
      </c>
      <c r="K228" s="40" t="str">
        <f>IFERROR(VLOOKUP(R228,Drop_down_options!$E$2:$F$4,2,),"")</f>
        <v/>
      </c>
      <c r="L228" s="40" t="str">
        <f>IFERROR(VLOOKUP(S228,Drop_down_options!$G$2:$H$4,2),"")</f>
        <v/>
      </c>
      <c r="M228" s="40" t="str">
        <f>IFERROR(VLOOKUP(T228,Drop_down_options!$E$9:$F$14,2,FALSE),"")</f>
        <v/>
      </c>
      <c r="N228" s="40" t="str">
        <f t="shared" si="32"/>
        <v>_</v>
      </c>
      <c r="O228" s="199" t="str">
        <f t="shared" si="33"/>
        <v>___</v>
      </c>
      <c r="P228" s="41" t="str">
        <f t="shared" si="27"/>
        <v>-</v>
      </c>
      <c r="Q228" s="42" t="str">
        <f>IFERROR(VLOOKUP(B228,ACCEPTED_CODES!$X$3:$Y$32,2,), "")</f>
        <v/>
      </c>
      <c r="R228" s="154" t="str">
        <f>IFERROR(VLOOKUP(E228,Drop_down_options!$C$47:$D$49,2,), "")</f>
        <v/>
      </c>
      <c r="S228" s="39" t="str">
        <f>IFERROR(VLOOKUP(F228,Drop_down_options!$C$34:$D$36,2,), "")</f>
        <v/>
      </c>
      <c r="T228" s="39" t="str">
        <f>IFERROR(VLOOKUP(H228,Drop_down_options!$C$39:$D$44,2,),"")</f>
        <v/>
      </c>
      <c r="U228" s="48"/>
      <c r="V228" s="209"/>
      <c r="W228" s="48"/>
      <c r="X228" s="48"/>
      <c r="Y228" s="48"/>
      <c r="Z228" s="48"/>
      <c r="AA228" s="46"/>
      <c r="AB228" s="46"/>
      <c r="AC228" s="45" t="str">
        <f t="shared" si="34"/>
        <v/>
      </c>
      <c r="AD228" s="44"/>
      <c r="AE228" s="46"/>
      <c r="AF228" s="46"/>
      <c r="AG228" s="46"/>
      <c r="AH228" s="120"/>
      <c r="AI228" s="28" t="str">
        <f>IFERROR(VLOOKUP(AH228,CAPTURE_SITE_INFO!$B$3:$U$501,11,FALSE),"")</f>
        <v/>
      </c>
      <c r="AJ228" s="28" t="str">
        <f t="shared" si="35"/>
        <v>_</v>
      </c>
    </row>
    <row r="229" spans="1:36" s="30" customFormat="1" x14ac:dyDescent="0.25">
      <c r="A229" s="38"/>
      <c r="B229" s="155"/>
      <c r="C229" s="40" t="str">
        <f t="shared" si="28"/>
        <v/>
      </c>
      <c r="D229" s="39"/>
      <c r="E229" s="40" t="str">
        <f t="shared" si="29"/>
        <v/>
      </c>
      <c r="F229" s="39"/>
      <c r="G229" s="40" t="str">
        <f t="shared" si="30"/>
        <v/>
      </c>
      <c r="H229" s="39"/>
      <c r="I229" s="40" t="str">
        <f t="shared" si="31"/>
        <v/>
      </c>
      <c r="J229" s="198" t="str">
        <f>IFERROR(VLOOKUP(Q229,Drop_down_options!$B$2:$D$31,2,FALSE),"")</f>
        <v/>
      </c>
      <c r="K229" s="40" t="str">
        <f>IFERROR(VLOOKUP(R229,Drop_down_options!$E$2:$F$4,2,),"")</f>
        <v/>
      </c>
      <c r="L229" s="40" t="str">
        <f>IFERROR(VLOOKUP(S229,Drop_down_options!$G$2:$H$4,2),"")</f>
        <v/>
      </c>
      <c r="M229" s="40" t="str">
        <f>IFERROR(VLOOKUP(T229,Drop_down_options!$E$9:$F$14,2,FALSE),"")</f>
        <v/>
      </c>
      <c r="N229" s="40" t="str">
        <f t="shared" si="32"/>
        <v>_</v>
      </c>
      <c r="O229" s="199" t="str">
        <f t="shared" si="33"/>
        <v>___</v>
      </c>
      <c r="P229" s="41" t="str">
        <f t="shared" si="27"/>
        <v>-</v>
      </c>
      <c r="Q229" s="42" t="str">
        <f>IFERROR(VLOOKUP(B229,ACCEPTED_CODES!$X$3:$Y$32,2,), "")</f>
        <v/>
      </c>
      <c r="R229" s="154" t="str">
        <f>IFERROR(VLOOKUP(E229,Drop_down_options!$C$47:$D$49,2,), "")</f>
        <v/>
      </c>
      <c r="S229" s="39" t="str">
        <f>IFERROR(VLOOKUP(F229,Drop_down_options!$C$34:$D$36,2,), "")</f>
        <v/>
      </c>
      <c r="T229" s="39" t="str">
        <f>IFERROR(VLOOKUP(H229,Drop_down_options!$C$39:$D$44,2,),"")</f>
        <v/>
      </c>
      <c r="U229" s="48"/>
      <c r="V229" s="209"/>
      <c r="W229" s="48"/>
      <c r="X229" s="48"/>
      <c r="Y229" s="48"/>
      <c r="Z229" s="48"/>
      <c r="AA229" s="46"/>
      <c r="AB229" s="46"/>
      <c r="AC229" s="45" t="str">
        <f t="shared" si="34"/>
        <v/>
      </c>
      <c r="AD229" s="44"/>
      <c r="AE229" s="46"/>
      <c r="AF229" s="46"/>
      <c r="AG229" s="46"/>
      <c r="AH229" s="120"/>
      <c r="AI229" s="28" t="str">
        <f>IFERROR(VLOOKUP(AH229,CAPTURE_SITE_INFO!$B$3:$U$501,11,FALSE),"")</f>
        <v/>
      </c>
      <c r="AJ229" s="28" t="str">
        <f t="shared" si="35"/>
        <v>_</v>
      </c>
    </row>
    <row r="230" spans="1:36" s="30" customFormat="1" x14ac:dyDescent="0.25">
      <c r="A230" s="38"/>
      <c r="B230" s="155"/>
      <c r="C230" s="40" t="str">
        <f t="shared" si="28"/>
        <v/>
      </c>
      <c r="D230" s="39"/>
      <c r="E230" s="40" t="str">
        <f t="shared" si="29"/>
        <v/>
      </c>
      <c r="F230" s="39"/>
      <c r="G230" s="40" t="str">
        <f t="shared" si="30"/>
        <v/>
      </c>
      <c r="H230" s="39"/>
      <c r="I230" s="40" t="str">
        <f t="shared" si="31"/>
        <v/>
      </c>
      <c r="J230" s="198" t="str">
        <f>IFERROR(VLOOKUP(Q230,Drop_down_options!$B$2:$D$31,2,FALSE),"")</f>
        <v/>
      </c>
      <c r="K230" s="40" t="str">
        <f>IFERROR(VLOOKUP(R230,Drop_down_options!$E$2:$F$4,2,),"")</f>
        <v/>
      </c>
      <c r="L230" s="40" t="str">
        <f>IFERROR(VLOOKUP(S230,Drop_down_options!$G$2:$H$4,2),"")</f>
        <v/>
      </c>
      <c r="M230" s="40" t="str">
        <f>IFERROR(VLOOKUP(T230,Drop_down_options!$E$9:$F$14,2,FALSE),"")</f>
        <v/>
      </c>
      <c r="N230" s="40" t="str">
        <f t="shared" si="32"/>
        <v>_</v>
      </c>
      <c r="O230" s="199" t="str">
        <f t="shared" si="33"/>
        <v>___</v>
      </c>
      <c r="P230" s="41" t="str">
        <f t="shared" si="27"/>
        <v>-</v>
      </c>
      <c r="Q230" s="42" t="str">
        <f>IFERROR(VLOOKUP(B230,ACCEPTED_CODES!$X$3:$Y$32,2,), "")</f>
        <v/>
      </c>
      <c r="R230" s="154" t="str">
        <f>IFERROR(VLOOKUP(E230,Drop_down_options!$C$47:$D$49,2,), "")</f>
        <v/>
      </c>
      <c r="S230" s="39" t="str">
        <f>IFERROR(VLOOKUP(F230,Drop_down_options!$C$34:$D$36,2,), "")</f>
        <v/>
      </c>
      <c r="T230" s="39" t="str">
        <f>IFERROR(VLOOKUP(H230,Drop_down_options!$C$39:$D$44,2,),"")</f>
        <v/>
      </c>
      <c r="U230" s="48"/>
      <c r="V230" s="209"/>
      <c r="W230" s="48"/>
      <c r="X230" s="48"/>
      <c r="Y230" s="48"/>
      <c r="Z230" s="48"/>
      <c r="AA230" s="46"/>
      <c r="AB230" s="46"/>
      <c r="AC230" s="45" t="str">
        <f t="shared" si="34"/>
        <v/>
      </c>
      <c r="AD230" s="44"/>
      <c r="AE230" s="46"/>
      <c r="AF230" s="46"/>
      <c r="AG230" s="46"/>
      <c r="AH230" s="120"/>
      <c r="AI230" s="28" t="str">
        <f>IFERROR(VLOOKUP(AH230,CAPTURE_SITE_INFO!$B$3:$U$501,11,FALSE),"")</f>
        <v/>
      </c>
      <c r="AJ230" s="28" t="str">
        <f t="shared" si="35"/>
        <v>_</v>
      </c>
    </row>
    <row r="231" spans="1:36" s="30" customFormat="1" x14ac:dyDescent="0.25">
      <c r="A231" s="38"/>
      <c r="B231" s="155"/>
      <c r="C231" s="40" t="str">
        <f t="shared" si="28"/>
        <v/>
      </c>
      <c r="D231" s="39"/>
      <c r="E231" s="40" t="str">
        <f t="shared" si="29"/>
        <v/>
      </c>
      <c r="F231" s="39"/>
      <c r="G231" s="40" t="str">
        <f t="shared" si="30"/>
        <v/>
      </c>
      <c r="H231" s="39"/>
      <c r="I231" s="40" t="str">
        <f t="shared" si="31"/>
        <v/>
      </c>
      <c r="J231" s="198" t="str">
        <f>IFERROR(VLOOKUP(Q231,Drop_down_options!$B$2:$D$31,2,FALSE),"")</f>
        <v/>
      </c>
      <c r="K231" s="40" t="str">
        <f>IFERROR(VLOOKUP(R231,Drop_down_options!$E$2:$F$4,2,),"")</f>
        <v/>
      </c>
      <c r="L231" s="40" t="str">
        <f>IFERROR(VLOOKUP(S231,Drop_down_options!$G$2:$H$4,2),"")</f>
        <v/>
      </c>
      <c r="M231" s="40" t="str">
        <f>IFERROR(VLOOKUP(T231,Drop_down_options!$E$9:$F$14,2,FALSE),"")</f>
        <v/>
      </c>
      <c r="N231" s="40" t="str">
        <f t="shared" si="32"/>
        <v>_</v>
      </c>
      <c r="O231" s="199" t="str">
        <f t="shared" si="33"/>
        <v>___</v>
      </c>
      <c r="P231" s="41" t="str">
        <f t="shared" si="27"/>
        <v>-</v>
      </c>
      <c r="Q231" s="42" t="str">
        <f>IFERROR(VLOOKUP(B231,ACCEPTED_CODES!$X$3:$Y$32,2,), "")</f>
        <v/>
      </c>
      <c r="R231" s="154" t="str">
        <f>IFERROR(VLOOKUP(E231,Drop_down_options!$C$47:$D$49,2,), "")</f>
        <v/>
      </c>
      <c r="S231" s="39" t="str">
        <f>IFERROR(VLOOKUP(F231,Drop_down_options!$C$34:$D$36,2,), "")</f>
        <v/>
      </c>
      <c r="T231" s="39" t="str">
        <f>IFERROR(VLOOKUP(H231,Drop_down_options!$C$39:$D$44,2,),"")</f>
        <v/>
      </c>
      <c r="U231" s="48"/>
      <c r="V231" s="209"/>
      <c r="W231" s="48"/>
      <c r="X231" s="48"/>
      <c r="Y231" s="48"/>
      <c r="Z231" s="48"/>
      <c r="AA231" s="46"/>
      <c r="AB231" s="46"/>
      <c r="AC231" s="45" t="str">
        <f t="shared" si="34"/>
        <v/>
      </c>
      <c r="AD231" s="44"/>
      <c r="AE231" s="46"/>
      <c r="AF231" s="46"/>
      <c r="AG231" s="46"/>
      <c r="AH231" s="120"/>
      <c r="AI231" s="28" t="str">
        <f>IFERROR(VLOOKUP(AH231,CAPTURE_SITE_INFO!$B$3:$U$501,11,FALSE),"")</f>
        <v/>
      </c>
      <c r="AJ231" s="28" t="str">
        <f t="shared" si="35"/>
        <v>_</v>
      </c>
    </row>
    <row r="232" spans="1:36" s="30" customFormat="1" x14ac:dyDescent="0.25">
      <c r="A232" s="38"/>
      <c r="B232" s="155"/>
      <c r="C232" s="40" t="str">
        <f t="shared" si="28"/>
        <v/>
      </c>
      <c r="D232" s="39"/>
      <c r="E232" s="40" t="str">
        <f t="shared" si="29"/>
        <v/>
      </c>
      <c r="F232" s="39"/>
      <c r="G232" s="40" t="str">
        <f t="shared" si="30"/>
        <v/>
      </c>
      <c r="H232" s="39"/>
      <c r="I232" s="40" t="str">
        <f t="shared" si="31"/>
        <v/>
      </c>
      <c r="J232" s="198" t="str">
        <f>IFERROR(VLOOKUP(Q232,Drop_down_options!$B$2:$D$31,2,FALSE),"")</f>
        <v/>
      </c>
      <c r="K232" s="40" t="str">
        <f>IFERROR(VLOOKUP(R232,Drop_down_options!$E$2:$F$4,2,),"")</f>
        <v/>
      </c>
      <c r="L232" s="40" t="str">
        <f>IFERROR(VLOOKUP(S232,Drop_down_options!$G$2:$H$4,2),"")</f>
        <v/>
      </c>
      <c r="M232" s="40" t="str">
        <f>IFERROR(VLOOKUP(T232,Drop_down_options!$E$9:$F$14,2,FALSE),"")</f>
        <v/>
      </c>
      <c r="N232" s="40" t="str">
        <f t="shared" si="32"/>
        <v>_</v>
      </c>
      <c r="O232" s="199" t="str">
        <f t="shared" si="33"/>
        <v>___</v>
      </c>
      <c r="P232" s="41" t="str">
        <f t="shared" si="27"/>
        <v>-</v>
      </c>
      <c r="Q232" s="42" t="str">
        <f>IFERROR(VLOOKUP(B232,ACCEPTED_CODES!$X$3:$Y$32,2,), "")</f>
        <v/>
      </c>
      <c r="R232" s="154" t="str">
        <f>IFERROR(VLOOKUP(E232,Drop_down_options!$C$47:$D$49,2,), "")</f>
        <v/>
      </c>
      <c r="S232" s="39" t="str">
        <f>IFERROR(VLOOKUP(F232,Drop_down_options!$C$34:$D$36,2,), "")</f>
        <v/>
      </c>
      <c r="T232" s="39" t="str">
        <f>IFERROR(VLOOKUP(H232,Drop_down_options!$C$39:$D$44,2,),"")</f>
        <v/>
      </c>
      <c r="U232" s="48"/>
      <c r="V232" s="209"/>
      <c r="W232" s="48"/>
      <c r="X232" s="48"/>
      <c r="Y232" s="48"/>
      <c r="Z232" s="48"/>
      <c r="AA232" s="46"/>
      <c r="AB232" s="46"/>
      <c r="AC232" s="45" t="str">
        <f t="shared" si="34"/>
        <v/>
      </c>
      <c r="AD232" s="44"/>
      <c r="AE232" s="46"/>
      <c r="AF232" s="46"/>
      <c r="AG232" s="46"/>
      <c r="AH232" s="120"/>
      <c r="AI232" s="28" t="str">
        <f>IFERROR(VLOOKUP(AH232,CAPTURE_SITE_INFO!$B$3:$U$501,11,FALSE),"")</f>
        <v/>
      </c>
      <c r="AJ232" s="28" t="str">
        <f t="shared" si="35"/>
        <v>_</v>
      </c>
    </row>
    <row r="233" spans="1:36" s="30" customFormat="1" x14ac:dyDescent="0.25">
      <c r="A233" s="38"/>
      <c r="B233" s="155"/>
      <c r="C233" s="40" t="str">
        <f t="shared" si="28"/>
        <v/>
      </c>
      <c r="D233" s="39"/>
      <c r="E233" s="40" t="str">
        <f t="shared" si="29"/>
        <v/>
      </c>
      <c r="F233" s="39"/>
      <c r="G233" s="40" t="str">
        <f t="shared" si="30"/>
        <v/>
      </c>
      <c r="H233" s="39"/>
      <c r="I233" s="40" t="str">
        <f t="shared" si="31"/>
        <v/>
      </c>
      <c r="J233" s="198" t="str">
        <f>IFERROR(VLOOKUP(Q233,Drop_down_options!$B$2:$D$31,2,FALSE),"")</f>
        <v/>
      </c>
      <c r="K233" s="40" t="str">
        <f>IFERROR(VLOOKUP(R233,Drop_down_options!$E$2:$F$4,2,),"")</f>
        <v/>
      </c>
      <c r="L233" s="40" t="str">
        <f>IFERROR(VLOOKUP(S233,Drop_down_options!$G$2:$H$4,2),"")</f>
        <v/>
      </c>
      <c r="M233" s="40" t="str">
        <f>IFERROR(VLOOKUP(T233,Drop_down_options!$E$9:$F$14,2,FALSE),"")</f>
        <v/>
      </c>
      <c r="N233" s="40" t="str">
        <f t="shared" si="32"/>
        <v>_</v>
      </c>
      <c r="O233" s="199" t="str">
        <f t="shared" si="33"/>
        <v>___</v>
      </c>
      <c r="P233" s="41" t="str">
        <f t="shared" si="27"/>
        <v>-</v>
      </c>
      <c r="Q233" s="42" t="str">
        <f>IFERROR(VLOOKUP(B233,ACCEPTED_CODES!$X$3:$Y$32,2,), "")</f>
        <v/>
      </c>
      <c r="R233" s="154" t="str">
        <f>IFERROR(VLOOKUP(E233,Drop_down_options!$C$47:$D$49,2,), "")</f>
        <v/>
      </c>
      <c r="S233" s="39" t="str">
        <f>IFERROR(VLOOKUP(F233,Drop_down_options!$C$34:$D$36,2,), "")</f>
        <v/>
      </c>
      <c r="T233" s="39" t="str">
        <f>IFERROR(VLOOKUP(H233,Drop_down_options!$C$39:$D$44,2,),"")</f>
        <v/>
      </c>
      <c r="U233" s="48"/>
      <c r="V233" s="209"/>
      <c r="W233" s="48"/>
      <c r="X233" s="48"/>
      <c r="Y233" s="48"/>
      <c r="Z233" s="48"/>
      <c r="AA233" s="46"/>
      <c r="AB233" s="46"/>
      <c r="AC233" s="45" t="str">
        <f t="shared" si="34"/>
        <v/>
      </c>
      <c r="AD233" s="44"/>
      <c r="AE233" s="46"/>
      <c r="AF233" s="46"/>
      <c r="AG233" s="46"/>
      <c r="AH233" s="120"/>
      <c r="AI233" s="28" t="str">
        <f>IFERROR(VLOOKUP(AH233,CAPTURE_SITE_INFO!$B$3:$U$501,11,FALSE),"")</f>
        <v/>
      </c>
      <c r="AJ233" s="28" t="str">
        <f t="shared" si="35"/>
        <v>_</v>
      </c>
    </row>
    <row r="234" spans="1:36" s="30" customFormat="1" x14ac:dyDescent="0.25">
      <c r="A234" s="38"/>
      <c r="B234" s="155"/>
      <c r="C234" s="40" t="str">
        <f t="shared" si="28"/>
        <v/>
      </c>
      <c r="D234" s="39"/>
      <c r="E234" s="40" t="str">
        <f t="shared" si="29"/>
        <v/>
      </c>
      <c r="F234" s="39"/>
      <c r="G234" s="40" t="str">
        <f t="shared" si="30"/>
        <v/>
      </c>
      <c r="H234" s="39"/>
      <c r="I234" s="40" t="str">
        <f t="shared" si="31"/>
        <v/>
      </c>
      <c r="J234" s="198" t="str">
        <f>IFERROR(VLOOKUP(Q234,Drop_down_options!$B$2:$D$31,2,FALSE),"")</f>
        <v/>
      </c>
      <c r="K234" s="40" t="str">
        <f>IFERROR(VLOOKUP(R234,Drop_down_options!$E$2:$F$4,2,),"")</f>
        <v/>
      </c>
      <c r="L234" s="40" t="str">
        <f>IFERROR(VLOOKUP(S234,Drop_down_options!$G$2:$H$4,2),"")</f>
        <v/>
      </c>
      <c r="M234" s="40" t="str">
        <f>IFERROR(VLOOKUP(T234,Drop_down_options!$E$9:$F$14,2,FALSE),"")</f>
        <v/>
      </c>
      <c r="N234" s="40" t="str">
        <f t="shared" si="32"/>
        <v>_</v>
      </c>
      <c r="O234" s="199" t="str">
        <f t="shared" si="33"/>
        <v>___</v>
      </c>
      <c r="P234" s="41" t="str">
        <f t="shared" si="27"/>
        <v>-</v>
      </c>
      <c r="Q234" s="42" t="str">
        <f>IFERROR(VLOOKUP(B234,ACCEPTED_CODES!$X$3:$Y$32,2,), "")</f>
        <v/>
      </c>
      <c r="R234" s="154" t="str">
        <f>IFERROR(VLOOKUP(E234,Drop_down_options!$C$47:$D$49,2,), "")</f>
        <v/>
      </c>
      <c r="S234" s="39" t="str">
        <f>IFERROR(VLOOKUP(F234,Drop_down_options!$C$34:$D$36,2,), "")</f>
        <v/>
      </c>
      <c r="T234" s="39" t="str">
        <f>IFERROR(VLOOKUP(H234,Drop_down_options!$C$39:$D$44,2,),"")</f>
        <v/>
      </c>
      <c r="U234" s="48"/>
      <c r="V234" s="209"/>
      <c r="W234" s="48"/>
      <c r="X234" s="48"/>
      <c r="Y234" s="48"/>
      <c r="Z234" s="48"/>
      <c r="AA234" s="46"/>
      <c r="AB234" s="46"/>
      <c r="AC234" s="45" t="str">
        <f t="shared" si="34"/>
        <v/>
      </c>
      <c r="AD234" s="44"/>
      <c r="AE234" s="46"/>
      <c r="AF234" s="46"/>
      <c r="AG234" s="46"/>
      <c r="AH234" s="120"/>
      <c r="AI234" s="28" t="str">
        <f>IFERROR(VLOOKUP(AH234,CAPTURE_SITE_INFO!$B$3:$U$501,11,FALSE),"")</f>
        <v/>
      </c>
      <c r="AJ234" s="28" t="str">
        <f t="shared" si="35"/>
        <v>_</v>
      </c>
    </row>
    <row r="235" spans="1:36" s="30" customFormat="1" x14ac:dyDescent="0.25">
      <c r="A235" s="38"/>
      <c r="B235" s="155"/>
      <c r="C235" s="40" t="str">
        <f t="shared" si="28"/>
        <v/>
      </c>
      <c r="D235" s="39"/>
      <c r="E235" s="40" t="str">
        <f t="shared" si="29"/>
        <v/>
      </c>
      <c r="F235" s="39"/>
      <c r="G235" s="40" t="str">
        <f t="shared" si="30"/>
        <v/>
      </c>
      <c r="H235" s="39"/>
      <c r="I235" s="40" t="str">
        <f t="shared" si="31"/>
        <v/>
      </c>
      <c r="J235" s="198" t="str">
        <f>IFERROR(VLOOKUP(Q235,Drop_down_options!$B$2:$D$31,2,FALSE),"")</f>
        <v/>
      </c>
      <c r="K235" s="40" t="str">
        <f>IFERROR(VLOOKUP(R235,Drop_down_options!$E$2:$F$4,2,),"")</f>
        <v/>
      </c>
      <c r="L235" s="40" t="str">
        <f>IFERROR(VLOOKUP(S235,Drop_down_options!$G$2:$H$4,2),"")</f>
        <v/>
      </c>
      <c r="M235" s="40" t="str">
        <f>IFERROR(VLOOKUP(T235,Drop_down_options!$E$9:$F$14,2,FALSE),"")</f>
        <v/>
      </c>
      <c r="N235" s="40" t="str">
        <f t="shared" si="32"/>
        <v>_</v>
      </c>
      <c r="O235" s="199" t="str">
        <f t="shared" si="33"/>
        <v>___</v>
      </c>
      <c r="P235" s="41" t="str">
        <f t="shared" si="27"/>
        <v>-</v>
      </c>
      <c r="Q235" s="42" t="str">
        <f>IFERROR(VLOOKUP(B235,ACCEPTED_CODES!$X$3:$Y$32,2,), "")</f>
        <v/>
      </c>
      <c r="R235" s="154" t="str">
        <f>IFERROR(VLOOKUP(E235,Drop_down_options!$C$47:$D$49,2,), "")</f>
        <v/>
      </c>
      <c r="S235" s="39" t="str">
        <f>IFERROR(VLOOKUP(F235,Drop_down_options!$C$34:$D$36,2,), "")</f>
        <v/>
      </c>
      <c r="T235" s="39" t="str">
        <f>IFERROR(VLOOKUP(H235,Drop_down_options!$C$39:$D$44,2,),"")</f>
        <v/>
      </c>
      <c r="U235" s="48"/>
      <c r="V235" s="209"/>
      <c r="W235" s="48"/>
      <c r="X235" s="48"/>
      <c r="Y235" s="48"/>
      <c r="Z235" s="48"/>
      <c r="AA235" s="46"/>
      <c r="AB235" s="46"/>
      <c r="AC235" s="45" t="str">
        <f t="shared" si="34"/>
        <v/>
      </c>
      <c r="AD235" s="44"/>
      <c r="AE235" s="46"/>
      <c r="AF235" s="46"/>
      <c r="AG235" s="46"/>
      <c r="AH235" s="120"/>
      <c r="AI235" s="28" t="str">
        <f>IFERROR(VLOOKUP(AH235,CAPTURE_SITE_INFO!$B$3:$U$501,11,FALSE),"")</f>
        <v/>
      </c>
      <c r="AJ235" s="28" t="str">
        <f t="shared" si="35"/>
        <v>_</v>
      </c>
    </row>
    <row r="236" spans="1:36" s="30" customFormat="1" x14ac:dyDescent="0.25">
      <c r="A236" s="38"/>
      <c r="B236" s="155"/>
      <c r="C236" s="40" t="str">
        <f t="shared" si="28"/>
        <v/>
      </c>
      <c r="D236" s="39"/>
      <c r="E236" s="40" t="str">
        <f t="shared" si="29"/>
        <v/>
      </c>
      <c r="F236" s="39"/>
      <c r="G236" s="40" t="str">
        <f t="shared" si="30"/>
        <v/>
      </c>
      <c r="H236" s="39"/>
      <c r="I236" s="40" t="str">
        <f t="shared" si="31"/>
        <v/>
      </c>
      <c r="J236" s="198" t="str">
        <f>IFERROR(VLOOKUP(Q236,Drop_down_options!$B$2:$D$31,2,FALSE),"")</f>
        <v/>
      </c>
      <c r="K236" s="40" t="str">
        <f>IFERROR(VLOOKUP(R236,Drop_down_options!$E$2:$F$4,2,),"")</f>
        <v/>
      </c>
      <c r="L236" s="40" t="str">
        <f>IFERROR(VLOOKUP(S236,Drop_down_options!$G$2:$H$4,2),"")</f>
        <v/>
      </c>
      <c r="M236" s="40" t="str">
        <f>IFERROR(VLOOKUP(T236,Drop_down_options!$E$9:$F$14,2,FALSE),"")</f>
        <v/>
      </c>
      <c r="N236" s="40" t="str">
        <f t="shared" si="32"/>
        <v>_</v>
      </c>
      <c r="O236" s="199" t="str">
        <f t="shared" si="33"/>
        <v>___</v>
      </c>
      <c r="P236" s="41" t="str">
        <f t="shared" si="27"/>
        <v>-</v>
      </c>
      <c r="Q236" s="42" t="str">
        <f>IFERROR(VLOOKUP(B236,ACCEPTED_CODES!$X$3:$Y$32,2,), "")</f>
        <v/>
      </c>
      <c r="R236" s="154" t="str">
        <f>IFERROR(VLOOKUP(E236,Drop_down_options!$C$47:$D$49,2,), "")</f>
        <v/>
      </c>
      <c r="S236" s="39" t="str">
        <f>IFERROR(VLOOKUP(F236,Drop_down_options!$C$34:$D$36,2,), "")</f>
        <v/>
      </c>
      <c r="T236" s="39" t="str">
        <f>IFERROR(VLOOKUP(H236,Drop_down_options!$C$39:$D$44,2,),"")</f>
        <v/>
      </c>
      <c r="U236" s="48"/>
      <c r="V236" s="209"/>
      <c r="W236" s="48"/>
      <c r="X236" s="48"/>
      <c r="Y236" s="48"/>
      <c r="Z236" s="48"/>
      <c r="AA236" s="46"/>
      <c r="AB236" s="46"/>
      <c r="AC236" s="45" t="str">
        <f t="shared" si="34"/>
        <v/>
      </c>
      <c r="AD236" s="44"/>
      <c r="AE236" s="46"/>
      <c r="AF236" s="46"/>
      <c r="AG236" s="46"/>
      <c r="AH236" s="120"/>
      <c r="AI236" s="28" t="str">
        <f>IFERROR(VLOOKUP(AH236,CAPTURE_SITE_INFO!$B$3:$U$501,11,FALSE),"")</f>
        <v/>
      </c>
      <c r="AJ236" s="28" t="str">
        <f t="shared" si="35"/>
        <v>_</v>
      </c>
    </row>
    <row r="237" spans="1:36" s="30" customFormat="1" x14ac:dyDescent="0.25">
      <c r="A237" s="38"/>
      <c r="B237" s="155"/>
      <c r="C237" s="40" t="str">
        <f t="shared" si="28"/>
        <v/>
      </c>
      <c r="D237" s="39"/>
      <c r="E237" s="40" t="str">
        <f t="shared" si="29"/>
        <v/>
      </c>
      <c r="F237" s="39"/>
      <c r="G237" s="40" t="str">
        <f t="shared" si="30"/>
        <v/>
      </c>
      <c r="H237" s="39"/>
      <c r="I237" s="40" t="str">
        <f t="shared" si="31"/>
        <v/>
      </c>
      <c r="J237" s="198" t="str">
        <f>IFERROR(VLOOKUP(Q237,Drop_down_options!$B$2:$D$31,2,FALSE),"")</f>
        <v/>
      </c>
      <c r="K237" s="40" t="str">
        <f>IFERROR(VLOOKUP(R237,Drop_down_options!$E$2:$F$4,2,),"")</f>
        <v/>
      </c>
      <c r="L237" s="40" t="str">
        <f>IFERROR(VLOOKUP(S237,Drop_down_options!$G$2:$H$4,2),"")</f>
        <v/>
      </c>
      <c r="M237" s="40" t="str">
        <f>IFERROR(VLOOKUP(T237,Drop_down_options!$E$9:$F$14,2,FALSE),"")</f>
        <v/>
      </c>
      <c r="N237" s="40" t="str">
        <f t="shared" si="32"/>
        <v>_</v>
      </c>
      <c r="O237" s="199" t="str">
        <f t="shared" si="33"/>
        <v>___</v>
      </c>
      <c r="P237" s="41" t="str">
        <f t="shared" si="27"/>
        <v>-</v>
      </c>
      <c r="Q237" s="42" t="str">
        <f>IFERROR(VLOOKUP(B237,ACCEPTED_CODES!$X$3:$Y$32,2,), "")</f>
        <v/>
      </c>
      <c r="R237" s="154" t="str">
        <f>IFERROR(VLOOKUP(E237,Drop_down_options!$C$47:$D$49,2,), "")</f>
        <v/>
      </c>
      <c r="S237" s="39" t="str">
        <f>IFERROR(VLOOKUP(F237,Drop_down_options!$C$34:$D$36,2,), "")</f>
        <v/>
      </c>
      <c r="T237" s="39" t="str">
        <f>IFERROR(VLOOKUP(H237,Drop_down_options!$C$39:$D$44,2,),"")</f>
        <v/>
      </c>
      <c r="U237" s="48"/>
      <c r="V237" s="209"/>
      <c r="W237" s="48"/>
      <c r="X237" s="48"/>
      <c r="Y237" s="48"/>
      <c r="Z237" s="48"/>
      <c r="AA237" s="46"/>
      <c r="AB237" s="46"/>
      <c r="AC237" s="45" t="str">
        <f t="shared" si="34"/>
        <v/>
      </c>
      <c r="AD237" s="44"/>
      <c r="AE237" s="46"/>
      <c r="AF237" s="46"/>
      <c r="AG237" s="46"/>
      <c r="AH237" s="120"/>
      <c r="AI237" s="28" t="str">
        <f>IFERROR(VLOOKUP(AH237,CAPTURE_SITE_INFO!$B$3:$U$501,11,FALSE),"")</f>
        <v/>
      </c>
      <c r="AJ237" s="28" t="str">
        <f t="shared" si="35"/>
        <v>_</v>
      </c>
    </row>
    <row r="238" spans="1:36" s="30" customFormat="1" x14ac:dyDescent="0.25">
      <c r="A238" s="38"/>
      <c r="B238" s="155"/>
      <c r="C238" s="40" t="str">
        <f t="shared" si="28"/>
        <v/>
      </c>
      <c r="D238" s="39"/>
      <c r="E238" s="40" t="str">
        <f t="shared" si="29"/>
        <v/>
      </c>
      <c r="F238" s="39"/>
      <c r="G238" s="40" t="str">
        <f t="shared" si="30"/>
        <v/>
      </c>
      <c r="H238" s="39"/>
      <c r="I238" s="40" t="str">
        <f t="shared" si="31"/>
        <v/>
      </c>
      <c r="J238" s="198" t="str">
        <f>IFERROR(VLOOKUP(Q238,Drop_down_options!$B$2:$D$31,2,FALSE),"")</f>
        <v/>
      </c>
      <c r="K238" s="40" t="str">
        <f>IFERROR(VLOOKUP(R238,Drop_down_options!$E$2:$F$4,2,),"")</f>
        <v/>
      </c>
      <c r="L238" s="40" t="str">
        <f>IFERROR(VLOOKUP(S238,Drop_down_options!$G$2:$H$4,2),"")</f>
        <v/>
      </c>
      <c r="M238" s="40" t="str">
        <f>IFERROR(VLOOKUP(T238,Drop_down_options!$E$9:$F$14,2,FALSE),"")</f>
        <v/>
      </c>
      <c r="N238" s="40" t="str">
        <f t="shared" si="32"/>
        <v>_</v>
      </c>
      <c r="O238" s="199" t="str">
        <f t="shared" si="33"/>
        <v>___</v>
      </c>
      <c r="P238" s="41" t="str">
        <f t="shared" si="27"/>
        <v>-</v>
      </c>
      <c r="Q238" s="42" t="str">
        <f>IFERROR(VLOOKUP(B238,ACCEPTED_CODES!$X$3:$Y$32,2,), "")</f>
        <v/>
      </c>
      <c r="R238" s="154" t="str">
        <f>IFERROR(VLOOKUP(E238,Drop_down_options!$C$47:$D$49,2,), "")</f>
        <v/>
      </c>
      <c r="S238" s="39" t="str">
        <f>IFERROR(VLOOKUP(F238,Drop_down_options!$C$34:$D$36,2,), "")</f>
        <v/>
      </c>
      <c r="T238" s="39" t="str">
        <f>IFERROR(VLOOKUP(H238,Drop_down_options!$C$39:$D$44,2,),"")</f>
        <v/>
      </c>
      <c r="U238" s="48"/>
      <c r="V238" s="209"/>
      <c r="W238" s="48"/>
      <c r="X238" s="48"/>
      <c r="Y238" s="48"/>
      <c r="Z238" s="48"/>
      <c r="AA238" s="46"/>
      <c r="AB238" s="46"/>
      <c r="AC238" s="45" t="str">
        <f t="shared" si="34"/>
        <v/>
      </c>
      <c r="AD238" s="44"/>
      <c r="AE238" s="46"/>
      <c r="AF238" s="46"/>
      <c r="AG238" s="46"/>
      <c r="AH238" s="120"/>
      <c r="AI238" s="28" t="str">
        <f>IFERROR(VLOOKUP(AH238,CAPTURE_SITE_INFO!$B$3:$U$501,11,FALSE),"")</f>
        <v/>
      </c>
      <c r="AJ238" s="28" t="str">
        <f t="shared" si="35"/>
        <v>_</v>
      </c>
    </row>
    <row r="239" spans="1:36" s="30" customFormat="1" x14ac:dyDescent="0.25">
      <c r="A239" s="38"/>
      <c r="B239" s="155"/>
      <c r="C239" s="40" t="str">
        <f t="shared" si="28"/>
        <v/>
      </c>
      <c r="D239" s="39"/>
      <c r="E239" s="40" t="str">
        <f t="shared" si="29"/>
        <v/>
      </c>
      <c r="F239" s="39"/>
      <c r="G239" s="40" t="str">
        <f t="shared" si="30"/>
        <v/>
      </c>
      <c r="H239" s="39"/>
      <c r="I239" s="40" t="str">
        <f t="shared" si="31"/>
        <v/>
      </c>
      <c r="J239" s="198" t="str">
        <f>IFERROR(VLOOKUP(Q239,Drop_down_options!$B$2:$D$31,2,FALSE),"")</f>
        <v/>
      </c>
      <c r="K239" s="40" t="str">
        <f>IFERROR(VLOOKUP(R239,Drop_down_options!$E$2:$F$4,2,),"")</f>
        <v/>
      </c>
      <c r="L239" s="40" t="str">
        <f>IFERROR(VLOOKUP(S239,Drop_down_options!$G$2:$H$4,2),"")</f>
        <v/>
      </c>
      <c r="M239" s="40" t="str">
        <f>IFERROR(VLOOKUP(T239,Drop_down_options!$E$9:$F$14,2,FALSE),"")</f>
        <v/>
      </c>
      <c r="N239" s="40" t="str">
        <f t="shared" si="32"/>
        <v>_</v>
      </c>
      <c r="O239" s="199" t="str">
        <f t="shared" si="33"/>
        <v>___</v>
      </c>
      <c r="P239" s="41" t="str">
        <f t="shared" si="27"/>
        <v>-</v>
      </c>
      <c r="Q239" s="42" t="str">
        <f>IFERROR(VLOOKUP(B239,ACCEPTED_CODES!$X$3:$Y$32,2,), "")</f>
        <v/>
      </c>
      <c r="R239" s="154" t="str">
        <f>IFERROR(VLOOKUP(E239,Drop_down_options!$C$47:$D$49,2,), "")</f>
        <v/>
      </c>
      <c r="S239" s="39" t="str">
        <f>IFERROR(VLOOKUP(F239,Drop_down_options!$C$34:$D$36,2,), "")</f>
        <v/>
      </c>
      <c r="T239" s="39" t="str">
        <f>IFERROR(VLOOKUP(H239,Drop_down_options!$C$39:$D$44,2,),"")</f>
        <v/>
      </c>
      <c r="U239" s="48"/>
      <c r="V239" s="209"/>
      <c r="W239" s="48"/>
      <c r="X239" s="48"/>
      <c r="Y239" s="48"/>
      <c r="Z239" s="48"/>
      <c r="AA239" s="46"/>
      <c r="AB239" s="46"/>
      <c r="AC239" s="45" t="str">
        <f t="shared" si="34"/>
        <v/>
      </c>
      <c r="AD239" s="44"/>
      <c r="AE239" s="46"/>
      <c r="AF239" s="46"/>
      <c r="AG239" s="46"/>
      <c r="AH239" s="120"/>
      <c r="AI239" s="28" t="str">
        <f>IFERROR(VLOOKUP(AH239,CAPTURE_SITE_INFO!$B$3:$U$501,11,FALSE),"")</f>
        <v/>
      </c>
      <c r="AJ239" s="28" t="str">
        <f t="shared" si="35"/>
        <v>_</v>
      </c>
    </row>
    <row r="240" spans="1:36" s="30" customFormat="1" x14ac:dyDescent="0.25">
      <c r="A240" s="38"/>
      <c r="B240" s="155"/>
      <c r="C240" s="40" t="str">
        <f t="shared" si="28"/>
        <v/>
      </c>
      <c r="D240" s="39"/>
      <c r="E240" s="40" t="str">
        <f t="shared" si="29"/>
        <v/>
      </c>
      <c r="F240" s="39"/>
      <c r="G240" s="40" t="str">
        <f t="shared" si="30"/>
        <v/>
      </c>
      <c r="H240" s="39"/>
      <c r="I240" s="40" t="str">
        <f t="shared" si="31"/>
        <v/>
      </c>
      <c r="J240" s="198" t="str">
        <f>IFERROR(VLOOKUP(Q240,Drop_down_options!$B$2:$D$31,2,FALSE),"")</f>
        <v/>
      </c>
      <c r="K240" s="40" t="str">
        <f>IFERROR(VLOOKUP(R240,Drop_down_options!$E$2:$F$4,2,),"")</f>
        <v/>
      </c>
      <c r="L240" s="40" t="str">
        <f>IFERROR(VLOOKUP(S240,Drop_down_options!$G$2:$H$4,2),"")</f>
        <v/>
      </c>
      <c r="M240" s="40" t="str">
        <f>IFERROR(VLOOKUP(T240,Drop_down_options!$E$9:$F$14,2,FALSE),"")</f>
        <v/>
      </c>
      <c r="N240" s="40" t="str">
        <f t="shared" si="32"/>
        <v>_</v>
      </c>
      <c r="O240" s="199" t="str">
        <f t="shared" si="33"/>
        <v>___</v>
      </c>
      <c r="P240" s="41" t="str">
        <f t="shared" si="27"/>
        <v>-</v>
      </c>
      <c r="Q240" s="42" t="str">
        <f>IFERROR(VLOOKUP(B240,ACCEPTED_CODES!$X$3:$Y$32,2,), "")</f>
        <v/>
      </c>
      <c r="R240" s="154" t="str">
        <f>IFERROR(VLOOKUP(E240,Drop_down_options!$C$47:$D$49,2,), "")</f>
        <v/>
      </c>
      <c r="S240" s="39" t="str">
        <f>IFERROR(VLOOKUP(F240,Drop_down_options!$C$34:$D$36,2,), "")</f>
        <v/>
      </c>
      <c r="T240" s="39" t="str">
        <f>IFERROR(VLOOKUP(H240,Drop_down_options!$C$39:$D$44,2,),"")</f>
        <v/>
      </c>
      <c r="U240" s="48"/>
      <c r="V240" s="209"/>
      <c r="W240" s="48"/>
      <c r="X240" s="48"/>
      <c r="Y240" s="48"/>
      <c r="Z240" s="48"/>
      <c r="AA240" s="46"/>
      <c r="AB240" s="46"/>
      <c r="AC240" s="45" t="str">
        <f t="shared" si="34"/>
        <v/>
      </c>
      <c r="AD240" s="44"/>
      <c r="AE240" s="46"/>
      <c r="AF240" s="46"/>
      <c r="AG240" s="46"/>
      <c r="AH240" s="120"/>
      <c r="AI240" s="28" t="str">
        <f>IFERROR(VLOOKUP(AH240,CAPTURE_SITE_INFO!$B$3:$U$501,11,FALSE),"")</f>
        <v/>
      </c>
      <c r="AJ240" s="28" t="str">
        <f t="shared" si="35"/>
        <v>_</v>
      </c>
    </row>
    <row r="241" spans="1:36" s="30" customFormat="1" x14ac:dyDescent="0.25">
      <c r="A241" s="38"/>
      <c r="B241" s="155"/>
      <c r="C241" s="40" t="str">
        <f t="shared" si="28"/>
        <v/>
      </c>
      <c r="D241" s="39"/>
      <c r="E241" s="40" t="str">
        <f t="shared" si="29"/>
        <v/>
      </c>
      <c r="F241" s="39"/>
      <c r="G241" s="40" t="str">
        <f t="shared" si="30"/>
        <v/>
      </c>
      <c r="H241" s="39"/>
      <c r="I241" s="40" t="str">
        <f t="shared" si="31"/>
        <v/>
      </c>
      <c r="J241" s="198" t="str">
        <f>IFERROR(VLOOKUP(Q241,Drop_down_options!$B$2:$D$31,2,FALSE),"")</f>
        <v/>
      </c>
      <c r="K241" s="40" t="str">
        <f>IFERROR(VLOOKUP(R241,Drop_down_options!$E$2:$F$4,2,),"")</f>
        <v/>
      </c>
      <c r="L241" s="40" t="str">
        <f>IFERROR(VLOOKUP(S241,Drop_down_options!$G$2:$H$4,2),"")</f>
        <v/>
      </c>
      <c r="M241" s="40" t="str">
        <f>IFERROR(VLOOKUP(T241,Drop_down_options!$E$9:$F$14,2,FALSE),"")</f>
        <v/>
      </c>
      <c r="N241" s="40" t="str">
        <f t="shared" si="32"/>
        <v>_</v>
      </c>
      <c r="O241" s="199" t="str">
        <f t="shared" si="33"/>
        <v>___</v>
      </c>
      <c r="P241" s="41" t="str">
        <f t="shared" si="27"/>
        <v>-</v>
      </c>
      <c r="Q241" s="42" t="str">
        <f>IFERROR(VLOOKUP(B241,ACCEPTED_CODES!$X$3:$Y$32,2,), "")</f>
        <v/>
      </c>
      <c r="R241" s="154" t="str">
        <f>IFERROR(VLOOKUP(E241,Drop_down_options!$C$47:$D$49,2,), "")</f>
        <v/>
      </c>
      <c r="S241" s="39" t="str">
        <f>IFERROR(VLOOKUP(F241,Drop_down_options!$C$34:$D$36,2,), "")</f>
        <v/>
      </c>
      <c r="T241" s="39" t="str">
        <f>IFERROR(VLOOKUP(H241,Drop_down_options!$C$39:$D$44,2,),"")</f>
        <v/>
      </c>
      <c r="U241" s="48"/>
      <c r="V241" s="209"/>
      <c r="W241" s="48"/>
      <c r="X241" s="48"/>
      <c r="Y241" s="48"/>
      <c r="Z241" s="48"/>
      <c r="AA241" s="46"/>
      <c r="AB241" s="46"/>
      <c r="AC241" s="45" t="str">
        <f t="shared" si="34"/>
        <v/>
      </c>
      <c r="AD241" s="44"/>
      <c r="AE241" s="46"/>
      <c r="AF241" s="46"/>
      <c r="AG241" s="46"/>
      <c r="AH241" s="120"/>
      <c r="AI241" s="28" t="str">
        <f>IFERROR(VLOOKUP(AH241,CAPTURE_SITE_INFO!$B$3:$U$501,11,FALSE),"")</f>
        <v/>
      </c>
      <c r="AJ241" s="28" t="str">
        <f t="shared" si="35"/>
        <v>_</v>
      </c>
    </row>
    <row r="242" spans="1:36" s="30" customFormat="1" x14ac:dyDescent="0.25">
      <c r="A242" s="38"/>
      <c r="B242" s="155"/>
      <c r="C242" s="40" t="str">
        <f t="shared" si="28"/>
        <v/>
      </c>
      <c r="D242" s="39"/>
      <c r="E242" s="40" t="str">
        <f t="shared" si="29"/>
        <v/>
      </c>
      <c r="F242" s="39"/>
      <c r="G242" s="40" t="str">
        <f t="shared" si="30"/>
        <v/>
      </c>
      <c r="H242" s="39"/>
      <c r="I242" s="40" t="str">
        <f t="shared" si="31"/>
        <v/>
      </c>
      <c r="J242" s="198" t="str">
        <f>IFERROR(VLOOKUP(Q242,Drop_down_options!$B$2:$D$31,2,FALSE),"")</f>
        <v/>
      </c>
      <c r="K242" s="40" t="str">
        <f>IFERROR(VLOOKUP(R242,Drop_down_options!$E$2:$F$4,2,),"")</f>
        <v/>
      </c>
      <c r="L242" s="40" t="str">
        <f>IFERROR(VLOOKUP(S242,Drop_down_options!$G$2:$H$4,2),"")</f>
        <v/>
      </c>
      <c r="M242" s="40" t="str">
        <f>IFERROR(VLOOKUP(T242,Drop_down_options!$E$9:$F$14,2,FALSE),"")</f>
        <v/>
      </c>
      <c r="N242" s="40" t="str">
        <f t="shared" si="32"/>
        <v>_</v>
      </c>
      <c r="O242" s="199" t="str">
        <f t="shared" si="33"/>
        <v>___</v>
      </c>
      <c r="P242" s="41" t="str">
        <f t="shared" si="27"/>
        <v>-</v>
      </c>
      <c r="Q242" s="42" t="str">
        <f>IFERROR(VLOOKUP(B242,ACCEPTED_CODES!$X$3:$Y$32,2,), "")</f>
        <v/>
      </c>
      <c r="R242" s="154" t="str">
        <f>IFERROR(VLOOKUP(E242,Drop_down_options!$C$47:$D$49,2,), "")</f>
        <v/>
      </c>
      <c r="S242" s="39" t="str">
        <f>IFERROR(VLOOKUP(F242,Drop_down_options!$C$34:$D$36,2,), "")</f>
        <v/>
      </c>
      <c r="T242" s="39" t="str">
        <f>IFERROR(VLOOKUP(H242,Drop_down_options!$C$39:$D$44,2,),"")</f>
        <v/>
      </c>
      <c r="U242" s="48"/>
      <c r="V242" s="209"/>
      <c r="W242" s="48"/>
      <c r="X242" s="48"/>
      <c r="Y242" s="48"/>
      <c r="Z242" s="48"/>
      <c r="AA242" s="46"/>
      <c r="AB242" s="46"/>
      <c r="AC242" s="45" t="str">
        <f t="shared" si="34"/>
        <v/>
      </c>
      <c r="AD242" s="44"/>
      <c r="AE242" s="46"/>
      <c r="AF242" s="46"/>
      <c r="AG242" s="46"/>
      <c r="AH242" s="120"/>
      <c r="AI242" s="28" t="str">
        <f>IFERROR(VLOOKUP(AH242,CAPTURE_SITE_INFO!$B$3:$U$501,11,FALSE),"")</f>
        <v/>
      </c>
      <c r="AJ242" s="28" t="str">
        <f t="shared" si="35"/>
        <v>_</v>
      </c>
    </row>
    <row r="243" spans="1:36" s="30" customFormat="1" x14ac:dyDescent="0.25">
      <c r="A243" s="38"/>
      <c r="B243" s="155"/>
      <c r="C243" s="40" t="str">
        <f t="shared" si="28"/>
        <v/>
      </c>
      <c r="D243" s="39"/>
      <c r="E243" s="40" t="str">
        <f t="shared" si="29"/>
        <v/>
      </c>
      <c r="F243" s="39"/>
      <c r="G243" s="40" t="str">
        <f t="shared" si="30"/>
        <v/>
      </c>
      <c r="H243" s="39"/>
      <c r="I243" s="40" t="str">
        <f t="shared" si="31"/>
        <v/>
      </c>
      <c r="J243" s="198" t="str">
        <f>IFERROR(VLOOKUP(Q243,Drop_down_options!$B$2:$D$31,2,FALSE),"")</f>
        <v/>
      </c>
      <c r="K243" s="40" t="str">
        <f>IFERROR(VLOOKUP(R243,Drop_down_options!$E$2:$F$4,2,),"")</f>
        <v/>
      </c>
      <c r="L243" s="40" t="str">
        <f>IFERROR(VLOOKUP(S243,Drop_down_options!$G$2:$H$4,2),"")</f>
        <v/>
      </c>
      <c r="M243" s="40" t="str">
        <f>IFERROR(VLOOKUP(T243,Drop_down_options!$E$9:$F$14,2,FALSE),"")</f>
        <v/>
      </c>
      <c r="N243" s="40" t="str">
        <f t="shared" si="32"/>
        <v>_</v>
      </c>
      <c r="O243" s="199" t="str">
        <f t="shared" si="33"/>
        <v>___</v>
      </c>
      <c r="P243" s="41" t="str">
        <f t="shared" si="27"/>
        <v>-</v>
      </c>
      <c r="Q243" s="42" t="str">
        <f>IFERROR(VLOOKUP(B243,ACCEPTED_CODES!$X$3:$Y$32,2,), "")</f>
        <v/>
      </c>
      <c r="R243" s="154" t="str">
        <f>IFERROR(VLOOKUP(E243,Drop_down_options!$C$47:$D$49,2,), "")</f>
        <v/>
      </c>
      <c r="S243" s="39" t="str">
        <f>IFERROR(VLOOKUP(F243,Drop_down_options!$C$34:$D$36,2,), "")</f>
        <v/>
      </c>
      <c r="T243" s="39" t="str">
        <f>IFERROR(VLOOKUP(H243,Drop_down_options!$C$39:$D$44,2,),"")</f>
        <v/>
      </c>
      <c r="U243" s="48"/>
      <c r="V243" s="209"/>
      <c r="W243" s="48"/>
      <c r="X243" s="48"/>
      <c r="Y243" s="48"/>
      <c r="Z243" s="48"/>
      <c r="AA243" s="46"/>
      <c r="AB243" s="46"/>
      <c r="AC243" s="45" t="str">
        <f t="shared" si="34"/>
        <v/>
      </c>
      <c r="AD243" s="44"/>
      <c r="AE243" s="46"/>
      <c r="AF243" s="46"/>
      <c r="AG243" s="46"/>
      <c r="AH243" s="120"/>
      <c r="AI243" s="28" t="str">
        <f>IFERROR(VLOOKUP(AH243,CAPTURE_SITE_INFO!$B$3:$U$501,11,FALSE),"")</f>
        <v/>
      </c>
      <c r="AJ243" s="28" t="str">
        <f t="shared" si="35"/>
        <v>_</v>
      </c>
    </row>
    <row r="244" spans="1:36" s="30" customFormat="1" x14ac:dyDescent="0.25">
      <c r="A244" s="38"/>
      <c r="B244" s="155"/>
      <c r="C244" s="40" t="str">
        <f t="shared" si="28"/>
        <v/>
      </c>
      <c r="D244" s="39"/>
      <c r="E244" s="40" t="str">
        <f t="shared" si="29"/>
        <v/>
      </c>
      <c r="F244" s="39"/>
      <c r="G244" s="40" t="str">
        <f t="shared" si="30"/>
        <v/>
      </c>
      <c r="H244" s="39"/>
      <c r="I244" s="40" t="str">
        <f t="shared" si="31"/>
        <v/>
      </c>
      <c r="J244" s="198" t="str">
        <f>IFERROR(VLOOKUP(Q244,Drop_down_options!$B$2:$D$31,2,FALSE),"")</f>
        <v/>
      </c>
      <c r="K244" s="40" t="str">
        <f>IFERROR(VLOOKUP(R244,Drop_down_options!$E$2:$F$4,2,),"")</f>
        <v/>
      </c>
      <c r="L244" s="40" t="str">
        <f>IFERROR(VLOOKUP(S244,Drop_down_options!$G$2:$H$4,2),"")</f>
        <v/>
      </c>
      <c r="M244" s="40" t="str">
        <f>IFERROR(VLOOKUP(T244,Drop_down_options!$E$9:$F$14,2,FALSE),"")</f>
        <v/>
      </c>
      <c r="N244" s="40" t="str">
        <f t="shared" si="32"/>
        <v>_</v>
      </c>
      <c r="O244" s="199" t="str">
        <f t="shared" si="33"/>
        <v>___</v>
      </c>
      <c r="P244" s="41" t="str">
        <f t="shared" si="27"/>
        <v>-</v>
      </c>
      <c r="Q244" s="42" t="str">
        <f>IFERROR(VLOOKUP(B244,ACCEPTED_CODES!$X$3:$Y$32,2,), "")</f>
        <v/>
      </c>
      <c r="R244" s="154" t="str">
        <f>IFERROR(VLOOKUP(E244,Drop_down_options!$C$47:$D$49,2,), "")</f>
        <v/>
      </c>
      <c r="S244" s="39" t="str">
        <f>IFERROR(VLOOKUP(F244,Drop_down_options!$C$34:$D$36,2,), "")</f>
        <v/>
      </c>
      <c r="T244" s="39" t="str">
        <f>IFERROR(VLOOKUP(H244,Drop_down_options!$C$39:$D$44,2,),"")</f>
        <v/>
      </c>
      <c r="U244" s="48"/>
      <c r="V244" s="209"/>
      <c r="W244" s="48"/>
      <c r="X244" s="48"/>
      <c r="Y244" s="48"/>
      <c r="Z244" s="48"/>
      <c r="AA244" s="46"/>
      <c r="AB244" s="46"/>
      <c r="AC244" s="45" t="str">
        <f t="shared" si="34"/>
        <v/>
      </c>
      <c r="AD244" s="44"/>
      <c r="AE244" s="46"/>
      <c r="AF244" s="46"/>
      <c r="AG244" s="46"/>
      <c r="AH244" s="120"/>
      <c r="AI244" s="28" t="str">
        <f>IFERROR(VLOOKUP(AH244,CAPTURE_SITE_INFO!$B$3:$U$501,11,FALSE),"")</f>
        <v/>
      </c>
      <c r="AJ244" s="28" t="str">
        <f t="shared" si="35"/>
        <v>_</v>
      </c>
    </row>
    <row r="245" spans="1:36" s="30" customFormat="1" x14ac:dyDescent="0.25">
      <c r="A245" s="38"/>
      <c r="B245" s="155"/>
      <c r="C245" s="40" t="str">
        <f t="shared" si="28"/>
        <v/>
      </c>
      <c r="D245" s="39"/>
      <c r="E245" s="40" t="str">
        <f t="shared" si="29"/>
        <v/>
      </c>
      <c r="F245" s="39"/>
      <c r="G245" s="40" t="str">
        <f t="shared" si="30"/>
        <v/>
      </c>
      <c r="H245" s="39"/>
      <c r="I245" s="40" t="str">
        <f t="shared" si="31"/>
        <v/>
      </c>
      <c r="J245" s="198" t="str">
        <f>IFERROR(VLOOKUP(Q245,Drop_down_options!$B$2:$D$31,2,FALSE),"")</f>
        <v/>
      </c>
      <c r="K245" s="40" t="str">
        <f>IFERROR(VLOOKUP(R245,Drop_down_options!$E$2:$F$4,2,),"")</f>
        <v/>
      </c>
      <c r="L245" s="40" t="str">
        <f>IFERROR(VLOOKUP(S245,Drop_down_options!$G$2:$H$4,2),"")</f>
        <v/>
      </c>
      <c r="M245" s="40" t="str">
        <f>IFERROR(VLOOKUP(T245,Drop_down_options!$E$9:$F$14,2,FALSE),"")</f>
        <v/>
      </c>
      <c r="N245" s="40" t="str">
        <f t="shared" si="32"/>
        <v>_</v>
      </c>
      <c r="O245" s="199" t="str">
        <f t="shared" si="33"/>
        <v>___</v>
      </c>
      <c r="P245" s="41" t="str">
        <f t="shared" si="27"/>
        <v>-</v>
      </c>
      <c r="Q245" s="42" t="str">
        <f>IFERROR(VLOOKUP(B245,ACCEPTED_CODES!$X$3:$Y$32,2,), "")</f>
        <v/>
      </c>
      <c r="R245" s="154" t="str">
        <f>IFERROR(VLOOKUP(E245,Drop_down_options!$C$47:$D$49,2,), "")</f>
        <v/>
      </c>
      <c r="S245" s="39" t="str">
        <f>IFERROR(VLOOKUP(F245,Drop_down_options!$C$34:$D$36,2,), "")</f>
        <v/>
      </c>
      <c r="T245" s="39" t="str">
        <f>IFERROR(VLOOKUP(H245,Drop_down_options!$C$39:$D$44,2,),"")</f>
        <v/>
      </c>
      <c r="U245" s="48"/>
      <c r="V245" s="209"/>
      <c r="W245" s="48"/>
      <c r="X245" s="48"/>
      <c r="Y245" s="48"/>
      <c r="Z245" s="48"/>
      <c r="AA245" s="46"/>
      <c r="AB245" s="46"/>
      <c r="AC245" s="45" t="str">
        <f t="shared" si="34"/>
        <v/>
      </c>
      <c r="AD245" s="44"/>
      <c r="AE245" s="46"/>
      <c r="AF245" s="46"/>
      <c r="AG245" s="46"/>
      <c r="AH245" s="120"/>
      <c r="AI245" s="28" t="str">
        <f>IFERROR(VLOOKUP(AH245,CAPTURE_SITE_INFO!$B$3:$U$501,11,FALSE),"")</f>
        <v/>
      </c>
      <c r="AJ245" s="28" t="str">
        <f t="shared" si="35"/>
        <v>_</v>
      </c>
    </row>
    <row r="246" spans="1:36" s="30" customFormat="1" x14ac:dyDescent="0.25">
      <c r="A246" s="38"/>
      <c r="B246" s="155"/>
      <c r="C246" s="40" t="str">
        <f t="shared" si="28"/>
        <v/>
      </c>
      <c r="D246" s="39"/>
      <c r="E246" s="40" t="str">
        <f t="shared" si="29"/>
        <v/>
      </c>
      <c r="F246" s="39"/>
      <c r="G246" s="40" t="str">
        <f t="shared" si="30"/>
        <v/>
      </c>
      <c r="H246" s="39"/>
      <c r="I246" s="40" t="str">
        <f t="shared" si="31"/>
        <v/>
      </c>
      <c r="J246" s="198" t="str">
        <f>IFERROR(VLOOKUP(Q246,Drop_down_options!$B$2:$D$31,2,FALSE),"")</f>
        <v/>
      </c>
      <c r="K246" s="40" t="str">
        <f>IFERROR(VLOOKUP(R246,Drop_down_options!$E$2:$F$4,2,),"")</f>
        <v/>
      </c>
      <c r="L246" s="40" t="str">
        <f>IFERROR(VLOOKUP(S246,Drop_down_options!$G$2:$H$4,2),"")</f>
        <v/>
      </c>
      <c r="M246" s="40" t="str">
        <f>IFERROR(VLOOKUP(T246,Drop_down_options!$E$9:$F$14,2,FALSE),"")</f>
        <v/>
      </c>
      <c r="N246" s="40" t="str">
        <f t="shared" si="32"/>
        <v>_</v>
      </c>
      <c r="O246" s="199" t="str">
        <f t="shared" si="33"/>
        <v>___</v>
      </c>
      <c r="P246" s="41" t="str">
        <f t="shared" si="27"/>
        <v>-</v>
      </c>
      <c r="Q246" s="42" t="str">
        <f>IFERROR(VLOOKUP(B246,ACCEPTED_CODES!$X$3:$Y$32,2,), "")</f>
        <v/>
      </c>
      <c r="R246" s="154" t="str">
        <f>IFERROR(VLOOKUP(E246,Drop_down_options!$C$47:$D$49,2,), "")</f>
        <v/>
      </c>
      <c r="S246" s="39" t="str">
        <f>IFERROR(VLOOKUP(F246,Drop_down_options!$C$34:$D$36,2,), "")</f>
        <v/>
      </c>
      <c r="T246" s="39" t="str">
        <f>IFERROR(VLOOKUP(H246,Drop_down_options!$C$39:$D$44,2,),"")</f>
        <v/>
      </c>
      <c r="U246" s="48"/>
      <c r="V246" s="209"/>
      <c r="W246" s="48"/>
      <c r="X246" s="48"/>
      <c r="Y246" s="48"/>
      <c r="Z246" s="48"/>
      <c r="AA246" s="46"/>
      <c r="AB246" s="46"/>
      <c r="AC246" s="45" t="str">
        <f t="shared" si="34"/>
        <v/>
      </c>
      <c r="AD246" s="44"/>
      <c r="AE246" s="46"/>
      <c r="AF246" s="46"/>
      <c r="AG246" s="46"/>
      <c r="AH246" s="120"/>
      <c r="AI246" s="28" t="str">
        <f>IFERROR(VLOOKUP(AH246,CAPTURE_SITE_INFO!$B$3:$U$501,11,FALSE),"")</f>
        <v/>
      </c>
      <c r="AJ246" s="28" t="str">
        <f t="shared" si="35"/>
        <v>_</v>
      </c>
    </row>
    <row r="247" spans="1:36" s="30" customFormat="1" x14ac:dyDescent="0.25">
      <c r="A247" s="38"/>
      <c r="B247" s="155"/>
      <c r="C247" s="40" t="str">
        <f t="shared" si="28"/>
        <v/>
      </c>
      <c r="D247" s="39"/>
      <c r="E247" s="40" t="str">
        <f t="shared" si="29"/>
        <v/>
      </c>
      <c r="F247" s="39"/>
      <c r="G247" s="40" t="str">
        <f t="shared" si="30"/>
        <v/>
      </c>
      <c r="H247" s="39"/>
      <c r="I247" s="40" t="str">
        <f t="shared" si="31"/>
        <v/>
      </c>
      <c r="J247" s="198" t="str">
        <f>IFERROR(VLOOKUP(Q247,Drop_down_options!$B$2:$D$31,2,FALSE),"")</f>
        <v/>
      </c>
      <c r="K247" s="40" t="str">
        <f>IFERROR(VLOOKUP(R247,Drop_down_options!$E$2:$F$4,2,),"")</f>
        <v/>
      </c>
      <c r="L247" s="40" t="str">
        <f>IFERROR(VLOOKUP(S247,Drop_down_options!$G$2:$H$4,2),"")</f>
        <v/>
      </c>
      <c r="M247" s="40" t="str">
        <f>IFERROR(VLOOKUP(T247,Drop_down_options!$E$9:$F$14,2,FALSE),"")</f>
        <v/>
      </c>
      <c r="N247" s="40" t="str">
        <f t="shared" si="32"/>
        <v>_</v>
      </c>
      <c r="O247" s="199" t="str">
        <f t="shared" si="33"/>
        <v>___</v>
      </c>
      <c r="P247" s="41" t="str">
        <f t="shared" si="27"/>
        <v>-</v>
      </c>
      <c r="Q247" s="42" t="str">
        <f>IFERROR(VLOOKUP(B247,ACCEPTED_CODES!$X$3:$Y$32,2,), "")</f>
        <v/>
      </c>
      <c r="R247" s="154" t="str">
        <f>IFERROR(VLOOKUP(E247,Drop_down_options!$C$47:$D$49,2,), "")</f>
        <v/>
      </c>
      <c r="S247" s="39" t="str">
        <f>IFERROR(VLOOKUP(F247,Drop_down_options!$C$34:$D$36,2,), "")</f>
        <v/>
      </c>
      <c r="T247" s="39" t="str">
        <f>IFERROR(VLOOKUP(H247,Drop_down_options!$C$39:$D$44,2,),"")</f>
        <v/>
      </c>
      <c r="U247" s="48"/>
      <c r="V247" s="209"/>
      <c r="W247" s="48"/>
      <c r="X247" s="48"/>
      <c r="Y247" s="48"/>
      <c r="Z247" s="48"/>
      <c r="AA247" s="46"/>
      <c r="AB247" s="46"/>
      <c r="AC247" s="45" t="str">
        <f t="shared" si="34"/>
        <v/>
      </c>
      <c r="AD247" s="44"/>
      <c r="AE247" s="46"/>
      <c r="AF247" s="46"/>
      <c r="AG247" s="46"/>
      <c r="AH247" s="120"/>
      <c r="AI247" s="28" t="str">
        <f>IFERROR(VLOOKUP(AH247,CAPTURE_SITE_INFO!$B$3:$U$501,11,FALSE),"")</f>
        <v/>
      </c>
      <c r="AJ247" s="28" t="str">
        <f t="shared" si="35"/>
        <v>_</v>
      </c>
    </row>
    <row r="248" spans="1:36" s="30" customFormat="1" x14ac:dyDescent="0.25">
      <c r="A248" s="38"/>
      <c r="B248" s="155"/>
      <c r="C248" s="40" t="str">
        <f t="shared" si="28"/>
        <v/>
      </c>
      <c r="D248" s="39"/>
      <c r="E248" s="40" t="str">
        <f t="shared" si="29"/>
        <v/>
      </c>
      <c r="F248" s="39"/>
      <c r="G248" s="40" t="str">
        <f t="shared" si="30"/>
        <v/>
      </c>
      <c r="H248" s="39"/>
      <c r="I248" s="40" t="str">
        <f t="shared" si="31"/>
        <v/>
      </c>
      <c r="J248" s="198" t="str">
        <f>IFERROR(VLOOKUP(Q248,Drop_down_options!$B$2:$D$31,2,FALSE),"")</f>
        <v/>
      </c>
      <c r="K248" s="40" t="str">
        <f>IFERROR(VLOOKUP(R248,Drop_down_options!$E$2:$F$4,2,),"")</f>
        <v/>
      </c>
      <c r="L248" s="40" t="str">
        <f>IFERROR(VLOOKUP(S248,Drop_down_options!$G$2:$H$4,2),"")</f>
        <v/>
      </c>
      <c r="M248" s="40" t="str">
        <f>IFERROR(VLOOKUP(T248,Drop_down_options!$E$9:$F$14,2,FALSE),"")</f>
        <v/>
      </c>
      <c r="N248" s="40" t="str">
        <f t="shared" si="32"/>
        <v>_</v>
      </c>
      <c r="O248" s="199" t="str">
        <f t="shared" si="33"/>
        <v>___</v>
      </c>
      <c r="P248" s="41" t="str">
        <f t="shared" si="27"/>
        <v>-</v>
      </c>
      <c r="Q248" s="42" t="str">
        <f>IFERROR(VLOOKUP(B248,ACCEPTED_CODES!$X$3:$Y$32,2,), "")</f>
        <v/>
      </c>
      <c r="R248" s="154" t="str">
        <f>IFERROR(VLOOKUP(E248,Drop_down_options!$C$47:$D$49,2,), "")</f>
        <v/>
      </c>
      <c r="S248" s="39" t="str">
        <f>IFERROR(VLOOKUP(F248,Drop_down_options!$C$34:$D$36,2,), "")</f>
        <v/>
      </c>
      <c r="T248" s="39" t="str">
        <f>IFERROR(VLOOKUP(H248,Drop_down_options!$C$39:$D$44,2,),"")</f>
        <v/>
      </c>
      <c r="U248" s="48"/>
      <c r="V248" s="209"/>
      <c r="W248" s="48"/>
      <c r="X248" s="48"/>
      <c r="Y248" s="48"/>
      <c r="Z248" s="48"/>
      <c r="AA248" s="46"/>
      <c r="AB248" s="46"/>
      <c r="AC248" s="45" t="str">
        <f t="shared" si="34"/>
        <v/>
      </c>
      <c r="AD248" s="44"/>
      <c r="AE248" s="46"/>
      <c r="AF248" s="46"/>
      <c r="AG248" s="46"/>
      <c r="AH248" s="120"/>
      <c r="AI248" s="28" t="str">
        <f>IFERROR(VLOOKUP(AH248,CAPTURE_SITE_INFO!$B$3:$U$501,11,FALSE),"")</f>
        <v/>
      </c>
      <c r="AJ248" s="28" t="str">
        <f t="shared" si="35"/>
        <v>_</v>
      </c>
    </row>
    <row r="249" spans="1:36" s="30" customFormat="1" x14ac:dyDescent="0.25">
      <c r="A249" s="38"/>
      <c r="B249" s="155"/>
      <c r="C249" s="40" t="str">
        <f t="shared" si="28"/>
        <v/>
      </c>
      <c r="D249" s="39"/>
      <c r="E249" s="40" t="str">
        <f t="shared" si="29"/>
        <v/>
      </c>
      <c r="F249" s="39"/>
      <c r="G249" s="40" t="str">
        <f t="shared" si="30"/>
        <v/>
      </c>
      <c r="H249" s="39"/>
      <c r="I249" s="40" t="str">
        <f t="shared" si="31"/>
        <v/>
      </c>
      <c r="J249" s="198" t="str">
        <f>IFERROR(VLOOKUP(Q249,Drop_down_options!$B$2:$D$31,2,FALSE),"")</f>
        <v/>
      </c>
      <c r="K249" s="40" t="str">
        <f>IFERROR(VLOOKUP(R249,Drop_down_options!$E$2:$F$4,2,),"")</f>
        <v/>
      </c>
      <c r="L249" s="40" t="str">
        <f>IFERROR(VLOOKUP(S249,Drop_down_options!$G$2:$H$4,2),"")</f>
        <v/>
      </c>
      <c r="M249" s="40" t="str">
        <f>IFERROR(VLOOKUP(T249,Drop_down_options!$E$9:$F$14,2,FALSE),"")</f>
        <v/>
      </c>
      <c r="N249" s="40" t="str">
        <f t="shared" si="32"/>
        <v>_</v>
      </c>
      <c r="O249" s="199" t="str">
        <f t="shared" si="33"/>
        <v>___</v>
      </c>
      <c r="P249" s="41" t="str">
        <f t="shared" si="27"/>
        <v>-</v>
      </c>
      <c r="Q249" s="42" t="str">
        <f>IFERROR(VLOOKUP(B249,ACCEPTED_CODES!$X$3:$Y$32,2,), "")</f>
        <v/>
      </c>
      <c r="R249" s="154" t="str">
        <f>IFERROR(VLOOKUP(E249,Drop_down_options!$C$47:$D$49,2,), "")</f>
        <v/>
      </c>
      <c r="S249" s="39" t="str">
        <f>IFERROR(VLOOKUP(F249,Drop_down_options!$C$34:$D$36,2,), "")</f>
        <v/>
      </c>
      <c r="T249" s="39" t="str">
        <f>IFERROR(VLOOKUP(H249,Drop_down_options!$C$39:$D$44,2,),"")</f>
        <v/>
      </c>
      <c r="U249" s="48"/>
      <c r="V249" s="209"/>
      <c r="W249" s="48"/>
      <c r="X249" s="48"/>
      <c r="Y249" s="48"/>
      <c r="Z249" s="48"/>
      <c r="AA249" s="46"/>
      <c r="AB249" s="46"/>
      <c r="AC249" s="45" t="str">
        <f t="shared" si="34"/>
        <v/>
      </c>
      <c r="AD249" s="44"/>
      <c r="AE249" s="46"/>
      <c r="AF249" s="46"/>
      <c r="AG249" s="46"/>
      <c r="AH249" s="120"/>
      <c r="AI249" s="28" t="str">
        <f>IFERROR(VLOOKUP(AH249,CAPTURE_SITE_INFO!$B$3:$U$501,11,FALSE),"")</f>
        <v/>
      </c>
      <c r="AJ249" s="28" t="str">
        <f t="shared" si="35"/>
        <v>_</v>
      </c>
    </row>
    <row r="250" spans="1:36" s="30" customFormat="1" x14ac:dyDescent="0.25">
      <c r="A250" s="38"/>
      <c r="B250" s="155"/>
      <c r="C250" s="40" t="str">
        <f t="shared" si="28"/>
        <v/>
      </c>
      <c r="D250" s="39"/>
      <c r="E250" s="40" t="str">
        <f t="shared" si="29"/>
        <v/>
      </c>
      <c r="F250" s="39"/>
      <c r="G250" s="40" t="str">
        <f t="shared" si="30"/>
        <v/>
      </c>
      <c r="H250" s="39"/>
      <c r="I250" s="40" t="str">
        <f t="shared" si="31"/>
        <v/>
      </c>
      <c r="J250" s="198" t="str">
        <f>IFERROR(VLOOKUP(Q250,Drop_down_options!$B$2:$D$31,2,FALSE),"")</f>
        <v/>
      </c>
      <c r="K250" s="40" t="str">
        <f>IFERROR(VLOOKUP(R250,Drop_down_options!$E$2:$F$4,2,),"")</f>
        <v/>
      </c>
      <c r="L250" s="40" t="str">
        <f>IFERROR(VLOOKUP(S250,Drop_down_options!$G$2:$H$4,2),"")</f>
        <v/>
      </c>
      <c r="M250" s="40" t="str">
        <f>IFERROR(VLOOKUP(T250,Drop_down_options!$E$9:$F$14,2,FALSE),"")</f>
        <v/>
      </c>
      <c r="N250" s="40" t="str">
        <f t="shared" si="32"/>
        <v>_</v>
      </c>
      <c r="O250" s="199" t="str">
        <f t="shared" si="33"/>
        <v>___</v>
      </c>
      <c r="P250" s="41" t="str">
        <f t="shared" si="27"/>
        <v>-</v>
      </c>
      <c r="Q250" s="42" t="str">
        <f>IFERROR(VLOOKUP(B250,ACCEPTED_CODES!$X$3:$Y$32,2,), "")</f>
        <v/>
      </c>
      <c r="R250" s="154" t="str">
        <f>IFERROR(VLOOKUP(E250,Drop_down_options!$C$47:$D$49,2,), "")</f>
        <v/>
      </c>
      <c r="S250" s="39" t="str">
        <f>IFERROR(VLOOKUP(F250,Drop_down_options!$C$34:$D$36,2,), "")</f>
        <v/>
      </c>
      <c r="T250" s="39" t="str">
        <f>IFERROR(VLOOKUP(H250,Drop_down_options!$C$39:$D$44,2,),"")</f>
        <v/>
      </c>
      <c r="U250" s="48"/>
      <c r="V250" s="209"/>
      <c r="W250" s="48"/>
      <c r="X250" s="48"/>
      <c r="Y250" s="48"/>
      <c r="Z250" s="48"/>
      <c r="AA250" s="46"/>
      <c r="AB250" s="46"/>
      <c r="AC250" s="45" t="str">
        <f t="shared" si="34"/>
        <v/>
      </c>
      <c r="AD250" s="44"/>
      <c r="AE250" s="46"/>
      <c r="AF250" s="46"/>
      <c r="AG250" s="46"/>
      <c r="AH250" s="120"/>
      <c r="AI250" s="28" t="str">
        <f>IFERROR(VLOOKUP(AH250,CAPTURE_SITE_INFO!$B$3:$U$501,11,FALSE),"")</f>
        <v/>
      </c>
      <c r="AJ250" s="28" t="str">
        <f t="shared" si="35"/>
        <v>_</v>
      </c>
    </row>
    <row r="251" spans="1:36" s="30" customFormat="1" x14ac:dyDescent="0.25">
      <c r="A251" s="38"/>
      <c r="B251" s="155"/>
      <c r="C251" s="40" t="str">
        <f t="shared" si="28"/>
        <v/>
      </c>
      <c r="D251" s="39"/>
      <c r="E251" s="40" t="str">
        <f t="shared" si="29"/>
        <v/>
      </c>
      <c r="F251" s="39"/>
      <c r="G251" s="40" t="str">
        <f t="shared" si="30"/>
        <v/>
      </c>
      <c r="H251" s="39"/>
      <c r="I251" s="40" t="str">
        <f t="shared" si="31"/>
        <v/>
      </c>
      <c r="J251" s="198" t="str">
        <f>IFERROR(VLOOKUP(Q251,Drop_down_options!$B$2:$D$31,2,FALSE),"")</f>
        <v/>
      </c>
      <c r="K251" s="40" t="str">
        <f>IFERROR(VLOOKUP(R251,Drop_down_options!$E$2:$F$4,2,),"")</f>
        <v/>
      </c>
      <c r="L251" s="40" t="str">
        <f>IFERROR(VLOOKUP(S251,Drop_down_options!$G$2:$H$4,2),"")</f>
        <v/>
      </c>
      <c r="M251" s="40" t="str">
        <f>IFERROR(VLOOKUP(T251,Drop_down_options!$E$9:$F$14,2,FALSE),"")</f>
        <v/>
      </c>
      <c r="N251" s="40" t="str">
        <f t="shared" si="32"/>
        <v>_</v>
      </c>
      <c r="O251" s="199" t="str">
        <f t="shared" si="33"/>
        <v>___</v>
      </c>
      <c r="P251" s="41" t="str">
        <f t="shared" si="27"/>
        <v>-</v>
      </c>
      <c r="Q251" s="42" t="str">
        <f>IFERROR(VLOOKUP(B251,ACCEPTED_CODES!$X$3:$Y$32,2,), "")</f>
        <v/>
      </c>
      <c r="R251" s="154" t="str">
        <f>IFERROR(VLOOKUP(E251,Drop_down_options!$C$47:$D$49,2,), "")</f>
        <v/>
      </c>
      <c r="S251" s="39" t="str">
        <f>IFERROR(VLOOKUP(F251,Drop_down_options!$C$34:$D$36,2,), "")</f>
        <v/>
      </c>
      <c r="T251" s="39" t="str">
        <f>IFERROR(VLOOKUP(H251,Drop_down_options!$C$39:$D$44,2,),"")</f>
        <v/>
      </c>
      <c r="U251" s="48"/>
      <c r="V251" s="209"/>
      <c r="W251" s="48"/>
      <c r="X251" s="48"/>
      <c r="Y251" s="48"/>
      <c r="Z251" s="48"/>
      <c r="AA251" s="46"/>
      <c r="AB251" s="46"/>
      <c r="AC251" s="45" t="str">
        <f t="shared" si="34"/>
        <v/>
      </c>
      <c r="AD251" s="44"/>
      <c r="AE251" s="46"/>
      <c r="AF251" s="46"/>
      <c r="AG251" s="46"/>
      <c r="AH251" s="120"/>
      <c r="AI251" s="28" t="str">
        <f>IFERROR(VLOOKUP(AH251,CAPTURE_SITE_INFO!$B$3:$U$501,11,FALSE),"")</f>
        <v/>
      </c>
      <c r="AJ251" s="28" t="str">
        <f t="shared" si="35"/>
        <v>_</v>
      </c>
    </row>
    <row r="252" spans="1:36" s="30" customFormat="1" x14ac:dyDescent="0.25">
      <c r="A252" s="38"/>
      <c r="B252" s="155"/>
      <c r="C252" s="40" t="str">
        <f t="shared" si="28"/>
        <v/>
      </c>
      <c r="D252" s="39"/>
      <c r="E252" s="40" t="str">
        <f t="shared" si="29"/>
        <v/>
      </c>
      <c r="F252" s="39"/>
      <c r="G252" s="40" t="str">
        <f t="shared" si="30"/>
        <v/>
      </c>
      <c r="H252" s="39"/>
      <c r="I252" s="40" t="str">
        <f t="shared" si="31"/>
        <v/>
      </c>
      <c r="J252" s="198" t="str">
        <f>IFERROR(VLOOKUP(Q252,Drop_down_options!$B$2:$D$31,2,FALSE),"")</f>
        <v/>
      </c>
      <c r="K252" s="40" t="str">
        <f>IFERROR(VLOOKUP(R252,Drop_down_options!$E$2:$F$4,2,),"")</f>
        <v/>
      </c>
      <c r="L252" s="40" t="str">
        <f>IFERROR(VLOOKUP(S252,Drop_down_options!$G$2:$H$4,2),"")</f>
        <v/>
      </c>
      <c r="M252" s="40" t="str">
        <f>IFERROR(VLOOKUP(T252,Drop_down_options!$E$9:$F$14,2,FALSE),"")</f>
        <v/>
      </c>
      <c r="N252" s="40" t="str">
        <f t="shared" si="32"/>
        <v>_</v>
      </c>
      <c r="O252" s="199" t="str">
        <f t="shared" si="33"/>
        <v>___</v>
      </c>
      <c r="P252" s="41" t="str">
        <f t="shared" si="27"/>
        <v>-</v>
      </c>
      <c r="Q252" s="42" t="str">
        <f>IFERROR(VLOOKUP(B252,ACCEPTED_CODES!$X$3:$Y$32,2,), "")</f>
        <v/>
      </c>
      <c r="R252" s="154" t="str">
        <f>IFERROR(VLOOKUP(E252,Drop_down_options!$C$47:$D$49,2,), "")</f>
        <v/>
      </c>
      <c r="S252" s="39" t="str">
        <f>IFERROR(VLOOKUP(F252,Drop_down_options!$C$34:$D$36,2,), "")</f>
        <v/>
      </c>
      <c r="T252" s="39" t="str">
        <f>IFERROR(VLOOKUP(H252,Drop_down_options!$C$39:$D$44,2,),"")</f>
        <v/>
      </c>
      <c r="U252" s="48"/>
      <c r="V252" s="209"/>
      <c r="W252" s="48"/>
      <c r="X252" s="48"/>
      <c r="Y252" s="48"/>
      <c r="Z252" s="48"/>
      <c r="AA252" s="46"/>
      <c r="AB252" s="46"/>
      <c r="AC252" s="45" t="str">
        <f t="shared" si="34"/>
        <v/>
      </c>
      <c r="AD252" s="44"/>
      <c r="AE252" s="46"/>
      <c r="AF252" s="46"/>
      <c r="AG252" s="46"/>
      <c r="AH252" s="120"/>
      <c r="AI252" s="28" t="str">
        <f>IFERROR(VLOOKUP(AH252,CAPTURE_SITE_INFO!$B$3:$U$501,11,FALSE),"")</f>
        <v/>
      </c>
      <c r="AJ252" s="28" t="str">
        <f t="shared" si="35"/>
        <v>_</v>
      </c>
    </row>
    <row r="253" spans="1:36" s="30" customFormat="1" x14ac:dyDescent="0.25">
      <c r="A253" s="38"/>
      <c r="B253" s="155"/>
      <c r="C253" s="40" t="str">
        <f t="shared" si="28"/>
        <v/>
      </c>
      <c r="D253" s="39"/>
      <c r="E253" s="40" t="str">
        <f t="shared" si="29"/>
        <v/>
      </c>
      <c r="F253" s="39"/>
      <c r="G253" s="40" t="str">
        <f t="shared" si="30"/>
        <v/>
      </c>
      <c r="H253" s="39"/>
      <c r="I253" s="40" t="str">
        <f t="shared" si="31"/>
        <v/>
      </c>
      <c r="J253" s="198" t="str">
        <f>IFERROR(VLOOKUP(Q253,Drop_down_options!$B$2:$D$31,2,FALSE),"")</f>
        <v/>
      </c>
      <c r="K253" s="40" t="str">
        <f>IFERROR(VLOOKUP(R253,Drop_down_options!$E$2:$F$4,2,),"")</f>
        <v/>
      </c>
      <c r="L253" s="40" t="str">
        <f>IFERROR(VLOOKUP(S253,Drop_down_options!$G$2:$H$4,2),"")</f>
        <v/>
      </c>
      <c r="M253" s="40" t="str">
        <f>IFERROR(VLOOKUP(T253,Drop_down_options!$E$9:$F$14,2,FALSE),"")</f>
        <v/>
      </c>
      <c r="N253" s="40" t="str">
        <f t="shared" si="32"/>
        <v>_</v>
      </c>
      <c r="O253" s="199" t="str">
        <f t="shared" si="33"/>
        <v>___</v>
      </c>
      <c r="P253" s="41" t="str">
        <f t="shared" si="27"/>
        <v>-</v>
      </c>
      <c r="Q253" s="42" t="str">
        <f>IFERROR(VLOOKUP(B253,ACCEPTED_CODES!$X$3:$Y$32,2,), "")</f>
        <v/>
      </c>
      <c r="R253" s="154" t="str">
        <f>IFERROR(VLOOKUP(E253,Drop_down_options!$C$47:$D$49,2,), "")</f>
        <v/>
      </c>
      <c r="S253" s="39" t="str">
        <f>IFERROR(VLOOKUP(F253,Drop_down_options!$C$34:$D$36,2,), "")</f>
        <v/>
      </c>
      <c r="T253" s="39" t="str">
        <f>IFERROR(VLOOKUP(H253,Drop_down_options!$C$39:$D$44,2,),"")</f>
        <v/>
      </c>
      <c r="U253" s="48"/>
      <c r="V253" s="209"/>
      <c r="W253" s="48"/>
      <c r="X253" s="48"/>
      <c r="Y253" s="48"/>
      <c r="Z253" s="48"/>
      <c r="AA253" s="46"/>
      <c r="AB253" s="46"/>
      <c r="AC253" s="45" t="str">
        <f t="shared" si="34"/>
        <v/>
      </c>
      <c r="AD253" s="44"/>
      <c r="AE253" s="46"/>
      <c r="AF253" s="46"/>
      <c r="AG253" s="46"/>
      <c r="AH253" s="120"/>
      <c r="AI253" s="28" t="str">
        <f>IFERROR(VLOOKUP(AH253,CAPTURE_SITE_INFO!$B$3:$U$501,11,FALSE),"")</f>
        <v/>
      </c>
      <c r="AJ253" s="28" t="str">
        <f t="shared" si="35"/>
        <v>_</v>
      </c>
    </row>
    <row r="254" spans="1:36" s="30" customFormat="1" x14ac:dyDescent="0.25">
      <c r="A254" s="38"/>
      <c r="B254" s="155"/>
      <c r="C254" s="40" t="str">
        <f t="shared" si="28"/>
        <v/>
      </c>
      <c r="D254" s="39"/>
      <c r="E254" s="40" t="str">
        <f t="shared" si="29"/>
        <v/>
      </c>
      <c r="F254" s="39"/>
      <c r="G254" s="40" t="str">
        <f t="shared" si="30"/>
        <v/>
      </c>
      <c r="H254" s="39"/>
      <c r="I254" s="40" t="str">
        <f t="shared" si="31"/>
        <v/>
      </c>
      <c r="J254" s="198" t="str">
        <f>IFERROR(VLOOKUP(Q254,Drop_down_options!$B$2:$D$31,2,FALSE),"")</f>
        <v/>
      </c>
      <c r="K254" s="40" t="str">
        <f>IFERROR(VLOOKUP(R254,Drop_down_options!$E$2:$F$4,2,),"")</f>
        <v/>
      </c>
      <c r="L254" s="40" t="str">
        <f>IFERROR(VLOOKUP(S254,Drop_down_options!$G$2:$H$4,2),"")</f>
        <v/>
      </c>
      <c r="M254" s="40" t="str">
        <f>IFERROR(VLOOKUP(T254,Drop_down_options!$E$9:$F$14,2,FALSE),"")</f>
        <v/>
      </c>
      <c r="N254" s="40" t="str">
        <f t="shared" si="32"/>
        <v>_</v>
      </c>
      <c r="O254" s="199" t="str">
        <f t="shared" si="33"/>
        <v>___</v>
      </c>
      <c r="P254" s="41" t="str">
        <f t="shared" si="27"/>
        <v>-</v>
      </c>
      <c r="Q254" s="42" t="str">
        <f>IFERROR(VLOOKUP(B254,ACCEPTED_CODES!$X$3:$Y$32,2,), "")</f>
        <v/>
      </c>
      <c r="R254" s="154" t="str">
        <f>IFERROR(VLOOKUP(E254,Drop_down_options!$C$47:$D$49,2,), "")</f>
        <v/>
      </c>
      <c r="S254" s="39" t="str">
        <f>IFERROR(VLOOKUP(F254,Drop_down_options!$C$34:$D$36,2,), "")</f>
        <v/>
      </c>
      <c r="T254" s="39" t="str">
        <f>IFERROR(VLOOKUP(H254,Drop_down_options!$C$39:$D$44,2,),"")</f>
        <v/>
      </c>
      <c r="U254" s="48"/>
      <c r="V254" s="209"/>
      <c r="W254" s="48"/>
      <c r="X254" s="48"/>
      <c r="Y254" s="48"/>
      <c r="Z254" s="48"/>
      <c r="AA254" s="46"/>
      <c r="AB254" s="46"/>
      <c r="AC254" s="45" t="str">
        <f t="shared" si="34"/>
        <v/>
      </c>
      <c r="AD254" s="44"/>
      <c r="AE254" s="46"/>
      <c r="AF254" s="46"/>
      <c r="AG254" s="46"/>
      <c r="AH254" s="120"/>
      <c r="AI254" s="28" t="str">
        <f>IFERROR(VLOOKUP(AH254,CAPTURE_SITE_INFO!$B$3:$U$501,11,FALSE),"")</f>
        <v/>
      </c>
      <c r="AJ254" s="28" t="str">
        <f t="shared" si="35"/>
        <v>_</v>
      </c>
    </row>
    <row r="255" spans="1:36" s="30" customFormat="1" x14ac:dyDescent="0.25">
      <c r="A255" s="38"/>
      <c r="B255" s="155"/>
      <c r="C255" s="40" t="str">
        <f t="shared" si="28"/>
        <v/>
      </c>
      <c r="D255" s="39"/>
      <c r="E255" s="40" t="str">
        <f t="shared" si="29"/>
        <v/>
      </c>
      <c r="F255" s="39"/>
      <c r="G255" s="40" t="str">
        <f t="shared" si="30"/>
        <v/>
      </c>
      <c r="H255" s="39"/>
      <c r="I255" s="40" t="str">
        <f t="shared" si="31"/>
        <v/>
      </c>
      <c r="J255" s="198" t="str">
        <f>IFERROR(VLOOKUP(Q255,Drop_down_options!$B$2:$D$31,2,FALSE),"")</f>
        <v/>
      </c>
      <c r="K255" s="40" t="str">
        <f>IFERROR(VLOOKUP(R255,Drop_down_options!$E$2:$F$4,2,),"")</f>
        <v/>
      </c>
      <c r="L255" s="40" t="str">
        <f>IFERROR(VLOOKUP(S255,Drop_down_options!$G$2:$H$4,2),"")</f>
        <v/>
      </c>
      <c r="M255" s="40" t="str">
        <f>IFERROR(VLOOKUP(T255,Drop_down_options!$E$9:$F$14,2,FALSE),"")</f>
        <v/>
      </c>
      <c r="N255" s="40" t="str">
        <f t="shared" si="32"/>
        <v>_</v>
      </c>
      <c r="O255" s="199" t="str">
        <f t="shared" si="33"/>
        <v>___</v>
      </c>
      <c r="P255" s="41" t="str">
        <f t="shared" si="27"/>
        <v>-</v>
      </c>
      <c r="Q255" s="42" t="str">
        <f>IFERROR(VLOOKUP(B255,ACCEPTED_CODES!$X$3:$Y$32,2,), "")</f>
        <v/>
      </c>
      <c r="R255" s="154" t="str">
        <f>IFERROR(VLOOKUP(E255,Drop_down_options!$C$47:$D$49,2,), "")</f>
        <v/>
      </c>
      <c r="S255" s="39" t="str">
        <f>IFERROR(VLOOKUP(F255,Drop_down_options!$C$34:$D$36,2,), "")</f>
        <v/>
      </c>
      <c r="T255" s="39" t="str">
        <f>IFERROR(VLOOKUP(H255,Drop_down_options!$C$39:$D$44,2,),"")</f>
        <v/>
      </c>
      <c r="U255" s="48"/>
      <c r="V255" s="209"/>
      <c r="W255" s="48"/>
      <c r="X255" s="48"/>
      <c r="Y255" s="48"/>
      <c r="Z255" s="48"/>
      <c r="AA255" s="46"/>
      <c r="AB255" s="46"/>
      <c r="AC255" s="45" t="str">
        <f t="shared" si="34"/>
        <v/>
      </c>
      <c r="AD255" s="44"/>
      <c r="AE255" s="46"/>
      <c r="AF255" s="46"/>
      <c r="AG255" s="46"/>
      <c r="AH255" s="120"/>
      <c r="AI255" s="28" t="str">
        <f>IFERROR(VLOOKUP(AH255,CAPTURE_SITE_INFO!$B$3:$U$501,11,FALSE),"")</f>
        <v/>
      </c>
      <c r="AJ255" s="28" t="str">
        <f t="shared" si="35"/>
        <v>_</v>
      </c>
    </row>
    <row r="256" spans="1:36" s="30" customFormat="1" x14ac:dyDescent="0.25">
      <c r="A256" s="38"/>
      <c r="B256" s="155"/>
      <c r="C256" s="40" t="str">
        <f t="shared" si="28"/>
        <v/>
      </c>
      <c r="D256" s="39"/>
      <c r="E256" s="40" t="str">
        <f t="shared" si="29"/>
        <v/>
      </c>
      <c r="F256" s="39"/>
      <c r="G256" s="40" t="str">
        <f t="shared" si="30"/>
        <v/>
      </c>
      <c r="H256" s="39"/>
      <c r="I256" s="40" t="str">
        <f t="shared" si="31"/>
        <v/>
      </c>
      <c r="J256" s="198" t="str">
        <f>IFERROR(VLOOKUP(Q256,Drop_down_options!$B$2:$D$31,2,FALSE),"")</f>
        <v/>
      </c>
      <c r="K256" s="40" t="str">
        <f>IFERROR(VLOOKUP(R256,Drop_down_options!$E$2:$F$4,2,),"")</f>
        <v/>
      </c>
      <c r="L256" s="40" t="str">
        <f>IFERROR(VLOOKUP(S256,Drop_down_options!$G$2:$H$4,2),"")</f>
        <v/>
      </c>
      <c r="M256" s="40" t="str">
        <f>IFERROR(VLOOKUP(T256,Drop_down_options!$E$9:$F$14,2,FALSE),"")</f>
        <v/>
      </c>
      <c r="N256" s="40" t="str">
        <f t="shared" si="32"/>
        <v>_</v>
      </c>
      <c r="O256" s="199" t="str">
        <f t="shared" si="33"/>
        <v>___</v>
      </c>
      <c r="P256" s="41" t="str">
        <f t="shared" si="27"/>
        <v>-</v>
      </c>
      <c r="Q256" s="42" t="str">
        <f>IFERROR(VLOOKUP(B256,ACCEPTED_CODES!$X$3:$Y$32,2,), "")</f>
        <v/>
      </c>
      <c r="R256" s="154" t="str">
        <f>IFERROR(VLOOKUP(E256,Drop_down_options!$C$47:$D$49,2,), "")</f>
        <v/>
      </c>
      <c r="S256" s="39" t="str">
        <f>IFERROR(VLOOKUP(F256,Drop_down_options!$C$34:$D$36,2,), "")</f>
        <v/>
      </c>
      <c r="T256" s="39" t="str">
        <f>IFERROR(VLOOKUP(H256,Drop_down_options!$C$39:$D$44,2,),"")</f>
        <v/>
      </c>
      <c r="U256" s="48"/>
      <c r="V256" s="209"/>
      <c r="W256" s="48"/>
      <c r="X256" s="48"/>
      <c r="Y256" s="48"/>
      <c r="Z256" s="48"/>
      <c r="AA256" s="46"/>
      <c r="AB256" s="46"/>
      <c r="AC256" s="45" t="str">
        <f t="shared" si="34"/>
        <v/>
      </c>
      <c r="AD256" s="44"/>
      <c r="AE256" s="46"/>
      <c r="AF256" s="46"/>
      <c r="AG256" s="46"/>
      <c r="AH256" s="120"/>
      <c r="AI256" s="28" t="str">
        <f>IFERROR(VLOOKUP(AH256,CAPTURE_SITE_INFO!$B$3:$U$501,11,FALSE),"")</f>
        <v/>
      </c>
      <c r="AJ256" s="28" t="str">
        <f t="shared" si="35"/>
        <v>_</v>
      </c>
    </row>
    <row r="257" spans="1:36" s="30" customFormat="1" x14ac:dyDescent="0.25">
      <c r="A257" s="38"/>
      <c r="B257" s="155"/>
      <c r="C257" s="40" t="str">
        <f t="shared" si="28"/>
        <v/>
      </c>
      <c r="D257" s="39"/>
      <c r="E257" s="40" t="str">
        <f t="shared" si="29"/>
        <v/>
      </c>
      <c r="F257" s="39"/>
      <c r="G257" s="40" t="str">
        <f t="shared" si="30"/>
        <v/>
      </c>
      <c r="H257" s="39"/>
      <c r="I257" s="40" t="str">
        <f t="shared" si="31"/>
        <v/>
      </c>
      <c r="J257" s="198" t="str">
        <f>IFERROR(VLOOKUP(Q257,Drop_down_options!$B$2:$D$31,2,FALSE),"")</f>
        <v/>
      </c>
      <c r="K257" s="40" t="str">
        <f>IFERROR(VLOOKUP(R257,Drop_down_options!$E$2:$F$4,2,),"")</f>
        <v/>
      </c>
      <c r="L257" s="40" t="str">
        <f>IFERROR(VLOOKUP(S257,Drop_down_options!$G$2:$H$4,2),"")</f>
        <v/>
      </c>
      <c r="M257" s="40" t="str">
        <f>IFERROR(VLOOKUP(T257,Drop_down_options!$E$9:$F$14,2,FALSE),"")</f>
        <v/>
      </c>
      <c r="N257" s="40" t="str">
        <f t="shared" si="32"/>
        <v>_</v>
      </c>
      <c r="O257" s="199" t="str">
        <f t="shared" si="33"/>
        <v>___</v>
      </c>
      <c r="P257" s="41" t="str">
        <f t="shared" si="27"/>
        <v>-</v>
      </c>
      <c r="Q257" s="42" t="str">
        <f>IFERROR(VLOOKUP(B257,ACCEPTED_CODES!$X$3:$Y$32,2,), "")</f>
        <v/>
      </c>
      <c r="R257" s="154" t="str">
        <f>IFERROR(VLOOKUP(E257,Drop_down_options!$C$47:$D$49,2,), "")</f>
        <v/>
      </c>
      <c r="S257" s="39" t="str">
        <f>IFERROR(VLOOKUP(F257,Drop_down_options!$C$34:$D$36,2,), "")</f>
        <v/>
      </c>
      <c r="T257" s="39" t="str">
        <f>IFERROR(VLOOKUP(H257,Drop_down_options!$C$39:$D$44,2,),"")</f>
        <v/>
      </c>
      <c r="U257" s="48"/>
      <c r="V257" s="209"/>
      <c r="W257" s="48"/>
      <c r="X257" s="48"/>
      <c r="Y257" s="48"/>
      <c r="Z257" s="48"/>
      <c r="AA257" s="46"/>
      <c r="AB257" s="46"/>
      <c r="AC257" s="45" t="str">
        <f t="shared" si="34"/>
        <v/>
      </c>
      <c r="AD257" s="44"/>
      <c r="AE257" s="46"/>
      <c r="AF257" s="46"/>
      <c r="AG257" s="46"/>
      <c r="AH257" s="120"/>
      <c r="AI257" s="28" t="str">
        <f>IFERROR(VLOOKUP(AH257,CAPTURE_SITE_INFO!$B$3:$U$501,11,FALSE),"")</f>
        <v/>
      </c>
      <c r="AJ257" s="28" t="str">
        <f t="shared" si="35"/>
        <v>_</v>
      </c>
    </row>
    <row r="258" spans="1:36" s="30" customFormat="1" x14ac:dyDescent="0.25">
      <c r="A258" s="38"/>
      <c r="B258" s="155"/>
      <c r="C258" s="40" t="str">
        <f t="shared" si="28"/>
        <v/>
      </c>
      <c r="D258" s="39"/>
      <c r="E258" s="40" t="str">
        <f t="shared" si="29"/>
        <v/>
      </c>
      <c r="F258" s="39"/>
      <c r="G258" s="40" t="str">
        <f t="shared" si="30"/>
        <v/>
      </c>
      <c r="H258" s="39"/>
      <c r="I258" s="40" t="str">
        <f t="shared" si="31"/>
        <v/>
      </c>
      <c r="J258" s="198" t="str">
        <f>IFERROR(VLOOKUP(Q258,Drop_down_options!$B$2:$D$31,2,FALSE),"")</f>
        <v/>
      </c>
      <c r="K258" s="40" t="str">
        <f>IFERROR(VLOOKUP(R258,Drop_down_options!$E$2:$F$4,2,),"")</f>
        <v/>
      </c>
      <c r="L258" s="40" t="str">
        <f>IFERROR(VLOOKUP(S258,Drop_down_options!$G$2:$H$4,2),"")</f>
        <v/>
      </c>
      <c r="M258" s="40" t="str">
        <f>IFERROR(VLOOKUP(T258,Drop_down_options!$E$9:$F$14,2,FALSE),"")</f>
        <v/>
      </c>
      <c r="N258" s="40" t="str">
        <f t="shared" si="32"/>
        <v>_</v>
      </c>
      <c r="O258" s="199" t="str">
        <f t="shared" si="33"/>
        <v>___</v>
      </c>
      <c r="P258" s="41" t="str">
        <f t="shared" si="27"/>
        <v>-</v>
      </c>
      <c r="Q258" s="42" t="str">
        <f>IFERROR(VLOOKUP(B258,ACCEPTED_CODES!$X$3:$Y$32,2,), "")</f>
        <v/>
      </c>
      <c r="R258" s="154" t="str">
        <f>IFERROR(VLOOKUP(E258,Drop_down_options!$C$47:$D$49,2,), "")</f>
        <v/>
      </c>
      <c r="S258" s="39" t="str">
        <f>IFERROR(VLOOKUP(F258,Drop_down_options!$C$34:$D$36,2,), "")</f>
        <v/>
      </c>
      <c r="T258" s="39" t="str">
        <f>IFERROR(VLOOKUP(H258,Drop_down_options!$C$39:$D$44,2,),"")</f>
        <v/>
      </c>
      <c r="U258" s="48"/>
      <c r="V258" s="209"/>
      <c r="W258" s="48"/>
      <c r="X258" s="48"/>
      <c r="Y258" s="48"/>
      <c r="Z258" s="48"/>
      <c r="AA258" s="46"/>
      <c r="AB258" s="46"/>
      <c r="AC258" s="45" t="str">
        <f t="shared" si="34"/>
        <v/>
      </c>
      <c r="AD258" s="44"/>
      <c r="AE258" s="46"/>
      <c r="AF258" s="46"/>
      <c r="AG258" s="46"/>
      <c r="AH258" s="120"/>
      <c r="AI258" s="28" t="str">
        <f>IFERROR(VLOOKUP(AH258,CAPTURE_SITE_INFO!$B$3:$U$501,11,FALSE),"")</f>
        <v/>
      </c>
      <c r="AJ258" s="28" t="str">
        <f t="shared" si="35"/>
        <v>_</v>
      </c>
    </row>
    <row r="259" spans="1:36" s="30" customFormat="1" x14ac:dyDescent="0.25">
      <c r="A259" s="38"/>
      <c r="B259" s="155"/>
      <c r="C259" s="40" t="str">
        <f t="shared" si="28"/>
        <v/>
      </c>
      <c r="D259" s="39"/>
      <c r="E259" s="40" t="str">
        <f t="shared" si="29"/>
        <v/>
      </c>
      <c r="F259" s="39"/>
      <c r="G259" s="40" t="str">
        <f t="shared" si="30"/>
        <v/>
      </c>
      <c r="H259" s="39"/>
      <c r="I259" s="40" t="str">
        <f t="shared" si="31"/>
        <v/>
      </c>
      <c r="J259" s="198" t="str">
        <f>IFERROR(VLOOKUP(Q259,Drop_down_options!$B$2:$D$31,2,FALSE),"")</f>
        <v/>
      </c>
      <c r="K259" s="40" t="str">
        <f>IFERROR(VLOOKUP(R259,Drop_down_options!$E$2:$F$4,2,),"")</f>
        <v/>
      </c>
      <c r="L259" s="40" t="str">
        <f>IFERROR(VLOOKUP(S259,Drop_down_options!$G$2:$H$4,2),"")</f>
        <v/>
      </c>
      <c r="M259" s="40" t="str">
        <f>IFERROR(VLOOKUP(T259,Drop_down_options!$E$9:$F$14,2,FALSE),"")</f>
        <v/>
      </c>
      <c r="N259" s="40" t="str">
        <f t="shared" si="32"/>
        <v>_</v>
      </c>
      <c r="O259" s="199" t="str">
        <f t="shared" si="33"/>
        <v>___</v>
      </c>
      <c r="P259" s="41" t="str">
        <f t="shared" si="27"/>
        <v>-</v>
      </c>
      <c r="Q259" s="42" t="str">
        <f>IFERROR(VLOOKUP(B259,ACCEPTED_CODES!$X$3:$Y$32,2,), "")</f>
        <v/>
      </c>
      <c r="R259" s="154" t="str">
        <f>IFERROR(VLOOKUP(E259,Drop_down_options!$C$47:$D$49,2,), "")</f>
        <v/>
      </c>
      <c r="S259" s="39" t="str">
        <f>IFERROR(VLOOKUP(F259,Drop_down_options!$C$34:$D$36,2,), "")</f>
        <v/>
      </c>
      <c r="T259" s="39" t="str">
        <f>IFERROR(VLOOKUP(H259,Drop_down_options!$C$39:$D$44,2,),"")</f>
        <v/>
      </c>
      <c r="U259" s="48"/>
      <c r="V259" s="209"/>
      <c r="W259" s="48"/>
      <c r="X259" s="48"/>
      <c r="Y259" s="48"/>
      <c r="Z259" s="48"/>
      <c r="AA259" s="46"/>
      <c r="AB259" s="46"/>
      <c r="AC259" s="45" t="str">
        <f t="shared" si="34"/>
        <v/>
      </c>
      <c r="AD259" s="44"/>
      <c r="AE259" s="46"/>
      <c r="AF259" s="46"/>
      <c r="AG259" s="46"/>
      <c r="AH259" s="120"/>
      <c r="AI259" s="28" t="str">
        <f>IFERROR(VLOOKUP(AH259,CAPTURE_SITE_INFO!$B$3:$U$501,11,FALSE),"")</f>
        <v/>
      </c>
      <c r="AJ259" s="28" t="str">
        <f t="shared" si="35"/>
        <v>_</v>
      </c>
    </row>
    <row r="260" spans="1:36" s="30" customFormat="1" x14ac:dyDescent="0.25">
      <c r="A260" s="38"/>
      <c r="B260" s="155"/>
      <c r="C260" s="40" t="str">
        <f t="shared" si="28"/>
        <v/>
      </c>
      <c r="D260" s="39"/>
      <c r="E260" s="40" t="str">
        <f t="shared" si="29"/>
        <v/>
      </c>
      <c r="F260" s="39"/>
      <c r="G260" s="40" t="str">
        <f t="shared" si="30"/>
        <v/>
      </c>
      <c r="H260" s="39"/>
      <c r="I260" s="40" t="str">
        <f t="shared" si="31"/>
        <v/>
      </c>
      <c r="J260" s="198" t="str">
        <f>IFERROR(VLOOKUP(Q260,Drop_down_options!$B$2:$D$31,2,FALSE),"")</f>
        <v/>
      </c>
      <c r="K260" s="40" t="str">
        <f>IFERROR(VLOOKUP(R260,Drop_down_options!$E$2:$F$4,2,),"")</f>
        <v/>
      </c>
      <c r="L260" s="40" t="str">
        <f>IFERROR(VLOOKUP(S260,Drop_down_options!$G$2:$H$4,2),"")</f>
        <v/>
      </c>
      <c r="M260" s="40" t="str">
        <f>IFERROR(VLOOKUP(T260,Drop_down_options!$E$9:$F$14,2,FALSE),"")</f>
        <v/>
      </c>
      <c r="N260" s="40" t="str">
        <f t="shared" si="32"/>
        <v>_</v>
      </c>
      <c r="O260" s="199" t="str">
        <f t="shared" si="33"/>
        <v>___</v>
      </c>
      <c r="P260" s="41" t="str">
        <f t="shared" ref="P260:P323" si="36">CONCATENATE(AF260,"-",AI260)</f>
        <v>-</v>
      </c>
      <c r="Q260" s="42" t="str">
        <f>IFERROR(VLOOKUP(B260,ACCEPTED_CODES!$X$3:$Y$32,2,), "")</f>
        <v/>
      </c>
      <c r="R260" s="154" t="str">
        <f>IFERROR(VLOOKUP(E260,Drop_down_options!$C$47:$D$49,2,), "")</f>
        <v/>
      </c>
      <c r="S260" s="39" t="str">
        <f>IFERROR(VLOOKUP(F260,Drop_down_options!$C$34:$D$36,2,), "")</f>
        <v/>
      </c>
      <c r="T260" s="39" t="str">
        <f>IFERROR(VLOOKUP(H260,Drop_down_options!$C$39:$D$44,2,),"")</f>
        <v/>
      </c>
      <c r="U260" s="48"/>
      <c r="V260" s="209"/>
      <c r="W260" s="48"/>
      <c r="X260" s="48"/>
      <c r="Y260" s="48"/>
      <c r="Z260" s="48"/>
      <c r="AA260" s="46"/>
      <c r="AB260" s="46"/>
      <c r="AC260" s="45" t="str">
        <f t="shared" si="34"/>
        <v/>
      </c>
      <c r="AD260" s="44"/>
      <c r="AE260" s="46"/>
      <c r="AF260" s="46"/>
      <c r="AG260" s="46"/>
      <c r="AH260" s="120"/>
      <c r="AI260" s="28" t="str">
        <f>IFERROR(VLOOKUP(AH260,CAPTURE_SITE_INFO!$B$3:$U$501,11,FALSE),"")</f>
        <v/>
      </c>
      <c r="AJ260" s="28" t="str">
        <f t="shared" si="35"/>
        <v>_</v>
      </c>
    </row>
    <row r="261" spans="1:36" s="30" customFormat="1" x14ac:dyDescent="0.25">
      <c r="A261" s="38"/>
      <c r="B261" s="155"/>
      <c r="C261" s="40" t="str">
        <f t="shared" ref="C261:C324" si="37">IF((UPPER(B261)="NOBATS"),"NBAT",(UPPER(B261)))</f>
        <v/>
      </c>
      <c r="D261" s="39"/>
      <c r="E261" s="40" t="str">
        <f t="shared" ref="E261:E324" si="38">UPPER(D261)</f>
        <v/>
      </c>
      <c r="F261" s="39"/>
      <c r="G261" s="40" t="str">
        <f t="shared" ref="G261:G324" si="39">UPPER(F261)</f>
        <v/>
      </c>
      <c r="H261" s="39"/>
      <c r="I261" s="40" t="str">
        <f t="shared" ref="I261:I324" si="40">UPPER(H261)</f>
        <v/>
      </c>
      <c r="J261" s="198" t="str">
        <f>IFERROR(VLOOKUP(Q261,Drop_down_options!$B$2:$D$31,2,FALSE),"")</f>
        <v/>
      </c>
      <c r="K261" s="40" t="str">
        <f>IFERROR(VLOOKUP(R261,Drop_down_options!$E$2:$F$4,2,),"")</f>
        <v/>
      </c>
      <c r="L261" s="40" t="str">
        <f>IFERROR(VLOOKUP(S261,Drop_down_options!$G$2:$H$4,2),"")</f>
        <v/>
      </c>
      <c r="M261" s="40" t="str">
        <f>IFERROR(VLOOKUP(T261,Drop_down_options!$E$9:$F$14,2,FALSE),"")</f>
        <v/>
      </c>
      <c r="N261" s="40" t="str">
        <f t="shared" ref="N261:N324" si="41">CONCATENATE(K261,"_",L261)</f>
        <v>_</v>
      </c>
      <c r="O261" s="199" t="str">
        <f t="shared" ref="O261:O324" si="42">CONCATENATE(J261,"_",K261,"_",L261,"_",M261)</f>
        <v>___</v>
      </c>
      <c r="P261" s="41" t="str">
        <f t="shared" si="36"/>
        <v>-</v>
      </c>
      <c r="Q261" s="42" t="str">
        <f>IFERROR(VLOOKUP(B261,ACCEPTED_CODES!$X$3:$Y$32,2,), "")</f>
        <v/>
      </c>
      <c r="R261" s="154" t="str">
        <f>IFERROR(VLOOKUP(E261,Drop_down_options!$C$47:$D$49,2,), "")</f>
        <v/>
      </c>
      <c r="S261" s="39" t="str">
        <f>IFERROR(VLOOKUP(F261,Drop_down_options!$C$34:$D$36,2,), "")</f>
        <v/>
      </c>
      <c r="T261" s="39" t="str">
        <f>IFERROR(VLOOKUP(H261,Drop_down_options!$C$39:$D$44,2,),"")</f>
        <v/>
      </c>
      <c r="U261" s="48"/>
      <c r="V261" s="209"/>
      <c r="W261" s="48"/>
      <c r="X261" s="48"/>
      <c r="Y261" s="48"/>
      <c r="Z261" s="48"/>
      <c r="AA261" s="46"/>
      <c r="AB261" s="46"/>
      <c r="AC261" s="45" t="str">
        <f t="shared" ref="AC261:AC324" si="43">IF(AB261="","",(CONCATENATE(AA261,"-",AB261)))</f>
        <v/>
      </c>
      <c r="AD261" s="44"/>
      <c r="AE261" s="46"/>
      <c r="AF261" s="46"/>
      <c r="AG261" s="46"/>
      <c r="AH261" s="120"/>
      <c r="AI261" s="28" t="str">
        <f>IFERROR(VLOOKUP(AH261,CAPTURE_SITE_INFO!$B$3:$U$501,11,FALSE),"")</f>
        <v/>
      </c>
      <c r="AJ261" s="28" t="str">
        <f t="shared" ref="AJ261:AJ324" si="44">(CONCATENATE(R261,"_",S261))</f>
        <v>_</v>
      </c>
    </row>
    <row r="262" spans="1:36" s="30" customFormat="1" x14ac:dyDescent="0.25">
      <c r="A262" s="38"/>
      <c r="B262" s="155"/>
      <c r="C262" s="40" t="str">
        <f t="shared" si="37"/>
        <v/>
      </c>
      <c r="D262" s="39"/>
      <c r="E262" s="40" t="str">
        <f t="shared" si="38"/>
        <v/>
      </c>
      <c r="F262" s="39"/>
      <c r="G262" s="40" t="str">
        <f t="shared" si="39"/>
        <v/>
      </c>
      <c r="H262" s="39"/>
      <c r="I262" s="40" t="str">
        <f t="shared" si="40"/>
        <v/>
      </c>
      <c r="J262" s="198" t="str">
        <f>IFERROR(VLOOKUP(Q262,Drop_down_options!$B$2:$D$31,2,FALSE),"")</f>
        <v/>
      </c>
      <c r="K262" s="40" t="str">
        <f>IFERROR(VLOOKUP(R262,Drop_down_options!$E$2:$F$4,2,),"")</f>
        <v/>
      </c>
      <c r="L262" s="40" t="str">
        <f>IFERROR(VLOOKUP(S262,Drop_down_options!$G$2:$H$4,2),"")</f>
        <v/>
      </c>
      <c r="M262" s="40" t="str">
        <f>IFERROR(VLOOKUP(T262,Drop_down_options!$E$9:$F$14,2,FALSE),"")</f>
        <v/>
      </c>
      <c r="N262" s="40" t="str">
        <f t="shared" si="41"/>
        <v>_</v>
      </c>
      <c r="O262" s="199" t="str">
        <f t="shared" si="42"/>
        <v>___</v>
      </c>
      <c r="P262" s="41" t="str">
        <f t="shared" si="36"/>
        <v>-</v>
      </c>
      <c r="Q262" s="42" t="str">
        <f>IFERROR(VLOOKUP(B262,ACCEPTED_CODES!$X$3:$Y$32,2,), "")</f>
        <v/>
      </c>
      <c r="R262" s="154" t="str">
        <f>IFERROR(VLOOKUP(E262,Drop_down_options!$C$47:$D$49,2,), "")</f>
        <v/>
      </c>
      <c r="S262" s="39" t="str">
        <f>IFERROR(VLOOKUP(F262,Drop_down_options!$C$34:$D$36,2,), "")</f>
        <v/>
      </c>
      <c r="T262" s="39" t="str">
        <f>IFERROR(VLOOKUP(H262,Drop_down_options!$C$39:$D$44,2,),"")</f>
        <v/>
      </c>
      <c r="U262" s="48"/>
      <c r="V262" s="209"/>
      <c r="W262" s="48"/>
      <c r="X262" s="48"/>
      <c r="Y262" s="48"/>
      <c r="Z262" s="48"/>
      <c r="AA262" s="46"/>
      <c r="AB262" s="46"/>
      <c r="AC262" s="45" t="str">
        <f t="shared" si="43"/>
        <v/>
      </c>
      <c r="AD262" s="44"/>
      <c r="AE262" s="46"/>
      <c r="AF262" s="46"/>
      <c r="AG262" s="46"/>
      <c r="AH262" s="120"/>
      <c r="AI262" s="28" t="str">
        <f>IFERROR(VLOOKUP(AH262,CAPTURE_SITE_INFO!$B$3:$U$501,11,FALSE),"")</f>
        <v/>
      </c>
      <c r="AJ262" s="28" t="str">
        <f t="shared" si="44"/>
        <v>_</v>
      </c>
    </row>
    <row r="263" spans="1:36" s="30" customFormat="1" x14ac:dyDescent="0.25">
      <c r="A263" s="38"/>
      <c r="B263" s="155"/>
      <c r="C263" s="40" t="str">
        <f t="shared" si="37"/>
        <v/>
      </c>
      <c r="D263" s="39"/>
      <c r="E263" s="40" t="str">
        <f t="shared" si="38"/>
        <v/>
      </c>
      <c r="F263" s="39"/>
      <c r="G263" s="40" t="str">
        <f t="shared" si="39"/>
        <v/>
      </c>
      <c r="H263" s="39"/>
      <c r="I263" s="40" t="str">
        <f t="shared" si="40"/>
        <v/>
      </c>
      <c r="J263" s="198" t="str">
        <f>IFERROR(VLOOKUP(Q263,Drop_down_options!$B$2:$D$31,2,FALSE),"")</f>
        <v/>
      </c>
      <c r="K263" s="40" t="str">
        <f>IFERROR(VLOOKUP(R263,Drop_down_options!$E$2:$F$4,2,),"")</f>
        <v/>
      </c>
      <c r="L263" s="40" t="str">
        <f>IFERROR(VLOOKUP(S263,Drop_down_options!$G$2:$H$4,2),"")</f>
        <v/>
      </c>
      <c r="M263" s="40" t="str">
        <f>IFERROR(VLOOKUP(T263,Drop_down_options!$E$9:$F$14,2,FALSE),"")</f>
        <v/>
      </c>
      <c r="N263" s="40" t="str">
        <f t="shared" si="41"/>
        <v>_</v>
      </c>
      <c r="O263" s="199" t="str">
        <f t="shared" si="42"/>
        <v>___</v>
      </c>
      <c r="P263" s="41" t="str">
        <f t="shared" si="36"/>
        <v>-</v>
      </c>
      <c r="Q263" s="42" t="str">
        <f>IFERROR(VLOOKUP(B263,ACCEPTED_CODES!$X$3:$Y$32,2,), "")</f>
        <v/>
      </c>
      <c r="R263" s="154" t="str">
        <f>IFERROR(VLOOKUP(E263,Drop_down_options!$C$47:$D$49,2,), "")</f>
        <v/>
      </c>
      <c r="S263" s="39" t="str">
        <f>IFERROR(VLOOKUP(F263,Drop_down_options!$C$34:$D$36,2,), "")</f>
        <v/>
      </c>
      <c r="T263" s="39" t="str">
        <f>IFERROR(VLOOKUP(H263,Drop_down_options!$C$39:$D$44,2,),"")</f>
        <v/>
      </c>
      <c r="U263" s="48"/>
      <c r="V263" s="209"/>
      <c r="W263" s="48"/>
      <c r="X263" s="48"/>
      <c r="Y263" s="48"/>
      <c r="Z263" s="48"/>
      <c r="AA263" s="46"/>
      <c r="AB263" s="46"/>
      <c r="AC263" s="45" t="str">
        <f t="shared" si="43"/>
        <v/>
      </c>
      <c r="AD263" s="44"/>
      <c r="AE263" s="46"/>
      <c r="AF263" s="46"/>
      <c r="AG263" s="46"/>
      <c r="AH263" s="120"/>
      <c r="AI263" s="28" t="str">
        <f>IFERROR(VLOOKUP(AH263,CAPTURE_SITE_INFO!$B$3:$U$501,11,FALSE),"")</f>
        <v/>
      </c>
      <c r="AJ263" s="28" t="str">
        <f t="shared" si="44"/>
        <v>_</v>
      </c>
    </row>
    <row r="264" spans="1:36" s="30" customFormat="1" x14ac:dyDescent="0.25">
      <c r="A264" s="38"/>
      <c r="B264" s="155"/>
      <c r="C264" s="40" t="str">
        <f t="shared" si="37"/>
        <v/>
      </c>
      <c r="D264" s="39"/>
      <c r="E264" s="40" t="str">
        <f t="shared" si="38"/>
        <v/>
      </c>
      <c r="F264" s="39"/>
      <c r="G264" s="40" t="str">
        <f t="shared" si="39"/>
        <v/>
      </c>
      <c r="H264" s="39"/>
      <c r="I264" s="40" t="str">
        <f t="shared" si="40"/>
        <v/>
      </c>
      <c r="J264" s="198" t="str">
        <f>IFERROR(VLOOKUP(Q264,Drop_down_options!$B$2:$D$31,2,FALSE),"")</f>
        <v/>
      </c>
      <c r="K264" s="40" t="str">
        <f>IFERROR(VLOOKUP(R264,Drop_down_options!$E$2:$F$4,2,),"")</f>
        <v/>
      </c>
      <c r="L264" s="40" t="str">
        <f>IFERROR(VLOOKUP(S264,Drop_down_options!$G$2:$H$4,2),"")</f>
        <v/>
      </c>
      <c r="M264" s="40" t="str">
        <f>IFERROR(VLOOKUP(T264,Drop_down_options!$E$9:$F$14,2,FALSE),"")</f>
        <v/>
      </c>
      <c r="N264" s="40" t="str">
        <f t="shared" si="41"/>
        <v>_</v>
      </c>
      <c r="O264" s="199" t="str">
        <f t="shared" si="42"/>
        <v>___</v>
      </c>
      <c r="P264" s="41" t="str">
        <f t="shared" si="36"/>
        <v>-</v>
      </c>
      <c r="Q264" s="42" t="str">
        <f>IFERROR(VLOOKUP(B264,ACCEPTED_CODES!$X$3:$Y$32,2,), "")</f>
        <v/>
      </c>
      <c r="R264" s="154" t="str">
        <f>IFERROR(VLOOKUP(E264,Drop_down_options!$C$47:$D$49,2,), "")</f>
        <v/>
      </c>
      <c r="S264" s="39" t="str">
        <f>IFERROR(VLOOKUP(F264,Drop_down_options!$C$34:$D$36,2,), "")</f>
        <v/>
      </c>
      <c r="T264" s="39" t="str">
        <f>IFERROR(VLOOKUP(H264,Drop_down_options!$C$39:$D$44,2,),"")</f>
        <v/>
      </c>
      <c r="U264" s="48"/>
      <c r="V264" s="209"/>
      <c r="W264" s="48"/>
      <c r="X264" s="48"/>
      <c r="Y264" s="48"/>
      <c r="Z264" s="48"/>
      <c r="AA264" s="46"/>
      <c r="AB264" s="46"/>
      <c r="AC264" s="45" t="str">
        <f t="shared" si="43"/>
        <v/>
      </c>
      <c r="AD264" s="44"/>
      <c r="AE264" s="46"/>
      <c r="AF264" s="46"/>
      <c r="AG264" s="46"/>
      <c r="AH264" s="120"/>
      <c r="AI264" s="28" t="str">
        <f>IFERROR(VLOOKUP(AH264,CAPTURE_SITE_INFO!$B$3:$U$501,11,FALSE),"")</f>
        <v/>
      </c>
      <c r="AJ264" s="28" t="str">
        <f t="shared" si="44"/>
        <v>_</v>
      </c>
    </row>
    <row r="265" spans="1:36" s="30" customFormat="1" x14ac:dyDescent="0.25">
      <c r="A265" s="38"/>
      <c r="B265" s="155"/>
      <c r="C265" s="40" t="str">
        <f t="shared" si="37"/>
        <v/>
      </c>
      <c r="D265" s="39"/>
      <c r="E265" s="40" t="str">
        <f t="shared" si="38"/>
        <v/>
      </c>
      <c r="F265" s="39"/>
      <c r="G265" s="40" t="str">
        <f t="shared" si="39"/>
        <v/>
      </c>
      <c r="H265" s="39"/>
      <c r="I265" s="40" t="str">
        <f t="shared" si="40"/>
        <v/>
      </c>
      <c r="J265" s="198" t="str">
        <f>IFERROR(VLOOKUP(Q265,Drop_down_options!$B$2:$D$31,2,FALSE),"")</f>
        <v/>
      </c>
      <c r="K265" s="40" t="str">
        <f>IFERROR(VLOOKUP(R265,Drop_down_options!$E$2:$F$4,2,),"")</f>
        <v/>
      </c>
      <c r="L265" s="40" t="str">
        <f>IFERROR(VLOOKUP(S265,Drop_down_options!$G$2:$H$4,2),"")</f>
        <v/>
      </c>
      <c r="M265" s="40" t="str">
        <f>IFERROR(VLOOKUP(T265,Drop_down_options!$E$9:$F$14,2,FALSE),"")</f>
        <v/>
      </c>
      <c r="N265" s="40" t="str">
        <f t="shared" si="41"/>
        <v>_</v>
      </c>
      <c r="O265" s="199" t="str">
        <f t="shared" si="42"/>
        <v>___</v>
      </c>
      <c r="P265" s="41" t="str">
        <f t="shared" si="36"/>
        <v>-</v>
      </c>
      <c r="Q265" s="42" t="str">
        <f>IFERROR(VLOOKUP(B265,ACCEPTED_CODES!$X$3:$Y$32,2,), "")</f>
        <v/>
      </c>
      <c r="R265" s="154" t="str">
        <f>IFERROR(VLOOKUP(E265,Drop_down_options!$C$47:$D$49,2,), "")</f>
        <v/>
      </c>
      <c r="S265" s="39" t="str">
        <f>IFERROR(VLOOKUP(F265,Drop_down_options!$C$34:$D$36,2,), "")</f>
        <v/>
      </c>
      <c r="T265" s="39" t="str">
        <f>IFERROR(VLOOKUP(H265,Drop_down_options!$C$39:$D$44,2,),"")</f>
        <v/>
      </c>
      <c r="U265" s="48"/>
      <c r="V265" s="209"/>
      <c r="W265" s="48"/>
      <c r="X265" s="48"/>
      <c r="Y265" s="48"/>
      <c r="Z265" s="48"/>
      <c r="AA265" s="46"/>
      <c r="AB265" s="46"/>
      <c r="AC265" s="45" t="str">
        <f t="shared" si="43"/>
        <v/>
      </c>
      <c r="AD265" s="44"/>
      <c r="AE265" s="46"/>
      <c r="AF265" s="46"/>
      <c r="AG265" s="46"/>
      <c r="AH265" s="120"/>
      <c r="AI265" s="28" t="str">
        <f>IFERROR(VLOOKUP(AH265,CAPTURE_SITE_INFO!$B$3:$U$501,11,FALSE),"")</f>
        <v/>
      </c>
      <c r="AJ265" s="28" t="str">
        <f t="shared" si="44"/>
        <v>_</v>
      </c>
    </row>
    <row r="266" spans="1:36" s="30" customFormat="1" x14ac:dyDescent="0.25">
      <c r="A266" s="38"/>
      <c r="B266" s="155"/>
      <c r="C266" s="40" t="str">
        <f t="shared" si="37"/>
        <v/>
      </c>
      <c r="D266" s="39"/>
      <c r="E266" s="40" t="str">
        <f t="shared" si="38"/>
        <v/>
      </c>
      <c r="F266" s="39"/>
      <c r="G266" s="40" t="str">
        <f t="shared" si="39"/>
        <v/>
      </c>
      <c r="H266" s="39"/>
      <c r="I266" s="40" t="str">
        <f t="shared" si="40"/>
        <v/>
      </c>
      <c r="J266" s="198" t="str">
        <f>IFERROR(VLOOKUP(Q266,Drop_down_options!$B$2:$D$31,2,FALSE),"")</f>
        <v/>
      </c>
      <c r="K266" s="40" t="str">
        <f>IFERROR(VLOOKUP(R266,Drop_down_options!$E$2:$F$4,2,),"")</f>
        <v/>
      </c>
      <c r="L266" s="40" t="str">
        <f>IFERROR(VLOOKUP(S266,Drop_down_options!$G$2:$H$4,2),"")</f>
        <v/>
      </c>
      <c r="M266" s="40" t="str">
        <f>IFERROR(VLOOKUP(T266,Drop_down_options!$E$9:$F$14,2,FALSE),"")</f>
        <v/>
      </c>
      <c r="N266" s="40" t="str">
        <f t="shared" si="41"/>
        <v>_</v>
      </c>
      <c r="O266" s="199" t="str">
        <f t="shared" si="42"/>
        <v>___</v>
      </c>
      <c r="P266" s="41" t="str">
        <f t="shared" si="36"/>
        <v>-</v>
      </c>
      <c r="Q266" s="42" t="str">
        <f>IFERROR(VLOOKUP(B266,ACCEPTED_CODES!$X$3:$Y$32,2,), "")</f>
        <v/>
      </c>
      <c r="R266" s="154" t="str">
        <f>IFERROR(VLOOKUP(E266,Drop_down_options!$C$47:$D$49,2,), "")</f>
        <v/>
      </c>
      <c r="S266" s="39" t="str">
        <f>IFERROR(VLOOKUP(F266,Drop_down_options!$C$34:$D$36,2,), "")</f>
        <v/>
      </c>
      <c r="T266" s="39" t="str">
        <f>IFERROR(VLOOKUP(H266,Drop_down_options!$C$39:$D$44,2,),"")</f>
        <v/>
      </c>
      <c r="U266" s="48"/>
      <c r="V266" s="209"/>
      <c r="W266" s="48"/>
      <c r="X266" s="48"/>
      <c r="Y266" s="48"/>
      <c r="Z266" s="48"/>
      <c r="AA266" s="46"/>
      <c r="AB266" s="46"/>
      <c r="AC266" s="45" t="str">
        <f t="shared" si="43"/>
        <v/>
      </c>
      <c r="AD266" s="44"/>
      <c r="AE266" s="46"/>
      <c r="AF266" s="46"/>
      <c r="AG266" s="46"/>
      <c r="AH266" s="120"/>
      <c r="AI266" s="28" t="str">
        <f>IFERROR(VLOOKUP(AH266,CAPTURE_SITE_INFO!$B$3:$U$501,11,FALSE),"")</f>
        <v/>
      </c>
      <c r="AJ266" s="28" t="str">
        <f t="shared" si="44"/>
        <v>_</v>
      </c>
    </row>
    <row r="267" spans="1:36" s="30" customFormat="1" x14ac:dyDescent="0.25">
      <c r="A267" s="38"/>
      <c r="B267" s="155"/>
      <c r="C267" s="40" t="str">
        <f t="shared" si="37"/>
        <v/>
      </c>
      <c r="D267" s="39"/>
      <c r="E267" s="40" t="str">
        <f t="shared" si="38"/>
        <v/>
      </c>
      <c r="F267" s="39"/>
      <c r="G267" s="40" t="str">
        <f t="shared" si="39"/>
        <v/>
      </c>
      <c r="H267" s="39"/>
      <c r="I267" s="40" t="str">
        <f t="shared" si="40"/>
        <v/>
      </c>
      <c r="J267" s="198" t="str">
        <f>IFERROR(VLOOKUP(Q267,Drop_down_options!$B$2:$D$31,2,FALSE),"")</f>
        <v/>
      </c>
      <c r="K267" s="40" t="str">
        <f>IFERROR(VLOOKUP(R267,Drop_down_options!$E$2:$F$4,2,),"")</f>
        <v/>
      </c>
      <c r="L267" s="40" t="str">
        <f>IFERROR(VLOOKUP(S267,Drop_down_options!$G$2:$H$4,2),"")</f>
        <v/>
      </c>
      <c r="M267" s="40" t="str">
        <f>IFERROR(VLOOKUP(T267,Drop_down_options!$E$9:$F$14,2,FALSE),"")</f>
        <v/>
      </c>
      <c r="N267" s="40" t="str">
        <f t="shared" si="41"/>
        <v>_</v>
      </c>
      <c r="O267" s="199" t="str">
        <f t="shared" si="42"/>
        <v>___</v>
      </c>
      <c r="P267" s="41" t="str">
        <f t="shared" si="36"/>
        <v>-</v>
      </c>
      <c r="Q267" s="42" t="str">
        <f>IFERROR(VLOOKUP(B267,ACCEPTED_CODES!$X$3:$Y$32,2,), "")</f>
        <v/>
      </c>
      <c r="R267" s="154" t="str">
        <f>IFERROR(VLOOKUP(E267,Drop_down_options!$C$47:$D$49,2,), "")</f>
        <v/>
      </c>
      <c r="S267" s="39" t="str">
        <f>IFERROR(VLOOKUP(F267,Drop_down_options!$C$34:$D$36,2,), "")</f>
        <v/>
      </c>
      <c r="T267" s="39" t="str">
        <f>IFERROR(VLOOKUP(H267,Drop_down_options!$C$39:$D$44,2,),"")</f>
        <v/>
      </c>
      <c r="U267" s="48"/>
      <c r="V267" s="209"/>
      <c r="W267" s="48"/>
      <c r="X267" s="48"/>
      <c r="Y267" s="48"/>
      <c r="Z267" s="48"/>
      <c r="AA267" s="46"/>
      <c r="AB267" s="46"/>
      <c r="AC267" s="45" t="str">
        <f t="shared" si="43"/>
        <v/>
      </c>
      <c r="AD267" s="44"/>
      <c r="AE267" s="46"/>
      <c r="AF267" s="46"/>
      <c r="AG267" s="46"/>
      <c r="AH267" s="120"/>
      <c r="AI267" s="28" t="str">
        <f>IFERROR(VLOOKUP(AH267,CAPTURE_SITE_INFO!$B$3:$U$501,11,FALSE),"")</f>
        <v/>
      </c>
      <c r="AJ267" s="28" t="str">
        <f t="shared" si="44"/>
        <v>_</v>
      </c>
    </row>
    <row r="268" spans="1:36" s="30" customFormat="1" x14ac:dyDescent="0.25">
      <c r="A268" s="38"/>
      <c r="B268" s="155"/>
      <c r="C268" s="40" t="str">
        <f t="shared" si="37"/>
        <v/>
      </c>
      <c r="D268" s="39"/>
      <c r="E268" s="40" t="str">
        <f t="shared" si="38"/>
        <v/>
      </c>
      <c r="F268" s="39"/>
      <c r="G268" s="40" t="str">
        <f t="shared" si="39"/>
        <v/>
      </c>
      <c r="H268" s="39"/>
      <c r="I268" s="40" t="str">
        <f t="shared" si="40"/>
        <v/>
      </c>
      <c r="J268" s="198" t="str">
        <f>IFERROR(VLOOKUP(Q268,Drop_down_options!$B$2:$D$31,2,FALSE),"")</f>
        <v/>
      </c>
      <c r="K268" s="40" t="str">
        <f>IFERROR(VLOOKUP(R268,Drop_down_options!$E$2:$F$4,2,),"")</f>
        <v/>
      </c>
      <c r="L268" s="40" t="str">
        <f>IFERROR(VLOOKUP(S268,Drop_down_options!$G$2:$H$4,2),"")</f>
        <v/>
      </c>
      <c r="M268" s="40" t="str">
        <f>IFERROR(VLOOKUP(T268,Drop_down_options!$E$9:$F$14,2,FALSE),"")</f>
        <v/>
      </c>
      <c r="N268" s="40" t="str">
        <f t="shared" si="41"/>
        <v>_</v>
      </c>
      <c r="O268" s="199" t="str">
        <f t="shared" si="42"/>
        <v>___</v>
      </c>
      <c r="P268" s="41" t="str">
        <f t="shared" si="36"/>
        <v>-</v>
      </c>
      <c r="Q268" s="42" t="str">
        <f>IFERROR(VLOOKUP(B268,ACCEPTED_CODES!$X$3:$Y$32,2,), "")</f>
        <v/>
      </c>
      <c r="R268" s="154" t="str">
        <f>IFERROR(VLOOKUP(E268,Drop_down_options!$C$47:$D$49,2,), "")</f>
        <v/>
      </c>
      <c r="S268" s="39" t="str">
        <f>IFERROR(VLOOKUP(F268,Drop_down_options!$C$34:$D$36,2,), "")</f>
        <v/>
      </c>
      <c r="T268" s="39" t="str">
        <f>IFERROR(VLOOKUP(H268,Drop_down_options!$C$39:$D$44,2,),"")</f>
        <v/>
      </c>
      <c r="U268" s="48"/>
      <c r="V268" s="209"/>
      <c r="W268" s="48"/>
      <c r="X268" s="48"/>
      <c r="Y268" s="48"/>
      <c r="Z268" s="48"/>
      <c r="AA268" s="46"/>
      <c r="AB268" s="46"/>
      <c r="AC268" s="45" t="str">
        <f t="shared" si="43"/>
        <v/>
      </c>
      <c r="AD268" s="44"/>
      <c r="AE268" s="46"/>
      <c r="AF268" s="46"/>
      <c r="AG268" s="46"/>
      <c r="AH268" s="120"/>
      <c r="AI268" s="28" t="str">
        <f>IFERROR(VLOOKUP(AH268,CAPTURE_SITE_INFO!$B$3:$U$501,11,FALSE),"")</f>
        <v/>
      </c>
      <c r="AJ268" s="28" t="str">
        <f t="shared" si="44"/>
        <v>_</v>
      </c>
    </row>
    <row r="269" spans="1:36" s="30" customFormat="1" x14ac:dyDescent="0.25">
      <c r="A269" s="38"/>
      <c r="B269" s="155"/>
      <c r="C269" s="40" t="str">
        <f t="shared" si="37"/>
        <v/>
      </c>
      <c r="D269" s="39"/>
      <c r="E269" s="40" t="str">
        <f t="shared" si="38"/>
        <v/>
      </c>
      <c r="F269" s="39"/>
      <c r="G269" s="40" t="str">
        <f t="shared" si="39"/>
        <v/>
      </c>
      <c r="H269" s="39"/>
      <c r="I269" s="40" t="str">
        <f t="shared" si="40"/>
        <v/>
      </c>
      <c r="J269" s="198" t="str">
        <f>IFERROR(VLOOKUP(Q269,Drop_down_options!$B$2:$D$31,2,FALSE),"")</f>
        <v/>
      </c>
      <c r="K269" s="40" t="str">
        <f>IFERROR(VLOOKUP(R269,Drop_down_options!$E$2:$F$4,2,),"")</f>
        <v/>
      </c>
      <c r="L269" s="40" t="str">
        <f>IFERROR(VLOOKUP(S269,Drop_down_options!$G$2:$H$4,2),"")</f>
        <v/>
      </c>
      <c r="M269" s="40" t="str">
        <f>IFERROR(VLOOKUP(T269,Drop_down_options!$E$9:$F$14,2,FALSE),"")</f>
        <v/>
      </c>
      <c r="N269" s="40" t="str">
        <f t="shared" si="41"/>
        <v>_</v>
      </c>
      <c r="O269" s="199" t="str">
        <f t="shared" si="42"/>
        <v>___</v>
      </c>
      <c r="P269" s="41" t="str">
        <f t="shared" si="36"/>
        <v>-</v>
      </c>
      <c r="Q269" s="42" t="str">
        <f>IFERROR(VLOOKUP(B269,ACCEPTED_CODES!$X$3:$Y$32,2,), "")</f>
        <v/>
      </c>
      <c r="R269" s="154" t="str">
        <f>IFERROR(VLOOKUP(E269,Drop_down_options!$C$47:$D$49,2,), "")</f>
        <v/>
      </c>
      <c r="S269" s="39" t="str">
        <f>IFERROR(VLOOKUP(F269,Drop_down_options!$C$34:$D$36,2,), "")</f>
        <v/>
      </c>
      <c r="T269" s="39" t="str">
        <f>IFERROR(VLOOKUP(H269,Drop_down_options!$C$39:$D$44,2,),"")</f>
        <v/>
      </c>
      <c r="U269" s="48"/>
      <c r="V269" s="209"/>
      <c r="W269" s="48"/>
      <c r="X269" s="48"/>
      <c r="Y269" s="48"/>
      <c r="Z269" s="48"/>
      <c r="AA269" s="46"/>
      <c r="AB269" s="46"/>
      <c r="AC269" s="45" t="str">
        <f t="shared" si="43"/>
        <v/>
      </c>
      <c r="AD269" s="44"/>
      <c r="AE269" s="46"/>
      <c r="AF269" s="46"/>
      <c r="AG269" s="46"/>
      <c r="AH269" s="120"/>
      <c r="AI269" s="28" t="str">
        <f>IFERROR(VLOOKUP(AH269,CAPTURE_SITE_INFO!$B$3:$U$501,11,FALSE),"")</f>
        <v/>
      </c>
      <c r="AJ269" s="28" t="str">
        <f t="shared" si="44"/>
        <v>_</v>
      </c>
    </row>
    <row r="270" spans="1:36" s="30" customFormat="1" x14ac:dyDescent="0.25">
      <c r="A270" s="38"/>
      <c r="B270" s="155"/>
      <c r="C270" s="40" t="str">
        <f t="shared" si="37"/>
        <v/>
      </c>
      <c r="D270" s="39"/>
      <c r="E270" s="40" t="str">
        <f t="shared" si="38"/>
        <v/>
      </c>
      <c r="F270" s="39"/>
      <c r="G270" s="40" t="str">
        <f t="shared" si="39"/>
        <v/>
      </c>
      <c r="H270" s="39"/>
      <c r="I270" s="40" t="str">
        <f t="shared" si="40"/>
        <v/>
      </c>
      <c r="J270" s="198" t="str">
        <f>IFERROR(VLOOKUP(Q270,Drop_down_options!$B$2:$D$31,2,FALSE),"")</f>
        <v/>
      </c>
      <c r="K270" s="40" t="str">
        <f>IFERROR(VLOOKUP(R270,Drop_down_options!$E$2:$F$4,2,),"")</f>
        <v/>
      </c>
      <c r="L270" s="40" t="str">
        <f>IFERROR(VLOOKUP(S270,Drop_down_options!$G$2:$H$4,2),"")</f>
        <v/>
      </c>
      <c r="M270" s="40" t="str">
        <f>IFERROR(VLOOKUP(T270,Drop_down_options!$E$9:$F$14,2,FALSE),"")</f>
        <v/>
      </c>
      <c r="N270" s="40" t="str">
        <f t="shared" si="41"/>
        <v>_</v>
      </c>
      <c r="O270" s="199" t="str">
        <f t="shared" si="42"/>
        <v>___</v>
      </c>
      <c r="P270" s="41" t="str">
        <f t="shared" si="36"/>
        <v>-</v>
      </c>
      <c r="Q270" s="42" t="str">
        <f>IFERROR(VLOOKUP(B270,ACCEPTED_CODES!$X$3:$Y$32,2,), "")</f>
        <v/>
      </c>
      <c r="R270" s="154" t="str">
        <f>IFERROR(VLOOKUP(E270,Drop_down_options!$C$47:$D$49,2,), "")</f>
        <v/>
      </c>
      <c r="S270" s="39" t="str">
        <f>IFERROR(VLOOKUP(F270,Drop_down_options!$C$34:$D$36,2,), "")</f>
        <v/>
      </c>
      <c r="T270" s="39" t="str">
        <f>IFERROR(VLOOKUP(H270,Drop_down_options!$C$39:$D$44,2,),"")</f>
        <v/>
      </c>
      <c r="U270" s="48"/>
      <c r="V270" s="209"/>
      <c r="W270" s="48"/>
      <c r="X270" s="48"/>
      <c r="Y270" s="48"/>
      <c r="Z270" s="48"/>
      <c r="AA270" s="46"/>
      <c r="AB270" s="46"/>
      <c r="AC270" s="45" t="str">
        <f t="shared" si="43"/>
        <v/>
      </c>
      <c r="AD270" s="44"/>
      <c r="AE270" s="46"/>
      <c r="AF270" s="46"/>
      <c r="AG270" s="46"/>
      <c r="AH270" s="120"/>
      <c r="AI270" s="28" t="str">
        <f>IFERROR(VLOOKUP(AH270,CAPTURE_SITE_INFO!$B$3:$U$501,11,FALSE),"")</f>
        <v/>
      </c>
      <c r="AJ270" s="28" t="str">
        <f t="shared" si="44"/>
        <v>_</v>
      </c>
    </row>
    <row r="271" spans="1:36" s="30" customFormat="1" x14ac:dyDescent="0.25">
      <c r="A271" s="38"/>
      <c r="B271" s="155"/>
      <c r="C271" s="40" t="str">
        <f t="shared" si="37"/>
        <v/>
      </c>
      <c r="D271" s="39"/>
      <c r="E271" s="40" t="str">
        <f t="shared" si="38"/>
        <v/>
      </c>
      <c r="F271" s="39"/>
      <c r="G271" s="40" t="str">
        <f t="shared" si="39"/>
        <v/>
      </c>
      <c r="H271" s="39"/>
      <c r="I271" s="40" t="str">
        <f t="shared" si="40"/>
        <v/>
      </c>
      <c r="J271" s="198" t="str">
        <f>IFERROR(VLOOKUP(Q271,Drop_down_options!$B$2:$D$31,2,FALSE),"")</f>
        <v/>
      </c>
      <c r="K271" s="40" t="str">
        <f>IFERROR(VLOOKUP(R271,Drop_down_options!$E$2:$F$4,2,),"")</f>
        <v/>
      </c>
      <c r="L271" s="40" t="str">
        <f>IFERROR(VLOOKUP(S271,Drop_down_options!$G$2:$H$4,2),"")</f>
        <v/>
      </c>
      <c r="M271" s="40" t="str">
        <f>IFERROR(VLOOKUP(T271,Drop_down_options!$E$9:$F$14,2,FALSE),"")</f>
        <v/>
      </c>
      <c r="N271" s="40" t="str">
        <f t="shared" si="41"/>
        <v>_</v>
      </c>
      <c r="O271" s="199" t="str">
        <f t="shared" si="42"/>
        <v>___</v>
      </c>
      <c r="P271" s="41" t="str">
        <f t="shared" si="36"/>
        <v>-</v>
      </c>
      <c r="Q271" s="42" t="str">
        <f>IFERROR(VLOOKUP(B271,ACCEPTED_CODES!$X$3:$Y$32,2,), "")</f>
        <v/>
      </c>
      <c r="R271" s="154" t="str">
        <f>IFERROR(VLOOKUP(E271,Drop_down_options!$C$47:$D$49,2,), "")</f>
        <v/>
      </c>
      <c r="S271" s="39" t="str">
        <f>IFERROR(VLOOKUP(F271,Drop_down_options!$C$34:$D$36,2,), "")</f>
        <v/>
      </c>
      <c r="T271" s="39" t="str">
        <f>IFERROR(VLOOKUP(H271,Drop_down_options!$C$39:$D$44,2,),"")</f>
        <v/>
      </c>
      <c r="U271" s="48"/>
      <c r="V271" s="209"/>
      <c r="W271" s="48"/>
      <c r="X271" s="48"/>
      <c r="Y271" s="48"/>
      <c r="Z271" s="48"/>
      <c r="AA271" s="46"/>
      <c r="AB271" s="46"/>
      <c r="AC271" s="45" t="str">
        <f t="shared" si="43"/>
        <v/>
      </c>
      <c r="AD271" s="44"/>
      <c r="AE271" s="46"/>
      <c r="AF271" s="46"/>
      <c r="AG271" s="46"/>
      <c r="AH271" s="120"/>
      <c r="AI271" s="28" t="str">
        <f>IFERROR(VLOOKUP(AH271,CAPTURE_SITE_INFO!$B$3:$U$501,11,FALSE),"")</f>
        <v/>
      </c>
      <c r="AJ271" s="28" t="str">
        <f t="shared" si="44"/>
        <v>_</v>
      </c>
    </row>
    <row r="272" spans="1:36" s="30" customFormat="1" x14ac:dyDescent="0.25">
      <c r="A272" s="38"/>
      <c r="B272" s="155"/>
      <c r="C272" s="40" t="str">
        <f t="shared" si="37"/>
        <v/>
      </c>
      <c r="D272" s="39"/>
      <c r="E272" s="40" t="str">
        <f t="shared" si="38"/>
        <v/>
      </c>
      <c r="F272" s="39"/>
      <c r="G272" s="40" t="str">
        <f t="shared" si="39"/>
        <v/>
      </c>
      <c r="H272" s="39"/>
      <c r="I272" s="40" t="str">
        <f t="shared" si="40"/>
        <v/>
      </c>
      <c r="J272" s="198" t="str">
        <f>IFERROR(VLOOKUP(Q272,Drop_down_options!$B$2:$D$31,2,FALSE),"")</f>
        <v/>
      </c>
      <c r="K272" s="40" t="str">
        <f>IFERROR(VLOOKUP(R272,Drop_down_options!$E$2:$F$4,2,),"")</f>
        <v/>
      </c>
      <c r="L272" s="40" t="str">
        <f>IFERROR(VLOOKUP(S272,Drop_down_options!$G$2:$H$4,2),"")</f>
        <v/>
      </c>
      <c r="M272" s="40" t="str">
        <f>IFERROR(VLOOKUP(T272,Drop_down_options!$E$9:$F$14,2,FALSE),"")</f>
        <v/>
      </c>
      <c r="N272" s="40" t="str">
        <f t="shared" si="41"/>
        <v>_</v>
      </c>
      <c r="O272" s="199" t="str">
        <f t="shared" si="42"/>
        <v>___</v>
      </c>
      <c r="P272" s="41" t="str">
        <f t="shared" si="36"/>
        <v>-</v>
      </c>
      <c r="Q272" s="42" t="str">
        <f>IFERROR(VLOOKUP(B272,ACCEPTED_CODES!$X$3:$Y$32,2,), "")</f>
        <v/>
      </c>
      <c r="R272" s="154" t="str">
        <f>IFERROR(VLOOKUP(E272,Drop_down_options!$C$47:$D$49,2,), "")</f>
        <v/>
      </c>
      <c r="S272" s="39" t="str">
        <f>IFERROR(VLOOKUP(F272,Drop_down_options!$C$34:$D$36,2,), "")</f>
        <v/>
      </c>
      <c r="T272" s="39" t="str">
        <f>IFERROR(VLOOKUP(H272,Drop_down_options!$C$39:$D$44,2,),"")</f>
        <v/>
      </c>
      <c r="U272" s="48"/>
      <c r="V272" s="209"/>
      <c r="W272" s="48"/>
      <c r="X272" s="48"/>
      <c r="Y272" s="48"/>
      <c r="Z272" s="48"/>
      <c r="AA272" s="46"/>
      <c r="AB272" s="46"/>
      <c r="AC272" s="45" t="str">
        <f t="shared" si="43"/>
        <v/>
      </c>
      <c r="AD272" s="44"/>
      <c r="AE272" s="46"/>
      <c r="AF272" s="46"/>
      <c r="AG272" s="46"/>
      <c r="AH272" s="120"/>
      <c r="AI272" s="28" t="str">
        <f>IFERROR(VLOOKUP(AH272,CAPTURE_SITE_INFO!$B$3:$U$501,11,FALSE),"")</f>
        <v/>
      </c>
      <c r="AJ272" s="28" t="str">
        <f t="shared" si="44"/>
        <v>_</v>
      </c>
    </row>
    <row r="273" spans="1:36" s="30" customFormat="1" x14ac:dyDescent="0.25">
      <c r="A273" s="38"/>
      <c r="B273" s="155"/>
      <c r="C273" s="40" t="str">
        <f t="shared" si="37"/>
        <v/>
      </c>
      <c r="D273" s="39"/>
      <c r="E273" s="40" t="str">
        <f t="shared" si="38"/>
        <v/>
      </c>
      <c r="F273" s="39"/>
      <c r="G273" s="40" t="str">
        <f t="shared" si="39"/>
        <v/>
      </c>
      <c r="H273" s="39"/>
      <c r="I273" s="40" t="str">
        <f t="shared" si="40"/>
        <v/>
      </c>
      <c r="J273" s="198" t="str">
        <f>IFERROR(VLOOKUP(Q273,Drop_down_options!$B$2:$D$31,2,FALSE),"")</f>
        <v/>
      </c>
      <c r="K273" s="40" t="str">
        <f>IFERROR(VLOOKUP(R273,Drop_down_options!$E$2:$F$4,2,),"")</f>
        <v/>
      </c>
      <c r="L273" s="40" t="str">
        <f>IFERROR(VLOOKUP(S273,Drop_down_options!$G$2:$H$4,2),"")</f>
        <v/>
      </c>
      <c r="M273" s="40" t="str">
        <f>IFERROR(VLOOKUP(T273,Drop_down_options!$E$9:$F$14,2,FALSE),"")</f>
        <v/>
      </c>
      <c r="N273" s="40" t="str">
        <f t="shared" si="41"/>
        <v>_</v>
      </c>
      <c r="O273" s="199" t="str">
        <f t="shared" si="42"/>
        <v>___</v>
      </c>
      <c r="P273" s="41" t="str">
        <f t="shared" si="36"/>
        <v>-</v>
      </c>
      <c r="Q273" s="42" t="str">
        <f>IFERROR(VLOOKUP(B273,ACCEPTED_CODES!$X$3:$Y$32,2,), "")</f>
        <v/>
      </c>
      <c r="R273" s="154" t="str">
        <f>IFERROR(VLOOKUP(E273,Drop_down_options!$C$47:$D$49,2,), "")</f>
        <v/>
      </c>
      <c r="S273" s="39" t="str">
        <f>IFERROR(VLOOKUP(F273,Drop_down_options!$C$34:$D$36,2,), "")</f>
        <v/>
      </c>
      <c r="T273" s="39" t="str">
        <f>IFERROR(VLOOKUP(H273,Drop_down_options!$C$39:$D$44,2,),"")</f>
        <v/>
      </c>
      <c r="U273" s="48"/>
      <c r="V273" s="209"/>
      <c r="W273" s="48"/>
      <c r="X273" s="48"/>
      <c r="Y273" s="48"/>
      <c r="Z273" s="48"/>
      <c r="AA273" s="46"/>
      <c r="AB273" s="46"/>
      <c r="AC273" s="45" t="str">
        <f t="shared" si="43"/>
        <v/>
      </c>
      <c r="AD273" s="44"/>
      <c r="AE273" s="46"/>
      <c r="AF273" s="46"/>
      <c r="AG273" s="46"/>
      <c r="AH273" s="120"/>
      <c r="AI273" s="28" t="str">
        <f>IFERROR(VLOOKUP(AH273,CAPTURE_SITE_INFO!$B$3:$U$501,11,FALSE),"")</f>
        <v/>
      </c>
      <c r="AJ273" s="28" t="str">
        <f t="shared" si="44"/>
        <v>_</v>
      </c>
    </row>
    <row r="274" spans="1:36" s="30" customFormat="1" x14ac:dyDescent="0.25">
      <c r="A274" s="38"/>
      <c r="B274" s="155"/>
      <c r="C274" s="40" t="str">
        <f t="shared" si="37"/>
        <v/>
      </c>
      <c r="D274" s="39"/>
      <c r="E274" s="40" t="str">
        <f t="shared" si="38"/>
        <v/>
      </c>
      <c r="F274" s="39"/>
      <c r="G274" s="40" t="str">
        <f t="shared" si="39"/>
        <v/>
      </c>
      <c r="H274" s="39"/>
      <c r="I274" s="40" t="str">
        <f t="shared" si="40"/>
        <v/>
      </c>
      <c r="J274" s="198" t="str">
        <f>IFERROR(VLOOKUP(Q274,Drop_down_options!$B$2:$D$31,2,FALSE),"")</f>
        <v/>
      </c>
      <c r="K274" s="40" t="str">
        <f>IFERROR(VLOOKUP(R274,Drop_down_options!$E$2:$F$4,2,),"")</f>
        <v/>
      </c>
      <c r="L274" s="40" t="str">
        <f>IFERROR(VLOOKUP(S274,Drop_down_options!$G$2:$H$4,2),"")</f>
        <v/>
      </c>
      <c r="M274" s="40" t="str">
        <f>IFERROR(VLOOKUP(T274,Drop_down_options!$E$9:$F$14,2,FALSE),"")</f>
        <v/>
      </c>
      <c r="N274" s="40" t="str">
        <f t="shared" si="41"/>
        <v>_</v>
      </c>
      <c r="O274" s="199" t="str">
        <f t="shared" si="42"/>
        <v>___</v>
      </c>
      <c r="P274" s="41" t="str">
        <f t="shared" si="36"/>
        <v>-</v>
      </c>
      <c r="Q274" s="42" t="str">
        <f>IFERROR(VLOOKUP(B274,ACCEPTED_CODES!$X$3:$Y$32,2,), "")</f>
        <v/>
      </c>
      <c r="R274" s="154" t="str">
        <f>IFERROR(VLOOKUP(E274,Drop_down_options!$C$47:$D$49,2,), "")</f>
        <v/>
      </c>
      <c r="S274" s="39" t="str">
        <f>IFERROR(VLOOKUP(F274,Drop_down_options!$C$34:$D$36,2,), "")</f>
        <v/>
      </c>
      <c r="T274" s="39" t="str">
        <f>IFERROR(VLOOKUP(H274,Drop_down_options!$C$39:$D$44,2,),"")</f>
        <v/>
      </c>
      <c r="U274" s="48"/>
      <c r="V274" s="209"/>
      <c r="W274" s="48"/>
      <c r="X274" s="48"/>
      <c r="Y274" s="48"/>
      <c r="Z274" s="48"/>
      <c r="AA274" s="46"/>
      <c r="AB274" s="46"/>
      <c r="AC274" s="45" t="str">
        <f t="shared" si="43"/>
        <v/>
      </c>
      <c r="AD274" s="44"/>
      <c r="AE274" s="46"/>
      <c r="AF274" s="46"/>
      <c r="AG274" s="46"/>
      <c r="AH274" s="120"/>
      <c r="AI274" s="28" t="str">
        <f>IFERROR(VLOOKUP(AH274,CAPTURE_SITE_INFO!$B$3:$U$501,11,FALSE),"")</f>
        <v/>
      </c>
      <c r="AJ274" s="28" t="str">
        <f t="shared" si="44"/>
        <v>_</v>
      </c>
    </row>
    <row r="275" spans="1:36" s="30" customFormat="1" x14ac:dyDescent="0.25">
      <c r="A275" s="38"/>
      <c r="B275" s="155"/>
      <c r="C275" s="40" t="str">
        <f t="shared" si="37"/>
        <v/>
      </c>
      <c r="D275" s="39"/>
      <c r="E275" s="40" t="str">
        <f t="shared" si="38"/>
        <v/>
      </c>
      <c r="F275" s="39"/>
      <c r="G275" s="40" t="str">
        <f t="shared" si="39"/>
        <v/>
      </c>
      <c r="H275" s="39"/>
      <c r="I275" s="40" t="str">
        <f t="shared" si="40"/>
        <v/>
      </c>
      <c r="J275" s="198" t="str">
        <f>IFERROR(VLOOKUP(Q275,Drop_down_options!$B$2:$D$31,2,FALSE),"")</f>
        <v/>
      </c>
      <c r="K275" s="40" t="str">
        <f>IFERROR(VLOOKUP(R275,Drop_down_options!$E$2:$F$4,2,),"")</f>
        <v/>
      </c>
      <c r="L275" s="40" t="str">
        <f>IFERROR(VLOOKUP(S275,Drop_down_options!$G$2:$H$4,2),"")</f>
        <v/>
      </c>
      <c r="M275" s="40" t="str">
        <f>IFERROR(VLOOKUP(T275,Drop_down_options!$E$9:$F$14,2,FALSE),"")</f>
        <v/>
      </c>
      <c r="N275" s="40" t="str">
        <f t="shared" si="41"/>
        <v>_</v>
      </c>
      <c r="O275" s="199" t="str">
        <f t="shared" si="42"/>
        <v>___</v>
      </c>
      <c r="P275" s="41" t="str">
        <f t="shared" si="36"/>
        <v>-</v>
      </c>
      <c r="Q275" s="42" t="str">
        <f>IFERROR(VLOOKUP(B275,ACCEPTED_CODES!$X$3:$Y$32,2,), "")</f>
        <v/>
      </c>
      <c r="R275" s="154" t="str">
        <f>IFERROR(VLOOKUP(E275,Drop_down_options!$C$47:$D$49,2,), "")</f>
        <v/>
      </c>
      <c r="S275" s="39" t="str">
        <f>IFERROR(VLOOKUP(F275,Drop_down_options!$C$34:$D$36,2,), "")</f>
        <v/>
      </c>
      <c r="T275" s="39" t="str">
        <f>IFERROR(VLOOKUP(H275,Drop_down_options!$C$39:$D$44,2,),"")</f>
        <v/>
      </c>
      <c r="U275" s="48"/>
      <c r="V275" s="209"/>
      <c r="W275" s="48"/>
      <c r="X275" s="48"/>
      <c r="Y275" s="48"/>
      <c r="Z275" s="48"/>
      <c r="AA275" s="46"/>
      <c r="AB275" s="46"/>
      <c r="AC275" s="45" t="str">
        <f t="shared" si="43"/>
        <v/>
      </c>
      <c r="AD275" s="44"/>
      <c r="AE275" s="46"/>
      <c r="AF275" s="46"/>
      <c r="AG275" s="46"/>
      <c r="AH275" s="120"/>
      <c r="AI275" s="28" t="str">
        <f>IFERROR(VLOOKUP(AH275,CAPTURE_SITE_INFO!$B$3:$U$501,11,FALSE),"")</f>
        <v/>
      </c>
      <c r="AJ275" s="28" t="str">
        <f t="shared" si="44"/>
        <v>_</v>
      </c>
    </row>
    <row r="276" spans="1:36" s="30" customFormat="1" x14ac:dyDescent="0.25">
      <c r="A276" s="38"/>
      <c r="B276" s="155"/>
      <c r="C276" s="40" t="str">
        <f t="shared" si="37"/>
        <v/>
      </c>
      <c r="D276" s="39"/>
      <c r="E276" s="40" t="str">
        <f t="shared" si="38"/>
        <v/>
      </c>
      <c r="F276" s="39"/>
      <c r="G276" s="40" t="str">
        <f t="shared" si="39"/>
        <v/>
      </c>
      <c r="H276" s="39"/>
      <c r="I276" s="40" t="str">
        <f t="shared" si="40"/>
        <v/>
      </c>
      <c r="J276" s="198" t="str">
        <f>IFERROR(VLOOKUP(Q276,Drop_down_options!$B$2:$D$31,2,FALSE),"")</f>
        <v/>
      </c>
      <c r="K276" s="40" t="str">
        <f>IFERROR(VLOOKUP(R276,Drop_down_options!$E$2:$F$4,2,),"")</f>
        <v/>
      </c>
      <c r="L276" s="40" t="str">
        <f>IFERROR(VLOOKUP(S276,Drop_down_options!$G$2:$H$4,2),"")</f>
        <v/>
      </c>
      <c r="M276" s="40" t="str">
        <f>IFERROR(VLOOKUP(T276,Drop_down_options!$E$9:$F$14,2,FALSE),"")</f>
        <v/>
      </c>
      <c r="N276" s="40" t="str">
        <f t="shared" si="41"/>
        <v>_</v>
      </c>
      <c r="O276" s="199" t="str">
        <f t="shared" si="42"/>
        <v>___</v>
      </c>
      <c r="P276" s="41" t="str">
        <f t="shared" si="36"/>
        <v>-</v>
      </c>
      <c r="Q276" s="42" t="str">
        <f>IFERROR(VLOOKUP(B276,ACCEPTED_CODES!$X$3:$Y$32,2,), "")</f>
        <v/>
      </c>
      <c r="R276" s="154" t="str">
        <f>IFERROR(VLOOKUP(E276,Drop_down_options!$C$47:$D$49,2,), "")</f>
        <v/>
      </c>
      <c r="S276" s="39" t="str">
        <f>IFERROR(VLOOKUP(F276,Drop_down_options!$C$34:$D$36,2,), "")</f>
        <v/>
      </c>
      <c r="T276" s="39" t="str">
        <f>IFERROR(VLOOKUP(H276,Drop_down_options!$C$39:$D$44,2,),"")</f>
        <v/>
      </c>
      <c r="U276" s="48"/>
      <c r="V276" s="209"/>
      <c r="W276" s="48"/>
      <c r="X276" s="48"/>
      <c r="Y276" s="48"/>
      <c r="Z276" s="48"/>
      <c r="AA276" s="46"/>
      <c r="AB276" s="46"/>
      <c r="AC276" s="45" t="str">
        <f t="shared" si="43"/>
        <v/>
      </c>
      <c r="AD276" s="44"/>
      <c r="AE276" s="46"/>
      <c r="AF276" s="46"/>
      <c r="AG276" s="46"/>
      <c r="AH276" s="120"/>
      <c r="AI276" s="28" t="str">
        <f>IFERROR(VLOOKUP(AH276,CAPTURE_SITE_INFO!$B$3:$U$501,11,FALSE),"")</f>
        <v/>
      </c>
      <c r="AJ276" s="28" t="str">
        <f t="shared" si="44"/>
        <v>_</v>
      </c>
    </row>
    <row r="277" spans="1:36" s="30" customFormat="1" x14ac:dyDescent="0.25">
      <c r="A277" s="38"/>
      <c r="B277" s="155"/>
      <c r="C277" s="40" t="str">
        <f t="shared" si="37"/>
        <v/>
      </c>
      <c r="D277" s="39"/>
      <c r="E277" s="40" t="str">
        <f t="shared" si="38"/>
        <v/>
      </c>
      <c r="F277" s="39"/>
      <c r="G277" s="40" t="str">
        <f t="shared" si="39"/>
        <v/>
      </c>
      <c r="H277" s="39"/>
      <c r="I277" s="40" t="str">
        <f t="shared" si="40"/>
        <v/>
      </c>
      <c r="J277" s="198" t="str">
        <f>IFERROR(VLOOKUP(Q277,Drop_down_options!$B$2:$D$31,2,FALSE),"")</f>
        <v/>
      </c>
      <c r="K277" s="40" t="str">
        <f>IFERROR(VLOOKUP(R277,Drop_down_options!$E$2:$F$4,2,),"")</f>
        <v/>
      </c>
      <c r="L277" s="40" t="str">
        <f>IFERROR(VLOOKUP(S277,Drop_down_options!$G$2:$H$4,2),"")</f>
        <v/>
      </c>
      <c r="M277" s="40" t="str">
        <f>IFERROR(VLOOKUP(T277,Drop_down_options!$E$9:$F$14,2,FALSE),"")</f>
        <v/>
      </c>
      <c r="N277" s="40" t="str">
        <f t="shared" si="41"/>
        <v>_</v>
      </c>
      <c r="O277" s="199" t="str">
        <f t="shared" si="42"/>
        <v>___</v>
      </c>
      <c r="P277" s="41" t="str">
        <f t="shared" si="36"/>
        <v>-</v>
      </c>
      <c r="Q277" s="42" t="str">
        <f>IFERROR(VLOOKUP(B277,ACCEPTED_CODES!$X$3:$Y$32,2,), "")</f>
        <v/>
      </c>
      <c r="R277" s="154" t="str">
        <f>IFERROR(VLOOKUP(E277,Drop_down_options!$C$47:$D$49,2,), "")</f>
        <v/>
      </c>
      <c r="S277" s="39" t="str">
        <f>IFERROR(VLOOKUP(F277,Drop_down_options!$C$34:$D$36,2,), "")</f>
        <v/>
      </c>
      <c r="T277" s="39" t="str">
        <f>IFERROR(VLOOKUP(H277,Drop_down_options!$C$39:$D$44,2,),"")</f>
        <v/>
      </c>
      <c r="U277" s="48"/>
      <c r="V277" s="209"/>
      <c r="W277" s="48"/>
      <c r="X277" s="48"/>
      <c r="Y277" s="48"/>
      <c r="Z277" s="48"/>
      <c r="AA277" s="46"/>
      <c r="AB277" s="46"/>
      <c r="AC277" s="45" t="str">
        <f t="shared" si="43"/>
        <v/>
      </c>
      <c r="AD277" s="44"/>
      <c r="AE277" s="46"/>
      <c r="AF277" s="46"/>
      <c r="AG277" s="46"/>
      <c r="AH277" s="120"/>
      <c r="AI277" s="28" t="str">
        <f>IFERROR(VLOOKUP(AH277,CAPTURE_SITE_INFO!$B$3:$U$501,11,FALSE),"")</f>
        <v/>
      </c>
      <c r="AJ277" s="28" t="str">
        <f t="shared" si="44"/>
        <v>_</v>
      </c>
    </row>
    <row r="278" spans="1:36" s="30" customFormat="1" x14ac:dyDescent="0.25">
      <c r="A278" s="38"/>
      <c r="B278" s="155"/>
      <c r="C278" s="40" t="str">
        <f t="shared" si="37"/>
        <v/>
      </c>
      <c r="D278" s="39"/>
      <c r="E278" s="40" t="str">
        <f t="shared" si="38"/>
        <v/>
      </c>
      <c r="F278" s="39"/>
      <c r="G278" s="40" t="str">
        <f t="shared" si="39"/>
        <v/>
      </c>
      <c r="H278" s="39"/>
      <c r="I278" s="40" t="str">
        <f t="shared" si="40"/>
        <v/>
      </c>
      <c r="J278" s="198" t="str">
        <f>IFERROR(VLOOKUP(Q278,Drop_down_options!$B$2:$D$31,2,FALSE),"")</f>
        <v/>
      </c>
      <c r="K278" s="40" t="str">
        <f>IFERROR(VLOOKUP(R278,Drop_down_options!$E$2:$F$4,2,),"")</f>
        <v/>
      </c>
      <c r="L278" s="40" t="str">
        <f>IFERROR(VLOOKUP(S278,Drop_down_options!$G$2:$H$4,2),"")</f>
        <v/>
      </c>
      <c r="M278" s="40" t="str">
        <f>IFERROR(VLOOKUP(T278,Drop_down_options!$E$9:$F$14,2,FALSE),"")</f>
        <v/>
      </c>
      <c r="N278" s="40" t="str">
        <f t="shared" si="41"/>
        <v>_</v>
      </c>
      <c r="O278" s="199" t="str">
        <f t="shared" si="42"/>
        <v>___</v>
      </c>
      <c r="P278" s="41" t="str">
        <f t="shared" si="36"/>
        <v>-</v>
      </c>
      <c r="Q278" s="42" t="str">
        <f>IFERROR(VLOOKUP(B278,ACCEPTED_CODES!$X$3:$Y$32,2,), "")</f>
        <v/>
      </c>
      <c r="R278" s="154" t="str">
        <f>IFERROR(VLOOKUP(E278,Drop_down_options!$C$47:$D$49,2,), "")</f>
        <v/>
      </c>
      <c r="S278" s="39" t="str">
        <f>IFERROR(VLOOKUP(F278,Drop_down_options!$C$34:$D$36,2,), "")</f>
        <v/>
      </c>
      <c r="T278" s="39" t="str">
        <f>IFERROR(VLOOKUP(H278,Drop_down_options!$C$39:$D$44,2,),"")</f>
        <v/>
      </c>
      <c r="U278" s="48"/>
      <c r="V278" s="209"/>
      <c r="W278" s="48"/>
      <c r="X278" s="48"/>
      <c r="Y278" s="48"/>
      <c r="Z278" s="48"/>
      <c r="AA278" s="46"/>
      <c r="AB278" s="46"/>
      <c r="AC278" s="45" t="str">
        <f t="shared" si="43"/>
        <v/>
      </c>
      <c r="AD278" s="44"/>
      <c r="AE278" s="46"/>
      <c r="AF278" s="46"/>
      <c r="AG278" s="46"/>
      <c r="AH278" s="120"/>
      <c r="AI278" s="28" t="str">
        <f>IFERROR(VLOOKUP(AH278,CAPTURE_SITE_INFO!$B$3:$U$501,11,FALSE),"")</f>
        <v/>
      </c>
      <c r="AJ278" s="28" t="str">
        <f t="shared" si="44"/>
        <v>_</v>
      </c>
    </row>
    <row r="279" spans="1:36" s="30" customFormat="1" x14ac:dyDescent="0.25">
      <c r="A279" s="38"/>
      <c r="B279" s="155"/>
      <c r="C279" s="40" t="str">
        <f t="shared" si="37"/>
        <v/>
      </c>
      <c r="D279" s="39"/>
      <c r="E279" s="40" t="str">
        <f t="shared" si="38"/>
        <v/>
      </c>
      <c r="F279" s="39"/>
      <c r="G279" s="40" t="str">
        <f t="shared" si="39"/>
        <v/>
      </c>
      <c r="H279" s="39"/>
      <c r="I279" s="40" t="str">
        <f t="shared" si="40"/>
        <v/>
      </c>
      <c r="J279" s="198" t="str">
        <f>IFERROR(VLOOKUP(Q279,Drop_down_options!$B$2:$D$31,2,FALSE),"")</f>
        <v/>
      </c>
      <c r="K279" s="40" t="str">
        <f>IFERROR(VLOOKUP(R279,Drop_down_options!$E$2:$F$4,2,),"")</f>
        <v/>
      </c>
      <c r="L279" s="40" t="str">
        <f>IFERROR(VLOOKUP(S279,Drop_down_options!$G$2:$H$4,2),"")</f>
        <v/>
      </c>
      <c r="M279" s="40" t="str">
        <f>IFERROR(VLOOKUP(T279,Drop_down_options!$E$9:$F$14,2,FALSE),"")</f>
        <v/>
      </c>
      <c r="N279" s="40" t="str">
        <f t="shared" si="41"/>
        <v>_</v>
      </c>
      <c r="O279" s="199" t="str">
        <f t="shared" si="42"/>
        <v>___</v>
      </c>
      <c r="P279" s="41" t="str">
        <f t="shared" si="36"/>
        <v>-</v>
      </c>
      <c r="Q279" s="42" t="str">
        <f>IFERROR(VLOOKUP(B279,ACCEPTED_CODES!$X$3:$Y$32,2,), "")</f>
        <v/>
      </c>
      <c r="R279" s="154" t="str">
        <f>IFERROR(VLOOKUP(E279,Drop_down_options!$C$47:$D$49,2,), "")</f>
        <v/>
      </c>
      <c r="S279" s="39" t="str">
        <f>IFERROR(VLOOKUP(F279,Drop_down_options!$C$34:$D$36,2,), "")</f>
        <v/>
      </c>
      <c r="T279" s="39" t="str">
        <f>IFERROR(VLOOKUP(H279,Drop_down_options!$C$39:$D$44,2,),"")</f>
        <v/>
      </c>
      <c r="U279" s="48"/>
      <c r="V279" s="209"/>
      <c r="W279" s="48"/>
      <c r="X279" s="48"/>
      <c r="Y279" s="48"/>
      <c r="Z279" s="48"/>
      <c r="AA279" s="46"/>
      <c r="AB279" s="46"/>
      <c r="AC279" s="45" t="str">
        <f t="shared" si="43"/>
        <v/>
      </c>
      <c r="AD279" s="44"/>
      <c r="AE279" s="46"/>
      <c r="AF279" s="46"/>
      <c r="AG279" s="46"/>
      <c r="AH279" s="120"/>
      <c r="AI279" s="28" t="str">
        <f>IFERROR(VLOOKUP(AH279,CAPTURE_SITE_INFO!$B$3:$U$501,11,FALSE),"")</f>
        <v/>
      </c>
      <c r="AJ279" s="28" t="str">
        <f t="shared" si="44"/>
        <v>_</v>
      </c>
    </row>
    <row r="280" spans="1:36" s="30" customFormat="1" x14ac:dyDescent="0.25">
      <c r="A280" s="38"/>
      <c r="B280" s="155"/>
      <c r="C280" s="40" t="str">
        <f t="shared" si="37"/>
        <v/>
      </c>
      <c r="D280" s="39"/>
      <c r="E280" s="40" t="str">
        <f t="shared" si="38"/>
        <v/>
      </c>
      <c r="F280" s="39"/>
      <c r="G280" s="40" t="str">
        <f t="shared" si="39"/>
        <v/>
      </c>
      <c r="H280" s="39"/>
      <c r="I280" s="40" t="str">
        <f t="shared" si="40"/>
        <v/>
      </c>
      <c r="J280" s="198" t="str">
        <f>IFERROR(VLOOKUP(Q280,Drop_down_options!$B$2:$D$31,2,FALSE),"")</f>
        <v/>
      </c>
      <c r="K280" s="40" t="str">
        <f>IFERROR(VLOOKUP(R280,Drop_down_options!$E$2:$F$4,2,),"")</f>
        <v/>
      </c>
      <c r="L280" s="40" t="str">
        <f>IFERROR(VLOOKUP(S280,Drop_down_options!$G$2:$H$4,2),"")</f>
        <v/>
      </c>
      <c r="M280" s="40" t="str">
        <f>IFERROR(VLOOKUP(T280,Drop_down_options!$E$9:$F$14,2,FALSE),"")</f>
        <v/>
      </c>
      <c r="N280" s="40" t="str">
        <f t="shared" si="41"/>
        <v>_</v>
      </c>
      <c r="O280" s="199" t="str">
        <f t="shared" si="42"/>
        <v>___</v>
      </c>
      <c r="P280" s="41" t="str">
        <f t="shared" si="36"/>
        <v>-</v>
      </c>
      <c r="Q280" s="42" t="str">
        <f>IFERROR(VLOOKUP(B280,ACCEPTED_CODES!$X$3:$Y$32,2,), "")</f>
        <v/>
      </c>
      <c r="R280" s="154" t="str">
        <f>IFERROR(VLOOKUP(E280,Drop_down_options!$C$47:$D$49,2,), "")</f>
        <v/>
      </c>
      <c r="S280" s="39" t="str">
        <f>IFERROR(VLOOKUP(F280,Drop_down_options!$C$34:$D$36,2,), "")</f>
        <v/>
      </c>
      <c r="T280" s="39" t="str">
        <f>IFERROR(VLOOKUP(H280,Drop_down_options!$C$39:$D$44,2,),"")</f>
        <v/>
      </c>
      <c r="U280" s="48"/>
      <c r="V280" s="209"/>
      <c r="W280" s="48"/>
      <c r="X280" s="48"/>
      <c r="Y280" s="48"/>
      <c r="Z280" s="48"/>
      <c r="AA280" s="46"/>
      <c r="AB280" s="46"/>
      <c r="AC280" s="45" t="str">
        <f t="shared" si="43"/>
        <v/>
      </c>
      <c r="AD280" s="44"/>
      <c r="AE280" s="46"/>
      <c r="AF280" s="46"/>
      <c r="AG280" s="46"/>
      <c r="AH280" s="120"/>
      <c r="AI280" s="28" t="str">
        <f>IFERROR(VLOOKUP(AH280,CAPTURE_SITE_INFO!$B$3:$U$501,11,FALSE),"")</f>
        <v/>
      </c>
      <c r="AJ280" s="28" t="str">
        <f t="shared" si="44"/>
        <v>_</v>
      </c>
    </row>
    <row r="281" spans="1:36" s="30" customFormat="1" x14ac:dyDescent="0.25">
      <c r="A281" s="38"/>
      <c r="B281" s="155"/>
      <c r="C281" s="40" t="str">
        <f t="shared" si="37"/>
        <v/>
      </c>
      <c r="D281" s="39"/>
      <c r="E281" s="40" t="str">
        <f t="shared" si="38"/>
        <v/>
      </c>
      <c r="F281" s="39"/>
      <c r="G281" s="40" t="str">
        <f t="shared" si="39"/>
        <v/>
      </c>
      <c r="H281" s="39"/>
      <c r="I281" s="40" t="str">
        <f t="shared" si="40"/>
        <v/>
      </c>
      <c r="J281" s="198" t="str">
        <f>IFERROR(VLOOKUP(Q281,Drop_down_options!$B$2:$D$31,2,FALSE),"")</f>
        <v/>
      </c>
      <c r="K281" s="40" t="str">
        <f>IFERROR(VLOOKUP(R281,Drop_down_options!$E$2:$F$4,2,),"")</f>
        <v/>
      </c>
      <c r="L281" s="40" t="str">
        <f>IFERROR(VLOOKUP(S281,Drop_down_options!$G$2:$H$4,2),"")</f>
        <v/>
      </c>
      <c r="M281" s="40" t="str">
        <f>IFERROR(VLOOKUP(T281,Drop_down_options!$E$9:$F$14,2,FALSE),"")</f>
        <v/>
      </c>
      <c r="N281" s="40" t="str">
        <f t="shared" si="41"/>
        <v>_</v>
      </c>
      <c r="O281" s="199" t="str">
        <f t="shared" si="42"/>
        <v>___</v>
      </c>
      <c r="P281" s="41" t="str">
        <f t="shared" si="36"/>
        <v>-</v>
      </c>
      <c r="Q281" s="42" t="str">
        <f>IFERROR(VLOOKUP(B281,ACCEPTED_CODES!$X$3:$Y$32,2,), "")</f>
        <v/>
      </c>
      <c r="R281" s="154" t="str">
        <f>IFERROR(VLOOKUP(E281,Drop_down_options!$C$47:$D$49,2,), "")</f>
        <v/>
      </c>
      <c r="S281" s="39" t="str">
        <f>IFERROR(VLOOKUP(F281,Drop_down_options!$C$34:$D$36,2,), "")</f>
        <v/>
      </c>
      <c r="T281" s="39" t="str">
        <f>IFERROR(VLOOKUP(H281,Drop_down_options!$C$39:$D$44,2,),"")</f>
        <v/>
      </c>
      <c r="U281" s="48"/>
      <c r="V281" s="209"/>
      <c r="W281" s="48"/>
      <c r="X281" s="48"/>
      <c r="Y281" s="48"/>
      <c r="Z281" s="48"/>
      <c r="AA281" s="46"/>
      <c r="AB281" s="46"/>
      <c r="AC281" s="45" t="str">
        <f t="shared" si="43"/>
        <v/>
      </c>
      <c r="AD281" s="44"/>
      <c r="AE281" s="46"/>
      <c r="AF281" s="46"/>
      <c r="AG281" s="46"/>
      <c r="AH281" s="120"/>
      <c r="AI281" s="28" t="str">
        <f>IFERROR(VLOOKUP(AH281,CAPTURE_SITE_INFO!$B$3:$U$501,11,FALSE),"")</f>
        <v/>
      </c>
      <c r="AJ281" s="28" t="str">
        <f t="shared" si="44"/>
        <v>_</v>
      </c>
    </row>
    <row r="282" spans="1:36" s="30" customFormat="1" x14ac:dyDescent="0.25">
      <c r="A282" s="38"/>
      <c r="B282" s="155"/>
      <c r="C282" s="40" t="str">
        <f t="shared" si="37"/>
        <v/>
      </c>
      <c r="D282" s="39"/>
      <c r="E282" s="40" t="str">
        <f t="shared" si="38"/>
        <v/>
      </c>
      <c r="F282" s="39"/>
      <c r="G282" s="40" t="str">
        <f t="shared" si="39"/>
        <v/>
      </c>
      <c r="H282" s="39"/>
      <c r="I282" s="40" t="str">
        <f t="shared" si="40"/>
        <v/>
      </c>
      <c r="J282" s="198" t="str">
        <f>IFERROR(VLOOKUP(Q282,Drop_down_options!$B$2:$D$31,2,FALSE),"")</f>
        <v/>
      </c>
      <c r="K282" s="40" t="str">
        <f>IFERROR(VLOOKUP(R282,Drop_down_options!$E$2:$F$4,2,),"")</f>
        <v/>
      </c>
      <c r="L282" s="40" t="str">
        <f>IFERROR(VLOOKUP(S282,Drop_down_options!$G$2:$H$4,2),"")</f>
        <v/>
      </c>
      <c r="M282" s="40" t="str">
        <f>IFERROR(VLOOKUP(T282,Drop_down_options!$E$9:$F$14,2,FALSE),"")</f>
        <v/>
      </c>
      <c r="N282" s="40" t="str">
        <f t="shared" si="41"/>
        <v>_</v>
      </c>
      <c r="O282" s="199" t="str">
        <f t="shared" si="42"/>
        <v>___</v>
      </c>
      <c r="P282" s="41" t="str">
        <f t="shared" si="36"/>
        <v>-</v>
      </c>
      <c r="Q282" s="42" t="str">
        <f>IFERROR(VLOOKUP(B282,ACCEPTED_CODES!$X$3:$Y$32,2,), "")</f>
        <v/>
      </c>
      <c r="R282" s="154" t="str">
        <f>IFERROR(VLOOKUP(E282,Drop_down_options!$C$47:$D$49,2,), "")</f>
        <v/>
      </c>
      <c r="S282" s="39" t="str">
        <f>IFERROR(VLOOKUP(F282,Drop_down_options!$C$34:$D$36,2,), "")</f>
        <v/>
      </c>
      <c r="T282" s="39" t="str">
        <f>IFERROR(VLOOKUP(H282,Drop_down_options!$C$39:$D$44,2,),"")</f>
        <v/>
      </c>
      <c r="U282" s="48"/>
      <c r="V282" s="209"/>
      <c r="W282" s="48"/>
      <c r="X282" s="48"/>
      <c r="Y282" s="48"/>
      <c r="Z282" s="48"/>
      <c r="AA282" s="46"/>
      <c r="AB282" s="46"/>
      <c r="AC282" s="45" t="str">
        <f t="shared" si="43"/>
        <v/>
      </c>
      <c r="AD282" s="44"/>
      <c r="AE282" s="46"/>
      <c r="AF282" s="46"/>
      <c r="AG282" s="46"/>
      <c r="AH282" s="120"/>
      <c r="AI282" s="28" t="str">
        <f>IFERROR(VLOOKUP(AH282,CAPTURE_SITE_INFO!$B$3:$U$501,11,FALSE),"")</f>
        <v/>
      </c>
      <c r="AJ282" s="28" t="str">
        <f t="shared" si="44"/>
        <v>_</v>
      </c>
    </row>
    <row r="283" spans="1:36" s="30" customFormat="1" x14ac:dyDescent="0.25">
      <c r="A283" s="38"/>
      <c r="B283" s="155"/>
      <c r="C283" s="40" t="str">
        <f t="shared" si="37"/>
        <v/>
      </c>
      <c r="D283" s="39"/>
      <c r="E283" s="40" t="str">
        <f t="shared" si="38"/>
        <v/>
      </c>
      <c r="F283" s="39"/>
      <c r="G283" s="40" t="str">
        <f t="shared" si="39"/>
        <v/>
      </c>
      <c r="H283" s="39"/>
      <c r="I283" s="40" t="str">
        <f t="shared" si="40"/>
        <v/>
      </c>
      <c r="J283" s="198" t="str">
        <f>IFERROR(VLOOKUP(Q283,Drop_down_options!$B$2:$D$31,2,FALSE),"")</f>
        <v/>
      </c>
      <c r="K283" s="40" t="str">
        <f>IFERROR(VLOOKUP(R283,Drop_down_options!$E$2:$F$4,2,),"")</f>
        <v/>
      </c>
      <c r="L283" s="40" t="str">
        <f>IFERROR(VLOOKUP(S283,Drop_down_options!$G$2:$H$4,2),"")</f>
        <v/>
      </c>
      <c r="M283" s="40" t="str">
        <f>IFERROR(VLOOKUP(T283,Drop_down_options!$E$9:$F$14,2,FALSE),"")</f>
        <v/>
      </c>
      <c r="N283" s="40" t="str">
        <f t="shared" si="41"/>
        <v>_</v>
      </c>
      <c r="O283" s="199" t="str">
        <f t="shared" si="42"/>
        <v>___</v>
      </c>
      <c r="P283" s="41" t="str">
        <f t="shared" si="36"/>
        <v>-</v>
      </c>
      <c r="Q283" s="42" t="str">
        <f>IFERROR(VLOOKUP(B283,ACCEPTED_CODES!$X$3:$Y$32,2,), "")</f>
        <v/>
      </c>
      <c r="R283" s="154" t="str">
        <f>IFERROR(VLOOKUP(E283,Drop_down_options!$C$47:$D$49,2,), "")</f>
        <v/>
      </c>
      <c r="S283" s="39" t="str">
        <f>IFERROR(VLOOKUP(F283,Drop_down_options!$C$34:$D$36,2,), "")</f>
        <v/>
      </c>
      <c r="T283" s="39" t="str">
        <f>IFERROR(VLOOKUP(H283,Drop_down_options!$C$39:$D$44,2,),"")</f>
        <v/>
      </c>
      <c r="U283" s="48"/>
      <c r="V283" s="209"/>
      <c r="W283" s="48"/>
      <c r="X283" s="48"/>
      <c r="Y283" s="48"/>
      <c r="Z283" s="48"/>
      <c r="AA283" s="46"/>
      <c r="AB283" s="46"/>
      <c r="AC283" s="45" t="str">
        <f t="shared" si="43"/>
        <v/>
      </c>
      <c r="AD283" s="44"/>
      <c r="AE283" s="46"/>
      <c r="AF283" s="46"/>
      <c r="AG283" s="46"/>
      <c r="AH283" s="120"/>
      <c r="AI283" s="28" t="str">
        <f>IFERROR(VLOOKUP(AH283,CAPTURE_SITE_INFO!$B$3:$U$501,11,FALSE),"")</f>
        <v/>
      </c>
      <c r="AJ283" s="28" t="str">
        <f t="shared" si="44"/>
        <v>_</v>
      </c>
    </row>
    <row r="284" spans="1:36" s="30" customFormat="1" x14ac:dyDescent="0.25">
      <c r="A284" s="38"/>
      <c r="B284" s="155"/>
      <c r="C284" s="40" t="str">
        <f t="shared" si="37"/>
        <v/>
      </c>
      <c r="D284" s="39"/>
      <c r="E284" s="40" t="str">
        <f t="shared" si="38"/>
        <v/>
      </c>
      <c r="F284" s="39"/>
      <c r="G284" s="40" t="str">
        <f t="shared" si="39"/>
        <v/>
      </c>
      <c r="H284" s="39"/>
      <c r="I284" s="40" t="str">
        <f t="shared" si="40"/>
        <v/>
      </c>
      <c r="J284" s="198" t="str">
        <f>IFERROR(VLOOKUP(Q284,Drop_down_options!$B$2:$D$31,2,FALSE),"")</f>
        <v/>
      </c>
      <c r="K284" s="40" t="str">
        <f>IFERROR(VLOOKUP(R284,Drop_down_options!$E$2:$F$4,2,),"")</f>
        <v/>
      </c>
      <c r="L284" s="40" t="str">
        <f>IFERROR(VLOOKUP(S284,Drop_down_options!$G$2:$H$4,2),"")</f>
        <v/>
      </c>
      <c r="M284" s="40" t="str">
        <f>IFERROR(VLOOKUP(T284,Drop_down_options!$E$9:$F$14,2,FALSE),"")</f>
        <v/>
      </c>
      <c r="N284" s="40" t="str">
        <f t="shared" si="41"/>
        <v>_</v>
      </c>
      <c r="O284" s="199" t="str">
        <f t="shared" si="42"/>
        <v>___</v>
      </c>
      <c r="P284" s="41" t="str">
        <f t="shared" si="36"/>
        <v>-</v>
      </c>
      <c r="Q284" s="42" t="str">
        <f>IFERROR(VLOOKUP(B284,ACCEPTED_CODES!$X$3:$Y$32,2,), "")</f>
        <v/>
      </c>
      <c r="R284" s="154" t="str">
        <f>IFERROR(VLOOKUP(E284,Drop_down_options!$C$47:$D$49,2,), "")</f>
        <v/>
      </c>
      <c r="S284" s="39" t="str">
        <f>IFERROR(VLOOKUP(F284,Drop_down_options!$C$34:$D$36,2,), "")</f>
        <v/>
      </c>
      <c r="T284" s="39" t="str">
        <f>IFERROR(VLOOKUP(H284,Drop_down_options!$C$39:$D$44,2,),"")</f>
        <v/>
      </c>
      <c r="U284" s="48"/>
      <c r="V284" s="209"/>
      <c r="W284" s="48"/>
      <c r="X284" s="48"/>
      <c r="Y284" s="48"/>
      <c r="Z284" s="48"/>
      <c r="AA284" s="46"/>
      <c r="AB284" s="46"/>
      <c r="AC284" s="45" t="str">
        <f t="shared" si="43"/>
        <v/>
      </c>
      <c r="AD284" s="44"/>
      <c r="AE284" s="46"/>
      <c r="AF284" s="46"/>
      <c r="AG284" s="46"/>
      <c r="AH284" s="120"/>
      <c r="AI284" s="28" t="str">
        <f>IFERROR(VLOOKUP(AH284,CAPTURE_SITE_INFO!$B$3:$U$501,11,FALSE),"")</f>
        <v/>
      </c>
      <c r="AJ284" s="28" t="str">
        <f t="shared" si="44"/>
        <v>_</v>
      </c>
    </row>
    <row r="285" spans="1:36" s="30" customFormat="1" x14ac:dyDescent="0.25">
      <c r="A285" s="38"/>
      <c r="B285" s="155"/>
      <c r="C285" s="40" t="str">
        <f t="shared" si="37"/>
        <v/>
      </c>
      <c r="D285" s="39"/>
      <c r="E285" s="40" t="str">
        <f t="shared" si="38"/>
        <v/>
      </c>
      <c r="F285" s="39"/>
      <c r="G285" s="40" t="str">
        <f t="shared" si="39"/>
        <v/>
      </c>
      <c r="H285" s="39"/>
      <c r="I285" s="40" t="str">
        <f t="shared" si="40"/>
        <v/>
      </c>
      <c r="J285" s="198" t="str">
        <f>IFERROR(VLOOKUP(Q285,Drop_down_options!$B$2:$D$31,2,FALSE),"")</f>
        <v/>
      </c>
      <c r="K285" s="40" t="str">
        <f>IFERROR(VLOOKUP(R285,Drop_down_options!$E$2:$F$4,2,),"")</f>
        <v/>
      </c>
      <c r="L285" s="40" t="str">
        <f>IFERROR(VLOOKUP(S285,Drop_down_options!$G$2:$H$4,2),"")</f>
        <v/>
      </c>
      <c r="M285" s="40" t="str">
        <f>IFERROR(VLOOKUP(T285,Drop_down_options!$E$9:$F$14,2,FALSE),"")</f>
        <v/>
      </c>
      <c r="N285" s="40" t="str">
        <f t="shared" si="41"/>
        <v>_</v>
      </c>
      <c r="O285" s="199" t="str">
        <f t="shared" si="42"/>
        <v>___</v>
      </c>
      <c r="P285" s="41" t="str">
        <f t="shared" si="36"/>
        <v>-</v>
      </c>
      <c r="Q285" s="42" t="str">
        <f>IFERROR(VLOOKUP(B285,ACCEPTED_CODES!$X$3:$Y$32,2,), "")</f>
        <v/>
      </c>
      <c r="R285" s="154" t="str">
        <f>IFERROR(VLOOKUP(E285,Drop_down_options!$C$47:$D$49,2,), "")</f>
        <v/>
      </c>
      <c r="S285" s="39" t="str">
        <f>IFERROR(VLOOKUP(F285,Drop_down_options!$C$34:$D$36,2,), "")</f>
        <v/>
      </c>
      <c r="T285" s="39" t="str">
        <f>IFERROR(VLOOKUP(H285,Drop_down_options!$C$39:$D$44,2,),"")</f>
        <v/>
      </c>
      <c r="U285" s="48"/>
      <c r="V285" s="209"/>
      <c r="W285" s="48"/>
      <c r="X285" s="48"/>
      <c r="Y285" s="48"/>
      <c r="Z285" s="48"/>
      <c r="AA285" s="46"/>
      <c r="AB285" s="46"/>
      <c r="AC285" s="45" t="str">
        <f t="shared" si="43"/>
        <v/>
      </c>
      <c r="AD285" s="44"/>
      <c r="AE285" s="46"/>
      <c r="AF285" s="46"/>
      <c r="AG285" s="46"/>
      <c r="AH285" s="120"/>
      <c r="AI285" s="28" t="str">
        <f>IFERROR(VLOOKUP(AH285,CAPTURE_SITE_INFO!$B$3:$U$501,11,FALSE),"")</f>
        <v/>
      </c>
      <c r="AJ285" s="28" t="str">
        <f t="shared" si="44"/>
        <v>_</v>
      </c>
    </row>
    <row r="286" spans="1:36" s="30" customFormat="1" x14ac:dyDescent="0.25">
      <c r="A286" s="38"/>
      <c r="B286" s="155"/>
      <c r="C286" s="40" t="str">
        <f t="shared" si="37"/>
        <v/>
      </c>
      <c r="D286" s="39"/>
      <c r="E286" s="40" t="str">
        <f t="shared" si="38"/>
        <v/>
      </c>
      <c r="F286" s="39"/>
      <c r="G286" s="40" t="str">
        <f t="shared" si="39"/>
        <v/>
      </c>
      <c r="H286" s="39"/>
      <c r="I286" s="40" t="str">
        <f t="shared" si="40"/>
        <v/>
      </c>
      <c r="J286" s="198" t="str">
        <f>IFERROR(VLOOKUP(Q286,Drop_down_options!$B$2:$D$31,2,FALSE),"")</f>
        <v/>
      </c>
      <c r="K286" s="40" t="str">
        <f>IFERROR(VLOOKUP(R286,Drop_down_options!$E$2:$F$4,2,),"")</f>
        <v/>
      </c>
      <c r="L286" s="40" t="str">
        <f>IFERROR(VLOOKUP(S286,Drop_down_options!$G$2:$H$4,2),"")</f>
        <v/>
      </c>
      <c r="M286" s="40" t="str">
        <f>IFERROR(VLOOKUP(T286,Drop_down_options!$E$9:$F$14,2,FALSE),"")</f>
        <v/>
      </c>
      <c r="N286" s="40" t="str">
        <f t="shared" si="41"/>
        <v>_</v>
      </c>
      <c r="O286" s="199" t="str">
        <f t="shared" si="42"/>
        <v>___</v>
      </c>
      <c r="P286" s="41" t="str">
        <f t="shared" si="36"/>
        <v>-</v>
      </c>
      <c r="Q286" s="42" t="str">
        <f>IFERROR(VLOOKUP(B286,ACCEPTED_CODES!$X$3:$Y$32,2,), "")</f>
        <v/>
      </c>
      <c r="R286" s="154" t="str">
        <f>IFERROR(VLOOKUP(E286,Drop_down_options!$C$47:$D$49,2,), "")</f>
        <v/>
      </c>
      <c r="S286" s="39" t="str">
        <f>IFERROR(VLOOKUP(F286,Drop_down_options!$C$34:$D$36,2,), "")</f>
        <v/>
      </c>
      <c r="T286" s="39" t="str">
        <f>IFERROR(VLOOKUP(H286,Drop_down_options!$C$39:$D$44,2,),"")</f>
        <v/>
      </c>
      <c r="U286" s="48"/>
      <c r="V286" s="209"/>
      <c r="W286" s="48"/>
      <c r="X286" s="48"/>
      <c r="Y286" s="48"/>
      <c r="Z286" s="48"/>
      <c r="AA286" s="46"/>
      <c r="AB286" s="46"/>
      <c r="AC286" s="45" t="str">
        <f t="shared" si="43"/>
        <v/>
      </c>
      <c r="AD286" s="44"/>
      <c r="AE286" s="46"/>
      <c r="AF286" s="46"/>
      <c r="AG286" s="46"/>
      <c r="AH286" s="120"/>
      <c r="AI286" s="28" t="str">
        <f>IFERROR(VLOOKUP(AH286,CAPTURE_SITE_INFO!$B$3:$U$501,11,FALSE),"")</f>
        <v/>
      </c>
      <c r="AJ286" s="28" t="str">
        <f t="shared" si="44"/>
        <v>_</v>
      </c>
    </row>
    <row r="287" spans="1:36" s="30" customFormat="1" x14ac:dyDescent="0.25">
      <c r="A287" s="38"/>
      <c r="B287" s="155"/>
      <c r="C287" s="40" t="str">
        <f t="shared" si="37"/>
        <v/>
      </c>
      <c r="D287" s="39"/>
      <c r="E287" s="40" t="str">
        <f t="shared" si="38"/>
        <v/>
      </c>
      <c r="F287" s="39"/>
      <c r="G287" s="40" t="str">
        <f t="shared" si="39"/>
        <v/>
      </c>
      <c r="H287" s="39"/>
      <c r="I287" s="40" t="str">
        <f t="shared" si="40"/>
        <v/>
      </c>
      <c r="J287" s="198" t="str">
        <f>IFERROR(VLOOKUP(Q287,Drop_down_options!$B$2:$D$31,2,FALSE),"")</f>
        <v/>
      </c>
      <c r="K287" s="40" t="str">
        <f>IFERROR(VLOOKUP(R287,Drop_down_options!$E$2:$F$4,2,),"")</f>
        <v/>
      </c>
      <c r="L287" s="40" t="str">
        <f>IFERROR(VLOOKUP(S287,Drop_down_options!$G$2:$H$4,2),"")</f>
        <v/>
      </c>
      <c r="M287" s="40" t="str">
        <f>IFERROR(VLOOKUP(T287,Drop_down_options!$E$9:$F$14,2,FALSE),"")</f>
        <v/>
      </c>
      <c r="N287" s="40" t="str">
        <f t="shared" si="41"/>
        <v>_</v>
      </c>
      <c r="O287" s="199" t="str">
        <f t="shared" si="42"/>
        <v>___</v>
      </c>
      <c r="P287" s="41" t="str">
        <f t="shared" si="36"/>
        <v>-</v>
      </c>
      <c r="Q287" s="42" t="str">
        <f>IFERROR(VLOOKUP(B287,ACCEPTED_CODES!$X$3:$Y$32,2,), "")</f>
        <v/>
      </c>
      <c r="R287" s="154" t="str">
        <f>IFERROR(VLOOKUP(E287,Drop_down_options!$C$47:$D$49,2,), "")</f>
        <v/>
      </c>
      <c r="S287" s="39" t="str">
        <f>IFERROR(VLOOKUP(F287,Drop_down_options!$C$34:$D$36,2,), "")</f>
        <v/>
      </c>
      <c r="T287" s="39" t="str">
        <f>IFERROR(VLOOKUP(H287,Drop_down_options!$C$39:$D$44,2,),"")</f>
        <v/>
      </c>
      <c r="U287" s="48"/>
      <c r="V287" s="209"/>
      <c r="W287" s="48"/>
      <c r="X287" s="48"/>
      <c r="Y287" s="48"/>
      <c r="Z287" s="48"/>
      <c r="AA287" s="46"/>
      <c r="AB287" s="46"/>
      <c r="AC287" s="45" t="str">
        <f t="shared" si="43"/>
        <v/>
      </c>
      <c r="AD287" s="44"/>
      <c r="AE287" s="46"/>
      <c r="AF287" s="46"/>
      <c r="AG287" s="46"/>
      <c r="AH287" s="120"/>
      <c r="AI287" s="28" t="str">
        <f>IFERROR(VLOOKUP(AH287,CAPTURE_SITE_INFO!$B$3:$U$501,11,FALSE),"")</f>
        <v/>
      </c>
      <c r="AJ287" s="28" t="str">
        <f t="shared" si="44"/>
        <v>_</v>
      </c>
    </row>
    <row r="288" spans="1:36" s="30" customFormat="1" x14ac:dyDescent="0.25">
      <c r="A288" s="38"/>
      <c r="B288" s="155"/>
      <c r="C288" s="40" t="str">
        <f t="shared" si="37"/>
        <v/>
      </c>
      <c r="D288" s="39"/>
      <c r="E288" s="40" t="str">
        <f t="shared" si="38"/>
        <v/>
      </c>
      <c r="F288" s="39"/>
      <c r="G288" s="40" t="str">
        <f t="shared" si="39"/>
        <v/>
      </c>
      <c r="H288" s="39"/>
      <c r="I288" s="40" t="str">
        <f t="shared" si="40"/>
        <v/>
      </c>
      <c r="J288" s="198" t="str">
        <f>IFERROR(VLOOKUP(Q288,Drop_down_options!$B$2:$D$31,2,FALSE),"")</f>
        <v/>
      </c>
      <c r="K288" s="40" t="str">
        <f>IFERROR(VLOOKUP(R288,Drop_down_options!$E$2:$F$4,2,),"")</f>
        <v/>
      </c>
      <c r="L288" s="40" t="str">
        <f>IFERROR(VLOOKUP(S288,Drop_down_options!$G$2:$H$4,2),"")</f>
        <v/>
      </c>
      <c r="M288" s="40" t="str">
        <f>IFERROR(VLOOKUP(T288,Drop_down_options!$E$9:$F$14,2,FALSE),"")</f>
        <v/>
      </c>
      <c r="N288" s="40" t="str">
        <f t="shared" si="41"/>
        <v>_</v>
      </c>
      <c r="O288" s="199" t="str">
        <f t="shared" si="42"/>
        <v>___</v>
      </c>
      <c r="P288" s="41" t="str">
        <f t="shared" si="36"/>
        <v>-</v>
      </c>
      <c r="Q288" s="42" t="str">
        <f>IFERROR(VLOOKUP(B288,ACCEPTED_CODES!$X$3:$Y$32,2,), "")</f>
        <v/>
      </c>
      <c r="R288" s="154" t="str">
        <f>IFERROR(VLOOKUP(E288,Drop_down_options!$C$47:$D$49,2,), "")</f>
        <v/>
      </c>
      <c r="S288" s="39" t="str">
        <f>IFERROR(VLOOKUP(F288,Drop_down_options!$C$34:$D$36,2,), "")</f>
        <v/>
      </c>
      <c r="T288" s="39" t="str">
        <f>IFERROR(VLOOKUP(H288,Drop_down_options!$C$39:$D$44,2,),"")</f>
        <v/>
      </c>
      <c r="U288" s="48"/>
      <c r="V288" s="209"/>
      <c r="W288" s="48"/>
      <c r="X288" s="48"/>
      <c r="Y288" s="48"/>
      <c r="Z288" s="48"/>
      <c r="AA288" s="46"/>
      <c r="AB288" s="46"/>
      <c r="AC288" s="45" t="str">
        <f t="shared" si="43"/>
        <v/>
      </c>
      <c r="AD288" s="44"/>
      <c r="AE288" s="46"/>
      <c r="AF288" s="46"/>
      <c r="AG288" s="46"/>
      <c r="AH288" s="120"/>
      <c r="AI288" s="28" t="str">
        <f>IFERROR(VLOOKUP(AH288,CAPTURE_SITE_INFO!$B$3:$U$501,11,FALSE),"")</f>
        <v/>
      </c>
      <c r="AJ288" s="28" t="str">
        <f t="shared" si="44"/>
        <v>_</v>
      </c>
    </row>
    <row r="289" spans="1:36" s="30" customFormat="1" x14ac:dyDescent="0.25">
      <c r="A289" s="38"/>
      <c r="B289" s="155"/>
      <c r="C289" s="40" t="str">
        <f t="shared" si="37"/>
        <v/>
      </c>
      <c r="D289" s="39"/>
      <c r="E289" s="40" t="str">
        <f t="shared" si="38"/>
        <v/>
      </c>
      <c r="F289" s="39"/>
      <c r="G289" s="40" t="str">
        <f t="shared" si="39"/>
        <v/>
      </c>
      <c r="H289" s="39"/>
      <c r="I289" s="40" t="str">
        <f t="shared" si="40"/>
        <v/>
      </c>
      <c r="J289" s="198" t="str">
        <f>IFERROR(VLOOKUP(Q289,Drop_down_options!$B$2:$D$31,2,FALSE),"")</f>
        <v/>
      </c>
      <c r="K289" s="40" t="str">
        <f>IFERROR(VLOOKUP(R289,Drop_down_options!$E$2:$F$4,2,),"")</f>
        <v/>
      </c>
      <c r="L289" s="40" t="str">
        <f>IFERROR(VLOOKUP(S289,Drop_down_options!$G$2:$H$4,2),"")</f>
        <v/>
      </c>
      <c r="M289" s="40" t="str">
        <f>IFERROR(VLOOKUP(T289,Drop_down_options!$E$9:$F$14,2,FALSE),"")</f>
        <v/>
      </c>
      <c r="N289" s="40" t="str">
        <f t="shared" si="41"/>
        <v>_</v>
      </c>
      <c r="O289" s="199" t="str">
        <f t="shared" si="42"/>
        <v>___</v>
      </c>
      <c r="P289" s="41" t="str">
        <f t="shared" si="36"/>
        <v>-</v>
      </c>
      <c r="Q289" s="42" t="str">
        <f>IFERROR(VLOOKUP(B289,ACCEPTED_CODES!$X$3:$Y$32,2,), "")</f>
        <v/>
      </c>
      <c r="R289" s="154" t="str">
        <f>IFERROR(VLOOKUP(E289,Drop_down_options!$C$47:$D$49,2,), "")</f>
        <v/>
      </c>
      <c r="S289" s="39" t="str">
        <f>IFERROR(VLOOKUP(F289,Drop_down_options!$C$34:$D$36,2,), "")</f>
        <v/>
      </c>
      <c r="T289" s="39" t="str">
        <f>IFERROR(VLOOKUP(H289,Drop_down_options!$C$39:$D$44,2,),"")</f>
        <v/>
      </c>
      <c r="U289" s="48"/>
      <c r="V289" s="209"/>
      <c r="W289" s="48"/>
      <c r="X289" s="48"/>
      <c r="Y289" s="48"/>
      <c r="Z289" s="48"/>
      <c r="AA289" s="46"/>
      <c r="AB289" s="46"/>
      <c r="AC289" s="45" t="str">
        <f t="shared" si="43"/>
        <v/>
      </c>
      <c r="AD289" s="44"/>
      <c r="AE289" s="46"/>
      <c r="AF289" s="46"/>
      <c r="AG289" s="46"/>
      <c r="AH289" s="120"/>
      <c r="AI289" s="28" t="str">
        <f>IFERROR(VLOOKUP(AH289,CAPTURE_SITE_INFO!$B$3:$U$501,11,FALSE),"")</f>
        <v/>
      </c>
      <c r="AJ289" s="28" t="str">
        <f t="shared" si="44"/>
        <v>_</v>
      </c>
    </row>
    <row r="290" spans="1:36" s="30" customFormat="1" x14ac:dyDescent="0.25">
      <c r="A290" s="38"/>
      <c r="B290" s="155"/>
      <c r="C290" s="40" t="str">
        <f t="shared" si="37"/>
        <v/>
      </c>
      <c r="D290" s="39"/>
      <c r="E290" s="40" t="str">
        <f t="shared" si="38"/>
        <v/>
      </c>
      <c r="F290" s="39"/>
      <c r="G290" s="40" t="str">
        <f t="shared" si="39"/>
        <v/>
      </c>
      <c r="H290" s="39"/>
      <c r="I290" s="40" t="str">
        <f t="shared" si="40"/>
        <v/>
      </c>
      <c r="J290" s="198" t="str">
        <f>IFERROR(VLOOKUP(Q290,Drop_down_options!$B$2:$D$31,2,FALSE),"")</f>
        <v/>
      </c>
      <c r="K290" s="40" t="str">
        <f>IFERROR(VLOOKUP(R290,Drop_down_options!$E$2:$F$4,2,),"")</f>
        <v/>
      </c>
      <c r="L290" s="40" t="str">
        <f>IFERROR(VLOOKUP(S290,Drop_down_options!$G$2:$H$4,2),"")</f>
        <v/>
      </c>
      <c r="M290" s="40" t="str">
        <f>IFERROR(VLOOKUP(T290,Drop_down_options!$E$9:$F$14,2,FALSE),"")</f>
        <v/>
      </c>
      <c r="N290" s="40" t="str">
        <f t="shared" si="41"/>
        <v>_</v>
      </c>
      <c r="O290" s="199" t="str">
        <f t="shared" si="42"/>
        <v>___</v>
      </c>
      <c r="P290" s="41" t="str">
        <f t="shared" si="36"/>
        <v>-</v>
      </c>
      <c r="Q290" s="42" t="str">
        <f>IFERROR(VLOOKUP(B290,ACCEPTED_CODES!$X$3:$Y$32,2,), "")</f>
        <v/>
      </c>
      <c r="R290" s="154" t="str">
        <f>IFERROR(VLOOKUP(E290,Drop_down_options!$C$47:$D$49,2,), "")</f>
        <v/>
      </c>
      <c r="S290" s="39" t="str">
        <f>IFERROR(VLOOKUP(F290,Drop_down_options!$C$34:$D$36,2,), "")</f>
        <v/>
      </c>
      <c r="T290" s="39" t="str">
        <f>IFERROR(VLOOKUP(H290,Drop_down_options!$C$39:$D$44,2,),"")</f>
        <v/>
      </c>
      <c r="U290" s="48"/>
      <c r="V290" s="209"/>
      <c r="W290" s="48"/>
      <c r="X290" s="48"/>
      <c r="Y290" s="48"/>
      <c r="Z290" s="48"/>
      <c r="AA290" s="46"/>
      <c r="AB290" s="46"/>
      <c r="AC290" s="45" t="str">
        <f t="shared" si="43"/>
        <v/>
      </c>
      <c r="AD290" s="44"/>
      <c r="AE290" s="46"/>
      <c r="AF290" s="46"/>
      <c r="AG290" s="46"/>
      <c r="AH290" s="120"/>
      <c r="AI290" s="28" t="str">
        <f>IFERROR(VLOOKUP(AH290,CAPTURE_SITE_INFO!$B$3:$U$501,11,FALSE),"")</f>
        <v/>
      </c>
      <c r="AJ290" s="28" t="str">
        <f t="shared" si="44"/>
        <v>_</v>
      </c>
    </row>
    <row r="291" spans="1:36" s="30" customFormat="1" x14ac:dyDescent="0.25">
      <c r="A291" s="38"/>
      <c r="B291" s="155"/>
      <c r="C291" s="40" t="str">
        <f t="shared" si="37"/>
        <v/>
      </c>
      <c r="D291" s="39"/>
      <c r="E291" s="40" t="str">
        <f t="shared" si="38"/>
        <v/>
      </c>
      <c r="F291" s="39"/>
      <c r="G291" s="40" t="str">
        <f t="shared" si="39"/>
        <v/>
      </c>
      <c r="H291" s="39"/>
      <c r="I291" s="40" t="str">
        <f t="shared" si="40"/>
        <v/>
      </c>
      <c r="J291" s="198" t="str">
        <f>IFERROR(VLOOKUP(Q291,Drop_down_options!$B$2:$D$31,2,FALSE),"")</f>
        <v/>
      </c>
      <c r="K291" s="40" t="str">
        <f>IFERROR(VLOOKUP(R291,Drop_down_options!$E$2:$F$4,2,),"")</f>
        <v/>
      </c>
      <c r="L291" s="40" t="str">
        <f>IFERROR(VLOOKUP(S291,Drop_down_options!$G$2:$H$4,2),"")</f>
        <v/>
      </c>
      <c r="M291" s="40" t="str">
        <f>IFERROR(VLOOKUP(T291,Drop_down_options!$E$9:$F$14,2,FALSE),"")</f>
        <v/>
      </c>
      <c r="N291" s="40" t="str">
        <f t="shared" si="41"/>
        <v>_</v>
      </c>
      <c r="O291" s="199" t="str">
        <f t="shared" si="42"/>
        <v>___</v>
      </c>
      <c r="P291" s="41" t="str">
        <f t="shared" si="36"/>
        <v>-</v>
      </c>
      <c r="Q291" s="42" t="str">
        <f>IFERROR(VLOOKUP(B291,ACCEPTED_CODES!$X$3:$Y$32,2,), "")</f>
        <v/>
      </c>
      <c r="R291" s="154" t="str">
        <f>IFERROR(VLOOKUP(E291,Drop_down_options!$C$47:$D$49,2,), "")</f>
        <v/>
      </c>
      <c r="S291" s="39" t="str">
        <f>IFERROR(VLOOKUP(F291,Drop_down_options!$C$34:$D$36,2,), "")</f>
        <v/>
      </c>
      <c r="T291" s="39" t="str">
        <f>IFERROR(VLOOKUP(H291,Drop_down_options!$C$39:$D$44,2,),"")</f>
        <v/>
      </c>
      <c r="U291" s="48"/>
      <c r="V291" s="209"/>
      <c r="W291" s="48"/>
      <c r="X291" s="48"/>
      <c r="Y291" s="48"/>
      <c r="Z291" s="48"/>
      <c r="AA291" s="46"/>
      <c r="AB291" s="46"/>
      <c r="AC291" s="45" t="str">
        <f t="shared" si="43"/>
        <v/>
      </c>
      <c r="AD291" s="44"/>
      <c r="AE291" s="46"/>
      <c r="AF291" s="46"/>
      <c r="AG291" s="46"/>
      <c r="AH291" s="120"/>
      <c r="AI291" s="28" t="str">
        <f>IFERROR(VLOOKUP(AH291,CAPTURE_SITE_INFO!$B$3:$U$501,11,FALSE),"")</f>
        <v/>
      </c>
      <c r="AJ291" s="28" t="str">
        <f t="shared" si="44"/>
        <v>_</v>
      </c>
    </row>
    <row r="292" spans="1:36" s="30" customFormat="1" x14ac:dyDescent="0.25">
      <c r="A292" s="38"/>
      <c r="B292" s="155"/>
      <c r="C292" s="40" t="str">
        <f t="shared" si="37"/>
        <v/>
      </c>
      <c r="D292" s="39"/>
      <c r="E292" s="40" t="str">
        <f t="shared" si="38"/>
        <v/>
      </c>
      <c r="F292" s="39"/>
      <c r="G292" s="40" t="str">
        <f t="shared" si="39"/>
        <v/>
      </c>
      <c r="H292" s="39"/>
      <c r="I292" s="40" t="str">
        <f t="shared" si="40"/>
        <v/>
      </c>
      <c r="J292" s="198" t="str">
        <f>IFERROR(VLOOKUP(Q292,Drop_down_options!$B$2:$D$31,2,FALSE),"")</f>
        <v/>
      </c>
      <c r="K292" s="40" t="str">
        <f>IFERROR(VLOOKUP(R292,Drop_down_options!$E$2:$F$4,2,),"")</f>
        <v/>
      </c>
      <c r="L292" s="40" t="str">
        <f>IFERROR(VLOOKUP(S292,Drop_down_options!$G$2:$H$4,2),"")</f>
        <v/>
      </c>
      <c r="M292" s="40" t="str">
        <f>IFERROR(VLOOKUP(T292,Drop_down_options!$E$9:$F$14,2,FALSE),"")</f>
        <v/>
      </c>
      <c r="N292" s="40" t="str">
        <f t="shared" si="41"/>
        <v>_</v>
      </c>
      <c r="O292" s="199" t="str">
        <f t="shared" si="42"/>
        <v>___</v>
      </c>
      <c r="P292" s="41" t="str">
        <f t="shared" si="36"/>
        <v>-</v>
      </c>
      <c r="Q292" s="42" t="str">
        <f>IFERROR(VLOOKUP(B292,ACCEPTED_CODES!$X$3:$Y$32,2,), "")</f>
        <v/>
      </c>
      <c r="R292" s="154" t="str">
        <f>IFERROR(VLOOKUP(E292,Drop_down_options!$C$47:$D$49,2,), "")</f>
        <v/>
      </c>
      <c r="S292" s="39" t="str">
        <f>IFERROR(VLOOKUP(F292,Drop_down_options!$C$34:$D$36,2,), "")</f>
        <v/>
      </c>
      <c r="T292" s="39" t="str">
        <f>IFERROR(VLOOKUP(H292,Drop_down_options!$C$39:$D$44,2,),"")</f>
        <v/>
      </c>
      <c r="U292" s="48"/>
      <c r="V292" s="209"/>
      <c r="W292" s="48"/>
      <c r="X292" s="48"/>
      <c r="Y292" s="48"/>
      <c r="Z292" s="48"/>
      <c r="AA292" s="46"/>
      <c r="AB292" s="46"/>
      <c r="AC292" s="45" t="str">
        <f t="shared" si="43"/>
        <v/>
      </c>
      <c r="AD292" s="44"/>
      <c r="AE292" s="46"/>
      <c r="AF292" s="46"/>
      <c r="AG292" s="46"/>
      <c r="AH292" s="120"/>
      <c r="AI292" s="28" t="str">
        <f>IFERROR(VLOOKUP(AH292,CAPTURE_SITE_INFO!$B$3:$U$501,11,FALSE),"")</f>
        <v/>
      </c>
      <c r="AJ292" s="28" t="str">
        <f t="shared" si="44"/>
        <v>_</v>
      </c>
    </row>
    <row r="293" spans="1:36" s="30" customFormat="1" x14ac:dyDescent="0.25">
      <c r="A293" s="38"/>
      <c r="B293" s="155"/>
      <c r="C293" s="40" t="str">
        <f t="shared" si="37"/>
        <v/>
      </c>
      <c r="D293" s="39"/>
      <c r="E293" s="40" t="str">
        <f t="shared" si="38"/>
        <v/>
      </c>
      <c r="F293" s="39"/>
      <c r="G293" s="40" t="str">
        <f t="shared" si="39"/>
        <v/>
      </c>
      <c r="H293" s="39"/>
      <c r="I293" s="40" t="str">
        <f t="shared" si="40"/>
        <v/>
      </c>
      <c r="J293" s="198" t="str">
        <f>IFERROR(VLOOKUP(Q293,Drop_down_options!$B$2:$D$31,2,FALSE),"")</f>
        <v/>
      </c>
      <c r="K293" s="40" t="str">
        <f>IFERROR(VLOOKUP(R293,Drop_down_options!$E$2:$F$4,2,),"")</f>
        <v/>
      </c>
      <c r="L293" s="40" t="str">
        <f>IFERROR(VLOOKUP(S293,Drop_down_options!$G$2:$H$4,2),"")</f>
        <v/>
      </c>
      <c r="M293" s="40" t="str">
        <f>IFERROR(VLOOKUP(T293,Drop_down_options!$E$9:$F$14,2,FALSE),"")</f>
        <v/>
      </c>
      <c r="N293" s="40" t="str">
        <f t="shared" si="41"/>
        <v>_</v>
      </c>
      <c r="O293" s="199" t="str">
        <f t="shared" si="42"/>
        <v>___</v>
      </c>
      <c r="P293" s="41" t="str">
        <f t="shared" si="36"/>
        <v>-</v>
      </c>
      <c r="Q293" s="42" t="str">
        <f>IFERROR(VLOOKUP(B293,ACCEPTED_CODES!$X$3:$Y$32,2,), "")</f>
        <v/>
      </c>
      <c r="R293" s="154" t="str">
        <f>IFERROR(VLOOKUP(E293,Drop_down_options!$C$47:$D$49,2,), "")</f>
        <v/>
      </c>
      <c r="S293" s="39" t="str">
        <f>IFERROR(VLOOKUP(F293,Drop_down_options!$C$34:$D$36,2,), "")</f>
        <v/>
      </c>
      <c r="T293" s="39" t="str">
        <f>IFERROR(VLOOKUP(H293,Drop_down_options!$C$39:$D$44,2,),"")</f>
        <v/>
      </c>
      <c r="U293" s="48"/>
      <c r="V293" s="209"/>
      <c r="W293" s="48"/>
      <c r="X293" s="48"/>
      <c r="Y293" s="48"/>
      <c r="Z293" s="48"/>
      <c r="AA293" s="46"/>
      <c r="AB293" s="46"/>
      <c r="AC293" s="45" t="str">
        <f t="shared" si="43"/>
        <v/>
      </c>
      <c r="AD293" s="44"/>
      <c r="AE293" s="46"/>
      <c r="AF293" s="46"/>
      <c r="AG293" s="46"/>
      <c r="AH293" s="120"/>
      <c r="AI293" s="28" t="str">
        <f>IFERROR(VLOOKUP(AH293,CAPTURE_SITE_INFO!$B$3:$U$501,11,FALSE),"")</f>
        <v/>
      </c>
      <c r="AJ293" s="28" t="str">
        <f t="shared" si="44"/>
        <v>_</v>
      </c>
    </row>
    <row r="294" spans="1:36" s="30" customFormat="1" x14ac:dyDescent="0.25">
      <c r="A294" s="38"/>
      <c r="B294" s="155"/>
      <c r="C294" s="40" t="str">
        <f t="shared" si="37"/>
        <v/>
      </c>
      <c r="D294" s="39"/>
      <c r="E294" s="40" t="str">
        <f t="shared" si="38"/>
        <v/>
      </c>
      <c r="F294" s="39"/>
      <c r="G294" s="40" t="str">
        <f t="shared" si="39"/>
        <v/>
      </c>
      <c r="H294" s="39"/>
      <c r="I294" s="40" t="str">
        <f t="shared" si="40"/>
        <v/>
      </c>
      <c r="J294" s="198" t="str">
        <f>IFERROR(VLOOKUP(Q294,Drop_down_options!$B$2:$D$31,2,FALSE),"")</f>
        <v/>
      </c>
      <c r="K294" s="40" t="str">
        <f>IFERROR(VLOOKUP(R294,Drop_down_options!$E$2:$F$4,2,),"")</f>
        <v/>
      </c>
      <c r="L294" s="40" t="str">
        <f>IFERROR(VLOOKUP(S294,Drop_down_options!$G$2:$H$4,2),"")</f>
        <v/>
      </c>
      <c r="M294" s="40" t="str">
        <f>IFERROR(VLOOKUP(T294,Drop_down_options!$E$9:$F$14,2,FALSE),"")</f>
        <v/>
      </c>
      <c r="N294" s="40" t="str">
        <f t="shared" si="41"/>
        <v>_</v>
      </c>
      <c r="O294" s="199" t="str">
        <f t="shared" si="42"/>
        <v>___</v>
      </c>
      <c r="P294" s="41" t="str">
        <f t="shared" si="36"/>
        <v>-</v>
      </c>
      <c r="Q294" s="42" t="str">
        <f>IFERROR(VLOOKUP(B294,ACCEPTED_CODES!$X$3:$Y$32,2,), "")</f>
        <v/>
      </c>
      <c r="R294" s="154" t="str">
        <f>IFERROR(VLOOKUP(E294,Drop_down_options!$C$47:$D$49,2,), "")</f>
        <v/>
      </c>
      <c r="S294" s="39" t="str">
        <f>IFERROR(VLOOKUP(F294,Drop_down_options!$C$34:$D$36,2,), "")</f>
        <v/>
      </c>
      <c r="T294" s="39" t="str">
        <f>IFERROR(VLOOKUP(H294,Drop_down_options!$C$39:$D$44,2,),"")</f>
        <v/>
      </c>
      <c r="U294" s="48"/>
      <c r="V294" s="209"/>
      <c r="W294" s="48"/>
      <c r="X294" s="48"/>
      <c r="Y294" s="48"/>
      <c r="Z294" s="48"/>
      <c r="AA294" s="46"/>
      <c r="AB294" s="46"/>
      <c r="AC294" s="45" t="str">
        <f t="shared" si="43"/>
        <v/>
      </c>
      <c r="AD294" s="44"/>
      <c r="AE294" s="46"/>
      <c r="AF294" s="46"/>
      <c r="AG294" s="46"/>
      <c r="AH294" s="120"/>
      <c r="AI294" s="28" t="str">
        <f>IFERROR(VLOOKUP(AH294,CAPTURE_SITE_INFO!$B$3:$U$501,11,FALSE),"")</f>
        <v/>
      </c>
      <c r="AJ294" s="28" t="str">
        <f t="shared" si="44"/>
        <v>_</v>
      </c>
    </row>
    <row r="295" spans="1:36" s="30" customFormat="1" x14ac:dyDescent="0.25">
      <c r="A295" s="38"/>
      <c r="B295" s="155"/>
      <c r="C295" s="40" t="str">
        <f t="shared" si="37"/>
        <v/>
      </c>
      <c r="D295" s="39"/>
      <c r="E295" s="40" t="str">
        <f t="shared" si="38"/>
        <v/>
      </c>
      <c r="F295" s="39"/>
      <c r="G295" s="40" t="str">
        <f t="shared" si="39"/>
        <v/>
      </c>
      <c r="H295" s="39"/>
      <c r="I295" s="40" t="str">
        <f t="shared" si="40"/>
        <v/>
      </c>
      <c r="J295" s="198" t="str">
        <f>IFERROR(VLOOKUP(Q295,Drop_down_options!$B$2:$D$31,2,FALSE),"")</f>
        <v/>
      </c>
      <c r="K295" s="40" t="str">
        <f>IFERROR(VLOOKUP(R295,Drop_down_options!$E$2:$F$4,2,),"")</f>
        <v/>
      </c>
      <c r="L295" s="40" t="str">
        <f>IFERROR(VLOOKUP(S295,Drop_down_options!$G$2:$H$4,2),"")</f>
        <v/>
      </c>
      <c r="M295" s="40" t="str">
        <f>IFERROR(VLOOKUP(T295,Drop_down_options!$E$9:$F$14,2,FALSE),"")</f>
        <v/>
      </c>
      <c r="N295" s="40" t="str">
        <f t="shared" si="41"/>
        <v>_</v>
      </c>
      <c r="O295" s="199" t="str">
        <f t="shared" si="42"/>
        <v>___</v>
      </c>
      <c r="P295" s="41" t="str">
        <f t="shared" si="36"/>
        <v>-</v>
      </c>
      <c r="Q295" s="42" t="str">
        <f>IFERROR(VLOOKUP(B295,ACCEPTED_CODES!$X$3:$Y$32,2,), "")</f>
        <v/>
      </c>
      <c r="R295" s="154" t="str">
        <f>IFERROR(VLOOKUP(E295,Drop_down_options!$C$47:$D$49,2,), "")</f>
        <v/>
      </c>
      <c r="S295" s="39" t="str">
        <f>IFERROR(VLOOKUP(F295,Drop_down_options!$C$34:$D$36,2,), "")</f>
        <v/>
      </c>
      <c r="T295" s="39" t="str">
        <f>IFERROR(VLOOKUP(H295,Drop_down_options!$C$39:$D$44,2,),"")</f>
        <v/>
      </c>
      <c r="U295" s="48"/>
      <c r="V295" s="209"/>
      <c r="W295" s="48"/>
      <c r="X295" s="48"/>
      <c r="Y295" s="48"/>
      <c r="Z295" s="48"/>
      <c r="AA295" s="46"/>
      <c r="AB295" s="46"/>
      <c r="AC295" s="45" t="str">
        <f t="shared" si="43"/>
        <v/>
      </c>
      <c r="AD295" s="44"/>
      <c r="AE295" s="46"/>
      <c r="AF295" s="46"/>
      <c r="AG295" s="46"/>
      <c r="AH295" s="120"/>
      <c r="AI295" s="28" t="str">
        <f>IFERROR(VLOOKUP(AH295,CAPTURE_SITE_INFO!$B$3:$U$501,11,FALSE),"")</f>
        <v/>
      </c>
      <c r="AJ295" s="28" t="str">
        <f t="shared" si="44"/>
        <v>_</v>
      </c>
    </row>
    <row r="296" spans="1:36" s="30" customFormat="1" x14ac:dyDescent="0.25">
      <c r="A296" s="38"/>
      <c r="B296" s="155"/>
      <c r="C296" s="40" t="str">
        <f t="shared" si="37"/>
        <v/>
      </c>
      <c r="D296" s="39"/>
      <c r="E296" s="40" t="str">
        <f t="shared" si="38"/>
        <v/>
      </c>
      <c r="F296" s="39"/>
      <c r="G296" s="40" t="str">
        <f t="shared" si="39"/>
        <v/>
      </c>
      <c r="H296" s="39"/>
      <c r="I296" s="40" t="str">
        <f t="shared" si="40"/>
        <v/>
      </c>
      <c r="J296" s="198" t="str">
        <f>IFERROR(VLOOKUP(Q296,Drop_down_options!$B$2:$D$31,2,FALSE),"")</f>
        <v/>
      </c>
      <c r="K296" s="40" t="str">
        <f>IFERROR(VLOOKUP(R296,Drop_down_options!$E$2:$F$4,2,),"")</f>
        <v/>
      </c>
      <c r="L296" s="40" t="str">
        <f>IFERROR(VLOOKUP(S296,Drop_down_options!$G$2:$H$4,2),"")</f>
        <v/>
      </c>
      <c r="M296" s="40" t="str">
        <f>IFERROR(VLOOKUP(T296,Drop_down_options!$E$9:$F$14,2,FALSE),"")</f>
        <v/>
      </c>
      <c r="N296" s="40" t="str">
        <f t="shared" si="41"/>
        <v>_</v>
      </c>
      <c r="O296" s="199" t="str">
        <f t="shared" si="42"/>
        <v>___</v>
      </c>
      <c r="P296" s="41" t="str">
        <f t="shared" si="36"/>
        <v>-</v>
      </c>
      <c r="Q296" s="42" t="str">
        <f>IFERROR(VLOOKUP(B296,ACCEPTED_CODES!$X$3:$Y$32,2,), "")</f>
        <v/>
      </c>
      <c r="R296" s="154" t="str">
        <f>IFERROR(VLOOKUP(E296,Drop_down_options!$C$47:$D$49,2,), "")</f>
        <v/>
      </c>
      <c r="S296" s="39" t="str">
        <f>IFERROR(VLOOKUP(F296,Drop_down_options!$C$34:$D$36,2,), "")</f>
        <v/>
      </c>
      <c r="T296" s="39" t="str">
        <f>IFERROR(VLOOKUP(H296,Drop_down_options!$C$39:$D$44,2,),"")</f>
        <v/>
      </c>
      <c r="U296" s="48"/>
      <c r="V296" s="209"/>
      <c r="W296" s="48"/>
      <c r="X296" s="48"/>
      <c r="Y296" s="48"/>
      <c r="Z296" s="48"/>
      <c r="AA296" s="46"/>
      <c r="AB296" s="46"/>
      <c r="AC296" s="45" t="str">
        <f t="shared" si="43"/>
        <v/>
      </c>
      <c r="AD296" s="44"/>
      <c r="AE296" s="46"/>
      <c r="AF296" s="46"/>
      <c r="AG296" s="46"/>
      <c r="AH296" s="120"/>
      <c r="AI296" s="28" t="str">
        <f>IFERROR(VLOOKUP(AH296,CAPTURE_SITE_INFO!$B$3:$U$501,11,FALSE),"")</f>
        <v/>
      </c>
      <c r="AJ296" s="28" t="str">
        <f t="shared" si="44"/>
        <v>_</v>
      </c>
    </row>
    <row r="297" spans="1:36" s="30" customFormat="1" x14ac:dyDescent="0.25">
      <c r="A297" s="38"/>
      <c r="B297" s="155"/>
      <c r="C297" s="40" t="str">
        <f t="shared" si="37"/>
        <v/>
      </c>
      <c r="D297" s="39"/>
      <c r="E297" s="40" t="str">
        <f t="shared" si="38"/>
        <v/>
      </c>
      <c r="F297" s="39"/>
      <c r="G297" s="40" t="str">
        <f t="shared" si="39"/>
        <v/>
      </c>
      <c r="H297" s="39"/>
      <c r="I297" s="40" t="str">
        <f t="shared" si="40"/>
        <v/>
      </c>
      <c r="J297" s="198" t="str">
        <f>IFERROR(VLOOKUP(Q297,Drop_down_options!$B$2:$D$31,2,FALSE),"")</f>
        <v/>
      </c>
      <c r="K297" s="40" t="str">
        <f>IFERROR(VLOOKUP(R297,Drop_down_options!$E$2:$F$4,2,),"")</f>
        <v/>
      </c>
      <c r="L297" s="40" t="str">
        <f>IFERROR(VLOOKUP(S297,Drop_down_options!$G$2:$H$4,2),"")</f>
        <v/>
      </c>
      <c r="M297" s="40" t="str">
        <f>IFERROR(VLOOKUP(T297,Drop_down_options!$E$9:$F$14,2,FALSE),"")</f>
        <v/>
      </c>
      <c r="N297" s="40" t="str">
        <f t="shared" si="41"/>
        <v>_</v>
      </c>
      <c r="O297" s="199" t="str">
        <f t="shared" si="42"/>
        <v>___</v>
      </c>
      <c r="P297" s="41" t="str">
        <f t="shared" si="36"/>
        <v>-</v>
      </c>
      <c r="Q297" s="42" t="str">
        <f>IFERROR(VLOOKUP(B297,ACCEPTED_CODES!$X$3:$Y$32,2,), "")</f>
        <v/>
      </c>
      <c r="R297" s="154" t="str">
        <f>IFERROR(VLOOKUP(E297,Drop_down_options!$C$47:$D$49,2,), "")</f>
        <v/>
      </c>
      <c r="S297" s="39" t="str">
        <f>IFERROR(VLOOKUP(F297,Drop_down_options!$C$34:$D$36,2,), "")</f>
        <v/>
      </c>
      <c r="T297" s="39" t="str">
        <f>IFERROR(VLOOKUP(H297,Drop_down_options!$C$39:$D$44,2,),"")</f>
        <v/>
      </c>
      <c r="U297" s="48"/>
      <c r="V297" s="209"/>
      <c r="W297" s="48"/>
      <c r="X297" s="48"/>
      <c r="Y297" s="48"/>
      <c r="Z297" s="48"/>
      <c r="AA297" s="46"/>
      <c r="AB297" s="46"/>
      <c r="AC297" s="45" t="str">
        <f t="shared" si="43"/>
        <v/>
      </c>
      <c r="AD297" s="44"/>
      <c r="AE297" s="46"/>
      <c r="AF297" s="46"/>
      <c r="AG297" s="46"/>
      <c r="AH297" s="120"/>
      <c r="AI297" s="28" t="str">
        <f>IFERROR(VLOOKUP(AH297,CAPTURE_SITE_INFO!$B$3:$U$501,11,FALSE),"")</f>
        <v/>
      </c>
      <c r="AJ297" s="28" t="str">
        <f t="shared" si="44"/>
        <v>_</v>
      </c>
    </row>
    <row r="298" spans="1:36" s="30" customFormat="1" x14ac:dyDescent="0.25">
      <c r="A298" s="38"/>
      <c r="B298" s="155"/>
      <c r="C298" s="40" t="str">
        <f t="shared" si="37"/>
        <v/>
      </c>
      <c r="D298" s="39"/>
      <c r="E298" s="40" t="str">
        <f t="shared" si="38"/>
        <v/>
      </c>
      <c r="F298" s="39"/>
      <c r="G298" s="40" t="str">
        <f t="shared" si="39"/>
        <v/>
      </c>
      <c r="H298" s="39"/>
      <c r="I298" s="40" t="str">
        <f t="shared" si="40"/>
        <v/>
      </c>
      <c r="J298" s="198" t="str">
        <f>IFERROR(VLOOKUP(Q298,Drop_down_options!$B$2:$D$31,2,FALSE),"")</f>
        <v/>
      </c>
      <c r="K298" s="40" t="str">
        <f>IFERROR(VLOOKUP(R298,Drop_down_options!$E$2:$F$4,2,),"")</f>
        <v/>
      </c>
      <c r="L298" s="40" t="str">
        <f>IFERROR(VLOOKUP(S298,Drop_down_options!$G$2:$H$4,2),"")</f>
        <v/>
      </c>
      <c r="M298" s="40" t="str">
        <f>IFERROR(VLOOKUP(T298,Drop_down_options!$E$9:$F$14,2,FALSE),"")</f>
        <v/>
      </c>
      <c r="N298" s="40" t="str">
        <f t="shared" si="41"/>
        <v>_</v>
      </c>
      <c r="O298" s="199" t="str">
        <f t="shared" si="42"/>
        <v>___</v>
      </c>
      <c r="P298" s="41" t="str">
        <f t="shared" si="36"/>
        <v>-</v>
      </c>
      <c r="Q298" s="42" t="str">
        <f>IFERROR(VLOOKUP(B298,ACCEPTED_CODES!$X$3:$Y$32,2,), "")</f>
        <v/>
      </c>
      <c r="R298" s="154" t="str">
        <f>IFERROR(VLOOKUP(E298,Drop_down_options!$C$47:$D$49,2,), "")</f>
        <v/>
      </c>
      <c r="S298" s="39" t="str">
        <f>IFERROR(VLOOKUP(F298,Drop_down_options!$C$34:$D$36,2,), "")</f>
        <v/>
      </c>
      <c r="T298" s="39" t="str">
        <f>IFERROR(VLOOKUP(H298,Drop_down_options!$C$39:$D$44,2,),"")</f>
        <v/>
      </c>
      <c r="U298" s="48"/>
      <c r="V298" s="209"/>
      <c r="W298" s="48"/>
      <c r="X298" s="48"/>
      <c r="Y298" s="48"/>
      <c r="Z298" s="48"/>
      <c r="AA298" s="46"/>
      <c r="AB298" s="46"/>
      <c r="AC298" s="45" t="str">
        <f t="shared" si="43"/>
        <v/>
      </c>
      <c r="AD298" s="44"/>
      <c r="AE298" s="46"/>
      <c r="AF298" s="46"/>
      <c r="AG298" s="46"/>
      <c r="AH298" s="120"/>
      <c r="AI298" s="28" t="str">
        <f>IFERROR(VLOOKUP(AH298,CAPTURE_SITE_INFO!$B$3:$U$501,11,FALSE),"")</f>
        <v/>
      </c>
      <c r="AJ298" s="28" t="str">
        <f t="shared" si="44"/>
        <v>_</v>
      </c>
    </row>
    <row r="299" spans="1:36" s="30" customFormat="1" x14ac:dyDescent="0.25">
      <c r="A299" s="38"/>
      <c r="B299" s="155"/>
      <c r="C299" s="40" t="str">
        <f t="shared" si="37"/>
        <v/>
      </c>
      <c r="D299" s="39"/>
      <c r="E299" s="40" t="str">
        <f t="shared" si="38"/>
        <v/>
      </c>
      <c r="F299" s="39"/>
      <c r="G299" s="40" t="str">
        <f t="shared" si="39"/>
        <v/>
      </c>
      <c r="H299" s="39"/>
      <c r="I299" s="40" t="str">
        <f t="shared" si="40"/>
        <v/>
      </c>
      <c r="J299" s="198" t="str">
        <f>IFERROR(VLOOKUP(Q299,Drop_down_options!$B$2:$D$31,2,FALSE),"")</f>
        <v/>
      </c>
      <c r="K299" s="40" t="str">
        <f>IFERROR(VLOOKUP(R299,Drop_down_options!$E$2:$F$4,2,),"")</f>
        <v/>
      </c>
      <c r="L299" s="40" t="str">
        <f>IFERROR(VLOOKUP(S299,Drop_down_options!$G$2:$H$4,2),"")</f>
        <v/>
      </c>
      <c r="M299" s="40" t="str">
        <f>IFERROR(VLOOKUP(T299,Drop_down_options!$E$9:$F$14,2,FALSE),"")</f>
        <v/>
      </c>
      <c r="N299" s="40" t="str">
        <f t="shared" si="41"/>
        <v>_</v>
      </c>
      <c r="O299" s="199" t="str">
        <f t="shared" si="42"/>
        <v>___</v>
      </c>
      <c r="P299" s="41" t="str">
        <f t="shared" si="36"/>
        <v>-</v>
      </c>
      <c r="Q299" s="42" t="str">
        <f>IFERROR(VLOOKUP(B299,ACCEPTED_CODES!$X$3:$Y$32,2,), "")</f>
        <v/>
      </c>
      <c r="R299" s="154" t="str">
        <f>IFERROR(VLOOKUP(E299,Drop_down_options!$C$47:$D$49,2,), "")</f>
        <v/>
      </c>
      <c r="S299" s="39" t="str">
        <f>IFERROR(VLOOKUP(F299,Drop_down_options!$C$34:$D$36,2,), "")</f>
        <v/>
      </c>
      <c r="T299" s="39" t="str">
        <f>IFERROR(VLOOKUP(H299,Drop_down_options!$C$39:$D$44,2,),"")</f>
        <v/>
      </c>
      <c r="U299" s="48"/>
      <c r="V299" s="209"/>
      <c r="W299" s="48"/>
      <c r="X299" s="48"/>
      <c r="Y299" s="48"/>
      <c r="Z299" s="48"/>
      <c r="AA299" s="46"/>
      <c r="AB299" s="46"/>
      <c r="AC299" s="45" t="str">
        <f t="shared" si="43"/>
        <v/>
      </c>
      <c r="AD299" s="44"/>
      <c r="AE299" s="46"/>
      <c r="AF299" s="46"/>
      <c r="AG299" s="46"/>
      <c r="AH299" s="120"/>
      <c r="AI299" s="28" t="str">
        <f>IFERROR(VLOOKUP(AH299,CAPTURE_SITE_INFO!$B$3:$U$501,11,FALSE),"")</f>
        <v/>
      </c>
      <c r="AJ299" s="28" t="str">
        <f t="shared" si="44"/>
        <v>_</v>
      </c>
    </row>
    <row r="300" spans="1:36" s="30" customFormat="1" x14ac:dyDescent="0.25">
      <c r="A300" s="38"/>
      <c r="B300" s="155"/>
      <c r="C300" s="40" t="str">
        <f t="shared" si="37"/>
        <v/>
      </c>
      <c r="D300" s="39"/>
      <c r="E300" s="40" t="str">
        <f t="shared" si="38"/>
        <v/>
      </c>
      <c r="F300" s="39"/>
      <c r="G300" s="40" t="str">
        <f t="shared" si="39"/>
        <v/>
      </c>
      <c r="H300" s="39"/>
      <c r="I300" s="40" t="str">
        <f t="shared" si="40"/>
        <v/>
      </c>
      <c r="J300" s="198" t="str">
        <f>IFERROR(VLOOKUP(Q300,Drop_down_options!$B$2:$D$31,2,FALSE),"")</f>
        <v/>
      </c>
      <c r="K300" s="40" t="str">
        <f>IFERROR(VLOOKUP(R300,Drop_down_options!$E$2:$F$4,2,),"")</f>
        <v/>
      </c>
      <c r="L300" s="40" t="str">
        <f>IFERROR(VLOOKUP(S300,Drop_down_options!$G$2:$H$4,2),"")</f>
        <v/>
      </c>
      <c r="M300" s="40" t="str">
        <f>IFERROR(VLOOKUP(T300,Drop_down_options!$E$9:$F$14,2,FALSE),"")</f>
        <v/>
      </c>
      <c r="N300" s="40" t="str">
        <f t="shared" si="41"/>
        <v>_</v>
      </c>
      <c r="O300" s="199" t="str">
        <f t="shared" si="42"/>
        <v>___</v>
      </c>
      <c r="P300" s="41" t="str">
        <f t="shared" si="36"/>
        <v>-</v>
      </c>
      <c r="Q300" s="42" t="str">
        <f>IFERROR(VLOOKUP(B300,ACCEPTED_CODES!$X$3:$Y$32,2,), "")</f>
        <v/>
      </c>
      <c r="R300" s="154" t="str">
        <f>IFERROR(VLOOKUP(E300,Drop_down_options!$C$47:$D$49,2,), "")</f>
        <v/>
      </c>
      <c r="S300" s="39" t="str">
        <f>IFERROR(VLOOKUP(F300,Drop_down_options!$C$34:$D$36,2,), "")</f>
        <v/>
      </c>
      <c r="T300" s="39" t="str">
        <f>IFERROR(VLOOKUP(H300,Drop_down_options!$C$39:$D$44,2,),"")</f>
        <v/>
      </c>
      <c r="U300" s="48"/>
      <c r="V300" s="209"/>
      <c r="W300" s="48"/>
      <c r="X300" s="48"/>
      <c r="Y300" s="48"/>
      <c r="Z300" s="48"/>
      <c r="AA300" s="46"/>
      <c r="AB300" s="46"/>
      <c r="AC300" s="45" t="str">
        <f t="shared" si="43"/>
        <v/>
      </c>
      <c r="AD300" s="44"/>
      <c r="AE300" s="46"/>
      <c r="AF300" s="46"/>
      <c r="AG300" s="46"/>
      <c r="AH300" s="120"/>
      <c r="AI300" s="28" t="str">
        <f>IFERROR(VLOOKUP(AH300,CAPTURE_SITE_INFO!$B$3:$U$501,11,FALSE),"")</f>
        <v/>
      </c>
      <c r="AJ300" s="28" t="str">
        <f t="shared" si="44"/>
        <v>_</v>
      </c>
    </row>
    <row r="301" spans="1:36" s="30" customFormat="1" x14ac:dyDescent="0.25">
      <c r="A301" s="38"/>
      <c r="B301" s="155"/>
      <c r="C301" s="40" t="str">
        <f t="shared" si="37"/>
        <v/>
      </c>
      <c r="D301" s="39"/>
      <c r="E301" s="40" t="str">
        <f t="shared" si="38"/>
        <v/>
      </c>
      <c r="F301" s="39"/>
      <c r="G301" s="40" t="str">
        <f t="shared" si="39"/>
        <v/>
      </c>
      <c r="H301" s="39"/>
      <c r="I301" s="40" t="str">
        <f t="shared" si="40"/>
        <v/>
      </c>
      <c r="J301" s="198" t="str">
        <f>IFERROR(VLOOKUP(Q301,Drop_down_options!$B$2:$D$31,2,FALSE),"")</f>
        <v/>
      </c>
      <c r="K301" s="40" t="str">
        <f>IFERROR(VLOOKUP(R301,Drop_down_options!$E$2:$F$4,2,),"")</f>
        <v/>
      </c>
      <c r="L301" s="40" t="str">
        <f>IFERROR(VLOOKUP(S301,Drop_down_options!$G$2:$H$4,2),"")</f>
        <v/>
      </c>
      <c r="M301" s="40" t="str">
        <f>IFERROR(VLOOKUP(T301,Drop_down_options!$E$9:$F$14,2,FALSE),"")</f>
        <v/>
      </c>
      <c r="N301" s="40" t="str">
        <f t="shared" si="41"/>
        <v>_</v>
      </c>
      <c r="O301" s="199" t="str">
        <f t="shared" si="42"/>
        <v>___</v>
      </c>
      <c r="P301" s="41" t="str">
        <f t="shared" si="36"/>
        <v>-</v>
      </c>
      <c r="Q301" s="42" t="str">
        <f>IFERROR(VLOOKUP(B301,ACCEPTED_CODES!$X$3:$Y$32,2,), "")</f>
        <v/>
      </c>
      <c r="R301" s="154" t="str">
        <f>IFERROR(VLOOKUP(E301,Drop_down_options!$C$47:$D$49,2,), "")</f>
        <v/>
      </c>
      <c r="S301" s="39" t="str">
        <f>IFERROR(VLOOKUP(F301,Drop_down_options!$C$34:$D$36,2,), "")</f>
        <v/>
      </c>
      <c r="T301" s="39" t="str">
        <f>IFERROR(VLOOKUP(H301,Drop_down_options!$C$39:$D$44,2,),"")</f>
        <v/>
      </c>
      <c r="U301" s="48"/>
      <c r="V301" s="209"/>
      <c r="W301" s="48"/>
      <c r="X301" s="48"/>
      <c r="Y301" s="48"/>
      <c r="Z301" s="48"/>
      <c r="AA301" s="46"/>
      <c r="AB301" s="46"/>
      <c r="AC301" s="45" t="str">
        <f t="shared" si="43"/>
        <v/>
      </c>
      <c r="AD301" s="44"/>
      <c r="AE301" s="46"/>
      <c r="AF301" s="46"/>
      <c r="AG301" s="46"/>
      <c r="AH301" s="120"/>
      <c r="AI301" s="28" t="str">
        <f>IFERROR(VLOOKUP(AH301,CAPTURE_SITE_INFO!$B$3:$U$501,11,FALSE),"")</f>
        <v/>
      </c>
      <c r="AJ301" s="28" t="str">
        <f t="shared" si="44"/>
        <v>_</v>
      </c>
    </row>
    <row r="302" spans="1:36" s="30" customFormat="1" x14ac:dyDescent="0.25">
      <c r="A302" s="38"/>
      <c r="B302" s="155"/>
      <c r="C302" s="40" t="str">
        <f t="shared" si="37"/>
        <v/>
      </c>
      <c r="D302" s="39"/>
      <c r="E302" s="40" t="str">
        <f t="shared" si="38"/>
        <v/>
      </c>
      <c r="F302" s="39"/>
      <c r="G302" s="40" t="str">
        <f t="shared" si="39"/>
        <v/>
      </c>
      <c r="H302" s="39"/>
      <c r="I302" s="40" t="str">
        <f t="shared" si="40"/>
        <v/>
      </c>
      <c r="J302" s="198" t="str">
        <f>IFERROR(VLOOKUP(Q302,Drop_down_options!$B$2:$D$31,2,FALSE),"")</f>
        <v/>
      </c>
      <c r="K302" s="40" t="str">
        <f>IFERROR(VLOOKUP(R302,Drop_down_options!$E$2:$F$4,2,),"")</f>
        <v/>
      </c>
      <c r="L302" s="40" t="str">
        <f>IFERROR(VLOOKUP(S302,Drop_down_options!$G$2:$H$4,2),"")</f>
        <v/>
      </c>
      <c r="M302" s="40" t="str">
        <f>IFERROR(VLOOKUP(T302,Drop_down_options!$E$9:$F$14,2,FALSE),"")</f>
        <v/>
      </c>
      <c r="N302" s="40" t="str">
        <f t="shared" si="41"/>
        <v>_</v>
      </c>
      <c r="O302" s="199" t="str">
        <f t="shared" si="42"/>
        <v>___</v>
      </c>
      <c r="P302" s="41" t="str">
        <f t="shared" si="36"/>
        <v>-</v>
      </c>
      <c r="Q302" s="42" t="str">
        <f>IFERROR(VLOOKUP(B302,ACCEPTED_CODES!$X$3:$Y$32,2,), "")</f>
        <v/>
      </c>
      <c r="R302" s="154" t="str">
        <f>IFERROR(VLOOKUP(E302,Drop_down_options!$C$47:$D$49,2,), "")</f>
        <v/>
      </c>
      <c r="S302" s="39" t="str">
        <f>IFERROR(VLOOKUP(F302,Drop_down_options!$C$34:$D$36,2,), "")</f>
        <v/>
      </c>
      <c r="T302" s="39" t="str">
        <f>IFERROR(VLOOKUP(H302,Drop_down_options!$C$39:$D$44,2,),"")</f>
        <v/>
      </c>
      <c r="U302" s="48"/>
      <c r="V302" s="209"/>
      <c r="W302" s="48"/>
      <c r="X302" s="48"/>
      <c r="Y302" s="48"/>
      <c r="Z302" s="48"/>
      <c r="AA302" s="46"/>
      <c r="AB302" s="46"/>
      <c r="AC302" s="45" t="str">
        <f t="shared" si="43"/>
        <v/>
      </c>
      <c r="AD302" s="44"/>
      <c r="AE302" s="46"/>
      <c r="AF302" s="46"/>
      <c r="AG302" s="46"/>
      <c r="AH302" s="120"/>
      <c r="AI302" s="28" t="str">
        <f>IFERROR(VLOOKUP(AH302,CAPTURE_SITE_INFO!$B$3:$U$501,11,FALSE),"")</f>
        <v/>
      </c>
      <c r="AJ302" s="28" t="str">
        <f t="shared" si="44"/>
        <v>_</v>
      </c>
    </row>
    <row r="303" spans="1:36" s="30" customFormat="1" x14ac:dyDescent="0.25">
      <c r="A303" s="38"/>
      <c r="B303" s="155"/>
      <c r="C303" s="40" t="str">
        <f t="shared" si="37"/>
        <v/>
      </c>
      <c r="D303" s="39"/>
      <c r="E303" s="40" t="str">
        <f t="shared" si="38"/>
        <v/>
      </c>
      <c r="F303" s="39"/>
      <c r="G303" s="40" t="str">
        <f t="shared" si="39"/>
        <v/>
      </c>
      <c r="H303" s="39"/>
      <c r="I303" s="40" t="str">
        <f t="shared" si="40"/>
        <v/>
      </c>
      <c r="J303" s="198" t="str">
        <f>IFERROR(VLOOKUP(Q303,Drop_down_options!$B$2:$D$31,2,FALSE),"")</f>
        <v/>
      </c>
      <c r="K303" s="40" t="str">
        <f>IFERROR(VLOOKUP(R303,Drop_down_options!$E$2:$F$4,2,),"")</f>
        <v/>
      </c>
      <c r="L303" s="40" t="str">
        <f>IFERROR(VLOOKUP(S303,Drop_down_options!$G$2:$H$4,2),"")</f>
        <v/>
      </c>
      <c r="M303" s="40" t="str">
        <f>IFERROR(VLOOKUP(T303,Drop_down_options!$E$9:$F$14,2,FALSE),"")</f>
        <v/>
      </c>
      <c r="N303" s="40" t="str">
        <f t="shared" si="41"/>
        <v>_</v>
      </c>
      <c r="O303" s="199" t="str">
        <f t="shared" si="42"/>
        <v>___</v>
      </c>
      <c r="P303" s="41" t="str">
        <f t="shared" si="36"/>
        <v>-</v>
      </c>
      <c r="Q303" s="42" t="str">
        <f>IFERROR(VLOOKUP(B303,ACCEPTED_CODES!$X$3:$Y$32,2,), "")</f>
        <v/>
      </c>
      <c r="R303" s="154" t="str">
        <f>IFERROR(VLOOKUP(E303,Drop_down_options!$C$47:$D$49,2,), "")</f>
        <v/>
      </c>
      <c r="S303" s="39" t="str">
        <f>IFERROR(VLOOKUP(F303,Drop_down_options!$C$34:$D$36,2,), "")</f>
        <v/>
      </c>
      <c r="T303" s="39" t="str">
        <f>IFERROR(VLOOKUP(H303,Drop_down_options!$C$39:$D$44,2,),"")</f>
        <v/>
      </c>
      <c r="U303" s="48"/>
      <c r="V303" s="209"/>
      <c r="W303" s="48"/>
      <c r="X303" s="48"/>
      <c r="Y303" s="48"/>
      <c r="Z303" s="48"/>
      <c r="AA303" s="46"/>
      <c r="AB303" s="46"/>
      <c r="AC303" s="45" t="str">
        <f t="shared" si="43"/>
        <v/>
      </c>
      <c r="AD303" s="44"/>
      <c r="AE303" s="46"/>
      <c r="AF303" s="46"/>
      <c r="AG303" s="46"/>
      <c r="AH303" s="120"/>
      <c r="AI303" s="28" t="str">
        <f>IFERROR(VLOOKUP(AH303,CAPTURE_SITE_INFO!$B$3:$U$501,11,FALSE),"")</f>
        <v/>
      </c>
      <c r="AJ303" s="28" t="str">
        <f t="shared" si="44"/>
        <v>_</v>
      </c>
    </row>
    <row r="304" spans="1:36" s="30" customFormat="1" x14ac:dyDescent="0.25">
      <c r="A304" s="38"/>
      <c r="B304" s="155"/>
      <c r="C304" s="40" t="str">
        <f t="shared" si="37"/>
        <v/>
      </c>
      <c r="D304" s="39"/>
      <c r="E304" s="40" t="str">
        <f t="shared" si="38"/>
        <v/>
      </c>
      <c r="F304" s="39"/>
      <c r="G304" s="40" t="str">
        <f t="shared" si="39"/>
        <v/>
      </c>
      <c r="H304" s="39"/>
      <c r="I304" s="40" t="str">
        <f t="shared" si="40"/>
        <v/>
      </c>
      <c r="J304" s="198" t="str">
        <f>IFERROR(VLOOKUP(Q304,Drop_down_options!$B$2:$D$31,2,FALSE),"")</f>
        <v/>
      </c>
      <c r="K304" s="40" t="str">
        <f>IFERROR(VLOOKUP(R304,Drop_down_options!$E$2:$F$4,2,),"")</f>
        <v/>
      </c>
      <c r="L304" s="40" t="str">
        <f>IFERROR(VLOOKUP(S304,Drop_down_options!$G$2:$H$4,2),"")</f>
        <v/>
      </c>
      <c r="M304" s="40" t="str">
        <f>IFERROR(VLOOKUP(T304,Drop_down_options!$E$9:$F$14,2,FALSE),"")</f>
        <v/>
      </c>
      <c r="N304" s="40" t="str">
        <f t="shared" si="41"/>
        <v>_</v>
      </c>
      <c r="O304" s="199" t="str">
        <f t="shared" si="42"/>
        <v>___</v>
      </c>
      <c r="P304" s="41" t="str">
        <f t="shared" si="36"/>
        <v>-</v>
      </c>
      <c r="Q304" s="42" t="str">
        <f>IFERROR(VLOOKUP(B304,ACCEPTED_CODES!$X$3:$Y$32,2,), "")</f>
        <v/>
      </c>
      <c r="R304" s="154" t="str">
        <f>IFERROR(VLOOKUP(E304,Drop_down_options!$C$47:$D$49,2,), "")</f>
        <v/>
      </c>
      <c r="S304" s="39" t="str">
        <f>IFERROR(VLOOKUP(F304,Drop_down_options!$C$34:$D$36,2,), "")</f>
        <v/>
      </c>
      <c r="T304" s="39" t="str">
        <f>IFERROR(VLOOKUP(H304,Drop_down_options!$C$39:$D$44,2,),"")</f>
        <v/>
      </c>
      <c r="U304" s="48"/>
      <c r="V304" s="209"/>
      <c r="W304" s="48"/>
      <c r="X304" s="48"/>
      <c r="Y304" s="48"/>
      <c r="Z304" s="48"/>
      <c r="AA304" s="46"/>
      <c r="AB304" s="46"/>
      <c r="AC304" s="45" t="str">
        <f t="shared" si="43"/>
        <v/>
      </c>
      <c r="AD304" s="44"/>
      <c r="AE304" s="46"/>
      <c r="AF304" s="46"/>
      <c r="AG304" s="46"/>
      <c r="AH304" s="120"/>
      <c r="AI304" s="28" t="str">
        <f>IFERROR(VLOOKUP(AH304,CAPTURE_SITE_INFO!$B$3:$U$501,11,FALSE),"")</f>
        <v/>
      </c>
      <c r="AJ304" s="28" t="str">
        <f t="shared" si="44"/>
        <v>_</v>
      </c>
    </row>
    <row r="305" spans="1:36" s="30" customFormat="1" x14ac:dyDescent="0.25">
      <c r="A305" s="38"/>
      <c r="B305" s="155"/>
      <c r="C305" s="40" t="str">
        <f t="shared" si="37"/>
        <v/>
      </c>
      <c r="D305" s="39"/>
      <c r="E305" s="40" t="str">
        <f t="shared" si="38"/>
        <v/>
      </c>
      <c r="F305" s="39"/>
      <c r="G305" s="40" t="str">
        <f t="shared" si="39"/>
        <v/>
      </c>
      <c r="H305" s="39"/>
      <c r="I305" s="40" t="str">
        <f t="shared" si="40"/>
        <v/>
      </c>
      <c r="J305" s="198" t="str">
        <f>IFERROR(VLOOKUP(Q305,Drop_down_options!$B$2:$D$31,2,FALSE),"")</f>
        <v/>
      </c>
      <c r="K305" s="40" t="str">
        <f>IFERROR(VLOOKUP(R305,Drop_down_options!$E$2:$F$4,2,),"")</f>
        <v/>
      </c>
      <c r="L305" s="40" t="str">
        <f>IFERROR(VLOOKUP(S305,Drop_down_options!$G$2:$H$4,2),"")</f>
        <v/>
      </c>
      <c r="M305" s="40" t="str">
        <f>IFERROR(VLOOKUP(T305,Drop_down_options!$E$9:$F$14,2,FALSE),"")</f>
        <v/>
      </c>
      <c r="N305" s="40" t="str">
        <f t="shared" si="41"/>
        <v>_</v>
      </c>
      <c r="O305" s="199" t="str">
        <f t="shared" si="42"/>
        <v>___</v>
      </c>
      <c r="P305" s="41" t="str">
        <f t="shared" si="36"/>
        <v>-</v>
      </c>
      <c r="Q305" s="42" t="str">
        <f>IFERROR(VLOOKUP(B305,ACCEPTED_CODES!$X$3:$Y$32,2,), "")</f>
        <v/>
      </c>
      <c r="R305" s="154" t="str">
        <f>IFERROR(VLOOKUP(E305,Drop_down_options!$C$47:$D$49,2,), "")</f>
        <v/>
      </c>
      <c r="S305" s="39" t="str">
        <f>IFERROR(VLOOKUP(F305,Drop_down_options!$C$34:$D$36,2,), "")</f>
        <v/>
      </c>
      <c r="T305" s="39" t="str">
        <f>IFERROR(VLOOKUP(H305,Drop_down_options!$C$39:$D$44,2,),"")</f>
        <v/>
      </c>
      <c r="U305" s="48"/>
      <c r="V305" s="209"/>
      <c r="W305" s="48"/>
      <c r="X305" s="48"/>
      <c r="Y305" s="48"/>
      <c r="Z305" s="48"/>
      <c r="AA305" s="46"/>
      <c r="AB305" s="46"/>
      <c r="AC305" s="45" t="str">
        <f t="shared" si="43"/>
        <v/>
      </c>
      <c r="AD305" s="44"/>
      <c r="AE305" s="46"/>
      <c r="AF305" s="46"/>
      <c r="AG305" s="46"/>
      <c r="AH305" s="120"/>
      <c r="AI305" s="28" t="str">
        <f>IFERROR(VLOOKUP(AH305,CAPTURE_SITE_INFO!$B$3:$U$501,11,FALSE),"")</f>
        <v/>
      </c>
      <c r="AJ305" s="28" t="str">
        <f t="shared" si="44"/>
        <v>_</v>
      </c>
    </row>
    <row r="306" spans="1:36" s="30" customFormat="1" x14ac:dyDescent="0.25">
      <c r="A306" s="38"/>
      <c r="B306" s="155"/>
      <c r="C306" s="40" t="str">
        <f t="shared" si="37"/>
        <v/>
      </c>
      <c r="D306" s="39"/>
      <c r="E306" s="40" t="str">
        <f t="shared" si="38"/>
        <v/>
      </c>
      <c r="F306" s="39"/>
      <c r="G306" s="40" t="str">
        <f t="shared" si="39"/>
        <v/>
      </c>
      <c r="H306" s="39"/>
      <c r="I306" s="40" t="str">
        <f t="shared" si="40"/>
        <v/>
      </c>
      <c r="J306" s="198" t="str">
        <f>IFERROR(VLOOKUP(Q306,Drop_down_options!$B$2:$D$31,2,FALSE),"")</f>
        <v/>
      </c>
      <c r="K306" s="40" t="str">
        <f>IFERROR(VLOOKUP(R306,Drop_down_options!$E$2:$F$4,2,),"")</f>
        <v/>
      </c>
      <c r="L306" s="40" t="str">
        <f>IFERROR(VLOOKUP(S306,Drop_down_options!$G$2:$H$4,2),"")</f>
        <v/>
      </c>
      <c r="M306" s="40" t="str">
        <f>IFERROR(VLOOKUP(T306,Drop_down_options!$E$9:$F$14,2,FALSE),"")</f>
        <v/>
      </c>
      <c r="N306" s="40" t="str">
        <f t="shared" si="41"/>
        <v>_</v>
      </c>
      <c r="O306" s="199" t="str">
        <f t="shared" si="42"/>
        <v>___</v>
      </c>
      <c r="P306" s="41" t="str">
        <f t="shared" si="36"/>
        <v>-</v>
      </c>
      <c r="Q306" s="42" t="str">
        <f>IFERROR(VLOOKUP(B306,ACCEPTED_CODES!$X$3:$Y$32,2,), "")</f>
        <v/>
      </c>
      <c r="R306" s="154" t="str">
        <f>IFERROR(VLOOKUP(E306,Drop_down_options!$C$47:$D$49,2,), "")</f>
        <v/>
      </c>
      <c r="S306" s="39" t="str">
        <f>IFERROR(VLOOKUP(F306,Drop_down_options!$C$34:$D$36,2,), "")</f>
        <v/>
      </c>
      <c r="T306" s="39" t="str">
        <f>IFERROR(VLOOKUP(H306,Drop_down_options!$C$39:$D$44,2,),"")</f>
        <v/>
      </c>
      <c r="U306" s="48"/>
      <c r="V306" s="209"/>
      <c r="W306" s="48"/>
      <c r="X306" s="48"/>
      <c r="Y306" s="48"/>
      <c r="Z306" s="48"/>
      <c r="AA306" s="46"/>
      <c r="AB306" s="46"/>
      <c r="AC306" s="45" t="str">
        <f t="shared" si="43"/>
        <v/>
      </c>
      <c r="AD306" s="44"/>
      <c r="AE306" s="46"/>
      <c r="AF306" s="46"/>
      <c r="AG306" s="46"/>
      <c r="AH306" s="120"/>
      <c r="AI306" s="28" t="str">
        <f>IFERROR(VLOOKUP(AH306,CAPTURE_SITE_INFO!$B$3:$U$501,11,FALSE),"")</f>
        <v/>
      </c>
      <c r="AJ306" s="28" t="str">
        <f t="shared" si="44"/>
        <v>_</v>
      </c>
    </row>
    <row r="307" spans="1:36" s="30" customFormat="1" x14ac:dyDescent="0.25">
      <c r="A307" s="38"/>
      <c r="B307" s="155"/>
      <c r="C307" s="40" t="str">
        <f t="shared" si="37"/>
        <v/>
      </c>
      <c r="D307" s="39"/>
      <c r="E307" s="40" t="str">
        <f t="shared" si="38"/>
        <v/>
      </c>
      <c r="F307" s="39"/>
      <c r="G307" s="40" t="str">
        <f t="shared" si="39"/>
        <v/>
      </c>
      <c r="H307" s="39"/>
      <c r="I307" s="40" t="str">
        <f t="shared" si="40"/>
        <v/>
      </c>
      <c r="J307" s="198" t="str">
        <f>IFERROR(VLOOKUP(Q307,Drop_down_options!$B$2:$D$31,2,FALSE),"")</f>
        <v/>
      </c>
      <c r="K307" s="40" t="str">
        <f>IFERROR(VLOOKUP(R307,Drop_down_options!$E$2:$F$4,2,),"")</f>
        <v/>
      </c>
      <c r="L307" s="40" t="str">
        <f>IFERROR(VLOOKUP(S307,Drop_down_options!$G$2:$H$4,2),"")</f>
        <v/>
      </c>
      <c r="M307" s="40" t="str">
        <f>IFERROR(VLOOKUP(T307,Drop_down_options!$E$9:$F$14,2,FALSE),"")</f>
        <v/>
      </c>
      <c r="N307" s="40" t="str">
        <f t="shared" si="41"/>
        <v>_</v>
      </c>
      <c r="O307" s="199" t="str">
        <f t="shared" si="42"/>
        <v>___</v>
      </c>
      <c r="P307" s="41" t="str">
        <f t="shared" si="36"/>
        <v>-</v>
      </c>
      <c r="Q307" s="42" t="str">
        <f>IFERROR(VLOOKUP(B307,ACCEPTED_CODES!$X$3:$Y$32,2,), "")</f>
        <v/>
      </c>
      <c r="R307" s="154" t="str">
        <f>IFERROR(VLOOKUP(E307,Drop_down_options!$C$47:$D$49,2,), "")</f>
        <v/>
      </c>
      <c r="S307" s="39" t="str">
        <f>IFERROR(VLOOKUP(F307,Drop_down_options!$C$34:$D$36,2,), "")</f>
        <v/>
      </c>
      <c r="T307" s="39" t="str">
        <f>IFERROR(VLOOKUP(H307,Drop_down_options!$C$39:$D$44,2,),"")</f>
        <v/>
      </c>
      <c r="U307" s="48"/>
      <c r="V307" s="209"/>
      <c r="W307" s="48"/>
      <c r="X307" s="48"/>
      <c r="Y307" s="48"/>
      <c r="Z307" s="48"/>
      <c r="AA307" s="46"/>
      <c r="AB307" s="46"/>
      <c r="AC307" s="45" t="str">
        <f t="shared" si="43"/>
        <v/>
      </c>
      <c r="AD307" s="44"/>
      <c r="AE307" s="46"/>
      <c r="AF307" s="46"/>
      <c r="AG307" s="46"/>
      <c r="AH307" s="120"/>
      <c r="AI307" s="28" t="str">
        <f>IFERROR(VLOOKUP(AH307,CAPTURE_SITE_INFO!$B$3:$U$501,11,FALSE),"")</f>
        <v/>
      </c>
      <c r="AJ307" s="28" t="str">
        <f t="shared" si="44"/>
        <v>_</v>
      </c>
    </row>
    <row r="308" spans="1:36" s="30" customFormat="1" x14ac:dyDescent="0.25">
      <c r="A308" s="38"/>
      <c r="B308" s="155"/>
      <c r="C308" s="40" t="str">
        <f t="shared" si="37"/>
        <v/>
      </c>
      <c r="D308" s="39"/>
      <c r="E308" s="40" t="str">
        <f t="shared" si="38"/>
        <v/>
      </c>
      <c r="F308" s="39"/>
      <c r="G308" s="40" t="str">
        <f t="shared" si="39"/>
        <v/>
      </c>
      <c r="H308" s="39"/>
      <c r="I308" s="40" t="str">
        <f t="shared" si="40"/>
        <v/>
      </c>
      <c r="J308" s="198" t="str">
        <f>IFERROR(VLOOKUP(Q308,Drop_down_options!$B$2:$D$31,2,FALSE),"")</f>
        <v/>
      </c>
      <c r="K308" s="40" t="str">
        <f>IFERROR(VLOOKUP(R308,Drop_down_options!$E$2:$F$4,2,),"")</f>
        <v/>
      </c>
      <c r="L308" s="40" t="str">
        <f>IFERROR(VLOOKUP(S308,Drop_down_options!$G$2:$H$4,2),"")</f>
        <v/>
      </c>
      <c r="M308" s="40" t="str">
        <f>IFERROR(VLOOKUP(T308,Drop_down_options!$E$9:$F$14,2,FALSE),"")</f>
        <v/>
      </c>
      <c r="N308" s="40" t="str">
        <f t="shared" si="41"/>
        <v>_</v>
      </c>
      <c r="O308" s="199" t="str">
        <f t="shared" si="42"/>
        <v>___</v>
      </c>
      <c r="P308" s="41" t="str">
        <f t="shared" si="36"/>
        <v>-</v>
      </c>
      <c r="Q308" s="42" t="str">
        <f>IFERROR(VLOOKUP(B308,ACCEPTED_CODES!$X$3:$Y$32,2,), "")</f>
        <v/>
      </c>
      <c r="R308" s="154" t="str">
        <f>IFERROR(VLOOKUP(E308,Drop_down_options!$C$47:$D$49,2,), "")</f>
        <v/>
      </c>
      <c r="S308" s="39" t="str">
        <f>IFERROR(VLOOKUP(F308,Drop_down_options!$C$34:$D$36,2,), "")</f>
        <v/>
      </c>
      <c r="T308" s="39" t="str">
        <f>IFERROR(VLOOKUP(H308,Drop_down_options!$C$39:$D$44,2,),"")</f>
        <v/>
      </c>
      <c r="U308" s="48"/>
      <c r="V308" s="209"/>
      <c r="W308" s="48"/>
      <c r="X308" s="48"/>
      <c r="Y308" s="48"/>
      <c r="Z308" s="48"/>
      <c r="AA308" s="46"/>
      <c r="AB308" s="46"/>
      <c r="AC308" s="45" t="str">
        <f t="shared" si="43"/>
        <v/>
      </c>
      <c r="AD308" s="44"/>
      <c r="AE308" s="46"/>
      <c r="AF308" s="46"/>
      <c r="AG308" s="46"/>
      <c r="AH308" s="120"/>
      <c r="AI308" s="28" t="str">
        <f>IFERROR(VLOOKUP(AH308,CAPTURE_SITE_INFO!$B$3:$U$501,11,FALSE),"")</f>
        <v/>
      </c>
      <c r="AJ308" s="28" t="str">
        <f t="shared" si="44"/>
        <v>_</v>
      </c>
    </row>
    <row r="309" spans="1:36" s="30" customFormat="1" x14ac:dyDescent="0.25">
      <c r="A309" s="38"/>
      <c r="B309" s="155"/>
      <c r="C309" s="40" t="str">
        <f t="shared" si="37"/>
        <v/>
      </c>
      <c r="D309" s="39"/>
      <c r="E309" s="40" t="str">
        <f t="shared" si="38"/>
        <v/>
      </c>
      <c r="F309" s="39"/>
      <c r="G309" s="40" t="str">
        <f t="shared" si="39"/>
        <v/>
      </c>
      <c r="H309" s="39"/>
      <c r="I309" s="40" t="str">
        <f t="shared" si="40"/>
        <v/>
      </c>
      <c r="J309" s="198" t="str">
        <f>IFERROR(VLOOKUP(Q309,Drop_down_options!$B$2:$D$31,2,FALSE),"")</f>
        <v/>
      </c>
      <c r="K309" s="40" t="str">
        <f>IFERROR(VLOOKUP(R309,Drop_down_options!$E$2:$F$4,2,),"")</f>
        <v/>
      </c>
      <c r="L309" s="40" t="str">
        <f>IFERROR(VLOOKUP(S309,Drop_down_options!$G$2:$H$4,2),"")</f>
        <v/>
      </c>
      <c r="M309" s="40" t="str">
        <f>IFERROR(VLOOKUP(T309,Drop_down_options!$E$9:$F$14,2,FALSE),"")</f>
        <v/>
      </c>
      <c r="N309" s="40" t="str">
        <f t="shared" si="41"/>
        <v>_</v>
      </c>
      <c r="O309" s="199" t="str">
        <f t="shared" si="42"/>
        <v>___</v>
      </c>
      <c r="P309" s="41" t="str">
        <f t="shared" si="36"/>
        <v>-</v>
      </c>
      <c r="Q309" s="42" t="str">
        <f>IFERROR(VLOOKUP(B309,ACCEPTED_CODES!$X$3:$Y$32,2,), "")</f>
        <v/>
      </c>
      <c r="R309" s="154" t="str">
        <f>IFERROR(VLOOKUP(E309,Drop_down_options!$C$47:$D$49,2,), "")</f>
        <v/>
      </c>
      <c r="S309" s="39" t="str">
        <f>IFERROR(VLOOKUP(F309,Drop_down_options!$C$34:$D$36,2,), "")</f>
        <v/>
      </c>
      <c r="T309" s="39" t="str">
        <f>IFERROR(VLOOKUP(H309,Drop_down_options!$C$39:$D$44,2,),"")</f>
        <v/>
      </c>
      <c r="U309" s="48"/>
      <c r="V309" s="209"/>
      <c r="W309" s="48"/>
      <c r="X309" s="48"/>
      <c r="Y309" s="48"/>
      <c r="Z309" s="48"/>
      <c r="AA309" s="46"/>
      <c r="AB309" s="46"/>
      <c r="AC309" s="45" t="str">
        <f t="shared" si="43"/>
        <v/>
      </c>
      <c r="AD309" s="44"/>
      <c r="AE309" s="46"/>
      <c r="AF309" s="46"/>
      <c r="AG309" s="46"/>
      <c r="AH309" s="120"/>
      <c r="AI309" s="28" t="str">
        <f>IFERROR(VLOOKUP(AH309,CAPTURE_SITE_INFO!$B$3:$U$501,11,FALSE),"")</f>
        <v/>
      </c>
      <c r="AJ309" s="28" t="str">
        <f t="shared" si="44"/>
        <v>_</v>
      </c>
    </row>
    <row r="310" spans="1:36" s="30" customFormat="1" x14ac:dyDescent="0.25">
      <c r="A310" s="38"/>
      <c r="B310" s="155"/>
      <c r="C310" s="40" t="str">
        <f t="shared" si="37"/>
        <v/>
      </c>
      <c r="D310" s="39"/>
      <c r="E310" s="40" t="str">
        <f t="shared" si="38"/>
        <v/>
      </c>
      <c r="F310" s="39"/>
      <c r="G310" s="40" t="str">
        <f t="shared" si="39"/>
        <v/>
      </c>
      <c r="H310" s="39"/>
      <c r="I310" s="40" t="str">
        <f t="shared" si="40"/>
        <v/>
      </c>
      <c r="J310" s="198" t="str">
        <f>IFERROR(VLOOKUP(Q310,Drop_down_options!$B$2:$D$31,2,FALSE),"")</f>
        <v/>
      </c>
      <c r="K310" s="40" t="str">
        <f>IFERROR(VLOOKUP(R310,Drop_down_options!$E$2:$F$4,2,),"")</f>
        <v/>
      </c>
      <c r="L310" s="40" t="str">
        <f>IFERROR(VLOOKUP(S310,Drop_down_options!$G$2:$H$4,2),"")</f>
        <v/>
      </c>
      <c r="M310" s="40" t="str">
        <f>IFERROR(VLOOKUP(T310,Drop_down_options!$E$9:$F$14,2,FALSE),"")</f>
        <v/>
      </c>
      <c r="N310" s="40" t="str">
        <f t="shared" si="41"/>
        <v>_</v>
      </c>
      <c r="O310" s="199" t="str">
        <f t="shared" si="42"/>
        <v>___</v>
      </c>
      <c r="P310" s="41" t="str">
        <f t="shared" si="36"/>
        <v>-</v>
      </c>
      <c r="Q310" s="42" t="str">
        <f>IFERROR(VLOOKUP(B310,ACCEPTED_CODES!$X$3:$Y$32,2,), "")</f>
        <v/>
      </c>
      <c r="R310" s="154" t="str">
        <f>IFERROR(VLOOKUP(E310,Drop_down_options!$C$47:$D$49,2,), "")</f>
        <v/>
      </c>
      <c r="S310" s="39" t="str">
        <f>IFERROR(VLOOKUP(F310,Drop_down_options!$C$34:$D$36,2,), "")</f>
        <v/>
      </c>
      <c r="T310" s="39" t="str">
        <f>IFERROR(VLOOKUP(H310,Drop_down_options!$C$39:$D$44,2,),"")</f>
        <v/>
      </c>
      <c r="U310" s="48"/>
      <c r="V310" s="209"/>
      <c r="W310" s="48"/>
      <c r="X310" s="48"/>
      <c r="Y310" s="48"/>
      <c r="Z310" s="48"/>
      <c r="AA310" s="46"/>
      <c r="AB310" s="46"/>
      <c r="AC310" s="45" t="str">
        <f t="shared" si="43"/>
        <v/>
      </c>
      <c r="AD310" s="44"/>
      <c r="AE310" s="46"/>
      <c r="AF310" s="46"/>
      <c r="AG310" s="46"/>
      <c r="AH310" s="120"/>
      <c r="AI310" s="28" t="str">
        <f>IFERROR(VLOOKUP(AH310,CAPTURE_SITE_INFO!$B$3:$U$501,11,FALSE),"")</f>
        <v/>
      </c>
      <c r="AJ310" s="28" t="str">
        <f t="shared" si="44"/>
        <v>_</v>
      </c>
    </row>
    <row r="311" spans="1:36" s="30" customFormat="1" x14ac:dyDescent="0.25">
      <c r="A311" s="38"/>
      <c r="B311" s="155"/>
      <c r="C311" s="40" t="str">
        <f t="shared" si="37"/>
        <v/>
      </c>
      <c r="D311" s="39"/>
      <c r="E311" s="40" t="str">
        <f t="shared" si="38"/>
        <v/>
      </c>
      <c r="F311" s="39"/>
      <c r="G311" s="40" t="str">
        <f t="shared" si="39"/>
        <v/>
      </c>
      <c r="H311" s="39"/>
      <c r="I311" s="40" t="str">
        <f t="shared" si="40"/>
        <v/>
      </c>
      <c r="J311" s="198" t="str">
        <f>IFERROR(VLOOKUP(Q311,Drop_down_options!$B$2:$D$31,2,FALSE),"")</f>
        <v/>
      </c>
      <c r="K311" s="40" t="str">
        <f>IFERROR(VLOOKUP(R311,Drop_down_options!$E$2:$F$4,2,),"")</f>
        <v/>
      </c>
      <c r="L311" s="40" t="str">
        <f>IFERROR(VLOOKUP(S311,Drop_down_options!$G$2:$H$4,2),"")</f>
        <v/>
      </c>
      <c r="M311" s="40" t="str">
        <f>IFERROR(VLOOKUP(T311,Drop_down_options!$E$9:$F$14,2,FALSE),"")</f>
        <v/>
      </c>
      <c r="N311" s="40" t="str">
        <f t="shared" si="41"/>
        <v>_</v>
      </c>
      <c r="O311" s="199" t="str">
        <f t="shared" si="42"/>
        <v>___</v>
      </c>
      <c r="P311" s="41" t="str">
        <f t="shared" si="36"/>
        <v>-</v>
      </c>
      <c r="Q311" s="42" t="str">
        <f>IFERROR(VLOOKUP(B311,ACCEPTED_CODES!$X$3:$Y$32,2,), "")</f>
        <v/>
      </c>
      <c r="R311" s="154" t="str">
        <f>IFERROR(VLOOKUP(E311,Drop_down_options!$C$47:$D$49,2,), "")</f>
        <v/>
      </c>
      <c r="S311" s="39" t="str">
        <f>IFERROR(VLOOKUP(F311,Drop_down_options!$C$34:$D$36,2,), "")</f>
        <v/>
      </c>
      <c r="T311" s="39" t="str">
        <f>IFERROR(VLOOKUP(H311,Drop_down_options!$C$39:$D$44,2,),"")</f>
        <v/>
      </c>
      <c r="U311" s="48"/>
      <c r="V311" s="209"/>
      <c r="W311" s="48"/>
      <c r="X311" s="48"/>
      <c r="Y311" s="48"/>
      <c r="Z311" s="48"/>
      <c r="AA311" s="46"/>
      <c r="AB311" s="46"/>
      <c r="AC311" s="45" t="str">
        <f t="shared" si="43"/>
        <v/>
      </c>
      <c r="AD311" s="44"/>
      <c r="AE311" s="46"/>
      <c r="AF311" s="46"/>
      <c r="AG311" s="46"/>
      <c r="AH311" s="120"/>
      <c r="AI311" s="28" t="str">
        <f>IFERROR(VLOOKUP(AH311,CAPTURE_SITE_INFO!$B$3:$U$501,11,FALSE),"")</f>
        <v/>
      </c>
      <c r="AJ311" s="28" t="str">
        <f t="shared" si="44"/>
        <v>_</v>
      </c>
    </row>
    <row r="312" spans="1:36" s="30" customFormat="1" x14ac:dyDescent="0.25">
      <c r="A312" s="38"/>
      <c r="B312" s="155"/>
      <c r="C312" s="40" t="str">
        <f t="shared" si="37"/>
        <v/>
      </c>
      <c r="D312" s="39"/>
      <c r="E312" s="40" t="str">
        <f t="shared" si="38"/>
        <v/>
      </c>
      <c r="F312" s="39"/>
      <c r="G312" s="40" t="str">
        <f t="shared" si="39"/>
        <v/>
      </c>
      <c r="H312" s="39"/>
      <c r="I312" s="40" t="str">
        <f t="shared" si="40"/>
        <v/>
      </c>
      <c r="J312" s="198" t="str">
        <f>IFERROR(VLOOKUP(Q312,Drop_down_options!$B$2:$D$31,2,FALSE),"")</f>
        <v/>
      </c>
      <c r="K312" s="40" t="str">
        <f>IFERROR(VLOOKUP(R312,Drop_down_options!$E$2:$F$4,2,),"")</f>
        <v/>
      </c>
      <c r="L312" s="40" t="str">
        <f>IFERROR(VLOOKUP(S312,Drop_down_options!$G$2:$H$4,2),"")</f>
        <v/>
      </c>
      <c r="M312" s="40" t="str">
        <f>IFERROR(VLOOKUP(T312,Drop_down_options!$E$9:$F$14,2,FALSE),"")</f>
        <v/>
      </c>
      <c r="N312" s="40" t="str">
        <f t="shared" si="41"/>
        <v>_</v>
      </c>
      <c r="O312" s="199" t="str">
        <f t="shared" si="42"/>
        <v>___</v>
      </c>
      <c r="P312" s="41" t="str">
        <f t="shared" si="36"/>
        <v>-</v>
      </c>
      <c r="Q312" s="42" t="str">
        <f>IFERROR(VLOOKUP(B312,ACCEPTED_CODES!$X$3:$Y$32,2,), "")</f>
        <v/>
      </c>
      <c r="R312" s="154" t="str">
        <f>IFERROR(VLOOKUP(E312,Drop_down_options!$C$47:$D$49,2,), "")</f>
        <v/>
      </c>
      <c r="S312" s="39" t="str">
        <f>IFERROR(VLOOKUP(F312,Drop_down_options!$C$34:$D$36,2,), "")</f>
        <v/>
      </c>
      <c r="T312" s="39" t="str">
        <f>IFERROR(VLOOKUP(H312,Drop_down_options!$C$39:$D$44,2,),"")</f>
        <v/>
      </c>
      <c r="U312" s="48"/>
      <c r="V312" s="209"/>
      <c r="W312" s="48"/>
      <c r="X312" s="48"/>
      <c r="Y312" s="48"/>
      <c r="Z312" s="48"/>
      <c r="AA312" s="46"/>
      <c r="AB312" s="46"/>
      <c r="AC312" s="45" t="str">
        <f t="shared" si="43"/>
        <v/>
      </c>
      <c r="AD312" s="44"/>
      <c r="AE312" s="46"/>
      <c r="AF312" s="46"/>
      <c r="AG312" s="46"/>
      <c r="AH312" s="120"/>
      <c r="AI312" s="28" t="str">
        <f>IFERROR(VLOOKUP(AH312,CAPTURE_SITE_INFO!$B$3:$U$501,11,FALSE),"")</f>
        <v/>
      </c>
      <c r="AJ312" s="28" t="str">
        <f t="shared" si="44"/>
        <v>_</v>
      </c>
    </row>
    <row r="313" spans="1:36" s="30" customFormat="1" x14ac:dyDescent="0.25">
      <c r="A313" s="38"/>
      <c r="B313" s="155"/>
      <c r="C313" s="40" t="str">
        <f t="shared" si="37"/>
        <v/>
      </c>
      <c r="D313" s="39"/>
      <c r="E313" s="40" t="str">
        <f t="shared" si="38"/>
        <v/>
      </c>
      <c r="F313" s="39"/>
      <c r="G313" s="40" t="str">
        <f t="shared" si="39"/>
        <v/>
      </c>
      <c r="H313" s="39"/>
      <c r="I313" s="40" t="str">
        <f t="shared" si="40"/>
        <v/>
      </c>
      <c r="J313" s="198" t="str">
        <f>IFERROR(VLOOKUP(Q313,Drop_down_options!$B$2:$D$31,2,FALSE),"")</f>
        <v/>
      </c>
      <c r="K313" s="40" t="str">
        <f>IFERROR(VLOOKUP(R313,Drop_down_options!$E$2:$F$4,2,),"")</f>
        <v/>
      </c>
      <c r="L313" s="40" t="str">
        <f>IFERROR(VLOOKUP(S313,Drop_down_options!$G$2:$H$4,2),"")</f>
        <v/>
      </c>
      <c r="M313" s="40" t="str">
        <f>IFERROR(VLOOKUP(T313,Drop_down_options!$E$9:$F$14,2,FALSE),"")</f>
        <v/>
      </c>
      <c r="N313" s="40" t="str">
        <f t="shared" si="41"/>
        <v>_</v>
      </c>
      <c r="O313" s="199" t="str">
        <f t="shared" si="42"/>
        <v>___</v>
      </c>
      <c r="P313" s="41" t="str">
        <f t="shared" si="36"/>
        <v>-</v>
      </c>
      <c r="Q313" s="42" t="str">
        <f>IFERROR(VLOOKUP(B313,ACCEPTED_CODES!$X$3:$Y$32,2,), "")</f>
        <v/>
      </c>
      <c r="R313" s="154" t="str">
        <f>IFERROR(VLOOKUP(E313,Drop_down_options!$C$47:$D$49,2,), "")</f>
        <v/>
      </c>
      <c r="S313" s="39" t="str">
        <f>IFERROR(VLOOKUP(F313,Drop_down_options!$C$34:$D$36,2,), "")</f>
        <v/>
      </c>
      <c r="T313" s="39" t="str">
        <f>IFERROR(VLOOKUP(H313,Drop_down_options!$C$39:$D$44,2,),"")</f>
        <v/>
      </c>
      <c r="U313" s="48"/>
      <c r="V313" s="209"/>
      <c r="W313" s="48"/>
      <c r="X313" s="48"/>
      <c r="Y313" s="48"/>
      <c r="Z313" s="48"/>
      <c r="AA313" s="46"/>
      <c r="AB313" s="46"/>
      <c r="AC313" s="45" t="str">
        <f t="shared" si="43"/>
        <v/>
      </c>
      <c r="AD313" s="44"/>
      <c r="AE313" s="46"/>
      <c r="AF313" s="46"/>
      <c r="AG313" s="46"/>
      <c r="AH313" s="120"/>
      <c r="AI313" s="28" t="str">
        <f>IFERROR(VLOOKUP(AH313,CAPTURE_SITE_INFO!$B$3:$U$501,11,FALSE),"")</f>
        <v/>
      </c>
      <c r="AJ313" s="28" t="str">
        <f t="shared" si="44"/>
        <v>_</v>
      </c>
    </row>
    <row r="314" spans="1:36" s="30" customFormat="1" x14ac:dyDescent="0.25">
      <c r="A314" s="38"/>
      <c r="B314" s="155"/>
      <c r="C314" s="40" t="str">
        <f t="shared" si="37"/>
        <v/>
      </c>
      <c r="D314" s="39"/>
      <c r="E314" s="40" t="str">
        <f t="shared" si="38"/>
        <v/>
      </c>
      <c r="F314" s="39"/>
      <c r="G314" s="40" t="str">
        <f t="shared" si="39"/>
        <v/>
      </c>
      <c r="H314" s="39"/>
      <c r="I314" s="40" t="str">
        <f t="shared" si="40"/>
        <v/>
      </c>
      <c r="J314" s="198" t="str">
        <f>IFERROR(VLOOKUP(Q314,Drop_down_options!$B$2:$D$31,2,FALSE),"")</f>
        <v/>
      </c>
      <c r="K314" s="40" t="str">
        <f>IFERROR(VLOOKUP(R314,Drop_down_options!$E$2:$F$4,2,),"")</f>
        <v/>
      </c>
      <c r="L314" s="40" t="str">
        <f>IFERROR(VLOOKUP(S314,Drop_down_options!$G$2:$H$4,2),"")</f>
        <v/>
      </c>
      <c r="M314" s="40" t="str">
        <f>IFERROR(VLOOKUP(T314,Drop_down_options!$E$9:$F$14,2,FALSE),"")</f>
        <v/>
      </c>
      <c r="N314" s="40" t="str">
        <f t="shared" si="41"/>
        <v>_</v>
      </c>
      <c r="O314" s="199" t="str">
        <f t="shared" si="42"/>
        <v>___</v>
      </c>
      <c r="P314" s="41" t="str">
        <f t="shared" si="36"/>
        <v>-</v>
      </c>
      <c r="Q314" s="42" t="str">
        <f>IFERROR(VLOOKUP(B314,ACCEPTED_CODES!$X$3:$Y$32,2,), "")</f>
        <v/>
      </c>
      <c r="R314" s="154" t="str">
        <f>IFERROR(VLOOKUP(E314,Drop_down_options!$C$47:$D$49,2,), "")</f>
        <v/>
      </c>
      <c r="S314" s="39" t="str">
        <f>IFERROR(VLOOKUP(F314,Drop_down_options!$C$34:$D$36,2,), "")</f>
        <v/>
      </c>
      <c r="T314" s="39" t="str">
        <f>IFERROR(VLOOKUP(H314,Drop_down_options!$C$39:$D$44,2,),"")</f>
        <v/>
      </c>
      <c r="U314" s="48"/>
      <c r="V314" s="209"/>
      <c r="W314" s="48"/>
      <c r="X314" s="48"/>
      <c r="Y314" s="48"/>
      <c r="Z314" s="48"/>
      <c r="AA314" s="46"/>
      <c r="AB314" s="46"/>
      <c r="AC314" s="45" t="str">
        <f t="shared" si="43"/>
        <v/>
      </c>
      <c r="AD314" s="44"/>
      <c r="AE314" s="46"/>
      <c r="AF314" s="46"/>
      <c r="AG314" s="46"/>
      <c r="AH314" s="120"/>
      <c r="AI314" s="28" t="str">
        <f>IFERROR(VLOOKUP(AH314,CAPTURE_SITE_INFO!$B$3:$U$501,11,FALSE),"")</f>
        <v/>
      </c>
      <c r="AJ314" s="28" t="str">
        <f t="shared" si="44"/>
        <v>_</v>
      </c>
    </row>
    <row r="315" spans="1:36" s="30" customFormat="1" x14ac:dyDescent="0.25">
      <c r="A315" s="38"/>
      <c r="B315" s="155"/>
      <c r="C315" s="40" t="str">
        <f t="shared" si="37"/>
        <v/>
      </c>
      <c r="D315" s="39"/>
      <c r="E315" s="40" t="str">
        <f t="shared" si="38"/>
        <v/>
      </c>
      <c r="F315" s="39"/>
      <c r="G315" s="40" t="str">
        <f t="shared" si="39"/>
        <v/>
      </c>
      <c r="H315" s="39"/>
      <c r="I315" s="40" t="str">
        <f t="shared" si="40"/>
        <v/>
      </c>
      <c r="J315" s="198" t="str">
        <f>IFERROR(VLOOKUP(Q315,Drop_down_options!$B$2:$D$31,2,FALSE),"")</f>
        <v/>
      </c>
      <c r="K315" s="40" t="str">
        <f>IFERROR(VLOOKUP(R315,Drop_down_options!$E$2:$F$4,2,),"")</f>
        <v/>
      </c>
      <c r="L315" s="40" t="str">
        <f>IFERROR(VLOOKUP(S315,Drop_down_options!$G$2:$H$4,2),"")</f>
        <v/>
      </c>
      <c r="M315" s="40" t="str">
        <f>IFERROR(VLOOKUP(T315,Drop_down_options!$E$9:$F$14,2,FALSE),"")</f>
        <v/>
      </c>
      <c r="N315" s="40" t="str">
        <f t="shared" si="41"/>
        <v>_</v>
      </c>
      <c r="O315" s="199" t="str">
        <f t="shared" si="42"/>
        <v>___</v>
      </c>
      <c r="P315" s="41" t="str">
        <f t="shared" si="36"/>
        <v>-</v>
      </c>
      <c r="Q315" s="42" t="str">
        <f>IFERROR(VLOOKUP(B315,ACCEPTED_CODES!$X$3:$Y$32,2,), "")</f>
        <v/>
      </c>
      <c r="R315" s="154" t="str">
        <f>IFERROR(VLOOKUP(E315,Drop_down_options!$C$47:$D$49,2,), "")</f>
        <v/>
      </c>
      <c r="S315" s="39" t="str">
        <f>IFERROR(VLOOKUP(F315,Drop_down_options!$C$34:$D$36,2,), "")</f>
        <v/>
      </c>
      <c r="T315" s="39" t="str">
        <f>IFERROR(VLOOKUP(H315,Drop_down_options!$C$39:$D$44,2,),"")</f>
        <v/>
      </c>
      <c r="U315" s="48"/>
      <c r="V315" s="209"/>
      <c r="W315" s="48"/>
      <c r="X315" s="48"/>
      <c r="Y315" s="48"/>
      <c r="Z315" s="48"/>
      <c r="AA315" s="46"/>
      <c r="AB315" s="46"/>
      <c r="AC315" s="45" t="str">
        <f t="shared" si="43"/>
        <v/>
      </c>
      <c r="AD315" s="44"/>
      <c r="AE315" s="46"/>
      <c r="AF315" s="46"/>
      <c r="AG315" s="46"/>
      <c r="AH315" s="120"/>
      <c r="AI315" s="28" t="str">
        <f>IFERROR(VLOOKUP(AH315,CAPTURE_SITE_INFO!$B$3:$U$501,11,FALSE),"")</f>
        <v/>
      </c>
      <c r="AJ315" s="28" t="str">
        <f t="shared" si="44"/>
        <v>_</v>
      </c>
    </row>
    <row r="316" spans="1:36" s="30" customFormat="1" x14ac:dyDescent="0.25">
      <c r="A316" s="38"/>
      <c r="B316" s="155"/>
      <c r="C316" s="40" t="str">
        <f t="shared" si="37"/>
        <v/>
      </c>
      <c r="D316" s="39"/>
      <c r="E316" s="40" t="str">
        <f t="shared" si="38"/>
        <v/>
      </c>
      <c r="F316" s="39"/>
      <c r="G316" s="40" t="str">
        <f t="shared" si="39"/>
        <v/>
      </c>
      <c r="H316" s="39"/>
      <c r="I316" s="40" t="str">
        <f t="shared" si="40"/>
        <v/>
      </c>
      <c r="J316" s="198" t="str">
        <f>IFERROR(VLOOKUP(Q316,Drop_down_options!$B$2:$D$31,2,FALSE),"")</f>
        <v/>
      </c>
      <c r="K316" s="40" t="str">
        <f>IFERROR(VLOOKUP(R316,Drop_down_options!$E$2:$F$4,2,),"")</f>
        <v/>
      </c>
      <c r="L316" s="40" t="str">
        <f>IFERROR(VLOOKUP(S316,Drop_down_options!$G$2:$H$4,2),"")</f>
        <v/>
      </c>
      <c r="M316" s="40" t="str">
        <f>IFERROR(VLOOKUP(T316,Drop_down_options!$E$9:$F$14,2,FALSE),"")</f>
        <v/>
      </c>
      <c r="N316" s="40" t="str">
        <f t="shared" si="41"/>
        <v>_</v>
      </c>
      <c r="O316" s="199" t="str">
        <f t="shared" si="42"/>
        <v>___</v>
      </c>
      <c r="P316" s="41" t="str">
        <f t="shared" si="36"/>
        <v>-</v>
      </c>
      <c r="Q316" s="42" t="str">
        <f>IFERROR(VLOOKUP(B316,ACCEPTED_CODES!$X$3:$Y$32,2,), "")</f>
        <v/>
      </c>
      <c r="R316" s="154" t="str">
        <f>IFERROR(VLOOKUP(E316,Drop_down_options!$C$47:$D$49,2,), "")</f>
        <v/>
      </c>
      <c r="S316" s="39" t="str">
        <f>IFERROR(VLOOKUP(F316,Drop_down_options!$C$34:$D$36,2,), "")</f>
        <v/>
      </c>
      <c r="T316" s="39" t="str">
        <f>IFERROR(VLOOKUP(H316,Drop_down_options!$C$39:$D$44,2,),"")</f>
        <v/>
      </c>
      <c r="U316" s="48"/>
      <c r="V316" s="209"/>
      <c r="W316" s="48"/>
      <c r="X316" s="48"/>
      <c r="Y316" s="48"/>
      <c r="Z316" s="48"/>
      <c r="AA316" s="46"/>
      <c r="AB316" s="46"/>
      <c r="AC316" s="45" t="str">
        <f t="shared" si="43"/>
        <v/>
      </c>
      <c r="AD316" s="44"/>
      <c r="AE316" s="46"/>
      <c r="AF316" s="46"/>
      <c r="AG316" s="46"/>
      <c r="AH316" s="120"/>
      <c r="AI316" s="28" t="str">
        <f>IFERROR(VLOOKUP(AH316,CAPTURE_SITE_INFO!$B$3:$U$501,11,FALSE),"")</f>
        <v/>
      </c>
      <c r="AJ316" s="28" t="str">
        <f t="shared" si="44"/>
        <v>_</v>
      </c>
    </row>
    <row r="317" spans="1:36" s="30" customFormat="1" x14ac:dyDescent="0.25">
      <c r="A317" s="38"/>
      <c r="B317" s="155"/>
      <c r="C317" s="40" t="str">
        <f t="shared" si="37"/>
        <v/>
      </c>
      <c r="D317" s="39"/>
      <c r="E317" s="40" t="str">
        <f t="shared" si="38"/>
        <v/>
      </c>
      <c r="F317" s="39"/>
      <c r="G317" s="40" t="str">
        <f t="shared" si="39"/>
        <v/>
      </c>
      <c r="H317" s="39"/>
      <c r="I317" s="40" t="str">
        <f t="shared" si="40"/>
        <v/>
      </c>
      <c r="J317" s="198" t="str">
        <f>IFERROR(VLOOKUP(Q317,Drop_down_options!$B$2:$D$31,2,FALSE),"")</f>
        <v/>
      </c>
      <c r="K317" s="40" t="str">
        <f>IFERROR(VLOOKUP(R317,Drop_down_options!$E$2:$F$4,2,),"")</f>
        <v/>
      </c>
      <c r="L317" s="40" t="str">
        <f>IFERROR(VLOOKUP(S317,Drop_down_options!$G$2:$H$4,2),"")</f>
        <v/>
      </c>
      <c r="M317" s="40" t="str">
        <f>IFERROR(VLOOKUP(T317,Drop_down_options!$E$9:$F$14,2,FALSE),"")</f>
        <v/>
      </c>
      <c r="N317" s="40" t="str">
        <f t="shared" si="41"/>
        <v>_</v>
      </c>
      <c r="O317" s="199" t="str">
        <f t="shared" si="42"/>
        <v>___</v>
      </c>
      <c r="P317" s="41" t="str">
        <f t="shared" si="36"/>
        <v>-</v>
      </c>
      <c r="Q317" s="42" t="str">
        <f>IFERROR(VLOOKUP(B317,ACCEPTED_CODES!$X$3:$Y$32,2,), "")</f>
        <v/>
      </c>
      <c r="R317" s="154" t="str">
        <f>IFERROR(VLOOKUP(E317,Drop_down_options!$C$47:$D$49,2,), "")</f>
        <v/>
      </c>
      <c r="S317" s="39" t="str">
        <f>IFERROR(VLOOKUP(F317,Drop_down_options!$C$34:$D$36,2,), "")</f>
        <v/>
      </c>
      <c r="T317" s="39" t="str">
        <f>IFERROR(VLOOKUP(H317,Drop_down_options!$C$39:$D$44,2,),"")</f>
        <v/>
      </c>
      <c r="U317" s="48"/>
      <c r="V317" s="209"/>
      <c r="W317" s="48"/>
      <c r="X317" s="48"/>
      <c r="Y317" s="48"/>
      <c r="Z317" s="48"/>
      <c r="AA317" s="46"/>
      <c r="AB317" s="46"/>
      <c r="AC317" s="45" t="str">
        <f t="shared" si="43"/>
        <v/>
      </c>
      <c r="AD317" s="44"/>
      <c r="AE317" s="46"/>
      <c r="AF317" s="46"/>
      <c r="AG317" s="46"/>
      <c r="AH317" s="120"/>
      <c r="AI317" s="28" t="str">
        <f>IFERROR(VLOOKUP(AH317,CAPTURE_SITE_INFO!$B$3:$U$501,11,FALSE),"")</f>
        <v/>
      </c>
      <c r="AJ317" s="28" t="str">
        <f t="shared" si="44"/>
        <v>_</v>
      </c>
    </row>
    <row r="318" spans="1:36" s="30" customFormat="1" x14ac:dyDescent="0.25">
      <c r="A318" s="38"/>
      <c r="B318" s="155"/>
      <c r="C318" s="40" t="str">
        <f t="shared" si="37"/>
        <v/>
      </c>
      <c r="D318" s="39"/>
      <c r="E318" s="40" t="str">
        <f t="shared" si="38"/>
        <v/>
      </c>
      <c r="F318" s="39"/>
      <c r="G318" s="40" t="str">
        <f t="shared" si="39"/>
        <v/>
      </c>
      <c r="H318" s="39"/>
      <c r="I318" s="40" t="str">
        <f t="shared" si="40"/>
        <v/>
      </c>
      <c r="J318" s="198" t="str">
        <f>IFERROR(VLOOKUP(Q318,Drop_down_options!$B$2:$D$31,2,FALSE),"")</f>
        <v/>
      </c>
      <c r="K318" s="40" t="str">
        <f>IFERROR(VLOOKUP(R318,Drop_down_options!$E$2:$F$4,2,),"")</f>
        <v/>
      </c>
      <c r="L318" s="40" t="str">
        <f>IFERROR(VLOOKUP(S318,Drop_down_options!$G$2:$H$4,2),"")</f>
        <v/>
      </c>
      <c r="M318" s="40" t="str">
        <f>IFERROR(VLOOKUP(T318,Drop_down_options!$E$9:$F$14,2,FALSE),"")</f>
        <v/>
      </c>
      <c r="N318" s="40" t="str">
        <f t="shared" si="41"/>
        <v>_</v>
      </c>
      <c r="O318" s="199" t="str">
        <f t="shared" si="42"/>
        <v>___</v>
      </c>
      <c r="P318" s="41" t="str">
        <f t="shared" si="36"/>
        <v>-</v>
      </c>
      <c r="Q318" s="42" t="str">
        <f>IFERROR(VLOOKUP(B318,ACCEPTED_CODES!$X$3:$Y$32,2,), "")</f>
        <v/>
      </c>
      <c r="R318" s="154" t="str">
        <f>IFERROR(VLOOKUP(E318,Drop_down_options!$C$47:$D$49,2,), "")</f>
        <v/>
      </c>
      <c r="S318" s="39" t="str">
        <f>IFERROR(VLOOKUP(F318,Drop_down_options!$C$34:$D$36,2,), "")</f>
        <v/>
      </c>
      <c r="T318" s="39" t="str">
        <f>IFERROR(VLOOKUP(H318,Drop_down_options!$C$39:$D$44,2,),"")</f>
        <v/>
      </c>
      <c r="U318" s="48"/>
      <c r="V318" s="209"/>
      <c r="W318" s="48"/>
      <c r="X318" s="48"/>
      <c r="Y318" s="48"/>
      <c r="Z318" s="48"/>
      <c r="AA318" s="46"/>
      <c r="AB318" s="46"/>
      <c r="AC318" s="45" t="str">
        <f t="shared" si="43"/>
        <v/>
      </c>
      <c r="AD318" s="44"/>
      <c r="AE318" s="46"/>
      <c r="AF318" s="46"/>
      <c r="AG318" s="46"/>
      <c r="AH318" s="120"/>
      <c r="AI318" s="28" t="str">
        <f>IFERROR(VLOOKUP(AH318,CAPTURE_SITE_INFO!$B$3:$U$501,11,FALSE),"")</f>
        <v/>
      </c>
      <c r="AJ318" s="28" t="str">
        <f t="shared" si="44"/>
        <v>_</v>
      </c>
    </row>
    <row r="319" spans="1:36" s="30" customFormat="1" x14ac:dyDescent="0.25">
      <c r="A319" s="38"/>
      <c r="B319" s="155"/>
      <c r="C319" s="40" t="str">
        <f t="shared" si="37"/>
        <v/>
      </c>
      <c r="D319" s="39"/>
      <c r="E319" s="40" t="str">
        <f t="shared" si="38"/>
        <v/>
      </c>
      <c r="F319" s="39"/>
      <c r="G319" s="40" t="str">
        <f t="shared" si="39"/>
        <v/>
      </c>
      <c r="H319" s="39"/>
      <c r="I319" s="40" t="str">
        <f t="shared" si="40"/>
        <v/>
      </c>
      <c r="J319" s="198" t="str">
        <f>IFERROR(VLOOKUP(Q319,Drop_down_options!$B$2:$D$31,2,FALSE),"")</f>
        <v/>
      </c>
      <c r="K319" s="40" t="str">
        <f>IFERROR(VLOOKUP(R319,Drop_down_options!$E$2:$F$4,2,),"")</f>
        <v/>
      </c>
      <c r="L319" s="40" t="str">
        <f>IFERROR(VLOOKUP(S319,Drop_down_options!$G$2:$H$4,2),"")</f>
        <v/>
      </c>
      <c r="M319" s="40" t="str">
        <f>IFERROR(VLOOKUP(T319,Drop_down_options!$E$9:$F$14,2,FALSE),"")</f>
        <v/>
      </c>
      <c r="N319" s="40" t="str">
        <f t="shared" si="41"/>
        <v>_</v>
      </c>
      <c r="O319" s="199" t="str">
        <f t="shared" si="42"/>
        <v>___</v>
      </c>
      <c r="P319" s="41" t="str">
        <f t="shared" si="36"/>
        <v>-</v>
      </c>
      <c r="Q319" s="42" t="str">
        <f>IFERROR(VLOOKUP(B319,ACCEPTED_CODES!$X$3:$Y$32,2,), "")</f>
        <v/>
      </c>
      <c r="R319" s="154" t="str">
        <f>IFERROR(VLOOKUP(E319,Drop_down_options!$C$47:$D$49,2,), "")</f>
        <v/>
      </c>
      <c r="S319" s="39" t="str">
        <f>IFERROR(VLOOKUP(F319,Drop_down_options!$C$34:$D$36,2,), "")</f>
        <v/>
      </c>
      <c r="T319" s="39" t="str">
        <f>IFERROR(VLOOKUP(H319,Drop_down_options!$C$39:$D$44,2,),"")</f>
        <v/>
      </c>
      <c r="U319" s="48"/>
      <c r="V319" s="209"/>
      <c r="W319" s="48"/>
      <c r="X319" s="48"/>
      <c r="Y319" s="48"/>
      <c r="Z319" s="48"/>
      <c r="AA319" s="46"/>
      <c r="AB319" s="46"/>
      <c r="AC319" s="45" t="str">
        <f t="shared" si="43"/>
        <v/>
      </c>
      <c r="AD319" s="44"/>
      <c r="AE319" s="46"/>
      <c r="AF319" s="46"/>
      <c r="AG319" s="46"/>
      <c r="AH319" s="120"/>
      <c r="AI319" s="28" t="str">
        <f>IFERROR(VLOOKUP(AH319,CAPTURE_SITE_INFO!$B$3:$U$501,11,FALSE),"")</f>
        <v/>
      </c>
      <c r="AJ319" s="28" t="str">
        <f t="shared" si="44"/>
        <v>_</v>
      </c>
    </row>
    <row r="320" spans="1:36" s="30" customFormat="1" x14ac:dyDescent="0.25">
      <c r="A320" s="38"/>
      <c r="B320" s="155"/>
      <c r="C320" s="40" t="str">
        <f t="shared" si="37"/>
        <v/>
      </c>
      <c r="D320" s="39"/>
      <c r="E320" s="40" t="str">
        <f t="shared" si="38"/>
        <v/>
      </c>
      <c r="F320" s="39"/>
      <c r="G320" s="40" t="str">
        <f t="shared" si="39"/>
        <v/>
      </c>
      <c r="H320" s="39"/>
      <c r="I320" s="40" t="str">
        <f t="shared" si="40"/>
        <v/>
      </c>
      <c r="J320" s="198" t="str">
        <f>IFERROR(VLOOKUP(Q320,Drop_down_options!$B$2:$D$31,2,FALSE),"")</f>
        <v/>
      </c>
      <c r="K320" s="40" t="str">
        <f>IFERROR(VLOOKUP(R320,Drop_down_options!$E$2:$F$4,2,),"")</f>
        <v/>
      </c>
      <c r="L320" s="40" t="str">
        <f>IFERROR(VLOOKUP(S320,Drop_down_options!$G$2:$H$4,2),"")</f>
        <v/>
      </c>
      <c r="M320" s="40" t="str">
        <f>IFERROR(VLOOKUP(T320,Drop_down_options!$E$9:$F$14,2,FALSE),"")</f>
        <v/>
      </c>
      <c r="N320" s="40" t="str">
        <f t="shared" si="41"/>
        <v>_</v>
      </c>
      <c r="O320" s="199" t="str">
        <f t="shared" si="42"/>
        <v>___</v>
      </c>
      <c r="P320" s="41" t="str">
        <f t="shared" si="36"/>
        <v>-</v>
      </c>
      <c r="Q320" s="42" t="str">
        <f>IFERROR(VLOOKUP(B320,ACCEPTED_CODES!$X$3:$Y$32,2,), "")</f>
        <v/>
      </c>
      <c r="R320" s="154" t="str">
        <f>IFERROR(VLOOKUP(E320,Drop_down_options!$C$47:$D$49,2,), "")</f>
        <v/>
      </c>
      <c r="S320" s="39" t="str">
        <f>IFERROR(VLOOKUP(F320,Drop_down_options!$C$34:$D$36,2,), "")</f>
        <v/>
      </c>
      <c r="T320" s="39" t="str">
        <f>IFERROR(VLOOKUP(H320,Drop_down_options!$C$39:$D$44,2,),"")</f>
        <v/>
      </c>
      <c r="U320" s="48"/>
      <c r="V320" s="209"/>
      <c r="W320" s="48"/>
      <c r="X320" s="48"/>
      <c r="Y320" s="48"/>
      <c r="Z320" s="48"/>
      <c r="AA320" s="46"/>
      <c r="AB320" s="46"/>
      <c r="AC320" s="45" t="str">
        <f t="shared" si="43"/>
        <v/>
      </c>
      <c r="AD320" s="44"/>
      <c r="AE320" s="46"/>
      <c r="AF320" s="46"/>
      <c r="AG320" s="46"/>
      <c r="AH320" s="120"/>
      <c r="AI320" s="28" t="str">
        <f>IFERROR(VLOOKUP(AH320,CAPTURE_SITE_INFO!$B$3:$U$501,11,FALSE),"")</f>
        <v/>
      </c>
      <c r="AJ320" s="28" t="str">
        <f t="shared" si="44"/>
        <v>_</v>
      </c>
    </row>
    <row r="321" spans="1:36" s="30" customFormat="1" x14ac:dyDescent="0.25">
      <c r="A321" s="38"/>
      <c r="B321" s="155"/>
      <c r="C321" s="40" t="str">
        <f t="shared" si="37"/>
        <v/>
      </c>
      <c r="D321" s="39"/>
      <c r="E321" s="40" t="str">
        <f t="shared" si="38"/>
        <v/>
      </c>
      <c r="F321" s="39"/>
      <c r="G321" s="40" t="str">
        <f t="shared" si="39"/>
        <v/>
      </c>
      <c r="H321" s="39"/>
      <c r="I321" s="40" t="str">
        <f t="shared" si="40"/>
        <v/>
      </c>
      <c r="J321" s="198" t="str">
        <f>IFERROR(VLOOKUP(Q321,Drop_down_options!$B$2:$D$31,2,FALSE),"")</f>
        <v/>
      </c>
      <c r="K321" s="40" t="str">
        <f>IFERROR(VLOOKUP(R321,Drop_down_options!$E$2:$F$4,2,),"")</f>
        <v/>
      </c>
      <c r="L321" s="40" t="str">
        <f>IFERROR(VLOOKUP(S321,Drop_down_options!$G$2:$H$4,2),"")</f>
        <v/>
      </c>
      <c r="M321" s="40" t="str">
        <f>IFERROR(VLOOKUP(T321,Drop_down_options!$E$9:$F$14,2,FALSE),"")</f>
        <v/>
      </c>
      <c r="N321" s="40" t="str">
        <f t="shared" si="41"/>
        <v>_</v>
      </c>
      <c r="O321" s="199" t="str">
        <f t="shared" si="42"/>
        <v>___</v>
      </c>
      <c r="P321" s="41" t="str">
        <f t="shared" si="36"/>
        <v>-</v>
      </c>
      <c r="Q321" s="42" t="str">
        <f>IFERROR(VLOOKUP(B321,ACCEPTED_CODES!$X$3:$Y$32,2,), "")</f>
        <v/>
      </c>
      <c r="R321" s="154" t="str">
        <f>IFERROR(VLOOKUP(E321,Drop_down_options!$C$47:$D$49,2,), "")</f>
        <v/>
      </c>
      <c r="S321" s="39" t="str">
        <f>IFERROR(VLOOKUP(F321,Drop_down_options!$C$34:$D$36,2,), "")</f>
        <v/>
      </c>
      <c r="T321" s="39" t="str">
        <f>IFERROR(VLOOKUP(H321,Drop_down_options!$C$39:$D$44,2,),"")</f>
        <v/>
      </c>
      <c r="U321" s="48"/>
      <c r="V321" s="209"/>
      <c r="W321" s="48"/>
      <c r="X321" s="48"/>
      <c r="Y321" s="48"/>
      <c r="Z321" s="48"/>
      <c r="AA321" s="46"/>
      <c r="AB321" s="46"/>
      <c r="AC321" s="45" t="str">
        <f t="shared" si="43"/>
        <v/>
      </c>
      <c r="AD321" s="44"/>
      <c r="AE321" s="46"/>
      <c r="AF321" s="46"/>
      <c r="AG321" s="46"/>
      <c r="AH321" s="120"/>
      <c r="AI321" s="28" t="str">
        <f>IFERROR(VLOOKUP(AH321,CAPTURE_SITE_INFO!$B$3:$U$501,11,FALSE),"")</f>
        <v/>
      </c>
      <c r="AJ321" s="28" t="str">
        <f t="shared" si="44"/>
        <v>_</v>
      </c>
    </row>
    <row r="322" spans="1:36" s="30" customFormat="1" x14ac:dyDescent="0.25">
      <c r="A322" s="38"/>
      <c r="B322" s="155"/>
      <c r="C322" s="40" t="str">
        <f t="shared" si="37"/>
        <v/>
      </c>
      <c r="D322" s="39"/>
      <c r="E322" s="40" t="str">
        <f t="shared" si="38"/>
        <v/>
      </c>
      <c r="F322" s="39"/>
      <c r="G322" s="40" t="str">
        <f t="shared" si="39"/>
        <v/>
      </c>
      <c r="H322" s="39"/>
      <c r="I322" s="40" t="str">
        <f t="shared" si="40"/>
        <v/>
      </c>
      <c r="J322" s="198" t="str">
        <f>IFERROR(VLOOKUP(Q322,Drop_down_options!$B$2:$D$31,2,FALSE),"")</f>
        <v/>
      </c>
      <c r="K322" s="40" t="str">
        <f>IFERROR(VLOOKUP(R322,Drop_down_options!$E$2:$F$4,2,),"")</f>
        <v/>
      </c>
      <c r="L322" s="40" t="str">
        <f>IFERROR(VLOOKUP(S322,Drop_down_options!$G$2:$H$4,2),"")</f>
        <v/>
      </c>
      <c r="M322" s="40" t="str">
        <f>IFERROR(VLOOKUP(T322,Drop_down_options!$E$9:$F$14,2,FALSE),"")</f>
        <v/>
      </c>
      <c r="N322" s="40" t="str">
        <f t="shared" si="41"/>
        <v>_</v>
      </c>
      <c r="O322" s="199" t="str">
        <f t="shared" si="42"/>
        <v>___</v>
      </c>
      <c r="P322" s="41" t="str">
        <f t="shared" si="36"/>
        <v>-</v>
      </c>
      <c r="Q322" s="42" t="str">
        <f>IFERROR(VLOOKUP(B322,ACCEPTED_CODES!$X$3:$Y$32,2,), "")</f>
        <v/>
      </c>
      <c r="R322" s="154" t="str">
        <f>IFERROR(VLOOKUP(E322,Drop_down_options!$C$47:$D$49,2,), "")</f>
        <v/>
      </c>
      <c r="S322" s="39" t="str">
        <f>IFERROR(VLOOKUP(F322,Drop_down_options!$C$34:$D$36,2,), "")</f>
        <v/>
      </c>
      <c r="T322" s="39" t="str">
        <f>IFERROR(VLOOKUP(H322,Drop_down_options!$C$39:$D$44,2,),"")</f>
        <v/>
      </c>
      <c r="U322" s="48"/>
      <c r="V322" s="209"/>
      <c r="W322" s="48"/>
      <c r="X322" s="48"/>
      <c r="Y322" s="48"/>
      <c r="Z322" s="48"/>
      <c r="AA322" s="46"/>
      <c r="AB322" s="46"/>
      <c r="AC322" s="45" t="str">
        <f t="shared" si="43"/>
        <v/>
      </c>
      <c r="AD322" s="44"/>
      <c r="AE322" s="46"/>
      <c r="AF322" s="46"/>
      <c r="AG322" s="46"/>
      <c r="AH322" s="120"/>
      <c r="AI322" s="28" t="str">
        <f>IFERROR(VLOOKUP(AH322,CAPTURE_SITE_INFO!$B$3:$U$501,11,FALSE),"")</f>
        <v/>
      </c>
      <c r="AJ322" s="28" t="str">
        <f t="shared" si="44"/>
        <v>_</v>
      </c>
    </row>
    <row r="323" spans="1:36" s="30" customFormat="1" x14ac:dyDescent="0.25">
      <c r="A323" s="38"/>
      <c r="B323" s="155"/>
      <c r="C323" s="40" t="str">
        <f t="shared" si="37"/>
        <v/>
      </c>
      <c r="D323" s="39"/>
      <c r="E323" s="40" t="str">
        <f t="shared" si="38"/>
        <v/>
      </c>
      <c r="F323" s="39"/>
      <c r="G323" s="40" t="str">
        <f t="shared" si="39"/>
        <v/>
      </c>
      <c r="H323" s="39"/>
      <c r="I323" s="40" t="str">
        <f t="shared" si="40"/>
        <v/>
      </c>
      <c r="J323" s="198" t="str">
        <f>IFERROR(VLOOKUP(Q323,Drop_down_options!$B$2:$D$31,2,FALSE),"")</f>
        <v/>
      </c>
      <c r="K323" s="40" t="str">
        <f>IFERROR(VLOOKUP(R323,Drop_down_options!$E$2:$F$4,2,),"")</f>
        <v/>
      </c>
      <c r="L323" s="40" t="str">
        <f>IFERROR(VLOOKUP(S323,Drop_down_options!$G$2:$H$4,2),"")</f>
        <v/>
      </c>
      <c r="M323" s="40" t="str">
        <f>IFERROR(VLOOKUP(T323,Drop_down_options!$E$9:$F$14,2,FALSE),"")</f>
        <v/>
      </c>
      <c r="N323" s="40" t="str">
        <f t="shared" si="41"/>
        <v>_</v>
      </c>
      <c r="O323" s="199" t="str">
        <f t="shared" si="42"/>
        <v>___</v>
      </c>
      <c r="P323" s="41" t="str">
        <f t="shared" si="36"/>
        <v>-</v>
      </c>
      <c r="Q323" s="42" t="str">
        <f>IFERROR(VLOOKUP(B323,ACCEPTED_CODES!$X$3:$Y$32,2,), "")</f>
        <v/>
      </c>
      <c r="R323" s="154" t="str">
        <f>IFERROR(VLOOKUP(E323,Drop_down_options!$C$47:$D$49,2,), "")</f>
        <v/>
      </c>
      <c r="S323" s="39" t="str">
        <f>IFERROR(VLOOKUP(F323,Drop_down_options!$C$34:$D$36,2,), "")</f>
        <v/>
      </c>
      <c r="T323" s="39" t="str">
        <f>IFERROR(VLOOKUP(H323,Drop_down_options!$C$39:$D$44,2,),"")</f>
        <v/>
      </c>
      <c r="U323" s="48"/>
      <c r="V323" s="209"/>
      <c r="W323" s="48"/>
      <c r="X323" s="48"/>
      <c r="Y323" s="48"/>
      <c r="Z323" s="48"/>
      <c r="AA323" s="46"/>
      <c r="AB323" s="46"/>
      <c r="AC323" s="45" t="str">
        <f t="shared" si="43"/>
        <v/>
      </c>
      <c r="AD323" s="44"/>
      <c r="AE323" s="46"/>
      <c r="AF323" s="46"/>
      <c r="AG323" s="46"/>
      <c r="AH323" s="120"/>
      <c r="AI323" s="28" t="str">
        <f>IFERROR(VLOOKUP(AH323,CAPTURE_SITE_INFO!$B$3:$U$501,11,FALSE),"")</f>
        <v/>
      </c>
      <c r="AJ323" s="28" t="str">
        <f t="shared" si="44"/>
        <v>_</v>
      </c>
    </row>
    <row r="324" spans="1:36" s="30" customFormat="1" x14ac:dyDescent="0.25">
      <c r="A324" s="38"/>
      <c r="B324" s="155"/>
      <c r="C324" s="40" t="str">
        <f t="shared" si="37"/>
        <v/>
      </c>
      <c r="D324" s="39"/>
      <c r="E324" s="40" t="str">
        <f t="shared" si="38"/>
        <v/>
      </c>
      <c r="F324" s="39"/>
      <c r="G324" s="40" t="str">
        <f t="shared" si="39"/>
        <v/>
      </c>
      <c r="H324" s="39"/>
      <c r="I324" s="40" t="str">
        <f t="shared" si="40"/>
        <v/>
      </c>
      <c r="J324" s="198" t="str">
        <f>IFERROR(VLOOKUP(Q324,Drop_down_options!$B$2:$D$31,2,FALSE),"")</f>
        <v/>
      </c>
      <c r="K324" s="40" t="str">
        <f>IFERROR(VLOOKUP(R324,Drop_down_options!$E$2:$F$4,2,),"")</f>
        <v/>
      </c>
      <c r="L324" s="40" t="str">
        <f>IFERROR(VLOOKUP(S324,Drop_down_options!$G$2:$H$4,2),"")</f>
        <v/>
      </c>
      <c r="M324" s="40" t="str">
        <f>IFERROR(VLOOKUP(T324,Drop_down_options!$E$9:$F$14,2,FALSE),"")</f>
        <v/>
      </c>
      <c r="N324" s="40" t="str">
        <f t="shared" si="41"/>
        <v>_</v>
      </c>
      <c r="O324" s="199" t="str">
        <f t="shared" si="42"/>
        <v>___</v>
      </c>
      <c r="P324" s="41" t="str">
        <f t="shared" ref="P324:P387" si="45">CONCATENATE(AF324,"-",AI324)</f>
        <v>-</v>
      </c>
      <c r="Q324" s="42" t="str">
        <f>IFERROR(VLOOKUP(B324,ACCEPTED_CODES!$X$3:$Y$32,2,), "")</f>
        <v/>
      </c>
      <c r="R324" s="154" t="str">
        <f>IFERROR(VLOOKUP(E324,Drop_down_options!$C$47:$D$49,2,), "")</f>
        <v/>
      </c>
      <c r="S324" s="39" t="str">
        <f>IFERROR(VLOOKUP(F324,Drop_down_options!$C$34:$D$36,2,), "")</f>
        <v/>
      </c>
      <c r="T324" s="39" t="str">
        <f>IFERROR(VLOOKUP(H324,Drop_down_options!$C$39:$D$44,2,),"")</f>
        <v/>
      </c>
      <c r="U324" s="48"/>
      <c r="V324" s="209"/>
      <c r="W324" s="48"/>
      <c r="X324" s="48"/>
      <c r="Y324" s="48"/>
      <c r="Z324" s="48"/>
      <c r="AA324" s="46"/>
      <c r="AB324" s="46"/>
      <c r="AC324" s="45" t="str">
        <f t="shared" si="43"/>
        <v/>
      </c>
      <c r="AD324" s="44"/>
      <c r="AE324" s="46"/>
      <c r="AF324" s="46"/>
      <c r="AG324" s="46"/>
      <c r="AH324" s="120"/>
      <c r="AI324" s="28" t="str">
        <f>IFERROR(VLOOKUP(AH324,CAPTURE_SITE_INFO!$B$3:$U$501,11,FALSE),"")</f>
        <v/>
      </c>
      <c r="AJ324" s="28" t="str">
        <f t="shared" si="44"/>
        <v>_</v>
      </c>
    </row>
    <row r="325" spans="1:36" s="30" customFormat="1" x14ac:dyDescent="0.25">
      <c r="A325" s="38"/>
      <c r="B325" s="155"/>
      <c r="C325" s="40" t="str">
        <f t="shared" ref="C325:C388" si="46">IF((UPPER(B325)="NOBATS"),"NBAT",(UPPER(B325)))</f>
        <v/>
      </c>
      <c r="D325" s="39"/>
      <c r="E325" s="40" t="str">
        <f t="shared" ref="E325:E388" si="47">UPPER(D325)</f>
        <v/>
      </c>
      <c r="F325" s="39"/>
      <c r="G325" s="40" t="str">
        <f t="shared" ref="G325:G388" si="48">UPPER(F325)</f>
        <v/>
      </c>
      <c r="H325" s="39"/>
      <c r="I325" s="40" t="str">
        <f t="shared" ref="I325:I388" si="49">UPPER(H325)</f>
        <v/>
      </c>
      <c r="J325" s="198" t="str">
        <f>IFERROR(VLOOKUP(Q325,Drop_down_options!$B$2:$D$31,2,FALSE),"")</f>
        <v/>
      </c>
      <c r="K325" s="40" t="str">
        <f>IFERROR(VLOOKUP(R325,Drop_down_options!$E$2:$F$4,2,),"")</f>
        <v/>
      </c>
      <c r="L325" s="40" t="str">
        <f>IFERROR(VLOOKUP(S325,Drop_down_options!$G$2:$H$4,2),"")</f>
        <v/>
      </c>
      <c r="M325" s="40" t="str">
        <f>IFERROR(VLOOKUP(T325,Drop_down_options!$E$9:$F$14,2,FALSE),"")</f>
        <v/>
      </c>
      <c r="N325" s="40" t="str">
        <f t="shared" ref="N325:N388" si="50">CONCATENATE(K325,"_",L325)</f>
        <v>_</v>
      </c>
      <c r="O325" s="199" t="str">
        <f t="shared" ref="O325:O388" si="51">CONCATENATE(J325,"_",K325,"_",L325,"_",M325)</f>
        <v>___</v>
      </c>
      <c r="P325" s="41" t="str">
        <f t="shared" si="45"/>
        <v>-</v>
      </c>
      <c r="Q325" s="42" t="str">
        <f>IFERROR(VLOOKUP(B325,ACCEPTED_CODES!$X$3:$Y$32,2,), "")</f>
        <v/>
      </c>
      <c r="R325" s="154" t="str">
        <f>IFERROR(VLOOKUP(E325,Drop_down_options!$C$47:$D$49,2,), "")</f>
        <v/>
      </c>
      <c r="S325" s="39" t="str">
        <f>IFERROR(VLOOKUP(F325,Drop_down_options!$C$34:$D$36,2,), "")</f>
        <v/>
      </c>
      <c r="T325" s="39" t="str">
        <f>IFERROR(VLOOKUP(H325,Drop_down_options!$C$39:$D$44,2,),"")</f>
        <v/>
      </c>
      <c r="U325" s="48"/>
      <c r="V325" s="209"/>
      <c r="W325" s="48"/>
      <c r="X325" s="48"/>
      <c r="Y325" s="48"/>
      <c r="Z325" s="48"/>
      <c r="AA325" s="46"/>
      <c r="AB325" s="46"/>
      <c r="AC325" s="45" t="str">
        <f t="shared" ref="AC325:AC388" si="52">IF(AB325="","",(CONCATENATE(AA325,"-",AB325)))</f>
        <v/>
      </c>
      <c r="AD325" s="44"/>
      <c r="AE325" s="46"/>
      <c r="AF325" s="46"/>
      <c r="AG325" s="46"/>
      <c r="AH325" s="120"/>
      <c r="AI325" s="28" t="str">
        <f>IFERROR(VLOOKUP(AH325,CAPTURE_SITE_INFO!$B$3:$U$501,11,FALSE),"")</f>
        <v/>
      </c>
      <c r="AJ325" s="28" t="str">
        <f t="shared" ref="AJ325:AJ388" si="53">(CONCATENATE(R325,"_",S325))</f>
        <v>_</v>
      </c>
    </row>
    <row r="326" spans="1:36" s="30" customFormat="1" x14ac:dyDescent="0.25">
      <c r="A326" s="38"/>
      <c r="B326" s="155"/>
      <c r="C326" s="40" t="str">
        <f t="shared" si="46"/>
        <v/>
      </c>
      <c r="D326" s="39"/>
      <c r="E326" s="40" t="str">
        <f t="shared" si="47"/>
        <v/>
      </c>
      <c r="F326" s="39"/>
      <c r="G326" s="40" t="str">
        <f t="shared" si="48"/>
        <v/>
      </c>
      <c r="H326" s="39"/>
      <c r="I326" s="40" t="str">
        <f t="shared" si="49"/>
        <v/>
      </c>
      <c r="J326" s="198" t="str">
        <f>IFERROR(VLOOKUP(Q326,Drop_down_options!$B$2:$D$31,2,FALSE),"")</f>
        <v/>
      </c>
      <c r="K326" s="40" t="str">
        <f>IFERROR(VLOOKUP(R326,Drop_down_options!$E$2:$F$4,2,),"")</f>
        <v/>
      </c>
      <c r="L326" s="40" t="str">
        <f>IFERROR(VLOOKUP(S326,Drop_down_options!$G$2:$H$4,2),"")</f>
        <v/>
      </c>
      <c r="M326" s="40" t="str">
        <f>IFERROR(VLOOKUP(T326,Drop_down_options!$E$9:$F$14,2,FALSE),"")</f>
        <v/>
      </c>
      <c r="N326" s="40" t="str">
        <f t="shared" si="50"/>
        <v>_</v>
      </c>
      <c r="O326" s="199" t="str">
        <f t="shared" si="51"/>
        <v>___</v>
      </c>
      <c r="P326" s="41" t="str">
        <f t="shared" si="45"/>
        <v>-</v>
      </c>
      <c r="Q326" s="42" t="str">
        <f>IFERROR(VLOOKUP(B326,ACCEPTED_CODES!$X$3:$Y$32,2,), "")</f>
        <v/>
      </c>
      <c r="R326" s="154" t="str">
        <f>IFERROR(VLOOKUP(E326,Drop_down_options!$C$47:$D$49,2,), "")</f>
        <v/>
      </c>
      <c r="S326" s="39" t="str">
        <f>IFERROR(VLOOKUP(F326,Drop_down_options!$C$34:$D$36,2,), "")</f>
        <v/>
      </c>
      <c r="T326" s="39" t="str">
        <f>IFERROR(VLOOKUP(H326,Drop_down_options!$C$39:$D$44,2,),"")</f>
        <v/>
      </c>
      <c r="U326" s="48"/>
      <c r="V326" s="209"/>
      <c r="W326" s="48"/>
      <c r="X326" s="48"/>
      <c r="Y326" s="48"/>
      <c r="Z326" s="48"/>
      <c r="AA326" s="46"/>
      <c r="AB326" s="46"/>
      <c r="AC326" s="45" t="str">
        <f t="shared" si="52"/>
        <v/>
      </c>
      <c r="AD326" s="44"/>
      <c r="AE326" s="46"/>
      <c r="AF326" s="46"/>
      <c r="AG326" s="46"/>
      <c r="AH326" s="120"/>
      <c r="AI326" s="28" t="str">
        <f>IFERROR(VLOOKUP(AH326,CAPTURE_SITE_INFO!$B$3:$U$501,11,FALSE),"")</f>
        <v/>
      </c>
      <c r="AJ326" s="28" t="str">
        <f t="shared" si="53"/>
        <v>_</v>
      </c>
    </row>
    <row r="327" spans="1:36" s="30" customFormat="1" x14ac:dyDescent="0.25">
      <c r="A327" s="38"/>
      <c r="B327" s="155"/>
      <c r="C327" s="40" t="str">
        <f t="shared" si="46"/>
        <v/>
      </c>
      <c r="D327" s="39"/>
      <c r="E327" s="40" t="str">
        <f t="shared" si="47"/>
        <v/>
      </c>
      <c r="F327" s="39"/>
      <c r="G327" s="40" t="str">
        <f t="shared" si="48"/>
        <v/>
      </c>
      <c r="H327" s="39"/>
      <c r="I327" s="40" t="str">
        <f t="shared" si="49"/>
        <v/>
      </c>
      <c r="J327" s="198" t="str">
        <f>IFERROR(VLOOKUP(Q327,Drop_down_options!$B$2:$D$31,2,FALSE),"")</f>
        <v/>
      </c>
      <c r="K327" s="40" t="str">
        <f>IFERROR(VLOOKUP(R327,Drop_down_options!$E$2:$F$4,2,),"")</f>
        <v/>
      </c>
      <c r="L327" s="40" t="str">
        <f>IFERROR(VLOOKUP(S327,Drop_down_options!$G$2:$H$4,2),"")</f>
        <v/>
      </c>
      <c r="M327" s="40" t="str">
        <f>IFERROR(VLOOKUP(T327,Drop_down_options!$E$9:$F$14,2,FALSE),"")</f>
        <v/>
      </c>
      <c r="N327" s="40" t="str">
        <f t="shared" si="50"/>
        <v>_</v>
      </c>
      <c r="O327" s="199" t="str">
        <f t="shared" si="51"/>
        <v>___</v>
      </c>
      <c r="P327" s="41" t="str">
        <f t="shared" si="45"/>
        <v>-</v>
      </c>
      <c r="Q327" s="42" t="str">
        <f>IFERROR(VLOOKUP(B327,ACCEPTED_CODES!$X$3:$Y$32,2,), "")</f>
        <v/>
      </c>
      <c r="R327" s="154" t="str">
        <f>IFERROR(VLOOKUP(E327,Drop_down_options!$C$47:$D$49,2,), "")</f>
        <v/>
      </c>
      <c r="S327" s="39" t="str">
        <f>IFERROR(VLOOKUP(F327,Drop_down_options!$C$34:$D$36,2,), "")</f>
        <v/>
      </c>
      <c r="T327" s="39" t="str">
        <f>IFERROR(VLOOKUP(H327,Drop_down_options!$C$39:$D$44,2,),"")</f>
        <v/>
      </c>
      <c r="U327" s="48"/>
      <c r="V327" s="209"/>
      <c r="W327" s="48"/>
      <c r="X327" s="48"/>
      <c r="Y327" s="48"/>
      <c r="Z327" s="48"/>
      <c r="AA327" s="46"/>
      <c r="AB327" s="46"/>
      <c r="AC327" s="45" t="str">
        <f t="shared" si="52"/>
        <v/>
      </c>
      <c r="AD327" s="44"/>
      <c r="AE327" s="46"/>
      <c r="AF327" s="46"/>
      <c r="AG327" s="46"/>
      <c r="AH327" s="120"/>
      <c r="AI327" s="28" t="str">
        <f>IFERROR(VLOOKUP(AH327,CAPTURE_SITE_INFO!$B$3:$U$501,11,FALSE),"")</f>
        <v/>
      </c>
      <c r="AJ327" s="28" t="str">
        <f t="shared" si="53"/>
        <v>_</v>
      </c>
    </row>
    <row r="328" spans="1:36" s="30" customFormat="1" x14ac:dyDescent="0.25">
      <c r="A328" s="38"/>
      <c r="B328" s="155"/>
      <c r="C328" s="40" t="str">
        <f t="shared" si="46"/>
        <v/>
      </c>
      <c r="D328" s="39"/>
      <c r="E328" s="40" t="str">
        <f t="shared" si="47"/>
        <v/>
      </c>
      <c r="F328" s="39"/>
      <c r="G328" s="40" t="str">
        <f t="shared" si="48"/>
        <v/>
      </c>
      <c r="H328" s="39"/>
      <c r="I328" s="40" t="str">
        <f t="shared" si="49"/>
        <v/>
      </c>
      <c r="J328" s="198" t="str">
        <f>IFERROR(VLOOKUP(Q328,Drop_down_options!$B$2:$D$31,2,FALSE),"")</f>
        <v/>
      </c>
      <c r="K328" s="40" t="str">
        <f>IFERROR(VLOOKUP(R328,Drop_down_options!$E$2:$F$4,2,),"")</f>
        <v/>
      </c>
      <c r="L328" s="40" t="str">
        <f>IFERROR(VLOOKUP(S328,Drop_down_options!$G$2:$H$4,2),"")</f>
        <v/>
      </c>
      <c r="M328" s="40" t="str">
        <f>IFERROR(VLOOKUP(T328,Drop_down_options!$E$9:$F$14,2,FALSE),"")</f>
        <v/>
      </c>
      <c r="N328" s="40" t="str">
        <f t="shared" si="50"/>
        <v>_</v>
      </c>
      <c r="O328" s="199" t="str">
        <f t="shared" si="51"/>
        <v>___</v>
      </c>
      <c r="P328" s="41" t="str">
        <f t="shared" si="45"/>
        <v>-</v>
      </c>
      <c r="Q328" s="42" t="str">
        <f>IFERROR(VLOOKUP(B328,ACCEPTED_CODES!$X$3:$Y$32,2,), "")</f>
        <v/>
      </c>
      <c r="R328" s="154" t="str">
        <f>IFERROR(VLOOKUP(E328,Drop_down_options!$C$47:$D$49,2,), "")</f>
        <v/>
      </c>
      <c r="S328" s="39" t="str">
        <f>IFERROR(VLOOKUP(F328,Drop_down_options!$C$34:$D$36,2,), "")</f>
        <v/>
      </c>
      <c r="T328" s="39" t="str">
        <f>IFERROR(VLOOKUP(H328,Drop_down_options!$C$39:$D$44,2,),"")</f>
        <v/>
      </c>
      <c r="U328" s="48"/>
      <c r="V328" s="209"/>
      <c r="W328" s="48"/>
      <c r="X328" s="48"/>
      <c r="Y328" s="48"/>
      <c r="Z328" s="48"/>
      <c r="AA328" s="46"/>
      <c r="AB328" s="46"/>
      <c r="AC328" s="45" t="str">
        <f t="shared" si="52"/>
        <v/>
      </c>
      <c r="AD328" s="44"/>
      <c r="AE328" s="46"/>
      <c r="AF328" s="46"/>
      <c r="AG328" s="46"/>
      <c r="AH328" s="120"/>
      <c r="AI328" s="28" t="str">
        <f>IFERROR(VLOOKUP(AH328,CAPTURE_SITE_INFO!$B$3:$U$501,11,FALSE),"")</f>
        <v/>
      </c>
      <c r="AJ328" s="28" t="str">
        <f t="shared" si="53"/>
        <v>_</v>
      </c>
    </row>
    <row r="329" spans="1:36" s="30" customFormat="1" x14ac:dyDescent="0.25">
      <c r="A329" s="38"/>
      <c r="B329" s="155"/>
      <c r="C329" s="40" t="str">
        <f t="shared" si="46"/>
        <v/>
      </c>
      <c r="D329" s="39"/>
      <c r="E329" s="40" t="str">
        <f t="shared" si="47"/>
        <v/>
      </c>
      <c r="F329" s="39"/>
      <c r="G329" s="40" t="str">
        <f t="shared" si="48"/>
        <v/>
      </c>
      <c r="H329" s="39"/>
      <c r="I329" s="40" t="str">
        <f t="shared" si="49"/>
        <v/>
      </c>
      <c r="J329" s="198" t="str">
        <f>IFERROR(VLOOKUP(Q329,Drop_down_options!$B$2:$D$31,2,FALSE),"")</f>
        <v/>
      </c>
      <c r="K329" s="40" t="str">
        <f>IFERROR(VLOOKUP(R329,Drop_down_options!$E$2:$F$4,2,),"")</f>
        <v/>
      </c>
      <c r="L329" s="40" t="str">
        <f>IFERROR(VLOOKUP(S329,Drop_down_options!$G$2:$H$4,2),"")</f>
        <v/>
      </c>
      <c r="M329" s="40" t="str">
        <f>IFERROR(VLOOKUP(T329,Drop_down_options!$E$9:$F$14,2,FALSE),"")</f>
        <v/>
      </c>
      <c r="N329" s="40" t="str">
        <f t="shared" si="50"/>
        <v>_</v>
      </c>
      <c r="O329" s="199" t="str">
        <f t="shared" si="51"/>
        <v>___</v>
      </c>
      <c r="P329" s="41" t="str">
        <f t="shared" si="45"/>
        <v>-</v>
      </c>
      <c r="Q329" s="42" t="str">
        <f>IFERROR(VLOOKUP(B329,ACCEPTED_CODES!$X$3:$Y$32,2,), "")</f>
        <v/>
      </c>
      <c r="R329" s="154" t="str">
        <f>IFERROR(VLOOKUP(E329,Drop_down_options!$C$47:$D$49,2,), "")</f>
        <v/>
      </c>
      <c r="S329" s="39" t="str">
        <f>IFERROR(VLOOKUP(F329,Drop_down_options!$C$34:$D$36,2,), "")</f>
        <v/>
      </c>
      <c r="T329" s="39" t="str">
        <f>IFERROR(VLOOKUP(H329,Drop_down_options!$C$39:$D$44,2,),"")</f>
        <v/>
      </c>
      <c r="U329" s="48"/>
      <c r="V329" s="209"/>
      <c r="W329" s="48"/>
      <c r="X329" s="48"/>
      <c r="Y329" s="48"/>
      <c r="Z329" s="48"/>
      <c r="AA329" s="46"/>
      <c r="AB329" s="46"/>
      <c r="AC329" s="45" t="str">
        <f t="shared" si="52"/>
        <v/>
      </c>
      <c r="AD329" s="44"/>
      <c r="AE329" s="46"/>
      <c r="AF329" s="46"/>
      <c r="AG329" s="46"/>
      <c r="AH329" s="120"/>
      <c r="AI329" s="28" t="str">
        <f>IFERROR(VLOOKUP(AH329,CAPTURE_SITE_INFO!$B$3:$U$501,11,FALSE),"")</f>
        <v/>
      </c>
      <c r="AJ329" s="28" t="str">
        <f t="shared" si="53"/>
        <v>_</v>
      </c>
    </row>
    <row r="330" spans="1:36" s="30" customFormat="1" x14ac:dyDescent="0.25">
      <c r="A330" s="38"/>
      <c r="B330" s="155"/>
      <c r="C330" s="40" t="str">
        <f t="shared" si="46"/>
        <v/>
      </c>
      <c r="D330" s="39"/>
      <c r="E330" s="40" t="str">
        <f t="shared" si="47"/>
        <v/>
      </c>
      <c r="F330" s="39"/>
      <c r="G330" s="40" t="str">
        <f t="shared" si="48"/>
        <v/>
      </c>
      <c r="H330" s="39"/>
      <c r="I330" s="40" t="str">
        <f t="shared" si="49"/>
        <v/>
      </c>
      <c r="J330" s="198" t="str">
        <f>IFERROR(VLOOKUP(Q330,Drop_down_options!$B$2:$D$31,2,FALSE),"")</f>
        <v/>
      </c>
      <c r="K330" s="40" t="str">
        <f>IFERROR(VLOOKUP(R330,Drop_down_options!$E$2:$F$4,2,),"")</f>
        <v/>
      </c>
      <c r="L330" s="40" t="str">
        <f>IFERROR(VLOOKUP(S330,Drop_down_options!$G$2:$H$4,2),"")</f>
        <v/>
      </c>
      <c r="M330" s="40" t="str">
        <f>IFERROR(VLOOKUP(T330,Drop_down_options!$E$9:$F$14,2,FALSE),"")</f>
        <v/>
      </c>
      <c r="N330" s="40" t="str">
        <f t="shared" si="50"/>
        <v>_</v>
      </c>
      <c r="O330" s="199" t="str">
        <f t="shared" si="51"/>
        <v>___</v>
      </c>
      <c r="P330" s="41" t="str">
        <f t="shared" si="45"/>
        <v>-</v>
      </c>
      <c r="Q330" s="42" t="str">
        <f>IFERROR(VLOOKUP(B330,ACCEPTED_CODES!$X$3:$Y$32,2,), "")</f>
        <v/>
      </c>
      <c r="R330" s="154" t="str">
        <f>IFERROR(VLOOKUP(E330,Drop_down_options!$C$47:$D$49,2,), "")</f>
        <v/>
      </c>
      <c r="S330" s="39" t="str">
        <f>IFERROR(VLOOKUP(F330,Drop_down_options!$C$34:$D$36,2,), "")</f>
        <v/>
      </c>
      <c r="T330" s="39" t="str">
        <f>IFERROR(VLOOKUP(H330,Drop_down_options!$C$39:$D$44,2,),"")</f>
        <v/>
      </c>
      <c r="U330" s="48"/>
      <c r="V330" s="209"/>
      <c r="W330" s="48"/>
      <c r="X330" s="48"/>
      <c r="Y330" s="48"/>
      <c r="Z330" s="48"/>
      <c r="AA330" s="46"/>
      <c r="AB330" s="46"/>
      <c r="AC330" s="45" t="str">
        <f t="shared" si="52"/>
        <v/>
      </c>
      <c r="AD330" s="44"/>
      <c r="AE330" s="46"/>
      <c r="AF330" s="46"/>
      <c r="AG330" s="46"/>
      <c r="AH330" s="120"/>
      <c r="AI330" s="28" t="str">
        <f>IFERROR(VLOOKUP(AH330,CAPTURE_SITE_INFO!$B$3:$U$501,11,FALSE),"")</f>
        <v/>
      </c>
      <c r="AJ330" s="28" t="str">
        <f t="shared" si="53"/>
        <v>_</v>
      </c>
    </row>
    <row r="331" spans="1:36" s="30" customFormat="1" x14ac:dyDescent="0.25">
      <c r="A331" s="38"/>
      <c r="B331" s="155"/>
      <c r="C331" s="40" t="str">
        <f t="shared" si="46"/>
        <v/>
      </c>
      <c r="D331" s="39"/>
      <c r="E331" s="40" t="str">
        <f t="shared" si="47"/>
        <v/>
      </c>
      <c r="F331" s="39"/>
      <c r="G331" s="40" t="str">
        <f t="shared" si="48"/>
        <v/>
      </c>
      <c r="H331" s="39"/>
      <c r="I331" s="40" t="str">
        <f t="shared" si="49"/>
        <v/>
      </c>
      <c r="J331" s="198" t="str">
        <f>IFERROR(VLOOKUP(Q331,Drop_down_options!$B$2:$D$31,2,FALSE),"")</f>
        <v/>
      </c>
      <c r="K331" s="40" t="str">
        <f>IFERROR(VLOOKUP(R331,Drop_down_options!$E$2:$F$4,2,),"")</f>
        <v/>
      </c>
      <c r="L331" s="40" t="str">
        <f>IFERROR(VLOOKUP(S331,Drop_down_options!$G$2:$H$4,2),"")</f>
        <v/>
      </c>
      <c r="M331" s="40" t="str">
        <f>IFERROR(VLOOKUP(T331,Drop_down_options!$E$9:$F$14,2,FALSE),"")</f>
        <v/>
      </c>
      <c r="N331" s="40" t="str">
        <f t="shared" si="50"/>
        <v>_</v>
      </c>
      <c r="O331" s="199" t="str">
        <f t="shared" si="51"/>
        <v>___</v>
      </c>
      <c r="P331" s="41" t="str">
        <f t="shared" si="45"/>
        <v>-</v>
      </c>
      <c r="Q331" s="42" t="str">
        <f>IFERROR(VLOOKUP(B331,ACCEPTED_CODES!$X$3:$Y$32,2,), "")</f>
        <v/>
      </c>
      <c r="R331" s="154" t="str">
        <f>IFERROR(VLOOKUP(E331,Drop_down_options!$C$47:$D$49,2,), "")</f>
        <v/>
      </c>
      <c r="S331" s="39" t="str">
        <f>IFERROR(VLOOKUP(F331,Drop_down_options!$C$34:$D$36,2,), "")</f>
        <v/>
      </c>
      <c r="T331" s="39" t="str">
        <f>IFERROR(VLOOKUP(H331,Drop_down_options!$C$39:$D$44,2,),"")</f>
        <v/>
      </c>
      <c r="U331" s="48"/>
      <c r="V331" s="209"/>
      <c r="W331" s="48"/>
      <c r="X331" s="48"/>
      <c r="Y331" s="48"/>
      <c r="Z331" s="48"/>
      <c r="AA331" s="46"/>
      <c r="AB331" s="46"/>
      <c r="AC331" s="45" t="str">
        <f t="shared" si="52"/>
        <v/>
      </c>
      <c r="AD331" s="44"/>
      <c r="AE331" s="46"/>
      <c r="AF331" s="46"/>
      <c r="AG331" s="46"/>
      <c r="AH331" s="120"/>
      <c r="AI331" s="28" t="str">
        <f>IFERROR(VLOOKUP(AH331,CAPTURE_SITE_INFO!$B$3:$U$501,11,FALSE),"")</f>
        <v/>
      </c>
      <c r="AJ331" s="28" t="str">
        <f t="shared" si="53"/>
        <v>_</v>
      </c>
    </row>
    <row r="332" spans="1:36" s="30" customFormat="1" x14ac:dyDescent="0.25">
      <c r="A332" s="38"/>
      <c r="B332" s="155"/>
      <c r="C332" s="40" t="str">
        <f t="shared" si="46"/>
        <v/>
      </c>
      <c r="D332" s="39"/>
      <c r="E332" s="40" t="str">
        <f t="shared" si="47"/>
        <v/>
      </c>
      <c r="F332" s="39"/>
      <c r="G332" s="40" t="str">
        <f t="shared" si="48"/>
        <v/>
      </c>
      <c r="H332" s="39"/>
      <c r="I332" s="40" t="str">
        <f t="shared" si="49"/>
        <v/>
      </c>
      <c r="J332" s="198" t="str">
        <f>IFERROR(VLOOKUP(Q332,Drop_down_options!$B$2:$D$31,2,FALSE),"")</f>
        <v/>
      </c>
      <c r="K332" s="40" t="str">
        <f>IFERROR(VLOOKUP(R332,Drop_down_options!$E$2:$F$4,2,),"")</f>
        <v/>
      </c>
      <c r="L332" s="40" t="str">
        <f>IFERROR(VLOOKUP(S332,Drop_down_options!$G$2:$H$4,2),"")</f>
        <v/>
      </c>
      <c r="M332" s="40" t="str">
        <f>IFERROR(VLOOKUP(T332,Drop_down_options!$E$9:$F$14,2,FALSE),"")</f>
        <v/>
      </c>
      <c r="N332" s="40" t="str">
        <f t="shared" si="50"/>
        <v>_</v>
      </c>
      <c r="O332" s="199" t="str">
        <f t="shared" si="51"/>
        <v>___</v>
      </c>
      <c r="P332" s="41" t="str">
        <f t="shared" si="45"/>
        <v>-</v>
      </c>
      <c r="Q332" s="42" t="str">
        <f>IFERROR(VLOOKUP(B332,ACCEPTED_CODES!$X$3:$Y$32,2,), "")</f>
        <v/>
      </c>
      <c r="R332" s="154" t="str">
        <f>IFERROR(VLOOKUP(E332,Drop_down_options!$C$47:$D$49,2,), "")</f>
        <v/>
      </c>
      <c r="S332" s="39" t="str">
        <f>IFERROR(VLOOKUP(F332,Drop_down_options!$C$34:$D$36,2,), "")</f>
        <v/>
      </c>
      <c r="T332" s="39" t="str">
        <f>IFERROR(VLOOKUP(H332,Drop_down_options!$C$39:$D$44,2,),"")</f>
        <v/>
      </c>
      <c r="U332" s="48"/>
      <c r="V332" s="209"/>
      <c r="W332" s="48"/>
      <c r="X332" s="48"/>
      <c r="Y332" s="48"/>
      <c r="Z332" s="48"/>
      <c r="AA332" s="46"/>
      <c r="AB332" s="46"/>
      <c r="AC332" s="45" t="str">
        <f t="shared" si="52"/>
        <v/>
      </c>
      <c r="AD332" s="44"/>
      <c r="AE332" s="46"/>
      <c r="AF332" s="46"/>
      <c r="AG332" s="46"/>
      <c r="AH332" s="120"/>
      <c r="AI332" s="28" t="str">
        <f>IFERROR(VLOOKUP(AH332,CAPTURE_SITE_INFO!$B$3:$U$501,11,FALSE),"")</f>
        <v/>
      </c>
      <c r="AJ332" s="28" t="str">
        <f t="shared" si="53"/>
        <v>_</v>
      </c>
    </row>
    <row r="333" spans="1:36" s="30" customFormat="1" x14ac:dyDescent="0.25">
      <c r="A333" s="38"/>
      <c r="B333" s="155"/>
      <c r="C333" s="40" t="str">
        <f t="shared" si="46"/>
        <v/>
      </c>
      <c r="D333" s="39"/>
      <c r="E333" s="40" t="str">
        <f t="shared" si="47"/>
        <v/>
      </c>
      <c r="F333" s="39"/>
      <c r="G333" s="40" t="str">
        <f t="shared" si="48"/>
        <v/>
      </c>
      <c r="H333" s="39"/>
      <c r="I333" s="40" t="str">
        <f t="shared" si="49"/>
        <v/>
      </c>
      <c r="J333" s="198" t="str">
        <f>IFERROR(VLOOKUP(Q333,Drop_down_options!$B$2:$D$31,2,FALSE),"")</f>
        <v/>
      </c>
      <c r="K333" s="40" t="str">
        <f>IFERROR(VLOOKUP(R333,Drop_down_options!$E$2:$F$4,2,),"")</f>
        <v/>
      </c>
      <c r="L333" s="40" t="str">
        <f>IFERROR(VLOOKUP(S333,Drop_down_options!$G$2:$H$4,2),"")</f>
        <v/>
      </c>
      <c r="M333" s="40" t="str">
        <f>IFERROR(VLOOKUP(T333,Drop_down_options!$E$9:$F$14,2,FALSE),"")</f>
        <v/>
      </c>
      <c r="N333" s="40" t="str">
        <f t="shared" si="50"/>
        <v>_</v>
      </c>
      <c r="O333" s="199" t="str">
        <f t="shared" si="51"/>
        <v>___</v>
      </c>
      <c r="P333" s="41" t="str">
        <f t="shared" si="45"/>
        <v>-</v>
      </c>
      <c r="Q333" s="42" t="str">
        <f>IFERROR(VLOOKUP(B333,ACCEPTED_CODES!$X$3:$Y$32,2,), "")</f>
        <v/>
      </c>
      <c r="R333" s="154" t="str">
        <f>IFERROR(VLOOKUP(E333,Drop_down_options!$C$47:$D$49,2,), "")</f>
        <v/>
      </c>
      <c r="S333" s="39" t="str">
        <f>IFERROR(VLOOKUP(F333,Drop_down_options!$C$34:$D$36,2,), "")</f>
        <v/>
      </c>
      <c r="T333" s="39" t="str">
        <f>IFERROR(VLOOKUP(H333,Drop_down_options!$C$39:$D$44,2,),"")</f>
        <v/>
      </c>
      <c r="U333" s="48"/>
      <c r="V333" s="209"/>
      <c r="W333" s="48"/>
      <c r="X333" s="48"/>
      <c r="Y333" s="48"/>
      <c r="Z333" s="48"/>
      <c r="AA333" s="46"/>
      <c r="AB333" s="46"/>
      <c r="AC333" s="45" t="str">
        <f t="shared" si="52"/>
        <v/>
      </c>
      <c r="AD333" s="44"/>
      <c r="AE333" s="46"/>
      <c r="AF333" s="46"/>
      <c r="AG333" s="46"/>
      <c r="AH333" s="120"/>
      <c r="AI333" s="28" t="str">
        <f>IFERROR(VLOOKUP(AH333,CAPTURE_SITE_INFO!$B$3:$U$501,11,FALSE),"")</f>
        <v/>
      </c>
      <c r="AJ333" s="28" t="str">
        <f t="shared" si="53"/>
        <v>_</v>
      </c>
    </row>
    <row r="334" spans="1:36" s="30" customFormat="1" x14ac:dyDescent="0.25">
      <c r="A334" s="38"/>
      <c r="B334" s="155"/>
      <c r="C334" s="40" t="str">
        <f t="shared" si="46"/>
        <v/>
      </c>
      <c r="D334" s="39"/>
      <c r="E334" s="40" t="str">
        <f t="shared" si="47"/>
        <v/>
      </c>
      <c r="F334" s="39"/>
      <c r="G334" s="40" t="str">
        <f t="shared" si="48"/>
        <v/>
      </c>
      <c r="H334" s="39"/>
      <c r="I334" s="40" t="str">
        <f t="shared" si="49"/>
        <v/>
      </c>
      <c r="J334" s="198" t="str">
        <f>IFERROR(VLOOKUP(Q334,Drop_down_options!$B$2:$D$31,2,FALSE),"")</f>
        <v/>
      </c>
      <c r="K334" s="40" t="str">
        <f>IFERROR(VLOOKUP(R334,Drop_down_options!$E$2:$F$4,2,),"")</f>
        <v/>
      </c>
      <c r="L334" s="40" t="str">
        <f>IFERROR(VLOOKUP(S334,Drop_down_options!$G$2:$H$4,2),"")</f>
        <v/>
      </c>
      <c r="M334" s="40" t="str">
        <f>IFERROR(VLOOKUP(T334,Drop_down_options!$E$9:$F$14,2,FALSE),"")</f>
        <v/>
      </c>
      <c r="N334" s="40" t="str">
        <f t="shared" si="50"/>
        <v>_</v>
      </c>
      <c r="O334" s="199" t="str">
        <f t="shared" si="51"/>
        <v>___</v>
      </c>
      <c r="P334" s="41" t="str">
        <f t="shared" si="45"/>
        <v>-</v>
      </c>
      <c r="Q334" s="42" t="str">
        <f>IFERROR(VLOOKUP(B334,ACCEPTED_CODES!$X$3:$Y$32,2,), "")</f>
        <v/>
      </c>
      <c r="R334" s="154" t="str">
        <f>IFERROR(VLOOKUP(E334,Drop_down_options!$C$47:$D$49,2,), "")</f>
        <v/>
      </c>
      <c r="S334" s="39" t="str">
        <f>IFERROR(VLOOKUP(F334,Drop_down_options!$C$34:$D$36,2,), "")</f>
        <v/>
      </c>
      <c r="T334" s="39" t="str">
        <f>IFERROR(VLOOKUP(H334,Drop_down_options!$C$39:$D$44,2,),"")</f>
        <v/>
      </c>
      <c r="U334" s="48"/>
      <c r="V334" s="209"/>
      <c r="W334" s="48"/>
      <c r="X334" s="48"/>
      <c r="Y334" s="48"/>
      <c r="Z334" s="48"/>
      <c r="AA334" s="46"/>
      <c r="AB334" s="46"/>
      <c r="AC334" s="45" t="str">
        <f t="shared" si="52"/>
        <v/>
      </c>
      <c r="AD334" s="44"/>
      <c r="AE334" s="46"/>
      <c r="AF334" s="46"/>
      <c r="AG334" s="46"/>
      <c r="AH334" s="120"/>
      <c r="AI334" s="28" t="str">
        <f>IFERROR(VLOOKUP(AH334,CAPTURE_SITE_INFO!$B$3:$U$501,11,FALSE),"")</f>
        <v/>
      </c>
      <c r="AJ334" s="28" t="str">
        <f t="shared" si="53"/>
        <v>_</v>
      </c>
    </row>
    <row r="335" spans="1:36" s="30" customFormat="1" x14ac:dyDescent="0.25">
      <c r="A335" s="38"/>
      <c r="B335" s="155"/>
      <c r="C335" s="40" t="str">
        <f t="shared" si="46"/>
        <v/>
      </c>
      <c r="D335" s="39"/>
      <c r="E335" s="40" t="str">
        <f t="shared" si="47"/>
        <v/>
      </c>
      <c r="F335" s="39"/>
      <c r="G335" s="40" t="str">
        <f t="shared" si="48"/>
        <v/>
      </c>
      <c r="H335" s="39"/>
      <c r="I335" s="40" t="str">
        <f t="shared" si="49"/>
        <v/>
      </c>
      <c r="J335" s="198" t="str">
        <f>IFERROR(VLOOKUP(Q335,Drop_down_options!$B$2:$D$31,2,FALSE),"")</f>
        <v/>
      </c>
      <c r="K335" s="40" t="str">
        <f>IFERROR(VLOOKUP(R335,Drop_down_options!$E$2:$F$4,2,),"")</f>
        <v/>
      </c>
      <c r="L335" s="40" t="str">
        <f>IFERROR(VLOOKUP(S335,Drop_down_options!$G$2:$H$4,2),"")</f>
        <v/>
      </c>
      <c r="M335" s="40" t="str">
        <f>IFERROR(VLOOKUP(T335,Drop_down_options!$E$9:$F$14,2,FALSE),"")</f>
        <v/>
      </c>
      <c r="N335" s="40" t="str">
        <f t="shared" si="50"/>
        <v>_</v>
      </c>
      <c r="O335" s="199" t="str">
        <f t="shared" si="51"/>
        <v>___</v>
      </c>
      <c r="P335" s="41" t="str">
        <f t="shared" si="45"/>
        <v>-</v>
      </c>
      <c r="Q335" s="42" t="str">
        <f>IFERROR(VLOOKUP(B335,ACCEPTED_CODES!$X$3:$Y$32,2,), "")</f>
        <v/>
      </c>
      <c r="R335" s="154" t="str">
        <f>IFERROR(VLOOKUP(E335,Drop_down_options!$C$47:$D$49,2,), "")</f>
        <v/>
      </c>
      <c r="S335" s="39" t="str">
        <f>IFERROR(VLOOKUP(F335,Drop_down_options!$C$34:$D$36,2,), "")</f>
        <v/>
      </c>
      <c r="T335" s="39" t="str">
        <f>IFERROR(VLOOKUP(H335,Drop_down_options!$C$39:$D$44,2,),"")</f>
        <v/>
      </c>
      <c r="U335" s="48"/>
      <c r="V335" s="209"/>
      <c r="W335" s="48"/>
      <c r="X335" s="48"/>
      <c r="Y335" s="48"/>
      <c r="Z335" s="48"/>
      <c r="AA335" s="46"/>
      <c r="AB335" s="46"/>
      <c r="AC335" s="45" t="str">
        <f t="shared" si="52"/>
        <v/>
      </c>
      <c r="AD335" s="44"/>
      <c r="AE335" s="46"/>
      <c r="AF335" s="46"/>
      <c r="AG335" s="46"/>
      <c r="AH335" s="120"/>
      <c r="AI335" s="28" t="str">
        <f>IFERROR(VLOOKUP(AH335,CAPTURE_SITE_INFO!$B$3:$U$501,11,FALSE),"")</f>
        <v/>
      </c>
      <c r="AJ335" s="28" t="str">
        <f t="shared" si="53"/>
        <v>_</v>
      </c>
    </row>
    <row r="336" spans="1:36" s="30" customFormat="1" x14ac:dyDescent="0.25">
      <c r="A336" s="38"/>
      <c r="B336" s="155"/>
      <c r="C336" s="40" t="str">
        <f t="shared" si="46"/>
        <v/>
      </c>
      <c r="D336" s="39"/>
      <c r="E336" s="40" t="str">
        <f t="shared" si="47"/>
        <v/>
      </c>
      <c r="F336" s="39"/>
      <c r="G336" s="40" t="str">
        <f t="shared" si="48"/>
        <v/>
      </c>
      <c r="H336" s="39"/>
      <c r="I336" s="40" t="str">
        <f t="shared" si="49"/>
        <v/>
      </c>
      <c r="J336" s="198" t="str">
        <f>IFERROR(VLOOKUP(Q336,Drop_down_options!$B$2:$D$31,2,FALSE),"")</f>
        <v/>
      </c>
      <c r="K336" s="40" t="str">
        <f>IFERROR(VLOOKUP(R336,Drop_down_options!$E$2:$F$4,2,),"")</f>
        <v/>
      </c>
      <c r="L336" s="40" t="str">
        <f>IFERROR(VLOOKUP(S336,Drop_down_options!$G$2:$H$4,2),"")</f>
        <v/>
      </c>
      <c r="M336" s="40" t="str">
        <f>IFERROR(VLOOKUP(T336,Drop_down_options!$E$9:$F$14,2,FALSE),"")</f>
        <v/>
      </c>
      <c r="N336" s="40" t="str">
        <f t="shared" si="50"/>
        <v>_</v>
      </c>
      <c r="O336" s="199" t="str">
        <f t="shared" si="51"/>
        <v>___</v>
      </c>
      <c r="P336" s="41" t="str">
        <f t="shared" si="45"/>
        <v>-</v>
      </c>
      <c r="Q336" s="42" t="str">
        <f>IFERROR(VLOOKUP(B336,ACCEPTED_CODES!$X$3:$Y$32,2,), "")</f>
        <v/>
      </c>
      <c r="R336" s="154" t="str">
        <f>IFERROR(VLOOKUP(E336,Drop_down_options!$C$47:$D$49,2,), "")</f>
        <v/>
      </c>
      <c r="S336" s="39" t="str">
        <f>IFERROR(VLOOKUP(F336,Drop_down_options!$C$34:$D$36,2,), "")</f>
        <v/>
      </c>
      <c r="T336" s="39" t="str">
        <f>IFERROR(VLOOKUP(H336,Drop_down_options!$C$39:$D$44,2,),"")</f>
        <v/>
      </c>
      <c r="U336" s="48"/>
      <c r="V336" s="209"/>
      <c r="W336" s="48"/>
      <c r="X336" s="48"/>
      <c r="Y336" s="48"/>
      <c r="Z336" s="48"/>
      <c r="AA336" s="46"/>
      <c r="AB336" s="46"/>
      <c r="AC336" s="45" t="str">
        <f t="shared" si="52"/>
        <v/>
      </c>
      <c r="AD336" s="44"/>
      <c r="AE336" s="46"/>
      <c r="AF336" s="46"/>
      <c r="AG336" s="46"/>
      <c r="AH336" s="120"/>
      <c r="AI336" s="28" t="str">
        <f>IFERROR(VLOOKUP(AH336,CAPTURE_SITE_INFO!$B$3:$U$501,11,FALSE),"")</f>
        <v/>
      </c>
      <c r="AJ336" s="28" t="str">
        <f t="shared" si="53"/>
        <v>_</v>
      </c>
    </row>
    <row r="337" spans="1:36" s="30" customFormat="1" x14ac:dyDescent="0.25">
      <c r="A337" s="38"/>
      <c r="B337" s="155"/>
      <c r="C337" s="40" t="str">
        <f t="shared" si="46"/>
        <v/>
      </c>
      <c r="D337" s="39"/>
      <c r="E337" s="40" t="str">
        <f t="shared" si="47"/>
        <v/>
      </c>
      <c r="F337" s="39"/>
      <c r="G337" s="40" t="str">
        <f t="shared" si="48"/>
        <v/>
      </c>
      <c r="H337" s="39"/>
      <c r="I337" s="40" t="str">
        <f t="shared" si="49"/>
        <v/>
      </c>
      <c r="J337" s="198" t="str">
        <f>IFERROR(VLOOKUP(Q337,Drop_down_options!$B$2:$D$31,2,FALSE),"")</f>
        <v/>
      </c>
      <c r="K337" s="40" t="str">
        <f>IFERROR(VLOOKUP(R337,Drop_down_options!$E$2:$F$4,2,),"")</f>
        <v/>
      </c>
      <c r="L337" s="40" t="str">
        <f>IFERROR(VLOOKUP(S337,Drop_down_options!$G$2:$H$4,2),"")</f>
        <v/>
      </c>
      <c r="M337" s="40" t="str">
        <f>IFERROR(VLOOKUP(T337,Drop_down_options!$E$9:$F$14,2,FALSE),"")</f>
        <v/>
      </c>
      <c r="N337" s="40" t="str">
        <f t="shared" si="50"/>
        <v>_</v>
      </c>
      <c r="O337" s="199" t="str">
        <f t="shared" si="51"/>
        <v>___</v>
      </c>
      <c r="P337" s="41" t="str">
        <f t="shared" si="45"/>
        <v>-</v>
      </c>
      <c r="Q337" s="42" t="str">
        <f>IFERROR(VLOOKUP(B337,ACCEPTED_CODES!$X$3:$Y$32,2,), "")</f>
        <v/>
      </c>
      <c r="R337" s="154" t="str">
        <f>IFERROR(VLOOKUP(E337,Drop_down_options!$C$47:$D$49,2,), "")</f>
        <v/>
      </c>
      <c r="S337" s="39" t="str">
        <f>IFERROR(VLOOKUP(F337,Drop_down_options!$C$34:$D$36,2,), "")</f>
        <v/>
      </c>
      <c r="T337" s="39" t="str">
        <f>IFERROR(VLOOKUP(H337,Drop_down_options!$C$39:$D$44,2,),"")</f>
        <v/>
      </c>
      <c r="U337" s="48"/>
      <c r="V337" s="209"/>
      <c r="W337" s="48"/>
      <c r="X337" s="48"/>
      <c r="Y337" s="48"/>
      <c r="Z337" s="48"/>
      <c r="AA337" s="46"/>
      <c r="AB337" s="46"/>
      <c r="AC337" s="45" t="str">
        <f t="shared" si="52"/>
        <v/>
      </c>
      <c r="AD337" s="44"/>
      <c r="AE337" s="46"/>
      <c r="AF337" s="46"/>
      <c r="AG337" s="46"/>
      <c r="AH337" s="120"/>
      <c r="AI337" s="28" t="str">
        <f>IFERROR(VLOOKUP(AH337,CAPTURE_SITE_INFO!$B$3:$U$501,11,FALSE),"")</f>
        <v/>
      </c>
      <c r="AJ337" s="28" t="str">
        <f t="shared" si="53"/>
        <v>_</v>
      </c>
    </row>
    <row r="338" spans="1:36" s="30" customFormat="1" x14ac:dyDescent="0.25">
      <c r="A338" s="38"/>
      <c r="B338" s="155"/>
      <c r="C338" s="40" t="str">
        <f t="shared" si="46"/>
        <v/>
      </c>
      <c r="D338" s="39"/>
      <c r="E338" s="40" t="str">
        <f t="shared" si="47"/>
        <v/>
      </c>
      <c r="F338" s="39"/>
      <c r="G338" s="40" t="str">
        <f t="shared" si="48"/>
        <v/>
      </c>
      <c r="H338" s="39"/>
      <c r="I338" s="40" t="str">
        <f t="shared" si="49"/>
        <v/>
      </c>
      <c r="J338" s="198" t="str">
        <f>IFERROR(VLOOKUP(Q338,Drop_down_options!$B$2:$D$31,2,FALSE),"")</f>
        <v/>
      </c>
      <c r="K338" s="40" t="str">
        <f>IFERROR(VLOOKUP(R338,Drop_down_options!$E$2:$F$4,2,),"")</f>
        <v/>
      </c>
      <c r="L338" s="40" t="str">
        <f>IFERROR(VLOOKUP(S338,Drop_down_options!$G$2:$H$4,2),"")</f>
        <v/>
      </c>
      <c r="M338" s="40" t="str">
        <f>IFERROR(VLOOKUP(T338,Drop_down_options!$E$9:$F$14,2,FALSE),"")</f>
        <v/>
      </c>
      <c r="N338" s="40" t="str">
        <f t="shared" si="50"/>
        <v>_</v>
      </c>
      <c r="O338" s="199" t="str">
        <f t="shared" si="51"/>
        <v>___</v>
      </c>
      <c r="P338" s="41" t="str">
        <f t="shared" si="45"/>
        <v>-</v>
      </c>
      <c r="Q338" s="42" t="str">
        <f>IFERROR(VLOOKUP(B338,ACCEPTED_CODES!$X$3:$Y$32,2,), "")</f>
        <v/>
      </c>
      <c r="R338" s="154" t="str">
        <f>IFERROR(VLOOKUP(E338,Drop_down_options!$C$47:$D$49,2,), "")</f>
        <v/>
      </c>
      <c r="S338" s="39" t="str">
        <f>IFERROR(VLOOKUP(F338,Drop_down_options!$C$34:$D$36,2,), "")</f>
        <v/>
      </c>
      <c r="T338" s="39" t="str">
        <f>IFERROR(VLOOKUP(H338,Drop_down_options!$C$39:$D$44,2,),"")</f>
        <v/>
      </c>
      <c r="U338" s="48"/>
      <c r="V338" s="209"/>
      <c r="W338" s="48"/>
      <c r="X338" s="48"/>
      <c r="Y338" s="48"/>
      <c r="Z338" s="48"/>
      <c r="AA338" s="46"/>
      <c r="AB338" s="46"/>
      <c r="AC338" s="45" t="str">
        <f t="shared" si="52"/>
        <v/>
      </c>
      <c r="AD338" s="44"/>
      <c r="AE338" s="46"/>
      <c r="AF338" s="46"/>
      <c r="AG338" s="46"/>
      <c r="AH338" s="120"/>
      <c r="AI338" s="28" t="str">
        <f>IFERROR(VLOOKUP(AH338,CAPTURE_SITE_INFO!$B$3:$U$501,11,FALSE),"")</f>
        <v/>
      </c>
      <c r="AJ338" s="28" t="str">
        <f t="shared" si="53"/>
        <v>_</v>
      </c>
    </row>
    <row r="339" spans="1:36" s="30" customFormat="1" x14ac:dyDescent="0.25">
      <c r="A339" s="38"/>
      <c r="B339" s="155"/>
      <c r="C339" s="40" t="str">
        <f t="shared" si="46"/>
        <v/>
      </c>
      <c r="D339" s="39"/>
      <c r="E339" s="40" t="str">
        <f t="shared" si="47"/>
        <v/>
      </c>
      <c r="F339" s="39"/>
      <c r="G339" s="40" t="str">
        <f t="shared" si="48"/>
        <v/>
      </c>
      <c r="H339" s="39"/>
      <c r="I339" s="40" t="str">
        <f t="shared" si="49"/>
        <v/>
      </c>
      <c r="J339" s="198" t="str">
        <f>IFERROR(VLOOKUP(Q339,Drop_down_options!$B$2:$D$31,2,FALSE),"")</f>
        <v/>
      </c>
      <c r="K339" s="40" t="str">
        <f>IFERROR(VLOOKUP(R339,Drop_down_options!$E$2:$F$4,2,),"")</f>
        <v/>
      </c>
      <c r="L339" s="40" t="str">
        <f>IFERROR(VLOOKUP(S339,Drop_down_options!$G$2:$H$4,2),"")</f>
        <v/>
      </c>
      <c r="M339" s="40" t="str">
        <f>IFERROR(VLOOKUP(T339,Drop_down_options!$E$9:$F$14,2,FALSE),"")</f>
        <v/>
      </c>
      <c r="N339" s="40" t="str">
        <f t="shared" si="50"/>
        <v>_</v>
      </c>
      <c r="O339" s="199" t="str">
        <f t="shared" si="51"/>
        <v>___</v>
      </c>
      <c r="P339" s="41" t="str">
        <f t="shared" si="45"/>
        <v>-</v>
      </c>
      <c r="Q339" s="42" t="str">
        <f>IFERROR(VLOOKUP(B339,ACCEPTED_CODES!$X$3:$Y$32,2,), "")</f>
        <v/>
      </c>
      <c r="R339" s="154" t="str">
        <f>IFERROR(VLOOKUP(E339,Drop_down_options!$C$47:$D$49,2,), "")</f>
        <v/>
      </c>
      <c r="S339" s="39" t="str">
        <f>IFERROR(VLOOKUP(F339,Drop_down_options!$C$34:$D$36,2,), "")</f>
        <v/>
      </c>
      <c r="T339" s="39" t="str">
        <f>IFERROR(VLOOKUP(H339,Drop_down_options!$C$39:$D$44,2,),"")</f>
        <v/>
      </c>
      <c r="U339" s="48"/>
      <c r="V339" s="209"/>
      <c r="W339" s="48"/>
      <c r="X339" s="48"/>
      <c r="Y339" s="48"/>
      <c r="Z339" s="48"/>
      <c r="AA339" s="46"/>
      <c r="AB339" s="46"/>
      <c r="AC339" s="45" t="str">
        <f t="shared" si="52"/>
        <v/>
      </c>
      <c r="AD339" s="44"/>
      <c r="AE339" s="46"/>
      <c r="AF339" s="46"/>
      <c r="AG339" s="46"/>
      <c r="AH339" s="120"/>
      <c r="AI339" s="28" t="str">
        <f>IFERROR(VLOOKUP(AH339,CAPTURE_SITE_INFO!$B$3:$U$501,11,FALSE),"")</f>
        <v/>
      </c>
      <c r="AJ339" s="28" t="str">
        <f t="shared" si="53"/>
        <v>_</v>
      </c>
    </row>
    <row r="340" spans="1:36" s="30" customFormat="1" x14ac:dyDescent="0.25">
      <c r="A340" s="38"/>
      <c r="B340" s="155"/>
      <c r="C340" s="40" t="str">
        <f t="shared" si="46"/>
        <v/>
      </c>
      <c r="D340" s="39"/>
      <c r="E340" s="40" t="str">
        <f t="shared" si="47"/>
        <v/>
      </c>
      <c r="F340" s="39"/>
      <c r="G340" s="40" t="str">
        <f t="shared" si="48"/>
        <v/>
      </c>
      <c r="H340" s="39"/>
      <c r="I340" s="40" t="str">
        <f t="shared" si="49"/>
        <v/>
      </c>
      <c r="J340" s="198" t="str">
        <f>IFERROR(VLOOKUP(Q340,Drop_down_options!$B$2:$D$31,2,FALSE),"")</f>
        <v/>
      </c>
      <c r="K340" s="40" t="str">
        <f>IFERROR(VLOOKUP(R340,Drop_down_options!$E$2:$F$4,2,),"")</f>
        <v/>
      </c>
      <c r="L340" s="40" t="str">
        <f>IFERROR(VLOOKUP(S340,Drop_down_options!$G$2:$H$4,2),"")</f>
        <v/>
      </c>
      <c r="M340" s="40" t="str">
        <f>IFERROR(VLOOKUP(T340,Drop_down_options!$E$9:$F$14,2,FALSE),"")</f>
        <v/>
      </c>
      <c r="N340" s="40" t="str">
        <f t="shared" si="50"/>
        <v>_</v>
      </c>
      <c r="O340" s="199" t="str">
        <f t="shared" si="51"/>
        <v>___</v>
      </c>
      <c r="P340" s="41" t="str">
        <f t="shared" si="45"/>
        <v>-</v>
      </c>
      <c r="Q340" s="42" t="str">
        <f>IFERROR(VLOOKUP(B340,ACCEPTED_CODES!$X$3:$Y$32,2,), "")</f>
        <v/>
      </c>
      <c r="R340" s="154" t="str">
        <f>IFERROR(VLOOKUP(E340,Drop_down_options!$C$47:$D$49,2,), "")</f>
        <v/>
      </c>
      <c r="S340" s="39" t="str">
        <f>IFERROR(VLOOKUP(F340,Drop_down_options!$C$34:$D$36,2,), "")</f>
        <v/>
      </c>
      <c r="T340" s="39" t="str">
        <f>IFERROR(VLOOKUP(H340,Drop_down_options!$C$39:$D$44,2,),"")</f>
        <v/>
      </c>
      <c r="U340" s="48"/>
      <c r="V340" s="209"/>
      <c r="W340" s="48"/>
      <c r="X340" s="48"/>
      <c r="Y340" s="48"/>
      <c r="Z340" s="48"/>
      <c r="AA340" s="46"/>
      <c r="AB340" s="46"/>
      <c r="AC340" s="45" t="str">
        <f t="shared" si="52"/>
        <v/>
      </c>
      <c r="AD340" s="44"/>
      <c r="AE340" s="46"/>
      <c r="AF340" s="46"/>
      <c r="AG340" s="46"/>
      <c r="AH340" s="120"/>
      <c r="AI340" s="28" t="str">
        <f>IFERROR(VLOOKUP(AH340,CAPTURE_SITE_INFO!$B$3:$U$501,11,FALSE),"")</f>
        <v/>
      </c>
      <c r="AJ340" s="28" t="str">
        <f t="shared" si="53"/>
        <v>_</v>
      </c>
    </row>
    <row r="341" spans="1:36" s="30" customFormat="1" x14ac:dyDescent="0.25">
      <c r="A341" s="38"/>
      <c r="B341" s="155"/>
      <c r="C341" s="40" t="str">
        <f t="shared" si="46"/>
        <v/>
      </c>
      <c r="D341" s="39"/>
      <c r="E341" s="40" t="str">
        <f t="shared" si="47"/>
        <v/>
      </c>
      <c r="F341" s="39"/>
      <c r="G341" s="40" t="str">
        <f t="shared" si="48"/>
        <v/>
      </c>
      <c r="H341" s="39"/>
      <c r="I341" s="40" t="str">
        <f t="shared" si="49"/>
        <v/>
      </c>
      <c r="J341" s="198" t="str">
        <f>IFERROR(VLOOKUP(Q341,Drop_down_options!$B$2:$D$31,2,FALSE),"")</f>
        <v/>
      </c>
      <c r="K341" s="40" t="str">
        <f>IFERROR(VLOOKUP(R341,Drop_down_options!$E$2:$F$4,2,),"")</f>
        <v/>
      </c>
      <c r="L341" s="40" t="str">
        <f>IFERROR(VLOOKUP(S341,Drop_down_options!$G$2:$H$4,2),"")</f>
        <v/>
      </c>
      <c r="M341" s="40" t="str">
        <f>IFERROR(VLOOKUP(T341,Drop_down_options!$E$9:$F$14,2,FALSE),"")</f>
        <v/>
      </c>
      <c r="N341" s="40" t="str">
        <f t="shared" si="50"/>
        <v>_</v>
      </c>
      <c r="O341" s="199" t="str">
        <f t="shared" si="51"/>
        <v>___</v>
      </c>
      <c r="P341" s="41" t="str">
        <f t="shared" si="45"/>
        <v>-</v>
      </c>
      <c r="Q341" s="42" t="str">
        <f>IFERROR(VLOOKUP(B341,ACCEPTED_CODES!$X$3:$Y$32,2,), "")</f>
        <v/>
      </c>
      <c r="R341" s="154" t="str">
        <f>IFERROR(VLOOKUP(E341,Drop_down_options!$C$47:$D$49,2,), "")</f>
        <v/>
      </c>
      <c r="S341" s="39" t="str">
        <f>IFERROR(VLOOKUP(F341,Drop_down_options!$C$34:$D$36,2,), "")</f>
        <v/>
      </c>
      <c r="T341" s="39" t="str">
        <f>IFERROR(VLOOKUP(H341,Drop_down_options!$C$39:$D$44,2,),"")</f>
        <v/>
      </c>
      <c r="U341" s="48"/>
      <c r="V341" s="209"/>
      <c r="W341" s="48"/>
      <c r="X341" s="48"/>
      <c r="Y341" s="48"/>
      <c r="Z341" s="48"/>
      <c r="AA341" s="46"/>
      <c r="AB341" s="46"/>
      <c r="AC341" s="45" t="str">
        <f t="shared" si="52"/>
        <v/>
      </c>
      <c r="AD341" s="44"/>
      <c r="AE341" s="46"/>
      <c r="AF341" s="46"/>
      <c r="AG341" s="46"/>
      <c r="AH341" s="120"/>
      <c r="AI341" s="28" t="str">
        <f>IFERROR(VLOOKUP(AH341,CAPTURE_SITE_INFO!$B$3:$U$501,11,FALSE),"")</f>
        <v/>
      </c>
      <c r="AJ341" s="28" t="str">
        <f t="shared" si="53"/>
        <v>_</v>
      </c>
    </row>
    <row r="342" spans="1:36" s="30" customFormat="1" x14ac:dyDescent="0.25">
      <c r="A342" s="38"/>
      <c r="B342" s="155"/>
      <c r="C342" s="40" t="str">
        <f t="shared" si="46"/>
        <v/>
      </c>
      <c r="D342" s="39"/>
      <c r="E342" s="40" t="str">
        <f t="shared" si="47"/>
        <v/>
      </c>
      <c r="F342" s="39"/>
      <c r="G342" s="40" t="str">
        <f t="shared" si="48"/>
        <v/>
      </c>
      <c r="H342" s="39"/>
      <c r="I342" s="40" t="str">
        <f t="shared" si="49"/>
        <v/>
      </c>
      <c r="J342" s="198" t="str">
        <f>IFERROR(VLOOKUP(Q342,Drop_down_options!$B$2:$D$31,2,FALSE),"")</f>
        <v/>
      </c>
      <c r="K342" s="40" t="str">
        <f>IFERROR(VLOOKUP(R342,Drop_down_options!$E$2:$F$4,2,),"")</f>
        <v/>
      </c>
      <c r="L342" s="40" t="str">
        <f>IFERROR(VLOOKUP(S342,Drop_down_options!$G$2:$H$4,2),"")</f>
        <v/>
      </c>
      <c r="M342" s="40" t="str">
        <f>IFERROR(VLOOKUP(T342,Drop_down_options!$E$9:$F$14,2,FALSE),"")</f>
        <v/>
      </c>
      <c r="N342" s="40" t="str">
        <f t="shared" si="50"/>
        <v>_</v>
      </c>
      <c r="O342" s="199" t="str">
        <f t="shared" si="51"/>
        <v>___</v>
      </c>
      <c r="P342" s="41" t="str">
        <f t="shared" si="45"/>
        <v>-</v>
      </c>
      <c r="Q342" s="42" t="str">
        <f>IFERROR(VLOOKUP(B342,ACCEPTED_CODES!$X$3:$Y$32,2,), "")</f>
        <v/>
      </c>
      <c r="R342" s="154" t="str">
        <f>IFERROR(VLOOKUP(E342,Drop_down_options!$C$47:$D$49,2,), "")</f>
        <v/>
      </c>
      <c r="S342" s="39" t="str">
        <f>IFERROR(VLOOKUP(F342,Drop_down_options!$C$34:$D$36,2,), "")</f>
        <v/>
      </c>
      <c r="T342" s="39" t="str">
        <f>IFERROR(VLOOKUP(H342,Drop_down_options!$C$39:$D$44,2,),"")</f>
        <v/>
      </c>
      <c r="U342" s="48"/>
      <c r="V342" s="209"/>
      <c r="W342" s="48"/>
      <c r="X342" s="48"/>
      <c r="Y342" s="48"/>
      <c r="Z342" s="48"/>
      <c r="AA342" s="46"/>
      <c r="AB342" s="46"/>
      <c r="AC342" s="45" t="str">
        <f t="shared" si="52"/>
        <v/>
      </c>
      <c r="AD342" s="44"/>
      <c r="AE342" s="46"/>
      <c r="AF342" s="46"/>
      <c r="AG342" s="46"/>
      <c r="AH342" s="120"/>
      <c r="AI342" s="28" t="str">
        <f>IFERROR(VLOOKUP(AH342,CAPTURE_SITE_INFO!$B$3:$U$501,11,FALSE),"")</f>
        <v/>
      </c>
      <c r="AJ342" s="28" t="str">
        <f t="shared" si="53"/>
        <v>_</v>
      </c>
    </row>
    <row r="343" spans="1:36" s="30" customFormat="1" x14ac:dyDescent="0.25">
      <c r="A343" s="38"/>
      <c r="B343" s="155"/>
      <c r="C343" s="40" t="str">
        <f t="shared" si="46"/>
        <v/>
      </c>
      <c r="D343" s="39"/>
      <c r="E343" s="40" t="str">
        <f t="shared" si="47"/>
        <v/>
      </c>
      <c r="F343" s="39"/>
      <c r="G343" s="40" t="str">
        <f t="shared" si="48"/>
        <v/>
      </c>
      <c r="H343" s="39"/>
      <c r="I343" s="40" t="str">
        <f t="shared" si="49"/>
        <v/>
      </c>
      <c r="J343" s="198" t="str">
        <f>IFERROR(VLOOKUP(Q343,Drop_down_options!$B$2:$D$31,2,FALSE),"")</f>
        <v/>
      </c>
      <c r="K343" s="40" t="str">
        <f>IFERROR(VLOOKUP(R343,Drop_down_options!$E$2:$F$4,2,),"")</f>
        <v/>
      </c>
      <c r="L343" s="40" t="str">
        <f>IFERROR(VLOOKUP(S343,Drop_down_options!$G$2:$H$4,2),"")</f>
        <v/>
      </c>
      <c r="M343" s="40" t="str">
        <f>IFERROR(VLOOKUP(T343,Drop_down_options!$E$9:$F$14,2,FALSE),"")</f>
        <v/>
      </c>
      <c r="N343" s="40" t="str">
        <f t="shared" si="50"/>
        <v>_</v>
      </c>
      <c r="O343" s="199" t="str">
        <f t="shared" si="51"/>
        <v>___</v>
      </c>
      <c r="P343" s="41" t="str">
        <f t="shared" si="45"/>
        <v>-</v>
      </c>
      <c r="Q343" s="42" t="str">
        <f>IFERROR(VLOOKUP(B343,ACCEPTED_CODES!$X$3:$Y$32,2,), "")</f>
        <v/>
      </c>
      <c r="R343" s="154" t="str">
        <f>IFERROR(VLOOKUP(E343,Drop_down_options!$C$47:$D$49,2,), "")</f>
        <v/>
      </c>
      <c r="S343" s="39" t="str">
        <f>IFERROR(VLOOKUP(F343,Drop_down_options!$C$34:$D$36,2,), "")</f>
        <v/>
      </c>
      <c r="T343" s="39" t="str">
        <f>IFERROR(VLOOKUP(H343,Drop_down_options!$C$39:$D$44,2,),"")</f>
        <v/>
      </c>
      <c r="U343" s="48"/>
      <c r="V343" s="209"/>
      <c r="W343" s="48"/>
      <c r="X343" s="48"/>
      <c r="Y343" s="48"/>
      <c r="Z343" s="48"/>
      <c r="AA343" s="46"/>
      <c r="AB343" s="46"/>
      <c r="AC343" s="45" t="str">
        <f t="shared" si="52"/>
        <v/>
      </c>
      <c r="AD343" s="44"/>
      <c r="AE343" s="46"/>
      <c r="AF343" s="46"/>
      <c r="AG343" s="46"/>
      <c r="AH343" s="120"/>
      <c r="AI343" s="28" t="str">
        <f>IFERROR(VLOOKUP(AH343,CAPTURE_SITE_INFO!$B$3:$U$501,11,FALSE),"")</f>
        <v/>
      </c>
      <c r="AJ343" s="28" t="str">
        <f t="shared" si="53"/>
        <v>_</v>
      </c>
    </row>
    <row r="344" spans="1:36" s="30" customFormat="1" x14ac:dyDescent="0.25">
      <c r="A344" s="38"/>
      <c r="B344" s="155"/>
      <c r="C344" s="40" t="str">
        <f t="shared" si="46"/>
        <v/>
      </c>
      <c r="D344" s="39"/>
      <c r="E344" s="40" t="str">
        <f t="shared" si="47"/>
        <v/>
      </c>
      <c r="F344" s="39"/>
      <c r="G344" s="40" t="str">
        <f t="shared" si="48"/>
        <v/>
      </c>
      <c r="H344" s="39"/>
      <c r="I344" s="40" t="str">
        <f t="shared" si="49"/>
        <v/>
      </c>
      <c r="J344" s="198" t="str">
        <f>IFERROR(VLOOKUP(Q344,Drop_down_options!$B$2:$D$31,2,FALSE),"")</f>
        <v/>
      </c>
      <c r="K344" s="40" t="str">
        <f>IFERROR(VLOOKUP(R344,Drop_down_options!$E$2:$F$4,2,),"")</f>
        <v/>
      </c>
      <c r="L344" s="40" t="str">
        <f>IFERROR(VLOOKUP(S344,Drop_down_options!$G$2:$H$4,2),"")</f>
        <v/>
      </c>
      <c r="M344" s="40" t="str">
        <f>IFERROR(VLOOKUP(T344,Drop_down_options!$E$9:$F$14,2,FALSE),"")</f>
        <v/>
      </c>
      <c r="N344" s="40" t="str">
        <f t="shared" si="50"/>
        <v>_</v>
      </c>
      <c r="O344" s="199" t="str">
        <f t="shared" si="51"/>
        <v>___</v>
      </c>
      <c r="P344" s="41" t="str">
        <f t="shared" si="45"/>
        <v>-</v>
      </c>
      <c r="Q344" s="42" t="str">
        <f>IFERROR(VLOOKUP(B344,ACCEPTED_CODES!$X$3:$Y$32,2,), "")</f>
        <v/>
      </c>
      <c r="R344" s="154" t="str">
        <f>IFERROR(VLOOKUP(E344,Drop_down_options!$C$47:$D$49,2,), "")</f>
        <v/>
      </c>
      <c r="S344" s="39" t="str">
        <f>IFERROR(VLOOKUP(F344,Drop_down_options!$C$34:$D$36,2,), "")</f>
        <v/>
      </c>
      <c r="T344" s="39" t="str">
        <f>IFERROR(VLOOKUP(H344,Drop_down_options!$C$39:$D$44,2,),"")</f>
        <v/>
      </c>
      <c r="U344" s="48"/>
      <c r="V344" s="209"/>
      <c r="W344" s="48"/>
      <c r="X344" s="48"/>
      <c r="Y344" s="48"/>
      <c r="Z344" s="48"/>
      <c r="AA344" s="46"/>
      <c r="AB344" s="46"/>
      <c r="AC344" s="45" t="str">
        <f t="shared" si="52"/>
        <v/>
      </c>
      <c r="AD344" s="44"/>
      <c r="AE344" s="46"/>
      <c r="AF344" s="46"/>
      <c r="AG344" s="46"/>
      <c r="AH344" s="120"/>
      <c r="AI344" s="28" t="str">
        <f>IFERROR(VLOOKUP(AH344,CAPTURE_SITE_INFO!$B$3:$U$501,11,FALSE),"")</f>
        <v/>
      </c>
      <c r="AJ344" s="28" t="str">
        <f t="shared" si="53"/>
        <v>_</v>
      </c>
    </row>
    <row r="345" spans="1:36" s="30" customFormat="1" x14ac:dyDescent="0.25">
      <c r="A345" s="38"/>
      <c r="B345" s="155"/>
      <c r="C345" s="40" t="str">
        <f t="shared" si="46"/>
        <v/>
      </c>
      <c r="D345" s="39"/>
      <c r="E345" s="40" t="str">
        <f t="shared" si="47"/>
        <v/>
      </c>
      <c r="F345" s="39"/>
      <c r="G345" s="40" t="str">
        <f t="shared" si="48"/>
        <v/>
      </c>
      <c r="H345" s="39"/>
      <c r="I345" s="40" t="str">
        <f t="shared" si="49"/>
        <v/>
      </c>
      <c r="J345" s="198" t="str">
        <f>IFERROR(VLOOKUP(Q345,Drop_down_options!$B$2:$D$31,2,FALSE),"")</f>
        <v/>
      </c>
      <c r="K345" s="40" t="str">
        <f>IFERROR(VLOOKUP(R345,Drop_down_options!$E$2:$F$4,2,),"")</f>
        <v/>
      </c>
      <c r="L345" s="40" t="str">
        <f>IFERROR(VLOOKUP(S345,Drop_down_options!$G$2:$H$4,2),"")</f>
        <v/>
      </c>
      <c r="M345" s="40" t="str">
        <f>IFERROR(VLOOKUP(T345,Drop_down_options!$E$9:$F$14,2,FALSE),"")</f>
        <v/>
      </c>
      <c r="N345" s="40" t="str">
        <f t="shared" si="50"/>
        <v>_</v>
      </c>
      <c r="O345" s="199" t="str">
        <f t="shared" si="51"/>
        <v>___</v>
      </c>
      <c r="P345" s="41" t="str">
        <f t="shared" si="45"/>
        <v>-</v>
      </c>
      <c r="Q345" s="42" t="str">
        <f>IFERROR(VLOOKUP(B345,ACCEPTED_CODES!$X$3:$Y$32,2,), "")</f>
        <v/>
      </c>
      <c r="R345" s="154" t="str">
        <f>IFERROR(VLOOKUP(E345,Drop_down_options!$C$47:$D$49,2,), "")</f>
        <v/>
      </c>
      <c r="S345" s="39" t="str">
        <f>IFERROR(VLOOKUP(F345,Drop_down_options!$C$34:$D$36,2,), "")</f>
        <v/>
      </c>
      <c r="T345" s="39" t="str">
        <f>IFERROR(VLOOKUP(H345,Drop_down_options!$C$39:$D$44,2,),"")</f>
        <v/>
      </c>
      <c r="U345" s="48"/>
      <c r="V345" s="209"/>
      <c r="W345" s="48"/>
      <c r="X345" s="48"/>
      <c r="Y345" s="48"/>
      <c r="Z345" s="48"/>
      <c r="AA345" s="46"/>
      <c r="AB345" s="46"/>
      <c r="AC345" s="45" t="str">
        <f t="shared" si="52"/>
        <v/>
      </c>
      <c r="AD345" s="44"/>
      <c r="AE345" s="46"/>
      <c r="AF345" s="46"/>
      <c r="AG345" s="46"/>
      <c r="AH345" s="120"/>
      <c r="AI345" s="28" t="str">
        <f>IFERROR(VLOOKUP(AH345,CAPTURE_SITE_INFO!$B$3:$U$501,11,FALSE),"")</f>
        <v/>
      </c>
      <c r="AJ345" s="28" t="str">
        <f t="shared" si="53"/>
        <v>_</v>
      </c>
    </row>
    <row r="346" spans="1:36" s="30" customFormat="1" x14ac:dyDescent="0.25">
      <c r="A346" s="38"/>
      <c r="B346" s="155"/>
      <c r="C346" s="40" t="str">
        <f t="shared" si="46"/>
        <v/>
      </c>
      <c r="D346" s="39"/>
      <c r="E346" s="40" t="str">
        <f t="shared" si="47"/>
        <v/>
      </c>
      <c r="F346" s="39"/>
      <c r="G346" s="40" t="str">
        <f t="shared" si="48"/>
        <v/>
      </c>
      <c r="H346" s="39"/>
      <c r="I346" s="40" t="str">
        <f t="shared" si="49"/>
        <v/>
      </c>
      <c r="J346" s="198" t="str">
        <f>IFERROR(VLOOKUP(Q346,Drop_down_options!$B$2:$D$31,2,FALSE),"")</f>
        <v/>
      </c>
      <c r="K346" s="40" t="str">
        <f>IFERROR(VLOOKUP(R346,Drop_down_options!$E$2:$F$4,2,),"")</f>
        <v/>
      </c>
      <c r="L346" s="40" t="str">
        <f>IFERROR(VLOOKUP(S346,Drop_down_options!$G$2:$H$4,2),"")</f>
        <v/>
      </c>
      <c r="M346" s="40" t="str">
        <f>IFERROR(VLOOKUP(T346,Drop_down_options!$E$9:$F$14,2,FALSE),"")</f>
        <v/>
      </c>
      <c r="N346" s="40" t="str">
        <f t="shared" si="50"/>
        <v>_</v>
      </c>
      <c r="O346" s="199" t="str">
        <f t="shared" si="51"/>
        <v>___</v>
      </c>
      <c r="P346" s="41" t="str">
        <f t="shared" si="45"/>
        <v>-</v>
      </c>
      <c r="Q346" s="42" t="str">
        <f>IFERROR(VLOOKUP(B346,ACCEPTED_CODES!$X$3:$Y$32,2,), "")</f>
        <v/>
      </c>
      <c r="R346" s="154" t="str">
        <f>IFERROR(VLOOKUP(E346,Drop_down_options!$C$47:$D$49,2,), "")</f>
        <v/>
      </c>
      <c r="S346" s="39" t="str">
        <f>IFERROR(VLOOKUP(F346,Drop_down_options!$C$34:$D$36,2,), "")</f>
        <v/>
      </c>
      <c r="T346" s="39" t="str">
        <f>IFERROR(VLOOKUP(H346,Drop_down_options!$C$39:$D$44,2,),"")</f>
        <v/>
      </c>
      <c r="U346" s="48"/>
      <c r="V346" s="209"/>
      <c r="W346" s="48"/>
      <c r="X346" s="48"/>
      <c r="Y346" s="48"/>
      <c r="Z346" s="48"/>
      <c r="AA346" s="46"/>
      <c r="AB346" s="46"/>
      <c r="AC346" s="45" t="str">
        <f t="shared" si="52"/>
        <v/>
      </c>
      <c r="AD346" s="44"/>
      <c r="AE346" s="46"/>
      <c r="AF346" s="46"/>
      <c r="AG346" s="46"/>
      <c r="AH346" s="120"/>
      <c r="AI346" s="28" t="str">
        <f>IFERROR(VLOOKUP(AH346,CAPTURE_SITE_INFO!$B$3:$U$501,11,FALSE),"")</f>
        <v/>
      </c>
      <c r="AJ346" s="28" t="str">
        <f t="shared" si="53"/>
        <v>_</v>
      </c>
    </row>
    <row r="347" spans="1:36" s="30" customFormat="1" x14ac:dyDescent="0.25">
      <c r="A347" s="38"/>
      <c r="B347" s="155"/>
      <c r="C347" s="40" t="str">
        <f t="shared" si="46"/>
        <v/>
      </c>
      <c r="D347" s="39"/>
      <c r="E347" s="40" t="str">
        <f t="shared" si="47"/>
        <v/>
      </c>
      <c r="F347" s="39"/>
      <c r="G347" s="40" t="str">
        <f t="shared" si="48"/>
        <v/>
      </c>
      <c r="H347" s="39"/>
      <c r="I347" s="40" t="str">
        <f t="shared" si="49"/>
        <v/>
      </c>
      <c r="J347" s="198" t="str">
        <f>IFERROR(VLOOKUP(Q347,Drop_down_options!$B$2:$D$31,2,FALSE),"")</f>
        <v/>
      </c>
      <c r="K347" s="40" t="str">
        <f>IFERROR(VLOOKUP(R347,Drop_down_options!$E$2:$F$4,2,),"")</f>
        <v/>
      </c>
      <c r="L347" s="40" t="str">
        <f>IFERROR(VLOOKUP(S347,Drop_down_options!$G$2:$H$4,2),"")</f>
        <v/>
      </c>
      <c r="M347" s="40" t="str">
        <f>IFERROR(VLOOKUP(T347,Drop_down_options!$E$9:$F$14,2,FALSE),"")</f>
        <v/>
      </c>
      <c r="N347" s="40" t="str">
        <f t="shared" si="50"/>
        <v>_</v>
      </c>
      <c r="O347" s="199" t="str">
        <f t="shared" si="51"/>
        <v>___</v>
      </c>
      <c r="P347" s="41" t="str">
        <f t="shared" si="45"/>
        <v>-</v>
      </c>
      <c r="Q347" s="42" t="str">
        <f>IFERROR(VLOOKUP(B347,ACCEPTED_CODES!$X$3:$Y$32,2,), "")</f>
        <v/>
      </c>
      <c r="R347" s="154" t="str">
        <f>IFERROR(VLOOKUP(E347,Drop_down_options!$C$47:$D$49,2,), "")</f>
        <v/>
      </c>
      <c r="S347" s="39" t="str">
        <f>IFERROR(VLOOKUP(F347,Drop_down_options!$C$34:$D$36,2,), "")</f>
        <v/>
      </c>
      <c r="T347" s="39" t="str">
        <f>IFERROR(VLOOKUP(H347,Drop_down_options!$C$39:$D$44,2,),"")</f>
        <v/>
      </c>
      <c r="U347" s="48"/>
      <c r="V347" s="209"/>
      <c r="W347" s="48"/>
      <c r="X347" s="48"/>
      <c r="Y347" s="48"/>
      <c r="Z347" s="48"/>
      <c r="AA347" s="46"/>
      <c r="AB347" s="46"/>
      <c r="AC347" s="45" t="str">
        <f t="shared" si="52"/>
        <v/>
      </c>
      <c r="AD347" s="44"/>
      <c r="AE347" s="46"/>
      <c r="AF347" s="46"/>
      <c r="AG347" s="46"/>
      <c r="AH347" s="120"/>
      <c r="AI347" s="28" t="str">
        <f>IFERROR(VLOOKUP(AH347,CAPTURE_SITE_INFO!$B$3:$U$501,11,FALSE),"")</f>
        <v/>
      </c>
      <c r="AJ347" s="28" t="str">
        <f t="shared" si="53"/>
        <v>_</v>
      </c>
    </row>
    <row r="348" spans="1:36" s="30" customFormat="1" x14ac:dyDescent="0.25">
      <c r="A348" s="38"/>
      <c r="B348" s="155"/>
      <c r="C348" s="40" t="str">
        <f t="shared" si="46"/>
        <v/>
      </c>
      <c r="D348" s="39"/>
      <c r="E348" s="40" t="str">
        <f t="shared" si="47"/>
        <v/>
      </c>
      <c r="F348" s="39"/>
      <c r="G348" s="40" t="str">
        <f t="shared" si="48"/>
        <v/>
      </c>
      <c r="H348" s="39"/>
      <c r="I348" s="40" t="str">
        <f t="shared" si="49"/>
        <v/>
      </c>
      <c r="J348" s="198" t="str">
        <f>IFERROR(VLOOKUP(Q348,Drop_down_options!$B$2:$D$31,2,FALSE),"")</f>
        <v/>
      </c>
      <c r="K348" s="40" t="str">
        <f>IFERROR(VLOOKUP(R348,Drop_down_options!$E$2:$F$4,2,),"")</f>
        <v/>
      </c>
      <c r="L348" s="40" t="str">
        <f>IFERROR(VLOOKUP(S348,Drop_down_options!$G$2:$H$4,2),"")</f>
        <v/>
      </c>
      <c r="M348" s="40" t="str">
        <f>IFERROR(VLOOKUP(T348,Drop_down_options!$E$9:$F$14,2,FALSE),"")</f>
        <v/>
      </c>
      <c r="N348" s="40" t="str">
        <f t="shared" si="50"/>
        <v>_</v>
      </c>
      <c r="O348" s="199" t="str">
        <f t="shared" si="51"/>
        <v>___</v>
      </c>
      <c r="P348" s="41" t="str">
        <f t="shared" si="45"/>
        <v>-</v>
      </c>
      <c r="Q348" s="42" t="str">
        <f>IFERROR(VLOOKUP(B348,ACCEPTED_CODES!$X$3:$Y$32,2,), "")</f>
        <v/>
      </c>
      <c r="R348" s="154" t="str">
        <f>IFERROR(VLOOKUP(E348,Drop_down_options!$C$47:$D$49,2,), "")</f>
        <v/>
      </c>
      <c r="S348" s="39" t="str">
        <f>IFERROR(VLOOKUP(F348,Drop_down_options!$C$34:$D$36,2,), "")</f>
        <v/>
      </c>
      <c r="T348" s="39" t="str">
        <f>IFERROR(VLOOKUP(H348,Drop_down_options!$C$39:$D$44,2,),"")</f>
        <v/>
      </c>
      <c r="U348" s="48"/>
      <c r="V348" s="209"/>
      <c r="W348" s="48"/>
      <c r="X348" s="48"/>
      <c r="Y348" s="48"/>
      <c r="Z348" s="48"/>
      <c r="AA348" s="46"/>
      <c r="AB348" s="46"/>
      <c r="AC348" s="45" t="str">
        <f t="shared" si="52"/>
        <v/>
      </c>
      <c r="AD348" s="44"/>
      <c r="AE348" s="46"/>
      <c r="AF348" s="46"/>
      <c r="AG348" s="46"/>
      <c r="AH348" s="120"/>
      <c r="AI348" s="28" t="str">
        <f>IFERROR(VLOOKUP(AH348,CAPTURE_SITE_INFO!$B$3:$U$501,11,FALSE),"")</f>
        <v/>
      </c>
      <c r="AJ348" s="28" t="str">
        <f t="shared" si="53"/>
        <v>_</v>
      </c>
    </row>
    <row r="349" spans="1:36" s="30" customFormat="1" x14ac:dyDescent="0.25">
      <c r="A349" s="38"/>
      <c r="B349" s="155"/>
      <c r="C349" s="40" t="str">
        <f t="shared" si="46"/>
        <v/>
      </c>
      <c r="D349" s="39"/>
      <c r="E349" s="40" t="str">
        <f t="shared" si="47"/>
        <v/>
      </c>
      <c r="F349" s="39"/>
      <c r="G349" s="40" t="str">
        <f t="shared" si="48"/>
        <v/>
      </c>
      <c r="H349" s="39"/>
      <c r="I349" s="40" t="str">
        <f t="shared" si="49"/>
        <v/>
      </c>
      <c r="J349" s="198" t="str">
        <f>IFERROR(VLOOKUP(Q349,Drop_down_options!$B$2:$D$31,2,FALSE),"")</f>
        <v/>
      </c>
      <c r="K349" s="40" t="str">
        <f>IFERROR(VLOOKUP(R349,Drop_down_options!$E$2:$F$4,2,),"")</f>
        <v/>
      </c>
      <c r="L349" s="40" t="str">
        <f>IFERROR(VLOOKUP(S349,Drop_down_options!$G$2:$H$4,2),"")</f>
        <v/>
      </c>
      <c r="M349" s="40" t="str">
        <f>IFERROR(VLOOKUP(T349,Drop_down_options!$E$9:$F$14,2,FALSE),"")</f>
        <v/>
      </c>
      <c r="N349" s="40" t="str">
        <f t="shared" si="50"/>
        <v>_</v>
      </c>
      <c r="O349" s="199" t="str">
        <f t="shared" si="51"/>
        <v>___</v>
      </c>
      <c r="P349" s="41" t="str">
        <f t="shared" si="45"/>
        <v>-</v>
      </c>
      <c r="Q349" s="42" t="str">
        <f>IFERROR(VLOOKUP(B349,ACCEPTED_CODES!$X$3:$Y$32,2,), "")</f>
        <v/>
      </c>
      <c r="R349" s="154" t="str">
        <f>IFERROR(VLOOKUP(E349,Drop_down_options!$C$47:$D$49,2,), "")</f>
        <v/>
      </c>
      <c r="S349" s="39" t="str">
        <f>IFERROR(VLOOKUP(F349,Drop_down_options!$C$34:$D$36,2,), "")</f>
        <v/>
      </c>
      <c r="T349" s="39" t="str">
        <f>IFERROR(VLOOKUP(H349,Drop_down_options!$C$39:$D$44,2,),"")</f>
        <v/>
      </c>
      <c r="U349" s="48"/>
      <c r="V349" s="209"/>
      <c r="W349" s="48"/>
      <c r="X349" s="48"/>
      <c r="Y349" s="48"/>
      <c r="Z349" s="48"/>
      <c r="AA349" s="46"/>
      <c r="AB349" s="46"/>
      <c r="AC349" s="45" t="str">
        <f t="shared" si="52"/>
        <v/>
      </c>
      <c r="AD349" s="44"/>
      <c r="AE349" s="46"/>
      <c r="AF349" s="46"/>
      <c r="AG349" s="46"/>
      <c r="AH349" s="120"/>
      <c r="AI349" s="28" t="str">
        <f>IFERROR(VLOOKUP(AH349,CAPTURE_SITE_INFO!$B$3:$U$501,11,FALSE),"")</f>
        <v/>
      </c>
      <c r="AJ349" s="28" t="str">
        <f t="shared" si="53"/>
        <v>_</v>
      </c>
    </row>
    <row r="350" spans="1:36" s="30" customFormat="1" x14ac:dyDescent="0.25">
      <c r="A350" s="38"/>
      <c r="B350" s="155"/>
      <c r="C350" s="40" t="str">
        <f t="shared" si="46"/>
        <v/>
      </c>
      <c r="D350" s="39"/>
      <c r="E350" s="40" t="str">
        <f t="shared" si="47"/>
        <v/>
      </c>
      <c r="F350" s="39"/>
      <c r="G350" s="40" t="str">
        <f t="shared" si="48"/>
        <v/>
      </c>
      <c r="H350" s="39"/>
      <c r="I350" s="40" t="str">
        <f t="shared" si="49"/>
        <v/>
      </c>
      <c r="J350" s="198" t="str">
        <f>IFERROR(VLOOKUP(Q350,Drop_down_options!$B$2:$D$31,2,FALSE),"")</f>
        <v/>
      </c>
      <c r="K350" s="40" t="str">
        <f>IFERROR(VLOOKUP(R350,Drop_down_options!$E$2:$F$4,2,),"")</f>
        <v/>
      </c>
      <c r="L350" s="40" t="str">
        <f>IFERROR(VLOOKUP(S350,Drop_down_options!$G$2:$H$4,2),"")</f>
        <v/>
      </c>
      <c r="M350" s="40" t="str">
        <f>IFERROR(VLOOKUP(T350,Drop_down_options!$E$9:$F$14,2,FALSE),"")</f>
        <v/>
      </c>
      <c r="N350" s="40" t="str">
        <f t="shared" si="50"/>
        <v>_</v>
      </c>
      <c r="O350" s="199" t="str">
        <f t="shared" si="51"/>
        <v>___</v>
      </c>
      <c r="P350" s="41" t="str">
        <f t="shared" si="45"/>
        <v>-</v>
      </c>
      <c r="Q350" s="42" t="str">
        <f>IFERROR(VLOOKUP(B350,ACCEPTED_CODES!$X$3:$Y$32,2,), "")</f>
        <v/>
      </c>
      <c r="R350" s="154" t="str">
        <f>IFERROR(VLOOKUP(E350,Drop_down_options!$C$47:$D$49,2,), "")</f>
        <v/>
      </c>
      <c r="S350" s="39" t="str">
        <f>IFERROR(VLOOKUP(F350,Drop_down_options!$C$34:$D$36,2,), "")</f>
        <v/>
      </c>
      <c r="T350" s="39" t="str">
        <f>IFERROR(VLOOKUP(H350,Drop_down_options!$C$39:$D$44,2,),"")</f>
        <v/>
      </c>
      <c r="U350" s="48"/>
      <c r="V350" s="209"/>
      <c r="W350" s="48"/>
      <c r="X350" s="48"/>
      <c r="Y350" s="48"/>
      <c r="Z350" s="48"/>
      <c r="AA350" s="46"/>
      <c r="AB350" s="46"/>
      <c r="AC350" s="45" t="str">
        <f t="shared" si="52"/>
        <v/>
      </c>
      <c r="AD350" s="44"/>
      <c r="AE350" s="46"/>
      <c r="AF350" s="46"/>
      <c r="AG350" s="46"/>
      <c r="AH350" s="120"/>
      <c r="AI350" s="28" t="str">
        <f>IFERROR(VLOOKUP(AH350,CAPTURE_SITE_INFO!$B$3:$U$501,11,FALSE),"")</f>
        <v/>
      </c>
      <c r="AJ350" s="28" t="str">
        <f t="shared" si="53"/>
        <v>_</v>
      </c>
    </row>
    <row r="351" spans="1:36" s="30" customFormat="1" x14ac:dyDescent="0.25">
      <c r="A351" s="38"/>
      <c r="B351" s="155"/>
      <c r="C351" s="40" t="str">
        <f t="shared" si="46"/>
        <v/>
      </c>
      <c r="D351" s="39"/>
      <c r="E351" s="40" t="str">
        <f t="shared" si="47"/>
        <v/>
      </c>
      <c r="F351" s="39"/>
      <c r="G351" s="40" t="str">
        <f t="shared" si="48"/>
        <v/>
      </c>
      <c r="H351" s="39"/>
      <c r="I351" s="40" t="str">
        <f t="shared" si="49"/>
        <v/>
      </c>
      <c r="J351" s="198" t="str">
        <f>IFERROR(VLOOKUP(Q351,Drop_down_options!$B$2:$D$31,2,FALSE),"")</f>
        <v/>
      </c>
      <c r="K351" s="40" t="str">
        <f>IFERROR(VLOOKUP(R351,Drop_down_options!$E$2:$F$4,2,),"")</f>
        <v/>
      </c>
      <c r="L351" s="40" t="str">
        <f>IFERROR(VLOOKUP(S351,Drop_down_options!$G$2:$H$4,2),"")</f>
        <v/>
      </c>
      <c r="M351" s="40" t="str">
        <f>IFERROR(VLOOKUP(T351,Drop_down_options!$E$9:$F$14,2,FALSE),"")</f>
        <v/>
      </c>
      <c r="N351" s="40" t="str">
        <f t="shared" si="50"/>
        <v>_</v>
      </c>
      <c r="O351" s="199" t="str">
        <f t="shared" si="51"/>
        <v>___</v>
      </c>
      <c r="P351" s="41" t="str">
        <f t="shared" si="45"/>
        <v>-</v>
      </c>
      <c r="Q351" s="42" t="str">
        <f>IFERROR(VLOOKUP(B351,ACCEPTED_CODES!$X$3:$Y$32,2,), "")</f>
        <v/>
      </c>
      <c r="R351" s="154" t="str">
        <f>IFERROR(VLOOKUP(E351,Drop_down_options!$C$47:$D$49,2,), "")</f>
        <v/>
      </c>
      <c r="S351" s="39" t="str">
        <f>IFERROR(VLOOKUP(F351,Drop_down_options!$C$34:$D$36,2,), "")</f>
        <v/>
      </c>
      <c r="T351" s="39" t="str">
        <f>IFERROR(VLOOKUP(H351,Drop_down_options!$C$39:$D$44,2,),"")</f>
        <v/>
      </c>
      <c r="U351" s="48"/>
      <c r="V351" s="209"/>
      <c r="W351" s="48"/>
      <c r="X351" s="48"/>
      <c r="Y351" s="48"/>
      <c r="Z351" s="48"/>
      <c r="AA351" s="46"/>
      <c r="AB351" s="46"/>
      <c r="AC351" s="45" t="str">
        <f t="shared" si="52"/>
        <v/>
      </c>
      <c r="AD351" s="44"/>
      <c r="AE351" s="46"/>
      <c r="AF351" s="46"/>
      <c r="AG351" s="46"/>
      <c r="AH351" s="120"/>
      <c r="AI351" s="28" t="str">
        <f>IFERROR(VLOOKUP(AH351,CAPTURE_SITE_INFO!$B$3:$U$501,11,FALSE),"")</f>
        <v/>
      </c>
      <c r="AJ351" s="28" t="str">
        <f t="shared" si="53"/>
        <v>_</v>
      </c>
    </row>
    <row r="352" spans="1:36" s="30" customFormat="1" x14ac:dyDescent="0.25">
      <c r="A352" s="38"/>
      <c r="B352" s="155"/>
      <c r="C352" s="40" t="str">
        <f t="shared" si="46"/>
        <v/>
      </c>
      <c r="D352" s="39"/>
      <c r="E352" s="40" t="str">
        <f t="shared" si="47"/>
        <v/>
      </c>
      <c r="F352" s="39"/>
      <c r="G352" s="40" t="str">
        <f t="shared" si="48"/>
        <v/>
      </c>
      <c r="H352" s="39"/>
      <c r="I352" s="40" t="str">
        <f t="shared" si="49"/>
        <v/>
      </c>
      <c r="J352" s="198" t="str">
        <f>IFERROR(VLOOKUP(Q352,Drop_down_options!$B$2:$D$31,2,FALSE),"")</f>
        <v/>
      </c>
      <c r="K352" s="40" t="str">
        <f>IFERROR(VLOOKUP(R352,Drop_down_options!$E$2:$F$4,2,),"")</f>
        <v/>
      </c>
      <c r="L352" s="40" t="str">
        <f>IFERROR(VLOOKUP(S352,Drop_down_options!$G$2:$H$4,2),"")</f>
        <v/>
      </c>
      <c r="M352" s="40" t="str">
        <f>IFERROR(VLOOKUP(T352,Drop_down_options!$E$9:$F$14,2,FALSE),"")</f>
        <v/>
      </c>
      <c r="N352" s="40" t="str">
        <f t="shared" si="50"/>
        <v>_</v>
      </c>
      <c r="O352" s="199" t="str">
        <f t="shared" si="51"/>
        <v>___</v>
      </c>
      <c r="P352" s="41" t="str">
        <f t="shared" si="45"/>
        <v>-</v>
      </c>
      <c r="Q352" s="42" t="str">
        <f>IFERROR(VLOOKUP(B352,ACCEPTED_CODES!$X$3:$Y$32,2,), "")</f>
        <v/>
      </c>
      <c r="R352" s="154" t="str">
        <f>IFERROR(VLOOKUP(E352,Drop_down_options!$C$47:$D$49,2,), "")</f>
        <v/>
      </c>
      <c r="S352" s="39" t="str">
        <f>IFERROR(VLOOKUP(F352,Drop_down_options!$C$34:$D$36,2,), "")</f>
        <v/>
      </c>
      <c r="T352" s="39" t="str">
        <f>IFERROR(VLOOKUP(H352,Drop_down_options!$C$39:$D$44,2,),"")</f>
        <v/>
      </c>
      <c r="U352" s="48"/>
      <c r="V352" s="209"/>
      <c r="W352" s="48"/>
      <c r="X352" s="48"/>
      <c r="Y352" s="48"/>
      <c r="Z352" s="48"/>
      <c r="AA352" s="46"/>
      <c r="AB352" s="46"/>
      <c r="AC352" s="45" t="str">
        <f t="shared" si="52"/>
        <v/>
      </c>
      <c r="AD352" s="44"/>
      <c r="AE352" s="46"/>
      <c r="AF352" s="46"/>
      <c r="AG352" s="46"/>
      <c r="AH352" s="120"/>
      <c r="AI352" s="28" t="str">
        <f>IFERROR(VLOOKUP(AH352,CAPTURE_SITE_INFO!$B$3:$U$501,11,FALSE),"")</f>
        <v/>
      </c>
      <c r="AJ352" s="28" t="str">
        <f t="shared" si="53"/>
        <v>_</v>
      </c>
    </row>
    <row r="353" spans="1:36" s="30" customFormat="1" x14ac:dyDescent="0.25">
      <c r="A353" s="38"/>
      <c r="B353" s="155"/>
      <c r="C353" s="40" t="str">
        <f t="shared" si="46"/>
        <v/>
      </c>
      <c r="D353" s="39"/>
      <c r="E353" s="40" t="str">
        <f t="shared" si="47"/>
        <v/>
      </c>
      <c r="F353" s="39"/>
      <c r="G353" s="40" t="str">
        <f t="shared" si="48"/>
        <v/>
      </c>
      <c r="H353" s="39"/>
      <c r="I353" s="40" t="str">
        <f t="shared" si="49"/>
        <v/>
      </c>
      <c r="J353" s="198" t="str">
        <f>IFERROR(VLOOKUP(Q353,Drop_down_options!$B$2:$D$31,2,FALSE),"")</f>
        <v/>
      </c>
      <c r="K353" s="40" t="str">
        <f>IFERROR(VLOOKUP(R353,Drop_down_options!$E$2:$F$4,2,),"")</f>
        <v/>
      </c>
      <c r="L353" s="40" t="str">
        <f>IFERROR(VLOOKUP(S353,Drop_down_options!$G$2:$H$4,2),"")</f>
        <v/>
      </c>
      <c r="M353" s="40" t="str">
        <f>IFERROR(VLOOKUP(T353,Drop_down_options!$E$9:$F$14,2,FALSE),"")</f>
        <v/>
      </c>
      <c r="N353" s="40" t="str">
        <f t="shared" si="50"/>
        <v>_</v>
      </c>
      <c r="O353" s="199" t="str">
        <f t="shared" si="51"/>
        <v>___</v>
      </c>
      <c r="P353" s="41" t="str">
        <f t="shared" si="45"/>
        <v>-</v>
      </c>
      <c r="Q353" s="42" t="str">
        <f>IFERROR(VLOOKUP(B353,ACCEPTED_CODES!$X$3:$Y$32,2,), "")</f>
        <v/>
      </c>
      <c r="R353" s="154" t="str">
        <f>IFERROR(VLOOKUP(E353,Drop_down_options!$C$47:$D$49,2,), "")</f>
        <v/>
      </c>
      <c r="S353" s="39" t="str">
        <f>IFERROR(VLOOKUP(F353,Drop_down_options!$C$34:$D$36,2,), "")</f>
        <v/>
      </c>
      <c r="T353" s="39" t="str">
        <f>IFERROR(VLOOKUP(H353,Drop_down_options!$C$39:$D$44,2,),"")</f>
        <v/>
      </c>
      <c r="U353" s="48"/>
      <c r="V353" s="209"/>
      <c r="W353" s="48"/>
      <c r="X353" s="48"/>
      <c r="Y353" s="48"/>
      <c r="Z353" s="48"/>
      <c r="AA353" s="46"/>
      <c r="AB353" s="46"/>
      <c r="AC353" s="45" t="str">
        <f t="shared" si="52"/>
        <v/>
      </c>
      <c r="AD353" s="44"/>
      <c r="AE353" s="46"/>
      <c r="AF353" s="46"/>
      <c r="AG353" s="46"/>
      <c r="AH353" s="120"/>
      <c r="AI353" s="28" t="str">
        <f>IFERROR(VLOOKUP(AH353,CAPTURE_SITE_INFO!$B$3:$U$501,11,FALSE),"")</f>
        <v/>
      </c>
      <c r="AJ353" s="28" t="str">
        <f t="shared" si="53"/>
        <v>_</v>
      </c>
    </row>
    <row r="354" spans="1:36" s="30" customFormat="1" x14ac:dyDescent="0.25">
      <c r="A354" s="38"/>
      <c r="B354" s="155"/>
      <c r="C354" s="40" t="str">
        <f t="shared" si="46"/>
        <v/>
      </c>
      <c r="D354" s="39"/>
      <c r="E354" s="40" t="str">
        <f t="shared" si="47"/>
        <v/>
      </c>
      <c r="F354" s="39"/>
      <c r="G354" s="40" t="str">
        <f t="shared" si="48"/>
        <v/>
      </c>
      <c r="H354" s="39"/>
      <c r="I354" s="40" t="str">
        <f t="shared" si="49"/>
        <v/>
      </c>
      <c r="J354" s="198" t="str">
        <f>IFERROR(VLOOKUP(Q354,Drop_down_options!$B$2:$D$31,2,FALSE),"")</f>
        <v/>
      </c>
      <c r="K354" s="40" t="str">
        <f>IFERROR(VLOOKUP(R354,Drop_down_options!$E$2:$F$4,2,),"")</f>
        <v/>
      </c>
      <c r="L354" s="40" t="str">
        <f>IFERROR(VLOOKUP(S354,Drop_down_options!$G$2:$H$4,2),"")</f>
        <v/>
      </c>
      <c r="M354" s="40" t="str">
        <f>IFERROR(VLOOKUP(T354,Drop_down_options!$E$9:$F$14,2,FALSE),"")</f>
        <v/>
      </c>
      <c r="N354" s="40" t="str">
        <f t="shared" si="50"/>
        <v>_</v>
      </c>
      <c r="O354" s="199" t="str">
        <f t="shared" si="51"/>
        <v>___</v>
      </c>
      <c r="P354" s="41" t="str">
        <f t="shared" si="45"/>
        <v>-</v>
      </c>
      <c r="Q354" s="42" t="str">
        <f>IFERROR(VLOOKUP(B354,ACCEPTED_CODES!$X$3:$Y$32,2,), "")</f>
        <v/>
      </c>
      <c r="R354" s="154" t="str">
        <f>IFERROR(VLOOKUP(E354,Drop_down_options!$C$47:$D$49,2,), "")</f>
        <v/>
      </c>
      <c r="S354" s="39" t="str">
        <f>IFERROR(VLOOKUP(F354,Drop_down_options!$C$34:$D$36,2,), "")</f>
        <v/>
      </c>
      <c r="T354" s="39" t="str">
        <f>IFERROR(VLOOKUP(H354,Drop_down_options!$C$39:$D$44,2,),"")</f>
        <v/>
      </c>
      <c r="U354" s="48"/>
      <c r="V354" s="209"/>
      <c r="W354" s="48"/>
      <c r="X354" s="48"/>
      <c r="Y354" s="48"/>
      <c r="Z354" s="48"/>
      <c r="AA354" s="46"/>
      <c r="AB354" s="46"/>
      <c r="AC354" s="45" t="str">
        <f t="shared" si="52"/>
        <v/>
      </c>
      <c r="AD354" s="44"/>
      <c r="AE354" s="46"/>
      <c r="AF354" s="46"/>
      <c r="AG354" s="46"/>
      <c r="AH354" s="120"/>
      <c r="AI354" s="28" t="str">
        <f>IFERROR(VLOOKUP(AH354,CAPTURE_SITE_INFO!$B$3:$U$501,11,FALSE),"")</f>
        <v/>
      </c>
      <c r="AJ354" s="28" t="str">
        <f t="shared" si="53"/>
        <v>_</v>
      </c>
    </row>
    <row r="355" spans="1:36" s="30" customFormat="1" x14ac:dyDescent="0.25">
      <c r="A355" s="38"/>
      <c r="B355" s="155"/>
      <c r="C355" s="40" t="str">
        <f t="shared" si="46"/>
        <v/>
      </c>
      <c r="D355" s="39"/>
      <c r="E355" s="40" t="str">
        <f t="shared" si="47"/>
        <v/>
      </c>
      <c r="F355" s="39"/>
      <c r="G355" s="40" t="str">
        <f t="shared" si="48"/>
        <v/>
      </c>
      <c r="H355" s="39"/>
      <c r="I355" s="40" t="str">
        <f t="shared" si="49"/>
        <v/>
      </c>
      <c r="J355" s="198" t="str">
        <f>IFERROR(VLOOKUP(Q355,Drop_down_options!$B$2:$D$31,2,FALSE),"")</f>
        <v/>
      </c>
      <c r="K355" s="40" t="str">
        <f>IFERROR(VLOOKUP(R355,Drop_down_options!$E$2:$F$4,2,),"")</f>
        <v/>
      </c>
      <c r="L355" s="40" t="str">
        <f>IFERROR(VLOOKUP(S355,Drop_down_options!$G$2:$H$4,2),"")</f>
        <v/>
      </c>
      <c r="M355" s="40" t="str">
        <f>IFERROR(VLOOKUP(T355,Drop_down_options!$E$9:$F$14,2,FALSE),"")</f>
        <v/>
      </c>
      <c r="N355" s="40" t="str">
        <f t="shared" si="50"/>
        <v>_</v>
      </c>
      <c r="O355" s="199" t="str">
        <f t="shared" si="51"/>
        <v>___</v>
      </c>
      <c r="P355" s="41" t="str">
        <f t="shared" si="45"/>
        <v>-</v>
      </c>
      <c r="Q355" s="42" t="str">
        <f>IFERROR(VLOOKUP(B355,ACCEPTED_CODES!$X$3:$Y$32,2,), "")</f>
        <v/>
      </c>
      <c r="R355" s="154" t="str">
        <f>IFERROR(VLOOKUP(E355,Drop_down_options!$C$47:$D$49,2,), "")</f>
        <v/>
      </c>
      <c r="S355" s="39" t="str">
        <f>IFERROR(VLOOKUP(F355,Drop_down_options!$C$34:$D$36,2,), "")</f>
        <v/>
      </c>
      <c r="T355" s="39" t="str">
        <f>IFERROR(VLOOKUP(H355,Drop_down_options!$C$39:$D$44,2,),"")</f>
        <v/>
      </c>
      <c r="U355" s="48"/>
      <c r="V355" s="209"/>
      <c r="W355" s="48"/>
      <c r="X355" s="48"/>
      <c r="Y355" s="48"/>
      <c r="Z355" s="48"/>
      <c r="AA355" s="46"/>
      <c r="AB355" s="46"/>
      <c r="AC355" s="45" t="str">
        <f t="shared" si="52"/>
        <v/>
      </c>
      <c r="AD355" s="44"/>
      <c r="AE355" s="46"/>
      <c r="AF355" s="46"/>
      <c r="AG355" s="46"/>
      <c r="AH355" s="120"/>
      <c r="AI355" s="28" t="str">
        <f>IFERROR(VLOOKUP(AH355,CAPTURE_SITE_INFO!$B$3:$U$501,11,FALSE),"")</f>
        <v/>
      </c>
      <c r="AJ355" s="28" t="str">
        <f t="shared" si="53"/>
        <v>_</v>
      </c>
    </row>
    <row r="356" spans="1:36" s="30" customFormat="1" x14ac:dyDescent="0.25">
      <c r="A356" s="38"/>
      <c r="B356" s="155"/>
      <c r="C356" s="40" t="str">
        <f t="shared" si="46"/>
        <v/>
      </c>
      <c r="D356" s="39"/>
      <c r="E356" s="40" t="str">
        <f t="shared" si="47"/>
        <v/>
      </c>
      <c r="F356" s="39"/>
      <c r="G356" s="40" t="str">
        <f t="shared" si="48"/>
        <v/>
      </c>
      <c r="H356" s="39"/>
      <c r="I356" s="40" t="str">
        <f t="shared" si="49"/>
        <v/>
      </c>
      <c r="J356" s="198" t="str">
        <f>IFERROR(VLOOKUP(Q356,Drop_down_options!$B$2:$D$31,2,FALSE),"")</f>
        <v/>
      </c>
      <c r="K356" s="40" t="str">
        <f>IFERROR(VLOOKUP(R356,Drop_down_options!$E$2:$F$4,2,),"")</f>
        <v/>
      </c>
      <c r="L356" s="40" t="str">
        <f>IFERROR(VLOOKUP(S356,Drop_down_options!$G$2:$H$4,2),"")</f>
        <v/>
      </c>
      <c r="M356" s="40" t="str">
        <f>IFERROR(VLOOKUP(T356,Drop_down_options!$E$9:$F$14,2,FALSE),"")</f>
        <v/>
      </c>
      <c r="N356" s="40" t="str">
        <f t="shared" si="50"/>
        <v>_</v>
      </c>
      <c r="O356" s="199" t="str">
        <f t="shared" si="51"/>
        <v>___</v>
      </c>
      <c r="P356" s="41" t="str">
        <f t="shared" si="45"/>
        <v>-</v>
      </c>
      <c r="Q356" s="42" t="str">
        <f>IFERROR(VLOOKUP(B356,ACCEPTED_CODES!$X$3:$Y$32,2,), "")</f>
        <v/>
      </c>
      <c r="R356" s="154" t="str">
        <f>IFERROR(VLOOKUP(E356,Drop_down_options!$C$47:$D$49,2,), "")</f>
        <v/>
      </c>
      <c r="S356" s="39" t="str">
        <f>IFERROR(VLOOKUP(F356,Drop_down_options!$C$34:$D$36,2,), "")</f>
        <v/>
      </c>
      <c r="T356" s="39" t="str">
        <f>IFERROR(VLOOKUP(H356,Drop_down_options!$C$39:$D$44,2,),"")</f>
        <v/>
      </c>
      <c r="U356" s="48"/>
      <c r="V356" s="209"/>
      <c r="W356" s="48"/>
      <c r="X356" s="48"/>
      <c r="Y356" s="48"/>
      <c r="Z356" s="48"/>
      <c r="AA356" s="46"/>
      <c r="AB356" s="46"/>
      <c r="AC356" s="45" t="str">
        <f t="shared" si="52"/>
        <v/>
      </c>
      <c r="AD356" s="44"/>
      <c r="AE356" s="46"/>
      <c r="AF356" s="46"/>
      <c r="AG356" s="46"/>
      <c r="AH356" s="120"/>
      <c r="AI356" s="28" t="str">
        <f>IFERROR(VLOOKUP(AH356,CAPTURE_SITE_INFO!$B$3:$U$501,11,FALSE),"")</f>
        <v/>
      </c>
      <c r="AJ356" s="28" t="str">
        <f t="shared" si="53"/>
        <v>_</v>
      </c>
    </row>
    <row r="357" spans="1:36" s="30" customFormat="1" x14ac:dyDescent="0.25">
      <c r="A357" s="38"/>
      <c r="B357" s="155"/>
      <c r="C357" s="40" t="str">
        <f t="shared" si="46"/>
        <v/>
      </c>
      <c r="D357" s="39"/>
      <c r="E357" s="40" t="str">
        <f t="shared" si="47"/>
        <v/>
      </c>
      <c r="F357" s="39"/>
      <c r="G357" s="40" t="str">
        <f t="shared" si="48"/>
        <v/>
      </c>
      <c r="H357" s="39"/>
      <c r="I357" s="40" t="str">
        <f t="shared" si="49"/>
        <v/>
      </c>
      <c r="J357" s="198" t="str">
        <f>IFERROR(VLOOKUP(Q357,Drop_down_options!$B$2:$D$31,2,FALSE),"")</f>
        <v/>
      </c>
      <c r="K357" s="40" t="str">
        <f>IFERROR(VLOOKUP(R357,Drop_down_options!$E$2:$F$4,2,),"")</f>
        <v/>
      </c>
      <c r="L357" s="40" t="str">
        <f>IFERROR(VLOOKUP(S357,Drop_down_options!$G$2:$H$4,2),"")</f>
        <v/>
      </c>
      <c r="M357" s="40" t="str">
        <f>IFERROR(VLOOKUP(T357,Drop_down_options!$E$9:$F$14,2,FALSE),"")</f>
        <v/>
      </c>
      <c r="N357" s="40" t="str">
        <f t="shared" si="50"/>
        <v>_</v>
      </c>
      <c r="O357" s="199" t="str">
        <f t="shared" si="51"/>
        <v>___</v>
      </c>
      <c r="P357" s="41" t="str">
        <f t="shared" si="45"/>
        <v>-</v>
      </c>
      <c r="Q357" s="42" t="str">
        <f>IFERROR(VLOOKUP(B357,ACCEPTED_CODES!$X$3:$Y$32,2,), "")</f>
        <v/>
      </c>
      <c r="R357" s="154" t="str">
        <f>IFERROR(VLOOKUP(E357,Drop_down_options!$C$47:$D$49,2,), "")</f>
        <v/>
      </c>
      <c r="S357" s="39" t="str">
        <f>IFERROR(VLOOKUP(F357,Drop_down_options!$C$34:$D$36,2,), "")</f>
        <v/>
      </c>
      <c r="T357" s="39" t="str">
        <f>IFERROR(VLOOKUP(H357,Drop_down_options!$C$39:$D$44,2,),"")</f>
        <v/>
      </c>
      <c r="U357" s="48"/>
      <c r="V357" s="209"/>
      <c r="W357" s="48"/>
      <c r="X357" s="48"/>
      <c r="Y357" s="48"/>
      <c r="Z357" s="48"/>
      <c r="AA357" s="46"/>
      <c r="AB357" s="46"/>
      <c r="AC357" s="45" t="str">
        <f t="shared" si="52"/>
        <v/>
      </c>
      <c r="AD357" s="44"/>
      <c r="AE357" s="46"/>
      <c r="AF357" s="46"/>
      <c r="AG357" s="46"/>
      <c r="AH357" s="120"/>
      <c r="AI357" s="28" t="str">
        <f>IFERROR(VLOOKUP(AH357,CAPTURE_SITE_INFO!$B$3:$U$501,11,FALSE),"")</f>
        <v/>
      </c>
      <c r="AJ357" s="28" t="str">
        <f t="shared" si="53"/>
        <v>_</v>
      </c>
    </row>
    <row r="358" spans="1:36" s="30" customFormat="1" x14ac:dyDescent="0.25">
      <c r="A358" s="38"/>
      <c r="B358" s="155"/>
      <c r="C358" s="40" t="str">
        <f t="shared" si="46"/>
        <v/>
      </c>
      <c r="D358" s="39"/>
      <c r="E358" s="40" t="str">
        <f t="shared" si="47"/>
        <v/>
      </c>
      <c r="F358" s="39"/>
      <c r="G358" s="40" t="str">
        <f t="shared" si="48"/>
        <v/>
      </c>
      <c r="H358" s="39"/>
      <c r="I358" s="40" t="str">
        <f t="shared" si="49"/>
        <v/>
      </c>
      <c r="J358" s="198" t="str">
        <f>IFERROR(VLOOKUP(Q358,Drop_down_options!$B$2:$D$31,2,FALSE),"")</f>
        <v/>
      </c>
      <c r="K358" s="40" t="str">
        <f>IFERROR(VLOOKUP(R358,Drop_down_options!$E$2:$F$4,2,),"")</f>
        <v/>
      </c>
      <c r="L358" s="40" t="str">
        <f>IFERROR(VLOOKUP(S358,Drop_down_options!$G$2:$H$4,2),"")</f>
        <v/>
      </c>
      <c r="M358" s="40" t="str">
        <f>IFERROR(VLOOKUP(T358,Drop_down_options!$E$9:$F$14,2,FALSE),"")</f>
        <v/>
      </c>
      <c r="N358" s="40" t="str">
        <f t="shared" si="50"/>
        <v>_</v>
      </c>
      <c r="O358" s="199" t="str">
        <f t="shared" si="51"/>
        <v>___</v>
      </c>
      <c r="P358" s="41" t="str">
        <f t="shared" si="45"/>
        <v>-</v>
      </c>
      <c r="Q358" s="42" t="str">
        <f>IFERROR(VLOOKUP(B358,ACCEPTED_CODES!$X$3:$Y$32,2,), "")</f>
        <v/>
      </c>
      <c r="R358" s="154" t="str">
        <f>IFERROR(VLOOKUP(E358,Drop_down_options!$C$47:$D$49,2,), "")</f>
        <v/>
      </c>
      <c r="S358" s="39" t="str">
        <f>IFERROR(VLOOKUP(F358,Drop_down_options!$C$34:$D$36,2,), "")</f>
        <v/>
      </c>
      <c r="T358" s="39" t="str">
        <f>IFERROR(VLOOKUP(H358,Drop_down_options!$C$39:$D$44,2,),"")</f>
        <v/>
      </c>
      <c r="U358" s="48"/>
      <c r="V358" s="209"/>
      <c r="W358" s="48"/>
      <c r="X358" s="48"/>
      <c r="Y358" s="48"/>
      <c r="Z358" s="48"/>
      <c r="AA358" s="46"/>
      <c r="AB358" s="46"/>
      <c r="AC358" s="45" t="str">
        <f t="shared" si="52"/>
        <v/>
      </c>
      <c r="AD358" s="44"/>
      <c r="AE358" s="46"/>
      <c r="AF358" s="46"/>
      <c r="AG358" s="46"/>
      <c r="AH358" s="120"/>
      <c r="AI358" s="28" t="str">
        <f>IFERROR(VLOOKUP(AH358,CAPTURE_SITE_INFO!$B$3:$U$501,11,FALSE),"")</f>
        <v/>
      </c>
      <c r="AJ358" s="28" t="str">
        <f t="shared" si="53"/>
        <v>_</v>
      </c>
    </row>
    <row r="359" spans="1:36" s="30" customFormat="1" x14ac:dyDescent="0.25">
      <c r="A359" s="38"/>
      <c r="B359" s="155"/>
      <c r="C359" s="40" t="str">
        <f t="shared" si="46"/>
        <v/>
      </c>
      <c r="D359" s="39"/>
      <c r="E359" s="40" t="str">
        <f t="shared" si="47"/>
        <v/>
      </c>
      <c r="F359" s="39"/>
      <c r="G359" s="40" t="str">
        <f t="shared" si="48"/>
        <v/>
      </c>
      <c r="H359" s="39"/>
      <c r="I359" s="40" t="str">
        <f t="shared" si="49"/>
        <v/>
      </c>
      <c r="J359" s="198" t="str">
        <f>IFERROR(VLOOKUP(Q359,Drop_down_options!$B$2:$D$31,2,FALSE),"")</f>
        <v/>
      </c>
      <c r="K359" s="40" t="str">
        <f>IFERROR(VLOOKUP(R359,Drop_down_options!$E$2:$F$4,2,),"")</f>
        <v/>
      </c>
      <c r="L359" s="40" t="str">
        <f>IFERROR(VLOOKUP(S359,Drop_down_options!$G$2:$H$4,2),"")</f>
        <v/>
      </c>
      <c r="M359" s="40" t="str">
        <f>IFERROR(VLOOKUP(T359,Drop_down_options!$E$9:$F$14,2,FALSE),"")</f>
        <v/>
      </c>
      <c r="N359" s="40" t="str">
        <f t="shared" si="50"/>
        <v>_</v>
      </c>
      <c r="O359" s="199" t="str">
        <f t="shared" si="51"/>
        <v>___</v>
      </c>
      <c r="P359" s="41" t="str">
        <f t="shared" si="45"/>
        <v>-</v>
      </c>
      <c r="Q359" s="42" t="str">
        <f>IFERROR(VLOOKUP(B359,ACCEPTED_CODES!$X$3:$Y$32,2,), "")</f>
        <v/>
      </c>
      <c r="R359" s="154" t="str">
        <f>IFERROR(VLOOKUP(E359,Drop_down_options!$C$47:$D$49,2,), "")</f>
        <v/>
      </c>
      <c r="S359" s="39" t="str">
        <f>IFERROR(VLOOKUP(F359,Drop_down_options!$C$34:$D$36,2,), "")</f>
        <v/>
      </c>
      <c r="T359" s="39" t="str">
        <f>IFERROR(VLOOKUP(H359,Drop_down_options!$C$39:$D$44,2,),"")</f>
        <v/>
      </c>
      <c r="U359" s="48"/>
      <c r="V359" s="209"/>
      <c r="W359" s="48"/>
      <c r="X359" s="48"/>
      <c r="Y359" s="48"/>
      <c r="Z359" s="48"/>
      <c r="AA359" s="46"/>
      <c r="AB359" s="46"/>
      <c r="AC359" s="45" t="str">
        <f t="shared" si="52"/>
        <v/>
      </c>
      <c r="AD359" s="44"/>
      <c r="AE359" s="46"/>
      <c r="AF359" s="46"/>
      <c r="AG359" s="46"/>
      <c r="AH359" s="120"/>
      <c r="AI359" s="28" t="str">
        <f>IFERROR(VLOOKUP(AH359,CAPTURE_SITE_INFO!$B$3:$U$501,11,FALSE),"")</f>
        <v/>
      </c>
      <c r="AJ359" s="28" t="str">
        <f t="shared" si="53"/>
        <v>_</v>
      </c>
    </row>
    <row r="360" spans="1:36" s="30" customFormat="1" x14ac:dyDescent="0.25">
      <c r="A360" s="38"/>
      <c r="B360" s="155"/>
      <c r="C360" s="40" t="str">
        <f t="shared" si="46"/>
        <v/>
      </c>
      <c r="D360" s="39"/>
      <c r="E360" s="40" t="str">
        <f t="shared" si="47"/>
        <v/>
      </c>
      <c r="F360" s="39"/>
      <c r="G360" s="40" t="str">
        <f t="shared" si="48"/>
        <v/>
      </c>
      <c r="H360" s="39"/>
      <c r="I360" s="40" t="str">
        <f t="shared" si="49"/>
        <v/>
      </c>
      <c r="J360" s="198" t="str">
        <f>IFERROR(VLOOKUP(Q360,Drop_down_options!$B$2:$D$31,2,FALSE),"")</f>
        <v/>
      </c>
      <c r="K360" s="40" t="str">
        <f>IFERROR(VLOOKUP(R360,Drop_down_options!$E$2:$F$4,2,),"")</f>
        <v/>
      </c>
      <c r="L360" s="40" t="str">
        <f>IFERROR(VLOOKUP(S360,Drop_down_options!$G$2:$H$4,2),"")</f>
        <v/>
      </c>
      <c r="M360" s="40" t="str">
        <f>IFERROR(VLOOKUP(T360,Drop_down_options!$E$9:$F$14,2,FALSE),"")</f>
        <v/>
      </c>
      <c r="N360" s="40" t="str">
        <f t="shared" si="50"/>
        <v>_</v>
      </c>
      <c r="O360" s="199" t="str">
        <f t="shared" si="51"/>
        <v>___</v>
      </c>
      <c r="P360" s="41" t="str">
        <f t="shared" si="45"/>
        <v>-</v>
      </c>
      <c r="Q360" s="42" t="str">
        <f>IFERROR(VLOOKUP(B360,ACCEPTED_CODES!$X$3:$Y$32,2,), "")</f>
        <v/>
      </c>
      <c r="R360" s="154" t="str">
        <f>IFERROR(VLOOKUP(E360,Drop_down_options!$C$47:$D$49,2,), "")</f>
        <v/>
      </c>
      <c r="S360" s="39" t="str">
        <f>IFERROR(VLOOKUP(F360,Drop_down_options!$C$34:$D$36,2,), "")</f>
        <v/>
      </c>
      <c r="T360" s="39" t="str">
        <f>IFERROR(VLOOKUP(H360,Drop_down_options!$C$39:$D$44,2,),"")</f>
        <v/>
      </c>
      <c r="U360" s="48"/>
      <c r="V360" s="209"/>
      <c r="W360" s="48"/>
      <c r="X360" s="48"/>
      <c r="Y360" s="48"/>
      <c r="Z360" s="48"/>
      <c r="AA360" s="46"/>
      <c r="AB360" s="46"/>
      <c r="AC360" s="45" t="str">
        <f t="shared" si="52"/>
        <v/>
      </c>
      <c r="AD360" s="44"/>
      <c r="AE360" s="46"/>
      <c r="AF360" s="46"/>
      <c r="AG360" s="46"/>
      <c r="AH360" s="120"/>
      <c r="AI360" s="28" t="str">
        <f>IFERROR(VLOOKUP(AH360,CAPTURE_SITE_INFO!$B$3:$U$501,11,FALSE),"")</f>
        <v/>
      </c>
      <c r="AJ360" s="28" t="str">
        <f t="shared" si="53"/>
        <v>_</v>
      </c>
    </row>
    <row r="361" spans="1:36" s="30" customFormat="1" x14ac:dyDescent="0.25">
      <c r="A361" s="38"/>
      <c r="B361" s="155"/>
      <c r="C361" s="40" t="str">
        <f t="shared" si="46"/>
        <v/>
      </c>
      <c r="D361" s="39"/>
      <c r="E361" s="40" t="str">
        <f t="shared" si="47"/>
        <v/>
      </c>
      <c r="F361" s="39"/>
      <c r="G361" s="40" t="str">
        <f t="shared" si="48"/>
        <v/>
      </c>
      <c r="H361" s="39"/>
      <c r="I361" s="40" t="str">
        <f t="shared" si="49"/>
        <v/>
      </c>
      <c r="J361" s="198" t="str">
        <f>IFERROR(VLOOKUP(Q361,Drop_down_options!$B$2:$D$31,2,FALSE),"")</f>
        <v/>
      </c>
      <c r="K361" s="40" t="str">
        <f>IFERROR(VLOOKUP(R361,Drop_down_options!$E$2:$F$4,2,),"")</f>
        <v/>
      </c>
      <c r="L361" s="40" t="str">
        <f>IFERROR(VLOOKUP(S361,Drop_down_options!$G$2:$H$4,2),"")</f>
        <v/>
      </c>
      <c r="M361" s="40" t="str">
        <f>IFERROR(VLOOKUP(T361,Drop_down_options!$E$9:$F$14,2,FALSE),"")</f>
        <v/>
      </c>
      <c r="N361" s="40" t="str">
        <f t="shared" si="50"/>
        <v>_</v>
      </c>
      <c r="O361" s="199" t="str">
        <f t="shared" si="51"/>
        <v>___</v>
      </c>
      <c r="P361" s="41" t="str">
        <f t="shared" si="45"/>
        <v>-</v>
      </c>
      <c r="Q361" s="42" t="str">
        <f>IFERROR(VLOOKUP(B361,ACCEPTED_CODES!$X$3:$Y$32,2,), "")</f>
        <v/>
      </c>
      <c r="R361" s="154" t="str">
        <f>IFERROR(VLOOKUP(E361,Drop_down_options!$C$47:$D$49,2,), "")</f>
        <v/>
      </c>
      <c r="S361" s="39" t="str">
        <f>IFERROR(VLOOKUP(F361,Drop_down_options!$C$34:$D$36,2,), "")</f>
        <v/>
      </c>
      <c r="T361" s="39" t="str">
        <f>IFERROR(VLOOKUP(H361,Drop_down_options!$C$39:$D$44,2,),"")</f>
        <v/>
      </c>
      <c r="U361" s="48"/>
      <c r="V361" s="209"/>
      <c r="W361" s="48"/>
      <c r="X361" s="48"/>
      <c r="Y361" s="48"/>
      <c r="Z361" s="48"/>
      <c r="AA361" s="46"/>
      <c r="AB361" s="46"/>
      <c r="AC361" s="45" t="str">
        <f t="shared" si="52"/>
        <v/>
      </c>
      <c r="AD361" s="44"/>
      <c r="AE361" s="46"/>
      <c r="AF361" s="46"/>
      <c r="AG361" s="46"/>
      <c r="AH361" s="120"/>
      <c r="AI361" s="28" t="str">
        <f>IFERROR(VLOOKUP(AH361,CAPTURE_SITE_INFO!$B$3:$U$501,11,FALSE),"")</f>
        <v/>
      </c>
      <c r="AJ361" s="28" t="str">
        <f t="shared" si="53"/>
        <v>_</v>
      </c>
    </row>
    <row r="362" spans="1:36" s="30" customFormat="1" x14ac:dyDescent="0.25">
      <c r="A362" s="38"/>
      <c r="B362" s="155"/>
      <c r="C362" s="40" t="str">
        <f t="shared" si="46"/>
        <v/>
      </c>
      <c r="D362" s="39"/>
      <c r="E362" s="40" t="str">
        <f t="shared" si="47"/>
        <v/>
      </c>
      <c r="F362" s="39"/>
      <c r="G362" s="40" t="str">
        <f t="shared" si="48"/>
        <v/>
      </c>
      <c r="H362" s="39"/>
      <c r="I362" s="40" t="str">
        <f t="shared" si="49"/>
        <v/>
      </c>
      <c r="J362" s="198" t="str">
        <f>IFERROR(VLOOKUP(Q362,Drop_down_options!$B$2:$D$31,2,FALSE),"")</f>
        <v/>
      </c>
      <c r="K362" s="40" t="str">
        <f>IFERROR(VLOOKUP(R362,Drop_down_options!$E$2:$F$4,2,),"")</f>
        <v/>
      </c>
      <c r="L362" s="40" t="str">
        <f>IFERROR(VLOOKUP(S362,Drop_down_options!$G$2:$H$4,2),"")</f>
        <v/>
      </c>
      <c r="M362" s="40" t="str">
        <f>IFERROR(VLOOKUP(T362,Drop_down_options!$E$9:$F$14,2,FALSE),"")</f>
        <v/>
      </c>
      <c r="N362" s="40" t="str">
        <f t="shared" si="50"/>
        <v>_</v>
      </c>
      <c r="O362" s="199" t="str">
        <f t="shared" si="51"/>
        <v>___</v>
      </c>
      <c r="P362" s="41" t="str">
        <f t="shared" si="45"/>
        <v>-</v>
      </c>
      <c r="Q362" s="42" t="str">
        <f>IFERROR(VLOOKUP(B362,ACCEPTED_CODES!$X$3:$Y$32,2,), "")</f>
        <v/>
      </c>
      <c r="R362" s="154" t="str">
        <f>IFERROR(VLOOKUP(E362,Drop_down_options!$C$47:$D$49,2,), "")</f>
        <v/>
      </c>
      <c r="S362" s="39" t="str">
        <f>IFERROR(VLOOKUP(F362,Drop_down_options!$C$34:$D$36,2,), "")</f>
        <v/>
      </c>
      <c r="T362" s="39" t="str">
        <f>IFERROR(VLOOKUP(H362,Drop_down_options!$C$39:$D$44,2,),"")</f>
        <v/>
      </c>
      <c r="U362" s="48"/>
      <c r="V362" s="209"/>
      <c r="W362" s="48"/>
      <c r="X362" s="48"/>
      <c r="Y362" s="48"/>
      <c r="Z362" s="48"/>
      <c r="AA362" s="46"/>
      <c r="AB362" s="46"/>
      <c r="AC362" s="45" t="str">
        <f t="shared" si="52"/>
        <v/>
      </c>
      <c r="AD362" s="44"/>
      <c r="AE362" s="46"/>
      <c r="AF362" s="46"/>
      <c r="AG362" s="46"/>
      <c r="AH362" s="120"/>
      <c r="AI362" s="28" t="str">
        <f>IFERROR(VLOOKUP(AH362,CAPTURE_SITE_INFO!$B$3:$U$501,11,FALSE),"")</f>
        <v/>
      </c>
      <c r="AJ362" s="28" t="str">
        <f t="shared" si="53"/>
        <v>_</v>
      </c>
    </row>
    <row r="363" spans="1:36" s="30" customFormat="1" x14ac:dyDescent="0.25">
      <c r="A363" s="38"/>
      <c r="B363" s="155"/>
      <c r="C363" s="40" t="str">
        <f t="shared" si="46"/>
        <v/>
      </c>
      <c r="D363" s="39"/>
      <c r="E363" s="40" t="str">
        <f t="shared" si="47"/>
        <v/>
      </c>
      <c r="F363" s="39"/>
      <c r="G363" s="40" t="str">
        <f t="shared" si="48"/>
        <v/>
      </c>
      <c r="H363" s="39"/>
      <c r="I363" s="40" t="str">
        <f t="shared" si="49"/>
        <v/>
      </c>
      <c r="J363" s="198" t="str">
        <f>IFERROR(VLOOKUP(Q363,Drop_down_options!$B$2:$D$31,2,FALSE),"")</f>
        <v/>
      </c>
      <c r="K363" s="40" t="str">
        <f>IFERROR(VLOOKUP(R363,Drop_down_options!$E$2:$F$4,2,),"")</f>
        <v/>
      </c>
      <c r="L363" s="40" t="str">
        <f>IFERROR(VLOOKUP(S363,Drop_down_options!$G$2:$H$4,2),"")</f>
        <v/>
      </c>
      <c r="M363" s="40" t="str">
        <f>IFERROR(VLOOKUP(T363,Drop_down_options!$E$9:$F$14,2,FALSE),"")</f>
        <v/>
      </c>
      <c r="N363" s="40" t="str">
        <f t="shared" si="50"/>
        <v>_</v>
      </c>
      <c r="O363" s="199" t="str">
        <f t="shared" si="51"/>
        <v>___</v>
      </c>
      <c r="P363" s="41" t="str">
        <f t="shared" si="45"/>
        <v>-</v>
      </c>
      <c r="Q363" s="42" t="str">
        <f>IFERROR(VLOOKUP(B363,ACCEPTED_CODES!$X$3:$Y$32,2,), "")</f>
        <v/>
      </c>
      <c r="R363" s="154" t="str">
        <f>IFERROR(VLOOKUP(E363,Drop_down_options!$C$47:$D$49,2,), "")</f>
        <v/>
      </c>
      <c r="S363" s="39" t="str">
        <f>IFERROR(VLOOKUP(F363,Drop_down_options!$C$34:$D$36,2,), "")</f>
        <v/>
      </c>
      <c r="T363" s="39" t="str">
        <f>IFERROR(VLOOKUP(H363,Drop_down_options!$C$39:$D$44,2,),"")</f>
        <v/>
      </c>
      <c r="U363" s="48"/>
      <c r="V363" s="209"/>
      <c r="W363" s="48"/>
      <c r="X363" s="48"/>
      <c r="Y363" s="48"/>
      <c r="Z363" s="48"/>
      <c r="AA363" s="46"/>
      <c r="AB363" s="46"/>
      <c r="AC363" s="45" t="str">
        <f t="shared" si="52"/>
        <v/>
      </c>
      <c r="AD363" s="44"/>
      <c r="AE363" s="46"/>
      <c r="AF363" s="46"/>
      <c r="AG363" s="46"/>
      <c r="AH363" s="120"/>
      <c r="AI363" s="28" t="str">
        <f>IFERROR(VLOOKUP(AH363,CAPTURE_SITE_INFO!$B$3:$U$501,11,FALSE),"")</f>
        <v/>
      </c>
      <c r="AJ363" s="28" t="str">
        <f t="shared" si="53"/>
        <v>_</v>
      </c>
    </row>
    <row r="364" spans="1:36" s="30" customFormat="1" x14ac:dyDescent="0.25">
      <c r="A364" s="38"/>
      <c r="B364" s="155"/>
      <c r="C364" s="40" t="str">
        <f t="shared" si="46"/>
        <v/>
      </c>
      <c r="D364" s="39"/>
      <c r="E364" s="40" t="str">
        <f t="shared" si="47"/>
        <v/>
      </c>
      <c r="F364" s="39"/>
      <c r="G364" s="40" t="str">
        <f t="shared" si="48"/>
        <v/>
      </c>
      <c r="H364" s="39"/>
      <c r="I364" s="40" t="str">
        <f t="shared" si="49"/>
        <v/>
      </c>
      <c r="J364" s="198" t="str">
        <f>IFERROR(VLOOKUP(Q364,Drop_down_options!$B$2:$D$31,2,FALSE),"")</f>
        <v/>
      </c>
      <c r="K364" s="40" t="str">
        <f>IFERROR(VLOOKUP(R364,Drop_down_options!$E$2:$F$4,2,),"")</f>
        <v/>
      </c>
      <c r="L364" s="40" t="str">
        <f>IFERROR(VLOOKUP(S364,Drop_down_options!$G$2:$H$4,2),"")</f>
        <v/>
      </c>
      <c r="M364" s="40" t="str">
        <f>IFERROR(VLOOKUP(T364,Drop_down_options!$E$9:$F$14,2,FALSE),"")</f>
        <v/>
      </c>
      <c r="N364" s="40" t="str">
        <f t="shared" si="50"/>
        <v>_</v>
      </c>
      <c r="O364" s="199" t="str">
        <f t="shared" si="51"/>
        <v>___</v>
      </c>
      <c r="P364" s="41" t="str">
        <f t="shared" si="45"/>
        <v>-</v>
      </c>
      <c r="Q364" s="42" t="str">
        <f>IFERROR(VLOOKUP(B364,ACCEPTED_CODES!$X$3:$Y$32,2,), "")</f>
        <v/>
      </c>
      <c r="R364" s="154" t="str">
        <f>IFERROR(VLOOKUP(E364,Drop_down_options!$C$47:$D$49,2,), "")</f>
        <v/>
      </c>
      <c r="S364" s="39" t="str">
        <f>IFERROR(VLOOKUP(F364,Drop_down_options!$C$34:$D$36,2,), "")</f>
        <v/>
      </c>
      <c r="T364" s="39" t="str">
        <f>IFERROR(VLOOKUP(H364,Drop_down_options!$C$39:$D$44,2,),"")</f>
        <v/>
      </c>
      <c r="U364" s="48"/>
      <c r="V364" s="209"/>
      <c r="W364" s="48"/>
      <c r="X364" s="48"/>
      <c r="Y364" s="48"/>
      <c r="Z364" s="48"/>
      <c r="AA364" s="46"/>
      <c r="AB364" s="46"/>
      <c r="AC364" s="45" t="str">
        <f t="shared" si="52"/>
        <v/>
      </c>
      <c r="AD364" s="44"/>
      <c r="AE364" s="46"/>
      <c r="AF364" s="46"/>
      <c r="AG364" s="46"/>
      <c r="AH364" s="120"/>
      <c r="AI364" s="28" t="str">
        <f>IFERROR(VLOOKUP(AH364,CAPTURE_SITE_INFO!$B$3:$U$501,11,FALSE),"")</f>
        <v/>
      </c>
      <c r="AJ364" s="28" t="str">
        <f t="shared" si="53"/>
        <v>_</v>
      </c>
    </row>
    <row r="365" spans="1:36" s="30" customFormat="1" x14ac:dyDescent="0.25">
      <c r="A365" s="38"/>
      <c r="B365" s="155"/>
      <c r="C365" s="40" t="str">
        <f t="shared" si="46"/>
        <v/>
      </c>
      <c r="D365" s="39"/>
      <c r="E365" s="40" t="str">
        <f t="shared" si="47"/>
        <v/>
      </c>
      <c r="F365" s="39"/>
      <c r="G365" s="40" t="str">
        <f t="shared" si="48"/>
        <v/>
      </c>
      <c r="H365" s="39"/>
      <c r="I365" s="40" t="str">
        <f t="shared" si="49"/>
        <v/>
      </c>
      <c r="J365" s="198" t="str">
        <f>IFERROR(VLOOKUP(Q365,Drop_down_options!$B$2:$D$31,2,FALSE),"")</f>
        <v/>
      </c>
      <c r="K365" s="40" t="str">
        <f>IFERROR(VLOOKUP(R365,Drop_down_options!$E$2:$F$4,2,),"")</f>
        <v/>
      </c>
      <c r="L365" s="40" t="str">
        <f>IFERROR(VLOOKUP(S365,Drop_down_options!$G$2:$H$4,2),"")</f>
        <v/>
      </c>
      <c r="M365" s="40" t="str">
        <f>IFERROR(VLOOKUP(T365,Drop_down_options!$E$9:$F$14,2,FALSE),"")</f>
        <v/>
      </c>
      <c r="N365" s="40" t="str">
        <f t="shared" si="50"/>
        <v>_</v>
      </c>
      <c r="O365" s="199" t="str">
        <f t="shared" si="51"/>
        <v>___</v>
      </c>
      <c r="P365" s="41" t="str">
        <f t="shared" si="45"/>
        <v>-</v>
      </c>
      <c r="Q365" s="42" t="str">
        <f>IFERROR(VLOOKUP(B365,ACCEPTED_CODES!$X$3:$Y$32,2,), "")</f>
        <v/>
      </c>
      <c r="R365" s="154" t="str">
        <f>IFERROR(VLOOKUP(E365,Drop_down_options!$C$47:$D$49,2,), "")</f>
        <v/>
      </c>
      <c r="S365" s="39" t="str">
        <f>IFERROR(VLOOKUP(F365,Drop_down_options!$C$34:$D$36,2,), "")</f>
        <v/>
      </c>
      <c r="T365" s="39" t="str">
        <f>IFERROR(VLOOKUP(H365,Drop_down_options!$C$39:$D$44,2,),"")</f>
        <v/>
      </c>
      <c r="U365" s="48"/>
      <c r="V365" s="209"/>
      <c r="W365" s="48"/>
      <c r="X365" s="48"/>
      <c r="Y365" s="48"/>
      <c r="Z365" s="48"/>
      <c r="AA365" s="46"/>
      <c r="AB365" s="46"/>
      <c r="AC365" s="45" t="str">
        <f t="shared" si="52"/>
        <v/>
      </c>
      <c r="AD365" s="44"/>
      <c r="AE365" s="46"/>
      <c r="AF365" s="46"/>
      <c r="AG365" s="46"/>
      <c r="AH365" s="120"/>
      <c r="AI365" s="28" t="str">
        <f>IFERROR(VLOOKUP(AH365,CAPTURE_SITE_INFO!$B$3:$U$501,11,FALSE),"")</f>
        <v/>
      </c>
      <c r="AJ365" s="28" t="str">
        <f t="shared" si="53"/>
        <v>_</v>
      </c>
    </row>
    <row r="366" spans="1:36" s="30" customFormat="1" x14ac:dyDescent="0.25">
      <c r="A366" s="38"/>
      <c r="B366" s="155"/>
      <c r="C366" s="40" t="str">
        <f t="shared" si="46"/>
        <v/>
      </c>
      <c r="D366" s="39"/>
      <c r="E366" s="40" t="str">
        <f t="shared" si="47"/>
        <v/>
      </c>
      <c r="F366" s="39"/>
      <c r="G366" s="40" t="str">
        <f t="shared" si="48"/>
        <v/>
      </c>
      <c r="H366" s="39"/>
      <c r="I366" s="40" t="str">
        <f t="shared" si="49"/>
        <v/>
      </c>
      <c r="J366" s="198" t="str">
        <f>IFERROR(VLOOKUP(Q366,Drop_down_options!$B$2:$D$31,2,FALSE),"")</f>
        <v/>
      </c>
      <c r="K366" s="40" t="str">
        <f>IFERROR(VLOOKUP(R366,Drop_down_options!$E$2:$F$4,2,),"")</f>
        <v/>
      </c>
      <c r="L366" s="40" t="str">
        <f>IFERROR(VLOOKUP(S366,Drop_down_options!$G$2:$H$4,2),"")</f>
        <v/>
      </c>
      <c r="M366" s="40" t="str">
        <f>IFERROR(VLOOKUP(T366,Drop_down_options!$E$9:$F$14,2,FALSE),"")</f>
        <v/>
      </c>
      <c r="N366" s="40" t="str">
        <f t="shared" si="50"/>
        <v>_</v>
      </c>
      <c r="O366" s="199" t="str">
        <f t="shared" si="51"/>
        <v>___</v>
      </c>
      <c r="P366" s="41" t="str">
        <f t="shared" si="45"/>
        <v>-</v>
      </c>
      <c r="Q366" s="42" t="str">
        <f>IFERROR(VLOOKUP(B366,ACCEPTED_CODES!$X$3:$Y$32,2,), "")</f>
        <v/>
      </c>
      <c r="R366" s="154" t="str">
        <f>IFERROR(VLOOKUP(E366,Drop_down_options!$C$47:$D$49,2,), "")</f>
        <v/>
      </c>
      <c r="S366" s="39" t="str">
        <f>IFERROR(VLOOKUP(F366,Drop_down_options!$C$34:$D$36,2,), "")</f>
        <v/>
      </c>
      <c r="T366" s="39" t="str">
        <f>IFERROR(VLOOKUP(H366,Drop_down_options!$C$39:$D$44,2,),"")</f>
        <v/>
      </c>
      <c r="U366" s="48"/>
      <c r="V366" s="209"/>
      <c r="W366" s="48"/>
      <c r="X366" s="48"/>
      <c r="Y366" s="48"/>
      <c r="Z366" s="48"/>
      <c r="AA366" s="46"/>
      <c r="AB366" s="46"/>
      <c r="AC366" s="45" t="str">
        <f t="shared" si="52"/>
        <v/>
      </c>
      <c r="AD366" s="44"/>
      <c r="AE366" s="46"/>
      <c r="AF366" s="46"/>
      <c r="AG366" s="46"/>
      <c r="AH366" s="120"/>
      <c r="AI366" s="28" t="str">
        <f>IFERROR(VLOOKUP(AH366,CAPTURE_SITE_INFO!$B$3:$U$501,11,FALSE),"")</f>
        <v/>
      </c>
      <c r="AJ366" s="28" t="str">
        <f t="shared" si="53"/>
        <v>_</v>
      </c>
    </row>
    <row r="367" spans="1:36" s="30" customFormat="1" x14ac:dyDescent="0.25">
      <c r="A367" s="38"/>
      <c r="B367" s="155"/>
      <c r="C367" s="40" t="str">
        <f t="shared" si="46"/>
        <v/>
      </c>
      <c r="D367" s="39"/>
      <c r="E367" s="40" t="str">
        <f t="shared" si="47"/>
        <v/>
      </c>
      <c r="F367" s="39"/>
      <c r="G367" s="40" t="str">
        <f t="shared" si="48"/>
        <v/>
      </c>
      <c r="H367" s="39"/>
      <c r="I367" s="40" t="str">
        <f t="shared" si="49"/>
        <v/>
      </c>
      <c r="J367" s="198" t="str">
        <f>IFERROR(VLOOKUP(Q367,Drop_down_options!$B$2:$D$31,2,FALSE),"")</f>
        <v/>
      </c>
      <c r="K367" s="40" t="str">
        <f>IFERROR(VLOOKUP(R367,Drop_down_options!$E$2:$F$4,2,),"")</f>
        <v/>
      </c>
      <c r="L367" s="40" t="str">
        <f>IFERROR(VLOOKUP(S367,Drop_down_options!$G$2:$H$4,2),"")</f>
        <v/>
      </c>
      <c r="M367" s="40" t="str">
        <f>IFERROR(VLOOKUP(T367,Drop_down_options!$E$9:$F$14,2,FALSE),"")</f>
        <v/>
      </c>
      <c r="N367" s="40" t="str">
        <f t="shared" si="50"/>
        <v>_</v>
      </c>
      <c r="O367" s="199" t="str">
        <f t="shared" si="51"/>
        <v>___</v>
      </c>
      <c r="P367" s="41" t="str">
        <f t="shared" si="45"/>
        <v>-</v>
      </c>
      <c r="Q367" s="42" t="str">
        <f>IFERROR(VLOOKUP(B367,ACCEPTED_CODES!$X$3:$Y$32,2,), "")</f>
        <v/>
      </c>
      <c r="R367" s="154" t="str">
        <f>IFERROR(VLOOKUP(E367,Drop_down_options!$C$47:$D$49,2,), "")</f>
        <v/>
      </c>
      <c r="S367" s="39" t="str">
        <f>IFERROR(VLOOKUP(F367,Drop_down_options!$C$34:$D$36,2,), "")</f>
        <v/>
      </c>
      <c r="T367" s="39" t="str">
        <f>IFERROR(VLOOKUP(H367,Drop_down_options!$C$39:$D$44,2,),"")</f>
        <v/>
      </c>
      <c r="U367" s="48"/>
      <c r="V367" s="209"/>
      <c r="W367" s="48"/>
      <c r="X367" s="48"/>
      <c r="Y367" s="48"/>
      <c r="Z367" s="48"/>
      <c r="AA367" s="46"/>
      <c r="AB367" s="46"/>
      <c r="AC367" s="45" t="str">
        <f t="shared" si="52"/>
        <v/>
      </c>
      <c r="AD367" s="44"/>
      <c r="AE367" s="46"/>
      <c r="AF367" s="46"/>
      <c r="AG367" s="46"/>
      <c r="AH367" s="120"/>
      <c r="AI367" s="28" t="str">
        <f>IFERROR(VLOOKUP(AH367,CAPTURE_SITE_INFO!$B$3:$U$501,11,FALSE),"")</f>
        <v/>
      </c>
      <c r="AJ367" s="28" t="str">
        <f t="shared" si="53"/>
        <v>_</v>
      </c>
    </row>
    <row r="368" spans="1:36" s="30" customFormat="1" x14ac:dyDescent="0.25">
      <c r="A368" s="38"/>
      <c r="B368" s="155"/>
      <c r="C368" s="40" t="str">
        <f t="shared" si="46"/>
        <v/>
      </c>
      <c r="D368" s="39"/>
      <c r="E368" s="40" t="str">
        <f t="shared" si="47"/>
        <v/>
      </c>
      <c r="F368" s="39"/>
      <c r="G368" s="40" t="str">
        <f t="shared" si="48"/>
        <v/>
      </c>
      <c r="H368" s="39"/>
      <c r="I368" s="40" t="str">
        <f t="shared" si="49"/>
        <v/>
      </c>
      <c r="J368" s="198" t="str">
        <f>IFERROR(VLOOKUP(Q368,Drop_down_options!$B$2:$D$31,2,FALSE),"")</f>
        <v/>
      </c>
      <c r="K368" s="40" t="str">
        <f>IFERROR(VLOOKUP(R368,Drop_down_options!$E$2:$F$4,2,),"")</f>
        <v/>
      </c>
      <c r="L368" s="40" t="str">
        <f>IFERROR(VLOOKUP(S368,Drop_down_options!$G$2:$H$4,2),"")</f>
        <v/>
      </c>
      <c r="M368" s="40" t="str">
        <f>IFERROR(VLOOKUP(T368,Drop_down_options!$E$9:$F$14,2,FALSE),"")</f>
        <v/>
      </c>
      <c r="N368" s="40" t="str">
        <f t="shared" si="50"/>
        <v>_</v>
      </c>
      <c r="O368" s="199" t="str">
        <f t="shared" si="51"/>
        <v>___</v>
      </c>
      <c r="P368" s="41" t="str">
        <f t="shared" si="45"/>
        <v>-</v>
      </c>
      <c r="Q368" s="42" t="str">
        <f>IFERROR(VLOOKUP(B368,ACCEPTED_CODES!$X$3:$Y$32,2,), "")</f>
        <v/>
      </c>
      <c r="R368" s="154" t="str">
        <f>IFERROR(VLOOKUP(E368,Drop_down_options!$C$47:$D$49,2,), "")</f>
        <v/>
      </c>
      <c r="S368" s="39" t="str">
        <f>IFERROR(VLOOKUP(F368,Drop_down_options!$C$34:$D$36,2,), "")</f>
        <v/>
      </c>
      <c r="T368" s="39" t="str">
        <f>IFERROR(VLOOKUP(H368,Drop_down_options!$C$39:$D$44,2,),"")</f>
        <v/>
      </c>
      <c r="U368" s="48"/>
      <c r="V368" s="209"/>
      <c r="W368" s="48"/>
      <c r="X368" s="48"/>
      <c r="Y368" s="48"/>
      <c r="Z368" s="48"/>
      <c r="AA368" s="46"/>
      <c r="AB368" s="46"/>
      <c r="AC368" s="45" t="str">
        <f t="shared" si="52"/>
        <v/>
      </c>
      <c r="AD368" s="44"/>
      <c r="AE368" s="46"/>
      <c r="AF368" s="46"/>
      <c r="AG368" s="46"/>
      <c r="AH368" s="120"/>
      <c r="AI368" s="28" t="str">
        <f>IFERROR(VLOOKUP(AH368,CAPTURE_SITE_INFO!$B$3:$U$501,11,FALSE),"")</f>
        <v/>
      </c>
      <c r="AJ368" s="28" t="str">
        <f t="shared" si="53"/>
        <v>_</v>
      </c>
    </row>
    <row r="369" spans="1:36" s="30" customFormat="1" x14ac:dyDescent="0.25">
      <c r="A369" s="38"/>
      <c r="B369" s="155"/>
      <c r="C369" s="40" t="str">
        <f t="shared" si="46"/>
        <v/>
      </c>
      <c r="D369" s="39"/>
      <c r="E369" s="40" t="str">
        <f t="shared" si="47"/>
        <v/>
      </c>
      <c r="F369" s="39"/>
      <c r="G369" s="40" t="str">
        <f t="shared" si="48"/>
        <v/>
      </c>
      <c r="H369" s="39"/>
      <c r="I369" s="40" t="str">
        <f t="shared" si="49"/>
        <v/>
      </c>
      <c r="J369" s="198" t="str">
        <f>IFERROR(VLOOKUP(Q369,Drop_down_options!$B$2:$D$31,2,FALSE),"")</f>
        <v/>
      </c>
      <c r="K369" s="40" t="str">
        <f>IFERROR(VLOOKUP(R369,Drop_down_options!$E$2:$F$4,2,),"")</f>
        <v/>
      </c>
      <c r="L369" s="40" t="str">
        <f>IFERROR(VLOOKUP(S369,Drop_down_options!$G$2:$H$4,2),"")</f>
        <v/>
      </c>
      <c r="M369" s="40" t="str">
        <f>IFERROR(VLOOKUP(T369,Drop_down_options!$E$9:$F$14,2,FALSE),"")</f>
        <v/>
      </c>
      <c r="N369" s="40" t="str">
        <f t="shared" si="50"/>
        <v>_</v>
      </c>
      <c r="O369" s="199" t="str">
        <f t="shared" si="51"/>
        <v>___</v>
      </c>
      <c r="P369" s="41" t="str">
        <f t="shared" si="45"/>
        <v>-</v>
      </c>
      <c r="Q369" s="42" t="str">
        <f>IFERROR(VLOOKUP(B369,ACCEPTED_CODES!$X$3:$Y$32,2,), "")</f>
        <v/>
      </c>
      <c r="R369" s="154" t="str">
        <f>IFERROR(VLOOKUP(E369,Drop_down_options!$C$47:$D$49,2,), "")</f>
        <v/>
      </c>
      <c r="S369" s="39" t="str">
        <f>IFERROR(VLOOKUP(F369,Drop_down_options!$C$34:$D$36,2,), "")</f>
        <v/>
      </c>
      <c r="T369" s="39" t="str">
        <f>IFERROR(VLOOKUP(H369,Drop_down_options!$C$39:$D$44,2,),"")</f>
        <v/>
      </c>
      <c r="U369" s="48"/>
      <c r="V369" s="209"/>
      <c r="W369" s="48"/>
      <c r="X369" s="48"/>
      <c r="Y369" s="48"/>
      <c r="Z369" s="48"/>
      <c r="AA369" s="46"/>
      <c r="AB369" s="46"/>
      <c r="AC369" s="45" t="str">
        <f t="shared" si="52"/>
        <v/>
      </c>
      <c r="AD369" s="44"/>
      <c r="AE369" s="46"/>
      <c r="AF369" s="46"/>
      <c r="AG369" s="46"/>
      <c r="AH369" s="120"/>
      <c r="AI369" s="28" t="str">
        <f>IFERROR(VLOOKUP(AH369,CAPTURE_SITE_INFO!$B$3:$U$501,11,FALSE),"")</f>
        <v/>
      </c>
      <c r="AJ369" s="28" t="str">
        <f t="shared" si="53"/>
        <v>_</v>
      </c>
    </row>
    <row r="370" spans="1:36" s="30" customFormat="1" x14ac:dyDescent="0.25">
      <c r="A370" s="38"/>
      <c r="B370" s="155"/>
      <c r="C370" s="40" t="str">
        <f t="shared" si="46"/>
        <v/>
      </c>
      <c r="D370" s="39"/>
      <c r="E370" s="40" t="str">
        <f t="shared" si="47"/>
        <v/>
      </c>
      <c r="F370" s="39"/>
      <c r="G370" s="40" t="str">
        <f t="shared" si="48"/>
        <v/>
      </c>
      <c r="H370" s="39"/>
      <c r="I370" s="40" t="str">
        <f t="shared" si="49"/>
        <v/>
      </c>
      <c r="J370" s="198" t="str">
        <f>IFERROR(VLOOKUP(Q370,Drop_down_options!$B$2:$D$31,2,FALSE),"")</f>
        <v/>
      </c>
      <c r="K370" s="40" t="str">
        <f>IFERROR(VLOOKUP(R370,Drop_down_options!$E$2:$F$4,2,),"")</f>
        <v/>
      </c>
      <c r="L370" s="40" t="str">
        <f>IFERROR(VLOOKUP(S370,Drop_down_options!$G$2:$H$4,2),"")</f>
        <v/>
      </c>
      <c r="M370" s="40" t="str">
        <f>IFERROR(VLOOKUP(T370,Drop_down_options!$E$9:$F$14,2,FALSE),"")</f>
        <v/>
      </c>
      <c r="N370" s="40" t="str">
        <f t="shared" si="50"/>
        <v>_</v>
      </c>
      <c r="O370" s="199" t="str">
        <f t="shared" si="51"/>
        <v>___</v>
      </c>
      <c r="P370" s="41" t="str">
        <f t="shared" si="45"/>
        <v>-</v>
      </c>
      <c r="Q370" s="42" t="str">
        <f>IFERROR(VLOOKUP(B370,ACCEPTED_CODES!$X$3:$Y$32,2,), "")</f>
        <v/>
      </c>
      <c r="R370" s="154" t="str">
        <f>IFERROR(VLOOKUP(E370,Drop_down_options!$C$47:$D$49,2,), "")</f>
        <v/>
      </c>
      <c r="S370" s="39" t="str">
        <f>IFERROR(VLOOKUP(F370,Drop_down_options!$C$34:$D$36,2,), "")</f>
        <v/>
      </c>
      <c r="T370" s="39" t="str">
        <f>IFERROR(VLOOKUP(H370,Drop_down_options!$C$39:$D$44,2,),"")</f>
        <v/>
      </c>
      <c r="U370" s="48"/>
      <c r="V370" s="209"/>
      <c r="W370" s="48"/>
      <c r="X370" s="48"/>
      <c r="Y370" s="48"/>
      <c r="Z370" s="48"/>
      <c r="AA370" s="46"/>
      <c r="AB370" s="46"/>
      <c r="AC370" s="45" t="str">
        <f t="shared" si="52"/>
        <v/>
      </c>
      <c r="AD370" s="44"/>
      <c r="AE370" s="46"/>
      <c r="AF370" s="46"/>
      <c r="AG370" s="46"/>
      <c r="AH370" s="120"/>
      <c r="AI370" s="28" t="str">
        <f>IFERROR(VLOOKUP(AH370,CAPTURE_SITE_INFO!$B$3:$U$501,11,FALSE),"")</f>
        <v/>
      </c>
      <c r="AJ370" s="28" t="str">
        <f t="shared" si="53"/>
        <v>_</v>
      </c>
    </row>
    <row r="371" spans="1:36" s="30" customFormat="1" x14ac:dyDescent="0.25">
      <c r="A371" s="38"/>
      <c r="B371" s="155"/>
      <c r="C371" s="40" t="str">
        <f t="shared" si="46"/>
        <v/>
      </c>
      <c r="D371" s="39"/>
      <c r="E371" s="40" t="str">
        <f t="shared" si="47"/>
        <v/>
      </c>
      <c r="F371" s="39"/>
      <c r="G371" s="40" t="str">
        <f t="shared" si="48"/>
        <v/>
      </c>
      <c r="H371" s="39"/>
      <c r="I371" s="40" t="str">
        <f t="shared" si="49"/>
        <v/>
      </c>
      <c r="J371" s="198" t="str">
        <f>IFERROR(VLOOKUP(Q371,Drop_down_options!$B$2:$D$31,2,FALSE),"")</f>
        <v/>
      </c>
      <c r="K371" s="40" t="str">
        <f>IFERROR(VLOOKUP(R371,Drop_down_options!$E$2:$F$4,2,),"")</f>
        <v/>
      </c>
      <c r="L371" s="40" t="str">
        <f>IFERROR(VLOOKUP(S371,Drop_down_options!$G$2:$H$4,2),"")</f>
        <v/>
      </c>
      <c r="M371" s="40" t="str">
        <f>IFERROR(VLOOKUP(T371,Drop_down_options!$E$9:$F$14,2,FALSE),"")</f>
        <v/>
      </c>
      <c r="N371" s="40" t="str">
        <f t="shared" si="50"/>
        <v>_</v>
      </c>
      <c r="O371" s="199" t="str">
        <f t="shared" si="51"/>
        <v>___</v>
      </c>
      <c r="P371" s="41" t="str">
        <f t="shared" si="45"/>
        <v>-</v>
      </c>
      <c r="Q371" s="42" t="str">
        <f>IFERROR(VLOOKUP(B371,ACCEPTED_CODES!$X$3:$Y$32,2,), "")</f>
        <v/>
      </c>
      <c r="R371" s="154" t="str">
        <f>IFERROR(VLOOKUP(E371,Drop_down_options!$C$47:$D$49,2,), "")</f>
        <v/>
      </c>
      <c r="S371" s="39" t="str">
        <f>IFERROR(VLOOKUP(F371,Drop_down_options!$C$34:$D$36,2,), "")</f>
        <v/>
      </c>
      <c r="T371" s="39" t="str">
        <f>IFERROR(VLOOKUP(H371,Drop_down_options!$C$39:$D$44,2,),"")</f>
        <v/>
      </c>
      <c r="U371" s="48"/>
      <c r="V371" s="209"/>
      <c r="W371" s="48"/>
      <c r="X371" s="48"/>
      <c r="Y371" s="48"/>
      <c r="Z371" s="48"/>
      <c r="AA371" s="46"/>
      <c r="AB371" s="46"/>
      <c r="AC371" s="45" t="str">
        <f t="shared" si="52"/>
        <v/>
      </c>
      <c r="AD371" s="44"/>
      <c r="AE371" s="46"/>
      <c r="AF371" s="46"/>
      <c r="AG371" s="46"/>
      <c r="AH371" s="120"/>
      <c r="AI371" s="28" t="str">
        <f>IFERROR(VLOOKUP(AH371,CAPTURE_SITE_INFO!$B$3:$U$501,11,FALSE),"")</f>
        <v/>
      </c>
      <c r="AJ371" s="28" t="str">
        <f t="shared" si="53"/>
        <v>_</v>
      </c>
    </row>
    <row r="372" spans="1:36" s="30" customFormat="1" x14ac:dyDescent="0.25">
      <c r="A372" s="38"/>
      <c r="B372" s="155"/>
      <c r="C372" s="40" t="str">
        <f t="shared" si="46"/>
        <v/>
      </c>
      <c r="D372" s="39"/>
      <c r="E372" s="40" t="str">
        <f t="shared" si="47"/>
        <v/>
      </c>
      <c r="F372" s="39"/>
      <c r="G372" s="40" t="str">
        <f t="shared" si="48"/>
        <v/>
      </c>
      <c r="H372" s="39"/>
      <c r="I372" s="40" t="str">
        <f t="shared" si="49"/>
        <v/>
      </c>
      <c r="J372" s="198" t="str">
        <f>IFERROR(VLOOKUP(Q372,Drop_down_options!$B$2:$D$31,2,FALSE),"")</f>
        <v/>
      </c>
      <c r="K372" s="40" t="str">
        <f>IFERROR(VLOOKUP(R372,Drop_down_options!$E$2:$F$4,2,),"")</f>
        <v/>
      </c>
      <c r="L372" s="40" t="str">
        <f>IFERROR(VLOOKUP(S372,Drop_down_options!$G$2:$H$4,2),"")</f>
        <v/>
      </c>
      <c r="M372" s="40" t="str">
        <f>IFERROR(VLOOKUP(T372,Drop_down_options!$E$9:$F$14,2,FALSE),"")</f>
        <v/>
      </c>
      <c r="N372" s="40" t="str">
        <f t="shared" si="50"/>
        <v>_</v>
      </c>
      <c r="O372" s="199" t="str">
        <f t="shared" si="51"/>
        <v>___</v>
      </c>
      <c r="P372" s="41" t="str">
        <f t="shared" si="45"/>
        <v>-</v>
      </c>
      <c r="Q372" s="42" t="str">
        <f>IFERROR(VLOOKUP(B372,ACCEPTED_CODES!$X$3:$Y$32,2,), "")</f>
        <v/>
      </c>
      <c r="R372" s="154" t="str">
        <f>IFERROR(VLOOKUP(E372,Drop_down_options!$C$47:$D$49,2,), "")</f>
        <v/>
      </c>
      <c r="S372" s="39" t="str">
        <f>IFERROR(VLOOKUP(F372,Drop_down_options!$C$34:$D$36,2,), "")</f>
        <v/>
      </c>
      <c r="T372" s="39" t="str">
        <f>IFERROR(VLOOKUP(H372,Drop_down_options!$C$39:$D$44,2,),"")</f>
        <v/>
      </c>
      <c r="U372" s="48"/>
      <c r="V372" s="209"/>
      <c r="W372" s="48"/>
      <c r="X372" s="48"/>
      <c r="Y372" s="48"/>
      <c r="Z372" s="48"/>
      <c r="AA372" s="46"/>
      <c r="AB372" s="46"/>
      <c r="AC372" s="45" t="str">
        <f t="shared" si="52"/>
        <v/>
      </c>
      <c r="AD372" s="44"/>
      <c r="AE372" s="46"/>
      <c r="AF372" s="46"/>
      <c r="AG372" s="46"/>
      <c r="AH372" s="120"/>
      <c r="AI372" s="28" t="str">
        <f>IFERROR(VLOOKUP(AH372,CAPTURE_SITE_INFO!$B$3:$U$501,11,FALSE),"")</f>
        <v/>
      </c>
      <c r="AJ372" s="28" t="str">
        <f t="shared" si="53"/>
        <v>_</v>
      </c>
    </row>
    <row r="373" spans="1:36" s="30" customFormat="1" x14ac:dyDescent="0.25">
      <c r="A373" s="38"/>
      <c r="B373" s="155"/>
      <c r="C373" s="40" t="str">
        <f t="shared" si="46"/>
        <v/>
      </c>
      <c r="D373" s="39"/>
      <c r="E373" s="40" t="str">
        <f t="shared" si="47"/>
        <v/>
      </c>
      <c r="F373" s="39"/>
      <c r="G373" s="40" t="str">
        <f t="shared" si="48"/>
        <v/>
      </c>
      <c r="H373" s="39"/>
      <c r="I373" s="40" t="str">
        <f t="shared" si="49"/>
        <v/>
      </c>
      <c r="J373" s="198" t="str">
        <f>IFERROR(VLOOKUP(Q373,Drop_down_options!$B$2:$D$31,2,FALSE),"")</f>
        <v/>
      </c>
      <c r="K373" s="40" t="str">
        <f>IFERROR(VLOOKUP(R373,Drop_down_options!$E$2:$F$4,2,),"")</f>
        <v/>
      </c>
      <c r="L373" s="40" t="str">
        <f>IFERROR(VLOOKUP(S373,Drop_down_options!$G$2:$H$4,2),"")</f>
        <v/>
      </c>
      <c r="M373" s="40" t="str">
        <f>IFERROR(VLOOKUP(T373,Drop_down_options!$E$9:$F$14,2,FALSE),"")</f>
        <v/>
      </c>
      <c r="N373" s="40" t="str">
        <f t="shared" si="50"/>
        <v>_</v>
      </c>
      <c r="O373" s="199" t="str">
        <f t="shared" si="51"/>
        <v>___</v>
      </c>
      <c r="P373" s="41" t="str">
        <f t="shared" si="45"/>
        <v>-</v>
      </c>
      <c r="Q373" s="42" t="str">
        <f>IFERROR(VLOOKUP(B373,ACCEPTED_CODES!$X$3:$Y$32,2,), "")</f>
        <v/>
      </c>
      <c r="R373" s="154" t="str">
        <f>IFERROR(VLOOKUP(E373,Drop_down_options!$C$47:$D$49,2,), "")</f>
        <v/>
      </c>
      <c r="S373" s="39" t="str">
        <f>IFERROR(VLOOKUP(F373,Drop_down_options!$C$34:$D$36,2,), "")</f>
        <v/>
      </c>
      <c r="T373" s="39" t="str">
        <f>IFERROR(VLOOKUP(H373,Drop_down_options!$C$39:$D$44,2,),"")</f>
        <v/>
      </c>
      <c r="U373" s="48"/>
      <c r="V373" s="209"/>
      <c r="W373" s="48"/>
      <c r="X373" s="48"/>
      <c r="Y373" s="48"/>
      <c r="Z373" s="48"/>
      <c r="AA373" s="46"/>
      <c r="AB373" s="46"/>
      <c r="AC373" s="45" t="str">
        <f t="shared" si="52"/>
        <v/>
      </c>
      <c r="AD373" s="44"/>
      <c r="AE373" s="46"/>
      <c r="AF373" s="46"/>
      <c r="AG373" s="46"/>
      <c r="AH373" s="120"/>
      <c r="AI373" s="28" t="str">
        <f>IFERROR(VLOOKUP(AH373,CAPTURE_SITE_INFO!$B$3:$U$501,11,FALSE),"")</f>
        <v/>
      </c>
      <c r="AJ373" s="28" t="str">
        <f t="shared" si="53"/>
        <v>_</v>
      </c>
    </row>
    <row r="374" spans="1:36" s="30" customFormat="1" x14ac:dyDescent="0.25">
      <c r="A374" s="38"/>
      <c r="B374" s="155"/>
      <c r="C374" s="40" t="str">
        <f t="shared" si="46"/>
        <v/>
      </c>
      <c r="D374" s="39"/>
      <c r="E374" s="40" t="str">
        <f t="shared" si="47"/>
        <v/>
      </c>
      <c r="F374" s="39"/>
      <c r="G374" s="40" t="str">
        <f t="shared" si="48"/>
        <v/>
      </c>
      <c r="H374" s="39"/>
      <c r="I374" s="40" t="str">
        <f t="shared" si="49"/>
        <v/>
      </c>
      <c r="J374" s="198" t="str">
        <f>IFERROR(VLOOKUP(Q374,Drop_down_options!$B$2:$D$31,2,FALSE),"")</f>
        <v/>
      </c>
      <c r="K374" s="40" t="str">
        <f>IFERROR(VLOOKUP(R374,Drop_down_options!$E$2:$F$4,2,),"")</f>
        <v/>
      </c>
      <c r="L374" s="40" t="str">
        <f>IFERROR(VLOOKUP(S374,Drop_down_options!$G$2:$H$4,2),"")</f>
        <v/>
      </c>
      <c r="M374" s="40" t="str">
        <f>IFERROR(VLOOKUP(T374,Drop_down_options!$E$9:$F$14,2,FALSE),"")</f>
        <v/>
      </c>
      <c r="N374" s="40" t="str">
        <f t="shared" si="50"/>
        <v>_</v>
      </c>
      <c r="O374" s="199" t="str">
        <f t="shared" si="51"/>
        <v>___</v>
      </c>
      <c r="P374" s="41" t="str">
        <f t="shared" si="45"/>
        <v>-</v>
      </c>
      <c r="Q374" s="42" t="str">
        <f>IFERROR(VLOOKUP(B374,ACCEPTED_CODES!$X$3:$Y$32,2,), "")</f>
        <v/>
      </c>
      <c r="R374" s="154" t="str">
        <f>IFERROR(VLOOKUP(E374,Drop_down_options!$C$47:$D$49,2,), "")</f>
        <v/>
      </c>
      <c r="S374" s="39" t="str">
        <f>IFERROR(VLOOKUP(F374,Drop_down_options!$C$34:$D$36,2,), "")</f>
        <v/>
      </c>
      <c r="T374" s="39" t="str">
        <f>IFERROR(VLOOKUP(H374,Drop_down_options!$C$39:$D$44,2,),"")</f>
        <v/>
      </c>
      <c r="U374" s="48"/>
      <c r="V374" s="209"/>
      <c r="W374" s="48"/>
      <c r="X374" s="48"/>
      <c r="Y374" s="48"/>
      <c r="Z374" s="48"/>
      <c r="AA374" s="46"/>
      <c r="AB374" s="46"/>
      <c r="AC374" s="45" t="str">
        <f t="shared" si="52"/>
        <v/>
      </c>
      <c r="AD374" s="44"/>
      <c r="AE374" s="46"/>
      <c r="AF374" s="46"/>
      <c r="AG374" s="46"/>
      <c r="AH374" s="120"/>
      <c r="AI374" s="28" t="str">
        <f>IFERROR(VLOOKUP(AH374,CAPTURE_SITE_INFO!$B$3:$U$501,11,FALSE),"")</f>
        <v/>
      </c>
      <c r="AJ374" s="28" t="str">
        <f t="shared" si="53"/>
        <v>_</v>
      </c>
    </row>
    <row r="375" spans="1:36" s="30" customFormat="1" x14ac:dyDescent="0.25">
      <c r="A375" s="38"/>
      <c r="B375" s="155"/>
      <c r="C375" s="40" t="str">
        <f t="shared" si="46"/>
        <v/>
      </c>
      <c r="D375" s="39"/>
      <c r="E375" s="40" t="str">
        <f t="shared" si="47"/>
        <v/>
      </c>
      <c r="F375" s="39"/>
      <c r="G375" s="40" t="str">
        <f t="shared" si="48"/>
        <v/>
      </c>
      <c r="H375" s="39"/>
      <c r="I375" s="40" t="str">
        <f t="shared" si="49"/>
        <v/>
      </c>
      <c r="J375" s="198" t="str">
        <f>IFERROR(VLOOKUP(Q375,Drop_down_options!$B$2:$D$31,2,FALSE),"")</f>
        <v/>
      </c>
      <c r="K375" s="40" t="str">
        <f>IFERROR(VLOOKUP(R375,Drop_down_options!$E$2:$F$4,2,),"")</f>
        <v/>
      </c>
      <c r="L375" s="40" t="str">
        <f>IFERROR(VLOOKUP(S375,Drop_down_options!$G$2:$H$4,2),"")</f>
        <v/>
      </c>
      <c r="M375" s="40" t="str">
        <f>IFERROR(VLOOKUP(T375,Drop_down_options!$E$9:$F$14,2,FALSE),"")</f>
        <v/>
      </c>
      <c r="N375" s="40" t="str">
        <f t="shared" si="50"/>
        <v>_</v>
      </c>
      <c r="O375" s="199" t="str">
        <f t="shared" si="51"/>
        <v>___</v>
      </c>
      <c r="P375" s="41" t="str">
        <f t="shared" si="45"/>
        <v>-</v>
      </c>
      <c r="Q375" s="42" t="str">
        <f>IFERROR(VLOOKUP(B375,ACCEPTED_CODES!$X$3:$Y$32,2,), "")</f>
        <v/>
      </c>
      <c r="R375" s="154" t="str">
        <f>IFERROR(VLOOKUP(E375,Drop_down_options!$C$47:$D$49,2,), "")</f>
        <v/>
      </c>
      <c r="S375" s="39" t="str">
        <f>IFERROR(VLOOKUP(F375,Drop_down_options!$C$34:$D$36,2,), "")</f>
        <v/>
      </c>
      <c r="T375" s="39" t="str">
        <f>IFERROR(VLOOKUP(H375,Drop_down_options!$C$39:$D$44,2,),"")</f>
        <v/>
      </c>
      <c r="U375" s="48"/>
      <c r="V375" s="209"/>
      <c r="W375" s="48"/>
      <c r="X375" s="48"/>
      <c r="Y375" s="48"/>
      <c r="Z375" s="48"/>
      <c r="AA375" s="46"/>
      <c r="AB375" s="46"/>
      <c r="AC375" s="45" t="str">
        <f t="shared" si="52"/>
        <v/>
      </c>
      <c r="AD375" s="44"/>
      <c r="AE375" s="46"/>
      <c r="AF375" s="46"/>
      <c r="AG375" s="46"/>
      <c r="AH375" s="120"/>
      <c r="AI375" s="28" t="str">
        <f>IFERROR(VLOOKUP(AH375,CAPTURE_SITE_INFO!$B$3:$U$501,11,FALSE),"")</f>
        <v/>
      </c>
      <c r="AJ375" s="28" t="str">
        <f t="shared" si="53"/>
        <v>_</v>
      </c>
    </row>
    <row r="376" spans="1:36" s="30" customFormat="1" x14ac:dyDescent="0.25">
      <c r="A376" s="38"/>
      <c r="B376" s="155"/>
      <c r="C376" s="40" t="str">
        <f t="shared" si="46"/>
        <v/>
      </c>
      <c r="D376" s="39"/>
      <c r="E376" s="40" t="str">
        <f t="shared" si="47"/>
        <v/>
      </c>
      <c r="F376" s="39"/>
      <c r="G376" s="40" t="str">
        <f t="shared" si="48"/>
        <v/>
      </c>
      <c r="H376" s="39"/>
      <c r="I376" s="40" t="str">
        <f t="shared" si="49"/>
        <v/>
      </c>
      <c r="J376" s="198" t="str">
        <f>IFERROR(VLOOKUP(Q376,Drop_down_options!$B$2:$D$31,2,FALSE),"")</f>
        <v/>
      </c>
      <c r="K376" s="40" t="str">
        <f>IFERROR(VLOOKUP(R376,Drop_down_options!$E$2:$F$4,2,),"")</f>
        <v/>
      </c>
      <c r="L376" s="40" t="str">
        <f>IFERROR(VLOOKUP(S376,Drop_down_options!$G$2:$H$4,2),"")</f>
        <v/>
      </c>
      <c r="M376" s="40" t="str">
        <f>IFERROR(VLOOKUP(T376,Drop_down_options!$E$9:$F$14,2,FALSE),"")</f>
        <v/>
      </c>
      <c r="N376" s="40" t="str">
        <f t="shared" si="50"/>
        <v>_</v>
      </c>
      <c r="O376" s="199" t="str">
        <f t="shared" si="51"/>
        <v>___</v>
      </c>
      <c r="P376" s="41" t="str">
        <f t="shared" si="45"/>
        <v>-</v>
      </c>
      <c r="Q376" s="42" t="str">
        <f>IFERROR(VLOOKUP(B376,ACCEPTED_CODES!$X$3:$Y$32,2,), "")</f>
        <v/>
      </c>
      <c r="R376" s="154" t="str">
        <f>IFERROR(VLOOKUP(E376,Drop_down_options!$C$47:$D$49,2,), "")</f>
        <v/>
      </c>
      <c r="S376" s="39" t="str">
        <f>IFERROR(VLOOKUP(F376,Drop_down_options!$C$34:$D$36,2,), "")</f>
        <v/>
      </c>
      <c r="T376" s="39" t="str">
        <f>IFERROR(VLOOKUP(H376,Drop_down_options!$C$39:$D$44,2,),"")</f>
        <v/>
      </c>
      <c r="U376" s="48"/>
      <c r="V376" s="209"/>
      <c r="W376" s="48"/>
      <c r="X376" s="48"/>
      <c r="Y376" s="48"/>
      <c r="Z376" s="48"/>
      <c r="AA376" s="46"/>
      <c r="AB376" s="46"/>
      <c r="AC376" s="45" t="str">
        <f t="shared" si="52"/>
        <v/>
      </c>
      <c r="AD376" s="44"/>
      <c r="AE376" s="46"/>
      <c r="AF376" s="46"/>
      <c r="AG376" s="46"/>
      <c r="AH376" s="120"/>
      <c r="AI376" s="28" t="str">
        <f>IFERROR(VLOOKUP(AH376,CAPTURE_SITE_INFO!$B$3:$U$501,11,FALSE),"")</f>
        <v/>
      </c>
      <c r="AJ376" s="28" t="str">
        <f t="shared" si="53"/>
        <v>_</v>
      </c>
    </row>
    <row r="377" spans="1:36" s="30" customFormat="1" x14ac:dyDescent="0.25">
      <c r="A377" s="38"/>
      <c r="B377" s="155"/>
      <c r="C377" s="40" t="str">
        <f t="shared" si="46"/>
        <v/>
      </c>
      <c r="D377" s="39"/>
      <c r="E377" s="40" t="str">
        <f t="shared" si="47"/>
        <v/>
      </c>
      <c r="F377" s="39"/>
      <c r="G377" s="40" t="str">
        <f t="shared" si="48"/>
        <v/>
      </c>
      <c r="H377" s="39"/>
      <c r="I377" s="40" t="str">
        <f t="shared" si="49"/>
        <v/>
      </c>
      <c r="J377" s="198" t="str">
        <f>IFERROR(VLOOKUP(Q377,Drop_down_options!$B$2:$D$31,2,FALSE),"")</f>
        <v/>
      </c>
      <c r="K377" s="40" t="str">
        <f>IFERROR(VLOOKUP(R377,Drop_down_options!$E$2:$F$4,2,),"")</f>
        <v/>
      </c>
      <c r="L377" s="40" t="str">
        <f>IFERROR(VLOOKUP(S377,Drop_down_options!$G$2:$H$4,2),"")</f>
        <v/>
      </c>
      <c r="M377" s="40" t="str">
        <f>IFERROR(VLOOKUP(T377,Drop_down_options!$E$9:$F$14,2,FALSE),"")</f>
        <v/>
      </c>
      <c r="N377" s="40" t="str">
        <f t="shared" si="50"/>
        <v>_</v>
      </c>
      <c r="O377" s="199" t="str">
        <f t="shared" si="51"/>
        <v>___</v>
      </c>
      <c r="P377" s="41" t="str">
        <f t="shared" si="45"/>
        <v>-</v>
      </c>
      <c r="Q377" s="42" t="str">
        <f>IFERROR(VLOOKUP(B377,ACCEPTED_CODES!$X$3:$Y$32,2,), "")</f>
        <v/>
      </c>
      <c r="R377" s="154" t="str">
        <f>IFERROR(VLOOKUP(E377,Drop_down_options!$C$47:$D$49,2,), "")</f>
        <v/>
      </c>
      <c r="S377" s="39" t="str">
        <f>IFERROR(VLOOKUP(F377,Drop_down_options!$C$34:$D$36,2,), "")</f>
        <v/>
      </c>
      <c r="T377" s="39" t="str">
        <f>IFERROR(VLOOKUP(H377,Drop_down_options!$C$39:$D$44,2,),"")</f>
        <v/>
      </c>
      <c r="U377" s="48"/>
      <c r="V377" s="209"/>
      <c r="W377" s="48"/>
      <c r="X377" s="48"/>
      <c r="Y377" s="48"/>
      <c r="Z377" s="48"/>
      <c r="AA377" s="46"/>
      <c r="AB377" s="46"/>
      <c r="AC377" s="45" t="str">
        <f t="shared" si="52"/>
        <v/>
      </c>
      <c r="AD377" s="44"/>
      <c r="AE377" s="46"/>
      <c r="AF377" s="46"/>
      <c r="AG377" s="46"/>
      <c r="AH377" s="120"/>
      <c r="AI377" s="28" t="str">
        <f>IFERROR(VLOOKUP(AH377,CAPTURE_SITE_INFO!$B$3:$U$501,11,FALSE),"")</f>
        <v/>
      </c>
      <c r="AJ377" s="28" t="str">
        <f t="shared" si="53"/>
        <v>_</v>
      </c>
    </row>
    <row r="378" spans="1:36" s="30" customFormat="1" x14ac:dyDescent="0.25">
      <c r="A378" s="38"/>
      <c r="B378" s="155"/>
      <c r="C378" s="40" t="str">
        <f t="shared" si="46"/>
        <v/>
      </c>
      <c r="D378" s="39"/>
      <c r="E378" s="40" t="str">
        <f t="shared" si="47"/>
        <v/>
      </c>
      <c r="F378" s="39"/>
      <c r="G378" s="40" t="str">
        <f t="shared" si="48"/>
        <v/>
      </c>
      <c r="H378" s="39"/>
      <c r="I378" s="40" t="str">
        <f t="shared" si="49"/>
        <v/>
      </c>
      <c r="J378" s="198" t="str">
        <f>IFERROR(VLOOKUP(Q378,Drop_down_options!$B$2:$D$31,2,FALSE),"")</f>
        <v/>
      </c>
      <c r="K378" s="40" t="str">
        <f>IFERROR(VLOOKUP(R378,Drop_down_options!$E$2:$F$4,2,),"")</f>
        <v/>
      </c>
      <c r="L378" s="40" t="str">
        <f>IFERROR(VLOOKUP(S378,Drop_down_options!$G$2:$H$4,2),"")</f>
        <v/>
      </c>
      <c r="M378" s="40" t="str">
        <f>IFERROR(VLOOKUP(T378,Drop_down_options!$E$9:$F$14,2,FALSE),"")</f>
        <v/>
      </c>
      <c r="N378" s="40" t="str">
        <f t="shared" si="50"/>
        <v>_</v>
      </c>
      <c r="O378" s="199" t="str">
        <f t="shared" si="51"/>
        <v>___</v>
      </c>
      <c r="P378" s="41" t="str">
        <f t="shared" si="45"/>
        <v>-</v>
      </c>
      <c r="Q378" s="42" t="str">
        <f>IFERROR(VLOOKUP(B378,ACCEPTED_CODES!$X$3:$Y$32,2,), "")</f>
        <v/>
      </c>
      <c r="R378" s="154" t="str">
        <f>IFERROR(VLOOKUP(E378,Drop_down_options!$C$47:$D$49,2,), "")</f>
        <v/>
      </c>
      <c r="S378" s="39" t="str">
        <f>IFERROR(VLOOKUP(F378,Drop_down_options!$C$34:$D$36,2,), "")</f>
        <v/>
      </c>
      <c r="T378" s="39" t="str">
        <f>IFERROR(VLOOKUP(H378,Drop_down_options!$C$39:$D$44,2,),"")</f>
        <v/>
      </c>
      <c r="U378" s="48"/>
      <c r="V378" s="209"/>
      <c r="W378" s="48"/>
      <c r="X378" s="48"/>
      <c r="Y378" s="48"/>
      <c r="Z378" s="48"/>
      <c r="AA378" s="46"/>
      <c r="AB378" s="46"/>
      <c r="AC378" s="45" t="str">
        <f t="shared" si="52"/>
        <v/>
      </c>
      <c r="AD378" s="44"/>
      <c r="AE378" s="46"/>
      <c r="AF378" s="46"/>
      <c r="AG378" s="46"/>
      <c r="AH378" s="120"/>
      <c r="AI378" s="28" t="str">
        <f>IFERROR(VLOOKUP(AH378,CAPTURE_SITE_INFO!$B$3:$U$501,11,FALSE),"")</f>
        <v/>
      </c>
      <c r="AJ378" s="28" t="str">
        <f t="shared" si="53"/>
        <v>_</v>
      </c>
    </row>
    <row r="379" spans="1:36" s="30" customFormat="1" x14ac:dyDescent="0.25">
      <c r="A379" s="38"/>
      <c r="B379" s="155"/>
      <c r="C379" s="40" t="str">
        <f t="shared" si="46"/>
        <v/>
      </c>
      <c r="D379" s="39"/>
      <c r="E379" s="40" t="str">
        <f t="shared" si="47"/>
        <v/>
      </c>
      <c r="F379" s="39"/>
      <c r="G379" s="40" t="str">
        <f t="shared" si="48"/>
        <v/>
      </c>
      <c r="H379" s="39"/>
      <c r="I379" s="40" t="str">
        <f t="shared" si="49"/>
        <v/>
      </c>
      <c r="J379" s="198" t="str">
        <f>IFERROR(VLOOKUP(Q379,Drop_down_options!$B$2:$D$31,2,FALSE),"")</f>
        <v/>
      </c>
      <c r="K379" s="40" t="str">
        <f>IFERROR(VLOOKUP(R379,Drop_down_options!$E$2:$F$4,2,),"")</f>
        <v/>
      </c>
      <c r="L379" s="40" t="str">
        <f>IFERROR(VLOOKUP(S379,Drop_down_options!$G$2:$H$4,2),"")</f>
        <v/>
      </c>
      <c r="M379" s="40" t="str">
        <f>IFERROR(VLOOKUP(T379,Drop_down_options!$E$9:$F$14,2,FALSE),"")</f>
        <v/>
      </c>
      <c r="N379" s="40" t="str">
        <f t="shared" si="50"/>
        <v>_</v>
      </c>
      <c r="O379" s="199" t="str">
        <f t="shared" si="51"/>
        <v>___</v>
      </c>
      <c r="P379" s="41" t="str">
        <f t="shared" si="45"/>
        <v>-</v>
      </c>
      <c r="Q379" s="42" t="str">
        <f>IFERROR(VLOOKUP(B379,ACCEPTED_CODES!$X$3:$Y$32,2,), "")</f>
        <v/>
      </c>
      <c r="R379" s="154" t="str">
        <f>IFERROR(VLOOKUP(E379,Drop_down_options!$C$47:$D$49,2,), "")</f>
        <v/>
      </c>
      <c r="S379" s="39" t="str">
        <f>IFERROR(VLOOKUP(F379,Drop_down_options!$C$34:$D$36,2,), "")</f>
        <v/>
      </c>
      <c r="T379" s="39" t="str">
        <f>IFERROR(VLOOKUP(H379,Drop_down_options!$C$39:$D$44,2,),"")</f>
        <v/>
      </c>
      <c r="U379" s="48"/>
      <c r="V379" s="209"/>
      <c r="W379" s="48"/>
      <c r="X379" s="48"/>
      <c r="Y379" s="48"/>
      <c r="Z379" s="48"/>
      <c r="AA379" s="46"/>
      <c r="AB379" s="46"/>
      <c r="AC379" s="45" t="str">
        <f t="shared" si="52"/>
        <v/>
      </c>
      <c r="AD379" s="44"/>
      <c r="AE379" s="46"/>
      <c r="AF379" s="46"/>
      <c r="AG379" s="46"/>
      <c r="AH379" s="120"/>
      <c r="AI379" s="28" t="str">
        <f>IFERROR(VLOOKUP(AH379,CAPTURE_SITE_INFO!$B$3:$U$501,11,FALSE),"")</f>
        <v/>
      </c>
      <c r="AJ379" s="28" t="str">
        <f t="shared" si="53"/>
        <v>_</v>
      </c>
    </row>
    <row r="380" spans="1:36" s="30" customFormat="1" x14ac:dyDescent="0.25">
      <c r="A380" s="38"/>
      <c r="B380" s="155"/>
      <c r="C380" s="40" t="str">
        <f t="shared" si="46"/>
        <v/>
      </c>
      <c r="D380" s="39"/>
      <c r="E380" s="40" t="str">
        <f t="shared" si="47"/>
        <v/>
      </c>
      <c r="F380" s="39"/>
      <c r="G380" s="40" t="str">
        <f t="shared" si="48"/>
        <v/>
      </c>
      <c r="H380" s="39"/>
      <c r="I380" s="40" t="str">
        <f t="shared" si="49"/>
        <v/>
      </c>
      <c r="J380" s="198" t="str">
        <f>IFERROR(VLOOKUP(Q380,Drop_down_options!$B$2:$D$31,2,FALSE),"")</f>
        <v/>
      </c>
      <c r="K380" s="40" t="str">
        <f>IFERROR(VLOOKUP(R380,Drop_down_options!$E$2:$F$4,2,),"")</f>
        <v/>
      </c>
      <c r="L380" s="40" t="str">
        <f>IFERROR(VLOOKUP(S380,Drop_down_options!$G$2:$H$4,2),"")</f>
        <v/>
      </c>
      <c r="M380" s="40" t="str">
        <f>IFERROR(VLOOKUP(T380,Drop_down_options!$E$9:$F$14,2,FALSE),"")</f>
        <v/>
      </c>
      <c r="N380" s="40" t="str">
        <f t="shared" si="50"/>
        <v>_</v>
      </c>
      <c r="O380" s="199" t="str">
        <f t="shared" si="51"/>
        <v>___</v>
      </c>
      <c r="P380" s="41" t="str">
        <f t="shared" si="45"/>
        <v>-</v>
      </c>
      <c r="Q380" s="42" t="str">
        <f>IFERROR(VLOOKUP(B380,ACCEPTED_CODES!$X$3:$Y$32,2,), "")</f>
        <v/>
      </c>
      <c r="R380" s="154" t="str">
        <f>IFERROR(VLOOKUP(E380,Drop_down_options!$C$47:$D$49,2,), "")</f>
        <v/>
      </c>
      <c r="S380" s="39" t="str">
        <f>IFERROR(VLOOKUP(F380,Drop_down_options!$C$34:$D$36,2,), "")</f>
        <v/>
      </c>
      <c r="T380" s="39" t="str">
        <f>IFERROR(VLOOKUP(H380,Drop_down_options!$C$39:$D$44,2,),"")</f>
        <v/>
      </c>
      <c r="U380" s="48"/>
      <c r="V380" s="209"/>
      <c r="W380" s="48"/>
      <c r="X380" s="48"/>
      <c r="Y380" s="48"/>
      <c r="Z380" s="48"/>
      <c r="AA380" s="46"/>
      <c r="AB380" s="46"/>
      <c r="AC380" s="45" t="str">
        <f t="shared" si="52"/>
        <v/>
      </c>
      <c r="AD380" s="44"/>
      <c r="AE380" s="46"/>
      <c r="AF380" s="46"/>
      <c r="AG380" s="46"/>
      <c r="AH380" s="120"/>
      <c r="AI380" s="28" t="str">
        <f>IFERROR(VLOOKUP(AH380,CAPTURE_SITE_INFO!$B$3:$U$501,11,FALSE),"")</f>
        <v/>
      </c>
      <c r="AJ380" s="28" t="str">
        <f t="shared" si="53"/>
        <v>_</v>
      </c>
    </row>
    <row r="381" spans="1:36" s="30" customFormat="1" x14ac:dyDescent="0.25">
      <c r="A381" s="38"/>
      <c r="B381" s="155"/>
      <c r="C381" s="40" t="str">
        <f t="shared" si="46"/>
        <v/>
      </c>
      <c r="D381" s="39"/>
      <c r="E381" s="40" t="str">
        <f t="shared" si="47"/>
        <v/>
      </c>
      <c r="F381" s="39"/>
      <c r="G381" s="40" t="str">
        <f t="shared" si="48"/>
        <v/>
      </c>
      <c r="H381" s="39"/>
      <c r="I381" s="40" t="str">
        <f t="shared" si="49"/>
        <v/>
      </c>
      <c r="J381" s="198" t="str">
        <f>IFERROR(VLOOKUP(Q381,Drop_down_options!$B$2:$D$31,2,FALSE),"")</f>
        <v/>
      </c>
      <c r="K381" s="40" t="str">
        <f>IFERROR(VLOOKUP(R381,Drop_down_options!$E$2:$F$4,2,),"")</f>
        <v/>
      </c>
      <c r="L381" s="40" t="str">
        <f>IFERROR(VLOOKUP(S381,Drop_down_options!$G$2:$H$4,2),"")</f>
        <v/>
      </c>
      <c r="M381" s="40" t="str">
        <f>IFERROR(VLOOKUP(T381,Drop_down_options!$E$9:$F$14,2,FALSE),"")</f>
        <v/>
      </c>
      <c r="N381" s="40" t="str">
        <f t="shared" si="50"/>
        <v>_</v>
      </c>
      <c r="O381" s="199" t="str">
        <f t="shared" si="51"/>
        <v>___</v>
      </c>
      <c r="P381" s="41" t="str">
        <f t="shared" si="45"/>
        <v>-</v>
      </c>
      <c r="Q381" s="42" t="str">
        <f>IFERROR(VLOOKUP(B381,ACCEPTED_CODES!$X$3:$Y$32,2,), "")</f>
        <v/>
      </c>
      <c r="R381" s="154" t="str">
        <f>IFERROR(VLOOKUP(E381,Drop_down_options!$C$47:$D$49,2,), "")</f>
        <v/>
      </c>
      <c r="S381" s="39" t="str">
        <f>IFERROR(VLOOKUP(F381,Drop_down_options!$C$34:$D$36,2,), "")</f>
        <v/>
      </c>
      <c r="T381" s="39" t="str">
        <f>IFERROR(VLOOKUP(H381,Drop_down_options!$C$39:$D$44,2,),"")</f>
        <v/>
      </c>
      <c r="U381" s="48"/>
      <c r="V381" s="209"/>
      <c r="W381" s="48"/>
      <c r="X381" s="48"/>
      <c r="Y381" s="48"/>
      <c r="Z381" s="48"/>
      <c r="AA381" s="46"/>
      <c r="AB381" s="46"/>
      <c r="AC381" s="45" t="str">
        <f t="shared" si="52"/>
        <v/>
      </c>
      <c r="AD381" s="44"/>
      <c r="AE381" s="46"/>
      <c r="AF381" s="46"/>
      <c r="AG381" s="46"/>
      <c r="AH381" s="120"/>
      <c r="AI381" s="28" t="str">
        <f>IFERROR(VLOOKUP(AH381,CAPTURE_SITE_INFO!$B$3:$U$501,11,FALSE),"")</f>
        <v/>
      </c>
      <c r="AJ381" s="28" t="str">
        <f t="shared" si="53"/>
        <v>_</v>
      </c>
    </row>
    <row r="382" spans="1:36" s="30" customFormat="1" x14ac:dyDescent="0.25">
      <c r="A382" s="38"/>
      <c r="B382" s="155"/>
      <c r="C382" s="40" t="str">
        <f t="shared" si="46"/>
        <v/>
      </c>
      <c r="D382" s="39"/>
      <c r="E382" s="40" t="str">
        <f t="shared" si="47"/>
        <v/>
      </c>
      <c r="F382" s="39"/>
      <c r="G382" s="40" t="str">
        <f t="shared" si="48"/>
        <v/>
      </c>
      <c r="H382" s="39"/>
      <c r="I382" s="40" t="str">
        <f t="shared" si="49"/>
        <v/>
      </c>
      <c r="J382" s="198" t="str">
        <f>IFERROR(VLOOKUP(Q382,Drop_down_options!$B$2:$D$31,2,FALSE),"")</f>
        <v/>
      </c>
      <c r="K382" s="40" t="str">
        <f>IFERROR(VLOOKUP(R382,Drop_down_options!$E$2:$F$4,2,),"")</f>
        <v/>
      </c>
      <c r="L382" s="40" t="str">
        <f>IFERROR(VLOOKUP(S382,Drop_down_options!$G$2:$H$4,2),"")</f>
        <v/>
      </c>
      <c r="M382" s="40" t="str">
        <f>IFERROR(VLOOKUP(T382,Drop_down_options!$E$9:$F$14,2,FALSE),"")</f>
        <v/>
      </c>
      <c r="N382" s="40" t="str">
        <f t="shared" si="50"/>
        <v>_</v>
      </c>
      <c r="O382" s="199" t="str">
        <f t="shared" si="51"/>
        <v>___</v>
      </c>
      <c r="P382" s="41" t="str">
        <f t="shared" si="45"/>
        <v>-</v>
      </c>
      <c r="Q382" s="42" t="str">
        <f>IFERROR(VLOOKUP(B382,ACCEPTED_CODES!$X$3:$Y$32,2,), "")</f>
        <v/>
      </c>
      <c r="R382" s="154" t="str">
        <f>IFERROR(VLOOKUP(E382,Drop_down_options!$C$47:$D$49,2,), "")</f>
        <v/>
      </c>
      <c r="S382" s="39" t="str">
        <f>IFERROR(VLOOKUP(F382,Drop_down_options!$C$34:$D$36,2,), "")</f>
        <v/>
      </c>
      <c r="T382" s="39" t="str">
        <f>IFERROR(VLOOKUP(H382,Drop_down_options!$C$39:$D$44,2,),"")</f>
        <v/>
      </c>
      <c r="U382" s="48"/>
      <c r="V382" s="209"/>
      <c r="W382" s="48"/>
      <c r="X382" s="48"/>
      <c r="Y382" s="48"/>
      <c r="Z382" s="48"/>
      <c r="AA382" s="46"/>
      <c r="AB382" s="46"/>
      <c r="AC382" s="45" t="str">
        <f t="shared" si="52"/>
        <v/>
      </c>
      <c r="AD382" s="44"/>
      <c r="AE382" s="46"/>
      <c r="AF382" s="46"/>
      <c r="AG382" s="46"/>
      <c r="AH382" s="120"/>
      <c r="AI382" s="28" t="str">
        <f>IFERROR(VLOOKUP(AH382,CAPTURE_SITE_INFO!$B$3:$U$501,11,FALSE),"")</f>
        <v/>
      </c>
      <c r="AJ382" s="28" t="str">
        <f t="shared" si="53"/>
        <v>_</v>
      </c>
    </row>
    <row r="383" spans="1:36" s="30" customFormat="1" x14ac:dyDescent="0.25">
      <c r="A383" s="38"/>
      <c r="B383" s="155"/>
      <c r="C383" s="40" t="str">
        <f t="shared" si="46"/>
        <v/>
      </c>
      <c r="D383" s="39"/>
      <c r="E383" s="40" t="str">
        <f t="shared" si="47"/>
        <v/>
      </c>
      <c r="F383" s="39"/>
      <c r="G383" s="40" t="str">
        <f t="shared" si="48"/>
        <v/>
      </c>
      <c r="H383" s="39"/>
      <c r="I383" s="40" t="str">
        <f t="shared" si="49"/>
        <v/>
      </c>
      <c r="J383" s="198" t="str">
        <f>IFERROR(VLOOKUP(Q383,Drop_down_options!$B$2:$D$31,2,FALSE),"")</f>
        <v/>
      </c>
      <c r="K383" s="40" t="str">
        <f>IFERROR(VLOOKUP(R383,Drop_down_options!$E$2:$F$4,2,),"")</f>
        <v/>
      </c>
      <c r="L383" s="40" t="str">
        <f>IFERROR(VLOOKUP(S383,Drop_down_options!$G$2:$H$4,2),"")</f>
        <v/>
      </c>
      <c r="M383" s="40" t="str">
        <f>IFERROR(VLOOKUP(T383,Drop_down_options!$E$9:$F$14,2,FALSE),"")</f>
        <v/>
      </c>
      <c r="N383" s="40" t="str">
        <f t="shared" si="50"/>
        <v>_</v>
      </c>
      <c r="O383" s="199" t="str">
        <f t="shared" si="51"/>
        <v>___</v>
      </c>
      <c r="P383" s="41" t="str">
        <f t="shared" si="45"/>
        <v>-</v>
      </c>
      <c r="Q383" s="42" t="str">
        <f>IFERROR(VLOOKUP(B383,ACCEPTED_CODES!$X$3:$Y$32,2,), "")</f>
        <v/>
      </c>
      <c r="R383" s="154" t="str">
        <f>IFERROR(VLOOKUP(E383,Drop_down_options!$C$47:$D$49,2,), "")</f>
        <v/>
      </c>
      <c r="S383" s="39" t="str">
        <f>IFERROR(VLOOKUP(F383,Drop_down_options!$C$34:$D$36,2,), "")</f>
        <v/>
      </c>
      <c r="T383" s="39" t="str">
        <f>IFERROR(VLOOKUP(H383,Drop_down_options!$C$39:$D$44,2,),"")</f>
        <v/>
      </c>
      <c r="U383" s="48"/>
      <c r="V383" s="209"/>
      <c r="W383" s="48"/>
      <c r="X383" s="48"/>
      <c r="Y383" s="48"/>
      <c r="Z383" s="48"/>
      <c r="AA383" s="46"/>
      <c r="AB383" s="46"/>
      <c r="AC383" s="45" t="str">
        <f t="shared" si="52"/>
        <v/>
      </c>
      <c r="AD383" s="44"/>
      <c r="AE383" s="46"/>
      <c r="AF383" s="46"/>
      <c r="AG383" s="46"/>
      <c r="AH383" s="120"/>
      <c r="AI383" s="28" t="str">
        <f>IFERROR(VLOOKUP(AH383,CAPTURE_SITE_INFO!$B$3:$U$501,11,FALSE),"")</f>
        <v/>
      </c>
      <c r="AJ383" s="28" t="str">
        <f t="shared" si="53"/>
        <v>_</v>
      </c>
    </row>
    <row r="384" spans="1:36" s="30" customFormat="1" x14ac:dyDescent="0.25">
      <c r="A384" s="38"/>
      <c r="B384" s="155"/>
      <c r="C384" s="40" t="str">
        <f t="shared" si="46"/>
        <v/>
      </c>
      <c r="D384" s="39"/>
      <c r="E384" s="40" t="str">
        <f t="shared" si="47"/>
        <v/>
      </c>
      <c r="F384" s="39"/>
      <c r="G384" s="40" t="str">
        <f t="shared" si="48"/>
        <v/>
      </c>
      <c r="H384" s="39"/>
      <c r="I384" s="40" t="str">
        <f t="shared" si="49"/>
        <v/>
      </c>
      <c r="J384" s="198" t="str">
        <f>IFERROR(VLOOKUP(Q384,Drop_down_options!$B$2:$D$31,2,FALSE),"")</f>
        <v/>
      </c>
      <c r="K384" s="40" t="str">
        <f>IFERROR(VLOOKUP(R384,Drop_down_options!$E$2:$F$4,2,),"")</f>
        <v/>
      </c>
      <c r="L384" s="40" t="str">
        <f>IFERROR(VLOOKUP(S384,Drop_down_options!$G$2:$H$4,2),"")</f>
        <v/>
      </c>
      <c r="M384" s="40" t="str">
        <f>IFERROR(VLOOKUP(T384,Drop_down_options!$E$9:$F$14,2,FALSE),"")</f>
        <v/>
      </c>
      <c r="N384" s="40" t="str">
        <f t="shared" si="50"/>
        <v>_</v>
      </c>
      <c r="O384" s="199" t="str">
        <f t="shared" si="51"/>
        <v>___</v>
      </c>
      <c r="P384" s="41" t="str">
        <f t="shared" si="45"/>
        <v>-</v>
      </c>
      <c r="Q384" s="42" t="str">
        <f>IFERROR(VLOOKUP(B384,ACCEPTED_CODES!$X$3:$Y$32,2,), "")</f>
        <v/>
      </c>
      <c r="R384" s="154" t="str">
        <f>IFERROR(VLOOKUP(E384,Drop_down_options!$C$47:$D$49,2,), "")</f>
        <v/>
      </c>
      <c r="S384" s="39" t="str">
        <f>IFERROR(VLOOKUP(F384,Drop_down_options!$C$34:$D$36,2,), "")</f>
        <v/>
      </c>
      <c r="T384" s="39" t="str">
        <f>IFERROR(VLOOKUP(H384,Drop_down_options!$C$39:$D$44,2,),"")</f>
        <v/>
      </c>
      <c r="U384" s="48"/>
      <c r="V384" s="209"/>
      <c r="W384" s="48"/>
      <c r="X384" s="48"/>
      <c r="Y384" s="48"/>
      <c r="Z384" s="48"/>
      <c r="AA384" s="46"/>
      <c r="AB384" s="46"/>
      <c r="AC384" s="45" t="str">
        <f t="shared" si="52"/>
        <v/>
      </c>
      <c r="AD384" s="44"/>
      <c r="AE384" s="46"/>
      <c r="AF384" s="46"/>
      <c r="AG384" s="46"/>
      <c r="AH384" s="120"/>
      <c r="AI384" s="28" t="str">
        <f>IFERROR(VLOOKUP(AH384,CAPTURE_SITE_INFO!$B$3:$U$501,11,FALSE),"")</f>
        <v/>
      </c>
      <c r="AJ384" s="28" t="str">
        <f t="shared" si="53"/>
        <v>_</v>
      </c>
    </row>
    <row r="385" spans="1:36" s="30" customFormat="1" x14ac:dyDescent="0.25">
      <c r="A385" s="38"/>
      <c r="B385" s="155"/>
      <c r="C385" s="40" t="str">
        <f t="shared" si="46"/>
        <v/>
      </c>
      <c r="D385" s="39"/>
      <c r="E385" s="40" t="str">
        <f t="shared" si="47"/>
        <v/>
      </c>
      <c r="F385" s="39"/>
      <c r="G385" s="40" t="str">
        <f t="shared" si="48"/>
        <v/>
      </c>
      <c r="H385" s="39"/>
      <c r="I385" s="40" t="str">
        <f t="shared" si="49"/>
        <v/>
      </c>
      <c r="J385" s="198" t="str">
        <f>IFERROR(VLOOKUP(Q385,Drop_down_options!$B$2:$D$31,2,FALSE),"")</f>
        <v/>
      </c>
      <c r="K385" s="40" t="str">
        <f>IFERROR(VLOOKUP(R385,Drop_down_options!$E$2:$F$4,2,),"")</f>
        <v/>
      </c>
      <c r="L385" s="40" t="str">
        <f>IFERROR(VLOOKUP(S385,Drop_down_options!$G$2:$H$4,2),"")</f>
        <v/>
      </c>
      <c r="M385" s="40" t="str">
        <f>IFERROR(VLOOKUP(T385,Drop_down_options!$E$9:$F$14,2,FALSE),"")</f>
        <v/>
      </c>
      <c r="N385" s="40" t="str">
        <f t="shared" si="50"/>
        <v>_</v>
      </c>
      <c r="O385" s="199" t="str">
        <f t="shared" si="51"/>
        <v>___</v>
      </c>
      <c r="P385" s="41" t="str">
        <f t="shared" si="45"/>
        <v>-</v>
      </c>
      <c r="Q385" s="42" t="str">
        <f>IFERROR(VLOOKUP(B385,ACCEPTED_CODES!$X$3:$Y$32,2,), "")</f>
        <v/>
      </c>
      <c r="R385" s="154" t="str">
        <f>IFERROR(VLOOKUP(E385,Drop_down_options!$C$47:$D$49,2,), "")</f>
        <v/>
      </c>
      <c r="S385" s="39" t="str">
        <f>IFERROR(VLOOKUP(F385,Drop_down_options!$C$34:$D$36,2,), "")</f>
        <v/>
      </c>
      <c r="T385" s="39" t="str">
        <f>IFERROR(VLOOKUP(H385,Drop_down_options!$C$39:$D$44,2,),"")</f>
        <v/>
      </c>
      <c r="U385" s="48"/>
      <c r="V385" s="209"/>
      <c r="W385" s="48"/>
      <c r="X385" s="48"/>
      <c r="Y385" s="48"/>
      <c r="Z385" s="48"/>
      <c r="AA385" s="46"/>
      <c r="AB385" s="46"/>
      <c r="AC385" s="45" t="str">
        <f t="shared" si="52"/>
        <v/>
      </c>
      <c r="AD385" s="44"/>
      <c r="AE385" s="46"/>
      <c r="AF385" s="46"/>
      <c r="AG385" s="46"/>
      <c r="AH385" s="120"/>
      <c r="AI385" s="28" t="str">
        <f>IFERROR(VLOOKUP(AH385,CAPTURE_SITE_INFO!$B$3:$U$501,11,FALSE),"")</f>
        <v/>
      </c>
      <c r="AJ385" s="28" t="str">
        <f t="shared" si="53"/>
        <v>_</v>
      </c>
    </row>
    <row r="386" spans="1:36" s="30" customFormat="1" x14ac:dyDescent="0.25">
      <c r="A386" s="38"/>
      <c r="B386" s="155"/>
      <c r="C386" s="40" t="str">
        <f t="shared" si="46"/>
        <v/>
      </c>
      <c r="D386" s="39"/>
      <c r="E386" s="40" t="str">
        <f t="shared" si="47"/>
        <v/>
      </c>
      <c r="F386" s="39"/>
      <c r="G386" s="40" t="str">
        <f t="shared" si="48"/>
        <v/>
      </c>
      <c r="H386" s="39"/>
      <c r="I386" s="40" t="str">
        <f t="shared" si="49"/>
        <v/>
      </c>
      <c r="J386" s="198" t="str">
        <f>IFERROR(VLOOKUP(Q386,Drop_down_options!$B$2:$D$31,2,FALSE),"")</f>
        <v/>
      </c>
      <c r="K386" s="40" t="str">
        <f>IFERROR(VLOOKUP(R386,Drop_down_options!$E$2:$F$4,2,),"")</f>
        <v/>
      </c>
      <c r="L386" s="40" t="str">
        <f>IFERROR(VLOOKUP(S386,Drop_down_options!$G$2:$H$4,2),"")</f>
        <v/>
      </c>
      <c r="M386" s="40" t="str">
        <f>IFERROR(VLOOKUP(T386,Drop_down_options!$E$9:$F$14,2,FALSE),"")</f>
        <v/>
      </c>
      <c r="N386" s="40" t="str">
        <f t="shared" si="50"/>
        <v>_</v>
      </c>
      <c r="O386" s="199" t="str">
        <f t="shared" si="51"/>
        <v>___</v>
      </c>
      <c r="P386" s="41" t="str">
        <f t="shared" si="45"/>
        <v>-</v>
      </c>
      <c r="Q386" s="42" t="str">
        <f>IFERROR(VLOOKUP(B386,ACCEPTED_CODES!$X$3:$Y$32,2,), "")</f>
        <v/>
      </c>
      <c r="R386" s="154" t="str">
        <f>IFERROR(VLOOKUP(E386,Drop_down_options!$C$47:$D$49,2,), "")</f>
        <v/>
      </c>
      <c r="S386" s="39" t="str">
        <f>IFERROR(VLOOKUP(F386,Drop_down_options!$C$34:$D$36,2,), "")</f>
        <v/>
      </c>
      <c r="T386" s="39" t="str">
        <f>IFERROR(VLOOKUP(H386,Drop_down_options!$C$39:$D$44,2,),"")</f>
        <v/>
      </c>
      <c r="U386" s="48"/>
      <c r="V386" s="209"/>
      <c r="W386" s="48"/>
      <c r="X386" s="48"/>
      <c r="Y386" s="48"/>
      <c r="Z386" s="48"/>
      <c r="AA386" s="46"/>
      <c r="AB386" s="46"/>
      <c r="AC386" s="45" t="str">
        <f t="shared" si="52"/>
        <v/>
      </c>
      <c r="AD386" s="44"/>
      <c r="AE386" s="46"/>
      <c r="AF386" s="46"/>
      <c r="AG386" s="46"/>
      <c r="AH386" s="120"/>
      <c r="AI386" s="28" t="str">
        <f>IFERROR(VLOOKUP(AH386,CAPTURE_SITE_INFO!$B$3:$U$501,11,FALSE),"")</f>
        <v/>
      </c>
      <c r="AJ386" s="28" t="str">
        <f t="shared" si="53"/>
        <v>_</v>
      </c>
    </row>
    <row r="387" spans="1:36" s="30" customFormat="1" x14ac:dyDescent="0.25">
      <c r="A387" s="38"/>
      <c r="B387" s="155"/>
      <c r="C387" s="40" t="str">
        <f t="shared" si="46"/>
        <v/>
      </c>
      <c r="D387" s="39"/>
      <c r="E387" s="40" t="str">
        <f t="shared" si="47"/>
        <v/>
      </c>
      <c r="F387" s="39"/>
      <c r="G387" s="40" t="str">
        <f t="shared" si="48"/>
        <v/>
      </c>
      <c r="H387" s="39"/>
      <c r="I387" s="40" t="str">
        <f t="shared" si="49"/>
        <v/>
      </c>
      <c r="J387" s="198" t="str">
        <f>IFERROR(VLOOKUP(Q387,Drop_down_options!$B$2:$D$31,2,FALSE),"")</f>
        <v/>
      </c>
      <c r="K387" s="40" t="str">
        <f>IFERROR(VLOOKUP(R387,Drop_down_options!$E$2:$F$4,2,),"")</f>
        <v/>
      </c>
      <c r="L387" s="40" t="str">
        <f>IFERROR(VLOOKUP(S387,Drop_down_options!$G$2:$H$4,2),"")</f>
        <v/>
      </c>
      <c r="M387" s="40" t="str">
        <f>IFERROR(VLOOKUP(T387,Drop_down_options!$E$9:$F$14,2,FALSE),"")</f>
        <v/>
      </c>
      <c r="N387" s="40" t="str">
        <f t="shared" si="50"/>
        <v>_</v>
      </c>
      <c r="O387" s="199" t="str">
        <f t="shared" si="51"/>
        <v>___</v>
      </c>
      <c r="P387" s="41" t="str">
        <f t="shared" si="45"/>
        <v>-</v>
      </c>
      <c r="Q387" s="42" t="str">
        <f>IFERROR(VLOOKUP(B387,ACCEPTED_CODES!$X$3:$Y$32,2,), "")</f>
        <v/>
      </c>
      <c r="R387" s="154" t="str">
        <f>IFERROR(VLOOKUP(E387,Drop_down_options!$C$47:$D$49,2,), "")</f>
        <v/>
      </c>
      <c r="S387" s="39" t="str">
        <f>IFERROR(VLOOKUP(F387,Drop_down_options!$C$34:$D$36,2,), "")</f>
        <v/>
      </c>
      <c r="T387" s="39" t="str">
        <f>IFERROR(VLOOKUP(H387,Drop_down_options!$C$39:$D$44,2,),"")</f>
        <v/>
      </c>
      <c r="U387" s="48"/>
      <c r="V387" s="209"/>
      <c r="W387" s="48"/>
      <c r="X387" s="48"/>
      <c r="Y387" s="48"/>
      <c r="Z387" s="48"/>
      <c r="AA387" s="46"/>
      <c r="AB387" s="46"/>
      <c r="AC387" s="45" t="str">
        <f t="shared" si="52"/>
        <v/>
      </c>
      <c r="AD387" s="44"/>
      <c r="AE387" s="46"/>
      <c r="AF387" s="46"/>
      <c r="AG387" s="46"/>
      <c r="AH387" s="120"/>
      <c r="AI387" s="28" t="str">
        <f>IFERROR(VLOOKUP(AH387,CAPTURE_SITE_INFO!$B$3:$U$501,11,FALSE),"")</f>
        <v/>
      </c>
      <c r="AJ387" s="28" t="str">
        <f t="shared" si="53"/>
        <v>_</v>
      </c>
    </row>
    <row r="388" spans="1:36" s="30" customFormat="1" x14ac:dyDescent="0.25">
      <c r="A388" s="38"/>
      <c r="B388" s="155"/>
      <c r="C388" s="40" t="str">
        <f t="shared" si="46"/>
        <v/>
      </c>
      <c r="D388" s="39"/>
      <c r="E388" s="40" t="str">
        <f t="shared" si="47"/>
        <v/>
      </c>
      <c r="F388" s="39"/>
      <c r="G388" s="40" t="str">
        <f t="shared" si="48"/>
        <v/>
      </c>
      <c r="H388" s="39"/>
      <c r="I388" s="40" t="str">
        <f t="shared" si="49"/>
        <v/>
      </c>
      <c r="J388" s="198" t="str">
        <f>IFERROR(VLOOKUP(Q388,Drop_down_options!$B$2:$D$31,2,FALSE),"")</f>
        <v/>
      </c>
      <c r="K388" s="40" t="str">
        <f>IFERROR(VLOOKUP(R388,Drop_down_options!$E$2:$F$4,2,),"")</f>
        <v/>
      </c>
      <c r="L388" s="40" t="str">
        <f>IFERROR(VLOOKUP(S388,Drop_down_options!$G$2:$H$4,2),"")</f>
        <v/>
      </c>
      <c r="M388" s="40" t="str">
        <f>IFERROR(VLOOKUP(T388,Drop_down_options!$E$9:$F$14,2,FALSE),"")</f>
        <v/>
      </c>
      <c r="N388" s="40" t="str">
        <f t="shared" si="50"/>
        <v>_</v>
      </c>
      <c r="O388" s="199" t="str">
        <f t="shared" si="51"/>
        <v>___</v>
      </c>
      <c r="P388" s="41" t="str">
        <f t="shared" ref="P388:P451" si="54">CONCATENATE(AF388,"-",AI388)</f>
        <v>-</v>
      </c>
      <c r="Q388" s="42" t="str">
        <f>IFERROR(VLOOKUP(B388,ACCEPTED_CODES!$X$3:$Y$32,2,), "")</f>
        <v/>
      </c>
      <c r="R388" s="154" t="str">
        <f>IFERROR(VLOOKUP(E388,Drop_down_options!$C$47:$D$49,2,), "")</f>
        <v/>
      </c>
      <c r="S388" s="39" t="str">
        <f>IFERROR(VLOOKUP(F388,Drop_down_options!$C$34:$D$36,2,), "")</f>
        <v/>
      </c>
      <c r="T388" s="39" t="str">
        <f>IFERROR(VLOOKUP(H388,Drop_down_options!$C$39:$D$44,2,),"")</f>
        <v/>
      </c>
      <c r="U388" s="48"/>
      <c r="V388" s="209"/>
      <c r="W388" s="48"/>
      <c r="X388" s="48"/>
      <c r="Y388" s="48"/>
      <c r="Z388" s="48"/>
      <c r="AA388" s="46"/>
      <c r="AB388" s="46"/>
      <c r="AC388" s="45" t="str">
        <f t="shared" si="52"/>
        <v/>
      </c>
      <c r="AD388" s="44"/>
      <c r="AE388" s="46"/>
      <c r="AF388" s="46"/>
      <c r="AG388" s="46"/>
      <c r="AH388" s="120"/>
      <c r="AI388" s="28" t="str">
        <f>IFERROR(VLOOKUP(AH388,CAPTURE_SITE_INFO!$B$3:$U$501,11,FALSE),"")</f>
        <v/>
      </c>
      <c r="AJ388" s="28" t="str">
        <f t="shared" si="53"/>
        <v>_</v>
      </c>
    </row>
    <row r="389" spans="1:36" s="30" customFormat="1" x14ac:dyDescent="0.25">
      <c r="A389" s="38"/>
      <c r="B389" s="155"/>
      <c r="C389" s="40" t="str">
        <f t="shared" ref="C389:C452" si="55">IF((UPPER(B389)="NOBATS"),"NBAT",(UPPER(B389)))</f>
        <v/>
      </c>
      <c r="D389" s="39"/>
      <c r="E389" s="40" t="str">
        <f t="shared" ref="E389:E452" si="56">UPPER(D389)</f>
        <v/>
      </c>
      <c r="F389" s="39"/>
      <c r="G389" s="40" t="str">
        <f t="shared" ref="G389:G452" si="57">UPPER(F389)</f>
        <v/>
      </c>
      <c r="H389" s="39"/>
      <c r="I389" s="40" t="str">
        <f t="shared" ref="I389:I452" si="58">UPPER(H389)</f>
        <v/>
      </c>
      <c r="J389" s="198" t="str">
        <f>IFERROR(VLOOKUP(Q389,Drop_down_options!$B$2:$D$31,2,FALSE),"")</f>
        <v/>
      </c>
      <c r="K389" s="40" t="str">
        <f>IFERROR(VLOOKUP(R389,Drop_down_options!$E$2:$F$4,2,),"")</f>
        <v/>
      </c>
      <c r="L389" s="40" t="str">
        <f>IFERROR(VLOOKUP(S389,Drop_down_options!$G$2:$H$4,2),"")</f>
        <v/>
      </c>
      <c r="M389" s="40" t="str">
        <f>IFERROR(VLOOKUP(T389,Drop_down_options!$E$9:$F$14,2,FALSE),"")</f>
        <v/>
      </c>
      <c r="N389" s="40" t="str">
        <f t="shared" ref="N389:N452" si="59">CONCATENATE(K389,"_",L389)</f>
        <v>_</v>
      </c>
      <c r="O389" s="199" t="str">
        <f t="shared" ref="O389:O452" si="60">CONCATENATE(J389,"_",K389,"_",L389,"_",M389)</f>
        <v>___</v>
      </c>
      <c r="P389" s="41" t="str">
        <f t="shared" si="54"/>
        <v>-</v>
      </c>
      <c r="Q389" s="42" t="str">
        <f>IFERROR(VLOOKUP(B389,ACCEPTED_CODES!$X$3:$Y$32,2,), "")</f>
        <v/>
      </c>
      <c r="R389" s="154" t="str">
        <f>IFERROR(VLOOKUP(E389,Drop_down_options!$C$47:$D$49,2,), "")</f>
        <v/>
      </c>
      <c r="S389" s="39" t="str">
        <f>IFERROR(VLOOKUP(F389,Drop_down_options!$C$34:$D$36,2,), "")</f>
        <v/>
      </c>
      <c r="T389" s="39" t="str">
        <f>IFERROR(VLOOKUP(H389,Drop_down_options!$C$39:$D$44,2,),"")</f>
        <v/>
      </c>
      <c r="U389" s="48"/>
      <c r="V389" s="209"/>
      <c r="W389" s="48"/>
      <c r="X389" s="48"/>
      <c r="Y389" s="48"/>
      <c r="Z389" s="48"/>
      <c r="AA389" s="46"/>
      <c r="AB389" s="46"/>
      <c r="AC389" s="45" t="str">
        <f t="shared" ref="AC389:AC452" si="61">IF(AB389="","",(CONCATENATE(AA389,"-",AB389)))</f>
        <v/>
      </c>
      <c r="AD389" s="44"/>
      <c r="AE389" s="46"/>
      <c r="AF389" s="46"/>
      <c r="AG389" s="46"/>
      <c r="AH389" s="120"/>
      <c r="AI389" s="28" t="str">
        <f>IFERROR(VLOOKUP(AH389,CAPTURE_SITE_INFO!$B$3:$U$501,11,FALSE),"")</f>
        <v/>
      </c>
      <c r="AJ389" s="28" t="str">
        <f t="shared" ref="AJ389:AJ452" si="62">(CONCATENATE(R389,"_",S389))</f>
        <v>_</v>
      </c>
    </row>
    <row r="390" spans="1:36" s="30" customFormat="1" x14ac:dyDescent="0.25">
      <c r="A390" s="38"/>
      <c r="B390" s="155"/>
      <c r="C390" s="40" t="str">
        <f t="shared" si="55"/>
        <v/>
      </c>
      <c r="D390" s="39"/>
      <c r="E390" s="40" t="str">
        <f t="shared" si="56"/>
        <v/>
      </c>
      <c r="F390" s="39"/>
      <c r="G390" s="40" t="str">
        <f t="shared" si="57"/>
        <v/>
      </c>
      <c r="H390" s="39"/>
      <c r="I390" s="40" t="str">
        <f t="shared" si="58"/>
        <v/>
      </c>
      <c r="J390" s="198" t="str">
        <f>IFERROR(VLOOKUP(Q390,Drop_down_options!$B$2:$D$31,2,FALSE),"")</f>
        <v/>
      </c>
      <c r="K390" s="40" t="str">
        <f>IFERROR(VLOOKUP(R390,Drop_down_options!$E$2:$F$4,2,),"")</f>
        <v/>
      </c>
      <c r="L390" s="40" t="str">
        <f>IFERROR(VLOOKUP(S390,Drop_down_options!$G$2:$H$4,2),"")</f>
        <v/>
      </c>
      <c r="M390" s="40" t="str">
        <f>IFERROR(VLOOKUP(T390,Drop_down_options!$E$9:$F$14,2,FALSE),"")</f>
        <v/>
      </c>
      <c r="N390" s="40" t="str">
        <f t="shared" si="59"/>
        <v>_</v>
      </c>
      <c r="O390" s="199" t="str">
        <f t="shared" si="60"/>
        <v>___</v>
      </c>
      <c r="P390" s="41" t="str">
        <f t="shared" si="54"/>
        <v>-</v>
      </c>
      <c r="Q390" s="42" t="str">
        <f>IFERROR(VLOOKUP(B390,ACCEPTED_CODES!$X$3:$Y$32,2,), "")</f>
        <v/>
      </c>
      <c r="R390" s="154" t="str">
        <f>IFERROR(VLOOKUP(E390,Drop_down_options!$C$47:$D$49,2,), "")</f>
        <v/>
      </c>
      <c r="S390" s="39" t="str">
        <f>IFERROR(VLOOKUP(F390,Drop_down_options!$C$34:$D$36,2,), "")</f>
        <v/>
      </c>
      <c r="T390" s="39" t="str">
        <f>IFERROR(VLOOKUP(H390,Drop_down_options!$C$39:$D$44,2,),"")</f>
        <v/>
      </c>
      <c r="U390" s="48"/>
      <c r="V390" s="209"/>
      <c r="W390" s="48"/>
      <c r="X390" s="48"/>
      <c r="Y390" s="48"/>
      <c r="Z390" s="48"/>
      <c r="AA390" s="46"/>
      <c r="AB390" s="46"/>
      <c r="AC390" s="45" t="str">
        <f t="shared" si="61"/>
        <v/>
      </c>
      <c r="AD390" s="44"/>
      <c r="AE390" s="46"/>
      <c r="AF390" s="46"/>
      <c r="AG390" s="46"/>
      <c r="AH390" s="120"/>
      <c r="AI390" s="28" t="str">
        <f>IFERROR(VLOOKUP(AH390,CAPTURE_SITE_INFO!$B$3:$U$501,11,FALSE),"")</f>
        <v/>
      </c>
      <c r="AJ390" s="28" t="str">
        <f t="shared" si="62"/>
        <v>_</v>
      </c>
    </row>
    <row r="391" spans="1:36" s="30" customFormat="1" x14ac:dyDescent="0.25">
      <c r="A391" s="38"/>
      <c r="B391" s="155"/>
      <c r="C391" s="40" t="str">
        <f t="shared" si="55"/>
        <v/>
      </c>
      <c r="D391" s="39"/>
      <c r="E391" s="40" t="str">
        <f t="shared" si="56"/>
        <v/>
      </c>
      <c r="F391" s="39"/>
      <c r="G391" s="40" t="str">
        <f t="shared" si="57"/>
        <v/>
      </c>
      <c r="H391" s="39"/>
      <c r="I391" s="40" t="str">
        <f t="shared" si="58"/>
        <v/>
      </c>
      <c r="J391" s="198" t="str">
        <f>IFERROR(VLOOKUP(Q391,Drop_down_options!$B$2:$D$31,2,FALSE),"")</f>
        <v/>
      </c>
      <c r="K391" s="40" t="str">
        <f>IFERROR(VLOOKUP(R391,Drop_down_options!$E$2:$F$4,2,),"")</f>
        <v/>
      </c>
      <c r="L391" s="40" t="str">
        <f>IFERROR(VLOOKUP(S391,Drop_down_options!$G$2:$H$4,2),"")</f>
        <v/>
      </c>
      <c r="M391" s="40" t="str">
        <f>IFERROR(VLOOKUP(T391,Drop_down_options!$E$9:$F$14,2,FALSE),"")</f>
        <v/>
      </c>
      <c r="N391" s="40" t="str">
        <f t="shared" si="59"/>
        <v>_</v>
      </c>
      <c r="O391" s="199" t="str">
        <f t="shared" si="60"/>
        <v>___</v>
      </c>
      <c r="P391" s="41" t="str">
        <f t="shared" si="54"/>
        <v>-</v>
      </c>
      <c r="Q391" s="42" t="str">
        <f>IFERROR(VLOOKUP(B391,ACCEPTED_CODES!$X$3:$Y$32,2,), "")</f>
        <v/>
      </c>
      <c r="R391" s="154" t="str">
        <f>IFERROR(VLOOKUP(E391,Drop_down_options!$C$47:$D$49,2,), "")</f>
        <v/>
      </c>
      <c r="S391" s="39" t="str">
        <f>IFERROR(VLOOKUP(F391,Drop_down_options!$C$34:$D$36,2,), "")</f>
        <v/>
      </c>
      <c r="T391" s="39" t="str">
        <f>IFERROR(VLOOKUP(H391,Drop_down_options!$C$39:$D$44,2,),"")</f>
        <v/>
      </c>
      <c r="U391" s="48"/>
      <c r="V391" s="209"/>
      <c r="W391" s="48"/>
      <c r="X391" s="48"/>
      <c r="Y391" s="48"/>
      <c r="Z391" s="48"/>
      <c r="AA391" s="46"/>
      <c r="AB391" s="46"/>
      <c r="AC391" s="45" t="str">
        <f t="shared" si="61"/>
        <v/>
      </c>
      <c r="AD391" s="44"/>
      <c r="AE391" s="46"/>
      <c r="AF391" s="46"/>
      <c r="AG391" s="46"/>
      <c r="AH391" s="120"/>
      <c r="AI391" s="28" t="str">
        <f>IFERROR(VLOOKUP(AH391,CAPTURE_SITE_INFO!$B$3:$U$501,11,FALSE),"")</f>
        <v/>
      </c>
      <c r="AJ391" s="28" t="str">
        <f t="shared" si="62"/>
        <v>_</v>
      </c>
    </row>
    <row r="392" spans="1:36" s="30" customFormat="1" x14ac:dyDescent="0.25">
      <c r="A392" s="38"/>
      <c r="B392" s="155"/>
      <c r="C392" s="40" t="str">
        <f t="shared" si="55"/>
        <v/>
      </c>
      <c r="D392" s="39"/>
      <c r="E392" s="40" t="str">
        <f t="shared" si="56"/>
        <v/>
      </c>
      <c r="F392" s="39"/>
      <c r="G392" s="40" t="str">
        <f t="shared" si="57"/>
        <v/>
      </c>
      <c r="H392" s="39"/>
      <c r="I392" s="40" t="str">
        <f t="shared" si="58"/>
        <v/>
      </c>
      <c r="J392" s="198" t="str">
        <f>IFERROR(VLOOKUP(Q392,Drop_down_options!$B$2:$D$31,2,FALSE),"")</f>
        <v/>
      </c>
      <c r="K392" s="40" t="str">
        <f>IFERROR(VLOOKUP(R392,Drop_down_options!$E$2:$F$4,2,),"")</f>
        <v/>
      </c>
      <c r="L392" s="40" t="str">
        <f>IFERROR(VLOOKUP(S392,Drop_down_options!$G$2:$H$4,2),"")</f>
        <v/>
      </c>
      <c r="M392" s="40" t="str">
        <f>IFERROR(VLOOKUP(T392,Drop_down_options!$E$9:$F$14,2,FALSE),"")</f>
        <v/>
      </c>
      <c r="N392" s="40" t="str">
        <f t="shared" si="59"/>
        <v>_</v>
      </c>
      <c r="O392" s="199" t="str">
        <f t="shared" si="60"/>
        <v>___</v>
      </c>
      <c r="P392" s="41" t="str">
        <f t="shared" si="54"/>
        <v>-</v>
      </c>
      <c r="Q392" s="42" t="str">
        <f>IFERROR(VLOOKUP(B392,ACCEPTED_CODES!$X$3:$Y$32,2,), "")</f>
        <v/>
      </c>
      <c r="R392" s="154" t="str">
        <f>IFERROR(VLOOKUP(E392,Drop_down_options!$C$47:$D$49,2,), "")</f>
        <v/>
      </c>
      <c r="S392" s="39" t="str">
        <f>IFERROR(VLOOKUP(F392,Drop_down_options!$C$34:$D$36,2,), "")</f>
        <v/>
      </c>
      <c r="T392" s="39" t="str">
        <f>IFERROR(VLOOKUP(H392,Drop_down_options!$C$39:$D$44,2,),"")</f>
        <v/>
      </c>
      <c r="U392" s="48"/>
      <c r="V392" s="209"/>
      <c r="W392" s="48"/>
      <c r="X392" s="48"/>
      <c r="Y392" s="48"/>
      <c r="Z392" s="48"/>
      <c r="AA392" s="46"/>
      <c r="AB392" s="46"/>
      <c r="AC392" s="45" t="str">
        <f t="shared" si="61"/>
        <v/>
      </c>
      <c r="AD392" s="44"/>
      <c r="AE392" s="46"/>
      <c r="AF392" s="46"/>
      <c r="AG392" s="46"/>
      <c r="AH392" s="120"/>
      <c r="AI392" s="28" t="str">
        <f>IFERROR(VLOOKUP(AH392,CAPTURE_SITE_INFO!$B$3:$U$501,11,FALSE),"")</f>
        <v/>
      </c>
      <c r="AJ392" s="28" t="str">
        <f t="shared" si="62"/>
        <v>_</v>
      </c>
    </row>
    <row r="393" spans="1:36" s="30" customFormat="1" x14ac:dyDescent="0.25">
      <c r="A393" s="38"/>
      <c r="B393" s="155"/>
      <c r="C393" s="40" t="str">
        <f t="shared" si="55"/>
        <v/>
      </c>
      <c r="D393" s="39"/>
      <c r="E393" s="40" t="str">
        <f t="shared" si="56"/>
        <v/>
      </c>
      <c r="F393" s="39"/>
      <c r="G393" s="40" t="str">
        <f t="shared" si="57"/>
        <v/>
      </c>
      <c r="H393" s="39"/>
      <c r="I393" s="40" t="str">
        <f t="shared" si="58"/>
        <v/>
      </c>
      <c r="J393" s="198" t="str">
        <f>IFERROR(VLOOKUP(Q393,Drop_down_options!$B$2:$D$31,2,FALSE),"")</f>
        <v/>
      </c>
      <c r="K393" s="40" t="str">
        <f>IFERROR(VLOOKUP(R393,Drop_down_options!$E$2:$F$4,2,),"")</f>
        <v/>
      </c>
      <c r="L393" s="40" t="str">
        <f>IFERROR(VLOOKUP(S393,Drop_down_options!$G$2:$H$4,2),"")</f>
        <v/>
      </c>
      <c r="M393" s="40" t="str">
        <f>IFERROR(VLOOKUP(T393,Drop_down_options!$E$9:$F$14,2,FALSE),"")</f>
        <v/>
      </c>
      <c r="N393" s="40" t="str">
        <f t="shared" si="59"/>
        <v>_</v>
      </c>
      <c r="O393" s="199" t="str">
        <f t="shared" si="60"/>
        <v>___</v>
      </c>
      <c r="P393" s="41" t="str">
        <f t="shared" si="54"/>
        <v>-</v>
      </c>
      <c r="Q393" s="42" t="str">
        <f>IFERROR(VLOOKUP(B393,ACCEPTED_CODES!$X$3:$Y$32,2,), "")</f>
        <v/>
      </c>
      <c r="R393" s="154" t="str">
        <f>IFERROR(VLOOKUP(E393,Drop_down_options!$C$47:$D$49,2,), "")</f>
        <v/>
      </c>
      <c r="S393" s="39" t="str">
        <f>IFERROR(VLOOKUP(F393,Drop_down_options!$C$34:$D$36,2,), "")</f>
        <v/>
      </c>
      <c r="T393" s="39" t="str">
        <f>IFERROR(VLOOKUP(H393,Drop_down_options!$C$39:$D$44,2,),"")</f>
        <v/>
      </c>
      <c r="U393" s="48"/>
      <c r="V393" s="209"/>
      <c r="W393" s="48"/>
      <c r="X393" s="48"/>
      <c r="Y393" s="48"/>
      <c r="Z393" s="48"/>
      <c r="AA393" s="46"/>
      <c r="AB393" s="46"/>
      <c r="AC393" s="45" t="str">
        <f t="shared" si="61"/>
        <v/>
      </c>
      <c r="AD393" s="44"/>
      <c r="AE393" s="46"/>
      <c r="AF393" s="46"/>
      <c r="AG393" s="46"/>
      <c r="AH393" s="120"/>
      <c r="AI393" s="28" t="str">
        <f>IFERROR(VLOOKUP(AH393,CAPTURE_SITE_INFO!$B$3:$U$501,11,FALSE),"")</f>
        <v/>
      </c>
      <c r="AJ393" s="28" t="str">
        <f t="shared" si="62"/>
        <v>_</v>
      </c>
    </row>
    <row r="394" spans="1:36" s="30" customFormat="1" x14ac:dyDescent="0.25">
      <c r="A394" s="38"/>
      <c r="B394" s="155"/>
      <c r="C394" s="40" t="str">
        <f t="shared" si="55"/>
        <v/>
      </c>
      <c r="D394" s="39"/>
      <c r="E394" s="40" t="str">
        <f t="shared" si="56"/>
        <v/>
      </c>
      <c r="F394" s="39"/>
      <c r="G394" s="40" t="str">
        <f t="shared" si="57"/>
        <v/>
      </c>
      <c r="H394" s="39"/>
      <c r="I394" s="40" t="str">
        <f t="shared" si="58"/>
        <v/>
      </c>
      <c r="J394" s="198" t="str">
        <f>IFERROR(VLOOKUP(Q394,Drop_down_options!$B$2:$D$31,2,FALSE),"")</f>
        <v/>
      </c>
      <c r="K394" s="40" t="str">
        <f>IFERROR(VLOOKUP(R394,Drop_down_options!$E$2:$F$4,2,),"")</f>
        <v/>
      </c>
      <c r="L394" s="40" t="str">
        <f>IFERROR(VLOOKUP(S394,Drop_down_options!$G$2:$H$4,2),"")</f>
        <v/>
      </c>
      <c r="M394" s="40" t="str">
        <f>IFERROR(VLOOKUP(T394,Drop_down_options!$E$9:$F$14,2,FALSE),"")</f>
        <v/>
      </c>
      <c r="N394" s="40" t="str">
        <f t="shared" si="59"/>
        <v>_</v>
      </c>
      <c r="O394" s="199" t="str">
        <f t="shared" si="60"/>
        <v>___</v>
      </c>
      <c r="P394" s="41" t="str">
        <f t="shared" si="54"/>
        <v>-</v>
      </c>
      <c r="Q394" s="42" t="str">
        <f>IFERROR(VLOOKUP(B394,ACCEPTED_CODES!$X$3:$Y$32,2,), "")</f>
        <v/>
      </c>
      <c r="R394" s="154" t="str">
        <f>IFERROR(VLOOKUP(E394,Drop_down_options!$C$47:$D$49,2,), "")</f>
        <v/>
      </c>
      <c r="S394" s="39" t="str">
        <f>IFERROR(VLOOKUP(F394,Drop_down_options!$C$34:$D$36,2,), "")</f>
        <v/>
      </c>
      <c r="T394" s="39" t="str">
        <f>IFERROR(VLOOKUP(H394,Drop_down_options!$C$39:$D$44,2,),"")</f>
        <v/>
      </c>
      <c r="U394" s="48"/>
      <c r="V394" s="209"/>
      <c r="W394" s="48"/>
      <c r="X394" s="48"/>
      <c r="Y394" s="48"/>
      <c r="Z394" s="48"/>
      <c r="AA394" s="46"/>
      <c r="AB394" s="46"/>
      <c r="AC394" s="45" t="str">
        <f t="shared" si="61"/>
        <v/>
      </c>
      <c r="AD394" s="44"/>
      <c r="AE394" s="46"/>
      <c r="AF394" s="46"/>
      <c r="AG394" s="46"/>
      <c r="AH394" s="120"/>
      <c r="AI394" s="28" t="str">
        <f>IFERROR(VLOOKUP(AH394,CAPTURE_SITE_INFO!$B$3:$U$501,11,FALSE),"")</f>
        <v/>
      </c>
      <c r="AJ394" s="28" t="str">
        <f t="shared" si="62"/>
        <v>_</v>
      </c>
    </row>
    <row r="395" spans="1:36" s="30" customFormat="1" x14ac:dyDescent="0.25">
      <c r="A395" s="38"/>
      <c r="B395" s="155"/>
      <c r="C395" s="40" t="str">
        <f t="shared" si="55"/>
        <v/>
      </c>
      <c r="D395" s="39"/>
      <c r="E395" s="40" t="str">
        <f t="shared" si="56"/>
        <v/>
      </c>
      <c r="F395" s="39"/>
      <c r="G395" s="40" t="str">
        <f t="shared" si="57"/>
        <v/>
      </c>
      <c r="H395" s="39"/>
      <c r="I395" s="40" t="str">
        <f t="shared" si="58"/>
        <v/>
      </c>
      <c r="J395" s="198" t="str">
        <f>IFERROR(VLOOKUP(Q395,Drop_down_options!$B$2:$D$31,2,FALSE),"")</f>
        <v/>
      </c>
      <c r="K395" s="40" t="str">
        <f>IFERROR(VLOOKUP(R395,Drop_down_options!$E$2:$F$4,2,),"")</f>
        <v/>
      </c>
      <c r="L395" s="40" t="str">
        <f>IFERROR(VLOOKUP(S395,Drop_down_options!$G$2:$H$4,2),"")</f>
        <v/>
      </c>
      <c r="M395" s="40" t="str">
        <f>IFERROR(VLOOKUP(T395,Drop_down_options!$E$9:$F$14,2,FALSE),"")</f>
        <v/>
      </c>
      <c r="N395" s="40" t="str">
        <f t="shared" si="59"/>
        <v>_</v>
      </c>
      <c r="O395" s="199" t="str">
        <f t="shared" si="60"/>
        <v>___</v>
      </c>
      <c r="P395" s="41" t="str">
        <f t="shared" si="54"/>
        <v>-</v>
      </c>
      <c r="Q395" s="42" t="str">
        <f>IFERROR(VLOOKUP(B395,ACCEPTED_CODES!$X$3:$Y$32,2,), "")</f>
        <v/>
      </c>
      <c r="R395" s="154" t="str">
        <f>IFERROR(VLOOKUP(E395,Drop_down_options!$C$47:$D$49,2,), "")</f>
        <v/>
      </c>
      <c r="S395" s="39" t="str">
        <f>IFERROR(VLOOKUP(F395,Drop_down_options!$C$34:$D$36,2,), "")</f>
        <v/>
      </c>
      <c r="T395" s="39" t="str">
        <f>IFERROR(VLOOKUP(H395,Drop_down_options!$C$39:$D$44,2,),"")</f>
        <v/>
      </c>
      <c r="U395" s="48"/>
      <c r="V395" s="209"/>
      <c r="W395" s="48"/>
      <c r="X395" s="48"/>
      <c r="Y395" s="48"/>
      <c r="Z395" s="48"/>
      <c r="AA395" s="46"/>
      <c r="AB395" s="46"/>
      <c r="AC395" s="45" t="str">
        <f t="shared" si="61"/>
        <v/>
      </c>
      <c r="AD395" s="44"/>
      <c r="AE395" s="46"/>
      <c r="AF395" s="46"/>
      <c r="AG395" s="46"/>
      <c r="AH395" s="120"/>
      <c r="AI395" s="28" t="str">
        <f>IFERROR(VLOOKUP(AH395,CAPTURE_SITE_INFO!$B$3:$U$501,11,FALSE),"")</f>
        <v/>
      </c>
      <c r="AJ395" s="28" t="str">
        <f t="shared" si="62"/>
        <v>_</v>
      </c>
    </row>
    <row r="396" spans="1:36" s="30" customFormat="1" x14ac:dyDescent="0.25">
      <c r="A396" s="38"/>
      <c r="B396" s="155"/>
      <c r="C396" s="40" t="str">
        <f t="shared" si="55"/>
        <v/>
      </c>
      <c r="D396" s="39"/>
      <c r="E396" s="40" t="str">
        <f t="shared" si="56"/>
        <v/>
      </c>
      <c r="F396" s="39"/>
      <c r="G396" s="40" t="str">
        <f t="shared" si="57"/>
        <v/>
      </c>
      <c r="H396" s="39"/>
      <c r="I396" s="40" t="str">
        <f t="shared" si="58"/>
        <v/>
      </c>
      <c r="J396" s="198" t="str">
        <f>IFERROR(VLOOKUP(Q396,Drop_down_options!$B$2:$D$31,2,FALSE),"")</f>
        <v/>
      </c>
      <c r="K396" s="40" t="str">
        <f>IFERROR(VLOOKUP(R396,Drop_down_options!$E$2:$F$4,2,),"")</f>
        <v/>
      </c>
      <c r="L396" s="40" t="str">
        <f>IFERROR(VLOOKUP(S396,Drop_down_options!$G$2:$H$4,2),"")</f>
        <v/>
      </c>
      <c r="M396" s="40" t="str">
        <f>IFERROR(VLOOKUP(T396,Drop_down_options!$E$9:$F$14,2,FALSE),"")</f>
        <v/>
      </c>
      <c r="N396" s="40" t="str">
        <f t="shared" si="59"/>
        <v>_</v>
      </c>
      <c r="O396" s="199" t="str">
        <f t="shared" si="60"/>
        <v>___</v>
      </c>
      <c r="P396" s="41" t="str">
        <f t="shared" si="54"/>
        <v>-</v>
      </c>
      <c r="Q396" s="42" t="str">
        <f>IFERROR(VLOOKUP(B396,ACCEPTED_CODES!$X$3:$Y$32,2,), "")</f>
        <v/>
      </c>
      <c r="R396" s="154" t="str">
        <f>IFERROR(VLOOKUP(E396,Drop_down_options!$C$47:$D$49,2,), "")</f>
        <v/>
      </c>
      <c r="S396" s="39" t="str">
        <f>IFERROR(VLOOKUP(F396,Drop_down_options!$C$34:$D$36,2,), "")</f>
        <v/>
      </c>
      <c r="T396" s="39" t="str">
        <f>IFERROR(VLOOKUP(H396,Drop_down_options!$C$39:$D$44,2,),"")</f>
        <v/>
      </c>
      <c r="U396" s="48"/>
      <c r="V396" s="209"/>
      <c r="W396" s="48"/>
      <c r="X396" s="48"/>
      <c r="Y396" s="48"/>
      <c r="Z396" s="48"/>
      <c r="AA396" s="46"/>
      <c r="AB396" s="46"/>
      <c r="AC396" s="45" t="str">
        <f t="shared" si="61"/>
        <v/>
      </c>
      <c r="AD396" s="44"/>
      <c r="AE396" s="46"/>
      <c r="AF396" s="46"/>
      <c r="AG396" s="46"/>
      <c r="AH396" s="120"/>
      <c r="AI396" s="28" t="str">
        <f>IFERROR(VLOOKUP(AH396,CAPTURE_SITE_INFO!$B$3:$U$501,11,FALSE),"")</f>
        <v/>
      </c>
      <c r="AJ396" s="28" t="str">
        <f t="shared" si="62"/>
        <v>_</v>
      </c>
    </row>
    <row r="397" spans="1:36" s="30" customFormat="1" x14ac:dyDescent="0.25">
      <c r="A397" s="38"/>
      <c r="B397" s="155"/>
      <c r="C397" s="40" t="str">
        <f t="shared" si="55"/>
        <v/>
      </c>
      <c r="D397" s="39"/>
      <c r="E397" s="40" t="str">
        <f t="shared" si="56"/>
        <v/>
      </c>
      <c r="F397" s="39"/>
      <c r="G397" s="40" t="str">
        <f t="shared" si="57"/>
        <v/>
      </c>
      <c r="H397" s="39"/>
      <c r="I397" s="40" t="str">
        <f t="shared" si="58"/>
        <v/>
      </c>
      <c r="J397" s="198" t="str">
        <f>IFERROR(VLOOKUP(Q397,Drop_down_options!$B$2:$D$31,2,FALSE),"")</f>
        <v/>
      </c>
      <c r="K397" s="40" t="str">
        <f>IFERROR(VLOOKUP(R397,Drop_down_options!$E$2:$F$4,2,),"")</f>
        <v/>
      </c>
      <c r="L397" s="40" t="str">
        <f>IFERROR(VLOOKUP(S397,Drop_down_options!$G$2:$H$4,2),"")</f>
        <v/>
      </c>
      <c r="M397" s="40" t="str">
        <f>IFERROR(VLOOKUP(T397,Drop_down_options!$E$9:$F$14,2,FALSE),"")</f>
        <v/>
      </c>
      <c r="N397" s="40" t="str">
        <f t="shared" si="59"/>
        <v>_</v>
      </c>
      <c r="O397" s="199" t="str">
        <f t="shared" si="60"/>
        <v>___</v>
      </c>
      <c r="P397" s="41" t="str">
        <f t="shared" si="54"/>
        <v>-</v>
      </c>
      <c r="Q397" s="42" t="str">
        <f>IFERROR(VLOOKUP(B397,ACCEPTED_CODES!$X$3:$Y$32,2,), "")</f>
        <v/>
      </c>
      <c r="R397" s="154" t="str">
        <f>IFERROR(VLOOKUP(E397,Drop_down_options!$C$47:$D$49,2,), "")</f>
        <v/>
      </c>
      <c r="S397" s="39" t="str">
        <f>IFERROR(VLOOKUP(F397,Drop_down_options!$C$34:$D$36,2,), "")</f>
        <v/>
      </c>
      <c r="T397" s="39" t="str">
        <f>IFERROR(VLOOKUP(H397,Drop_down_options!$C$39:$D$44,2,),"")</f>
        <v/>
      </c>
      <c r="U397" s="48"/>
      <c r="V397" s="209"/>
      <c r="W397" s="48"/>
      <c r="X397" s="48"/>
      <c r="Y397" s="48"/>
      <c r="Z397" s="48"/>
      <c r="AA397" s="46"/>
      <c r="AB397" s="46"/>
      <c r="AC397" s="45" t="str">
        <f t="shared" si="61"/>
        <v/>
      </c>
      <c r="AD397" s="44"/>
      <c r="AE397" s="46"/>
      <c r="AF397" s="46"/>
      <c r="AG397" s="46"/>
      <c r="AH397" s="120"/>
      <c r="AI397" s="28" t="str">
        <f>IFERROR(VLOOKUP(AH397,CAPTURE_SITE_INFO!$B$3:$U$501,11,FALSE),"")</f>
        <v/>
      </c>
      <c r="AJ397" s="28" t="str">
        <f t="shared" si="62"/>
        <v>_</v>
      </c>
    </row>
    <row r="398" spans="1:36" s="30" customFormat="1" x14ac:dyDescent="0.25">
      <c r="A398" s="38"/>
      <c r="B398" s="155"/>
      <c r="C398" s="40" t="str">
        <f t="shared" si="55"/>
        <v/>
      </c>
      <c r="D398" s="39"/>
      <c r="E398" s="40" t="str">
        <f t="shared" si="56"/>
        <v/>
      </c>
      <c r="F398" s="39"/>
      <c r="G398" s="40" t="str">
        <f t="shared" si="57"/>
        <v/>
      </c>
      <c r="H398" s="39"/>
      <c r="I398" s="40" t="str">
        <f t="shared" si="58"/>
        <v/>
      </c>
      <c r="J398" s="198" t="str">
        <f>IFERROR(VLOOKUP(Q398,Drop_down_options!$B$2:$D$31,2,FALSE),"")</f>
        <v/>
      </c>
      <c r="K398" s="40" t="str">
        <f>IFERROR(VLOOKUP(R398,Drop_down_options!$E$2:$F$4,2,),"")</f>
        <v/>
      </c>
      <c r="L398" s="40" t="str">
        <f>IFERROR(VLOOKUP(S398,Drop_down_options!$G$2:$H$4,2),"")</f>
        <v/>
      </c>
      <c r="M398" s="40" t="str">
        <f>IFERROR(VLOOKUP(T398,Drop_down_options!$E$9:$F$14,2,FALSE),"")</f>
        <v/>
      </c>
      <c r="N398" s="40" t="str">
        <f t="shared" si="59"/>
        <v>_</v>
      </c>
      <c r="O398" s="199" t="str">
        <f t="shared" si="60"/>
        <v>___</v>
      </c>
      <c r="P398" s="41" t="str">
        <f t="shared" si="54"/>
        <v>-</v>
      </c>
      <c r="Q398" s="42" t="str">
        <f>IFERROR(VLOOKUP(B398,ACCEPTED_CODES!$X$3:$Y$32,2,), "")</f>
        <v/>
      </c>
      <c r="R398" s="154" t="str">
        <f>IFERROR(VLOOKUP(E398,Drop_down_options!$C$47:$D$49,2,), "")</f>
        <v/>
      </c>
      <c r="S398" s="39" t="str">
        <f>IFERROR(VLOOKUP(F398,Drop_down_options!$C$34:$D$36,2,), "")</f>
        <v/>
      </c>
      <c r="T398" s="39" t="str">
        <f>IFERROR(VLOOKUP(H398,Drop_down_options!$C$39:$D$44,2,),"")</f>
        <v/>
      </c>
      <c r="U398" s="48"/>
      <c r="V398" s="209"/>
      <c r="W398" s="48"/>
      <c r="X398" s="48"/>
      <c r="Y398" s="48"/>
      <c r="Z398" s="48"/>
      <c r="AA398" s="46"/>
      <c r="AB398" s="46"/>
      <c r="AC398" s="45" t="str">
        <f t="shared" si="61"/>
        <v/>
      </c>
      <c r="AD398" s="44"/>
      <c r="AE398" s="46"/>
      <c r="AF398" s="46"/>
      <c r="AG398" s="46"/>
      <c r="AH398" s="120"/>
      <c r="AI398" s="28" t="str">
        <f>IFERROR(VLOOKUP(AH398,CAPTURE_SITE_INFO!$B$3:$U$501,11,FALSE),"")</f>
        <v/>
      </c>
      <c r="AJ398" s="28" t="str">
        <f t="shared" si="62"/>
        <v>_</v>
      </c>
    </row>
    <row r="399" spans="1:36" s="30" customFormat="1" x14ac:dyDescent="0.25">
      <c r="A399" s="38"/>
      <c r="B399" s="155"/>
      <c r="C399" s="40" t="str">
        <f t="shared" si="55"/>
        <v/>
      </c>
      <c r="D399" s="39"/>
      <c r="E399" s="40" t="str">
        <f t="shared" si="56"/>
        <v/>
      </c>
      <c r="F399" s="39"/>
      <c r="G399" s="40" t="str">
        <f t="shared" si="57"/>
        <v/>
      </c>
      <c r="H399" s="39"/>
      <c r="I399" s="40" t="str">
        <f t="shared" si="58"/>
        <v/>
      </c>
      <c r="J399" s="198" t="str">
        <f>IFERROR(VLOOKUP(Q399,Drop_down_options!$B$2:$D$31,2,FALSE),"")</f>
        <v/>
      </c>
      <c r="K399" s="40" t="str">
        <f>IFERROR(VLOOKUP(R399,Drop_down_options!$E$2:$F$4,2,),"")</f>
        <v/>
      </c>
      <c r="L399" s="40" t="str">
        <f>IFERROR(VLOOKUP(S399,Drop_down_options!$G$2:$H$4,2),"")</f>
        <v/>
      </c>
      <c r="M399" s="40" t="str">
        <f>IFERROR(VLOOKUP(T399,Drop_down_options!$E$9:$F$14,2,FALSE),"")</f>
        <v/>
      </c>
      <c r="N399" s="40" t="str">
        <f t="shared" si="59"/>
        <v>_</v>
      </c>
      <c r="O399" s="199" t="str">
        <f t="shared" si="60"/>
        <v>___</v>
      </c>
      <c r="P399" s="41" t="str">
        <f t="shared" si="54"/>
        <v>-</v>
      </c>
      <c r="Q399" s="42" t="str">
        <f>IFERROR(VLOOKUP(B399,ACCEPTED_CODES!$X$3:$Y$32,2,), "")</f>
        <v/>
      </c>
      <c r="R399" s="154" t="str">
        <f>IFERROR(VLOOKUP(E399,Drop_down_options!$C$47:$D$49,2,), "")</f>
        <v/>
      </c>
      <c r="S399" s="39" t="str">
        <f>IFERROR(VLOOKUP(F399,Drop_down_options!$C$34:$D$36,2,), "")</f>
        <v/>
      </c>
      <c r="T399" s="39" t="str">
        <f>IFERROR(VLOOKUP(H399,Drop_down_options!$C$39:$D$44,2,),"")</f>
        <v/>
      </c>
      <c r="U399" s="48"/>
      <c r="V399" s="209"/>
      <c r="W399" s="48"/>
      <c r="X399" s="48"/>
      <c r="Y399" s="48"/>
      <c r="Z399" s="48"/>
      <c r="AA399" s="46"/>
      <c r="AB399" s="46"/>
      <c r="AC399" s="45" t="str">
        <f t="shared" si="61"/>
        <v/>
      </c>
      <c r="AD399" s="44"/>
      <c r="AE399" s="46"/>
      <c r="AF399" s="46"/>
      <c r="AG399" s="46"/>
      <c r="AH399" s="120"/>
      <c r="AI399" s="28" t="str">
        <f>IFERROR(VLOOKUP(AH399,CAPTURE_SITE_INFO!$B$3:$U$501,11,FALSE),"")</f>
        <v/>
      </c>
      <c r="AJ399" s="28" t="str">
        <f t="shared" si="62"/>
        <v>_</v>
      </c>
    </row>
    <row r="400" spans="1:36" s="30" customFormat="1" x14ac:dyDescent="0.25">
      <c r="A400" s="38"/>
      <c r="B400" s="155"/>
      <c r="C400" s="40" t="str">
        <f t="shared" si="55"/>
        <v/>
      </c>
      <c r="D400" s="39"/>
      <c r="E400" s="40" t="str">
        <f t="shared" si="56"/>
        <v/>
      </c>
      <c r="F400" s="39"/>
      <c r="G400" s="40" t="str">
        <f t="shared" si="57"/>
        <v/>
      </c>
      <c r="H400" s="39"/>
      <c r="I400" s="40" t="str">
        <f t="shared" si="58"/>
        <v/>
      </c>
      <c r="J400" s="198" t="str">
        <f>IFERROR(VLOOKUP(Q400,Drop_down_options!$B$2:$D$31,2,FALSE),"")</f>
        <v/>
      </c>
      <c r="K400" s="40" t="str">
        <f>IFERROR(VLOOKUP(R400,Drop_down_options!$E$2:$F$4,2,),"")</f>
        <v/>
      </c>
      <c r="L400" s="40" t="str">
        <f>IFERROR(VLOOKUP(S400,Drop_down_options!$G$2:$H$4,2),"")</f>
        <v/>
      </c>
      <c r="M400" s="40" t="str">
        <f>IFERROR(VLOOKUP(T400,Drop_down_options!$E$9:$F$14,2,FALSE),"")</f>
        <v/>
      </c>
      <c r="N400" s="40" t="str">
        <f t="shared" si="59"/>
        <v>_</v>
      </c>
      <c r="O400" s="199" t="str">
        <f t="shared" si="60"/>
        <v>___</v>
      </c>
      <c r="P400" s="41" t="str">
        <f t="shared" si="54"/>
        <v>-</v>
      </c>
      <c r="Q400" s="42" t="str">
        <f>IFERROR(VLOOKUP(B400,ACCEPTED_CODES!$X$3:$Y$32,2,), "")</f>
        <v/>
      </c>
      <c r="R400" s="154" t="str">
        <f>IFERROR(VLOOKUP(E400,Drop_down_options!$C$47:$D$49,2,), "")</f>
        <v/>
      </c>
      <c r="S400" s="39" t="str">
        <f>IFERROR(VLOOKUP(F400,Drop_down_options!$C$34:$D$36,2,), "")</f>
        <v/>
      </c>
      <c r="T400" s="39" t="str">
        <f>IFERROR(VLOOKUP(H400,Drop_down_options!$C$39:$D$44,2,),"")</f>
        <v/>
      </c>
      <c r="U400" s="48"/>
      <c r="V400" s="209"/>
      <c r="W400" s="48"/>
      <c r="X400" s="48"/>
      <c r="Y400" s="48"/>
      <c r="Z400" s="48"/>
      <c r="AA400" s="46"/>
      <c r="AB400" s="46"/>
      <c r="AC400" s="45" t="str">
        <f t="shared" si="61"/>
        <v/>
      </c>
      <c r="AD400" s="44"/>
      <c r="AE400" s="46"/>
      <c r="AF400" s="46"/>
      <c r="AG400" s="46"/>
      <c r="AH400" s="120"/>
      <c r="AI400" s="28" t="str">
        <f>IFERROR(VLOOKUP(AH400,CAPTURE_SITE_INFO!$B$3:$U$501,11,FALSE),"")</f>
        <v/>
      </c>
      <c r="AJ400" s="28" t="str">
        <f t="shared" si="62"/>
        <v>_</v>
      </c>
    </row>
    <row r="401" spans="1:36" s="30" customFormat="1" x14ac:dyDescent="0.25">
      <c r="A401" s="38"/>
      <c r="B401" s="155"/>
      <c r="C401" s="40" t="str">
        <f t="shared" si="55"/>
        <v/>
      </c>
      <c r="D401" s="39"/>
      <c r="E401" s="40" t="str">
        <f t="shared" si="56"/>
        <v/>
      </c>
      <c r="F401" s="39"/>
      <c r="G401" s="40" t="str">
        <f t="shared" si="57"/>
        <v/>
      </c>
      <c r="H401" s="39"/>
      <c r="I401" s="40" t="str">
        <f t="shared" si="58"/>
        <v/>
      </c>
      <c r="J401" s="198" t="str">
        <f>IFERROR(VLOOKUP(Q401,Drop_down_options!$B$2:$D$31,2,FALSE),"")</f>
        <v/>
      </c>
      <c r="K401" s="40" t="str">
        <f>IFERROR(VLOOKUP(R401,Drop_down_options!$E$2:$F$4,2,),"")</f>
        <v/>
      </c>
      <c r="L401" s="40" t="str">
        <f>IFERROR(VLOOKUP(S401,Drop_down_options!$G$2:$H$4,2),"")</f>
        <v/>
      </c>
      <c r="M401" s="40" t="str">
        <f>IFERROR(VLOOKUP(T401,Drop_down_options!$E$9:$F$14,2,FALSE),"")</f>
        <v/>
      </c>
      <c r="N401" s="40" t="str">
        <f t="shared" si="59"/>
        <v>_</v>
      </c>
      <c r="O401" s="199" t="str">
        <f t="shared" si="60"/>
        <v>___</v>
      </c>
      <c r="P401" s="41" t="str">
        <f t="shared" si="54"/>
        <v>-</v>
      </c>
      <c r="Q401" s="42" t="str">
        <f>IFERROR(VLOOKUP(B401,ACCEPTED_CODES!$X$3:$Y$32,2,), "")</f>
        <v/>
      </c>
      <c r="R401" s="154" t="str">
        <f>IFERROR(VLOOKUP(E401,Drop_down_options!$C$47:$D$49,2,), "")</f>
        <v/>
      </c>
      <c r="S401" s="39" t="str">
        <f>IFERROR(VLOOKUP(F401,Drop_down_options!$C$34:$D$36,2,), "")</f>
        <v/>
      </c>
      <c r="T401" s="39" t="str">
        <f>IFERROR(VLOOKUP(H401,Drop_down_options!$C$39:$D$44,2,),"")</f>
        <v/>
      </c>
      <c r="U401" s="48"/>
      <c r="V401" s="209"/>
      <c r="W401" s="48"/>
      <c r="X401" s="48"/>
      <c r="Y401" s="48"/>
      <c r="Z401" s="48"/>
      <c r="AA401" s="46"/>
      <c r="AB401" s="46"/>
      <c r="AC401" s="45" t="str">
        <f t="shared" si="61"/>
        <v/>
      </c>
      <c r="AD401" s="44"/>
      <c r="AE401" s="46"/>
      <c r="AF401" s="46"/>
      <c r="AG401" s="46"/>
      <c r="AH401" s="120"/>
      <c r="AI401" s="28" t="str">
        <f>IFERROR(VLOOKUP(AH401,CAPTURE_SITE_INFO!$B$3:$U$501,11,FALSE),"")</f>
        <v/>
      </c>
      <c r="AJ401" s="28" t="str">
        <f t="shared" si="62"/>
        <v>_</v>
      </c>
    </row>
    <row r="402" spans="1:36" s="30" customFormat="1" x14ac:dyDescent="0.25">
      <c r="A402" s="38"/>
      <c r="B402" s="155"/>
      <c r="C402" s="40" t="str">
        <f t="shared" si="55"/>
        <v/>
      </c>
      <c r="D402" s="39"/>
      <c r="E402" s="40" t="str">
        <f t="shared" si="56"/>
        <v/>
      </c>
      <c r="F402" s="39"/>
      <c r="G402" s="40" t="str">
        <f t="shared" si="57"/>
        <v/>
      </c>
      <c r="H402" s="39"/>
      <c r="I402" s="40" t="str">
        <f t="shared" si="58"/>
        <v/>
      </c>
      <c r="J402" s="198" t="str">
        <f>IFERROR(VLOOKUP(Q402,Drop_down_options!$B$2:$D$31,2,FALSE),"")</f>
        <v/>
      </c>
      <c r="K402" s="40" t="str">
        <f>IFERROR(VLOOKUP(R402,Drop_down_options!$E$2:$F$4,2,),"")</f>
        <v/>
      </c>
      <c r="L402" s="40" t="str">
        <f>IFERROR(VLOOKUP(S402,Drop_down_options!$G$2:$H$4,2),"")</f>
        <v/>
      </c>
      <c r="M402" s="40" t="str">
        <f>IFERROR(VLOOKUP(T402,Drop_down_options!$E$9:$F$14,2,FALSE),"")</f>
        <v/>
      </c>
      <c r="N402" s="40" t="str">
        <f t="shared" si="59"/>
        <v>_</v>
      </c>
      <c r="O402" s="199" t="str">
        <f t="shared" si="60"/>
        <v>___</v>
      </c>
      <c r="P402" s="41" t="str">
        <f t="shared" si="54"/>
        <v>-</v>
      </c>
      <c r="Q402" s="42" t="str">
        <f>IFERROR(VLOOKUP(B402,ACCEPTED_CODES!$X$3:$Y$32,2,), "")</f>
        <v/>
      </c>
      <c r="R402" s="154" t="str">
        <f>IFERROR(VLOOKUP(E402,Drop_down_options!$C$47:$D$49,2,), "")</f>
        <v/>
      </c>
      <c r="S402" s="39" t="str">
        <f>IFERROR(VLOOKUP(F402,Drop_down_options!$C$34:$D$36,2,), "")</f>
        <v/>
      </c>
      <c r="T402" s="39" t="str">
        <f>IFERROR(VLOOKUP(H402,Drop_down_options!$C$39:$D$44,2,),"")</f>
        <v/>
      </c>
      <c r="U402" s="48"/>
      <c r="V402" s="209"/>
      <c r="W402" s="48"/>
      <c r="X402" s="48"/>
      <c r="Y402" s="48"/>
      <c r="Z402" s="48"/>
      <c r="AA402" s="46"/>
      <c r="AB402" s="46"/>
      <c r="AC402" s="45" t="str">
        <f t="shared" si="61"/>
        <v/>
      </c>
      <c r="AD402" s="44"/>
      <c r="AE402" s="46"/>
      <c r="AF402" s="46"/>
      <c r="AG402" s="46"/>
      <c r="AH402" s="120"/>
      <c r="AI402" s="28" t="str">
        <f>IFERROR(VLOOKUP(AH402,CAPTURE_SITE_INFO!$B$3:$U$501,11,FALSE),"")</f>
        <v/>
      </c>
      <c r="AJ402" s="28" t="str">
        <f t="shared" si="62"/>
        <v>_</v>
      </c>
    </row>
    <row r="403" spans="1:36" s="30" customFormat="1" x14ac:dyDescent="0.25">
      <c r="A403" s="38"/>
      <c r="B403" s="155"/>
      <c r="C403" s="40" t="str">
        <f t="shared" si="55"/>
        <v/>
      </c>
      <c r="D403" s="39"/>
      <c r="E403" s="40" t="str">
        <f t="shared" si="56"/>
        <v/>
      </c>
      <c r="F403" s="39"/>
      <c r="G403" s="40" t="str">
        <f t="shared" si="57"/>
        <v/>
      </c>
      <c r="H403" s="39"/>
      <c r="I403" s="40" t="str">
        <f t="shared" si="58"/>
        <v/>
      </c>
      <c r="J403" s="198" t="str">
        <f>IFERROR(VLOOKUP(Q403,Drop_down_options!$B$2:$D$31,2,FALSE),"")</f>
        <v/>
      </c>
      <c r="K403" s="40" t="str">
        <f>IFERROR(VLOOKUP(R403,Drop_down_options!$E$2:$F$4,2,),"")</f>
        <v/>
      </c>
      <c r="L403" s="40" t="str">
        <f>IFERROR(VLOOKUP(S403,Drop_down_options!$G$2:$H$4,2),"")</f>
        <v/>
      </c>
      <c r="M403" s="40" t="str">
        <f>IFERROR(VLOOKUP(T403,Drop_down_options!$E$9:$F$14,2,FALSE),"")</f>
        <v/>
      </c>
      <c r="N403" s="40" t="str">
        <f t="shared" si="59"/>
        <v>_</v>
      </c>
      <c r="O403" s="199" t="str">
        <f t="shared" si="60"/>
        <v>___</v>
      </c>
      <c r="P403" s="41" t="str">
        <f t="shared" si="54"/>
        <v>-</v>
      </c>
      <c r="Q403" s="42" t="str">
        <f>IFERROR(VLOOKUP(B403,ACCEPTED_CODES!$X$3:$Y$32,2,), "")</f>
        <v/>
      </c>
      <c r="R403" s="154" t="str">
        <f>IFERROR(VLOOKUP(E403,Drop_down_options!$C$47:$D$49,2,), "")</f>
        <v/>
      </c>
      <c r="S403" s="39" t="str">
        <f>IFERROR(VLOOKUP(F403,Drop_down_options!$C$34:$D$36,2,), "")</f>
        <v/>
      </c>
      <c r="T403" s="39" t="str">
        <f>IFERROR(VLOOKUP(H403,Drop_down_options!$C$39:$D$44,2,),"")</f>
        <v/>
      </c>
      <c r="U403" s="48"/>
      <c r="V403" s="209"/>
      <c r="W403" s="48"/>
      <c r="X403" s="48"/>
      <c r="Y403" s="48"/>
      <c r="Z403" s="48"/>
      <c r="AA403" s="46"/>
      <c r="AB403" s="46"/>
      <c r="AC403" s="45" t="str">
        <f t="shared" si="61"/>
        <v/>
      </c>
      <c r="AD403" s="44"/>
      <c r="AE403" s="46"/>
      <c r="AF403" s="46"/>
      <c r="AG403" s="46"/>
      <c r="AH403" s="120"/>
      <c r="AI403" s="28" t="str">
        <f>IFERROR(VLOOKUP(AH403,CAPTURE_SITE_INFO!$B$3:$U$501,11,FALSE),"")</f>
        <v/>
      </c>
      <c r="AJ403" s="28" t="str">
        <f t="shared" si="62"/>
        <v>_</v>
      </c>
    </row>
    <row r="404" spans="1:36" s="30" customFormat="1" x14ac:dyDescent="0.25">
      <c r="A404" s="38"/>
      <c r="B404" s="155"/>
      <c r="C404" s="40" t="str">
        <f t="shared" si="55"/>
        <v/>
      </c>
      <c r="D404" s="39"/>
      <c r="E404" s="40" t="str">
        <f t="shared" si="56"/>
        <v/>
      </c>
      <c r="F404" s="39"/>
      <c r="G404" s="40" t="str">
        <f t="shared" si="57"/>
        <v/>
      </c>
      <c r="H404" s="39"/>
      <c r="I404" s="40" t="str">
        <f t="shared" si="58"/>
        <v/>
      </c>
      <c r="J404" s="198" t="str">
        <f>IFERROR(VLOOKUP(Q404,Drop_down_options!$B$2:$D$31,2,FALSE),"")</f>
        <v/>
      </c>
      <c r="K404" s="40" t="str">
        <f>IFERROR(VLOOKUP(R404,Drop_down_options!$E$2:$F$4,2,),"")</f>
        <v/>
      </c>
      <c r="L404" s="40" t="str">
        <f>IFERROR(VLOOKUP(S404,Drop_down_options!$G$2:$H$4,2),"")</f>
        <v/>
      </c>
      <c r="M404" s="40" t="str">
        <f>IFERROR(VLOOKUP(T404,Drop_down_options!$E$9:$F$14,2,FALSE),"")</f>
        <v/>
      </c>
      <c r="N404" s="40" t="str">
        <f t="shared" si="59"/>
        <v>_</v>
      </c>
      <c r="O404" s="199" t="str">
        <f t="shared" si="60"/>
        <v>___</v>
      </c>
      <c r="P404" s="41" t="str">
        <f t="shared" si="54"/>
        <v>-</v>
      </c>
      <c r="Q404" s="42" t="str">
        <f>IFERROR(VLOOKUP(B404,ACCEPTED_CODES!$X$3:$Y$32,2,), "")</f>
        <v/>
      </c>
      <c r="R404" s="154" t="str">
        <f>IFERROR(VLOOKUP(E404,Drop_down_options!$C$47:$D$49,2,), "")</f>
        <v/>
      </c>
      <c r="S404" s="39" t="str">
        <f>IFERROR(VLOOKUP(F404,Drop_down_options!$C$34:$D$36,2,), "")</f>
        <v/>
      </c>
      <c r="T404" s="39" t="str">
        <f>IFERROR(VLOOKUP(H404,Drop_down_options!$C$39:$D$44,2,),"")</f>
        <v/>
      </c>
      <c r="U404" s="48"/>
      <c r="V404" s="209"/>
      <c r="W404" s="48"/>
      <c r="X404" s="48"/>
      <c r="Y404" s="48"/>
      <c r="Z404" s="48"/>
      <c r="AA404" s="46"/>
      <c r="AB404" s="46"/>
      <c r="AC404" s="45" t="str">
        <f t="shared" si="61"/>
        <v/>
      </c>
      <c r="AD404" s="44"/>
      <c r="AE404" s="46"/>
      <c r="AF404" s="46"/>
      <c r="AG404" s="46"/>
      <c r="AH404" s="120"/>
      <c r="AI404" s="28" t="str">
        <f>IFERROR(VLOOKUP(AH404,CAPTURE_SITE_INFO!$B$3:$U$501,11,FALSE),"")</f>
        <v/>
      </c>
      <c r="AJ404" s="28" t="str">
        <f t="shared" si="62"/>
        <v>_</v>
      </c>
    </row>
    <row r="405" spans="1:36" s="30" customFormat="1" x14ac:dyDescent="0.25">
      <c r="A405" s="38"/>
      <c r="B405" s="155"/>
      <c r="C405" s="40" t="str">
        <f t="shared" si="55"/>
        <v/>
      </c>
      <c r="D405" s="39"/>
      <c r="E405" s="40" t="str">
        <f t="shared" si="56"/>
        <v/>
      </c>
      <c r="F405" s="39"/>
      <c r="G405" s="40" t="str">
        <f t="shared" si="57"/>
        <v/>
      </c>
      <c r="H405" s="39"/>
      <c r="I405" s="40" t="str">
        <f t="shared" si="58"/>
        <v/>
      </c>
      <c r="J405" s="198" t="str">
        <f>IFERROR(VLOOKUP(Q405,Drop_down_options!$B$2:$D$31,2,FALSE),"")</f>
        <v/>
      </c>
      <c r="K405" s="40" t="str">
        <f>IFERROR(VLOOKUP(R405,Drop_down_options!$E$2:$F$4,2,),"")</f>
        <v/>
      </c>
      <c r="L405" s="40" t="str">
        <f>IFERROR(VLOOKUP(S405,Drop_down_options!$G$2:$H$4,2),"")</f>
        <v/>
      </c>
      <c r="M405" s="40" t="str">
        <f>IFERROR(VLOOKUP(T405,Drop_down_options!$E$9:$F$14,2,FALSE),"")</f>
        <v/>
      </c>
      <c r="N405" s="40" t="str">
        <f t="shared" si="59"/>
        <v>_</v>
      </c>
      <c r="O405" s="199" t="str">
        <f t="shared" si="60"/>
        <v>___</v>
      </c>
      <c r="P405" s="41" t="str">
        <f t="shared" si="54"/>
        <v>-</v>
      </c>
      <c r="Q405" s="42" t="str">
        <f>IFERROR(VLOOKUP(B405,ACCEPTED_CODES!$X$3:$Y$32,2,), "")</f>
        <v/>
      </c>
      <c r="R405" s="154" t="str">
        <f>IFERROR(VLOOKUP(E405,Drop_down_options!$C$47:$D$49,2,), "")</f>
        <v/>
      </c>
      <c r="S405" s="39" t="str">
        <f>IFERROR(VLOOKUP(F405,Drop_down_options!$C$34:$D$36,2,), "")</f>
        <v/>
      </c>
      <c r="T405" s="39" t="str">
        <f>IFERROR(VLOOKUP(H405,Drop_down_options!$C$39:$D$44,2,),"")</f>
        <v/>
      </c>
      <c r="U405" s="48"/>
      <c r="V405" s="209"/>
      <c r="W405" s="48"/>
      <c r="X405" s="48"/>
      <c r="Y405" s="48"/>
      <c r="Z405" s="48"/>
      <c r="AA405" s="46"/>
      <c r="AB405" s="46"/>
      <c r="AC405" s="45" t="str">
        <f t="shared" si="61"/>
        <v/>
      </c>
      <c r="AD405" s="44"/>
      <c r="AE405" s="46"/>
      <c r="AF405" s="46"/>
      <c r="AG405" s="46"/>
      <c r="AH405" s="120"/>
      <c r="AI405" s="28" t="str">
        <f>IFERROR(VLOOKUP(AH405,CAPTURE_SITE_INFO!$B$3:$U$501,11,FALSE),"")</f>
        <v/>
      </c>
      <c r="AJ405" s="28" t="str">
        <f t="shared" si="62"/>
        <v>_</v>
      </c>
    </row>
    <row r="406" spans="1:36" s="30" customFormat="1" x14ac:dyDescent="0.25">
      <c r="A406" s="38"/>
      <c r="B406" s="155"/>
      <c r="C406" s="40" t="str">
        <f t="shared" si="55"/>
        <v/>
      </c>
      <c r="D406" s="39"/>
      <c r="E406" s="40" t="str">
        <f t="shared" si="56"/>
        <v/>
      </c>
      <c r="F406" s="39"/>
      <c r="G406" s="40" t="str">
        <f t="shared" si="57"/>
        <v/>
      </c>
      <c r="H406" s="39"/>
      <c r="I406" s="40" t="str">
        <f t="shared" si="58"/>
        <v/>
      </c>
      <c r="J406" s="198" t="str">
        <f>IFERROR(VLOOKUP(Q406,Drop_down_options!$B$2:$D$31,2,FALSE),"")</f>
        <v/>
      </c>
      <c r="K406" s="40" t="str">
        <f>IFERROR(VLOOKUP(R406,Drop_down_options!$E$2:$F$4,2,),"")</f>
        <v/>
      </c>
      <c r="L406" s="40" t="str">
        <f>IFERROR(VLOOKUP(S406,Drop_down_options!$G$2:$H$4,2),"")</f>
        <v/>
      </c>
      <c r="M406" s="40" t="str">
        <f>IFERROR(VLOOKUP(T406,Drop_down_options!$E$9:$F$14,2,FALSE),"")</f>
        <v/>
      </c>
      <c r="N406" s="40" t="str">
        <f t="shared" si="59"/>
        <v>_</v>
      </c>
      <c r="O406" s="199" t="str">
        <f t="shared" si="60"/>
        <v>___</v>
      </c>
      <c r="P406" s="41" t="str">
        <f t="shared" si="54"/>
        <v>-</v>
      </c>
      <c r="Q406" s="42" t="str">
        <f>IFERROR(VLOOKUP(B406,ACCEPTED_CODES!$X$3:$Y$32,2,), "")</f>
        <v/>
      </c>
      <c r="R406" s="154" t="str">
        <f>IFERROR(VLOOKUP(E406,Drop_down_options!$C$47:$D$49,2,), "")</f>
        <v/>
      </c>
      <c r="S406" s="39" t="str">
        <f>IFERROR(VLOOKUP(F406,Drop_down_options!$C$34:$D$36,2,), "")</f>
        <v/>
      </c>
      <c r="T406" s="39" t="str">
        <f>IFERROR(VLOOKUP(H406,Drop_down_options!$C$39:$D$44,2,),"")</f>
        <v/>
      </c>
      <c r="U406" s="48"/>
      <c r="V406" s="209"/>
      <c r="W406" s="48"/>
      <c r="X406" s="48"/>
      <c r="Y406" s="48"/>
      <c r="Z406" s="48"/>
      <c r="AA406" s="46"/>
      <c r="AB406" s="46"/>
      <c r="AC406" s="45" t="str">
        <f t="shared" si="61"/>
        <v/>
      </c>
      <c r="AD406" s="44"/>
      <c r="AE406" s="46"/>
      <c r="AF406" s="46"/>
      <c r="AG406" s="46"/>
      <c r="AH406" s="120"/>
      <c r="AI406" s="28" t="str">
        <f>IFERROR(VLOOKUP(AH406,CAPTURE_SITE_INFO!$B$3:$U$501,11,FALSE),"")</f>
        <v/>
      </c>
      <c r="AJ406" s="28" t="str">
        <f t="shared" si="62"/>
        <v>_</v>
      </c>
    </row>
    <row r="407" spans="1:36" s="30" customFormat="1" x14ac:dyDescent="0.25">
      <c r="A407" s="38"/>
      <c r="B407" s="155"/>
      <c r="C407" s="40" t="str">
        <f t="shared" si="55"/>
        <v/>
      </c>
      <c r="D407" s="39"/>
      <c r="E407" s="40" t="str">
        <f t="shared" si="56"/>
        <v/>
      </c>
      <c r="F407" s="39"/>
      <c r="G407" s="40" t="str">
        <f t="shared" si="57"/>
        <v/>
      </c>
      <c r="H407" s="39"/>
      <c r="I407" s="40" t="str">
        <f t="shared" si="58"/>
        <v/>
      </c>
      <c r="J407" s="198" t="str">
        <f>IFERROR(VLOOKUP(Q407,Drop_down_options!$B$2:$D$31,2,FALSE),"")</f>
        <v/>
      </c>
      <c r="K407" s="40" t="str">
        <f>IFERROR(VLOOKUP(R407,Drop_down_options!$E$2:$F$4,2,),"")</f>
        <v/>
      </c>
      <c r="L407" s="40" t="str">
        <f>IFERROR(VLOOKUP(S407,Drop_down_options!$G$2:$H$4,2),"")</f>
        <v/>
      </c>
      <c r="M407" s="40" t="str">
        <f>IFERROR(VLOOKUP(T407,Drop_down_options!$E$9:$F$14,2,FALSE),"")</f>
        <v/>
      </c>
      <c r="N407" s="40" t="str">
        <f t="shared" si="59"/>
        <v>_</v>
      </c>
      <c r="O407" s="199" t="str">
        <f t="shared" si="60"/>
        <v>___</v>
      </c>
      <c r="P407" s="41" t="str">
        <f t="shared" si="54"/>
        <v>-</v>
      </c>
      <c r="Q407" s="42" t="str">
        <f>IFERROR(VLOOKUP(B407,ACCEPTED_CODES!$X$3:$Y$32,2,), "")</f>
        <v/>
      </c>
      <c r="R407" s="154" t="str">
        <f>IFERROR(VLOOKUP(E407,Drop_down_options!$C$47:$D$49,2,), "")</f>
        <v/>
      </c>
      <c r="S407" s="39" t="str">
        <f>IFERROR(VLOOKUP(F407,Drop_down_options!$C$34:$D$36,2,), "")</f>
        <v/>
      </c>
      <c r="T407" s="39" t="str">
        <f>IFERROR(VLOOKUP(H407,Drop_down_options!$C$39:$D$44,2,),"")</f>
        <v/>
      </c>
      <c r="U407" s="48"/>
      <c r="V407" s="209"/>
      <c r="W407" s="48"/>
      <c r="X407" s="48"/>
      <c r="Y407" s="48"/>
      <c r="Z407" s="48"/>
      <c r="AA407" s="46"/>
      <c r="AB407" s="46"/>
      <c r="AC407" s="45" t="str">
        <f t="shared" si="61"/>
        <v/>
      </c>
      <c r="AD407" s="44"/>
      <c r="AE407" s="46"/>
      <c r="AF407" s="46"/>
      <c r="AG407" s="46"/>
      <c r="AH407" s="120"/>
      <c r="AI407" s="28" t="str">
        <f>IFERROR(VLOOKUP(AH407,CAPTURE_SITE_INFO!$B$3:$U$501,11,FALSE),"")</f>
        <v/>
      </c>
      <c r="AJ407" s="28" t="str">
        <f t="shared" si="62"/>
        <v>_</v>
      </c>
    </row>
    <row r="408" spans="1:36" s="30" customFormat="1" x14ac:dyDescent="0.25">
      <c r="A408" s="38"/>
      <c r="B408" s="155"/>
      <c r="C408" s="40" t="str">
        <f t="shared" si="55"/>
        <v/>
      </c>
      <c r="D408" s="39"/>
      <c r="E408" s="40" t="str">
        <f t="shared" si="56"/>
        <v/>
      </c>
      <c r="F408" s="39"/>
      <c r="G408" s="40" t="str">
        <f t="shared" si="57"/>
        <v/>
      </c>
      <c r="H408" s="39"/>
      <c r="I408" s="40" t="str">
        <f t="shared" si="58"/>
        <v/>
      </c>
      <c r="J408" s="198" t="str">
        <f>IFERROR(VLOOKUP(Q408,Drop_down_options!$B$2:$D$31,2,FALSE),"")</f>
        <v/>
      </c>
      <c r="K408" s="40" t="str">
        <f>IFERROR(VLOOKUP(R408,Drop_down_options!$E$2:$F$4,2,),"")</f>
        <v/>
      </c>
      <c r="L408" s="40" t="str">
        <f>IFERROR(VLOOKUP(S408,Drop_down_options!$G$2:$H$4,2),"")</f>
        <v/>
      </c>
      <c r="M408" s="40" t="str">
        <f>IFERROR(VLOOKUP(T408,Drop_down_options!$E$9:$F$14,2,FALSE),"")</f>
        <v/>
      </c>
      <c r="N408" s="40" t="str">
        <f t="shared" si="59"/>
        <v>_</v>
      </c>
      <c r="O408" s="199" t="str">
        <f t="shared" si="60"/>
        <v>___</v>
      </c>
      <c r="P408" s="41" t="str">
        <f t="shared" si="54"/>
        <v>-</v>
      </c>
      <c r="Q408" s="42" t="str">
        <f>IFERROR(VLOOKUP(B408,ACCEPTED_CODES!$X$3:$Y$32,2,), "")</f>
        <v/>
      </c>
      <c r="R408" s="154" t="str">
        <f>IFERROR(VLOOKUP(E408,Drop_down_options!$C$47:$D$49,2,), "")</f>
        <v/>
      </c>
      <c r="S408" s="39" t="str">
        <f>IFERROR(VLOOKUP(F408,Drop_down_options!$C$34:$D$36,2,), "")</f>
        <v/>
      </c>
      <c r="T408" s="39" t="str">
        <f>IFERROR(VLOOKUP(H408,Drop_down_options!$C$39:$D$44,2,),"")</f>
        <v/>
      </c>
      <c r="U408" s="48"/>
      <c r="V408" s="209"/>
      <c r="W408" s="48"/>
      <c r="X408" s="48"/>
      <c r="Y408" s="48"/>
      <c r="Z408" s="48"/>
      <c r="AA408" s="46"/>
      <c r="AB408" s="46"/>
      <c r="AC408" s="45" t="str">
        <f t="shared" si="61"/>
        <v/>
      </c>
      <c r="AD408" s="44"/>
      <c r="AE408" s="46"/>
      <c r="AF408" s="46"/>
      <c r="AG408" s="46"/>
      <c r="AH408" s="120"/>
      <c r="AI408" s="28" t="str">
        <f>IFERROR(VLOOKUP(AH408,CAPTURE_SITE_INFO!$B$3:$U$501,11,FALSE),"")</f>
        <v/>
      </c>
      <c r="AJ408" s="28" t="str">
        <f t="shared" si="62"/>
        <v>_</v>
      </c>
    </row>
    <row r="409" spans="1:36" s="30" customFormat="1" x14ac:dyDescent="0.25">
      <c r="A409" s="38"/>
      <c r="B409" s="155"/>
      <c r="C409" s="40" t="str">
        <f t="shared" si="55"/>
        <v/>
      </c>
      <c r="D409" s="39"/>
      <c r="E409" s="40" t="str">
        <f t="shared" si="56"/>
        <v/>
      </c>
      <c r="F409" s="39"/>
      <c r="G409" s="40" t="str">
        <f t="shared" si="57"/>
        <v/>
      </c>
      <c r="H409" s="39"/>
      <c r="I409" s="40" t="str">
        <f t="shared" si="58"/>
        <v/>
      </c>
      <c r="J409" s="198" t="str">
        <f>IFERROR(VLOOKUP(Q409,Drop_down_options!$B$2:$D$31,2,FALSE),"")</f>
        <v/>
      </c>
      <c r="K409" s="40" t="str">
        <f>IFERROR(VLOOKUP(R409,Drop_down_options!$E$2:$F$4,2,),"")</f>
        <v/>
      </c>
      <c r="L409" s="40" t="str">
        <f>IFERROR(VLOOKUP(S409,Drop_down_options!$G$2:$H$4,2),"")</f>
        <v/>
      </c>
      <c r="M409" s="40" t="str">
        <f>IFERROR(VLOOKUP(T409,Drop_down_options!$E$9:$F$14,2,FALSE),"")</f>
        <v/>
      </c>
      <c r="N409" s="40" t="str">
        <f t="shared" si="59"/>
        <v>_</v>
      </c>
      <c r="O409" s="199" t="str">
        <f t="shared" si="60"/>
        <v>___</v>
      </c>
      <c r="P409" s="41" t="str">
        <f t="shared" si="54"/>
        <v>-</v>
      </c>
      <c r="Q409" s="42" t="str">
        <f>IFERROR(VLOOKUP(B409,ACCEPTED_CODES!$X$3:$Y$32,2,), "")</f>
        <v/>
      </c>
      <c r="R409" s="154" t="str">
        <f>IFERROR(VLOOKUP(E409,Drop_down_options!$C$47:$D$49,2,), "")</f>
        <v/>
      </c>
      <c r="S409" s="39" t="str">
        <f>IFERROR(VLOOKUP(F409,Drop_down_options!$C$34:$D$36,2,), "")</f>
        <v/>
      </c>
      <c r="T409" s="39" t="str">
        <f>IFERROR(VLOOKUP(H409,Drop_down_options!$C$39:$D$44,2,),"")</f>
        <v/>
      </c>
      <c r="U409" s="48"/>
      <c r="V409" s="209"/>
      <c r="W409" s="48"/>
      <c r="X409" s="48"/>
      <c r="Y409" s="48"/>
      <c r="Z409" s="48"/>
      <c r="AA409" s="46"/>
      <c r="AB409" s="46"/>
      <c r="AC409" s="45" t="str">
        <f t="shared" si="61"/>
        <v/>
      </c>
      <c r="AD409" s="44"/>
      <c r="AE409" s="46"/>
      <c r="AF409" s="46"/>
      <c r="AG409" s="46"/>
      <c r="AH409" s="120"/>
      <c r="AI409" s="28" t="str">
        <f>IFERROR(VLOOKUP(AH409,CAPTURE_SITE_INFO!$B$3:$U$501,11,FALSE),"")</f>
        <v/>
      </c>
      <c r="AJ409" s="28" t="str">
        <f t="shared" si="62"/>
        <v>_</v>
      </c>
    </row>
    <row r="410" spans="1:36" s="30" customFormat="1" x14ac:dyDescent="0.25">
      <c r="A410" s="38"/>
      <c r="B410" s="155"/>
      <c r="C410" s="40" t="str">
        <f t="shared" si="55"/>
        <v/>
      </c>
      <c r="D410" s="39"/>
      <c r="E410" s="40" t="str">
        <f t="shared" si="56"/>
        <v/>
      </c>
      <c r="F410" s="39"/>
      <c r="G410" s="40" t="str">
        <f t="shared" si="57"/>
        <v/>
      </c>
      <c r="H410" s="39"/>
      <c r="I410" s="40" t="str">
        <f t="shared" si="58"/>
        <v/>
      </c>
      <c r="J410" s="198" t="str">
        <f>IFERROR(VLOOKUP(Q410,Drop_down_options!$B$2:$D$31,2,FALSE),"")</f>
        <v/>
      </c>
      <c r="K410" s="40" t="str">
        <f>IFERROR(VLOOKUP(R410,Drop_down_options!$E$2:$F$4,2,),"")</f>
        <v/>
      </c>
      <c r="L410" s="40" t="str">
        <f>IFERROR(VLOOKUP(S410,Drop_down_options!$G$2:$H$4,2),"")</f>
        <v/>
      </c>
      <c r="M410" s="40" t="str">
        <f>IFERROR(VLOOKUP(T410,Drop_down_options!$E$9:$F$14,2,FALSE),"")</f>
        <v/>
      </c>
      <c r="N410" s="40" t="str">
        <f t="shared" si="59"/>
        <v>_</v>
      </c>
      <c r="O410" s="199" t="str">
        <f t="shared" si="60"/>
        <v>___</v>
      </c>
      <c r="P410" s="41" t="str">
        <f t="shared" si="54"/>
        <v>-</v>
      </c>
      <c r="Q410" s="42" t="str">
        <f>IFERROR(VLOOKUP(B410,ACCEPTED_CODES!$X$3:$Y$32,2,), "")</f>
        <v/>
      </c>
      <c r="R410" s="154" t="str">
        <f>IFERROR(VLOOKUP(E410,Drop_down_options!$C$47:$D$49,2,), "")</f>
        <v/>
      </c>
      <c r="S410" s="39" t="str">
        <f>IFERROR(VLOOKUP(F410,Drop_down_options!$C$34:$D$36,2,), "")</f>
        <v/>
      </c>
      <c r="T410" s="39" t="str">
        <f>IFERROR(VLOOKUP(H410,Drop_down_options!$C$39:$D$44,2,),"")</f>
        <v/>
      </c>
      <c r="U410" s="48"/>
      <c r="V410" s="209"/>
      <c r="W410" s="48"/>
      <c r="X410" s="48"/>
      <c r="Y410" s="48"/>
      <c r="Z410" s="48"/>
      <c r="AA410" s="46"/>
      <c r="AB410" s="46"/>
      <c r="AC410" s="45" t="str">
        <f t="shared" si="61"/>
        <v/>
      </c>
      <c r="AD410" s="44"/>
      <c r="AE410" s="46"/>
      <c r="AF410" s="46"/>
      <c r="AG410" s="46"/>
      <c r="AH410" s="120"/>
      <c r="AI410" s="28" t="str">
        <f>IFERROR(VLOOKUP(AH410,CAPTURE_SITE_INFO!$B$3:$U$501,11,FALSE),"")</f>
        <v/>
      </c>
      <c r="AJ410" s="28" t="str">
        <f t="shared" si="62"/>
        <v>_</v>
      </c>
    </row>
    <row r="411" spans="1:36" s="30" customFormat="1" x14ac:dyDescent="0.25">
      <c r="A411" s="38"/>
      <c r="B411" s="155"/>
      <c r="C411" s="40" t="str">
        <f t="shared" si="55"/>
        <v/>
      </c>
      <c r="D411" s="39"/>
      <c r="E411" s="40" t="str">
        <f t="shared" si="56"/>
        <v/>
      </c>
      <c r="F411" s="39"/>
      <c r="G411" s="40" t="str">
        <f t="shared" si="57"/>
        <v/>
      </c>
      <c r="H411" s="39"/>
      <c r="I411" s="40" t="str">
        <f t="shared" si="58"/>
        <v/>
      </c>
      <c r="J411" s="198" t="str">
        <f>IFERROR(VLOOKUP(Q411,Drop_down_options!$B$2:$D$31,2,FALSE),"")</f>
        <v/>
      </c>
      <c r="K411" s="40" t="str">
        <f>IFERROR(VLOOKUP(R411,Drop_down_options!$E$2:$F$4,2,),"")</f>
        <v/>
      </c>
      <c r="L411" s="40" t="str">
        <f>IFERROR(VLOOKUP(S411,Drop_down_options!$G$2:$H$4,2),"")</f>
        <v/>
      </c>
      <c r="M411" s="40" t="str">
        <f>IFERROR(VLOOKUP(T411,Drop_down_options!$E$9:$F$14,2,FALSE),"")</f>
        <v/>
      </c>
      <c r="N411" s="40" t="str">
        <f t="shared" si="59"/>
        <v>_</v>
      </c>
      <c r="O411" s="199" t="str">
        <f t="shared" si="60"/>
        <v>___</v>
      </c>
      <c r="P411" s="41" t="str">
        <f t="shared" si="54"/>
        <v>-</v>
      </c>
      <c r="Q411" s="42" t="str">
        <f>IFERROR(VLOOKUP(B411,ACCEPTED_CODES!$X$3:$Y$32,2,), "")</f>
        <v/>
      </c>
      <c r="R411" s="154" t="str">
        <f>IFERROR(VLOOKUP(E411,Drop_down_options!$C$47:$D$49,2,), "")</f>
        <v/>
      </c>
      <c r="S411" s="39" t="str">
        <f>IFERROR(VLOOKUP(F411,Drop_down_options!$C$34:$D$36,2,), "")</f>
        <v/>
      </c>
      <c r="T411" s="39" t="str">
        <f>IFERROR(VLOOKUP(H411,Drop_down_options!$C$39:$D$44,2,),"")</f>
        <v/>
      </c>
      <c r="U411" s="48"/>
      <c r="V411" s="209"/>
      <c r="W411" s="48"/>
      <c r="X411" s="48"/>
      <c r="Y411" s="48"/>
      <c r="Z411" s="48"/>
      <c r="AA411" s="46"/>
      <c r="AB411" s="46"/>
      <c r="AC411" s="45" t="str">
        <f t="shared" si="61"/>
        <v/>
      </c>
      <c r="AD411" s="44"/>
      <c r="AE411" s="46"/>
      <c r="AF411" s="46"/>
      <c r="AG411" s="46"/>
      <c r="AH411" s="120"/>
      <c r="AI411" s="28" t="str">
        <f>IFERROR(VLOOKUP(AH411,CAPTURE_SITE_INFO!$B$3:$U$501,11,FALSE),"")</f>
        <v/>
      </c>
      <c r="AJ411" s="28" t="str">
        <f t="shared" si="62"/>
        <v>_</v>
      </c>
    </row>
    <row r="412" spans="1:36" s="30" customFormat="1" x14ac:dyDescent="0.25">
      <c r="A412" s="38"/>
      <c r="B412" s="155"/>
      <c r="C412" s="40" t="str">
        <f t="shared" si="55"/>
        <v/>
      </c>
      <c r="D412" s="39"/>
      <c r="E412" s="40" t="str">
        <f t="shared" si="56"/>
        <v/>
      </c>
      <c r="F412" s="39"/>
      <c r="G412" s="40" t="str">
        <f t="shared" si="57"/>
        <v/>
      </c>
      <c r="H412" s="39"/>
      <c r="I412" s="40" t="str">
        <f t="shared" si="58"/>
        <v/>
      </c>
      <c r="J412" s="198" t="str">
        <f>IFERROR(VLOOKUP(Q412,Drop_down_options!$B$2:$D$31,2,FALSE),"")</f>
        <v/>
      </c>
      <c r="K412" s="40" t="str">
        <f>IFERROR(VLOOKUP(R412,Drop_down_options!$E$2:$F$4,2,),"")</f>
        <v/>
      </c>
      <c r="L412" s="40" t="str">
        <f>IFERROR(VLOOKUP(S412,Drop_down_options!$G$2:$H$4,2),"")</f>
        <v/>
      </c>
      <c r="M412" s="40" t="str">
        <f>IFERROR(VLOOKUP(T412,Drop_down_options!$E$9:$F$14,2,FALSE),"")</f>
        <v/>
      </c>
      <c r="N412" s="40" t="str">
        <f t="shared" si="59"/>
        <v>_</v>
      </c>
      <c r="O412" s="199" t="str">
        <f t="shared" si="60"/>
        <v>___</v>
      </c>
      <c r="P412" s="41" t="str">
        <f t="shared" si="54"/>
        <v>-</v>
      </c>
      <c r="Q412" s="42" t="str">
        <f>IFERROR(VLOOKUP(B412,ACCEPTED_CODES!$X$3:$Y$32,2,), "")</f>
        <v/>
      </c>
      <c r="R412" s="154" t="str">
        <f>IFERROR(VLOOKUP(E412,Drop_down_options!$C$47:$D$49,2,), "")</f>
        <v/>
      </c>
      <c r="S412" s="39" t="str">
        <f>IFERROR(VLOOKUP(F412,Drop_down_options!$C$34:$D$36,2,), "")</f>
        <v/>
      </c>
      <c r="T412" s="39" t="str">
        <f>IFERROR(VLOOKUP(H412,Drop_down_options!$C$39:$D$44,2,),"")</f>
        <v/>
      </c>
      <c r="U412" s="48"/>
      <c r="V412" s="209"/>
      <c r="W412" s="48"/>
      <c r="X412" s="48"/>
      <c r="Y412" s="48"/>
      <c r="Z412" s="48"/>
      <c r="AA412" s="46"/>
      <c r="AB412" s="46"/>
      <c r="AC412" s="45" t="str">
        <f t="shared" si="61"/>
        <v/>
      </c>
      <c r="AD412" s="44"/>
      <c r="AE412" s="46"/>
      <c r="AF412" s="46"/>
      <c r="AG412" s="46"/>
      <c r="AH412" s="120"/>
      <c r="AI412" s="28" t="str">
        <f>IFERROR(VLOOKUP(AH412,CAPTURE_SITE_INFO!$B$3:$U$501,11,FALSE),"")</f>
        <v/>
      </c>
      <c r="AJ412" s="28" t="str">
        <f t="shared" si="62"/>
        <v>_</v>
      </c>
    </row>
    <row r="413" spans="1:36" s="30" customFormat="1" x14ac:dyDescent="0.25">
      <c r="A413" s="38"/>
      <c r="B413" s="155"/>
      <c r="C413" s="40" t="str">
        <f t="shared" si="55"/>
        <v/>
      </c>
      <c r="D413" s="39"/>
      <c r="E413" s="40" t="str">
        <f t="shared" si="56"/>
        <v/>
      </c>
      <c r="F413" s="39"/>
      <c r="G413" s="40" t="str">
        <f t="shared" si="57"/>
        <v/>
      </c>
      <c r="H413" s="39"/>
      <c r="I413" s="40" t="str">
        <f t="shared" si="58"/>
        <v/>
      </c>
      <c r="J413" s="198" t="str">
        <f>IFERROR(VLOOKUP(Q413,Drop_down_options!$B$2:$D$31,2,FALSE),"")</f>
        <v/>
      </c>
      <c r="K413" s="40" t="str">
        <f>IFERROR(VLOOKUP(R413,Drop_down_options!$E$2:$F$4,2,),"")</f>
        <v/>
      </c>
      <c r="L413" s="40" t="str">
        <f>IFERROR(VLOOKUP(S413,Drop_down_options!$G$2:$H$4,2),"")</f>
        <v/>
      </c>
      <c r="M413" s="40" t="str">
        <f>IFERROR(VLOOKUP(T413,Drop_down_options!$E$9:$F$14,2,FALSE),"")</f>
        <v/>
      </c>
      <c r="N413" s="40" t="str">
        <f t="shared" si="59"/>
        <v>_</v>
      </c>
      <c r="O413" s="199" t="str">
        <f t="shared" si="60"/>
        <v>___</v>
      </c>
      <c r="P413" s="41" t="str">
        <f t="shared" si="54"/>
        <v>-</v>
      </c>
      <c r="Q413" s="42" t="str">
        <f>IFERROR(VLOOKUP(B413,ACCEPTED_CODES!$X$3:$Y$32,2,), "")</f>
        <v/>
      </c>
      <c r="R413" s="154" t="str">
        <f>IFERROR(VLOOKUP(E413,Drop_down_options!$C$47:$D$49,2,), "")</f>
        <v/>
      </c>
      <c r="S413" s="39" t="str">
        <f>IFERROR(VLOOKUP(F413,Drop_down_options!$C$34:$D$36,2,), "")</f>
        <v/>
      </c>
      <c r="T413" s="39" t="str">
        <f>IFERROR(VLOOKUP(H413,Drop_down_options!$C$39:$D$44,2,),"")</f>
        <v/>
      </c>
      <c r="U413" s="48"/>
      <c r="V413" s="209"/>
      <c r="W413" s="48"/>
      <c r="X413" s="48"/>
      <c r="Y413" s="48"/>
      <c r="Z413" s="48"/>
      <c r="AA413" s="46"/>
      <c r="AB413" s="46"/>
      <c r="AC413" s="45" t="str">
        <f t="shared" si="61"/>
        <v/>
      </c>
      <c r="AD413" s="44"/>
      <c r="AE413" s="46"/>
      <c r="AF413" s="46"/>
      <c r="AG413" s="46"/>
      <c r="AH413" s="120"/>
      <c r="AI413" s="28" t="str">
        <f>IFERROR(VLOOKUP(AH413,CAPTURE_SITE_INFO!$B$3:$U$501,11,FALSE),"")</f>
        <v/>
      </c>
      <c r="AJ413" s="28" t="str">
        <f t="shared" si="62"/>
        <v>_</v>
      </c>
    </row>
    <row r="414" spans="1:36" s="30" customFormat="1" x14ac:dyDescent="0.25">
      <c r="A414" s="38"/>
      <c r="B414" s="155"/>
      <c r="C414" s="40" t="str">
        <f t="shared" si="55"/>
        <v/>
      </c>
      <c r="D414" s="39"/>
      <c r="E414" s="40" t="str">
        <f t="shared" si="56"/>
        <v/>
      </c>
      <c r="F414" s="39"/>
      <c r="G414" s="40" t="str">
        <f t="shared" si="57"/>
        <v/>
      </c>
      <c r="H414" s="39"/>
      <c r="I414" s="40" t="str">
        <f t="shared" si="58"/>
        <v/>
      </c>
      <c r="J414" s="198" t="str">
        <f>IFERROR(VLOOKUP(Q414,Drop_down_options!$B$2:$D$31,2,FALSE),"")</f>
        <v/>
      </c>
      <c r="K414" s="40" t="str">
        <f>IFERROR(VLOOKUP(R414,Drop_down_options!$E$2:$F$4,2,),"")</f>
        <v/>
      </c>
      <c r="L414" s="40" t="str">
        <f>IFERROR(VLOOKUP(S414,Drop_down_options!$G$2:$H$4,2),"")</f>
        <v/>
      </c>
      <c r="M414" s="40" t="str">
        <f>IFERROR(VLOOKUP(T414,Drop_down_options!$E$9:$F$14,2,FALSE),"")</f>
        <v/>
      </c>
      <c r="N414" s="40" t="str">
        <f t="shared" si="59"/>
        <v>_</v>
      </c>
      <c r="O414" s="199" t="str">
        <f t="shared" si="60"/>
        <v>___</v>
      </c>
      <c r="P414" s="41" t="str">
        <f t="shared" si="54"/>
        <v>-</v>
      </c>
      <c r="Q414" s="42" t="str">
        <f>IFERROR(VLOOKUP(B414,ACCEPTED_CODES!$X$3:$Y$32,2,), "")</f>
        <v/>
      </c>
      <c r="R414" s="154" t="str">
        <f>IFERROR(VLOOKUP(E414,Drop_down_options!$C$47:$D$49,2,), "")</f>
        <v/>
      </c>
      <c r="S414" s="39" t="str">
        <f>IFERROR(VLOOKUP(F414,Drop_down_options!$C$34:$D$36,2,), "")</f>
        <v/>
      </c>
      <c r="T414" s="39" t="str">
        <f>IFERROR(VLOOKUP(H414,Drop_down_options!$C$39:$D$44,2,),"")</f>
        <v/>
      </c>
      <c r="U414" s="48"/>
      <c r="V414" s="209"/>
      <c r="W414" s="48"/>
      <c r="X414" s="48"/>
      <c r="Y414" s="48"/>
      <c r="Z414" s="48"/>
      <c r="AA414" s="46"/>
      <c r="AB414" s="46"/>
      <c r="AC414" s="45" t="str">
        <f t="shared" si="61"/>
        <v/>
      </c>
      <c r="AD414" s="44"/>
      <c r="AE414" s="46"/>
      <c r="AF414" s="46"/>
      <c r="AG414" s="46"/>
      <c r="AH414" s="120"/>
      <c r="AI414" s="28" t="str">
        <f>IFERROR(VLOOKUP(AH414,CAPTURE_SITE_INFO!$B$3:$U$501,11,FALSE),"")</f>
        <v/>
      </c>
      <c r="AJ414" s="28" t="str">
        <f t="shared" si="62"/>
        <v>_</v>
      </c>
    </row>
    <row r="415" spans="1:36" s="30" customFormat="1" x14ac:dyDescent="0.25">
      <c r="A415" s="38"/>
      <c r="B415" s="155"/>
      <c r="C415" s="40" t="str">
        <f t="shared" si="55"/>
        <v/>
      </c>
      <c r="D415" s="39"/>
      <c r="E415" s="40" t="str">
        <f t="shared" si="56"/>
        <v/>
      </c>
      <c r="F415" s="39"/>
      <c r="G415" s="40" t="str">
        <f t="shared" si="57"/>
        <v/>
      </c>
      <c r="H415" s="39"/>
      <c r="I415" s="40" t="str">
        <f t="shared" si="58"/>
        <v/>
      </c>
      <c r="J415" s="198" t="str">
        <f>IFERROR(VLOOKUP(Q415,Drop_down_options!$B$2:$D$31,2,FALSE),"")</f>
        <v/>
      </c>
      <c r="K415" s="40" t="str">
        <f>IFERROR(VLOOKUP(R415,Drop_down_options!$E$2:$F$4,2,),"")</f>
        <v/>
      </c>
      <c r="L415" s="40" t="str">
        <f>IFERROR(VLOOKUP(S415,Drop_down_options!$G$2:$H$4,2),"")</f>
        <v/>
      </c>
      <c r="M415" s="40" t="str">
        <f>IFERROR(VLOOKUP(T415,Drop_down_options!$E$9:$F$14,2,FALSE),"")</f>
        <v/>
      </c>
      <c r="N415" s="40" t="str">
        <f t="shared" si="59"/>
        <v>_</v>
      </c>
      <c r="O415" s="199" t="str">
        <f t="shared" si="60"/>
        <v>___</v>
      </c>
      <c r="P415" s="41" t="str">
        <f t="shared" si="54"/>
        <v>-</v>
      </c>
      <c r="Q415" s="42" t="str">
        <f>IFERROR(VLOOKUP(B415,ACCEPTED_CODES!$X$3:$Y$32,2,), "")</f>
        <v/>
      </c>
      <c r="R415" s="154" t="str">
        <f>IFERROR(VLOOKUP(E415,Drop_down_options!$C$47:$D$49,2,), "")</f>
        <v/>
      </c>
      <c r="S415" s="39" t="str">
        <f>IFERROR(VLOOKUP(F415,Drop_down_options!$C$34:$D$36,2,), "")</f>
        <v/>
      </c>
      <c r="T415" s="39" t="str">
        <f>IFERROR(VLOOKUP(H415,Drop_down_options!$C$39:$D$44,2,),"")</f>
        <v/>
      </c>
      <c r="U415" s="48"/>
      <c r="V415" s="209"/>
      <c r="W415" s="48"/>
      <c r="X415" s="48"/>
      <c r="Y415" s="48"/>
      <c r="Z415" s="48"/>
      <c r="AA415" s="46"/>
      <c r="AB415" s="46"/>
      <c r="AC415" s="45" t="str">
        <f t="shared" si="61"/>
        <v/>
      </c>
      <c r="AD415" s="44"/>
      <c r="AE415" s="46"/>
      <c r="AF415" s="46"/>
      <c r="AG415" s="46"/>
      <c r="AH415" s="120"/>
      <c r="AI415" s="28" t="str">
        <f>IFERROR(VLOOKUP(AH415,CAPTURE_SITE_INFO!$B$3:$U$501,11,FALSE),"")</f>
        <v/>
      </c>
      <c r="AJ415" s="28" t="str">
        <f t="shared" si="62"/>
        <v>_</v>
      </c>
    </row>
    <row r="416" spans="1:36" s="30" customFormat="1" x14ac:dyDescent="0.25">
      <c r="A416" s="38"/>
      <c r="B416" s="155"/>
      <c r="C416" s="40" t="str">
        <f t="shared" si="55"/>
        <v/>
      </c>
      <c r="D416" s="39"/>
      <c r="E416" s="40" t="str">
        <f t="shared" si="56"/>
        <v/>
      </c>
      <c r="F416" s="39"/>
      <c r="G416" s="40" t="str">
        <f t="shared" si="57"/>
        <v/>
      </c>
      <c r="H416" s="39"/>
      <c r="I416" s="40" t="str">
        <f t="shared" si="58"/>
        <v/>
      </c>
      <c r="J416" s="198" t="str">
        <f>IFERROR(VLOOKUP(Q416,Drop_down_options!$B$2:$D$31,2,FALSE),"")</f>
        <v/>
      </c>
      <c r="K416" s="40" t="str">
        <f>IFERROR(VLOOKUP(R416,Drop_down_options!$E$2:$F$4,2,),"")</f>
        <v/>
      </c>
      <c r="L416" s="40" t="str">
        <f>IFERROR(VLOOKUP(S416,Drop_down_options!$G$2:$H$4,2),"")</f>
        <v/>
      </c>
      <c r="M416" s="40" t="str">
        <f>IFERROR(VLOOKUP(T416,Drop_down_options!$E$9:$F$14,2,FALSE),"")</f>
        <v/>
      </c>
      <c r="N416" s="40" t="str">
        <f t="shared" si="59"/>
        <v>_</v>
      </c>
      <c r="O416" s="199" t="str">
        <f t="shared" si="60"/>
        <v>___</v>
      </c>
      <c r="P416" s="41" t="str">
        <f t="shared" si="54"/>
        <v>-</v>
      </c>
      <c r="Q416" s="42" t="str">
        <f>IFERROR(VLOOKUP(B416,ACCEPTED_CODES!$X$3:$Y$32,2,), "")</f>
        <v/>
      </c>
      <c r="R416" s="154" t="str">
        <f>IFERROR(VLOOKUP(E416,Drop_down_options!$C$47:$D$49,2,), "")</f>
        <v/>
      </c>
      <c r="S416" s="39" t="str">
        <f>IFERROR(VLOOKUP(F416,Drop_down_options!$C$34:$D$36,2,), "")</f>
        <v/>
      </c>
      <c r="T416" s="39" t="str">
        <f>IFERROR(VLOOKUP(H416,Drop_down_options!$C$39:$D$44,2,),"")</f>
        <v/>
      </c>
      <c r="U416" s="48"/>
      <c r="V416" s="209"/>
      <c r="W416" s="48"/>
      <c r="X416" s="48"/>
      <c r="Y416" s="48"/>
      <c r="Z416" s="48"/>
      <c r="AA416" s="46"/>
      <c r="AB416" s="46"/>
      <c r="AC416" s="45" t="str">
        <f t="shared" si="61"/>
        <v/>
      </c>
      <c r="AD416" s="44"/>
      <c r="AE416" s="46"/>
      <c r="AF416" s="46"/>
      <c r="AG416" s="46"/>
      <c r="AH416" s="120"/>
      <c r="AI416" s="28" t="str">
        <f>IFERROR(VLOOKUP(AH416,CAPTURE_SITE_INFO!$B$3:$U$501,11,FALSE),"")</f>
        <v/>
      </c>
      <c r="AJ416" s="28" t="str">
        <f t="shared" si="62"/>
        <v>_</v>
      </c>
    </row>
    <row r="417" spans="1:36" s="30" customFormat="1" x14ac:dyDescent="0.25">
      <c r="A417" s="38"/>
      <c r="B417" s="155"/>
      <c r="C417" s="40" t="str">
        <f t="shared" si="55"/>
        <v/>
      </c>
      <c r="D417" s="39"/>
      <c r="E417" s="40" t="str">
        <f t="shared" si="56"/>
        <v/>
      </c>
      <c r="F417" s="39"/>
      <c r="G417" s="40" t="str">
        <f t="shared" si="57"/>
        <v/>
      </c>
      <c r="H417" s="39"/>
      <c r="I417" s="40" t="str">
        <f t="shared" si="58"/>
        <v/>
      </c>
      <c r="J417" s="198" t="str">
        <f>IFERROR(VLOOKUP(Q417,Drop_down_options!$B$2:$D$31,2,FALSE),"")</f>
        <v/>
      </c>
      <c r="K417" s="40" t="str">
        <f>IFERROR(VLOOKUP(R417,Drop_down_options!$E$2:$F$4,2,),"")</f>
        <v/>
      </c>
      <c r="L417" s="40" t="str">
        <f>IFERROR(VLOOKUP(S417,Drop_down_options!$G$2:$H$4,2),"")</f>
        <v/>
      </c>
      <c r="M417" s="40" t="str">
        <f>IFERROR(VLOOKUP(T417,Drop_down_options!$E$9:$F$14,2,FALSE),"")</f>
        <v/>
      </c>
      <c r="N417" s="40" t="str">
        <f t="shared" si="59"/>
        <v>_</v>
      </c>
      <c r="O417" s="199" t="str">
        <f t="shared" si="60"/>
        <v>___</v>
      </c>
      <c r="P417" s="41" t="str">
        <f t="shared" si="54"/>
        <v>-</v>
      </c>
      <c r="Q417" s="42" t="str">
        <f>IFERROR(VLOOKUP(B417,ACCEPTED_CODES!$X$3:$Y$32,2,), "")</f>
        <v/>
      </c>
      <c r="R417" s="154" t="str">
        <f>IFERROR(VLOOKUP(E417,Drop_down_options!$C$47:$D$49,2,), "")</f>
        <v/>
      </c>
      <c r="S417" s="39" t="str">
        <f>IFERROR(VLOOKUP(F417,Drop_down_options!$C$34:$D$36,2,), "")</f>
        <v/>
      </c>
      <c r="T417" s="39" t="str">
        <f>IFERROR(VLOOKUP(H417,Drop_down_options!$C$39:$D$44,2,),"")</f>
        <v/>
      </c>
      <c r="U417" s="48"/>
      <c r="V417" s="209"/>
      <c r="W417" s="48"/>
      <c r="X417" s="48"/>
      <c r="Y417" s="48"/>
      <c r="Z417" s="48"/>
      <c r="AA417" s="46"/>
      <c r="AB417" s="46"/>
      <c r="AC417" s="45" t="str">
        <f t="shared" si="61"/>
        <v/>
      </c>
      <c r="AD417" s="44"/>
      <c r="AE417" s="46"/>
      <c r="AF417" s="46"/>
      <c r="AG417" s="46"/>
      <c r="AH417" s="120"/>
      <c r="AI417" s="28" t="str">
        <f>IFERROR(VLOOKUP(AH417,CAPTURE_SITE_INFO!$B$3:$U$501,11,FALSE),"")</f>
        <v/>
      </c>
      <c r="AJ417" s="28" t="str">
        <f t="shared" si="62"/>
        <v>_</v>
      </c>
    </row>
    <row r="418" spans="1:36" s="30" customFormat="1" x14ac:dyDescent="0.25">
      <c r="A418" s="38"/>
      <c r="B418" s="155"/>
      <c r="C418" s="40" t="str">
        <f t="shared" si="55"/>
        <v/>
      </c>
      <c r="D418" s="39"/>
      <c r="E418" s="40" t="str">
        <f t="shared" si="56"/>
        <v/>
      </c>
      <c r="F418" s="39"/>
      <c r="G418" s="40" t="str">
        <f t="shared" si="57"/>
        <v/>
      </c>
      <c r="H418" s="39"/>
      <c r="I418" s="40" t="str">
        <f t="shared" si="58"/>
        <v/>
      </c>
      <c r="J418" s="198" t="str">
        <f>IFERROR(VLOOKUP(Q418,Drop_down_options!$B$2:$D$31,2,FALSE),"")</f>
        <v/>
      </c>
      <c r="K418" s="40" t="str">
        <f>IFERROR(VLOOKUP(R418,Drop_down_options!$E$2:$F$4,2,),"")</f>
        <v/>
      </c>
      <c r="L418" s="40" t="str">
        <f>IFERROR(VLOOKUP(S418,Drop_down_options!$G$2:$H$4,2),"")</f>
        <v/>
      </c>
      <c r="M418" s="40" t="str">
        <f>IFERROR(VLOOKUP(T418,Drop_down_options!$E$9:$F$14,2,FALSE),"")</f>
        <v/>
      </c>
      <c r="N418" s="40" t="str">
        <f t="shared" si="59"/>
        <v>_</v>
      </c>
      <c r="O418" s="199" t="str">
        <f t="shared" si="60"/>
        <v>___</v>
      </c>
      <c r="P418" s="41" t="str">
        <f t="shared" si="54"/>
        <v>-</v>
      </c>
      <c r="Q418" s="42" t="str">
        <f>IFERROR(VLOOKUP(B418,ACCEPTED_CODES!$X$3:$Y$32,2,), "")</f>
        <v/>
      </c>
      <c r="R418" s="154" t="str">
        <f>IFERROR(VLOOKUP(E418,Drop_down_options!$C$47:$D$49,2,), "")</f>
        <v/>
      </c>
      <c r="S418" s="39" t="str">
        <f>IFERROR(VLOOKUP(F418,Drop_down_options!$C$34:$D$36,2,), "")</f>
        <v/>
      </c>
      <c r="T418" s="39" t="str">
        <f>IFERROR(VLOOKUP(H418,Drop_down_options!$C$39:$D$44,2,),"")</f>
        <v/>
      </c>
      <c r="U418" s="48"/>
      <c r="V418" s="209"/>
      <c r="W418" s="48"/>
      <c r="X418" s="48"/>
      <c r="Y418" s="48"/>
      <c r="Z418" s="48"/>
      <c r="AA418" s="46"/>
      <c r="AB418" s="46"/>
      <c r="AC418" s="45" t="str">
        <f t="shared" si="61"/>
        <v/>
      </c>
      <c r="AD418" s="44"/>
      <c r="AE418" s="46"/>
      <c r="AF418" s="46"/>
      <c r="AG418" s="46"/>
      <c r="AH418" s="120"/>
      <c r="AI418" s="28" t="str">
        <f>IFERROR(VLOOKUP(AH418,CAPTURE_SITE_INFO!$B$3:$U$501,11,FALSE),"")</f>
        <v/>
      </c>
      <c r="AJ418" s="28" t="str">
        <f t="shared" si="62"/>
        <v>_</v>
      </c>
    </row>
    <row r="419" spans="1:36" s="30" customFormat="1" x14ac:dyDescent="0.25">
      <c r="A419" s="38"/>
      <c r="B419" s="155"/>
      <c r="C419" s="40" t="str">
        <f t="shared" si="55"/>
        <v/>
      </c>
      <c r="D419" s="39"/>
      <c r="E419" s="40" t="str">
        <f t="shared" si="56"/>
        <v/>
      </c>
      <c r="F419" s="39"/>
      <c r="G419" s="40" t="str">
        <f t="shared" si="57"/>
        <v/>
      </c>
      <c r="H419" s="39"/>
      <c r="I419" s="40" t="str">
        <f t="shared" si="58"/>
        <v/>
      </c>
      <c r="J419" s="198" t="str">
        <f>IFERROR(VLOOKUP(Q419,Drop_down_options!$B$2:$D$31,2,FALSE),"")</f>
        <v/>
      </c>
      <c r="K419" s="40" t="str">
        <f>IFERROR(VLOOKUP(R419,Drop_down_options!$E$2:$F$4,2,),"")</f>
        <v/>
      </c>
      <c r="L419" s="40" t="str">
        <f>IFERROR(VLOOKUP(S419,Drop_down_options!$G$2:$H$4,2),"")</f>
        <v/>
      </c>
      <c r="M419" s="40" t="str">
        <f>IFERROR(VLOOKUP(T419,Drop_down_options!$E$9:$F$14,2,FALSE),"")</f>
        <v/>
      </c>
      <c r="N419" s="40" t="str">
        <f t="shared" si="59"/>
        <v>_</v>
      </c>
      <c r="O419" s="199" t="str">
        <f t="shared" si="60"/>
        <v>___</v>
      </c>
      <c r="P419" s="41" t="str">
        <f t="shared" si="54"/>
        <v>-</v>
      </c>
      <c r="Q419" s="42" t="str">
        <f>IFERROR(VLOOKUP(B419,ACCEPTED_CODES!$X$3:$Y$32,2,), "")</f>
        <v/>
      </c>
      <c r="R419" s="154" t="str">
        <f>IFERROR(VLOOKUP(E419,Drop_down_options!$C$47:$D$49,2,), "")</f>
        <v/>
      </c>
      <c r="S419" s="39" t="str">
        <f>IFERROR(VLOOKUP(F419,Drop_down_options!$C$34:$D$36,2,), "")</f>
        <v/>
      </c>
      <c r="T419" s="39" t="str">
        <f>IFERROR(VLOOKUP(H419,Drop_down_options!$C$39:$D$44,2,),"")</f>
        <v/>
      </c>
      <c r="U419" s="48"/>
      <c r="V419" s="209"/>
      <c r="W419" s="48"/>
      <c r="X419" s="48"/>
      <c r="Y419" s="48"/>
      <c r="Z419" s="48"/>
      <c r="AA419" s="46"/>
      <c r="AB419" s="46"/>
      <c r="AC419" s="45" t="str">
        <f t="shared" si="61"/>
        <v/>
      </c>
      <c r="AD419" s="44"/>
      <c r="AE419" s="46"/>
      <c r="AF419" s="46"/>
      <c r="AG419" s="46"/>
      <c r="AH419" s="120"/>
      <c r="AI419" s="28" t="str">
        <f>IFERROR(VLOOKUP(AH419,CAPTURE_SITE_INFO!$B$3:$U$501,11,FALSE),"")</f>
        <v/>
      </c>
      <c r="AJ419" s="28" t="str">
        <f t="shared" si="62"/>
        <v>_</v>
      </c>
    </row>
    <row r="420" spans="1:36" s="30" customFormat="1" x14ac:dyDescent="0.25">
      <c r="A420" s="38"/>
      <c r="B420" s="155"/>
      <c r="C420" s="40" t="str">
        <f t="shared" si="55"/>
        <v/>
      </c>
      <c r="D420" s="39"/>
      <c r="E420" s="40" t="str">
        <f t="shared" si="56"/>
        <v/>
      </c>
      <c r="F420" s="39"/>
      <c r="G420" s="40" t="str">
        <f t="shared" si="57"/>
        <v/>
      </c>
      <c r="H420" s="39"/>
      <c r="I420" s="40" t="str">
        <f t="shared" si="58"/>
        <v/>
      </c>
      <c r="J420" s="198" t="str">
        <f>IFERROR(VLOOKUP(Q420,Drop_down_options!$B$2:$D$31,2,FALSE),"")</f>
        <v/>
      </c>
      <c r="K420" s="40" t="str">
        <f>IFERROR(VLOOKUP(R420,Drop_down_options!$E$2:$F$4,2,),"")</f>
        <v/>
      </c>
      <c r="L420" s="40" t="str">
        <f>IFERROR(VLOOKUP(S420,Drop_down_options!$G$2:$H$4,2),"")</f>
        <v/>
      </c>
      <c r="M420" s="40" t="str">
        <f>IFERROR(VLOOKUP(T420,Drop_down_options!$E$9:$F$14,2,FALSE),"")</f>
        <v/>
      </c>
      <c r="N420" s="40" t="str">
        <f t="shared" si="59"/>
        <v>_</v>
      </c>
      <c r="O420" s="199" t="str">
        <f t="shared" si="60"/>
        <v>___</v>
      </c>
      <c r="P420" s="41" t="str">
        <f t="shared" si="54"/>
        <v>-</v>
      </c>
      <c r="Q420" s="42" t="str">
        <f>IFERROR(VLOOKUP(B420,ACCEPTED_CODES!$X$3:$Y$32,2,), "")</f>
        <v/>
      </c>
      <c r="R420" s="154" t="str">
        <f>IFERROR(VLOOKUP(E420,Drop_down_options!$C$47:$D$49,2,), "")</f>
        <v/>
      </c>
      <c r="S420" s="39" t="str">
        <f>IFERROR(VLOOKUP(F420,Drop_down_options!$C$34:$D$36,2,), "")</f>
        <v/>
      </c>
      <c r="T420" s="39" t="str">
        <f>IFERROR(VLOOKUP(H420,Drop_down_options!$C$39:$D$44,2,),"")</f>
        <v/>
      </c>
      <c r="U420" s="48"/>
      <c r="V420" s="209"/>
      <c r="W420" s="48"/>
      <c r="X420" s="48"/>
      <c r="Y420" s="48"/>
      <c r="Z420" s="48"/>
      <c r="AA420" s="46"/>
      <c r="AB420" s="46"/>
      <c r="AC420" s="45" t="str">
        <f t="shared" si="61"/>
        <v/>
      </c>
      <c r="AD420" s="44"/>
      <c r="AE420" s="46"/>
      <c r="AF420" s="46"/>
      <c r="AG420" s="46"/>
      <c r="AH420" s="120"/>
      <c r="AI420" s="28" t="str">
        <f>IFERROR(VLOOKUP(AH420,CAPTURE_SITE_INFO!$B$3:$U$501,11,FALSE),"")</f>
        <v/>
      </c>
      <c r="AJ420" s="28" t="str">
        <f t="shared" si="62"/>
        <v>_</v>
      </c>
    </row>
    <row r="421" spans="1:36" s="30" customFormat="1" x14ac:dyDescent="0.25">
      <c r="A421" s="38"/>
      <c r="B421" s="155"/>
      <c r="C421" s="40" t="str">
        <f t="shared" si="55"/>
        <v/>
      </c>
      <c r="D421" s="39"/>
      <c r="E421" s="40" t="str">
        <f t="shared" si="56"/>
        <v/>
      </c>
      <c r="F421" s="39"/>
      <c r="G421" s="40" t="str">
        <f t="shared" si="57"/>
        <v/>
      </c>
      <c r="H421" s="39"/>
      <c r="I421" s="40" t="str">
        <f t="shared" si="58"/>
        <v/>
      </c>
      <c r="J421" s="198" t="str">
        <f>IFERROR(VLOOKUP(Q421,Drop_down_options!$B$2:$D$31,2,FALSE),"")</f>
        <v/>
      </c>
      <c r="K421" s="40" t="str">
        <f>IFERROR(VLOOKUP(R421,Drop_down_options!$E$2:$F$4,2,),"")</f>
        <v/>
      </c>
      <c r="L421" s="40" t="str">
        <f>IFERROR(VLOOKUP(S421,Drop_down_options!$G$2:$H$4,2),"")</f>
        <v/>
      </c>
      <c r="M421" s="40" t="str">
        <f>IFERROR(VLOOKUP(T421,Drop_down_options!$E$9:$F$14,2,FALSE),"")</f>
        <v/>
      </c>
      <c r="N421" s="40" t="str">
        <f t="shared" si="59"/>
        <v>_</v>
      </c>
      <c r="O421" s="199" t="str">
        <f t="shared" si="60"/>
        <v>___</v>
      </c>
      <c r="P421" s="41" t="str">
        <f t="shared" si="54"/>
        <v>-</v>
      </c>
      <c r="Q421" s="42" t="str">
        <f>IFERROR(VLOOKUP(B421,ACCEPTED_CODES!$X$3:$Y$32,2,), "")</f>
        <v/>
      </c>
      <c r="R421" s="154" t="str">
        <f>IFERROR(VLOOKUP(E421,Drop_down_options!$C$47:$D$49,2,), "")</f>
        <v/>
      </c>
      <c r="S421" s="39" t="str">
        <f>IFERROR(VLOOKUP(F421,Drop_down_options!$C$34:$D$36,2,), "")</f>
        <v/>
      </c>
      <c r="T421" s="39" t="str">
        <f>IFERROR(VLOOKUP(H421,Drop_down_options!$C$39:$D$44,2,),"")</f>
        <v/>
      </c>
      <c r="U421" s="48"/>
      <c r="V421" s="209"/>
      <c r="W421" s="48"/>
      <c r="X421" s="48"/>
      <c r="Y421" s="48"/>
      <c r="Z421" s="48"/>
      <c r="AA421" s="46"/>
      <c r="AB421" s="46"/>
      <c r="AC421" s="45" t="str">
        <f t="shared" si="61"/>
        <v/>
      </c>
      <c r="AD421" s="44"/>
      <c r="AE421" s="46"/>
      <c r="AF421" s="46"/>
      <c r="AG421" s="46"/>
      <c r="AH421" s="120"/>
      <c r="AI421" s="28" t="str">
        <f>IFERROR(VLOOKUP(AH421,CAPTURE_SITE_INFO!$B$3:$U$501,11,FALSE),"")</f>
        <v/>
      </c>
      <c r="AJ421" s="28" t="str">
        <f t="shared" si="62"/>
        <v>_</v>
      </c>
    </row>
    <row r="422" spans="1:36" s="30" customFormat="1" x14ac:dyDescent="0.25">
      <c r="A422" s="38"/>
      <c r="B422" s="155"/>
      <c r="C422" s="40" t="str">
        <f t="shared" si="55"/>
        <v/>
      </c>
      <c r="D422" s="39"/>
      <c r="E422" s="40" t="str">
        <f t="shared" si="56"/>
        <v/>
      </c>
      <c r="F422" s="39"/>
      <c r="G422" s="40" t="str">
        <f t="shared" si="57"/>
        <v/>
      </c>
      <c r="H422" s="39"/>
      <c r="I422" s="40" t="str">
        <f t="shared" si="58"/>
        <v/>
      </c>
      <c r="J422" s="198" t="str">
        <f>IFERROR(VLOOKUP(Q422,Drop_down_options!$B$2:$D$31,2,FALSE),"")</f>
        <v/>
      </c>
      <c r="K422" s="40" t="str">
        <f>IFERROR(VLOOKUP(R422,Drop_down_options!$E$2:$F$4,2,),"")</f>
        <v/>
      </c>
      <c r="L422" s="40" t="str">
        <f>IFERROR(VLOOKUP(S422,Drop_down_options!$G$2:$H$4,2),"")</f>
        <v/>
      </c>
      <c r="M422" s="40" t="str">
        <f>IFERROR(VLOOKUP(T422,Drop_down_options!$E$9:$F$14,2,FALSE),"")</f>
        <v/>
      </c>
      <c r="N422" s="40" t="str">
        <f t="shared" si="59"/>
        <v>_</v>
      </c>
      <c r="O422" s="199" t="str">
        <f t="shared" si="60"/>
        <v>___</v>
      </c>
      <c r="P422" s="41" t="str">
        <f t="shared" si="54"/>
        <v>-</v>
      </c>
      <c r="Q422" s="42" t="str">
        <f>IFERROR(VLOOKUP(B422,ACCEPTED_CODES!$X$3:$Y$32,2,), "")</f>
        <v/>
      </c>
      <c r="R422" s="154" t="str">
        <f>IFERROR(VLOOKUP(E422,Drop_down_options!$C$47:$D$49,2,), "")</f>
        <v/>
      </c>
      <c r="S422" s="39" t="str">
        <f>IFERROR(VLOOKUP(F422,Drop_down_options!$C$34:$D$36,2,), "")</f>
        <v/>
      </c>
      <c r="T422" s="39" t="str">
        <f>IFERROR(VLOOKUP(H422,Drop_down_options!$C$39:$D$44,2,),"")</f>
        <v/>
      </c>
      <c r="U422" s="48"/>
      <c r="V422" s="209"/>
      <c r="W422" s="48"/>
      <c r="X422" s="48"/>
      <c r="Y422" s="48"/>
      <c r="Z422" s="48"/>
      <c r="AA422" s="46"/>
      <c r="AB422" s="46"/>
      <c r="AC422" s="45" t="str">
        <f t="shared" si="61"/>
        <v/>
      </c>
      <c r="AD422" s="44"/>
      <c r="AE422" s="46"/>
      <c r="AF422" s="46"/>
      <c r="AG422" s="46"/>
      <c r="AH422" s="120"/>
      <c r="AI422" s="28" t="str">
        <f>IFERROR(VLOOKUP(AH422,CAPTURE_SITE_INFO!$B$3:$U$501,11,FALSE),"")</f>
        <v/>
      </c>
      <c r="AJ422" s="28" t="str">
        <f t="shared" si="62"/>
        <v>_</v>
      </c>
    </row>
    <row r="423" spans="1:36" s="30" customFormat="1" x14ac:dyDescent="0.25">
      <c r="A423" s="38"/>
      <c r="B423" s="155"/>
      <c r="C423" s="40" t="str">
        <f t="shared" si="55"/>
        <v/>
      </c>
      <c r="D423" s="39"/>
      <c r="E423" s="40" t="str">
        <f t="shared" si="56"/>
        <v/>
      </c>
      <c r="F423" s="39"/>
      <c r="G423" s="40" t="str">
        <f t="shared" si="57"/>
        <v/>
      </c>
      <c r="H423" s="39"/>
      <c r="I423" s="40" t="str">
        <f t="shared" si="58"/>
        <v/>
      </c>
      <c r="J423" s="198" t="str">
        <f>IFERROR(VLOOKUP(Q423,Drop_down_options!$B$2:$D$31,2,FALSE),"")</f>
        <v/>
      </c>
      <c r="K423" s="40" t="str">
        <f>IFERROR(VLOOKUP(R423,Drop_down_options!$E$2:$F$4,2,),"")</f>
        <v/>
      </c>
      <c r="L423" s="40" t="str">
        <f>IFERROR(VLOOKUP(S423,Drop_down_options!$G$2:$H$4,2),"")</f>
        <v/>
      </c>
      <c r="M423" s="40" t="str">
        <f>IFERROR(VLOOKUP(T423,Drop_down_options!$E$9:$F$14,2,FALSE),"")</f>
        <v/>
      </c>
      <c r="N423" s="40" t="str">
        <f t="shared" si="59"/>
        <v>_</v>
      </c>
      <c r="O423" s="199" t="str">
        <f t="shared" si="60"/>
        <v>___</v>
      </c>
      <c r="P423" s="41" t="str">
        <f t="shared" si="54"/>
        <v>-</v>
      </c>
      <c r="Q423" s="42" t="str">
        <f>IFERROR(VLOOKUP(B423,ACCEPTED_CODES!$X$3:$Y$32,2,), "")</f>
        <v/>
      </c>
      <c r="R423" s="154" t="str">
        <f>IFERROR(VLOOKUP(E423,Drop_down_options!$C$47:$D$49,2,), "")</f>
        <v/>
      </c>
      <c r="S423" s="39" t="str">
        <f>IFERROR(VLOOKUP(F423,Drop_down_options!$C$34:$D$36,2,), "")</f>
        <v/>
      </c>
      <c r="T423" s="39" t="str">
        <f>IFERROR(VLOOKUP(H423,Drop_down_options!$C$39:$D$44,2,),"")</f>
        <v/>
      </c>
      <c r="U423" s="48"/>
      <c r="V423" s="209"/>
      <c r="W423" s="48"/>
      <c r="X423" s="48"/>
      <c r="Y423" s="48"/>
      <c r="Z423" s="48"/>
      <c r="AA423" s="46"/>
      <c r="AB423" s="46"/>
      <c r="AC423" s="45" t="str">
        <f t="shared" si="61"/>
        <v/>
      </c>
      <c r="AD423" s="44"/>
      <c r="AE423" s="46"/>
      <c r="AF423" s="46"/>
      <c r="AG423" s="46"/>
      <c r="AH423" s="120"/>
      <c r="AI423" s="28" t="str">
        <f>IFERROR(VLOOKUP(AH423,CAPTURE_SITE_INFO!$B$3:$U$501,11,FALSE),"")</f>
        <v/>
      </c>
      <c r="AJ423" s="28" t="str">
        <f t="shared" si="62"/>
        <v>_</v>
      </c>
    </row>
    <row r="424" spans="1:36" s="30" customFormat="1" x14ac:dyDescent="0.25">
      <c r="A424" s="38"/>
      <c r="B424" s="155"/>
      <c r="C424" s="40" t="str">
        <f t="shared" si="55"/>
        <v/>
      </c>
      <c r="D424" s="39"/>
      <c r="E424" s="40" t="str">
        <f t="shared" si="56"/>
        <v/>
      </c>
      <c r="F424" s="39"/>
      <c r="G424" s="40" t="str">
        <f t="shared" si="57"/>
        <v/>
      </c>
      <c r="H424" s="39"/>
      <c r="I424" s="40" t="str">
        <f t="shared" si="58"/>
        <v/>
      </c>
      <c r="J424" s="198" t="str">
        <f>IFERROR(VLOOKUP(Q424,Drop_down_options!$B$2:$D$31,2,FALSE),"")</f>
        <v/>
      </c>
      <c r="K424" s="40" t="str">
        <f>IFERROR(VLOOKUP(R424,Drop_down_options!$E$2:$F$4,2,),"")</f>
        <v/>
      </c>
      <c r="L424" s="40" t="str">
        <f>IFERROR(VLOOKUP(S424,Drop_down_options!$G$2:$H$4,2),"")</f>
        <v/>
      </c>
      <c r="M424" s="40" t="str">
        <f>IFERROR(VLOOKUP(T424,Drop_down_options!$E$9:$F$14,2,FALSE),"")</f>
        <v/>
      </c>
      <c r="N424" s="40" t="str">
        <f t="shared" si="59"/>
        <v>_</v>
      </c>
      <c r="O424" s="199" t="str">
        <f t="shared" si="60"/>
        <v>___</v>
      </c>
      <c r="P424" s="41" t="str">
        <f t="shared" si="54"/>
        <v>-</v>
      </c>
      <c r="Q424" s="42" t="str">
        <f>IFERROR(VLOOKUP(B424,ACCEPTED_CODES!$X$3:$Y$32,2,), "")</f>
        <v/>
      </c>
      <c r="R424" s="154" t="str">
        <f>IFERROR(VLOOKUP(E424,Drop_down_options!$C$47:$D$49,2,), "")</f>
        <v/>
      </c>
      <c r="S424" s="39" t="str">
        <f>IFERROR(VLOOKUP(F424,Drop_down_options!$C$34:$D$36,2,), "")</f>
        <v/>
      </c>
      <c r="T424" s="39" t="str">
        <f>IFERROR(VLOOKUP(H424,Drop_down_options!$C$39:$D$44,2,),"")</f>
        <v/>
      </c>
      <c r="U424" s="48"/>
      <c r="V424" s="209"/>
      <c r="W424" s="48"/>
      <c r="X424" s="48"/>
      <c r="Y424" s="48"/>
      <c r="Z424" s="48"/>
      <c r="AA424" s="46"/>
      <c r="AB424" s="46"/>
      <c r="AC424" s="45" t="str">
        <f t="shared" si="61"/>
        <v/>
      </c>
      <c r="AD424" s="44"/>
      <c r="AE424" s="46"/>
      <c r="AF424" s="46"/>
      <c r="AG424" s="46"/>
      <c r="AH424" s="120"/>
      <c r="AI424" s="28" t="str">
        <f>IFERROR(VLOOKUP(AH424,CAPTURE_SITE_INFO!$B$3:$U$501,11,FALSE),"")</f>
        <v/>
      </c>
      <c r="AJ424" s="28" t="str">
        <f t="shared" si="62"/>
        <v>_</v>
      </c>
    </row>
    <row r="425" spans="1:36" s="30" customFormat="1" x14ac:dyDescent="0.25">
      <c r="A425" s="38"/>
      <c r="B425" s="155"/>
      <c r="C425" s="40" t="str">
        <f t="shared" si="55"/>
        <v/>
      </c>
      <c r="D425" s="39"/>
      <c r="E425" s="40" t="str">
        <f t="shared" si="56"/>
        <v/>
      </c>
      <c r="F425" s="39"/>
      <c r="G425" s="40" t="str">
        <f t="shared" si="57"/>
        <v/>
      </c>
      <c r="H425" s="39"/>
      <c r="I425" s="40" t="str">
        <f t="shared" si="58"/>
        <v/>
      </c>
      <c r="J425" s="198" t="str">
        <f>IFERROR(VLOOKUP(Q425,Drop_down_options!$B$2:$D$31,2,FALSE),"")</f>
        <v/>
      </c>
      <c r="K425" s="40" t="str">
        <f>IFERROR(VLOOKUP(R425,Drop_down_options!$E$2:$F$4,2,),"")</f>
        <v/>
      </c>
      <c r="L425" s="40" t="str">
        <f>IFERROR(VLOOKUP(S425,Drop_down_options!$G$2:$H$4,2),"")</f>
        <v/>
      </c>
      <c r="M425" s="40" t="str">
        <f>IFERROR(VLOOKUP(T425,Drop_down_options!$E$9:$F$14,2,FALSE),"")</f>
        <v/>
      </c>
      <c r="N425" s="40" t="str">
        <f t="shared" si="59"/>
        <v>_</v>
      </c>
      <c r="O425" s="199" t="str">
        <f t="shared" si="60"/>
        <v>___</v>
      </c>
      <c r="P425" s="41" t="str">
        <f t="shared" si="54"/>
        <v>-</v>
      </c>
      <c r="Q425" s="42" t="str">
        <f>IFERROR(VLOOKUP(B425,ACCEPTED_CODES!$X$3:$Y$32,2,), "")</f>
        <v/>
      </c>
      <c r="R425" s="154" t="str">
        <f>IFERROR(VLOOKUP(E425,Drop_down_options!$C$47:$D$49,2,), "")</f>
        <v/>
      </c>
      <c r="S425" s="39" t="str">
        <f>IFERROR(VLOOKUP(F425,Drop_down_options!$C$34:$D$36,2,), "")</f>
        <v/>
      </c>
      <c r="T425" s="39" t="str">
        <f>IFERROR(VLOOKUP(H425,Drop_down_options!$C$39:$D$44,2,),"")</f>
        <v/>
      </c>
      <c r="U425" s="48"/>
      <c r="V425" s="209"/>
      <c r="W425" s="48"/>
      <c r="X425" s="48"/>
      <c r="Y425" s="48"/>
      <c r="Z425" s="48"/>
      <c r="AA425" s="46"/>
      <c r="AB425" s="46"/>
      <c r="AC425" s="45" t="str">
        <f t="shared" si="61"/>
        <v/>
      </c>
      <c r="AD425" s="44"/>
      <c r="AE425" s="46"/>
      <c r="AF425" s="46"/>
      <c r="AG425" s="46"/>
      <c r="AH425" s="120"/>
      <c r="AI425" s="28" t="str">
        <f>IFERROR(VLOOKUP(AH425,CAPTURE_SITE_INFO!$B$3:$U$501,11,FALSE),"")</f>
        <v/>
      </c>
      <c r="AJ425" s="28" t="str">
        <f t="shared" si="62"/>
        <v>_</v>
      </c>
    </row>
    <row r="426" spans="1:36" s="30" customFormat="1" x14ac:dyDescent="0.25">
      <c r="A426" s="38"/>
      <c r="B426" s="155"/>
      <c r="C426" s="40" t="str">
        <f t="shared" si="55"/>
        <v/>
      </c>
      <c r="D426" s="39"/>
      <c r="E426" s="40" t="str">
        <f t="shared" si="56"/>
        <v/>
      </c>
      <c r="F426" s="39"/>
      <c r="G426" s="40" t="str">
        <f t="shared" si="57"/>
        <v/>
      </c>
      <c r="H426" s="39"/>
      <c r="I426" s="40" t="str">
        <f t="shared" si="58"/>
        <v/>
      </c>
      <c r="J426" s="198" t="str">
        <f>IFERROR(VLOOKUP(Q426,Drop_down_options!$B$2:$D$31,2,FALSE),"")</f>
        <v/>
      </c>
      <c r="K426" s="40" t="str">
        <f>IFERROR(VLOOKUP(R426,Drop_down_options!$E$2:$F$4,2,),"")</f>
        <v/>
      </c>
      <c r="L426" s="40" t="str">
        <f>IFERROR(VLOOKUP(S426,Drop_down_options!$G$2:$H$4,2),"")</f>
        <v/>
      </c>
      <c r="M426" s="40" t="str">
        <f>IFERROR(VLOOKUP(T426,Drop_down_options!$E$9:$F$14,2,FALSE),"")</f>
        <v/>
      </c>
      <c r="N426" s="40" t="str">
        <f t="shared" si="59"/>
        <v>_</v>
      </c>
      <c r="O426" s="199" t="str">
        <f t="shared" si="60"/>
        <v>___</v>
      </c>
      <c r="P426" s="41" t="str">
        <f t="shared" si="54"/>
        <v>-</v>
      </c>
      <c r="Q426" s="42" t="str">
        <f>IFERROR(VLOOKUP(B426,ACCEPTED_CODES!$X$3:$Y$32,2,), "")</f>
        <v/>
      </c>
      <c r="R426" s="154" t="str">
        <f>IFERROR(VLOOKUP(E426,Drop_down_options!$C$47:$D$49,2,), "")</f>
        <v/>
      </c>
      <c r="S426" s="39" t="str">
        <f>IFERROR(VLOOKUP(F426,Drop_down_options!$C$34:$D$36,2,), "")</f>
        <v/>
      </c>
      <c r="T426" s="39" t="str">
        <f>IFERROR(VLOOKUP(H426,Drop_down_options!$C$39:$D$44,2,),"")</f>
        <v/>
      </c>
      <c r="U426" s="48"/>
      <c r="V426" s="209"/>
      <c r="W426" s="48"/>
      <c r="X426" s="48"/>
      <c r="Y426" s="48"/>
      <c r="Z426" s="48"/>
      <c r="AA426" s="46"/>
      <c r="AB426" s="46"/>
      <c r="AC426" s="45" t="str">
        <f t="shared" si="61"/>
        <v/>
      </c>
      <c r="AD426" s="44"/>
      <c r="AE426" s="46"/>
      <c r="AF426" s="46"/>
      <c r="AG426" s="46"/>
      <c r="AH426" s="120"/>
      <c r="AI426" s="28" t="str">
        <f>IFERROR(VLOOKUP(AH426,CAPTURE_SITE_INFO!$B$3:$U$501,11,FALSE),"")</f>
        <v/>
      </c>
      <c r="AJ426" s="28" t="str">
        <f t="shared" si="62"/>
        <v>_</v>
      </c>
    </row>
    <row r="427" spans="1:36" s="30" customFormat="1" x14ac:dyDescent="0.25">
      <c r="A427" s="38"/>
      <c r="B427" s="155"/>
      <c r="C427" s="40" t="str">
        <f t="shared" si="55"/>
        <v/>
      </c>
      <c r="D427" s="39"/>
      <c r="E427" s="40" t="str">
        <f t="shared" si="56"/>
        <v/>
      </c>
      <c r="F427" s="39"/>
      <c r="G427" s="40" t="str">
        <f t="shared" si="57"/>
        <v/>
      </c>
      <c r="H427" s="39"/>
      <c r="I427" s="40" t="str">
        <f t="shared" si="58"/>
        <v/>
      </c>
      <c r="J427" s="198" t="str">
        <f>IFERROR(VLOOKUP(Q427,Drop_down_options!$B$2:$D$31,2,FALSE),"")</f>
        <v/>
      </c>
      <c r="K427" s="40" t="str">
        <f>IFERROR(VLOOKUP(R427,Drop_down_options!$E$2:$F$4,2,),"")</f>
        <v/>
      </c>
      <c r="L427" s="40" t="str">
        <f>IFERROR(VLOOKUP(S427,Drop_down_options!$G$2:$H$4,2),"")</f>
        <v/>
      </c>
      <c r="M427" s="40" t="str">
        <f>IFERROR(VLOOKUP(T427,Drop_down_options!$E$9:$F$14,2,FALSE),"")</f>
        <v/>
      </c>
      <c r="N427" s="40" t="str">
        <f t="shared" si="59"/>
        <v>_</v>
      </c>
      <c r="O427" s="199" t="str">
        <f t="shared" si="60"/>
        <v>___</v>
      </c>
      <c r="P427" s="41" t="str">
        <f t="shared" si="54"/>
        <v>-</v>
      </c>
      <c r="Q427" s="42" t="str">
        <f>IFERROR(VLOOKUP(B427,ACCEPTED_CODES!$X$3:$Y$32,2,), "")</f>
        <v/>
      </c>
      <c r="R427" s="154" t="str">
        <f>IFERROR(VLOOKUP(E427,Drop_down_options!$C$47:$D$49,2,), "")</f>
        <v/>
      </c>
      <c r="S427" s="39" t="str">
        <f>IFERROR(VLOOKUP(F427,Drop_down_options!$C$34:$D$36,2,), "")</f>
        <v/>
      </c>
      <c r="T427" s="39" t="str">
        <f>IFERROR(VLOOKUP(H427,Drop_down_options!$C$39:$D$44,2,),"")</f>
        <v/>
      </c>
      <c r="U427" s="48"/>
      <c r="V427" s="209"/>
      <c r="W427" s="48"/>
      <c r="X427" s="48"/>
      <c r="Y427" s="48"/>
      <c r="Z427" s="48"/>
      <c r="AA427" s="46"/>
      <c r="AB427" s="46"/>
      <c r="AC427" s="45" t="str">
        <f t="shared" si="61"/>
        <v/>
      </c>
      <c r="AD427" s="44"/>
      <c r="AE427" s="46"/>
      <c r="AF427" s="46"/>
      <c r="AG427" s="46"/>
      <c r="AH427" s="120"/>
      <c r="AI427" s="28" t="str">
        <f>IFERROR(VLOOKUP(AH427,CAPTURE_SITE_INFO!$B$3:$U$501,11,FALSE),"")</f>
        <v/>
      </c>
      <c r="AJ427" s="28" t="str">
        <f t="shared" si="62"/>
        <v>_</v>
      </c>
    </row>
    <row r="428" spans="1:36" s="30" customFormat="1" x14ac:dyDescent="0.25">
      <c r="A428" s="38"/>
      <c r="B428" s="155"/>
      <c r="C428" s="40" t="str">
        <f t="shared" si="55"/>
        <v/>
      </c>
      <c r="D428" s="39"/>
      <c r="E428" s="40" t="str">
        <f t="shared" si="56"/>
        <v/>
      </c>
      <c r="F428" s="39"/>
      <c r="G428" s="40" t="str">
        <f t="shared" si="57"/>
        <v/>
      </c>
      <c r="H428" s="39"/>
      <c r="I428" s="40" t="str">
        <f t="shared" si="58"/>
        <v/>
      </c>
      <c r="J428" s="198" t="str">
        <f>IFERROR(VLOOKUP(Q428,Drop_down_options!$B$2:$D$31,2,FALSE),"")</f>
        <v/>
      </c>
      <c r="K428" s="40" t="str">
        <f>IFERROR(VLOOKUP(R428,Drop_down_options!$E$2:$F$4,2,),"")</f>
        <v/>
      </c>
      <c r="L428" s="40" t="str">
        <f>IFERROR(VLOOKUP(S428,Drop_down_options!$G$2:$H$4,2),"")</f>
        <v/>
      </c>
      <c r="M428" s="40" t="str">
        <f>IFERROR(VLOOKUP(T428,Drop_down_options!$E$9:$F$14,2,FALSE),"")</f>
        <v/>
      </c>
      <c r="N428" s="40" t="str">
        <f t="shared" si="59"/>
        <v>_</v>
      </c>
      <c r="O428" s="199" t="str">
        <f t="shared" si="60"/>
        <v>___</v>
      </c>
      <c r="P428" s="41" t="str">
        <f t="shared" si="54"/>
        <v>-</v>
      </c>
      <c r="Q428" s="42" t="str">
        <f>IFERROR(VLOOKUP(B428,ACCEPTED_CODES!$X$3:$Y$32,2,), "")</f>
        <v/>
      </c>
      <c r="R428" s="154" t="str">
        <f>IFERROR(VLOOKUP(E428,Drop_down_options!$C$47:$D$49,2,), "")</f>
        <v/>
      </c>
      <c r="S428" s="39" t="str">
        <f>IFERROR(VLOOKUP(F428,Drop_down_options!$C$34:$D$36,2,), "")</f>
        <v/>
      </c>
      <c r="T428" s="39" t="str">
        <f>IFERROR(VLOOKUP(H428,Drop_down_options!$C$39:$D$44,2,),"")</f>
        <v/>
      </c>
      <c r="U428" s="48"/>
      <c r="V428" s="209"/>
      <c r="W428" s="48"/>
      <c r="X428" s="48"/>
      <c r="Y428" s="48"/>
      <c r="Z428" s="48"/>
      <c r="AA428" s="46"/>
      <c r="AB428" s="46"/>
      <c r="AC428" s="45" t="str">
        <f t="shared" si="61"/>
        <v/>
      </c>
      <c r="AD428" s="44"/>
      <c r="AE428" s="46"/>
      <c r="AF428" s="46"/>
      <c r="AG428" s="46"/>
      <c r="AH428" s="120"/>
      <c r="AI428" s="28" t="str">
        <f>IFERROR(VLOOKUP(AH428,CAPTURE_SITE_INFO!$B$3:$U$501,11,FALSE),"")</f>
        <v/>
      </c>
      <c r="AJ428" s="28" t="str">
        <f t="shared" si="62"/>
        <v>_</v>
      </c>
    </row>
    <row r="429" spans="1:36" s="30" customFormat="1" x14ac:dyDescent="0.25">
      <c r="A429" s="38"/>
      <c r="B429" s="155"/>
      <c r="C429" s="40" t="str">
        <f t="shared" si="55"/>
        <v/>
      </c>
      <c r="D429" s="39"/>
      <c r="E429" s="40" t="str">
        <f t="shared" si="56"/>
        <v/>
      </c>
      <c r="F429" s="39"/>
      <c r="G429" s="40" t="str">
        <f t="shared" si="57"/>
        <v/>
      </c>
      <c r="H429" s="39"/>
      <c r="I429" s="40" t="str">
        <f t="shared" si="58"/>
        <v/>
      </c>
      <c r="J429" s="198" t="str">
        <f>IFERROR(VLOOKUP(Q429,Drop_down_options!$B$2:$D$31,2,FALSE),"")</f>
        <v/>
      </c>
      <c r="K429" s="40" t="str">
        <f>IFERROR(VLOOKUP(R429,Drop_down_options!$E$2:$F$4,2,),"")</f>
        <v/>
      </c>
      <c r="L429" s="40" t="str">
        <f>IFERROR(VLOOKUP(S429,Drop_down_options!$G$2:$H$4,2),"")</f>
        <v/>
      </c>
      <c r="M429" s="40" t="str">
        <f>IFERROR(VLOOKUP(T429,Drop_down_options!$E$9:$F$14,2,FALSE),"")</f>
        <v/>
      </c>
      <c r="N429" s="40" t="str">
        <f t="shared" si="59"/>
        <v>_</v>
      </c>
      <c r="O429" s="199" t="str">
        <f t="shared" si="60"/>
        <v>___</v>
      </c>
      <c r="P429" s="41" t="str">
        <f t="shared" si="54"/>
        <v>-</v>
      </c>
      <c r="Q429" s="42" t="str">
        <f>IFERROR(VLOOKUP(B429,ACCEPTED_CODES!$X$3:$Y$32,2,), "")</f>
        <v/>
      </c>
      <c r="R429" s="154" t="str">
        <f>IFERROR(VLOOKUP(E429,Drop_down_options!$C$47:$D$49,2,), "")</f>
        <v/>
      </c>
      <c r="S429" s="39" t="str">
        <f>IFERROR(VLOOKUP(F429,Drop_down_options!$C$34:$D$36,2,), "")</f>
        <v/>
      </c>
      <c r="T429" s="39" t="str">
        <f>IFERROR(VLOOKUP(H429,Drop_down_options!$C$39:$D$44,2,),"")</f>
        <v/>
      </c>
      <c r="U429" s="48"/>
      <c r="V429" s="209"/>
      <c r="W429" s="48"/>
      <c r="X429" s="48"/>
      <c r="Y429" s="48"/>
      <c r="Z429" s="48"/>
      <c r="AA429" s="46"/>
      <c r="AB429" s="46"/>
      <c r="AC429" s="45" t="str">
        <f t="shared" si="61"/>
        <v/>
      </c>
      <c r="AD429" s="44"/>
      <c r="AE429" s="46"/>
      <c r="AF429" s="46"/>
      <c r="AG429" s="46"/>
      <c r="AH429" s="120"/>
      <c r="AI429" s="28" t="str">
        <f>IFERROR(VLOOKUP(AH429,CAPTURE_SITE_INFO!$B$3:$U$501,11,FALSE),"")</f>
        <v/>
      </c>
      <c r="AJ429" s="28" t="str">
        <f t="shared" si="62"/>
        <v>_</v>
      </c>
    </row>
    <row r="430" spans="1:36" s="30" customFormat="1" x14ac:dyDescent="0.25">
      <c r="A430" s="38"/>
      <c r="B430" s="155"/>
      <c r="C430" s="40" t="str">
        <f t="shared" si="55"/>
        <v/>
      </c>
      <c r="D430" s="39"/>
      <c r="E430" s="40" t="str">
        <f t="shared" si="56"/>
        <v/>
      </c>
      <c r="F430" s="39"/>
      <c r="G430" s="40" t="str">
        <f t="shared" si="57"/>
        <v/>
      </c>
      <c r="H430" s="39"/>
      <c r="I430" s="40" t="str">
        <f t="shared" si="58"/>
        <v/>
      </c>
      <c r="J430" s="198" t="str">
        <f>IFERROR(VLOOKUP(Q430,Drop_down_options!$B$2:$D$31,2,FALSE),"")</f>
        <v/>
      </c>
      <c r="K430" s="40" t="str">
        <f>IFERROR(VLOOKUP(R430,Drop_down_options!$E$2:$F$4,2,),"")</f>
        <v/>
      </c>
      <c r="L430" s="40" t="str">
        <f>IFERROR(VLOOKUP(S430,Drop_down_options!$G$2:$H$4,2),"")</f>
        <v/>
      </c>
      <c r="M430" s="40" t="str">
        <f>IFERROR(VLOOKUP(T430,Drop_down_options!$E$9:$F$14,2,FALSE),"")</f>
        <v/>
      </c>
      <c r="N430" s="40" t="str">
        <f t="shared" si="59"/>
        <v>_</v>
      </c>
      <c r="O430" s="199" t="str">
        <f t="shared" si="60"/>
        <v>___</v>
      </c>
      <c r="P430" s="41" t="str">
        <f t="shared" si="54"/>
        <v>-</v>
      </c>
      <c r="Q430" s="42" t="str">
        <f>IFERROR(VLOOKUP(B430,ACCEPTED_CODES!$X$3:$Y$32,2,), "")</f>
        <v/>
      </c>
      <c r="R430" s="154" t="str">
        <f>IFERROR(VLOOKUP(E430,Drop_down_options!$C$47:$D$49,2,), "")</f>
        <v/>
      </c>
      <c r="S430" s="39" t="str">
        <f>IFERROR(VLOOKUP(F430,Drop_down_options!$C$34:$D$36,2,), "")</f>
        <v/>
      </c>
      <c r="T430" s="39" t="str">
        <f>IFERROR(VLOOKUP(H430,Drop_down_options!$C$39:$D$44,2,),"")</f>
        <v/>
      </c>
      <c r="U430" s="48"/>
      <c r="V430" s="209"/>
      <c r="W430" s="48"/>
      <c r="X430" s="48"/>
      <c r="Y430" s="48"/>
      <c r="Z430" s="48"/>
      <c r="AA430" s="46"/>
      <c r="AB430" s="46"/>
      <c r="AC430" s="45" t="str">
        <f t="shared" si="61"/>
        <v/>
      </c>
      <c r="AD430" s="44"/>
      <c r="AE430" s="46"/>
      <c r="AF430" s="46"/>
      <c r="AG430" s="46"/>
      <c r="AH430" s="120"/>
      <c r="AI430" s="28" t="str">
        <f>IFERROR(VLOOKUP(AH430,CAPTURE_SITE_INFO!$B$3:$U$501,11,FALSE),"")</f>
        <v/>
      </c>
      <c r="AJ430" s="28" t="str">
        <f t="shared" si="62"/>
        <v>_</v>
      </c>
    </row>
    <row r="431" spans="1:36" s="30" customFormat="1" x14ac:dyDescent="0.25">
      <c r="A431" s="38"/>
      <c r="B431" s="155"/>
      <c r="C431" s="40" t="str">
        <f t="shared" si="55"/>
        <v/>
      </c>
      <c r="D431" s="39"/>
      <c r="E431" s="40" t="str">
        <f t="shared" si="56"/>
        <v/>
      </c>
      <c r="F431" s="39"/>
      <c r="G431" s="40" t="str">
        <f t="shared" si="57"/>
        <v/>
      </c>
      <c r="H431" s="39"/>
      <c r="I431" s="40" t="str">
        <f t="shared" si="58"/>
        <v/>
      </c>
      <c r="J431" s="198" t="str">
        <f>IFERROR(VLOOKUP(Q431,Drop_down_options!$B$2:$D$31,2,FALSE),"")</f>
        <v/>
      </c>
      <c r="K431" s="40" t="str">
        <f>IFERROR(VLOOKUP(R431,Drop_down_options!$E$2:$F$4,2,),"")</f>
        <v/>
      </c>
      <c r="L431" s="40" t="str">
        <f>IFERROR(VLOOKUP(S431,Drop_down_options!$G$2:$H$4,2),"")</f>
        <v/>
      </c>
      <c r="M431" s="40" t="str">
        <f>IFERROR(VLOOKUP(T431,Drop_down_options!$E$9:$F$14,2,FALSE),"")</f>
        <v/>
      </c>
      <c r="N431" s="40" t="str">
        <f t="shared" si="59"/>
        <v>_</v>
      </c>
      <c r="O431" s="199" t="str">
        <f t="shared" si="60"/>
        <v>___</v>
      </c>
      <c r="P431" s="41" t="str">
        <f t="shared" si="54"/>
        <v>-</v>
      </c>
      <c r="Q431" s="42" t="str">
        <f>IFERROR(VLOOKUP(B431,ACCEPTED_CODES!$X$3:$Y$32,2,), "")</f>
        <v/>
      </c>
      <c r="R431" s="154" t="str">
        <f>IFERROR(VLOOKUP(E431,Drop_down_options!$C$47:$D$49,2,), "")</f>
        <v/>
      </c>
      <c r="S431" s="39" t="str">
        <f>IFERROR(VLOOKUP(F431,Drop_down_options!$C$34:$D$36,2,), "")</f>
        <v/>
      </c>
      <c r="T431" s="39" t="str">
        <f>IFERROR(VLOOKUP(H431,Drop_down_options!$C$39:$D$44,2,),"")</f>
        <v/>
      </c>
      <c r="U431" s="48"/>
      <c r="V431" s="209"/>
      <c r="W431" s="48"/>
      <c r="X431" s="48"/>
      <c r="Y431" s="48"/>
      <c r="Z431" s="48"/>
      <c r="AA431" s="46"/>
      <c r="AB431" s="46"/>
      <c r="AC431" s="45" t="str">
        <f t="shared" si="61"/>
        <v/>
      </c>
      <c r="AD431" s="44"/>
      <c r="AE431" s="46"/>
      <c r="AF431" s="46"/>
      <c r="AG431" s="46"/>
      <c r="AH431" s="120"/>
      <c r="AI431" s="28" t="str">
        <f>IFERROR(VLOOKUP(AH431,CAPTURE_SITE_INFO!$B$3:$U$501,11,FALSE),"")</f>
        <v/>
      </c>
      <c r="AJ431" s="28" t="str">
        <f t="shared" si="62"/>
        <v>_</v>
      </c>
    </row>
    <row r="432" spans="1:36" s="30" customFormat="1" x14ac:dyDescent="0.25">
      <c r="A432" s="38"/>
      <c r="B432" s="155"/>
      <c r="C432" s="40" t="str">
        <f t="shared" si="55"/>
        <v/>
      </c>
      <c r="D432" s="39"/>
      <c r="E432" s="40" t="str">
        <f t="shared" si="56"/>
        <v/>
      </c>
      <c r="F432" s="39"/>
      <c r="G432" s="40" t="str">
        <f t="shared" si="57"/>
        <v/>
      </c>
      <c r="H432" s="39"/>
      <c r="I432" s="40" t="str">
        <f t="shared" si="58"/>
        <v/>
      </c>
      <c r="J432" s="198" t="str">
        <f>IFERROR(VLOOKUP(Q432,Drop_down_options!$B$2:$D$31,2,FALSE),"")</f>
        <v/>
      </c>
      <c r="K432" s="40" t="str">
        <f>IFERROR(VLOOKUP(R432,Drop_down_options!$E$2:$F$4,2,),"")</f>
        <v/>
      </c>
      <c r="L432" s="40" t="str">
        <f>IFERROR(VLOOKUP(S432,Drop_down_options!$G$2:$H$4,2),"")</f>
        <v/>
      </c>
      <c r="M432" s="40" t="str">
        <f>IFERROR(VLOOKUP(T432,Drop_down_options!$E$9:$F$14,2,FALSE),"")</f>
        <v/>
      </c>
      <c r="N432" s="40" t="str">
        <f t="shared" si="59"/>
        <v>_</v>
      </c>
      <c r="O432" s="199" t="str">
        <f t="shared" si="60"/>
        <v>___</v>
      </c>
      <c r="P432" s="41" t="str">
        <f t="shared" si="54"/>
        <v>-</v>
      </c>
      <c r="Q432" s="42" t="str">
        <f>IFERROR(VLOOKUP(B432,ACCEPTED_CODES!$X$3:$Y$32,2,), "")</f>
        <v/>
      </c>
      <c r="R432" s="154" t="str">
        <f>IFERROR(VLOOKUP(E432,Drop_down_options!$C$47:$D$49,2,), "")</f>
        <v/>
      </c>
      <c r="S432" s="39" t="str">
        <f>IFERROR(VLOOKUP(F432,Drop_down_options!$C$34:$D$36,2,), "")</f>
        <v/>
      </c>
      <c r="T432" s="39" t="str">
        <f>IFERROR(VLOOKUP(H432,Drop_down_options!$C$39:$D$44,2,),"")</f>
        <v/>
      </c>
      <c r="U432" s="48"/>
      <c r="V432" s="209"/>
      <c r="W432" s="48"/>
      <c r="X432" s="48"/>
      <c r="Y432" s="48"/>
      <c r="Z432" s="48"/>
      <c r="AA432" s="46"/>
      <c r="AB432" s="46"/>
      <c r="AC432" s="45" t="str">
        <f t="shared" si="61"/>
        <v/>
      </c>
      <c r="AD432" s="44"/>
      <c r="AE432" s="46"/>
      <c r="AF432" s="46"/>
      <c r="AG432" s="46"/>
      <c r="AH432" s="120"/>
      <c r="AI432" s="28" t="str">
        <f>IFERROR(VLOOKUP(AH432,CAPTURE_SITE_INFO!$B$3:$U$501,11,FALSE),"")</f>
        <v/>
      </c>
      <c r="AJ432" s="28" t="str">
        <f t="shared" si="62"/>
        <v>_</v>
      </c>
    </row>
    <row r="433" spans="1:36" s="30" customFormat="1" x14ac:dyDescent="0.25">
      <c r="A433" s="38"/>
      <c r="B433" s="155"/>
      <c r="C433" s="40" t="str">
        <f t="shared" si="55"/>
        <v/>
      </c>
      <c r="D433" s="39"/>
      <c r="E433" s="40" t="str">
        <f t="shared" si="56"/>
        <v/>
      </c>
      <c r="F433" s="39"/>
      <c r="G433" s="40" t="str">
        <f t="shared" si="57"/>
        <v/>
      </c>
      <c r="H433" s="39"/>
      <c r="I433" s="40" t="str">
        <f t="shared" si="58"/>
        <v/>
      </c>
      <c r="J433" s="198" t="str">
        <f>IFERROR(VLOOKUP(Q433,Drop_down_options!$B$2:$D$31,2,FALSE),"")</f>
        <v/>
      </c>
      <c r="K433" s="40" t="str">
        <f>IFERROR(VLOOKUP(R433,Drop_down_options!$E$2:$F$4,2,),"")</f>
        <v/>
      </c>
      <c r="L433" s="40" t="str">
        <f>IFERROR(VLOOKUP(S433,Drop_down_options!$G$2:$H$4,2),"")</f>
        <v/>
      </c>
      <c r="M433" s="40" t="str">
        <f>IFERROR(VLOOKUP(T433,Drop_down_options!$E$9:$F$14,2,FALSE),"")</f>
        <v/>
      </c>
      <c r="N433" s="40" t="str">
        <f t="shared" si="59"/>
        <v>_</v>
      </c>
      <c r="O433" s="199" t="str">
        <f t="shared" si="60"/>
        <v>___</v>
      </c>
      <c r="P433" s="41" t="str">
        <f t="shared" si="54"/>
        <v>-</v>
      </c>
      <c r="Q433" s="42" t="str">
        <f>IFERROR(VLOOKUP(B433,ACCEPTED_CODES!$X$3:$Y$32,2,), "")</f>
        <v/>
      </c>
      <c r="R433" s="154" t="str">
        <f>IFERROR(VLOOKUP(E433,Drop_down_options!$C$47:$D$49,2,), "")</f>
        <v/>
      </c>
      <c r="S433" s="39" t="str">
        <f>IFERROR(VLOOKUP(F433,Drop_down_options!$C$34:$D$36,2,), "")</f>
        <v/>
      </c>
      <c r="T433" s="39" t="str">
        <f>IFERROR(VLOOKUP(H433,Drop_down_options!$C$39:$D$44,2,),"")</f>
        <v/>
      </c>
      <c r="U433" s="48"/>
      <c r="V433" s="209"/>
      <c r="W433" s="48"/>
      <c r="X433" s="48"/>
      <c r="Y433" s="48"/>
      <c r="Z433" s="48"/>
      <c r="AA433" s="46"/>
      <c r="AB433" s="46"/>
      <c r="AC433" s="45" t="str">
        <f t="shared" si="61"/>
        <v/>
      </c>
      <c r="AD433" s="44"/>
      <c r="AE433" s="46"/>
      <c r="AF433" s="46"/>
      <c r="AG433" s="46"/>
      <c r="AH433" s="120"/>
      <c r="AI433" s="28" t="str">
        <f>IFERROR(VLOOKUP(AH433,CAPTURE_SITE_INFO!$B$3:$U$501,11,FALSE),"")</f>
        <v/>
      </c>
      <c r="AJ433" s="28" t="str">
        <f t="shared" si="62"/>
        <v>_</v>
      </c>
    </row>
    <row r="434" spans="1:36" s="30" customFormat="1" x14ac:dyDescent="0.25">
      <c r="A434" s="38"/>
      <c r="B434" s="155"/>
      <c r="C434" s="40" t="str">
        <f t="shared" si="55"/>
        <v/>
      </c>
      <c r="D434" s="39"/>
      <c r="E434" s="40" t="str">
        <f t="shared" si="56"/>
        <v/>
      </c>
      <c r="F434" s="39"/>
      <c r="G434" s="40" t="str">
        <f t="shared" si="57"/>
        <v/>
      </c>
      <c r="H434" s="39"/>
      <c r="I434" s="40" t="str">
        <f t="shared" si="58"/>
        <v/>
      </c>
      <c r="J434" s="198" t="str">
        <f>IFERROR(VLOOKUP(Q434,Drop_down_options!$B$2:$D$31,2,FALSE),"")</f>
        <v/>
      </c>
      <c r="K434" s="40" t="str">
        <f>IFERROR(VLOOKUP(R434,Drop_down_options!$E$2:$F$4,2,),"")</f>
        <v/>
      </c>
      <c r="L434" s="40" t="str">
        <f>IFERROR(VLOOKUP(S434,Drop_down_options!$G$2:$H$4,2),"")</f>
        <v/>
      </c>
      <c r="M434" s="40" t="str">
        <f>IFERROR(VLOOKUP(T434,Drop_down_options!$E$9:$F$14,2,FALSE),"")</f>
        <v/>
      </c>
      <c r="N434" s="40" t="str">
        <f t="shared" si="59"/>
        <v>_</v>
      </c>
      <c r="O434" s="199" t="str">
        <f t="shared" si="60"/>
        <v>___</v>
      </c>
      <c r="P434" s="41" t="str">
        <f t="shared" si="54"/>
        <v>-</v>
      </c>
      <c r="Q434" s="42" t="str">
        <f>IFERROR(VLOOKUP(B434,ACCEPTED_CODES!$X$3:$Y$32,2,), "")</f>
        <v/>
      </c>
      <c r="R434" s="154" t="str">
        <f>IFERROR(VLOOKUP(E434,Drop_down_options!$C$47:$D$49,2,), "")</f>
        <v/>
      </c>
      <c r="S434" s="39" t="str">
        <f>IFERROR(VLOOKUP(F434,Drop_down_options!$C$34:$D$36,2,), "")</f>
        <v/>
      </c>
      <c r="T434" s="39" t="str">
        <f>IFERROR(VLOOKUP(H434,Drop_down_options!$C$39:$D$44,2,),"")</f>
        <v/>
      </c>
      <c r="U434" s="48"/>
      <c r="V434" s="209"/>
      <c r="W434" s="48"/>
      <c r="X434" s="48"/>
      <c r="Y434" s="48"/>
      <c r="Z434" s="48"/>
      <c r="AA434" s="46"/>
      <c r="AB434" s="46"/>
      <c r="AC434" s="45" t="str">
        <f t="shared" si="61"/>
        <v/>
      </c>
      <c r="AD434" s="44"/>
      <c r="AE434" s="46"/>
      <c r="AF434" s="46"/>
      <c r="AG434" s="46"/>
      <c r="AH434" s="120"/>
      <c r="AI434" s="28" t="str">
        <f>IFERROR(VLOOKUP(AH434,CAPTURE_SITE_INFO!$B$3:$U$501,11,FALSE),"")</f>
        <v/>
      </c>
      <c r="AJ434" s="28" t="str">
        <f t="shared" si="62"/>
        <v>_</v>
      </c>
    </row>
    <row r="435" spans="1:36" s="30" customFormat="1" x14ac:dyDescent="0.25">
      <c r="A435" s="38"/>
      <c r="B435" s="155"/>
      <c r="C435" s="40" t="str">
        <f t="shared" si="55"/>
        <v/>
      </c>
      <c r="D435" s="39"/>
      <c r="E435" s="40" t="str">
        <f t="shared" si="56"/>
        <v/>
      </c>
      <c r="F435" s="39"/>
      <c r="G435" s="40" t="str">
        <f t="shared" si="57"/>
        <v/>
      </c>
      <c r="H435" s="39"/>
      <c r="I435" s="40" t="str">
        <f t="shared" si="58"/>
        <v/>
      </c>
      <c r="J435" s="198" t="str">
        <f>IFERROR(VLOOKUP(Q435,Drop_down_options!$B$2:$D$31,2,FALSE),"")</f>
        <v/>
      </c>
      <c r="K435" s="40" t="str">
        <f>IFERROR(VLOOKUP(R435,Drop_down_options!$E$2:$F$4,2,),"")</f>
        <v/>
      </c>
      <c r="L435" s="40" t="str">
        <f>IFERROR(VLOOKUP(S435,Drop_down_options!$G$2:$H$4,2),"")</f>
        <v/>
      </c>
      <c r="M435" s="40" t="str">
        <f>IFERROR(VLOOKUP(T435,Drop_down_options!$E$9:$F$14,2,FALSE),"")</f>
        <v/>
      </c>
      <c r="N435" s="40" t="str">
        <f t="shared" si="59"/>
        <v>_</v>
      </c>
      <c r="O435" s="199" t="str">
        <f t="shared" si="60"/>
        <v>___</v>
      </c>
      <c r="P435" s="41" t="str">
        <f t="shared" si="54"/>
        <v>-</v>
      </c>
      <c r="Q435" s="42" t="str">
        <f>IFERROR(VLOOKUP(B435,ACCEPTED_CODES!$X$3:$Y$32,2,), "")</f>
        <v/>
      </c>
      <c r="R435" s="154" t="str">
        <f>IFERROR(VLOOKUP(E435,Drop_down_options!$C$47:$D$49,2,), "")</f>
        <v/>
      </c>
      <c r="S435" s="39" t="str">
        <f>IFERROR(VLOOKUP(F435,Drop_down_options!$C$34:$D$36,2,), "")</f>
        <v/>
      </c>
      <c r="T435" s="39" t="str">
        <f>IFERROR(VLOOKUP(H435,Drop_down_options!$C$39:$D$44,2,),"")</f>
        <v/>
      </c>
      <c r="U435" s="48"/>
      <c r="V435" s="209"/>
      <c r="W435" s="48"/>
      <c r="X435" s="48"/>
      <c r="Y435" s="48"/>
      <c r="Z435" s="48"/>
      <c r="AA435" s="46"/>
      <c r="AB435" s="46"/>
      <c r="AC435" s="45" t="str">
        <f t="shared" si="61"/>
        <v/>
      </c>
      <c r="AD435" s="44"/>
      <c r="AE435" s="46"/>
      <c r="AF435" s="46"/>
      <c r="AG435" s="46"/>
      <c r="AH435" s="120"/>
      <c r="AI435" s="28" t="str">
        <f>IFERROR(VLOOKUP(AH435,CAPTURE_SITE_INFO!$B$3:$U$501,11,FALSE),"")</f>
        <v/>
      </c>
      <c r="AJ435" s="28" t="str">
        <f t="shared" si="62"/>
        <v>_</v>
      </c>
    </row>
    <row r="436" spans="1:36" s="30" customFormat="1" x14ac:dyDescent="0.25">
      <c r="A436" s="38"/>
      <c r="B436" s="155"/>
      <c r="C436" s="40" t="str">
        <f t="shared" si="55"/>
        <v/>
      </c>
      <c r="D436" s="39"/>
      <c r="E436" s="40" t="str">
        <f t="shared" si="56"/>
        <v/>
      </c>
      <c r="F436" s="39"/>
      <c r="G436" s="40" t="str">
        <f t="shared" si="57"/>
        <v/>
      </c>
      <c r="H436" s="39"/>
      <c r="I436" s="40" t="str">
        <f t="shared" si="58"/>
        <v/>
      </c>
      <c r="J436" s="198" t="str">
        <f>IFERROR(VLOOKUP(Q436,Drop_down_options!$B$2:$D$31,2,FALSE),"")</f>
        <v/>
      </c>
      <c r="K436" s="40" t="str">
        <f>IFERROR(VLOOKUP(R436,Drop_down_options!$E$2:$F$4,2,),"")</f>
        <v/>
      </c>
      <c r="L436" s="40" t="str">
        <f>IFERROR(VLOOKUP(S436,Drop_down_options!$G$2:$H$4,2),"")</f>
        <v/>
      </c>
      <c r="M436" s="40" t="str">
        <f>IFERROR(VLOOKUP(T436,Drop_down_options!$E$9:$F$14,2,FALSE),"")</f>
        <v/>
      </c>
      <c r="N436" s="40" t="str">
        <f t="shared" si="59"/>
        <v>_</v>
      </c>
      <c r="O436" s="199" t="str">
        <f t="shared" si="60"/>
        <v>___</v>
      </c>
      <c r="P436" s="41" t="str">
        <f t="shared" si="54"/>
        <v>-</v>
      </c>
      <c r="Q436" s="42" t="str">
        <f>IFERROR(VLOOKUP(B436,ACCEPTED_CODES!$X$3:$Y$32,2,), "")</f>
        <v/>
      </c>
      <c r="R436" s="154" t="str">
        <f>IFERROR(VLOOKUP(E436,Drop_down_options!$C$47:$D$49,2,), "")</f>
        <v/>
      </c>
      <c r="S436" s="39" t="str">
        <f>IFERROR(VLOOKUP(F436,Drop_down_options!$C$34:$D$36,2,), "")</f>
        <v/>
      </c>
      <c r="T436" s="39" t="str">
        <f>IFERROR(VLOOKUP(H436,Drop_down_options!$C$39:$D$44,2,),"")</f>
        <v/>
      </c>
      <c r="U436" s="48"/>
      <c r="V436" s="209"/>
      <c r="W436" s="48"/>
      <c r="X436" s="48"/>
      <c r="Y436" s="48"/>
      <c r="Z436" s="48"/>
      <c r="AA436" s="46"/>
      <c r="AB436" s="46"/>
      <c r="AC436" s="45" t="str">
        <f t="shared" si="61"/>
        <v/>
      </c>
      <c r="AD436" s="44"/>
      <c r="AE436" s="46"/>
      <c r="AF436" s="46"/>
      <c r="AG436" s="46"/>
      <c r="AH436" s="120"/>
      <c r="AI436" s="28" t="str">
        <f>IFERROR(VLOOKUP(AH436,CAPTURE_SITE_INFO!$B$3:$U$501,11,FALSE),"")</f>
        <v/>
      </c>
      <c r="AJ436" s="28" t="str">
        <f t="shared" si="62"/>
        <v>_</v>
      </c>
    </row>
    <row r="437" spans="1:36" s="30" customFormat="1" x14ac:dyDescent="0.25">
      <c r="A437" s="38"/>
      <c r="B437" s="155"/>
      <c r="C437" s="40" t="str">
        <f t="shared" si="55"/>
        <v/>
      </c>
      <c r="D437" s="39"/>
      <c r="E437" s="40" t="str">
        <f t="shared" si="56"/>
        <v/>
      </c>
      <c r="F437" s="39"/>
      <c r="G437" s="40" t="str">
        <f t="shared" si="57"/>
        <v/>
      </c>
      <c r="H437" s="39"/>
      <c r="I437" s="40" t="str">
        <f t="shared" si="58"/>
        <v/>
      </c>
      <c r="J437" s="198" t="str">
        <f>IFERROR(VLOOKUP(Q437,Drop_down_options!$B$2:$D$31,2,FALSE),"")</f>
        <v/>
      </c>
      <c r="K437" s="40" t="str">
        <f>IFERROR(VLOOKUP(R437,Drop_down_options!$E$2:$F$4,2,),"")</f>
        <v/>
      </c>
      <c r="L437" s="40" t="str">
        <f>IFERROR(VLOOKUP(S437,Drop_down_options!$G$2:$H$4,2),"")</f>
        <v/>
      </c>
      <c r="M437" s="40" t="str">
        <f>IFERROR(VLOOKUP(T437,Drop_down_options!$E$9:$F$14,2,FALSE),"")</f>
        <v/>
      </c>
      <c r="N437" s="40" t="str">
        <f t="shared" si="59"/>
        <v>_</v>
      </c>
      <c r="O437" s="199" t="str">
        <f t="shared" si="60"/>
        <v>___</v>
      </c>
      <c r="P437" s="41" t="str">
        <f t="shared" si="54"/>
        <v>-</v>
      </c>
      <c r="Q437" s="42" t="str">
        <f>IFERROR(VLOOKUP(B437,ACCEPTED_CODES!$X$3:$Y$32,2,), "")</f>
        <v/>
      </c>
      <c r="R437" s="154" t="str">
        <f>IFERROR(VLOOKUP(E437,Drop_down_options!$C$47:$D$49,2,), "")</f>
        <v/>
      </c>
      <c r="S437" s="39" t="str">
        <f>IFERROR(VLOOKUP(F437,Drop_down_options!$C$34:$D$36,2,), "")</f>
        <v/>
      </c>
      <c r="T437" s="39" t="str">
        <f>IFERROR(VLOOKUP(H437,Drop_down_options!$C$39:$D$44,2,),"")</f>
        <v/>
      </c>
      <c r="U437" s="48"/>
      <c r="V437" s="209"/>
      <c r="W437" s="48"/>
      <c r="X437" s="48"/>
      <c r="Y437" s="48"/>
      <c r="Z437" s="48"/>
      <c r="AA437" s="46"/>
      <c r="AB437" s="46"/>
      <c r="AC437" s="45" t="str">
        <f t="shared" si="61"/>
        <v/>
      </c>
      <c r="AD437" s="44"/>
      <c r="AE437" s="46"/>
      <c r="AF437" s="46"/>
      <c r="AG437" s="46"/>
      <c r="AH437" s="120"/>
      <c r="AI437" s="28" t="str">
        <f>IFERROR(VLOOKUP(AH437,CAPTURE_SITE_INFO!$B$3:$U$501,11,FALSE),"")</f>
        <v/>
      </c>
      <c r="AJ437" s="28" t="str">
        <f t="shared" si="62"/>
        <v>_</v>
      </c>
    </row>
    <row r="438" spans="1:36" s="30" customFormat="1" x14ac:dyDescent="0.25">
      <c r="A438" s="38"/>
      <c r="B438" s="155"/>
      <c r="C438" s="40" t="str">
        <f t="shared" si="55"/>
        <v/>
      </c>
      <c r="D438" s="39"/>
      <c r="E438" s="40" t="str">
        <f t="shared" si="56"/>
        <v/>
      </c>
      <c r="F438" s="39"/>
      <c r="G438" s="40" t="str">
        <f t="shared" si="57"/>
        <v/>
      </c>
      <c r="H438" s="39"/>
      <c r="I438" s="40" t="str">
        <f t="shared" si="58"/>
        <v/>
      </c>
      <c r="J438" s="198" t="str">
        <f>IFERROR(VLOOKUP(Q438,Drop_down_options!$B$2:$D$31,2,FALSE),"")</f>
        <v/>
      </c>
      <c r="K438" s="40" t="str">
        <f>IFERROR(VLOOKUP(R438,Drop_down_options!$E$2:$F$4,2,),"")</f>
        <v/>
      </c>
      <c r="L438" s="40" t="str">
        <f>IFERROR(VLOOKUP(S438,Drop_down_options!$G$2:$H$4,2),"")</f>
        <v/>
      </c>
      <c r="M438" s="40" t="str">
        <f>IFERROR(VLOOKUP(T438,Drop_down_options!$E$9:$F$14,2,FALSE),"")</f>
        <v/>
      </c>
      <c r="N438" s="40" t="str">
        <f t="shared" si="59"/>
        <v>_</v>
      </c>
      <c r="O438" s="199" t="str">
        <f t="shared" si="60"/>
        <v>___</v>
      </c>
      <c r="P438" s="41" t="str">
        <f t="shared" si="54"/>
        <v>-</v>
      </c>
      <c r="Q438" s="42" t="str">
        <f>IFERROR(VLOOKUP(B438,ACCEPTED_CODES!$X$3:$Y$32,2,), "")</f>
        <v/>
      </c>
      <c r="R438" s="154" t="str">
        <f>IFERROR(VLOOKUP(E438,Drop_down_options!$C$47:$D$49,2,), "")</f>
        <v/>
      </c>
      <c r="S438" s="39" t="str">
        <f>IFERROR(VLOOKUP(F438,Drop_down_options!$C$34:$D$36,2,), "")</f>
        <v/>
      </c>
      <c r="T438" s="39" t="str">
        <f>IFERROR(VLOOKUP(H438,Drop_down_options!$C$39:$D$44,2,),"")</f>
        <v/>
      </c>
      <c r="U438" s="48"/>
      <c r="V438" s="209"/>
      <c r="W438" s="48"/>
      <c r="X438" s="48"/>
      <c r="Y438" s="48"/>
      <c r="Z438" s="48"/>
      <c r="AA438" s="46"/>
      <c r="AB438" s="46"/>
      <c r="AC438" s="45" t="str">
        <f t="shared" si="61"/>
        <v/>
      </c>
      <c r="AD438" s="44"/>
      <c r="AE438" s="46"/>
      <c r="AF438" s="46"/>
      <c r="AG438" s="46"/>
      <c r="AH438" s="120"/>
      <c r="AI438" s="28" t="str">
        <f>IFERROR(VLOOKUP(AH438,CAPTURE_SITE_INFO!$B$3:$U$501,11,FALSE),"")</f>
        <v/>
      </c>
      <c r="AJ438" s="28" t="str">
        <f t="shared" si="62"/>
        <v>_</v>
      </c>
    </row>
    <row r="439" spans="1:36" s="30" customFormat="1" x14ac:dyDescent="0.25">
      <c r="A439" s="38"/>
      <c r="B439" s="155"/>
      <c r="C439" s="40" t="str">
        <f t="shared" si="55"/>
        <v/>
      </c>
      <c r="D439" s="39"/>
      <c r="E439" s="40" t="str">
        <f t="shared" si="56"/>
        <v/>
      </c>
      <c r="F439" s="39"/>
      <c r="G439" s="40" t="str">
        <f t="shared" si="57"/>
        <v/>
      </c>
      <c r="H439" s="39"/>
      <c r="I439" s="40" t="str">
        <f t="shared" si="58"/>
        <v/>
      </c>
      <c r="J439" s="198" t="str">
        <f>IFERROR(VLOOKUP(Q439,Drop_down_options!$B$2:$D$31,2,FALSE),"")</f>
        <v/>
      </c>
      <c r="K439" s="40" t="str">
        <f>IFERROR(VLOOKUP(R439,Drop_down_options!$E$2:$F$4,2,),"")</f>
        <v/>
      </c>
      <c r="L439" s="40" t="str">
        <f>IFERROR(VLOOKUP(S439,Drop_down_options!$G$2:$H$4,2),"")</f>
        <v/>
      </c>
      <c r="M439" s="40" t="str">
        <f>IFERROR(VLOOKUP(T439,Drop_down_options!$E$9:$F$14,2,FALSE),"")</f>
        <v/>
      </c>
      <c r="N439" s="40" t="str">
        <f t="shared" si="59"/>
        <v>_</v>
      </c>
      <c r="O439" s="199" t="str">
        <f t="shared" si="60"/>
        <v>___</v>
      </c>
      <c r="P439" s="41" t="str">
        <f t="shared" si="54"/>
        <v>-</v>
      </c>
      <c r="Q439" s="42" t="str">
        <f>IFERROR(VLOOKUP(B439,ACCEPTED_CODES!$X$3:$Y$32,2,), "")</f>
        <v/>
      </c>
      <c r="R439" s="154" t="str">
        <f>IFERROR(VLOOKUP(E439,Drop_down_options!$C$47:$D$49,2,), "")</f>
        <v/>
      </c>
      <c r="S439" s="39" t="str">
        <f>IFERROR(VLOOKUP(F439,Drop_down_options!$C$34:$D$36,2,), "")</f>
        <v/>
      </c>
      <c r="T439" s="39" t="str">
        <f>IFERROR(VLOOKUP(H439,Drop_down_options!$C$39:$D$44,2,),"")</f>
        <v/>
      </c>
      <c r="U439" s="48"/>
      <c r="V439" s="209"/>
      <c r="W439" s="48"/>
      <c r="X439" s="48"/>
      <c r="Y439" s="48"/>
      <c r="Z439" s="48"/>
      <c r="AA439" s="46"/>
      <c r="AB439" s="46"/>
      <c r="AC439" s="45" t="str">
        <f t="shared" si="61"/>
        <v/>
      </c>
      <c r="AD439" s="44"/>
      <c r="AE439" s="46"/>
      <c r="AF439" s="46"/>
      <c r="AG439" s="46"/>
      <c r="AH439" s="120"/>
      <c r="AI439" s="28" t="str">
        <f>IFERROR(VLOOKUP(AH439,CAPTURE_SITE_INFO!$B$3:$U$501,11,FALSE),"")</f>
        <v/>
      </c>
      <c r="AJ439" s="28" t="str">
        <f t="shared" si="62"/>
        <v>_</v>
      </c>
    </row>
    <row r="440" spans="1:36" s="30" customFormat="1" x14ac:dyDescent="0.25">
      <c r="A440" s="38"/>
      <c r="B440" s="155"/>
      <c r="C440" s="40" t="str">
        <f t="shared" si="55"/>
        <v/>
      </c>
      <c r="D440" s="39"/>
      <c r="E440" s="40" t="str">
        <f t="shared" si="56"/>
        <v/>
      </c>
      <c r="F440" s="39"/>
      <c r="G440" s="40" t="str">
        <f t="shared" si="57"/>
        <v/>
      </c>
      <c r="H440" s="39"/>
      <c r="I440" s="40" t="str">
        <f t="shared" si="58"/>
        <v/>
      </c>
      <c r="J440" s="198" t="str">
        <f>IFERROR(VLOOKUP(Q440,Drop_down_options!$B$2:$D$31,2,FALSE),"")</f>
        <v/>
      </c>
      <c r="K440" s="40" t="str">
        <f>IFERROR(VLOOKUP(R440,Drop_down_options!$E$2:$F$4,2,),"")</f>
        <v/>
      </c>
      <c r="L440" s="40" t="str">
        <f>IFERROR(VLOOKUP(S440,Drop_down_options!$G$2:$H$4,2),"")</f>
        <v/>
      </c>
      <c r="M440" s="40" t="str">
        <f>IFERROR(VLOOKUP(T440,Drop_down_options!$E$9:$F$14,2,FALSE),"")</f>
        <v/>
      </c>
      <c r="N440" s="40" t="str">
        <f t="shared" si="59"/>
        <v>_</v>
      </c>
      <c r="O440" s="199" t="str">
        <f t="shared" si="60"/>
        <v>___</v>
      </c>
      <c r="P440" s="41" t="str">
        <f t="shared" si="54"/>
        <v>-</v>
      </c>
      <c r="Q440" s="42" t="str">
        <f>IFERROR(VLOOKUP(B440,ACCEPTED_CODES!$X$3:$Y$32,2,), "")</f>
        <v/>
      </c>
      <c r="R440" s="154" t="str">
        <f>IFERROR(VLOOKUP(E440,Drop_down_options!$C$47:$D$49,2,), "")</f>
        <v/>
      </c>
      <c r="S440" s="39" t="str">
        <f>IFERROR(VLOOKUP(F440,Drop_down_options!$C$34:$D$36,2,), "")</f>
        <v/>
      </c>
      <c r="T440" s="39" t="str">
        <f>IFERROR(VLOOKUP(H440,Drop_down_options!$C$39:$D$44,2,),"")</f>
        <v/>
      </c>
      <c r="U440" s="48"/>
      <c r="V440" s="209"/>
      <c r="W440" s="48"/>
      <c r="X440" s="48"/>
      <c r="Y440" s="48"/>
      <c r="Z440" s="48"/>
      <c r="AA440" s="46"/>
      <c r="AB440" s="46"/>
      <c r="AC440" s="45" t="str">
        <f t="shared" si="61"/>
        <v/>
      </c>
      <c r="AD440" s="44"/>
      <c r="AE440" s="46"/>
      <c r="AF440" s="46"/>
      <c r="AG440" s="46"/>
      <c r="AH440" s="120"/>
      <c r="AI440" s="28" t="str">
        <f>IFERROR(VLOOKUP(AH440,CAPTURE_SITE_INFO!$B$3:$U$501,11,FALSE),"")</f>
        <v/>
      </c>
      <c r="AJ440" s="28" t="str">
        <f t="shared" si="62"/>
        <v>_</v>
      </c>
    </row>
    <row r="441" spans="1:36" s="30" customFormat="1" x14ac:dyDescent="0.25">
      <c r="A441" s="38"/>
      <c r="B441" s="155"/>
      <c r="C441" s="40" t="str">
        <f t="shared" si="55"/>
        <v/>
      </c>
      <c r="D441" s="39"/>
      <c r="E441" s="40" t="str">
        <f t="shared" si="56"/>
        <v/>
      </c>
      <c r="F441" s="39"/>
      <c r="G441" s="40" t="str">
        <f t="shared" si="57"/>
        <v/>
      </c>
      <c r="H441" s="39"/>
      <c r="I441" s="40" t="str">
        <f t="shared" si="58"/>
        <v/>
      </c>
      <c r="J441" s="198" t="str">
        <f>IFERROR(VLOOKUP(Q441,Drop_down_options!$B$2:$D$31,2,FALSE),"")</f>
        <v/>
      </c>
      <c r="K441" s="40" t="str">
        <f>IFERROR(VLOOKUP(R441,Drop_down_options!$E$2:$F$4,2,),"")</f>
        <v/>
      </c>
      <c r="L441" s="40" t="str">
        <f>IFERROR(VLOOKUP(S441,Drop_down_options!$G$2:$H$4,2),"")</f>
        <v/>
      </c>
      <c r="M441" s="40" t="str">
        <f>IFERROR(VLOOKUP(T441,Drop_down_options!$E$9:$F$14,2,FALSE),"")</f>
        <v/>
      </c>
      <c r="N441" s="40" t="str">
        <f t="shared" si="59"/>
        <v>_</v>
      </c>
      <c r="O441" s="199" t="str">
        <f t="shared" si="60"/>
        <v>___</v>
      </c>
      <c r="P441" s="41" t="str">
        <f t="shared" si="54"/>
        <v>-</v>
      </c>
      <c r="Q441" s="42" t="str">
        <f>IFERROR(VLOOKUP(B441,ACCEPTED_CODES!$X$3:$Y$32,2,), "")</f>
        <v/>
      </c>
      <c r="R441" s="154" t="str">
        <f>IFERROR(VLOOKUP(E441,Drop_down_options!$C$47:$D$49,2,), "")</f>
        <v/>
      </c>
      <c r="S441" s="39" t="str">
        <f>IFERROR(VLOOKUP(F441,Drop_down_options!$C$34:$D$36,2,), "")</f>
        <v/>
      </c>
      <c r="T441" s="39" t="str">
        <f>IFERROR(VLOOKUP(H441,Drop_down_options!$C$39:$D$44,2,),"")</f>
        <v/>
      </c>
      <c r="U441" s="48"/>
      <c r="V441" s="209"/>
      <c r="W441" s="48"/>
      <c r="X441" s="48"/>
      <c r="Y441" s="48"/>
      <c r="Z441" s="48"/>
      <c r="AA441" s="46"/>
      <c r="AB441" s="46"/>
      <c r="AC441" s="45" t="str">
        <f t="shared" si="61"/>
        <v/>
      </c>
      <c r="AD441" s="44"/>
      <c r="AE441" s="46"/>
      <c r="AF441" s="46"/>
      <c r="AG441" s="46"/>
      <c r="AH441" s="120"/>
      <c r="AI441" s="28" t="str">
        <f>IFERROR(VLOOKUP(AH441,CAPTURE_SITE_INFO!$B$3:$U$501,11,FALSE),"")</f>
        <v/>
      </c>
      <c r="AJ441" s="28" t="str">
        <f t="shared" si="62"/>
        <v>_</v>
      </c>
    </row>
    <row r="442" spans="1:36" s="30" customFormat="1" x14ac:dyDescent="0.25">
      <c r="A442" s="38"/>
      <c r="B442" s="155"/>
      <c r="C442" s="40" t="str">
        <f t="shared" si="55"/>
        <v/>
      </c>
      <c r="D442" s="39"/>
      <c r="E442" s="40" t="str">
        <f t="shared" si="56"/>
        <v/>
      </c>
      <c r="F442" s="39"/>
      <c r="G442" s="40" t="str">
        <f t="shared" si="57"/>
        <v/>
      </c>
      <c r="H442" s="39"/>
      <c r="I442" s="40" t="str">
        <f t="shared" si="58"/>
        <v/>
      </c>
      <c r="J442" s="198" t="str">
        <f>IFERROR(VLOOKUP(Q442,Drop_down_options!$B$2:$D$31,2,FALSE),"")</f>
        <v/>
      </c>
      <c r="K442" s="40" t="str">
        <f>IFERROR(VLOOKUP(R442,Drop_down_options!$E$2:$F$4,2,),"")</f>
        <v/>
      </c>
      <c r="L442" s="40" t="str">
        <f>IFERROR(VLOOKUP(S442,Drop_down_options!$G$2:$H$4,2),"")</f>
        <v/>
      </c>
      <c r="M442" s="40" t="str">
        <f>IFERROR(VLOOKUP(T442,Drop_down_options!$E$9:$F$14,2,FALSE),"")</f>
        <v/>
      </c>
      <c r="N442" s="40" t="str">
        <f t="shared" si="59"/>
        <v>_</v>
      </c>
      <c r="O442" s="199" t="str">
        <f t="shared" si="60"/>
        <v>___</v>
      </c>
      <c r="P442" s="41" t="str">
        <f t="shared" si="54"/>
        <v>-</v>
      </c>
      <c r="Q442" s="42" t="str">
        <f>IFERROR(VLOOKUP(B442,ACCEPTED_CODES!$X$3:$Y$32,2,), "")</f>
        <v/>
      </c>
      <c r="R442" s="154" t="str">
        <f>IFERROR(VLOOKUP(E442,Drop_down_options!$C$47:$D$49,2,), "")</f>
        <v/>
      </c>
      <c r="S442" s="39" t="str">
        <f>IFERROR(VLOOKUP(F442,Drop_down_options!$C$34:$D$36,2,), "")</f>
        <v/>
      </c>
      <c r="T442" s="39" t="str">
        <f>IFERROR(VLOOKUP(H442,Drop_down_options!$C$39:$D$44,2,),"")</f>
        <v/>
      </c>
      <c r="U442" s="48"/>
      <c r="V442" s="209"/>
      <c r="W442" s="48"/>
      <c r="X442" s="48"/>
      <c r="Y442" s="48"/>
      <c r="Z442" s="48"/>
      <c r="AA442" s="46"/>
      <c r="AB442" s="46"/>
      <c r="AC442" s="45" t="str">
        <f t="shared" si="61"/>
        <v/>
      </c>
      <c r="AD442" s="44"/>
      <c r="AE442" s="46"/>
      <c r="AF442" s="46"/>
      <c r="AG442" s="46"/>
      <c r="AH442" s="120"/>
      <c r="AI442" s="28" t="str">
        <f>IFERROR(VLOOKUP(AH442,CAPTURE_SITE_INFO!$B$3:$U$501,11,FALSE),"")</f>
        <v/>
      </c>
      <c r="AJ442" s="28" t="str">
        <f t="shared" si="62"/>
        <v>_</v>
      </c>
    </row>
    <row r="443" spans="1:36" s="30" customFormat="1" x14ac:dyDescent="0.25">
      <c r="A443" s="38"/>
      <c r="B443" s="155"/>
      <c r="C443" s="40" t="str">
        <f t="shared" si="55"/>
        <v/>
      </c>
      <c r="D443" s="39"/>
      <c r="E443" s="40" t="str">
        <f t="shared" si="56"/>
        <v/>
      </c>
      <c r="F443" s="39"/>
      <c r="G443" s="40" t="str">
        <f t="shared" si="57"/>
        <v/>
      </c>
      <c r="H443" s="39"/>
      <c r="I443" s="40" t="str">
        <f t="shared" si="58"/>
        <v/>
      </c>
      <c r="J443" s="198" t="str">
        <f>IFERROR(VLOOKUP(Q443,Drop_down_options!$B$2:$D$31,2,FALSE),"")</f>
        <v/>
      </c>
      <c r="K443" s="40" t="str">
        <f>IFERROR(VLOOKUP(R443,Drop_down_options!$E$2:$F$4,2,),"")</f>
        <v/>
      </c>
      <c r="L443" s="40" t="str">
        <f>IFERROR(VLOOKUP(S443,Drop_down_options!$G$2:$H$4,2),"")</f>
        <v/>
      </c>
      <c r="M443" s="40" t="str">
        <f>IFERROR(VLOOKUP(T443,Drop_down_options!$E$9:$F$14,2,FALSE),"")</f>
        <v/>
      </c>
      <c r="N443" s="40" t="str">
        <f t="shared" si="59"/>
        <v>_</v>
      </c>
      <c r="O443" s="199" t="str">
        <f t="shared" si="60"/>
        <v>___</v>
      </c>
      <c r="P443" s="41" t="str">
        <f t="shared" si="54"/>
        <v>-</v>
      </c>
      <c r="Q443" s="42" t="str">
        <f>IFERROR(VLOOKUP(B443,ACCEPTED_CODES!$X$3:$Y$32,2,), "")</f>
        <v/>
      </c>
      <c r="R443" s="154" t="str">
        <f>IFERROR(VLOOKUP(E443,Drop_down_options!$C$47:$D$49,2,), "")</f>
        <v/>
      </c>
      <c r="S443" s="39" t="str">
        <f>IFERROR(VLOOKUP(F443,Drop_down_options!$C$34:$D$36,2,), "")</f>
        <v/>
      </c>
      <c r="T443" s="39" t="str">
        <f>IFERROR(VLOOKUP(H443,Drop_down_options!$C$39:$D$44,2,),"")</f>
        <v/>
      </c>
      <c r="U443" s="48"/>
      <c r="V443" s="209"/>
      <c r="W443" s="48"/>
      <c r="X443" s="48"/>
      <c r="Y443" s="48"/>
      <c r="Z443" s="48"/>
      <c r="AA443" s="46"/>
      <c r="AB443" s="46"/>
      <c r="AC443" s="45" t="str">
        <f t="shared" si="61"/>
        <v/>
      </c>
      <c r="AD443" s="44"/>
      <c r="AE443" s="46"/>
      <c r="AF443" s="46"/>
      <c r="AG443" s="46"/>
      <c r="AH443" s="120"/>
      <c r="AI443" s="28" t="str">
        <f>IFERROR(VLOOKUP(AH443,CAPTURE_SITE_INFO!$B$3:$U$501,11,FALSE),"")</f>
        <v/>
      </c>
      <c r="AJ443" s="28" t="str">
        <f t="shared" si="62"/>
        <v>_</v>
      </c>
    </row>
    <row r="444" spans="1:36" s="30" customFormat="1" x14ac:dyDescent="0.25">
      <c r="A444" s="38"/>
      <c r="B444" s="155"/>
      <c r="C444" s="40" t="str">
        <f t="shared" si="55"/>
        <v/>
      </c>
      <c r="D444" s="39"/>
      <c r="E444" s="40" t="str">
        <f t="shared" si="56"/>
        <v/>
      </c>
      <c r="F444" s="39"/>
      <c r="G444" s="40" t="str">
        <f t="shared" si="57"/>
        <v/>
      </c>
      <c r="H444" s="39"/>
      <c r="I444" s="40" t="str">
        <f t="shared" si="58"/>
        <v/>
      </c>
      <c r="J444" s="198" t="str">
        <f>IFERROR(VLOOKUP(Q444,Drop_down_options!$B$2:$D$31,2,FALSE),"")</f>
        <v/>
      </c>
      <c r="K444" s="40" t="str">
        <f>IFERROR(VLOOKUP(R444,Drop_down_options!$E$2:$F$4,2,),"")</f>
        <v/>
      </c>
      <c r="L444" s="40" t="str">
        <f>IFERROR(VLOOKUP(S444,Drop_down_options!$G$2:$H$4,2),"")</f>
        <v/>
      </c>
      <c r="M444" s="40" t="str">
        <f>IFERROR(VLOOKUP(T444,Drop_down_options!$E$9:$F$14,2,FALSE),"")</f>
        <v/>
      </c>
      <c r="N444" s="40" t="str">
        <f t="shared" si="59"/>
        <v>_</v>
      </c>
      <c r="O444" s="199" t="str">
        <f t="shared" si="60"/>
        <v>___</v>
      </c>
      <c r="P444" s="41" t="str">
        <f t="shared" si="54"/>
        <v>-</v>
      </c>
      <c r="Q444" s="42" t="str">
        <f>IFERROR(VLOOKUP(B444,ACCEPTED_CODES!$X$3:$Y$32,2,), "")</f>
        <v/>
      </c>
      <c r="R444" s="154" t="str">
        <f>IFERROR(VLOOKUP(E444,Drop_down_options!$C$47:$D$49,2,), "")</f>
        <v/>
      </c>
      <c r="S444" s="39" t="str">
        <f>IFERROR(VLOOKUP(F444,Drop_down_options!$C$34:$D$36,2,), "")</f>
        <v/>
      </c>
      <c r="T444" s="39" t="str">
        <f>IFERROR(VLOOKUP(H444,Drop_down_options!$C$39:$D$44,2,),"")</f>
        <v/>
      </c>
      <c r="U444" s="48"/>
      <c r="V444" s="209"/>
      <c r="W444" s="48"/>
      <c r="X444" s="48"/>
      <c r="Y444" s="48"/>
      <c r="Z444" s="48"/>
      <c r="AA444" s="46"/>
      <c r="AB444" s="46"/>
      <c r="AC444" s="45" t="str">
        <f t="shared" si="61"/>
        <v/>
      </c>
      <c r="AD444" s="44"/>
      <c r="AE444" s="46"/>
      <c r="AF444" s="46"/>
      <c r="AG444" s="46"/>
      <c r="AH444" s="120"/>
      <c r="AI444" s="28" t="str">
        <f>IFERROR(VLOOKUP(AH444,CAPTURE_SITE_INFO!$B$3:$U$501,11,FALSE),"")</f>
        <v/>
      </c>
      <c r="AJ444" s="28" t="str">
        <f t="shared" si="62"/>
        <v>_</v>
      </c>
    </row>
    <row r="445" spans="1:36" s="30" customFormat="1" x14ac:dyDescent="0.25">
      <c r="A445" s="38"/>
      <c r="B445" s="155"/>
      <c r="C445" s="40" t="str">
        <f t="shared" si="55"/>
        <v/>
      </c>
      <c r="D445" s="39"/>
      <c r="E445" s="40" t="str">
        <f t="shared" si="56"/>
        <v/>
      </c>
      <c r="F445" s="39"/>
      <c r="G445" s="40" t="str">
        <f t="shared" si="57"/>
        <v/>
      </c>
      <c r="H445" s="39"/>
      <c r="I445" s="40" t="str">
        <f t="shared" si="58"/>
        <v/>
      </c>
      <c r="J445" s="198" t="str">
        <f>IFERROR(VLOOKUP(Q445,Drop_down_options!$B$2:$D$31,2,FALSE),"")</f>
        <v/>
      </c>
      <c r="K445" s="40" t="str">
        <f>IFERROR(VLOOKUP(R445,Drop_down_options!$E$2:$F$4,2,),"")</f>
        <v/>
      </c>
      <c r="L445" s="40" t="str">
        <f>IFERROR(VLOOKUP(S445,Drop_down_options!$G$2:$H$4,2),"")</f>
        <v/>
      </c>
      <c r="M445" s="40" t="str">
        <f>IFERROR(VLOOKUP(T445,Drop_down_options!$E$9:$F$14,2,FALSE),"")</f>
        <v/>
      </c>
      <c r="N445" s="40" t="str">
        <f t="shared" si="59"/>
        <v>_</v>
      </c>
      <c r="O445" s="199" t="str">
        <f t="shared" si="60"/>
        <v>___</v>
      </c>
      <c r="P445" s="41" t="str">
        <f t="shared" si="54"/>
        <v>-</v>
      </c>
      <c r="Q445" s="42" t="str">
        <f>IFERROR(VLOOKUP(B445,ACCEPTED_CODES!$X$3:$Y$32,2,), "")</f>
        <v/>
      </c>
      <c r="R445" s="154" t="str">
        <f>IFERROR(VLOOKUP(E445,Drop_down_options!$C$47:$D$49,2,), "")</f>
        <v/>
      </c>
      <c r="S445" s="39" t="str">
        <f>IFERROR(VLOOKUP(F445,Drop_down_options!$C$34:$D$36,2,), "")</f>
        <v/>
      </c>
      <c r="T445" s="39" t="str">
        <f>IFERROR(VLOOKUP(H445,Drop_down_options!$C$39:$D$44,2,),"")</f>
        <v/>
      </c>
      <c r="U445" s="48"/>
      <c r="V445" s="209"/>
      <c r="W445" s="48"/>
      <c r="X445" s="48"/>
      <c r="Y445" s="48"/>
      <c r="Z445" s="48"/>
      <c r="AA445" s="46"/>
      <c r="AB445" s="46"/>
      <c r="AC445" s="45" t="str">
        <f t="shared" si="61"/>
        <v/>
      </c>
      <c r="AD445" s="44"/>
      <c r="AE445" s="46"/>
      <c r="AF445" s="46"/>
      <c r="AG445" s="46"/>
      <c r="AH445" s="120"/>
      <c r="AI445" s="28" t="str">
        <f>IFERROR(VLOOKUP(AH445,CAPTURE_SITE_INFO!$B$3:$U$501,11,FALSE),"")</f>
        <v/>
      </c>
      <c r="AJ445" s="28" t="str">
        <f t="shared" si="62"/>
        <v>_</v>
      </c>
    </row>
    <row r="446" spans="1:36" s="30" customFormat="1" x14ac:dyDescent="0.25">
      <c r="A446" s="38"/>
      <c r="B446" s="155"/>
      <c r="C446" s="40" t="str">
        <f t="shared" si="55"/>
        <v/>
      </c>
      <c r="D446" s="39"/>
      <c r="E446" s="40" t="str">
        <f t="shared" si="56"/>
        <v/>
      </c>
      <c r="F446" s="39"/>
      <c r="G446" s="40" t="str">
        <f t="shared" si="57"/>
        <v/>
      </c>
      <c r="H446" s="39"/>
      <c r="I446" s="40" t="str">
        <f t="shared" si="58"/>
        <v/>
      </c>
      <c r="J446" s="198" t="str">
        <f>IFERROR(VLOOKUP(Q446,Drop_down_options!$B$2:$D$31,2,FALSE),"")</f>
        <v/>
      </c>
      <c r="K446" s="40" t="str">
        <f>IFERROR(VLOOKUP(R446,Drop_down_options!$E$2:$F$4,2,),"")</f>
        <v/>
      </c>
      <c r="L446" s="40" t="str">
        <f>IFERROR(VLOOKUP(S446,Drop_down_options!$G$2:$H$4,2),"")</f>
        <v/>
      </c>
      <c r="M446" s="40" t="str">
        <f>IFERROR(VLOOKUP(T446,Drop_down_options!$E$9:$F$14,2,FALSE),"")</f>
        <v/>
      </c>
      <c r="N446" s="40" t="str">
        <f t="shared" si="59"/>
        <v>_</v>
      </c>
      <c r="O446" s="199" t="str">
        <f t="shared" si="60"/>
        <v>___</v>
      </c>
      <c r="P446" s="41" t="str">
        <f t="shared" si="54"/>
        <v>-</v>
      </c>
      <c r="Q446" s="42" t="str">
        <f>IFERROR(VLOOKUP(B446,ACCEPTED_CODES!$X$3:$Y$32,2,), "")</f>
        <v/>
      </c>
      <c r="R446" s="154" t="str">
        <f>IFERROR(VLOOKUP(E446,Drop_down_options!$C$47:$D$49,2,), "")</f>
        <v/>
      </c>
      <c r="S446" s="39" t="str">
        <f>IFERROR(VLOOKUP(F446,Drop_down_options!$C$34:$D$36,2,), "")</f>
        <v/>
      </c>
      <c r="T446" s="39" t="str">
        <f>IFERROR(VLOOKUP(H446,Drop_down_options!$C$39:$D$44,2,),"")</f>
        <v/>
      </c>
      <c r="U446" s="48"/>
      <c r="V446" s="209"/>
      <c r="W446" s="48"/>
      <c r="X446" s="48"/>
      <c r="Y446" s="48"/>
      <c r="Z446" s="48"/>
      <c r="AA446" s="46"/>
      <c r="AB446" s="46"/>
      <c r="AC446" s="45" t="str">
        <f t="shared" si="61"/>
        <v/>
      </c>
      <c r="AD446" s="44"/>
      <c r="AE446" s="46"/>
      <c r="AF446" s="46"/>
      <c r="AG446" s="46"/>
      <c r="AH446" s="120"/>
      <c r="AI446" s="28" t="str">
        <f>IFERROR(VLOOKUP(AH446,CAPTURE_SITE_INFO!$B$3:$U$501,11,FALSE),"")</f>
        <v/>
      </c>
      <c r="AJ446" s="28" t="str">
        <f t="shared" si="62"/>
        <v>_</v>
      </c>
    </row>
    <row r="447" spans="1:36" s="30" customFormat="1" x14ac:dyDescent="0.25">
      <c r="A447" s="38"/>
      <c r="B447" s="155"/>
      <c r="C447" s="40" t="str">
        <f t="shared" si="55"/>
        <v/>
      </c>
      <c r="D447" s="39"/>
      <c r="E447" s="40" t="str">
        <f t="shared" si="56"/>
        <v/>
      </c>
      <c r="F447" s="39"/>
      <c r="G447" s="40" t="str">
        <f t="shared" si="57"/>
        <v/>
      </c>
      <c r="H447" s="39"/>
      <c r="I447" s="40" t="str">
        <f t="shared" si="58"/>
        <v/>
      </c>
      <c r="J447" s="198" t="str">
        <f>IFERROR(VLOOKUP(Q447,Drop_down_options!$B$2:$D$31,2,FALSE),"")</f>
        <v/>
      </c>
      <c r="K447" s="40" t="str">
        <f>IFERROR(VLOOKUP(R447,Drop_down_options!$E$2:$F$4,2,),"")</f>
        <v/>
      </c>
      <c r="L447" s="40" t="str">
        <f>IFERROR(VLOOKUP(S447,Drop_down_options!$G$2:$H$4,2),"")</f>
        <v/>
      </c>
      <c r="M447" s="40" t="str">
        <f>IFERROR(VLOOKUP(T447,Drop_down_options!$E$9:$F$14,2,FALSE),"")</f>
        <v/>
      </c>
      <c r="N447" s="40" t="str">
        <f t="shared" si="59"/>
        <v>_</v>
      </c>
      <c r="O447" s="199" t="str">
        <f t="shared" si="60"/>
        <v>___</v>
      </c>
      <c r="P447" s="41" t="str">
        <f t="shared" si="54"/>
        <v>-</v>
      </c>
      <c r="Q447" s="42" t="str">
        <f>IFERROR(VLOOKUP(B447,ACCEPTED_CODES!$X$3:$Y$32,2,), "")</f>
        <v/>
      </c>
      <c r="R447" s="154" t="str">
        <f>IFERROR(VLOOKUP(E447,Drop_down_options!$C$47:$D$49,2,), "")</f>
        <v/>
      </c>
      <c r="S447" s="39" t="str">
        <f>IFERROR(VLOOKUP(F447,Drop_down_options!$C$34:$D$36,2,), "")</f>
        <v/>
      </c>
      <c r="T447" s="39" t="str">
        <f>IFERROR(VLOOKUP(H447,Drop_down_options!$C$39:$D$44,2,),"")</f>
        <v/>
      </c>
      <c r="U447" s="48"/>
      <c r="V447" s="209"/>
      <c r="W447" s="48"/>
      <c r="X447" s="48"/>
      <c r="Y447" s="48"/>
      <c r="Z447" s="48"/>
      <c r="AA447" s="46"/>
      <c r="AB447" s="46"/>
      <c r="AC447" s="45" t="str">
        <f t="shared" si="61"/>
        <v/>
      </c>
      <c r="AD447" s="44"/>
      <c r="AE447" s="46"/>
      <c r="AF447" s="46"/>
      <c r="AG447" s="46"/>
      <c r="AH447" s="120"/>
      <c r="AI447" s="28" t="str">
        <f>IFERROR(VLOOKUP(AH447,CAPTURE_SITE_INFO!$B$3:$U$501,11,FALSE),"")</f>
        <v/>
      </c>
      <c r="AJ447" s="28" t="str">
        <f t="shared" si="62"/>
        <v>_</v>
      </c>
    </row>
    <row r="448" spans="1:36" s="30" customFormat="1" x14ac:dyDescent="0.25">
      <c r="A448" s="38"/>
      <c r="B448" s="155"/>
      <c r="C448" s="40" t="str">
        <f t="shared" si="55"/>
        <v/>
      </c>
      <c r="D448" s="39"/>
      <c r="E448" s="40" t="str">
        <f t="shared" si="56"/>
        <v/>
      </c>
      <c r="F448" s="39"/>
      <c r="G448" s="40" t="str">
        <f t="shared" si="57"/>
        <v/>
      </c>
      <c r="H448" s="39"/>
      <c r="I448" s="40" t="str">
        <f t="shared" si="58"/>
        <v/>
      </c>
      <c r="J448" s="198" t="str">
        <f>IFERROR(VLOOKUP(Q448,Drop_down_options!$B$2:$D$31,2,FALSE),"")</f>
        <v/>
      </c>
      <c r="K448" s="40" t="str">
        <f>IFERROR(VLOOKUP(R448,Drop_down_options!$E$2:$F$4,2,),"")</f>
        <v/>
      </c>
      <c r="L448" s="40" t="str">
        <f>IFERROR(VLOOKUP(S448,Drop_down_options!$G$2:$H$4,2),"")</f>
        <v/>
      </c>
      <c r="M448" s="40" t="str">
        <f>IFERROR(VLOOKUP(T448,Drop_down_options!$E$9:$F$14,2,FALSE),"")</f>
        <v/>
      </c>
      <c r="N448" s="40" t="str">
        <f t="shared" si="59"/>
        <v>_</v>
      </c>
      <c r="O448" s="199" t="str">
        <f t="shared" si="60"/>
        <v>___</v>
      </c>
      <c r="P448" s="41" t="str">
        <f t="shared" si="54"/>
        <v>-</v>
      </c>
      <c r="Q448" s="42" t="str">
        <f>IFERROR(VLOOKUP(B448,ACCEPTED_CODES!$X$3:$Y$32,2,), "")</f>
        <v/>
      </c>
      <c r="R448" s="154" t="str">
        <f>IFERROR(VLOOKUP(E448,Drop_down_options!$C$47:$D$49,2,), "")</f>
        <v/>
      </c>
      <c r="S448" s="39" t="str">
        <f>IFERROR(VLOOKUP(F448,Drop_down_options!$C$34:$D$36,2,), "")</f>
        <v/>
      </c>
      <c r="T448" s="39" t="str">
        <f>IFERROR(VLOOKUP(H448,Drop_down_options!$C$39:$D$44,2,),"")</f>
        <v/>
      </c>
      <c r="U448" s="48"/>
      <c r="V448" s="209"/>
      <c r="W448" s="48"/>
      <c r="X448" s="48"/>
      <c r="Y448" s="48"/>
      <c r="Z448" s="48"/>
      <c r="AA448" s="46"/>
      <c r="AB448" s="46"/>
      <c r="AC448" s="45" t="str">
        <f t="shared" si="61"/>
        <v/>
      </c>
      <c r="AD448" s="44"/>
      <c r="AE448" s="46"/>
      <c r="AF448" s="46"/>
      <c r="AG448" s="46"/>
      <c r="AH448" s="120"/>
      <c r="AI448" s="28" t="str">
        <f>IFERROR(VLOOKUP(AH448,CAPTURE_SITE_INFO!$B$3:$U$501,11,FALSE),"")</f>
        <v/>
      </c>
      <c r="AJ448" s="28" t="str">
        <f t="shared" si="62"/>
        <v>_</v>
      </c>
    </row>
    <row r="449" spans="1:36" s="30" customFormat="1" x14ac:dyDescent="0.25">
      <c r="A449" s="38"/>
      <c r="B449" s="155"/>
      <c r="C449" s="40" t="str">
        <f t="shared" si="55"/>
        <v/>
      </c>
      <c r="D449" s="39"/>
      <c r="E449" s="40" t="str">
        <f t="shared" si="56"/>
        <v/>
      </c>
      <c r="F449" s="39"/>
      <c r="G449" s="40" t="str">
        <f t="shared" si="57"/>
        <v/>
      </c>
      <c r="H449" s="39"/>
      <c r="I449" s="40" t="str">
        <f t="shared" si="58"/>
        <v/>
      </c>
      <c r="J449" s="198" t="str">
        <f>IFERROR(VLOOKUP(Q449,Drop_down_options!$B$2:$D$31,2,FALSE),"")</f>
        <v/>
      </c>
      <c r="K449" s="40" t="str">
        <f>IFERROR(VLOOKUP(R449,Drop_down_options!$E$2:$F$4,2,),"")</f>
        <v/>
      </c>
      <c r="L449" s="40" t="str">
        <f>IFERROR(VLOOKUP(S449,Drop_down_options!$G$2:$H$4,2),"")</f>
        <v/>
      </c>
      <c r="M449" s="40" t="str">
        <f>IFERROR(VLOOKUP(T449,Drop_down_options!$E$9:$F$14,2,FALSE),"")</f>
        <v/>
      </c>
      <c r="N449" s="40" t="str">
        <f t="shared" si="59"/>
        <v>_</v>
      </c>
      <c r="O449" s="199" t="str">
        <f t="shared" si="60"/>
        <v>___</v>
      </c>
      <c r="P449" s="41" t="str">
        <f t="shared" si="54"/>
        <v>-</v>
      </c>
      <c r="Q449" s="42" t="str">
        <f>IFERROR(VLOOKUP(B449,ACCEPTED_CODES!$X$3:$Y$32,2,), "")</f>
        <v/>
      </c>
      <c r="R449" s="154" t="str">
        <f>IFERROR(VLOOKUP(E449,Drop_down_options!$C$47:$D$49,2,), "")</f>
        <v/>
      </c>
      <c r="S449" s="39" t="str">
        <f>IFERROR(VLOOKUP(F449,Drop_down_options!$C$34:$D$36,2,), "")</f>
        <v/>
      </c>
      <c r="T449" s="39" t="str">
        <f>IFERROR(VLOOKUP(H449,Drop_down_options!$C$39:$D$44,2,),"")</f>
        <v/>
      </c>
      <c r="U449" s="48"/>
      <c r="V449" s="209"/>
      <c r="W449" s="48"/>
      <c r="X449" s="48"/>
      <c r="Y449" s="48"/>
      <c r="Z449" s="48"/>
      <c r="AA449" s="46"/>
      <c r="AB449" s="46"/>
      <c r="AC449" s="45" t="str">
        <f t="shared" si="61"/>
        <v/>
      </c>
      <c r="AD449" s="44"/>
      <c r="AE449" s="46"/>
      <c r="AF449" s="46"/>
      <c r="AG449" s="46"/>
      <c r="AH449" s="120"/>
      <c r="AI449" s="28" t="str">
        <f>IFERROR(VLOOKUP(AH449,CAPTURE_SITE_INFO!$B$3:$U$501,11,FALSE),"")</f>
        <v/>
      </c>
      <c r="AJ449" s="28" t="str">
        <f t="shared" si="62"/>
        <v>_</v>
      </c>
    </row>
    <row r="450" spans="1:36" s="30" customFormat="1" x14ac:dyDescent="0.25">
      <c r="A450" s="38"/>
      <c r="B450" s="155"/>
      <c r="C450" s="40" t="str">
        <f t="shared" si="55"/>
        <v/>
      </c>
      <c r="D450" s="39"/>
      <c r="E450" s="40" t="str">
        <f t="shared" si="56"/>
        <v/>
      </c>
      <c r="F450" s="39"/>
      <c r="G450" s="40" t="str">
        <f t="shared" si="57"/>
        <v/>
      </c>
      <c r="H450" s="39"/>
      <c r="I450" s="40" t="str">
        <f t="shared" si="58"/>
        <v/>
      </c>
      <c r="J450" s="198" t="str">
        <f>IFERROR(VLOOKUP(Q450,Drop_down_options!$B$2:$D$31,2,FALSE),"")</f>
        <v/>
      </c>
      <c r="K450" s="40" t="str">
        <f>IFERROR(VLOOKUP(R450,Drop_down_options!$E$2:$F$4,2,),"")</f>
        <v/>
      </c>
      <c r="L450" s="40" t="str">
        <f>IFERROR(VLOOKUP(S450,Drop_down_options!$G$2:$H$4,2),"")</f>
        <v/>
      </c>
      <c r="M450" s="40" t="str">
        <f>IFERROR(VLOOKUP(T450,Drop_down_options!$E$9:$F$14,2,FALSE),"")</f>
        <v/>
      </c>
      <c r="N450" s="40" t="str">
        <f t="shared" si="59"/>
        <v>_</v>
      </c>
      <c r="O450" s="199" t="str">
        <f t="shared" si="60"/>
        <v>___</v>
      </c>
      <c r="P450" s="41" t="str">
        <f t="shared" si="54"/>
        <v>-</v>
      </c>
      <c r="Q450" s="42" t="str">
        <f>IFERROR(VLOOKUP(B450,ACCEPTED_CODES!$X$3:$Y$32,2,), "")</f>
        <v/>
      </c>
      <c r="R450" s="154" t="str">
        <f>IFERROR(VLOOKUP(E450,Drop_down_options!$C$47:$D$49,2,), "")</f>
        <v/>
      </c>
      <c r="S450" s="39" t="str">
        <f>IFERROR(VLOOKUP(F450,Drop_down_options!$C$34:$D$36,2,), "")</f>
        <v/>
      </c>
      <c r="T450" s="39" t="str">
        <f>IFERROR(VLOOKUP(H450,Drop_down_options!$C$39:$D$44,2,),"")</f>
        <v/>
      </c>
      <c r="U450" s="48"/>
      <c r="V450" s="209"/>
      <c r="W450" s="48"/>
      <c r="X450" s="48"/>
      <c r="Y450" s="48"/>
      <c r="Z450" s="48"/>
      <c r="AA450" s="46"/>
      <c r="AB450" s="46"/>
      <c r="AC450" s="45" t="str">
        <f t="shared" si="61"/>
        <v/>
      </c>
      <c r="AD450" s="44"/>
      <c r="AE450" s="46"/>
      <c r="AF450" s="46"/>
      <c r="AG450" s="46"/>
      <c r="AH450" s="120"/>
      <c r="AI450" s="28" t="str">
        <f>IFERROR(VLOOKUP(AH450,CAPTURE_SITE_INFO!$B$3:$U$501,11,FALSE),"")</f>
        <v/>
      </c>
      <c r="AJ450" s="28" t="str">
        <f t="shared" si="62"/>
        <v>_</v>
      </c>
    </row>
    <row r="451" spans="1:36" s="30" customFormat="1" x14ac:dyDescent="0.25">
      <c r="A451" s="38"/>
      <c r="B451" s="155"/>
      <c r="C451" s="40" t="str">
        <f t="shared" si="55"/>
        <v/>
      </c>
      <c r="D451" s="39"/>
      <c r="E451" s="40" t="str">
        <f t="shared" si="56"/>
        <v/>
      </c>
      <c r="F451" s="39"/>
      <c r="G451" s="40" t="str">
        <f t="shared" si="57"/>
        <v/>
      </c>
      <c r="H451" s="39"/>
      <c r="I451" s="40" t="str">
        <f t="shared" si="58"/>
        <v/>
      </c>
      <c r="J451" s="198" t="str">
        <f>IFERROR(VLOOKUP(Q451,Drop_down_options!$B$2:$D$31,2,FALSE),"")</f>
        <v/>
      </c>
      <c r="K451" s="40" t="str">
        <f>IFERROR(VLOOKUP(R451,Drop_down_options!$E$2:$F$4,2,),"")</f>
        <v/>
      </c>
      <c r="L451" s="40" t="str">
        <f>IFERROR(VLOOKUP(S451,Drop_down_options!$G$2:$H$4,2),"")</f>
        <v/>
      </c>
      <c r="M451" s="40" t="str">
        <f>IFERROR(VLOOKUP(T451,Drop_down_options!$E$9:$F$14,2,FALSE),"")</f>
        <v/>
      </c>
      <c r="N451" s="40" t="str">
        <f t="shared" si="59"/>
        <v>_</v>
      </c>
      <c r="O451" s="199" t="str">
        <f t="shared" si="60"/>
        <v>___</v>
      </c>
      <c r="P451" s="41" t="str">
        <f t="shared" si="54"/>
        <v>-</v>
      </c>
      <c r="Q451" s="42" t="str">
        <f>IFERROR(VLOOKUP(B451,ACCEPTED_CODES!$X$3:$Y$32,2,), "")</f>
        <v/>
      </c>
      <c r="R451" s="154" t="str">
        <f>IFERROR(VLOOKUP(E451,Drop_down_options!$C$47:$D$49,2,), "")</f>
        <v/>
      </c>
      <c r="S451" s="39" t="str">
        <f>IFERROR(VLOOKUP(F451,Drop_down_options!$C$34:$D$36,2,), "")</f>
        <v/>
      </c>
      <c r="T451" s="39" t="str">
        <f>IFERROR(VLOOKUP(H451,Drop_down_options!$C$39:$D$44,2,),"")</f>
        <v/>
      </c>
      <c r="U451" s="48"/>
      <c r="V451" s="209"/>
      <c r="W451" s="48"/>
      <c r="X451" s="48"/>
      <c r="Y451" s="48"/>
      <c r="Z451" s="48"/>
      <c r="AA451" s="46"/>
      <c r="AB451" s="46"/>
      <c r="AC451" s="45" t="str">
        <f t="shared" si="61"/>
        <v/>
      </c>
      <c r="AD451" s="44"/>
      <c r="AE451" s="46"/>
      <c r="AF451" s="46"/>
      <c r="AG451" s="46"/>
      <c r="AH451" s="120"/>
      <c r="AI451" s="28" t="str">
        <f>IFERROR(VLOOKUP(AH451,CAPTURE_SITE_INFO!$B$3:$U$501,11,FALSE),"")</f>
        <v/>
      </c>
      <c r="AJ451" s="28" t="str">
        <f t="shared" si="62"/>
        <v>_</v>
      </c>
    </row>
    <row r="452" spans="1:36" s="30" customFormat="1" x14ac:dyDescent="0.25">
      <c r="A452" s="38"/>
      <c r="B452" s="155"/>
      <c r="C452" s="40" t="str">
        <f t="shared" si="55"/>
        <v/>
      </c>
      <c r="D452" s="39"/>
      <c r="E452" s="40" t="str">
        <f t="shared" si="56"/>
        <v/>
      </c>
      <c r="F452" s="39"/>
      <c r="G452" s="40" t="str">
        <f t="shared" si="57"/>
        <v/>
      </c>
      <c r="H452" s="39"/>
      <c r="I452" s="40" t="str">
        <f t="shared" si="58"/>
        <v/>
      </c>
      <c r="J452" s="198" t="str">
        <f>IFERROR(VLOOKUP(Q452,Drop_down_options!$B$2:$D$31,2,FALSE),"")</f>
        <v/>
      </c>
      <c r="K452" s="40" t="str">
        <f>IFERROR(VLOOKUP(R452,Drop_down_options!$E$2:$F$4,2,),"")</f>
        <v/>
      </c>
      <c r="L452" s="40" t="str">
        <f>IFERROR(VLOOKUP(S452,Drop_down_options!$G$2:$H$4,2),"")</f>
        <v/>
      </c>
      <c r="M452" s="40" t="str">
        <f>IFERROR(VLOOKUP(T452,Drop_down_options!$E$9:$F$14,2,FALSE),"")</f>
        <v/>
      </c>
      <c r="N452" s="40" t="str">
        <f t="shared" si="59"/>
        <v>_</v>
      </c>
      <c r="O452" s="199" t="str">
        <f t="shared" si="60"/>
        <v>___</v>
      </c>
      <c r="P452" s="41" t="str">
        <f t="shared" ref="P452:P500" si="63">CONCATENATE(AF452,"-",AI452)</f>
        <v>-</v>
      </c>
      <c r="Q452" s="42" t="str">
        <f>IFERROR(VLOOKUP(B452,ACCEPTED_CODES!$X$3:$Y$32,2,), "")</f>
        <v/>
      </c>
      <c r="R452" s="154" t="str">
        <f>IFERROR(VLOOKUP(E452,Drop_down_options!$C$47:$D$49,2,), "")</f>
        <v/>
      </c>
      <c r="S452" s="39" t="str">
        <f>IFERROR(VLOOKUP(F452,Drop_down_options!$C$34:$D$36,2,), "")</f>
        <v/>
      </c>
      <c r="T452" s="39" t="str">
        <f>IFERROR(VLOOKUP(H452,Drop_down_options!$C$39:$D$44,2,),"")</f>
        <v/>
      </c>
      <c r="U452" s="48"/>
      <c r="V452" s="209"/>
      <c r="W452" s="48"/>
      <c r="X452" s="48"/>
      <c r="Y452" s="48"/>
      <c r="Z452" s="48"/>
      <c r="AA452" s="46"/>
      <c r="AB452" s="46"/>
      <c r="AC452" s="45" t="str">
        <f t="shared" si="61"/>
        <v/>
      </c>
      <c r="AD452" s="44"/>
      <c r="AE452" s="46"/>
      <c r="AF452" s="46"/>
      <c r="AG452" s="46"/>
      <c r="AH452" s="120"/>
      <c r="AI452" s="28" t="str">
        <f>IFERROR(VLOOKUP(AH452,CAPTURE_SITE_INFO!$B$3:$U$501,11,FALSE),"")</f>
        <v/>
      </c>
      <c r="AJ452" s="28" t="str">
        <f t="shared" si="62"/>
        <v>_</v>
      </c>
    </row>
    <row r="453" spans="1:36" s="30" customFormat="1" x14ac:dyDescent="0.25">
      <c r="A453" s="38"/>
      <c r="B453" s="155"/>
      <c r="C453" s="40" t="str">
        <f t="shared" ref="C453:C500" si="64">IF((UPPER(B453)="NOBATS"),"NBAT",(UPPER(B453)))</f>
        <v/>
      </c>
      <c r="D453" s="39"/>
      <c r="E453" s="40" t="str">
        <f t="shared" ref="E453:E501" si="65">UPPER(D453)</f>
        <v/>
      </c>
      <c r="F453" s="39"/>
      <c r="G453" s="40" t="str">
        <f t="shared" ref="G453:G501" si="66">UPPER(F453)</f>
        <v/>
      </c>
      <c r="H453" s="39"/>
      <c r="I453" s="40" t="str">
        <f t="shared" ref="I453:I500" si="67">UPPER(H453)</f>
        <v/>
      </c>
      <c r="J453" s="198" t="str">
        <f>IFERROR(VLOOKUP(Q453,Drop_down_options!$B$2:$D$31,2,FALSE),"")</f>
        <v/>
      </c>
      <c r="K453" s="40" t="str">
        <f>IFERROR(VLOOKUP(R453,Drop_down_options!$E$2:$F$4,2,),"")</f>
        <v/>
      </c>
      <c r="L453" s="40" t="str">
        <f>IFERROR(VLOOKUP(S453,Drop_down_options!$G$2:$H$4,2),"")</f>
        <v/>
      </c>
      <c r="M453" s="40" t="str">
        <f>IFERROR(VLOOKUP(T453,Drop_down_options!$E$9:$F$14,2,FALSE),"")</f>
        <v/>
      </c>
      <c r="N453" s="40" t="str">
        <f t="shared" ref="N453:N500" si="68">CONCATENATE(K453,"_",L453)</f>
        <v>_</v>
      </c>
      <c r="O453" s="199" t="str">
        <f t="shared" ref="O453:O500" si="69">CONCATENATE(J453,"_",K453,"_",L453,"_",M453)</f>
        <v>___</v>
      </c>
      <c r="P453" s="41" t="str">
        <f t="shared" si="63"/>
        <v>-</v>
      </c>
      <c r="Q453" s="42" t="str">
        <f>IFERROR(VLOOKUP(B453,ACCEPTED_CODES!$X$3:$Y$32,2,), "")</f>
        <v/>
      </c>
      <c r="R453" s="154" t="str">
        <f>IFERROR(VLOOKUP(E453,Drop_down_options!$C$47:$D$49,2,), "")</f>
        <v/>
      </c>
      <c r="S453" s="39" t="str">
        <f>IFERROR(VLOOKUP(F453,Drop_down_options!$C$34:$D$36,2,), "")</f>
        <v/>
      </c>
      <c r="T453" s="39" t="str">
        <f>IFERROR(VLOOKUP(H453,Drop_down_options!$C$39:$D$44,2,),"")</f>
        <v/>
      </c>
      <c r="U453" s="48"/>
      <c r="V453" s="209"/>
      <c r="W453" s="48"/>
      <c r="X453" s="48"/>
      <c r="Y453" s="48"/>
      <c r="Z453" s="48"/>
      <c r="AA453" s="46"/>
      <c r="AB453" s="46"/>
      <c r="AC453" s="45" t="str">
        <f t="shared" ref="AC453:AC501" si="70">IF(AB453="","",(CONCATENATE(AA453,"-",AB453)))</f>
        <v/>
      </c>
      <c r="AD453" s="44"/>
      <c r="AE453" s="46"/>
      <c r="AF453" s="46"/>
      <c r="AG453" s="46"/>
      <c r="AH453" s="120"/>
      <c r="AI453" s="28" t="str">
        <f>IFERROR(VLOOKUP(AH453,CAPTURE_SITE_INFO!$B$3:$U$501,11,FALSE),"")</f>
        <v/>
      </c>
      <c r="AJ453" s="28" t="str">
        <f t="shared" ref="AJ453:AJ500" si="71">(CONCATENATE(R453,"_",S453))</f>
        <v>_</v>
      </c>
    </row>
    <row r="454" spans="1:36" s="30" customFormat="1" x14ac:dyDescent="0.25">
      <c r="A454" s="38"/>
      <c r="B454" s="155"/>
      <c r="C454" s="40" t="str">
        <f t="shared" si="64"/>
        <v/>
      </c>
      <c r="D454" s="39"/>
      <c r="E454" s="40" t="str">
        <f t="shared" si="65"/>
        <v/>
      </c>
      <c r="F454" s="39"/>
      <c r="G454" s="40" t="str">
        <f t="shared" si="66"/>
        <v/>
      </c>
      <c r="H454" s="39"/>
      <c r="I454" s="40" t="str">
        <f t="shared" si="67"/>
        <v/>
      </c>
      <c r="J454" s="198" t="str">
        <f>IFERROR(VLOOKUP(Q454,Drop_down_options!$B$2:$D$31,2,FALSE),"")</f>
        <v/>
      </c>
      <c r="K454" s="40" t="str">
        <f>IFERROR(VLOOKUP(R454,Drop_down_options!$E$2:$F$4,2,),"")</f>
        <v/>
      </c>
      <c r="L454" s="40" t="str">
        <f>IFERROR(VLOOKUP(S454,Drop_down_options!$G$2:$H$4,2),"")</f>
        <v/>
      </c>
      <c r="M454" s="40" t="str">
        <f>IFERROR(VLOOKUP(T454,Drop_down_options!$E$9:$F$14,2,FALSE),"")</f>
        <v/>
      </c>
      <c r="N454" s="40" t="str">
        <f t="shared" si="68"/>
        <v>_</v>
      </c>
      <c r="O454" s="199" t="str">
        <f t="shared" si="69"/>
        <v>___</v>
      </c>
      <c r="P454" s="41" t="str">
        <f t="shared" si="63"/>
        <v>-</v>
      </c>
      <c r="Q454" s="42" t="str">
        <f>IFERROR(VLOOKUP(B454,ACCEPTED_CODES!$X$3:$Y$32,2,), "")</f>
        <v/>
      </c>
      <c r="R454" s="154" t="str">
        <f>IFERROR(VLOOKUP(E454,Drop_down_options!$C$47:$D$49,2,), "")</f>
        <v/>
      </c>
      <c r="S454" s="39" t="str">
        <f>IFERROR(VLOOKUP(F454,Drop_down_options!$C$34:$D$36,2,), "")</f>
        <v/>
      </c>
      <c r="T454" s="39" t="str">
        <f>IFERROR(VLOOKUP(H454,Drop_down_options!$C$39:$D$44,2,),"")</f>
        <v/>
      </c>
      <c r="U454" s="48"/>
      <c r="V454" s="209"/>
      <c r="W454" s="48"/>
      <c r="X454" s="48"/>
      <c r="Y454" s="48"/>
      <c r="Z454" s="48"/>
      <c r="AA454" s="46"/>
      <c r="AB454" s="46"/>
      <c r="AC454" s="45" t="str">
        <f t="shared" si="70"/>
        <v/>
      </c>
      <c r="AD454" s="44"/>
      <c r="AE454" s="46"/>
      <c r="AF454" s="46"/>
      <c r="AG454" s="46"/>
      <c r="AH454" s="120"/>
      <c r="AI454" s="28" t="str">
        <f>IFERROR(VLOOKUP(AH454,CAPTURE_SITE_INFO!$B$3:$U$501,11,FALSE),"")</f>
        <v/>
      </c>
      <c r="AJ454" s="28" t="str">
        <f t="shared" si="71"/>
        <v>_</v>
      </c>
    </row>
    <row r="455" spans="1:36" s="30" customFormat="1" x14ac:dyDescent="0.25">
      <c r="A455" s="38"/>
      <c r="B455" s="155"/>
      <c r="C455" s="40" t="str">
        <f t="shared" si="64"/>
        <v/>
      </c>
      <c r="D455" s="39"/>
      <c r="E455" s="40" t="str">
        <f t="shared" si="65"/>
        <v/>
      </c>
      <c r="F455" s="39"/>
      <c r="G455" s="40" t="str">
        <f t="shared" si="66"/>
        <v/>
      </c>
      <c r="H455" s="39"/>
      <c r="I455" s="40" t="str">
        <f t="shared" si="67"/>
        <v/>
      </c>
      <c r="J455" s="198" t="str">
        <f>IFERROR(VLOOKUP(Q455,Drop_down_options!$B$2:$D$31,2,FALSE),"")</f>
        <v/>
      </c>
      <c r="K455" s="40" t="str">
        <f>IFERROR(VLOOKUP(R455,Drop_down_options!$E$2:$F$4,2,),"")</f>
        <v/>
      </c>
      <c r="L455" s="40" t="str">
        <f>IFERROR(VLOOKUP(S455,Drop_down_options!$G$2:$H$4,2),"")</f>
        <v/>
      </c>
      <c r="M455" s="40" t="str">
        <f>IFERROR(VLOOKUP(T455,Drop_down_options!$E$9:$F$14,2,FALSE),"")</f>
        <v/>
      </c>
      <c r="N455" s="40" t="str">
        <f t="shared" si="68"/>
        <v>_</v>
      </c>
      <c r="O455" s="199" t="str">
        <f t="shared" si="69"/>
        <v>___</v>
      </c>
      <c r="P455" s="41" t="str">
        <f t="shared" si="63"/>
        <v>-</v>
      </c>
      <c r="Q455" s="42" t="str">
        <f>IFERROR(VLOOKUP(B455,ACCEPTED_CODES!$X$3:$Y$32,2,), "")</f>
        <v/>
      </c>
      <c r="R455" s="154" t="str">
        <f>IFERROR(VLOOKUP(E455,Drop_down_options!$C$47:$D$49,2,), "")</f>
        <v/>
      </c>
      <c r="S455" s="39" t="str">
        <f>IFERROR(VLOOKUP(F455,Drop_down_options!$C$34:$D$36,2,), "")</f>
        <v/>
      </c>
      <c r="T455" s="39" t="str">
        <f>IFERROR(VLOOKUP(H455,Drop_down_options!$C$39:$D$44,2,),"")</f>
        <v/>
      </c>
      <c r="U455" s="48"/>
      <c r="V455" s="209"/>
      <c r="W455" s="48"/>
      <c r="X455" s="48"/>
      <c r="Y455" s="48"/>
      <c r="Z455" s="48"/>
      <c r="AA455" s="46"/>
      <c r="AB455" s="46"/>
      <c r="AC455" s="45" t="str">
        <f t="shared" si="70"/>
        <v/>
      </c>
      <c r="AD455" s="44"/>
      <c r="AE455" s="46"/>
      <c r="AF455" s="46"/>
      <c r="AG455" s="46"/>
      <c r="AH455" s="120"/>
      <c r="AI455" s="28" t="str">
        <f>IFERROR(VLOOKUP(AH455,CAPTURE_SITE_INFO!$B$3:$U$501,11,FALSE),"")</f>
        <v/>
      </c>
      <c r="AJ455" s="28" t="str">
        <f t="shared" si="71"/>
        <v>_</v>
      </c>
    </row>
    <row r="456" spans="1:36" s="30" customFormat="1" x14ac:dyDescent="0.25">
      <c r="A456" s="38"/>
      <c r="B456" s="155"/>
      <c r="C456" s="40" t="str">
        <f t="shared" si="64"/>
        <v/>
      </c>
      <c r="D456" s="39"/>
      <c r="E456" s="40" t="str">
        <f t="shared" si="65"/>
        <v/>
      </c>
      <c r="F456" s="39"/>
      <c r="G456" s="40" t="str">
        <f t="shared" si="66"/>
        <v/>
      </c>
      <c r="H456" s="39"/>
      <c r="I456" s="40" t="str">
        <f t="shared" si="67"/>
        <v/>
      </c>
      <c r="J456" s="198" t="str">
        <f>IFERROR(VLOOKUP(Q456,Drop_down_options!$B$2:$D$31,2,FALSE),"")</f>
        <v/>
      </c>
      <c r="K456" s="40" t="str">
        <f>IFERROR(VLOOKUP(R456,Drop_down_options!$E$2:$F$4,2,),"")</f>
        <v/>
      </c>
      <c r="L456" s="40" t="str">
        <f>IFERROR(VLOOKUP(S456,Drop_down_options!$G$2:$H$4,2),"")</f>
        <v/>
      </c>
      <c r="M456" s="40" t="str">
        <f>IFERROR(VLOOKUP(T456,Drop_down_options!$E$9:$F$14,2,FALSE),"")</f>
        <v/>
      </c>
      <c r="N456" s="40" t="str">
        <f t="shared" si="68"/>
        <v>_</v>
      </c>
      <c r="O456" s="199" t="str">
        <f t="shared" si="69"/>
        <v>___</v>
      </c>
      <c r="P456" s="41" t="str">
        <f t="shared" si="63"/>
        <v>-</v>
      </c>
      <c r="Q456" s="42" t="str">
        <f>IFERROR(VLOOKUP(B456,ACCEPTED_CODES!$X$3:$Y$32,2,), "")</f>
        <v/>
      </c>
      <c r="R456" s="154" t="str">
        <f>IFERROR(VLOOKUP(E456,Drop_down_options!$C$47:$D$49,2,), "")</f>
        <v/>
      </c>
      <c r="S456" s="39" t="str">
        <f>IFERROR(VLOOKUP(F456,Drop_down_options!$C$34:$D$36,2,), "")</f>
        <v/>
      </c>
      <c r="T456" s="39" t="str">
        <f>IFERROR(VLOOKUP(H456,Drop_down_options!$C$39:$D$44,2,),"")</f>
        <v/>
      </c>
      <c r="U456" s="48"/>
      <c r="V456" s="209"/>
      <c r="W456" s="48"/>
      <c r="X456" s="48"/>
      <c r="Y456" s="48"/>
      <c r="Z456" s="48"/>
      <c r="AA456" s="46"/>
      <c r="AB456" s="46"/>
      <c r="AC456" s="45" t="str">
        <f t="shared" si="70"/>
        <v/>
      </c>
      <c r="AD456" s="44"/>
      <c r="AE456" s="46"/>
      <c r="AF456" s="46"/>
      <c r="AG456" s="46"/>
      <c r="AH456" s="120"/>
      <c r="AI456" s="28" t="str">
        <f>IFERROR(VLOOKUP(AH456,CAPTURE_SITE_INFO!$B$3:$U$501,11,FALSE),"")</f>
        <v/>
      </c>
      <c r="AJ456" s="28" t="str">
        <f t="shared" si="71"/>
        <v>_</v>
      </c>
    </row>
    <row r="457" spans="1:36" s="30" customFormat="1" x14ac:dyDescent="0.25">
      <c r="A457" s="38"/>
      <c r="B457" s="155"/>
      <c r="C457" s="40" t="str">
        <f t="shared" si="64"/>
        <v/>
      </c>
      <c r="D457" s="39"/>
      <c r="E457" s="40" t="str">
        <f t="shared" si="65"/>
        <v/>
      </c>
      <c r="F457" s="39"/>
      <c r="G457" s="40" t="str">
        <f t="shared" si="66"/>
        <v/>
      </c>
      <c r="H457" s="39"/>
      <c r="I457" s="40" t="str">
        <f t="shared" si="67"/>
        <v/>
      </c>
      <c r="J457" s="198" t="str">
        <f>IFERROR(VLOOKUP(Q457,Drop_down_options!$B$2:$D$31,2,FALSE),"")</f>
        <v/>
      </c>
      <c r="K457" s="40" t="str">
        <f>IFERROR(VLOOKUP(R457,Drop_down_options!$E$2:$F$4,2,),"")</f>
        <v/>
      </c>
      <c r="L457" s="40" t="str">
        <f>IFERROR(VLOOKUP(S457,Drop_down_options!$G$2:$H$4,2),"")</f>
        <v/>
      </c>
      <c r="M457" s="40" t="str">
        <f>IFERROR(VLOOKUP(T457,Drop_down_options!$E$9:$F$14,2,FALSE),"")</f>
        <v/>
      </c>
      <c r="N457" s="40" t="str">
        <f t="shared" si="68"/>
        <v>_</v>
      </c>
      <c r="O457" s="199" t="str">
        <f t="shared" si="69"/>
        <v>___</v>
      </c>
      <c r="P457" s="41" t="str">
        <f t="shared" si="63"/>
        <v>-</v>
      </c>
      <c r="Q457" s="42" t="str">
        <f>IFERROR(VLOOKUP(B457,ACCEPTED_CODES!$X$3:$Y$32,2,), "")</f>
        <v/>
      </c>
      <c r="R457" s="154" t="str">
        <f>IFERROR(VLOOKUP(E457,Drop_down_options!$C$47:$D$49,2,), "")</f>
        <v/>
      </c>
      <c r="S457" s="39" t="str">
        <f>IFERROR(VLOOKUP(F457,Drop_down_options!$C$34:$D$36,2,), "")</f>
        <v/>
      </c>
      <c r="T457" s="39" t="str">
        <f>IFERROR(VLOOKUP(H457,Drop_down_options!$C$39:$D$44,2,),"")</f>
        <v/>
      </c>
      <c r="U457" s="48"/>
      <c r="V457" s="209"/>
      <c r="W457" s="48"/>
      <c r="X457" s="48"/>
      <c r="Y457" s="48"/>
      <c r="Z457" s="48"/>
      <c r="AA457" s="46"/>
      <c r="AB457" s="46"/>
      <c r="AC457" s="45" t="str">
        <f t="shared" si="70"/>
        <v/>
      </c>
      <c r="AD457" s="44"/>
      <c r="AE457" s="46"/>
      <c r="AF457" s="46"/>
      <c r="AG457" s="46"/>
      <c r="AH457" s="120"/>
      <c r="AI457" s="28" t="str">
        <f>IFERROR(VLOOKUP(AH457,CAPTURE_SITE_INFO!$B$3:$U$501,11,FALSE),"")</f>
        <v/>
      </c>
      <c r="AJ457" s="28" t="str">
        <f t="shared" si="71"/>
        <v>_</v>
      </c>
    </row>
    <row r="458" spans="1:36" s="30" customFormat="1" x14ac:dyDescent="0.25">
      <c r="A458" s="38"/>
      <c r="B458" s="155"/>
      <c r="C458" s="40" t="str">
        <f t="shared" si="64"/>
        <v/>
      </c>
      <c r="D458" s="39"/>
      <c r="E458" s="40" t="str">
        <f t="shared" si="65"/>
        <v/>
      </c>
      <c r="F458" s="39"/>
      <c r="G458" s="40" t="str">
        <f t="shared" si="66"/>
        <v/>
      </c>
      <c r="H458" s="39"/>
      <c r="I458" s="40" t="str">
        <f t="shared" si="67"/>
        <v/>
      </c>
      <c r="J458" s="198" t="str">
        <f>IFERROR(VLOOKUP(Q458,Drop_down_options!$B$2:$D$31,2,FALSE),"")</f>
        <v/>
      </c>
      <c r="K458" s="40" t="str">
        <f>IFERROR(VLOOKUP(R458,Drop_down_options!$E$2:$F$4,2,),"")</f>
        <v/>
      </c>
      <c r="L458" s="40" t="str">
        <f>IFERROR(VLOOKUP(S458,Drop_down_options!$G$2:$H$4,2),"")</f>
        <v/>
      </c>
      <c r="M458" s="40" t="str">
        <f>IFERROR(VLOOKUP(T458,Drop_down_options!$E$9:$F$14,2,FALSE),"")</f>
        <v/>
      </c>
      <c r="N458" s="40" t="str">
        <f t="shared" si="68"/>
        <v>_</v>
      </c>
      <c r="O458" s="199" t="str">
        <f t="shared" si="69"/>
        <v>___</v>
      </c>
      <c r="P458" s="41" t="str">
        <f t="shared" si="63"/>
        <v>-</v>
      </c>
      <c r="Q458" s="42" t="str">
        <f>IFERROR(VLOOKUP(B458,ACCEPTED_CODES!$X$3:$Y$32,2,), "")</f>
        <v/>
      </c>
      <c r="R458" s="154" t="str">
        <f>IFERROR(VLOOKUP(E458,Drop_down_options!$C$47:$D$49,2,), "")</f>
        <v/>
      </c>
      <c r="S458" s="39" t="str">
        <f>IFERROR(VLOOKUP(F458,Drop_down_options!$C$34:$D$36,2,), "")</f>
        <v/>
      </c>
      <c r="T458" s="39" t="str">
        <f>IFERROR(VLOOKUP(H458,Drop_down_options!$C$39:$D$44,2,),"")</f>
        <v/>
      </c>
      <c r="U458" s="48"/>
      <c r="V458" s="209"/>
      <c r="W458" s="48"/>
      <c r="X458" s="48"/>
      <c r="Y458" s="48"/>
      <c r="Z458" s="48"/>
      <c r="AA458" s="46"/>
      <c r="AB458" s="46"/>
      <c r="AC458" s="45" t="str">
        <f t="shared" si="70"/>
        <v/>
      </c>
      <c r="AD458" s="44"/>
      <c r="AE458" s="46"/>
      <c r="AF458" s="46"/>
      <c r="AG458" s="46"/>
      <c r="AH458" s="120"/>
      <c r="AI458" s="28" t="str">
        <f>IFERROR(VLOOKUP(AH458,CAPTURE_SITE_INFO!$B$3:$U$501,11,FALSE),"")</f>
        <v/>
      </c>
      <c r="AJ458" s="28" t="str">
        <f t="shared" si="71"/>
        <v>_</v>
      </c>
    </row>
    <row r="459" spans="1:36" s="30" customFormat="1" x14ac:dyDescent="0.25">
      <c r="A459" s="38"/>
      <c r="B459" s="155"/>
      <c r="C459" s="40" t="str">
        <f t="shared" si="64"/>
        <v/>
      </c>
      <c r="D459" s="39"/>
      <c r="E459" s="40" t="str">
        <f t="shared" si="65"/>
        <v/>
      </c>
      <c r="F459" s="39"/>
      <c r="G459" s="40" t="str">
        <f t="shared" si="66"/>
        <v/>
      </c>
      <c r="H459" s="39"/>
      <c r="I459" s="40" t="str">
        <f t="shared" si="67"/>
        <v/>
      </c>
      <c r="J459" s="198" t="str">
        <f>IFERROR(VLOOKUP(Q459,Drop_down_options!$B$2:$D$31,2,FALSE),"")</f>
        <v/>
      </c>
      <c r="K459" s="40" t="str">
        <f>IFERROR(VLOOKUP(R459,Drop_down_options!$E$2:$F$4,2,),"")</f>
        <v/>
      </c>
      <c r="L459" s="40" t="str">
        <f>IFERROR(VLOOKUP(S459,Drop_down_options!$G$2:$H$4,2),"")</f>
        <v/>
      </c>
      <c r="M459" s="40" t="str">
        <f>IFERROR(VLOOKUP(T459,Drop_down_options!$E$9:$F$14,2,FALSE),"")</f>
        <v/>
      </c>
      <c r="N459" s="40" t="str">
        <f t="shared" si="68"/>
        <v>_</v>
      </c>
      <c r="O459" s="199" t="str">
        <f t="shared" si="69"/>
        <v>___</v>
      </c>
      <c r="P459" s="41" t="str">
        <f t="shared" si="63"/>
        <v>-</v>
      </c>
      <c r="Q459" s="42" t="str">
        <f>IFERROR(VLOOKUP(B459,ACCEPTED_CODES!$X$3:$Y$32,2,), "")</f>
        <v/>
      </c>
      <c r="R459" s="154" t="str">
        <f>IFERROR(VLOOKUP(E459,Drop_down_options!$C$47:$D$49,2,), "")</f>
        <v/>
      </c>
      <c r="S459" s="39" t="str">
        <f>IFERROR(VLOOKUP(F459,Drop_down_options!$C$34:$D$36,2,), "")</f>
        <v/>
      </c>
      <c r="T459" s="39" t="str">
        <f>IFERROR(VLOOKUP(H459,Drop_down_options!$C$39:$D$44,2,),"")</f>
        <v/>
      </c>
      <c r="U459" s="48"/>
      <c r="V459" s="209"/>
      <c r="W459" s="48"/>
      <c r="X459" s="48"/>
      <c r="Y459" s="48"/>
      <c r="Z459" s="48"/>
      <c r="AA459" s="46"/>
      <c r="AB459" s="46"/>
      <c r="AC459" s="45" t="str">
        <f t="shared" si="70"/>
        <v/>
      </c>
      <c r="AD459" s="44"/>
      <c r="AE459" s="46"/>
      <c r="AF459" s="46"/>
      <c r="AG459" s="46"/>
      <c r="AH459" s="120"/>
      <c r="AI459" s="28" t="str">
        <f>IFERROR(VLOOKUP(AH459,CAPTURE_SITE_INFO!$B$3:$U$501,11,FALSE),"")</f>
        <v/>
      </c>
      <c r="AJ459" s="28" t="str">
        <f t="shared" si="71"/>
        <v>_</v>
      </c>
    </row>
    <row r="460" spans="1:36" s="30" customFormat="1" x14ac:dyDescent="0.25">
      <c r="A460" s="38"/>
      <c r="B460" s="155"/>
      <c r="C460" s="40" t="str">
        <f t="shared" si="64"/>
        <v/>
      </c>
      <c r="D460" s="39"/>
      <c r="E460" s="40" t="str">
        <f t="shared" si="65"/>
        <v/>
      </c>
      <c r="F460" s="39"/>
      <c r="G460" s="40" t="str">
        <f t="shared" si="66"/>
        <v/>
      </c>
      <c r="H460" s="39"/>
      <c r="I460" s="40" t="str">
        <f t="shared" si="67"/>
        <v/>
      </c>
      <c r="J460" s="198" t="str">
        <f>IFERROR(VLOOKUP(Q460,Drop_down_options!$B$2:$D$31,2,FALSE),"")</f>
        <v/>
      </c>
      <c r="K460" s="40" t="str">
        <f>IFERROR(VLOOKUP(R460,Drop_down_options!$E$2:$F$4,2,),"")</f>
        <v/>
      </c>
      <c r="L460" s="40" t="str">
        <f>IFERROR(VLOOKUP(S460,Drop_down_options!$G$2:$H$4,2),"")</f>
        <v/>
      </c>
      <c r="M460" s="40" t="str">
        <f>IFERROR(VLOOKUP(T460,Drop_down_options!$E$9:$F$14,2,FALSE),"")</f>
        <v/>
      </c>
      <c r="N460" s="40" t="str">
        <f t="shared" si="68"/>
        <v>_</v>
      </c>
      <c r="O460" s="199" t="str">
        <f t="shared" si="69"/>
        <v>___</v>
      </c>
      <c r="P460" s="41" t="str">
        <f t="shared" si="63"/>
        <v>-</v>
      </c>
      <c r="Q460" s="42" t="str">
        <f>IFERROR(VLOOKUP(B460,ACCEPTED_CODES!$X$3:$Y$32,2,), "")</f>
        <v/>
      </c>
      <c r="R460" s="154" t="str">
        <f>IFERROR(VLOOKUP(E460,Drop_down_options!$C$47:$D$49,2,), "")</f>
        <v/>
      </c>
      <c r="S460" s="39" t="str">
        <f>IFERROR(VLOOKUP(F460,Drop_down_options!$C$34:$D$36,2,), "")</f>
        <v/>
      </c>
      <c r="T460" s="39" t="str">
        <f>IFERROR(VLOOKUP(H460,Drop_down_options!$C$39:$D$44,2,),"")</f>
        <v/>
      </c>
      <c r="U460" s="48"/>
      <c r="V460" s="209"/>
      <c r="W460" s="48"/>
      <c r="X460" s="48"/>
      <c r="Y460" s="48"/>
      <c r="Z460" s="48"/>
      <c r="AA460" s="46"/>
      <c r="AB460" s="46"/>
      <c r="AC460" s="45" t="str">
        <f t="shared" si="70"/>
        <v/>
      </c>
      <c r="AD460" s="44"/>
      <c r="AE460" s="46"/>
      <c r="AF460" s="46"/>
      <c r="AG460" s="46"/>
      <c r="AH460" s="120"/>
      <c r="AI460" s="28" t="str">
        <f>IFERROR(VLOOKUP(AH460,CAPTURE_SITE_INFO!$B$3:$U$501,11,FALSE),"")</f>
        <v/>
      </c>
      <c r="AJ460" s="28" t="str">
        <f t="shared" si="71"/>
        <v>_</v>
      </c>
    </row>
    <row r="461" spans="1:36" s="30" customFormat="1" x14ac:dyDescent="0.25">
      <c r="A461" s="38"/>
      <c r="B461" s="155"/>
      <c r="C461" s="40" t="str">
        <f t="shared" si="64"/>
        <v/>
      </c>
      <c r="D461" s="39"/>
      <c r="E461" s="40" t="str">
        <f t="shared" si="65"/>
        <v/>
      </c>
      <c r="F461" s="39"/>
      <c r="G461" s="40" t="str">
        <f t="shared" si="66"/>
        <v/>
      </c>
      <c r="H461" s="39"/>
      <c r="I461" s="40" t="str">
        <f t="shared" si="67"/>
        <v/>
      </c>
      <c r="J461" s="198" t="str">
        <f>IFERROR(VLOOKUP(Q461,Drop_down_options!$B$2:$D$31,2,FALSE),"")</f>
        <v/>
      </c>
      <c r="K461" s="40" t="str">
        <f>IFERROR(VLOOKUP(R461,Drop_down_options!$E$2:$F$4,2,),"")</f>
        <v/>
      </c>
      <c r="L461" s="40" t="str">
        <f>IFERROR(VLOOKUP(S461,Drop_down_options!$G$2:$H$4,2),"")</f>
        <v/>
      </c>
      <c r="M461" s="40" t="str">
        <f>IFERROR(VLOOKUP(T461,Drop_down_options!$E$9:$F$14,2,FALSE),"")</f>
        <v/>
      </c>
      <c r="N461" s="40" t="str">
        <f t="shared" si="68"/>
        <v>_</v>
      </c>
      <c r="O461" s="199" t="str">
        <f t="shared" si="69"/>
        <v>___</v>
      </c>
      <c r="P461" s="41" t="str">
        <f t="shared" si="63"/>
        <v>-</v>
      </c>
      <c r="Q461" s="42" t="str">
        <f>IFERROR(VLOOKUP(B461,ACCEPTED_CODES!$X$3:$Y$32,2,), "")</f>
        <v/>
      </c>
      <c r="R461" s="154" t="str">
        <f>IFERROR(VLOOKUP(E461,Drop_down_options!$C$47:$D$49,2,), "")</f>
        <v/>
      </c>
      <c r="S461" s="39" t="str">
        <f>IFERROR(VLOOKUP(F461,Drop_down_options!$C$34:$D$36,2,), "")</f>
        <v/>
      </c>
      <c r="T461" s="39" t="str">
        <f>IFERROR(VLOOKUP(H461,Drop_down_options!$C$39:$D$44,2,),"")</f>
        <v/>
      </c>
      <c r="U461" s="48"/>
      <c r="V461" s="209"/>
      <c r="W461" s="48"/>
      <c r="X461" s="48"/>
      <c r="Y461" s="48"/>
      <c r="Z461" s="48"/>
      <c r="AA461" s="46"/>
      <c r="AB461" s="46"/>
      <c r="AC461" s="45" t="str">
        <f t="shared" si="70"/>
        <v/>
      </c>
      <c r="AD461" s="44"/>
      <c r="AE461" s="46"/>
      <c r="AF461" s="46"/>
      <c r="AG461" s="46"/>
      <c r="AH461" s="120"/>
      <c r="AI461" s="28" t="str">
        <f>IFERROR(VLOOKUP(AH461,CAPTURE_SITE_INFO!$B$3:$U$501,11,FALSE),"")</f>
        <v/>
      </c>
      <c r="AJ461" s="28" t="str">
        <f t="shared" si="71"/>
        <v>_</v>
      </c>
    </row>
    <row r="462" spans="1:36" s="30" customFormat="1" x14ac:dyDescent="0.25">
      <c r="A462" s="38"/>
      <c r="B462" s="155"/>
      <c r="C462" s="40" t="str">
        <f t="shared" si="64"/>
        <v/>
      </c>
      <c r="D462" s="39"/>
      <c r="E462" s="40" t="str">
        <f t="shared" si="65"/>
        <v/>
      </c>
      <c r="F462" s="39"/>
      <c r="G462" s="40" t="str">
        <f t="shared" si="66"/>
        <v/>
      </c>
      <c r="H462" s="39"/>
      <c r="I462" s="40" t="str">
        <f t="shared" si="67"/>
        <v/>
      </c>
      <c r="J462" s="198" t="str">
        <f>IFERROR(VLOOKUP(Q462,Drop_down_options!$B$2:$D$31,2,FALSE),"")</f>
        <v/>
      </c>
      <c r="K462" s="40" t="str">
        <f>IFERROR(VLOOKUP(R462,Drop_down_options!$E$2:$F$4,2,),"")</f>
        <v/>
      </c>
      <c r="L462" s="40" t="str">
        <f>IFERROR(VLOOKUP(S462,Drop_down_options!$G$2:$H$4,2),"")</f>
        <v/>
      </c>
      <c r="M462" s="40" t="str">
        <f>IFERROR(VLOOKUP(T462,Drop_down_options!$E$9:$F$14,2,FALSE),"")</f>
        <v/>
      </c>
      <c r="N462" s="40" t="str">
        <f t="shared" si="68"/>
        <v>_</v>
      </c>
      <c r="O462" s="199" t="str">
        <f t="shared" si="69"/>
        <v>___</v>
      </c>
      <c r="P462" s="41" t="str">
        <f t="shared" si="63"/>
        <v>-</v>
      </c>
      <c r="Q462" s="42" t="str">
        <f>IFERROR(VLOOKUP(B462,ACCEPTED_CODES!$X$3:$Y$32,2,), "")</f>
        <v/>
      </c>
      <c r="R462" s="154" t="str">
        <f>IFERROR(VLOOKUP(E462,Drop_down_options!$C$47:$D$49,2,), "")</f>
        <v/>
      </c>
      <c r="S462" s="39" t="str">
        <f>IFERROR(VLOOKUP(F462,Drop_down_options!$C$34:$D$36,2,), "")</f>
        <v/>
      </c>
      <c r="T462" s="39" t="str">
        <f>IFERROR(VLOOKUP(H462,Drop_down_options!$C$39:$D$44,2,),"")</f>
        <v/>
      </c>
      <c r="U462" s="48"/>
      <c r="V462" s="209"/>
      <c r="W462" s="48"/>
      <c r="X462" s="48"/>
      <c r="Y462" s="48"/>
      <c r="Z462" s="48"/>
      <c r="AA462" s="46"/>
      <c r="AB462" s="46"/>
      <c r="AC462" s="45" t="str">
        <f t="shared" si="70"/>
        <v/>
      </c>
      <c r="AD462" s="44"/>
      <c r="AE462" s="46"/>
      <c r="AF462" s="46"/>
      <c r="AG462" s="46"/>
      <c r="AH462" s="120"/>
      <c r="AI462" s="28" t="str">
        <f>IFERROR(VLOOKUP(AH462,CAPTURE_SITE_INFO!$B$3:$U$501,11,FALSE),"")</f>
        <v/>
      </c>
      <c r="AJ462" s="28" t="str">
        <f t="shared" si="71"/>
        <v>_</v>
      </c>
    </row>
    <row r="463" spans="1:36" s="30" customFormat="1" x14ac:dyDescent="0.25">
      <c r="A463" s="38"/>
      <c r="B463" s="155"/>
      <c r="C463" s="40" t="str">
        <f t="shared" si="64"/>
        <v/>
      </c>
      <c r="D463" s="39"/>
      <c r="E463" s="40" t="str">
        <f t="shared" si="65"/>
        <v/>
      </c>
      <c r="F463" s="39"/>
      <c r="G463" s="40" t="str">
        <f t="shared" si="66"/>
        <v/>
      </c>
      <c r="H463" s="39"/>
      <c r="I463" s="40" t="str">
        <f t="shared" si="67"/>
        <v/>
      </c>
      <c r="J463" s="198" t="str">
        <f>IFERROR(VLOOKUP(Q463,Drop_down_options!$B$2:$D$31,2,FALSE),"")</f>
        <v/>
      </c>
      <c r="K463" s="40" t="str">
        <f>IFERROR(VLOOKUP(R463,Drop_down_options!$E$2:$F$4,2,),"")</f>
        <v/>
      </c>
      <c r="L463" s="40" t="str">
        <f>IFERROR(VLOOKUP(S463,Drop_down_options!$G$2:$H$4,2),"")</f>
        <v/>
      </c>
      <c r="M463" s="40" t="str">
        <f>IFERROR(VLOOKUP(T463,Drop_down_options!$E$9:$F$14,2,FALSE),"")</f>
        <v/>
      </c>
      <c r="N463" s="40" t="str">
        <f t="shared" si="68"/>
        <v>_</v>
      </c>
      <c r="O463" s="199" t="str">
        <f t="shared" si="69"/>
        <v>___</v>
      </c>
      <c r="P463" s="41" t="str">
        <f t="shared" si="63"/>
        <v>-</v>
      </c>
      <c r="Q463" s="42" t="str">
        <f>IFERROR(VLOOKUP(B463,ACCEPTED_CODES!$X$3:$Y$32,2,), "")</f>
        <v/>
      </c>
      <c r="R463" s="154" t="str">
        <f>IFERROR(VLOOKUP(E463,Drop_down_options!$C$47:$D$49,2,), "")</f>
        <v/>
      </c>
      <c r="S463" s="39" t="str">
        <f>IFERROR(VLOOKUP(F463,Drop_down_options!$C$34:$D$36,2,), "")</f>
        <v/>
      </c>
      <c r="T463" s="39" t="str">
        <f>IFERROR(VLOOKUP(H463,Drop_down_options!$C$39:$D$44,2,),"")</f>
        <v/>
      </c>
      <c r="U463" s="48"/>
      <c r="V463" s="209"/>
      <c r="W463" s="48"/>
      <c r="X463" s="48"/>
      <c r="Y463" s="48"/>
      <c r="Z463" s="48"/>
      <c r="AA463" s="46"/>
      <c r="AB463" s="46"/>
      <c r="AC463" s="45" t="str">
        <f t="shared" si="70"/>
        <v/>
      </c>
      <c r="AD463" s="44"/>
      <c r="AE463" s="46"/>
      <c r="AF463" s="46"/>
      <c r="AG463" s="46"/>
      <c r="AH463" s="120"/>
      <c r="AI463" s="28" t="str">
        <f>IFERROR(VLOOKUP(AH463,CAPTURE_SITE_INFO!$B$3:$U$501,11,FALSE),"")</f>
        <v/>
      </c>
      <c r="AJ463" s="28" t="str">
        <f t="shared" si="71"/>
        <v>_</v>
      </c>
    </row>
    <row r="464" spans="1:36" s="30" customFormat="1" x14ac:dyDescent="0.25">
      <c r="A464" s="38"/>
      <c r="B464" s="155"/>
      <c r="C464" s="40" t="str">
        <f t="shared" si="64"/>
        <v/>
      </c>
      <c r="D464" s="39"/>
      <c r="E464" s="40" t="str">
        <f t="shared" si="65"/>
        <v/>
      </c>
      <c r="F464" s="39"/>
      <c r="G464" s="40" t="str">
        <f t="shared" si="66"/>
        <v/>
      </c>
      <c r="H464" s="39"/>
      <c r="I464" s="40" t="str">
        <f t="shared" si="67"/>
        <v/>
      </c>
      <c r="J464" s="198" t="str">
        <f>IFERROR(VLOOKUP(Q464,Drop_down_options!$B$2:$D$31,2,FALSE),"")</f>
        <v/>
      </c>
      <c r="K464" s="40" t="str">
        <f>IFERROR(VLOOKUP(R464,Drop_down_options!$E$2:$F$4,2,),"")</f>
        <v/>
      </c>
      <c r="L464" s="40" t="str">
        <f>IFERROR(VLOOKUP(S464,Drop_down_options!$G$2:$H$4,2),"")</f>
        <v/>
      </c>
      <c r="M464" s="40" t="str">
        <f>IFERROR(VLOOKUP(T464,Drop_down_options!$E$9:$F$14,2,FALSE),"")</f>
        <v/>
      </c>
      <c r="N464" s="40" t="str">
        <f t="shared" si="68"/>
        <v>_</v>
      </c>
      <c r="O464" s="199" t="str">
        <f t="shared" si="69"/>
        <v>___</v>
      </c>
      <c r="P464" s="41" t="str">
        <f t="shared" si="63"/>
        <v>-</v>
      </c>
      <c r="Q464" s="42" t="str">
        <f>IFERROR(VLOOKUP(B464,ACCEPTED_CODES!$X$3:$Y$32,2,), "")</f>
        <v/>
      </c>
      <c r="R464" s="154" t="str">
        <f>IFERROR(VLOOKUP(E464,Drop_down_options!$C$47:$D$49,2,), "")</f>
        <v/>
      </c>
      <c r="S464" s="39" t="str">
        <f>IFERROR(VLOOKUP(F464,Drop_down_options!$C$34:$D$36,2,), "")</f>
        <v/>
      </c>
      <c r="T464" s="39" t="str">
        <f>IFERROR(VLOOKUP(H464,Drop_down_options!$C$39:$D$44,2,),"")</f>
        <v/>
      </c>
      <c r="U464" s="48"/>
      <c r="V464" s="209"/>
      <c r="W464" s="48"/>
      <c r="X464" s="48"/>
      <c r="Y464" s="48"/>
      <c r="Z464" s="48"/>
      <c r="AA464" s="46"/>
      <c r="AB464" s="46"/>
      <c r="AC464" s="45" t="str">
        <f t="shared" si="70"/>
        <v/>
      </c>
      <c r="AD464" s="44"/>
      <c r="AE464" s="46"/>
      <c r="AF464" s="46"/>
      <c r="AG464" s="46"/>
      <c r="AH464" s="120"/>
      <c r="AI464" s="28" t="str">
        <f>IFERROR(VLOOKUP(AH464,CAPTURE_SITE_INFO!$B$3:$U$501,11,FALSE),"")</f>
        <v/>
      </c>
      <c r="AJ464" s="28" t="str">
        <f t="shared" si="71"/>
        <v>_</v>
      </c>
    </row>
    <row r="465" spans="1:36" s="30" customFormat="1" x14ac:dyDescent="0.25">
      <c r="A465" s="38"/>
      <c r="B465" s="155"/>
      <c r="C465" s="40" t="str">
        <f t="shared" si="64"/>
        <v/>
      </c>
      <c r="D465" s="39"/>
      <c r="E465" s="40" t="str">
        <f t="shared" si="65"/>
        <v/>
      </c>
      <c r="F465" s="39"/>
      <c r="G465" s="40" t="str">
        <f t="shared" si="66"/>
        <v/>
      </c>
      <c r="H465" s="39"/>
      <c r="I465" s="40" t="str">
        <f t="shared" si="67"/>
        <v/>
      </c>
      <c r="J465" s="198" t="str">
        <f>IFERROR(VLOOKUP(Q465,Drop_down_options!$B$2:$D$31,2,FALSE),"")</f>
        <v/>
      </c>
      <c r="K465" s="40" t="str">
        <f>IFERROR(VLOOKUP(R465,Drop_down_options!$E$2:$F$4,2,),"")</f>
        <v/>
      </c>
      <c r="L465" s="40" t="str">
        <f>IFERROR(VLOOKUP(S465,Drop_down_options!$G$2:$H$4,2),"")</f>
        <v/>
      </c>
      <c r="M465" s="40" t="str">
        <f>IFERROR(VLOOKUP(T465,Drop_down_options!$E$9:$F$14,2,FALSE),"")</f>
        <v/>
      </c>
      <c r="N465" s="40" t="str">
        <f t="shared" si="68"/>
        <v>_</v>
      </c>
      <c r="O465" s="199" t="str">
        <f t="shared" si="69"/>
        <v>___</v>
      </c>
      <c r="P465" s="41" t="str">
        <f t="shared" si="63"/>
        <v>-</v>
      </c>
      <c r="Q465" s="42" t="str">
        <f>IFERROR(VLOOKUP(B465,ACCEPTED_CODES!$X$3:$Y$32,2,), "")</f>
        <v/>
      </c>
      <c r="R465" s="154" t="str">
        <f>IFERROR(VLOOKUP(E465,Drop_down_options!$C$47:$D$49,2,), "")</f>
        <v/>
      </c>
      <c r="S465" s="39" t="str">
        <f>IFERROR(VLOOKUP(F465,Drop_down_options!$C$34:$D$36,2,), "")</f>
        <v/>
      </c>
      <c r="T465" s="39" t="str">
        <f>IFERROR(VLOOKUP(H465,Drop_down_options!$C$39:$D$44,2,),"")</f>
        <v/>
      </c>
      <c r="U465" s="48"/>
      <c r="V465" s="209"/>
      <c r="W465" s="48"/>
      <c r="X465" s="48"/>
      <c r="Y465" s="48"/>
      <c r="Z465" s="48"/>
      <c r="AA465" s="46"/>
      <c r="AB465" s="46"/>
      <c r="AC465" s="45" t="str">
        <f t="shared" si="70"/>
        <v/>
      </c>
      <c r="AD465" s="44"/>
      <c r="AE465" s="46"/>
      <c r="AF465" s="46"/>
      <c r="AG465" s="46"/>
      <c r="AH465" s="120"/>
      <c r="AI465" s="28" t="str">
        <f>IFERROR(VLOOKUP(AH465,CAPTURE_SITE_INFO!$B$3:$U$501,11,FALSE),"")</f>
        <v/>
      </c>
      <c r="AJ465" s="28" t="str">
        <f t="shared" si="71"/>
        <v>_</v>
      </c>
    </row>
    <row r="466" spans="1:36" s="30" customFormat="1" x14ac:dyDescent="0.25">
      <c r="A466" s="38"/>
      <c r="B466" s="155"/>
      <c r="C466" s="40" t="str">
        <f t="shared" si="64"/>
        <v/>
      </c>
      <c r="D466" s="39"/>
      <c r="E466" s="40" t="str">
        <f t="shared" si="65"/>
        <v/>
      </c>
      <c r="F466" s="39"/>
      <c r="G466" s="40" t="str">
        <f t="shared" si="66"/>
        <v/>
      </c>
      <c r="H466" s="39"/>
      <c r="I466" s="40" t="str">
        <f t="shared" si="67"/>
        <v/>
      </c>
      <c r="J466" s="198" t="str">
        <f>IFERROR(VLOOKUP(Q466,Drop_down_options!$B$2:$D$31,2,FALSE),"")</f>
        <v/>
      </c>
      <c r="K466" s="40" t="str">
        <f>IFERROR(VLOOKUP(R466,Drop_down_options!$E$2:$F$4,2,),"")</f>
        <v/>
      </c>
      <c r="L466" s="40" t="str">
        <f>IFERROR(VLOOKUP(S466,Drop_down_options!$G$2:$H$4,2),"")</f>
        <v/>
      </c>
      <c r="M466" s="40" t="str">
        <f>IFERROR(VLOOKUP(T466,Drop_down_options!$E$9:$F$14,2,FALSE),"")</f>
        <v/>
      </c>
      <c r="N466" s="40" t="str">
        <f t="shared" si="68"/>
        <v>_</v>
      </c>
      <c r="O466" s="199" t="str">
        <f t="shared" si="69"/>
        <v>___</v>
      </c>
      <c r="P466" s="41" t="str">
        <f t="shared" si="63"/>
        <v>-</v>
      </c>
      <c r="Q466" s="42" t="str">
        <f>IFERROR(VLOOKUP(B466,ACCEPTED_CODES!$X$3:$Y$32,2,), "")</f>
        <v/>
      </c>
      <c r="R466" s="154" t="str">
        <f>IFERROR(VLOOKUP(E466,Drop_down_options!$C$47:$D$49,2,), "")</f>
        <v/>
      </c>
      <c r="S466" s="39" t="str">
        <f>IFERROR(VLOOKUP(F466,Drop_down_options!$C$34:$D$36,2,), "")</f>
        <v/>
      </c>
      <c r="T466" s="39" t="str">
        <f>IFERROR(VLOOKUP(H466,Drop_down_options!$C$39:$D$44,2,),"")</f>
        <v/>
      </c>
      <c r="U466" s="48"/>
      <c r="V466" s="209"/>
      <c r="W466" s="48"/>
      <c r="X466" s="48"/>
      <c r="Y466" s="48"/>
      <c r="Z466" s="48"/>
      <c r="AA466" s="46"/>
      <c r="AB466" s="46"/>
      <c r="AC466" s="45" t="str">
        <f t="shared" si="70"/>
        <v/>
      </c>
      <c r="AD466" s="44"/>
      <c r="AE466" s="46"/>
      <c r="AF466" s="46"/>
      <c r="AG466" s="46"/>
      <c r="AH466" s="120"/>
      <c r="AI466" s="28" t="str">
        <f>IFERROR(VLOOKUP(AH466,CAPTURE_SITE_INFO!$B$3:$U$501,11,FALSE),"")</f>
        <v/>
      </c>
      <c r="AJ466" s="28" t="str">
        <f t="shared" si="71"/>
        <v>_</v>
      </c>
    </row>
    <row r="467" spans="1:36" s="30" customFormat="1" x14ac:dyDescent="0.25">
      <c r="A467" s="38"/>
      <c r="B467" s="155"/>
      <c r="C467" s="40" t="str">
        <f t="shared" si="64"/>
        <v/>
      </c>
      <c r="D467" s="39"/>
      <c r="E467" s="40" t="str">
        <f t="shared" si="65"/>
        <v/>
      </c>
      <c r="F467" s="39"/>
      <c r="G467" s="40" t="str">
        <f t="shared" si="66"/>
        <v/>
      </c>
      <c r="H467" s="39"/>
      <c r="I467" s="40" t="str">
        <f t="shared" si="67"/>
        <v/>
      </c>
      <c r="J467" s="198" t="str">
        <f>IFERROR(VLOOKUP(Q467,Drop_down_options!$B$2:$D$31,2,FALSE),"")</f>
        <v/>
      </c>
      <c r="K467" s="40" t="str">
        <f>IFERROR(VLOOKUP(R467,Drop_down_options!$E$2:$F$4,2,),"")</f>
        <v/>
      </c>
      <c r="L467" s="40" t="str">
        <f>IFERROR(VLOOKUP(S467,Drop_down_options!$G$2:$H$4,2),"")</f>
        <v/>
      </c>
      <c r="M467" s="40" t="str">
        <f>IFERROR(VLOOKUP(T467,Drop_down_options!$E$9:$F$14,2,FALSE),"")</f>
        <v/>
      </c>
      <c r="N467" s="40" t="str">
        <f t="shared" si="68"/>
        <v>_</v>
      </c>
      <c r="O467" s="199" t="str">
        <f t="shared" si="69"/>
        <v>___</v>
      </c>
      <c r="P467" s="41" t="str">
        <f t="shared" si="63"/>
        <v>-</v>
      </c>
      <c r="Q467" s="42" t="str">
        <f>IFERROR(VLOOKUP(B467,ACCEPTED_CODES!$X$3:$Y$32,2,), "")</f>
        <v/>
      </c>
      <c r="R467" s="154" t="str">
        <f>IFERROR(VLOOKUP(E467,Drop_down_options!$C$47:$D$49,2,), "")</f>
        <v/>
      </c>
      <c r="S467" s="39" t="str">
        <f>IFERROR(VLOOKUP(F467,Drop_down_options!$C$34:$D$36,2,), "")</f>
        <v/>
      </c>
      <c r="T467" s="39" t="str">
        <f>IFERROR(VLOOKUP(H467,Drop_down_options!$C$39:$D$44,2,),"")</f>
        <v/>
      </c>
      <c r="U467" s="48"/>
      <c r="V467" s="209"/>
      <c r="W467" s="48"/>
      <c r="X467" s="48"/>
      <c r="Y467" s="48"/>
      <c r="Z467" s="48"/>
      <c r="AA467" s="46"/>
      <c r="AB467" s="46"/>
      <c r="AC467" s="45" t="str">
        <f t="shared" si="70"/>
        <v/>
      </c>
      <c r="AD467" s="44"/>
      <c r="AE467" s="46"/>
      <c r="AF467" s="46"/>
      <c r="AG467" s="46"/>
      <c r="AH467" s="120"/>
      <c r="AI467" s="28" t="str">
        <f>IFERROR(VLOOKUP(AH467,CAPTURE_SITE_INFO!$B$3:$U$501,11,FALSE),"")</f>
        <v/>
      </c>
      <c r="AJ467" s="28" t="str">
        <f t="shared" si="71"/>
        <v>_</v>
      </c>
    </row>
    <row r="468" spans="1:36" s="30" customFormat="1" x14ac:dyDescent="0.25">
      <c r="A468" s="38"/>
      <c r="B468" s="155"/>
      <c r="C468" s="40" t="str">
        <f t="shared" si="64"/>
        <v/>
      </c>
      <c r="D468" s="39"/>
      <c r="E468" s="40" t="str">
        <f t="shared" si="65"/>
        <v/>
      </c>
      <c r="F468" s="39"/>
      <c r="G468" s="40" t="str">
        <f t="shared" si="66"/>
        <v/>
      </c>
      <c r="H468" s="39"/>
      <c r="I468" s="40" t="str">
        <f t="shared" si="67"/>
        <v/>
      </c>
      <c r="J468" s="198" t="str">
        <f>IFERROR(VLOOKUP(Q468,Drop_down_options!$B$2:$D$31,2,FALSE),"")</f>
        <v/>
      </c>
      <c r="K468" s="40" t="str">
        <f>IFERROR(VLOOKUP(R468,Drop_down_options!$E$2:$F$4,2,),"")</f>
        <v/>
      </c>
      <c r="L468" s="40" t="str">
        <f>IFERROR(VLOOKUP(S468,Drop_down_options!$G$2:$H$4,2),"")</f>
        <v/>
      </c>
      <c r="M468" s="40" t="str">
        <f>IFERROR(VLOOKUP(T468,Drop_down_options!$E$9:$F$14,2,FALSE),"")</f>
        <v/>
      </c>
      <c r="N468" s="40" t="str">
        <f t="shared" si="68"/>
        <v>_</v>
      </c>
      <c r="O468" s="199" t="str">
        <f t="shared" si="69"/>
        <v>___</v>
      </c>
      <c r="P468" s="41" t="str">
        <f t="shared" si="63"/>
        <v>-</v>
      </c>
      <c r="Q468" s="42" t="str">
        <f>IFERROR(VLOOKUP(B468,ACCEPTED_CODES!$X$3:$Y$32,2,), "")</f>
        <v/>
      </c>
      <c r="R468" s="154" t="str">
        <f>IFERROR(VLOOKUP(E468,Drop_down_options!$C$47:$D$49,2,), "")</f>
        <v/>
      </c>
      <c r="S468" s="39" t="str">
        <f>IFERROR(VLOOKUP(F468,Drop_down_options!$C$34:$D$36,2,), "")</f>
        <v/>
      </c>
      <c r="T468" s="39" t="str">
        <f>IFERROR(VLOOKUP(H468,Drop_down_options!$C$39:$D$44,2,),"")</f>
        <v/>
      </c>
      <c r="U468" s="48"/>
      <c r="V468" s="209"/>
      <c r="W468" s="48"/>
      <c r="X468" s="48"/>
      <c r="Y468" s="48"/>
      <c r="Z468" s="48"/>
      <c r="AA468" s="46"/>
      <c r="AB468" s="46"/>
      <c r="AC468" s="45" t="str">
        <f t="shared" si="70"/>
        <v/>
      </c>
      <c r="AD468" s="44"/>
      <c r="AE468" s="46"/>
      <c r="AF468" s="46"/>
      <c r="AG468" s="46"/>
      <c r="AH468" s="120"/>
      <c r="AI468" s="28" t="str">
        <f>IFERROR(VLOOKUP(AH468,CAPTURE_SITE_INFO!$B$3:$U$501,11,FALSE),"")</f>
        <v/>
      </c>
      <c r="AJ468" s="28" t="str">
        <f t="shared" si="71"/>
        <v>_</v>
      </c>
    </row>
    <row r="469" spans="1:36" s="30" customFormat="1" x14ac:dyDescent="0.25">
      <c r="A469" s="38"/>
      <c r="B469" s="155"/>
      <c r="C469" s="40" t="str">
        <f t="shared" si="64"/>
        <v/>
      </c>
      <c r="D469" s="39"/>
      <c r="E469" s="40" t="str">
        <f t="shared" si="65"/>
        <v/>
      </c>
      <c r="F469" s="39"/>
      <c r="G469" s="40" t="str">
        <f t="shared" si="66"/>
        <v/>
      </c>
      <c r="H469" s="39"/>
      <c r="I469" s="40" t="str">
        <f t="shared" si="67"/>
        <v/>
      </c>
      <c r="J469" s="198" t="str">
        <f>IFERROR(VLOOKUP(Q469,Drop_down_options!$B$2:$D$31,2,FALSE),"")</f>
        <v/>
      </c>
      <c r="K469" s="40" t="str">
        <f>IFERROR(VLOOKUP(R469,Drop_down_options!$E$2:$F$4,2,),"")</f>
        <v/>
      </c>
      <c r="L469" s="40" t="str">
        <f>IFERROR(VLOOKUP(S469,Drop_down_options!$G$2:$H$4,2),"")</f>
        <v/>
      </c>
      <c r="M469" s="40" t="str">
        <f>IFERROR(VLOOKUP(T469,Drop_down_options!$E$9:$F$14,2,FALSE),"")</f>
        <v/>
      </c>
      <c r="N469" s="40" t="str">
        <f t="shared" si="68"/>
        <v>_</v>
      </c>
      <c r="O469" s="199" t="str">
        <f t="shared" si="69"/>
        <v>___</v>
      </c>
      <c r="P469" s="41" t="str">
        <f t="shared" si="63"/>
        <v>-</v>
      </c>
      <c r="Q469" s="42" t="str">
        <f>IFERROR(VLOOKUP(B469,ACCEPTED_CODES!$X$3:$Y$32,2,), "")</f>
        <v/>
      </c>
      <c r="R469" s="154" t="str">
        <f>IFERROR(VLOOKUP(E469,Drop_down_options!$C$47:$D$49,2,), "")</f>
        <v/>
      </c>
      <c r="S469" s="39" t="str">
        <f>IFERROR(VLOOKUP(F469,Drop_down_options!$C$34:$D$36,2,), "")</f>
        <v/>
      </c>
      <c r="T469" s="39" t="str">
        <f>IFERROR(VLOOKUP(H469,Drop_down_options!$C$39:$D$44,2,),"")</f>
        <v/>
      </c>
      <c r="U469" s="48"/>
      <c r="V469" s="209"/>
      <c r="W469" s="48"/>
      <c r="X469" s="48"/>
      <c r="Y469" s="48"/>
      <c r="Z469" s="48"/>
      <c r="AA469" s="46"/>
      <c r="AB469" s="46"/>
      <c r="AC469" s="45" t="str">
        <f t="shared" si="70"/>
        <v/>
      </c>
      <c r="AD469" s="44"/>
      <c r="AE469" s="46"/>
      <c r="AF469" s="46"/>
      <c r="AG469" s="46"/>
      <c r="AH469" s="120"/>
      <c r="AI469" s="28" t="str">
        <f>IFERROR(VLOOKUP(AH469,CAPTURE_SITE_INFO!$B$3:$U$501,11,FALSE),"")</f>
        <v/>
      </c>
      <c r="AJ469" s="28" t="str">
        <f t="shared" si="71"/>
        <v>_</v>
      </c>
    </row>
    <row r="470" spans="1:36" s="30" customFormat="1" x14ac:dyDescent="0.25">
      <c r="A470" s="38"/>
      <c r="B470" s="155"/>
      <c r="C470" s="40" t="str">
        <f t="shared" si="64"/>
        <v/>
      </c>
      <c r="D470" s="39"/>
      <c r="E470" s="40" t="str">
        <f t="shared" si="65"/>
        <v/>
      </c>
      <c r="F470" s="39"/>
      <c r="G470" s="40" t="str">
        <f t="shared" si="66"/>
        <v/>
      </c>
      <c r="H470" s="39"/>
      <c r="I470" s="40" t="str">
        <f t="shared" si="67"/>
        <v/>
      </c>
      <c r="J470" s="198" t="str">
        <f>IFERROR(VLOOKUP(Q470,Drop_down_options!$B$2:$D$31,2,FALSE),"")</f>
        <v/>
      </c>
      <c r="K470" s="40" t="str">
        <f>IFERROR(VLOOKUP(R470,Drop_down_options!$E$2:$F$4,2,),"")</f>
        <v/>
      </c>
      <c r="L470" s="40" t="str">
        <f>IFERROR(VLOOKUP(S470,Drop_down_options!$G$2:$H$4,2),"")</f>
        <v/>
      </c>
      <c r="M470" s="40" t="str">
        <f>IFERROR(VLOOKUP(T470,Drop_down_options!$E$9:$F$14,2,FALSE),"")</f>
        <v/>
      </c>
      <c r="N470" s="40" t="str">
        <f t="shared" si="68"/>
        <v>_</v>
      </c>
      <c r="O470" s="199" t="str">
        <f t="shared" si="69"/>
        <v>___</v>
      </c>
      <c r="P470" s="41" t="str">
        <f t="shared" si="63"/>
        <v>-</v>
      </c>
      <c r="Q470" s="42" t="str">
        <f>IFERROR(VLOOKUP(B470,ACCEPTED_CODES!$X$3:$Y$32,2,), "")</f>
        <v/>
      </c>
      <c r="R470" s="154" t="str">
        <f>IFERROR(VLOOKUP(E470,Drop_down_options!$C$47:$D$49,2,), "")</f>
        <v/>
      </c>
      <c r="S470" s="39" t="str">
        <f>IFERROR(VLOOKUP(F470,Drop_down_options!$C$34:$D$36,2,), "")</f>
        <v/>
      </c>
      <c r="T470" s="39" t="str">
        <f>IFERROR(VLOOKUP(H470,Drop_down_options!$C$39:$D$44,2,),"")</f>
        <v/>
      </c>
      <c r="U470" s="48"/>
      <c r="V470" s="209"/>
      <c r="W470" s="48"/>
      <c r="X470" s="48"/>
      <c r="Y470" s="48"/>
      <c r="Z470" s="48"/>
      <c r="AA470" s="46"/>
      <c r="AB470" s="46"/>
      <c r="AC470" s="45" t="str">
        <f t="shared" si="70"/>
        <v/>
      </c>
      <c r="AD470" s="44"/>
      <c r="AE470" s="46"/>
      <c r="AF470" s="46"/>
      <c r="AG470" s="46"/>
      <c r="AH470" s="120"/>
      <c r="AI470" s="28" t="str">
        <f>IFERROR(VLOOKUP(AH470,CAPTURE_SITE_INFO!$B$3:$U$501,11,FALSE),"")</f>
        <v/>
      </c>
      <c r="AJ470" s="28" t="str">
        <f t="shared" si="71"/>
        <v>_</v>
      </c>
    </row>
    <row r="471" spans="1:36" s="30" customFormat="1" x14ac:dyDescent="0.25">
      <c r="A471" s="38"/>
      <c r="B471" s="155"/>
      <c r="C471" s="40" t="str">
        <f t="shared" si="64"/>
        <v/>
      </c>
      <c r="D471" s="39"/>
      <c r="E471" s="40" t="str">
        <f t="shared" si="65"/>
        <v/>
      </c>
      <c r="F471" s="39"/>
      <c r="G471" s="40" t="str">
        <f t="shared" si="66"/>
        <v/>
      </c>
      <c r="H471" s="39"/>
      <c r="I471" s="40" t="str">
        <f t="shared" si="67"/>
        <v/>
      </c>
      <c r="J471" s="198" t="str">
        <f>IFERROR(VLOOKUP(Q471,Drop_down_options!$B$2:$D$31,2,FALSE),"")</f>
        <v/>
      </c>
      <c r="K471" s="40" t="str">
        <f>IFERROR(VLOOKUP(R471,Drop_down_options!$E$2:$F$4,2,),"")</f>
        <v/>
      </c>
      <c r="L471" s="40" t="str">
        <f>IFERROR(VLOOKUP(S471,Drop_down_options!$G$2:$H$4,2),"")</f>
        <v/>
      </c>
      <c r="M471" s="40" t="str">
        <f>IFERROR(VLOOKUP(T471,Drop_down_options!$E$9:$F$14,2,FALSE),"")</f>
        <v/>
      </c>
      <c r="N471" s="40" t="str">
        <f t="shared" si="68"/>
        <v>_</v>
      </c>
      <c r="O471" s="199" t="str">
        <f t="shared" si="69"/>
        <v>___</v>
      </c>
      <c r="P471" s="41" t="str">
        <f t="shared" si="63"/>
        <v>-</v>
      </c>
      <c r="Q471" s="42" t="str">
        <f>IFERROR(VLOOKUP(B471,ACCEPTED_CODES!$X$3:$Y$32,2,), "")</f>
        <v/>
      </c>
      <c r="R471" s="154" t="str">
        <f>IFERROR(VLOOKUP(E471,Drop_down_options!$C$47:$D$49,2,), "")</f>
        <v/>
      </c>
      <c r="S471" s="39" t="str">
        <f>IFERROR(VLOOKUP(F471,Drop_down_options!$C$34:$D$36,2,), "")</f>
        <v/>
      </c>
      <c r="T471" s="39" t="str">
        <f>IFERROR(VLOOKUP(H471,Drop_down_options!$C$39:$D$44,2,),"")</f>
        <v/>
      </c>
      <c r="U471" s="48"/>
      <c r="V471" s="209"/>
      <c r="W471" s="48"/>
      <c r="X471" s="48"/>
      <c r="Y471" s="48"/>
      <c r="Z471" s="48"/>
      <c r="AA471" s="46"/>
      <c r="AB471" s="46"/>
      <c r="AC471" s="45" t="str">
        <f t="shared" si="70"/>
        <v/>
      </c>
      <c r="AD471" s="44"/>
      <c r="AE471" s="46"/>
      <c r="AF471" s="46"/>
      <c r="AG471" s="46"/>
      <c r="AH471" s="120"/>
      <c r="AI471" s="28" t="str">
        <f>IFERROR(VLOOKUP(AH471,CAPTURE_SITE_INFO!$B$3:$U$501,11,FALSE),"")</f>
        <v/>
      </c>
      <c r="AJ471" s="28" t="str">
        <f t="shared" si="71"/>
        <v>_</v>
      </c>
    </row>
    <row r="472" spans="1:36" s="30" customFormat="1" x14ac:dyDescent="0.25">
      <c r="A472" s="38"/>
      <c r="B472" s="155"/>
      <c r="C472" s="40" t="str">
        <f t="shared" si="64"/>
        <v/>
      </c>
      <c r="D472" s="39"/>
      <c r="E472" s="40" t="str">
        <f t="shared" si="65"/>
        <v/>
      </c>
      <c r="F472" s="39"/>
      <c r="G472" s="40" t="str">
        <f t="shared" si="66"/>
        <v/>
      </c>
      <c r="H472" s="39"/>
      <c r="I472" s="40" t="str">
        <f t="shared" si="67"/>
        <v/>
      </c>
      <c r="J472" s="198" t="str">
        <f>IFERROR(VLOOKUP(Q472,Drop_down_options!$B$2:$D$31,2,FALSE),"")</f>
        <v/>
      </c>
      <c r="K472" s="40" t="str">
        <f>IFERROR(VLOOKUP(R472,Drop_down_options!$E$2:$F$4,2,),"")</f>
        <v/>
      </c>
      <c r="L472" s="40" t="str">
        <f>IFERROR(VLOOKUP(S472,Drop_down_options!$G$2:$H$4,2),"")</f>
        <v/>
      </c>
      <c r="M472" s="40" t="str">
        <f>IFERROR(VLOOKUP(T472,Drop_down_options!$E$9:$F$14,2,FALSE),"")</f>
        <v/>
      </c>
      <c r="N472" s="40" t="str">
        <f t="shared" si="68"/>
        <v>_</v>
      </c>
      <c r="O472" s="199" t="str">
        <f t="shared" si="69"/>
        <v>___</v>
      </c>
      <c r="P472" s="41" t="str">
        <f t="shared" si="63"/>
        <v>-</v>
      </c>
      <c r="Q472" s="42" t="str">
        <f>IFERROR(VLOOKUP(B472,ACCEPTED_CODES!$X$3:$Y$32,2,), "")</f>
        <v/>
      </c>
      <c r="R472" s="154" t="str">
        <f>IFERROR(VLOOKUP(E472,Drop_down_options!$C$47:$D$49,2,), "")</f>
        <v/>
      </c>
      <c r="S472" s="39" t="str">
        <f>IFERROR(VLOOKUP(F472,Drop_down_options!$C$34:$D$36,2,), "")</f>
        <v/>
      </c>
      <c r="T472" s="39" t="str">
        <f>IFERROR(VLOOKUP(H472,Drop_down_options!$C$39:$D$44,2,),"")</f>
        <v/>
      </c>
      <c r="U472" s="48"/>
      <c r="V472" s="209"/>
      <c r="W472" s="48"/>
      <c r="X472" s="48"/>
      <c r="Y472" s="48"/>
      <c r="Z472" s="48"/>
      <c r="AA472" s="46"/>
      <c r="AB472" s="46"/>
      <c r="AC472" s="45" t="str">
        <f t="shared" si="70"/>
        <v/>
      </c>
      <c r="AD472" s="44"/>
      <c r="AE472" s="46"/>
      <c r="AF472" s="46"/>
      <c r="AG472" s="46"/>
      <c r="AH472" s="120"/>
      <c r="AI472" s="28" t="str">
        <f>IFERROR(VLOOKUP(AH472,CAPTURE_SITE_INFO!$B$3:$U$501,11,FALSE),"")</f>
        <v/>
      </c>
      <c r="AJ472" s="28" t="str">
        <f t="shared" si="71"/>
        <v>_</v>
      </c>
    </row>
    <row r="473" spans="1:36" s="30" customFormat="1" x14ac:dyDescent="0.25">
      <c r="A473" s="38"/>
      <c r="B473" s="155"/>
      <c r="C473" s="40" t="str">
        <f t="shared" si="64"/>
        <v/>
      </c>
      <c r="D473" s="39"/>
      <c r="E473" s="40" t="str">
        <f t="shared" si="65"/>
        <v/>
      </c>
      <c r="F473" s="39"/>
      <c r="G473" s="40" t="str">
        <f t="shared" si="66"/>
        <v/>
      </c>
      <c r="H473" s="39"/>
      <c r="I473" s="40" t="str">
        <f t="shared" si="67"/>
        <v/>
      </c>
      <c r="J473" s="198" t="str">
        <f>IFERROR(VLOOKUP(Q473,Drop_down_options!$B$2:$D$31,2,FALSE),"")</f>
        <v/>
      </c>
      <c r="K473" s="40" t="str">
        <f>IFERROR(VLOOKUP(R473,Drop_down_options!$E$2:$F$4,2,),"")</f>
        <v/>
      </c>
      <c r="L473" s="40" t="str">
        <f>IFERROR(VLOOKUP(S473,Drop_down_options!$G$2:$H$4,2),"")</f>
        <v/>
      </c>
      <c r="M473" s="40" t="str">
        <f>IFERROR(VLOOKUP(T473,Drop_down_options!$E$9:$F$14,2,FALSE),"")</f>
        <v/>
      </c>
      <c r="N473" s="40" t="str">
        <f t="shared" si="68"/>
        <v>_</v>
      </c>
      <c r="O473" s="199" t="str">
        <f t="shared" si="69"/>
        <v>___</v>
      </c>
      <c r="P473" s="41" t="str">
        <f t="shared" si="63"/>
        <v>-</v>
      </c>
      <c r="Q473" s="42" t="str">
        <f>IFERROR(VLOOKUP(B473,ACCEPTED_CODES!$X$3:$Y$32,2,), "")</f>
        <v/>
      </c>
      <c r="R473" s="154" t="str">
        <f>IFERROR(VLOOKUP(E473,Drop_down_options!$C$47:$D$49,2,), "")</f>
        <v/>
      </c>
      <c r="S473" s="39" t="str">
        <f>IFERROR(VLOOKUP(F473,Drop_down_options!$C$34:$D$36,2,), "")</f>
        <v/>
      </c>
      <c r="T473" s="39" t="str">
        <f>IFERROR(VLOOKUP(H473,Drop_down_options!$C$39:$D$44,2,),"")</f>
        <v/>
      </c>
      <c r="U473" s="48"/>
      <c r="V473" s="209"/>
      <c r="W473" s="48"/>
      <c r="X473" s="48"/>
      <c r="Y473" s="48"/>
      <c r="Z473" s="48"/>
      <c r="AA473" s="46"/>
      <c r="AB473" s="46"/>
      <c r="AC473" s="45" t="str">
        <f t="shared" si="70"/>
        <v/>
      </c>
      <c r="AD473" s="44"/>
      <c r="AE473" s="46"/>
      <c r="AF473" s="46"/>
      <c r="AG473" s="46"/>
      <c r="AH473" s="120"/>
      <c r="AI473" s="28" t="str">
        <f>IFERROR(VLOOKUP(AH473,CAPTURE_SITE_INFO!$B$3:$U$501,11,FALSE),"")</f>
        <v/>
      </c>
      <c r="AJ473" s="28" t="str">
        <f t="shared" si="71"/>
        <v>_</v>
      </c>
    </row>
    <row r="474" spans="1:36" s="30" customFormat="1" x14ac:dyDescent="0.25">
      <c r="A474" s="38"/>
      <c r="B474" s="155"/>
      <c r="C474" s="40" t="str">
        <f t="shared" si="64"/>
        <v/>
      </c>
      <c r="D474" s="39"/>
      <c r="E474" s="40" t="str">
        <f t="shared" si="65"/>
        <v/>
      </c>
      <c r="F474" s="39"/>
      <c r="G474" s="40" t="str">
        <f t="shared" si="66"/>
        <v/>
      </c>
      <c r="H474" s="39"/>
      <c r="I474" s="40" t="str">
        <f t="shared" si="67"/>
        <v/>
      </c>
      <c r="J474" s="198" t="str">
        <f>IFERROR(VLOOKUP(Q474,Drop_down_options!$B$2:$D$31,2,FALSE),"")</f>
        <v/>
      </c>
      <c r="K474" s="40" t="str">
        <f>IFERROR(VLOOKUP(R474,Drop_down_options!$E$2:$F$4,2,),"")</f>
        <v/>
      </c>
      <c r="L474" s="40" t="str">
        <f>IFERROR(VLOOKUP(S474,Drop_down_options!$G$2:$H$4,2),"")</f>
        <v/>
      </c>
      <c r="M474" s="40" t="str">
        <f>IFERROR(VLOOKUP(T474,Drop_down_options!$E$9:$F$14,2,FALSE),"")</f>
        <v/>
      </c>
      <c r="N474" s="40" t="str">
        <f t="shared" si="68"/>
        <v>_</v>
      </c>
      <c r="O474" s="199" t="str">
        <f t="shared" si="69"/>
        <v>___</v>
      </c>
      <c r="P474" s="41" t="str">
        <f t="shared" si="63"/>
        <v>-</v>
      </c>
      <c r="Q474" s="42" t="str">
        <f>IFERROR(VLOOKUP(B474,ACCEPTED_CODES!$X$3:$Y$32,2,), "")</f>
        <v/>
      </c>
      <c r="R474" s="154" t="str">
        <f>IFERROR(VLOOKUP(E474,Drop_down_options!$C$47:$D$49,2,), "")</f>
        <v/>
      </c>
      <c r="S474" s="39" t="str">
        <f>IFERROR(VLOOKUP(F474,Drop_down_options!$C$34:$D$36,2,), "")</f>
        <v/>
      </c>
      <c r="T474" s="39" t="str">
        <f>IFERROR(VLOOKUP(H474,Drop_down_options!$C$39:$D$44,2,),"")</f>
        <v/>
      </c>
      <c r="U474" s="48"/>
      <c r="V474" s="209"/>
      <c r="W474" s="48"/>
      <c r="X474" s="48"/>
      <c r="Y474" s="48"/>
      <c r="Z474" s="48"/>
      <c r="AA474" s="46"/>
      <c r="AB474" s="46"/>
      <c r="AC474" s="45" t="str">
        <f t="shared" si="70"/>
        <v/>
      </c>
      <c r="AD474" s="44"/>
      <c r="AE474" s="46"/>
      <c r="AF474" s="46"/>
      <c r="AG474" s="46"/>
      <c r="AH474" s="120"/>
      <c r="AI474" s="28" t="str">
        <f>IFERROR(VLOOKUP(AH474,CAPTURE_SITE_INFO!$B$3:$U$501,11,FALSE),"")</f>
        <v/>
      </c>
      <c r="AJ474" s="28" t="str">
        <f t="shared" si="71"/>
        <v>_</v>
      </c>
    </row>
    <row r="475" spans="1:36" s="30" customFormat="1" x14ac:dyDescent="0.25">
      <c r="A475" s="38"/>
      <c r="B475" s="155"/>
      <c r="C475" s="40" t="str">
        <f t="shared" si="64"/>
        <v/>
      </c>
      <c r="D475" s="39"/>
      <c r="E475" s="40" t="str">
        <f t="shared" si="65"/>
        <v/>
      </c>
      <c r="F475" s="39"/>
      <c r="G475" s="40" t="str">
        <f t="shared" si="66"/>
        <v/>
      </c>
      <c r="H475" s="39"/>
      <c r="I475" s="40" t="str">
        <f t="shared" si="67"/>
        <v/>
      </c>
      <c r="J475" s="198" t="str">
        <f>IFERROR(VLOOKUP(Q475,Drop_down_options!$B$2:$D$31,2,FALSE),"")</f>
        <v/>
      </c>
      <c r="K475" s="40" t="str">
        <f>IFERROR(VLOOKUP(R475,Drop_down_options!$E$2:$F$4,2,),"")</f>
        <v/>
      </c>
      <c r="L475" s="40" t="str">
        <f>IFERROR(VLOOKUP(S475,Drop_down_options!$G$2:$H$4,2),"")</f>
        <v/>
      </c>
      <c r="M475" s="40" t="str">
        <f>IFERROR(VLOOKUP(T475,Drop_down_options!$E$9:$F$14,2,FALSE),"")</f>
        <v/>
      </c>
      <c r="N475" s="40" t="str">
        <f t="shared" si="68"/>
        <v>_</v>
      </c>
      <c r="O475" s="199" t="str">
        <f t="shared" si="69"/>
        <v>___</v>
      </c>
      <c r="P475" s="41" t="str">
        <f t="shared" si="63"/>
        <v>-</v>
      </c>
      <c r="Q475" s="42" t="str">
        <f>IFERROR(VLOOKUP(B475,ACCEPTED_CODES!$X$3:$Y$32,2,), "")</f>
        <v/>
      </c>
      <c r="R475" s="154" t="str">
        <f>IFERROR(VLOOKUP(E475,Drop_down_options!$C$47:$D$49,2,), "")</f>
        <v/>
      </c>
      <c r="S475" s="39" t="str">
        <f>IFERROR(VLOOKUP(F475,Drop_down_options!$C$34:$D$36,2,), "")</f>
        <v/>
      </c>
      <c r="T475" s="39" t="str">
        <f>IFERROR(VLOOKUP(H475,Drop_down_options!$C$39:$D$44,2,),"")</f>
        <v/>
      </c>
      <c r="U475" s="48"/>
      <c r="V475" s="209"/>
      <c r="W475" s="48"/>
      <c r="X475" s="48"/>
      <c r="Y475" s="48"/>
      <c r="Z475" s="48"/>
      <c r="AA475" s="46"/>
      <c r="AB475" s="46"/>
      <c r="AC475" s="45" t="str">
        <f t="shared" si="70"/>
        <v/>
      </c>
      <c r="AD475" s="44"/>
      <c r="AE475" s="46"/>
      <c r="AF475" s="46"/>
      <c r="AG475" s="46"/>
      <c r="AH475" s="120"/>
      <c r="AI475" s="28" t="str">
        <f>IFERROR(VLOOKUP(AH475,CAPTURE_SITE_INFO!$B$3:$U$501,11,FALSE),"")</f>
        <v/>
      </c>
      <c r="AJ475" s="28" t="str">
        <f t="shared" si="71"/>
        <v>_</v>
      </c>
    </row>
    <row r="476" spans="1:36" s="30" customFormat="1" x14ac:dyDescent="0.25">
      <c r="A476" s="38"/>
      <c r="B476" s="155"/>
      <c r="C476" s="40" t="str">
        <f t="shared" si="64"/>
        <v/>
      </c>
      <c r="D476" s="39"/>
      <c r="E476" s="40" t="str">
        <f t="shared" si="65"/>
        <v/>
      </c>
      <c r="F476" s="39"/>
      <c r="G476" s="40" t="str">
        <f t="shared" si="66"/>
        <v/>
      </c>
      <c r="H476" s="39"/>
      <c r="I476" s="40" t="str">
        <f t="shared" si="67"/>
        <v/>
      </c>
      <c r="J476" s="198" t="str">
        <f>IFERROR(VLOOKUP(Q476,Drop_down_options!$B$2:$D$31,2,FALSE),"")</f>
        <v/>
      </c>
      <c r="K476" s="40" t="str">
        <f>IFERROR(VLOOKUP(R476,Drop_down_options!$E$2:$F$4,2,),"")</f>
        <v/>
      </c>
      <c r="L476" s="40" t="str">
        <f>IFERROR(VLOOKUP(S476,Drop_down_options!$G$2:$H$4,2),"")</f>
        <v/>
      </c>
      <c r="M476" s="40" t="str">
        <f>IFERROR(VLOOKUP(T476,Drop_down_options!$E$9:$F$14,2,FALSE),"")</f>
        <v/>
      </c>
      <c r="N476" s="40" t="str">
        <f t="shared" si="68"/>
        <v>_</v>
      </c>
      <c r="O476" s="199" t="str">
        <f t="shared" si="69"/>
        <v>___</v>
      </c>
      <c r="P476" s="41" t="str">
        <f t="shared" si="63"/>
        <v>-</v>
      </c>
      <c r="Q476" s="42" t="str">
        <f>IFERROR(VLOOKUP(B476,ACCEPTED_CODES!$X$3:$Y$32,2,), "")</f>
        <v/>
      </c>
      <c r="R476" s="154" t="str">
        <f>IFERROR(VLOOKUP(E476,Drop_down_options!$C$47:$D$49,2,), "")</f>
        <v/>
      </c>
      <c r="S476" s="39" t="str">
        <f>IFERROR(VLOOKUP(F476,Drop_down_options!$C$34:$D$36,2,), "")</f>
        <v/>
      </c>
      <c r="T476" s="39" t="str">
        <f>IFERROR(VLOOKUP(H476,Drop_down_options!$C$39:$D$44,2,),"")</f>
        <v/>
      </c>
      <c r="U476" s="48"/>
      <c r="V476" s="209"/>
      <c r="W476" s="48"/>
      <c r="X476" s="48"/>
      <c r="Y476" s="48"/>
      <c r="Z476" s="48"/>
      <c r="AA476" s="46"/>
      <c r="AB476" s="46"/>
      <c r="AC476" s="45" t="str">
        <f t="shared" si="70"/>
        <v/>
      </c>
      <c r="AD476" s="44"/>
      <c r="AE476" s="46"/>
      <c r="AF476" s="46"/>
      <c r="AG476" s="46"/>
      <c r="AH476" s="120"/>
      <c r="AI476" s="28" t="str">
        <f>IFERROR(VLOOKUP(AH476,CAPTURE_SITE_INFO!$B$3:$U$501,11,FALSE),"")</f>
        <v/>
      </c>
      <c r="AJ476" s="28" t="str">
        <f t="shared" si="71"/>
        <v>_</v>
      </c>
    </row>
    <row r="477" spans="1:36" s="30" customFormat="1" x14ac:dyDescent="0.25">
      <c r="A477" s="38"/>
      <c r="B477" s="155"/>
      <c r="C477" s="40" t="str">
        <f t="shared" si="64"/>
        <v/>
      </c>
      <c r="D477" s="39"/>
      <c r="E477" s="40" t="str">
        <f t="shared" si="65"/>
        <v/>
      </c>
      <c r="F477" s="39"/>
      <c r="G477" s="40" t="str">
        <f t="shared" si="66"/>
        <v/>
      </c>
      <c r="H477" s="39"/>
      <c r="I477" s="40" t="str">
        <f t="shared" si="67"/>
        <v/>
      </c>
      <c r="J477" s="198" t="str">
        <f>IFERROR(VLOOKUP(Q477,Drop_down_options!$B$2:$D$31,2,FALSE),"")</f>
        <v/>
      </c>
      <c r="K477" s="40" t="str">
        <f>IFERROR(VLOOKUP(R477,Drop_down_options!$E$2:$F$4,2,),"")</f>
        <v/>
      </c>
      <c r="L477" s="40" t="str">
        <f>IFERROR(VLOOKUP(S477,Drop_down_options!$G$2:$H$4,2),"")</f>
        <v/>
      </c>
      <c r="M477" s="40" t="str">
        <f>IFERROR(VLOOKUP(T477,Drop_down_options!$E$9:$F$14,2,FALSE),"")</f>
        <v/>
      </c>
      <c r="N477" s="40" t="str">
        <f t="shared" si="68"/>
        <v>_</v>
      </c>
      <c r="O477" s="199" t="str">
        <f t="shared" si="69"/>
        <v>___</v>
      </c>
      <c r="P477" s="41" t="str">
        <f t="shared" si="63"/>
        <v>-</v>
      </c>
      <c r="Q477" s="42" t="str">
        <f>IFERROR(VLOOKUP(B477,ACCEPTED_CODES!$X$3:$Y$32,2,), "")</f>
        <v/>
      </c>
      <c r="R477" s="154" t="str">
        <f>IFERROR(VLOOKUP(E477,Drop_down_options!$C$47:$D$49,2,), "")</f>
        <v/>
      </c>
      <c r="S477" s="39" t="str">
        <f>IFERROR(VLOOKUP(F477,Drop_down_options!$C$34:$D$36,2,), "")</f>
        <v/>
      </c>
      <c r="T477" s="39" t="str">
        <f>IFERROR(VLOOKUP(H477,Drop_down_options!$C$39:$D$44,2,),"")</f>
        <v/>
      </c>
      <c r="U477" s="48"/>
      <c r="V477" s="209"/>
      <c r="W477" s="48"/>
      <c r="X477" s="48"/>
      <c r="Y477" s="48"/>
      <c r="Z477" s="48"/>
      <c r="AA477" s="46"/>
      <c r="AB477" s="46"/>
      <c r="AC477" s="45" t="str">
        <f t="shared" si="70"/>
        <v/>
      </c>
      <c r="AD477" s="44"/>
      <c r="AE477" s="46"/>
      <c r="AF477" s="46"/>
      <c r="AG477" s="46"/>
      <c r="AH477" s="120"/>
      <c r="AI477" s="28" t="str">
        <f>IFERROR(VLOOKUP(AH477,CAPTURE_SITE_INFO!$B$3:$U$501,11,FALSE),"")</f>
        <v/>
      </c>
      <c r="AJ477" s="28" t="str">
        <f t="shared" si="71"/>
        <v>_</v>
      </c>
    </row>
    <row r="478" spans="1:36" s="30" customFormat="1" x14ac:dyDescent="0.25">
      <c r="A478" s="38"/>
      <c r="B478" s="155"/>
      <c r="C478" s="40" t="str">
        <f t="shared" si="64"/>
        <v/>
      </c>
      <c r="D478" s="39"/>
      <c r="E478" s="40" t="str">
        <f t="shared" si="65"/>
        <v/>
      </c>
      <c r="F478" s="39"/>
      <c r="G478" s="40" t="str">
        <f t="shared" si="66"/>
        <v/>
      </c>
      <c r="H478" s="39"/>
      <c r="I478" s="40" t="str">
        <f t="shared" si="67"/>
        <v/>
      </c>
      <c r="J478" s="198" t="str">
        <f>IFERROR(VLOOKUP(Q478,Drop_down_options!$B$2:$D$31,2,FALSE),"")</f>
        <v/>
      </c>
      <c r="K478" s="40" t="str">
        <f>IFERROR(VLOOKUP(R478,Drop_down_options!$E$2:$F$4,2,),"")</f>
        <v/>
      </c>
      <c r="L478" s="40" t="str">
        <f>IFERROR(VLOOKUP(S478,Drop_down_options!$G$2:$H$4,2),"")</f>
        <v/>
      </c>
      <c r="M478" s="40" t="str">
        <f>IFERROR(VLOOKUP(T478,Drop_down_options!$E$9:$F$14,2,FALSE),"")</f>
        <v/>
      </c>
      <c r="N478" s="40" t="str">
        <f t="shared" si="68"/>
        <v>_</v>
      </c>
      <c r="O478" s="199" t="str">
        <f t="shared" si="69"/>
        <v>___</v>
      </c>
      <c r="P478" s="41" t="str">
        <f t="shared" si="63"/>
        <v>-</v>
      </c>
      <c r="Q478" s="42" t="str">
        <f>IFERROR(VLOOKUP(B478,ACCEPTED_CODES!$X$3:$Y$32,2,), "")</f>
        <v/>
      </c>
      <c r="R478" s="154" t="str">
        <f>IFERROR(VLOOKUP(E478,Drop_down_options!$C$47:$D$49,2,), "")</f>
        <v/>
      </c>
      <c r="S478" s="39" t="str">
        <f>IFERROR(VLOOKUP(F478,Drop_down_options!$C$34:$D$36,2,), "")</f>
        <v/>
      </c>
      <c r="T478" s="39" t="str">
        <f>IFERROR(VLOOKUP(H478,Drop_down_options!$C$39:$D$44,2,),"")</f>
        <v/>
      </c>
      <c r="U478" s="48"/>
      <c r="V478" s="209"/>
      <c r="W478" s="48"/>
      <c r="X478" s="48"/>
      <c r="Y478" s="48"/>
      <c r="Z478" s="48"/>
      <c r="AA478" s="46"/>
      <c r="AB478" s="46"/>
      <c r="AC478" s="45" t="str">
        <f t="shared" si="70"/>
        <v/>
      </c>
      <c r="AD478" s="44"/>
      <c r="AE478" s="46"/>
      <c r="AF478" s="46"/>
      <c r="AG478" s="46"/>
      <c r="AH478" s="120"/>
      <c r="AI478" s="28" t="str">
        <f>IFERROR(VLOOKUP(AH478,CAPTURE_SITE_INFO!$B$3:$U$501,11,FALSE),"")</f>
        <v/>
      </c>
      <c r="AJ478" s="28" t="str">
        <f t="shared" si="71"/>
        <v>_</v>
      </c>
    </row>
    <row r="479" spans="1:36" s="30" customFormat="1" x14ac:dyDescent="0.25">
      <c r="A479" s="38"/>
      <c r="B479" s="155"/>
      <c r="C479" s="40" t="str">
        <f t="shared" si="64"/>
        <v/>
      </c>
      <c r="D479" s="39"/>
      <c r="E479" s="40" t="str">
        <f t="shared" si="65"/>
        <v/>
      </c>
      <c r="F479" s="39"/>
      <c r="G479" s="40" t="str">
        <f t="shared" si="66"/>
        <v/>
      </c>
      <c r="H479" s="39"/>
      <c r="I479" s="40" t="str">
        <f t="shared" si="67"/>
        <v/>
      </c>
      <c r="J479" s="198" t="str">
        <f>IFERROR(VLOOKUP(Q479,Drop_down_options!$B$2:$D$31,2,FALSE),"")</f>
        <v/>
      </c>
      <c r="K479" s="40" t="str">
        <f>IFERROR(VLOOKUP(R479,Drop_down_options!$E$2:$F$4,2,),"")</f>
        <v/>
      </c>
      <c r="L479" s="40" t="str">
        <f>IFERROR(VLOOKUP(S479,Drop_down_options!$G$2:$H$4,2),"")</f>
        <v/>
      </c>
      <c r="M479" s="40" t="str">
        <f>IFERROR(VLOOKUP(T479,Drop_down_options!$E$9:$F$14,2,FALSE),"")</f>
        <v/>
      </c>
      <c r="N479" s="40" t="str">
        <f t="shared" si="68"/>
        <v>_</v>
      </c>
      <c r="O479" s="199" t="str">
        <f t="shared" si="69"/>
        <v>___</v>
      </c>
      <c r="P479" s="41" t="str">
        <f t="shared" si="63"/>
        <v>-</v>
      </c>
      <c r="Q479" s="42" t="str">
        <f>IFERROR(VLOOKUP(B479,ACCEPTED_CODES!$X$3:$Y$32,2,), "")</f>
        <v/>
      </c>
      <c r="R479" s="154" t="str">
        <f>IFERROR(VLOOKUP(E479,Drop_down_options!$C$47:$D$49,2,), "")</f>
        <v/>
      </c>
      <c r="S479" s="39" t="str">
        <f>IFERROR(VLOOKUP(F479,Drop_down_options!$C$34:$D$36,2,), "")</f>
        <v/>
      </c>
      <c r="T479" s="39" t="str">
        <f>IFERROR(VLOOKUP(H479,Drop_down_options!$C$39:$D$44,2,),"")</f>
        <v/>
      </c>
      <c r="U479" s="48"/>
      <c r="V479" s="209"/>
      <c r="W479" s="48"/>
      <c r="X479" s="48"/>
      <c r="Y479" s="48"/>
      <c r="Z479" s="48"/>
      <c r="AA479" s="46"/>
      <c r="AB479" s="46"/>
      <c r="AC479" s="45" t="str">
        <f t="shared" si="70"/>
        <v/>
      </c>
      <c r="AD479" s="44"/>
      <c r="AE479" s="46"/>
      <c r="AF479" s="46"/>
      <c r="AG479" s="46"/>
      <c r="AH479" s="120"/>
      <c r="AI479" s="28" t="str">
        <f>IFERROR(VLOOKUP(AH479,CAPTURE_SITE_INFO!$B$3:$U$501,11,FALSE),"")</f>
        <v/>
      </c>
      <c r="AJ479" s="28" t="str">
        <f t="shared" si="71"/>
        <v>_</v>
      </c>
    </row>
    <row r="480" spans="1:36" s="30" customFormat="1" x14ac:dyDescent="0.25">
      <c r="A480" s="38"/>
      <c r="B480" s="155"/>
      <c r="C480" s="40" t="str">
        <f t="shared" si="64"/>
        <v/>
      </c>
      <c r="D480" s="39"/>
      <c r="E480" s="40" t="str">
        <f t="shared" si="65"/>
        <v/>
      </c>
      <c r="F480" s="39"/>
      <c r="G480" s="40" t="str">
        <f t="shared" si="66"/>
        <v/>
      </c>
      <c r="H480" s="39"/>
      <c r="I480" s="40" t="str">
        <f t="shared" si="67"/>
        <v/>
      </c>
      <c r="J480" s="198" t="str">
        <f>IFERROR(VLOOKUP(Q480,Drop_down_options!$B$2:$D$31,2,FALSE),"")</f>
        <v/>
      </c>
      <c r="K480" s="40" t="str">
        <f>IFERROR(VLOOKUP(R480,Drop_down_options!$E$2:$F$4,2,),"")</f>
        <v/>
      </c>
      <c r="L480" s="40" t="str">
        <f>IFERROR(VLOOKUP(S480,Drop_down_options!$G$2:$H$4,2),"")</f>
        <v/>
      </c>
      <c r="M480" s="40" t="str">
        <f>IFERROR(VLOOKUP(T480,Drop_down_options!$E$9:$F$14,2,FALSE),"")</f>
        <v/>
      </c>
      <c r="N480" s="40" t="str">
        <f t="shared" si="68"/>
        <v>_</v>
      </c>
      <c r="O480" s="199" t="str">
        <f t="shared" si="69"/>
        <v>___</v>
      </c>
      <c r="P480" s="41" t="str">
        <f t="shared" si="63"/>
        <v>-</v>
      </c>
      <c r="Q480" s="42" t="str">
        <f>IFERROR(VLOOKUP(B480,ACCEPTED_CODES!$X$3:$Y$32,2,), "")</f>
        <v/>
      </c>
      <c r="R480" s="154" t="str">
        <f>IFERROR(VLOOKUP(E480,Drop_down_options!$C$47:$D$49,2,), "")</f>
        <v/>
      </c>
      <c r="S480" s="39" t="str">
        <f>IFERROR(VLOOKUP(F480,Drop_down_options!$C$34:$D$36,2,), "")</f>
        <v/>
      </c>
      <c r="T480" s="39" t="str">
        <f>IFERROR(VLOOKUP(H480,Drop_down_options!$C$39:$D$44,2,),"")</f>
        <v/>
      </c>
      <c r="U480" s="48"/>
      <c r="V480" s="209"/>
      <c r="W480" s="48"/>
      <c r="X480" s="48"/>
      <c r="Y480" s="48"/>
      <c r="Z480" s="48"/>
      <c r="AA480" s="46"/>
      <c r="AB480" s="46"/>
      <c r="AC480" s="45" t="str">
        <f t="shared" si="70"/>
        <v/>
      </c>
      <c r="AD480" s="44"/>
      <c r="AE480" s="46"/>
      <c r="AF480" s="46"/>
      <c r="AG480" s="46"/>
      <c r="AH480" s="120"/>
      <c r="AI480" s="28" t="str">
        <f>IFERROR(VLOOKUP(AH480,CAPTURE_SITE_INFO!$B$3:$U$501,11,FALSE),"")</f>
        <v/>
      </c>
      <c r="AJ480" s="28" t="str">
        <f t="shared" si="71"/>
        <v>_</v>
      </c>
    </row>
    <row r="481" spans="1:36" s="30" customFormat="1" x14ac:dyDescent="0.25">
      <c r="A481" s="38"/>
      <c r="B481" s="155"/>
      <c r="C481" s="40" t="str">
        <f t="shared" si="64"/>
        <v/>
      </c>
      <c r="D481" s="39"/>
      <c r="E481" s="40" t="str">
        <f t="shared" si="65"/>
        <v/>
      </c>
      <c r="F481" s="39"/>
      <c r="G481" s="40" t="str">
        <f t="shared" si="66"/>
        <v/>
      </c>
      <c r="H481" s="39"/>
      <c r="I481" s="40" t="str">
        <f t="shared" si="67"/>
        <v/>
      </c>
      <c r="J481" s="198" t="str">
        <f>IFERROR(VLOOKUP(Q481,Drop_down_options!$B$2:$D$31,2,FALSE),"")</f>
        <v/>
      </c>
      <c r="K481" s="40" t="str">
        <f>IFERROR(VLOOKUP(R481,Drop_down_options!$E$2:$F$4,2,),"")</f>
        <v/>
      </c>
      <c r="L481" s="40" t="str">
        <f>IFERROR(VLOOKUP(S481,Drop_down_options!$G$2:$H$4,2),"")</f>
        <v/>
      </c>
      <c r="M481" s="40" t="str">
        <f>IFERROR(VLOOKUP(T481,Drop_down_options!$E$9:$F$14,2,FALSE),"")</f>
        <v/>
      </c>
      <c r="N481" s="40" t="str">
        <f t="shared" si="68"/>
        <v>_</v>
      </c>
      <c r="O481" s="199" t="str">
        <f t="shared" si="69"/>
        <v>___</v>
      </c>
      <c r="P481" s="41" t="str">
        <f t="shared" si="63"/>
        <v>-</v>
      </c>
      <c r="Q481" s="42" t="str">
        <f>IFERROR(VLOOKUP(B481,ACCEPTED_CODES!$X$3:$Y$32,2,), "")</f>
        <v/>
      </c>
      <c r="R481" s="154" t="str">
        <f>IFERROR(VLOOKUP(E481,Drop_down_options!$C$47:$D$49,2,), "")</f>
        <v/>
      </c>
      <c r="S481" s="39" t="str">
        <f>IFERROR(VLOOKUP(F481,Drop_down_options!$C$34:$D$36,2,), "")</f>
        <v/>
      </c>
      <c r="T481" s="39" t="str">
        <f>IFERROR(VLOOKUP(H481,Drop_down_options!$C$39:$D$44,2,),"")</f>
        <v/>
      </c>
      <c r="U481" s="48"/>
      <c r="V481" s="209"/>
      <c r="W481" s="48"/>
      <c r="X481" s="48"/>
      <c r="Y481" s="48"/>
      <c r="Z481" s="48"/>
      <c r="AA481" s="46"/>
      <c r="AB481" s="46"/>
      <c r="AC481" s="45" t="str">
        <f t="shared" si="70"/>
        <v/>
      </c>
      <c r="AD481" s="44"/>
      <c r="AE481" s="46"/>
      <c r="AF481" s="46"/>
      <c r="AG481" s="46"/>
      <c r="AH481" s="120"/>
      <c r="AI481" s="28" t="str">
        <f>IFERROR(VLOOKUP(AH481,CAPTURE_SITE_INFO!$B$3:$U$501,11,FALSE),"")</f>
        <v/>
      </c>
      <c r="AJ481" s="28" t="str">
        <f t="shared" si="71"/>
        <v>_</v>
      </c>
    </row>
    <row r="482" spans="1:36" s="30" customFormat="1" x14ac:dyDescent="0.25">
      <c r="A482" s="38"/>
      <c r="B482" s="155"/>
      <c r="C482" s="40" t="str">
        <f t="shared" si="64"/>
        <v/>
      </c>
      <c r="D482" s="39"/>
      <c r="E482" s="40" t="str">
        <f t="shared" si="65"/>
        <v/>
      </c>
      <c r="F482" s="39"/>
      <c r="G482" s="40" t="str">
        <f t="shared" si="66"/>
        <v/>
      </c>
      <c r="H482" s="39"/>
      <c r="I482" s="40" t="str">
        <f t="shared" si="67"/>
        <v/>
      </c>
      <c r="J482" s="198" t="str">
        <f>IFERROR(VLOOKUP(Q482,Drop_down_options!$B$2:$D$31,2,FALSE),"")</f>
        <v/>
      </c>
      <c r="K482" s="40" t="str">
        <f>IFERROR(VLOOKUP(R482,Drop_down_options!$E$2:$F$4,2,),"")</f>
        <v/>
      </c>
      <c r="L482" s="40" t="str">
        <f>IFERROR(VLOOKUP(S482,Drop_down_options!$G$2:$H$4,2),"")</f>
        <v/>
      </c>
      <c r="M482" s="40" t="str">
        <f>IFERROR(VLOOKUP(T482,Drop_down_options!$E$9:$F$14,2,FALSE),"")</f>
        <v/>
      </c>
      <c r="N482" s="40" t="str">
        <f t="shared" si="68"/>
        <v>_</v>
      </c>
      <c r="O482" s="199" t="str">
        <f t="shared" si="69"/>
        <v>___</v>
      </c>
      <c r="P482" s="41" t="str">
        <f t="shared" si="63"/>
        <v>-</v>
      </c>
      <c r="Q482" s="42" t="str">
        <f>IFERROR(VLOOKUP(B482,ACCEPTED_CODES!$X$3:$Y$32,2,), "")</f>
        <v/>
      </c>
      <c r="R482" s="154" t="str">
        <f>IFERROR(VLOOKUP(E482,Drop_down_options!$C$47:$D$49,2,), "")</f>
        <v/>
      </c>
      <c r="S482" s="39" t="str">
        <f>IFERROR(VLOOKUP(F482,Drop_down_options!$C$34:$D$36,2,), "")</f>
        <v/>
      </c>
      <c r="T482" s="39" t="str">
        <f>IFERROR(VLOOKUP(H482,Drop_down_options!$C$39:$D$44,2,),"")</f>
        <v/>
      </c>
      <c r="U482" s="48"/>
      <c r="V482" s="209"/>
      <c r="W482" s="48"/>
      <c r="X482" s="48"/>
      <c r="Y482" s="48"/>
      <c r="Z482" s="48"/>
      <c r="AA482" s="46"/>
      <c r="AB482" s="46"/>
      <c r="AC482" s="45" t="str">
        <f t="shared" si="70"/>
        <v/>
      </c>
      <c r="AD482" s="44"/>
      <c r="AE482" s="46"/>
      <c r="AF482" s="46"/>
      <c r="AG482" s="46"/>
      <c r="AH482" s="120"/>
      <c r="AI482" s="28" t="str">
        <f>IFERROR(VLOOKUP(AH482,CAPTURE_SITE_INFO!$B$3:$U$501,11,FALSE),"")</f>
        <v/>
      </c>
      <c r="AJ482" s="28" t="str">
        <f t="shared" si="71"/>
        <v>_</v>
      </c>
    </row>
    <row r="483" spans="1:36" s="30" customFormat="1" x14ac:dyDescent="0.25">
      <c r="A483" s="38"/>
      <c r="B483" s="155"/>
      <c r="C483" s="40" t="str">
        <f t="shared" si="64"/>
        <v/>
      </c>
      <c r="D483" s="39"/>
      <c r="E483" s="40" t="str">
        <f t="shared" si="65"/>
        <v/>
      </c>
      <c r="F483" s="39"/>
      <c r="G483" s="40" t="str">
        <f t="shared" si="66"/>
        <v/>
      </c>
      <c r="H483" s="39"/>
      <c r="I483" s="40" t="str">
        <f t="shared" si="67"/>
        <v/>
      </c>
      <c r="J483" s="198" t="str">
        <f>IFERROR(VLOOKUP(Q483,Drop_down_options!$B$2:$D$31,2,FALSE),"")</f>
        <v/>
      </c>
      <c r="K483" s="40" t="str">
        <f>IFERROR(VLOOKUP(R483,Drop_down_options!$E$2:$F$4,2,),"")</f>
        <v/>
      </c>
      <c r="L483" s="40" t="str">
        <f>IFERROR(VLOOKUP(S483,Drop_down_options!$G$2:$H$4,2),"")</f>
        <v/>
      </c>
      <c r="M483" s="40" t="str">
        <f>IFERROR(VLOOKUP(T483,Drop_down_options!$E$9:$F$14,2,FALSE),"")</f>
        <v/>
      </c>
      <c r="N483" s="40" t="str">
        <f t="shared" si="68"/>
        <v>_</v>
      </c>
      <c r="O483" s="199" t="str">
        <f t="shared" si="69"/>
        <v>___</v>
      </c>
      <c r="P483" s="41" t="str">
        <f t="shared" si="63"/>
        <v>-</v>
      </c>
      <c r="Q483" s="42" t="str">
        <f>IFERROR(VLOOKUP(B483,ACCEPTED_CODES!$X$3:$Y$32,2,), "")</f>
        <v/>
      </c>
      <c r="R483" s="154" t="str">
        <f>IFERROR(VLOOKUP(E483,Drop_down_options!$C$47:$D$49,2,), "")</f>
        <v/>
      </c>
      <c r="S483" s="39" t="str">
        <f>IFERROR(VLOOKUP(F483,Drop_down_options!$C$34:$D$36,2,), "")</f>
        <v/>
      </c>
      <c r="T483" s="39" t="str">
        <f>IFERROR(VLOOKUP(H483,Drop_down_options!$C$39:$D$44,2,),"")</f>
        <v/>
      </c>
      <c r="U483" s="48"/>
      <c r="V483" s="209"/>
      <c r="W483" s="48"/>
      <c r="X483" s="48"/>
      <c r="Y483" s="48"/>
      <c r="Z483" s="48"/>
      <c r="AA483" s="46"/>
      <c r="AB483" s="46"/>
      <c r="AC483" s="45" t="str">
        <f t="shared" si="70"/>
        <v/>
      </c>
      <c r="AD483" s="44"/>
      <c r="AE483" s="46"/>
      <c r="AF483" s="46"/>
      <c r="AG483" s="46"/>
      <c r="AH483" s="120"/>
      <c r="AI483" s="28" t="str">
        <f>IFERROR(VLOOKUP(AH483,CAPTURE_SITE_INFO!$B$3:$U$501,11,FALSE),"")</f>
        <v/>
      </c>
      <c r="AJ483" s="28" t="str">
        <f t="shared" si="71"/>
        <v>_</v>
      </c>
    </row>
    <row r="484" spans="1:36" s="30" customFormat="1" x14ac:dyDescent="0.25">
      <c r="A484" s="38"/>
      <c r="B484" s="155"/>
      <c r="C484" s="40" t="str">
        <f t="shared" si="64"/>
        <v/>
      </c>
      <c r="D484" s="39"/>
      <c r="E484" s="40" t="str">
        <f t="shared" si="65"/>
        <v/>
      </c>
      <c r="F484" s="39"/>
      <c r="G484" s="40" t="str">
        <f t="shared" si="66"/>
        <v/>
      </c>
      <c r="H484" s="39"/>
      <c r="I484" s="40" t="str">
        <f t="shared" si="67"/>
        <v/>
      </c>
      <c r="J484" s="198" t="str">
        <f>IFERROR(VLOOKUP(Q484,Drop_down_options!$B$2:$D$31,2,FALSE),"")</f>
        <v/>
      </c>
      <c r="K484" s="40" t="str">
        <f>IFERROR(VLOOKUP(R484,Drop_down_options!$E$2:$F$4,2,),"")</f>
        <v/>
      </c>
      <c r="L484" s="40" t="str">
        <f>IFERROR(VLOOKUP(S484,Drop_down_options!$G$2:$H$4,2),"")</f>
        <v/>
      </c>
      <c r="M484" s="40" t="str">
        <f>IFERROR(VLOOKUP(T484,Drop_down_options!$E$9:$F$14,2,FALSE),"")</f>
        <v/>
      </c>
      <c r="N484" s="40" t="str">
        <f t="shared" si="68"/>
        <v>_</v>
      </c>
      <c r="O484" s="199" t="str">
        <f t="shared" si="69"/>
        <v>___</v>
      </c>
      <c r="P484" s="41" t="str">
        <f t="shared" si="63"/>
        <v>-</v>
      </c>
      <c r="Q484" s="42" t="str">
        <f>IFERROR(VLOOKUP(B484,ACCEPTED_CODES!$X$3:$Y$32,2,), "")</f>
        <v/>
      </c>
      <c r="R484" s="154" t="str">
        <f>IFERROR(VLOOKUP(E484,Drop_down_options!$C$47:$D$49,2,), "")</f>
        <v/>
      </c>
      <c r="S484" s="39" t="str">
        <f>IFERROR(VLOOKUP(F484,Drop_down_options!$C$34:$D$36,2,), "")</f>
        <v/>
      </c>
      <c r="T484" s="39" t="str">
        <f>IFERROR(VLOOKUP(H484,Drop_down_options!$C$39:$D$44,2,),"")</f>
        <v/>
      </c>
      <c r="U484" s="48"/>
      <c r="V484" s="209"/>
      <c r="W484" s="48"/>
      <c r="X484" s="48"/>
      <c r="Y484" s="48"/>
      <c r="Z484" s="48"/>
      <c r="AA484" s="46"/>
      <c r="AB484" s="46"/>
      <c r="AC484" s="45" t="str">
        <f t="shared" si="70"/>
        <v/>
      </c>
      <c r="AD484" s="44"/>
      <c r="AE484" s="46"/>
      <c r="AF484" s="46"/>
      <c r="AG484" s="46"/>
      <c r="AH484" s="120"/>
      <c r="AI484" s="28" t="str">
        <f>IFERROR(VLOOKUP(AH484,CAPTURE_SITE_INFO!$B$3:$U$501,11,FALSE),"")</f>
        <v/>
      </c>
      <c r="AJ484" s="28" t="str">
        <f t="shared" si="71"/>
        <v>_</v>
      </c>
    </row>
    <row r="485" spans="1:36" s="30" customFormat="1" x14ac:dyDescent="0.25">
      <c r="A485" s="38"/>
      <c r="B485" s="155"/>
      <c r="C485" s="40" t="str">
        <f t="shared" si="64"/>
        <v/>
      </c>
      <c r="D485" s="39"/>
      <c r="E485" s="40" t="str">
        <f t="shared" si="65"/>
        <v/>
      </c>
      <c r="F485" s="39"/>
      <c r="G485" s="40" t="str">
        <f t="shared" si="66"/>
        <v/>
      </c>
      <c r="H485" s="39"/>
      <c r="I485" s="40" t="str">
        <f t="shared" si="67"/>
        <v/>
      </c>
      <c r="J485" s="198" t="str">
        <f>IFERROR(VLOOKUP(Q485,Drop_down_options!$B$2:$D$31,2,FALSE),"")</f>
        <v/>
      </c>
      <c r="K485" s="40" t="str">
        <f>IFERROR(VLOOKUP(R485,Drop_down_options!$E$2:$F$4,2,),"")</f>
        <v/>
      </c>
      <c r="L485" s="40" t="str">
        <f>IFERROR(VLOOKUP(S485,Drop_down_options!$G$2:$H$4,2),"")</f>
        <v/>
      </c>
      <c r="M485" s="40" t="str">
        <f>IFERROR(VLOOKUP(T485,Drop_down_options!$E$9:$F$14,2,FALSE),"")</f>
        <v/>
      </c>
      <c r="N485" s="40" t="str">
        <f t="shared" si="68"/>
        <v>_</v>
      </c>
      <c r="O485" s="199" t="str">
        <f t="shared" si="69"/>
        <v>___</v>
      </c>
      <c r="P485" s="41" t="str">
        <f t="shared" si="63"/>
        <v>-</v>
      </c>
      <c r="Q485" s="42" t="str">
        <f>IFERROR(VLOOKUP(B485,ACCEPTED_CODES!$X$3:$Y$32,2,), "")</f>
        <v/>
      </c>
      <c r="R485" s="154" t="str">
        <f>IFERROR(VLOOKUP(E485,Drop_down_options!$C$47:$D$49,2,), "")</f>
        <v/>
      </c>
      <c r="S485" s="39" t="str">
        <f>IFERROR(VLOOKUP(F485,Drop_down_options!$C$34:$D$36,2,), "")</f>
        <v/>
      </c>
      <c r="T485" s="39" t="str">
        <f>IFERROR(VLOOKUP(H485,Drop_down_options!$C$39:$D$44,2,),"")</f>
        <v/>
      </c>
      <c r="U485" s="48"/>
      <c r="V485" s="209"/>
      <c r="W485" s="48"/>
      <c r="X485" s="48"/>
      <c r="Y485" s="48"/>
      <c r="Z485" s="48"/>
      <c r="AA485" s="46"/>
      <c r="AB485" s="46"/>
      <c r="AC485" s="45" t="str">
        <f t="shared" si="70"/>
        <v/>
      </c>
      <c r="AD485" s="44"/>
      <c r="AE485" s="46"/>
      <c r="AF485" s="46"/>
      <c r="AG485" s="46"/>
      <c r="AH485" s="120"/>
      <c r="AI485" s="28" t="str">
        <f>IFERROR(VLOOKUP(AH485,CAPTURE_SITE_INFO!$B$3:$U$501,11,FALSE),"")</f>
        <v/>
      </c>
      <c r="AJ485" s="28" t="str">
        <f t="shared" si="71"/>
        <v>_</v>
      </c>
    </row>
    <row r="486" spans="1:36" s="30" customFormat="1" x14ac:dyDescent="0.25">
      <c r="A486" s="38"/>
      <c r="B486" s="155"/>
      <c r="C486" s="40" t="str">
        <f t="shared" si="64"/>
        <v/>
      </c>
      <c r="D486" s="39"/>
      <c r="E486" s="40" t="str">
        <f t="shared" si="65"/>
        <v/>
      </c>
      <c r="F486" s="39"/>
      <c r="G486" s="40" t="str">
        <f t="shared" si="66"/>
        <v/>
      </c>
      <c r="H486" s="39"/>
      <c r="I486" s="40" t="str">
        <f t="shared" si="67"/>
        <v/>
      </c>
      <c r="J486" s="198" t="str">
        <f>IFERROR(VLOOKUP(Q486,Drop_down_options!$B$2:$D$31,2,FALSE),"")</f>
        <v/>
      </c>
      <c r="K486" s="40" t="str">
        <f>IFERROR(VLOOKUP(R486,Drop_down_options!$E$2:$F$4,2,),"")</f>
        <v/>
      </c>
      <c r="L486" s="40" t="str">
        <f>IFERROR(VLOOKUP(S486,Drop_down_options!$G$2:$H$4,2),"")</f>
        <v/>
      </c>
      <c r="M486" s="40" t="str">
        <f>IFERROR(VLOOKUP(T486,Drop_down_options!$E$9:$F$14,2,FALSE),"")</f>
        <v/>
      </c>
      <c r="N486" s="40" t="str">
        <f t="shared" si="68"/>
        <v>_</v>
      </c>
      <c r="O486" s="199" t="str">
        <f t="shared" si="69"/>
        <v>___</v>
      </c>
      <c r="P486" s="41" t="str">
        <f t="shared" si="63"/>
        <v>-</v>
      </c>
      <c r="Q486" s="42" t="str">
        <f>IFERROR(VLOOKUP(B486,ACCEPTED_CODES!$X$3:$Y$32,2,), "")</f>
        <v/>
      </c>
      <c r="R486" s="154" t="str">
        <f>IFERROR(VLOOKUP(E486,Drop_down_options!$C$47:$D$49,2,), "")</f>
        <v/>
      </c>
      <c r="S486" s="39" t="str">
        <f>IFERROR(VLOOKUP(F486,Drop_down_options!$C$34:$D$36,2,), "")</f>
        <v/>
      </c>
      <c r="T486" s="39" t="str">
        <f>IFERROR(VLOOKUP(H486,Drop_down_options!$C$39:$D$44,2,),"")</f>
        <v/>
      </c>
      <c r="U486" s="48"/>
      <c r="V486" s="209"/>
      <c r="W486" s="48"/>
      <c r="X486" s="48"/>
      <c r="Y486" s="48"/>
      <c r="Z486" s="48"/>
      <c r="AA486" s="46"/>
      <c r="AB486" s="46"/>
      <c r="AC486" s="45" t="str">
        <f t="shared" si="70"/>
        <v/>
      </c>
      <c r="AD486" s="44"/>
      <c r="AE486" s="46"/>
      <c r="AF486" s="46"/>
      <c r="AG486" s="46"/>
      <c r="AH486" s="120"/>
      <c r="AI486" s="28" t="str">
        <f>IFERROR(VLOOKUP(AH486,CAPTURE_SITE_INFO!$B$3:$U$501,11,FALSE),"")</f>
        <v/>
      </c>
      <c r="AJ486" s="28" t="str">
        <f t="shared" si="71"/>
        <v>_</v>
      </c>
    </row>
    <row r="487" spans="1:36" s="30" customFormat="1" x14ac:dyDescent="0.25">
      <c r="A487" s="38"/>
      <c r="B487" s="155"/>
      <c r="C487" s="40" t="str">
        <f t="shared" si="64"/>
        <v/>
      </c>
      <c r="D487" s="39"/>
      <c r="E487" s="40" t="str">
        <f t="shared" si="65"/>
        <v/>
      </c>
      <c r="F487" s="39"/>
      <c r="G487" s="40" t="str">
        <f t="shared" si="66"/>
        <v/>
      </c>
      <c r="H487" s="39"/>
      <c r="I487" s="40" t="str">
        <f t="shared" si="67"/>
        <v/>
      </c>
      <c r="J487" s="198" t="str">
        <f>IFERROR(VLOOKUP(Q487,Drop_down_options!$B$2:$D$31,2,FALSE),"")</f>
        <v/>
      </c>
      <c r="K487" s="40" t="str">
        <f>IFERROR(VLOOKUP(R487,Drop_down_options!$E$2:$F$4,2,),"")</f>
        <v/>
      </c>
      <c r="L487" s="40" t="str">
        <f>IFERROR(VLOOKUP(S487,Drop_down_options!$G$2:$H$4,2),"")</f>
        <v/>
      </c>
      <c r="M487" s="40" t="str">
        <f>IFERROR(VLOOKUP(T487,Drop_down_options!$E$9:$F$14,2,FALSE),"")</f>
        <v/>
      </c>
      <c r="N487" s="40" t="str">
        <f t="shared" si="68"/>
        <v>_</v>
      </c>
      <c r="O487" s="199" t="str">
        <f t="shared" si="69"/>
        <v>___</v>
      </c>
      <c r="P487" s="41" t="str">
        <f t="shared" si="63"/>
        <v>-</v>
      </c>
      <c r="Q487" s="42" t="str">
        <f>IFERROR(VLOOKUP(B487,ACCEPTED_CODES!$X$3:$Y$32,2,), "")</f>
        <v/>
      </c>
      <c r="R487" s="154" t="str">
        <f>IFERROR(VLOOKUP(E487,Drop_down_options!$C$47:$D$49,2,), "")</f>
        <v/>
      </c>
      <c r="S487" s="39" t="str">
        <f>IFERROR(VLOOKUP(F487,Drop_down_options!$C$34:$D$36,2,), "")</f>
        <v/>
      </c>
      <c r="T487" s="39" t="str">
        <f>IFERROR(VLOOKUP(H487,Drop_down_options!$C$39:$D$44,2,),"")</f>
        <v/>
      </c>
      <c r="U487" s="48"/>
      <c r="V487" s="209"/>
      <c r="W487" s="48"/>
      <c r="X487" s="48"/>
      <c r="Y487" s="48"/>
      <c r="Z487" s="48"/>
      <c r="AA487" s="46"/>
      <c r="AB487" s="46"/>
      <c r="AC487" s="45" t="str">
        <f t="shared" si="70"/>
        <v/>
      </c>
      <c r="AD487" s="44"/>
      <c r="AE487" s="46"/>
      <c r="AF487" s="46"/>
      <c r="AG487" s="46"/>
      <c r="AH487" s="120"/>
      <c r="AI487" s="28" t="str">
        <f>IFERROR(VLOOKUP(AH487,CAPTURE_SITE_INFO!$B$3:$U$501,11,FALSE),"")</f>
        <v/>
      </c>
      <c r="AJ487" s="28" t="str">
        <f t="shared" si="71"/>
        <v>_</v>
      </c>
    </row>
    <row r="488" spans="1:36" s="30" customFormat="1" x14ac:dyDescent="0.25">
      <c r="A488" s="38"/>
      <c r="B488" s="155"/>
      <c r="C488" s="40" t="str">
        <f t="shared" si="64"/>
        <v/>
      </c>
      <c r="D488" s="39"/>
      <c r="E488" s="40" t="str">
        <f t="shared" si="65"/>
        <v/>
      </c>
      <c r="F488" s="39"/>
      <c r="G488" s="40" t="str">
        <f t="shared" si="66"/>
        <v/>
      </c>
      <c r="H488" s="39"/>
      <c r="I488" s="40" t="str">
        <f t="shared" si="67"/>
        <v/>
      </c>
      <c r="J488" s="198" t="str">
        <f>IFERROR(VLOOKUP(Q488,Drop_down_options!$B$2:$D$31,2,FALSE),"")</f>
        <v/>
      </c>
      <c r="K488" s="40" t="str">
        <f>IFERROR(VLOOKUP(R488,Drop_down_options!$E$2:$F$4,2,),"")</f>
        <v/>
      </c>
      <c r="L488" s="40" t="str">
        <f>IFERROR(VLOOKUP(S488,Drop_down_options!$G$2:$H$4,2),"")</f>
        <v/>
      </c>
      <c r="M488" s="40" t="str">
        <f>IFERROR(VLOOKUP(T488,Drop_down_options!$E$9:$F$14,2,FALSE),"")</f>
        <v/>
      </c>
      <c r="N488" s="40" t="str">
        <f t="shared" si="68"/>
        <v>_</v>
      </c>
      <c r="O488" s="199" t="str">
        <f t="shared" si="69"/>
        <v>___</v>
      </c>
      <c r="P488" s="41" t="str">
        <f t="shared" si="63"/>
        <v>-</v>
      </c>
      <c r="Q488" s="42" t="str">
        <f>IFERROR(VLOOKUP(B488,ACCEPTED_CODES!$X$3:$Y$32,2,), "")</f>
        <v/>
      </c>
      <c r="R488" s="154" t="str">
        <f>IFERROR(VLOOKUP(E488,Drop_down_options!$C$47:$D$49,2,), "")</f>
        <v/>
      </c>
      <c r="S488" s="39" t="str">
        <f>IFERROR(VLOOKUP(F488,Drop_down_options!$C$34:$D$36,2,), "")</f>
        <v/>
      </c>
      <c r="T488" s="39" t="str">
        <f>IFERROR(VLOOKUP(H488,Drop_down_options!$C$39:$D$44,2,),"")</f>
        <v/>
      </c>
      <c r="U488" s="48"/>
      <c r="V488" s="209"/>
      <c r="W488" s="48"/>
      <c r="X488" s="48"/>
      <c r="Y488" s="48"/>
      <c r="Z488" s="48"/>
      <c r="AA488" s="46"/>
      <c r="AB488" s="46"/>
      <c r="AC488" s="45" t="str">
        <f t="shared" si="70"/>
        <v/>
      </c>
      <c r="AD488" s="44"/>
      <c r="AE488" s="46"/>
      <c r="AF488" s="46"/>
      <c r="AG488" s="46"/>
      <c r="AH488" s="120"/>
      <c r="AI488" s="28" t="str">
        <f>IFERROR(VLOOKUP(AH488,CAPTURE_SITE_INFO!$B$3:$U$501,11,FALSE),"")</f>
        <v/>
      </c>
      <c r="AJ488" s="28" t="str">
        <f t="shared" si="71"/>
        <v>_</v>
      </c>
    </row>
    <row r="489" spans="1:36" s="30" customFormat="1" x14ac:dyDescent="0.25">
      <c r="A489" s="38"/>
      <c r="B489" s="155"/>
      <c r="C489" s="40" t="str">
        <f t="shared" si="64"/>
        <v/>
      </c>
      <c r="D489" s="39"/>
      <c r="E489" s="40" t="str">
        <f t="shared" si="65"/>
        <v/>
      </c>
      <c r="F489" s="39"/>
      <c r="G489" s="40" t="str">
        <f t="shared" si="66"/>
        <v/>
      </c>
      <c r="H489" s="39"/>
      <c r="I489" s="40" t="str">
        <f t="shared" si="67"/>
        <v/>
      </c>
      <c r="J489" s="198" t="str">
        <f>IFERROR(VLOOKUP(Q489,Drop_down_options!$B$2:$D$31,2,FALSE),"")</f>
        <v/>
      </c>
      <c r="K489" s="40" t="str">
        <f>IFERROR(VLOOKUP(R489,Drop_down_options!$E$2:$F$4,2,),"")</f>
        <v/>
      </c>
      <c r="L489" s="40" t="str">
        <f>IFERROR(VLOOKUP(S489,Drop_down_options!$G$2:$H$4,2),"")</f>
        <v/>
      </c>
      <c r="M489" s="40" t="str">
        <f>IFERROR(VLOOKUP(T489,Drop_down_options!$E$9:$F$14,2,FALSE),"")</f>
        <v/>
      </c>
      <c r="N489" s="40" t="str">
        <f t="shared" si="68"/>
        <v>_</v>
      </c>
      <c r="O489" s="199" t="str">
        <f t="shared" si="69"/>
        <v>___</v>
      </c>
      <c r="P489" s="41" t="str">
        <f t="shared" si="63"/>
        <v>-</v>
      </c>
      <c r="Q489" s="42" t="str">
        <f>IFERROR(VLOOKUP(B489,ACCEPTED_CODES!$X$3:$Y$32,2,), "")</f>
        <v/>
      </c>
      <c r="R489" s="154" t="str">
        <f>IFERROR(VLOOKUP(E489,Drop_down_options!$C$47:$D$49,2,), "")</f>
        <v/>
      </c>
      <c r="S489" s="39" t="str">
        <f>IFERROR(VLOOKUP(F489,Drop_down_options!$C$34:$D$36,2,), "")</f>
        <v/>
      </c>
      <c r="T489" s="39" t="str">
        <f>IFERROR(VLOOKUP(H489,Drop_down_options!$C$39:$D$44,2,),"")</f>
        <v/>
      </c>
      <c r="U489" s="48"/>
      <c r="V489" s="209"/>
      <c r="W489" s="48"/>
      <c r="X489" s="48"/>
      <c r="Y489" s="48"/>
      <c r="Z489" s="48"/>
      <c r="AA489" s="46"/>
      <c r="AB489" s="46"/>
      <c r="AC489" s="45" t="str">
        <f t="shared" si="70"/>
        <v/>
      </c>
      <c r="AD489" s="44"/>
      <c r="AE489" s="46"/>
      <c r="AF489" s="46"/>
      <c r="AG489" s="46"/>
      <c r="AH489" s="120"/>
      <c r="AI489" s="28" t="str">
        <f>IFERROR(VLOOKUP(AH489,CAPTURE_SITE_INFO!$B$3:$U$501,11,FALSE),"")</f>
        <v/>
      </c>
      <c r="AJ489" s="28" t="str">
        <f t="shared" si="71"/>
        <v>_</v>
      </c>
    </row>
    <row r="490" spans="1:36" s="30" customFormat="1" x14ac:dyDescent="0.25">
      <c r="A490" s="38"/>
      <c r="B490" s="155"/>
      <c r="C490" s="40" t="str">
        <f t="shared" si="64"/>
        <v/>
      </c>
      <c r="D490" s="39"/>
      <c r="E490" s="40" t="str">
        <f t="shared" si="65"/>
        <v/>
      </c>
      <c r="F490" s="39"/>
      <c r="G490" s="40" t="str">
        <f t="shared" si="66"/>
        <v/>
      </c>
      <c r="H490" s="39"/>
      <c r="I490" s="40" t="str">
        <f t="shared" si="67"/>
        <v/>
      </c>
      <c r="J490" s="198" t="str">
        <f>IFERROR(VLOOKUP(Q490,Drop_down_options!$B$2:$D$31,2,FALSE),"")</f>
        <v/>
      </c>
      <c r="K490" s="40" t="str">
        <f>IFERROR(VLOOKUP(R490,Drop_down_options!$E$2:$F$4,2,),"")</f>
        <v/>
      </c>
      <c r="L490" s="40" t="str">
        <f>IFERROR(VLOOKUP(S490,Drop_down_options!$G$2:$H$4,2),"")</f>
        <v/>
      </c>
      <c r="M490" s="40" t="str">
        <f>IFERROR(VLOOKUP(T490,Drop_down_options!$E$9:$F$14,2,FALSE),"")</f>
        <v/>
      </c>
      <c r="N490" s="40" t="str">
        <f t="shared" si="68"/>
        <v>_</v>
      </c>
      <c r="O490" s="199" t="str">
        <f t="shared" si="69"/>
        <v>___</v>
      </c>
      <c r="P490" s="41" t="str">
        <f t="shared" si="63"/>
        <v>-</v>
      </c>
      <c r="Q490" s="42" t="str">
        <f>IFERROR(VLOOKUP(B490,ACCEPTED_CODES!$X$3:$Y$32,2,), "")</f>
        <v/>
      </c>
      <c r="R490" s="154" t="str">
        <f>IFERROR(VLOOKUP(E490,Drop_down_options!$C$47:$D$49,2,), "")</f>
        <v/>
      </c>
      <c r="S490" s="39" t="str">
        <f>IFERROR(VLOOKUP(F490,Drop_down_options!$C$34:$D$36,2,), "")</f>
        <v/>
      </c>
      <c r="T490" s="39" t="str">
        <f>IFERROR(VLOOKUP(H490,Drop_down_options!$C$39:$D$44,2,),"")</f>
        <v/>
      </c>
      <c r="U490" s="48"/>
      <c r="V490" s="209"/>
      <c r="W490" s="48"/>
      <c r="X490" s="48"/>
      <c r="Y490" s="48"/>
      <c r="Z490" s="48"/>
      <c r="AA490" s="46"/>
      <c r="AB490" s="46"/>
      <c r="AC490" s="45" t="str">
        <f t="shared" si="70"/>
        <v/>
      </c>
      <c r="AD490" s="44"/>
      <c r="AE490" s="46"/>
      <c r="AF490" s="46"/>
      <c r="AG490" s="46"/>
      <c r="AH490" s="120"/>
      <c r="AI490" s="28" t="str">
        <f>IFERROR(VLOOKUP(AH490,CAPTURE_SITE_INFO!$B$3:$U$501,11,FALSE),"")</f>
        <v/>
      </c>
      <c r="AJ490" s="28" t="str">
        <f t="shared" si="71"/>
        <v>_</v>
      </c>
    </row>
    <row r="491" spans="1:36" s="30" customFormat="1" x14ac:dyDescent="0.25">
      <c r="A491" s="38"/>
      <c r="B491" s="155"/>
      <c r="C491" s="40" t="str">
        <f t="shared" si="64"/>
        <v/>
      </c>
      <c r="D491" s="39"/>
      <c r="E491" s="40" t="str">
        <f t="shared" si="65"/>
        <v/>
      </c>
      <c r="F491" s="39"/>
      <c r="G491" s="40" t="str">
        <f t="shared" si="66"/>
        <v/>
      </c>
      <c r="H491" s="39"/>
      <c r="I491" s="40" t="str">
        <f t="shared" si="67"/>
        <v/>
      </c>
      <c r="J491" s="198" t="str">
        <f>IFERROR(VLOOKUP(Q491,Drop_down_options!$B$2:$D$31,2,FALSE),"")</f>
        <v/>
      </c>
      <c r="K491" s="40" t="str">
        <f>IFERROR(VLOOKUP(R491,Drop_down_options!$E$2:$F$4,2,),"")</f>
        <v/>
      </c>
      <c r="L491" s="40" t="str">
        <f>IFERROR(VLOOKUP(S491,Drop_down_options!$G$2:$H$4,2),"")</f>
        <v/>
      </c>
      <c r="M491" s="40" t="str">
        <f>IFERROR(VLOOKUP(T491,Drop_down_options!$E$9:$F$14,2,FALSE),"")</f>
        <v/>
      </c>
      <c r="N491" s="40" t="str">
        <f t="shared" si="68"/>
        <v>_</v>
      </c>
      <c r="O491" s="199" t="str">
        <f t="shared" si="69"/>
        <v>___</v>
      </c>
      <c r="P491" s="41" t="str">
        <f t="shared" si="63"/>
        <v>-</v>
      </c>
      <c r="Q491" s="42" t="str">
        <f>IFERROR(VLOOKUP(B491,ACCEPTED_CODES!$X$3:$Y$32,2,), "")</f>
        <v/>
      </c>
      <c r="R491" s="154" t="str">
        <f>IFERROR(VLOOKUP(E491,Drop_down_options!$C$47:$D$49,2,), "")</f>
        <v/>
      </c>
      <c r="S491" s="39" t="str">
        <f>IFERROR(VLOOKUP(F491,Drop_down_options!$C$34:$D$36,2,), "")</f>
        <v/>
      </c>
      <c r="T491" s="39" t="str">
        <f>IFERROR(VLOOKUP(H491,Drop_down_options!$C$39:$D$44,2,),"")</f>
        <v/>
      </c>
      <c r="U491" s="48"/>
      <c r="V491" s="209"/>
      <c r="W491" s="48"/>
      <c r="X491" s="48"/>
      <c r="Y491" s="48"/>
      <c r="Z491" s="48"/>
      <c r="AA491" s="46"/>
      <c r="AB491" s="46"/>
      <c r="AC491" s="45" t="str">
        <f t="shared" si="70"/>
        <v/>
      </c>
      <c r="AD491" s="44"/>
      <c r="AE491" s="46"/>
      <c r="AF491" s="46"/>
      <c r="AG491" s="46"/>
      <c r="AH491" s="120"/>
      <c r="AI491" s="28" t="str">
        <f>IFERROR(VLOOKUP(AH491,CAPTURE_SITE_INFO!$B$3:$U$501,11,FALSE),"")</f>
        <v/>
      </c>
      <c r="AJ491" s="28" t="str">
        <f t="shared" si="71"/>
        <v>_</v>
      </c>
    </row>
    <row r="492" spans="1:36" s="30" customFormat="1" x14ac:dyDescent="0.25">
      <c r="A492" s="38"/>
      <c r="B492" s="155"/>
      <c r="C492" s="40" t="str">
        <f t="shared" si="64"/>
        <v/>
      </c>
      <c r="D492" s="39"/>
      <c r="E492" s="40" t="str">
        <f t="shared" si="65"/>
        <v/>
      </c>
      <c r="F492" s="39"/>
      <c r="G492" s="40" t="str">
        <f t="shared" si="66"/>
        <v/>
      </c>
      <c r="H492" s="39"/>
      <c r="I492" s="40" t="str">
        <f t="shared" si="67"/>
        <v/>
      </c>
      <c r="J492" s="198" t="str">
        <f>IFERROR(VLOOKUP(Q492,Drop_down_options!$B$2:$D$31,2,FALSE),"")</f>
        <v/>
      </c>
      <c r="K492" s="40" t="str">
        <f>IFERROR(VLOOKUP(R492,Drop_down_options!$E$2:$F$4,2,),"")</f>
        <v/>
      </c>
      <c r="L492" s="40" t="str">
        <f>IFERROR(VLOOKUP(S492,Drop_down_options!$G$2:$H$4,2),"")</f>
        <v/>
      </c>
      <c r="M492" s="40" t="str">
        <f>IFERROR(VLOOKUP(T492,Drop_down_options!$E$9:$F$14,2,FALSE),"")</f>
        <v/>
      </c>
      <c r="N492" s="40" t="str">
        <f t="shared" si="68"/>
        <v>_</v>
      </c>
      <c r="O492" s="199" t="str">
        <f t="shared" si="69"/>
        <v>___</v>
      </c>
      <c r="P492" s="41" t="str">
        <f t="shared" si="63"/>
        <v>-</v>
      </c>
      <c r="Q492" s="42" t="str">
        <f>IFERROR(VLOOKUP(B492,ACCEPTED_CODES!$X$3:$Y$32,2,), "")</f>
        <v/>
      </c>
      <c r="R492" s="154" t="str">
        <f>IFERROR(VLOOKUP(E492,Drop_down_options!$C$47:$D$49,2,), "")</f>
        <v/>
      </c>
      <c r="S492" s="39" t="str">
        <f>IFERROR(VLOOKUP(F492,Drop_down_options!$C$34:$D$36,2,), "")</f>
        <v/>
      </c>
      <c r="T492" s="39" t="str">
        <f>IFERROR(VLOOKUP(H492,Drop_down_options!$C$39:$D$44,2,),"")</f>
        <v/>
      </c>
      <c r="U492" s="48"/>
      <c r="V492" s="209"/>
      <c r="W492" s="48"/>
      <c r="X492" s="48"/>
      <c r="Y492" s="48"/>
      <c r="Z492" s="48"/>
      <c r="AA492" s="46"/>
      <c r="AB492" s="46"/>
      <c r="AC492" s="45" t="str">
        <f t="shared" si="70"/>
        <v/>
      </c>
      <c r="AD492" s="44"/>
      <c r="AE492" s="46"/>
      <c r="AF492" s="46"/>
      <c r="AG492" s="46"/>
      <c r="AH492" s="120"/>
      <c r="AI492" s="28" t="str">
        <f>IFERROR(VLOOKUP(AH492,CAPTURE_SITE_INFO!$B$3:$U$501,11,FALSE),"")</f>
        <v/>
      </c>
      <c r="AJ492" s="28" t="str">
        <f t="shared" si="71"/>
        <v>_</v>
      </c>
    </row>
    <row r="493" spans="1:36" s="30" customFormat="1" x14ac:dyDescent="0.25">
      <c r="A493" s="38"/>
      <c r="B493" s="155"/>
      <c r="C493" s="40" t="str">
        <f t="shared" si="64"/>
        <v/>
      </c>
      <c r="D493" s="39"/>
      <c r="E493" s="40" t="str">
        <f t="shared" si="65"/>
        <v/>
      </c>
      <c r="F493" s="39"/>
      <c r="G493" s="40" t="str">
        <f t="shared" si="66"/>
        <v/>
      </c>
      <c r="H493" s="39"/>
      <c r="I493" s="40" t="str">
        <f t="shared" si="67"/>
        <v/>
      </c>
      <c r="J493" s="198" t="str">
        <f>IFERROR(VLOOKUP(Q493,Drop_down_options!$B$2:$D$31,2,FALSE),"")</f>
        <v/>
      </c>
      <c r="K493" s="40" t="str">
        <f>IFERROR(VLOOKUP(R493,Drop_down_options!$E$2:$F$4,2,),"")</f>
        <v/>
      </c>
      <c r="L493" s="40" t="str">
        <f>IFERROR(VLOOKUP(S493,Drop_down_options!$G$2:$H$4,2),"")</f>
        <v/>
      </c>
      <c r="M493" s="40" t="str">
        <f>IFERROR(VLOOKUP(T493,Drop_down_options!$E$9:$F$14,2,FALSE),"")</f>
        <v/>
      </c>
      <c r="N493" s="40" t="str">
        <f t="shared" si="68"/>
        <v>_</v>
      </c>
      <c r="O493" s="199" t="str">
        <f t="shared" si="69"/>
        <v>___</v>
      </c>
      <c r="P493" s="41" t="str">
        <f t="shared" si="63"/>
        <v>-</v>
      </c>
      <c r="Q493" s="42" t="str">
        <f>IFERROR(VLOOKUP(B493,ACCEPTED_CODES!$X$3:$Y$32,2,), "")</f>
        <v/>
      </c>
      <c r="R493" s="154" t="str">
        <f>IFERROR(VLOOKUP(E493,Drop_down_options!$C$47:$D$49,2,), "")</f>
        <v/>
      </c>
      <c r="S493" s="39" t="str">
        <f>IFERROR(VLOOKUP(F493,Drop_down_options!$C$34:$D$36,2,), "")</f>
        <v/>
      </c>
      <c r="T493" s="39" t="str">
        <f>IFERROR(VLOOKUP(H493,Drop_down_options!$C$39:$D$44,2,),"")</f>
        <v/>
      </c>
      <c r="U493" s="48"/>
      <c r="V493" s="209"/>
      <c r="W493" s="48"/>
      <c r="X493" s="48"/>
      <c r="Y493" s="48"/>
      <c r="Z493" s="48"/>
      <c r="AA493" s="46"/>
      <c r="AB493" s="46"/>
      <c r="AC493" s="45" t="str">
        <f t="shared" si="70"/>
        <v/>
      </c>
      <c r="AD493" s="44"/>
      <c r="AE493" s="46"/>
      <c r="AF493" s="46"/>
      <c r="AG493" s="46"/>
      <c r="AH493" s="120"/>
      <c r="AI493" s="28" t="str">
        <f>IFERROR(VLOOKUP(AH493,CAPTURE_SITE_INFO!$B$3:$U$501,11,FALSE),"")</f>
        <v/>
      </c>
      <c r="AJ493" s="28" t="str">
        <f t="shared" si="71"/>
        <v>_</v>
      </c>
    </row>
    <row r="494" spans="1:36" s="30" customFormat="1" x14ac:dyDescent="0.25">
      <c r="A494" s="38"/>
      <c r="B494" s="155"/>
      <c r="C494" s="40" t="str">
        <f t="shared" si="64"/>
        <v/>
      </c>
      <c r="D494" s="39"/>
      <c r="E494" s="40" t="str">
        <f t="shared" si="65"/>
        <v/>
      </c>
      <c r="F494" s="39"/>
      <c r="G494" s="40" t="str">
        <f t="shared" si="66"/>
        <v/>
      </c>
      <c r="H494" s="39"/>
      <c r="I494" s="40" t="str">
        <f t="shared" si="67"/>
        <v/>
      </c>
      <c r="J494" s="198" t="str">
        <f>IFERROR(VLOOKUP(Q494,Drop_down_options!$B$2:$D$31,2,FALSE),"")</f>
        <v/>
      </c>
      <c r="K494" s="40" t="str">
        <f>IFERROR(VLOOKUP(R494,Drop_down_options!$E$2:$F$4,2,),"")</f>
        <v/>
      </c>
      <c r="L494" s="40" t="str">
        <f>IFERROR(VLOOKUP(S494,Drop_down_options!$G$2:$H$4,2),"")</f>
        <v/>
      </c>
      <c r="M494" s="40" t="str">
        <f>IFERROR(VLOOKUP(T494,Drop_down_options!$E$9:$F$14,2,FALSE),"")</f>
        <v/>
      </c>
      <c r="N494" s="40" t="str">
        <f t="shared" si="68"/>
        <v>_</v>
      </c>
      <c r="O494" s="199" t="str">
        <f t="shared" si="69"/>
        <v>___</v>
      </c>
      <c r="P494" s="41" t="str">
        <f t="shared" si="63"/>
        <v>-</v>
      </c>
      <c r="Q494" s="42" t="str">
        <f>IFERROR(VLOOKUP(B494,ACCEPTED_CODES!$X$3:$Y$32,2,), "")</f>
        <v/>
      </c>
      <c r="R494" s="154" t="str">
        <f>IFERROR(VLOOKUP(E494,Drop_down_options!$C$47:$D$49,2,), "")</f>
        <v/>
      </c>
      <c r="S494" s="39" t="str">
        <f>IFERROR(VLOOKUP(F494,Drop_down_options!$C$34:$D$36,2,), "")</f>
        <v/>
      </c>
      <c r="T494" s="39" t="str">
        <f>IFERROR(VLOOKUP(H494,Drop_down_options!$C$39:$D$44,2,),"")</f>
        <v/>
      </c>
      <c r="U494" s="48"/>
      <c r="V494" s="209"/>
      <c r="W494" s="48"/>
      <c r="X494" s="48"/>
      <c r="Y494" s="48"/>
      <c r="Z494" s="48"/>
      <c r="AA494" s="46"/>
      <c r="AB494" s="46"/>
      <c r="AC494" s="45" t="str">
        <f t="shared" si="70"/>
        <v/>
      </c>
      <c r="AD494" s="44"/>
      <c r="AE494" s="46"/>
      <c r="AF494" s="46"/>
      <c r="AG494" s="46"/>
      <c r="AH494" s="120"/>
      <c r="AI494" s="28" t="str">
        <f>IFERROR(VLOOKUP(AH494,CAPTURE_SITE_INFO!$B$3:$U$501,11,FALSE),"")</f>
        <v/>
      </c>
      <c r="AJ494" s="28" t="str">
        <f t="shared" si="71"/>
        <v>_</v>
      </c>
    </row>
    <row r="495" spans="1:36" s="30" customFormat="1" x14ac:dyDescent="0.25">
      <c r="A495" s="38"/>
      <c r="B495" s="155"/>
      <c r="C495" s="40" t="str">
        <f t="shared" si="64"/>
        <v/>
      </c>
      <c r="D495" s="39"/>
      <c r="E495" s="40" t="str">
        <f t="shared" si="65"/>
        <v/>
      </c>
      <c r="F495" s="39"/>
      <c r="G495" s="40" t="str">
        <f t="shared" si="66"/>
        <v/>
      </c>
      <c r="H495" s="39"/>
      <c r="I495" s="40" t="str">
        <f t="shared" si="67"/>
        <v/>
      </c>
      <c r="J495" s="198" t="str">
        <f>IFERROR(VLOOKUP(Q495,Drop_down_options!$B$2:$D$31,2,FALSE),"")</f>
        <v/>
      </c>
      <c r="K495" s="40" t="str">
        <f>IFERROR(VLOOKUP(R495,Drop_down_options!$E$2:$F$4,2,),"")</f>
        <v/>
      </c>
      <c r="L495" s="40" t="str">
        <f>IFERROR(VLOOKUP(S495,Drop_down_options!$G$2:$H$4,2),"")</f>
        <v/>
      </c>
      <c r="M495" s="40" t="str">
        <f>IFERROR(VLOOKUP(T495,Drop_down_options!$E$9:$F$14,2,FALSE),"")</f>
        <v/>
      </c>
      <c r="N495" s="40" t="str">
        <f t="shared" si="68"/>
        <v>_</v>
      </c>
      <c r="O495" s="199" t="str">
        <f t="shared" si="69"/>
        <v>___</v>
      </c>
      <c r="P495" s="41" t="str">
        <f t="shared" si="63"/>
        <v>-</v>
      </c>
      <c r="Q495" s="42" t="str">
        <f>IFERROR(VLOOKUP(B495,ACCEPTED_CODES!$X$3:$Y$32,2,), "")</f>
        <v/>
      </c>
      <c r="R495" s="154" t="str">
        <f>IFERROR(VLOOKUP(E495,Drop_down_options!$C$47:$D$49,2,), "")</f>
        <v/>
      </c>
      <c r="S495" s="39" t="str">
        <f>IFERROR(VLOOKUP(F495,Drop_down_options!$C$34:$D$36,2,), "")</f>
        <v/>
      </c>
      <c r="T495" s="39" t="str">
        <f>IFERROR(VLOOKUP(H495,Drop_down_options!$C$39:$D$44,2,),"")</f>
        <v/>
      </c>
      <c r="U495" s="48"/>
      <c r="V495" s="209"/>
      <c r="W495" s="48"/>
      <c r="X495" s="48"/>
      <c r="Y495" s="48"/>
      <c r="Z495" s="48"/>
      <c r="AA495" s="46"/>
      <c r="AB495" s="46"/>
      <c r="AC495" s="45" t="str">
        <f t="shared" si="70"/>
        <v/>
      </c>
      <c r="AD495" s="44"/>
      <c r="AE495" s="46"/>
      <c r="AF495" s="46"/>
      <c r="AG495" s="46"/>
      <c r="AH495" s="120"/>
      <c r="AI495" s="28" t="str">
        <f>IFERROR(VLOOKUP(AH495,CAPTURE_SITE_INFO!$B$3:$U$501,11,FALSE),"")</f>
        <v/>
      </c>
      <c r="AJ495" s="28" t="str">
        <f t="shared" si="71"/>
        <v>_</v>
      </c>
    </row>
    <row r="496" spans="1:36" s="30" customFormat="1" x14ac:dyDescent="0.25">
      <c r="A496" s="38"/>
      <c r="B496" s="155"/>
      <c r="C496" s="40" t="str">
        <f t="shared" si="64"/>
        <v/>
      </c>
      <c r="D496" s="39"/>
      <c r="E496" s="40" t="str">
        <f t="shared" si="65"/>
        <v/>
      </c>
      <c r="F496" s="39"/>
      <c r="G496" s="40" t="str">
        <f t="shared" si="66"/>
        <v/>
      </c>
      <c r="H496" s="39"/>
      <c r="I496" s="40" t="str">
        <f t="shared" si="67"/>
        <v/>
      </c>
      <c r="J496" s="198" t="str">
        <f>IFERROR(VLOOKUP(Q496,Drop_down_options!$B$2:$D$31,2,FALSE),"")</f>
        <v/>
      </c>
      <c r="K496" s="40" t="str">
        <f>IFERROR(VLOOKUP(R496,Drop_down_options!$E$2:$F$4,2,),"")</f>
        <v/>
      </c>
      <c r="L496" s="40" t="str">
        <f>IFERROR(VLOOKUP(S496,Drop_down_options!$G$2:$H$4,2),"")</f>
        <v/>
      </c>
      <c r="M496" s="40" t="str">
        <f>IFERROR(VLOOKUP(T496,Drop_down_options!$E$9:$F$14,2,FALSE),"")</f>
        <v/>
      </c>
      <c r="N496" s="40" t="str">
        <f t="shared" si="68"/>
        <v>_</v>
      </c>
      <c r="O496" s="199" t="str">
        <f t="shared" si="69"/>
        <v>___</v>
      </c>
      <c r="P496" s="41" t="str">
        <f t="shared" si="63"/>
        <v>-</v>
      </c>
      <c r="Q496" s="42" t="str">
        <f>IFERROR(VLOOKUP(B496,ACCEPTED_CODES!$X$3:$Y$32,2,), "")</f>
        <v/>
      </c>
      <c r="R496" s="154" t="str">
        <f>IFERROR(VLOOKUP(E496,Drop_down_options!$C$47:$D$49,2,), "")</f>
        <v/>
      </c>
      <c r="S496" s="39" t="str">
        <f>IFERROR(VLOOKUP(F496,Drop_down_options!$C$34:$D$36,2,), "")</f>
        <v/>
      </c>
      <c r="T496" s="39" t="str">
        <f>IFERROR(VLOOKUP(H496,Drop_down_options!$C$39:$D$44,2,),"")</f>
        <v/>
      </c>
      <c r="U496" s="48"/>
      <c r="V496" s="209"/>
      <c r="W496" s="48"/>
      <c r="X496" s="48"/>
      <c r="Y496" s="48"/>
      <c r="Z496" s="48"/>
      <c r="AA496" s="46"/>
      <c r="AB496" s="46"/>
      <c r="AC496" s="45" t="str">
        <f t="shared" si="70"/>
        <v/>
      </c>
      <c r="AD496" s="44"/>
      <c r="AE496" s="46"/>
      <c r="AF496" s="46"/>
      <c r="AG496" s="46"/>
      <c r="AH496" s="120"/>
      <c r="AI496" s="28" t="str">
        <f>IFERROR(VLOOKUP(AH496,CAPTURE_SITE_INFO!$B$3:$U$501,11,FALSE),"")</f>
        <v/>
      </c>
      <c r="AJ496" s="28" t="str">
        <f t="shared" si="71"/>
        <v>_</v>
      </c>
    </row>
    <row r="497" spans="1:36" s="30" customFormat="1" x14ac:dyDescent="0.25">
      <c r="A497" s="38"/>
      <c r="B497" s="155"/>
      <c r="C497" s="40" t="str">
        <f t="shared" si="64"/>
        <v/>
      </c>
      <c r="D497" s="39"/>
      <c r="E497" s="40" t="str">
        <f t="shared" si="65"/>
        <v/>
      </c>
      <c r="F497" s="39"/>
      <c r="G497" s="40" t="str">
        <f t="shared" si="66"/>
        <v/>
      </c>
      <c r="H497" s="39"/>
      <c r="I497" s="40" t="str">
        <f t="shared" si="67"/>
        <v/>
      </c>
      <c r="J497" s="198" t="str">
        <f>IFERROR(VLOOKUP(Q497,Drop_down_options!$B$2:$D$31,2,FALSE),"")</f>
        <v/>
      </c>
      <c r="K497" s="40" t="str">
        <f>IFERROR(VLOOKUP(R497,Drop_down_options!$E$2:$F$4,2,),"")</f>
        <v/>
      </c>
      <c r="L497" s="40" t="str">
        <f>IFERROR(VLOOKUP(S497,Drop_down_options!$G$2:$H$4,2),"")</f>
        <v/>
      </c>
      <c r="M497" s="40" t="str">
        <f>IFERROR(VLOOKUP(T497,Drop_down_options!$E$9:$F$14,2,FALSE),"")</f>
        <v/>
      </c>
      <c r="N497" s="40" t="str">
        <f t="shared" si="68"/>
        <v>_</v>
      </c>
      <c r="O497" s="199" t="str">
        <f t="shared" si="69"/>
        <v>___</v>
      </c>
      <c r="P497" s="41" t="str">
        <f t="shared" si="63"/>
        <v>-</v>
      </c>
      <c r="Q497" s="42" t="str">
        <f>IFERROR(VLOOKUP(B497,ACCEPTED_CODES!$X$3:$Y$32,2,), "")</f>
        <v/>
      </c>
      <c r="R497" s="154" t="str">
        <f>IFERROR(VLOOKUP(E497,Drop_down_options!$C$47:$D$49,2,), "")</f>
        <v/>
      </c>
      <c r="S497" s="39" t="str">
        <f>IFERROR(VLOOKUP(F497,Drop_down_options!$C$34:$D$36,2,), "")</f>
        <v/>
      </c>
      <c r="T497" s="39" t="str">
        <f>IFERROR(VLOOKUP(H497,Drop_down_options!$C$39:$D$44,2,),"")</f>
        <v/>
      </c>
      <c r="U497" s="48"/>
      <c r="V497" s="209"/>
      <c r="W497" s="48"/>
      <c r="X497" s="48"/>
      <c r="Y497" s="48"/>
      <c r="Z497" s="48"/>
      <c r="AA497" s="46"/>
      <c r="AB497" s="46"/>
      <c r="AC497" s="45" t="str">
        <f t="shared" si="70"/>
        <v/>
      </c>
      <c r="AD497" s="44"/>
      <c r="AE497" s="46"/>
      <c r="AF497" s="46"/>
      <c r="AG497" s="46"/>
      <c r="AH497" s="120"/>
      <c r="AI497" s="28" t="str">
        <f>IFERROR(VLOOKUP(AH497,CAPTURE_SITE_INFO!$B$3:$U$501,11,FALSE),"")</f>
        <v/>
      </c>
      <c r="AJ497" s="28" t="str">
        <f t="shared" si="71"/>
        <v>_</v>
      </c>
    </row>
    <row r="498" spans="1:36" s="30" customFormat="1" x14ac:dyDescent="0.25">
      <c r="A498" s="38"/>
      <c r="B498" s="155"/>
      <c r="C498" s="40" t="str">
        <f t="shared" si="64"/>
        <v/>
      </c>
      <c r="D498" s="39"/>
      <c r="E498" s="40" t="str">
        <f t="shared" si="65"/>
        <v/>
      </c>
      <c r="F498" s="39"/>
      <c r="G498" s="40" t="str">
        <f t="shared" si="66"/>
        <v/>
      </c>
      <c r="H498" s="39"/>
      <c r="I498" s="40" t="str">
        <f t="shared" si="67"/>
        <v/>
      </c>
      <c r="J498" s="198" t="str">
        <f>IFERROR(VLOOKUP(Q498,Drop_down_options!$B$2:$D$31,2,FALSE),"")</f>
        <v/>
      </c>
      <c r="K498" s="40" t="str">
        <f>IFERROR(VLOOKUP(R498,Drop_down_options!$E$2:$F$4,2,),"")</f>
        <v/>
      </c>
      <c r="L498" s="40" t="str">
        <f>IFERROR(VLOOKUP(S498,Drop_down_options!$G$2:$H$4,2),"")</f>
        <v/>
      </c>
      <c r="M498" s="40" t="str">
        <f>IFERROR(VLOOKUP(T498,Drop_down_options!$E$9:$F$14,2,FALSE),"")</f>
        <v/>
      </c>
      <c r="N498" s="40" t="str">
        <f t="shared" si="68"/>
        <v>_</v>
      </c>
      <c r="O498" s="199" t="str">
        <f t="shared" si="69"/>
        <v>___</v>
      </c>
      <c r="P498" s="41" t="str">
        <f t="shared" si="63"/>
        <v>-</v>
      </c>
      <c r="Q498" s="42" t="str">
        <f>IFERROR(VLOOKUP(B498,ACCEPTED_CODES!$X$3:$Y$32,2,), "")</f>
        <v/>
      </c>
      <c r="R498" s="154" t="str">
        <f>IFERROR(VLOOKUP(E498,Drop_down_options!$C$47:$D$49,2,), "")</f>
        <v/>
      </c>
      <c r="S498" s="39" t="str">
        <f>IFERROR(VLOOKUP(F498,Drop_down_options!$C$34:$D$36,2,), "")</f>
        <v/>
      </c>
      <c r="T498" s="39" t="str">
        <f>IFERROR(VLOOKUP(H498,Drop_down_options!$C$39:$D$44,2,),"")</f>
        <v/>
      </c>
      <c r="U498" s="48"/>
      <c r="V498" s="209"/>
      <c r="W498" s="48"/>
      <c r="X498" s="48"/>
      <c r="Y498" s="48"/>
      <c r="Z498" s="48"/>
      <c r="AA498" s="46"/>
      <c r="AB498" s="46"/>
      <c r="AC498" s="45" t="str">
        <f t="shared" si="70"/>
        <v/>
      </c>
      <c r="AD498" s="44"/>
      <c r="AE498" s="46"/>
      <c r="AF498" s="46"/>
      <c r="AG498" s="46"/>
      <c r="AH498" s="120"/>
      <c r="AI498" s="28" t="str">
        <f>IFERROR(VLOOKUP(AH498,CAPTURE_SITE_INFO!$B$3:$U$501,11,FALSE),"")</f>
        <v/>
      </c>
      <c r="AJ498" s="28" t="str">
        <f t="shared" si="71"/>
        <v>_</v>
      </c>
    </row>
    <row r="499" spans="1:36" s="30" customFormat="1" x14ac:dyDescent="0.25">
      <c r="A499" s="38"/>
      <c r="B499" s="155"/>
      <c r="C499" s="40" t="str">
        <f t="shared" si="64"/>
        <v/>
      </c>
      <c r="D499" s="39"/>
      <c r="E499" s="40" t="str">
        <f t="shared" si="65"/>
        <v/>
      </c>
      <c r="F499" s="39"/>
      <c r="G499" s="40" t="str">
        <f t="shared" si="66"/>
        <v/>
      </c>
      <c r="H499" s="39"/>
      <c r="I499" s="40" t="str">
        <f t="shared" si="67"/>
        <v/>
      </c>
      <c r="J499" s="198" t="str">
        <f>IFERROR(VLOOKUP(Q499,Drop_down_options!$B$2:$D$31,2,FALSE),"")</f>
        <v/>
      </c>
      <c r="K499" s="40" t="str">
        <f>IFERROR(VLOOKUP(R499,Drop_down_options!$E$2:$F$4,2,),"")</f>
        <v/>
      </c>
      <c r="L499" s="40" t="str">
        <f>IFERROR(VLOOKUP(S499,Drop_down_options!$G$2:$H$4,2),"")</f>
        <v/>
      </c>
      <c r="M499" s="40" t="str">
        <f>IFERROR(VLOOKUP(T499,Drop_down_options!$E$9:$F$14,2,FALSE),"")</f>
        <v/>
      </c>
      <c r="N499" s="40" t="str">
        <f t="shared" si="68"/>
        <v>_</v>
      </c>
      <c r="O499" s="199" t="str">
        <f t="shared" si="69"/>
        <v>___</v>
      </c>
      <c r="P499" s="41" t="str">
        <f t="shared" si="63"/>
        <v>-</v>
      </c>
      <c r="Q499" s="42" t="str">
        <f>IFERROR(VLOOKUP(B499,ACCEPTED_CODES!$X$3:$Y$32,2,), "")</f>
        <v/>
      </c>
      <c r="R499" s="154" t="str">
        <f>IFERROR(VLOOKUP(E499,Drop_down_options!$C$47:$D$49,2,), "")</f>
        <v/>
      </c>
      <c r="S499" s="39" t="str">
        <f>IFERROR(VLOOKUP(F499,Drop_down_options!$C$34:$D$36,2,), "")</f>
        <v/>
      </c>
      <c r="T499" s="39" t="str">
        <f>IFERROR(VLOOKUP(H499,Drop_down_options!$C$39:$D$44,2,),"")</f>
        <v/>
      </c>
      <c r="U499" s="48"/>
      <c r="V499" s="209"/>
      <c r="W499" s="48"/>
      <c r="X499" s="48"/>
      <c r="Y499" s="48"/>
      <c r="Z499" s="48"/>
      <c r="AA499" s="46"/>
      <c r="AB499" s="46"/>
      <c r="AC499" s="45" t="str">
        <f t="shared" si="70"/>
        <v/>
      </c>
      <c r="AD499" s="44"/>
      <c r="AE499" s="46"/>
      <c r="AF499" s="46"/>
      <c r="AG499" s="46"/>
      <c r="AH499" s="120"/>
      <c r="AI499" s="28" t="str">
        <f>IFERROR(VLOOKUP(AH499,CAPTURE_SITE_INFO!$B$3:$U$501,11,FALSE),"")</f>
        <v/>
      </c>
      <c r="AJ499" s="28" t="str">
        <f t="shared" si="71"/>
        <v>_</v>
      </c>
    </row>
    <row r="500" spans="1:36" s="30" customFormat="1" x14ac:dyDescent="0.25">
      <c r="A500" s="38"/>
      <c r="B500" s="155"/>
      <c r="C500" s="40" t="str">
        <f t="shared" si="64"/>
        <v/>
      </c>
      <c r="D500" s="39"/>
      <c r="E500" s="40" t="str">
        <f t="shared" si="65"/>
        <v/>
      </c>
      <c r="F500" s="39"/>
      <c r="G500" s="40" t="str">
        <f t="shared" si="66"/>
        <v/>
      </c>
      <c r="H500" s="39"/>
      <c r="I500" s="40" t="str">
        <f t="shared" si="67"/>
        <v/>
      </c>
      <c r="J500" s="198" t="str">
        <f>IFERROR(VLOOKUP(Q500,Drop_down_options!$B$2:$D$31,2,FALSE),"")</f>
        <v/>
      </c>
      <c r="K500" s="40" t="str">
        <f>IFERROR(VLOOKUP(R500,Drop_down_options!$E$2:$F$4,2,),"")</f>
        <v/>
      </c>
      <c r="L500" s="40" t="str">
        <f>IFERROR(VLOOKUP(S500,Drop_down_options!$G$2:$H$4,2),"")</f>
        <v/>
      </c>
      <c r="M500" s="40" t="str">
        <f>IFERROR(VLOOKUP(T500,Drop_down_options!$E$9:$F$14,2,FALSE),"")</f>
        <v/>
      </c>
      <c r="N500" s="40" t="str">
        <f t="shared" si="68"/>
        <v>_</v>
      </c>
      <c r="O500" s="199" t="str">
        <f t="shared" si="69"/>
        <v>___</v>
      </c>
      <c r="P500" s="41" t="str">
        <f t="shared" si="63"/>
        <v>-</v>
      </c>
      <c r="Q500" s="42" t="str">
        <f>IFERROR(VLOOKUP(B500,ACCEPTED_CODES!$X$3:$Y$32,2,), "")</f>
        <v/>
      </c>
      <c r="R500" s="154" t="str">
        <f>IFERROR(VLOOKUP(E500,Drop_down_options!$C$47:$D$49,2,), "")</f>
        <v/>
      </c>
      <c r="S500" s="39" t="str">
        <f>IFERROR(VLOOKUP(F500,Drop_down_options!$C$34:$D$36,2,), "")</f>
        <v/>
      </c>
      <c r="T500" s="39" t="str">
        <f>IFERROR(VLOOKUP(H500,Drop_down_options!$C$39:$D$44,2,),"")</f>
        <v/>
      </c>
      <c r="U500" s="48"/>
      <c r="V500" s="209"/>
      <c r="W500" s="48"/>
      <c r="X500" s="48"/>
      <c r="Y500" s="48"/>
      <c r="Z500" s="48"/>
      <c r="AA500" s="46"/>
      <c r="AB500" s="46"/>
      <c r="AC500" s="45" t="str">
        <f t="shared" si="70"/>
        <v/>
      </c>
      <c r="AD500" s="44"/>
      <c r="AE500" s="46"/>
      <c r="AF500" s="46"/>
      <c r="AG500" s="46"/>
      <c r="AH500" s="120"/>
      <c r="AI500" s="28" t="str">
        <f>IFERROR(VLOOKUP(AH500,CAPTURE_SITE_INFO!$B$3:$U$501,11,FALSE),"")</f>
        <v/>
      </c>
      <c r="AJ500" s="28" t="str">
        <f t="shared" si="71"/>
        <v>_</v>
      </c>
    </row>
    <row r="501" spans="1:36" x14ac:dyDescent="0.25">
      <c r="E501" s="12" t="str">
        <f t="shared" si="65"/>
        <v/>
      </c>
      <c r="G501" s="12" t="str">
        <f t="shared" si="66"/>
        <v/>
      </c>
      <c r="Q501" s="8" t="str">
        <f>IFERROR(VLOOKUP(B501,Drop_down_options!$A$3:$B$22,2,), " ")</f>
        <v xml:space="preserve"> </v>
      </c>
      <c r="R501" s="12" t="str">
        <f>IFERROR(VLOOKUP(E501,Drop_down_options!$C$46:$D$48,2,), " ")</f>
        <v xml:space="preserve"> </v>
      </c>
      <c r="S501" s="12" t="str">
        <f>IFERROR(VLOOKUP(F501,Drop_down_options!$C$33:$D$35,2,), " ")</f>
        <v xml:space="preserve"> </v>
      </c>
      <c r="AC501" s="29" t="str">
        <f t="shared" si="70"/>
        <v/>
      </c>
      <c r="AI501" s="28" t="str">
        <f>IFERROR(VLOOKUP(AH501,CAPTURE_SITE_INFO!$B$3:$U$501,8,FALSE),"")</f>
        <v/>
      </c>
    </row>
    <row r="502" spans="1:36" x14ac:dyDescent="0.25">
      <c r="Q502" s="5"/>
    </row>
  </sheetData>
  <sheetProtection password="EE1D" sheet="1" objects="1" scenarios="1" formatCells="0" formatColumns="0" formatRows="0"/>
  <mergeCells count="18">
    <mergeCell ref="B2:H2"/>
    <mergeCell ref="Q2:T2"/>
    <mergeCell ref="AG1:AG3"/>
    <mergeCell ref="B1:Y1"/>
    <mergeCell ref="AH1:AH3"/>
    <mergeCell ref="Z2:Z3"/>
    <mergeCell ref="A1:A3"/>
    <mergeCell ref="W2:W3"/>
    <mergeCell ref="U2:U3"/>
    <mergeCell ref="V2:V3"/>
    <mergeCell ref="AA1:AF1"/>
    <mergeCell ref="Y2:Y3"/>
    <mergeCell ref="AA2:AA3"/>
    <mergeCell ref="AB2:AB3"/>
    <mergeCell ref="X2:X3"/>
    <mergeCell ref="AD2:AD3"/>
    <mergeCell ref="AE2:AE3"/>
    <mergeCell ref="AF2:AF3"/>
  </mergeCells>
  <conditionalFormatting sqref="D4:H500">
    <cfRule type="expression" dxfId="12" priority="7">
      <formula>($Q4="No bats")</formula>
    </cfRule>
  </conditionalFormatting>
  <conditionalFormatting sqref="R4:AF500">
    <cfRule type="expression" dxfId="11" priority="2">
      <formula>($Q4="No bats")</formula>
    </cfRule>
  </conditionalFormatting>
  <conditionalFormatting sqref="A4:A500 W4:AF500 R4:U500">
    <cfRule type="expression" dxfId="10" priority="6">
      <formula>$Q4&lt;&gt;""</formula>
    </cfRule>
  </conditionalFormatting>
  <conditionalFormatting sqref="AH4:AH500">
    <cfRule type="expression" dxfId="9" priority="3">
      <formula>$Q4&lt;&gt;""</formula>
    </cfRule>
  </conditionalFormatting>
  <conditionalFormatting sqref="R4:T500">
    <cfRule type="expression" dxfId="8" priority="4">
      <formula>$Q4&lt;&gt;""</formula>
    </cfRule>
  </conditionalFormatting>
  <conditionalFormatting sqref="Q4:Q500">
    <cfRule type="expression" dxfId="7" priority="23">
      <formula>AND($B4&lt;&gt;"",$Q4="")</formula>
    </cfRule>
  </conditionalFormatting>
  <conditionalFormatting sqref="A4:A500">
    <cfRule type="expression" dxfId="6" priority="1">
      <formula>($Q4="No bats")</formula>
    </cfRule>
  </conditionalFormatting>
  <dataValidations count="22">
    <dataValidation type="list" allowBlank="1" showInputMessage="1" showErrorMessage="1" sqref="Q501:Q1048576">
      <formula1>Species_list</formula1>
    </dataValidation>
    <dataValidation type="list" allowBlank="1" showInputMessage="1" showErrorMessage="1" sqref="Y4:Y1048576">
      <formula1>Wing_score</formula1>
    </dataValidation>
    <dataValidation type="list" allowBlank="1" showInputMessage="1" showErrorMessage="1" sqref="AH4:AH501">
      <formula1>(Site_ID)</formula1>
    </dataValidation>
    <dataValidation type="list" allowBlank="1" showInputMessage="1" showErrorMessage="1" sqref="AA4:AA501">
      <formula1>(Band_Info)</formula1>
    </dataValidation>
    <dataValidation type="list" allowBlank="1" showInputMessage="1" showErrorMessage="1" sqref="AD4:AD501">
      <formula1>(Band_arm)</formula1>
    </dataValidation>
    <dataValidation type="list" allowBlank="1" showInputMessage="1" showErrorMessage="1" sqref="R4:R501">
      <formula1>(Age)</formula1>
    </dataValidation>
    <dataValidation type="list" allowBlank="1" showInputMessage="1" showErrorMessage="1" sqref="S4:S501">
      <formula1>(Sex)</formula1>
    </dataValidation>
    <dataValidation type="list" allowBlank="1" showInputMessage="1" showErrorMessage="1" sqref="D4:D500">
      <formula1>(Abbr_age)</formula1>
    </dataValidation>
    <dataValidation type="list" allowBlank="1" showInputMessage="1" showErrorMessage="1" sqref="H501">
      <formula1>INDIRECT(G501)</formula1>
    </dataValidation>
    <dataValidation type="list" allowBlank="1" showInputMessage="1" showErrorMessage="1" sqref="F4:F501">
      <formula1>(Abbr_sex)</formula1>
    </dataValidation>
    <dataValidation type="list" allowBlank="1" showInputMessage="1" showErrorMessage="1" sqref="C4:C500">
      <formula1>(Species_Codes)</formula1>
    </dataValidation>
    <dataValidation type="list" allowBlank="1" showInputMessage="1" showErrorMessage="1" sqref="T501:T1048576 T3">
      <formula1>INDIRECT(Sex)</formula1>
    </dataValidation>
    <dataValidation type="list" allowBlank="1" showInputMessage="1" showErrorMessage="1" sqref="T4:T500">
      <formula1>INDIRECT($AJ4)</formula1>
    </dataValidation>
    <dataValidation type="list" allowBlank="1" showInputMessage="1" showErrorMessage="1" sqref="X4:X500">
      <formula1>(Sample)</formula1>
    </dataValidation>
    <dataValidation type="textLength" operator="lessThan" allowBlank="1" showInputMessage="1" showErrorMessage="1" sqref="AG1:AG1048576">
      <formula1>250</formula1>
    </dataValidation>
    <dataValidation type="list" allowBlank="1" showInputMessage="1" showErrorMessage="1" error="This scientific name is not recognized. Please choose one using the drop-down menu. " sqref="Q4:Q500">
      <formula1>Species</formula1>
    </dataValidation>
    <dataValidation type="decimal" allowBlank="1" showInputMessage="1" showErrorMessage="1" error="Only numerical values can be entered into this cell. " sqref="U1:V1048576">
      <formula1>0</formula1>
      <formula2>100</formula2>
    </dataValidation>
    <dataValidation type="decimal" allowBlank="1" showInputMessage="1" showErrorMessage="1" error="Only numerical values can be entered into this cell. " sqref="W1:W1048576">
      <formula1>0</formula1>
      <formula2>20</formula2>
    </dataValidation>
    <dataValidation type="decimal" allowBlank="1" showInputMessage="1" showErrorMessage="1" sqref="AF4:AF500">
      <formula1>0</formula1>
      <formula2>500</formula2>
    </dataValidation>
    <dataValidation type="list" allowBlank="1" showInputMessage="1" showErrorMessage="1" sqref="H4:H500">
      <formula1>INDIRECT($N4)</formula1>
    </dataValidation>
    <dataValidation type="list" allowBlank="1" showInputMessage="1" showErrorMessage="1" sqref="Z4:Z500">
      <formula1>(Band)</formula1>
    </dataValidation>
    <dataValidation type="list" allowBlank="1" showInputMessage="1" showErrorMessage="1" sqref="B4:B500">
      <formula1>(Accepted_codes)</formula1>
    </dataValidation>
  </dataValidations>
  <pageMargins left="0.7" right="0.7" top="0.75" bottom="0.75" header="0.3" footer="0.3"/>
  <pageSetup orientation="portrait" r:id="rId1"/>
  <ignoredErrors>
    <ignoredError sqref="Q4:Q261 Q262:Q500 T4:T500 R4:R500 S4:S50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501"/>
  <sheetViews>
    <sheetView topLeftCell="C1" workbookViewId="0">
      <pane ySplit="2" topLeftCell="A3" activePane="bottomLeft" state="frozen"/>
      <selection activeCell="C1" sqref="C1"/>
      <selection pane="bottomLeft" activeCell="C3" sqref="C3"/>
    </sheetView>
  </sheetViews>
  <sheetFormatPr defaultRowHeight="15" x14ac:dyDescent="0.25"/>
  <cols>
    <col min="1" max="1" width="18.42578125" style="7" hidden="1" customWidth="1"/>
    <col min="2" max="2" width="21.42578125" style="7" hidden="1" customWidth="1"/>
    <col min="3" max="3" width="11.28515625" style="7" customWidth="1"/>
    <col min="4" max="4" width="17.7109375" style="7" customWidth="1"/>
    <col min="5" max="5" width="16.5703125" style="7" customWidth="1"/>
    <col min="6" max="6" width="19.5703125" style="7" customWidth="1"/>
    <col min="7" max="7" width="24" style="7" bestFit="1" customWidth="1"/>
    <col min="8" max="8" width="12" style="7" customWidth="1"/>
    <col min="9" max="9" width="15.7109375" style="7" bestFit="1" customWidth="1"/>
    <col min="10" max="10" width="19.5703125" style="7" customWidth="1"/>
    <col min="11" max="11" width="20" style="19" customWidth="1"/>
    <col min="12" max="12" width="9.42578125" style="7" customWidth="1"/>
    <col min="13" max="13" width="14" style="7" customWidth="1"/>
    <col min="14" max="14" width="14.28515625" style="7" customWidth="1"/>
    <col min="15" max="15" width="19.28515625" style="7" customWidth="1"/>
    <col min="16" max="16" width="13.7109375" style="7" customWidth="1"/>
    <col min="17" max="17" width="11" style="7" customWidth="1"/>
    <col min="18" max="18" width="19.28515625" style="7" customWidth="1"/>
    <col min="19" max="19" width="34.140625" style="7" bestFit="1" customWidth="1"/>
  </cols>
  <sheetData>
    <row r="1" spans="1:19" ht="54.75" customHeight="1" thickBot="1" x14ac:dyDescent="0.3">
      <c r="A1" s="33" t="s">
        <v>324</v>
      </c>
      <c r="B1" s="130" t="s">
        <v>321</v>
      </c>
      <c r="C1" s="131" t="s">
        <v>463</v>
      </c>
      <c r="D1" s="132" t="s">
        <v>465</v>
      </c>
      <c r="E1" s="132" t="s">
        <v>466</v>
      </c>
      <c r="F1" s="133" t="s">
        <v>256</v>
      </c>
      <c r="G1" s="132" t="s">
        <v>511</v>
      </c>
      <c r="H1" s="134" t="s">
        <v>257</v>
      </c>
      <c r="I1" s="135" t="s">
        <v>199</v>
      </c>
      <c r="J1" s="137" t="s">
        <v>471</v>
      </c>
      <c r="K1" s="138" t="s">
        <v>472</v>
      </c>
      <c r="L1" s="103" t="s">
        <v>473</v>
      </c>
      <c r="M1" s="103" t="s">
        <v>474</v>
      </c>
      <c r="N1" s="103" t="s">
        <v>475</v>
      </c>
      <c r="O1" s="103" t="s">
        <v>464</v>
      </c>
      <c r="P1" s="103" t="s">
        <v>476</v>
      </c>
      <c r="Q1" s="103" t="s">
        <v>138</v>
      </c>
      <c r="R1" s="102" t="s">
        <v>263</v>
      </c>
      <c r="S1" s="104" t="s">
        <v>25</v>
      </c>
    </row>
    <row r="2" spans="1:19" s="56" customFormat="1" ht="16.5" hidden="1" customHeight="1" x14ac:dyDescent="0.25">
      <c r="A2" s="88"/>
      <c r="B2" s="88"/>
      <c r="C2" s="89"/>
      <c r="D2" s="84"/>
      <c r="E2" s="84"/>
      <c r="F2" s="86"/>
      <c r="G2" s="86"/>
      <c r="H2" s="90"/>
      <c r="I2" s="89"/>
      <c r="J2" s="86"/>
      <c r="K2" s="86"/>
      <c r="L2" s="86"/>
      <c r="M2" s="86"/>
      <c r="N2" s="90"/>
      <c r="O2" s="87"/>
      <c r="P2" s="90"/>
      <c r="Q2" s="90"/>
      <c r="R2" s="90"/>
      <c r="S2" s="90"/>
    </row>
    <row r="3" spans="1:19" x14ac:dyDescent="0.25">
      <c r="A3" s="23" t="str">
        <f t="shared" ref="A3:A66" si="0">CONCATENATE(G3,"-",C3)</f>
        <v>-</v>
      </c>
      <c r="B3" s="23" t="str">
        <f>IF(A3="-","",A3)</f>
        <v/>
      </c>
      <c r="C3" s="61"/>
      <c r="D3" s="39"/>
      <c r="E3" s="39"/>
      <c r="F3" s="39"/>
      <c r="G3" s="39"/>
      <c r="H3" s="39"/>
      <c r="I3" s="71"/>
      <c r="J3" s="71"/>
      <c r="K3" s="72"/>
      <c r="L3" s="39"/>
      <c r="M3" s="39"/>
      <c r="N3" s="39"/>
      <c r="O3" s="39"/>
      <c r="P3" s="39"/>
      <c r="Q3" s="39"/>
      <c r="R3" s="39"/>
      <c r="S3" s="39"/>
    </row>
    <row r="4" spans="1:19" x14ac:dyDescent="0.25">
      <c r="A4" s="23" t="str">
        <f t="shared" si="0"/>
        <v>-</v>
      </c>
      <c r="B4" s="23" t="str">
        <f t="shared" ref="B4:B67" si="1">IF(A4="-","",A4)</f>
        <v/>
      </c>
      <c r="C4" s="61"/>
      <c r="D4" s="47"/>
      <c r="E4" s="47"/>
      <c r="F4" s="47"/>
      <c r="G4" s="39"/>
      <c r="H4" s="47"/>
      <c r="I4" s="73"/>
      <c r="J4" s="73"/>
      <c r="K4" s="74"/>
      <c r="L4" s="47"/>
      <c r="M4" s="47"/>
      <c r="N4" s="47"/>
      <c r="O4" s="47"/>
      <c r="P4" s="47"/>
      <c r="Q4" s="47"/>
      <c r="R4" s="47"/>
      <c r="S4" s="47"/>
    </row>
    <row r="5" spans="1:19" x14ac:dyDescent="0.25">
      <c r="A5" s="23" t="str">
        <f t="shared" si="0"/>
        <v>-</v>
      </c>
      <c r="B5" s="23" t="str">
        <f t="shared" si="1"/>
        <v/>
      </c>
      <c r="C5" s="61"/>
      <c r="D5" s="47"/>
      <c r="E5" s="47"/>
      <c r="F5" s="47"/>
      <c r="G5" s="39"/>
      <c r="H5" s="47"/>
      <c r="I5" s="73"/>
      <c r="J5" s="73"/>
      <c r="K5" s="74"/>
      <c r="L5" s="47"/>
      <c r="M5" s="47"/>
      <c r="N5" s="47"/>
      <c r="O5" s="47"/>
      <c r="P5" s="47"/>
      <c r="Q5" s="47"/>
      <c r="R5" s="47"/>
      <c r="S5" s="47"/>
    </row>
    <row r="6" spans="1:19" x14ac:dyDescent="0.25">
      <c r="A6" s="23" t="str">
        <f t="shared" si="0"/>
        <v>-</v>
      </c>
      <c r="B6" s="23" t="str">
        <f t="shared" si="1"/>
        <v/>
      </c>
      <c r="C6" s="61"/>
      <c r="D6" s="47"/>
      <c r="E6" s="47"/>
      <c r="F6" s="47"/>
      <c r="G6" s="39"/>
      <c r="H6" s="47"/>
      <c r="I6" s="73"/>
      <c r="J6" s="73"/>
      <c r="K6" s="74"/>
      <c r="L6" s="47"/>
      <c r="M6" s="47"/>
      <c r="N6" s="47"/>
      <c r="O6" s="47"/>
      <c r="P6" s="47"/>
      <c r="Q6" s="47"/>
      <c r="R6" s="47"/>
      <c r="S6" s="47"/>
    </row>
    <row r="7" spans="1:19" x14ac:dyDescent="0.25">
      <c r="A7" s="23" t="str">
        <f t="shared" si="0"/>
        <v>-</v>
      </c>
      <c r="B7" s="23" t="str">
        <f t="shared" si="1"/>
        <v/>
      </c>
      <c r="C7" s="61"/>
      <c r="D7" s="47"/>
      <c r="E7" s="47"/>
      <c r="F7" s="47"/>
      <c r="G7" s="39"/>
      <c r="H7" s="47"/>
      <c r="I7" s="73"/>
      <c r="J7" s="73"/>
      <c r="K7" s="74"/>
      <c r="L7" s="47"/>
      <c r="M7" s="47"/>
      <c r="N7" s="47"/>
      <c r="O7" s="47"/>
      <c r="P7" s="47"/>
      <c r="Q7" s="47"/>
      <c r="R7" s="47"/>
      <c r="S7" s="47"/>
    </row>
    <row r="8" spans="1:19" x14ac:dyDescent="0.25">
      <c r="A8" s="23" t="str">
        <f t="shared" si="0"/>
        <v>-</v>
      </c>
      <c r="B8" s="23" t="str">
        <f t="shared" si="1"/>
        <v/>
      </c>
      <c r="C8" s="61"/>
      <c r="D8" s="47"/>
      <c r="E8" s="47"/>
      <c r="F8" s="47"/>
      <c r="G8" s="39"/>
      <c r="H8" s="47"/>
      <c r="I8" s="73"/>
      <c r="J8" s="73"/>
      <c r="K8" s="74"/>
      <c r="L8" s="47"/>
      <c r="M8" s="47"/>
      <c r="N8" s="47"/>
      <c r="O8" s="47"/>
      <c r="P8" s="47"/>
      <c r="Q8" s="47"/>
      <c r="R8" s="47"/>
      <c r="S8" s="47"/>
    </row>
    <row r="9" spans="1:19" x14ac:dyDescent="0.25">
      <c r="A9" s="23" t="str">
        <f t="shared" si="0"/>
        <v>-</v>
      </c>
      <c r="B9" s="23" t="str">
        <f t="shared" si="1"/>
        <v/>
      </c>
      <c r="C9" s="61"/>
      <c r="D9" s="47"/>
      <c r="E9" s="47"/>
      <c r="F9" s="47"/>
      <c r="G9" s="39"/>
      <c r="H9" s="47"/>
      <c r="I9" s="73"/>
      <c r="J9" s="73"/>
      <c r="K9" s="74"/>
      <c r="L9" s="47"/>
      <c r="M9" s="47"/>
      <c r="N9" s="47"/>
      <c r="O9" s="47"/>
      <c r="P9" s="47"/>
      <c r="Q9" s="47"/>
      <c r="R9" s="47"/>
      <c r="S9" s="47"/>
    </row>
    <row r="10" spans="1:19" x14ac:dyDescent="0.25">
      <c r="A10" s="23" t="str">
        <f t="shared" si="0"/>
        <v>-</v>
      </c>
      <c r="B10" s="23" t="str">
        <f t="shared" si="1"/>
        <v/>
      </c>
      <c r="C10" s="61"/>
      <c r="D10" s="47"/>
      <c r="E10" s="47"/>
      <c r="F10" s="47"/>
      <c r="G10" s="39"/>
      <c r="H10" s="47"/>
      <c r="I10" s="73"/>
      <c r="J10" s="73"/>
      <c r="K10" s="74"/>
      <c r="L10" s="47"/>
      <c r="M10" s="47"/>
      <c r="N10" s="47"/>
      <c r="O10" s="47"/>
      <c r="P10" s="47"/>
      <c r="Q10" s="47"/>
      <c r="R10" s="47"/>
      <c r="S10" s="47"/>
    </row>
    <row r="11" spans="1:19" x14ac:dyDescent="0.25">
      <c r="A11" s="23" t="str">
        <f t="shared" si="0"/>
        <v>-</v>
      </c>
      <c r="B11" s="23" t="str">
        <f t="shared" si="1"/>
        <v/>
      </c>
      <c r="C11" s="61"/>
      <c r="D11" s="47"/>
      <c r="E11" s="47"/>
      <c r="F11" s="47"/>
      <c r="G11" s="39"/>
      <c r="H11" s="47"/>
      <c r="I11" s="73"/>
      <c r="J11" s="73"/>
      <c r="K11" s="74"/>
      <c r="L11" s="47"/>
      <c r="M11" s="47"/>
      <c r="N11" s="47"/>
      <c r="O11" s="47"/>
      <c r="P11" s="47"/>
      <c r="Q11" s="47"/>
      <c r="R11" s="47"/>
      <c r="S11" s="47"/>
    </row>
    <row r="12" spans="1:19" x14ac:dyDescent="0.25">
      <c r="A12" s="23" t="str">
        <f t="shared" si="0"/>
        <v>-</v>
      </c>
      <c r="B12" s="23" t="str">
        <f t="shared" si="1"/>
        <v/>
      </c>
      <c r="C12" s="61"/>
      <c r="D12" s="47"/>
      <c r="E12" s="47"/>
      <c r="F12" s="47"/>
      <c r="G12" s="39"/>
      <c r="H12" s="47"/>
      <c r="I12" s="73"/>
      <c r="J12" s="73"/>
      <c r="K12" s="74"/>
      <c r="L12" s="47"/>
      <c r="M12" s="47"/>
      <c r="N12" s="47"/>
      <c r="O12" s="47"/>
      <c r="P12" s="47"/>
      <c r="Q12" s="47"/>
      <c r="R12" s="47"/>
      <c r="S12" s="47"/>
    </row>
    <row r="13" spans="1:19" x14ac:dyDescent="0.25">
      <c r="A13" s="23" t="str">
        <f t="shared" si="0"/>
        <v>-</v>
      </c>
      <c r="B13" s="23" t="str">
        <f t="shared" si="1"/>
        <v/>
      </c>
      <c r="C13" s="61"/>
      <c r="D13" s="47"/>
      <c r="E13" s="47"/>
      <c r="F13" s="47"/>
      <c r="G13" s="39"/>
      <c r="H13" s="47"/>
      <c r="I13" s="73"/>
      <c r="J13" s="73"/>
      <c r="K13" s="74"/>
      <c r="L13" s="47"/>
      <c r="M13" s="47"/>
      <c r="N13" s="47"/>
      <c r="O13" s="47"/>
      <c r="P13" s="47"/>
      <c r="Q13" s="47"/>
      <c r="R13" s="47"/>
      <c r="S13" s="47"/>
    </row>
    <row r="14" spans="1:19" x14ac:dyDescent="0.25">
      <c r="A14" s="23" t="str">
        <f t="shared" si="0"/>
        <v>-</v>
      </c>
      <c r="B14" s="23" t="str">
        <f t="shared" si="1"/>
        <v/>
      </c>
      <c r="C14" s="61"/>
      <c r="D14" s="47"/>
      <c r="E14" s="47"/>
      <c r="F14" s="47"/>
      <c r="G14" s="39"/>
      <c r="H14" s="47"/>
      <c r="I14" s="73"/>
      <c r="J14" s="73"/>
      <c r="K14" s="74"/>
      <c r="L14" s="47"/>
      <c r="M14" s="47"/>
      <c r="N14" s="47"/>
      <c r="O14" s="47"/>
      <c r="P14" s="47"/>
      <c r="Q14" s="47"/>
      <c r="R14" s="47"/>
      <c r="S14" s="47"/>
    </row>
    <row r="15" spans="1:19" x14ac:dyDescent="0.25">
      <c r="A15" s="23" t="str">
        <f t="shared" si="0"/>
        <v>-</v>
      </c>
      <c r="B15" s="23" t="str">
        <f t="shared" si="1"/>
        <v/>
      </c>
      <c r="C15" s="61"/>
      <c r="D15" s="47"/>
      <c r="E15" s="47"/>
      <c r="F15" s="47"/>
      <c r="G15" s="39"/>
      <c r="H15" s="47"/>
      <c r="I15" s="73"/>
      <c r="J15" s="73"/>
      <c r="K15" s="74"/>
      <c r="L15" s="47"/>
      <c r="M15" s="47"/>
      <c r="N15" s="47"/>
      <c r="O15" s="47"/>
      <c r="P15" s="47"/>
      <c r="Q15" s="47"/>
      <c r="R15" s="47"/>
      <c r="S15" s="47"/>
    </row>
    <row r="16" spans="1:19" x14ac:dyDescent="0.25">
      <c r="A16" s="23" t="str">
        <f t="shared" si="0"/>
        <v>-</v>
      </c>
      <c r="B16" s="23" t="str">
        <f t="shared" si="1"/>
        <v/>
      </c>
      <c r="C16" s="61"/>
      <c r="D16" s="47"/>
      <c r="E16" s="47"/>
      <c r="F16" s="47"/>
      <c r="G16" s="39"/>
      <c r="H16" s="47"/>
      <c r="I16" s="73"/>
      <c r="J16" s="73"/>
      <c r="K16" s="74"/>
      <c r="L16" s="47"/>
      <c r="M16" s="47"/>
      <c r="N16" s="47"/>
      <c r="O16" s="47"/>
      <c r="P16" s="47"/>
      <c r="Q16" s="47"/>
      <c r="R16" s="47"/>
      <c r="S16" s="47"/>
    </row>
    <row r="17" spans="1:19" x14ac:dyDescent="0.25">
      <c r="A17" s="23" t="str">
        <f t="shared" si="0"/>
        <v>-</v>
      </c>
      <c r="B17" s="23" t="str">
        <f t="shared" si="1"/>
        <v/>
      </c>
      <c r="C17" s="61"/>
      <c r="D17" s="47"/>
      <c r="E17" s="47"/>
      <c r="F17" s="47"/>
      <c r="G17" s="39"/>
      <c r="H17" s="47"/>
      <c r="I17" s="73"/>
      <c r="J17" s="73"/>
      <c r="K17" s="74"/>
      <c r="L17" s="47"/>
      <c r="M17" s="47"/>
      <c r="N17" s="47"/>
      <c r="O17" s="47"/>
      <c r="P17" s="47"/>
      <c r="Q17" s="47"/>
      <c r="R17" s="47"/>
      <c r="S17" s="47"/>
    </row>
    <row r="18" spans="1:19" x14ac:dyDescent="0.25">
      <c r="A18" s="23" t="str">
        <f t="shared" si="0"/>
        <v>-</v>
      </c>
      <c r="B18" s="23" t="str">
        <f t="shared" si="1"/>
        <v/>
      </c>
      <c r="C18" s="61"/>
      <c r="D18" s="47"/>
      <c r="E18" s="47"/>
      <c r="F18" s="47"/>
      <c r="G18" s="39"/>
      <c r="H18" s="47"/>
      <c r="I18" s="73"/>
      <c r="J18" s="73"/>
      <c r="K18" s="74"/>
      <c r="L18" s="47"/>
      <c r="M18" s="47"/>
      <c r="N18" s="47"/>
      <c r="O18" s="47"/>
      <c r="P18" s="47"/>
      <c r="Q18" s="47"/>
      <c r="R18" s="47"/>
      <c r="S18" s="47"/>
    </row>
    <row r="19" spans="1:19" x14ac:dyDescent="0.25">
      <c r="A19" s="23" t="str">
        <f t="shared" si="0"/>
        <v>-</v>
      </c>
      <c r="B19" s="23" t="str">
        <f t="shared" si="1"/>
        <v/>
      </c>
      <c r="C19" s="61"/>
      <c r="D19" s="47"/>
      <c r="E19" s="47"/>
      <c r="F19" s="47"/>
      <c r="G19" s="39"/>
      <c r="H19" s="47"/>
      <c r="I19" s="73"/>
      <c r="J19" s="73"/>
      <c r="K19" s="74"/>
      <c r="L19" s="47"/>
      <c r="M19" s="47"/>
      <c r="N19" s="47"/>
      <c r="O19" s="47"/>
      <c r="P19" s="47"/>
      <c r="Q19" s="47"/>
      <c r="R19" s="47"/>
      <c r="S19" s="47"/>
    </row>
    <row r="20" spans="1:19" x14ac:dyDescent="0.25">
      <c r="A20" s="23" t="str">
        <f t="shared" si="0"/>
        <v>-</v>
      </c>
      <c r="B20" s="23" t="str">
        <f t="shared" si="1"/>
        <v/>
      </c>
      <c r="C20" s="61"/>
      <c r="D20" s="47"/>
      <c r="E20" s="47"/>
      <c r="F20" s="47"/>
      <c r="G20" s="39"/>
      <c r="H20" s="47"/>
      <c r="I20" s="73"/>
      <c r="J20" s="73"/>
      <c r="K20" s="74"/>
      <c r="L20" s="47"/>
      <c r="M20" s="47"/>
      <c r="N20" s="47"/>
      <c r="O20" s="47"/>
      <c r="P20" s="47"/>
      <c r="Q20" s="47"/>
      <c r="R20" s="47"/>
      <c r="S20" s="47"/>
    </row>
    <row r="21" spans="1:19" x14ac:dyDescent="0.25">
      <c r="A21" s="23" t="str">
        <f t="shared" si="0"/>
        <v>-</v>
      </c>
      <c r="B21" s="23" t="str">
        <f t="shared" si="1"/>
        <v/>
      </c>
      <c r="C21" s="61"/>
      <c r="D21" s="47"/>
      <c r="E21" s="47"/>
      <c r="F21" s="47"/>
      <c r="G21" s="39"/>
      <c r="H21" s="47"/>
      <c r="I21" s="73"/>
      <c r="J21" s="73"/>
      <c r="K21" s="74"/>
      <c r="L21" s="47"/>
      <c r="M21" s="47"/>
      <c r="N21" s="47"/>
      <c r="O21" s="47"/>
      <c r="P21" s="47"/>
      <c r="Q21" s="47"/>
      <c r="R21" s="47"/>
      <c r="S21" s="47"/>
    </row>
    <row r="22" spans="1:19" x14ac:dyDescent="0.25">
      <c r="A22" s="23" t="str">
        <f t="shared" si="0"/>
        <v>-</v>
      </c>
      <c r="B22" s="23" t="str">
        <f t="shared" si="1"/>
        <v/>
      </c>
      <c r="C22" s="61"/>
      <c r="D22" s="47"/>
      <c r="E22" s="47"/>
      <c r="F22" s="47"/>
      <c r="G22" s="39"/>
      <c r="H22" s="47"/>
      <c r="I22" s="73"/>
      <c r="J22" s="73"/>
      <c r="K22" s="74"/>
      <c r="L22" s="47"/>
      <c r="M22" s="47"/>
      <c r="N22" s="47"/>
      <c r="O22" s="47"/>
      <c r="P22" s="47"/>
      <c r="Q22" s="47"/>
      <c r="R22" s="47"/>
      <c r="S22" s="47"/>
    </row>
    <row r="23" spans="1:19" x14ac:dyDescent="0.25">
      <c r="A23" s="23" t="str">
        <f t="shared" si="0"/>
        <v>-</v>
      </c>
      <c r="B23" s="23" t="str">
        <f t="shared" si="1"/>
        <v/>
      </c>
      <c r="C23" s="61"/>
      <c r="D23" s="47"/>
      <c r="E23" s="47"/>
      <c r="F23" s="47"/>
      <c r="G23" s="39"/>
      <c r="H23" s="47"/>
      <c r="I23" s="73"/>
      <c r="J23" s="73"/>
      <c r="K23" s="74"/>
      <c r="L23" s="47"/>
      <c r="M23" s="47"/>
      <c r="N23" s="47"/>
      <c r="O23" s="47"/>
      <c r="P23" s="47"/>
      <c r="Q23" s="47"/>
      <c r="R23" s="47"/>
      <c r="S23" s="47"/>
    </row>
    <row r="24" spans="1:19" x14ac:dyDescent="0.25">
      <c r="A24" s="23" t="str">
        <f t="shared" si="0"/>
        <v>-</v>
      </c>
      <c r="B24" s="23" t="str">
        <f t="shared" si="1"/>
        <v/>
      </c>
      <c r="C24" s="61"/>
      <c r="D24" s="47"/>
      <c r="E24" s="47"/>
      <c r="F24" s="47"/>
      <c r="G24" s="39"/>
      <c r="H24" s="47"/>
      <c r="I24" s="73"/>
      <c r="J24" s="73"/>
      <c r="K24" s="74"/>
      <c r="L24" s="47"/>
      <c r="M24" s="47"/>
      <c r="N24" s="47"/>
      <c r="O24" s="47"/>
      <c r="P24" s="47"/>
      <c r="Q24" s="47"/>
      <c r="R24" s="47"/>
      <c r="S24" s="47"/>
    </row>
    <row r="25" spans="1:19" x14ac:dyDescent="0.25">
      <c r="A25" s="23" t="str">
        <f t="shared" si="0"/>
        <v>-</v>
      </c>
      <c r="B25" s="23" t="str">
        <f t="shared" si="1"/>
        <v/>
      </c>
      <c r="C25" s="61"/>
      <c r="D25" s="47"/>
      <c r="E25" s="47"/>
      <c r="F25" s="47"/>
      <c r="G25" s="39"/>
      <c r="H25" s="47"/>
      <c r="I25" s="73"/>
      <c r="J25" s="73"/>
      <c r="K25" s="74"/>
      <c r="L25" s="47"/>
      <c r="M25" s="47"/>
      <c r="N25" s="47"/>
      <c r="O25" s="47"/>
      <c r="P25" s="47"/>
      <c r="Q25" s="47"/>
      <c r="R25" s="47"/>
      <c r="S25" s="47"/>
    </row>
    <row r="26" spans="1:19" x14ac:dyDescent="0.25">
      <c r="A26" s="23" t="str">
        <f t="shared" si="0"/>
        <v>-</v>
      </c>
      <c r="B26" s="23" t="str">
        <f t="shared" si="1"/>
        <v/>
      </c>
      <c r="C26" s="61"/>
      <c r="D26" s="47"/>
      <c r="E26" s="47"/>
      <c r="F26" s="47"/>
      <c r="G26" s="39"/>
      <c r="H26" s="47"/>
      <c r="I26" s="73"/>
      <c r="J26" s="73"/>
      <c r="K26" s="74"/>
      <c r="L26" s="47"/>
      <c r="M26" s="47"/>
      <c r="N26" s="47"/>
      <c r="O26" s="47"/>
      <c r="P26" s="47"/>
      <c r="Q26" s="47"/>
      <c r="R26" s="47"/>
      <c r="S26" s="47"/>
    </row>
    <row r="27" spans="1:19" x14ac:dyDescent="0.25">
      <c r="A27" s="23" t="str">
        <f t="shared" si="0"/>
        <v>-</v>
      </c>
      <c r="B27" s="23" t="str">
        <f t="shared" si="1"/>
        <v/>
      </c>
      <c r="C27" s="61"/>
      <c r="D27" s="47"/>
      <c r="E27" s="47"/>
      <c r="F27" s="47"/>
      <c r="G27" s="39"/>
      <c r="H27" s="47"/>
      <c r="I27" s="73"/>
      <c r="J27" s="73"/>
      <c r="K27" s="74"/>
      <c r="L27" s="47"/>
      <c r="M27" s="47"/>
      <c r="N27" s="47"/>
      <c r="O27" s="47"/>
      <c r="P27" s="47"/>
      <c r="Q27" s="47"/>
      <c r="R27" s="47"/>
      <c r="S27" s="47"/>
    </row>
    <row r="28" spans="1:19" x14ac:dyDescent="0.25">
      <c r="A28" s="23" t="str">
        <f t="shared" si="0"/>
        <v>-</v>
      </c>
      <c r="B28" s="23" t="str">
        <f t="shared" si="1"/>
        <v/>
      </c>
      <c r="C28" s="61"/>
      <c r="D28" s="47"/>
      <c r="E28" s="47"/>
      <c r="F28" s="47"/>
      <c r="G28" s="39"/>
      <c r="H28" s="47"/>
      <c r="I28" s="73"/>
      <c r="J28" s="73"/>
      <c r="K28" s="74"/>
      <c r="L28" s="47"/>
      <c r="M28" s="47"/>
      <c r="N28" s="47"/>
      <c r="O28" s="47"/>
      <c r="P28" s="47"/>
      <c r="Q28" s="47"/>
      <c r="R28" s="47"/>
      <c r="S28" s="47"/>
    </row>
    <row r="29" spans="1:19" x14ac:dyDescent="0.25">
      <c r="A29" s="23" t="str">
        <f t="shared" si="0"/>
        <v>-</v>
      </c>
      <c r="B29" s="23" t="str">
        <f t="shared" si="1"/>
        <v/>
      </c>
      <c r="C29" s="61"/>
      <c r="D29" s="47"/>
      <c r="E29" s="47"/>
      <c r="F29" s="47"/>
      <c r="G29" s="39"/>
      <c r="H29" s="47"/>
      <c r="I29" s="73"/>
      <c r="J29" s="73"/>
      <c r="K29" s="74"/>
      <c r="L29" s="47"/>
      <c r="M29" s="47"/>
      <c r="N29" s="47"/>
      <c r="O29" s="47"/>
      <c r="P29" s="47"/>
      <c r="Q29" s="47"/>
      <c r="R29" s="47"/>
      <c r="S29" s="47"/>
    </row>
    <row r="30" spans="1:19" x14ac:dyDescent="0.25">
      <c r="A30" s="23" t="str">
        <f t="shared" si="0"/>
        <v>-</v>
      </c>
      <c r="B30" s="23" t="str">
        <f t="shared" si="1"/>
        <v/>
      </c>
      <c r="C30" s="61"/>
      <c r="D30" s="47"/>
      <c r="E30" s="47"/>
      <c r="F30" s="47"/>
      <c r="G30" s="39"/>
      <c r="H30" s="47"/>
      <c r="I30" s="73"/>
      <c r="J30" s="73"/>
      <c r="K30" s="74"/>
      <c r="L30" s="47"/>
      <c r="M30" s="47"/>
      <c r="N30" s="47"/>
      <c r="O30" s="47"/>
      <c r="P30" s="47"/>
      <c r="Q30" s="47"/>
      <c r="R30" s="47"/>
      <c r="S30" s="47"/>
    </row>
    <row r="31" spans="1:19" x14ac:dyDescent="0.25">
      <c r="A31" s="23" t="str">
        <f t="shared" si="0"/>
        <v>-</v>
      </c>
      <c r="B31" s="23" t="str">
        <f t="shared" si="1"/>
        <v/>
      </c>
      <c r="C31" s="61"/>
      <c r="D31" s="47"/>
      <c r="E31" s="47"/>
      <c r="F31" s="47"/>
      <c r="G31" s="39"/>
      <c r="H31" s="47"/>
      <c r="I31" s="73"/>
      <c r="J31" s="73"/>
      <c r="K31" s="74"/>
      <c r="L31" s="47"/>
      <c r="M31" s="47"/>
      <c r="N31" s="47"/>
      <c r="O31" s="47"/>
      <c r="P31" s="47"/>
      <c r="Q31" s="47"/>
      <c r="R31" s="47"/>
      <c r="S31" s="47"/>
    </row>
    <row r="32" spans="1:19" x14ac:dyDescent="0.25">
      <c r="A32" s="23" t="str">
        <f t="shared" si="0"/>
        <v>-</v>
      </c>
      <c r="B32" s="23" t="str">
        <f t="shared" si="1"/>
        <v/>
      </c>
      <c r="C32" s="61"/>
      <c r="D32" s="47"/>
      <c r="E32" s="47"/>
      <c r="F32" s="47"/>
      <c r="G32" s="39"/>
      <c r="H32" s="47"/>
      <c r="I32" s="73"/>
      <c r="J32" s="73"/>
      <c r="K32" s="74"/>
      <c r="L32" s="47"/>
      <c r="M32" s="47"/>
      <c r="N32" s="47"/>
      <c r="O32" s="47"/>
      <c r="P32" s="47"/>
      <c r="Q32" s="47"/>
      <c r="R32" s="47"/>
      <c r="S32" s="47"/>
    </row>
    <row r="33" spans="1:19" x14ac:dyDescent="0.25">
      <c r="A33" s="23" t="str">
        <f t="shared" si="0"/>
        <v>-</v>
      </c>
      <c r="B33" s="23" t="str">
        <f t="shared" si="1"/>
        <v/>
      </c>
      <c r="C33" s="61"/>
      <c r="D33" s="47"/>
      <c r="E33" s="47"/>
      <c r="F33" s="47"/>
      <c r="G33" s="39"/>
      <c r="H33" s="47"/>
      <c r="I33" s="73"/>
      <c r="J33" s="73"/>
      <c r="K33" s="74"/>
      <c r="L33" s="47"/>
      <c r="M33" s="47"/>
      <c r="N33" s="47"/>
      <c r="O33" s="47"/>
      <c r="P33" s="47"/>
      <c r="Q33" s="47"/>
      <c r="R33" s="47"/>
      <c r="S33" s="47"/>
    </row>
    <row r="34" spans="1:19" x14ac:dyDescent="0.25">
      <c r="A34" s="23" t="str">
        <f t="shared" si="0"/>
        <v>-</v>
      </c>
      <c r="B34" s="23" t="str">
        <f t="shared" si="1"/>
        <v/>
      </c>
      <c r="C34" s="61"/>
      <c r="D34" s="47"/>
      <c r="E34" s="47"/>
      <c r="F34" s="47"/>
      <c r="G34" s="39"/>
      <c r="H34" s="47"/>
      <c r="I34" s="73"/>
      <c r="J34" s="73"/>
      <c r="K34" s="74"/>
      <c r="L34" s="47"/>
      <c r="M34" s="47"/>
      <c r="N34" s="47"/>
      <c r="O34" s="47"/>
      <c r="P34" s="47"/>
      <c r="Q34" s="47"/>
      <c r="R34" s="47"/>
      <c r="S34" s="47"/>
    </row>
    <row r="35" spans="1:19" x14ac:dyDescent="0.25">
      <c r="A35" s="23" t="str">
        <f t="shared" si="0"/>
        <v>-</v>
      </c>
      <c r="B35" s="23" t="str">
        <f t="shared" si="1"/>
        <v/>
      </c>
      <c r="C35" s="61"/>
      <c r="D35" s="47"/>
      <c r="E35" s="47"/>
      <c r="F35" s="47"/>
      <c r="G35" s="39"/>
      <c r="H35" s="47"/>
      <c r="I35" s="73"/>
      <c r="J35" s="73"/>
      <c r="K35" s="74"/>
      <c r="L35" s="47"/>
      <c r="M35" s="47"/>
      <c r="N35" s="47"/>
      <c r="O35" s="47"/>
      <c r="P35" s="47"/>
      <c r="Q35" s="47"/>
      <c r="R35" s="47"/>
      <c r="S35" s="47"/>
    </row>
    <row r="36" spans="1:19" x14ac:dyDescent="0.25">
      <c r="A36" s="23" t="str">
        <f t="shared" si="0"/>
        <v>-</v>
      </c>
      <c r="B36" s="23" t="str">
        <f t="shared" si="1"/>
        <v/>
      </c>
      <c r="C36" s="61"/>
      <c r="D36" s="47"/>
      <c r="E36" s="47"/>
      <c r="F36" s="47"/>
      <c r="G36" s="39"/>
      <c r="H36" s="47"/>
      <c r="I36" s="73"/>
      <c r="J36" s="73"/>
      <c r="K36" s="74"/>
      <c r="L36" s="47"/>
      <c r="M36" s="47"/>
      <c r="N36" s="47"/>
      <c r="O36" s="47"/>
      <c r="P36" s="47"/>
      <c r="Q36" s="47"/>
      <c r="R36" s="47"/>
      <c r="S36" s="47"/>
    </row>
    <row r="37" spans="1:19" x14ac:dyDescent="0.25">
      <c r="A37" s="23" t="str">
        <f t="shared" si="0"/>
        <v>-</v>
      </c>
      <c r="B37" s="23" t="str">
        <f t="shared" si="1"/>
        <v/>
      </c>
      <c r="C37" s="61"/>
      <c r="D37" s="47"/>
      <c r="E37" s="47"/>
      <c r="F37" s="47"/>
      <c r="G37" s="39"/>
      <c r="H37" s="47"/>
      <c r="I37" s="73"/>
      <c r="J37" s="73"/>
      <c r="K37" s="74"/>
      <c r="L37" s="47"/>
      <c r="M37" s="47"/>
      <c r="N37" s="47"/>
      <c r="O37" s="47"/>
      <c r="P37" s="47"/>
      <c r="Q37" s="47"/>
      <c r="R37" s="47"/>
      <c r="S37" s="47"/>
    </row>
    <row r="38" spans="1:19" x14ac:dyDescent="0.25">
      <c r="A38" s="23" t="str">
        <f t="shared" si="0"/>
        <v>-</v>
      </c>
      <c r="B38" s="23" t="str">
        <f t="shared" si="1"/>
        <v/>
      </c>
      <c r="C38" s="61"/>
      <c r="D38" s="47"/>
      <c r="E38" s="47"/>
      <c r="F38" s="47"/>
      <c r="G38" s="39"/>
      <c r="H38" s="47"/>
      <c r="I38" s="73"/>
      <c r="J38" s="73"/>
      <c r="K38" s="74"/>
      <c r="L38" s="47"/>
      <c r="M38" s="47"/>
      <c r="N38" s="47"/>
      <c r="O38" s="47"/>
      <c r="P38" s="47"/>
      <c r="Q38" s="47"/>
      <c r="R38" s="47"/>
      <c r="S38" s="47"/>
    </row>
    <row r="39" spans="1:19" x14ac:dyDescent="0.25">
      <c r="A39" s="23" t="str">
        <f t="shared" si="0"/>
        <v>-</v>
      </c>
      <c r="B39" s="23" t="str">
        <f t="shared" si="1"/>
        <v/>
      </c>
      <c r="C39" s="61"/>
      <c r="D39" s="47"/>
      <c r="E39" s="47"/>
      <c r="F39" s="47"/>
      <c r="G39" s="39"/>
      <c r="H39" s="47"/>
      <c r="I39" s="73"/>
      <c r="J39" s="73"/>
      <c r="K39" s="74"/>
      <c r="L39" s="47"/>
      <c r="M39" s="47"/>
      <c r="N39" s="47"/>
      <c r="O39" s="47"/>
      <c r="P39" s="47"/>
      <c r="Q39" s="47"/>
      <c r="R39" s="47"/>
      <c r="S39" s="47"/>
    </row>
    <row r="40" spans="1:19" x14ac:dyDescent="0.25">
      <c r="A40" s="23" t="str">
        <f t="shared" si="0"/>
        <v>-</v>
      </c>
      <c r="B40" s="23" t="str">
        <f t="shared" si="1"/>
        <v/>
      </c>
      <c r="C40" s="61"/>
      <c r="D40" s="47"/>
      <c r="E40" s="47"/>
      <c r="F40" s="47"/>
      <c r="G40" s="39"/>
      <c r="H40" s="47"/>
      <c r="I40" s="73"/>
      <c r="J40" s="73"/>
      <c r="K40" s="74"/>
      <c r="L40" s="47"/>
      <c r="M40" s="47"/>
      <c r="N40" s="47"/>
      <c r="O40" s="47"/>
      <c r="P40" s="47"/>
      <c r="Q40" s="47"/>
      <c r="R40" s="47"/>
      <c r="S40" s="47"/>
    </row>
    <row r="41" spans="1:19" x14ac:dyDescent="0.25">
      <c r="A41" s="23" t="str">
        <f t="shared" si="0"/>
        <v>-</v>
      </c>
      <c r="B41" s="23" t="str">
        <f t="shared" si="1"/>
        <v/>
      </c>
      <c r="C41" s="61"/>
      <c r="D41" s="47"/>
      <c r="E41" s="47"/>
      <c r="F41" s="47"/>
      <c r="G41" s="39"/>
      <c r="H41" s="47"/>
      <c r="I41" s="73"/>
      <c r="J41" s="73"/>
      <c r="K41" s="74"/>
      <c r="L41" s="47"/>
      <c r="M41" s="47"/>
      <c r="N41" s="47"/>
      <c r="O41" s="47"/>
      <c r="P41" s="47"/>
      <c r="Q41" s="47"/>
      <c r="R41" s="47"/>
      <c r="S41" s="47"/>
    </row>
    <row r="42" spans="1:19" x14ac:dyDescent="0.25">
      <c r="A42" s="23" t="str">
        <f t="shared" si="0"/>
        <v>-</v>
      </c>
      <c r="B42" s="23" t="str">
        <f t="shared" si="1"/>
        <v/>
      </c>
      <c r="C42" s="61"/>
      <c r="D42" s="47"/>
      <c r="E42" s="47"/>
      <c r="F42" s="47"/>
      <c r="G42" s="39"/>
      <c r="H42" s="47"/>
      <c r="I42" s="73"/>
      <c r="J42" s="73"/>
      <c r="K42" s="74"/>
      <c r="L42" s="47"/>
      <c r="M42" s="47"/>
      <c r="N42" s="47"/>
      <c r="O42" s="47"/>
      <c r="P42" s="47"/>
      <c r="Q42" s="47"/>
      <c r="R42" s="47"/>
      <c r="S42" s="47"/>
    </row>
    <row r="43" spans="1:19" x14ac:dyDescent="0.25">
      <c r="A43" s="23" t="str">
        <f t="shared" si="0"/>
        <v>-</v>
      </c>
      <c r="B43" s="23" t="str">
        <f t="shared" si="1"/>
        <v/>
      </c>
      <c r="C43" s="61"/>
      <c r="D43" s="47"/>
      <c r="E43" s="47"/>
      <c r="F43" s="47"/>
      <c r="G43" s="39"/>
      <c r="H43" s="47"/>
      <c r="I43" s="73"/>
      <c r="J43" s="73"/>
      <c r="K43" s="74"/>
      <c r="L43" s="47"/>
      <c r="M43" s="47"/>
      <c r="N43" s="47"/>
      <c r="O43" s="47"/>
      <c r="P43" s="47"/>
      <c r="Q43" s="47"/>
      <c r="R43" s="47"/>
      <c r="S43" s="47"/>
    </row>
    <row r="44" spans="1:19" x14ac:dyDescent="0.25">
      <c r="A44" s="23" t="str">
        <f t="shared" si="0"/>
        <v>-</v>
      </c>
      <c r="B44" s="23" t="str">
        <f t="shared" si="1"/>
        <v/>
      </c>
      <c r="C44" s="61"/>
      <c r="D44" s="47"/>
      <c r="E44" s="47"/>
      <c r="F44" s="47"/>
      <c r="G44" s="39"/>
      <c r="H44" s="47"/>
      <c r="I44" s="73"/>
      <c r="J44" s="73"/>
      <c r="K44" s="74"/>
      <c r="L44" s="47"/>
      <c r="M44" s="47"/>
      <c r="N44" s="47"/>
      <c r="O44" s="47"/>
      <c r="P44" s="47"/>
      <c r="Q44" s="47"/>
      <c r="R44" s="47"/>
      <c r="S44" s="47"/>
    </row>
    <row r="45" spans="1:19" x14ac:dyDescent="0.25">
      <c r="A45" s="23" t="str">
        <f t="shared" si="0"/>
        <v>-</v>
      </c>
      <c r="B45" s="23" t="str">
        <f t="shared" si="1"/>
        <v/>
      </c>
      <c r="C45" s="61"/>
      <c r="D45" s="47"/>
      <c r="E45" s="47"/>
      <c r="F45" s="47"/>
      <c r="G45" s="39"/>
      <c r="H45" s="47"/>
      <c r="I45" s="73"/>
      <c r="J45" s="73"/>
      <c r="K45" s="74"/>
      <c r="L45" s="47"/>
      <c r="M45" s="47"/>
      <c r="N45" s="47"/>
      <c r="O45" s="47"/>
      <c r="P45" s="47"/>
      <c r="Q45" s="47"/>
      <c r="R45" s="47"/>
      <c r="S45" s="47"/>
    </row>
    <row r="46" spans="1:19" x14ac:dyDescent="0.25">
      <c r="A46" s="23" t="str">
        <f t="shared" si="0"/>
        <v>-</v>
      </c>
      <c r="B46" s="23" t="str">
        <f t="shared" si="1"/>
        <v/>
      </c>
      <c r="C46" s="61"/>
      <c r="D46" s="47"/>
      <c r="E46" s="47"/>
      <c r="F46" s="47"/>
      <c r="G46" s="39"/>
      <c r="H46" s="47"/>
      <c r="I46" s="73"/>
      <c r="J46" s="73"/>
      <c r="K46" s="74"/>
      <c r="L46" s="47"/>
      <c r="M46" s="47"/>
      <c r="N46" s="47"/>
      <c r="O46" s="47"/>
      <c r="P46" s="47"/>
      <c r="Q46" s="47"/>
      <c r="R46" s="47"/>
      <c r="S46" s="47"/>
    </row>
    <row r="47" spans="1:19" x14ac:dyDescent="0.25">
      <c r="A47" s="23" t="str">
        <f t="shared" si="0"/>
        <v>-</v>
      </c>
      <c r="B47" s="23" t="str">
        <f t="shared" si="1"/>
        <v/>
      </c>
      <c r="C47" s="61"/>
      <c r="D47" s="47"/>
      <c r="E47" s="47"/>
      <c r="F47" s="47"/>
      <c r="G47" s="39"/>
      <c r="H47" s="47"/>
      <c r="I47" s="73"/>
      <c r="J47" s="73"/>
      <c r="K47" s="74"/>
      <c r="L47" s="47"/>
      <c r="M47" s="47"/>
      <c r="N47" s="47"/>
      <c r="O47" s="47"/>
      <c r="P47" s="47"/>
      <c r="Q47" s="47"/>
      <c r="R47" s="47"/>
      <c r="S47" s="47"/>
    </row>
    <row r="48" spans="1:19" x14ac:dyDescent="0.25">
      <c r="A48" s="23" t="str">
        <f t="shared" si="0"/>
        <v>-</v>
      </c>
      <c r="B48" s="23" t="str">
        <f t="shared" si="1"/>
        <v/>
      </c>
      <c r="C48" s="61"/>
      <c r="D48" s="47"/>
      <c r="E48" s="47"/>
      <c r="F48" s="47"/>
      <c r="G48" s="39"/>
      <c r="H48" s="47"/>
      <c r="I48" s="73"/>
      <c r="J48" s="73"/>
      <c r="K48" s="74"/>
      <c r="L48" s="47"/>
      <c r="M48" s="47"/>
      <c r="N48" s="47"/>
      <c r="O48" s="47"/>
      <c r="P48" s="47"/>
      <c r="Q48" s="47"/>
      <c r="R48" s="47"/>
      <c r="S48" s="47"/>
    </row>
    <row r="49" spans="1:19" x14ac:dyDescent="0.25">
      <c r="A49" s="23" t="str">
        <f t="shared" si="0"/>
        <v>-</v>
      </c>
      <c r="B49" s="23" t="str">
        <f t="shared" si="1"/>
        <v/>
      </c>
      <c r="C49" s="61"/>
      <c r="D49" s="47"/>
      <c r="E49" s="47"/>
      <c r="F49" s="47"/>
      <c r="G49" s="39"/>
      <c r="H49" s="47"/>
      <c r="I49" s="73"/>
      <c r="J49" s="73"/>
      <c r="K49" s="74"/>
      <c r="L49" s="47"/>
      <c r="M49" s="47"/>
      <c r="N49" s="47"/>
      <c r="O49" s="47"/>
      <c r="P49" s="47"/>
      <c r="Q49" s="47"/>
      <c r="R49" s="47"/>
      <c r="S49" s="47"/>
    </row>
    <row r="50" spans="1:19" x14ac:dyDescent="0.25">
      <c r="A50" s="23" t="str">
        <f t="shared" si="0"/>
        <v>-</v>
      </c>
      <c r="B50" s="23" t="str">
        <f t="shared" si="1"/>
        <v/>
      </c>
      <c r="C50" s="61"/>
      <c r="D50" s="47"/>
      <c r="E50" s="47"/>
      <c r="F50" s="47"/>
      <c r="G50" s="39"/>
      <c r="H50" s="47"/>
      <c r="I50" s="73"/>
      <c r="J50" s="73"/>
      <c r="K50" s="74"/>
      <c r="L50" s="47"/>
      <c r="M50" s="47"/>
      <c r="N50" s="47"/>
      <c r="O50" s="47"/>
      <c r="P50" s="47"/>
      <c r="Q50" s="47"/>
      <c r="R50" s="47"/>
      <c r="S50" s="47"/>
    </row>
    <row r="51" spans="1:19" x14ac:dyDescent="0.25">
      <c r="A51" s="23" t="str">
        <f t="shared" si="0"/>
        <v>-</v>
      </c>
      <c r="B51" s="23" t="str">
        <f t="shared" si="1"/>
        <v/>
      </c>
      <c r="C51" s="61"/>
      <c r="D51" s="47"/>
      <c r="E51" s="47"/>
      <c r="F51" s="47"/>
      <c r="G51" s="39"/>
      <c r="H51" s="47"/>
      <c r="I51" s="73"/>
      <c r="J51" s="73"/>
      <c r="K51" s="74"/>
      <c r="L51" s="47"/>
      <c r="M51" s="47"/>
      <c r="N51" s="47"/>
      <c r="O51" s="47"/>
      <c r="P51" s="47"/>
      <c r="Q51" s="47"/>
      <c r="R51" s="47"/>
      <c r="S51" s="47"/>
    </row>
    <row r="52" spans="1:19" x14ac:dyDescent="0.25">
      <c r="A52" s="23" t="str">
        <f t="shared" si="0"/>
        <v>-</v>
      </c>
      <c r="B52" s="23" t="str">
        <f t="shared" si="1"/>
        <v/>
      </c>
      <c r="C52" s="61"/>
      <c r="D52" s="47"/>
      <c r="E52" s="47"/>
      <c r="F52" s="47"/>
      <c r="G52" s="39"/>
      <c r="H52" s="47"/>
      <c r="I52" s="73"/>
      <c r="J52" s="73"/>
      <c r="K52" s="74"/>
      <c r="L52" s="47"/>
      <c r="M52" s="47"/>
      <c r="N52" s="47"/>
      <c r="O52" s="47"/>
      <c r="P52" s="47"/>
      <c r="Q52" s="47"/>
      <c r="R52" s="47"/>
      <c r="S52" s="47"/>
    </row>
    <row r="53" spans="1:19" x14ac:dyDescent="0.25">
      <c r="A53" s="23" t="str">
        <f t="shared" si="0"/>
        <v>-</v>
      </c>
      <c r="B53" s="23" t="str">
        <f t="shared" si="1"/>
        <v/>
      </c>
      <c r="C53" s="61"/>
      <c r="D53" s="47"/>
      <c r="E53" s="47"/>
      <c r="F53" s="47"/>
      <c r="G53" s="39"/>
      <c r="H53" s="47"/>
      <c r="I53" s="73"/>
      <c r="J53" s="73"/>
      <c r="K53" s="74"/>
      <c r="L53" s="47"/>
      <c r="M53" s="47"/>
      <c r="N53" s="47"/>
      <c r="O53" s="47"/>
      <c r="P53" s="47"/>
      <c r="Q53" s="47"/>
      <c r="R53" s="47"/>
      <c r="S53" s="47"/>
    </row>
    <row r="54" spans="1:19" x14ac:dyDescent="0.25">
      <c r="A54" s="23" t="str">
        <f t="shared" si="0"/>
        <v>-</v>
      </c>
      <c r="B54" s="23" t="str">
        <f t="shared" si="1"/>
        <v/>
      </c>
      <c r="C54" s="61"/>
      <c r="D54" s="47"/>
      <c r="E54" s="47"/>
      <c r="F54" s="47"/>
      <c r="G54" s="39"/>
      <c r="H54" s="47"/>
      <c r="I54" s="73"/>
      <c r="J54" s="73"/>
      <c r="K54" s="74"/>
      <c r="L54" s="47"/>
      <c r="M54" s="47"/>
      <c r="N54" s="47"/>
      <c r="O54" s="47"/>
      <c r="P54" s="47"/>
      <c r="Q54" s="47"/>
      <c r="R54" s="47"/>
      <c r="S54" s="47"/>
    </row>
    <row r="55" spans="1:19" x14ac:dyDescent="0.25">
      <c r="A55" s="23" t="str">
        <f t="shared" si="0"/>
        <v>-</v>
      </c>
      <c r="B55" s="23" t="str">
        <f t="shared" si="1"/>
        <v/>
      </c>
      <c r="C55" s="61"/>
      <c r="D55" s="47"/>
      <c r="E55" s="47"/>
      <c r="F55" s="47"/>
      <c r="G55" s="39"/>
      <c r="H55" s="47"/>
      <c r="I55" s="73"/>
      <c r="J55" s="73"/>
      <c r="K55" s="74"/>
      <c r="L55" s="47"/>
      <c r="M55" s="47"/>
      <c r="N55" s="47"/>
      <c r="O55" s="47"/>
      <c r="P55" s="47"/>
      <c r="Q55" s="47"/>
      <c r="R55" s="47"/>
      <c r="S55" s="47"/>
    </row>
    <row r="56" spans="1:19" x14ac:dyDescent="0.25">
      <c r="A56" s="23" t="str">
        <f t="shared" si="0"/>
        <v>-</v>
      </c>
      <c r="B56" s="23" t="str">
        <f t="shared" si="1"/>
        <v/>
      </c>
      <c r="C56" s="61"/>
      <c r="D56" s="47"/>
      <c r="E56" s="47"/>
      <c r="F56" s="47"/>
      <c r="G56" s="39"/>
      <c r="H56" s="47"/>
      <c r="I56" s="73"/>
      <c r="J56" s="73"/>
      <c r="K56" s="74"/>
      <c r="L56" s="47"/>
      <c r="M56" s="47"/>
      <c r="N56" s="47"/>
      <c r="O56" s="47"/>
      <c r="P56" s="47"/>
      <c r="Q56" s="47"/>
      <c r="R56" s="47"/>
      <c r="S56" s="47"/>
    </row>
    <row r="57" spans="1:19" x14ac:dyDescent="0.25">
      <c r="A57" s="23" t="str">
        <f t="shared" si="0"/>
        <v>-</v>
      </c>
      <c r="B57" s="23" t="str">
        <f t="shared" si="1"/>
        <v/>
      </c>
      <c r="C57" s="61"/>
      <c r="D57" s="47"/>
      <c r="E57" s="47"/>
      <c r="F57" s="47"/>
      <c r="G57" s="39"/>
      <c r="H57" s="47"/>
      <c r="I57" s="73"/>
      <c r="J57" s="73"/>
      <c r="K57" s="74"/>
      <c r="L57" s="47"/>
      <c r="M57" s="47"/>
      <c r="N57" s="47"/>
      <c r="O57" s="47"/>
      <c r="P57" s="47"/>
      <c r="Q57" s="47"/>
      <c r="R57" s="47"/>
      <c r="S57" s="47"/>
    </row>
    <row r="58" spans="1:19" x14ac:dyDescent="0.25">
      <c r="A58" s="23" t="str">
        <f t="shared" si="0"/>
        <v>-</v>
      </c>
      <c r="B58" s="23" t="str">
        <f t="shared" si="1"/>
        <v/>
      </c>
      <c r="C58" s="61"/>
      <c r="D58" s="47"/>
      <c r="E58" s="47"/>
      <c r="F58" s="47"/>
      <c r="G58" s="39"/>
      <c r="H58" s="47"/>
      <c r="I58" s="73"/>
      <c r="J58" s="73"/>
      <c r="K58" s="74"/>
      <c r="L58" s="47"/>
      <c r="M58" s="47"/>
      <c r="N58" s="47"/>
      <c r="O58" s="47"/>
      <c r="P58" s="47"/>
      <c r="Q58" s="47"/>
      <c r="R58" s="47"/>
      <c r="S58" s="47"/>
    </row>
    <row r="59" spans="1:19" x14ac:dyDescent="0.25">
      <c r="A59" s="23" t="str">
        <f t="shared" si="0"/>
        <v>-</v>
      </c>
      <c r="B59" s="23" t="str">
        <f t="shared" si="1"/>
        <v/>
      </c>
      <c r="C59" s="61"/>
      <c r="D59" s="47"/>
      <c r="E59" s="47"/>
      <c r="F59" s="47"/>
      <c r="G59" s="39"/>
      <c r="H59" s="47"/>
      <c r="I59" s="73"/>
      <c r="J59" s="73"/>
      <c r="K59" s="74"/>
      <c r="L59" s="47"/>
      <c r="M59" s="47"/>
      <c r="N59" s="47"/>
      <c r="O59" s="47"/>
      <c r="P59" s="47"/>
      <c r="Q59" s="47"/>
      <c r="R59" s="47"/>
      <c r="S59" s="47"/>
    </row>
    <row r="60" spans="1:19" x14ac:dyDescent="0.25">
      <c r="A60" s="23" t="str">
        <f t="shared" si="0"/>
        <v>-</v>
      </c>
      <c r="B60" s="23" t="str">
        <f t="shared" si="1"/>
        <v/>
      </c>
      <c r="C60" s="61"/>
      <c r="D60" s="47"/>
      <c r="E60" s="47"/>
      <c r="F60" s="47"/>
      <c r="G60" s="39"/>
      <c r="H60" s="47"/>
      <c r="I60" s="73"/>
      <c r="J60" s="73"/>
      <c r="K60" s="74"/>
      <c r="L60" s="47"/>
      <c r="M60" s="47"/>
      <c r="N60" s="47"/>
      <c r="O60" s="47"/>
      <c r="P60" s="47"/>
      <c r="Q60" s="47"/>
      <c r="R60" s="47"/>
      <c r="S60" s="47"/>
    </row>
    <row r="61" spans="1:19" x14ac:dyDescent="0.25">
      <c r="A61" s="23" t="str">
        <f t="shared" si="0"/>
        <v>-</v>
      </c>
      <c r="B61" s="23" t="str">
        <f t="shared" si="1"/>
        <v/>
      </c>
      <c r="C61" s="61"/>
      <c r="D61" s="47"/>
      <c r="E61" s="47"/>
      <c r="F61" s="47"/>
      <c r="G61" s="39"/>
      <c r="H61" s="47"/>
      <c r="I61" s="73"/>
      <c r="J61" s="73"/>
      <c r="K61" s="74"/>
      <c r="L61" s="47"/>
      <c r="M61" s="47"/>
      <c r="N61" s="47"/>
      <c r="O61" s="47"/>
      <c r="P61" s="47"/>
      <c r="Q61" s="47"/>
      <c r="R61" s="47"/>
      <c r="S61" s="47"/>
    </row>
    <row r="62" spans="1:19" x14ac:dyDescent="0.25">
      <c r="A62" s="23" t="str">
        <f t="shared" si="0"/>
        <v>-</v>
      </c>
      <c r="B62" s="23" t="str">
        <f t="shared" si="1"/>
        <v/>
      </c>
      <c r="C62" s="61"/>
      <c r="D62" s="47"/>
      <c r="E62" s="47"/>
      <c r="F62" s="47"/>
      <c r="G62" s="39"/>
      <c r="H62" s="47"/>
      <c r="I62" s="73"/>
      <c r="J62" s="73"/>
      <c r="K62" s="74"/>
      <c r="L62" s="47"/>
      <c r="M62" s="47"/>
      <c r="N62" s="47"/>
      <c r="O62" s="47"/>
      <c r="P62" s="47"/>
      <c r="Q62" s="47"/>
      <c r="R62" s="47"/>
      <c r="S62" s="47"/>
    </row>
    <row r="63" spans="1:19" x14ac:dyDescent="0.25">
      <c r="A63" s="23" t="str">
        <f t="shared" si="0"/>
        <v>-</v>
      </c>
      <c r="B63" s="23" t="str">
        <f t="shared" si="1"/>
        <v/>
      </c>
      <c r="C63" s="61"/>
      <c r="D63" s="47"/>
      <c r="E63" s="47"/>
      <c r="F63" s="47"/>
      <c r="G63" s="39"/>
      <c r="H63" s="47"/>
      <c r="I63" s="73"/>
      <c r="J63" s="73"/>
      <c r="K63" s="74"/>
      <c r="L63" s="47"/>
      <c r="M63" s="47"/>
      <c r="N63" s="47"/>
      <c r="O63" s="47"/>
      <c r="P63" s="47"/>
      <c r="Q63" s="47"/>
      <c r="R63" s="47"/>
      <c r="S63" s="47"/>
    </row>
    <row r="64" spans="1:19" x14ac:dyDescent="0.25">
      <c r="A64" s="23" t="str">
        <f t="shared" si="0"/>
        <v>-</v>
      </c>
      <c r="B64" s="23" t="str">
        <f t="shared" si="1"/>
        <v/>
      </c>
      <c r="C64" s="61"/>
      <c r="D64" s="47"/>
      <c r="E64" s="47"/>
      <c r="F64" s="47"/>
      <c r="G64" s="39"/>
      <c r="H64" s="47"/>
      <c r="I64" s="73"/>
      <c r="J64" s="73"/>
      <c r="K64" s="74"/>
      <c r="L64" s="47"/>
      <c r="M64" s="47"/>
      <c r="N64" s="47"/>
      <c r="O64" s="47"/>
      <c r="P64" s="47"/>
      <c r="Q64" s="47"/>
      <c r="R64" s="47"/>
      <c r="S64" s="47"/>
    </row>
    <row r="65" spans="1:19" x14ac:dyDescent="0.25">
      <c r="A65" s="23" t="str">
        <f t="shared" si="0"/>
        <v>-</v>
      </c>
      <c r="B65" s="23" t="str">
        <f t="shared" si="1"/>
        <v/>
      </c>
      <c r="C65" s="61"/>
      <c r="D65" s="47"/>
      <c r="E65" s="47"/>
      <c r="F65" s="47"/>
      <c r="G65" s="39"/>
      <c r="H65" s="47"/>
      <c r="I65" s="73"/>
      <c r="J65" s="73"/>
      <c r="K65" s="74"/>
      <c r="L65" s="47"/>
      <c r="M65" s="47"/>
      <c r="N65" s="47"/>
      <c r="O65" s="47"/>
      <c r="P65" s="47"/>
      <c r="Q65" s="47"/>
      <c r="R65" s="47"/>
      <c r="S65" s="47"/>
    </row>
    <row r="66" spans="1:19" x14ac:dyDescent="0.25">
      <c r="A66" s="23" t="str">
        <f t="shared" si="0"/>
        <v>-</v>
      </c>
      <c r="B66" s="23" t="str">
        <f t="shared" si="1"/>
        <v/>
      </c>
      <c r="C66" s="61"/>
      <c r="D66" s="47"/>
      <c r="E66" s="47"/>
      <c r="F66" s="47"/>
      <c r="G66" s="39"/>
      <c r="H66" s="47"/>
      <c r="I66" s="73"/>
      <c r="J66" s="73"/>
      <c r="K66" s="74"/>
      <c r="L66" s="47"/>
      <c r="M66" s="47"/>
      <c r="N66" s="47"/>
      <c r="O66" s="47"/>
      <c r="P66" s="47"/>
      <c r="Q66" s="47"/>
      <c r="R66" s="47"/>
      <c r="S66" s="47"/>
    </row>
    <row r="67" spans="1:19" x14ac:dyDescent="0.25">
      <c r="A67" s="23" t="str">
        <f t="shared" ref="A67:A130" si="2">CONCATENATE(G67,"-",C67)</f>
        <v>-</v>
      </c>
      <c r="B67" s="23" t="str">
        <f t="shared" si="1"/>
        <v/>
      </c>
      <c r="C67" s="61"/>
      <c r="D67" s="47"/>
      <c r="E67" s="47"/>
      <c r="F67" s="47"/>
      <c r="G67" s="39"/>
      <c r="H67" s="47"/>
      <c r="I67" s="73"/>
      <c r="J67" s="73"/>
      <c r="K67" s="74"/>
      <c r="L67" s="47"/>
      <c r="M67" s="47"/>
      <c r="N67" s="47"/>
      <c r="O67" s="47"/>
      <c r="P67" s="47"/>
      <c r="Q67" s="47"/>
      <c r="R67" s="47"/>
      <c r="S67" s="47"/>
    </row>
    <row r="68" spans="1:19" x14ac:dyDescent="0.25">
      <c r="A68" s="23" t="str">
        <f t="shared" si="2"/>
        <v>-</v>
      </c>
      <c r="B68" s="23" t="str">
        <f t="shared" ref="B68:B131" si="3">IF(A68="-","",A68)</f>
        <v/>
      </c>
      <c r="C68" s="61"/>
      <c r="D68" s="47"/>
      <c r="E68" s="47"/>
      <c r="F68" s="47"/>
      <c r="G68" s="39"/>
      <c r="H68" s="47"/>
      <c r="I68" s="73"/>
      <c r="J68" s="73"/>
      <c r="K68" s="74"/>
      <c r="L68" s="47"/>
      <c r="M68" s="47"/>
      <c r="N68" s="47"/>
      <c r="O68" s="47"/>
      <c r="P68" s="47"/>
      <c r="Q68" s="47"/>
      <c r="R68" s="47"/>
      <c r="S68" s="47"/>
    </row>
    <row r="69" spans="1:19" x14ac:dyDescent="0.25">
      <c r="A69" s="23" t="str">
        <f t="shared" si="2"/>
        <v>-</v>
      </c>
      <c r="B69" s="23" t="str">
        <f t="shared" si="3"/>
        <v/>
      </c>
      <c r="C69" s="61"/>
      <c r="D69" s="47"/>
      <c r="E69" s="47"/>
      <c r="F69" s="47"/>
      <c r="G69" s="39"/>
      <c r="H69" s="47"/>
      <c r="I69" s="73"/>
      <c r="J69" s="73"/>
      <c r="K69" s="74"/>
      <c r="L69" s="47"/>
      <c r="M69" s="47"/>
      <c r="N69" s="47"/>
      <c r="O69" s="47"/>
      <c r="P69" s="47"/>
      <c r="Q69" s="47"/>
      <c r="R69" s="47"/>
      <c r="S69" s="47"/>
    </row>
    <row r="70" spans="1:19" x14ac:dyDescent="0.25">
      <c r="A70" s="23" t="str">
        <f t="shared" si="2"/>
        <v>-</v>
      </c>
      <c r="B70" s="23" t="str">
        <f t="shared" si="3"/>
        <v/>
      </c>
      <c r="C70" s="61"/>
      <c r="D70" s="47"/>
      <c r="E70" s="47"/>
      <c r="F70" s="47"/>
      <c r="G70" s="39"/>
      <c r="H70" s="47"/>
      <c r="I70" s="73"/>
      <c r="J70" s="73"/>
      <c r="K70" s="74"/>
      <c r="L70" s="47"/>
      <c r="M70" s="47"/>
      <c r="N70" s="47"/>
      <c r="O70" s="47"/>
      <c r="P70" s="47"/>
      <c r="Q70" s="47"/>
      <c r="R70" s="47"/>
      <c r="S70" s="47"/>
    </row>
    <row r="71" spans="1:19" x14ac:dyDescent="0.25">
      <c r="A71" s="23" t="str">
        <f t="shared" si="2"/>
        <v>-</v>
      </c>
      <c r="B71" s="23" t="str">
        <f t="shared" si="3"/>
        <v/>
      </c>
      <c r="C71" s="61"/>
      <c r="D71" s="47"/>
      <c r="E71" s="47"/>
      <c r="F71" s="47"/>
      <c r="G71" s="39"/>
      <c r="H71" s="47"/>
      <c r="I71" s="73"/>
      <c r="J71" s="73"/>
      <c r="K71" s="74"/>
      <c r="L71" s="47"/>
      <c r="M71" s="47"/>
      <c r="N71" s="47"/>
      <c r="O71" s="47"/>
      <c r="P71" s="47"/>
      <c r="Q71" s="47"/>
      <c r="R71" s="47"/>
      <c r="S71" s="47"/>
    </row>
    <row r="72" spans="1:19" x14ac:dyDescent="0.25">
      <c r="A72" s="23" t="str">
        <f t="shared" si="2"/>
        <v>-</v>
      </c>
      <c r="B72" s="23" t="str">
        <f t="shared" si="3"/>
        <v/>
      </c>
      <c r="C72" s="61"/>
      <c r="D72" s="47"/>
      <c r="E72" s="47"/>
      <c r="F72" s="47"/>
      <c r="G72" s="39"/>
      <c r="H72" s="47"/>
      <c r="I72" s="73"/>
      <c r="J72" s="73"/>
      <c r="K72" s="74"/>
      <c r="L72" s="47"/>
      <c r="M72" s="47"/>
      <c r="N72" s="47"/>
      <c r="O72" s="47"/>
      <c r="P72" s="47"/>
      <c r="Q72" s="47"/>
      <c r="R72" s="47"/>
      <c r="S72" s="47"/>
    </row>
    <row r="73" spans="1:19" x14ac:dyDescent="0.25">
      <c r="A73" s="23" t="str">
        <f t="shared" si="2"/>
        <v>-</v>
      </c>
      <c r="B73" s="23" t="str">
        <f t="shared" si="3"/>
        <v/>
      </c>
      <c r="C73" s="61"/>
      <c r="D73" s="47"/>
      <c r="E73" s="47"/>
      <c r="F73" s="47"/>
      <c r="G73" s="39"/>
      <c r="H73" s="47"/>
      <c r="I73" s="73"/>
      <c r="J73" s="73"/>
      <c r="K73" s="74"/>
      <c r="L73" s="47"/>
      <c r="M73" s="47"/>
      <c r="N73" s="47"/>
      <c r="O73" s="47"/>
      <c r="P73" s="47"/>
      <c r="Q73" s="47"/>
      <c r="R73" s="47"/>
      <c r="S73" s="47"/>
    </row>
    <row r="74" spans="1:19" x14ac:dyDescent="0.25">
      <c r="A74" s="23" t="str">
        <f t="shared" si="2"/>
        <v>-</v>
      </c>
      <c r="B74" s="23" t="str">
        <f t="shared" si="3"/>
        <v/>
      </c>
      <c r="C74" s="61"/>
      <c r="D74" s="47"/>
      <c r="E74" s="47"/>
      <c r="F74" s="47"/>
      <c r="G74" s="39"/>
      <c r="H74" s="47"/>
      <c r="I74" s="73"/>
      <c r="J74" s="73"/>
      <c r="K74" s="74"/>
      <c r="L74" s="47"/>
      <c r="M74" s="47"/>
      <c r="N74" s="47"/>
      <c r="O74" s="47"/>
      <c r="P74" s="47"/>
      <c r="Q74" s="47"/>
      <c r="R74" s="47"/>
      <c r="S74" s="47"/>
    </row>
    <row r="75" spans="1:19" x14ac:dyDescent="0.25">
      <c r="A75" s="23" t="str">
        <f t="shared" si="2"/>
        <v>-</v>
      </c>
      <c r="B75" s="23" t="str">
        <f t="shared" si="3"/>
        <v/>
      </c>
      <c r="C75" s="61"/>
      <c r="D75" s="47"/>
      <c r="E75" s="47"/>
      <c r="F75" s="47"/>
      <c r="G75" s="39"/>
      <c r="H75" s="47"/>
      <c r="I75" s="73"/>
      <c r="J75" s="73"/>
      <c r="K75" s="74"/>
      <c r="L75" s="47"/>
      <c r="M75" s="47"/>
      <c r="N75" s="47"/>
      <c r="O75" s="47"/>
      <c r="P75" s="47"/>
      <c r="Q75" s="47"/>
      <c r="R75" s="47"/>
      <c r="S75" s="47"/>
    </row>
    <row r="76" spans="1:19" x14ac:dyDescent="0.25">
      <c r="A76" s="23" t="str">
        <f t="shared" si="2"/>
        <v>-</v>
      </c>
      <c r="B76" s="23" t="str">
        <f t="shared" si="3"/>
        <v/>
      </c>
      <c r="C76" s="61"/>
      <c r="D76" s="47"/>
      <c r="E76" s="47"/>
      <c r="F76" s="47"/>
      <c r="G76" s="39"/>
      <c r="H76" s="47"/>
      <c r="I76" s="73"/>
      <c r="J76" s="73"/>
      <c r="K76" s="74"/>
      <c r="L76" s="47"/>
      <c r="M76" s="47"/>
      <c r="N76" s="47"/>
      <c r="O76" s="47"/>
      <c r="P76" s="47"/>
      <c r="Q76" s="47"/>
      <c r="R76" s="47"/>
      <c r="S76" s="47"/>
    </row>
    <row r="77" spans="1:19" x14ac:dyDescent="0.25">
      <c r="A77" s="23" t="str">
        <f t="shared" si="2"/>
        <v>-</v>
      </c>
      <c r="B77" s="23" t="str">
        <f t="shared" si="3"/>
        <v/>
      </c>
      <c r="C77" s="61"/>
      <c r="D77" s="47"/>
      <c r="E77" s="47"/>
      <c r="F77" s="47"/>
      <c r="G77" s="39"/>
      <c r="H77" s="47"/>
      <c r="I77" s="73"/>
      <c r="J77" s="73"/>
      <c r="K77" s="74"/>
      <c r="L77" s="47"/>
      <c r="M77" s="47"/>
      <c r="N77" s="47"/>
      <c r="O77" s="47"/>
      <c r="P77" s="47"/>
      <c r="Q77" s="47"/>
      <c r="R77" s="47"/>
      <c r="S77" s="47"/>
    </row>
    <row r="78" spans="1:19" x14ac:dyDescent="0.25">
      <c r="A78" s="23" t="str">
        <f t="shared" si="2"/>
        <v>-</v>
      </c>
      <c r="B78" s="23" t="str">
        <f t="shared" si="3"/>
        <v/>
      </c>
      <c r="C78" s="61"/>
      <c r="D78" s="47"/>
      <c r="E78" s="47"/>
      <c r="F78" s="47"/>
      <c r="G78" s="39"/>
      <c r="H78" s="47"/>
      <c r="I78" s="73"/>
      <c r="J78" s="73"/>
      <c r="K78" s="74"/>
      <c r="L78" s="47"/>
      <c r="M78" s="47"/>
      <c r="N78" s="47"/>
      <c r="O78" s="47"/>
      <c r="P78" s="47"/>
      <c r="Q78" s="47"/>
      <c r="R78" s="47"/>
      <c r="S78" s="47"/>
    </row>
    <row r="79" spans="1:19" x14ac:dyDescent="0.25">
      <c r="A79" s="23" t="str">
        <f t="shared" si="2"/>
        <v>-</v>
      </c>
      <c r="B79" s="23" t="str">
        <f t="shared" si="3"/>
        <v/>
      </c>
      <c r="C79" s="61"/>
      <c r="D79" s="47"/>
      <c r="E79" s="47"/>
      <c r="F79" s="47"/>
      <c r="G79" s="39"/>
      <c r="H79" s="47"/>
      <c r="I79" s="73"/>
      <c r="J79" s="73"/>
      <c r="K79" s="74"/>
      <c r="L79" s="47"/>
      <c r="M79" s="47"/>
      <c r="N79" s="47"/>
      <c r="O79" s="47"/>
      <c r="P79" s="47"/>
      <c r="Q79" s="47"/>
      <c r="R79" s="47"/>
      <c r="S79" s="47"/>
    </row>
    <row r="80" spans="1:19" x14ac:dyDescent="0.25">
      <c r="A80" s="23" t="str">
        <f t="shared" si="2"/>
        <v>-</v>
      </c>
      <c r="B80" s="23" t="str">
        <f t="shared" si="3"/>
        <v/>
      </c>
      <c r="C80" s="61"/>
      <c r="D80" s="47"/>
      <c r="E80" s="47"/>
      <c r="F80" s="47"/>
      <c r="G80" s="39"/>
      <c r="H80" s="47"/>
      <c r="I80" s="73"/>
      <c r="J80" s="73"/>
      <c r="K80" s="74"/>
      <c r="L80" s="47"/>
      <c r="M80" s="47"/>
      <c r="N80" s="47"/>
      <c r="O80" s="47"/>
      <c r="P80" s="47"/>
      <c r="Q80" s="47"/>
      <c r="R80" s="47"/>
      <c r="S80" s="47"/>
    </row>
    <row r="81" spans="1:19" x14ac:dyDescent="0.25">
      <c r="A81" s="23" t="str">
        <f t="shared" si="2"/>
        <v>-</v>
      </c>
      <c r="B81" s="23" t="str">
        <f t="shared" si="3"/>
        <v/>
      </c>
      <c r="C81" s="61"/>
      <c r="D81" s="47"/>
      <c r="E81" s="47"/>
      <c r="F81" s="47"/>
      <c r="G81" s="39"/>
      <c r="H81" s="47"/>
      <c r="I81" s="73"/>
      <c r="J81" s="73"/>
      <c r="K81" s="74"/>
      <c r="L81" s="47"/>
      <c r="M81" s="47"/>
      <c r="N81" s="47"/>
      <c r="O81" s="47"/>
      <c r="P81" s="47"/>
      <c r="Q81" s="47"/>
      <c r="R81" s="47"/>
      <c r="S81" s="47"/>
    </row>
    <row r="82" spans="1:19" x14ac:dyDescent="0.25">
      <c r="A82" s="23" t="str">
        <f t="shared" si="2"/>
        <v>-</v>
      </c>
      <c r="B82" s="23" t="str">
        <f t="shared" si="3"/>
        <v/>
      </c>
      <c r="C82" s="61"/>
      <c r="D82" s="47"/>
      <c r="E82" s="47"/>
      <c r="F82" s="47"/>
      <c r="G82" s="39"/>
      <c r="H82" s="47"/>
      <c r="I82" s="73"/>
      <c r="J82" s="73"/>
      <c r="K82" s="74"/>
      <c r="L82" s="47"/>
      <c r="M82" s="47"/>
      <c r="N82" s="47"/>
      <c r="O82" s="47"/>
      <c r="P82" s="47"/>
      <c r="Q82" s="47"/>
      <c r="R82" s="47"/>
      <c r="S82" s="47"/>
    </row>
    <row r="83" spans="1:19" x14ac:dyDescent="0.25">
      <c r="A83" s="23" t="str">
        <f t="shared" si="2"/>
        <v>-</v>
      </c>
      <c r="B83" s="23" t="str">
        <f t="shared" si="3"/>
        <v/>
      </c>
      <c r="C83" s="61"/>
      <c r="D83" s="47"/>
      <c r="E83" s="47"/>
      <c r="F83" s="47"/>
      <c r="G83" s="39"/>
      <c r="H83" s="47"/>
      <c r="I83" s="73"/>
      <c r="J83" s="73"/>
      <c r="K83" s="74"/>
      <c r="L83" s="47"/>
      <c r="M83" s="47"/>
      <c r="N83" s="47"/>
      <c r="O83" s="47"/>
      <c r="P83" s="47"/>
      <c r="Q83" s="47"/>
      <c r="R83" s="47"/>
      <c r="S83" s="47"/>
    </row>
    <row r="84" spans="1:19" x14ac:dyDescent="0.25">
      <c r="A84" s="23" t="str">
        <f t="shared" si="2"/>
        <v>-</v>
      </c>
      <c r="B84" s="23" t="str">
        <f t="shared" si="3"/>
        <v/>
      </c>
      <c r="C84" s="61"/>
      <c r="D84" s="47"/>
      <c r="E84" s="47"/>
      <c r="F84" s="47"/>
      <c r="G84" s="39"/>
      <c r="H84" s="47"/>
      <c r="I84" s="73"/>
      <c r="J84" s="73"/>
      <c r="K84" s="74"/>
      <c r="L84" s="47"/>
      <c r="M84" s="47"/>
      <c r="N84" s="47"/>
      <c r="O84" s="47"/>
      <c r="P84" s="47"/>
      <c r="Q84" s="47"/>
      <c r="R84" s="47"/>
      <c r="S84" s="47"/>
    </row>
    <row r="85" spans="1:19" x14ac:dyDescent="0.25">
      <c r="A85" s="23" t="str">
        <f t="shared" si="2"/>
        <v>-</v>
      </c>
      <c r="B85" s="23" t="str">
        <f t="shared" si="3"/>
        <v/>
      </c>
      <c r="C85" s="61"/>
      <c r="D85" s="47"/>
      <c r="E85" s="47"/>
      <c r="F85" s="47"/>
      <c r="G85" s="39"/>
      <c r="H85" s="47"/>
      <c r="I85" s="73"/>
      <c r="J85" s="73"/>
      <c r="K85" s="74"/>
      <c r="L85" s="47"/>
      <c r="M85" s="47"/>
      <c r="N85" s="47"/>
      <c r="O85" s="47"/>
      <c r="P85" s="47"/>
      <c r="Q85" s="47"/>
      <c r="R85" s="47"/>
      <c r="S85" s="47"/>
    </row>
    <row r="86" spans="1:19" x14ac:dyDescent="0.25">
      <c r="A86" s="23" t="str">
        <f t="shared" si="2"/>
        <v>-</v>
      </c>
      <c r="B86" s="23" t="str">
        <f t="shared" si="3"/>
        <v/>
      </c>
      <c r="C86" s="61"/>
      <c r="D86" s="47"/>
      <c r="E86" s="47"/>
      <c r="F86" s="47"/>
      <c r="G86" s="39"/>
      <c r="H86" s="47"/>
      <c r="I86" s="73"/>
      <c r="J86" s="73"/>
      <c r="K86" s="74"/>
      <c r="L86" s="47"/>
      <c r="M86" s="47"/>
      <c r="N86" s="47"/>
      <c r="O86" s="47"/>
      <c r="P86" s="47"/>
      <c r="Q86" s="47"/>
      <c r="R86" s="47"/>
      <c r="S86" s="47"/>
    </row>
    <row r="87" spans="1:19" x14ac:dyDescent="0.25">
      <c r="A87" s="23" t="str">
        <f t="shared" si="2"/>
        <v>-</v>
      </c>
      <c r="B87" s="23" t="str">
        <f t="shared" si="3"/>
        <v/>
      </c>
      <c r="C87" s="61"/>
      <c r="D87" s="47"/>
      <c r="E87" s="47"/>
      <c r="F87" s="47"/>
      <c r="G87" s="39"/>
      <c r="H87" s="47"/>
      <c r="I87" s="73"/>
      <c r="J87" s="73"/>
      <c r="K87" s="74"/>
      <c r="L87" s="47"/>
      <c r="M87" s="47"/>
      <c r="N87" s="47"/>
      <c r="O87" s="47"/>
      <c r="P87" s="47"/>
      <c r="Q87" s="47"/>
      <c r="R87" s="47"/>
      <c r="S87" s="47"/>
    </row>
    <row r="88" spans="1:19" x14ac:dyDescent="0.25">
      <c r="A88" s="23" t="str">
        <f t="shared" si="2"/>
        <v>-</v>
      </c>
      <c r="B88" s="23" t="str">
        <f t="shared" si="3"/>
        <v/>
      </c>
      <c r="C88" s="61"/>
      <c r="D88" s="47"/>
      <c r="E88" s="47"/>
      <c r="F88" s="47"/>
      <c r="G88" s="39"/>
      <c r="H88" s="47"/>
      <c r="I88" s="73"/>
      <c r="J88" s="73"/>
      <c r="K88" s="74"/>
      <c r="L88" s="47"/>
      <c r="M88" s="47"/>
      <c r="N88" s="47"/>
      <c r="O88" s="47"/>
      <c r="P88" s="47"/>
      <c r="Q88" s="47"/>
      <c r="R88" s="47"/>
      <c r="S88" s="47"/>
    </row>
    <row r="89" spans="1:19" x14ac:dyDescent="0.25">
      <c r="A89" s="23" t="str">
        <f t="shared" si="2"/>
        <v>-</v>
      </c>
      <c r="B89" s="23" t="str">
        <f t="shared" si="3"/>
        <v/>
      </c>
      <c r="C89" s="61"/>
      <c r="D89" s="47"/>
      <c r="E89" s="47"/>
      <c r="F89" s="47"/>
      <c r="G89" s="39"/>
      <c r="H89" s="47"/>
      <c r="I89" s="73"/>
      <c r="J89" s="73"/>
      <c r="K89" s="74"/>
      <c r="L89" s="47"/>
      <c r="M89" s="47"/>
      <c r="N89" s="47"/>
      <c r="O89" s="47"/>
      <c r="P89" s="47"/>
      <c r="Q89" s="47"/>
      <c r="R89" s="47"/>
      <c r="S89" s="47"/>
    </row>
    <row r="90" spans="1:19" x14ac:dyDescent="0.25">
      <c r="A90" s="23" t="str">
        <f t="shared" si="2"/>
        <v>-</v>
      </c>
      <c r="B90" s="23" t="str">
        <f t="shared" si="3"/>
        <v/>
      </c>
      <c r="C90" s="61"/>
      <c r="D90" s="47"/>
      <c r="E90" s="47"/>
      <c r="F90" s="47"/>
      <c r="G90" s="39"/>
      <c r="H90" s="47"/>
      <c r="I90" s="73"/>
      <c r="J90" s="73"/>
      <c r="K90" s="74"/>
      <c r="L90" s="47"/>
      <c r="M90" s="47"/>
      <c r="N90" s="47"/>
      <c r="O90" s="47"/>
      <c r="P90" s="47"/>
      <c r="Q90" s="47"/>
      <c r="R90" s="47"/>
      <c r="S90" s="47"/>
    </row>
    <row r="91" spans="1:19" x14ac:dyDescent="0.25">
      <c r="A91" s="23" t="str">
        <f t="shared" si="2"/>
        <v>-</v>
      </c>
      <c r="B91" s="23" t="str">
        <f t="shared" si="3"/>
        <v/>
      </c>
      <c r="C91" s="61"/>
      <c r="D91" s="47"/>
      <c r="E91" s="47"/>
      <c r="F91" s="47"/>
      <c r="G91" s="39"/>
      <c r="H91" s="47"/>
      <c r="I91" s="73"/>
      <c r="J91" s="73"/>
      <c r="K91" s="74"/>
      <c r="L91" s="47"/>
      <c r="M91" s="47"/>
      <c r="N91" s="47"/>
      <c r="O91" s="47"/>
      <c r="P91" s="47"/>
      <c r="Q91" s="47"/>
      <c r="R91" s="47"/>
      <c r="S91" s="47"/>
    </row>
    <row r="92" spans="1:19" x14ac:dyDescent="0.25">
      <c r="A92" s="23" t="str">
        <f t="shared" si="2"/>
        <v>-</v>
      </c>
      <c r="B92" s="23" t="str">
        <f t="shared" si="3"/>
        <v/>
      </c>
      <c r="C92" s="61"/>
      <c r="D92" s="47"/>
      <c r="E92" s="47"/>
      <c r="F92" s="47"/>
      <c r="G92" s="39"/>
      <c r="H92" s="47"/>
      <c r="I92" s="73"/>
      <c r="J92" s="73"/>
      <c r="K92" s="74"/>
      <c r="L92" s="47"/>
      <c r="M92" s="47"/>
      <c r="N92" s="47"/>
      <c r="O92" s="47"/>
      <c r="P92" s="47"/>
      <c r="Q92" s="47"/>
      <c r="R92" s="47"/>
      <c r="S92" s="47"/>
    </row>
    <row r="93" spans="1:19" x14ac:dyDescent="0.25">
      <c r="A93" s="23" t="str">
        <f t="shared" si="2"/>
        <v>-</v>
      </c>
      <c r="B93" s="23" t="str">
        <f t="shared" si="3"/>
        <v/>
      </c>
      <c r="C93" s="61"/>
      <c r="D93" s="47"/>
      <c r="E93" s="47"/>
      <c r="F93" s="47"/>
      <c r="G93" s="39"/>
      <c r="H93" s="47"/>
      <c r="I93" s="73"/>
      <c r="J93" s="73"/>
      <c r="K93" s="74"/>
      <c r="L93" s="47"/>
      <c r="M93" s="47"/>
      <c r="N93" s="47"/>
      <c r="O93" s="47"/>
      <c r="P93" s="47"/>
      <c r="Q93" s="47"/>
      <c r="R93" s="47"/>
      <c r="S93" s="47"/>
    </row>
    <row r="94" spans="1:19" x14ac:dyDescent="0.25">
      <c r="A94" s="23" t="str">
        <f t="shared" si="2"/>
        <v>-</v>
      </c>
      <c r="B94" s="23" t="str">
        <f t="shared" si="3"/>
        <v/>
      </c>
      <c r="C94" s="61"/>
      <c r="D94" s="47"/>
      <c r="E94" s="47"/>
      <c r="F94" s="47"/>
      <c r="G94" s="39"/>
      <c r="H94" s="47"/>
      <c r="I94" s="73"/>
      <c r="J94" s="73"/>
      <c r="K94" s="74"/>
      <c r="L94" s="47"/>
      <c r="M94" s="47"/>
      <c r="N94" s="47"/>
      <c r="O94" s="47"/>
      <c r="P94" s="47"/>
      <c r="Q94" s="47"/>
      <c r="R94" s="47"/>
      <c r="S94" s="47"/>
    </row>
    <row r="95" spans="1:19" x14ac:dyDescent="0.25">
      <c r="A95" s="23" t="str">
        <f t="shared" si="2"/>
        <v>-</v>
      </c>
      <c r="B95" s="23" t="str">
        <f t="shared" si="3"/>
        <v/>
      </c>
      <c r="C95" s="61"/>
      <c r="D95" s="47"/>
      <c r="E95" s="47"/>
      <c r="F95" s="47"/>
      <c r="G95" s="39"/>
      <c r="H95" s="47"/>
      <c r="I95" s="73"/>
      <c r="J95" s="73"/>
      <c r="K95" s="74"/>
      <c r="L95" s="47"/>
      <c r="M95" s="47"/>
      <c r="N95" s="47"/>
      <c r="O95" s="47"/>
      <c r="P95" s="47"/>
      <c r="Q95" s="47"/>
      <c r="R95" s="47"/>
      <c r="S95" s="47"/>
    </row>
    <row r="96" spans="1:19" x14ac:dyDescent="0.25">
      <c r="A96" s="23" t="str">
        <f t="shared" si="2"/>
        <v>-</v>
      </c>
      <c r="B96" s="23" t="str">
        <f t="shared" si="3"/>
        <v/>
      </c>
      <c r="C96" s="61"/>
      <c r="D96" s="47"/>
      <c r="E96" s="47"/>
      <c r="F96" s="47"/>
      <c r="G96" s="39"/>
      <c r="H96" s="47"/>
      <c r="I96" s="73"/>
      <c r="J96" s="73"/>
      <c r="K96" s="74"/>
      <c r="L96" s="47"/>
      <c r="M96" s="47"/>
      <c r="N96" s="47"/>
      <c r="O96" s="47"/>
      <c r="P96" s="47"/>
      <c r="Q96" s="47"/>
      <c r="R96" s="47"/>
      <c r="S96" s="47"/>
    </row>
    <row r="97" spans="1:19" x14ac:dyDescent="0.25">
      <c r="A97" s="23" t="str">
        <f t="shared" si="2"/>
        <v>-</v>
      </c>
      <c r="B97" s="23" t="str">
        <f t="shared" si="3"/>
        <v/>
      </c>
      <c r="C97" s="61"/>
      <c r="D97" s="47"/>
      <c r="E97" s="47"/>
      <c r="F97" s="47"/>
      <c r="G97" s="39"/>
      <c r="H97" s="47"/>
      <c r="I97" s="73"/>
      <c r="J97" s="73"/>
      <c r="K97" s="74"/>
      <c r="L97" s="47"/>
      <c r="M97" s="47"/>
      <c r="N97" s="47"/>
      <c r="O97" s="47"/>
      <c r="P97" s="47"/>
      <c r="Q97" s="47"/>
      <c r="R97" s="47"/>
      <c r="S97" s="47"/>
    </row>
    <row r="98" spans="1:19" x14ac:dyDescent="0.25">
      <c r="A98" s="23" t="str">
        <f t="shared" si="2"/>
        <v>-</v>
      </c>
      <c r="B98" s="23" t="str">
        <f t="shared" si="3"/>
        <v/>
      </c>
      <c r="C98" s="61"/>
      <c r="D98" s="47"/>
      <c r="E98" s="47"/>
      <c r="F98" s="47"/>
      <c r="G98" s="39"/>
      <c r="H98" s="47"/>
      <c r="I98" s="73"/>
      <c r="J98" s="73"/>
      <c r="K98" s="74"/>
      <c r="L98" s="47"/>
      <c r="M98" s="47"/>
      <c r="N98" s="47"/>
      <c r="O98" s="47"/>
      <c r="P98" s="47"/>
      <c r="Q98" s="47"/>
      <c r="R98" s="47"/>
      <c r="S98" s="47"/>
    </row>
    <row r="99" spans="1:19" x14ac:dyDescent="0.25">
      <c r="A99" s="23" t="str">
        <f t="shared" si="2"/>
        <v>-</v>
      </c>
      <c r="B99" s="23" t="str">
        <f t="shared" si="3"/>
        <v/>
      </c>
      <c r="C99" s="61"/>
      <c r="D99" s="47"/>
      <c r="E99" s="47"/>
      <c r="F99" s="47"/>
      <c r="G99" s="39"/>
      <c r="H99" s="47"/>
      <c r="I99" s="73"/>
      <c r="J99" s="73"/>
      <c r="K99" s="74"/>
      <c r="L99" s="47"/>
      <c r="M99" s="47"/>
      <c r="N99" s="47"/>
      <c r="O99" s="47"/>
      <c r="P99" s="47"/>
      <c r="Q99" s="47"/>
      <c r="R99" s="47"/>
      <c r="S99" s="47"/>
    </row>
    <row r="100" spans="1:19" x14ac:dyDescent="0.25">
      <c r="A100" s="23" t="str">
        <f t="shared" si="2"/>
        <v>-</v>
      </c>
      <c r="B100" s="23" t="str">
        <f t="shared" si="3"/>
        <v/>
      </c>
      <c r="C100" s="61"/>
      <c r="D100" s="47"/>
      <c r="E100" s="47"/>
      <c r="F100" s="47"/>
      <c r="G100" s="39"/>
      <c r="H100" s="47"/>
      <c r="I100" s="73"/>
      <c r="J100" s="73"/>
      <c r="K100" s="74"/>
      <c r="L100" s="47"/>
      <c r="M100" s="47"/>
      <c r="N100" s="47"/>
      <c r="O100" s="47"/>
      <c r="P100" s="47"/>
      <c r="Q100" s="47"/>
      <c r="R100" s="47"/>
      <c r="S100" s="47"/>
    </row>
    <row r="101" spans="1:19" x14ac:dyDescent="0.25">
      <c r="A101" s="23" t="str">
        <f t="shared" si="2"/>
        <v>-</v>
      </c>
      <c r="B101" s="23" t="str">
        <f t="shared" si="3"/>
        <v/>
      </c>
      <c r="C101" s="61"/>
      <c r="D101" s="47"/>
      <c r="E101" s="47"/>
      <c r="F101" s="47"/>
      <c r="G101" s="39"/>
      <c r="H101" s="47"/>
      <c r="I101" s="73"/>
      <c r="J101" s="73"/>
      <c r="K101" s="74"/>
      <c r="L101" s="47"/>
      <c r="M101" s="47"/>
      <c r="N101" s="47"/>
      <c r="O101" s="47"/>
      <c r="P101" s="47"/>
      <c r="Q101" s="47"/>
      <c r="R101" s="47"/>
      <c r="S101" s="47"/>
    </row>
    <row r="102" spans="1:19" x14ac:dyDescent="0.25">
      <c r="A102" s="23" t="str">
        <f t="shared" si="2"/>
        <v>-</v>
      </c>
      <c r="B102" s="23" t="str">
        <f t="shared" si="3"/>
        <v/>
      </c>
      <c r="C102" s="61"/>
      <c r="D102" s="47"/>
      <c r="E102" s="47"/>
      <c r="F102" s="47"/>
      <c r="G102" s="39"/>
      <c r="H102" s="47"/>
      <c r="I102" s="73"/>
      <c r="J102" s="73"/>
      <c r="K102" s="74"/>
      <c r="L102" s="47"/>
      <c r="M102" s="47"/>
      <c r="N102" s="47"/>
      <c r="O102" s="47"/>
      <c r="P102" s="47"/>
      <c r="Q102" s="47"/>
      <c r="R102" s="47"/>
      <c r="S102" s="47"/>
    </row>
    <row r="103" spans="1:19" x14ac:dyDescent="0.25">
      <c r="A103" s="23" t="str">
        <f t="shared" si="2"/>
        <v>-</v>
      </c>
      <c r="B103" s="23" t="str">
        <f t="shared" si="3"/>
        <v/>
      </c>
      <c r="C103" s="61"/>
      <c r="D103" s="47"/>
      <c r="E103" s="47"/>
      <c r="F103" s="47"/>
      <c r="G103" s="39"/>
      <c r="H103" s="47"/>
      <c r="I103" s="73"/>
      <c r="J103" s="73"/>
      <c r="K103" s="74"/>
      <c r="L103" s="47"/>
      <c r="M103" s="47"/>
      <c r="N103" s="47"/>
      <c r="O103" s="47"/>
      <c r="P103" s="47"/>
      <c r="Q103" s="47"/>
      <c r="R103" s="47"/>
      <c r="S103" s="47"/>
    </row>
    <row r="104" spans="1:19" x14ac:dyDescent="0.25">
      <c r="A104" s="23" t="str">
        <f t="shared" si="2"/>
        <v>-</v>
      </c>
      <c r="B104" s="23" t="str">
        <f t="shared" si="3"/>
        <v/>
      </c>
      <c r="C104" s="61"/>
      <c r="D104" s="47"/>
      <c r="E104" s="47"/>
      <c r="F104" s="47"/>
      <c r="G104" s="39"/>
      <c r="H104" s="47"/>
      <c r="I104" s="73"/>
      <c r="J104" s="73"/>
      <c r="K104" s="74"/>
      <c r="L104" s="47"/>
      <c r="M104" s="47"/>
      <c r="N104" s="47"/>
      <c r="O104" s="47"/>
      <c r="P104" s="47"/>
      <c r="Q104" s="47"/>
      <c r="R104" s="47"/>
      <c r="S104" s="47"/>
    </row>
    <row r="105" spans="1:19" x14ac:dyDescent="0.25">
      <c r="A105" s="23" t="str">
        <f t="shared" si="2"/>
        <v>-</v>
      </c>
      <c r="B105" s="23" t="str">
        <f t="shared" si="3"/>
        <v/>
      </c>
      <c r="C105" s="61"/>
      <c r="D105" s="47"/>
      <c r="E105" s="47"/>
      <c r="F105" s="47"/>
      <c r="G105" s="39"/>
      <c r="H105" s="47"/>
      <c r="I105" s="73"/>
      <c r="J105" s="73"/>
      <c r="K105" s="74"/>
      <c r="L105" s="47"/>
      <c r="M105" s="47"/>
      <c r="N105" s="47"/>
      <c r="O105" s="47"/>
      <c r="P105" s="47"/>
      <c r="Q105" s="47"/>
      <c r="R105" s="47"/>
      <c r="S105" s="47"/>
    </row>
    <row r="106" spans="1:19" x14ac:dyDescent="0.25">
      <c r="A106" s="23" t="str">
        <f t="shared" si="2"/>
        <v>-</v>
      </c>
      <c r="B106" s="23" t="str">
        <f t="shared" si="3"/>
        <v/>
      </c>
      <c r="C106" s="61"/>
      <c r="D106" s="47"/>
      <c r="E106" s="47"/>
      <c r="F106" s="47"/>
      <c r="G106" s="39"/>
      <c r="H106" s="47"/>
      <c r="I106" s="73"/>
      <c r="J106" s="73"/>
      <c r="K106" s="74"/>
      <c r="L106" s="47"/>
      <c r="M106" s="47"/>
      <c r="N106" s="47"/>
      <c r="O106" s="47"/>
      <c r="P106" s="47"/>
      <c r="Q106" s="47"/>
      <c r="R106" s="47"/>
      <c r="S106" s="47"/>
    </row>
    <row r="107" spans="1:19" x14ac:dyDescent="0.25">
      <c r="A107" s="23" t="str">
        <f t="shared" si="2"/>
        <v>-</v>
      </c>
      <c r="B107" s="23" t="str">
        <f t="shared" si="3"/>
        <v/>
      </c>
      <c r="C107" s="61"/>
      <c r="D107" s="47"/>
      <c r="E107" s="47"/>
      <c r="F107" s="47"/>
      <c r="G107" s="39"/>
      <c r="H107" s="47"/>
      <c r="I107" s="73"/>
      <c r="J107" s="73"/>
      <c r="K107" s="74"/>
      <c r="L107" s="47"/>
      <c r="M107" s="47"/>
      <c r="N107" s="47"/>
      <c r="O107" s="47"/>
      <c r="P107" s="47"/>
      <c r="Q107" s="47"/>
      <c r="R107" s="47"/>
      <c r="S107" s="47"/>
    </row>
    <row r="108" spans="1:19" x14ac:dyDescent="0.25">
      <c r="A108" s="23" t="str">
        <f t="shared" si="2"/>
        <v>-</v>
      </c>
      <c r="B108" s="23" t="str">
        <f t="shared" si="3"/>
        <v/>
      </c>
      <c r="C108" s="61"/>
      <c r="D108" s="47"/>
      <c r="E108" s="47"/>
      <c r="F108" s="47"/>
      <c r="G108" s="39"/>
      <c r="H108" s="47"/>
      <c r="I108" s="73"/>
      <c r="J108" s="73"/>
      <c r="K108" s="74"/>
      <c r="L108" s="47"/>
      <c r="M108" s="47"/>
      <c r="N108" s="47"/>
      <c r="O108" s="47"/>
      <c r="P108" s="47"/>
      <c r="Q108" s="47"/>
      <c r="R108" s="47"/>
      <c r="S108" s="47"/>
    </row>
    <row r="109" spans="1:19" x14ac:dyDescent="0.25">
      <c r="A109" s="23" t="str">
        <f t="shared" si="2"/>
        <v>-</v>
      </c>
      <c r="B109" s="23" t="str">
        <f t="shared" si="3"/>
        <v/>
      </c>
      <c r="C109" s="61"/>
      <c r="D109" s="47"/>
      <c r="E109" s="47"/>
      <c r="F109" s="47"/>
      <c r="G109" s="39"/>
      <c r="H109" s="47"/>
      <c r="I109" s="73"/>
      <c r="J109" s="73"/>
      <c r="K109" s="74"/>
      <c r="L109" s="47"/>
      <c r="M109" s="47"/>
      <c r="N109" s="47"/>
      <c r="O109" s="47"/>
      <c r="P109" s="47"/>
      <c r="Q109" s="47"/>
      <c r="R109" s="47"/>
      <c r="S109" s="47"/>
    </row>
    <row r="110" spans="1:19" x14ac:dyDescent="0.25">
      <c r="A110" s="23" t="str">
        <f t="shared" si="2"/>
        <v>-</v>
      </c>
      <c r="B110" s="23" t="str">
        <f t="shared" si="3"/>
        <v/>
      </c>
      <c r="C110" s="61"/>
      <c r="D110" s="47"/>
      <c r="E110" s="47"/>
      <c r="F110" s="47"/>
      <c r="G110" s="39"/>
      <c r="H110" s="47"/>
      <c r="I110" s="73"/>
      <c r="J110" s="73"/>
      <c r="K110" s="74"/>
      <c r="L110" s="47"/>
      <c r="M110" s="47"/>
      <c r="N110" s="47"/>
      <c r="O110" s="47"/>
      <c r="P110" s="47"/>
      <c r="Q110" s="47"/>
      <c r="R110" s="47"/>
      <c r="S110" s="47"/>
    </row>
    <row r="111" spans="1:19" x14ac:dyDescent="0.25">
      <c r="A111" s="23" t="str">
        <f t="shared" si="2"/>
        <v>-</v>
      </c>
      <c r="B111" s="23" t="str">
        <f t="shared" si="3"/>
        <v/>
      </c>
      <c r="C111" s="61"/>
      <c r="D111" s="47"/>
      <c r="E111" s="47"/>
      <c r="F111" s="47"/>
      <c r="G111" s="39"/>
      <c r="H111" s="47"/>
      <c r="I111" s="73"/>
      <c r="J111" s="73"/>
      <c r="K111" s="74"/>
      <c r="L111" s="47"/>
      <c r="M111" s="47"/>
      <c r="N111" s="47"/>
      <c r="O111" s="47"/>
      <c r="P111" s="47"/>
      <c r="Q111" s="47"/>
      <c r="R111" s="47"/>
      <c r="S111" s="47"/>
    </row>
    <row r="112" spans="1:19" x14ac:dyDescent="0.25">
      <c r="A112" s="23" t="str">
        <f t="shared" si="2"/>
        <v>-</v>
      </c>
      <c r="B112" s="23" t="str">
        <f t="shared" si="3"/>
        <v/>
      </c>
      <c r="C112" s="61"/>
      <c r="D112" s="47"/>
      <c r="E112" s="47"/>
      <c r="F112" s="47"/>
      <c r="G112" s="39"/>
      <c r="H112" s="47"/>
      <c r="I112" s="73"/>
      <c r="J112" s="73"/>
      <c r="K112" s="74"/>
      <c r="L112" s="47"/>
      <c r="M112" s="47"/>
      <c r="N112" s="47"/>
      <c r="O112" s="47"/>
      <c r="P112" s="47"/>
      <c r="Q112" s="47"/>
      <c r="R112" s="47"/>
      <c r="S112" s="47"/>
    </row>
    <row r="113" spans="1:19" x14ac:dyDescent="0.25">
      <c r="A113" s="23" t="str">
        <f t="shared" si="2"/>
        <v>-</v>
      </c>
      <c r="B113" s="23" t="str">
        <f t="shared" si="3"/>
        <v/>
      </c>
      <c r="C113" s="61"/>
      <c r="D113" s="47"/>
      <c r="E113" s="47"/>
      <c r="F113" s="47"/>
      <c r="G113" s="39"/>
      <c r="H113" s="47"/>
      <c r="I113" s="73"/>
      <c r="J113" s="73"/>
      <c r="K113" s="74"/>
      <c r="L113" s="47"/>
      <c r="M113" s="47"/>
      <c r="N113" s="47"/>
      <c r="O113" s="47"/>
      <c r="P113" s="47"/>
      <c r="Q113" s="47"/>
      <c r="R113" s="47"/>
      <c r="S113" s="47"/>
    </row>
    <row r="114" spans="1:19" x14ac:dyDescent="0.25">
      <c r="A114" s="23" t="str">
        <f t="shared" si="2"/>
        <v>-</v>
      </c>
      <c r="B114" s="23" t="str">
        <f t="shared" si="3"/>
        <v/>
      </c>
      <c r="C114" s="61"/>
      <c r="D114" s="47"/>
      <c r="E114" s="47"/>
      <c r="F114" s="47"/>
      <c r="G114" s="39"/>
      <c r="H114" s="47"/>
      <c r="I114" s="73"/>
      <c r="J114" s="73"/>
      <c r="K114" s="74"/>
      <c r="L114" s="47"/>
      <c r="M114" s="47"/>
      <c r="N114" s="47"/>
      <c r="O114" s="47"/>
      <c r="P114" s="47"/>
      <c r="Q114" s="47"/>
      <c r="R114" s="47"/>
      <c r="S114" s="47"/>
    </row>
    <row r="115" spans="1:19" x14ac:dyDescent="0.25">
      <c r="A115" s="23" t="str">
        <f t="shared" si="2"/>
        <v>-</v>
      </c>
      <c r="B115" s="23" t="str">
        <f t="shared" si="3"/>
        <v/>
      </c>
      <c r="C115" s="61"/>
      <c r="D115" s="47"/>
      <c r="E115" s="47"/>
      <c r="F115" s="47"/>
      <c r="G115" s="39"/>
      <c r="H115" s="47"/>
      <c r="I115" s="73"/>
      <c r="J115" s="73"/>
      <c r="K115" s="74"/>
      <c r="L115" s="47"/>
      <c r="M115" s="47"/>
      <c r="N115" s="47"/>
      <c r="O115" s="47"/>
      <c r="P115" s="47"/>
      <c r="Q115" s="47"/>
      <c r="R115" s="47"/>
      <c r="S115" s="47"/>
    </row>
    <row r="116" spans="1:19" x14ac:dyDescent="0.25">
      <c r="A116" s="23" t="str">
        <f t="shared" si="2"/>
        <v>-</v>
      </c>
      <c r="B116" s="23" t="str">
        <f t="shared" si="3"/>
        <v/>
      </c>
      <c r="C116" s="61"/>
      <c r="D116" s="47"/>
      <c r="E116" s="47"/>
      <c r="F116" s="47"/>
      <c r="G116" s="39"/>
      <c r="H116" s="47"/>
      <c r="I116" s="73"/>
      <c r="J116" s="73"/>
      <c r="K116" s="74"/>
      <c r="L116" s="47"/>
      <c r="M116" s="47"/>
      <c r="N116" s="47"/>
      <c r="O116" s="47"/>
      <c r="P116" s="47"/>
      <c r="Q116" s="47"/>
      <c r="R116" s="47"/>
      <c r="S116" s="47"/>
    </row>
    <row r="117" spans="1:19" x14ac:dyDescent="0.25">
      <c r="A117" s="23" t="str">
        <f t="shared" si="2"/>
        <v>-</v>
      </c>
      <c r="B117" s="23" t="str">
        <f t="shared" si="3"/>
        <v/>
      </c>
      <c r="C117" s="61"/>
      <c r="D117" s="47"/>
      <c r="E117" s="47"/>
      <c r="F117" s="47"/>
      <c r="G117" s="39"/>
      <c r="H117" s="47"/>
      <c r="I117" s="73"/>
      <c r="J117" s="73"/>
      <c r="K117" s="74"/>
      <c r="L117" s="47"/>
      <c r="M117" s="47"/>
      <c r="N117" s="47"/>
      <c r="O117" s="47"/>
      <c r="P117" s="47"/>
      <c r="Q117" s="47"/>
      <c r="R117" s="47"/>
      <c r="S117" s="47"/>
    </row>
    <row r="118" spans="1:19" x14ac:dyDescent="0.25">
      <c r="A118" s="23" t="str">
        <f t="shared" si="2"/>
        <v>-</v>
      </c>
      <c r="B118" s="23" t="str">
        <f t="shared" si="3"/>
        <v/>
      </c>
      <c r="C118" s="61"/>
      <c r="D118" s="47"/>
      <c r="E118" s="47"/>
      <c r="F118" s="47"/>
      <c r="G118" s="39"/>
      <c r="H118" s="47"/>
      <c r="I118" s="73"/>
      <c r="J118" s="73"/>
      <c r="K118" s="74"/>
      <c r="L118" s="47"/>
      <c r="M118" s="47"/>
      <c r="N118" s="47"/>
      <c r="O118" s="47"/>
      <c r="P118" s="47"/>
      <c r="Q118" s="47"/>
      <c r="R118" s="47"/>
      <c r="S118" s="47"/>
    </row>
    <row r="119" spans="1:19" x14ac:dyDescent="0.25">
      <c r="A119" s="23" t="str">
        <f t="shared" si="2"/>
        <v>-</v>
      </c>
      <c r="B119" s="23" t="str">
        <f t="shared" si="3"/>
        <v/>
      </c>
      <c r="C119" s="61"/>
      <c r="D119" s="47"/>
      <c r="E119" s="47"/>
      <c r="F119" s="47"/>
      <c r="G119" s="39"/>
      <c r="H119" s="47"/>
      <c r="I119" s="73"/>
      <c r="J119" s="73"/>
      <c r="K119" s="74"/>
      <c r="L119" s="47"/>
      <c r="M119" s="47"/>
      <c r="N119" s="47"/>
      <c r="O119" s="47"/>
      <c r="P119" s="47"/>
      <c r="Q119" s="47"/>
      <c r="R119" s="47"/>
      <c r="S119" s="47"/>
    </row>
    <row r="120" spans="1:19" x14ac:dyDescent="0.25">
      <c r="A120" s="23" t="str">
        <f t="shared" si="2"/>
        <v>-</v>
      </c>
      <c r="B120" s="23" t="str">
        <f t="shared" si="3"/>
        <v/>
      </c>
      <c r="C120" s="61"/>
      <c r="D120" s="47"/>
      <c r="E120" s="47"/>
      <c r="F120" s="47"/>
      <c r="G120" s="39"/>
      <c r="H120" s="47"/>
      <c r="I120" s="73"/>
      <c r="J120" s="73"/>
      <c r="K120" s="74"/>
      <c r="L120" s="47"/>
      <c r="M120" s="47"/>
      <c r="N120" s="47"/>
      <c r="O120" s="47"/>
      <c r="P120" s="47"/>
      <c r="Q120" s="47"/>
      <c r="R120" s="47"/>
      <c r="S120" s="47"/>
    </row>
    <row r="121" spans="1:19" x14ac:dyDescent="0.25">
      <c r="A121" s="23" t="str">
        <f t="shared" si="2"/>
        <v>-</v>
      </c>
      <c r="B121" s="23" t="str">
        <f t="shared" si="3"/>
        <v/>
      </c>
      <c r="C121" s="61"/>
      <c r="D121" s="47"/>
      <c r="E121" s="47"/>
      <c r="F121" s="47"/>
      <c r="G121" s="39"/>
      <c r="H121" s="47"/>
      <c r="I121" s="73"/>
      <c r="J121" s="73"/>
      <c r="K121" s="74"/>
      <c r="L121" s="47"/>
      <c r="M121" s="47"/>
      <c r="N121" s="47"/>
      <c r="O121" s="47"/>
      <c r="P121" s="47"/>
      <c r="Q121" s="47"/>
      <c r="R121" s="47"/>
      <c r="S121" s="47"/>
    </row>
    <row r="122" spans="1:19" x14ac:dyDescent="0.25">
      <c r="A122" s="23" t="str">
        <f t="shared" si="2"/>
        <v>-</v>
      </c>
      <c r="B122" s="23" t="str">
        <f t="shared" si="3"/>
        <v/>
      </c>
      <c r="C122" s="61"/>
      <c r="D122" s="47"/>
      <c r="E122" s="47"/>
      <c r="F122" s="47"/>
      <c r="G122" s="39"/>
      <c r="H122" s="47"/>
      <c r="I122" s="73"/>
      <c r="J122" s="73"/>
      <c r="K122" s="74"/>
      <c r="L122" s="47"/>
      <c r="M122" s="47"/>
      <c r="N122" s="47"/>
      <c r="O122" s="47"/>
      <c r="P122" s="47"/>
      <c r="Q122" s="47"/>
      <c r="R122" s="47"/>
      <c r="S122" s="47"/>
    </row>
    <row r="123" spans="1:19" x14ac:dyDescent="0.25">
      <c r="A123" s="23" t="str">
        <f t="shared" si="2"/>
        <v>-</v>
      </c>
      <c r="B123" s="23" t="str">
        <f t="shared" si="3"/>
        <v/>
      </c>
      <c r="C123" s="61"/>
      <c r="D123" s="47"/>
      <c r="E123" s="47"/>
      <c r="F123" s="47"/>
      <c r="G123" s="39"/>
      <c r="H123" s="47"/>
      <c r="I123" s="73"/>
      <c r="J123" s="73"/>
      <c r="K123" s="74"/>
      <c r="L123" s="47"/>
      <c r="M123" s="47"/>
      <c r="N123" s="47"/>
      <c r="O123" s="47"/>
      <c r="P123" s="47"/>
      <c r="Q123" s="47"/>
      <c r="R123" s="47"/>
      <c r="S123" s="47"/>
    </row>
    <row r="124" spans="1:19" x14ac:dyDescent="0.25">
      <c r="A124" s="23" t="str">
        <f t="shared" si="2"/>
        <v>-</v>
      </c>
      <c r="B124" s="23" t="str">
        <f t="shared" si="3"/>
        <v/>
      </c>
      <c r="C124" s="61"/>
      <c r="D124" s="47"/>
      <c r="E124" s="47"/>
      <c r="F124" s="47"/>
      <c r="G124" s="39"/>
      <c r="H124" s="47"/>
      <c r="I124" s="73"/>
      <c r="J124" s="73"/>
      <c r="K124" s="74"/>
      <c r="L124" s="47"/>
      <c r="M124" s="47"/>
      <c r="N124" s="47"/>
      <c r="O124" s="47"/>
      <c r="P124" s="47"/>
      <c r="Q124" s="47"/>
      <c r="R124" s="47"/>
      <c r="S124" s="47"/>
    </row>
    <row r="125" spans="1:19" x14ac:dyDescent="0.25">
      <c r="A125" s="23" t="str">
        <f t="shared" si="2"/>
        <v>-</v>
      </c>
      <c r="B125" s="23" t="str">
        <f t="shared" si="3"/>
        <v/>
      </c>
      <c r="C125" s="61"/>
      <c r="D125" s="47"/>
      <c r="E125" s="47"/>
      <c r="F125" s="47"/>
      <c r="G125" s="39"/>
      <c r="H125" s="47"/>
      <c r="I125" s="73"/>
      <c r="J125" s="73"/>
      <c r="K125" s="74"/>
      <c r="L125" s="47"/>
      <c r="M125" s="47"/>
      <c r="N125" s="47"/>
      <c r="O125" s="47"/>
      <c r="P125" s="47"/>
      <c r="Q125" s="47"/>
      <c r="R125" s="47"/>
      <c r="S125" s="47"/>
    </row>
    <row r="126" spans="1:19" x14ac:dyDescent="0.25">
      <c r="A126" s="23" t="str">
        <f t="shared" si="2"/>
        <v>-</v>
      </c>
      <c r="B126" s="23" t="str">
        <f t="shared" si="3"/>
        <v/>
      </c>
      <c r="C126" s="61"/>
      <c r="D126" s="47"/>
      <c r="E126" s="47"/>
      <c r="F126" s="47"/>
      <c r="G126" s="39"/>
      <c r="H126" s="47"/>
      <c r="I126" s="73"/>
      <c r="J126" s="73"/>
      <c r="K126" s="74"/>
      <c r="L126" s="47"/>
      <c r="M126" s="47"/>
      <c r="N126" s="47"/>
      <c r="O126" s="47"/>
      <c r="P126" s="47"/>
      <c r="Q126" s="47"/>
      <c r="R126" s="47"/>
      <c r="S126" s="47"/>
    </row>
    <row r="127" spans="1:19" x14ac:dyDescent="0.25">
      <c r="A127" s="23" t="str">
        <f t="shared" si="2"/>
        <v>-</v>
      </c>
      <c r="B127" s="23" t="str">
        <f t="shared" si="3"/>
        <v/>
      </c>
      <c r="C127" s="61"/>
      <c r="D127" s="47"/>
      <c r="E127" s="47"/>
      <c r="F127" s="47"/>
      <c r="G127" s="39"/>
      <c r="H127" s="47"/>
      <c r="I127" s="73"/>
      <c r="J127" s="73"/>
      <c r="K127" s="74"/>
      <c r="L127" s="47"/>
      <c r="M127" s="47"/>
      <c r="N127" s="47"/>
      <c r="O127" s="47"/>
      <c r="P127" s="47"/>
      <c r="Q127" s="47"/>
      <c r="R127" s="47"/>
      <c r="S127" s="47"/>
    </row>
    <row r="128" spans="1:19" x14ac:dyDescent="0.25">
      <c r="A128" s="23" t="str">
        <f t="shared" si="2"/>
        <v>-</v>
      </c>
      <c r="B128" s="23" t="str">
        <f t="shared" si="3"/>
        <v/>
      </c>
      <c r="C128" s="61"/>
      <c r="D128" s="47"/>
      <c r="E128" s="47"/>
      <c r="F128" s="47"/>
      <c r="G128" s="39"/>
      <c r="H128" s="47"/>
      <c r="I128" s="73"/>
      <c r="J128" s="73"/>
      <c r="K128" s="74"/>
      <c r="L128" s="47"/>
      <c r="M128" s="47"/>
      <c r="N128" s="47"/>
      <c r="O128" s="47"/>
      <c r="P128" s="47"/>
      <c r="Q128" s="47"/>
      <c r="R128" s="47"/>
      <c r="S128" s="47"/>
    </row>
    <row r="129" spans="1:19" x14ac:dyDescent="0.25">
      <c r="A129" s="23" t="str">
        <f t="shared" si="2"/>
        <v>-</v>
      </c>
      <c r="B129" s="23" t="str">
        <f t="shared" si="3"/>
        <v/>
      </c>
      <c r="C129" s="61"/>
      <c r="D129" s="47"/>
      <c r="E129" s="47"/>
      <c r="F129" s="47"/>
      <c r="G129" s="39"/>
      <c r="H129" s="47"/>
      <c r="I129" s="73"/>
      <c r="J129" s="73"/>
      <c r="K129" s="74"/>
      <c r="L129" s="47"/>
      <c r="M129" s="47"/>
      <c r="N129" s="47"/>
      <c r="O129" s="47"/>
      <c r="P129" s="47"/>
      <c r="Q129" s="47"/>
      <c r="R129" s="47"/>
      <c r="S129" s="47"/>
    </row>
    <row r="130" spans="1:19" x14ac:dyDescent="0.25">
      <c r="A130" s="23" t="str">
        <f t="shared" si="2"/>
        <v>-</v>
      </c>
      <c r="B130" s="23" t="str">
        <f t="shared" si="3"/>
        <v/>
      </c>
      <c r="C130" s="61"/>
      <c r="D130" s="47"/>
      <c r="E130" s="47"/>
      <c r="F130" s="47"/>
      <c r="G130" s="39"/>
      <c r="H130" s="47"/>
      <c r="I130" s="73"/>
      <c r="J130" s="73"/>
      <c r="K130" s="74"/>
      <c r="L130" s="47"/>
      <c r="M130" s="47"/>
      <c r="N130" s="47"/>
      <c r="O130" s="47"/>
      <c r="P130" s="47"/>
      <c r="Q130" s="47"/>
      <c r="R130" s="47"/>
      <c r="S130" s="47"/>
    </row>
    <row r="131" spans="1:19" x14ac:dyDescent="0.25">
      <c r="A131" s="23" t="str">
        <f t="shared" ref="A131:A194" si="4">CONCATENATE(G131,"-",C131)</f>
        <v>-</v>
      </c>
      <c r="B131" s="23" t="str">
        <f t="shared" si="3"/>
        <v/>
      </c>
      <c r="C131" s="61"/>
      <c r="D131" s="47"/>
      <c r="E131" s="47"/>
      <c r="F131" s="47"/>
      <c r="G131" s="39"/>
      <c r="H131" s="47"/>
      <c r="I131" s="73"/>
      <c r="J131" s="73"/>
      <c r="K131" s="74"/>
      <c r="L131" s="47"/>
      <c r="M131" s="47"/>
      <c r="N131" s="47"/>
      <c r="O131" s="47"/>
      <c r="P131" s="47"/>
      <c r="Q131" s="47"/>
      <c r="R131" s="47"/>
      <c r="S131" s="47"/>
    </row>
    <row r="132" spans="1:19" x14ac:dyDescent="0.25">
      <c r="A132" s="23" t="str">
        <f t="shared" si="4"/>
        <v>-</v>
      </c>
      <c r="B132" s="23" t="str">
        <f t="shared" ref="B132:B195" si="5">IF(A132="-","",A132)</f>
        <v/>
      </c>
      <c r="C132" s="61"/>
      <c r="D132" s="47"/>
      <c r="E132" s="47"/>
      <c r="F132" s="47"/>
      <c r="G132" s="39"/>
      <c r="H132" s="47"/>
      <c r="I132" s="73"/>
      <c r="J132" s="73"/>
      <c r="K132" s="74"/>
      <c r="L132" s="47"/>
      <c r="M132" s="47"/>
      <c r="N132" s="47"/>
      <c r="O132" s="47"/>
      <c r="P132" s="47"/>
      <c r="Q132" s="47"/>
      <c r="R132" s="47"/>
      <c r="S132" s="47"/>
    </row>
    <row r="133" spans="1:19" x14ac:dyDescent="0.25">
      <c r="A133" s="23" t="str">
        <f t="shared" si="4"/>
        <v>-</v>
      </c>
      <c r="B133" s="23" t="str">
        <f t="shared" si="5"/>
        <v/>
      </c>
      <c r="C133" s="61"/>
      <c r="D133" s="47"/>
      <c r="E133" s="47"/>
      <c r="F133" s="47"/>
      <c r="G133" s="39"/>
      <c r="H133" s="47"/>
      <c r="I133" s="73"/>
      <c r="J133" s="73"/>
      <c r="K133" s="74"/>
      <c r="L133" s="47"/>
      <c r="M133" s="47"/>
      <c r="N133" s="47"/>
      <c r="O133" s="47"/>
      <c r="P133" s="47"/>
      <c r="Q133" s="47"/>
      <c r="R133" s="47"/>
      <c r="S133" s="47"/>
    </row>
    <row r="134" spans="1:19" x14ac:dyDescent="0.25">
      <c r="A134" s="23" t="str">
        <f t="shared" si="4"/>
        <v>-</v>
      </c>
      <c r="B134" s="23" t="str">
        <f t="shared" si="5"/>
        <v/>
      </c>
      <c r="C134" s="61"/>
      <c r="D134" s="47"/>
      <c r="E134" s="47"/>
      <c r="F134" s="47"/>
      <c r="G134" s="39"/>
      <c r="H134" s="47"/>
      <c r="I134" s="73"/>
      <c r="J134" s="73"/>
      <c r="K134" s="74"/>
      <c r="L134" s="47"/>
      <c r="M134" s="47"/>
      <c r="N134" s="47"/>
      <c r="O134" s="47"/>
      <c r="P134" s="47"/>
      <c r="Q134" s="47"/>
      <c r="R134" s="47"/>
      <c r="S134" s="47"/>
    </row>
    <row r="135" spans="1:19" x14ac:dyDescent="0.25">
      <c r="A135" s="23" t="str">
        <f t="shared" si="4"/>
        <v>-</v>
      </c>
      <c r="B135" s="23" t="str">
        <f t="shared" si="5"/>
        <v/>
      </c>
      <c r="C135" s="61"/>
      <c r="D135" s="47"/>
      <c r="E135" s="47"/>
      <c r="F135" s="47"/>
      <c r="G135" s="39"/>
      <c r="H135" s="47"/>
      <c r="I135" s="73"/>
      <c r="J135" s="73"/>
      <c r="K135" s="74"/>
      <c r="L135" s="47"/>
      <c r="M135" s="47"/>
      <c r="N135" s="47"/>
      <c r="O135" s="47"/>
      <c r="P135" s="47"/>
      <c r="Q135" s="47"/>
      <c r="R135" s="47"/>
      <c r="S135" s="47"/>
    </row>
    <row r="136" spans="1:19" x14ac:dyDescent="0.25">
      <c r="A136" s="23" t="str">
        <f t="shared" si="4"/>
        <v>-</v>
      </c>
      <c r="B136" s="23" t="str">
        <f t="shared" si="5"/>
        <v/>
      </c>
      <c r="C136" s="61"/>
      <c r="D136" s="47"/>
      <c r="E136" s="47"/>
      <c r="F136" s="47"/>
      <c r="G136" s="39"/>
      <c r="H136" s="47"/>
      <c r="I136" s="73"/>
      <c r="J136" s="73"/>
      <c r="K136" s="74"/>
      <c r="L136" s="47"/>
      <c r="M136" s="47"/>
      <c r="N136" s="47"/>
      <c r="O136" s="47"/>
      <c r="P136" s="47"/>
      <c r="Q136" s="47"/>
      <c r="R136" s="47"/>
      <c r="S136" s="47"/>
    </row>
    <row r="137" spans="1:19" x14ac:dyDescent="0.25">
      <c r="A137" s="23" t="str">
        <f t="shared" si="4"/>
        <v>-</v>
      </c>
      <c r="B137" s="23" t="str">
        <f t="shared" si="5"/>
        <v/>
      </c>
      <c r="C137" s="61"/>
      <c r="D137" s="47"/>
      <c r="E137" s="47"/>
      <c r="F137" s="47"/>
      <c r="G137" s="39"/>
      <c r="H137" s="47"/>
      <c r="I137" s="73"/>
      <c r="J137" s="73"/>
      <c r="K137" s="74"/>
      <c r="L137" s="47"/>
      <c r="M137" s="47"/>
      <c r="N137" s="47"/>
      <c r="O137" s="47"/>
      <c r="P137" s="47"/>
      <c r="Q137" s="47"/>
      <c r="R137" s="47"/>
      <c r="S137" s="47"/>
    </row>
    <row r="138" spans="1:19" x14ac:dyDescent="0.25">
      <c r="A138" s="23" t="str">
        <f t="shared" si="4"/>
        <v>-</v>
      </c>
      <c r="B138" s="23" t="str">
        <f t="shared" si="5"/>
        <v/>
      </c>
      <c r="C138" s="61"/>
      <c r="D138" s="47"/>
      <c r="E138" s="47"/>
      <c r="F138" s="47"/>
      <c r="G138" s="39"/>
      <c r="H138" s="47"/>
      <c r="I138" s="73"/>
      <c r="J138" s="73"/>
      <c r="K138" s="74"/>
      <c r="L138" s="47"/>
      <c r="M138" s="47"/>
      <c r="N138" s="47"/>
      <c r="O138" s="47"/>
      <c r="P138" s="47"/>
      <c r="Q138" s="47"/>
      <c r="R138" s="47"/>
      <c r="S138" s="47"/>
    </row>
    <row r="139" spans="1:19" x14ac:dyDescent="0.25">
      <c r="A139" s="23" t="str">
        <f t="shared" si="4"/>
        <v>-</v>
      </c>
      <c r="B139" s="23" t="str">
        <f t="shared" si="5"/>
        <v/>
      </c>
      <c r="C139" s="61"/>
      <c r="D139" s="47"/>
      <c r="E139" s="47"/>
      <c r="F139" s="47"/>
      <c r="G139" s="39"/>
      <c r="H139" s="47"/>
      <c r="I139" s="73"/>
      <c r="J139" s="73"/>
      <c r="K139" s="74"/>
      <c r="L139" s="47"/>
      <c r="M139" s="47"/>
      <c r="N139" s="47"/>
      <c r="O139" s="47"/>
      <c r="P139" s="47"/>
      <c r="Q139" s="47"/>
      <c r="R139" s="47"/>
      <c r="S139" s="47"/>
    </row>
    <row r="140" spans="1:19" x14ac:dyDescent="0.25">
      <c r="A140" s="23" t="str">
        <f t="shared" si="4"/>
        <v>-</v>
      </c>
      <c r="B140" s="23" t="str">
        <f t="shared" si="5"/>
        <v/>
      </c>
      <c r="C140" s="61"/>
      <c r="D140" s="47"/>
      <c r="E140" s="47"/>
      <c r="F140" s="47"/>
      <c r="G140" s="39"/>
      <c r="H140" s="47"/>
      <c r="I140" s="73"/>
      <c r="J140" s="73"/>
      <c r="K140" s="74"/>
      <c r="L140" s="47"/>
      <c r="M140" s="47"/>
      <c r="N140" s="47"/>
      <c r="O140" s="47"/>
      <c r="P140" s="47"/>
      <c r="Q140" s="47"/>
      <c r="R140" s="47"/>
      <c r="S140" s="47"/>
    </row>
    <row r="141" spans="1:19" x14ac:dyDescent="0.25">
      <c r="A141" s="23" t="str">
        <f t="shared" si="4"/>
        <v>-</v>
      </c>
      <c r="B141" s="23" t="str">
        <f t="shared" si="5"/>
        <v/>
      </c>
      <c r="C141" s="61"/>
      <c r="D141" s="47"/>
      <c r="E141" s="47"/>
      <c r="F141" s="47"/>
      <c r="G141" s="39"/>
      <c r="H141" s="47"/>
      <c r="I141" s="73"/>
      <c r="J141" s="73"/>
      <c r="K141" s="74"/>
      <c r="L141" s="47"/>
      <c r="M141" s="47"/>
      <c r="N141" s="47"/>
      <c r="O141" s="47"/>
      <c r="P141" s="47"/>
      <c r="Q141" s="47"/>
      <c r="R141" s="47"/>
      <c r="S141" s="47"/>
    </row>
    <row r="142" spans="1:19" x14ac:dyDescent="0.25">
      <c r="A142" s="23" t="str">
        <f t="shared" si="4"/>
        <v>-</v>
      </c>
      <c r="B142" s="23" t="str">
        <f t="shared" si="5"/>
        <v/>
      </c>
      <c r="C142" s="61"/>
      <c r="D142" s="47"/>
      <c r="E142" s="47"/>
      <c r="F142" s="47"/>
      <c r="G142" s="39"/>
      <c r="H142" s="47"/>
      <c r="I142" s="73"/>
      <c r="J142" s="73"/>
      <c r="K142" s="74"/>
      <c r="L142" s="47"/>
      <c r="M142" s="47"/>
      <c r="N142" s="47"/>
      <c r="O142" s="47"/>
      <c r="P142" s="47"/>
      <c r="Q142" s="47"/>
      <c r="R142" s="47"/>
      <c r="S142" s="47"/>
    </row>
    <row r="143" spans="1:19" x14ac:dyDescent="0.25">
      <c r="A143" s="23" t="str">
        <f t="shared" si="4"/>
        <v>-</v>
      </c>
      <c r="B143" s="23" t="str">
        <f t="shared" si="5"/>
        <v/>
      </c>
      <c r="C143" s="61"/>
      <c r="D143" s="47"/>
      <c r="E143" s="47"/>
      <c r="F143" s="47"/>
      <c r="G143" s="39"/>
      <c r="H143" s="47"/>
      <c r="I143" s="73"/>
      <c r="J143" s="73"/>
      <c r="K143" s="74"/>
      <c r="L143" s="47"/>
      <c r="M143" s="47"/>
      <c r="N143" s="47"/>
      <c r="O143" s="47"/>
      <c r="P143" s="47"/>
      <c r="Q143" s="47"/>
      <c r="R143" s="47"/>
      <c r="S143" s="47"/>
    </row>
    <row r="144" spans="1:19" x14ac:dyDescent="0.25">
      <c r="A144" s="23" t="str">
        <f t="shared" si="4"/>
        <v>-</v>
      </c>
      <c r="B144" s="23" t="str">
        <f t="shared" si="5"/>
        <v/>
      </c>
      <c r="C144" s="61"/>
      <c r="D144" s="47"/>
      <c r="E144" s="47"/>
      <c r="F144" s="47"/>
      <c r="G144" s="39"/>
      <c r="H144" s="47"/>
      <c r="I144" s="73"/>
      <c r="J144" s="73"/>
      <c r="K144" s="74"/>
      <c r="L144" s="47"/>
      <c r="M144" s="47"/>
      <c r="N144" s="47"/>
      <c r="O144" s="47"/>
      <c r="P144" s="47"/>
      <c r="Q144" s="47"/>
      <c r="R144" s="47"/>
      <c r="S144" s="47"/>
    </row>
    <row r="145" spans="1:19" x14ac:dyDescent="0.25">
      <c r="A145" s="23" t="str">
        <f t="shared" si="4"/>
        <v>-</v>
      </c>
      <c r="B145" s="23" t="str">
        <f t="shared" si="5"/>
        <v/>
      </c>
      <c r="C145" s="61"/>
      <c r="D145" s="47"/>
      <c r="E145" s="47"/>
      <c r="F145" s="47"/>
      <c r="G145" s="39"/>
      <c r="H145" s="47"/>
      <c r="I145" s="73"/>
      <c r="J145" s="73"/>
      <c r="K145" s="74"/>
      <c r="L145" s="47"/>
      <c r="M145" s="47"/>
      <c r="N145" s="47"/>
      <c r="O145" s="47"/>
      <c r="P145" s="47"/>
      <c r="Q145" s="47"/>
      <c r="R145" s="47"/>
      <c r="S145" s="47"/>
    </row>
    <row r="146" spans="1:19" x14ac:dyDescent="0.25">
      <c r="A146" s="23" t="str">
        <f t="shared" si="4"/>
        <v>-</v>
      </c>
      <c r="B146" s="23" t="str">
        <f t="shared" si="5"/>
        <v/>
      </c>
      <c r="C146" s="61"/>
      <c r="D146" s="47"/>
      <c r="E146" s="47"/>
      <c r="F146" s="47"/>
      <c r="G146" s="39"/>
      <c r="H146" s="47"/>
      <c r="I146" s="73"/>
      <c r="J146" s="73"/>
      <c r="K146" s="74"/>
      <c r="L146" s="47"/>
      <c r="M146" s="47"/>
      <c r="N146" s="47"/>
      <c r="O146" s="47"/>
      <c r="P146" s="47"/>
      <c r="Q146" s="47"/>
      <c r="R146" s="47"/>
      <c r="S146" s="47"/>
    </row>
    <row r="147" spans="1:19" x14ac:dyDescent="0.25">
      <c r="A147" s="23" t="str">
        <f t="shared" si="4"/>
        <v>-</v>
      </c>
      <c r="B147" s="23" t="str">
        <f t="shared" si="5"/>
        <v/>
      </c>
      <c r="C147" s="61"/>
      <c r="D147" s="47"/>
      <c r="E147" s="47"/>
      <c r="F147" s="47"/>
      <c r="G147" s="39"/>
      <c r="H147" s="47"/>
      <c r="I147" s="73"/>
      <c r="J147" s="73"/>
      <c r="K147" s="74"/>
      <c r="L147" s="47"/>
      <c r="M147" s="47"/>
      <c r="N147" s="47"/>
      <c r="O147" s="47"/>
      <c r="P147" s="47"/>
      <c r="Q147" s="47"/>
      <c r="R147" s="47"/>
      <c r="S147" s="47"/>
    </row>
    <row r="148" spans="1:19" x14ac:dyDescent="0.25">
      <c r="A148" s="23" t="str">
        <f t="shared" si="4"/>
        <v>-</v>
      </c>
      <c r="B148" s="23" t="str">
        <f t="shared" si="5"/>
        <v/>
      </c>
      <c r="C148" s="61"/>
      <c r="D148" s="47"/>
      <c r="E148" s="47"/>
      <c r="F148" s="47"/>
      <c r="G148" s="39"/>
      <c r="H148" s="47"/>
      <c r="I148" s="73"/>
      <c r="J148" s="73"/>
      <c r="K148" s="74"/>
      <c r="L148" s="47"/>
      <c r="M148" s="47"/>
      <c r="N148" s="47"/>
      <c r="O148" s="47"/>
      <c r="P148" s="47"/>
      <c r="Q148" s="47"/>
      <c r="R148" s="47"/>
      <c r="S148" s="47"/>
    </row>
    <row r="149" spans="1:19" x14ac:dyDescent="0.25">
      <c r="A149" s="23" t="str">
        <f t="shared" si="4"/>
        <v>-</v>
      </c>
      <c r="B149" s="23" t="str">
        <f t="shared" si="5"/>
        <v/>
      </c>
      <c r="C149" s="61"/>
      <c r="D149" s="47"/>
      <c r="E149" s="47"/>
      <c r="F149" s="47"/>
      <c r="G149" s="39"/>
      <c r="H149" s="47"/>
      <c r="I149" s="73"/>
      <c r="J149" s="73"/>
      <c r="K149" s="74"/>
      <c r="L149" s="47"/>
      <c r="M149" s="47"/>
      <c r="N149" s="47"/>
      <c r="O149" s="47"/>
      <c r="P149" s="47"/>
      <c r="Q149" s="47"/>
      <c r="R149" s="47"/>
      <c r="S149" s="47"/>
    </row>
    <row r="150" spans="1:19" x14ac:dyDescent="0.25">
      <c r="A150" s="23" t="str">
        <f t="shared" si="4"/>
        <v>-</v>
      </c>
      <c r="B150" s="23" t="str">
        <f t="shared" si="5"/>
        <v/>
      </c>
      <c r="C150" s="61"/>
      <c r="D150" s="47"/>
      <c r="E150" s="47"/>
      <c r="F150" s="47"/>
      <c r="G150" s="39"/>
      <c r="H150" s="47"/>
      <c r="I150" s="73"/>
      <c r="J150" s="73"/>
      <c r="K150" s="74"/>
      <c r="L150" s="47"/>
      <c r="M150" s="47"/>
      <c r="N150" s="47"/>
      <c r="O150" s="47"/>
      <c r="P150" s="47"/>
      <c r="Q150" s="47"/>
      <c r="R150" s="47"/>
      <c r="S150" s="47"/>
    </row>
    <row r="151" spans="1:19" x14ac:dyDescent="0.25">
      <c r="A151" s="23" t="str">
        <f t="shared" si="4"/>
        <v>-</v>
      </c>
      <c r="B151" s="23" t="str">
        <f t="shared" si="5"/>
        <v/>
      </c>
      <c r="C151" s="61"/>
      <c r="D151" s="47"/>
      <c r="E151" s="47"/>
      <c r="F151" s="47"/>
      <c r="G151" s="39"/>
      <c r="H151" s="47"/>
      <c r="I151" s="73"/>
      <c r="J151" s="73"/>
      <c r="K151" s="74"/>
      <c r="L151" s="47"/>
      <c r="M151" s="47"/>
      <c r="N151" s="47"/>
      <c r="O151" s="47"/>
      <c r="P151" s="47"/>
      <c r="Q151" s="47"/>
      <c r="R151" s="47"/>
      <c r="S151" s="47"/>
    </row>
    <row r="152" spans="1:19" x14ac:dyDescent="0.25">
      <c r="A152" s="23" t="str">
        <f t="shared" si="4"/>
        <v>-</v>
      </c>
      <c r="B152" s="23" t="str">
        <f t="shared" si="5"/>
        <v/>
      </c>
      <c r="C152" s="61"/>
      <c r="D152" s="47"/>
      <c r="E152" s="47"/>
      <c r="F152" s="47"/>
      <c r="G152" s="39"/>
      <c r="H152" s="47"/>
      <c r="I152" s="73"/>
      <c r="J152" s="73"/>
      <c r="K152" s="74"/>
      <c r="L152" s="47"/>
      <c r="M152" s="47"/>
      <c r="N152" s="47"/>
      <c r="O152" s="47"/>
      <c r="P152" s="47"/>
      <c r="Q152" s="47"/>
      <c r="R152" s="47"/>
      <c r="S152" s="47"/>
    </row>
    <row r="153" spans="1:19" x14ac:dyDescent="0.25">
      <c r="A153" s="23" t="str">
        <f t="shared" si="4"/>
        <v>-</v>
      </c>
      <c r="B153" s="23" t="str">
        <f t="shared" si="5"/>
        <v/>
      </c>
      <c r="C153" s="61"/>
      <c r="D153" s="47"/>
      <c r="E153" s="47"/>
      <c r="F153" s="47"/>
      <c r="G153" s="39"/>
      <c r="H153" s="47"/>
      <c r="I153" s="73"/>
      <c r="J153" s="73"/>
      <c r="K153" s="74"/>
      <c r="L153" s="47"/>
      <c r="M153" s="47"/>
      <c r="N153" s="47"/>
      <c r="O153" s="47"/>
      <c r="P153" s="47"/>
      <c r="Q153" s="47"/>
      <c r="R153" s="47"/>
      <c r="S153" s="47"/>
    </row>
    <row r="154" spans="1:19" x14ac:dyDescent="0.25">
      <c r="A154" s="23" t="str">
        <f t="shared" si="4"/>
        <v>-</v>
      </c>
      <c r="B154" s="23" t="str">
        <f t="shared" si="5"/>
        <v/>
      </c>
      <c r="C154" s="61"/>
      <c r="D154" s="47"/>
      <c r="E154" s="47"/>
      <c r="F154" s="47"/>
      <c r="G154" s="39"/>
      <c r="H154" s="47"/>
      <c r="I154" s="73"/>
      <c r="J154" s="73"/>
      <c r="K154" s="74"/>
      <c r="L154" s="47"/>
      <c r="M154" s="47"/>
      <c r="N154" s="47"/>
      <c r="O154" s="47"/>
      <c r="P154" s="47"/>
      <c r="Q154" s="47"/>
      <c r="R154" s="47"/>
      <c r="S154" s="47"/>
    </row>
    <row r="155" spans="1:19" x14ac:dyDescent="0.25">
      <c r="A155" s="23" t="str">
        <f t="shared" si="4"/>
        <v>-</v>
      </c>
      <c r="B155" s="23" t="str">
        <f t="shared" si="5"/>
        <v/>
      </c>
      <c r="C155" s="61"/>
      <c r="D155" s="47"/>
      <c r="E155" s="47"/>
      <c r="F155" s="47"/>
      <c r="G155" s="39"/>
      <c r="H155" s="47"/>
      <c r="I155" s="73"/>
      <c r="J155" s="73"/>
      <c r="K155" s="74"/>
      <c r="L155" s="47"/>
      <c r="M155" s="47"/>
      <c r="N155" s="47"/>
      <c r="O155" s="47"/>
      <c r="P155" s="47"/>
      <c r="Q155" s="47"/>
      <c r="R155" s="47"/>
      <c r="S155" s="47"/>
    </row>
    <row r="156" spans="1:19" x14ac:dyDescent="0.25">
      <c r="A156" s="23" t="str">
        <f t="shared" si="4"/>
        <v>-</v>
      </c>
      <c r="B156" s="23" t="str">
        <f t="shared" si="5"/>
        <v/>
      </c>
      <c r="C156" s="61"/>
      <c r="D156" s="47"/>
      <c r="E156" s="47"/>
      <c r="F156" s="47"/>
      <c r="G156" s="39"/>
      <c r="H156" s="47"/>
      <c r="I156" s="73"/>
      <c r="J156" s="73"/>
      <c r="K156" s="74"/>
      <c r="L156" s="47"/>
      <c r="M156" s="47"/>
      <c r="N156" s="47"/>
      <c r="O156" s="47"/>
      <c r="P156" s="47"/>
      <c r="Q156" s="47"/>
      <c r="R156" s="47"/>
      <c r="S156" s="47"/>
    </row>
    <row r="157" spans="1:19" x14ac:dyDescent="0.25">
      <c r="A157" s="23" t="str">
        <f t="shared" si="4"/>
        <v>-</v>
      </c>
      <c r="B157" s="23" t="str">
        <f t="shared" si="5"/>
        <v/>
      </c>
      <c r="C157" s="61"/>
      <c r="D157" s="47"/>
      <c r="E157" s="47"/>
      <c r="F157" s="47"/>
      <c r="G157" s="39"/>
      <c r="H157" s="47"/>
      <c r="I157" s="73"/>
      <c r="J157" s="73"/>
      <c r="K157" s="74"/>
      <c r="L157" s="47"/>
      <c r="M157" s="47"/>
      <c r="N157" s="47"/>
      <c r="O157" s="47"/>
      <c r="P157" s="47"/>
      <c r="Q157" s="47"/>
      <c r="R157" s="47"/>
      <c r="S157" s="47"/>
    </row>
    <row r="158" spans="1:19" x14ac:dyDescent="0.25">
      <c r="A158" s="23" t="str">
        <f t="shared" si="4"/>
        <v>-</v>
      </c>
      <c r="B158" s="23" t="str">
        <f t="shared" si="5"/>
        <v/>
      </c>
      <c r="C158" s="61"/>
      <c r="D158" s="47"/>
      <c r="E158" s="47"/>
      <c r="F158" s="47"/>
      <c r="G158" s="39"/>
      <c r="H158" s="47"/>
      <c r="I158" s="73"/>
      <c r="J158" s="73"/>
      <c r="K158" s="74"/>
      <c r="L158" s="47"/>
      <c r="M158" s="47"/>
      <c r="N158" s="47"/>
      <c r="O158" s="47"/>
      <c r="P158" s="47"/>
      <c r="Q158" s="47"/>
      <c r="R158" s="47"/>
      <c r="S158" s="47"/>
    </row>
    <row r="159" spans="1:19" x14ac:dyDescent="0.25">
      <c r="A159" s="23" t="str">
        <f t="shared" si="4"/>
        <v>-</v>
      </c>
      <c r="B159" s="23" t="str">
        <f t="shared" si="5"/>
        <v/>
      </c>
      <c r="C159" s="61"/>
      <c r="D159" s="47"/>
      <c r="E159" s="47"/>
      <c r="F159" s="47"/>
      <c r="G159" s="39"/>
      <c r="H159" s="47"/>
      <c r="I159" s="73"/>
      <c r="J159" s="73"/>
      <c r="K159" s="74"/>
      <c r="L159" s="47"/>
      <c r="M159" s="47"/>
      <c r="N159" s="47"/>
      <c r="O159" s="47"/>
      <c r="P159" s="47"/>
      <c r="Q159" s="47"/>
      <c r="R159" s="47"/>
      <c r="S159" s="47"/>
    </row>
    <row r="160" spans="1:19" x14ac:dyDescent="0.25">
      <c r="A160" s="23" t="str">
        <f t="shared" si="4"/>
        <v>-</v>
      </c>
      <c r="B160" s="23" t="str">
        <f t="shared" si="5"/>
        <v/>
      </c>
      <c r="C160" s="61"/>
      <c r="D160" s="47"/>
      <c r="E160" s="47"/>
      <c r="F160" s="47"/>
      <c r="G160" s="39"/>
      <c r="H160" s="47"/>
      <c r="I160" s="73"/>
      <c r="J160" s="73"/>
      <c r="K160" s="74"/>
      <c r="L160" s="47"/>
      <c r="M160" s="47"/>
      <c r="N160" s="47"/>
      <c r="O160" s="47"/>
      <c r="P160" s="47"/>
      <c r="Q160" s="47"/>
      <c r="R160" s="47"/>
      <c r="S160" s="47"/>
    </row>
    <row r="161" spans="1:19" x14ac:dyDescent="0.25">
      <c r="A161" s="23" t="str">
        <f t="shared" si="4"/>
        <v>-</v>
      </c>
      <c r="B161" s="23" t="str">
        <f t="shared" si="5"/>
        <v/>
      </c>
      <c r="C161" s="61"/>
      <c r="D161" s="47"/>
      <c r="E161" s="47"/>
      <c r="F161" s="47"/>
      <c r="G161" s="39"/>
      <c r="H161" s="47"/>
      <c r="I161" s="73"/>
      <c r="J161" s="73"/>
      <c r="K161" s="74"/>
      <c r="L161" s="47"/>
      <c r="M161" s="47"/>
      <c r="N161" s="47"/>
      <c r="O161" s="47"/>
      <c r="P161" s="47"/>
      <c r="Q161" s="47"/>
      <c r="R161" s="47"/>
      <c r="S161" s="47"/>
    </row>
    <row r="162" spans="1:19" x14ac:dyDescent="0.25">
      <c r="A162" s="23" t="str">
        <f t="shared" si="4"/>
        <v>-</v>
      </c>
      <c r="B162" s="23" t="str">
        <f t="shared" si="5"/>
        <v/>
      </c>
      <c r="C162" s="61"/>
      <c r="D162" s="47"/>
      <c r="E162" s="47"/>
      <c r="F162" s="47"/>
      <c r="G162" s="39"/>
      <c r="H162" s="47"/>
      <c r="I162" s="73"/>
      <c r="J162" s="73"/>
      <c r="K162" s="74"/>
      <c r="L162" s="47"/>
      <c r="M162" s="47"/>
      <c r="N162" s="47"/>
      <c r="O162" s="47"/>
      <c r="P162" s="47"/>
      <c r="Q162" s="47"/>
      <c r="R162" s="47"/>
      <c r="S162" s="47"/>
    </row>
    <row r="163" spans="1:19" x14ac:dyDescent="0.25">
      <c r="A163" s="23" t="str">
        <f t="shared" si="4"/>
        <v>-</v>
      </c>
      <c r="B163" s="23" t="str">
        <f t="shared" si="5"/>
        <v/>
      </c>
      <c r="C163" s="61"/>
      <c r="D163" s="47"/>
      <c r="E163" s="47"/>
      <c r="F163" s="47"/>
      <c r="G163" s="39"/>
      <c r="H163" s="47"/>
      <c r="I163" s="73"/>
      <c r="J163" s="73"/>
      <c r="K163" s="74"/>
      <c r="L163" s="47"/>
      <c r="M163" s="47"/>
      <c r="N163" s="47"/>
      <c r="O163" s="47"/>
      <c r="P163" s="47"/>
      <c r="Q163" s="47"/>
      <c r="R163" s="47"/>
      <c r="S163" s="47"/>
    </row>
    <row r="164" spans="1:19" x14ac:dyDescent="0.25">
      <c r="A164" s="23" t="str">
        <f t="shared" si="4"/>
        <v>-</v>
      </c>
      <c r="B164" s="23" t="str">
        <f t="shared" si="5"/>
        <v/>
      </c>
      <c r="C164" s="61"/>
      <c r="D164" s="47"/>
      <c r="E164" s="47"/>
      <c r="F164" s="47"/>
      <c r="G164" s="39"/>
      <c r="H164" s="47"/>
      <c r="I164" s="73"/>
      <c r="J164" s="73"/>
      <c r="K164" s="74"/>
      <c r="L164" s="47"/>
      <c r="M164" s="47"/>
      <c r="N164" s="47"/>
      <c r="O164" s="47"/>
      <c r="P164" s="47"/>
      <c r="Q164" s="47"/>
      <c r="R164" s="47"/>
      <c r="S164" s="47"/>
    </row>
    <row r="165" spans="1:19" x14ac:dyDescent="0.25">
      <c r="A165" s="23" t="str">
        <f t="shared" si="4"/>
        <v>-</v>
      </c>
      <c r="B165" s="23" t="str">
        <f t="shared" si="5"/>
        <v/>
      </c>
      <c r="C165" s="61"/>
      <c r="D165" s="47"/>
      <c r="E165" s="47"/>
      <c r="F165" s="47"/>
      <c r="G165" s="39"/>
      <c r="H165" s="47"/>
      <c r="I165" s="73"/>
      <c r="J165" s="73"/>
      <c r="K165" s="74"/>
      <c r="L165" s="47"/>
      <c r="M165" s="47"/>
      <c r="N165" s="47"/>
      <c r="O165" s="47"/>
      <c r="P165" s="47"/>
      <c r="Q165" s="47"/>
      <c r="R165" s="47"/>
      <c r="S165" s="47"/>
    </row>
    <row r="166" spans="1:19" x14ac:dyDescent="0.25">
      <c r="A166" s="23" t="str">
        <f t="shared" si="4"/>
        <v>-</v>
      </c>
      <c r="B166" s="23" t="str">
        <f t="shared" si="5"/>
        <v/>
      </c>
      <c r="C166" s="61"/>
      <c r="D166" s="47"/>
      <c r="E166" s="47"/>
      <c r="F166" s="47"/>
      <c r="G166" s="39"/>
      <c r="H166" s="47"/>
      <c r="I166" s="73"/>
      <c r="J166" s="73"/>
      <c r="K166" s="74"/>
      <c r="L166" s="47"/>
      <c r="M166" s="47"/>
      <c r="N166" s="47"/>
      <c r="O166" s="47"/>
      <c r="P166" s="47"/>
      <c r="Q166" s="47"/>
      <c r="R166" s="47"/>
      <c r="S166" s="47"/>
    </row>
    <row r="167" spans="1:19" x14ac:dyDescent="0.25">
      <c r="A167" s="23" t="str">
        <f t="shared" si="4"/>
        <v>-</v>
      </c>
      <c r="B167" s="23" t="str">
        <f t="shared" si="5"/>
        <v/>
      </c>
      <c r="C167" s="61"/>
      <c r="D167" s="47"/>
      <c r="E167" s="47"/>
      <c r="F167" s="47"/>
      <c r="G167" s="39"/>
      <c r="H167" s="47"/>
      <c r="I167" s="73"/>
      <c r="J167" s="73"/>
      <c r="K167" s="74"/>
      <c r="L167" s="47"/>
      <c r="M167" s="47"/>
      <c r="N167" s="47"/>
      <c r="O167" s="47"/>
      <c r="P167" s="47"/>
      <c r="Q167" s="47"/>
      <c r="R167" s="47"/>
      <c r="S167" s="47"/>
    </row>
    <row r="168" spans="1:19" x14ac:dyDescent="0.25">
      <c r="A168" s="23" t="str">
        <f t="shared" si="4"/>
        <v>-</v>
      </c>
      <c r="B168" s="23" t="str">
        <f t="shared" si="5"/>
        <v/>
      </c>
      <c r="C168" s="61"/>
      <c r="D168" s="47"/>
      <c r="E168" s="47"/>
      <c r="F168" s="47"/>
      <c r="G168" s="39"/>
      <c r="H168" s="47"/>
      <c r="I168" s="73"/>
      <c r="J168" s="73"/>
      <c r="K168" s="74"/>
      <c r="L168" s="47"/>
      <c r="M168" s="47"/>
      <c r="N168" s="47"/>
      <c r="O168" s="47"/>
      <c r="P168" s="47"/>
      <c r="Q168" s="47"/>
      <c r="R168" s="47"/>
      <c r="S168" s="47"/>
    </row>
    <row r="169" spans="1:19" x14ac:dyDescent="0.25">
      <c r="A169" s="23" t="str">
        <f t="shared" si="4"/>
        <v>-</v>
      </c>
      <c r="B169" s="23" t="str">
        <f t="shared" si="5"/>
        <v/>
      </c>
      <c r="C169" s="61"/>
      <c r="D169" s="47"/>
      <c r="E169" s="47"/>
      <c r="F169" s="47"/>
      <c r="G169" s="39"/>
      <c r="H169" s="47"/>
      <c r="I169" s="73"/>
      <c r="J169" s="73"/>
      <c r="K169" s="74"/>
      <c r="L169" s="47"/>
      <c r="M169" s="47"/>
      <c r="N169" s="47"/>
      <c r="O169" s="47"/>
      <c r="P169" s="47"/>
      <c r="Q169" s="47"/>
      <c r="R169" s="47"/>
      <c r="S169" s="47"/>
    </row>
    <row r="170" spans="1:19" x14ac:dyDescent="0.25">
      <c r="A170" s="23" t="str">
        <f t="shared" si="4"/>
        <v>-</v>
      </c>
      <c r="B170" s="23" t="str">
        <f t="shared" si="5"/>
        <v/>
      </c>
      <c r="C170" s="61"/>
      <c r="D170" s="47"/>
      <c r="E170" s="47"/>
      <c r="F170" s="47"/>
      <c r="G170" s="39"/>
      <c r="H170" s="47"/>
      <c r="I170" s="73"/>
      <c r="J170" s="73"/>
      <c r="K170" s="74"/>
      <c r="L170" s="47"/>
      <c r="M170" s="47"/>
      <c r="N170" s="47"/>
      <c r="O170" s="47"/>
      <c r="P170" s="47"/>
      <c r="Q170" s="47"/>
      <c r="R170" s="47"/>
      <c r="S170" s="47"/>
    </row>
    <row r="171" spans="1:19" x14ac:dyDescent="0.25">
      <c r="A171" s="23" t="str">
        <f t="shared" si="4"/>
        <v>-</v>
      </c>
      <c r="B171" s="23" t="str">
        <f t="shared" si="5"/>
        <v/>
      </c>
      <c r="C171" s="61"/>
      <c r="D171" s="47"/>
      <c r="E171" s="47"/>
      <c r="F171" s="47"/>
      <c r="G171" s="39"/>
      <c r="H171" s="47"/>
      <c r="I171" s="73"/>
      <c r="J171" s="73"/>
      <c r="K171" s="74"/>
      <c r="L171" s="47"/>
      <c r="M171" s="47"/>
      <c r="N171" s="47"/>
      <c r="O171" s="47"/>
      <c r="P171" s="47"/>
      <c r="Q171" s="47"/>
      <c r="R171" s="47"/>
      <c r="S171" s="47"/>
    </row>
    <row r="172" spans="1:19" x14ac:dyDescent="0.25">
      <c r="A172" s="23" t="str">
        <f t="shared" si="4"/>
        <v>-</v>
      </c>
      <c r="B172" s="23" t="str">
        <f t="shared" si="5"/>
        <v/>
      </c>
      <c r="C172" s="61"/>
      <c r="D172" s="47"/>
      <c r="E172" s="47"/>
      <c r="F172" s="47"/>
      <c r="G172" s="39"/>
      <c r="H172" s="47"/>
      <c r="I172" s="73"/>
      <c r="J172" s="73"/>
      <c r="K172" s="74"/>
      <c r="L172" s="47"/>
      <c r="M172" s="47"/>
      <c r="N172" s="47"/>
      <c r="O172" s="47"/>
      <c r="P172" s="47"/>
      <c r="Q172" s="47"/>
      <c r="R172" s="47"/>
      <c r="S172" s="47"/>
    </row>
    <row r="173" spans="1:19" x14ac:dyDescent="0.25">
      <c r="A173" s="23" t="str">
        <f t="shared" si="4"/>
        <v>-</v>
      </c>
      <c r="B173" s="23" t="str">
        <f t="shared" si="5"/>
        <v/>
      </c>
      <c r="C173" s="61"/>
      <c r="D173" s="47"/>
      <c r="E173" s="47"/>
      <c r="F173" s="47"/>
      <c r="G173" s="39"/>
      <c r="H173" s="47"/>
      <c r="I173" s="73"/>
      <c r="J173" s="73"/>
      <c r="K173" s="74"/>
      <c r="L173" s="47"/>
      <c r="M173" s="47"/>
      <c r="N173" s="47"/>
      <c r="O173" s="47"/>
      <c r="P173" s="47"/>
      <c r="Q173" s="47"/>
      <c r="R173" s="47"/>
      <c r="S173" s="47"/>
    </row>
    <row r="174" spans="1:19" x14ac:dyDescent="0.25">
      <c r="A174" s="23" t="str">
        <f t="shared" si="4"/>
        <v>-</v>
      </c>
      <c r="B174" s="23" t="str">
        <f t="shared" si="5"/>
        <v/>
      </c>
      <c r="C174" s="61"/>
      <c r="D174" s="47"/>
      <c r="E174" s="47"/>
      <c r="F174" s="47"/>
      <c r="G174" s="39"/>
      <c r="H174" s="47"/>
      <c r="I174" s="73"/>
      <c r="J174" s="73"/>
      <c r="K174" s="74"/>
      <c r="L174" s="47"/>
      <c r="M174" s="47"/>
      <c r="N174" s="47"/>
      <c r="O174" s="47"/>
      <c r="P174" s="47"/>
      <c r="Q174" s="47"/>
      <c r="R174" s="47"/>
      <c r="S174" s="47"/>
    </row>
    <row r="175" spans="1:19" x14ac:dyDescent="0.25">
      <c r="A175" s="23" t="str">
        <f t="shared" si="4"/>
        <v>-</v>
      </c>
      <c r="B175" s="23" t="str">
        <f t="shared" si="5"/>
        <v/>
      </c>
      <c r="C175" s="61"/>
      <c r="D175" s="47"/>
      <c r="E175" s="47"/>
      <c r="F175" s="47"/>
      <c r="G175" s="39"/>
      <c r="H175" s="47"/>
      <c r="I175" s="73"/>
      <c r="J175" s="73"/>
      <c r="K175" s="74"/>
      <c r="L175" s="47"/>
      <c r="M175" s="47"/>
      <c r="N175" s="47"/>
      <c r="O175" s="47"/>
      <c r="P175" s="47"/>
      <c r="Q175" s="47"/>
      <c r="R175" s="47"/>
      <c r="S175" s="47"/>
    </row>
    <row r="176" spans="1:19" x14ac:dyDescent="0.25">
      <c r="A176" s="23" t="str">
        <f t="shared" si="4"/>
        <v>-</v>
      </c>
      <c r="B176" s="23" t="str">
        <f t="shared" si="5"/>
        <v/>
      </c>
      <c r="C176" s="61"/>
      <c r="D176" s="47"/>
      <c r="E176" s="47"/>
      <c r="F176" s="47"/>
      <c r="G176" s="39"/>
      <c r="H176" s="47"/>
      <c r="I176" s="73"/>
      <c r="J176" s="73"/>
      <c r="K176" s="74"/>
      <c r="L176" s="47"/>
      <c r="M176" s="47"/>
      <c r="N176" s="47"/>
      <c r="O176" s="47"/>
      <c r="P176" s="47"/>
      <c r="Q176" s="47"/>
      <c r="R176" s="47"/>
      <c r="S176" s="47"/>
    </row>
    <row r="177" spans="1:19" x14ac:dyDescent="0.25">
      <c r="A177" s="23" t="str">
        <f t="shared" si="4"/>
        <v>-</v>
      </c>
      <c r="B177" s="23" t="str">
        <f t="shared" si="5"/>
        <v/>
      </c>
      <c r="C177" s="61"/>
      <c r="D177" s="47"/>
      <c r="E177" s="47"/>
      <c r="F177" s="47"/>
      <c r="G177" s="39"/>
      <c r="H177" s="47"/>
      <c r="I177" s="73"/>
      <c r="J177" s="73"/>
      <c r="K177" s="74"/>
      <c r="L177" s="47"/>
      <c r="M177" s="47"/>
      <c r="N177" s="47"/>
      <c r="O177" s="47"/>
      <c r="P177" s="47"/>
      <c r="Q177" s="47"/>
      <c r="R177" s="47"/>
      <c r="S177" s="47"/>
    </row>
    <row r="178" spans="1:19" x14ac:dyDescent="0.25">
      <c r="A178" s="23" t="str">
        <f t="shared" si="4"/>
        <v>-</v>
      </c>
      <c r="B178" s="23" t="str">
        <f t="shared" si="5"/>
        <v/>
      </c>
      <c r="C178" s="61"/>
      <c r="D178" s="47"/>
      <c r="E178" s="47"/>
      <c r="F178" s="47"/>
      <c r="G178" s="39"/>
      <c r="H178" s="47"/>
      <c r="I178" s="73"/>
      <c r="J178" s="73"/>
      <c r="K178" s="74"/>
      <c r="L178" s="47"/>
      <c r="M178" s="47"/>
      <c r="N178" s="47"/>
      <c r="O178" s="47"/>
      <c r="P178" s="47"/>
      <c r="Q178" s="47"/>
      <c r="R178" s="47"/>
      <c r="S178" s="47"/>
    </row>
    <row r="179" spans="1:19" x14ac:dyDescent="0.25">
      <c r="A179" s="23" t="str">
        <f t="shared" si="4"/>
        <v>-</v>
      </c>
      <c r="B179" s="23" t="str">
        <f t="shared" si="5"/>
        <v/>
      </c>
      <c r="C179" s="61"/>
      <c r="D179" s="47"/>
      <c r="E179" s="47"/>
      <c r="F179" s="47"/>
      <c r="G179" s="39"/>
      <c r="H179" s="47"/>
      <c r="I179" s="73"/>
      <c r="J179" s="73"/>
      <c r="K179" s="74"/>
      <c r="L179" s="47"/>
      <c r="M179" s="47"/>
      <c r="N179" s="47"/>
      <c r="O179" s="47"/>
      <c r="P179" s="47"/>
      <c r="Q179" s="47"/>
      <c r="R179" s="47"/>
      <c r="S179" s="47"/>
    </row>
    <row r="180" spans="1:19" x14ac:dyDescent="0.25">
      <c r="A180" s="23" t="str">
        <f t="shared" si="4"/>
        <v>-</v>
      </c>
      <c r="B180" s="23" t="str">
        <f t="shared" si="5"/>
        <v/>
      </c>
      <c r="C180" s="61"/>
      <c r="D180" s="47"/>
      <c r="E180" s="47"/>
      <c r="F180" s="47"/>
      <c r="G180" s="39"/>
      <c r="H180" s="47"/>
      <c r="I180" s="73"/>
      <c r="J180" s="73"/>
      <c r="K180" s="74"/>
      <c r="L180" s="47"/>
      <c r="M180" s="47"/>
      <c r="N180" s="47"/>
      <c r="O180" s="47"/>
      <c r="P180" s="47"/>
      <c r="Q180" s="47"/>
      <c r="R180" s="47"/>
      <c r="S180" s="47"/>
    </row>
    <row r="181" spans="1:19" x14ac:dyDescent="0.25">
      <c r="A181" s="23" t="str">
        <f t="shared" si="4"/>
        <v>-</v>
      </c>
      <c r="B181" s="23" t="str">
        <f t="shared" si="5"/>
        <v/>
      </c>
      <c r="C181" s="61"/>
      <c r="D181" s="47"/>
      <c r="E181" s="47"/>
      <c r="F181" s="47"/>
      <c r="G181" s="39"/>
      <c r="H181" s="47"/>
      <c r="I181" s="73"/>
      <c r="J181" s="73"/>
      <c r="K181" s="74"/>
      <c r="L181" s="47"/>
      <c r="M181" s="47"/>
      <c r="N181" s="47"/>
      <c r="O181" s="47"/>
      <c r="P181" s="47"/>
      <c r="Q181" s="47"/>
      <c r="R181" s="47"/>
      <c r="S181" s="47"/>
    </row>
    <row r="182" spans="1:19" x14ac:dyDescent="0.25">
      <c r="A182" s="23" t="str">
        <f t="shared" si="4"/>
        <v>-</v>
      </c>
      <c r="B182" s="23" t="str">
        <f t="shared" si="5"/>
        <v/>
      </c>
      <c r="C182" s="61"/>
      <c r="D182" s="47"/>
      <c r="E182" s="47"/>
      <c r="F182" s="47"/>
      <c r="G182" s="39"/>
      <c r="H182" s="47"/>
      <c r="I182" s="73"/>
      <c r="J182" s="73"/>
      <c r="K182" s="74"/>
      <c r="L182" s="47"/>
      <c r="M182" s="47"/>
      <c r="N182" s="47"/>
      <c r="O182" s="47"/>
      <c r="P182" s="47"/>
      <c r="Q182" s="47"/>
      <c r="R182" s="47"/>
      <c r="S182" s="47"/>
    </row>
    <row r="183" spans="1:19" x14ac:dyDescent="0.25">
      <c r="A183" s="23" t="str">
        <f t="shared" si="4"/>
        <v>-</v>
      </c>
      <c r="B183" s="23" t="str">
        <f t="shared" si="5"/>
        <v/>
      </c>
      <c r="C183" s="61"/>
      <c r="D183" s="47"/>
      <c r="E183" s="47"/>
      <c r="F183" s="47"/>
      <c r="G183" s="39"/>
      <c r="H183" s="47"/>
      <c r="I183" s="73"/>
      <c r="J183" s="73"/>
      <c r="K183" s="74"/>
      <c r="L183" s="47"/>
      <c r="M183" s="47"/>
      <c r="N183" s="47"/>
      <c r="O183" s="47"/>
      <c r="P183" s="47"/>
      <c r="Q183" s="47"/>
      <c r="R183" s="47"/>
      <c r="S183" s="47"/>
    </row>
    <row r="184" spans="1:19" x14ac:dyDescent="0.25">
      <c r="A184" s="23" t="str">
        <f t="shared" si="4"/>
        <v>-</v>
      </c>
      <c r="B184" s="23" t="str">
        <f t="shared" si="5"/>
        <v/>
      </c>
      <c r="C184" s="61"/>
      <c r="D184" s="47"/>
      <c r="E184" s="47"/>
      <c r="F184" s="47"/>
      <c r="G184" s="39"/>
      <c r="H184" s="47"/>
      <c r="I184" s="73"/>
      <c r="J184" s="73"/>
      <c r="K184" s="74"/>
      <c r="L184" s="47"/>
      <c r="M184" s="47"/>
      <c r="N184" s="47"/>
      <c r="O184" s="47"/>
      <c r="P184" s="47"/>
      <c r="Q184" s="47"/>
      <c r="R184" s="47"/>
      <c r="S184" s="47"/>
    </row>
    <row r="185" spans="1:19" x14ac:dyDescent="0.25">
      <c r="A185" s="23" t="str">
        <f t="shared" si="4"/>
        <v>-</v>
      </c>
      <c r="B185" s="23" t="str">
        <f t="shared" si="5"/>
        <v/>
      </c>
      <c r="C185" s="61"/>
      <c r="D185" s="47"/>
      <c r="E185" s="47"/>
      <c r="F185" s="47"/>
      <c r="G185" s="39"/>
      <c r="H185" s="47"/>
      <c r="I185" s="73"/>
      <c r="J185" s="73"/>
      <c r="K185" s="74"/>
      <c r="L185" s="47"/>
      <c r="M185" s="47"/>
      <c r="N185" s="47"/>
      <c r="O185" s="47"/>
      <c r="P185" s="47"/>
      <c r="Q185" s="47"/>
      <c r="R185" s="47"/>
      <c r="S185" s="47"/>
    </row>
    <row r="186" spans="1:19" x14ac:dyDescent="0.25">
      <c r="A186" s="23" t="str">
        <f t="shared" si="4"/>
        <v>-</v>
      </c>
      <c r="B186" s="23" t="str">
        <f t="shared" si="5"/>
        <v/>
      </c>
      <c r="C186" s="61"/>
      <c r="D186" s="47"/>
      <c r="E186" s="47"/>
      <c r="F186" s="47"/>
      <c r="G186" s="39"/>
      <c r="H186" s="47"/>
      <c r="I186" s="73"/>
      <c r="J186" s="73"/>
      <c r="K186" s="74"/>
      <c r="L186" s="47"/>
      <c r="M186" s="47"/>
      <c r="N186" s="47"/>
      <c r="O186" s="47"/>
      <c r="P186" s="47"/>
      <c r="Q186" s="47"/>
      <c r="R186" s="47"/>
      <c r="S186" s="47"/>
    </row>
    <row r="187" spans="1:19" x14ac:dyDescent="0.25">
      <c r="A187" s="23" t="str">
        <f t="shared" si="4"/>
        <v>-</v>
      </c>
      <c r="B187" s="23" t="str">
        <f t="shared" si="5"/>
        <v/>
      </c>
      <c r="C187" s="61"/>
      <c r="D187" s="47"/>
      <c r="E187" s="47"/>
      <c r="F187" s="47"/>
      <c r="G187" s="39"/>
      <c r="H187" s="47"/>
      <c r="I187" s="73"/>
      <c r="J187" s="73"/>
      <c r="K187" s="74"/>
      <c r="L187" s="47"/>
      <c r="M187" s="47"/>
      <c r="N187" s="47"/>
      <c r="O187" s="47"/>
      <c r="P187" s="47"/>
      <c r="Q187" s="47"/>
      <c r="R187" s="47"/>
      <c r="S187" s="47"/>
    </row>
    <row r="188" spans="1:19" x14ac:dyDescent="0.25">
      <c r="A188" s="23" t="str">
        <f t="shared" si="4"/>
        <v>-</v>
      </c>
      <c r="B188" s="23" t="str">
        <f t="shared" si="5"/>
        <v/>
      </c>
      <c r="C188" s="61"/>
      <c r="D188" s="47"/>
      <c r="E188" s="47"/>
      <c r="F188" s="47"/>
      <c r="G188" s="39"/>
      <c r="H188" s="47"/>
      <c r="I188" s="73"/>
      <c r="J188" s="73"/>
      <c r="K188" s="74"/>
      <c r="L188" s="47"/>
      <c r="M188" s="47"/>
      <c r="N188" s="47"/>
      <c r="O188" s="47"/>
      <c r="P188" s="47"/>
      <c r="Q188" s="47"/>
      <c r="R188" s="47"/>
      <c r="S188" s="47"/>
    </row>
    <row r="189" spans="1:19" x14ac:dyDescent="0.25">
      <c r="A189" s="23" t="str">
        <f t="shared" si="4"/>
        <v>-</v>
      </c>
      <c r="B189" s="23" t="str">
        <f t="shared" si="5"/>
        <v/>
      </c>
      <c r="C189" s="61"/>
      <c r="D189" s="47"/>
      <c r="E189" s="47"/>
      <c r="F189" s="47"/>
      <c r="G189" s="39"/>
      <c r="H189" s="47"/>
      <c r="I189" s="73"/>
      <c r="J189" s="73"/>
      <c r="K189" s="74"/>
      <c r="L189" s="47"/>
      <c r="M189" s="47"/>
      <c r="N189" s="47"/>
      <c r="O189" s="47"/>
      <c r="P189" s="47"/>
      <c r="Q189" s="47"/>
      <c r="R189" s="47"/>
      <c r="S189" s="47"/>
    </row>
    <row r="190" spans="1:19" x14ac:dyDescent="0.25">
      <c r="A190" s="23" t="str">
        <f t="shared" si="4"/>
        <v>-</v>
      </c>
      <c r="B190" s="23" t="str">
        <f t="shared" si="5"/>
        <v/>
      </c>
      <c r="C190" s="61"/>
      <c r="D190" s="47"/>
      <c r="E190" s="47"/>
      <c r="F190" s="47"/>
      <c r="G190" s="39"/>
      <c r="H190" s="47"/>
      <c r="I190" s="73"/>
      <c r="J190" s="73"/>
      <c r="K190" s="74"/>
      <c r="L190" s="47"/>
      <c r="M190" s="47"/>
      <c r="N190" s="47"/>
      <c r="O190" s="47"/>
      <c r="P190" s="47"/>
      <c r="Q190" s="47"/>
      <c r="R190" s="47"/>
      <c r="S190" s="47"/>
    </row>
    <row r="191" spans="1:19" x14ac:dyDescent="0.25">
      <c r="A191" s="23" t="str">
        <f t="shared" si="4"/>
        <v>-</v>
      </c>
      <c r="B191" s="23" t="str">
        <f t="shared" si="5"/>
        <v/>
      </c>
      <c r="C191" s="61"/>
      <c r="D191" s="47"/>
      <c r="E191" s="47"/>
      <c r="F191" s="47"/>
      <c r="G191" s="39"/>
      <c r="H191" s="47"/>
      <c r="I191" s="73"/>
      <c r="J191" s="73"/>
      <c r="K191" s="74"/>
      <c r="L191" s="47"/>
      <c r="M191" s="47"/>
      <c r="N191" s="47"/>
      <c r="O191" s="47"/>
      <c r="P191" s="47"/>
      <c r="Q191" s="47"/>
      <c r="R191" s="47"/>
      <c r="S191" s="47"/>
    </row>
    <row r="192" spans="1:19" x14ac:dyDescent="0.25">
      <c r="A192" s="23" t="str">
        <f t="shared" si="4"/>
        <v>-</v>
      </c>
      <c r="B192" s="23" t="str">
        <f t="shared" si="5"/>
        <v/>
      </c>
      <c r="C192" s="61"/>
      <c r="D192" s="47"/>
      <c r="E192" s="47"/>
      <c r="F192" s="47"/>
      <c r="G192" s="39"/>
      <c r="H192" s="47"/>
      <c r="I192" s="73"/>
      <c r="J192" s="73"/>
      <c r="K192" s="74"/>
      <c r="L192" s="47"/>
      <c r="M192" s="47"/>
      <c r="N192" s="47"/>
      <c r="O192" s="47"/>
      <c r="P192" s="47"/>
      <c r="Q192" s="47"/>
      <c r="R192" s="47"/>
      <c r="S192" s="47"/>
    </row>
    <row r="193" spans="1:19" x14ac:dyDescent="0.25">
      <c r="A193" s="23" t="str">
        <f t="shared" si="4"/>
        <v>-</v>
      </c>
      <c r="B193" s="23" t="str">
        <f t="shared" si="5"/>
        <v/>
      </c>
      <c r="C193" s="61"/>
      <c r="D193" s="47"/>
      <c r="E193" s="47"/>
      <c r="F193" s="47"/>
      <c r="G193" s="39"/>
      <c r="H193" s="47"/>
      <c r="I193" s="73"/>
      <c r="J193" s="73"/>
      <c r="K193" s="74"/>
      <c r="L193" s="47"/>
      <c r="M193" s="47"/>
      <c r="N193" s="47"/>
      <c r="O193" s="47"/>
      <c r="P193" s="47"/>
      <c r="Q193" s="47"/>
      <c r="R193" s="47"/>
      <c r="S193" s="47"/>
    </row>
    <row r="194" spans="1:19" x14ac:dyDescent="0.25">
      <c r="A194" s="23" t="str">
        <f t="shared" si="4"/>
        <v>-</v>
      </c>
      <c r="B194" s="23" t="str">
        <f t="shared" si="5"/>
        <v/>
      </c>
      <c r="C194" s="61"/>
      <c r="D194" s="47"/>
      <c r="E194" s="47"/>
      <c r="F194" s="47"/>
      <c r="G194" s="39"/>
      <c r="H194" s="47"/>
      <c r="I194" s="73"/>
      <c r="J194" s="73"/>
      <c r="K194" s="74"/>
      <c r="L194" s="47"/>
      <c r="M194" s="47"/>
      <c r="N194" s="47"/>
      <c r="O194" s="47"/>
      <c r="P194" s="47"/>
      <c r="Q194" s="47"/>
      <c r="R194" s="47"/>
      <c r="S194" s="47"/>
    </row>
    <row r="195" spans="1:19" x14ac:dyDescent="0.25">
      <c r="A195" s="23" t="str">
        <f t="shared" ref="A195:A258" si="6">CONCATENATE(G195,"-",C195)</f>
        <v>-</v>
      </c>
      <c r="B195" s="23" t="str">
        <f t="shared" si="5"/>
        <v/>
      </c>
      <c r="C195" s="61"/>
      <c r="D195" s="47"/>
      <c r="E195" s="47"/>
      <c r="F195" s="47"/>
      <c r="G195" s="39"/>
      <c r="H195" s="47"/>
      <c r="I195" s="73"/>
      <c r="J195" s="73"/>
      <c r="K195" s="74"/>
      <c r="L195" s="47"/>
      <c r="M195" s="47"/>
      <c r="N195" s="47"/>
      <c r="O195" s="47"/>
      <c r="P195" s="47"/>
      <c r="Q195" s="47"/>
      <c r="R195" s="47"/>
      <c r="S195" s="47"/>
    </row>
    <row r="196" spans="1:19" x14ac:dyDescent="0.25">
      <c r="A196" s="23" t="str">
        <f t="shared" si="6"/>
        <v>-</v>
      </c>
      <c r="B196" s="23" t="str">
        <f t="shared" ref="B196:B259" si="7">IF(A196="-","",A196)</f>
        <v/>
      </c>
      <c r="C196" s="61"/>
      <c r="D196" s="47"/>
      <c r="E196" s="47"/>
      <c r="F196" s="47"/>
      <c r="G196" s="39"/>
      <c r="H196" s="47"/>
      <c r="I196" s="73"/>
      <c r="J196" s="73"/>
      <c r="K196" s="74"/>
      <c r="L196" s="47"/>
      <c r="M196" s="47"/>
      <c r="N196" s="47"/>
      <c r="O196" s="47"/>
      <c r="P196" s="47"/>
      <c r="Q196" s="47"/>
      <c r="R196" s="47"/>
      <c r="S196" s="47"/>
    </row>
    <row r="197" spans="1:19" x14ac:dyDescent="0.25">
      <c r="A197" s="23" t="str">
        <f t="shared" si="6"/>
        <v>-</v>
      </c>
      <c r="B197" s="23" t="str">
        <f t="shared" si="7"/>
        <v/>
      </c>
      <c r="C197" s="61"/>
      <c r="D197" s="47"/>
      <c r="E197" s="47"/>
      <c r="F197" s="47"/>
      <c r="G197" s="39"/>
      <c r="H197" s="47"/>
      <c r="I197" s="73"/>
      <c r="J197" s="73"/>
      <c r="K197" s="74"/>
      <c r="L197" s="47"/>
      <c r="M197" s="47"/>
      <c r="N197" s="47"/>
      <c r="O197" s="47"/>
      <c r="P197" s="47"/>
      <c r="Q197" s="47"/>
      <c r="R197" s="47"/>
      <c r="S197" s="47"/>
    </row>
    <row r="198" spans="1:19" x14ac:dyDescent="0.25">
      <c r="A198" s="23" t="str">
        <f t="shared" si="6"/>
        <v>-</v>
      </c>
      <c r="B198" s="23" t="str">
        <f t="shared" si="7"/>
        <v/>
      </c>
      <c r="C198" s="61"/>
      <c r="D198" s="47"/>
      <c r="E198" s="47"/>
      <c r="F198" s="47"/>
      <c r="G198" s="39"/>
      <c r="H198" s="47"/>
      <c r="I198" s="73"/>
      <c r="J198" s="73"/>
      <c r="K198" s="74"/>
      <c r="L198" s="47"/>
      <c r="M198" s="47"/>
      <c r="N198" s="47"/>
      <c r="O198" s="47"/>
      <c r="P198" s="47"/>
      <c r="Q198" s="47"/>
      <c r="R198" s="47"/>
      <c r="S198" s="47"/>
    </row>
    <row r="199" spans="1:19" x14ac:dyDescent="0.25">
      <c r="A199" s="23" t="str">
        <f t="shared" si="6"/>
        <v>-</v>
      </c>
      <c r="B199" s="23" t="str">
        <f t="shared" si="7"/>
        <v/>
      </c>
      <c r="C199" s="61"/>
      <c r="D199" s="47"/>
      <c r="E199" s="47"/>
      <c r="F199" s="47"/>
      <c r="G199" s="39"/>
      <c r="H199" s="47"/>
      <c r="I199" s="73"/>
      <c r="J199" s="73"/>
      <c r="K199" s="74"/>
      <c r="L199" s="47"/>
      <c r="M199" s="47"/>
      <c r="N199" s="47"/>
      <c r="O199" s="47"/>
      <c r="P199" s="47"/>
      <c r="Q199" s="47"/>
      <c r="R199" s="47"/>
      <c r="S199" s="47"/>
    </row>
    <row r="200" spans="1:19" x14ac:dyDescent="0.25">
      <c r="A200" s="23" t="str">
        <f t="shared" si="6"/>
        <v>-</v>
      </c>
      <c r="B200" s="23" t="str">
        <f t="shared" si="7"/>
        <v/>
      </c>
      <c r="C200" s="61"/>
      <c r="D200" s="47"/>
      <c r="E200" s="47"/>
      <c r="F200" s="47"/>
      <c r="G200" s="39"/>
      <c r="H200" s="47"/>
      <c r="I200" s="73"/>
      <c r="J200" s="73"/>
      <c r="K200" s="74"/>
      <c r="L200" s="47"/>
      <c r="M200" s="47"/>
      <c r="N200" s="47"/>
      <c r="O200" s="47"/>
      <c r="P200" s="47"/>
      <c r="Q200" s="47"/>
      <c r="R200" s="47"/>
      <c r="S200" s="47"/>
    </row>
    <row r="201" spans="1:19" x14ac:dyDescent="0.25">
      <c r="A201" s="23" t="str">
        <f t="shared" si="6"/>
        <v>-</v>
      </c>
      <c r="B201" s="23" t="str">
        <f t="shared" si="7"/>
        <v/>
      </c>
      <c r="C201" s="61"/>
      <c r="D201" s="47"/>
      <c r="E201" s="47"/>
      <c r="F201" s="47"/>
      <c r="G201" s="39"/>
      <c r="H201" s="47"/>
      <c r="I201" s="73"/>
      <c r="J201" s="73"/>
      <c r="K201" s="74"/>
      <c r="L201" s="47"/>
      <c r="M201" s="47"/>
      <c r="N201" s="47"/>
      <c r="O201" s="47"/>
      <c r="P201" s="47"/>
      <c r="Q201" s="47"/>
      <c r="R201" s="47"/>
      <c r="S201" s="47"/>
    </row>
    <row r="202" spans="1:19" x14ac:dyDescent="0.25">
      <c r="A202" s="23" t="str">
        <f t="shared" si="6"/>
        <v>-</v>
      </c>
      <c r="B202" s="23" t="str">
        <f t="shared" si="7"/>
        <v/>
      </c>
      <c r="C202" s="61"/>
      <c r="D202" s="47"/>
      <c r="E202" s="47"/>
      <c r="F202" s="47"/>
      <c r="G202" s="39"/>
      <c r="H202" s="47"/>
      <c r="I202" s="73"/>
      <c r="J202" s="73"/>
      <c r="K202" s="74"/>
      <c r="L202" s="47"/>
      <c r="M202" s="47"/>
      <c r="N202" s="47"/>
      <c r="O202" s="47"/>
      <c r="P202" s="47"/>
      <c r="Q202" s="47"/>
      <c r="R202" s="47"/>
      <c r="S202" s="47"/>
    </row>
    <row r="203" spans="1:19" x14ac:dyDescent="0.25">
      <c r="A203" s="23" t="str">
        <f t="shared" si="6"/>
        <v>-</v>
      </c>
      <c r="B203" s="23" t="str">
        <f t="shared" si="7"/>
        <v/>
      </c>
      <c r="C203" s="61"/>
      <c r="D203" s="47"/>
      <c r="E203" s="47"/>
      <c r="F203" s="47"/>
      <c r="G203" s="39"/>
      <c r="H203" s="47"/>
      <c r="I203" s="73"/>
      <c r="J203" s="73"/>
      <c r="K203" s="74"/>
      <c r="L203" s="47"/>
      <c r="M203" s="47"/>
      <c r="N203" s="47"/>
      <c r="O203" s="47"/>
      <c r="P203" s="47"/>
      <c r="Q203" s="47"/>
      <c r="R203" s="47"/>
      <c r="S203" s="47"/>
    </row>
    <row r="204" spans="1:19" x14ac:dyDescent="0.25">
      <c r="A204" s="23" t="str">
        <f t="shared" si="6"/>
        <v>-</v>
      </c>
      <c r="B204" s="23" t="str">
        <f t="shared" si="7"/>
        <v/>
      </c>
      <c r="C204" s="61"/>
      <c r="D204" s="47"/>
      <c r="E204" s="47"/>
      <c r="F204" s="47"/>
      <c r="G204" s="39"/>
      <c r="H204" s="47"/>
      <c r="I204" s="73"/>
      <c r="J204" s="73"/>
      <c r="K204" s="74"/>
      <c r="L204" s="47"/>
      <c r="M204" s="47"/>
      <c r="N204" s="47"/>
      <c r="O204" s="47"/>
      <c r="P204" s="47"/>
      <c r="Q204" s="47"/>
      <c r="R204" s="47"/>
      <c r="S204" s="47"/>
    </row>
    <row r="205" spans="1:19" x14ac:dyDescent="0.25">
      <c r="A205" s="23" t="str">
        <f t="shared" si="6"/>
        <v>-</v>
      </c>
      <c r="B205" s="23" t="str">
        <f t="shared" si="7"/>
        <v/>
      </c>
      <c r="C205" s="61"/>
      <c r="D205" s="47"/>
      <c r="E205" s="47"/>
      <c r="F205" s="47"/>
      <c r="G205" s="39"/>
      <c r="H205" s="47"/>
      <c r="I205" s="73"/>
      <c r="J205" s="73"/>
      <c r="K205" s="74"/>
      <c r="L205" s="47"/>
      <c r="M205" s="47"/>
      <c r="N205" s="47"/>
      <c r="O205" s="47"/>
      <c r="P205" s="47"/>
      <c r="Q205" s="47"/>
      <c r="R205" s="47"/>
      <c r="S205" s="47"/>
    </row>
    <row r="206" spans="1:19" x14ac:dyDescent="0.25">
      <c r="A206" s="23" t="str">
        <f t="shared" si="6"/>
        <v>-</v>
      </c>
      <c r="B206" s="23" t="str">
        <f t="shared" si="7"/>
        <v/>
      </c>
      <c r="C206" s="61"/>
      <c r="D206" s="47"/>
      <c r="E206" s="47"/>
      <c r="F206" s="47"/>
      <c r="G206" s="39"/>
      <c r="H206" s="47"/>
      <c r="I206" s="73"/>
      <c r="J206" s="73"/>
      <c r="K206" s="74"/>
      <c r="L206" s="47"/>
      <c r="M206" s="47"/>
      <c r="N206" s="47"/>
      <c r="O206" s="47"/>
      <c r="P206" s="47"/>
      <c r="Q206" s="47"/>
      <c r="R206" s="47"/>
      <c r="S206" s="47"/>
    </row>
    <row r="207" spans="1:19" x14ac:dyDescent="0.25">
      <c r="A207" s="23" t="str">
        <f t="shared" si="6"/>
        <v>-</v>
      </c>
      <c r="B207" s="23" t="str">
        <f t="shared" si="7"/>
        <v/>
      </c>
      <c r="C207" s="61"/>
      <c r="D207" s="47"/>
      <c r="E207" s="47"/>
      <c r="F207" s="47"/>
      <c r="G207" s="39"/>
      <c r="H207" s="47"/>
      <c r="I207" s="73"/>
      <c r="J207" s="73"/>
      <c r="K207" s="74"/>
      <c r="L207" s="47"/>
      <c r="M207" s="47"/>
      <c r="N207" s="47"/>
      <c r="O207" s="47"/>
      <c r="P207" s="47"/>
      <c r="Q207" s="47"/>
      <c r="R207" s="47"/>
      <c r="S207" s="47"/>
    </row>
    <row r="208" spans="1:19" x14ac:dyDescent="0.25">
      <c r="A208" s="23" t="str">
        <f t="shared" si="6"/>
        <v>-</v>
      </c>
      <c r="B208" s="23" t="str">
        <f t="shared" si="7"/>
        <v/>
      </c>
      <c r="C208" s="61"/>
      <c r="D208" s="47"/>
      <c r="E208" s="47"/>
      <c r="F208" s="47"/>
      <c r="G208" s="39"/>
      <c r="H208" s="47"/>
      <c r="I208" s="73"/>
      <c r="J208" s="73"/>
      <c r="K208" s="74"/>
      <c r="L208" s="47"/>
      <c r="M208" s="47"/>
      <c r="N208" s="47"/>
      <c r="O208" s="47"/>
      <c r="P208" s="47"/>
      <c r="Q208" s="47"/>
      <c r="R208" s="47"/>
      <c r="S208" s="47"/>
    </row>
    <row r="209" spans="1:19" x14ac:dyDescent="0.25">
      <c r="A209" s="23" t="str">
        <f t="shared" si="6"/>
        <v>-</v>
      </c>
      <c r="B209" s="23" t="str">
        <f t="shared" si="7"/>
        <v/>
      </c>
      <c r="C209" s="61"/>
      <c r="D209" s="47"/>
      <c r="E209" s="47"/>
      <c r="F209" s="47"/>
      <c r="G209" s="39"/>
      <c r="H209" s="47"/>
      <c r="I209" s="73"/>
      <c r="J209" s="73"/>
      <c r="K209" s="74"/>
      <c r="L209" s="47"/>
      <c r="M209" s="47"/>
      <c r="N209" s="47"/>
      <c r="O209" s="47"/>
      <c r="P209" s="47"/>
      <c r="Q209" s="47"/>
      <c r="R209" s="47"/>
      <c r="S209" s="47"/>
    </row>
    <row r="210" spans="1:19" x14ac:dyDescent="0.25">
      <c r="A210" s="23" t="str">
        <f t="shared" si="6"/>
        <v>-</v>
      </c>
      <c r="B210" s="23" t="str">
        <f t="shared" si="7"/>
        <v/>
      </c>
      <c r="C210" s="61"/>
      <c r="D210" s="47"/>
      <c r="E210" s="47"/>
      <c r="F210" s="47"/>
      <c r="G210" s="39"/>
      <c r="H210" s="47"/>
      <c r="I210" s="73"/>
      <c r="J210" s="73"/>
      <c r="K210" s="74"/>
      <c r="L210" s="47"/>
      <c r="M210" s="47"/>
      <c r="N210" s="47"/>
      <c r="O210" s="47"/>
      <c r="P210" s="47"/>
      <c r="Q210" s="47"/>
      <c r="R210" s="47"/>
      <c r="S210" s="47"/>
    </row>
    <row r="211" spans="1:19" x14ac:dyDescent="0.25">
      <c r="A211" s="23" t="str">
        <f t="shared" si="6"/>
        <v>-</v>
      </c>
      <c r="B211" s="23" t="str">
        <f t="shared" si="7"/>
        <v/>
      </c>
      <c r="C211" s="61"/>
      <c r="D211" s="47"/>
      <c r="E211" s="47"/>
      <c r="F211" s="47"/>
      <c r="G211" s="39"/>
      <c r="H211" s="47"/>
      <c r="I211" s="73"/>
      <c r="J211" s="73"/>
      <c r="K211" s="74"/>
      <c r="L211" s="47"/>
      <c r="M211" s="47"/>
      <c r="N211" s="47"/>
      <c r="O211" s="47"/>
      <c r="P211" s="47"/>
      <c r="Q211" s="47"/>
      <c r="R211" s="47"/>
      <c r="S211" s="47"/>
    </row>
    <row r="212" spans="1:19" x14ac:dyDescent="0.25">
      <c r="A212" s="23" t="str">
        <f t="shared" si="6"/>
        <v>-</v>
      </c>
      <c r="B212" s="23" t="str">
        <f t="shared" si="7"/>
        <v/>
      </c>
      <c r="C212" s="61"/>
      <c r="D212" s="47"/>
      <c r="E212" s="47"/>
      <c r="F212" s="47"/>
      <c r="G212" s="39"/>
      <c r="H212" s="47"/>
      <c r="I212" s="73"/>
      <c r="J212" s="73"/>
      <c r="K212" s="74"/>
      <c r="L212" s="47"/>
      <c r="M212" s="47"/>
      <c r="N212" s="47"/>
      <c r="O212" s="47"/>
      <c r="P212" s="47"/>
      <c r="Q212" s="47"/>
      <c r="R212" s="47"/>
      <c r="S212" s="47"/>
    </row>
    <row r="213" spans="1:19" x14ac:dyDescent="0.25">
      <c r="A213" s="23" t="str">
        <f t="shared" si="6"/>
        <v>-</v>
      </c>
      <c r="B213" s="23" t="str">
        <f t="shared" si="7"/>
        <v/>
      </c>
      <c r="C213" s="61"/>
      <c r="D213" s="47"/>
      <c r="E213" s="47"/>
      <c r="F213" s="47"/>
      <c r="G213" s="39"/>
      <c r="H213" s="47"/>
      <c r="I213" s="73"/>
      <c r="J213" s="73"/>
      <c r="K213" s="74"/>
      <c r="L213" s="47"/>
      <c r="M213" s="47"/>
      <c r="N213" s="47"/>
      <c r="O213" s="47"/>
      <c r="P213" s="47"/>
      <c r="Q213" s="47"/>
      <c r="R213" s="47"/>
      <c r="S213" s="47"/>
    </row>
    <row r="214" spans="1:19" x14ac:dyDescent="0.25">
      <c r="A214" s="23" t="str">
        <f t="shared" si="6"/>
        <v>-</v>
      </c>
      <c r="B214" s="23" t="str">
        <f t="shared" si="7"/>
        <v/>
      </c>
      <c r="C214" s="61"/>
      <c r="D214" s="47"/>
      <c r="E214" s="47"/>
      <c r="F214" s="47"/>
      <c r="G214" s="39"/>
      <c r="H214" s="47"/>
      <c r="I214" s="73"/>
      <c r="J214" s="73"/>
      <c r="K214" s="74"/>
      <c r="L214" s="47"/>
      <c r="M214" s="47"/>
      <c r="N214" s="47"/>
      <c r="O214" s="47"/>
      <c r="P214" s="47"/>
      <c r="Q214" s="47"/>
      <c r="R214" s="47"/>
      <c r="S214" s="47"/>
    </row>
    <row r="215" spans="1:19" x14ac:dyDescent="0.25">
      <c r="A215" s="23" t="str">
        <f t="shared" si="6"/>
        <v>-</v>
      </c>
      <c r="B215" s="23" t="str">
        <f t="shared" si="7"/>
        <v/>
      </c>
      <c r="C215" s="61"/>
      <c r="D215" s="47"/>
      <c r="E215" s="47"/>
      <c r="F215" s="47"/>
      <c r="G215" s="39"/>
      <c r="H215" s="47"/>
      <c r="I215" s="73"/>
      <c r="J215" s="73"/>
      <c r="K215" s="74"/>
      <c r="L215" s="47"/>
      <c r="M215" s="47"/>
      <c r="N215" s="47"/>
      <c r="O215" s="47"/>
      <c r="P215" s="47"/>
      <c r="Q215" s="47"/>
      <c r="R215" s="47"/>
      <c r="S215" s="47"/>
    </row>
    <row r="216" spans="1:19" x14ac:dyDescent="0.25">
      <c r="A216" s="23" t="str">
        <f t="shared" si="6"/>
        <v>-</v>
      </c>
      <c r="B216" s="23" t="str">
        <f t="shared" si="7"/>
        <v/>
      </c>
      <c r="C216" s="61"/>
      <c r="D216" s="47"/>
      <c r="E216" s="47"/>
      <c r="F216" s="47"/>
      <c r="G216" s="39"/>
      <c r="H216" s="47"/>
      <c r="I216" s="73"/>
      <c r="J216" s="73"/>
      <c r="K216" s="74"/>
      <c r="L216" s="47"/>
      <c r="M216" s="47"/>
      <c r="N216" s="47"/>
      <c r="O216" s="47"/>
      <c r="P216" s="47"/>
      <c r="Q216" s="47"/>
      <c r="R216" s="47"/>
      <c r="S216" s="47"/>
    </row>
    <row r="217" spans="1:19" x14ac:dyDescent="0.25">
      <c r="A217" s="23" t="str">
        <f t="shared" si="6"/>
        <v>-</v>
      </c>
      <c r="B217" s="23" t="str">
        <f t="shared" si="7"/>
        <v/>
      </c>
      <c r="C217" s="61"/>
      <c r="D217" s="47"/>
      <c r="E217" s="47"/>
      <c r="F217" s="47"/>
      <c r="G217" s="39"/>
      <c r="H217" s="47"/>
      <c r="I217" s="73"/>
      <c r="J217" s="73"/>
      <c r="K217" s="74"/>
      <c r="L217" s="47"/>
      <c r="M217" s="47"/>
      <c r="N217" s="47"/>
      <c r="O217" s="47"/>
      <c r="P217" s="47"/>
      <c r="Q217" s="47"/>
      <c r="R217" s="47"/>
      <c r="S217" s="47"/>
    </row>
    <row r="218" spans="1:19" x14ac:dyDescent="0.25">
      <c r="A218" s="23" t="str">
        <f t="shared" si="6"/>
        <v>-</v>
      </c>
      <c r="B218" s="23" t="str">
        <f t="shared" si="7"/>
        <v/>
      </c>
      <c r="C218" s="61"/>
      <c r="D218" s="47"/>
      <c r="E218" s="47"/>
      <c r="F218" s="47"/>
      <c r="G218" s="39"/>
      <c r="H218" s="47"/>
      <c r="I218" s="73"/>
      <c r="J218" s="73"/>
      <c r="K218" s="74"/>
      <c r="L218" s="47"/>
      <c r="M218" s="47"/>
      <c r="N218" s="47"/>
      <c r="O218" s="47"/>
      <c r="P218" s="47"/>
      <c r="Q218" s="47"/>
      <c r="R218" s="47"/>
      <c r="S218" s="47"/>
    </row>
    <row r="219" spans="1:19" x14ac:dyDescent="0.25">
      <c r="A219" s="23" t="str">
        <f t="shared" si="6"/>
        <v>-</v>
      </c>
      <c r="B219" s="23" t="str">
        <f t="shared" si="7"/>
        <v/>
      </c>
      <c r="C219" s="61"/>
      <c r="D219" s="47"/>
      <c r="E219" s="47"/>
      <c r="F219" s="47"/>
      <c r="G219" s="39"/>
      <c r="H219" s="47"/>
      <c r="I219" s="73"/>
      <c r="J219" s="73"/>
      <c r="K219" s="74"/>
      <c r="L219" s="47"/>
      <c r="M219" s="47"/>
      <c r="N219" s="47"/>
      <c r="O219" s="47"/>
      <c r="P219" s="47"/>
      <c r="Q219" s="47"/>
      <c r="R219" s="47"/>
      <c r="S219" s="47"/>
    </row>
    <row r="220" spans="1:19" x14ac:dyDescent="0.25">
      <c r="A220" s="23" t="str">
        <f t="shared" si="6"/>
        <v>-</v>
      </c>
      <c r="B220" s="23" t="str">
        <f t="shared" si="7"/>
        <v/>
      </c>
      <c r="C220" s="61"/>
      <c r="D220" s="47"/>
      <c r="E220" s="47"/>
      <c r="F220" s="47"/>
      <c r="G220" s="39"/>
      <c r="H220" s="47"/>
      <c r="I220" s="73"/>
      <c r="J220" s="73"/>
      <c r="K220" s="74"/>
      <c r="L220" s="47"/>
      <c r="M220" s="47"/>
      <c r="N220" s="47"/>
      <c r="O220" s="47"/>
      <c r="P220" s="47"/>
      <c r="Q220" s="47"/>
      <c r="R220" s="47"/>
      <c r="S220" s="47"/>
    </row>
    <row r="221" spans="1:19" x14ac:dyDescent="0.25">
      <c r="A221" s="23" t="str">
        <f t="shared" si="6"/>
        <v>-</v>
      </c>
      <c r="B221" s="23" t="str">
        <f t="shared" si="7"/>
        <v/>
      </c>
      <c r="C221" s="61"/>
      <c r="D221" s="47"/>
      <c r="E221" s="47"/>
      <c r="F221" s="47"/>
      <c r="G221" s="39"/>
      <c r="H221" s="47"/>
      <c r="I221" s="73"/>
      <c r="J221" s="73"/>
      <c r="K221" s="74"/>
      <c r="L221" s="47"/>
      <c r="M221" s="47"/>
      <c r="N221" s="47"/>
      <c r="O221" s="47"/>
      <c r="P221" s="47"/>
      <c r="Q221" s="47"/>
      <c r="R221" s="47"/>
      <c r="S221" s="47"/>
    </row>
    <row r="222" spans="1:19" x14ac:dyDescent="0.25">
      <c r="A222" s="23" t="str">
        <f t="shared" si="6"/>
        <v>-</v>
      </c>
      <c r="B222" s="23" t="str">
        <f t="shared" si="7"/>
        <v/>
      </c>
      <c r="C222" s="61"/>
      <c r="D222" s="47"/>
      <c r="E222" s="47"/>
      <c r="F222" s="47"/>
      <c r="G222" s="39"/>
      <c r="H222" s="47"/>
      <c r="I222" s="73"/>
      <c r="J222" s="73"/>
      <c r="K222" s="74"/>
      <c r="L222" s="47"/>
      <c r="M222" s="47"/>
      <c r="N222" s="47"/>
      <c r="O222" s="47"/>
      <c r="P222" s="47"/>
      <c r="Q222" s="47"/>
      <c r="R222" s="47"/>
      <c r="S222" s="47"/>
    </row>
    <row r="223" spans="1:19" x14ac:dyDescent="0.25">
      <c r="A223" s="23" t="str">
        <f t="shared" si="6"/>
        <v>-</v>
      </c>
      <c r="B223" s="23" t="str">
        <f t="shared" si="7"/>
        <v/>
      </c>
      <c r="C223" s="61"/>
      <c r="D223" s="47"/>
      <c r="E223" s="47"/>
      <c r="F223" s="47"/>
      <c r="G223" s="39"/>
      <c r="H223" s="47"/>
      <c r="I223" s="73"/>
      <c r="J223" s="73"/>
      <c r="K223" s="74"/>
      <c r="L223" s="47"/>
      <c r="M223" s="47"/>
      <c r="N223" s="47"/>
      <c r="O223" s="47"/>
      <c r="P223" s="47"/>
      <c r="Q223" s="47"/>
      <c r="R223" s="47"/>
      <c r="S223" s="47"/>
    </row>
    <row r="224" spans="1:19" x14ac:dyDescent="0.25">
      <c r="A224" s="23" t="str">
        <f t="shared" si="6"/>
        <v>-</v>
      </c>
      <c r="B224" s="23" t="str">
        <f t="shared" si="7"/>
        <v/>
      </c>
      <c r="C224" s="61"/>
      <c r="D224" s="47"/>
      <c r="E224" s="47"/>
      <c r="F224" s="47"/>
      <c r="G224" s="39"/>
      <c r="H224" s="47"/>
      <c r="I224" s="73"/>
      <c r="J224" s="73"/>
      <c r="K224" s="74"/>
      <c r="L224" s="47"/>
      <c r="M224" s="47"/>
      <c r="N224" s="47"/>
      <c r="O224" s="47"/>
      <c r="P224" s="47"/>
      <c r="Q224" s="47"/>
      <c r="R224" s="47"/>
      <c r="S224" s="47"/>
    </row>
    <row r="225" spans="1:19" x14ac:dyDescent="0.25">
      <c r="A225" s="23" t="str">
        <f t="shared" si="6"/>
        <v>-</v>
      </c>
      <c r="B225" s="23" t="str">
        <f t="shared" si="7"/>
        <v/>
      </c>
      <c r="C225" s="61"/>
      <c r="D225" s="47"/>
      <c r="E225" s="47"/>
      <c r="F225" s="47"/>
      <c r="G225" s="39"/>
      <c r="H225" s="47"/>
      <c r="I225" s="73"/>
      <c r="J225" s="73"/>
      <c r="K225" s="74"/>
      <c r="L225" s="47"/>
      <c r="M225" s="47"/>
      <c r="N225" s="47"/>
      <c r="O225" s="47"/>
      <c r="P225" s="47"/>
      <c r="Q225" s="47"/>
      <c r="R225" s="47"/>
      <c r="S225" s="47"/>
    </row>
    <row r="226" spans="1:19" x14ac:dyDescent="0.25">
      <c r="A226" s="23" t="str">
        <f t="shared" si="6"/>
        <v>-</v>
      </c>
      <c r="B226" s="23" t="str">
        <f t="shared" si="7"/>
        <v/>
      </c>
      <c r="C226" s="61"/>
      <c r="D226" s="47"/>
      <c r="E226" s="47"/>
      <c r="F226" s="47"/>
      <c r="G226" s="39"/>
      <c r="H226" s="47"/>
      <c r="I226" s="73"/>
      <c r="J226" s="73"/>
      <c r="K226" s="74"/>
      <c r="L226" s="47"/>
      <c r="M226" s="47"/>
      <c r="N226" s="47"/>
      <c r="O226" s="47"/>
      <c r="P226" s="47"/>
      <c r="Q226" s="47"/>
      <c r="R226" s="47"/>
      <c r="S226" s="47"/>
    </row>
    <row r="227" spans="1:19" x14ac:dyDescent="0.25">
      <c r="A227" s="23" t="str">
        <f t="shared" si="6"/>
        <v>-</v>
      </c>
      <c r="B227" s="23" t="str">
        <f t="shared" si="7"/>
        <v/>
      </c>
      <c r="C227" s="61"/>
      <c r="D227" s="47"/>
      <c r="E227" s="47"/>
      <c r="F227" s="47"/>
      <c r="G227" s="39"/>
      <c r="H227" s="47"/>
      <c r="I227" s="73"/>
      <c r="J227" s="73"/>
      <c r="K227" s="74"/>
      <c r="L227" s="47"/>
      <c r="M227" s="47"/>
      <c r="N227" s="47"/>
      <c r="O227" s="47"/>
      <c r="P227" s="47"/>
      <c r="Q227" s="47"/>
      <c r="R227" s="47"/>
      <c r="S227" s="47"/>
    </row>
    <row r="228" spans="1:19" x14ac:dyDescent="0.25">
      <c r="A228" s="23" t="str">
        <f t="shared" si="6"/>
        <v>-</v>
      </c>
      <c r="B228" s="23" t="str">
        <f t="shared" si="7"/>
        <v/>
      </c>
      <c r="C228" s="61"/>
      <c r="D228" s="47"/>
      <c r="E228" s="47"/>
      <c r="F228" s="47"/>
      <c r="G228" s="39"/>
      <c r="H228" s="47"/>
      <c r="I228" s="73"/>
      <c r="J228" s="73"/>
      <c r="K228" s="74"/>
      <c r="L228" s="47"/>
      <c r="M228" s="47"/>
      <c r="N228" s="47"/>
      <c r="O228" s="47"/>
      <c r="P228" s="47"/>
      <c r="Q228" s="47"/>
      <c r="R228" s="47"/>
      <c r="S228" s="47"/>
    </row>
    <row r="229" spans="1:19" x14ac:dyDescent="0.25">
      <c r="A229" s="23" t="str">
        <f t="shared" si="6"/>
        <v>-</v>
      </c>
      <c r="B229" s="23" t="str">
        <f t="shared" si="7"/>
        <v/>
      </c>
      <c r="C229" s="61"/>
      <c r="D229" s="47"/>
      <c r="E229" s="47"/>
      <c r="F229" s="47"/>
      <c r="G229" s="39"/>
      <c r="H229" s="47"/>
      <c r="I229" s="73"/>
      <c r="J229" s="73"/>
      <c r="K229" s="74"/>
      <c r="L229" s="47"/>
      <c r="M229" s="47"/>
      <c r="N229" s="47"/>
      <c r="O229" s="47"/>
      <c r="P229" s="47"/>
      <c r="Q229" s="47"/>
      <c r="R229" s="47"/>
      <c r="S229" s="47"/>
    </row>
    <row r="230" spans="1:19" x14ac:dyDescent="0.25">
      <c r="A230" s="23" t="str">
        <f t="shared" si="6"/>
        <v>-</v>
      </c>
      <c r="B230" s="23" t="str">
        <f t="shared" si="7"/>
        <v/>
      </c>
      <c r="C230" s="61"/>
      <c r="D230" s="47"/>
      <c r="E230" s="47"/>
      <c r="F230" s="47"/>
      <c r="G230" s="39"/>
      <c r="H230" s="47"/>
      <c r="I230" s="73"/>
      <c r="J230" s="73"/>
      <c r="K230" s="74"/>
      <c r="L230" s="47"/>
      <c r="M230" s="47"/>
      <c r="N230" s="47"/>
      <c r="O230" s="47"/>
      <c r="P230" s="47"/>
      <c r="Q230" s="47"/>
      <c r="R230" s="47"/>
      <c r="S230" s="47"/>
    </row>
    <row r="231" spans="1:19" x14ac:dyDescent="0.25">
      <c r="A231" s="23" t="str">
        <f t="shared" si="6"/>
        <v>-</v>
      </c>
      <c r="B231" s="23" t="str">
        <f t="shared" si="7"/>
        <v/>
      </c>
      <c r="C231" s="61"/>
      <c r="D231" s="47"/>
      <c r="E231" s="47"/>
      <c r="F231" s="47"/>
      <c r="G231" s="39"/>
      <c r="H231" s="47"/>
      <c r="I231" s="73"/>
      <c r="J231" s="73"/>
      <c r="K231" s="74"/>
      <c r="L231" s="47"/>
      <c r="M231" s="47"/>
      <c r="N231" s="47"/>
      <c r="O231" s="47"/>
      <c r="P231" s="47"/>
      <c r="Q231" s="47"/>
      <c r="R231" s="47"/>
      <c r="S231" s="47"/>
    </row>
    <row r="232" spans="1:19" x14ac:dyDescent="0.25">
      <c r="A232" s="23" t="str">
        <f t="shared" si="6"/>
        <v>-</v>
      </c>
      <c r="B232" s="23" t="str">
        <f t="shared" si="7"/>
        <v/>
      </c>
      <c r="C232" s="61"/>
      <c r="D232" s="47"/>
      <c r="E232" s="47"/>
      <c r="F232" s="47"/>
      <c r="G232" s="39"/>
      <c r="H232" s="47"/>
      <c r="I232" s="73"/>
      <c r="J232" s="73"/>
      <c r="K232" s="74"/>
      <c r="L232" s="47"/>
      <c r="M232" s="47"/>
      <c r="N232" s="47"/>
      <c r="O232" s="47"/>
      <c r="P232" s="47"/>
      <c r="Q232" s="47"/>
      <c r="R232" s="47"/>
      <c r="S232" s="47"/>
    </row>
    <row r="233" spans="1:19" x14ac:dyDescent="0.25">
      <c r="A233" s="23" t="str">
        <f t="shared" si="6"/>
        <v>-</v>
      </c>
      <c r="B233" s="23" t="str">
        <f t="shared" si="7"/>
        <v/>
      </c>
      <c r="C233" s="61"/>
      <c r="D233" s="47"/>
      <c r="E233" s="47"/>
      <c r="F233" s="47"/>
      <c r="G233" s="39"/>
      <c r="H233" s="47"/>
      <c r="I233" s="73"/>
      <c r="J233" s="73"/>
      <c r="K233" s="74"/>
      <c r="L233" s="47"/>
      <c r="M233" s="47"/>
      <c r="N233" s="47"/>
      <c r="O233" s="47"/>
      <c r="P233" s="47"/>
      <c r="Q233" s="47"/>
      <c r="R233" s="47"/>
      <c r="S233" s="47"/>
    </row>
    <row r="234" spans="1:19" x14ac:dyDescent="0.25">
      <c r="A234" s="23" t="str">
        <f t="shared" si="6"/>
        <v>-</v>
      </c>
      <c r="B234" s="23" t="str">
        <f t="shared" si="7"/>
        <v/>
      </c>
      <c r="C234" s="61"/>
      <c r="D234" s="47"/>
      <c r="E234" s="47"/>
      <c r="F234" s="47"/>
      <c r="G234" s="39"/>
      <c r="H234" s="47"/>
      <c r="I234" s="73"/>
      <c r="J234" s="73"/>
      <c r="K234" s="74"/>
      <c r="L234" s="47"/>
      <c r="M234" s="47"/>
      <c r="N234" s="47"/>
      <c r="O234" s="47"/>
      <c r="P234" s="47"/>
      <c r="Q234" s="47"/>
      <c r="R234" s="47"/>
      <c r="S234" s="47"/>
    </row>
    <row r="235" spans="1:19" x14ac:dyDescent="0.25">
      <c r="A235" s="23" t="str">
        <f t="shared" si="6"/>
        <v>-</v>
      </c>
      <c r="B235" s="23" t="str">
        <f t="shared" si="7"/>
        <v/>
      </c>
      <c r="C235" s="61"/>
      <c r="D235" s="47"/>
      <c r="E235" s="47"/>
      <c r="F235" s="47"/>
      <c r="G235" s="39"/>
      <c r="H235" s="47"/>
      <c r="I235" s="73"/>
      <c r="J235" s="73"/>
      <c r="K235" s="74"/>
      <c r="L235" s="47"/>
      <c r="M235" s="47"/>
      <c r="N235" s="47"/>
      <c r="O235" s="47"/>
      <c r="P235" s="47"/>
      <c r="Q235" s="47"/>
      <c r="R235" s="47"/>
      <c r="S235" s="47"/>
    </row>
    <row r="236" spans="1:19" x14ac:dyDescent="0.25">
      <c r="A236" s="23" t="str">
        <f t="shared" si="6"/>
        <v>-</v>
      </c>
      <c r="B236" s="23" t="str">
        <f t="shared" si="7"/>
        <v/>
      </c>
      <c r="C236" s="61"/>
      <c r="D236" s="47"/>
      <c r="E236" s="47"/>
      <c r="F236" s="47"/>
      <c r="G236" s="39"/>
      <c r="H236" s="47"/>
      <c r="I236" s="73"/>
      <c r="J236" s="73"/>
      <c r="K236" s="74"/>
      <c r="L236" s="47"/>
      <c r="M236" s="47"/>
      <c r="N236" s="47"/>
      <c r="O236" s="47"/>
      <c r="P236" s="47"/>
      <c r="Q236" s="47"/>
      <c r="R236" s="47"/>
      <c r="S236" s="47"/>
    </row>
    <row r="237" spans="1:19" x14ac:dyDescent="0.25">
      <c r="A237" s="23" t="str">
        <f t="shared" si="6"/>
        <v>-</v>
      </c>
      <c r="B237" s="23" t="str">
        <f t="shared" si="7"/>
        <v/>
      </c>
      <c r="C237" s="61"/>
      <c r="D237" s="47"/>
      <c r="E237" s="47"/>
      <c r="F237" s="47"/>
      <c r="G237" s="39"/>
      <c r="H237" s="47"/>
      <c r="I237" s="73"/>
      <c r="J237" s="73"/>
      <c r="K237" s="74"/>
      <c r="L237" s="47"/>
      <c r="M237" s="47"/>
      <c r="N237" s="47"/>
      <c r="O237" s="47"/>
      <c r="P237" s="47"/>
      <c r="Q237" s="47"/>
      <c r="R237" s="47"/>
      <c r="S237" s="47"/>
    </row>
    <row r="238" spans="1:19" x14ac:dyDescent="0.25">
      <c r="A238" s="23" t="str">
        <f t="shared" si="6"/>
        <v>-</v>
      </c>
      <c r="B238" s="23" t="str">
        <f t="shared" si="7"/>
        <v/>
      </c>
      <c r="C238" s="61"/>
      <c r="D238" s="47"/>
      <c r="E238" s="47"/>
      <c r="F238" s="47"/>
      <c r="G238" s="39"/>
      <c r="H238" s="47"/>
      <c r="I238" s="73"/>
      <c r="J238" s="73"/>
      <c r="K238" s="74"/>
      <c r="L238" s="47"/>
      <c r="M238" s="47"/>
      <c r="N238" s="47"/>
      <c r="O238" s="47"/>
      <c r="P238" s="47"/>
      <c r="Q238" s="47"/>
      <c r="R238" s="47"/>
      <c r="S238" s="47"/>
    </row>
    <row r="239" spans="1:19" x14ac:dyDescent="0.25">
      <c r="A239" s="23" t="str">
        <f t="shared" si="6"/>
        <v>-</v>
      </c>
      <c r="B239" s="23" t="str">
        <f t="shared" si="7"/>
        <v/>
      </c>
      <c r="C239" s="61"/>
      <c r="D239" s="47"/>
      <c r="E239" s="47"/>
      <c r="F239" s="47"/>
      <c r="G239" s="39"/>
      <c r="H239" s="47"/>
      <c r="I239" s="73"/>
      <c r="J239" s="73"/>
      <c r="K239" s="74"/>
      <c r="L239" s="47"/>
      <c r="M239" s="47"/>
      <c r="N239" s="47"/>
      <c r="O239" s="47"/>
      <c r="P239" s="47"/>
      <c r="Q239" s="47"/>
      <c r="R239" s="47"/>
      <c r="S239" s="47"/>
    </row>
    <row r="240" spans="1:19" x14ac:dyDescent="0.25">
      <c r="A240" s="23" t="str">
        <f t="shared" si="6"/>
        <v>-</v>
      </c>
      <c r="B240" s="23" t="str">
        <f t="shared" si="7"/>
        <v/>
      </c>
      <c r="C240" s="61"/>
      <c r="D240" s="47"/>
      <c r="E240" s="47"/>
      <c r="F240" s="47"/>
      <c r="G240" s="39"/>
      <c r="H240" s="47"/>
      <c r="I240" s="73"/>
      <c r="J240" s="73"/>
      <c r="K240" s="74"/>
      <c r="L240" s="47"/>
      <c r="M240" s="47"/>
      <c r="N240" s="47"/>
      <c r="O240" s="47"/>
      <c r="P240" s="47"/>
      <c r="Q240" s="47"/>
      <c r="R240" s="47"/>
      <c r="S240" s="47"/>
    </row>
    <row r="241" spans="1:19" x14ac:dyDescent="0.25">
      <c r="A241" s="23" t="str">
        <f t="shared" si="6"/>
        <v>-</v>
      </c>
      <c r="B241" s="23" t="str">
        <f t="shared" si="7"/>
        <v/>
      </c>
      <c r="C241" s="61"/>
      <c r="D241" s="47"/>
      <c r="E241" s="47"/>
      <c r="F241" s="47"/>
      <c r="G241" s="39"/>
      <c r="H241" s="47"/>
      <c r="I241" s="73"/>
      <c r="J241" s="73"/>
      <c r="K241" s="74"/>
      <c r="L241" s="47"/>
      <c r="M241" s="47"/>
      <c r="N241" s="47"/>
      <c r="O241" s="47"/>
      <c r="P241" s="47"/>
      <c r="Q241" s="47"/>
      <c r="R241" s="47"/>
      <c r="S241" s="47"/>
    </row>
    <row r="242" spans="1:19" x14ac:dyDescent="0.25">
      <c r="A242" s="23" t="str">
        <f t="shared" si="6"/>
        <v>-</v>
      </c>
      <c r="B242" s="23" t="str">
        <f t="shared" si="7"/>
        <v/>
      </c>
      <c r="C242" s="61"/>
      <c r="D242" s="47"/>
      <c r="E242" s="47"/>
      <c r="F242" s="47"/>
      <c r="G242" s="39"/>
      <c r="H242" s="47"/>
      <c r="I242" s="73"/>
      <c r="J242" s="73"/>
      <c r="K242" s="74"/>
      <c r="L242" s="47"/>
      <c r="M242" s="47"/>
      <c r="N242" s="47"/>
      <c r="O242" s="47"/>
      <c r="P242" s="47"/>
      <c r="Q242" s="47"/>
      <c r="R242" s="47"/>
      <c r="S242" s="47"/>
    </row>
    <row r="243" spans="1:19" x14ac:dyDescent="0.25">
      <c r="A243" s="23" t="str">
        <f t="shared" si="6"/>
        <v>-</v>
      </c>
      <c r="B243" s="23" t="str">
        <f t="shared" si="7"/>
        <v/>
      </c>
      <c r="C243" s="61"/>
      <c r="D243" s="47"/>
      <c r="E243" s="47"/>
      <c r="F243" s="47"/>
      <c r="G243" s="39"/>
      <c r="H243" s="47"/>
      <c r="I243" s="73"/>
      <c r="J243" s="73"/>
      <c r="K243" s="74"/>
      <c r="L243" s="47"/>
      <c r="M243" s="47"/>
      <c r="N243" s="47"/>
      <c r="O243" s="47"/>
      <c r="P243" s="47"/>
      <c r="Q243" s="47"/>
      <c r="R243" s="47"/>
      <c r="S243" s="47"/>
    </row>
    <row r="244" spans="1:19" x14ac:dyDescent="0.25">
      <c r="A244" s="23" t="str">
        <f t="shared" si="6"/>
        <v>-</v>
      </c>
      <c r="B244" s="23" t="str">
        <f t="shared" si="7"/>
        <v/>
      </c>
      <c r="C244" s="61"/>
      <c r="D244" s="47"/>
      <c r="E244" s="47"/>
      <c r="F244" s="47"/>
      <c r="G244" s="39"/>
      <c r="H244" s="47"/>
      <c r="I244" s="73"/>
      <c r="J244" s="73"/>
      <c r="K244" s="74"/>
      <c r="L244" s="47"/>
      <c r="M244" s="47"/>
      <c r="N244" s="47"/>
      <c r="O244" s="47"/>
      <c r="P244" s="47"/>
      <c r="Q244" s="47"/>
      <c r="R244" s="47"/>
      <c r="S244" s="47"/>
    </row>
    <row r="245" spans="1:19" x14ac:dyDescent="0.25">
      <c r="A245" s="23" t="str">
        <f t="shared" si="6"/>
        <v>-</v>
      </c>
      <c r="B245" s="23" t="str">
        <f t="shared" si="7"/>
        <v/>
      </c>
      <c r="C245" s="61"/>
      <c r="D245" s="47"/>
      <c r="E245" s="47"/>
      <c r="F245" s="47"/>
      <c r="G245" s="39"/>
      <c r="H245" s="47"/>
      <c r="I245" s="73"/>
      <c r="J245" s="73"/>
      <c r="K245" s="74"/>
      <c r="L245" s="47"/>
      <c r="M245" s="47"/>
      <c r="N245" s="47"/>
      <c r="O245" s="47"/>
      <c r="P245" s="47"/>
      <c r="Q245" s="47"/>
      <c r="R245" s="47"/>
      <c r="S245" s="47"/>
    </row>
    <row r="246" spans="1:19" x14ac:dyDescent="0.25">
      <c r="A246" s="23" t="str">
        <f t="shared" si="6"/>
        <v>-</v>
      </c>
      <c r="B246" s="23" t="str">
        <f t="shared" si="7"/>
        <v/>
      </c>
      <c r="C246" s="61"/>
      <c r="D246" s="47"/>
      <c r="E246" s="47"/>
      <c r="F246" s="47"/>
      <c r="G246" s="39"/>
      <c r="H246" s="47"/>
      <c r="I246" s="73"/>
      <c r="J246" s="73"/>
      <c r="K246" s="74"/>
      <c r="L246" s="47"/>
      <c r="M246" s="47"/>
      <c r="N246" s="47"/>
      <c r="O246" s="47"/>
      <c r="P246" s="47"/>
      <c r="Q246" s="47"/>
      <c r="R246" s="47"/>
      <c r="S246" s="47"/>
    </row>
    <row r="247" spans="1:19" x14ac:dyDescent="0.25">
      <c r="A247" s="23" t="str">
        <f t="shared" si="6"/>
        <v>-</v>
      </c>
      <c r="B247" s="23" t="str">
        <f t="shared" si="7"/>
        <v/>
      </c>
      <c r="C247" s="61"/>
      <c r="D247" s="47"/>
      <c r="E247" s="47"/>
      <c r="F247" s="47"/>
      <c r="G247" s="39"/>
      <c r="H247" s="47"/>
      <c r="I247" s="73"/>
      <c r="J247" s="73"/>
      <c r="K247" s="74"/>
      <c r="L247" s="47"/>
      <c r="M247" s="47"/>
      <c r="N247" s="47"/>
      <c r="O247" s="47"/>
      <c r="P247" s="47"/>
      <c r="Q247" s="47"/>
      <c r="R247" s="47"/>
      <c r="S247" s="47"/>
    </row>
    <row r="248" spans="1:19" x14ac:dyDescent="0.25">
      <c r="A248" s="23" t="str">
        <f t="shared" si="6"/>
        <v>-</v>
      </c>
      <c r="B248" s="23" t="str">
        <f t="shared" si="7"/>
        <v/>
      </c>
      <c r="C248" s="61"/>
      <c r="D248" s="47"/>
      <c r="E248" s="47"/>
      <c r="F248" s="47"/>
      <c r="G248" s="39"/>
      <c r="H248" s="47"/>
      <c r="I248" s="73"/>
      <c r="J248" s="73"/>
      <c r="K248" s="74"/>
      <c r="L248" s="47"/>
      <c r="M248" s="47"/>
      <c r="N248" s="47"/>
      <c r="O248" s="47"/>
      <c r="P248" s="47"/>
      <c r="Q248" s="47"/>
      <c r="R248" s="47"/>
      <c r="S248" s="47"/>
    </row>
    <row r="249" spans="1:19" x14ac:dyDescent="0.25">
      <c r="A249" s="23" t="str">
        <f t="shared" si="6"/>
        <v>-</v>
      </c>
      <c r="B249" s="23" t="str">
        <f t="shared" si="7"/>
        <v/>
      </c>
      <c r="C249" s="61"/>
      <c r="D249" s="47"/>
      <c r="E249" s="47"/>
      <c r="F249" s="47"/>
      <c r="G249" s="39"/>
      <c r="H249" s="47"/>
      <c r="I249" s="73"/>
      <c r="J249" s="73"/>
      <c r="K249" s="74"/>
      <c r="L249" s="47"/>
      <c r="M249" s="47"/>
      <c r="N249" s="47"/>
      <c r="O249" s="47"/>
      <c r="P249" s="47"/>
      <c r="Q249" s="47"/>
      <c r="R249" s="47"/>
      <c r="S249" s="47"/>
    </row>
    <row r="250" spans="1:19" x14ac:dyDescent="0.25">
      <c r="A250" s="23" t="str">
        <f t="shared" si="6"/>
        <v>-</v>
      </c>
      <c r="B250" s="23" t="str">
        <f t="shared" si="7"/>
        <v/>
      </c>
      <c r="C250" s="61"/>
      <c r="D250" s="47"/>
      <c r="E250" s="47"/>
      <c r="F250" s="47"/>
      <c r="G250" s="39"/>
      <c r="H250" s="47"/>
      <c r="I250" s="73"/>
      <c r="J250" s="73"/>
      <c r="K250" s="74"/>
      <c r="L250" s="47"/>
      <c r="M250" s="47"/>
      <c r="N250" s="47"/>
      <c r="O250" s="47"/>
      <c r="P250" s="47"/>
      <c r="Q250" s="47"/>
      <c r="R250" s="47"/>
      <c r="S250" s="47"/>
    </row>
    <row r="251" spans="1:19" x14ac:dyDescent="0.25">
      <c r="A251" s="23" t="str">
        <f t="shared" si="6"/>
        <v>-</v>
      </c>
      <c r="B251" s="23" t="str">
        <f t="shared" si="7"/>
        <v/>
      </c>
      <c r="C251" s="61"/>
      <c r="D251" s="47"/>
      <c r="E251" s="47"/>
      <c r="F251" s="47"/>
      <c r="G251" s="39"/>
      <c r="H251" s="47"/>
      <c r="I251" s="73"/>
      <c r="J251" s="73"/>
      <c r="K251" s="74"/>
      <c r="L251" s="47"/>
      <c r="M251" s="47"/>
      <c r="N251" s="47"/>
      <c r="O251" s="47"/>
      <c r="P251" s="47"/>
      <c r="Q251" s="47"/>
      <c r="R251" s="47"/>
      <c r="S251" s="47"/>
    </row>
    <row r="252" spans="1:19" x14ac:dyDescent="0.25">
      <c r="A252" s="23" t="str">
        <f t="shared" si="6"/>
        <v>-</v>
      </c>
      <c r="B252" s="23" t="str">
        <f t="shared" si="7"/>
        <v/>
      </c>
      <c r="C252" s="61"/>
      <c r="D252" s="47"/>
      <c r="E252" s="47"/>
      <c r="F252" s="47"/>
      <c r="G252" s="39"/>
      <c r="H252" s="47"/>
      <c r="I252" s="73"/>
      <c r="J252" s="73"/>
      <c r="K252" s="74"/>
      <c r="L252" s="47"/>
      <c r="M252" s="47"/>
      <c r="N252" s="47"/>
      <c r="O252" s="47"/>
      <c r="P252" s="47"/>
      <c r="Q252" s="47"/>
      <c r="R252" s="47"/>
      <c r="S252" s="47"/>
    </row>
    <row r="253" spans="1:19" x14ac:dyDescent="0.25">
      <c r="A253" s="23" t="str">
        <f t="shared" si="6"/>
        <v>-</v>
      </c>
      <c r="B253" s="23" t="str">
        <f t="shared" si="7"/>
        <v/>
      </c>
      <c r="C253" s="61"/>
      <c r="D253" s="47"/>
      <c r="E253" s="47"/>
      <c r="F253" s="47"/>
      <c r="G253" s="39"/>
      <c r="H253" s="47"/>
      <c r="I253" s="73"/>
      <c r="J253" s="73"/>
      <c r="K253" s="74"/>
      <c r="L253" s="47"/>
      <c r="M253" s="47"/>
      <c r="N253" s="47"/>
      <c r="O253" s="47"/>
      <c r="P253" s="47"/>
      <c r="Q253" s="47"/>
      <c r="R253" s="47"/>
      <c r="S253" s="47"/>
    </row>
    <row r="254" spans="1:19" x14ac:dyDescent="0.25">
      <c r="A254" s="23" t="str">
        <f t="shared" si="6"/>
        <v>-</v>
      </c>
      <c r="B254" s="23" t="str">
        <f t="shared" si="7"/>
        <v/>
      </c>
      <c r="C254" s="61"/>
      <c r="D254" s="47"/>
      <c r="E254" s="47"/>
      <c r="F254" s="47"/>
      <c r="G254" s="39"/>
      <c r="H254" s="47"/>
      <c r="I254" s="73"/>
      <c r="J254" s="73"/>
      <c r="K254" s="74"/>
      <c r="L254" s="47"/>
      <c r="M254" s="47"/>
      <c r="N254" s="47"/>
      <c r="O254" s="47"/>
      <c r="P254" s="47"/>
      <c r="Q254" s="47"/>
      <c r="R254" s="47"/>
      <c r="S254" s="47"/>
    </row>
    <row r="255" spans="1:19" x14ac:dyDescent="0.25">
      <c r="A255" s="23" t="str">
        <f t="shared" si="6"/>
        <v>-</v>
      </c>
      <c r="B255" s="23" t="str">
        <f t="shared" si="7"/>
        <v/>
      </c>
      <c r="C255" s="61"/>
      <c r="D255" s="47"/>
      <c r="E255" s="47"/>
      <c r="F255" s="47"/>
      <c r="G255" s="39"/>
      <c r="H255" s="47"/>
      <c r="I255" s="73"/>
      <c r="J255" s="73"/>
      <c r="K255" s="74"/>
      <c r="L255" s="47"/>
      <c r="M255" s="47"/>
      <c r="N255" s="47"/>
      <c r="O255" s="47"/>
      <c r="P255" s="47"/>
      <c r="Q255" s="47"/>
      <c r="R255" s="47"/>
      <c r="S255" s="47"/>
    </row>
    <row r="256" spans="1:19" x14ac:dyDescent="0.25">
      <c r="A256" s="23" t="str">
        <f t="shared" si="6"/>
        <v>-</v>
      </c>
      <c r="B256" s="23" t="str">
        <f t="shared" si="7"/>
        <v/>
      </c>
      <c r="C256" s="61"/>
      <c r="D256" s="47"/>
      <c r="E256" s="47"/>
      <c r="F256" s="47"/>
      <c r="G256" s="39"/>
      <c r="H256" s="47"/>
      <c r="I256" s="73"/>
      <c r="J256" s="73"/>
      <c r="K256" s="74"/>
      <c r="L256" s="47"/>
      <c r="M256" s="47"/>
      <c r="N256" s="47"/>
      <c r="O256" s="47"/>
      <c r="P256" s="47"/>
      <c r="Q256" s="47"/>
      <c r="R256" s="47"/>
      <c r="S256" s="47"/>
    </row>
    <row r="257" spans="1:19" x14ac:dyDescent="0.25">
      <c r="A257" s="23" t="str">
        <f t="shared" si="6"/>
        <v>-</v>
      </c>
      <c r="B257" s="23" t="str">
        <f t="shared" si="7"/>
        <v/>
      </c>
      <c r="C257" s="61"/>
      <c r="D257" s="47"/>
      <c r="E257" s="47"/>
      <c r="F257" s="47"/>
      <c r="G257" s="39"/>
      <c r="H257" s="47"/>
      <c r="I257" s="73"/>
      <c r="J257" s="73"/>
      <c r="K257" s="74"/>
      <c r="L257" s="47"/>
      <c r="M257" s="47"/>
      <c r="N257" s="47"/>
      <c r="O257" s="47"/>
      <c r="P257" s="47"/>
      <c r="Q257" s="47"/>
      <c r="R257" s="47"/>
      <c r="S257" s="47"/>
    </row>
    <row r="258" spans="1:19" x14ac:dyDescent="0.25">
      <c r="A258" s="23" t="str">
        <f t="shared" si="6"/>
        <v>-</v>
      </c>
      <c r="B258" s="23" t="str">
        <f t="shared" si="7"/>
        <v/>
      </c>
      <c r="C258" s="61"/>
      <c r="D258" s="47"/>
      <c r="E258" s="47"/>
      <c r="F258" s="47"/>
      <c r="G258" s="39"/>
      <c r="H258" s="47"/>
      <c r="I258" s="73"/>
      <c r="J258" s="73"/>
      <c r="K258" s="74"/>
      <c r="L258" s="47"/>
      <c r="M258" s="47"/>
      <c r="N258" s="47"/>
      <c r="O258" s="47"/>
      <c r="P258" s="47"/>
      <c r="Q258" s="47"/>
      <c r="R258" s="47"/>
      <c r="S258" s="47"/>
    </row>
    <row r="259" spans="1:19" x14ac:dyDescent="0.25">
      <c r="A259" s="23" t="str">
        <f t="shared" ref="A259:A322" si="8">CONCATENATE(G259,"-",C259)</f>
        <v>-</v>
      </c>
      <c r="B259" s="23" t="str">
        <f t="shared" si="7"/>
        <v/>
      </c>
      <c r="C259" s="61"/>
      <c r="D259" s="47"/>
      <c r="E259" s="47"/>
      <c r="F259" s="47"/>
      <c r="G259" s="39"/>
      <c r="H259" s="47"/>
      <c r="I259" s="73"/>
      <c r="J259" s="73"/>
      <c r="K259" s="74"/>
      <c r="L259" s="47"/>
      <c r="M259" s="47"/>
      <c r="N259" s="47"/>
      <c r="O259" s="47"/>
      <c r="P259" s="47"/>
      <c r="Q259" s="47"/>
      <c r="R259" s="47"/>
      <c r="S259" s="47"/>
    </row>
    <row r="260" spans="1:19" x14ac:dyDescent="0.25">
      <c r="A260" s="23" t="str">
        <f t="shared" si="8"/>
        <v>-</v>
      </c>
      <c r="B260" s="23" t="str">
        <f t="shared" ref="B260:B323" si="9">IF(A260="-","",A260)</f>
        <v/>
      </c>
      <c r="C260" s="61"/>
      <c r="D260" s="47"/>
      <c r="E260" s="47"/>
      <c r="F260" s="47"/>
      <c r="G260" s="39"/>
      <c r="H260" s="47"/>
      <c r="I260" s="73"/>
      <c r="J260" s="73"/>
      <c r="K260" s="74"/>
      <c r="L260" s="47"/>
      <c r="M260" s="47"/>
      <c r="N260" s="47"/>
      <c r="O260" s="47"/>
      <c r="P260" s="47"/>
      <c r="Q260" s="47"/>
      <c r="R260" s="47"/>
      <c r="S260" s="47"/>
    </row>
    <row r="261" spans="1:19" x14ac:dyDescent="0.25">
      <c r="A261" s="23" t="str">
        <f t="shared" si="8"/>
        <v>-</v>
      </c>
      <c r="B261" s="23" t="str">
        <f t="shared" si="9"/>
        <v/>
      </c>
      <c r="C261" s="61"/>
      <c r="D261" s="47"/>
      <c r="E261" s="47"/>
      <c r="F261" s="47"/>
      <c r="G261" s="39"/>
      <c r="H261" s="47"/>
      <c r="I261" s="73"/>
      <c r="J261" s="73"/>
      <c r="K261" s="74"/>
      <c r="L261" s="47"/>
      <c r="M261" s="47"/>
      <c r="N261" s="47"/>
      <c r="O261" s="47"/>
      <c r="P261" s="47"/>
      <c r="Q261" s="47"/>
      <c r="R261" s="47"/>
      <c r="S261" s="47"/>
    </row>
    <row r="262" spans="1:19" x14ac:dyDescent="0.25">
      <c r="A262" s="23" t="str">
        <f t="shared" si="8"/>
        <v>-</v>
      </c>
      <c r="B262" s="23" t="str">
        <f t="shared" si="9"/>
        <v/>
      </c>
      <c r="C262" s="61"/>
      <c r="D262" s="47"/>
      <c r="E262" s="47"/>
      <c r="F262" s="47"/>
      <c r="G262" s="39"/>
      <c r="H262" s="47"/>
      <c r="I262" s="73"/>
      <c r="J262" s="73"/>
      <c r="K262" s="74"/>
      <c r="L262" s="47"/>
      <c r="M262" s="47"/>
      <c r="N262" s="47"/>
      <c r="O262" s="47"/>
      <c r="P262" s="47"/>
      <c r="Q262" s="47"/>
      <c r="R262" s="47"/>
      <c r="S262" s="47"/>
    </row>
    <row r="263" spans="1:19" x14ac:dyDescent="0.25">
      <c r="A263" s="23" t="str">
        <f t="shared" si="8"/>
        <v>-</v>
      </c>
      <c r="B263" s="23" t="str">
        <f t="shared" si="9"/>
        <v/>
      </c>
      <c r="C263" s="61"/>
      <c r="D263" s="47"/>
      <c r="E263" s="47"/>
      <c r="F263" s="47"/>
      <c r="G263" s="39"/>
      <c r="H263" s="47"/>
      <c r="I263" s="73"/>
      <c r="J263" s="73"/>
      <c r="K263" s="74"/>
      <c r="L263" s="47"/>
      <c r="M263" s="47"/>
      <c r="N263" s="47"/>
      <c r="O263" s="47"/>
      <c r="P263" s="47"/>
      <c r="Q263" s="47"/>
      <c r="R263" s="47"/>
      <c r="S263" s="47"/>
    </row>
    <row r="264" spans="1:19" x14ac:dyDescent="0.25">
      <c r="A264" s="23" t="str">
        <f t="shared" si="8"/>
        <v>-</v>
      </c>
      <c r="B264" s="23" t="str">
        <f t="shared" si="9"/>
        <v/>
      </c>
      <c r="C264" s="61"/>
      <c r="D264" s="47"/>
      <c r="E264" s="47"/>
      <c r="F264" s="47"/>
      <c r="G264" s="39"/>
      <c r="H264" s="47"/>
      <c r="I264" s="73"/>
      <c r="J264" s="73"/>
      <c r="K264" s="74"/>
      <c r="L264" s="47"/>
      <c r="M264" s="47"/>
      <c r="N264" s="47"/>
      <c r="O264" s="47"/>
      <c r="P264" s="47"/>
      <c r="Q264" s="47"/>
      <c r="R264" s="47"/>
      <c r="S264" s="47"/>
    </row>
    <row r="265" spans="1:19" x14ac:dyDescent="0.25">
      <c r="A265" s="23" t="str">
        <f t="shared" si="8"/>
        <v>-</v>
      </c>
      <c r="B265" s="23" t="str">
        <f t="shared" si="9"/>
        <v/>
      </c>
      <c r="C265" s="61"/>
      <c r="D265" s="47"/>
      <c r="E265" s="47"/>
      <c r="F265" s="47"/>
      <c r="G265" s="39"/>
      <c r="H265" s="47"/>
      <c r="I265" s="73"/>
      <c r="J265" s="73"/>
      <c r="K265" s="74"/>
      <c r="L265" s="47"/>
      <c r="M265" s="47"/>
      <c r="N265" s="47"/>
      <c r="O265" s="47"/>
      <c r="P265" s="47"/>
      <c r="Q265" s="47"/>
      <c r="R265" s="47"/>
      <c r="S265" s="47"/>
    </row>
    <row r="266" spans="1:19" x14ac:dyDescent="0.25">
      <c r="A266" s="23" t="str">
        <f t="shared" si="8"/>
        <v>-</v>
      </c>
      <c r="B266" s="23" t="str">
        <f t="shared" si="9"/>
        <v/>
      </c>
      <c r="C266" s="61"/>
      <c r="D266" s="47"/>
      <c r="E266" s="47"/>
      <c r="F266" s="47"/>
      <c r="G266" s="39"/>
      <c r="H266" s="47"/>
      <c r="I266" s="73"/>
      <c r="J266" s="73"/>
      <c r="K266" s="74"/>
      <c r="L266" s="47"/>
      <c r="M266" s="47"/>
      <c r="N266" s="47"/>
      <c r="O266" s="47"/>
      <c r="P266" s="47"/>
      <c r="Q266" s="47"/>
      <c r="R266" s="47"/>
      <c r="S266" s="47"/>
    </row>
    <row r="267" spans="1:19" x14ac:dyDescent="0.25">
      <c r="A267" s="23" t="str">
        <f t="shared" si="8"/>
        <v>-</v>
      </c>
      <c r="B267" s="23" t="str">
        <f t="shared" si="9"/>
        <v/>
      </c>
      <c r="C267" s="61"/>
      <c r="D267" s="47"/>
      <c r="E267" s="47"/>
      <c r="F267" s="47"/>
      <c r="G267" s="39"/>
      <c r="H267" s="47"/>
      <c r="I267" s="73"/>
      <c r="J267" s="73"/>
      <c r="K267" s="74"/>
      <c r="L267" s="47"/>
      <c r="M267" s="47"/>
      <c r="N267" s="47"/>
      <c r="O267" s="47"/>
      <c r="P267" s="47"/>
      <c r="Q267" s="47"/>
      <c r="R267" s="47"/>
      <c r="S267" s="47"/>
    </row>
    <row r="268" spans="1:19" x14ac:dyDescent="0.25">
      <c r="A268" s="23" t="str">
        <f t="shared" si="8"/>
        <v>-</v>
      </c>
      <c r="B268" s="23" t="str">
        <f t="shared" si="9"/>
        <v/>
      </c>
      <c r="C268" s="61"/>
      <c r="D268" s="47"/>
      <c r="E268" s="47"/>
      <c r="F268" s="47"/>
      <c r="G268" s="39"/>
      <c r="H268" s="47"/>
      <c r="I268" s="73"/>
      <c r="J268" s="73"/>
      <c r="K268" s="74"/>
      <c r="L268" s="47"/>
      <c r="M268" s="47"/>
      <c r="N268" s="47"/>
      <c r="O268" s="47"/>
      <c r="P268" s="47"/>
      <c r="Q268" s="47"/>
      <c r="R268" s="47"/>
      <c r="S268" s="47"/>
    </row>
    <row r="269" spans="1:19" x14ac:dyDescent="0.25">
      <c r="A269" s="23" t="str">
        <f t="shared" si="8"/>
        <v>-</v>
      </c>
      <c r="B269" s="23" t="str">
        <f t="shared" si="9"/>
        <v/>
      </c>
      <c r="C269" s="61"/>
      <c r="D269" s="47"/>
      <c r="E269" s="47"/>
      <c r="F269" s="47"/>
      <c r="G269" s="39"/>
      <c r="H269" s="47"/>
      <c r="I269" s="73"/>
      <c r="J269" s="73"/>
      <c r="K269" s="74"/>
      <c r="L269" s="47"/>
      <c r="M269" s="47"/>
      <c r="N269" s="47"/>
      <c r="O269" s="47"/>
      <c r="P269" s="47"/>
      <c r="Q269" s="47"/>
      <c r="R269" s="47"/>
      <c r="S269" s="47"/>
    </row>
    <row r="270" spans="1:19" x14ac:dyDescent="0.25">
      <c r="A270" s="23" t="str">
        <f t="shared" si="8"/>
        <v>-</v>
      </c>
      <c r="B270" s="23" t="str">
        <f t="shared" si="9"/>
        <v/>
      </c>
      <c r="C270" s="61"/>
      <c r="D270" s="47"/>
      <c r="E270" s="47"/>
      <c r="F270" s="47"/>
      <c r="G270" s="39"/>
      <c r="H270" s="47"/>
      <c r="I270" s="73"/>
      <c r="J270" s="73"/>
      <c r="K270" s="74"/>
      <c r="L270" s="47"/>
      <c r="M270" s="47"/>
      <c r="N270" s="47"/>
      <c r="O270" s="47"/>
      <c r="P270" s="47"/>
      <c r="Q270" s="47"/>
      <c r="R270" s="47"/>
      <c r="S270" s="47"/>
    </row>
    <row r="271" spans="1:19" x14ac:dyDescent="0.25">
      <c r="A271" s="23" t="str">
        <f t="shared" si="8"/>
        <v>-</v>
      </c>
      <c r="B271" s="23" t="str">
        <f t="shared" si="9"/>
        <v/>
      </c>
      <c r="C271" s="61"/>
      <c r="D271" s="47"/>
      <c r="E271" s="47"/>
      <c r="F271" s="47"/>
      <c r="G271" s="39"/>
      <c r="H271" s="47"/>
      <c r="I271" s="73"/>
      <c r="J271" s="73"/>
      <c r="K271" s="74"/>
      <c r="L271" s="47"/>
      <c r="M271" s="47"/>
      <c r="N271" s="47"/>
      <c r="O271" s="47"/>
      <c r="P271" s="47"/>
      <c r="Q271" s="47"/>
      <c r="R271" s="47"/>
      <c r="S271" s="47"/>
    </row>
    <row r="272" spans="1:19" x14ac:dyDescent="0.25">
      <c r="A272" s="23" t="str">
        <f t="shared" si="8"/>
        <v>-</v>
      </c>
      <c r="B272" s="23" t="str">
        <f t="shared" si="9"/>
        <v/>
      </c>
      <c r="C272" s="61"/>
      <c r="D272" s="47"/>
      <c r="E272" s="47"/>
      <c r="F272" s="47"/>
      <c r="G272" s="39"/>
      <c r="H272" s="47"/>
      <c r="I272" s="73"/>
      <c r="J272" s="73"/>
      <c r="K272" s="74"/>
      <c r="L272" s="47"/>
      <c r="M272" s="47"/>
      <c r="N272" s="47"/>
      <c r="O272" s="47"/>
      <c r="P272" s="47"/>
      <c r="Q272" s="47"/>
      <c r="R272" s="47"/>
      <c r="S272" s="47"/>
    </row>
    <row r="273" spans="1:19" x14ac:dyDescent="0.25">
      <c r="A273" s="23" t="str">
        <f t="shared" si="8"/>
        <v>-</v>
      </c>
      <c r="B273" s="23" t="str">
        <f t="shared" si="9"/>
        <v/>
      </c>
      <c r="C273" s="61"/>
      <c r="D273" s="47"/>
      <c r="E273" s="47"/>
      <c r="F273" s="47"/>
      <c r="G273" s="39"/>
      <c r="H273" s="47"/>
      <c r="I273" s="73"/>
      <c r="J273" s="73"/>
      <c r="K273" s="74"/>
      <c r="L273" s="47"/>
      <c r="M273" s="47"/>
      <c r="N273" s="47"/>
      <c r="O273" s="47"/>
      <c r="P273" s="47"/>
      <c r="Q273" s="47"/>
      <c r="R273" s="47"/>
      <c r="S273" s="47"/>
    </row>
    <row r="274" spans="1:19" x14ac:dyDescent="0.25">
      <c r="A274" s="23" t="str">
        <f t="shared" si="8"/>
        <v>-</v>
      </c>
      <c r="B274" s="23" t="str">
        <f t="shared" si="9"/>
        <v/>
      </c>
      <c r="C274" s="61"/>
      <c r="D274" s="47"/>
      <c r="E274" s="47"/>
      <c r="F274" s="47"/>
      <c r="G274" s="39"/>
      <c r="H274" s="47"/>
      <c r="I274" s="73"/>
      <c r="J274" s="73"/>
      <c r="K274" s="74"/>
      <c r="L274" s="47"/>
      <c r="M274" s="47"/>
      <c r="N274" s="47"/>
      <c r="O274" s="47"/>
      <c r="P274" s="47"/>
      <c r="Q274" s="47"/>
      <c r="R274" s="47"/>
      <c r="S274" s="47"/>
    </row>
    <row r="275" spans="1:19" x14ac:dyDescent="0.25">
      <c r="A275" s="23" t="str">
        <f t="shared" si="8"/>
        <v>-</v>
      </c>
      <c r="B275" s="23" t="str">
        <f t="shared" si="9"/>
        <v/>
      </c>
      <c r="C275" s="61"/>
      <c r="D275" s="47"/>
      <c r="E275" s="47"/>
      <c r="F275" s="47"/>
      <c r="G275" s="39"/>
      <c r="H275" s="47"/>
      <c r="I275" s="73"/>
      <c r="J275" s="73"/>
      <c r="K275" s="74"/>
      <c r="L275" s="47"/>
      <c r="M275" s="47"/>
      <c r="N275" s="47"/>
      <c r="O275" s="47"/>
      <c r="P275" s="47"/>
      <c r="Q275" s="47"/>
      <c r="R275" s="47"/>
      <c r="S275" s="47"/>
    </row>
    <row r="276" spans="1:19" x14ac:dyDescent="0.25">
      <c r="A276" s="23" t="str">
        <f t="shared" si="8"/>
        <v>-</v>
      </c>
      <c r="B276" s="23" t="str">
        <f t="shared" si="9"/>
        <v/>
      </c>
      <c r="C276" s="61"/>
      <c r="D276" s="47"/>
      <c r="E276" s="47"/>
      <c r="F276" s="47"/>
      <c r="G276" s="39"/>
      <c r="H276" s="47"/>
      <c r="I276" s="73"/>
      <c r="J276" s="73"/>
      <c r="K276" s="74"/>
      <c r="L276" s="47"/>
      <c r="M276" s="47"/>
      <c r="N276" s="47"/>
      <c r="O276" s="47"/>
      <c r="P276" s="47"/>
      <c r="Q276" s="47"/>
      <c r="R276" s="47"/>
      <c r="S276" s="47"/>
    </row>
    <row r="277" spans="1:19" x14ac:dyDescent="0.25">
      <c r="A277" s="23" t="str">
        <f t="shared" si="8"/>
        <v>-</v>
      </c>
      <c r="B277" s="23" t="str">
        <f t="shared" si="9"/>
        <v/>
      </c>
      <c r="C277" s="61"/>
      <c r="D277" s="47"/>
      <c r="E277" s="47"/>
      <c r="F277" s="47"/>
      <c r="G277" s="39"/>
      <c r="H277" s="47"/>
      <c r="I277" s="73"/>
      <c r="J277" s="73"/>
      <c r="K277" s="74"/>
      <c r="L277" s="47"/>
      <c r="M277" s="47"/>
      <c r="N277" s="47"/>
      <c r="O277" s="47"/>
      <c r="P277" s="47"/>
      <c r="Q277" s="47"/>
      <c r="R277" s="47"/>
      <c r="S277" s="47"/>
    </row>
    <row r="278" spans="1:19" x14ac:dyDescent="0.25">
      <c r="A278" s="23" t="str">
        <f t="shared" si="8"/>
        <v>-</v>
      </c>
      <c r="B278" s="23" t="str">
        <f t="shared" si="9"/>
        <v/>
      </c>
      <c r="C278" s="61"/>
      <c r="D278" s="47"/>
      <c r="E278" s="47"/>
      <c r="F278" s="47"/>
      <c r="G278" s="39"/>
      <c r="H278" s="47"/>
      <c r="I278" s="73"/>
      <c r="J278" s="73"/>
      <c r="K278" s="74"/>
      <c r="L278" s="47"/>
      <c r="M278" s="47"/>
      <c r="N278" s="47"/>
      <c r="O278" s="47"/>
      <c r="P278" s="47"/>
      <c r="Q278" s="47"/>
      <c r="R278" s="47"/>
      <c r="S278" s="47"/>
    </row>
    <row r="279" spans="1:19" x14ac:dyDescent="0.25">
      <c r="A279" s="23" t="str">
        <f t="shared" si="8"/>
        <v>-</v>
      </c>
      <c r="B279" s="23" t="str">
        <f t="shared" si="9"/>
        <v/>
      </c>
      <c r="C279" s="61"/>
      <c r="D279" s="47"/>
      <c r="E279" s="47"/>
      <c r="F279" s="47"/>
      <c r="G279" s="39"/>
      <c r="H279" s="47"/>
      <c r="I279" s="73"/>
      <c r="J279" s="73"/>
      <c r="K279" s="74"/>
      <c r="L279" s="47"/>
      <c r="M279" s="47"/>
      <c r="N279" s="47"/>
      <c r="O279" s="47"/>
      <c r="P279" s="47"/>
      <c r="Q279" s="47"/>
      <c r="R279" s="47"/>
      <c r="S279" s="47"/>
    </row>
    <row r="280" spans="1:19" x14ac:dyDescent="0.25">
      <c r="A280" s="23" t="str">
        <f t="shared" si="8"/>
        <v>-</v>
      </c>
      <c r="B280" s="23" t="str">
        <f t="shared" si="9"/>
        <v/>
      </c>
      <c r="C280" s="61"/>
      <c r="D280" s="47"/>
      <c r="E280" s="47"/>
      <c r="F280" s="47"/>
      <c r="G280" s="39"/>
      <c r="H280" s="47"/>
      <c r="I280" s="73"/>
      <c r="J280" s="73"/>
      <c r="K280" s="74"/>
      <c r="L280" s="47"/>
      <c r="M280" s="47"/>
      <c r="N280" s="47"/>
      <c r="O280" s="47"/>
      <c r="P280" s="47"/>
      <c r="Q280" s="47"/>
      <c r="R280" s="47"/>
      <c r="S280" s="47"/>
    </row>
    <row r="281" spans="1:19" x14ac:dyDescent="0.25">
      <c r="A281" s="23" t="str">
        <f t="shared" si="8"/>
        <v>-</v>
      </c>
      <c r="B281" s="23" t="str">
        <f t="shared" si="9"/>
        <v/>
      </c>
      <c r="C281" s="61"/>
      <c r="D281" s="47"/>
      <c r="E281" s="47"/>
      <c r="F281" s="47"/>
      <c r="G281" s="39"/>
      <c r="H281" s="47"/>
      <c r="I281" s="73"/>
      <c r="J281" s="73"/>
      <c r="K281" s="74"/>
      <c r="L281" s="47"/>
      <c r="M281" s="47"/>
      <c r="N281" s="47"/>
      <c r="O281" s="47"/>
      <c r="P281" s="47"/>
      <c r="Q281" s="47"/>
      <c r="R281" s="47"/>
      <c r="S281" s="47"/>
    </row>
    <row r="282" spans="1:19" x14ac:dyDescent="0.25">
      <c r="A282" s="23" t="str">
        <f t="shared" si="8"/>
        <v>-</v>
      </c>
      <c r="B282" s="23" t="str">
        <f t="shared" si="9"/>
        <v/>
      </c>
      <c r="C282" s="61"/>
      <c r="D282" s="47"/>
      <c r="E282" s="47"/>
      <c r="F282" s="47"/>
      <c r="G282" s="39"/>
      <c r="H282" s="47"/>
      <c r="I282" s="73"/>
      <c r="J282" s="73"/>
      <c r="K282" s="74"/>
      <c r="L282" s="47"/>
      <c r="M282" s="47"/>
      <c r="N282" s="47"/>
      <c r="O282" s="47"/>
      <c r="P282" s="47"/>
      <c r="Q282" s="47"/>
      <c r="R282" s="47"/>
      <c r="S282" s="47"/>
    </row>
    <row r="283" spans="1:19" x14ac:dyDescent="0.25">
      <c r="A283" s="23" t="str">
        <f t="shared" si="8"/>
        <v>-</v>
      </c>
      <c r="B283" s="23" t="str">
        <f t="shared" si="9"/>
        <v/>
      </c>
      <c r="C283" s="61"/>
      <c r="D283" s="47"/>
      <c r="E283" s="47"/>
      <c r="F283" s="47"/>
      <c r="G283" s="39"/>
      <c r="H283" s="47"/>
      <c r="I283" s="73"/>
      <c r="J283" s="73"/>
      <c r="K283" s="74"/>
      <c r="L283" s="47"/>
      <c r="M283" s="47"/>
      <c r="N283" s="47"/>
      <c r="O283" s="47"/>
      <c r="P283" s="47"/>
      <c r="Q283" s="47"/>
      <c r="R283" s="47"/>
      <c r="S283" s="47"/>
    </row>
    <row r="284" spans="1:19" x14ac:dyDescent="0.25">
      <c r="A284" s="23" t="str">
        <f t="shared" si="8"/>
        <v>-</v>
      </c>
      <c r="B284" s="23" t="str">
        <f t="shared" si="9"/>
        <v/>
      </c>
      <c r="C284" s="61"/>
      <c r="D284" s="47"/>
      <c r="E284" s="47"/>
      <c r="F284" s="47"/>
      <c r="G284" s="39"/>
      <c r="H284" s="47"/>
      <c r="I284" s="73"/>
      <c r="J284" s="73"/>
      <c r="K284" s="74"/>
      <c r="L284" s="47"/>
      <c r="M284" s="47"/>
      <c r="N284" s="47"/>
      <c r="O284" s="47"/>
      <c r="P284" s="47"/>
      <c r="Q284" s="47"/>
      <c r="R284" s="47"/>
      <c r="S284" s="47"/>
    </row>
    <row r="285" spans="1:19" x14ac:dyDescent="0.25">
      <c r="A285" s="23" t="str">
        <f t="shared" si="8"/>
        <v>-</v>
      </c>
      <c r="B285" s="23" t="str">
        <f t="shared" si="9"/>
        <v/>
      </c>
      <c r="C285" s="61"/>
      <c r="D285" s="47"/>
      <c r="E285" s="47"/>
      <c r="F285" s="47"/>
      <c r="G285" s="39"/>
      <c r="H285" s="47"/>
      <c r="I285" s="73"/>
      <c r="J285" s="73"/>
      <c r="K285" s="74"/>
      <c r="L285" s="47"/>
      <c r="M285" s="47"/>
      <c r="N285" s="47"/>
      <c r="O285" s="47"/>
      <c r="P285" s="47"/>
      <c r="Q285" s="47"/>
      <c r="R285" s="47"/>
      <c r="S285" s="47"/>
    </row>
    <row r="286" spans="1:19" x14ac:dyDescent="0.25">
      <c r="A286" s="23" t="str">
        <f t="shared" si="8"/>
        <v>-</v>
      </c>
      <c r="B286" s="23" t="str">
        <f t="shared" si="9"/>
        <v/>
      </c>
      <c r="C286" s="61"/>
      <c r="D286" s="47"/>
      <c r="E286" s="47"/>
      <c r="F286" s="47"/>
      <c r="G286" s="39"/>
      <c r="H286" s="47"/>
      <c r="I286" s="73"/>
      <c r="J286" s="73"/>
      <c r="K286" s="74"/>
      <c r="L286" s="47"/>
      <c r="M286" s="47"/>
      <c r="N286" s="47"/>
      <c r="O286" s="47"/>
      <c r="P286" s="47"/>
      <c r="Q286" s="47"/>
      <c r="R286" s="47"/>
      <c r="S286" s="47"/>
    </row>
    <row r="287" spans="1:19" x14ac:dyDescent="0.25">
      <c r="A287" s="23" t="str">
        <f t="shared" si="8"/>
        <v>-</v>
      </c>
      <c r="B287" s="23" t="str">
        <f t="shared" si="9"/>
        <v/>
      </c>
      <c r="C287" s="61"/>
      <c r="D287" s="47"/>
      <c r="E287" s="47"/>
      <c r="F287" s="47"/>
      <c r="G287" s="39"/>
      <c r="H287" s="47"/>
      <c r="I287" s="73"/>
      <c r="J287" s="73"/>
      <c r="K287" s="74"/>
      <c r="L287" s="47"/>
      <c r="M287" s="47"/>
      <c r="N287" s="47"/>
      <c r="O287" s="47"/>
      <c r="P287" s="47"/>
      <c r="Q287" s="47"/>
      <c r="R287" s="47"/>
      <c r="S287" s="47"/>
    </row>
    <row r="288" spans="1:19" x14ac:dyDescent="0.25">
      <c r="A288" s="23" t="str">
        <f t="shared" si="8"/>
        <v>-</v>
      </c>
      <c r="B288" s="23" t="str">
        <f t="shared" si="9"/>
        <v/>
      </c>
      <c r="C288" s="61"/>
      <c r="D288" s="47"/>
      <c r="E288" s="47"/>
      <c r="F288" s="47"/>
      <c r="G288" s="39"/>
      <c r="H288" s="47"/>
      <c r="I288" s="73"/>
      <c r="J288" s="73"/>
      <c r="K288" s="74"/>
      <c r="L288" s="47"/>
      <c r="M288" s="47"/>
      <c r="N288" s="47"/>
      <c r="O288" s="47"/>
      <c r="P288" s="47"/>
      <c r="Q288" s="47"/>
      <c r="R288" s="47"/>
      <c r="S288" s="47"/>
    </row>
    <row r="289" spans="1:19" x14ac:dyDescent="0.25">
      <c r="A289" s="23" t="str">
        <f t="shared" si="8"/>
        <v>-</v>
      </c>
      <c r="B289" s="23" t="str">
        <f t="shared" si="9"/>
        <v/>
      </c>
      <c r="C289" s="61"/>
      <c r="D289" s="47"/>
      <c r="E289" s="47"/>
      <c r="F289" s="47"/>
      <c r="G289" s="39"/>
      <c r="H289" s="47"/>
      <c r="I289" s="73"/>
      <c r="J289" s="73"/>
      <c r="K289" s="74"/>
      <c r="L289" s="47"/>
      <c r="M289" s="47"/>
      <c r="N289" s="47"/>
      <c r="O289" s="47"/>
      <c r="P289" s="47"/>
      <c r="Q289" s="47"/>
      <c r="R289" s="47"/>
      <c r="S289" s="47"/>
    </row>
    <row r="290" spans="1:19" x14ac:dyDescent="0.25">
      <c r="A290" s="23" t="str">
        <f t="shared" si="8"/>
        <v>-</v>
      </c>
      <c r="B290" s="23" t="str">
        <f t="shared" si="9"/>
        <v/>
      </c>
      <c r="C290" s="61"/>
      <c r="D290" s="47"/>
      <c r="E290" s="47"/>
      <c r="F290" s="47"/>
      <c r="G290" s="39"/>
      <c r="H290" s="47"/>
      <c r="I290" s="73"/>
      <c r="J290" s="73"/>
      <c r="K290" s="74"/>
      <c r="L290" s="47"/>
      <c r="M290" s="47"/>
      <c r="N290" s="47"/>
      <c r="O290" s="47"/>
      <c r="P290" s="47"/>
      <c r="Q290" s="47"/>
      <c r="R290" s="47"/>
      <c r="S290" s="47"/>
    </row>
    <row r="291" spans="1:19" x14ac:dyDescent="0.25">
      <c r="A291" s="23" t="str">
        <f t="shared" si="8"/>
        <v>-</v>
      </c>
      <c r="B291" s="23" t="str">
        <f t="shared" si="9"/>
        <v/>
      </c>
      <c r="C291" s="61"/>
      <c r="D291" s="47"/>
      <c r="E291" s="47"/>
      <c r="F291" s="47"/>
      <c r="G291" s="39"/>
      <c r="H291" s="47"/>
      <c r="I291" s="73"/>
      <c r="J291" s="73"/>
      <c r="K291" s="74"/>
      <c r="L291" s="47"/>
      <c r="M291" s="47"/>
      <c r="N291" s="47"/>
      <c r="O291" s="47"/>
      <c r="P291" s="47"/>
      <c r="Q291" s="47"/>
      <c r="R291" s="47"/>
      <c r="S291" s="47"/>
    </row>
    <row r="292" spans="1:19" x14ac:dyDescent="0.25">
      <c r="A292" s="23" t="str">
        <f t="shared" si="8"/>
        <v>-</v>
      </c>
      <c r="B292" s="23" t="str">
        <f t="shared" si="9"/>
        <v/>
      </c>
      <c r="C292" s="61"/>
      <c r="D292" s="47"/>
      <c r="E292" s="47"/>
      <c r="F292" s="47"/>
      <c r="G292" s="39"/>
      <c r="H292" s="47"/>
      <c r="I292" s="73"/>
      <c r="J292" s="73"/>
      <c r="K292" s="74"/>
      <c r="L292" s="47"/>
      <c r="M292" s="47"/>
      <c r="N292" s="47"/>
      <c r="O292" s="47"/>
      <c r="P292" s="47"/>
      <c r="Q292" s="47"/>
      <c r="R292" s="47"/>
      <c r="S292" s="47"/>
    </row>
    <row r="293" spans="1:19" x14ac:dyDescent="0.25">
      <c r="A293" s="23" t="str">
        <f t="shared" si="8"/>
        <v>-</v>
      </c>
      <c r="B293" s="23" t="str">
        <f t="shared" si="9"/>
        <v/>
      </c>
      <c r="C293" s="61"/>
      <c r="D293" s="47"/>
      <c r="E293" s="47"/>
      <c r="F293" s="47"/>
      <c r="G293" s="39"/>
      <c r="H293" s="47"/>
      <c r="I293" s="73"/>
      <c r="J293" s="73"/>
      <c r="K293" s="74"/>
      <c r="L293" s="47"/>
      <c r="M293" s="47"/>
      <c r="N293" s="47"/>
      <c r="O293" s="47"/>
      <c r="P293" s="47"/>
      <c r="Q293" s="47"/>
      <c r="R293" s="47"/>
      <c r="S293" s="47"/>
    </row>
    <row r="294" spans="1:19" x14ac:dyDescent="0.25">
      <c r="A294" s="23" t="str">
        <f t="shared" si="8"/>
        <v>-</v>
      </c>
      <c r="B294" s="23" t="str">
        <f t="shared" si="9"/>
        <v/>
      </c>
      <c r="C294" s="61"/>
      <c r="D294" s="47"/>
      <c r="E294" s="47"/>
      <c r="F294" s="47"/>
      <c r="G294" s="39"/>
      <c r="H294" s="47"/>
      <c r="I294" s="73"/>
      <c r="J294" s="73"/>
      <c r="K294" s="74"/>
      <c r="L294" s="47"/>
      <c r="M294" s="47"/>
      <c r="N294" s="47"/>
      <c r="O294" s="47"/>
      <c r="P294" s="47"/>
      <c r="Q294" s="47"/>
      <c r="R294" s="47"/>
      <c r="S294" s="47"/>
    </row>
    <row r="295" spans="1:19" x14ac:dyDescent="0.25">
      <c r="A295" s="23" t="str">
        <f t="shared" si="8"/>
        <v>-</v>
      </c>
      <c r="B295" s="23" t="str">
        <f t="shared" si="9"/>
        <v/>
      </c>
      <c r="C295" s="61"/>
      <c r="D295" s="47"/>
      <c r="E295" s="47"/>
      <c r="F295" s="47"/>
      <c r="G295" s="39"/>
      <c r="H295" s="47"/>
      <c r="I295" s="73"/>
      <c r="J295" s="73"/>
      <c r="K295" s="74"/>
      <c r="L295" s="47"/>
      <c r="M295" s="47"/>
      <c r="N295" s="47"/>
      <c r="O295" s="47"/>
      <c r="P295" s="47"/>
      <c r="Q295" s="47"/>
      <c r="R295" s="47"/>
      <c r="S295" s="47"/>
    </row>
    <row r="296" spans="1:19" x14ac:dyDescent="0.25">
      <c r="A296" s="23" t="str">
        <f t="shared" si="8"/>
        <v>-</v>
      </c>
      <c r="B296" s="23" t="str">
        <f t="shared" si="9"/>
        <v/>
      </c>
      <c r="C296" s="61"/>
      <c r="D296" s="47"/>
      <c r="E296" s="47"/>
      <c r="F296" s="47"/>
      <c r="G296" s="39"/>
      <c r="H296" s="47"/>
      <c r="I296" s="73"/>
      <c r="J296" s="73"/>
      <c r="K296" s="74"/>
      <c r="L296" s="47"/>
      <c r="M296" s="47"/>
      <c r="N296" s="47"/>
      <c r="O296" s="47"/>
      <c r="P296" s="47"/>
      <c r="Q296" s="47"/>
      <c r="R296" s="47"/>
      <c r="S296" s="47"/>
    </row>
    <row r="297" spans="1:19" x14ac:dyDescent="0.25">
      <c r="A297" s="23" t="str">
        <f t="shared" si="8"/>
        <v>-</v>
      </c>
      <c r="B297" s="23" t="str">
        <f t="shared" si="9"/>
        <v/>
      </c>
      <c r="C297" s="61"/>
      <c r="D297" s="47"/>
      <c r="E297" s="47"/>
      <c r="F297" s="47"/>
      <c r="G297" s="39"/>
      <c r="H297" s="47"/>
      <c r="I297" s="73"/>
      <c r="J297" s="73"/>
      <c r="K297" s="74"/>
      <c r="L297" s="47"/>
      <c r="M297" s="47"/>
      <c r="N297" s="47"/>
      <c r="O297" s="47"/>
      <c r="P297" s="47"/>
      <c r="Q297" s="47"/>
      <c r="R297" s="47"/>
      <c r="S297" s="47"/>
    </row>
    <row r="298" spans="1:19" x14ac:dyDescent="0.25">
      <c r="A298" s="23" t="str">
        <f t="shared" si="8"/>
        <v>-</v>
      </c>
      <c r="B298" s="23" t="str">
        <f t="shared" si="9"/>
        <v/>
      </c>
      <c r="C298" s="61"/>
      <c r="D298" s="47"/>
      <c r="E298" s="47"/>
      <c r="F298" s="47"/>
      <c r="G298" s="39"/>
      <c r="H298" s="47"/>
      <c r="I298" s="73"/>
      <c r="J298" s="73"/>
      <c r="K298" s="74"/>
      <c r="L298" s="47"/>
      <c r="M298" s="47"/>
      <c r="N298" s="47"/>
      <c r="O298" s="47"/>
      <c r="P298" s="47"/>
      <c r="Q298" s="47"/>
      <c r="R298" s="47"/>
      <c r="S298" s="47"/>
    </row>
    <row r="299" spans="1:19" x14ac:dyDescent="0.25">
      <c r="A299" s="23" t="str">
        <f t="shared" si="8"/>
        <v>-</v>
      </c>
      <c r="B299" s="23" t="str">
        <f t="shared" si="9"/>
        <v/>
      </c>
      <c r="C299" s="61"/>
      <c r="D299" s="47"/>
      <c r="E299" s="47"/>
      <c r="F299" s="47"/>
      <c r="G299" s="39"/>
      <c r="H299" s="47"/>
      <c r="I299" s="73"/>
      <c r="J299" s="73"/>
      <c r="K299" s="74"/>
      <c r="L299" s="47"/>
      <c r="M299" s="47"/>
      <c r="N299" s="47"/>
      <c r="O299" s="47"/>
      <c r="P299" s="47"/>
      <c r="Q299" s="47"/>
      <c r="R299" s="47"/>
      <c r="S299" s="47"/>
    </row>
    <row r="300" spans="1:19" x14ac:dyDescent="0.25">
      <c r="A300" s="23" t="str">
        <f t="shared" si="8"/>
        <v>-</v>
      </c>
      <c r="B300" s="23" t="str">
        <f t="shared" si="9"/>
        <v/>
      </c>
      <c r="C300" s="61"/>
      <c r="D300" s="47"/>
      <c r="E300" s="47"/>
      <c r="F300" s="47"/>
      <c r="G300" s="39"/>
      <c r="H300" s="47"/>
      <c r="I300" s="73"/>
      <c r="J300" s="73"/>
      <c r="K300" s="74"/>
      <c r="L300" s="47"/>
      <c r="M300" s="47"/>
      <c r="N300" s="47"/>
      <c r="O300" s="47"/>
      <c r="P300" s="47"/>
      <c r="Q300" s="47"/>
      <c r="R300" s="47"/>
      <c r="S300" s="47"/>
    </row>
    <row r="301" spans="1:19" x14ac:dyDescent="0.25">
      <c r="A301" s="23" t="str">
        <f t="shared" si="8"/>
        <v>-</v>
      </c>
      <c r="B301" s="23" t="str">
        <f t="shared" si="9"/>
        <v/>
      </c>
      <c r="C301" s="61"/>
      <c r="D301" s="47"/>
      <c r="E301" s="47"/>
      <c r="F301" s="47"/>
      <c r="G301" s="39"/>
      <c r="H301" s="47"/>
      <c r="I301" s="73"/>
      <c r="J301" s="73"/>
      <c r="K301" s="74"/>
      <c r="L301" s="47"/>
      <c r="M301" s="47"/>
      <c r="N301" s="47"/>
      <c r="O301" s="47"/>
      <c r="P301" s="47"/>
      <c r="Q301" s="47"/>
      <c r="R301" s="47"/>
      <c r="S301" s="47"/>
    </row>
    <row r="302" spans="1:19" x14ac:dyDescent="0.25">
      <c r="A302" s="23" t="str">
        <f t="shared" si="8"/>
        <v>-</v>
      </c>
      <c r="B302" s="23" t="str">
        <f t="shared" si="9"/>
        <v/>
      </c>
      <c r="C302" s="61"/>
      <c r="D302" s="47"/>
      <c r="E302" s="47"/>
      <c r="F302" s="47"/>
      <c r="G302" s="39"/>
      <c r="H302" s="47"/>
      <c r="I302" s="73"/>
      <c r="J302" s="73"/>
      <c r="K302" s="74"/>
      <c r="L302" s="47"/>
      <c r="M302" s="47"/>
      <c r="N302" s="47"/>
      <c r="O302" s="47"/>
      <c r="P302" s="47"/>
      <c r="Q302" s="47"/>
      <c r="R302" s="47"/>
      <c r="S302" s="47"/>
    </row>
    <row r="303" spans="1:19" x14ac:dyDescent="0.25">
      <c r="A303" s="23" t="str">
        <f t="shared" si="8"/>
        <v>-</v>
      </c>
      <c r="B303" s="23" t="str">
        <f t="shared" si="9"/>
        <v/>
      </c>
      <c r="C303" s="61"/>
      <c r="D303" s="47"/>
      <c r="E303" s="47"/>
      <c r="F303" s="47"/>
      <c r="G303" s="39"/>
      <c r="H303" s="47"/>
      <c r="I303" s="73"/>
      <c r="J303" s="73"/>
      <c r="K303" s="74"/>
      <c r="L303" s="47"/>
      <c r="M303" s="47"/>
      <c r="N303" s="47"/>
      <c r="O303" s="47"/>
      <c r="P303" s="47"/>
      <c r="Q303" s="47"/>
      <c r="R303" s="47"/>
      <c r="S303" s="47"/>
    </row>
    <row r="304" spans="1:19" x14ac:dyDescent="0.25">
      <c r="A304" s="23" t="str">
        <f t="shared" si="8"/>
        <v>-</v>
      </c>
      <c r="B304" s="23" t="str">
        <f t="shared" si="9"/>
        <v/>
      </c>
      <c r="C304" s="61"/>
      <c r="D304" s="47"/>
      <c r="E304" s="47"/>
      <c r="F304" s="47"/>
      <c r="G304" s="39"/>
      <c r="H304" s="47"/>
      <c r="I304" s="73"/>
      <c r="J304" s="73"/>
      <c r="K304" s="74"/>
      <c r="L304" s="47"/>
      <c r="M304" s="47"/>
      <c r="N304" s="47"/>
      <c r="O304" s="47"/>
      <c r="P304" s="47"/>
      <c r="Q304" s="47"/>
      <c r="R304" s="47"/>
      <c r="S304" s="47"/>
    </row>
    <row r="305" spans="1:19" x14ac:dyDescent="0.25">
      <c r="A305" s="23" t="str">
        <f t="shared" si="8"/>
        <v>-</v>
      </c>
      <c r="B305" s="23" t="str">
        <f t="shared" si="9"/>
        <v/>
      </c>
      <c r="C305" s="61"/>
      <c r="D305" s="47"/>
      <c r="E305" s="47"/>
      <c r="F305" s="47"/>
      <c r="G305" s="39"/>
      <c r="H305" s="47"/>
      <c r="I305" s="73"/>
      <c r="J305" s="73"/>
      <c r="K305" s="74"/>
      <c r="L305" s="47"/>
      <c r="M305" s="47"/>
      <c r="N305" s="47"/>
      <c r="O305" s="47"/>
      <c r="P305" s="47"/>
      <c r="Q305" s="47"/>
      <c r="R305" s="47"/>
      <c r="S305" s="47"/>
    </row>
    <row r="306" spans="1:19" x14ac:dyDescent="0.25">
      <c r="A306" s="23" t="str">
        <f t="shared" si="8"/>
        <v>-</v>
      </c>
      <c r="B306" s="23" t="str">
        <f t="shared" si="9"/>
        <v/>
      </c>
      <c r="C306" s="61"/>
      <c r="D306" s="47"/>
      <c r="E306" s="47"/>
      <c r="F306" s="47"/>
      <c r="G306" s="39"/>
      <c r="H306" s="47"/>
      <c r="I306" s="73"/>
      <c r="J306" s="73"/>
      <c r="K306" s="74"/>
      <c r="L306" s="47"/>
      <c r="M306" s="47"/>
      <c r="N306" s="47"/>
      <c r="O306" s="47"/>
      <c r="P306" s="47"/>
      <c r="Q306" s="47"/>
      <c r="R306" s="47"/>
      <c r="S306" s="47"/>
    </row>
    <row r="307" spans="1:19" x14ac:dyDescent="0.25">
      <c r="A307" s="23" t="str">
        <f t="shared" si="8"/>
        <v>-</v>
      </c>
      <c r="B307" s="23" t="str">
        <f t="shared" si="9"/>
        <v/>
      </c>
      <c r="C307" s="61"/>
      <c r="D307" s="47"/>
      <c r="E307" s="47"/>
      <c r="F307" s="47"/>
      <c r="G307" s="39"/>
      <c r="H307" s="47"/>
      <c r="I307" s="73"/>
      <c r="J307" s="73"/>
      <c r="K307" s="74"/>
      <c r="L307" s="47"/>
      <c r="M307" s="47"/>
      <c r="N307" s="47"/>
      <c r="O307" s="47"/>
      <c r="P307" s="47"/>
      <c r="Q307" s="47"/>
      <c r="R307" s="47"/>
      <c r="S307" s="47"/>
    </row>
    <row r="308" spans="1:19" x14ac:dyDescent="0.25">
      <c r="A308" s="23" t="str">
        <f t="shared" si="8"/>
        <v>-</v>
      </c>
      <c r="B308" s="23" t="str">
        <f t="shared" si="9"/>
        <v/>
      </c>
      <c r="C308" s="61"/>
      <c r="D308" s="47"/>
      <c r="E308" s="47"/>
      <c r="F308" s="47"/>
      <c r="G308" s="39"/>
      <c r="H308" s="47"/>
      <c r="I308" s="73"/>
      <c r="J308" s="73"/>
      <c r="K308" s="74"/>
      <c r="L308" s="47"/>
      <c r="M308" s="47"/>
      <c r="N308" s="47"/>
      <c r="O308" s="47"/>
      <c r="P308" s="47"/>
      <c r="Q308" s="47"/>
      <c r="R308" s="47"/>
      <c r="S308" s="47"/>
    </row>
    <row r="309" spans="1:19" x14ac:dyDescent="0.25">
      <c r="A309" s="23" t="str">
        <f t="shared" si="8"/>
        <v>-</v>
      </c>
      <c r="B309" s="23" t="str">
        <f t="shared" si="9"/>
        <v/>
      </c>
      <c r="C309" s="61"/>
      <c r="D309" s="47"/>
      <c r="E309" s="47"/>
      <c r="F309" s="47"/>
      <c r="G309" s="39"/>
      <c r="H309" s="47"/>
      <c r="I309" s="73"/>
      <c r="J309" s="73"/>
      <c r="K309" s="74"/>
      <c r="L309" s="47"/>
      <c r="M309" s="47"/>
      <c r="N309" s="47"/>
      <c r="O309" s="47"/>
      <c r="P309" s="47"/>
      <c r="Q309" s="47"/>
      <c r="R309" s="47"/>
      <c r="S309" s="47"/>
    </row>
    <row r="310" spans="1:19" x14ac:dyDescent="0.25">
      <c r="A310" s="23" t="str">
        <f t="shared" si="8"/>
        <v>-</v>
      </c>
      <c r="B310" s="23" t="str">
        <f t="shared" si="9"/>
        <v/>
      </c>
      <c r="C310" s="61"/>
      <c r="D310" s="47"/>
      <c r="E310" s="47"/>
      <c r="F310" s="47"/>
      <c r="G310" s="39"/>
      <c r="H310" s="47"/>
      <c r="I310" s="73"/>
      <c r="J310" s="73"/>
      <c r="K310" s="74"/>
      <c r="L310" s="47"/>
      <c r="M310" s="47"/>
      <c r="N310" s="47"/>
      <c r="O310" s="47"/>
      <c r="P310" s="47"/>
      <c r="Q310" s="47"/>
      <c r="R310" s="47"/>
      <c r="S310" s="47"/>
    </row>
    <row r="311" spans="1:19" x14ac:dyDescent="0.25">
      <c r="A311" s="23" t="str">
        <f t="shared" si="8"/>
        <v>-</v>
      </c>
      <c r="B311" s="23" t="str">
        <f t="shared" si="9"/>
        <v/>
      </c>
      <c r="C311" s="61"/>
      <c r="D311" s="47"/>
      <c r="E311" s="47"/>
      <c r="F311" s="47"/>
      <c r="G311" s="39"/>
      <c r="H311" s="47"/>
      <c r="I311" s="73"/>
      <c r="J311" s="73"/>
      <c r="K311" s="74"/>
      <c r="L311" s="47"/>
      <c r="M311" s="47"/>
      <c r="N311" s="47"/>
      <c r="O311" s="47"/>
      <c r="P311" s="47"/>
      <c r="Q311" s="47"/>
      <c r="R311" s="47"/>
      <c r="S311" s="47"/>
    </row>
    <row r="312" spans="1:19" x14ac:dyDescent="0.25">
      <c r="A312" s="23" t="str">
        <f t="shared" si="8"/>
        <v>-</v>
      </c>
      <c r="B312" s="23" t="str">
        <f t="shared" si="9"/>
        <v/>
      </c>
      <c r="C312" s="61"/>
      <c r="D312" s="47"/>
      <c r="E312" s="47"/>
      <c r="F312" s="47"/>
      <c r="G312" s="39"/>
      <c r="H312" s="47"/>
      <c r="I312" s="73"/>
      <c r="J312" s="73"/>
      <c r="K312" s="74"/>
      <c r="L312" s="47"/>
      <c r="M312" s="47"/>
      <c r="N312" s="47"/>
      <c r="O312" s="47"/>
      <c r="P312" s="47"/>
      <c r="Q312" s="47"/>
      <c r="R312" s="47"/>
      <c r="S312" s="47"/>
    </row>
    <row r="313" spans="1:19" x14ac:dyDescent="0.25">
      <c r="A313" s="23" t="str">
        <f t="shared" si="8"/>
        <v>-</v>
      </c>
      <c r="B313" s="23" t="str">
        <f t="shared" si="9"/>
        <v/>
      </c>
      <c r="C313" s="61"/>
      <c r="D313" s="47"/>
      <c r="E313" s="47"/>
      <c r="F313" s="47"/>
      <c r="G313" s="39"/>
      <c r="H313" s="47"/>
      <c r="I313" s="73"/>
      <c r="J313" s="73"/>
      <c r="K313" s="74"/>
      <c r="L313" s="47"/>
      <c r="M313" s="47"/>
      <c r="N313" s="47"/>
      <c r="O313" s="47"/>
      <c r="P313" s="47"/>
      <c r="Q313" s="47"/>
      <c r="R313" s="47"/>
      <c r="S313" s="47"/>
    </row>
    <row r="314" spans="1:19" x14ac:dyDescent="0.25">
      <c r="A314" s="23" t="str">
        <f t="shared" si="8"/>
        <v>-</v>
      </c>
      <c r="B314" s="23" t="str">
        <f t="shared" si="9"/>
        <v/>
      </c>
      <c r="C314" s="61"/>
      <c r="D314" s="47"/>
      <c r="E314" s="47"/>
      <c r="F314" s="47"/>
      <c r="G314" s="39"/>
      <c r="H314" s="47"/>
      <c r="I314" s="73"/>
      <c r="J314" s="73"/>
      <c r="K314" s="74"/>
      <c r="L314" s="47"/>
      <c r="M314" s="47"/>
      <c r="N314" s="47"/>
      <c r="O314" s="47"/>
      <c r="P314" s="47"/>
      <c r="Q314" s="47"/>
      <c r="R314" s="47"/>
      <c r="S314" s="47"/>
    </row>
    <row r="315" spans="1:19" x14ac:dyDescent="0.25">
      <c r="A315" s="23" t="str">
        <f t="shared" si="8"/>
        <v>-</v>
      </c>
      <c r="B315" s="23" t="str">
        <f t="shared" si="9"/>
        <v/>
      </c>
      <c r="C315" s="61"/>
      <c r="D315" s="47"/>
      <c r="E315" s="47"/>
      <c r="F315" s="47"/>
      <c r="G315" s="39"/>
      <c r="H315" s="47"/>
      <c r="I315" s="73"/>
      <c r="J315" s="73"/>
      <c r="K315" s="74"/>
      <c r="L315" s="47"/>
      <c r="M315" s="47"/>
      <c r="N315" s="47"/>
      <c r="O315" s="47"/>
      <c r="P315" s="47"/>
      <c r="Q315" s="47"/>
      <c r="R315" s="47"/>
      <c r="S315" s="47"/>
    </row>
    <row r="316" spans="1:19" x14ac:dyDescent="0.25">
      <c r="A316" s="23" t="str">
        <f t="shared" si="8"/>
        <v>-</v>
      </c>
      <c r="B316" s="23" t="str">
        <f t="shared" si="9"/>
        <v/>
      </c>
      <c r="C316" s="61"/>
      <c r="D316" s="47"/>
      <c r="E316" s="47"/>
      <c r="F316" s="47"/>
      <c r="G316" s="39"/>
      <c r="H316" s="47"/>
      <c r="I316" s="73"/>
      <c r="J316" s="73"/>
      <c r="K316" s="74"/>
      <c r="L316" s="47"/>
      <c r="M316" s="47"/>
      <c r="N316" s="47"/>
      <c r="O316" s="47"/>
      <c r="P316" s="47"/>
      <c r="Q316" s="47"/>
      <c r="R316" s="47"/>
      <c r="S316" s="47"/>
    </row>
    <row r="317" spans="1:19" x14ac:dyDescent="0.25">
      <c r="A317" s="23" t="str">
        <f t="shared" si="8"/>
        <v>-</v>
      </c>
      <c r="B317" s="23" t="str">
        <f t="shared" si="9"/>
        <v/>
      </c>
      <c r="C317" s="61"/>
      <c r="D317" s="47"/>
      <c r="E317" s="47"/>
      <c r="F317" s="47"/>
      <c r="G317" s="39"/>
      <c r="H317" s="47"/>
      <c r="I317" s="73"/>
      <c r="J317" s="73"/>
      <c r="K317" s="74"/>
      <c r="L317" s="47"/>
      <c r="M317" s="47"/>
      <c r="N317" s="47"/>
      <c r="O317" s="47"/>
      <c r="P317" s="47"/>
      <c r="Q317" s="47"/>
      <c r="R317" s="47"/>
      <c r="S317" s="47"/>
    </row>
    <row r="318" spans="1:19" x14ac:dyDescent="0.25">
      <c r="A318" s="23" t="str">
        <f t="shared" si="8"/>
        <v>-</v>
      </c>
      <c r="B318" s="23" t="str">
        <f t="shared" si="9"/>
        <v/>
      </c>
      <c r="C318" s="61"/>
      <c r="D318" s="47"/>
      <c r="E318" s="47"/>
      <c r="F318" s="47"/>
      <c r="G318" s="39"/>
      <c r="H318" s="47"/>
      <c r="I318" s="73"/>
      <c r="J318" s="73"/>
      <c r="K318" s="74"/>
      <c r="L318" s="47"/>
      <c r="M318" s="47"/>
      <c r="N318" s="47"/>
      <c r="O318" s="47"/>
      <c r="P318" s="47"/>
      <c r="Q318" s="47"/>
      <c r="R318" s="47"/>
      <c r="S318" s="47"/>
    </row>
    <row r="319" spans="1:19" x14ac:dyDescent="0.25">
      <c r="A319" s="23" t="str">
        <f t="shared" si="8"/>
        <v>-</v>
      </c>
      <c r="B319" s="23" t="str">
        <f t="shared" si="9"/>
        <v/>
      </c>
      <c r="C319" s="61"/>
      <c r="D319" s="47"/>
      <c r="E319" s="47"/>
      <c r="F319" s="47"/>
      <c r="G319" s="39"/>
      <c r="H319" s="47"/>
      <c r="I319" s="73"/>
      <c r="J319" s="73"/>
      <c r="K319" s="74"/>
      <c r="L319" s="47"/>
      <c r="M319" s="47"/>
      <c r="N319" s="47"/>
      <c r="O319" s="47"/>
      <c r="P319" s="47"/>
      <c r="Q319" s="47"/>
      <c r="R319" s="47"/>
      <c r="S319" s="47"/>
    </row>
    <row r="320" spans="1:19" x14ac:dyDescent="0.25">
      <c r="A320" s="23" t="str">
        <f t="shared" si="8"/>
        <v>-</v>
      </c>
      <c r="B320" s="23" t="str">
        <f t="shared" si="9"/>
        <v/>
      </c>
      <c r="C320" s="61"/>
      <c r="D320" s="47"/>
      <c r="E320" s="47"/>
      <c r="F320" s="47"/>
      <c r="G320" s="39"/>
      <c r="H320" s="47"/>
      <c r="I320" s="73"/>
      <c r="J320" s="73"/>
      <c r="K320" s="74"/>
      <c r="L320" s="47"/>
      <c r="M320" s="47"/>
      <c r="N320" s="47"/>
      <c r="O320" s="47"/>
      <c r="P320" s="47"/>
      <c r="Q320" s="47"/>
      <c r="R320" s="47"/>
      <c r="S320" s="47"/>
    </row>
    <row r="321" spans="1:19" x14ac:dyDescent="0.25">
      <c r="A321" s="23" t="str">
        <f t="shared" si="8"/>
        <v>-</v>
      </c>
      <c r="B321" s="23" t="str">
        <f t="shared" si="9"/>
        <v/>
      </c>
      <c r="C321" s="61"/>
      <c r="D321" s="47"/>
      <c r="E321" s="47"/>
      <c r="F321" s="47"/>
      <c r="G321" s="39"/>
      <c r="H321" s="47"/>
      <c r="I321" s="73"/>
      <c r="J321" s="73"/>
      <c r="K321" s="74"/>
      <c r="L321" s="47"/>
      <c r="M321" s="47"/>
      <c r="N321" s="47"/>
      <c r="O321" s="47"/>
      <c r="P321" s="47"/>
      <c r="Q321" s="47"/>
      <c r="R321" s="47"/>
      <c r="S321" s="47"/>
    </row>
    <row r="322" spans="1:19" x14ac:dyDescent="0.25">
      <c r="A322" s="23" t="str">
        <f t="shared" si="8"/>
        <v>-</v>
      </c>
      <c r="B322" s="23" t="str">
        <f t="shared" si="9"/>
        <v/>
      </c>
      <c r="C322" s="61"/>
      <c r="D322" s="47"/>
      <c r="E322" s="47"/>
      <c r="F322" s="47"/>
      <c r="G322" s="39"/>
      <c r="H322" s="47"/>
      <c r="I322" s="73"/>
      <c r="J322" s="73"/>
      <c r="K322" s="74"/>
      <c r="L322" s="47"/>
      <c r="M322" s="47"/>
      <c r="N322" s="47"/>
      <c r="O322" s="47"/>
      <c r="P322" s="47"/>
      <c r="Q322" s="47"/>
      <c r="R322" s="47"/>
      <c r="S322" s="47"/>
    </row>
    <row r="323" spans="1:19" x14ac:dyDescent="0.25">
      <c r="A323" s="23" t="str">
        <f t="shared" ref="A323:A386" si="10">CONCATENATE(G323,"-",C323)</f>
        <v>-</v>
      </c>
      <c r="B323" s="23" t="str">
        <f t="shared" si="9"/>
        <v/>
      </c>
      <c r="C323" s="61"/>
      <c r="D323" s="47"/>
      <c r="E323" s="47"/>
      <c r="F323" s="47"/>
      <c r="G323" s="39"/>
      <c r="H323" s="47"/>
      <c r="I323" s="73"/>
      <c r="J323" s="73"/>
      <c r="K323" s="74"/>
      <c r="L323" s="47"/>
      <c r="M323" s="47"/>
      <c r="N323" s="47"/>
      <c r="O323" s="47"/>
      <c r="P323" s="47"/>
      <c r="Q323" s="47"/>
      <c r="R323" s="47"/>
      <c r="S323" s="47"/>
    </row>
    <row r="324" spans="1:19" x14ac:dyDescent="0.25">
      <c r="A324" s="23" t="str">
        <f t="shared" si="10"/>
        <v>-</v>
      </c>
      <c r="B324" s="23" t="str">
        <f t="shared" ref="B324:B387" si="11">IF(A324="-","",A324)</f>
        <v/>
      </c>
      <c r="C324" s="61"/>
      <c r="D324" s="47"/>
      <c r="E324" s="47"/>
      <c r="F324" s="47"/>
      <c r="G324" s="39"/>
      <c r="H324" s="47"/>
      <c r="I324" s="73"/>
      <c r="J324" s="73"/>
      <c r="K324" s="74"/>
      <c r="L324" s="47"/>
      <c r="M324" s="47"/>
      <c r="N324" s="47"/>
      <c r="O324" s="47"/>
      <c r="P324" s="47"/>
      <c r="Q324" s="47"/>
      <c r="R324" s="47"/>
      <c r="S324" s="47"/>
    </row>
    <row r="325" spans="1:19" x14ac:dyDescent="0.25">
      <c r="A325" s="23" t="str">
        <f t="shared" si="10"/>
        <v>-</v>
      </c>
      <c r="B325" s="23" t="str">
        <f t="shared" si="11"/>
        <v/>
      </c>
      <c r="C325" s="61"/>
      <c r="D325" s="47"/>
      <c r="E325" s="47"/>
      <c r="F325" s="47"/>
      <c r="G325" s="39"/>
      <c r="H325" s="47"/>
      <c r="I325" s="73"/>
      <c r="J325" s="73"/>
      <c r="K325" s="74"/>
      <c r="L325" s="47"/>
      <c r="M325" s="47"/>
      <c r="N325" s="47"/>
      <c r="O325" s="47"/>
      <c r="P325" s="47"/>
      <c r="Q325" s="47"/>
      <c r="R325" s="47"/>
      <c r="S325" s="47"/>
    </row>
    <row r="326" spans="1:19" x14ac:dyDescent="0.25">
      <c r="A326" s="23" t="str">
        <f t="shared" si="10"/>
        <v>-</v>
      </c>
      <c r="B326" s="23" t="str">
        <f t="shared" si="11"/>
        <v/>
      </c>
      <c r="C326" s="61"/>
      <c r="D326" s="47"/>
      <c r="E326" s="47"/>
      <c r="F326" s="47"/>
      <c r="G326" s="39"/>
      <c r="H326" s="47"/>
      <c r="I326" s="73"/>
      <c r="J326" s="73"/>
      <c r="K326" s="74"/>
      <c r="L326" s="47"/>
      <c r="M326" s="47"/>
      <c r="N326" s="47"/>
      <c r="O326" s="47"/>
      <c r="P326" s="47"/>
      <c r="Q326" s="47"/>
      <c r="R326" s="47"/>
      <c r="S326" s="47"/>
    </row>
    <row r="327" spans="1:19" x14ac:dyDescent="0.25">
      <c r="A327" s="23" t="str">
        <f t="shared" si="10"/>
        <v>-</v>
      </c>
      <c r="B327" s="23" t="str">
        <f t="shared" si="11"/>
        <v/>
      </c>
      <c r="C327" s="61"/>
      <c r="D327" s="47"/>
      <c r="E327" s="47"/>
      <c r="F327" s="47"/>
      <c r="G327" s="39"/>
      <c r="H327" s="47"/>
      <c r="I327" s="73"/>
      <c r="J327" s="73"/>
      <c r="K327" s="74"/>
      <c r="L327" s="47"/>
      <c r="M327" s="47"/>
      <c r="N327" s="47"/>
      <c r="O327" s="47"/>
      <c r="P327" s="47"/>
      <c r="Q327" s="47"/>
      <c r="R327" s="47"/>
      <c r="S327" s="47"/>
    </row>
    <row r="328" spans="1:19" x14ac:dyDescent="0.25">
      <c r="A328" s="23" t="str">
        <f t="shared" si="10"/>
        <v>-</v>
      </c>
      <c r="B328" s="23" t="str">
        <f t="shared" si="11"/>
        <v/>
      </c>
      <c r="C328" s="61"/>
      <c r="D328" s="47"/>
      <c r="E328" s="47"/>
      <c r="F328" s="47"/>
      <c r="G328" s="39"/>
      <c r="H328" s="47"/>
      <c r="I328" s="73"/>
      <c r="J328" s="73"/>
      <c r="K328" s="74"/>
      <c r="L328" s="47"/>
      <c r="M328" s="47"/>
      <c r="N328" s="47"/>
      <c r="O328" s="47"/>
      <c r="P328" s="47"/>
      <c r="Q328" s="47"/>
      <c r="R328" s="47"/>
      <c r="S328" s="47"/>
    </row>
    <row r="329" spans="1:19" x14ac:dyDescent="0.25">
      <c r="A329" s="23" t="str">
        <f t="shared" si="10"/>
        <v>-</v>
      </c>
      <c r="B329" s="23" t="str">
        <f t="shared" si="11"/>
        <v/>
      </c>
      <c r="C329" s="61"/>
      <c r="D329" s="47"/>
      <c r="E329" s="47"/>
      <c r="F329" s="47"/>
      <c r="G329" s="39"/>
      <c r="H329" s="47"/>
      <c r="I329" s="73"/>
      <c r="J329" s="73"/>
      <c r="K329" s="74"/>
      <c r="L329" s="47"/>
      <c r="M329" s="47"/>
      <c r="N329" s="47"/>
      <c r="O329" s="47"/>
      <c r="P329" s="47"/>
      <c r="Q329" s="47"/>
      <c r="R329" s="47"/>
      <c r="S329" s="47"/>
    </row>
    <row r="330" spans="1:19" x14ac:dyDescent="0.25">
      <c r="A330" s="23" t="str">
        <f t="shared" si="10"/>
        <v>-</v>
      </c>
      <c r="B330" s="23" t="str">
        <f t="shared" si="11"/>
        <v/>
      </c>
      <c r="C330" s="61"/>
      <c r="D330" s="47"/>
      <c r="E330" s="47"/>
      <c r="F330" s="47"/>
      <c r="G330" s="39"/>
      <c r="H330" s="47"/>
      <c r="I330" s="73"/>
      <c r="J330" s="73"/>
      <c r="K330" s="74"/>
      <c r="L330" s="47"/>
      <c r="M330" s="47"/>
      <c r="N330" s="47"/>
      <c r="O330" s="47"/>
      <c r="P330" s="47"/>
      <c r="Q330" s="47"/>
      <c r="R330" s="47"/>
      <c r="S330" s="47"/>
    </row>
    <row r="331" spans="1:19" x14ac:dyDescent="0.25">
      <c r="A331" s="23" t="str">
        <f t="shared" si="10"/>
        <v>-</v>
      </c>
      <c r="B331" s="23" t="str">
        <f t="shared" si="11"/>
        <v/>
      </c>
      <c r="C331" s="61"/>
      <c r="D331" s="47"/>
      <c r="E331" s="47"/>
      <c r="F331" s="47"/>
      <c r="G331" s="39"/>
      <c r="H331" s="47"/>
      <c r="I331" s="73"/>
      <c r="J331" s="73"/>
      <c r="K331" s="74"/>
      <c r="L331" s="47"/>
      <c r="M331" s="47"/>
      <c r="N331" s="47"/>
      <c r="O331" s="47"/>
      <c r="P331" s="47"/>
      <c r="Q331" s="47"/>
      <c r="R331" s="47"/>
      <c r="S331" s="47"/>
    </row>
    <row r="332" spans="1:19" x14ac:dyDescent="0.25">
      <c r="A332" s="23" t="str">
        <f t="shared" si="10"/>
        <v>-</v>
      </c>
      <c r="B332" s="23" t="str">
        <f t="shared" si="11"/>
        <v/>
      </c>
      <c r="C332" s="61"/>
      <c r="D332" s="47"/>
      <c r="E332" s="47"/>
      <c r="F332" s="47"/>
      <c r="G332" s="39"/>
      <c r="H332" s="47"/>
      <c r="I332" s="73"/>
      <c r="J332" s="73"/>
      <c r="K332" s="74"/>
      <c r="L332" s="47"/>
      <c r="M332" s="47"/>
      <c r="N332" s="47"/>
      <c r="O332" s="47"/>
      <c r="P332" s="47"/>
      <c r="Q332" s="47"/>
      <c r="R332" s="47"/>
      <c r="S332" s="47"/>
    </row>
    <row r="333" spans="1:19" x14ac:dyDescent="0.25">
      <c r="A333" s="23" t="str">
        <f t="shared" si="10"/>
        <v>-</v>
      </c>
      <c r="B333" s="23" t="str">
        <f t="shared" si="11"/>
        <v/>
      </c>
      <c r="C333" s="61"/>
      <c r="D333" s="47"/>
      <c r="E333" s="47"/>
      <c r="F333" s="47"/>
      <c r="G333" s="39"/>
      <c r="H333" s="47"/>
      <c r="I333" s="73"/>
      <c r="J333" s="73"/>
      <c r="K333" s="74"/>
      <c r="L333" s="47"/>
      <c r="M333" s="47"/>
      <c r="N333" s="47"/>
      <c r="O333" s="47"/>
      <c r="P333" s="47"/>
      <c r="Q333" s="47"/>
      <c r="R333" s="47"/>
      <c r="S333" s="47"/>
    </row>
    <row r="334" spans="1:19" x14ac:dyDescent="0.25">
      <c r="A334" s="23" t="str">
        <f t="shared" si="10"/>
        <v>-</v>
      </c>
      <c r="B334" s="23" t="str">
        <f t="shared" si="11"/>
        <v/>
      </c>
      <c r="C334" s="61"/>
      <c r="D334" s="47"/>
      <c r="E334" s="47"/>
      <c r="F334" s="47"/>
      <c r="G334" s="39"/>
      <c r="H334" s="47"/>
      <c r="I334" s="73"/>
      <c r="J334" s="73"/>
      <c r="K334" s="74"/>
      <c r="L334" s="47"/>
      <c r="M334" s="47"/>
      <c r="N334" s="47"/>
      <c r="O334" s="47"/>
      <c r="P334" s="47"/>
      <c r="Q334" s="47"/>
      <c r="R334" s="47"/>
      <c r="S334" s="47"/>
    </row>
    <row r="335" spans="1:19" x14ac:dyDescent="0.25">
      <c r="A335" s="23" t="str">
        <f t="shared" si="10"/>
        <v>-</v>
      </c>
      <c r="B335" s="23" t="str">
        <f t="shared" si="11"/>
        <v/>
      </c>
      <c r="C335" s="61"/>
      <c r="D335" s="47"/>
      <c r="E335" s="47"/>
      <c r="F335" s="47"/>
      <c r="G335" s="39"/>
      <c r="H335" s="47"/>
      <c r="I335" s="73"/>
      <c r="J335" s="73"/>
      <c r="K335" s="74"/>
      <c r="L335" s="47"/>
      <c r="M335" s="47"/>
      <c r="N335" s="47"/>
      <c r="O335" s="47"/>
      <c r="P335" s="47"/>
      <c r="Q335" s="47"/>
      <c r="R335" s="47"/>
      <c r="S335" s="47"/>
    </row>
    <row r="336" spans="1:19" x14ac:dyDescent="0.25">
      <c r="A336" s="23" t="str">
        <f t="shared" si="10"/>
        <v>-</v>
      </c>
      <c r="B336" s="23" t="str">
        <f t="shared" si="11"/>
        <v/>
      </c>
      <c r="C336" s="61"/>
      <c r="D336" s="47"/>
      <c r="E336" s="47"/>
      <c r="F336" s="47"/>
      <c r="G336" s="39"/>
      <c r="H336" s="47"/>
      <c r="I336" s="73"/>
      <c r="J336" s="73"/>
      <c r="K336" s="74"/>
      <c r="L336" s="47"/>
      <c r="M336" s="47"/>
      <c r="N336" s="47"/>
      <c r="O336" s="47"/>
      <c r="P336" s="47"/>
      <c r="Q336" s="47"/>
      <c r="R336" s="47"/>
      <c r="S336" s="47"/>
    </row>
    <row r="337" spans="1:19" x14ac:dyDescent="0.25">
      <c r="A337" s="23" t="str">
        <f t="shared" si="10"/>
        <v>-</v>
      </c>
      <c r="B337" s="23" t="str">
        <f t="shared" si="11"/>
        <v/>
      </c>
      <c r="C337" s="61"/>
      <c r="D337" s="47"/>
      <c r="E337" s="47"/>
      <c r="F337" s="47"/>
      <c r="G337" s="39"/>
      <c r="H337" s="47"/>
      <c r="I337" s="73"/>
      <c r="J337" s="73"/>
      <c r="K337" s="74"/>
      <c r="L337" s="47"/>
      <c r="M337" s="47"/>
      <c r="N337" s="47"/>
      <c r="O337" s="47"/>
      <c r="P337" s="47"/>
      <c r="Q337" s="47"/>
      <c r="R337" s="47"/>
      <c r="S337" s="47"/>
    </row>
    <row r="338" spans="1:19" x14ac:dyDescent="0.25">
      <c r="A338" s="23" t="str">
        <f t="shared" si="10"/>
        <v>-</v>
      </c>
      <c r="B338" s="23" t="str">
        <f t="shared" si="11"/>
        <v/>
      </c>
      <c r="C338" s="61"/>
      <c r="D338" s="47"/>
      <c r="E338" s="47"/>
      <c r="F338" s="47"/>
      <c r="G338" s="39"/>
      <c r="H338" s="47"/>
      <c r="I338" s="73"/>
      <c r="J338" s="73"/>
      <c r="K338" s="74"/>
      <c r="L338" s="47"/>
      <c r="M338" s="47"/>
      <c r="N338" s="47"/>
      <c r="O338" s="47"/>
      <c r="P338" s="47"/>
      <c r="Q338" s="47"/>
      <c r="R338" s="47"/>
      <c r="S338" s="47"/>
    </row>
    <row r="339" spans="1:19" x14ac:dyDescent="0.25">
      <c r="A339" s="23" t="str">
        <f t="shared" si="10"/>
        <v>-</v>
      </c>
      <c r="B339" s="23" t="str">
        <f t="shared" si="11"/>
        <v/>
      </c>
      <c r="C339" s="61"/>
      <c r="D339" s="47"/>
      <c r="E339" s="47"/>
      <c r="F339" s="47"/>
      <c r="G339" s="39"/>
      <c r="H339" s="47"/>
      <c r="I339" s="73"/>
      <c r="J339" s="73"/>
      <c r="K339" s="74"/>
      <c r="L339" s="47"/>
      <c r="M339" s="47"/>
      <c r="N339" s="47"/>
      <c r="O339" s="47"/>
      <c r="P339" s="47"/>
      <c r="Q339" s="47"/>
      <c r="R339" s="47"/>
      <c r="S339" s="47"/>
    </row>
    <row r="340" spans="1:19" x14ac:dyDescent="0.25">
      <c r="A340" s="23" t="str">
        <f t="shared" si="10"/>
        <v>-</v>
      </c>
      <c r="B340" s="23" t="str">
        <f t="shared" si="11"/>
        <v/>
      </c>
      <c r="C340" s="61"/>
      <c r="D340" s="47"/>
      <c r="E340" s="47"/>
      <c r="F340" s="47"/>
      <c r="G340" s="39"/>
      <c r="H340" s="47"/>
      <c r="I340" s="73"/>
      <c r="J340" s="73"/>
      <c r="K340" s="74"/>
      <c r="L340" s="47"/>
      <c r="M340" s="47"/>
      <c r="N340" s="47"/>
      <c r="O340" s="47"/>
      <c r="P340" s="47"/>
      <c r="Q340" s="47"/>
      <c r="R340" s="47"/>
      <c r="S340" s="47"/>
    </row>
    <row r="341" spans="1:19" x14ac:dyDescent="0.25">
      <c r="A341" s="23" t="str">
        <f t="shared" si="10"/>
        <v>-</v>
      </c>
      <c r="B341" s="23" t="str">
        <f t="shared" si="11"/>
        <v/>
      </c>
      <c r="C341" s="61"/>
      <c r="D341" s="47"/>
      <c r="E341" s="47"/>
      <c r="F341" s="47"/>
      <c r="G341" s="39"/>
      <c r="H341" s="47"/>
      <c r="I341" s="73"/>
      <c r="J341" s="73"/>
      <c r="K341" s="74"/>
      <c r="L341" s="47"/>
      <c r="M341" s="47"/>
      <c r="N341" s="47"/>
      <c r="O341" s="47"/>
      <c r="P341" s="47"/>
      <c r="Q341" s="47"/>
      <c r="R341" s="47"/>
      <c r="S341" s="47"/>
    </row>
    <row r="342" spans="1:19" x14ac:dyDescent="0.25">
      <c r="A342" s="23" t="str">
        <f t="shared" si="10"/>
        <v>-</v>
      </c>
      <c r="B342" s="23" t="str">
        <f t="shared" si="11"/>
        <v/>
      </c>
      <c r="C342" s="61"/>
      <c r="D342" s="47"/>
      <c r="E342" s="47"/>
      <c r="F342" s="47"/>
      <c r="G342" s="39"/>
      <c r="H342" s="47"/>
      <c r="I342" s="73"/>
      <c r="J342" s="73"/>
      <c r="K342" s="74"/>
      <c r="L342" s="47"/>
      <c r="M342" s="47"/>
      <c r="N342" s="47"/>
      <c r="O342" s="47"/>
      <c r="P342" s="47"/>
      <c r="Q342" s="47"/>
      <c r="R342" s="47"/>
      <c r="S342" s="47"/>
    </row>
    <row r="343" spans="1:19" x14ac:dyDescent="0.25">
      <c r="A343" s="23" t="str">
        <f t="shared" si="10"/>
        <v>-</v>
      </c>
      <c r="B343" s="23" t="str">
        <f t="shared" si="11"/>
        <v/>
      </c>
      <c r="C343" s="61"/>
      <c r="D343" s="47"/>
      <c r="E343" s="47"/>
      <c r="F343" s="47"/>
      <c r="G343" s="39"/>
      <c r="H343" s="47"/>
      <c r="I343" s="73"/>
      <c r="J343" s="73"/>
      <c r="K343" s="74"/>
      <c r="L343" s="47"/>
      <c r="M343" s="47"/>
      <c r="N343" s="47"/>
      <c r="O343" s="47"/>
      <c r="P343" s="47"/>
      <c r="Q343" s="47"/>
      <c r="R343" s="47"/>
      <c r="S343" s="47"/>
    </row>
    <row r="344" spans="1:19" x14ac:dyDescent="0.25">
      <c r="A344" s="23" t="str">
        <f t="shared" si="10"/>
        <v>-</v>
      </c>
      <c r="B344" s="23" t="str">
        <f t="shared" si="11"/>
        <v/>
      </c>
      <c r="C344" s="61"/>
      <c r="D344" s="47"/>
      <c r="E344" s="47"/>
      <c r="F344" s="47"/>
      <c r="G344" s="39"/>
      <c r="H344" s="47"/>
      <c r="I344" s="73"/>
      <c r="J344" s="73"/>
      <c r="K344" s="74"/>
      <c r="L344" s="47"/>
      <c r="M344" s="47"/>
      <c r="N344" s="47"/>
      <c r="O344" s="47"/>
      <c r="P344" s="47"/>
      <c r="Q344" s="47"/>
      <c r="R344" s="47"/>
      <c r="S344" s="47"/>
    </row>
    <row r="345" spans="1:19" x14ac:dyDescent="0.25">
      <c r="A345" s="23" t="str">
        <f t="shared" si="10"/>
        <v>-</v>
      </c>
      <c r="B345" s="23" t="str">
        <f t="shared" si="11"/>
        <v/>
      </c>
      <c r="C345" s="61"/>
      <c r="D345" s="47"/>
      <c r="E345" s="47"/>
      <c r="F345" s="47"/>
      <c r="G345" s="39"/>
      <c r="H345" s="47"/>
      <c r="I345" s="73"/>
      <c r="J345" s="73"/>
      <c r="K345" s="74"/>
      <c r="L345" s="47"/>
      <c r="M345" s="47"/>
      <c r="N345" s="47"/>
      <c r="O345" s="47"/>
      <c r="P345" s="47"/>
      <c r="Q345" s="47"/>
      <c r="R345" s="47"/>
      <c r="S345" s="47"/>
    </row>
    <row r="346" spans="1:19" x14ac:dyDescent="0.25">
      <c r="A346" s="23" t="str">
        <f t="shared" si="10"/>
        <v>-</v>
      </c>
      <c r="B346" s="23" t="str">
        <f t="shared" si="11"/>
        <v/>
      </c>
      <c r="C346" s="61"/>
      <c r="D346" s="47"/>
      <c r="E346" s="47"/>
      <c r="F346" s="47"/>
      <c r="G346" s="39"/>
      <c r="H346" s="47"/>
      <c r="I346" s="73"/>
      <c r="J346" s="73"/>
      <c r="K346" s="74"/>
      <c r="L346" s="47"/>
      <c r="M346" s="47"/>
      <c r="N346" s="47"/>
      <c r="O346" s="47"/>
      <c r="P346" s="47"/>
      <c r="Q346" s="47"/>
      <c r="R346" s="47"/>
      <c r="S346" s="47"/>
    </row>
    <row r="347" spans="1:19" x14ac:dyDescent="0.25">
      <c r="A347" s="23" t="str">
        <f t="shared" si="10"/>
        <v>-</v>
      </c>
      <c r="B347" s="23" t="str">
        <f t="shared" si="11"/>
        <v/>
      </c>
      <c r="C347" s="61"/>
      <c r="D347" s="47"/>
      <c r="E347" s="47"/>
      <c r="F347" s="47"/>
      <c r="G347" s="39"/>
      <c r="H347" s="47"/>
      <c r="I347" s="73"/>
      <c r="J347" s="73"/>
      <c r="K347" s="74"/>
      <c r="L347" s="47"/>
      <c r="M347" s="47"/>
      <c r="N347" s="47"/>
      <c r="O347" s="47"/>
      <c r="P347" s="47"/>
      <c r="Q347" s="47"/>
      <c r="R347" s="47"/>
      <c r="S347" s="47"/>
    </row>
    <row r="348" spans="1:19" x14ac:dyDescent="0.25">
      <c r="A348" s="23" t="str">
        <f t="shared" si="10"/>
        <v>-</v>
      </c>
      <c r="B348" s="23" t="str">
        <f t="shared" si="11"/>
        <v/>
      </c>
      <c r="C348" s="61"/>
      <c r="D348" s="47"/>
      <c r="E348" s="47"/>
      <c r="F348" s="47"/>
      <c r="G348" s="39"/>
      <c r="H348" s="47"/>
      <c r="I348" s="73"/>
      <c r="J348" s="73"/>
      <c r="K348" s="74"/>
      <c r="L348" s="47"/>
      <c r="M348" s="47"/>
      <c r="N348" s="47"/>
      <c r="O348" s="47"/>
      <c r="P348" s="47"/>
      <c r="Q348" s="47"/>
      <c r="R348" s="47"/>
      <c r="S348" s="47"/>
    </row>
    <row r="349" spans="1:19" x14ac:dyDescent="0.25">
      <c r="A349" s="23" t="str">
        <f t="shared" si="10"/>
        <v>-</v>
      </c>
      <c r="B349" s="23" t="str">
        <f t="shared" si="11"/>
        <v/>
      </c>
      <c r="C349" s="61"/>
      <c r="D349" s="47"/>
      <c r="E349" s="47"/>
      <c r="F349" s="47"/>
      <c r="G349" s="39"/>
      <c r="H349" s="47"/>
      <c r="I349" s="73"/>
      <c r="J349" s="73"/>
      <c r="K349" s="74"/>
      <c r="L349" s="47"/>
      <c r="M349" s="47"/>
      <c r="N349" s="47"/>
      <c r="O349" s="47"/>
      <c r="P349" s="47"/>
      <c r="Q349" s="47"/>
      <c r="R349" s="47"/>
      <c r="S349" s="47"/>
    </row>
    <row r="350" spans="1:19" x14ac:dyDescent="0.25">
      <c r="A350" s="23" t="str">
        <f t="shared" si="10"/>
        <v>-</v>
      </c>
      <c r="B350" s="23" t="str">
        <f t="shared" si="11"/>
        <v/>
      </c>
      <c r="C350" s="61"/>
      <c r="D350" s="47"/>
      <c r="E350" s="47"/>
      <c r="F350" s="47"/>
      <c r="G350" s="39"/>
      <c r="H350" s="47"/>
      <c r="I350" s="73"/>
      <c r="J350" s="73"/>
      <c r="K350" s="74"/>
      <c r="L350" s="47"/>
      <c r="M350" s="47"/>
      <c r="N350" s="47"/>
      <c r="O350" s="47"/>
      <c r="P350" s="47"/>
      <c r="Q350" s="47"/>
      <c r="R350" s="47"/>
      <c r="S350" s="47"/>
    </row>
    <row r="351" spans="1:19" x14ac:dyDescent="0.25">
      <c r="A351" s="23" t="str">
        <f t="shared" si="10"/>
        <v>-</v>
      </c>
      <c r="B351" s="23" t="str">
        <f t="shared" si="11"/>
        <v/>
      </c>
      <c r="C351" s="61"/>
      <c r="D351" s="47"/>
      <c r="E351" s="47"/>
      <c r="F351" s="47"/>
      <c r="G351" s="39"/>
      <c r="H351" s="47"/>
      <c r="I351" s="73"/>
      <c r="J351" s="73"/>
      <c r="K351" s="74"/>
      <c r="L351" s="47"/>
      <c r="M351" s="47"/>
      <c r="N351" s="47"/>
      <c r="O351" s="47"/>
      <c r="P351" s="47"/>
      <c r="Q351" s="47"/>
      <c r="R351" s="47"/>
      <c r="S351" s="47"/>
    </row>
    <row r="352" spans="1:19" x14ac:dyDescent="0.25">
      <c r="A352" s="23" t="str">
        <f t="shared" si="10"/>
        <v>-</v>
      </c>
      <c r="B352" s="23" t="str">
        <f t="shared" si="11"/>
        <v/>
      </c>
      <c r="C352" s="61"/>
      <c r="D352" s="47"/>
      <c r="E352" s="47"/>
      <c r="F352" s="47"/>
      <c r="G352" s="39"/>
      <c r="H352" s="47"/>
      <c r="I352" s="73"/>
      <c r="J352" s="73"/>
      <c r="K352" s="74"/>
      <c r="L352" s="47"/>
      <c r="M352" s="47"/>
      <c r="N352" s="47"/>
      <c r="O352" s="47"/>
      <c r="P352" s="47"/>
      <c r="Q352" s="47"/>
      <c r="R352" s="47"/>
      <c r="S352" s="47"/>
    </row>
    <row r="353" spans="1:19" x14ac:dyDescent="0.25">
      <c r="A353" s="23" t="str">
        <f t="shared" si="10"/>
        <v>-</v>
      </c>
      <c r="B353" s="23" t="str">
        <f t="shared" si="11"/>
        <v/>
      </c>
      <c r="C353" s="61"/>
      <c r="D353" s="47"/>
      <c r="E353" s="47"/>
      <c r="F353" s="47"/>
      <c r="G353" s="39"/>
      <c r="H353" s="47"/>
      <c r="I353" s="73"/>
      <c r="J353" s="73"/>
      <c r="K353" s="74"/>
      <c r="L353" s="47"/>
      <c r="M353" s="47"/>
      <c r="N353" s="47"/>
      <c r="O353" s="47"/>
      <c r="P353" s="47"/>
      <c r="Q353" s="47"/>
      <c r="R353" s="47"/>
      <c r="S353" s="47"/>
    </row>
    <row r="354" spans="1:19" x14ac:dyDescent="0.25">
      <c r="A354" s="23" t="str">
        <f t="shared" si="10"/>
        <v>-</v>
      </c>
      <c r="B354" s="23" t="str">
        <f t="shared" si="11"/>
        <v/>
      </c>
      <c r="C354" s="61"/>
      <c r="D354" s="47"/>
      <c r="E354" s="47"/>
      <c r="F354" s="47"/>
      <c r="G354" s="39"/>
      <c r="H354" s="47"/>
      <c r="I354" s="73"/>
      <c r="J354" s="73"/>
      <c r="K354" s="74"/>
      <c r="L354" s="47"/>
      <c r="M354" s="47"/>
      <c r="N354" s="47"/>
      <c r="O354" s="47"/>
      <c r="P354" s="47"/>
      <c r="Q354" s="47"/>
      <c r="R354" s="47"/>
      <c r="S354" s="47"/>
    </row>
    <row r="355" spans="1:19" x14ac:dyDescent="0.25">
      <c r="A355" s="23" t="str">
        <f t="shared" si="10"/>
        <v>-</v>
      </c>
      <c r="B355" s="23" t="str">
        <f t="shared" si="11"/>
        <v/>
      </c>
      <c r="C355" s="61"/>
      <c r="D355" s="47"/>
      <c r="E355" s="47"/>
      <c r="F355" s="47"/>
      <c r="G355" s="39"/>
      <c r="H355" s="47"/>
      <c r="I355" s="73"/>
      <c r="J355" s="73"/>
      <c r="K355" s="74"/>
      <c r="L355" s="47"/>
      <c r="M355" s="47"/>
      <c r="N355" s="47"/>
      <c r="O355" s="47"/>
      <c r="P355" s="47"/>
      <c r="Q355" s="47"/>
      <c r="R355" s="47"/>
      <c r="S355" s="47"/>
    </row>
    <row r="356" spans="1:19" x14ac:dyDescent="0.25">
      <c r="A356" s="23" t="str">
        <f t="shared" si="10"/>
        <v>-</v>
      </c>
      <c r="B356" s="23" t="str">
        <f t="shared" si="11"/>
        <v/>
      </c>
      <c r="C356" s="61"/>
      <c r="D356" s="47"/>
      <c r="E356" s="47"/>
      <c r="F356" s="47"/>
      <c r="G356" s="39"/>
      <c r="H356" s="47"/>
      <c r="I356" s="73"/>
      <c r="J356" s="73"/>
      <c r="K356" s="74"/>
      <c r="L356" s="47"/>
      <c r="M356" s="47"/>
      <c r="N356" s="47"/>
      <c r="O356" s="47"/>
      <c r="P356" s="47"/>
      <c r="Q356" s="47"/>
      <c r="R356" s="47"/>
      <c r="S356" s="47"/>
    </row>
    <row r="357" spans="1:19" x14ac:dyDescent="0.25">
      <c r="A357" s="23" t="str">
        <f t="shared" si="10"/>
        <v>-</v>
      </c>
      <c r="B357" s="23" t="str">
        <f t="shared" si="11"/>
        <v/>
      </c>
      <c r="C357" s="61"/>
      <c r="D357" s="47"/>
      <c r="E357" s="47"/>
      <c r="F357" s="47"/>
      <c r="G357" s="39"/>
      <c r="H357" s="47"/>
      <c r="I357" s="73"/>
      <c r="J357" s="73"/>
      <c r="K357" s="74"/>
      <c r="L357" s="47"/>
      <c r="M357" s="47"/>
      <c r="N357" s="47"/>
      <c r="O357" s="47"/>
      <c r="P357" s="47"/>
      <c r="Q357" s="47"/>
      <c r="R357" s="47"/>
      <c r="S357" s="47"/>
    </row>
    <row r="358" spans="1:19" x14ac:dyDescent="0.25">
      <c r="A358" s="23" t="str">
        <f t="shared" si="10"/>
        <v>-</v>
      </c>
      <c r="B358" s="23" t="str">
        <f t="shared" si="11"/>
        <v/>
      </c>
      <c r="C358" s="61"/>
      <c r="D358" s="47"/>
      <c r="E358" s="47"/>
      <c r="F358" s="47"/>
      <c r="G358" s="39"/>
      <c r="H358" s="47"/>
      <c r="I358" s="73"/>
      <c r="J358" s="73"/>
      <c r="K358" s="74"/>
      <c r="L358" s="47"/>
      <c r="M358" s="47"/>
      <c r="N358" s="47"/>
      <c r="O358" s="47"/>
      <c r="P358" s="47"/>
      <c r="Q358" s="47"/>
      <c r="R358" s="47"/>
      <c r="S358" s="47"/>
    </row>
    <row r="359" spans="1:19" x14ac:dyDescent="0.25">
      <c r="A359" s="23" t="str">
        <f t="shared" si="10"/>
        <v>-</v>
      </c>
      <c r="B359" s="23" t="str">
        <f t="shared" si="11"/>
        <v/>
      </c>
      <c r="C359" s="61"/>
      <c r="D359" s="47"/>
      <c r="E359" s="47"/>
      <c r="F359" s="47"/>
      <c r="G359" s="39"/>
      <c r="H359" s="47"/>
      <c r="I359" s="73"/>
      <c r="J359" s="73"/>
      <c r="K359" s="74"/>
      <c r="L359" s="47"/>
      <c r="M359" s="47"/>
      <c r="N359" s="47"/>
      <c r="O359" s="47"/>
      <c r="P359" s="47"/>
      <c r="Q359" s="47"/>
      <c r="R359" s="47"/>
      <c r="S359" s="47"/>
    </row>
    <row r="360" spans="1:19" x14ac:dyDescent="0.25">
      <c r="A360" s="23" t="str">
        <f t="shared" si="10"/>
        <v>-</v>
      </c>
      <c r="B360" s="23" t="str">
        <f t="shared" si="11"/>
        <v/>
      </c>
      <c r="C360" s="61"/>
      <c r="D360" s="47"/>
      <c r="E360" s="47"/>
      <c r="F360" s="47"/>
      <c r="G360" s="39"/>
      <c r="H360" s="47"/>
      <c r="I360" s="73"/>
      <c r="J360" s="73"/>
      <c r="K360" s="74"/>
      <c r="L360" s="47"/>
      <c r="M360" s="47"/>
      <c r="N360" s="47"/>
      <c r="O360" s="47"/>
      <c r="P360" s="47"/>
      <c r="Q360" s="47"/>
      <c r="R360" s="47"/>
      <c r="S360" s="47"/>
    </row>
    <row r="361" spans="1:19" x14ac:dyDescent="0.25">
      <c r="A361" s="23" t="str">
        <f t="shared" si="10"/>
        <v>-</v>
      </c>
      <c r="B361" s="23" t="str">
        <f t="shared" si="11"/>
        <v/>
      </c>
      <c r="C361" s="61"/>
      <c r="D361" s="47"/>
      <c r="E361" s="47"/>
      <c r="F361" s="47"/>
      <c r="G361" s="39"/>
      <c r="H361" s="47"/>
      <c r="I361" s="73"/>
      <c r="J361" s="73"/>
      <c r="K361" s="74"/>
      <c r="L361" s="47"/>
      <c r="M361" s="47"/>
      <c r="N361" s="47"/>
      <c r="O361" s="47"/>
      <c r="P361" s="47"/>
      <c r="Q361" s="47"/>
      <c r="R361" s="47"/>
      <c r="S361" s="47"/>
    </row>
    <row r="362" spans="1:19" x14ac:dyDescent="0.25">
      <c r="A362" s="23" t="str">
        <f t="shared" si="10"/>
        <v>-</v>
      </c>
      <c r="B362" s="23" t="str">
        <f t="shared" si="11"/>
        <v/>
      </c>
      <c r="C362" s="61"/>
      <c r="D362" s="47"/>
      <c r="E362" s="47"/>
      <c r="F362" s="47"/>
      <c r="G362" s="39"/>
      <c r="H362" s="47"/>
      <c r="I362" s="73"/>
      <c r="J362" s="73"/>
      <c r="K362" s="74"/>
      <c r="L362" s="47"/>
      <c r="M362" s="47"/>
      <c r="N362" s="47"/>
      <c r="O362" s="47"/>
      <c r="P362" s="47"/>
      <c r="Q362" s="47"/>
      <c r="R362" s="47"/>
      <c r="S362" s="47"/>
    </row>
    <row r="363" spans="1:19" x14ac:dyDescent="0.25">
      <c r="A363" s="23" t="str">
        <f t="shared" si="10"/>
        <v>-</v>
      </c>
      <c r="B363" s="23" t="str">
        <f t="shared" si="11"/>
        <v/>
      </c>
      <c r="C363" s="61"/>
      <c r="D363" s="47"/>
      <c r="E363" s="47"/>
      <c r="F363" s="47"/>
      <c r="G363" s="39"/>
      <c r="H363" s="47"/>
      <c r="I363" s="73"/>
      <c r="J363" s="73"/>
      <c r="K363" s="74"/>
      <c r="L363" s="47"/>
      <c r="M363" s="47"/>
      <c r="N363" s="47"/>
      <c r="O363" s="47"/>
      <c r="P363" s="47"/>
      <c r="Q363" s="47"/>
      <c r="R363" s="47"/>
      <c r="S363" s="47"/>
    </row>
    <row r="364" spans="1:19" x14ac:dyDescent="0.25">
      <c r="A364" s="23" t="str">
        <f t="shared" si="10"/>
        <v>-</v>
      </c>
      <c r="B364" s="23" t="str">
        <f t="shared" si="11"/>
        <v/>
      </c>
      <c r="C364" s="61"/>
      <c r="D364" s="47"/>
      <c r="E364" s="47"/>
      <c r="F364" s="47"/>
      <c r="G364" s="39"/>
      <c r="H364" s="47"/>
      <c r="I364" s="73"/>
      <c r="J364" s="73"/>
      <c r="K364" s="74"/>
      <c r="L364" s="47"/>
      <c r="M364" s="47"/>
      <c r="N364" s="47"/>
      <c r="O364" s="47"/>
      <c r="P364" s="47"/>
      <c r="Q364" s="47"/>
      <c r="R364" s="47"/>
      <c r="S364" s="47"/>
    </row>
    <row r="365" spans="1:19" x14ac:dyDescent="0.25">
      <c r="A365" s="23" t="str">
        <f t="shared" si="10"/>
        <v>-</v>
      </c>
      <c r="B365" s="23" t="str">
        <f t="shared" si="11"/>
        <v/>
      </c>
      <c r="C365" s="61"/>
      <c r="D365" s="47"/>
      <c r="E365" s="47"/>
      <c r="F365" s="47"/>
      <c r="G365" s="39"/>
      <c r="H365" s="47"/>
      <c r="I365" s="73"/>
      <c r="J365" s="73"/>
      <c r="K365" s="74"/>
      <c r="L365" s="47"/>
      <c r="M365" s="47"/>
      <c r="N365" s="47"/>
      <c r="O365" s="47"/>
      <c r="P365" s="47"/>
      <c r="Q365" s="47"/>
      <c r="R365" s="47"/>
      <c r="S365" s="47"/>
    </row>
    <row r="366" spans="1:19" x14ac:dyDescent="0.25">
      <c r="A366" s="23" t="str">
        <f t="shared" si="10"/>
        <v>-</v>
      </c>
      <c r="B366" s="23" t="str">
        <f t="shared" si="11"/>
        <v/>
      </c>
      <c r="C366" s="61"/>
      <c r="D366" s="47"/>
      <c r="E366" s="47"/>
      <c r="F366" s="47"/>
      <c r="G366" s="39"/>
      <c r="H366" s="47"/>
      <c r="I366" s="73"/>
      <c r="J366" s="73"/>
      <c r="K366" s="74"/>
      <c r="L366" s="47"/>
      <c r="M366" s="47"/>
      <c r="N366" s="47"/>
      <c r="O366" s="47"/>
      <c r="P366" s="47"/>
      <c r="Q366" s="47"/>
      <c r="R366" s="47"/>
      <c r="S366" s="47"/>
    </row>
    <row r="367" spans="1:19" x14ac:dyDescent="0.25">
      <c r="A367" s="23" t="str">
        <f t="shared" si="10"/>
        <v>-</v>
      </c>
      <c r="B367" s="23" t="str">
        <f t="shared" si="11"/>
        <v/>
      </c>
      <c r="C367" s="61"/>
      <c r="D367" s="47"/>
      <c r="E367" s="47"/>
      <c r="F367" s="47"/>
      <c r="G367" s="39"/>
      <c r="H367" s="47"/>
      <c r="I367" s="73"/>
      <c r="J367" s="73"/>
      <c r="K367" s="74"/>
      <c r="L367" s="47"/>
      <c r="M367" s="47"/>
      <c r="N367" s="47"/>
      <c r="O367" s="47"/>
      <c r="P367" s="47"/>
      <c r="Q367" s="47"/>
      <c r="R367" s="47"/>
      <c r="S367" s="47"/>
    </row>
    <row r="368" spans="1:19" x14ac:dyDescent="0.25">
      <c r="A368" s="23" t="str">
        <f t="shared" si="10"/>
        <v>-</v>
      </c>
      <c r="B368" s="23" t="str">
        <f t="shared" si="11"/>
        <v/>
      </c>
      <c r="C368" s="61"/>
      <c r="D368" s="47"/>
      <c r="E368" s="47"/>
      <c r="F368" s="47"/>
      <c r="G368" s="39"/>
      <c r="H368" s="47"/>
      <c r="I368" s="73"/>
      <c r="J368" s="73"/>
      <c r="K368" s="74"/>
      <c r="L368" s="47"/>
      <c r="M368" s="47"/>
      <c r="N368" s="47"/>
      <c r="O368" s="47"/>
      <c r="P368" s="47"/>
      <c r="Q368" s="47"/>
      <c r="R368" s="47"/>
      <c r="S368" s="47"/>
    </row>
    <row r="369" spans="1:19" x14ac:dyDescent="0.25">
      <c r="A369" s="23" t="str">
        <f t="shared" si="10"/>
        <v>-</v>
      </c>
      <c r="B369" s="23" t="str">
        <f t="shared" si="11"/>
        <v/>
      </c>
      <c r="C369" s="61"/>
      <c r="D369" s="47"/>
      <c r="E369" s="47"/>
      <c r="F369" s="47"/>
      <c r="G369" s="39"/>
      <c r="H369" s="47"/>
      <c r="I369" s="73"/>
      <c r="J369" s="73"/>
      <c r="K369" s="74"/>
      <c r="L369" s="47"/>
      <c r="M369" s="47"/>
      <c r="N369" s="47"/>
      <c r="O369" s="47"/>
      <c r="P369" s="47"/>
      <c r="Q369" s="47"/>
      <c r="R369" s="47"/>
      <c r="S369" s="47"/>
    </row>
    <row r="370" spans="1:19" x14ac:dyDescent="0.25">
      <c r="A370" s="23" t="str">
        <f t="shared" si="10"/>
        <v>-</v>
      </c>
      <c r="B370" s="23" t="str">
        <f t="shared" si="11"/>
        <v/>
      </c>
      <c r="C370" s="61"/>
      <c r="D370" s="47"/>
      <c r="E370" s="47"/>
      <c r="F370" s="47"/>
      <c r="G370" s="39"/>
      <c r="H370" s="47"/>
      <c r="I370" s="73"/>
      <c r="J370" s="73"/>
      <c r="K370" s="74"/>
      <c r="L370" s="47"/>
      <c r="M370" s="47"/>
      <c r="N370" s="47"/>
      <c r="O370" s="47"/>
      <c r="P370" s="47"/>
      <c r="Q370" s="47"/>
      <c r="R370" s="47"/>
      <c r="S370" s="47"/>
    </row>
    <row r="371" spans="1:19" x14ac:dyDescent="0.25">
      <c r="A371" s="23" t="str">
        <f t="shared" si="10"/>
        <v>-</v>
      </c>
      <c r="B371" s="23" t="str">
        <f t="shared" si="11"/>
        <v/>
      </c>
      <c r="C371" s="61"/>
      <c r="D371" s="47"/>
      <c r="E371" s="47"/>
      <c r="F371" s="47"/>
      <c r="G371" s="39"/>
      <c r="H371" s="47"/>
      <c r="I371" s="73"/>
      <c r="J371" s="73"/>
      <c r="K371" s="74"/>
      <c r="L371" s="47"/>
      <c r="M371" s="47"/>
      <c r="N371" s="47"/>
      <c r="O371" s="47"/>
      <c r="P371" s="47"/>
      <c r="Q371" s="47"/>
      <c r="R371" s="47"/>
      <c r="S371" s="47"/>
    </row>
    <row r="372" spans="1:19" x14ac:dyDescent="0.25">
      <c r="A372" s="23" t="str">
        <f t="shared" si="10"/>
        <v>-</v>
      </c>
      <c r="B372" s="23" t="str">
        <f t="shared" si="11"/>
        <v/>
      </c>
      <c r="C372" s="61"/>
      <c r="D372" s="47"/>
      <c r="E372" s="47"/>
      <c r="F372" s="47"/>
      <c r="G372" s="39"/>
      <c r="H372" s="47"/>
      <c r="I372" s="73"/>
      <c r="J372" s="73"/>
      <c r="K372" s="74"/>
      <c r="L372" s="47"/>
      <c r="M372" s="47"/>
      <c r="N372" s="47"/>
      <c r="O372" s="47"/>
      <c r="P372" s="47"/>
      <c r="Q372" s="47"/>
      <c r="R372" s="47"/>
      <c r="S372" s="47"/>
    </row>
    <row r="373" spans="1:19" x14ac:dyDescent="0.25">
      <c r="A373" s="23" t="str">
        <f t="shared" si="10"/>
        <v>-</v>
      </c>
      <c r="B373" s="23" t="str">
        <f t="shared" si="11"/>
        <v/>
      </c>
      <c r="C373" s="61"/>
      <c r="D373" s="47"/>
      <c r="E373" s="47"/>
      <c r="F373" s="47"/>
      <c r="G373" s="39"/>
      <c r="H373" s="47"/>
      <c r="I373" s="73"/>
      <c r="J373" s="73"/>
      <c r="K373" s="74"/>
      <c r="L373" s="47"/>
      <c r="M373" s="47"/>
      <c r="N373" s="47"/>
      <c r="O373" s="47"/>
      <c r="P373" s="47"/>
      <c r="Q373" s="47"/>
      <c r="R373" s="47"/>
      <c r="S373" s="47"/>
    </row>
    <row r="374" spans="1:19" x14ac:dyDescent="0.25">
      <c r="A374" s="23" t="str">
        <f t="shared" si="10"/>
        <v>-</v>
      </c>
      <c r="B374" s="23" t="str">
        <f t="shared" si="11"/>
        <v/>
      </c>
      <c r="C374" s="61"/>
      <c r="D374" s="47"/>
      <c r="E374" s="47"/>
      <c r="F374" s="47"/>
      <c r="G374" s="39"/>
      <c r="H374" s="47"/>
      <c r="I374" s="73"/>
      <c r="J374" s="73"/>
      <c r="K374" s="74"/>
      <c r="L374" s="47"/>
      <c r="M374" s="47"/>
      <c r="N374" s="47"/>
      <c r="O374" s="47"/>
      <c r="P374" s="47"/>
      <c r="Q374" s="47"/>
      <c r="R374" s="47"/>
      <c r="S374" s="47"/>
    </row>
    <row r="375" spans="1:19" x14ac:dyDescent="0.25">
      <c r="A375" s="23" t="str">
        <f t="shared" si="10"/>
        <v>-</v>
      </c>
      <c r="B375" s="23" t="str">
        <f t="shared" si="11"/>
        <v/>
      </c>
      <c r="C375" s="61"/>
      <c r="D375" s="47"/>
      <c r="E375" s="47"/>
      <c r="F375" s="47"/>
      <c r="G375" s="39"/>
      <c r="H375" s="47"/>
      <c r="I375" s="73"/>
      <c r="J375" s="73"/>
      <c r="K375" s="74"/>
      <c r="L375" s="47"/>
      <c r="M375" s="47"/>
      <c r="N375" s="47"/>
      <c r="O375" s="47"/>
      <c r="P375" s="47"/>
      <c r="Q375" s="47"/>
      <c r="R375" s="47"/>
      <c r="S375" s="47"/>
    </row>
    <row r="376" spans="1:19" x14ac:dyDescent="0.25">
      <c r="A376" s="23" t="str">
        <f t="shared" si="10"/>
        <v>-</v>
      </c>
      <c r="B376" s="23" t="str">
        <f t="shared" si="11"/>
        <v/>
      </c>
      <c r="C376" s="61"/>
      <c r="D376" s="47"/>
      <c r="E376" s="47"/>
      <c r="F376" s="47"/>
      <c r="G376" s="39"/>
      <c r="H376" s="47"/>
      <c r="I376" s="73"/>
      <c r="J376" s="73"/>
      <c r="K376" s="74"/>
      <c r="L376" s="47"/>
      <c r="M376" s="47"/>
      <c r="N376" s="47"/>
      <c r="O376" s="47"/>
      <c r="P376" s="47"/>
      <c r="Q376" s="47"/>
      <c r="R376" s="47"/>
      <c r="S376" s="47"/>
    </row>
    <row r="377" spans="1:19" x14ac:dyDescent="0.25">
      <c r="A377" s="23" t="str">
        <f t="shared" si="10"/>
        <v>-</v>
      </c>
      <c r="B377" s="23" t="str">
        <f t="shared" si="11"/>
        <v/>
      </c>
      <c r="C377" s="61"/>
      <c r="D377" s="47"/>
      <c r="E377" s="47"/>
      <c r="F377" s="47"/>
      <c r="G377" s="39"/>
      <c r="H377" s="47"/>
      <c r="I377" s="73"/>
      <c r="J377" s="73"/>
      <c r="K377" s="74"/>
      <c r="L377" s="47"/>
      <c r="M377" s="47"/>
      <c r="N377" s="47"/>
      <c r="O377" s="47"/>
      <c r="P377" s="47"/>
      <c r="Q377" s="47"/>
      <c r="R377" s="47"/>
      <c r="S377" s="47"/>
    </row>
    <row r="378" spans="1:19" x14ac:dyDescent="0.25">
      <c r="A378" s="23" t="str">
        <f t="shared" si="10"/>
        <v>-</v>
      </c>
      <c r="B378" s="23" t="str">
        <f t="shared" si="11"/>
        <v/>
      </c>
      <c r="C378" s="61"/>
      <c r="D378" s="47"/>
      <c r="E378" s="47"/>
      <c r="F378" s="47"/>
      <c r="G378" s="39"/>
      <c r="H378" s="47"/>
      <c r="I378" s="73"/>
      <c r="J378" s="73"/>
      <c r="K378" s="74"/>
      <c r="L378" s="47"/>
      <c r="M378" s="47"/>
      <c r="N378" s="47"/>
      <c r="O378" s="47"/>
      <c r="P378" s="47"/>
      <c r="Q378" s="47"/>
      <c r="R378" s="47"/>
      <c r="S378" s="47"/>
    </row>
    <row r="379" spans="1:19" x14ac:dyDescent="0.25">
      <c r="A379" s="23" t="str">
        <f t="shared" si="10"/>
        <v>-</v>
      </c>
      <c r="B379" s="23" t="str">
        <f t="shared" si="11"/>
        <v/>
      </c>
      <c r="C379" s="61"/>
      <c r="D379" s="47"/>
      <c r="E379" s="47"/>
      <c r="F379" s="47"/>
      <c r="G379" s="39"/>
      <c r="H379" s="47"/>
      <c r="I379" s="73"/>
      <c r="J379" s="73"/>
      <c r="K379" s="74"/>
      <c r="L379" s="47"/>
      <c r="M379" s="47"/>
      <c r="N379" s="47"/>
      <c r="O379" s="47"/>
      <c r="P379" s="47"/>
      <c r="Q379" s="47"/>
      <c r="R379" s="47"/>
      <c r="S379" s="47"/>
    </row>
    <row r="380" spans="1:19" x14ac:dyDescent="0.25">
      <c r="A380" s="23" t="str">
        <f t="shared" si="10"/>
        <v>-</v>
      </c>
      <c r="B380" s="23" t="str">
        <f t="shared" si="11"/>
        <v/>
      </c>
      <c r="C380" s="61"/>
      <c r="D380" s="47"/>
      <c r="E380" s="47"/>
      <c r="F380" s="47"/>
      <c r="G380" s="39"/>
      <c r="H380" s="47"/>
      <c r="I380" s="73"/>
      <c r="J380" s="73"/>
      <c r="K380" s="74"/>
      <c r="L380" s="47"/>
      <c r="M380" s="47"/>
      <c r="N380" s="47"/>
      <c r="O380" s="47"/>
      <c r="P380" s="47"/>
      <c r="Q380" s="47"/>
      <c r="R380" s="47"/>
      <c r="S380" s="47"/>
    </row>
    <row r="381" spans="1:19" x14ac:dyDescent="0.25">
      <c r="A381" s="23" t="str">
        <f t="shared" si="10"/>
        <v>-</v>
      </c>
      <c r="B381" s="23" t="str">
        <f t="shared" si="11"/>
        <v/>
      </c>
      <c r="C381" s="61"/>
      <c r="D381" s="47"/>
      <c r="E381" s="47"/>
      <c r="F381" s="47"/>
      <c r="G381" s="39"/>
      <c r="H381" s="47"/>
      <c r="I381" s="73"/>
      <c r="J381" s="73"/>
      <c r="K381" s="74"/>
      <c r="L381" s="47"/>
      <c r="M381" s="47"/>
      <c r="N381" s="47"/>
      <c r="O381" s="47"/>
      <c r="P381" s="47"/>
      <c r="Q381" s="47"/>
      <c r="R381" s="47"/>
      <c r="S381" s="47"/>
    </row>
    <row r="382" spans="1:19" x14ac:dyDescent="0.25">
      <c r="A382" s="23" t="str">
        <f t="shared" si="10"/>
        <v>-</v>
      </c>
      <c r="B382" s="23" t="str">
        <f t="shared" si="11"/>
        <v/>
      </c>
      <c r="C382" s="61"/>
      <c r="D382" s="47"/>
      <c r="E382" s="47"/>
      <c r="F382" s="47"/>
      <c r="G382" s="39"/>
      <c r="H382" s="47"/>
      <c r="I382" s="73"/>
      <c r="J382" s="73"/>
      <c r="K382" s="74"/>
      <c r="L382" s="47"/>
      <c r="M382" s="47"/>
      <c r="N382" s="47"/>
      <c r="O382" s="47"/>
      <c r="P382" s="47"/>
      <c r="Q382" s="47"/>
      <c r="R382" s="47"/>
      <c r="S382" s="47"/>
    </row>
    <row r="383" spans="1:19" x14ac:dyDescent="0.25">
      <c r="A383" s="23" t="str">
        <f t="shared" si="10"/>
        <v>-</v>
      </c>
      <c r="B383" s="23" t="str">
        <f t="shared" si="11"/>
        <v/>
      </c>
      <c r="C383" s="61"/>
      <c r="D383" s="47"/>
      <c r="E383" s="47"/>
      <c r="F383" s="47"/>
      <c r="G383" s="39"/>
      <c r="H383" s="47"/>
      <c r="I383" s="73"/>
      <c r="J383" s="73"/>
      <c r="K383" s="74"/>
      <c r="L383" s="47"/>
      <c r="M383" s="47"/>
      <c r="N383" s="47"/>
      <c r="O383" s="47"/>
      <c r="P383" s="47"/>
      <c r="Q383" s="47"/>
      <c r="R383" s="47"/>
      <c r="S383" s="47"/>
    </row>
    <row r="384" spans="1:19" x14ac:dyDescent="0.25">
      <c r="A384" s="23" t="str">
        <f t="shared" si="10"/>
        <v>-</v>
      </c>
      <c r="B384" s="23" t="str">
        <f t="shared" si="11"/>
        <v/>
      </c>
      <c r="C384" s="61"/>
      <c r="D384" s="47"/>
      <c r="E384" s="47"/>
      <c r="F384" s="47"/>
      <c r="G384" s="39"/>
      <c r="H384" s="47"/>
      <c r="I384" s="73"/>
      <c r="J384" s="73"/>
      <c r="K384" s="74"/>
      <c r="L384" s="47"/>
      <c r="M384" s="47"/>
      <c r="N384" s="47"/>
      <c r="O384" s="47"/>
      <c r="P384" s="47"/>
      <c r="Q384" s="47"/>
      <c r="R384" s="47"/>
      <c r="S384" s="47"/>
    </row>
    <row r="385" spans="1:19" x14ac:dyDescent="0.25">
      <c r="A385" s="23" t="str">
        <f t="shared" si="10"/>
        <v>-</v>
      </c>
      <c r="B385" s="23" t="str">
        <f t="shared" si="11"/>
        <v/>
      </c>
      <c r="C385" s="61"/>
      <c r="D385" s="47"/>
      <c r="E385" s="47"/>
      <c r="F385" s="47"/>
      <c r="G385" s="39"/>
      <c r="H385" s="47"/>
      <c r="I385" s="73"/>
      <c r="J385" s="73"/>
      <c r="K385" s="74"/>
      <c r="L385" s="47"/>
      <c r="M385" s="47"/>
      <c r="N385" s="47"/>
      <c r="O385" s="47"/>
      <c r="P385" s="47"/>
      <c r="Q385" s="47"/>
      <c r="R385" s="47"/>
      <c r="S385" s="47"/>
    </row>
    <row r="386" spans="1:19" x14ac:dyDescent="0.25">
      <c r="A386" s="23" t="str">
        <f t="shared" si="10"/>
        <v>-</v>
      </c>
      <c r="B386" s="23" t="str">
        <f t="shared" si="11"/>
        <v/>
      </c>
      <c r="C386" s="61"/>
      <c r="D386" s="47"/>
      <c r="E386" s="47"/>
      <c r="F386" s="47"/>
      <c r="G386" s="39"/>
      <c r="H386" s="47"/>
      <c r="I386" s="73"/>
      <c r="J386" s="73"/>
      <c r="K386" s="74"/>
      <c r="L386" s="47"/>
      <c r="M386" s="47"/>
      <c r="N386" s="47"/>
      <c r="O386" s="47"/>
      <c r="P386" s="47"/>
      <c r="Q386" s="47"/>
      <c r="R386" s="47"/>
      <c r="S386" s="47"/>
    </row>
    <row r="387" spans="1:19" x14ac:dyDescent="0.25">
      <c r="A387" s="23" t="str">
        <f t="shared" ref="A387:A450" si="12">CONCATENATE(G387,"-",C387)</f>
        <v>-</v>
      </c>
      <c r="B387" s="23" t="str">
        <f t="shared" si="11"/>
        <v/>
      </c>
      <c r="C387" s="61"/>
      <c r="D387" s="47"/>
      <c r="E387" s="47"/>
      <c r="F387" s="47"/>
      <c r="G387" s="39"/>
      <c r="H387" s="47"/>
      <c r="I387" s="73"/>
      <c r="J387" s="73"/>
      <c r="K387" s="74"/>
      <c r="L387" s="47"/>
      <c r="M387" s="47"/>
      <c r="N387" s="47"/>
      <c r="O387" s="47"/>
      <c r="P387" s="47"/>
      <c r="Q387" s="47"/>
      <c r="R387" s="47"/>
      <c r="S387" s="47"/>
    </row>
    <row r="388" spans="1:19" x14ac:dyDescent="0.25">
      <c r="A388" s="23" t="str">
        <f t="shared" si="12"/>
        <v>-</v>
      </c>
      <c r="B388" s="23" t="str">
        <f t="shared" ref="B388:B451" si="13">IF(A388="-","",A388)</f>
        <v/>
      </c>
      <c r="C388" s="61"/>
      <c r="D388" s="47"/>
      <c r="E388" s="47"/>
      <c r="F388" s="47"/>
      <c r="G388" s="39"/>
      <c r="H388" s="47"/>
      <c r="I388" s="73"/>
      <c r="J388" s="73"/>
      <c r="K388" s="74"/>
      <c r="L388" s="47"/>
      <c r="M388" s="47"/>
      <c r="N388" s="47"/>
      <c r="O388" s="47"/>
      <c r="P388" s="47"/>
      <c r="Q388" s="47"/>
      <c r="R388" s="47"/>
      <c r="S388" s="47"/>
    </row>
    <row r="389" spans="1:19" x14ac:dyDescent="0.25">
      <c r="A389" s="23" t="str">
        <f t="shared" si="12"/>
        <v>-</v>
      </c>
      <c r="B389" s="23" t="str">
        <f t="shared" si="13"/>
        <v/>
      </c>
      <c r="C389" s="61"/>
      <c r="D389" s="47"/>
      <c r="E389" s="47"/>
      <c r="F389" s="47"/>
      <c r="G389" s="39"/>
      <c r="H389" s="47"/>
      <c r="I389" s="73"/>
      <c r="J389" s="73"/>
      <c r="K389" s="74"/>
      <c r="L389" s="47"/>
      <c r="M389" s="47"/>
      <c r="N389" s="47"/>
      <c r="O389" s="47"/>
      <c r="P389" s="47"/>
      <c r="Q389" s="47"/>
      <c r="R389" s="47"/>
      <c r="S389" s="47"/>
    </row>
    <row r="390" spans="1:19" x14ac:dyDescent="0.25">
      <c r="A390" s="23" t="str">
        <f t="shared" si="12"/>
        <v>-</v>
      </c>
      <c r="B390" s="23" t="str">
        <f t="shared" si="13"/>
        <v/>
      </c>
      <c r="C390" s="61"/>
      <c r="D390" s="47"/>
      <c r="E390" s="47"/>
      <c r="F390" s="47"/>
      <c r="G390" s="39"/>
      <c r="H390" s="47"/>
      <c r="I390" s="73"/>
      <c r="J390" s="73"/>
      <c r="K390" s="74"/>
      <c r="L390" s="47"/>
      <c r="M390" s="47"/>
      <c r="N390" s="47"/>
      <c r="O390" s="47"/>
      <c r="P390" s="47"/>
      <c r="Q390" s="47"/>
      <c r="R390" s="47"/>
      <c r="S390" s="47"/>
    </row>
    <row r="391" spans="1:19" x14ac:dyDescent="0.25">
      <c r="A391" s="23" t="str">
        <f t="shared" si="12"/>
        <v>-</v>
      </c>
      <c r="B391" s="23" t="str">
        <f t="shared" si="13"/>
        <v/>
      </c>
      <c r="C391" s="61"/>
      <c r="D391" s="47"/>
      <c r="E391" s="47"/>
      <c r="F391" s="47"/>
      <c r="G391" s="39"/>
      <c r="H391" s="47"/>
      <c r="I391" s="73"/>
      <c r="J391" s="73"/>
      <c r="K391" s="74"/>
      <c r="L391" s="47"/>
      <c r="M391" s="47"/>
      <c r="N391" s="47"/>
      <c r="O391" s="47"/>
      <c r="P391" s="47"/>
      <c r="Q391" s="47"/>
      <c r="R391" s="47"/>
      <c r="S391" s="47"/>
    </row>
    <row r="392" spans="1:19" x14ac:dyDescent="0.25">
      <c r="A392" s="23" t="str">
        <f t="shared" si="12"/>
        <v>-</v>
      </c>
      <c r="B392" s="23" t="str">
        <f t="shared" si="13"/>
        <v/>
      </c>
      <c r="C392" s="61"/>
      <c r="D392" s="47"/>
      <c r="E392" s="47"/>
      <c r="F392" s="47"/>
      <c r="G392" s="39"/>
      <c r="H392" s="47"/>
      <c r="I392" s="73"/>
      <c r="J392" s="73"/>
      <c r="K392" s="74"/>
      <c r="L392" s="47"/>
      <c r="M392" s="47"/>
      <c r="N392" s="47"/>
      <c r="O392" s="47"/>
      <c r="P392" s="47"/>
      <c r="Q392" s="47"/>
      <c r="R392" s="47"/>
      <c r="S392" s="47"/>
    </row>
    <row r="393" spans="1:19" x14ac:dyDescent="0.25">
      <c r="A393" s="23" t="str">
        <f t="shared" si="12"/>
        <v>-</v>
      </c>
      <c r="B393" s="23" t="str">
        <f t="shared" si="13"/>
        <v/>
      </c>
      <c r="C393" s="61"/>
      <c r="D393" s="47"/>
      <c r="E393" s="47"/>
      <c r="F393" s="47"/>
      <c r="G393" s="39"/>
      <c r="H393" s="47"/>
      <c r="I393" s="73"/>
      <c r="J393" s="73"/>
      <c r="K393" s="74"/>
      <c r="L393" s="47"/>
      <c r="M393" s="47"/>
      <c r="N393" s="47"/>
      <c r="O393" s="47"/>
      <c r="P393" s="47"/>
      <c r="Q393" s="47"/>
      <c r="R393" s="47"/>
      <c r="S393" s="47"/>
    </row>
    <row r="394" spans="1:19" x14ac:dyDescent="0.25">
      <c r="A394" s="23" t="str">
        <f t="shared" si="12"/>
        <v>-</v>
      </c>
      <c r="B394" s="23" t="str">
        <f t="shared" si="13"/>
        <v/>
      </c>
      <c r="C394" s="61"/>
      <c r="D394" s="47"/>
      <c r="E394" s="47"/>
      <c r="F394" s="47"/>
      <c r="G394" s="39"/>
      <c r="H394" s="47"/>
      <c r="I394" s="73"/>
      <c r="J394" s="73"/>
      <c r="K394" s="74"/>
      <c r="L394" s="47"/>
      <c r="M394" s="47"/>
      <c r="N394" s="47"/>
      <c r="O394" s="47"/>
      <c r="P394" s="47"/>
      <c r="Q394" s="47"/>
      <c r="R394" s="47"/>
      <c r="S394" s="47"/>
    </row>
    <row r="395" spans="1:19" x14ac:dyDescent="0.25">
      <c r="A395" s="23" t="str">
        <f t="shared" si="12"/>
        <v>-</v>
      </c>
      <c r="B395" s="23" t="str">
        <f t="shared" si="13"/>
        <v/>
      </c>
      <c r="C395" s="61"/>
      <c r="D395" s="47"/>
      <c r="E395" s="47"/>
      <c r="F395" s="47"/>
      <c r="G395" s="39"/>
      <c r="H395" s="47"/>
      <c r="I395" s="73"/>
      <c r="J395" s="73"/>
      <c r="K395" s="74"/>
      <c r="L395" s="47"/>
      <c r="M395" s="47"/>
      <c r="N395" s="47"/>
      <c r="O395" s="47"/>
      <c r="P395" s="47"/>
      <c r="Q395" s="47"/>
      <c r="R395" s="47"/>
      <c r="S395" s="47"/>
    </row>
    <row r="396" spans="1:19" x14ac:dyDescent="0.25">
      <c r="A396" s="23" t="str">
        <f t="shared" si="12"/>
        <v>-</v>
      </c>
      <c r="B396" s="23" t="str">
        <f t="shared" si="13"/>
        <v/>
      </c>
      <c r="C396" s="61"/>
      <c r="D396" s="47"/>
      <c r="E396" s="47"/>
      <c r="F396" s="47"/>
      <c r="G396" s="39"/>
      <c r="H396" s="47"/>
      <c r="I396" s="73"/>
      <c r="J396" s="73"/>
      <c r="K396" s="74"/>
      <c r="L396" s="47"/>
      <c r="M396" s="47"/>
      <c r="N396" s="47"/>
      <c r="O396" s="47"/>
      <c r="P396" s="47"/>
      <c r="Q396" s="47"/>
      <c r="R396" s="47"/>
      <c r="S396" s="47"/>
    </row>
    <row r="397" spans="1:19" x14ac:dyDescent="0.25">
      <c r="A397" s="23" t="str">
        <f t="shared" si="12"/>
        <v>-</v>
      </c>
      <c r="B397" s="23" t="str">
        <f t="shared" si="13"/>
        <v/>
      </c>
      <c r="C397" s="61"/>
      <c r="D397" s="47"/>
      <c r="E397" s="47"/>
      <c r="F397" s="47"/>
      <c r="G397" s="39"/>
      <c r="H397" s="47"/>
      <c r="I397" s="73"/>
      <c r="J397" s="73"/>
      <c r="K397" s="74"/>
      <c r="L397" s="47"/>
      <c r="M397" s="47"/>
      <c r="N397" s="47"/>
      <c r="O397" s="47"/>
      <c r="P397" s="47"/>
      <c r="Q397" s="47"/>
      <c r="R397" s="47"/>
      <c r="S397" s="47"/>
    </row>
    <row r="398" spans="1:19" x14ac:dyDescent="0.25">
      <c r="A398" s="23" t="str">
        <f t="shared" si="12"/>
        <v>-</v>
      </c>
      <c r="B398" s="23" t="str">
        <f t="shared" si="13"/>
        <v/>
      </c>
      <c r="C398" s="61"/>
      <c r="D398" s="47"/>
      <c r="E398" s="47"/>
      <c r="F398" s="47"/>
      <c r="G398" s="39"/>
      <c r="H398" s="47"/>
      <c r="I398" s="73"/>
      <c r="J398" s="73"/>
      <c r="K398" s="74"/>
      <c r="L398" s="47"/>
      <c r="M398" s="47"/>
      <c r="N398" s="47"/>
      <c r="O398" s="47"/>
      <c r="P398" s="47"/>
      <c r="Q398" s="47"/>
      <c r="R398" s="47"/>
      <c r="S398" s="47"/>
    </row>
    <row r="399" spans="1:19" x14ac:dyDescent="0.25">
      <c r="A399" s="23" t="str">
        <f t="shared" si="12"/>
        <v>-</v>
      </c>
      <c r="B399" s="23" t="str">
        <f t="shared" si="13"/>
        <v/>
      </c>
      <c r="C399" s="61"/>
      <c r="D399" s="47"/>
      <c r="E399" s="47"/>
      <c r="F399" s="47"/>
      <c r="G399" s="39"/>
      <c r="H399" s="47"/>
      <c r="I399" s="73"/>
      <c r="J399" s="73"/>
      <c r="K399" s="74"/>
      <c r="L399" s="47"/>
      <c r="M399" s="47"/>
      <c r="N399" s="47"/>
      <c r="O399" s="47"/>
      <c r="P399" s="47"/>
      <c r="Q399" s="47"/>
      <c r="R399" s="47"/>
      <c r="S399" s="47"/>
    </row>
    <row r="400" spans="1:19" x14ac:dyDescent="0.25">
      <c r="A400" s="23" t="str">
        <f t="shared" si="12"/>
        <v>-</v>
      </c>
      <c r="B400" s="23" t="str">
        <f t="shared" si="13"/>
        <v/>
      </c>
      <c r="C400" s="61"/>
      <c r="D400" s="47"/>
      <c r="E400" s="47"/>
      <c r="F400" s="47"/>
      <c r="G400" s="39"/>
      <c r="H400" s="47"/>
      <c r="I400" s="73"/>
      <c r="J400" s="73"/>
      <c r="K400" s="74"/>
      <c r="L400" s="47"/>
      <c r="M400" s="47"/>
      <c r="N400" s="47"/>
      <c r="O400" s="47"/>
      <c r="P400" s="47"/>
      <c r="Q400" s="47"/>
      <c r="R400" s="47"/>
      <c r="S400" s="47"/>
    </row>
    <row r="401" spans="1:19" x14ac:dyDescent="0.25">
      <c r="A401" s="23" t="str">
        <f t="shared" si="12"/>
        <v>-</v>
      </c>
      <c r="B401" s="23" t="str">
        <f t="shared" si="13"/>
        <v/>
      </c>
      <c r="C401" s="61"/>
      <c r="D401" s="47"/>
      <c r="E401" s="47"/>
      <c r="F401" s="47"/>
      <c r="G401" s="39"/>
      <c r="H401" s="47"/>
      <c r="I401" s="73"/>
      <c r="J401" s="73"/>
      <c r="K401" s="74"/>
      <c r="L401" s="47"/>
      <c r="M401" s="47"/>
      <c r="N401" s="47"/>
      <c r="O401" s="47"/>
      <c r="P401" s="47"/>
      <c r="Q401" s="47"/>
      <c r="R401" s="47"/>
      <c r="S401" s="47"/>
    </row>
    <row r="402" spans="1:19" x14ac:dyDescent="0.25">
      <c r="A402" s="23" t="str">
        <f t="shared" si="12"/>
        <v>-</v>
      </c>
      <c r="B402" s="23" t="str">
        <f t="shared" si="13"/>
        <v/>
      </c>
      <c r="C402" s="61"/>
      <c r="D402" s="47"/>
      <c r="E402" s="47"/>
      <c r="F402" s="47"/>
      <c r="G402" s="39"/>
      <c r="H402" s="47"/>
      <c r="I402" s="73"/>
      <c r="J402" s="73"/>
      <c r="K402" s="74"/>
      <c r="L402" s="47"/>
      <c r="M402" s="47"/>
      <c r="N402" s="47"/>
      <c r="O402" s="47"/>
      <c r="P402" s="47"/>
      <c r="Q402" s="47"/>
      <c r="R402" s="47"/>
      <c r="S402" s="47"/>
    </row>
    <row r="403" spans="1:19" x14ac:dyDescent="0.25">
      <c r="A403" s="23" t="str">
        <f t="shared" si="12"/>
        <v>-</v>
      </c>
      <c r="B403" s="23" t="str">
        <f t="shared" si="13"/>
        <v/>
      </c>
      <c r="C403" s="61"/>
      <c r="D403" s="47"/>
      <c r="E403" s="47"/>
      <c r="F403" s="47"/>
      <c r="G403" s="39"/>
      <c r="H403" s="47"/>
      <c r="I403" s="73"/>
      <c r="J403" s="73"/>
      <c r="K403" s="74"/>
      <c r="L403" s="47"/>
      <c r="M403" s="47"/>
      <c r="N403" s="47"/>
      <c r="O403" s="47"/>
      <c r="P403" s="47"/>
      <c r="Q403" s="47"/>
      <c r="R403" s="47"/>
      <c r="S403" s="47"/>
    </row>
    <row r="404" spans="1:19" x14ac:dyDescent="0.25">
      <c r="A404" s="23" t="str">
        <f t="shared" si="12"/>
        <v>-</v>
      </c>
      <c r="B404" s="23" t="str">
        <f t="shared" si="13"/>
        <v/>
      </c>
      <c r="C404" s="61"/>
      <c r="D404" s="47"/>
      <c r="E404" s="47"/>
      <c r="F404" s="47"/>
      <c r="G404" s="39"/>
      <c r="H404" s="47"/>
      <c r="I404" s="73"/>
      <c r="J404" s="73"/>
      <c r="K404" s="74"/>
      <c r="L404" s="47"/>
      <c r="M404" s="47"/>
      <c r="N404" s="47"/>
      <c r="O404" s="47"/>
      <c r="P404" s="47"/>
      <c r="Q404" s="47"/>
      <c r="R404" s="47"/>
      <c r="S404" s="47"/>
    </row>
    <row r="405" spans="1:19" x14ac:dyDescent="0.25">
      <c r="A405" s="23" t="str">
        <f t="shared" si="12"/>
        <v>-</v>
      </c>
      <c r="B405" s="23" t="str">
        <f t="shared" si="13"/>
        <v/>
      </c>
      <c r="C405" s="61"/>
      <c r="D405" s="47"/>
      <c r="E405" s="47"/>
      <c r="F405" s="47"/>
      <c r="G405" s="39"/>
      <c r="H405" s="47"/>
      <c r="I405" s="73"/>
      <c r="J405" s="73"/>
      <c r="K405" s="74"/>
      <c r="L405" s="47"/>
      <c r="M405" s="47"/>
      <c r="N405" s="47"/>
      <c r="O405" s="47"/>
      <c r="P405" s="47"/>
      <c r="Q405" s="47"/>
      <c r="R405" s="47"/>
      <c r="S405" s="47"/>
    </row>
    <row r="406" spans="1:19" x14ac:dyDescent="0.25">
      <c r="A406" s="23" t="str">
        <f t="shared" si="12"/>
        <v>-</v>
      </c>
      <c r="B406" s="23" t="str">
        <f t="shared" si="13"/>
        <v/>
      </c>
      <c r="C406" s="61"/>
      <c r="D406" s="47"/>
      <c r="E406" s="47"/>
      <c r="F406" s="47"/>
      <c r="G406" s="39"/>
      <c r="H406" s="47"/>
      <c r="I406" s="73"/>
      <c r="J406" s="73"/>
      <c r="K406" s="74"/>
      <c r="L406" s="47"/>
      <c r="M406" s="47"/>
      <c r="N406" s="47"/>
      <c r="O406" s="47"/>
      <c r="P406" s="47"/>
      <c r="Q406" s="47"/>
      <c r="R406" s="47"/>
      <c r="S406" s="47"/>
    </row>
    <row r="407" spans="1:19" x14ac:dyDescent="0.25">
      <c r="A407" s="23" t="str">
        <f t="shared" si="12"/>
        <v>-</v>
      </c>
      <c r="B407" s="23" t="str">
        <f t="shared" si="13"/>
        <v/>
      </c>
      <c r="C407" s="61"/>
      <c r="D407" s="47"/>
      <c r="E407" s="47"/>
      <c r="F407" s="47"/>
      <c r="G407" s="39"/>
      <c r="H407" s="47"/>
      <c r="I407" s="73"/>
      <c r="J407" s="73"/>
      <c r="K407" s="74"/>
      <c r="L407" s="47"/>
      <c r="M407" s="47"/>
      <c r="N407" s="47"/>
      <c r="O407" s="47"/>
      <c r="P407" s="47"/>
      <c r="Q407" s="47"/>
      <c r="R407" s="47"/>
      <c r="S407" s="47"/>
    </row>
    <row r="408" spans="1:19" x14ac:dyDescent="0.25">
      <c r="A408" s="23" t="str">
        <f t="shared" si="12"/>
        <v>-</v>
      </c>
      <c r="B408" s="23" t="str">
        <f t="shared" si="13"/>
        <v/>
      </c>
      <c r="C408" s="61"/>
      <c r="D408" s="47"/>
      <c r="E408" s="47"/>
      <c r="F408" s="47"/>
      <c r="G408" s="39"/>
      <c r="H408" s="47"/>
      <c r="I408" s="73"/>
      <c r="J408" s="73"/>
      <c r="K408" s="74"/>
      <c r="L408" s="47"/>
      <c r="M408" s="47"/>
      <c r="N408" s="47"/>
      <c r="O408" s="47"/>
      <c r="P408" s="47"/>
      <c r="Q408" s="47"/>
      <c r="R408" s="47"/>
      <c r="S408" s="47"/>
    </row>
    <row r="409" spans="1:19" x14ac:dyDescent="0.25">
      <c r="A409" s="23" t="str">
        <f t="shared" si="12"/>
        <v>-</v>
      </c>
      <c r="B409" s="23" t="str">
        <f t="shared" si="13"/>
        <v/>
      </c>
      <c r="C409" s="61"/>
      <c r="D409" s="47"/>
      <c r="E409" s="47"/>
      <c r="F409" s="47"/>
      <c r="G409" s="39"/>
      <c r="H409" s="47"/>
      <c r="I409" s="73"/>
      <c r="J409" s="73"/>
      <c r="K409" s="74"/>
      <c r="L409" s="47"/>
      <c r="M409" s="47"/>
      <c r="N409" s="47"/>
      <c r="O409" s="47"/>
      <c r="P409" s="47"/>
      <c r="Q409" s="47"/>
      <c r="R409" s="47"/>
      <c r="S409" s="47"/>
    </row>
    <row r="410" spans="1:19" x14ac:dyDescent="0.25">
      <c r="A410" s="23" t="str">
        <f t="shared" si="12"/>
        <v>-</v>
      </c>
      <c r="B410" s="23" t="str">
        <f t="shared" si="13"/>
        <v/>
      </c>
      <c r="C410" s="61"/>
      <c r="D410" s="47"/>
      <c r="E410" s="47"/>
      <c r="F410" s="47"/>
      <c r="G410" s="39"/>
      <c r="H410" s="47"/>
      <c r="I410" s="73"/>
      <c r="J410" s="73"/>
      <c r="K410" s="74"/>
      <c r="L410" s="47"/>
      <c r="M410" s="47"/>
      <c r="N410" s="47"/>
      <c r="O410" s="47"/>
      <c r="P410" s="47"/>
      <c r="Q410" s="47"/>
      <c r="R410" s="47"/>
      <c r="S410" s="47"/>
    </row>
    <row r="411" spans="1:19" x14ac:dyDescent="0.25">
      <c r="A411" s="23" t="str">
        <f t="shared" si="12"/>
        <v>-</v>
      </c>
      <c r="B411" s="23" t="str">
        <f t="shared" si="13"/>
        <v/>
      </c>
      <c r="C411" s="61"/>
      <c r="D411" s="47"/>
      <c r="E411" s="47"/>
      <c r="F411" s="47"/>
      <c r="G411" s="39"/>
      <c r="H411" s="47"/>
      <c r="I411" s="73"/>
      <c r="J411" s="73"/>
      <c r="K411" s="74"/>
      <c r="L411" s="47"/>
      <c r="M411" s="47"/>
      <c r="N411" s="47"/>
      <c r="O411" s="47"/>
      <c r="P411" s="47"/>
      <c r="Q411" s="47"/>
      <c r="R411" s="47"/>
      <c r="S411" s="47"/>
    </row>
    <row r="412" spans="1:19" x14ac:dyDescent="0.25">
      <c r="A412" s="23" t="str">
        <f t="shared" si="12"/>
        <v>-</v>
      </c>
      <c r="B412" s="23" t="str">
        <f t="shared" si="13"/>
        <v/>
      </c>
      <c r="C412" s="61"/>
      <c r="D412" s="47"/>
      <c r="E412" s="47"/>
      <c r="F412" s="47"/>
      <c r="G412" s="39"/>
      <c r="H412" s="47"/>
      <c r="I412" s="73"/>
      <c r="J412" s="73"/>
      <c r="K412" s="74"/>
      <c r="L412" s="47"/>
      <c r="M412" s="47"/>
      <c r="N412" s="47"/>
      <c r="O412" s="47"/>
      <c r="P412" s="47"/>
      <c r="Q412" s="47"/>
      <c r="R412" s="47"/>
      <c r="S412" s="47"/>
    </row>
    <row r="413" spans="1:19" x14ac:dyDescent="0.25">
      <c r="A413" s="23" t="str">
        <f t="shared" si="12"/>
        <v>-</v>
      </c>
      <c r="B413" s="23" t="str">
        <f t="shared" si="13"/>
        <v/>
      </c>
      <c r="C413" s="61"/>
      <c r="D413" s="47"/>
      <c r="E413" s="47"/>
      <c r="F413" s="47"/>
      <c r="G413" s="39"/>
      <c r="H413" s="47"/>
      <c r="I413" s="73"/>
      <c r="J413" s="73"/>
      <c r="K413" s="74"/>
      <c r="L413" s="47"/>
      <c r="M413" s="47"/>
      <c r="N413" s="47"/>
      <c r="O413" s="47"/>
      <c r="P413" s="47"/>
      <c r="Q413" s="47"/>
      <c r="R413" s="47"/>
      <c r="S413" s="47"/>
    </row>
    <row r="414" spans="1:19" x14ac:dyDescent="0.25">
      <c r="A414" s="23" t="str">
        <f t="shared" si="12"/>
        <v>-</v>
      </c>
      <c r="B414" s="23" t="str">
        <f t="shared" si="13"/>
        <v/>
      </c>
      <c r="C414" s="61"/>
      <c r="D414" s="47"/>
      <c r="E414" s="47"/>
      <c r="F414" s="47"/>
      <c r="G414" s="39"/>
      <c r="H414" s="47"/>
      <c r="I414" s="73"/>
      <c r="J414" s="73"/>
      <c r="K414" s="74"/>
      <c r="L414" s="47"/>
      <c r="M414" s="47"/>
      <c r="N414" s="47"/>
      <c r="O414" s="47"/>
      <c r="P414" s="47"/>
      <c r="Q414" s="47"/>
      <c r="R414" s="47"/>
      <c r="S414" s="47"/>
    </row>
    <row r="415" spans="1:19" x14ac:dyDescent="0.25">
      <c r="A415" s="23" t="str">
        <f t="shared" si="12"/>
        <v>-</v>
      </c>
      <c r="B415" s="23" t="str">
        <f t="shared" si="13"/>
        <v/>
      </c>
      <c r="C415" s="61"/>
      <c r="D415" s="47"/>
      <c r="E415" s="47"/>
      <c r="F415" s="47"/>
      <c r="G415" s="39"/>
      <c r="H415" s="47"/>
      <c r="I415" s="73"/>
      <c r="J415" s="73"/>
      <c r="K415" s="74"/>
      <c r="L415" s="47"/>
      <c r="M415" s="47"/>
      <c r="N415" s="47"/>
      <c r="O415" s="47"/>
      <c r="P415" s="47"/>
      <c r="Q415" s="47"/>
      <c r="R415" s="47"/>
      <c r="S415" s="47"/>
    </row>
    <row r="416" spans="1:19" x14ac:dyDescent="0.25">
      <c r="A416" s="23" t="str">
        <f t="shared" si="12"/>
        <v>-</v>
      </c>
      <c r="B416" s="23" t="str">
        <f t="shared" si="13"/>
        <v/>
      </c>
      <c r="C416" s="61"/>
      <c r="D416" s="47"/>
      <c r="E416" s="47"/>
      <c r="F416" s="47"/>
      <c r="G416" s="39"/>
      <c r="H416" s="47"/>
      <c r="I416" s="73"/>
      <c r="J416" s="73"/>
      <c r="K416" s="74"/>
      <c r="L416" s="47"/>
      <c r="M416" s="47"/>
      <c r="N416" s="47"/>
      <c r="O416" s="47"/>
      <c r="P416" s="47"/>
      <c r="Q416" s="47"/>
      <c r="R416" s="47"/>
      <c r="S416" s="47"/>
    </row>
    <row r="417" spans="1:19" x14ac:dyDescent="0.25">
      <c r="A417" s="23" t="str">
        <f t="shared" si="12"/>
        <v>-</v>
      </c>
      <c r="B417" s="23" t="str">
        <f t="shared" si="13"/>
        <v/>
      </c>
      <c r="C417" s="61"/>
      <c r="D417" s="47"/>
      <c r="E417" s="47"/>
      <c r="F417" s="47"/>
      <c r="G417" s="39"/>
      <c r="H417" s="47"/>
      <c r="I417" s="73"/>
      <c r="J417" s="73"/>
      <c r="K417" s="74"/>
      <c r="L417" s="47"/>
      <c r="M417" s="47"/>
      <c r="N417" s="47"/>
      <c r="O417" s="47"/>
      <c r="P417" s="47"/>
      <c r="Q417" s="47"/>
      <c r="R417" s="47"/>
      <c r="S417" s="47"/>
    </row>
    <row r="418" spans="1:19" x14ac:dyDescent="0.25">
      <c r="A418" s="23" t="str">
        <f t="shared" si="12"/>
        <v>-</v>
      </c>
      <c r="B418" s="23" t="str">
        <f t="shared" si="13"/>
        <v/>
      </c>
      <c r="C418" s="61"/>
      <c r="D418" s="47"/>
      <c r="E418" s="47"/>
      <c r="F418" s="47"/>
      <c r="G418" s="39"/>
      <c r="H418" s="47"/>
      <c r="I418" s="73"/>
      <c r="J418" s="73"/>
      <c r="K418" s="74"/>
      <c r="L418" s="47"/>
      <c r="M418" s="47"/>
      <c r="N418" s="47"/>
      <c r="O418" s="47"/>
      <c r="P418" s="47"/>
      <c r="Q418" s="47"/>
      <c r="R418" s="47"/>
      <c r="S418" s="47"/>
    </row>
    <row r="419" spans="1:19" x14ac:dyDescent="0.25">
      <c r="A419" s="23" t="str">
        <f t="shared" si="12"/>
        <v>-</v>
      </c>
      <c r="B419" s="23" t="str">
        <f t="shared" si="13"/>
        <v/>
      </c>
      <c r="C419" s="61"/>
      <c r="D419" s="47"/>
      <c r="E419" s="47"/>
      <c r="F419" s="47"/>
      <c r="G419" s="39"/>
      <c r="H419" s="47"/>
      <c r="I419" s="73"/>
      <c r="J419" s="73"/>
      <c r="K419" s="74"/>
      <c r="L419" s="47"/>
      <c r="M419" s="47"/>
      <c r="N419" s="47"/>
      <c r="O419" s="47"/>
      <c r="P419" s="47"/>
      <c r="Q419" s="47"/>
      <c r="R419" s="47"/>
      <c r="S419" s="47"/>
    </row>
    <row r="420" spans="1:19" x14ac:dyDescent="0.25">
      <c r="A420" s="23" t="str">
        <f t="shared" si="12"/>
        <v>-</v>
      </c>
      <c r="B420" s="23" t="str">
        <f t="shared" si="13"/>
        <v/>
      </c>
      <c r="C420" s="61"/>
      <c r="D420" s="47"/>
      <c r="E420" s="47"/>
      <c r="F420" s="47"/>
      <c r="G420" s="39"/>
      <c r="H420" s="47"/>
      <c r="I420" s="73"/>
      <c r="J420" s="73"/>
      <c r="K420" s="74"/>
      <c r="L420" s="47"/>
      <c r="M420" s="47"/>
      <c r="N420" s="47"/>
      <c r="O420" s="47"/>
      <c r="P420" s="47"/>
      <c r="Q420" s="47"/>
      <c r="R420" s="47"/>
      <c r="S420" s="47"/>
    </row>
    <row r="421" spans="1:19" x14ac:dyDescent="0.25">
      <c r="A421" s="23" t="str">
        <f t="shared" si="12"/>
        <v>-</v>
      </c>
      <c r="B421" s="23" t="str">
        <f t="shared" si="13"/>
        <v/>
      </c>
      <c r="C421" s="61"/>
      <c r="D421" s="47"/>
      <c r="E421" s="47"/>
      <c r="F421" s="47"/>
      <c r="G421" s="39"/>
      <c r="H421" s="47"/>
      <c r="I421" s="73"/>
      <c r="J421" s="73"/>
      <c r="K421" s="74"/>
      <c r="L421" s="47"/>
      <c r="M421" s="47"/>
      <c r="N421" s="47"/>
      <c r="O421" s="47"/>
      <c r="P421" s="47"/>
      <c r="Q421" s="47"/>
      <c r="R421" s="47"/>
      <c r="S421" s="47"/>
    </row>
    <row r="422" spans="1:19" x14ac:dyDescent="0.25">
      <c r="A422" s="23" t="str">
        <f t="shared" si="12"/>
        <v>-</v>
      </c>
      <c r="B422" s="23" t="str">
        <f t="shared" si="13"/>
        <v/>
      </c>
      <c r="C422" s="61"/>
      <c r="D422" s="47"/>
      <c r="E422" s="47"/>
      <c r="F422" s="47"/>
      <c r="G422" s="39"/>
      <c r="H422" s="47"/>
      <c r="I422" s="73"/>
      <c r="J422" s="73"/>
      <c r="K422" s="74"/>
      <c r="L422" s="47"/>
      <c r="M422" s="47"/>
      <c r="N422" s="47"/>
      <c r="O422" s="47"/>
      <c r="P422" s="47"/>
      <c r="Q422" s="47"/>
      <c r="R422" s="47"/>
      <c r="S422" s="47"/>
    </row>
    <row r="423" spans="1:19" x14ac:dyDescent="0.25">
      <c r="A423" s="23" t="str">
        <f t="shared" si="12"/>
        <v>-</v>
      </c>
      <c r="B423" s="23" t="str">
        <f t="shared" si="13"/>
        <v/>
      </c>
      <c r="C423" s="61"/>
      <c r="D423" s="47"/>
      <c r="E423" s="47"/>
      <c r="F423" s="47"/>
      <c r="G423" s="39"/>
      <c r="H423" s="47"/>
      <c r="I423" s="73"/>
      <c r="J423" s="73"/>
      <c r="K423" s="74"/>
      <c r="L423" s="47"/>
      <c r="M423" s="47"/>
      <c r="N423" s="47"/>
      <c r="O423" s="47"/>
      <c r="P423" s="47"/>
      <c r="Q423" s="47"/>
      <c r="R423" s="47"/>
      <c r="S423" s="47"/>
    </row>
    <row r="424" spans="1:19" x14ac:dyDescent="0.25">
      <c r="A424" s="23" t="str">
        <f t="shared" si="12"/>
        <v>-</v>
      </c>
      <c r="B424" s="23" t="str">
        <f t="shared" si="13"/>
        <v/>
      </c>
      <c r="C424" s="61"/>
      <c r="D424" s="47"/>
      <c r="E424" s="47"/>
      <c r="F424" s="47"/>
      <c r="G424" s="39"/>
      <c r="H424" s="47"/>
      <c r="I424" s="73"/>
      <c r="J424" s="73"/>
      <c r="K424" s="74"/>
      <c r="L424" s="47"/>
      <c r="M424" s="47"/>
      <c r="N424" s="47"/>
      <c r="O424" s="47"/>
      <c r="P424" s="47"/>
      <c r="Q424" s="47"/>
      <c r="R424" s="47"/>
      <c r="S424" s="47"/>
    </row>
    <row r="425" spans="1:19" x14ac:dyDescent="0.25">
      <c r="A425" s="23" t="str">
        <f t="shared" si="12"/>
        <v>-</v>
      </c>
      <c r="B425" s="23" t="str">
        <f t="shared" si="13"/>
        <v/>
      </c>
      <c r="C425" s="61"/>
      <c r="D425" s="47"/>
      <c r="E425" s="47"/>
      <c r="F425" s="47"/>
      <c r="G425" s="39"/>
      <c r="H425" s="47"/>
      <c r="I425" s="73"/>
      <c r="J425" s="73"/>
      <c r="K425" s="74"/>
      <c r="L425" s="47"/>
      <c r="M425" s="47"/>
      <c r="N425" s="47"/>
      <c r="O425" s="47"/>
      <c r="P425" s="47"/>
      <c r="Q425" s="47"/>
      <c r="R425" s="47"/>
      <c r="S425" s="47"/>
    </row>
    <row r="426" spans="1:19" x14ac:dyDescent="0.25">
      <c r="A426" s="23" t="str">
        <f t="shared" si="12"/>
        <v>-</v>
      </c>
      <c r="B426" s="23" t="str">
        <f t="shared" si="13"/>
        <v/>
      </c>
      <c r="C426" s="61"/>
      <c r="D426" s="47"/>
      <c r="E426" s="47"/>
      <c r="F426" s="47"/>
      <c r="G426" s="39"/>
      <c r="H426" s="47"/>
      <c r="I426" s="73"/>
      <c r="J426" s="73"/>
      <c r="K426" s="74"/>
      <c r="L426" s="47"/>
      <c r="M426" s="47"/>
      <c r="N426" s="47"/>
      <c r="O426" s="47"/>
      <c r="P426" s="47"/>
      <c r="Q426" s="47"/>
      <c r="R426" s="47"/>
      <c r="S426" s="47"/>
    </row>
    <row r="427" spans="1:19" x14ac:dyDescent="0.25">
      <c r="A427" s="23" t="str">
        <f t="shared" si="12"/>
        <v>-</v>
      </c>
      <c r="B427" s="23" t="str">
        <f t="shared" si="13"/>
        <v/>
      </c>
      <c r="C427" s="61"/>
      <c r="D427" s="47"/>
      <c r="E427" s="47"/>
      <c r="F427" s="47"/>
      <c r="G427" s="39"/>
      <c r="H427" s="47"/>
      <c r="I427" s="73"/>
      <c r="J427" s="73"/>
      <c r="K427" s="74"/>
      <c r="L427" s="47"/>
      <c r="M427" s="47"/>
      <c r="N427" s="47"/>
      <c r="O427" s="47"/>
      <c r="P427" s="47"/>
      <c r="Q427" s="47"/>
      <c r="R427" s="47"/>
      <c r="S427" s="47"/>
    </row>
    <row r="428" spans="1:19" x14ac:dyDescent="0.25">
      <c r="A428" s="23" t="str">
        <f t="shared" si="12"/>
        <v>-</v>
      </c>
      <c r="B428" s="23" t="str">
        <f t="shared" si="13"/>
        <v/>
      </c>
      <c r="C428" s="61"/>
      <c r="D428" s="47"/>
      <c r="E428" s="47"/>
      <c r="F428" s="47"/>
      <c r="G428" s="39"/>
      <c r="H428" s="47"/>
      <c r="I428" s="73"/>
      <c r="J428" s="73"/>
      <c r="K428" s="74"/>
      <c r="L428" s="47"/>
      <c r="M428" s="47"/>
      <c r="N428" s="47"/>
      <c r="O428" s="47"/>
      <c r="P428" s="47"/>
      <c r="Q428" s="47"/>
      <c r="R428" s="47"/>
      <c r="S428" s="47"/>
    </row>
    <row r="429" spans="1:19" x14ac:dyDescent="0.25">
      <c r="A429" s="23" t="str">
        <f t="shared" si="12"/>
        <v>-</v>
      </c>
      <c r="B429" s="23" t="str">
        <f t="shared" si="13"/>
        <v/>
      </c>
      <c r="C429" s="61"/>
      <c r="D429" s="47"/>
      <c r="E429" s="47"/>
      <c r="F429" s="47"/>
      <c r="G429" s="39"/>
      <c r="H429" s="47"/>
      <c r="I429" s="73"/>
      <c r="J429" s="73"/>
      <c r="K429" s="74"/>
      <c r="L429" s="47"/>
      <c r="M429" s="47"/>
      <c r="N429" s="47"/>
      <c r="O429" s="47"/>
      <c r="P429" s="47"/>
      <c r="Q429" s="47"/>
      <c r="R429" s="47"/>
      <c r="S429" s="47"/>
    </row>
    <row r="430" spans="1:19" x14ac:dyDescent="0.25">
      <c r="A430" s="23" t="str">
        <f t="shared" si="12"/>
        <v>-</v>
      </c>
      <c r="B430" s="23" t="str">
        <f t="shared" si="13"/>
        <v/>
      </c>
      <c r="C430" s="61"/>
      <c r="D430" s="47"/>
      <c r="E430" s="47"/>
      <c r="F430" s="47"/>
      <c r="G430" s="39"/>
      <c r="H430" s="47"/>
      <c r="I430" s="73"/>
      <c r="J430" s="73"/>
      <c r="K430" s="74"/>
      <c r="L430" s="47"/>
      <c r="M430" s="47"/>
      <c r="N430" s="47"/>
      <c r="O430" s="47"/>
      <c r="P430" s="47"/>
      <c r="Q430" s="47"/>
      <c r="R430" s="47"/>
      <c r="S430" s="47"/>
    </row>
    <row r="431" spans="1:19" x14ac:dyDescent="0.25">
      <c r="A431" s="23" t="str">
        <f t="shared" si="12"/>
        <v>-</v>
      </c>
      <c r="B431" s="23" t="str">
        <f t="shared" si="13"/>
        <v/>
      </c>
      <c r="C431" s="61"/>
      <c r="D431" s="47"/>
      <c r="E431" s="47"/>
      <c r="F431" s="47"/>
      <c r="G431" s="39"/>
      <c r="H431" s="47"/>
      <c r="I431" s="73"/>
      <c r="J431" s="73"/>
      <c r="K431" s="74"/>
      <c r="L431" s="47"/>
      <c r="M431" s="47"/>
      <c r="N431" s="47"/>
      <c r="O431" s="47"/>
      <c r="P431" s="47"/>
      <c r="Q431" s="47"/>
      <c r="R431" s="47"/>
      <c r="S431" s="47"/>
    </row>
    <row r="432" spans="1:19" x14ac:dyDescent="0.25">
      <c r="A432" s="23" t="str">
        <f t="shared" si="12"/>
        <v>-</v>
      </c>
      <c r="B432" s="23" t="str">
        <f t="shared" si="13"/>
        <v/>
      </c>
      <c r="C432" s="61"/>
      <c r="D432" s="47"/>
      <c r="E432" s="47"/>
      <c r="F432" s="47"/>
      <c r="G432" s="39"/>
      <c r="H432" s="47"/>
      <c r="I432" s="73"/>
      <c r="J432" s="73"/>
      <c r="K432" s="74"/>
      <c r="L432" s="47"/>
      <c r="M432" s="47"/>
      <c r="N432" s="47"/>
      <c r="O432" s="47"/>
      <c r="P432" s="47"/>
      <c r="Q432" s="47"/>
      <c r="R432" s="47"/>
      <c r="S432" s="47"/>
    </row>
    <row r="433" spans="1:19" x14ac:dyDescent="0.25">
      <c r="A433" s="23" t="str">
        <f t="shared" si="12"/>
        <v>-</v>
      </c>
      <c r="B433" s="23" t="str">
        <f t="shared" si="13"/>
        <v/>
      </c>
      <c r="C433" s="61"/>
      <c r="D433" s="47"/>
      <c r="E433" s="47"/>
      <c r="F433" s="47"/>
      <c r="G433" s="39"/>
      <c r="H433" s="47"/>
      <c r="I433" s="73"/>
      <c r="J433" s="73"/>
      <c r="K433" s="74"/>
      <c r="L433" s="47"/>
      <c r="M433" s="47"/>
      <c r="N433" s="47"/>
      <c r="O433" s="47"/>
      <c r="P433" s="47"/>
      <c r="Q433" s="47"/>
      <c r="R433" s="47"/>
      <c r="S433" s="47"/>
    </row>
    <row r="434" spans="1:19" x14ac:dyDescent="0.25">
      <c r="A434" s="23" t="str">
        <f t="shared" si="12"/>
        <v>-</v>
      </c>
      <c r="B434" s="23" t="str">
        <f t="shared" si="13"/>
        <v/>
      </c>
      <c r="C434" s="61"/>
      <c r="D434" s="47"/>
      <c r="E434" s="47"/>
      <c r="F434" s="47"/>
      <c r="G434" s="39"/>
      <c r="H434" s="47"/>
      <c r="I434" s="73"/>
      <c r="J434" s="73"/>
      <c r="K434" s="74"/>
      <c r="L434" s="47"/>
      <c r="M434" s="47"/>
      <c r="N434" s="47"/>
      <c r="O434" s="47"/>
      <c r="P434" s="47"/>
      <c r="Q434" s="47"/>
      <c r="R434" s="47"/>
      <c r="S434" s="47"/>
    </row>
    <row r="435" spans="1:19" x14ac:dyDescent="0.25">
      <c r="A435" s="23" t="str">
        <f t="shared" si="12"/>
        <v>-</v>
      </c>
      <c r="B435" s="23" t="str">
        <f t="shared" si="13"/>
        <v/>
      </c>
      <c r="C435" s="61"/>
      <c r="D435" s="47"/>
      <c r="E435" s="47"/>
      <c r="F435" s="47"/>
      <c r="G435" s="39"/>
      <c r="H435" s="47"/>
      <c r="I435" s="73"/>
      <c r="J435" s="73"/>
      <c r="K435" s="74"/>
      <c r="L435" s="47"/>
      <c r="M435" s="47"/>
      <c r="N435" s="47"/>
      <c r="O435" s="47"/>
      <c r="P435" s="47"/>
      <c r="Q435" s="47"/>
      <c r="R435" s="47"/>
      <c r="S435" s="47"/>
    </row>
    <row r="436" spans="1:19" x14ac:dyDescent="0.25">
      <c r="A436" s="23" t="str">
        <f t="shared" si="12"/>
        <v>-</v>
      </c>
      <c r="B436" s="23" t="str">
        <f t="shared" si="13"/>
        <v/>
      </c>
      <c r="C436" s="61"/>
      <c r="D436" s="47"/>
      <c r="E436" s="47"/>
      <c r="F436" s="47"/>
      <c r="G436" s="39"/>
      <c r="H436" s="47"/>
      <c r="I436" s="73"/>
      <c r="J436" s="73"/>
      <c r="K436" s="74"/>
      <c r="L436" s="47"/>
      <c r="M436" s="47"/>
      <c r="N436" s="47"/>
      <c r="O436" s="47"/>
      <c r="P436" s="47"/>
      <c r="Q436" s="47"/>
      <c r="R436" s="47"/>
      <c r="S436" s="47"/>
    </row>
    <row r="437" spans="1:19" x14ac:dyDescent="0.25">
      <c r="A437" s="23" t="str">
        <f t="shared" si="12"/>
        <v>-</v>
      </c>
      <c r="B437" s="23" t="str">
        <f t="shared" si="13"/>
        <v/>
      </c>
      <c r="C437" s="61"/>
      <c r="D437" s="47"/>
      <c r="E437" s="47"/>
      <c r="F437" s="47"/>
      <c r="G437" s="39"/>
      <c r="H437" s="47"/>
      <c r="I437" s="73"/>
      <c r="J437" s="73"/>
      <c r="K437" s="74"/>
      <c r="L437" s="47"/>
      <c r="M437" s="47"/>
      <c r="N437" s="47"/>
      <c r="O437" s="47"/>
      <c r="P437" s="47"/>
      <c r="Q437" s="47"/>
      <c r="R437" s="47"/>
      <c r="S437" s="47"/>
    </row>
    <row r="438" spans="1:19" x14ac:dyDescent="0.25">
      <c r="A438" s="23" t="str">
        <f t="shared" si="12"/>
        <v>-</v>
      </c>
      <c r="B438" s="23" t="str">
        <f t="shared" si="13"/>
        <v/>
      </c>
      <c r="C438" s="61"/>
      <c r="D438" s="47"/>
      <c r="E438" s="47"/>
      <c r="F438" s="47"/>
      <c r="G438" s="39"/>
      <c r="H438" s="47"/>
      <c r="I438" s="73"/>
      <c r="J438" s="73"/>
      <c r="K438" s="74"/>
      <c r="L438" s="47"/>
      <c r="M438" s="47"/>
      <c r="N438" s="47"/>
      <c r="O438" s="47"/>
      <c r="P438" s="47"/>
      <c r="Q438" s="47"/>
      <c r="R438" s="47"/>
      <c r="S438" s="47"/>
    </row>
    <row r="439" spans="1:19" x14ac:dyDescent="0.25">
      <c r="A439" s="23" t="str">
        <f t="shared" si="12"/>
        <v>-</v>
      </c>
      <c r="B439" s="23" t="str">
        <f t="shared" si="13"/>
        <v/>
      </c>
      <c r="C439" s="61"/>
      <c r="D439" s="47"/>
      <c r="E439" s="47"/>
      <c r="F439" s="47"/>
      <c r="G439" s="39"/>
      <c r="H439" s="47"/>
      <c r="I439" s="73"/>
      <c r="J439" s="73"/>
      <c r="K439" s="74"/>
      <c r="L439" s="47"/>
      <c r="M439" s="47"/>
      <c r="N439" s="47"/>
      <c r="O439" s="47"/>
      <c r="P439" s="47"/>
      <c r="Q439" s="47"/>
      <c r="R439" s="47"/>
      <c r="S439" s="47"/>
    </row>
    <row r="440" spans="1:19" x14ac:dyDescent="0.25">
      <c r="A440" s="23" t="str">
        <f t="shared" si="12"/>
        <v>-</v>
      </c>
      <c r="B440" s="23" t="str">
        <f t="shared" si="13"/>
        <v/>
      </c>
      <c r="C440" s="61"/>
      <c r="D440" s="47"/>
      <c r="E440" s="47"/>
      <c r="F440" s="47"/>
      <c r="G440" s="39"/>
      <c r="H440" s="47"/>
      <c r="I440" s="73"/>
      <c r="J440" s="73"/>
      <c r="K440" s="74"/>
      <c r="L440" s="47"/>
      <c r="M440" s="47"/>
      <c r="N440" s="47"/>
      <c r="O440" s="47"/>
      <c r="P440" s="47"/>
      <c r="Q440" s="47"/>
      <c r="R440" s="47"/>
      <c r="S440" s="47"/>
    </row>
    <row r="441" spans="1:19" x14ac:dyDescent="0.25">
      <c r="A441" s="23" t="str">
        <f t="shared" si="12"/>
        <v>-</v>
      </c>
      <c r="B441" s="23" t="str">
        <f t="shared" si="13"/>
        <v/>
      </c>
      <c r="C441" s="61"/>
      <c r="D441" s="47"/>
      <c r="E441" s="47"/>
      <c r="F441" s="47"/>
      <c r="G441" s="39"/>
      <c r="H441" s="47"/>
      <c r="I441" s="73"/>
      <c r="J441" s="73"/>
      <c r="K441" s="74"/>
      <c r="L441" s="47"/>
      <c r="M441" s="47"/>
      <c r="N441" s="47"/>
      <c r="O441" s="47"/>
      <c r="P441" s="47"/>
      <c r="Q441" s="47"/>
      <c r="R441" s="47"/>
      <c r="S441" s="47"/>
    </row>
    <row r="442" spans="1:19" x14ac:dyDescent="0.25">
      <c r="A442" s="23" t="str">
        <f t="shared" si="12"/>
        <v>-</v>
      </c>
      <c r="B442" s="23" t="str">
        <f t="shared" si="13"/>
        <v/>
      </c>
      <c r="C442" s="61"/>
      <c r="D442" s="47"/>
      <c r="E442" s="47"/>
      <c r="F442" s="47"/>
      <c r="G442" s="39"/>
      <c r="H442" s="47"/>
      <c r="I442" s="73"/>
      <c r="J442" s="73"/>
      <c r="K442" s="74"/>
      <c r="L442" s="47"/>
      <c r="M442" s="47"/>
      <c r="N442" s="47"/>
      <c r="O442" s="47"/>
      <c r="P442" s="47"/>
      <c r="Q442" s="47"/>
      <c r="R442" s="47"/>
      <c r="S442" s="47"/>
    </row>
    <row r="443" spans="1:19" x14ac:dyDescent="0.25">
      <c r="A443" s="23" t="str">
        <f t="shared" si="12"/>
        <v>-</v>
      </c>
      <c r="B443" s="23" t="str">
        <f t="shared" si="13"/>
        <v/>
      </c>
      <c r="C443" s="61"/>
      <c r="D443" s="47"/>
      <c r="E443" s="47"/>
      <c r="F443" s="47"/>
      <c r="G443" s="39"/>
      <c r="H443" s="47"/>
      <c r="I443" s="73"/>
      <c r="J443" s="73"/>
      <c r="K443" s="74"/>
      <c r="L443" s="47"/>
      <c r="M443" s="47"/>
      <c r="N443" s="47"/>
      <c r="O443" s="47"/>
      <c r="P443" s="47"/>
      <c r="Q443" s="47"/>
      <c r="R443" s="47"/>
      <c r="S443" s="47"/>
    </row>
    <row r="444" spans="1:19" x14ac:dyDescent="0.25">
      <c r="A444" s="23" t="str">
        <f t="shared" si="12"/>
        <v>-</v>
      </c>
      <c r="B444" s="23" t="str">
        <f t="shared" si="13"/>
        <v/>
      </c>
      <c r="C444" s="61"/>
      <c r="D444" s="47"/>
      <c r="E444" s="47"/>
      <c r="F444" s="47"/>
      <c r="G444" s="39"/>
      <c r="H444" s="47"/>
      <c r="I444" s="73"/>
      <c r="J444" s="73"/>
      <c r="K444" s="74"/>
      <c r="L444" s="47"/>
      <c r="M444" s="47"/>
      <c r="N444" s="47"/>
      <c r="O444" s="47"/>
      <c r="P444" s="47"/>
      <c r="Q444" s="47"/>
      <c r="R444" s="47"/>
      <c r="S444" s="47"/>
    </row>
    <row r="445" spans="1:19" x14ac:dyDescent="0.25">
      <c r="A445" s="23" t="str">
        <f t="shared" si="12"/>
        <v>-</v>
      </c>
      <c r="B445" s="23" t="str">
        <f t="shared" si="13"/>
        <v/>
      </c>
      <c r="C445" s="61"/>
      <c r="D445" s="47"/>
      <c r="E445" s="47"/>
      <c r="F445" s="47"/>
      <c r="G445" s="39"/>
      <c r="H445" s="47"/>
      <c r="I445" s="73"/>
      <c r="J445" s="73"/>
      <c r="K445" s="74"/>
      <c r="L445" s="47"/>
      <c r="M445" s="47"/>
      <c r="N445" s="47"/>
      <c r="O445" s="47"/>
      <c r="P445" s="47"/>
      <c r="Q445" s="47"/>
      <c r="R445" s="47"/>
      <c r="S445" s="47"/>
    </row>
    <row r="446" spans="1:19" x14ac:dyDescent="0.25">
      <c r="A446" s="23" t="str">
        <f t="shared" si="12"/>
        <v>-</v>
      </c>
      <c r="B446" s="23" t="str">
        <f t="shared" si="13"/>
        <v/>
      </c>
      <c r="C446" s="61"/>
      <c r="D446" s="47"/>
      <c r="E446" s="47"/>
      <c r="F446" s="47"/>
      <c r="G446" s="39"/>
      <c r="H446" s="47"/>
      <c r="I446" s="73"/>
      <c r="J446" s="73"/>
      <c r="K446" s="74"/>
      <c r="L446" s="47"/>
      <c r="M446" s="47"/>
      <c r="N446" s="47"/>
      <c r="O446" s="47"/>
      <c r="P446" s="47"/>
      <c r="Q446" s="47"/>
      <c r="R446" s="47"/>
      <c r="S446" s="47"/>
    </row>
    <row r="447" spans="1:19" x14ac:dyDescent="0.25">
      <c r="A447" s="23" t="str">
        <f t="shared" si="12"/>
        <v>-</v>
      </c>
      <c r="B447" s="23" t="str">
        <f t="shared" si="13"/>
        <v/>
      </c>
      <c r="C447" s="61"/>
      <c r="D447" s="47"/>
      <c r="E447" s="47"/>
      <c r="F447" s="47"/>
      <c r="G447" s="39"/>
      <c r="H447" s="47"/>
      <c r="I447" s="73"/>
      <c r="J447" s="73"/>
      <c r="K447" s="74"/>
      <c r="L447" s="47"/>
      <c r="M447" s="47"/>
      <c r="N447" s="47"/>
      <c r="O447" s="47"/>
      <c r="P447" s="47"/>
      <c r="Q447" s="47"/>
      <c r="R447" s="47"/>
      <c r="S447" s="47"/>
    </row>
    <row r="448" spans="1:19" x14ac:dyDescent="0.25">
      <c r="A448" s="23" t="str">
        <f t="shared" si="12"/>
        <v>-</v>
      </c>
      <c r="B448" s="23" t="str">
        <f t="shared" si="13"/>
        <v/>
      </c>
      <c r="C448" s="61"/>
      <c r="D448" s="47"/>
      <c r="E448" s="47"/>
      <c r="F448" s="47"/>
      <c r="G448" s="39"/>
      <c r="H448" s="47"/>
      <c r="I448" s="73"/>
      <c r="J448" s="73"/>
      <c r="K448" s="74"/>
      <c r="L448" s="47"/>
      <c r="M448" s="47"/>
      <c r="N448" s="47"/>
      <c r="O448" s="47"/>
      <c r="P448" s="47"/>
      <c r="Q448" s="47"/>
      <c r="R448" s="47"/>
      <c r="S448" s="47"/>
    </row>
    <row r="449" spans="1:19" x14ac:dyDescent="0.25">
      <c r="A449" s="23" t="str">
        <f t="shared" si="12"/>
        <v>-</v>
      </c>
      <c r="B449" s="23" t="str">
        <f t="shared" si="13"/>
        <v/>
      </c>
      <c r="C449" s="61"/>
      <c r="D449" s="47"/>
      <c r="E449" s="47"/>
      <c r="F449" s="47"/>
      <c r="G449" s="39"/>
      <c r="H449" s="47"/>
      <c r="I449" s="73"/>
      <c r="J449" s="73"/>
      <c r="K449" s="74"/>
      <c r="L449" s="47"/>
      <c r="M449" s="47"/>
      <c r="N449" s="47"/>
      <c r="O449" s="47"/>
      <c r="P449" s="47"/>
      <c r="Q449" s="47"/>
      <c r="R449" s="47"/>
      <c r="S449" s="47"/>
    </row>
    <row r="450" spans="1:19" x14ac:dyDescent="0.25">
      <c r="A450" s="23" t="str">
        <f t="shared" si="12"/>
        <v>-</v>
      </c>
      <c r="B450" s="23" t="str">
        <f t="shared" si="13"/>
        <v/>
      </c>
      <c r="C450" s="61"/>
      <c r="D450" s="47"/>
      <c r="E450" s="47"/>
      <c r="F450" s="47"/>
      <c r="G450" s="39"/>
      <c r="H450" s="47"/>
      <c r="I450" s="73"/>
      <c r="J450" s="73"/>
      <c r="K450" s="74"/>
      <c r="L450" s="47"/>
      <c r="M450" s="47"/>
      <c r="N450" s="47"/>
      <c r="O450" s="47"/>
      <c r="P450" s="47"/>
      <c r="Q450" s="47"/>
      <c r="R450" s="47"/>
      <c r="S450" s="47"/>
    </row>
    <row r="451" spans="1:19" x14ac:dyDescent="0.25">
      <c r="A451" s="23" t="str">
        <f t="shared" ref="A451:A501" si="14">CONCATENATE(G451,"-",C451)</f>
        <v>-</v>
      </c>
      <c r="B451" s="23" t="str">
        <f t="shared" si="13"/>
        <v/>
      </c>
      <c r="C451" s="61"/>
      <c r="D451" s="47"/>
      <c r="E451" s="47"/>
      <c r="F451" s="47"/>
      <c r="G451" s="39"/>
      <c r="H451" s="47"/>
      <c r="I451" s="73"/>
      <c r="J451" s="73"/>
      <c r="K451" s="74"/>
      <c r="L451" s="47"/>
      <c r="M451" s="47"/>
      <c r="N451" s="47"/>
      <c r="O451" s="47"/>
      <c r="P451" s="47"/>
      <c r="Q451" s="47"/>
      <c r="R451" s="47"/>
      <c r="S451" s="47"/>
    </row>
    <row r="452" spans="1:19" x14ac:dyDescent="0.25">
      <c r="A452" s="23" t="str">
        <f t="shared" si="14"/>
        <v>-</v>
      </c>
      <c r="B452" s="23" t="str">
        <f t="shared" ref="B452:B501" si="15">IF(A452="-","",A452)</f>
        <v/>
      </c>
      <c r="C452" s="61"/>
      <c r="D452" s="47"/>
      <c r="E452" s="47"/>
      <c r="F452" s="47"/>
      <c r="G452" s="39"/>
      <c r="H452" s="47"/>
      <c r="I452" s="73"/>
      <c r="J452" s="73"/>
      <c r="K452" s="74"/>
      <c r="L452" s="47"/>
      <c r="M452" s="47"/>
      <c r="N452" s="47"/>
      <c r="O452" s="47"/>
      <c r="P452" s="47"/>
      <c r="Q452" s="47"/>
      <c r="R452" s="47"/>
      <c r="S452" s="47"/>
    </row>
    <row r="453" spans="1:19" x14ac:dyDescent="0.25">
      <c r="A453" s="23" t="str">
        <f t="shared" si="14"/>
        <v>-</v>
      </c>
      <c r="B453" s="23" t="str">
        <f t="shared" si="15"/>
        <v/>
      </c>
      <c r="C453" s="61"/>
      <c r="D453" s="47"/>
      <c r="E453" s="47"/>
      <c r="F453" s="47"/>
      <c r="G453" s="39"/>
      <c r="H453" s="47"/>
      <c r="I453" s="73"/>
      <c r="J453" s="73"/>
      <c r="K453" s="74"/>
      <c r="L453" s="47"/>
      <c r="M453" s="47"/>
      <c r="N453" s="47"/>
      <c r="O453" s="47"/>
      <c r="P453" s="47"/>
      <c r="Q453" s="47"/>
      <c r="R453" s="47"/>
      <c r="S453" s="47"/>
    </row>
    <row r="454" spans="1:19" x14ac:dyDescent="0.25">
      <c r="A454" s="23" t="str">
        <f t="shared" si="14"/>
        <v>-</v>
      </c>
      <c r="B454" s="23" t="str">
        <f t="shared" si="15"/>
        <v/>
      </c>
      <c r="C454" s="61"/>
      <c r="D454" s="47"/>
      <c r="E454" s="47"/>
      <c r="F454" s="47"/>
      <c r="G454" s="39"/>
      <c r="H454" s="47"/>
      <c r="I454" s="73"/>
      <c r="J454" s="73"/>
      <c r="K454" s="74"/>
      <c r="L454" s="47"/>
      <c r="M454" s="47"/>
      <c r="N454" s="47"/>
      <c r="O454" s="47"/>
      <c r="P454" s="47"/>
      <c r="Q454" s="47"/>
      <c r="R454" s="47"/>
      <c r="S454" s="47"/>
    </row>
    <row r="455" spans="1:19" x14ac:dyDescent="0.25">
      <c r="A455" s="23" t="str">
        <f t="shared" si="14"/>
        <v>-</v>
      </c>
      <c r="B455" s="23" t="str">
        <f t="shared" si="15"/>
        <v/>
      </c>
      <c r="C455" s="61"/>
      <c r="D455" s="47"/>
      <c r="E455" s="47"/>
      <c r="F455" s="47"/>
      <c r="G455" s="39"/>
      <c r="H455" s="47"/>
      <c r="I455" s="73"/>
      <c r="J455" s="73"/>
      <c r="K455" s="74"/>
      <c r="L455" s="47"/>
      <c r="M455" s="47"/>
      <c r="N455" s="47"/>
      <c r="O455" s="47"/>
      <c r="P455" s="47"/>
      <c r="Q455" s="47"/>
      <c r="R455" s="47"/>
      <c r="S455" s="47"/>
    </row>
    <row r="456" spans="1:19" x14ac:dyDescent="0.25">
      <c r="A456" s="23" t="str">
        <f t="shared" si="14"/>
        <v>-</v>
      </c>
      <c r="B456" s="23" t="str">
        <f t="shared" si="15"/>
        <v/>
      </c>
      <c r="C456" s="61"/>
      <c r="D456" s="47"/>
      <c r="E456" s="47"/>
      <c r="F456" s="47"/>
      <c r="G456" s="39"/>
      <c r="H456" s="47"/>
      <c r="I456" s="73"/>
      <c r="J456" s="73"/>
      <c r="K456" s="74"/>
      <c r="L456" s="47"/>
      <c r="M456" s="47"/>
      <c r="N456" s="47"/>
      <c r="O456" s="47"/>
      <c r="P456" s="47"/>
      <c r="Q456" s="47"/>
      <c r="R456" s="47"/>
      <c r="S456" s="47"/>
    </row>
    <row r="457" spans="1:19" x14ac:dyDescent="0.25">
      <c r="A457" s="23" t="str">
        <f t="shared" si="14"/>
        <v>-</v>
      </c>
      <c r="B457" s="23" t="str">
        <f t="shared" si="15"/>
        <v/>
      </c>
      <c r="C457" s="61"/>
      <c r="D457" s="47"/>
      <c r="E457" s="47"/>
      <c r="F457" s="47"/>
      <c r="G457" s="39"/>
      <c r="H457" s="47"/>
      <c r="I457" s="73"/>
      <c r="J457" s="73"/>
      <c r="K457" s="74"/>
      <c r="L457" s="47"/>
      <c r="M457" s="47"/>
      <c r="N457" s="47"/>
      <c r="O457" s="47"/>
      <c r="P457" s="47"/>
      <c r="Q457" s="47"/>
      <c r="R457" s="47"/>
      <c r="S457" s="47"/>
    </row>
    <row r="458" spans="1:19" x14ac:dyDescent="0.25">
      <c r="A458" s="23" t="str">
        <f t="shared" si="14"/>
        <v>-</v>
      </c>
      <c r="B458" s="23" t="str">
        <f t="shared" si="15"/>
        <v/>
      </c>
      <c r="C458" s="61"/>
      <c r="D458" s="47"/>
      <c r="E458" s="47"/>
      <c r="F458" s="47"/>
      <c r="G458" s="39"/>
      <c r="H458" s="47"/>
      <c r="I458" s="73"/>
      <c r="J458" s="73"/>
      <c r="K458" s="74"/>
      <c r="L458" s="47"/>
      <c r="M458" s="47"/>
      <c r="N458" s="47"/>
      <c r="O458" s="47"/>
      <c r="P458" s="47"/>
      <c r="Q458" s="47"/>
      <c r="R458" s="47"/>
      <c r="S458" s="47"/>
    </row>
    <row r="459" spans="1:19" x14ac:dyDescent="0.25">
      <c r="A459" s="23" t="str">
        <f t="shared" si="14"/>
        <v>-</v>
      </c>
      <c r="B459" s="23" t="str">
        <f t="shared" si="15"/>
        <v/>
      </c>
      <c r="C459" s="61"/>
      <c r="D459" s="47"/>
      <c r="E459" s="47"/>
      <c r="F459" s="47"/>
      <c r="G459" s="39"/>
      <c r="H459" s="47"/>
      <c r="I459" s="73"/>
      <c r="J459" s="73"/>
      <c r="K459" s="74"/>
      <c r="L459" s="47"/>
      <c r="M459" s="47"/>
      <c r="N459" s="47"/>
      <c r="O459" s="47"/>
      <c r="P459" s="47"/>
      <c r="Q459" s="47"/>
      <c r="R459" s="47"/>
      <c r="S459" s="47"/>
    </row>
    <row r="460" spans="1:19" x14ac:dyDescent="0.25">
      <c r="A460" s="23" t="str">
        <f t="shared" si="14"/>
        <v>-</v>
      </c>
      <c r="B460" s="23" t="str">
        <f t="shared" si="15"/>
        <v/>
      </c>
      <c r="C460" s="61"/>
      <c r="D460" s="47"/>
      <c r="E460" s="47"/>
      <c r="F460" s="47"/>
      <c r="G460" s="39"/>
      <c r="H460" s="47"/>
      <c r="I460" s="73"/>
      <c r="J460" s="73"/>
      <c r="K460" s="74"/>
      <c r="L460" s="47"/>
      <c r="M460" s="47"/>
      <c r="N460" s="47"/>
      <c r="O460" s="47"/>
      <c r="P460" s="47"/>
      <c r="Q460" s="47"/>
      <c r="R460" s="47"/>
      <c r="S460" s="47"/>
    </row>
    <row r="461" spans="1:19" x14ac:dyDescent="0.25">
      <c r="A461" s="23" t="str">
        <f t="shared" si="14"/>
        <v>-</v>
      </c>
      <c r="B461" s="23" t="str">
        <f t="shared" si="15"/>
        <v/>
      </c>
      <c r="C461" s="61"/>
      <c r="D461" s="47"/>
      <c r="E461" s="47"/>
      <c r="F461" s="47"/>
      <c r="G461" s="39"/>
      <c r="H461" s="47"/>
      <c r="I461" s="73"/>
      <c r="J461" s="73"/>
      <c r="K461" s="74"/>
      <c r="L461" s="47"/>
      <c r="M461" s="47"/>
      <c r="N461" s="47"/>
      <c r="O461" s="47"/>
      <c r="P461" s="47"/>
      <c r="Q461" s="47"/>
      <c r="R461" s="47"/>
      <c r="S461" s="47"/>
    </row>
    <row r="462" spans="1:19" x14ac:dyDescent="0.25">
      <c r="A462" s="23" t="str">
        <f t="shared" si="14"/>
        <v>-</v>
      </c>
      <c r="B462" s="23" t="str">
        <f t="shared" si="15"/>
        <v/>
      </c>
      <c r="C462" s="61"/>
      <c r="D462" s="47"/>
      <c r="E462" s="47"/>
      <c r="F462" s="47"/>
      <c r="G462" s="39"/>
      <c r="H462" s="47"/>
      <c r="I462" s="73"/>
      <c r="J462" s="73"/>
      <c r="K462" s="74"/>
      <c r="L462" s="47"/>
      <c r="M462" s="47"/>
      <c r="N462" s="47"/>
      <c r="O462" s="47"/>
      <c r="P462" s="47"/>
      <c r="Q462" s="47"/>
      <c r="R462" s="47"/>
      <c r="S462" s="47"/>
    </row>
    <row r="463" spans="1:19" x14ac:dyDescent="0.25">
      <c r="A463" s="23" t="str">
        <f t="shared" si="14"/>
        <v>-</v>
      </c>
      <c r="B463" s="23" t="str">
        <f t="shared" si="15"/>
        <v/>
      </c>
      <c r="C463" s="61"/>
      <c r="D463" s="47"/>
      <c r="E463" s="47"/>
      <c r="F463" s="47"/>
      <c r="G463" s="39"/>
      <c r="H463" s="47"/>
      <c r="I463" s="73"/>
      <c r="J463" s="73"/>
      <c r="K463" s="74"/>
      <c r="L463" s="47"/>
      <c r="M463" s="47"/>
      <c r="N463" s="47"/>
      <c r="O463" s="47"/>
      <c r="P463" s="47"/>
      <c r="Q463" s="47"/>
      <c r="R463" s="47"/>
      <c r="S463" s="47"/>
    </row>
    <row r="464" spans="1:19" x14ac:dyDescent="0.25">
      <c r="A464" s="23" t="str">
        <f t="shared" si="14"/>
        <v>-</v>
      </c>
      <c r="B464" s="23" t="str">
        <f t="shared" si="15"/>
        <v/>
      </c>
      <c r="C464" s="61"/>
      <c r="D464" s="47"/>
      <c r="E464" s="47"/>
      <c r="F464" s="47"/>
      <c r="G464" s="39"/>
      <c r="H464" s="47"/>
      <c r="I464" s="73"/>
      <c r="J464" s="73"/>
      <c r="K464" s="74"/>
      <c r="L464" s="47"/>
      <c r="M464" s="47"/>
      <c r="N464" s="47"/>
      <c r="O464" s="47"/>
      <c r="P464" s="47"/>
      <c r="Q464" s="47"/>
      <c r="R464" s="47"/>
      <c r="S464" s="47"/>
    </row>
    <row r="465" spans="1:19" x14ac:dyDescent="0.25">
      <c r="A465" s="23" t="str">
        <f t="shared" si="14"/>
        <v>-</v>
      </c>
      <c r="B465" s="23" t="str">
        <f t="shared" si="15"/>
        <v/>
      </c>
      <c r="C465" s="61"/>
      <c r="D465" s="47"/>
      <c r="E465" s="47"/>
      <c r="F465" s="47"/>
      <c r="G465" s="39"/>
      <c r="H465" s="47"/>
      <c r="I465" s="73"/>
      <c r="J465" s="73"/>
      <c r="K465" s="74"/>
      <c r="L465" s="47"/>
      <c r="M465" s="47"/>
      <c r="N465" s="47"/>
      <c r="O465" s="47"/>
      <c r="P465" s="47"/>
      <c r="Q465" s="47"/>
      <c r="R465" s="47"/>
      <c r="S465" s="47"/>
    </row>
    <row r="466" spans="1:19" x14ac:dyDescent="0.25">
      <c r="A466" s="23" t="str">
        <f t="shared" si="14"/>
        <v>-</v>
      </c>
      <c r="B466" s="23" t="str">
        <f t="shared" si="15"/>
        <v/>
      </c>
      <c r="C466" s="61"/>
      <c r="D466" s="47"/>
      <c r="E466" s="47"/>
      <c r="F466" s="47"/>
      <c r="G466" s="39"/>
      <c r="H466" s="47"/>
      <c r="I466" s="73"/>
      <c r="J466" s="73"/>
      <c r="K466" s="74"/>
      <c r="L466" s="47"/>
      <c r="M466" s="47"/>
      <c r="N466" s="47"/>
      <c r="O466" s="47"/>
      <c r="P466" s="47"/>
      <c r="Q466" s="47"/>
      <c r="R466" s="47"/>
      <c r="S466" s="47"/>
    </row>
    <row r="467" spans="1:19" x14ac:dyDescent="0.25">
      <c r="A467" s="23" t="str">
        <f t="shared" si="14"/>
        <v>-</v>
      </c>
      <c r="B467" s="23" t="str">
        <f t="shared" si="15"/>
        <v/>
      </c>
      <c r="C467" s="61"/>
      <c r="D467" s="47"/>
      <c r="E467" s="47"/>
      <c r="F467" s="47"/>
      <c r="G467" s="39"/>
      <c r="H467" s="47"/>
      <c r="I467" s="73"/>
      <c r="J467" s="73"/>
      <c r="K467" s="74"/>
      <c r="L467" s="47"/>
      <c r="M467" s="47"/>
      <c r="N467" s="47"/>
      <c r="O467" s="47"/>
      <c r="P467" s="47"/>
      <c r="Q467" s="47"/>
      <c r="R467" s="47"/>
      <c r="S467" s="47"/>
    </row>
    <row r="468" spans="1:19" x14ac:dyDescent="0.25">
      <c r="A468" s="23" t="str">
        <f t="shared" si="14"/>
        <v>-</v>
      </c>
      <c r="B468" s="23" t="str">
        <f t="shared" si="15"/>
        <v/>
      </c>
      <c r="C468" s="61"/>
      <c r="D468" s="47"/>
      <c r="E468" s="47"/>
      <c r="F468" s="47"/>
      <c r="G468" s="39"/>
      <c r="H468" s="47"/>
      <c r="I468" s="73"/>
      <c r="J468" s="73"/>
      <c r="K468" s="74"/>
      <c r="L468" s="47"/>
      <c r="M468" s="47"/>
      <c r="N468" s="47"/>
      <c r="O468" s="47"/>
      <c r="P468" s="47"/>
      <c r="Q468" s="47"/>
      <c r="R468" s="47"/>
      <c r="S468" s="47"/>
    </row>
    <row r="469" spans="1:19" x14ac:dyDescent="0.25">
      <c r="A469" s="23" t="str">
        <f t="shared" si="14"/>
        <v>-</v>
      </c>
      <c r="B469" s="23" t="str">
        <f t="shared" si="15"/>
        <v/>
      </c>
      <c r="C469" s="61"/>
      <c r="D469" s="47"/>
      <c r="E469" s="47"/>
      <c r="F469" s="47"/>
      <c r="G469" s="39"/>
      <c r="H469" s="47"/>
      <c r="I469" s="73"/>
      <c r="J469" s="73"/>
      <c r="K469" s="74"/>
      <c r="L469" s="47"/>
      <c r="M469" s="47"/>
      <c r="N469" s="47"/>
      <c r="O469" s="47"/>
      <c r="P469" s="47"/>
      <c r="Q469" s="47"/>
      <c r="R469" s="47"/>
      <c r="S469" s="47"/>
    </row>
    <row r="470" spans="1:19" x14ac:dyDescent="0.25">
      <c r="A470" s="23" t="str">
        <f t="shared" si="14"/>
        <v>-</v>
      </c>
      <c r="B470" s="23" t="str">
        <f t="shared" si="15"/>
        <v/>
      </c>
      <c r="C470" s="61"/>
      <c r="D470" s="47"/>
      <c r="E470" s="47"/>
      <c r="F470" s="47"/>
      <c r="G470" s="39"/>
      <c r="H470" s="47"/>
      <c r="I470" s="73"/>
      <c r="J470" s="73"/>
      <c r="K470" s="74"/>
      <c r="L470" s="47"/>
      <c r="M470" s="47"/>
      <c r="N470" s="47"/>
      <c r="O470" s="47"/>
      <c r="P470" s="47"/>
      <c r="Q470" s="47"/>
      <c r="R470" s="47"/>
      <c r="S470" s="47"/>
    </row>
    <row r="471" spans="1:19" x14ac:dyDescent="0.25">
      <c r="A471" s="23" t="str">
        <f t="shared" si="14"/>
        <v>-</v>
      </c>
      <c r="B471" s="23" t="str">
        <f t="shared" si="15"/>
        <v/>
      </c>
      <c r="C471" s="61"/>
      <c r="D471" s="47"/>
      <c r="E471" s="47"/>
      <c r="F471" s="47"/>
      <c r="G471" s="39"/>
      <c r="H471" s="47"/>
      <c r="I471" s="73"/>
      <c r="J471" s="73"/>
      <c r="K471" s="74"/>
      <c r="L471" s="47"/>
      <c r="M471" s="47"/>
      <c r="N471" s="47"/>
      <c r="O471" s="47"/>
      <c r="P471" s="47"/>
      <c r="Q471" s="47"/>
      <c r="R471" s="47"/>
      <c r="S471" s="47"/>
    </row>
    <row r="472" spans="1:19" x14ac:dyDescent="0.25">
      <c r="A472" s="23" t="str">
        <f t="shared" si="14"/>
        <v>-</v>
      </c>
      <c r="B472" s="23" t="str">
        <f t="shared" si="15"/>
        <v/>
      </c>
      <c r="C472" s="61"/>
      <c r="D472" s="47"/>
      <c r="E472" s="47"/>
      <c r="F472" s="47"/>
      <c r="G472" s="39"/>
      <c r="H472" s="47"/>
      <c r="I472" s="73"/>
      <c r="J472" s="73"/>
      <c r="K472" s="74"/>
      <c r="L472" s="47"/>
      <c r="M472" s="47"/>
      <c r="N472" s="47"/>
      <c r="O472" s="47"/>
      <c r="P472" s="47"/>
      <c r="Q472" s="47"/>
      <c r="R472" s="47"/>
      <c r="S472" s="47"/>
    </row>
    <row r="473" spans="1:19" x14ac:dyDescent="0.25">
      <c r="A473" s="23" t="str">
        <f t="shared" si="14"/>
        <v>-</v>
      </c>
      <c r="B473" s="23" t="str">
        <f t="shared" si="15"/>
        <v/>
      </c>
      <c r="C473" s="61"/>
      <c r="D473" s="47"/>
      <c r="E473" s="47"/>
      <c r="F473" s="47"/>
      <c r="G473" s="39"/>
      <c r="H473" s="47"/>
      <c r="I473" s="73"/>
      <c r="J473" s="73"/>
      <c r="K473" s="74"/>
      <c r="L473" s="47"/>
      <c r="M473" s="47"/>
      <c r="N473" s="47"/>
      <c r="O473" s="47"/>
      <c r="P473" s="47"/>
      <c r="Q473" s="47"/>
      <c r="R473" s="47"/>
      <c r="S473" s="47"/>
    </row>
    <row r="474" spans="1:19" x14ac:dyDescent="0.25">
      <c r="A474" s="23" t="str">
        <f t="shared" si="14"/>
        <v>-</v>
      </c>
      <c r="B474" s="23" t="str">
        <f t="shared" si="15"/>
        <v/>
      </c>
      <c r="C474" s="61"/>
      <c r="D474" s="47"/>
      <c r="E474" s="47"/>
      <c r="F474" s="47"/>
      <c r="G474" s="39"/>
      <c r="H474" s="47"/>
      <c r="I474" s="73"/>
      <c r="J474" s="73"/>
      <c r="K474" s="74"/>
      <c r="L474" s="47"/>
      <c r="M474" s="47"/>
      <c r="N474" s="47"/>
      <c r="O474" s="47"/>
      <c r="P474" s="47"/>
      <c r="Q474" s="47"/>
      <c r="R474" s="47"/>
      <c r="S474" s="47"/>
    </row>
    <row r="475" spans="1:19" x14ac:dyDescent="0.25">
      <c r="A475" s="23" t="str">
        <f t="shared" si="14"/>
        <v>-</v>
      </c>
      <c r="B475" s="23" t="str">
        <f t="shared" si="15"/>
        <v/>
      </c>
      <c r="C475" s="61"/>
      <c r="D475" s="47"/>
      <c r="E475" s="47"/>
      <c r="F475" s="47"/>
      <c r="G475" s="39"/>
      <c r="H475" s="47"/>
      <c r="I475" s="73"/>
      <c r="J475" s="73"/>
      <c r="K475" s="74"/>
      <c r="L475" s="47"/>
      <c r="M475" s="47"/>
      <c r="N475" s="47"/>
      <c r="O475" s="47"/>
      <c r="P475" s="47"/>
      <c r="Q475" s="47"/>
      <c r="R475" s="47"/>
      <c r="S475" s="47"/>
    </row>
    <row r="476" spans="1:19" x14ac:dyDescent="0.25">
      <c r="A476" s="23" t="str">
        <f t="shared" si="14"/>
        <v>-</v>
      </c>
      <c r="B476" s="23" t="str">
        <f t="shared" si="15"/>
        <v/>
      </c>
      <c r="C476" s="61"/>
      <c r="D476" s="47"/>
      <c r="E476" s="47"/>
      <c r="F476" s="47"/>
      <c r="G476" s="39"/>
      <c r="H476" s="47"/>
      <c r="I476" s="73"/>
      <c r="J476" s="73"/>
      <c r="K476" s="74"/>
      <c r="L476" s="47"/>
      <c r="M476" s="47"/>
      <c r="N476" s="47"/>
      <c r="O476" s="47"/>
      <c r="P476" s="47"/>
      <c r="Q476" s="47"/>
      <c r="R476" s="47"/>
      <c r="S476" s="47"/>
    </row>
    <row r="477" spans="1:19" x14ac:dyDescent="0.25">
      <c r="A477" s="23" t="str">
        <f t="shared" si="14"/>
        <v>-</v>
      </c>
      <c r="B477" s="23" t="str">
        <f t="shared" si="15"/>
        <v/>
      </c>
      <c r="C477" s="61"/>
      <c r="D477" s="47"/>
      <c r="E477" s="47"/>
      <c r="F477" s="47"/>
      <c r="G477" s="39"/>
      <c r="H477" s="47"/>
      <c r="I477" s="73"/>
      <c r="J477" s="73"/>
      <c r="K477" s="74"/>
      <c r="L477" s="47"/>
      <c r="M477" s="47"/>
      <c r="N477" s="47"/>
      <c r="O477" s="47"/>
      <c r="P477" s="47"/>
      <c r="Q477" s="47"/>
      <c r="R477" s="47"/>
      <c r="S477" s="47"/>
    </row>
    <row r="478" spans="1:19" x14ac:dyDescent="0.25">
      <c r="A478" s="23" t="str">
        <f t="shared" si="14"/>
        <v>-</v>
      </c>
      <c r="B478" s="23" t="str">
        <f t="shared" si="15"/>
        <v/>
      </c>
      <c r="C478" s="61"/>
      <c r="D478" s="47"/>
      <c r="E478" s="47"/>
      <c r="F478" s="47"/>
      <c r="G478" s="39"/>
      <c r="H478" s="47"/>
      <c r="I478" s="73"/>
      <c r="J478" s="73"/>
      <c r="K478" s="74"/>
      <c r="L478" s="47"/>
      <c r="M478" s="47"/>
      <c r="N478" s="47"/>
      <c r="O478" s="47"/>
      <c r="P478" s="47"/>
      <c r="Q478" s="47"/>
      <c r="R478" s="47"/>
      <c r="S478" s="47"/>
    </row>
    <row r="479" spans="1:19" x14ac:dyDescent="0.25">
      <c r="A479" s="23" t="str">
        <f t="shared" si="14"/>
        <v>-</v>
      </c>
      <c r="B479" s="23" t="str">
        <f t="shared" si="15"/>
        <v/>
      </c>
      <c r="C479" s="61"/>
      <c r="D479" s="47"/>
      <c r="E479" s="47"/>
      <c r="F479" s="47"/>
      <c r="G479" s="39"/>
      <c r="H479" s="47"/>
      <c r="I479" s="73"/>
      <c r="J479" s="73"/>
      <c r="K479" s="74"/>
      <c r="L479" s="47"/>
      <c r="M479" s="47"/>
      <c r="N479" s="47"/>
      <c r="O479" s="47"/>
      <c r="P479" s="47"/>
      <c r="Q479" s="47"/>
      <c r="R479" s="47"/>
      <c r="S479" s="47"/>
    </row>
    <row r="480" spans="1:19" x14ac:dyDescent="0.25">
      <c r="A480" s="23" t="str">
        <f t="shared" si="14"/>
        <v>-</v>
      </c>
      <c r="B480" s="23" t="str">
        <f t="shared" si="15"/>
        <v/>
      </c>
      <c r="C480" s="61"/>
      <c r="D480" s="47"/>
      <c r="E480" s="47"/>
      <c r="F480" s="47"/>
      <c r="G480" s="39"/>
      <c r="H480" s="47"/>
      <c r="I480" s="73"/>
      <c r="J480" s="73"/>
      <c r="K480" s="74"/>
      <c r="L480" s="47"/>
      <c r="M480" s="47"/>
      <c r="N480" s="47"/>
      <c r="O480" s="47"/>
      <c r="P480" s="47"/>
      <c r="Q480" s="47"/>
      <c r="R480" s="47"/>
      <c r="S480" s="47"/>
    </row>
    <row r="481" spans="1:19" x14ac:dyDescent="0.25">
      <c r="A481" s="23" t="str">
        <f t="shared" si="14"/>
        <v>-</v>
      </c>
      <c r="B481" s="23" t="str">
        <f t="shared" si="15"/>
        <v/>
      </c>
      <c r="C481" s="61"/>
      <c r="D481" s="47"/>
      <c r="E481" s="47"/>
      <c r="F481" s="47"/>
      <c r="G481" s="39"/>
      <c r="H481" s="47"/>
      <c r="I481" s="73"/>
      <c r="J481" s="73"/>
      <c r="K481" s="74"/>
      <c r="L481" s="47"/>
      <c r="M481" s="47"/>
      <c r="N481" s="47"/>
      <c r="O481" s="47"/>
      <c r="P481" s="47"/>
      <c r="Q481" s="47"/>
      <c r="R481" s="47"/>
      <c r="S481" s="47"/>
    </row>
    <row r="482" spans="1:19" x14ac:dyDescent="0.25">
      <c r="A482" s="23" t="str">
        <f t="shared" si="14"/>
        <v>-</v>
      </c>
      <c r="B482" s="23" t="str">
        <f t="shared" si="15"/>
        <v/>
      </c>
      <c r="C482" s="61"/>
      <c r="D482" s="47"/>
      <c r="E482" s="47"/>
      <c r="F482" s="47"/>
      <c r="G482" s="39"/>
      <c r="H482" s="47"/>
      <c r="I482" s="73"/>
      <c r="J482" s="73"/>
      <c r="K482" s="74"/>
      <c r="L482" s="47"/>
      <c r="M482" s="47"/>
      <c r="N482" s="47"/>
      <c r="O482" s="47"/>
      <c r="P482" s="47"/>
      <c r="Q482" s="47"/>
      <c r="R482" s="47"/>
      <c r="S482" s="47"/>
    </row>
    <row r="483" spans="1:19" x14ac:dyDescent="0.25">
      <c r="A483" s="23" t="str">
        <f t="shared" si="14"/>
        <v>-</v>
      </c>
      <c r="B483" s="23" t="str">
        <f t="shared" si="15"/>
        <v/>
      </c>
      <c r="C483" s="61"/>
      <c r="D483" s="47"/>
      <c r="E483" s="47"/>
      <c r="F483" s="47"/>
      <c r="G483" s="39"/>
      <c r="H483" s="47"/>
      <c r="I483" s="73"/>
      <c r="J483" s="73"/>
      <c r="K483" s="74"/>
      <c r="L483" s="47"/>
      <c r="M483" s="47"/>
      <c r="N483" s="47"/>
      <c r="O483" s="47"/>
      <c r="P483" s="47"/>
      <c r="Q483" s="47"/>
      <c r="R483" s="47"/>
      <c r="S483" s="47"/>
    </row>
    <row r="484" spans="1:19" x14ac:dyDescent="0.25">
      <c r="A484" s="23" t="str">
        <f t="shared" si="14"/>
        <v>-</v>
      </c>
      <c r="B484" s="23" t="str">
        <f t="shared" si="15"/>
        <v/>
      </c>
      <c r="C484" s="61"/>
      <c r="D484" s="47"/>
      <c r="E484" s="47"/>
      <c r="F484" s="47"/>
      <c r="G484" s="39"/>
      <c r="H484" s="47"/>
      <c r="I484" s="73"/>
      <c r="J484" s="73"/>
      <c r="K484" s="74"/>
      <c r="L484" s="47"/>
      <c r="M484" s="47"/>
      <c r="N484" s="47"/>
      <c r="O484" s="47"/>
      <c r="P484" s="47"/>
      <c r="Q484" s="47"/>
      <c r="R484" s="47"/>
      <c r="S484" s="47"/>
    </row>
    <row r="485" spans="1:19" x14ac:dyDescent="0.25">
      <c r="A485" s="23" t="str">
        <f t="shared" si="14"/>
        <v>-</v>
      </c>
      <c r="B485" s="23" t="str">
        <f t="shared" si="15"/>
        <v/>
      </c>
      <c r="C485" s="61"/>
      <c r="D485" s="47"/>
      <c r="E485" s="47"/>
      <c r="F485" s="47"/>
      <c r="G485" s="39"/>
      <c r="H485" s="47"/>
      <c r="I485" s="73"/>
      <c r="J485" s="73"/>
      <c r="K485" s="74"/>
      <c r="L485" s="47"/>
      <c r="M485" s="47"/>
      <c r="N485" s="47"/>
      <c r="O485" s="47"/>
      <c r="P485" s="47"/>
      <c r="Q485" s="47"/>
      <c r="R485" s="47"/>
      <c r="S485" s="47"/>
    </row>
    <row r="486" spans="1:19" x14ac:dyDescent="0.25">
      <c r="A486" s="23" t="str">
        <f t="shared" si="14"/>
        <v>-</v>
      </c>
      <c r="B486" s="23" t="str">
        <f t="shared" si="15"/>
        <v/>
      </c>
      <c r="C486" s="61"/>
      <c r="D486" s="47"/>
      <c r="E486" s="47"/>
      <c r="F486" s="47"/>
      <c r="G486" s="39"/>
      <c r="H486" s="47"/>
      <c r="I486" s="73"/>
      <c r="J486" s="73"/>
      <c r="K486" s="74"/>
      <c r="L486" s="47"/>
      <c r="M486" s="47"/>
      <c r="N486" s="47"/>
      <c r="O486" s="47"/>
      <c r="P486" s="47"/>
      <c r="Q486" s="47"/>
      <c r="R486" s="47"/>
      <c r="S486" s="47"/>
    </row>
    <row r="487" spans="1:19" x14ac:dyDescent="0.25">
      <c r="A487" s="23" t="str">
        <f t="shared" si="14"/>
        <v>-</v>
      </c>
      <c r="B487" s="23" t="str">
        <f t="shared" si="15"/>
        <v/>
      </c>
      <c r="C487" s="61"/>
      <c r="D487" s="47"/>
      <c r="E487" s="47"/>
      <c r="F487" s="47"/>
      <c r="G487" s="39"/>
      <c r="H487" s="47"/>
      <c r="I487" s="73"/>
      <c r="J487" s="73"/>
      <c r="K487" s="74"/>
      <c r="L487" s="47"/>
      <c r="M487" s="47"/>
      <c r="N487" s="47"/>
      <c r="O487" s="47"/>
      <c r="P487" s="47"/>
      <c r="Q487" s="47"/>
      <c r="R487" s="47"/>
      <c r="S487" s="47"/>
    </row>
    <row r="488" spans="1:19" x14ac:dyDescent="0.25">
      <c r="A488" s="23" t="str">
        <f t="shared" si="14"/>
        <v>-</v>
      </c>
      <c r="B488" s="23" t="str">
        <f t="shared" si="15"/>
        <v/>
      </c>
      <c r="C488" s="61"/>
      <c r="D488" s="47"/>
      <c r="E488" s="47"/>
      <c r="F488" s="47"/>
      <c r="G488" s="39"/>
      <c r="H488" s="47"/>
      <c r="I488" s="73"/>
      <c r="J488" s="73"/>
      <c r="K488" s="74"/>
      <c r="L488" s="47"/>
      <c r="M488" s="47"/>
      <c r="N488" s="47"/>
      <c r="O488" s="47"/>
      <c r="P488" s="47"/>
      <c r="Q488" s="47"/>
      <c r="R488" s="47"/>
      <c r="S488" s="47"/>
    </row>
    <row r="489" spans="1:19" x14ac:dyDescent="0.25">
      <c r="A489" s="23" t="str">
        <f t="shared" si="14"/>
        <v>-</v>
      </c>
      <c r="B489" s="23" t="str">
        <f t="shared" si="15"/>
        <v/>
      </c>
      <c r="C489" s="61"/>
      <c r="D489" s="47"/>
      <c r="E489" s="47"/>
      <c r="F489" s="47"/>
      <c r="G489" s="39"/>
      <c r="H489" s="47"/>
      <c r="I489" s="73"/>
      <c r="J489" s="73"/>
      <c r="K489" s="74"/>
      <c r="L489" s="47"/>
      <c r="M489" s="47"/>
      <c r="N489" s="47"/>
      <c r="O489" s="47"/>
      <c r="P489" s="47"/>
      <c r="Q489" s="47"/>
      <c r="R489" s="47"/>
      <c r="S489" s="47"/>
    </row>
    <row r="490" spans="1:19" x14ac:dyDescent="0.25">
      <c r="A490" s="23" t="str">
        <f t="shared" si="14"/>
        <v>-</v>
      </c>
      <c r="B490" s="23" t="str">
        <f t="shared" si="15"/>
        <v/>
      </c>
      <c r="C490" s="61"/>
      <c r="D490" s="47"/>
      <c r="E490" s="47"/>
      <c r="F490" s="47"/>
      <c r="G490" s="39"/>
      <c r="H490" s="47"/>
      <c r="I490" s="73"/>
      <c r="J490" s="73"/>
      <c r="K490" s="74"/>
      <c r="L490" s="47"/>
      <c r="M490" s="47"/>
      <c r="N490" s="47"/>
      <c r="O490" s="47"/>
      <c r="P490" s="47"/>
      <c r="Q490" s="47"/>
      <c r="R490" s="47"/>
      <c r="S490" s="47"/>
    </row>
    <row r="491" spans="1:19" x14ac:dyDescent="0.25">
      <c r="A491" s="23" t="str">
        <f t="shared" si="14"/>
        <v>-</v>
      </c>
      <c r="B491" s="23" t="str">
        <f t="shared" si="15"/>
        <v/>
      </c>
      <c r="C491" s="61"/>
      <c r="D491" s="47"/>
      <c r="E491" s="47"/>
      <c r="F491" s="47"/>
      <c r="G491" s="39"/>
      <c r="H491" s="47"/>
      <c r="I491" s="73"/>
      <c r="J491" s="73"/>
      <c r="K491" s="74"/>
      <c r="L491" s="47"/>
      <c r="M491" s="47"/>
      <c r="N491" s="47"/>
      <c r="O491" s="47"/>
      <c r="P491" s="47"/>
      <c r="Q491" s="47"/>
      <c r="R491" s="47"/>
      <c r="S491" s="47"/>
    </row>
    <row r="492" spans="1:19" x14ac:dyDescent="0.25">
      <c r="A492" s="23" t="str">
        <f t="shared" si="14"/>
        <v>-</v>
      </c>
      <c r="B492" s="23" t="str">
        <f t="shared" si="15"/>
        <v/>
      </c>
      <c r="C492" s="61"/>
      <c r="D492" s="47"/>
      <c r="E492" s="47"/>
      <c r="F492" s="47"/>
      <c r="G492" s="39"/>
      <c r="H492" s="47"/>
      <c r="I492" s="73"/>
      <c r="J492" s="73"/>
      <c r="K492" s="74"/>
      <c r="L492" s="47"/>
      <c r="M492" s="47"/>
      <c r="N492" s="47"/>
      <c r="O492" s="47"/>
      <c r="P492" s="47"/>
      <c r="Q492" s="47"/>
      <c r="R492" s="47"/>
      <c r="S492" s="47"/>
    </row>
    <row r="493" spans="1:19" x14ac:dyDescent="0.25">
      <c r="A493" s="23" t="str">
        <f t="shared" si="14"/>
        <v>-</v>
      </c>
      <c r="B493" s="23" t="str">
        <f t="shared" si="15"/>
        <v/>
      </c>
      <c r="C493" s="61"/>
      <c r="D493" s="47"/>
      <c r="E493" s="47"/>
      <c r="F493" s="47"/>
      <c r="G493" s="39"/>
      <c r="H493" s="47"/>
      <c r="I493" s="73"/>
      <c r="J493" s="73"/>
      <c r="K493" s="74"/>
      <c r="L493" s="47"/>
      <c r="M493" s="47"/>
      <c r="N493" s="47"/>
      <c r="O493" s="47"/>
      <c r="P493" s="47"/>
      <c r="Q493" s="47"/>
      <c r="R493" s="47"/>
      <c r="S493" s="47"/>
    </row>
    <row r="494" spans="1:19" x14ac:dyDescent="0.25">
      <c r="A494" s="23" t="str">
        <f t="shared" si="14"/>
        <v>-</v>
      </c>
      <c r="B494" s="23" t="str">
        <f t="shared" si="15"/>
        <v/>
      </c>
      <c r="C494" s="61"/>
      <c r="D494" s="47"/>
      <c r="E494" s="47"/>
      <c r="F494" s="47"/>
      <c r="G494" s="39"/>
      <c r="H494" s="47"/>
      <c r="I494" s="73"/>
      <c r="J494" s="73"/>
      <c r="K494" s="74"/>
      <c r="L494" s="47"/>
      <c r="M494" s="47"/>
      <c r="N494" s="47"/>
      <c r="O494" s="47"/>
      <c r="P494" s="47"/>
      <c r="Q494" s="47"/>
      <c r="R494" s="47"/>
      <c r="S494" s="47"/>
    </row>
    <row r="495" spans="1:19" x14ac:dyDescent="0.25">
      <c r="A495" s="23" t="str">
        <f t="shared" si="14"/>
        <v>-</v>
      </c>
      <c r="B495" s="23" t="str">
        <f t="shared" si="15"/>
        <v/>
      </c>
      <c r="C495" s="61"/>
      <c r="D495" s="47"/>
      <c r="E495" s="47"/>
      <c r="F495" s="47"/>
      <c r="G495" s="39"/>
      <c r="H495" s="47"/>
      <c r="I495" s="73"/>
      <c r="J495" s="73"/>
      <c r="K495" s="74"/>
      <c r="L495" s="47"/>
      <c r="M495" s="47"/>
      <c r="N495" s="47"/>
      <c r="O495" s="47"/>
      <c r="P495" s="47"/>
      <c r="Q495" s="47"/>
      <c r="R495" s="47"/>
      <c r="S495" s="47"/>
    </row>
    <row r="496" spans="1:19" x14ac:dyDescent="0.25">
      <c r="A496" s="23" t="str">
        <f t="shared" si="14"/>
        <v>-</v>
      </c>
      <c r="B496" s="23" t="str">
        <f t="shared" si="15"/>
        <v/>
      </c>
      <c r="C496" s="61"/>
      <c r="D496" s="47"/>
      <c r="E496" s="47"/>
      <c r="F496" s="47"/>
      <c r="G496" s="39"/>
      <c r="H496" s="47"/>
      <c r="I496" s="73"/>
      <c r="J496" s="73"/>
      <c r="K496" s="74"/>
      <c r="L496" s="47"/>
      <c r="M496" s="47"/>
      <c r="N496" s="47"/>
      <c r="O496" s="47"/>
      <c r="P496" s="47"/>
      <c r="Q496" s="47"/>
      <c r="R496" s="47"/>
      <c r="S496" s="47"/>
    </row>
    <row r="497" spans="1:19" x14ac:dyDescent="0.25">
      <c r="A497" s="23" t="str">
        <f t="shared" si="14"/>
        <v>-</v>
      </c>
      <c r="B497" s="23" t="str">
        <f t="shared" si="15"/>
        <v/>
      </c>
      <c r="C497" s="61"/>
      <c r="D497" s="47"/>
      <c r="E497" s="47"/>
      <c r="F497" s="47"/>
      <c r="G497" s="39"/>
      <c r="H497" s="47"/>
      <c r="I497" s="73"/>
      <c r="J497" s="73"/>
      <c r="K497" s="74"/>
      <c r="L497" s="47"/>
      <c r="M497" s="47"/>
      <c r="N497" s="47"/>
      <c r="O497" s="47"/>
      <c r="P497" s="47"/>
      <c r="Q497" s="47"/>
      <c r="R497" s="47"/>
      <c r="S497" s="47"/>
    </row>
    <row r="498" spans="1:19" x14ac:dyDescent="0.25">
      <c r="A498" s="23" t="str">
        <f t="shared" si="14"/>
        <v>-</v>
      </c>
      <c r="B498" s="23" t="str">
        <f t="shared" si="15"/>
        <v/>
      </c>
      <c r="C498" s="61"/>
      <c r="D498" s="47"/>
      <c r="E498" s="47"/>
      <c r="F498" s="47"/>
      <c r="G498" s="39"/>
      <c r="H498" s="47"/>
      <c r="I498" s="73"/>
      <c r="J498" s="73"/>
      <c r="K498" s="74"/>
      <c r="L498" s="47"/>
      <c r="M498" s="47"/>
      <c r="N498" s="47"/>
      <c r="O498" s="47"/>
      <c r="P498" s="47"/>
      <c r="Q498" s="47"/>
      <c r="R498" s="47"/>
      <c r="S498" s="47"/>
    </row>
    <row r="499" spans="1:19" x14ac:dyDescent="0.25">
      <c r="A499" s="23" t="str">
        <f t="shared" si="14"/>
        <v>-</v>
      </c>
      <c r="B499" s="23" t="str">
        <f t="shared" si="15"/>
        <v/>
      </c>
      <c r="C499" s="61"/>
      <c r="D499" s="47"/>
      <c r="E499" s="47"/>
      <c r="F499" s="47"/>
      <c r="G499" s="39"/>
      <c r="H499" s="47"/>
      <c r="I499" s="73"/>
      <c r="J499" s="73"/>
      <c r="K499" s="74"/>
      <c r="L499" s="47"/>
      <c r="M499" s="47"/>
      <c r="N499" s="47"/>
      <c r="O499" s="47"/>
      <c r="P499" s="47"/>
      <c r="Q499" s="47"/>
      <c r="R499" s="47"/>
      <c r="S499" s="47"/>
    </row>
    <row r="500" spans="1:19" x14ac:dyDescent="0.25">
      <c r="A500" s="23" t="str">
        <f t="shared" si="14"/>
        <v>-</v>
      </c>
      <c r="B500" s="23" t="str">
        <f t="shared" si="15"/>
        <v/>
      </c>
      <c r="C500" s="61"/>
      <c r="D500" s="47"/>
      <c r="E500" s="47"/>
      <c r="F500" s="47"/>
      <c r="G500" s="39"/>
      <c r="H500" s="47"/>
      <c r="I500" s="73"/>
      <c r="J500" s="73"/>
      <c r="K500" s="74"/>
      <c r="L500" s="47"/>
      <c r="M500" s="47"/>
      <c r="N500" s="47"/>
      <c r="O500" s="47"/>
      <c r="P500" s="47"/>
      <c r="Q500" s="47"/>
      <c r="R500" s="47"/>
      <c r="S500" s="47"/>
    </row>
    <row r="501" spans="1:19" x14ac:dyDescent="0.25">
      <c r="A501" s="23" t="str">
        <f t="shared" si="14"/>
        <v>-</v>
      </c>
      <c r="B501" s="23" t="str">
        <f t="shared" si="15"/>
        <v/>
      </c>
      <c r="C501" s="61"/>
      <c r="D501" s="47"/>
      <c r="E501" s="47"/>
      <c r="F501" s="47"/>
      <c r="G501" s="39"/>
      <c r="H501" s="47"/>
      <c r="I501" s="47"/>
      <c r="J501" s="73"/>
      <c r="K501" s="74"/>
      <c r="L501" s="47"/>
      <c r="M501" s="47"/>
      <c r="N501" s="47"/>
      <c r="O501" s="47"/>
      <c r="P501" s="47"/>
      <c r="Q501" s="47"/>
      <c r="R501" s="47"/>
      <c r="S501" s="47"/>
    </row>
  </sheetData>
  <sheetProtection password="EE1D" sheet="1" objects="1" scenarios="1"/>
  <conditionalFormatting sqref="D3:R501">
    <cfRule type="expression" dxfId="5" priority="3">
      <formula>($C3&lt;&gt;"")</formula>
    </cfRule>
  </conditionalFormatting>
  <conditionalFormatting sqref="S3:S501">
    <cfRule type="expression" dxfId="4" priority="1">
      <formula>($C3&lt;&gt;"")</formula>
    </cfRule>
  </conditionalFormatting>
  <dataValidations count="13">
    <dataValidation type="list" allowBlank="1" showInputMessage="1" showErrorMessage="1" sqref="R3:R501">
      <formula1>(MicroHabitat)</formula1>
    </dataValidation>
    <dataValidation type="list" allowBlank="1" showInputMessage="1" showErrorMessage="1" sqref="H3:H501">
      <formula1>(Land_ownership)</formula1>
    </dataValidation>
    <dataValidation type="list" allowBlank="1" showInputMessage="1" showErrorMessage="1" sqref="J3:J501">
      <formula1>(Day_vs_Night)</formula1>
    </dataValidation>
    <dataValidation type="list" allowBlank="1" showInputMessage="1" showErrorMessage="1" sqref="M3:M501">
      <formula1>(Decay_state)</formula1>
    </dataValidation>
    <dataValidation type="list" allowBlank="1" showInputMessage="1" showErrorMessage="1" sqref="I3:I500">
      <formula1>(Roost_type)</formula1>
    </dataValidation>
    <dataValidation type="list" allowBlank="1" showInputMessage="1" showErrorMessage="1" sqref="G3:G501">
      <formula1>(Project_Name)</formula1>
    </dataValidation>
    <dataValidation type="decimal" allowBlank="1" showInputMessage="1" showErrorMessage="1" sqref="D502:D1048576">
      <formula1>35.947844</formula1>
      <formula2>49.402458</formula2>
    </dataValidation>
    <dataValidation type="decimal" allowBlank="1" showInputMessage="1" showErrorMessage="1" sqref="E502:E1048576">
      <formula1>-97.30948</formula1>
      <formula2>-80.3862285</formula2>
    </dataValidation>
    <dataValidation type="list" allowBlank="1" showInputMessage="1" showErrorMessage="1" sqref="F3:F501">
      <formula1>(ROOST_ACCURACY)</formula1>
    </dataValidation>
    <dataValidation type="decimal" allowBlank="1" showInputMessage="1" showErrorMessage="1" sqref="N1:N2 L502:L1048576 L1:L2 N502:O1048576 O2">
      <formula1>0</formula1>
      <formula2>500</formula2>
    </dataValidation>
    <dataValidation type="decimal" allowBlank="1" showInputMessage="1" showErrorMessage="1" sqref="P1:Q2 P502:Q1048576">
      <formula1>0</formula1>
      <formula2>100</formula2>
    </dataValidation>
    <dataValidation type="decimal" allowBlank="1" showInputMessage="1" showErrorMessage="1" error="Only numerical values can be entered into this cell. " sqref="L3:L501 N3:O501">
      <formula1>0</formula1>
      <formula2>500</formula2>
    </dataValidation>
    <dataValidation type="decimal" allowBlank="1" showInputMessage="1" showErrorMessage="1" error="Only numerical values can be entered into this cell. " sqref="P3:Q50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decimal" allowBlank="1" showInputMessage="1" showErrorMessage="1" error="This value is outside of those accepted for this Region, or the value is not formatted in decimal degrees (NAD83). Example: 39.27797">
          <x14:formula1>
            <xm:f>States!$A$35</xm:f>
          </x14:formula1>
          <x14:formula2>
            <xm:f>States!$B$35</xm:f>
          </x14:formula2>
          <xm:sqref>D3:D501</xm:sqref>
        </x14:dataValidation>
        <x14:dataValidation type="decimal" allowBlank="1" showInputMessage="1" showErrorMessage="1" error="This value is outside of those accepted for this Region, or the value is not formatted in decimal degrees (NAD83). Example: -76.622701">
          <x14:formula1>
            <xm:f>States!$C$35</xm:f>
          </x14:formula1>
          <x14:formula2>
            <xm:f>States!$D$35</xm:f>
          </x14:formula2>
          <xm:sqref>E3:E501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500"/>
  <sheetViews>
    <sheetView workbookViewId="0">
      <pane ySplit="1" topLeftCell="A2" activePane="bottomLeft" state="frozen"/>
      <selection pane="bottomLeft" activeCell="A2" sqref="A2"/>
    </sheetView>
  </sheetViews>
  <sheetFormatPr defaultRowHeight="15.75" x14ac:dyDescent="0.25"/>
  <cols>
    <col min="1" max="1" width="28.7109375" style="1" bestFit="1" customWidth="1"/>
    <col min="2" max="2" width="33.140625" style="1" bestFit="1" customWidth="1"/>
    <col min="3" max="3" width="31" style="1" customWidth="1"/>
    <col min="4" max="4" width="35.28515625" style="1" bestFit="1" customWidth="1"/>
    <col min="5" max="5" width="20.140625" style="1" customWidth="1"/>
    <col min="6" max="6" width="10.140625" style="1" bestFit="1" customWidth="1"/>
    <col min="7" max="7" width="12" style="1" customWidth="1"/>
    <col min="8" max="16384" width="9.140625" style="1"/>
  </cols>
  <sheetData>
    <row r="1" spans="1:7" ht="32.25" thickBot="1" x14ac:dyDescent="0.3">
      <c r="A1" s="14" t="s">
        <v>366</v>
      </c>
      <c r="B1" s="106" t="s">
        <v>477</v>
      </c>
      <c r="C1" s="107" t="s">
        <v>478</v>
      </c>
      <c r="D1" s="108" t="s">
        <v>479</v>
      </c>
      <c r="E1" s="109" t="s">
        <v>480</v>
      </c>
      <c r="F1" s="80" t="s">
        <v>45</v>
      </c>
      <c r="G1" s="81" t="s">
        <v>424</v>
      </c>
    </row>
    <row r="2" spans="1:7" x14ac:dyDescent="0.25">
      <c r="A2" s="303"/>
      <c r="B2" s="77"/>
      <c r="C2" s="78"/>
      <c r="D2" s="77"/>
      <c r="E2" s="78"/>
      <c r="F2" s="79"/>
      <c r="G2" s="77"/>
    </row>
    <row r="3" spans="1:7" x14ac:dyDescent="0.25">
      <c r="A3" s="42"/>
      <c r="B3" s="46"/>
      <c r="C3" s="46"/>
      <c r="D3" s="46"/>
      <c r="E3" s="46"/>
      <c r="F3" s="75"/>
      <c r="G3" s="46"/>
    </row>
    <row r="4" spans="1:7" x14ac:dyDescent="0.25">
      <c r="A4" s="42"/>
      <c r="B4" s="46"/>
      <c r="C4" s="46"/>
      <c r="D4" s="46"/>
      <c r="E4" s="46"/>
      <c r="F4" s="75"/>
      <c r="G4" s="46"/>
    </row>
    <row r="5" spans="1:7" x14ac:dyDescent="0.25">
      <c r="A5" s="42"/>
      <c r="B5" s="46"/>
      <c r="C5" s="46"/>
      <c r="D5" s="46"/>
      <c r="E5" s="46"/>
      <c r="F5" s="75"/>
      <c r="G5" s="46"/>
    </row>
    <row r="6" spans="1:7" x14ac:dyDescent="0.25">
      <c r="A6" s="42"/>
      <c r="B6" s="46"/>
      <c r="C6" s="46"/>
      <c r="D6" s="46"/>
      <c r="E6" s="46"/>
      <c r="F6" s="46"/>
      <c r="G6" s="46"/>
    </row>
    <row r="7" spans="1:7" x14ac:dyDescent="0.25">
      <c r="A7" s="42"/>
      <c r="B7" s="46"/>
      <c r="C7" s="46"/>
      <c r="D7" s="46"/>
      <c r="E7" s="46"/>
      <c r="F7" s="46"/>
      <c r="G7" s="46"/>
    </row>
    <row r="8" spans="1:7" x14ac:dyDescent="0.25">
      <c r="A8" s="42"/>
      <c r="B8" s="46"/>
      <c r="C8" s="46"/>
      <c r="D8" s="46"/>
      <c r="E8" s="46"/>
      <c r="F8" s="46"/>
      <c r="G8" s="46"/>
    </row>
    <row r="9" spans="1:7" x14ac:dyDescent="0.25">
      <c r="A9" s="42"/>
      <c r="B9" s="46"/>
      <c r="C9" s="46"/>
      <c r="D9" s="46"/>
      <c r="E9" s="46"/>
      <c r="F9" s="46"/>
      <c r="G9" s="46"/>
    </row>
    <row r="10" spans="1:7" x14ac:dyDescent="0.25">
      <c r="A10" s="42"/>
      <c r="B10" s="46"/>
      <c r="C10" s="46"/>
      <c r="D10" s="46"/>
      <c r="E10" s="46"/>
      <c r="F10" s="46"/>
      <c r="G10" s="46"/>
    </row>
    <row r="11" spans="1:7" x14ac:dyDescent="0.25">
      <c r="A11" s="42"/>
      <c r="B11" s="46"/>
      <c r="C11" s="46"/>
      <c r="D11" s="46"/>
      <c r="E11" s="46"/>
      <c r="F11" s="46"/>
      <c r="G11" s="46"/>
    </row>
    <row r="12" spans="1:7" x14ac:dyDescent="0.25">
      <c r="A12" s="42"/>
      <c r="B12" s="46"/>
      <c r="C12" s="46"/>
      <c r="D12" s="46"/>
      <c r="E12" s="46"/>
      <c r="F12" s="46"/>
      <c r="G12" s="46"/>
    </row>
    <row r="13" spans="1:7" x14ac:dyDescent="0.25">
      <c r="A13" s="42"/>
      <c r="B13" s="46"/>
      <c r="C13" s="46"/>
      <c r="D13" s="46"/>
      <c r="E13" s="46"/>
      <c r="F13" s="46"/>
      <c r="G13" s="46"/>
    </row>
    <row r="14" spans="1:7" x14ac:dyDescent="0.25">
      <c r="A14" s="42"/>
      <c r="B14" s="46"/>
      <c r="C14" s="46"/>
      <c r="D14" s="46"/>
      <c r="E14" s="46"/>
      <c r="F14" s="46"/>
      <c r="G14" s="46"/>
    </row>
    <row r="15" spans="1:7" x14ac:dyDescent="0.25">
      <c r="A15" s="42"/>
      <c r="B15" s="46"/>
      <c r="C15" s="46"/>
      <c r="D15" s="46"/>
      <c r="E15" s="46"/>
      <c r="F15" s="46"/>
      <c r="G15" s="46"/>
    </row>
    <row r="16" spans="1:7" x14ac:dyDescent="0.25">
      <c r="A16" s="42"/>
      <c r="B16" s="46"/>
      <c r="C16" s="46"/>
      <c r="D16" s="46"/>
      <c r="E16" s="46"/>
      <c r="F16" s="46"/>
      <c r="G16" s="46"/>
    </row>
    <row r="17" spans="1:7" x14ac:dyDescent="0.25">
      <c r="A17" s="42"/>
      <c r="B17" s="46"/>
      <c r="C17" s="46"/>
      <c r="D17" s="46"/>
      <c r="E17" s="46"/>
      <c r="F17" s="46"/>
      <c r="G17" s="46"/>
    </row>
    <row r="18" spans="1:7" x14ac:dyDescent="0.25">
      <c r="A18" s="42"/>
      <c r="B18" s="46"/>
      <c r="C18" s="46"/>
      <c r="D18" s="46"/>
      <c r="E18" s="46"/>
      <c r="F18" s="46"/>
      <c r="G18" s="46"/>
    </row>
    <row r="19" spans="1:7" x14ac:dyDescent="0.25">
      <c r="A19" s="42"/>
      <c r="B19" s="46"/>
      <c r="C19" s="46"/>
      <c r="D19" s="46"/>
      <c r="E19" s="46"/>
      <c r="F19" s="46"/>
      <c r="G19" s="46"/>
    </row>
    <row r="20" spans="1:7" x14ac:dyDescent="0.25">
      <c r="A20" s="42"/>
      <c r="B20" s="46"/>
      <c r="C20" s="46"/>
      <c r="D20" s="46"/>
      <c r="E20" s="46"/>
      <c r="F20" s="46"/>
      <c r="G20" s="46"/>
    </row>
    <row r="21" spans="1:7" x14ac:dyDescent="0.25">
      <c r="A21" s="42"/>
      <c r="B21" s="46"/>
      <c r="C21" s="46"/>
      <c r="D21" s="46"/>
      <c r="E21" s="46"/>
      <c r="F21" s="46"/>
      <c r="G21" s="46"/>
    </row>
    <row r="22" spans="1:7" x14ac:dyDescent="0.25">
      <c r="A22" s="42"/>
      <c r="B22" s="46"/>
      <c r="C22" s="46"/>
      <c r="D22" s="46"/>
      <c r="E22" s="46"/>
      <c r="F22" s="46"/>
      <c r="G22" s="46"/>
    </row>
    <row r="23" spans="1:7" x14ac:dyDescent="0.25">
      <c r="A23" s="42"/>
      <c r="B23" s="46"/>
      <c r="C23" s="46"/>
      <c r="D23" s="46"/>
      <c r="E23" s="46"/>
      <c r="F23" s="46"/>
      <c r="G23" s="46"/>
    </row>
    <row r="24" spans="1:7" x14ac:dyDescent="0.25">
      <c r="A24" s="42"/>
      <c r="B24" s="46"/>
      <c r="C24" s="46"/>
      <c r="D24" s="46"/>
      <c r="E24" s="46"/>
      <c r="F24" s="46"/>
      <c r="G24" s="46"/>
    </row>
    <row r="25" spans="1:7" x14ac:dyDescent="0.25">
      <c r="A25" s="42"/>
      <c r="B25" s="46"/>
      <c r="C25" s="46"/>
      <c r="D25" s="46"/>
      <c r="E25" s="46"/>
      <c r="F25" s="46"/>
      <c r="G25" s="46"/>
    </row>
    <row r="26" spans="1:7" x14ac:dyDescent="0.25">
      <c r="A26" s="42"/>
      <c r="B26" s="46"/>
      <c r="C26" s="46"/>
      <c r="D26" s="46"/>
      <c r="E26" s="46"/>
      <c r="F26" s="46"/>
      <c r="G26" s="46"/>
    </row>
    <row r="27" spans="1:7" x14ac:dyDescent="0.25">
      <c r="A27" s="42"/>
      <c r="B27" s="46"/>
      <c r="C27" s="46"/>
      <c r="D27" s="46"/>
      <c r="E27" s="46"/>
      <c r="F27" s="75"/>
      <c r="G27" s="46"/>
    </row>
    <row r="28" spans="1:7" x14ac:dyDescent="0.25">
      <c r="A28" s="42"/>
      <c r="B28" s="46"/>
      <c r="C28" s="46"/>
      <c r="D28" s="46"/>
      <c r="E28" s="46"/>
      <c r="F28" s="46"/>
      <c r="G28" s="46"/>
    </row>
    <row r="29" spans="1:7" x14ac:dyDescent="0.25">
      <c r="A29" s="42"/>
      <c r="B29" s="46"/>
      <c r="C29" s="46"/>
      <c r="D29" s="46"/>
      <c r="E29" s="46"/>
      <c r="F29" s="46"/>
      <c r="G29" s="46"/>
    </row>
    <row r="30" spans="1:7" x14ac:dyDescent="0.25">
      <c r="A30" s="42"/>
      <c r="B30" s="46"/>
      <c r="C30" s="46"/>
      <c r="D30" s="46"/>
      <c r="E30" s="46"/>
      <c r="F30" s="46"/>
      <c r="G30" s="46"/>
    </row>
    <row r="31" spans="1:7" x14ac:dyDescent="0.25">
      <c r="A31" s="42"/>
      <c r="B31" s="46"/>
      <c r="C31" s="46"/>
      <c r="D31" s="46"/>
      <c r="E31" s="46"/>
      <c r="F31" s="46"/>
      <c r="G31" s="46"/>
    </row>
    <row r="32" spans="1:7" x14ac:dyDescent="0.25">
      <c r="A32" s="42"/>
      <c r="B32" s="46"/>
      <c r="C32" s="46"/>
      <c r="D32" s="46"/>
      <c r="E32" s="46"/>
      <c r="F32" s="46"/>
      <c r="G32" s="46"/>
    </row>
    <row r="33" spans="1:7" x14ac:dyDescent="0.25">
      <c r="A33" s="42"/>
      <c r="B33" s="46"/>
      <c r="C33" s="46"/>
      <c r="D33" s="46"/>
      <c r="E33" s="46"/>
      <c r="F33" s="46"/>
      <c r="G33" s="46"/>
    </row>
    <row r="34" spans="1:7" x14ac:dyDescent="0.25">
      <c r="A34" s="42"/>
      <c r="B34" s="46"/>
      <c r="C34" s="46"/>
      <c r="D34" s="46"/>
      <c r="E34" s="46"/>
      <c r="F34" s="46"/>
      <c r="G34" s="46"/>
    </row>
    <row r="35" spans="1:7" x14ac:dyDescent="0.25">
      <c r="A35" s="42"/>
      <c r="B35" s="46"/>
      <c r="C35" s="46"/>
      <c r="D35" s="46"/>
      <c r="E35" s="46"/>
      <c r="F35" s="46"/>
      <c r="G35" s="46"/>
    </row>
    <row r="36" spans="1:7" x14ac:dyDescent="0.25">
      <c r="A36" s="42"/>
      <c r="B36" s="46"/>
      <c r="C36" s="46"/>
      <c r="D36" s="46"/>
      <c r="E36" s="46"/>
      <c r="F36" s="46"/>
      <c r="G36" s="46"/>
    </row>
    <row r="37" spans="1:7" x14ac:dyDescent="0.25">
      <c r="A37" s="42"/>
      <c r="B37" s="46"/>
      <c r="C37" s="46"/>
      <c r="D37" s="46"/>
      <c r="E37" s="46"/>
      <c r="F37" s="46"/>
      <c r="G37" s="46"/>
    </row>
    <row r="38" spans="1:7" x14ac:dyDescent="0.25">
      <c r="A38" s="42"/>
      <c r="B38" s="46"/>
      <c r="C38" s="46"/>
      <c r="D38" s="46"/>
      <c r="E38" s="46"/>
      <c r="F38" s="46"/>
      <c r="G38" s="46"/>
    </row>
    <row r="39" spans="1:7" x14ac:dyDescent="0.25">
      <c r="A39" s="42"/>
      <c r="B39" s="46"/>
      <c r="C39" s="46"/>
      <c r="D39" s="46"/>
      <c r="E39" s="46"/>
      <c r="F39" s="46"/>
      <c r="G39" s="46"/>
    </row>
    <row r="40" spans="1:7" x14ac:dyDescent="0.25">
      <c r="A40" s="42"/>
      <c r="B40" s="46"/>
      <c r="C40" s="46"/>
      <c r="D40" s="46"/>
      <c r="E40" s="46"/>
      <c r="F40" s="46"/>
      <c r="G40" s="46"/>
    </row>
    <row r="41" spans="1:7" x14ac:dyDescent="0.25">
      <c r="A41" s="42"/>
      <c r="B41" s="46"/>
      <c r="C41" s="46"/>
      <c r="D41" s="46"/>
      <c r="E41" s="46"/>
      <c r="F41" s="46"/>
      <c r="G41" s="46"/>
    </row>
    <row r="42" spans="1:7" x14ac:dyDescent="0.25">
      <c r="A42" s="42"/>
      <c r="B42" s="46"/>
      <c r="C42" s="46"/>
      <c r="D42" s="46"/>
      <c r="E42" s="46"/>
      <c r="F42" s="46"/>
      <c r="G42" s="46"/>
    </row>
    <row r="43" spans="1:7" x14ac:dyDescent="0.25">
      <c r="A43" s="42"/>
      <c r="B43" s="46"/>
      <c r="C43" s="46"/>
      <c r="D43" s="46"/>
      <c r="E43" s="46"/>
      <c r="F43" s="46"/>
      <c r="G43" s="46"/>
    </row>
    <row r="44" spans="1:7" x14ac:dyDescent="0.25">
      <c r="A44" s="42"/>
      <c r="B44" s="46"/>
      <c r="C44" s="46"/>
      <c r="D44" s="46"/>
      <c r="E44" s="46"/>
      <c r="F44" s="46"/>
      <c r="G44" s="46"/>
    </row>
    <row r="45" spans="1:7" x14ac:dyDescent="0.25">
      <c r="A45" s="42"/>
      <c r="B45" s="46"/>
      <c r="C45" s="46"/>
      <c r="D45" s="46"/>
      <c r="E45" s="46"/>
      <c r="F45" s="46"/>
      <c r="G45" s="46"/>
    </row>
    <row r="46" spans="1:7" x14ac:dyDescent="0.25">
      <c r="A46" s="42"/>
      <c r="B46" s="46"/>
      <c r="C46" s="46"/>
      <c r="D46" s="46"/>
      <c r="E46" s="46"/>
      <c r="F46" s="46"/>
      <c r="G46" s="46"/>
    </row>
    <row r="47" spans="1:7" x14ac:dyDescent="0.25">
      <c r="A47" s="42"/>
      <c r="B47" s="46"/>
      <c r="C47" s="46"/>
      <c r="D47" s="46"/>
      <c r="E47" s="46"/>
      <c r="F47" s="46"/>
      <c r="G47" s="46"/>
    </row>
    <row r="48" spans="1:7" x14ac:dyDescent="0.25">
      <c r="A48" s="42"/>
      <c r="B48" s="46"/>
      <c r="C48" s="46"/>
      <c r="D48" s="46"/>
      <c r="E48" s="46"/>
      <c r="F48" s="46"/>
      <c r="G48" s="46"/>
    </row>
    <row r="49" spans="1:7" x14ac:dyDescent="0.25">
      <c r="A49" s="42"/>
      <c r="B49" s="46"/>
      <c r="C49" s="46"/>
      <c r="D49" s="46"/>
      <c r="E49" s="46"/>
      <c r="F49" s="46"/>
      <c r="G49" s="46"/>
    </row>
    <row r="50" spans="1:7" x14ac:dyDescent="0.25">
      <c r="A50" s="42"/>
      <c r="B50" s="46"/>
      <c r="C50" s="46"/>
      <c r="D50" s="46"/>
      <c r="E50" s="46"/>
      <c r="F50" s="46"/>
      <c r="G50" s="46"/>
    </row>
    <row r="51" spans="1:7" x14ac:dyDescent="0.25">
      <c r="A51" s="42"/>
      <c r="B51" s="46"/>
      <c r="C51" s="46"/>
      <c r="D51" s="46"/>
      <c r="E51" s="46"/>
      <c r="F51" s="46"/>
      <c r="G51" s="46"/>
    </row>
    <row r="52" spans="1:7" x14ac:dyDescent="0.25">
      <c r="A52" s="42"/>
      <c r="B52" s="46"/>
      <c r="C52" s="46"/>
      <c r="D52" s="46"/>
      <c r="E52" s="46"/>
      <c r="F52" s="46"/>
      <c r="G52" s="46"/>
    </row>
    <row r="53" spans="1:7" x14ac:dyDescent="0.25">
      <c r="A53" s="42"/>
      <c r="B53" s="46"/>
      <c r="C53" s="46"/>
      <c r="D53" s="46"/>
      <c r="E53" s="46"/>
      <c r="F53" s="46"/>
      <c r="G53" s="46"/>
    </row>
    <row r="54" spans="1:7" x14ac:dyDescent="0.25">
      <c r="A54" s="42"/>
      <c r="B54" s="46"/>
      <c r="C54" s="46"/>
      <c r="D54" s="46"/>
      <c r="E54" s="46"/>
      <c r="F54" s="46"/>
      <c r="G54" s="46"/>
    </row>
    <row r="55" spans="1:7" x14ac:dyDescent="0.25">
      <c r="A55" s="42"/>
      <c r="B55" s="46"/>
      <c r="C55" s="46"/>
      <c r="D55" s="46"/>
      <c r="E55" s="46"/>
      <c r="F55" s="46"/>
      <c r="G55" s="46"/>
    </row>
    <row r="56" spans="1:7" x14ac:dyDescent="0.25">
      <c r="A56" s="42"/>
      <c r="B56" s="46"/>
      <c r="C56" s="46"/>
      <c r="D56" s="46"/>
      <c r="E56" s="46"/>
      <c r="F56" s="46"/>
      <c r="G56" s="46"/>
    </row>
    <row r="57" spans="1:7" x14ac:dyDescent="0.25">
      <c r="A57" s="42"/>
      <c r="B57" s="46"/>
      <c r="C57" s="46"/>
      <c r="D57" s="46"/>
      <c r="E57" s="46"/>
      <c r="F57" s="46"/>
      <c r="G57" s="46"/>
    </row>
    <row r="58" spans="1:7" x14ac:dyDescent="0.25">
      <c r="A58" s="42"/>
      <c r="B58" s="46"/>
      <c r="C58" s="46"/>
      <c r="D58" s="46"/>
      <c r="E58" s="46"/>
      <c r="F58" s="46"/>
      <c r="G58" s="46"/>
    </row>
    <row r="59" spans="1:7" x14ac:dyDescent="0.25">
      <c r="A59" s="42"/>
      <c r="B59" s="46"/>
      <c r="C59" s="46"/>
      <c r="D59" s="46"/>
      <c r="E59" s="46"/>
      <c r="F59" s="46"/>
      <c r="G59" s="46"/>
    </row>
    <row r="60" spans="1:7" x14ac:dyDescent="0.25">
      <c r="A60" s="42"/>
      <c r="B60" s="46"/>
      <c r="C60" s="46"/>
      <c r="D60" s="46"/>
      <c r="E60" s="46"/>
      <c r="F60" s="46"/>
      <c r="G60" s="46"/>
    </row>
    <row r="61" spans="1:7" x14ac:dyDescent="0.25">
      <c r="A61" s="42"/>
      <c r="B61" s="46"/>
      <c r="C61" s="46"/>
      <c r="D61" s="46"/>
      <c r="E61" s="46"/>
      <c r="F61" s="46"/>
      <c r="G61" s="46"/>
    </row>
    <row r="62" spans="1:7" x14ac:dyDescent="0.25">
      <c r="A62" s="42"/>
      <c r="B62" s="46"/>
      <c r="C62" s="46"/>
      <c r="D62" s="46"/>
      <c r="E62" s="46"/>
      <c r="F62" s="46"/>
      <c r="G62" s="46"/>
    </row>
    <row r="63" spans="1:7" x14ac:dyDescent="0.25">
      <c r="A63" s="42"/>
      <c r="B63" s="46"/>
      <c r="C63" s="46"/>
      <c r="D63" s="46"/>
      <c r="E63" s="46"/>
      <c r="F63" s="46"/>
      <c r="G63" s="46"/>
    </row>
    <row r="64" spans="1:7" x14ac:dyDescent="0.25">
      <c r="A64" s="42"/>
      <c r="B64" s="46"/>
      <c r="C64" s="46"/>
      <c r="D64" s="46"/>
      <c r="E64" s="46"/>
      <c r="F64" s="46"/>
      <c r="G64" s="46"/>
    </row>
    <row r="65" spans="1:7" x14ac:dyDescent="0.25">
      <c r="A65" s="42"/>
      <c r="B65" s="46"/>
      <c r="C65" s="46"/>
      <c r="D65" s="46"/>
      <c r="E65" s="46"/>
      <c r="F65" s="46"/>
      <c r="G65" s="46"/>
    </row>
    <row r="66" spans="1:7" x14ac:dyDescent="0.25">
      <c r="A66" s="42"/>
      <c r="B66" s="46"/>
      <c r="C66" s="46"/>
      <c r="D66" s="46"/>
      <c r="E66" s="46"/>
      <c r="F66" s="46"/>
      <c r="G66" s="46"/>
    </row>
    <row r="67" spans="1:7" x14ac:dyDescent="0.25">
      <c r="A67" s="42"/>
      <c r="B67" s="46"/>
      <c r="C67" s="46"/>
      <c r="D67" s="46"/>
      <c r="E67" s="46"/>
      <c r="F67" s="46"/>
      <c r="G67" s="46"/>
    </row>
    <row r="68" spans="1:7" x14ac:dyDescent="0.25">
      <c r="A68" s="42"/>
      <c r="B68" s="46"/>
      <c r="C68" s="46"/>
      <c r="D68" s="46"/>
      <c r="E68" s="46"/>
      <c r="F68" s="46"/>
      <c r="G68" s="46"/>
    </row>
    <row r="69" spans="1:7" x14ac:dyDescent="0.25">
      <c r="A69" s="42"/>
      <c r="B69" s="46"/>
      <c r="C69" s="46"/>
      <c r="D69" s="46"/>
      <c r="E69" s="46"/>
      <c r="F69" s="46"/>
      <c r="G69" s="46"/>
    </row>
    <row r="70" spans="1:7" x14ac:dyDescent="0.25">
      <c r="A70" s="42"/>
      <c r="B70" s="46"/>
      <c r="C70" s="46"/>
      <c r="D70" s="46"/>
      <c r="E70" s="46"/>
      <c r="F70" s="46"/>
      <c r="G70" s="46"/>
    </row>
    <row r="71" spans="1:7" x14ac:dyDescent="0.25">
      <c r="A71" s="42"/>
      <c r="B71" s="46"/>
      <c r="C71" s="46"/>
      <c r="D71" s="46"/>
      <c r="E71" s="46"/>
      <c r="F71" s="46"/>
      <c r="G71" s="46"/>
    </row>
    <row r="72" spans="1:7" x14ac:dyDescent="0.25">
      <c r="A72" s="42"/>
      <c r="B72" s="46"/>
      <c r="C72" s="46"/>
      <c r="D72" s="46"/>
      <c r="E72" s="46"/>
      <c r="F72" s="46"/>
      <c r="G72" s="46"/>
    </row>
    <row r="73" spans="1:7" x14ac:dyDescent="0.25">
      <c r="A73" s="42"/>
      <c r="B73" s="46"/>
      <c r="C73" s="46"/>
      <c r="D73" s="46"/>
      <c r="E73" s="46"/>
      <c r="F73" s="46"/>
      <c r="G73" s="46"/>
    </row>
    <row r="74" spans="1:7" x14ac:dyDescent="0.25">
      <c r="A74" s="42"/>
      <c r="B74" s="46"/>
      <c r="C74" s="46"/>
      <c r="D74" s="46"/>
      <c r="E74" s="46"/>
      <c r="F74" s="46"/>
      <c r="G74" s="46"/>
    </row>
    <row r="75" spans="1:7" x14ac:dyDescent="0.25">
      <c r="A75" s="42"/>
      <c r="B75" s="46"/>
      <c r="C75" s="46"/>
      <c r="D75" s="46"/>
      <c r="E75" s="46"/>
      <c r="F75" s="46"/>
      <c r="G75" s="46"/>
    </row>
    <row r="76" spans="1:7" x14ac:dyDescent="0.25">
      <c r="A76" s="42"/>
      <c r="B76" s="46"/>
      <c r="C76" s="46"/>
      <c r="D76" s="46"/>
      <c r="E76" s="46"/>
      <c r="F76" s="46"/>
      <c r="G76" s="46"/>
    </row>
    <row r="77" spans="1:7" x14ac:dyDescent="0.25">
      <c r="A77" s="42"/>
      <c r="B77" s="46"/>
      <c r="C77" s="46"/>
      <c r="D77" s="46"/>
      <c r="E77" s="46"/>
      <c r="F77" s="46"/>
      <c r="G77" s="46"/>
    </row>
    <row r="78" spans="1:7" x14ac:dyDescent="0.25">
      <c r="A78" s="42"/>
      <c r="B78" s="46"/>
      <c r="C78" s="46"/>
      <c r="D78" s="46"/>
      <c r="E78" s="46"/>
      <c r="F78" s="46"/>
      <c r="G78" s="46"/>
    </row>
    <row r="79" spans="1:7" x14ac:dyDescent="0.25">
      <c r="A79" s="42"/>
      <c r="B79" s="46"/>
      <c r="C79" s="46"/>
      <c r="D79" s="46"/>
      <c r="E79" s="46"/>
      <c r="F79" s="46"/>
      <c r="G79" s="46"/>
    </row>
    <row r="80" spans="1:7" x14ac:dyDescent="0.25">
      <c r="A80" s="42"/>
      <c r="B80" s="46"/>
      <c r="C80" s="46"/>
      <c r="D80" s="46"/>
      <c r="E80" s="46"/>
      <c r="F80" s="46"/>
      <c r="G80" s="46"/>
    </row>
    <row r="81" spans="1:7" x14ac:dyDescent="0.25">
      <c r="A81" s="42"/>
      <c r="B81" s="46"/>
      <c r="C81" s="46"/>
      <c r="D81" s="46"/>
      <c r="E81" s="46"/>
      <c r="F81" s="46"/>
      <c r="G81" s="46"/>
    </row>
    <row r="82" spans="1:7" x14ac:dyDescent="0.25">
      <c r="A82" s="42"/>
      <c r="B82" s="46"/>
      <c r="C82" s="46"/>
      <c r="D82" s="46"/>
      <c r="E82" s="46"/>
      <c r="F82" s="46"/>
      <c r="G82" s="46"/>
    </row>
    <row r="83" spans="1:7" x14ac:dyDescent="0.25">
      <c r="A83" s="42"/>
      <c r="B83" s="46"/>
      <c r="C83" s="46"/>
      <c r="D83" s="46"/>
      <c r="E83" s="46"/>
      <c r="F83" s="46"/>
      <c r="G83" s="46"/>
    </row>
    <row r="84" spans="1:7" x14ac:dyDescent="0.25">
      <c r="A84" s="42"/>
      <c r="B84" s="46"/>
      <c r="C84" s="46"/>
      <c r="D84" s="46"/>
      <c r="E84" s="46"/>
      <c r="F84" s="46"/>
      <c r="G84" s="46"/>
    </row>
    <row r="85" spans="1:7" x14ac:dyDescent="0.25">
      <c r="A85" s="42"/>
      <c r="B85" s="46"/>
      <c r="C85" s="46"/>
      <c r="D85" s="46"/>
      <c r="E85" s="46"/>
      <c r="F85" s="46"/>
      <c r="G85" s="46"/>
    </row>
    <row r="86" spans="1:7" x14ac:dyDescent="0.25">
      <c r="A86" s="42"/>
      <c r="B86" s="46"/>
      <c r="C86" s="46"/>
      <c r="D86" s="46"/>
      <c r="E86" s="46"/>
      <c r="F86" s="46"/>
      <c r="G86" s="46"/>
    </row>
    <row r="87" spans="1:7" x14ac:dyDescent="0.25">
      <c r="A87" s="42"/>
      <c r="B87" s="46"/>
      <c r="C87" s="46"/>
      <c r="D87" s="46"/>
      <c r="E87" s="46"/>
      <c r="F87" s="46"/>
      <c r="G87" s="46"/>
    </row>
    <row r="88" spans="1:7" x14ac:dyDescent="0.25">
      <c r="A88" s="42"/>
      <c r="B88" s="46"/>
      <c r="C88" s="46"/>
      <c r="D88" s="46"/>
      <c r="E88" s="46"/>
      <c r="F88" s="46"/>
      <c r="G88" s="46"/>
    </row>
    <row r="89" spans="1:7" x14ac:dyDescent="0.25">
      <c r="A89" s="42"/>
      <c r="B89" s="46"/>
      <c r="C89" s="46"/>
      <c r="D89" s="46"/>
      <c r="E89" s="46"/>
      <c r="F89" s="46"/>
      <c r="G89" s="46"/>
    </row>
    <row r="90" spans="1:7" x14ac:dyDescent="0.25">
      <c r="A90" s="42"/>
      <c r="B90" s="46"/>
      <c r="C90" s="46"/>
      <c r="D90" s="46"/>
      <c r="E90" s="46"/>
      <c r="F90" s="46"/>
      <c r="G90" s="46"/>
    </row>
    <row r="91" spans="1:7" x14ac:dyDescent="0.25">
      <c r="A91" s="42"/>
      <c r="B91" s="46"/>
      <c r="C91" s="46"/>
      <c r="D91" s="46"/>
      <c r="E91" s="46"/>
      <c r="F91" s="46"/>
      <c r="G91" s="46"/>
    </row>
    <row r="92" spans="1:7" x14ac:dyDescent="0.25">
      <c r="A92" s="42"/>
      <c r="B92" s="46"/>
      <c r="C92" s="46"/>
      <c r="D92" s="46"/>
      <c r="E92" s="46"/>
      <c r="F92" s="46"/>
      <c r="G92" s="46"/>
    </row>
    <row r="93" spans="1:7" x14ac:dyDescent="0.25">
      <c r="A93" s="42"/>
      <c r="B93" s="46"/>
      <c r="C93" s="46"/>
      <c r="D93" s="46"/>
      <c r="E93" s="46"/>
      <c r="F93" s="46"/>
      <c r="G93" s="46"/>
    </row>
    <row r="94" spans="1:7" x14ac:dyDescent="0.25">
      <c r="A94" s="42"/>
      <c r="B94" s="46"/>
      <c r="C94" s="46"/>
      <c r="D94" s="46"/>
      <c r="E94" s="46"/>
      <c r="F94" s="46"/>
      <c r="G94" s="46"/>
    </row>
    <row r="95" spans="1:7" x14ac:dyDescent="0.25">
      <c r="A95" s="42"/>
      <c r="B95" s="46"/>
      <c r="C95" s="46"/>
      <c r="D95" s="46"/>
      <c r="E95" s="46"/>
      <c r="F95" s="46"/>
      <c r="G95" s="46"/>
    </row>
    <row r="96" spans="1:7" x14ac:dyDescent="0.25">
      <c r="A96" s="42"/>
      <c r="B96" s="46"/>
      <c r="C96" s="46"/>
      <c r="D96" s="46"/>
      <c r="E96" s="46"/>
      <c r="F96" s="46"/>
      <c r="G96" s="46"/>
    </row>
    <row r="97" spans="1:7" x14ac:dyDescent="0.25">
      <c r="A97" s="42"/>
      <c r="B97" s="46"/>
      <c r="C97" s="46"/>
      <c r="D97" s="46"/>
      <c r="E97" s="46"/>
      <c r="F97" s="46"/>
      <c r="G97" s="46"/>
    </row>
    <row r="98" spans="1:7" x14ac:dyDescent="0.25">
      <c r="A98" s="42"/>
      <c r="B98" s="46"/>
      <c r="C98" s="46"/>
      <c r="D98" s="46"/>
      <c r="E98" s="46"/>
      <c r="F98" s="46"/>
      <c r="G98" s="46"/>
    </row>
    <row r="99" spans="1:7" x14ac:dyDescent="0.25">
      <c r="A99" s="42"/>
      <c r="B99" s="46"/>
      <c r="C99" s="46"/>
      <c r="D99" s="46"/>
      <c r="E99" s="46"/>
      <c r="F99" s="46"/>
      <c r="G99" s="46"/>
    </row>
    <row r="100" spans="1:7" x14ac:dyDescent="0.25">
      <c r="A100" s="42"/>
      <c r="B100" s="46"/>
      <c r="C100" s="46"/>
      <c r="D100" s="46"/>
      <c r="E100" s="46"/>
      <c r="F100" s="46"/>
      <c r="G100" s="46"/>
    </row>
    <row r="101" spans="1:7" x14ac:dyDescent="0.25">
      <c r="A101" s="42"/>
      <c r="B101" s="46"/>
      <c r="C101" s="46"/>
      <c r="D101" s="46"/>
      <c r="E101" s="46"/>
      <c r="F101" s="46"/>
      <c r="G101" s="46"/>
    </row>
    <row r="102" spans="1:7" x14ac:dyDescent="0.25">
      <c r="A102" s="42"/>
      <c r="B102" s="46"/>
      <c r="C102" s="46"/>
      <c r="D102" s="46"/>
      <c r="E102" s="46"/>
      <c r="F102" s="46"/>
      <c r="G102" s="46"/>
    </row>
    <row r="103" spans="1:7" x14ac:dyDescent="0.25">
      <c r="A103" s="42"/>
      <c r="B103" s="46"/>
      <c r="C103" s="46"/>
      <c r="D103" s="46"/>
      <c r="E103" s="46"/>
      <c r="F103" s="46"/>
      <c r="G103" s="46"/>
    </row>
    <row r="104" spans="1:7" x14ac:dyDescent="0.25">
      <c r="A104" s="42"/>
      <c r="B104" s="46"/>
      <c r="C104" s="46"/>
      <c r="D104" s="46"/>
      <c r="E104" s="46"/>
      <c r="F104" s="46"/>
      <c r="G104" s="46"/>
    </row>
    <row r="105" spans="1:7" x14ac:dyDescent="0.25">
      <c r="A105" s="42"/>
      <c r="B105" s="46"/>
      <c r="C105" s="46"/>
      <c r="D105" s="46"/>
      <c r="E105" s="46"/>
      <c r="F105" s="46"/>
      <c r="G105" s="46"/>
    </row>
    <row r="106" spans="1:7" x14ac:dyDescent="0.25">
      <c r="A106" s="42"/>
      <c r="B106" s="46"/>
      <c r="C106" s="46"/>
      <c r="D106" s="46"/>
      <c r="E106" s="46"/>
      <c r="F106" s="46"/>
      <c r="G106" s="46"/>
    </row>
    <row r="107" spans="1:7" x14ac:dyDescent="0.25">
      <c r="A107" s="42"/>
      <c r="B107" s="46"/>
      <c r="C107" s="46"/>
      <c r="D107" s="46"/>
      <c r="E107" s="46"/>
      <c r="F107" s="46"/>
      <c r="G107" s="46"/>
    </row>
    <row r="108" spans="1:7" x14ac:dyDescent="0.25">
      <c r="A108" s="42"/>
      <c r="B108" s="46"/>
      <c r="C108" s="46"/>
      <c r="D108" s="46"/>
      <c r="E108" s="46"/>
      <c r="F108" s="46"/>
      <c r="G108" s="46"/>
    </row>
    <row r="109" spans="1:7" x14ac:dyDescent="0.25">
      <c r="A109" s="42"/>
      <c r="B109" s="46"/>
      <c r="C109" s="46"/>
      <c r="D109" s="46"/>
      <c r="E109" s="46"/>
      <c r="F109" s="46"/>
      <c r="G109" s="46"/>
    </row>
    <row r="110" spans="1:7" x14ac:dyDescent="0.25">
      <c r="A110" s="42"/>
      <c r="B110" s="46"/>
      <c r="C110" s="46"/>
      <c r="D110" s="46"/>
      <c r="E110" s="46"/>
      <c r="F110" s="46"/>
      <c r="G110" s="46"/>
    </row>
    <row r="111" spans="1:7" x14ac:dyDescent="0.25">
      <c r="A111" s="42"/>
      <c r="B111" s="46"/>
      <c r="C111" s="46"/>
      <c r="D111" s="46"/>
      <c r="E111" s="46"/>
      <c r="F111" s="46"/>
      <c r="G111" s="46"/>
    </row>
    <row r="112" spans="1:7" x14ac:dyDescent="0.25">
      <c r="A112" s="42"/>
      <c r="B112" s="46"/>
      <c r="C112" s="46"/>
      <c r="D112" s="46"/>
      <c r="E112" s="46"/>
      <c r="F112" s="46"/>
      <c r="G112" s="46"/>
    </row>
    <row r="113" spans="1:7" x14ac:dyDescent="0.25">
      <c r="A113" s="42"/>
      <c r="B113" s="46"/>
      <c r="C113" s="46"/>
      <c r="D113" s="46"/>
      <c r="E113" s="46"/>
      <c r="F113" s="46"/>
      <c r="G113" s="46"/>
    </row>
    <row r="114" spans="1:7" x14ac:dyDescent="0.25">
      <c r="A114" s="42"/>
      <c r="B114" s="46"/>
      <c r="C114" s="46"/>
      <c r="D114" s="46"/>
      <c r="E114" s="46"/>
      <c r="F114" s="46"/>
      <c r="G114" s="46"/>
    </row>
    <row r="115" spans="1:7" x14ac:dyDescent="0.25">
      <c r="A115" s="42"/>
      <c r="B115" s="46"/>
      <c r="C115" s="46"/>
      <c r="D115" s="46"/>
      <c r="E115" s="46"/>
      <c r="F115" s="46"/>
      <c r="G115" s="46"/>
    </row>
    <row r="116" spans="1:7" x14ac:dyDescent="0.25">
      <c r="A116" s="42"/>
      <c r="B116" s="46"/>
      <c r="C116" s="46"/>
      <c r="D116" s="46"/>
      <c r="E116" s="46"/>
      <c r="F116" s="46"/>
      <c r="G116" s="46"/>
    </row>
    <row r="117" spans="1:7" x14ac:dyDescent="0.25">
      <c r="A117" s="42"/>
      <c r="B117" s="46"/>
      <c r="C117" s="46"/>
      <c r="D117" s="46"/>
      <c r="E117" s="46"/>
      <c r="F117" s="46"/>
      <c r="G117" s="46"/>
    </row>
    <row r="118" spans="1:7" x14ac:dyDescent="0.25">
      <c r="A118" s="42"/>
      <c r="B118" s="46"/>
      <c r="C118" s="46"/>
      <c r="D118" s="46"/>
      <c r="E118" s="46"/>
      <c r="F118" s="46"/>
      <c r="G118" s="46"/>
    </row>
    <row r="119" spans="1:7" x14ac:dyDescent="0.25">
      <c r="A119" s="42"/>
      <c r="B119" s="46"/>
      <c r="C119" s="46"/>
      <c r="D119" s="46"/>
      <c r="E119" s="46"/>
      <c r="F119" s="46"/>
      <c r="G119" s="46"/>
    </row>
    <row r="120" spans="1:7" x14ac:dyDescent="0.25">
      <c r="A120" s="42"/>
      <c r="B120" s="46"/>
      <c r="C120" s="46"/>
      <c r="D120" s="46"/>
      <c r="E120" s="46"/>
      <c r="F120" s="46"/>
      <c r="G120" s="46"/>
    </row>
    <row r="121" spans="1:7" x14ac:dyDescent="0.25">
      <c r="A121" s="42"/>
      <c r="B121" s="46"/>
      <c r="C121" s="46"/>
      <c r="D121" s="46"/>
      <c r="E121" s="46"/>
      <c r="F121" s="46"/>
      <c r="G121" s="46"/>
    </row>
    <row r="122" spans="1:7" x14ac:dyDescent="0.25">
      <c r="A122" s="42"/>
      <c r="B122" s="46"/>
      <c r="C122" s="46"/>
      <c r="D122" s="46"/>
      <c r="E122" s="46"/>
      <c r="F122" s="46"/>
      <c r="G122" s="46"/>
    </row>
    <row r="123" spans="1:7" x14ac:dyDescent="0.25">
      <c r="A123" s="42"/>
      <c r="B123" s="46"/>
      <c r="C123" s="46"/>
      <c r="D123" s="46"/>
      <c r="E123" s="46"/>
      <c r="F123" s="46"/>
      <c r="G123" s="46"/>
    </row>
    <row r="124" spans="1:7" x14ac:dyDescent="0.25">
      <c r="A124" s="42"/>
      <c r="B124" s="46"/>
      <c r="C124" s="46"/>
      <c r="D124" s="46"/>
      <c r="E124" s="46"/>
      <c r="F124" s="46"/>
      <c r="G124" s="46"/>
    </row>
    <row r="125" spans="1:7" x14ac:dyDescent="0.25">
      <c r="A125" s="42"/>
      <c r="B125" s="46"/>
      <c r="C125" s="46"/>
      <c r="D125" s="46"/>
      <c r="E125" s="46"/>
      <c r="F125" s="46"/>
      <c r="G125" s="46"/>
    </row>
    <row r="126" spans="1:7" x14ac:dyDescent="0.25">
      <c r="A126" s="42"/>
      <c r="B126" s="46"/>
      <c r="C126" s="46"/>
      <c r="D126" s="46"/>
      <c r="E126" s="46"/>
      <c r="F126" s="46"/>
      <c r="G126" s="46"/>
    </row>
    <row r="127" spans="1:7" x14ac:dyDescent="0.25">
      <c r="A127" s="42"/>
      <c r="B127" s="46"/>
      <c r="C127" s="46"/>
      <c r="D127" s="46"/>
      <c r="E127" s="46"/>
      <c r="F127" s="46"/>
      <c r="G127" s="46"/>
    </row>
    <row r="128" spans="1:7" x14ac:dyDescent="0.25">
      <c r="A128" s="42"/>
      <c r="B128" s="46"/>
      <c r="C128" s="46"/>
      <c r="D128" s="46"/>
      <c r="E128" s="46"/>
      <c r="F128" s="46"/>
      <c r="G128" s="46"/>
    </row>
    <row r="129" spans="1:7" x14ac:dyDescent="0.25">
      <c r="A129" s="42"/>
      <c r="B129" s="46"/>
      <c r="C129" s="46"/>
      <c r="D129" s="46"/>
      <c r="E129" s="46"/>
      <c r="F129" s="46"/>
      <c r="G129" s="46"/>
    </row>
    <row r="130" spans="1:7" x14ac:dyDescent="0.25">
      <c r="A130" s="42"/>
      <c r="B130" s="46"/>
      <c r="C130" s="46"/>
      <c r="D130" s="46"/>
      <c r="E130" s="46"/>
      <c r="F130" s="46"/>
      <c r="G130" s="46"/>
    </row>
    <row r="131" spans="1:7" x14ac:dyDescent="0.25">
      <c r="A131" s="42"/>
      <c r="B131" s="46"/>
      <c r="C131" s="46"/>
      <c r="D131" s="46"/>
      <c r="E131" s="46"/>
      <c r="F131" s="46"/>
      <c r="G131" s="46"/>
    </row>
    <row r="132" spans="1:7" x14ac:dyDescent="0.25">
      <c r="A132" s="42"/>
      <c r="B132" s="46"/>
      <c r="C132" s="46"/>
      <c r="D132" s="46"/>
      <c r="E132" s="46"/>
      <c r="F132" s="46"/>
      <c r="G132" s="46"/>
    </row>
    <row r="133" spans="1:7" x14ac:dyDescent="0.25">
      <c r="A133" s="42"/>
      <c r="B133" s="46"/>
      <c r="C133" s="46"/>
      <c r="D133" s="46"/>
      <c r="E133" s="46"/>
      <c r="F133" s="46"/>
      <c r="G133" s="46"/>
    </row>
    <row r="134" spans="1:7" x14ac:dyDescent="0.25">
      <c r="A134" s="42"/>
      <c r="B134" s="46"/>
      <c r="C134" s="46"/>
      <c r="D134" s="46"/>
      <c r="E134" s="46"/>
      <c r="F134" s="46"/>
      <c r="G134" s="46"/>
    </row>
    <row r="135" spans="1:7" x14ac:dyDescent="0.25">
      <c r="A135" s="42"/>
      <c r="B135" s="46"/>
      <c r="C135" s="46"/>
      <c r="D135" s="46"/>
      <c r="E135" s="46"/>
      <c r="F135" s="46"/>
      <c r="G135" s="46"/>
    </row>
    <row r="136" spans="1:7" x14ac:dyDescent="0.25">
      <c r="A136" s="42"/>
      <c r="B136" s="46"/>
      <c r="C136" s="46"/>
      <c r="D136" s="46"/>
      <c r="E136" s="46"/>
      <c r="F136" s="46"/>
      <c r="G136" s="46"/>
    </row>
    <row r="137" spans="1:7" x14ac:dyDescent="0.25">
      <c r="A137" s="42"/>
      <c r="B137" s="46"/>
      <c r="C137" s="46"/>
      <c r="D137" s="46"/>
      <c r="E137" s="46"/>
      <c r="F137" s="46"/>
      <c r="G137" s="46"/>
    </row>
    <row r="138" spans="1:7" x14ac:dyDescent="0.25">
      <c r="A138" s="42"/>
      <c r="B138" s="46"/>
      <c r="C138" s="46"/>
      <c r="D138" s="46"/>
      <c r="E138" s="46"/>
      <c r="F138" s="46"/>
      <c r="G138" s="46"/>
    </row>
    <row r="139" spans="1:7" x14ac:dyDescent="0.25">
      <c r="A139" s="42"/>
      <c r="B139" s="46"/>
      <c r="C139" s="46"/>
      <c r="D139" s="46"/>
      <c r="E139" s="46"/>
      <c r="F139" s="46"/>
      <c r="G139" s="46"/>
    </row>
    <row r="140" spans="1:7" x14ac:dyDescent="0.25">
      <c r="A140" s="42"/>
      <c r="B140" s="46"/>
      <c r="C140" s="46"/>
      <c r="D140" s="46"/>
      <c r="E140" s="46"/>
      <c r="F140" s="46"/>
      <c r="G140" s="46"/>
    </row>
    <row r="141" spans="1:7" x14ac:dyDescent="0.25">
      <c r="A141" s="42"/>
      <c r="B141" s="46"/>
      <c r="C141" s="46"/>
      <c r="D141" s="46"/>
      <c r="E141" s="46"/>
      <c r="F141" s="46"/>
      <c r="G141" s="46"/>
    </row>
    <row r="142" spans="1:7" x14ac:dyDescent="0.25">
      <c r="A142" s="42"/>
      <c r="B142" s="46"/>
      <c r="C142" s="46"/>
      <c r="D142" s="46"/>
      <c r="E142" s="46"/>
      <c r="F142" s="46"/>
      <c r="G142" s="46"/>
    </row>
    <row r="143" spans="1:7" x14ac:dyDescent="0.25">
      <c r="A143" s="42"/>
      <c r="B143" s="46"/>
      <c r="C143" s="46"/>
      <c r="D143" s="46"/>
      <c r="E143" s="46"/>
      <c r="F143" s="46"/>
      <c r="G143" s="46"/>
    </row>
    <row r="144" spans="1:7" x14ac:dyDescent="0.25">
      <c r="A144" s="42"/>
      <c r="B144" s="46"/>
      <c r="C144" s="46"/>
      <c r="D144" s="46"/>
      <c r="E144" s="46"/>
      <c r="F144" s="46"/>
      <c r="G144" s="46"/>
    </row>
    <row r="145" spans="1:7" x14ac:dyDescent="0.25">
      <c r="A145" s="42"/>
      <c r="B145" s="46"/>
      <c r="C145" s="46"/>
      <c r="D145" s="46"/>
      <c r="E145" s="46"/>
      <c r="F145" s="46"/>
      <c r="G145" s="46"/>
    </row>
    <row r="146" spans="1:7" x14ac:dyDescent="0.25">
      <c r="A146" s="42"/>
      <c r="B146" s="46"/>
      <c r="C146" s="46"/>
      <c r="D146" s="46"/>
      <c r="E146" s="46"/>
      <c r="F146" s="46"/>
      <c r="G146" s="46"/>
    </row>
    <row r="147" spans="1:7" x14ac:dyDescent="0.25">
      <c r="A147" s="42"/>
      <c r="B147" s="46"/>
      <c r="C147" s="46"/>
      <c r="D147" s="46"/>
      <c r="E147" s="46"/>
      <c r="F147" s="46"/>
      <c r="G147" s="46"/>
    </row>
    <row r="148" spans="1:7" x14ac:dyDescent="0.25">
      <c r="A148" s="42"/>
      <c r="B148" s="46"/>
      <c r="C148" s="46"/>
      <c r="D148" s="46"/>
      <c r="E148" s="46"/>
      <c r="F148" s="46"/>
      <c r="G148" s="46"/>
    </row>
    <row r="149" spans="1:7" x14ac:dyDescent="0.25">
      <c r="A149" s="42"/>
      <c r="B149" s="46"/>
      <c r="C149" s="46"/>
      <c r="D149" s="46"/>
      <c r="E149" s="46"/>
      <c r="F149" s="46"/>
      <c r="G149" s="46"/>
    </row>
    <row r="150" spans="1:7" x14ac:dyDescent="0.25">
      <c r="A150" s="42"/>
      <c r="B150" s="46"/>
      <c r="C150" s="46"/>
      <c r="D150" s="46"/>
      <c r="E150" s="46"/>
      <c r="F150" s="46"/>
      <c r="G150" s="46"/>
    </row>
    <row r="151" spans="1:7" x14ac:dyDescent="0.25">
      <c r="A151" s="42"/>
      <c r="B151" s="46"/>
      <c r="C151" s="46"/>
      <c r="D151" s="46"/>
      <c r="E151" s="46"/>
      <c r="F151" s="46"/>
      <c r="G151" s="46"/>
    </row>
    <row r="152" spans="1:7" x14ac:dyDescent="0.25">
      <c r="A152" s="42"/>
      <c r="B152" s="46"/>
      <c r="C152" s="46"/>
      <c r="D152" s="46"/>
      <c r="E152" s="46"/>
      <c r="F152" s="46"/>
      <c r="G152" s="46"/>
    </row>
    <row r="153" spans="1:7" x14ac:dyDescent="0.25">
      <c r="A153" s="42"/>
      <c r="B153" s="46"/>
      <c r="C153" s="46"/>
      <c r="D153" s="46"/>
      <c r="E153" s="46"/>
      <c r="F153" s="46"/>
      <c r="G153" s="46"/>
    </row>
    <row r="154" spans="1:7" x14ac:dyDescent="0.25">
      <c r="A154" s="42"/>
      <c r="B154" s="46"/>
      <c r="C154" s="46"/>
      <c r="D154" s="46"/>
      <c r="E154" s="46"/>
      <c r="F154" s="46"/>
      <c r="G154" s="46"/>
    </row>
    <row r="155" spans="1:7" x14ac:dyDescent="0.25">
      <c r="A155" s="42"/>
      <c r="B155" s="46"/>
      <c r="C155" s="46"/>
      <c r="D155" s="46"/>
      <c r="E155" s="46"/>
      <c r="F155" s="46"/>
      <c r="G155" s="46"/>
    </row>
    <row r="156" spans="1:7" x14ac:dyDescent="0.25">
      <c r="A156" s="42"/>
      <c r="B156" s="46"/>
      <c r="C156" s="46"/>
      <c r="D156" s="46"/>
      <c r="E156" s="46"/>
      <c r="F156" s="46"/>
      <c r="G156" s="46"/>
    </row>
    <row r="157" spans="1:7" x14ac:dyDescent="0.25">
      <c r="A157" s="42"/>
      <c r="B157" s="46"/>
      <c r="C157" s="46"/>
      <c r="D157" s="46"/>
      <c r="E157" s="46"/>
      <c r="F157" s="46"/>
      <c r="G157" s="46"/>
    </row>
    <row r="158" spans="1:7" x14ac:dyDescent="0.25">
      <c r="A158" s="42"/>
      <c r="B158" s="46"/>
      <c r="C158" s="46"/>
      <c r="D158" s="46"/>
      <c r="E158" s="46"/>
      <c r="F158" s="46"/>
      <c r="G158" s="46"/>
    </row>
    <row r="159" spans="1:7" x14ac:dyDescent="0.25">
      <c r="A159" s="42"/>
      <c r="B159" s="46"/>
      <c r="C159" s="46"/>
      <c r="D159" s="46"/>
      <c r="E159" s="46"/>
      <c r="F159" s="46"/>
      <c r="G159" s="46"/>
    </row>
    <row r="160" spans="1:7" x14ac:dyDescent="0.25">
      <c r="A160" s="42"/>
      <c r="B160" s="46"/>
      <c r="C160" s="46"/>
      <c r="D160" s="46"/>
      <c r="E160" s="46"/>
      <c r="F160" s="46"/>
      <c r="G160" s="46"/>
    </row>
    <row r="161" spans="1:7" x14ac:dyDescent="0.25">
      <c r="A161" s="42"/>
      <c r="B161" s="46"/>
      <c r="C161" s="46"/>
      <c r="D161" s="46"/>
      <c r="E161" s="46"/>
      <c r="F161" s="46"/>
      <c r="G161" s="46"/>
    </row>
    <row r="162" spans="1:7" x14ac:dyDescent="0.25">
      <c r="A162" s="42"/>
      <c r="B162" s="46"/>
      <c r="C162" s="46"/>
      <c r="D162" s="46"/>
      <c r="E162" s="46"/>
      <c r="F162" s="46"/>
      <c r="G162" s="46"/>
    </row>
    <row r="163" spans="1:7" x14ac:dyDescent="0.25">
      <c r="A163" s="42"/>
      <c r="B163" s="46"/>
      <c r="C163" s="46"/>
      <c r="D163" s="46"/>
      <c r="E163" s="46"/>
      <c r="F163" s="46"/>
      <c r="G163" s="46"/>
    </row>
    <row r="164" spans="1:7" x14ac:dyDescent="0.25">
      <c r="A164" s="42"/>
      <c r="B164" s="46"/>
      <c r="C164" s="46"/>
      <c r="D164" s="46"/>
      <c r="E164" s="46"/>
      <c r="F164" s="46"/>
      <c r="G164" s="46"/>
    </row>
    <row r="165" spans="1:7" x14ac:dyDescent="0.25">
      <c r="A165" s="42"/>
      <c r="B165" s="46"/>
      <c r="C165" s="46"/>
      <c r="D165" s="46"/>
      <c r="E165" s="46"/>
      <c r="F165" s="46"/>
      <c r="G165" s="46"/>
    </row>
    <row r="166" spans="1:7" x14ac:dyDescent="0.25">
      <c r="A166" s="42"/>
      <c r="B166" s="46"/>
      <c r="C166" s="46"/>
      <c r="D166" s="46"/>
      <c r="E166" s="46"/>
      <c r="F166" s="46"/>
      <c r="G166" s="46"/>
    </row>
    <row r="167" spans="1:7" x14ac:dyDescent="0.25">
      <c r="A167" s="42"/>
      <c r="B167" s="46"/>
      <c r="C167" s="46"/>
      <c r="D167" s="46"/>
      <c r="E167" s="46"/>
      <c r="F167" s="46"/>
      <c r="G167" s="46"/>
    </row>
    <row r="168" spans="1:7" x14ac:dyDescent="0.25">
      <c r="A168" s="42"/>
      <c r="B168" s="46"/>
      <c r="C168" s="46"/>
      <c r="D168" s="46"/>
      <c r="E168" s="46"/>
      <c r="F168" s="46"/>
      <c r="G168" s="46"/>
    </row>
    <row r="169" spans="1:7" x14ac:dyDescent="0.25">
      <c r="A169" s="42"/>
      <c r="B169" s="46"/>
      <c r="C169" s="46"/>
      <c r="D169" s="46"/>
      <c r="E169" s="46"/>
      <c r="F169" s="46"/>
      <c r="G169" s="46"/>
    </row>
    <row r="170" spans="1:7" x14ac:dyDescent="0.25">
      <c r="A170" s="42"/>
      <c r="B170" s="46"/>
      <c r="C170" s="46"/>
      <c r="D170" s="46"/>
      <c r="E170" s="46"/>
      <c r="F170" s="46"/>
      <c r="G170" s="46"/>
    </row>
    <row r="171" spans="1:7" x14ac:dyDescent="0.25">
      <c r="A171" s="42"/>
      <c r="B171" s="46"/>
      <c r="C171" s="46"/>
      <c r="D171" s="46"/>
      <c r="E171" s="46"/>
      <c r="F171" s="46"/>
      <c r="G171" s="46"/>
    </row>
    <row r="172" spans="1:7" x14ac:dyDescent="0.25">
      <c r="A172" s="42"/>
      <c r="B172" s="46"/>
      <c r="C172" s="46"/>
      <c r="D172" s="46"/>
      <c r="E172" s="46"/>
      <c r="F172" s="46"/>
      <c r="G172" s="46"/>
    </row>
    <row r="173" spans="1:7" x14ac:dyDescent="0.25">
      <c r="A173" s="42"/>
      <c r="B173" s="46"/>
      <c r="C173" s="46"/>
      <c r="D173" s="46"/>
      <c r="E173" s="46"/>
      <c r="F173" s="46"/>
      <c r="G173" s="46"/>
    </row>
    <row r="174" spans="1:7" x14ac:dyDescent="0.25">
      <c r="A174" s="42"/>
      <c r="B174" s="46"/>
      <c r="C174" s="46"/>
      <c r="D174" s="46"/>
      <c r="E174" s="46"/>
      <c r="F174" s="46"/>
      <c r="G174" s="46"/>
    </row>
    <row r="175" spans="1:7" x14ac:dyDescent="0.25">
      <c r="A175" s="42"/>
      <c r="B175" s="46"/>
      <c r="C175" s="46"/>
      <c r="D175" s="46"/>
      <c r="E175" s="46"/>
      <c r="F175" s="46"/>
      <c r="G175" s="46"/>
    </row>
    <row r="176" spans="1:7" x14ac:dyDescent="0.25">
      <c r="A176" s="42"/>
      <c r="B176" s="46"/>
      <c r="C176" s="46"/>
      <c r="D176" s="46"/>
      <c r="E176" s="46"/>
      <c r="F176" s="46"/>
      <c r="G176" s="46"/>
    </row>
    <row r="177" spans="1:7" x14ac:dyDescent="0.25">
      <c r="A177" s="42"/>
      <c r="B177" s="46"/>
      <c r="C177" s="46"/>
      <c r="D177" s="46"/>
      <c r="E177" s="46"/>
      <c r="F177" s="46"/>
      <c r="G177" s="46"/>
    </row>
    <row r="178" spans="1:7" x14ac:dyDescent="0.25">
      <c r="A178" s="42"/>
      <c r="B178" s="46"/>
      <c r="C178" s="46"/>
      <c r="D178" s="46"/>
      <c r="E178" s="46"/>
      <c r="F178" s="46"/>
      <c r="G178" s="46"/>
    </row>
    <row r="179" spans="1:7" x14ac:dyDescent="0.25">
      <c r="A179" s="42"/>
      <c r="B179" s="46"/>
      <c r="C179" s="46"/>
      <c r="D179" s="46"/>
      <c r="E179" s="46"/>
      <c r="F179" s="46"/>
      <c r="G179" s="46"/>
    </row>
    <row r="180" spans="1:7" x14ac:dyDescent="0.25">
      <c r="A180" s="42"/>
      <c r="B180" s="46"/>
      <c r="C180" s="46"/>
      <c r="D180" s="46"/>
      <c r="E180" s="46"/>
      <c r="F180" s="46"/>
      <c r="G180" s="46"/>
    </row>
    <row r="181" spans="1:7" x14ac:dyDescent="0.25">
      <c r="A181" s="42"/>
      <c r="B181" s="46"/>
      <c r="C181" s="46"/>
      <c r="D181" s="46"/>
      <c r="E181" s="46"/>
      <c r="F181" s="46"/>
      <c r="G181" s="46"/>
    </row>
    <row r="182" spans="1:7" x14ac:dyDescent="0.25">
      <c r="A182" s="42"/>
      <c r="B182" s="46"/>
      <c r="C182" s="46"/>
      <c r="D182" s="46"/>
      <c r="E182" s="46"/>
      <c r="F182" s="46"/>
      <c r="G182" s="46"/>
    </row>
    <row r="183" spans="1:7" x14ac:dyDescent="0.25">
      <c r="A183" s="42"/>
      <c r="B183" s="46"/>
      <c r="C183" s="46"/>
      <c r="D183" s="46"/>
      <c r="E183" s="46"/>
      <c r="F183" s="46"/>
      <c r="G183" s="46"/>
    </row>
    <row r="184" spans="1:7" x14ac:dyDescent="0.25">
      <c r="A184" s="42"/>
      <c r="B184" s="46"/>
      <c r="C184" s="46"/>
      <c r="D184" s="46"/>
      <c r="E184" s="46"/>
      <c r="F184" s="46"/>
      <c r="G184" s="46"/>
    </row>
    <row r="185" spans="1:7" x14ac:dyDescent="0.25">
      <c r="A185" s="42"/>
      <c r="B185" s="46"/>
      <c r="C185" s="46"/>
      <c r="D185" s="46"/>
      <c r="E185" s="46"/>
      <c r="F185" s="46"/>
      <c r="G185" s="46"/>
    </row>
    <row r="186" spans="1:7" x14ac:dyDescent="0.25">
      <c r="A186" s="42"/>
      <c r="B186" s="46"/>
      <c r="C186" s="46"/>
      <c r="D186" s="46"/>
      <c r="E186" s="46"/>
      <c r="F186" s="46"/>
      <c r="G186" s="46"/>
    </row>
    <row r="187" spans="1:7" x14ac:dyDescent="0.25">
      <c r="A187" s="42"/>
      <c r="B187" s="46"/>
      <c r="C187" s="46"/>
      <c r="D187" s="46"/>
      <c r="E187" s="46"/>
      <c r="F187" s="46"/>
      <c r="G187" s="46"/>
    </row>
    <row r="188" spans="1:7" x14ac:dyDescent="0.25">
      <c r="A188" s="42"/>
      <c r="B188" s="46"/>
      <c r="C188" s="46"/>
      <c r="D188" s="46"/>
      <c r="E188" s="46"/>
      <c r="F188" s="46"/>
      <c r="G188" s="46"/>
    </row>
    <row r="189" spans="1:7" x14ac:dyDescent="0.25">
      <c r="A189" s="42"/>
      <c r="B189" s="46"/>
      <c r="C189" s="46"/>
      <c r="D189" s="46"/>
      <c r="E189" s="46"/>
      <c r="F189" s="46"/>
      <c r="G189" s="46"/>
    </row>
    <row r="190" spans="1:7" x14ac:dyDescent="0.25">
      <c r="A190" s="42"/>
      <c r="B190" s="46"/>
      <c r="C190" s="46"/>
      <c r="D190" s="46"/>
      <c r="E190" s="46"/>
      <c r="F190" s="46"/>
      <c r="G190" s="46"/>
    </row>
    <row r="191" spans="1:7" x14ac:dyDescent="0.25">
      <c r="A191" s="42"/>
      <c r="B191" s="46"/>
      <c r="C191" s="46"/>
      <c r="D191" s="46"/>
      <c r="E191" s="46"/>
      <c r="F191" s="46"/>
      <c r="G191" s="46"/>
    </row>
    <row r="192" spans="1:7" x14ac:dyDescent="0.25">
      <c r="A192" s="42"/>
      <c r="B192" s="46"/>
      <c r="C192" s="46"/>
      <c r="D192" s="46"/>
      <c r="E192" s="46"/>
      <c r="F192" s="46"/>
      <c r="G192" s="46"/>
    </row>
    <row r="193" spans="1:7" x14ac:dyDescent="0.25">
      <c r="A193" s="42"/>
      <c r="B193" s="46"/>
      <c r="C193" s="46"/>
      <c r="D193" s="46"/>
      <c r="E193" s="46"/>
      <c r="F193" s="46"/>
      <c r="G193" s="46"/>
    </row>
    <row r="194" spans="1:7" x14ac:dyDescent="0.25">
      <c r="A194" s="42"/>
      <c r="B194" s="46"/>
      <c r="C194" s="46"/>
      <c r="D194" s="46"/>
      <c r="E194" s="46"/>
      <c r="F194" s="46"/>
      <c r="G194" s="46"/>
    </row>
    <row r="195" spans="1:7" x14ac:dyDescent="0.25">
      <c r="A195" s="42"/>
      <c r="B195" s="46"/>
      <c r="C195" s="46"/>
      <c r="D195" s="46"/>
      <c r="E195" s="46"/>
      <c r="F195" s="46"/>
      <c r="G195" s="46"/>
    </row>
    <row r="196" spans="1:7" x14ac:dyDescent="0.25">
      <c r="A196" s="42"/>
      <c r="B196" s="46"/>
      <c r="C196" s="46"/>
      <c r="D196" s="46"/>
      <c r="E196" s="46"/>
      <c r="F196" s="46"/>
      <c r="G196" s="46"/>
    </row>
    <row r="197" spans="1:7" x14ac:dyDescent="0.25">
      <c r="A197" s="42"/>
      <c r="B197" s="46"/>
      <c r="C197" s="46"/>
      <c r="D197" s="46"/>
      <c r="E197" s="46"/>
      <c r="F197" s="46"/>
      <c r="G197" s="46"/>
    </row>
    <row r="198" spans="1:7" x14ac:dyDescent="0.25">
      <c r="A198" s="42"/>
      <c r="B198" s="46"/>
      <c r="C198" s="46"/>
      <c r="D198" s="46"/>
      <c r="E198" s="46"/>
      <c r="F198" s="46"/>
      <c r="G198" s="46"/>
    </row>
    <row r="199" spans="1:7" x14ac:dyDescent="0.25">
      <c r="A199" s="42"/>
      <c r="B199" s="46"/>
      <c r="C199" s="46"/>
      <c r="D199" s="46"/>
      <c r="E199" s="46"/>
      <c r="F199" s="46"/>
      <c r="G199" s="46"/>
    </row>
    <row r="200" spans="1:7" x14ac:dyDescent="0.25">
      <c r="A200" s="42"/>
      <c r="B200" s="46"/>
      <c r="C200" s="46"/>
      <c r="D200" s="46"/>
      <c r="E200" s="46"/>
      <c r="F200" s="46"/>
      <c r="G200" s="46"/>
    </row>
    <row r="201" spans="1:7" x14ac:dyDescent="0.25">
      <c r="A201" s="42"/>
      <c r="B201" s="46"/>
      <c r="C201" s="46"/>
      <c r="D201" s="46"/>
      <c r="E201" s="46"/>
      <c r="F201" s="46"/>
      <c r="G201" s="46"/>
    </row>
    <row r="202" spans="1:7" x14ac:dyDescent="0.25">
      <c r="A202" s="42"/>
      <c r="B202" s="46"/>
      <c r="C202" s="46"/>
      <c r="D202" s="46"/>
      <c r="E202" s="46"/>
      <c r="F202" s="46"/>
      <c r="G202" s="46"/>
    </row>
    <row r="203" spans="1:7" x14ac:dyDescent="0.25">
      <c r="A203" s="42"/>
      <c r="B203" s="46"/>
      <c r="C203" s="46"/>
      <c r="D203" s="46"/>
      <c r="E203" s="46"/>
      <c r="F203" s="46"/>
      <c r="G203" s="46"/>
    </row>
    <row r="204" spans="1:7" x14ac:dyDescent="0.25">
      <c r="A204" s="42"/>
      <c r="B204" s="46"/>
      <c r="C204" s="46"/>
      <c r="D204" s="46"/>
      <c r="E204" s="46"/>
      <c r="F204" s="46"/>
      <c r="G204" s="46"/>
    </row>
    <row r="205" spans="1:7" x14ac:dyDescent="0.25">
      <c r="A205" s="42"/>
      <c r="B205" s="46"/>
      <c r="C205" s="46"/>
      <c r="D205" s="46"/>
      <c r="E205" s="46"/>
      <c r="F205" s="46"/>
      <c r="G205" s="46"/>
    </row>
    <row r="206" spans="1:7" x14ac:dyDescent="0.25">
      <c r="A206" s="42"/>
      <c r="B206" s="46"/>
      <c r="C206" s="46"/>
      <c r="D206" s="46"/>
      <c r="E206" s="46"/>
      <c r="F206" s="46"/>
      <c r="G206" s="46"/>
    </row>
    <row r="207" spans="1:7" x14ac:dyDescent="0.25">
      <c r="A207" s="42"/>
      <c r="B207" s="46"/>
      <c r="C207" s="46"/>
      <c r="D207" s="46"/>
      <c r="E207" s="46"/>
      <c r="F207" s="46"/>
      <c r="G207" s="46"/>
    </row>
    <row r="208" spans="1:7" x14ac:dyDescent="0.25">
      <c r="A208" s="42"/>
      <c r="B208" s="46"/>
      <c r="C208" s="46"/>
      <c r="D208" s="46"/>
      <c r="E208" s="46"/>
      <c r="F208" s="46"/>
      <c r="G208" s="46"/>
    </row>
    <row r="209" spans="1:7" x14ac:dyDescent="0.25">
      <c r="A209" s="42"/>
      <c r="B209" s="46"/>
      <c r="C209" s="46"/>
      <c r="D209" s="46"/>
      <c r="E209" s="46"/>
      <c r="F209" s="46"/>
      <c r="G209" s="46"/>
    </row>
    <row r="210" spans="1:7" x14ac:dyDescent="0.25">
      <c r="A210" s="42"/>
      <c r="B210" s="46"/>
      <c r="C210" s="46"/>
      <c r="D210" s="46"/>
      <c r="E210" s="46"/>
      <c r="F210" s="46"/>
      <c r="G210" s="46"/>
    </row>
    <row r="211" spans="1:7" x14ac:dyDescent="0.25">
      <c r="A211" s="42"/>
      <c r="B211" s="46"/>
      <c r="C211" s="46"/>
      <c r="D211" s="46"/>
      <c r="E211" s="46"/>
      <c r="F211" s="46"/>
      <c r="G211" s="46"/>
    </row>
    <row r="212" spans="1:7" x14ac:dyDescent="0.25">
      <c r="A212" s="42"/>
      <c r="B212" s="46"/>
      <c r="C212" s="46"/>
      <c r="D212" s="46"/>
      <c r="E212" s="46"/>
      <c r="F212" s="46"/>
      <c r="G212" s="46"/>
    </row>
    <row r="213" spans="1:7" x14ac:dyDescent="0.25">
      <c r="A213" s="42"/>
      <c r="B213" s="46"/>
      <c r="C213" s="46"/>
      <c r="D213" s="46"/>
      <c r="E213" s="46"/>
      <c r="F213" s="46"/>
      <c r="G213" s="46"/>
    </row>
    <row r="214" spans="1:7" x14ac:dyDescent="0.25">
      <c r="A214" s="42"/>
      <c r="B214" s="46"/>
      <c r="C214" s="46"/>
      <c r="D214" s="46"/>
      <c r="E214" s="46"/>
      <c r="F214" s="46"/>
      <c r="G214" s="46"/>
    </row>
    <row r="215" spans="1:7" x14ac:dyDescent="0.25">
      <c r="A215" s="42"/>
      <c r="B215" s="46"/>
      <c r="C215" s="46"/>
      <c r="D215" s="46"/>
      <c r="E215" s="46"/>
      <c r="F215" s="46"/>
      <c r="G215" s="46"/>
    </row>
    <row r="216" spans="1:7" x14ac:dyDescent="0.25">
      <c r="A216" s="42"/>
      <c r="B216" s="46"/>
      <c r="C216" s="46"/>
      <c r="D216" s="46"/>
      <c r="E216" s="46"/>
      <c r="F216" s="46"/>
      <c r="G216" s="46"/>
    </row>
    <row r="217" spans="1:7" x14ac:dyDescent="0.25">
      <c r="A217" s="42"/>
      <c r="B217" s="46"/>
      <c r="C217" s="46"/>
      <c r="D217" s="46"/>
      <c r="E217" s="46"/>
      <c r="F217" s="46"/>
      <c r="G217" s="46"/>
    </row>
    <row r="218" spans="1:7" x14ac:dyDescent="0.25">
      <c r="A218" s="42"/>
      <c r="B218" s="46"/>
      <c r="C218" s="46"/>
      <c r="D218" s="46"/>
      <c r="E218" s="46"/>
      <c r="F218" s="46"/>
      <c r="G218" s="46"/>
    </row>
    <row r="219" spans="1:7" x14ac:dyDescent="0.25">
      <c r="A219" s="42"/>
      <c r="B219" s="46"/>
      <c r="C219" s="46"/>
      <c r="D219" s="46"/>
      <c r="E219" s="46"/>
      <c r="F219" s="46"/>
      <c r="G219" s="46"/>
    </row>
    <row r="220" spans="1:7" x14ac:dyDescent="0.25">
      <c r="A220" s="42"/>
      <c r="B220" s="46"/>
      <c r="C220" s="46"/>
      <c r="D220" s="46"/>
      <c r="E220" s="46"/>
      <c r="F220" s="46"/>
      <c r="G220" s="46"/>
    </row>
    <row r="221" spans="1:7" x14ac:dyDescent="0.25">
      <c r="A221" s="42"/>
      <c r="B221" s="46"/>
      <c r="C221" s="46"/>
      <c r="D221" s="46"/>
      <c r="E221" s="46"/>
      <c r="F221" s="46"/>
      <c r="G221" s="46"/>
    </row>
    <row r="222" spans="1:7" x14ac:dyDescent="0.25">
      <c r="A222" s="42"/>
      <c r="B222" s="46"/>
      <c r="C222" s="46"/>
      <c r="D222" s="46"/>
      <c r="E222" s="46"/>
      <c r="F222" s="46"/>
      <c r="G222" s="46"/>
    </row>
    <row r="223" spans="1:7" x14ac:dyDescent="0.25">
      <c r="A223" s="42"/>
      <c r="B223" s="46"/>
      <c r="C223" s="46"/>
      <c r="D223" s="46"/>
      <c r="E223" s="46"/>
      <c r="F223" s="46"/>
      <c r="G223" s="46"/>
    </row>
    <row r="224" spans="1:7" x14ac:dyDescent="0.25">
      <c r="A224" s="42"/>
      <c r="B224" s="46"/>
      <c r="C224" s="46"/>
      <c r="D224" s="46"/>
      <c r="E224" s="46"/>
      <c r="F224" s="46"/>
      <c r="G224" s="46"/>
    </row>
    <row r="225" spans="1:7" x14ac:dyDescent="0.25">
      <c r="A225" s="42"/>
      <c r="B225" s="46"/>
      <c r="C225" s="46"/>
      <c r="D225" s="46"/>
      <c r="E225" s="46"/>
      <c r="F225" s="46"/>
      <c r="G225" s="46"/>
    </row>
    <row r="226" spans="1:7" x14ac:dyDescent="0.25">
      <c r="A226" s="42"/>
      <c r="B226" s="46"/>
      <c r="C226" s="46"/>
      <c r="D226" s="46"/>
      <c r="E226" s="46"/>
      <c r="F226" s="46"/>
      <c r="G226" s="46"/>
    </row>
    <row r="227" spans="1:7" x14ac:dyDescent="0.25">
      <c r="A227" s="42"/>
      <c r="B227" s="46"/>
      <c r="C227" s="46"/>
      <c r="D227" s="46"/>
      <c r="E227" s="46"/>
      <c r="F227" s="46"/>
      <c r="G227" s="46"/>
    </row>
    <row r="228" spans="1:7" x14ac:dyDescent="0.25">
      <c r="A228" s="42"/>
      <c r="B228" s="46"/>
      <c r="C228" s="46"/>
      <c r="D228" s="46"/>
      <c r="E228" s="46"/>
      <c r="F228" s="46"/>
      <c r="G228" s="46"/>
    </row>
    <row r="229" spans="1:7" x14ac:dyDescent="0.25">
      <c r="A229" s="42"/>
      <c r="B229" s="46"/>
      <c r="C229" s="46"/>
      <c r="D229" s="46"/>
      <c r="E229" s="46"/>
      <c r="F229" s="46"/>
      <c r="G229" s="46"/>
    </row>
    <row r="230" spans="1:7" x14ac:dyDescent="0.25">
      <c r="A230" s="42"/>
      <c r="B230" s="46"/>
      <c r="C230" s="46"/>
      <c r="D230" s="46"/>
      <c r="E230" s="46"/>
      <c r="F230" s="46"/>
      <c r="G230" s="46"/>
    </row>
    <row r="231" spans="1:7" x14ac:dyDescent="0.25">
      <c r="A231" s="42"/>
      <c r="B231" s="46"/>
      <c r="C231" s="46"/>
      <c r="D231" s="46"/>
      <c r="E231" s="46"/>
      <c r="F231" s="46"/>
      <c r="G231" s="46"/>
    </row>
    <row r="232" spans="1:7" x14ac:dyDescent="0.25">
      <c r="A232" s="42"/>
      <c r="B232" s="46"/>
      <c r="C232" s="46"/>
      <c r="D232" s="46"/>
      <c r="E232" s="46"/>
      <c r="F232" s="46"/>
      <c r="G232" s="46"/>
    </row>
    <row r="233" spans="1:7" x14ac:dyDescent="0.25">
      <c r="A233" s="42"/>
      <c r="B233" s="46"/>
      <c r="C233" s="46"/>
      <c r="D233" s="46"/>
      <c r="E233" s="46"/>
      <c r="F233" s="46"/>
      <c r="G233" s="46"/>
    </row>
    <row r="234" spans="1:7" x14ac:dyDescent="0.25">
      <c r="A234" s="42"/>
      <c r="B234" s="46"/>
      <c r="C234" s="46"/>
      <c r="D234" s="46"/>
      <c r="E234" s="46"/>
      <c r="F234" s="46"/>
      <c r="G234" s="46"/>
    </row>
    <row r="235" spans="1:7" x14ac:dyDescent="0.25">
      <c r="A235" s="42"/>
      <c r="B235" s="46"/>
      <c r="C235" s="46"/>
      <c r="D235" s="46"/>
      <c r="E235" s="46"/>
      <c r="F235" s="46"/>
      <c r="G235" s="46"/>
    </row>
    <row r="236" spans="1:7" x14ac:dyDescent="0.25">
      <c r="A236" s="42"/>
      <c r="B236" s="46"/>
      <c r="C236" s="46"/>
      <c r="D236" s="46"/>
      <c r="E236" s="46"/>
      <c r="F236" s="46"/>
      <c r="G236" s="46"/>
    </row>
    <row r="237" spans="1:7" x14ac:dyDescent="0.25">
      <c r="A237" s="42"/>
      <c r="B237" s="46"/>
      <c r="C237" s="46"/>
      <c r="D237" s="46"/>
      <c r="E237" s="46"/>
      <c r="F237" s="46"/>
      <c r="G237" s="46"/>
    </row>
    <row r="238" spans="1:7" x14ac:dyDescent="0.25">
      <c r="A238" s="42"/>
      <c r="B238" s="46"/>
      <c r="C238" s="46"/>
      <c r="D238" s="46"/>
      <c r="E238" s="46"/>
      <c r="F238" s="46"/>
      <c r="G238" s="46"/>
    </row>
    <row r="239" spans="1:7" x14ac:dyDescent="0.25">
      <c r="A239" s="42"/>
      <c r="B239" s="46"/>
      <c r="C239" s="46"/>
      <c r="D239" s="46"/>
      <c r="E239" s="46"/>
      <c r="F239" s="46"/>
      <c r="G239" s="46"/>
    </row>
    <row r="240" spans="1:7" x14ac:dyDescent="0.25">
      <c r="A240" s="42"/>
      <c r="B240" s="46"/>
      <c r="C240" s="46"/>
      <c r="D240" s="46"/>
      <c r="E240" s="46"/>
      <c r="F240" s="46"/>
      <c r="G240" s="46"/>
    </row>
    <row r="241" spans="1:7" x14ac:dyDescent="0.25">
      <c r="A241" s="42"/>
      <c r="B241" s="46"/>
      <c r="C241" s="46"/>
      <c r="D241" s="46"/>
      <c r="E241" s="46"/>
      <c r="F241" s="46"/>
      <c r="G241" s="46"/>
    </row>
    <row r="242" spans="1:7" x14ac:dyDescent="0.25">
      <c r="A242" s="42"/>
      <c r="B242" s="46"/>
      <c r="C242" s="46"/>
      <c r="D242" s="46"/>
      <c r="E242" s="46"/>
      <c r="F242" s="46"/>
      <c r="G242" s="46"/>
    </row>
    <row r="243" spans="1:7" x14ac:dyDescent="0.25">
      <c r="A243" s="42"/>
      <c r="B243" s="46"/>
      <c r="C243" s="46"/>
      <c r="D243" s="46"/>
      <c r="E243" s="46"/>
      <c r="F243" s="46"/>
      <c r="G243" s="46"/>
    </row>
    <row r="244" spans="1:7" x14ac:dyDescent="0.25">
      <c r="A244" s="42"/>
      <c r="B244" s="46"/>
      <c r="C244" s="46"/>
      <c r="D244" s="46"/>
      <c r="E244" s="46"/>
      <c r="F244" s="46"/>
      <c r="G244" s="46"/>
    </row>
    <row r="245" spans="1:7" x14ac:dyDescent="0.25">
      <c r="A245" s="42"/>
      <c r="B245" s="46"/>
      <c r="C245" s="46"/>
      <c r="D245" s="46"/>
      <c r="E245" s="46"/>
      <c r="F245" s="46"/>
      <c r="G245" s="46"/>
    </row>
    <row r="246" spans="1:7" x14ac:dyDescent="0.25">
      <c r="A246" s="42"/>
      <c r="B246" s="46"/>
      <c r="C246" s="46"/>
      <c r="D246" s="46"/>
      <c r="E246" s="46"/>
      <c r="F246" s="46"/>
      <c r="G246" s="46"/>
    </row>
    <row r="247" spans="1:7" x14ac:dyDescent="0.25">
      <c r="A247" s="42"/>
      <c r="B247" s="46"/>
      <c r="C247" s="46"/>
      <c r="D247" s="46"/>
      <c r="E247" s="46"/>
      <c r="F247" s="46"/>
      <c r="G247" s="46"/>
    </row>
    <row r="248" spans="1:7" x14ac:dyDescent="0.25">
      <c r="A248" s="42"/>
      <c r="B248" s="46"/>
      <c r="C248" s="46"/>
      <c r="D248" s="46"/>
      <c r="E248" s="46"/>
      <c r="F248" s="46"/>
      <c r="G248" s="46"/>
    </row>
    <row r="249" spans="1:7" x14ac:dyDescent="0.25">
      <c r="A249" s="42"/>
      <c r="B249" s="46"/>
      <c r="C249" s="46"/>
      <c r="D249" s="46"/>
      <c r="E249" s="46"/>
      <c r="F249" s="46"/>
      <c r="G249" s="46"/>
    </row>
    <row r="250" spans="1:7" x14ac:dyDescent="0.25">
      <c r="A250" s="42"/>
      <c r="B250" s="46"/>
      <c r="C250" s="46"/>
      <c r="D250" s="46"/>
      <c r="E250" s="46"/>
      <c r="F250" s="46"/>
      <c r="G250" s="46"/>
    </row>
    <row r="251" spans="1:7" x14ac:dyDescent="0.25">
      <c r="A251" s="42"/>
      <c r="B251" s="46"/>
      <c r="C251" s="46"/>
      <c r="D251" s="46"/>
      <c r="E251" s="46"/>
      <c r="F251" s="46"/>
      <c r="G251" s="46"/>
    </row>
    <row r="252" spans="1:7" x14ac:dyDescent="0.25">
      <c r="A252" s="42"/>
      <c r="B252" s="46"/>
      <c r="C252" s="46"/>
      <c r="D252" s="46"/>
      <c r="E252" s="46"/>
      <c r="F252" s="46"/>
      <c r="G252" s="46"/>
    </row>
    <row r="253" spans="1:7" x14ac:dyDescent="0.25">
      <c r="A253" s="42"/>
      <c r="B253" s="46"/>
      <c r="C253" s="46"/>
      <c r="D253" s="46"/>
      <c r="E253" s="46"/>
      <c r="F253" s="46"/>
      <c r="G253" s="46"/>
    </row>
    <row r="254" spans="1:7" x14ac:dyDescent="0.25">
      <c r="A254" s="42"/>
      <c r="B254" s="46"/>
      <c r="C254" s="46"/>
      <c r="D254" s="46"/>
      <c r="E254" s="46"/>
      <c r="F254" s="46"/>
      <c r="G254" s="46"/>
    </row>
    <row r="255" spans="1:7" x14ac:dyDescent="0.25">
      <c r="A255" s="42"/>
      <c r="B255" s="46"/>
      <c r="C255" s="46"/>
      <c r="D255" s="46"/>
      <c r="E255" s="46"/>
      <c r="F255" s="46"/>
      <c r="G255" s="46"/>
    </row>
    <row r="256" spans="1:7" x14ac:dyDescent="0.25">
      <c r="A256" s="42"/>
      <c r="B256" s="46"/>
      <c r="C256" s="46"/>
      <c r="D256" s="46"/>
      <c r="E256" s="46"/>
      <c r="F256" s="46"/>
      <c r="G256" s="46"/>
    </row>
    <row r="257" spans="1:7" x14ac:dyDescent="0.25">
      <c r="A257" s="42"/>
      <c r="B257" s="46"/>
      <c r="C257" s="46"/>
      <c r="D257" s="46"/>
      <c r="E257" s="46"/>
      <c r="F257" s="46"/>
      <c r="G257" s="46"/>
    </row>
    <row r="258" spans="1:7" x14ac:dyDescent="0.25">
      <c r="A258" s="42"/>
      <c r="B258" s="46"/>
      <c r="C258" s="46"/>
      <c r="D258" s="46"/>
      <c r="E258" s="46"/>
      <c r="F258" s="46"/>
      <c r="G258" s="46"/>
    </row>
    <row r="259" spans="1:7" x14ac:dyDescent="0.25">
      <c r="A259" s="42"/>
      <c r="B259" s="46"/>
      <c r="C259" s="46"/>
      <c r="D259" s="46"/>
      <c r="E259" s="46"/>
      <c r="F259" s="46"/>
      <c r="G259" s="46"/>
    </row>
    <row r="260" spans="1:7" x14ac:dyDescent="0.25">
      <c r="A260" s="42"/>
      <c r="B260" s="46"/>
      <c r="C260" s="46"/>
      <c r="D260" s="46"/>
      <c r="E260" s="46"/>
      <c r="F260" s="46"/>
      <c r="G260" s="46"/>
    </row>
    <row r="261" spans="1:7" x14ac:dyDescent="0.25">
      <c r="A261" s="42"/>
      <c r="B261" s="46"/>
      <c r="C261" s="46"/>
      <c r="D261" s="46"/>
      <c r="E261" s="46"/>
      <c r="F261" s="46"/>
      <c r="G261" s="46"/>
    </row>
    <row r="262" spans="1:7" x14ac:dyDescent="0.25">
      <c r="A262" s="42"/>
      <c r="B262" s="46"/>
      <c r="C262" s="46"/>
      <c r="D262" s="46"/>
      <c r="E262" s="46"/>
      <c r="F262" s="46"/>
      <c r="G262" s="46"/>
    </row>
    <row r="263" spans="1:7" x14ac:dyDescent="0.25">
      <c r="A263" s="42"/>
      <c r="B263" s="46"/>
      <c r="C263" s="46"/>
      <c r="D263" s="46"/>
      <c r="E263" s="46"/>
      <c r="F263" s="46"/>
      <c r="G263" s="46"/>
    </row>
    <row r="264" spans="1:7" x14ac:dyDescent="0.25">
      <c r="A264" s="42"/>
      <c r="B264" s="46"/>
      <c r="C264" s="46"/>
      <c r="D264" s="46"/>
      <c r="E264" s="46"/>
      <c r="F264" s="46"/>
      <c r="G264" s="46"/>
    </row>
    <row r="265" spans="1:7" x14ac:dyDescent="0.25">
      <c r="A265" s="42"/>
      <c r="B265" s="46"/>
      <c r="C265" s="46"/>
      <c r="D265" s="46"/>
      <c r="E265" s="46"/>
      <c r="F265" s="46"/>
      <c r="G265" s="46"/>
    </row>
    <row r="266" spans="1:7" x14ac:dyDescent="0.25">
      <c r="A266" s="42"/>
      <c r="B266" s="46"/>
      <c r="C266" s="46"/>
      <c r="D266" s="46"/>
      <c r="E266" s="46"/>
      <c r="F266" s="46"/>
      <c r="G266" s="46"/>
    </row>
    <row r="267" spans="1:7" x14ac:dyDescent="0.25">
      <c r="A267" s="42"/>
      <c r="B267" s="46"/>
      <c r="C267" s="46"/>
      <c r="D267" s="46"/>
      <c r="E267" s="46"/>
      <c r="F267" s="46"/>
      <c r="G267" s="46"/>
    </row>
    <row r="268" spans="1:7" x14ac:dyDescent="0.25">
      <c r="A268" s="42"/>
      <c r="B268" s="46"/>
      <c r="C268" s="46"/>
      <c r="D268" s="46"/>
      <c r="E268" s="46"/>
      <c r="F268" s="46"/>
      <c r="G268" s="46"/>
    </row>
    <row r="269" spans="1:7" x14ac:dyDescent="0.25">
      <c r="A269" s="42"/>
      <c r="B269" s="46"/>
      <c r="C269" s="46"/>
      <c r="D269" s="46"/>
      <c r="E269" s="46"/>
      <c r="F269" s="46"/>
      <c r="G269" s="46"/>
    </row>
    <row r="270" spans="1:7" x14ac:dyDescent="0.25">
      <c r="A270" s="42"/>
      <c r="B270" s="46"/>
      <c r="C270" s="46"/>
      <c r="D270" s="46"/>
      <c r="E270" s="46"/>
      <c r="F270" s="46"/>
      <c r="G270" s="46"/>
    </row>
    <row r="271" spans="1:7" x14ac:dyDescent="0.25">
      <c r="A271" s="42"/>
      <c r="B271" s="46"/>
      <c r="C271" s="46"/>
      <c r="D271" s="46"/>
      <c r="E271" s="46"/>
      <c r="F271" s="46"/>
      <c r="G271" s="46"/>
    </row>
    <row r="272" spans="1:7" x14ac:dyDescent="0.25">
      <c r="A272" s="42"/>
      <c r="B272" s="46"/>
      <c r="C272" s="46"/>
      <c r="D272" s="46"/>
      <c r="E272" s="46"/>
      <c r="F272" s="46"/>
      <c r="G272" s="46"/>
    </row>
    <row r="273" spans="1:7" x14ac:dyDescent="0.25">
      <c r="A273" s="42"/>
      <c r="B273" s="46"/>
      <c r="C273" s="46"/>
      <c r="D273" s="46"/>
      <c r="E273" s="46"/>
      <c r="F273" s="46"/>
      <c r="G273" s="46"/>
    </row>
    <row r="274" spans="1:7" x14ac:dyDescent="0.25">
      <c r="A274" s="42"/>
      <c r="B274" s="46"/>
      <c r="C274" s="46"/>
      <c r="D274" s="46"/>
      <c r="E274" s="46"/>
      <c r="F274" s="46"/>
      <c r="G274" s="46"/>
    </row>
    <row r="275" spans="1:7" x14ac:dyDescent="0.25">
      <c r="A275" s="42"/>
      <c r="B275" s="46"/>
      <c r="C275" s="46"/>
      <c r="D275" s="46"/>
      <c r="E275" s="46"/>
      <c r="F275" s="46"/>
      <c r="G275" s="46"/>
    </row>
    <row r="276" spans="1:7" x14ac:dyDescent="0.25">
      <c r="A276" s="42"/>
      <c r="B276" s="46"/>
      <c r="C276" s="46"/>
      <c r="D276" s="46"/>
      <c r="E276" s="46"/>
      <c r="F276" s="46"/>
      <c r="G276" s="46"/>
    </row>
    <row r="277" spans="1:7" x14ac:dyDescent="0.25">
      <c r="A277" s="42"/>
      <c r="B277" s="46"/>
      <c r="C277" s="46"/>
      <c r="D277" s="46"/>
      <c r="E277" s="46"/>
      <c r="F277" s="46"/>
      <c r="G277" s="46"/>
    </row>
    <row r="278" spans="1:7" x14ac:dyDescent="0.25">
      <c r="A278" s="42"/>
      <c r="B278" s="46"/>
      <c r="C278" s="46"/>
      <c r="D278" s="46"/>
      <c r="E278" s="46"/>
      <c r="F278" s="46"/>
      <c r="G278" s="46"/>
    </row>
    <row r="279" spans="1:7" x14ac:dyDescent="0.25">
      <c r="A279" s="42"/>
      <c r="B279" s="46"/>
      <c r="C279" s="46"/>
      <c r="D279" s="46"/>
      <c r="E279" s="46"/>
      <c r="F279" s="46"/>
      <c r="G279" s="46"/>
    </row>
    <row r="280" spans="1:7" x14ac:dyDescent="0.25">
      <c r="A280" s="42"/>
      <c r="B280" s="46"/>
      <c r="C280" s="46"/>
      <c r="D280" s="46"/>
      <c r="E280" s="46"/>
      <c r="F280" s="46"/>
      <c r="G280" s="46"/>
    </row>
    <row r="281" spans="1:7" x14ac:dyDescent="0.25">
      <c r="A281" s="42"/>
      <c r="B281" s="46"/>
      <c r="C281" s="46"/>
      <c r="D281" s="46"/>
      <c r="E281" s="46"/>
      <c r="F281" s="46"/>
      <c r="G281" s="46"/>
    </row>
    <row r="282" spans="1:7" x14ac:dyDescent="0.25">
      <c r="A282" s="42"/>
      <c r="B282" s="46"/>
      <c r="C282" s="46"/>
      <c r="D282" s="46"/>
      <c r="E282" s="46"/>
      <c r="F282" s="46"/>
      <c r="G282" s="46"/>
    </row>
    <row r="283" spans="1:7" x14ac:dyDescent="0.25">
      <c r="A283" s="42"/>
      <c r="B283" s="46"/>
      <c r="C283" s="46"/>
      <c r="D283" s="46"/>
      <c r="E283" s="46"/>
      <c r="F283" s="46"/>
      <c r="G283" s="46"/>
    </row>
    <row r="284" spans="1:7" x14ac:dyDescent="0.25">
      <c r="A284" s="42"/>
      <c r="B284" s="46"/>
      <c r="C284" s="46"/>
      <c r="D284" s="46"/>
      <c r="E284" s="46"/>
      <c r="F284" s="46"/>
      <c r="G284" s="46"/>
    </row>
    <row r="285" spans="1:7" x14ac:dyDescent="0.25">
      <c r="A285" s="42"/>
      <c r="B285" s="46"/>
      <c r="C285" s="46"/>
      <c r="D285" s="46"/>
      <c r="E285" s="46"/>
      <c r="F285" s="46"/>
      <c r="G285" s="46"/>
    </row>
    <row r="286" spans="1:7" x14ac:dyDescent="0.25">
      <c r="A286" s="42"/>
      <c r="B286" s="46"/>
      <c r="C286" s="46"/>
      <c r="D286" s="46"/>
      <c r="E286" s="46"/>
      <c r="F286" s="46"/>
      <c r="G286" s="46"/>
    </row>
    <row r="287" spans="1:7" x14ac:dyDescent="0.25">
      <c r="A287" s="42"/>
      <c r="B287" s="46"/>
      <c r="C287" s="46"/>
      <c r="D287" s="46"/>
      <c r="E287" s="46"/>
      <c r="F287" s="46"/>
      <c r="G287" s="46"/>
    </row>
    <row r="288" spans="1:7" x14ac:dyDescent="0.25">
      <c r="A288" s="42"/>
      <c r="B288" s="46"/>
      <c r="C288" s="46"/>
      <c r="D288" s="46"/>
      <c r="E288" s="46"/>
      <c r="F288" s="46"/>
      <c r="G288" s="46"/>
    </row>
    <row r="289" spans="1:7" x14ac:dyDescent="0.25">
      <c r="A289" s="42"/>
      <c r="B289" s="46"/>
      <c r="C289" s="46"/>
      <c r="D289" s="46"/>
      <c r="E289" s="46"/>
      <c r="F289" s="46"/>
      <c r="G289" s="46"/>
    </row>
    <row r="290" spans="1:7" x14ac:dyDescent="0.25">
      <c r="A290" s="42"/>
      <c r="B290" s="46"/>
      <c r="C290" s="46"/>
      <c r="D290" s="46"/>
      <c r="E290" s="46"/>
      <c r="F290" s="46"/>
      <c r="G290" s="46"/>
    </row>
    <row r="291" spans="1:7" x14ac:dyDescent="0.25">
      <c r="A291" s="42"/>
      <c r="B291" s="46"/>
      <c r="C291" s="46"/>
      <c r="D291" s="46"/>
      <c r="E291" s="46"/>
      <c r="F291" s="46"/>
      <c r="G291" s="46"/>
    </row>
    <row r="292" spans="1:7" x14ac:dyDescent="0.25">
      <c r="A292" s="42"/>
      <c r="B292" s="46"/>
      <c r="C292" s="46"/>
      <c r="D292" s="46"/>
      <c r="E292" s="46"/>
      <c r="F292" s="46"/>
      <c r="G292" s="46"/>
    </row>
    <row r="293" spans="1:7" x14ac:dyDescent="0.25">
      <c r="A293" s="42"/>
      <c r="B293" s="46"/>
      <c r="C293" s="46"/>
      <c r="D293" s="46"/>
      <c r="E293" s="46"/>
      <c r="F293" s="46"/>
      <c r="G293" s="46"/>
    </row>
    <row r="294" spans="1:7" x14ac:dyDescent="0.25">
      <c r="A294" s="42"/>
      <c r="B294" s="46"/>
      <c r="C294" s="46"/>
      <c r="D294" s="46"/>
      <c r="E294" s="46"/>
      <c r="F294" s="46"/>
      <c r="G294" s="46"/>
    </row>
    <row r="295" spans="1:7" x14ac:dyDescent="0.25">
      <c r="A295" s="42"/>
      <c r="B295" s="46"/>
      <c r="C295" s="46"/>
      <c r="D295" s="46"/>
      <c r="E295" s="46"/>
      <c r="F295" s="46"/>
      <c r="G295" s="46"/>
    </row>
    <row r="296" spans="1:7" x14ac:dyDescent="0.25">
      <c r="A296" s="42"/>
      <c r="B296" s="46"/>
      <c r="C296" s="46"/>
      <c r="D296" s="46"/>
      <c r="E296" s="46"/>
      <c r="F296" s="46"/>
      <c r="G296" s="46"/>
    </row>
    <row r="297" spans="1:7" x14ac:dyDescent="0.25">
      <c r="A297" s="42"/>
      <c r="B297" s="46"/>
      <c r="C297" s="46"/>
      <c r="D297" s="46"/>
      <c r="E297" s="46"/>
      <c r="F297" s="46"/>
      <c r="G297" s="46"/>
    </row>
    <row r="298" spans="1:7" x14ac:dyDescent="0.25">
      <c r="A298" s="42"/>
      <c r="B298" s="46"/>
      <c r="C298" s="46"/>
      <c r="D298" s="46"/>
      <c r="E298" s="46"/>
      <c r="F298" s="46"/>
      <c r="G298" s="46"/>
    </row>
    <row r="299" spans="1:7" x14ac:dyDescent="0.25">
      <c r="A299" s="42"/>
      <c r="B299" s="46"/>
      <c r="C299" s="46"/>
      <c r="D299" s="46"/>
      <c r="E299" s="46"/>
      <c r="F299" s="46"/>
      <c r="G299" s="46"/>
    </row>
    <row r="300" spans="1:7" x14ac:dyDescent="0.25">
      <c r="A300" s="42"/>
      <c r="B300" s="46"/>
      <c r="C300" s="46"/>
      <c r="D300" s="46"/>
      <c r="E300" s="46"/>
      <c r="F300" s="46"/>
      <c r="G300" s="46"/>
    </row>
    <row r="301" spans="1:7" x14ac:dyDescent="0.25">
      <c r="A301" s="42"/>
      <c r="B301" s="46"/>
      <c r="C301" s="46"/>
      <c r="D301" s="46"/>
      <c r="E301" s="46"/>
      <c r="F301" s="46"/>
      <c r="G301" s="46"/>
    </row>
    <row r="302" spans="1:7" x14ac:dyDescent="0.25">
      <c r="A302" s="42"/>
      <c r="B302" s="46"/>
      <c r="C302" s="46"/>
      <c r="D302" s="46"/>
      <c r="E302" s="46"/>
      <c r="F302" s="46"/>
      <c r="G302" s="46"/>
    </row>
    <row r="303" spans="1:7" x14ac:dyDescent="0.25">
      <c r="A303" s="42"/>
      <c r="B303" s="46"/>
      <c r="C303" s="46"/>
      <c r="D303" s="46"/>
      <c r="E303" s="46"/>
      <c r="F303" s="46"/>
      <c r="G303" s="46"/>
    </row>
    <row r="304" spans="1:7" x14ac:dyDescent="0.25">
      <c r="A304" s="42"/>
      <c r="B304" s="46"/>
      <c r="C304" s="46"/>
      <c r="D304" s="46"/>
      <c r="E304" s="46"/>
      <c r="F304" s="46"/>
      <c r="G304" s="46"/>
    </row>
    <row r="305" spans="1:7" x14ac:dyDescent="0.25">
      <c r="A305" s="42"/>
      <c r="B305" s="46"/>
      <c r="C305" s="46"/>
      <c r="D305" s="46"/>
      <c r="E305" s="46"/>
      <c r="F305" s="46"/>
      <c r="G305" s="46"/>
    </row>
    <row r="306" spans="1:7" x14ac:dyDescent="0.25">
      <c r="A306" s="42"/>
      <c r="B306" s="46"/>
      <c r="C306" s="46"/>
      <c r="D306" s="46"/>
      <c r="E306" s="46"/>
      <c r="F306" s="46"/>
      <c r="G306" s="46"/>
    </row>
    <row r="307" spans="1:7" x14ac:dyDescent="0.25">
      <c r="A307" s="42"/>
      <c r="B307" s="46"/>
      <c r="C307" s="46"/>
      <c r="D307" s="46"/>
      <c r="E307" s="46"/>
      <c r="F307" s="46"/>
      <c r="G307" s="46"/>
    </row>
    <row r="308" spans="1:7" x14ac:dyDescent="0.25">
      <c r="A308" s="42"/>
      <c r="B308" s="46"/>
      <c r="C308" s="46"/>
      <c r="D308" s="46"/>
      <c r="E308" s="46"/>
      <c r="F308" s="46"/>
      <c r="G308" s="46"/>
    </row>
    <row r="309" spans="1:7" x14ac:dyDescent="0.25">
      <c r="A309" s="42"/>
      <c r="B309" s="46"/>
      <c r="C309" s="46"/>
      <c r="D309" s="46"/>
      <c r="E309" s="46"/>
      <c r="F309" s="46"/>
      <c r="G309" s="46"/>
    </row>
    <row r="310" spans="1:7" x14ac:dyDescent="0.25">
      <c r="A310" s="42"/>
      <c r="B310" s="46"/>
      <c r="C310" s="46"/>
      <c r="D310" s="46"/>
      <c r="E310" s="46"/>
      <c r="F310" s="46"/>
      <c r="G310" s="46"/>
    </row>
    <row r="311" spans="1:7" x14ac:dyDescent="0.25">
      <c r="A311" s="42"/>
      <c r="B311" s="46"/>
      <c r="C311" s="46"/>
      <c r="D311" s="46"/>
      <c r="E311" s="46"/>
      <c r="F311" s="46"/>
      <c r="G311" s="46"/>
    </row>
    <row r="312" spans="1:7" x14ac:dyDescent="0.25">
      <c r="A312" s="42"/>
      <c r="B312" s="46"/>
      <c r="C312" s="46"/>
      <c r="D312" s="46"/>
      <c r="E312" s="46"/>
      <c r="F312" s="46"/>
      <c r="G312" s="46"/>
    </row>
    <row r="313" spans="1:7" x14ac:dyDescent="0.25">
      <c r="A313" s="42"/>
      <c r="B313" s="46"/>
      <c r="C313" s="46"/>
      <c r="D313" s="46"/>
      <c r="E313" s="46"/>
      <c r="F313" s="46"/>
      <c r="G313" s="46"/>
    </row>
    <row r="314" spans="1:7" x14ac:dyDescent="0.25">
      <c r="A314" s="42"/>
      <c r="B314" s="46"/>
      <c r="C314" s="46"/>
      <c r="D314" s="46"/>
      <c r="E314" s="46"/>
      <c r="F314" s="46"/>
      <c r="G314" s="46"/>
    </row>
    <row r="315" spans="1:7" x14ac:dyDescent="0.25">
      <c r="A315" s="42"/>
      <c r="B315" s="46"/>
      <c r="C315" s="46"/>
      <c r="D315" s="46"/>
      <c r="E315" s="46"/>
      <c r="F315" s="46"/>
      <c r="G315" s="46"/>
    </row>
    <row r="316" spans="1:7" x14ac:dyDescent="0.25">
      <c r="A316" s="42"/>
      <c r="B316" s="46"/>
      <c r="C316" s="46"/>
      <c r="D316" s="46"/>
      <c r="E316" s="46"/>
      <c r="F316" s="46"/>
      <c r="G316" s="46"/>
    </row>
    <row r="317" spans="1:7" x14ac:dyDescent="0.25">
      <c r="A317" s="42"/>
      <c r="B317" s="46"/>
      <c r="C317" s="46"/>
      <c r="D317" s="46"/>
      <c r="E317" s="46"/>
      <c r="F317" s="46"/>
      <c r="G317" s="46"/>
    </row>
    <row r="318" spans="1:7" x14ac:dyDescent="0.25">
      <c r="A318" s="42"/>
      <c r="B318" s="46"/>
      <c r="C318" s="46"/>
      <c r="D318" s="46"/>
      <c r="E318" s="46"/>
      <c r="F318" s="46"/>
      <c r="G318" s="46"/>
    </row>
    <row r="319" spans="1:7" x14ac:dyDescent="0.25">
      <c r="A319" s="42"/>
      <c r="B319" s="46"/>
      <c r="C319" s="46"/>
      <c r="D319" s="46"/>
      <c r="E319" s="46"/>
      <c r="F319" s="46"/>
      <c r="G319" s="46"/>
    </row>
    <row r="320" spans="1:7" x14ac:dyDescent="0.25">
      <c r="A320" s="42"/>
      <c r="B320" s="46"/>
      <c r="C320" s="46"/>
      <c r="D320" s="46"/>
      <c r="E320" s="46"/>
      <c r="F320" s="46"/>
      <c r="G320" s="46"/>
    </row>
    <row r="321" spans="1:7" x14ac:dyDescent="0.25">
      <c r="A321" s="42"/>
      <c r="B321" s="46"/>
      <c r="C321" s="46"/>
      <c r="D321" s="46"/>
      <c r="E321" s="46"/>
      <c r="F321" s="46"/>
      <c r="G321" s="46"/>
    </row>
    <row r="322" spans="1:7" x14ac:dyDescent="0.25">
      <c r="A322" s="42"/>
      <c r="B322" s="46"/>
      <c r="C322" s="46"/>
      <c r="D322" s="46"/>
      <c r="E322" s="46"/>
      <c r="F322" s="46"/>
      <c r="G322" s="46"/>
    </row>
    <row r="323" spans="1:7" x14ac:dyDescent="0.25">
      <c r="A323" s="42"/>
      <c r="B323" s="46"/>
      <c r="C323" s="46"/>
      <c r="D323" s="46"/>
      <c r="E323" s="46"/>
      <c r="F323" s="46"/>
      <c r="G323" s="46"/>
    </row>
    <row r="324" spans="1:7" x14ac:dyDescent="0.25">
      <c r="A324" s="42"/>
      <c r="B324" s="46"/>
      <c r="C324" s="46"/>
      <c r="D324" s="46"/>
      <c r="E324" s="46"/>
      <c r="F324" s="46"/>
      <c r="G324" s="46"/>
    </row>
    <row r="325" spans="1:7" x14ac:dyDescent="0.25">
      <c r="A325" s="42"/>
      <c r="B325" s="46"/>
      <c r="C325" s="46"/>
      <c r="D325" s="46"/>
      <c r="E325" s="46"/>
      <c r="F325" s="46"/>
      <c r="G325" s="46"/>
    </row>
    <row r="326" spans="1:7" x14ac:dyDescent="0.25">
      <c r="A326" s="42"/>
      <c r="B326" s="46"/>
      <c r="C326" s="46"/>
      <c r="D326" s="46"/>
      <c r="E326" s="46"/>
      <c r="F326" s="46"/>
      <c r="G326" s="46"/>
    </row>
    <row r="327" spans="1:7" x14ac:dyDescent="0.25">
      <c r="A327" s="42"/>
      <c r="B327" s="46"/>
      <c r="C327" s="46"/>
      <c r="D327" s="46"/>
      <c r="E327" s="46"/>
      <c r="F327" s="46"/>
      <c r="G327" s="46"/>
    </row>
    <row r="328" spans="1:7" x14ac:dyDescent="0.25">
      <c r="A328" s="42"/>
      <c r="B328" s="46"/>
      <c r="C328" s="46"/>
      <c r="D328" s="46"/>
      <c r="E328" s="46"/>
      <c r="F328" s="46"/>
      <c r="G328" s="46"/>
    </row>
    <row r="329" spans="1:7" x14ac:dyDescent="0.25">
      <c r="A329" s="42"/>
      <c r="B329" s="46"/>
      <c r="C329" s="46"/>
      <c r="D329" s="46"/>
      <c r="E329" s="46"/>
      <c r="F329" s="46"/>
      <c r="G329" s="46"/>
    </row>
    <row r="330" spans="1:7" x14ac:dyDescent="0.25">
      <c r="A330" s="42"/>
      <c r="B330" s="46"/>
      <c r="C330" s="46"/>
      <c r="D330" s="46"/>
      <c r="E330" s="46"/>
      <c r="F330" s="46"/>
      <c r="G330" s="46"/>
    </row>
    <row r="331" spans="1:7" x14ac:dyDescent="0.25">
      <c r="A331" s="42"/>
      <c r="B331" s="46"/>
      <c r="C331" s="46"/>
      <c r="D331" s="46"/>
      <c r="E331" s="46"/>
      <c r="F331" s="46"/>
      <c r="G331" s="46"/>
    </row>
    <row r="332" spans="1:7" x14ac:dyDescent="0.25">
      <c r="A332" s="42"/>
      <c r="B332" s="46"/>
      <c r="C332" s="46"/>
      <c r="D332" s="46"/>
      <c r="E332" s="46"/>
      <c r="F332" s="46"/>
      <c r="G332" s="46"/>
    </row>
    <row r="333" spans="1:7" x14ac:dyDescent="0.25">
      <c r="A333" s="42"/>
      <c r="B333" s="46"/>
      <c r="C333" s="46"/>
      <c r="D333" s="46"/>
      <c r="E333" s="46"/>
      <c r="F333" s="46"/>
      <c r="G333" s="46"/>
    </row>
    <row r="334" spans="1:7" x14ac:dyDescent="0.25">
      <c r="A334" s="42"/>
      <c r="B334" s="46"/>
      <c r="C334" s="46"/>
      <c r="D334" s="46"/>
      <c r="E334" s="46"/>
      <c r="F334" s="46"/>
      <c r="G334" s="46"/>
    </row>
    <row r="335" spans="1:7" x14ac:dyDescent="0.25">
      <c r="A335" s="42"/>
      <c r="B335" s="46"/>
      <c r="C335" s="46"/>
      <c r="D335" s="46"/>
      <c r="E335" s="46"/>
      <c r="F335" s="46"/>
      <c r="G335" s="46"/>
    </row>
    <row r="336" spans="1:7" x14ac:dyDescent="0.25">
      <c r="A336" s="42"/>
      <c r="B336" s="46"/>
      <c r="C336" s="46"/>
      <c r="D336" s="46"/>
      <c r="E336" s="46"/>
      <c r="F336" s="46"/>
      <c r="G336" s="46"/>
    </row>
    <row r="337" spans="1:7" x14ac:dyDescent="0.25">
      <c r="A337" s="42"/>
      <c r="B337" s="46"/>
      <c r="C337" s="46"/>
      <c r="D337" s="46"/>
      <c r="E337" s="46"/>
      <c r="F337" s="46"/>
      <c r="G337" s="46"/>
    </row>
    <row r="338" spans="1:7" x14ac:dyDescent="0.25">
      <c r="A338" s="42"/>
      <c r="B338" s="46"/>
      <c r="C338" s="46"/>
      <c r="D338" s="46"/>
      <c r="E338" s="46"/>
      <c r="F338" s="46"/>
      <c r="G338" s="46"/>
    </row>
    <row r="339" spans="1:7" x14ac:dyDescent="0.25">
      <c r="A339" s="42"/>
      <c r="B339" s="46"/>
      <c r="C339" s="46"/>
      <c r="D339" s="46"/>
      <c r="E339" s="46"/>
      <c r="F339" s="46"/>
      <c r="G339" s="46"/>
    </row>
    <row r="340" spans="1:7" x14ac:dyDescent="0.25">
      <c r="A340" s="42"/>
      <c r="B340" s="46"/>
      <c r="C340" s="46"/>
      <c r="D340" s="46"/>
      <c r="E340" s="46"/>
      <c r="F340" s="46"/>
      <c r="G340" s="46"/>
    </row>
    <row r="341" spans="1:7" x14ac:dyDescent="0.25">
      <c r="A341" s="42"/>
      <c r="B341" s="46"/>
      <c r="C341" s="46"/>
      <c r="D341" s="46"/>
      <c r="E341" s="46"/>
      <c r="F341" s="46"/>
      <c r="G341" s="46"/>
    </row>
    <row r="342" spans="1:7" x14ac:dyDescent="0.25">
      <c r="A342" s="42"/>
      <c r="B342" s="46"/>
      <c r="C342" s="46"/>
      <c r="D342" s="46"/>
      <c r="E342" s="46"/>
      <c r="F342" s="46"/>
      <c r="G342" s="46"/>
    </row>
    <row r="343" spans="1:7" x14ac:dyDescent="0.25">
      <c r="A343" s="42"/>
      <c r="B343" s="46"/>
      <c r="C343" s="46"/>
      <c r="D343" s="46"/>
      <c r="E343" s="46"/>
      <c r="F343" s="46"/>
      <c r="G343" s="46"/>
    </row>
    <row r="344" spans="1:7" x14ac:dyDescent="0.25">
      <c r="A344" s="42"/>
      <c r="B344" s="46"/>
      <c r="C344" s="46"/>
      <c r="D344" s="46"/>
      <c r="E344" s="46"/>
      <c r="F344" s="46"/>
      <c r="G344" s="46"/>
    </row>
    <row r="345" spans="1:7" x14ac:dyDescent="0.25">
      <c r="A345" s="42"/>
      <c r="B345" s="46"/>
      <c r="C345" s="46"/>
      <c r="D345" s="46"/>
      <c r="E345" s="46"/>
      <c r="F345" s="46"/>
      <c r="G345" s="46"/>
    </row>
    <row r="346" spans="1:7" x14ac:dyDescent="0.25">
      <c r="A346" s="42"/>
      <c r="B346" s="46"/>
      <c r="C346" s="46"/>
      <c r="D346" s="46"/>
      <c r="E346" s="46"/>
      <c r="F346" s="46"/>
      <c r="G346" s="46"/>
    </row>
    <row r="347" spans="1:7" x14ac:dyDescent="0.25">
      <c r="A347" s="42"/>
      <c r="B347" s="46"/>
      <c r="C347" s="46"/>
      <c r="D347" s="46"/>
      <c r="E347" s="46"/>
      <c r="F347" s="46"/>
      <c r="G347" s="46"/>
    </row>
    <row r="348" spans="1:7" x14ac:dyDescent="0.25">
      <c r="A348" s="42"/>
      <c r="B348" s="46"/>
      <c r="C348" s="46"/>
      <c r="D348" s="46"/>
      <c r="E348" s="46"/>
      <c r="F348" s="46"/>
      <c r="G348" s="46"/>
    </row>
    <row r="349" spans="1:7" x14ac:dyDescent="0.25">
      <c r="A349" s="42"/>
      <c r="B349" s="46"/>
      <c r="C349" s="46"/>
      <c r="D349" s="46"/>
      <c r="E349" s="46"/>
      <c r="F349" s="46"/>
      <c r="G349" s="46"/>
    </row>
    <row r="350" spans="1:7" x14ac:dyDescent="0.25">
      <c r="A350" s="42"/>
      <c r="B350" s="46"/>
      <c r="C350" s="46"/>
      <c r="D350" s="46"/>
      <c r="E350" s="46"/>
      <c r="F350" s="46"/>
      <c r="G350" s="46"/>
    </row>
    <row r="351" spans="1:7" x14ac:dyDescent="0.25">
      <c r="A351" s="42"/>
      <c r="B351" s="46"/>
      <c r="C351" s="46"/>
      <c r="D351" s="46"/>
      <c r="E351" s="46"/>
      <c r="F351" s="46"/>
      <c r="G351" s="46"/>
    </row>
    <row r="352" spans="1:7" x14ac:dyDescent="0.25">
      <c r="A352" s="42"/>
      <c r="B352" s="46"/>
      <c r="C352" s="46"/>
      <c r="D352" s="46"/>
      <c r="E352" s="46"/>
      <c r="F352" s="46"/>
      <c r="G352" s="46"/>
    </row>
    <row r="353" spans="1:7" x14ac:dyDescent="0.25">
      <c r="A353" s="42"/>
      <c r="B353" s="46"/>
      <c r="C353" s="46"/>
      <c r="D353" s="46"/>
      <c r="E353" s="46"/>
      <c r="F353" s="46"/>
      <c r="G353" s="46"/>
    </row>
    <row r="354" spans="1:7" x14ac:dyDescent="0.25">
      <c r="A354" s="42"/>
      <c r="B354" s="46"/>
      <c r="C354" s="46"/>
      <c r="D354" s="46"/>
      <c r="E354" s="46"/>
      <c r="F354" s="46"/>
      <c r="G354" s="46"/>
    </row>
    <row r="355" spans="1:7" x14ac:dyDescent="0.25">
      <c r="A355" s="42"/>
      <c r="B355" s="46"/>
      <c r="C355" s="46"/>
      <c r="D355" s="46"/>
      <c r="E355" s="46"/>
      <c r="F355" s="46"/>
      <c r="G355" s="46"/>
    </row>
    <row r="356" spans="1:7" x14ac:dyDescent="0.25">
      <c r="A356" s="42"/>
      <c r="B356" s="46"/>
      <c r="C356" s="46"/>
      <c r="D356" s="46"/>
      <c r="E356" s="46"/>
      <c r="F356" s="46"/>
      <c r="G356" s="46"/>
    </row>
    <row r="357" spans="1:7" x14ac:dyDescent="0.25">
      <c r="A357" s="42"/>
      <c r="B357" s="46"/>
      <c r="C357" s="46"/>
      <c r="D357" s="46"/>
      <c r="E357" s="46"/>
      <c r="F357" s="46"/>
      <c r="G357" s="46"/>
    </row>
    <row r="358" spans="1:7" x14ac:dyDescent="0.25">
      <c r="A358" s="42"/>
      <c r="B358" s="46"/>
      <c r="C358" s="46"/>
      <c r="D358" s="46"/>
      <c r="E358" s="46"/>
      <c r="F358" s="46"/>
      <c r="G358" s="46"/>
    </row>
    <row r="359" spans="1:7" x14ac:dyDescent="0.25">
      <c r="A359" s="42"/>
      <c r="B359" s="46"/>
      <c r="C359" s="46"/>
      <c r="D359" s="46"/>
      <c r="E359" s="46"/>
      <c r="F359" s="46"/>
      <c r="G359" s="46"/>
    </row>
    <row r="360" spans="1:7" x14ac:dyDescent="0.25">
      <c r="A360" s="42"/>
      <c r="B360" s="46"/>
      <c r="C360" s="46"/>
      <c r="D360" s="46"/>
      <c r="E360" s="46"/>
      <c r="F360" s="46"/>
      <c r="G360" s="46"/>
    </row>
    <row r="361" spans="1:7" x14ac:dyDescent="0.25">
      <c r="A361" s="42"/>
      <c r="B361" s="46"/>
      <c r="C361" s="46"/>
      <c r="D361" s="46"/>
      <c r="E361" s="46"/>
      <c r="F361" s="46"/>
      <c r="G361" s="46"/>
    </row>
    <row r="362" spans="1:7" x14ac:dyDescent="0.25">
      <c r="A362" s="42"/>
      <c r="B362" s="46"/>
      <c r="C362" s="46"/>
      <c r="D362" s="46"/>
      <c r="E362" s="46"/>
      <c r="F362" s="46"/>
      <c r="G362" s="46"/>
    </row>
    <row r="363" spans="1:7" x14ac:dyDescent="0.25">
      <c r="A363" s="42"/>
      <c r="B363" s="46"/>
      <c r="C363" s="46"/>
      <c r="D363" s="46"/>
      <c r="E363" s="46"/>
      <c r="F363" s="46"/>
      <c r="G363" s="46"/>
    </row>
    <row r="364" spans="1:7" x14ac:dyDescent="0.25">
      <c r="A364" s="42"/>
      <c r="B364" s="46"/>
      <c r="C364" s="46"/>
      <c r="D364" s="46"/>
      <c r="E364" s="46"/>
      <c r="F364" s="46"/>
      <c r="G364" s="46"/>
    </row>
    <row r="365" spans="1:7" x14ac:dyDescent="0.25">
      <c r="A365" s="42"/>
      <c r="B365" s="46"/>
      <c r="C365" s="46"/>
      <c r="D365" s="46"/>
      <c r="E365" s="46"/>
      <c r="F365" s="46"/>
      <c r="G365" s="46"/>
    </row>
    <row r="366" spans="1:7" x14ac:dyDescent="0.25">
      <c r="A366" s="42"/>
      <c r="B366" s="46"/>
      <c r="C366" s="46"/>
      <c r="D366" s="46"/>
      <c r="E366" s="46"/>
      <c r="F366" s="46"/>
      <c r="G366" s="46"/>
    </row>
    <row r="367" spans="1:7" x14ac:dyDescent="0.25">
      <c r="A367" s="42"/>
      <c r="B367" s="46"/>
      <c r="C367" s="46"/>
      <c r="D367" s="46"/>
      <c r="E367" s="46"/>
      <c r="F367" s="46"/>
      <c r="G367" s="46"/>
    </row>
    <row r="368" spans="1:7" x14ac:dyDescent="0.25">
      <c r="A368" s="42"/>
      <c r="B368" s="46"/>
      <c r="C368" s="46"/>
      <c r="D368" s="46"/>
      <c r="E368" s="46"/>
      <c r="F368" s="46"/>
      <c r="G368" s="46"/>
    </row>
    <row r="369" spans="1:7" x14ac:dyDescent="0.25">
      <c r="A369" s="42"/>
      <c r="B369" s="46"/>
      <c r="C369" s="46"/>
      <c r="D369" s="46"/>
      <c r="E369" s="46"/>
      <c r="F369" s="46"/>
      <c r="G369" s="46"/>
    </row>
    <row r="370" spans="1:7" x14ac:dyDescent="0.25">
      <c r="A370" s="42"/>
      <c r="B370" s="46"/>
      <c r="C370" s="46"/>
      <c r="D370" s="46"/>
      <c r="E370" s="46"/>
      <c r="F370" s="46"/>
      <c r="G370" s="46"/>
    </row>
    <row r="371" spans="1:7" x14ac:dyDescent="0.25">
      <c r="A371" s="42"/>
      <c r="B371" s="46"/>
      <c r="C371" s="46"/>
      <c r="D371" s="46"/>
      <c r="E371" s="46"/>
      <c r="F371" s="46"/>
      <c r="G371" s="46"/>
    </row>
    <row r="372" spans="1:7" x14ac:dyDescent="0.25">
      <c r="A372" s="42"/>
      <c r="B372" s="46"/>
      <c r="C372" s="46"/>
      <c r="D372" s="46"/>
      <c r="E372" s="46"/>
      <c r="F372" s="46"/>
      <c r="G372" s="46"/>
    </row>
    <row r="373" spans="1:7" x14ac:dyDescent="0.25">
      <c r="A373" s="42"/>
      <c r="B373" s="46"/>
      <c r="C373" s="46"/>
      <c r="D373" s="46"/>
      <c r="E373" s="46"/>
      <c r="F373" s="46"/>
      <c r="G373" s="46"/>
    </row>
    <row r="374" spans="1:7" x14ac:dyDescent="0.25">
      <c r="A374" s="42"/>
      <c r="B374" s="46"/>
      <c r="C374" s="46"/>
      <c r="D374" s="46"/>
      <c r="E374" s="46"/>
      <c r="F374" s="46"/>
      <c r="G374" s="46"/>
    </row>
    <row r="375" spans="1:7" x14ac:dyDescent="0.25">
      <c r="A375" s="42"/>
      <c r="B375" s="46"/>
      <c r="C375" s="46"/>
      <c r="D375" s="46"/>
      <c r="E375" s="46"/>
      <c r="F375" s="46"/>
      <c r="G375" s="46"/>
    </row>
    <row r="376" spans="1:7" x14ac:dyDescent="0.25">
      <c r="A376" s="42"/>
      <c r="B376" s="46"/>
      <c r="C376" s="46"/>
      <c r="D376" s="46"/>
      <c r="E376" s="46"/>
      <c r="F376" s="46"/>
      <c r="G376" s="46"/>
    </row>
    <row r="377" spans="1:7" x14ac:dyDescent="0.25">
      <c r="A377" s="42"/>
      <c r="B377" s="46"/>
      <c r="C377" s="46"/>
      <c r="D377" s="46"/>
      <c r="E377" s="46"/>
      <c r="F377" s="46"/>
      <c r="G377" s="46"/>
    </row>
    <row r="378" spans="1:7" x14ac:dyDescent="0.25">
      <c r="A378" s="42"/>
      <c r="B378" s="46"/>
      <c r="C378" s="46"/>
      <c r="D378" s="46"/>
      <c r="E378" s="46"/>
      <c r="F378" s="46"/>
      <c r="G378" s="46"/>
    </row>
    <row r="379" spans="1:7" x14ac:dyDescent="0.25">
      <c r="A379" s="42"/>
      <c r="B379" s="46"/>
      <c r="C379" s="46"/>
      <c r="D379" s="46"/>
      <c r="E379" s="46"/>
      <c r="F379" s="46"/>
      <c r="G379" s="46"/>
    </row>
    <row r="380" spans="1:7" x14ac:dyDescent="0.25">
      <c r="A380" s="42"/>
      <c r="B380" s="46"/>
      <c r="C380" s="46"/>
      <c r="D380" s="46"/>
      <c r="E380" s="46"/>
      <c r="F380" s="46"/>
      <c r="G380" s="46"/>
    </row>
    <row r="381" spans="1:7" x14ac:dyDescent="0.25">
      <c r="A381" s="42"/>
      <c r="B381" s="46"/>
      <c r="C381" s="46"/>
      <c r="D381" s="46"/>
      <c r="E381" s="46"/>
      <c r="F381" s="46"/>
      <c r="G381" s="46"/>
    </row>
    <row r="382" spans="1:7" x14ac:dyDescent="0.25">
      <c r="A382" s="42"/>
      <c r="B382" s="46"/>
      <c r="C382" s="46"/>
      <c r="D382" s="46"/>
      <c r="E382" s="46"/>
      <c r="F382" s="46"/>
      <c r="G382" s="46"/>
    </row>
    <row r="383" spans="1:7" x14ac:dyDescent="0.25">
      <c r="A383" s="42"/>
      <c r="B383" s="46"/>
      <c r="C383" s="46"/>
      <c r="D383" s="46"/>
      <c r="E383" s="46"/>
      <c r="F383" s="46"/>
      <c r="G383" s="46"/>
    </row>
    <row r="384" spans="1:7" x14ac:dyDescent="0.25">
      <c r="A384" s="42"/>
      <c r="B384" s="46"/>
      <c r="C384" s="46"/>
      <c r="D384" s="46"/>
      <c r="E384" s="46"/>
      <c r="F384" s="46"/>
      <c r="G384" s="46"/>
    </row>
    <row r="385" spans="1:7" x14ac:dyDescent="0.25">
      <c r="A385" s="42"/>
      <c r="B385" s="46"/>
      <c r="C385" s="46"/>
      <c r="D385" s="46"/>
      <c r="E385" s="46"/>
      <c r="F385" s="46"/>
      <c r="G385" s="46"/>
    </row>
    <row r="386" spans="1:7" x14ac:dyDescent="0.25">
      <c r="A386" s="42"/>
      <c r="B386" s="46"/>
      <c r="C386" s="46"/>
      <c r="D386" s="46"/>
      <c r="E386" s="46"/>
      <c r="F386" s="46"/>
      <c r="G386" s="46"/>
    </row>
    <row r="387" spans="1:7" x14ac:dyDescent="0.25">
      <c r="A387" s="42"/>
      <c r="B387" s="46"/>
      <c r="C387" s="46"/>
      <c r="D387" s="46"/>
      <c r="E387" s="46"/>
      <c r="F387" s="46"/>
      <c r="G387" s="46"/>
    </row>
    <row r="388" spans="1:7" x14ac:dyDescent="0.25">
      <c r="A388" s="42"/>
      <c r="B388" s="46"/>
      <c r="C388" s="46"/>
      <c r="D388" s="46"/>
      <c r="E388" s="46"/>
      <c r="F388" s="46"/>
      <c r="G388" s="46"/>
    </row>
    <row r="389" spans="1:7" x14ac:dyDescent="0.25">
      <c r="A389" s="42"/>
      <c r="B389" s="46"/>
      <c r="C389" s="46"/>
      <c r="D389" s="46"/>
      <c r="E389" s="46"/>
      <c r="F389" s="46"/>
      <c r="G389" s="46"/>
    </row>
    <row r="390" spans="1:7" x14ac:dyDescent="0.25">
      <c r="A390" s="42"/>
      <c r="B390" s="46"/>
      <c r="C390" s="46"/>
      <c r="D390" s="46"/>
      <c r="E390" s="46"/>
      <c r="F390" s="46"/>
      <c r="G390" s="46"/>
    </row>
    <row r="391" spans="1:7" x14ac:dyDescent="0.25">
      <c r="A391" s="42"/>
      <c r="B391" s="46"/>
      <c r="C391" s="46"/>
      <c r="D391" s="46"/>
      <c r="E391" s="46"/>
      <c r="F391" s="46"/>
      <c r="G391" s="46"/>
    </row>
    <row r="392" spans="1:7" x14ac:dyDescent="0.25">
      <c r="A392" s="42"/>
      <c r="B392" s="46"/>
      <c r="C392" s="46"/>
      <c r="D392" s="46"/>
      <c r="E392" s="46"/>
      <c r="F392" s="46"/>
      <c r="G392" s="46"/>
    </row>
    <row r="393" spans="1:7" x14ac:dyDescent="0.25">
      <c r="A393" s="42"/>
      <c r="B393" s="46"/>
      <c r="C393" s="46"/>
      <c r="D393" s="46"/>
      <c r="E393" s="46"/>
      <c r="F393" s="46"/>
      <c r="G393" s="46"/>
    </row>
    <row r="394" spans="1:7" x14ac:dyDescent="0.25">
      <c r="A394" s="42"/>
      <c r="B394" s="46"/>
      <c r="C394" s="46"/>
      <c r="D394" s="46"/>
      <c r="E394" s="46"/>
      <c r="F394" s="46"/>
      <c r="G394" s="46"/>
    </row>
    <row r="395" spans="1:7" x14ac:dyDescent="0.25">
      <c r="A395" s="42"/>
      <c r="B395" s="46"/>
      <c r="C395" s="46"/>
      <c r="D395" s="46"/>
      <c r="E395" s="46"/>
      <c r="F395" s="46"/>
      <c r="G395" s="46"/>
    </row>
    <row r="396" spans="1:7" x14ac:dyDescent="0.25">
      <c r="A396" s="42"/>
      <c r="B396" s="46"/>
      <c r="C396" s="46"/>
      <c r="D396" s="46"/>
      <c r="E396" s="46"/>
      <c r="F396" s="46"/>
      <c r="G396" s="46"/>
    </row>
    <row r="397" spans="1:7" x14ac:dyDescent="0.25">
      <c r="A397" s="42"/>
      <c r="B397" s="46"/>
      <c r="C397" s="46"/>
      <c r="D397" s="46"/>
      <c r="E397" s="46"/>
      <c r="F397" s="46"/>
      <c r="G397" s="46"/>
    </row>
    <row r="398" spans="1:7" x14ac:dyDescent="0.25">
      <c r="A398" s="42"/>
      <c r="B398" s="46"/>
      <c r="C398" s="46"/>
      <c r="D398" s="46"/>
      <c r="E398" s="46"/>
      <c r="F398" s="46"/>
      <c r="G398" s="46"/>
    </row>
    <row r="399" spans="1:7" x14ac:dyDescent="0.25">
      <c r="A399" s="42"/>
      <c r="B399" s="46"/>
      <c r="C399" s="46"/>
      <c r="D399" s="46"/>
      <c r="E399" s="46"/>
      <c r="F399" s="46"/>
      <c r="G399" s="46"/>
    </row>
    <row r="400" spans="1:7" x14ac:dyDescent="0.25">
      <c r="A400" s="42"/>
      <c r="B400" s="46"/>
      <c r="C400" s="46"/>
      <c r="D400" s="46"/>
      <c r="E400" s="46"/>
      <c r="F400" s="46"/>
      <c r="G400" s="46"/>
    </row>
    <row r="401" spans="1:7" x14ac:dyDescent="0.25">
      <c r="A401" s="42"/>
      <c r="B401" s="46"/>
      <c r="C401" s="46"/>
      <c r="D401" s="46"/>
      <c r="E401" s="46"/>
      <c r="F401" s="46"/>
      <c r="G401" s="46"/>
    </row>
    <row r="402" spans="1:7" x14ac:dyDescent="0.25">
      <c r="A402" s="42"/>
      <c r="B402" s="46"/>
      <c r="C402" s="46"/>
      <c r="D402" s="46"/>
      <c r="E402" s="46"/>
      <c r="F402" s="46"/>
      <c r="G402" s="46"/>
    </row>
    <row r="403" spans="1:7" x14ac:dyDescent="0.25">
      <c r="A403" s="42"/>
      <c r="B403" s="46"/>
      <c r="C403" s="46"/>
      <c r="D403" s="46"/>
      <c r="E403" s="46"/>
      <c r="F403" s="46"/>
      <c r="G403" s="46"/>
    </row>
    <row r="404" spans="1:7" x14ac:dyDescent="0.25">
      <c r="A404" s="42"/>
      <c r="B404" s="46"/>
      <c r="C404" s="46"/>
      <c r="D404" s="46"/>
      <c r="E404" s="46"/>
      <c r="F404" s="46"/>
      <c r="G404" s="46"/>
    </row>
    <row r="405" spans="1:7" x14ac:dyDescent="0.25">
      <c r="A405" s="42"/>
      <c r="B405" s="46"/>
      <c r="C405" s="46"/>
      <c r="D405" s="46"/>
      <c r="E405" s="46"/>
      <c r="F405" s="46"/>
      <c r="G405" s="46"/>
    </row>
    <row r="406" spans="1:7" x14ac:dyDescent="0.25">
      <c r="A406" s="42"/>
      <c r="B406" s="46"/>
      <c r="C406" s="46"/>
      <c r="D406" s="46"/>
      <c r="E406" s="46"/>
      <c r="F406" s="46"/>
      <c r="G406" s="46"/>
    </row>
    <row r="407" spans="1:7" x14ac:dyDescent="0.25">
      <c r="A407" s="42"/>
      <c r="B407" s="46"/>
      <c r="C407" s="46"/>
      <c r="D407" s="46"/>
      <c r="E407" s="46"/>
      <c r="F407" s="46"/>
      <c r="G407" s="46"/>
    </row>
    <row r="408" spans="1:7" x14ac:dyDescent="0.25">
      <c r="A408" s="42"/>
      <c r="B408" s="46"/>
      <c r="C408" s="46"/>
      <c r="D408" s="46"/>
      <c r="E408" s="46"/>
      <c r="F408" s="46"/>
      <c r="G408" s="46"/>
    </row>
    <row r="409" spans="1:7" x14ac:dyDescent="0.25">
      <c r="A409" s="42"/>
      <c r="B409" s="46"/>
      <c r="C409" s="46"/>
      <c r="D409" s="46"/>
      <c r="E409" s="46"/>
      <c r="F409" s="46"/>
      <c r="G409" s="46"/>
    </row>
    <row r="410" spans="1:7" x14ac:dyDescent="0.25">
      <c r="A410" s="42"/>
      <c r="B410" s="46"/>
      <c r="C410" s="46"/>
      <c r="D410" s="46"/>
      <c r="E410" s="46"/>
      <c r="F410" s="46"/>
      <c r="G410" s="46"/>
    </row>
    <row r="411" spans="1:7" x14ac:dyDescent="0.25">
      <c r="A411" s="42"/>
      <c r="B411" s="46"/>
      <c r="C411" s="46"/>
      <c r="D411" s="46"/>
      <c r="E411" s="46"/>
      <c r="F411" s="46"/>
      <c r="G411" s="46"/>
    </row>
    <row r="412" spans="1:7" x14ac:dyDescent="0.25">
      <c r="A412" s="42"/>
      <c r="B412" s="46"/>
      <c r="C412" s="46"/>
      <c r="D412" s="46"/>
      <c r="E412" s="46"/>
      <c r="F412" s="46"/>
      <c r="G412" s="46"/>
    </row>
    <row r="413" spans="1:7" x14ac:dyDescent="0.25">
      <c r="A413" s="42"/>
      <c r="B413" s="46"/>
      <c r="C413" s="46"/>
      <c r="D413" s="46"/>
      <c r="E413" s="46"/>
      <c r="F413" s="46"/>
      <c r="G413" s="46"/>
    </row>
    <row r="414" spans="1:7" x14ac:dyDescent="0.25">
      <c r="A414" s="42"/>
      <c r="B414" s="46"/>
      <c r="C414" s="46"/>
      <c r="D414" s="46"/>
      <c r="E414" s="46"/>
      <c r="F414" s="46"/>
      <c r="G414" s="46"/>
    </row>
    <row r="415" spans="1:7" x14ac:dyDescent="0.25">
      <c r="A415" s="42"/>
      <c r="B415" s="46"/>
      <c r="C415" s="46"/>
      <c r="D415" s="46"/>
      <c r="E415" s="46"/>
      <c r="F415" s="46"/>
      <c r="G415" s="46"/>
    </row>
    <row r="416" spans="1:7" x14ac:dyDescent="0.25">
      <c r="A416" s="42"/>
      <c r="B416" s="46"/>
      <c r="C416" s="46"/>
      <c r="D416" s="46"/>
      <c r="E416" s="46"/>
      <c r="F416" s="46"/>
      <c r="G416" s="46"/>
    </row>
    <row r="417" spans="1:7" x14ac:dyDescent="0.25">
      <c r="A417" s="42"/>
      <c r="B417" s="46"/>
      <c r="C417" s="46"/>
      <c r="D417" s="46"/>
      <c r="E417" s="46"/>
      <c r="F417" s="46"/>
      <c r="G417" s="46"/>
    </row>
    <row r="418" spans="1:7" x14ac:dyDescent="0.25">
      <c r="A418" s="42"/>
      <c r="B418" s="46"/>
      <c r="C418" s="46"/>
      <c r="D418" s="46"/>
      <c r="E418" s="46"/>
      <c r="F418" s="46"/>
      <c r="G418" s="46"/>
    </row>
    <row r="419" spans="1:7" x14ac:dyDescent="0.25">
      <c r="A419" s="42"/>
      <c r="B419" s="46"/>
      <c r="C419" s="46"/>
      <c r="D419" s="46"/>
      <c r="E419" s="46"/>
      <c r="F419" s="46"/>
      <c r="G419" s="46"/>
    </row>
    <row r="420" spans="1:7" x14ac:dyDescent="0.25">
      <c r="A420" s="42"/>
      <c r="B420" s="46"/>
      <c r="C420" s="46"/>
      <c r="D420" s="46"/>
      <c r="E420" s="46"/>
      <c r="F420" s="46"/>
      <c r="G420" s="46"/>
    </row>
    <row r="421" spans="1:7" x14ac:dyDescent="0.25">
      <c r="A421" s="42"/>
      <c r="B421" s="46"/>
      <c r="C421" s="46"/>
      <c r="D421" s="46"/>
      <c r="E421" s="46"/>
      <c r="F421" s="46"/>
      <c r="G421" s="46"/>
    </row>
    <row r="422" spans="1:7" x14ac:dyDescent="0.25">
      <c r="A422" s="42"/>
      <c r="B422" s="46"/>
      <c r="C422" s="46"/>
      <c r="D422" s="46"/>
      <c r="E422" s="46"/>
      <c r="F422" s="46"/>
      <c r="G422" s="46"/>
    </row>
    <row r="423" spans="1:7" x14ac:dyDescent="0.25">
      <c r="A423" s="42"/>
      <c r="B423" s="46"/>
      <c r="C423" s="46"/>
      <c r="D423" s="46"/>
      <c r="E423" s="46"/>
      <c r="F423" s="46"/>
      <c r="G423" s="46"/>
    </row>
    <row r="424" spans="1:7" x14ac:dyDescent="0.25">
      <c r="A424" s="42"/>
      <c r="B424" s="46"/>
      <c r="C424" s="46"/>
      <c r="D424" s="46"/>
      <c r="E424" s="46"/>
      <c r="F424" s="46"/>
      <c r="G424" s="46"/>
    </row>
    <row r="425" spans="1:7" x14ac:dyDescent="0.25">
      <c r="A425" s="42"/>
      <c r="B425" s="46"/>
      <c r="C425" s="46"/>
      <c r="D425" s="46"/>
      <c r="E425" s="46"/>
      <c r="F425" s="46"/>
      <c r="G425" s="46"/>
    </row>
    <row r="426" spans="1:7" x14ac:dyDescent="0.25">
      <c r="A426" s="42"/>
      <c r="B426" s="46"/>
      <c r="C426" s="46"/>
      <c r="D426" s="46"/>
      <c r="E426" s="46"/>
      <c r="F426" s="46"/>
      <c r="G426" s="46"/>
    </row>
    <row r="427" spans="1:7" x14ac:dyDescent="0.25">
      <c r="A427" s="42"/>
      <c r="B427" s="46"/>
      <c r="C427" s="46"/>
      <c r="D427" s="46"/>
      <c r="E427" s="46"/>
      <c r="F427" s="46"/>
      <c r="G427" s="46"/>
    </row>
    <row r="428" spans="1:7" x14ac:dyDescent="0.25">
      <c r="A428" s="42"/>
      <c r="B428" s="46"/>
      <c r="C428" s="46"/>
      <c r="D428" s="46"/>
      <c r="E428" s="46"/>
      <c r="F428" s="46"/>
      <c r="G428" s="46"/>
    </row>
    <row r="429" spans="1:7" x14ac:dyDescent="0.25">
      <c r="A429" s="42"/>
      <c r="B429" s="46"/>
      <c r="C429" s="46"/>
      <c r="D429" s="46"/>
      <c r="E429" s="46"/>
      <c r="F429" s="46"/>
      <c r="G429" s="46"/>
    </row>
    <row r="430" spans="1:7" x14ac:dyDescent="0.25">
      <c r="A430" s="42"/>
      <c r="B430" s="46"/>
      <c r="C430" s="46"/>
      <c r="D430" s="46"/>
      <c r="E430" s="46"/>
      <c r="F430" s="46"/>
      <c r="G430" s="46"/>
    </row>
    <row r="431" spans="1:7" x14ac:dyDescent="0.25">
      <c r="A431" s="42"/>
      <c r="B431" s="46"/>
      <c r="C431" s="46"/>
      <c r="D431" s="46"/>
      <c r="E431" s="46"/>
      <c r="F431" s="46"/>
      <c r="G431" s="46"/>
    </row>
    <row r="432" spans="1:7" x14ac:dyDescent="0.25">
      <c r="A432" s="42"/>
      <c r="B432" s="46"/>
      <c r="C432" s="46"/>
      <c r="D432" s="46"/>
      <c r="E432" s="46"/>
      <c r="F432" s="46"/>
      <c r="G432" s="46"/>
    </row>
    <row r="433" spans="1:7" x14ac:dyDescent="0.25">
      <c r="A433" s="42"/>
      <c r="B433" s="46"/>
      <c r="C433" s="46"/>
      <c r="D433" s="46"/>
      <c r="E433" s="46"/>
      <c r="F433" s="46"/>
      <c r="G433" s="46"/>
    </row>
    <row r="434" spans="1:7" x14ac:dyDescent="0.25">
      <c r="A434" s="42"/>
      <c r="B434" s="46"/>
      <c r="C434" s="46"/>
      <c r="D434" s="46"/>
      <c r="E434" s="46"/>
      <c r="F434" s="46"/>
      <c r="G434" s="46"/>
    </row>
    <row r="435" spans="1:7" x14ac:dyDescent="0.25">
      <c r="A435" s="42"/>
      <c r="B435" s="46"/>
      <c r="C435" s="46"/>
      <c r="D435" s="46"/>
      <c r="E435" s="46"/>
      <c r="F435" s="46"/>
      <c r="G435" s="46"/>
    </row>
    <row r="436" spans="1:7" x14ac:dyDescent="0.25">
      <c r="A436" s="42"/>
      <c r="B436" s="46"/>
      <c r="C436" s="46"/>
      <c r="D436" s="46"/>
      <c r="E436" s="46"/>
      <c r="F436" s="46"/>
      <c r="G436" s="46"/>
    </row>
    <row r="437" spans="1:7" x14ac:dyDescent="0.25">
      <c r="A437" s="42"/>
      <c r="B437" s="46"/>
      <c r="C437" s="46"/>
      <c r="D437" s="46"/>
      <c r="E437" s="46"/>
      <c r="F437" s="46"/>
      <c r="G437" s="46"/>
    </row>
    <row r="438" spans="1:7" x14ac:dyDescent="0.25">
      <c r="A438" s="42"/>
      <c r="B438" s="46"/>
      <c r="C438" s="46"/>
      <c r="D438" s="46"/>
      <c r="E438" s="46"/>
      <c r="F438" s="46"/>
      <c r="G438" s="46"/>
    </row>
    <row r="439" spans="1:7" x14ac:dyDescent="0.25">
      <c r="A439" s="42"/>
      <c r="B439" s="46"/>
      <c r="C439" s="46"/>
      <c r="D439" s="46"/>
      <c r="E439" s="46"/>
      <c r="F439" s="46"/>
      <c r="G439" s="46"/>
    </row>
    <row r="440" spans="1:7" x14ac:dyDescent="0.25">
      <c r="A440" s="42"/>
      <c r="B440" s="46"/>
      <c r="C440" s="46"/>
      <c r="D440" s="46"/>
      <c r="E440" s="46"/>
      <c r="F440" s="46"/>
      <c r="G440" s="46"/>
    </row>
    <row r="441" spans="1:7" x14ac:dyDescent="0.25">
      <c r="A441" s="42"/>
      <c r="B441" s="46"/>
      <c r="C441" s="46"/>
      <c r="D441" s="46"/>
      <c r="E441" s="46"/>
      <c r="F441" s="46"/>
      <c r="G441" s="46"/>
    </row>
    <row r="442" spans="1:7" x14ac:dyDescent="0.25">
      <c r="A442" s="42"/>
      <c r="B442" s="46"/>
      <c r="C442" s="46"/>
      <c r="D442" s="46"/>
      <c r="E442" s="46"/>
      <c r="F442" s="46"/>
      <c r="G442" s="46"/>
    </row>
    <row r="443" spans="1:7" x14ac:dyDescent="0.25">
      <c r="A443" s="42"/>
      <c r="B443" s="46"/>
      <c r="C443" s="46"/>
      <c r="D443" s="46"/>
      <c r="E443" s="46"/>
      <c r="F443" s="46"/>
      <c r="G443" s="46"/>
    </row>
    <row r="444" spans="1:7" x14ac:dyDescent="0.25">
      <c r="A444" s="42"/>
      <c r="B444" s="46"/>
      <c r="C444" s="46"/>
      <c r="D444" s="46"/>
      <c r="E444" s="46"/>
      <c r="F444" s="46"/>
      <c r="G444" s="46"/>
    </row>
    <row r="445" spans="1:7" x14ac:dyDescent="0.25">
      <c r="A445" s="42"/>
      <c r="B445" s="46"/>
      <c r="C445" s="46"/>
      <c r="D445" s="46"/>
      <c r="E445" s="46"/>
      <c r="F445" s="46"/>
      <c r="G445" s="46"/>
    </row>
    <row r="446" spans="1:7" x14ac:dyDescent="0.25">
      <c r="A446" s="42"/>
      <c r="B446" s="46"/>
      <c r="C446" s="46"/>
      <c r="D446" s="46"/>
      <c r="E446" s="46"/>
      <c r="F446" s="46"/>
      <c r="G446" s="46"/>
    </row>
    <row r="447" spans="1:7" x14ac:dyDescent="0.25">
      <c r="A447" s="42"/>
      <c r="B447" s="46"/>
      <c r="C447" s="46"/>
      <c r="D447" s="46"/>
      <c r="E447" s="46"/>
      <c r="F447" s="46"/>
      <c r="G447" s="46"/>
    </row>
    <row r="448" spans="1:7" x14ac:dyDescent="0.25">
      <c r="A448" s="42"/>
      <c r="B448" s="46"/>
      <c r="C448" s="46"/>
      <c r="D448" s="46"/>
      <c r="E448" s="46"/>
      <c r="F448" s="46"/>
      <c r="G448" s="46"/>
    </row>
    <row r="449" spans="1:7" x14ac:dyDescent="0.25">
      <c r="A449" s="42"/>
      <c r="B449" s="46"/>
      <c r="C449" s="46"/>
      <c r="D449" s="46"/>
      <c r="E449" s="46"/>
      <c r="F449" s="46"/>
      <c r="G449" s="46"/>
    </row>
    <row r="450" spans="1:7" x14ac:dyDescent="0.25">
      <c r="A450" s="42"/>
      <c r="B450" s="46"/>
      <c r="C450" s="46"/>
      <c r="D450" s="46"/>
      <c r="E450" s="46"/>
      <c r="F450" s="46"/>
      <c r="G450" s="46"/>
    </row>
    <row r="451" spans="1:7" x14ac:dyDescent="0.25">
      <c r="A451" s="42"/>
      <c r="B451" s="46"/>
      <c r="C451" s="46"/>
      <c r="D451" s="46"/>
      <c r="E451" s="46"/>
      <c r="F451" s="46"/>
      <c r="G451" s="46"/>
    </row>
    <row r="452" spans="1:7" x14ac:dyDescent="0.25">
      <c r="A452" s="42"/>
      <c r="B452" s="46"/>
      <c r="C452" s="46"/>
      <c r="D452" s="46"/>
      <c r="E452" s="46"/>
      <c r="F452" s="46"/>
      <c r="G452" s="46"/>
    </row>
    <row r="453" spans="1:7" x14ac:dyDescent="0.25">
      <c r="A453" s="42"/>
      <c r="B453" s="46"/>
      <c r="C453" s="46"/>
      <c r="D453" s="46"/>
      <c r="E453" s="46"/>
      <c r="F453" s="46"/>
      <c r="G453" s="46"/>
    </row>
    <row r="454" spans="1:7" x14ac:dyDescent="0.25">
      <c r="A454" s="42"/>
      <c r="B454" s="46"/>
      <c r="C454" s="46"/>
      <c r="D454" s="46"/>
      <c r="E454" s="46"/>
      <c r="F454" s="46"/>
      <c r="G454" s="46"/>
    </row>
    <row r="455" spans="1:7" x14ac:dyDescent="0.25">
      <c r="A455" s="42"/>
      <c r="B455" s="46"/>
      <c r="C455" s="46"/>
      <c r="D455" s="46"/>
      <c r="E455" s="46"/>
      <c r="F455" s="46"/>
      <c r="G455" s="46"/>
    </row>
    <row r="456" spans="1:7" x14ac:dyDescent="0.25">
      <c r="A456" s="42"/>
      <c r="B456" s="46"/>
      <c r="C456" s="46"/>
      <c r="D456" s="46"/>
      <c r="E456" s="46"/>
      <c r="F456" s="46"/>
      <c r="G456" s="46"/>
    </row>
    <row r="457" spans="1:7" x14ac:dyDescent="0.25">
      <c r="A457" s="42"/>
      <c r="B457" s="46"/>
      <c r="C457" s="46"/>
      <c r="D457" s="46"/>
      <c r="E457" s="46"/>
      <c r="F457" s="46"/>
      <c r="G457" s="46"/>
    </row>
    <row r="458" spans="1:7" x14ac:dyDescent="0.25">
      <c r="A458" s="42"/>
      <c r="B458" s="46"/>
      <c r="C458" s="46"/>
      <c r="D458" s="46"/>
      <c r="E458" s="46"/>
      <c r="F458" s="46"/>
      <c r="G458" s="46"/>
    </row>
    <row r="459" spans="1:7" x14ac:dyDescent="0.25">
      <c r="A459" s="42"/>
      <c r="B459" s="46"/>
      <c r="C459" s="46"/>
      <c r="D459" s="46"/>
      <c r="E459" s="46"/>
      <c r="F459" s="46"/>
      <c r="G459" s="46"/>
    </row>
    <row r="460" spans="1:7" x14ac:dyDescent="0.25">
      <c r="A460" s="42"/>
      <c r="B460" s="46"/>
      <c r="C460" s="46"/>
      <c r="D460" s="46"/>
      <c r="E460" s="46"/>
      <c r="F460" s="46"/>
      <c r="G460" s="46"/>
    </row>
    <row r="461" spans="1:7" x14ac:dyDescent="0.25">
      <c r="A461" s="42"/>
      <c r="B461" s="46"/>
      <c r="C461" s="46"/>
      <c r="D461" s="46"/>
      <c r="E461" s="46"/>
      <c r="F461" s="46"/>
      <c r="G461" s="46"/>
    </row>
    <row r="462" spans="1:7" x14ac:dyDescent="0.25">
      <c r="A462" s="42"/>
      <c r="B462" s="46"/>
      <c r="C462" s="46"/>
      <c r="D462" s="46"/>
      <c r="E462" s="46"/>
      <c r="F462" s="46"/>
      <c r="G462" s="46"/>
    </row>
    <row r="463" spans="1:7" x14ac:dyDescent="0.25">
      <c r="A463" s="42"/>
      <c r="B463" s="46"/>
      <c r="C463" s="46"/>
      <c r="D463" s="46"/>
      <c r="E463" s="46"/>
      <c r="F463" s="46"/>
      <c r="G463" s="46"/>
    </row>
    <row r="464" spans="1:7" x14ac:dyDescent="0.25">
      <c r="A464" s="42"/>
      <c r="B464" s="46"/>
      <c r="C464" s="46"/>
      <c r="D464" s="46"/>
      <c r="E464" s="46"/>
      <c r="F464" s="46"/>
      <c r="G464" s="46"/>
    </row>
    <row r="465" spans="1:7" x14ac:dyDescent="0.25">
      <c r="A465" s="42"/>
      <c r="B465" s="46"/>
      <c r="C465" s="46"/>
      <c r="D465" s="46"/>
      <c r="E465" s="46"/>
      <c r="F465" s="46"/>
      <c r="G465" s="46"/>
    </row>
    <row r="466" spans="1:7" x14ac:dyDescent="0.25">
      <c r="A466" s="42"/>
      <c r="B466" s="46"/>
      <c r="C466" s="46"/>
      <c r="D466" s="46"/>
      <c r="E466" s="46"/>
      <c r="F466" s="46"/>
      <c r="G466" s="46"/>
    </row>
    <row r="467" spans="1:7" x14ac:dyDescent="0.25">
      <c r="A467" s="42"/>
      <c r="B467" s="46"/>
      <c r="C467" s="46"/>
      <c r="D467" s="46"/>
      <c r="E467" s="46"/>
      <c r="F467" s="46"/>
      <c r="G467" s="46"/>
    </row>
    <row r="468" spans="1:7" x14ac:dyDescent="0.25">
      <c r="A468" s="42"/>
      <c r="B468" s="46"/>
      <c r="C468" s="46"/>
      <c r="D468" s="46"/>
      <c r="E468" s="46"/>
      <c r="F468" s="46"/>
      <c r="G468" s="46"/>
    </row>
    <row r="469" spans="1:7" x14ac:dyDescent="0.25">
      <c r="A469" s="42"/>
      <c r="B469" s="46"/>
      <c r="C469" s="46"/>
      <c r="D469" s="46"/>
      <c r="E469" s="46"/>
      <c r="F469" s="46"/>
      <c r="G469" s="46"/>
    </row>
    <row r="470" spans="1:7" x14ac:dyDescent="0.25">
      <c r="A470" s="42"/>
      <c r="B470" s="46"/>
      <c r="C470" s="46"/>
      <c r="D470" s="46"/>
      <c r="E470" s="46"/>
      <c r="F470" s="46"/>
      <c r="G470" s="46"/>
    </row>
    <row r="471" spans="1:7" x14ac:dyDescent="0.25">
      <c r="A471" s="42"/>
      <c r="B471" s="46"/>
      <c r="C471" s="46"/>
      <c r="D471" s="46"/>
      <c r="E471" s="46"/>
      <c r="F471" s="46"/>
      <c r="G471" s="46"/>
    </row>
    <row r="472" spans="1:7" x14ac:dyDescent="0.25">
      <c r="A472" s="42"/>
      <c r="B472" s="46"/>
      <c r="C472" s="46"/>
      <c r="D472" s="46"/>
      <c r="E472" s="46"/>
      <c r="F472" s="46"/>
      <c r="G472" s="46"/>
    </row>
    <row r="473" spans="1:7" x14ac:dyDescent="0.25">
      <c r="A473" s="42"/>
      <c r="B473" s="46"/>
      <c r="C473" s="46"/>
      <c r="D473" s="46"/>
      <c r="E473" s="46"/>
      <c r="F473" s="46"/>
      <c r="G473" s="46"/>
    </row>
    <row r="474" spans="1:7" x14ac:dyDescent="0.25">
      <c r="A474" s="42"/>
      <c r="B474" s="46"/>
      <c r="C474" s="46"/>
      <c r="D474" s="46"/>
      <c r="E474" s="46"/>
      <c r="F474" s="46"/>
      <c r="G474" s="46"/>
    </row>
    <row r="475" spans="1:7" x14ac:dyDescent="0.25">
      <c r="A475" s="42"/>
      <c r="B475" s="46"/>
      <c r="C475" s="46"/>
      <c r="D475" s="46"/>
      <c r="E475" s="46"/>
      <c r="F475" s="46"/>
      <c r="G475" s="46"/>
    </row>
    <row r="476" spans="1:7" x14ac:dyDescent="0.25">
      <c r="A476" s="42"/>
      <c r="B476" s="46"/>
      <c r="C476" s="46"/>
      <c r="D476" s="46"/>
      <c r="E476" s="46"/>
      <c r="F476" s="46"/>
      <c r="G476" s="46"/>
    </row>
    <row r="477" spans="1:7" x14ac:dyDescent="0.25">
      <c r="A477" s="42"/>
      <c r="B477" s="46"/>
      <c r="C477" s="46"/>
      <c r="D477" s="46"/>
      <c r="E477" s="46"/>
      <c r="F477" s="46"/>
      <c r="G477" s="46"/>
    </row>
    <row r="478" spans="1:7" x14ac:dyDescent="0.25">
      <c r="A478" s="42"/>
      <c r="B478" s="46"/>
      <c r="C478" s="46"/>
      <c r="D478" s="46"/>
      <c r="E478" s="46"/>
      <c r="F478" s="46"/>
      <c r="G478" s="46"/>
    </row>
    <row r="479" spans="1:7" x14ac:dyDescent="0.25">
      <c r="A479" s="42"/>
      <c r="B479" s="46"/>
      <c r="C479" s="46"/>
      <c r="D479" s="46"/>
      <c r="E479" s="46"/>
      <c r="F479" s="46"/>
      <c r="G479" s="46"/>
    </row>
    <row r="480" spans="1:7" x14ac:dyDescent="0.25">
      <c r="A480" s="42"/>
      <c r="B480" s="46"/>
      <c r="C480" s="46"/>
      <c r="D480" s="46"/>
      <c r="E480" s="46"/>
      <c r="F480" s="46"/>
      <c r="G480" s="46"/>
    </row>
    <row r="481" spans="1:7" x14ac:dyDescent="0.25">
      <c r="A481" s="42"/>
      <c r="B481" s="46"/>
      <c r="C481" s="46"/>
      <c r="D481" s="46"/>
      <c r="E481" s="46"/>
      <c r="F481" s="46"/>
      <c r="G481" s="46"/>
    </row>
    <row r="482" spans="1:7" x14ac:dyDescent="0.25">
      <c r="A482" s="42"/>
      <c r="B482" s="46"/>
      <c r="C482" s="46"/>
      <c r="D482" s="46"/>
      <c r="E482" s="46"/>
      <c r="F482" s="46"/>
      <c r="G482" s="46"/>
    </row>
    <row r="483" spans="1:7" x14ac:dyDescent="0.25">
      <c r="A483" s="42"/>
      <c r="B483" s="46"/>
      <c r="C483" s="46"/>
      <c r="D483" s="46"/>
      <c r="E483" s="46"/>
      <c r="F483" s="46"/>
      <c r="G483" s="46"/>
    </row>
    <row r="484" spans="1:7" x14ac:dyDescent="0.25">
      <c r="A484" s="42"/>
      <c r="B484" s="46"/>
      <c r="C484" s="46"/>
      <c r="D484" s="46"/>
      <c r="E484" s="46"/>
      <c r="F484" s="46"/>
      <c r="G484" s="46"/>
    </row>
    <row r="485" spans="1:7" x14ac:dyDescent="0.25">
      <c r="A485" s="42"/>
      <c r="B485" s="46"/>
      <c r="C485" s="46"/>
      <c r="D485" s="46"/>
      <c r="E485" s="46"/>
      <c r="F485" s="46"/>
      <c r="G485" s="46"/>
    </row>
    <row r="486" spans="1:7" x14ac:dyDescent="0.25">
      <c r="A486" s="42"/>
      <c r="B486" s="46"/>
      <c r="C486" s="46"/>
      <c r="D486" s="46"/>
      <c r="E486" s="46"/>
      <c r="F486" s="46"/>
      <c r="G486" s="46"/>
    </row>
    <row r="487" spans="1:7" x14ac:dyDescent="0.25">
      <c r="A487" s="42"/>
      <c r="B487" s="46"/>
      <c r="C487" s="46"/>
      <c r="D487" s="46"/>
      <c r="E487" s="46"/>
      <c r="F487" s="46"/>
      <c r="G487" s="46"/>
    </row>
    <row r="488" spans="1:7" x14ac:dyDescent="0.25">
      <c r="A488" s="42"/>
      <c r="B488" s="46"/>
      <c r="C488" s="46"/>
      <c r="D488" s="46"/>
      <c r="E488" s="46"/>
      <c r="F488" s="46"/>
      <c r="G488" s="46"/>
    </row>
    <row r="489" spans="1:7" x14ac:dyDescent="0.25">
      <c r="A489" s="42"/>
      <c r="B489" s="46"/>
      <c r="C489" s="46"/>
      <c r="D489" s="46"/>
      <c r="E489" s="46"/>
      <c r="F489" s="46"/>
      <c r="G489" s="46"/>
    </row>
    <row r="490" spans="1:7" x14ac:dyDescent="0.25">
      <c r="A490" s="42"/>
      <c r="B490" s="46"/>
      <c r="C490" s="46"/>
      <c r="D490" s="46"/>
      <c r="E490" s="46"/>
      <c r="F490" s="46"/>
      <c r="G490" s="46"/>
    </row>
    <row r="491" spans="1:7" x14ac:dyDescent="0.25">
      <c r="A491" s="42"/>
      <c r="B491" s="46"/>
      <c r="C491" s="46"/>
      <c r="D491" s="46"/>
      <c r="E491" s="46"/>
      <c r="F491" s="46"/>
      <c r="G491" s="46"/>
    </row>
    <row r="492" spans="1:7" x14ac:dyDescent="0.25">
      <c r="A492" s="42"/>
      <c r="B492" s="46"/>
      <c r="C492" s="46"/>
      <c r="D492" s="46"/>
      <c r="E492" s="46"/>
      <c r="F492" s="46"/>
      <c r="G492" s="46"/>
    </row>
    <row r="493" spans="1:7" x14ac:dyDescent="0.25">
      <c r="A493" s="42"/>
      <c r="B493" s="46"/>
      <c r="C493" s="46"/>
      <c r="D493" s="46"/>
      <c r="E493" s="46"/>
      <c r="F493" s="46"/>
      <c r="G493" s="46"/>
    </row>
    <row r="494" spans="1:7" x14ac:dyDescent="0.25">
      <c r="A494" s="42"/>
      <c r="B494" s="46"/>
      <c r="C494" s="46"/>
      <c r="D494" s="46"/>
      <c r="E494" s="46"/>
      <c r="F494" s="46"/>
      <c r="G494" s="46"/>
    </row>
    <row r="495" spans="1:7" x14ac:dyDescent="0.25">
      <c r="A495" s="42"/>
      <c r="B495" s="46"/>
      <c r="C495" s="46"/>
      <c r="D495" s="46"/>
      <c r="E495" s="46"/>
      <c r="F495" s="46"/>
      <c r="G495" s="46"/>
    </row>
    <row r="496" spans="1:7" x14ac:dyDescent="0.25">
      <c r="A496" s="42"/>
      <c r="B496" s="46"/>
      <c r="C496" s="46"/>
      <c r="D496" s="46"/>
      <c r="E496" s="46"/>
      <c r="F496" s="46"/>
      <c r="G496" s="46"/>
    </row>
    <row r="497" spans="1:7" x14ac:dyDescent="0.25">
      <c r="A497" s="42"/>
      <c r="B497" s="46"/>
      <c r="C497" s="46"/>
      <c r="D497" s="46"/>
      <c r="E497" s="46"/>
      <c r="F497" s="46"/>
      <c r="G497" s="46"/>
    </row>
    <row r="498" spans="1:7" x14ac:dyDescent="0.25">
      <c r="A498" s="42"/>
      <c r="B498" s="46"/>
      <c r="C498" s="46"/>
      <c r="D498" s="46"/>
      <c r="E498" s="46"/>
      <c r="F498" s="46"/>
      <c r="G498" s="46"/>
    </row>
    <row r="499" spans="1:7" x14ac:dyDescent="0.25">
      <c r="A499" s="42"/>
      <c r="B499" s="46"/>
      <c r="C499" s="46"/>
      <c r="D499" s="46"/>
      <c r="E499" s="46"/>
      <c r="F499" s="46"/>
      <c r="G499" s="46"/>
    </row>
    <row r="500" spans="1:7" x14ac:dyDescent="0.25">
      <c r="A500" s="42"/>
      <c r="B500" s="46"/>
      <c r="C500" s="46"/>
      <c r="D500" s="46"/>
      <c r="E500" s="46"/>
      <c r="F500" s="46"/>
      <c r="G500" s="46"/>
    </row>
  </sheetData>
  <sheetProtection password="EE1D" sheet="1" objects="1" scenarios="1"/>
  <conditionalFormatting sqref="B2:C500">
    <cfRule type="expression" dxfId="3" priority="2">
      <formula>($A2&lt;&gt;"")</formula>
    </cfRule>
  </conditionalFormatting>
  <conditionalFormatting sqref="D2:F500">
    <cfRule type="expression" dxfId="2" priority="1">
      <formula>($A2&lt;&gt;"")</formula>
    </cfRule>
  </conditionalFormatting>
  <dataValidations count="5">
    <dataValidation type="list" allowBlank="1" showInputMessage="1" showErrorMessage="1" sqref="C2:C1048576">
      <formula1>Roost_use</formula1>
    </dataValidation>
    <dataValidation type="list" allowBlank="1" showInputMessage="1" showErrorMessage="1" sqref="B2:B500">
      <formula1>(BAT_ID)</formula1>
    </dataValidation>
    <dataValidation type="list" allowBlank="1" showInputMessage="1" showErrorMessage="1" sqref="D2:D500">
      <formula1>(Roost_ID)</formula1>
    </dataValidation>
    <dataValidation type="list" allowBlank="1" showInputMessage="1" showErrorMessage="1" sqref="A2:A500">
      <formula1>(Species)</formula1>
    </dataValidation>
    <dataValidation type="whole" allowBlank="1" showInputMessage="1" showErrorMessage="1" sqref="E2:E1048576">
      <formula1>0</formula1>
      <formula2>10000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I501"/>
  <sheetViews>
    <sheetView workbookViewId="0">
      <pane ySplit="2" topLeftCell="A3" activePane="bottomLeft" state="frozen"/>
      <selection activeCell="D1" sqref="D1"/>
      <selection pane="bottomLeft" activeCell="Z3" sqref="Z3"/>
    </sheetView>
  </sheetViews>
  <sheetFormatPr defaultRowHeight="15" x14ac:dyDescent="0.25"/>
  <cols>
    <col min="1" max="1" width="23.7109375" style="23" hidden="1" customWidth="1"/>
    <col min="2" max="2" width="34" style="23" hidden="1" customWidth="1"/>
    <col min="3" max="3" width="36" style="23" hidden="1" customWidth="1"/>
    <col min="4" max="4" width="16.5703125" style="21" customWidth="1"/>
    <col min="5" max="5" width="17.140625" style="21" customWidth="1"/>
    <col min="6" max="6" width="15" style="21" customWidth="1"/>
    <col min="7" max="9" width="9.140625" style="21"/>
    <col min="10" max="10" width="9.140625" style="23" hidden="1" customWidth="1"/>
    <col min="11" max="11" width="15" style="51" customWidth="1"/>
    <col min="12" max="12" width="16.140625" style="51" customWidth="1"/>
    <col min="13" max="13" width="14.140625" style="21" bestFit="1" customWidth="1"/>
    <col min="14" max="14" width="11" style="21" bestFit="1" customWidth="1"/>
    <col min="15" max="15" width="9.5703125" style="21" bestFit="1" customWidth="1"/>
    <col min="16" max="16" width="12.140625" style="21" bestFit="1" customWidth="1"/>
    <col min="17" max="17" width="24.7109375" style="21" bestFit="1" customWidth="1"/>
    <col min="18" max="18" width="24.7109375" style="21" customWidth="1"/>
    <col min="19" max="19" width="24.7109375" style="110" customWidth="1"/>
    <col min="20" max="21" width="24.7109375" style="21" customWidth="1"/>
    <col min="22" max="22" width="20.5703125" style="21" customWidth="1"/>
    <col min="23" max="23" width="17.28515625" style="21" customWidth="1"/>
    <col min="24" max="24" width="25.42578125" style="21" customWidth="1"/>
    <col min="25" max="25" width="24.7109375" style="113" customWidth="1"/>
    <col min="26" max="26" width="24.7109375" style="21" customWidth="1"/>
    <col min="27" max="27" width="24.7109375" style="116" customWidth="1"/>
    <col min="28" max="29" width="24.7109375" style="21" customWidth="1"/>
    <col min="30" max="30" width="24.7109375" style="21" hidden="1" customWidth="1"/>
    <col min="31" max="31" width="17.42578125" style="21" bestFit="1" customWidth="1"/>
    <col min="32" max="32" width="17.85546875" style="21" customWidth="1"/>
    <col min="33" max="33" width="17.85546875" style="119" customWidth="1"/>
    <col min="34" max="34" width="20.7109375" style="21" customWidth="1"/>
    <col min="35" max="35" width="14" style="21" customWidth="1"/>
    <col min="36" max="16384" width="9.140625" style="21"/>
  </cols>
  <sheetData>
    <row r="1" spans="1:35" ht="63.75" thickBot="1" x14ac:dyDescent="0.3">
      <c r="A1" s="23" t="s">
        <v>406</v>
      </c>
      <c r="B1" s="23" t="s">
        <v>176</v>
      </c>
      <c r="C1" s="23" t="s">
        <v>368</v>
      </c>
      <c r="D1" s="147" t="s">
        <v>465</v>
      </c>
      <c r="E1" s="109" t="s">
        <v>466</v>
      </c>
      <c r="F1" s="148" t="s">
        <v>481</v>
      </c>
      <c r="G1" s="80" t="s">
        <v>5</v>
      </c>
      <c r="H1" s="80" t="s">
        <v>6</v>
      </c>
      <c r="I1" s="80" t="s">
        <v>7</v>
      </c>
      <c r="J1" s="149" t="s">
        <v>45</v>
      </c>
      <c r="K1" s="150" t="s">
        <v>467</v>
      </c>
      <c r="L1" s="151" t="s">
        <v>468</v>
      </c>
      <c r="M1" s="146" t="s">
        <v>212</v>
      </c>
      <c r="N1" s="144" t="s">
        <v>482</v>
      </c>
      <c r="O1" s="144" t="s">
        <v>39</v>
      </c>
      <c r="P1" s="145" t="s">
        <v>9</v>
      </c>
      <c r="Q1" s="143" t="s">
        <v>483</v>
      </c>
      <c r="R1" s="142" t="s">
        <v>484</v>
      </c>
      <c r="S1" s="142" t="s">
        <v>485</v>
      </c>
      <c r="T1" s="142" t="s">
        <v>486</v>
      </c>
      <c r="U1" s="142" t="s">
        <v>1800</v>
      </c>
      <c r="V1" s="142" t="s">
        <v>487</v>
      </c>
      <c r="W1" s="142" t="s">
        <v>488</v>
      </c>
      <c r="X1" s="142" t="s">
        <v>489</v>
      </c>
      <c r="Y1" s="142" t="s">
        <v>490</v>
      </c>
      <c r="Z1" s="142" t="s">
        <v>491</v>
      </c>
      <c r="AA1" s="142" t="s">
        <v>492</v>
      </c>
      <c r="AB1" s="142" t="s">
        <v>493</v>
      </c>
      <c r="AC1" s="142" t="s">
        <v>369</v>
      </c>
      <c r="AD1" s="142" t="s">
        <v>392</v>
      </c>
      <c r="AE1" s="136" t="s">
        <v>461</v>
      </c>
      <c r="AF1" s="140" t="s">
        <v>494</v>
      </c>
      <c r="AG1" s="103" t="s">
        <v>495</v>
      </c>
      <c r="AH1" s="103" t="s">
        <v>496</v>
      </c>
      <c r="AI1" s="139" t="s">
        <v>25</v>
      </c>
    </row>
    <row r="2" spans="1:35" ht="15.75" hidden="1" x14ac:dyDescent="0.25">
      <c r="D2" s="83"/>
      <c r="E2" s="84"/>
      <c r="F2" s="85"/>
      <c r="G2" s="86"/>
      <c r="H2" s="86"/>
      <c r="I2" s="86"/>
      <c r="J2" s="86"/>
      <c r="K2" s="91"/>
      <c r="L2" s="91"/>
      <c r="M2" s="86"/>
      <c r="N2" s="86"/>
      <c r="O2" s="86"/>
      <c r="P2" s="86"/>
      <c r="Q2" s="86"/>
      <c r="R2" s="86"/>
      <c r="S2" s="112"/>
      <c r="T2" s="86"/>
      <c r="U2" s="84"/>
      <c r="V2" s="86"/>
      <c r="W2" s="84"/>
      <c r="X2" s="84"/>
      <c r="Y2" s="115"/>
      <c r="Z2" s="84"/>
      <c r="AA2" s="118"/>
      <c r="AB2" s="84"/>
      <c r="AC2" s="84"/>
      <c r="AD2" s="84"/>
      <c r="AE2" s="87"/>
      <c r="AF2" s="83"/>
      <c r="AG2" s="121"/>
      <c r="AH2" s="84"/>
      <c r="AI2" s="87"/>
    </row>
    <row r="3" spans="1:35" x14ac:dyDescent="0.25">
      <c r="A3" s="23" t="str">
        <f>IFERROR((CONCATENATE(((-1*TRUNC(E3,4))*10000),((TRUNC(D3,4))*10000),"-",I3))," ")</f>
        <v>00-</v>
      </c>
      <c r="B3" s="23" t="str">
        <f>CONCATENATE(M3," ","site"," ",N3," ",W3,"m"," ",J3)</f>
        <v xml:space="preserve"> site  m //</v>
      </c>
      <c r="C3" s="23" t="str">
        <f>IF(B3=" site  m //","",(CONCATENATE(M3," ","site"," ",N3," ",W3,"m"," ",J3)))</f>
        <v/>
      </c>
      <c r="D3" s="61"/>
      <c r="E3" s="61"/>
      <c r="F3" s="47"/>
      <c r="G3" s="47"/>
      <c r="H3" s="47"/>
      <c r="I3" s="47"/>
      <c r="J3" s="40" t="str">
        <f>(CONCATENATE(G3,"/",H3,"/",I3))</f>
        <v>//</v>
      </c>
      <c r="K3" s="76"/>
      <c r="L3" s="63"/>
      <c r="M3" s="47"/>
      <c r="N3" s="47"/>
      <c r="O3" s="39"/>
      <c r="P3" s="39"/>
      <c r="Q3" s="47"/>
      <c r="R3" s="47"/>
      <c r="S3" s="111"/>
      <c r="T3" s="47"/>
      <c r="U3" s="47"/>
      <c r="V3" s="47"/>
      <c r="W3" s="47"/>
      <c r="X3" s="47"/>
      <c r="Y3" s="114"/>
      <c r="Z3" s="47"/>
      <c r="AA3" s="117"/>
      <c r="AB3" s="47"/>
      <c r="AC3" s="47"/>
      <c r="AD3" s="40" t="e">
        <f>IF(#REF!="","N/A",#REF!)</f>
        <v>#REF!</v>
      </c>
      <c r="AE3" s="47"/>
      <c r="AF3" s="47"/>
      <c r="AG3" s="120"/>
      <c r="AH3" s="93"/>
      <c r="AI3" s="47"/>
    </row>
    <row r="4" spans="1:35" x14ac:dyDescent="0.25">
      <c r="A4" s="23" t="str">
        <f t="shared" ref="A4:A67" si="0">IFERROR((CONCATENATE(((-1*TRUNC(E4,4))*10000),((TRUNC(D4,4))*10000),"-",I4))," ")</f>
        <v>00-</v>
      </c>
      <c r="B4" s="23" t="str">
        <f>CONCATENATE(M4," ","site"," ",N4," ",W4,"m"," ",J4)</f>
        <v xml:space="preserve"> site  m //</v>
      </c>
      <c r="C4" s="23" t="str">
        <f t="shared" ref="C4:C67" si="1">IF(B4=" site  m //","",(CONCATENATE(M4," ","site"," ",N4," ",W4,"m"," ",J4)))</f>
        <v/>
      </c>
      <c r="D4" s="61"/>
      <c r="E4" s="61"/>
      <c r="F4" s="120"/>
      <c r="G4" s="120"/>
      <c r="H4" s="120"/>
      <c r="I4" s="120"/>
      <c r="J4" s="40" t="str">
        <f>(CONCATENATE(G4,"/",H4,"/",I4))</f>
        <v>//</v>
      </c>
      <c r="K4" s="76"/>
      <c r="L4" s="63"/>
      <c r="M4" s="120"/>
      <c r="N4" s="120"/>
      <c r="O4" s="39"/>
      <c r="P4" s="39"/>
      <c r="Q4" s="120"/>
      <c r="R4" s="120"/>
      <c r="S4" s="120"/>
      <c r="T4" s="120"/>
      <c r="U4" s="120"/>
      <c r="V4" s="120"/>
      <c r="W4" s="120"/>
      <c r="X4" s="120"/>
      <c r="Y4" s="120"/>
      <c r="Z4" s="120"/>
      <c r="AA4" s="120"/>
      <c r="AB4" s="120"/>
      <c r="AC4" s="120"/>
      <c r="AD4" s="40" t="e">
        <f>IF(#REF!="","N/A",#REF!)</f>
        <v>#REF!</v>
      </c>
      <c r="AE4" s="120"/>
      <c r="AF4" s="120"/>
      <c r="AG4" s="120"/>
      <c r="AH4" s="93"/>
      <c r="AI4" s="47"/>
    </row>
    <row r="5" spans="1:35" x14ac:dyDescent="0.25">
      <c r="A5" s="23" t="str">
        <f t="shared" si="0"/>
        <v>00-</v>
      </c>
      <c r="B5" s="23" t="str">
        <f t="shared" ref="B5:B68" si="2">CONCATENATE(M5," ","site"," ",N5," ",W5,"m"," ",J5)</f>
        <v xml:space="preserve"> site  m //</v>
      </c>
      <c r="C5" s="23" t="str">
        <f t="shared" si="1"/>
        <v/>
      </c>
      <c r="D5" s="61"/>
      <c r="E5" s="61"/>
      <c r="F5" s="47"/>
      <c r="G5" s="47"/>
      <c r="H5" s="47"/>
      <c r="I5" s="47"/>
      <c r="J5" s="40" t="str">
        <f t="shared" ref="J5:J67" si="3">(CONCATENATE(G5,"/",H5,"/",I5))</f>
        <v>//</v>
      </c>
      <c r="K5" s="76"/>
      <c r="L5" s="63"/>
      <c r="M5" s="47"/>
      <c r="N5" s="47"/>
      <c r="O5" s="39"/>
      <c r="P5" s="39"/>
      <c r="Q5" s="47"/>
      <c r="R5" s="47"/>
      <c r="S5" s="111"/>
      <c r="T5" s="47"/>
      <c r="U5" s="47"/>
      <c r="V5" s="47"/>
      <c r="W5" s="47"/>
      <c r="X5" s="47"/>
      <c r="Y5" s="114"/>
      <c r="Z5" s="47"/>
      <c r="AA5" s="117"/>
      <c r="AB5" s="47"/>
      <c r="AC5" s="47"/>
      <c r="AD5" s="40" t="e">
        <f>IF(#REF!="","N/A",#REF!)</f>
        <v>#REF!</v>
      </c>
      <c r="AE5" s="47"/>
      <c r="AF5" s="47"/>
      <c r="AG5" s="120"/>
      <c r="AH5" s="47"/>
      <c r="AI5" s="47"/>
    </row>
    <row r="6" spans="1:35" x14ac:dyDescent="0.25">
      <c r="A6" s="23" t="str">
        <f t="shared" si="0"/>
        <v>00-</v>
      </c>
      <c r="B6" s="23" t="str">
        <f t="shared" si="2"/>
        <v xml:space="preserve"> site  m //</v>
      </c>
      <c r="C6" s="23" t="str">
        <f t="shared" si="1"/>
        <v/>
      </c>
      <c r="D6" s="61"/>
      <c r="E6" s="61"/>
      <c r="F6" s="47"/>
      <c r="G6" s="47"/>
      <c r="H6" s="47"/>
      <c r="I6" s="47"/>
      <c r="J6" s="40" t="str">
        <f t="shared" si="3"/>
        <v>//</v>
      </c>
      <c r="K6" s="76"/>
      <c r="L6" s="63"/>
      <c r="M6" s="47"/>
      <c r="N6" s="47"/>
      <c r="O6" s="39"/>
      <c r="P6" s="39"/>
      <c r="Q6" s="47"/>
      <c r="R6" s="47"/>
      <c r="S6" s="111"/>
      <c r="T6" s="47"/>
      <c r="U6" s="47"/>
      <c r="V6" s="47"/>
      <c r="W6" s="47"/>
      <c r="X6" s="47"/>
      <c r="Y6" s="114"/>
      <c r="Z6" s="47"/>
      <c r="AA6" s="117"/>
      <c r="AB6" s="47"/>
      <c r="AC6" s="47"/>
      <c r="AD6" s="40" t="e">
        <f>IF(#REF!="","N/A",#REF!)</f>
        <v>#REF!</v>
      </c>
      <c r="AE6" s="47"/>
      <c r="AF6" s="47"/>
      <c r="AG6" s="120"/>
      <c r="AH6" s="47"/>
      <c r="AI6" s="47"/>
    </row>
    <row r="7" spans="1:35" x14ac:dyDescent="0.25">
      <c r="A7" s="23" t="str">
        <f t="shared" si="0"/>
        <v>00-</v>
      </c>
      <c r="B7" s="23" t="str">
        <f t="shared" si="2"/>
        <v xml:space="preserve"> site  m //</v>
      </c>
      <c r="C7" s="23" t="str">
        <f t="shared" si="1"/>
        <v/>
      </c>
      <c r="D7" s="61"/>
      <c r="E7" s="61"/>
      <c r="F7" s="47"/>
      <c r="G7" s="47"/>
      <c r="H7" s="47"/>
      <c r="I7" s="47"/>
      <c r="J7" s="40" t="str">
        <f t="shared" si="3"/>
        <v>//</v>
      </c>
      <c r="K7" s="76"/>
      <c r="L7" s="63"/>
      <c r="M7" s="47"/>
      <c r="N7" s="47"/>
      <c r="O7" s="47"/>
      <c r="P7" s="47"/>
      <c r="Q7" s="47"/>
      <c r="R7" s="47"/>
      <c r="S7" s="111"/>
      <c r="T7" s="47"/>
      <c r="U7" s="47"/>
      <c r="V7" s="47"/>
      <c r="W7" s="47"/>
      <c r="X7" s="47"/>
      <c r="Y7" s="114"/>
      <c r="Z7" s="47"/>
      <c r="AA7" s="117"/>
      <c r="AB7" s="47"/>
      <c r="AC7" s="47"/>
      <c r="AD7" s="40" t="e">
        <f>IF(#REF!="","N/A",#REF!)</f>
        <v>#REF!</v>
      </c>
      <c r="AE7" s="47"/>
      <c r="AF7" s="47"/>
      <c r="AG7" s="120"/>
      <c r="AH7" s="47"/>
      <c r="AI7" s="47"/>
    </row>
    <row r="8" spans="1:35" x14ac:dyDescent="0.25">
      <c r="A8" s="23" t="str">
        <f t="shared" si="0"/>
        <v>00-</v>
      </c>
      <c r="B8" s="23" t="str">
        <f t="shared" si="2"/>
        <v xml:space="preserve"> site  m //</v>
      </c>
      <c r="C8" s="23" t="str">
        <f t="shared" si="1"/>
        <v/>
      </c>
      <c r="D8" s="61"/>
      <c r="E8" s="61"/>
      <c r="F8" s="47"/>
      <c r="G8" s="47"/>
      <c r="H8" s="47"/>
      <c r="I8" s="47"/>
      <c r="J8" s="40" t="str">
        <f t="shared" si="3"/>
        <v>//</v>
      </c>
      <c r="K8" s="76"/>
      <c r="L8" s="63"/>
      <c r="M8" s="47"/>
      <c r="N8" s="47"/>
      <c r="O8" s="47"/>
      <c r="P8" s="47"/>
      <c r="Q8" s="47"/>
      <c r="R8" s="47"/>
      <c r="S8" s="111"/>
      <c r="T8" s="47"/>
      <c r="U8" s="47"/>
      <c r="V8" s="47"/>
      <c r="W8" s="47"/>
      <c r="X8" s="47"/>
      <c r="Y8" s="114"/>
      <c r="Z8" s="47"/>
      <c r="AA8" s="117"/>
      <c r="AB8" s="47"/>
      <c r="AC8" s="47"/>
      <c r="AD8" s="40" t="e">
        <f>IF(#REF!="","N/A",#REF!)</f>
        <v>#REF!</v>
      </c>
      <c r="AE8" s="47"/>
      <c r="AF8" s="47"/>
      <c r="AG8" s="120"/>
      <c r="AH8" s="47"/>
      <c r="AI8" s="47"/>
    </row>
    <row r="9" spans="1:35" x14ac:dyDescent="0.25">
      <c r="A9" s="23" t="str">
        <f t="shared" si="0"/>
        <v>00-</v>
      </c>
      <c r="B9" s="23" t="str">
        <f t="shared" si="2"/>
        <v xml:space="preserve"> site  m //</v>
      </c>
      <c r="C9" s="23" t="str">
        <f t="shared" si="1"/>
        <v/>
      </c>
      <c r="D9" s="61"/>
      <c r="E9" s="61"/>
      <c r="F9" s="47"/>
      <c r="G9" s="47"/>
      <c r="H9" s="47"/>
      <c r="I9" s="47"/>
      <c r="J9" s="40" t="str">
        <f t="shared" si="3"/>
        <v>//</v>
      </c>
      <c r="K9" s="76"/>
      <c r="L9" s="63"/>
      <c r="M9" s="47"/>
      <c r="N9" s="47"/>
      <c r="O9" s="47"/>
      <c r="P9" s="47"/>
      <c r="Q9" s="47"/>
      <c r="R9" s="47"/>
      <c r="S9" s="111"/>
      <c r="T9" s="47"/>
      <c r="U9" s="47"/>
      <c r="V9" s="47"/>
      <c r="W9" s="47"/>
      <c r="X9" s="47"/>
      <c r="Y9" s="114"/>
      <c r="Z9" s="47"/>
      <c r="AA9" s="117"/>
      <c r="AB9" s="47"/>
      <c r="AC9" s="47"/>
      <c r="AD9" s="40" t="e">
        <f>IF(#REF!="","N/A",#REF!)</f>
        <v>#REF!</v>
      </c>
      <c r="AE9" s="47"/>
      <c r="AF9" s="47"/>
      <c r="AG9" s="120"/>
      <c r="AH9" s="47"/>
      <c r="AI9" s="47"/>
    </row>
    <row r="10" spans="1:35" x14ac:dyDescent="0.25">
      <c r="A10" s="23" t="str">
        <f t="shared" si="0"/>
        <v>00-</v>
      </c>
      <c r="B10" s="23" t="str">
        <f t="shared" si="2"/>
        <v xml:space="preserve"> site  m //</v>
      </c>
      <c r="C10" s="23" t="str">
        <f t="shared" si="1"/>
        <v/>
      </c>
      <c r="D10" s="61"/>
      <c r="E10" s="61"/>
      <c r="F10" s="47"/>
      <c r="G10" s="47"/>
      <c r="H10" s="47"/>
      <c r="I10" s="47"/>
      <c r="J10" s="40" t="str">
        <f t="shared" si="3"/>
        <v>//</v>
      </c>
      <c r="K10" s="76"/>
      <c r="L10" s="63"/>
      <c r="M10" s="47"/>
      <c r="N10" s="47"/>
      <c r="O10" s="47"/>
      <c r="P10" s="47"/>
      <c r="Q10" s="47"/>
      <c r="R10" s="47"/>
      <c r="S10" s="111"/>
      <c r="T10" s="47"/>
      <c r="U10" s="47"/>
      <c r="V10" s="47"/>
      <c r="W10" s="47"/>
      <c r="X10" s="47"/>
      <c r="Y10" s="114"/>
      <c r="Z10" s="47"/>
      <c r="AA10" s="117"/>
      <c r="AB10" s="47"/>
      <c r="AC10" s="47"/>
      <c r="AD10" s="40" t="e">
        <f>IF(#REF!="","N/A",#REF!)</f>
        <v>#REF!</v>
      </c>
      <c r="AE10" s="47"/>
      <c r="AF10" s="47"/>
      <c r="AG10" s="120"/>
      <c r="AH10" s="47"/>
      <c r="AI10" s="47"/>
    </row>
    <row r="11" spans="1:35" x14ac:dyDescent="0.25">
      <c r="A11" s="23" t="str">
        <f t="shared" si="0"/>
        <v>00-</v>
      </c>
      <c r="B11" s="23" t="str">
        <f t="shared" si="2"/>
        <v xml:space="preserve"> site  m //</v>
      </c>
      <c r="C11" s="23" t="str">
        <f t="shared" si="1"/>
        <v/>
      </c>
      <c r="D11" s="61"/>
      <c r="E11" s="61"/>
      <c r="F11" s="47"/>
      <c r="G11" s="47"/>
      <c r="H11" s="47"/>
      <c r="I11" s="47"/>
      <c r="J11" s="40" t="str">
        <f t="shared" si="3"/>
        <v>//</v>
      </c>
      <c r="K11" s="76"/>
      <c r="L11" s="63"/>
      <c r="M11" s="47"/>
      <c r="N11" s="47"/>
      <c r="O11" s="47"/>
      <c r="P11" s="47"/>
      <c r="Q11" s="47"/>
      <c r="R11" s="47"/>
      <c r="S11" s="111"/>
      <c r="T11" s="47"/>
      <c r="U11" s="47"/>
      <c r="V11" s="47"/>
      <c r="W11" s="47"/>
      <c r="X11" s="47"/>
      <c r="Y11" s="114"/>
      <c r="Z11" s="47"/>
      <c r="AA11" s="117"/>
      <c r="AB11" s="47"/>
      <c r="AC11" s="47"/>
      <c r="AD11" s="40" t="e">
        <f>IF(#REF!="","N/A",#REF!)</f>
        <v>#REF!</v>
      </c>
      <c r="AE11" s="47"/>
      <c r="AF11" s="47"/>
      <c r="AG11" s="120"/>
      <c r="AH11" s="47"/>
      <c r="AI11" s="47"/>
    </row>
    <row r="12" spans="1:35" x14ac:dyDescent="0.25">
      <c r="A12" s="23" t="str">
        <f t="shared" si="0"/>
        <v>00-</v>
      </c>
      <c r="B12" s="23" t="str">
        <f t="shared" si="2"/>
        <v xml:space="preserve"> site  m //</v>
      </c>
      <c r="C12" s="23" t="str">
        <f t="shared" si="1"/>
        <v/>
      </c>
      <c r="D12" s="61"/>
      <c r="E12" s="61"/>
      <c r="F12" s="47"/>
      <c r="G12" s="47"/>
      <c r="H12" s="47"/>
      <c r="I12" s="47"/>
      <c r="J12" s="40" t="str">
        <f t="shared" si="3"/>
        <v>//</v>
      </c>
      <c r="K12" s="76"/>
      <c r="L12" s="63"/>
      <c r="M12" s="47"/>
      <c r="N12" s="47"/>
      <c r="O12" s="47"/>
      <c r="P12" s="47"/>
      <c r="Q12" s="47"/>
      <c r="R12" s="47"/>
      <c r="S12" s="111"/>
      <c r="T12" s="47"/>
      <c r="U12" s="47"/>
      <c r="V12" s="47"/>
      <c r="W12" s="47"/>
      <c r="X12" s="47"/>
      <c r="Y12" s="114"/>
      <c r="Z12" s="47"/>
      <c r="AA12" s="117"/>
      <c r="AB12" s="47"/>
      <c r="AC12" s="47"/>
      <c r="AD12" s="40" t="e">
        <f>IF(#REF!="","N/A",#REF!)</f>
        <v>#REF!</v>
      </c>
      <c r="AE12" s="47"/>
      <c r="AF12" s="47"/>
      <c r="AG12" s="120"/>
      <c r="AH12" s="47"/>
      <c r="AI12" s="47"/>
    </row>
    <row r="13" spans="1:35" x14ac:dyDescent="0.25">
      <c r="A13" s="23" t="str">
        <f t="shared" si="0"/>
        <v>00-</v>
      </c>
      <c r="B13" s="23" t="str">
        <f t="shared" si="2"/>
        <v xml:space="preserve"> site  m //</v>
      </c>
      <c r="C13" s="23" t="str">
        <f t="shared" si="1"/>
        <v/>
      </c>
      <c r="D13" s="61"/>
      <c r="E13" s="61"/>
      <c r="F13" s="47"/>
      <c r="G13" s="47"/>
      <c r="H13" s="47"/>
      <c r="I13" s="47"/>
      <c r="J13" s="40" t="str">
        <f t="shared" si="3"/>
        <v>//</v>
      </c>
      <c r="K13" s="76"/>
      <c r="L13" s="63"/>
      <c r="M13" s="47"/>
      <c r="N13" s="47"/>
      <c r="O13" s="47"/>
      <c r="P13" s="47"/>
      <c r="Q13" s="47"/>
      <c r="R13" s="47"/>
      <c r="S13" s="111"/>
      <c r="T13" s="47"/>
      <c r="U13" s="47"/>
      <c r="V13" s="47"/>
      <c r="W13" s="47"/>
      <c r="X13" s="47"/>
      <c r="Y13" s="114"/>
      <c r="Z13" s="47"/>
      <c r="AA13" s="117"/>
      <c r="AB13" s="47"/>
      <c r="AC13" s="47"/>
      <c r="AD13" s="40" t="e">
        <f>IF(#REF!="","N/A",#REF!)</f>
        <v>#REF!</v>
      </c>
      <c r="AE13" s="47"/>
      <c r="AF13" s="47"/>
      <c r="AG13" s="120"/>
      <c r="AH13" s="47"/>
      <c r="AI13" s="47"/>
    </row>
    <row r="14" spans="1:35" x14ac:dyDescent="0.25">
      <c r="A14" s="23" t="str">
        <f t="shared" si="0"/>
        <v>00-</v>
      </c>
      <c r="B14" s="23" t="str">
        <f t="shared" si="2"/>
        <v xml:space="preserve"> site  m //</v>
      </c>
      <c r="C14" s="23" t="str">
        <f t="shared" si="1"/>
        <v/>
      </c>
      <c r="D14" s="61"/>
      <c r="E14" s="61"/>
      <c r="F14" s="47"/>
      <c r="G14" s="47"/>
      <c r="H14" s="47"/>
      <c r="I14" s="47"/>
      <c r="J14" s="40" t="str">
        <f t="shared" si="3"/>
        <v>//</v>
      </c>
      <c r="K14" s="76"/>
      <c r="L14" s="63"/>
      <c r="M14" s="47"/>
      <c r="N14" s="47"/>
      <c r="O14" s="47"/>
      <c r="P14" s="47"/>
      <c r="Q14" s="47"/>
      <c r="R14" s="47"/>
      <c r="S14" s="111"/>
      <c r="T14" s="47"/>
      <c r="U14" s="47"/>
      <c r="V14" s="47"/>
      <c r="W14" s="47"/>
      <c r="X14" s="47"/>
      <c r="Y14" s="114"/>
      <c r="Z14" s="47"/>
      <c r="AA14" s="117"/>
      <c r="AB14" s="47"/>
      <c r="AC14" s="47"/>
      <c r="AD14" s="40" t="e">
        <f>IF(#REF!="","N/A",#REF!)</f>
        <v>#REF!</v>
      </c>
      <c r="AE14" s="47"/>
      <c r="AF14" s="47"/>
      <c r="AG14" s="120"/>
      <c r="AH14" s="47"/>
      <c r="AI14" s="47"/>
    </row>
    <row r="15" spans="1:35" x14ac:dyDescent="0.25">
      <c r="A15" s="23" t="str">
        <f t="shared" si="0"/>
        <v>00-</v>
      </c>
      <c r="B15" s="23" t="str">
        <f t="shared" si="2"/>
        <v xml:space="preserve"> site  m //</v>
      </c>
      <c r="C15" s="23" t="str">
        <f t="shared" si="1"/>
        <v/>
      </c>
      <c r="D15" s="61"/>
      <c r="E15" s="61"/>
      <c r="F15" s="47"/>
      <c r="G15" s="47"/>
      <c r="H15" s="47"/>
      <c r="I15" s="47"/>
      <c r="J15" s="40" t="str">
        <f t="shared" si="3"/>
        <v>//</v>
      </c>
      <c r="K15" s="76"/>
      <c r="L15" s="63"/>
      <c r="M15" s="47"/>
      <c r="N15" s="47"/>
      <c r="O15" s="47"/>
      <c r="P15" s="47"/>
      <c r="Q15" s="47"/>
      <c r="R15" s="47"/>
      <c r="S15" s="111"/>
      <c r="T15" s="47"/>
      <c r="U15" s="47"/>
      <c r="V15" s="47"/>
      <c r="W15" s="47"/>
      <c r="X15" s="47"/>
      <c r="Y15" s="114"/>
      <c r="Z15" s="47"/>
      <c r="AA15" s="117"/>
      <c r="AB15" s="47"/>
      <c r="AC15" s="47"/>
      <c r="AD15" s="40" t="e">
        <f>IF(#REF!="","N/A",#REF!)</f>
        <v>#REF!</v>
      </c>
      <c r="AE15" s="47"/>
      <c r="AF15" s="47"/>
      <c r="AG15" s="120"/>
      <c r="AH15" s="47"/>
      <c r="AI15" s="47"/>
    </row>
    <row r="16" spans="1:35" x14ac:dyDescent="0.25">
      <c r="A16" s="23" t="str">
        <f t="shared" si="0"/>
        <v>00-</v>
      </c>
      <c r="B16" s="23" t="str">
        <f t="shared" si="2"/>
        <v xml:space="preserve"> site  m //</v>
      </c>
      <c r="C16" s="23" t="str">
        <f t="shared" si="1"/>
        <v/>
      </c>
      <c r="D16" s="61"/>
      <c r="E16" s="61"/>
      <c r="F16" s="47"/>
      <c r="G16" s="47"/>
      <c r="H16" s="47"/>
      <c r="I16" s="47"/>
      <c r="J16" s="40" t="str">
        <f t="shared" si="3"/>
        <v>//</v>
      </c>
      <c r="K16" s="76"/>
      <c r="L16" s="63"/>
      <c r="M16" s="47"/>
      <c r="N16" s="47"/>
      <c r="O16" s="47"/>
      <c r="P16" s="47"/>
      <c r="Q16" s="47"/>
      <c r="R16" s="47"/>
      <c r="S16" s="111"/>
      <c r="T16" s="47"/>
      <c r="U16" s="47"/>
      <c r="V16" s="47"/>
      <c r="W16" s="47"/>
      <c r="X16" s="47"/>
      <c r="Y16" s="114"/>
      <c r="Z16" s="47"/>
      <c r="AA16" s="117"/>
      <c r="AB16" s="47"/>
      <c r="AC16" s="47"/>
      <c r="AD16" s="40" t="e">
        <f>IF(#REF!="","N/A",#REF!)</f>
        <v>#REF!</v>
      </c>
      <c r="AE16" s="47"/>
      <c r="AF16" s="47"/>
      <c r="AG16" s="120"/>
      <c r="AH16" s="47"/>
      <c r="AI16" s="47"/>
    </row>
    <row r="17" spans="1:35" x14ac:dyDescent="0.25">
      <c r="A17" s="23" t="str">
        <f t="shared" si="0"/>
        <v>00-</v>
      </c>
      <c r="B17" s="23" t="str">
        <f t="shared" si="2"/>
        <v xml:space="preserve"> site  m //</v>
      </c>
      <c r="C17" s="23" t="str">
        <f t="shared" si="1"/>
        <v/>
      </c>
      <c r="D17" s="61"/>
      <c r="E17" s="61"/>
      <c r="F17" s="47"/>
      <c r="G17" s="47"/>
      <c r="H17" s="47"/>
      <c r="I17" s="47"/>
      <c r="J17" s="40" t="str">
        <f t="shared" si="3"/>
        <v>//</v>
      </c>
      <c r="K17" s="76"/>
      <c r="L17" s="63"/>
      <c r="M17" s="47"/>
      <c r="N17" s="47"/>
      <c r="O17" s="47"/>
      <c r="P17" s="47"/>
      <c r="Q17" s="47"/>
      <c r="R17" s="47"/>
      <c r="S17" s="111"/>
      <c r="T17" s="47"/>
      <c r="U17" s="47"/>
      <c r="V17" s="47"/>
      <c r="W17" s="47"/>
      <c r="X17" s="47"/>
      <c r="Y17" s="114"/>
      <c r="Z17" s="47"/>
      <c r="AA17" s="117"/>
      <c r="AB17" s="47"/>
      <c r="AC17" s="47"/>
      <c r="AD17" s="40" t="e">
        <f>IF(#REF!="","N/A",#REF!)</f>
        <v>#REF!</v>
      </c>
      <c r="AE17" s="47"/>
      <c r="AF17" s="47"/>
      <c r="AG17" s="120"/>
      <c r="AH17" s="47"/>
      <c r="AI17" s="47"/>
    </row>
    <row r="18" spans="1:35" x14ac:dyDescent="0.25">
      <c r="A18" s="23" t="str">
        <f t="shared" si="0"/>
        <v>00-</v>
      </c>
      <c r="B18" s="23" t="str">
        <f t="shared" si="2"/>
        <v xml:space="preserve"> site  m //</v>
      </c>
      <c r="C18" s="23" t="str">
        <f t="shared" si="1"/>
        <v/>
      </c>
      <c r="D18" s="61"/>
      <c r="E18" s="61"/>
      <c r="F18" s="47"/>
      <c r="G18" s="47"/>
      <c r="H18" s="47"/>
      <c r="I18" s="47"/>
      <c r="J18" s="40" t="str">
        <f t="shared" si="3"/>
        <v>//</v>
      </c>
      <c r="K18" s="76"/>
      <c r="L18" s="63"/>
      <c r="M18" s="47"/>
      <c r="N18" s="47"/>
      <c r="O18" s="47"/>
      <c r="P18" s="47"/>
      <c r="Q18" s="47"/>
      <c r="R18" s="47"/>
      <c r="S18" s="111"/>
      <c r="T18" s="47"/>
      <c r="U18" s="47"/>
      <c r="V18" s="47"/>
      <c r="W18" s="47"/>
      <c r="X18" s="47"/>
      <c r="Y18" s="114"/>
      <c r="Z18" s="47"/>
      <c r="AA18" s="117"/>
      <c r="AB18" s="47"/>
      <c r="AC18" s="47"/>
      <c r="AD18" s="40" t="e">
        <f>IF(#REF!="","N/A",#REF!)</f>
        <v>#REF!</v>
      </c>
      <c r="AE18" s="47"/>
      <c r="AF18" s="47"/>
      <c r="AG18" s="120"/>
      <c r="AH18" s="47"/>
      <c r="AI18" s="47"/>
    </row>
    <row r="19" spans="1:35" x14ac:dyDescent="0.25">
      <c r="A19" s="23" t="str">
        <f t="shared" si="0"/>
        <v>00-</v>
      </c>
      <c r="B19" s="23" t="str">
        <f t="shared" si="2"/>
        <v xml:space="preserve"> site  m //</v>
      </c>
      <c r="C19" s="23" t="str">
        <f t="shared" si="1"/>
        <v/>
      </c>
      <c r="D19" s="61"/>
      <c r="E19" s="61"/>
      <c r="F19" s="47"/>
      <c r="G19" s="47"/>
      <c r="H19" s="47"/>
      <c r="I19" s="47"/>
      <c r="J19" s="40" t="str">
        <f t="shared" si="3"/>
        <v>//</v>
      </c>
      <c r="K19" s="76"/>
      <c r="L19" s="63"/>
      <c r="M19" s="47"/>
      <c r="N19" s="47"/>
      <c r="O19" s="47"/>
      <c r="P19" s="47"/>
      <c r="Q19" s="47"/>
      <c r="R19" s="47"/>
      <c r="S19" s="111"/>
      <c r="T19" s="47"/>
      <c r="U19" s="47"/>
      <c r="V19" s="47"/>
      <c r="W19" s="47"/>
      <c r="X19" s="47"/>
      <c r="Y19" s="114"/>
      <c r="Z19" s="47"/>
      <c r="AA19" s="117"/>
      <c r="AB19" s="47"/>
      <c r="AC19" s="47"/>
      <c r="AD19" s="40" t="e">
        <f>IF(#REF!="","N/A",#REF!)</f>
        <v>#REF!</v>
      </c>
      <c r="AE19" s="47"/>
      <c r="AF19" s="47"/>
      <c r="AG19" s="120"/>
      <c r="AH19" s="47"/>
      <c r="AI19" s="47"/>
    </row>
    <row r="20" spans="1:35" x14ac:dyDescent="0.25">
      <c r="A20" s="23" t="str">
        <f t="shared" si="0"/>
        <v>00-</v>
      </c>
      <c r="B20" s="23" t="str">
        <f t="shared" si="2"/>
        <v xml:space="preserve"> site  m //</v>
      </c>
      <c r="C20" s="23" t="str">
        <f t="shared" si="1"/>
        <v/>
      </c>
      <c r="D20" s="61"/>
      <c r="E20" s="61"/>
      <c r="F20" s="47"/>
      <c r="G20" s="47"/>
      <c r="H20" s="47"/>
      <c r="I20" s="47"/>
      <c r="J20" s="40" t="str">
        <f t="shared" si="3"/>
        <v>//</v>
      </c>
      <c r="K20" s="76"/>
      <c r="L20" s="63"/>
      <c r="M20" s="47"/>
      <c r="N20" s="47"/>
      <c r="O20" s="47"/>
      <c r="P20" s="47"/>
      <c r="Q20" s="47"/>
      <c r="R20" s="47"/>
      <c r="S20" s="111"/>
      <c r="T20" s="47"/>
      <c r="U20" s="47"/>
      <c r="V20" s="47"/>
      <c r="W20" s="47"/>
      <c r="X20" s="47"/>
      <c r="Y20" s="114"/>
      <c r="Z20" s="47"/>
      <c r="AA20" s="117"/>
      <c r="AB20" s="47"/>
      <c r="AC20" s="47"/>
      <c r="AD20" s="40" t="e">
        <f>IF(#REF!="","N/A",#REF!)</f>
        <v>#REF!</v>
      </c>
      <c r="AE20" s="47"/>
      <c r="AF20" s="47"/>
      <c r="AG20" s="120"/>
      <c r="AH20" s="47"/>
      <c r="AI20" s="47"/>
    </row>
    <row r="21" spans="1:35" x14ac:dyDescent="0.25">
      <c r="A21" s="23" t="str">
        <f t="shared" si="0"/>
        <v>00-</v>
      </c>
      <c r="B21" s="23" t="str">
        <f t="shared" si="2"/>
        <v xml:space="preserve"> site  m //</v>
      </c>
      <c r="C21" s="23" t="str">
        <f t="shared" si="1"/>
        <v/>
      </c>
      <c r="D21" s="61"/>
      <c r="E21" s="61"/>
      <c r="F21" s="47"/>
      <c r="G21" s="47"/>
      <c r="H21" s="47"/>
      <c r="I21" s="47"/>
      <c r="J21" s="40" t="str">
        <f t="shared" si="3"/>
        <v>//</v>
      </c>
      <c r="K21" s="76"/>
      <c r="L21" s="63"/>
      <c r="M21" s="47"/>
      <c r="N21" s="47"/>
      <c r="O21" s="47"/>
      <c r="P21" s="47"/>
      <c r="Q21" s="47"/>
      <c r="R21" s="47"/>
      <c r="S21" s="111"/>
      <c r="T21" s="47"/>
      <c r="U21" s="47"/>
      <c r="V21" s="47"/>
      <c r="W21" s="47"/>
      <c r="X21" s="47"/>
      <c r="Y21" s="114"/>
      <c r="Z21" s="47"/>
      <c r="AA21" s="117"/>
      <c r="AB21" s="47"/>
      <c r="AC21" s="47"/>
      <c r="AD21" s="40" t="e">
        <f>IF(#REF!="","N/A",#REF!)</f>
        <v>#REF!</v>
      </c>
      <c r="AE21" s="47"/>
      <c r="AF21" s="47"/>
      <c r="AG21" s="120"/>
      <c r="AH21" s="47"/>
      <c r="AI21" s="47"/>
    </row>
    <row r="22" spans="1:35" x14ac:dyDescent="0.25">
      <c r="A22" s="23" t="str">
        <f t="shared" si="0"/>
        <v>00-</v>
      </c>
      <c r="B22" s="23" t="str">
        <f t="shared" si="2"/>
        <v xml:space="preserve"> site  m //</v>
      </c>
      <c r="C22" s="23" t="str">
        <f t="shared" si="1"/>
        <v/>
      </c>
      <c r="D22" s="61"/>
      <c r="E22" s="61"/>
      <c r="F22" s="47"/>
      <c r="G22" s="47"/>
      <c r="H22" s="47"/>
      <c r="I22" s="47"/>
      <c r="J22" s="40" t="str">
        <f t="shared" si="3"/>
        <v>//</v>
      </c>
      <c r="K22" s="76"/>
      <c r="L22" s="63"/>
      <c r="M22" s="47"/>
      <c r="N22" s="47"/>
      <c r="O22" s="47"/>
      <c r="P22" s="47"/>
      <c r="Q22" s="47"/>
      <c r="R22" s="47"/>
      <c r="S22" s="111"/>
      <c r="T22" s="47"/>
      <c r="U22" s="47"/>
      <c r="V22" s="47"/>
      <c r="W22" s="47"/>
      <c r="X22" s="47"/>
      <c r="Y22" s="114"/>
      <c r="Z22" s="47"/>
      <c r="AA22" s="117"/>
      <c r="AB22" s="47"/>
      <c r="AC22" s="47"/>
      <c r="AD22" s="40" t="e">
        <f>IF(#REF!="","N/A",#REF!)</f>
        <v>#REF!</v>
      </c>
      <c r="AE22" s="47"/>
      <c r="AF22" s="47"/>
      <c r="AG22" s="120"/>
      <c r="AH22" s="47"/>
      <c r="AI22" s="47"/>
    </row>
    <row r="23" spans="1:35" x14ac:dyDescent="0.25">
      <c r="A23" s="23" t="str">
        <f t="shared" si="0"/>
        <v>00-</v>
      </c>
      <c r="B23" s="23" t="str">
        <f t="shared" si="2"/>
        <v xml:space="preserve"> site  m //</v>
      </c>
      <c r="C23" s="23" t="str">
        <f t="shared" si="1"/>
        <v/>
      </c>
      <c r="D23" s="61"/>
      <c r="E23" s="61"/>
      <c r="F23" s="47"/>
      <c r="G23" s="47"/>
      <c r="H23" s="47"/>
      <c r="I23" s="47"/>
      <c r="J23" s="40" t="str">
        <f t="shared" si="3"/>
        <v>//</v>
      </c>
      <c r="K23" s="76"/>
      <c r="L23" s="63"/>
      <c r="M23" s="47"/>
      <c r="N23" s="47"/>
      <c r="O23" s="47"/>
      <c r="P23" s="47"/>
      <c r="Q23" s="47"/>
      <c r="R23" s="47"/>
      <c r="S23" s="111"/>
      <c r="T23" s="47"/>
      <c r="U23" s="47"/>
      <c r="V23" s="47"/>
      <c r="W23" s="47"/>
      <c r="X23" s="47"/>
      <c r="Y23" s="114"/>
      <c r="Z23" s="47"/>
      <c r="AA23" s="117"/>
      <c r="AB23" s="47"/>
      <c r="AC23" s="47"/>
      <c r="AD23" s="40" t="e">
        <f>IF(#REF!="","N/A",#REF!)</f>
        <v>#REF!</v>
      </c>
      <c r="AE23" s="47"/>
      <c r="AF23" s="47"/>
      <c r="AG23" s="120"/>
      <c r="AH23" s="47"/>
      <c r="AI23" s="47"/>
    </row>
    <row r="24" spans="1:35" x14ac:dyDescent="0.25">
      <c r="A24" s="23" t="str">
        <f t="shared" si="0"/>
        <v>00-</v>
      </c>
      <c r="B24" s="23" t="str">
        <f t="shared" si="2"/>
        <v xml:space="preserve"> site  m //</v>
      </c>
      <c r="C24" s="23" t="str">
        <f t="shared" si="1"/>
        <v/>
      </c>
      <c r="D24" s="61"/>
      <c r="E24" s="61"/>
      <c r="F24" s="47"/>
      <c r="G24" s="47"/>
      <c r="H24" s="47"/>
      <c r="I24" s="47"/>
      <c r="J24" s="40" t="str">
        <f t="shared" si="3"/>
        <v>//</v>
      </c>
      <c r="K24" s="76"/>
      <c r="L24" s="63"/>
      <c r="M24" s="47"/>
      <c r="N24" s="47"/>
      <c r="O24" s="47"/>
      <c r="P24" s="47"/>
      <c r="Q24" s="47"/>
      <c r="R24" s="47"/>
      <c r="S24" s="111"/>
      <c r="T24" s="47"/>
      <c r="U24" s="47"/>
      <c r="V24" s="47"/>
      <c r="W24" s="47"/>
      <c r="X24" s="47"/>
      <c r="Y24" s="114"/>
      <c r="Z24" s="47"/>
      <c r="AA24" s="117"/>
      <c r="AB24" s="47"/>
      <c r="AC24" s="47"/>
      <c r="AD24" s="40" t="e">
        <f>IF(#REF!="","N/A",#REF!)</f>
        <v>#REF!</v>
      </c>
      <c r="AE24" s="47"/>
      <c r="AF24" s="47"/>
      <c r="AG24" s="120"/>
      <c r="AH24" s="47"/>
      <c r="AI24" s="47"/>
    </row>
    <row r="25" spans="1:35" x14ac:dyDescent="0.25">
      <c r="A25" s="23" t="str">
        <f t="shared" si="0"/>
        <v>00-</v>
      </c>
      <c r="B25" s="23" t="str">
        <f t="shared" si="2"/>
        <v xml:space="preserve"> site  m //</v>
      </c>
      <c r="C25" s="23" t="str">
        <f t="shared" si="1"/>
        <v/>
      </c>
      <c r="D25" s="61"/>
      <c r="E25" s="61"/>
      <c r="F25" s="47"/>
      <c r="G25" s="47"/>
      <c r="H25" s="47"/>
      <c r="I25" s="47"/>
      <c r="J25" s="40" t="str">
        <f t="shared" si="3"/>
        <v>//</v>
      </c>
      <c r="K25" s="76"/>
      <c r="L25" s="63"/>
      <c r="M25" s="47"/>
      <c r="N25" s="47"/>
      <c r="O25" s="47"/>
      <c r="P25" s="47"/>
      <c r="Q25" s="47"/>
      <c r="R25" s="47"/>
      <c r="S25" s="111"/>
      <c r="T25" s="47"/>
      <c r="U25" s="47"/>
      <c r="V25" s="47"/>
      <c r="W25" s="47"/>
      <c r="X25" s="47"/>
      <c r="Y25" s="114"/>
      <c r="Z25" s="47"/>
      <c r="AA25" s="117"/>
      <c r="AB25" s="47"/>
      <c r="AC25" s="47"/>
      <c r="AD25" s="40" t="e">
        <f>IF(#REF!="","N/A",#REF!)</f>
        <v>#REF!</v>
      </c>
      <c r="AE25" s="47"/>
      <c r="AF25" s="47"/>
      <c r="AG25" s="120"/>
      <c r="AH25" s="47"/>
      <c r="AI25" s="47"/>
    </row>
    <row r="26" spans="1:35" x14ac:dyDescent="0.25">
      <c r="A26" s="23" t="str">
        <f t="shared" si="0"/>
        <v>00-</v>
      </c>
      <c r="B26" s="23" t="str">
        <f t="shared" si="2"/>
        <v xml:space="preserve"> site  m //</v>
      </c>
      <c r="C26" s="23" t="str">
        <f t="shared" si="1"/>
        <v/>
      </c>
      <c r="D26" s="61"/>
      <c r="E26" s="61"/>
      <c r="F26" s="47"/>
      <c r="G26" s="47"/>
      <c r="H26" s="47"/>
      <c r="I26" s="47"/>
      <c r="J26" s="40" t="str">
        <f t="shared" si="3"/>
        <v>//</v>
      </c>
      <c r="K26" s="76"/>
      <c r="L26" s="63"/>
      <c r="M26" s="47"/>
      <c r="N26" s="47"/>
      <c r="O26" s="47"/>
      <c r="P26" s="47"/>
      <c r="Q26" s="47"/>
      <c r="R26" s="47"/>
      <c r="S26" s="111"/>
      <c r="T26" s="47"/>
      <c r="U26" s="47"/>
      <c r="V26" s="47"/>
      <c r="W26" s="47"/>
      <c r="X26" s="47"/>
      <c r="Y26" s="114"/>
      <c r="Z26" s="47"/>
      <c r="AA26" s="117"/>
      <c r="AB26" s="47"/>
      <c r="AC26" s="47"/>
      <c r="AD26" s="40" t="e">
        <f>IF(#REF!="","N/A",#REF!)</f>
        <v>#REF!</v>
      </c>
      <c r="AE26" s="47"/>
      <c r="AF26" s="47"/>
      <c r="AG26" s="120"/>
      <c r="AH26" s="47"/>
      <c r="AI26" s="47"/>
    </row>
    <row r="27" spans="1:35" x14ac:dyDescent="0.25">
      <c r="A27" s="23" t="str">
        <f t="shared" si="0"/>
        <v>00-</v>
      </c>
      <c r="B27" s="23" t="str">
        <f t="shared" si="2"/>
        <v xml:space="preserve"> site  m //</v>
      </c>
      <c r="C27" s="23" t="str">
        <f t="shared" si="1"/>
        <v/>
      </c>
      <c r="D27" s="61"/>
      <c r="E27" s="61"/>
      <c r="F27" s="47"/>
      <c r="G27" s="47"/>
      <c r="H27" s="47"/>
      <c r="I27" s="47"/>
      <c r="J27" s="40" t="str">
        <f t="shared" si="3"/>
        <v>//</v>
      </c>
      <c r="K27" s="76"/>
      <c r="L27" s="63"/>
      <c r="M27" s="47"/>
      <c r="N27" s="47"/>
      <c r="O27" s="47"/>
      <c r="P27" s="47"/>
      <c r="Q27" s="47"/>
      <c r="R27" s="47"/>
      <c r="S27" s="111"/>
      <c r="T27" s="47"/>
      <c r="U27" s="47"/>
      <c r="V27" s="47"/>
      <c r="W27" s="47"/>
      <c r="X27" s="47"/>
      <c r="Y27" s="114"/>
      <c r="Z27" s="47"/>
      <c r="AA27" s="117"/>
      <c r="AB27" s="47"/>
      <c r="AC27" s="47"/>
      <c r="AD27" s="40" t="e">
        <f>IF(#REF!="","N/A",#REF!)</f>
        <v>#REF!</v>
      </c>
      <c r="AE27" s="47"/>
      <c r="AF27" s="47"/>
      <c r="AG27" s="120"/>
      <c r="AH27" s="47"/>
      <c r="AI27" s="47"/>
    </row>
    <row r="28" spans="1:35" x14ac:dyDescent="0.25">
      <c r="A28" s="23" t="str">
        <f t="shared" si="0"/>
        <v>00-</v>
      </c>
      <c r="B28" s="23" t="str">
        <f t="shared" si="2"/>
        <v xml:space="preserve"> site  m //</v>
      </c>
      <c r="C28" s="23" t="str">
        <f t="shared" si="1"/>
        <v/>
      </c>
      <c r="D28" s="61"/>
      <c r="E28" s="61"/>
      <c r="F28" s="47"/>
      <c r="G28" s="47"/>
      <c r="H28" s="47"/>
      <c r="I28" s="47"/>
      <c r="J28" s="40" t="str">
        <f t="shared" si="3"/>
        <v>//</v>
      </c>
      <c r="K28" s="76"/>
      <c r="L28" s="63"/>
      <c r="M28" s="47"/>
      <c r="N28" s="47"/>
      <c r="O28" s="47"/>
      <c r="P28" s="47"/>
      <c r="Q28" s="47"/>
      <c r="R28" s="47"/>
      <c r="S28" s="111"/>
      <c r="T28" s="47"/>
      <c r="U28" s="47"/>
      <c r="V28" s="47"/>
      <c r="W28" s="47"/>
      <c r="X28" s="47"/>
      <c r="Y28" s="114"/>
      <c r="Z28" s="47"/>
      <c r="AA28" s="117"/>
      <c r="AB28" s="47"/>
      <c r="AC28" s="47"/>
      <c r="AD28" s="40" t="e">
        <f>IF(#REF!="","N/A",#REF!)</f>
        <v>#REF!</v>
      </c>
      <c r="AE28" s="47"/>
      <c r="AF28" s="47"/>
      <c r="AG28" s="120"/>
      <c r="AH28" s="47"/>
      <c r="AI28" s="47"/>
    </row>
    <row r="29" spans="1:35" x14ac:dyDescent="0.25">
      <c r="A29" s="23" t="str">
        <f t="shared" si="0"/>
        <v>00-</v>
      </c>
      <c r="B29" s="23" t="str">
        <f t="shared" si="2"/>
        <v xml:space="preserve"> site  m //</v>
      </c>
      <c r="C29" s="23" t="str">
        <f t="shared" si="1"/>
        <v/>
      </c>
      <c r="D29" s="61"/>
      <c r="E29" s="61"/>
      <c r="F29" s="47"/>
      <c r="G29" s="47"/>
      <c r="H29" s="47"/>
      <c r="I29" s="47"/>
      <c r="J29" s="40" t="str">
        <f t="shared" si="3"/>
        <v>//</v>
      </c>
      <c r="K29" s="76"/>
      <c r="L29" s="63"/>
      <c r="M29" s="47"/>
      <c r="N29" s="47"/>
      <c r="O29" s="47"/>
      <c r="P29" s="47"/>
      <c r="Q29" s="47"/>
      <c r="R29" s="47"/>
      <c r="S29" s="111"/>
      <c r="T29" s="47"/>
      <c r="U29" s="47"/>
      <c r="V29" s="47"/>
      <c r="W29" s="47"/>
      <c r="X29" s="47"/>
      <c r="Y29" s="114"/>
      <c r="Z29" s="47"/>
      <c r="AA29" s="117"/>
      <c r="AB29" s="47"/>
      <c r="AC29" s="47"/>
      <c r="AD29" s="40" t="e">
        <f>IF(#REF!="","N/A",#REF!)</f>
        <v>#REF!</v>
      </c>
      <c r="AE29" s="47"/>
      <c r="AF29" s="47"/>
      <c r="AG29" s="120"/>
      <c r="AH29" s="47"/>
      <c r="AI29" s="47"/>
    </row>
    <row r="30" spans="1:35" x14ac:dyDescent="0.25">
      <c r="A30" s="23" t="str">
        <f t="shared" si="0"/>
        <v>00-</v>
      </c>
      <c r="B30" s="23" t="str">
        <f t="shared" si="2"/>
        <v xml:space="preserve"> site  m //</v>
      </c>
      <c r="C30" s="23" t="str">
        <f t="shared" si="1"/>
        <v/>
      </c>
      <c r="D30" s="61"/>
      <c r="E30" s="61"/>
      <c r="F30" s="47"/>
      <c r="G30" s="47"/>
      <c r="H30" s="47"/>
      <c r="I30" s="47"/>
      <c r="J30" s="40" t="str">
        <f t="shared" si="3"/>
        <v>//</v>
      </c>
      <c r="K30" s="76"/>
      <c r="L30" s="63"/>
      <c r="M30" s="47"/>
      <c r="N30" s="47"/>
      <c r="O30" s="47"/>
      <c r="P30" s="47"/>
      <c r="Q30" s="47"/>
      <c r="R30" s="47"/>
      <c r="S30" s="111"/>
      <c r="T30" s="47"/>
      <c r="U30" s="47"/>
      <c r="V30" s="47"/>
      <c r="W30" s="47"/>
      <c r="X30" s="47"/>
      <c r="Y30" s="114"/>
      <c r="Z30" s="47"/>
      <c r="AA30" s="117"/>
      <c r="AB30" s="47"/>
      <c r="AC30" s="47"/>
      <c r="AD30" s="40" t="e">
        <f>IF(#REF!="","N/A",#REF!)</f>
        <v>#REF!</v>
      </c>
      <c r="AE30" s="47"/>
      <c r="AF30" s="47"/>
      <c r="AG30" s="120"/>
      <c r="AH30" s="47"/>
      <c r="AI30" s="47"/>
    </row>
    <row r="31" spans="1:35" x14ac:dyDescent="0.25">
      <c r="A31" s="23" t="str">
        <f t="shared" si="0"/>
        <v>00-</v>
      </c>
      <c r="B31" s="23" t="str">
        <f t="shared" si="2"/>
        <v xml:space="preserve"> site  m //</v>
      </c>
      <c r="C31" s="23" t="str">
        <f t="shared" si="1"/>
        <v/>
      </c>
      <c r="D31" s="61"/>
      <c r="E31" s="61"/>
      <c r="F31" s="47"/>
      <c r="G31" s="47"/>
      <c r="H31" s="47"/>
      <c r="I31" s="47"/>
      <c r="J31" s="40" t="str">
        <f t="shared" si="3"/>
        <v>//</v>
      </c>
      <c r="K31" s="76"/>
      <c r="L31" s="63"/>
      <c r="M31" s="47"/>
      <c r="N31" s="47"/>
      <c r="O31" s="47"/>
      <c r="P31" s="47"/>
      <c r="Q31" s="47"/>
      <c r="R31" s="47"/>
      <c r="S31" s="111"/>
      <c r="T31" s="47"/>
      <c r="U31" s="47"/>
      <c r="V31" s="47"/>
      <c r="W31" s="47"/>
      <c r="X31" s="47"/>
      <c r="Y31" s="114"/>
      <c r="Z31" s="47"/>
      <c r="AA31" s="117"/>
      <c r="AB31" s="47"/>
      <c r="AC31" s="47"/>
      <c r="AD31" s="40" t="e">
        <f>IF(#REF!="","N/A",#REF!)</f>
        <v>#REF!</v>
      </c>
      <c r="AE31" s="47"/>
      <c r="AF31" s="47"/>
      <c r="AG31" s="120"/>
      <c r="AH31" s="47"/>
      <c r="AI31" s="47"/>
    </row>
    <row r="32" spans="1:35" x14ac:dyDescent="0.25">
      <c r="A32" s="23" t="str">
        <f t="shared" si="0"/>
        <v>00-</v>
      </c>
      <c r="B32" s="23" t="str">
        <f t="shared" si="2"/>
        <v xml:space="preserve"> site  m //</v>
      </c>
      <c r="C32" s="23" t="str">
        <f t="shared" si="1"/>
        <v/>
      </c>
      <c r="D32" s="61"/>
      <c r="E32" s="61"/>
      <c r="F32" s="47"/>
      <c r="G32" s="47"/>
      <c r="H32" s="47"/>
      <c r="I32" s="47"/>
      <c r="J32" s="40" t="str">
        <f t="shared" si="3"/>
        <v>//</v>
      </c>
      <c r="K32" s="76"/>
      <c r="L32" s="63"/>
      <c r="M32" s="47"/>
      <c r="N32" s="47"/>
      <c r="O32" s="47"/>
      <c r="P32" s="47"/>
      <c r="Q32" s="47"/>
      <c r="R32" s="47"/>
      <c r="S32" s="111"/>
      <c r="T32" s="47"/>
      <c r="U32" s="47"/>
      <c r="V32" s="47"/>
      <c r="W32" s="47"/>
      <c r="X32" s="47"/>
      <c r="Y32" s="114"/>
      <c r="Z32" s="47"/>
      <c r="AA32" s="117"/>
      <c r="AB32" s="47"/>
      <c r="AC32" s="47"/>
      <c r="AD32" s="40" t="e">
        <f>IF(#REF!="","N/A",#REF!)</f>
        <v>#REF!</v>
      </c>
      <c r="AE32" s="47"/>
      <c r="AF32" s="47"/>
      <c r="AG32" s="120"/>
      <c r="AH32" s="47"/>
      <c r="AI32" s="47"/>
    </row>
    <row r="33" spans="1:35" x14ac:dyDescent="0.25">
      <c r="A33" s="23" t="str">
        <f t="shared" si="0"/>
        <v>00-</v>
      </c>
      <c r="B33" s="23" t="str">
        <f t="shared" si="2"/>
        <v xml:space="preserve"> site  m //</v>
      </c>
      <c r="C33" s="23" t="str">
        <f t="shared" si="1"/>
        <v/>
      </c>
      <c r="D33" s="61"/>
      <c r="E33" s="61"/>
      <c r="F33" s="47"/>
      <c r="G33" s="47"/>
      <c r="H33" s="47"/>
      <c r="I33" s="47"/>
      <c r="J33" s="40" t="str">
        <f t="shared" si="3"/>
        <v>//</v>
      </c>
      <c r="K33" s="76"/>
      <c r="L33" s="63"/>
      <c r="M33" s="47"/>
      <c r="N33" s="47"/>
      <c r="O33" s="47"/>
      <c r="P33" s="47"/>
      <c r="Q33" s="47"/>
      <c r="R33" s="47"/>
      <c r="S33" s="111"/>
      <c r="T33" s="47"/>
      <c r="U33" s="47"/>
      <c r="V33" s="47"/>
      <c r="W33" s="47"/>
      <c r="X33" s="47"/>
      <c r="Y33" s="114"/>
      <c r="Z33" s="47"/>
      <c r="AA33" s="117"/>
      <c r="AB33" s="47"/>
      <c r="AC33" s="47"/>
      <c r="AD33" s="40" t="e">
        <f>IF(#REF!="","N/A",#REF!)</f>
        <v>#REF!</v>
      </c>
      <c r="AE33" s="47"/>
      <c r="AF33" s="47"/>
      <c r="AG33" s="120"/>
      <c r="AH33" s="47"/>
      <c r="AI33" s="47"/>
    </row>
    <row r="34" spans="1:35" x14ac:dyDescent="0.25">
      <c r="A34" s="23" t="str">
        <f t="shared" si="0"/>
        <v>00-</v>
      </c>
      <c r="B34" s="23" t="str">
        <f t="shared" si="2"/>
        <v xml:space="preserve"> site  m //</v>
      </c>
      <c r="C34" s="23" t="str">
        <f t="shared" si="1"/>
        <v/>
      </c>
      <c r="D34" s="61"/>
      <c r="E34" s="61"/>
      <c r="F34" s="47"/>
      <c r="G34" s="47"/>
      <c r="H34" s="47"/>
      <c r="I34" s="47"/>
      <c r="J34" s="40" t="str">
        <f t="shared" si="3"/>
        <v>//</v>
      </c>
      <c r="K34" s="76"/>
      <c r="L34" s="63"/>
      <c r="M34" s="47"/>
      <c r="N34" s="47"/>
      <c r="O34" s="47"/>
      <c r="P34" s="47"/>
      <c r="Q34" s="47"/>
      <c r="R34" s="47"/>
      <c r="S34" s="111"/>
      <c r="T34" s="47"/>
      <c r="U34" s="47"/>
      <c r="V34" s="47"/>
      <c r="W34" s="47"/>
      <c r="X34" s="47"/>
      <c r="Y34" s="114"/>
      <c r="Z34" s="47"/>
      <c r="AA34" s="117"/>
      <c r="AB34" s="47"/>
      <c r="AC34" s="47"/>
      <c r="AD34" s="40" t="e">
        <f>IF(#REF!="","N/A",#REF!)</f>
        <v>#REF!</v>
      </c>
      <c r="AE34" s="47"/>
      <c r="AF34" s="47"/>
      <c r="AG34" s="120"/>
      <c r="AH34" s="47"/>
      <c r="AI34" s="47"/>
    </row>
    <row r="35" spans="1:35" x14ac:dyDescent="0.25">
      <c r="A35" s="23" t="str">
        <f t="shared" si="0"/>
        <v>00-</v>
      </c>
      <c r="B35" s="23" t="str">
        <f t="shared" si="2"/>
        <v xml:space="preserve"> site  m //</v>
      </c>
      <c r="C35" s="23" t="str">
        <f t="shared" si="1"/>
        <v/>
      </c>
      <c r="D35" s="61"/>
      <c r="E35" s="61"/>
      <c r="F35" s="47"/>
      <c r="G35" s="47"/>
      <c r="H35" s="47"/>
      <c r="I35" s="47"/>
      <c r="J35" s="40" t="str">
        <f t="shared" si="3"/>
        <v>//</v>
      </c>
      <c r="K35" s="76"/>
      <c r="L35" s="63"/>
      <c r="M35" s="47"/>
      <c r="N35" s="47"/>
      <c r="O35" s="47"/>
      <c r="P35" s="47"/>
      <c r="Q35" s="47"/>
      <c r="R35" s="47"/>
      <c r="S35" s="111"/>
      <c r="T35" s="47"/>
      <c r="U35" s="47"/>
      <c r="V35" s="47"/>
      <c r="W35" s="47"/>
      <c r="X35" s="47"/>
      <c r="Y35" s="114"/>
      <c r="Z35" s="47"/>
      <c r="AA35" s="117"/>
      <c r="AB35" s="47"/>
      <c r="AC35" s="47"/>
      <c r="AD35" s="40" t="e">
        <f>IF(#REF!="","N/A",#REF!)</f>
        <v>#REF!</v>
      </c>
      <c r="AE35" s="47"/>
      <c r="AF35" s="47"/>
      <c r="AG35" s="120"/>
      <c r="AH35" s="47"/>
      <c r="AI35" s="47"/>
    </row>
    <row r="36" spans="1:35" x14ac:dyDescent="0.25">
      <c r="A36" s="23" t="str">
        <f t="shared" si="0"/>
        <v>00-</v>
      </c>
      <c r="B36" s="23" t="str">
        <f t="shared" si="2"/>
        <v xml:space="preserve"> site  m //</v>
      </c>
      <c r="C36" s="23" t="str">
        <f t="shared" si="1"/>
        <v/>
      </c>
      <c r="D36" s="61"/>
      <c r="E36" s="61"/>
      <c r="F36" s="47"/>
      <c r="G36" s="47"/>
      <c r="H36" s="47"/>
      <c r="I36" s="47"/>
      <c r="J36" s="40" t="str">
        <f t="shared" si="3"/>
        <v>//</v>
      </c>
      <c r="K36" s="76"/>
      <c r="L36" s="63"/>
      <c r="M36" s="47"/>
      <c r="N36" s="47"/>
      <c r="O36" s="47"/>
      <c r="P36" s="47"/>
      <c r="Q36" s="47"/>
      <c r="R36" s="47"/>
      <c r="S36" s="111"/>
      <c r="T36" s="47"/>
      <c r="U36" s="47"/>
      <c r="V36" s="47"/>
      <c r="W36" s="47"/>
      <c r="X36" s="47"/>
      <c r="Y36" s="114"/>
      <c r="Z36" s="47"/>
      <c r="AA36" s="117"/>
      <c r="AB36" s="47"/>
      <c r="AC36" s="47"/>
      <c r="AD36" s="40" t="e">
        <f>IF(#REF!="","N/A",#REF!)</f>
        <v>#REF!</v>
      </c>
      <c r="AE36" s="47"/>
      <c r="AF36" s="47"/>
      <c r="AG36" s="120"/>
      <c r="AH36" s="47"/>
      <c r="AI36" s="47"/>
    </row>
    <row r="37" spans="1:35" x14ac:dyDescent="0.25">
      <c r="A37" s="23" t="str">
        <f t="shared" si="0"/>
        <v>00-</v>
      </c>
      <c r="B37" s="23" t="str">
        <f t="shared" si="2"/>
        <v xml:space="preserve"> site  m //</v>
      </c>
      <c r="C37" s="23" t="str">
        <f t="shared" si="1"/>
        <v/>
      </c>
      <c r="D37" s="61"/>
      <c r="E37" s="61"/>
      <c r="F37" s="47"/>
      <c r="G37" s="47"/>
      <c r="H37" s="47"/>
      <c r="I37" s="47"/>
      <c r="J37" s="40" t="str">
        <f t="shared" si="3"/>
        <v>//</v>
      </c>
      <c r="K37" s="76"/>
      <c r="L37" s="63"/>
      <c r="M37" s="47"/>
      <c r="N37" s="47"/>
      <c r="O37" s="47"/>
      <c r="P37" s="47"/>
      <c r="Q37" s="47"/>
      <c r="R37" s="47"/>
      <c r="S37" s="111"/>
      <c r="T37" s="47"/>
      <c r="U37" s="47"/>
      <c r="V37" s="47"/>
      <c r="W37" s="47"/>
      <c r="X37" s="47"/>
      <c r="Y37" s="114"/>
      <c r="Z37" s="47"/>
      <c r="AA37" s="117"/>
      <c r="AB37" s="47"/>
      <c r="AC37" s="47"/>
      <c r="AD37" s="40" t="e">
        <f>IF(#REF!="","N/A",#REF!)</f>
        <v>#REF!</v>
      </c>
      <c r="AE37" s="47"/>
      <c r="AF37" s="47"/>
      <c r="AG37" s="120"/>
      <c r="AH37" s="47"/>
      <c r="AI37" s="47"/>
    </row>
    <row r="38" spans="1:35" x14ac:dyDescent="0.25">
      <c r="A38" s="23" t="str">
        <f t="shared" si="0"/>
        <v>00-</v>
      </c>
      <c r="B38" s="23" t="str">
        <f t="shared" si="2"/>
        <v xml:space="preserve"> site  m //</v>
      </c>
      <c r="C38" s="23" t="str">
        <f t="shared" si="1"/>
        <v/>
      </c>
      <c r="D38" s="61"/>
      <c r="E38" s="61"/>
      <c r="F38" s="47"/>
      <c r="G38" s="47"/>
      <c r="H38" s="47"/>
      <c r="I38" s="47"/>
      <c r="J38" s="40" t="str">
        <f t="shared" si="3"/>
        <v>//</v>
      </c>
      <c r="K38" s="76"/>
      <c r="L38" s="63"/>
      <c r="M38" s="47"/>
      <c r="N38" s="47"/>
      <c r="O38" s="47"/>
      <c r="P38" s="47"/>
      <c r="Q38" s="47"/>
      <c r="R38" s="47"/>
      <c r="S38" s="111"/>
      <c r="T38" s="47"/>
      <c r="U38" s="47"/>
      <c r="V38" s="47"/>
      <c r="W38" s="47"/>
      <c r="X38" s="47"/>
      <c r="Y38" s="114"/>
      <c r="Z38" s="47"/>
      <c r="AA38" s="117"/>
      <c r="AB38" s="47"/>
      <c r="AC38" s="47"/>
      <c r="AD38" s="40" t="e">
        <f>IF(#REF!="","N/A",#REF!)</f>
        <v>#REF!</v>
      </c>
      <c r="AE38" s="47"/>
      <c r="AF38" s="47"/>
      <c r="AG38" s="120"/>
      <c r="AH38" s="47"/>
      <c r="AI38" s="47"/>
    </row>
    <row r="39" spans="1:35" x14ac:dyDescent="0.25">
      <c r="A39" s="23" t="str">
        <f t="shared" si="0"/>
        <v>00-</v>
      </c>
      <c r="B39" s="23" t="str">
        <f t="shared" si="2"/>
        <v xml:space="preserve"> site  m //</v>
      </c>
      <c r="C39" s="23" t="str">
        <f t="shared" si="1"/>
        <v/>
      </c>
      <c r="D39" s="61"/>
      <c r="E39" s="61"/>
      <c r="F39" s="47"/>
      <c r="G39" s="47"/>
      <c r="H39" s="47"/>
      <c r="I39" s="47"/>
      <c r="J39" s="40" t="str">
        <f t="shared" si="3"/>
        <v>//</v>
      </c>
      <c r="K39" s="76"/>
      <c r="L39" s="63"/>
      <c r="M39" s="47"/>
      <c r="N39" s="47"/>
      <c r="O39" s="47"/>
      <c r="P39" s="47"/>
      <c r="Q39" s="47"/>
      <c r="R39" s="47"/>
      <c r="S39" s="111"/>
      <c r="T39" s="47"/>
      <c r="U39" s="47"/>
      <c r="V39" s="47"/>
      <c r="W39" s="47"/>
      <c r="X39" s="47"/>
      <c r="Y39" s="114"/>
      <c r="Z39" s="47"/>
      <c r="AA39" s="117"/>
      <c r="AB39" s="47"/>
      <c r="AC39" s="47"/>
      <c r="AD39" s="40" t="e">
        <f>IF(#REF!="","N/A",#REF!)</f>
        <v>#REF!</v>
      </c>
      <c r="AE39" s="47"/>
      <c r="AF39" s="47"/>
      <c r="AG39" s="120"/>
      <c r="AH39" s="47"/>
      <c r="AI39" s="47"/>
    </row>
    <row r="40" spans="1:35" x14ac:dyDescent="0.25">
      <c r="A40" s="23" t="str">
        <f t="shared" si="0"/>
        <v>00-</v>
      </c>
      <c r="B40" s="23" t="str">
        <f t="shared" si="2"/>
        <v xml:space="preserve"> site  m //</v>
      </c>
      <c r="C40" s="23" t="str">
        <f t="shared" si="1"/>
        <v/>
      </c>
      <c r="D40" s="61"/>
      <c r="E40" s="61"/>
      <c r="F40" s="47"/>
      <c r="G40" s="47"/>
      <c r="H40" s="47"/>
      <c r="I40" s="47"/>
      <c r="J40" s="40" t="str">
        <f t="shared" si="3"/>
        <v>//</v>
      </c>
      <c r="K40" s="76"/>
      <c r="L40" s="63"/>
      <c r="M40" s="47"/>
      <c r="N40" s="47"/>
      <c r="O40" s="47"/>
      <c r="P40" s="47"/>
      <c r="Q40" s="47"/>
      <c r="R40" s="47"/>
      <c r="S40" s="111"/>
      <c r="T40" s="47"/>
      <c r="U40" s="47"/>
      <c r="V40" s="47"/>
      <c r="W40" s="47"/>
      <c r="X40" s="47"/>
      <c r="Y40" s="114"/>
      <c r="Z40" s="47"/>
      <c r="AA40" s="117"/>
      <c r="AB40" s="47"/>
      <c r="AC40" s="47"/>
      <c r="AD40" s="40" t="e">
        <f>IF(#REF!="","N/A",#REF!)</f>
        <v>#REF!</v>
      </c>
      <c r="AE40" s="47"/>
      <c r="AF40" s="47"/>
      <c r="AG40" s="120"/>
      <c r="AH40" s="47"/>
      <c r="AI40" s="47"/>
    </row>
    <row r="41" spans="1:35" x14ac:dyDescent="0.25">
      <c r="A41" s="23" t="str">
        <f t="shared" si="0"/>
        <v>00-</v>
      </c>
      <c r="B41" s="23" t="str">
        <f t="shared" si="2"/>
        <v xml:space="preserve"> site  m //</v>
      </c>
      <c r="C41" s="23" t="str">
        <f t="shared" si="1"/>
        <v/>
      </c>
      <c r="D41" s="61"/>
      <c r="E41" s="61"/>
      <c r="F41" s="47"/>
      <c r="G41" s="47"/>
      <c r="H41" s="47"/>
      <c r="I41" s="47"/>
      <c r="J41" s="40" t="str">
        <f t="shared" si="3"/>
        <v>//</v>
      </c>
      <c r="K41" s="76"/>
      <c r="L41" s="63"/>
      <c r="M41" s="47"/>
      <c r="N41" s="47"/>
      <c r="O41" s="47"/>
      <c r="P41" s="47"/>
      <c r="Q41" s="47"/>
      <c r="R41" s="47"/>
      <c r="S41" s="111"/>
      <c r="T41" s="47"/>
      <c r="U41" s="47"/>
      <c r="V41" s="47"/>
      <c r="W41" s="47"/>
      <c r="X41" s="47"/>
      <c r="Y41" s="114"/>
      <c r="Z41" s="47"/>
      <c r="AA41" s="117"/>
      <c r="AB41" s="47"/>
      <c r="AC41" s="47"/>
      <c r="AD41" s="40" t="e">
        <f>IF(#REF!="","N/A",#REF!)</f>
        <v>#REF!</v>
      </c>
      <c r="AE41" s="47"/>
      <c r="AF41" s="47"/>
      <c r="AG41" s="120"/>
      <c r="AH41" s="47"/>
      <c r="AI41" s="47"/>
    </row>
    <row r="42" spans="1:35" x14ac:dyDescent="0.25">
      <c r="A42" s="23" t="str">
        <f t="shared" si="0"/>
        <v>00-</v>
      </c>
      <c r="B42" s="23" t="str">
        <f t="shared" si="2"/>
        <v xml:space="preserve"> site  m //</v>
      </c>
      <c r="C42" s="23" t="str">
        <f t="shared" si="1"/>
        <v/>
      </c>
      <c r="D42" s="61"/>
      <c r="E42" s="61"/>
      <c r="F42" s="47"/>
      <c r="G42" s="47"/>
      <c r="H42" s="47"/>
      <c r="I42" s="47"/>
      <c r="J42" s="40" t="str">
        <f t="shared" si="3"/>
        <v>//</v>
      </c>
      <c r="K42" s="76"/>
      <c r="L42" s="63"/>
      <c r="M42" s="47"/>
      <c r="N42" s="47"/>
      <c r="O42" s="47"/>
      <c r="P42" s="47"/>
      <c r="Q42" s="47"/>
      <c r="R42" s="47"/>
      <c r="S42" s="111"/>
      <c r="T42" s="47"/>
      <c r="U42" s="47"/>
      <c r="V42" s="47"/>
      <c r="W42" s="47"/>
      <c r="X42" s="47"/>
      <c r="Y42" s="114"/>
      <c r="Z42" s="47"/>
      <c r="AA42" s="117"/>
      <c r="AB42" s="47"/>
      <c r="AC42" s="47"/>
      <c r="AD42" s="40" t="e">
        <f>IF(#REF!="","N/A",#REF!)</f>
        <v>#REF!</v>
      </c>
      <c r="AE42" s="47"/>
      <c r="AF42" s="47"/>
      <c r="AG42" s="120"/>
      <c r="AH42" s="47"/>
      <c r="AI42" s="47"/>
    </row>
    <row r="43" spans="1:35" x14ac:dyDescent="0.25">
      <c r="A43" s="23" t="str">
        <f t="shared" si="0"/>
        <v>00-</v>
      </c>
      <c r="B43" s="23" t="str">
        <f t="shared" si="2"/>
        <v xml:space="preserve"> site  m //</v>
      </c>
      <c r="C43" s="23" t="str">
        <f t="shared" si="1"/>
        <v/>
      </c>
      <c r="D43" s="61"/>
      <c r="E43" s="61"/>
      <c r="F43" s="47"/>
      <c r="G43" s="47"/>
      <c r="H43" s="47"/>
      <c r="I43" s="47"/>
      <c r="J43" s="40" t="str">
        <f t="shared" si="3"/>
        <v>//</v>
      </c>
      <c r="K43" s="76"/>
      <c r="L43" s="63"/>
      <c r="M43" s="47"/>
      <c r="N43" s="47"/>
      <c r="O43" s="47"/>
      <c r="P43" s="47"/>
      <c r="Q43" s="47"/>
      <c r="R43" s="47"/>
      <c r="S43" s="111"/>
      <c r="T43" s="47"/>
      <c r="U43" s="47"/>
      <c r="V43" s="47"/>
      <c r="W43" s="47"/>
      <c r="X43" s="47"/>
      <c r="Y43" s="114"/>
      <c r="Z43" s="47"/>
      <c r="AA43" s="117"/>
      <c r="AB43" s="47"/>
      <c r="AC43" s="47"/>
      <c r="AD43" s="40" t="e">
        <f>IF(#REF!="","N/A",#REF!)</f>
        <v>#REF!</v>
      </c>
      <c r="AE43" s="47"/>
      <c r="AF43" s="47"/>
      <c r="AG43" s="120"/>
      <c r="AH43" s="47"/>
      <c r="AI43" s="47"/>
    </row>
    <row r="44" spans="1:35" x14ac:dyDescent="0.25">
      <c r="A44" s="23" t="str">
        <f t="shared" si="0"/>
        <v>00-</v>
      </c>
      <c r="B44" s="23" t="str">
        <f t="shared" si="2"/>
        <v xml:space="preserve"> site  m //</v>
      </c>
      <c r="C44" s="23" t="str">
        <f t="shared" si="1"/>
        <v/>
      </c>
      <c r="D44" s="61"/>
      <c r="E44" s="61"/>
      <c r="F44" s="47"/>
      <c r="G44" s="47"/>
      <c r="H44" s="47"/>
      <c r="I44" s="47"/>
      <c r="J44" s="40" t="str">
        <f t="shared" si="3"/>
        <v>//</v>
      </c>
      <c r="K44" s="76"/>
      <c r="L44" s="63"/>
      <c r="M44" s="47"/>
      <c r="N44" s="47"/>
      <c r="O44" s="47"/>
      <c r="P44" s="47"/>
      <c r="Q44" s="47"/>
      <c r="R44" s="47"/>
      <c r="S44" s="111"/>
      <c r="T44" s="47"/>
      <c r="U44" s="47"/>
      <c r="V44" s="47"/>
      <c r="W44" s="47"/>
      <c r="X44" s="47"/>
      <c r="Y44" s="114"/>
      <c r="Z44" s="47"/>
      <c r="AA44" s="117"/>
      <c r="AB44" s="47"/>
      <c r="AC44" s="47"/>
      <c r="AD44" s="40" t="e">
        <f>IF(#REF!="","N/A",#REF!)</f>
        <v>#REF!</v>
      </c>
      <c r="AE44" s="47"/>
      <c r="AF44" s="47"/>
      <c r="AG44" s="120"/>
      <c r="AH44" s="47"/>
      <c r="AI44" s="47"/>
    </row>
    <row r="45" spans="1:35" x14ac:dyDescent="0.25">
      <c r="A45" s="23" t="str">
        <f t="shared" si="0"/>
        <v>00-</v>
      </c>
      <c r="B45" s="23" t="str">
        <f t="shared" si="2"/>
        <v xml:space="preserve"> site  m //</v>
      </c>
      <c r="C45" s="23" t="str">
        <f t="shared" si="1"/>
        <v/>
      </c>
      <c r="D45" s="61"/>
      <c r="E45" s="61"/>
      <c r="F45" s="47"/>
      <c r="G45" s="47"/>
      <c r="H45" s="47"/>
      <c r="I45" s="47"/>
      <c r="J45" s="40" t="str">
        <f t="shared" si="3"/>
        <v>//</v>
      </c>
      <c r="K45" s="76"/>
      <c r="L45" s="63"/>
      <c r="M45" s="47"/>
      <c r="N45" s="47"/>
      <c r="O45" s="47"/>
      <c r="P45" s="47"/>
      <c r="Q45" s="47"/>
      <c r="R45" s="47"/>
      <c r="S45" s="111"/>
      <c r="T45" s="47"/>
      <c r="U45" s="47"/>
      <c r="V45" s="47"/>
      <c r="W45" s="47"/>
      <c r="X45" s="47"/>
      <c r="Y45" s="114"/>
      <c r="Z45" s="47"/>
      <c r="AA45" s="117"/>
      <c r="AB45" s="47"/>
      <c r="AC45" s="47"/>
      <c r="AD45" s="40" t="e">
        <f>IF(#REF!="","N/A",#REF!)</f>
        <v>#REF!</v>
      </c>
      <c r="AE45" s="47"/>
      <c r="AF45" s="47"/>
      <c r="AG45" s="120"/>
      <c r="AH45" s="47"/>
      <c r="AI45" s="47"/>
    </row>
    <row r="46" spans="1:35" x14ac:dyDescent="0.25">
      <c r="A46" s="23" t="str">
        <f t="shared" si="0"/>
        <v>00-</v>
      </c>
      <c r="B46" s="23" t="str">
        <f t="shared" si="2"/>
        <v xml:space="preserve"> site  m //</v>
      </c>
      <c r="C46" s="23" t="str">
        <f t="shared" si="1"/>
        <v/>
      </c>
      <c r="D46" s="61"/>
      <c r="E46" s="61"/>
      <c r="F46" s="47"/>
      <c r="G46" s="47"/>
      <c r="H46" s="47"/>
      <c r="I46" s="47"/>
      <c r="J46" s="40" t="str">
        <f t="shared" si="3"/>
        <v>//</v>
      </c>
      <c r="K46" s="76"/>
      <c r="L46" s="63"/>
      <c r="M46" s="47"/>
      <c r="N46" s="47"/>
      <c r="O46" s="47"/>
      <c r="P46" s="47"/>
      <c r="Q46" s="47"/>
      <c r="R46" s="47"/>
      <c r="S46" s="111"/>
      <c r="T46" s="47"/>
      <c r="U46" s="47"/>
      <c r="V46" s="47"/>
      <c r="W46" s="47"/>
      <c r="X46" s="47"/>
      <c r="Y46" s="114"/>
      <c r="Z46" s="47"/>
      <c r="AA46" s="117"/>
      <c r="AB46" s="47"/>
      <c r="AC46" s="47"/>
      <c r="AD46" s="40" t="e">
        <f>IF(#REF!="","N/A",#REF!)</f>
        <v>#REF!</v>
      </c>
      <c r="AE46" s="47"/>
      <c r="AF46" s="47"/>
      <c r="AG46" s="120"/>
      <c r="AH46" s="47"/>
      <c r="AI46" s="47"/>
    </row>
    <row r="47" spans="1:35" x14ac:dyDescent="0.25">
      <c r="A47" s="23" t="str">
        <f t="shared" si="0"/>
        <v>00-</v>
      </c>
      <c r="B47" s="23" t="str">
        <f t="shared" si="2"/>
        <v xml:space="preserve"> site  m //</v>
      </c>
      <c r="C47" s="23" t="str">
        <f t="shared" si="1"/>
        <v/>
      </c>
      <c r="D47" s="61"/>
      <c r="E47" s="61"/>
      <c r="F47" s="47"/>
      <c r="G47" s="47"/>
      <c r="H47" s="47"/>
      <c r="I47" s="47"/>
      <c r="J47" s="40" t="str">
        <f t="shared" si="3"/>
        <v>//</v>
      </c>
      <c r="K47" s="76"/>
      <c r="L47" s="63"/>
      <c r="M47" s="47"/>
      <c r="N47" s="47"/>
      <c r="O47" s="47"/>
      <c r="P47" s="47"/>
      <c r="Q47" s="47"/>
      <c r="R47" s="47"/>
      <c r="S47" s="111"/>
      <c r="T47" s="47"/>
      <c r="U47" s="47"/>
      <c r="V47" s="47"/>
      <c r="W47" s="47"/>
      <c r="X47" s="47"/>
      <c r="Y47" s="114"/>
      <c r="Z47" s="47"/>
      <c r="AA47" s="117"/>
      <c r="AB47" s="47"/>
      <c r="AC47" s="47"/>
      <c r="AD47" s="40" t="e">
        <f>IF(#REF!="","N/A",#REF!)</f>
        <v>#REF!</v>
      </c>
      <c r="AE47" s="47"/>
      <c r="AF47" s="47"/>
      <c r="AG47" s="120"/>
      <c r="AH47" s="47"/>
      <c r="AI47" s="47"/>
    </row>
    <row r="48" spans="1:35" x14ac:dyDescent="0.25">
      <c r="A48" s="23" t="str">
        <f t="shared" si="0"/>
        <v>00-</v>
      </c>
      <c r="B48" s="23" t="str">
        <f t="shared" si="2"/>
        <v xml:space="preserve"> site  m //</v>
      </c>
      <c r="C48" s="23" t="str">
        <f t="shared" si="1"/>
        <v/>
      </c>
      <c r="D48" s="61"/>
      <c r="E48" s="61"/>
      <c r="F48" s="47"/>
      <c r="G48" s="47"/>
      <c r="H48" s="47"/>
      <c r="I48" s="47"/>
      <c r="J48" s="40" t="str">
        <f t="shared" si="3"/>
        <v>//</v>
      </c>
      <c r="K48" s="76"/>
      <c r="L48" s="63"/>
      <c r="M48" s="47"/>
      <c r="N48" s="47"/>
      <c r="O48" s="47"/>
      <c r="P48" s="47"/>
      <c r="Q48" s="47"/>
      <c r="R48" s="47"/>
      <c r="S48" s="111"/>
      <c r="T48" s="47"/>
      <c r="U48" s="47"/>
      <c r="V48" s="47"/>
      <c r="W48" s="47"/>
      <c r="X48" s="47"/>
      <c r="Y48" s="114"/>
      <c r="Z48" s="47"/>
      <c r="AA48" s="117"/>
      <c r="AB48" s="47"/>
      <c r="AC48" s="47"/>
      <c r="AD48" s="40" t="e">
        <f>IF(#REF!="","N/A",#REF!)</f>
        <v>#REF!</v>
      </c>
      <c r="AE48" s="47"/>
      <c r="AF48" s="47"/>
      <c r="AG48" s="120"/>
      <c r="AH48" s="47"/>
      <c r="AI48" s="47"/>
    </row>
    <row r="49" spans="1:35" x14ac:dyDescent="0.25">
      <c r="A49" s="23" t="str">
        <f t="shared" si="0"/>
        <v>00-</v>
      </c>
      <c r="B49" s="23" t="str">
        <f t="shared" si="2"/>
        <v xml:space="preserve"> site  m //</v>
      </c>
      <c r="C49" s="23" t="str">
        <f t="shared" si="1"/>
        <v/>
      </c>
      <c r="D49" s="61"/>
      <c r="E49" s="61"/>
      <c r="F49" s="47"/>
      <c r="G49" s="47"/>
      <c r="H49" s="47"/>
      <c r="I49" s="47"/>
      <c r="J49" s="40" t="str">
        <f t="shared" si="3"/>
        <v>//</v>
      </c>
      <c r="K49" s="76"/>
      <c r="L49" s="63"/>
      <c r="M49" s="47"/>
      <c r="N49" s="47"/>
      <c r="O49" s="47"/>
      <c r="P49" s="47"/>
      <c r="Q49" s="47"/>
      <c r="R49" s="47"/>
      <c r="S49" s="111"/>
      <c r="T49" s="47"/>
      <c r="U49" s="47"/>
      <c r="V49" s="47"/>
      <c r="W49" s="47"/>
      <c r="X49" s="47"/>
      <c r="Y49" s="114"/>
      <c r="Z49" s="47"/>
      <c r="AA49" s="117"/>
      <c r="AB49" s="47"/>
      <c r="AC49" s="47"/>
      <c r="AD49" s="40" t="e">
        <f>IF(#REF!="","N/A",#REF!)</f>
        <v>#REF!</v>
      </c>
      <c r="AE49" s="47"/>
      <c r="AF49" s="47"/>
      <c r="AG49" s="120"/>
      <c r="AH49" s="47"/>
      <c r="AI49" s="47"/>
    </row>
    <row r="50" spans="1:35" x14ac:dyDescent="0.25">
      <c r="A50" s="23" t="str">
        <f t="shared" si="0"/>
        <v>00-</v>
      </c>
      <c r="B50" s="23" t="str">
        <f t="shared" si="2"/>
        <v xml:space="preserve"> site  m //</v>
      </c>
      <c r="C50" s="23" t="str">
        <f t="shared" si="1"/>
        <v/>
      </c>
      <c r="D50" s="61"/>
      <c r="E50" s="61"/>
      <c r="F50" s="47"/>
      <c r="G50" s="47"/>
      <c r="H50" s="47"/>
      <c r="I50" s="47"/>
      <c r="J50" s="40" t="str">
        <f t="shared" si="3"/>
        <v>//</v>
      </c>
      <c r="K50" s="76"/>
      <c r="L50" s="63"/>
      <c r="M50" s="47"/>
      <c r="N50" s="47"/>
      <c r="O50" s="47"/>
      <c r="P50" s="47"/>
      <c r="Q50" s="47"/>
      <c r="R50" s="47"/>
      <c r="S50" s="111"/>
      <c r="T50" s="47"/>
      <c r="U50" s="47"/>
      <c r="V50" s="47"/>
      <c r="W50" s="47"/>
      <c r="X50" s="47"/>
      <c r="Y50" s="114"/>
      <c r="Z50" s="47"/>
      <c r="AA50" s="117"/>
      <c r="AB50" s="47"/>
      <c r="AC50" s="47"/>
      <c r="AD50" s="40" t="e">
        <f>IF(#REF!="","N/A",#REF!)</f>
        <v>#REF!</v>
      </c>
      <c r="AE50" s="47"/>
      <c r="AF50" s="47"/>
      <c r="AG50" s="120"/>
      <c r="AH50" s="47"/>
      <c r="AI50" s="47"/>
    </row>
    <row r="51" spans="1:35" x14ac:dyDescent="0.25">
      <c r="A51" s="23" t="str">
        <f t="shared" si="0"/>
        <v>00-</v>
      </c>
      <c r="B51" s="23" t="str">
        <f t="shared" si="2"/>
        <v xml:space="preserve"> site  m //</v>
      </c>
      <c r="C51" s="23" t="str">
        <f t="shared" si="1"/>
        <v/>
      </c>
      <c r="D51" s="61"/>
      <c r="E51" s="61"/>
      <c r="F51" s="47"/>
      <c r="G51" s="47"/>
      <c r="H51" s="47"/>
      <c r="I51" s="47"/>
      <c r="J51" s="40" t="str">
        <f t="shared" si="3"/>
        <v>//</v>
      </c>
      <c r="K51" s="76"/>
      <c r="L51" s="63"/>
      <c r="M51" s="47"/>
      <c r="N51" s="47"/>
      <c r="O51" s="47"/>
      <c r="P51" s="47"/>
      <c r="Q51" s="47"/>
      <c r="R51" s="47"/>
      <c r="S51" s="111"/>
      <c r="T51" s="47"/>
      <c r="U51" s="47"/>
      <c r="V51" s="47"/>
      <c r="W51" s="47"/>
      <c r="X51" s="47"/>
      <c r="Y51" s="114"/>
      <c r="Z51" s="47"/>
      <c r="AA51" s="117"/>
      <c r="AB51" s="47"/>
      <c r="AC51" s="47"/>
      <c r="AD51" s="40" t="e">
        <f>IF(#REF!="","N/A",#REF!)</f>
        <v>#REF!</v>
      </c>
      <c r="AE51" s="47"/>
      <c r="AF51" s="47"/>
      <c r="AG51" s="120"/>
      <c r="AH51" s="47"/>
      <c r="AI51" s="47"/>
    </row>
    <row r="52" spans="1:35" x14ac:dyDescent="0.25">
      <c r="A52" s="23" t="str">
        <f t="shared" si="0"/>
        <v>00-</v>
      </c>
      <c r="B52" s="23" t="str">
        <f t="shared" si="2"/>
        <v xml:space="preserve"> site  m //</v>
      </c>
      <c r="C52" s="23" t="str">
        <f t="shared" si="1"/>
        <v/>
      </c>
      <c r="D52" s="61"/>
      <c r="E52" s="61"/>
      <c r="F52" s="47"/>
      <c r="G52" s="47"/>
      <c r="H52" s="47"/>
      <c r="I52" s="47"/>
      <c r="J52" s="40" t="str">
        <f t="shared" si="3"/>
        <v>//</v>
      </c>
      <c r="K52" s="76"/>
      <c r="L52" s="63"/>
      <c r="M52" s="47"/>
      <c r="N52" s="47"/>
      <c r="O52" s="47"/>
      <c r="P52" s="47"/>
      <c r="Q52" s="47"/>
      <c r="R52" s="47"/>
      <c r="S52" s="111"/>
      <c r="T52" s="47"/>
      <c r="U52" s="47"/>
      <c r="V52" s="47"/>
      <c r="W52" s="47"/>
      <c r="X52" s="47"/>
      <c r="Y52" s="114"/>
      <c r="Z52" s="47"/>
      <c r="AA52" s="117"/>
      <c r="AB52" s="47"/>
      <c r="AC52" s="47"/>
      <c r="AD52" s="40" t="e">
        <f>IF(#REF!="","N/A",#REF!)</f>
        <v>#REF!</v>
      </c>
      <c r="AE52" s="47"/>
      <c r="AF52" s="47"/>
      <c r="AG52" s="120"/>
      <c r="AH52" s="47"/>
      <c r="AI52" s="47"/>
    </row>
    <row r="53" spans="1:35" x14ac:dyDescent="0.25">
      <c r="A53" s="23" t="str">
        <f t="shared" si="0"/>
        <v>00-</v>
      </c>
      <c r="B53" s="23" t="str">
        <f t="shared" si="2"/>
        <v xml:space="preserve"> site  m //</v>
      </c>
      <c r="C53" s="23" t="str">
        <f t="shared" si="1"/>
        <v/>
      </c>
      <c r="D53" s="61"/>
      <c r="E53" s="61"/>
      <c r="F53" s="47"/>
      <c r="G53" s="47"/>
      <c r="H53" s="47"/>
      <c r="I53" s="47"/>
      <c r="J53" s="40" t="str">
        <f t="shared" si="3"/>
        <v>//</v>
      </c>
      <c r="K53" s="76"/>
      <c r="L53" s="63"/>
      <c r="M53" s="47"/>
      <c r="N53" s="47"/>
      <c r="O53" s="47"/>
      <c r="P53" s="47"/>
      <c r="Q53" s="47"/>
      <c r="R53" s="47"/>
      <c r="S53" s="111"/>
      <c r="T53" s="47"/>
      <c r="U53" s="47"/>
      <c r="V53" s="47"/>
      <c r="W53" s="47"/>
      <c r="X53" s="47"/>
      <c r="Y53" s="114"/>
      <c r="Z53" s="47"/>
      <c r="AA53" s="117"/>
      <c r="AB53" s="47"/>
      <c r="AC53" s="47"/>
      <c r="AD53" s="40" t="e">
        <f>IF(#REF!="","N/A",#REF!)</f>
        <v>#REF!</v>
      </c>
      <c r="AE53" s="47"/>
      <c r="AF53" s="47"/>
      <c r="AG53" s="120"/>
      <c r="AH53" s="47"/>
      <c r="AI53" s="47"/>
    </row>
    <row r="54" spans="1:35" x14ac:dyDescent="0.25">
      <c r="A54" s="23" t="str">
        <f t="shared" si="0"/>
        <v>00-</v>
      </c>
      <c r="B54" s="23" t="str">
        <f t="shared" si="2"/>
        <v xml:space="preserve"> site  m //</v>
      </c>
      <c r="C54" s="23" t="str">
        <f t="shared" si="1"/>
        <v/>
      </c>
      <c r="D54" s="61"/>
      <c r="E54" s="61"/>
      <c r="F54" s="47"/>
      <c r="G54" s="47"/>
      <c r="H54" s="47"/>
      <c r="I54" s="47"/>
      <c r="J54" s="40" t="str">
        <f t="shared" si="3"/>
        <v>//</v>
      </c>
      <c r="K54" s="76"/>
      <c r="L54" s="63"/>
      <c r="M54" s="47"/>
      <c r="N54" s="47"/>
      <c r="O54" s="47"/>
      <c r="P54" s="47"/>
      <c r="Q54" s="47"/>
      <c r="R54" s="47"/>
      <c r="S54" s="111"/>
      <c r="T54" s="47"/>
      <c r="U54" s="47"/>
      <c r="V54" s="47"/>
      <c r="W54" s="47"/>
      <c r="X54" s="47"/>
      <c r="Y54" s="114"/>
      <c r="Z54" s="47"/>
      <c r="AA54" s="117"/>
      <c r="AB54" s="47"/>
      <c r="AC54" s="47"/>
      <c r="AD54" s="40" t="e">
        <f>IF(#REF!="","N/A",#REF!)</f>
        <v>#REF!</v>
      </c>
      <c r="AE54" s="47"/>
      <c r="AF54" s="47"/>
      <c r="AG54" s="120"/>
      <c r="AH54" s="47"/>
      <c r="AI54" s="47"/>
    </row>
    <row r="55" spans="1:35" x14ac:dyDescent="0.25">
      <c r="A55" s="23" t="str">
        <f t="shared" si="0"/>
        <v>00-</v>
      </c>
      <c r="B55" s="23" t="str">
        <f t="shared" si="2"/>
        <v xml:space="preserve"> site  m //</v>
      </c>
      <c r="C55" s="23" t="str">
        <f t="shared" si="1"/>
        <v/>
      </c>
      <c r="D55" s="61"/>
      <c r="E55" s="61"/>
      <c r="F55" s="47"/>
      <c r="G55" s="47"/>
      <c r="H55" s="47"/>
      <c r="I55" s="47"/>
      <c r="J55" s="40" t="str">
        <f t="shared" si="3"/>
        <v>//</v>
      </c>
      <c r="K55" s="76"/>
      <c r="L55" s="63"/>
      <c r="M55" s="47"/>
      <c r="N55" s="47"/>
      <c r="O55" s="47"/>
      <c r="P55" s="47"/>
      <c r="Q55" s="47"/>
      <c r="R55" s="47"/>
      <c r="S55" s="111"/>
      <c r="T55" s="47"/>
      <c r="U55" s="47"/>
      <c r="V55" s="47"/>
      <c r="W55" s="47"/>
      <c r="X55" s="47"/>
      <c r="Y55" s="114"/>
      <c r="Z55" s="47"/>
      <c r="AA55" s="117"/>
      <c r="AB55" s="47"/>
      <c r="AC55" s="47"/>
      <c r="AD55" s="40" t="e">
        <f>IF(#REF!="","N/A",#REF!)</f>
        <v>#REF!</v>
      </c>
      <c r="AE55" s="47"/>
      <c r="AF55" s="47"/>
      <c r="AG55" s="120"/>
      <c r="AH55" s="47"/>
      <c r="AI55" s="47"/>
    </row>
    <row r="56" spans="1:35" x14ac:dyDescent="0.25">
      <c r="A56" s="23" t="str">
        <f t="shared" si="0"/>
        <v>00-</v>
      </c>
      <c r="B56" s="23" t="str">
        <f t="shared" si="2"/>
        <v xml:space="preserve"> site  m //</v>
      </c>
      <c r="C56" s="23" t="str">
        <f t="shared" si="1"/>
        <v/>
      </c>
      <c r="D56" s="61"/>
      <c r="E56" s="61"/>
      <c r="F56" s="47"/>
      <c r="G56" s="47"/>
      <c r="H56" s="47"/>
      <c r="I56" s="47"/>
      <c r="J56" s="40" t="str">
        <f t="shared" si="3"/>
        <v>//</v>
      </c>
      <c r="K56" s="76"/>
      <c r="L56" s="63"/>
      <c r="M56" s="47"/>
      <c r="N56" s="47"/>
      <c r="O56" s="47"/>
      <c r="P56" s="47"/>
      <c r="Q56" s="47"/>
      <c r="R56" s="47"/>
      <c r="S56" s="111"/>
      <c r="T56" s="47"/>
      <c r="U56" s="47"/>
      <c r="V56" s="47"/>
      <c r="W56" s="47"/>
      <c r="X56" s="47"/>
      <c r="Y56" s="114"/>
      <c r="Z56" s="47"/>
      <c r="AA56" s="117"/>
      <c r="AB56" s="47"/>
      <c r="AC56" s="47"/>
      <c r="AD56" s="40" t="e">
        <f>IF(#REF!="","N/A",#REF!)</f>
        <v>#REF!</v>
      </c>
      <c r="AE56" s="47"/>
      <c r="AF56" s="47"/>
      <c r="AG56" s="120"/>
      <c r="AH56" s="47"/>
      <c r="AI56" s="47"/>
    </row>
    <row r="57" spans="1:35" x14ac:dyDescent="0.25">
      <c r="A57" s="23" t="str">
        <f t="shared" si="0"/>
        <v>00-</v>
      </c>
      <c r="B57" s="23" t="str">
        <f t="shared" si="2"/>
        <v xml:space="preserve"> site  m //</v>
      </c>
      <c r="C57" s="23" t="str">
        <f t="shared" si="1"/>
        <v/>
      </c>
      <c r="D57" s="61"/>
      <c r="E57" s="61"/>
      <c r="F57" s="47"/>
      <c r="G57" s="47"/>
      <c r="H57" s="47"/>
      <c r="I57" s="47"/>
      <c r="J57" s="40" t="str">
        <f t="shared" si="3"/>
        <v>//</v>
      </c>
      <c r="K57" s="76"/>
      <c r="L57" s="63"/>
      <c r="M57" s="47"/>
      <c r="N57" s="47"/>
      <c r="O57" s="47"/>
      <c r="P57" s="47"/>
      <c r="Q57" s="47"/>
      <c r="R57" s="47"/>
      <c r="S57" s="111"/>
      <c r="T57" s="47"/>
      <c r="U57" s="47"/>
      <c r="V57" s="47"/>
      <c r="W57" s="47"/>
      <c r="X57" s="47"/>
      <c r="Y57" s="114"/>
      <c r="Z57" s="47"/>
      <c r="AA57" s="117"/>
      <c r="AB57" s="47"/>
      <c r="AC57" s="47"/>
      <c r="AD57" s="40" t="e">
        <f>IF(#REF!="","N/A",#REF!)</f>
        <v>#REF!</v>
      </c>
      <c r="AE57" s="47"/>
      <c r="AF57" s="47"/>
      <c r="AG57" s="120"/>
      <c r="AH57" s="47"/>
      <c r="AI57" s="47"/>
    </row>
    <row r="58" spans="1:35" x14ac:dyDescent="0.25">
      <c r="A58" s="23" t="str">
        <f t="shared" si="0"/>
        <v>00-</v>
      </c>
      <c r="B58" s="23" t="str">
        <f t="shared" si="2"/>
        <v xml:space="preserve"> site  m //</v>
      </c>
      <c r="C58" s="23" t="str">
        <f t="shared" si="1"/>
        <v/>
      </c>
      <c r="D58" s="61"/>
      <c r="E58" s="61"/>
      <c r="F58" s="47"/>
      <c r="G58" s="47"/>
      <c r="H58" s="47"/>
      <c r="I58" s="47"/>
      <c r="J58" s="40" t="str">
        <f t="shared" si="3"/>
        <v>//</v>
      </c>
      <c r="K58" s="76"/>
      <c r="L58" s="63"/>
      <c r="M58" s="47"/>
      <c r="N58" s="47"/>
      <c r="O58" s="47"/>
      <c r="P58" s="47"/>
      <c r="Q58" s="47"/>
      <c r="R58" s="47"/>
      <c r="S58" s="111"/>
      <c r="T58" s="47"/>
      <c r="U58" s="47"/>
      <c r="V58" s="47"/>
      <c r="W58" s="47"/>
      <c r="X58" s="47"/>
      <c r="Y58" s="114"/>
      <c r="Z58" s="47"/>
      <c r="AA58" s="117"/>
      <c r="AB58" s="47"/>
      <c r="AC58" s="47"/>
      <c r="AD58" s="40" t="e">
        <f>IF(#REF!="","N/A",#REF!)</f>
        <v>#REF!</v>
      </c>
      <c r="AE58" s="47"/>
      <c r="AF58" s="47"/>
      <c r="AG58" s="120"/>
      <c r="AH58" s="47"/>
      <c r="AI58" s="47"/>
    </row>
    <row r="59" spans="1:35" x14ac:dyDescent="0.25">
      <c r="A59" s="23" t="str">
        <f t="shared" si="0"/>
        <v>00-</v>
      </c>
      <c r="B59" s="23" t="str">
        <f t="shared" si="2"/>
        <v xml:space="preserve"> site  m //</v>
      </c>
      <c r="C59" s="23" t="str">
        <f t="shared" si="1"/>
        <v/>
      </c>
      <c r="D59" s="61"/>
      <c r="E59" s="61"/>
      <c r="F59" s="47"/>
      <c r="G59" s="47"/>
      <c r="H59" s="47"/>
      <c r="I59" s="47"/>
      <c r="J59" s="40" t="str">
        <f t="shared" si="3"/>
        <v>//</v>
      </c>
      <c r="K59" s="76"/>
      <c r="L59" s="63"/>
      <c r="M59" s="47"/>
      <c r="N59" s="47"/>
      <c r="O59" s="47"/>
      <c r="P59" s="47"/>
      <c r="Q59" s="47"/>
      <c r="R59" s="47"/>
      <c r="S59" s="111"/>
      <c r="T59" s="47"/>
      <c r="U59" s="47"/>
      <c r="V59" s="47"/>
      <c r="W59" s="47"/>
      <c r="X59" s="47"/>
      <c r="Y59" s="114"/>
      <c r="Z59" s="47"/>
      <c r="AA59" s="117"/>
      <c r="AB59" s="47"/>
      <c r="AC59" s="47"/>
      <c r="AD59" s="40" t="e">
        <f>IF(#REF!="","N/A",#REF!)</f>
        <v>#REF!</v>
      </c>
      <c r="AE59" s="47"/>
      <c r="AF59" s="47"/>
      <c r="AG59" s="120"/>
      <c r="AH59" s="47"/>
      <c r="AI59" s="47"/>
    </row>
    <row r="60" spans="1:35" x14ac:dyDescent="0.25">
      <c r="A60" s="23" t="str">
        <f t="shared" si="0"/>
        <v>00-</v>
      </c>
      <c r="B60" s="23" t="str">
        <f t="shared" si="2"/>
        <v xml:space="preserve"> site  m //</v>
      </c>
      <c r="C60" s="23" t="str">
        <f t="shared" si="1"/>
        <v/>
      </c>
      <c r="D60" s="61"/>
      <c r="E60" s="61"/>
      <c r="F60" s="47"/>
      <c r="G60" s="47"/>
      <c r="H60" s="47"/>
      <c r="I60" s="47"/>
      <c r="J60" s="40" t="str">
        <f t="shared" si="3"/>
        <v>//</v>
      </c>
      <c r="K60" s="76"/>
      <c r="L60" s="63"/>
      <c r="M60" s="47"/>
      <c r="N60" s="47"/>
      <c r="O60" s="47"/>
      <c r="P60" s="47"/>
      <c r="Q60" s="47"/>
      <c r="R60" s="47"/>
      <c r="S60" s="111"/>
      <c r="T60" s="47"/>
      <c r="U60" s="47"/>
      <c r="V60" s="47"/>
      <c r="W60" s="47"/>
      <c r="X60" s="47"/>
      <c r="Y60" s="114"/>
      <c r="Z60" s="47"/>
      <c r="AA60" s="117"/>
      <c r="AB60" s="47"/>
      <c r="AC60" s="47"/>
      <c r="AD60" s="40" t="e">
        <f>IF(#REF!="","N/A",#REF!)</f>
        <v>#REF!</v>
      </c>
      <c r="AE60" s="47"/>
      <c r="AF60" s="47"/>
      <c r="AG60" s="120"/>
      <c r="AH60" s="47"/>
      <c r="AI60" s="47"/>
    </row>
    <row r="61" spans="1:35" x14ac:dyDescent="0.25">
      <c r="A61" s="23" t="str">
        <f t="shared" si="0"/>
        <v>00-</v>
      </c>
      <c r="B61" s="23" t="str">
        <f t="shared" si="2"/>
        <v xml:space="preserve"> site  m //</v>
      </c>
      <c r="C61" s="23" t="str">
        <f t="shared" si="1"/>
        <v/>
      </c>
      <c r="D61" s="61"/>
      <c r="E61" s="61"/>
      <c r="F61" s="47"/>
      <c r="G61" s="47"/>
      <c r="H61" s="47"/>
      <c r="I61" s="47"/>
      <c r="J61" s="40" t="str">
        <f t="shared" si="3"/>
        <v>//</v>
      </c>
      <c r="K61" s="76"/>
      <c r="L61" s="63"/>
      <c r="M61" s="47"/>
      <c r="N61" s="47"/>
      <c r="O61" s="47"/>
      <c r="P61" s="47"/>
      <c r="Q61" s="47"/>
      <c r="R61" s="47"/>
      <c r="S61" s="111"/>
      <c r="T61" s="47"/>
      <c r="U61" s="47"/>
      <c r="V61" s="47"/>
      <c r="W61" s="47"/>
      <c r="X61" s="47"/>
      <c r="Y61" s="114"/>
      <c r="Z61" s="47"/>
      <c r="AA61" s="117"/>
      <c r="AB61" s="47"/>
      <c r="AC61" s="47"/>
      <c r="AD61" s="40" t="e">
        <f>IF(#REF!="","N/A",#REF!)</f>
        <v>#REF!</v>
      </c>
      <c r="AE61" s="47"/>
      <c r="AF61" s="47"/>
      <c r="AG61" s="120"/>
      <c r="AH61" s="47"/>
      <c r="AI61" s="47"/>
    </row>
    <row r="62" spans="1:35" x14ac:dyDescent="0.25">
      <c r="A62" s="23" t="str">
        <f t="shared" si="0"/>
        <v>00-</v>
      </c>
      <c r="B62" s="23" t="str">
        <f t="shared" si="2"/>
        <v xml:space="preserve"> site  m //</v>
      </c>
      <c r="C62" s="23" t="str">
        <f t="shared" si="1"/>
        <v/>
      </c>
      <c r="D62" s="61"/>
      <c r="E62" s="61"/>
      <c r="F62" s="47"/>
      <c r="G62" s="47"/>
      <c r="H62" s="47"/>
      <c r="I62" s="47"/>
      <c r="J62" s="40" t="str">
        <f t="shared" si="3"/>
        <v>//</v>
      </c>
      <c r="K62" s="76"/>
      <c r="L62" s="63"/>
      <c r="M62" s="47"/>
      <c r="N62" s="47"/>
      <c r="O62" s="47"/>
      <c r="P62" s="47"/>
      <c r="Q62" s="47"/>
      <c r="R62" s="47"/>
      <c r="S62" s="111"/>
      <c r="T62" s="47"/>
      <c r="U62" s="47"/>
      <c r="V62" s="47"/>
      <c r="W62" s="47"/>
      <c r="X62" s="47"/>
      <c r="Y62" s="114"/>
      <c r="Z62" s="47"/>
      <c r="AA62" s="117"/>
      <c r="AB62" s="47"/>
      <c r="AC62" s="47"/>
      <c r="AD62" s="40" t="e">
        <f>IF(#REF!="","N/A",#REF!)</f>
        <v>#REF!</v>
      </c>
      <c r="AE62" s="47"/>
      <c r="AF62" s="47"/>
      <c r="AG62" s="120"/>
      <c r="AH62" s="47"/>
      <c r="AI62" s="47"/>
    </row>
    <row r="63" spans="1:35" x14ac:dyDescent="0.25">
      <c r="A63" s="23" t="str">
        <f t="shared" si="0"/>
        <v>00-</v>
      </c>
      <c r="B63" s="23" t="str">
        <f t="shared" si="2"/>
        <v xml:space="preserve"> site  m //</v>
      </c>
      <c r="C63" s="23" t="str">
        <f t="shared" si="1"/>
        <v/>
      </c>
      <c r="D63" s="61"/>
      <c r="E63" s="61"/>
      <c r="F63" s="47"/>
      <c r="G63" s="47"/>
      <c r="H63" s="47"/>
      <c r="I63" s="47"/>
      <c r="J63" s="40" t="str">
        <f t="shared" si="3"/>
        <v>//</v>
      </c>
      <c r="K63" s="76"/>
      <c r="L63" s="63"/>
      <c r="M63" s="47"/>
      <c r="N63" s="47"/>
      <c r="O63" s="47"/>
      <c r="P63" s="47"/>
      <c r="Q63" s="47"/>
      <c r="R63" s="47"/>
      <c r="S63" s="111"/>
      <c r="T63" s="47"/>
      <c r="U63" s="47"/>
      <c r="V63" s="47"/>
      <c r="W63" s="47"/>
      <c r="X63" s="47"/>
      <c r="Y63" s="114"/>
      <c r="Z63" s="47"/>
      <c r="AA63" s="117"/>
      <c r="AB63" s="47"/>
      <c r="AC63" s="47"/>
      <c r="AD63" s="40" t="e">
        <f>IF(#REF!="","N/A",#REF!)</f>
        <v>#REF!</v>
      </c>
      <c r="AE63" s="47"/>
      <c r="AF63" s="47"/>
      <c r="AG63" s="120"/>
      <c r="AH63" s="47"/>
      <c r="AI63" s="47"/>
    </row>
    <row r="64" spans="1:35" x14ac:dyDescent="0.25">
      <c r="A64" s="23" t="str">
        <f t="shared" si="0"/>
        <v>00-</v>
      </c>
      <c r="B64" s="23" t="str">
        <f t="shared" si="2"/>
        <v xml:space="preserve"> site  m //</v>
      </c>
      <c r="C64" s="23" t="str">
        <f t="shared" si="1"/>
        <v/>
      </c>
      <c r="D64" s="61"/>
      <c r="E64" s="61"/>
      <c r="F64" s="47"/>
      <c r="G64" s="47"/>
      <c r="H64" s="47"/>
      <c r="I64" s="47"/>
      <c r="J64" s="40" t="str">
        <f t="shared" si="3"/>
        <v>//</v>
      </c>
      <c r="K64" s="76"/>
      <c r="L64" s="63"/>
      <c r="M64" s="47"/>
      <c r="N64" s="47"/>
      <c r="O64" s="47"/>
      <c r="P64" s="47"/>
      <c r="Q64" s="47"/>
      <c r="R64" s="47"/>
      <c r="S64" s="111"/>
      <c r="T64" s="47"/>
      <c r="U64" s="47"/>
      <c r="V64" s="47"/>
      <c r="W64" s="47"/>
      <c r="X64" s="47"/>
      <c r="Y64" s="114"/>
      <c r="Z64" s="47"/>
      <c r="AA64" s="117"/>
      <c r="AB64" s="47"/>
      <c r="AC64" s="47"/>
      <c r="AD64" s="40" t="e">
        <f>IF(#REF!="","N/A",#REF!)</f>
        <v>#REF!</v>
      </c>
      <c r="AE64" s="47"/>
      <c r="AF64" s="47"/>
      <c r="AG64" s="120"/>
      <c r="AH64" s="47"/>
      <c r="AI64" s="47"/>
    </row>
    <row r="65" spans="1:35" x14ac:dyDescent="0.25">
      <c r="A65" s="23" t="str">
        <f t="shared" si="0"/>
        <v>00-</v>
      </c>
      <c r="B65" s="23" t="str">
        <f t="shared" si="2"/>
        <v xml:space="preserve"> site  m //</v>
      </c>
      <c r="C65" s="23" t="str">
        <f t="shared" si="1"/>
        <v/>
      </c>
      <c r="D65" s="61"/>
      <c r="E65" s="61"/>
      <c r="F65" s="47"/>
      <c r="G65" s="47"/>
      <c r="H65" s="47"/>
      <c r="I65" s="47"/>
      <c r="J65" s="40" t="str">
        <f t="shared" si="3"/>
        <v>//</v>
      </c>
      <c r="K65" s="76"/>
      <c r="L65" s="63"/>
      <c r="M65" s="47"/>
      <c r="N65" s="47"/>
      <c r="O65" s="47"/>
      <c r="P65" s="47"/>
      <c r="Q65" s="47"/>
      <c r="R65" s="47"/>
      <c r="S65" s="111"/>
      <c r="T65" s="47"/>
      <c r="U65" s="47"/>
      <c r="V65" s="47"/>
      <c r="W65" s="47"/>
      <c r="X65" s="47"/>
      <c r="Y65" s="114"/>
      <c r="Z65" s="47"/>
      <c r="AA65" s="117"/>
      <c r="AB65" s="47"/>
      <c r="AC65" s="47"/>
      <c r="AD65" s="40" t="e">
        <f>IF(#REF!="","N/A",#REF!)</f>
        <v>#REF!</v>
      </c>
      <c r="AE65" s="47"/>
      <c r="AF65" s="47"/>
      <c r="AG65" s="120"/>
      <c r="AH65" s="47"/>
      <c r="AI65" s="47"/>
    </row>
    <row r="66" spans="1:35" x14ac:dyDescent="0.25">
      <c r="A66" s="23" t="str">
        <f t="shared" si="0"/>
        <v>00-</v>
      </c>
      <c r="B66" s="23" t="str">
        <f t="shared" si="2"/>
        <v xml:space="preserve"> site  m //</v>
      </c>
      <c r="C66" s="23" t="str">
        <f t="shared" si="1"/>
        <v/>
      </c>
      <c r="D66" s="61"/>
      <c r="E66" s="61"/>
      <c r="F66" s="47"/>
      <c r="G66" s="47"/>
      <c r="H66" s="47"/>
      <c r="I66" s="47"/>
      <c r="J66" s="40" t="str">
        <f t="shared" si="3"/>
        <v>//</v>
      </c>
      <c r="K66" s="76"/>
      <c r="L66" s="63"/>
      <c r="M66" s="47"/>
      <c r="N66" s="47"/>
      <c r="O66" s="47"/>
      <c r="P66" s="47"/>
      <c r="Q66" s="47"/>
      <c r="R66" s="47"/>
      <c r="S66" s="111"/>
      <c r="T66" s="47"/>
      <c r="U66" s="47"/>
      <c r="V66" s="47"/>
      <c r="W66" s="47"/>
      <c r="X66" s="47"/>
      <c r="Y66" s="114"/>
      <c r="Z66" s="47"/>
      <c r="AA66" s="117"/>
      <c r="AB66" s="47"/>
      <c r="AC66" s="47"/>
      <c r="AD66" s="40" t="e">
        <f>IF(#REF!="","N/A",#REF!)</f>
        <v>#REF!</v>
      </c>
      <c r="AE66" s="47"/>
      <c r="AF66" s="47"/>
      <c r="AG66" s="120"/>
      <c r="AH66" s="47"/>
      <c r="AI66" s="47"/>
    </row>
    <row r="67" spans="1:35" x14ac:dyDescent="0.25">
      <c r="A67" s="23" t="str">
        <f t="shared" si="0"/>
        <v>00-</v>
      </c>
      <c r="B67" s="23" t="str">
        <f t="shared" si="2"/>
        <v xml:space="preserve"> site  m //</v>
      </c>
      <c r="C67" s="23" t="str">
        <f t="shared" si="1"/>
        <v/>
      </c>
      <c r="D67" s="61"/>
      <c r="E67" s="61"/>
      <c r="F67" s="47"/>
      <c r="G67" s="47"/>
      <c r="H67" s="47"/>
      <c r="I67" s="47"/>
      <c r="J67" s="40" t="str">
        <f t="shared" si="3"/>
        <v>//</v>
      </c>
      <c r="K67" s="76"/>
      <c r="L67" s="63"/>
      <c r="M67" s="47"/>
      <c r="N67" s="47"/>
      <c r="O67" s="47"/>
      <c r="P67" s="47"/>
      <c r="Q67" s="47"/>
      <c r="R67" s="47"/>
      <c r="S67" s="111"/>
      <c r="T67" s="47"/>
      <c r="U67" s="47"/>
      <c r="V67" s="47"/>
      <c r="W67" s="47"/>
      <c r="X67" s="47"/>
      <c r="Y67" s="114"/>
      <c r="Z67" s="47"/>
      <c r="AA67" s="117"/>
      <c r="AB67" s="47"/>
      <c r="AC67" s="47"/>
      <c r="AD67" s="40" t="e">
        <f>IF(#REF!="","N/A",#REF!)</f>
        <v>#REF!</v>
      </c>
      <c r="AE67" s="47"/>
      <c r="AF67" s="47"/>
      <c r="AG67" s="120"/>
      <c r="AH67" s="47"/>
      <c r="AI67" s="47"/>
    </row>
    <row r="68" spans="1:35" x14ac:dyDescent="0.25">
      <c r="A68" s="23" t="str">
        <f t="shared" ref="A68:A131" si="4">IFERROR((CONCATENATE(((-1*TRUNC(E68,4))*10000),((TRUNC(D68,4))*10000),"-",I68))," ")</f>
        <v>00-</v>
      </c>
      <c r="B68" s="23" t="str">
        <f t="shared" si="2"/>
        <v xml:space="preserve"> site  m //</v>
      </c>
      <c r="C68" s="23" t="str">
        <f t="shared" ref="C68:C131" si="5">IF(B68=" site  m //","",(CONCATENATE(M68," ","site"," ",N68," ",W68,"m"," ",J68)))</f>
        <v/>
      </c>
      <c r="D68" s="61"/>
      <c r="E68" s="61"/>
      <c r="F68" s="47"/>
      <c r="G68" s="47"/>
      <c r="H68" s="47"/>
      <c r="I68" s="47"/>
      <c r="J68" s="40" t="str">
        <f t="shared" ref="J68:J131" si="6">(CONCATENATE(G68,"/",H68,"/",I68))</f>
        <v>//</v>
      </c>
      <c r="K68" s="76"/>
      <c r="L68" s="63"/>
      <c r="M68" s="47"/>
      <c r="N68" s="47"/>
      <c r="O68" s="47"/>
      <c r="P68" s="47"/>
      <c r="Q68" s="47"/>
      <c r="R68" s="47"/>
      <c r="S68" s="111"/>
      <c r="T68" s="47"/>
      <c r="U68" s="47"/>
      <c r="V68" s="47"/>
      <c r="W68" s="47"/>
      <c r="X68" s="47"/>
      <c r="Y68" s="114"/>
      <c r="Z68" s="47"/>
      <c r="AA68" s="117"/>
      <c r="AB68" s="47"/>
      <c r="AC68" s="47"/>
      <c r="AD68" s="40" t="e">
        <f>IF(#REF!="","N/A",#REF!)</f>
        <v>#REF!</v>
      </c>
      <c r="AE68" s="47"/>
      <c r="AF68" s="47"/>
      <c r="AG68" s="120"/>
      <c r="AH68" s="47"/>
      <c r="AI68" s="47"/>
    </row>
    <row r="69" spans="1:35" x14ac:dyDescent="0.25">
      <c r="A69" s="23" t="str">
        <f t="shared" si="4"/>
        <v>00-</v>
      </c>
      <c r="B69" s="23" t="str">
        <f t="shared" ref="B69:B132" si="7">CONCATENATE(M69," ","site"," ",N69," ",W69,"m"," ",J69)</f>
        <v xml:space="preserve"> site  m //</v>
      </c>
      <c r="C69" s="23" t="str">
        <f t="shared" si="5"/>
        <v/>
      </c>
      <c r="D69" s="61"/>
      <c r="E69" s="61"/>
      <c r="F69" s="47"/>
      <c r="G69" s="47"/>
      <c r="H69" s="47"/>
      <c r="I69" s="47"/>
      <c r="J69" s="40" t="str">
        <f t="shared" si="6"/>
        <v>//</v>
      </c>
      <c r="K69" s="76"/>
      <c r="L69" s="63"/>
      <c r="M69" s="47"/>
      <c r="N69" s="47"/>
      <c r="O69" s="47"/>
      <c r="P69" s="47"/>
      <c r="Q69" s="47"/>
      <c r="R69" s="47"/>
      <c r="S69" s="111"/>
      <c r="T69" s="47"/>
      <c r="U69" s="47"/>
      <c r="V69" s="47"/>
      <c r="W69" s="47"/>
      <c r="X69" s="47"/>
      <c r="Y69" s="114"/>
      <c r="Z69" s="47"/>
      <c r="AA69" s="117"/>
      <c r="AB69" s="47"/>
      <c r="AC69" s="47"/>
      <c r="AD69" s="40" t="e">
        <f>IF(#REF!="","N/A",#REF!)</f>
        <v>#REF!</v>
      </c>
      <c r="AE69" s="47"/>
      <c r="AF69" s="47"/>
      <c r="AG69" s="120"/>
      <c r="AH69" s="47"/>
      <c r="AI69" s="47"/>
    </row>
    <row r="70" spans="1:35" x14ac:dyDescent="0.25">
      <c r="A70" s="23" t="str">
        <f t="shared" si="4"/>
        <v>00-</v>
      </c>
      <c r="B70" s="23" t="str">
        <f t="shared" si="7"/>
        <v xml:space="preserve"> site  m //</v>
      </c>
      <c r="C70" s="23" t="str">
        <f t="shared" si="5"/>
        <v/>
      </c>
      <c r="D70" s="61"/>
      <c r="E70" s="61"/>
      <c r="F70" s="47"/>
      <c r="G70" s="47"/>
      <c r="H70" s="47"/>
      <c r="I70" s="47"/>
      <c r="J70" s="40" t="str">
        <f t="shared" si="6"/>
        <v>//</v>
      </c>
      <c r="K70" s="76"/>
      <c r="L70" s="63"/>
      <c r="M70" s="47"/>
      <c r="N70" s="47"/>
      <c r="O70" s="47"/>
      <c r="P70" s="47"/>
      <c r="Q70" s="47"/>
      <c r="R70" s="47"/>
      <c r="S70" s="111"/>
      <c r="T70" s="47"/>
      <c r="U70" s="47"/>
      <c r="V70" s="47"/>
      <c r="W70" s="47"/>
      <c r="X70" s="47"/>
      <c r="Y70" s="114"/>
      <c r="Z70" s="47"/>
      <c r="AA70" s="117"/>
      <c r="AB70" s="47"/>
      <c r="AC70" s="47"/>
      <c r="AD70" s="40" t="e">
        <f>IF(#REF!="","N/A",#REF!)</f>
        <v>#REF!</v>
      </c>
      <c r="AE70" s="47"/>
      <c r="AF70" s="47"/>
      <c r="AG70" s="120"/>
      <c r="AH70" s="47"/>
      <c r="AI70" s="47"/>
    </row>
    <row r="71" spans="1:35" x14ac:dyDescent="0.25">
      <c r="A71" s="23" t="str">
        <f t="shared" si="4"/>
        <v>00-</v>
      </c>
      <c r="B71" s="23" t="str">
        <f t="shared" si="7"/>
        <v xml:space="preserve"> site  m //</v>
      </c>
      <c r="C71" s="23" t="str">
        <f t="shared" si="5"/>
        <v/>
      </c>
      <c r="D71" s="61"/>
      <c r="E71" s="61"/>
      <c r="F71" s="47"/>
      <c r="G71" s="47"/>
      <c r="H71" s="47"/>
      <c r="I71" s="47"/>
      <c r="J71" s="40" t="str">
        <f t="shared" si="6"/>
        <v>//</v>
      </c>
      <c r="K71" s="76"/>
      <c r="L71" s="63"/>
      <c r="M71" s="47"/>
      <c r="N71" s="47"/>
      <c r="O71" s="47"/>
      <c r="P71" s="47"/>
      <c r="Q71" s="47"/>
      <c r="R71" s="47"/>
      <c r="S71" s="111"/>
      <c r="T71" s="47"/>
      <c r="U71" s="47"/>
      <c r="V71" s="47"/>
      <c r="W71" s="47"/>
      <c r="X71" s="47"/>
      <c r="Y71" s="114"/>
      <c r="Z71" s="47"/>
      <c r="AA71" s="117"/>
      <c r="AB71" s="47"/>
      <c r="AC71" s="47"/>
      <c r="AD71" s="40" t="e">
        <f>IF(#REF!="","N/A",#REF!)</f>
        <v>#REF!</v>
      </c>
      <c r="AE71" s="47"/>
      <c r="AF71" s="47"/>
      <c r="AG71" s="120"/>
      <c r="AH71" s="47"/>
      <c r="AI71" s="47"/>
    </row>
    <row r="72" spans="1:35" x14ac:dyDescent="0.25">
      <c r="A72" s="23" t="str">
        <f t="shared" si="4"/>
        <v>00-</v>
      </c>
      <c r="B72" s="23" t="str">
        <f t="shared" si="7"/>
        <v xml:space="preserve"> site  m //</v>
      </c>
      <c r="C72" s="23" t="str">
        <f t="shared" si="5"/>
        <v/>
      </c>
      <c r="D72" s="61"/>
      <c r="E72" s="61"/>
      <c r="F72" s="47"/>
      <c r="G72" s="47"/>
      <c r="H72" s="47"/>
      <c r="I72" s="47"/>
      <c r="J72" s="40" t="str">
        <f t="shared" si="6"/>
        <v>//</v>
      </c>
      <c r="K72" s="76"/>
      <c r="L72" s="63"/>
      <c r="M72" s="47"/>
      <c r="N72" s="47"/>
      <c r="O72" s="47"/>
      <c r="P72" s="47"/>
      <c r="Q72" s="47"/>
      <c r="R72" s="47"/>
      <c r="S72" s="111"/>
      <c r="T72" s="47"/>
      <c r="U72" s="47"/>
      <c r="V72" s="47"/>
      <c r="W72" s="47"/>
      <c r="X72" s="47"/>
      <c r="Y72" s="114"/>
      <c r="Z72" s="47"/>
      <c r="AA72" s="117"/>
      <c r="AB72" s="47"/>
      <c r="AC72" s="47"/>
      <c r="AD72" s="40" t="e">
        <f>IF(#REF!="","N/A",#REF!)</f>
        <v>#REF!</v>
      </c>
      <c r="AE72" s="47"/>
      <c r="AF72" s="47"/>
      <c r="AG72" s="120"/>
      <c r="AH72" s="47"/>
      <c r="AI72" s="47"/>
    </row>
    <row r="73" spans="1:35" x14ac:dyDescent="0.25">
      <c r="A73" s="23" t="str">
        <f t="shared" si="4"/>
        <v>00-</v>
      </c>
      <c r="B73" s="23" t="str">
        <f t="shared" si="7"/>
        <v xml:space="preserve"> site  m //</v>
      </c>
      <c r="C73" s="23" t="str">
        <f t="shared" si="5"/>
        <v/>
      </c>
      <c r="D73" s="61"/>
      <c r="E73" s="61"/>
      <c r="F73" s="47"/>
      <c r="G73" s="47"/>
      <c r="H73" s="47"/>
      <c r="I73" s="47"/>
      <c r="J73" s="40" t="str">
        <f t="shared" si="6"/>
        <v>//</v>
      </c>
      <c r="K73" s="76"/>
      <c r="L73" s="63"/>
      <c r="M73" s="47"/>
      <c r="N73" s="47"/>
      <c r="O73" s="47"/>
      <c r="P73" s="47"/>
      <c r="Q73" s="47"/>
      <c r="R73" s="47"/>
      <c r="S73" s="111"/>
      <c r="T73" s="47"/>
      <c r="U73" s="47"/>
      <c r="V73" s="47"/>
      <c r="W73" s="47"/>
      <c r="X73" s="47"/>
      <c r="Y73" s="114"/>
      <c r="Z73" s="47"/>
      <c r="AA73" s="117"/>
      <c r="AB73" s="47"/>
      <c r="AC73" s="47"/>
      <c r="AD73" s="40" t="e">
        <f>IF(#REF!="","N/A",#REF!)</f>
        <v>#REF!</v>
      </c>
      <c r="AE73" s="47"/>
      <c r="AF73" s="47"/>
      <c r="AG73" s="120"/>
      <c r="AH73" s="47"/>
      <c r="AI73" s="47"/>
    </row>
    <row r="74" spans="1:35" x14ac:dyDescent="0.25">
      <c r="A74" s="23" t="str">
        <f t="shared" si="4"/>
        <v>00-</v>
      </c>
      <c r="B74" s="23" t="str">
        <f t="shared" si="7"/>
        <v xml:space="preserve"> site  m //</v>
      </c>
      <c r="C74" s="23" t="str">
        <f t="shared" si="5"/>
        <v/>
      </c>
      <c r="D74" s="61"/>
      <c r="E74" s="61"/>
      <c r="F74" s="47"/>
      <c r="G74" s="47"/>
      <c r="H74" s="47"/>
      <c r="I74" s="47"/>
      <c r="J74" s="40" t="str">
        <f t="shared" si="6"/>
        <v>//</v>
      </c>
      <c r="K74" s="76"/>
      <c r="L74" s="63"/>
      <c r="M74" s="47"/>
      <c r="N74" s="47"/>
      <c r="O74" s="47"/>
      <c r="P74" s="47"/>
      <c r="Q74" s="47"/>
      <c r="R74" s="47"/>
      <c r="S74" s="111"/>
      <c r="T74" s="47"/>
      <c r="U74" s="47"/>
      <c r="V74" s="47"/>
      <c r="W74" s="47"/>
      <c r="X74" s="47"/>
      <c r="Y74" s="114"/>
      <c r="Z74" s="47"/>
      <c r="AA74" s="117"/>
      <c r="AB74" s="47"/>
      <c r="AC74" s="47"/>
      <c r="AD74" s="40" t="e">
        <f>IF(#REF!="","N/A",#REF!)</f>
        <v>#REF!</v>
      </c>
      <c r="AE74" s="47"/>
      <c r="AF74" s="47"/>
      <c r="AG74" s="120"/>
      <c r="AH74" s="47"/>
      <c r="AI74" s="47"/>
    </row>
    <row r="75" spans="1:35" x14ac:dyDescent="0.25">
      <c r="A75" s="23" t="str">
        <f t="shared" si="4"/>
        <v>00-</v>
      </c>
      <c r="B75" s="23" t="str">
        <f t="shared" si="7"/>
        <v xml:space="preserve"> site  m //</v>
      </c>
      <c r="C75" s="23" t="str">
        <f t="shared" si="5"/>
        <v/>
      </c>
      <c r="D75" s="61"/>
      <c r="E75" s="61"/>
      <c r="F75" s="47"/>
      <c r="G75" s="47"/>
      <c r="H75" s="47"/>
      <c r="I75" s="47"/>
      <c r="J75" s="40" t="str">
        <f t="shared" si="6"/>
        <v>//</v>
      </c>
      <c r="K75" s="76"/>
      <c r="L75" s="63"/>
      <c r="M75" s="47"/>
      <c r="N75" s="47"/>
      <c r="O75" s="47"/>
      <c r="P75" s="47"/>
      <c r="Q75" s="47"/>
      <c r="R75" s="47"/>
      <c r="S75" s="111"/>
      <c r="T75" s="47"/>
      <c r="U75" s="47"/>
      <c r="V75" s="47"/>
      <c r="W75" s="47"/>
      <c r="X75" s="47"/>
      <c r="Y75" s="114"/>
      <c r="Z75" s="47"/>
      <c r="AA75" s="117"/>
      <c r="AB75" s="47"/>
      <c r="AC75" s="47"/>
      <c r="AD75" s="40" t="e">
        <f>IF(#REF!="","N/A",#REF!)</f>
        <v>#REF!</v>
      </c>
      <c r="AE75" s="47"/>
      <c r="AF75" s="47"/>
      <c r="AG75" s="120"/>
      <c r="AH75" s="47"/>
      <c r="AI75" s="47"/>
    </row>
    <row r="76" spans="1:35" x14ac:dyDescent="0.25">
      <c r="A76" s="23" t="str">
        <f t="shared" si="4"/>
        <v>00-</v>
      </c>
      <c r="B76" s="23" t="str">
        <f t="shared" si="7"/>
        <v xml:space="preserve"> site  m //</v>
      </c>
      <c r="C76" s="23" t="str">
        <f t="shared" si="5"/>
        <v/>
      </c>
      <c r="D76" s="61"/>
      <c r="E76" s="61"/>
      <c r="F76" s="47"/>
      <c r="G76" s="47"/>
      <c r="H76" s="47"/>
      <c r="I76" s="47"/>
      <c r="J76" s="40" t="str">
        <f t="shared" si="6"/>
        <v>//</v>
      </c>
      <c r="K76" s="76"/>
      <c r="L76" s="63"/>
      <c r="M76" s="47"/>
      <c r="N76" s="47"/>
      <c r="O76" s="47"/>
      <c r="P76" s="47"/>
      <c r="Q76" s="47"/>
      <c r="R76" s="47"/>
      <c r="S76" s="111"/>
      <c r="T76" s="47"/>
      <c r="U76" s="47"/>
      <c r="V76" s="47"/>
      <c r="W76" s="47"/>
      <c r="X76" s="47"/>
      <c r="Y76" s="114"/>
      <c r="Z76" s="47"/>
      <c r="AA76" s="117"/>
      <c r="AB76" s="47"/>
      <c r="AC76" s="47"/>
      <c r="AD76" s="40" t="e">
        <f>IF(#REF!="","N/A",#REF!)</f>
        <v>#REF!</v>
      </c>
      <c r="AE76" s="47"/>
      <c r="AF76" s="47"/>
      <c r="AG76" s="120"/>
      <c r="AH76" s="47"/>
      <c r="AI76" s="47"/>
    </row>
    <row r="77" spans="1:35" x14ac:dyDescent="0.25">
      <c r="A77" s="23" t="str">
        <f t="shared" si="4"/>
        <v>00-</v>
      </c>
      <c r="B77" s="23" t="str">
        <f t="shared" si="7"/>
        <v xml:space="preserve"> site  m //</v>
      </c>
      <c r="C77" s="23" t="str">
        <f t="shared" si="5"/>
        <v/>
      </c>
      <c r="D77" s="61"/>
      <c r="E77" s="61"/>
      <c r="F77" s="47"/>
      <c r="G77" s="47"/>
      <c r="H77" s="47"/>
      <c r="I77" s="47"/>
      <c r="J77" s="40" t="str">
        <f t="shared" si="6"/>
        <v>//</v>
      </c>
      <c r="K77" s="76"/>
      <c r="L77" s="63"/>
      <c r="M77" s="47"/>
      <c r="N77" s="47"/>
      <c r="O77" s="47"/>
      <c r="P77" s="47"/>
      <c r="Q77" s="47"/>
      <c r="R77" s="47"/>
      <c r="S77" s="111"/>
      <c r="T77" s="47"/>
      <c r="U77" s="47"/>
      <c r="V77" s="47"/>
      <c r="W77" s="47"/>
      <c r="X77" s="47"/>
      <c r="Y77" s="114"/>
      <c r="Z77" s="47"/>
      <c r="AA77" s="117"/>
      <c r="AB77" s="47"/>
      <c r="AC77" s="47"/>
      <c r="AD77" s="40" t="e">
        <f>IF(#REF!="","N/A",#REF!)</f>
        <v>#REF!</v>
      </c>
      <c r="AE77" s="47"/>
      <c r="AF77" s="47"/>
      <c r="AG77" s="120"/>
      <c r="AH77" s="47"/>
      <c r="AI77" s="47"/>
    </row>
    <row r="78" spans="1:35" x14ac:dyDescent="0.25">
      <c r="A78" s="23" t="str">
        <f t="shared" si="4"/>
        <v>00-</v>
      </c>
      <c r="B78" s="23" t="str">
        <f t="shared" si="7"/>
        <v xml:space="preserve"> site  m //</v>
      </c>
      <c r="C78" s="23" t="str">
        <f t="shared" si="5"/>
        <v/>
      </c>
      <c r="D78" s="61"/>
      <c r="E78" s="61"/>
      <c r="F78" s="47"/>
      <c r="G78" s="47"/>
      <c r="H78" s="47"/>
      <c r="I78" s="47"/>
      <c r="J78" s="40" t="str">
        <f t="shared" si="6"/>
        <v>//</v>
      </c>
      <c r="K78" s="76"/>
      <c r="L78" s="63"/>
      <c r="M78" s="47"/>
      <c r="N78" s="47"/>
      <c r="O78" s="47"/>
      <c r="P78" s="47"/>
      <c r="Q78" s="47"/>
      <c r="R78" s="47"/>
      <c r="S78" s="111"/>
      <c r="T78" s="47"/>
      <c r="U78" s="47"/>
      <c r="V78" s="47"/>
      <c r="W78" s="47"/>
      <c r="X78" s="47"/>
      <c r="Y78" s="114"/>
      <c r="Z78" s="47"/>
      <c r="AA78" s="117"/>
      <c r="AB78" s="47"/>
      <c r="AC78" s="47"/>
      <c r="AD78" s="40" t="e">
        <f>IF(#REF!="","N/A",#REF!)</f>
        <v>#REF!</v>
      </c>
      <c r="AE78" s="47"/>
      <c r="AF78" s="47"/>
      <c r="AG78" s="120"/>
      <c r="AH78" s="47"/>
      <c r="AI78" s="47"/>
    </row>
    <row r="79" spans="1:35" x14ac:dyDescent="0.25">
      <c r="A79" s="23" t="str">
        <f t="shared" si="4"/>
        <v>00-</v>
      </c>
      <c r="B79" s="23" t="str">
        <f t="shared" si="7"/>
        <v xml:space="preserve"> site  m //</v>
      </c>
      <c r="C79" s="23" t="str">
        <f t="shared" si="5"/>
        <v/>
      </c>
      <c r="D79" s="61"/>
      <c r="E79" s="61"/>
      <c r="F79" s="47"/>
      <c r="G79" s="47"/>
      <c r="H79" s="47"/>
      <c r="I79" s="47"/>
      <c r="J79" s="40" t="str">
        <f t="shared" si="6"/>
        <v>//</v>
      </c>
      <c r="K79" s="76"/>
      <c r="L79" s="63"/>
      <c r="M79" s="47"/>
      <c r="N79" s="47"/>
      <c r="O79" s="47"/>
      <c r="P79" s="47"/>
      <c r="Q79" s="47"/>
      <c r="R79" s="47"/>
      <c r="S79" s="111"/>
      <c r="T79" s="47"/>
      <c r="U79" s="47"/>
      <c r="V79" s="47"/>
      <c r="W79" s="47"/>
      <c r="X79" s="47"/>
      <c r="Y79" s="114"/>
      <c r="Z79" s="47"/>
      <c r="AA79" s="117"/>
      <c r="AB79" s="47"/>
      <c r="AC79" s="47"/>
      <c r="AD79" s="40" t="e">
        <f>IF(#REF!="","N/A",#REF!)</f>
        <v>#REF!</v>
      </c>
      <c r="AE79" s="47"/>
      <c r="AF79" s="47"/>
      <c r="AG79" s="120"/>
      <c r="AH79" s="47"/>
      <c r="AI79" s="47"/>
    </row>
    <row r="80" spans="1:35" x14ac:dyDescent="0.25">
      <c r="A80" s="23" t="str">
        <f t="shared" si="4"/>
        <v>00-</v>
      </c>
      <c r="B80" s="23" t="str">
        <f t="shared" si="7"/>
        <v xml:space="preserve"> site  m //</v>
      </c>
      <c r="C80" s="23" t="str">
        <f t="shared" si="5"/>
        <v/>
      </c>
      <c r="D80" s="61"/>
      <c r="E80" s="61"/>
      <c r="F80" s="47"/>
      <c r="G80" s="47"/>
      <c r="H80" s="47"/>
      <c r="I80" s="47"/>
      <c r="J80" s="40" t="str">
        <f t="shared" si="6"/>
        <v>//</v>
      </c>
      <c r="K80" s="76"/>
      <c r="L80" s="63"/>
      <c r="M80" s="47"/>
      <c r="N80" s="47"/>
      <c r="O80" s="47"/>
      <c r="P80" s="47"/>
      <c r="Q80" s="47"/>
      <c r="R80" s="47"/>
      <c r="S80" s="111"/>
      <c r="T80" s="47"/>
      <c r="U80" s="47"/>
      <c r="V80" s="47"/>
      <c r="W80" s="47"/>
      <c r="X80" s="47"/>
      <c r="Y80" s="114"/>
      <c r="Z80" s="47"/>
      <c r="AA80" s="117"/>
      <c r="AB80" s="47"/>
      <c r="AC80" s="47"/>
      <c r="AD80" s="40" t="e">
        <f>IF(#REF!="","N/A",#REF!)</f>
        <v>#REF!</v>
      </c>
      <c r="AE80" s="47"/>
      <c r="AF80" s="47"/>
      <c r="AG80" s="120"/>
      <c r="AH80" s="47"/>
      <c r="AI80" s="47"/>
    </row>
    <row r="81" spans="1:35" x14ac:dyDescent="0.25">
      <c r="A81" s="23" t="str">
        <f t="shared" si="4"/>
        <v>00-</v>
      </c>
      <c r="B81" s="23" t="str">
        <f t="shared" si="7"/>
        <v xml:space="preserve"> site  m //</v>
      </c>
      <c r="C81" s="23" t="str">
        <f t="shared" si="5"/>
        <v/>
      </c>
      <c r="D81" s="61"/>
      <c r="E81" s="61"/>
      <c r="F81" s="47"/>
      <c r="G81" s="47"/>
      <c r="H81" s="47"/>
      <c r="I81" s="47"/>
      <c r="J81" s="40" t="str">
        <f t="shared" si="6"/>
        <v>//</v>
      </c>
      <c r="K81" s="76"/>
      <c r="L81" s="63"/>
      <c r="M81" s="47"/>
      <c r="N81" s="47"/>
      <c r="O81" s="47"/>
      <c r="P81" s="47"/>
      <c r="Q81" s="47"/>
      <c r="R81" s="47"/>
      <c r="S81" s="111"/>
      <c r="T81" s="47"/>
      <c r="U81" s="47"/>
      <c r="V81" s="47"/>
      <c r="W81" s="47"/>
      <c r="X81" s="47"/>
      <c r="Y81" s="114"/>
      <c r="Z81" s="47"/>
      <c r="AA81" s="117"/>
      <c r="AB81" s="47"/>
      <c r="AC81" s="47"/>
      <c r="AD81" s="40" t="e">
        <f>IF(#REF!="","N/A",#REF!)</f>
        <v>#REF!</v>
      </c>
      <c r="AE81" s="47"/>
      <c r="AF81" s="47"/>
      <c r="AG81" s="120"/>
      <c r="AH81" s="47"/>
      <c r="AI81" s="47"/>
    </row>
    <row r="82" spans="1:35" x14ac:dyDescent="0.25">
      <c r="A82" s="23" t="str">
        <f t="shared" si="4"/>
        <v>00-</v>
      </c>
      <c r="B82" s="23" t="str">
        <f t="shared" si="7"/>
        <v xml:space="preserve"> site  m //</v>
      </c>
      <c r="C82" s="23" t="str">
        <f t="shared" si="5"/>
        <v/>
      </c>
      <c r="D82" s="61"/>
      <c r="E82" s="61"/>
      <c r="F82" s="47"/>
      <c r="G82" s="47"/>
      <c r="H82" s="47"/>
      <c r="I82" s="47"/>
      <c r="J82" s="40" t="str">
        <f t="shared" si="6"/>
        <v>//</v>
      </c>
      <c r="K82" s="76"/>
      <c r="L82" s="63"/>
      <c r="M82" s="47"/>
      <c r="N82" s="47"/>
      <c r="O82" s="47"/>
      <c r="P82" s="47"/>
      <c r="Q82" s="47"/>
      <c r="R82" s="47"/>
      <c r="S82" s="111"/>
      <c r="T82" s="47"/>
      <c r="U82" s="47"/>
      <c r="V82" s="47"/>
      <c r="W82" s="47"/>
      <c r="X82" s="47"/>
      <c r="Y82" s="114"/>
      <c r="Z82" s="47"/>
      <c r="AA82" s="117"/>
      <c r="AB82" s="47"/>
      <c r="AC82" s="47"/>
      <c r="AD82" s="40" t="e">
        <f>IF(#REF!="","N/A",#REF!)</f>
        <v>#REF!</v>
      </c>
      <c r="AE82" s="47"/>
      <c r="AF82" s="47"/>
      <c r="AG82" s="120"/>
      <c r="AH82" s="47"/>
      <c r="AI82" s="47"/>
    </row>
    <row r="83" spans="1:35" x14ac:dyDescent="0.25">
      <c r="A83" s="23" t="str">
        <f t="shared" si="4"/>
        <v>00-</v>
      </c>
      <c r="B83" s="23" t="str">
        <f t="shared" si="7"/>
        <v xml:space="preserve"> site  m //</v>
      </c>
      <c r="C83" s="23" t="str">
        <f t="shared" si="5"/>
        <v/>
      </c>
      <c r="D83" s="61"/>
      <c r="E83" s="61"/>
      <c r="F83" s="47"/>
      <c r="G83" s="47"/>
      <c r="H83" s="47"/>
      <c r="I83" s="47"/>
      <c r="J83" s="40" t="str">
        <f t="shared" si="6"/>
        <v>//</v>
      </c>
      <c r="K83" s="76"/>
      <c r="L83" s="63"/>
      <c r="M83" s="47"/>
      <c r="N83" s="47"/>
      <c r="O83" s="47"/>
      <c r="P83" s="47"/>
      <c r="Q83" s="47"/>
      <c r="R83" s="47"/>
      <c r="S83" s="111"/>
      <c r="T83" s="47"/>
      <c r="U83" s="47"/>
      <c r="V83" s="47"/>
      <c r="W83" s="47"/>
      <c r="X83" s="47"/>
      <c r="Y83" s="114"/>
      <c r="Z83" s="47"/>
      <c r="AA83" s="117"/>
      <c r="AB83" s="47"/>
      <c r="AC83" s="47"/>
      <c r="AD83" s="40" t="e">
        <f>IF(#REF!="","N/A",#REF!)</f>
        <v>#REF!</v>
      </c>
      <c r="AE83" s="47"/>
      <c r="AF83" s="47"/>
      <c r="AG83" s="120"/>
      <c r="AH83" s="47"/>
      <c r="AI83" s="47"/>
    </row>
    <row r="84" spans="1:35" x14ac:dyDescent="0.25">
      <c r="A84" s="23" t="str">
        <f t="shared" si="4"/>
        <v>00-</v>
      </c>
      <c r="B84" s="23" t="str">
        <f t="shared" si="7"/>
        <v xml:space="preserve"> site  m //</v>
      </c>
      <c r="C84" s="23" t="str">
        <f t="shared" si="5"/>
        <v/>
      </c>
      <c r="D84" s="61"/>
      <c r="E84" s="61"/>
      <c r="F84" s="47"/>
      <c r="G84" s="47"/>
      <c r="H84" s="47"/>
      <c r="I84" s="47"/>
      <c r="J84" s="40" t="str">
        <f t="shared" si="6"/>
        <v>//</v>
      </c>
      <c r="K84" s="76"/>
      <c r="L84" s="63"/>
      <c r="M84" s="47"/>
      <c r="N84" s="47"/>
      <c r="O84" s="47"/>
      <c r="P84" s="47"/>
      <c r="Q84" s="47"/>
      <c r="R84" s="47"/>
      <c r="S84" s="111"/>
      <c r="T84" s="47"/>
      <c r="U84" s="47"/>
      <c r="V84" s="47"/>
      <c r="W84" s="47"/>
      <c r="X84" s="47"/>
      <c r="Y84" s="114"/>
      <c r="Z84" s="47"/>
      <c r="AA84" s="117"/>
      <c r="AB84" s="47"/>
      <c r="AC84" s="47"/>
      <c r="AD84" s="40" t="e">
        <f>IF(#REF!="","N/A",#REF!)</f>
        <v>#REF!</v>
      </c>
      <c r="AE84" s="47"/>
      <c r="AF84" s="47"/>
      <c r="AG84" s="120"/>
      <c r="AH84" s="47"/>
      <c r="AI84" s="47"/>
    </row>
    <row r="85" spans="1:35" x14ac:dyDescent="0.25">
      <c r="A85" s="23" t="str">
        <f t="shared" si="4"/>
        <v>00-</v>
      </c>
      <c r="B85" s="23" t="str">
        <f t="shared" si="7"/>
        <v xml:space="preserve"> site  m //</v>
      </c>
      <c r="C85" s="23" t="str">
        <f t="shared" si="5"/>
        <v/>
      </c>
      <c r="D85" s="61"/>
      <c r="E85" s="61"/>
      <c r="F85" s="47"/>
      <c r="G85" s="47"/>
      <c r="H85" s="47"/>
      <c r="I85" s="47"/>
      <c r="J85" s="40" t="str">
        <f t="shared" si="6"/>
        <v>//</v>
      </c>
      <c r="K85" s="76"/>
      <c r="L85" s="63"/>
      <c r="M85" s="47"/>
      <c r="N85" s="47"/>
      <c r="O85" s="47"/>
      <c r="P85" s="47"/>
      <c r="Q85" s="47"/>
      <c r="R85" s="47"/>
      <c r="S85" s="111"/>
      <c r="T85" s="47"/>
      <c r="U85" s="47"/>
      <c r="V85" s="47"/>
      <c r="W85" s="47"/>
      <c r="X85" s="47"/>
      <c r="Y85" s="114"/>
      <c r="Z85" s="47"/>
      <c r="AA85" s="117"/>
      <c r="AB85" s="47"/>
      <c r="AC85" s="47"/>
      <c r="AD85" s="40" t="e">
        <f>IF(#REF!="","N/A",#REF!)</f>
        <v>#REF!</v>
      </c>
      <c r="AE85" s="47"/>
      <c r="AF85" s="47"/>
      <c r="AG85" s="120"/>
      <c r="AH85" s="47"/>
      <c r="AI85" s="47"/>
    </row>
    <row r="86" spans="1:35" x14ac:dyDescent="0.25">
      <c r="A86" s="23" t="str">
        <f t="shared" si="4"/>
        <v>00-</v>
      </c>
      <c r="B86" s="23" t="str">
        <f t="shared" si="7"/>
        <v xml:space="preserve"> site  m //</v>
      </c>
      <c r="C86" s="23" t="str">
        <f t="shared" si="5"/>
        <v/>
      </c>
      <c r="D86" s="61"/>
      <c r="E86" s="61"/>
      <c r="F86" s="47"/>
      <c r="G86" s="47"/>
      <c r="H86" s="47"/>
      <c r="I86" s="47"/>
      <c r="J86" s="40" t="str">
        <f t="shared" si="6"/>
        <v>//</v>
      </c>
      <c r="K86" s="76"/>
      <c r="L86" s="63"/>
      <c r="M86" s="47"/>
      <c r="N86" s="47"/>
      <c r="O86" s="47"/>
      <c r="P86" s="47"/>
      <c r="Q86" s="47"/>
      <c r="R86" s="47"/>
      <c r="S86" s="111"/>
      <c r="T86" s="47"/>
      <c r="U86" s="47"/>
      <c r="V86" s="47"/>
      <c r="W86" s="47"/>
      <c r="X86" s="47"/>
      <c r="Y86" s="114"/>
      <c r="Z86" s="47"/>
      <c r="AA86" s="117"/>
      <c r="AB86" s="47"/>
      <c r="AC86" s="47"/>
      <c r="AD86" s="40" t="e">
        <f>IF(#REF!="","N/A",#REF!)</f>
        <v>#REF!</v>
      </c>
      <c r="AE86" s="47"/>
      <c r="AF86" s="47"/>
      <c r="AG86" s="120"/>
      <c r="AH86" s="47"/>
      <c r="AI86" s="47"/>
    </row>
    <row r="87" spans="1:35" x14ac:dyDescent="0.25">
      <c r="A87" s="23" t="str">
        <f t="shared" si="4"/>
        <v>00-</v>
      </c>
      <c r="B87" s="23" t="str">
        <f t="shared" si="7"/>
        <v xml:space="preserve"> site  m //</v>
      </c>
      <c r="C87" s="23" t="str">
        <f t="shared" si="5"/>
        <v/>
      </c>
      <c r="D87" s="61"/>
      <c r="E87" s="61"/>
      <c r="F87" s="47"/>
      <c r="G87" s="47"/>
      <c r="H87" s="47"/>
      <c r="I87" s="47"/>
      <c r="J87" s="40" t="str">
        <f t="shared" si="6"/>
        <v>//</v>
      </c>
      <c r="K87" s="76"/>
      <c r="L87" s="63"/>
      <c r="M87" s="47"/>
      <c r="N87" s="47"/>
      <c r="O87" s="47"/>
      <c r="P87" s="47"/>
      <c r="Q87" s="47"/>
      <c r="R87" s="47"/>
      <c r="S87" s="111"/>
      <c r="T87" s="47"/>
      <c r="U87" s="47"/>
      <c r="V87" s="47"/>
      <c r="W87" s="47"/>
      <c r="X87" s="47"/>
      <c r="Y87" s="114"/>
      <c r="Z87" s="47"/>
      <c r="AA87" s="117"/>
      <c r="AB87" s="47"/>
      <c r="AC87" s="47"/>
      <c r="AD87" s="40" t="e">
        <f>IF(#REF!="","N/A",#REF!)</f>
        <v>#REF!</v>
      </c>
      <c r="AE87" s="47"/>
      <c r="AF87" s="47"/>
      <c r="AG87" s="120"/>
      <c r="AH87" s="47"/>
      <c r="AI87" s="47"/>
    </row>
    <row r="88" spans="1:35" x14ac:dyDescent="0.25">
      <c r="A88" s="23" t="str">
        <f t="shared" si="4"/>
        <v>00-</v>
      </c>
      <c r="B88" s="23" t="str">
        <f t="shared" si="7"/>
        <v xml:space="preserve"> site  m //</v>
      </c>
      <c r="C88" s="23" t="str">
        <f t="shared" si="5"/>
        <v/>
      </c>
      <c r="D88" s="61"/>
      <c r="E88" s="61"/>
      <c r="F88" s="47"/>
      <c r="G88" s="47"/>
      <c r="H88" s="47"/>
      <c r="I88" s="47"/>
      <c r="J88" s="40" t="str">
        <f t="shared" si="6"/>
        <v>//</v>
      </c>
      <c r="K88" s="76"/>
      <c r="L88" s="63"/>
      <c r="M88" s="47"/>
      <c r="N88" s="47"/>
      <c r="O88" s="47"/>
      <c r="P88" s="47"/>
      <c r="Q88" s="47"/>
      <c r="R88" s="47"/>
      <c r="S88" s="111"/>
      <c r="T88" s="47"/>
      <c r="U88" s="47"/>
      <c r="V88" s="47"/>
      <c r="W88" s="47"/>
      <c r="X88" s="47"/>
      <c r="Y88" s="114"/>
      <c r="Z88" s="47"/>
      <c r="AA88" s="117"/>
      <c r="AB88" s="47"/>
      <c r="AC88" s="47"/>
      <c r="AD88" s="40" t="e">
        <f>IF(#REF!="","N/A",#REF!)</f>
        <v>#REF!</v>
      </c>
      <c r="AE88" s="47"/>
      <c r="AF88" s="47"/>
      <c r="AG88" s="120"/>
      <c r="AH88" s="47"/>
      <c r="AI88" s="47"/>
    </row>
    <row r="89" spans="1:35" x14ac:dyDescent="0.25">
      <c r="A89" s="23" t="str">
        <f t="shared" si="4"/>
        <v>00-</v>
      </c>
      <c r="B89" s="23" t="str">
        <f t="shared" si="7"/>
        <v xml:space="preserve"> site  m //</v>
      </c>
      <c r="C89" s="23" t="str">
        <f t="shared" si="5"/>
        <v/>
      </c>
      <c r="D89" s="61"/>
      <c r="E89" s="61"/>
      <c r="F89" s="47"/>
      <c r="G89" s="47"/>
      <c r="H89" s="47"/>
      <c r="I89" s="47"/>
      <c r="J89" s="40" t="str">
        <f t="shared" si="6"/>
        <v>//</v>
      </c>
      <c r="K89" s="76"/>
      <c r="L89" s="63"/>
      <c r="M89" s="47"/>
      <c r="N89" s="47"/>
      <c r="O89" s="47"/>
      <c r="P89" s="47"/>
      <c r="Q89" s="47"/>
      <c r="R89" s="47"/>
      <c r="S89" s="111"/>
      <c r="T89" s="47"/>
      <c r="U89" s="47"/>
      <c r="V89" s="47"/>
      <c r="W89" s="47"/>
      <c r="X89" s="47"/>
      <c r="Y89" s="114"/>
      <c r="Z89" s="47"/>
      <c r="AA89" s="117"/>
      <c r="AB89" s="47"/>
      <c r="AC89" s="47"/>
      <c r="AD89" s="40" t="e">
        <f>IF(#REF!="","N/A",#REF!)</f>
        <v>#REF!</v>
      </c>
      <c r="AE89" s="47"/>
      <c r="AF89" s="47"/>
      <c r="AG89" s="120"/>
      <c r="AH89" s="47"/>
      <c r="AI89" s="47"/>
    </row>
    <row r="90" spans="1:35" x14ac:dyDescent="0.25">
      <c r="A90" s="23" t="str">
        <f t="shared" si="4"/>
        <v>00-</v>
      </c>
      <c r="B90" s="23" t="str">
        <f t="shared" si="7"/>
        <v xml:space="preserve"> site  m //</v>
      </c>
      <c r="C90" s="23" t="str">
        <f t="shared" si="5"/>
        <v/>
      </c>
      <c r="D90" s="61"/>
      <c r="E90" s="61"/>
      <c r="F90" s="47"/>
      <c r="G90" s="47"/>
      <c r="H90" s="47"/>
      <c r="I90" s="47"/>
      <c r="J90" s="40" t="str">
        <f t="shared" si="6"/>
        <v>//</v>
      </c>
      <c r="K90" s="76"/>
      <c r="L90" s="63"/>
      <c r="M90" s="47"/>
      <c r="N90" s="47"/>
      <c r="O90" s="47"/>
      <c r="P90" s="47"/>
      <c r="Q90" s="47"/>
      <c r="R90" s="47"/>
      <c r="S90" s="111"/>
      <c r="T90" s="47"/>
      <c r="U90" s="47"/>
      <c r="V90" s="47"/>
      <c r="W90" s="47"/>
      <c r="X90" s="47"/>
      <c r="Y90" s="114"/>
      <c r="Z90" s="47"/>
      <c r="AA90" s="117"/>
      <c r="AB90" s="47"/>
      <c r="AC90" s="47"/>
      <c r="AD90" s="40" t="e">
        <f>IF(#REF!="","N/A",#REF!)</f>
        <v>#REF!</v>
      </c>
      <c r="AE90" s="47"/>
      <c r="AF90" s="47"/>
      <c r="AG90" s="120"/>
      <c r="AH90" s="47"/>
      <c r="AI90" s="47"/>
    </row>
    <row r="91" spans="1:35" x14ac:dyDescent="0.25">
      <c r="A91" s="23" t="str">
        <f t="shared" si="4"/>
        <v>00-</v>
      </c>
      <c r="B91" s="23" t="str">
        <f t="shared" si="7"/>
        <v xml:space="preserve"> site  m //</v>
      </c>
      <c r="C91" s="23" t="str">
        <f t="shared" si="5"/>
        <v/>
      </c>
      <c r="D91" s="61"/>
      <c r="E91" s="61"/>
      <c r="F91" s="47"/>
      <c r="G91" s="47"/>
      <c r="H91" s="47"/>
      <c r="I91" s="47"/>
      <c r="J91" s="40" t="str">
        <f t="shared" si="6"/>
        <v>//</v>
      </c>
      <c r="K91" s="76"/>
      <c r="L91" s="63"/>
      <c r="M91" s="47"/>
      <c r="N91" s="47"/>
      <c r="O91" s="47"/>
      <c r="P91" s="47"/>
      <c r="Q91" s="47"/>
      <c r="R91" s="47"/>
      <c r="S91" s="111"/>
      <c r="T91" s="47"/>
      <c r="U91" s="47"/>
      <c r="V91" s="47"/>
      <c r="W91" s="47"/>
      <c r="X91" s="47"/>
      <c r="Y91" s="114"/>
      <c r="Z91" s="47"/>
      <c r="AA91" s="117"/>
      <c r="AB91" s="47"/>
      <c r="AC91" s="47"/>
      <c r="AD91" s="40" t="e">
        <f>IF(#REF!="","N/A",#REF!)</f>
        <v>#REF!</v>
      </c>
      <c r="AE91" s="47"/>
      <c r="AF91" s="47"/>
      <c r="AG91" s="120"/>
      <c r="AH91" s="47"/>
      <c r="AI91" s="47"/>
    </row>
    <row r="92" spans="1:35" x14ac:dyDescent="0.25">
      <c r="A92" s="23" t="str">
        <f t="shared" si="4"/>
        <v>00-</v>
      </c>
      <c r="B92" s="23" t="str">
        <f t="shared" si="7"/>
        <v xml:space="preserve"> site  m //</v>
      </c>
      <c r="C92" s="23" t="str">
        <f t="shared" si="5"/>
        <v/>
      </c>
      <c r="D92" s="61"/>
      <c r="E92" s="61"/>
      <c r="F92" s="47"/>
      <c r="G92" s="47"/>
      <c r="H92" s="47"/>
      <c r="I92" s="47"/>
      <c r="J92" s="40" t="str">
        <f t="shared" si="6"/>
        <v>//</v>
      </c>
      <c r="K92" s="76"/>
      <c r="L92" s="63"/>
      <c r="M92" s="47"/>
      <c r="N92" s="47"/>
      <c r="O92" s="47"/>
      <c r="P92" s="47"/>
      <c r="Q92" s="47"/>
      <c r="R92" s="47"/>
      <c r="S92" s="111"/>
      <c r="T92" s="47"/>
      <c r="U92" s="47"/>
      <c r="V92" s="47"/>
      <c r="W92" s="47"/>
      <c r="X92" s="47"/>
      <c r="Y92" s="114"/>
      <c r="Z92" s="47"/>
      <c r="AA92" s="117"/>
      <c r="AB92" s="47"/>
      <c r="AC92" s="47"/>
      <c r="AD92" s="40" t="e">
        <f>IF(#REF!="","N/A",#REF!)</f>
        <v>#REF!</v>
      </c>
      <c r="AE92" s="47"/>
      <c r="AF92" s="47"/>
      <c r="AG92" s="120"/>
      <c r="AH92" s="47"/>
      <c r="AI92" s="47"/>
    </row>
    <row r="93" spans="1:35" x14ac:dyDescent="0.25">
      <c r="A93" s="23" t="str">
        <f t="shared" si="4"/>
        <v>00-</v>
      </c>
      <c r="B93" s="23" t="str">
        <f t="shared" si="7"/>
        <v xml:space="preserve"> site  m //</v>
      </c>
      <c r="C93" s="23" t="str">
        <f t="shared" si="5"/>
        <v/>
      </c>
      <c r="D93" s="61"/>
      <c r="E93" s="61"/>
      <c r="F93" s="47"/>
      <c r="G93" s="47"/>
      <c r="H93" s="47"/>
      <c r="I93" s="47"/>
      <c r="J93" s="40" t="str">
        <f t="shared" si="6"/>
        <v>//</v>
      </c>
      <c r="K93" s="76"/>
      <c r="L93" s="63"/>
      <c r="M93" s="47"/>
      <c r="N93" s="47"/>
      <c r="O93" s="47"/>
      <c r="P93" s="47"/>
      <c r="Q93" s="47"/>
      <c r="R93" s="47"/>
      <c r="S93" s="111"/>
      <c r="T93" s="47"/>
      <c r="U93" s="47"/>
      <c r="V93" s="47"/>
      <c r="W93" s="47"/>
      <c r="X93" s="47"/>
      <c r="Y93" s="114"/>
      <c r="Z93" s="47"/>
      <c r="AA93" s="117"/>
      <c r="AB93" s="47"/>
      <c r="AC93" s="47"/>
      <c r="AD93" s="40" t="e">
        <f>IF(#REF!="","N/A",#REF!)</f>
        <v>#REF!</v>
      </c>
      <c r="AE93" s="47"/>
      <c r="AF93" s="47"/>
      <c r="AG93" s="120"/>
      <c r="AH93" s="47"/>
      <c r="AI93" s="47"/>
    </row>
    <row r="94" spans="1:35" x14ac:dyDescent="0.25">
      <c r="A94" s="23" t="str">
        <f t="shared" si="4"/>
        <v>00-</v>
      </c>
      <c r="B94" s="23" t="str">
        <f t="shared" si="7"/>
        <v xml:space="preserve"> site  m //</v>
      </c>
      <c r="C94" s="23" t="str">
        <f t="shared" si="5"/>
        <v/>
      </c>
      <c r="D94" s="61"/>
      <c r="E94" s="61"/>
      <c r="F94" s="47"/>
      <c r="G94" s="47"/>
      <c r="H94" s="47"/>
      <c r="I94" s="47"/>
      <c r="J94" s="40" t="str">
        <f t="shared" si="6"/>
        <v>//</v>
      </c>
      <c r="K94" s="76"/>
      <c r="L94" s="63"/>
      <c r="M94" s="47"/>
      <c r="N94" s="47"/>
      <c r="O94" s="47"/>
      <c r="P94" s="47"/>
      <c r="Q94" s="47"/>
      <c r="R94" s="47"/>
      <c r="S94" s="111"/>
      <c r="T94" s="47"/>
      <c r="U94" s="47"/>
      <c r="V94" s="47"/>
      <c r="W94" s="47"/>
      <c r="X94" s="47"/>
      <c r="Y94" s="114"/>
      <c r="Z94" s="47"/>
      <c r="AA94" s="117"/>
      <c r="AB94" s="47"/>
      <c r="AC94" s="47"/>
      <c r="AD94" s="40" t="e">
        <f>IF(#REF!="","N/A",#REF!)</f>
        <v>#REF!</v>
      </c>
      <c r="AE94" s="47"/>
      <c r="AF94" s="47"/>
      <c r="AG94" s="120"/>
      <c r="AH94" s="47"/>
      <c r="AI94" s="47"/>
    </row>
    <row r="95" spans="1:35" x14ac:dyDescent="0.25">
      <c r="A95" s="23" t="str">
        <f t="shared" si="4"/>
        <v>00-</v>
      </c>
      <c r="B95" s="23" t="str">
        <f t="shared" si="7"/>
        <v xml:space="preserve"> site  m //</v>
      </c>
      <c r="C95" s="23" t="str">
        <f t="shared" si="5"/>
        <v/>
      </c>
      <c r="D95" s="61"/>
      <c r="E95" s="61"/>
      <c r="F95" s="47"/>
      <c r="G95" s="47"/>
      <c r="H95" s="47"/>
      <c r="I95" s="47"/>
      <c r="J95" s="40" t="str">
        <f t="shared" si="6"/>
        <v>//</v>
      </c>
      <c r="K95" s="76"/>
      <c r="L95" s="63"/>
      <c r="M95" s="47"/>
      <c r="N95" s="47"/>
      <c r="O95" s="47"/>
      <c r="P95" s="47"/>
      <c r="Q95" s="47"/>
      <c r="R95" s="47"/>
      <c r="S95" s="111"/>
      <c r="T95" s="47"/>
      <c r="U95" s="47"/>
      <c r="V95" s="47"/>
      <c r="W95" s="47"/>
      <c r="X95" s="47"/>
      <c r="Y95" s="114"/>
      <c r="Z95" s="47"/>
      <c r="AA95" s="117"/>
      <c r="AB95" s="47"/>
      <c r="AC95" s="47"/>
      <c r="AD95" s="40" t="e">
        <f>IF(#REF!="","N/A",#REF!)</f>
        <v>#REF!</v>
      </c>
      <c r="AE95" s="47"/>
      <c r="AF95" s="47"/>
      <c r="AG95" s="120"/>
      <c r="AH95" s="47"/>
      <c r="AI95" s="47"/>
    </row>
    <row r="96" spans="1:35" x14ac:dyDescent="0.25">
      <c r="A96" s="23" t="str">
        <f t="shared" si="4"/>
        <v>00-</v>
      </c>
      <c r="B96" s="23" t="str">
        <f t="shared" si="7"/>
        <v xml:space="preserve"> site  m //</v>
      </c>
      <c r="C96" s="23" t="str">
        <f t="shared" si="5"/>
        <v/>
      </c>
      <c r="D96" s="61"/>
      <c r="E96" s="61"/>
      <c r="F96" s="47"/>
      <c r="G96" s="47"/>
      <c r="H96" s="47"/>
      <c r="I96" s="47"/>
      <c r="J96" s="40" t="str">
        <f t="shared" si="6"/>
        <v>//</v>
      </c>
      <c r="K96" s="76"/>
      <c r="L96" s="63"/>
      <c r="M96" s="47"/>
      <c r="N96" s="47"/>
      <c r="O96" s="47"/>
      <c r="P96" s="47"/>
      <c r="Q96" s="47"/>
      <c r="R96" s="47"/>
      <c r="S96" s="111"/>
      <c r="T96" s="47"/>
      <c r="U96" s="47"/>
      <c r="V96" s="47"/>
      <c r="W96" s="47"/>
      <c r="X96" s="47"/>
      <c r="Y96" s="114"/>
      <c r="Z96" s="47"/>
      <c r="AA96" s="117"/>
      <c r="AB96" s="47"/>
      <c r="AC96" s="47"/>
      <c r="AD96" s="40" t="e">
        <f>IF(#REF!="","N/A",#REF!)</f>
        <v>#REF!</v>
      </c>
      <c r="AE96" s="47"/>
      <c r="AF96" s="47"/>
      <c r="AG96" s="120"/>
      <c r="AH96" s="47"/>
      <c r="AI96" s="47"/>
    </row>
    <row r="97" spans="1:35" x14ac:dyDescent="0.25">
      <c r="A97" s="23" t="str">
        <f t="shared" si="4"/>
        <v>00-</v>
      </c>
      <c r="B97" s="23" t="str">
        <f t="shared" si="7"/>
        <v xml:space="preserve"> site  m //</v>
      </c>
      <c r="C97" s="23" t="str">
        <f t="shared" si="5"/>
        <v/>
      </c>
      <c r="D97" s="61"/>
      <c r="E97" s="61"/>
      <c r="F97" s="47"/>
      <c r="G97" s="47"/>
      <c r="H97" s="47"/>
      <c r="I97" s="47"/>
      <c r="J97" s="40" t="str">
        <f t="shared" si="6"/>
        <v>//</v>
      </c>
      <c r="K97" s="76"/>
      <c r="L97" s="63"/>
      <c r="M97" s="47"/>
      <c r="N97" s="47"/>
      <c r="O97" s="47"/>
      <c r="P97" s="47"/>
      <c r="Q97" s="47"/>
      <c r="R97" s="47"/>
      <c r="S97" s="111"/>
      <c r="T97" s="47"/>
      <c r="U97" s="47"/>
      <c r="V97" s="47"/>
      <c r="W97" s="47"/>
      <c r="X97" s="47"/>
      <c r="Y97" s="114"/>
      <c r="Z97" s="47"/>
      <c r="AA97" s="117"/>
      <c r="AB97" s="47"/>
      <c r="AC97" s="47"/>
      <c r="AD97" s="40" t="e">
        <f>IF(#REF!="","N/A",#REF!)</f>
        <v>#REF!</v>
      </c>
      <c r="AE97" s="47"/>
      <c r="AF97" s="47"/>
      <c r="AG97" s="120"/>
      <c r="AH97" s="47"/>
      <c r="AI97" s="47"/>
    </row>
    <row r="98" spans="1:35" x14ac:dyDescent="0.25">
      <c r="A98" s="23" t="str">
        <f t="shared" si="4"/>
        <v>00-</v>
      </c>
      <c r="B98" s="23" t="str">
        <f t="shared" si="7"/>
        <v xml:space="preserve"> site  m //</v>
      </c>
      <c r="C98" s="23" t="str">
        <f t="shared" si="5"/>
        <v/>
      </c>
      <c r="D98" s="61"/>
      <c r="E98" s="61"/>
      <c r="F98" s="47"/>
      <c r="G98" s="47"/>
      <c r="H98" s="47"/>
      <c r="I98" s="47"/>
      <c r="J98" s="40" t="str">
        <f t="shared" si="6"/>
        <v>//</v>
      </c>
      <c r="K98" s="76"/>
      <c r="L98" s="63"/>
      <c r="M98" s="47"/>
      <c r="N98" s="47"/>
      <c r="O98" s="47"/>
      <c r="P98" s="47"/>
      <c r="Q98" s="47"/>
      <c r="R98" s="47"/>
      <c r="S98" s="111"/>
      <c r="T98" s="47"/>
      <c r="U98" s="47"/>
      <c r="V98" s="47"/>
      <c r="W98" s="47"/>
      <c r="X98" s="47"/>
      <c r="Y98" s="114"/>
      <c r="Z98" s="47"/>
      <c r="AA98" s="117"/>
      <c r="AB98" s="47"/>
      <c r="AC98" s="47"/>
      <c r="AD98" s="40" t="e">
        <f>IF(#REF!="","N/A",#REF!)</f>
        <v>#REF!</v>
      </c>
      <c r="AE98" s="47"/>
      <c r="AF98" s="47"/>
      <c r="AG98" s="120"/>
      <c r="AH98" s="47"/>
      <c r="AI98" s="47"/>
    </row>
    <row r="99" spans="1:35" x14ac:dyDescent="0.25">
      <c r="A99" s="23" t="str">
        <f t="shared" si="4"/>
        <v>00-</v>
      </c>
      <c r="B99" s="23" t="str">
        <f t="shared" si="7"/>
        <v xml:space="preserve"> site  m //</v>
      </c>
      <c r="C99" s="23" t="str">
        <f t="shared" si="5"/>
        <v/>
      </c>
      <c r="D99" s="61"/>
      <c r="E99" s="61"/>
      <c r="F99" s="47"/>
      <c r="G99" s="47"/>
      <c r="H99" s="47"/>
      <c r="I99" s="47"/>
      <c r="J99" s="40" t="str">
        <f t="shared" si="6"/>
        <v>//</v>
      </c>
      <c r="K99" s="76"/>
      <c r="L99" s="63"/>
      <c r="M99" s="47"/>
      <c r="N99" s="47"/>
      <c r="O99" s="47"/>
      <c r="P99" s="47"/>
      <c r="Q99" s="47"/>
      <c r="R99" s="47"/>
      <c r="S99" s="111"/>
      <c r="T99" s="47"/>
      <c r="U99" s="47"/>
      <c r="V99" s="47"/>
      <c r="W99" s="47"/>
      <c r="X99" s="47"/>
      <c r="Y99" s="114"/>
      <c r="Z99" s="47"/>
      <c r="AA99" s="117"/>
      <c r="AB99" s="47"/>
      <c r="AC99" s="47"/>
      <c r="AD99" s="40" t="e">
        <f>IF(#REF!="","N/A",#REF!)</f>
        <v>#REF!</v>
      </c>
      <c r="AE99" s="47"/>
      <c r="AF99" s="47"/>
      <c r="AG99" s="120"/>
      <c r="AH99" s="47"/>
      <c r="AI99" s="47"/>
    </row>
    <row r="100" spans="1:35" x14ac:dyDescent="0.25">
      <c r="A100" s="23" t="str">
        <f t="shared" si="4"/>
        <v>00-</v>
      </c>
      <c r="B100" s="23" t="str">
        <f t="shared" si="7"/>
        <v xml:space="preserve"> site  m //</v>
      </c>
      <c r="C100" s="23" t="str">
        <f t="shared" si="5"/>
        <v/>
      </c>
      <c r="D100" s="61"/>
      <c r="E100" s="61"/>
      <c r="F100" s="47"/>
      <c r="G100" s="47"/>
      <c r="H100" s="47"/>
      <c r="I100" s="47"/>
      <c r="J100" s="40" t="str">
        <f t="shared" si="6"/>
        <v>//</v>
      </c>
      <c r="K100" s="76"/>
      <c r="L100" s="63"/>
      <c r="M100" s="47"/>
      <c r="N100" s="47"/>
      <c r="O100" s="47"/>
      <c r="P100" s="47"/>
      <c r="Q100" s="47"/>
      <c r="R100" s="47"/>
      <c r="S100" s="111"/>
      <c r="T100" s="47"/>
      <c r="U100" s="47"/>
      <c r="V100" s="47"/>
      <c r="W100" s="47"/>
      <c r="X100" s="47"/>
      <c r="Y100" s="114"/>
      <c r="Z100" s="47"/>
      <c r="AA100" s="117"/>
      <c r="AB100" s="47"/>
      <c r="AC100" s="47"/>
      <c r="AD100" s="40" t="e">
        <f>IF(#REF!="","N/A",#REF!)</f>
        <v>#REF!</v>
      </c>
      <c r="AE100" s="47"/>
      <c r="AF100" s="47"/>
      <c r="AG100" s="120"/>
      <c r="AH100" s="47"/>
      <c r="AI100" s="47"/>
    </row>
    <row r="101" spans="1:35" x14ac:dyDescent="0.25">
      <c r="A101" s="23" t="str">
        <f t="shared" si="4"/>
        <v>00-</v>
      </c>
      <c r="B101" s="23" t="str">
        <f t="shared" si="7"/>
        <v xml:space="preserve"> site  m //</v>
      </c>
      <c r="C101" s="23" t="str">
        <f t="shared" si="5"/>
        <v/>
      </c>
      <c r="D101" s="61"/>
      <c r="E101" s="61"/>
      <c r="F101" s="47"/>
      <c r="G101" s="47"/>
      <c r="H101" s="47"/>
      <c r="I101" s="47"/>
      <c r="J101" s="40" t="str">
        <f t="shared" si="6"/>
        <v>//</v>
      </c>
      <c r="K101" s="76"/>
      <c r="L101" s="63"/>
      <c r="M101" s="47"/>
      <c r="N101" s="47"/>
      <c r="O101" s="47"/>
      <c r="P101" s="47"/>
      <c r="Q101" s="47"/>
      <c r="R101" s="47"/>
      <c r="S101" s="111"/>
      <c r="T101" s="47"/>
      <c r="U101" s="47"/>
      <c r="V101" s="47"/>
      <c r="W101" s="47"/>
      <c r="X101" s="47"/>
      <c r="Y101" s="114"/>
      <c r="Z101" s="47"/>
      <c r="AA101" s="117"/>
      <c r="AB101" s="47"/>
      <c r="AC101" s="47"/>
      <c r="AD101" s="40" t="e">
        <f>IF(#REF!="","N/A",#REF!)</f>
        <v>#REF!</v>
      </c>
      <c r="AE101" s="47"/>
      <c r="AF101" s="47"/>
      <c r="AG101" s="120"/>
      <c r="AH101" s="47"/>
      <c r="AI101" s="47"/>
    </row>
    <row r="102" spans="1:35" x14ac:dyDescent="0.25">
      <c r="A102" s="23" t="str">
        <f t="shared" si="4"/>
        <v>00-</v>
      </c>
      <c r="B102" s="23" t="str">
        <f t="shared" si="7"/>
        <v xml:space="preserve"> site  m //</v>
      </c>
      <c r="C102" s="23" t="str">
        <f t="shared" si="5"/>
        <v/>
      </c>
      <c r="D102" s="61"/>
      <c r="E102" s="61"/>
      <c r="F102" s="47"/>
      <c r="G102" s="47"/>
      <c r="H102" s="47"/>
      <c r="I102" s="47"/>
      <c r="J102" s="40" t="str">
        <f t="shared" si="6"/>
        <v>//</v>
      </c>
      <c r="K102" s="76"/>
      <c r="L102" s="63"/>
      <c r="M102" s="47"/>
      <c r="N102" s="47"/>
      <c r="O102" s="47"/>
      <c r="P102" s="47"/>
      <c r="Q102" s="47"/>
      <c r="R102" s="47"/>
      <c r="S102" s="111"/>
      <c r="T102" s="47"/>
      <c r="U102" s="47"/>
      <c r="V102" s="47"/>
      <c r="W102" s="47"/>
      <c r="X102" s="47"/>
      <c r="Y102" s="114"/>
      <c r="Z102" s="47"/>
      <c r="AA102" s="117"/>
      <c r="AB102" s="47"/>
      <c r="AC102" s="47"/>
      <c r="AD102" s="40" t="e">
        <f>IF(#REF!="","N/A",#REF!)</f>
        <v>#REF!</v>
      </c>
      <c r="AE102" s="47"/>
      <c r="AF102" s="47"/>
      <c r="AG102" s="120"/>
      <c r="AH102" s="47"/>
      <c r="AI102" s="47"/>
    </row>
    <row r="103" spans="1:35" x14ac:dyDescent="0.25">
      <c r="A103" s="23" t="str">
        <f t="shared" si="4"/>
        <v>00-</v>
      </c>
      <c r="B103" s="23" t="str">
        <f t="shared" si="7"/>
        <v xml:space="preserve"> site  m //</v>
      </c>
      <c r="C103" s="23" t="str">
        <f t="shared" si="5"/>
        <v/>
      </c>
      <c r="D103" s="61"/>
      <c r="E103" s="61"/>
      <c r="F103" s="47"/>
      <c r="G103" s="47"/>
      <c r="H103" s="47"/>
      <c r="I103" s="47"/>
      <c r="J103" s="40" t="str">
        <f t="shared" si="6"/>
        <v>//</v>
      </c>
      <c r="K103" s="76"/>
      <c r="L103" s="63"/>
      <c r="M103" s="47"/>
      <c r="N103" s="47"/>
      <c r="O103" s="47"/>
      <c r="P103" s="47"/>
      <c r="Q103" s="47"/>
      <c r="R103" s="47"/>
      <c r="S103" s="111"/>
      <c r="T103" s="47"/>
      <c r="U103" s="47"/>
      <c r="V103" s="47"/>
      <c r="W103" s="47"/>
      <c r="X103" s="47"/>
      <c r="Y103" s="114"/>
      <c r="Z103" s="47"/>
      <c r="AA103" s="117"/>
      <c r="AB103" s="47"/>
      <c r="AC103" s="47"/>
      <c r="AD103" s="40" t="e">
        <f>IF(#REF!="","N/A",#REF!)</f>
        <v>#REF!</v>
      </c>
      <c r="AE103" s="47"/>
      <c r="AF103" s="47"/>
      <c r="AG103" s="120"/>
      <c r="AH103" s="47"/>
      <c r="AI103" s="47"/>
    </row>
    <row r="104" spans="1:35" x14ac:dyDescent="0.25">
      <c r="A104" s="23" t="str">
        <f t="shared" si="4"/>
        <v>00-</v>
      </c>
      <c r="B104" s="23" t="str">
        <f t="shared" si="7"/>
        <v xml:space="preserve"> site  m //</v>
      </c>
      <c r="C104" s="23" t="str">
        <f t="shared" si="5"/>
        <v/>
      </c>
      <c r="D104" s="61"/>
      <c r="E104" s="61"/>
      <c r="F104" s="47"/>
      <c r="G104" s="47"/>
      <c r="H104" s="47"/>
      <c r="I104" s="47"/>
      <c r="J104" s="40" t="str">
        <f t="shared" si="6"/>
        <v>//</v>
      </c>
      <c r="K104" s="76"/>
      <c r="L104" s="63"/>
      <c r="M104" s="47"/>
      <c r="N104" s="47"/>
      <c r="O104" s="47"/>
      <c r="P104" s="47"/>
      <c r="Q104" s="47"/>
      <c r="R104" s="47"/>
      <c r="S104" s="111"/>
      <c r="T104" s="47"/>
      <c r="U104" s="47"/>
      <c r="V104" s="47"/>
      <c r="W104" s="47"/>
      <c r="X104" s="47"/>
      <c r="Y104" s="114"/>
      <c r="Z104" s="47"/>
      <c r="AA104" s="117"/>
      <c r="AB104" s="47"/>
      <c r="AC104" s="47"/>
      <c r="AD104" s="40" t="e">
        <f>IF(#REF!="","N/A",#REF!)</f>
        <v>#REF!</v>
      </c>
      <c r="AE104" s="47"/>
      <c r="AF104" s="47"/>
      <c r="AG104" s="120"/>
      <c r="AH104" s="47"/>
      <c r="AI104" s="47"/>
    </row>
    <row r="105" spans="1:35" x14ac:dyDescent="0.25">
      <c r="A105" s="23" t="str">
        <f t="shared" si="4"/>
        <v>00-</v>
      </c>
      <c r="B105" s="23" t="str">
        <f t="shared" si="7"/>
        <v xml:space="preserve"> site  m //</v>
      </c>
      <c r="C105" s="23" t="str">
        <f t="shared" si="5"/>
        <v/>
      </c>
      <c r="D105" s="61"/>
      <c r="E105" s="61"/>
      <c r="F105" s="47"/>
      <c r="G105" s="47"/>
      <c r="H105" s="47"/>
      <c r="I105" s="47"/>
      <c r="J105" s="40" t="str">
        <f t="shared" si="6"/>
        <v>//</v>
      </c>
      <c r="K105" s="76"/>
      <c r="L105" s="63"/>
      <c r="M105" s="47"/>
      <c r="N105" s="47"/>
      <c r="O105" s="47"/>
      <c r="P105" s="47"/>
      <c r="Q105" s="47"/>
      <c r="R105" s="47"/>
      <c r="S105" s="111"/>
      <c r="T105" s="47"/>
      <c r="U105" s="47"/>
      <c r="V105" s="47"/>
      <c r="W105" s="47"/>
      <c r="X105" s="47"/>
      <c r="Y105" s="114"/>
      <c r="Z105" s="47"/>
      <c r="AA105" s="117"/>
      <c r="AB105" s="47"/>
      <c r="AC105" s="47"/>
      <c r="AD105" s="40" t="e">
        <f>IF(#REF!="","N/A",#REF!)</f>
        <v>#REF!</v>
      </c>
      <c r="AE105" s="47"/>
      <c r="AF105" s="47"/>
      <c r="AG105" s="120"/>
      <c r="AH105" s="47"/>
      <c r="AI105" s="47"/>
    </row>
    <row r="106" spans="1:35" x14ac:dyDescent="0.25">
      <c r="A106" s="23" t="str">
        <f t="shared" si="4"/>
        <v>00-</v>
      </c>
      <c r="B106" s="23" t="str">
        <f t="shared" si="7"/>
        <v xml:space="preserve"> site  m //</v>
      </c>
      <c r="C106" s="23" t="str">
        <f t="shared" si="5"/>
        <v/>
      </c>
      <c r="D106" s="61"/>
      <c r="E106" s="61"/>
      <c r="F106" s="47"/>
      <c r="G106" s="47"/>
      <c r="H106" s="47"/>
      <c r="I106" s="47"/>
      <c r="J106" s="40" t="str">
        <f t="shared" si="6"/>
        <v>//</v>
      </c>
      <c r="K106" s="76"/>
      <c r="L106" s="63"/>
      <c r="M106" s="47"/>
      <c r="N106" s="47"/>
      <c r="O106" s="47"/>
      <c r="P106" s="47"/>
      <c r="Q106" s="47"/>
      <c r="R106" s="47"/>
      <c r="S106" s="111"/>
      <c r="T106" s="47"/>
      <c r="U106" s="47"/>
      <c r="V106" s="47"/>
      <c r="W106" s="47"/>
      <c r="X106" s="47"/>
      <c r="Y106" s="114"/>
      <c r="Z106" s="47"/>
      <c r="AA106" s="117"/>
      <c r="AB106" s="47"/>
      <c r="AC106" s="47"/>
      <c r="AD106" s="40" t="e">
        <f>IF(#REF!="","N/A",#REF!)</f>
        <v>#REF!</v>
      </c>
      <c r="AE106" s="47"/>
      <c r="AF106" s="47"/>
      <c r="AG106" s="120"/>
      <c r="AH106" s="47"/>
      <c r="AI106" s="47"/>
    </row>
    <row r="107" spans="1:35" x14ac:dyDescent="0.25">
      <c r="A107" s="23" t="str">
        <f t="shared" si="4"/>
        <v>00-</v>
      </c>
      <c r="B107" s="23" t="str">
        <f t="shared" si="7"/>
        <v xml:space="preserve"> site  m //</v>
      </c>
      <c r="C107" s="23" t="str">
        <f t="shared" si="5"/>
        <v/>
      </c>
      <c r="D107" s="61"/>
      <c r="E107" s="61"/>
      <c r="F107" s="47"/>
      <c r="G107" s="47"/>
      <c r="H107" s="47"/>
      <c r="I107" s="47"/>
      <c r="J107" s="40" t="str">
        <f t="shared" si="6"/>
        <v>//</v>
      </c>
      <c r="K107" s="76"/>
      <c r="L107" s="63"/>
      <c r="M107" s="47"/>
      <c r="N107" s="47"/>
      <c r="O107" s="47"/>
      <c r="P107" s="47"/>
      <c r="Q107" s="47"/>
      <c r="R107" s="47"/>
      <c r="S107" s="111"/>
      <c r="T107" s="47"/>
      <c r="U107" s="47"/>
      <c r="V107" s="47"/>
      <c r="W107" s="47"/>
      <c r="X107" s="47"/>
      <c r="Y107" s="114"/>
      <c r="Z107" s="47"/>
      <c r="AA107" s="117"/>
      <c r="AB107" s="47"/>
      <c r="AC107" s="47"/>
      <c r="AD107" s="40" t="e">
        <f>IF(#REF!="","N/A",#REF!)</f>
        <v>#REF!</v>
      </c>
      <c r="AE107" s="47"/>
      <c r="AF107" s="47"/>
      <c r="AG107" s="120"/>
      <c r="AH107" s="47"/>
      <c r="AI107" s="47"/>
    </row>
    <row r="108" spans="1:35" x14ac:dyDescent="0.25">
      <c r="A108" s="23" t="str">
        <f t="shared" si="4"/>
        <v>00-</v>
      </c>
      <c r="B108" s="23" t="str">
        <f t="shared" si="7"/>
        <v xml:space="preserve"> site  m //</v>
      </c>
      <c r="C108" s="23" t="str">
        <f t="shared" si="5"/>
        <v/>
      </c>
      <c r="D108" s="61"/>
      <c r="E108" s="61"/>
      <c r="F108" s="47"/>
      <c r="G108" s="47"/>
      <c r="H108" s="47"/>
      <c r="I108" s="47"/>
      <c r="J108" s="40" t="str">
        <f t="shared" si="6"/>
        <v>//</v>
      </c>
      <c r="K108" s="76"/>
      <c r="L108" s="63"/>
      <c r="M108" s="47"/>
      <c r="N108" s="47"/>
      <c r="O108" s="47"/>
      <c r="P108" s="47"/>
      <c r="Q108" s="47"/>
      <c r="R108" s="47"/>
      <c r="S108" s="111"/>
      <c r="T108" s="47"/>
      <c r="U108" s="47"/>
      <c r="V108" s="47"/>
      <c r="W108" s="47"/>
      <c r="X108" s="47"/>
      <c r="Y108" s="114"/>
      <c r="Z108" s="47"/>
      <c r="AA108" s="117"/>
      <c r="AB108" s="47"/>
      <c r="AC108" s="47"/>
      <c r="AD108" s="40" t="e">
        <f>IF(#REF!="","N/A",#REF!)</f>
        <v>#REF!</v>
      </c>
      <c r="AE108" s="47"/>
      <c r="AF108" s="47"/>
      <c r="AG108" s="120"/>
      <c r="AH108" s="47"/>
      <c r="AI108" s="47"/>
    </row>
    <row r="109" spans="1:35" x14ac:dyDescent="0.25">
      <c r="A109" s="23" t="str">
        <f t="shared" si="4"/>
        <v>00-</v>
      </c>
      <c r="B109" s="23" t="str">
        <f t="shared" si="7"/>
        <v xml:space="preserve"> site  m //</v>
      </c>
      <c r="C109" s="23" t="str">
        <f t="shared" si="5"/>
        <v/>
      </c>
      <c r="D109" s="61"/>
      <c r="E109" s="61"/>
      <c r="F109" s="47"/>
      <c r="G109" s="47"/>
      <c r="H109" s="47"/>
      <c r="I109" s="47"/>
      <c r="J109" s="40" t="str">
        <f t="shared" si="6"/>
        <v>//</v>
      </c>
      <c r="K109" s="76"/>
      <c r="L109" s="63"/>
      <c r="M109" s="47"/>
      <c r="N109" s="47"/>
      <c r="O109" s="47"/>
      <c r="P109" s="47"/>
      <c r="Q109" s="47"/>
      <c r="R109" s="47"/>
      <c r="S109" s="111"/>
      <c r="T109" s="47"/>
      <c r="U109" s="47"/>
      <c r="V109" s="47"/>
      <c r="W109" s="47"/>
      <c r="X109" s="47"/>
      <c r="Y109" s="114"/>
      <c r="Z109" s="47"/>
      <c r="AA109" s="117"/>
      <c r="AB109" s="47"/>
      <c r="AC109" s="47"/>
      <c r="AD109" s="40" t="e">
        <f>IF(#REF!="","N/A",#REF!)</f>
        <v>#REF!</v>
      </c>
      <c r="AE109" s="47"/>
      <c r="AF109" s="47"/>
      <c r="AG109" s="120"/>
      <c r="AH109" s="47"/>
      <c r="AI109" s="47"/>
    </row>
    <row r="110" spans="1:35" x14ac:dyDescent="0.25">
      <c r="A110" s="23" t="str">
        <f t="shared" si="4"/>
        <v>00-</v>
      </c>
      <c r="B110" s="23" t="str">
        <f t="shared" si="7"/>
        <v xml:space="preserve"> site  m //</v>
      </c>
      <c r="C110" s="23" t="str">
        <f t="shared" si="5"/>
        <v/>
      </c>
      <c r="D110" s="61"/>
      <c r="E110" s="61"/>
      <c r="F110" s="47"/>
      <c r="G110" s="47"/>
      <c r="H110" s="47"/>
      <c r="I110" s="47"/>
      <c r="J110" s="40" t="str">
        <f t="shared" si="6"/>
        <v>//</v>
      </c>
      <c r="K110" s="76"/>
      <c r="L110" s="63"/>
      <c r="M110" s="47"/>
      <c r="N110" s="47"/>
      <c r="O110" s="47"/>
      <c r="P110" s="47"/>
      <c r="Q110" s="47"/>
      <c r="R110" s="47"/>
      <c r="S110" s="111"/>
      <c r="T110" s="47"/>
      <c r="U110" s="47"/>
      <c r="V110" s="47"/>
      <c r="W110" s="47"/>
      <c r="X110" s="47"/>
      <c r="Y110" s="114"/>
      <c r="Z110" s="47"/>
      <c r="AA110" s="117"/>
      <c r="AB110" s="47"/>
      <c r="AC110" s="47"/>
      <c r="AD110" s="40" t="e">
        <f>IF(#REF!="","N/A",#REF!)</f>
        <v>#REF!</v>
      </c>
      <c r="AE110" s="47"/>
      <c r="AF110" s="47"/>
      <c r="AG110" s="120"/>
      <c r="AH110" s="47"/>
      <c r="AI110" s="47"/>
    </row>
    <row r="111" spans="1:35" x14ac:dyDescent="0.25">
      <c r="A111" s="23" t="str">
        <f t="shared" si="4"/>
        <v>00-</v>
      </c>
      <c r="B111" s="23" t="str">
        <f t="shared" si="7"/>
        <v xml:space="preserve"> site  m //</v>
      </c>
      <c r="C111" s="23" t="str">
        <f t="shared" si="5"/>
        <v/>
      </c>
      <c r="D111" s="61"/>
      <c r="E111" s="61"/>
      <c r="F111" s="47"/>
      <c r="G111" s="47"/>
      <c r="H111" s="47"/>
      <c r="I111" s="47"/>
      <c r="J111" s="40" t="str">
        <f t="shared" si="6"/>
        <v>//</v>
      </c>
      <c r="K111" s="76"/>
      <c r="L111" s="63"/>
      <c r="M111" s="47"/>
      <c r="N111" s="47"/>
      <c r="O111" s="47"/>
      <c r="P111" s="47"/>
      <c r="Q111" s="47"/>
      <c r="R111" s="47"/>
      <c r="S111" s="111"/>
      <c r="T111" s="47"/>
      <c r="U111" s="47"/>
      <c r="V111" s="47"/>
      <c r="W111" s="47"/>
      <c r="X111" s="47"/>
      <c r="Y111" s="114"/>
      <c r="Z111" s="47"/>
      <c r="AA111" s="117"/>
      <c r="AB111" s="47"/>
      <c r="AC111" s="47"/>
      <c r="AD111" s="40" t="e">
        <f>IF(#REF!="","N/A",#REF!)</f>
        <v>#REF!</v>
      </c>
      <c r="AE111" s="47"/>
      <c r="AF111" s="47"/>
      <c r="AG111" s="120"/>
      <c r="AH111" s="47"/>
      <c r="AI111" s="47"/>
    </row>
    <row r="112" spans="1:35" x14ac:dyDescent="0.25">
      <c r="A112" s="23" t="str">
        <f t="shared" si="4"/>
        <v>00-</v>
      </c>
      <c r="B112" s="23" t="str">
        <f t="shared" si="7"/>
        <v xml:space="preserve"> site  m //</v>
      </c>
      <c r="C112" s="23" t="str">
        <f t="shared" si="5"/>
        <v/>
      </c>
      <c r="D112" s="61"/>
      <c r="E112" s="61"/>
      <c r="F112" s="47"/>
      <c r="G112" s="47"/>
      <c r="H112" s="47"/>
      <c r="I112" s="47"/>
      <c r="J112" s="40" t="str">
        <f t="shared" si="6"/>
        <v>//</v>
      </c>
      <c r="K112" s="76"/>
      <c r="L112" s="63"/>
      <c r="M112" s="47"/>
      <c r="N112" s="47"/>
      <c r="O112" s="47"/>
      <c r="P112" s="47"/>
      <c r="Q112" s="47"/>
      <c r="R112" s="47"/>
      <c r="S112" s="111"/>
      <c r="T112" s="47"/>
      <c r="U112" s="47"/>
      <c r="V112" s="47"/>
      <c r="W112" s="47"/>
      <c r="X112" s="47"/>
      <c r="Y112" s="114"/>
      <c r="Z112" s="47"/>
      <c r="AA112" s="117"/>
      <c r="AB112" s="47"/>
      <c r="AC112" s="47"/>
      <c r="AD112" s="40" t="e">
        <f>IF(#REF!="","N/A",#REF!)</f>
        <v>#REF!</v>
      </c>
      <c r="AE112" s="47"/>
      <c r="AF112" s="47"/>
      <c r="AG112" s="120"/>
      <c r="AH112" s="47"/>
      <c r="AI112" s="47"/>
    </row>
    <row r="113" spans="1:35" x14ac:dyDescent="0.25">
      <c r="A113" s="23" t="str">
        <f t="shared" si="4"/>
        <v>00-</v>
      </c>
      <c r="B113" s="23" t="str">
        <f t="shared" si="7"/>
        <v xml:space="preserve"> site  m //</v>
      </c>
      <c r="C113" s="23" t="str">
        <f t="shared" si="5"/>
        <v/>
      </c>
      <c r="D113" s="61"/>
      <c r="E113" s="61"/>
      <c r="F113" s="47"/>
      <c r="G113" s="47"/>
      <c r="H113" s="47"/>
      <c r="I113" s="47"/>
      <c r="J113" s="40" t="str">
        <f t="shared" si="6"/>
        <v>//</v>
      </c>
      <c r="K113" s="76"/>
      <c r="L113" s="63"/>
      <c r="M113" s="47"/>
      <c r="N113" s="47"/>
      <c r="O113" s="47"/>
      <c r="P113" s="47"/>
      <c r="Q113" s="47"/>
      <c r="R113" s="47"/>
      <c r="S113" s="111"/>
      <c r="T113" s="47"/>
      <c r="U113" s="47"/>
      <c r="V113" s="47"/>
      <c r="W113" s="47"/>
      <c r="X113" s="47"/>
      <c r="Y113" s="114"/>
      <c r="Z113" s="47"/>
      <c r="AA113" s="117"/>
      <c r="AB113" s="47"/>
      <c r="AC113" s="47"/>
      <c r="AD113" s="40" t="e">
        <f>IF(#REF!="","N/A",#REF!)</f>
        <v>#REF!</v>
      </c>
      <c r="AE113" s="47"/>
      <c r="AF113" s="47"/>
      <c r="AG113" s="120"/>
      <c r="AH113" s="47"/>
      <c r="AI113" s="47"/>
    </row>
    <row r="114" spans="1:35" x14ac:dyDescent="0.25">
      <c r="A114" s="23" t="str">
        <f t="shared" si="4"/>
        <v>00-</v>
      </c>
      <c r="B114" s="23" t="str">
        <f t="shared" si="7"/>
        <v xml:space="preserve"> site  m //</v>
      </c>
      <c r="C114" s="23" t="str">
        <f t="shared" si="5"/>
        <v/>
      </c>
      <c r="D114" s="61"/>
      <c r="E114" s="61"/>
      <c r="F114" s="47"/>
      <c r="G114" s="47"/>
      <c r="H114" s="47"/>
      <c r="I114" s="47"/>
      <c r="J114" s="40" t="str">
        <f t="shared" si="6"/>
        <v>//</v>
      </c>
      <c r="K114" s="76"/>
      <c r="L114" s="63"/>
      <c r="M114" s="47"/>
      <c r="N114" s="47"/>
      <c r="O114" s="47"/>
      <c r="P114" s="47"/>
      <c r="Q114" s="47"/>
      <c r="R114" s="47"/>
      <c r="S114" s="111"/>
      <c r="T114" s="47"/>
      <c r="U114" s="47"/>
      <c r="V114" s="47"/>
      <c r="W114" s="47"/>
      <c r="X114" s="47"/>
      <c r="Y114" s="114"/>
      <c r="Z114" s="47"/>
      <c r="AA114" s="117"/>
      <c r="AB114" s="47"/>
      <c r="AC114" s="47"/>
      <c r="AD114" s="40" t="e">
        <f>IF(#REF!="","N/A",#REF!)</f>
        <v>#REF!</v>
      </c>
      <c r="AE114" s="47"/>
      <c r="AF114" s="47"/>
      <c r="AG114" s="120"/>
      <c r="AH114" s="47"/>
      <c r="AI114" s="47"/>
    </row>
    <row r="115" spans="1:35" x14ac:dyDescent="0.25">
      <c r="A115" s="23" t="str">
        <f t="shared" si="4"/>
        <v>00-</v>
      </c>
      <c r="B115" s="23" t="str">
        <f t="shared" si="7"/>
        <v xml:space="preserve"> site  m //</v>
      </c>
      <c r="C115" s="23" t="str">
        <f t="shared" si="5"/>
        <v/>
      </c>
      <c r="D115" s="61"/>
      <c r="E115" s="61"/>
      <c r="F115" s="47"/>
      <c r="G115" s="47"/>
      <c r="H115" s="47"/>
      <c r="I115" s="47"/>
      <c r="J115" s="40" t="str">
        <f t="shared" si="6"/>
        <v>//</v>
      </c>
      <c r="K115" s="76"/>
      <c r="L115" s="63"/>
      <c r="M115" s="47"/>
      <c r="N115" s="47"/>
      <c r="O115" s="47"/>
      <c r="P115" s="47"/>
      <c r="Q115" s="47"/>
      <c r="R115" s="47"/>
      <c r="S115" s="111"/>
      <c r="T115" s="47"/>
      <c r="U115" s="47"/>
      <c r="V115" s="47"/>
      <c r="W115" s="47"/>
      <c r="X115" s="47"/>
      <c r="Y115" s="114"/>
      <c r="Z115" s="47"/>
      <c r="AA115" s="117"/>
      <c r="AB115" s="47"/>
      <c r="AC115" s="47"/>
      <c r="AD115" s="40" t="e">
        <f>IF(#REF!="","N/A",#REF!)</f>
        <v>#REF!</v>
      </c>
      <c r="AE115" s="47"/>
      <c r="AF115" s="47"/>
      <c r="AG115" s="120"/>
      <c r="AH115" s="47"/>
      <c r="AI115" s="47"/>
    </row>
    <row r="116" spans="1:35" x14ac:dyDescent="0.25">
      <c r="A116" s="23" t="str">
        <f t="shared" si="4"/>
        <v>00-</v>
      </c>
      <c r="B116" s="23" t="str">
        <f t="shared" si="7"/>
        <v xml:space="preserve"> site  m //</v>
      </c>
      <c r="C116" s="23" t="str">
        <f t="shared" si="5"/>
        <v/>
      </c>
      <c r="D116" s="61"/>
      <c r="E116" s="61"/>
      <c r="F116" s="47"/>
      <c r="G116" s="47"/>
      <c r="H116" s="47"/>
      <c r="I116" s="47"/>
      <c r="J116" s="40" t="str">
        <f t="shared" si="6"/>
        <v>//</v>
      </c>
      <c r="K116" s="76"/>
      <c r="L116" s="63"/>
      <c r="M116" s="47"/>
      <c r="N116" s="47"/>
      <c r="O116" s="47"/>
      <c r="P116" s="47"/>
      <c r="Q116" s="47"/>
      <c r="R116" s="47"/>
      <c r="S116" s="111"/>
      <c r="T116" s="47"/>
      <c r="U116" s="47"/>
      <c r="V116" s="47"/>
      <c r="W116" s="47"/>
      <c r="X116" s="47"/>
      <c r="Y116" s="114"/>
      <c r="Z116" s="47"/>
      <c r="AA116" s="117"/>
      <c r="AB116" s="47"/>
      <c r="AC116" s="47"/>
      <c r="AD116" s="40" t="e">
        <f>IF(#REF!="","N/A",#REF!)</f>
        <v>#REF!</v>
      </c>
      <c r="AE116" s="47"/>
      <c r="AF116" s="47"/>
      <c r="AG116" s="120"/>
      <c r="AH116" s="47"/>
      <c r="AI116" s="47"/>
    </row>
    <row r="117" spans="1:35" x14ac:dyDescent="0.25">
      <c r="A117" s="23" t="str">
        <f t="shared" si="4"/>
        <v>00-</v>
      </c>
      <c r="B117" s="23" t="str">
        <f t="shared" si="7"/>
        <v xml:space="preserve"> site  m //</v>
      </c>
      <c r="C117" s="23" t="str">
        <f t="shared" si="5"/>
        <v/>
      </c>
      <c r="D117" s="61"/>
      <c r="E117" s="61"/>
      <c r="F117" s="47"/>
      <c r="G117" s="47"/>
      <c r="H117" s="47"/>
      <c r="I117" s="47"/>
      <c r="J117" s="40" t="str">
        <f t="shared" si="6"/>
        <v>//</v>
      </c>
      <c r="K117" s="76"/>
      <c r="L117" s="63"/>
      <c r="M117" s="47"/>
      <c r="N117" s="47"/>
      <c r="O117" s="47"/>
      <c r="P117" s="47"/>
      <c r="Q117" s="47"/>
      <c r="R117" s="47"/>
      <c r="S117" s="111"/>
      <c r="T117" s="47"/>
      <c r="U117" s="47"/>
      <c r="V117" s="47"/>
      <c r="W117" s="47"/>
      <c r="X117" s="47"/>
      <c r="Y117" s="114"/>
      <c r="Z117" s="47"/>
      <c r="AA117" s="117"/>
      <c r="AB117" s="47"/>
      <c r="AC117" s="47"/>
      <c r="AD117" s="40" t="e">
        <f>IF(#REF!="","N/A",#REF!)</f>
        <v>#REF!</v>
      </c>
      <c r="AE117" s="47"/>
      <c r="AF117" s="47"/>
      <c r="AG117" s="120"/>
      <c r="AH117" s="47"/>
      <c r="AI117" s="47"/>
    </row>
    <row r="118" spans="1:35" x14ac:dyDescent="0.25">
      <c r="A118" s="23" t="str">
        <f t="shared" si="4"/>
        <v>00-</v>
      </c>
      <c r="B118" s="23" t="str">
        <f t="shared" si="7"/>
        <v xml:space="preserve"> site  m //</v>
      </c>
      <c r="C118" s="23" t="str">
        <f t="shared" si="5"/>
        <v/>
      </c>
      <c r="D118" s="61"/>
      <c r="E118" s="61"/>
      <c r="F118" s="47"/>
      <c r="G118" s="47"/>
      <c r="H118" s="47"/>
      <c r="I118" s="47"/>
      <c r="J118" s="40" t="str">
        <f t="shared" si="6"/>
        <v>//</v>
      </c>
      <c r="K118" s="76"/>
      <c r="L118" s="63"/>
      <c r="M118" s="47"/>
      <c r="N118" s="47"/>
      <c r="O118" s="47"/>
      <c r="P118" s="47"/>
      <c r="Q118" s="47"/>
      <c r="R118" s="47"/>
      <c r="S118" s="111"/>
      <c r="T118" s="47"/>
      <c r="U118" s="47"/>
      <c r="V118" s="47"/>
      <c r="W118" s="47"/>
      <c r="X118" s="47"/>
      <c r="Y118" s="114"/>
      <c r="Z118" s="47"/>
      <c r="AA118" s="117"/>
      <c r="AB118" s="47"/>
      <c r="AC118" s="47"/>
      <c r="AD118" s="40" t="e">
        <f>IF(#REF!="","N/A",#REF!)</f>
        <v>#REF!</v>
      </c>
      <c r="AE118" s="47"/>
      <c r="AF118" s="47"/>
      <c r="AG118" s="120"/>
      <c r="AH118" s="47"/>
      <c r="AI118" s="47"/>
    </row>
    <row r="119" spans="1:35" x14ac:dyDescent="0.25">
      <c r="A119" s="23" t="str">
        <f t="shared" si="4"/>
        <v>00-</v>
      </c>
      <c r="B119" s="23" t="str">
        <f t="shared" si="7"/>
        <v xml:space="preserve"> site  m //</v>
      </c>
      <c r="C119" s="23" t="str">
        <f t="shared" si="5"/>
        <v/>
      </c>
      <c r="D119" s="61"/>
      <c r="E119" s="61"/>
      <c r="F119" s="47"/>
      <c r="G119" s="47"/>
      <c r="H119" s="47"/>
      <c r="I119" s="47"/>
      <c r="J119" s="40" t="str">
        <f t="shared" si="6"/>
        <v>//</v>
      </c>
      <c r="K119" s="76"/>
      <c r="L119" s="63"/>
      <c r="M119" s="47"/>
      <c r="N119" s="47"/>
      <c r="O119" s="47"/>
      <c r="P119" s="47"/>
      <c r="Q119" s="47"/>
      <c r="R119" s="47"/>
      <c r="S119" s="111"/>
      <c r="T119" s="47"/>
      <c r="U119" s="47"/>
      <c r="V119" s="47"/>
      <c r="W119" s="47"/>
      <c r="X119" s="47"/>
      <c r="Y119" s="114"/>
      <c r="Z119" s="47"/>
      <c r="AA119" s="117"/>
      <c r="AB119" s="47"/>
      <c r="AC119" s="47"/>
      <c r="AD119" s="40" t="e">
        <f>IF(#REF!="","N/A",#REF!)</f>
        <v>#REF!</v>
      </c>
      <c r="AE119" s="47"/>
      <c r="AF119" s="47"/>
      <c r="AG119" s="120"/>
      <c r="AH119" s="47"/>
      <c r="AI119" s="47"/>
    </row>
    <row r="120" spans="1:35" x14ac:dyDescent="0.25">
      <c r="A120" s="23" t="str">
        <f t="shared" si="4"/>
        <v>00-</v>
      </c>
      <c r="B120" s="23" t="str">
        <f t="shared" si="7"/>
        <v xml:space="preserve"> site  m //</v>
      </c>
      <c r="C120" s="23" t="str">
        <f t="shared" si="5"/>
        <v/>
      </c>
      <c r="D120" s="61"/>
      <c r="E120" s="61"/>
      <c r="F120" s="47"/>
      <c r="G120" s="47"/>
      <c r="H120" s="47"/>
      <c r="I120" s="47"/>
      <c r="J120" s="40" t="str">
        <f t="shared" si="6"/>
        <v>//</v>
      </c>
      <c r="K120" s="76"/>
      <c r="L120" s="63"/>
      <c r="M120" s="47"/>
      <c r="N120" s="47"/>
      <c r="O120" s="47"/>
      <c r="P120" s="47"/>
      <c r="Q120" s="47"/>
      <c r="R120" s="47"/>
      <c r="S120" s="111"/>
      <c r="T120" s="47"/>
      <c r="U120" s="47"/>
      <c r="V120" s="47"/>
      <c r="W120" s="47"/>
      <c r="X120" s="47"/>
      <c r="Y120" s="114"/>
      <c r="Z120" s="47"/>
      <c r="AA120" s="117"/>
      <c r="AB120" s="47"/>
      <c r="AC120" s="47"/>
      <c r="AD120" s="40" t="e">
        <f>IF(#REF!="","N/A",#REF!)</f>
        <v>#REF!</v>
      </c>
      <c r="AE120" s="47"/>
      <c r="AF120" s="47"/>
      <c r="AG120" s="120"/>
      <c r="AH120" s="47"/>
      <c r="AI120" s="47"/>
    </row>
    <row r="121" spans="1:35" x14ac:dyDescent="0.25">
      <c r="A121" s="23" t="str">
        <f t="shared" si="4"/>
        <v>00-</v>
      </c>
      <c r="B121" s="23" t="str">
        <f t="shared" si="7"/>
        <v xml:space="preserve"> site  m //</v>
      </c>
      <c r="C121" s="23" t="str">
        <f t="shared" si="5"/>
        <v/>
      </c>
      <c r="D121" s="61"/>
      <c r="E121" s="61"/>
      <c r="F121" s="47"/>
      <c r="G121" s="47"/>
      <c r="H121" s="47"/>
      <c r="I121" s="47"/>
      <c r="J121" s="40" t="str">
        <f t="shared" si="6"/>
        <v>//</v>
      </c>
      <c r="K121" s="76"/>
      <c r="L121" s="63"/>
      <c r="M121" s="47"/>
      <c r="N121" s="47"/>
      <c r="O121" s="47"/>
      <c r="P121" s="47"/>
      <c r="Q121" s="47"/>
      <c r="R121" s="47"/>
      <c r="S121" s="111"/>
      <c r="T121" s="47"/>
      <c r="U121" s="47"/>
      <c r="V121" s="47"/>
      <c r="W121" s="47"/>
      <c r="X121" s="47"/>
      <c r="Y121" s="114"/>
      <c r="Z121" s="47"/>
      <c r="AA121" s="117"/>
      <c r="AB121" s="47"/>
      <c r="AC121" s="47"/>
      <c r="AD121" s="40" t="e">
        <f>IF(#REF!="","N/A",#REF!)</f>
        <v>#REF!</v>
      </c>
      <c r="AE121" s="47"/>
      <c r="AF121" s="47"/>
      <c r="AG121" s="120"/>
      <c r="AH121" s="47"/>
      <c r="AI121" s="47"/>
    </row>
    <row r="122" spans="1:35" x14ac:dyDescent="0.25">
      <c r="A122" s="23" t="str">
        <f t="shared" si="4"/>
        <v>00-</v>
      </c>
      <c r="B122" s="23" t="str">
        <f t="shared" si="7"/>
        <v xml:space="preserve"> site  m //</v>
      </c>
      <c r="C122" s="23" t="str">
        <f t="shared" si="5"/>
        <v/>
      </c>
      <c r="D122" s="61"/>
      <c r="E122" s="61"/>
      <c r="F122" s="47"/>
      <c r="G122" s="47"/>
      <c r="H122" s="47"/>
      <c r="I122" s="47"/>
      <c r="J122" s="40" t="str">
        <f t="shared" si="6"/>
        <v>//</v>
      </c>
      <c r="K122" s="76"/>
      <c r="L122" s="63"/>
      <c r="M122" s="47"/>
      <c r="N122" s="47"/>
      <c r="O122" s="47"/>
      <c r="P122" s="47"/>
      <c r="Q122" s="47"/>
      <c r="R122" s="47"/>
      <c r="S122" s="111"/>
      <c r="T122" s="47"/>
      <c r="U122" s="47"/>
      <c r="V122" s="47"/>
      <c r="W122" s="47"/>
      <c r="X122" s="47"/>
      <c r="Y122" s="114"/>
      <c r="Z122" s="47"/>
      <c r="AA122" s="117"/>
      <c r="AB122" s="47"/>
      <c r="AC122" s="47"/>
      <c r="AD122" s="40" t="e">
        <f>IF(#REF!="","N/A",#REF!)</f>
        <v>#REF!</v>
      </c>
      <c r="AE122" s="47"/>
      <c r="AF122" s="47"/>
      <c r="AG122" s="120"/>
      <c r="AH122" s="47"/>
      <c r="AI122" s="47"/>
    </row>
    <row r="123" spans="1:35" x14ac:dyDescent="0.25">
      <c r="A123" s="23" t="str">
        <f t="shared" si="4"/>
        <v>00-</v>
      </c>
      <c r="B123" s="23" t="str">
        <f t="shared" si="7"/>
        <v xml:space="preserve"> site  m //</v>
      </c>
      <c r="C123" s="23" t="str">
        <f t="shared" si="5"/>
        <v/>
      </c>
      <c r="D123" s="61"/>
      <c r="E123" s="61"/>
      <c r="F123" s="47"/>
      <c r="G123" s="47"/>
      <c r="H123" s="47"/>
      <c r="I123" s="47"/>
      <c r="J123" s="40" t="str">
        <f t="shared" si="6"/>
        <v>//</v>
      </c>
      <c r="K123" s="76"/>
      <c r="L123" s="63"/>
      <c r="M123" s="47"/>
      <c r="N123" s="47"/>
      <c r="O123" s="47"/>
      <c r="P123" s="47"/>
      <c r="Q123" s="47"/>
      <c r="R123" s="47"/>
      <c r="S123" s="111"/>
      <c r="T123" s="47"/>
      <c r="U123" s="47"/>
      <c r="V123" s="47"/>
      <c r="W123" s="47"/>
      <c r="X123" s="47"/>
      <c r="Y123" s="114"/>
      <c r="Z123" s="47"/>
      <c r="AA123" s="117"/>
      <c r="AB123" s="47"/>
      <c r="AC123" s="47"/>
      <c r="AD123" s="40" t="e">
        <f>IF(#REF!="","N/A",#REF!)</f>
        <v>#REF!</v>
      </c>
      <c r="AE123" s="47"/>
      <c r="AF123" s="47"/>
      <c r="AG123" s="120"/>
      <c r="AH123" s="47"/>
      <c r="AI123" s="47"/>
    </row>
    <row r="124" spans="1:35" x14ac:dyDescent="0.25">
      <c r="A124" s="23" t="str">
        <f t="shared" si="4"/>
        <v>00-</v>
      </c>
      <c r="B124" s="23" t="str">
        <f t="shared" si="7"/>
        <v xml:space="preserve"> site  m //</v>
      </c>
      <c r="C124" s="23" t="str">
        <f t="shared" si="5"/>
        <v/>
      </c>
      <c r="D124" s="61"/>
      <c r="E124" s="61"/>
      <c r="F124" s="47"/>
      <c r="G124" s="47"/>
      <c r="H124" s="47"/>
      <c r="I124" s="47"/>
      <c r="J124" s="40" t="str">
        <f t="shared" si="6"/>
        <v>//</v>
      </c>
      <c r="K124" s="76"/>
      <c r="L124" s="63"/>
      <c r="M124" s="47"/>
      <c r="N124" s="47"/>
      <c r="O124" s="47"/>
      <c r="P124" s="47"/>
      <c r="Q124" s="47"/>
      <c r="R124" s="47"/>
      <c r="S124" s="111"/>
      <c r="T124" s="47"/>
      <c r="U124" s="47"/>
      <c r="V124" s="47"/>
      <c r="W124" s="47"/>
      <c r="X124" s="47"/>
      <c r="Y124" s="114"/>
      <c r="Z124" s="47"/>
      <c r="AA124" s="117"/>
      <c r="AB124" s="47"/>
      <c r="AC124" s="47"/>
      <c r="AD124" s="40" t="e">
        <f>IF(#REF!="","N/A",#REF!)</f>
        <v>#REF!</v>
      </c>
      <c r="AE124" s="47"/>
      <c r="AF124" s="47"/>
      <c r="AG124" s="120"/>
      <c r="AH124" s="47"/>
      <c r="AI124" s="47"/>
    </row>
    <row r="125" spans="1:35" x14ac:dyDescent="0.25">
      <c r="A125" s="23" t="str">
        <f t="shared" si="4"/>
        <v>00-</v>
      </c>
      <c r="B125" s="23" t="str">
        <f t="shared" si="7"/>
        <v xml:space="preserve"> site  m //</v>
      </c>
      <c r="C125" s="23" t="str">
        <f t="shared" si="5"/>
        <v/>
      </c>
      <c r="D125" s="61"/>
      <c r="E125" s="61"/>
      <c r="F125" s="47"/>
      <c r="G125" s="47"/>
      <c r="H125" s="47"/>
      <c r="I125" s="47"/>
      <c r="J125" s="40" t="str">
        <f t="shared" si="6"/>
        <v>//</v>
      </c>
      <c r="K125" s="76"/>
      <c r="L125" s="63"/>
      <c r="M125" s="47"/>
      <c r="N125" s="47"/>
      <c r="O125" s="47"/>
      <c r="P125" s="47"/>
      <c r="Q125" s="47"/>
      <c r="R125" s="47"/>
      <c r="S125" s="111"/>
      <c r="T125" s="47"/>
      <c r="U125" s="47"/>
      <c r="V125" s="47"/>
      <c r="W125" s="47"/>
      <c r="X125" s="47"/>
      <c r="Y125" s="114"/>
      <c r="Z125" s="47"/>
      <c r="AA125" s="117"/>
      <c r="AB125" s="47"/>
      <c r="AC125" s="47"/>
      <c r="AD125" s="40" t="e">
        <f>IF(#REF!="","N/A",#REF!)</f>
        <v>#REF!</v>
      </c>
      <c r="AE125" s="47"/>
      <c r="AF125" s="47"/>
      <c r="AG125" s="120"/>
      <c r="AH125" s="47"/>
      <c r="AI125" s="47"/>
    </row>
    <row r="126" spans="1:35" x14ac:dyDescent="0.25">
      <c r="A126" s="23" t="str">
        <f t="shared" si="4"/>
        <v>00-</v>
      </c>
      <c r="B126" s="23" t="str">
        <f t="shared" si="7"/>
        <v xml:space="preserve"> site  m //</v>
      </c>
      <c r="C126" s="23" t="str">
        <f t="shared" si="5"/>
        <v/>
      </c>
      <c r="D126" s="61"/>
      <c r="E126" s="61"/>
      <c r="F126" s="47"/>
      <c r="G126" s="47"/>
      <c r="H126" s="47"/>
      <c r="I126" s="47"/>
      <c r="J126" s="40" t="str">
        <f t="shared" si="6"/>
        <v>//</v>
      </c>
      <c r="K126" s="76"/>
      <c r="L126" s="63"/>
      <c r="M126" s="47"/>
      <c r="N126" s="47"/>
      <c r="O126" s="47"/>
      <c r="P126" s="47"/>
      <c r="Q126" s="47"/>
      <c r="R126" s="47"/>
      <c r="S126" s="111"/>
      <c r="T126" s="47"/>
      <c r="U126" s="47"/>
      <c r="V126" s="47"/>
      <c r="W126" s="47"/>
      <c r="X126" s="47"/>
      <c r="Y126" s="114"/>
      <c r="Z126" s="47"/>
      <c r="AA126" s="117"/>
      <c r="AB126" s="47"/>
      <c r="AC126" s="47"/>
      <c r="AD126" s="40" t="e">
        <f>IF(#REF!="","N/A",#REF!)</f>
        <v>#REF!</v>
      </c>
      <c r="AE126" s="47"/>
      <c r="AF126" s="47"/>
      <c r="AG126" s="120"/>
      <c r="AH126" s="47"/>
      <c r="AI126" s="47"/>
    </row>
    <row r="127" spans="1:35" x14ac:dyDescent="0.25">
      <c r="A127" s="23" t="str">
        <f t="shared" si="4"/>
        <v>00-</v>
      </c>
      <c r="B127" s="23" t="str">
        <f t="shared" si="7"/>
        <v xml:space="preserve"> site  m //</v>
      </c>
      <c r="C127" s="23" t="str">
        <f t="shared" si="5"/>
        <v/>
      </c>
      <c r="D127" s="61"/>
      <c r="E127" s="61"/>
      <c r="F127" s="47"/>
      <c r="G127" s="47"/>
      <c r="H127" s="47"/>
      <c r="I127" s="47"/>
      <c r="J127" s="40" t="str">
        <f t="shared" si="6"/>
        <v>//</v>
      </c>
      <c r="K127" s="76"/>
      <c r="L127" s="63"/>
      <c r="M127" s="47"/>
      <c r="N127" s="47"/>
      <c r="O127" s="47"/>
      <c r="P127" s="47"/>
      <c r="Q127" s="47"/>
      <c r="R127" s="47"/>
      <c r="S127" s="111"/>
      <c r="T127" s="47"/>
      <c r="U127" s="47"/>
      <c r="V127" s="47"/>
      <c r="W127" s="47"/>
      <c r="X127" s="47"/>
      <c r="Y127" s="114"/>
      <c r="Z127" s="47"/>
      <c r="AA127" s="117"/>
      <c r="AB127" s="47"/>
      <c r="AC127" s="47"/>
      <c r="AD127" s="40" t="e">
        <f>IF(#REF!="","N/A",#REF!)</f>
        <v>#REF!</v>
      </c>
      <c r="AE127" s="47"/>
      <c r="AF127" s="47"/>
      <c r="AG127" s="120"/>
      <c r="AH127" s="47"/>
      <c r="AI127" s="47"/>
    </row>
    <row r="128" spans="1:35" x14ac:dyDescent="0.25">
      <c r="A128" s="23" t="str">
        <f t="shared" si="4"/>
        <v>00-</v>
      </c>
      <c r="B128" s="23" t="str">
        <f t="shared" si="7"/>
        <v xml:space="preserve"> site  m //</v>
      </c>
      <c r="C128" s="23" t="str">
        <f t="shared" si="5"/>
        <v/>
      </c>
      <c r="D128" s="61"/>
      <c r="E128" s="61"/>
      <c r="F128" s="47"/>
      <c r="G128" s="47"/>
      <c r="H128" s="47"/>
      <c r="I128" s="47"/>
      <c r="J128" s="40" t="str">
        <f t="shared" si="6"/>
        <v>//</v>
      </c>
      <c r="K128" s="76"/>
      <c r="L128" s="63"/>
      <c r="M128" s="47"/>
      <c r="N128" s="47"/>
      <c r="O128" s="47"/>
      <c r="P128" s="47"/>
      <c r="Q128" s="47"/>
      <c r="R128" s="47"/>
      <c r="S128" s="111"/>
      <c r="T128" s="47"/>
      <c r="U128" s="47"/>
      <c r="V128" s="47"/>
      <c r="W128" s="47"/>
      <c r="X128" s="47"/>
      <c r="Y128" s="114"/>
      <c r="Z128" s="47"/>
      <c r="AA128" s="117"/>
      <c r="AB128" s="47"/>
      <c r="AC128" s="47"/>
      <c r="AD128" s="40" t="e">
        <f>IF(#REF!="","N/A",#REF!)</f>
        <v>#REF!</v>
      </c>
      <c r="AE128" s="47"/>
      <c r="AF128" s="47"/>
      <c r="AG128" s="120"/>
      <c r="AH128" s="47"/>
      <c r="AI128" s="47"/>
    </row>
    <row r="129" spans="1:35" x14ac:dyDescent="0.25">
      <c r="A129" s="23" t="str">
        <f t="shared" si="4"/>
        <v>00-</v>
      </c>
      <c r="B129" s="23" t="str">
        <f t="shared" si="7"/>
        <v xml:space="preserve"> site  m //</v>
      </c>
      <c r="C129" s="23" t="str">
        <f t="shared" si="5"/>
        <v/>
      </c>
      <c r="D129" s="61"/>
      <c r="E129" s="61"/>
      <c r="F129" s="47"/>
      <c r="G129" s="47"/>
      <c r="H129" s="47"/>
      <c r="I129" s="47"/>
      <c r="J129" s="40" t="str">
        <f t="shared" si="6"/>
        <v>//</v>
      </c>
      <c r="K129" s="76"/>
      <c r="L129" s="63"/>
      <c r="M129" s="47"/>
      <c r="N129" s="47"/>
      <c r="O129" s="47"/>
      <c r="P129" s="47"/>
      <c r="Q129" s="47"/>
      <c r="R129" s="47"/>
      <c r="S129" s="111"/>
      <c r="T129" s="47"/>
      <c r="U129" s="47"/>
      <c r="V129" s="47"/>
      <c r="W129" s="47"/>
      <c r="X129" s="47"/>
      <c r="Y129" s="114"/>
      <c r="Z129" s="47"/>
      <c r="AA129" s="117"/>
      <c r="AB129" s="47"/>
      <c r="AC129" s="47"/>
      <c r="AD129" s="40" t="e">
        <f>IF(#REF!="","N/A",#REF!)</f>
        <v>#REF!</v>
      </c>
      <c r="AE129" s="47"/>
      <c r="AF129" s="47"/>
      <c r="AG129" s="120"/>
      <c r="AH129" s="47"/>
      <c r="AI129" s="47"/>
    </row>
    <row r="130" spans="1:35" x14ac:dyDescent="0.25">
      <c r="A130" s="23" t="str">
        <f t="shared" si="4"/>
        <v>00-</v>
      </c>
      <c r="B130" s="23" t="str">
        <f t="shared" si="7"/>
        <v xml:space="preserve"> site  m //</v>
      </c>
      <c r="C130" s="23" t="str">
        <f t="shared" si="5"/>
        <v/>
      </c>
      <c r="D130" s="61"/>
      <c r="E130" s="61"/>
      <c r="F130" s="47"/>
      <c r="G130" s="47"/>
      <c r="H130" s="47"/>
      <c r="I130" s="47"/>
      <c r="J130" s="40" t="str">
        <f t="shared" si="6"/>
        <v>//</v>
      </c>
      <c r="K130" s="76"/>
      <c r="L130" s="63"/>
      <c r="M130" s="47"/>
      <c r="N130" s="47"/>
      <c r="O130" s="47"/>
      <c r="P130" s="47"/>
      <c r="Q130" s="47"/>
      <c r="R130" s="47"/>
      <c r="S130" s="111"/>
      <c r="T130" s="47"/>
      <c r="U130" s="47"/>
      <c r="V130" s="47"/>
      <c r="W130" s="47"/>
      <c r="X130" s="47"/>
      <c r="Y130" s="114"/>
      <c r="Z130" s="47"/>
      <c r="AA130" s="117"/>
      <c r="AB130" s="47"/>
      <c r="AC130" s="47"/>
      <c r="AD130" s="40" t="e">
        <f>IF(#REF!="","N/A",#REF!)</f>
        <v>#REF!</v>
      </c>
      <c r="AE130" s="47"/>
      <c r="AF130" s="47"/>
      <c r="AG130" s="120"/>
      <c r="AH130" s="47"/>
      <c r="AI130" s="47"/>
    </row>
    <row r="131" spans="1:35" x14ac:dyDescent="0.25">
      <c r="A131" s="23" t="str">
        <f t="shared" si="4"/>
        <v>00-</v>
      </c>
      <c r="B131" s="23" t="str">
        <f t="shared" si="7"/>
        <v xml:space="preserve"> site  m //</v>
      </c>
      <c r="C131" s="23" t="str">
        <f t="shared" si="5"/>
        <v/>
      </c>
      <c r="D131" s="61"/>
      <c r="E131" s="61"/>
      <c r="F131" s="47"/>
      <c r="G131" s="47"/>
      <c r="H131" s="47"/>
      <c r="I131" s="47"/>
      <c r="J131" s="40" t="str">
        <f t="shared" si="6"/>
        <v>//</v>
      </c>
      <c r="K131" s="76"/>
      <c r="L131" s="63"/>
      <c r="M131" s="47"/>
      <c r="N131" s="47"/>
      <c r="O131" s="47"/>
      <c r="P131" s="47"/>
      <c r="Q131" s="47"/>
      <c r="R131" s="47"/>
      <c r="S131" s="111"/>
      <c r="T131" s="47"/>
      <c r="U131" s="47"/>
      <c r="V131" s="47"/>
      <c r="W131" s="47"/>
      <c r="X131" s="47"/>
      <c r="Y131" s="114"/>
      <c r="Z131" s="47"/>
      <c r="AA131" s="117"/>
      <c r="AB131" s="47"/>
      <c r="AC131" s="47"/>
      <c r="AD131" s="40" t="e">
        <f>IF(#REF!="","N/A",#REF!)</f>
        <v>#REF!</v>
      </c>
      <c r="AE131" s="47"/>
      <c r="AF131" s="47"/>
      <c r="AG131" s="120"/>
      <c r="AH131" s="47"/>
      <c r="AI131" s="47"/>
    </row>
    <row r="132" spans="1:35" x14ac:dyDescent="0.25">
      <c r="A132" s="23" t="str">
        <f t="shared" ref="A132:A195" si="8">IFERROR((CONCATENATE(((-1*TRUNC(E132,4))*10000),((TRUNC(D132,4))*10000),"-",I132))," ")</f>
        <v>00-</v>
      </c>
      <c r="B132" s="23" t="str">
        <f t="shared" si="7"/>
        <v xml:space="preserve"> site  m //</v>
      </c>
      <c r="C132" s="23" t="str">
        <f t="shared" ref="C132:C195" si="9">IF(B132=" site  m //","",(CONCATENATE(M132," ","site"," ",N132," ",W132,"m"," ",J132)))</f>
        <v/>
      </c>
      <c r="D132" s="61"/>
      <c r="E132" s="61"/>
      <c r="F132" s="47"/>
      <c r="G132" s="47"/>
      <c r="H132" s="47"/>
      <c r="I132" s="47"/>
      <c r="J132" s="40" t="str">
        <f t="shared" ref="J132:J195" si="10">(CONCATENATE(G132,"/",H132,"/",I132))</f>
        <v>//</v>
      </c>
      <c r="K132" s="76"/>
      <c r="L132" s="63"/>
      <c r="M132" s="47"/>
      <c r="N132" s="47"/>
      <c r="O132" s="47"/>
      <c r="P132" s="47"/>
      <c r="Q132" s="47"/>
      <c r="R132" s="47"/>
      <c r="S132" s="111"/>
      <c r="T132" s="47"/>
      <c r="U132" s="47"/>
      <c r="V132" s="47"/>
      <c r="W132" s="47"/>
      <c r="X132" s="47"/>
      <c r="Y132" s="114"/>
      <c r="Z132" s="47"/>
      <c r="AA132" s="117"/>
      <c r="AB132" s="47"/>
      <c r="AC132" s="47"/>
      <c r="AD132" s="40" t="e">
        <f>IF(#REF!="","N/A",#REF!)</f>
        <v>#REF!</v>
      </c>
      <c r="AE132" s="47"/>
      <c r="AF132" s="47"/>
      <c r="AG132" s="120"/>
      <c r="AH132" s="47"/>
      <c r="AI132" s="47"/>
    </row>
    <row r="133" spans="1:35" x14ac:dyDescent="0.25">
      <c r="A133" s="23" t="str">
        <f t="shared" si="8"/>
        <v>00-</v>
      </c>
      <c r="B133" s="23" t="str">
        <f t="shared" ref="B133:B196" si="11">CONCATENATE(M133," ","site"," ",N133," ",W133,"m"," ",J133)</f>
        <v xml:space="preserve"> site  m //</v>
      </c>
      <c r="C133" s="23" t="str">
        <f t="shared" si="9"/>
        <v/>
      </c>
      <c r="D133" s="61"/>
      <c r="E133" s="61"/>
      <c r="F133" s="47"/>
      <c r="G133" s="47"/>
      <c r="H133" s="47"/>
      <c r="I133" s="47"/>
      <c r="J133" s="40" t="str">
        <f t="shared" si="10"/>
        <v>//</v>
      </c>
      <c r="K133" s="76"/>
      <c r="L133" s="63"/>
      <c r="M133" s="47"/>
      <c r="N133" s="47"/>
      <c r="O133" s="47"/>
      <c r="P133" s="47"/>
      <c r="Q133" s="47"/>
      <c r="R133" s="47"/>
      <c r="S133" s="111"/>
      <c r="T133" s="47"/>
      <c r="U133" s="47"/>
      <c r="V133" s="47"/>
      <c r="W133" s="47"/>
      <c r="X133" s="47"/>
      <c r="Y133" s="114"/>
      <c r="Z133" s="47"/>
      <c r="AA133" s="117"/>
      <c r="AB133" s="47"/>
      <c r="AC133" s="47"/>
      <c r="AD133" s="40" t="e">
        <f>IF(#REF!="","N/A",#REF!)</f>
        <v>#REF!</v>
      </c>
      <c r="AE133" s="47"/>
      <c r="AF133" s="47"/>
      <c r="AG133" s="120"/>
      <c r="AH133" s="47"/>
      <c r="AI133" s="47"/>
    </row>
    <row r="134" spans="1:35" x14ac:dyDescent="0.25">
      <c r="A134" s="23" t="str">
        <f t="shared" si="8"/>
        <v>00-</v>
      </c>
      <c r="B134" s="23" t="str">
        <f t="shared" si="11"/>
        <v xml:space="preserve"> site  m //</v>
      </c>
      <c r="C134" s="23" t="str">
        <f t="shared" si="9"/>
        <v/>
      </c>
      <c r="D134" s="61"/>
      <c r="E134" s="61"/>
      <c r="F134" s="47"/>
      <c r="G134" s="47"/>
      <c r="H134" s="47"/>
      <c r="I134" s="47"/>
      <c r="J134" s="40" t="str">
        <f t="shared" si="10"/>
        <v>//</v>
      </c>
      <c r="K134" s="76"/>
      <c r="L134" s="63"/>
      <c r="M134" s="47"/>
      <c r="N134" s="47"/>
      <c r="O134" s="47"/>
      <c r="P134" s="47"/>
      <c r="Q134" s="47"/>
      <c r="R134" s="47"/>
      <c r="S134" s="111"/>
      <c r="T134" s="47"/>
      <c r="U134" s="47"/>
      <c r="V134" s="47"/>
      <c r="W134" s="47"/>
      <c r="X134" s="47"/>
      <c r="Y134" s="114"/>
      <c r="Z134" s="47"/>
      <c r="AA134" s="117"/>
      <c r="AB134" s="47"/>
      <c r="AC134" s="47"/>
      <c r="AD134" s="40" t="e">
        <f>IF(#REF!="","N/A",#REF!)</f>
        <v>#REF!</v>
      </c>
      <c r="AE134" s="47"/>
      <c r="AF134" s="47"/>
      <c r="AG134" s="120"/>
      <c r="AH134" s="47"/>
      <c r="AI134" s="47"/>
    </row>
    <row r="135" spans="1:35" x14ac:dyDescent="0.25">
      <c r="A135" s="23" t="str">
        <f t="shared" si="8"/>
        <v>00-</v>
      </c>
      <c r="B135" s="23" t="str">
        <f t="shared" si="11"/>
        <v xml:space="preserve"> site  m //</v>
      </c>
      <c r="C135" s="23" t="str">
        <f t="shared" si="9"/>
        <v/>
      </c>
      <c r="D135" s="61"/>
      <c r="E135" s="61"/>
      <c r="F135" s="47"/>
      <c r="G135" s="47"/>
      <c r="H135" s="47"/>
      <c r="I135" s="47"/>
      <c r="J135" s="40" t="str">
        <f t="shared" si="10"/>
        <v>//</v>
      </c>
      <c r="K135" s="76"/>
      <c r="L135" s="63"/>
      <c r="M135" s="47"/>
      <c r="N135" s="47"/>
      <c r="O135" s="47"/>
      <c r="P135" s="47"/>
      <c r="Q135" s="47"/>
      <c r="R135" s="47"/>
      <c r="S135" s="111"/>
      <c r="T135" s="47"/>
      <c r="U135" s="47"/>
      <c r="V135" s="47"/>
      <c r="W135" s="47"/>
      <c r="X135" s="47"/>
      <c r="Y135" s="114"/>
      <c r="Z135" s="47"/>
      <c r="AA135" s="117"/>
      <c r="AB135" s="47"/>
      <c r="AC135" s="47"/>
      <c r="AD135" s="40" t="e">
        <f>IF(#REF!="","N/A",#REF!)</f>
        <v>#REF!</v>
      </c>
      <c r="AE135" s="47"/>
      <c r="AF135" s="47"/>
      <c r="AG135" s="120"/>
      <c r="AH135" s="47"/>
      <c r="AI135" s="47"/>
    </row>
    <row r="136" spans="1:35" x14ac:dyDescent="0.25">
      <c r="A136" s="23" t="str">
        <f t="shared" si="8"/>
        <v>00-</v>
      </c>
      <c r="B136" s="23" t="str">
        <f t="shared" si="11"/>
        <v xml:space="preserve"> site  m //</v>
      </c>
      <c r="C136" s="23" t="str">
        <f t="shared" si="9"/>
        <v/>
      </c>
      <c r="D136" s="61"/>
      <c r="E136" s="61"/>
      <c r="F136" s="47"/>
      <c r="G136" s="47"/>
      <c r="H136" s="47"/>
      <c r="I136" s="47"/>
      <c r="J136" s="40" t="str">
        <f t="shared" si="10"/>
        <v>//</v>
      </c>
      <c r="K136" s="76"/>
      <c r="L136" s="63"/>
      <c r="M136" s="47"/>
      <c r="N136" s="47"/>
      <c r="O136" s="47"/>
      <c r="P136" s="47"/>
      <c r="Q136" s="47"/>
      <c r="R136" s="47"/>
      <c r="S136" s="111"/>
      <c r="T136" s="47"/>
      <c r="U136" s="47"/>
      <c r="V136" s="47"/>
      <c r="W136" s="47"/>
      <c r="X136" s="47"/>
      <c r="Y136" s="114"/>
      <c r="Z136" s="47"/>
      <c r="AA136" s="117"/>
      <c r="AB136" s="47"/>
      <c r="AC136" s="47"/>
      <c r="AD136" s="40" t="e">
        <f>IF(#REF!="","N/A",#REF!)</f>
        <v>#REF!</v>
      </c>
      <c r="AE136" s="47"/>
      <c r="AF136" s="47"/>
      <c r="AG136" s="120"/>
      <c r="AH136" s="47"/>
      <c r="AI136" s="47"/>
    </row>
    <row r="137" spans="1:35" x14ac:dyDescent="0.25">
      <c r="A137" s="23" t="str">
        <f t="shared" si="8"/>
        <v>00-</v>
      </c>
      <c r="B137" s="23" t="str">
        <f t="shared" si="11"/>
        <v xml:space="preserve"> site  m //</v>
      </c>
      <c r="C137" s="23" t="str">
        <f t="shared" si="9"/>
        <v/>
      </c>
      <c r="D137" s="61"/>
      <c r="E137" s="61"/>
      <c r="F137" s="47"/>
      <c r="G137" s="47"/>
      <c r="H137" s="47"/>
      <c r="I137" s="47"/>
      <c r="J137" s="40" t="str">
        <f t="shared" si="10"/>
        <v>//</v>
      </c>
      <c r="K137" s="76"/>
      <c r="L137" s="63"/>
      <c r="M137" s="47"/>
      <c r="N137" s="47"/>
      <c r="O137" s="47"/>
      <c r="P137" s="47"/>
      <c r="Q137" s="47"/>
      <c r="R137" s="47"/>
      <c r="S137" s="111"/>
      <c r="T137" s="47"/>
      <c r="U137" s="47"/>
      <c r="V137" s="47"/>
      <c r="W137" s="47"/>
      <c r="X137" s="47"/>
      <c r="Y137" s="114"/>
      <c r="Z137" s="47"/>
      <c r="AA137" s="117"/>
      <c r="AB137" s="47"/>
      <c r="AC137" s="47"/>
      <c r="AD137" s="40" t="e">
        <f>IF(#REF!="","N/A",#REF!)</f>
        <v>#REF!</v>
      </c>
      <c r="AE137" s="47"/>
      <c r="AF137" s="47"/>
      <c r="AG137" s="120"/>
      <c r="AH137" s="47"/>
      <c r="AI137" s="47"/>
    </row>
    <row r="138" spans="1:35" x14ac:dyDescent="0.25">
      <c r="A138" s="23" t="str">
        <f t="shared" si="8"/>
        <v>00-</v>
      </c>
      <c r="B138" s="23" t="str">
        <f t="shared" si="11"/>
        <v xml:space="preserve"> site  m //</v>
      </c>
      <c r="C138" s="23" t="str">
        <f t="shared" si="9"/>
        <v/>
      </c>
      <c r="D138" s="61"/>
      <c r="E138" s="61"/>
      <c r="F138" s="47"/>
      <c r="G138" s="47"/>
      <c r="H138" s="47"/>
      <c r="I138" s="47"/>
      <c r="J138" s="40" t="str">
        <f t="shared" si="10"/>
        <v>//</v>
      </c>
      <c r="K138" s="76"/>
      <c r="L138" s="63"/>
      <c r="M138" s="47"/>
      <c r="N138" s="47"/>
      <c r="O138" s="47"/>
      <c r="P138" s="47"/>
      <c r="Q138" s="47"/>
      <c r="R138" s="47"/>
      <c r="S138" s="111"/>
      <c r="T138" s="47"/>
      <c r="U138" s="47"/>
      <c r="V138" s="47"/>
      <c r="W138" s="47"/>
      <c r="X138" s="47"/>
      <c r="Y138" s="114"/>
      <c r="Z138" s="47"/>
      <c r="AA138" s="117"/>
      <c r="AB138" s="47"/>
      <c r="AC138" s="47"/>
      <c r="AD138" s="40" t="e">
        <f>IF(#REF!="","N/A",#REF!)</f>
        <v>#REF!</v>
      </c>
      <c r="AE138" s="47"/>
      <c r="AF138" s="47"/>
      <c r="AG138" s="120"/>
      <c r="AH138" s="47"/>
      <c r="AI138" s="47"/>
    </row>
    <row r="139" spans="1:35" x14ac:dyDescent="0.25">
      <c r="A139" s="23" t="str">
        <f t="shared" si="8"/>
        <v>00-</v>
      </c>
      <c r="B139" s="23" t="str">
        <f t="shared" si="11"/>
        <v xml:space="preserve"> site  m //</v>
      </c>
      <c r="C139" s="23" t="str">
        <f t="shared" si="9"/>
        <v/>
      </c>
      <c r="D139" s="61"/>
      <c r="E139" s="61"/>
      <c r="F139" s="47"/>
      <c r="G139" s="47"/>
      <c r="H139" s="47"/>
      <c r="I139" s="47"/>
      <c r="J139" s="40" t="str">
        <f t="shared" si="10"/>
        <v>//</v>
      </c>
      <c r="K139" s="76"/>
      <c r="L139" s="63"/>
      <c r="M139" s="47"/>
      <c r="N139" s="47"/>
      <c r="O139" s="47"/>
      <c r="P139" s="47"/>
      <c r="Q139" s="47"/>
      <c r="R139" s="47"/>
      <c r="S139" s="111"/>
      <c r="T139" s="47"/>
      <c r="U139" s="47"/>
      <c r="V139" s="47"/>
      <c r="W139" s="47"/>
      <c r="X139" s="47"/>
      <c r="Y139" s="114"/>
      <c r="Z139" s="47"/>
      <c r="AA139" s="117"/>
      <c r="AB139" s="47"/>
      <c r="AC139" s="47"/>
      <c r="AD139" s="40" t="e">
        <f>IF(#REF!="","N/A",#REF!)</f>
        <v>#REF!</v>
      </c>
      <c r="AE139" s="47"/>
      <c r="AF139" s="47"/>
      <c r="AG139" s="120"/>
      <c r="AH139" s="47"/>
      <c r="AI139" s="47"/>
    </row>
    <row r="140" spans="1:35" x14ac:dyDescent="0.25">
      <c r="A140" s="23" t="str">
        <f t="shared" si="8"/>
        <v>00-</v>
      </c>
      <c r="B140" s="23" t="str">
        <f t="shared" si="11"/>
        <v xml:space="preserve"> site  m //</v>
      </c>
      <c r="C140" s="23" t="str">
        <f t="shared" si="9"/>
        <v/>
      </c>
      <c r="D140" s="61"/>
      <c r="E140" s="61"/>
      <c r="F140" s="47"/>
      <c r="G140" s="47"/>
      <c r="H140" s="47"/>
      <c r="I140" s="47"/>
      <c r="J140" s="40" t="str">
        <f t="shared" si="10"/>
        <v>//</v>
      </c>
      <c r="K140" s="76"/>
      <c r="L140" s="63"/>
      <c r="M140" s="47"/>
      <c r="N140" s="47"/>
      <c r="O140" s="47"/>
      <c r="P140" s="47"/>
      <c r="Q140" s="47"/>
      <c r="R140" s="47"/>
      <c r="S140" s="111"/>
      <c r="T140" s="47"/>
      <c r="U140" s="47"/>
      <c r="V140" s="47"/>
      <c r="W140" s="47"/>
      <c r="X140" s="47"/>
      <c r="Y140" s="114"/>
      <c r="Z140" s="47"/>
      <c r="AA140" s="117"/>
      <c r="AB140" s="47"/>
      <c r="AC140" s="47"/>
      <c r="AD140" s="40" t="e">
        <f>IF(#REF!="","N/A",#REF!)</f>
        <v>#REF!</v>
      </c>
      <c r="AE140" s="47"/>
      <c r="AF140" s="47"/>
      <c r="AG140" s="120"/>
      <c r="AH140" s="47"/>
      <c r="AI140" s="47"/>
    </row>
    <row r="141" spans="1:35" x14ac:dyDescent="0.25">
      <c r="A141" s="23" t="str">
        <f t="shared" si="8"/>
        <v>00-</v>
      </c>
      <c r="B141" s="23" t="str">
        <f t="shared" si="11"/>
        <v xml:space="preserve"> site  m //</v>
      </c>
      <c r="C141" s="23" t="str">
        <f t="shared" si="9"/>
        <v/>
      </c>
      <c r="D141" s="61"/>
      <c r="E141" s="61"/>
      <c r="F141" s="47"/>
      <c r="G141" s="47"/>
      <c r="H141" s="47"/>
      <c r="I141" s="47"/>
      <c r="J141" s="40" t="str">
        <f t="shared" si="10"/>
        <v>//</v>
      </c>
      <c r="K141" s="76"/>
      <c r="L141" s="63"/>
      <c r="M141" s="47"/>
      <c r="N141" s="47"/>
      <c r="O141" s="47"/>
      <c r="P141" s="47"/>
      <c r="Q141" s="47"/>
      <c r="R141" s="47"/>
      <c r="S141" s="111"/>
      <c r="T141" s="47"/>
      <c r="U141" s="47"/>
      <c r="V141" s="47"/>
      <c r="W141" s="47"/>
      <c r="X141" s="47"/>
      <c r="Y141" s="114"/>
      <c r="Z141" s="47"/>
      <c r="AA141" s="117"/>
      <c r="AB141" s="47"/>
      <c r="AC141" s="47"/>
      <c r="AD141" s="40" t="e">
        <f>IF(#REF!="","N/A",#REF!)</f>
        <v>#REF!</v>
      </c>
      <c r="AE141" s="47"/>
      <c r="AF141" s="47"/>
      <c r="AG141" s="120"/>
      <c r="AH141" s="47"/>
      <c r="AI141" s="47"/>
    </row>
    <row r="142" spans="1:35" x14ac:dyDescent="0.25">
      <c r="A142" s="23" t="str">
        <f t="shared" si="8"/>
        <v>00-</v>
      </c>
      <c r="B142" s="23" t="str">
        <f t="shared" si="11"/>
        <v xml:space="preserve"> site  m //</v>
      </c>
      <c r="C142" s="23" t="str">
        <f t="shared" si="9"/>
        <v/>
      </c>
      <c r="D142" s="61"/>
      <c r="E142" s="61"/>
      <c r="F142" s="47"/>
      <c r="G142" s="47"/>
      <c r="H142" s="47"/>
      <c r="I142" s="47"/>
      <c r="J142" s="40" t="str">
        <f t="shared" si="10"/>
        <v>//</v>
      </c>
      <c r="K142" s="76"/>
      <c r="L142" s="63"/>
      <c r="M142" s="47"/>
      <c r="N142" s="47"/>
      <c r="O142" s="47"/>
      <c r="P142" s="47"/>
      <c r="Q142" s="47"/>
      <c r="R142" s="47"/>
      <c r="S142" s="111"/>
      <c r="T142" s="47"/>
      <c r="U142" s="47"/>
      <c r="V142" s="47"/>
      <c r="W142" s="47"/>
      <c r="X142" s="47"/>
      <c r="Y142" s="114"/>
      <c r="Z142" s="47"/>
      <c r="AA142" s="117"/>
      <c r="AB142" s="47"/>
      <c r="AC142" s="47"/>
      <c r="AD142" s="40" t="e">
        <f>IF(#REF!="","N/A",#REF!)</f>
        <v>#REF!</v>
      </c>
      <c r="AE142" s="47"/>
      <c r="AF142" s="47"/>
      <c r="AG142" s="120"/>
      <c r="AH142" s="47"/>
      <c r="AI142" s="47"/>
    </row>
    <row r="143" spans="1:35" x14ac:dyDescent="0.25">
      <c r="A143" s="23" t="str">
        <f t="shared" si="8"/>
        <v>00-</v>
      </c>
      <c r="B143" s="23" t="str">
        <f t="shared" si="11"/>
        <v xml:space="preserve"> site  m //</v>
      </c>
      <c r="C143" s="23" t="str">
        <f t="shared" si="9"/>
        <v/>
      </c>
      <c r="D143" s="61"/>
      <c r="E143" s="61"/>
      <c r="F143" s="47"/>
      <c r="G143" s="47"/>
      <c r="H143" s="47"/>
      <c r="I143" s="47"/>
      <c r="J143" s="40" t="str">
        <f t="shared" si="10"/>
        <v>//</v>
      </c>
      <c r="K143" s="76"/>
      <c r="L143" s="63"/>
      <c r="M143" s="47"/>
      <c r="N143" s="47"/>
      <c r="O143" s="47"/>
      <c r="P143" s="47"/>
      <c r="Q143" s="47"/>
      <c r="R143" s="47"/>
      <c r="S143" s="111"/>
      <c r="T143" s="47"/>
      <c r="U143" s="47"/>
      <c r="V143" s="47"/>
      <c r="W143" s="47"/>
      <c r="X143" s="47"/>
      <c r="Y143" s="114"/>
      <c r="Z143" s="47"/>
      <c r="AA143" s="117"/>
      <c r="AB143" s="47"/>
      <c r="AC143" s="47"/>
      <c r="AD143" s="40" t="e">
        <f>IF(#REF!="","N/A",#REF!)</f>
        <v>#REF!</v>
      </c>
      <c r="AE143" s="47"/>
      <c r="AF143" s="47"/>
      <c r="AG143" s="120"/>
      <c r="AH143" s="47"/>
      <c r="AI143" s="47"/>
    </row>
    <row r="144" spans="1:35" x14ac:dyDescent="0.25">
      <c r="A144" s="23" t="str">
        <f t="shared" si="8"/>
        <v>00-</v>
      </c>
      <c r="B144" s="23" t="str">
        <f t="shared" si="11"/>
        <v xml:space="preserve"> site  m //</v>
      </c>
      <c r="C144" s="23" t="str">
        <f t="shared" si="9"/>
        <v/>
      </c>
      <c r="D144" s="61"/>
      <c r="E144" s="61"/>
      <c r="F144" s="47"/>
      <c r="G144" s="47"/>
      <c r="H144" s="47"/>
      <c r="I144" s="47"/>
      <c r="J144" s="40" t="str">
        <f t="shared" si="10"/>
        <v>//</v>
      </c>
      <c r="K144" s="76"/>
      <c r="L144" s="63"/>
      <c r="M144" s="47"/>
      <c r="N144" s="47"/>
      <c r="O144" s="47"/>
      <c r="P144" s="47"/>
      <c r="Q144" s="47"/>
      <c r="R144" s="47"/>
      <c r="S144" s="111"/>
      <c r="T144" s="47"/>
      <c r="U144" s="47"/>
      <c r="V144" s="47"/>
      <c r="W144" s="47"/>
      <c r="X144" s="47"/>
      <c r="Y144" s="114"/>
      <c r="Z144" s="47"/>
      <c r="AA144" s="117"/>
      <c r="AB144" s="47"/>
      <c r="AC144" s="47"/>
      <c r="AD144" s="40" t="e">
        <f>IF(#REF!="","N/A",#REF!)</f>
        <v>#REF!</v>
      </c>
      <c r="AE144" s="47"/>
      <c r="AF144" s="47"/>
      <c r="AG144" s="120"/>
      <c r="AH144" s="47"/>
      <c r="AI144" s="47"/>
    </row>
    <row r="145" spans="1:35" x14ac:dyDescent="0.25">
      <c r="A145" s="23" t="str">
        <f t="shared" si="8"/>
        <v>00-</v>
      </c>
      <c r="B145" s="23" t="str">
        <f t="shared" si="11"/>
        <v xml:space="preserve"> site  m //</v>
      </c>
      <c r="C145" s="23" t="str">
        <f t="shared" si="9"/>
        <v/>
      </c>
      <c r="D145" s="61"/>
      <c r="E145" s="61"/>
      <c r="F145" s="47"/>
      <c r="G145" s="47"/>
      <c r="H145" s="47"/>
      <c r="I145" s="47"/>
      <c r="J145" s="40" t="str">
        <f t="shared" si="10"/>
        <v>//</v>
      </c>
      <c r="K145" s="76"/>
      <c r="L145" s="63"/>
      <c r="M145" s="47"/>
      <c r="N145" s="47"/>
      <c r="O145" s="47"/>
      <c r="P145" s="47"/>
      <c r="Q145" s="47"/>
      <c r="R145" s="47"/>
      <c r="S145" s="111"/>
      <c r="T145" s="47"/>
      <c r="U145" s="47"/>
      <c r="V145" s="47"/>
      <c r="W145" s="47"/>
      <c r="X145" s="47"/>
      <c r="Y145" s="114"/>
      <c r="Z145" s="47"/>
      <c r="AA145" s="117"/>
      <c r="AB145" s="47"/>
      <c r="AC145" s="47"/>
      <c r="AD145" s="40" t="e">
        <f>IF(#REF!="","N/A",#REF!)</f>
        <v>#REF!</v>
      </c>
      <c r="AE145" s="47"/>
      <c r="AF145" s="47"/>
      <c r="AG145" s="120"/>
      <c r="AH145" s="47"/>
      <c r="AI145" s="47"/>
    </row>
    <row r="146" spans="1:35" x14ac:dyDescent="0.25">
      <c r="A146" s="23" t="str">
        <f t="shared" si="8"/>
        <v>00-</v>
      </c>
      <c r="B146" s="23" t="str">
        <f t="shared" si="11"/>
        <v xml:space="preserve"> site  m //</v>
      </c>
      <c r="C146" s="23" t="str">
        <f t="shared" si="9"/>
        <v/>
      </c>
      <c r="D146" s="61"/>
      <c r="E146" s="61"/>
      <c r="F146" s="47"/>
      <c r="G146" s="47"/>
      <c r="H146" s="47"/>
      <c r="I146" s="47"/>
      <c r="J146" s="40" t="str">
        <f t="shared" si="10"/>
        <v>//</v>
      </c>
      <c r="K146" s="76"/>
      <c r="L146" s="63"/>
      <c r="M146" s="47"/>
      <c r="N146" s="47"/>
      <c r="O146" s="47"/>
      <c r="P146" s="47"/>
      <c r="Q146" s="47"/>
      <c r="R146" s="47"/>
      <c r="S146" s="111"/>
      <c r="T146" s="47"/>
      <c r="U146" s="47"/>
      <c r="V146" s="47"/>
      <c r="W146" s="47"/>
      <c r="X146" s="47"/>
      <c r="Y146" s="114"/>
      <c r="Z146" s="47"/>
      <c r="AA146" s="117"/>
      <c r="AB146" s="47"/>
      <c r="AC146" s="47"/>
      <c r="AD146" s="40" t="e">
        <f>IF(#REF!="","N/A",#REF!)</f>
        <v>#REF!</v>
      </c>
      <c r="AE146" s="47"/>
      <c r="AF146" s="47"/>
      <c r="AG146" s="120"/>
      <c r="AH146" s="47"/>
      <c r="AI146" s="47"/>
    </row>
    <row r="147" spans="1:35" x14ac:dyDescent="0.25">
      <c r="A147" s="23" t="str">
        <f t="shared" si="8"/>
        <v>00-</v>
      </c>
      <c r="B147" s="23" t="str">
        <f t="shared" si="11"/>
        <v xml:space="preserve"> site  m //</v>
      </c>
      <c r="C147" s="23" t="str">
        <f t="shared" si="9"/>
        <v/>
      </c>
      <c r="D147" s="61"/>
      <c r="E147" s="61"/>
      <c r="F147" s="47"/>
      <c r="G147" s="47"/>
      <c r="H147" s="47"/>
      <c r="I147" s="47"/>
      <c r="J147" s="40" t="str">
        <f t="shared" si="10"/>
        <v>//</v>
      </c>
      <c r="K147" s="76"/>
      <c r="L147" s="63"/>
      <c r="M147" s="47"/>
      <c r="N147" s="47"/>
      <c r="O147" s="47"/>
      <c r="P147" s="47"/>
      <c r="Q147" s="47"/>
      <c r="R147" s="47"/>
      <c r="S147" s="111"/>
      <c r="T147" s="47"/>
      <c r="U147" s="47"/>
      <c r="V147" s="47"/>
      <c r="W147" s="47"/>
      <c r="X147" s="47"/>
      <c r="Y147" s="114"/>
      <c r="Z147" s="47"/>
      <c r="AA147" s="117"/>
      <c r="AB147" s="47"/>
      <c r="AC147" s="47"/>
      <c r="AD147" s="40" t="e">
        <f>IF(#REF!="","N/A",#REF!)</f>
        <v>#REF!</v>
      </c>
      <c r="AE147" s="47"/>
      <c r="AF147" s="47"/>
      <c r="AG147" s="120"/>
      <c r="AH147" s="47"/>
      <c r="AI147" s="47"/>
    </row>
    <row r="148" spans="1:35" x14ac:dyDescent="0.25">
      <c r="A148" s="23" t="str">
        <f t="shared" si="8"/>
        <v>00-</v>
      </c>
      <c r="B148" s="23" t="str">
        <f t="shared" si="11"/>
        <v xml:space="preserve"> site  m //</v>
      </c>
      <c r="C148" s="23" t="str">
        <f t="shared" si="9"/>
        <v/>
      </c>
      <c r="D148" s="61"/>
      <c r="E148" s="61"/>
      <c r="F148" s="47"/>
      <c r="G148" s="47"/>
      <c r="H148" s="47"/>
      <c r="I148" s="47"/>
      <c r="J148" s="40" t="str">
        <f t="shared" si="10"/>
        <v>//</v>
      </c>
      <c r="K148" s="76"/>
      <c r="L148" s="63"/>
      <c r="M148" s="47"/>
      <c r="N148" s="47"/>
      <c r="O148" s="47"/>
      <c r="P148" s="47"/>
      <c r="Q148" s="47"/>
      <c r="R148" s="47"/>
      <c r="S148" s="111"/>
      <c r="T148" s="47"/>
      <c r="U148" s="47"/>
      <c r="V148" s="47"/>
      <c r="W148" s="47"/>
      <c r="X148" s="47"/>
      <c r="Y148" s="114"/>
      <c r="Z148" s="47"/>
      <c r="AA148" s="117"/>
      <c r="AB148" s="47"/>
      <c r="AC148" s="47"/>
      <c r="AD148" s="40" t="e">
        <f>IF(#REF!="","N/A",#REF!)</f>
        <v>#REF!</v>
      </c>
      <c r="AE148" s="47"/>
      <c r="AF148" s="47"/>
      <c r="AG148" s="120"/>
      <c r="AH148" s="47"/>
      <c r="AI148" s="47"/>
    </row>
    <row r="149" spans="1:35" x14ac:dyDescent="0.25">
      <c r="A149" s="23" t="str">
        <f t="shared" si="8"/>
        <v>00-</v>
      </c>
      <c r="B149" s="23" t="str">
        <f t="shared" si="11"/>
        <v xml:space="preserve"> site  m //</v>
      </c>
      <c r="C149" s="23" t="str">
        <f t="shared" si="9"/>
        <v/>
      </c>
      <c r="D149" s="61"/>
      <c r="E149" s="61"/>
      <c r="F149" s="47"/>
      <c r="G149" s="47"/>
      <c r="H149" s="47"/>
      <c r="I149" s="47"/>
      <c r="J149" s="40" t="str">
        <f t="shared" si="10"/>
        <v>//</v>
      </c>
      <c r="K149" s="76"/>
      <c r="L149" s="63"/>
      <c r="M149" s="47"/>
      <c r="N149" s="47"/>
      <c r="O149" s="47"/>
      <c r="P149" s="47"/>
      <c r="Q149" s="47"/>
      <c r="R149" s="47"/>
      <c r="S149" s="111"/>
      <c r="T149" s="47"/>
      <c r="U149" s="47"/>
      <c r="V149" s="47"/>
      <c r="W149" s="47"/>
      <c r="X149" s="47"/>
      <c r="Y149" s="114"/>
      <c r="Z149" s="47"/>
      <c r="AA149" s="117"/>
      <c r="AB149" s="47"/>
      <c r="AC149" s="47"/>
      <c r="AD149" s="40" t="e">
        <f>IF(#REF!="","N/A",#REF!)</f>
        <v>#REF!</v>
      </c>
      <c r="AE149" s="47"/>
      <c r="AF149" s="47"/>
      <c r="AG149" s="120"/>
      <c r="AH149" s="47"/>
      <c r="AI149" s="47"/>
    </row>
    <row r="150" spans="1:35" x14ac:dyDescent="0.25">
      <c r="A150" s="23" t="str">
        <f t="shared" si="8"/>
        <v>00-</v>
      </c>
      <c r="B150" s="23" t="str">
        <f t="shared" si="11"/>
        <v xml:space="preserve"> site  m //</v>
      </c>
      <c r="C150" s="23" t="str">
        <f t="shared" si="9"/>
        <v/>
      </c>
      <c r="D150" s="61"/>
      <c r="E150" s="61"/>
      <c r="F150" s="47"/>
      <c r="G150" s="47"/>
      <c r="H150" s="47"/>
      <c r="I150" s="47"/>
      <c r="J150" s="40" t="str">
        <f t="shared" si="10"/>
        <v>//</v>
      </c>
      <c r="K150" s="76"/>
      <c r="L150" s="63"/>
      <c r="M150" s="47"/>
      <c r="N150" s="47"/>
      <c r="O150" s="47"/>
      <c r="P150" s="47"/>
      <c r="Q150" s="47"/>
      <c r="R150" s="47"/>
      <c r="S150" s="111"/>
      <c r="T150" s="47"/>
      <c r="U150" s="47"/>
      <c r="V150" s="47"/>
      <c r="W150" s="47"/>
      <c r="X150" s="47"/>
      <c r="Y150" s="114"/>
      <c r="Z150" s="47"/>
      <c r="AA150" s="117"/>
      <c r="AB150" s="47"/>
      <c r="AC150" s="47"/>
      <c r="AD150" s="40" t="e">
        <f>IF(#REF!="","N/A",#REF!)</f>
        <v>#REF!</v>
      </c>
      <c r="AE150" s="47"/>
      <c r="AF150" s="47"/>
      <c r="AG150" s="120"/>
      <c r="AH150" s="47"/>
      <c r="AI150" s="47"/>
    </row>
    <row r="151" spans="1:35" x14ac:dyDescent="0.25">
      <c r="A151" s="23" t="str">
        <f t="shared" si="8"/>
        <v>00-</v>
      </c>
      <c r="B151" s="23" t="str">
        <f t="shared" si="11"/>
        <v xml:space="preserve"> site  m //</v>
      </c>
      <c r="C151" s="23" t="str">
        <f t="shared" si="9"/>
        <v/>
      </c>
      <c r="D151" s="61"/>
      <c r="E151" s="61"/>
      <c r="F151" s="47"/>
      <c r="G151" s="47"/>
      <c r="H151" s="47"/>
      <c r="I151" s="47"/>
      <c r="J151" s="40" t="str">
        <f t="shared" si="10"/>
        <v>//</v>
      </c>
      <c r="K151" s="76"/>
      <c r="L151" s="63"/>
      <c r="M151" s="47"/>
      <c r="N151" s="47"/>
      <c r="O151" s="47"/>
      <c r="P151" s="47"/>
      <c r="Q151" s="47"/>
      <c r="R151" s="47"/>
      <c r="S151" s="111"/>
      <c r="T151" s="47"/>
      <c r="U151" s="47"/>
      <c r="V151" s="47"/>
      <c r="W151" s="47"/>
      <c r="X151" s="47"/>
      <c r="Y151" s="114"/>
      <c r="Z151" s="47"/>
      <c r="AA151" s="117"/>
      <c r="AB151" s="47"/>
      <c r="AC151" s="47"/>
      <c r="AD151" s="40" t="e">
        <f>IF(#REF!="","N/A",#REF!)</f>
        <v>#REF!</v>
      </c>
      <c r="AE151" s="47"/>
      <c r="AF151" s="47"/>
      <c r="AG151" s="120"/>
      <c r="AH151" s="47"/>
      <c r="AI151" s="47"/>
    </row>
    <row r="152" spans="1:35" x14ac:dyDescent="0.25">
      <c r="A152" s="23" t="str">
        <f t="shared" si="8"/>
        <v>00-</v>
      </c>
      <c r="B152" s="23" t="str">
        <f t="shared" si="11"/>
        <v xml:space="preserve"> site  m //</v>
      </c>
      <c r="C152" s="23" t="str">
        <f t="shared" si="9"/>
        <v/>
      </c>
      <c r="D152" s="61"/>
      <c r="E152" s="61"/>
      <c r="F152" s="47"/>
      <c r="G152" s="47"/>
      <c r="H152" s="47"/>
      <c r="I152" s="47"/>
      <c r="J152" s="40" t="str">
        <f t="shared" si="10"/>
        <v>//</v>
      </c>
      <c r="K152" s="76"/>
      <c r="L152" s="63"/>
      <c r="M152" s="47"/>
      <c r="N152" s="47"/>
      <c r="O152" s="47"/>
      <c r="P152" s="47"/>
      <c r="Q152" s="47"/>
      <c r="R152" s="47"/>
      <c r="S152" s="111"/>
      <c r="T152" s="47"/>
      <c r="U152" s="47"/>
      <c r="V152" s="47"/>
      <c r="W152" s="47"/>
      <c r="X152" s="47"/>
      <c r="Y152" s="114"/>
      <c r="Z152" s="47"/>
      <c r="AA152" s="117"/>
      <c r="AB152" s="47"/>
      <c r="AC152" s="47"/>
      <c r="AD152" s="40" t="e">
        <f>IF(#REF!="","N/A",#REF!)</f>
        <v>#REF!</v>
      </c>
      <c r="AE152" s="47"/>
      <c r="AF152" s="47"/>
      <c r="AG152" s="120"/>
      <c r="AH152" s="47"/>
      <c r="AI152" s="47"/>
    </row>
    <row r="153" spans="1:35" x14ac:dyDescent="0.25">
      <c r="A153" s="23" t="str">
        <f t="shared" si="8"/>
        <v>00-</v>
      </c>
      <c r="B153" s="23" t="str">
        <f t="shared" si="11"/>
        <v xml:space="preserve"> site  m //</v>
      </c>
      <c r="C153" s="23" t="str">
        <f t="shared" si="9"/>
        <v/>
      </c>
      <c r="D153" s="61"/>
      <c r="E153" s="61"/>
      <c r="F153" s="47"/>
      <c r="G153" s="47"/>
      <c r="H153" s="47"/>
      <c r="I153" s="47"/>
      <c r="J153" s="40" t="str">
        <f t="shared" si="10"/>
        <v>//</v>
      </c>
      <c r="K153" s="76"/>
      <c r="L153" s="63"/>
      <c r="M153" s="47"/>
      <c r="N153" s="47"/>
      <c r="O153" s="47"/>
      <c r="P153" s="47"/>
      <c r="Q153" s="47"/>
      <c r="R153" s="47"/>
      <c r="S153" s="111"/>
      <c r="T153" s="47"/>
      <c r="U153" s="47"/>
      <c r="V153" s="47"/>
      <c r="W153" s="47"/>
      <c r="X153" s="47"/>
      <c r="Y153" s="114"/>
      <c r="Z153" s="47"/>
      <c r="AA153" s="117"/>
      <c r="AB153" s="47"/>
      <c r="AC153" s="47"/>
      <c r="AD153" s="40" t="e">
        <f>IF(#REF!="","N/A",#REF!)</f>
        <v>#REF!</v>
      </c>
      <c r="AE153" s="47"/>
      <c r="AF153" s="47"/>
      <c r="AG153" s="120"/>
      <c r="AH153" s="47"/>
      <c r="AI153" s="47"/>
    </row>
    <row r="154" spans="1:35" x14ac:dyDescent="0.25">
      <c r="A154" s="23" t="str">
        <f t="shared" si="8"/>
        <v>00-</v>
      </c>
      <c r="B154" s="23" t="str">
        <f t="shared" si="11"/>
        <v xml:space="preserve"> site  m //</v>
      </c>
      <c r="C154" s="23" t="str">
        <f t="shared" si="9"/>
        <v/>
      </c>
      <c r="D154" s="61"/>
      <c r="E154" s="61"/>
      <c r="F154" s="47"/>
      <c r="G154" s="47"/>
      <c r="H154" s="47"/>
      <c r="I154" s="47"/>
      <c r="J154" s="40" t="str">
        <f t="shared" si="10"/>
        <v>//</v>
      </c>
      <c r="K154" s="76"/>
      <c r="L154" s="63"/>
      <c r="M154" s="47"/>
      <c r="N154" s="47"/>
      <c r="O154" s="47"/>
      <c r="P154" s="47"/>
      <c r="Q154" s="47"/>
      <c r="R154" s="47"/>
      <c r="S154" s="111"/>
      <c r="T154" s="47"/>
      <c r="U154" s="47"/>
      <c r="V154" s="47"/>
      <c r="W154" s="47"/>
      <c r="X154" s="47"/>
      <c r="Y154" s="114"/>
      <c r="Z154" s="47"/>
      <c r="AA154" s="117"/>
      <c r="AB154" s="47"/>
      <c r="AC154" s="47"/>
      <c r="AD154" s="40" t="e">
        <f>IF(#REF!="","N/A",#REF!)</f>
        <v>#REF!</v>
      </c>
      <c r="AE154" s="47"/>
      <c r="AF154" s="47"/>
      <c r="AG154" s="120"/>
      <c r="AH154" s="47"/>
      <c r="AI154" s="47"/>
    </row>
    <row r="155" spans="1:35" x14ac:dyDescent="0.25">
      <c r="A155" s="23" t="str">
        <f t="shared" si="8"/>
        <v>00-</v>
      </c>
      <c r="B155" s="23" t="str">
        <f t="shared" si="11"/>
        <v xml:space="preserve"> site  m //</v>
      </c>
      <c r="C155" s="23" t="str">
        <f t="shared" si="9"/>
        <v/>
      </c>
      <c r="D155" s="61"/>
      <c r="E155" s="61"/>
      <c r="F155" s="47"/>
      <c r="G155" s="47"/>
      <c r="H155" s="47"/>
      <c r="I155" s="47"/>
      <c r="J155" s="40" t="str">
        <f t="shared" si="10"/>
        <v>//</v>
      </c>
      <c r="K155" s="76"/>
      <c r="L155" s="63"/>
      <c r="M155" s="47"/>
      <c r="N155" s="47"/>
      <c r="O155" s="47"/>
      <c r="P155" s="47"/>
      <c r="Q155" s="47"/>
      <c r="R155" s="47"/>
      <c r="S155" s="111"/>
      <c r="T155" s="47"/>
      <c r="U155" s="47"/>
      <c r="V155" s="47"/>
      <c r="W155" s="47"/>
      <c r="X155" s="47"/>
      <c r="Y155" s="114"/>
      <c r="Z155" s="47"/>
      <c r="AA155" s="117"/>
      <c r="AB155" s="47"/>
      <c r="AC155" s="47"/>
      <c r="AD155" s="40" t="e">
        <f>IF(#REF!="","N/A",#REF!)</f>
        <v>#REF!</v>
      </c>
      <c r="AE155" s="47"/>
      <c r="AF155" s="47"/>
      <c r="AG155" s="120"/>
      <c r="AH155" s="47"/>
      <c r="AI155" s="47"/>
    </row>
    <row r="156" spans="1:35" x14ac:dyDescent="0.25">
      <c r="A156" s="23" t="str">
        <f t="shared" si="8"/>
        <v>00-</v>
      </c>
      <c r="B156" s="23" t="str">
        <f t="shared" si="11"/>
        <v xml:space="preserve"> site  m //</v>
      </c>
      <c r="C156" s="23" t="str">
        <f t="shared" si="9"/>
        <v/>
      </c>
      <c r="D156" s="61"/>
      <c r="E156" s="61"/>
      <c r="F156" s="47"/>
      <c r="G156" s="47"/>
      <c r="H156" s="47"/>
      <c r="I156" s="47"/>
      <c r="J156" s="40" t="str">
        <f t="shared" si="10"/>
        <v>//</v>
      </c>
      <c r="K156" s="76"/>
      <c r="L156" s="63"/>
      <c r="M156" s="47"/>
      <c r="N156" s="47"/>
      <c r="O156" s="47"/>
      <c r="P156" s="47"/>
      <c r="Q156" s="47"/>
      <c r="R156" s="47"/>
      <c r="S156" s="111"/>
      <c r="T156" s="47"/>
      <c r="U156" s="47"/>
      <c r="V156" s="47"/>
      <c r="W156" s="47"/>
      <c r="X156" s="47"/>
      <c r="Y156" s="114"/>
      <c r="Z156" s="47"/>
      <c r="AA156" s="117"/>
      <c r="AB156" s="47"/>
      <c r="AC156" s="47"/>
      <c r="AD156" s="40" t="e">
        <f>IF(#REF!="","N/A",#REF!)</f>
        <v>#REF!</v>
      </c>
      <c r="AE156" s="47"/>
      <c r="AF156" s="47"/>
      <c r="AG156" s="120"/>
      <c r="AH156" s="47"/>
      <c r="AI156" s="47"/>
    </row>
    <row r="157" spans="1:35" x14ac:dyDescent="0.25">
      <c r="A157" s="23" t="str">
        <f t="shared" si="8"/>
        <v>00-</v>
      </c>
      <c r="B157" s="23" t="str">
        <f t="shared" si="11"/>
        <v xml:space="preserve"> site  m //</v>
      </c>
      <c r="C157" s="23" t="str">
        <f t="shared" si="9"/>
        <v/>
      </c>
      <c r="D157" s="61"/>
      <c r="E157" s="61"/>
      <c r="F157" s="47"/>
      <c r="G157" s="47"/>
      <c r="H157" s="47"/>
      <c r="I157" s="47"/>
      <c r="J157" s="40" t="str">
        <f t="shared" si="10"/>
        <v>//</v>
      </c>
      <c r="K157" s="76"/>
      <c r="L157" s="63"/>
      <c r="M157" s="47"/>
      <c r="N157" s="47"/>
      <c r="O157" s="47"/>
      <c r="P157" s="47"/>
      <c r="Q157" s="47"/>
      <c r="R157" s="47"/>
      <c r="S157" s="111"/>
      <c r="T157" s="47"/>
      <c r="U157" s="47"/>
      <c r="V157" s="47"/>
      <c r="W157" s="47"/>
      <c r="X157" s="47"/>
      <c r="Y157" s="114"/>
      <c r="Z157" s="47"/>
      <c r="AA157" s="117"/>
      <c r="AB157" s="47"/>
      <c r="AC157" s="47"/>
      <c r="AD157" s="40" t="e">
        <f>IF(#REF!="","N/A",#REF!)</f>
        <v>#REF!</v>
      </c>
      <c r="AE157" s="47"/>
      <c r="AF157" s="47"/>
      <c r="AG157" s="120"/>
      <c r="AH157" s="47"/>
      <c r="AI157" s="47"/>
    </row>
    <row r="158" spans="1:35" x14ac:dyDescent="0.25">
      <c r="A158" s="23" t="str">
        <f t="shared" si="8"/>
        <v>00-</v>
      </c>
      <c r="B158" s="23" t="str">
        <f t="shared" si="11"/>
        <v xml:space="preserve"> site  m //</v>
      </c>
      <c r="C158" s="23" t="str">
        <f t="shared" si="9"/>
        <v/>
      </c>
      <c r="D158" s="61"/>
      <c r="E158" s="61"/>
      <c r="F158" s="47"/>
      <c r="G158" s="47"/>
      <c r="H158" s="47"/>
      <c r="I158" s="47"/>
      <c r="J158" s="40" t="str">
        <f t="shared" si="10"/>
        <v>//</v>
      </c>
      <c r="K158" s="76"/>
      <c r="L158" s="63"/>
      <c r="M158" s="47"/>
      <c r="N158" s="47"/>
      <c r="O158" s="47"/>
      <c r="P158" s="47"/>
      <c r="Q158" s="47"/>
      <c r="R158" s="47"/>
      <c r="S158" s="111"/>
      <c r="T158" s="47"/>
      <c r="U158" s="47"/>
      <c r="V158" s="47"/>
      <c r="W158" s="47"/>
      <c r="X158" s="47"/>
      <c r="Y158" s="114"/>
      <c r="Z158" s="47"/>
      <c r="AA158" s="117"/>
      <c r="AB158" s="47"/>
      <c r="AC158" s="47"/>
      <c r="AD158" s="40" t="e">
        <f>IF(#REF!="","N/A",#REF!)</f>
        <v>#REF!</v>
      </c>
      <c r="AE158" s="47"/>
      <c r="AF158" s="47"/>
      <c r="AG158" s="120"/>
      <c r="AH158" s="47"/>
      <c r="AI158" s="47"/>
    </row>
    <row r="159" spans="1:35" x14ac:dyDescent="0.25">
      <c r="A159" s="23" t="str">
        <f t="shared" si="8"/>
        <v>00-</v>
      </c>
      <c r="B159" s="23" t="str">
        <f t="shared" si="11"/>
        <v xml:space="preserve"> site  m //</v>
      </c>
      <c r="C159" s="23" t="str">
        <f t="shared" si="9"/>
        <v/>
      </c>
      <c r="D159" s="61"/>
      <c r="E159" s="61"/>
      <c r="F159" s="47"/>
      <c r="G159" s="47"/>
      <c r="H159" s="47"/>
      <c r="I159" s="47"/>
      <c r="J159" s="40" t="str">
        <f t="shared" si="10"/>
        <v>//</v>
      </c>
      <c r="K159" s="76"/>
      <c r="L159" s="63"/>
      <c r="M159" s="47"/>
      <c r="N159" s="47"/>
      <c r="O159" s="47"/>
      <c r="P159" s="47"/>
      <c r="Q159" s="47"/>
      <c r="R159" s="47"/>
      <c r="S159" s="111"/>
      <c r="T159" s="47"/>
      <c r="U159" s="47"/>
      <c r="V159" s="47"/>
      <c r="W159" s="47"/>
      <c r="X159" s="47"/>
      <c r="Y159" s="114"/>
      <c r="Z159" s="47"/>
      <c r="AA159" s="117"/>
      <c r="AB159" s="47"/>
      <c r="AC159" s="47"/>
      <c r="AD159" s="40" t="e">
        <f>IF(#REF!="","N/A",#REF!)</f>
        <v>#REF!</v>
      </c>
      <c r="AE159" s="47"/>
      <c r="AF159" s="47"/>
      <c r="AG159" s="120"/>
      <c r="AH159" s="47"/>
      <c r="AI159" s="47"/>
    </row>
    <row r="160" spans="1:35" x14ac:dyDescent="0.25">
      <c r="A160" s="23" t="str">
        <f t="shared" si="8"/>
        <v>00-</v>
      </c>
      <c r="B160" s="23" t="str">
        <f t="shared" si="11"/>
        <v xml:space="preserve"> site  m //</v>
      </c>
      <c r="C160" s="23" t="str">
        <f t="shared" si="9"/>
        <v/>
      </c>
      <c r="D160" s="61"/>
      <c r="E160" s="61"/>
      <c r="F160" s="47"/>
      <c r="G160" s="47"/>
      <c r="H160" s="47"/>
      <c r="I160" s="47"/>
      <c r="J160" s="40" t="str">
        <f t="shared" si="10"/>
        <v>//</v>
      </c>
      <c r="K160" s="76"/>
      <c r="L160" s="63"/>
      <c r="M160" s="47"/>
      <c r="N160" s="47"/>
      <c r="O160" s="47"/>
      <c r="P160" s="47"/>
      <c r="Q160" s="47"/>
      <c r="R160" s="47"/>
      <c r="S160" s="111"/>
      <c r="T160" s="47"/>
      <c r="U160" s="47"/>
      <c r="V160" s="47"/>
      <c r="W160" s="47"/>
      <c r="X160" s="47"/>
      <c r="Y160" s="114"/>
      <c r="Z160" s="47"/>
      <c r="AA160" s="117"/>
      <c r="AB160" s="47"/>
      <c r="AC160" s="47"/>
      <c r="AD160" s="40" t="e">
        <f>IF(#REF!="","N/A",#REF!)</f>
        <v>#REF!</v>
      </c>
      <c r="AE160" s="47"/>
      <c r="AF160" s="47"/>
      <c r="AG160" s="120"/>
      <c r="AH160" s="47"/>
      <c r="AI160" s="47"/>
    </row>
    <row r="161" spans="1:35" x14ac:dyDescent="0.25">
      <c r="A161" s="23" t="str">
        <f t="shared" si="8"/>
        <v>00-</v>
      </c>
      <c r="B161" s="23" t="str">
        <f t="shared" si="11"/>
        <v xml:space="preserve"> site  m //</v>
      </c>
      <c r="C161" s="23" t="str">
        <f t="shared" si="9"/>
        <v/>
      </c>
      <c r="D161" s="61"/>
      <c r="E161" s="61"/>
      <c r="F161" s="47"/>
      <c r="G161" s="47"/>
      <c r="H161" s="47"/>
      <c r="I161" s="47"/>
      <c r="J161" s="40" t="str">
        <f t="shared" si="10"/>
        <v>//</v>
      </c>
      <c r="K161" s="76"/>
      <c r="L161" s="63"/>
      <c r="M161" s="47"/>
      <c r="N161" s="47"/>
      <c r="O161" s="47"/>
      <c r="P161" s="47"/>
      <c r="Q161" s="47"/>
      <c r="R161" s="47"/>
      <c r="S161" s="111"/>
      <c r="T161" s="47"/>
      <c r="U161" s="47"/>
      <c r="V161" s="47"/>
      <c r="W161" s="47"/>
      <c r="X161" s="47"/>
      <c r="Y161" s="114"/>
      <c r="Z161" s="47"/>
      <c r="AA161" s="117"/>
      <c r="AB161" s="47"/>
      <c r="AC161" s="47"/>
      <c r="AD161" s="40" t="e">
        <f>IF(#REF!="","N/A",#REF!)</f>
        <v>#REF!</v>
      </c>
      <c r="AE161" s="47"/>
      <c r="AF161" s="47"/>
      <c r="AG161" s="120"/>
      <c r="AH161" s="47"/>
      <c r="AI161" s="47"/>
    </row>
    <row r="162" spans="1:35" x14ac:dyDescent="0.25">
      <c r="A162" s="23" t="str">
        <f t="shared" si="8"/>
        <v>00-</v>
      </c>
      <c r="B162" s="23" t="str">
        <f t="shared" si="11"/>
        <v xml:space="preserve"> site  m //</v>
      </c>
      <c r="C162" s="23" t="str">
        <f t="shared" si="9"/>
        <v/>
      </c>
      <c r="D162" s="61"/>
      <c r="E162" s="61"/>
      <c r="F162" s="47"/>
      <c r="G162" s="47"/>
      <c r="H162" s="47"/>
      <c r="I162" s="47"/>
      <c r="J162" s="40" t="str">
        <f t="shared" si="10"/>
        <v>//</v>
      </c>
      <c r="K162" s="76"/>
      <c r="L162" s="63"/>
      <c r="M162" s="47"/>
      <c r="N162" s="47"/>
      <c r="O162" s="47"/>
      <c r="P162" s="47"/>
      <c r="Q162" s="47"/>
      <c r="R162" s="47"/>
      <c r="S162" s="111"/>
      <c r="T162" s="47"/>
      <c r="U162" s="47"/>
      <c r="V162" s="47"/>
      <c r="W162" s="47"/>
      <c r="X162" s="47"/>
      <c r="Y162" s="114"/>
      <c r="Z162" s="47"/>
      <c r="AA162" s="117"/>
      <c r="AB162" s="47"/>
      <c r="AC162" s="47"/>
      <c r="AD162" s="40" t="e">
        <f>IF(#REF!="","N/A",#REF!)</f>
        <v>#REF!</v>
      </c>
      <c r="AE162" s="47"/>
      <c r="AF162" s="47"/>
      <c r="AG162" s="120"/>
      <c r="AH162" s="47"/>
      <c r="AI162" s="47"/>
    </row>
    <row r="163" spans="1:35" x14ac:dyDescent="0.25">
      <c r="A163" s="23" t="str">
        <f t="shared" si="8"/>
        <v>00-</v>
      </c>
      <c r="B163" s="23" t="str">
        <f t="shared" si="11"/>
        <v xml:space="preserve"> site  m //</v>
      </c>
      <c r="C163" s="23" t="str">
        <f t="shared" si="9"/>
        <v/>
      </c>
      <c r="D163" s="61"/>
      <c r="E163" s="61"/>
      <c r="F163" s="47"/>
      <c r="G163" s="47"/>
      <c r="H163" s="47"/>
      <c r="I163" s="47"/>
      <c r="J163" s="40" t="str">
        <f t="shared" si="10"/>
        <v>//</v>
      </c>
      <c r="K163" s="76"/>
      <c r="L163" s="63"/>
      <c r="M163" s="47"/>
      <c r="N163" s="47"/>
      <c r="O163" s="47"/>
      <c r="P163" s="47"/>
      <c r="Q163" s="47"/>
      <c r="R163" s="47"/>
      <c r="S163" s="111"/>
      <c r="T163" s="47"/>
      <c r="U163" s="47"/>
      <c r="V163" s="47"/>
      <c r="W163" s="47"/>
      <c r="X163" s="47"/>
      <c r="Y163" s="114"/>
      <c r="Z163" s="47"/>
      <c r="AA163" s="117"/>
      <c r="AB163" s="47"/>
      <c r="AC163" s="47"/>
      <c r="AD163" s="40" t="e">
        <f>IF(#REF!="","N/A",#REF!)</f>
        <v>#REF!</v>
      </c>
      <c r="AE163" s="47"/>
      <c r="AF163" s="47"/>
      <c r="AG163" s="120"/>
      <c r="AH163" s="47"/>
      <c r="AI163" s="47"/>
    </row>
    <row r="164" spans="1:35" x14ac:dyDescent="0.25">
      <c r="A164" s="23" t="str">
        <f t="shared" si="8"/>
        <v>00-</v>
      </c>
      <c r="B164" s="23" t="str">
        <f t="shared" si="11"/>
        <v xml:space="preserve"> site  m //</v>
      </c>
      <c r="C164" s="23" t="str">
        <f t="shared" si="9"/>
        <v/>
      </c>
      <c r="D164" s="61"/>
      <c r="E164" s="61"/>
      <c r="F164" s="47"/>
      <c r="G164" s="47"/>
      <c r="H164" s="47"/>
      <c r="I164" s="47"/>
      <c r="J164" s="40" t="str">
        <f t="shared" si="10"/>
        <v>//</v>
      </c>
      <c r="K164" s="76"/>
      <c r="L164" s="63"/>
      <c r="M164" s="47"/>
      <c r="N164" s="47"/>
      <c r="O164" s="47"/>
      <c r="P164" s="47"/>
      <c r="Q164" s="47"/>
      <c r="R164" s="47"/>
      <c r="S164" s="111"/>
      <c r="T164" s="47"/>
      <c r="U164" s="47"/>
      <c r="V164" s="47"/>
      <c r="W164" s="47"/>
      <c r="X164" s="47"/>
      <c r="Y164" s="114"/>
      <c r="Z164" s="47"/>
      <c r="AA164" s="117"/>
      <c r="AB164" s="47"/>
      <c r="AC164" s="47"/>
      <c r="AD164" s="40" t="e">
        <f>IF(#REF!="","N/A",#REF!)</f>
        <v>#REF!</v>
      </c>
      <c r="AE164" s="47"/>
      <c r="AF164" s="47"/>
      <c r="AG164" s="120"/>
      <c r="AH164" s="47"/>
      <c r="AI164" s="47"/>
    </row>
    <row r="165" spans="1:35" x14ac:dyDescent="0.25">
      <c r="A165" s="23" t="str">
        <f t="shared" si="8"/>
        <v>00-</v>
      </c>
      <c r="B165" s="23" t="str">
        <f t="shared" si="11"/>
        <v xml:space="preserve"> site  m //</v>
      </c>
      <c r="C165" s="23" t="str">
        <f t="shared" si="9"/>
        <v/>
      </c>
      <c r="D165" s="61"/>
      <c r="E165" s="61"/>
      <c r="F165" s="47"/>
      <c r="G165" s="47"/>
      <c r="H165" s="47"/>
      <c r="I165" s="47"/>
      <c r="J165" s="40" t="str">
        <f t="shared" si="10"/>
        <v>//</v>
      </c>
      <c r="K165" s="76"/>
      <c r="L165" s="63"/>
      <c r="M165" s="47"/>
      <c r="N165" s="47"/>
      <c r="O165" s="47"/>
      <c r="P165" s="47"/>
      <c r="Q165" s="47"/>
      <c r="R165" s="47"/>
      <c r="S165" s="111"/>
      <c r="T165" s="47"/>
      <c r="U165" s="47"/>
      <c r="V165" s="47"/>
      <c r="W165" s="47"/>
      <c r="X165" s="47"/>
      <c r="Y165" s="114"/>
      <c r="Z165" s="47"/>
      <c r="AA165" s="117"/>
      <c r="AB165" s="47"/>
      <c r="AC165" s="47"/>
      <c r="AD165" s="40" t="e">
        <f>IF(#REF!="","N/A",#REF!)</f>
        <v>#REF!</v>
      </c>
      <c r="AE165" s="47"/>
      <c r="AF165" s="47"/>
      <c r="AG165" s="120"/>
      <c r="AH165" s="47"/>
      <c r="AI165" s="47"/>
    </row>
    <row r="166" spans="1:35" x14ac:dyDescent="0.25">
      <c r="A166" s="23" t="str">
        <f t="shared" si="8"/>
        <v>00-</v>
      </c>
      <c r="B166" s="23" t="str">
        <f t="shared" si="11"/>
        <v xml:space="preserve"> site  m //</v>
      </c>
      <c r="C166" s="23" t="str">
        <f t="shared" si="9"/>
        <v/>
      </c>
      <c r="D166" s="61"/>
      <c r="E166" s="61"/>
      <c r="F166" s="47"/>
      <c r="G166" s="47"/>
      <c r="H166" s="47"/>
      <c r="I166" s="47"/>
      <c r="J166" s="40" t="str">
        <f t="shared" si="10"/>
        <v>//</v>
      </c>
      <c r="K166" s="76"/>
      <c r="L166" s="63"/>
      <c r="M166" s="47"/>
      <c r="N166" s="47"/>
      <c r="O166" s="47"/>
      <c r="P166" s="47"/>
      <c r="Q166" s="47"/>
      <c r="R166" s="47"/>
      <c r="S166" s="111"/>
      <c r="T166" s="47"/>
      <c r="U166" s="47"/>
      <c r="V166" s="47"/>
      <c r="W166" s="47"/>
      <c r="X166" s="47"/>
      <c r="Y166" s="114"/>
      <c r="Z166" s="47"/>
      <c r="AA166" s="117"/>
      <c r="AB166" s="47"/>
      <c r="AC166" s="47"/>
      <c r="AD166" s="40" t="e">
        <f>IF(#REF!="","N/A",#REF!)</f>
        <v>#REF!</v>
      </c>
      <c r="AE166" s="47"/>
      <c r="AF166" s="47"/>
      <c r="AG166" s="120"/>
      <c r="AH166" s="47"/>
      <c r="AI166" s="47"/>
    </row>
    <row r="167" spans="1:35" x14ac:dyDescent="0.25">
      <c r="A167" s="23" t="str">
        <f t="shared" si="8"/>
        <v>00-</v>
      </c>
      <c r="B167" s="23" t="str">
        <f t="shared" si="11"/>
        <v xml:space="preserve"> site  m //</v>
      </c>
      <c r="C167" s="23" t="str">
        <f t="shared" si="9"/>
        <v/>
      </c>
      <c r="D167" s="61"/>
      <c r="E167" s="61"/>
      <c r="F167" s="47"/>
      <c r="G167" s="47"/>
      <c r="H167" s="47"/>
      <c r="I167" s="47"/>
      <c r="J167" s="40" t="str">
        <f t="shared" si="10"/>
        <v>//</v>
      </c>
      <c r="K167" s="76"/>
      <c r="L167" s="63"/>
      <c r="M167" s="47"/>
      <c r="N167" s="47"/>
      <c r="O167" s="47"/>
      <c r="P167" s="47"/>
      <c r="Q167" s="47"/>
      <c r="R167" s="47"/>
      <c r="S167" s="111"/>
      <c r="T167" s="47"/>
      <c r="U167" s="47"/>
      <c r="V167" s="47"/>
      <c r="W167" s="47"/>
      <c r="X167" s="47"/>
      <c r="Y167" s="114"/>
      <c r="Z167" s="47"/>
      <c r="AA167" s="117"/>
      <c r="AB167" s="47"/>
      <c r="AC167" s="47"/>
      <c r="AD167" s="40" t="e">
        <f>IF(#REF!="","N/A",#REF!)</f>
        <v>#REF!</v>
      </c>
      <c r="AE167" s="47"/>
      <c r="AF167" s="47"/>
      <c r="AG167" s="120"/>
      <c r="AH167" s="47"/>
      <c r="AI167" s="47"/>
    </row>
    <row r="168" spans="1:35" x14ac:dyDescent="0.25">
      <c r="A168" s="23" t="str">
        <f t="shared" si="8"/>
        <v>00-</v>
      </c>
      <c r="B168" s="23" t="str">
        <f t="shared" si="11"/>
        <v xml:space="preserve"> site  m //</v>
      </c>
      <c r="C168" s="23" t="str">
        <f t="shared" si="9"/>
        <v/>
      </c>
      <c r="D168" s="61"/>
      <c r="E168" s="61"/>
      <c r="F168" s="47"/>
      <c r="G168" s="47"/>
      <c r="H168" s="47"/>
      <c r="I168" s="47"/>
      <c r="J168" s="40" t="str">
        <f t="shared" si="10"/>
        <v>//</v>
      </c>
      <c r="K168" s="76"/>
      <c r="L168" s="63"/>
      <c r="M168" s="47"/>
      <c r="N168" s="47"/>
      <c r="O168" s="47"/>
      <c r="P168" s="47"/>
      <c r="Q168" s="47"/>
      <c r="R168" s="47"/>
      <c r="S168" s="111"/>
      <c r="T168" s="47"/>
      <c r="U168" s="47"/>
      <c r="V168" s="47"/>
      <c r="W168" s="47"/>
      <c r="X168" s="47"/>
      <c r="Y168" s="114"/>
      <c r="Z168" s="47"/>
      <c r="AA168" s="117"/>
      <c r="AB168" s="47"/>
      <c r="AC168" s="47"/>
      <c r="AD168" s="40" t="e">
        <f>IF(#REF!="","N/A",#REF!)</f>
        <v>#REF!</v>
      </c>
      <c r="AE168" s="47"/>
      <c r="AF168" s="47"/>
      <c r="AG168" s="120"/>
      <c r="AH168" s="47"/>
      <c r="AI168" s="47"/>
    </row>
    <row r="169" spans="1:35" x14ac:dyDescent="0.25">
      <c r="A169" s="23" t="str">
        <f t="shared" si="8"/>
        <v>00-</v>
      </c>
      <c r="B169" s="23" t="str">
        <f t="shared" si="11"/>
        <v xml:space="preserve"> site  m //</v>
      </c>
      <c r="C169" s="23" t="str">
        <f t="shared" si="9"/>
        <v/>
      </c>
      <c r="D169" s="61"/>
      <c r="E169" s="61"/>
      <c r="F169" s="47"/>
      <c r="G169" s="47"/>
      <c r="H169" s="47"/>
      <c r="I169" s="47"/>
      <c r="J169" s="40" t="str">
        <f t="shared" si="10"/>
        <v>//</v>
      </c>
      <c r="K169" s="76"/>
      <c r="L169" s="63"/>
      <c r="M169" s="47"/>
      <c r="N169" s="47"/>
      <c r="O169" s="47"/>
      <c r="P169" s="47"/>
      <c r="Q169" s="47"/>
      <c r="R169" s="47"/>
      <c r="S169" s="111"/>
      <c r="T169" s="47"/>
      <c r="U169" s="47"/>
      <c r="V169" s="47"/>
      <c r="W169" s="47"/>
      <c r="X169" s="47"/>
      <c r="Y169" s="114"/>
      <c r="Z169" s="47"/>
      <c r="AA169" s="117"/>
      <c r="AB169" s="47"/>
      <c r="AC169" s="47"/>
      <c r="AD169" s="40" t="e">
        <f>IF(#REF!="","N/A",#REF!)</f>
        <v>#REF!</v>
      </c>
      <c r="AE169" s="47"/>
      <c r="AF169" s="47"/>
      <c r="AG169" s="120"/>
      <c r="AH169" s="47"/>
      <c r="AI169" s="47"/>
    </row>
    <row r="170" spans="1:35" x14ac:dyDescent="0.25">
      <c r="A170" s="23" t="str">
        <f t="shared" si="8"/>
        <v>00-</v>
      </c>
      <c r="B170" s="23" t="str">
        <f t="shared" si="11"/>
        <v xml:space="preserve"> site  m //</v>
      </c>
      <c r="C170" s="23" t="str">
        <f t="shared" si="9"/>
        <v/>
      </c>
      <c r="D170" s="61"/>
      <c r="E170" s="61"/>
      <c r="F170" s="47"/>
      <c r="G170" s="47"/>
      <c r="H170" s="47"/>
      <c r="I170" s="47"/>
      <c r="J170" s="40" t="str">
        <f t="shared" si="10"/>
        <v>//</v>
      </c>
      <c r="K170" s="76"/>
      <c r="L170" s="63"/>
      <c r="M170" s="47"/>
      <c r="N170" s="47"/>
      <c r="O170" s="47"/>
      <c r="P170" s="47"/>
      <c r="Q170" s="47"/>
      <c r="R170" s="47"/>
      <c r="S170" s="111"/>
      <c r="T170" s="47"/>
      <c r="U170" s="47"/>
      <c r="V170" s="47"/>
      <c r="W170" s="47"/>
      <c r="X170" s="47"/>
      <c r="Y170" s="114"/>
      <c r="Z170" s="47"/>
      <c r="AA170" s="117"/>
      <c r="AB170" s="47"/>
      <c r="AC170" s="47"/>
      <c r="AD170" s="40" t="e">
        <f>IF(#REF!="","N/A",#REF!)</f>
        <v>#REF!</v>
      </c>
      <c r="AE170" s="47"/>
      <c r="AF170" s="47"/>
      <c r="AG170" s="120"/>
      <c r="AH170" s="47"/>
      <c r="AI170" s="47"/>
    </row>
    <row r="171" spans="1:35" x14ac:dyDescent="0.25">
      <c r="A171" s="23" t="str">
        <f t="shared" si="8"/>
        <v>00-</v>
      </c>
      <c r="B171" s="23" t="str">
        <f t="shared" si="11"/>
        <v xml:space="preserve"> site  m //</v>
      </c>
      <c r="C171" s="23" t="str">
        <f t="shared" si="9"/>
        <v/>
      </c>
      <c r="D171" s="61"/>
      <c r="E171" s="61"/>
      <c r="F171" s="47"/>
      <c r="G171" s="47"/>
      <c r="H171" s="47"/>
      <c r="I171" s="47"/>
      <c r="J171" s="40" t="str">
        <f t="shared" si="10"/>
        <v>//</v>
      </c>
      <c r="K171" s="76"/>
      <c r="L171" s="63"/>
      <c r="M171" s="47"/>
      <c r="N171" s="47"/>
      <c r="O171" s="47"/>
      <c r="P171" s="47"/>
      <c r="Q171" s="47"/>
      <c r="R171" s="47"/>
      <c r="S171" s="111"/>
      <c r="T171" s="47"/>
      <c r="U171" s="47"/>
      <c r="V171" s="47"/>
      <c r="W171" s="47"/>
      <c r="X171" s="47"/>
      <c r="Y171" s="114"/>
      <c r="Z171" s="47"/>
      <c r="AA171" s="117"/>
      <c r="AB171" s="47"/>
      <c r="AC171" s="47"/>
      <c r="AD171" s="40" t="e">
        <f>IF(#REF!="","N/A",#REF!)</f>
        <v>#REF!</v>
      </c>
      <c r="AE171" s="47"/>
      <c r="AF171" s="47"/>
      <c r="AG171" s="120"/>
      <c r="AH171" s="47"/>
      <c r="AI171" s="47"/>
    </row>
    <row r="172" spans="1:35" x14ac:dyDescent="0.25">
      <c r="A172" s="23" t="str">
        <f t="shared" si="8"/>
        <v>00-</v>
      </c>
      <c r="B172" s="23" t="str">
        <f t="shared" si="11"/>
        <v xml:space="preserve"> site  m //</v>
      </c>
      <c r="C172" s="23" t="str">
        <f t="shared" si="9"/>
        <v/>
      </c>
      <c r="D172" s="61"/>
      <c r="E172" s="61"/>
      <c r="F172" s="47"/>
      <c r="G172" s="47"/>
      <c r="H172" s="47"/>
      <c r="I172" s="47"/>
      <c r="J172" s="40" t="str">
        <f t="shared" si="10"/>
        <v>//</v>
      </c>
      <c r="K172" s="76"/>
      <c r="L172" s="63"/>
      <c r="M172" s="47"/>
      <c r="N172" s="47"/>
      <c r="O172" s="47"/>
      <c r="P172" s="47"/>
      <c r="Q172" s="47"/>
      <c r="R172" s="47"/>
      <c r="S172" s="111"/>
      <c r="T172" s="47"/>
      <c r="U172" s="47"/>
      <c r="V172" s="47"/>
      <c r="W172" s="47"/>
      <c r="X172" s="47"/>
      <c r="Y172" s="114"/>
      <c r="Z172" s="47"/>
      <c r="AA172" s="117"/>
      <c r="AB172" s="47"/>
      <c r="AC172" s="47"/>
      <c r="AD172" s="40" t="e">
        <f>IF(#REF!="","N/A",#REF!)</f>
        <v>#REF!</v>
      </c>
      <c r="AE172" s="47"/>
      <c r="AF172" s="47"/>
      <c r="AG172" s="120"/>
      <c r="AH172" s="47"/>
      <c r="AI172" s="47"/>
    </row>
    <row r="173" spans="1:35" x14ac:dyDescent="0.25">
      <c r="A173" s="23" t="str">
        <f t="shared" si="8"/>
        <v>00-</v>
      </c>
      <c r="B173" s="23" t="str">
        <f t="shared" si="11"/>
        <v xml:space="preserve"> site  m //</v>
      </c>
      <c r="C173" s="23" t="str">
        <f t="shared" si="9"/>
        <v/>
      </c>
      <c r="D173" s="61"/>
      <c r="E173" s="61"/>
      <c r="F173" s="47"/>
      <c r="G173" s="47"/>
      <c r="H173" s="47"/>
      <c r="I173" s="47"/>
      <c r="J173" s="40" t="str">
        <f t="shared" si="10"/>
        <v>//</v>
      </c>
      <c r="K173" s="76"/>
      <c r="L173" s="63"/>
      <c r="M173" s="47"/>
      <c r="N173" s="47"/>
      <c r="O173" s="47"/>
      <c r="P173" s="47"/>
      <c r="Q173" s="47"/>
      <c r="R173" s="47"/>
      <c r="S173" s="111"/>
      <c r="T173" s="47"/>
      <c r="U173" s="47"/>
      <c r="V173" s="47"/>
      <c r="W173" s="47"/>
      <c r="X173" s="47"/>
      <c r="Y173" s="114"/>
      <c r="Z173" s="47"/>
      <c r="AA173" s="117"/>
      <c r="AB173" s="47"/>
      <c r="AC173" s="47"/>
      <c r="AD173" s="40" t="e">
        <f>IF(#REF!="","N/A",#REF!)</f>
        <v>#REF!</v>
      </c>
      <c r="AE173" s="47"/>
      <c r="AF173" s="47"/>
      <c r="AG173" s="120"/>
      <c r="AH173" s="47"/>
      <c r="AI173" s="47"/>
    </row>
    <row r="174" spans="1:35" x14ac:dyDescent="0.25">
      <c r="A174" s="23" t="str">
        <f t="shared" si="8"/>
        <v>00-</v>
      </c>
      <c r="B174" s="23" t="str">
        <f t="shared" si="11"/>
        <v xml:space="preserve"> site  m //</v>
      </c>
      <c r="C174" s="23" t="str">
        <f t="shared" si="9"/>
        <v/>
      </c>
      <c r="D174" s="61"/>
      <c r="E174" s="61"/>
      <c r="F174" s="47"/>
      <c r="G174" s="47"/>
      <c r="H174" s="47"/>
      <c r="I174" s="47"/>
      <c r="J174" s="40" t="str">
        <f t="shared" si="10"/>
        <v>//</v>
      </c>
      <c r="K174" s="76"/>
      <c r="L174" s="63"/>
      <c r="M174" s="47"/>
      <c r="N174" s="47"/>
      <c r="O174" s="47"/>
      <c r="P174" s="47"/>
      <c r="Q174" s="47"/>
      <c r="R174" s="47"/>
      <c r="S174" s="111"/>
      <c r="T174" s="47"/>
      <c r="U174" s="47"/>
      <c r="V174" s="47"/>
      <c r="W174" s="47"/>
      <c r="X174" s="47"/>
      <c r="Y174" s="114"/>
      <c r="Z174" s="47"/>
      <c r="AA174" s="117"/>
      <c r="AB174" s="47"/>
      <c r="AC174" s="47"/>
      <c r="AD174" s="40" t="e">
        <f>IF(#REF!="","N/A",#REF!)</f>
        <v>#REF!</v>
      </c>
      <c r="AE174" s="47"/>
      <c r="AF174" s="47"/>
      <c r="AG174" s="120"/>
      <c r="AH174" s="47"/>
      <c r="AI174" s="47"/>
    </row>
    <row r="175" spans="1:35" x14ac:dyDescent="0.25">
      <c r="A175" s="23" t="str">
        <f t="shared" si="8"/>
        <v>00-</v>
      </c>
      <c r="B175" s="23" t="str">
        <f t="shared" si="11"/>
        <v xml:space="preserve"> site  m //</v>
      </c>
      <c r="C175" s="23" t="str">
        <f t="shared" si="9"/>
        <v/>
      </c>
      <c r="D175" s="61"/>
      <c r="E175" s="61"/>
      <c r="F175" s="47"/>
      <c r="G175" s="47"/>
      <c r="H175" s="47"/>
      <c r="I175" s="47"/>
      <c r="J175" s="40" t="str">
        <f t="shared" si="10"/>
        <v>//</v>
      </c>
      <c r="K175" s="76"/>
      <c r="L175" s="63"/>
      <c r="M175" s="47"/>
      <c r="N175" s="47"/>
      <c r="O175" s="47"/>
      <c r="P175" s="47"/>
      <c r="Q175" s="47"/>
      <c r="R175" s="47"/>
      <c r="S175" s="111"/>
      <c r="T175" s="47"/>
      <c r="U175" s="47"/>
      <c r="V175" s="47"/>
      <c r="W175" s="47"/>
      <c r="X175" s="47"/>
      <c r="Y175" s="114"/>
      <c r="Z175" s="47"/>
      <c r="AA175" s="117"/>
      <c r="AB175" s="47"/>
      <c r="AC175" s="47"/>
      <c r="AD175" s="40" t="e">
        <f>IF(#REF!="","N/A",#REF!)</f>
        <v>#REF!</v>
      </c>
      <c r="AE175" s="47"/>
      <c r="AF175" s="47"/>
      <c r="AG175" s="120"/>
      <c r="AH175" s="47"/>
      <c r="AI175" s="47"/>
    </row>
    <row r="176" spans="1:35" x14ac:dyDescent="0.25">
      <c r="A176" s="23" t="str">
        <f t="shared" si="8"/>
        <v>00-</v>
      </c>
      <c r="B176" s="23" t="str">
        <f t="shared" si="11"/>
        <v xml:space="preserve"> site  m //</v>
      </c>
      <c r="C176" s="23" t="str">
        <f t="shared" si="9"/>
        <v/>
      </c>
      <c r="D176" s="61"/>
      <c r="E176" s="61"/>
      <c r="F176" s="47"/>
      <c r="G176" s="47"/>
      <c r="H176" s="47"/>
      <c r="I176" s="47"/>
      <c r="J176" s="40" t="str">
        <f t="shared" si="10"/>
        <v>//</v>
      </c>
      <c r="K176" s="76"/>
      <c r="L176" s="63"/>
      <c r="M176" s="47"/>
      <c r="N176" s="47"/>
      <c r="O176" s="47"/>
      <c r="P176" s="47"/>
      <c r="Q176" s="47"/>
      <c r="R176" s="47"/>
      <c r="S176" s="111"/>
      <c r="T176" s="47"/>
      <c r="U176" s="47"/>
      <c r="V176" s="47"/>
      <c r="W176" s="47"/>
      <c r="X176" s="47"/>
      <c r="Y176" s="114"/>
      <c r="Z176" s="47"/>
      <c r="AA176" s="117"/>
      <c r="AB176" s="47"/>
      <c r="AC176" s="47"/>
      <c r="AD176" s="40" t="e">
        <f>IF(#REF!="","N/A",#REF!)</f>
        <v>#REF!</v>
      </c>
      <c r="AE176" s="47"/>
      <c r="AF176" s="47"/>
      <c r="AG176" s="120"/>
      <c r="AH176" s="47"/>
      <c r="AI176" s="47"/>
    </row>
    <row r="177" spans="1:35" x14ac:dyDescent="0.25">
      <c r="A177" s="23" t="str">
        <f t="shared" si="8"/>
        <v>00-</v>
      </c>
      <c r="B177" s="23" t="str">
        <f t="shared" si="11"/>
        <v xml:space="preserve"> site  m //</v>
      </c>
      <c r="C177" s="23" t="str">
        <f t="shared" si="9"/>
        <v/>
      </c>
      <c r="D177" s="61"/>
      <c r="E177" s="61"/>
      <c r="F177" s="47"/>
      <c r="G177" s="47"/>
      <c r="H177" s="47"/>
      <c r="I177" s="47"/>
      <c r="J177" s="40" t="str">
        <f t="shared" si="10"/>
        <v>//</v>
      </c>
      <c r="K177" s="76"/>
      <c r="L177" s="63"/>
      <c r="M177" s="47"/>
      <c r="N177" s="47"/>
      <c r="O177" s="47"/>
      <c r="P177" s="47"/>
      <c r="Q177" s="47"/>
      <c r="R177" s="47"/>
      <c r="S177" s="111"/>
      <c r="T177" s="47"/>
      <c r="U177" s="47"/>
      <c r="V177" s="47"/>
      <c r="W177" s="47"/>
      <c r="X177" s="47"/>
      <c r="Y177" s="114"/>
      <c r="Z177" s="47"/>
      <c r="AA177" s="117"/>
      <c r="AB177" s="47"/>
      <c r="AC177" s="47"/>
      <c r="AD177" s="40" t="e">
        <f>IF(#REF!="","N/A",#REF!)</f>
        <v>#REF!</v>
      </c>
      <c r="AE177" s="47"/>
      <c r="AF177" s="47"/>
      <c r="AG177" s="120"/>
      <c r="AH177" s="47"/>
      <c r="AI177" s="47"/>
    </row>
    <row r="178" spans="1:35" x14ac:dyDescent="0.25">
      <c r="A178" s="23" t="str">
        <f t="shared" si="8"/>
        <v>00-</v>
      </c>
      <c r="B178" s="23" t="str">
        <f t="shared" si="11"/>
        <v xml:space="preserve"> site  m //</v>
      </c>
      <c r="C178" s="23" t="str">
        <f t="shared" si="9"/>
        <v/>
      </c>
      <c r="D178" s="61"/>
      <c r="E178" s="61"/>
      <c r="F178" s="47"/>
      <c r="G178" s="47"/>
      <c r="H178" s="47"/>
      <c r="I178" s="47"/>
      <c r="J178" s="40" t="str">
        <f t="shared" si="10"/>
        <v>//</v>
      </c>
      <c r="K178" s="76"/>
      <c r="L178" s="63"/>
      <c r="M178" s="47"/>
      <c r="N178" s="47"/>
      <c r="O178" s="47"/>
      <c r="P178" s="47"/>
      <c r="Q178" s="47"/>
      <c r="R178" s="47"/>
      <c r="S178" s="111"/>
      <c r="T178" s="47"/>
      <c r="U178" s="47"/>
      <c r="V178" s="47"/>
      <c r="W178" s="47"/>
      <c r="X178" s="47"/>
      <c r="Y178" s="114"/>
      <c r="Z178" s="47"/>
      <c r="AA178" s="117"/>
      <c r="AB178" s="47"/>
      <c r="AC178" s="47"/>
      <c r="AD178" s="40" t="e">
        <f>IF(#REF!="","N/A",#REF!)</f>
        <v>#REF!</v>
      </c>
      <c r="AE178" s="47"/>
      <c r="AF178" s="47"/>
      <c r="AG178" s="120"/>
      <c r="AH178" s="47"/>
      <c r="AI178" s="47"/>
    </row>
    <row r="179" spans="1:35" x14ac:dyDescent="0.25">
      <c r="A179" s="23" t="str">
        <f t="shared" si="8"/>
        <v>00-</v>
      </c>
      <c r="B179" s="23" t="str">
        <f t="shared" si="11"/>
        <v xml:space="preserve"> site  m //</v>
      </c>
      <c r="C179" s="23" t="str">
        <f t="shared" si="9"/>
        <v/>
      </c>
      <c r="D179" s="61"/>
      <c r="E179" s="61"/>
      <c r="F179" s="47"/>
      <c r="G179" s="47"/>
      <c r="H179" s="47"/>
      <c r="I179" s="47"/>
      <c r="J179" s="40" t="str">
        <f t="shared" si="10"/>
        <v>//</v>
      </c>
      <c r="K179" s="76"/>
      <c r="L179" s="63"/>
      <c r="M179" s="47"/>
      <c r="N179" s="47"/>
      <c r="O179" s="47"/>
      <c r="P179" s="47"/>
      <c r="Q179" s="47"/>
      <c r="R179" s="47"/>
      <c r="S179" s="111"/>
      <c r="T179" s="47"/>
      <c r="U179" s="47"/>
      <c r="V179" s="47"/>
      <c r="W179" s="47"/>
      <c r="X179" s="47"/>
      <c r="Y179" s="114"/>
      <c r="Z179" s="47"/>
      <c r="AA179" s="117"/>
      <c r="AB179" s="47"/>
      <c r="AC179" s="47"/>
      <c r="AD179" s="40" t="e">
        <f>IF(#REF!="","N/A",#REF!)</f>
        <v>#REF!</v>
      </c>
      <c r="AE179" s="47"/>
      <c r="AF179" s="47"/>
      <c r="AG179" s="120"/>
      <c r="AH179" s="47"/>
      <c r="AI179" s="47"/>
    </row>
    <row r="180" spans="1:35" x14ac:dyDescent="0.25">
      <c r="A180" s="23" t="str">
        <f t="shared" si="8"/>
        <v>00-</v>
      </c>
      <c r="B180" s="23" t="str">
        <f t="shared" si="11"/>
        <v xml:space="preserve"> site  m //</v>
      </c>
      <c r="C180" s="23" t="str">
        <f t="shared" si="9"/>
        <v/>
      </c>
      <c r="D180" s="61"/>
      <c r="E180" s="61"/>
      <c r="F180" s="47"/>
      <c r="G180" s="47"/>
      <c r="H180" s="47"/>
      <c r="I180" s="47"/>
      <c r="J180" s="40" t="str">
        <f t="shared" si="10"/>
        <v>//</v>
      </c>
      <c r="K180" s="76"/>
      <c r="L180" s="63"/>
      <c r="M180" s="47"/>
      <c r="N180" s="47"/>
      <c r="O180" s="47"/>
      <c r="P180" s="47"/>
      <c r="Q180" s="47"/>
      <c r="R180" s="47"/>
      <c r="S180" s="111"/>
      <c r="T180" s="47"/>
      <c r="U180" s="47"/>
      <c r="V180" s="47"/>
      <c r="W180" s="47"/>
      <c r="X180" s="47"/>
      <c r="Y180" s="114"/>
      <c r="Z180" s="47"/>
      <c r="AA180" s="117"/>
      <c r="AB180" s="47"/>
      <c r="AC180" s="47"/>
      <c r="AD180" s="40" t="e">
        <f>IF(#REF!="","N/A",#REF!)</f>
        <v>#REF!</v>
      </c>
      <c r="AE180" s="47"/>
      <c r="AF180" s="47"/>
      <c r="AG180" s="120"/>
      <c r="AH180" s="47"/>
      <c r="AI180" s="47"/>
    </row>
    <row r="181" spans="1:35" x14ac:dyDescent="0.25">
      <c r="A181" s="23" t="str">
        <f t="shared" si="8"/>
        <v>00-</v>
      </c>
      <c r="B181" s="23" t="str">
        <f t="shared" si="11"/>
        <v xml:space="preserve"> site  m //</v>
      </c>
      <c r="C181" s="23" t="str">
        <f t="shared" si="9"/>
        <v/>
      </c>
      <c r="D181" s="61"/>
      <c r="E181" s="61"/>
      <c r="F181" s="47"/>
      <c r="G181" s="47"/>
      <c r="H181" s="47"/>
      <c r="I181" s="47"/>
      <c r="J181" s="40" t="str">
        <f t="shared" si="10"/>
        <v>//</v>
      </c>
      <c r="K181" s="76"/>
      <c r="L181" s="63"/>
      <c r="M181" s="47"/>
      <c r="N181" s="47"/>
      <c r="O181" s="47"/>
      <c r="P181" s="47"/>
      <c r="Q181" s="47"/>
      <c r="R181" s="47"/>
      <c r="S181" s="111"/>
      <c r="T181" s="47"/>
      <c r="U181" s="47"/>
      <c r="V181" s="47"/>
      <c r="W181" s="47"/>
      <c r="X181" s="47"/>
      <c r="Y181" s="114"/>
      <c r="Z181" s="47"/>
      <c r="AA181" s="117"/>
      <c r="AB181" s="47"/>
      <c r="AC181" s="47"/>
      <c r="AD181" s="40" t="e">
        <f>IF(#REF!="","N/A",#REF!)</f>
        <v>#REF!</v>
      </c>
      <c r="AE181" s="47"/>
      <c r="AF181" s="47"/>
      <c r="AG181" s="120"/>
      <c r="AH181" s="47"/>
      <c r="AI181" s="47"/>
    </row>
    <row r="182" spans="1:35" x14ac:dyDescent="0.25">
      <c r="A182" s="23" t="str">
        <f t="shared" si="8"/>
        <v>00-</v>
      </c>
      <c r="B182" s="23" t="str">
        <f t="shared" si="11"/>
        <v xml:space="preserve"> site  m //</v>
      </c>
      <c r="C182" s="23" t="str">
        <f t="shared" si="9"/>
        <v/>
      </c>
      <c r="D182" s="61"/>
      <c r="E182" s="61"/>
      <c r="F182" s="47"/>
      <c r="G182" s="47"/>
      <c r="H182" s="47"/>
      <c r="I182" s="47"/>
      <c r="J182" s="40" t="str">
        <f t="shared" si="10"/>
        <v>//</v>
      </c>
      <c r="K182" s="76"/>
      <c r="L182" s="63"/>
      <c r="M182" s="47"/>
      <c r="N182" s="47"/>
      <c r="O182" s="47"/>
      <c r="P182" s="47"/>
      <c r="Q182" s="47"/>
      <c r="R182" s="47"/>
      <c r="S182" s="111"/>
      <c r="T182" s="47"/>
      <c r="U182" s="47"/>
      <c r="V182" s="47"/>
      <c r="W182" s="47"/>
      <c r="X182" s="47"/>
      <c r="Y182" s="114"/>
      <c r="Z182" s="47"/>
      <c r="AA182" s="117"/>
      <c r="AB182" s="47"/>
      <c r="AC182" s="47"/>
      <c r="AD182" s="40" t="e">
        <f>IF(#REF!="","N/A",#REF!)</f>
        <v>#REF!</v>
      </c>
      <c r="AE182" s="47"/>
      <c r="AF182" s="47"/>
      <c r="AG182" s="120"/>
      <c r="AH182" s="47"/>
      <c r="AI182" s="47"/>
    </row>
    <row r="183" spans="1:35" x14ac:dyDescent="0.25">
      <c r="A183" s="23" t="str">
        <f t="shared" si="8"/>
        <v>00-</v>
      </c>
      <c r="B183" s="23" t="str">
        <f t="shared" si="11"/>
        <v xml:space="preserve"> site  m //</v>
      </c>
      <c r="C183" s="23" t="str">
        <f t="shared" si="9"/>
        <v/>
      </c>
      <c r="D183" s="61"/>
      <c r="E183" s="61"/>
      <c r="F183" s="47"/>
      <c r="G183" s="47"/>
      <c r="H183" s="47"/>
      <c r="I183" s="47"/>
      <c r="J183" s="40" t="str">
        <f t="shared" si="10"/>
        <v>//</v>
      </c>
      <c r="K183" s="76"/>
      <c r="L183" s="63"/>
      <c r="M183" s="47"/>
      <c r="N183" s="47"/>
      <c r="O183" s="47"/>
      <c r="P183" s="47"/>
      <c r="Q183" s="47"/>
      <c r="R183" s="47"/>
      <c r="S183" s="111"/>
      <c r="T183" s="47"/>
      <c r="U183" s="47"/>
      <c r="V183" s="47"/>
      <c r="W183" s="47"/>
      <c r="X183" s="47"/>
      <c r="Y183" s="114"/>
      <c r="Z183" s="47"/>
      <c r="AA183" s="117"/>
      <c r="AB183" s="47"/>
      <c r="AC183" s="47"/>
      <c r="AD183" s="40" t="e">
        <f>IF(#REF!="","N/A",#REF!)</f>
        <v>#REF!</v>
      </c>
      <c r="AE183" s="47"/>
      <c r="AF183" s="47"/>
      <c r="AG183" s="120"/>
      <c r="AH183" s="47"/>
      <c r="AI183" s="47"/>
    </row>
    <row r="184" spans="1:35" x14ac:dyDescent="0.25">
      <c r="A184" s="23" t="str">
        <f t="shared" si="8"/>
        <v>00-</v>
      </c>
      <c r="B184" s="23" t="str">
        <f t="shared" si="11"/>
        <v xml:space="preserve"> site  m //</v>
      </c>
      <c r="C184" s="23" t="str">
        <f t="shared" si="9"/>
        <v/>
      </c>
      <c r="D184" s="61"/>
      <c r="E184" s="61"/>
      <c r="F184" s="47"/>
      <c r="G184" s="47"/>
      <c r="H184" s="47"/>
      <c r="I184" s="47"/>
      <c r="J184" s="40" t="str">
        <f t="shared" si="10"/>
        <v>//</v>
      </c>
      <c r="K184" s="76"/>
      <c r="L184" s="63"/>
      <c r="M184" s="47"/>
      <c r="N184" s="47"/>
      <c r="O184" s="47"/>
      <c r="P184" s="47"/>
      <c r="Q184" s="47"/>
      <c r="R184" s="47"/>
      <c r="S184" s="111"/>
      <c r="T184" s="47"/>
      <c r="U184" s="47"/>
      <c r="V184" s="47"/>
      <c r="W184" s="47"/>
      <c r="X184" s="47"/>
      <c r="Y184" s="114"/>
      <c r="Z184" s="47"/>
      <c r="AA184" s="117"/>
      <c r="AB184" s="47"/>
      <c r="AC184" s="47"/>
      <c r="AD184" s="40" t="e">
        <f>IF(#REF!="","N/A",#REF!)</f>
        <v>#REF!</v>
      </c>
      <c r="AE184" s="47"/>
      <c r="AF184" s="47"/>
      <c r="AG184" s="120"/>
      <c r="AH184" s="47"/>
      <c r="AI184" s="47"/>
    </row>
    <row r="185" spans="1:35" x14ac:dyDescent="0.25">
      <c r="A185" s="23" t="str">
        <f t="shared" si="8"/>
        <v>00-</v>
      </c>
      <c r="B185" s="23" t="str">
        <f t="shared" si="11"/>
        <v xml:space="preserve"> site  m //</v>
      </c>
      <c r="C185" s="23" t="str">
        <f t="shared" si="9"/>
        <v/>
      </c>
      <c r="D185" s="61"/>
      <c r="E185" s="61"/>
      <c r="F185" s="47"/>
      <c r="G185" s="47"/>
      <c r="H185" s="47"/>
      <c r="I185" s="47"/>
      <c r="J185" s="40" t="str">
        <f t="shared" si="10"/>
        <v>//</v>
      </c>
      <c r="K185" s="76"/>
      <c r="L185" s="63"/>
      <c r="M185" s="47"/>
      <c r="N185" s="47"/>
      <c r="O185" s="47"/>
      <c r="P185" s="47"/>
      <c r="Q185" s="47"/>
      <c r="R185" s="47"/>
      <c r="S185" s="111"/>
      <c r="T185" s="47"/>
      <c r="U185" s="47"/>
      <c r="V185" s="47"/>
      <c r="W185" s="47"/>
      <c r="X185" s="47"/>
      <c r="Y185" s="114"/>
      <c r="Z185" s="47"/>
      <c r="AA185" s="117"/>
      <c r="AB185" s="47"/>
      <c r="AC185" s="47"/>
      <c r="AD185" s="40" t="e">
        <f>IF(#REF!="","N/A",#REF!)</f>
        <v>#REF!</v>
      </c>
      <c r="AE185" s="47"/>
      <c r="AF185" s="47"/>
      <c r="AG185" s="120"/>
      <c r="AH185" s="47"/>
      <c r="AI185" s="47"/>
    </row>
    <row r="186" spans="1:35" x14ac:dyDescent="0.25">
      <c r="A186" s="23" t="str">
        <f t="shared" si="8"/>
        <v>00-</v>
      </c>
      <c r="B186" s="23" t="str">
        <f t="shared" si="11"/>
        <v xml:space="preserve"> site  m //</v>
      </c>
      <c r="C186" s="23" t="str">
        <f t="shared" si="9"/>
        <v/>
      </c>
      <c r="D186" s="61"/>
      <c r="E186" s="61"/>
      <c r="F186" s="47"/>
      <c r="G186" s="47"/>
      <c r="H186" s="47"/>
      <c r="I186" s="47"/>
      <c r="J186" s="40" t="str">
        <f t="shared" si="10"/>
        <v>//</v>
      </c>
      <c r="K186" s="76"/>
      <c r="L186" s="63"/>
      <c r="M186" s="47"/>
      <c r="N186" s="47"/>
      <c r="O186" s="47"/>
      <c r="P186" s="47"/>
      <c r="Q186" s="47"/>
      <c r="R186" s="47"/>
      <c r="S186" s="111"/>
      <c r="T186" s="47"/>
      <c r="U186" s="47"/>
      <c r="V186" s="47"/>
      <c r="W186" s="47"/>
      <c r="X186" s="47"/>
      <c r="Y186" s="114"/>
      <c r="Z186" s="47"/>
      <c r="AA186" s="117"/>
      <c r="AB186" s="47"/>
      <c r="AC186" s="47"/>
      <c r="AD186" s="40" t="e">
        <f>IF(#REF!="","N/A",#REF!)</f>
        <v>#REF!</v>
      </c>
      <c r="AE186" s="47"/>
      <c r="AF186" s="47"/>
      <c r="AG186" s="120"/>
      <c r="AH186" s="47"/>
      <c r="AI186" s="47"/>
    </row>
    <row r="187" spans="1:35" x14ac:dyDescent="0.25">
      <c r="A187" s="23" t="str">
        <f t="shared" si="8"/>
        <v>00-</v>
      </c>
      <c r="B187" s="23" t="str">
        <f t="shared" si="11"/>
        <v xml:space="preserve"> site  m //</v>
      </c>
      <c r="C187" s="23" t="str">
        <f t="shared" si="9"/>
        <v/>
      </c>
      <c r="D187" s="61"/>
      <c r="E187" s="61"/>
      <c r="F187" s="47"/>
      <c r="G187" s="47"/>
      <c r="H187" s="47"/>
      <c r="I187" s="47"/>
      <c r="J187" s="40" t="str">
        <f t="shared" si="10"/>
        <v>//</v>
      </c>
      <c r="K187" s="76"/>
      <c r="L187" s="63"/>
      <c r="M187" s="47"/>
      <c r="N187" s="47"/>
      <c r="O187" s="47"/>
      <c r="P187" s="47"/>
      <c r="Q187" s="47"/>
      <c r="R187" s="47"/>
      <c r="S187" s="111"/>
      <c r="T187" s="47"/>
      <c r="U187" s="47"/>
      <c r="V187" s="47"/>
      <c r="W187" s="47"/>
      <c r="X187" s="47"/>
      <c r="Y187" s="114"/>
      <c r="Z187" s="47"/>
      <c r="AA187" s="117"/>
      <c r="AB187" s="47"/>
      <c r="AC187" s="47"/>
      <c r="AD187" s="40" t="e">
        <f>IF(#REF!="","N/A",#REF!)</f>
        <v>#REF!</v>
      </c>
      <c r="AE187" s="47"/>
      <c r="AF187" s="47"/>
      <c r="AG187" s="120"/>
      <c r="AH187" s="47"/>
      <c r="AI187" s="47"/>
    </row>
    <row r="188" spans="1:35" x14ac:dyDescent="0.25">
      <c r="A188" s="23" t="str">
        <f t="shared" si="8"/>
        <v>00-</v>
      </c>
      <c r="B188" s="23" t="str">
        <f t="shared" si="11"/>
        <v xml:space="preserve"> site  m //</v>
      </c>
      <c r="C188" s="23" t="str">
        <f t="shared" si="9"/>
        <v/>
      </c>
      <c r="D188" s="61"/>
      <c r="E188" s="61"/>
      <c r="F188" s="47"/>
      <c r="G188" s="47"/>
      <c r="H188" s="47"/>
      <c r="I188" s="47"/>
      <c r="J188" s="40" t="str">
        <f t="shared" si="10"/>
        <v>//</v>
      </c>
      <c r="K188" s="76"/>
      <c r="L188" s="63"/>
      <c r="M188" s="47"/>
      <c r="N188" s="47"/>
      <c r="O188" s="47"/>
      <c r="P188" s="47"/>
      <c r="Q188" s="47"/>
      <c r="R188" s="47"/>
      <c r="S188" s="111"/>
      <c r="T188" s="47"/>
      <c r="U188" s="47"/>
      <c r="V188" s="47"/>
      <c r="W188" s="47"/>
      <c r="X188" s="47"/>
      <c r="Y188" s="114"/>
      <c r="Z188" s="47"/>
      <c r="AA188" s="117"/>
      <c r="AB188" s="47"/>
      <c r="AC188" s="47"/>
      <c r="AD188" s="40" t="e">
        <f>IF(#REF!="","N/A",#REF!)</f>
        <v>#REF!</v>
      </c>
      <c r="AE188" s="47"/>
      <c r="AF188" s="47"/>
      <c r="AG188" s="120"/>
      <c r="AH188" s="47"/>
      <c r="AI188" s="47"/>
    </row>
    <row r="189" spans="1:35" x14ac:dyDescent="0.25">
      <c r="A189" s="23" t="str">
        <f t="shared" si="8"/>
        <v>00-</v>
      </c>
      <c r="B189" s="23" t="str">
        <f t="shared" si="11"/>
        <v xml:space="preserve"> site  m //</v>
      </c>
      <c r="C189" s="23" t="str">
        <f t="shared" si="9"/>
        <v/>
      </c>
      <c r="D189" s="61"/>
      <c r="E189" s="61"/>
      <c r="F189" s="47"/>
      <c r="G189" s="47"/>
      <c r="H189" s="47"/>
      <c r="I189" s="47"/>
      <c r="J189" s="40" t="str">
        <f t="shared" si="10"/>
        <v>//</v>
      </c>
      <c r="K189" s="76"/>
      <c r="L189" s="63"/>
      <c r="M189" s="47"/>
      <c r="N189" s="47"/>
      <c r="O189" s="47"/>
      <c r="P189" s="47"/>
      <c r="Q189" s="47"/>
      <c r="R189" s="47"/>
      <c r="S189" s="111"/>
      <c r="T189" s="47"/>
      <c r="U189" s="47"/>
      <c r="V189" s="47"/>
      <c r="W189" s="47"/>
      <c r="X189" s="47"/>
      <c r="Y189" s="114"/>
      <c r="Z189" s="47"/>
      <c r="AA189" s="117"/>
      <c r="AB189" s="47"/>
      <c r="AC189" s="47"/>
      <c r="AD189" s="40" t="e">
        <f>IF(#REF!="","N/A",#REF!)</f>
        <v>#REF!</v>
      </c>
      <c r="AE189" s="47"/>
      <c r="AF189" s="47"/>
      <c r="AG189" s="120"/>
      <c r="AH189" s="47"/>
      <c r="AI189" s="47"/>
    </row>
    <row r="190" spans="1:35" x14ac:dyDescent="0.25">
      <c r="A190" s="23" t="str">
        <f t="shared" si="8"/>
        <v>00-</v>
      </c>
      <c r="B190" s="23" t="str">
        <f t="shared" si="11"/>
        <v xml:space="preserve"> site  m //</v>
      </c>
      <c r="C190" s="23" t="str">
        <f t="shared" si="9"/>
        <v/>
      </c>
      <c r="D190" s="61"/>
      <c r="E190" s="61"/>
      <c r="F190" s="47"/>
      <c r="G190" s="47"/>
      <c r="H190" s="47"/>
      <c r="I190" s="47"/>
      <c r="J190" s="40" t="str">
        <f t="shared" si="10"/>
        <v>//</v>
      </c>
      <c r="K190" s="76"/>
      <c r="L190" s="63"/>
      <c r="M190" s="47"/>
      <c r="N190" s="47"/>
      <c r="O190" s="47"/>
      <c r="P190" s="47"/>
      <c r="Q190" s="47"/>
      <c r="R190" s="47"/>
      <c r="S190" s="111"/>
      <c r="T190" s="47"/>
      <c r="U190" s="47"/>
      <c r="V190" s="47"/>
      <c r="W190" s="47"/>
      <c r="X190" s="47"/>
      <c r="Y190" s="114"/>
      <c r="Z190" s="47"/>
      <c r="AA190" s="117"/>
      <c r="AB190" s="47"/>
      <c r="AC190" s="47"/>
      <c r="AD190" s="40" t="e">
        <f>IF(#REF!="","N/A",#REF!)</f>
        <v>#REF!</v>
      </c>
      <c r="AE190" s="47"/>
      <c r="AF190" s="47"/>
      <c r="AG190" s="120"/>
      <c r="AH190" s="47"/>
      <c r="AI190" s="47"/>
    </row>
    <row r="191" spans="1:35" x14ac:dyDescent="0.25">
      <c r="A191" s="23" t="str">
        <f t="shared" si="8"/>
        <v>00-</v>
      </c>
      <c r="B191" s="23" t="str">
        <f t="shared" si="11"/>
        <v xml:space="preserve"> site  m //</v>
      </c>
      <c r="C191" s="23" t="str">
        <f t="shared" si="9"/>
        <v/>
      </c>
      <c r="D191" s="61"/>
      <c r="E191" s="61"/>
      <c r="F191" s="47"/>
      <c r="G191" s="47"/>
      <c r="H191" s="47"/>
      <c r="I191" s="47"/>
      <c r="J191" s="40" t="str">
        <f t="shared" si="10"/>
        <v>//</v>
      </c>
      <c r="K191" s="76"/>
      <c r="L191" s="63"/>
      <c r="M191" s="47"/>
      <c r="N191" s="47"/>
      <c r="O191" s="47"/>
      <c r="P191" s="47"/>
      <c r="Q191" s="47"/>
      <c r="R191" s="47"/>
      <c r="S191" s="111"/>
      <c r="T191" s="47"/>
      <c r="U191" s="47"/>
      <c r="V191" s="47"/>
      <c r="W191" s="47"/>
      <c r="X191" s="47"/>
      <c r="Y191" s="114"/>
      <c r="Z191" s="47"/>
      <c r="AA191" s="117"/>
      <c r="AB191" s="47"/>
      <c r="AC191" s="47"/>
      <c r="AD191" s="40" t="e">
        <f>IF(#REF!="","N/A",#REF!)</f>
        <v>#REF!</v>
      </c>
      <c r="AE191" s="47"/>
      <c r="AF191" s="47"/>
      <c r="AG191" s="120"/>
      <c r="AH191" s="47"/>
      <c r="AI191" s="47"/>
    </row>
    <row r="192" spans="1:35" x14ac:dyDescent="0.25">
      <c r="A192" s="23" t="str">
        <f t="shared" si="8"/>
        <v>00-</v>
      </c>
      <c r="B192" s="23" t="str">
        <f t="shared" si="11"/>
        <v xml:space="preserve"> site  m //</v>
      </c>
      <c r="C192" s="23" t="str">
        <f t="shared" si="9"/>
        <v/>
      </c>
      <c r="D192" s="61"/>
      <c r="E192" s="61"/>
      <c r="F192" s="47"/>
      <c r="G192" s="47"/>
      <c r="H192" s="47"/>
      <c r="I192" s="47"/>
      <c r="J192" s="40" t="str">
        <f t="shared" si="10"/>
        <v>//</v>
      </c>
      <c r="K192" s="76"/>
      <c r="L192" s="63"/>
      <c r="M192" s="47"/>
      <c r="N192" s="47"/>
      <c r="O192" s="47"/>
      <c r="P192" s="47"/>
      <c r="Q192" s="47"/>
      <c r="R192" s="47"/>
      <c r="S192" s="111"/>
      <c r="T192" s="47"/>
      <c r="U192" s="47"/>
      <c r="V192" s="47"/>
      <c r="W192" s="47"/>
      <c r="X192" s="47"/>
      <c r="Y192" s="114"/>
      <c r="Z192" s="47"/>
      <c r="AA192" s="117"/>
      <c r="AB192" s="47"/>
      <c r="AC192" s="47"/>
      <c r="AD192" s="40" t="e">
        <f>IF(#REF!="","N/A",#REF!)</f>
        <v>#REF!</v>
      </c>
      <c r="AE192" s="47"/>
      <c r="AF192" s="47"/>
      <c r="AG192" s="120"/>
      <c r="AH192" s="47"/>
      <c r="AI192" s="47"/>
    </row>
    <row r="193" spans="1:35" x14ac:dyDescent="0.25">
      <c r="A193" s="23" t="str">
        <f t="shared" si="8"/>
        <v>00-</v>
      </c>
      <c r="B193" s="23" t="str">
        <f t="shared" si="11"/>
        <v xml:space="preserve"> site  m //</v>
      </c>
      <c r="C193" s="23" t="str">
        <f t="shared" si="9"/>
        <v/>
      </c>
      <c r="D193" s="61"/>
      <c r="E193" s="61"/>
      <c r="F193" s="47"/>
      <c r="G193" s="47"/>
      <c r="H193" s="47"/>
      <c r="I193" s="47"/>
      <c r="J193" s="40" t="str">
        <f t="shared" si="10"/>
        <v>//</v>
      </c>
      <c r="K193" s="76"/>
      <c r="L193" s="63"/>
      <c r="M193" s="47"/>
      <c r="N193" s="47"/>
      <c r="O193" s="47"/>
      <c r="P193" s="47"/>
      <c r="Q193" s="47"/>
      <c r="R193" s="47"/>
      <c r="S193" s="111"/>
      <c r="T193" s="47"/>
      <c r="U193" s="47"/>
      <c r="V193" s="47"/>
      <c r="W193" s="47"/>
      <c r="X193" s="47"/>
      <c r="Y193" s="114"/>
      <c r="Z193" s="47"/>
      <c r="AA193" s="117"/>
      <c r="AB193" s="47"/>
      <c r="AC193" s="47"/>
      <c r="AD193" s="40" t="e">
        <f>IF(#REF!="","N/A",#REF!)</f>
        <v>#REF!</v>
      </c>
      <c r="AE193" s="47"/>
      <c r="AF193" s="47"/>
      <c r="AG193" s="120"/>
      <c r="AH193" s="47"/>
      <c r="AI193" s="47"/>
    </row>
    <row r="194" spans="1:35" x14ac:dyDescent="0.25">
      <c r="A194" s="23" t="str">
        <f t="shared" si="8"/>
        <v>00-</v>
      </c>
      <c r="B194" s="23" t="str">
        <f t="shared" si="11"/>
        <v xml:space="preserve"> site  m //</v>
      </c>
      <c r="C194" s="23" t="str">
        <f t="shared" si="9"/>
        <v/>
      </c>
      <c r="D194" s="61"/>
      <c r="E194" s="61"/>
      <c r="F194" s="47"/>
      <c r="G194" s="47"/>
      <c r="H194" s="47"/>
      <c r="I194" s="47"/>
      <c r="J194" s="40" t="str">
        <f t="shared" si="10"/>
        <v>//</v>
      </c>
      <c r="K194" s="76"/>
      <c r="L194" s="63"/>
      <c r="M194" s="47"/>
      <c r="N194" s="47"/>
      <c r="O194" s="47"/>
      <c r="P194" s="47"/>
      <c r="Q194" s="47"/>
      <c r="R194" s="47"/>
      <c r="S194" s="111"/>
      <c r="T194" s="47"/>
      <c r="U194" s="47"/>
      <c r="V194" s="47"/>
      <c r="W194" s="47"/>
      <c r="X194" s="47"/>
      <c r="Y194" s="114"/>
      <c r="Z194" s="47"/>
      <c r="AA194" s="117"/>
      <c r="AB194" s="47"/>
      <c r="AC194" s="47"/>
      <c r="AD194" s="40" t="e">
        <f>IF(#REF!="","N/A",#REF!)</f>
        <v>#REF!</v>
      </c>
      <c r="AE194" s="47"/>
      <c r="AF194" s="47"/>
      <c r="AG194" s="120"/>
      <c r="AH194" s="47"/>
      <c r="AI194" s="47"/>
    </row>
    <row r="195" spans="1:35" x14ac:dyDescent="0.25">
      <c r="A195" s="23" t="str">
        <f t="shared" si="8"/>
        <v>00-</v>
      </c>
      <c r="B195" s="23" t="str">
        <f t="shared" si="11"/>
        <v xml:space="preserve"> site  m //</v>
      </c>
      <c r="C195" s="23" t="str">
        <f t="shared" si="9"/>
        <v/>
      </c>
      <c r="D195" s="61"/>
      <c r="E195" s="61"/>
      <c r="F195" s="47"/>
      <c r="G195" s="47"/>
      <c r="H195" s="47"/>
      <c r="I195" s="47"/>
      <c r="J195" s="40" t="str">
        <f t="shared" si="10"/>
        <v>//</v>
      </c>
      <c r="K195" s="76"/>
      <c r="L195" s="63"/>
      <c r="M195" s="47"/>
      <c r="N195" s="47"/>
      <c r="O195" s="47"/>
      <c r="P195" s="47"/>
      <c r="Q195" s="47"/>
      <c r="R195" s="47"/>
      <c r="S195" s="111"/>
      <c r="T195" s="47"/>
      <c r="U195" s="47"/>
      <c r="V195" s="47"/>
      <c r="W195" s="47"/>
      <c r="X195" s="47"/>
      <c r="Y195" s="114"/>
      <c r="Z195" s="47"/>
      <c r="AA195" s="117"/>
      <c r="AB195" s="47"/>
      <c r="AC195" s="47"/>
      <c r="AD195" s="40" t="e">
        <f>IF(#REF!="","N/A",#REF!)</f>
        <v>#REF!</v>
      </c>
      <c r="AE195" s="47"/>
      <c r="AF195" s="47"/>
      <c r="AG195" s="120"/>
      <c r="AH195" s="47"/>
      <c r="AI195" s="47"/>
    </row>
    <row r="196" spans="1:35" x14ac:dyDescent="0.25">
      <c r="A196" s="23" t="str">
        <f t="shared" ref="A196:A259" si="12">IFERROR((CONCATENATE(((-1*TRUNC(E196,4))*10000),((TRUNC(D196,4))*10000),"-",I196))," ")</f>
        <v>00-</v>
      </c>
      <c r="B196" s="23" t="str">
        <f t="shared" si="11"/>
        <v xml:space="preserve"> site  m //</v>
      </c>
      <c r="C196" s="23" t="str">
        <f t="shared" ref="C196:C259" si="13">IF(B196=" site  m //","",(CONCATENATE(M196," ","site"," ",N196," ",W196,"m"," ",J196)))</f>
        <v/>
      </c>
      <c r="D196" s="61"/>
      <c r="E196" s="61"/>
      <c r="F196" s="47"/>
      <c r="G196" s="47"/>
      <c r="H196" s="47"/>
      <c r="I196" s="47"/>
      <c r="J196" s="40" t="str">
        <f t="shared" ref="J196:J259" si="14">(CONCATENATE(G196,"/",H196,"/",I196))</f>
        <v>//</v>
      </c>
      <c r="K196" s="76"/>
      <c r="L196" s="63"/>
      <c r="M196" s="47"/>
      <c r="N196" s="47"/>
      <c r="O196" s="47"/>
      <c r="P196" s="47"/>
      <c r="Q196" s="47"/>
      <c r="R196" s="47"/>
      <c r="S196" s="111"/>
      <c r="T196" s="47"/>
      <c r="U196" s="47"/>
      <c r="V196" s="47"/>
      <c r="W196" s="47"/>
      <c r="X196" s="47"/>
      <c r="Y196" s="114"/>
      <c r="Z196" s="47"/>
      <c r="AA196" s="117"/>
      <c r="AB196" s="47"/>
      <c r="AC196" s="47"/>
      <c r="AD196" s="40" t="e">
        <f>IF(#REF!="","N/A",#REF!)</f>
        <v>#REF!</v>
      </c>
      <c r="AE196" s="47"/>
      <c r="AF196" s="47"/>
      <c r="AG196" s="120"/>
      <c r="AH196" s="47"/>
      <c r="AI196" s="47"/>
    </row>
    <row r="197" spans="1:35" x14ac:dyDescent="0.25">
      <c r="A197" s="23" t="str">
        <f t="shared" si="12"/>
        <v>00-</v>
      </c>
      <c r="B197" s="23" t="str">
        <f t="shared" ref="B197:B260" si="15">CONCATENATE(M197," ","site"," ",N197," ",W197,"m"," ",J197)</f>
        <v xml:space="preserve"> site  m //</v>
      </c>
      <c r="C197" s="23" t="str">
        <f t="shared" si="13"/>
        <v/>
      </c>
      <c r="D197" s="61"/>
      <c r="E197" s="61"/>
      <c r="F197" s="47"/>
      <c r="G197" s="47"/>
      <c r="H197" s="47"/>
      <c r="I197" s="47"/>
      <c r="J197" s="40" t="str">
        <f t="shared" si="14"/>
        <v>//</v>
      </c>
      <c r="K197" s="76"/>
      <c r="L197" s="63"/>
      <c r="M197" s="47"/>
      <c r="N197" s="47"/>
      <c r="O197" s="47"/>
      <c r="P197" s="47"/>
      <c r="Q197" s="47"/>
      <c r="R197" s="47"/>
      <c r="S197" s="111"/>
      <c r="T197" s="47"/>
      <c r="U197" s="47"/>
      <c r="V197" s="47"/>
      <c r="W197" s="47"/>
      <c r="X197" s="47"/>
      <c r="Y197" s="114"/>
      <c r="Z197" s="47"/>
      <c r="AA197" s="117"/>
      <c r="AB197" s="47"/>
      <c r="AC197" s="47"/>
      <c r="AD197" s="40" t="e">
        <f>IF(#REF!="","N/A",#REF!)</f>
        <v>#REF!</v>
      </c>
      <c r="AE197" s="47"/>
      <c r="AF197" s="47"/>
      <c r="AG197" s="120"/>
      <c r="AH197" s="47"/>
      <c r="AI197" s="47"/>
    </row>
    <row r="198" spans="1:35" x14ac:dyDescent="0.25">
      <c r="A198" s="23" t="str">
        <f t="shared" si="12"/>
        <v>00-</v>
      </c>
      <c r="B198" s="23" t="str">
        <f t="shared" si="15"/>
        <v xml:space="preserve"> site  m //</v>
      </c>
      <c r="C198" s="23" t="str">
        <f t="shared" si="13"/>
        <v/>
      </c>
      <c r="D198" s="61"/>
      <c r="E198" s="61"/>
      <c r="F198" s="47"/>
      <c r="G198" s="47"/>
      <c r="H198" s="47"/>
      <c r="I198" s="47"/>
      <c r="J198" s="40" t="str">
        <f t="shared" si="14"/>
        <v>//</v>
      </c>
      <c r="K198" s="76"/>
      <c r="L198" s="63"/>
      <c r="M198" s="47"/>
      <c r="N198" s="47"/>
      <c r="O198" s="47"/>
      <c r="P198" s="47"/>
      <c r="Q198" s="47"/>
      <c r="R198" s="47"/>
      <c r="S198" s="111"/>
      <c r="T198" s="47"/>
      <c r="U198" s="47"/>
      <c r="V198" s="47"/>
      <c r="W198" s="47"/>
      <c r="X198" s="47"/>
      <c r="Y198" s="114"/>
      <c r="Z198" s="47"/>
      <c r="AA198" s="117"/>
      <c r="AB198" s="47"/>
      <c r="AC198" s="47"/>
      <c r="AD198" s="40" t="e">
        <f>IF(#REF!="","N/A",#REF!)</f>
        <v>#REF!</v>
      </c>
      <c r="AE198" s="47"/>
      <c r="AF198" s="47"/>
      <c r="AG198" s="120"/>
      <c r="AH198" s="47"/>
      <c r="AI198" s="47"/>
    </row>
    <row r="199" spans="1:35" x14ac:dyDescent="0.25">
      <c r="A199" s="23" t="str">
        <f t="shared" si="12"/>
        <v>00-</v>
      </c>
      <c r="B199" s="23" t="str">
        <f t="shared" si="15"/>
        <v xml:space="preserve"> site  m //</v>
      </c>
      <c r="C199" s="23" t="str">
        <f t="shared" si="13"/>
        <v/>
      </c>
      <c r="D199" s="61"/>
      <c r="E199" s="61"/>
      <c r="F199" s="47"/>
      <c r="G199" s="47"/>
      <c r="H199" s="47"/>
      <c r="I199" s="47"/>
      <c r="J199" s="40" t="str">
        <f t="shared" si="14"/>
        <v>//</v>
      </c>
      <c r="K199" s="76"/>
      <c r="L199" s="63"/>
      <c r="M199" s="47"/>
      <c r="N199" s="47"/>
      <c r="O199" s="47"/>
      <c r="P199" s="47"/>
      <c r="Q199" s="47"/>
      <c r="R199" s="47"/>
      <c r="S199" s="111"/>
      <c r="T199" s="47"/>
      <c r="U199" s="47"/>
      <c r="V199" s="47"/>
      <c r="W199" s="47"/>
      <c r="X199" s="47"/>
      <c r="Y199" s="114"/>
      <c r="Z199" s="47"/>
      <c r="AA199" s="117"/>
      <c r="AB199" s="47"/>
      <c r="AC199" s="47"/>
      <c r="AD199" s="40" t="e">
        <f>IF(#REF!="","N/A",#REF!)</f>
        <v>#REF!</v>
      </c>
      <c r="AE199" s="47"/>
      <c r="AF199" s="47"/>
      <c r="AG199" s="120"/>
      <c r="AH199" s="47"/>
      <c r="AI199" s="47"/>
    </row>
    <row r="200" spans="1:35" x14ac:dyDescent="0.25">
      <c r="A200" s="23" t="str">
        <f t="shared" si="12"/>
        <v>00-</v>
      </c>
      <c r="B200" s="23" t="str">
        <f t="shared" si="15"/>
        <v xml:space="preserve"> site  m //</v>
      </c>
      <c r="C200" s="23" t="str">
        <f t="shared" si="13"/>
        <v/>
      </c>
      <c r="D200" s="61"/>
      <c r="E200" s="61"/>
      <c r="F200" s="47"/>
      <c r="G200" s="47"/>
      <c r="H200" s="47"/>
      <c r="I200" s="47"/>
      <c r="J200" s="40" t="str">
        <f t="shared" si="14"/>
        <v>//</v>
      </c>
      <c r="K200" s="76"/>
      <c r="L200" s="63"/>
      <c r="M200" s="47"/>
      <c r="N200" s="47"/>
      <c r="O200" s="47"/>
      <c r="P200" s="47"/>
      <c r="Q200" s="47"/>
      <c r="R200" s="47"/>
      <c r="S200" s="111"/>
      <c r="T200" s="47"/>
      <c r="U200" s="47"/>
      <c r="V200" s="47"/>
      <c r="W200" s="47"/>
      <c r="X200" s="47"/>
      <c r="Y200" s="114"/>
      <c r="Z200" s="47"/>
      <c r="AA200" s="117"/>
      <c r="AB200" s="47"/>
      <c r="AC200" s="47"/>
      <c r="AD200" s="40" t="e">
        <f>IF(#REF!="","N/A",#REF!)</f>
        <v>#REF!</v>
      </c>
      <c r="AE200" s="47"/>
      <c r="AF200" s="47"/>
      <c r="AG200" s="120"/>
      <c r="AH200" s="47"/>
      <c r="AI200" s="47"/>
    </row>
    <row r="201" spans="1:35" x14ac:dyDescent="0.25">
      <c r="A201" s="23" t="str">
        <f t="shared" si="12"/>
        <v>00-</v>
      </c>
      <c r="B201" s="23" t="str">
        <f t="shared" si="15"/>
        <v xml:space="preserve"> site  m //</v>
      </c>
      <c r="C201" s="23" t="str">
        <f t="shared" si="13"/>
        <v/>
      </c>
      <c r="D201" s="61"/>
      <c r="E201" s="61"/>
      <c r="F201" s="47"/>
      <c r="G201" s="47"/>
      <c r="H201" s="47"/>
      <c r="I201" s="47"/>
      <c r="J201" s="40" t="str">
        <f t="shared" si="14"/>
        <v>//</v>
      </c>
      <c r="K201" s="76"/>
      <c r="L201" s="63"/>
      <c r="M201" s="47"/>
      <c r="N201" s="47"/>
      <c r="O201" s="47"/>
      <c r="P201" s="47"/>
      <c r="Q201" s="47"/>
      <c r="R201" s="47"/>
      <c r="S201" s="111"/>
      <c r="T201" s="47"/>
      <c r="U201" s="47"/>
      <c r="V201" s="47"/>
      <c r="W201" s="47"/>
      <c r="X201" s="47"/>
      <c r="Y201" s="114"/>
      <c r="Z201" s="47"/>
      <c r="AA201" s="117"/>
      <c r="AB201" s="47"/>
      <c r="AC201" s="47"/>
      <c r="AD201" s="40" t="e">
        <f>IF(#REF!="","N/A",#REF!)</f>
        <v>#REF!</v>
      </c>
      <c r="AE201" s="47"/>
      <c r="AF201" s="47"/>
      <c r="AG201" s="120"/>
      <c r="AH201" s="47"/>
      <c r="AI201" s="47"/>
    </row>
    <row r="202" spans="1:35" x14ac:dyDescent="0.25">
      <c r="A202" s="23" t="str">
        <f t="shared" si="12"/>
        <v>00-</v>
      </c>
      <c r="B202" s="23" t="str">
        <f t="shared" si="15"/>
        <v xml:space="preserve"> site  m //</v>
      </c>
      <c r="C202" s="23" t="str">
        <f t="shared" si="13"/>
        <v/>
      </c>
      <c r="D202" s="61"/>
      <c r="E202" s="61"/>
      <c r="F202" s="47"/>
      <c r="G202" s="47"/>
      <c r="H202" s="47"/>
      <c r="I202" s="47"/>
      <c r="J202" s="40" t="str">
        <f t="shared" si="14"/>
        <v>//</v>
      </c>
      <c r="K202" s="76"/>
      <c r="L202" s="63"/>
      <c r="M202" s="47"/>
      <c r="N202" s="47"/>
      <c r="O202" s="47"/>
      <c r="P202" s="47"/>
      <c r="Q202" s="47"/>
      <c r="R202" s="47"/>
      <c r="S202" s="111"/>
      <c r="T202" s="47"/>
      <c r="U202" s="47"/>
      <c r="V202" s="47"/>
      <c r="W202" s="47"/>
      <c r="X202" s="47"/>
      <c r="Y202" s="114"/>
      <c r="Z202" s="47"/>
      <c r="AA202" s="117"/>
      <c r="AB202" s="47"/>
      <c r="AC202" s="47"/>
      <c r="AD202" s="40" t="e">
        <f>IF(#REF!="","N/A",#REF!)</f>
        <v>#REF!</v>
      </c>
      <c r="AE202" s="47"/>
      <c r="AF202" s="47"/>
      <c r="AG202" s="120"/>
      <c r="AH202" s="47"/>
      <c r="AI202" s="47"/>
    </row>
    <row r="203" spans="1:35" x14ac:dyDescent="0.25">
      <c r="A203" s="23" t="str">
        <f t="shared" si="12"/>
        <v>00-</v>
      </c>
      <c r="B203" s="23" t="str">
        <f t="shared" si="15"/>
        <v xml:space="preserve"> site  m //</v>
      </c>
      <c r="C203" s="23" t="str">
        <f t="shared" si="13"/>
        <v/>
      </c>
      <c r="D203" s="61"/>
      <c r="E203" s="61"/>
      <c r="F203" s="47"/>
      <c r="G203" s="47"/>
      <c r="H203" s="47"/>
      <c r="I203" s="47"/>
      <c r="J203" s="40" t="str">
        <f t="shared" si="14"/>
        <v>//</v>
      </c>
      <c r="K203" s="76"/>
      <c r="L203" s="63"/>
      <c r="M203" s="47"/>
      <c r="N203" s="47"/>
      <c r="O203" s="47"/>
      <c r="P203" s="47"/>
      <c r="Q203" s="47"/>
      <c r="R203" s="47"/>
      <c r="S203" s="111"/>
      <c r="T203" s="47"/>
      <c r="U203" s="47"/>
      <c r="V203" s="47"/>
      <c r="W203" s="47"/>
      <c r="X203" s="47"/>
      <c r="Y203" s="114"/>
      <c r="Z203" s="47"/>
      <c r="AA203" s="117"/>
      <c r="AB203" s="47"/>
      <c r="AC203" s="47"/>
      <c r="AD203" s="40" t="e">
        <f>IF(#REF!="","N/A",#REF!)</f>
        <v>#REF!</v>
      </c>
      <c r="AE203" s="47"/>
      <c r="AF203" s="47"/>
      <c r="AG203" s="120"/>
      <c r="AH203" s="47"/>
      <c r="AI203" s="47"/>
    </row>
    <row r="204" spans="1:35" x14ac:dyDescent="0.25">
      <c r="A204" s="23" t="str">
        <f t="shared" si="12"/>
        <v>00-</v>
      </c>
      <c r="B204" s="23" t="str">
        <f t="shared" si="15"/>
        <v xml:space="preserve"> site  m //</v>
      </c>
      <c r="C204" s="23" t="str">
        <f t="shared" si="13"/>
        <v/>
      </c>
      <c r="D204" s="61"/>
      <c r="E204" s="61"/>
      <c r="F204" s="47"/>
      <c r="G204" s="47"/>
      <c r="H204" s="47"/>
      <c r="I204" s="47"/>
      <c r="J204" s="40" t="str">
        <f t="shared" si="14"/>
        <v>//</v>
      </c>
      <c r="K204" s="76"/>
      <c r="L204" s="63"/>
      <c r="M204" s="47"/>
      <c r="N204" s="47"/>
      <c r="O204" s="47"/>
      <c r="P204" s="47"/>
      <c r="Q204" s="47"/>
      <c r="R204" s="47"/>
      <c r="S204" s="111"/>
      <c r="T204" s="47"/>
      <c r="U204" s="47"/>
      <c r="V204" s="47"/>
      <c r="W204" s="47"/>
      <c r="X204" s="47"/>
      <c r="Y204" s="114"/>
      <c r="Z204" s="47"/>
      <c r="AA204" s="117"/>
      <c r="AB204" s="47"/>
      <c r="AC204" s="47"/>
      <c r="AD204" s="40" t="e">
        <f>IF(#REF!="","N/A",#REF!)</f>
        <v>#REF!</v>
      </c>
      <c r="AE204" s="47"/>
      <c r="AF204" s="47"/>
      <c r="AG204" s="120"/>
      <c r="AH204" s="47"/>
      <c r="AI204" s="47"/>
    </row>
    <row r="205" spans="1:35" x14ac:dyDescent="0.25">
      <c r="A205" s="23" t="str">
        <f t="shared" si="12"/>
        <v>00-</v>
      </c>
      <c r="B205" s="23" t="str">
        <f t="shared" si="15"/>
        <v xml:space="preserve"> site  m //</v>
      </c>
      <c r="C205" s="23" t="str">
        <f t="shared" si="13"/>
        <v/>
      </c>
      <c r="D205" s="61"/>
      <c r="E205" s="61"/>
      <c r="F205" s="47"/>
      <c r="G205" s="47"/>
      <c r="H205" s="47"/>
      <c r="I205" s="47"/>
      <c r="J205" s="40" t="str">
        <f t="shared" si="14"/>
        <v>//</v>
      </c>
      <c r="K205" s="76"/>
      <c r="L205" s="63"/>
      <c r="M205" s="47"/>
      <c r="N205" s="47"/>
      <c r="O205" s="47"/>
      <c r="P205" s="47"/>
      <c r="Q205" s="47"/>
      <c r="R205" s="47"/>
      <c r="S205" s="111"/>
      <c r="T205" s="47"/>
      <c r="U205" s="47"/>
      <c r="V205" s="47"/>
      <c r="W205" s="47"/>
      <c r="X205" s="47"/>
      <c r="Y205" s="114"/>
      <c r="Z205" s="47"/>
      <c r="AA205" s="117"/>
      <c r="AB205" s="47"/>
      <c r="AC205" s="47"/>
      <c r="AD205" s="40" t="e">
        <f>IF(#REF!="","N/A",#REF!)</f>
        <v>#REF!</v>
      </c>
      <c r="AE205" s="47"/>
      <c r="AF205" s="47"/>
      <c r="AG205" s="120"/>
      <c r="AH205" s="47"/>
      <c r="AI205" s="47"/>
    </row>
    <row r="206" spans="1:35" x14ac:dyDescent="0.25">
      <c r="A206" s="23" t="str">
        <f t="shared" si="12"/>
        <v>00-</v>
      </c>
      <c r="B206" s="23" t="str">
        <f t="shared" si="15"/>
        <v xml:space="preserve"> site  m //</v>
      </c>
      <c r="C206" s="23" t="str">
        <f t="shared" si="13"/>
        <v/>
      </c>
      <c r="D206" s="61"/>
      <c r="E206" s="61"/>
      <c r="F206" s="47"/>
      <c r="G206" s="47"/>
      <c r="H206" s="47"/>
      <c r="I206" s="47"/>
      <c r="J206" s="40" t="str">
        <f t="shared" si="14"/>
        <v>//</v>
      </c>
      <c r="K206" s="76"/>
      <c r="L206" s="63"/>
      <c r="M206" s="47"/>
      <c r="N206" s="47"/>
      <c r="O206" s="47"/>
      <c r="P206" s="47"/>
      <c r="Q206" s="47"/>
      <c r="R206" s="47"/>
      <c r="S206" s="111"/>
      <c r="T206" s="47"/>
      <c r="U206" s="47"/>
      <c r="V206" s="47"/>
      <c r="W206" s="47"/>
      <c r="X206" s="47"/>
      <c r="Y206" s="114"/>
      <c r="Z206" s="47"/>
      <c r="AA206" s="117"/>
      <c r="AB206" s="47"/>
      <c r="AC206" s="47"/>
      <c r="AD206" s="40" t="e">
        <f>IF(#REF!="","N/A",#REF!)</f>
        <v>#REF!</v>
      </c>
      <c r="AE206" s="47"/>
      <c r="AF206" s="47"/>
      <c r="AG206" s="120"/>
      <c r="AH206" s="47"/>
      <c r="AI206" s="47"/>
    </row>
    <row r="207" spans="1:35" x14ac:dyDescent="0.25">
      <c r="A207" s="23" t="str">
        <f t="shared" si="12"/>
        <v>00-</v>
      </c>
      <c r="B207" s="23" t="str">
        <f t="shared" si="15"/>
        <v xml:space="preserve"> site  m //</v>
      </c>
      <c r="C207" s="23" t="str">
        <f t="shared" si="13"/>
        <v/>
      </c>
      <c r="D207" s="61"/>
      <c r="E207" s="61"/>
      <c r="F207" s="47"/>
      <c r="G207" s="47"/>
      <c r="H207" s="47"/>
      <c r="I207" s="47"/>
      <c r="J207" s="40" t="str">
        <f t="shared" si="14"/>
        <v>//</v>
      </c>
      <c r="K207" s="76"/>
      <c r="L207" s="63"/>
      <c r="M207" s="47"/>
      <c r="N207" s="47"/>
      <c r="O207" s="47"/>
      <c r="P207" s="47"/>
      <c r="Q207" s="47"/>
      <c r="R207" s="47"/>
      <c r="S207" s="111"/>
      <c r="T207" s="47"/>
      <c r="U207" s="47"/>
      <c r="V207" s="47"/>
      <c r="W207" s="47"/>
      <c r="X207" s="47"/>
      <c r="Y207" s="114"/>
      <c r="Z207" s="47"/>
      <c r="AA207" s="117"/>
      <c r="AB207" s="47"/>
      <c r="AC207" s="47"/>
      <c r="AD207" s="40" t="e">
        <f>IF(#REF!="","N/A",#REF!)</f>
        <v>#REF!</v>
      </c>
      <c r="AE207" s="47"/>
      <c r="AF207" s="47"/>
      <c r="AG207" s="120"/>
      <c r="AH207" s="47"/>
      <c r="AI207" s="47"/>
    </row>
    <row r="208" spans="1:35" x14ac:dyDescent="0.25">
      <c r="A208" s="23" t="str">
        <f t="shared" si="12"/>
        <v>00-</v>
      </c>
      <c r="B208" s="23" t="str">
        <f t="shared" si="15"/>
        <v xml:space="preserve"> site  m //</v>
      </c>
      <c r="C208" s="23" t="str">
        <f t="shared" si="13"/>
        <v/>
      </c>
      <c r="D208" s="61"/>
      <c r="E208" s="61"/>
      <c r="F208" s="47"/>
      <c r="G208" s="47"/>
      <c r="H208" s="47"/>
      <c r="I208" s="47"/>
      <c r="J208" s="40" t="str">
        <f t="shared" si="14"/>
        <v>//</v>
      </c>
      <c r="K208" s="76"/>
      <c r="L208" s="63"/>
      <c r="M208" s="47"/>
      <c r="N208" s="47"/>
      <c r="O208" s="47"/>
      <c r="P208" s="47"/>
      <c r="Q208" s="47"/>
      <c r="R208" s="47"/>
      <c r="S208" s="111"/>
      <c r="T208" s="47"/>
      <c r="U208" s="47"/>
      <c r="V208" s="47"/>
      <c r="W208" s="47"/>
      <c r="X208" s="47"/>
      <c r="Y208" s="114"/>
      <c r="Z208" s="47"/>
      <c r="AA208" s="117"/>
      <c r="AB208" s="47"/>
      <c r="AC208" s="47"/>
      <c r="AD208" s="40" t="e">
        <f>IF(#REF!="","N/A",#REF!)</f>
        <v>#REF!</v>
      </c>
      <c r="AE208" s="47"/>
      <c r="AF208" s="47"/>
      <c r="AG208" s="120"/>
      <c r="AH208" s="47"/>
      <c r="AI208" s="47"/>
    </row>
    <row r="209" spans="1:35" x14ac:dyDescent="0.25">
      <c r="A209" s="23" t="str">
        <f t="shared" si="12"/>
        <v>00-</v>
      </c>
      <c r="B209" s="23" t="str">
        <f t="shared" si="15"/>
        <v xml:space="preserve"> site  m //</v>
      </c>
      <c r="C209" s="23" t="str">
        <f t="shared" si="13"/>
        <v/>
      </c>
      <c r="D209" s="61"/>
      <c r="E209" s="61"/>
      <c r="F209" s="47"/>
      <c r="G209" s="47"/>
      <c r="H209" s="47"/>
      <c r="I209" s="47"/>
      <c r="J209" s="40" t="str">
        <f t="shared" si="14"/>
        <v>//</v>
      </c>
      <c r="K209" s="76"/>
      <c r="L209" s="63"/>
      <c r="M209" s="47"/>
      <c r="N209" s="47"/>
      <c r="O209" s="47"/>
      <c r="P209" s="47"/>
      <c r="Q209" s="47"/>
      <c r="R209" s="47"/>
      <c r="S209" s="111"/>
      <c r="T209" s="47"/>
      <c r="U209" s="47"/>
      <c r="V209" s="47"/>
      <c r="W209" s="47"/>
      <c r="X209" s="47"/>
      <c r="Y209" s="114"/>
      <c r="Z209" s="47"/>
      <c r="AA209" s="117"/>
      <c r="AB209" s="47"/>
      <c r="AC209" s="47"/>
      <c r="AD209" s="40" t="e">
        <f>IF(#REF!="","N/A",#REF!)</f>
        <v>#REF!</v>
      </c>
      <c r="AE209" s="47"/>
      <c r="AF209" s="47"/>
      <c r="AG209" s="120"/>
      <c r="AH209" s="47"/>
      <c r="AI209" s="47"/>
    </row>
    <row r="210" spans="1:35" x14ac:dyDescent="0.25">
      <c r="A210" s="23" t="str">
        <f t="shared" si="12"/>
        <v>00-</v>
      </c>
      <c r="B210" s="23" t="str">
        <f t="shared" si="15"/>
        <v xml:space="preserve"> site  m //</v>
      </c>
      <c r="C210" s="23" t="str">
        <f t="shared" si="13"/>
        <v/>
      </c>
      <c r="D210" s="61"/>
      <c r="E210" s="61"/>
      <c r="F210" s="47"/>
      <c r="G210" s="47"/>
      <c r="H210" s="47"/>
      <c r="I210" s="47"/>
      <c r="J210" s="40" t="str">
        <f t="shared" si="14"/>
        <v>//</v>
      </c>
      <c r="K210" s="76"/>
      <c r="L210" s="63"/>
      <c r="M210" s="47"/>
      <c r="N210" s="47"/>
      <c r="O210" s="47"/>
      <c r="P210" s="47"/>
      <c r="Q210" s="47"/>
      <c r="R210" s="47"/>
      <c r="S210" s="111"/>
      <c r="T210" s="47"/>
      <c r="U210" s="47"/>
      <c r="V210" s="47"/>
      <c r="W210" s="47"/>
      <c r="X210" s="47"/>
      <c r="Y210" s="114"/>
      <c r="Z210" s="47"/>
      <c r="AA210" s="117"/>
      <c r="AB210" s="47"/>
      <c r="AC210" s="47"/>
      <c r="AD210" s="40" t="e">
        <f>IF(#REF!="","N/A",#REF!)</f>
        <v>#REF!</v>
      </c>
      <c r="AE210" s="47"/>
      <c r="AF210" s="47"/>
      <c r="AG210" s="120"/>
      <c r="AH210" s="47"/>
      <c r="AI210" s="47"/>
    </row>
    <row r="211" spans="1:35" x14ac:dyDescent="0.25">
      <c r="A211" s="23" t="str">
        <f t="shared" si="12"/>
        <v>00-</v>
      </c>
      <c r="B211" s="23" t="str">
        <f t="shared" si="15"/>
        <v xml:space="preserve"> site  m //</v>
      </c>
      <c r="C211" s="23" t="str">
        <f t="shared" si="13"/>
        <v/>
      </c>
      <c r="D211" s="61"/>
      <c r="E211" s="61"/>
      <c r="F211" s="47"/>
      <c r="G211" s="47"/>
      <c r="H211" s="47"/>
      <c r="I211" s="47"/>
      <c r="J211" s="40" t="str">
        <f t="shared" si="14"/>
        <v>//</v>
      </c>
      <c r="K211" s="76"/>
      <c r="L211" s="63"/>
      <c r="M211" s="47"/>
      <c r="N211" s="47"/>
      <c r="O211" s="47"/>
      <c r="P211" s="47"/>
      <c r="Q211" s="47"/>
      <c r="R211" s="47"/>
      <c r="S211" s="111"/>
      <c r="T211" s="47"/>
      <c r="U211" s="47"/>
      <c r="V211" s="47"/>
      <c r="W211" s="47"/>
      <c r="X211" s="47"/>
      <c r="Y211" s="114"/>
      <c r="Z211" s="47"/>
      <c r="AA211" s="117"/>
      <c r="AB211" s="47"/>
      <c r="AC211" s="47"/>
      <c r="AD211" s="40" t="e">
        <f>IF(#REF!="","N/A",#REF!)</f>
        <v>#REF!</v>
      </c>
      <c r="AE211" s="47"/>
      <c r="AF211" s="47"/>
      <c r="AG211" s="120"/>
      <c r="AH211" s="47"/>
      <c r="AI211" s="47"/>
    </row>
    <row r="212" spans="1:35" x14ac:dyDescent="0.25">
      <c r="A212" s="23" t="str">
        <f t="shared" si="12"/>
        <v>00-</v>
      </c>
      <c r="B212" s="23" t="str">
        <f t="shared" si="15"/>
        <v xml:space="preserve"> site  m //</v>
      </c>
      <c r="C212" s="23" t="str">
        <f t="shared" si="13"/>
        <v/>
      </c>
      <c r="D212" s="61"/>
      <c r="E212" s="61"/>
      <c r="F212" s="47"/>
      <c r="G212" s="47"/>
      <c r="H212" s="47"/>
      <c r="I212" s="47"/>
      <c r="J212" s="40" t="str">
        <f t="shared" si="14"/>
        <v>//</v>
      </c>
      <c r="K212" s="76"/>
      <c r="L212" s="63"/>
      <c r="M212" s="47"/>
      <c r="N212" s="47"/>
      <c r="O212" s="47"/>
      <c r="P212" s="47"/>
      <c r="Q212" s="47"/>
      <c r="R212" s="47"/>
      <c r="S212" s="111"/>
      <c r="T212" s="47"/>
      <c r="U212" s="47"/>
      <c r="V212" s="47"/>
      <c r="W212" s="47"/>
      <c r="X212" s="47"/>
      <c r="Y212" s="114"/>
      <c r="Z212" s="47"/>
      <c r="AA212" s="117"/>
      <c r="AB212" s="47"/>
      <c r="AC212" s="47"/>
      <c r="AD212" s="40" t="e">
        <f>IF(#REF!="","N/A",#REF!)</f>
        <v>#REF!</v>
      </c>
      <c r="AE212" s="47"/>
      <c r="AF212" s="47"/>
      <c r="AG212" s="120"/>
      <c r="AH212" s="47"/>
      <c r="AI212" s="47"/>
    </row>
    <row r="213" spans="1:35" x14ac:dyDescent="0.25">
      <c r="A213" s="23" t="str">
        <f t="shared" si="12"/>
        <v>00-</v>
      </c>
      <c r="B213" s="23" t="str">
        <f t="shared" si="15"/>
        <v xml:space="preserve"> site  m //</v>
      </c>
      <c r="C213" s="23" t="str">
        <f t="shared" si="13"/>
        <v/>
      </c>
      <c r="D213" s="61"/>
      <c r="E213" s="61"/>
      <c r="F213" s="47"/>
      <c r="G213" s="47"/>
      <c r="H213" s="47"/>
      <c r="I213" s="47"/>
      <c r="J213" s="40" t="str">
        <f t="shared" si="14"/>
        <v>//</v>
      </c>
      <c r="K213" s="76"/>
      <c r="L213" s="63"/>
      <c r="M213" s="47"/>
      <c r="N213" s="47"/>
      <c r="O213" s="47"/>
      <c r="P213" s="47"/>
      <c r="Q213" s="47"/>
      <c r="R213" s="47"/>
      <c r="S213" s="111"/>
      <c r="T213" s="47"/>
      <c r="U213" s="47"/>
      <c r="V213" s="47"/>
      <c r="W213" s="47"/>
      <c r="X213" s="47"/>
      <c r="Y213" s="114"/>
      <c r="Z213" s="47"/>
      <c r="AA213" s="117"/>
      <c r="AB213" s="47"/>
      <c r="AC213" s="47"/>
      <c r="AD213" s="40" t="e">
        <f>IF(#REF!="","N/A",#REF!)</f>
        <v>#REF!</v>
      </c>
      <c r="AE213" s="47"/>
      <c r="AF213" s="47"/>
      <c r="AG213" s="120"/>
      <c r="AH213" s="47"/>
      <c r="AI213" s="47"/>
    </row>
    <row r="214" spans="1:35" x14ac:dyDescent="0.25">
      <c r="A214" s="23" t="str">
        <f t="shared" si="12"/>
        <v>00-</v>
      </c>
      <c r="B214" s="23" t="str">
        <f t="shared" si="15"/>
        <v xml:space="preserve"> site  m //</v>
      </c>
      <c r="C214" s="23" t="str">
        <f t="shared" si="13"/>
        <v/>
      </c>
      <c r="D214" s="61"/>
      <c r="E214" s="61"/>
      <c r="F214" s="47"/>
      <c r="G214" s="47"/>
      <c r="H214" s="47"/>
      <c r="I214" s="47"/>
      <c r="J214" s="40" t="str">
        <f t="shared" si="14"/>
        <v>//</v>
      </c>
      <c r="K214" s="76"/>
      <c r="L214" s="63"/>
      <c r="M214" s="47"/>
      <c r="N214" s="47"/>
      <c r="O214" s="47"/>
      <c r="P214" s="47"/>
      <c r="Q214" s="47"/>
      <c r="R214" s="47"/>
      <c r="S214" s="111"/>
      <c r="T214" s="47"/>
      <c r="U214" s="47"/>
      <c r="V214" s="47"/>
      <c r="W214" s="47"/>
      <c r="X214" s="47"/>
      <c r="Y214" s="114"/>
      <c r="Z214" s="47"/>
      <c r="AA214" s="117"/>
      <c r="AB214" s="47"/>
      <c r="AC214" s="47"/>
      <c r="AD214" s="40" t="e">
        <f>IF(#REF!="","N/A",#REF!)</f>
        <v>#REF!</v>
      </c>
      <c r="AE214" s="47"/>
      <c r="AF214" s="47"/>
      <c r="AG214" s="120"/>
      <c r="AH214" s="47"/>
      <c r="AI214" s="47"/>
    </row>
    <row r="215" spans="1:35" x14ac:dyDescent="0.25">
      <c r="A215" s="23" t="str">
        <f t="shared" si="12"/>
        <v>00-</v>
      </c>
      <c r="B215" s="23" t="str">
        <f t="shared" si="15"/>
        <v xml:space="preserve"> site  m //</v>
      </c>
      <c r="C215" s="23" t="str">
        <f t="shared" si="13"/>
        <v/>
      </c>
      <c r="D215" s="61"/>
      <c r="E215" s="61"/>
      <c r="F215" s="47"/>
      <c r="G215" s="47"/>
      <c r="H215" s="47"/>
      <c r="I215" s="47"/>
      <c r="J215" s="40" t="str">
        <f t="shared" si="14"/>
        <v>//</v>
      </c>
      <c r="K215" s="76"/>
      <c r="L215" s="63"/>
      <c r="M215" s="47"/>
      <c r="N215" s="47"/>
      <c r="O215" s="47"/>
      <c r="P215" s="47"/>
      <c r="Q215" s="47"/>
      <c r="R215" s="47"/>
      <c r="S215" s="111"/>
      <c r="T215" s="47"/>
      <c r="U215" s="47"/>
      <c r="V215" s="47"/>
      <c r="W215" s="47"/>
      <c r="X215" s="47"/>
      <c r="Y215" s="114"/>
      <c r="Z215" s="47"/>
      <c r="AA215" s="117"/>
      <c r="AB215" s="47"/>
      <c r="AC215" s="47"/>
      <c r="AD215" s="40" t="e">
        <f>IF(#REF!="","N/A",#REF!)</f>
        <v>#REF!</v>
      </c>
      <c r="AE215" s="47"/>
      <c r="AF215" s="47"/>
      <c r="AG215" s="120"/>
      <c r="AH215" s="47"/>
      <c r="AI215" s="47"/>
    </row>
    <row r="216" spans="1:35" x14ac:dyDescent="0.25">
      <c r="A216" s="23" t="str">
        <f t="shared" si="12"/>
        <v>00-</v>
      </c>
      <c r="B216" s="23" t="str">
        <f t="shared" si="15"/>
        <v xml:space="preserve"> site  m //</v>
      </c>
      <c r="C216" s="23" t="str">
        <f t="shared" si="13"/>
        <v/>
      </c>
      <c r="D216" s="61"/>
      <c r="E216" s="61"/>
      <c r="F216" s="47"/>
      <c r="G216" s="47"/>
      <c r="H216" s="47"/>
      <c r="I216" s="47"/>
      <c r="J216" s="40" t="str">
        <f t="shared" si="14"/>
        <v>//</v>
      </c>
      <c r="K216" s="76"/>
      <c r="L216" s="63"/>
      <c r="M216" s="47"/>
      <c r="N216" s="47"/>
      <c r="O216" s="47"/>
      <c r="P216" s="47"/>
      <c r="Q216" s="47"/>
      <c r="R216" s="47"/>
      <c r="S216" s="111"/>
      <c r="T216" s="47"/>
      <c r="U216" s="47"/>
      <c r="V216" s="47"/>
      <c r="W216" s="47"/>
      <c r="X216" s="47"/>
      <c r="Y216" s="114"/>
      <c r="Z216" s="47"/>
      <c r="AA216" s="117"/>
      <c r="AB216" s="47"/>
      <c r="AC216" s="47"/>
      <c r="AD216" s="40" t="e">
        <f>IF(#REF!="","N/A",#REF!)</f>
        <v>#REF!</v>
      </c>
      <c r="AE216" s="47"/>
      <c r="AF216" s="47"/>
      <c r="AG216" s="120"/>
      <c r="AH216" s="47"/>
      <c r="AI216" s="47"/>
    </row>
    <row r="217" spans="1:35" x14ac:dyDescent="0.25">
      <c r="A217" s="23" t="str">
        <f t="shared" si="12"/>
        <v>00-</v>
      </c>
      <c r="B217" s="23" t="str">
        <f t="shared" si="15"/>
        <v xml:space="preserve"> site  m //</v>
      </c>
      <c r="C217" s="23" t="str">
        <f t="shared" si="13"/>
        <v/>
      </c>
      <c r="D217" s="61"/>
      <c r="E217" s="61"/>
      <c r="F217" s="47"/>
      <c r="G217" s="47"/>
      <c r="H217" s="47"/>
      <c r="I217" s="47"/>
      <c r="J217" s="40" t="str">
        <f t="shared" si="14"/>
        <v>//</v>
      </c>
      <c r="K217" s="76"/>
      <c r="L217" s="63"/>
      <c r="M217" s="47"/>
      <c r="N217" s="47"/>
      <c r="O217" s="47"/>
      <c r="P217" s="47"/>
      <c r="Q217" s="47"/>
      <c r="R217" s="47"/>
      <c r="S217" s="111"/>
      <c r="T217" s="47"/>
      <c r="U217" s="47"/>
      <c r="V217" s="47"/>
      <c r="W217" s="47"/>
      <c r="X217" s="47"/>
      <c r="Y217" s="114"/>
      <c r="Z217" s="47"/>
      <c r="AA217" s="117"/>
      <c r="AB217" s="47"/>
      <c r="AC217" s="47"/>
      <c r="AD217" s="40" t="e">
        <f>IF(#REF!="","N/A",#REF!)</f>
        <v>#REF!</v>
      </c>
      <c r="AE217" s="47"/>
      <c r="AF217" s="47"/>
      <c r="AG217" s="120"/>
      <c r="AH217" s="47"/>
      <c r="AI217" s="47"/>
    </row>
    <row r="218" spans="1:35" x14ac:dyDescent="0.25">
      <c r="A218" s="23" t="str">
        <f t="shared" si="12"/>
        <v>00-</v>
      </c>
      <c r="B218" s="23" t="str">
        <f t="shared" si="15"/>
        <v xml:space="preserve"> site  m //</v>
      </c>
      <c r="C218" s="23" t="str">
        <f t="shared" si="13"/>
        <v/>
      </c>
      <c r="D218" s="61"/>
      <c r="E218" s="61"/>
      <c r="F218" s="47"/>
      <c r="G218" s="47"/>
      <c r="H218" s="47"/>
      <c r="I218" s="47"/>
      <c r="J218" s="40" t="str">
        <f t="shared" si="14"/>
        <v>//</v>
      </c>
      <c r="K218" s="76"/>
      <c r="L218" s="63"/>
      <c r="M218" s="47"/>
      <c r="N218" s="47"/>
      <c r="O218" s="47"/>
      <c r="P218" s="47"/>
      <c r="Q218" s="47"/>
      <c r="R218" s="47"/>
      <c r="S218" s="111"/>
      <c r="T218" s="47"/>
      <c r="U218" s="47"/>
      <c r="V218" s="47"/>
      <c r="W218" s="47"/>
      <c r="X218" s="47"/>
      <c r="Y218" s="114"/>
      <c r="Z218" s="47"/>
      <c r="AA218" s="117"/>
      <c r="AB218" s="47"/>
      <c r="AC218" s="47"/>
      <c r="AD218" s="40" t="e">
        <f>IF(#REF!="","N/A",#REF!)</f>
        <v>#REF!</v>
      </c>
      <c r="AE218" s="47"/>
      <c r="AF218" s="47"/>
      <c r="AG218" s="120"/>
      <c r="AH218" s="47"/>
      <c r="AI218" s="47"/>
    </row>
    <row r="219" spans="1:35" x14ac:dyDescent="0.25">
      <c r="A219" s="23" t="str">
        <f t="shared" si="12"/>
        <v>00-</v>
      </c>
      <c r="B219" s="23" t="str">
        <f t="shared" si="15"/>
        <v xml:space="preserve"> site  m //</v>
      </c>
      <c r="C219" s="23" t="str">
        <f t="shared" si="13"/>
        <v/>
      </c>
      <c r="D219" s="61"/>
      <c r="E219" s="61"/>
      <c r="F219" s="47"/>
      <c r="G219" s="47"/>
      <c r="H219" s="47"/>
      <c r="I219" s="47"/>
      <c r="J219" s="40" t="str">
        <f t="shared" si="14"/>
        <v>//</v>
      </c>
      <c r="K219" s="76"/>
      <c r="L219" s="63"/>
      <c r="M219" s="47"/>
      <c r="N219" s="47"/>
      <c r="O219" s="47"/>
      <c r="P219" s="47"/>
      <c r="Q219" s="47"/>
      <c r="R219" s="47"/>
      <c r="S219" s="111"/>
      <c r="T219" s="47"/>
      <c r="U219" s="47"/>
      <c r="V219" s="47"/>
      <c r="W219" s="47"/>
      <c r="X219" s="47"/>
      <c r="Y219" s="114"/>
      <c r="Z219" s="47"/>
      <c r="AA219" s="117"/>
      <c r="AB219" s="47"/>
      <c r="AC219" s="47"/>
      <c r="AD219" s="40" t="e">
        <f>IF(#REF!="","N/A",#REF!)</f>
        <v>#REF!</v>
      </c>
      <c r="AE219" s="47"/>
      <c r="AF219" s="47"/>
      <c r="AG219" s="120"/>
      <c r="AH219" s="47"/>
      <c r="AI219" s="47"/>
    </row>
    <row r="220" spans="1:35" x14ac:dyDescent="0.25">
      <c r="A220" s="23" t="str">
        <f t="shared" si="12"/>
        <v>00-</v>
      </c>
      <c r="B220" s="23" t="str">
        <f t="shared" si="15"/>
        <v xml:space="preserve"> site  m //</v>
      </c>
      <c r="C220" s="23" t="str">
        <f t="shared" si="13"/>
        <v/>
      </c>
      <c r="D220" s="61"/>
      <c r="E220" s="61"/>
      <c r="F220" s="47"/>
      <c r="G220" s="47"/>
      <c r="H220" s="47"/>
      <c r="I220" s="47"/>
      <c r="J220" s="40" t="str">
        <f t="shared" si="14"/>
        <v>//</v>
      </c>
      <c r="K220" s="76"/>
      <c r="L220" s="63"/>
      <c r="M220" s="47"/>
      <c r="N220" s="47"/>
      <c r="O220" s="47"/>
      <c r="P220" s="47"/>
      <c r="Q220" s="47"/>
      <c r="R220" s="47"/>
      <c r="S220" s="111"/>
      <c r="T220" s="47"/>
      <c r="U220" s="47"/>
      <c r="V220" s="47"/>
      <c r="W220" s="47"/>
      <c r="X220" s="47"/>
      <c r="Y220" s="114"/>
      <c r="Z220" s="47"/>
      <c r="AA220" s="117"/>
      <c r="AB220" s="47"/>
      <c r="AC220" s="47"/>
      <c r="AD220" s="40" t="e">
        <f>IF(#REF!="","N/A",#REF!)</f>
        <v>#REF!</v>
      </c>
      <c r="AE220" s="47"/>
      <c r="AF220" s="47"/>
      <c r="AG220" s="120"/>
      <c r="AH220" s="47"/>
      <c r="AI220" s="47"/>
    </row>
    <row r="221" spans="1:35" x14ac:dyDescent="0.25">
      <c r="A221" s="23" t="str">
        <f t="shared" si="12"/>
        <v>00-</v>
      </c>
      <c r="B221" s="23" t="str">
        <f t="shared" si="15"/>
        <v xml:space="preserve"> site  m //</v>
      </c>
      <c r="C221" s="23" t="str">
        <f t="shared" si="13"/>
        <v/>
      </c>
      <c r="D221" s="61"/>
      <c r="E221" s="61"/>
      <c r="F221" s="47"/>
      <c r="G221" s="47"/>
      <c r="H221" s="47"/>
      <c r="I221" s="47"/>
      <c r="J221" s="40" t="str">
        <f t="shared" si="14"/>
        <v>//</v>
      </c>
      <c r="K221" s="76"/>
      <c r="L221" s="63"/>
      <c r="M221" s="47"/>
      <c r="N221" s="47"/>
      <c r="O221" s="47"/>
      <c r="P221" s="47"/>
      <c r="Q221" s="47"/>
      <c r="R221" s="47"/>
      <c r="S221" s="111"/>
      <c r="T221" s="47"/>
      <c r="U221" s="47"/>
      <c r="V221" s="47"/>
      <c r="W221" s="47"/>
      <c r="X221" s="47"/>
      <c r="Y221" s="114"/>
      <c r="Z221" s="47"/>
      <c r="AA221" s="117"/>
      <c r="AB221" s="47"/>
      <c r="AC221" s="47"/>
      <c r="AD221" s="40" t="e">
        <f>IF(#REF!="","N/A",#REF!)</f>
        <v>#REF!</v>
      </c>
      <c r="AE221" s="47"/>
      <c r="AF221" s="47"/>
      <c r="AG221" s="120"/>
      <c r="AH221" s="47"/>
      <c r="AI221" s="47"/>
    </row>
    <row r="222" spans="1:35" x14ac:dyDescent="0.25">
      <c r="A222" s="23" t="str">
        <f t="shared" si="12"/>
        <v>00-</v>
      </c>
      <c r="B222" s="23" t="str">
        <f t="shared" si="15"/>
        <v xml:space="preserve"> site  m //</v>
      </c>
      <c r="C222" s="23" t="str">
        <f t="shared" si="13"/>
        <v/>
      </c>
      <c r="D222" s="61"/>
      <c r="E222" s="61"/>
      <c r="F222" s="47"/>
      <c r="G222" s="47"/>
      <c r="H222" s="47"/>
      <c r="I222" s="47"/>
      <c r="J222" s="40" t="str">
        <f t="shared" si="14"/>
        <v>//</v>
      </c>
      <c r="K222" s="76"/>
      <c r="L222" s="63"/>
      <c r="M222" s="47"/>
      <c r="N222" s="47"/>
      <c r="O222" s="47"/>
      <c r="P222" s="47"/>
      <c r="Q222" s="47"/>
      <c r="R222" s="47"/>
      <c r="S222" s="111"/>
      <c r="T222" s="47"/>
      <c r="U222" s="47"/>
      <c r="V222" s="47"/>
      <c r="W222" s="47"/>
      <c r="X222" s="47"/>
      <c r="Y222" s="114"/>
      <c r="Z222" s="47"/>
      <c r="AA222" s="117"/>
      <c r="AB222" s="47"/>
      <c r="AC222" s="47"/>
      <c r="AD222" s="40" t="e">
        <f>IF(#REF!="","N/A",#REF!)</f>
        <v>#REF!</v>
      </c>
      <c r="AE222" s="47"/>
      <c r="AF222" s="47"/>
      <c r="AG222" s="120"/>
      <c r="AH222" s="47"/>
      <c r="AI222" s="47"/>
    </row>
    <row r="223" spans="1:35" x14ac:dyDescent="0.25">
      <c r="A223" s="23" t="str">
        <f t="shared" si="12"/>
        <v>00-</v>
      </c>
      <c r="B223" s="23" t="str">
        <f t="shared" si="15"/>
        <v xml:space="preserve"> site  m //</v>
      </c>
      <c r="C223" s="23" t="str">
        <f t="shared" si="13"/>
        <v/>
      </c>
      <c r="D223" s="61"/>
      <c r="E223" s="61"/>
      <c r="F223" s="47"/>
      <c r="G223" s="47"/>
      <c r="H223" s="47"/>
      <c r="I223" s="47"/>
      <c r="J223" s="40" t="str">
        <f t="shared" si="14"/>
        <v>//</v>
      </c>
      <c r="K223" s="76"/>
      <c r="L223" s="63"/>
      <c r="M223" s="47"/>
      <c r="N223" s="47"/>
      <c r="O223" s="47"/>
      <c r="P223" s="47"/>
      <c r="Q223" s="47"/>
      <c r="R223" s="47"/>
      <c r="S223" s="111"/>
      <c r="T223" s="47"/>
      <c r="U223" s="47"/>
      <c r="V223" s="47"/>
      <c r="W223" s="47"/>
      <c r="X223" s="47"/>
      <c r="Y223" s="114"/>
      <c r="Z223" s="47"/>
      <c r="AA223" s="117"/>
      <c r="AB223" s="47"/>
      <c r="AC223" s="47"/>
      <c r="AD223" s="40" t="e">
        <f>IF(#REF!="","N/A",#REF!)</f>
        <v>#REF!</v>
      </c>
      <c r="AE223" s="47"/>
      <c r="AF223" s="47"/>
      <c r="AG223" s="120"/>
      <c r="AH223" s="47"/>
      <c r="AI223" s="47"/>
    </row>
    <row r="224" spans="1:35" x14ac:dyDescent="0.25">
      <c r="A224" s="23" t="str">
        <f t="shared" si="12"/>
        <v>00-</v>
      </c>
      <c r="B224" s="23" t="str">
        <f t="shared" si="15"/>
        <v xml:space="preserve"> site  m //</v>
      </c>
      <c r="C224" s="23" t="str">
        <f t="shared" si="13"/>
        <v/>
      </c>
      <c r="D224" s="61"/>
      <c r="E224" s="61"/>
      <c r="F224" s="47"/>
      <c r="G224" s="47"/>
      <c r="H224" s="47"/>
      <c r="I224" s="47"/>
      <c r="J224" s="40" t="str">
        <f t="shared" si="14"/>
        <v>//</v>
      </c>
      <c r="K224" s="76"/>
      <c r="L224" s="63"/>
      <c r="M224" s="47"/>
      <c r="N224" s="47"/>
      <c r="O224" s="47"/>
      <c r="P224" s="47"/>
      <c r="Q224" s="47"/>
      <c r="R224" s="47"/>
      <c r="S224" s="111"/>
      <c r="T224" s="47"/>
      <c r="U224" s="47"/>
      <c r="V224" s="47"/>
      <c r="W224" s="47"/>
      <c r="X224" s="47"/>
      <c r="Y224" s="114"/>
      <c r="Z224" s="47"/>
      <c r="AA224" s="117"/>
      <c r="AB224" s="47"/>
      <c r="AC224" s="47"/>
      <c r="AD224" s="40" t="e">
        <f>IF(#REF!="","N/A",#REF!)</f>
        <v>#REF!</v>
      </c>
      <c r="AE224" s="47"/>
      <c r="AF224" s="47"/>
      <c r="AG224" s="120"/>
      <c r="AH224" s="47"/>
      <c r="AI224" s="47"/>
    </row>
    <row r="225" spans="1:35" x14ac:dyDescent="0.25">
      <c r="A225" s="23" t="str">
        <f t="shared" si="12"/>
        <v>00-</v>
      </c>
      <c r="B225" s="23" t="str">
        <f t="shared" si="15"/>
        <v xml:space="preserve"> site  m //</v>
      </c>
      <c r="C225" s="23" t="str">
        <f t="shared" si="13"/>
        <v/>
      </c>
      <c r="D225" s="61"/>
      <c r="E225" s="61"/>
      <c r="F225" s="47"/>
      <c r="G225" s="47"/>
      <c r="H225" s="47"/>
      <c r="I225" s="47"/>
      <c r="J225" s="40" t="str">
        <f t="shared" si="14"/>
        <v>//</v>
      </c>
      <c r="K225" s="76"/>
      <c r="L225" s="63"/>
      <c r="M225" s="47"/>
      <c r="N225" s="47"/>
      <c r="O225" s="47"/>
      <c r="P225" s="47"/>
      <c r="Q225" s="47"/>
      <c r="R225" s="47"/>
      <c r="S225" s="111"/>
      <c r="T225" s="47"/>
      <c r="U225" s="47"/>
      <c r="V225" s="47"/>
      <c r="W225" s="47"/>
      <c r="X225" s="47"/>
      <c r="Y225" s="114"/>
      <c r="Z225" s="47"/>
      <c r="AA225" s="117"/>
      <c r="AB225" s="47"/>
      <c r="AC225" s="47"/>
      <c r="AD225" s="40" t="e">
        <f>IF(#REF!="","N/A",#REF!)</f>
        <v>#REF!</v>
      </c>
      <c r="AE225" s="47"/>
      <c r="AF225" s="47"/>
      <c r="AG225" s="120"/>
      <c r="AH225" s="47"/>
      <c r="AI225" s="47"/>
    </row>
    <row r="226" spans="1:35" x14ac:dyDescent="0.25">
      <c r="A226" s="23" t="str">
        <f t="shared" si="12"/>
        <v>00-</v>
      </c>
      <c r="B226" s="23" t="str">
        <f t="shared" si="15"/>
        <v xml:space="preserve"> site  m //</v>
      </c>
      <c r="C226" s="23" t="str">
        <f t="shared" si="13"/>
        <v/>
      </c>
      <c r="D226" s="61"/>
      <c r="E226" s="61"/>
      <c r="F226" s="47"/>
      <c r="G226" s="47"/>
      <c r="H226" s="47"/>
      <c r="I226" s="47"/>
      <c r="J226" s="40" t="str">
        <f t="shared" si="14"/>
        <v>//</v>
      </c>
      <c r="K226" s="76"/>
      <c r="L226" s="63"/>
      <c r="M226" s="47"/>
      <c r="N226" s="47"/>
      <c r="O226" s="47"/>
      <c r="P226" s="47"/>
      <c r="Q226" s="47"/>
      <c r="R226" s="47"/>
      <c r="S226" s="111"/>
      <c r="T226" s="47"/>
      <c r="U226" s="47"/>
      <c r="V226" s="47"/>
      <c r="W226" s="47"/>
      <c r="X226" s="47"/>
      <c r="Y226" s="114"/>
      <c r="Z226" s="47"/>
      <c r="AA226" s="117"/>
      <c r="AB226" s="47"/>
      <c r="AC226" s="47"/>
      <c r="AD226" s="40" t="e">
        <f>IF(#REF!="","N/A",#REF!)</f>
        <v>#REF!</v>
      </c>
      <c r="AE226" s="47"/>
      <c r="AF226" s="47"/>
      <c r="AG226" s="120"/>
      <c r="AH226" s="47"/>
      <c r="AI226" s="47"/>
    </row>
    <row r="227" spans="1:35" x14ac:dyDescent="0.25">
      <c r="A227" s="23" t="str">
        <f t="shared" si="12"/>
        <v>00-</v>
      </c>
      <c r="B227" s="23" t="str">
        <f t="shared" si="15"/>
        <v xml:space="preserve"> site  m //</v>
      </c>
      <c r="C227" s="23" t="str">
        <f t="shared" si="13"/>
        <v/>
      </c>
      <c r="D227" s="61"/>
      <c r="E227" s="61"/>
      <c r="F227" s="47"/>
      <c r="G227" s="47"/>
      <c r="H227" s="47"/>
      <c r="I227" s="47"/>
      <c r="J227" s="40" t="str">
        <f t="shared" si="14"/>
        <v>//</v>
      </c>
      <c r="K227" s="76"/>
      <c r="L227" s="63"/>
      <c r="M227" s="47"/>
      <c r="N227" s="47"/>
      <c r="O227" s="47"/>
      <c r="P227" s="47"/>
      <c r="Q227" s="47"/>
      <c r="R227" s="47"/>
      <c r="S227" s="111"/>
      <c r="T227" s="47"/>
      <c r="U227" s="47"/>
      <c r="V227" s="47"/>
      <c r="W227" s="47"/>
      <c r="X227" s="47"/>
      <c r="Y227" s="114"/>
      <c r="Z227" s="47"/>
      <c r="AA227" s="117"/>
      <c r="AB227" s="47"/>
      <c r="AC227" s="47"/>
      <c r="AD227" s="40" t="e">
        <f>IF(#REF!="","N/A",#REF!)</f>
        <v>#REF!</v>
      </c>
      <c r="AE227" s="47"/>
      <c r="AF227" s="47"/>
      <c r="AG227" s="120"/>
      <c r="AH227" s="47"/>
      <c r="AI227" s="47"/>
    </row>
    <row r="228" spans="1:35" x14ac:dyDescent="0.25">
      <c r="A228" s="23" t="str">
        <f t="shared" si="12"/>
        <v>00-</v>
      </c>
      <c r="B228" s="23" t="str">
        <f t="shared" si="15"/>
        <v xml:space="preserve"> site  m //</v>
      </c>
      <c r="C228" s="23" t="str">
        <f t="shared" si="13"/>
        <v/>
      </c>
      <c r="D228" s="61"/>
      <c r="E228" s="61"/>
      <c r="F228" s="47"/>
      <c r="G228" s="47"/>
      <c r="H228" s="47"/>
      <c r="I228" s="47"/>
      <c r="J228" s="40" t="str">
        <f t="shared" si="14"/>
        <v>//</v>
      </c>
      <c r="K228" s="76"/>
      <c r="L228" s="63"/>
      <c r="M228" s="47"/>
      <c r="N228" s="47"/>
      <c r="O228" s="47"/>
      <c r="P228" s="47"/>
      <c r="Q228" s="47"/>
      <c r="R228" s="47"/>
      <c r="S228" s="111"/>
      <c r="T228" s="47"/>
      <c r="U228" s="47"/>
      <c r="V228" s="47"/>
      <c r="W228" s="47"/>
      <c r="X228" s="47"/>
      <c r="Y228" s="114"/>
      <c r="Z228" s="47"/>
      <c r="AA228" s="117"/>
      <c r="AB228" s="47"/>
      <c r="AC228" s="47"/>
      <c r="AD228" s="40" t="e">
        <f>IF(#REF!="","N/A",#REF!)</f>
        <v>#REF!</v>
      </c>
      <c r="AE228" s="47"/>
      <c r="AF228" s="47"/>
      <c r="AG228" s="120"/>
      <c r="AH228" s="47"/>
      <c r="AI228" s="47"/>
    </row>
    <row r="229" spans="1:35" x14ac:dyDescent="0.25">
      <c r="A229" s="23" t="str">
        <f t="shared" si="12"/>
        <v>00-</v>
      </c>
      <c r="B229" s="23" t="str">
        <f t="shared" si="15"/>
        <v xml:space="preserve"> site  m //</v>
      </c>
      <c r="C229" s="23" t="str">
        <f t="shared" si="13"/>
        <v/>
      </c>
      <c r="D229" s="61"/>
      <c r="E229" s="61"/>
      <c r="F229" s="47"/>
      <c r="G229" s="47"/>
      <c r="H229" s="47"/>
      <c r="I229" s="47"/>
      <c r="J229" s="40" t="str">
        <f t="shared" si="14"/>
        <v>//</v>
      </c>
      <c r="K229" s="76"/>
      <c r="L229" s="63"/>
      <c r="M229" s="47"/>
      <c r="N229" s="47"/>
      <c r="O229" s="47"/>
      <c r="P229" s="47"/>
      <c r="Q229" s="47"/>
      <c r="R229" s="47"/>
      <c r="S229" s="111"/>
      <c r="T229" s="47"/>
      <c r="U229" s="47"/>
      <c r="V229" s="47"/>
      <c r="W229" s="47"/>
      <c r="X229" s="47"/>
      <c r="Y229" s="114"/>
      <c r="Z229" s="47"/>
      <c r="AA229" s="117"/>
      <c r="AB229" s="47"/>
      <c r="AC229" s="47"/>
      <c r="AD229" s="40" t="e">
        <f>IF(#REF!="","N/A",#REF!)</f>
        <v>#REF!</v>
      </c>
      <c r="AE229" s="47"/>
      <c r="AF229" s="47"/>
      <c r="AG229" s="120"/>
      <c r="AH229" s="47"/>
      <c r="AI229" s="47"/>
    </row>
    <row r="230" spans="1:35" x14ac:dyDescent="0.25">
      <c r="A230" s="23" t="str">
        <f t="shared" si="12"/>
        <v>00-</v>
      </c>
      <c r="B230" s="23" t="str">
        <f t="shared" si="15"/>
        <v xml:space="preserve"> site  m //</v>
      </c>
      <c r="C230" s="23" t="str">
        <f t="shared" si="13"/>
        <v/>
      </c>
      <c r="D230" s="61"/>
      <c r="E230" s="61"/>
      <c r="F230" s="47"/>
      <c r="G230" s="47"/>
      <c r="H230" s="47"/>
      <c r="I230" s="47"/>
      <c r="J230" s="40" t="str">
        <f t="shared" si="14"/>
        <v>//</v>
      </c>
      <c r="K230" s="76"/>
      <c r="L230" s="63"/>
      <c r="M230" s="47"/>
      <c r="N230" s="47"/>
      <c r="O230" s="47"/>
      <c r="P230" s="47"/>
      <c r="Q230" s="47"/>
      <c r="R230" s="47"/>
      <c r="S230" s="111"/>
      <c r="T230" s="47"/>
      <c r="U230" s="47"/>
      <c r="V230" s="47"/>
      <c r="W230" s="47"/>
      <c r="X230" s="47"/>
      <c r="Y230" s="114"/>
      <c r="Z230" s="47"/>
      <c r="AA230" s="117"/>
      <c r="AB230" s="47"/>
      <c r="AC230" s="47"/>
      <c r="AD230" s="40" t="e">
        <f>IF(#REF!="","N/A",#REF!)</f>
        <v>#REF!</v>
      </c>
      <c r="AE230" s="47"/>
      <c r="AF230" s="47"/>
      <c r="AG230" s="120"/>
      <c r="AH230" s="47"/>
      <c r="AI230" s="47"/>
    </row>
    <row r="231" spans="1:35" x14ac:dyDescent="0.25">
      <c r="A231" s="23" t="str">
        <f t="shared" si="12"/>
        <v>00-</v>
      </c>
      <c r="B231" s="23" t="str">
        <f t="shared" si="15"/>
        <v xml:space="preserve"> site  m //</v>
      </c>
      <c r="C231" s="23" t="str">
        <f t="shared" si="13"/>
        <v/>
      </c>
      <c r="D231" s="61"/>
      <c r="E231" s="61"/>
      <c r="F231" s="47"/>
      <c r="G231" s="47"/>
      <c r="H231" s="47"/>
      <c r="I231" s="47"/>
      <c r="J231" s="40" t="str">
        <f t="shared" si="14"/>
        <v>//</v>
      </c>
      <c r="K231" s="76"/>
      <c r="L231" s="63"/>
      <c r="M231" s="47"/>
      <c r="N231" s="47"/>
      <c r="O231" s="47"/>
      <c r="P231" s="47"/>
      <c r="Q231" s="47"/>
      <c r="R231" s="47"/>
      <c r="S231" s="111"/>
      <c r="T231" s="47"/>
      <c r="U231" s="47"/>
      <c r="V231" s="47"/>
      <c r="W231" s="47"/>
      <c r="X231" s="47"/>
      <c r="Y231" s="114"/>
      <c r="Z231" s="47"/>
      <c r="AA231" s="117"/>
      <c r="AB231" s="47"/>
      <c r="AC231" s="47"/>
      <c r="AD231" s="40" t="e">
        <f>IF(#REF!="","N/A",#REF!)</f>
        <v>#REF!</v>
      </c>
      <c r="AE231" s="47"/>
      <c r="AF231" s="47"/>
      <c r="AG231" s="120"/>
      <c r="AH231" s="47"/>
      <c r="AI231" s="47"/>
    </row>
    <row r="232" spans="1:35" x14ac:dyDescent="0.25">
      <c r="A232" s="23" t="str">
        <f t="shared" si="12"/>
        <v>00-</v>
      </c>
      <c r="B232" s="23" t="str">
        <f t="shared" si="15"/>
        <v xml:space="preserve"> site  m //</v>
      </c>
      <c r="C232" s="23" t="str">
        <f t="shared" si="13"/>
        <v/>
      </c>
      <c r="D232" s="61"/>
      <c r="E232" s="61"/>
      <c r="F232" s="47"/>
      <c r="G232" s="47"/>
      <c r="H232" s="47"/>
      <c r="I232" s="47"/>
      <c r="J232" s="40" t="str">
        <f t="shared" si="14"/>
        <v>//</v>
      </c>
      <c r="K232" s="76"/>
      <c r="L232" s="63"/>
      <c r="M232" s="47"/>
      <c r="N232" s="47"/>
      <c r="O232" s="47"/>
      <c r="P232" s="47"/>
      <c r="Q232" s="47"/>
      <c r="R232" s="47"/>
      <c r="S232" s="111"/>
      <c r="T232" s="47"/>
      <c r="U232" s="47"/>
      <c r="V232" s="47"/>
      <c r="W232" s="47"/>
      <c r="X232" s="47"/>
      <c r="Y232" s="114"/>
      <c r="Z232" s="47"/>
      <c r="AA232" s="117"/>
      <c r="AB232" s="47"/>
      <c r="AC232" s="47"/>
      <c r="AD232" s="40" t="e">
        <f>IF(#REF!="","N/A",#REF!)</f>
        <v>#REF!</v>
      </c>
      <c r="AE232" s="47"/>
      <c r="AF232" s="47"/>
      <c r="AG232" s="120"/>
      <c r="AH232" s="47"/>
      <c r="AI232" s="47"/>
    </row>
    <row r="233" spans="1:35" x14ac:dyDescent="0.25">
      <c r="A233" s="23" t="str">
        <f t="shared" si="12"/>
        <v>00-</v>
      </c>
      <c r="B233" s="23" t="str">
        <f t="shared" si="15"/>
        <v xml:space="preserve"> site  m //</v>
      </c>
      <c r="C233" s="23" t="str">
        <f t="shared" si="13"/>
        <v/>
      </c>
      <c r="D233" s="61"/>
      <c r="E233" s="61"/>
      <c r="F233" s="47"/>
      <c r="G233" s="47"/>
      <c r="H233" s="47"/>
      <c r="I233" s="47"/>
      <c r="J233" s="40" t="str">
        <f t="shared" si="14"/>
        <v>//</v>
      </c>
      <c r="K233" s="76"/>
      <c r="L233" s="63"/>
      <c r="M233" s="47"/>
      <c r="N233" s="47"/>
      <c r="O233" s="47"/>
      <c r="P233" s="47"/>
      <c r="Q233" s="47"/>
      <c r="R233" s="47"/>
      <c r="S233" s="111"/>
      <c r="T233" s="47"/>
      <c r="U233" s="47"/>
      <c r="V233" s="47"/>
      <c r="W233" s="47"/>
      <c r="X233" s="47"/>
      <c r="Y233" s="114"/>
      <c r="Z233" s="47"/>
      <c r="AA233" s="117"/>
      <c r="AB233" s="47"/>
      <c r="AC233" s="47"/>
      <c r="AD233" s="40" t="e">
        <f>IF(#REF!="","N/A",#REF!)</f>
        <v>#REF!</v>
      </c>
      <c r="AE233" s="47"/>
      <c r="AF233" s="47"/>
      <c r="AG233" s="120"/>
      <c r="AH233" s="47"/>
      <c r="AI233" s="47"/>
    </row>
    <row r="234" spans="1:35" x14ac:dyDescent="0.25">
      <c r="A234" s="23" t="str">
        <f t="shared" si="12"/>
        <v>00-</v>
      </c>
      <c r="B234" s="23" t="str">
        <f t="shared" si="15"/>
        <v xml:space="preserve"> site  m //</v>
      </c>
      <c r="C234" s="23" t="str">
        <f t="shared" si="13"/>
        <v/>
      </c>
      <c r="D234" s="61"/>
      <c r="E234" s="61"/>
      <c r="F234" s="47"/>
      <c r="G234" s="47"/>
      <c r="H234" s="47"/>
      <c r="I234" s="47"/>
      <c r="J234" s="40" t="str">
        <f t="shared" si="14"/>
        <v>//</v>
      </c>
      <c r="K234" s="76"/>
      <c r="L234" s="63"/>
      <c r="M234" s="47"/>
      <c r="N234" s="47"/>
      <c r="O234" s="47"/>
      <c r="P234" s="47"/>
      <c r="Q234" s="47"/>
      <c r="R234" s="47"/>
      <c r="S234" s="111"/>
      <c r="T234" s="47"/>
      <c r="U234" s="47"/>
      <c r="V234" s="47"/>
      <c r="W234" s="47"/>
      <c r="X234" s="47"/>
      <c r="Y234" s="114"/>
      <c r="Z234" s="47"/>
      <c r="AA234" s="117"/>
      <c r="AB234" s="47"/>
      <c r="AC234" s="47"/>
      <c r="AD234" s="40" t="e">
        <f>IF(#REF!="","N/A",#REF!)</f>
        <v>#REF!</v>
      </c>
      <c r="AE234" s="47"/>
      <c r="AF234" s="47"/>
      <c r="AG234" s="120"/>
      <c r="AH234" s="47"/>
      <c r="AI234" s="47"/>
    </row>
    <row r="235" spans="1:35" x14ac:dyDescent="0.25">
      <c r="A235" s="23" t="str">
        <f t="shared" si="12"/>
        <v>00-</v>
      </c>
      <c r="B235" s="23" t="str">
        <f t="shared" si="15"/>
        <v xml:space="preserve"> site  m //</v>
      </c>
      <c r="C235" s="23" t="str">
        <f t="shared" si="13"/>
        <v/>
      </c>
      <c r="D235" s="61"/>
      <c r="E235" s="61"/>
      <c r="F235" s="47"/>
      <c r="G235" s="47"/>
      <c r="H235" s="47"/>
      <c r="I235" s="47"/>
      <c r="J235" s="40" t="str">
        <f t="shared" si="14"/>
        <v>//</v>
      </c>
      <c r="K235" s="76"/>
      <c r="L235" s="63"/>
      <c r="M235" s="47"/>
      <c r="N235" s="47"/>
      <c r="O235" s="47"/>
      <c r="P235" s="47"/>
      <c r="Q235" s="47"/>
      <c r="R235" s="47"/>
      <c r="S235" s="111"/>
      <c r="T235" s="47"/>
      <c r="U235" s="47"/>
      <c r="V235" s="47"/>
      <c r="W235" s="47"/>
      <c r="X235" s="47"/>
      <c r="Y235" s="114"/>
      <c r="Z235" s="47"/>
      <c r="AA235" s="117"/>
      <c r="AB235" s="47"/>
      <c r="AC235" s="47"/>
      <c r="AD235" s="40" t="e">
        <f>IF(#REF!="","N/A",#REF!)</f>
        <v>#REF!</v>
      </c>
      <c r="AE235" s="47"/>
      <c r="AF235" s="47"/>
      <c r="AG235" s="120"/>
      <c r="AH235" s="47"/>
      <c r="AI235" s="47"/>
    </row>
    <row r="236" spans="1:35" x14ac:dyDescent="0.25">
      <c r="A236" s="23" t="str">
        <f t="shared" si="12"/>
        <v>00-</v>
      </c>
      <c r="B236" s="23" t="str">
        <f t="shared" si="15"/>
        <v xml:space="preserve"> site  m //</v>
      </c>
      <c r="C236" s="23" t="str">
        <f t="shared" si="13"/>
        <v/>
      </c>
      <c r="D236" s="61"/>
      <c r="E236" s="61"/>
      <c r="F236" s="47"/>
      <c r="G236" s="47"/>
      <c r="H236" s="47"/>
      <c r="I236" s="47"/>
      <c r="J236" s="40" t="str">
        <f t="shared" si="14"/>
        <v>//</v>
      </c>
      <c r="K236" s="76"/>
      <c r="L236" s="63"/>
      <c r="M236" s="47"/>
      <c r="N236" s="47"/>
      <c r="O236" s="47"/>
      <c r="P236" s="47"/>
      <c r="Q236" s="47"/>
      <c r="R236" s="47"/>
      <c r="S236" s="111"/>
      <c r="T236" s="47"/>
      <c r="U236" s="47"/>
      <c r="V236" s="47"/>
      <c r="W236" s="47"/>
      <c r="X236" s="47"/>
      <c r="Y236" s="114"/>
      <c r="Z236" s="47"/>
      <c r="AA236" s="117"/>
      <c r="AB236" s="47"/>
      <c r="AC236" s="47"/>
      <c r="AD236" s="40" t="e">
        <f>IF(#REF!="","N/A",#REF!)</f>
        <v>#REF!</v>
      </c>
      <c r="AE236" s="47"/>
      <c r="AF236" s="47"/>
      <c r="AG236" s="120"/>
      <c r="AH236" s="47"/>
      <c r="AI236" s="47"/>
    </row>
    <row r="237" spans="1:35" x14ac:dyDescent="0.25">
      <c r="A237" s="23" t="str">
        <f t="shared" si="12"/>
        <v>00-</v>
      </c>
      <c r="B237" s="23" t="str">
        <f t="shared" si="15"/>
        <v xml:space="preserve"> site  m //</v>
      </c>
      <c r="C237" s="23" t="str">
        <f t="shared" si="13"/>
        <v/>
      </c>
      <c r="D237" s="61"/>
      <c r="E237" s="61"/>
      <c r="F237" s="47"/>
      <c r="G237" s="47"/>
      <c r="H237" s="47"/>
      <c r="I237" s="47"/>
      <c r="J237" s="40" t="str">
        <f t="shared" si="14"/>
        <v>//</v>
      </c>
      <c r="K237" s="76"/>
      <c r="L237" s="63"/>
      <c r="M237" s="47"/>
      <c r="N237" s="47"/>
      <c r="O237" s="47"/>
      <c r="P237" s="47"/>
      <c r="Q237" s="47"/>
      <c r="R237" s="47"/>
      <c r="S237" s="111"/>
      <c r="T237" s="47"/>
      <c r="U237" s="47"/>
      <c r="V237" s="47"/>
      <c r="W237" s="47"/>
      <c r="X237" s="47"/>
      <c r="Y237" s="114"/>
      <c r="Z237" s="47"/>
      <c r="AA237" s="117"/>
      <c r="AB237" s="47"/>
      <c r="AC237" s="47"/>
      <c r="AD237" s="40" t="e">
        <f>IF(#REF!="","N/A",#REF!)</f>
        <v>#REF!</v>
      </c>
      <c r="AE237" s="47"/>
      <c r="AF237" s="47"/>
      <c r="AG237" s="120"/>
      <c r="AH237" s="47"/>
      <c r="AI237" s="47"/>
    </row>
    <row r="238" spans="1:35" x14ac:dyDescent="0.25">
      <c r="A238" s="23" t="str">
        <f t="shared" si="12"/>
        <v>00-</v>
      </c>
      <c r="B238" s="23" t="str">
        <f t="shared" si="15"/>
        <v xml:space="preserve"> site  m //</v>
      </c>
      <c r="C238" s="23" t="str">
        <f t="shared" si="13"/>
        <v/>
      </c>
      <c r="D238" s="61"/>
      <c r="E238" s="61"/>
      <c r="F238" s="47"/>
      <c r="G238" s="47"/>
      <c r="H238" s="47"/>
      <c r="I238" s="47"/>
      <c r="J238" s="40" t="str">
        <f t="shared" si="14"/>
        <v>//</v>
      </c>
      <c r="K238" s="76"/>
      <c r="L238" s="63"/>
      <c r="M238" s="47"/>
      <c r="N238" s="47"/>
      <c r="O238" s="47"/>
      <c r="P238" s="47"/>
      <c r="Q238" s="47"/>
      <c r="R238" s="47"/>
      <c r="S238" s="111"/>
      <c r="T238" s="47"/>
      <c r="U238" s="47"/>
      <c r="V238" s="47"/>
      <c r="W238" s="47"/>
      <c r="X238" s="47"/>
      <c r="Y238" s="114"/>
      <c r="Z238" s="47"/>
      <c r="AA238" s="117"/>
      <c r="AB238" s="47"/>
      <c r="AC238" s="47"/>
      <c r="AD238" s="40" t="e">
        <f>IF(#REF!="","N/A",#REF!)</f>
        <v>#REF!</v>
      </c>
      <c r="AE238" s="47"/>
      <c r="AF238" s="47"/>
      <c r="AG238" s="120"/>
      <c r="AH238" s="47"/>
      <c r="AI238" s="47"/>
    </row>
    <row r="239" spans="1:35" x14ac:dyDescent="0.25">
      <c r="A239" s="23" t="str">
        <f t="shared" si="12"/>
        <v>00-</v>
      </c>
      <c r="B239" s="23" t="str">
        <f t="shared" si="15"/>
        <v xml:space="preserve"> site  m //</v>
      </c>
      <c r="C239" s="23" t="str">
        <f t="shared" si="13"/>
        <v/>
      </c>
      <c r="D239" s="61"/>
      <c r="E239" s="61"/>
      <c r="F239" s="47"/>
      <c r="G239" s="47"/>
      <c r="H239" s="47"/>
      <c r="I239" s="47"/>
      <c r="J239" s="40" t="str">
        <f t="shared" si="14"/>
        <v>//</v>
      </c>
      <c r="K239" s="76"/>
      <c r="L239" s="63"/>
      <c r="M239" s="47"/>
      <c r="N239" s="47"/>
      <c r="O239" s="47"/>
      <c r="P239" s="47"/>
      <c r="Q239" s="47"/>
      <c r="R239" s="47"/>
      <c r="S239" s="111"/>
      <c r="T239" s="47"/>
      <c r="U239" s="47"/>
      <c r="V239" s="47"/>
      <c r="W239" s="47"/>
      <c r="X239" s="47"/>
      <c r="Y239" s="114"/>
      <c r="Z239" s="47"/>
      <c r="AA239" s="117"/>
      <c r="AB239" s="47"/>
      <c r="AC239" s="47"/>
      <c r="AD239" s="40" t="e">
        <f>IF(#REF!="","N/A",#REF!)</f>
        <v>#REF!</v>
      </c>
      <c r="AE239" s="47"/>
      <c r="AF239" s="47"/>
      <c r="AG239" s="120"/>
      <c r="AH239" s="47"/>
      <c r="AI239" s="47"/>
    </row>
    <row r="240" spans="1:35" x14ac:dyDescent="0.25">
      <c r="A240" s="23" t="str">
        <f t="shared" si="12"/>
        <v>00-</v>
      </c>
      <c r="B240" s="23" t="str">
        <f t="shared" si="15"/>
        <v xml:space="preserve"> site  m //</v>
      </c>
      <c r="C240" s="23" t="str">
        <f t="shared" si="13"/>
        <v/>
      </c>
      <c r="D240" s="61"/>
      <c r="E240" s="61"/>
      <c r="F240" s="47"/>
      <c r="G240" s="47"/>
      <c r="H240" s="47"/>
      <c r="I240" s="47"/>
      <c r="J240" s="40" t="str">
        <f t="shared" si="14"/>
        <v>//</v>
      </c>
      <c r="K240" s="76"/>
      <c r="L240" s="63"/>
      <c r="M240" s="47"/>
      <c r="N240" s="47"/>
      <c r="O240" s="47"/>
      <c r="P240" s="47"/>
      <c r="Q240" s="47"/>
      <c r="R240" s="47"/>
      <c r="S240" s="111"/>
      <c r="T240" s="47"/>
      <c r="U240" s="47"/>
      <c r="V240" s="47"/>
      <c r="W240" s="47"/>
      <c r="X240" s="47"/>
      <c r="Y240" s="114"/>
      <c r="Z240" s="47"/>
      <c r="AA240" s="117"/>
      <c r="AB240" s="47"/>
      <c r="AC240" s="47"/>
      <c r="AD240" s="40" t="e">
        <f>IF(#REF!="","N/A",#REF!)</f>
        <v>#REF!</v>
      </c>
      <c r="AE240" s="47"/>
      <c r="AF240" s="47"/>
      <c r="AG240" s="120"/>
      <c r="AH240" s="47"/>
      <c r="AI240" s="47"/>
    </row>
    <row r="241" spans="1:35" x14ac:dyDescent="0.25">
      <c r="A241" s="23" t="str">
        <f t="shared" si="12"/>
        <v>00-</v>
      </c>
      <c r="B241" s="23" t="str">
        <f t="shared" si="15"/>
        <v xml:space="preserve"> site  m //</v>
      </c>
      <c r="C241" s="23" t="str">
        <f t="shared" si="13"/>
        <v/>
      </c>
      <c r="D241" s="61"/>
      <c r="E241" s="61"/>
      <c r="F241" s="47"/>
      <c r="G241" s="47"/>
      <c r="H241" s="47"/>
      <c r="I241" s="47"/>
      <c r="J241" s="40" t="str">
        <f t="shared" si="14"/>
        <v>//</v>
      </c>
      <c r="K241" s="76"/>
      <c r="L241" s="63"/>
      <c r="M241" s="47"/>
      <c r="N241" s="47"/>
      <c r="O241" s="47"/>
      <c r="P241" s="47"/>
      <c r="Q241" s="47"/>
      <c r="R241" s="47"/>
      <c r="S241" s="111"/>
      <c r="T241" s="47"/>
      <c r="U241" s="47"/>
      <c r="V241" s="47"/>
      <c r="W241" s="47"/>
      <c r="X241" s="47"/>
      <c r="Y241" s="114"/>
      <c r="Z241" s="47"/>
      <c r="AA241" s="117"/>
      <c r="AB241" s="47"/>
      <c r="AC241" s="47"/>
      <c r="AD241" s="40" t="e">
        <f>IF(#REF!="","N/A",#REF!)</f>
        <v>#REF!</v>
      </c>
      <c r="AE241" s="47"/>
      <c r="AF241" s="47"/>
      <c r="AG241" s="120"/>
      <c r="AH241" s="47"/>
      <c r="AI241" s="47"/>
    </row>
    <row r="242" spans="1:35" x14ac:dyDescent="0.25">
      <c r="A242" s="23" t="str">
        <f t="shared" si="12"/>
        <v>00-</v>
      </c>
      <c r="B242" s="23" t="str">
        <f t="shared" si="15"/>
        <v xml:space="preserve"> site  m //</v>
      </c>
      <c r="C242" s="23" t="str">
        <f t="shared" si="13"/>
        <v/>
      </c>
      <c r="D242" s="61"/>
      <c r="E242" s="61"/>
      <c r="F242" s="47"/>
      <c r="G242" s="47"/>
      <c r="H242" s="47"/>
      <c r="I242" s="47"/>
      <c r="J242" s="40" t="str">
        <f t="shared" si="14"/>
        <v>//</v>
      </c>
      <c r="K242" s="76"/>
      <c r="L242" s="63"/>
      <c r="M242" s="47"/>
      <c r="N242" s="47"/>
      <c r="O242" s="47"/>
      <c r="P242" s="47"/>
      <c r="Q242" s="47"/>
      <c r="R242" s="47"/>
      <c r="S242" s="111"/>
      <c r="T242" s="47"/>
      <c r="U242" s="47"/>
      <c r="V242" s="47"/>
      <c r="W242" s="47"/>
      <c r="X242" s="47"/>
      <c r="Y242" s="114"/>
      <c r="Z242" s="47"/>
      <c r="AA242" s="117"/>
      <c r="AB242" s="47"/>
      <c r="AC242" s="47"/>
      <c r="AD242" s="40" t="e">
        <f>IF(#REF!="","N/A",#REF!)</f>
        <v>#REF!</v>
      </c>
      <c r="AE242" s="47"/>
      <c r="AF242" s="47"/>
      <c r="AG242" s="120"/>
      <c r="AH242" s="47"/>
      <c r="AI242" s="47"/>
    </row>
    <row r="243" spans="1:35" x14ac:dyDescent="0.25">
      <c r="A243" s="23" t="str">
        <f t="shared" si="12"/>
        <v>00-</v>
      </c>
      <c r="B243" s="23" t="str">
        <f t="shared" si="15"/>
        <v xml:space="preserve"> site  m //</v>
      </c>
      <c r="C243" s="23" t="str">
        <f t="shared" si="13"/>
        <v/>
      </c>
      <c r="D243" s="61"/>
      <c r="E243" s="61"/>
      <c r="F243" s="47"/>
      <c r="G243" s="47"/>
      <c r="H243" s="47"/>
      <c r="I243" s="47"/>
      <c r="J243" s="40" t="str">
        <f t="shared" si="14"/>
        <v>//</v>
      </c>
      <c r="K243" s="76"/>
      <c r="L243" s="63"/>
      <c r="M243" s="47"/>
      <c r="N243" s="47"/>
      <c r="O243" s="47"/>
      <c r="P243" s="47"/>
      <c r="Q243" s="47"/>
      <c r="R243" s="47"/>
      <c r="S243" s="111"/>
      <c r="T243" s="47"/>
      <c r="U243" s="47"/>
      <c r="V243" s="47"/>
      <c r="W243" s="47"/>
      <c r="X243" s="47"/>
      <c r="Y243" s="114"/>
      <c r="Z243" s="47"/>
      <c r="AA243" s="117"/>
      <c r="AB243" s="47"/>
      <c r="AC243" s="47"/>
      <c r="AD243" s="40" t="e">
        <f>IF(#REF!="","N/A",#REF!)</f>
        <v>#REF!</v>
      </c>
      <c r="AE243" s="47"/>
      <c r="AF243" s="47"/>
      <c r="AG243" s="120"/>
      <c r="AH243" s="47"/>
      <c r="AI243" s="47"/>
    </row>
    <row r="244" spans="1:35" x14ac:dyDescent="0.25">
      <c r="A244" s="23" t="str">
        <f t="shared" si="12"/>
        <v>00-</v>
      </c>
      <c r="B244" s="23" t="str">
        <f t="shared" si="15"/>
        <v xml:space="preserve"> site  m //</v>
      </c>
      <c r="C244" s="23" t="str">
        <f t="shared" si="13"/>
        <v/>
      </c>
      <c r="D244" s="61"/>
      <c r="E244" s="61"/>
      <c r="F244" s="47"/>
      <c r="G244" s="47"/>
      <c r="H244" s="47"/>
      <c r="I244" s="47"/>
      <c r="J244" s="40" t="str">
        <f t="shared" si="14"/>
        <v>//</v>
      </c>
      <c r="K244" s="76"/>
      <c r="L244" s="63"/>
      <c r="M244" s="47"/>
      <c r="N244" s="47"/>
      <c r="O244" s="47"/>
      <c r="P244" s="47"/>
      <c r="Q244" s="47"/>
      <c r="R244" s="47"/>
      <c r="S244" s="111"/>
      <c r="T244" s="47"/>
      <c r="U244" s="47"/>
      <c r="V244" s="47"/>
      <c r="W244" s="47"/>
      <c r="X244" s="47"/>
      <c r="Y244" s="114"/>
      <c r="Z244" s="47"/>
      <c r="AA244" s="117"/>
      <c r="AB244" s="47"/>
      <c r="AC244" s="47"/>
      <c r="AD244" s="40" t="e">
        <f>IF(#REF!="","N/A",#REF!)</f>
        <v>#REF!</v>
      </c>
      <c r="AE244" s="47"/>
      <c r="AF244" s="47"/>
      <c r="AG244" s="120"/>
      <c r="AH244" s="47"/>
      <c r="AI244" s="47"/>
    </row>
    <row r="245" spans="1:35" x14ac:dyDescent="0.25">
      <c r="A245" s="23" t="str">
        <f t="shared" si="12"/>
        <v>00-</v>
      </c>
      <c r="B245" s="23" t="str">
        <f t="shared" si="15"/>
        <v xml:space="preserve"> site  m //</v>
      </c>
      <c r="C245" s="23" t="str">
        <f t="shared" si="13"/>
        <v/>
      </c>
      <c r="D245" s="61"/>
      <c r="E245" s="61"/>
      <c r="F245" s="47"/>
      <c r="G245" s="47"/>
      <c r="H245" s="47"/>
      <c r="I245" s="47"/>
      <c r="J245" s="40" t="str">
        <f t="shared" si="14"/>
        <v>//</v>
      </c>
      <c r="K245" s="76"/>
      <c r="L245" s="63"/>
      <c r="M245" s="47"/>
      <c r="N245" s="47"/>
      <c r="O245" s="47"/>
      <c r="P245" s="47"/>
      <c r="Q245" s="47"/>
      <c r="R245" s="47"/>
      <c r="S245" s="111"/>
      <c r="T245" s="47"/>
      <c r="U245" s="47"/>
      <c r="V245" s="47"/>
      <c r="W245" s="47"/>
      <c r="X245" s="47"/>
      <c r="Y245" s="114"/>
      <c r="Z245" s="47"/>
      <c r="AA245" s="117"/>
      <c r="AB245" s="47"/>
      <c r="AC245" s="47"/>
      <c r="AD245" s="40" t="e">
        <f>IF(#REF!="","N/A",#REF!)</f>
        <v>#REF!</v>
      </c>
      <c r="AE245" s="47"/>
      <c r="AF245" s="47"/>
      <c r="AG245" s="120"/>
      <c r="AH245" s="47"/>
      <c r="AI245" s="47"/>
    </row>
    <row r="246" spans="1:35" x14ac:dyDescent="0.25">
      <c r="A246" s="23" t="str">
        <f t="shared" si="12"/>
        <v>00-</v>
      </c>
      <c r="B246" s="23" t="str">
        <f t="shared" si="15"/>
        <v xml:space="preserve"> site  m //</v>
      </c>
      <c r="C246" s="23" t="str">
        <f t="shared" si="13"/>
        <v/>
      </c>
      <c r="D246" s="61"/>
      <c r="E246" s="61"/>
      <c r="F246" s="47"/>
      <c r="G246" s="47"/>
      <c r="H246" s="47"/>
      <c r="I246" s="47"/>
      <c r="J246" s="40" t="str">
        <f t="shared" si="14"/>
        <v>//</v>
      </c>
      <c r="K246" s="76"/>
      <c r="L246" s="63"/>
      <c r="M246" s="47"/>
      <c r="N246" s="47"/>
      <c r="O246" s="47"/>
      <c r="P246" s="47"/>
      <c r="Q246" s="47"/>
      <c r="R246" s="47"/>
      <c r="S246" s="111"/>
      <c r="T246" s="47"/>
      <c r="U246" s="47"/>
      <c r="V246" s="47"/>
      <c r="W246" s="47"/>
      <c r="X246" s="47"/>
      <c r="Y246" s="114"/>
      <c r="Z246" s="47"/>
      <c r="AA246" s="117"/>
      <c r="AB246" s="47"/>
      <c r="AC246" s="47"/>
      <c r="AD246" s="40" t="e">
        <f>IF(#REF!="","N/A",#REF!)</f>
        <v>#REF!</v>
      </c>
      <c r="AE246" s="47"/>
      <c r="AF246" s="47"/>
      <c r="AG246" s="120"/>
      <c r="AH246" s="47"/>
      <c r="AI246" s="47"/>
    </row>
    <row r="247" spans="1:35" x14ac:dyDescent="0.25">
      <c r="A247" s="23" t="str">
        <f t="shared" si="12"/>
        <v>00-</v>
      </c>
      <c r="B247" s="23" t="str">
        <f t="shared" si="15"/>
        <v xml:space="preserve"> site  m //</v>
      </c>
      <c r="C247" s="23" t="str">
        <f t="shared" si="13"/>
        <v/>
      </c>
      <c r="D247" s="61"/>
      <c r="E247" s="61"/>
      <c r="F247" s="47"/>
      <c r="G247" s="47"/>
      <c r="H247" s="47"/>
      <c r="I247" s="47"/>
      <c r="J247" s="40" t="str">
        <f t="shared" si="14"/>
        <v>//</v>
      </c>
      <c r="K247" s="76"/>
      <c r="L247" s="63"/>
      <c r="M247" s="47"/>
      <c r="N247" s="47"/>
      <c r="O247" s="47"/>
      <c r="P247" s="47"/>
      <c r="Q247" s="47"/>
      <c r="R247" s="47"/>
      <c r="S247" s="111"/>
      <c r="T247" s="47"/>
      <c r="U247" s="47"/>
      <c r="V247" s="47"/>
      <c r="W247" s="47"/>
      <c r="X247" s="47"/>
      <c r="Y247" s="114"/>
      <c r="Z247" s="47"/>
      <c r="AA247" s="117"/>
      <c r="AB247" s="47"/>
      <c r="AC247" s="47"/>
      <c r="AD247" s="40" t="e">
        <f>IF(#REF!="","N/A",#REF!)</f>
        <v>#REF!</v>
      </c>
      <c r="AE247" s="47"/>
      <c r="AF247" s="47"/>
      <c r="AG247" s="120"/>
      <c r="AH247" s="47"/>
      <c r="AI247" s="47"/>
    </row>
    <row r="248" spans="1:35" x14ac:dyDescent="0.25">
      <c r="A248" s="23" t="str">
        <f t="shared" si="12"/>
        <v>00-</v>
      </c>
      <c r="B248" s="23" t="str">
        <f t="shared" si="15"/>
        <v xml:space="preserve"> site  m //</v>
      </c>
      <c r="C248" s="23" t="str">
        <f t="shared" si="13"/>
        <v/>
      </c>
      <c r="D248" s="61"/>
      <c r="E248" s="61"/>
      <c r="F248" s="47"/>
      <c r="G248" s="47"/>
      <c r="H248" s="47"/>
      <c r="I248" s="47"/>
      <c r="J248" s="40" t="str">
        <f t="shared" si="14"/>
        <v>//</v>
      </c>
      <c r="K248" s="76"/>
      <c r="L248" s="63"/>
      <c r="M248" s="47"/>
      <c r="N248" s="47"/>
      <c r="O248" s="47"/>
      <c r="P248" s="47"/>
      <c r="Q248" s="47"/>
      <c r="R248" s="47"/>
      <c r="S248" s="111"/>
      <c r="T248" s="47"/>
      <c r="U248" s="47"/>
      <c r="V248" s="47"/>
      <c r="W248" s="47"/>
      <c r="X248" s="47"/>
      <c r="Y248" s="114"/>
      <c r="Z248" s="47"/>
      <c r="AA248" s="117"/>
      <c r="AB248" s="47"/>
      <c r="AC248" s="47"/>
      <c r="AD248" s="40" t="e">
        <f>IF(#REF!="","N/A",#REF!)</f>
        <v>#REF!</v>
      </c>
      <c r="AE248" s="47"/>
      <c r="AF248" s="47"/>
      <c r="AG248" s="120"/>
      <c r="AH248" s="47"/>
      <c r="AI248" s="47"/>
    </row>
    <row r="249" spans="1:35" x14ac:dyDescent="0.25">
      <c r="A249" s="23" t="str">
        <f t="shared" si="12"/>
        <v>00-</v>
      </c>
      <c r="B249" s="23" t="str">
        <f t="shared" si="15"/>
        <v xml:space="preserve"> site  m //</v>
      </c>
      <c r="C249" s="23" t="str">
        <f t="shared" si="13"/>
        <v/>
      </c>
      <c r="D249" s="61"/>
      <c r="E249" s="61"/>
      <c r="F249" s="47"/>
      <c r="G249" s="47"/>
      <c r="H249" s="47"/>
      <c r="I249" s="47"/>
      <c r="J249" s="40" t="str">
        <f t="shared" si="14"/>
        <v>//</v>
      </c>
      <c r="K249" s="76"/>
      <c r="L249" s="63"/>
      <c r="M249" s="47"/>
      <c r="N249" s="47"/>
      <c r="O249" s="47"/>
      <c r="P249" s="47"/>
      <c r="Q249" s="47"/>
      <c r="R249" s="47"/>
      <c r="S249" s="111"/>
      <c r="T249" s="47"/>
      <c r="U249" s="47"/>
      <c r="V249" s="47"/>
      <c r="W249" s="47"/>
      <c r="X249" s="47"/>
      <c r="Y249" s="114"/>
      <c r="Z249" s="47"/>
      <c r="AA249" s="117"/>
      <c r="AB249" s="47"/>
      <c r="AC249" s="47"/>
      <c r="AD249" s="40" t="e">
        <f>IF(#REF!="","N/A",#REF!)</f>
        <v>#REF!</v>
      </c>
      <c r="AE249" s="47"/>
      <c r="AF249" s="47"/>
      <c r="AG249" s="120"/>
      <c r="AH249" s="47"/>
      <c r="AI249" s="47"/>
    </row>
    <row r="250" spans="1:35" x14ac:dyDescent="0.25">
      <c r="A250" s="23" t="str">
        <f t="shared" si="12"/>
        <v>00-</v>
      </c>
      <c r="B250" s="23" t="str">
        <f t="shared" si="15"/>
        <v xml:space="preserve"> site  m //</v>
      </c>
      <c r="C250" s="23" t="str">
        <f t="shared" si="13"/>
        <v/>
      </c>
      <c r="D250" s="61"/>
      <c r="E250" s="61"/>
      <c r="F250" s="47"/>
      <c r="G250" s="47"/>
      <c r="H250" s="47"/>
      <c r="I250" s="47"/>
      <c r="J250" s="40" t="str">
        <f t="shared" si="14"/>
        <v>//</v>
      </c>
      <c r="K250" s="76"/>
      <c r="L250" s="63"/>
      <c r="M250" s="47"/>
      <c r="N250" s="47"/>
      <c r="O250" s="47"/>
      <c r="P250" s="47"/>
      <c r="Q250" s="47"/>
      <c r="R250" s="47"/>
      <c r="S250" s="111"/>
      <c r="T250" s="47"/>
      <c r="U250" s="47"/>
      <c r="V250" s="47"/>
      <c r="W250" s="47"/>
      <c r="X250" s="47"/>
      <c r="Y250" s="114"/>
      <c r="Z250" s="47"/>
      <c r="AA250" s="117"/>
      <c r="AB250" s="47"/>
      <c r="AC250" s="47"/>
      <c r="AD250" s="40" t="e">
        <f>IF(#REF!="","N/A",#REF!)</f>
        <v>#REF!</v>
      </c>
      <c r="AE250" s="47"/>
      <c r="AF250" s="47"/>
      <c r="AG250" s="120"/>
      <c r="AH250" s="47"/>
      <c r="AI250" s="47"/>
    </row>
    <row r="251" spans="1:35" x14ac:dyDescent="0.25">
      <c r="A251" s="23" t="str">
        <f t="shared" si="12"/>
        <v>00-</v>
      </c>
      <c r="B251" s="23" t="str">
        <f t="shared" si="15"/>
        <v xml:space="preserve"> site  m //</v>
      </c>
      <c r="C251" s="23" t="str">
        <f t="shared" si="13"/>
        <v/>
      </c>
      <c r="D251" s="61"/>
      <c r="E251" s="61"/>
      <c r="F251" s="47"/>
      <c r="G251" s="47"/>
      <c r="H251" s="47"/>
      <c r="I251" s="47"/>
      <c r="J251" s="40" t="str">
        <f t="shared" si="14"/>
        <v>//</v>
      </c>
      <c r="K251" s="76"/>
      <c r="L251" s="63"/>
      <c r="M251" s="47"/>
      <c r="N251" s="47"/>
      <c r="O251" s="47"/>
      <c r="P251" s="47"/>
      <c r="Q251" s="47"/>
      <c r="R251" s="47"/>
      <c r="S251" s="111"/>
      <c r="T251" s="47"/>
      <c r="U251" s="47"/>
      <c r="V251" s="47"/>
      <c r="W251" s="47"/>
      <c r="X251" s="47"/>
      <c r="Y251" s="114"/>
      <c r="Z251" s="47"/>
      <c r="AA251" s="117"/>
      <c r="AB251" s="47"/>
      <c r="AC251" s="47"/>
      <c r="AD251" s="40" t="e">
        <f>IF(#REF!="","N/A",#REF!)</f>
        <v>#REF!</v>
      </c>
      <c r="AE251" s="47"/>
      <c r="AF251" s="47"/>
      <c r="AG251" s="120"/>
      <c r="AH251" s="47"/>
      <c r="AI251" s="47"/>
    </row>
    <row r="252" spans="1:35" x14ac:dyDescent="0.25">
      <c r="A252" s="23" t="str">
        <f t="shared" si="12"/>
        <v>00-</v>
      </c>
      <c r="B252" s="23" t="str">
        <f t="shared" si="15"/>
        <v xml:space="preserve"> site  m //</v>
      </c>
      <c r="C252" s="23" t="str">
        <f t="shared" si="13"/>
        <v/>
      </c>
      <c r="D252" s="61"/>
      <c r="E252" s="61"/>
      <c r="F252" s="47"/>
      <c r="G252" s="47"/>
      <c r="H252" s="47"/>
      <c r="I252" s="47"/>
      <c r="J252" s="40" t="str">
        <f t="shared" si="14"/>
        <v>//</v>
      </c>
      <c r="K252" s="76"/>
      <c r="L252" s="63"/>
      <c r="M252" s="47"/>
      <c r="N252" s="47"/>
      <c r="O252" s="47"/>
      <c r="P252" s="47"/>
      <c r="Q252" s="47"/>
      <c r="R252" s="47"/>
      <c r="S252" s="111"/>
      <c r="T252" s="47"/>
      <c r="U252" s="47"/>
      <c r="V252" s="47"/>
      <c r="W252" s="47"/>
      <c r="X252" s="47"/>
      <c r="Y252" s="114"/>
      <c r="Z252" s="47"/>
      <c r="AA252" s="117"/>
      <c r="AB252" s="47"/>
      <c r="AC252" s="47"/>
      <c r="AD252" s="40" t="e">
        <f>IF(#REF!="","N/A",#REF!)</f>
        <v>#REF!</v>
      </c>
      <c r="AE252" s="47"/>
      <c r="AF252" s="47"/>
      <c r="AG252" s="120"/>
      <c r="AH252" s="47"/>
      <c r="AI252" s="47"/>
    </row>
    <row r="253" spans="1:35" x14ac:dyDescent="0.25">
      <c r="A253" s="23" t="str">
        <f t="shared" si="12"/>
        <v>00-</v>
      </c>
      <c r="B253" s="23" t="str">
        <f t="shared" si="15"/>
        <v xml:space="preserve"> site  m //</v>
      </c>
      <c r="C253" s="23" t="str">
        <f t="shared" si="13"/>
        <v/>
      </c>
      <c r="D253" s="61"/>
      <c r="E253" s="61"/>
      <c r="F253" s="47"/>
      <c r="G253" s="47"/>
      <c r="H253" s="47"/>
      <c r="I253" s="47"/>
      <c r="J253" s="40" t="str">
        <f t="shared" si="14"/>
        <v>//</v>
      </c>
      <c r="K253" s="76"/>
      <c r="L253" s="63"/>
      <c r="M253" s="47"/>
      <c r="N253" s="47"/>
      <c r="O253" s="47"/>
      <c r="P253" s="47"/>
      <c r="Q253" s="47"/>
      <c r="R253" s="47"/>
      <c r="S253" s="111"/>
      <c r="T253" s="47"/>
      <c r="U253" s="47"/>
      <c r="V253" s="47"/>
      <c r="W253" s="47"/>
      <c r="X253" s="47"/>
      <c r="Y253" s="114"/>
      <c r="Z253" s="47"/>
      <c r="AA253" s="117"/>
      <c r="AB253" s="47"/>
      <c r="AC253" s="47"/>
      <c r="AD253" s="40" t="e">
        <f>IF(#REF!="","N/A",#REF!)</f>
        <v>#REF!</v>
      </c>
      <c r="AE253" s="47"/>
      <c r="AF253" s="47"/>
      <c r="AG253" s="120"/>
      <c r="AH253" s="47"/>
      <c r="AI253" s="47"/>
    </row>
    <row r="254" spans="1:35" x14ac:dyDescent="0.25">
      <c r="A254" s="23" t="str">
        <f t="shared" si="12"/>
        <v>00-</v>
      </c>
      <c r="B254" s="23" t="str">
        <f t="shared" si="15"/>
        <v xml:space="preserve"> site  m //</v>
      </c>
      <c r="C254" s="23" t="str">
        <f t="shared" si="13"/>
        <v/>
      </c>
      <c r="D254" s="61"/>
      <c r="E254" s="61"/>
      <c r="F254" s="47"/>
      <c r="G254" s="47"/>
      <c r="H254" s="47"/>
      <c r="I254" s="47"/>
      <c r="J254" s="40" t="str">
        <f t="shared" si="14"/>
        <v>//</v>
      </c>
      <c r="K254" s="76"/>
      <c r="L254" s="63"/>
      <c r="M254" s="47"/>
      <c r="N254" s="47"/>
      <c r="O254" s="47"/>
      <c r="P254" s="47"/>
      <c r="Q254" s="47"/>
      <c r="R254" s="47"/>
      <c r="S254" s="111"/>
      <c r="T254" s="47"/>
      <c r="U254" s="47"/>
      <c r="V254" s="47"/>
      <c r="W254" s="47"/>
      <c r="X254" s="47"/>
      <c r="Y254" s="114"/>
      <c r="Z254" s="47"/>
      <c r="AA254" s="117"/>
      <c r="AB254" s="47"/>
      <c r="AC254" s="47"/>
      <c r="AD254" s="40" t="e">
        <f>IF(#REF!="","N/A",#REF!)</f>
        <v>#REF!</v>
      </c>
      <c r="AE254" s="47"/>
      <c r="AF254" s="47"/>
      <c r="AG254" s="120"/>
      <c r="AH254" s="47"/>
      <c r="AI254" s="47"/>
    </row>
    <row r="255" spans="1:35" x14ac:dyDescent="0.25">
      <c r="A255" s="23" t="str">
        <f t="shared" si="12"/>
        <v>00-</v>
      </c>
      <c r="B255" s="23" t="str">
        <f t="shared" si="15"/>
        <v xml:space="preserve"> site  m //</v>
      </c>
      <c r="C255" s="23" t="str">
        <f t="shared" si="13"/>
        <v/>
      </c>
      <c r="D255" s="61"/>
      <c r="E255" s="61"/>
      <c r="F255" s="47"/>
      <c r="G255" s="47"/>
      <c r="H255" s="47"/>
      <c r="I255" s="47"/>
      <c r="J255" s="40" t="str">
        <f t="shared" si="14"/>
        <v>//</v>
      </c>
      <c r="K255" s="76"/>
      <c r="L255" s="63"/>
      <c r="M255" s="47"/>
      <c r="N255" s="47"/>
      <c r="O255" s="47"/>
      <c r="P255" s="47"/>
      <c r="Q255" s="47"/>
      <c r="R255" s="47"/>
      <c r="S255" s="111"/>
      <c r="T255" s="47"/>
      <c r="U255" s="47"/>
      <c r="V255" s="47"/>
      <c r="W255" s="47"/>
      <c r="X255" s="47"/>
      <c r="Y255" s="114"/>
      <c r="Z255" s="47"/>
      <c r="AA255" s="117"/>
      <c r="AB255" s="47"/>
      <c r="AC255" s="47"/>
      <c r="AD255" s="40" t="e">
        <f>IF(#REF!="","N/A",#REF!)</f>
        <v>#REF!</v>
      </c>
      <c r="AE255" s="47"/>
      <c r="AF255" s="47"/>
      <c r="AG255" s="120"/>
      <c r="AH255" s="47"/>
      <c r="AI255" s="47"/>
    </row>
    <row r="256" spans="1:35" x14ac:dyDescent="0.25">
      <c r="A256" s="23" t="str">
        <f t="shared" si="12"/>
        <v>00-</v>
      </c>
      <c r="B256" s="23" t="str">
        <f t="shared" si="15"/>
        <v xml:space="preserve"> site  m //</v>
      </c>
      <c r="C256" s="23" t="str">
        <f t="shared" si="13"/>
        <v/>
      </c>
      <c r="D256" s="61"/>
      <c r="E256" s="61"/>
      <c r="F256" s="47"/>
      <c r="G256" s="47"/>
      <c r="H256" s="47"/>
      <c r="I256" s="47"/>
      <c r="J256" s="40" t="str">
        <f t="shared" si="14"/>
        <v>//</v>
      </c>
      <c r="K256" s="76"/>
      <c r="L256" s="63"/>
      <c r="M256" s="47"/>
      <c r="N256" s="47"/>
      <c r="O256" s="47"/>
      <c r="P256" s="47"/>
      <c r="Q256" s="47"/>
      <c r="R256" s="47"/>
      <c r="S256" s="111"/>
      <c r="T256" s="47"/>
      <c r="U256" s="47"/>
      <c r="V256" s="47"/>
      <c r="W256" s="47"/>
      <c r="X256" s="47"/>
      <c r="Y256" s="114"/>
      <c r="Z256" s="47"/>
      <c r="AA256" s="117"/>
      <c r="AB256" s="47"/>
      <c r="AC256" s="47"/>
      <c r="AD256" s="40" t="e">
        <f>IF(#REF!="","N/A",#REF!)</f>
        <v>#REF!</v>
      </c>
      <c r="AE256" s="47"/>
      <c r="AF256" s="47"/>
      <c r="AG256" s="120"/>
      <c r="AH256" s="47"/>
      <c r="AI256" s="47"/>
    </row>
    <row r="257" spans="1:35" x14ac:dyDescent="0.25">
      <c r="A257" s="23" t="str">
        <f t="shared" si="12"/>
        <v>00-</v>
      </c>
      <c r="B257" s="23" t="str">
        <f t="shared" si="15"/>
        <v xml:space="preserve"> site  m //</v>
      </c>
      <c r="C257" s="23" t="str">
        <f t="shared" si="13"/>
        <v/>
      </c>
      <c r="D257" s="61"/>
      <c r="E257" s="61"/>
      <c r="F257" s="47"/>
      <c r="G257" s="47"/>
      <c r="H257" s="47"/>
      <c r="I257" s="47"/>
      <c r="J257" s="40" t="str">
        <f t="shared" si="14"/>
        <v>//</v>
      </c>
      <c r="K257" s="76"/>
      <c r="L257" s="63"/>
      <c r="M257" s="47"/>
      <c r="N257" s="47"/>
      <c r="O257" s="47"/>
      <c r="P257" s="47"/>
      <c r="Q257" s="47"/>
      <c r="R257" s="47"/>
      <c r="S257" s="111"/>
      <c r="T257" s="47"/>
      <c r="U257" s="47"/>
      <c r="V257" s="47"/>
      <c r="W257" s="47"/>
      <c r="X257" s="47"/>
      <c r="Y257" s="114"/>
      <c r="Z257" s="47"/>
      <c r="AA257" s="117"/>
      <c r="AB257" s="47"/>
      <c r="AC257" s="47"/>
      <c r="AD257" s="40" t="e">
        <f>IF(#REF!="","N/A",#REF!)</f>
        <v>#REF!</v>
      </c>
      <c r="AE257" s="47"/>
      <c r="AF257" s="47"/>
      <c r="AG257" s="120"/>
      <c r="AH257" s="47"/>
      <c r="AI257" s="47"/>
    </row>
    <row r="258" spans="1:35" x14ac:dyDescent="0.25">
      <c r="A258" s="23" t="str">
        <f t="shared" si="12"/>
        <v>00-</v>
      </c>
      <c r="B258" s="23" t="str">
        <f t="shared" si="15"/>
        <v xml:space="preserve"> site  m //</v>
      </c>
      <c r="C258" s="23" t="str">
        <f t="shared" si="13"/>
        <v/>
      </c>
      <c r="D258" s="61"/>
      <c r="E258" s="61"/>
      <c r="F258" s="47"/>
      <c r="G258" s="47"/>
      <c r="H258" s="47"/>
      <c r="I258" s="47"/>
      <c r="J258" s="40" t="str">
        <f t="shared" si="14"/>
        <v>//</v>
      </c>
      <c r="K258" s="76"/>
      <c r="L258" s="63"/>
      <c r="M258" s="47"/>
      <c r="N258" s="47"/>
      <c r="O258" s="47"/>
      <c r="P258" s="47"/>
      <c r="Q258" s="47"/>
      <c r="R258" s="47"/>
      <c r="S258" s="111"/>
      <c r="T258" s="47"/>
      <c r="U258" s="47"/>
      <c r="V258" s="47"/>
      <c r="W258" s="47"/>
      <c r="X258" s="47"/>
      <c r="Y258" s="114"/>
      <c r="Z258" s="47"/>
      <c r="AA258" s="117"/>
      <c r="AB258" s="47"/>
      <c r="AC258" s="47"/>
      <c r="AD258" s="40" t="e">
        <f>IF(#REF!="","N/A",#REF!)</f>
        <v>#REF!</v>
      </c>
      <c r="AE258" s="47"/>
      <c r="AF258" s="47"/>
      <c r="AG258" s="120"/>
      <c r="AH258" s="47"/>
      <c r="AI258" s="47"/>
    </row>
    <row r="259" spans="1:35" x14ac:dyDescent="0.25">
      <c r="A259" s="23" t="str">
        <f t="shared" si="12"/>
        <v>00-</v>
      </c>
      <c r="B259" s="23" t="str">
        <f t="shared" si="15"/>
        <v xml:space="preserve"> site  m //</v>
      </c>
      <c r="C259" s="23" t="str">
        <f t="shared" si="13"/>
        <v/>
      </c>
      <c r="D259" s="61"/>
      <c r="E259" s="61"/>
      <c r="F259" s="47"/>
      <c r="G259" s="47"/>
      <c r="H259" s="47"/>
      <c r="I259" s="47"/>
      <c r="J259" s="40" t="str">
        <f t="shared" si="14"/>
        <v>//</v>
      </c>
      <c r="K259" s="76"/>
      <c r="L259" s="63"/>
      <c r="M259" s="47"/>
      <c r="N259" s="47"/>
      <c r="O259" s="47"/>
      <c r="P259" s="47"/>
      <c r="Q259" s="47"/>
      <c r="R259" s="47"/>
      <c r="S259" s="111"/>
      <c r="T259" s="47"/>
      <c r="U259" s="47"/>
      <c r="V259" s="47"/>
      <c r="W259" s="47"/>
      <c r="X259" s="47"/>
      <c r="Y259" s="114"/>
      <c r="Z259" s="47"/>
      <c r="AA259" s="117"/>
      <c r="AB259" s="47"/>
      <c r="AC259" s="47"/>
      <c r="AD259" s="40" t="e">
        <f>IF(#REF!="","N/A",#REF!)</f>
        <v>#REF!</v>
      </c>
      <c r="AE259" s="47"/>
      <c r="AF259" s="47"/>
      <c r="AG259" s="120"/>
      <c r="AH259" s="47"/>
      <c r="AI259" s="47"/>
    </row>
    <row r="260" spans="1:35" x14ac:dyDescent="0.25">
      <c r="A260" s="23" t="str">
        <f t="shared" ref="A260:A323" si="16">IFERROR((CONCATENATE(((-1*TRUNC(E260,4))*10000),((TRUNC(D260,4))*10000),"-",I260))," ")</f>
        <v>00-</v>
      </c>
      <c r="B260" s="23" t="str">
        <f t="shared" si="15"/>
        <v xml:space="preserve"> site  m //</v>
      </c>
      <c r="C260" s="23" t="str">
        <f t="shared" ref="C260:C323" si="17">IF(B260=" site  m //","",(CONCATENATE(M260," ","site"," ",N260," ",W260,"m"," ",J260)))</f>
        <v/>
      </c>
      <c r="D260" s="61"/>
      <c r="E260" s="61"/>
      <c r="F260" s="47"/>
      <c r="G260" s="47"/>
      <c r="H260" s="47"/>
      <c r="I260" s="47"/>
      <c r="J260" s="40" t="str">
        <f t="shared" ref="J260:J323" si="18">(CONCATENATE(G260,"/",H260,"/",I260))</f>
        <v>//</v>
      </c>
      <c r="K260" s="76"/>
      <c r="L260" s="63"/>
      <c r="M260" s="47"/>
      <c r="N260" s="47"/>
      <c r="O260" s="47"/>
      <c r="P260" s="47"/>
      <c r="Q260" s="47"/>
      <c r="R260" s="47"/>
      <c r="S260" s="111"/>
      <c r="T260" s="47"/>
      <c r="U260" s="47"/>
      <c r="V260" s="47"/>
      <c r="W260" s="47"/>
      <c r="X260" s="47"/>
      <c r="Y260" s="114"/>
      <c r="Z260" s="47"/>
      <c r="AA260" s="117"/>
      <c r="AB260" s="47"/>
      <c r="AC260" s="47"/>
      <c r="AD260" s="40" t="e">
        <f>IF(#REF!="","N/A",#REF!)</f>
        <v>#REF!</v>
      </c>
      <c r="AE260" s="47"/>
      <c r="AF260" s="47"/>
      <c r="AG260" s="120"/>
      <c r="AH260" s="47"/>
      <c r="AI260" s="47"/>
    </row>
    <row r="261" spans="1:35" x14ac:dyDescent="0.25">
      <c r="A261" s="23" t="str">
        <f t="shared" si="16"/>
        <v>00-</v>
      </c>
      <c r="B261" s="23" t="str">
        <f t="shared" ref="B261:B324" si="19">CONCATENATE(M261," ","site"," ",N261," ",W261,"m"," ",J261)</f>
        <v xml:space="preserve"> site  m //</v>
      </c>
      <c r="C261" s="23" t="str">
        <f t="shared" si="17"/>
        <v/>
      </c>
      <c r="D261" s="61"/>
      <c r="E261" s="61"/>
      <c r="F261" s="47"/>
      <c r="G261" s="47"/>
      <c r="H261" s="47"/>
      <c r="I261" s="47"/>
      <c r="J261" s="40" t="str">
        <f t="shared" si="18"/>
        <v>//</v>
      </c>
      <c r="K261" s="76"/>
      <c r="L261" s="63"/>
      <c r="M261" s="47"/>
      <c r="N261" s="47"/>
      <c r="O261" s="47"/>
      <c r="P261" s="47"/>
      <c r="Q261" s="47"/>
      <c r="R261" s="47"/>
      <c r="S261" s="111"/>
      <c r="T261" s="47"/>
      <c r="U261" s="47"/>
      <c r="V261" s="47"/>
      <c r="W261" s="47"/>
      <c r="X261" s="47"/>
      <c r="Y261" s="114"/>
      <c r="Z261" s="47"/>
      <c r="AA261" s="117"/>
      <c r="AB261" s="47"/>
      <c r="AC261" s="47"/>
      <c r="AD261" s="40" t="e">
        <f>IF(#REF!="","N/A",#REF!)</f>
        <v>#REF!</v>
      </c>
      <c r="AE261" s="47"/>
      <c r="AF261" s="47"/>
      <c r="AG261" s="120"/>
      <c r="AH261" s="47"/>
      <c r="AI261" s="47"/>
    </row>
    <row r="262" spans="1:35" x14ac:dyDescent="0.25">
      <c r="A262" s="23" t="str">
        <f t="shared" si="16"/>
        <v>00-</v>
      </c>
      <c r="B262" s="23" t="str">
        <f t="shared" si="19"/>
        <v xml:space="preserve"> site  m //</v>
      </c>
      <c r="C262" s="23" t="str">
        <f t="shared" si="17"/>
        <v/>
      </c>
      <c r="D262" s="61"/>
      <c r="E262" s="61"/>
      <c r="F262" s="47"/>
      <c r="G262" s="47"/>
      <c r="H262" s="47"/>
      <c r="I262" s="47"/>
      <c r="J262" s="40" t="str">
        <f t="shared" si="18"/>
        <v>//</v>
      </c>
      <c r="K262" s="76"/>
      <c r="L262" s="63"/>
      <c r="M262" s="47"/>
      <c r="N262" s="47"/>
      <c r="O262" s="47"/>
      <c r="P262" s="47"/>
      <c r="Q262" s="47"/>
      <c r="R262" s="47"/>
      <c r="S262" s="111"/>
      <c r="T262" s="47"/>
      <c r="U262" s="47"/>
      <c r="V262" s="47"/>
      <c r="W262" s="47"/>
      <c r="X262" s="47"/>
      <c r="Y262" s="114"/>
      <c r="Z262" s="47"/>
      <c r="AA262" s="117"/>
      <c r="AB262" s="47"/>
      <c r="AC262" s="47"/>
      <c r="AD262" s="40" t="e">
        <f>IF(#REF!="","N/A",#REF!)</f>
        <v>#REF!</v>
      </c>
      <c r="AE262" s="47"/>
      <c r="AF262" s="47"/>
      <c r="AG262" s="120"/>
      <c r="AH262" s="47"/>
      <c r="AI262" s="47"/>
    </row>
    <row r="263" spans="1:35" x14ac:dyDescent="0.25">
      <c r="A263" s="23" t="str">
        <f t="shared" si="16"/>
        <v>00-</v>
      </c>
      <c r="B263" s="23" t="str">
        <f t="shared" si="19"/>
        <v xml:space="preserve"> site  m //</v>
      </c>
      <c r="C263" s="23" t="str">
        <f t="shared" si="17"/>
        <v/>
      </c>
      <c r="D263" s="61"/>
      <c r="E263" s="61"/>
      <c r="F263" s="47"/>
      <c r="G263" s="47"/>
      <c r="H263" s="47"/>
      <c r="I263" s="47"/>
      <c r="J263" s="40" t="str">
        <f t="shared" si="18"/>
        <v>//</v>
      </c>
      <c r="K263" s="76"/>
      <c r="L263" s="63"/>
      <c r="M263" s="47"/>
      <c r="N263" s="47"/>
      <c r="O263" s="47"/>
      <c r="P263" s="47"/>
      <c r="Q263" s="47"/>
      <c r="R263" s="47"/>
      <c r="S263" s="111"/>
      <c r="T263" s="47"/>
      <c r="U263" s="47"/>
      <c r="V263" s="47"/>
      <c r="W263" s="47"/>
      <c r="X263" s="47"/>
      <c r="Y263" s="114"/>
      <c r="Z263" s="47"/>
      <c r="AA263" s="117"/>
      <c r="AB263" s="47"/>
      <c r="AC263" s="47"/>
      <c r="AD263" s="40" t="e">
        <f>IF(#REF!="","N/A",#REF!)</f>
        <v>#REF!</v>
      </c>
      <c r="AE263" s="47"/>
      <c r="AF263" s="47"/>
      <c r="AG263" s="120"/>
      <c r="AH263" s="47"/>
      <c r="AI263" s="47"/>
    </row>
    <row r="264" spans="1:35" x14ac:dyDescent="0.25">
      <c r="A264" s="23" t="str">
        <f t="shared" si="16"/>
        <v>00-</v>
      </c>
      <c r="B264" s="23" t="str">
        <f t="shared" si="19"/>
        <v xml:space="preserve"> site  m //</v>
      </c>
      <c r="C264" s="23" t="str">
        <f t="shared" si="17"/>
        <v/>
      </c>
      <c r="D264" s="61"/>
      <c r="E264" s="61"/>
      <c r="F264" s="47"/>
      <c r="G264" s="47"/>
      <c r="H264" s="47"/>
      <c r="I264" s="47"/>
      <c r="J264" s="40" t="str">
        <f t="shared" si="18"/>
        <v>//</v>
      </c>
      <c r="K264" s="76"/>
      <c r="L264" s="63"/>
      <c r="M264" s="47"/>
      <c r="N264" s="47"/>
      <c r="O264" s="47"/>
      <c r="P264" s="47"/>
      <c r="Q264" s="47"/>
      <c r="R264" s="47"/>
      <c r="S264" s="111"/>
      <c r="T264" s="47"/>
      <c r="U264" s="47"/>
      <c r="V264" s="47"/>
      <c r="W264" s="47"/>
      <c r="X264" s="47"/>
      <c r="Y264" s="114"/>
      <c r="Z264" s="47"/>
      <c r="AA264" s="117"/>
      <c r="AB264" s="47"/>
      <c r="AC264" s="47"/>
      <c r="AD264" s="40" t="e">
        <f>IF(#REF!="","N/A",#REF!)</f>
        <v>#REF!</v>
      </c>
      <c r="AE264" s="47"/>
      <c r="AF264" s="47"/>
      <c r="AG264" s="120"/>
      <c r="AH264" s="47"/>
      <c r="AI264" s="47"/>
    </row>
    <row r="265" spans="1:35" x14ac:dyDescent="0.25">
      <c r="A265" s="23" t="str">
        <f t="shared" si="16"/>
        <v>00-</v>
      </c>
      <c r="B265" s="23" t="str">
        <f t="shared" si="19"/>
        <v xml:space="preserve"> site  m //</v>
      </c>
      <c r="C265" s="23" t="str">
        <f t="shared" si="17"/>
        <v/>
      </c>
      <c r="D265" s="61"/>
      <c r="E265" s="61"/>
      <c r="F265" s="47"/>
      <c r="G265" s="47"/>
      <c r="H265" s="47"/>
      <c r="I265" s="47"/>
      <c r="J265" s="40" t="str">
        <f t="shared" si="18"/>
        <v>//</v>
      </c>
      <c r="K265" s="76"/>
      <c r="L265" s="63"/>
      <c r="M265" s="47"/>
      <c r="N265" s="47"/>
      <c r="O265" s="47"/>
      <c r="P265" s="47"/>
      <c r="Q265" s="47"/>
      <c r="R265" s="47"/>
      <c r="S265" s="111"/>
      <c r="T265" s="47"/>
      <c r="U265" s="47"/>
      <c r="V265" s="47"/>
      <c r="W265" s="47"/>
      <c r="X265" s="47"/>
      <c r="Y265" s="114"/>
      <c r="Z265" s="47"/>
      <c r="AA265" s="117"/>
      <c r="AB265" s="47"/>
      <c r="AC265" s="47"/>
      <c r="AD265" s="40" t="e">
        <f>IF(#REF!="","N/A",#REF!)</f>
        <v>#REF!</v>
      </c>
      <c r="AE265" s="47"/>
      <c r="AF265" s="47"/>
      <c r="AG265" s="120"/>
      <c r="AH265" s="47"/>
      <c r="AI265" s="47"/>
    </row>
    <row r="266" spans="1:35" x14ac:dyDescent="0.25">
      <c r="A266" s="23" t="str">
        <f t="shared" si="16"/>
        <v>00-</v>
      </c>
      <c r="B266" s="23" t="str">
        <f t="shared" si="19"/>
        <v xml:space="preserve"> site  m //</v>
      </c>
      <c r="C266" s="23" t="str">
        <f t="shared" si="17"/>
        <v/>
      </c>
      <c r="D266" s="61"/>
      <c r="E266" s="61"/>
      <c r="F266" s="47"/>
      <c r="G266" s="47"/>
      <c r="H266" s="47"/>
      <c r="I266" s="47"/>
      <c r="J266" s="40" t="str">
        <f t="shared" si="18"/>
        <v>//</v>
      </c>
      <c r="K266" s="76"/>
      <c r="L266" s="63"/>
      <c r="M266" s="47"/>
      <c r="N266" s="47"/>
      <c r="O266" s="47"/>
      <c r="P266" s="47"/>
      <c r="Q266" s="47"/>
      <c r="R266" s="47"/>
      <c r="S266" s="111"/>
      <c r="T266" s="47"/>
      <c r="U266" s="47"/>
      <c r="V266" s="47"/>
      <c r="W266" s="47"/>
      <c r="X266" s="47"/>
      <c r="Y266" s="114"/>
      <c r="Z266" s="47"/>
      <c r="AA266" s="117"/>
      <c r="AB266" s="47"/>
      <c r="AC266" s="47"/>
      <c r="AD266" s="40" t="e">
        <f>IF(#REF!="","N/A",#REF!)</f>
        <v>#REF!</v>
      </c>
      <c r="AE266" s="47"/>
      <c r="AF266" s="47"/>
      <c r="AG266" s="120"/>
      <c r="AH266" s="47"/>
      <c r="AI266" s="47"/>
    </row>
    <row r="267" spans="1:35" x14ac:dyDescent="0.25">
      <c r="A267" s="23" t="str">
        <f t="shared" si="16"/>
        <v>00-</v>
      </c>
      <c r="B267" s="23" t="str">
        <f t="shared" si="19"/>
        <v xml:space="preserve"> site  m //</v>
      </c>
      <c r="C267" s="23" t="str">
        <f t="shared" si="17"/>
        <v/>
      </c>
      <c r="D267" s="61"/>
      <c r="E267" s="61"/>
      <c r="F267" s="47"/>
      <c r="G267" s="47"/>
      <c r="H267" s="47"/>
      <c r="I267" s="47"/>
      <c r="J267" s="40" t="str">
        <f t="shared" si="18"/>
        <v>//</v>
      </c>
      <c r="K267" s="76"/>
      <c r="L267" s="63"/>
      <c r="M267" s="47"/>
      <c r="N267" s="47"/>
      <c r="O267" s="47"/>
      <c r="P267" s="47"/>
      <c r="Q267" s="47"/>
      <c r="R267" s="47"/>
      <c r="S267" s="111"/>
      <c r="T267" s="47"/>
      <c r="U267" s="47"/>
      <c r="V267" s="47"/>
      <c r="W267" s="47"/>
      <c r="X267" s="47"/>
      <c r="Y267" s="114"/>
      <c r="Z267" s="47"/>
      <c r="AA267" s="117"/>
      <c r="AB267" s="47"/>
      <c r="AC267" s="47"/>
      <c r="AD267" s="40" t="e">
        <f>IF(#REF!="","N/A",#REF!)</f>
        <v>#REF!</v>
      </c>
      <c r="AE267" s="47"/>
      <c r="AF267" s="47"/>
      <c r="AG267" s="120"/>
      <c r="AH267" s="47"/>
      <c r="AI267" s="47"/>
    </row>
    <row r="268" spans="1:35" x14ac:dyDescent="0.25">
      <c r="A268" s="23" t="str">
        <f t="shared" si="16"/>
        <v>00-</v>
      </c>
      <c r="B268" s="23" t="str">
        <f t="shared" si="19"/>
        <v xml:space="preserve"> site  m //</v>
      </c>
      <c r="C268" s="23" t="str">
        <f t="shared" si="17"/>
        <v/>
      </c>
      <c r="D268" s="61"/>
      <c r="E268" s="61"/>
      <c r="F268" s="47"/>
      <c r="G268" s="47"/>
      <c r="H268" s="47"/>
      <c r="I268" s="47"/>
      <c r="J268" s="40" t="str">
        <f t="shared" si="18"/>
        <v>//</v>
      </c>
      <c r="K268" s="76"/>
      <c r="L268" s="63"/>
      <c r="M268" s="47"/>
      <c r="N268" s="47"/>
      <c r="O268" s="47"/>
      <c r="P268" s="47"/>
      <c r="Q268" s="47"/>
      <c r="R268" s="47"/>
      <c r="S268" s="111"/>
      <c r="T268" s="47"/>
      <c r="U268" s="47"/>
      <c r="V268" s="47"/>
      <c r="W268" s="47"/>
      <c r="X268" s="47"/>
      <c r="Y268" s="114"/>
      <c r="Z268" s="47"/>
      <c r="AA268" s="117"/>
      <c r="AB268" s="47"/>
      <c r="AC268" s="47"/>
      <c r="AD268" s="40" t="e">
        <f>IF(#REF!="","N/A",#REF!)</f>
        <v>#REF!</v>
      </c>
      <c r="AE268" s="47"/>
      <c r="AF268" s="47"/>
      <c r="AG268" s="120"/>
      <c r="AH268" s="47"/>
      <c r="AI268" s="47"/>
    </row>
    <row r="269" spans="1:35" x14ac:dyDescent="0.25">
      <c r="A269" s="23" t="str">
        <f t="shared" si="16"/>
        <v>00-</v>
      </c>
      <c r="B269" s="23" t="str">
        <f t="shared" si="19"/>
        <v xml:space="preserve"> site  m //</v>
      </c>
      <c r="C269" s="23" t="str">
        <f t="shared" si="17"/>
        <v/>
      </c>
      <c r="D269" s="61"/>
      <c r="E269" s="61"/>
      <c r="F269" s="47"/>
      <c r="G269" s="47"/>
      <c r="H269" s="47"/>
      <c r="I269" s="47"/>
      <c r="J269" s="40" t="str">
        <f t="shared" si="18"/>
        <v>//</v>
      </c>
      <c r="K269" s="76"/>
      <c r="L269" s="63"/>
      <c r="M269" s="47"/>
      <c r="N269" s="47"/>
      <c r="O269" s="47"/>
      <c r="P269" s="47"/>
      <c r="Q269" s="47"/>
      <c r="R269" s="47"/>
      <c r="S269" s="111"/>
      <c r="T269" s="47"/>
      <c r="U269" s="47"/>
      <c r="V269" s="47"/>
      <c r="W269" s="47"/>
      <c r="X269" s="47"/>
      <c r="Y269" s="114"/>
      <c r="Z269" s="47"/>
      <c r="AA269" s="117"/>
      <c r="AB269" s="47"/>
      <c r="AC269" s="47"/>
      <c r="AD269" s="40" t="e">
        <f>IF(#REF!="","N/A",#REF!)</f>
        <v>#REF!</v>
      </c>
      <c r="AE269" s="47"/>
      <c r="AF269" s="47"/>
      <c r="AG269" s="120"/>
      <c r="AH269" s="47"/>
      <c r="AI269" s="47"/>
    </row>
    <row r="270" spans="1:35" x14ac:dyDescent="0.25">
      <c r="A270" s="23" t="str">
        <f t="shared" si="16"/>
        <v>00-</v>
      </c>
      <c r="B270" s="23" t="str">
        <f t="shared" si="19"/>
        <v xml:space="preserve"> site  m //</v>
      </c>
      <c r="C270" s="23" t="str">
        <f t="shared" si="17"/>
        <v/>
      </c>
      <c r="D270" s="61"/>
      <c r="E270" s="61"/>
      <c r="F270" s="47"/>
      <c r="G270" s="47"/>
      <c r="H270" s="47"/>
      <c r="I270" s="47"/>
      <c r="J270" s="40" t="str">
        <f t="shared" si="18"/>
        <v>//</v>
      </c>
      <c r="K270" s="76"/>
      <c r="L270" s="63"/>
      <c r="M270" s="47"/>
      <c r="N270" s="47"/>
      <c r="O270" s="47"/>
      <c r="P270" s="47"/>
      <c r="Q270" s="47"/>
      <c r="R270" s="47"/>
      <c r="S270" s="111"/>
      <c r="T270" s="47"/>
      <c r="U270" s="47"/>
      <c r="V270" s="47"/>
      <c r="W270" s="47"/>
      <c r="X270" s="47"/>
      <c r="Y270" s="114"/>
      <c r="Z270" s="47"/>
      <c r="AA270" s="117"/>
      <c r="AB270" s="47"/>
      <c r="AC270" s="47"/>
      <c r="AD270" s="40" t="e">
        <f>IF(#REF!="","N/A",#REF!)</f>
        <v>#REF!</v>
      </c>
      <c r="AE270" s="47"/>
      <c r="AF270" s="47"/>
      <c r="AG270" s="120"/>
      <c r="AH270" s="47"/>
      <c r="AI270" s="47"/>
    </row>
    <row r="271" spans="1:35" x14ac:dyDescent="0.25">
      <c r="A271" s="23" t="str">
        <f t="shared" si="16"/>
        <v>00-</v>
      </c>
      <c r="B271" s="23" t="str">
        <f t="shared" si="19"/>
        <v xml:space="preserve"> site  m //</v>
      </c>
      <c r="C271" s="23" t="str">
        <f t="shared" si="17"/>
        <v/>
      </c>
      <c r="D271" s="61"/>
      <c r="E271" s="61"/>
      <c r="F271" s="47"/>
      <c r="G271" s="47"/>
      <c r="H271" s="47"/>
      <c r="I271" s="47"/>
      <c r="J271" s="40" t="str">
        <f t="shared" si="18"/>
        <v>//</v>
      </c>
      <c r="K271" s="76"/>
      <c r="L271" s="63"/>
      <c r="M271" s="47"/>
      <c r="N271" s="47"/>
      <c r="O271" s="47"/>
      <c r="P271" s="47"/>
      <c r="Q271" s="47"/>
      <c r="R271" s="47"/>
      <c r="S271" s="111"/>
      <c r="T271" s="47"/>
      <c r="U271" s="47"/>
      <c r="V271" s="47"/>
      <c r="W271" s="47"/>
      <c r="X271" s="47"/>
      <c r="Y271" s="114"/>
      <c r="Z271" s="47"/>
      <c r="AA271" s="117"/>
      <c r="AB271" s="47"/>
      <c r="AC271" s="47"/>
      <c r="AD271" s="40" t="e">
        <f>IF(#REF!="","N/A",#REF!)</f>
        <v>#REF!</v>
      </c>
      <c r="AE271" s="47"/>
      <c r="AF271" s="47"/>
      <c r="AG271" s="120"/>
      <c r="AH271" s="47"/>
      <c r="AI271" s="47"/>
    </row>
    <row r="272" spans="1:35" x14ac:dyDescent="0.25">
      <c r="A272" s="23" t="str">
        <f t="shared" si="16"/>
        <v>00-</v>
      </c>
      <c r="B272" s="23" t="str">
        <f t="shared" si="19"/>
        <v xml:space="preserve"> site  m //</v>
      </c>
      <c r="C272" s="23" t="str">
        <f t="shared" si="17"/>
        <v/>
      </c>
      <c r="D272" s="61"/>
      <c r="E272" s="61"/>
      <c r="F272" s="47"/>
      <c r="G272" s="47"/>
      <c r="H272" s="47"/>
      <c r="I272" s="47"/>
      <c r="J272" s="40" t="str">
        <f t="shared" si="18"/>
        <v>//</v>
      </c>
      <c r="K272" s="76"/>
      <c r="L272" s="63"/>
      <c r="M272" s="47"/>
      <c r="N272" s="47"/>
      <c r="O272" s="47"/>
      <c r="P272" s="47"/>
      <c r="Q272" s="47"/>
      <c r="R272" s="47"/>
      <c r="S272" s="111"/>
      <c r="T272" s="47"/>
      <c r="U272" s="47"/>
      <c r="V272" s="47"/>
      <c r="W272" s="47"/>
      <c r="X272" s="47"/>
      <c r="Y272" s="114"/>
      <c r="Z272" s="47"/>
      <c r="AA272" s="117"/>
      <c r="AB272" s="47"/>
      <c r="AC272" s="47"/>
      <c r="AD272" s="40" t="e">
        <f>IF(#REF!="","N/A",#REF!)</f>
        <v>#REF!</v>
      </c>
      <c r="AE272" s="47"/>
      <c r="AF272" s="47"/>
      <c r="AG272" s="120"/>
      <c r="AH272" s="47"/>
      <c r="AI272" s="47"/>
    </row>
    <row r="273" spans="1:35" x14ac:dyDescent="0.25">
      <c r="A273" s="23" t="str">
        <f t="shared" si="16"/>
        <v>00-</v>
      </c>
      <c r="B273" s="23" t="str">
        <f t="shared" si="19"/>
        <v xml:space="preserve"> site  m //</v>
      </c>
      <c r="C273" s="23" t="str">
        <f t="shared" si="17"/>
        <v/>
      </c>
      <c r="D273" s="61"/>
      <c r="E273" s="61"/>
      <c r="F273" s="47"/>
      <c r="G273" s="47"/>
      <c r="H273" s="47"/>
      <c r="I273" s="47"/>
      <c r="J273" s="40" t="str">
        <f t="shared" si="18"/>
        <v>//</v>
      </c>
      <c r="K273" s="76"/>
      <c r="L273" s="63"/>
      <c r="M273" s="47"/>
      <c r="N273" s="47"/>
      <c r="O273" s="47"/>
      <c r="P273" s="47"/>
      <c r="Q273" s="47"/>
      <c r="R273" s="47"/>
      <c r="S273" s="111"/>
      <c r="T273" s="47"/>
      <c r="U273" s="47"/>
      <c r="V273" s="47"/>
      <c r="W273" s="47"/>
      <c r="X273" s="47"/>
      <c r="Y273" s="114"/>
      <c r="Z273" s="47"/>
      <c r="AA273" s="117"/>
      <c r="AB273" s="47"/>
      <c r="AC273" s="47"/>
      <c r="AD273" s="40" t="e">
        <f>IF(#REF!="","N/A",#REF!)</f>
        <v>#REF!</v>
      </c>
      <c r="AE273" s="47"/>
      <c r="AF273" s="47"/>
      <c r="AG273" s="120"/>
      <c r="AH273" s="47"/>
      <c r="AI273" s="47"/>
    </row>
    <row r="274" spans="1:35" x14ac:dyDescent="0.25">
      <c r="A274" s="23" t="str">
        <f t="shared" si="16"/>
        <v>00-</v>
      </c>
      <c r="B274" s="23" t="str">
        <f t="shared" si="19"/>
        <v xml:space="preserve"> site  m //</v>
      </c>
      <c r="C274" s="23" t="str">
        <f t="shared" si="17"/>
        <v/>
      </c>
      <c r="D274" s="61"/>
      <c r="E274" s="61"/>
      <c r="F274" s="47"/>
      <c r="G274" s="47"/>
      <c r="H274" s="47"/>
      <c r="I274" s="47"/>
      <c r="J274" s="40" t="str">
        <f t="shared" si="18"/>
        <v>//</v>
      </c>
      <c r="K274" s="76"/>
      <c r="L274" s="63"/>
      <c r="M274" s="47"/>
      <c r="N274" s="47"/>
      <c r="O274" s="47"/>
      <c r="P274" s="47"/>
      <c r="Q274" s="47"/>
      <c r="R274" s="47"/>
      <c r="S274" s="111"/>
      <c r="T274" s="47"/>
      <c r="U274" s="47"/>
      <c r="V274" s="47"/>
      <c r="W274" s="47"/>
      <c r="X274" s="47"/>
      <c r="Y274" s="114"/>
      <c r="Z274" s="47"/>
      <c r="AA274" s="117"/>
      <c r="AB274" s="47"/>
      <c r="AC274" s="47"/>
      <c r="AD274" s="40" t="e">
        <f>IF(#REF!="","N/A",#REF!)</f>
        <v>#REF!</v>
      </c>
      <c r="AE274" s="47"/>
      <c r="AF274" s="47"/>
      <c r="AG274" s="120"/>
      <c r="AH274" s="47"/>
      <c r="AI274" s="47"/>
    </row>
    <row r="275" spans="1:35" x14ac:dyDescent="0.25">
      <c r="A275" s="23" t="str">
        <f t="shared" si="16"/>
        <v>00-</v>
      </c>
      <c r="B275" s="23" t="str">
        <f t="shared" si="19"/>
        <v xml:space="preserve"> site  m //</v>
      </c>
      <c r="C275" s="23" t="str">
        <f t="shared" si="17"/>
        <v/>
      </c>
      <c r="D275" s="61"/>
      <c r="E275" s="61"/>
      <c r="F275" s="47"/>
      <c r="G275" s="47"/>
      <c r="H275" s="47"/>
      <c r="I275" s="47"/>
      <c r="J275" s="40" t="str">
        <f t="shared" si="18"/>
        <v>//</v>
      </c>
      <c r="K275" s="76"/>
      <c r="L275" s="63"/>
      <c r="M275" s="47"/>
      <c r="N275" s="47"/>
      <c r="O275" s="47"/>
      <c r="P275" s="47"/>
      <c r="Q275" s="47"/>
      <c r="R275" s="47"/>
      <c r="S275" s="111"/>
      <c r="T275" s="47"/>
      <c r="U275" s="47"/>
      <c r="V275" s="47"/>
      <c r="W275" s="47"/>
      <c r="X275" s="47"/>
      <c r="Y275" s="114"/>
      <c r="Z275" s="47"/>
      <c r="AA275" s="117"/>
      <c r="AB275" s="47"/>
      <c r="AC275" s="47"/>
      <c r="AD275" s="40" t="e">
        <f>IF(#REF!="","N/A",#REF!)</f>
        <v>#REF!</v>
      </c>
      <c r="AE275" s="47"/>
      <c r="AF275" s="47"/>
      <c r="AG275" s="120"/>
      <c r="AH275" s="47"/>
      <c r="AI275" s="47"/>
    </row>
    <row r="276" spans="1:35" x14ac:dyDescent="0.25">
      <c r="A276" s="23" t="str">
        <f t="shared" si="16"/>
        <v>00-</v>
      </c>
      <c r="B276" s="23" t="str">
        <f t="shared" si="19"/>
        <v xml:space="preserve"> site  m //</v>
      </c>
      <c r="C276" s="23" t="str">
        <f t="shared" si="17"/>
        <v/>
      </c>
      <c r="D276" s="61"/>
      <c r="E276" s="61"/>
      <c r="F276" s="47"/>
      <c r="G276" s="47"/>
      <c r="H276" s="47"/>
      <c r="I276" s="47"/>
      <c r="J276" s="40" t="str">
        <f t="shared" si="18"/>
        <v>//</v>
      </c>
      <c r="K276" s="76"/>
      <c r="L276" s="63"/>
      <c r="M276" s="47"/>
      <c r="N276" s="47"/>
      <c r="O276" s="47"/>
      <c r="P276" s="47"/>
      <c r="Q276" s="47"/>
      <c r="R276" s="47"/>
      <c r="S276" s="111"/>
      <c r="T276" s="47"/>
      <c r="U276" s="47"/>
      <c r="V276" s="47"/>
      <c r="W276" s="47"/>
      <c r="X276" s="47"/>
      <c r="Y276" s="114"/>
      <c r="Z276" s="47"/>
      <c r="AA276" s="117"/>
      <c r="AB276" s="47"/>
      <c r="AC276" s="47"/>
      <c r="AD276" s="40" t="e">
        <f>IF(#REF!="","N/A",#REF!)</f>
        <v>#REF!</v>
      </c>
      <c r="AE276" s="47"/>
      <c r="AF276" s="47"/>
      <c r="AG276" s="120"/>
      <c r="AH276" s="47"/>
      <c r="AI276" s="47"/>
    </row>
    <row r="277" spans="1:35" x14ac:dyDescent="0.25">
      <c r="A277" s="23" t="str">
        <f t="shared" si="16"/>
        <v>00-</v>
      </c>
      <c r="B277" s="23" t="str">
        <f t="shared" si="19"/>
        <v xml:space="preserve"> site  m //</v>
      </c>
      <c r="C277" s="23" t="str">
        <f t="shared" si="17"/>
        <v/>
      </c>
      <c r="D277" s="61"/>
      <c r="E277" s="61"/>
      <c r="F277" s="47"/>
      <c r="G277" s="47"/>
      <c r="H277" s="47"/>
      <c r="I277" s="47"/>
      <c r="J277" s="40" t="str">
        <f t="shared" si="18"/>
        <v>//</v>
      </c>
      <c r="K277" s="76"/>
      <c r="L277" s="63"/>
      <c r="M277" s="47"/>
      <c r="N277" s="47"/>
      <c r="O277" s="47"/>
      <c r="P277" s="47"/>
      <c r="Q277" s="47"/>
      <c r="R277" s="47"/>
      <c r="S277" s="111"/>
      <c r="T277" s="47"/>
      <c r="U277" s="47"/>
      <c r="V277" s="47"/>
      <c r="W277" s="47"/>
      <c r="X277" s="47"/>
      <c r="Y277" s="114"/>
      <c r="Z277" s="47"/>
      <c r="AA277" s="117"/>
      <c r="AB277" s="47"/>
      <c r="AC277" s="47"/>
      <c r="AD277" s="40" t="e">
        <f>IF(#REF!="","N/A",#REF!)</f>
        <v>#REF!</v>
      </c>
      <c r="AE277" s="47"/>
      <c r="AF277" s="47"/>
      <c r="AG277" s="120"/>
      <c r="AH277" s="47"/>
      <c r="AI277" s="47"/>
    </row>
    <row r="278" spans="1:35" x14ac:dyDescent="0.25">
      <c r="A278" s="23" t="str">
        <f t="shared" si="16"/>
        <v>00-</v>
      </c>
      <c r="B278" s="23" t="str">
        <f t="shared" si="19"/>
        <v xml:space="preserve"> site  m //</v>
      </c>
      <c r="C278" s="23" t="str">
        <f t="shared" si="17"/>
        <v/>
      </c>
      <c r="D278" s="61"/>
      <c r="E278" s="61"/>
      <c r="F278" s="47"/>
      <c r="G278" s="47"/>
      <c r="H278" s="47"/>
      <c r="I278" s="47"/>
      <c r="J278" s="40" t="str">
        <f t="shared" si="18"/>
        <v>//</v>
      </c>
      <c r="K278" s="76"/>
      <c r="L278" s="63"/>
      <c r="M278" s="47"/>
      <c r="N278" s="47"/>
      <c r="O278" s="47"/>
      <c r="P278" s="47"/>
      <c r="Q278" s="47"/>
      <c r="R278" s="47"/>
      <c r="S278" s="111"/>
      <c r="T278" s="47"/>
      <c r="U278" s="47"/>
      <c r="V278" s="47"/>
      <c r="W278" s="47"/>
      <c r="X278" s="47"/>
      <c r="Y278" s="114"/>
      <c r="Z278" s="47"/>
      <c r="AA278" s="117"/>
      <c r="AB278" s="47"/>
      <c r="AC278" s="47"/>
      <c r="AD278" s="40" t="e">
        <f>IF(#REF!="","N/A",#REF!)</f>
        <v>#REF!</v>
      </c>
      <c r="AE278" s="47"/>
      <c r="AF278" s="47"/>
      <c r="AG278" s="120"/>
      <c r="AH278" s="47"/>
      <c r="AI278" s="47"/>
    </row>
    <row r="279" spans="1:35" x14ac:dyDescent="0.25">
      <c r="A279" s="23" t="str">
        <f t="shared" si="16"/>
        <v>00-</v>
      </c>
      <c r="B279" s="23" t="str">
        <f t="shared" si="19"/>
        <v xml:space="preserve"> site  m //</v>
      </c>
      <c r="C279" s="23" t="str">
        <f t="shared" si="17"/>
        <v/>
      </c>
      <c r="D279" s="61"/>
      <c r="E279" s="61"/>
      <c r="F279" s="47"/>
      <c r="G279" s="47"/>
      <c r="H279" s="47"/>
      <c r="I279" s="47"/>
      <c r="J279" s="40" t="str">
        <f t="shared" si="18"/>
        <v>//</v>
      </c>
      <c r="K279" s="76"/>
      <c r="L279" s="63"/>
      <c r="M279" s="47"/>
      <c r="N279" s="47"/>
      <c r="O279" s="47"/>
      <c r="P279" s="47"/>
      <c r="Q279" s="47"/>
      <c r="R279" s="47"/>
      <c r="S279" s="111"/>
      <c r="T279" s="47"/>
      <c r="U279" s="47"/>
      <c r="V279" s="47"/>
      <c r="W279" s="47"/>
      <c r="X279" s="47"/>
      <c r="Y279" s="114"/>
      <c r="Z279" s="47"/>
      <c r="AA279" s="117"/>
      <c r="AB279" s="47"/>
      <c r="AC279" s="47"/>
      <c r="AD279" s="40" t="e">
        <f>IF(#REF!="","N/A",#REF!)</f>
        <v>#REF!</v>
      </c>
      <c r="AE279" s="47"/>
      <c r="AF279" s="47"/>
      <c r="AG279" s="120"/>
      <c r="AH279" s="47"/>
      <c r="AI279" s="47"/>
    </row>
    <row r="280" spans="1:35" x14ac:dyDescent="0.25">
      <c r="A280" s="23" t="str">
        <f t="shared" si="16"/>
        <v>00-</v>
      </c>
      <c r="B280" s="23" t="str">
        <f t="shared" si="19"/>
        <v xml:space="preserve"> site  m //</v>
      </c>
      <c r="C280" s="23" t="str">
        <f t="shared" si="17"/>
        <v/>
      </c>
      <c r="D280" s="61"/>
      <c r="E280" s="61"/>
      <c r="F280" s="47"/>
      <c r="G280" s="47"/>
      <c r="H280" s="47"/>
      <c r="I280" s="47"/>
      <c r="J280" s="40" t="str">
        <f t="shared" si="18"/>
        <v>//</v>
      </c>
      <c r="K280" s="76"/>
      <c r="L280" s="63"/>
      <c r="M280" s="47"/>
      <c r="N280" s="47"/>
      <c r="O280" s="47"/>
      <c r="P280" s="47"/>
      <c r="Q280" s="47"/>
      <c r="R280" s="47"/>
      <c r="S280" s="111"/>
      <c r="T280" s="47"/>
      <c r="U280" s="47"/>
      <c r="V280" s="47"/>
      <c r="W280" s="47"/>
      <c r="X280" s="47"/>
      <c r="Y280" s="114"/>
      <c r="Z280" s="47"/>
      <c r="AA280" s="117"/>
      <c r="AB280" s="47"/>
      <c r="AC280" s="47"/>
      <c r="AD280" s="40" t="e">
        <f>IF(#REF!="","N/A",#REF!)</f>
        <v>#REF!</v>
      </c>
      <c r="AE280" s="47"/>
      <c r="AF280" s="47"/>
      <c r="AG280" s="120"/>
      <c r="AH280" s="47"/>
      <c r="AI280" s="47"/>
    </row>
    <row r="281" spans="1:35" x14ac:dyDescent="0.25">
      <c r="A281" s="23" t="str">
        <f t="shared" si="16"/>
        <v>00-</v>
      </c>
      <c r="B281" s="23" t="str">
        <f t="shared" si="19"/>
        <v xml:space="preserve"> site  m //</v>
      </c>
      <c r="C281" s="23" t="str">
        <f t="shared" si="17"/>
        <v/>
      </c>
      <c r="D281" s="61"/>
      <c r="E281" s="61"/>
      <c r="F281" s="47"/>
      <c r="G281" s="47"/>
      <c r="H281" s="47"/>
      <c r="I281" s="47"/>
      <c r="J281" s="40" t="str">
        <f t="shared" si="18"/>
        <v>//</v>
      </c>
      <c r="K281" s="76"/>
      <c r="L281" s="63"/>
      <c r="M281" s="47"/>
      <c r="N281" s="47"/>
      <c r="O281" s="47"/>
      <c r="P281" s="47"/>
      <c r="Q281" s="47"/>
      <c r="R281" s="47"/>
      <c r="S281" s="111"/>
      <c r="T281" s="47"/>
      <c r="U281" s="47"/>
      <c r="V281" s="47"/>
      <c r="W281" s="47"/>
      <c r="X281" s="47"/>
      <c r="Y281" s="114"/>
      <c r="Z281" s="47"/>
      <c r="AA281" s="117"/>
      <c r="AB281" s="47"/>
      <c r="AC281" s="47"/>
      <c r="AD281" s="40" t="e">
        <f>IF(#REF!="","N/A",#REF!)</f>
        <v>#REF!</v>
      </c>
      <c r="AE281" s="47"/>
      <c r="AF281" s="47"/>
      <c r="AG281" s="120"/>
      <c r="AH281" s="47"/>
      <c r="AI281" s="47"/>
    </row>
    <row r="282" spans="1:35" x14ac:dyDescent="0.25">
      <c r="A282" s="23" t="str">
        <f t="shared" si="16"/>
        <v>00-</v>
      </c>
      <c r="B282" s="23" t="str">
        <f t="shared" si="19"/>
        <v xml:space="preserve"> site  m //</v>
      </c>
      <c r="C282" s="23" t="str">
        <f t="shared" si="17"/>
        <v/>
      </c>
      <c r="D282" s="61"/>
      <c r="E282" s="61"/>
      <c r="F282" s="47"/>
      <c r="G282" s="47"/>
      <c r="H282" s="47"/>
      <c r="I282" s="47"/>
      <c r="J282" s="40" t="str">
        <f t="shared" si="18"/>
        <v>//</v>
      </c>
      <c r="K282" s="76"/>
      <c r="L282" s="63"/>
      <c r="M282" s="47"/>
      <c r="N282" s="47"/>
      <c r="O282" s="47"/>
      <c r="P282" s="47"/>
      <c r="Q282" s="47"/>
      <c r="R282" s="47"/>
      <c r="S282" s="111"/>
      <c r="T282" s="47"/>
      <c r="U282" s="47"/>
      <c r="V282" s="47"/>
      <c r="W282" s="47"/>
      <c r="X282" s="47"/>
      <c r="Y282" s="114"/>
      <c r="Z282" s="47"/>
      <c r="AA282" s="117"/>
      <c r="AB282" s="47"/>
      <c r="AC282" s="47"/>
      <c r="AD282" s="40" t="e">
        <f>IF(#REF!="","N/A",#REF!)</f>
        <v>#REF!</v>
      </c>
      <c r="AE282" s="47"/>
      <c r="AF282" s="47"/>
      <c r="AG282" s="120"/>
      <c r="AH282" s="47"/>
      <c r="AI282" s="47"/>
    </row>
    <row r="283" spans="1:35" x14ac:dyDescent="0.25">
      <c r="A283" s="23" t="str">
        <f t="shared" si="16"/>
        <v>00-</v>
      </c>
      <c r="B283" s="23" t="str">
        <f t="shared" si="19"/>
        <v xml:space="preserve"> site  m //</v>
      </c>
      <c r="C283" s="23" t="str">
        <f t="shared" si="17"/>
        <v/>
      </c>
      <c r="D283" s="61"/>
      <c r="E283" s="61"/>
      <c r="F283" s="47"/>
      <c r="G283" s="47"/>
      <c r="H283" s="47"/>
      <c r="I283" s="47"/>
      <c r="J283" s="40" t="str">
        <f t="shared" si="18"/>
        <v>//</v>
      </c>
      <c r="K283" s="76"/>
      <c r="L283" s="63"/>
      <c r="M283" s="47"/>
      <c r="N283" s="47"/>
      <c r="O283" s="47"/>
      <c r="P283" s="47"/>
      <c r="Q283" s="47"/>
      <c r="R283" s="47"/>
      <c r="S283" s="111"/>
      <c r="T283" s="47"/>
      <c r="U283" s="47"/>
      <c r="V283" s="47"/>
      <c r="W283" s="47"/>
      <c r="X283" s="47"/>
      <c r="Y283" s="114"/>
      <c r="Z283" s="47"/>
      <c r="AA283" s="117"/>
      <c r="AB283" s="47"/>
      <c r="AC283" s="47"/>
      <c r="AD283" s="40" t="e">
        <f>IF(#REF!="","N/A",#REF!)</f>
        <v>#REF!</v>
      </c>
      <c r="AE283" s="47"/>
      <c r="AF283" s="47"/>
      <c r="AG283" s="120"/>
      <c r="AH283" s="47"/>
      <c r="AI283" s="47"/>
    </row>
    <row r="284" spans="1:35" x14ac:dyDescent="0.25">
      <c r="A284" s="23" t="str">
        <f t="shared" si="16"/>
        <v>00-</v>
      </c>
      <c r="B284" s="23" t="str">
        <f t="shared" si="19"/>
        <v xml:space="preserve"> site  m //</v>
      </c>
      <c r="C284" s="23" t="str">
        <f t="shared" si="17"/>
        <v/>
      </c>
      <c r="D284" s="61"/>
      <c r="E284" s="61"/>
      <c r="F284" s="47"/>
      <c r="G284" s="47"/>
      <c r="H284" s="47"/>
      <c r="I284" s="47"/>
      <c r="J284" s="40" t="str">
        <f t="shared" si="18"/>
        <v>//</v>
      </c>
      <c r="K284" s="76"/>
      <c r="L284" s="63"/>
      <c r="M284" s="47"/>
      <c r="N284" s="47"/>
      <c r="O284" s="47"/>
      <c r="P284" s="47"/>
      <c r="Q284" s="47"/>
      <c r="R284" s="47"/>
      <c r="S284" s="111"/>
      <c r="T284" s="47"/>
      <c r="U284" s="47"/>
      <c r="V284" s="47"/>
      <c r="W284" s="47"/>
      <c r="X284" s="47"/>
      <c r="Y284" s="114"/>
      <c r="Z284" s="47"/>
      <c r="AA284" s="117"/>
      <c r="AB284" s="47"/>
      <c r="AC284" s="47"/>
      <c r="AD284" s="40" t="e">
        <f>IF(#REF!="","N/A",#REF!)</f>
        <v>#REF!</v>
      </c>
      <c r="AE284" s="47"/>
      <c r="AF284" s="47"/>
      <c r="AG284" s="120"/>
      <c r="AH284" s="47"/>
      <c r="AI284" s="47"/>
    </row>
    <row r="285" spans="1:35" x14ac:dyDescent="0.25">
      <c r="A285" s="23" t="str">
        <f t="shared" si="16"/>
        <v>00-</v>
      </c>
      <c r="B285" s="23" t="str">
        <f t="shared" si="19"/>
        <v xml:space="preserve"> site  m //</v>
      </c>
      <c r="C285" s="23" t="str">
        <f t="shared" si="17"/>
        <v/>
      </c>
      <c r="D285" s="61"/>
      <c r="E285" s="61"/>
      <c r="F285" s="47"/>
      <c r="G285" s="47"/>
      <c r="H285" s="47"/>
      <c r="I285" s="47"/>
      <c r="J285" s="40" t="str">
        <f t="shared" si="18"/>
        <v>//</v>
      </c>
      <c r="K285" s="76"/>
      <c r="L285" s="63"/>
      <c r="M285" s="47"/>
      <c r="N285" s="47"/>
      <c r="O285" s="47"/>
      <c r="P285" s="47"/>
      <c r="Q285" s="47"/>
      <c r="R285" s="47"/>
      <c r="S285" s="111"/>
      <c r="T285" s="47"/>
      <c r="U285" s="47"/>
      <c r="V285" s="47"/>
      <c r="W285" s="47"/>
      <c r="X285" s="47"/>
      <c r="Y285" s="114"/>
      <c r="Z285" s="47"/>
      <c r="AA285" s="117"/>
      <c r="AB285" s="47"/>
      <c r="AC285" s="47"/>
      <c r="AD285" s="40" t="e">
        <f>IF(#REF!="","N/A",#REF!)</f>
        <v>#REF!</v>
      </c>
      <c r="AE285" s="47"/>
      <c r="AF285" s="47"/>
      <c r="AG285" s="120"/>
      <c r="AH285" s="47"/>
      <c r="AI285" s="47"/>
    </row>
    <row r="286" spans="1:35" x14ac:dyDescent="0.25">
      <c r="A286" s="23" t="str">
        <f t="shared" si="16"/>
        <v>00-</v>
      </c>
      <c r="B286" s="23" t="str">
        <f t="shared" si="19"/>
        <v xml:space="preserve"> site  m //</v>
      </c>
      <c r="C286" s="23" t="str">
        <f t="shared" si="17"/>
        <v/>
      </c>
      <c r="D286" s="61"/>
      <c r="E286" s="61"/>
      <c r="F286" s="47"/>
      <c r="G286" s="47"/>
      <c r="H286" s="47"/>
      <c r="I286" s="47"/>
      <c r="J286" s="40" t="str">
        <f t="shared" si="18"/>
        <v>//</v>
      </c>
      <c r="K286" s="76"/>
      <c r="L286" s="63"/>
      <c r="M286" s="47"/>
      <c r="N286" s="47"/>
      <c r="O286" s="47"/>
      <c r="P286" s="47"/>
      <c r="Q286" s="47"/>
      <c r="R286" s="47"/>
      <c r="S286" s="111"/>
      <c r="T286" s="47"/>
      <c r="U286" s="47"/>
      <c r="V286" s="47"/>
      <c r="W286" s="47"/>
      <c r="X286" s="47"/>
      <c r="Y286" s="114"/>
      <c r="Z286" s="47"/>
      <c r="AA286" s="117"/>
      <c r="AB286" s="47"/>
      <c r="AC286" s="47"/>
      <c r="AD286" s="40" t="e">
        <f>IF(#REF!="","N/A",#REF!)</f>
        <v>#REF!</v>
      </c>
      <c r="AE286" s="47"/>
      <c r="AF286" s="47"/>
      <c r="AG286" s="120"/>
      <c r="AH286" s="47"/>
      <c r="AI286" s="47"/>
    </row>
    <row r="287" spans="1:35" x14ac:dyDescent="0.25">
      <c r="A287" s="23" t="str">
        <f t="shared" si="16"/>
        <v>00-</v>
      </c>
      <c r="B287" s="23" t="str">
        <f t="shared" si="19"/>
        <v xml:space="preserve"> site  m //</v>
      </c>
      <c r="C287" s="23" t="str">
        <f t="shared" si="17"/>
        <v/>
      </c>
      <c r="D287" s="61"/>
      <c r="E287" s="61"/>
      <c r="F287" s="47"/>
      <c r="G287" s="47"/>
      <c r="H287" s="47"/>
      <c r="I287" s="47"/>
      <c r="J287" s="40" t="str">
        <f t="shared" si="18"/>
        <v>//</v>
      </c>
      <c r="K287" s="76"/>
      <c r="L287" s="63"/>
      <c r="M287" s="47"/>
      <c r="N287" s="47"/>
      <c r="O287" s="47"/>
      <c r="P287" s="47"/>
      <c r="Q287" s="47"/>
      <c r="R287" s="47"/>
      <c r="S287" s="111"/>
      <c r="T287" s="47"/>
      <c r="U287" s="47"/>
      <c r="V287" s="47"/>
      <c r="W287" s="47"/>
      <c r="X287" s="47"/>
      <c r="Y287" s="114"/>
      <c r="Z287" s="47"/>
      <c r="AA287" s="117"/>
      <c r="AB287" s="47"/>
      <c r="AC287" s="47"/>
      <c r="AD287" s="40" t="e">
        <f>IF(#REF!="","N/A",#REF!)</f>
        <v>#REF!</v>
      </c>
      <c r="AE287" s="47"/>
      <c r="AF287" s="47"/>
      <c r="AG287" s="120"/>
      <c r="AH287" s="47"/>
      <c r="AI287" s="47"/>
    </row>
    <row r="288" spans="1:35" x14ac:dyDescent="0.25">
      <c r="A288" s="23" t="str">
        <f t="shared" si="16"/>
        <v>00-</v>
      </c>
      <c r="B288" s="23" t="str">
        <f t="shared" si="19"/>
        <v xml:space="preserve"> site  m //</v>
      </c>
      <c r="C288" s="23" t="str">
        <f t="shared" si="17"/>
        <v/>
      </c>
      <c r="D288" s="61"/>
      <c r="E288" s="61"/>
      <c r="F288" s="47"/>
      <c r="G288" s="47"/>
      <c r="H288" s="47"/>
      <c r="I288" s="47"/>
      <c r="J288" s="40" t="str">
        <f t="shared" si="18"/>
        <v>//</v>
      </c>
      <c r="K288" s="76"/>
      <c r="L288" s="63"/>
      <c r="M288" s="47"/>
      <c r="N288" s="47"/>
      <c r="O288" s="47"/>
      <c r="P288" s="47"/>
      <c r="Q288" s="47"/>
      <c r="R288" s="47"/>
      <c r="S288" s="111"/>
      <c r="T288" s="47"/>
      <c r="U288" s="47"/>
      <c r="V288" s="47"/>
      <c r="W288" s="47"/>
      <c r="X288" s="47"/>
      <c r="Y288" s="114"/>
      <c r="Z288" s="47"/>
      <c r="AA288" s="117"/>
      <c r="AB288" s="47"/>
      <c r="AC288" s="47"/>
      <c r="AD288" s="40" t="e">
        <f>IF(#REF!="","N/A",#REF!)</f>
        <v>#REF!</v>
      </c>
      <c r="AE288" s="47"/>
      <c r="AF288" s="47"/>
      <c r="AG288" s="120"/>
      <c r="AH288" s="47"/>
      <c r="AI288" s="47"/>
    </row>
    <row r="289" spans="1:35" x14ac:dyDescent="0.25">
      <c r="A289" s="23" t="str">
        <f t="shared" si="16"/>
        <v>00-</v>
      </c>
      <c r="B289" s="23" t="str">
        <f t="shared" si="19"/>
        <v xml:space="preserve"> site  m //</v>
      </c>
      <c r="C289" s="23" t="str">
        <f t="shared" si="17"/>
        <v/>
      </c>
      <c r="D289" s="61"/>
      <c r="E289" s="61"/>
      <c r="F289" s="47"/>
      <c r="G289" s="47"/>
      <c r="H289" s="47"/>
      <c r="I289" s="47"/>
      <c r="J289" s="40" t="str">
        <f t="shared" si="18"/>
        <v>//</v>
      </c>
      <c r="K289" s="76"/>
      <c r="L289" s="63"/>
      <c r="M289" s="47"/>
      <c r="N289" s="47"/>
      <c r="O289" s="47"/>
      <c r="P289" s="47"/>
      <c r="Q289" s="47"/>
      <c r="R289" s="47"/>
      <c r="S289" s="111"/>
      <c r="T289" s="47"/>
      <c r="U289" s="47"/>
      <c r="V289" s="47"/>
      <c r="W289" s="47"/>
      <c r="X289" s="47"/>
      <c r="Y289" s="114"/>
      <c r="Z289" s="47"/>
      <c r="AA289" s="117"/>
      <c r="AB289" s="47"/>
      <c r="AC289" s="47"/>
      <c r="AD289" s="40" t="e">
        <f>IF(#REF!="","N/A",#REF!)</f>
        <v>#REF!</v>
      </c>
      <c r="AE289" s="47"/>
      <c r="AF289" s="47"/>
      <c r="AG289" s="120"/>
      <c r="AH289" s="47"/>
      <c r="AI289" s="47"/>
    </row>
    <row r="290" spans="1:35" x14ac:dyDescent="0.25">
      <c r="A290" s="23" t="str">
        <f t="shared" si="16"/>
        <v>00-</v>
      </c>
      <c r="B290" s="23" t="str">
        <f t="shared" si="19"/>
        <v xml:space="preserve"> site  m //</v>
      </c>
      <c r="C290" s="23" t="str">
        <f t="shared" si="17"/>
        <v/>
      </c>
      <c r="D290" s="61"/>
      <c r="E290" s="61"/>
      <c r="F290" s="47"/>
      <c r="G290" s="47"/>
      <c r="H290" s="47"/>
      <c r="I290" s="47"/>
      <c r="J290" s="40" t="str">
        <f t="shared" si="18"/>
        <v>//</v>
      </c>
      <c r="K290" s="76"/>
      <c r="L290" s="63"/>
      <c r="M290" s="47"/>
      <c r="N290" s="47"/>
      <c r="O290" s="47"/>
      <c r="P290" s="47"/>
      <c r="Q290" s="47"/>
      <c r="R290" s="47"/>
      <c r="S290" s="111"/>
      <c r="T290" s="47"/>
      <c r="U290" s="47"/>
      <c r="V290" s="47"/>
      <c r="W290" s="47"/>
      <c r="X290" s="47"/>
      <c r="Y290" s="114"/>
      <c r="Z290" s="47"/>
      <c r="AA290" s="117"/>
      <c r="AB290" s="47"/>
      <c r="AC290" s="47"/>
      <c r="AD290" s="40" t="e">
        <f>IF(#REF!="","N/A",#REF!)</f>
        <v>#REF!</v>
      </c>
      <c r="AE290" s="47"/>
      <c r="AF290" s="47"/>
      <c r="AG290" s="120"/>
      <c r="AH290" s="47"/>
      <c r="AI290" s="47"/>
    </row>
    <row r="291" spans="1:35" x14ac:dyDescent="0.25">
      <c r="A291" s="23" t="str">
        <f t="shared" si="16"/>
        <v>00-</v>
      </c>
      <c r="B291" s="23" t="str">
        <f t="shared" si="19"/>
        <v xml:space="preserve"> site  m //</v>
      </c>
      <c r="C291" s="23" t="str">
        <f t="shared" si="17"/>
        <v/>
      </c>
      <c r="D291" s="61"/>
      <c r="E291" s="61"/>
      <c r="F291" s="47"/>
      <c r="G291" s="47"/>
      <c r="H291" s="47"/>
      <c r="I291" s="47"/>
      <c r="J291" s="40" t="str">
        <f t="shared" si="18"/>
        <v>//</v>
      </c>
      <c r="K291" s="76"/>
      <c r="L291" s="63"/>
      <c r="M291" s="47"/>
      <c r="N291" s="47"/>
      <c r="O291" s="47"/>
      <c r="P291" s="47"/>
      <c r="Q291" s="47"/>
      <c r="R291" s="47"/>
      <c r="S291" s="111"/>
      <c r="T291" s="47"/>
      <c r="U291" s="47"/>
      <c r="V291" s="47"/>
      <c r="W291" s="47"/>
      <c r="X291" s="47"/>
      <c r="Y291" s="114"/>
      <c r="Z291" s="47"/>
      <c r="AA291" s="117"/>
      <c r="AB291" s="47"/>
      <c r="AC291" s="47"/>
      <c r="AD291" s="40" t="e">
        <f>IF(#REF!="","N/A",#REF!)</f>
        <v>#REF!</v>
      </c>
      <c r="AE291" s="47"/>
      <c r="AF291" s="47"/>
      <c r="AG291" s="120"/>
      <c r="AH291" s="47"/>
      <c r="AI291" s="47"/>
    </row>
    <row r="292" spans="1:35" x14ac:dyDescent="0.25">
      <c r="A292" s="23" t="str">
        <f t="shared" si="16"/>
        <v>00-</v>
      </c>
      <c r="B292" s="23" t="str">
        <f t="shared" si="19"/>
        <v xml:space="preserve"> site  m //</v>
      </c>
      <c r="C292" s="23" t="str">
        <f t="shared" si="17"/>
        <v/>
      </c>
      <c r="D292" s="61"/>
      <c r="E292" s="61"/>
      <c r="F292" s="47"/>
      <c r="G292" s="47"/>
      <c r="H292" s="47"/>
      <c r="I292" s="47"/>
      <c r="J292" s="40" t="str">
        <f t="shared" si="18"/>
        <v>//</v>
      </c>
      <c r="K292" s="76"/>
      <c r="L292" s="63"/>
      <c r="M292" s="47"/>
      <c r="N292" s="47"/>
      <c r="O292" s="47"/>
      <c r="P292" s="47"/>
      <c r="Q292" s="47"/>
      <c r="R292" s="47"/>
      <c r="S292" s="111"/>
      <c r="T292" s="47"/>
      <c r="U292" s="47"/>
      <c r="V292" s="47"/>
      <c r="W292" s="47"/>
      <c r="X292" s="47"/>
      <c r="Y292" s="114"/>
      <c r="Z292" s="47"/>
      <c r="AA292" s="117"/>
      <c r="AB292" s="47"/>
      <c r="AC292" s="47"/>
      <c r="AD292" s="40" t="e">
        <f>IF(#REF!="","N/A",#REF!)</f>
        <v>#REF!</v>
      </c>
      <c r="AE292" s="47"/>
      <c r="AF292" s="47"/>
      <c r="AG292" s="120"/>
      <c r="AH292" s="47"/>
      <c r="AI292" s="47"/>
    </row>
    <row r="293" spans="1:35" x14ac:dyDescent="0.25">
      <c r="A293" s="23" t="str">
        <f t="shared" si="16"/>
        <v>00-</v>
      </c>
      <c r="B293" s="23" t="str">
        <f t="shared" si="19"/>
        <v xml:space="preserve"> site  m //</v>
      </c>
      <c r="C293" s="23" t="str">
        <f t="shared" si="17"/>
        <v/>
      </c>
      <c r="D293" s="61"/>
      <c r="E293" s="61"/>
      <c r="F293" s="47"/>
      <c r="G293" s="47"/>
      <c r="H293" s="47"/>
      <c r="I293" s="47"/>
      <c r="J293" s="40" t="str">
        <f t="shared" si="18"/>
        <v>//</v>
      </c>
      <c r="K293" s="76"/>
      <c r="L293" s="63"/>
      <c r="M293" s="47"/>
      <c r="N293" s="47"/>
      <c r="O293" s="47"/>
      <c r="P293" s="47"/>
      <c r="Q293" s="47"/>
      <c r="R293" s="47"/>
      <c r="S293" s="111"/>
      <c r="T293" s="47"/>
      <c r="U293" s="47"/>
      <c r="V293" s="47"/>
      <c r="W293" s="47"/>
      <c r="X293" s="47"/>
      <c r="Y293" s="114"/>
      <c r="Z293" s="47"/>
      <c r="AA293" s="117"/>
      <c r="AB293" s="47"/>
      <c r="AC293" s="47"/>
      <c r="AD293" s="40" t="e">
        <f>IF(#REF!="","N/A",#REF!)</f>
        <v>#REF!</v>
      </c>
      <c r="AE293" s="47"/>
      <c r="AF293" s="47"/>
      <c r="AG293" s="120"/>
      <c r="AH293" s="47"/>
      <c r="AI293" s="47"/>
    </row>
    <row r="294" spans="1:35" x14ac:dyDescent="0.25">
      <c r="A294" s="23" t="str">
        <f t="shared" si="16"/>
        <v>00-</v>
      </c>
      <c r="B294" s="23" t="str">
        <f t="shared" si="19"/>
        <v xml:space="preserve"> site  m //</v>
      </c>
      <c r="C294" s="23" t="str">
        <f t="shared" si="17"/>
        <v/>
      </c>
      <c r="D294" s="61"/>
      <c r="E294" s="61"/>
      <c r="F294" s="47"/>
      <c r="G294" s="47"/>
      <c r="H294" s="47"/>
      <c r="I294" s="47"/>
      <c r="J294" s="40" t="str">
        <f t="shared" si="18"/>
        <v>//</v>
      </c>
      <c r="K294" s="76"/>
      <c r="L294" s="63"/>
      <c r="M294" s="47"/>
      <c r="N294" s="47"/>
      <c r="O294" s="47"/>
      <c r="P294" s="47"/>
      <c r="Q294" s="47"/>
      <c r="R294" s="47"/>
      <c r="S294" s="111"/>
      <c r="T294" s="47"/>
      <c r="U294" s="47"/>
      <c r="V294" s="47"/>
      <c r="W294" s="47"/>
      <c r="X294" s="47"/>
      <c r="Y294" s="114"/>
      <c r="Z294" s="47"/>
      <c r="AA294" s="117"/>
      <c r="AB294" s="47"/>
      <c r="AC294" s="47"/>
      <c r="AD294" s="40" t="e">
        <f>IF(#REF!="","N/A",#REF!)</f>
        <v>#REF!</v>
      </c>
      <c r="AE294" s="47"/>
      <c r="AF294" s="47"/>
      <c r="AG294" s="120"/>
      <c r="AH294" s="47"/>
      <c r="AI294" s="47"/>
    </row>
    <row r="295" spans="1:35" x14ac:dyDescent="0.25">
      <c r="A295" s="23" t="str">
        <f t="shared" si="16"/>
        <v>00-</v>
      </c>
      <c r="B295" s="23" t="str">
        <f t="shared" si="19"/>
        <v xml:space="preserve"> site  m //</v>
      </c>
      <c r="C295" s="23" t="str">
        <f t="shared" si="17"/>
        <v/>
      </c>
      <c r="D295" s="61"/>
      <c r="E295" s="61"/>
      <c r="F295" s="47"/>
      <c r="G295" s="47"/>
      <c r="H295" s="47"/>
      <c r="I295" s="47"/>
      <c r="J295" s="40" t="str">
        <f t="shared" si="18"/>
        <v>//</v>
      </c>
      <c r="K295" s="76"/>
      <c r="L295" s="63"/>
      <c r="M295" s="47"/>
      <c r="N295" s="47"/>
      <c r="O295" s="47"/>
      <c r="P295" s="47"/>
      <c r="Q295" s="47"/>
      <c r="R295" s="47"/>
      <c r="S295" s="111"/>
      <c r="T295" s="47"/>
      <c r="U295" s="47"/>
      <c r="V295" s="47"/>
      <c r="W295" s="47"/>
      <c r="X295" s="47"/>
      <c r="Y295" s="114"/>
      <c r="Z295" s="47"/>
      <c r="AA295" s="117"/>
      <c r="AB295" s="47"/>
      <c r="AC295" s="47"/>
      <c r="AD295" s="40" t="e">
        <f>IF(#REF!="","N/A",#REF!)</f>
        <v>#REF!</v>
      </c>
      <c r="AE295" s="47"/>
      <c r="AF295" s="47"/>
      <c r="AG295" s="120"/>
      <c r="AH295" s="47"/>
      <c r="AI295" s="47"/>
    </row>
    <row r="296" spans="1:35" x14ac:dyDescent="0.25">
      <c r="A296" s="23" t="str">
        <f t="shared" si="16"/>
        <v>00-</v>
      </c>
      <c r="B296" s="23" t="str">
        <f t="shared" si="19"/>
        <v xml:space="preserve"> site  m //</v>
      </c>
      <c r="C296" s="23" t="str">
        <f t="shared" si="17"/>
        <v/>
      </c>
      <c r="D296" s="61"/>
      <c r="E296" s="61"/>
      <c r="F296" s="47"/>
      <c r="G296" s="47"/>
      <c r="H296" s="47"/>
      <c r="I296" s="47"/>
      <c r="J296" s="40" t="str">
        <f t="shared" si="18"/>
        <v>//</v>
      </c>
      <c r="K296" s="76"/>
      <c r="L296" s="63"/>
      <c r="M296" s="47"/>
      <c r="N296" s="47"/>
      <c r="O296" s="47"/>
      <c r="P296" s="47"/>
      <c r="Q296" s="47"/>
      <c r="R296" s="47"/>
      <c r="S296" s="111"/>
      <c r="T296" s="47"/>
      <c r="U296" s="47"/>
      <c r="V296" s="47"/>
      <c r="W296" s="47"/>
      <c r="X296" s="47"/>
      <c r="Y296" s="114"/>
      <c r="Z296" s="47"/>
      <c r="AA296" s="117"/>
      <c r="AB296" s="47"/>
      <c r="AC296" s="47"/>
      <c r="AD296" s="40" t="e">
        <f>IF(#REF!="","N/A",#REF!)</f>
        <v>#REF!</v>
      </c>
      <c r="AE296" s="47"/>
      <c r="AF296" s="47"/>
      <c r="AG296" s="120"/>
      <c r="AH296" s="47"/>
      <c r="AI296" s="47"/>
    </row>
    <row r="297" spans="1:35" x14ac:dyDescent="0.25">
      <c r="A297" s="23" t="str">
        <f t="shared" si="16"/>
        <v>00-</v>
      </c>
      <c r="B297" s="23" t="str">
        <f t="shared" si="19"/>
        <v xml:space="preserve"> site  m //</v>
      </c>
      <c r="C297" s="23" t="str">
        <f t="shared" si="17"/>
        <v/>
      </c>
      <c r="D297" s="61"/>
      <c r="E297" s="61"/>
      <c r="F297" s="47"/>
      <c r="G297" s="47"/>
      <c r="H297" s="47"/>
      <c r="I297" s="47"/>
      <c r="J297" s="40" t="str">
        <f t="shared" si="18"/>
        <v>//</v>
      </c>
      <c r="K297" s="76"/>
      <c r="L297" s="63"/>
      <c r="M297" s="47"/>
      <c r="N297" s="47"/>
      <c r="O297" s="47"/>
      <c r="P297" s="47"/>
      <c r="Q297" s="47"/>
      <c r="R297" s="47"/>
      <c r="S297" s="111"/>
      <c r="T297" s="47"/>
      <c r="U297" s="47"/>
      <c r="V297" s="47"/>
      <c r="W297" s="47"/>
      <c r="X297" s="47"/>
      <c r="Y297" s="114"/>
      <c r="Z297" s="47"/>
      <c r="AA297" s="117"/>
      <c r="AB297" s="47"/>
      <c r="AC297" s="47"/>
      <c r="AD297" s="40" t="e">
        <f>IF(#REF!="","N/A",#REF!)</f>
        <v>#REF!</v>
      </c>
      <c r="AE297" s="47"/>
      <c r="AF297" s="47"/>
      <c r="AG297" s="120"/>
      <c r="AH297" s="47"/>
      <c r="AI297" s="47"/>
    </row>
    <row r="298" spans="1:35" x14ac:dyDescent="0.25">
      <c r="A298" s="23" t="str">
        <f t="shared" si="16"/>
        <v>00-</v>
      </c>
      <c r="B298" s="23" t="str">
        <f t="shared" si="19"/>
        <v xml:space="preserve"> site  m //</v>
      </c>
      <c r="C298" s="23" t="str">
        <f t="shared" si="17"/>
        <v/>
      </c>
      <c r="D298" s="61"/>
      <c r="E298" s="61"/>
      <c r="F298" s="47"/>
      <c r="G298" s="47"/>
      <c r="H298" s="47"/>
      <c r="I298" s="47"/>
      <c r="J298" s="40" t="str">
        <f t="shared" si="18"/>
        <v>//</v>
      </c>
      <c r="K298" s="76"/>
      <c r="L298" s="63"/>
      <c r="M298" s="47"/>
      <c r="N298" s="47"/>
      <c r="O298" s="47"/>
      <c r="P298" s="47"/>
      <c r="Q298" s="47"/>
      <c r="R298" s="47"/>
      <c r="S298" s="111"/>
      <c r="T298" s="47"/>
      <c r="U298" s="47"/>
      <c r="V298" s="47"/>
      <c r="W298" s="47"/>
      <c r="X298" s="47"/>
      <c r="Y298" s="114"/>
      <c r="Z298" s="47"/>
      <c r="AA298" s="117"/>
      <c r="AB298" s="47"/>
      <c r="AC298" s="47"/>
      <c r="AD298" s="40" t="e">
        <f>IF(#REF!="","N/A",#REF!)</f>
        <v>#REF!</v>
      </c>
      <c r="AE298" s="47"/>
      <c r="AF298" s="47"/>
      <c r="AG298" s="120"/>
      <c r="AH298" s="47"/>
      <c r="AI298" s="47"/>
    </row>
    <row r="299" spans="1:35" x14ac:dyDescent="0.25">
      <c r="A299" s="23" t="str">
        <f t="shared" si="16"/>
        <v>00-</v>
      </c>
      <c r="B299" s="23" t="str">
        <f t="shared" si="19"/>
        <v xml:space="preserve"> site  m //</v>
      </c>
      <c r="C299" s="23" t="str">
        <f t="shared" si="17"/>
        <v/>
      </c>
      <c r="D299" s="61"/>
      <c r="E299" s="61"/>
      <c r="F299" s="47"/>
      <c r="G299" s="47"/>
      <c r="H299" s="47"/>
      <c r="I299" s="47"/>
      <c r="J299" s="40" t="str">
        <f t="shared" si="18"/>
        <v>//</v>
      </c>
      <c r="K299" s="76"/>
      <c r="L299" s="63"/>
      <c r="M299" s="47"/>
      <c r="N299" s="47"/>
      <c r="O299" s="47"/>
      <c r="P299" s="47"/>
      <c r="Q299" s="47"/>
      <c r="R299" s="47"/>
      <c r="S299" s="111"/>
      <c r="T299" s="47"/>
      <c r="U299" s="47"/>
      <c r="V299" s="47"/>
      <c r="W299" s="47"/>
      <c r="X299" s="47"/>
      <c r="Y299" s="114"/>
      <c r="Z299" s="47"/>
      <c r="AA299" s="117"/>
      <c r="AB299" s="47"/>
      <c r="AC299" s="47"/>
      <c r="AD299" s="40" t="e">
        <f>IF(#REF!="","N/A",#REF!)</f>
        <v>#REF!</v>
      </c>
      <c r="AE299" s="47"/>
      <c r="AF299" s="47"/>
      <c r="AG299" s="120"/>
      <c r="AH299" s="47"/>
      <c r="AI299" s="47"/>
    </row>
    <row r="300" spans="1:35" x14ac:dyDescent="0.25">
      <c r="A300" s="23" t="str">
        <f t="shared" si="16"/>
        <v>00-</v>
      </c>
      <c r="B300" s="23" t="str">
        <f t="shared" si="19"/>
        <v xml:space="preserve"> site  m //</v>
      </c>
      <c r="C300" s="23" t="str">
        <f t="shared" si="17"/>
        <v/>
      </c>
      <c r="D300" s="61"/>
      <c r="E300" s="61"/>
      <c r="F300" s="47"/>
      <c r="G300" s="47"/>
      <c r="H300" s="47"/>
      <c r="I300" s="47"/>
      <c r="J300" s="40" t="str">
        <f t="shared" si="18"/>
        <v>//</v>
      </c>
      <c r="K300" s="76"/>
      <c r="L300" s="63"/>
      <c r="M300" s="47"/>
      <c r="N300" s="47"/>
      <c r="O300" s="47"/>
      <c r="P300" s="47"/>
      <c r="Q300" s="47"/>
      <c r="R300" s="47"/>
      <c r="S300" s="111"/>
      <c r="T300" s="47"/>
      <c r="U300" s="47"/>
      <c r="V300" s="47"/>
      <c r="W300" s="47"/>
      <c r="X300" s="47"/>
      <c r="Y300" s="114"/>
      <c r="Z300" s="47"/>
      <c r="AA300" s="117"/>
      <c r="AB300" s="47"/>
      <c r="AC300" s="47"/>
      <c r="AD300" s="40" t="e">
        <f>IF(#REF!="","N/A",#REF!)</f>
        <v>#REF!</v>
      </c>
      <c r="AE300" s="47"/>
      <c r="AF300" s="47"/>
      <c r="AG300" s="120"/>
      <c r="AH300" s="47"/>
      <c r="AI300" s="47"/>
    </row>
    <row r="301" spans="1:35" x14ac:dyDescent="0.25">
      <c r="A301" s="23" t="str">
        <f t="shared" si="16"/>
        <v>00-</v>
      </c>
      <c r="B301" s="23" t="str">
        <f t="shared" si="19"/>
        <v xml:space="preserve"> site  m //</v>
      </c>
      <c r="C301" s="23" t="str">
        <f t="shared" si="17"/>
        <v/>
      </c>
      <c r="D301" s="61"/>
      <c r="E301" s="61"/>
      <c r="F301" s="47"/>
      <c r="G301" s="47"/>
      <c r="H301" s="47"/>
      <c r="I301" s="47"/>
      <c r="J301" s="40" t="str">
        <f t="shared" si="18"/>
        <v>//</v>
      </c>
      <c r="K301" s="76"/>
      <c r="L301" s="63"/>
      <c r="M301" s="47"/>
      <c r="N301" s="47"/>
      <c r="O301" s="47"/>
      <c r="P301" s="47"/>
      <c r="Q301" s="47"/>
      <c r="R301" s="47"/>
      <c r="S301" s="111"/>
      <c r="T301" s="47"/>
      <c r="U301" s="47"/>
      <c r="V301" s="47"/>
      <c r="W301" s="47"/>
      <c r="X301" s="47"/>
      <c r="Y301" s="114"/>
      <c r="Z301" s="47"/>
      <c r="AA301" s="117"/>
      <c r="AB301" s="47"/>
      <c r="AC301" s="47"/>
      <c r="AD301" s="40" t="e">
        <f>IF(#REF!="","N/A",#REF!)</f>
        <v>#REF!</v>
      </c>
      <c r="AE301" s="47"/>
      <c r="AF301" s="47"/>
      <c r="AG301" s="120"/>
      <c r="AH301" s="47"/>
      <c r="AI301" s="47"/>
    </row>
    <row r="302" spans="1:35" x14ac:dyDescent="0.25">
      <c r="A302" s="23" t="str">
        <f t="shared" si="16"/>
        <v>00-</v>
      </c>
      <c r="B302" s="23" t="str">
        <f t="shared" si="19"/>
        <v xml:space="preserve"> site  m //</v>
      </c>
      <c r="C302" s="23" t="str">
        <f t="shared" si="17"/>
        <v/>
      </c>
      <c r="D302" s="61"/>
      <c r="E302" s="61"/>
      <c r="F302" s="47"/>
      <c r="G302" s="47"/>
      <c r="H302" s="47"/>
      <c r="I302" s="47"/>
      <c r="J302" s="40" t="str">
        <f t="shared" si="18"/>
        <v>//</v>
      </c>
      <c r="K302" s="76"/>
      <c r="L302" s="63"/>
      <c r="M302" s="47"/>
      <c r="N302" s="47"/>
      <c r="O302" s="47"/>
      <c r="P302" s="47"/>
      <c r="Q302" s="47"/>
      <c r="R302" s="47"/>
      <c r="S302" s="111"/>
      <c r="T302" s="47"/>
      <c r="U302" s="47"/>
      <c r="V302" s="47"/>
      <c r="W302" s="47"/>
      <c r="X302" s="47"/>
      <c r="Y302" s="114"/>
      <c r="Z302" s="47"/>
      <c r="AA302" s="117"/>
      <c r="AB302" s="47"/>
      <c r="AC302" s="47"/>
      <c r="AD302" s="40" t="e">
        <f>IF(#REF!="","N/A",#REF!)</f>
        <v>#REF!</v>
      </c>
      <c r="AE302" s="47"/>
      <c r="AF302" s="47"/>
      <c r="AG302" s="120"/>
      <c r="AH302" s="47"/>
      <c r="AI302" s="47"/>
    </row>
    <row r="303" spans="1:35" x14ac:dyDescent="0.25">
      <c r="A303" s="23" t="str">
        <f t="shared" si="16"/>
        <v>00-</v>
      </c>
      <c r="B303" s="23" t="str">
        <f t="shared" si="19"/>
        <v xml:space="preserve"> site  m //</v>
      </c>
      <c r="C303" s="23" t="str">
        <f t="shared" si="17"/>
        <v/>
      </c>
      <c r="D303" s="61"/>
      <c r="E303" s="61"/>
      <c r="F303" s="47"/>
      <c r="G303" s="47"/>
      <c r="H303" s="47"/>
      <c r="I303" s="47"/>
      <c r="J303" s="40" t="str">
        <f t="shared" si="18"/>
        <v>//</v>
      </c>
      <c r="K303" s="76"/>
      <c r="L303" s="63"/>
      <c r="M303" s="47"/>
      <c r="N303" s="47"/>
      <c r="O303" s="47"/>
      <c r="P303" s="47"/>
      <c r="Q303" s="47"/>
      <c r="R303" s="47"/>
      <c r="S303" s="111"/>
      <c r="T303" s="47"/>
      <c r="U303" s="47"/>
      <c r="V303" s="47"/>
      <c r="W303" s="47"/>
      <c r="X303" s="47"/>
      <c r="Y303" s="114"/>
      <c r="Z303" s="47"/>
      <c r="AA303" s="117"/>
      <c r="AB303" s="47"/>
      <c r="AC303" s="47"/>
      <c r="AD303" s="40" t="e">
        <f>IF(#REF!="","N/A",#REF!)</f>
        <v>#REF!</v>
      </c>
      <c r="AE303" s="47"/>
      <c r="AF303" s="47"/>
      <c r="AG303" s="120"/>
      <c r="AH303" s="47"/>
      <c r="AI303" s="47"/>
    </row>
    <row r="304" spans="1:35" x14ac:dyDescent="0.25">
      <c r="A304" s="23" t="str">
        <f t="shared" si="16"/>
        <v>00-</v>
      </c>
      <c r="B304" s="23" t="str">
        <f t="shared" si="19"/>
        <v xml:space="preserve"> site  m //</v>
      </c>
      <c r="C304" s="23" t="str">
        <f t="shared" si="17"/>
        <v/>
      </c>
      <c r="D304" s="61"/>
      <c r="E304" s="61"/>
      <c r="F304" s="47"/>
      <c r="G304" s="47"/>
      <c r="H304" s="47"/>
      <c r="I304" s="47"/>
      <c r="J304" s="40" t="str">
        <f t="shared" si="18"/>
        <v>//</v>
      </c>
      <c r="K304" s="76"/>
      <c r="L304" s="63"/>
      <c r="M304" s="47"/>
      <c r="N304" s="47"/>
      <c r="O304" s="47"/>
      <c r="P304" s="47"/>
      <c r="Q304" s="47"/>
      <c r="R304" s="47"/>
      <c r="S304" s="111"/>
      <c r="T304" s="47"/>
      <c r="U304" s="47"/>
      <c r="V304" s="47"/>
      <c r="W304" s="47"/>
      <c r="X304" s="47"/>
      <c r="Y304" s="114"/>
      <c r="Z304" s="47"/>
      <c r="AA304" s="117"/>
      <c r="AB304" s="47"/>
      <c r="AC304" s="47"/>
      <c r="AD304" s="40" t="e">
        <f>IF(#REF!="","N/A",#REF!)</f>
        <v>#REF!</v>
      </c>
      <c r="AE304" s="47"/>
      <c r="AF304" s="47"/>
      <c r="AG304" s="120"/>
      <c r="AH304" s="47"/>
      <c r="AI304" s="47"/>
    </row>
    <row r="305" spans="1:35" x14ac:dyDescent="0.25">
      <c r="A305" s="23" t="str">
        <f t="shared" si="16"/>
        <v>00-</v>
      </c>
      <c r="B305" s="23" t="str">
        <f t="shared" si="19"/>
        <v xml:space="preserve"> site  m //</v>
      </c>
      <c r="C305" s="23" t="str">
        <f t="shared" si="17"/>
        <v/>
      </c>
      <c r="D305" s="61"/>
      <c r="E305" s="61"/>
      <c r="F305" s="47"/>
      <c r="G305" s="47"/>
      <c r="H305" s="47"/>
      <c r="I305" s="47"/>
      <c r="J305" s="40" t="str">
        <f t="shared" si="18"/>
        <v>//</v>
      </c>
      <c r="K305" s="76"/>
      <c r="L305" s="63"/>
      <c r="M305" s="47"/>
      <c r="N305" s="47"/>
      <c r="O305" s="47"/>
      <c r="P305" s="47"/>
      <c r="Q305" s="47"/>
      <c r="R305" s="47"/>
      <c r="S305" s="111"/>
      <c r="T305" s="47"/>
      <c r="U305" s="47"/>
      <c r="V305" s="47"/>
      <c r="W305" s="47"/>
      <c r="X305" s="47"/>
      <c r="Y305" s="114"/>
      <c r="Z305" s="47"/>
      <c r="AA305" s="117"/>
      <c r="AB305" s="47"/>
      <c r="AC305" s="47"/>
      <c r="AD305" s="40" t="e">
        <f>IF(#REF!="","N/A",#REF!)</f>
        <v>#REF!</v>
      </c>
      <c r="AE305" s="47"/>
      <c r="AF305" s="47"/>
      <c r="AG305" s="120"/>
      <c r="AH305" s="47"/>
      <c r="AI305" s="47"/>
    </row>
    <row r="306" spans="1:35" x14ac:dyDescent="0.25">
      <c r="A306" s="23" t="str">
        <f t="shared" si="16"/>
        <v>00-</v>
      </c>
      <c r="B306" s="23" t="str">
        <f t="shared" si="19"/>
        <v xml:space="preserve"> site  m //</v>
      </c>
      <c r="C306" s="23" t="str">
        <f t="shared" si="17"/>
        <v/>
      </c>
      <c r="D306" s="61"/>
      <c r="E306" s="61"/>
      <c r="F306" s="47"/>
      <c r="G306" s="47"/>
      <c r="H306" s="47"/>
      <c r="I306" s="47"/>
      <c r="J306" s="40" t="str">
        <f t="shared" si="18"/>
        <v>//</v>
      </c>
      <c r="K306" s="76"/>
      <c r="L306" s="63"/>
      <c r="M306" s="47"/>
      <c r="N306" s="47"/>
      <c r="O306" s="47"/>
      <c r="P306" s="47"/>
      <c r="Q306" s="47"/>
      <c r="R306" s="47"/>
      <c r="S306" s="111"/>
      <c r="T306" s="47"/>
      <c r="U306" s="47"/>
      <c r="V306" s="47"/>
      <c r="W306" s="47"/>
      <c r="X306" s="47"/>
      <c r="Y306" s="114"/>
      <c r="Z306" s="47"/>
      <c r="AA306" s="117"/>
      <c r="AB306" s="47"/>
      <c r="AC306" s="47"/>
      <c r="AD306" s="40" t="e">
        <f>IF(#REF!="","N/A",#REF!)</f>
        <v>#REF!</v>
      </c>
      <c r="AE306" s="47"/>
      <c r="AF306" s="47"/>
      <c r="AG306" s="120"/>
      <c r="AH306" s="47"/>
      <c r="AI306" s="47"/>
    </row>
    <row r="307" spans="1:35" x14ac:dyDescent="0.25">
      <c r="A307" s="23" t="str">
        <f t="shared" si="16"/>
        <v>00-</v>
      </c>
      <c r="B307" s="23" t="str">
        <f t="shared" si="19"/>
        <v xml:space="preserve"> site  m //</v>
      </c>
      <c r="C307" s="23" t="str">
        <f t="shared" si="17"/>
        <v/>
      </c>
      <c r="D307" s="61"/>
      <c r="E307" s="61"/>
      <c r="F307" s="47"/>
      <c r="G307" s="47"/>
      <c r="H307" s="47"/>
      <c r="I307" s="47"/>
      <c r="J307" s="40" t="str">
        <f t="shared" si="18"/>
        <v>//</v>
      </c>
      <c r="K307" s="76"/>
      <c r="L307" s="63"/>
      <c r="M307" s="47"/>
      <c r="N307" s="47"/>
      <c r="O307" s="47"/>
      <c r="P307" s="47"/>
      <c r="Q307" s="47"/>
      <c r="R307" s="47"/>
      <c r="S307" s="111"/>
      <c r="T307" s="47"/>
      <c r="U307" s="47"/>
      <c r="V307" s="47"/>
      <c r="W307" s="47"/>
      <c r="X307" s="47"/>
      <c r="Y307" s="114"/>
      <c r="Z307" s="47"/>
      <c r="AA307" s="117"/>
      <c r="AB307" s="47"/>
      <c r="AC307" s="47"/>
      <c r="AD307" s="40" t="e">
        <f>IF(#REF!="","N/A",#REF!)</f>
        <v>#REF!</v>
      </c>
      <c r="AE307" s="47"/>
      <c r="AF307" s="47"/>
      <c r="AG307" s="120"/>
      <c r="AH307" s="47"/>
      <c r="AI307" s="47"/>
    </row>
    <row r="308" spans="1:35" x14ac:dyDescent="0.25">
      <c r="A308" s="23" t="str">
        <f t="shared" si="16"/>
        <v>00-</v>
      </c>
      <c r="B308" s="23" t="str">
        <f t="shared" si="19"/>
        <v xml:space="preserve"> site  m //</v>
      </c>
      <c r="C308" s="23" t="str">
        <f t="shared" si="17"/>
        <v/>
      </c>
      <c r="D308" s="61"/>
      <c r="E308" s="61"/>
      <c r="F308" s="47"/>
      <c r="G308" s="47"/>
      <c r="H308" s="47"/>
      <c r="I308" s="47"/>
      <c r="J308" s="40" t="str">
        <f t="shared" si="18"/>
        <v>//</v>
      </c>
      <c r="K308" s="76"/>
      <c r="L308" s="63"/>
      <c r="M308" s="47"/>
      <c r="N308" s="47"/>
      <c r="O308" s="47"/>
      <c r="P308" s="47"/>
      <c r="Q308" s="47"/>
      <c r="R308" s="47"/>
      <c r="S308" s="111"/>
      <c r="T308" s="47"/>
      <c r="U308" s="47"/>
      <c r="V308" s="47"/>
      <c r="W308" s="47"/>
      <c r="X308" s="47"/>
      <c r="Y308" s="114"/>
      <c r="Z308" s="47"/>
      <c r="AA308" s="117"/>
      <c r="AB308" s="47"/>
      <c r="AC308" s="47"/>
      <c r="AD308" s="40" t="e">
        <f>IF(#REF!="","N/A",#REF!)</f>
        <v>#REF!</v>
      </c>
      <c r="AE308" s="47"/>
      <c r="AF308" s="47"/>
      <c r="AG308" s="120"/>
      <c r="AH308" s="47"/>
      <c r="AI308" s="47"/>
    </row>
    <row r="309" spans="1:35" x14ac:dyDescent="0.25">
      <c r="A309" s="23" t="str">
        <f t="shared" si="16"/>
        <v>00-</v>
      </c>
      <c r="B309" s="23" t="str">
        <f t="shared" si="19"/>
        <v xml:space="preserve"> site  m //</v>
      </c>
      <c r="C309" s="23" t="str">
        <f t="shared" si="17"/>
        <v/>
      </c>
      <c r="D309" s="61"/>
      <c r="E309" s="61"/>
      <c r="F309" s="47"/>
      <c r="G309" s="47"/>
      <c r="H309" s="47"/>
      <c r="I309" s="47"/>
      <c r="J309" s="40" t="str">
        <f t="shared" si="18"/>
        <v>//</v>
      </c>
      <c r="K309" s="76"/>
      <c r="L309" s="63"/>
      <c r="M309" s="47"/>
      <c r="N309" s="47"/>
      <c r="O309" s="47"/>
      <c r="P309" s="47"/>
      <c r="Q309" s="47"/>
      <c r="R309" s="47"/>
      <c r="S309" s="111"/>
      <c r="T309" s="47"/>
      <c r="U309" s="47"/>
      <c r="V309" s="47"/>
      <c r="W309" s="47"/>
      <c r="X309" s="47"/>
      <c r="Y309" s="114"/>
      <c r="Z309" s="47"/>
      <c r="AA309" s="117"/>
      <c r="AB309" s="47"/>
      <c r="AC309" s="47"/>
      <c r="AD309" s="40" t="e">
        <f>IF(#REF!="","N/A",#REF!)</f>
        <v>#REF!</v>
      </c>
      <c r="AE309" s="47"/>
      <c r="AF309" s="47"/>
      <c r="AG309" s="120"/>
      <c r="AH309" s="47"/>
      <c r="AI309" s="47"/>
    </row>
    <row r="310" spans="1:35" x14ac:dyDescent="0.25">
      <c r="A310" s="23" t="str">
        <f t="shared" si="16"/>
        <v>00-</v>
      </c>
      <c r="B310" s="23" t="str">
        <f t="shared" si="19"/>
        <v xml:space="preserve"> site  m //</v>
      </c>
      <c r="C310" s="23" t="str">
        <f t="shared" si="17"/>
        <v/>
      </c>
      <c r="D310" s="61"/>
      <c r="E310" s="61"/>
      <c r="F310" s="47"/>
      <c r="G310" s="47"/>
      <c r="H310" s="47"/>
      <c r="I310" s="47"/>
      <c r="J310" s="40" t="str">
        <f t="shared" si="18"/>
        <v>//</v>
      </c>
      <c r="K310" s="76"/>
      <c r="L310" s="63"/>
      <c r="M310" s="47"/>
      <c r="N310" s="47"/>
      <c r="O310" s="47"/>
      <c r="P310" s="47"/>
      <c r="Q310" s="47"/>
      <c r="R310" s="47"/>
      <c r="S310" s="111"/>
      <c r="T310" s="47"/>
      <c r="U310" s="47"/>
      <c r="V310" s="47"/>
      <c r="W310" s="47"/>
      <c r="X310" s="47"/>
      <c r="Y310" s="114"/>
      <c r="Z310" s="47"/>
      <c r="AA310" s="117"/>
      <c r="AB310" s="47"/>
      <c r="AC310" s="47"/>
      <c r="AD310" s="40" t="e">
        <f>IF(#REF!="","N/A",#REF!)</f>
        <v>#REF!</v>
      </c>
      <c r="AE310" s="47"/>
      <c r="AF310" s="47"/>
      <c r="AG310" s="120"/>
      <c r="AH310" s="47"/>
      <c r="AI310" s="47"/>
    </row>
    <row r="311" spans="1:35" x14ac:dyDescent="0.25">
      <c r="A311" s="23" t="str">
        <f t="shared" si="16"/>
        <v>00-</v>
      </c>
      <c r="B311" s="23" t="str">
        <f t="shared" si="19"/>
        <v xml:space="preserve"> site  m //</v>
      </c>
      <c r="C311" s="23" t="str">
        <f t="shared" si="17"/>
        <v/>
      </c>
      <c r="D311" s="61"/>
      <c r="E311" s="61"/>
      <c r="F311" s="47"/>
      <c r="G311" s="47"/>
      <c r="H311" s="47"/>
      <c r="I311" s="47"/>
      <c r="J311" s="40" t="str">
        <f t="shared" si="18"/>
        <v>//</v>
      </c>
      <c r="K311" s="76"/>
      <c r="L311" s="63"/>
      <c r="M311" s="47"/>
      <c r="N311" s="47"/>
      <c r="O311" s="47"/>
      <c r="P311" s="47"/>
      <c r="Q311" s="47"/>
      <c r="R311" s="47"/>
      <c r="S311" s="111"/>
      <c r="T311" s="47"/>
      <c r="U311" s="47"/>
      <c r="V311" s="47"/>
      <c r="W311" s="47"/>
      <c r="X311" s="47"/>
      <c r="Y311" s="114"/>
      <c r="Z311" s="47"/>
      <c r="AA311" s="117"/>
      <c r="AB311" s="47"/>
      <c r="AC311" s="47"/>
      <c r="AD311" s="40" t="e">
        <f>IF(#REF!="","N/A",#REF!)</f>
        <v>#REF!</v>
      </c>
      <c r="AE311" s="47"/>
      <c r="AF311" s="47"/>
      <c r="AG311" s="120"/>
      <c r="AH311" s="47"/>
      <c r="AI311" s="47"/>
    </row>
    <row r="312" spans="1:35" x14ac:dyDescent="0.25">
      <c r="A312" s="23" t="str">
        <f t="shared" si="16"/>
        <v>00-</v>
      </c>
      <c r="B312" s="23" t="str">
        <f t="shared" si="19"/>
        <v xml:space="preserve"> site  m //</v>
      </c>
      <c r="C312" s="23" t="str">
        <f t="shared" si="17"/>
        <v/>
      </c>
      <c r="D312" s="61"/>
      <c r="E312" s="61"/>
      <c r="F312" s="47"/>
      <c r="G312" s="47"/>
      <c r="H312" s="47"/>
      <c r="I312" s="47"/>
      <c r="J312" s="40" t="str">
        <f t="shared" si="18"/>
        <v>//</v>
      </c>
      <c r="K312" s="76"/>
      <c r="L312" s="63"/>
      <c r="M312" s="47"/>
      <c r="N312" s="47"/>
      <c r="O312" s="47"/>
      <c r="P312" s="47"/>
      <c r="Q312" s="47"/>
      <c r="R312" s="47"/>
      <c r="S312" s="111"/>
      <c r="T312" s="47"/>
      <c r="U312" s="47"/>
      <c r="V312" s="47"/>
      <c r="W312" s="47"/>
      <c r="X312" s="47"/>
      <c r="Y312" s="114"/>
      <c r="Z312" s="47"/>
      <c r="AA312" s="117"/>
      <c r="AB312" s="47"/>
      <c r="AC312" s="47"/>
      <c r="AD312" s="40" t="e">
        <f>IF(#REF!="","N/A",#REF!)</f>
        <v>#REF!</v>
      </c>
      <c r="AE312" s="47"/>
      <c r="AF312" s="47"/>
      <c r="AG312" s="120"/>
      <c r="AH312" s="47"/>
      <c r="AI312" s="47"/>
    </row>
    <row r="313" spans="1:35" x14ac:dyDescent="0.25">
      <c r="A313" s="23" t="str">
        <f t="shared" si="16"/>
        <v>00-</v>
      </c>
      <c r="B313" s="23" t="str">
        <f t="shared" si="19"/>
        <v xml:space="preserve"> site  m //</v>
      </c>
      <c r="C313" s="23" t="str">
        <f t="shared" si="17"/>
        <v/>
      </c>
      <c r="D313" s="61"/>
      <c r="E313" s="61"/>
      <c r="F313" s="47"/>
      <c r="G313" s="47"/>
      <c r="H313" s="47"/>
      <c r="I313" s="47"/>
      <c r="J313" s="40" t="str">
        <f t="shared" si="18"/>
        <v>//</v>
      </c>
      <c r="K313" s="76"/>
      <c r="L313" s="63"/>
      <c r="M313" s="47"/>
      <c r="N313" s="47"/>
      <c r="O313" s="47"/>
      <c r="P313" s="47"/>
      <c r="Q313" s="47"/>
      <c r="R313" s="47"/>
      <c r="S313" s="111"/>
      <c r="T313" s="47"/>
      <c r="U313" s="47"/>
      <c r="V313" s="47"/>
      <c r="W313" s="47"/>
      <c r="X313" s="47"/>
      <c r="Y313" s="114"/>
      <c r="Z313" s="47"/>
      <c r="AA313" s="117"/>
      <c r="AB313" s="47"/>
      <c r="AC313" s="47"/>
      <c r="AD313" s="40" t="e">
        <f>IF(#REF!="","N/A",#REF!)</f>
        <v>#REF!</v>
      </c>
      <c r="AE313" s="47"/>
      <c r="AF313" s="47"/>
      <c r="AG313" s="120"/>
      <c r="AH313" s="47"/>
      <c r="AI313" s="47"/>
    </row>
    <row r="314" spans="1:35" x14ac:dyDescent="0.25">
      <c r="A314" s="23" t="str">
        <f t="shared" si="16"/>
        <v>00-</v>
      </c>
      <c r="B314" s="23" t="str">
        <f t="shared" si="19"/>
        <v xml:space="preserve"> site  m //</v>
      </c>
      <c r="C314" s="23" t="str">
        <f t="shared" si="17"/>
        <v/>
      </c>
      <c r="D314" s="61"/>
      <c r="E314" s="61"/>
      <c r="F314" s="47"/>
      <c r="G314" s="47"/>
      <c r="H314" s="47"/>
      <c r="I314" s="47"/>
      <c r="J314" s="40" t="str">
        <f t="shared" si="18"/>
        <v>//</v>
      </c>
      <c r="K314" s="76"/>
      <c r="L314" s="63"/>
      <c r="M314" s="47"/>
      <c r="N314" s="47"/>
      <c r="O314" s="47"/>
      <c r="P314" s="47"/>
      <c r="Q314" s="47"/>
      <c r="R314" s="47"/>
      <c r="S314" s="111"/>
      <c r="T314" s="47"/>
      <c r="U314" s="47"/>
      <c r="V314" s="47"/>
      <c r="W314" s="47"/>
      <c r="X314" s="47"/>
      <c r="Y314" s="114"/>
      <c r="Z314" s="47"/>
      <c r="AA314" s="117"/>
      <c r="AB314" s="47"/>
      <c r="AC314" s="47"/>
      <c r="AD314" s="40" t="e">
        <f>IF(#REF!="","N/A",#REF!)</f>
        <v>#REF!</v>
      </c>
      <c r="AE314" s="47"/>
      <c r="AF314" s="47"/>
      <c r="AG314" s="120"/>
      <c r="AH314" s="47"/>
      <c r="AI314" s="47"/>
    </row>
    <row r="315" spans="1:35" x14ac:dyDescent="0.25">
      <c r="A315" s="23" t="str">
        <f t="shared" si="16"/>
        <v>00-</v>
      </c>
      <c r="B315" s="23" t="str">
        <f t="shared" si="19"/>
        <v xml:space="preserve"> site  m //</v>
      </c>
      <c r="C315" s="23" t="str">
        <f t="shared" si="17"/>
        <v/>
      </c>
      <c r="D315" s="61"/>
      <c r="E315" s="61"/>
      <c r="F315" s="47"/>
      <c r="G315" s="47"/>
      <c r="H315" s="47"/>
      <c r="I315" s="47"/>
      <c r="J315" s="40" t="str">
        <f t="shared" si="18"/>
        <v>//</v>
      </c>
      <c r="K315" s="76"/>
      <c r="L315" s="63"/>
      <c r="M315" s="47"/>
      <c r="N315" s="47"/>
      <c r="O315" s="47"/>
      <c r="P315" s="47"/>
      <c r="Q315" s="47"/>
      <c r="R315" s="47"/>
      <c r="S315" s="111"/>
      <c r="T315" s="47"/>
      <c r="U315" s="47"/>
      <c r="V315" s="47"/>
      <c r="W315" s="47"/>
      <c r="X315" s="47"/>
      <c r="Y315" s="114"/>
      <c r="Z315" s="47"/>
      <c r="AA315" s="117"/>
      <c r="AB315" s="47"/>
      <c r="AC315" s="47"/>
      <c r="AD315" s="40" t="e">
        <f>IF(#REF!="","N/A",#REF!)</f>
        <v>#REF!</v>
      </c>
      <c r="AE315" s="47"/>
      <c r="AF315" s="47"/>
      <c r="AG315" s="120"/>
      <c r="AH315" s="47"/>
      <c r="AI315" s="47"/>
    </row>
    <row r="316" spans="1:35" x14ac:dyDescent="0.25">
      <c r="A316" s="23" t="str">
        <f t="shared" si="16"/>
        <v>00-</v>
      </c>
      <c r="B316" s="23" t="str">
        <f t="shared" si="19"/>
        <v xml:space="preserve"> site  m //</v>
      </c>
      <c r="C316" s="23" t="str">
        <f t="shared" si="17"/>
        <v/>
      </c>
      <c r="D316" s="61"/>
      <c r="E316" s="61"/>
      <c r="F316" s="47"/>
      <c r="G316" s="47"/>
      <c r="H316" s="47"/>
      <c r="I316" s="47"/>
      <c r="J316" s="40" t="str">
        <f t="shared" si="18"/>
        <v>//</v>
      </c>
      <c r="K316" s="76"/>
      <c r="L316" s="63"/>
      <c r="M316" s="47"/>
      <c r="N316" s="47"/>
      <c r="O316" s="47"/>
      <c r="P316" s="47"/>
      <c r="Q316" s="47"/>
      <c r="R316" s="47"/>
      <c r="S316" s="111"/>
      <c r="T316" s="47"/>
      <c r="U316" s="47"/>
      <c r="V316" s="47"/>
      <c r="W316" s="47"/>
      <c r="X316" s="47"/>
      <c r="Y316" s="114"/>
      <c r="Z316" s="47"/>
      <c r="AA316" s="117"/>
      <c r="AB316" s="47"/>
      <c r="AC316" s="47"/>
      <c r="AD316" s="40" t="e">
        <f>IF(#REF!="","N/A",#REF!)</f>
        <v>#REF!</v>
      </c>
      <c r="AE316" s="47"/>
      <c r="AF316" s="47"/>
      <c r="AG316" s="120"/>
      <c r="AH316" s="47"/>
      <c r="AI316" s="47"/>
    </row>
    <row r="317" spans="1:35" x14ac:dyDescent="0.25">
      <c r="A317" s="23" t="str">
        <f t="shared" si="16"/>
        <v>00-</v>
      </c>
      <c r="B317" s="23" t="str">
        <f t="shared" si="19"/>
        <v xml:space="preserve"> site  m //</v>
      </c>
      <c r="C317" s="23" t="str">
        <f t="shared" si="17"/>
        <v/>
      </c>
      <c r="D317" s="61"/>
      <c r="E317" s="61"/>
      <c r="F317" s="47"/>
      <c r="G317" s="47"/>
      <c r="H317" s="47"/>
      <c r="I317" s="47"/>
      <c r="J317" s="40" t="str">
        <f t="shared" si="18"/>
        <v>//</v>
      </c>
      <c r="K317" s="76"/>
      <c r="L317" s="63"/>
      <c r="M317" s="47"/>
      <c r="N317" s="47"/>
      <c r="O317" s="47"/>
      <c r="P317" s="47"/>
      <c r="Q317" s="47"/>
      <c r="R317" s="47"/>
      <c r="S317" s="111"/>
      <c r="T317" s="47"/>
      <c r="U317" s="47"/>
      <c r="V317" s="47"/>
      <c r="W317" s="47"/>
      <c r="X317" s="47"/>
      <c r="Y317" s="114"/>
      <c r="Z317" s="47"/>
      <c r="AA317" s="117"/>
      <c r="AB317" s="47"/>
      <c r="AC317" s="47"/>
      <c r="AD317" s="40" t="e">
        <f>IF(#REF!="","N/A",#REF!)</f>
        <v>#REF!</v>
      </c>
      <c r="AE317" s="47"/>
      <c r="AF317" s="47"/>
      <c r="AG317" s="120"/>
      <c r="AH317" s="47"/>
      <c r="AI317" s="47"/>
    </row>
    <row r="318" spans="1:35" x14ac:dyDescent="0.25">
      <c r="A318" s="23" t="str">
        <f t="shared" si="16"/>
        <v>00-</v>
      </c>
      <c r="B318" s="23" t="str">
        <f t="shared" si="19"/>
        <v xml:space="preserve"> site  m //</v>
      </c>
      <c r="C318" s="23" t="str">
        <f t="shared" si="17"/>
        <v/>
      </c>
      <c r="D318" s="61"/>
      <c r="E318" s="61"/>
      <c r="F318" s="47"/>
      <c r="G318" s="47"/>
      <c r="H318" s="47"/>
      <c r="I318" s="47"/>
      <c r="J318" s="40" t="str">
        <f t="shared" si="18"/>
        <v>//</v>
      </c>
      <c r="K318" s="76"/>
      <c r="L318" s="63"/>
      <c r="M318" s="47"/>
      <c r="N318" s="47"/>
      <c r="O318" s="47"/>
      <c r="P318" s="47"/>
      <c r="Q318" s="47"/>
      <c r="R318" s="47"/>
      <c r="S318" s="111"/>
      <c r="T318" s="47"/>
      <c r="U318" s="47"/>
      <c r="V318" s="47"/>
      <c r="W318" s="47"/>
      <c r="X318" s="47"/>
      <c r="Y318" s="114"/>
      <c r="Z318" s="47"/>
      <c r="AA318" s="117"/>
      <c r="AB318" s="47"/>
      <c r="AC318" s="47"/>
      <c r="AD318" s="40" t="e">
        <f>IF(#REF!="","N/A",#REF!)</f>
        <v>#REF!</v>
      </c>
      <c r="AE318" s="47"/>
      <c r="AF318" s="47"/>
      <c r="AG318" s="120"/>
      <c r="AH318" s="47"/>
      <c r="AI318" s="47"/>
    </row>
    <row r="319" spans="1:35" x14ac:dyDescent="0.25">
      <c r="A319" s="23" t="str">
        <f t="shared" si="16"/>
        <v>00-</v>
      </c>
      <c r="B319" s="23" t="str">
        <f t="shared" si="19"/>
        <v xml:space="preserve"> site  m //</v>
      </c>
      <c r="C319" s="23" t="str">
        <f t="shared" si="17"/>
        <v/>
      </c>
      <c r="D319" s="61"/>
      <c r="E319" s="61"/>
      <c r="F319" s="47"/>
      <c r="G319" s="47"/>
      <c r="H319" s="47"/>
      <c r="I319" s="47"/>
      <c r="J319" s="40" t="str">
        <f t="shared" si="18"/>
        <v>//</v>
      </c>
      <c r="K319" s="76"/>
      <c r="L319" s="63"/>
      <c r="M319" s="47"/>
      <c r="N319" s="47"/>
      <c r="O319" s="47"/>
      <c r="P319" s="47"/>
      <c r="Q319" s="47"/>
      <c r="R319" s="47"/>
      <c r="S319" s="111"/>
      <c r="T319" s="47"/>
      <c r="U319" s="47"/>
      <c r="V319" s="47"/>
      <c r="W319" s="47"/>
      <c r="X319" s="47"/>
      <c r="Y319" s="114"/>
      <c r="Z319" s="47"/>
      <c r="AA319" s="117"/>
      <c r="AB319" s="47"/>
      <c r="AC319" s="47"/>
      <c r="AD319" s="40" t="e">
        <f>IF(#REF!="","N/A",#REF!)</f>
        <v>#REF!</v>
      </c>
      <c r="AE319" s="47"/>
      <c r="AF319" s="47"/>
      <c r="AG319" s="120"/>
      <c r="AH319" s="47"/>
      <c r="AI319" s="47"/>
    </row>
    <row r="320" spans="1:35" x14ac:dyDescent="0.25">
      <c r="A320" s="23" t="str">
        <f t="shared" si="16"/>
        <v>00-</v>
      </c>
      <c r="B320" s="23" t="str">
        <f t="shared" si="19"/>
        <v xml:space="preserve"> site  m //</v>
      </c>
      <c r="C320" s="23" t="str">
        <f t="shared" si="17"/>
        <v/>
      </c>
      <c r="D320" s="61"/>
      <c r="E320" s="61"/>
      <c r="F320" s="47"/>
      <c r="G320" s="47"/>
      <c r="H320" s="47"/>
      <c r="I320" s="47"/>
      <c r="J320" s="40" t="str">
        <f t="shared" si="18"/>
        <v>//</v>
      </c>
      <c r="K320" s="76"/>
      <c r="L320" s="63"/>
      <c r="M320" s="47"/>
      <c r="N320" s="47"/>
      <c r="O320" s="47"/>
      <c r="P320" s="47"/>
      <c r="Q320" s="47"/>
      <c r="R320" s="47"/>
      <c r="S320" s="111"/>
      <c r="T320" s="47"/>
      <c r="U320" s="47"/>
      <c r="V320" s="47"/>
      <c r="W320" s="47"/>
      <c r="X320" s="47"/>
      <c r="Y320" s="114"/>
      <c r="Z320" s="47"/>
      <c r="AA320" s="117"/>
      <c r="AB320" s="47"/>
      <c r="AC320" s="47"/>
      <c r="AD320" s="40" t="e">
        <f>IF(#REF!="","N/A",#REF!)</f>
        <v>#REF!</v>
      </c>
      <c r="AE320" s="47"/>
      <c r="AF320" s="47"/>
      <c r="AG320" s="120"/>
      <c r="AH320" s="47"/>
      <c r="AI320" s="47"/>
    </row>
    <row r="321" spans="1:35" x14ac:dyDescent="0.25">
      <c r="A321" s="23" t="str">
        <f t="shared" si="16"/>
        <v>00-</v>
      </c>
      <c r="B321" s="23" t="str">
        <f t="shared" si="19"/>
        <v xml:space="preserve"> site  m //</v>
      </c>
      <c r="C321" s="23" t="str">
        <f t="shared" si="17"/>
        <v/>
      </c>
      <c r="D321" s="61"/>
      <c r="E321" s="61"/>
      <c r="F321" s="47"/>
      <c r="G321" s="47"/>
      <c r="H321" s="47"/>
      <c r="I321" s="47"/>
      <c r="J321" s="40" t="str">
        <f t="shared" si="18"/>
        <v>//</v>
      </c>
      <c r="K321" s="76"/>
      <c r="L321" s="63"/>
      <c r="M321" s="47"/>
      <c r="N321" s="47"/>
      <c r="O321" s="47"/>
      <c r="P321" s="47"/>
      <c r="Q321" s="47"/>
      <c r="R321" s="47"/>
      <c r="S321" s="111"/>
      <c r="T321" s="47"/>
      <c r="U321" s="47"/>
      <c r="V321" s="47"/>
      <c r="W321" s="47"/>
      <c r="X321" s="47"/>
      <c r="Y321" s="114"/>
      <c r="Z321" s="47"/>
      <c r="AA321" s="117"/>
      <c r="AB321" s="47"/>
      <c r="AC321" s="47"/>
      <c r="AD321" s="40" t="e">
        <f>IF(#REF!="","N/A",#REF!)</f>
        <v>#REF!</v>
      </c>
      <c r="AE321" s="47"/>
      <c r="AF321" s="47"/>
      <c r="AG321" s="120"/>
      <c r="AH321" s="47"/>
      <c r="AI321" s="47"/>
    </row>
    <row r="322" spans="1:35" x14ac:dyDescent="0.25">
      <c r="A322" s="23" t="str">
        <f t="shared" si="16"/>
        <v>00-</v>
      </c>
      <c r="B322" s="23" t="str">
        <f t="shared" si="19"/>
        <v xml:space="preserve"> site  m //</v>
      </c>
      <c r="C322" s="23" t="str">
        <f t="shared" si="17"/>
        <v/>
      </c>
      <c r="D322" s="61"/>
      <c r="E322" s="61"/>
      <c r="F322" s="47"/>
      <c r="G322" s="47"/>
      <c r="H322" s="47"/>
      <c r="I322" s="47"/>
      <c r="J322" s="40" t="str">
        <f t="shared" si="18"/>
        <v>//</v>
      </c>
      <c r="K322" s="76"/>
      <c r="L322" s="63"/>
      <c r="M322" s="47"/>
      <c r="N322" s="47"/>
      <c r="O322" s="47"/>
      <c r="P322" s="47"/>
      <c r="Q322" s="47"/>
      <c r="R322" s="47"/>
      <c r="S322" s="111"/>
      <c r="T322" s="47"/>
      <c r="U322" s="47"/>
      <c r="V322" s="47"/>
      <c r="W322" s="47"/>
      <c r="X322" s="47"/>
      <c r="Y322" s="114"/>
      <c r="Z322" s="47"/>
      <c r="AA322" s="117"/>
      <c r="AB322" s="47"/>
      <c r="AC322" s="47"/>
      <c r="AD322" s="40" t="e">
        <f>IF(#REF!="","N/A",#REF!)</f>
        <v>#REF!</v>
      </c>
      <c r="AE322" s="47"/>
      <c r="AF322" s="47"/>
      <c r="AG322" s="120"/>
      <c r="AH322" s="47"/>
      <c r="AI322" s="47"/>
    </row>
    <row r="323" spans="1:35" x14ac:dyDescent="0.25">
      <c r="A323" s="23" t="str">
        <f t="shared" si="16"/>
        <v>00-</v>
      </c>
      <c r="B323" s="23" t="str">
        <f t="shared" si="19"/>
        <v xml:space="preserve"> site  m //</v>
      </c>
      <c r="C323" s="23" t="str">
        <f t="shared" si="17"/>
        <v/>
      </c>
      <c r="D323" s="61"/>
      <c r="E323" s="61"/>
      <c r="F323" s="47"/>
      <c r="G323" s="47"/>
      <c r="H323" s="47"/>
      <c r="I323" s="47"/>
      <c r="J323" s="40" t="str">
        <f t="shared" si="18"/>
        <v>//</v>
      </c>
      <c r="K323" s="76"/>
      <c r="L323" s="63"/>
      <c r="M323" s="47"/>
      <c r="N323" s="47"/>
      <c r="O323" s="47"/>
      <c r="P323" s="47"/>
      <c r="Q323" s="47"/>
      <c r="R323" s="47"/>
      <c r="S323" s="111"/>
      <c r="T323" s="47"/>
      <c r="U323" s="47"/>
      <c r="V323" s="47"/>
      <c r="W323" s="47"/>
      <c r="X323" s="47"/>
      <c r="Y323" s="114"/>
      <c r="Z323" s="47"/>
      <c r="AA323" s="117"/>
      <c r="AB323" s="47"/>
      <c r="AC323" s="47"/>
      <c r="AD323" s="40" t="e">
        <f>IF(#REF!="","N/A",#REF!)</f>
        <v>#REF!</v>
      </c>
      <c r="AE323" s="47"/>
      <c r="AF323" s="47"/>
      <c r="AG323" s="120"/>
      <c r="AH323" s="47"/>
      <c r="AI323" s="47"/>
    </row>
    <row r="324" spans="1:35" x14ac:dyDescent="0.25">
      <c r="A324" s="23" t="str">
        <f t="shared" ref="A324:A387" si="20">IFERROR((CONCATENATE(((-1*TRUNC(E324,4))*10000),((TRUNC(D324,4))*10000),"-",I324))," ")</f>
        <v>00-</v>
      </c>
      <c r="B324" s="23" t="str">
        <f t="shared" si="19"/>
        <v xml:space="preserve"> site  m //</v>
      </c>
      <c r="C324" s="23" t="str">
        <f t="shared" ref="C324:C387" si="21">IF(B324=" site  m //","",(CONCATENATE(M324," ","site"," ",N324," ",W324,"m"," ",J324)))</f>
        <v/>
      </c>
      <c r="D324" s="61"/>
      <c r="E324" s="61"/>
      <c r="F324" s="47"/>
      <c r="G324" s="47"/>
      <c r="H324" s="47"/>
      <c r="I324" s="47"/>
      <c r="J324" s="40" t="str">
        <f t="shared" ref="J324:J387" si="22">(CONCATENATE(G324,"/",H324,"/",I324))</f>
        <v>//</v>
      </c>
      <c r="K324" s="76"/>
      <c r="L324" s="63"/>
      <c r="M324" s="47"/>
      <c r="N324" s="47"/>
      <c r="O324" s="47"/>
      <c r="P324" s="47"/>
      <c r="Q324" s="47"/>
      <c r="R324" s="47"/>
      <c r="S324" s="111"/>
      <c r="T324" s="47"/>
      <c r="U324" s="47"/>
      <c r="V324" s="47"/>
      <c r="W324" s="47"/>
      <c r="X324" s="47"/>
      <c r="Y324" s="114"/>
      <c r="Z324" s="47"/>
      <c r="AA324" s="117"/>
      <c r="AB324" s="47"/>
      <c r="AC324" s="47"/>
      <c r="AD324" s="40" t="e">
        <f>IF(#REF!="","N/A",#REF!)</f>
        <v>#REF!</v>
      </c>
      <c r="AE324" s="47"/>
      <c r="AF324" s="47"/>
      <c r="AG324" s="120"/>
      <c r="AH324" s="47"/>
      <c r="AI324" s="47"/>
    </row>
    <row r="325" spans="1:35" x14ac:dyDescent="0.25">
      <c r="A325" s="23" t="str">
        <f t="shared" si="20"/>
        <v>00-</v>
      </c>
      <c r="B325" s="23" t="str">
        <f t="shared" ref="B325:B388" si="23">CONCATENATE(M325," ","site"," ",N325," ",W325,"m"," ",J325)</f>
        <v xml:space="preserve"> site  m //</v>
      </c>
      <c r="C325" s="23" t="str">
        <f t="shared" si="21"/>
        <v/>
      </c>
      <c r="D325" s="61"/>
      <c r="E325" s="61"/>
      <c r="F325" s="47"/>
      <c r="G325" s="47"/>
      <c r="H325" s="47"/>
      <c r="I325" s="47"/>
      <c r="J325" s="40" t="str">
        <f t="shared" si="22"/>
        <v>//</v>
      </c>
      <c r="K325" s="76"/>
      <c r="L325" s="63"/>
      <c r="M325" s="47"/>
      <c r="N325" s="47"/>
      <c r="O325" s="47"/>
      <c r="P325" s="47"/>
      <c r="Q325" s="47"/>
      <c r="R325" s="47"/>
      <c r="S325" s="111"/>
      <c r="T325" s="47"/>
      <c r="U325" s="47"/>
      <c r="V325" s="47"/>
      <c r="W325" s="47"/>
      <c r="X325" s="47"/>
      <c r="Y325" s="114"/>
      <c r="Z325" s="47"/>
      <c r="AA325" s="117"/>
      <c r="AB325" s="47"/>
      <c r="AC325" s="47"/>
      <c r="AD325" s="40" t="e">
        <f>IF(#REF!="","N/A",#REF!)</f>
        <v>#REF!</v>
      </c>
      <c r="AE325" s="47"/>
      <c r="AF325" s="47"/>
      <c r="AG325" s="120"/>
      <c r="AH325" s="47"/>
      <c r="AI325" s="47"/>
    </row>
    <row r="326" spans="1:35" x14ac:dyDescent="0.25">
      <c r="A326" s="23" t="str">
        <f t="shared" si="20"/>
        <v>00-</v>
      </c>
      <c r="B326" s="23" t="str">
        <f t="shared" si="23"/>
        <v xml:space="preserve"> site  m //</v>
      </c>
      <c r="C326" s="23" t="str">
        <f t="shared" si="21"/>
        <v/>
      </c>
      <c r="D326" s="61"/>
      <c r="E326" s="61"/>
      <c r="F326" s="47"/>
      <c r="G326" s="47"/>
      <c r="H326" s="47"/>
      <c r="I326" s="47"/>
      <c r="J326" s="40" t="str">
        <f t="shared" si="22"/>
        <v>//</v>
      </c>
      <c r="K326" s="76"/>
      <c r="L326" s="63"/>
      <c r="M326" s="47"/>
      <c r="N326" s="47"/>
      <c r="O326" s="47"/>
      <c r="P326" s="47"/>
      <c r="Q326" s="47"/>
      <c r="R326" s="47"/>
      <c r="S326" s="111"/>
      <c r="T326" s="47"/>
      <c r="U326" s="47"/>
      <c r="V326" s="47"/>
      <c r="W326" s="47"/>
      <c r="X326" s="47"/>
      <c r="Y326" s="114"/>
      <c r="Z326" s="47"/>
      <c r="AA326" s="117"/>
      <c r="AB326" s="47"/>
      <c r="AC326" s="47"/>
      <c r="AD326" s="40" t="e">
        <f>IF(#REF!="","N/A",#REF!)</f>
        <v>#REF!</v>
      </c>
      <c r="AE326" s="47"/>
      <c r="AF326" s="47"/>
      <c r="AG326" s="120"/>
      <c r="AH326" s="47"/>
      <c r="AI326" s="47"/>
    </row>
    <row r="327" spans="1:35" x14ac:dyDescent="0.25">
      <c r="A327" s="23" t="str">
        <f t="shared" si="20"/>
        <v>00-</v>
      </c>
      <c r="B327" s="23" t="str">
        <f t="shared" si="23"/>
        <v xml:space="preserve"> site  m //</v>
      </c>
      <c r="C327" s="23" t="str">
        <f t="shared" si="21"/>
        <v/>
      </c>
      <c r="D327" s="61"/>
      <c r="E327" s="61"/>
      <c r="F327" s="47"/>
      <c r="G327" s="47"/>
      <c r="H327" s="47"/>
      <c r="I327" s="47"/>
      <c r="J327" s="40" t="str">
        <f t="shared" si="22"/>
        <v>//</v>
      </c>
      <c r="K327" s="76"/>
      <c r="L327" s="63"/>
      <c r="M327" s="47"/>
      <c r="N327" s="47"/>
      <c r="O327" s="47"/>
      <c r="P327" s="47"/>
      <c r="Q327" s="47"/>
      <c r="R327" s="47"/>
      <c r="S327" s="111"/>
      <c r="T327" s="47"/>
      <c r="U327" s="47"/>
      <c r="V327" s="47"/>
      <c r="W327" s="47"/>
      <c r="X327" s="47"/>
      <c r="Y327" s="114"/>
      <c r="Z327" s="47"/>
      <c r="AA327" s="117"/>
      <c r="AB327" s="47"/>
      <c r="AC327" s="47"/>
      <c r="AD327" s="40" t="e">
        <f>IF(#REF!="","N/A",#REF!)</f>
        <v>#REF!</v>
      </c>
      <c r="AE327" s="47"/>
      <c r="AF327" s="47"/>
      <c r="AG327" s="120"/>
      <c r="AH327" s="47"/>
      <c r="AI327" s="47"/>
    </row>
    <row r="328" spans="1:35" x14ac:dyDescent="0.25">
      <c r="A328" s="23" t="str">
        <f t="shared" si="20"/>
        <v>00-</v>
      </c>
      <c r="B328" s="23" t="str">
        <f t="shared" si="23"/>
        <v xml:space="preserve"> site  m //</v>
      </c>
      <c r="C328" s="23" t="str">
        <f t="shared" si="21"/>
        <v/>
      </c>
      <c r="D328" s="61"/>
      <c r="E328" s="61"/>
      <c r="F328" s="47"/>
      <c r="G328" s="47"/>
      <c r="H328" s="47"/>
      <c r="I328" s="47"/>
      <c r="J328" s="40" t="str">
        <f t="shared" si="22"/>
        <v>//</v>
      </c>
      <c r="K328" s="76"/>
      <c r="L328" s="63"/>
      <c r="M328" s="47"/>
      <c r="N328" s="47"/>
      <c r="O328" s="47"/>
      <c r="P328" s="47"/>
      <c r="Q328" s="47"/>
      <c r="R328" s="47"/>
      <c r="S328" s="111"/>
      <c r="T328" s="47"/>
      <c r="U328" s="47"/>
      <c r="V328" s="47"/>
      <c r="W328" s="47"/>
      <c r="X328" s="47"/>
      <c r="Y328" s="114"/>
      <c r="Z328" s="47"/>
      <c r="AA328" s="117"/>
      <c r="AB328" s="47"/>
      <c r="AC328" s="47"/>
      <c r="AD328" s="40" t="e">
        <f>IF(#REF!="","N/A",#REF!)</f>
        <v>#REF!</v>
      </c>
      <c r="AE328" s="47"/>
      <c r="AF328" s="47"/>
      <c r="AG328" s="120"/>
      <c r="AH328" s="47"/>
      <c r="AI328" s="47"/>
    </row>
    <row r="329" spans="1:35" x14ac:dyDescent="0.25">
      <c r="A329" s="23" t="str">
        <f t="shared" si="20"/>
        <v>00-</v>
      </c>
      <c r="B329" s="23" t="str">
        <f t="shared" si="23"/>
        <v xml:space="preserve"> site  m //</v>
      </c>
      <c r="C329" s="23" t="str">
        <f t="shared" si="21"/>
        <v/>
      </c>
      <c r="D329" s="61"/>
      <c r="E329" s="61"/>
      <c r="F329" s="47"/>
      <c r="G329" s="47"/>
      <c r="H329" s="47"/>
      <c r="I329" s="47"/>
      <c r="J329" s="40" t="str">
        <f t="shared" si="22"/>
        <v>//</v>
      </c>
      <c r="K329" s="76"/>
      <c r="L329" s="63"/>
      <c r="M329" s="47"/>
      <c r="N329" s="47"/>
      <c r="O329" s="47"/>
      <c r="P329" s="47"/>
      <c r="Q329" s="47"/>
      <c r="R329" s="47"/>
      <c r="S329" s="111"/>
      <c r="T329" s="47"/>
      <c r="U329" s="47"/>
      <c r="V329" s="47"/>
      <c r="W329" s="47"/>
      <c r="X329" s="47"/>
      <c r="Y329" s="114"/>
      <c r="Z329" s="47"/>
      <c r="AA329" s="117"/>
      <c r="AB329" s="47"/>
      <c r="AC329" s="47"/>
      <c r="AD329" s="40" t="e">
        <f>IF(#REF!="","N/A",#REF!)</f>
        <v>#REF!</v>
      </c>
      <c r="AE329" s="47"/>
      <c r="AF329" s="47"/>
      <c r="AG329" s="120"/>
      <c r="AH329" s="47"/>
      <c r="AI329" s="47"/>
    </row>
    <row r="330" spans="1:35" x14ac:dyDescent="0.25">
      <c r="A330" s="23" t="str">
        <f t="shared" si="20"/>
        <v>00-</v>
      </c>
      <c r="B330" s="23" t="str">
        <f t="shared" si="23"/>
        <v xml:space="preserve"> site  m //</v>
      </c>
      <c r="C330" s="23" t="str">
        <f t="shared" si="21"/>
        <v/>
      </c>
      <c r="D330" s="61"/>
      <c r="E330" s="61"/>
      <c r="F330" s="47"/>
      <c r="G330" s="47"/>
      <c r="H330" s="47"/>
      <c r="I330" s="47"/>
      <c r="J330" s="40" t="str">
        <f t="shared" si="22"/>
        <v>//</v>
      </c>
      <c r="K330" s="76"/>
      <c r="L330" s="63"/>
      <c r="M330" s="47"/>
      <c r="N330" s="47"/>
      <c r="O330" s="47"/>
      <c r="P330" s="47"/>
      <c r="Q330" s="47"/>
      <c r="R330" s="47"/>
      <c r="S330" s="111"/>
      <c r="T330" s="47"/>
      <c r="U330" s="47"/>
      <c r="V330" s="47"/>
      <c r="W330" s="47"/>
      <c r="X330" s="47"/>
      <c r="Y330" s="114"/>
      <c r="Z330" s="47"/>
      <c r="AA330" s="117"/>
      <c r="AB330" s="47"/>
      <c r="AC330" s="47"/>
      <c r="AD330" s="40" t="e">
        <f>IF(#REF!="","N/A",#REF!)</f>
        <v>#REF!</v>
      </c>
      <c r="AE330" s="47"/>
      <c r="AF330" s="47"/>
      <c r="AG330" s="120"/>
      <c r="AH330" s="47"/>
      <c r="AI330" s="47"/>
    </row>
    <row r="331" spans="1:35" x14ac:dyDescent="0.25">
      <c r="A331" s="23" t="str">
        <f t="shared" si="20"/>
        <v>00-</v>
      </c>
      <c r="B331" s="23" t="str">
        <f t="shared" si="23"/>
        <v xml:space="preserve"> site  m //</v>
      </c>
      <c r="C331" s="23" t="str">
        <f t="shared" si="21"/>
        <v/>
      </c>
      <c r="D331" s="61"/>
      <c r="E331" s="61"/>
      <c r="F331" s="47"/>
      <c r="G331" s="47"/>
      <c r="H331" s="47"/>
      <c r="I331" s="47"/>
      <c r="J331" s="40" t="str">
        <f t="shared" si="22"/>
        <v>//</v>
      </c>
      <c r="K331" s="76"/>
      <c r="L331" s="63"/>
      <c r="M331" s="47"/>
      <c r="N331" s="47"/>
      <c r="O331" s="47"/>
      <c r="P331" s="47"/>
      <c r="Q331" s="47"/>
      <c r="R331" s="47"/>
      <c r="S331" s="111"/>
      <c r="T331" s="47"/>
      <c r="U331" s="47"/>
      <c r="V331" s="47"/>
      <c r="W331" s="47"/>
      <c r="X331" s="47"/>
      <c r="Y331" s="114"/>
      <c r="Z331" s="47"/>
      <c r="AA331" s="117"/>
      <c r="AB331" s="47"/>
      <c r="AC331" s="47"/>
      <c r="AD331" s="40" t="e">
        <f>IF(#REF!="","N/A",#REF!)</f>
        <v>#REF!</v>
      </c>
      <c r="AE331" s="47"/>
      <c r="AF331" s="47"/>
      <c r="AG331" s="120"/>
      <c r="AH331" s="47"/>
      <c r="AI331" s="47"/>
    </row>
    <row r="332" spans="1:35" x14ac:dyDescent="0.25">
      <c r="A332" s="23" t="str">
        <f t="shared" si="20"/>
        <v>00-</v>
      </c>
      <c r="B332" s="23" t="str">
        <f t="shared" si="23"/>
        <v xml:space="preserve"> site  m //</v>
      </c>
      <c r="C332" s="23" t="str">
        <f t="shared" si="21"/>
        <v/>
      </c>
      <c r="D332" s="61"/>
      <c r="E332" s="61"/>
      <c r="F332" s="47"/>
      <c r="G332" s="47"/>
      <c r="H332" s="47"/>
      <c r="I332" s="47"/>
      <c r="J332" s="40" t="str">
        <f t="shared" si="22"/>
        <v>//</v>
      </c>
      <c r="K332" s="76"/>
      <c r="L332" s="63"/>
      <c r="M332" s="47"/>
      <c r="N332" s="47"/>
      <c r="O332" s="47"/>
      <c r="P332" s="47"/>
      <c r="Q332" s="47"/>
      <c r="R332" s="47"/>
      <c r="S332" s="111"/>
      <c r="T332" s="47"/>
      <c r="U332" s="47"/>
      <c r="V332" s="47"/>
      <c r="W332" s="47"/>
      <c r="X332" s="47"/>
      <c r="Y332" s="114"/>
      <c r="Z332" s="47"/>
      <c r="AA332" s="117"/>
      <c r="AB332" s="47"/>
      <c r="AC332" s="47"/>
      <c r="AD332" s="40" t="e">
        <f>IF(#REF!="","N/A",#REF!)</f>
        <v>#REF!</v>
      </c>
      <c r="AE332" s="47"/>
      <c r="AF332" s="47"/>
      <c r="AG332" s="120"/>
      <c r="AH332" s="47"/>
      <c r="AI332" s="47"/>
    </row>
    <row r="333" spans="1:35" x14ac:dyDescent="0.25">
      <c r="A333" s="23" t="str">
        <f t="shared" si="20"/>
        <v>00-</v>
      </c>
      <c r="B333" s="23" t="str">
        <f t="shared" si="23"/>
        <v xml:space="preserve"> site  m //</v>
      </c>
      <c r="C333" s="23" t="str">
        <f t="shared" si="21"/>
        <v/>
      </c>
      <c r="D333" s="61"/>
      <c r="E333" s="61"/>
      <c r="F333" s="47"/>
      <c r="G333" s="47"/>
      <c r="H333" s="47"/>
      <c r="I333" s="47"/>
      <c r="J333" s="40" t="str">
        <f t="shared" si="22"/>
        <v>//</v>
      </c>
      <c r="K333" s="76"/>
      <c r="L333" s="63"/>
      <c r="M333" s="47"/>
      <c r="N333" s="47"/>
      <c r="O333" s="47"/>
      <c r="P333" s="47"/>
      <c r="Q333" s="47"/>
      <c r="R333" s="47"/>
      <c r="S333" s="111"/>
      <c r="T333" s="47"/>
      <c r="U333" s="47"/>
      <c r="V333" s="47"/>
      <c r="W333" s="47"/>
      <c r="X333" s="47"/>
      <c r="Y333" s="114"/>
      <c r="Z333" s="47"/>
      <c r="AA333" s="117"/>
      <c r="AB333" s="47"/>
      <c r="AC333" s="47"/>
      <c r="AD333" s="40" t="e">
        <f>IF(#REF!="","N/A",#REF!)</f>
        <v>#REF!</v>
      </c>
      <c r="AE333" s="47"/>
      <c r="AF333" s="47"/>
      <c r="AG333" s="120"/>
      <c r="AH333" s="47"/>
      <c r="AI333" s="47"/>
    </row>
    <row r="334" spans="1:35" x14ac:dyDescent="0.25">
      <c r="A334" s="23" t="str">
        <f t="shared" si="20"/>
        <v>00-</v>
      </c>
      <c r="B334" s="23" t="str">
        <f t="shared" si="23"/>
        <v xml:space="preserve"> site  m //</v>
      </c>
      <c r="C334" s="23" t="str">
        <f t="shared" si="21"/>
        <v/>
      </c>
      <c r="D334" s="61"/>
      <c r="E334" s="61"/>
      <c r="F334" s="47"/>
      <c r="G334" s="47"/>
      <c r="H334" s="47"/>
      <c r="I334" s="47"/>
      <c r="J334" s="40" t="str">
        <f t="shared" si="22"/>
        <v>//</v>
      </c>
      <c r="K334" s="76"/>
      <c r="L334" s="63"/>
      <c r="M334" s="47"/>
      <c r="N334" s="47"/>
      <c r="O334" s="47"/>
      <c r="P334" s="47"/>
      <c r="Q334" s="47"/>
      <c r="R334" s="47"/>
      <c r="S334" s="111"/>
      <c r="T334" s="47"/>
      <c r="U334" s="47"/>
      <c r="V334" s="47"/>
      <c r="W334" s="47"/>
      <c r="X334" s="47"/>
      <c r="Y334" s="114"/>
      <c r="Z334" s="47"/>
      <c r="AA334" s="117"/>
      <c r="AB334" s="47"/>
      <c r="AC334" s="47"/>
      <c r="AD334" s="40" t="e">
        <f>IF(#REF!="","N/A",#REF!)</f>
        <v>#REF!</v>
      </c>
      <c r="AE334" s="47"/>
      <c r="AF334" s="47"/>
      <c r="AG334" s="120"/>
      <c r="AH334" s="47"/>
      <c r="AI334" s="47"/>
    </row>
    <row r="335" spans="1:35" x14ac:dyDescent="0.25">
      <c r="A335" s="23" t="str">
        <f t="shared" si="20"/>
        <v>00-</v>
      </c>
      <c r="B335" s="23" t="str">
        <f t="shared" si="23"/>
        <v xml:space="preserve"> site  m //</v>
      </c>
      <c r="C335" s="23" t="str">
        <f t="shared" si="21"/>
        <v/>
      </c>
      <c r="D335" s="61"/>
      <c r="E335" s="61"/>
      <c r="F335" s="47"/>
      <c r="G335" s="47"/>
      <c r="H335" s="47"/>
      <c r="I335" s="47"/>
      <c r="J335" s="40" t="str">
        <f t="shared" si="22"/>
        <v>//</v>
      </c>
      <c r="K335" s="76"/>
      <c r="L335" s="63"/>
      <c r="M335" s="47"/>
      <c r="N335" s="47"/>
      <c r="O335" s="47"/>
      <c r="P335" s="47"/>
      <c r="Q335" s="47"/>
      <c r="R335" s="47"/>
      <c r="S335" s="111"/>
      <c r="T335" s="47"/>
      <c r="U335" s="47"/>
      <c r="V335" s="47"/>
      <c r="W335" s="47"/>
      <c r="X335" s="47"/>
      <c r="Y335" s="114"/>
      <c r="Z335" s="47"/>
      <c r="AA335" s="117"/>
      <c r="AB335" s="47"/>
      <c r="AC335" s="47"/>
      <c r="AD335" s="40" t="e">
        <f>IF(#REF!="","N/A",#REF!)</f>
        <v>#REF!</v>
      </c>
      <c r="AE335" s="47"/>
      <c r="AF335" s="47"/>
      <c r="AG335" s="120"/>
      <c r="AH335" s="47"/>
      <c r="AI335" s="47"/>
    </row>
    <row r="336" spans="1:35" x14ac:dyDescent="0.25">
      <c r="A336" s="23" t="str">
        <f t="shared" si="20"/>
        <v>00-</v>
      </c>
      <c r="B336" s="23" t="str">
        <f t="shared" si="23"/>
        <v xml:space="preserve"> site  m //</v>
      </c>
      <c r="C336" s="23" t="str">
        <f t="shared" si="21"/>
        <v/>
      </c>
      <c r="D336" s="61"/>
      <c r="E336" s="61"/>
      <c r="F336" s="47"/>
      <c r="G336" s="47"/>
      <c r="H336" s="47"/>
      <c r="I336" s="47"/>
      <c r="J336" s="40" t="str">
        <f t="shared" si="22"/>
        <v>//</v>
      </c>
      <c r="K336" s="76"/>
      <c r="L336" s="63"/>
      <c r="M336" s="47"/>
      <c r="N336" s="47"/>
      <c r="O336" s="47"/>
      <c r="P336" s="47"/>
      <c r="Q336" s="47"/>
      <c r="R336" s="47"/>
      <c r="S336" s="111"/>
      <c r="T336" s="47"/>
      <c r="U336" s="47"/>
      <c r="V336" s="47"/>
      <c r="W336" s="47"/>
      <c r="X336" s="47"/>
      <c r="Y336" s="114"/>
      <c r="Z336" s="47"/>
      <c r="AA336" s="117"/>
      <c r="AB336" s="47"/>
      <c r="AC336" s="47"/>
      <c r="AD336" s="40" t="e">
        <f>IF(#REF!="","N/A",#REF!)</f>
        <v>#REF!</v>
      </c>
      <c r="AE336" s="47"/>
      <c r="AF336" s="47"/>
      <c r="AG336" s="120"/>
      <c r="AH336" s="47"/>
      <c r="AI336" s="47"/>
    </row>
    <row r="337" spans="1:35" x14ac:dyDescent="0.25">
      <c r="A337" s="23" t="str">
        <f t="shared" si="20"/>
        <v>00-</v>
      </c>
      <c r="B337" s="23" t="str">
        <f t="shared" si="23"/>
        <v xml:space="preserve"> site  m //</v>
      </c>
      <c r="C337" s="23" t="str">
        <f t="shared" si="21"/>
        <v/>
      </c>
      <c r="D337" s="61"/>
      <c r="E337" s="61"/>
      <c r="F337" s="47"/>
      <c r="G337" s="47"/>
      <c r="H337" s="47"/>
      <c r="I337" s="47"/>
      <c r="J337" s="40" t="str">
        <f t="shared" si="22"/>
        <v>//</v>
      </c>
      <c r="K337" s="76"/>
      <c r="L337" s="63"/>
      <c r="M337" s="47"/>
      <c r="N337" s="47"/>
      <c r="O337" s="47"/>
      <c r="P337" s="47"/>
      <c r="Q337" s="47"/>
      <c r="R337" s="47"/>
      <c r="S337" s="111"/>
      <c r="T337" s="47"/>
      <c r="U337" s="47"/>
      <c r="V337" s="47"/>
      <c r="W337" s="47"/>
      <c r="X337" s="47"/>
      <c r="Y337" s="114"/>
      <c r="Z337" s="47"/>
      <c r="AA337" s="117"/>
      <c r="AB337" s="47"/>
      <c r="AC337" s="47"/>
      <c r="AD337" s="40" t="e">
        <f>IF(#REF!="","N/A",#REF!)</f>
        <v>#REF!</v>
      </c>
      <c r="AE337" s="47"/>
      <c r="AF337" s="47"/>
      <c r="AG337" s="120"/>
      <c r="AH337" s="47"/>
      <c r="AI337" s="47"/>
    </row>
    <row r="338" spans="1:35" x14ac:dyDescent="0.25">
      <c r="A338" s="23" t="str">
        <f t="shared" si="20"/>
        <v>00-</v>
      </c>
      <c r="B338" s="23" t="str">
        <f t="shared" si="23"/>
        <v xml:space="preserve"> site  m //</v>
      </c>
      <c r="C338" s="23" t="str">
        <f t="shared" si="21"/>
        <v/>
      </c>
      <c r="D338" s="61"/>
      <c r="E338" s="61"/>
      <c r="F338" s="47"/>
      <c r="G338" s="47"/>
      <c r="H338" s="47"/>
      <c r="I338" s="47"/>
      <c r="J338" s="40" t="str">
        <f t="shared" si="22"/>
        <v>//</v>
      </c>
      <c r="K338" s="76"/>
      <c r="L338" s="63"/>
      <c r="M338" s="47"/>
      <c r="N338" s="47"/>
      <c r="O338" s="47"/>
      <c r="P338" s="47"/>
      <c r="Q338" s="47"/>
      <c r="R338" s="47"/>
      <c r="S338" s="111"/>
      <c r="T338" s="47"/>
      <c r="U338" s="47"/>
      <c r="V338" s="47"/>
      <c r="W338" s="47"/>
      <c r="X338" s="47"/>
      <c r="Y338" s="114"/>
      <c r="Z338" s="47"/>
      <c r="AA338" s="117"/>
      <c r="AB338" s="47"/>
      <c r="AC338" s="47"/>
      <c r="AD338" s="40" t="e">
        <f>IF(#REF!="","N/A",#REF!)</f>
        <v>#REF!</v>
      </c>
      <c r="AE338" s="47"/>
      <c r="AF338" s="47"/>
      <c r="AG338" s="120"/>
      <c r="AH338" s="47"/>
      <c r="AI338" s="47"/>
    </row>
    <row r="339" spans="1:35" x14ac:dyDescent="0.25">
      <c r="A339" s="23" t="str">
        <f t="shared" si="20"/>
        <v>00-</v>
      </c>
      <c r="B339" s="23" t="str">
        <f t="shared" si="23"/>
        <v xml:space="preserve"> site  m //</v>
      </c>
      <c r="C339" s="23" t="str">
        <f t="shared" si="21"/>
        <v/>
      </c>
      <c r="D339" s="61"/>
      <c r="E339" s="61"/>
      <c r="F339" s="47"/>
      <c r="G339" s="47"/>
      <c r="H339" s="47"/>
      <c r="I339" s="47"/>
      <c r="J339" s="40" t="str">
        <f t="shared" si="22"/>
        <v>//</v>
      </c>
      <c r="K339" s="76"/>
      <c r="L339" s="63"/>
      <c r="M339" s="47"/>
      <c r="N339" s="47"/>
      <c r="O339" s="47"/>
      <c r="P339" s="47"/>
      <c r="Q339" s="47"/>
      <c r="R339" s="47"/>
      <c r="S339" s="111"/>
      <c r="T339" s="47"/>
      <c r="U339" s="47"/>
      <c r="V339" s="47"/>
      <c r="W339" s="47"/>
      <c r="X339" s="47"/>
      <c r="Y339" s="114"/>
      <c r="Z339" s="47"/>
      <c r="AA339" s="117"/>
      <c r="AB339" s="47"/>
      <c r="AC339" s="47"/>
      <c r="AD339" s="40" t="e">
        <f>IF(#REF!="","N/A",#REF!)</f>
        <v>#REF!</v>
      </c>
      <c r="AE339" s="47"/>
      <c r="AF339" s="47"/>
      <c r="AG339" s="120"/>
      <c r="AH339" s="47"/>
      <c r="AI339" s="47"/>
    </row>
    <row r="340" spans="1:35" x14ac:dyDescent="0.25">
      <c r="A340" s="23" t="str">
        <f t="shared" si="20"/>
        <v>00-</v>
      </c>
      <c r="B340" s="23" t="str">
        <f t="shared" si="23"/>
        <v xml:space="preserve"> site  m //</v>
      </c>
      <c r="C340" s="23" t="str">
        <f t="shared" si="21"/>
        <v/>
      </c>
      <c r="D340" s="61"/>
      <c r="E340" s="61"/>
      <c r="F340" s="47"/>
      <c r="G340" s="47"/>
      <c r="H340" s="47"/>
      <c r="I340" s="47"/>
      <c r="J340" s="40" t="str">
        <f t="shared" si="22"/>
        <v>//</v>
      </c>
      <c r="K340" s="76"/>
      <c r="L340" s="63"/>
      <c r="M340" s="47"/>
      <c r="N340" s="47"/>
      <c r="O340" s="47"/>
      <c r="P340" s="47"/>
      <c r="Q340" s="47"/>
      <c r="R340" s="47"/>
      <c r="S340" s="111"/>
      <c r="T340" s="47"/>
      <c r="U340" s="47"/>
      <c r="V340" s="47"/>
      <c r="W340" s="47"/>
      <c r="X340" s="47"/>
      <c r="Y340" s="114"/>
      <c r="Z340" s="47"/>
      <c r="AA340" s="117"/>
      <c r="AB340" s="47"/>
      <c r="AC340" s="47"/>
      <c r="AD340" s="40" t="e">
        <f>IF(#REF!="","N/A",#REF!)</f>
        <v>#REF!</v>
      </c>
      <c r="AE340" s="47"/>
      <c r="AF340" s="47"/>
      <c r="AG340" s="120"/>
      <c r="AH340" s="47"/>
      <c r="AI340" s="47"/>
    </row>
    <row r="341" spans="1:35" x14ac:dyDescent="0.25">
      <c r="A341" s="23" t="str">
        <f t="shared" si="20"/>
        <v>00-</v>
      </c>
      <c r="B341" s="23" t="str">
        <f t="shared" si="23"/>
        <v xml:space="preserve"> site  m //</v>
      </c>
      <c r="C341" s="23" t="str">
        <f t="shared" si="21"/>
        <v/>
      </c>
      <c r="D341" s="61"/>
      <c r="E341" s="61"/>
      <c r="F341" s="47"/>
      <c r="G341" s="47"/>
      <c r="H341" s="47"/>
      <c r="I341" s="47"/>
      <c r="J341" s="40" t="str">
        <f t="shared" si="22"/>
        <v>//</v>
      </c>
      <c r="K341" s="76"/>
      <c r="L341" s="63"/>
      <c r="M341" s="47"/>
      <c r="N341" s="47"/>
      <c r="O341" s="47"/>
      <c r="P341" s="47"/>
      <c r="Q341" s="47"/>
      <c r="R341" s="47"/>
      <c r="S341" s="111"/>
      <c r="T341" s="47"/>
      <c r="U341" s="47"/>
      <c r="V341" s="47"/>
      <c r="W341" s="47"/>
      <c r="X341" s="47"/>
      <c r="Y341" s="114"/>
      <c r="Z341" s="47"/>
      <c r="AA341" s="117"/>
      <c r="AB341" s="47"/>
      <c r="AC341" s="47"/>
      <c r="AD341" s="40" t="e">
        <f>IF(#REF!="","N/A",#REF!)</f>
        <v>#REF!</v>
      </c>
      <c r="AE341" s="47"/>
      <c r="AF341" s="47"/>
      <c r="AG341" s="120"/>
      <c r="AH341" s="47"/>
      <c r="AI341" s="47"/>
    </row>
    <row r="342" spans="1:35" x14ac:dyDescent="0.25">
      <c r="A342" s="23" t="str">
        <f t="shared" si="20"/>
        <v>00-</v>
      </c>
      <c r="B342" s="23" t="str">
        <f t="shared" si="23"/>
        <v xml:space="preserve"> site  m //</v>
      </c>
      <c r="C342" s="23" t="str">
        <f t="shared" si="21"/>
        <v/>
      </c>
      <c r="D342" s="61"/>
      <c r="E342" s="61"/>
      <c r="F342" s="47"/>
      <c r="G342" s="47"/>
      <c r="H342" s="47"/>
      <c r="I342" s="47"/>
      <c r="J342" s="40" t="str">
        <f t="shared" si="22"/>
        <v>//</v>
      </c>
      <c r="K342" s="76"/>
      <c r="L342" s="63"/>
      <c r="M342" s="47"/>
      <c r="N342" s="47"/>
      <c r="O342" s="47"/>
      <c r="P342" s="47"/>
      <c r="Q342" s="47"/>
      <c r="R342" s="47"/>
      <c r="S342" s="111"/>
      <c r="T342" s="47"/>
      <c r="U342" s="47"/>
      <c r="V342" s="47"/>
      <c r="W342" s="47"/>
      <c r="X342" s="47"/>
      <c r="Y342" s="114"/>
      <c r="Z342" s="47"/>
      <c r="AA342" s="117"/>
      <c r="AB342" s="47"/>
      <c r="AC342" s="47"/>
      <c r="AD342" s="40" t="e">
        <f>IF(#REF!="","N/A",#REF!)</f>
        <v>#REF!</v>
      </c>
      <c r="AE342" s="47"/>
      <c r="AF342" s="47"/>
      <c r="AG342" s="120"/>
      <c r="AH342" s="47"/>
      <c r="AI342" s="47"/>
    </row>
    <row r="343" spans="1:35" x14ac:dyDescent="0.25">
      <c r="A343" s="23" t="str">
        <f t="shared" si="20"/>
        <v>00-</v>
      </c>
      <c r="B343" s="23" t="str">
        <f t="shared" si="23"/>
        <v xml:space="preserve"> site  m //</v>
      </c>
      <c r="C343" s="23" t="str">
        <f t="shared" si="21"/>
        <v/>
      </c>
      <c r="D343" s="61"/>
      <c r="E343" s="61"/>
      <c r="F343" s="47"/>
      <c r="G343" s="47"/>
      <c r="H343" s="47"/>
      <c r="I343" s="47"/>
      <c r="J343" s="40" t="str">
        <f t="shared" si="22"/>
        <v>//</v>
      </c>
      <c r="K343" s="76"/>
      <c r="L343" s="63"/>
      <c r="M343" s="47"/>
      <c r="N343" s="47"/>
      <c r="O343" s="47"/>
      <c r="P343" s="47"/>
      <c r="Q343" s="47"/>
      <c r="R343" s="47"/>
      <c r="S343" s="111"/>
      <c r="T343" s="47"/>
      <c r="U343" s="47"/>
      <c r="V343" s="47"/>
      <c r="W343" s="47"/>
      <c r="X343" s="47"/>
      <c r="Y343" s="114"/>
      <c r="Z343" s="47"/>
      <c r="AA343" s="117"/>
      <c r="AB343" s="47"/>
      <c r="AC343" s="47"/>
      <c r="AD343" s="40" t="e">
        <f>IF(#REF!="","N/A",#REF!)</f>
        <v>#REF!</v>
      </c>
      <c r="AE343" s="47"/>
      <c r="AF343" s="47"/>
      <c r="AG343" s="120"/>
      <c r="AH343" s="47"/>
      <c r="AI343" s="47"/>
    </row>
    <row r="344" spans="1:35" x14ac:dyDescent="0.25">
      <c r="A344" s="23" t="str">
        <f t="shared" si="20"/>
        <v>00-</v>
      </c>
      <c r="B344" s="23" t="str">
        <f t="shared" si="23"/>
        <v xml:space="preserve"> site  m //</v>
      </c>
      <c r="C344" s="23" t="str">
        <f t="shared" si="21"/>
        <v/>
      </c>
      <c r="D344" s="61"/>
      <c r="E344" s="61"/>
      <c r="F344" s="47"/>
      <c r="G344" s="47"/>
      <c r="H344" s="47"/>
      <c r="I344" s="47"/>
      <c r="J344" s="40" t="str">
        <f t="shared" si="22"/>
        <v>//</v>
      </c>
      <c r="K344" s="76"/>
      <c r="L344" s="63"/>
      <c r="M344" s="47"/>
      <c r="N344" s="47"/>
      <c r="O344" s="47"/>
      <c r="P344" s="47"/>
      <c r="Q344" s="47"/>
      <c r="R344" s="47"/>
      <c r="S344" s="111"/>
      <c r="T344" s="47"/>
      <c r="U344" s="47"/>
      <c r="V344" s="47"/>
      <c r="W344" s="47"/>
      <c r="X344" s="47"/>
      <c r="Y344" s="114"/>
      <c r="Z344" s="47"/>
      <c r="AA344" s="117"/>
      <c r="AB344" s="47"/>
      <c r="AC344" s="47"/>
      <c r="AD344" s="40" t="e">
        <f>IF(#REF!="","N/A",#REF!)</f>
        <v>#REF!</v>
      </c>
      <c r="AE344" s="47"/>
      <c r="AF344" s="47"/>
      <c r="AG344" s="120"/>
      <c r="AH344" s="47"/>
      <c r="AI344" s="47"/>
    </row>
    <row r="345" spans="1:35" x14ac:dyDescent="0.25">
      <c r="A345" s="23" t="str">
        <f t="shared" si="20"/>
        <v>00-</v>
      </c>
      <c r="B345" s="23" t="str">
        <f t="shared" si="23"/>
        <v xml:space="preserve"> site  m //</v>
      </c>
      <c r="C345" s="23" t="str">
        <f t="shared" si="21"/>
        <v/>
      </c>
      <c r="D345" s="61"/>
      <c r="E345" s="61"/>
      <c r="F345" s="47"/>
      <c r="G345" s="47"/>
      <c r="H345" s="47"/>
      <c r="I345" s="47"/>
      <c r="J345" s="40" t="str">
        <f t="shared" si="22"/>
        <v>//</v>
      </c>
      <c r="K345" s="76"/>
      <c r="L345" s="63"/>
      <c r="M345" s="47"/>
      <c r="N345" s="47"/>
      <c r="O345" s="47"/>
      <c r="P345" s="47"/>
      <c r="Q345" s="47"/>
      <c r="R345" s="47"/>
      <c r="S345" s="111"/>
      <c r="T345" s="47"/>
      <c r="U345" s="47"/>
      <c r="V345" s="47"/>
      <c r="W345" s="47"/>
      <c r="X345" s="47"/>
      <c r="Y345" s="114"/>
      <c r="Z345" s="47"/>
      <c r="AA345" s="117"/>
      <c r="AB345" s="47"/>
      <c r="AC345" s="47"/>
      <c r="AD345" s="40" t="e">
        <f>IF(#REF!="","N/A",#REF!)</f>
        <v>#REF!</v>
      </c>
      <c r="AE345" s="47"/>
      <c r="AF345" s="47"/>
      <c r="AG345" s="120"/>
      <c r="AH345" s="47"/>
      <c r="AI345" s="47"/>
    </row>
    <row r="346" spans="1:35" x14ac:dyDescent="0.25">
      <c r="A346" s="23" t="str">
        <f t="shared" si="20"/>
        <v>00-</v>
      </c>
      <c r="B346" s="23" t="str">
        <f t="shared" si="23"/>
        <v xml:space="preserve"> site  m //</v>
      </c>
      <c r="C346" s="23" t="str">
        <f t="shared" si="21"/>
        <v/>
      </c>
      <c r="D346" s="61"/>
      <c r="E346" s="61"/>
      <c r="F346" s="47"/>
      <c r="G346" s="47"/>
      <c r="H346" s="47"/>
      <c r="I346" s="47"/>
      <c r="J346" s="40" t="str">
        <f t="shared" si="22"/>
        <v>//</v>
      </c>
      <c r="K346" s="76"/>
      <c r="L346" s="63"/>
      <c r="M346" s="47"/>
      <c r="N346" s="47"/>
      <c r="O346" s="47"/>
      <c r="P346" s="47"/>
      <c r="Q346" s="47"/>
      <c r="R346" s="47"/>
      <c r="S346" s="111"/>
      <c r="T346" s="47"/>
      <c r="U346" s="47"/>
      <c r="V346" s="47"/>
      <c r="W346" s="47"/>
      <c r="X346" s="47"/>
      <c r="Y346" s="114"/>
      <c r="Z346" s="47"/>
      <c r="AA346" s="117"/>
      <c r="AB346" s="47"/>
      <c r="AC346" s="47"/>
      <c r="AD346" s="40" t="e">
        <f>IF(#REF!="","N/A",#REF!)</f>
        <v>#REF!</v>
      </c>
      <c r="AE346" s="47"/>
      <c r="AF346" s="47"/>
      <c r="AG346" s="120"/>
      <c r="AH346" s="47"/>
      <c r="AI346" s="47"/>
    </row>
    <row r="347" spans="1:35" x14ac:dyDescent="0.25">
      <c r="A347" s="23" t="str">
        <f t="shared" si="20"/>
        <v>00-</v>
      </c>
      <c r="B347" s="23" t="str">
        <f t="shared" si="23"/>
        <v xml:space="preserve"> site  m //</v>
      </c>
      <c r="C347" s="23" t="str">
        <f t="shared" si="21"/>
        <v/>
      </c>
      <c r="D347" s="61"/>
      <c r="E347" s="61"/>
      <c r="F347" s="47"/>
      <c r="G347" s="47"/>
      <c r="H347" s="47"/>
      <c r="I347" s="47"/>
      <c r="J347" s="40" t="str">
        <f t="shared" si="22"/>
        <v>//</v>
      </c>
      <c r="K347" s="76"/>
      <c r="L347" s="63"/>
      <c r="M347" s="47"/>
      <c r="N347" s="47"/>
      <c r="O347" s="47"/>
      <c r="P347" s="47"/>
      <c r="Q347" s="47"/>
      <c r="R347" s="47"/>
      <c r="S347" s="111"/>
      <c r="T347" s="47"/>
      <c r="U347" s="47"/>
      <c r="V347" s="47"/>
      <c r="W347" s="47"/>
      <c r="X347" s="47"/>
      <c r="Y347" s="114"/>
      <c r="Z347" s="47"/>
      <c r="AA347" s="117"/>
      <c r="AB347" s="47"/>
      <c r="AC347" s="47"/>
      <c r="AD347" s="40" t="e">
        <f>IF(#REF!="","N/A",#REF!)</f>
        <v>#REF!</v>
      </c>
      <c r="AE347" s="47"/>
      <c r="AF347" s="47"/>
      <c r="AG347" s="120"/>
      <c r="AH347" s="47"/>
      <c r="AI347" s="47"/>
    </row>
    <row r="348" spans="1:35" x14ac:dyDescent="0.25">
      <c r="A348" s="23" t="str">
        <f t="shared" si="20"/>
        <v>00-</v>
      </c>
      <c r="B348" s="23" t="str">
        <f t="shared" si="23"/>
        <v xml:space="preserve"> site  m //</v>
      </c>
      <c r="C348" s="23" t="str">
        <f t="shared" si="21"/>
        <v/>
      </c>
      <c r="D348" s="61"/>
      <c r="E348" s="61"/>
      <c r="F348" s="47"/>
      <c r="G348" s="47"/>
      <c r="H348" s="47"/>
      <c r="I348" s="47"/>
      <c r="J348" s="40" t="str">
        <f t="shared" si="22"/>
        <v>//</v>
      </c>
      <c r="K348" s="76"/>
      <c r="L348" s="63"/>
      <c r="M348" s="47"/>
      <c r="N348" s="47"/>
      <c r="O348" s="47"/>
      <c r="P348" s="47"/>
      <c r="Q348" s="47"/>
      <c r="R348" s="47"/>
      <c r="S348" s="111"/>
      <c r="T348" s="47"/>
      <c r="U348" s="47"/>
      <c r="V348" s="47"/>
      <c r="W348" s="47"/>
      <c r="X348" s="47"/>
      <c r="Y348" s="114"/>
      <c r="Z348" s="47"/>
      <c r="AA348" s="117"/>
      <c r="AB348" s="47"/>
      <c r="AC348" s="47"/>
      <c r="AD348" s="40" t="e">
        <f>IF(#REF!="","N/A",#REF!)</f>
        <v>#REF!</v>
      </c>
      <c r="AE348" s="47"/>
      <c r="AF348" s="47"/>
      <c r="AG348" s="120"/>
      <c r="AH348" s="47"/>
      <c r="AI348" s="47"/>
    </row>
    <row r="349" spans="1:35" x14ac:dyDescent="0.25">
      <c r="A349" s="23" t="str">
        <f t="shared" si="20"/>
        <v>00-</v>
      </c>
      <c r="B349" s="23" t="str">
        <f t="shared" si="23"/>
        <v xml:space="preserve"> site  m //</v>
      </c>
      <c r="C349" s="23" t="str">
        <f t="shared" si="21"/>
        <v/>
      </c>
      <c r="D349" s="61"/>
      <c r="E349" s="61"/>
      <c r="F349" s="47"/>
      <c r="G349" s="47"/>
      <c r="H349" s="47"/>
      <c r="I349" s="47"/>
      <c r="J349" s="40" t="str">
        <f t="shared" si="22"/>
        <v>//</v>
      </c>
      <c r="K349" s="76"/>
      <c r="L349" s="63"/>
      <c r="M349" s="47"/>
      <c r="N349" s="47"/>
      <c r="O349" s="47"/>
      <c r="P349" s="47"/>
      <c r="Q349" s="47"/>
      <c r="R349" s="47"/>
      <c r="S349" s="111"/>
      <c r="T349" s="47"/>
      <c r="U349" s="47"/>
      <c r="V349" s="47"/>
      <c r="W349" s="47"/>
      <c r="X349" s="47"/>
      <c r="Y349" s="114"/>
      <c r="Z349" s="47"/>
      <c r="AA349" s="117"/>
      <c r="AB349" s="47"/>
      <c r="AC349" s="47"/>
      <c r="AD349" s="40" t="e">
        <f>IF(#REF!="","N/A",#REF!)</f>
        <v>#REF!</v>
      </c>
      <c r="AE349" s="47"/>
      <c r="AF349" s="47"/>
      <c r="AG349" s="120"/>
      <c r="AH349" s="47"/>
      <c r="AI349" s="47"/>
    </row>
    <row r="350" spans="1:35" x14ac:dyDescent="0.25">
      <c r="A350" s="23" t="str">
        <f t="shared" si="20"/>
        <v>00-</v>
      </c>
      <c r="B350" s="23" t="str">
        <f t="shared" si="23"/>
        <v xml:space="preserve"> site  m //</v>
      </c>
      <c r="C350" s="23" t="str">
        <f t="shared" si="21"/>
        <v/>
      </c>
      <c r="D350" s="61"/>
      <c r="E350" s="61"/>
      <c r="F350" s="47"/>
      <c r="G350" s="47"/>
      <c r="H350" s="47"/>
      <c r="I350" s="47"/>
      <c r="J350" s="40" t="str">
        <f t="shared" si="22"/>
        <v>//</v>
      </c>
      <c r="K350" s="76"/>
      <c r="L350" s="63"/>
      <c r="M350" s="47"/>
      <c r="N350" s="47"/>
      <c r="O350" s="47"/>
      <c r="P350" s="47"/>
      <c r="Q350" s="47"/>
      <c r="R350" s="47"/>
      <c r="S350" s="111"/>
      <c r="T350" s="47"/>
      <c r="U350" s="47"/>
      <c r="V350" s="47"/>
      <c r="W350" s="47"/>
      <c r="X350" s="47"/>
      <c r="Y350" s="114"/>
      <c r="Z350" s="47"/>
      <c r="AA350" s="117"/>
      <c r="AB350" s="47"/>
      <c r="AC350" s="47"/>
      <c r="AD350" s="40" t="e">
        <f>IF(#REF!="","N/A",#REF!)</f>
        <v>#REF!</v>
      </c>
      <c r="AE350" s="47"/>
      <c r="AF350" s="47"/>
      <c r="AG350" s="120"/>
      <c r="AH350" s="47"/>
      <c r="AI350" s="47"/>
    </row>
    <row r="351" spans="1:35" x14ac:dyDescent="0.25">
      <c r="A351" s="23" t="str">
        <f t="shared" si="20"/>
        <v>00-</v>
      </c>
      <c r="B351" s="23" t="str">
        <f t="shared" si="23"/>
        <v xml:space="preserve"> site  m //</v>
      </c>
      <c r="C351" s="23" t="str">
        <f t="shared" si="21"/>
        <v/>
      </c>
      <c r="D351" s="61"/>
      <c r="E351" s="61"/>
      <c r="F351" s="47"/>
      <c r="G351" s="47"/>
      <c r="H351" s="47"/>
      <c r="I351" s="47"/>
      <c r="J351" s="40" t="str">
        <f t="shared" si="22"/>
        <v>//</v>
      </c>
      <c r="K351" s="76"/>
      <c r="L351" s="63"/>
      <c r="M351" s="47"/>
      <c r="N351" s="47"/>
      <c r="O351" s="47"/>
      <c r="P351" s="47"/>
      <c r="Q351" s="47"/>
      <c r="R351" s="47"/>
      <c r="S351" s="111"/>
      <c r="T351" s="47"/>
      <c r="U351" s="47"/>
      <c r="V351" s="47"/>
      <c r="W351" s="47"/>
      <c r="X351" s="47"/>
      <c r="Y351" s="114"/>
      <c r="Z351" s="47"/>
      <c r="AA351" s="117"/>
      <c r="AB351" s="47"/>
      <c r="AC351" s="47"/>
      <c r="AD351" s="40" t="e">
        <f>IF(#REF!="","N/A",#REF!)</f>
        <v>#REF!</v>
      </c>
      <c r="AE351" s="47"/>
      <c r="AF351" s="47"/>
      <c r="AG351" s="120"/>
      <c r="AH351" s="47"/>
      <c r="AI351" s="47"/>
    </row>
    <row r="352" spans="1:35" x14ac:dyDescent="0.25">
      <c r="A352" s="23" t="str">
        <f t="shared" si="20"/>
        <v>00-</v>
      </c>
      <c r="B352" s="23" t="str">
        <f t="shared" si="23"/>
        <v xml:space="preserve"> site  m //</v>
      </c>
      <c r="C352" s="23" t="str">
        <f t="shared" si="21"/>
        <v/>
      </c>
      <c r="D352" s="61"/>
      <c r="E352" s="61"/>
      <c r="F352" s="47"/>
      <c r="G352" s="47"/>
      <c r="H352" s="47"/>
      <c r="I352" s="47"/>
      <c r="J352" s="40" t="str">
        <f t="shared" si="22"/>
        <v>//</v>
      </c>
      <c r="K352" s="76"/>
      <c r="L352" s="63"/>
      <c r="M352" s="47"/>
      <c r="N352" s="47"/>
      <c r="O352" s="47"/>
      <c r="P352" s="47"/>
      <c r="Q352" s="47"/>
      <c r="R352" s="47"/>
      <c r="S352" s="111"/>
      <c r="T352" s="47"/>
      <c r="U352" s="47"/>
      <c r="V352" s="47"/>
      <c r="W352" s="47"/>
      <c r="X352" s="47"/>
      <c r="Y352" s="114"/>
      <c r="Z352" s="47"/>
      <c r="AA352" s="117"/>
      <c r="AB352" s="47"/>
      <c r="AC352" s="47"/>
      <c r="AD352" s="40" t="e">
        <f>IF(#REF!="","N/A",#REF!)</f>
        <v>#REF!</v>
      </c>
      <c r="AE352" s="47"/>
      <c r="AF352" s="47"/>
      <c r="AG352" s="120"/>
      <c r="AH352" s="47"/>
      <c r="AI352" s="47"/>
    </row>
    <row r="353" spans="1:35" x14ac:dyDescent="0.25">
      <c r="A353" s="23" t="str">
        <f t="shared" si="20"/>
        <v>00-</v>
      </c>
      <c r="B353" s="23" t="str">
        <f t="shared" si="23"/>
        <v xml:space="preserve"> site  m //</v>
      </c>
      <c r="C353" s="23" t="str">
        <f t="shared" si="21"/>
        <v/>
      </c>
      <c r="D353" s="61"/>
      <c r="E353" s="61"/>
      <c r="F353" s="47"/>
      <c r="G353" s="47"/>
      <c r="H353" s="47"/>
      <c r="I353" s="47"/>
      <c r="J353" s="40" t="str">
        <f t="shared" si="22"/>
        <v>//</v>
      </c>
      <c r="K353" s="76"/>
      <c r="L353" s="63"/>
      <c r="M353" s="47"/>
      <c r="N353" s="47"/>
      <c r="O353" s="47"/>
      <c r="P353" s="47"/>
      <c r="Q353" s="47"/>
      <c r="R353" s="47"/>
      <c r="S353" s="111"/>
      <c r="T353" s="47"/>
      <c r="U353" s="47"/>
      <c r="V353" s="47"/>
      <c r="W353" s="47"/>
      <c r="X353" s="47"/>
      <c r="Y353" s="114"/>
      <c r="Z353" s="47"/>
      <c r="AA353" s="117"/>
      <c r="AB353" s="47"/>
      <c r="AC353" s="47"/>
      <c r="AD353" s="40" t="e">
        <f>IF(#REF!="","N/A",#REF!)</f>
        <v>#REF!</v>
      </c>
      <c r="AE353" s="47"/>
      <c r="AF353" s="47"/>
      <c r="AG353" s="120"/>
      <c r="AH353" s="47"/>
      <c r="AI353" s="47"/>
    </row>
    <row r="354" spans="1:35" x14ac:dyDescent="0.25">
      <c r="A354" s="23" t="str">
        <f t="shared" si="20"/>
        <v>00-</v>
      </c>
      <c r="B354" s="23" t="str">
        <f t="shared" si="23"/>
        <v xml:space="preserve"> site  m //</v>
      </c>
      <c r="C354" s="23" t="str">
        <f t="shared" si="21"/>
        <v/>
      </c>
      <c r="D354" s="61"/>
      <c r="E354" s="61"/>
      <c r="F354" s="47"/>
      <c r="G354" s="47"/>
      <c r="H354" s="47"/>
      <c r="I354" s="47"/>
      <c r="J354" s="40" t="str">
        <f t="shared" si="22"/>
        <v>//</v>
      </c>
      <c r="K354" s="76"/>
      <c r="L354" s="63"/>
      <c r="M354" s="47"/>
      <c r="N354" s="47"/>
      <c r="O354" s="47"/>
      <c r="P354" s="47"/>
      <c r="Q354" s="47"/>
      <c r="R354" s="47"/>
      <c r="S354" s="111"/>
      <c r="T354" s="47"/>
      <c r="U354" s="47"/>
      <c r="V354" s="47"/>
      <c r="W354" s="47"/>
      <c r="X354" s="47"/>
      <c r="Y354" s="114"/>
      <c r="Z354" s="47"/>
      <c r="AA354" s="117"/>
      <c r="AB354" s="47"/>
      <c r="AC354" s="47"/>
      <c r="AD354" s="40" t="e">
        <f>IF(#REF!="","N/A",#REF!)</f>
        <v>#REF!</v>
      </c>
      <c r="AE354" s="47"/>
      <c r="AF354" s="47"/>
      <c r="AG354" s="120"/>
      <c r="AH354" s="47"/>
      <c r="AI354" s="47"/>
    </row>
    <row r="355" spans="1:35" x14ac:dyDescent="0.25">
      <c r="A355" s="23" t="str">
        <f t="shared" si="20"/>
        <v>00-</v>
      </c>
      <c r="B355" s="23" t="str">
        <f t="shared" si="23"/>
        <v xml:space="preserve"> site  m //</v>
      </c>
      <c r="C355" s="23" t="str">
        <f t="shared" si="21"/>
        <v/>
      </c>
      <c r="D355" s="61"/>
      <c r="E355" s="61"/>
      <c r="F355" s="47"/>
      <c r="G355" s="47"/>
      <c r="H355" s="47"/>
      <c r="I355" s="47"/>
      <c r="J355" s="40" t="str">
        <f t="shared" si="22"/>
        <v>//</v>
      </c>
      <c r="K355" s="76"/>
      <c r="L355" s="63"/>
      <c r="M355" s="47"/>
      <c r="N355" s="47"/>
      <c r="O355" s="47"/>
      <c r="P355" s="47"/>
      <c r="Q355" s="47"/>
      <c r="R355" s="47"/>
      <c r="S355" s="111"/>
      <c r="T355" s="47"/>
      <c r="U355" s="47"/>
      <c r="V355" s="47"/>
      <c r="W355" s="47"/>
      <c r="X355" s="47"/>
      <c r="Y355" s="114"/>
      <c r="Z355" s="47"/>
      <c r="AA355" s="117"/>
      <c r="AB355" s="47"/>
      <c r="AC355" s="47"/>
      <c r="AD355" s="40" t="e">
        <f>IF(#REF!="","N/A",#REF!)</f>
        <v>#REF!</v>
      </c>
      <c r="AE355" s="47"/>
      <c r="AF355" s="47"/>
      <c r="AG355" s="120"/>
      <c r="AH355" s="47"/>
      <c r="AI355" s="47"/>
    </row>
    <row r="356" spans="1:35" x14ac:dyDescent="0.25">
      <c r="A356" s="23" t="str">
        <f t="shared" si="20"/>
        <v>00-</v>
      </c>
      <c r="B356" s="23" t="str">
        <f t="shared" si="23"/>
        <v xml:space="preserve"> site  m //</v>
      </c>
      <c r="C356" s="23" t="str">
        <f t="shared" si="21"/>
        <v/>
      </c>
      <c r="D356" s="61"/>
      <c r="E356" s="61"/>
      <c r="F356" s="47"/>
      <c r="G356" s="47"/>
      <c r="H356" s="47"/>
      <c r="I356" s="47"/>
      <c r="J356" s="40" t="str">
        <f t="shared" si="22"/>
        <v>//</v>
      </c>
      <c r="K356" s="76"/>
      <c r="L356" s="63"/>
      <c r="M356" s="47"/>
      <c r="N356" s="47"/>
      <c r="O356" s="47"/>
      <c r="P356" s="47"/>
      <c r="Q356" s="47"/>
      <c r="R356" s="47"/>
      <c r="S356" s="111"/>
      <c r="T356" s="47"/>
      <c r="U356" s="47"/>
      <c r="V356" s="47"/>
      <c r="W356" s="47"/>
      <c r="X356" s="47"/>
      <c r="Y356" s="114"/>
      <c r="Z356" s="47"/>
      <c r="AA356" s="117"/>
      <c r="AB356" s="47"/>
      <c r="AC356" s="47"/>
      <c r="AD356" s="40" t="e">
        <f>IF(#REF!="","N/A",#REF!)</f>
        <v>#REF!</v>
      </c>
      <c r="AE356" s="47"/>
      <c r="AF356" s="47"/>
      <c r="AG356" s="120"/>
      <c r="AH356" s="47"/>
      <c r="AI356" s="47"/>
    </row>
    <row r="357" spans="1:35" x14ac:dyDescent="0.25">
      <c r="A357" s="23" t="str">
        <f t="shared" si="20"/>
        <v>00-</v>
      </c>
      <c r="B357" s="23" t="str">
        <f t="shared" si="23"/>
        <v xml:space="preserve"> site  m //</v>
      </c>
      <c r="C357" s="23" t="str">
        <f t="shared" si="21"/>
        <v/>
      </c>
      <c r="D357" s="61"/>
      <c r="E357" s="61"/>
      <c r="F357" s="47"/>
      <c r="G357" s="47"/>
      <c r="H357" s="47"/>
      <c r="I357" s="47"/>
      <c r="J357" s="40" t="str">
        <f t="shared" si="22"/>
        <v>//</v>
      </c>
      <c r="K357" s="76"/>
      <c r="L357" s="63"/>
      <c r="M357" s="47"/>
      <c r="N357" s="47"/>
      <c r="O357" s="47"/>
      <c r="P357" s="47"/>
      <c r="Q357" s="47"/>
      <c r="R357" s="47"/>
      <c r="S357" s="111"/>
      <c r="T357" s="47"/>
      <c r="U357" s="47"/>
      <c r="V357" s="47"/>
      <c r="W357" s="47"/>
      <c r="X357" s="47"/>
      <c r="Y357" s="114"/>
      <c r="Z357" s="47"/>
      <c r="AA357" s="117"/>
      <c r="AB357" s="47"/>
      <c r="AC357" s="47"/>
      <c r="AD357" s="40" t="e">
        <f>IF(#REF!="","N/A",#REF!)</f>
        <v>#REF!</v>
      </c>
      <c r="AE357" s="47"/>
      <c r="AF357" s="47"/>
      <c r="AG357" s="120"/>
      <c r="AH357" s="47"/>
      <c r="AI357" s="47"/>
    </row>
    <row r="358" spans="1:35" x14ac:dyDescent="0.25">
      <c r="A358" s="23" t="str">
        <f t="shared" si="20"/>
        <v>00-</v>
      </c>
      <c r="B358" s="23" t="str">
        <f t="shared" si="23"/>
        <v xml:space="preserve"> site  m //</v>
      </c>
      <c r="C358" s="23" t="str">
        <f t="shared" si="21"/>
        <v/>
      </c>
      <c r="D358" s="61"/>
      <c r="E358" s="61"/>
      <c r="F358" s="47"/>
      <c r="G358" s="47"/>
      <c r="H358" s="47"/>
      <c r="I358" s="47"/>
      <c r="J358" s="40" t="str">
        <f t="shared" si="22"/>
        <v>//</v>
      </c>
      <c r="K358" s="76"/>
      <c r="L358" s="63"/>
      <c r="M358" s="47"/>
      <c r="N358" s="47"/>
      <c r="O358" s="47"/>
      <c r="P358" s="47"/>
      <c r="Q358" s="47"/>
      <c r="R358" s="47"/>
      <c r="S358" s="111"/>
      <c r="T358" s="47"/>
      <c r="U358" s="47"/>
      <c r="V358" s="47"/>
      <c r="W358" s="47"/>
      <c r="X358" s="47"/>
      <c r="Y358" s="114"/>
      <c r="Z358" s="47"/>
      <c r="AA358" s="117"/>
      <c r="AB358" s="47"/>
      <c r="AC358" s="47"/>
      <c r="AD358" s="40" t="e">
        <f>IF(#REF!="","N/A",#REF!)</f>
        <v>#REF!</v>
      </c>
      <c r="AE358" s="47"/>
      <c r="AF358" s="47"/>
      <c r="AG358" s="120"/>
      <c r="AH358" s="47"/>
      <c r="AI358" s="47"/>
    </row>
    <row r="359" spans="1:35" x14ac:dyDescent="0.25">
      <c r="A359" s="23" t="str">
        <f t="shared" si="20"/>
        <v>00-</v>
      </c>
      <c r="B359" s="23" t="str">
        <f t="shared" si="23"/>
        <v xml:space="preserve"> site  m //</v>
      </c>
      <c r="C359" s="23" t="str">
        <f t="shared" si="21"/>
        <v/>
      </c>
      <c r="D359" s="61"/>
      <c r="E359" s="61"/>
      <c r="F359" s="47"/>
      <c r="G359" s="47"/>
      <c r="H359" s="47"/>
      <c r="I359" s="47"/>
      <c r="J359" s="40" t="str">
        <f t="shared" si="22"/>
        <v>//</v>
      </c>
      <c r="K359" s="76"/>
      <c r="L359" s="63"/>
      <c r="M359" s="47"/>
      <c r="N359" s="47"/>
      <c r="O359" s="47"/>
      <c r="P359" s="47"/>
      <c r="Q359" s="47"/>
      <c r="R359" s="47"/>
      <c r="S359" s="111"/>
      <c r="T359" s="47"/>
      <c r="U359" s="47"/>
      <c r="V359" s="47"/>
      <c r="W359" s="47"/>
      <c r="X359" s="47"/>
      <c r="Y359" s="114"/>
      <c r="Z359" s="47"/>
      <c r="AA359" s="117"/>
      <c r="AB359" s="47"/>
      <c r="AC359" s="47"/>
      <c r="AD359" s="40" t="e">
        <f>IF(#REF!="","N/A",#REF!)</f>
        <v>#REF!</v>
      </c>
      <c r="AE359" s="47"/>
      <c r="AF359" s="47"/>
      <c r="AG359" s="120"/>
      <c r="AH359" s="47"/>
      <c r="AI359" s="47"/>
    </row>
    <row r="360" spans="1:35" x14ac:dyDescent="0.25">
      <c r="A360" s="23" t="str">
        <f t="shared" si="20"/>
        <v>00-</v>
      </c>
      <c r="B360" s="23" t="str">
        <f t="shared" si="23"/>
        <v xml:space="preserve"> site  m //</v>
      </c>
      <c r="C360" s="23" t="str">
        <f t="shared" si="21"/>
        <v/>
      </c>
      <c r="D360" s="61"/>
      <c r="E360" s="61"/>
      <c r="F360" s="47"/>
      <c r="G360" s="47"/>
      <c r="H360" s="47"/>
      <c r="I360" s="47"/>
      <c r="J360" s="40" t="str">
        <f t="shared" si="22"/>
        <v>//</v>
      </c>
      <c r="K360" s="76"/>
      <c r="L360" s="63"/>
      <c r="M360" s="47"/>
      <c r="N360" s="47"/>
      <c r="O360" s="47"/>
      <c r="P360" s="47"/>
      <c r="Q360" s="47"/>
      <c r="R360" s="47"/>
      <c r="S360" s="111"/>
      <c r="T360" s="47"/>
      <c r="U360" s="47"/>
      <c r="V360" s="47"/>
      <c r="W360" s="47"/>
      <c r="X360" s="47"/>
      <c r="Y360" s="114"/>
      <c r="Z360" s="47"/>
      <c r="AA360" s="117"/>
      <c r="AB360" s="47"/>
      <c r="AC360" s="47"/>
      <c r="AD360" s="40" t="e">
        <f>IF(#REF!="","N/A",#REF!)</f>
        <v>#REF!</v>
      </c>
      <c r="AE360" s="47"/>
      <c r="AF360" s="47"/>
      <c r="AG360" s="120"/>
      <c r="AH360" s="47"/>
      <c r="AI360" s="47"/>
    </row>
    <row r="361" spans="1:35" x14ac:dyDescent="0.25">
      <c r="A361" s="23" t="str">
        <f t="shared" si="20"/>
        <v>00-</v>
      </c>
      <c r="B361" s="23" t="str">
        <f t="shared" si="23"/>
        <v xml:space="preserve"> site  m //</v>
      </c>
      <c r="C361" s="23" t="str">
        <f t="shared" si="21"/>
        <v/>
      </c>
      <c r="D361" s="61"/>
      <c r="E361" s="61"/>
      <c r="F361" s="47"/>
      <c r="G361" s="47"/>
      <c r="H361" s="47"/>
      <c r="I361" s="47"/>
      <c r="J361" s="40" t="str">
        <f t="shared" si="22"/>
        <v>//</v>
      </c>
      <c r="K361" s="76"/>
      <c r="L361" s="63"/>
      <c r="M361" s="47"/>
      <c r="N361" s="47"/>
      <c r="O361" s="47"/>
      <c r="P361" s="47"/>
      <c r="Q361" s="47"/>
      <c r="R361" s="47"/>
      <c r="S361" s="111"/>
      <c r="T361" s="47"/>
      <c r="U361" s="47"/>
      <c r="V361" s="47"/>
      <c r="W361" s="47"/>
      <c r="X361" s="47"/>
      <c r="Y361" s="114"/>
      <c r="Z361" s="47"/>
      <c r="AA361" s="117"/>
      <c r="AB361" s="47"/>
      <c r="AC361" s="47"/>
      <c r="AD361" s="40" t="e">
        <f>IF(#REF!="","N/A",#REF!)</f>
        <v>#REF!</v>
      </c>
      <c r="AE361" s="47"/>
      <c r="AF361" s="47"/>
      <c r="AG361" s="120"/>
      <c r="AH361" s="47"/>
      <c r="AI361" s="47"/>
    </row>
    <row r="362" spans="1:35" x14ac:dyDescent="0.25">
      <c r="A362" s="23" t="str">
        <f t="shared" si="20"/>
        <v>00-</v>
      </c>
      <c r="B362" s="23" t="str">
        <f t="shared" si="23"/>
        <v xml:space="preserve"> site  m //</v>
      </c>
      <c r="C362" s="23" t="str">
        <f t="shared" si="21"/>
        <v/>
      </c>
      <c r="D362" s="61"/>
      <c r="E362" s="61"/>
      <c r="F362" s="47"/>
      <c r="G362" s="47"/>
      <c r="H362" s="47"/>
      <c r="I362" s="47"/>
      <c r="J362" s="40" t="str">
        <f t="shared" si="22"/>
        <v>//</v>
      </c>
      <c r="K362" s="76"/>
      <c r="L362" s="63"/>
      <c r="M362" s="47"/>
      <c r="N362" s="47"/>
      <c r="O362" s="47"/>
      <c r="P362" s="47"/>
      <c r="Q362" s="47"/>
      <c r="R362" s="47"/>
      <c r="S362" s="111"/>
      <c r="T362" s="47"/>
      <c r="U362" s="47"/>
      <c r="V362" s="47"/>
      <c r="W362" s="47"/>
      <c r="X362" s="47"/>
      <c r="Y362" s="114"/>
      <c r="Z362" s="47"/>
      <c r="AA362" s="117"/>
      <c r="AB362" s="47"/>
      <c r="AC362" s="47"/>
      <c r="AD362" s="40" t="e">
        <f>IF(#REF!="","N/A",#REF!)</f>
        <v>#REF!</v>
      </c>
      <c r="AE362" s="47"/>
      <c r="AF362" s="47"/>
      <c r="AG362" s="120"/>
      <c r="AH362" s="47"/>
      <c r="AI362" s="47"/>
    </row>
    <row r="363" spans="1:35" x14ac:dyDescent="0.25">
      <c r="A363" s="23" t="str">
        <f t="shared" si="20"/>
        <v>00-</v>
      </c>
      <c r="B363" s="23" t="str">
        <f t="shared" si="23"/>
        <v xml:space="preserve"> site  m //</v>
      </c>
      <c r="C363" s="23" t="str">
        <f t="shared" si="21"/>
        <v/>
      </c>
      <c r="D363" s="61"/>
      <c r="E363" s="61"/>
      <c r="F363" s="47"/>
      <c r="G363" s="47"/>
      <c r="H363" s="47"/>
      <c r="I363" s="47"/>
      <c r="J363" s="40" t="str">
        <f t="shared" si="22"/>
        <v>//</v>
      </c>
      <c r="K363" s="76"/>
      <c r="L363" s="63"/>
      <c r="M363" s="47"/>
      <c r="N363" s="47"/>
      <c r="O363" s="47"/>
      <c r="P363" s="47"/>
      <c r="Q363" s="47"/>
      <c r="R363" s="47"/>
      <c r="S363" s="111"/>
      <c r="T363" s="47"/>
      <c r="U363" s="47"/>
      <c r="V363" s="47"/>
      <c r="W363" s="47"/>
      <c r="X363" s="47"/>
      <c r="Y363" s="114"/>
      <c r="Z363" s="47"/>
      <c r="AA363" s="117"/>
      <c r="AB363" s="47"/>
      <c r="AC363" s="47"/>
      <c r="AD363" s="40" t="e">
        <f>IF(#REF!="","N/A",#REF!)</f>
        <v>#REF!</v>
      </c>
      <c r="AE363" s="47"/>
      <c r="AF363" s="47"/>
      <c r="AG363" s="120"/>
      <c r="AH363" s="47"/>
      <c r="AI363" s="47"/>
    </row>
    <row r="364" spans="1:35" x14ac:dyDescent="0.25">
      <c r="A364" s="23" t="str">
        <f t="shared" si="20"/>
        <v>00-</v>
      </c>
      <c r="B364" s="23" t="str">
        <f t="shared" si="23"/>
        <v xml:space="preserve"> site  m //</v>
      </c>
      <c r="C364" s="23" t="str">
        <f t="shared" si="21"/>
        <v/>
      </c>
      <c r="D364" s="61"/>
      <c r="E364" s="61"/>
      <c r="F364" s="47"/>
      <c r="G364" s="47"/>
      <c r="H364" s="47"/>
      <c r="I364" s="47"/>
      <c r="J364" s="40" t="str">
        <f t="shared" si="22"/>
        <v>//</v>
      </c>
      <c r="K364" s="76"/>
      <c r="L364" s="63"/>
      <c r="M364" s="47"/>
      <c r="N364" s="47"/>
      <c r="O364" s="47"/>
      <c r="P364" s="47"/>
      <c r="Q364" s="47"/>
      <c r="R364" s="47"/>
      <c r="S364" s="111"/>
      <c r="T364" s="47"/>
      <c r="U364" s="47"/>
      <c r="V364" s="47"/>
      <c r="W364" s="47"/>
      <c r="X364" s="47"/>
      <c r="Y364" s="114"/>
      <c r="Z364" s="47"/>
      <c r="AA364" s="117"/>
      <c r="AB364" s="47"/>
      <c r="AC364" s="47"/>
      <c r="AD364" s="40" t="e">
        <f>IF(#REF!="","N/A",#REF!)</f>
        <v>#REF!</v>
      </c>
      <c r="AE364" s="47"/>
      <c r="AF364" s="47"/>
      <c r="AG364" s="120"/>
      <c r="AH364" s="47"/>
      <c r="AI364" s="47"/>
    </row>
    <row r="365" spans="1:35" x14ac:dyDescent="0.25">
      <c r="A365" s="23" t="str">
        <f t="shared" si="20"/>
        <v>00-</v>
      </c>
      <c r="B365" s="23" t="str">
        <f t="shared" si="23"/>
        <v xml:space="preserve"> site  m //</v>
      </c>
      <c r="C365" s="23" t="str">
        <f t="shared" si="21"/>
        <v/>
      </c>
      <c r="D365" s="61"/>
      <c r="E365" s="61"/>
      <c r="F365" s="47"/>
      <c r="G365" s="47"/>
      <c r="H365" s="47"/>
      <c r="I365" s="47"/>
      <c r="J365" s="40" t="str">
        <f t="shared" si="22"/>
        <v>//</v>
      </c>
      <c r="K365" s="76"/>
      <c r="L365" s="63"/>
      <c r="M365" s="47"/>
      <c r="N365" s="47"/>
      <c r="O365" s="47"/>
      <c r="P365" s="47"/>
      <c r="Q365" s="47"/>
      <c r="R365" s="47"/>
      <c r="S365" s="111"/>
      <c r="T365" s="47"/>
      <c r="U365" s="47"/>
      <c r="V365" s="47"/>
      <c r="W365" s="47"/>
      <c r="X365" s="47"/>
      <c r="Y365" s="114"/>
      <c r="Z365" s="47"/>
      <c r="AA365" s="117"/>
      <c r="AB365" s="47"/>
      <c r="AC365" s="47"/>
      <c r="AD365" s="40" t="e">
        <f>IF(#REF!="","N/A",#REF!)</f>
        <v>#REF!</v>
      </c>
      <c r="AE365" s="47"/>
      <c r="AF365" s="47"/>
      <c r="AG365" s="120"/>
      <c r="AH365" s="47"/>
      <c r="AI365" s="47"/>
    </row>
    <row r="366" spans="1:35" x14ac:dyDescent="0.25">
      <c r="A366" s="23" t="str">
        <f t="shared" si="20"/>
        <v>00-</v>
      </c>
      <c r="B366" s="23" t="str">
        <f t="shared" si="23"/>
        <v xml:space="preserve"> site  m //</v>
      </c>
      <c r="C366" s="23" t="str">
        <f t="shared" si="21"/>
        <v/>
      </c>
      <c r="D366" s="61"/>
      <c r="E366" s="61"/>
      <c r="F366" s="47"/>
      <c r="G366" s="47"/>
      <c r="H366" s="47"/>
      <c r="I366" s="47"/>
      <c r="J366" s="40" t="str">
        <f t="shared" si="22"/>
        <v>//</v>
      </c>
      <c r="K366" s="76"/>
      <c r="L366" s="63"/>
      <c r="M366" s="47"/>
      <c r="N366" s="47"/>
      <c r="O366" s="47"/>
      <c r="P366" s="47"/>
      <c r="Q366" s="47"/>
      <c r="R366" s="47"/>
      <c r="S366" s="111"/>
      <c r="T366" s="47"/>
      <c r="U366" s="47"/>
      <c r="V366" s="47"/>
      <c r="W366" s="47"/>
      <c r="X366" s="47"/>
      <c r="Y366" s="114"/>
      <c r="Z366" s="47"/>
      <c r="AA366" s="117"/>
      <c r="AB366" s="47"/>
      <c r="AC366" s="47"/>
      <c r="AD366" s="40" t="e">
        <f>IF(#REF!="","N/A",#REF!)</f>
        <v>#REF!</v>
      </c>
      <c r="AE366" s="47"/>
      <c r="AF366" s="47"/>
      <c r="AG366" s="120"/>
      <c r="AH366" s="47"/>
      <c r="AI366" s="47"/>
    </row>
    <row r="367" spans="1:35" x14ac:dyDescent="0.25">
      <c r="A367" s="23" t="str">
        <f t="shared" si="20"/>
        <v>00-</v>
      </c>
      <c r="B367" s="23" t="str">
        <f t="shared" si="23"/>
        <v xml:space="preserve"> site  m //</v>
      </c>
      <c r="C367" s="23" t="str">
        <f t="shared" si="21"/>
        <v/>
      </c>
      <c r="D367" s="61"/>
      <c r="E367" s="61"/>
      <c r="F367" s="47"/>
      <c r="G367" s="47"/>
      <c r="H367" s="47"/>
      <c r="I367" s="47"/>
      <c r="J367" s="40" t="str">
        <f t="shared" si="22"/>
        <v>//</v>
      </c>
      <c r="K367" s="76"/>
      <c r="L367" s="63"/>
      <c r="M367" s="47"/>
      <c r="N367" s="47"/>
      <c r="O367" s="47"/>
      <c r="P367" s="47"/>
      <c r="Q367" s="47"/>
      <c r="R367" s="47"/>
      <c r="S367" s="111"/>
      <c r="T367" s="47"/>
      <c r="U367" s="47"/>
      <c r="V367" s="47"/>
      <c r="W367" s="47"/>
      <c r="X367" s="47"/>
      <c r="Y367" s="114"/>
      <c r="Z367" s="47"/>
      <c r="AA367" s="117"/>
      <c r="AB367" s="47"/>
      <c r="AC367" s="47"/>
      <c r="AD367" s="40" t="e">
        <f>IF(#REF!="","N/A",#REF!)</f>
        <v>#REF!</v>
      </c>
      <c r="AE367" s="47"/>
      <c r="AF367" s="47"/>
      <c r="AG367" s="120"/>
      <c r="AH367" s="47"/>
      <c r="AI367" s="47"/>
    </row>
    <row r="368" spans="1:35" x14ac:dyDescent="0.25">
      <c r="A368" s="23" t="str">
        <f t="shared" si="20"/>
        <v>00-</v>
      </c>
      <c r="B368" s="23" t="str">
        <f t="shared" si="23"/>
        <v xml:space="preserve"> site  m //</v>
      </c>
      <c r="C368" s="23" t="str">
        <f t="shared" si="21"/>
        <v/>
      </c>
      <c r="D368" s="61"/>
      <c r="E368" s="61"/>
      <c r="F368" s="47"/>
      <c r="G368" s="47"/>
      <c r="H368" s="47"/>
      <c r="I368" s="47"/>
      <c r="J368" s="40" t="str">
        <f t="shared" si="22"/>
        <v>//</v>
      </c>
      <c r="K368" s="76"/>
      <c r="L368" s="63"/>
      <c r="M368" s="47"/>
      <c r="N368" s="47"/>
      <c r="O368" s="47"/>
      <c r="P368" s="47"/>
      <c r="Q368" s="47"/>
      <c r="R368" s="47"/>
      <c r="S368" s="111"/>
      <c r="T368" s="47"/>
      <c r="U368" s="47"/>
      <c r="V368" s="47"/>
      <c r="W368" s="47"/>
      <c r="X368" s="47"/>
      <c r="Y368" s="114"/>
      <c r="Z368" s="47"/>
      <c r="AA368" s="117"/>
      <c r="AB368" s="47"/>
      <c r="AC368" s="47"/>
      <c r="AD368" s="40" t="e">
        <f>IF(#REF!="","N/A",#REF!)</f>
        <v>#REF!</v>
      </c>
      <c r="AE368" s="47"/>
      <c r="AF368" s="47"/>
      <c r="AG368" s="120"/>
      <c r="AH368" s="47"/>
      <c r="AI368" s="47"/>
    </row>
    <row r="369" spans="1:35" x14ac:dyDescent="0.25">
      <c r="A369" s="23" t="str">
        <f t="shared" si="20"/>
        <v>00-</v>
      </c>
      <c r="B369" s="23" t="str">
        <f t="shared" si="23"/>
        <v xml:space="preserve"> site  m //</v>
      </c>
      <c r="C369" s="23" t="str">
        <f t="shared" si="21"/>
        <v/>
      </c>
      <c r="D369" s="61"/>
      <c r="E369" s="61"/>
      <c r="F369" s="47"/>
      <c r="G369" s="47"/>
      <c r="H369" s="47"/>
      <c r="I369" s="47"/>
      <c r="J369" s="40" t="str">
        <f t="shared" si="22"/>
        <v>//</v>
      </c>
      <c r="K369" s="76"/>
      <c r="L369" s="63"/>
      <c r="M369" s="47"/>
      <c r="N369" s="47"/>
      <c r="O369" s="47"/>
      <c r="P369" s="47"/>
      <c r="Q369" s="47"/>
      <c r="R369" s="47"/>
      <c r="S369" s="111"/>
      <c r="T369" s="47"/>
      <c r="U369" s="47"/>
      <c r="V369" s="47"/>
      <c r="W369" s="47"/>
      <c r="X369" s="47"/>
      <c r="Y369" s="114"/>
      <c r="Z369" s="47"/>
      <c r="AA369" s="117"/>
      <c r="AB369" s="47"/>
      <c r="AC369" s="47"/>
      <c r="AD369" s="40" t="e">
        <f>IF(#REF!="","N/A",#REF!)</f>
        <v>#REF!</v>
      </c>
      <c r="AE369" s="47"/>
      <c r="AF369" s="47"/>
      <c r="AG369" s="120"/>
      <c r="AH369" s="47"/>
      <c r="AI369" s="47"/>
    </row>
    <row r="370" spans="1:35" x14ac:dyDescent="0.25">
      <c r="A370" s="23" t="str">
        <f t="shared" si="20"/>
        <v>00-</v>
      </c>
      <c r="B370" s="23" t="str">
        <f t="shared" si="23"/>
        <v xml:space="preserve"> site  m //</v>
      </c>
      <c r="C370" s="23" t="str">
        <f t="shared" si="21"/>
        <v/>
      </c>
      <c r="D370" s="61"/>
      <c r="E370" s="61"/>
      <c r="F370" s="47"/>
      <c r="G370" s="47"/>
      <c r="H370" s="47"/>
      <c r="I370" s="47"/>
      <c r="J370" s="40" t="str">
        <f t="shared" si="22"/>
        <v>//</v>
      </c>
      <c r="K370" s="76"/>
      <c r="L370" s="63"/>
      <c r="M370" s="47"/>
      <c r="N370" s="47"/>
      <c r="O370" s="47"/>
      <c r="P370" s="47"/>
      <c r="Q370" s="47"/>
      <c r="R370" s="47"/>
      <c r="S370" s="111"/>
      <c r="T370" s="47"/>
      <c r="U370" s="47"/>
      <c r="V370" s="47"/>
      <c r="W370" s="47"/>
      <c r="X370" s="47"/>
      <c r="Y370" s="114"/>
      <c r="Z370" s="47"/>
      <c r="AA370" s="117"/>
      <c r="AB370" s="47"/>
      <c r="AC370" s="47"/>
      <c r="AD370" s="40" t="e">
        <f>IF(#REF!="","N/A",#REF!)</f>
        <v>#REF!</v>
      </c>
      <c r="AE370" s="47"/>
      <c r="AF370" s="47"/>
      <c r="AG370" s="120"/>
      <c r="AH370" s="47"/>
      <c r="AI370" s="47"/>
    </row>
    <row r="371" spans="1:35" x14ac:dyDescent="0.25">
      <c r="A371" s="23" t="str">
        <f t="shared" si="20"/>
        <v>00-</v>
      </c>
      <c r="B371" s="23" t="str">
        <f t="shared" si="23"/>
        <v xml:space="preserve"> site  m //</v>
      </c>
      <c r="C371" s="23" t="str">
        <f t="shared" si="21"/>
        <v/>
      </c>
      <c r="D371" s="61"/>
      <c r="E371" s="61"/>
      <c r="F371" s="47"/>
      <c r="G371" s="47"/>
      <c r="H371" s="47"/>
      <c r="I371" s="47"/>
      <c r="J371" s="40" t="str">
        <f t="shared" si="22"/>
        <v>//</v>
      </c>
      <c r="K371" s="76"/>
      <c r="L371" s="63"/>
      <c r="M371" s="47"/>
      <c r="N371" s="47"/>
      <c r="O371" s="47"/>
      <c r="P371" s="47"/>
      <c r="Q371" s="47"/>
      <c r="R371" s="47"/>
      <c r="S371" s="111"/>
      <c r="T371" s="47"/>
      <c r="U371" s="47"/>
      <c r="V371" s="47"/>
      <c r="W371" s="47"/>
      <c r="X371" s="47"/>
      <c r="Y371" s="114"/>
      <c r="Z371" s="47"/>
      <c r="AA371" s="117"/>
      <c r="AB371" s="47"/>
      <c r="AC371" s="47"/>
      <c r="AD371" s="40" t="e">
        <f>IF(#REF!="","N/A",#REF!)</f>
        <v>#REF!</v>
      </c>
      <c r="AE371" s="47"/>
      <c r="AF371" s="47"/>
      <c r="AG371" s="120"/>
      <c r="AH371" s="47"/>
      <c r="AI371" s="47"/>
    </row>
    <row r="372" spans="1:35" x14ac:dyDescent="0.25">
      <c r="A372" s="23" t="str">
        <f t="shared" si="20"/>
        <v>00-</v>
      </c>
      <c r="B372" s="23" t="str">
        <f t="shared" si="23"/>
        <v xml:space="preserve"> site  m //</v>
      </c>
      <c r="C372" s="23" t="str">
        <f t="shared" si="21"/>
        <v/>
      </c>
      <c r="D372" s="61"/>
      <c r="E372" s="61"/>
      <c r="F372" s="47"/>
      <c r="G372" s="47"/>
      <c r="H372" s="47"/>
      <c r="I372" s="47"/>
      <c r="J372" s="40" t="str">
        <f t="shared" si="22"/>
        <v>//</v>
      </c>
      <c r="K372" s="76"/>
      <c r="L372" s="63"/>
      <c r="M372" s="47"/>
      <c r="N372" s="47"/>
      <c r="O372" s="47"/>
      <c r="P372" s="47"/>
      <c r="Q372" s="47"/>
      <c r="R372" s="47"/>
      <c r="S372" s="111"/>
      <c r="T372" s="47"/>
      <c r="U372" s="47"/>
      <c r="V372" s="47"/>
      <c r="W372" s="47"/>
      <c r="X372" s="47"/>
      <c r="Y372" s="114"/>
      <c r="Z372" s="47"/>
      <c r="AA372" s="117"/>
      <c r="AB372" s="47"/>
      <c r="AC372" s="47"/>
      <c r="AD372" s="40" t="e">
        <f>IF(#REF!="","N/A",#REF!)</f>
        <v>#REF!</v>
      </c>
      <c r="AE372" s="47"/>
      <c r="AF372" s="47"/>
      <c r="AG372" s="120"/>
      <c r="AH372" s="47"/>
      <c r="AI372" s="47"/>
    </row>
    <row r="373" spans="1:35" x14ac:dyDescent="0.25">
      <c r="A373" s="23" t="str">
        <f t="shared" si="20"/>
        <v>00-</v>
      </c>
      <c r="B373" s="23" t="str">
        <f t="shared" si="23"/>
        <v xml:space="preserve"> site  m //</v>
      </c>
      <c r="C373" s="23" t="str">
        <f t="shared" si="21"/>
        <v/>
      </c>
      <c r="D373" s="61"/>
      <c r="E373" s="61"/>
      <c r="F373" s="47"/>
      <c r="G373" s="47"/>
      <c r="H373" s="47"/>
      <c r="I373" s="47"/>
      <c r="J373" s="40" t="str">
        <f t="shared" si="22"/>
        <v>//</v>
      </c>
      <c r="K373" s="76"/>
      <c r="L373" s="63"/>
      <c r="M373" s="47"/>
      <c r="N373" s="47"/>
      <c r="O373" s="47"/>
      <c r="P373" s="47"/>
      <c r="Q373" s="47"/>
      <c r="R373" s="47"/>
      <c r="S373" s="111"/>
      <c r="T373" s="47"/>
      <c r="U373" s="47"/>
      <c r="V373" s="47"/>
      <c r="W373" s="47"/>
      <c r="X373" s="47"/>
      <c r="Y373" s="114"/>
      <c r="Z373" s="47"/>
      <c r="AA373" s="117"/>
      <c r="AB373" s="47"/>
      <c r="AC373" s="47"/>
      <c r="AD373" s="40" t="e">
        <f>IF(#REF!="","N/A",#REF!)</f>
        <v>#REF!</v>
      </c>
      <c r="AE373" s="47"/>
      <c r="AF373" s="47"/>
      <c r="AG373" s="120"/>
      <c r="AH373" s="47"/>
      <c r="AI373" s="47"/>
    </row>
    <row r="374" spans="1:35" x14ac:dyDescent="0.25">
      <c r="A374" s="23" t="str">
        <f t="shared" si="20"/>
        <v>00-</v>
      </c>
      <c r="B374" s="23" t="str">
        <f t="shared" si="23"/>
        <v xml:space="preserve"> site  m //</v>
      </c>
      <c r="C374" s="23" t="str">
        <f t="shared" si="21"/>
        <v/>
      </c>
      <c r="D374" s="61"/>
      <c r="E374" s="61"/>
      <c r="F374" s="47"/>
      <c r="G374" s="47"/>
      <c r="H374" s="47"/>
      <c r="I374" s="47"/>
      <c r="J374" s="40" t="str">
        <f t="shared" si="22"/>
        <v>//</v>
      </c>
      <c r="K374" s="76"/>
      <c r="L374" s="63"/>
      <c r="M374" s="47"/>
      <c r="N374" s="47"/>
      <c r="O374" s="47"/>
      <c r="P374" s="47"/>
      <c r="Q374" s="47"/>
      <c r="R374" s="47"/>
      <c r="S374" s="111"/>
      <c r="T374" s="47"/>
      <c r="U374" s="47"/>
      <c r="V374" s="47"/>
      <c r="W374" s="47"/>
      <c r="X374" s="47"/>
      <c r="Y374" s="114"/>
      <c r="Z374" s="47"/>
      <c r="AA374" s="117"/>
      <c r="AB374" s="47"/>
      <c r="AC374" s="47"/>
      <c r="AD374" s="40" t="e">
        <f>IF(#REF!="","N/A",#REF!)</f>
        <v>#REF!</v>
      </c>
      <c r="AE374" s="47"/>
      <c r="AF374" s="47"/>
      <c r="AG374" s="120"/>
      <c r="AH374" s="47"/>
      <c r="AI374" s="47"/>
    </row>
    <row r="375" spans="1:35" x14ac:dyDescent="0.25">
      <c r="A375" s="23" t="str">
        <f t="shared" si="20"/>
        <v>00-</v>
      </c>
      <c r="B375" s="23" t="str">
        <f t="shared" si="23"/>
        <v xml:space="preserve"> site  m //</v>
      </c>
      <c r="C375" s="23" t="str">
        <f t="shared" si="21"/>
        <v/>
      </c>
      <c r="D375" s="61"/>
      <c r="E375" s="61"/>
      <c r="F375" s="47"/>
      <c r="G375" s="47"/>
      <c r="H375" s="47"/>
      <c r="I375" s="47"/>
      <c r="J375" s="40" t="str">
        <f t="shared" si="22"/>
        <v>//</v>
      </c>
      <c r="K375" s="76"/>
      <c r="L375" s="63"/>
      <c r="M375" s="47"/>
      <c r="N375" s="47"/>
      <c r="O375" s="47"/>
      <c r="P375" s="47"/>
      <c r="Q375" s="47"/>
      <c r="R375" s="47"/>
      <c r="S375" s="111"/>
      <c r="T375" s="47"/>
      <c r="U375" s="47"/>
      <c r="V375" s="47"/>
      <c r="W375" s="47"/>
      <c r="X375" s="47"/>
      <c r="Y375" s="114"/>
      <c r="Z375" s="47"/>
      <c r="AA375" s="117"/>
      <c r="AB375" s="47"/>
      <c r="AC375" s="47"/>
      <c r="AD375" s="40" t="e">
        <f>IF(#REF!="","N/A",#REF!)</f>
        <v>#REF!</v>
      </c>
      <c r="AE375" s="47"/>
      <c r="AF375" s="47"/>
      <c r="AG375" s="120"/>
      <c r="AH375" s="47"/>
      <c r="AI375" s="47"/>
    </row>
    <row r="376" spans="1:35" x14ac:dyDescent="0.25">
      <c r="A376" s="23" t="str">
        <f t="shared" si="20"/>
        <v>00-</v>
      </c>
      <c r="B376" s="23" t="str">
        <f t="shared" si="23"/>
        <v xml:space="preserve"> site  m //</v>
      </c>
      <c r="C376" s="23" t="str">
        <f t="shared" si="21"/>
        <v/>
      </c>
      <c r="D376" s="61"/>
      <c r="E376" s="61"/>
      <c r="F376" s="47"/>
      <c r="G376" s="47"/>
      <c r="H376" s="47"/>
      <c r="I376" s="47"/>
      <c r="J376" s="40" t="str">
        <f t="shared" si="22"/>
        <v>//</v>
      </c>
      <c r="K376" s="76"/>
      <c r="L376" s="63"/>
      <c r="M376" s="47"/>
      <c r="N376" s="47"/>
      <c r="O376" s="47"/>
      <c r="P376" s="47"/>
      <c r="Q376" s="47"/>
      <c r="R376" s="47"/>
      <c r="S376" s="111"/>
      <c r="T376" s="47"/>
      <c r="U376" s="47"/>
      <c r="V376" s="47"/>
      <c r="W376" s="47"/>
      <c r="X376" s="47"/>
      <c r="Y376" s="114"/>
      <c r="Z376" s="47"/>
      <c r="AA376" s="117"/>
      <c r="AB376" s="47"/>
      <c r="AC376" s="47"/>
      <c r="AD376" s="40" t="e">
        <f>IF(#REF!="","N/A",#REF!)</f>
        <v>#REF!</v>
      </c>
      <c r="AE376" s="47"/>
      <c r="AF376" s="47"/>
      <c r="AG376" s="120"/>
      <c r="AH376" s="47"/>
      <c r="AI376" s="47"/>
    </row>
    <row r="377" spans="1:35" x14ac:dyDescent="0.25">
      <c r="A377" s="23" t="str">
        <f t="shared" si="20"/>
        <v>00-</v>
      </c>
      <c r="B377" s="23" t="str">
        <f t="shared" si="23"/>
        <v xml:space="preserve"> site  m //</v>
      </c>
      <c r="C377" s="23" t="str">
        <f t="shared" si="21"/>
        <v/>
      </c>
      <c r="D377" s="61"/>
      <c r="E377" s="61"/>
      <c r="F377" s="47"/>
      <c r="G377" s="47"/>
      <c r="H377" s="47"/>
      <c r="I377" s="47"/>
      <c r="J377" s="40" t="str">
        <f t="shared" si="22"/>
        <v>//</v>
      </c>
      <c r="K377" s="76"/>
      <c r="L377" s="63"/>
      <c r="M377" s="47"/>
      <c r="N377" s="47"/>
      <c r="O377" s="47"/>
      <c r="P377" s="47"/>
      <c r="Q377" s="47"/>
      <c r="R377" s="47"/>
      <c r="S377" s="111"/>
      <c r="T377" s="47"/>
      <c r="U377" s="47"/>
      <c r="V377" s="47"/>
      <c r="W377" s="47"/>
      <c r="X377" s="47"/>
      <c r="Y377" s="114"/>
      <c r="Z377" s="47"/>
      <c r="AA377" s="117"/>
      <c r="AB377" s="47"/>
      <c r="AC377" s="47"/>
      <c r="AD377" s="40" t="e">
        <f>IF(#REF!="","N/A",#REF!)</f>
        <v>#REF!</v>
      </c>
      <c r="AE377" s="47"/>
      <c r="AF377" s="47"/>
      <c r="AG377" s="120"/>
      <c r="AH377" s="47"/>
      <c r="AI377" s="47"/>
    </row>
    <row r="378" spans="1:35" x14ac:dyDescent="0.25">
      <c r="A378" s="23" t="str">
        <f t="shared" si="20"/>
        <v>00-</v>
      </c>
      <c r="B378" s="23" t="str">
        <f t="shared" si="23"/>
        <v xml:space="preserve"> site  m //</v>
      </c>
      <c r="C378" s="23" t="str">
        <f t="shared" si="21"/>
        <v/>
      </c>
      <c r="D378" s="61"/>
      <c r="E378" s="61"/>
      <c r="F378" s="47"/>
      <c r="G378" s="47"/>
      <c r="H378" s="47"/>
      <c r="I378" s="47"/>
      <c r="J378" s="40" t="str">
        <f t="shared" si="22"/>
        <v>//</v>
      </c>
      <c r="K378" s="76"/>
      <c r="L378" s="63"/>
      <c r="M378" s="47"/>
      <c r="N378" s="47"/>
      <c r="O378" s="47"/>
      <c r="P378" s="47"/>
      <c r="Q378" s="47"/>
      <c r="R378" s="47"/>
      <c r="S378" s="111"/>
      <c r="T378" s="47"/>
      <c r="U378" s="47"/>
      <c r="V378" s="47"/>
      <c r="W378" s="47"/>
      <c r="X378" s="47"/>
      <c r="Y378" s="114"/>
      <c r="Z378" s="47"/>
      <c r="AA378" s="117"/>
      <c r="AB378" s="47"/>
      <c r="AC378" s="47"/>
      <c r="AD378" s="40" t="e">
        <f>IF(#REF!="","N/A",#REF!)</f>
        <v>#REF!</v>
      </c>
      <c r="AE378" s="47"/>
      <c r="AF378" s="47"/>
      <c r="AG378" s="120"/>
      <c r="AH378" s="47"/>
      <c r="AI378" s="47"/>
    </row>
    <row r="379" spans="1:35" x14ac:dyDescent="0.25">
      <c r="A379" s="23" t="str">
        <f t="shared" si="20"/>
        <v>00-</v>
      </c>
      <c r="B379" s="23" t="str">
        <f t="shared" si="23"/>
        <v xml:space="preserve"> site  m //</v>
      </c>
      <c r="C379" s="23" t="str">
        <f t="shared" si="21"/>
        <v/>
      </c>
      <c r="D379" s="61"/>
      <c r="E379" s="61"/>
      <c r="F379" s="47"/>
      <c r="G379" s="47"/>
      <c r="H379" s="47"/>
      <c r="I379" s="47"/>
      <c r="J379" s="40" t="str">
        <f t="shared" si="22"/>
        <v>//</v>
      </c>
      <c r="K379" s="76"/>
      <c r="L379" s="63"/>
      <c r="M379" s="47"/>
      <c r="N379" s="47"/>
      <c r="O379" s="47"/>
      <c r="P379" s="47"/>
      <c r="Q379" s="47"/>
      <c r="R379" s="47"/>
      <c r="S379" s="111"/>
      <c r="T379" s="47"/>
      <c r="U379" s="47"/>
      <c r="V379" s="47"/>
      <c r="W379" s="47"/>
      <c r="X379" s="47"/>
      <c r="Y379" s="114"/>
      <c r="Z379" s="47"/>
      <c r="AA379" s="117"/>
      <c r="AB379" s="47"/>
      <c r="AC379" s="47"/>
      <c r="AD379" s="40" t="e">
        <f>IF(#REF!="","N/A",#REF!)</f>
        <v>#REF!</v>
      </c>
      <c r="AE379" s="47"/>
      <c r="AF379" s="47"/>
      <c r="AG379" s="120"/>
      <c r="AH379" s="47"/>
      <c r="AI379" s="47"/>
    </row>
    <row r="380" spans="1:35" x14ac:dyDescent="0.25">
      <c r="A380" s="23" t="str">
        <f t="shared" si="20"/>
        <v>00-</v>
      </c>
      <c r="B380" s="23" t="str">
        <f t="shared" si="23"/>
        <v xml:space="preserve"> site  m //</v>
      </c>
      <c r="C380" s="23" t="str">
        <f t="shared" si="21"/>
        <v/>
      </c>
      <c r="D380" s="61"/>
      <c r="E380" s="61"/>
      <c r="F380" s="47"/>
      <c r="G380" s="47"/>
      <c r="H380" s="47"/>
      <c r="I380" s="47"/>
      <c r="J380" s="40" t="str">
        <f t="shared" si="22"/>
        <v>//</v>
      </c>
      <c r="K380" s="76"/>
      <c r="L380" s="63"/>
      <c r="M380" s="47"/>
      <c r="N380" s="47"/>
      <c r="O380" s="47"/>
      <c r="P380" s="47"/>
      <c r="Q380" s="47"/>
      <c r="R380" s="47"/>
      <c r="S380" s="111"/>
      <c r="T380" s="47"/>
      <c r="U380" s="47"/>
      <c r="V380" s="47"/>
      <c r="W380" s="47"/>
      <c r="X380" s="47"/>
      <c r="Y380" s="114"/>
      <c r="Z380" s="47"/>
      <c r="AA380" s="117"/>
      <c r="AB380" s="47"/>
      <c r="AC380" s="47"/>
      <c r="AD380" s="40" t="e">
        <f>IF(#REF!="","N/A",#REF!)</f>
        <v>#REF!</v>
      </c>
      <c r="AE380" s="47"/>
      <c r="AF380" s="47"/>
      <c r="AG380" s="120"/>
      <c r="AH380" s="47"/>
      <c r="AI380" s="47"/>
    </row>
    <row r="381" spans="1:35" x14ac:dyDescent="0.25">
      <c r="A381" s="23" t="str">
        <f t="shared" si="20"/>
        <v>00-</v>
      </c>
      <c r="B381" s="23" t="str">
        <f t="shared" si="23"/>
        <v xml:space="preserve"> site  m //</v>
      </c>
      <c r="C381" s="23" t="str">
        <f t="shared" si="21"/>
        <v/>
      </c>
      <c r="D381" s="61"/>
      <c r="E381" s="61"/>
      <c r="F381" s="47"/>
      <c r="G381" s="47"/>
      <c r="H381" s="47"/>
      <c r="I381" s="47"/>
      <c r="J381" s="40" t="str">
        <f t="shared" si="22"/>
        <v>//</v>
      </c>
      <c r="K381" s="76"/>
      <c r="L381" s="63"/>
      <c r="M381" s="47"/>
      <c r="N381" s="47"/>
      <c r="O381" s="47"/>
      <c r="P381" s="47"/>
      <c r="Q381" s="47"/>
      <c r="R381" s="47"/>
      <c r="S381" s="111"/>
      <c r="T381" s="47"/>
      <c r="U381" s="47"/>
      <c r="V381" s="47"/>
      <c r="W381" s="47"/>
      <c r="X381" s="47"/>
      <c r="Y381" s="114"/>
      <c r="Z381" s="47"/>
      <c r="AA381" s="117"/>
      <c r="AB381" s="47"/>
      <c r="AC381" s="47"/>
      <c r="AD381" s="40" t="e">
        <f>IF(#REF!="","N/A",#REF!)</f>
        <v>#REF!</v>
      </c>
      <c r="AE381" s="47"/>
      <c r="AF381" s="47"/>
      <c r="AG381" s="120"/>
      <c r="AH381" s="47"/>
      <c r="AI381" s="47"/>
    </row>
    <row r="382" spans="1:35" x14ac:dyDescent="0.25">
      <c r="A382" s="23" t="str">
        <f t="shared" si="20"/>
        <v>00-</v>
      </c>
      <c r="B382" s="23" t="str">
        <f t="shared" si="23"/>
        <v xml:space="preserve"> site  m //</v>
      </c>
      <c r="C382" s="23" t="str">
        <f t="shared" si="21"/>
        <v/>
      </c>
      <c r="D382" s="61"/>
      <c r="E382" s="61"/>
      <c r="F382" s="47"/>
      <c r="G382" s="47"/>
      <c r="H382" s="47"/>
      <c r="I382" s="47"/>
      <c r="J382" s="40" t="str">
        <f t="shared" si="22"/>
        <v>//</v>
      </c>
      <c r="K382" s="76"/>
      <c r="L382" s="63"/>
      <c r="M382" s="47"/>
      <c r="N382" s="47"/>
      <c r="O382" s="47"/>
      <c r="P382" s="47"/>
      <c r="Q382" s="47"/>
      <c r="R382" s="47"/>
      <c r="S382" s="111"/>
      <c r="T382" s="47"/>
      <c r="U382" s="47"/>
      <c r="V382" s="47"/>
      <c r="W382" s="47"/>
      <c r="X382" s="47"/>
      <c r="Y382" s="114"/>
      <c r="Z382" s="47"/>
      <c r="AA382" s="117"/>
      <c r="AB382" s="47"/>
      <c r="AC382" s="47"/>
      <c r="AD382" s="40" t="e">
        <f>IF(#REF!="","N/A",#REF!)</f>
        <v>#REF!</v>
      </c>
      <c r="AE382" s="47"/>
      <c r="AF382" s="47"/>
      <c r="AG382" s="120"/>
      <c r="AH382" s="47"/>
      <c r="AI382" s="47"/>
    </row>
    <row r="383" spans="1:35" x14ac:dyDescent="0.25">
      <c r="A383" s="23" t="str">
        <f t="shared" si="20"/>
        <v>00-</v>
      </c>
      <c r="B383" s="23" t="str">
        <f t="shared" si="23"/>
        <v xml:space="preserve"> site  m //</v>
      </c>
      <c r="C383" s="23" t="str">
        <f t="shared" si="21"/>
        <v/>
      </c>
      <c r="D383" s="61"/>
      <c r="E383" s="61"/>
      <c r="F383" s="47"/>
      <c r="G383" s="47"/>
      <c r="H383" s="47"/>
      <c r="I383" s="47"/>
      <c r="J383" s="40" t="str">
        <f t="shared" si="22"/>
        <v>//</v>
      </c>
      <c r="K383" s="76"/>
      <c r="L383" s="63"/>
      <c r="M383" s="47"/>
      <c r="N383" s="47"/>
      <c r="O383" s="47"/>
      <c r="P383" s="47"/>
      <c r="Q383" s="47"/>
      <c r="R383" s="47"/>
      <c r="S383" s="111"/>
      <c r="T383" s="47"/>
      <c r="U383" s="47"/>
      <c r="V383" s="47"/>
      <c r="W383" s="47"/>
      <c r="X383" s="47"/>
      <c r="Y383" s="114"/>
      <c r="Z383" s="47"/>
      <c r="AA383" s="117"/>
      <c r="AB383" s="47"/>
      <c r="AC383" s="47"/>
      <c r="AD383" s="40" t="e">
        <f>IF(#REF!="","N/A",#REF!)</f>
        <v>#REF!</v>
      </c>
      <c r="AE383" s="47"/>
      <c r="AF383" s="47"/>
      <c r="AG383" s="120"/>
      <c r="AH383" s="47"/>
      <c r="AI383" s="47"/>
    </row>
    <row r="384" spans="1:35" x14ac:dyDescent="0.25">
      <c r="A384" s="23" t="str">
        <f t="shared" si="20"/>
        <v>00-</v>
      </c>
      <c r="B384" s="23" t="str">
        <f t="shared" si="23"/>
        <v xml:space="preserve"> site  m //</v>
      </c>
      <c r="C384" s="23" t="str">
        <f t="shared" si="21"/>
        <v/>
      </c>
      <c r="D384" s="61"/>
      <c r="E384" s="61"/>
      <c r="F384" s="47"/>
      <c r="G384" s="47"/>
      <c r="H384" s="47"/>
      <c r="I384" s="47"/>
      <c r="J384" s="40" t="str">
        <f t="shared" si="22"/>
        <v>//</v>
      </c>
      <c r="K384" s="76"/>
      <c r="L384" s="63"/>
      <c r="M384" s="47"/>
      <c r="N384" s="47"/>
      <c r="O384" s="47"/>
      <c r="P384" s="47"/>
      <c r="Q384" s="47"/>
      <c r="R384" s="47"/>
      <c r="S384" s="111"/>
      <c r="T384" s="47"/>
      <c r="U384" s="47"/>
      <c r="V384" s="47"/>
      <c r="W384" s="47"/>
      <c r="X384" s="47"/>
      <c r="Y384" s="114"/>
      <c r="Z384" s="47"/>
      <c r="AA384" s="117"/>
      <c r="AB384" s="47"/>
      <c r="AC384" s="47"/>
      <c r="AD384" s="40" t="e">
        <f>IF(#REF!="","N/A",#REF!)</f>
        <v>#REF!</v>
      </c>
      <c r="AE384" s="47"/>
      <c r="AF384" s="47"/>
      <c r="AG384" s="120"/>
      <c r="AH384" s="47"/>
      <c r="AI384" s="47"/>
    </row>
    <row r="385" spans="1:35" x14ac:dyDescent="0.25">
      <c r="A385" s="23" t="str">
        <f t="shared" si="20"/>
        <v>00-</v>
      </c>
      <c r="B385" s="23" t="str">
        <f t="shared" si="23"/>
        <v xml:space="preserve"> site  m //</v>
      </c>
      <c r="C385" s="23" t="str">
        <f t="shared" si="21"/>
        <v/>
      </c>
      <c r="D385" s="61"/>
      <c r="E385" s="61"/>
      <c r="F385" s="47"/>
      <c r="G385" s="47"/>
      <c r="H385" s="47"/>
      <c r="I385" s="47"/>
      <c r="J385" s="40" t="str">
        <f t="shared" si="22"/>
        <v>//</v>
      </c>
      <c r="K385" s="76"/>
      <c r="L385" s="63"/>
      <c r="M385" s="47"/>
      <c r="N385" s="47"/>
      <c r="O385" s="47"/>
      <c r="P385" s="47"/>
      <c r="Q385" s="47"/>
      <c r="R385" s="47"/>
      <c r="S385" s="111"/>
      <c r="T385" s="47"/>
      <c r="U385" s="47"/>
      <c r="V385" s="47"/>
      <c r="W385" s="47"/>
      <c r="X385" s="47"/>
      <c r="Y385" s="114"/>
      <c r="Z385" s="47"/>
      <c r="AA385" s="117"/>
      <c r="AB385" s="47"/>
      <c r="AC385" s="47"/>
      <c r="AD385" s="40" t="e">
        <f>IF(#REF!="","N/A",#REF!)</f>
        <v>#REF!</v>
      </c>
      <c r="AE385" s="47"/>
      <c r="AF385" s="47"/>
      <c r="AG385" s="120"/>
      <c r="AH385" s="47"/>
      <c r="AI385" s="47"/>
    </row>
    <row r="386" spans="1:35" x14ac:dyDescent="0.25">
      <c r="A386" s="23" t="str">
        <f t="shared" si="20"/>
        <v>00-</v>
      </c>
      <c r="B386" s="23" t="str">
        <f t="shared" si="23"/>
        <v xml:space="preserve"> site  m //</v>
      </c>
      <c r="C386" s="23" t="str">
        <f t="shared" si="21"/>
        <v/>
      </c>
      <c r="D386" s="61"/>
      <c r="E386" s="61"/>
      <c r="F386" s="47"/>
      <c r="G386" s="47"/>
      <c r="H386" s="47"/>
      <c r="I386" s="47"/>
      <c r="J386" s="40" t="str">
        <f t="shared" si="22"/>
        <v>//</v>
      </c>
      <c r="K386" s="76"/>
      <c r="L386" s="63"/>
      <c r="M386" s="47"/>
      <c r="N386" s="47"/>
      <c r="O386" s="47"/>
      <c r="P386" s="47"/>
      <c r="Q386" s="47"/>
      <c r="R386" s="47"/>
      <c r="S386" s="111"/>
      <c r="T386" s="47"/>
      <c r="U386" s="47"/>
      <c r="V386" s="47"/>
      <c r="W386" s="47"/>
      <c r="X386" s="47"/>
      <c r="Y386" s="114"/>
      <c r="Z386" s="47"/>
      <c r="AA386" s="117"/>
      <c r="AB386" s="47"/>
      <c r="AC386" s="47"/>
      <c r="AD386" s="40" t="e">
        <f>IF(#REF!="","N/A",#REF!)</f>
        <v>#REF!</v>
      </c>
      <c r="AE386" s="47"/>
      <c r="AF386" s="47"/>
      <c r="AG386" s="120"/>
      <c r="AH386" s="47"/>
      <c r="AI386" s="47"/>
    </row>
    <row r="387" spans="1:35" x14ac:dyDescent="0.25">
      <c r="A387" s="23" t="str">
        <f t="shared" si="20"/>
        <v>00-</v>
      </c>
      <c r="B387" s="23" t="str">
        <f t="shared" si="23"/>
        <v xml:space="preserve"> site  m //</v>
      </c>
      <c r="C387" s="23" t="str">
        <f t="shared" si="21"/>
        <v/>
      </c>
      <c r="D387" s="61"/>
      <c r="E387" s="61"/>
      <c r="F387" s="47"/>
      <c r="G387" s="47"/>
      <c r="H387" s="47"/>
      <c r="I387" s="47"/>
      <c r="J387" s="40" t="str">
        <f t="shared" si="22"/>
        <v>//</v>
      </c>
      <c r="K387" s="76"/>
      <c r="L387" s="63"/>
      <c r="M387" s="47"/>
      <c r="N387" s="47"/>
      <c r="O387" s="47"/>
      <c r="P387" s="47"/>
      <c r="Q387" s="47"/>
      <c r="R387" s="47"/>
      <c r="S387" s="111"/>
      <c r="T387" s="47"/>
      <c r="U387" s="47"/>
      <c r="V387" s="47"/>
      <c r="W387" s="47"/>
      <c r="X387" s="47"/>
      <c r="Y387" s="114"/>
      <c r="Z387" s="47"/>
      <c r="AA387" s="117"/>
      <c r="AB387" s="47"/>
      <c r="AC387" s="47"/>
      <c r="AD387" s="40" t="e">
        <f>IF(#REF!="","N/A",#REF!)</f>
        <v>#REF!</v>
      </c>
      <c r="AE387" s="47"/>
      <c r="AF387" s="47"/>
      <c r="AG387" s="120"/>
      <c r="AH387" s="47"/>
      <c r="AI387" s="47"/>
    </row>
    <row r="388" spans="1:35" x14ac:dyDescent="0.25">
      <c r="A388" s="23" t="str">
        <f t="shared" ref="A388:A451" si="24">IFERROR((CONCATENATE(((-1*TRUNC(E388,4))*10000),((TRUNC(D388,4))*10000),"-",I388))," ")</f>
        <v>00-</v>
      </c>
      <c r="B388" s="23" t="str">
        <f t="shared" si="23"/>
        <v xml:space="preserve"> site  m //</v>
      </c>
      <c r="C388" s="23" t="str">
        <f t="shared" ref="C388:C451" si="25">IF(B388=" site  m //","",(CONCATENATE(M388," ","site"," ",N388," ",W388,"m"," ",J388)))</f>
        <v/>
      </c>
      <c r="D388" s="61"/>
      <c r="E388" s="61"/>
      <c r="F388" s="47"/>
      <c r="G388" s="47"/>
      <c r="H388" s="47"/>
      <c r="I388" s="47"/>
      <c r="J388" s="40" t="str">
        <f t="shared" ref="J388:J451" si="26">(CONCATENATE(G388,"/",H388,"/",I388))</f>
        <v>//</v>
      </c>
      <c r="K388" s="76"/>
      <c r="L388" s="63"/>
      <c r="M388" s="47"/>
      <c r="N388" s="47"/>
      <c r="O388" s="47"/>
      <c r="P388" s="47"/>
      <c r="Q388" s="47"/>
      <c r="R388" s="47"/>
      <c r="S388" s="111"/>
      <c r="T388" s="47"/>
      <c r="U388" s="47"/>
      <c r="V388" s="47"/>
      <c r="W388" s="47"/>
      <c r="X388" s="47"/>
      <c r="Y388" s="114"/>
      <c r="Z388" s="47"/>
      <c r="AA388" s="117"/>
      <c r="AB388" s="47"/>
      <c r="AC388" s="47"/>
      <c r="AD388" s="40" t="e">
        <f>IF(#REF!="","N/A",#REF!)</f>
        <v>#REF!</v>
      </c>
      <c r="AE388" s="47"/>
      <c r="AF388" s="47"/>
      <c r="AG388" s="120"/>
      <c r="AH388" s="47"/>
      <c r="AI388" s="47"/>
    </row>
    <row r="389" spans="1:35" x14ac:dyDescent="0.25">
      <c r="A389" s="23" t="str">
        <f t="shared" si="24"/>
        <v>00-</v>
      </c>
      <c r="B389" s="23" t="str">
        <f t="shared" ref="B389:B452" si="27">CONCATENATE(M389," ","site"," ",N389," ",W389,"m"," ",J389)</f>
        <v xml:space="preserve"> site  m //</v>
      </c>
      <c r="C389" s="23" t="str">
        <f t="shared" si="25"/>
        <v/>
      </c>
      <c r="D389" s="61"/>
      <c r="E389" s="61"/>
      <c r="F389" s="47"/>
      <c r="G389" s="47"/>
      <c r="H389" s="47"/>
      <c r="I389" s="47"/>
      <c r="J389" s="40" t="str">
        <f t="shared" si="26"/>
        <v>//</v>
      </c>
      <c r="K389" s="76"/>
      <c r="L389" s="63"/>
      <c r="M389" s="47"/>
      <c r="N389" s="47"/>
      <c r="O389" s="47"/>
      <c r="P389" s="47"/>
      <c r="Q389" s="47"/>
      <c r="R389" s="47"/>
      <c r="S389" s="111"/>
      <c r="T389" s="47"/>
      <c r="U389" s="47"/>
      <c r="V389" s="47"/>
      <c r="W389" s="47"/>
      <c r="X389" s="47"/>
      <c r="Y389" s="114"/>
      <c r="Z389" s="47"/>
      <c r="AA389" s="117"/>
      <c r="AB389" s="47"/>
      <c r="AC389" s="47"/>
      <c r="AD389" s="40" t="e">
        <f>IF(#REF!="","N/A",#REF!)</f>
        <v>#REF!</v>
      </c>
      <c r="AE389" s="47"/>
      <c r="AF389" s="47"/>
      <c r="AG389" s="120"/>
      <c r="AH389" s="47"/>
      <c r="AI389" s="47"/>
    </row>
    <row r="390" spans="1:35" x14ac:dyDescent="0.25">
      <c r="A390" s="23" t="str">
        <f t="shared" si="24"/>
        <v>00-</v>
      </c>
      <c r="B390" s="23" t="str">
        <f t="shared" si="27"/>
        <v xml:space="preserve"> site  m //</v>
      </c>
      <c r="C390" s="23" t="str">
        <f t="shared" si="25"/>
        <v/>
      </c>
      <c r="D390" s="61"/>
      <c r="E390" s="61"/>
      <c r="F390" s="47"/>
      <c r="G390" s="47"/>
      <c r="H390" s="47"/>
      <c r="I390" s="47"/>
      <c r="J390" s="40" t="str">
        <f t="shared" si="26"/>
        <v>//</v>
      </c>
      <c r="K390" s="76"/>
      <c r="L390" s="63"/>
      <c r="M390" s="47"/>
      <c r="N390" s="47"/>
      <c r="O390" s="47"/>
      <c r="P390" s="47"/>
      <c r="Q390" s="47"/>
      <c r="R390" s="47"/>
      <c r="S390" s="111"/>
      <c r="T390" s="47"/>
      <c r="U390" s="47"/>
      <c r="V390" s="47"/>
      <c r="W390" s="47"/>
      <c r="X390" s="47"/>
      <c r="Y390" s="114"/>
      <c r="Z390" s="47"/>
      <c r="AA390" s="117"/>
      <c r="AB390" s="47"/>
      <c r="AC390" s="47"/>
      <c r="AD390" s="40" t="e">
        <f>IF(#REF!="","N/A",#REF!)</f>
        <v>#REF!</v>
      </c>
      <c r="AE390" s="47"/>
      <c r="AF390" s="47"/>
      <c r="AG390" s="120"/>
      <c r="AH390" s="47"/>
      <c r="AI390" s="47"/>
    </row>
    <row r="391" spans="1:35" x14ac:dyDescent="0.25">
      <c r="A391" s="23" t="str">
        <f t="shared" si="24"/>
        <v>00-</v>
      </c>
      <c r="B391" s="23" t="str">
        <f t="shared" si="27"/>
        <v xml:space="preserve"> site  m //</v>
      </c>
      <c r="C391" s="23" t="str">
        <f t="shared" si="25"/>
        <v/>
      </c>
      <c r="D391" s="61"/>
      <c r="E391" s="61"/>
      <c r="F391" s="47"/>
      <c r="G391" s="47"/>
      <c r="H391" s="47"/>
      <c r="I391" s="47"/>
      <c r="J391" s="40" t="str">
        <f t="shared" si="26"/>
        <v>//</v>
      </c>
      <c r="K391" s="76"/>
      <c r="L391" s="63"/>
      <c r="M391" s="47"/>
      <c r="N391" s="47"/>
      <c r="O391" s="47"/>
      <c r="P391" s="47"/>
      <c r="Q391" s="47"/>
      <c r="R391" s="47"/>
      <c r="S391" s="111"/>
      <c r="T391" s="47"/>
      <c r="U391" s="47"/>
      <c r="V391" s="47"/>
      <c r="W391" s="47"/>
      <c r="X391" s="47"/>
      <c r="Y391" s="114"/>
      <c r="Z391" s="47"/>
      <c r="AA391" s="117"/>
      <c r="AB391" s="47"/>
      <c r="AC391" s="47"/>
      <c r="AD391" s="40" t="e">
        <f>IF(#REF!="","N/A",#REF!)</f>
        <v>#REF!</v>
      </c>
      <c r="AE391" s="47"/>
      <c r="AF391" s="47"/>
      <c r="AG391" s="120"/>
      <c r="AH391" s="47"/>
      <c r="AI391" s="47"/>
    </row>
    <row r="392" spans="1:35" x14ac:dyDescent="0.25">
      <c r="A392" s="23" t="str">
        <f t="shared" si="24"/>
        <v>00-</v>
      </c>
      <c r="B392" s="23" t="str">
        <f t="shared" si="27"/>
        <v xml:space="preserve"> site  m //</v>
      </c>
      <c r="C392" s="23" t="str">
        <f t="shared" si="25"/>
        <v/>
      </c>
      <c r="D392" s="61"/>
      <c r="E392" s="61"/>
      <c r="F392" s="47"/>
      <c r="G392" s="47"/>
      <c r="H392" s="47"/>
      <c r="I392" s="47"/>
      <c r="J392" s="40" t="str">
        <f t="shared" si="26"/>
        <v>//</v>
      </c>
      <c r="K392" s="76"/>
      <c r="L392" s="63"/>
      <c r="M392" s="47"/>
      <c r="N392" s="47"/>
      <c r="O392" s="47"/>
      <c r="P392" s="47"/>
      <c r="Q392" s="47"/>
      <c r="R392" s="47"/>
      <c r="S392" s="111"/>
      <c r="T392" s="47"/>
      <c r="U392" s="47"/>
      <c r="V392" s="47"/>
      <c r="W392" s="47"/>
      <c r="X392" s="47"/>
      <c r="Y392" s="114"/>
      <c r="Z392" s="47"/>
      <c r="AA392" s="117"/>
      <c r="AB392" s="47"/>
      <c r="AC392" s="47"/>
      <c r="AD392" s="40" t="e">
        <f>IF(#REF!="","N/A",#REF!)</f>
        <v>#REF!</v>
      </c>
      <c r="AE392" s="47"/>
      <c r="AF392" s="47"/>
      <c r="AG392" s="120"/>
      <c r="AH392" s="47"/>
      <c r="AI392" s="47"/>
    </row>
    <row r="393" spans="1:35" x14ac:dyDescent="0.25">
      <c r="A393" s="23" t="str">
        <f t="shared" si="24"/>
        <v>00-</v>
      </c>
      <c r="B393" s="23" t="str">
        <f t="shared" si="27"/>
        <v xml:space="preserve"> site  m //</v>
      </c>
      <c r="C393" s="23" t="str">
        <f t="shared" si="25"/>
        <v/>
      </c>
      <c r="D393" s="61"/>
      <c r="E393" s="61"/>
      <c r="F393" s="47"/>
      <c r="G393" s="47"/>
      <c r="H393" s="47"/>
      <c r="I393" s="47"/>
      <c r="J393" s="40" t="str">
        <f t="shared" si="26"/>
        <v>//</v>
      </c>
      <c r="K393" s="76"/>
      <c r="L393" s="63"/>
      <c r="M393" s="47"/>
      <c r="N393" s="47"/>
      <c r="O393" s="47"/>
      <c r="P393" s="47"/>
      <c r="Q393" s="47"/>
      <c r="R393" s="47"/>
      <c r="S393" s="111"/>
      <c r="T393" s="47"/>
      <c r="U393" s="47"/>
      <c r="V393" s="47"/>
      <c r="W393" s="47"/>
      <c r="X393" s="47"/>
      <c r="Y393" s="114"/>
      <c r="Z393" s="47"/>
      <c r="AA393" s="117"/>
      <c r="AB393" s="47"/>
      <c r="AC393" s="47"/>
      <c r="AD393" s="40" t="e">
        <f>IF(#REF!="","N/A",#REF!)</f>
        <v>#REF!</v>
      </c>
      <c r="AE393" s="47"/>
      <c r="AF393" s="47"/>
      <c r="AG393" s="120"/>
      <c r="AH393" s="47"/>
      <c r="AI393" s="47"/>
    </row>
    <row r="394" spans="1:35" x14ac:dyDescent="0.25">
      <c r="A394" s="23" t="str">
        <f t="shared" si="24"/>
        <v>00-</v>
      </c>
      <c r="B394" s="23" t="str">
        <f t="shared" si="27"/>
        <v xml:space="preserve"> site  m //</v>
      </c>
      <c r="C394" s="23" t="str">
        <f t="shared" si="25"/>
        <v/>
      </c>
      <c r="D394" s="61"/>
      <c r="E394" s="61"/>
      <c r="F394" s="47"/>
      <c r="G394" s="47"/>
      <c r="H394" s="47"/>
      <c r="I394" s="47"/>
      <c r="J394" s="40" t="str">
        <f t="shared" si="26"/>
        <v>//</v>
      </c>
      <c r="K394" s="76"/>
      <c r="L394" s="63"/>
      <c r="M394" s="47"/>
      <c r="N394" s="47"/>
      <c r="O394" s="47"/>
      <c r="P394" s="47"/>
      <c r="Q394" s="47"/>
      <c r="R394" s="47"/>
      <c r="S394" s="111"/>
      <c r="T394" s="47"/>
      <c r="U394" s="47"/>
      <c r="V394" s="47"/>
      <c r="W394" s="47"/>
      <c r="X394" s="47"/>
      <c r="Y394" s="114"/>
      <c r="Z394" s="47"/>
      <c r="AA394" s="117"/>
      <c r="AB394" s="47"/>
      <c r="AC394" s="47"/>
      <c r="AD394" s="40" t="e">
        <f>IF(#REF!="","N/A",#REF!)</f>
        <v>#REF!</v>
      </c>
      <c r="AE394" s="47"/>
      <c r="AF394" s="47"/>
      <c r="AG394" s="120"/>
      <c r="AH394" s="47"/>
      <c r="AI394" s="47"/>
    </row>
    <row r="395" spans="1:35" x14ac:dyDescent="0.25">
      <c r="A395" s="23" t="str">
        <f t="shared" si="24"/>
        <v>00-</v>
      </c>
      <c r="B395" s="23" t="str">
        <f t="shared" si="27"/>
        <v xml:space="preserve"> site  m //</v>
      </c>
      <c r="C395" s="23" t="str">
        <f t="shared" si="25"/>
        <v/>
      </c>
      <c r="D395" s="61"/>
      <c r="E395" s="61"/>
      <c r="F395" s="47"/>
      <c r="G395" s="47"/>
      <c r="H395" s="47"/>
      <c r="I395" s="47"/>
      <c r="J395" s="40" t="str">
        <f t="shared" si="26"/>
        <v>//</v>
      </c>
      <c r="K395" s="76"/>
      <c r="L395" s="63"/>
      <c r="M395" s="47"/>
      <c r="N395" s="47"/>
      <c r="O395" s="47"/>
      <c r="P395" s="47"/>
      <c r="Q395" s="47"/>
      <c r="R395" s="47"/>
      <c r="S395" s="111"/>
      <c r="T395" s="47"/>
      <c r="U395" s="47"/>
      <c r="V395" s="47"/>
      <c r="W395" s="47"/>
      <c r="X395" s="47"/>
      <c r="Y395" s="114"/>
      <c r="Z395" s="47"/>
      <c r="AA395" s="117"/>
      <c r="AB395" s="47"/>
      <c r="AC395" s="47"/>
      <c r="AD395" s="40" t="e">
        <f>IF(#REF!="","N/A",#REF!)</f>
        <v>#REF!</v>
      </c>
      <c r="AE395" s="47"/>
      <c r="AF395" s="47"/>
      <c r="AG395" s="120"/>
      <c r="AH395" s="47"/>
      <c r="AI395" s="47"/>
    </row>
    <row r="396" spans="1:35" x14ac:dyDescent="0.25">
      <c r="A396" s="23" t="str">
        <f t="shared" si="24"/>
        <v>00-</v>
      </c>
      <c r="B396" s="23" t="str">
        <f t="shared" si="27"/>
        <v xml:space="preserve"> site  m //</v>
      </c>
      <c r="C396" s="23" t="str">
        <f t="shared" si="25"/>
        <v/>
      </c>
      <c r="D396" s="61"/>
      <c r="E396" s="61"/>
      <c r="F396" s="47"/>
      <c r="G396" s="47"/>
      <c r="H396" s="47"/>
      <c r="I396" s="47"/>
      <c r="J396" s="40" t="str">
        <f t="shared" si="26"/>
        <v>//</v>
      </c>
      <c r="K396" s="76"/>
      <c r="L396" s="63"/>
      <c r="M396" s="47"/>
      <c r="N396" s="47"/>
      <c r="O396" s="47"/>
      <c r="P396" s="47"/>
      <c r="Q396" s="47"/>
      <c r="R396" s="47"/>
      <c r="S396" s="111"/>
      <c r="T396" s="47"/>
      <c r="U396" s="47"/>
      <c r="V396" s="47"/>
      <c r="W396" s="47"/>
      <c r="X396" s="47"/>
      <c r="Y396" s="114"/>
      <c r="Z396" s="47"/>
      <c r="AA396" s="117"/>
      <c r="AB396" s="47"/>
      <c r="AC396" s="47"/>
      <c r="AD396" s="40" t="e">
        <f>IF(#REF!="","N/A",#REF!)</f>
        <v>#REF!</v>
      </c>
      <c r="AE396" s="47"/>
      <c r="AF396" s="47"/>
      <c r="AG396" s="120"/>
      <c r="AH396" s="47"/>
      <c r="AI396" s="47"/>
    </row>
    <row r="397" spans="1:35" x14ac:dyDescent="0.25">
      <c r="A397" s="23" t="str">
        <f t="shared" si="24"/>
        <v>00-</v>
      </c>
      <c r="B397" s="23" t="str">
        <f t="shared" si="27"/>
        <v xml:space="preserve"> site  m //</v>
      </c>
      <c r="C397" s="23" t="str">
        <f t="shared" si="25"/>
        <v/>
      </c>
      <c r="D397" s="61"/>
      <c r="E397" s="61"/>
      <c r="F397" s="47"/>
      <c r="G397" s="47"/>
      <c r="H397" s="47"/>
      <c r="I397" s="47"/>
      <c r="J397" s="40" t="str">
        <f t="shared" si="26"/>
        <v>//</v>
      </c>
      <c r="K397" s="76"/>
      <c r="L397" s="63"/>
      <c r="M397" s="47"/>
      <c r="N397" s="47"/>
      <c r="O397" s="47"/>
      <c r="P397" s="47"/>
      <c r="Q397" s="47"/>
      <c r="R397" s="47"/>
      <c r="S397" s="111"/>
      <c r="T397" s="47"/>
      <c r="U397" s="47"/>
      <c r="V397" s="47"/>
      <c r="W397" s="47"/>
      <c r="X397" s="47"/>
      <c r="Y397" s="114"/>
      <c r="Z397" s="47"/>
      <c r="AA397" s="117"/>
      <c r="AB397" s="47"/>
      <c r="AC397" s="47"/>
      <c r="AD397" s="40" t="e">
        <f>IF(#REF!="","N/A",#REF!)</f>
        <v>#REF!</v>
      </c>
      <c r="AE397" s="47"/>
      <c r="AF397" s="47"/>
      <c r="AG397" s="120"/>
      <c r="AH397" s="47"/>
      <c r="AI397" s="47"/>
    </row>
    <row r="398" spans="1:35" x14ac:dyDescent="0.25">
      <c r="A398" s="23" t="str">
        <f t="shared" si="24"/>
        <v>00-</v>
      </c>
      <c r="B398" s="23" t="str">
        <f t="shared" si="27"/>
        <v xml:space="preserve"> site  m //</v>
      </c>
      <c r="C398" s="23" t="str">
        <f t="shared" si="25"/>
        <v/>
      </c>
      <c r="D398" s="61"/>
      <c r="E398" s="61"/>
      <c r="F398" s="47"/>
      <c r="G398" s="47"/>
      <c r="H398" s="47"/>
      <c r="I398" s="47"/>
      <c r="J398" s="40" t="str">
        <f t="shared" si="26"/>
        <v>//</v>
      </c>
      <c r="K398" s="76"/>
      <c r="L398" s="63"/>
      <c r="M398" s="47"/>
      <c r="N398" s="47"/>
      <c r="O398" s="47"/>
      <c r="P398" s="47"/>
      <c r="Q398" s="47"/>
      <c r="R398" s="47"/>
      <c r="S398" s="111"/>
      <c r="T398" s="47"/>
      <c r="U398" s="47"/>
      <c r="V398" s="47"/>
      <c r="W398" s="47"/>
      <c r="X398" s="47"/>
      <c r="Y398" s="114"/>
      <c r="Z398" s="47"/>
      <c r="AA398" s="117"/>
      <c r="AB398" s="47"/>
      <c r="AC398" s="47"/>
      <c r="AD398" s="40" t="e">
        <f>IF(#REF!="","N/A",#REF!)</f>
        <v>#REF!</v>
      </c>
      <c r="AE398" s="47"/>
      <c r="AF398" s="47"/>
      <c r="AG398" s="120"/>
      <c r="AH398" s="47"/>
      <c r="AI398" s="47"/>
    </row>
    <row r="399" spans="1:35" x14ac:dyDescent="0.25">
      <c r="A399" s="23" t="str">
        <f t="shared" si="24"/>
        <v>00-</v>
      </c>
      <c r="B399" s="23" t="str">
        <f t="shared" si="27"/>
        <v xml:space="preserve"> site  m //</v>
      </c>
      <c r="C399" s="23" t="str">
        <f t="shared" si="25"/>
        <v/>
      </c>
      <c r="D399" s="61"/>
      <c r="E399" s="61"/>
      <c r="F399" s="47"/>
      <c r="G399" s="47"/>
      <c r="H399" s="47"/>
      <c r="I399" s="47"/>
      <c r="J399" s="40" t="str">
        <f t="shared" si="26"/>
        <v>//</v>
      </c>
      <c r="K399" s="76"/>
      <c r="L399" s="63"/>
      <c r="M399" s="47"/>
      <c r="N399" s="47"/>
      <c r="O399" s="47"/>
      <c r="P399" s="47"/>
      <c r="Q399" s="47"/>
      <c r="R399" s="47"/>
      <c r="S399" s="111"/>
      <c r="T399" s="47"/>
      <c r="U399" s="47"/>
      <c r="V399" s="47"/>
      <c r="W399" s="47"/>
      <c r="X399" s="47"/>
      <c r="Y399" s="114"/>
      <c r="Z399" s="47"/>
      <c r="AA399" s="117"/>
      <c r="AB399" s="47"/>
      <c r="AC399" s="47"/>
      <c r="AD399" s="40" t="e">
        <f>IF(#REF!="","N/A",#REF!)</f>
        <v>#REF!</v>
      </c>
      <c r="AE399" s="47"/>
      <c r="AF399" s="47"/>
      <c r="AG399" s="120"/>
      <c r="AH399" s="47"/>
      <c r="AI399" s="47"/>
    </row>
    <row r="400" spans="1:35" x14ac:dyDescent="0.25">
      <c r="A400" s="23" t="str">
        <f t="shared" si="24"/>
        <v>00-</v>
      </c>
      <c r="B400" s="23" t="str">
        <f t="shared" si="27"/>
        <v xml:space="preserve"> site  m //</v>
      </c>
      <c r="C400" s="23" t="str">
        <f t="shared" si="25"/>
        <v/>
      </c>
      <c r="D400" s="61"/>
      <c r="E400" s="61"/>
      <c r="F400" s="47"/>
      <c r="G400" s="47"/>
      <c r="H400" s="47"/>
      <c r="I400" s="47"/>
      <c r="J400" s="40" t="str">
        <f t="shared" si="26"/>
        <v>//</v>
      </c>
      <c r="K400" s="76"/>
      <c r="L400" s="63"/>
      <c r="M400" s="47"/>
      <c r="N400" s="47"/>
      <c r="O400" s="47"/>
      <c r="P400" s="47"/>
      <c r="Q400" s="47"/>
      <c r="R400" s="47"/>
      <c r="S400" s="111"/>
      <c r="T400" s="47"/>
      <c r="U400" s="47"/>
      <c r="V400" s="47"/>
      <c r="W400" s="47"/>
      <c r="X400" s="47"/>
      <c r="Y400" s="114"/>
      <c r="Z400" s="47"/>
      <c r="AA400" s="117"/>
      <c r="AB400" s="47"/>
      <c r="AC400" s="47"/>
      <c r="AD400" s="40" t="e">
        <f>IF(#REF!="","N/A",#REF!)</f>
        <v>#REF!</v>
      </c>
      <c r="AE400" s="47"/>
      <c r="AF400" s="47"/>
      <c r="AG400" s="120"/>
      <c r="AH400" s="47"/>
      <c r="AI400" s="47"/>
    </row>
    <row r="401" spans="1:35" x14ac:dyDescent="0.25">
      <c r="A401" s="23" t="str">
        <f t="shared" si="24"/>
        <v>00-</v>
      </c>
      <c r="B401" s="23" t="str">
        <f t="shared" si="27"/>
        <v xml:space="preserve"> site  m //</v>
      </c>
      <c r="C401" s="23" t="str">
        <f t="shared" si="25"/>
        <v/>
      </c>
      <c r="D401" s="61"/>
      <c r="E401" s="61"/>
      <c r="F401" s="47"/>
      <c r="G401" s="47"/>
      <c r="H401" s="47"/>
      <c r="I401" s="47"/>
      <c r="J401" s="40" t="str">
        <f t="shared" si="26"/>
        <v>//</v>
      </c>
      <c r="K401" s="76"/>
      <c r="L401" s="63"/>
      <c r="M401" s="47"/>
      <c r="N401" s="47"/>
      <c r="O401" s="47"/>
      <c r="P401" s="47"/>
      <c r="Q401" s="47"/>
      <c r="R401" s="47"/>
      <c r="S401" s="111"/>
      <c r="T401" s="47"/>
      <c r="U401" s="47"/>
      <c r="V401" s="47"/>
      <c r="W401" s="47"/>
      <c r="X401" s="47"/>
      <c r="Y401" s="114"/>
      <c r="Z401" s="47"/>
      <c r="AA401" s="117"/>
      <c r="AB401" s="47"/>
      <c r="AC401" s="47"/>
      <c r="AD401" s="40" t="e">
        <f>IF(#REF!="","N/A",#REF!)</f>
        <v>#REF!</v>
      </c>
      <c r="AE401" s="47"/>
      <c r="AF401" s="47"/>
      <c r="AG401" s="120"/>
      <c r="AH401" s="47"/>
      <c r="AI401" s="47"/>
    </row>
    <row r="402" spans="1:35" x14ac:dyDescent="0.25">
      <c r="A402" s="23" t="str">
        <f t="shared" si="24"/>
        <v>00-</v>
      </c>
      <c r="B402" s="23" t="str">
        <f t="shared" si="27"/>
        <v xml:space="preserve"> site  m //</v>
      </c>
      <c r="C402" s="23" t="str">
        <f t="shared" si="25"/>
        <v/>
      </c>
      <c r="D402" s="61"/>
      <c r="E402" s="61"/>
      <c r="F402" s="47"/>
      <c r="G402" s="47"/>
      <c r="H402" s="47"/>
      <c r="I402" s="47"/>
      <c r="J402" s="40" t="str">
        <f t="shared" si="26"/>
        <v>//</v>
      </c>
      <c r="K402" s="76"/>
      <c r="L402" s="63"/>
      <c r="M402" s="47"/>
      <c r="N402" s="47"/>
      <c r="O402" s="47"/>
      <c r="P402" s="47"/>
      <c r="Q402" s="47"/>
      <c r="R402" s="47"/>
      <c r="S402" s="111"/>
      <c r="T402" s="47"/>
      <c r="U402" s="47"/>
      <c r="V402" s="47"/>
      <c r="W402" s="47"/>
      <c r="X402" s="47"/>
      <c r="Y402" s="114"/>
      <c r="Z402" s="47"/>
      <c r="AA402" s="117"/>
      <c r="AB402" s="47"/>
      <c r="AC402" s="47"/>
      <c r="AD402" s="40" t="e">
        <f>IF(#REF!="","N/A",#REF!)</f>
        <v>#REF!</v>
      </c>
      <c r="AE402" s="47"/>
      <c r="AF402" s="47"/>
      <c r="AG402" s="120"/>
      <c r="AH402" s="47"/>
      <c r="AI402" s="47"/>
    </row>
    <row r="403" spans="1:35" x14ac:dyDescent="0.25">
      <c r="A403" s="23" t="str">
        <f t="shared" si="24"/>
        <v>00-</v>
      </c>
      <c r="B403" s="23" t="str">
        <f t="shared" si="27"/>
        <v xml:space="preserve"> site  m //</v>
      </c>
      <c r="C403" s="23" t="str">
        <f t="shared" si="25"/>
        <v/>
      </c>
      <c r="D403" s="61"/>
      <c r="E403" s="61"/>
      <c r="F403" s="47"/>
      <c r="G403" s="47"/>
      <c r="H403" s="47"/>
      <c r="I403" s="47"/>
      <c r="J403" s="40" t="str">
        <f t="shared" si="26"/>
        <v>//</v>
      </c>
      <c r="K403" s="76"/>
      <c r="L403" s="63"/>
      <c r="M403" s="47"/>
      <c r="N403" s="47"/>
      <c r="O403" s="47"/>
      <c r="P403" s="47"/>
      <c r="Q403" s="47"/>
      <c r="R403" s="47"/>
      <c r="S403" s="111"/>
      <c r="T403" s="47"/>
      <c r="U403" s="47"/>
      <c r="V403" s="47"/>
      <c r="W403" s="47"/>
      <c r="X403" s="47"/>
      <c r="Y403" s="114"/>
      <c r="Z403" s="47"/>
      <c r="AA403" s="117"/>
      <c r="AB403" s="47"/>
      <c r="AC403" s="47"/>
      <c r="AD403" s="40" t="e">
        <f>IF(#REF!="","N/A",#REF!)</f>
        <v>#REF!</v>
      </c>
      <c r="AE403" s="47"/>
      <c r="AF403" s="47"/>
      <c r="AG403" s="120"/>
      <c r="AH403" s="47"/>
      <c r="AI403" s="47"/>
    </row>
    <row r="404" spans="1:35" x14ac:dyDescent="0.25">
      <c r="A404" s="23" t="str">
        <f t="shared" si="24"/>
        <v>00-</v>
      </c>
      <c r="B404" s="23" t="str">
        <f t="shared" si="27"/>
        <v xml:space="preserve"> site  m //</v>
      </c>
      <c r="C404" s="23" t="str">
        <f t="shared" si="25"/>
        <v/>
      </c>
      <c r="D404" s="61"/>
      <c r="E404" s="61"/>
      <c r="F404" s="47"/>
      <c r="G404" s="47"/>
      <c r="H404" s="47"/>
      <c r="I404" s="47"/>
      <c r="J404" s="40" t="str">
        <f t="shared" si="26"/>
        <v>//</v>
      </c>
      <c r="K404" s="76"/>
      <c r="L404" s="63"/>
      <c r="M404" s="47"/>
      <c r="N404" s="47"/>
      <c r="O404" s="47"/>
      <c r="P404" s="47"/>
      <c r="Q404" s="47"/>
      <c r="R404" s="47"/>
      <c r="S404" s="111"/>
      <c r="T404" s="47"/>
      <c r="U404" s="47"/>
      <c r="V404" s="47"/>
      <c r="W404" s="47"/>
      <c r="X404" s="47"/>
      <c r="Y404" s="114"/>
      <c r="Z404" s="47"/>
      <c r="AA404" s="117"/>
      <c r="AB404" s="47"/>
      <c r="AC404" s="47"/>
      <c r="AD404" s="40" t="e">
        <f>IF(#REF!="","N/A",#REF!)</f>
        <v>#REF!</v>
      </c>
      <c r="AE404" s="47"/>
      <c r="AF404" s="47"/>
      <c r="AG404" s="120"/>
      <c r="AH404" s="47"/>
      <c r="AI404" s="47"/>
    </row>
    <row r="405" spans="1:35" x14ac:dyDescent="0.25">
      <c r="A405" s="23" t="str">
        <f t="shared" si="24"/>
        <v>00-</v>
      </c>
      <c r="B405" s="23" t="str">
        <f t="shared" si="27"/>
        <v xml:space="preserve"> site  m //</v>
      </c>
      <c r="C405" s="23" t="str">
        <f t="shared" si="25"/>
        <v/>
      </c>
      <c r="D405" s="61"/>
      <c r="E405" s="61"/>
      <c r="F405" s="47"/>
      <c r="G405" s="47"/>
      <c r="H405" s="47"/>
      <c r="I405" s="47"/>
      <c r="J405" s="40" t="str">
        <f t="shared" si="26"/>
        <v>//</v>
      </c>
      <c r="K405" s="76"/>
      <c r="L405" s="63"/>
      <c r="M405" s="47"/>
      <c r="N405" s="47"/>
      <c r="O405" s="47"/>
      <c r="P405" s="47"/>
      <c r="Q405" s="47"/>
      <c r="R405" s="47"/>
      <c r="S405" s="111"/>
      <c r="T405" s="47"/>
      <c r="U405" s="47"/>
      <c r="V405" s="47"/>
      <c r="W405" s="47"/>
      <c r="X405" s="47"/>
      <c r="Y405" s="114"/>
      <c r="Z405" s="47"/>
      <c r="AA405" s="117"/>
      <c r="AB405" s="47"/>
      <c r="AC405" s="47"/>
      <c r="AD405" s="40" t="e">
        <f>IF(#REF!="","N/A",#REF!)</f>
        <v>#REF!</v>
      </c>
      <c r="AE405" s="47"/>
      <c r="AF405" s="47"/>
      <c r="AG405" s="120"/>
      <c r="AH405" s="47"/>
      <c r="AI405" s="47"/>
    </row>
    <row r="406" spans="1:35" x14ac:dyDescent="0.25">
      <c r="A406" s="23" t="str">
        <f t="shared" si="24"/>
        <v>00-</v>
      </c>
      <c r="B406" s="23" t="str">
        <f t="shared" si="27"/>
        <v xml:space="preserve"> site  m //</v>
      </c>
      <c r="C406" s="23" t="str">
        <f t="shared" si="25"/>
        <v/>
      </c>
      <c r="D406" s="61"/>
      <c r="E406" s="61"/>
      <c r="F406" s="47"/>
      <c r="G406" s="47"/>
      <c r="H406" s="47"/>
      <c r="I406" s="47"/>
      <c r="J406" s="40" t="str">
        <f t="shared" si="26"/>
        <v>//</v>
      </c>
      <c r="K406" s="76"/>
      <c r="L406" s="63"/>
      <c r="M406" s="47"/>
      <c r="N406" s="47"/>
      <c r="O406" s="47"/>
      <c r="P406" s="47"/>
      <c r="Q406" s="47"/>
      <c r="R406" s="47"/>
      <c r="S406" s="111"/>
      <c r="T406" s="47"/>
      <c r="U406" s="47"/>
      <c r="V406" s="47"/>
      <c r="W406" s="47"/>
      <c r="X406" s="47"/>
      <c r="Y406" s="114"/>
      <c r="Z406" s="47"/>
      <c r="AA406" s="117"/>
      <c r="AB406" s="47"/>
      <c r="AC406" s="47"/>
      <c r="AD406" s="40" t="e">
        <f>IF(#REF!="","N/A",#REF!)</f>
        <v>#REF!</v>
      </c>
      <c r="AE406" s="47"/>
      <c r="AF406" s="47"/>
      <c r="AG406" s="120"/>
      <c r="AH406" s="47"/>
      <c r="AI406" s="47"/>
    </row>
    <row r="407" spans="1:35" x14ac:dyDescent="0.25">
      <c r="A407" s="23" t="str">
        <f t="shared" si="24"/>
        <v>00-</v>
      </c>
      <c r="B407" s="23" t="str">
        <f t="shared" si="27"/>
        <v xml:space="preserve"> site  m //</v>
      </c>
      <c r="C407" s="23" t="str">
        <f t="shared" si="25"/>
        <v/>
      </c>
      <c r="D407" s="61"/>
      <c r="E407" s="61"/>
      <c r="F407" s="47"/>
      <c r="G407" s="47"/>
      <c r="H407" s="47"/>
      <c r="I407" s="47"/>
      <c r="J407" s="40" t="str">
        <f t="shared" si="26"/>
        <v>//</v>
      </c>
      <c r="K407" s="76"/>
      <c r="L407" s="63"/>
      <c r="M407" s="47"/>
      <c r="N407" s="47"/>
      <c r="O407" s="47"/>
      <c r="P407" s="47"/>
      <c r="Q407" s="47"/>
      <c r="R407" s="47"/>
      <c r="S407" s="111"/>
      <c r="T407" s="47"/>
      <c r="U407" s="47"/>
      <c r="V407" s="47"/>
      <c r="W407" s="47"/>
      <c r="X407" s="47"/>
      <c r="Y407" s="114"/>
      <c r="Z407" s="47"/>
      <c r="AA407" s="117"/>
      <c r="AB407" s="47"/>
      <c r="AC407" s="47"/>
      <c r="AD407" s="40" t="e">
        <f>IF(#REF!="","N/A",#REF!)</f>
        <v>#REF!</v>
      </c>
      <c r="AE407" s="47"/>
      <c r="AF407" s="47"/>
      <c r="AG407" s="120"/>
      <c r="AH407" s="47"/>
      <c r="AI407" s="47"/>
    </row>
    <row r="408" spans="1:35" x14ac:dyDescent="0.25">
      <c r="A408" s="23" t="str">
        <f t="shared" si="24"/>
        <v>00-</v>
      </c>
      <c r="B408" s="23" t="str">
        <f t="shared" si="27"/>
        <v xml:space="preserve"> site  m //</v>
      </c>
      <c r="C408" s="23" t="str">
        <f t="shared" si="25"/>
        <v/>
      </c>
      <c r="D408" s="61"/>
      <c r="E408" s="61"/>
      <c r="F408" s="47"/>
      <c r="G408" s="47"/>
      <c r="H408" s="47"/>
      <c r="I408" s="47"/>
      <c r="J408" s="40" t="str">
        <f t="shared" si="26"/>
        <v>//</v>
      </c>
      <c r="K408" s="76"/>
      <c r="L408" s="63"/>
      <c r="M408" s="47"/>
      <c r="N408" s="47"/>
      <c r="O408" s="47"/>
      <c r="P408" s="47"/>
      <c r="Q408" s="47"/>
      <c r="R408" s="47"/>
      <c r="S408" s="111"/>
      <c r="T408" s="47"/>
      <c r="U408" s="47"/>
      <c r="V408" s="47"/>
      <c r="W408" s="47"/>
      <c r="X408" s="47"/>
      <c r="Y408" s="114"/>
      <c r="Z408" s="47"/>
      <c r="AA408" s="117"/>
      <c r="AB408" s="47"/>
      <c r="AC408" s="47"/>
      <c r="AD408" s="40" t="e">
        <f>IF(#REF!="","N/A",#REF!)</f>
        <v>#REF!</v>
      </c>
      <c r="AE408" s="47"/>
      <c r="AF408" s="47"/>
      <c r="AG408" s="120"/>
      <c r="AH408" s="47"/>
      <c r="AI408" s="47"/>
    </row>
    <row r="409" spans="1:35" x14ac:dyDescent="0.25">
      <c r="A409" s="23" t="str">
        <f t="shared" si="24"/>
        <v>00-</v>
      </c>
      <c r="B409" s="23" t="str">
        <f t="shared" si="27"/>
        <v xml:space="preserve"> site  m //</v>
      </c>
      <c r="C409" s="23" t="str">
        <f t="shared" si="25"/>
        <v/>
      </c>
      <c r="D409" s="61"/>
      <c r="E409" s="61"/>
      <c r="F409" s="47"/>
      <c r="G409" s="47"/>
      <c r="H409" s="47"/>
      <c r="I409" s="47"/>
      <c r="J409" s="40" t="str">
        <f t="shared" si="26"/>
        <v>//</v>
      </c>
      <c r="K409" s="76"/>
      <c r="L409" s="63"/>
      <c r="M409" s="47"/>
      <c r="N409" s="47"/>
      <c r="O409" s="47"/>
      <c r="P409" s="47"/>
      <c r="Q409" s="47"/>
      <c r="R409" s="47"/>
      <c r="S409" s="111"/>
      <c r="T409" s="47"/>
      <c r="U409" s="47"/>
      <c r="V409" s="47"/>
      <c r="W409" s="47"/>
      <c r="X409" s="47"/>
      <c r="Y409" s="114"/>
      <c r="Z409" s="47"/>
      <c r="AA409" s="117"/>
      <c r="AB409" s="47"/>
      <c r="AC409" s="47"/>
      <c r="AD409" s="40" t="e">
        <f>IF(#REF!="","N/A",#REF!)</f>
        <v>#REF!</v>
      </c>
      <c r="AE409" s="47"/>
      <c r="AF409" s="47"/>
      <c r="AG409" s="120"/>
      <c r="AH409" s="47"/>
      <c r="AI409" s="47"/>
    </row>
    <row r="410" spans="1:35" x14ac:dyDescent="0.25">
      <c r="A410" s="23" t="str">
        <f t="shared" si="24"/>
        <v>00-</v>
      </c>
      <c r="B410" s="23" t="str">
        <f t="shared" si="27"/>
        <v xml:space="preserve"> site  m //</v>
      </c>
      <c r="C410" s="23" t="str">
        <f t="shared" si="25"/>
        <v/>
      </c>
      <c r="D410" s="61"/>
      <c r="E410" s="61"/>
      <c r="F410" s="47"/>
      <c r="G410" s="47"/>
      <c r="H410" s="47"/>
      <c r="I410" s="47"/>
      <c r="J410" s="40" t="str">
        <f t="shared" si="26"/>
        <v>//</v>
      </c>
      <c r="K410" s="76"/>
      <c r="L410" s="63"/>
      <c r="M410" s="47"/>
      <c r="N410" s="47"/>
      <c r="O410" s="47"/>
      <c r="P410" s="47"/>
      <c r="Q410" s="47"/>
      <c r="R410" s="47"/>
      <c r="S410" s="111"/>
      <c r="T410" s="47"/>
      <c r="U410" s="47"/>
      <c r="V410" s="47"/>
      <c r="W410" s="47"/>
      <c r="X410" s="47"/>
      <c r="Y410" s="114"/>
      <c r="Z410" s="47"/>
      <c r="AA410" s="117"/>
      <c r="AB410" s="47"/>
      <c r="AC410" s="47"/>
      <c r="AD410" s="40" t="e">
        <f>IF(#REF!="","N/A",#REF!)</f>
        <v>#REF!</v>
      </c>
      <c r="AE410" s="47"/>
      <c r="AF410" s="47"/>
      <c r="AG410" s="120"/>
      <c r="AH410" s="47"/>
      <c r="AI410" s="47"/>
    </row>
    <row r="411" spans="1:35" x14ac:dyDescent="0.25">
      <c r="A411" s="23" t="str">
        <f t="shared" si="24"/>
        <v>00-</v>
      </c>
      <c r="B411" s="23" t="str">
        <f t="shared" si="27"/>
        <v xml:space="preserve"> site  m //</v>
      </c>
      <c r="C411" s="23" t="str">
        <f t="shared" si="25"/>
        <v/>
      </c>
      <c r="D411" s="61"/>
      <c r="E411" s="61"/>
      <c r="F411" s="47"/>
      <c r="G411" s="47"/>
      <c r="H411" s="47"/>
      <c r="I411" s="47"/>
      <c r="J411" s="40" t="str">
        <f t="shared" si="26"/>
        <v>//</v>
      </c>
      <c r="K411" s="76"/>
      <c r="L411" s="63"/>
      <c r="M411" s="47"/>
      <c r="N411" s="47"/>
      <c r="O411" s="47"/>
      <c r="P411" s="47"/>
      <c r="Q411" s="47"/>
      <c r="R411" s="47"/>
      <c r="S411" s="111"/>
      <c r="T411" s="47"/>
      <c r="U411" s="47"/>
      <c r="V411" s="47"/>
      <c r="W411" s="47"/>
      <c r="X411" s="47"/>
      <c r="Y411" s="114"/>
      <c r="Z411" s="47"/>
      <c r="AA411" s="117"/>
      <c r="AB411" s="47"/>
      <c r="AC411" s="47"/>
      <c r="AD411" s="40" t="e">
        <f>IF(#REF!="","N/A",#REF!)</f>
        <v>#REF!</v>
      </c>
      <c r="AE411" s="47"/>
      <c r="AF411" s="47"/>
      <c r="AG411" s="120"/>
      <c r="AH411" s="47"/>
      <c r="AI411" s="47"/>
    </row>
    <row r="412" spans="1:35" x14ac:dyDescent="0.25">
      <c r="A412" s="23" t="str">
        <f t="shared" si="24"/>
        <v>00-</v>
      </c>
      <c r="B412" s="23" t="str">
        <f t="shared" si="27"/>
        <v xml:space="preserve"> site  m //</v>
      </c>
      <c r="C412" s="23" t="str">
        <f t="shared" si="25"/>
        <v/>
      </c>
      <c r="D412" s="61"/>
      <c r="E412" s="61"/>
      <c r="F412" s="47"/>
      <c r="G412" s="47"/>
      <c r="H412" s="47"/>
      <c r="I412" s="47"/>
      <c r="J412" s="40" t="str">
        <f t="shared" si="26"/>
        <v>//</v>
      </c>
      <c r="K412" s="76"/>
      <c r="L412" s="63"/>
      <c r="M412" s="47"/>
      <c r="N412" s="47"/>
      <c r="O412" s="47"/>
      <c r="P412" s="47"/>
      <c r="Q412" s="47"/>
      <c r="R412" s="47"/>
      <c r="S412" s="111"/>
      <c r="T412" s="47"/>
      <c r="U412" s="47"/>
      <c r="V412" s="47"/>
      <c r="W412" s="47"/>
      <c r="X412" s="47"/>
      <c r="Y412" s="114"/>
      <c r="Z412" s="47"/>
      <c r="AA412" s="117"/>
      <c r="AB412" s="47"/>
      <c r="AC412" s="47"/>
      <c r="AD412" s="40" t="e">
        <f>IF(#REF!="","N/A",#REF!)</f>
        <v>#REF!</v>
      </c>
      <c r="AE412" s="47"/>
      <c r="AF412" s="47"/>
      <c r="AG412" s="120"/>
      <c r="AH412" s="47"/>
      <c r="AI412" s="47"/>
    </row>
    <row r="413" spans="1:35" x14ac:dyDescent="0.25">
      <c r="A413" s="23" t="str">
        <f t="shared" si="24"/>
        <v>00-</v>
      </c>
      <c r="B413" s="23" t="str">
        <f t="shared" si="27"/>
        <v xml:space="preserve"> site  m //</v>
      </c>
      <c r="C413" s="23" t="str">
        <f t="shared" si="25"/>
        <v/>
      </c>
      <c r="D413" s="61"/>
      <c r="E413" s="61"/>
      <c r="F413" s="47"/>
      <c r="G413" s="47"/>
      <c r="H413" s="47"/>
      <c r="I413" s="47"/>
      <c r="J413" s="40" t="str">
        <f t="shared" si="26"/>
        <v>//</v>
      </c>
      <c r="K413" s="76"/>
      <c r="L413" s="63"/>
      <c r="M413" s="47"/>
      <c r="N413" s="47"/>
      <c r="O413" s="47"/>
      <c r="P413" s="47"/>
      <c r="Q413" s="47"/>
      <c r="R413" s="47"/>
      <c r="S413" s="111"/>
      <c r="T413" s="47"/>
      <c r="U413" s="47"/>
      <c r="V413" s="47"/>
      <c r="W413" s="47"/>
      <c r="X413" s="47"/>
      <c r="Y413" s="114"/>
      <c r="Z413" s="47"/>
      <c r="AA413" s="117"/>
      <c r="AB413" s="47"/>
      <c r="AC413" s="47"/>
      <c r="AD413" s="40" t="e">
        <f>IF(#REF!="","N/A",#REF!)</f>
        <v>#REF!</v>
      </c>
      <c r="AE413" s="47"/>
      <c r="AF413" s="47"/>
      <c r="AG413" s="120"/>
      <c r="AH413" s="47"/>
      <c r="AI413" s="47"/>
    </row>
    <row r="414" spans="1:35" x14ac:dyDescent="0.25">
      <c r="A414" s="23" t="str">
        <f t="shared" si="24"/>
        <v>00-</v>
      </c>
      <c r="B414" s="23" t="str">
        <f t="shared" si="27"/>
        <v xml:space="preserve"> site  m //</v>
      </c>
      <c r="C414" s="23" t="str">
        <f t="shared" si="25"/>
        <v/>
      </c>
      <c r="D414" s="61"/>
      <c r="E414" s="61"/>
      <c r="F414" s="47"/>
      <c r="G414" s="47"/>
      <c r="H414" s="47"/>
      <c r="I414" s="47"/>
      <c r="J414" s="40" t="str">
        <f t="shared" si="26"/>
        <v>//</v>
      </c>
      <c r="K414" s="76"/>
      <c r="L414" s="63"/>
      <c r="M414" s="47"/>
      <c r="N414" s="47"/>
      <c r="O414" s="47"/>
      <c r="P414" s="47"/>
      <c r="Q414" s="47"/>
      <c r="R414" s="47"/>
      <c r="S414" s="111"/>
      <c r="T414" s="47"/>
      <c r="U414" s="47"/>
      <c r="V414" s="47"/>
      <c r="W414" s="47"/>
      <c r="X414" s="47"/>
      <c r="Y414" s="114"/>
      <c r="Z414" s="47"/>
      <c r="AA414" s="117"/>
      <c r="AB414" s="47"/>
      <c r="AC414" s="47"/>
      <c r="AD414" s="40" t="e">
        <f>IF(#REF!="","N/A",#REF!)</f>
        <v>#REF!</v>
      </c>
      <c r="AE414" s="47"/>
      <c r="AF414" s="47"/>
      <c r="AG414" s="120"/>
      <c r="AH414" s="47"/>
      <c r="AI414" s="47"/>
    </row>
    <row r="415" spans="1:35" x14ac:dyDescent="0.25">
      <c r="A415" s="23" t="str">
        <f t="shared" si="24"/>
        <v>00-</v>
      </c>
      <c r="B415" s="23" t="str">
        <f t="shared" si="27"/>
        <v xml:space="preserve"> site  m //</v>
      </c>
      <c r="C415" s="23" t="str">
        <f t="shared" si="25"/>
        <v/>
      </c>
      <c r="D415" s="61"/>
      <c r="E415" s="61"/>
      <c r="F415" s="47"/>
      <c r="G415" s="47"/>
      <c r="H415" s="47"/>
      <c r="I415" s="47"/>
      <c r="J415" s="40" t="str">
        <f t="shared" si="26"/>
        <v>//</v>
      </c>
      <c r="K415" s="76"/>
      <c r="L415" s="63"/>
      <c r="M415" s="47"/>
      <c r="N415" s="47"/>
      <c r="O415" s="47"/>
      <c r="P415" s="47"/>
      <c r="Q415" s="47"/>
      <c r="R415" s="47"/>
      <c r="S415" s="111"/>
      <c r="T415" s="47"/>
      <c r="U415" s="47"/>
      <c r="V415" s="47"/>
      <c r="W415" s="47"/>
      <c r="X415" s="47"/>
      <c r="Y415" s="114"/>
      <c r="Z415" s="47"/>
      <c r="AA415" s="117"/>
      <c r="AB415" s="47"/>
      <c r="AC415" s="47"/>
      <c r="AD415" s="40" t="e">
        <f>IF(#REF!="","N/A",#REF!)</f>
        <v>#REF!</v>
      </c>
      <c r="AE415" s="47"/>
      <c r="AF415" s="47"/>
      <c r="AG415" s="120"/>
      <c r="AH415" s="47"/>
      <c r="AI415" s="47"/>
    </row>
    <row r="416" spans="1:35" x14ac:dyDescent="0.25">
      <c r="A416" s="23" t="str">
        <f t="shared" si="24"/>
        <v>00-</v>
      </c>
      <c r="B416" s="23" t="str">
        <f t="shared" si="27"/>
        <v xml:space="preserve"> site  m //</v>
      </c>
      <c r="C416" s="23" t="str">
        <f t="shared" si="25"/>
        <v/>
      </c>
      <c r="D416" s="61"/>
      <c r="E416" s="61"/>
      <c r="F416" s="47"/>
      <c r="G416" s="47"/>
      <c r="H416" s="47"/>
      <c r="I416" s="47"/>
      <c r="J416" s="40" t="str">
        <f t="shared" si="26"/>
        <v>//</v>
      </c>
      <c r="K416" s="76"/>
      <c r="L416" s="63"/>
      <c r="M416" s="47"/>
      <c r="N416" s="47"/>
      <c r="O416" s="47"/>
      <c r="P416" s="47"/>
      <c r="Q416" s="47"/>
      <c r="R416" s="47"/>
      <c r="S416" s="111"/>
      <c r="T416" s="47"/>
      <c r="U416" s="47"/>
      <c r="V416" s="47"/>
      <c r="W416" s="47"/>
      <c r="X416" s="47"/>
      <c r="Y416" s="114"/>
      <c r="Z416" s="47"/>
      <c r="AA416" s="117"/>
      <c r="AB416" s="47"/>
      <c r="AC416" s="47"/>
      <c r="AD416" s="40" t="e">
        <f>IF(#REF!="","N/A",#REF!)</f>
        <v>#REF!</v>
      </c>
      <c r="AE416" s="47"/>
      <c r="AF416" s="47"/>
      <c r="AG416" s="120"/>
      <c r="AH416" s="47"/>
      <c r="AI416" s="47"/>
    </row>
    <row r="417" spans="1:35" x14ac:dyDescent="0.25">
      <c r="A417" s="23" t="str">
        <f t="shared" si="24"/>
        <v>00-</v>
      </c>
      <c r="B417" s="23" t="str">
        <f t="shared" si="27"/>
        <v xml:space="preserve"> site  m //</v>
      </c>
      <c r="C417" s="23" t="str">
        <f t="shared" si="25"/>
        <v/>
      </c>
      <c r="D417" s="61"/>
      <c r="E417" s="61"/>
      <c r="F417" s="47"/>
      <c r="G417" s="47"/>
      <c r="H417" s="47"/>
      <c r="I417" s="47"/>
      <c r="J417" s="40" t="str">
        <f t="shared" si="26"/>
        <v>//</v>
      </c>
      <c r="K417" s="76"/>
      <c r="L417" s="63"/>
      <c r="M417" s="47"/>
      <c r="N417" s="47"/>
      <c r="O417" s="47"/>
      <c r="P417" s="47"/>
      <c r="Q417" s="47"/>
      <c r="R417" s="47"/>
      <c r="S417" s="111"/>
      <c r="T417" s="47"/>
      <c r="U417" s="47"/>
      <c r="V417" s="47"/>
      <c r="W417" s="47"/>
      <c r="X417" s="47"/>
      <c r="Y417" s="114"/>
      <c r="Z417" s="47"/>
      <c r="AA417" s="117"/>
      <c r="AB417" s="47"/>
      <c r="AC417" s="47"/>
      <c r="AD417" s="40" t="e">
        <f>IF(#REF!="","N/A",#REF!)</f>
        <v>#REF!</v>
      </c>
      <c r="AE417" s="47"/>
      <c r="AF417" s="47"/>
      <c r="AG417" s="120"/>
      <c r="AH417" s="47"/>
      <c r="AI417" s="47"/>
    </row>
    <row r="418" spans="1:35" x14ac:dyDescent="0.25">
      <c r="A418" s="23" t="str">
        <f t="shared" si="24"/>
        <v>00-</v>
      </c>
      <c r="B418" s="23" t="str">
        <f t="shared" si="27"/>
        <v xml:space="preserve"> site  m //</v>
      </c>
      <c r="C418" s="23" t="str">
        <f t="shared" si="25"/>
        <v/>
      </c>
      <c r="D418" s="61"/>
      <c r="E418" s="61"/>
      <c r="F418" s="47"/>
      <c r="G418" s="47"/>
      <c r="H418" s="47"/>
      <c r="I418" s="47"/>
      <c r="J418" s="40" t="str">
        <f t="shared" si="26"/>
        <v>//</v>
      </c>
      <c r="K418" s="76"/>
      <c r="L418" s="63"/>
      <c r="M418" s="47"/>
      <c r="N418" s="47"/>
      <c r="O418" s="47"/>
      <c r="P418" s="47"/>
      <c r="Q418" s="47"/>
      <c r="R418" s="47"/>
      <c r="S418" s="111"/>
      <c r="T418" s="47"/>
      <c r="U418" s="47"/>
      <c r="V418" s="47"/>
      <c r="W418" s="47"/>
      <c r="X418" s="47"/>
      <c r="Y418" s="114"/>
      <c r="Z418" s="47"/>
      <c r="AA418" s="117"/>
      <c r="AB418" s="47"/>
      <c r="AC418" s="47"/>
      <c r="AD418" s="40" t="e">
        <f>IF(#REF!="","N/A",#REF!)</f>
        <v>#REF!</v>
      </c>
      <c r="AE418" s="47"/>
      <c r="AF418" s="47"/>
      <c r="AG418" s="120"/>
      <c r="AH418" s="47"/>
      <c r="AI418" s="47"/>
    </row>
    <row r="419" spans="1:35" x14ac:dyDescent="0.25">
      <c r="A419" s="23" t="str">
        <f t="shared" si="24"/>
        <v>00-</v>
      </c>
      <c r="B419" s="23" t="str">
        <f t="shared" si="27"/>
        <v xml:space="preserve"> site  m //</v>
      </c>
      <c r="C419" s="23" t="str">
        <f t="shared" si="25"/>
        <v/>
      </c>
      <c r="D419" s="61"/>
      <c r="E419" s="61"/>
      <c r="F419" s="47"/>
      <c r="G419" s="47"/>
      <c r="H419" s="47"/>
      <c r="I419" s="47"/>
      <c r="J419" s="40" t="str">
        <f t="shared" si="26"/>
        <v>//</v>
      </c>
      <c r="K419" s="76"/>
      <c r="L419" s="63"/>
      <c r="M419" s="47"/>
      <c r="N419" s="47"/>
      <c r="O419" s="47"/>
      <c r="P419" s="47"/>
      <c r="Q419" s="47"/>
      <c r="R419" s="47"/>
      <c r="S419" s="111"/>
      <c r="T419" s="47"/>
      <c r="U419" s="47"/>
      <c r="V419" s="47"/>
      <c r="W419" s="47"/>
      <c r="X419" s="47"/>
      <c r="Y419" s="114"/>
      <c r="Z419" s="47"/>
      <c r="AA419" s="117"/>
      <c r="AB419" s="47"/>
      <c r="AC419" s="47"/>
      <c r="AD419" s="40" t="e">
        <f>IF(#REF!="","N/A",#REF!)</f>
        <v>#REF!</v>
      </c>
      <c r="AE419" s="47"/>
      <c r="AF419" s="47"/>
      <c r="AG419" s="120"/>
      <c r="AH419" s="47"/>
      <c r="AI419" s="47"/>
    </row>
    <row r="420" spans="1:35" x14ac:dyDescent="0.25">
      <c r="A420" s="23" t="str">
        <f t="shared" si="24"/>
        <v>00-</v>
      </c>
      <c r="B420" s="23" t="str">
        <f t="shared" si="27"/>
        <v xml:space="preserve"> site  m //</v>
      </c>
      <c r="C420" s="23" t="str">
        <f t="shared" si="25"/>
        <v/>
      </c>
      <c r="D420" s="61"/>
      <c r="E420" s="61"/>
      <c r="F420" s="47"/>
      <c r="G420" s="47"/>
      <c r="H420" s="47"/>
      <c r="I420" s="47"/>
      <c r="J420" s="40" t="str">
        <f t="shared" si="26"/>
        <v>//</v>
      </c>
      <c r="K420" s="76"/>
      <c r="L420" s="63"/>
      <c r="M420" s="47"/>
      <c r="N420" s="47"/>
      <c r="O420" s="47"/>
      <c r="P420" s="47"/>
      <c r="Q420" s="47"/>
      <c r="R420" s="47"/>
      <c r="S420" s="111"/>
      <c r="T420" s="47"/>
      <c r="U420" s="47"/>
      <c r="V420" s="47"/>
      <c r="W420" s="47"/>
      <c r="X420" s="47"/>
      <c r="Y420" s="114"/>
      <c r="Z420" s="47"/>
      <c r="AA420" s="117"/>
      <c r="AB420" s="47"/>
      <c r="AC420" s="47"/>
      <c r="AD420" s="40" t="e">
        <f>IF(#REF!="","N/A",#REF!)</f>
        <v>#REF!</v>
      </c>
      <c r="AE420" s="47"/>
      <c r="AF420" s="47"/>
      <c r="AG420" s="120"/>
      <c r="AH420" s="47"/>
      <c r="AI420" s="47"/>
    </row>
    <row r="421" spans="1:35" x14ac:dyDescent="0.25">
      <c r="A421" s="23" t="str">
        <f t="shared" si="24"/>
        <v>00-</v>
      </c>
      <c r="B421" s="23" t="str">
        <f t="shared" si="27"/>
        <v xml:space="preserve"> site  m //</v>
      </c>
      <c r="C421" s="23" t="str">
        <f t="shared" si="25"/>
        <v/>
      </c>
      <c r="D421" s="61"/>
      <c r="E421" s="61"/>
      <c r="F421" s="47"/>
      <c r="G421" s="47"/>
      <c r="H421" s="47"/>
      <c r="I421" s="47"/>
      <c r="J421" s="40" t="str">
        <f t="shared" si="26"/>
        <v>//</v>
      </c>
      <c r="K421" s="76"/>
      <c r="L421" s="63"/>
      <c r="M421" s="47"/>
      <c r="N421" s="47"/>
      <c r="O421" s="47"/>
      <c r="P421" s="47"/>
      <c r="Q421" s="47"/>
      <c r="R421" s="47"/>
      <c r="S421" s="111"/>
      <c r="T421" s="47"/>
      <c r="U421" s="47"/>
      <c r="V421" s="47"/>
      <c r="W421" s="47"/>
      <c r="X421" s="47"/>
      <c r="Y421" s="114"/>
      <c r="Z421" s="47"/>
      <c r="AA421" s="117"/>
      <c r="AB421" s="47"/>
      <c r="AC421" s="47"/>
      <c r="AD421" s="40" t="e">
        <f>IF(#REF!="","N/A",#REF!)</f>
        <v>#REF!</v>
      </c>
      <c r="AE421" s="47"/>
      <c r="AF421" s="47"/>
      <c r="AG421" s="120"/>
      <c r="AH421" s="47"/>
      <c r="AI421" s="47"/>
    </row>
    <row r="422" spans="1:35" x14ac:dyDescent="0.25">
      <c r="A422" s="23" t="str">
        <f t="shared" si="24"/>
        <v>00-</v>
      </c>
      <c r="B422" s="23" t="str">
        <f t="shared" si="27"/>
        <v xml:space="preserve"> site  m //</v>
      </c>
      <c r="C422" s="23" t="str">
        <f t="shared" si="25"/>
        <v/>
      </c>
      <c r="D422" s="61"/>
      <c r="E422" s="61"/>
      <c r="F422" s="47"/>
      <c r="G422" s="47"/>
      <c r="H422" s="47"/>
      <c r="I422" s="47"/>
      <c r="J422" s="40" t="str">
        <f t="shared" si="26"/>
        <v>//</v>
      </c>
      <c r="K422" s="76"/>
      <c r="L422" s="63"/>
      <c r="M422" s="47"/>
      <c r="N422" s="47"/>
      <c r="O422" s="47"/>
      <c r="P422" s="47"/>
      <c r="Q422" s="47"/>
      <c r="R422" s="47"/>
      <c r="S422" s="111"/>
      <c r="T422" s="47"/>
      <c r="U422" s="47"/>
      <c r="V422" s="47"/>
      <c r="W422" s="47"/>
      <c r="X422" s="47"/>
      <c r="Y422" s="114"/>
      <c r="Z422" s="47"/>
      <c r="AA422" s="117"/>
      <c r="AB422" s="47"/>
      <c r="AC422" s="47"/>
      <c r="AD422" s="40" t="e">
        <f>IF(#REF!="","N/A",#REF!)</f>
        <v>#REF!</v>
      </c>
      <c r="AE422" s="47"/>
      <c r="AF422" s="47"/>
      <c r="AG422" s="120"/>
      <c r="AH422" s="47"/>
      <c r="AI422" s="47"/>
    </row>
    <row r="423" spans="1:35" x14ac:dyDescent="0.25">
      <c r="A423" s="23" t="str">
        <f t="shared" si="24"/>
        <v>00-</v>
      </c>
      <c r="B423" s="23" t="str">
        <f t="shared" si="27"/>
        <v xml:space="preserve"> site  m //</v>
      </c>
      <c r="C423" s="23" t="str">
        <f t="shared" si="25"/>
        <v/>
      </c>
      <c r="D423" s="61"/>
      <c r="E423" s="61"/>
      <c r="F423" s="47"/>
      <c r="G423" s="47"/>
      <c r="H423" s="47"/>
      <c r="I423" s="47"/>
      <c r="J423" s="40" t="str">
        <f t="shared" si="26"/>
        <v>//</v>
      </c>
      <c r="K423" s="76"/>
      <c r="L423" s="63"/>
      <c r="M423" s="47"/>
      <c r="N423" s="47"/>
      <c r="O423" s="47"/>
      <c r="P423" s="47"/>
      <c r="Q423" s="47"/>
      <c r="R423" s="47"/>
      <c r="S423" s="111"/>
      <c r="T423" s="47"/>
      <c r="U423" s="47"/>
      <c r="V423" s="47"/>
      <c r="W423" s="47"/>
      <c r="X423" s="47"/>
      <c r="Y423" s="114"/>
      <c r="Z423" s="47"/>
      <c r="AA423" s="117"/>
      <c r="AB423" s="47"/>
      <c r="AC423" s="47"/>
      <c r="AD423" s="40" t="e">
        <f>IF(#REF!="","N/A",#REF!)</f>
        <v>#REF!</v>
      </c>
      <c r="AE423" s="47"/>
      <c r="AF423" s="47"/>
      <c r="AG423" s="120"/>
      <c r="AH423" s="47"/>
      <c r="AI423" s="47"/>
    </row>
    <row r="424" spans="1:35" x14ac:dyDescent="0.25">
      <c r="A424" s="23" t="str">
        <f t="shared" si="24"/>
        <v>00-</v>
      </c>
      <c r="B424" s="23" t="str">
        <f t="shared" si="27"/>
        <v xml:space="preserve"> site  m //</v>
      </c>
      <c r="C424" s="23" t="str">
        <f t="shared" si="25"/>
        <v/>
      </c>
      <c r="D424" s="61"/>
      <c r="E424" s="61"/>
      <c r="F424" s="47"/>
      <c r="G424" s="47"/>
      <c r="H424" s="47"/>
      <c r="I424" s="47"/>
      <c r="J424" s="40" t="str">
        <f t="shared" si="26"/>
        <v>//</v>
      </c>
      <c r="K424" s="76"/>
      <c r="L424" s="63"/>
      <c r="M424" s="47"/>
      <c r="N424" s="47"/>
      <c r="O424" s="47"/>
      <c r="P424" s="47"/>
      <c r="Q424" s="47"/>
      <c r="R424" s="47"/>
      <c r="S424" s="111"/>
      <c r="T424" s="47"/>
      <c r="U424" s="47"/>
      <c r="V424" s="47"/>
      <c r="W424" s="47"/>
      <c r="X424" s="47"/>
      <c r="Y424" s="114"/>
      <c r="Z424" s="47"/>
      <c r="AA424" s="117"/>
      <c r="AB424" s="47"/>
      <c r="AC424" s="47"/>
      <c r="AD424" s="40" t="e">
        <f>IF(#REF!="","N/A",#REF!)</f>
        <v>#REF!</v>
      </c>
      <c r="AE424" s="47"/>
      <c r="AF424" s="47"/>
      <c r="AG424" s="120"/>
      <c r="AH424" s="47"/>
      <c r="AI424" s="47"/>
    </row>
    <row r="425" spans="1:35" x14ac:dyDescent="0.25">
      <c r="A425" s="23" t="str">
        <f t="shared" si="24"/>
        <v>00-</v>
      </c>
      <c r="B425" s="23" t="str">
        <f t="shared" si="27"/>
        <v xml:space="preserve"> site  m //</v>
      </c>
      <c r="C425" s="23" t="str">
        <f t="shared" si="25"/>
        <v/>
      </c>
      <c r="D425" s="61"/>
      <c r="E425" s="61"/>
      <c r="F425" s="47"/>
      <c r="G425" s="47"/>
      <c r="H425" s="47"/>
      <c r="I425" s="47"/>
      <c r="J425" s="40" t="str">
        <f t="shared" si="26"/>
        <v>//</v>
      </c>
      <c r="K425" s="76"/>
      <c r="L425" s="63"/>
      <c r="M425" s="47"/>
      <c r="N425" s="47"/>
      <c r="O425" s="47"/>
      <c r="P425" s="47"/>
      <c r="Q425" s="47"/>
      <c r="R425" s="47"/>
      <c r="S425" s="111"/>
      <c r="T425" s="47"/>
      <c r="U425" s="47"/>
      <c r="V425" s="47"/>
      <c r="W425" s="47"/>
      <c r="X425" s="47"/>
      <c r="Y425" s="114"/>
      <c r="Z425" s="47"/>
      <c r="AA425" s="117"/>
      <c r="AB425" s="47"/>
      <c r="AC425" s="47"/>
      <c r="AD425" s="40" t="e">
        <f>IF(#REF!="","N/A",#REF!)</f>
        <v>#REF!</v>
      </c>
      <c r="AE425" s="47"/>
      <c r="AF425" s="47"/>
      <c r="AG425" s="120"/>
      <c r="AH425" s="47"/>
      <c r="AI425" s="47"/>
    </row>
    <row r="426" spans="1:35" x14ac:dyDescent="0.25">
      <c r="A426" s="23" t="str">
        <f t="shared" si="24"/>
        <v>00-</v>
      </c>
      <c r="B426" s="23" t="str">
        <f t="shared" si="27"/>
        <v xml:space="preserve"> site  m //</v>
      </c>
      <c r="C426" s="23" t="str">
        <f t="shared" si="25"/>
        <v/>
      </c>
      <c r="D426" s="61"/>
      <c r="E426" s="61"/>
      <c r="F426" s="47"/>
      <c r="G426" s="47"/>
      <c r="H426" s="47"/>
      <c r="I426" s="47"/>
      <c r="J426" s="40" t="str">
        <f t="shared" si="26"/>
        <v>//</v>
      </c>
      <c r="K426" s="76"/>
      <c r="L426" s="63"/>
      <c r="M426" s="47"/>
      <c r="N426" s="47"/>
      <c r="O426" s="47"/>
      <c r="P426" s="47"/>
      <c r="Q426" s="47"/>
      <c r="R426" s="47"/>
      <c r="S426" s="111"/>
      <c r="T426" s="47"/>
      <c r="U426" s="47"/>
      <c r="V426" s="47"/>
      <c r="W426" s="47"/>
      <c r="X426" s="47"/>
      <c r="Y426" s="114"/>
      <c r="Z426" s="47"/>
      <c r="AA426" s="117"/>
      <c r="AB426" s="47"/>
      <c r="AC426" s="47"/>
      <c r="AD426" s="40" t="e">
        <f>IF(#REF!="","N/A",#REF!)</f>
        <v>#REF!</v>
      </c>
      <c r="AE426" s="47"/>
      <c r="AF426" s="47"/>
      <c r="AG426" s="120"/>
      <c r="AH426" s="47"/>
      <c r="AI426" s="47"/>
    </row>
    <row r="427" spans="1:35" x14ac:dyDescent="0.25">
      <c r="A427" s="23" t="str">
        <f t="shared" si="24"/>
        <v>00-</v>
      </c>
      <c r="B427" s="23" t="str">
        <f t="shared" si="27"/>
        <v xml:space="preserve"> site  m //</v>
      </c>
      <c r="C427" s="23" t="str">
        <f t="shared" si="25"/>
        <v/>
      </c>
      <c r="D427" s="61"/>
      <c r="E427" s="61"/>
      <c r="F427" s="47"/>
      <c r="G427" s="47"/>
      <c r="H427" s="47"/>
      <c r="I427" s="47"/>
      <c r="J427" s="40" t="str">
        <f t="shared" si="26"/>
        <v>//</v>
      </c>
      <c r="K427" s="76"/>
      <c r="L427" s="63"/>
      <c r="M427" s="47"/>
      <c r="N427" s="47"/>
      <c r="O427" s="47"/>
      <c r="P427" s="47"/>
      <c r="Q427" s="47"/>
      <c r="R427" s="47"/>
      <c r="S427" s="111"/>
      <c r="T427" s="47"/>
      <c r="U427" s="47"/>
      <c r="V427" s="47"/>
      <c r="W427" s="47"/>
      <c r="X427" s="47"/>
      <c r="Y427" s="114"/>
      <c r="Z427" s="47"/>
      <c r="AA427" s="117"/>
      <c r="AB427" s="47"/>
      <c r="AC427" s="47"/>
      <c r="AD427" s="40" t="e">
        <f>IF(#REF!="","N/A",#REF!)</f>
        <v>#REF!</v>
      </c>
      <c r="AE427" s="47"/>
      <c r="AF427" s="47"/>
      <c r="AG427" s="120"/>
      <c r="AH427" s="47"/>
      <c r="AI427" s="47"/>
    </row>
    <row r="428" spans="1:35" x14ac:dyDescent="0.25">
      <c r="A428" s="23" t="str">
        <f t="shared" si="24"/>
        <v>00-</v>
      </c>
      <c r="B428" s="23" t="str">
        <f t="shared" si="27"/>
        <v xml:space="preserve"> site  m //</v>
      </c>
      <c r="C428" s="23" t="str">
        <f t="shared" si="25"/>
        <v/>
      </c>
      <c r="D428" s="61"/>
      <c r="E428" s="61"/>
      <c r="F428" s="47"/>
      <c r="G428" s="47"/>
      <c r="H428" s="47"/>
      <c r="I428" s="47"/>
      <c r="J428" s="40" t="str">
        <f t="shared" si="26"/>
        <v>//</v>
      </c>
      <c r="K428" s="76"/>
      <c r="L428" s="63"/>
      <c r="M428" s="47"/>
      <c r="N428" s="47"/>
      <c r="O428" s="47"/>
      <c r="P428" s="47"/>
      <c r="Q428" s="47"/>
      <c r="R428" s="47"/>
      <c r="S428" s="111"/>
      <c r="T428" s="47"/>
      <c r="U428" s="47"/>
      <c r="V428" s="47"/>
      <c r="W428" s="47"/>
      <c r="X428" s="47"/>
      <c r="Y428" s="114"/>
      <c r="Z428" s="47"/>
      <c r="AA428" s="117"/>
      <c r="AB428" s="47"/>
      <c r="AC428" s="47"/>
      <c r="AD428" s="40" t="e">
        <f>IF(#REF!="","N/A",#REF!)</f>
        <v>#REF!</v>
      </c>
      <c r="AE428" s="47"/>
      <c r="AF428" s="47"/>
      <c r="AG428" s="120"/>
      <c r="AH428" s="47"/>
      <c r="AI428" s="47"/>
    </row>
    <row r="429" spans="1:35" x14ac:dyDescent="0.25">
      <c r="A429" s="23" t="str">
        <f t="shared" si="24"/>
        <v>00-</v>
      </c>
      <c r="B429" s="23" t="str">
        <f t="shared" si="27"/>
        <v xml:space="preserve"> site  m //</v>
      </c>
      <c r="C429" s="23" t="str">
        <f t="shared" si="25"/>
        <v/>
      </c>
      <c r="D429" s="61"/>
      <c r="E429" s="61"/>
      <c r="F429" s="47"/>
      <c r="G429" s="47"/>
      <c r="H429" s="47"/>
      <c r="I429" s="47"/>
      <c r="J429" s="40" t="str">
        <f t="shared" si="26"/>
        <v>//</v>
      </c>
      <c r="K429" s="76"/>
      <c r="L429" s="63"/>
      <c r="M429" s="47"/>
      <c r="N429" s="47"/>
      <c r="O429" s="47"/>
      <c r="P429" s="47"/>
      <c r="Q429" s="47"/>
      <c r="R429" s="47"/>
      <c r="S429" s="111"/>
      <c r="T429" s="47"/>
      <c r="U429" s="47"/>
      <c r="V429" s="47"/>
      <c r="W429" s="47"/>
      <c r="X429" s="47"/>
      <c r="Y429" s="114"/>
      <c r="Z429" s="47"/>
      <c r="AA429" s="117"/>
      <c r="AB429" s="47"/>
      <c r="AC429" s="47"/>
      <c r="AD429" s="40" t="e">
        <f>IF(#REF!="","N/A",#REF!)</f>
        <v>#REF!</v>
      </c>
      <c r="AE429" s="47"/>
      <c r="AF429" s="47"/>
      <c r="AG429" s="120"/>
      <c r="AH429" s="47"/>
      <c r="AI429" s="47"/>
    </row>
    <row r="430" spans="1:35" x14ac:dyDescent="0.25">
      <c r="A430" s="23" t="str">
        <f t="shared" si="24"/>
        <v>00-</v>
      </c>
      <c r="B430" s="23" t="str">
        <f t="shared" si="27"/>
        <v xml:space="preserve"> site  m //</v>
      </c>
      <c r="C430" s="23" t="str">
        <f t="shared" si="25"/>
        <v/>
      </c>
      <c r="D430" s="61"/>
      <c r="E430" s="61"/>
      <c r="F430" s="47"/>
      <c r="G430" s="47"/>
      <c r="H430" s="47"/>
      <c r="I430" s="47"/>
      <c r="J430" s="40" t="str">
        <f t="shared" si="26"/>
        <v>//</v>
      </c>
      <c r="K430" s="76"/>
      <c r="L430" s="63"/>
      <c r="M430" s="47"/>
      <c r="N430" s="47"/>
      <c r="O430" s="47"/>
      <c r="P430" s="47"/>
      <c r="Q430" s="47"/>
      <c r="R430" s="47"/>
      <c r="S430" s="111"/>
      <c r="T430" s="47"/>
      <c r="U430" s="47"/>
      <c r="V430" s="47"/>
      <c r="W430" s="47"/>
      <c r="X430" s="47"/>
      <c r="Y430" s="114"/>
      <c r="Z430" s="47"/>
      <c r="AA430" s="117"/>
      <c r="AB430" s="47"/>
      <c r="AC430" s="47"/>
      <c r="AD430" s="40" t="e">
        <f>IF(#REF!="","N/A",#REF!)</f>
        <v>#REF!</v>
      </c>
      <c r="AE430" s="47"/>
      <c r="AF430" s="47"/>
      <c r="AG430" s="120"/>
      <c r="AH430" s="47"/>
      <c r="AI430" s="47"/>
    </row>
    <row r="431" spans="1:35" x14ac:dyDescent="0.25">
      <c r="A431" s="23" t="str">
        <f t="shared" si="24"/>
        <v>00-</v>
      </c>
      <c r="B431" s="23" t="str">
        <f t="shared" si="27"/>
        <v xml:space="preserve"> site  m //</v>
      </c>
      <c r="C431" s="23" t="str">
        <f t="shared" si="25"/>
        <v/>
      </c>
      <c r="D431" s="61"/>
      <c r="E431" s="61"/>
      <c r="F431" s="47"/>
      <c r="G431" s="47"/>
      <c r="H431" s="47"/>
      <c r="I431" s="47"/>
      <c r="J431" s="40" t="str">
        <f t="shared" si="26"/>
        <v>//</v>
      </c>
      <c r="K431" s="76"/>
      <c r="L431" s="63"/>
      <c r="M431" s="47"/>
      <c r="N431" s="47"/>
      <c r="O431" s="47"/>
      <c r="P431" s="47"/>
      <c r="Q431" s="47"/>
      <c r="R431" s="47"/>
      <c r="S431" s="111"/>
      <c r="T431" s="47"/>
      <c r="U431" s="47"/>
      <c r="V431" s="47"/>
      <c r="W431" s="47"/>
      <c r="X431" s="47"/>
      <c r="Y431" s="114"/>
      <c r="Z431" s="47"/>
      <c r="AA431" s="117"/>
      <c r="AB431" s="47"/>
      <c r="AC431" s="47"/>
      <c r="AD431" s="40" t="e">
        <f>IF(#REF!="","N/A",#REF!)</f>
        <v>#REF!</v>
      </c>
      <c r="AE431" s="47"/>
      <c r="AF431" s="47"/>
      <c r="AG431" s="120"/>
      <c r="AH431" s="47"/>
      <c r="AI431" s="47"/>
    </row>
    <row r="432" spans="1:35" x14ac:dyDescent="0.25">
      <c r="A432" s="23" t="str">
        <f t="shared" si="24"/>
        <v>00-</v>
      </c>
      <c r="B432" s="23" t="str">
        <f t="shared" si="27"/>
        <v xml:space="preserve"> site  m //</v>
      </c>
      <c r="C432" s="23" t="str">
        <f t="shared" si="25"/>
        <v/>
      </c>
      <c r="D432" s="61"/>
      <c r="E432" s="61"/>
      <c r="F432" s="47"/>
      <c r="G432" s="47"/>
      <c r="H432" s="47"/>
      <c r="I432" s="47"/>
      <c r="J432" s="40" t="str">
        <f t="shared" si="26"/>
        <v>//</v>
      </c>
      <c r="K432" s="76"/>
      <c r="L432" s="63"/>
      <c r="M432" s="47"/>
      <c r="N432" s="47"/>
      <c r="O432" s="47"/>
      <c r="P432" s="47"/>
      <c r="Q432" s="47"/>
      <c r="R432" s="47"/>
      <c r="S432" s="111"/>
      <c r="T432" s="47"/>
      <c r="U432" s="47"/>
      <c r="V432" s="47"/>
      <c r="W432" s="47"/>
      <c r="X432" s="47"/>
      <c r="Y432" s="114"/>
      <c r="Z432" s="47"/>
      <c r="AA432" s="117"/>
      <c r="AB432" s="47"/>
      <c r="AC432" s="47"/>
      <c r="AD432" s="40" t="e">
        <f>IF(#REF!="","N/A",#REF!)</f>
        <v>#REF!</v>
      </c>
      <c r="AE432" s="47"/>
      <c r="AF432" s="47"/>
      <c r="AG432" s="120"/>
      <c r="AH432" s="47"/>
      <c r="AI432" s="47"/>
    </row>
    <row r="433" spans="1:35" x14ac:dyDescent="0.25">
      <c r="A433" s="23" t="str">
        <f t="shared" si="24"/>
        <v>00-</v>
      </c>
      <c r="B433" s="23" t="str">
        <f t="shared" si="27"/>
        <v xml:space="preserve"> site  m //</v>
      </c>
      <c r="C433" s="23" t="str">
        <f t="shared" si="25"/>
        <v/>
      </c>
      <c r="D433" s="61"/>
      <c r="E433" s="61"/>
      <c r="F433" s="47"/>
      <c r="G433" s="47"/>
      <c r="H433" s="47"/>
      <c r="I433" s="47"/>
      <c r="J433" s="40" t="str">
        <f t="shared" si="26"/>
        <v>//</v>
      </c>
      <c r="K433" s="76"/>
      <c r="L433" s="63"/>
      <c r="M433" s="47"/>
      <c r="N433" s="47"/>
      <c r="O433" s="47"/>
      <c r="P433" s="47"/>
      <c r="Q433" s="47"/>
      <c r="R433" s="47"/>
      <c r="S433" s="111"/>
      <c r="T433" s="47"/>
      <c r="U433" s="47"/>
      <c r="V433" s="47"/>
      <c r="W433" s="47"/>
      <c r="X433" s="47"/>
      <c r="Y433" s="114"/>
      <c r="Z433" s="47"/>
      <c r="AA433" s="117"/>
      <c r="AB433" s="47"/>
      <c r="AC433" s="47"/>
      <c r="AD433" s="40" t="e">
        <f>IF(#REF!="","N/A",#REF!)</f>
        <v>#REF!</v>
      </c>
      <c r="AE433" s="47"/>
      <c r="AF433" s="47"/>
      <c r="AG433" s="120"/>
      <c r="AH433" s="47"/>
      <c r="AI433" s="47"/>
    </row>
    <row r="434" spans="1:35" x14ac:dyDescent="0.25">
      <c r="A434" s="23" t="str">
        <f t="shared" si="24"/>
        <v>00-</v>
      </c>
      <c r="B434" s="23" t="str">
        <f t="shared" si="27"/>
        <v xml:space="preserve"> site  m //</v>
      </c>
      <c r="C434" s="23" t="str">
        <f t="shared" si="25"/>
        <v/>
      </c>
      <c r="D434" s="61"/>
      <c r="E434" s="61"/>
      <c r="F434" s="47"/>
      <c r="G434" s="47"/>
      <c r="H434" s="47"/>
      <c r="I434" s="47"/>
      <c r="J434" s="40" t="str">
        <f t="shared" si="26"/>
        <v>//</v>
      </c>
      <c r="K434" s="76"/>
      <c r="L434" s="63"/>
      <c r="M434" s="47"/>
      <c r="N434" s="47"/>
      <c r="O434" s="47"/>
      <c r="P434" s="47"/>
      <c r="Q434" s="47"/>
      <c r="R434" s="47"/>
      <c r="S434" s="111"/>
      <c r="T434" s="47"/>
      <c r="U434" s="47"/>
      <c r="V434" s="47"/>
      <c r="W434" s="47"/>
      <c r="X434" s="47"/>
      <c r="Y434" s="114"/>
      <c r="Z434" s="47"/>
      <c r="AA434" s="117"/>
      <c r="AB434" s="47"/>
      <c r="AC434" s="47"/>
      <c r="AD434" s="40" t="e">
        <f>IF(#REF!="","N/A",#REF!)</f>
        <v>#REF!</v>
      </c>
      <c r="AE434" s="47"/>
      <c r="AF434" s="47"/>
      <c r="AG434" s="120"/>
      <c r="AH434" s="47"/>
      <c r="AI434" s="47"/>
    </row>
    <row r="435" spans="1:35" x14ac:dyDescent="0.25">
      <c r="A435" s="23" t="str">
        <f t="shared" si="24"/>
        <v>00-</v>
      </c>
      <c r="B435" s="23" t="str">
        <f t="shared" si="27"/>
        <v xml:space="preserve"> site  m //</v>
      </c>
      <c r="C435" s="23" t="str">
        <f t="shared" si="25"/>
        <v/>
      </c>
      <c r="D435" s="61"/>
      <c r="E435" s="61"/>
      <c r="F435" s="47"/>
      <c r="G435" s="47"/>
      <c r="H435" s="47"/>
      <c r="I435" s="47"/>
      <c r="J435" s="40" t="str">
        <f t="shared" si="26"/>
        <v>//</v>
      </c>
      <c r="K435" s="76"/>
      <c r="L435" s="63"/>
      <c r="M435" s="47"/>
      <c r="N435" s="47"/>
      <c r="O435" s="47"/>
      <c r="P435" s="47"/>
      <c r="Q435" s="47"/>
      <c r="R435" s="47"/>
      <c r="S435" s="111"/>
      <c r="T435" s="47"/>
      <c r="U435" s="47"/>
      <c r="V435" s="47"/>
      <c r="W435" s="47"/>
      <c r="X435" s="47"/>
      <c r="Y435" s="114"/>
      <c r="Z435" s="47"/>
      <c r="AA435" s="117"/>
      <c r="AB435" s="47"/>
      <c r="AC435" s="47"/>
      <c r="AD435" s="40" t="e">
        <f>IF(#REF!="","N/A",#REF!)</f>
        <v>#REF!</v>
      </c>
      <c r="AE435" s="47"/>
      <c r="AF435" s="47"/>
      <c r="AG435" s="120"/>
      <c r="AH435" s="47"/>
      <c r="AI435" s="47"/>
    </row>
    <row r="436" spans="1:35" x14ac:dyDescent="0.25">
      <c r="A436" s="23" t="str">
        <f t="shared" si="24"/>
        <v>00-</v>
      </c>
      <c r="B436" s="23" t="str">
        <f t="shared" si="27"/>
        <v xml:space="preserve"> site  m //</v>
      </c>
      <c r="C436" s="23" t="str">
        <f t="shared" si="25"/>
        <v/>
      </c>
      <c r="D436" s="61"/>
      <c r="E436" s="61"/>
      <c r="F436" s="47"/>
      <c r="G436" s="47"/>
      <c r="H436" s="47"/>
      <c r="I436" s="47"/>
      <c r="J436" s="40" t="str">
        <f t="shared" si="26"/>
        <v>//</v>
      </c>
      <c r="K436" s="76"/>
      <c r="L436" s="63"/>
      <c r="M436" s="47"/>
      <c r="N436" s="47"/>
      <c r="O436" s="47"/>
      <c r="P436" s="47"/>
      <c r="Q436" s="47"/>
      <c r="R436" s="47"/>
      <c r="S436" s="111"/>
      <c r="T436" s="47"/>
      <c r="U436" s="47"/>
      <c r="V436" s="47"/>
      <c r="W436" s="47"/>
      <c r="X436" s="47"/>
      <c r="Y436" s="114"/>
      <c r="Z436" s="47"/>
      <c r="AA436" s="117"/>
      <c r="AB436" s="47"/>
      <c r="AC436" s="47"/>
      <c r="AD436" s="40" t="e">
        <f>IF(#REF!="","N/A",#REF!)</f>
        <v>#REF!</v>
      </c>
      <c r="AE436" s="47"/>
      <c r="AF436" s="47"/>
      <c r="AG436" s="120"/>
      <c r="AH436" s="47"/>
      <c r="AI436" s="47"/>
    </row>
    <row r="437" spans="1:35" x14ac:dyDescent="0.25">
      <c r="A437" s="23" t="str">
        <f t="shared" si="24"/>
        <v>00-</v>
      </c>
      <c r="B437" s="23" t="str">
        <f t="shared" si="27"/>
        <v xml:space="preserve"> site  m //</v>
      </c>
      <c r="C437" s="23" t="str">
        <f t="shared" si="25"/>
        <v/>
      </c>
      <c r="D437" s="61"/>
      <c r="E437" s="61"/>
      <c r="F437" s="47"/>
      <c r="G437" s="47"/>
      <c r="H437" s="47"/>
      <c r="I437" s="47"/>
      <c r="J437" s="40" t="str">
        <f t="shared" si="26"/>
        <v>//</v>
      </c>
      <c r="K437" s="76"/>
      <c r="L437" s="63"/>
      <c r="M437" s="47"/>
      <c r="N437" s="47"/>
      <c r="O437" s="47"/>
      <c r="P437" s="47"/>
      <c r="Q437" s="47"/>
      <c r="R437" s="47"/>
      <c r="S437" s="111"/>
      <c r="T437" s="47"/>
      <c r="U437" s="47"/>
      <c r="V437" s="47"/>
      <c r="W437" s="47"/>
      <c r="X437" s="47"/>
      <c r="Y437" s="114"/>
      <c r="Z437" s="47"/>
      <c r="AA437" s="117"/>
      <c r="AB437" s="47"/>
      <c r="AC437" s="47"/>
      <c r="AD437" s="40" t="e">
        <f>IF(#REF!="","N/A",#REF!)</f>
        <v>#REF!</v>
      </c>
      <c r="AE437" s="47"/>
      <c r="AF437" s="47"/>
      <c r="AG437" s="120"/>
      <c r="AH437" s="47"/>
      <c r="AI437" s="47"/>
    </row>
    <row r="438" spans="1:35" x14ac:dyDescent="0.25">
      <c r="A438" s="23" t="str">
        <f t="shared" si="24"/>
        <v>00-</v>
      </c>
      <c r="B438" s="23" t="str">
        <f t="shared" si="27"/>
        <v xml:space="preserve"> site  m //</v>
      </c>
      <c r="C438" s="23" t="str">
        <f t="shared" si="25"/>
        <v/>
      </c>
      <c r="D438" s="61"/>
      <c r="E438" s="61"/>
      <c r="F438" s="47"/>
      <c r="G438" s="47"/>
      <c r="H438" s="47"/>
      <c r="I438" s="47"/>
      <c r="J438" s="40" t="str">
        <f t="shared" si="26"/>
        <v>//</v>
      </c>
      <c r="K438" s="76"/>
      <c r="L438" s="63"/>
      <c r="M438" s="47"/>
      <c r="N438" s="47"/>
      <c r="O438" s="47"/>
      <c r="P438" s="47"/>
      <c r="Q438" s="47"/>
      <c r="R438" s="47"/>
      <c r="S438" s="111"/>
      <c r="T438" s="47"/>
      <c r="U438" s="47"/>
      <c r="V438" s="47"/>
      <c r="W438" s="47"/>
      <c r="X438" s="47"/>
      <c r="Y438" s="114"/>
      <c r="Z438" s="47"/>
      <c r="AA438" s="117"/>
      <c r="AB438" s="47"/>
      <c r="AC438" s="47"/>
      <c r="AD438" s="40" t="e">
        <f>IF(#REF!="","N/A",#REF!)</f>
        <v>#REF!</v>
      </c>
      <c r="AE438" s="47"/>
      <c r="AF438" s="47"/>
      <c r="AG438" s="120"/>
      <c r="AH438" s="47"/>
      <c r="AI438" s="47"/>
    </row>
    <row r="439" spans="1:35" x14ac:dyDescent="0.25">
      <c r="A439" s="23" t="str">
        <f t="shared" si="24"/>
        <v>00-</v>
      </c>
      <c r="B439" s="23" t="str">
        <f t="shared" si="27"/>
        <v xml:space="preserve"> site  m //</v>
      </c>
      <c r="C439" s="23" t="str">
        <f t="shared" si="25"/>
        <v/>
      </c>
      <c r="D439" s="61"/>
      <c r="E439" s="61"/>
      <c r="F439" s="47"/>
      <c r="G439" s="47"/>
      <c r="H439" s="47"/>
      <c r="I439" s="47"/>
      <c r="J439" s="40" t="str">
        <f t="shared" si="26"/>
        <v>//</v>
      </c>
      <c r="K439" s="76"/>
      <c r="L439" s="63"/>
      <c r="M439" s="47"/>
      <c r="N439" s="47"/>
      <c r="O439" s="47"/>
      <c r="P439" s="47"/>
      <c r="Q439" s="47"/>
      <c r="R439" s="47"/>
      <c r="S439" s="111"/>
      <c r="T439" s="47"/>
      <c r="U439" s="47"/>
      <c r="V439" s="47"/>
      <c r="W439" s="47"/>
      <c r="X439" s="47"/>
      <c r="Y439" s="114"/>
      <c r="Z439" s="47"/>
      <c r="AA439" s="117"/>
      <c r="AB439" s="47"/>
      <c r="AC439" s="47"/>
      <c r="AD439" s="40" t="e">
        <f>IF(#REF!="","N/A",#REF!)</f>
        <v>#REF!</v>
      </c>
      <c r="AE439" s="47"/>
      <c r="AF439" s="47"/>
      <c r="AG439" s="120"/>
      <c r="AH439" s="47"/>
      <c r="AI439" s="47"/>
    </row>
    <row r="440" spans="1:35" x14ac:dyDescent="0.25">
      <c r="A440" s="23" t="str">
        <f t="shared" si="24"/>
        <v>00-</v>
      </c>
      <c r="B440" s="23" t="str">
        <f t="shared" si="27"/>
        <v xml:space="preserve"> site  m //</v>
      </c>
      <c r="C440" s="23" t="str">
        <f t="shared" si="25"/>
        <v/>
      </c>
      <c r="D440" s="61"/>
      <c r="E440" s="61"/>
      <c r="F440" s="47"/>
      <c r="G440" s="47"/>
      <c r="H440" s="47"/>
      <c r="I440" s="47"/>
      <c r="J440" s="40" t="str">
        <f t="shared" si="26"/>
        <v>//</v>
      </c>
      <c r="K440" s="76"/>
      <c r="L440" s="63"/>
      <c r="M440" s="47"/>
      <c r="N440" s="47"/>
      <c r="O440" s="47"/>
      <c r="P440" s="47"/>
      <c r="Q440" s="47"/>
      <c r="R440" s="47"/>
      <c r="S440" s="111"/>
      <c r="T440" s="47"/>
      <c r="U440" s="47"/>
      <c r="V440" s="47"/>
      <c r="W440" s="47"/>
      <c r="X440" s="47"/>
      <c r="Y440" s="114"/>
      <c r="Z440" s="47"/>
      <c r="AA440" s="117"/>
      <c r="AB440" s="47"/>
      <c r="AC440" s="47"/>
      <c r="AD440" s="40" t="e">
        <f>IF(#REF!="","N/A",#REF!)</f>
        <v>#REF!</v>
      </c>
      <c r="AE440" s="47"/>
      <c r="AF440" s="47"/>
      <c r="AG440" s="120"/>
      <c r="AH440" s="47"/>
      <c r="AI440" s="47"/>
    </row>
    <row r="441" spans="1:35" x14ac:dyDescent="0.25">
      <c r="A441" s="23" t="str">
        <f t="shared" si="24"/>
        <v>00-</v>
      </c>
      <c r="B441" s="23" t="str">
        <f t="shared" si="27"/>
        <v xml:space="preserve"> site  m //</v>
      </c>
      <c r="C441" s="23" t="str">
        <f t="shared" si="25"/>
        <v/>
      </c>
      <c r="D441" s="61"/>
      <c r="E441" s="61"/>
      <c r="F441" s="47"/>
      <c r="G441" s="47"/>
      <c r="H441" s="47"/>
      <c r="I441" s="47"/>
      <c r="J441" s="40" t="str">
        <f t="shared" si="26"/>
        <v>//</v>
      </c>
      <c r="K441" s="76"/>
      <c r="L441" s="63"/>
      <c r="M441" s="47"/>
      <c r="N441" s="47"/>
      <c r="O441" s="47"/>
      <c r="P441" s="47"/>
      <c r="Q441" s="47"/>
      <c r="R441" s="47"/>
      <c r="S441" s="111"/>
      <c r="T441" s="47"/>
      <c r="U441" s="47"/>
      <c r="V441" s="47"/>
      <c r="W441" s="47"/>
      <c r="X441" s="47"/>
      <c r="Y441" s="114"/>
      <c r="Z441" s="47"/>
      <c r="AA441" s="117"/>
      <c r="AB441" s="47"/>
      <c r="AC441" s="47"/>
      <c r="AD441" s="40" t="e">
        <f>IF(#REF!="","N/A",#REF!)</f>
        <v>#REF!</v>
      </c>
      <c r="AE441" s="47"/>
      <c r="AF441" s="47"/>
      <c r="AG441" s="120"/>
      <c r="AH441" s="47"/>
      <c r="AI441" s="47"/>
    </row>
    <row r="442" spans="1:35" x14ac:dyDescent="0.25">
      <c r="A442" s="23" t="str">
        <f t="shared" si="24"/>
        <v>00-</v>
      </c>
      <c r="B442" s="23" t="str">
        <f t="shared" si="27"/>
        <v xml:space="preserve"> site  m //</v>
      </c>
      <c r="C442" s="23" t="str">
        <f t="shared" si="25"/>
        <v/>
      </c>
      <c r="D442" s="61"/>
      <c r="E442" s="61"/>
      <c r="F442" s="47"/>
      <c r="G442" s="47"/>
      <c r="H442" s="47"/>
      <c r="I442" s="47"/>
      <c r="J442" s="40" t="str">
        <f t="shared" si="26"/>
        <v>//</v>
      </c>
      <c r="K442" s="76"/>
      <c r="L442" s="63"/>
      <c r="M442" s="47"/>
      <c r="N442" s="47"/>
      <c r="O442" s="47"/>
      <c r="P442" s="47"/>
      <c r="Q442" s="47"/>
      <c r="R442" s="47"/>
      <c r="S442" s="111"/>
      <c r="T442" s="47"/>
      <c r="U442" s="47"/>
      <c r="V442" s="47"/>
      <c r="W442" s="47"/>
      <c r="X442" s="47"/>
      <c r="Y442" s="114"/>
      <c r="Z442" s="47"/>
      <c r="AA442" s="117"/>
      <c r="AB442" s="47"/>
      <c r="AC442" s="47"/>
      <c r="AD442" s="40" t="e">
        <f>IF(#REF!="","N/A",#REF!)</f>
        <v>#REF!</v>
      </c>
      <c r="AE442" s="47"/>
      <c r="AF442" s="47"/>
      <c r="AG442" s="120"/>
      <c r="AH442" s="47"/>
      <c r="AI442" s="47"/>
    </row>
    <row r="443" spans="1:35" x14ac:dyDescent="0.25">
      <c r="A443" s="23" t="str">
        <f t="shared" si="24"/>
        <v>00-</v>
      </c>
      <c r="B443" s="23" t="str">
        <f t="shared" si="27"/>
        <v xml:space="preserve"> site  m //</v>
      </c>
      <c r="C443" s="23" t="str">
        <f t="shared" si="25"/>
        <v/>
      </c>
      <c r="D443" s="61"/>
      <c r="E443" s="61"/>
      <c r="F443" s="47"/>
      <c r="G443" s="47"/>
      <c r="H443" s="47"/>
      <c r="I443" s="47"/>
      <c r="J443" s="40" t="str">
        <f t="shared" si="26"/>
        <v>//</v>
      </c>
      <c r="K443" s="76"/>
      <c r="L443" s="63"/>
      <c r="M443" s="47"/>
      <c r="N443" s="47"/>
      <c r="O443" s="47"/>
      <c r="P443" s="47"/>
      <c r="Q443" s="47"/>
      <c r="R443" s="47"/>
      <c r="S443" s="111"/>
      <c r="T443" s="47"/>
      <c r="U443" s="47"/>
      <c r="V443" s="47"/>
      <c r="W443" s="47"/>
      <c r="X443" s="47"/>
      <c r="Y443" s="114"/>
      <c r="Z443" s="47"/>
      <c r="AA443" s="117"/>
      <c r="AB443" s="47"/>
      <c r="AC443" s="47"/>
      <c r="AD443" s="40" t="e">
        <f>IF(#REF!="","N/A",#REF!)</f>
        <v>#REF!</v>
      </c>
      <c r="AE443" s="47"/>
      <c r="AF443" s="47"/>
      <c r="AG443" s="120"/>
      <c r="AH443" s="47"/>
      <c r="AI443" s="47"/>
    </row>
    <row r="444" spans="1:35" x14ac:dyDescent="0.25">
      <c r="A444" s="23" t="str">
        <f t="shared" si="24"/>
        <v>00-</v>
      </c>
      <c r="B444" s="23" t="str">
        <f t="shared" si="27"/>
        <v xml:space="preserve"> site  m //</v>
      </c>
      <c r="C444" s="23" t="str">
        <f t="shared" si="25"/>
        <v/>
      </c>
      <c r="D444" s="61"/>
      <c r="E444" s="61"/>
      <c r="F444" s="47"/>
      <c r="G444" s="47"/>
      <c r="H444" s="47"/>
      <c r="I444" s="47"/>
      <c r="J444" s="40" t="str">
        <f t="shared" si="26"/>
        <v>//</v>
      </c>
      <c r="K444" s="76"/>
      <c r="L444" s="63"/>
      <c r="M444" s="47"/>
      <c r="N444" s="47"/>
      <c r="O444" s="47"/>
      <c r="P444" s="47"/>
      <c r="Q444" s="47"/>
      <c r="R444" s="47"/>
      <c r="S444" s="111"/>
      <c r="T444" s="47"/>
      <c r="U444" s="47"/>
      <c r="V444" s="47"/>
      <c r="W444" s="47"/>
      <c r="X444" s="47"/>
      <c r="Y444" s="114"/>
      <c r="Z444" s="47"/>
      <c r="AA444" s="117"/>
      <c r="AB444" s="47"/>
      <c r="AC444" s="47"/>
      <c r="AD444" s="40" t="e">
        <f>IF(#REF!="","N/A",#REF!)</f>
        <v>#REF!</v>
      </c>
      <c r="AE444" s="47"/>
      <c r="AF444" s="47"/>
      <c r="AG444" s="120"/>
      <c r="AH444" s="47"/>
      <c r="AI444" s="47"/>
    </row>
    <row r="445" spans="1:35" x14ac:dyDescent="0.25">
      <c r="A445" s="23" t="str">
        <f t="shared" si="24"/>
        <v>00-</v>
      </c>
      <c r="B445" s="23" t="str">
        <f t="shared" si="27"/>
        <v xml:space="preserve"> site  m //</v>
      </c>
      <c r="C445" s="23" t="str">
        <f t="shared" si="25"/>
        <v/>
      </c>
      <c r="D445" s="61"/>
      <c r="E445" s="61"/>
      <c r="F445" s="47"/>
      <c r="G445" s="47"/>
      <c r="H445" s="47"/>
      <c r="I445" s="47"/>
      <c r="J445" s="40" t="str">
        <f t="shared" si="26"/>
        <v>//</v>
      </c>
      <c r="K445" s="76"/>
      <c r="L445" s="63"/>
      <c r="M445" s="47"/>
      <c r="N445" s="47"/>
      <c r="O445" s="47"/>
      <c r="P445" s="47"/>
      <c r="Q445" s="47"/>
      <c r="R445" s="47"/>
      <c r="S445" s="111"/>
      <c r="T445" s="47"/>
      <c r="U445" s="47"/>
      <c r="V445" s="47"/>
      <c r="W445" s="47"/>
      <c r="X445" s="47"/>
      <c r="Y445" s="114"/>
      <c r="Z445" s="47"/>
      <c r="AA445" s="117"/>
      <c r="AB445" s="47"/>
      <c r="AC445" s="47"/>
      <c r="AD445" s="40" t="e">
        <f>IF(#REF!="","N/A",#REF!)</f>
        <v>#REF!</v>
      </c>
      <c r="AE445" s="47"/>
      <c r="AF445" s="47"/>
      <c r="AG445" s="120"/>
      <c r="AH445" s="47"/>
      <c r="AI445" s="47"/>
    </row>
    <row r="446" spans="1:35" x14ac:dyDescent="0.25">
      <c r="A446" s="23" t="str">
        <f t="shared" si="24"/>
        <v>00-</v>
      </c>
      <c r="B446" s="23" t="str">
        <f t="shared" si="27"/>
        <v xml:space="preserve"> site  m //</v>
      </c>
      <c r="C446" s="23" t="str">
        <f t="shared" si="25"/>
        <v/>
      </c>
      <c r="D446" s="61"/>
      <c r="E446" s="61"/>
      <c r="F446" s="47"/>
      <c r="G446" s="47"/>
      <c r="H446" s="47"/>
      <c r="I446" s="47"/>
      <c r="J446" s="40" t="str">
        <f t="shared" si="26"/>
        <v>//</v>
      </c>
      <c r="K446" s="76"/>
      <c r="L446" s="63"/>
      <c r="M446" s="47"/>
      <c r="N446" s="47"/>
      <c r="O446" s="47"/>
      <c r="P446" s="47"/>
      <c r="Q446" s="47"/>
      <c r="R446" s="47"/>
      <c r="S446" s="111"/>
      <c r="T446" s="47"/>
      <c r="U446" s="47"/>
      <c r="V446" s="47"/>
      <c r="W446" s="47"/>
      <c r="X446" s="47"/>
      <c r="Y446" s="114"/>
      <c r="Z446" s="47"/>
      <c r="AA446" s="117"/>
      <c r="AB446" s="47"/>
      <c r="AC446" s="47"/>
      <c r="AD446" s="40" t="e">
        <f>IF(#REF!="","N/A",#REF!)</f>
        <v>#REF!</v>
      </c>
      <c r="AE446" s="47"/>
      <c r="AF446" s="47"/>
      <c r="AG446" s="120"/>
      <c r="AH446" s="47"/>
      <c r="AI446" s="47"/>
    </row>
    <row r="447" spans="1:35" x14ac:dyDescent="0.25">
      <c r="A447" s="23" t="str">
        <f t="shared" si="24"/>
        <v>00-</v>
      </c>
      <c r="B447" s="23" t="str">
        <f t="shared" si="27"/>
        <v xml:space="preserve"> site  m //</v>
      </c>
      <c r="C447" s="23" t="str">
        <f t="shared" si="25"/>
        <v/>
      </c>
      <c r="D447" s="61"/>
      <c r="E447" s="61"/>
      <c r="F447" s="47"/>
      <c r="G447" s="47"/>
      <c r="H447" s="47"/>
      <c r="I447" s="47"/>
      <c r="J447" s="40" t="str">
        <f t="shared" si="26"/>
        <v>//</v>
      </c>
      <c r="K447" s="76"/>
      <c r="L447" s="63"/>
      <c r="M447" s="47"/>
      <c r="N447" s="47"/>
      <c r="O447" s="47"/>
      <c r="P447" s="47"/>
      <c r="Q447" s="47"/>
      <c r="R447" s="47"/>
      <c r="S447" s="111"/>
      <c r="T447" s="47"/>
      <c r="U447" s="47"/>
      <c r="V447" s="47"/>
      <c r="W447" s="47"/>
      <c r="X447" s="47"/>
      <c r="Y447" s="114"/>
      <c r="Z447" s="47"/>
      <c r="AA447" s="117"/>
      <c r="AB447" s="47"/>
      <c r="AC447" s="47"/>
      <c r="AD447" s="40" t="e">
        <f>IF(#REF!="","N/A",#REF!)</f>
        <v>#REF!</v>
      </c>
      <c r="AE447" s="47"/>
      <c r="AF447" s="47"/>
      <c r="AG447" s="120"/>
      <c r="AH447" s="47"/>
      <c r="AI447" s="47"/>
    </row>
    <row r="448" spans="1:35" x14ac:dyDescent="0.25">
      <c r="A448" s="23" t="str">
        <f t="shared" si="24"/>
        <v>00-</v>
      </c>
      <c r="B448" s="23" t="str">
        <f t="shared" si="27"/>
        <v xml:space="preserve"> site  m //</v>
      </c>
      <c r="C448" s="23" t="str">
        <f t="shared" si="25"/>
        <v/>
      </c>
      <c r="D448" s="61"/>
      <c r="E448" s="61"/>
      <c r="F448" s="47"/>
      <c r="G448" s="47"/>
      <c r="H448" s="47"/>
      <c r="I448" s="47"/>
      <c r="J448" s="40" t="str">
        <f t="shared" si="26"/>
        <v>//</v>
      </c>
      <c r="K448" s="76"/>
      <c r="L448" s="63"/>
      <c r="M448" s="47"/>
      <c r="N448" s="47"/>
      <c r="O448" s="47"/>
      <c r="P448" s="47"/>
      <c r="Q448" s="47"/>
      <c r="R448" s="47"/>
      <c r="S448" s="111"/>
      <c r="T448" s="47"/>
      <c r="U448" s="47"/>
      <c r="V448" s="47"/>
      <c r="W448" s="47"/>
      <c r="X448" s="47"/>
      <c r="Y448" s="114"/>
      <c r="Z448" s="47"/>
      <c r="AA448" s="117"/>
      <c r="AB448" s="47"/>
      <c r="AC448" s="47"/>
      <c r="AD448" s="40" t="e">
        <f>IF(#REF!="","N/A",#REF!)</f>
        <v>#REF!</v>
      </c>
      <c r="AE448" s="47"/>
      <c r="AF448" s="47"/>
      <c r="AG448" s="120"/>
      <c r="AH448" s="47"/>
      <c r="AI448" s="47"/>
    </row>
    <row r="449" spans="1:35" x14ac:dyDescent="0.25">
      <c r="A449" s="23" t="str">
        <f t="shared" si="24"/>
        <v>00-</v>
      </c>
      <c r="B449" s="23" t="str">
        <f t="shared" si="27"/>
        <v xml:space="preserve"> site  m //</v>
      </c>
      <c r="C449" s="23" t="str">
        <f t="shared" si="25"/>
        <v/>
      </c>
      <c r="D449" s="61"/>
      <c r="E449" s="61"/>
      <c r="F449" s="47"/>
      <c r="G449" s="47"/>
      <c r="H449" s="47"/>
      <c r="I449" s="47"/>
      <c r="J449" s="40" t="str">
        <f t="shared" si="26"/>
        <v>//</v>
      </c>
      <c r="K449" s="76"/>
      <c r="L449" s="63"/>
      <c r="M449" s="47"/>
      <c r="N449" s="47"/>
      <c r="O449" s="47"/>
      <c r="P449" s="47"/>
      <c r="Q449" s="47"/>
      <c r="R449" s="47"/>
      <c r="S449" s="111"/>
      <c r="T449" s="47"/>
      <c r="U449" s="47"/>
      <c r="V449" s="47"/>
      <c r="W449" s="47"/>
      <c r="X449" s="47"/>
      <c r="Y449" s="114"/>
      <c r="Z449" s="47"/>
      <c r="AA449" s="117"/>
      <c r="AB449" s="47"/>
      <c r="AC449" s="47"/>
      <c r="AD449" s="40" t="e">
        <f>IF(#REF!="","N/A",#REF!)</f>
        <v>#REF!</v>
      </c>
      <c r="AE449" s="47"/>
      <c r="AF449" s="47"/>
      <c r="AG449" s="120"/>
      <c r="AH449" s="47"/>
      <c r="AI449" s="47"/>
    </row>
    <row r="450" spans="1:35" x14ac:dyDescent="0.25">
      <c r="A450" s="23" t="str">
        <f t="shared" si="24"/>
        <v>00-</v>
      </c>
      <c r="B450" s="23" t="str">
        <f t="shared" si="27"/>
        <v xml:space="preserve"> site  m //</v>
      </c>
      <c r="C450" s="23" t="str">
        <f t="shared" si="25"/>
        <v/>
      </c>
      <c r="D450" s="61"/>
      <c r="E450" s="61"/>
      <c r="F450" s="47"/>
      <c r="G450" s="47"/>
      <c r="H450" s="47"/>
      <c r="I450" s="47"/>
      <c r="J450" s="40" t="str">
        <f t="shared" si="26"/>
        <v>//</v>
      </c>
      <c r="K450" s="76"/>
      <c r="L450" s="63"/>
      <c r="M450" s="47"/>
      <c r="N450" s="47"/>
      <c r="O450" s="47"/>
      <c r="P450" s="47"/>
      <c r="Q450" s="47"/>
      <c r="R450" s="47"/>
      <c r="S450" s="111"/>
      <c r="T450" s="47"/>
      <c r="U450" s="47"/>
      <c r="V450" s="47"/>
      <c r="W450" s="47"/>
      <c r="X450" s="47"/>
      <c r="Y450" s="114"/>
      <c r="Z450" s="47"/>
      <c r="AA450" s="117"/>
      <c r="AB450" s="47"/>
      <c r="AC450" s="47"/>
      <c r="AD450" s="40" t="e">
        <f>IF(#REF!="","N/A",#REF!)</f>
        <v>#REF!</v>
      </c>
      <c r="AE450" s="47"/>
      <c r="AF450" s="47"/>
      <c r="AG450" s="120"/>
      <c r="AH450" s="47"/>
      <c r="AI450" s="47"/>
    </row>
    <row r="451" spans="1:35" x14ac:dyDescent="0.25">
      <c r="A451" s="23" t="str">
        <f t="shared" si="24"/>
        <v>00-</v>
      </c>
      <c r="B451" s="23" t="str">
        <f t="shared" si="27"/>
        <v xml:space="preserve"> site  m //</v>
      </c>
      <c r="C451" s="23" t="str">
        <f t="shared" si="25"/>
        <v/>
      </c>
      <c r="D451" s="61"/>
      <c r="E451" s="61"/>
      <c r="F451" s="47"/>
      <c r="G451" s="47"/>
      <c r="H451" s="47"/>
      <c r="I451" s="47"/>
      <c r="J451" s="40" t="str">
        <f t="shared" si="26"/>
        <v>//</v>
      </c>
      <c r="K451" s="76"/>
      <c r="L451" s="63"/>
      <c r="M451" s="47"/>
      <c r="N451" s="47"/>
      <c r="O451" s="47"/>
      <c r="P451" s="47"/>
      <c r="Q451" s="47"/>
      <c r="R451" s="47"/>
      <c r="S451" s="111"/>
      <c r="T451" s="47"/>
      <c r="U451" s="47"/>
      <c r="V451" s="47"/>
      <c r="W451" s="47"/>
      <c r="X451" s="47"/>
      <c r="Y451" s="114"/>
      <c r="Z451" s="47"/>
      <c r="AA451" s="117"/>
      <c r="AB451" s="47"/>
      <c r="AC451" s="47"/>
      <c r="AD451" s="40" t="e">
        <f>IF(#REF!="","N/A",#REF!)</f>
        <v>#REF!</v>
      </c>
      <c r="AE451" s="47"/>
      <c r="AF451" s="47"/>
      <c r="AG451" s="120"/>
      <c r="AH451" s="47"/>
      <c r="AI451" s="47"/>
    </row>
    <row r="452" spans="1:35" x14ac:dyDescent="0.25">
      <c r="A452" s="23" t="str">
        <f t="shared" ref="A452:A501" si="28">IFERROR((CONCATENATE(((-1*TRUNC(E452,4))*10000),((TRUNC(D452,4))*10000),"-",I452))," ")</f>
        <v>00-</v>
      </c>
      <c r="B452" s="23" t="str">
        <f t="shared" si="27"/>
        <v xml:space="preserve"> site  m //</v>
      </c>
      <c r="C452" s="23" t="str">
        <f t="shared" ref="C452:C501" si="29">IF(B452=" site  m //","",(CONCATENATE(M452," ","site"," ",N452," ",W452,"m"," ",J452)))</f>
        <v/>
      </c>
      <c r="D452" s="61"/>
      <c r="E452" s="61"/>
      <c r="F452" s="47"/>
      <c r="G452" s="47"/>
      <c r="H452" s="47"/>
      <c r="I452" s="47"/>
      <c r="J452" s="40" t="str">
        <f t="shared" ref="J452:J501" si="30">(CONCATENATE(G452,"/",H452,"/",I452))</f>
        <v>//</v>
      </c>
      <c r="K452" s="76"/>
      <c r="L452" s="63"/>
      <c r="M452" s="47"/>
      <c r="N452" s="47"/>
      <c r="O452" s="47"/>
      <c r="P452" s="47"/>
      <c r="Q452" s="47"/>
      <c r="R452" s="47"/>
      <c r="S452" s="111"/>
      <c r="T452" s="47"/>
      <c r="U452" s="47"/>
      <c r="V452" s="47"/>
      <c r="W452" s="47"/>
      <c r="X452" s="47"/>
      <c r="Y452" s="114"/>
      <c r="Z452" s="47"/>
      <c r="AA452" s="117"/>
      <c r="AB452" s="47"/>
      <c r="AC452" s="47"/>
      <c r="AD452" s="40" t="e">
        <f>IF(#REF!="","N/A",#REF!)</f>
        <v>#REF!</v>
      </c>
      <c r="AE452" s="47"/>
      <c r="AF452" s="47"/>
      <c r="AG452" s="120"/>
      <c r="AH452" s="47"/>
      <c r="AI452" s="47"/>
    </row>
    <row r="453" spans="1:35" x14ac:dyDescent="0.25">
      <c r="A453" s="23" t="str">
        <f t="shared" si="28"/>
        <v>00-</v>
      </c>
      <c r="B453" s="23" t="str">
        <f t="shared" ref="B453:B501" si="31">CONCATENATE(M453," ","site"," ",N453," ",W453,"m"," ",J453)</f>
        <v xml:space="preserve"> site  m //</v>
      </c>
      <c r="C453" s="23" t="str">
        <f t="shared" si="29"/>
        <v/>
      </c>
      <c r="D453" s="61"/>
      <c r="E453" s="61"/>
      <c r="F453" s="47"/>
      <c r="G453" s="47"/>
      <c r="H453" s="47"/>
      <c r="I453" s="47"/>
      <c r="J453" s="40" t="str">
        <f t="shared" si="30"/>
        <v>//</v>
      </c>
      <c r="K453" s="76"/>
      <c r="L453" s="63"/>
      <c r="M453" s="47"/>
      <c r="N453" s="47"/>
      <c r="O453" s="47"/>
      <c r="P453" s="47"/>
      <c r="Q453" s="47"/>
      <c r="R453" s="47"/>
      <c r="S453" s="111"/>
      <c r="T453" s="47"/>
      <c r="U453" s="47"/>
      <c r="V453" s="47"/>
      <c r="W453" s="47"/>
      <c r="X453" s="47"/>
      <c r="Y453" s="114"/>
      <c r="Z453" s="47"/>
      <c r="AA453" s="117"/>
      <c r="AB453" s="47"/>
      <c r="AC453" s="47"/>
      <c r="AD453" s="40" t="e">
        <f>IF(#REF!="","N/A",#REF!)</f>
        <v>#REF!</v>
      </c>
      <c r="AE453" s="47"/>
      <c r="AF453" s="47"/>
      <c r="AG453" s="120"/>
      <c r="AH453" s="47"/>
      <c r="AI453" s="47"/>
    </row>
    <row r="454" spans="1:35" x14ac:dyDescent="0.25">
      <c r="A454" s="23" t="str">
        <f t="shared" si="28"/>
        <v>00-</v>
      </c>
      <c r="B454" s="23" t="str">
        <f t="shared" si="31"/>
        <v xml:space="preserve"> site  m //</v>
      </c>
      <c r="C454" s="23" t="str">
        <f t="shared" si="29"/>
        <v/>
      </c>
      <c r="D454" s="61"/>
      <c r="E454" s="61"/>
      <c r="F454" s="47"/>
      <c r="G454" s="47"/>
      <c r="H454" s="47"/>
      <c r="I454" s="47"/>
      <c r="J454" s="40" t="str">
        <f t="shared" si="30"/>
        <v>//</v>
      </c>
      <c r="K454" s="76"/>
      <c r="L454" s="63"/>
      <c r="M454" s="47"/>
      <c r="N454" s="47"/>
      <c r="O454" s="47"/>
      <c r="P454" s="47"/>
      <c r="Q454" s="47"/>
      <c r="R454" s="47"/>
      <c r="S454" s="111"/>
      <c r="T454" s="47"/>
      <c r="U454" s="47"/>
      <c r="V454" s="47"/>
      <c r="W454" s="47"/>
      <c r="X454" s="47"/>
      <c r="Y454" s="114"/>
      <c r="Z454" s="47"/>
      <c r="AA454" s="117"/>
      <c r="AB454" s="47"/>
      <c r="AC454" s="47"/>
      <c r="AD454" s="40" t="e">
        <f>IF(#REF!="","N/A",#REF!)</f>
        <v>#REF!</v>
      </c>
      <c r="AE454" s="47"/>
      <c r="AF454" s="47"/>
      <c r="AG454" s="120"/>
      <c r="AH454" s="47"/>
      <c r="AI454" s="47"/>
    </row>
    <row r="455" spans="1:35" x14ac:dyDescent="0.25">
      <c r="A455" s="23" t="str">
        <f t="shared" si="28"/>
        <v>00-</v>
      </c>
      <c r="B455" s="23" t="str">
        <f t="shared" si="31"/>
        <v xml:space="preserve"> site  m //</v>
      </c>
      <c r="C455" s="23" t="str">
        <f t="shared" si="29"/>
        <v/>
      </c>
      <c r="D455" s="61"/>
      <c r="E455" s="61"/>
      <c r="F455" s="47"/>
      <c r="G455" s="47"/>
      <c r="H455" s="47"/>
      <c r="I455" s="47"/>
      <c r="J455" s="40" t="str">
        <f t="shared" si="30"/>
        <v>//</v>
      </c>
      <c r="K455" s="76"/>
      <c r="L455" s="63"/>
      <c r="M455" s="47"/>
      <c r="N455" s="47"/>
      <c r="O455" s="47"/>
      <c r="P455" s="47"/>
      <c r="Q455" s="47"/>
      <c r="R455" s="47"/>
      <c r="S455" s="111"/>
      <c r="T455" s="47"/>
      <c r="U455" s="47"/>
      <c r="V455" s="47"/>
      <c r="W455" s="47"/>
      <c r="X455" s="47"/>
      <c r="Y455" s="114"/>
      <c r="Z455" s="47"/>
      <c r="AA455" s="117"/>
      <c r="AB455" s="47"/>
      <c r="AC455" s="47"/>
      <c r="AD455" s="40" t="e">
        <f>IF(#REF!="","N/A",#REF!)</f>
        <v>#REF!</v>
      </c>
      <c r="AE455" s="47"/>
      <c r="AF455" s="47"/>
      <c r="AG455" s="120"/>
      <c r="AH455" s="47"/>
      <c r="AI455" s="47"/>
    </row>
    <row r="456" spans="1:35" x14ac:dyDescent="0.25">
      <c r="A456" s="23" t="str">
        <f t="shared" si="28"/>
        <v>00-</v>
      </c>
      <c r="B456" s="23" t="str">
        <f t="shared" si="31"/>
        <v xml:space="preserve"> site  m //</v>
      </c>
      <c r="C456" s="23" t="str">
        <f t="shared" si="29"/>
        <v/>
      </c>
      <c r="D456" s="61"/>
      <c r="E456" s="61"/>
      <c r="F456" s="47"/>
      <c r="G456" s="47"/>
      <c r="H456" s="47"/>
      <c r="I456" s="47"/>
      <c r="J456" s="40" t="str">
        <f t="shared" si="30"/>
        <v>//</v>
      </c>
      <c r="K456" s="76"/>
      <c r="L456" s="63"/>
      <c r="M456" s="47"/>
      <c r="N456" s="47"/>
      <c r="O456" s="47"/>
      <c r="P456" s="47"/>
      <c r="Q456" s="47"/>
      <c r="R456" s="47"/>
      <c r="S456" s="111"/>
      <c r="T456" s="47"/>
      <c r="U456" s="47"/>
      <c r="V456" s="47"/>
      <c r="W456" s="47"/>
      <c r="X456" s="47"/>
      <c r="Y456" s="114"/>
      <c r="Z456" s="47"/>
      <c r="AA456" s="117"/>
      <c r="AB456" s="47"/>
      <c r="AC456" s="47"/>
      <c r="AD456" s="40" t="e">
        <f>IF(#REF!="","N/A",#REF!)</f>
        <v>#REF!</v>
      </c>
      <c r="AE456" s="47"/>
      <c r="AF456" s="47"/>
      <c r="AG456" s="120"/>
      <c r="AH456" s="47"/>
      <c r="AI456" s="47"/>
    </row>
    <row r="457" spans="1:35" x14ac:dyDescent="0.25">
      <c r="A457" s="23" t="str">
        <f t="shared" si="28"/>
        <v>00-</v>
      </c>
      <c r="B457" s="23" t="str">
        <f t="shared" si="31"/>
        <v xml:space="preserve"> site  m //</v>
      </c>
      <c r="C457" s="23" t="str">
        <f t="shared" si="29"/>
        <v/>
      </c>
      <c r="D457" s="61"/>
      <c r="E457" s="61"/>
      <c r="F457" s="47"/>
      <c r="G457" s="47"/>
      <c r="H457" s="47"/>
      <c r="I457" s="47"/>
      <c r="J457" s="40" t="str">
        <f t="shared" si="30"/>
        <v>//</v>
      </c>
      <c r="K457" s="76"/>
      <c r="L457" s="63"/>
      <c r="M457" s="47"/>
      <c r="N457" s="47"/>
      <c r="O457" s="47"/>
      <c r="P457" s="47"/>
      <c r="Q457" s="47"/>
      <c r="R457" s="47"/>
      <c r="S457" s="111"/>
      <c r="T457" s="47"/>
      <c r="U457" s="47"/>
      <c r="V457" s="47"/>
      <c r="W457" s="47"/>
      <c r="X457" s="47"/>
      <c r="Y457" s="114"/>
      <c r="Z457" s="47"/>
      <c r="AA457" s="117"/>
      <c r="AB457" s="47"/>
      <c r="AC457" s="47"/>
      <c r="AD457" s="40" t="e">
        <f>IF(#REF!="","N/A",#REF!)</f>
        <v>#REF!</v>
      </c>
      <c r="AE457" s="47"/>
      <c r="AF457" s="47"/>
      <c r="AG457" s="120"/>
      <c r="AH457" s="47"/>
      <c r="AI457" s="47"/>
    </row>
    <row r="458" spans="1:35" x14ac:dyDescent="0.25">
      <c r="A458" s="23" t="str">
        <f t="shared" si="28"/>
        <v>00-</v>
      </c>
      <c r="B458" s="23" t="str">
        <f t="shared" si="31"/>
        <v xml:space="preserve"> site  m //</v>
      </c>
      <c r="C458" s="23" t="str">
        <f t="shared" si="29"/>
        <v/>
      </c>
      <c r="D458" s="61"/>
      <c r="E458" s="61"/>
      <c r="F458" s="47"/>
      <c r="G458" s="47"/>
      <c r="H458" s="47"/>
      <c r="I458" s="47"/>
      <c r="J458" s="40" t="str">
        <f t="shared" si="30"/>
        <v>//</v>
      </c>
      <c r="K458" s="76"/>
      <c r="L458" s="63"/>
      <c r="M458" s="47"/>
      <c r="N458" s="47"/>
      <c r="O458" s="47"/>
      <c r="P458" s="47"/>
      <c r="Q458" s="47"/>
      <c r="R458" s="47"/>
      <c r="S458" s="111"/>
      <c r="T458" s="47"/>
      <c r="U458" s="47"/>
      <c r="V458" s="47"/>
      <c r="W458" s="47"/>
      <c r="X458" s="47"/>
      <c r="Y458" s="114"/>
      <c r="Z458" s="47"/>
      <c r="AA458" s="117"/>
      <c r="AB458" s="47"/>
      <c r="AC458" s="47"/>
      <c r="AD458" s="40" t="e">
        <f>IF(#REF!="","N/A",#REF!)</f>
        <v>#REF!</v>
      </c>
      <c r="AE458" s="47"/>
      <c r="AF458" s="47"/>
      <c r="AG458" s="120"/>
      <c r="AH458" s="47"/>
      <c r="AI458" s="47"/>
    </row>
    <row r="459" spans="1:35" x14ac:dyDescent="0.25">
      <c r="A459" s="23" t="str">
        <f t="shared" si="28"/>
        <v>00-</v>
      </c>
      <c r="B459" s="23" t="str">
        <f t="shared" si="31"/>
        <v xml:space="preserve"> site  m //</v>
      </c>
      <c r="C459" s="23" t="str">
        <f t="shared" si="29"/>
        <v/>
      </c>
      <c r="D459" s="61"/>
      <c r="E459" s="61"/>
      <c r="F459" s="47"/>
      <c r="G459" s="47"/>
      <c r="H459" s="47"/>
      <c r="I459" s="47"/>
      <c r="J459" s="40" t="str">
        <f t="shared" si="30"/>
        <v>//</v>
      </c>
      <c r="K459" s="76"/>
      <c r="L459" s="63"/>
      <c r="M459" s="47"/>
      <c r="N459" s="47"/>
      <c r="O459" s="47"/>
      <c r="P459" s="47"/>
      <c r="Q459" s="47"/>
      <c r="R459" s="47"/>
      <c r="S459" s="111"/>
      <c r="T459" s="47"/>
      <c r="U459" s="47"/>
      <c r="V459" s="47"/>
      <c r="W459" s="47"/>
      <c r="X459" s="47"/>
      <c r="Y459" s="114"/>
      <c r="Z459" s="47"/>
      <c r="AA459" s="117"/>
      <c r="AB459" s="47"/>
      <c r="AC459" s="47"/>
      <c r="AD459" s="40" t="e">
        <f>IF(#REF!="","N/A",#REF!)</f>
        <v>#REF!</v>
      </c>
      <c r="AE459" s="47"/>
      <c r="AF459" s="47"/>
      <c r="AG459" s="120"/>
      <c r="AH459" s="47"/>
      <c r="AI459" s="47"/>
    </row>
    <row r="460" spans="1:35" x14ac:dyDescent="0.25">
      <c r="A460" s="23" t="str">
        <f t="shared" si="28"/>
        <v>00-</v>
      </c>
      <c r="B460" s="23" t="str">
        <f t="shared" si="31"/>
        <v xml:space="preserve"> site  m //</v>
      </c>
      <c r="C460" s="23" t="str">
        <f t="shared" si="29"/>
        <v/>
      </c>
      <c r="D460" s="61"/>
      <c r="E460" s="61"/>
      <c r="F460" s="47"/>
      <c r="G460" s="47"/>
      <c r="H460" s="47"/>
      <c r="I460" s="47"/>
      <c r="J460" s="40" t="str">
        <f t="shared" si="30"/>
        <v>//</v>
      </c>
      <c r="K460" s="76"/>
      <c r="L460" s="63"/>
      <c r="M460" s="47"/>
      <c r="N460" s="47"/>
      <c r="O460" s="47"/>
      <c r="P460" s="47"/>
      <c r="Q460" s="47"/>
      <c r="R460" s="47"/>
      <c r="S460" s="111"/>
      <c r="T460" s="47"/>
      <c r="U460" s="47"/>
      <c r="V460" s="47"/>
      <c r="W460" s="47"/>
      <c r="X460" s="47"/>
      <c r="Y460" s="114"/>
      <c r="Z460" s="47"/>
      <c r="AA460" s="117"/>
      <c r="AB460" s="47"/>
      <c r="AC460" s="47"/>
      <c r="AD460" s="40" t="e">
        <f>IF(#REF!="","N/A",#REF!)</f>
        <v>#REF!</v>
      </c>
      <c r="AE460" s="47"/>
      <c r="AF460" s="47"/>
      <c r="AG460" s="120"/>
      <c r="AH460" s="47"/>
      <c r="AI460" s="47"/>
    </row>
    <row r="461" spans="1:35" x14ac:dyDescent="0.25">
      <c r="A461" s="23" t="str">
        <f t="shared" si="28"/>
        <v>00-</v>
      </c>
      <c r="B461" s="23" t="str">
        <f t="shared" si="31"/>
        <v xml:space="preserve"> site  m //</v>
      </c>
      <c r="C461" s="23" t="str">
        <f t="shared" si="29"/>
        <v/>
      </c>
      <c r="D461" s="61"/>
      <c r="E461" s="61"/>
      <c r="F461" s="47"/>
      <c r="G461" s="47"/>
      <c r="H461" s="47"/>
      <c r="I461" s="47"/>
      <c r="J461" s="40" t="str">
        <f t="shared" si="30"/>
        <v>//</v>
      </c>
      <c r="K461" s="76"/>
      <c r="L461" s="63"/>
      <c r="M461" s="47"/>
      <c r="N461" s="47"/>
      <c r="O461" s="47"/>
      <c r="P461" s="47"/>
      <c r="Q461" s="47"/>
      <c r="R461" s="47"/>
      <c r="S461" s="111"/>
      <c r="T461" s="47"/>
      <c r="U461" s="47"/>
      <c r="V461" s="47"/>
      <c r="W461" s="47"/>
      <c r="X461" s="47"/>
      <c r="Y461" s="114"/>
      <c r="Z461" s="47"/>
      <c r="AA461" s="117"/>
      <c r="AB461" s="47"/>
      <c r="AC461" s="47"/>
      <c r="AD461" s="40" t="e">
        <f>IF(#REF!="","N/A",#REF!)</f>
        <v>#REF!</v>
      </c>
      <c r="AE461" s="47"/>
      <c r="AF461" s="47"/>
      <c r="AG461" s="120"/>
      <c r="AH461" s="47"/>
      <c r="AI461" s="47"/>
    </row>
    <row r="462" spans="1:35" x14ac:dyDescent="0.25">
      <c r="A462" s="23" t="str">
        <f t="shared" si="28"/>
        <v>00-</v>
      </c>
      <c r="B462" s="23" t="str">
        <f t="shared" si="31"/>
        <v xml:space="preserve"> site  m //</v>
      </c>
      <c r="C462" s="23" t="str">
        <f t="shared" si="29"/>
        <v/>
      </c>
      <c r="D462" s="61"/>
      <c r="E462" s="61"/>
      <c r="F462" s="47"/>
      <c r="G462" s="47"/>
      <c r="H462" s="47"/>
      <c r="I462" s="47"/>
      <c r="J462" s="40" t="str">
        <f t="shared" si="30"/>
        <v>//</v>
      </c>
      <c r="K462" s="76"/>
      <c r="L462" s="63"/>
      <c r="M462" s="47"/>
      <c r="N462" s="47"/>
      <c r="O462" s="47"/>
      <c r="P462" s="47"/>
      <c r="Q462" s="47"/>
      <c r="R462" s="47"/>
      <c r="S462" s="111"/>
      <c r="T462" s="47"/>
      <c r="U462" s="47"/>
      <c r="V462" s="47"/>
      <c r="W462" s="47"/>
      <c r="X462" s="47"/>
      <c r="Y462" s="114"/>
      <c r="Z462" s="47"/>
      <c r="AA462" s="117"/>
      <c r="AB462" s="47"/>
      <c r="AC462" s="47"/>
      <c r="AD462" s="40" t="e">
        <f>IF(#REF!="","N/A",#REF!)</f>
        <v>#REF!</v>
      </c>
      <c r="AE462" s="47"/>
      <c r="AF462" s="47"/>
      <c r="AG462" s="120"/>
      <c r="AH462" s="47"/>
      <c r="AI462" s="47"/>
    </row>
    <row r="463" spans="1:35" x14ac:dyDescent="0.25">
      <c r="A463" s="23" t="str">
        <f t="shared" si="28"/>
        <v>00-</v>
      </c>
      <c r="B463" s="23" t="str">
        <f t="shared" si="31"/>
        <v xml:space="preserve"> site  m //</v>
      </c>
      <c r="C463" s="23" t="str">
        <f t="shared" si="29"/>
        <v/>
      </c>
      <c r="D463" s="61"/>
      <c r="E463" s="61"/>
      <c r="F463" s="47"/>
      <c r="G463" s="47"/>
      <c r="H463" s="47"/>
      <c r="I463" s="47"/>
      <c r="J463" s="40" t="str">
        <f t="shared" si="30"/>
        <v>//</v>
      </c>
      <c r="K463" s="76"/>
      <c r="L463" s="63"/>
      <c r="M463" s="47"/>
      <c r="N463" s="47"/>
      <c r="O463" s="47"/>
      <c r="P463" s="47"/>
      <c r="Q463" s="47"/>
      <c r="R463" s="47"/>
      <c r="S463" s="111"/>
      <c r="T463" s="47"/>
      <c r="U463" s="47"/>
      <c r="V463" s="47"/>
      <c r="W463" s="47"/>
      <c r="X463" s="47"/>
      <c r="Y463" s="114"/>
      <c r="Z463" s="47"/>
      <c r="AA463" s="117"/>
      <c r="AB463" s="47"/>
      <c r="AC463" s="47"/>
      <c r="AD463" s="40" t="e">
        <f>IF(#REF!="","N/A",#REF!)</f>
        <v>#REF!</v>
      </c>
      <c r="AE463" s="47"/>
      <c r="AF463" s="47"/>
      <c r="AG463" s="120"/>
      <c r="AH463" s="47"/>
      <c r="AI463" s="47"/>
    </row>
    <row r="464" spans="1:35" x14ac:dyDescent="0.25">
      <c r="A464" s="23" t="str">
        <f t="shared" si="28"/>
        <v>00-</v>
      </c>
      <c r="B464" s="23" t="str">
        <f t="shared" si="31"/>
        <v xml:space="preserve"> site  m //</v>
      </c>
      <c r="C464" s="23" t="str">
        <f t="shared" si="29"/>
        <v/>
      </c>
      <c r="D464" s="61"/>
      <c r="E464" s="61"/>
      <c r="F464" s="47"/>
      <c r="G464" s="47"/>
      <c r="H464" s="47"/>
      <c r="I464" s="47"/>
      <c r="J464" s="40" t="str">
        <f t="shared" si="30"/>
        <v>//</v>
      </c>
      <c r="K464" s="76"/>
      <c r="L464" s="63"/>
      <c r="M464" s="47"/>
      <c r="N464" s="47"/>
      <c r="O464" s="47"/>
      <c r="P464" s="47"/>
      <c r="Q464" s="47"/>
      <c r="R464" s="47"/>
      <c r="S464" s="111"/>
      <c r="T464" s="47"/>
      <c r="U464" s="47"/>
      <c r="V464" s="47"/>
      <c r="W464" s="47"/>
      <c r="X464" s="47"/>
      <c r="Y464" s="114"/>
      <c r="Z464" s="47"/>
      <c r="AA464" s="117"/>
      <c r="AB464" s="47"/>
      <c r="AC464" s="47"/>
      <c r="AD464" s="40" t="e">
        <f>IF(#REF!="","N/A",#REF!)</f>
        <v>#REF!</v>
      </c>
      <c r="AE464" s="47"/>
      <c r="AF464" s="47"/>
      <c r="AG464" s="120"/>
      <c r="AH464" s="47"/>
      <c r="AI464" s="47"/>
    </row>
    <row r="465" spans="1:35" x14ac:dyDescent="0.25">
      <c r="A465" s="23" t="str">
        <f t="shared" si="28"/>
        <v>00-</v>
      </c>
      <c r="B465" s="23" t="str">
        <f t="shared" si="31"/>
        <v xml:space="preserve"> site  m //</v>
      </c>
      <c r="C465" s="23" t="str">
        <f t="shared" si="29"/>
        <v/>
      </c>
      <c r="D465" s="61"/>
      <c r="E465" s="61"/>
      <c r="F465" s="47"/>
      <c r="G465" s="47"/>
      <c r="H465" s="47"/>
      <c r="I465" s="47"/>
      <c r="J465" s="40" t="str">
        <f t="shared" si="30"/>
        <v>//</v>
      </c>
      <c r="K465" s="76"/>
      <c r="L465" s="63"/>
      <c r="M465" s="47"/>
      <c r="N465" s="47"/>
      <c r="O465" s="47"/>
      <c r="P465" s="47"/>
      <c r="Q465" s="47"/>
      <c r="R465" s="47"/>
      <c r="S465" s="111"/>
      <c r="T465" s="47"/>
      <c r="U465" s="47"/>
      <c r="V465" s="47"/>
      <c r="W465" s="47"/>
      <c r="X465" s="47"/>
      <c r="Y465" s="114"/>
      <c r="Z465" s="47"/>
      <c r="AA465" s="117"/>
      <c r="AB465" s="47"/>
      <c r="AC465" s="47"/>
      <c r="AD465" s="40" t="e">
        <f>IF(#REF!="","N/A",#REF!)</f>
        <v>#REF!</v>
      </c>
      <c r="AE465" s="47"/>
      <c r="AF465" s="47"/>
      <c r="AG465" s="120"/>
      <c r="AH465" s="47"/>
      <c r="AI465" s="47"/>
    </row>
    <row r="466" spans="1:35" x14ac:dyDescent="0.25">
      <c r="A466" s="23" t="str">
        <f t="shared" si="28"/>
        <v>00-</v>
      </c>
      <c r="B466" s="23" t="str">
        <f t="shared" si="31"/>
        <v xml:space="preserve"> site  m //</v>
      </c>
      <c r="C466" s="23" t="str">
        <f t="shared" si="29"/>
        <v/>
      </c>
      <c r="D466" s="61"/>
      <c r="E466" s="61"/>
      <c r="F466" s="47"/>
      <c r="G466" s="47"/>
      <c r="H466" s="47"/>
      <c r="I466" s="47"/>
      <c r="J466" s="40" t="str">
        <f t="shared" si="30"/>
        <v>//</v>
      </c>
      <c r="K466" s="76"/>
      <c r="L466" s="63"/>
      <c r="M466" s="47"/>
      <c r="N466" s="47"/>
      <c r="O466" s="47"/>
      <c r="P466" s="47"/>
      <c r="Q466" s="47"/>
      <c r="R466" s="47"/>
      <c r="S466" s="111"/>
      <c r="T466" s="47"/>
      <c r="U466" s="47"/>
      <c r="V466" s="47"/>
      <c r="W466" s="47"/>
      <c r="X466" s="47"/>
      <c r="Y466" s="114"/>
      <c r="Z466" s="47"/>
      <c r="AA466" s="117"/>
      <c r="AB466" s="47"/>
      <c r="AC466" s="47"/>
      <c r="AD466" s="40" t="e">
        <f>IF(#REF!="","N/A",#REF!)</f>
        <v>#REF!</v>
      </c>
      <c r="AE466" s="47"/>
      <c r="AF466" s="47"/>
      <c r="AG466" s="120"/>
      <c r="AH466" s="47"/>
      <c r="AI466" s="47"/>
    </row>
    <row r="467" spans="1:35" x14ac:dyDescent="0.25">
      <c r="A467" s="23" t="str">
        <f t="shared" si="28"/>
        <v>00-</v>
      </c>
      <c r="B467" s="23" t="str">
        <f t="shared" si="31"/>
        <v xml:space="preserve"> site  m //</v>
      </c>
      <c r="C467" s="23" t="str">
        <f t="shared" si="29"/>
        <v/>
      </c>
      <c r="D467" s="61"/>
      <c r="E467" s="61"/>
      <c r="F467" s="47"/>
      <c r="G467" s="47"/>
      <c r="H467" s="47"/>
      <c r="I467" s="47"/>
      <c r="J467" s="40" t="str">
        <f t="shared" si="30"/>
        <v>//</v>
      </c>
      <c r="K467" s="76"/>
      <c r="L467" s="63"/>
      <c r="M467" s="47"/>
      <c r="N467" s="47"/>
      <c r="O467" s="47"/>
      <c r="P467" s="47"/>
      <c r="Q467" s="47"/>
      <c r="R467" s="47"/>
      <c r="S467" s="111"/>
      <c r="T467" s="47"/>
      <c r="U467" s="47"/>
      <c r="V467" s="47"/>
      <c r="W467" s="47"/>
      <c r="X467" s="47"/>
      <c r="Y467" s="114"/>
      <c r="Z467" s="47"/>
      <c r="AA467" s="117"/>
      <c r="AB467" s="47"/>
      <c r="AC467" s="47"/>
      <c r="AD467" s="40" t="e">
        <f>IF(#REF!="","N/A",#REF!)</f>
        <v>#REF!</v>
      </c>
      <c r="AE467" s="47"/>
      <c r="AF467" s="47"/>
      <c r="AG467" s="120"/>
      <c r="AH467" s="47"/>
      <c r="AI467" s="47"/>
    </row>
    <row r="468" spans="1:35" x14ac:dyDescent="0.25">
      <c r="A468" s="23" t="str">
        <f t="shared" si="28"/>
        <v>00-</v>
      </c>
      <c r="B468" s="23" t="str">
        <f t="shared" si="31"/>
        <v xml:space="preserve"> site  m //</v>
      </c>
      <c r="C468" s="23" t="str">
        <f t="shared" si="29"/>
        <v/>
      </c>
      <c r="D468" s="61"/>
      <c r="E468" s="61"/>
      <c r="F468" s="47"/>
      <c r="G468" s="47"/>
      <c r="H468" s="47"/>
      <c r="I468" s="47"/>
      <c r="J468" s="40" t="str">
        <f t="shared" si="30"/>
        <v>//</v>
      </c>
      <c r="K468" s="76"/>
      <c r="L468" s="63"/>
      <c r="M468" s="47"/>
      <c r="N468" s="47"/>
      <c r="O468" s="47"/>
      <c r="P468" s="47"/>
      <c r="Q468" s="47"/>
      <c r="R468" s="47"/>
      <c r="S468" s="111"/>
      <c r="T468" s="47"/>
      <c r="U468" s="47"/>
      <c r="V468" s="47"/>
      <c r="W468" s="47"/>
      <c r="X468" s="47"/>
      <c r="Y468" s="114"/>
      <c r="Z468" s="47"/>
      <c r="AA468" s="117"/>
      <c r="AB468" s="47"/>
      <c r="AC468" s="47"/>
      <c r="AD468" s="40" t="e">
        <f>IF(#REF!="","N/A",#REF!)</f>
        <v>#REF!</v>
      </c>
      <c r="AE468" s="47"/>
      <c r="AF468" s="47"/>
      <c r="AG468" s="120"/>
      <c r="AH468" s="47"/>
      <c r="AI468" s="47"/>
    </row>
    <row r="469" spans="1:35" x14ac:dyDescent="0.25">
      <c r="A469" s="23" t="str">
        <f t="shared" si="28"/>
        <v>00-</v>
      </c>
      <c r="B469" s="23" t="str">
        <f t="shared" si="31"/>
        <v xml:space="preserve"> site  m //</v>
      </c>
      <c r="C469" s="23" t="str">
        <f t="shared" si="29"/>
        <v/>
      </c>
      <c r="D469" s="61"/>
      <c r="E469" s="61"/>
      <c r="F469" s="47"/>
      <c r="G469" s="47"/>
      <c r="H469" s="47"/>
      <c r="I469" s="47"/>
      <c r="J469" s="40" t="str">
        <f t="shared" si="30"/>
        <v>//</v>
      </c>
      <c r="K469" s="76"/>
      <c r="L469" s="63"/>
      <c r="M469" s="47"/>
      <c r="N469" s="47"/>
      <c r="O469" s="47"/>
      <c r="P469" s="47"/>
      <c r="Q469" s="47"/>
      <c r="R469" s="47"/>
      <c r="S469" s="111"/>
      <c r="T469" s="47"/>
      <c r="U469" s="47"/>
      <c r="V469" s="47"/>
      <c r="W469" s="47"/>
      <c r="X469" s="47"/>
      <c r="Y469" s="114"/>
      <c r="Z469" s="47"/>
      <c r="AA469" s="117"/>
      <c r="AB469" s="47"/>
      <c r="AC469" s="47"/>
      <c r="AD469" s="40" t="e">
        <f>IF(#REF!="","N/A",#REF!)</f>
        <v>#REF!</v>
      </c>
      <c r="AE469" s="47"/>
      <c r="AF469" s="47"/>
      <c r="AG469" s="120"/>
      <c r="AH469" s="47"/>
      <c r="AI469" s="47"/>
    </row>
    <row r="470" spans="1:35" x14ac:dyDescent="0.25">
      <c r="A470" s="23" t="str">
        <f t="shared" si="28"/>
        <v>00-</v>
      </c>
      <c r="B470" s="23" t="str">
        <f t="shared" si="31"/>
        <v xml:space="preserve"> site  m //</v>
      </c>
      <c r="C470" s="23" t="str">
        <f t="shared" si="29"/>
        <v/>
      </c>
      <c r="D470" s="61"/>
      <c r="E470" s="61"/>
      <c r="F470" s="47"/>
      <c r="G470" s="47"/>
      <c r="H470" s="47"/>
      <c r="I470" s="47"/>
      <c r="J470" s="40" t="str">
        <f t="shared" si="30"/>
        <v>//</v>
      </c>
      <c r="K470" s="76"/>
      <c r="L470" s="63"/>
      <c r="M470" s="47"/>
      <c r="N470" s="47"/>
      <c r="O470" s="47"/>
      <c r="P470" s="47"/>
      <c r="Q470" s="47"/>
      <c r="R470" s="47"/>
      <c r="S470" s="111"/>
      <c r="T470" s="47"/>
      <c r="U470" s="47"/>
      <c r="V470" s="47"/>
      <c r="W470" s="47"/>
      <c r="X470" s="47"/>
      <c r="Y470" s="114"/>
      <c r="Z470" s="47"/>
      <c r="AA470" s="117"/>
      <c r="AB470" s="47"/>
      <c r="AC470" s="47"/>
      <c r="AD470" s="40" t="e">
        <f>IF(#REF!="","N/A",#REF!)</f>
        <v>#REF!</v>
      </c>
      <c r="AE470" s="47"/>
      <c r="AF470" s="47"/>
      <c r="AG470" s="120"/>
      <c r="AH470" s="47"/>
      <c r="AI470" s="47"/>
    </row>
    <row r="471" spans="1:35" x14ac:dyDescent="0.25">
      <c r="A471" s="23" t="str">
        <f t="shared" si="28"/>
        <v>00-</v>
      </c>
      <c r="B471" s="23" t="str">
        <f t="shared" si="31"/>
        <v xml:space="preserve"> site  m //</v>
      </c>
      <c r="C471" s="23" t="str">
        <f t="shared" si="29"/>
        <v/>
      </c>
      <c r="D471" s="61"/>
      <c r="E471" s="61"/>
      <c r="F471" s="47"/>
      <c r="G471" s="47"/>
      <c r="H471" s="47"/>
      <c r="I471" s="47"/>
      <c r="J471" s="40" t="str">
        <f t="shared" si="30"/>
        <v>//</v>
      </c>
      <c r="K471" s="76"/>
      <c r="L471" s="63"/>
      <c r="M471" s="47"/>
      <c r="N471" s="47"/>
      <c r="O471" s="47"/>
      <c r="P471" s="47"/>
      <c r="Q471" s="47"/>
      <c r="R471" s="47"/>
      <c r="S471" s="111"/>
      <c r="T471" s="47"/>
      <c r="U471" s="47"/>
      <c r="V471" s="47"/>
      <c r="W471" s="47"/>
      <c r="X471" s="47"/>
      <c r="Y471" s="114"/>
      <c r="Z471" s="47"/>
      <c r="AA471" s="117"/>
      <c r="AB471" s="47"/>
      <c r="AC471" s="47"/>
      <c r="AD471" s="40" t="e">
        <f>IF(#REF!="","N/A",#REF!)</f>
        <v>#REF!</v>
      </c>
      <c r="AE471" s="47"/>
      <c r="AF471" s="47"/>
      <c r="AG471" s="120"/>
      <c r="AH471" s="47"/>
      <c r="AI471" s="47"/>
    </row>
    <row r="472" spans="1:35" x14ac:dyDescent="0.25">
      <c r="A472" s="23" t="str">
        <f t="shared" si="28"/>
        <v>00-</v>
      </c>
      <c r="B472" s="23" t="str">
        <f t="shared" si="31"/>
        <v xml:space="preserve"> site  m //</v>
      </c>
      <c r="C472" s="23" t="str">
        <f t="shared" si="29"/>
        <v/>
      </c>
      <c r="D472" s="61"/>
      <c r="E472" s="61"/>
      <c r="F472" s="47"/>
      <c r="G472" s="47"/>
      <c r="H472" s="47"/>
      <c r="I472" s="47"/>
      <c r="J472" s="40" t="str">
        <f t="shared" si="30"/>
        <v>//</v>
      </c>
      <c r="K472" s="76"/>
      <c r="L472" s="63"/>
      <c r="M472" s="47"/>
      <c r="N472" s="47"/>
      <c r="O472" s="47"/>
      <c r="P472" s="47"/>
      <c r="Q472" s="47"/>
      <c r="R472" s="47"/>
      <c r="S472" s="111"/>
      <c r="T472" s="47"/>
      <c r="U472" s="47"/>
      <c r="V472" s="47"/>
      <c r="W472" s="47"/>
      <c r="X472" s="47"/>
      <c r="Y472" s="114"/>
      <c r="Z472" s="47"/>
      <c r="AA472" s="117"/>
      <c r="AB472" s="47"/>
      <c r="AC472" s="47"/>
      <c r="AD472" s="40" t="e">
        <f>IF(#REF!="","N/A",#REF!)</f>
        <v>#REF!</v>
      </c>
      <c r="AE472" s="47"/>
      <c r="AF472" s="47"/>
      <c r="AG472" s="120"/>
      <c r="AH472" s="47"/>
      <c r="AI472" s="47"/>
    </row>
    <row r="473" spans="1:35" x14ac:dyDescent="0.25">
      <c r="A473" s="23" t="str">
        <f t="shared" si="28"/>
        <v>00-</v>
      </c>
      <c r="B473" s="23" t="str">
        <f t="shared" si="31"/>
        <v xml:space="preserve"> site  m //</v>
      </c>
      <c r="C473" s="23" t="str">
        <f t="shared" si="29"/>
        <v/>
      </c>
      <c r="D473" s="61"/>
      <c r="E473" s="61"/>
      <c r="F473" s="47"/>
      <c r="G473" s="47"/>
      <c r="H473" s="47"/>
      <c r="I473" s="47"/>
      <c r="J473" s="40" t="str">
        <f t="shared" si="30"/>
        <v>//</v>
      </c>
      <c r="K473" s="76"/>
      <c r="L473" s="63"/>
      <c r="M473" s="47"/>
      <c r="N473" s="47"/>
      <c r="O473" s="47"/>
      <c r="P473" s="47"/>
      <c r="Q473" s="47"/>
      <c r="R473" s="47"/>
      <c r="S473" s="111"/>
      <c r="T473" s="47"/>
      <c r="U473" s="47"/>
      <c r="V473" s="47"/>
      <c r="W473" s="47"/>
      <c r="X473" s="47"/>
      <c r="Y473" s="114"/>
      <c r="Z473" s="47"/>
      <c r="AA473" s="117"/>
      <c r="AB473" s="47"/>
      <c r="AC473" s="47"/>
      <c r="AD473" s="40" t="e">
        <f>IF(#REF!="","N/A",#REF!)</f>
        <v>#REF!</v>
      </c>
      <c r="AE473" s="47"/>
      <c r="AF473" s="47"/>
      <c r="AG473" s="120"/>
      <c r="AH473" s="47"/>
      <c r="AI473" s="47"/>
    </row>
    <row r="474" spans="1:35" x14ac:dyDescent="0.25">
      <c r="A474" s="23" t="str">
        <f t="shared" si="28"/>
        <v>00-</v>
      </c>
      <c r="B474" s="23" t="str">
        <f t="shared" si="31"/>
        <v xml:space="preserve"> site  m //</v>
      </c>
      <c r="C474" s="23" t="str">
        <f t="shared" si="29"/>
        <v/>
      </c>
      <c r="D474" s="61"/>
      <c r="E474" s="61"/>
      <c r="F474" s="47"/>
      <c r="G474" s="47"/>
      <c r="H474" s="47"/>
      <c r="I474" s="47"/>
      <c r="J474" s="40" t="str">
        <f t="shared" si="30"/>
        <v>//</v>
      </c>
      <c r="K474" s="76"/>
      <c r="L474" s="63"/>
      <c r="M474" s="47"/>
      <c r="N474" s="47"/>
      <c r="O474" s="47"/>
      <c r="P474" s="47"/>
      <c r="Q474" s="47"/>
      <c r="R474" s="47"/>
      <c r="S474" s="111"/>
      <c r="T474" s="47"/>
      <c r="U474" s="47"/>
      <c r="V474" s="47"/>
      <c r="W474" s="47"/>
      <c r="X474" s="47"/>
      <c r="Y474" s="114"/>
      <c r="Z474" s="47"/>
      <c r="AA474" s="117"/>
      <c r="AB474" s="47"/>
      <c r="AC474" s="47"/>
      <c r="AD474" s="40" t="e">
        <f>IF(#REF!="","N/A",#REF!)</f>
        <v>#REF!</v>
      </c>
      <c r="AE474" s="47"/>
      <c r="AF474" s="47"/>
      <c r="AG474" s="120"/>
      <c r="AH474" s="47"/>
      <c r="AI474" s="47"/>
    </row>
    <row r="475" spans="1:35" x14ac:dyDescent="0.25">
      <c r="A475" s="23" t="str">
        <f t="shared" si="28"/>
        <v>00-</v>
      </c>
      <c r="B475" s="23" t="str">
        <f t="shared" si="31"/>
        <v xml:space="preserve"> site  m //</v>
      </c>
      <c r="C475" s="23" t="str">
        <f t="shared" si="29"/>
        <v/>
      </c>
      <c r="D475" s="61"/>
      <c r="E475" s="61"/>
      <c r="F475" s="47"/>
      <c r="G475" s="47"/>
      <c r="H475" s="47"/>
      <c r="I475" s="47"/>
      <c r="J475" s="40" t="str">
        <f t="shared" si="30"/>
        <v>//</v>
      </c>
      <c r="K475" s="76"/>
      <c r="L475" s="63"/>
      <c r="M475" s="47"/>
      <c r="N475" s="47"/>
      <c r="O475" s="47"/>
      <c r="P475" s="47"/>
      <c r="Q475" s="47"/>
      <c r="R475" s="47"/>
      <c r="S475" s="111"/>
      <c r="T475" s="47"/>
      <c r="U475" s="47"/>
      <c r="V475" s="47"/>
      <c r="W475" s="47"/>
      <c r="X475" s="47"/>
      <c r="Y475" s="114"/>
      <c r="Z475" s="47"/>
      <c r="AA475" s="117"/>
      <c r="AB475" s="47"/>
      <c r="AC475" s="47"/>
      <c r="AD475" s="40" t="e">
        <f>IF(#REF!="","N/A",#REF!)</f>
        <v>#REF!</v>
      </c>
      <c r="AE475" s="47"/>
      <c r="AF475" s="47"/>
      <c r="AG475" s="120"/>
      <c r="AH475" s="47"/>
      <c r="AI475" s="47"/>
    </row>
    <row r="476" spans="1:35" x14ac:dyDescent="0.25">
      <c r="A476" s="23" t="str">
        <f t="shared" si="28"/>
        <v>00-</v>
      </c>
      <c r="B476" s="23" t="str">
        <f t="shared" si="31"/>
        <v xml:space="preserve"> site  m //</v>
      </c>
      <c r="C476" s="23" t="str">
        <f t="shared" si="29"/>
        <v/>
      </c>
      <c r="D476" s="61"/>
      <c r="E476" s="61"/>
      <c r="F476" s="47"/>
      <c r="G476" s="47"/>
      <c r="H476" s="47"/>
      <c r="I476" s="47"/>
      <c r="J476" s="40" t="str">
        <f t="shared" si="30"/>
        <v>//</v>
      </c>
      <c r="K476" s="76"/>
      <c r="L476" s="63"/>
      <c r="M476" s="47"/>
      <c r="N476" s="47"/>
      <c r="O476" s="47"/>
      <c r="P476" s="47"/>
      <c r="Q476" s="47"/>
      <c r="R476" s="47"/>
      <c r="S476" s="111"/>
      <c r="T476" s="47"/>
      <c r="U476" s="47"/>
      <c r="V476" s="47"/>
      <c r="W476" s="47"/>
      <c r="X476" s="47"/>
      <c r="Y476" s="114"/>
      <c r="Z476" s="47"/>
      <c r="AA476" s="117"/>
      <c r="AB476" s="47"/>
      <c r="AC476" s="47"/>
      <c r="AD476" s="40" t="e">
        <f>IF(#REF!="","N/A",#REF!)</f>
        <v>#REF!</v>
      </c>
      <c r="AE476" s="47"/>
      <c r="AF476" s="47"/>
      <c r="AG476" s="120"/>
      <c r="AH476" s="47"/>
      <c r="AI476" s="47"/>
    </row>
    <row r="477" spans="1:35" x14ac:dyDescent="0.25">
      <c r="A477" s="23" t="str">
        <f t="shared" si="28"/>
        <v>00-</v>
      </c>
      <c r="B477" s="23" t="str">
        <f t="shared" si="31"/>
        <v xml:space="preserve"> site  m //</v>
      </c>
      <c r="C477" s="23" t="str">
        <f t="shared" si="29"/>
        <v/>
      </c>
      <c r="D477" s="61"/>
      <c r="E477" s="61"/>
      <c r="F477" s="47"/>
      <c r="G477" s="47"/>
      <c r="H477" s="47"/>
      <c r="I477" s="47"/>
      <c r="J477" s="40" t="str">
        <f t="shared" si="30"/>
        <v>//</v>
      </c>
      <c r="K477" s="76"/>
      <c r="L477" s="63"/>
      <c r="M477" s="47"/>
      <c r="N477" s="47"/>
      <c r="O477" s="47"/>
      <c r="P477" s="47"/>
      <c r="Q477" s="47"/>
      <c r="R477" s="47"/>
      <c r="S477" s="111"/>
      <c r="T477" s="47"/>
      <c r="U477" s="47"/>
      <c r="V477" s="47"/>
      <c r="W477" s="47"/>
      <c r="X477" s="47"/>
      <c r="Y477" s="114"/>
      <c r="Z477" s="47"/>
      <c r="AA477" s="117"/>
      <c r="AB477" s="47"/>
      <c r="AC477" s="47"/>
      <c r="AD477" s="40" t="e">
        <f>IF(#REF!="","N/A",#REF!)</f>
        <v>#REF!</v>
      </c>
      <c r="AE477" s="47"/>
      <c r="AF477" s="47"/>
      <c r="AG477" s="120"/>
      <c r="AH477" s="47"/>
      <c r="AI477" s="47"/>
    </row>
    <row r="478" spans="1:35" x14ac:dyDescent="0.25">
      <c r="A478" s="23" t="str">
        <f t="shared" si="28"/>
        <v>00-</v>
      </c>
      <c r="B478" s="23" t="str">
        <f t="shared" si="31"/>
        <v xml:space="preserve"> site  m //</v>
      </c>
      <c r="C478" s="23" t="str">
        <f t="shared" si="29"/>
        <v/>
      </c>
      <c r="D478" s="61"/>
      <c r="E478" s="61"/>
      <c r="F478" s="47"/>
      <c r="G478" s="47"/>
      <c r="H478" s="47"/>
      <c r="I478" s="47"/>
      <c r="J478" s="40" t="str">
        <f t="shared" si="30"/>
        <v>//</v>
      </c>
      <c r="K478" s="76"/>
      <c r="L478" s="63"/>
      <c r="M478" s="47"/>
      <c r="N478" s="47"/>
      <c r="O478" s="47"/>
      <c r="P478" s="47"/>
      <c r="Q478" s="47"/>
      <c r="R478" s="47"/>
      <c r="S478" s="111"/>
      <c r="T478" s="47"/>
      <c r="U478" s="47"/>
      <c r="V478" s="47"/>
      <c r="W478" s="47"/>
      <c r="X478" s="47"/>
      <c r="Y478" s="114"/>
      <c r="Z478" s="47"/>
      <c r="AA478" s="117"/>
      <c r="AB478" s="47"/>
      <c r="AC478" s="47"/>
      <c r="AD478" s="40" t="e">
        <f>IF(#REF!="","N/A",#REF!)</f>
        <v>#REF!</v>
      </c>
      <c r="AE478" s="47"/>
      <c r="AF478" s="47"/>
      <c r="AG478" s="120"/>
      <c r="AH478" s="47"/>
      <c r="AI478" s="47"/>
    </row>
    <row r="479" spans="1:35" x14ac:dyDescent="0.25">
      <c r="A479" s="23" t="str">
        <f t="shared" si="28"/>
        <v>00-</v>
      </c>
      <c r="B479" s="23" t="str">
        <f t="shared" si="31"/>
        <v xml:space="preserve"> site  m //</v>
      </c>
      <c r="C479" s="23" t="str">
        <f t="shared" si="29"/>
        <v/>
      </c>
      <c r="D479" s="61"/>
      <c r="E479" s="61"/>
      <c r="F479" s="47"/>
      <c r="G479" s="47"/>
      <c r="H479" s="47"/>
      <c r="I479" s="47"/>
      <c r="J479" s="40" t="str">
        <f t="shared" si="30"/>
        <v>//</v>
      </c>
      <c r="K479" s="76"/>
      <c r="L479" s="63"/>
      <c r="M479" s="47"/>
      <c r="N479" s="47"/>
      <c r="O479" s="47"/>
      <c r="P479" s="47"/>
      <c r="Q479" s="47"/>
      <c r="R479" s="47"/>
      <c r="S479" s="111"/>
      <c r="T479" s="47"/>
      <c r="U479" s="47"/>
      <c r="V479" s="47"/>
      <c r="W479" s="47"/>
      <c r="X479" s="47"/>
      <c r="Y479" s="114"/>
      <c r="Z479" s="47"/>
      <c r="AA479" s="117"/>
      <c r="AB479" s="47"/>
      <c r="AC479" s="47"/>
      <c r="AD479" s="40" t="e">
        <f>IF(#REF!="","N/A",#REF!)</f>
        <v>#REF!</v>
      </c>
      <c r="AE479" s="47"/>
      <c r="AF479" s="47"/>
      <c r="AG479" s="120"/>
      <c r="AH479" s="47"/>
      <c r="AI479" s="47"/>
    </row>
    <row r="480" spans="1:35" x14ac:dyDescent="0.25">
      <c r="A480" s="23" t="str">
        <f t="shared" si="28"/>
        <v>00-</v>
      </c>
      <c r="B480" s="23" t="str">
        <f t="shared" si="31"/>
        <v xml:space="preserve"> site  m //</v>
      </c>
      <c r="C480" s="23" t="str">
        <f t="shared" si="29"/>
        <v/>
      </c>
      <c r="D480" s="61"/>
      <c r="E480" s="61"/>
      <c r="F480" s="47"/>
      <c r="G480" s="47"/>
      <c r="H480" s="47"/>
      <c r="I480" s="47"/>
      <c r="J480" s="40" t="str">
        <f t="shared" si="30"/>
        <v>//</v>
      </c>
      <c r="K480" s="76"/>
      <c r="L480" s="63"/>
      <c r="M480" s="47"/>
      <c r="N480" s="47"/>
      <c r="O480" s="47"/>
      <c r="P480" s="47"/>
      <c r="Q480" s="47"/>
      <c r="R480" s="47"/>
      <c r="S480" s="111"/>
      <c r="T480" s="47"/>
      <c r="U480" s="47"/>
      <c r="V480" s="47"/>
      <c r="W480" s="47"/>
      <c r="X480" s="47"/>
      <c r="Y480" s="114"/>
      <c r="Z480" s="47"/>
      <c r="AA480" s="117"/>
      <c r="AB480" s="47"/>
      <c r="AC480" s="47"/>
      <c r="AD480" s="40" t="e">
        <f>IF(#REF!="","N/A",#REF!)</f>
        <v>#REF!</v>
      </c>
      <c r="AE480" s="47"/>
      <c r="AF480" s="47"/>
      <c r="AG480" s="120"/>
      <c r="AH480" s="47"/>
      <c r="AI480" s="47"/>
    </row>
    <row r="481" spans="1:35" x14ac:dyDescent="0.25">
      <c r="A481" s="23" t="str">
        <f t="shared" si="28"/>
        <v>00-</v>
      </c>
      <c r="B481" s="23" t="str">
        <f t="shared" si="31"/>
        <v xml:space="preserve"> site  m //</v>
      </c>
      <c r="C481" s="23" t="str">
        <f t="shared" si="29"/>
        <v/>
      </c>
      <c r="D481" s="61"/>
      <c r="E481" s="61"/>
      <c r="F481" s="47"/>
      <c r="G481" s="47"/>
      <c r="H481" s="47"/>
      <c r="I481" s="47"/>
      <c r="J481" s="40" t="str">
        <f t="shared" si="30"/>
        <v>//</v>
      </c>
      <c r="K481" s="76"/>
      <c r="L481" s="63"/>
      <c r="M481" s="47"/>
      <c r="N481" s="47"/>
      <c r="O481" s="47"/>
      <c r="P481" s="47"/>
      <c r="Q481" s="47"/>
      <c r="R481" s="47"/>
      <c r="S481" s="111"/>
      <c r="T481" s="47"/>
      <c r="U481" s="47"/>
      <c r="V481" s="47"/>
      <c r="W481" s="47"/>
      <c r="X481" s="47"/>
      <c r="Y481" s="114"/>
      <c r="Z481" s="47"/>
      <c r="AA481" s="117"/>
      <c r="AB481" s="47"/>
      <c r="AC481" s="47"/>
      <c r="AD481" s="40" t="e">
        <f>IF(#REF!="","N/A",#REF!)</f>
        <v>#REF!</v>
      </c>
      <c r="AE481" s="47"/>
      <c r="AF481" s="47"/>
      <c r="AG481" s="120"/>
      <c r="AH481" s="47"/>
      <c r="AI481" s="47"/>
    </row>
    <row r="482" spans="1:35" x14ac:dyDescent="0.25">
      <c r="A482" s="23" t="str">
        <f t="shared" si="28"/>
        <v>00-</v>
      </c>
      <c r="B482" s="23" t="str">
        <f t="shared" si="31"/>
        <v xml:space="preserve"> site  m //</v>
      </c>
      <c r="C482" s="23" t="str">
        <f t="shared" si="29"/>
        <v/>
      </c>
      <c r="D482" s="61"/>
      <c r="E482" s="61"/>
      <c r="F482" s="47"/>
      <c r="G482" s="47"/>
      <c r="H482" s="47"/>
      <c r="I482" s="47"/>
      <c r="J482" s="40" t="str">
        <f t="shared" si="30"/>
        <v>//</v>
      </c>
      <c r="K482" s="76"/>
      <c r="L482" s="63"/>
      <c r="M482" s="47"/>
      <c r="N482" s="47"/>
      <c r="O482" s="47"/>
      <c r="P482" s="47"/>
      <c r="Q482" s="47"/>
      <c r="R482" s="47"/>
      <c r="S482" s="111"/>
      <c r="T482" s="47"/>
      <c r="U482" s="47"/>
      <c r="V482" s="47"/>
      <c r="W482" s="47"/>
      <c r="X482" s="47"/>
      <c r="Y482" s="114"/>
      <c r="Z482" s="47"/>
      <c r="AA482" s="117"/>
      <c r="AB482" s="47"/>
      <c r="AC482" s="47"/>
      <c r="AD482" s="40" t="e">
        <f>IF(#REF!="","N/A",#REF!)</f>
        <v>#REF!</v>
      </c>
      <c r="AE482" s="47"/>
      <c r="AF482" s="47"/>
      <c r="AG482" s="120"/>
      <c r="AH482" s="47"/>
      <c r="AI482" s="47"/>
    </row>
    <row r="483" spans="1:35" x14ac:dyDescent="0.25">
      <c r="A483" s="23" t="str">
        <f t="shared" si="28"/>
        <v>00-</v>
      </c>
      <c r="B483" s="23" t="str">
        <f t="shared" si="31"/>
        <v xml:space="preserve"> site  m //</v>
      </c>
      <c r="C483" s="23" t="str">
        <f t="shared" si="29"/>
        <v/>
      </c>
      <c r="D483" s="61"/>
      <c r="E483" s="61"/>
      <c r="F483" s="47"/>
      <c r="G483" s="47"/>
      <c r="H483" s="47"/>
      <c r="I483" s="47"/>
      <c r="J483" s="40" t="str">
        <f t="shared" si="30"/>
        <v>//</v>
      </c>
      <c r="K483" s="76"/>
      <c r="L483" s="63"/>
      <c r="M483" s="47"/>
      <c r="N483" s="47"/>
      <c r="O483" s="47"/>
      <c r="P483" s="47"/>
      <c r="Q483" s="47"/>
      <c r="R483" s="47"/>
      <c r="S483" s="111"/>
      <c r="T483" s="47"/>
      <c r="U483" s="47"/>
      <c r="V483" s="47"/>
      <c r="W483" s="47"/>
      <c r="X483" s="47"/>
      <c r="Y483" s="114"/>
      <c r="Z483" s="47"/>
      <c r="AA483" s="117"/>
      <c r="AB483" s="47"/>
      <c r="AC483" s="47"/>
      <c r="AD483" s="40" t="e">
        <f>IF(#REF!="","N/A",#REF!)</f>
        <v>#REF!</v>
      </c>
      <c r="AE483" s="47"/>
      <c r="AF483" s="47"/>
      <c r="AG483" s="120"/>
      <c r="AH483" s="47"/>
      <c r="AI483" s="47"/>
    </row>
    <row r="484" spans="1:35" x14ac:dyDescent="0.25">
      <c r="A484" s="23" t="str">
        <f t="shared" si="28"/>
        <v>00-</v>
      </c>
      <c r="B484" s="23" t="str">
        <f t="shared" si="31"/>
        <v xml:space="preserve"> site  m //</v>
      </c>
      <c r="C484" s="23" t="str">
        <f t="shared" si="29"/>
        <v/>
      </c>
      <c r="D484" s="61"/>
      <c r="E484" s="61"/>
      <c r="F484" s="47"/>
      <c r="G484" s="47"/>
      <c r="H484" s="47"/>
      <c r="I484" s="47"/>
      <c r="J484" s="40" t="str">
        <f t="shared" si="30"/>
        <v>//</v>
      </c>
      <c r="K484" s="76"/>
      <c r="L484" s="63"/>
      <c r="M484" s="47"/>
      <c r="N484" s="47"/>
      <c r="O484" s="47"/>
      <c r="P484" s="47"/>
      <c r="Q484" s="47"/>
      <c r="R484" s="47"/>
      <c r="S484" s="111"/>
      <c r="T484" s="47"/>
      <c r="U484" s="47"/>
      <c r="V484" s="47"/>
      <c r="W484" s="47"/>
      <c r="X484" s="47"/>
      <c r="Y484" s="114"/>
      <c r="Z484" s="47"/>
      <c r="AA484" s="117"/>
      <c r="AB484" s="47"/>
      <c r="AC484" s="47"/>
      <c r="AD484" s="40" t="e">
        <f>IF(#REF!="","N/A",#REF!)</f>
        <v>#REF!</v>
      </c>
      <c r="AE484" s="47"/>
      <c r="AF484" s="47"/>
      <c r="AG484" s="120"/>
      <c r="AH484" s="47"/>
      <c r="AI484" s="47"/>
    </row>
    <row r="485" spans="1:35" x14ac:dyDescent="0.25">
      <c r="A485" s="23" t="str">
        <f t="shared" si="28"/>
        <v>00-</v>
      </c>
      <c r="B485" s="23" t="str">
        <f t="shared" si="31"/>
        <v xml:space="preserve"> site  m //</v>
      </c>
      <c r="C485" s="23" t="str">
        <f t="shared" si="29"/>
        <v/>
      </c>
      <c r="D485" s="61"/>
      <c r="E485" s="61"/>
      <c r="F485" s="47"/>
      <c r="G485" s="47"/>
      <c r="H485" s="47"/>
      <c r="I485" s="47"/>
      <c r="J485" s="40" t="str">
        <f t="shared" si="30"/>
        <v>//</v>
      </c>
      <c r="K485" s="76"/>
      <c r="L485" s="63"/>
      <c r="M485" s="47"/>
      <c r="N485" s="47"/>
      <c r="O485" s="47"/>
      <c r="P485" s="47"/>
      <c r="Q485" s="47"/>
      <c r="R485" s="47"/>
      <c r="S485" s="111"/>
      <c r="T485" s="47"/>
      <c r="U485" s="47"/>
      <c r="V485" s="47"/>
      <c r="W485" s="47"/>
      <c r="X485" s="47"/>
      <c r="Y485" s="114"/>
      <c r="Z485" s="47"/>
      <c r="AA485" s="117"/>
      <c r="AB485" s="47"/>
      <c r="AC485" s="47"/>
      <c r="AD485" s="40" t="e">
        <f>IF(#REF!="","N/A",#REF!)</f>
        <v>#REF!</v>
      </c>
      <c r="AE485" s="47"/>
      <c r="AF485" s="47"/>
      <c r="AG485" s="120"/>
      <c r="AH485" s="47"/>
      <c r="AI485" s="47"/>
    </row>
    <row r="486" spans="1:35" x14ac:dyDescent="0.25">
      <c r="A486" s="23" t="str">
        <f t="shared" si="28"/>
        <v>00-</v>
      </c>
      <c r="B486" s="23" t="str">
        <f t="shared" si="31"/>
        <v xml:space="preserve"> site  m //</v>
      </c>
      <c r="C486" s="23" t="str">
        <f t="shared" si="29"/>
        <v/>
      </c>
      <c r="D486" s="61"/>
      <c r="E486" s="61"/>
      <c r="F486" s="47"/>
      <c r="G486" s="47"/>
      <c r="H486" s="47"/>
      <c r="I486" s="47"/>
      <c r="J486" s="40" t="str">
        <f t="shared" si="30"/>
        <v>//</v>
      </c>
      <c r="K486" s="76"/>
      <c r="L486" s="63"/>
      <c r="M486" s="47"/>
      <c r="N486" s="47"/>
      <c r="O486" s="47"/>
      <c r="P486" s="47"/>
      <c r="Q486" s="47"/>
      <c r="R486" s="47"/>
      <c r="S486" s="111"/>
      <c r="T486" s="47"/>
      <c r="U486" s="47"/>
      <c r="V486" s="47"/>
      <c r="W486" s="47"/>
      <c r="X486" s="47"/>
      <c r="Y486" s="114"/>
      <c r="Z486" s="47"/>
      <c r="AA486" s="117"/>
      <c r="AB486" s="47"/>
      <c r="AC486" s="47"/>
      <c r="AD486" s="40" t="e">
        <f>IF(#REF!="","N/A",#REF!)</f>
        <v>#REF!</v>
      </c>
      <c r="AE486" s="47"/>
      <c r="AF486" s="47"/>
      <c r="AG486" s="120"/>
      <c r="AH486" s="47"/>
      <c r="AI486" s="47"/>
    </row>
    <row r="487" spans="1:35" x14ac:dyDescent="0.25">
      <c r="A487" s="23" t="str">
        <f t="shared" si="28"/>
        <v>00-</v>
      </c>
      <c r="B487" s="23" t="str">
        <f t="shared" si="31"/>
        <v xml:space="preserve"> site  m //</v>
      </c>
      <c r="C487" s="23" t="str">
        <f t="shared" si="29"/>
        <v/>
      </c>
      <c r="D487" s="61"/>
      <c r="E487" s="61"/>
      <c r="F487" s="47"/>
      <c r="G487" s="47"/>
      <c r="H487" s="47"/>
      <c r="I487" s="47"/>
      <c r="J487" s="40" t="str">
        <f t="shared" si="30"/>
        <v>//</v>
      </c>
      <c r="K487" s="76"/>
      <c r="L487" s="63"/>
      <c r="M487" s="47"/>
      <c r="N487" s="47"/>
      <c r="O487" s="47"/>
      <c r="P487" s="47"/>
      <c r="Q487" s="47"/>
      <c r="R487" s="47"/>
      <c r="S487" s="111"/>
      <c r="T487" s="47"/>
      <c r="U487" s="47"/>
      <c r="V487" s="47"/>
      <c r="W487" s="47"/>
      <c r="X487" s="47"/>
      <c r="Y487" s="114"/>
      <c r="Z487" s="47"/>
      <c r="AA487" s="117"/>
      <c r="AB487" s="47"/>
      <c r="AC487" s="47"/>
      <c r="AD487" s="40" t="e">
        <f>IF(#REF!="","N/A",#REF!)</f>
        <v>#REF!</v>
      </c>
      <c r="AE487" s="47"/>
      <c r="AF487" s="47"/>
      <c r="AG487" s="120"/>
      <c r="AH487" s="47"/>
      <c r="AI487" s="47"/>
    </row>
    <row r="488" spans="1:35" x14ac:dyDescent="0.25">
      <c r="A488" s="23" t="str">
        <f t="shared" si="28"/>
        <v>00-</v>
      </c>
      <c r="B488" s="23" t="str">
        <f t="shared" si="31"/>
        <v xml:space="preserve"> site  m //</v>
      </c>
      <c r="C488" s="23" t="str">
        <f t="shared" si="29"/>
        <v/>
      </c>
      <c r="D488" s="61"/>
      <c r="E488" s="61"/>
      <c r="F488" s="47"/>
      <c r="G488" s="47"/>
      <c r="H488" s="47"/>
      <c r="I488" s="47"/>
      <c r="J488" s="40" t="str">
        <f t="shared" si="30"/>
        <v>//</v>
      </c>
      <c r="K488" s="76"/>
      <c r="L488" s="63"/>
      <c r="M488" s="47"/>
      <c r="N488" s="47"/>
      <c r="O488" s="47"/>
      <c r="P488" s="47"/>
      <c r="Q488" s="47"/>
      <c r="R488" s="47"/>
      <c r="S488" s="111"/>
      <c r="T488" s="47"/>
      <c r="U488" s="47"/>
      <c r="V488" s="47"/>
      <c r="W488" s="47"/>
      <c r="X488" s="47"/>
      <c r="Y488" s="114"/>
      <c r="Z488" s="47"/>
      <c r="AA488" s="117"/>
      <c r="AB488" s="47"/>
      <c r="AC488" s="47"/>
      <c r="AD488" s="40" t="e">
        <f>IF(#REF!="","N/A",#REF!)</f>
        <v>#REF!</v>
      </c>
      <c r="AE488" s="47"/>
      <c r="AF488" s="47"/>
      <c r="AG488" s="120"/>
      <c r="AH488" s="47"/>
      <c r="AI488" s="47"/>
    </row>
    <row r="489" spans="1:35" x14ac:dyDescent="0.25">
      <c r="A489" s="23" t="str">
        <f t="shared" si="28"/>
        <v>00-</v>
      </c>
      <c r="B489" s="23" t="str">
        <f t="shared" si="31"/>
        <v xml:space="preserve"> site  m //</v>
      </c>
      <c r="C489" s="23" t="str">
        <f t="shared" si="29"/>
        <v/>
      </c>
      <c r="D489" s="61"/>
      <c r="E489" s="61"/>
      <c r="F489" s="47"/>
      <c r="G489" s="47"/>
      <c r="H489" s="47"/>
      <c r="I489" s="47"/>
      <c r="J489" s="40" t="str">
        <f t="shared" si="30"/>
        <v>//</v>
      </c>
      <c r="K489" s="76"/>
      <c r="L489" s="63"/>
      <c r="M489" s="47"/>
      <c r="N489" s="47"/>
      <c r="O489" s="47"/>
      <c r="P489" s="47"/>
      <c r="Q489" s="47"/>
      <c r="R489" s="47"/>
      <c r="S489" s="111"/>
      <c r="T489" s="47"/>
      <c r="U489" s="47"/>
      <c r="V489" s="47"/>
      <c r="W489" s="47"/>
      <c r="X489" s="47"/>
      <c r="Y489" s="114"/>
      <c r="Z489" s="47"/>
      <c r="AA489" s="117"/>
      <c r="AB489" s="47"/>
      <c r="AC489" s="47"/>
      <c r="AD489" s="40" t="e">
        <f>IF(#REF!="","N/A",#REF!)</f>
        <v>#REF!</v>
      </c>
      <c r="AE489" s="47"/>
      <c r="AF489" s="47"/>
      <c r="AG489" s="120"/>
      <c r="AH489" s="47"/>
      <c r="AI489" s="47"/>
    </row>
    <row r="490" spans="1:35" x14ac:dyDescent="0.25">
      <c r="A490" s="23" t="str">
        <f t="shared" si="28"/>
        <v>00-</v>
      </c>
      <c r="B490" s="23" t="str">
        <f t="shared" si="31"/>
        <v xml:space="preserve"> site  m //</v>
      </c>
      <c r="C490" s="23" t="str">
        <f t="shared" si="29"/>
        <v/>
      </c>
      <c r="D490" s="61"/>
      <c r="E490" s="61"/>
      <c r="F490" s="47"/>
      <c r="G490" s="47"/>
      <c r="H490" s="47"/>
      <c r="I490" s="47"/>
      <c r="J490" s="40" t="str">
        <f t="shared" si="30"/>
        <v>//</v>
      </c>
      <c r="K490" s="76"/>
      <c r="L490" s="63"/>
      <c r="M490" s="47"/>
      <c r="N490" s="47"/>
      <c r="O490" s="47"/>
      <c r="P490" s="47"/>
      <c r="Q490" s="47"/>
      <c r="R490" s="47"/>
      <c r="S490" s="111"/>
      <c r="T490" s="47"/>
      <c r="U490" s="47"/>
      <c r="V490" s="47"/>
      <c r="W490" s="47"/>
      <c r="X490" s="47"/>
      <c r="Y490" s="114"/>
      <c r="Z490" s="47"/>
      <c r="AA490" s="117"/>
      <c r="AB490" s="47"/>
      <c r="AC490" s="47"/>
      <c r="AD490" s="40" t="e">
        <f>IF(#REF!="","N/A",#REF!)</f>
        <v>#REF!</v>
      </c>
      <c r="AE490" s="47"/>
      <c r="AF490" s="47"/>
      <c r="AG490" s="120"/>
      <c r="AH490" s="47"/>
      <c r="AI490" s="47"/>
    </row>
    <row r="491" spans="1:35" x14ac:dyDescent="0.25">
      <c r="A491" s="23" t="str">
        <f t="shared" si="28"/>
        <v>00-</v>
      </c>
      <c r="B491" s="23" t="str">
        <f t="shared" si="31"/>
        <v xml:space="preserve"> site  m //</v>
      </c>
      <c r="C491" s="23" t="str">
        <f t="shared" si="29"/>
        <v/>
      </c>
      <c r="D491" s="61"/>
      <c r="E491" s="61"/>
      <c r="F491" s="47"/>
      <c r="G491" s="47"/>
      <c r="H491" s="47"/>
      <c r="I491" s="47"/>
      <c r="J491" s="40" t="str">
        <f t="shared" si="30"/>
        <v>//</v>
      </c>
      <c r="K491" s="76"/>
      <c r="L491" s="63"/>
      <c r="M491" s="47"/>
      <c r="N491" s="47"/>
      <c r="O491" s="47"/>
      <c r="P491" s="47"/>
      <c r="Q491" s="47"/>
      <c r="R491" s="47"/>
      <c r="S491" s="111"/>
      <c r="T491" s="47"/>
      <c r="U491" s="47"/>
      <c r="V491" s="47"/>
      <c r="W491" s="47"/>
      <c r="X491" s="47"/>
      <c r="Y491" s="114"/>
      <c r="Z491" s="47"/>
      <c r="AA491" s="117"/>
      <c r="AB491" s="47"/>
      <c r="AC491" s="47"/>
      <c r="AD491" s="40" t="e">
        <f>IF(#REF!="","N/A",#REF!)</f>
        <v>#REF!</v>
      </c>
      <c r="AE491" s="47"/>
      <c r="AF491" s="47"/>
      <c r="AG491" s="120"/>
      <c r="AH491" s="47"/>
      <c r="AI491" s="47"/>
    </row>
    <row r="492" spans="1:35" x14ac:dyDescent="0.25">
      <c r="A492" s="23" t="str">
        <f t="shared" si="28"/>
        <v>00-</v>
      </c>
      <c r="B492" s="23" t="str">
        <f t="shared" si="31"/>
        <v xml:space="preserve"> site  m //</v>
      </c>
      <c r="C492" s="23" t="str">
        <f t="shared" si="29"/>
        <v/>
      </c>
      <c r="D492" s="61"/>
      <c r="E492" s="61"/>
      <c r="F492" s="47"/>
      <c r="G492" s="47"/>
      <c r="H492" s="47"/>
      <c r="I492" s="47"/>
      <c r="J492" s="40" t="str">
        <f t="shared" si="30"/>
        <v>//</v>
      </c>
      <c r="K492" s="76"/>
      <c r="L492" s="63"/>
      <c r="M492" s="47"/>
      <c r="N492" s="47"/>
      <c r="O492" s="47"/>
      <c r="P492" s="47"/>
      <c r="Q492" s="47"/>
      <c r="R492" s="47"/>
      <c r="S492" s="111"/>
      <c r="T492" s="47"/>
      <c r="U492" s="47"/>
      <c r="V492" s="47"/>
      <c r="W492" s="47"/>
      <c r="X492" s="47"/>
      <c r="Y492" s="114"/>
      <c r="Z492" s="47"/>
      <c r="AA492" s="117"/>
      <c r="AB492" s="47"/>
      <c r="AC492" s="47"/>
      <c r="AD492" s="40" t="e">
        <f>IF(#REF!="","N/A",#REF!)</f>
        <v>#REF!</v>
      </c>
      <c r="AE492" s="47"/>
      <c r="AF492" s="47"/>
      <c r="AG492" s="120"/>
      <c r="AH492" s="47"/>
      <c r="AI492" s="47"/>
    </row>
    <row r="493" spans="1:35" x14ac:dyDescent="0.25">
      <c r="A493" s="23" t="str">
        <f t="shared" si="28"/>
        <v>00-</v>
      </c>
      <c r="B493" s="23" t="str">
        <f t="shared" si="31"/>
        <v xml:space="preserve"> site  m //</v>
      </c>
      <c r="C493" s="23" t="str">
        <f t="shared" si="29"/>
        <v/>
      </c>
      <c r="D493" s="61"/>
      <c r="E493" s="61"/>
      <c r="F493" s="47"/>
      <c r="G493" s="47"/>
      <c r="H493" s="47"/>
      <c r="I493" s="47"/>
      <c r="J493" s="40" t="str">
        <f t="shared" si="30"/>
        <v>//</v>
      </c>
      <c r="K493" s="76"/>
      <c r="L493" s="63"/>
      <c r="M493" s="47"/>
      <c r="N493" s="47"/>
      <c r="O493" s="47"/>
      <c r="P493" s="47"/>
      <c r="Q493" s="47"/>
      <c r="R493" s="47"/>
      <c r="S493" s="111"/>
      <c r="T493" s="47"/>
      <c r="U493" s="47"/>
      <c r="V493" s="47"/>
      <c r="W493" s="47"/>
      <c r="X493" s="47"/>
      <c r="Y493" s="114"/>
      <c r="Z493" s="47"/>
      <c r="AA493" s="117"/>
      <c r="AB493" s="47"/>
      <c r="AC493" s="47"/>
      <c r="AD493" s="40" t="e">
        <f>IF(#REF!="","N/A",#REF!)</f>
        <v>#REF!</v>
      </c>
      <c r="AE493" s="47"/>
      <c r="AF493" s="47"/>
      <c r="AG493" s="120"/>
      <c r="AH493" s="47"/>
      <c r="AI493" s="47"/>
    </row>
    <row r="494" spans="1:35" x14ac:dyDescent="0.25">
      <c r="A494" s="23" t="str">
        <f t="shared" si="28"/>
        <v>00-</v>
      </c>
      <c r="B494" s="23" t="str">
        <f t="shared" si="31"/>
        <v xml:space="preserve"> site  m //</v>
      </c>
      <c r="C494" s="23" t="str">
        <f t="shared" si="29"/>
        <v/>
      </c>
      <c r="D494" s="61"/>
      <c r="E494" s="61"/>
      <c r="F494" s="47"/>
      <c r="G494" s="47"/>
      <c r="H494" s="47"/>
      <c r="I494" s="47"/>
      <c r="J494" s="40" t="str">
        <f t="shared" si="30"/>
        <v>//</v>
      </c>
      <c r="K494" s="76"/>
      <c r="L494" s="63"/>
      <c r="M494" s="47"/>
      <c r="N494" s="47"/>
      <c r="O494" s="47"/>
      <c r="P494" s="47"/>
      <c r="Q494" s="47"/>
      <c r="R494" s="47"/>
      <c r="S494" s="111"/>
      <c r="T494" s="47"/>
      <c r="U494" s="47"/>
      <c r="V494" s="47"/>
      <c r="W494" s="47"/>
      <c r="X494" s="47"/>
      <c r="Y494" s="114"/>
      <c r="Z494" s="47"/>
      <c r="AA494" s="117"/>
      <c r="AB494" s="47"/>
      <c r="AC494" s="47"/>
      <c r="AD494" s="40" t="e">
        <f>IF(#REF!="","N/A",#REF!)</f>
        <v>#REF!</v>
      </c>
      <c r="AE494" s="47"/>
      <c r="AF494" s="47"/>
      <c r="AG494" s="120"/>
      <c r="AH494" s="47"/>
      <c r="AI494" s="47"/>
    </row>
    <row r="495" spans="1:35" x14ac:dyDescent="0.25">
      <c r="A495" s="23" t="str">
        <f t="shared" si="28"/>
        <v>00-</v>
      </c>
      <c r="B495" s="23" t="str">
        <f t="shared" si="31"/>
        <v xml:space="preserve"> site  m //</v>
      </c>
      <c r="C495" s="23" t="str">
        <f t="shared" si="29"/>
        <v/>
      </c>
      <c r="D495" s="61"/>
      <c r="E495" s="61"/>
      <c r="F495" s="47"/>
      <c r="G495" s="47"/>
      <c r="H495" s="47"/>
      <c r="I495" s="47"/>
      <c r="J495" s="40" t="str">
        <f t="shared" si="30"/>
        <v>//</v>
      </c>
      <c r="K495" s="76"/>
      <c r="L495" s="63"/>
      <c r="M495" s="47"/>
      <c r="N495" s="47"/>
      <c r="O495" s="47"/>
      <c r="P495" s="47"/>
      <c r="Q495" s="47"/>
      <c r="R495" s="47"/>
      <c r="S495" s="111"/>
      <c r="T495" s="47"/>
      <c r="U495" s="47"/>
      <c r="V495" s="47"/>
      <c r="W495" s="47"/>
      <c r="X495" s="47"/>
      <c r="Y495" s="114"/>
      <c r="Z495" s="47"/>
      <c r="AA495" s="117"/>
      <c r="AB495" s="47"/>
      <c r="AC495" s="47"/>
      <c r="AD495" s="40" t="e">
        <f>IF(#REF!="","N/A",#REF!)</f>
        <v>#REF!</v>
      </c>
      <c r="AE495" s="47"/>
      <c r="AF495" s="47"/>
      <c r="AG495" s="120"/>
      <c r="AH495" s="47"/>
      <c r="AI495" s="47"/>
    </row>
    <row r="496" spans="1:35" x14ac:dyDescent="0.25">
      <c r="A496" s="23" t="str">
        <f t="shared" si="28"/>
        <v>00-</v>
      </c>
      <c r="B496" s="23" t="str">
        <f t="shared" si="31"/>
        <v xml:space="preserve"> site  m //</v>
      </c>
      <c r="C496" s="23" t="str">
        <f t="shared" si="29"/>
        <v/>
      </c>
      <c r="D496" s="61"/>
      <c r="E496" s="61"/>
      <c r="F496" s="47"/>
      <c r="G496" s="47"/>
      <c r="H496" s="47"/>
      <c r="I496" s="47"/>
      <c r="J496" s="40" t="str">
        <f t="shared" si="30"/>
        <v>//</v>
      </c>
      <c r="K496" s="76"/>
      <c r="L496" s="63"/>
      <c r="M496" s="47"/>
      <c r="N496" s="47"/>
      <c r="O496" s="47"/>
      <c r="P496" s="47"/>
      <c r="Q496" s="47"/>
      <c r="R496" s="47"/>
      <c r="S496" s="111"/>
      <c r="T496" s="47"/>
      <c r="U496" s="47"/>
      <c r="V496" s="47"/>
      <c r="W496" s="47"/>
      <c r="X496" s="47"/>
      <c r="Y496" s="114"/>
      <c r="Z496" s="47"/>
      <c r="AA496" s="117"/>
      <c r="AB496" s="47"/>
      <c r="AC496" s="47"/>
      <c r="AD496" s="40" t="e">
        <f>IF(#REF!="","N/A",#REF!)</f>
        <v>#REF!</v>
      </c>
      <c r="AE496" s="47"/>
      <c r="AF496" s="47"/>
      <c r="AG496" s="120"/>
      <c r="AH496" s="47"/>
      <c r="AI496" s="47"/>
    </row>
    <row r="497" spans="1:35" x14ac:dyDescent="0.25">
      <c r="A497" s="23" t="str">
        <f t="shared" si="28"/>
        <v>00-</v>
      </c>
      <c r="B497" s="23" t="str">
        <f t="shared" si="31"/>
        <v xml:space="preserve"> site  m //</v>
      </c>
      <c r="C497" s="23" t="str">
        <f t="shared" si="29"/>
        <v/>
      </c>
      <c r="D497" s="61"/>
      <c r="E497" s="61"/>
      <c r="F497" s="47"/>
      <c r="G497" s="47"/>
      <c r="H497" s="47"/>
      <c r="I497" s="47"/>
      <c r="J497" s="40" t="str">
        <f t="shared" si="30"/>
        <v>//</v>
      </c>
      <c r="K497" s="76"/>
      <c r="L497" s="63"/>
      <c r="M497" s="47"/>
      <c r="N497" s="47"/>
      <c r="O497" s="47"/>
      <c r="P497" s="47"/>
      <c r="Q497" s="47"/>
      <c r="R497" s="47"/>
      <c r="S497" s="111"/>
      <c r="T497" s="47"/>
      <c r="U497" s="47"/>
      <c r="V497" s="47"/>
      <c r="W497" s="47"/>
      <c r="X497" s="47"/>
      <c r="Y497" s="114"/>
      <c r="Z497" s="47"/>
      <c r="AA497" s="117"/>
      <c r="AB497" s="47"/>
      <c r="AC497" s="47"/>
      <c r="AD497" s="40" t="e">
        <f>IF(#REF!="","N/A",#REF!)</f>
        <v>#REF!</v>
      </c>
      <c r="AE497" s="47"/>
      <c r="AF497" s="47"/>
      <c r="AG497" s="120"/>
      <c r="AH497" s="47"/>
      <c r="AI497" s="47"/>
    </row>
    <row r="498" spans="1:35" x14ac:dyDescent="0.25">
      <c r="A498" s="23" t="str">
        <f t="shared" si="28"/>
        <v>00-</v>
      </c>
      <c r="B498" s="23" t="str">
        <f t="shared" si="31"/>
        <v xml:space="preserve"> site  m //</v>
      </c>
      <c r="C498" s="23" t="str">
        <f t="shared" si="29"/>
        <v/>
      </c>
      <c r="D498" s="61"/>
      <c r="E498" s="61"/>
      <c r="F498" s="47"/>
      <c r="G498" s="47"/>
      <c r="H498" s="47"/>
      <c r="I498" s="47"/>
      <c r="J498" s="40" t="str">
        <f t="shared" si="30"/>
        <v>//</v>
      </c>
      <c r="K498" s="76"/>
      <c r="L498" s="63"/>
      <c r="M498" s="47"/>
      <c r="N498" s="47"/>
      <c r="O498" s="47"/>
      <c r="P498" s="47"/>
      <c r="Q498" s="47"/>
      <c r="R498" s="47"/>
      <c r="S498" s="111"/>
      <c r="T498" s="47"/>
      <c r="U498" s="47"/>
      <c r="V498" s="47"/>
      <c r="W498" s="47"/>
      <c r="X498" s="47"/>
      <c r="Y498" s="114"/>
      <c r="Z498" s="47"/>
      <c r="AA498" s="117"/>
      <c r="AB498" s="47"/>
      <c r="AC498" s="47"/>
      <c r="AD498" s="40" t="e">
        <f>IF(#REF!="","N/A",#REF!)</f>
        <v>#REF!</v>
      </c>
      <c r="AE498" s="47"/>
      <c r="AF498" s="47"/>
      <c r="AG498" s="120"/>
      <c r="AH498" s="47"/>
      <c r="AI498" s="47"/>
    </row>
    <row r="499" spans="1:35" x14ac:dyDescent="0.25">
      <c r="A499" s="23" t="str">
        <f t="shared" si="28"/>
        <v>00-</v>
      </c>
      <c r="B499" s="23" t="str">
        <f t="shared" si="31"/>
        <v xml:space="preserve"> site  m //</v>
      </c>
      <c r="C499" s="23" t="str">
        <f t="shared" si="29"/>
        <v/>
      </c>
      <c r="D499" s="61"/>
      <c r="E499" s="61"/>
      <c r="F499" s="47"/>
      <c r="G499" s="47"/>
      <c r="H499" s="47"/>
      <c r="I499" s="47"/>
      <c r="J499" s="40" t="str">
        <f t="shared" si="30"/>
        <v>//</v>
      </c>
      <c r="K499" s="76"/>
      <c r="L499" s="63"/>
      <c r="M499" s="47"/>
      <c r="N499" s="47"/>
      <c r="O499" s="47"/>
      <c r="P499" s="47"/>
      <c r="Q499" s="47"/>
      <c r="R499" s="47"/>
      <c r="S499" s="111"/>
      <c r="T499" s="47"/>
      <c r="U499" s="47"/>
      <c r="V499" s="47"/>
      <c r="W499" s="47"/>
      <c r="X499" s="47"/>
      <c r="Y499" s="114"/>
      <c r="Z499" s="47"/>
      <c r="AA499" s="117"/>
      <c r="AB499" s="47"/>
      <c r="AC499" s="47"/>
      <c r="AD499" s="40" t="e">
        <f>IF(#REF!="","N/A",#REF!)</f>
        <v>#REF!</v>
      </c>
      <c r="AE499" s="47"/>
      <c r="AF499" s="47"/>
      <c r="AG499" s="120"/>
      <c r="AH499" s="47"/>
      <c r="AI499" s="47"/>
    </row>
    <row r="500" spans="1:35" x14ac:dyDescent="0.25">
      <c r="A500" s="23" t="str">
        <f t="shared" si="28"/>
        <v>00-</v>
      </c>
      <c r="B500" s="23" t="str">
        <f t="shared" si="31"/>
        <v xml:space="preserve"> site  m //</v>
      </c>
      <c r="C500" s="23" t="str">
        <f t="shared" si="29"/>
        <v/>
      </c>
      <c r="D500" s="61"/>
      <c r="E500" s="61"/>
      <c r="F500" s="47"/>
      <c r="G500" s="47"/>
      <c r="H500" s="47"/>
      <c r="I500" s="47"/>
      <c r="J500" s="40" t="str">
        <f t="shared" si="30"/>
        <v>//</v>
      </c>
      <c r="K500" s="76"/>
      <c r="L500" s="63"/>
      <c r="M500" s="47"/>
      <c r="N500" s="47"/>
      <c r="O500" s="47"/>
      <c r="P500" s="47"/>
      <c r="Q500" s="47"/>
      <c r="R500" s="47"/>
      <c r="S500" s="111"/>
      <c r="T500" s="47"/>
      <c r="U500" s="47"/>
      <c r="V500" s="47"/>
      <c r="W500" s="47"/>
      <c r="X500" s="47"/>
      <c r="Y500" s="114"/>
      <c r="Z500" s="47"/>
      <c r="AA500" s="117"/>
      <c r="AB500" s="47"/>
      <c r="AC500" s="47"/>
      <c r="AD500" s="40" t="e">
        <f>IF(#REF!="","N/A",#REF!)</f>
        <v>#REF!</v>
      </c>
      <c r="AE500" s="47"/>
      <c r="AF500" s="47"/>
      <c r="AG500" s="120"/>
      <c r="AH500" s="47"/>
      <c r="AI500" s="47"/>
    </row>
    <row r="501" spans="1:35" x14ac:dyDescent="0.25">
      <c r="A501" s="23" t="str">
        <f t="shared" si="28"/>
        <v>00-</v>
      </c>
      <c r="B501" s="23" t="str">
        <f t="shared" si="31"/>
        <v xml:space="preserve"> site  m //</v>
      </c>
      <c r="C501" s="23" t="str">
        <f t="shared" si="29"/>
        <v/>
      </c>
      <c r="D501" s="61"/>
      <c r="E501" s="61"/>
      <c r="F501" s="47"/>
      <c r="G501" s="47"/>
      <c r="H501" s="47"/>
      <c r="I501" s="47"/>
      <c r="J501" s="40" t="str">
        <f t="shared" si="30"/>
        <v>//</v>
      </c>
      <c r="K501" s="76"/>
      <c r="L501" s="63"/>
      <c r="M501" s="47"/>
      <c r="N501" s="47"/>
      <c r="O501" s="47"/>
      <c r="P501" s="47"/>
      <c r="Q501" s="47"/>
      <c r="R501" s="47"/>
      <c r="S501" s="111"/>
      <c r="T501" s="47"/>
      <c r="U501" s="47"/>
      <c r="V501" s="47"/>
      <c r="W501" s="47"/>
      <c r="X501" s="47"/>
      <c r="Y501" s="114"/>
      <c r="Z501" s="47"/>
      <c r="AA501" s="117"/>
      <c r="AB501" s="47"/>
      <c r="AC501" s="47"/>
      <c r="AD501" s="40" t="e">
        <f>IF(#REF!="","N/A",#REF!)</f>
        <v>#REF!</v>
      </c>
      <c r="AE501" s="47"/>
      <c r="AF501" s="47"/>
      <c r="AG501" s="120"/>
      <c r="AH501" s="47"/>
      <c r="AI501" s="47"/>
    </row>
  </sheetData>
  <sheetProtection password="EE1D" sheet="1" objects="1" scenarios="1"/>
  <conditionalFormatting sqref="F3:AH501">
    <cfRule type="expression" dxfId="1" priority="3">
      <formula>($D3&lt;&gt;"")</formula>
    </cfRule>
  </conditionalFormatting>
  <dataValidations count="23">
    <dataValidation allowBlank="1" showInputMessage="1" showErrorMessage="1" error="The value entered is outside the acceptable range for R3. " sqref="F1:F2"/>
    <dataValidation type="decimal" allowBlank="1" showInputMessage="1" showErrorMessage="1" sqref="D502:D1048576 D2">
      <formula1>35.9478844</formula1>
      <formula2>49.402458</formula2>
    </dataValidation>
    <dataValidation type="decimal" allowBlank="1" showInputMessage="1" showErrorMessage="1" sqref="E502:E1048576 E2">
      <formula1>-97.30948</formula1>
      <formula2>-80.3862285</formula2>
    </dataValidation>
    <dataValidation type="list" allowBlank="1" showInputMessage="1" showErrorMessage="1" sqref="O502:O1048576">
      <formula1>States</formula1>
    </dataValidation>
    <dataValidation type="list" allowBlank="1" showInputMessage="1" showErrorMessage="1" sqref="Q3:Q1048576">
      <formula1>(Acoustic_method)</formula1>
    </dataValidation>
    <dataValidation type="list" allowBlank="1" showInputMessage="1" showErrorMessage="1" sqref="AE3:AE501">
      <formula1>(Habitat)</formula1>
    </dataValidation>
    <dataValidation type="list" allowBlank="1" showInputMessage="1" showErrorMessage="1" sqref="AC3:AC1048576">
      <formula1>(Full_or_Zero)</formula1>
    </dataValidation>
    <dataValidation type="list" allowBlank="1" showInputMessage="1" showErrorMessage="1" sqref="V3:V1048576">
      <formula1>(Weatherproofing)</formula1>
    </dataValidation>
    <dataValidation type="list" allowBlank="1" showInputMessage="1" showErrorMessage="1" sqref="U3:U1048576">
      <formula1>(Microphone)</formula1>
    </dataValidation>
    <dataValidation type="list" allowBlank="1" showInputMessage="1" showErrorMessage="1" sqref="F3:F501">
      <formula1>(Accuracy)</formula1>
    </dataValidation>
    <dataValidation type="decimal" allowBlank="1" showInputMessage="1" showErrorMessage="1" error="Only numerical values can be entered into this cell. " sqref="W3:W501">
      <formula1>0</formula1>
      <formula2>100</formula2>
    </dataValidation>
    <dataValidation type="list" allowBlank="1" showInputMessage="1" showErrorMessage="1" sqref="P3:P1048576">
      <formula1>INDIRECT(O3)</formula1>
    </dataValidation>
    <dataValidation type="whole" allowBlank="1" showInputMessage="1" showErrorMessage="1" error="Value must be between 0 - 360 degrees. " sqref="Z502:AB1048576 Z2:AB2">
      <formula1>0</formula1>
      <formula2>360</formula2>
    </dataValidation>
    <dataValidation allowBlank="1" showInputMessage="1" showErrorMessage="1" error="Value must be between 0 - 360 degrees. " sqref="Z1:AB1"/>
    <dataValidation type="decimal" allowBlank="1" showInputMessage="1" showErrorMessage="1" error="Must be a value between 0 - 10. Leave blank if it is not applicable. " sqref="Z3:Z501">
      <formula1>0</formula1>
      <formula2>10</formula2>
    </dataValidation>
    <dataValidation type="list" allowBlank="1" showInputMessage="1" showErrorMessage="1" error="Must be a value of 4, 8, or 16. Leave blank if it is not applicable. " sqref="AB3:AB501">
      <formula1>(Division_ratio)</formula1>
    </dataValidation>
    <dataValidation type="whole" allowBlank="1" showInputMessage="1" showErrorMessage="1" sqref="X1:X1048576">
      <formula1>0</formula1>
      <formula2>360</formula2>
    </dataValidation>
    <dataValidation type="list" allowBlank="1" showInputMessage="1" showErrorMessage="1" sqref="Y3:Y501">
      <formula1>(Micro_Orientation)</formula1>
    </dataValidation>
    <dataValidation type="whole" allowBlank="1" showInputMessage="1" showErrorMessage="1" sqref="G1:G1048576">
      <formula1>1</formula1>
      <formula2>12</formula2>
    </dataValidation>
    <dataValidation type="whole" allowBlank="1" showInputMessage="1" showErrorMessage="1" sqref="H1:H1048576">
      <formula1>1</formula1>
      <formula2>31</formula2>
    </dataValidation>
    <dataValidation type="whole" allowBlank="1" showInputMessage="1" showErrorMessage="1" sqref="I1:I1048576">
      <formula1>1900</formula1>
      <formula2>2200</formula2>
    </dataValidation>
    <dataValidation type="list" allowBlank="1" showInputMessage="1" showErrorMessage="1" sqref="O3:O501">
      <formula1>State</formula1>
    </dataValidation>
    <dataValidation type="decimal" allowBlank="1" showInputMessage="1" showErrorMessage="1" error="Must be a value between 0 - 16. Leave blank if it is not applicable. " sqref="AA3:AA501">
      <formula1>0</formula1>
      <formula2>16</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decimal" allowBlank="1" showInputMessage="1" showErrorMessage="1" error="This value is outside of those accepted for this Region, or the value is not formatted in decimal degrees (NAD83). Example: 39.27797">
          <x14:formula1>
            <xm:f>States!$A$35</xm:f>
          </x14:formula1>
          <x14:formula2>
            <xm:f>States!$B$35</xm:f>
          </x14:formula2>
          <xm:sqref>D3:D501</xm:sqref>
        </x14:dataValidation>
        <x14:dataValidation type="decimal" allowBlank="1" showInputMessage="1" showErrorMessage="1" error="This value is outside of those accepted for this Region, or the value is not formatted in decimal degrees (NAD83). Example: -76.622701">
          <x14:formula1>
            <xm:f>States!$C$35</xm:f>
          </x14:formula1>
          <x14:formula2>
            <xm:f>States!$D$35</xm:f>
          </x14:formula2>
          <xm:sqref>E3:E501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I500"/>
  <sheetViews>
    <sheetView workbookViewId="0">
      <pane ySplit="1" topLeftCell="A467" activePane="bottomLeft" state="frozen"/>
      <selection pane="bottomLeft" activeCell="F467" sqref="F467"/>
    </sheetView>
  </sheetViews>
  <sheetFormatPr defaultRowHeight="15" x14ac:dyDescent="0.25"/>
  <cols>
    <col min="1" max="1" width="25" customWidth="1"/>
    <col min="2" max="2" width="20.42578125" style="35" customWidth="1"/>
    <col min="3" max="3" width="17.5703125" style="7" bestFit="1" customWidth="1"/>
    <col min="4" max="4" width="16.140625" style="35" customWidth="1"/>
    <col min="5" max="5" width="24.7109375" style="21" customWidth="1"/>
    <col min="6" max="6" width="24.7109375" style="119" customWidth="1"/>
    <col min="7" max="7" width="25.5703125" style="35" customWidth="1"/>
    <col min="8" max="8" width="27.85546875" customWidth="1"/>
    <col min="9" max="9" width="52.5703125" style="7" customWidth="1"/>
  </cols>
  <sheetData>
    <row r="1" spans="1:9" ht="63.75" thickBot="1" x14ac:dyDescent="0.3">
      <c r="A1" s="14" t="s">
        <v>35</v>
      </c>
      <c r="B1" s="109" t="s">
        <v>338</v>
      </c>
      <c r="C1" s="156" t="s">
        <v>497</v>
      </c>
      <c r="D1" s="156" t="s">
        <v>498</v>
      </c>
      <c r="E1" s="206" t="s">
        <v>375</v>
      </c>
      <c r="F1" s="141" t="s">
        <v>578</v>
      </c>
      <c r="G1" s="142" t="s">
        <v>499</v>
      </c>
      <c r="H1" s="136" t="s">
        <v>500</v>
      </c>
      <c r="I1" s="207" t="s">
        <v>2136</v>
      </c>
    </row>
    <row r="2" spans="1:9" x14ac:dyDescent="0.25">
      <c r="A2" s="152"/>
      <c r="B2" s="153"/>
      <c r="C2" s="154"/>
      <c r="D2" s="153"/>
      <c r="E2" s="155"/>
      <c r="F2" s="155"/>
      <c r="G2" s="153"/>
      <c r="H2" s="154"/>
      <c r="I2" s="155"/>
    </row>
    <row r="3" spans="1:9" x14ac:dyDescent="0.25">
      <c r="A3" s="101"/>
      <c r="B3" s="67"/>
      <c r="C3" s="47"/>
      <c r="D3" s="67"/>
      <c r="E3" s="47"/>
      <c r="F3" s="120"/>
      <c r="G3" s="67"/>
      <c r="H3" s="39"/>
      <c r="I3" s="47"/>
    </row>
    <row r="4" spans="1:9" x14ac:dyDescent="0.25">
      <c r="A4" s="101"/>
      <c r="B4" s="67"/>
      <c r="C4" s="47"/>
      <c r="D4" s="67"/>
      <c r="E4" s="47"/>
      <c r="F4" s="120"/>
      <c r="G4" s="67"/>
      <c r="H4" s="39"/>
      <c r="I4" s="47"/>
    </row>
    <row r="5" spans="1:9" x14ac:dyDescent="0.25">
      <c r="A5" s="101"/>
      <c r="B5" s="67"/>
      <c r="C5" s="47"/>
      <c r="D5" s="67"/>
      <c r="E5" s="47"/>
      <c r="F5" s="120"/>
      <c r="G5" s="67"/>
      <c r="H5" s="47"/>
      <c r="I5" s="47"/>
    </row>
    <row r="6" spans="1:9" x14ac:dyDescent="0.25">
      <c r="A6" s="101"/>
      <c r="B6" s="67"/>
      <c r="C6" s="47"/>
      <c r="D6" s="67"/>
      <c r="E6" s="47"/>
      <c r="F6" s="120"/>
      <c r="G6" s="67"/>
      <c r="H6" s="47"/>
      <c r="I6" s="47"/>
    </row>
    <row r="7" spans="1:9" x14ac:dyDescent="0.25">
      <c r="A7" s="101"/>
      <c r="B7" s="67"/>
      <c r="C7" s="47"/>
      <c r="D7" s="67"/>
      <c r="E7" s="47"/>
      <c r="F7" s="120"/>
      <c r="G7" s="67"/>
      <c r="H7" s="47"/>
      <c r="I7" s="47"/>
    </row>
    <row r="8" spans="1:9" x14ac:dyDescent="0.25">
      <c r="A8" s="101"/>
      <c r="B8" s="67"/>
      <c r="C8" s="47"/>
      <c r="D8" s="67"/>
      <c r="E8" s="47"/>
      <c r="F8" s="120"/>
      <c r="G8" s="67"/>
      <c r="H8" s="47"/>
      <c r="I8" s="47"/>
    </row>
    <row r="9" spans="1:9" x14ac:dyDescent="0.25">
      <c r="A9" s="101"/>
      <c r="B9" s="67"/>
      <c r="C9" s="47"/>
      <c r="D9" s="67"/>
      <c r="E9" s="47"/>
      <c r="F9" s="120"/>
      <c r="G9" s="67"/>
      <c r="H9" s="47"/>
      <c r="I9" s="47"/>
    </row>
    <row r="10" spans="1:9" x14ac:dyDescent="0.25">
      <c r="A10" s="101"/>
      <c r="B10" s="67"/>
      <c r="C10" s="47"/>
      <c r="D10" s="67"/>
      <c r="E10" s="47"/>
      <c r="F10" s="120"/>
      <c r="G10" s="67"/>
      <c r="H10" s="47"/>
      <c r="I10" s="47"/>
    </row>
    <row r="11" spans="1:9" x14ac:dyDescent="0.25">
      <c r="A11" s="101"/>
      <c r="B11" s="67"/>
      <c r="C11" s="47"/>
      <c r="D11" s="67"/>
      <c r="E11" s="47"/>
      <c r="F11" s="120"/>
      <c r="G11" s="67"/>
      <c r="H11" s="47"/>
      <c r="I11" s="47"/>
    </row>
    <row r="12" spans="1:9" x14ac:dyDescent="0.25">
      <c r="A12" s="101"/>
      <c r="B12" s="67"/>
      <c r="C12" s="47"/>
      <c r="D12" s="67"/>
      <c r="E12" s="47"/>
      <c r="F12" s="120"/>
      <c r="G12" s="67"/>
      <c r="H12" s="47"/>
      <c r="I12" s="47"/>
    </row>
    <row r="13" spans="1:9" x14ac:dyDescent="0.25">
      <c r="A13" s="101"/>
      <c r="B13" s="67"/>
      <c r="C13" s="47"/>
      <c r="D13" s="67"/>
      <c r="E13" s="47"/>
      <c r="F13" s="120"/>
      <c r="G13" s="67"/>
      <c r="H13" s="47"/>
      <c r="I13" s="47"/>
    </row>
    <row r="14" spans="1:9" x14ac:dyDescent="0.25">
      <c r="A14" s="101"/>
      <c r="B14" s="67"/>
      <c r="C14" s="47"/>
      <c r="D14" s="67"/>
      <c r="E14" s="47"/>
      <c r="F14" s="120"/>
      <c r="G14" s="67"/>
      <c r="H14" s="47"/>
      <c r="I14" s="47"/>
    </row>
    <row r="15" spans="1:9" x14ac:dyDescent="0.25">
      <c r="A15" s="101"/>
      <c r="B15" s="67"/>
      <c r="C15" s="47"/>
      <c r="D15" s="67"/>
      <c r="E15" s="47"/>
      <c r="F15" s="120"/>
      <c r="G15" s="67"/>
      <c r="H15" s="47"/>
      <c r="I15" s="120"/>
    </row>
    <row r="16" spans="1:9" x14ac:dyDescent="0.25">
      <c r="A16" s="101"/>
      <c r="B16" s="67"/>
      <c r="C16" s="47"/>
      <c r="D16" s="67"/>
      <c r="E16" s="47"/>
      <c r="F16" s="120"/>
      <c r="G16" s="67"/>
      <c r="H16" s="47"/>
      <c r="I16" s="120"/>
    </row>
    <row r="17" spans="1:9" x14ac:dyDescent="0.25">
      <c r="A17" s="101"/>
      <c r="B17" s="67"/>
      <c r="C17" s="47"/>
      <c r="D17" s="67"/>
      <c r="E17" s="47"/>
      <c r="F17" s="120"/>
      <c r="G17" s="67"/>
      <c r="H17" s="47"/>
      <c r="I17" s="120"/>
    </row>
    <row r="18" spans="1:9" x14ac:dyDescent="0.25">
      <c r="A18" s="101"/>
      <c r="B18" s="67"/>
      <c r="C18" s="47"/>
      <c r="D18" s="67"/>
      <c r="E18" s="47"/>
      <c r="F18" s="120"/>
      <c r="G18" s="67"/>
      <c r="H18" s="47"/>
      <c r="I18" s="120"/>
    </row>
    <row r="19" spans="1:9" x14ac:dyDescent="0.25">
      <c r="A19" s="101"/>
      <c r="B19" s="67"/>
      <c r="C19" s="47"/>
      <c r="D19" s="67"/>
      <c r="E19" s="47"/>
      <c r="F19" s="120"/>
      <c r="G19" s="67"/>
      <c r="H19" s="47"/>
      <c r="I19" s="120"/>
    </row>
    <row r="20" spans="1:9" x14ac:dyDescent="0.25">
      <c r="A20" s="101"/>
      <c r="B20" s="67"/>
      <c r="C20" s="47"/>
      <c r="D20" s="67"/>
      <c r="E20" s="47"/>
      <c r="F20" s="120"/>
      <c r="G20" s="67"/>
      <c r="H20" s="47"/>
      <c r="I20" s="120"/>
    </row>
    <row r="21" spans="1:9" x14ac:dyDescent="0.25">
      <c r="A21" s="101"/>
      <c r="B21" s="67"/>
      <c r="C21" s="47"/>
      <c r="D21" s="67"/>
      <c r="E21" s="47"/>
      <c r="F21" s="120"/>
      <c r="G21" s="67"/>
      <c r="H21" s="47"/>
      <c r="I21" s="120"/>
    </row>
    <row r="22" spans="1:9" x14ac:dyDescent="0.25">
      <c r="A22" s="101"/>
      <c r="B22" s="67"/>
      <c r="C22" s="47"/>
      <c r="D22" s="67"/>
      <c r="E22" s="47"/>
      <c r="F22" s="120"/>
      <c r="G22" s="67"/>
      <c r="H22" s="47"/>
      <c r="I22" s="120"/>
    </row>
    <row r="23" spans="1:9" x14ac:dyDescent="0.25">
      <c r="A23" s="101"/>
      <c r="B23" s="67"/>
      <c r="C23" s="47"/>
      <c r="D23" s="67"/>
      <c r="E23" s="47"/>
      <c r="F23" s="120"/>
      <c r="G23" s="67"/>
      <c r="H23" s="47"/>
      <c r="I23" s="47"/>
    </row>
    <row r="24" spans="1:9" x14ac:dyDescent="0.25">
      <c r="A24" s="101"/>
      <c r="B24" s="67"/>
      <c r="C24" s="47"/>
      <c r="D24" s="67"/>
      <c r="E24" s="47"/>
      <c r="F24" s="120"/>
      <c r="G24" s="67"/>
      <c r="H24" s="47"/>
      <c r="I24" s="47"/>
    </row>
    <row r="25" spans="1:9" x14ac:dyDescent="0.25">
      <c r="A25" s="101"/>
      <c r="B25" s="67"/>
      <c r="C25" s="47"/>
      <c r="D25" s="67"/>
      <c r="E25" s="47"/>
      <c r="F25" s="120"/>
      <c r="G25" s="67"/>
      <c r="H25" s="47"/>
      <c r="I25" s="47"/>
    </row>
    <row r="26" spans="1:9" x14ac:dyDescent="0.25">
      <c r="A26" s="101"/>
      <c r="B26" s="67"/>
      <c r="C26" s="47"/>
      <c r="D26" s="67"/>
      <c r="E26" s="47"/>
      <c r="F26" s="120"/>
      <c r="G26" s="67"/>
      <c r="H26" s="47"/>
      <c r="I26" s="47"/>
    </row>
    <row r="27" spans="1:9" x14ac:dyDescent="0.25">
      <c r="A27" s="101"/>
      <c r="B27" s="67"/>
      <c r="C27" s="47"/>
      <c r="D27" s="67"/>
      <c r="E27" s="47"/>
      <c r="F27" s="120"/>
      <c r="G27" s="67"/>
      <c r="H27" s="47"/>
      <c r="I27" s="47"/>
    </row>
    <row r="28" spans="1:9" x14ac:dyDescent="0.25">
      <c r="A28" s="101"/>
      <c r="B28" s="67"/>
      <c r="C28" s="47"/>
      <c r="D28" s="67"/>
      <c r="E28" s="47"/>
      <c r="F28" s="120"/>
      <c r="G28" s="67"/>
      <c r="H28" s="47"/>
      <c r="I28" s="47"/>
    </row>
    <row r="29" spans="1:9" x14ac:dyDescent="0.25">
      <c r="A29" s="101"/>
      <c r="B29" s="67"/>
      <c r="C29" s="47"/>
      <c r="D29" s="67"/>
      <c r="E29" s="47"/>
      <c r="F29" s="120"/>
      <c r="G29" s="67"/>
      <c r="H29" s="47"/>
      <c r="I29" s="47"/>
    </row>
    <row r="30" spans="1:9" x14ac:dyDescent="0.25">
      <c r="A30" s="101"/>
      <c r="B30" s="67"/>
      <c r="C30" s="47"/>
      <c r="D30" s="67"/>
      <c r="E30" s="47"/>
      <c r="F30" s="120"/>
      <c r="G30" s="67"/>
      <c r="H30" s="47"/>
      <c r="I30" s="47"/>
    </row>
    <row r="31" spans="1:9" x14ac:dyDescent="0.25">
      <c r="A31" s="101"/>
      <c r="B31" s="67"/>
      <c r="C31" s="47"/>
      <c r="D31" s="67"/>
      <c r="E31" s="47"/>
      <c r="F31" s="120"/>
      <c r="G31" s="67"/>
      <c r="H31" s="47"/>
      <c r="I31" s="47"/>
    </row>
    <row r="32" spans="1:9" x14ac:dyDescent="0.25">
      <c r="A32" s="101"/>
      <c r="B32" s="67"/>
      <c r="C32" s="47"/>
      <c r="D32" s="67"/>
      <c r="E32" s="47"/>
      <c r="F32" s="120"/>
      <c r="G32" s="67"/>
      <c r="H32" s="47"/>
      <c r="I32" s="47"/>
    </row>
    <row r="33" spans="1:9" x14ac:dyDescent="0.25">
      <c r="A33" s="101"/>
      <c r="B33" s="67"/>
      <c r="C33" s="47"/>
      <c r="D33" s="67"/>
      <c r="E33" s="47"/>
      <c r="F33" s="120"/>
      <c r="G33" s="67"/>
      <c r="H33" s="47"/>
      <c r="I33" s="47"/>
    </row>
    <row r="34" spans="1:9" x14ac:dyDescent="0.25">
      <c r="A34" s="101"/>
      <c r="B34" s="67"/>
      <c r="C34" s="47"/>
      <c r="D34" s="67"/>
      <c r="E34" s="47"/>
      <c r="F34" s="120"/>
      <c r="G34" s="67"/>
      <c r="H34" s="47"/>
      <c r="I34" s="47"/>
    </row>
    <row r="35" spans="1:9" x14ac:dyDescent="0.25">
      <c r="A35" s="101"/>
      <c r="B35" s="67"/>
      <c r="C35" s="47"/>
      <c r="D35" s="67"/>
      <c r="E35" s="47"/>
      <c r="F35" s="120"/>
      <c r="G35" s="67"/>
      <c r="H35" s="47"/>
      <c r="I35" s="47"/>
    </row>
    <row r="36" spans="1:9" x14ac:dyDescent="0.25">
      <c r="A36" s="101"/>
      <c r="B36" s="67"/>
      <c r="C36" s="47"/>
      <c r="D36" s="67"/>
      <c r="E36" s="47"/>
      <c r="F36" s="120"/>
      <c r="G36" s="67"/>
      <c r="H36" s="47"/>
      <c r="I36" s="47"/>
    </row>
    <row r="37" spans="1:9" x14ac:dyDescent="0.25">
      <c r="A37" s="101"/>
      <c r="B37" s="67"/>
      <c r="C37" s="47"/>
      <c r="D37" s="67"/>
      <c r="E37" s="47"/>
      <c r="F37" s="120"/>
      <c r="G37" s="67"/>
      <c r="H37" s="47"/>
      <c r="I37" s="47"/>
    </row>
    <row r="38" spans="1:9" x14ac:dyDescent="0.25">
      <c r="A38" s="101"/>
      <c r="B38" s="67"/>
      <c r="C38" s="47"/>
      <c r="D38" s="67"/>
      <c r="E38" s="47"/>
      <c r="F38" s="120"/>
      <c r="G38" s="67"/>
      <c r="H38" s="47"/>
      <c r="I38" s="47"/>
    </row>
    <row r="39" spans="1:9" x14ac:dyDescent="0.25">
      <c r="A39" s="101"/>
      <c r="B39" s="67"/>
      <c r="C39" s="47"/>
      <c r="D39" s="67"/>
      <c r="E39" s="47"/>
      <c r="F39" s="120"/>
      <c r="G39" s="67"/>
      <c r="H39" s="47"/>
      <c r="I39" s="47"/>
    </row>
    <row r="40" spans="1:9" x14ac:dyDescent="0.25">
      <c r="A40" s="101"/>
      <c r="B40" s="67"/>
      <c r="C40" s="47"/>
      <c r="D40" s="67"/>
      <c r="E40" s="47"/>
      <c r="F40" s="120"/>
      <c r="G40" s="67"/>
      <c r="H40" s="47"/>
      <c r="I40" s="47"/>
    </row>
    <row r="41" spans="1:9" x14ac:dyDescent="0.25">
      <c r="A41" s="101"/>
      <c r="B41" s="67"/>
      <c r="C41" s="47"/>
      <c r="D41" s="67"/>
      <c r="E41" s="47"/>
      <c r="F41" s="120"/>
      <c r="G41" s="67"/>
      <c r="H41" s="47"/>
      <c r="I41" s="47"/>
    </row>
    <row r="42" spans="1:9" x14ac:dyDescent="0.25">
      <c r="A42" s="101"/>
      <c r="B42" s="67"/>
      <c r="C42" s="47"/>
      <c r="D42" s="67"/>
      <c r="E42" s="47"/>
      <c r="F42" s="120"/>
      <c r="G42" s="67"/>
      <c r="H42" s="47"/>
      <c r="I42" s="47"/>
    </row>
    <row r="43" spans="1:9" x14ac:dyDescent="0.25">
      <c r="A43" s="101"/>
      <c r="B43" s="67"/>
      <c r="C43" s="47"/>
      <c r="D43" s="67"/>
      <c r="E43" s="47"/>
      <c r="F43" s="120"/>
      <c r="G43" s="67"/>
      <c r="H43" s="47"/>
      <c r="I43" s="47"/>
    </row>
    <row r="44" spans="1:9" x14ac:dyDescent="0.25">
      <c r="A44" s="101"/>
      <c r="B44" s="67"/>
      <c r="C44" s="47"/>
      <c r="D44" s="67"/>
      <c r="E44" s="47"/>
      <c r="F44" s="120"/>
      <c r="G44" s="67"/>
      <c r="H44" s="47"/>
      <c r="I44" s="47"/>
    </row>
    <row r="45" spans="1:9" x14ac:dyDescent="0.25">
      <c r="A45" s="101"/>
      <c r="B45" s="67"/>
      <c r="C45" s="47"/>
      <c r="D45" s="67"/>
      <c r="E45" s="47"/>
      <c r="F45" s="120"/>
      <c r="G45" s="67"/>
      <c r="H45" s="47"/>
      <c r="I45" s="47"/>
    </row>
    <row r="46" spans="1:9" x14ac:dyDescent="0.25">
      <c r="A46" s="101"/>
      <c r="B46" s="67"/>
      <c r="C46" s="47"/>
      <c r="D46" s="67"/>
      <c r="E46" s="47"/>
      <c r="F46" s="120"/>
      <c r="G46" s="67"/>
      <c r="H46" s="47"/>
      <c r="I46" s="47"/>
    </row>
    <row r="47" spans="1:9" x14ac:dyDescent="0.25">
      <c r="A47" s="101"/>
      <c r="B47" s="67"/>
      <c r="C47" s="47"/>
      <c r="D47" s="67"/>
      <c r="E47" s="47"/>
      <c r="F47" s="120"/>
      <c r="G47" s="67"/>
      <c r="H47" s="47"/>
      <c r="I47" s="47"/>
    </row>
    <row r="48" spans="1:9" x14ac:dyDescent="0.25">
      <c r="A48" s="101"/>
      <c r="B48" s="67"/>
      <c r="C48" s="47"/>
      <c r="D48" s="67"/>
      <c r="E48" s="47"/>
      <c r="F48" s="120"/>
      <c r="G48" s="67"/>
      <c r="H48" s="47"/>
      <c r="I48" s="47"/>
    </row>
    <row r="49" spans="1:9" x14ac:dyDescent="0.25">
      <c r="A49" s="101"/>
      <c r="B49" s="67"/>
      <c r="C49" s="47"/>
      <c r="D49" s="67"/>
      <c r="E49" s="47"/>
      <c r="F49" s="120"/>
      <c r="G49" s="67"/>
      <c r="H49" s="47"/>
      <c r="I49" s="47"/>
    </row>
    <row r="50" spans="1:9" x14ac:dyDescent="0.25">
      <c r="A50" s="101"/>
      <c r="B50" s="67"/>
      <c r="C50" s="47"/>
      <c r="D50" s="67"/>
      <c r="E50" s="47"/>
      <c r="F50" s="120"/>
      <c r="G50" s="67"/>
      <c r="H50" s="47"/>
      <c r="I50" s="47"/>
    </row>
    <row r="51" spans="1:9" x14ac:dyDescent="0.25">
      <c r="A51" s="101"/>
      <c r="B51" s="67"/>
      <c r="C51" s="47"/>
      <c r="D51" s="67"/>
      <c r="E51" s="47"/>
      <c r="F51" s="120"/>
      <c r="G51" s="67"/>
      <c r="H51" s="47"/>
      <c r="I51" s="47"/>
    </row>
    <row r="52" spans="1:9" x14ac:dyDescent="0.25">
      <c r="A52" s="101"/>
      <c r="B52" s="67"/>
      <c r="C52" s="47"/>
      <c r="D52" s="67"/>
      <c r="E52" s="47"/>
      <c r="F52" s="120"/>
      <c r="G52" s="67"/>
      <c r="H52" s="47"/>
      <c r="I52" s="47"/>
    </row>
    <row r="53" spans="1:9" x14ac:dyDescent="0.25">
      <c r="A53" s="101"/>
      <c r="B53" s="67"/>
      <c r="C53" s="47"/>
      <c r="D53" s="67"/>
      <c r="E53" s="47"/>
      <c r="F53" s="120"/>
      <c r="G53" s="67"/>
      <c r="H53" s="47"/>
      <c r="I53" s="47"/>
    </row>
    <row r="54" spans="1:9" x14ac:dyDescent="0.25">
      <c r="A54" s="101"/>
      <c r="B54" s="67"/>
      <c r="C54" s="47"/>
      <c r="D54" s="67"/>
      <c r="E54" s="47"/>
      <c r="F54" s="120"/>
      <c r="G54" s="67"/>
      <c r="H54" s="47"/>
      <c r="I54" s="47"/>
    </row>
    <row r="55" spans="1:9" x14ac:dyDescent="0.25">
      <c r="A55" s="101"/>
      <c r="B55" s="67"/>
      <c r="C55" s="47"/>
      <c r="D55" s="67"/>
      <c r="E55" s="47"/>
      <c r="F55" s="120"/>
      <c r="G55" s="67"/>
      <c r="H55" s="47"/>
      <c r="I55" s="47"/>
    </row>
    <row r="56" spans="1:9" x14ac:dyDescent="0.25">
      <c r="A56" s="101"/>
      <c r="B56" s="67"/>
      <c r="C56" s="47"/>
      <c r="D56" s="67"/>
      <c r="E56" s="47"/>
      <c r="F56" s="120"/>
      <c r="G56" s="67"/>
      <c r="H56" s="47"/>
      <c r="I56" s="47"/>
    </row>
    <row r="57" spans="1:9" x14ac:dyDescent="0.25">
      <c r="A57" s="101"/>
      <c r="B57" s="67"/>
      <c r="C57" s="47"/>
      <c r="D57" s="67"/>
      <c r="E57" s="47"/>
      <c r="F57" s="120"/>
      <c r="G57" s="67"/>
      <c r="H57" s="47"/>
      <c r="I57" s="47"/>
    </row>
    <row r="58" spans="1:9" x14ac:dyDescent="0.25">
      <c r="A58" s="101"/>
      <c r="B58" s="67"/>
      <c r="C58" s="47"/>
      <c r="D58" s="67"/>
      <c r="E58" s="47"/>
      <c r="F58" s="120"/>
      <c r="G58" s="67"/>
      <c r="H58" s="47"/>
      <c r="I58" s="47"/>
    </row>
    <row r="59" spans="1:9" x14ac:dyDescent="0.25">
      <c r="A59" s="101"/>
      <c r="B59" s="67"/>
      <c r="C59" s="47"/>
      <c r="D59" s="67"/>
      <c r="E59" s="47"/>
      <c r="F59" s="120"/>
      <c r="G59" s="67"/>
      <c r="H59" s="47"/>
      <c r="I59" s="47"/>
    </row>
    <row r="60" spans="1:9" x14ac:dyDescent="0.25">
      <c r="A60" s="101"/>
      <c r="B60" s="67"/>
      <c r="C60" s="47"/>
      <c r="D60" s="67"/>
      <c r="E60" s="47"/>
      <c r="F60" s="120"/>
      <c r="G60" s="67"/>
      <c r="H60" s="47"/>
      <c r="I60" s="47"/>
    </row>
    <row r="61" spans="1:9" x14ac:dyDescent="0.25">
      <c r="A61" s="101"/>
      <c r="B61" s="67"/>
      <c r="C61" s="47"/>
      <c r="D61" s="67"/>
      <c r="E61" s="47"/>
      <c r="F61" s="120"/>
      <c r="G61" s="67"/>
      <c r="H61" s="47"/>
      <c r="I61" s="47"/>
    </row>
    <row r="62" spans="1:9" x14ac:dyDescent="0.25">
      <c r="A62" s="101"/>
      <c r="B62" s="67"/>
      <c r="C62" s="47"/>
      <c r="D62" s="67"/>
      <c r="E62" s="47"/>
      <c r="F62" s="120"/>
      <c r="G62" s="67"/>
      <c r="H62" s="47"/>
      <c r="I62" s="47"/>
    </row>
    <row r="63" spans="1:9" x14ac:dyDescent="0.25">
      <c r="A63" s="101"/>
      <c r="B63" s="67"/>
      <c r="C63" s="47"/>
      <c r="D63" s="67"/>
      <c r="E63" s="47"/>
      <c r="F63" s="120"/>
      <c r="G63" s="67"/>
      <c r="H63" s="47"/>
      <c r="I63" s="47"/>
    </row>
    <row r="64" spans="1:9" x14ac:dyDescent="0.25">
      <c r="A64" s="101"/>
      <c r="B64" s="67"/>
      <c r="C64" s="47"/>
      <c r="D64" s="67"/>
      <c r="E64" s="47"/>
      <c r="F64" s="120"/>
      <c r="G64" s="67"/>
      <c r="H64" s="47"/>
      <c r="I64" s="47"/>
    </row>
    <row r="65" spans="1:9" x14ac:dyDescent="0.25">
      <c r="A65" s="101"/>
      <c r="B65" s="67"/>
      <c r="C65" s="47"/>
      <c r="D65" s="67"/>
      <c r="E65" s="47"/>
      <c r="F65" s="120"/>
      <c r="G65" s="67"/>
      <c r="H65" s="47"/>
      <c r="I65" s="47"/>
    </row>
    <row r="66" spans="1:9" x14ac:dyDescent="0.25">
      <c r="A66" s="101"/>
      <c r="B66" s="67"/>
      <c r="C66" s="47"/>
      <c r="D66" s="67"/>
      <c r="E66" s="47"/>
      <c r="F66" s="120"/>
      <c r="G66" s="67"/>
      <c r="H66" s="47"/>
      <c r="I66" s="47"/>
    </row>
    <row r="67" spans="1:9" x14ac:dyDescent="0.25">
      <c r="A67" s="101"/>
      <c r="B67" s="67"/>
      <c r="C67" s="47"/>
      <c r="D67" s="67"/>
      <c r="E67" s="47"/>
      <c r="F67" s="120"/>
      <c r="G67" s="67"/>
      <c r="H67" s="47"/>
      <c r="I67" s="47"/>
    </row>
    <row r="68" spans="1:9" x14ac:dyDescent="0.25">
      <c r="A68" s="101"/>
      <c r="B68" s="67"/>
      <c r="C68" s="47"/>
      <c r="D68" s="67"/>
      <c r="E68" s="47"/>
      <c r="F68" s="120"/>
      <c r="G68" s="67"/>
      <c r="H68" s="47"/>
      <c r="I68" s="47"/>
    </row>
    <row r="69" spans="1:9" x14ac:dyDescent="0.25">
      <c r="A69" s="101"/>
      <c r="B69" s="67"/>
      <c r="C69" s="47"/>
      <c r="D69" s="67"/>
      <c r="E69" s="47"/>
      <c r="F69" s="120"/>
      <c r="G69" s="67"/>
      <c r="H69" s="47"/>
      <c r="I69" s="47"/>
    </row>
    <row r="70" spans="1:9" x14ac:dyDescent="0.25">
      <c r="A70" s="101"/>
      <c r="B70" s="67"/>
      <c r="C70" s="47"/>
      <c r="D70" s="67"/>
      <c r="E70" s="47"/>
      <c r="F70" s="120"/>
      <c r="G70" s="67"/>
      <c r="H70" s="47"/>
      <c r="I70" s="47"/>
    </row>
    <row r="71" spans="1:9" x14ac:dyDescent="0.25">
      <c r="A71" s="101"/>
      <c r="B71" s="67"/>
      <c r="C71" s="47"/>
      <c r="D71" s="67"/>
      <c r="E71" s="47"/>
      <c r="F71" s="120"/>
      <c r="G71" s="67"/>
      <c r="H71" s="47"/>
      <c r="I71" s="47"/>
    </row>
    <row r="72" spans="1:9" x14ac:dyDescent="0.25">
      <c r="A72" s="101"/>
      <c r="B72" s="67"/>
      <c r="C72" s="47"/>
      <c r="D72" s="67"/>
      <c r="E72" s="47"/>
      <c r="F72" s="120"/>
      <c r="G72" s="67"/>
      <c r="H72" s="47"/>
      <c r="I72" s="47"/>
    </row>
    <row r="73" spans="1:9" x14ac:dyDescent="0.25">
      <c r="A73" s="101"/>
      <c r="B73" s="67"/>
      <c r="C73" s="47"/>
      <c r="D73" s="67"/>
      <c r="E73" s="47"/>
      <c r="F73" s="120"/>
      <c r="G73" s="67"/>
      <c r="H73" s="47"/>
      <c r="I73" s="47"/>
    </row>
    <row r="74" spans="1:9" x14ac:dyDescent="0.25">
      <c r="A74" s="101"/>
      <c r="B74" s="67"/>
      <c r="C74" s="47"/>
      <c r="D74" s="67"/>
      <c r="E74" s="47"/>
      <c r="F74" s="120"/>
      <c r="G74" s="67"/>
      <c r="H74" s="47"/>
      <c r="I74" s="47"/>
    </row>
    <row r="75" spans="1:9" x14ac:dyDescent="0.25">
      <c r="A75" s="101"/>
      <c r="B75" s="67"/>
      <c r="C75" s="47"/>
      <c r="D75" s="67"/>
      <c r="E75" s="47"/>
      <c r="F75" s="120"/>
      <c r="G75" s="67"/>
      <c r="H75" s="47"/>
      <c r="I75" s="47"/>
    </row>
    <row r="76" spans="1:9" x14ac:dyDescent="0.25">
      <c r="A76" s="101"/>
      <c r="B76" s="67"/>
      <c r="C76" s="47"/>
      <c r="D76" s="67"/>
      <c r="E76" s="47"/>
      <c r="F76" s="120"/>
      <c r="G76" s="67"/>
      <c r="H76" s="47"/>
      <c r="I76" s="47"/>
    </row>
    <row r="77" spans="1:9" x14ac:dyDescent="0.25">
      <c r="A77" s="101"/>
      <c r="B77" s="67"/>
      <c r="C77" s="47"/>
      <c r="D77" s="67"/>
      <c r="E77" s="47"/>
      <c r="F77" s="120"/>
      <c r="G77" s="67"/>
      <c r="H77" s="47"/>
      <c r="I77" s="47"/>
    </row>
    <row r="78" spans="1:9" x14ac:dyDescent="0.25">
      <c r="A78" s="101"/>
      <c r="B78" s="67"/>
      <c r="C78" s="47"/>
      <c r="D78" s="67"/>
      <c r="E78" s="47"/>
      <c r="F78" s="120"/>
      <c r="G78" s="67"/>
      <c r="H78" s="47"/>
      <c r="I78" s="47"/>
    </row>
    <row r="79" spans="1:9" x14ac:dyDescent="0.25">
      <c r="A79" s="101"/>
      <c r="B79" s="67"/>
      <c r="C79" s="47"/>
      <c r="D79" s="67"/>
      <c r="E79" s="47"/>
      <c r="F79" s="120"/>
      <c r="G79" s="67"/>
      <c r="H79" s="47"/>
      <c r="I79" s="47"/>
    </row>
    <row r="80" spans="1:9" x14ac:dyDescent="0.25">
      <c r="A80" s="101"/>
      <c r="B80" s="67"/>
      <c r="C80" s="47"/>
      <c r="D80" s="67"/>
      <c r="E80" s="47"/>
      <c r="F80" s="120"/>
      <c r="G80" s="67"/>
      <c r="H80" s="47"/>
      <c r="I80" s="47"/>
    </row>
    <row r="81" spans="1:9" x14ac:dyDescent="0.25">
      <c r="A81" s="101"/>
      <c r="B81" s="67"/>
      <c r="C81" s="47"/>
      <c r="D81" s="67"/>
      <c r="E81" s="47"/>
      <c r="F81" s="120"/>
      <c r="G81" s="67"/>
      <c r="H81" s="47"/>
      <c r="I81" s="47"/>
    </row>
    <row r="82" spans="1:9" x14ac:dyDescent="0.25">
      <c r="A82" s="101"/>
      <c r="B82" s="67"/>
      <c r="C82" s="47"/>
      <c r="D82" s="67"/>
      <c r="E82" s="47"/>
      <c r="F82" s="120"/>
      <c r="G82" s="67"/>
      <c r="H82" s="47"/>
      <c r="I82" s="47"/>
    </row>
    <row r="83" spans="1:9" x14ac:dyDescent="0.25">
      <c r="A83" s="101"/>
      <c r="B83" s="67"/>
      <c r="C83" s="47"/>
      <c r="D83" s="67"/>
      <c r="E83" s="47"/>
      <c r="F83" s="120"/>
      <c r="G83" s="67"/>
      <c r="H83" s="47"/>
      <c r="I83" s="47"/>
    </row>
    <row r="84" spans="1:9" x14ac:dyDescent="0.25">
      <c r="A84" s="101"/>
      <c r="B84" s="67"/>
      <c r="C84" s="47"/>
      <c r="D84" s="67"/>
      <c r="E84" s="47"/>
      <c r="F84" s="120"/>
      <c r="G84" s="67"/>
      <c r="H84" s="47"/>
      <c r="I84" s="47"/>
    </row>
    <row r="85" spans="1:9" x14ac:dyDescent="0.25">
      <c r="A85" s="101"/>
      <c r="B85" s="67"/>
      <c r="C85" s="47"/>
      <c r="D85" s="67"/>
      <c r="E85" s="47"/>
      <c r="F85" s="120"/>
      <c r="G85" s="67"/>
      <c r="H85" s="47"/>
      <c r="I85" s="47"/>
    </row>
    <row r="86" spans="1:9" x14ac:dyDescent="0.25">
      <c r="A86" s="101"/>
      <c r="B86" s="67"/>
      <c r="C86" s="47"/>
      <c r="D86" s="67"/>
      <c r="E86" s="47"/>
      <c r="F86" s="120"/>
      <c r="G86" s="67"/>
      <c r="H86" s="47"/>
      <c r="I86" s="47"/>
    </row>
    <row r="87" spans="1:9" x14ac:dyDescent="0.25">
      <c r="A87" s="101"/>
      <c r="B87" s="67"/>
      <c r="C87" s="47"/>
      <c r="D87" s="67"/>
      <c r="E87" s="47"/>
      <c r="F87" s="120"/>
      <c r="G87" s="67"/>
      <c r="H87" s="47"/>
      <c r="I87" s="47"/>
    </row>
    <row r="88" spans="1:9" x14ac:dyDescent="0.25">
      <c r="A88" s="101"/>
      <c r="B88" s="67"/>
      <c r="C88" s="47"/>
      <c r="D88" s="67"/>
      <c r="E88" s="47"/>
      <c r="F88" s="120"/>
      <c r="G88" s="67"/>
      <c r="H88" s="47"/>
      <c r="I88" s="47"/>
    </row>
    <row r="89" spans="1:9" x14ac:dyDescent="0.25">
      <c r="A89" s="101"/>
      <c r="B89" s="67"/>
      <c r="C89" s="47"/>
      <c r="D89" s="67"/>
      <c r="E89" s="47"/>
      <c r="F89" s="120"/>
      <c r="G89" s="67"/>
      <c r="H89" s="47"/>
      <c r="I89" s="47"/>
    </row>
    <row r="90" spans="1:9" x14ac:dyDescent="0.25">
      <c r="A90" s="101"/>
      <c r="B90" s="67"/>
      <c r="C90" s="47"/>
      <c r="D90" s="67"/>
      <c r="E90" s="47"/>
      <c r="F90" s="120"/>
      <c r="G90" s="67"/>
      <c r="H90" s="47"/>
      <c r="I90" s="47"/>
    </row>
    <row r="91" spans="1:9" x14ac:dyDescent="0.25">
      <c r="A91" s="101"/>
      <c r="B91" s="67"/>
      <c r="C91" s="47"/>
      <c r="D91" s="67"/>
      <c r="E91" s="47"/>
      <c r="F91" s="120"/>
      <c r="G91" s="67"/>
      <c r="H91" s="47"/>
      <c r="I91" s="47"/>
    </row>
    <row r="92" spans="1:9" x14ac:dyDescent="0.25">
      <c r="A92" s="101"/>
      <c r="B92" s="67"/>
      <c r="C92" s="47"/>
      <c r="D92" s="67"/>
      <c r="E92" s="47"/>
      <c r="F92" s="120"/>
      <c r="G92" s="67"/>
      <c r="H92" s="47"/>
      <c r="I92" s="47"/>
    </row>
    <row r="93" spans="1:9" x14ac:dyDescent="0.25">
      <c r="A93" s="101"/>
      <c r="B93" s="67"/>
      <c r="C93" s="47"/>
      <c r="D93" s="67"/>
      <c r="E93" s="47"/>
      <c r="F93" s="120"/>
      <c r="G93" s="67"/>
      <c r="H93" s="47"/>
      <c r="I93" s="47"/>
    </row>
    <row r="94" spans="1:9" x14ac:dyDescent="0.25">
      <c r="A94" s="101"/>
      <c r="B94" s="67"/>
      <c r="C94" s="47"/>
      <c r="D94" s="67"/>
      <c r="E94" s="47"/>
      <c r="F94" s="120"/>
      <c r="G94" s="67"/>
      <c r="H94" s="47"/>
      <c r="I94" s="47"/>
    </row>
    <row r="95" spans="1:9" x14ac:dyDescent="0.25">
      <c r="A95" s="101"/>
      <c r="B95" s="67"/>
      <c r="C95" s="47"/>
      <c r="D95" s="67"/>
      <c r="E95" s="47"/>
      <c r="F95" s="120"/>
      <c r="G95" s="67"/>
      <c r="H95" s="47"/>
      <c r="I95" s="47"/>
    </row>
    <row r="96" spans="1:9" x14ac:dyDescent="0.25">
      <c r="A96" s="101"/>
      <c r="B96" s="67"/>
      <c r="C96" s="47"/>
      <c r="D96" s="67"/>
      <c r="E96" s="47"/>
      <c r="F96" s="120"/>
      <c r="G96" s="67"/>
      <c r="H96" s="47"/>
      <c r="I96" s="47"/>
    </row>
    <row r="97" spans="1:9" x14ac:dyDescent="0.25">
      <c r="A97" s="101"/>
      <c r="B97" s="67"/>
      <c r="C97" s="47"/>
      <c r="D97" s="67"/>
      <c r="E97" s="47"/>
      <c r="F97" s="120"/>
      <c r="G97" s="67"/>
      <c r="H97" s="47"/>
      <c r="I97" s="47"/>
    </row>
    <row r="98" spans="1:9" x14ac:dyDescent="0.25">
      <c r="A98" s="101"/>
      <c r="B98" s="67"/>
      <c r="C98" s="47"/>
      <c r="D98" s="67"/>
      <c r="E98" s="47"/>
      <c r="F98" s="120"/>
      <c r="G98" s="67"/>
      <c r="H98" s="47"/>
      <c r="I98" s="47"/>
    </row>
    <row r="99" spans="1:9" x14ac:dyDescent="0.25">
      <c r="A99" s="101"/>
      <c r="B99" s="67"/>
      <c r="C99" s="47"/>
      <c r="D99" s="67"/>
      <c r="E99" s="47"/>
      <c r="F99" s="120"/>
      <c r="G99" s="67"/>
      <c r="H99" s="47"/>
      <c r="I99" s="47"/>
    </row>
    <row r="100" spans="1:9" x14ac:dyDescent="0.25">
      <c r="A100" s="101"/>
      <c r="B100" s="67"/>
      <c r="C100" s="47"/>
      <c r="D100" s="67"/>
      <c r="E100" s="47"/>
      <c r="F100" s="120"/>
      <c r="G100" s="67"/>
      <c r="H100" s="47"/>
      <c r="I100" s="47"/>
    </row>
    <row r="101" spans="1:9" x14ac:dyDescent="0.25">
      <c r="A101" s="101"/>
      <c r="B101" s="67"/>
      <c r="C101" s="47"/>
      <c r="D101" s="67"/>
      <c r="E101" s="47"/>
      <c r="F101" s="120"/>
      <c r="G101" s="67"/>
      <c r="H101" s="47"/>
      <c r="I101" s="47"/>
    </row>
    <row r="102" spans="1:9" x14ac:dyDescent="0.25">
      <c r="A102" s="101"/>
      <c r="B102" s="67"/>
      <c r="C102" s="47"/>
      <c r="D102" s="67"/>
      <c r="E102" s="47"/>
      <c r="F102" s="120"/>
      <c r="G102" s="67"/>
      <c r="H102" s="47"/>
      <c r="I102" s="47"/>
    </row>
    <row r="103" spans="1:9" x14ac:dyDescent="0.25">
      <c r="A103" s="101"/>
      <c r="B103" s="67"/>
      <c r="C103" s="47"/>
      <c r="D103" s="67"/>
      <c r="E103" s="47"/>
      <c r="F103" s="120"/>
      <c r="G103" s="67"/>
      <c r="H103" s="47"/>
      <c r="I103" s="47"/>
    </row>
    <row r="104" spans="1:9" x14ac:dyDescent="0.25">
      <c r="A104" s="101"/>
      <c r="B104" s="67"/>
      <c r="C104" s="47"/>
      <c r="D104" s="67"/>
      <c r="E104" s="47"/>
      <c r="F104" s="120"/>
      <c r="G104" s="67"/>
      <c r="H104" s="47"/>
      <c r="I104" s="47"/>
    </row>
    <row r="105" spans="1:9" x14ac:dyDescent="0.25">
      <c r="A105" s="101"/>
      <c r="B105" s="67"/>
      <c r="C105" s="47"/>
      <c r="D105" s="67"/>
      <c r="E105" s="47"/>
      <c r="F105" s="120"/>
      <c r="G105" s="67"/>
      <c r="H105" s="47"/>
      <c r="I105" s="47"/>
    </row>
    <row r="106" spans="1:9" x14ac:dyDescent="0.25">
      <c r="A106" s="101"/>
      <c r="B106" s="67"/>
      <c r="C106" s="47"/>
      <c r="D106" s="67"/>
      <c r="E106" s="47"/>
      <c r="F106" s="120"/>
      <c r="G106" s="67"/>
      <c r="H106" s="47"/>
      <c r="I106" s="47"/>
    </row>
    <row r="107" spans="1:9" x14ac:dyDescent="0.25">
      <c r="A107" s="101"/>
      <c r="B107" s="67"/>
      <c r="C107" s="47"/>
      <c r="D107" s="67"/>
      <c r="E107" s="47"/>
      <c r="F107" s="120"/>
      <c r="G107" s="67"/>
      <c r="H107" s="47"/>
      <c r="I107" s="47"/>
    </row>
    <row r="108" spans="1:9" x14ac:dyDescent="0.25">
      <c r="A108" s="101"/>
      <c r="B108" s="67"/>
      <c r="C108" s="47"/>
      <c r="D108" s="67"/>
      <c r="E108" s="47"/>
      <c r="F108" s="120"/>
      <c r="G108" s="67"/>
      <c r="H108" s="47"/>
      <c r="I108" s="47"/>
    </row>
    <row r="109" spans="1:9" x14ac:dyDescent="0.25">
      <c r="A109" s="101"/>
      <c r="B109" s="67"/>
      <c r="C109" s="47"/>
      <c r="D109" s="67"/>
      <c r="E109" s="47"/>
      <c r="F109" s="120"/>
      <c r="G109" s="67"/>
      <c r="H109" s="47"/>
      <c r="I109" s="47"/>
    </row>
    <row r="110" spans="1:9" x14ac:dyDescent="0.25">
      <c r="A110" s="101"/>
      <c r="B110" s="67"/>
      <c r="C110" s="47"/>
      <c r="D110" s="67"/>
      <c r="E110" s="47"/>
      <c r="F110" s="120"/>
      <c r="G110" s="67"/>
      <c r="H110" s="47"/>
      <c r="I110" s="47"/>
    </row>
    <row r="111" spans="1:9" x14ac:dyDescent="0.25">
      <c r="A111" s="101"/>
      <c r="B111" s="67"/>
      <c r="C111" s="47"/>
      <c r="D111" s="67"/>
      <c r="E111" s="47"/>
      <c r="F111" s="120"/>
      <c r="G111" s="67"/>
      <c r="H111" s="47"/>
      <c r="I111" s="47"/>
    </row>
    <row r="112" spans="1:9" x14ac:dyDescent="0.25">
      <c r="A112" s="101"/>
      <c r="B112" s="67"/>
      <c r="C112" s="47"/>
      <c r="D112" s="67"/>
      <c r="E112" s="47"/>
      <c r="F112" s="120"/>
      <c r="G112" s="67"/>
      <c r="H112" s="47"/>
      <c r="I112" s="47"/>
    </row>
    <row r="113" spans="1:9" x14ac:dyDescent="0.25">
      <c r="A113" s="101"/>
      <c r="B113" s="67"/>
      <c r="C113" s="47"/>
      <c r="D113" s="67"/>
      <c r="E113" s="47"/>
      <c r="F113" s="120"/>
      <c r="G113" s="67"/>
      <c r="H113" s="47"/>
      <c r="I113" s="47"/>
    </row>
    <row r="114" spans="1:9" x14ac:dyDescent="0.25">
      <c r="A114" s="101"/>
      <c r="B114" s="67"/>
      <c r="C114" s="47"/>
      <c r="D114" s="67"/>
      <c r="E114" s="47"/>
      <c r="F114" s="120"/>
      <c r="G114" s="67"/>
      <c r="H114" s="47"/>
      <c r="I114" s="47"/>
    </row>
    <row r="115" spans="1:9" x14ac:dyDescent="0.25">
      <c r="A115" s="101"/>
      <c r="B115" s="67"/>
      <c r="C115" s="47"/>
      <c r="D115" s="67"/>
      <c r="E115" s="47"/>
      <c r="F115" s="120"/>
      <c r="G115" s="67"/>
      <c r="H115" s="47"/>
      <c r="I115" s="47"/>
    </row>
    <row r="116" spans="1:9" x14ac:dyDescent="0.25">
      <c r="A116" s="101"/>
      <c r="B116" s="67"/>
      <c r="C116" s="47"/>
      <c r="D116" s="67"/>
      <c r="E116" s="47"/>
      <c r="F116" s="120"/>
      <c r="G116" s="67"/>
      <c r="H116" s="47"/>
      <c r="I116" s="47"/>
    </row>
    <row r="117" spans="1:9" x14ac:dyDescent="0.25">
      <c r="A117" s="101"/>
      <c r="B117" s="67"/>
      <c r="C117" s="47"/>
      <c r="D117" s="67"/>
      <c r="E117" s="47"/>
      <c r="F117" s="120"/>
      <c r="G117" s="67"/>
      <c r="H117" s="47"/>
      <c r="I117" s="47"/>
    </row>
    <row r="118" spans="1:9" x14ac:dyDescent="0.25">
      <c r="A118" s="101"/>
      <c r="B118" s="67"/>
      <c r="C118" s="47"/>
      <c r="D118" s="67"/>
      <c r="E118" s="47"/>
      <c r="F118" s="120"/>
      <c r="G118" s="67"/>
      <c r="H118" s="47"/>
      <c r="I118" s="47"/>
    </row>
    <row r="119" spans="1:9" x14ac:dyDescent="0.25">
      <c r="A119" s="101"/>
      <c r="B119" s="67"/>
      <c r="C119" s="47"/>
      <c r="D119" s="67"/>
      <c r="E119" s="47"/>
      <c r="F119" s="120"/>
      <c r="G119" s="67"/>
      <c r="H119" s="47"/>
      <c r="I119" s="47"/>
    </row>
    <row r="120" spans="1:9" x14ac:dyDescent="0.25">
      <c r="A120" s="101"/>
      <c r="B120" s="67"/>
      <c r="C120" s="47"/>
      <c r="D120" s="67"/>
      <c r="E120" s="47"/>
      <c r="F120" s="120"/>
      <c r="G120" s="67"/>
      <c r="H120" s="47"/>
      <c r="I120" s="47"/>
    </row>
    <row r="121" spans="1:9" x14ac:dyDescent="0.25">
      <c r="A121" s="101"/>
      <c r="B121" s="67"/>
      <c r="C121" s="47"/>
      <c r="D121" s="67"/>
      <c r="E121" s="47"/>
      <c r="F121" s="120"/>
      <c r="G121" s="67"/>
      <c r="H121" s="47"/>
      <c r="I121" s="47"/>
    </row>
    <row r="122" spans="1:9" x14ac:dyDescent="0.25">
      <c r="A122" s="101"/>
      <c r="B122" s="67"/>
      <c r="C122" s="47"/>
      <c r="D122" s="67"/>
      <c r="E122" s="47"/>
      <c r="F122" s="120"/>
      <c r="G122" s="67"/>
      <c r="H122" s="47"/>
      <c r="I122" s="47"/>
    </row>
    <row r="123" spans="1:9" x14ac:dyDescent="0.25">
      <c r="A123" s="101"/>
      <c r="B123" s="67"/>
      <c r="C123" s="47"/>
      <c r="D123" s="67"/>
      <c r="E123" s="47"/>
      <c r="F123" s="120"/>
      <c r="G123" s="67"/>
      <c r="H123" s="47"/>
      <c r="I123" s="47"/>
    </row>
    <row r="124" spans="1:9" x14ac:dyDescent="0.25">
      <c r="A124" s="101"/>
      <c r="B124" s="67"/>
      <c r="C124" s="47"/>
      <c r="D124" s="67"/>
      <c r="E124" s="47"/>
      <c r="F124" s="120"/>
      <c r="G124" s="67"/>
      <c r="H124" s="47"/>
      <c r="I124" s="47"/>
    </row>
    <row r="125" spans="1:9" x14ac:dyDescent="0.25">
      <c r="A125" s="101"/>
      <c r="B125" s="67"/>
      <c r="C125" s="47"/>
      <c r="D125" s="67"/>
      <c r="E125" s="47"/>
      <c r="F125" s="120"/>
      <c r="G125" s="67"/>
      <c r="H125" s="47"/>
      <c r="I125" s="47"/>
    </row>
    <row r="126" spans="1:9" x14ac:dyDescent="0.25">
      <c r="A126" s="101"/>
      <c r="B126" s="67"/>
      <c r="C126" s="47"/>
      <c r="D126" s="67"/>
      <c r="E126" s="47"/>
      <c r="F126" s="120"/>
      <c r="G126" s="67"/>
      <c r="H126" s="47"/>
      <c r="I126" s="47"/>
    </row>
    <row r="127" spans="1:9" x14ac:dyDescent="0.25">
      <c r="A127" s="101"/>
      <c r="B127" s="67"/>
      <c r="C127" s="47"/>
      <c r="D127" s="67"/>
      <c r="E127" s="47"/>
      <c r="F127" s="120"/>
      <c r="G127" s="67"/>
      <c r="H127" s="47"/>
      <c r="I127" s="47"/>
    </row>
    <row r="128" spans="1:9" x14ac:dyDescent="0.25">
      <c r="A128" s="101"/>
      <c r="B128" s="67"/>
      <c r="C128" s="47"/>
      <c r="D128" s="67"/>
      <c r="E128" s="47"/>
      <c r="F128" s="120"/>
      <c r="G128" s="67"/>
      <c r="H128" s="47"/>
      <c r="I128" s="47"/>
    </row>
    <row r="129" spans="1:9" x14ac:dyDescent="0.25">
      <c r="A129" s="101"/>
      <c r="B129" s="67"/>
      <c r="C129" s="47"/>
      <c r="D129" s="67"/>
      <c r="E129" s="47"/>
      <c r="F129" s="120"/>
      <c r="G129" s="67"/>
      <c r="H129" s="47"/>
      <c r="I129" s="47"/>
    </row>
    <row r="130" spans="1:9" x14ac:dyDescent="0.25">
      <c r="A130" s="101"/>
      <c r="B130" s="67"/>
      <c r="C130" s="47"/>
      <c r="D130" s="67"/>
      <c r="E130" s="47"/>
      <c r="F130" s="120"/>
      <c r="G130" s="67"/>
      <c r="H130" s="47"/>
      <c r="I130" s="47"/>
    </row>
    <row r="131" spans="1:9" x14ac:dyDescent="0.25">
      <c r="A131" s="101"/>
      <c r="B131" s="67"/>
      <c r="C131" s="47"/>
      <c r="D131" s="67"/>
      <c r="E131" s="47"/>
      <c r="F131" s="120"/>
      <c r="G131" s="67"/>
      <c r="H131" s="47"/>
      <c r="I131" s="47"/>
    </row>
    <row r="132" spans="1:9" x14ac:dyDescent="0.25">
      <c r="A132" s="101"/>
      <c r="B132" s="67"/>
      <c r="C132" s="47"/>
      <c r="D132" s="67"/>
      <c r="E132" s="47"/>
      <c r="F132" s="120"/>
      <c r="G132" s="67"/>
      <c r="H132" s="47"/>
      <c r="I132" s="47"/>
    </row>
    <row r="133" spans="1:9" x14ac:dyDescent="0.25">
      <c r="A133" s="101"/>
      <c r="B133" s="67"/>
      <c r="C133" s="47"/>
      <c r="D133" s="67"/>
      <c r="E133" s="47"/>
      <c r="F133" s="120"/>
      <c r="G133" s="67"/>
      <c r="H133" s="47"/>
      <c r="I133" s="47"/>
    </row>
    <row r="134" spans="1:9" x14ac:dyDescent="0.25">
      <c r="A134" s="101"/>
      <c r="B134" s="67"/>
      <c r="C134" s="47"/>
      <c r="D134" s="67"/>
      <c r="E134" s="47"/>
      <c r="F134" s="120"/>
      <c r="G134" s="67"/>
      <c r="H134" s="47"/>
      <c r="I134" s="47"/>
    </row>
    <row r="135" spans="1:9" x14ac:dyDescent="0.25">
      <c r="A135" s="101"/>
      <c r="B135" s="67"/>
      <c r="C135" s="47"/>
      <c r="D135" s="67"/>
      <c r="E135" s="47"/>
      <c r="F135" s="120"/>
      <c r="G135" s="67"/>
      <c r="H135" s="47"/>
      <c r="I135" s="47"/>
    </row>
    <row r="136" spans="1:9" x14ac:dyDescent="0.25">
      <c r="A136" s="101"/>
      <c r="B136" s="67"/>
      <c r="C136" s="47"/>
      <c r="D136" s="67"/>
      <c r="E136" s="47"/>
      <c r="F136" s="120"/>
      <c r="G136" s="67"/>
      <c r="H136" s="47"/>
      <c r="I136" s="47"/>
    </row>
    <row r="137" spans="1:9" x14ac:dyDescent="0.25">
      <c r="A137" s="101"/>
      <c r="B137" s="67"/>
      <c r="C137" s="47"/>
      <c r="D137" s="67"/>
      <c r="E137" s="47"/>
      <c r="F137" s="120"/>
      <c r="G137" s="67"/>
      <c r="H137" s="47"/>
      <c r="I137" s="47"/>
    </row>
    <row r="138" spans="1:9" x14ac:dyDescent="0.25">
      <c r="A138" s="101"/>
      <c r="B138" s="67"/>
      <c r="C138" s="47"/>
      <c r="D138" s="67"/>
      <c r="E138" s="47"/>
      <c r="F138" s="120"/>
      <c r="G138" s="67"/>
      <c r="H138" s="47"/>
      <c r="I138" s="47"/>
    </row>
    <row r="139" spans="1:9" x14ac:dyDescent="0.25">
      <c r="A139" s="101"/>
      <c r="B139" s="67"/>
      <c r="C139" s="47"/>
      <c r="D139" s="67"/>
      <c r="E139" s="47"/>
      <c r="F139" s="120"/>
      <c r="G139" s="67"/>
      <c r="H139" s="47"/>
      <c r="I139" s="47"/>
    </row>
    <row r="140" spans="1:9" x14ac:dyDescent="0.25">
      <c r="A140" s="101"/>
      <c r="B140" s="67"/>
      <c r="C140" s="47"/>
      <c r="D140" s="67"/>
      <c r="E140" s="47"/>
      <c r="F140" s="120"/>
      <c r="G140" s="67"/>
      <c r="H140" s="47"/>
      <c r="I140" s="47"/>
    </row>
    <row r="141" spans="1:9" x14ac:dyDescent="0.25">
      <c r="A141" s="101"/>
      <c r="B141" s="67"/>
      <c r="C141" s="47"/>
      <c r="D141" s="67"/>
      <c r="E141" s="47"/>
      <c r="F141" s="120"/>
      <c r="G141" s="67"/>
      <c r="H141" s="47"/>
      <c r="I141" s="47"/>
    </row>
    <row r="142" spans="1:9" x14ac:dyDescent="0.25">
      <c r="A142" s="101"/>
      <c r="B142" s="67"/>
      <c r="C142" s="47"/>
      <c r="D142" s="67"/>
      <c r="E142" s="47"/>
      <c r="F142" s="120"/>
      <c r="G142" s="67"/>
      <c r="H142" s="47"/>
      <c r="I142" s="47"/>
    </row>
    <row r="143" spans="1:9" x14ac:dyDescent="0.25">
      <c r="A143" s="101"/>
      <c r="B143" s="67"/>
      <c r="C143" s="47"/>
      <c r="D143" s="67"/>
      <c r="E143" s="47"/>
      <c r="F143" s="120"/>
      <c r="G143" s="67"/>
      <c r="H143" s="47"/>
      <c r="I143" s="47"/>
    </row>
    <row r="144" spans="1:9" x14ac:dyDescent="0.25">
      <c r="A144" s="101"/>
      <c r="B144" s="67"/>
      <c r="C144" s="47"/>
      <c r="D144" s="67"/>
      <c r="E144" s="47"/>
      <c r="F144" s="120"/>
      <c r="G144" s="67"/>
      <c r="H144" s="47"/>
      <c r="I144" s="47"/>
    </row>
    <row r="145" spans="1:9" x14ac:dyDescent="0.25">
      <c r="A145" s="101"/>
      <c r="B145" s="67"/>
      <c r="C145" s="47"/>
      <c r="D145" s="67"/>
      <c r="E145" s="47"/>
      <c r="F145" s="120"/>
      <c r="G145" s="67"/>
      <c r="H145" s="47"/>
      <c r="I145" s="47"/>
    </row>
    <row r="146" spans="1:9" x14ac:dyDescent="0.25">
      <c r="A146" s="101"/>
      <c r="B146" s="67"/>
      <c r="C146" s="47"/>
      <c r="D146" s="67"/>
      <c r="E146" s="47"/>
      <c r="F146" s="120"/>
      <c r="G146" s="67"/>
      <c r="H146" s="47"/>
      <c r="I146" s="47"/>
    </row>
    <row r="147" spans="1:9" x14ac:dyDescent="0.25">
      <c r="A147" s="101"/>
      <c r="B147" s="67"/>
      <c r="C147" s="47"/>
      <c r="D147" s="67"/>
      <c r="E147" s="47"/>
      <c r="F147" s="120"/>
      <c r="G147" s="67"/>
      <c r="H147" s="47"/>
      <c r="I147" s="47"/>
    </row>
    <row r="148" spans="1:9" x14ac:dyDescent="0.25">
      <c r="A148" s="101"/>
      <c r="B148" s="67"/>
      <c r="C148" s="47"/>
      <c r="D148" s="67"/>
      <c r="E148" s="47"/>
      <c r="F148" s="120"/>
      <c r="G148" s="67"/>
      <c r="H148" s="47"/>
      <c r="I148" s="47"/>
    </row>
    <row r="149" spans="1:9" x14ac:dyDescent="0.25">
      <c r="A149" s="101"/>
      <c r="B149" s="67"/>
      <c r="C149" s="47"/>
      <c r="D149" s="67"/>
      <c r="E149" s="47"/>
      <c r="F149" s="120"/>
      <c r="G149" s="67"/>
      <c r="H149" s="47"/>
      <c r="I149" s="47"/>
    </row>
    <row r="150" spans="1:9" x14ac:dyDescent="0.25">
      <c r="A150" s="101"/>
      <c r="B150" s="67"/>
      <c r="C150" s="47"/>
      <c r="D150" s="67"/>
      <c r="E150" s="47"/>
      <c r="F150" s="120"/>
      <c r="G150" s="67"/>
      <c r="H150" s="47"/>
      <c r="I150" s="47"/>
    </row>
    <row r="151" spans="1:9" x14ac:dyDescent="0.25">
      <c r="A151" s="101"/>
      <c r="B151" s="67"/>
      <c r="C151" s="47"/>
      <c r="D151" s="67"/>
      <c r="E151" s="47"/>
      <c r="F151" s="120"/>
      <c r="G151" s="67"/>
      <c r="H151" s="47"/>
      <c r="I151" s="47"/>
    </row>
    <row r="152" spans="1:9" x14ac:dyDescent="0.25">
      <c r="A152" s="101"/>
      <c r="B152" s="67"/>
      <c r="C152" s="47"/>
      <c r="D152" s="67"/>
      <c r="E152" s="47"/>
      <c r="F152" s="120"/>
      <c r="G152" s="67"/>
      <c r="H152" s="47"/>
      <c r="I152" s="47"/>
    </row>
    <row r="153" spans="1:9" x14ac:dyDescent="0.25">
      <c r="A153" s="101"/>
      <c r="B153" s="67"/>
      <c r="C153" s="47"/>
      <c r="D153" s="67"/>
      <c r="E153" s="47"/>
      <c r="F153" s="120"/>
      <c r="G153" s="67"/>
      <c r="H153" s="47"/>
      <c r="I153" s="47"/>
    </row>
    <row r="154" spans="1:9" x14ac:dyDescent="0.25">
      <c r="A154" s="101"/>
      <c r="B154" s="67"/>
      <c r="C154" s="47"/>
      <c r="D154" s="67"/>
      <c r="E154" s="47"/>
      <c r="F154" s="120"/>
      <c r="G154" s="67"/>
      <c r="H154" s="47"/>
      <c r="I154" s="47"/>
    </row>
    <row r="155" spans="1:9" x14ac:dyDescent="0.25">
      <c r="A155" s="101"/>
      <c r="B155" s="67"/>
      <c r="C155" s="47"/>
      <c r="D155" s="67"/>
      <c r="E155" s="47"/>
      <c r="F155" s="120"/>
      <c r="G155" s="67"/>
      <c r="H155" s="47"/>
      <c r="I155" s="47"/>
    </row>
    <row r="156" spans="1:9" x14ac:dyDescent="0.25">
      <c r="A156" s="101"/>
      <c r="B156" s="67"/>
      <c r="C156" s="47"/>
      <c r="D156" s="67"/>
      <c r="E156" s="47"/>
      <c r="F156" s="120"/>
      <c r="G156" s="67"/>
      <c r="H156" s="47"/>
      <c r="I156" s="47"/>
    </row>
    <row r="157" spans="1:9" x14ac:dyDescent="0.25">
      <c r="A157" s="101"/>
      <c r="B157" s="67"/>
      <c r="C157" s="47"/>
      <c r="D157" s="67"/>
      <c r="E157" s="47"/>
      <c r="F157" s="120"/>
      <c r="G157" s="67"/>
      <c r="H157" s="47"/>
      <c r="I157" s="47"/>
    </row>
    <row r="158" spans="1:9" x14ac:dyDescent="0.25">
      <c r="A158" s="101"/>
      <c r="B158" s="67"/>
      <c r="C158" s="47"/>
      <c r="D158" s="67"/>
      <c r="E158" s="47"/>
      <c r="F158" s="120"/>
      <c r="G158" s="67"/>
      <c r="H158" s="47"/>
      <c r="I158" s="47"/>
    </row>
    <row r="159" spans="1:9" x14ac:dyDescent="0.25">
      <c r="A159" s="101"/>
      <c r="B159" s="67"/>
      <c r="C159" s="47"/>
      <c r="D159" s="67"/>
      <c r="E159" s="47"/>
      <c r="F159" s="120"/>
      <c r="G159" s="67"/>
      <c r="H159" s="47"/>
      <c r="I159" s="47"/>
    </row>
    <row r="160" spans="1:9" x14ac:dyDescent="0.25">
      <c r="A160" s="101"/>
      <c r="B160" s="67"/>
      <c r="C160" s="47"/>
      <c r="D160" s="67"/>
      <c r="E160" s="47"/>
      <c r="F160" s="120"/>
      <c r="G160" s="67"/>
      <c r="H160" s="47"/>
      <c r="I160" s="47"/>
    </row>
    <row r="161" spans="1:9" x14ac:dyDescent="0.25">
      <c r="A161" s="101"/>
      <c r="B161" s="67"/>
      <c r="C161" s="47"/>
      <c r="D161" s="67"/>
      <c r="E161" s="47"/>
      <c r="F161" s="120"/>
      <c r="G161" s="67"/>
      <c r="H161" s="47"/>
      <c r="I161" s="47"/>
    </row>
    <row r="162" spans="1:9" x14ac:dyDescent="0.25">
      <c r="A162" s="101"/>
      <c r="B162" s="67"/>
      <c r="C162" s="47"/>
      <c r="D162" s="67"/>
      <c r="E162" s="47"/>
      <c r="F162" s="120"/>
      <c r="G162" s="67"/>
      <c r="H162" s="47"/>
      <c r="I162" s="47"/>
    </row>
    <row r="163" spans="1:9" x14ac:dyDescent="0.25">
      <c r="A163" s="101"/>
      <c r="B163" s="67"/>
      <c r="C163" s="47"/>
      <c r="D163" s="67"/>
      <c r="E163" s="47"/>
      <c r="F163" s="120"/>
      <c r="G163" s="67"/>
      <c r="H163" s="47"/>
      <c r="I163" s="47"/>
    </row>
    <row r="164" spans="1:9" x14ac:dyDescent="0.25">
      <c r="A164" s="101"/>
      <c r="B164" s="67"/>
      <c r="C164" s="47"/>
      <c r="D164" s="67"/>
      <c r="E164" s="47"/>
      <c r="F164" s="120"/>
      <c r="G164" s="67"/>
      <c r="H164" s="47"/>
      <c r="I164" s="47"/>
    </row>
    <row r="165" spans="1:9" x14ac:dyDescent="0.25">
      <c r="A165" s="101"/>
      <c r="B165" s="67"/>
      <c r="C165" s="47"/>
      <c r="D165" s="67"/>
      <c r="E165" s="47"/>
      <c r="F165" s="120"/>
      <c r="G165" s="67"/>
      <c r="H165" s="47"/>
      <c r="I165" s="47"/>
    </row>
    <row r="166" spans="1:9" x14ac:dyDescent="0.25">
      <c r="A166" s="101"/>
      <c r="B166" s="67"/>
      <c r="C166" s="47"/>
      <c r="D166" s="67"/>
      <c r="E166" s="47"/>
      <c r="F166" s="120"/>
      <c r="G166" s="67"/>
      <c r="H166" s="47"/>
      <c r="I166" s="47"/>
    </row>
    <row r="167" spans="1:9" x14ac:dyDescent="0.25">
      <c r="A167" s="101"/>
      <c r="B167" s="67"/>
      <c r="C167" s="47"/>
      <c r="D167" s="67"/>
      <c r="E167" s="47"/>
      <c r="F167" s="120"/>
      <c r="G167" s="67"/>
      <c r="H167" s="47"/>
      <c r="I167" s="47"/>
    </row>
    <row r="168" spans="1:9" x14ac:dyDescent="0.25">
      <c r="A168" s="101"/>
      <c r="B168" s="67"/>
      <c r="C168" s="47"/>
      <c r="D168" s="67"/>
      <c r="E168" s="47"/>
      <c r="F168" s="120"/>
      <c r="G168" s="67"/>
      <c r="H168" s="47"/>
      <c r="I168" s="47"/>
    </row>
    <row r="169" spans="1:9" x14ac:dyDescent="0.25">
      <c r="A169" s="101"/>
      <c r="B169" s="67"/>
      <c r="C169" s="47"/>
      <c r="D169" s="67"/>
      <c r="E169" s="47"/>
      <c r="F169" s="120"/>
      <c r="G169" s="67"/>
      <c r="H169" s="47"/>
      <c r="I169" s="47"/>
    </row>
    <row r="170" spans="1:9" x14ac:dyDescent="0.25">
      <c r="A170" s="101"/>
      <c r="B170" s="67"/>
      <c r="C170" s="47"/>
      <c r="D170" s="67"/>
      <c r="E170" s="47"/>
      <c r="F170" s="120"/>
      <c r="G170" s="67"/>
      <c r="H170" s="47"/>
      <c r="I170" s="47"/>
    </row>
    <row r="171" spans="1:9" x14ac:dyDescent="0.25">
      <c r="A171" s="101"/>
      <c r="B171" s="67"/>
      <c r="C171" s="47"/>
      <c r="D171" s="67"/>
      <c r="E171" s="47"/>
      <c r="F171" s="120"/>
      <c r="G171" s="67"/>
      <c r="H171" s="47"/>
      <c r="I171" s="47"/>
    </row>
    <row r="172" spans="1:9" x14ac:dyDescent="0.25">
      <c r="A172" s="101"/>
      <c r="B172" s="67"/>
      <c r="C172" s="47"/>
      <c r="D172" s="67"/>
      <c r="E172" s="47"/>
      <c r="F172" s="120"/>
      <c r="G172" s="67"/>
      <c r="H172" s="47"/>
      <c r="I172" s="47"/>
    </row>
    <row r="173" spans="1:9" x14ac:dyDescent="0.25">
      <c r="A173" s="101"/>
      <c r="B173" s="67"/>
      <c r="C173" s="47"/>
      <c r="D173" s="67"/>
      <c r="E173" s="47"/>
      <c r="F173" s="120"/>
      <c r="G173" s="67"/>
      <c r="H173" s="47"/>
      <c r="I173" s="47"/>
    </row>
    <row r="174" spans="1:9" x14ac:dyDescent="0.25">
      <c r="A174" s="101"/>
      <c r="B174" s="67"/>
      <c r="C174" s="47"/>
      <c r="D174" s="67"/>
      <c r="E174" s="47"/>
      <c r="F174" s="120"/>
      <c r="G174" s="67"/>
      <c r="H174" s="47"/>
      <c r="I174" s="47"/>
    </row>
    <row r="175" spans="1:9" x14ac:dyDescent="0.25">
      <c r="A175" s="101"/>
      <c r="B175" s="67"/>
      <c r="C175" s="47"/>
      <c r="D175" s="67"/>
      <c r="E175" s="47"/>
      <c r="F175" s="120"/>
      <c r="G175" s="67"/>
      <c r="H175" s="47"/>
      <c r="I175" s="47"/>
    </row>
    <row r="176" spans="1:9" x14ac:dyDescent="0.25">
      <c r="A176" s="101"/>
      <c r="B176" s="67"/>
      <c r="C176" s="47"/>
      <c r="D176" s="67"/>
      <c r="E176" s="47"/>
      <c r="F176" s="120"/>
      <c r="G176" s="67"/>
      <c r="H176" s="47"/>
      <c r="I176" s="47"/>
    </row>
    <row r="177" spans="1:9" x14ac:dyDescent="0.25">
      <c r="A177" s="101"/>
      <c r="B177" s="67"/>
      <c r="C177" s="47"/>
      <c r="D177" s="67"/>
      <c r="E177" s="47"/>
      <c r="F177" s="120"/>
      <c r="G177" s="67"/>
      <c r="H177" s="47"/>
      <c r="I177" s="47"/>
    </row>
    <row r="178" spans="1:9" x14ac:dyDescent="0.25">
      <c r="A178" s="101"/>
      <c r="B178" s="67"/>
      <c r="C178" s="47"/>
      <c r="D178" s="67"/>
      <c r="E178" s="47"/>
      <c r="F178" s="120"/>
      <c r="G178" s="67"/>
      <c r="H178" s="47"/>
      <c r="I178" s="47"/>
    </row>
    <row r="179" spans="1:9" x14ac:dyDescent="0.25">
      <c r="A179" s="101"/>
      <c r="B179" s="67"/>
      <c r="C179" s="47"/>
      <c r="D179" s="67"/>
      <c r="E179" s="47"/>
      <c r="F179" s="120"/>
      <c r="G179" s="67"/>
      <c r="H179" s="47"/>
      <c r="I179" s="47"/>
    </row>
    <row r="180" spans="1:9" x14ac:dyDescent="0.25">
      <c r="A180" s="101"/>
      <c r="B180" s="67"/>
      <c r="C180" s="47"/>
      <c r="D180" s="67"/>
      <c r="E180" s="47"/>
      <c r="F180" s="120"/>
      <c r="G180" s="67"/>
      <c r="H180" s="47"/>
      <c r="I180" s="47"/>
    </row>
    <row r="181" spans="1:9" x14ac:dyDescent="0.25">
      <c r="A181" s="101"/>
      <c r="B181" s="67"/>
      <c r="C181" s="47"/>
      <c r="D181" s="67"/>
      <c r="E181" s="47"/>
      <c r="F181" s="120"/>
      <c r="G181" s="67"/>
      <c r="H181" s="47"/>
      <c r="I181" s="47"/>
    </row>
    <row r="182" spans="1:9" x14ac:dyDescent="0.25">
      <c r="A182" s="101"/>
      <c r="B182" s="67"/>
      <c r="C182" s="47"/>
      <c r="D182" s="67"/>
      <c r="E182" s="47"/>
      <c r="F182" s="120"/>
      <c r="G182" s="67"/>
      <c r="H182" s="47"/>
      <c r="I182" s="47"/>
    </row>
    <row r="183" spans="1:9" x14ac:dyDescent="0.25">
      <c r="A183" s="101"/>
      <c r="B183" s="67"/>
      <c r="C183" s="47"/>
      <c r="D183" s="67"/>
      <c r="E183" s="47"/>
      <c r="F183" s="120"/>
      <c r="G183" s="67"/>
      <c r="H183" s="47"/>
      <c r="I183" s="47"/>
    </row>
    <row r="184" spans="1:9" x14ac:dyDescent="0.25">
      <c r="A184" s="101"/>
      <c r="B184" s="67"/>
      <c r="C184" s="47"/>
      <c r="D184" s="67"/>
      <c r="E184" s="47"/>
      <c r="F184" s="120"/>
      <c r="G184" s="67"/>
      <c r="H184" s="47"/>
      <c r="I184" s="47"/>
    </row>
    <row r="185" spans="1:9" x14ac:dyDescent="0.25">
      <c r="A185" s="101"/>
      <c r="B185" s="67"/>
      <c r="C185" s="47"/>
      <c r="D185" s="67"/>
      <c r="E185" s="47"/>
      <c r="F185" s="120"/>
      <c r="G185" s="67"/>
      <c r="H185" s="47"/>
      <c r="I185" s="47"/>
    </row>
    <row r="186" spans="1:9" x14ac:dyDescent="0.25">
      <c r="A186" s="101"/>
      <c r="B186" s="67"/>
      <c r="C186" s="47"/>
      <c r="D186" s="67"/>
      <c r="E186" s="47"/>
      <c r="F186" s="120"/>
      <c r="G186" s="67"/>
      <c r="H186" s="47"/>
      <c r="I186" s="47"/>
    </row>
    <row r="187" spans="1:9" x14ac:dyDescent="0.25">
      <c r="A187" s="101"/>
      <c r="B187" s="67"/>
      <c r="C187" s="47"/>
      <c r="D187" s="67"/>
      <c r="E187" s="47"/>
      <c r="F187" s="120"/>
      <c r="G187" s="67"/>
      <c r="H187" s="47"/>
      <c r="I187" s="47"/>
    </row>
    <row r="188" spans="1:9" x14ac:dyDescent="0.25">
      <c r="A188" s="101"/>
      <c r="B188" s="67"/>
      <c r="C188" s="47"/>
      <c r="D188" s="67"/>
      <c r="E188" s="47"/>
      <c r="F188" s="120"/>
      <c r="G188" s="67"/>
      <c r="H188" s="47"/>
      <c r="I188" s="47"/>
    </row>
    <row r="189" spans="1:9" x14ac:dyDescent="0.25">
      <c r="A189" s="101"/>
      <c r="B189" s="67"/>
      <c r="C189" s="47"/>
      <c r="D189" s="67"/>
      <c r="E189" s="47"/>
      <c r="F189" s="120"/>
      <c r="G189" s="67"/>
      <c r="H189" s="47"/>
      <c r="I189" s="47"/>
    </row>
    <row r="190" spans="1:9" x14ac:dyDescent="0.25">
      <c r="A190" s="101"/>
      <c r="B190" s="67"/>
      <c r="C190" s="47"/>
      <c r="D190" s="67"/>
      <c r="E190" s="47"/>
      <c r="F190" s="120"/>
      <c r="G190" s="67"/>
      <c r="H190" s="47"/>
      <c r="I190" s="47"/>
    </row>
    <row r="191" spans="1:9" x14ac:dyDescent="0.25">
      <c r="A191" s="101"/>
      <c r="B191" s="67"/>
      <c r="C191" s="47"/>
      <c r="D191" s="67"/>
      <c r="E191" s="47"/>
      <c r="F191" s="120"/>
      <c r="G191" s="67"/>
      <c r="H191" s="47"/>
      <c r="I191" s="47"/>
    </row>
    <row r="192" spans="1:9" x14ac:dyDescent="0.25">
      <c r="A192" s="101"/>
      <c r="B192" s="67"/>
      <c r="C192" s="47"/>
      <c r="D192" s="67"/>
      <c r="E192" s="47"/>
      <c r="F192" s="120"/>
      <c r="G192" s="67"/>
      <c r="H192" s="47"/>
      <c r="I192" s="47"/>
    </row>
    <row r="193" spans="1:9" x14ac:dyDescent="0.25">
      <c r="A193" s="101"/>
      <c r="B193" s="67"/>
      <c r="C193" s="47"/>
      <c r="D193" s="67"/>
      <c r="E193" s="47"/>
      <c r="F193" s="120"/>
      <c r="G193" s="67"/>
      <c r="H193" s="47"/>
      <c r="I193" s="47"/>
    </row>
    <row r="194" spans="1:9" x14ac:dyDescent="0.25">
      <c r="A194" s="101"/>
      <c r="B194" s="67"/>
      <c r="C194" s="47"/>
      <c r="D194" s="67"/>
      <c r="E194" s="47"/>
      <c r="F194" s="120"/>
      <c r="G194" s="67"/>
      <c r="H194" s="47"/>
      <c r="I194" s="47"/>
    </row>
    <row r="195" spans="1:9" x14ac:dyDescent="0.25">
      <c r="A195" s="101"/>
      <c r="B195" s="67"/>
      <c r="C195" s="47"/>
      <c r="D195" s="67"/>
      <c r="E195" s="47"/>
      <c r="F195" s="120"/>
      <c r="G195" s="67"/>
      <c r="H195" s="47"/>
      <c r="I195" s="47"/>
    </row>
    <row r="196" spans="1:9" x14ac:dyDescent="0.25">
      <c r="A196" s="101"/>
      <c r="B196" s="67"/>
      <c r="C196" s="47"/>
      <c r="D196" s="67"/>
      <c r="E196" s="47"/>
      <c r="F196" s="120"/>
      <c r="G196" s="67"/>
      <c r="H196" s="47"/>
      <c r="I196" s="47"/>
    </row>
    <row r="197" spans="1:9" x14ac:dyDescent="0.25">
      <c r="A197" s="101"/>
      <c r="B197" s="67"/>
      <c r="C197" s="47"/>
      <c r="D197" s="67"/>
      <c r="E197" s="47"/>
      <c r="F197" s="120"/>
      <c r="G197" s="67"/>
      <c r="H197" s="47"/>
      <c r="I197" s="47"/>
    </row>
    <row r="198" spans="1:9" x14ac:dyDescent="0.25">
      <c r="A198" s="101"/>
      <c r="B198" s="67"/>
      <c r="C198" s="47"/>
      <c r="D198" s="67"/>
      <c r="E198" s="47"/>
      <c r="F198" s="120"/>
      <c r="G198" s="67"/>
      <c r="H198" s="47"/>
      <c r="I198" s="47"/>
    </row>
    <row r="199" spans="1:9" x14ac:dyDescent="0.25">
      <c r="A199" s="101"/>
      <c r="B199" s="67"/>
      <c r="C199" s="47"/>
      <c r="D199" s="67"/>
      <c r="E199" s="47"/>
      <c r="F199" s="120"/>
      <c r="G199" s="67"/>
      <c r="H199" s="47"/>
      <c r="I199" s="47"/>
    </row>
    <row r="200" spans="1:9" x14ac:dyDescent="0.25">
      <c r="A200" s="101"/>
      <c r="B200" s="67"/>
      <c r="C200" s="47"/>
      <c r="D200" s="67"/>
      <c r="E200" s="47"/>
      <c r="F200" s="120"/>
      <c r="G200" s="67"/>
      <c r="H200" s="47"/>
      <c r="I200" s="47"/>
    </row>
    <row r="201" spans="1:9" x14ac:dyDescent="0.25">
      <c r="A201" s="101"/>
      <c r="B201" s="67"/>
      <c r="C201" s="47"/>
      <c r="D201" s="67"/>
      <c r="E201" s="47"/>
      <c r="F201" s="120"/>
      <c r="G201" s="67"/>
      <c r="H201" s="47"/>
      <c r="I201" s="47"/>
    </row>
    <row r="202" spans="1:9" x14ac:dyDescent="0.25">
      <c r="A202" s="101"/>
      <c r="B202" s="67"/>
      <c r="C202" s="47"/>
      <c r="D202" s="67"/>
      <c r="E202" s="47"/>
      <c r="F202" s="120"/>
      <c r="G202" s="67"/>
      <c r="H202" s="47"/>
      <c r="I202" s="47"/>
    </row>
    <row r="203" spans="1:9" x14ac:dyDescent="0.25">
      <c r="A203" s="101"/>
      <c r="B203" s="67"/>
      <c r="C203" s="47"/>
      <c r="D203" s="67"/>
      <c r="E203" s="47"/>
      <c r="F203" s="120"/>
      <c r="G203" s="67"/>
      <c r="H203" s="47"/>
      <c r="I203" s="47"/>
    </row>
    <row r="204" spans="1:9" x14ac:dyDescent="0.25">
      <c r="A204" s="101"/>
      <c r="B204" s="67"/>
      <c r="C204" s="47"/>
      <c r="D204" s="67"/>
      <c r="E204" s="47"/>
      <c r="F204" s="120"/>
      <c r="G204" s="67"/>
      <c r="H204" s="47"/>
      <c r="I204" s="47"/>
    </row>
    <row r="205" spans="1:9" x14ac:dyDescent="0.25">
      <c r="A205" s="101"/>
      <c r="B205" s="67"/>
      <c r="C205" s="47"/>
      <c r="D205" s="67"/>
      <c r="E205" s="47"/>
      <c r="F205" s="120"/>
      <c r="G205" s="67"/>
      <c r="H205" s="47"/>
      <c r="I205" s="47"/>
    </row>
    <row r="206" spans="1:9" x14ac:dyDescent="0.25">
      <c r="A206" s="101"/>
      <c r="B206" s="67"/>
      <c r="C206" s="47"/>
      <c r="D206" s="67"/>
      <c r="E206" s="47"/>
      <c r="F206" s="120"/>
      <c r="G206" s="67"/>
      <c r="H206" s="47"/>
      <c r="I206" s="47"/>
    </row>
    <row r="207" spans="1:9" x14ac:dyDescent="0.25">
      <c r="A207" s="101"/>
      <c r="B207" s="67"/>
      <c r="C207" s="47"/>
      <c r="D207" s="67"/>
      <c r="E207" s="47"/>
      <c r="F207" s="120"/>
      <c r="G207" s="67"/>
      <c r="H207" s="47"/>
      <c r="I207" s="47"/>
    </row>
    <row r="208" spans="1:9" x14ac:dyDescent="0.25">
      <c r="A208" s="101"/>
      <c r="B208" s="67"/>
      <c r="C208" s="47"/>
      <c r="D208" s="67"/>
      <c r="E208" s="47"/>
      <c r="F208" s="120"/>
      <c r="G208" s="67"/>
      <c r="H208" s="47"/>
      <c r="I208" s="47"/>
    </row>
    <row r="209" spans="1:9" x14ac:dyDescent="0.25">
      <c r="A209" s="101"/>
      <c r="B209" s="67"/>
      <c r="C209" s="47"/>
      <c r="D209" s="67"/>
      <c r="E209" s="47"/>
      <c r="F209" s="120"/>
      <c r="G209" s="67"/>
      <c r="H209" s="47"/>
      <c r="I209" s="47"/>
    </row>
    <row r="210" spans="1:9" x14ac:dyDescent="0.25">
      <c r="A210" s="101"/>
      <c r="B210" s="67"/>
      <c r="C210" s="47"/>
      <c r="D210" s="67"/>
      <c r="E210" s="47"/>
      <c r="F210" s="120"/>
      <c r="G210" s="67"/>
      <c r="H210" s="47"/>
      <c r="I210" s="47"/>
    </row>
    <row r="211" spans="1:9" x14ac:dyDescent="0.25">
      <c r="A211" s="101"/>
      <c r="B211" s="67"/>
      <c r="C211" s="47"/>
      <c r="D211" s="67"/>
      <c r="E211" s="47"/>
      <c r="F211" s="120"/>
      <c r="G211" s="67"/>
      <c r="H211" s="47"/>
      <c r="I211" s="47"/>
    </row>
    <row r="212" spans="1:9" x14ac:dyDescent="0.25">
      <c r="A212" s="101"/>
      <c r="B212" s="67"/>
      <c r="C212" s="47"/>
      <c r="D212" s="67"/>
      <c r="E212" s="47"/>
      <c r="F212" s="120"/>
      <c r="G212" s="67"/>
      <c r="H212" s="47"/>
      <c r="I212" s="47"/>
    </row>
    <row r="213" spans="1:9" x14ac:dyDescent="0.25">
      <c r="A213" s="101"/>
      <c r="B213" s="67"/>
      <c r="C213" s="47"/>
      <c r="D213" s="67"/>
      <c r="E213" s="47"/>
      <c r="F213" s="120"/>
      <c r="G213" s="67"/>
      <c r="H213" s="47"/>
      <c r="I213" s="47"/>
    </row>
    <row r="214" spans="1:9" x14ac:dyDescent="0.25">
      <c r="A214" s="101"/>
      <c r="B214" s="67"/>
      <c r="C214" s="47"/>
      <c r="D214" s="67"/>
      <c r="E214" s="47"/>
      <c r="F214" s="120"/>
      <c r="G214" s="67"/>
      <c r="H214" s="47"/>
      <c r="I214" s="47"/>
    </row>
    <row r="215" spans="1:9" x14ac:dyDescent="0.25">
      <c r="A215" s="101"/>
      <c r="B215" s="67"/>
      <c r="C215" s="47"/>
      <c r="D215" s="67"/>
      <c r="E215" s="47"/>
      <c r="F215" s="120"/>
      <c r="G215" s="67"/>
      <c r="H215" s="47"/>
      <c r="I215" s="47"/>
    </row>
    <row r="216" spans="1:9" x14ac:dyDescent="0.25">
      <c r="A216" s="101"/>
      <c r="B216" s="67"/>
      <c r="C216" s="47"/>
      <c r="D216" s="67"/>
      <c r="E216" s="47"/>
      <c r="F216" s="120"/>
      <c r="G216" s="67"/>
      <c r="H216" s="47"/>
      <c r="I216" s="47"/>
    </row>
    <row r="217" spans="1:9" x14ac:dyDescent="0.25">
      <c r="A217" s="101"/>
      <c r="B217" s="67"/>
      <c r="C217" s="47"/>
      <c r="D217" s="67"/>
      <c r="E217" s="47"/>
      <c r="F217" s="120"/>
      <c r="G217" s="67"/>
      <c r="H217" s="47"/>
      <c r="I217" s="47"/>
    </row>
    <row r="218" spans="1:9" x14ac:dyDescent="0.25">
      <c r="A218" s="101"/>
      <c r="B218" s="67"/>
      <c r="C218" s="47"/>
      <c r="D218" s="67"/>
      <c r="E218" s="47"/>
      <c r="F218" s="120"/>
      <c r="G218" s="67"/>
      <c r="H218" s="47"/>
      <c r="I218" s="47"/>
    </row>
    <row r="219" spans="1:9" x14ac:dyDescent="0.25">
      <c r="A219" s="101"/>
      <c r="B219" s="67"/>
      <c r="C219" s="47"/>
      <c r="D219" s="67"/>
      <c r="E219" s="47"/>
      <c r="F219" s="120"/>
      <c r="G219" s="67"/>
      <c r="H219" s="47"/>
      <c r="I219" s="47"/>
    </row>
    <row r="220" spans="1:9" x14ac:dyDescent="0.25">
      <c r="A220" s="101"/>
      <c r="B220" s="67"/>
      <c r="C220" s="47"/>
      <c r="D220" s="67"/>
      <c r="E220" s="47"/>
      <c r="F220" s="120"/>
      <c r="G220" s="67"/>
      <c r="H220" s="47"/>
      <c r="I220" s="47"/>
    </row>
    <row r="221" spans="1:9" x14ac:dyDescent="0.25">
      <c r="A221" s="101"/>
      <c r="B221" s="67"/>
      <c r="C221" s="47"/>
      <c r="D221" s="67"/>
      <c r="E221" s="47"/>
      <c r="F221" s="120"/>
      <c r="G221" s="67"/>
      <c r="H221" s="47"/>
      <c r="I221" s="47"/>
    </row>
    <row r="222" spans="1:9" x14ac:dyDescent="0.25">
      <c r="A222" s="101"/>
      <c r="B222" s="67"/>
      <c r="C222" s="47"/>
      <c r="D222" s="67"/>
      <c r="E222" s="47"/>
      <c r="F222" s="120"/>
      <c r="G222" s="67"/>
      <c r="H222" s="47"/>
      <c r="I222" s="47"/>
    </row>
    <row r="223" spans="1:9" x14ac:dyDescent="0.25">
      <c r="A223" s="101"/>
      <c r="B223" s="67"/>
      <c r="C223" s="47"/>
      <c r="D223" s="67"/>
      <c r="E223" s="47"/>
      <c r="F223" s="120"/>
      <c r="G223" s="67"/>
      <c r="H223" s="47"/>
      <c r="I223" s="47"/>
    </row>
    <row r="224" spans="1:9" x14ac:dyDescent="0.25">
      <c r="A224" s="101"/>
      <c r="B224" s="67"/>
      <c r="C224" s="47"/>
      <c r="D224" s="67"/>
      <c r="E224" s="47"/>
      <c r="F224" s="120"/>
      <c r="G224" s="67"/>
      <c r="H224" s="47"/>
      <c r="I224" s="47"/>
    </row>
    <row r="225" spans="1:9" x14ac:dyDescent="0.25">
      <c r="A225" s="101"/>
      <c r="B225" s="67"/>
      <c r="C225" s="47"/>
      <c r="D225" s="67"/>
      <c r="E225" s="47"/>
      <c r="F225" s="120"/>
      <c r="G225" s="67"/>
      <c r="H225" s="47"/>
      <c r="I225" s="47"/>
    </row>
    <row r="226" spans="1:9" x14ac:dyDescent="0.25">
      <c r="A226" s="101"/>
      <c r="B226" s="67"/>
      <c r="C226" s="47"/>
      <c r="D226" s="67"/>
      <c r="E226" s="47"/>
      <c r="F226" s="120"/>
      <c r="G226" s="67"/>
      <c r="H226" s="47"/>
      <c r="I226" s="47"/>
    </row>
    <row r="227" spans="1:9" x14ac:dyDescent="0.25">
      <c r="A227" s="101"/>
      <c r="B227" s="67"/>
      <c r="C227" s="47"/>
      <c r="D227" s="67"/>
      <c r="E227" s="47"/>
      <c r="F227" s="120"/>
      <c r="G227" s="67"/>
      <c r="H227" s="47"/>
      <c r="I227" s="47"/>
    </row>
    <row r="228" spans="1:9" x14ac:dyDescent="0.25">
      <c r="A228" s="101"/>
      <c r="B228" s="67"/>
      <c r="C228" s="47"/>
      <c r="D228" s="67"/>
      <c r="E228" s="47"/>
      <c r="F228" s="120"/>
      <c r="G228" s="67"/>
      <c r="H228" s="47"/>
      <c r="I228" s="47"/>
    </row>
    <row r="229" spans="1:9" x14ac:dyDescent="0.25">
      <c r="A229" s="101"/>
      <c r="B229" s="67"/>
      <c r="C229" s="47"/>
      <c r="D229" s="67"/>
      <c r="E229" s="47"/>
      <c r="F229" s="120"/>
      <c r="G229" s="67"/>
      <c r="H229" s="47"/>
      <c r="I229" s="47"/>
    </row>
    <row r="230" spans="1:9" x14ac:dyDescent="0.25">
      <c r="A230" s="101"/>
      <c r="B230" s="67"/>
      <c r="C230" s="47"/>
      <c r="D230" s="67"/>
      <c r="E230" s="47"/>
      <c r="F230" s="120"/>
      <c r="G230" s="67"/>
      <c r="H230" s="47"/>
      <c r="I230" s="47"/>
    </row>
    <row r="231" spans="1:9" x14ac:dyDescent="0.25">
      <c r="A231" s="101"/>
      <c r="B231" s="67"/>
      <c r="C231" s="47"/>
      <c r="D231" s="67"/>
      <c r="E231" s="47"/>
      <c r="F231" s="120"/>
      <c r="G231" s="67"/>
      <c r="H231" s="47"/>
      <c r="I231" s="47"/>
    </row>
    <row r="232" spans="1:9" x14ac:dyDescent="0.25">
      <c r="A232" s="101"/>
      <c r="B232" s="67"/>
      <c r="C232" s="47"/>
      <c r="D232" s="67"/>
      <c r="E232" s="47"/>
      <c r="F232" s="120"/>
      <c r="G232" s="67"/>
      <c r="H232" s="47"/>
      <c r="I232" s="47"/>
    </row>
    <row r="233" spans="1:9" x14ac:dyDescent="0.25">
      <c r="A233" s="101"/>
      <c r="B233" s="67"/>
      <c r="C233" s="47"/>
      <c r="D233" s="67"/>
      <c r="E233" s="47"/>
      <c r="F233" s="120"/>
      <c r="G233" s="67"/>
      <c r="H233" s="47"/>
      <c r="I233" s="47"/>
    </row>
    <row r="234" spans="1:9" x14ac:dyDescent="0.25">
      <c r="A234" s="101"/>
      <c r="B234" s="67"/>
      <c r="C234" s="47"/>
      <c r="D234" s="67"/>
      <c r="E234" s="47"/>
      <c r="F234" s="120"/>
      <c r="G234" s="67"/>
      <c r="H234" s="47"/>
      <c r="I234" s="47"/>
    </row>
    <row r="235" spans="1:9" x14ac:dyDescent="0.25">
      <c r="A235" s="101"/>
      <c r="B235" s="67"/>
      <c r="C235" s="47"/>
      <c r="D235" s="67"/>
      <c r="E235" s="47"/>
      <c r="F235" s="120"/>
      <c r="G235" s="67"/>
      <c r="H235" s="47"/>
      <c r="I235" s="47"/>
    </row>
    <row r="236" spans="1:9" x14ac:dyDescent="0.25">
      <c r="A236" s="101"/>
      <c r="B236" s="67"/>
      <c r="C236" s="47"/>
      <c r="D236" s="67"/>
      <c r="E236" s="47"/>
      <c r="F236" s="120"/>
      <c r="G236" s="67"/>
      <c r="H236" s="47"/>
      <c r="I236" s="47"/>
    </row>
    <row r="237" spans="1:9" x14ac:dyDescent="0.25">
      <c r="A237" s="101"/>
      <c r="B237" s="67"/>
      <c r="C237" s="47"/>
      <c r="D237" s="67"/>
      <c r="E237" s="47"/>
      <c r="F237" s="120"/>
      <c r="G237" s="67"/>
      <c r="H237" s="47"/>
      <c r="I237" s="47"/>
    </row>
    <row r="238" spans="1:9" x14ac:dyDescent="0.25">
      <c r="A238" s="101"/>
      <c r="B238" s="67"/>
      <c r="C238" s="47"/>
      <c r="D238" s="67"/>
      <c r="E238" s="47"/>
      <c r="F238" s="120"/>
      <c r="G238" s="67"/>
      <c r="H238" s="47"/>
      <c r="I238" s="47"/>
    </row>
    <row r="239" spans="1:9" x14ac:dyDescent="0.25">
      <c r="A239" s="101"/>
      <c r="B239" s="67"/>
      <c r="C239" s="47"/>
      <c r="D239" s="67"/>
      <c r="E239" s="47"/>
      <c r="F239" s="120"/>
      <c r="G239" s="67"/>
      <c r="H239" s="47"/>
      <c r="I239" s="47"/>
    </row>
    <row r="240" spans="1:9" x14ac:dyDescent="0.25">
      <c r="A240" s="101"/>
      <c r="B240" s="67"/>
      <c r="C240" s="47"/>
      <c r="D240" s="67"/>
      <c r="E240" s="47"/>
      <c r="F240" s="120"/>
      <c r="G240" s="67"/>
      <c r="H240" s="47"/>
      <c r="I240" s="47"/>
    </row>
    <row r="241" spans="1:9" x14ac:dyDescent="0.25">
      <c r="A241" s="101"/>
      <c r="B241" s="67"/>
      <c r="C241" s="47"/>
      <c r="D241" s="67"/>
      <c r="E241" s="47"/>
      <c r="F241" s="120"/>
      <c r="G241" s="67"/>
      <c r="H241" s="47"/>
      <c r="I241" s="47"/>
    </row>
    <row r="242" spans="1:9" x14ac:dyDescent="0.25">
      <c r="A242" s="101"/>
      <c r="B242" s="67"/>
      <c r="C242" s="47"/>
      <c r="D242" s="67"/>
      <c r="E242" s="47"/>
      <c r="F242" s="120"/>
      <c r="G242" s="67"/>
      <c r="H242" s="47"/>
      <c r="I242" s="47"/>
    </row>
    <row r="243" spans="1:9" x14ac:dyDescent="0.25">
      <c r="A243" s="101"/>
      <c r="B243" s="67"/>
      <c r="C243" s="47"/>
      <c r="D243" s="67"/>
      <c r="E243" s="47"/>
      <c r="F243" s="120"/>
      <c r="G243" s="67"/>
      <c r="H243" s="47"/>
      <c r="I243" s="47"/>
    </row>
    <row r="244" spans="1:9" x14ac:dyDescent="0.25">
      <c r="A244" s="101"/>
      <c r="B244" s="67"/>
      <c r="C244" s="47"/>
      <c r="D244" s="67"/>
      <c r="E244" s="47"/>
      <c r="F244" s="120"/>
      <c r="G244" s="67"/>
      <c r="H244" s="47"/>
      <c r="I244" s="47"/>
    </row>
    <row r="245" spans="1:9" x14ac:dyDescent="0.25">
      <c r="A245" s="101"/>
      <c r="B245" s="67"/>
      <c r="C245" s="47"/>
      <c r="D245" s="67"/>
      <c r="E245" s="47"/>
      <c r="F245" s="120"/>
      <c r="G245" s="67"/>
      <c r="H245" s="47"/>
      <c r="I245" s="47"/>
    </row>
    <row r="246" spans="1:9" x14ac:dyDescent="0.25">
      <c r="A246" s="101"/>
      <c r="B246" s="67"/>
      <c r="C246" s="47"/>
      <c r="D246" s="67"/>
      <c r="E246" s="47"/>
      <c r="F246" s="120"/>
      <c r="G246" s="67"/>
      <c r="H246" s="47"/>
      <c r="I246" s="47"/>
    </row>
    <row r="247" spans="1:9" x14ac:dyDescent="0.25">
      <c r="A247" s="101"/>
      <c r="B247" s="67"/>
      <c r="C247" s="47"/>
      <c r="D247" s="67"/>
      <c r="E247" s="47"/>
      <c r="F247" s="120"/>
      <c r="G247" s="67"/>
      <c r="H247" s="47"/>
      <c r="I247" s="47"/>
    </row>
    <row r="248" spans="1:9" x14ac:dyDescent="0.25">
      <c r="A248" s="101"/>
      <c r="B248" s="67"/>
      <c r="C248" s="47"/>
      <c r="D248" s="67"/>
      <c r="E248" s="47"/>
      <c r="F248" s="120"/>
      <c r="G248" s="67"/>
      <c r="H248" s="47"/>
      <c r="I248" s="47"/>
    </row>
    <row r="249" spans="1:9" x14ac:dyDescent="0.25">
      <c r="A249" s="101"/>
      <c r="B249" s="67"/>
      <c r="C249" s="47"/>
      <c r="D249" s="67"/>
      <c r="E249" s="47"/>
      <c r="F249" s="120"/>
      <c r="G249" s="67"/>
      <c r="H249" s="47"/>
      <c r="I249" s="47"/>
    </row>
    <row r="250" spans="1:9" x14ac:dyDescent="0.25">
      <c r="A250" s="101"/>
      <c r="B250" s="67"/>
      <c r="C250" s="47"/>
      <c r="D250" s="67"/>
      <c r="E250" s="47"/>
      <c r="F250" s="120"/>
      <c r="G250" s="67"/>
      <c r="H250" s="47"/>
      <c r="I250" s="47"/>
    </row>
    <row r="251" spans="1:9" x14ac:dyDescent="0.25">
      <c r="A251" s="101"/>
      <c r="B251" s="67"/>
      <c r="C251" s="47"/>
      <c r="D251" s="67"/>
      <c r="E251" s="47"/>
      <c r="F251" s="120"/>
      <c r="G251" s="67"/>
      <c r="H251" s="47"/>
      <c r="I251" s="47"/>
    </row>
    <row r="252" spans="1:9" x14ac:dyDescent="0.25">
      <c r="A252" s="101"/>
      <c r="B252" s="67"/>
      <c r="C252" s="47"/>
      <c r="D252" s="67"/>
      <c r="E252" s="47"/>
      <c r="F252" s="120"/>
      <c r="G252" s="67"/>
      <c r="H252" s="47"/>
      <c r="I252" s="47"/>
    </row>
    <row r="253" spans="1:9" x14ac:dyDescent="0.25">
      <c r="A253" s="101"/>
      <c r="B253" s="67"/>
      <c r="C253" s="47"/>
      <c r="D253" s="67"/>
      <c r="E253" s="47"/>
      <c r="F253" s="120"/>
      <c r="G253" s="67"/>
      <c r="H253" s="47"/>
      <c r="I253" s="47"/>
    </row>
    <row r="254" spans="1:9" x14ac:dyDescent="0.25">
      <c r="A254" s="101"/>
      <c r="B254" s="67"/>
      <c r="C254" s="47"/>
      <c r="D254" s="67"/>
      <c r="E254" s="47"/>
      <c r="F254" s="120"/>
      <c r="G254" s="67"/>
      <c r="H254" s="47"/>
      <c r="I254" s="47"/>
    </row>
    <row r="255" spans="1:9" x14ac:dyDescent="0.25">
      <c r="A255" s="101"/>
      <c r="B255" s="67"/>
      <c r="C255" s="47"/>
      <c r="D255" s="67"/>
      <c r="E255" s="47"/>
      <c r="F255" s="120"/>
      <c r="G255" s="67"/>
      <c r="H255" s="47"/>
      <c r="I255" s="47"/>
    </row>
    <row r="256" spans="1:9" x14ac:dyDescent="0.25">
      <c r="A256" s="101"/>
      <c r="B256" s="67"/>
      <c r="C256" s="47"/>
      <c r="D256" s="67"/>
      <c r="E256" s="47"/>
      <c r="F256" s="120"/>
      <c r="G256" s="67"/>
      <c r="H256" s="47"/>
      <c r="I256" s="47"/>
    </row>
    <row r="257" spans="1:9" x14ac:dyDescent="0.25">
      <c r="A257" s="101"/>
      <c r="B257" s="67"/>
      <c r="C257" s="47"/>
      <c r="D257" s="67"/>
      <c r="E257" s="47"/>
      <c r="F257" s="120"/>
      <c r="G257" s="67"/>
      <c r="H257" s="47"/>
      <c r="I257" s="47"/>
    </row>
    <row r="258" spans="1:9" x14ac:dyDescent="0.25">
      <c r="A258" s="101"/>
      <c r="B258" s="67"/>
      <c r="C258" s="47"/>
      <c r="D258" s="67"/>
      <c r="E258" s="47"/>
      <c r="F258" s="120"/>
      <c r="G258" s="67"/>
      <c r="H258" s="47"/>
      <c r="I258" s="47"/>
    </row>
    <row r="259" spans="1:9" x14ac:dyDescent="0.25">
      <c r="A259" s="101"/>
      <c r="B259" s="67"/>
      <c r="C259" s="47"/>
      <c r="D259" s="67"/>
      <c r="E259" s="47"/>
      <c r="F259" s="120"/>
      <c r="G259" s="67"/>
      <c r="H259" s="47"/>
      <c r="I259" s="47"/>
    </row>
    <row r="260" spans="1:9" x14ac:dyDescent="0.25">
      <c r="A260" s="101"/>
      <c r="B260" s="67"/>
      <c r="C260" s="47"/>
      <c r="D260" s="67"/>
      <c r="E260" s="47"/>
      <c r="F260" s="120"/>
      <c r="G260" s="67"/>
      <c r="H260" s="47"/>
      <c r="I260" s="47"/>
    </row>
    <row r="261" spans="1:9" x14ac:dyDescent="0.25">
      <c r="A261" s="101"/>
      <c r="B261" s="67"/>
      <c r="C261" s="47"/>
      <c r="D261" s="67"/>
      <c r="E261" s="47"/>
      <c r="F261" s="120"/>
      <c r="G261" s="67"/>
      <c r="H261" s="47"/>
      <c r="I261" s="47"/>
    </row>
    <row r="262" spans="1:9" x14ac:dyDescent="0.25">
      <c r="A262" s="101"/>
      <c r="B262" s="67"/>
      <c r="C262" s="47"/>
      <c r="D262" s="67"/>
      <c r="E262" s="47"/>
      <c r="F262" s="120"/>
      <c r="G262" s="67"/>
      <c r="H262" s="47"/>
      <c r="I262" s="47"/>
    </row>
    <row r="263" spans="1:9" x14ac:dyDescent="0.25">
      <c r="A263" s="101"/>
      <c r="B263" s="67"/>
      <c r="C263" s="47"/>
      <c r="D263" s="67"/>
      <c r="E263" s="47"/>
      <c r="F263" s="120"/>
      <c r="G263" s="67"/>
      <c r="H263" s="47"/>
      <c r="I263" s="47"/>
    </row>
    <row r="264" spans="1:9" x14ac:dyDescent="0.25">
      <c r="A264" s="101"/>
      <c r="B264" s="67"/>
      <c r="C264" s="47"/>
      <c r="D264" s="67"/>
      <c r="E264" s="47"/>
      <c r="F264" s="120"/>
      <c r="G264" s="67"/>
      <c r="H264" s="47"/>
      <c r="I264" s="47"/>
    </row>
    <row r="265" spans="1:9" x14ac:dyDescent="0.25">
      <c r="A265" s="101"/>
      <c r="B265" s="67"/>
      <c r="C265" s="47"/>
      <c r="D265" s="67"/>
      <c r="E265" s="47"/>
      <c r="F265" s="120"/>
      <c r="G265" s="67"/>
      <c r="H265" s="47"/>
      <c r="I265" s="47"/>
    </row>
    <row r="266" spans="1:9" x14ac:dyDescent="0.25">
      <c r="A266" s="101"/>
      <c r="B266" s="67"/>
      <c r="C266" s="47"/>
      <c r="D266" s="67"/>
      <c r="E266" s="47"/>
      <c r="F266" s="120"/>
      <c r="G266" s="67"/>
      <c r="H266" s="47"/>
      <c r="I266" s="47"/>
    </row>
    <row r="267" spans="1:9" x14ac:dyDescent="0.25">
      <c r="A267" s="101"/>
      <c r="B267" s="67"/>
      <c r="C267" s="47"/>
      <c r="D267" s="67"/>
      <c r="E267" s="47"/>
      <c r="F267" s="120"/>
      <c r="G267" s="67"/>
      <c r="H267" s="47"/>
      <c r="I267" s="47"/>
    </row>
    <row r="268" spans="1:9" x14ac:dyDescent="0.25">
      <c r="A268" s="101"/>
      <c r="B268" s="67"/>
      <c r="C268" s="47"/>
      <c r="D268" s="67"/>
      <c r="E268" s="47"/>
      <c r="F268" s="120"/>
      <c r="G268" s="67"/>
      <c r="H268" s="47"/>
      <c r="I268" s="47"/>
    </row>
    <row r="269" spans="1:9" x14ac:dyDescent="0.25">
      <c r="A269" s="101"/>
      <c r="B269" s="67"/>
      <c r="C269" s="47"/>
      <c r="D269" s="67"/>
      <c r="E269" s="47"/>
      <c r="F269" s="120"/>
      <c r="G269" s="67"/>
      <c r="H269" s="47"/>
      <c r="I269" s="47"/>
    </row>
    <row r="270" spans="1:9" x14ac:dyDescent="0.25">
      <c r="A270" s="101"/>
      <c r="B270" s="67"/>
      <c r="C270" s="47"/>
      <c r="D270" s="67"/>
      <c r="E270" s="47"/>
      <c r="F270" s="120"/>
      <c r="G270" s="67"/>
      <c r="H270" s="47"/>
      <c r="I270" s="47"/>
    </row>
    <row r="271" spans="1:9" x14ac:dyDescent="0.25">
      <c r="A271" s="101"/>
      <c r="B271" s="67"/>
      <c r="C271" s="47"/>
      <c r="D271" s="67"/>
      <c r="E271" s="47"/>
      <c r="F271" s="120"/>
      <c r="G271" s="67"/>
      <c r="H271" s="47"/>
      <c r="I271" s="47"/>
    </row>
    <row r="272" spans="1:9" x14ac:dyDescent="0.25">
      <c r="A272" s="101"/>
      <c r="B272" s="67"/>
      <c r="C272" s="47"/>
      <c r="D272" s="67"/>
      <c r="E272" s="47"/>
      <c r="F272" s="120"/>
      <c r="G272" s="67"/>
      <c r="H272" s="47"/>
      <c r="I272" s="47"/>
    </row>
    <row r="273" spans="1:9" x14ac:dyDescent="0.25">
      <c r="A273" s="101"/>
      <c r="B273" s="67"/>
      <c r="C273" s="47"/>
      <c r="D273" s="67"/>
      <c r="E273" s="47"/>
      <c r="F273" s="120"/>
      <c r="G273" s="67"/>
      <c r="H273" s="47"/>
      <c r="I273" s="47"/>
    </row>
    <row r="274" spans="1:9" x14ac:dyDescent="0.25">
      <c r="A274" s="101"/>
      <c r="B274" s="67"/>
      <c r="C274" s="47"/>
      <c r="D274" s="67"/>
      <c r="E274" s="47"/>
      <c r="F274" s="120"/>
      <c r="G274" s="67"/>
      <c r="H274" s="47"/>
      <c r="I274" s="47"/>
    </row>
    <row r="275" spans="1:9" x14ac:dyDescent="0.25">
      <c r="A275" s="101"/>
      <c r="B275" s="67"/>
      <c r="C275" s="47"/>
      <c r="D275" s="67"/>
      <c r="E275" s="47"/>
      <c r="F275" s="120"/>
      <c r="G275" s="67"/>
      <c r="H275" s="47"/>
      <c r="I275" s="47"/>
    </row>
    <row r="276" spans="1:9" x14ac:dyDescent="0.25">
      <c r="A276" s="101"/>
      <c r="B276" s="67"/>
      <c r="C276" s="47"/>
      <c r="D276" s="67"/>
      <c r="E276" s="47"/>
      <c r="F276" s="120"/>
      <c r="G276" s="67"/>
      <c r="H276" s="47"/>
      <c r="I276" s="47"/>
    </row>
    <row r="277" spans="1:9" x14ac:dyDescent="0.25">
      <c r="A277" s="101"/>
      <c r="B277" s="67"/>
      <c r="C277" s="47"/>
      <c r="D277" s="67"/>
      <c r="E277" s="47"/>
      <c r="F277" s="120"/>
      <c r="G277" s="67"/>
      <c r="H277" s="47"/>
      <c r="I277" s="47"/>
    </row>
    <row r="278" spans="1:9" x14ac:dyDescent="0.25">
      <c r="A278" s="101"/>
      <c r="B278" s="67"/>
      <c r="C278" s="47"/>
      <c r="D278" s="67"/>
      <c r="E278" s="47"/>
      <c r="F278" s="120"/>
      <c r="G278" s="67"/>
      <c r="H278" s="47"/>
      <c r="I278" s="47"/>
    </row>
    <row r="279" spans="1:9" x14ac:dyDescent="0.25">
      <c r="A279" s="101"/>
      <c r="B279" s="67"/>
      <c r="C279" s="47"/>
      <c r="D279" s="67"/>
      <c r="E279" s="47"/>
      <c r="F279" s="120"/>
      <c r="G279" s="67"/>
      <c r="H279" s="47"/>
      <c r="I279" s="47"/>
    </row>
    <row r="280" spans="1:9" x14ac:dyDescent="0.25">
      <c r="A280" s="101"/>
      <c r="B280" s="67"/>
      <c r="C280" s="47"/>
      <c r="D280" s="67"/>
      <c r="E280" s="47"/>
      <c r="F280" s="120"/>
      <c r="G280" s="67"/>
      <c r="H280" s="47"/>
      <c r="I280" s="47"/>
    </row>
    <row r="281" spans="1:9" x14ac:dyDescent="0.25">
      <c r="A281" s="101"/>
      <c r="B281" s="67"/>
      <c r="C281" s="47"/>
      <c r="D281" s="67"/>
      <c r="E281" s="47"/>
      <c r="F281" s="120"/>
      <c r="G281" s="67"/>
      <c r="H281" s="47"/>
      <c r="I281" s="47"/>
    </row>
    <row r="282" spans="1:9" x14ac:dyDescent="0.25">
      <c r="A282" s="101"/>
      <c r="B282" s="67"/>
      <c r="C282" s="47"/>
      <c r="D282" s="67"/>
      <c r="E282" s="47"/>
      <c r="F282" s="120"/>
      <c r="G282" s="67"/>
      <c r="H282" s="47"/>
      <c r="I282" s="47"/>
    </row>
    <row r="283" spans="1:9" x14ac:dyDescent="0.25">
      <c r="A283" s="101"/>
      <c r="B283" s="67"/>
      <c r="C283" s="47"/>
      <c r="D283" s="67"/>
      <c r="E283" s="47"/>
      <c r="F283" s="120"/>
      <c r="G283" s="67"/>
      <c r="H283" s="47"/>
      <c r="I283" s="47"/>
    </row>
    <row r="284" spans="1:9" x14ac:dyDescent="0.25">
      <c r="A284" s="101"/>
      <c r="B284" s="67"/>
      <c r="C284" s="47"/>
      <c r="D284" s="67"/>
      <c r="E284" s="47"/>
      <c r="F284" s="120"/>
      <c r="G284" s="67"/>
      <c r="H284" s="47"/>
      <c r="I284" s="47"/>
    </row>
    <row r="285" spans="1:9" x14ac:dyDescent="0.25">
      <c r="A285" s="101"/>
      <c r="B285" s="67"/>
      <c r="C285" s="47"/>
      <c r="D285" s="67"/>
      <c r="E285" s="47"/>
      <c r="F285" s="120"/>
      <c r="G285" s="67"/>
      <c r="H285" s="47"/>
      <c r="I285" s="47"/>
    </row>
    <row r="286" spans="1:9" x14ac:dyDescent="0.25">
      <c r="A286" s="101"/>
      <c r="B286" s="67"/>
      <c r="C286" s="47"/>
      <c r="D286" s="67"/>
      <c r="E286" s="47"/>
      <c r="F286" s="120"/>
      <c r="G286" s="67"/>
      <c r="H286" s="47"/>
      <c r="I286" s="47"/>
    </row>
    <row r="287" spans="1:9" x14ac:dyDescent="0.25">
      <c r="A287" s="101"/>
      <c r="B287" s="67"/>
      <c r="C287" s="47"/>
      <c r="D287" s="67"/>
      <c r="E287" s="47"/>
      <c r="F287" s="120"/>
      <c r="G287" s="67"/>
      <c r="H287" s="47"/>
      <c r="I287" s="47"/>
    </row>
    <row r="288" spans="1:9" x14ac:dyDescent="0.25">
      <c r="A288" s="101"/>
      <c r="B288" s="67"/>
      <c r="C288" s="47"/>
      <c r="D288" s="67"/>
      <c r="E288" s="47"/>
      <c r="F288" s="120"/>
      <c r="G288" s="67"/>
      <c r="H288" s="47"/>
      <c r="I288" s="47"/>
    </row>
    <row r="289" spans="1:9" x14ac:dyDescent="0.25">
      <c r="A289" s="101"/>
      <c r="B289" s="67"/>
      <c r="C289" s="47"/>
      <c r="D289" s="67"/>
      <c r="E289" s="47"/>
      <c r="F289" s="120"/>
      <c r="G289" s="67"/>
      <c r="H289" s="47"/>
      <c r="I289" s="47"/>
    </row>
    <row r="290" spans="1:9" x14ac:dyDescent="0.25">
      <c r="A290" s="101"/>
      <c r="B290" s="67"/>
      <c r="C290" s="47"/>
      <c r="D290" s="67"/>
      <c r="E290" s="47"/>
      <c r="F290" s="120"/>
      <c r="G290" s="67"/>
      <c r="H290" s="47"/>
      <c r="I290" s="47"/>
    </row>
    <row r="291" spans="1:9" x14ac:dyDescent="0.25">
      <c r="A291" s="101"/>
      <c r="B291" s="67"/>
      <c r="C291" s="47"/>
      <c r="D291" s="67"/>
      <c r="E291" s="47"/>
      <c r="F291" s="120"/>
      <c r="G291" s="67"/>
      <c r="H291" s="47"/>
      <c r="I291" s="47"/>
    </row>
    <row r="292" spans="1:9" x14ac:dyDescent="0.25">
      <c r="A292" s="101"/>
      <c r="B292" s="67"/>
      <c r="C292" s="47"/>
      <c r="D292" s="67"/>
      <c r="E292" s="47"/>
      <c r="F292" s="120"/>
      <c r="G292" s="67"/>
      <c r="H292" s="47"/>
      <c r="I292" s="47"/>
    </row>
    <row r="293" spans="1:9" x14ac:dyDescent="0.25">
      <c r="A293" s="101"/>
      <c r="B293" s="67"/>
      <c r="C293" s="47"/>
      <c r="D293" s="67"/>
      <c r="E293" s="47"/>
      <c r="F293" s="120"/>
      <c r="G293" s="67"/>
      <c r="H293" s="47"/>
      <c r="I293" s="47"/>
    </row>
    <row r="294" spans="1:9" x14ac:dyDescent="0.25">
      <c r="A294" s="101"/>
      <c r="B294" s="67"/>
      <c r="C294" s="47"/>
      <c r="D294" s="67"/>
      <c r="E294" s="47"/>
      <c r="F294" s="120"/>
      <c r="G294" s="67"/>
      <c r="H294" s="47"/>
      <c r="I294" s="47"/>
    </row>
    <row r="295" spans="1:9" x14ac:dyDescent="0.25">
      <c r="A295" s="101"/>
      <c r="B295" s="67"/>
      <c r="C295" s="47"/>
      <c r="D295" s="67"/>
      <c r="E295" s="47"/>
      <c r="F295" s="120"/>
      <c r="G295" s="67"/>
      <c r="H295" s="47"/>
      <c r="I295" s="47"/>
    </row>
    <row r="296" spans="1:9" x14ac:dyDescent="0.25">
      <c r="A296" s="101"/>
      <c r="B296" s="67"/>
      <c r="C296" s="47"/>
      <c r="D296" s="67"/>
      <c r="E296" s="47"/>
      <c r="F296" s="120"/>
      <c r="G296" s="67"/>
      <c r="H296" s="47"/>
      <c r="I296" s="47"/>
    </row>
    <row r="297" spans="1:9" x14ac:dyDescent="0.25">
      <c r="A297" s="101"/>
      <c r="B297" s="67"/>
      <c r="C297" s="47"/>
      <c r="D297" s="67"/>
      <c r="E297" s="47"/>
      <c r="F297" s="120"/>
      <c r="G297" s="67"/>
      <c r="H297" s="47"/>
      <c r="I297" s="47"/>
    </row>
    <row r="298" spans="1:9" x14ac:dyDescent="0.25">
      <c r="A298" s="101"/>
      <c r="B298" s="67"/>
      <c r="C298" s="47"/>
      <c r="D298" s="67"/>
      <c r="E298" s="47"/>
      <c r="F298" s="120"/>
      <c r="G298" s="67"/>
      <c r="H298" s="47"/>
      <c r="I298" s="47"/>
    </row>
    <row r="299" spans="1:9" x14ac:dyDescent="0.25">
      <c r="A299" s="101"/>
      <c r="B299" s="67"/>
      <c r="C299" s="47"/>
      <c r="D299" s="67"/>
      <c r="E299" s="47"/>
      <c r="F299" s="120"/>
      <c r="G299" s="67"/>
      <c r="H299" s="47"/>
      <c r="I299" s="47"/>
    </row>
    <row r="300" spans="1:9" x14ac:dyDescent="0.25">
      <c r="A300" s="101"/>
      <c r="B300" s="67"/>
      <c r="C300" s="47"/>
      <c r="D300" s="67"/>
      <c r="E300" s="47"/>
      <c r="F300" s="120"/>
      <c r="G300" s="67"/>
      <c r="H300" s="47"/>
      <c r="I300" s="47"/>
    </row>
    <row r="301" spans="1:9" x14ac:dyDescent="0.25">
      <c r="A301" s="101"/>
      <c r="B301" s="67"/>
      <c r="C301" s="47"/>
      <c r="D301" s="67"/>
      <c r="E301" s="47"/>
      <c r="F301" s="120"/>
      <c r="G301" s="67"/>
      <c r="H301" s="47"/>
      <c r="I301" s="47"/>
    </row>
    <row r="302" spans="1:9" x14ac:dyDescent="0.25">
      <c r="A302" s="101"/>
      <c r="B302" s="67"/>
      <c r="C302" s="47"/>
      <c r="D302" s="67"/>
      <c r="E302" s="47"/>
      <c r="F302" s="120"/>
      <c r="G302" s="67"/>
      <c r="H302" s="47"/>
      <c r="I302" s="47"/>
    </row>
    <row r="303" spans="1:9" x14ac:dyDescent="0.25">
      <c r="A303" s="101"/>
      <c r="B303" s="67"/>
      <c r="C303" s="47"/>
      <c r="D303" s="67"/>
      <c r="E303" s="47"/>
      <c r="F303" s="120"/>
      <c r="G303" s="67"/>
      <c r="H303" s="47"/>
      <c r="I303" s="47"/>
    </row>
    <row r="304" spans="1:9" x14ac:dyDescent="0.25">
      <c r="A304" s="101"/>
      <c r="B304" s="67"/>
      <c r="C304" s="47"/>
      <c r="D304" s="67"/>
      <c r="E304" s="47"/>
      <c r="F304" s="120"/>
      <c r="G304" s="67"/>
      <c r="H304" s="47"/>
      <c r="I304" s="47"/>
    </row>
    <row r="305" spans="1:9" x14ac:dyDescent="0.25">
      <c r="A305" s="101"/>
      <c r="B305" s="67"/>
      <c r="C305" s="47"/>
      <c r="D305" s="67"/>
      <c r="E305" s="47"/>
      <c r="F305" s="120"/>
      <c r="G305" s="67"/>
      <c r="H305" s="47"/>
      <c r="I305" s="47"/>
    </row>
    <row r="306" spans="1:9" x14ac:dyDescent="0.25">
      <c r="A306" s="101"/>
      <c r="B306" s="67"/>
      <c r="C306" s="47"/>
      <c r="D306" s="67"/>
      <c r="E306" s="47"/>
      <c r="F306" s="120"/>
      <c r="G306" s="67"/>
      <c r="H306" s="47"/>
      <c r="I306" s="47"/>
    </row>
    <row r="307" spans="1:9" x14ac:dyDescent="0.25">
      <c r="A307" s="101"/>
      <c r="B307" s="67"/>
      <c r="C307" s="47"/>
      <c r="D307" s="67"/>
      <c r="E307" s="47"/>
      <c r="F307" s="120"/>
      <c r="G307" s="67"/>
      <c r="H307" s="47"/>
      <c r="I307" s="47"/>
    </row>
    <row r="308" spans="1:9" x14ac:dyDescent="0.25">
      <c r="A308" s="101"/>
      <c r="B308" s="67"/>
      <c r="C308" s="47"/>
      <c r="D308" s="67"/>
      <c r="E308" s="47"/>
      <c r="F308" s="120"/>
      <c r="G308" s="67"/>
      <c r="H308" s="47"/>
      <c r="I308" s="47"/>
    </row>
    <row r="309" spans="1:9" x14ac:dyDescent="0.25">
      <c r="A309" s="101"/>
      <c r="B309" s="67"/>
      <c r="C309" s="47"/>
      <c r="D309" s="67"/>
      <c r="E309" s="47"/>
      <c r="F309" s="120"/>
      <c r="G309" s="67"/>
      <c r="H309" s="47"/>
      <c r="I309" s="47"/>
    </row>
    <row r="310" spans="1:9" x14ac:dyDescent="0.25">
      <c r="A310" s="101"/>
      <c r="B310" s="67"/>
      <c r="C310" s="47"/>
      <c r="D310" s="67"/>
      <c r="E310" s="47"/>
      <c r="F310" s="120"/>
      <c r="G310" s="67"/>
      <c r="H310" s="47"/>
      <c r="I310" s="47"/>
    </row>
    <row r="311" spans="1:9" x14ac:dyDescent="0.25">
      <c r="A311" s="101"/>
      <c r="B311" s="67"/>
      <c r="C311" s="47"/>
      <c r="D311" s="67"/>
      <c r="E311" s="47"/>
      <c r="F311" s="120"/>
      <c r="G311" s="67"/>
      <c r="H311" s="47"/>
      <c r="I311" s="47"/>
    </row>
    <row r="312" spans="1:9" x14ac:dyDescent="0.25">
      <c r="A312" s="101"/>
      <c r="B312" s="67"/>
      <c r="C312" s="47"/>
      <c r="D312" s="67"/>
      <c r="E312" s="47"/>
      <c r="F312" s="120"/>
      <c r="G312" s="67"/>
      <c r="H312" s="47"/>
      <c r="I312" s="47"/>
    </row>
    <row r="313" spans="1:9" x14ac:dyDescent="0.25">
      <c r="A313" s="101"/>
      <c r="B313" s="67"/>
      <c r="C313" s="47"/>
      <c r="D313" s="67"/>
      <c r="E313" s="47"/>
      <c r="F313" s="120"/>
      <c r="G313" s="67"/>
      <c r="H313" s="47"/>
      <c r="I313" s="47"/>
    </row>
    <row r="314" spans="1:9" x14ac:dyDescent="0.25">
      <c r="A314" s="101"/>
      <c r="B314" s="67"/>
      <c r="C314" s="47"/>
      <c r="D314" s="67"/>
      <c r="E314" s="47"/>
      <c r="F314" s="120"/>
      <c r="G314" s="67"/>
      <c r="H314" s="47"/>
      <c r="I314" s="47"/>
    </row>
    <row r="315" spans="1:9" x14ac:dyDescent="0.25">
      <c r="A315" s="101"/>
      <c r="B315" s="67"/>
      <c r="C315" s="47"/>
      <c r="D315" s="67"/>
      <c r="E315" s="47"/>
      <c r="F315" s="120"/>
      <c r="G315" s="67"/>
      <c r="H315" s="47"/>
      <c r="I315" s="47"/>
    </row>
    <row r="316" spans="1:9" x14ac:dyDescent="0.25">
      <c r="A316" s="101"/>
      <c r="B316" s="67"/>
      <c r="C316" s="47"/>
      <c r="D316" s="67"/>
      <c r="E316" s="47"/>
      <c r="F316" s="120"/>
      <c r="G316" s="67"/>
      <c r="H316" s="47"/>
      <c r="I316" s="47"/>
    </row>
    <row r="317" spans="1:9" x14ac:dyDescent="0.25">
      <c r="A317" s="101"/>
      <c r="B317" s="67"/>
      <c r="C317" s="47"/>
      <c r="D317" s="67"/>
      <c r="E317" s="47"/>
      <c r="F317" s="120"/>
      <c r="G317" s="67"/>
      <c r="H317" s="47"/>
      <c r="I317" s="47"/>
    </row>
    <row r="318" spans="1:9" x14ac:dyDescent="0.25">
      <c r="A318" s="101"/>
      <c r="B318" s="67"/>
      <c r="C318" s="47"/>
      <c r="D318" s="67"/>
      <c r="E318" s="47"/>
      <c r="F318" s="120"/>
      <c r="G318" s="67"/>
      <c r="H318" s="47"/>
      <c r="I318" s="47"/>
    </row>
    <row r="319" spans="1:9" x14ac:dyDescent="0.25">
      <c r="A319" s="101"/>
      <c r="B319" s="67"/>
      <c r="C319" s="47"/>
      <c r="D319" s="67"/>
      <c r="E319" s="47"/>
      <c r="F319" s="120"/>
      <c r="G319" s="67"/>
      <c r="H319" s="47"/>
      <c r="I319" s="47"/>
    </row>
    <row r="320" spans="1:9" x14ac:dyDescent="0.25">
      <c r="A320" s="101"/>
      <c r="B320" s="67"/>
      <c r="C320" s="47"/>
      <c r="D320" s="67"/>
      <c r="E320" s="47"/>
      <c r="F320" s="120"/>
      <c r="G320" s="67"/>
      <c r="H320" s="47"/>
      <c r="I320" s="47"/>
    </row>
    <row r="321" spans="1:9" x14ac:dyDescent="0.25">
      <c r="A321" s="101"/>
      <c r="B321" s="67"/>
      <c r="C321" s="47"/>
      <c r="D321" s="67"/>
      <c r="E321" s="47"/>
      <c r="F321" s="120"/>
      <c r="G321" s="67"/>
      <c r="H321" s="47"/>
      <c r="I321" s="47"/>
    </row>
    <row r="322" spans="1:9" x14ac:dyDescent="0.25">
      <c r="A322" s="101"/>
      <c r="B322" s="67"/>
      <c r="C322" s="47"/>
      <c r="D322" s="67"/>
      <c r="E322" s="47"/>
      <c r="F322" s="120"/>
      <c r="G322" s="67"/>
      <c r="H322" s="47"/>
      <c r="I322" s="47"/>
    </row>
    <row r="323" spans="1:9" x14ac:dyDescent="0.25">
      <c r="A323" s="101"/>
      <c r="B323" s="67"/>
      <c r="C323" s="47"/>
      <c r="D323" s="67"/>
      <c r="E323" s="47"/>
      <c r="F323" s="120"/>
      <c r="G323" s="67"/>
      <c r="H323" s="47"/>
      <c r="I323" s="47"/>
    </row>
    <row r="324" spans="1:9" x14ac:dyDescent="0.25">
      <c r="A324" s="101"/>
      <c r="B324" s="67"/>
      <c r="C324" s="47"/>
      <c r="D324" s="67"/>
      <c r="E324" s="47"/>
      <c r="F324" s="120"/>
      <c r="G324" s="67"/>
      <c r="H324" s="47"/>
      <c r="I324" s="47"/>
    </row>
    <row r="325" spans="1:9" x14ac:dyDescent="0.25">
      <c r="A325" s="101"/>
      <c r="B325" s="67"/>
      <c r="C325" s="47"/>
      <c r="D325" s="67"/>
      <c r="E325" s="47"/>
      <c r="F325" s="120"/>
      <c r="G325" s="67"/>
      <c r="H325" s="47"/>
      <c r="I325" s="47"/>
    </row>
    <row r="326" spans="1:9" x14ac:dyDescent="0.25">
      <c r="A326" s="101"/>
      <c r="B326" s="67"/>
      <c r="C326" s="47"/>
      <c r="D326" s="67"/>
      <c r="E326" s="47"/>
      <c r="F326" s="120"/>
      <c r="G326" s="67"/>
      <c r="H326" s="47"/>
      <c r="I326" s="47"/>
    </row>
    <row r="327" spans="1:9" x14ac:dyDescent="0.25">
      <c r="A327" s="101"/>
      <c r="B327" s="67"/>
      <c r="C327" s="47"/>
      <c r="D327" s="67"/>
      <c r="E327" s="47"/>
      <c r="F327" s="120"/>
      <c r="G327" s="67"/>
      <c r="H327" s="47"/>
      <c r="I327" s="47"/>
    </row>
    <row r="328" spans="1:9" x14ac:dyDescent="0.25">
      <c r="A328" s="101"/>
      <c r="B328" s="67"/>
      <c r="C328" s="47"/>
      <c r="D328" s="67"/>
      <c r="E328" s="47"/>
      <c r="F328" s="120"/>
      <c r="G328" s="67"/>
      <c r="H328" s="47"/>
      <c r="I328" s="47"/>
    </row>
    <row r="329" spans="1:9" x14ac:dyDescent="0.25">
      <c r="A329" s="101"/>
      <c r="B329" s="67"/>
      <c r="C329" s="47"/>
      <c r="D329" s="67"/>
      <c r="E329" s="47"/>
      <c r="F329" s="120"/>
      <c r="G329" s="67"/>
      <c r="H329" s="47"/>
      <c r="I329" s="47"/>
    </row>
    <row r="330" spans="1:9" x14ac:dyDescent="0.25">
      <c r="A330" s="101"/>
      <c r="B330" s="67"/>
      <c r="C330" s="47"/>
      <c r="D330" s="67"/>
      <c r="E330" s="47"/>
      <c r="F330" s="120"/>
      <c r="G330" s="67"/>
      <c r="H330" s="47"/>
      <c r="I330" s="47"/>
    </row>
    <row r="331" spans="1:9" x14ac:dyDescent="0.25">
      <c r="A331" s="101"/>
      <c r="B331" s="67"/>
      <c r="C331" s="47"/>
      <c r="D331" s="67"/>
      <c r="E331" s="47"/>
      <c r="F331" s="120"/>
      <c r="G331" s="67"/>
      <c r="H331" s="47"/>
      <c r="I331" s="47"/>
    </row>
    <row r="332" spans="1:9" x14ac:dyDescent="0.25">
      <c r="A332" s="101"/>
      <c r="B332" s="67"/>
      <c r="C332" s="47"/>
      <c r="D332" s="67"/>
      <c r="E332" s="47"/>
      <c r="F332" s="120"/>
      <c r="G332" s="67"/>
      <c r="H332" s="47"/>
      <c r="I332" s="47"/>
    </row>
    <row r="333" spans="1:9" x14ac:dyDescent="0.25">
      <c r="A333" s="101"/>
      <c r="B333" s="67"/>
      <c r="C333" s="47"/>
      <c r="D333" s="67"/>
      <c r="E333" s="47"/>
      <c r="F333" s="120"/>
      <c r="G333" s="67"/>
      <c r="H333" s="47"/>
      <c r="I333" s="47"/>
    </row>
    <row r="334" spans="1:9" x14ac:dyDescent="0.25">
      <c r="A334" s="101"/>
      <c r="B334" s="67"/>
      <c r="C334" s="47"/>
      <c r="D334" s="67"/>
      <c r="E334" s="47"/>
      <c r="F334" s="120"/>
      <c r="G334" s="67"/>
      <c r="H334" s="47"/>
      <c r="I334" s="47"/>
    </row>
    <row r="335" spans="1:9" x14ac:dyDescent="0.25">
      <c r="A335" s="101"/>
      <c r="B335" s="67"/>
      <c r="C335" s="47"/>
      <c r="D335" s="67"/>
      <c r="E335" s="47"/>
      <c r="F335" s="120"/>
      <c r="G335" s="67"/>
      <c r="H335" s="47"/>
      <c r="I335" s="47"/>
    </row>
    <row r="336" spans="1:9" x14ac:dyDescent="0.25">
      <c r="A336" s="101"/>
      <c r="B336" s="67"/>
      <c r="C336" s="47"/>
      <c r="D336" s="67"/>
      <c r="E336" s="47"/>
      <c r="F336" s="120"/>
      <c r="G336" s="67"/>
      <c r="H336" s="47"/>
      <c r="I336" s="47"/>
    </row>
    <row r="337" spans="1:9" x14ac:dyDescent="0.25">
      <c r="A337" s="101"/>
      <c r="B337" s="67"/>
      <c r="C337" s="47"/>
      <c r="D337" s="67"/>
      <c r="E337" s="47"/>
      <c r="F337" s="120"/>
      <c r="G337" s="67"/>
      <c r="H337" s="47"/>
      <c r="I337" s="47"/>
    </row>
    <row r="338" spans="1:9" x14ac:dyDescent="0.25">
      <c r="A338" s="101"/>
      <c r="B338" s="67"/>
      <c r="C338" s="47"/>
      <c r="D338" s="67"/>
      <c r="E338" s="47"/>
      <c r="F338" s="120"/>
      <c r="G338" s="67"/>
      <c r="H338" s="47"/>
      <c r="I338" s="47"/>
    </row>
    <row r="339" spans="1:9" x14ac:dyDescent="0.25">
      <c r="A339" s="101"/>
      <c r="B339" s="67"/>
      <c r="C339" s="47"/>
      <c r="D339" s="67"/>
      <c r="E339" s="47"/>
      <c r="F339" s="120"/>
      <c r="G339" s="67"/>
      <c r="H339" s="47"/>
      <c r="I339" s="47"/>
    </row>
    <row r="340" spans="1:9" x14ac:dyDescent="0.25">
      <c r="A340" s="101"/>
      <c r="B340" s="67"/>
      <c r="C340" s="47"/>
      <c r="D340" s="67"/>
      <c r="E340" s="47"/>
      <c r="F340" s="120"/>
      <c r="G340" s="67"/>
      <c r="H340" s="47"/>
      <c r="I340" s="47"/>
    </row>
    <row r="341" spans="1:9" x14ac:dyDescent="0.25">
      <c r="A341" s="101"/>
      <c r="B341" s="67"/>
      <c r="C341" s="47"/>
      <c r="D341" s="67"/>
      <c r="E341" s="47"/>
      <c r="F341" s="120"/>
      <c r="G341" s="67"/>
      <c r="H341" s="47"/>
      <c r="I341" s="47"/>
    </row>
    <row r="342" spans="1:9" x14ac:dyDescent="0.25">
      <c r="A342" s="101"/>
      <c r="B342" s="67"/>
      <c r="C342" s="47"/>
      <c r="D342" s="67"/>
      <c r="E342" s="47"/>
      <c r="F342" s="120"/>
      <c r="G342" s="67"/>
      <c r="H342" s="47"/>
      <c r="I342" s="47"/>
    </row>
    <row r="343" spans="1:9" x14ac:dyDescent="0.25">
      <c r="A343" s="101"/>
      <c r="B343" s="67"/>
      <c r="C343" s="47"/>
      <c r="D343" s="67"/>
      <c r="E343" s="47"/>
      <c r="F343" s="120"/>
      <c r="G343" s="67"/>
      <c r="H343" s="47"/>
      <c r="I343" s="47"/>
    </row>
    <row r="344" spans="1:9" x14ac:dyDescent="0.25">
      <c r="A344" s="101"/>
      <c r="B344" s="67"/>
      <c r="C344" s="47"/>
      <c r="D344" s="67"/>
      <c r="E344" s="47"/>
      <c r="F344" s="120"/>
      <c r="G344" s="67"/>
      <c r="H344" s="47"/>
      <c r="I344" s="47"/>
    </row>
    <row r="345" spans="1:9" x14ac:dyDescent="0.25">
      <c r="A345" s="101"/>
      <c r="B345" s="67"/>
      <c r="C345" s="47"/>
      <c r="D345" s="67"/>
      <c r="E345" s="47"/>
      <c r="F345" s="120"/>
      <c r="G345" s="67"/>
      <c r="H345" s="47"/>
      <c r="I345" s="47"/>
    </row>
    <row r="346" spans="1:9" x14ac:dyDescent="0.25">
      <c r="A346" s="101"/>
      <c r="B346" s="67"/>
      <c r="C346" s="47"/>
      <c r="D346" s="67"/>
      <c r="E346" s="47"/>
      <c r="F346" s="120"/>
      <c r="G346" s="67"/>
      <c r="H346" s="47"/>
      <c r="I346" s="47"/>
    </row>
    <row r="347" spans="1:9" x14ac:dyDescent="0.25">
      <c r="A347" s="101"/>
      <c r="B347" s="67"/>
      <c r="C347" s="47"/>
      <c r="D347" s="67"/>
      <c r="E347" s="47"/>
      <c r="F347" s="120"/>
      <c r="G347" s="67"/>
      <c r="H347" s="47"/>
      <c r="I347" s="47"/>
    </row>
    <row r="348" spans="1:9" x14ac:dyDescent="0.25">
      <c r="A348" s="101"/>
      <c r="B348" s="67"/>
      <c r="C348" s="47"/>
      <c r="D348" s="67"/>
      <c r="E348" s="47"/>
      <c r="F348" s="120"/>
      <c r="G348" s="67"/>
      <c r="H348" s="47"/>
      <c r="I348" s="47"/>
    </row>
    <row r="349" spans="1:9" x14ac:dyDescent="0.25">
      <c r="A349" s="101"/>
      <c r="B349" s="67"/>
      <c r="C349" s="47"/>
      <c r="D349" s="67"/>
      <c r="E349" s="47"/>
      <c r="F349" s="120"/>
      <c r="G349" s="67"/>
      <c r="H349" s="47"/>
      <c r="I349" s="47"/>
    </row>
    <row r="350" spans="1:9" x14ac:dyDescent="0.25">
      <c r="A350" s="101"/>
      <c r="B350" s="67"/>
      <c r="C350" s="47"/>
      <c r="D350" s="67"/>
      <c r="E350" s="47"/>
      <c r="F350" s="120"/>
      <c r="G350" s="67"/>
      <c r="H350" s="47"/>
      <c r="I350" s="47"/>
    </row>
    <row r="351" spans="1:9" x14ac:dyDescent="0.25">
      <c r="A351" s="101"/>
      <c r="B351" s="67"/>
      <c r="C351" s="47"/>
      <c r="D351" s="67"/>
      <c r="E351" s="47"/>
      <c r="F351" s="120"/>
      <c r="G351" s="67"/>
      <c r="H351" s="47"/>
      <c r="I351" s="47"/>
    </row>
    <row r="352" spans="1:9" x14ac:dyDescent="0.25">
      <c r="A352" s="101"/>
      <c r="B352" s="67"/>
      <c r="C352" s="47"/>
      <c r="D352" s="67"/>
      <c r="E352" s="47"/>
      <c r="F352" s="120"/>
      <c r="G352" s="67"/>
      <c r="H352" s="47"/>
      <c r="I352" s="47"/>
    </row>
    <row r="353" spans="1:9" x14ac:dyDescent="0.25">
      <c r="A353" s="101"/>
      <c r="B353" s="67"/>
      <c r="C353" s="47"/>
      <c r="D353" s="67"/>
      <c r="E353" s="47"/>
      <c r="F353" s="120"/>
      <c r="G353" s="67"/>
      <c r="H353" s="47"/>
      <c r="I353" s="47"/>
    </row>
    <row r="354" spans="1:9" x14ac:dyDescent="0.25">
      <c r="A354" s="101"/>
      <c r="B354" s="67"/>
      <c r="C354" s="47"/>
      <c r="D354" s="67"/>
      <c r="E354" s="47"/>
      <c r="F354" s="120"/>
      <c r="G354" s="67"/>
      <c r="H354" s="47"/>
      <c r="I354" s="47"/>
    </row>
    <row r="355" spans="1:9" x14ac:dyDescent="0.25">
      <c r="A355" s="101"/>
      <c r="B355" s="67"/>
      <c r="C355" s="47"/>
      <c r="D355" s="67"/>
      <c r="E355" s="47"/>
      <c r="F355" s="120"/>
      <c r="G355" s="67"/>
      <c r="H355" s="47"/>
      <c r="I355" s="47"/>
    </row>
    <row r="356" spans="1:9" x14ac:dyDescent="0.25">
      <c r="A356" s="101"/>
      <c r="B356" s="67"/>
      <c r="C356" s="47"/>
      <c r="D356" s="67"/>
      <c r="E356" s="47"/>
      <c r="F356" s="120"/>
      <c r="G356" s="67"/>
      <c r="H356" s="47"/>
      <c r="I356" s="47"/>
    </row>
    <row r="357" spans="1:9" x14ac:dyDescent="0.25">
      <c r="A357" s="101"/>
      <c r="B357" s="67"/>
      <c r="C357" s="47"/>
      <c r="D357" s="67"/>
      <c r="E357" s="47"/>
      <c r="F357" s="120"/>
      <c r="G357" s="67"/>
      <c r="H357" s="47"/>
      <c r="I357" s="47"/>
    </row>
    <row r="358" spans="1:9" x14ac:dyDescent="0.25">
      <c r="A358" s="101"/>
      <c r="B358" s="67"/>
      <c r="C358" s="47"/>
      <c r="D358" s="67"/>
      <c r="E358" s="47"/>
      <c r="F358" s="120"/>
      <c r="G358" s="67"/>
      <c r="H358" s="47"/>
      <c r="I358" s="47"/>
    </row>
    <row r="359" spans="1:9" x14ac:dyDescent="0.25">
      <c r="A359" s="101"/>
      <c r="B359" s="67"/>
      <c r="C359" s="47"/>
      <c r="D359" s="67"/>
      <c r="E359" s="47"/>
      <c r="F359" s="120"/>
      <c r="G359" s="67"/>
      <c r="H359" s="47"/>
      <c r="I359" s="47"/>
    </row>
    <row r="360" spans="1:9" x14ac:dyDescent="0.25">
      <c r="A360" s="101"/>
      <c r="B360" s="67"/>
      <c r="C360" s="47"/>
      <c r="D360" s="67"/>
      <c r="E360" s="47"/>
      <c r="F360" s="120"/>
      <c r="G360" s="67"/>
      <c r="H360" s="47"/>
      <c r="I360" s="47"/>
    </row>
    <row r="361" spans="1:9" x14ac:dyDescent="0.25">
      <c r="A361" s="101"/>
      <c r="B361" s="67"/>
      <c r="C361" s="47"/>
      <c r="D361" s="67"/>
      <c r="E361" s="47"/>
      <c r="F361" s="120"/>
      <c r="G361" s="67"/>
      <c r="H361" s="47"/>
      <c r="I361" s="47"/>
    </row>
    <row r="362" spans="1:9" x14ac:dyDescent="0.25">
      <c r="A362" s="101"/>
      <c r="B362" s="67"/>
      <c r="C362" s="47"/>
      <c r="D362" s="67"/>
      <c r="E362" s="47"/>
      <c r="F362" s="120"/>
      <c r="G362" s="67"/>
      <c r="H362" s="47"/>
      <c r="I362" s="47"/>
    </row>
    <row r="363" spans="1:9" x14ac:dyDescent="0.25">
      <c r="A363" s="101"/>
      <c r="B363" s="67"/>
      <c r="C363" s="47"/>
      <c r="D363" s="67"/>
      <c r="E363" s="47"/>
      <c r="F363" s="120"/>
      <c r="G363" s="67"/>
      <c r="H363" s="47"/>
      <c r="I363" s="47"/>
    </row>
    <row r="364" spans="1:9" x14ac:dyDescent="0.25">
      <c r="A364" s="101"/>
      <c r="B364" s="67"/>
      <c r="C364" s="47"/>
      <c r="D364" s="67"/>
      <c r="E364" s="47"/>
      <c r="F364" s="120"/>
      <c r="G364" s="67"/>
      <c r="H364" s="47"/>
      <c r="I364" s="47"/>
    </row>
    <row r="365" spans="1:9" x14ac:dyDescent="0.25">
      <c r="A365" s="101"/>
      <c r="B365" s="67"/>
      <c r="C365" s="47"/>
      <c r="D365" s="67"/>
      <c r="E365" s="47"/>
      <c r="F365" s="120"/>
      <c r="G365" s="67"/>
      <c r="H365" s="47"/>
      <c r="I365" s="47"/>
    </row>
    <row r="366" spans="1:9" x14ac:dyDescent="0.25">
      <c r="A366" s="101"/>
      <c r="B366" s="67"/>
      <c r="C366" s="47"/>
      <c r="D366" s="67"/>
      <c r="E366" s="47"/>
      <c r="F366" s="120"/>
      <c r="G366" s="67"/>
      <c r="H366" s="47"/>
      <c r="I366" s="47"/>
    </row>
    <row r="367" spans="1:9" x14ac:dyDescent="0.25">
      <c r="A367" s="101"/>
      <c r="B367" s="67"/>
      <c r="C367" s="47"/>
      <c r="D367" s="67"/>
      <c r="E367" s="47"/>
      <c r="F367" s="120"/>
      <c r="G367" s="67"/>
      <c r="H367" s="47"/>
      <c r="I367" s="47"/>
    </row>
    <row r="368" spans="1:9" x14ac:dyDescent="0.25">
      <c r="A368" s="101"/>
      <c r="B368" s="67"/>
      <c r="C368" s="47"/>
      <c r="D368" s="67"/>
      <c r="E368" s="47"/>
      <c r="F368" s="120"/>
      <c r="G368" s="67"/>
      <c r="H368" s="47"/>
      <c r="I368" s="47"/>
    </row>
    <row r="369" spans="1:9" x14ac:dyDescent="0.25">
      <c r="A369" s="101"/>
      <c r="B369" s="67"/>
      <c r="C369" s="47"/>
      <c r="D369" s="67"/>
      <c r="E369" s="47"/>
      <c r="F369" s="120"/>
      <c r="G369" s="67"/>
      <c r="H369" s="47"/>
      <c r="I369" s="47"/>
    </row>
    <row r="370" spans="1:9" x14ac:dyDescent="0.25">
      <c r="A370" s="101"/>
      <c r="B370" s="67"/>
      <c r="C370" s="47"/>
      <c r="D370" s="67"/>
      <c r="E370" s="47"/>
      <c r="F370" s="120"/>
      <c r="G370" s="67"/>
      <c r="H370" s="47"/>
      <c r="I370" s="47"/>
    </row>
    <row r="371" spans="1:9" x14ac:dyDescent="0.25">
      <c r="A371" s="101"/>
      <c r="B371" s="67"/>
      <c r="C371" s="47"/>
      <c r="D371" s="67"/>
      <c r="E371" s="47"/>
      <c r="F371" s="120"/>
      <c r="G371" s="67"/>
      <c r="H371" s="47"/>
      <c r="I371" s="47"/>
    </row>
    <row r="372" spans="1:9" x14ac:dyDescent="0.25">
      <c r="A372" s="101"/>
      <c r="B372" s="67"/>
      <c r="C372" s="47"/>
      <c r="D372" s="67"/>
      <c r="E372" s="47"/>
      <c r="F372" s="120"/>
      <c r="G372" s="67"/>
      <c r="H372" s="47"/>
      <c r="I372" s="47"/>
    </row>
    <row r="373" spans="1:9" x14ac:dyDescent="0.25">
      <c r="A373" s="101"/>
      <c r="B373" s="67"/>
      <c r="C373" s="47"/>
      <c r="D373" s="67"/>
      <c r="E373" s="47"/>
      <c r="F373" s="120"/>
      <c r="G373" s="67"/>
      <c r="H373" s="47"/>
      <c r="I373" s="47"/>
    </row>
    <row r="374" spans="1:9" x14ac:dyDescent="0.25">
      <c r="A374" s="101"/>
      <c r="B374" s="67"/>
      <c r="C374" s="47"/>
      <c r="D374" s="67"/>
      <c r="E374" s="47"/>
      <c r="F374" s="120"/>
      <c r="G374" s="67"/>
      <c r="H374" s="47"/>
      <c r="I374" s="47"/>
    </row>
    <row r="375" spans="1:9" x14ac:dyDescent="0.25">
      <c r="A375" s="101"/>
      <c r="B375" s="67"/>
      <c r="C375" s="47"/>
      <c r="D375" s="67"/>
      <c r="E375" s="47"/>
      <c r="F375" s="120"/>
      <c r="G375" s="67"/>
      <c r="H375" s="47"/>
      <c r="I375" s="47"/>
    </row>
    <row r="376" spans="1:9" x14ac:dyDescent="0.25">
      <c r="A376" s="101"/>
      <c r="B376" s="67"/>
      <c r="C376" s="47"/>
      <c r="D376" s="67"/>
      <c r="E376" s="47"/>
      <c r="F376" s="120"/>
      <c r="G376" s="67"/>
      <c r="H376" s="47"/>
      <c r="I376" s="47"/>
    </row>
    <row r="377" spans="1:9" x14ac:dyDescent="0.25">
      <c r="A377" s="101"/>
      <c r="B377" s="67"/>
      <c r="C377" s="47"/>
      <c r="D377" s="67"/>
      <c r="E377" s="47"/>
      <c r="F377" s="120"/>
      <c r="G377" s="67"/>
      <c r="H377" s="47"/>
      <c r="I377" s="47"/>
    </row>
    <row r="378" spans="1:9" x14ac:dyDescent="0.25">
      <c r="A378" s="101"/>
      <c r="B378" s="67"/>
      <c r="C378" s="47"/>
      <c r="D378" s="67"/>
      <c r="E378" s="47"/>
      <c r="F378" s="120"/>
      <c r="G378" s="67"/>
      <c r="H378" s="47"/>
      <c r="I378" s="47"/>
    </row>
    <row r="379" spans="1:9" x14ac:dyDescent="0.25">
      <c r="A379" s="101"/>
      <c r="B379" s="67"/>
      <c r="C379" s="47"/>
      <c r="D379" s="67"/>
      <c r="E379" s="47"/>
      <c r="F379" s="120"/>
      <c r="G379" s="67"/>
      <c r="H379" s="47"/>
      <c r="I379" s="47"/>
    </row>
    <row r="380" spans="1:9" x14ac:dyDescent="0.25">
      <c r="A380" s="101"/>
      <c r="B380" s="67"/>
      <c r="C380" s="47"/>
      <c r="D380" s="67"/>
      <c r="E380" s="47"/>
      <c r="F380" s="120"/>
      <c r="G380" s="67"/>
      <c r="H380" s="47"/>
      <c r="I380" s="47"/>
    </row>
    <row r="381" spans="1:9" x14ac:dyDescent="0.25">
      <c r="A381" s="101"/>
      <c r="B381" s="67"/>
      <c r="C381" s="47"/>
      <c r="D381" s="67"/>
      <c r="E381" s="47"/>
      <c r="F381" s="120"/>
      <c r="G381" s="67"/>
      <c r="H381" s="47"/>
      <c r="I381" s="47"/>
    </row>
    <row r="382" spans="1:9" x14ac:dyDescent="0.25">
      <c r="A382" s="101"/>
      <c r="B382" s="67"/>
      <c r="C382" s="47"/>
      <c r="D382" s="67"/>
      <c r="E382" s="47"/>
      <c r="F382" s="120"/>
      <c r="G382" s="67"/>
      <c r="H382" s="47"/>
      <c r="I382" s="47"/>
    </row>
    <row r="383" spans="1:9" x14ac:dyDescent="0.25">
      <c r="A383" s="101"/>
      <c r="B383" s="67"/>
      <c r="C383" s="47"/>
      <c r="D383" s="67"/>
      <c r="E383" s="47"/>
      <c r="F383" s="120"/>
      <c r="G383" s="67"/>
      <c r="H383" s="47"/>
      <c r="I383" s="47"/>
    </row>
    <row r="384" spans="1:9" x14ac:dyDescent="0.25">
      <c r="A384" s="101"/>
      <c r="B384" s="67"/>
      <c r="C384" s="47"/>
      <c r="D384" s="67"/>
      <c r="E384" s="47"/>
      <c r="F384" s="120"/>
      <c r="G384" s="67"/>
      <c r="H384" s="47"/>
      <c r="I384" s="47"/>
    </row>
    <row r="385" spans="1:9" x14ac:dyDescent="0.25">
      <c r="A385" s="101"/>
      <c r="B385" s="67"/>
      <c r="C385" s="47"/>
      <c r="D385" s="67"/>
      <c r="E385" s="47"/>
      <c r="F385" s="120"/>
      <c r="G385" s="67"/>
      <c r="H385" s="47"/>
      <c r="I385" s="47"/>
    </row>
    <row r="386" spans="1:9" x14ac:dyDescent="0.25">
      <c r="A386" s="101"/>
      <c r="B386" s="67"/>
      <c r="C386" s="47"/>
      <c r="D386" s="67"/>
      <c r="E386" s="47"/>
      <c r="F386" s="120"/>
      <c r="G386" s="67"/>
      <c r="H386" s="47"/>
      <c r="I386" s="47"/>
    </row>
    <row r="387" spans="1:9" x14ac:dyDescent="0.25">
      <c r="A387" s="101"/>
      <c r="B387" s="67"/>
      <c r="C387" s="47"/>
      <c r="D387" s="67"/>
      <c r="E387" s="47"/>
      <c r="F387" s="120"/>
      <c r="G387" s="67"/>
      <c r="H387" s="47"/>
      <c r="I387" s="47"/>
    </row>
    <row r="388" spans="1:9" x14ac:dyDescent="0.25">
      <c r="A388" s="101"/>
      <c r="B388" s="67"/>
      <c r="C388" s="47"/>
      <c r="D388" s="67"/>
      <c r="E388" s="47"/>
      <c r="F388" s="120"/>
      <c r="G388" s="67"/>
      <c r="H388" s="47"/>
      <c r="I388" s="47"/>
    </row>
    <row r="389" spans="1:9" x14ac:dyDescent="0.25">
      <c r="A389" s="101"/>
      <c r="B389" s="67"/>
      <c r="C389" s="47"/>
      <c r="D389" s="67"/>
      <c r="E389" s="47"/>
      <c r="F389" s="120"/>
      <c r="G389" s="67"/>
      <c r="H389" s="47"/>
      <c r="I389" s="47"/>
    </row>
    <row r="390" spans="1:9" x14ac:dyDescent="0.25">
      <c r="A390" s="101"/>
      <c r="B390" s="67"/>
      <c r="C390" s="47"/>
      <c r="D390" s="67"/>
      <c r="E390" s="47"/>
      <c r="F390" s="120"/>
      <c r="G390" s="67"/>
      <c r="H390" s="47"/>
      <c r="I390" s="47"/>
    </row>
    <row r="391" spans="1:9" x14ac:dyDescent="0.25">
      <c r="A391" s="101"/>
      <c r="B391" s="67"/>
      <c r="C391" s="47"/>
      <c r="D391" s="67"/>
      <c r="E391" s="47"/>
      <c r="F391" s="120"/>
      <c r="G391" s="67"/>
      <c r="H391" s="47"/>
      <c r="I391" s="47"/>
    </row>
    <row r="392" spans="1:9" x14ac:dyDescent="0.25">
      <c r="A392" s="101"/>
      <c r="B392" s="67"/>
      <c r="C392" s="47"/>
      <c r="D392" s="67"/>
      <c r="E392" s="47"/>
      <c r="F392" s="120"/>
      <c r="G392" s="67"/>
      <c r="H392" s="47"/>
      <c r="I392" s="47"/>
    </row>
    <row r="393" spans="1:9" x14ac:dyDescent="0.25">
      <c r="A393" s="101"/>
      <c r="B393" s="67"/>
      <c r="C393" s="47"/>
      <c r="D393" s="67"/>
      <c r="E393" s="47"/>
      <c r="F393" s="120"/>
      <c r="G393" s="67"/>
      <c r="H393" s="47"/>
      <c r="I393" s="47"/>
    </row>
    <row r="394" spans="1:9" x14ac:dyDescent="0.25">
      <c r="A394" s="101"/>
      <c r="B394" s="67"/>
      <c r="C394" s="47"/>
      <c r="D394" s="67"/>
      <c r="E394" s="47"/>
      <c r="F394" s="120"/>
      <c r="G394" s="67"/>
      <c r="H394" s="47"/>
      <c r="I394" s="47"/>
    </row>
    <row r="395" spans="1:9" x14ac:dyDescent="0.25">
      <c r="A395" s="101"/>
      <c r="B395" s="67"/>
      <c r="C395" s="47"/>
      <c r="D395" s="67"/>
      <c r="E395" s="47"/>
      <c r="F395" s="120"/>
      <c r="G395" s="67"/>
      <c r="H395" s="47"/>
      <c r="I395" s="47"/>
    </row>
    <row r="396" spans="1:9" x14ac:dyDescent="0.25">
      <c r="A396" s="101"/>
      <c r="B396" s="67"/>
      <c r="C396" s="47"/>
      <c r="D396" s="67"/>
      <c r="E396" s="47"/>
      <c r="F396" s="120"/>
      <c r="G396" s="67"/>
      <c r="H396" s="47"/>
      <c r="I396" s="47"/>
    </row>
    <row r="397" spans="1:9" x14ac:dyDescent="0.25">
      <c r="A397" s="101"/>
      <c r="B397" s="67"/>
      <c r="C397" s="47"/>
      <c r="D397" s="67"/>
      <c r="E397" s="47"/>
      <c r="F397" s="120"/>
      <c r="G397" s="67"/>
      <c r="H397" s="47"/>
      <c r="I397" s="47"/>
    </row>
    <row r="398" spans="1:9" x14ac:dyDescent="0.25">
      <c r="A398" s="101"/>
      <c r="B398" s="67"/>
      <c r="C398" s="47"/>
      <c r="D398" s="67"/>
      <c r="E398" s="47"/>
      <c r="F398" s="120"/>
      <c r="G398" s="67"/>
      <c r="H398" s="47"/>
      <c r="I398" s="47"/>
    </row>
    <row r="399" spans="1:9" x14ac:dyDescent="0.25">
      <c r="A399" s="101"/>
      <c r="B399" s="67"/>
      <c r="C399" s="47"/>
      <c r="D399" s="67"/>
      <c r="E399" s="47"/>
      <c r="F399" s="120"/>
      <c r="G399" s="67"/>
      <c r="H399" s="47"/>
      <c r="I399" s="47"/>
    </row>
    <row r="400" spans="1:9" x14ac:dyDescent="0.25">
      <c r="A400" s="101"/>
      <c r="B400" s="67"/>
      <c r="C400" s="47"/>
      <c r="D400" s="67"/>
      <c r="E400" s="47"/>
      <c r="F400" s="120"/>
      <c r="G400" s="67"/>
      <c r="H400" s="47"/>
      <c r="I400" s="47"/>
    </row>
    <row r="401" spans="1:9" x14ac:dyDescent="0.25">
      <c r="A401" s="101"/>
      <c r="B401" s="67"/>
      <c r="C401" s="47"/>
      <c r="D401" s="67"/>
      <c r="E401" s="47"/>
      <c r="F401" s="120"/>
      <c r="G401" s="67"/>
      <c r="H401" s="47"/>
      <c r="I401" s="47"/>
    </row>
    <row r="402" spans="1:9" x14ac:dyDescent="0.25">
      <c r="A402" s="101"/>
      <c r="B402" s="67"/>
      <c r="C402" s="47"/>
      <c r="D402" s="67"/>
      <c r="E402" s="47"/>
      <c r="F402" s="120"/>
      <c r="G402" s="67"/>
      <c r="H402" s="47"/>
      <c r="I402" s="47"/>
    </row>
    <row r="403" spans="1:9" x14ac:dyDescent="0.25">
      <c r="A403" s="101"/>
      <c r="B403" s="67"/>
      <c r="C403" s="47"/>
      <c r="D403" s="67"/>
      <c r="E403" s="47"/>
      <c r="F403" s="120"/>
      <c r="G403" s="67"/>
      <c r="H403" s="47"/>
      <c r="I403" s="47"/>
    </row>
    <row r="404" spans="1:9" x14ac:dyDescent="0.25">
      <c r="A404" s="101"/>
      <c r="B404" s="67"/>
      <c r="C404" s="47"/>
      <c r="D404" s="67"/>
      <c r="E404" s="47"/>
      <c r="F404" s="120"/>
      <c r="G404" s="67"/>
      <c r="H404" s="47"/>
      <c r="I404" s="47"/>
    </row>
    <row r="405" spans="1:9" x14ac:dyDescent="0.25">
      <c r="A405" s="101"/>
      <c r="B405" s="67"/>
      <c r="C405" s="47"/>
      <c r="D405" s="67"/>
      <c r="E405" s="47"/>
      <c r="F405" s="120"/>
      <c r="G405" s="67"/>
      <c r="H405" s="47"/>
      <c r="I405" s="47"/>
    </row>
    <row r="406" spans="1:9" x14ac:dyDescent="0.25">
      <c r="A406" s="101"/>
      <c r="B406" s="67"/>
      <c r="C406" s="47"/>
      <c r="D406" s="67"/>
      <c r="E406" s="47"/>
      <c r="F406" s="120"/>
      <c r="G406" s="67"/>
      <c r="H406" s="47"/>
      <c r="I406" s="47"/>
    </row>
    <row r="407" spans="1:9" x14ac:dyDescent="0.25">
      <c r="A407" s="101"/>
      <c r="B407" s="67"/>
      <c r="C407" s="47"/>
      <c r="D407" s="67"/>
      <c r="E407" s="47"/>
      <c r="F407" s="120"/>
      <c r="G407" s="67"/>
      <c r="H407" s="47"/>
      <c r="I407" s="47"/>
    </row>
    <row r="408" spans="1:9" x14ac:dyDescent="0.25">
      <c r="A408" s="101"/>
      <c r="B408" s="67"/>
      <c r="C408" s="47"/>
      <c r="D408" s="67"/>
      <c r="E408" s="47"/>
      <c r="F408" s="120"/>
      <c r="G408" s="67"/>
      <c r="H408" s="47"/>
      <c r="I408" s="47"/>
    </row>
    <row r="409" spans="1:9" x14ac:dyDescent="0.25">
      <c r="A409" s="101"/>
      <c r="B409" s="67"/>
      <c r="C409" s="47"/>
      <c r="D409" s="67"/>
      <c r="E409" s="47"/>
      <c r="F409" s="120"/>
      <c r="G409" s="67"/>
      <c r="H409" s="47"/>
      <c r="I409" s="47"/>
    </row>
    <row r="410" spans="1:9" x14ac:dyDescent="0.25">
      <c r="A410" s="101"/>
      <c r="B410" s="67"/>
      <c r="C410" s="47"/>
      <c r="D410" s="67"/>
      <c r="E410" s="47"/>
      <c r="F410" s="120"/>
      <c r="G410" s="67"/>
      <c r="H410" s="47"/>
      <c r="I410" s="47"/>
    </row>
    <row r="411" spans="1:9" x14ac:dyDescent="0.25">
      <c r="A411" s="101"/>
      <c r="B411" s="67"/>
      <c r="C411" s="47"/>
      <c r="D411" s="67"/>
      <c r="E411" s="47"/>
      <c r="F411" s="120"/>
      <c r="G411" s="67"/>
      <c r="H411" s="47"/>
      <c r="I411" s="47"/>
    </row>
    <row r="412" spans="1:9" x14ac:dyDescent="0.25">
      <c r="A412" s="101"/>
      <c r="B412" s="67"/>
      <c r="C412" s="47"/>
      <c r="D412" s="67"/>
      <c r="E412" s="47"/>
      <c r="F412" s="120"/>
      <c r="G412" s="67"/>
      <c r="H412" s="47"/>
      <c r="I412" s="47"/>
    </row>
    <row r="413" spans="1:9" x14ac:dyDescent="0.25">
      <c r="A413" s="101"/>
      <c r="B413" s="67"/>
      <c r="C413" s="47"/>
      <c r="D413" s="67"/>
      <c r="E413" s="47"/>
      <c r="F413" s="120"/>
      <c r="G413" s="67"/>
      <c r="H413" s="47"/>
      <c r="I413" s="47"/>
    </row>
    <row r="414" spans="1:9" x14ac:dyDescent="0.25">
      <c r="A414" s="101"/>
      <c r="B414" s="67"/>
      <c r="C414" s="47"/>
      <c r="D414" s="67"/>
      <c r="E414" s="47"/>
      <c r="F414" s="120"/>
      <c r="G414" s="67"/>
      <c r="H414" s="47"/>
      <c r="I414" s="47"/>
    </row>
    <row r="415" spans="1:9" x14ac:dyDescent="0.25">
      <c r="A415" s="101"/>
      <c r="B415" s="67"/>
      <c r="C415" s="47"/>
      <c r="D415" s="67"/>
      <c r="E415" s="47"/>
      <c r="F415" s="120"/>
      <c r="G415" s="67"/>
      <c r="H415" s="47"/>
      <c r="I415" s="47"/>
    </row>
    <row r="416" spans="1:9" x14ac:dyDescent="0.25">
      <c r="A416" s="101"/>
      <c r="B416" s="67"/>
      <c r="C416" s="47"/>
      <c r="D416" s="67"/>
      <c r="E416" s="47"/>
      <c r="F416" s="120"/>
      <c r="G416" s="67"/>
      <c r="H416" s="47"/>
      <c r="I416" s="47"/>
    </row>
    <row r="417" spans="1:9" x14ac:dyDescent="0.25">
      <c r="A417" s="101"/>
      <c r="B417" s="67"/>
      <c r="C417" s="47"/>
      <c r="D417" s="67"/>
      <c r="E417" s="47"/>
      <c r="F417" s="120"/>
      <c r="G417" s="67"/>
      <c r="H417" s="47"/>
      <c r="I417" s="47"/>
    </row>
    <row r="418" spans="1:9" x14ac:dyDescent="0.25">
      <c r="A418" s="101"/>
      <c r="B418" s="67"/>
      <c r="C418" s="47"/>
      <c r="D418" s="67"/>
      <c r="E418" s="47"/>
      <c r="F418" s="120"/>
      <c r="G418" s="67"/>
      <c r="H418" s="47"/>
      <c r="I418" s="47"/>
    </row>
    <row r="419" spans="1:9" x14ac:dyDescent="0.25">
      <c r="A419" s="101"/>
      <c r="B419" s="67"/>
      <c r="C419" s="47"/>
      <c r="D419" s="67"/>
      <c r="E419" s="47"/>
      <c r="F419" s="120"/>
      <c r="G419" s="67"/>
      <c r="H419" s="47"/>
      <c r="I419" s="47"/>
    </row>
    <row r="420" spans="1:9" x14ac:dyDescent="0.25">
      <c r="A420" s="101"/>
      <c r="B420" s="67"/>
      <c r="C420" s="47"/>
      <c r="D420" s="67"/>
      <c r="E420" s="47"/>
      <c r="F420" s="120"/>
      <c r="G420" s="67"/>
      <c r="H420" s="47"/>
      <c r="I420" s="47"/>
    </row>
    <row r="421" spans="1:9" x14ac:dyDescent="0.25">
      <c r="A421" s="101"/>
      <c r="B421" s="67"/>
      <c r="C421" s="47"/>
      <c r="D421" s="67"/>
      <c r="E421" s="47"/>
      <c r="F421" s="120"/>
      <c r="G421" s="67"/>
      <c r="H421" s="47"/>
      <c r="I421" s="47"/>
    </row>
    <row r="422" spans="1:9" x14ac:dyDescent="0.25">
      <c r="A422" s="101"/>
      <c r="B422" s="67"/>
      <c r="C422" s="47"/>
      <c r="D422" s="67"/>
      <c r="E422" s="47"/>
      <c r="F422" s="120"/>
      <c r="G422" s="67"/>
      <c r="H422" s="47"/>
      <c r="I422" s="47"/>
    </row>
    <row r="423" spans="1:9" x14ac:dyDescent="0.25">
      <c r="A423" s="101"/>
      <c r="B423" s="67"/>
      <c r="C423" s="47"/>
      <c r="D423" s="67"/>
      <c r="E423" s="47"/>
      <c r="F423" s="120"/>
      <c r="G423" s="67"/>
      <c r="H423" s="47"/>
      <c r="I423" s="47"/>
    </row>
    <row r="424" spans="1:9" x14ac:dyDescent="0.25">
      <c r="A424" s="101"/>
      <c r="B424" s="67"/>
      <c r="C424" s="47"/>
      <c r="D424" s="67"/>
      <c r="E424" s="47"/>
      <c r="F424" s="120"/>
      <c r="G424" s="67"/>
      <c r="H424" s="47"/>
      <c r="I424" s="47"/>
    </row>
    <row r="425" spans="1:9" x14ac:dyDescent="0.25">
      <c r="A425" s="101"/>
      <c r="B425" s="67"/>
      <c r="C425" s="47"/>
      <c r="D425" s="67"/>
      <c r="E425" s="47"/>
      <c r="F425" s="120"/>
      <c r="G425" s="67"/>
      <c r="H425" s="47"/>
      <c r="I425" s="47"/>
    </row>
    <row r="426" spans="1:9" x14ac:dyDescent="0.25">
      <c r="A426" s="101"/>
      <c r="B426" s="67"/>
      <c r="C426" s="47"/>
      <c r="D426" s="67"/>
      <c r="E426" s="47"/>
      <c r="F426" s="120"/>
      <c r="G426" s="67"/>
      <c r="H426" s="47"/>
      <c r="I426" s="47"/>
    </row>
    <row r="427" spans="1:9" x14ac:dyDescent="0.25">
      <c r="A427" s="101"/>
      <c r="B427" s="67"/>
      <c r="C427" s="47"/>
      <c r="D427" s="67"/>
      <c r="E427" s="47"/>
      <c r="F427" s="120"/>
      <c r="G427" s="67"/>
      <c r="H427" s="47"/>
      <c r="I427" s="47"/>
    </row>
    <row r="428" spans="1:9" x14ac:dyDescent="0.25">
      <c r="A428" s="101"/>
      <c r="B428" s="67"/>
      <c r="C428" s="47"/>
      <c r="D428" s="67"/>
      <c r="E428" s="47"/>
      <c r="F428" s="120"/>
      <c r="G428" s="67"/>
      <c r="H428" s="47"/>
      <c r="I428" s="47"/>
    </row>
    <row r="429" spans="1:9" x14ac:dyDescent="0.25">
      <c r="A429" s="101"/>
      <c r="B429" s="67"/>
      <c r="C429" s="47"/>
      <c r="D429" s="67"/>
      <c r="E429" s="47"/>
      <c r="F429" s="120"/>
      <c r="G429" s="67"/>
      <c r="H429" s="47"/>
      <c r="I429" s="47"/>
    </row>
    <row r="430" spans="1:9" x14ac:dyDescent="0.25">
      <c r="A430" s="101"/>
      <c r="B430" s="67"/>
      <c r="C430" s="47"/>
      <c r="D430" s="67"/>
      <c r="E430" s="47"/>
      <c r="F430" s="120"/>
      <c r="G430" s="67"/>
      <c r="H430" s="47"/>
      <c r="I430" s="47"/>
    </row>
    <row r="431" spans="1:9" x14ac:dyDescent="0.25">
      <c r="A431" s="101"/>
      <c r="B431" s="67"/>
      <c r="C431" s="47"/>
      <c r="D431" s="67"/>
      <c r="E431" s="47"/>
      <c r="F431" s="120"/>
      <c r="G431" s="67"/>
      <c r="H431" s="47"/>
      <c r="I431" s="47"/>
    </row>
    <row r="432" spans="1:9" x14ac:dyDescent="0.25">
      <c r="A432" s="101"/>
      <c r="B432" s="67"/>
      <c r="C432" s="47"/>
      <c r="D432" s="67"/>
      <c r="E432" s="47"/>
      <c r="F432" s="120"/>
      <c r="G432" s="67"/>
      <c r="H432" s="47"/>
      <c r="I432" s="47"/>
    </row>
    <row r="433" spans="1:9" x14ac:dyDescent="0.25">
      <c r="A433" s="101"/>
      <c r="B433" s="67"/>
      <c r="C433" s="47"/>
      <c r="D433" s="67"/>
      <c r="E433" s="47"/>
      <c r="F433" s="120"/>
      <c r="G433" s="67"/>
      <c r="H433" s="47"/>
      <c r="I433" s="47"/>
    </row>
    <row r="434" spans="1:9" x14ac:dyDescent="0.25">
      <c r="A434" s="101"/>
      <c r="B434" s="67"/>
      <c r="C434" s="47"/>
      <c r="D434" s="67"/>
      <c r="E434" s="47"/>
      <c r="F434" s="120"/>
      <c r="G434" s="67"/>
      <c r="H434" s="47"/>
      <c r="I434" s="47"/>
    </row>
    <row r="435" spans="1:9" x14ac:dyDescent="0.25">
      <c r="A435" s="101"/>
      <c r="B435" s="67"/>
      <c r="C435" s="47"/>
      <c r="D435" s="67"/>
      <c r="E435" s="47"/>
      <c r="F435" s="120"/>
      <c r="G435" s="67"/>
      <c r="H435" s="47"/>
      <c r="I435" s="47"/>
    </row>
    <row r="436" spans="1:9" x14ac:dyDescent="0.25">
      <c r="A436" s="101"/>
      <c r="B436" s="67"/>
      <c r="C436" s="47"/>
      <c r="D436" s="67"/>
      <c r="E436" s="47"/>
      <c r="F436" s="120"/>
      <c r="G436" s="67"/>
      <c r="H436" s="47"/>
      <c r="I436" s="47"/>
    </row>
    <row r="437" spans="1:9" x14ac:dyDescent="0.25">
      <c r="A437" s="101"/>
      <c r="B437" s="67"/>
      <c r="C437" s="47"/>
      <c r="D437" s="67"/>
      <c r="E437" s="47"/>
      <c r="F437" s="120"/>
      <c r="G437" s="67"/>
      <c r="H437" s="47"/>
      <c r="I437" s="47"/>
    </row>
    <row r="438" spans="1:9" x14ac:dyDescent="0.25">
      <c r="A438" s="101"/>
      <c r="B438" s="67"/>
      <c r="C438" s="47"/>
      <c r="D438" s="67"/>
      <c r="E438" s="47"/>
      <c r="F438" s="120"/>
      <c r="G438" s="67"/>
      <c r="H438" s="47"/>
      <c r="I438" s="47"/>
    </row>
    <row r="439" spans="1:9" x14ac:dyDescent="0.25">
      <c r="A439" s="101"/>
      <c r="B439" s="67"/>
      <c r="C439" s="47"/>
      <c r="D439" s="67"/>
      <c r="E439" s="47"/>
      <c r="F439" s="120"/>
      <c r="G439" s="67"/>
      <c r="H439" s="47"/>
      <c r="I439" s="47"/>
    </row>
    <row r="440" spans="1:9" x14ac:dyDescent="0.25">
      <c r="A440" s="101"/>
      <c r="B440" s="67"/>
      <c r="C440" s="47"/>
      <c r="D440" s="67"/>
      <c r="E440" s="47"/>
      <c r="F440" s="120"/>
      <c r="G440" s="67"/>
      <c r="H440" s="47"/>
      <c r="I440" s="47"/>
    </row>
    <row r="441" spans="1:9" x14ac:dyDescent="0.25">
      <c r="A441" s="101"/>
      <c r="B441" s="67"/>
      <c r="C441" s="47"/>
      <c r="D441" s="67"/>
      <c r="E441" s="47"/>
      <c r="F441" s="120"/>
      <c r="G441" s="67"/>
      <c r="H441" s="47"/>
      <c r="I441" s="47"/>
    </row>
    <row r="442" spans="1:9" x14ac:dyDescent="0.25">
      <c r="A442" s="101"/>
      <c r="B442" s="67"/>
      <c r="C442" s="47"/>
      <c r="D442" s="67"/>
      <c r="E442" s="47"/>
      <c r="F442" s="120"/>
      <c r="G442" s="67"/>
      <c r="H442" s="47"/>
      <c r="I442" s="47"/>
    </row>
    <row r="443" spans="1:9" x14ac:dyDescent="0.25">
      <c r="A443" s="101"/>
      <c r="B443" s="67"/>
      <c r="C443" s="47"/>
      <c r="D443" s="67"/>
      <c r="E443" s="47"/>
      <c r="F443" s="120"/>
      <c r="G443" s="67"/>
      <c r="H443" s="47"/>
      <c r="I443" s="47"/>
    </row>
    <row r="444" spans="1:9" x14ac:dyDescent="0.25">
      <c r="A444" s="101"/>
      <c r="B444" s="67"/>
      <c r="C444" s="47"/>
      <c r="D444" s="67"/>
      <c r="E444" s="47"/>
      <c r="F444" s="120"/>
      <c r="G444" s="67"/>
      <c r="H444" s="47"/>
      <c r="I444" s="47"/>
    </row>
    <row r="445" spans="1:9" x14ac:dyDescent="0.25">
      <c r="A445" s="101"/>
      <c r="B445" s="67"/>
      <c r="C445" s="47"/>
      <c r="D445" s="67"/>
      <c r="E445" s="47"/>
      <c r="F445" s="120"/>
      <c r="G445" s="67"/>
      <c r="H445" s="47"/>
      <c r="I445" s="47"/>
    </row>
    <row r="446" spans="1:9" x14ac:dyDescent="0.25">
      <c r="A446" s="101"/>
      <c r="B446" s="67"/>
      <c r="C446" s="47"/>
      <c r="D446" s="67"/>
      <c r="E446" s="47"/>
      <c r="F446" s="120"/>
      <c r="G446" s="67"/>
      <c r="H446" s="47"/>
      <c r="I446" s="47"/>
    </row>
    <row r="447" spans="1:9" x14ac:dyDescent="0.25">
      <c r="A447" s="101"/>
      <c r="B447" s="67"/>
      <c r="C447" s="47"/>
      <c r="D447" s="67"/>
      <c r="E447" s="47"/>
      <c r="F447" s="120"/>
      <c r="G447" s="67"/>
      <c r="H447" s="47"/>
      <c r="I447" s="47"/>
    </row>
    <row r="448" spans="1:9" x14ac:dyDescent="0.25">
      <c r="A448" s="101"/>
      <c r="B448" s="67"/>
      <c r="C448" s="47"/>
      <c r="D448" s="67"/>
      <c r="E448" s="47"/>
      <c r="F448" s="120"/>
      <c r="G448" s="67"/>
      <c r="H448" s="47"/>
      <c r="I448" s="47"/>
    </row>
    <row r="449" spans="1:9" x14ac:dyDescent="0.25">
      <c r="A449" s="101"/>
      <c r="B449" s="67"/>
      <c r="C449" s="47"/>
      <c r="D449" s="67"/>
      <c r="E449" s="47"/>
      <c r="F449" s="120"/>
      <c r="G449" s="67"/>
      <c r="H449" s="47"/>
      <c r="I449" s="47"/>
    </row>
    <row r="450" spans="1:9" x14ac:dyDescent="0.25">
      <c r="A450" s="101"/>
      <c r="B450" s="67"/>
      <c r="C450" s="47"/>
      <c r="D450" s="67"/>
      <c r="E450" s="47"/>
      <c r="F450" s="120"/>
      <c r="G450" s="67"/>
      <c r="H450" s="47"/>
      <c r="I450" s="47"/>
    </row>
    <row r="451" spans="1:9" x14ac:dyDescent="0.25">
      <c r="A451" s="101"/>
      <c r="B451" s="67"/>
      <c r="C451" s="47"/>
      <c r="D451" s="67"/>
      <c r="E451" s="47"/>
      <c r="F451" s="120"/>
      <c r="G451" s="67"/>
      <c r="H451" s="47"/>
      <c r="I451" s="47"/>
    </row>
    <row r="452" spans="1:9" x14ac:dyDescent="0.25">
      <c r="A452" s="101"/>
      <c r="B452" s="67"/>
      <c r="C452" s="47"/>
      <c r="D452" s="67"/>
      <c r="E452" s="47"/>
      <c r="F452" s="120"/>
      <c r="G452" s="67"/>
      <c r="H452" s="47"/>
      <c r="I452" s="47"/>
    </row>
    <row r="453" spans="1:9" x14ac:dyDescent="0.25">
      <c r="A453" s="101"/>
      <c r="B453" s="67"/>
      <c r="C453" s="47"/>
      <c r="D453" s="67"/>
      <c r="E453" s="47"/>
      <c r="F453" s="120"/>
      <c r="G453" s="67"/>
      <c r="H453" s="47"/>
      <c r="I453" s="47"/>
    </row>
    <row r="454" spans="1:9" x14ac:dyDescent="0.25">
      <c r="A454" s="101"/>
      <c r="B454" s="67"/>
      <c r="C454" s="47"/>
      <c r="D454" s="67"/>
      <c r="E454" s="47"/>
      <c r="F454" s="120"/>
      <c r="G454" s="67"/>
      <c r="H454" s="47"/>
      <c r="I454" s="47"/>
    </row>
    <row r="455" spans="1:9" x14ac:dyDescent="0.25">
      <c r="A455" s="101"/>
      <c r="B455" s="67"/>
      <c r="C455" s="47"/>
      <c r="D455" s="67"/>
      <c r="E455" s="47"/>
      <c r="F455" s="120"/>
      <c r="G455" s="67"/>
      <c r="H455" s="47"/>
      <c r="I455" s="47"/>
    </row>
    <row r="456" spans="1:9" x14ac:dyDescent="0.25">
      <c r="A456" s="101"/>
      <c r="B456" s="67"/>
      <c r="C456" s="47"/>
      <c r="D456" s="67"/>
      <c r="E456" s="47"/>
      <c r="F456" s="120"/>
      <c r="G456" s="67"/>
      <c r="H456" s="47"/>
      <c r="I456" s="47"/>
    </row>
    <row r="457" spans="1:9" x14ac:dyDescent="0.25">
      <c r="A457" s="101"/>
      <c r="B457" s="67"/>
      <c r="C457" s="47"/>
      <c r="D457" s="67"/>
      <c r="E457" s="47"/>
      <c r="F457" s="120"/>
      <c r="G457" s="67"/>
      <c r="H457" s="47"/>
      <c r="I457" s="47"/>
    </row>
    <row r="458" spans="1:9" x14ac:dyDescent="0.25">
      <c r="A458" s="101"/>
      <c r="B458" s="67"/>
      <c r="C458" s="47"/>
      <c r="D458" s="67"/>
      <c r="E458" s="47"/>
      <c r="F458" s="120"/>
      <c r="G458" s="67"/>
      <c r="H458" s="47"/>
      <c r="I458" s="47"/>
    </row>
    <row r="459" spans="1:9" x14ac:dyDescent="0.25">
      <c r="A459" s="101"/>
      <c r="B459" s="67"/>
      <c r="C459" s="47"/>
      <c r="D459" s="67"/>
      <c r="E459" s="47"/>
      <c r="F459" s="120"/>
      <c r="G459" s="67"/>
      <c r="H459" s="47"/>
      <c r="I459" s="47"/>
    </row>
    <row r="460" spans="1:9" x14ac:dyDescent="0.25">
      <c r="A460" s="101"/>
      <c r="B460" s="67"/>
      <c r="C460" s="47"/>
      <c r="D460" s="67"/>
      <c r="E460" s="47"/>
      <c r="F460" s="120"/>
      <c r="G460" s="67"/>
      <c r="H460" s="47"/>
      <c r="I460" s="47"/>
    </row>
    <row r="461" spans="1:9" x14ac:dyDescent="0.25">
      <c r="A461" s="101"/>
      <c r="B461" s="67"/>
      <c r="C461" s="47"/>
      <c r="D461" s="67"/>
      <c r="E461" s="47"/>
      <c r="F461" s="120"/>
      <c r="G461" s="67"/>
      <c r="H461" s="47"/>
      <c r="I461" s="47"/>
    </row>
    <row r="462" spans="1:9" x14ac:dyDescent="0.25">
      <c r="A462" s="101"/>
      <c r="B462" s="67"/>
      <c r="C462" s="47"/>
      <c r="D462" s="67"/>
      <c r="E462" s="47"/>
      <c r="F462" s="120"/>
      <c r="G462" s="67"/>
      <c r="H462" s="47"/>
      <c r="I462" s="47"/>
    </row>
    <row r="463" spans="1:9" x14ac:dyDescent="0.25">
      <c r="A463" s="101"/>
      <c r="B463" s="67"/>
      <c r="C463" s="47"/>
      <c r="D463" s="67"/>
      <c r="E463" s="47"/>
      <c r="F463" s="120"/>
      <c r="G463" s="67"/>
      <c r="H463" s="47"/>
      <c r="I463" s="47"/>
    </row>
    <row r="464" spans="1:9" x14ac:dyDescent="0.25">
      <c r="A464" s="101"/>
      <c r="B464" s="67"/>
      <c r="C464" s="47"/>
      <c r="D464" s="67"/>
      <c r="E464" s="47"/>
      <c r="F464" s="120"/>
      <c r="G464" s="67"/>
      <c r="H464" s="47"/>
      <c r="I464" s="47"/>
    </row>
    <row r="465" spans="1:9" x14ac:dyDescent="0.25">
      <c r="A465" s="101"/>
      <c r="B465" s="67"/>
      <c r="C465" s="47"/>
      <c r="D465" s="67"/>
      <c r="E465" s="47"/>
      <c r="F465" s="120"/>
      <c r="G465" s="67"/>
      <c r="H465" s="47"/>
      <c r="I465" s="47"/>
    </row>
    <row r="466" spans="1:9" x14ac:dyDescent="0.25">
      <c r="A466" s="101"/>
      <c r="B466" s="67"/>
      <c r="C466" s="47"/>
      <c r="D466" s="67"/>
      <c r="E466" s="47"/>
      <c r="F466" s="120"/>
      <c r="G466" s="67"/>
      <c r="H466" s="47"/>
      <c r="I466" s="47"/>
    </row>
    <row r="467" spans="1:9" x14ac:dyDescent="0.25">
      <c r="A467" s="101"/>
      <c r="B467" s="67"/>
      <c r="C467" s="47"/>
      <c r="D467" s="67"/>
      <c r="E467" s="47"/>
      <c r="F467" s="120"/>
      <c r="G467" s="67"/>
      <c r="H467" s="47"/>
      <c r="I467" s="47"/>
    </row>
    <row r="468" spans="1:9" x14ac:dyDescent="0.25">
      <c r="A468" s="101"/>
      <c r="B468" s="67"/>
      <c r="C468" s="47"/>
      <c r="D468" s="67"/>
      <c r="E468" s="47"/>
      <c r="F468" s="120"/>
      <c r="G468" s="67"/>
      <c r="H468" s="47"/>
      <c r="I468" s="47"/>
    </row>
    <row r="469" spans="1:9" x14ac:dyDescent="0.25">
      <c r="A469" s="101"/>
      <c r="B469" s="67"/>
      <c r="C469" s="47"/>
      <c r="D469" s="67"/>
      <c r="E469" s="47"/>
      <c r="F469" s="120"/>
      <c r="G469" s="67"/>
      <c r="H469" s="47"/>
      <c r="I469" s="47"/>
    </row>
    <row r="470" spans="1:9" x14ac:dyDescent="0.25">
      <c r="A470" s="101"/>
      <c r="B470" s="67"/>
      <c r="C470" s="47"/>
      <c r="D470" s="67"/>
      <c r="E470" s="47"/>
      <c r="F470" s="120"/>
      <c r="G470" s="67"/>
      <c r="H470" s="47"/>
      <c r="I470" s="47"/>
    </row>
    <row r="471" spans="1:9" x14ac:dyDescent="0.25">
      <c r="A471" s="101"/>
      <c r="B471" s="67"/>
      <c r="C471" s="47"/>
      <c r="D471" s="67"/>
      <c r="E471" s="47"/>
      <c r="F471" s="120"/>
      <c r="G471" s="67"/>
      <c r="H471" s="47"/>
      <c r="I471" s="47"/>
    </row>
    <row r="472" spans="1:9" x14ac:dyDescent="0.25">
      <c r="A472" s="101"/>
      <c r="B472" s="67"/>
      <c r="C472" s="47"/>
      <c r="D472" s="67"/>
      <c r="E472" s="47"/>
      <c r="F472" s="120"/>
      <c r="G472" s="67"/>
      <c r="H472" s="47"/>
      <c r="I472" s="47"/>
    </row>
    <row r="473" spans="1:9" x14ac:dyDescent="0.25">
      <c r="A473" s="101"/>
      <c r="B473" s="67"/>
      <c r="C473" s="47"/>
      <c r="D473" s="67"/>
      <c r="E473" s="47"/>
      <c r="F473" s="120"/>
      <c r="G473" s="67"/>
      <c r="H473" s="47"/>
      <c r="I473" s="47"/>
    </row>
    <row r="474" spans="1:9" x14ac:dyDescent="0.25">
      <c r="A474" s="101"/>
      <c r="B474" s="67"/>
      <c r="C474" s="47"/>
      <c r="D474" s="67"/>
      <c r="E474" s="47"/>
      <c r="F474" s="120"/>
      <c r="G474" s="67"/>
      <c r="H474" s="47"/>
      <c r="I474" s="47"/>
    </row>
    <row r="475" spans="1:9" x14ac:dyDescent="0.25">
      <c r="A475" s="101"/>
      <c r="B475" s="67"/>
      <c r="C475" s="47"/>
      <c r="D475" s="67"/>
      <c r="E475" s="47"/>
      <c r="F475" s="120"/>
      <c r="G475" s="67"/>
      <c r="H475" s="47"/>
      <c r="I475" s="47"/>
    </row>
    <row r="476" spans="1:9" x14ac:dyDescent="0.25">
      <c r="A476" s="101"/>
      <c r="B476" s="67"/>
      <c r="C476" s="47"/>
      <c r="D476" s="67"/>
      <c r="E476" s="47"/>
      <c r="F476" s="120"/>
      <c r="G476" s="67"/>
      <c r="H476" s="47"/>
      <c r="I476" s="47"/>
    </row>
    <row r="477" spans="1:9" x14ac:dyDescent="0.25">
      <c r="A477" s="101"/>
      <c r="B477" s="67"/>
      <c r="C477" s="47"/>
      <c r="D477" s="67"/>
      <c r="E477" s="47"/>
      <c r="F477" s="120"/>
      <c r="G477" s="67"/>
      <c r="H477" s="47"/>
      <c r="I477" s="47"/>
    </row>
    <row r="478" spans="1:9" x14ac:dyDescent="0.25">
      <c r="A478" s="101"/>
      <c r="B478" s="67"/>
      <c r="C478" s="47"/>
      <c r="D478" s="67"/>
      <c r="E478" s="47"/>
      <c r="F478" s="120"/>
      <c r="G478" s="67"/>
      <c r="H478" s="47"/>
      <c r="I478" s="47"/>
    </row>
    <row r="479" spans="1:9" x14ac:dyDescent="0.25">
      <c r="A479" s="101"/>
      <c r="B479" s="67"/>
      <c r="C479" s="47"/>
      <c r="D479" s="67"/>
      <c r="E479" s="47"/>
      <c r="F479" s="120"/>
      <c r="G479" s="67"/>
      <c r="H479" s="47"/>
      <c r="I479" s="47"/>
    </row>
    <row r="480" spans="1:9" x14ac:dyDescent="0.25">
      <c r="A480" s="101"/>
      <c r="B480" s="67"/>
      <c r="C480" s="47"/>
      <c r="D480" s="67"/>
      <c r="E480" s="47"/>
      <c r="F480" s="120"/>
      <c r="G480" s="67"/>
      <c r="H480" s="47"/>
      <c r="I480" s="47"/>
    </row>
    <row r="481" spans="1:9" x14ac:dyDescent="0.25">
      <c r="A481" s="101"/>
      <c r="B481" s="67"/>
      <c r="C481" s="47"/>
      <c r="D481" s="67"/>
      <c r="E481" s="47"/>
      <c r="F481" s="120"/>
      <c r="G481" s="67"/>
      <c r="H481" s="47"/>
      <c r="I481" s="47"/>
    </row>
    <row r="482" spans="1:9" x14ac:dyDescent="0.25">
      <c r="A482" s="101"/>
      <c r="B482" s="67"/>
      <c r="C482" s="47"/>
      <c r="D482" s="67"/>
      <c r="E482" s="47"/>
      <c r="F482" s="120"/>
      <c r="G482" s="67"/>
      <c r="H482" s="47"/>
      <c r="I482" s="47"/>
    </row>
    <row r="483" spans="1:9" x14ac:dyDescent="0.25">
      <c r="A483" s="101"/>
      <c r="B483" s="67"/>
      <c r="C483" s="47"/>
      <c r="D483" s="67"/>
      <c r="E483" s="47"/>
      <c r="F483" s="120"/>
      <c r="G483" s="67"/>
      <c r="H483" s="47"/>
      <c r="I483" s="47"/>
    </row>
    <row r="484" spans="1:9" x14ac:dyDescent="0.25">
      <c r="A484" s="101"/>
      <c r="B484" s="67"/>
      <c r="C484" s="47"/>
      <c r="D484" s="67"/>
      <c r="E484" s="47"/>
      <c r="F484" s="120"/>
      <c r="G484" s="67"/>
      <c r="H484" s="47"/>
      <c r="I484" s="47"/>
    </row>
    <row r="485" spans="1:9" x14ac:dyDescent="0.25">
      <c r="A485" s="101"/>
      <c r="B485" s="67"/>
      <c r="C485" s="47"/>
      <c r="D485" s="67"/>
      <c r="E485" s="47"/>
      <c r="F485" s="120"/>
      <c r="G485" s="67"/>
      <c r="H485" s="47"/>
      <c r="I485" s="47"/>
    </row>
    <row r="486" spans="1:9" x14ac:dyDescent="0.25">
      <c r="A486" s="101"/>
      <c r="B486" s="67"/>
      <c r="C486" s="47"/>
      <c r="D486" s="67"/>
      <c r="E486" s="47"/>
      <c r="F486" s="120"/>
      <c r="G486" s="67"/>
      <c r="H486" s="47"/>
      <c r="I486" s="47"/>
    </row>
    <row r="487" spans="1:9" x14ac:dyDescent="0.25">
      <c r="A487" s="101"/>
      <c r="B487" s="67"/>
      <c r="C487" s="47"/>
      <c r="D487" s="67"/>
      <c r="E487" s="47"/>
      <c r="F487" s="120"/>
      <c r="G487" s="67"/>
      <c r="H487" s="47"/>
      <c r="I487" s="47"/>
    </row>
    <row r="488" spans="1:9" x14ac:dyDescent="0.25">
      <c r="A488" s="101"/>
      <c r="B488" s="67"/>
      <c r="C488" s="47"/>
      <c r="D488" s="67"/>
      <c r="E488" s="47"/>
      <c r="F488" s="120"/>
      <c r="G488" s="67"/>
      <c r="H488" s="47"/>
      <c r="I488" s="47"/>
    </row>
    <row r="489" spans="1:9" x14ac:dyDescent="0.25">
      <c r="A489" s="101"/>
      <c r="B489" s="67"/>
      <c r="C489" s="47"/>
      <c r="D489" s="67"/>
      <c r="E489" s="47"/>
      <c r="F489" s="120"/>
      <c r="G489" s="67"/>
      <c r="H489" s="47"/>
      <c r="I489" s="47"/>
    </row>
    <row r="490" spans="1:9" x14ac:dyDescent="0.25">
      <c r="A490" s="101"/>
      <c r="B490" s="67"/>
      <c r="C490" s="47"/>
      <c r="D490" s="67"/>
      <c r="E490" s="47"/>
      <c r="F490" s="120"/>
      <c r="G490" s="67"/>
      <c r="H490" s="47"/>
      <c r="I490" s="47"/>
    </row>
    <row r="491" spans="1:9" x14ac:dyDescent="0.25">
      <c r="A491" s="101"/>
      <c r="B491" s="67"/>
      <c r="C491" s="47"/>
      <c r="D491" s="67"/>
      <c r="E491" s="47"/>
      <c r="F491" s="120"/>
      <c r="G491" s="67"/>
      <c r="H491" s="47"/>
      <c r="I491" s="47"/>
    </row>
    <row r="492" spans="1:9" x14ac:dyDescent="0.25">
      <c r="A492" s="101"/>
      <c r="B492" s="67"/>
      <c r="C492" s="47"/>
      <c r="D492" s="67"/>
      <c r="E492" s="47"/>
      <c r="F492" s="120"/>
      <c r="G492" s="67"/>
      <c r="H492" s="47"/>
      <c r="I492" s="47"/>
    </row>
    <row r="493" spans="1:9" x14ac:dyDescent="0.25">
      <c r="A493" s="101"/>
      <c r="B493" s="67"/>
      <c r="C493" s="47"/>
      <c r="D493" s="67"/>
      <c r="E493" s="47"/>
      <c r="F493" s="120"/>
      <c r="G493" s="67"/>
      <c r="H493" s="47"/>
      <c r="I493" s="47"/>
    </row>
    <row r="494" spans="1:9" x14ac:dyDescent="0.25">
      <c r="A494" s="101"/>
      <c r="B494" s="67"/>
      <c r="C494" s="47"/>
      <c r="D494" s="67"/>
      <c r="E494" s="47"/>
      <c r="F494" s="120"/>
      <c r="G494" s="67"/>
      <c r="H494" s="47"/>
      <c r="I494" s="47"/>
    </row>
    <row r="495" spans="1:9" x14ac:dyDescent="0.25">
      <c r="A495" s="101"/>
      <c r="B495" s="67"/>
      <c r="C495" s="47"/>
      <c r="D495" s="67"/>
      <c r="E495" s="47"/>
      <c r="F495" s="120"/>
      <c r="G495" s="67"/>
      <c r="H495" s="47"/>
      <c r="I495" s="47"/>
    </row>
    <row r="496" spans="1:9" x14ac:dyDescent="0.25">
      <c r="A496" s="101"/>
      <c r="B496" s="67"/>
      <c r="C496" s="47"/>
      <c r="D496" s="67"/>
      <c r="E496" s="47"/>
      <c r="F496" s="120"/>
      <c r="G496" s="67"/>
      <c r="H496" s="47"/>
      <c r="I496" s="47"/>
    </row>
    <row r="497" spans="1:9" x14ac:dyDescent="0.25">
      <c r="A497" s="101"/>
      <c r="B497" s="67"/>
      <c r="C497" s="47"/>
      <c r="D497" s="67"/>
      <c r="E497" s="47"/>
      <c r="F497" s="120"/>
      <c r="G497" s="67"/>
      <c r="H497" s="47"/>
      <c r="I497" s="47"/>
    </row>
    <row r="498" spans="1:9" x14ac:dyDescent="0.25">
      <c r="A498" s="101"/>
      <c r="B498" s="67"/>
      <c r="C498" s="47"/>
      <c r="D498" s="67"/>
      <c r="E498" s="47"/>
      <c r="F498" s="120"/>
      <c r="G498" s="67"/>
      <c r="H498" s="47"/>
      <c r="I498" s="47"/>
    </row>
    <row r="499" spans="1:9" x14ac:dyDescent="0.25">
      <c r="A499" s="101"/>
      <c r="B499" s="67"/>
      <c r="C499" s="47"/>
      <c r="D499" s="67"/>
      <c r="E499" s="47"/>
      <c r="F499" s="120"/>
      <c r="G499" s="67"/>
      <c r="H499" s="47"/>
      <c r="I499" s="47"/>
    </row>
    <row r="500" spans="1:9" x14ac:dyDescent="0.25">
      <c r="A500" s="101"/>
      <c r="B500" s="67"/>
      <c r="C500" s="47"/>
      <c r="D500" s="67"/>
      <c r="E500" s="47"/>
      <c r="F500" s="120"/>
      <c r="G500" s="67"/>
      <c r="H500" s="47"/>
      <c r="I500" s="47"/>
    </row>
  </sheetData>
  <sheetProtection password="EE1D" sheet="1" objects="1" scenarios="1"/>
  <conditionalFormatting sqref="B2:I500">
    <cfRule type="expression" dxfId="0" priority="2">
      <formula>($A2&lt;&gt;"")</formula>
    </cfRule>
  </conditionalFormatting>
  <dataValidations count="7">
    <dataValidation type="list" allowBlank="1" showInputMessage="1" showErrorMessage="1" sqref="A501:A1048576">
      <formula1>Species_list</formula1>
    </dataValidation>
    <dataValidation type="list" allowBlank="1" showInputMessage="1" showErrorMessage="1" sqref="C2:C500">
      <formula1>(Acoustic_ID)</formula1>
    </dataValidation>
    <dataValidation type="list" allowBlank="1" showInputMessage="1" showErrorMessage="1" sqref="I2:I1048576">
      <formula1>(Acoustic_site)</formula1>
    </dataValidation>
    <dataValidation type="whole" allowBlank="1" showInputMessage="1" showErrorMessage="1" sqref="B2:B500 G2:G500">
      <formula1>0</formula1>
      <formula2>1000000</formula2>
    </dataValidation>
    <dataValidation type="list" allowBlank="1" showInputMessage="1" showErrorMessage="1" sqref="E2:E500">
      <formula1>(Converter)</formula1>
    </dataValidation>
    <dataValidation type="list" allowBlank="1" showInputMessage="1" showErrorMessage="1" sqref="A2:A500">
      <formula1>Species</formula1>
    </dataValidation>
    <dataValidation type="decimal" allowBlank="1" showInputMessage="1" showErrorMessage="1" error="Value must be between 0 and 1, or -1. " sqref="F2:F500">
      <formula1>-1</formula1>
      <formula2>1</formula2>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P134"/>
  <sheetViews>
    <sheetView topLeftCell="P1" workbookViewId="0">
      <selection activeCell="V1" sqref="V1"/>
    </sheetView>
  </sheetViews>
  <sheetFormatPr defaultRowHeight="15.75" x14ac:dyDescent="0.25"/>
  <cols>
    <col min="1" max="1" width="16.85546875" style="7" customWidth="1"/>
    <col min="2" max="2" width="36.5703125" style="2" bestFit="1" customWidth="1"/>
    <col min="3" max="3" width="56.42578125" style="2" bestFit="1" customWidth="1"/>
    <col min="4" max="4" width="25" style="7" bestFit="1" customWidth="1"/>
    <col min="5" max="5" width="16.5703125" bestFit="1" customWidth="1"/>
    <col min="6" max="6" width="16.5703125" style="7" customWidth="1"/>
    <col min="7" max="7" width="16.85546875" customWidth="1"/>
    <col min="8" max="12" width="16.85546875" style="7" customWidth="1"/>
    <col min="13" max="13" width="18.85546875" style="7" bestFit="1" customWidth="1"/>
    <col min="14" max="14" width="16.85546875" style="7" customWidth="1"/>
    <col min="15" max="15" width="11.28515625" bestFit="1" customWidth="1"/>
    <col min="16" max="16" width="15.7109375" style="7" bestFit="1" customWidth="1"/>
    <col min="17" max="17" width="18.42578125" bestFit="1" customWidth="1"/>
    <col min="18" max="18" width="18.42578125" style="7" customWidth="1"/>
    <col min="19" max="19" width="58.28515625" style="7" customWidth="1"/>
    <col min="20" max="20" width="10.42578125" bestFit="1" customWidth="1"/>
    <col min="21" max="21" width="9.140625" style="211"/>
    <col min="22" max="29" width="9.140625" style="213"/>
    <col min="30" max="33" width="9.140625" style="211"/>
    <col min="34" max="34" width="13.5703125" style="211" bestFit="1" customWidth="1"/>
    <col min="35" max="35" width="16.5703125" bestFit="1" customWidth="1"/>
    <col min="36" max="36" width="16.5703125" style="7" customWidth="1"/>
    <col min="37" max="37" width="10.140625" bestFit="1" customWidth="1"/>
    <col min="38" max="38" width="18.28515625" bestFit="1" customWidth="1"/>
    <col min="39" max="39" width="27.140625" bestFit="1" customWidth="1"/>
    <col min="40" max="40" width="27.140625" style="9" customWidth="1"/>
    <col min="41" max="42" width="27.140625" style="7" customWidth="1"/>
    <col min="43" max="43" width="17.42578125" bestFit="1" customWidth="1"/>
    <col min="44" max="44" width="15.7109375" bestFit="1" customWidth="1"/>
    <col min="45" max="45" width="12.85546875" bestFit="1" customWidth="1"/>
    <col min="47" max="47" width="11.5703125" bestFit="1" customWidth="1"/>
  </cols>
  <sheetData>
    <row r="1" spans="1:42" x14ac:dyDescent="0.25">
      <c r="A1" s="255" t="s">
        <v>139</v>
      </c>
      <c r="B1" s="256" t="s">
        <v>35</v>
      </c>
      <c r="C1" s="256" t="s">
        <v>139</v>
      </c>
      <c r="D1" s="255" t="s">
        <v>155</v>
      </c>
      <c r="E1" s="3" t="s">
        <v>36</v>
      </c>
      <c r="F1" s="3"/>
      <c r="G1" s="3" t="s">
        <v>37</v>
      </c>
      <c r="H1" s="3"/>
      <c r="I1" s="3" t="s">
        <v>28</v>
      </c>
      <c r="J1" s="3"/>
      <c r="K1" s="3" t="s">
        <v>29</v>
      </c>
      <c r="L1" s="3"/>
      <c r="M1" s="3" t="s">
        <v>24</v>
      </c>
      <c r="N1" s="3"/>
      <c r="O1" s="3" t="s">
        <v>2</v>
      </c>
      <c r="P1" s="3" t="s">
        <v>180</v>
      </c>
      <c r="Q1" s="3" t="s">
        <v>362</v>
      </c>
      <c r="R1" s="3" t="s">
        <v>363</v>
      </c>
      <c r="S1" s="3" t="s">
        <v>361</v>
      </c>
      <c r="T1" s="3" t="s">
        <v>46</v>
      </c>
      <c r="U1" s="3" t="s">
        <v>240</v>
      </c>
      <c r="V1" s="3" t="s">
        <v>57</v>
      </c>
      <c r="W1" s="3" t="s">
        <v>136</v>
      </c>
      <c r="X1" s="3" t="s">
        <v>222</v>
      </c>
      <c r="Y1" s="17" t="s">
        <v>254</v>
      </c>
      <c r="Z1" s="3" t="s">
        <v>253</v>
      </c>
      <c r="AA1" s="3" t="s">
        <v>263</v>
      </c>
      <c r="AB1" s="3" t="s">
        <v>231</v>
      </c>
      <c r="AC1" s="3" t="s">
        <v>258</v>
      </c>
      <c r="AD1" s="3" t="s">
        <v>334</v>
      </c>
      <c r="AE1" s="3" t="s">
        <v>340</v>
      </c>
      <c r="AF1" s="3" t="s">
        <v>370</v>
      </c>
      <c r="AG1" s="3" t="s">
        <v>373</v>
      </c>
      <c r="AH1" s="3" t="s">
        <v>376</v>
      </c>
      <c r="AI1" s="3" t="s">
        <v>400</v>
      </c>
      <c r="AJ1" s="3" t="s">
        <v>440</v>
      </c>
      <c r="AL1" s="3" t="s">
        <v>444</v>
      </c>
      <c r="AM1" s="3" t="s">
        <v>561</v>
      </c>
      <c r="AN1"/>
      <c r="AO1"/>
      <c r="AP1"/>
    </row>
    <row r="2" spans="1:42" x14ac:dyDescent="0.25">
      <c r="A2" s="255"/>
      <c r="B2" s="256"/>
      <c r="C2" s="255"/>
      <c r="D2" s="255"/>
      <c r="E2" t="s">
        <v>26</v>
      </c>
      <c r="F2" s="7" t="s">
        <v>283</v>
      </c>
      <c r="G2" t="s">
        <v>28</v>
      </c>
      <c r="H2" s="7" t="s">
        <v>270</v>
      </c>
      <c r="I2" s="7" t="s">
        <v>30</v>
      </c>
      <c r="J2" s="7" t="s">
        <v>274</v>
      </c>
      <c r="K2" s="7" t="s">
        <v>33</v>
      </c>
      <c r="L2" s="7" t="s">
        <v>288</v>
      </c>
      <c r="M2" s="7" t="s">
        <v>24</v>
      </c>
      <c r="N2" s="7" t="s">
        <v>272</v>
      </c>
      <c r="O2">
        <v>0</v>
      </c>
      <c r="P2" s="7" t="s">
        <v>190</v>
      </c>
      <c r="R2" s="7" t="s">
        <v>179</v>
      </c>
      <c r="S2" s="7" t="s">
        <v>399</v>
      </c>
      <c r="T2" s="211" t="s">
        <v>47</v>
      </c>
      <c r="U2" s="212" t="s">
        <v>241</v>
      </c>
      <c r="V2" s="211" t="s">
        <v>58</v>
      </c>
      <c r="W2" s="211" t="s">
        <v>358</v>
      </c>
      <c r="X2" s="9" t="s">
        <v>223</v>
      </c>
      <c r="Y2" s="9" t="s">
        <v>6</v>
      </c>
      <c r="Z2" s="9">
        <v>1</v>
      </c>
      <c r="AA2" s="9" t="s">
        <v>264</v>
      </c>
      <c r="AB2" t="s">
        <v>233</v>
      </c>
      <c r="AC2" t="s">
        <v>259</v>
      </c>
      <c r="AD2" t="s">
        <v>335</v>
      </c>
      <c r="AE2" t="s">
        <v>374</v>
      </c>
      <c r="AF2" t="s">
        <v>371</v>
      </c>
      <c r="AG2" t="s">
        <v>374</v>
      </c>
      <c r="AH2" t="s">
        <v>377</v>
      </c>
      <c r="AI2" t="s">
        <v>374</v>
      </c>
      <c r="AJ2" t="s">
        <v>441</v>
      </c>
      <c r="AL2">
        <v>4</v>
      </c>
      <c r="AM2" s="56" t="s">
        <v>140</v>
      </c>
      <c r="AN2"/>
      <c r="AO2"/>
      <c r="AP2"/>
    </row>
    <row r="3" spans="1:42" x14ac:dyDescent="0.25">
      <c r="A3" s="15" t="str">
        <f>IF(ACCEPTED_CODES!U4=0,"",ACCEPTED_CODES!U4)</f>
        <v>CORA</v>
      </c>
      <c r="B3" s="15" t="str">
        <f>IF(ACCEPTED_CODES!V4=0,"",ACCEPTED_CODES!V4)</f>
        <v>Corynorhinus rafinesquii</v>
      </c>
      <c r="C3" s="15" t="str">
        <f>IF(ACCEPTED_CODES!U4=0,"",ACCEPTED_CODES!U4)</f>
        <v>CORA</v>
      </c>
      <c r="D3" s="15" t="str">
        <f>IF(ACCEPTED_CODES!W4=0,"",ACCEPTED_CODES!W4)</f>
        <v>Rafinesque's big-eared bat</v>
      </c>
      <c r="E3" t="s">
        <v>27</v>
      </c>
      <c r="F3" s="7" t="s">
        <v>282</v>
      </c>
      <c r="G3" t="s">
        <v>29</v>
      </c>
      <c r="H3" s="7" t="s">
        <v>271</v>
      </c>
      <c r="I3" s="7" t="s">
        <v>31</v>
      </c>
      <c r="J3" s="7" t="s">
        <v>275</v>
      </c>
      <c r="K3" s="7" t="s">
        <v>34</v>
      </c>
      <c r="L3" s="7" t="s">
        <v>304</v>
      </c>
      <c r="O3">
        <v>1</v>
      </c>
      <c r="P3" s="7" t="s">
        <v>191</v>
      </c>
      <c r="Q3" t="s">
        <v>177</v>
      </c>
      <c r="R3" s="7" t="s">
        <v>452</v>
      </c>
      <c r="S3" s="7" t="s">
        <v>393</v>
      </c>
      <c r="T3" s="211" t="s">
        <v>48</v>
      </c>
      <c r="U3" s="212" t="s">
        <v>242</v>
      </c>
      <c r="V3" s="211" t="s">
        <v>59</v>
      </c>
      <c r="W3" s="211" t="s">
        <v>137</v>
      </c>
      <c r="X3" s="9" t="s">
        <v>224</v>
      </c>
      <c r="Y3" s="9" t="s">
        <v>255</v>
      </c>
      <c r="Z3" s="9">
        <v>2</v>
      </c>
      <c r="AA3" s="9" t="s">
        <v>266</v>
      </c>
      <c r="AB3" t="s">
        <v>234</v>
      </c>
      <c r="AC3" t="s">
        <v>260</v>
      </c>
      <c r="AD3" t="s">
        <v>336</v>
      </c>
      <c r="AE3" t="s">
        <v>341</v>
      </c>
      <c r="AF3" t="s">
        <v>372</v>
      </c>
      <c r="AG3" t="s">
        <v>457</v>
      </c>
      <c r="AH3" t="s">
        <v>378</v>
      </c>
      <c r="AI3" t="s">
        <v>401</v>
      </c>
      <c r="AJ3" t="s">
        <v>443</v>
      </c>
      <c r="AL3">
        <v>8</v>
      </c>
      <c r="AM3" s="9" t="s">
        <v>865</v>
      </c>
      <c r="AN3" s="56"/>
      <c r="AO3"/>
      <c r="AP3"/>
    </row>
    <row r="4" spans="1:42" x14ac:dyDescent="0.25">
      <c r="A4" s="15" t="str">
        <f>IF(ACCEPTED_CODES!U5=0,"",ACCEPTED_CODES!U5)</f>
        <v>COTO</v>
      </c>
      <c r="B4" s="15" t="str">
        <f>IF(ACCEPTED_CODES!V5=0,"",ACCEPTED_CODES!V5)</f>
        <v>Corynorhinus townsendii</v>
      </c>
      <c r="C4" s="15" t="str">
        <f>IF(ACCEPTED_CODES!U5=0,"",ACCEPTED_CODES!U5)</f>
        <v>COTO</v>
      </c>
      <c r="D4" s="15" t="str">
        <f>IF(ACCEPTED_CODES!W5=0,"",ACCEPTED_CODES!W5)</f>
        <v>Townsend's big-eared bat</v>
      </c>
      <c r="E4" t="s">
        <v>24</v>
      </c>
      <c r="F4" s="7" t="s">
        <v>272</v>
      </c>
      <c r="G4" t="s">
        <v>24</v>
      </c>
      <c r="H4" s="7" t="s">
        <v>272</v>
      </c>
      <c r="I4" s="7" t="s">
        <v>32</v>
      </c>
      <c r="J4" s="7" t="s">
        <v>306</v>
      </c>
      <c r="K4" s="7" t="s">
        <v>24</v>
      </c>
      <c r="L4" s="7" t="s">
        <v>272</v>
      </c>
      <c r="O4">
        <v>2</v>
      </c>
      <c r="P4" s="7" t="s">
        <v>181</v>
      </c>
      <c r="Q4" t="s">
        <v>178</v>
      </c>
      <c r="R4" s="7" t="s">
        <v>359</v>
      </c>
      <c r="S4" s="7" t="s">
        <v>394</v>
      </c>
      <c r="T4" s="211" t="s">
        <v>49</v>
      </c>
      <c r="U4" s="212" t="s">
        <v>243</v>
      </c>
      <c r="V4" s="211" t="s">
        <v>24</v>
      </c>
      <c r="W4" s="211"/>
      <c r="X4" s="9" t="s">
        <v>225</v>
      </c>
      <c r="Y4" s="9"/>
      <c r="Z4" s="9">
        <v>3</v>
      </c>
      <c r="AA4" s="9" t="s">
        <v>265</v>
      </c>
      <c r="AB4" t="s">
        <v>235</v>
      </c>
      <c r="AC4" t="s">
        <v>39</v>
      </c>
      <c r="AD4" t="s">
        <v>337</v>
      </c>
      <c r="AE4" t="s">
        <v>342</v>
      </c>
      <c r="AF4"/>
      <c r="AG4" t="s">
        <v>458</v>
      </c>
      <c r="AH4" t="s">
        <v>1799</v>
      </c>
      <c r="AI4" t="s">
        <v>402</v>
      </c>
      <c r="AJ4" t="s">
        <v>442</v>
      </c>
      <c r="AL4">
        <v>16</v>
      </c>
      <c r="AM4" s="56" t="s">
        <v>141</v>
      </c>
      <c r="AN4" s="56"/>
      <c r="AO4"/>
      <c r="AP4"/>
    </row>
    <row r="5" spans="1:42" x14ac:dyDescent="0.25">
      <c r="A5" s="15" t="str">
        <f>IF(ACCEPTED_CODES!U6=0,"",ACCEPTED_CODES!U6)</f>
        <v>COIN</v>
      </c>
      <c r="B5" s="15" t="str">
        <f>IF(ACCEPTED_CODES!V6=0,"",ACCEPTED_CODES!V6)</f>
        <v>Corynorhinus townsendii ingens</v>
      </c>
      <c r="C5" s="15" t="str">
        <f>IF(ACCEPTED_CODES!U6=0,"",ACCEPTED_CODES!U6)</f>
        <v>COIN</v>
      </c>
      <c r="D5" s="15" t="str">
        <f>IF(ACCEPTED_CODES!W6=0,"",ACCEPTED_CODES!W6)</f>
        <v>Ozark big-eared bat</v>
      </c>
      <c r="I5" s="7" t="s">
        <v>33</v>
      </c>
      <c r="J5" s="7" t="s">
        <v>288</v>
      </c>
      <c r="O5">
        <v>3</v>
      </c>
      <c r="P5" s="7" t="s">
        <v>182</v>
      </c>
      <c r="Q5" t="s">
        <v>320</v>
      </c>
      <c r="S5" s="7" t="s">
        <v>395</v>
      </c>
      <c r="T5" s="211" t="s">
        <v>50</v>
      </c>
      <c r="V5" s="211"/>
      <c r="W5" s="211"/>
      <c r="X5" s="9" t="s">
        <v>226</v>
      </c>
      <c r="Y5" s="9"/>
      <c r="Z5" s="9">
        <v>4</v>
      </c>
      <c r="AA5" s="9" t="s">
        <v>267</v>
      </c>
      <c r="AB5" t="s">
        <v>236</v>
      </c>
      <c r="AC5" t="s">
        <v>261</v>
      </c>
      <c r="AD5" t="s">
        <v>1798</v>
      </c>
      <c r="AE5" t="s">
        <v>343</v>
      </c>
      <c r="AF5"/>
      <c r="AG5" t="s">
        <v>232</v>
      </c>
      <c r="AH5"/>
      <c r="AI5" t="s">
        <v>403</v>
      </c>
      <c r="AJ5" t="s">
        <v>446</v>
      </c>
      <c r="AM5" s="56" t="s">
        <v>142</v>
      </c>
      <c r="AN5" s="56"/>
      <c r="AO5"/>
      <c r="AP5"/>
    </row>
    <row r="6" spans="1:42" x14ac:dyDescent="0.25">
      <c r="A6" s="15" t="str">
        <f>IF(ACCEPTED_CODES!U7=0,"",ACCEPTED_CODES!U7)</f>
        <v>EPFU</v>
      </c>
      <c r="B6" s="15" t="str">
        <f>IF(ACCEPTED_CODES!V7=0,"",ACCEPTED_CODES!V7)</f>
        <v>Eptesicus fuscus</v>
      </c>
      <c r="C6" s="15" t="str">
        <f>IF(ACCEPTED_CODES!U7=0,"",ACCEPTED_CODES!U7)</f>
        <v>EPFU</v>
      </c>
      <c r="D6" s="15" t="str">
        <f>IF(ACCEPTED_CODES!W7=0,"",ACCEPTED_CODES!W7)</f>
        <v>Big brown bat</v>
      </c>
      <c r="I6" s="7" t="s">
        <v>24</v>
      </c>
      <c r="J6" s="7" t="s">
        <v>272</v>
      </c>
      <c r="P6" s="7" t="s">
        <v>183</v>
      </c>
      <c r="Q6" t="s">
        <v>449</v>
      </c>
      <c r="S6" s="7" t="s">
        <v>396</v>
      </c>
      <c r="T6" s="211" t="s">
        <v>51</v>
      </c>
      <c r="V6" s="211"/>
      <c r="W6" s="211"/>
      <c r="X6" s="9" t="s">
        <v>227</v>
      </c>
      <c r="Y6" s="9"/>
      <c r="Z6" s="9">
        <v>5</v>
      </c>
      <c r="AA6" s="9" t="s">
        <v>232</v>
      </c>
      <c r="AB6" t="s">
        <v>453</v>
      </c>
      <c r="AC6" t="s">
        <v>232</v>
      </c>
      <c r="AD6"/>
      <c r="AE6" t="s">
        <v>344</v>
      </c>
      <c r="AF6"/>
      <c r="AG6"/>
      <c r="AH6"/>
      <c r="AI6" t="s">
        <v>232</v>
      </c>
      <c r="AJ6" t="s">
        <v>445</v>
      </c>
      <c r="AM6" s="56" t="s">
        <v>143</v>
      </c>
      <c r="AN6" s="56"/>
      <c r="AO6"/>
      <c r="AP6"/>
    </row>
    <row r="7" spans="1:42" x14ac:dyDescent="0.25">
      <c r="A7" s="15" t="str">
        <f>IF(ACCEPTED_CODES!U8=0,"",ACCEPTED_CODES!U8)</f>
        <v>EUFL</v>
      </c>
      <c r="B7" s="15" t="str">
        <f>IF(ACCEPTED_CODES!V8=0,"",ACCEPTED_CODES!V8)</f>
        <v>Eumops floridanus</v>
      </c>
      <c r="C7" s="15" t="str">
        <f>IF(ACCEPTED_CODES!U8=0,"",ACCEPTED_CODES!U8)</f>
        <v>EUFL</v>
      </c>
      <c r="D7" s="15" t="str">
        <f>IF(ACCEPTED_CODES!W8=0,"",ACCEPTED_CODES!W8)</f>
        <v>Florida bonneted bat</v>
      </c>
      <c r="P7" s="7" t="s">
        <v>184</v>
      </c>
      <c r="Q7" t="s">
        <v>450</v>
      </c>
      <c r="S7" s="7" t="s">
        <v>397</v>
      </c>
      <c r="T7" s="211" t="s">
        <v>56</v>
      </c>
      <c r="V7" s="211"/>
      <c r="W7" s="211"/>
      <c r="X7" s="9" t="s">
        <v>262</v>
      </c>
      <c r="Y7" s="9"/>
      <c r="Z7" s="9">
        <v>6</v>
      </c>
      <c r="AA7" s="9"/>
      <c r="AB7" t="s">
        <v>454</v>
      </c>
      <c r="AC7" t="s">
        <v>24</v>
      </c>
      <c r="AD7"/>
      <c r="AE7"/>
      <c r="AF7"/>
      <c r="AG7"/>
      <c r="AH7"/>
      <c r="AJ7"/>
      <c r="AM7" s="56" t="s">
        <v>144</v>
      </c>
      <c r="AN7" s="56"/>
      <c r="AO7"/>
      <c r="AP7"/>
    </row>
    <row r="8" spans="1:42" x14ac:dyDescent="0.25">
      <c r="A8" s="15" t="str">
        <f>IF(ACCEPTED_CODES!U9=0,"",ACCEPTED_CODES!U9)</f>
        <v>LABO</v>
      </c>
      <c r="B8" s="15" t="str">
        <f>IF(ACCEPTED_CODES!V9=0,"",ACCEPTED_CODES!V9)</f>
        <v>Lasiurus borealis</v>
      </c>
      <c r="C8" s="15" t="str">
        <f>IF(ACCEPTED_CODES!U9=0,"",ACCEPTED_CODES!U9)</f>
        <v>LABO</v>
      </c>
      <c r="D8" s="15" t="str">
        <f>IF(ACCEPTED_CODES!W9=0,"",ACCEPTED_CODES!W9)</f>
        <v>Eastern red bat</v>
      </c>
      <c r="E8" s="3" t="s">
        <v>307</v>
      </c>
      <c r="G8" s="3" t="s">
        <v>539</v>
      </c>
      <c r="P8" s="7" t="s">
        <v>185</v>
      </c>
      <c r="Q8" t="s">
        <v>451</v>
      </c>
      <c r="S8" s="7" t="s">
        <v>398</v>
      </c>
      <c r="T8" s="211" t="s">
        <v>52</v>
      </c>
      <c r="V8" s="211"/>
      <c r="W8" s="211"/>
      <c r="X8" s="9" t="s">
        <v>514</v>
      </c>
      <c r="Y8" s="9"/>
      <c r="Z8" s="9">
        <v>7</v>
      </c>
      <c r="AA8" s="9"/>
      <c r="AB8" t="s">
        <v>455</v>
      </c>
      <c r="AC8"/>
      <c r="AD8"/>
      <c r="AE8"/>
      <c r="AF8"/>
      <c r="AG8"/>
      <c r="AH8"/>
      <c r="AJ8"/>
      <c r="AM8" s="214" t="s">
        <v>869</v>
      </c>
      <c r="AN8" s="56"/>
      <c r="AO8"/>
      <c r="AP8"/>
    </row>
    <row r="9" spans="1:42" x14ac:dyDescent="0.25">
      <c r="A9" s="15" t="str">
        <f>IF(ACCEPTED_CODES!U10=0,"",ACCEPTED_CODES!U10)</f>
        <v>LACI</v>
      </c>
      <c r="B9" s="15" t="str">
        <f>IF(ACCEPTED_CODES!V10=0,"",ACCEPTED_CODES!V10)</f>
        <v>Lasiurus cinereus</v>
      </c>
      <c r="C9" s="15" t="str">
        <f>IF(ACCEPTED_CODES!U10=0,"",ACCEPTED_CODES!U10)</f>
        <v>LACI</v>
      </c>
      <c r="D9" s="15" t="str">
        <f>IF(ACCEPTED_CODES!W10=0,"",ACCEPTED_CODES!W10)</f>
        <v>Hoary bat</v>
      </c>
      <c r="E9" s="7" t="s">
        <v>30</v>
      </c>
      <c r="F9" s="7" t="s">
        <v>274</v>
      </c>
      <c r="G9" t="s">
        <v>540</v>
      </c>
      <c r="P9" s="7" t="s">
        <v>186</v>
      </c>
      <c r="Q9" t="s">
        <v>357</v>
      </c>
      <c r="S9" s="7" t="s">
        <v>410</v>
      </c>
      <c r="T9" s="211" t="s">
        <v>53</v>
      </c>
      <c r="V9" s="211"/>
      <c r="W9" s="211"/>
      <c r="X9" s="205" t="s">
        <v>568</v>
      </c>
      <c r="Y9" s="9"/>
      <c r="Z9" s="9">
        <v>8</v>
      </c>
      <c r="AA9" s="9"/>
      <c r="AB9" t="s">
        <v>456</v>
      </c>
      <c r="AC9"/>
      <c r="AD9"/>
      <c r="AE9"/>
      <c r="AF9"/>
      <c r="AG9"/>
      <c r="AH9"/>
      <c r="AJ9"/>
      <c r="AM9" s="56" t="s">
        <v>145</v>
      </c>
      <c r="AN9" s="56"/>
      <c r="AO9"/>
      <c r="AP9"/>
    </row>
    <row r="10" spans="1:42" x14ac:dyDescent="0.25">
      <c r="A10" s="15" t="str">
        <f>IF(ACCEPTED_CODES!U11=0,"",ACCEPTED_CODES!U11)</f>
        <v>LAIN</v>
      </c>
      <c r="B10" s="15" t="str">
        <f>IF(ACCEPTED_CODES!V11=0,"",ACCEPTED_CODES!V11)</f>
        <v>Lasiurus intermedius</v>
      </c>
      <c r="C10" s="15" t="str">
        <f>IF(ACCEPTED_CODES!U11=0,"",ACCEPTED_CODES!U11)</f>
        <v>LAIN</v>
      </c>
      <c r="D10" s="15" t="str">
        <f>IF(ACCEPTED_CODES!W11=0,"",ACCEPTED_CODES!W11)</f>
        <v>Northern yellow bat</v>
      </c>
      <c r="E10" s="7" t="s">
        <v>31</v>
      </c>
      <c r="F10" s="7" t="s">
        <v>275</v>
      </c>
      <c r="G10" t="s">
        <v>541</v>
      </c>
      <c r="P10" s="7" t="s">
        <v>187</v>
      </c>
      <c r="Q10" t="s">
        <v>252</v>
      </c>
      <c r="T10" s="211" t="s">
        <v>54</v>
      </c>
      <c r="V10" s="211"/>
      <c r="W10" s="211"/>
      <c r="X10" s="205" t="s">
        <v>569</v>
      </c>
      <c r="Y10" s="9"/>
      <c r="Z10" s="9">
        <v>9</v>
      </c>
      <c r="AA10" s="9"/>
      <c r="AB10" s="213" t="s">
        <v>1848</v>
      </c>
      <c r="AC10"/>
      <c r="AD10"/>
      <c r="AE10"/>
      <c r="AF10"/>
      <c r="AG10"/>
      <c r="AH10"/>
      <c r="AJ10"/>
      <c r="AM10" s="56" t="s">
        <v>146</v>
      </c>
      <c r="AN10" s="56"/>
      <c r="AO10"/>
      <c r="AP10"/>
    </row>
    <row r="11" spans="1:42" x14ac:dyDescent="0.25">
      <c r="A11" s="15" t="str">
        <f>IF(ACCEPTED_CODES!U12=0,"",ACCEPTED_CODES!U12)</f>
        <v>LANO</v>
      </c>
      <c r="B11" s="15" t="str">
        <f>IF(ACCEPTED_CODES!V12=0,"",ACCEPTED_CODES!V12)</f>
        <v>Lasionycteris noctivagans</v>
      </c>
      <c r="C11" s="15" t="str">
        <f>IF(ACCEPTED_CODES!U12=0,"",ACCEPTED_CODES!U12)</f>
        <v>LANO</v>
      </c>
      <c r="D11" s="15" t="str">
        <f>IF(ACCEPTED_CODES!W12=0,"",ACCEPTED_CODES!W12)</f>
        <v>Silver-haired bat</v>
      </c>
      <c r="E11" s="7" t="s">
        <v>32</v>
      </c>
      <c r="F11" s="7" t="s">
        <v>306</v>
      </c>
      <c r="P11" s="7" t="s">
        <v>188</v>
      </c>
      <c r="Q11" s="7" t="s">
        <v>38</v>
      </c>
      <c r="T11" s="211" t="s">
        <v>55</v>
      </c>
      <c r="V11" s="211"/>
      <c r="W11" s="211"/>
      <c r="X11" s="205" t="s">
        <v>570</v>
      </c>
      <c r="Y11" s="9"/>
      <c r="Z11" s="9"/>
      <c r="AA11" s="9"/>
      <c r="AB11" t="s">
        <v>1849</v>
      </c>
      <c r="AC11"/>
      <c r="AD11"/>
      <c r="AE11"/>
      <c r="AF11"/>
      <c r="AG11"/>
      <c r="AH11"/>
      <c r="AJ11"/>
      <c r="AM11" s="56" t="s">
        <v>147</v>
      </c>
      <c r="AN11" s="56"/>
      <c r="AO11"/>
      <c r="AP11"/>
    </row>
    <row r="12" spans="1:42" x14ac:dyDescent="0.25">
      <c r="A12" s="15" t="str">
        <f>IF(ACCEPTED_CODES!U13=0,"",ACCEPTED_CODES!U13)</f>
        <v>LASE</v>
      </c>
      <c r="B12" s="15" t="str">
        <f>IF(ACCEPTED_CODES!V13=0,"",ACCEPTED_CODES!V13)</f>
        <v>Lasiurus seminolus</v>
      </c>
      <c r="C12" s="15" t="str">
        <f>IF(ACCEPTED_CODES!U13=0,"",ACCEPTED_CODES!U13)</f>
        <v>LASE</v>
      </c>
      <c r="D12" s="15" t="str">
        <f>IF(ACCEPTED_CODES!W13=0,"",ACCEPTED_CODES!W13)</f>
        <v xml:space="preserve">Seminole bat </v>
      </c>
      <c r="E12" s="7" t="s">
        <v>33</v>
      </c>
      <c r="F12" s="7" t="s">
        <v>288</v>
      </c>
      <c r="P12" s="7" t="s">
        <v>189</v>
      </c>
      <c r="T12" s="211"/>
      <c r="V12" s="211"/>
      <c r="W12" s="211"/>
      <c r="X12" s="9" t="s">
        <v>571</v>
      </c>
      <c r="Y12" s="9"/>
      <c r="Z12" s="9"/>
      <c r="AA12" s="9"/>
      <c r="AB12" t="s">
        <v>232</v>
      </c>
      <c r="AC12"/>
      <c r="AD12"/>
      <c r="AE12"/>
      <c r="AF12"/>
      <c r="AG12"/>
      <c r="AH12"/>
      <c r="AJ12"/>
      <c r="AM12" s="56" t="s">
        <v>148</v>
      </c>
      <c r="AN12" s="56"/>
      <c r="AO12"/>
      <c r="AP12"/>
    </row>
    <row r="13" spans="1:42" x14ac:dyDescent="0.25">
      <c r="A13" s="15" t="str">
        <f>IF(ACCEPTED_CODES!U14=0,"",ACCEPTED_CODES!U14)</f>
        <v>MOMO</v>
      </c>
      <c r="B13" s="15" t="str">
        <f>IF(ACCEPTED_CODES!V14=0,"",ACCEPTED_CODES!V14)</f>
        <v>Molossumus molossus</v>
      </c>
      <c r="C13" s="15" t="str">
        <f>IF(ACCEPTED_CODES!U14=0,"",ACCEPTED_CODES!U14)</f>
        <v>MOMO</v>
      </c>
      <c r="D13" s="15" t="str">
        <f>IF(ACCEPTED_CODES!W14=0,"",ACCEPTED_CODES!W14)</f>
        <v>Velvety free-tailed bat</v>
      </c>
      <c r="E13" s="7" t="s">
        <v>24</v>
      </c>
      <c r="F13" s="7" t="s">
        <v>272</v>
      </c>
      <c r="P13" s="7" t="s">
        <v>192</v>
      </c>
      <c r="T13" s="211"/>
      <c r="V13" s="211"/>
      <c r="W13" s="211"/>
      <c r="X13" s="9" t="s">
        <v>572</v>
      </c>
      <c r="Y13" s="9"/>
      <c r="Z13" s="9"/>
      <c r="AA13" s="9"/>
      <c r="AB13"/>
      <c r="AC13"/>
      <c r="AD13"/>
      <c r="AE13"/>
      <c r="AF13"/>
      <c r="AG13"/>
      <c r="AH13"/>
      <c r="AJ13"/>
      <c r="AM13" s="56" t="s">
        <v>149</v>
      </c>
      <c r="AN13" s="56"/>
      <c r="AO13"/>
      <c r="AP13"/>
    </row>
    <row r="14" spans="1:42" x14ac:dyDescent="0.25">
      <c r="A14" s="15" t="str">
        <f>IF(ACCEPTED_CODES!U15=0,"",ACCEPTED_CODES!U15)</f>
        <v>MYAU</v>
      </c>
      <c r="B14" s="15" t="str">
        <f>IF(ACCEPTED_CODES!V15=0,"",ACCEPTED_CODES!V15)</f>
        <v>Myotis austroriparius</v>
      </c>
      <c r="C14" s="15" t="str">
        <f>IF(ACCEPTED_CODES!U15=0,"",ACCEPTED_CODES!U15)</f>
        <v>MYAU</v>
      </c>
      <c r="D14" s="15" t="str">
        <f>IF(ACCEPTED_CODES!W15=0,"",ACCEPTED_CODES!W15)</f>
        <v>Southeastern myotis</v>
      </c>
      <c r="E14" s="7" t="s">
        <v>34</v>
      </c>
      <c r="F14" s="7" t="s">
        <v>304</v>
      </c>
      <c r="P14" s="7" t="s">
        <v>193</v>
      </c>
      <c r="T14" s="211"/>
      <c r="V14" s="211"/>
      <c r="W14" s="211"/>
      <c r="X14" s="9" t="s">
        <v>228</v>
      </c>
      <c r="Y14" s="9"/>
      <c r="Z14" s="9"/>
      <c r="AA14" s="9"/>
      <c r="AB14"/>
      <c r="AC14"/>
      <c r="AD14"/>
      <c r="AE14"/>
      <c r="AF14"/>
      <c r="AG14"/>
      <c r="AH14"/>
      <c r="AJ14"/>
      <c r="AM14" s="56" t="s">
        <v>150</v>
      </c>
      <c r="AN14" s="56"/>
      <c r="AO14"/>
      <c r="AP14"/>
    </row>
    <row r="15" spans="1:42" x14ac:dyDescent="0.25">
      <c r="A15" s="15" t="str">
        <f>IF(ACCEPTED_CODES!U16=0,"",ACCEPTED_CODES!U16)</f>
        <v>MYGR</v>
      </c>
      <c r="B15" s="15" t="str">
        <f>IF(ACCEPTED_CODES!V16=0,"",ACCEPTED_CODES!V16)</f>
        <v>Myotis grisescens</v>
      </c>
      <c r="C15" s="15" t="str">
        <f>IF(ACCEPTED_CODES!U16=0,"",ACCEPTED_CODES!U16)</f>
        <v>MYGR</v>
      </c>
      <c r="D15" s="15" t="str">
        <f>IF(ACCEPTED_CODES!W16=0,"",ACCEPTED_CODES!W16)</f>
        <v>Gray bat</v>
      </c>
      <c r="E15" s="7"/>
      <c r="P15" s="7" t="s">
        <v>194</v>
      </c>
      <c r="T15" s="211"/>
      <c r="V15" s="211"/>
      <c r="W15" s="211"/>
      <c r="X15" s="9" t="s">
        <v>229</v>
      </c>
      <c r="Y15" s="9"/>
      <c r="Z15" s="9"/>
      <c r="AA15" s="9"/>
      <c r="AB15"/>
      <c r="AC15"/>
      <c r="AD15"/>
      <c r="AE15"/>
      <c r="AF15"/>
      <c r="AG15"/>
      <c r="AH15"/>
      <c r="AJ15"/>
      <c r="AM15" s="56" t="s">
        <v>151</v>
      </c>
      <c r="AN15" s="56"/>
      <c r="AO15"/>
      <c r="AP15"/>
    </row>
    <row r="16" spans="1:42" x14ac:dyDescent="0.25">
      <c r="A16" s="15" t="str">
        <f>IF(ACCEPTED_CODES!U17=0,"",ACCEPTED_CODES!U17)</f>
        <v>MYLE</v>
      </c>
      <c r="B16" s="15" t="str">
        <f>IF(ACCEPTED_CODES!V17=0,"",ACCEPTED_CODES!V17)</f>
        <v>Myotis leibii</v>
      </c>
      <c r="C16" s="15" t="str">
        <f>IF(ACCEPTED_CODES!U17=0,"",ACCEPTED_CODES!U17)</f>
        <v>MYLE</v>
      </c>
      <c r="D16" s="15" t="str">
        <f>IF(ACCEPTED_CODES!W17=0,"",ACCEPTED_CODES!W17)</f>
        <v>Eastern small-footed bat</v>
      </c>
      <c r="E16" s="3" t="s">
        <v>519</v>
      </c>
      <c r="F16" s="3" t="s">
        <v>520</v>
      </c>
      <c r="P16" s="7" t="s">
        <v>195</v>
      </c>
      <c r="T16" s="211"/>
      <c r="V16" s="211"/>
      <c r="W16" s="211"/>
      <c r="X16" s="9" t="s">
        <v>251</v>
      </c>
      <c r="Y16" s="9"/>
      <c r="Z16" s="9"/>
      <c r="AA16" s="9"/>
      <c r="AB16"/>
      <c r="AC16"/>
      <c r="AD16"/>
      <c r="AE16"/>
      <c r="AF16"/>
      <c r="AG16"/>
      <c r="AH16"/>
      <c r="AJ16"/>
      <c r="AM16" s="56" t="s">
        <v>152</v>
      </c>
      <c r="AN16" s="56"/>
      <c r="AO16"/>
      <c r="AP16"/>
    </row>
    <row r="17" spans="1:42" x14ac:dyDescent="0.25">
      <c r="A17" s="15" t="str">
        <f>IF(ACCEPTED_CODES!U18=0,"",ACCEPTED_CODES!U18)</f>
        <v>MYLU</v>
      </c>
      <c r="B17" s="15" t="str">
        <f>IF(ACCEPTED_CODES!V18=0,"",ACCEPTED_CODES!V18)</f>
        <v>Myotis lucifugus</v>
      </c>
      <c r="C17" s="15" t="str">
        <f>IF(ACCEPTED_CODES!U18=0,"",ACCEPTED_CODES!U18)</f>
        <v>MYLU</v>
      </c>
      <c r="D17" s="15" t="str">
        <f>IF(ACCEPTED_CODES!W18=0,"",ACCEPTED_CODES!W18)</f>
        <v>Little brown bat</v>
      </c>
      <c r="E17" s="13" t="s">
        <v>515</v>
      </c>
      <c r="F17" s="13" t="s">
        <v>527</v>
      </c>
      <c r="P17" s="7" t="s">
        <v>196</v>
      </c>
      <c r="T17" s="211"/>
      <c r="V17" s="211"/>
      <c r="W17" s="211"/>
      <c r="X17" s="9" t="s">
        <v>574</v>
      </c>
      <c r="Y17" s="9"/>
      <c r="Z17" s="9"/>
      <c r="AA17" s="9"/>
      <c r="AB17"/>
      <c r="AC17"/>
      <c r="AD17"/>
      <c r="AE17"/>
      <c r="AF17"/>
      <c r="AG17"/>
      <c r="AH17"/>
      <c r="AJ17"/>
      <c r="AM17" s="56" t="s">
        <v>153</v>
      </c>
      <c r="AN17" s="56"/>
      <c r="AO17"/>
      <c r="AP17"/>
    </row>
    <row r="18" spans="1:42" x14ac:dyDescent="0.25">
      <c r="A18" s="15" t="str">
        <f>IF(ACCEPTED_CODES!U19=0,"",ACCEPTED_CODES!U19)</f>
        <v>MYSE</v>
      </c>
      <c r="B18" s="15" t="str">
        <f>IF(ACCEPTED_CODES!V19=0,"",ACCEPTED_CODES!V19)</f>
        <v>Myotis septentrionalis</v>
      </c>
      <c r="C18" s="15" t="str">
        <f>IF(ACCEPTED_CODES!U19=0,"",ACCEPTED_CODES!U19)</f>
        <v>MYSE</v>
      </c>
      <c r="D18" s="15" t="str">
        <f>IF(ACCEPTED_CODES!W19=0,"",ACCEPTED_CODES!W19)</f>
        <v>Northern long-eared bat</v>
      </c>
      <c r="E18" s="13" t="s">
        <v>516</v>
      </c>
      <c r="F18" s="13" t="s">
        <v>528</v>
      </c>
      <c r="P18" s="7" t="s">
        <v>197</v>
      </c>
      <c r="T18" s="211"/>
      <c r="V18" s="211"/>
      <c r="W18" s="211"/>
      <c r="X18" s="9" t="s">
        <v>24</v>
      </c>
      <c r="Y18" s="9"/>
      <c r="Z18" s="9"/>
      <c r="AA18" s="9"/>
      <c r="AB18"/>
      <c r="AC18"/>
      <c r="AD18"/>
      <c r="AE18"/>
      <c r="AF18"/>
      <c r="AG18"/>
      <c r="AH18"/>
      <c r="AJ18"/>
      <c r="AM18" s="56" t="s">
        <v>154</v>
      </c>
      <c r="AN18" s="56"/>
      <c r="AO18"/>
      <c r="AP18"/>
    </row>
    <row r="19" spans="1:42" x14ac:dyDescent="0.25">
      <c r="A19" s="15" t="str">
        <f>IF(ACCEPTED_CODES!U20=0,"",ACCEPTED_CODES!U20)</f>
        <v>MYSO</v>
      </c>
      <c r="B19" s="15" t="str">
        <f>IF(ACCEPTED_CODES!V20=0,"",ACCEPTED_CODES!V20)</f>
        <v>Myotis sodalis</v>
      </c>
      <c r="C19" s="15" t="str">
        <f>IF(ACCEPTED_CODES!U20=0,"",ACCEPTED_CODES!U20)</f>
        <v>MYSO</v>
      </c>
      <c r="D19" s="15" t="str">
        <f>IF(ACCEPTED_CODES!W20=0,"",ACCEPTED_CODES!W20)</f>
        <v>Indiana bat</v>
      </c>
      <c r="E19" s="13" t="s">
        <v>517</v>
      </c>
      <c r="F19" s="13" t="s">
        <v>529</v>
      </c>
      <c r="T19" s="211"/>
      <c r="V19" s="211"/>
      <c r="W19" s="211"/>
      <c r="X19" s="9"/>
      <c r="Y19" s="9"/>
      <c r="Z19" s="9"/>
      <c r="AA19" s="9"/>
      <c r="AB19"/>
      <c r="AC19"/>
      <c r="AD19"/>
      <c r="AE19"/>
      <c r="AF19"/>
      <c r="AG19"/>
      <c r="AH19"/>
      <c r="AJ19"/>
      <c r="AM19" s="56" t="s">
        <v>172</v>
      </c>
      <c r="AN19" s="56"/>
      <c r="AO19"/>
      <c r="AP19"/>
    </row>
    <row r="20" spans="1:42" x14ac:dyDescent="0.25">
      <c r="A20" s="15" t="str">
        <f>IF(ACCEPTED_CODES!U21=0,"",ACCEPTED_CODES!U21)</f>
        <v>NYHU</v>
      </c>
      <c r="B20" s="15" t="str">
        <f>IF(ACCEPTED_CODES!V21=0,"",ACCEPTED_CODES!V21)</f>
        <v>Nycticeius humeralis</v>
      </c>
      <c r="C20" s="15" t="str">
        <f>IF(ACCEPTED_CODES!U21=0,"",ACCEPTED_CODES!U21)</f>
        <v>NYHU</v>
      </c>
      <c r="D20" s="15" t="str">
        <f>IF(ACCEPTED_CODES!W21=0,"",ACCEPTED_CODES!W21)</f>
        <v>Evening bat</v>
      </c>
      <c r="E20" s="13" t="s">
        <v>518</v>
      </c>
      <c r="F20" s="13" t="s">
        <v>530</v>
      </c>
      <c r="T20" s="211"/>
      <c r="V20" s="211"/>
      <c r="W20" s="211"/>
      <c r="X20" s="9"/>
      <c r="Y20" s="9"/>
      <c r="Z20" s="9"/>
      <c r="AA20" s="9"/>
      <c r="AB20"/>
      <c r="AC20"/>
      <c r="AD20"/>
      <c r="AE20"/>
      <c r="AF20"/>
      <c r="AG20"/>
      <c r="AH20"/>
      <c r="AJ20"/>
      <c r="AM20" s="56" t="s">
        <v>173</v>
      </c>
      <c r="AN20" s="56"/>
      <c r="AO20"/>
      <c r="AP20"/>
    </row>
    <row r="21" spans="1:42" x14ac:dyDescent="0.25">
      <c r="A21" s="15" t="str">
        <f>IF(ACCEPTED_CODES!U22=0,"",ACCEPTED_CODES!U22)</f>
        <v>PESU</v>
      </c>
      <c r="B21" s="15" t="str">
        <f>IF(ACCEPTED_CODES!V22=0,"",ACCEPTED_CODES!V22)</f>
        <v>Perimyotis subflavus</v>
      </c>
      <c r="C21" s="15" t="str">
        <f>IF(ACCEPTED_CODES!U22=0,"",ACCEPTED_CODES!U22)</f>
        <v>PESU</v>
      </c>
      <c r="D21" s="15" t="str">
        <f>IF(ACCEPTED_CODES!W22=0,"",ACCEPTED_CODES!W22)</f>
        <v>Tri-colored bat</v>
      </c>
      <c r="E21" s="13" t="s">
        <v>522</v>
      </c>
      <c r="F21" s="13" t="s">
        <v>531</v>
      </c>
      <c r="T21" s="211"/>
      <c r="V21" s="211"/>
      <c r="W21" s="211"/>
      <c r="X21" s="9"/>
      <c r="Y21" s="9"/>
      <c r="Z21" s="9"/>
      <c r="AA21" s="9"/>
      <c r="AB21"/>
      <c r="AC21"/>
      <c r="AD21"/>
      <c r="AE21"/>
      <c r="AF21"/>
      <c r="AG21"/>
      <c r="AH21"/>
      <c r="AJ21"/>
      <c r="AM21" s="56" t="s">
        <v>295</v>
      </c>
      <c r="AN21" s="56"/>
      <c r="AO21"/>
      <c r="AP21"/>
    </row>
    <row r="22" spans="1:42" x14ac:dyDescent="0.25">
      <c r="A22" s="15" t="str">
        <f>IF(ACCEPTED_CODES!U23=0,"",ACCEPTED_CODES!U23)</f>
        <v>TABR</v>
      </c>
      <c r="B22" s="15" t="str">
        <f>IF(ACCEPTED_CODES!V23=0,"",ACCEPTED_CODES!V23)</f>
        <v>Tadarida brasiliensis</v>
      </c>
      <c r="C22" s="15" t="str">
        <f>IF(ACCEPTED_CODES!U23=0,"",ACCEPTED_CODES!U23)</f>
        <v>TABR</v>
      </c>
      <c r="D22" s="15" t="str">
        <f>IF(ACCEPTED_CODES!W23=0,"",ACCEPTED_CODES!W23)</f>
        <v>Brazilian free-tailed bat</v>
      </c>
      <c r="E22" s="13" t="s">
        <v>523</v>
      </c>
      <c r="F22" s="13" t="s">
        <v>532</v>
      </c>
      <c r="T22" s="211"/>
      <c r="V22" s="211"/>
      <c r="W22" s="211"/>
      <c r="X22" s="9"/>
      <c r="Y22" s="9"/>
      <c r="Z22" s="9"/>
      <c r="AA22" s="9"/>
      <c r="AB22"/>
      <c r="AC22"/>
      <c r="AD22"/>
      <c r="AE22"/>
      <c r="AF22"/>
      <c r="AG22"/>
      <c r="AH22"/>
      <c r="AJ22"/>
      <c r="AM22" t="s">
        <v>545</v>
      </c>
      <c r="AN22" s="56"/>
      <c r="AO22"/>
      <c r="AP22"/>
    </row>
    <row r="23" spans="1:42" x14ac:dyDescent="0.25">
      <c r="A23" s="15" t="str">
        <f>IF(ACCEPTED_CODES!U24=0,"",ACCEPTED_CODES!U24)</f>
        <v>MYLU_MYSO</v>
      </c>
      <c r="B23" s="15" t="str">
        <f>IF(ACCEPTED_CODES!V24=0,"",ACCEPTED_CODES!V24)</f>
        <v>M. lucifugus or M. sodalis</v>
      </c>
      <c r="C23" s="15" t="str">
        <f>IF(ACCEPTED_CODES!U24=0,"",ACCEPTED_CODES!U24)</f>
        <v>MYLU_MYSO</v>
      </c>
      <c r="D23" s="15" t="str">
        <f>IF(ACCEPTED_CODES!W24=0,"",ACCEPTED_CODES!W24)</f>
        <v>Little brown or Indiana bat</v>
      </c>
      <c r="E23" s="13" t="s">
        <v>524</v>
      </c>
      <c r="F23" s="13" t="s">
        <v>533</v>
      </c>
      <c r="T23" s="211"/>
      <c r="V23" s="211"/>
      <c r="W23" s="211"/>
      <c r="X23" s="9"/>
      <c r="Y23" s="9"/>
      <c r="Z23" s="9"/>
      <c r="AA23" s="9"/>
      <c r="AB23"/>
      <c r="AC23"/>
      <c r="AD23"/>
      <c r="AE23"/>
      <c r="AF23"/>
      <c r="AG23"/>
      <c r="AH23"/>
      <c r="AJ23"/>
      <c r="AM23" s="214" t="s">
        <v>868</v>
      </c>
      <c r="AN23"/>
      <c r="AO23"/>
      <c r="AP23"/>
    </row>
    <row r="24" spans="1:42" x14ac:dyDescent="0.25">
      <c r="A24" s="15" t="str">
        <f>IF(ACCEPTED_CODES!U25=0,"",ACCEPTED_CODES!U25)</f>
        <v>UNKN</v>
      </c>
      <c r="B24" s="15" t="str">
        <f>IF(ACCEPTED_CODES!V25=0,"",ACCEPTED_CODES!V25)</f>
        <v>Unknown</v>
      </c>
      <c r="C24" s="15" t="str">
        <f>IF(ACCEPTED_CODES!U25=0,"",ACCEPTED_CODES!U25)</f>
        <v>UNKN</v>
      </c>
      <c r="D24" s="15" t="str">
        <f>IF(ACCEPTED_CODES!W25=0,"",ACCEPTED_CODES!W25)</f>
        <v>Unknown</v>
      </c>
      <c r="E24" s="13" t="s">
        <v>525</v>
      </c>
      <c r="F24" s="13" t="s">
        <v>534</v>
      </c>
      <c r="T24" s="211"/>
      <c r="V24" s="211"/>
      <c r="W24" s="211"/>
      <c r="X24" s="9"/>
      <c r="Y24" s="9"/>
      <c r="Z24" s="9"/>
      <c r="AA24" s="9"/>
      <c r="AB24"/>
      <c r="AC24"/>
      <c r="AD24"/>
      <c r="AE24"/>
      <c r="AF24"/>
      <c r="AG24"/>
      <c r="AH24"/>
      <c r="AJ24"/>
      <c r="AM24" t="s">
        <v>546</v>
      </c>
      <c r="AN24"/>
      <c r="AO24"/>
      <c r="AP24"/>
    </row>
    <row r="25" spans="1:42" x14ac:dyDescent="0.25">
      <c r="A25" s="15" t="str">
        <f>IF(ACCEPTED_CODES!U26=0,"",ACCEPTED_CODES!U26)</f>
        <v>UNMY</v>
      </c>
      <c r="B25" s="15" t="str">
        <f>IF(ACCEPTED_CODES!V26=0,"",ACCEPTED_CODES!V26)</f>
        <v xml:space="preserve">Unknown Myotis </v>
      </c>
      <c r="C25" s="15" t="str">
        <f>IF(ACCEPTED_CODES!U26=0,"",ACCEPTED_CODES!U26)</f>
        <v>UNMY</v>
      </c>
      <c r="D25" s="15" t="str">
        <f>IF(ACCEPTED_CODES!W26=0,"",ACCEPTED_CODES!W26)</f>
        <v>Unknown Myotis</v>
      </c>
      <c r="E25" s="13" t="s">
        <v>526</v>
      </c>
      <c r="F25" s="13" t="s">
        <v>535</v>
      </c>
      <c r="T25" s="211"/>
      <c r="V25" s="211"/>
      <c r="W25" s="211"/>
      <c r="X25" s="9"/>
      <c r="Y25" s="9"/>
      <c r="Z25" s="9"/>
      <c r="AA25" s="9"/>
      <c r="AB25"/>
      <c r="AC25"/>
      <c r="AD25"/>
      <c r="AE25"/>
      <c r="AF25"/>
      <c r="AG25"/>
      <c r="AH25"/>
      <c r="AJ25"/>
      <c r="AM25" t="s">
        <v>547</v>
      </c>
      <c r="AN25"/>
      <c r="AO25"/>
      <c r="AP25"/>
    </row>
    <row r="26" spans="1:42" x14ac:dyDescent="0.25">
      <c r="A26" s="15" t="str">
        <f>IF(ACCEPTED_CODES!U27=0,"",ACCEPTED_CODES!U27)</f>
        <v>UNLA</v>
      </c>
      <c r="B26" s="15" t="str">
        <f>IF(ACCEPTED_CODES!V27=0,"",ACCEPTED_CODES!V27)</f>
        <v xml:space="preserve">Unknown Lasiurine </v>
      </c>
      <c r="C26" s="15" t="str">
        <f>IF(ACCEPTED_CODES!U27=0,"",ACCEPTED_CODES!U27)</f>
        <v>UNLA</v>
      </c>
      <c r="D26" s="15" t="str">
        <f>IF(ACCEPTED_CODES!W27=0,"",ACCEPTED_CODES!W27)</f>
        <v>Unknown Lasiurine</v>
      </c>
      <c r="E26" s="13" t="s">
        <v>536</v>
      </c>
      <c r="F26" s="13" t="s">
        <v>536</v>
      </c>
      <c r="N26" s="3"/>
      <c r="O26" s="3"/>
      <c r="P26" s="3"/>
      <c r="T26" s="211"/>
      <c r="V26" s="211"/>
      <c r="W26" s="211"/>
      <c r="X26" s="9"/>
      <c r="Y26" s="9"/>
      <c r="Z26" s="9"/>
      <c r="AA26" s="9"/>
      <c r="AB26"/>
      <c r="AC26"/>
      <c r="AD26"/>
      <c r="AE26"/>
      <c r="AF26"/>
      <c r="AG26"/>
      <c r="AH26"/>
      <c r="AJ26"/>
      <c r="AM26" t="s">
        <v>548</v>
      </c>
      <c r="AN26"/>
      <c r="AO26"/>
      <c r="AP26"/>
    </row>
    <row r="27" spans="1:42" x14ac:dyDescent="0.25">
      <c r="A27" s="15" t="str">
        <f>IF(ACCEPTED_CODES!U28=0,"",ACCEPTED_CODES!U28)</f>
        <v>NOBATS</v>
      </c>
      <c r="B27" s="15" t="str">
        <f>IF(ACCEPTED_CODES!V28=0,"",ACCEPTED_CODES!V28)</f>
        <v>No bats</v>
      </c>
      <c r="C27" s="15" t="str">
        <f>IF(ACCEPTED_CODES!U28=0,"",ACCEPTED_CODES!U28)</f>
        <v>NOBATS</v>
      </c>
      <c r="D27" s="15" t="str">
        <f>IF(ACCEPTED_CODES!W28=0,"",ACCEPTED_CODES!W28)</f>
        <v>No bats</v>
      </c>
      <c r="E27" s="3" t="s">
        <v>515</v>
      </c>
      <c r="F27" s="3" t="s">
        <v>516</v>
      </c>
      <c r="G27" s="3" t="s">
        <v>517</v>
      </c>
      <c r="H27" s="3" t="s">
        <v>518</v>
      </c>
      <c r="I27" s="3" t="s">
        <v>522</v>
      </c>
      <c r="J27" s="3" t="s">
        <v>523</v>
      </c>
      <c r="K27" s="3" t="s">
        <v>524</v>
      </c>
      <c r="L27" s="3" t="s">
        <v>525</v>
      </c>
      <c r="M27" s="3" t="s">
        <v>526</v>
      </c>
      <c r="T27" s="211"/>
      <c r="V27" s="211"/>
      <c r="W27" s="211"/>
      <c r="X27" s="9"/>
      <c r="Y27" s="9"/>
      <c r="Z27" s="9"/>
      <c r="AA27" s="9"/>
      <c r="AB27"/>
      <c r="AC27"/>
      <c r="AD27"/>
      <c r="AE27"/>
      <c r="AF27"/>
      <c r="AG27"/>
      <c r="AH27"/>
      <c r="AJ27"/>
      <c r="AM27" t="s">
        <v>549</v>
      </c>
      <c r="AN27"/>
      <c r="AO27"/>
      <c r="AP27"/>
    </row>
    <row r="28" spans="1:42" x14ac:dyDescent="0.25">
      <c r="A28" s="15" t="str">
        <f>IF(ACCEPTED_CODES!U29=0,"",ACCEPTED_CODES!U29)</f>
        <v/>
      </c>
      <c r="B28" s="15" t="str">
        <f>IF(ACCEPTED_CODES!V29=0,"",ACCEPTED_CODES!V29)</f>
        <v/>
      </c>
      <c r="C28" s="15" t="str">
        <f>IF(ACCEPTED_CODES!U29=0,"",ACCEPTED_CODES!U29)</f>
        <v/>
      </c>
      <c r="D28" s="15" t="str">
        <f>IF(ACCEPTED_CODES!W29=0,"",ACCEPTED_CODES!W29)</f>
        <v/>
      </c>
      <c r="E28" s="56" t="s">
        <v>30</v>
      </c>
      <c r="F28" s="56" t="s">
        <v>33</v>
      </c>
      <c r="G28" s="56" t="s">
        <v>33</v>
      </c>
      <c r="H28" s="56" t="s">
        <v>33</v>
      </c>
      <c r="I28" s="56" t="s">
        <v>33</v>
      </c>
      <c r="J28" s="56" t="s">
        <v>33</v>
      </c>
      <c r="K28" s="56" t="s">
        <v>24</v>
      </c>
      <c r="L28" s="56" t="s">
        <v>24</v>
      </c>
      <c r="M28" s="7" t="s">
        <v>24</v>
      </c>
      <c r="T28" s="211"/>
      <c r="V28" s="211"/>
      <c r="W28" s="211"/>
      <c r="X28" s="211"/>
      <c r="Y28" s="9"/>
      <c r="Z28" s="9"/>
      <c r="AA28" s="9"/>
      <c r="AB28"/>
      <c r="AC28"/>
      <c r="AD28"/>
      <c r="AE28"/>
      <c r="AF28"/>
      <c r="AG28"/>
      <c r="AH28"/>
      <c r="AJ28"/>
      <c r="AM28" s="214" t="s">
        <v>872</v>
      </c>
      <c r="AN28"/>
      <c r="AO28"/>
      <c r="AP28"/>
    </row>
    <row r="29" spans="1:42" x14ac:dyDescent="0.25">
      <c r="A29" s="15" t="str">
        <f>IF(ACCEPTED_CODES!U30=0,"",ACCEPTED_CODES!U30)</f>
        <v/>
      </c>
      <c r="B29" s="15" t="str">
        <f>IF(ACCEPTED_CODES!V30=0,"",ACCEPTED_CODES!V30)</f>
        <v/>
      </c>
      <c r="C29" s="15" t="str">
        <f>IF(ACCEPTED_CODES!U30=0,"",ACCEPTED_CODES!U30)</f>
        <v/>
      </c>
      <c r="D29" s="15" t="str">
        <f>IF(ACCEPTED_CODES!W30=0,"",ACCEPTED_CODES!W30)</f>
        <v/>
      </c>
      <c r="E29" s="56" t="s">
        <v>31</v>
      </c>
      <c r="F29" s="56" t="s">
        <v>34</v>
      </c>
      <c r="G29" s="56" t="s">
        <v>24</v>
      </c>
      <c r="H29" s="56" t="s">
        <v>34</v>
      </c>
      <c r="I29" s="56" t="s">
        <v>24</v>
      </c>
      <c r="J29" s="56" t="s">
        <v>34</v>
      </c>
      <c r="T29" s="211"/>
      <c r="V29" s="211"/>
      <c r="W29" s="211"/>
      <c r="X29" s="211"/>
      <c r="Y29" s="9"/>
      <c r="Z29" s="9"/>
      <c r="AA29" s="9"/>
      <c r="AB29"/>
      <c r="AC29"/>
      <c r="AD29"/>
      <c r="AE29"/>
      <c r="AF29"/>
      <c r="AG29"/>
      <c r="AH29"/>
      <c r="AJ29"/>
      <c r="AM29" t="s">
        <v>550</v>
      </c>
      <c r="AN29"/>
      <c r="AO29"/>
      <c r="AP29"/>
    </row>
    <row r="30" spans="1:42" x14ac:dyDescent="0.25">
      <c r="A30" s="15" t="str">
        <f>IF(ACCEPTED_CODES!U31=0,"",ACCEPTED_CODES!U31)</f>
        <v/>
      </c>
      <c r="B30" s="15" t="str">
        <f>IF(ACCEPTED_CODES!V31=0,"",ACCEPTED_CODES!V31)</f>
        <v/>
      </c>
      <c r="C30" s="15" t="str">
        <f>IF(ACCEPTED_CODES!U31=0,"",ACCEPTED_CODES!U31)</f>
        <v/>
      </c>
      <c r="D30" s="15" t="str">
        <f>IF(ACCEPTED_CODES!W31=0,"",ACCEPTED_CODES!W31)</f>
        <v/>
      </c>
      <c r="E30" s="56" t="s">
        <v>32</v>
      </c>
      <c r="F30" s="56" t="s">
        <v>24</v>
      </c>
      <c r="G30" s="7"/>
      <c r="H30" s="56" t="s">
        <v>24</v>
      </c>
      <c r="J30" s="56" t="s">
        <v>24</v>
      </c>
      <c r="T30" s="211"/>
      <c r="V30" s="211"/>
      <c r="W30" s="211"/>
      <c r="X30" s="211"/>
      <c r="Y30" s="9"/>
      <c r="Z30" s="9"/>
      <c r="AA30" s="9"/>
      <c r="AB30"/>
      <c r="AC30"/>
      <c r="AD30"/>
      <c r="AE30"/>
      <c r="AF30"/>
      <c r="AG30"/>
      <c r="AH30"/>
      <c r="AJ30"/>
      <c r="AM30" t="s">
        <v>551</v>
      </c>
      <c r="AN30"/>
      <c r="AO30"/>
      <c r="AP30"/>
    </row>
    <row r="31" spans="1:42" x14ac:dyDescent="0.25">
      <c r="A31" s="15" t="str">
        <f>IF(ACCEPTED_CODES!U32=0,"",ACCEPTED_CODES!U32)</f>
        <v/>
      </c>
      <c r="B31" s="15" t="str">
        <f>IF(ACCEPTED_CODES!V32=0,"",ACCEPTED_CODES!V32)</f>
        <v/>
      </c>
      <c r="C31" s="15" t="str">
        <f>IF(ACCEPTED_CODES!U32=0,"",ACCEPTED_CODES!U32)</f>
        <v/>
      </c>
      <c r="E31" s="56" t="s">
        <v>33</v>
      </c>
      <c r="G31" s="7"/>
      <c r="T31" s="211"/>
      <c r="V31" s="211"/>
      <c r="W31" s="211"/>
      <c r="X31" s="211"/>
      <c r="Y31" s="9"/>
      <c r="Z31" s="9"/>
      <c r="AA31" s="9"/>
      <c r="AB31"/>
      <c r="AC31"/>
      <c r="AD31"/>
      <c r="AE31"/>
      <c r="AF31"/>
      <c r="AG31"/>
      <c r="AH31"/>
      <c r="AJ31"/>
      <c r="AM31" t="s">
        <v>552</v>
      </c>
      <c r="AN31"/>
      <c r="AO31"/>
      <c r="AP31"/>
    </row>
    <row r="32" spans="1:42" x14ac:dyDescent="0.25">
      <c r="A32" s="366" t="s">
        <v>521</v>
      </c>
      <c r="B32" s="367"/>
      <c r="C32" s="218" t="s">
        <v>2149</v>
      </c>
      <c r="D32" s="218"/>
      <c r="E32" s="56" t="s">
        <v>24</v>
      </c>
      <c r="G32" s="7"/>
      <c r="T32" s="211"/>
      <c r="V32" s="211"/>
      <c r="W32" s="211"/>
      <c r="X32" s="211"/>
      <c r="Y32" s="9"/>
      <c r="Z32" s="211"/>
      <c r="AA32" s="211"/>
      <c r="AB32"/>
      <c r="AC32"/>
      <c r="AD32"/>
      <c r="AE32"/>
      <c r="AF32"/>
      <c r="AG32"/>
      <c r="AH32"/>
      <c r="AJ32"/>
      <c r="AM32" t="s">
        <v>553</v>
      </c>
      <c r="AN32"/>
      <c r="AO32"/>
      <c r="AP32"/>
    </row>
    <row r="33" spans="1:42" ht="15" x14ac:dyDescent="0.25">
      <c r="A33" s="3" t="s">
        <v>294</v>
      </c>
      <c r="B33" s="3" t="s">
        <v>289</v>
      </c>
      <c r="C33" s="3" t="s">
        <v>269</v>
      </c>
      <c r="D33"/>
      <c r="E33" s="7"/>
      <c r="G33" s="7"/>
      <c r="K33" s="3"/>
      <c r="L33" s="3"/>
      <c r="T33" s="211"/>
      <c r="V33" s="211"/>
      <c r="W33" s="211"/>
      <c r="X33" s="211"/>
      <c r="Y33" s="9"/>
      <c r="Z33" s="211"/>
      <c r="AA33" s="211"/>
      <c r="AB33"/>
      <c r="AC33"/>
      <c r="AD33"/>
      <c r="AE33"/>
      <c r="AF33"/>
      <c r="AG33"/>
      <c r="AH33"/>
      <c r="AJ33"/>
      <c r="AM33" t="s">
        <v>554</v>
      </c>
      <c r="AN33"/>
      <c r="AO33"/>
      <c r="AP33"/>
    </row>
    <row r="34" spans="1:42" ht="15" x14ac:dyDescent="0.25">
      <c r="A34" s="7" t="s">
        <v>279</v>
      </c>
      <c r="B34" t="s">
        <v>271</v>
      </c>
      <c r="C34" t="s">
        <v>270</v>
      </c>
      <c r="D34" t="s">
        <v>28</v>
      </c>
      <c r="E34" s="3" t="s">
        <v>527</v>
      </c>
      <c r="F34" s="3" t="s">
        <v>528</v>
      </c>
      <c r="G34" s="3" t="s">
        <v>529</v>
      </c>
      <c r="H34" s="3" t="s">
        <v>530</v>
      </c>
      <c r="I34" s="3" t="s">
        <v>531</v>
      </c>
      <c r="J34" s="3" t="s">
        <v>532</v>
      </c>
      <c r="K34" s="3" t="s">
        <v>533</v>
      </c>
      <c r="L34" s="3" t="s">
        <v>534</v>
      </c>
      <c r="M34" s="3" t="s">
        <v>535</v>
      </c>
      <c r="T34" s="211"/>
      <c r="V34" s="211"/>
      <c r="W34" s="211"/>
      <c r="X34" s="211"/>
      <c r="Y34" s="9"/>
      <c r="Z34" s="211"/>
      <c r="AA34" s="211"/>
      <c r="AB34"/>
      <c r="AC34"/>
      <c r="AD34"/>
      <c r="AE34"/>
      <c r="AF34"/>
      <c r="AG34"/>
      <c r="AH34"/>
      <c r="AJ34"/>
      <c r="AM34" t="s">
        <v>543</v>
      </c>
      <c r="AN34"/>
      <c r="AO34"/>
      <c r="AP34"/>
    </row>
    <row r="35" spans="1:42" ht="15" x14ac:dyDescent="0.25">
      <c r="A35" s="7" t="s">
        <v>280</v>
      </c>
      <c r="B35" t="s">
        <v>270</v>
      </c>
      <c r="C35" t="s">
        <v>271</v>
      </c>
      <c r="D35" t="s">
        <v>29</v>
      </c>
      <c r="E35" s="56" t="s">
        <v>274</v>
      </c>
      <c r="F35" s="56" t="s">
        <v>277</v>
      </c>
      <c r="G35" s="7" t="s">
        <v>288</v>
      </c>
      <c r="H35" s="56" t="s">
        <v>277</v>
      </c>
      <c r="I35" s="7" t="s">
        <v>272</v>
      </c>
      <c r="J35" s="56" t="s">
        <v>277</v>
      </c>
      <c r="K35" s="7" t="s">
        <v>272</v>
      </c>
      <c r="L35" s="7" t="s">
        <v>272</v>
      </c>
      <c r="M35" s="7" t="s">
        <v>272</v>
      </c>
      <c r="T35" s="211"/>
      <c r="V35" s="211"/>
      <c r="W35" s="211"/>
      <c r="X35" s="211"/>
      <c r="Y35" s="9"/>
      <c r="Z35" s="211"/>
      <c r="AA35" s="211"/>
      <c r="AB35"/>
      <c r="AC35"/>
      <c r="AD35"/>
      <c r="AE35"/>
      <c r="AF35"/>
      <c r="AG35"/>
      <c r="AH35"/>
      <c r="AJ35"/>
      <c r="AM35" t="s">
        <v>544</v>
      </c>
      <c r="AN35"/>
      <c r="AO35"/>
      <c r="AP35"/>
    </row>
    <row r="36" spans="1:42" ht="15" x14ac:dyDescent="0.25">
      <c r="A36" s="7" t="s">
        <v>283</v>
      </c>
      <c r="B36" t="s">
        <v>284</v>
      </c>
      <c r="C36" t="s">
        <v>272</v>
      </c>
      <c r="D36" t="s">
        <v>24</v>
      </c>
      <c r="E36" s="56" t="s">
        <v>275</v>
      </c>
      <c r="F36" s="56" t="s">
        <v>288</v>
      </c>
      <c r="G36" s="7" t="s">
        <v>272</v>
      </c>
      <c r="H36" s="56" t="s">
        <v>288</v>
      </c>
      <c r="I36" s="7" t="s">
        <v>293</v>
      </c>
      <c r="J36" s="56" t="s">
        <v>288</v>
      </c>
      <c r="K36" s="7" t="s">
        <v>293</v>
      </c>
      <c r="L36" s="7" t="s">
        <v>293</v>
      </c>
      <c r="M36" s="7" t="s">
        <v>293</v>
      </c>
      <c r="T36" s="211"/>
      <c r="V36" s="211"/>
      <c r="W36" s="211"/>
      <c r="X36" s="211"/>
      <c r="Y36" s="9"/>
      <c r="Z36" s="211"/>
      <c r="AA36" s="211"/>
      <c r="AB36"/>
      <c r="AC36"/>
      <c r="AD36"/>
      <c r="AE36"/>
      <c r="AF36"/>
      <c r="AG36"/>
      <c r="AH36"/>
      <c r="AJ36"/>
      <c r="AM36" t="s">
        <v>555</v>
      </c>
      <c r="AN36"/>
      <c r="AO36"/>
      <c r="AP36"/>
    </row>
    <row r="37" spans="1:42" ht="15" x14ac:dyDescent="0.25">
      <c r="A37" s="7" t="s">
        <v>282</v>
      </c>
      <c r="B37" t="s">
        <v>291</v>
      </c>
      <c r="C37"/>
      <c r="D37"/>
      <c r="E37" s="56" t="s">
        <v>276</v>
      </c>
      <c r="F37" s="56" t="s">
        <v>272</v>
      </c>
      <c r="G37" s="7" t="s">
        <v>286</v>
      </c>
      <c r="H37" s="56" t="s">
        <v>272</v>
      </c>
      <c r="I37" s="7" t="s">
        <v>288</v>
      </c>
      <c r="J37" s="56" t="s">
        <v>272</v>
      </c>
      <c r="T37" s="211"/>
      <c r="V37" s="211"/>
      <c r="W37" s="211"/>
      <c r="X37" s="211"/>
      <c r="Y37" s="9"/>
      <c r="Z37" s="211"/>
      <c r="AA37" s="211"/>
      <c r="AB37"/>
      <c r="AC37"/>
      <c r="AD37"/>
      <c r="AE37"/>
      <c r="AF37"/>
      <c r="AG37"/>
      <c r="AH37"/>
      <c r="AJ37"/>
      <c r="AM37" t="s">
        <v>556</v>
      </c>
      <c r="AN37"/>
      <c r="AO37"/>
      <c r="AP37"/>
    </row>
    <row r="38" spans="1:42" ht="15" x14ac:dyDescent="0.25">
      <c r="A38" s="7" t="s">
        <v>293</v>
      </c>
      <c r="B38" t="s">
        <v>293</v>
      </c>
      <c r="C38" s="3" t="s">
        <v>273</v>
      </c>
      <c r="D38"/>
      <c r="E38" s="56" t="s">
        <v>288</v>
      </c>
      <c r="F38" s="56" t="s">
        <v>290</v>
      </c>
      <c r="G38" s="7" t="s">
        <v>293</v>
      </c>
      <c r="H38" s="56" t="s">
        <v>290</v>
      </c>
      <c r="I38" s="7" t="s">
        <v>286</v>
      </c>
      <c r="J38" s="56" t="s">
        <v>290</v>
      </c>
      <c r="T38" s="211"/>
      <c r="V38" s="211"/>
      <c r="W38" s="211"/>
      <c r="X38" s="211"/>
      <c r="Y38" s="9"/>
      <c r="Z38" s="211"/>
      <c r="AA38" s="211"/>
      <c r="AB38"/>
      <c r="AC38"/>
      <c r="AD38"/>
      <c r="AE38"/>
      <c r="AF38"/>
      <c r="AG38"/>
      <c r="AH38"/>
      <c r="AJ38"/>
      <c r="AM38" t="s">
        <v>557</v>
      </c>
      <c r="AN38"/>
      <c r="AO38"/>
      <c r="AP38"/>
    </row>
    <row r="39" spans="1:42" ht="15" x14ac:dyDescent="0.25">
      <c r="A39" s="7" t="s">
        <v>272</v>
      </c>
      <c r="B39" t="s">
        <v>272</v>
      </c>
      <c r="C39" t="s">
        <v>274</v>
      </c>
      <c r="D39" t="s">
        <v>30</v>
      </c>
      <c r="E39" s="56" t="s">
        <v>272</v>
      </c>
      <c r="F39" s="56" t="s">
        <v>286</v>
      </c>
      <c r="G39" s="7"/>
      <c r="H39" s="56" t="s">
        <v>286</v>
      </c>
      <c r="J39" s="56" t="s">
        <v>286</v>
      </c>
      <c r="T39" s="211"/>
      <c r="V39" s="211"/>
      <c r="W39" s="211"/>
      <c r="X39" s="211"/>
      <c r="Y39" s="9"/>
      <c r="Z39" s="211"/>
      <c r="AA39" s="211"/>
      <c r="AB39"/>
      <c r="AC39"/>
      <c r="AD39"/>
      <c r="AE39"/>
      <c r="AF39"/>
      <c r="AG39"/>
      <c r="AH39"/>
      <c r="AJ39"/>
      <c r="AM39" t="s">
        <v>558</v>
      </c>
      <c r="AN39"/>
      <c r="AO39"/>
      <c r="AP39"/>
    </row>
    <row r="40" spans="1:42" x14ac:dyDescent="0.25">
      <c r="C40" t="s">
        <v>275</v>
      </c>
      <c r="D40" t="s">
        <v>31</v>
      </c>
      <c r="E40" s="56" t="s">
        <v>281</v>
      </c>
      <c r="F40" s="56" t="s">
        <v>293</v>
      </c>
      <c r="G40" s="7"/>
      <c r="H40" s="56" t="s">
        <v>293</v>
      </c>
      <c r="J40" s="56" t="s">
        <v>293</v>
      </c>
      <c r="T40" s="211"/>
      <c r="V40" s="211"/>
      <c r="W40" s="211"/>
      <c r="X40" s="211"/>
      <c r="Y40" s="9"/>
      <c r="Z40" s="211"/>
      <c r="AA40" s="211"/>
      <c r="AB40"/>
      <c r="AC40"/>
      <c r="AD40"/>
      <c r="AE40"/>
      <c r="AF40"/>
      <c r="AG40"/>
      <c r="AH40"/>
      <c r="AJ40"/>
      <c r="AM40" t="s">
        <v>559</v>
      </c>
      <c r="AN40"/>
      <c r="AO40"/>
      <c r="AP40"/>
    </row>
    <row r="41" spans="1:42" x14ac:dyDescent="0.25">
      <c r="C41" t="s">
        <v>276</v>
      </c>
      <c r="D41" t="s">
        <v>278</v>
      </c>
      <c r="E41" s="56" t="s">
        <v>285</v>
      </c>
      <c r="G41" s="7"/>
      <c r="T41" s="211"/>
      <c r="V41" s="211"/>
      <c r="W41" s="211"/>
      <c r="X41" s="211"/>
      <c r="Y41" s="9"/>
      <c r="Z41" s="211"/>
      <c r="AA41" s="211"/>
      <c r="AB41"/>
      <c r="AC41"/>
      <c r="AD41"/>
      <c r="AE41"/>
      <c r="AF41"/>
      <c r="AG41"/>
      <c r="AH41"/>
      <c r="AJ41"/>
      <c r="AM41" t="s">
        <v>560</v>
      </c>
      <c r="AN41"/>
      <c r="AO41"/>
      <c r="AP41"/>
    </row>
    <row r="42" spans="1:42" x14ac:dyDescent="0.25">
      <c r="C42" t="s">
        <v>288</v>
      </c>
      <c r="D42" t="s">
        <v>33</v>
      </c>
      <c r="E42" s="56" t="s">
        <v>292</v>
      </c>
      <c r="G42" s="7"/>
      <c r="T42" s="211"/>
      <c r="V42" s="211"/>
      <c r="W42" s="211"/>
      <c r="X42" s="211"/>
      <c r="Y42" s="9"/>
      <c r="Z42" s="211"/>
      <c r="AA42" s="211"/>
      <c r="AB42"/>
      <c r="AC42"/>
      <c r="AD42"/>
      <c r="AE42"/>
      <c r="AF42"/>
      <c r="AG42"/>
      <c r="AH42"/>
      <c r="AJ42"/>
      <c r="AN42"/>
      <c r="AO42"/>
      <c r="AP42"/>
    </row>
    <row r="43" spans="1:42" x14ac:dyDescent="0.25">
      <c r="C43" t="s">
        <v>277</v>
      </c>
      <c r="D43" t="s">
        <v>34</v>
      </c>
      <c r="E43" s="56" t="s">
        <v>286</v>
      </c>
      <c r="G43" s="7"/>
      <c r="I43" s="3"/>
      <c r="T43" s="211"/>
      <c r="V43" s="211"/>
      <c r="W43" s="211"/>
      <c r="X43" s="211"/>
      <c r="Y43" s="9"/>
      <c r="Z43" s="211"/>
      <c r="AA43" s="211"/>
      <c r="AB43"/>
      <c r="AC43"/>
      <c r="AD43"/>
      <c r="AE43"/>
      <c r="AF43"/>
      <c r="AG43"/>
      <c r="AH43"/>
      <c r="AJ43"/>
      <c r="AN43"/>
      <c r="AO43"/>
      <c r="AP43"/>
    </row>
    <row r="44" spans="1:42" x14ac:dyDescent="0.25">
      <c r="C44" t="s">
        <v>272</v>
      </c>
      <c r="D44" t="s">
        <v>24</v>
      </c>
      <c r="E44" s="56" t="s">
        <v>293</v>
      </c>
      <c r="G44" s="7"/>
      <c r="T44" s="211"/>
      <c r="V44" s="211"/>
      <c r="W44" s="211"/>
      <c r="X44" s="211"/>
      <c r="Y44" s="9"/>
      <c r="Z44" s="211"/>
      <c r="AA44" s="211"/>
      <c r="AB44"/>
      <c r="AC44"/>
      <c r="AD44"/>
      <c r="AE44"/>
      <c r="AF44"/>
      <c r="AG44"/>
      <c r="AH44"/>
      <c r="AJ44"/>
      <c r="AN44"/>
      <c r="AO44"/>
      <c r="AP44"/>
    </row>
    <row r="45" spans="1:42" x14ac:dyDescent="0.25">
      <c r="T45" s="211"/>
      <c r="V45" s="211"/>
      <c r="W45" s="211"/>
      <c r="X45" s="211"/>
      <c r="Y45" s="9"/>
      <c r="Z45" s="211"/>
      <c r="AA45" s="211"/>
      <c r="AB45"/>
      <c r="AC45"/>
      <c r="AD45"/>
      <c r="AE45"/>
      <c r="AF45"/>
      <c r="AG45"/>
      <c r="AH45"/>
      <c r="AJ45"/>
      <c r="AN45"/>
      <c r="AO45"/>
      <c r="AP45"/>
    </row>
    <row r="46" spans="1:42" x14ac:dyDescent="0.25">
      <c r="C46" s="3" t="s">
        <v>268</v>
      </c>
      <c r="D46"/>
      <c r="T46" s="211"/>
      <c r="V46" s="211"/>
      <c r="W46" s="211"/>
      <c r="X46" s="211"/>
      <c r="Y46" s="9"/>
      <c r="Z46" s="211"/>
      <c r="AA46" s="211"/>
      <c r="AB46"/>
      <c r="AC46"/>
      <c r="AD46"/>
      <c r="AE46"/>
      <c r="AF46"/>
      <c r="AG46"/>
      <c r="AH46"/>
      <c r="AJ46"/>
      <c r="AN46"/>
      <c r="AO46"/>
      <c r="AP46"/>
    </row>
    <row r="47" spans="1:42" x14ac:dyDescent="0.25">
      <c r="C47" s="20" t="s">
        <v>283</v>
      </c>
      <c r="D47" t="s">
        <v>26</v>
      </c>
      <c r="T47" s="211"/>
      <c r="V47" s="211"/>
      <c r="W47" s="211"/>
      <c r="X47" s="211"/>
      <c r="Y47" s="9"/>
      <c r="Z47" s="211"/>
      <c r="AA47" s="211"/>
      <c r="AB47"/>
      <c r="AC47"/>
      <c r="AD47"/>
      <c r="AE47"/>
      <c r="AF47"/>
      <c r="AG47"/>
      <c r="AH47"/>
      <c r="AJ47"/>
      <c r="AN47"/>
      <c r="AO47"/>
      <c r="AP47"/>
    </row>
    <row r="48" spans="1:42" x14ac:dyDescent="0.25">
      <c r="C48" t="s">
        <v>282</v>
      </c>
      <c r="D48" t="s">
        <v>27</v>
      </c>
      <c r="T48" s="211"/>
      <c r="V48" s="211"/>
      <c r="W48" s="211"/>
      <c r="X48" s="211"/>
      <c r="Y48" s="9"/>
      <c r="Z48" s="211"/>
      <c r="AA48" s="211"/>
      <c r="AB48"/>
      <c r="AC48"/>
      <c r="AD48"/>
      <c r="AE48"/>
      <c r="AF48"/>
      <c r="AG48"/>
      <c r="AH48"/>
      <c r="AJ48"/>
      <c r="AN48"/>
      <c r="AO48"/>
      <c r="AP48"/>
    </row>
    <row r="49" spans="3:42" x14ac:dyDescent="0.25">
      <c r="C49" t="s">
        <v>272</v>
      </c>
      <c r="D49" t="s">
        <v>24</v>
      </c>
      <c r="T49" s="211"/>
      <c r="V49" s="211"/>
      <c r="W49" s="211"/>
      <c r="X49" s="211"/>
      <c r="Y49" s="9"/>
      <c r="Z49" s="211"/>
      <c r="AA49" s="211"/>
      <c r="AB49"/>
      <c r="AC49"/>
      <c r="AD49"/>
      <c r="AE49"/>
      <c r="AF49"/>
      <c r="AG49"/>
      <c r="AH49"/>
      <c r="AJ49"/>
      <c r="AN49"/>
      <c r="AO49"/>
      <c r="AP49"/>
    </row>
    <row r="50" spans="3:42" x14ac:dyDescent="0.25">
      <c r="T50" s="211"/>
      <c r="V50" s="211"/>
      <c r="W50" s="211"/>
      <c r="X50" s="211"/>
      <c r="Y50" s="9"/>
      <c r="Z50" s="211"/>
      <c r="AA50" s="211"/>
      <c r="AB50"/>
      <c r="AC50"/>
      <c r="AD50"/>
      <c r="AE50"/>
      <c r="AF50"/>
      <c r="AG50"/>
      <c r="AH50"/>
      <c r="AJ50"/>
      <c r="AN50"/>
      <c r="AO50"/>
      <c r="AP50"/>
    </row>
    <row r="51" spans="3:42" x14ac:dyDescent="0.25">
      <c r="T51" s="211"/>
      <c r="V51" s="211"/>
      <c r="W51" s="211"/>
      <c r="X51" s="211"/>
      <c r="Y51" s="9"/>
      <c r="Z51" s="211"/>
      <c r="AA51" s="211"/>
      <c r="AB51"/>
      <c r="AC51"/>
      <c r="AD51"/>
      <c r="AE51"/>
      <c r="AF51"/>
      <c r="AG51"/>
      <c r="AH51"/>
      <c r="AJ51"/>
      <c r="AN51"/>
      <c r="AO51"/>
      <c r="AP51"/>
    </row>
    <row r="52" spans="3:42" x14ac:dyDescent="0.25">
      <c r="T52" s="211"/>
      <c r="V52" s="211"/>
      <c r="W52" s="211"/>
      <c r="X52" s="211"/>
      <c r="Y52" s="9"/>
      <c r="Z52" s="211"/>
      <c r="AA52" s="211"/>
      <c r="AB52"/>
      <c r="AC52"/>
      <c r="AD52"/>
      <c r="AE52"/>
      <c r="AF52"/>
      <c r="AG52"/>
      <c r="AH52"/>
      <c r="AJ52"/>
      <c r="AN52"/>
      <c r="AO52"/>
      <c r="AP52"/>
    </row>
    <row r="53" spans="3:42" x14ac:dyDescent="0.25">
      <c r="T53" s="211"/>
      <c r="V53" s="211"/>
      <c r="W53" s="211"/>
      <c r="X53" s="211"/>
      <c r="Y53" s="9"/>
      <c r="Z53" s="211"/>
      <c r="AA53" s="211"/>
      <c r="AB53"/>
      <c r="AC53"/>
      <c r="AD53"/>
      <c r="AE53"/>
      <c r="AF53"/>
      <c r="AG53"/>
      <c r="AH53"/>
      <c r="AJ53"/>
      <c r="AN53"/>
      <c r="AO53"/>
      <c r="AP53"/>
    </row>
    <row r="54" spans="3:42" x14ac:dyDescent="0.25">
      <c r="T54" s="211"/>
      <c r="V54" s="211"/>
      <c r="W54" s="211"/>
      <c r="X54" s="211"/>
      <c r="Y54" s="9"/>
      <c r="Z54" s="211"/>
      <c r="AA54" s="211"/>
      <c r="AB54"/>
      <c r="AC54"/>
      <c r="AD54"/>
      <c r="AE54"/>
      <c r="AF54"/>
      <c r="AG54"/>
      <c r="AH54"/>
      <c r="AJ54"/>
      <c r="AN54"/>
      <c r="AO54"/>
      <c r="AP54"/>
    </row>
    <row r="55" spans="3:42" x14ac:dyDescent="0.25">
      <c r="T55" s="211"/>
      <c r="V55" s="211"/>
      <c r="W55" s="211"/>
      <c r="X55" s="211"/>
      <c r="Y55" s="9"/>
      <c r="Z55" s="211"/>
      <c r="AA55" s="211"/>
      <c r="AB55"/>
      <c r="AC55"/>
      <c r="AD55"/>
      <c r="AE55"/>
      <c r="AF55"/>
      <c r="AG55"/>
      <c r="AH55"/>
      <c r="AJ55"/>
      <c r="AN55"/>
      <c r="AO55"/>
      <c r="AP55"/>
    </row>
    <row r="56" spans="3:42" x14ac:dyDescent="0.25">
      <c r="T56" s="211"/>
      <c r="V56" s="211"/>
      <c r="W56" s="211"/>
      <c r="X56" s="211"/>
      <c r="Y56" s="9"/>
      <c r="Z56" s="211"/>
      <c r="AA56" s="211"/>
      <c r="AB56"/>
      <c r="AC56"/>
      <c r="AD56"/>
      <c r="AE56"/>
      <c r="AF56"/>
      <c r="AG56"/>
      <c r="AH56"/>
      <c r="AJ56"/>
      <c r="AN56"/>
      <c r="AO56"/>
      <c r="AP56"/>
    </row>
    <row r="57" spans="3:42" x14ac:dyDescent="0.25">
      <c r="T57" s="211"/>
      <c r="V57" s="211"/>
      <c r="W57" s="211"/>
      <c r="X57" s="211"/>
      <c r="Y57" s="9"/>
      <c r="Z57" s="211"/>
      <c r="AA57" s="211"/>
      <c r="AB57"/>
      <c r="AC57"/>
      <c r="AD57"/>
      <c r="AE57"/>
      <c r="AF57"/>
      <c r="AG57"/>
      <c r="AH57"/>
      <c r="AJ57"/>
      <c r="AN57"/>
      <c r="AO57"/>
      <c r="AP57"/>
    </row>
    <row r="58" spans="3:42" x14ac:dyDescent="0.25">
      <c r="T58" s="211"/>
      <c r="V58" s="211"/>
      <c r="W58" s="211"/>
      <c r="X58" s="211"/>
      <c r="Y58" s="9"/>
      <c r="Z58" s="211"/>
      <c r="AA58" s="211"/>
      <c r="AB58"/>
      <c r="AC58"/>
      <c r="AD58"/>
      <c r="AE58"/>
      <c r="AF58"/>
      <c r="AG58"/>
      <c r="AH58"/>
      <c r="AJ58"/>
      <c r="AN58"/>
      <c r="AO58"/>
      <c r="AP58"/>
    </row>
    <row r="59" spans="3:42" x14ac:dyDescent="0.25">
      <c r="T59" s="211"/>
      <c r="V59" s="211"/>
      <c r="W59" s="211"/>
      <c r="X59" s="211"/>
      <c r="Y59" s="9"/>
      <c r="Z59" s="211"/>
      <c r="AA59" s="211"/>
      <c r="AB59"/>
      <c r="AC59"/>
      <c r="AD59"/>
      <c r="AE59"/>
      <c r="AF59"/>
      <c r="AG59"/>
      <c r="AH59"/>
      <c r="AJ59"/>
      <c r="AN59"/>
      <c r="AO59"/>
      <c r="AP59"/>
    </row>
    <row r="60" spans="3:42" x14ac:dyDescent="0.25">
      <c r="T60" s="211"/>
      <c r="V60" s="211"/>
      <c r="W60" s="211"/>
      <c r="X60" s="211"/>
      <c r="Y60" s="9"/>
      <c r="Z60" s="211"/>
      <c r="AA60" s="211"/>
      <c r="AB60"/>
      <c r="AC60"/>
      <c r="AD60"/>
      <c r="AE60"/>
      <c r="AF60"/>
      <c r="AG60"/>
      <c r="AH60"/>
      <c r="AJ60"/>
      <c r="AN60"/>
      <c r="AO60"/>
      <c r="AP60"/>
    </row>
    <row r="61" spans="3:42" x14ac:dyDescent="0.25">
      <c r="T61" s="211"/>
      <c r="V61" s="211"/>
      <c r="W61" s="211"/>
      <c r="X61" s="211"/>
      <c r="Y61" s="9"/>
      <c r="Z61" s="211"/>
      <c r="AA61" s="211"/>
      <c r="AB61"/>
      <c r="AC61"/>
      <c r="AD61"/>
      <c r="AE61"/>
      <c r="AF61"/>
      <c r="AG61"/>
      <c r="AH61"/>
      <c r="AJ61"/>
      <c r="AN61"/>
      <c r="AO61"/>
      <c r="AP61"/>
    </row>
    <row r="62" spans="3:42" x14ac:dyDescent="0.25">
      <c r="T62" s="211"/>
      <c r="V62" s="211"/>
      <c r="W62" s="211"/>
      <c r="X62" s="211"/>
      <c r="Y62" s="9"/>
      <c r="Z62" s="211"/>
      <c r="AA62" s="211"/>
      <c r="AB62"/>
      <c r="AC62"/>
      <c r="AD62"/>
      <c r="AE62"/>
      <c r="AF62"/>
      <c r="AG62"/>
      <c r="AH62"/>
      <c r="AJ62"/>
      <c r="AN62"/>
      <c r="AO62"/>
      <c r="AP62"/>
    </row>
    <row r="63" spans="3:42" x14ac:dyDescent="0.25">
      <c r="T63" s="211"/>
      <c r="V63" s="211"/>
      <c r="W63" s="211"/>
      <c r="X63" s="211"/>
      <c r="Y63" s="9"/>
      <c r="Z63" s="211"/>
      <c r="AA63" s="211"/>
      <c r="AB63"/>
      <c r="AC63"/>
      <c r="AD63"/>
      <c r="AE63"/>
      <c r="AF63"/>
      <c r="AG63"/>
      <c r="AH63"/>
      <c r="AJ63"/>
      <c r="AN63"/>
      <c r="AO63"/>
      <c r="AP63"/>
    </row>
    <row r="64" spans="3:42" x14ac:dyDescent="0.25">
      <c r="T64" s="211"/>
      <c r="V64" s="211"/>
      <c r="W64" s="211"/>
      <c r="X64" s="211"/>
      <c r="Y64" s="9"/>
      <c r="Z64" s="211"/>
      <c r="AA64" s="211"/>
      <c r="AB64"/>
      <c r="AC64"/>
      <c r="AD64"/>
      <c r="AE64"/>
      <c r="AF64"/>
      <c r="AG64"/>
      <c r="AH64"/>
      <c r="AJ64"/>
      <c r="AN64"/>
      <c r="AO64"/>
      <c r="AP64"/>
    </row>
    <row r="65" spans="20:42" x14ac:dyDescent="0.25">
      <c r="T65" s="211"/>
      <c r="V65" s="211"/>
      <c r="W65" s="211"/>
      <c r="X65" s="211"/>
      <c r="Y65" s="9"/>
      <c r="Z65" s="211"/>
      <c r="AA65" s="211"/>
      <c r="AB65"/>
      <c r="AC65"/>
      <c r="AD65"/>
      <c r="AE65"/>
      <c r="AF65"/>
      <c r="AG65"/>
      <c r="AH65"/>
      <c r="AJ65"/>
      <c r="AN65"/>
      <c r="AO65"/>
      <c r="AP65"/>
    </row>
    <row r="66" spans="20:42" x14ac:dyDescent="0.25">
      <c r="T66" s="211"/>
      <c r="V66" s="211"/>
      <c r="W66" s="211"/>
      <c r="X66" s="211"/>
      <c r="Y66" s="9"/>
      <c r="Z66" s="211"/>
      <c r="AA66" s="211"/>
      <c r="AB66"/>
      <c r="AC66"/>
      <c r="AD66"/>
      <c r="AE66"/>
      <c r="AF66"/>
      <c r="AG66"/>
      <c r="AH66"/>
      <c r="AJ66"/>
      <c r="AN66"/>
      <c r="AO66"/>
      <c r="AP66"/>
    </row>
    <row r="67" spans="20:42" x14ac:dyDescent="0.25">
      <c r="T67" s="211"/>
      <c r="V67" s="211"/>
      <c r="W67" s="211"/>
      <c r="X67" s="211"/>
      <c r="Y67" s="9"/>
      <c r="Z67" s="211"/>
      <c r="AA67" s="211"/>
      <c r="AB67"/>
      <c r="AC67"/>
      <c r="AD67"/>
      <c r="AE67"/>
      <c r="AF67"/>
      <c r="AG67"/>
      <c r="AH67"/>
      <c r="AJ67"/>
      <c r="AN67"/>
      <c r="AO67"/>
      <c r="AP67"/>
    </row>
    <row r="68" spans="20:42" x14ac:dyDescent="0.25">
      <c r="T68" s="211"/>
      <c r="V68" s="211"/>
      <c r="W68" s="211"/>
      <c r="X68" s="211"/>
      <c r="Y68" s="9"/>
      <c r="Z68" s="211"/>
      <c r="AA68" s="211"/>
      <c r="AB68"/>
      <c r="AC68"/>
      <c r="AD68"/>
      <c r="AE68"/>
      <c r="AF68"/>
      <c r="AG68"/>
      <c r="AH68"/>
      <c r="AJ68"/>
      <c r="AN68"/>
      <c r="AO68"/>
      <c r="AP68"/>
    </row>
    <row r="69" spans="20:42" x14ac:dyDescent="0.25">
      <c r="T69" s="211"/>
      <c r="V69" s="211"/>
      <c r="W69" s="211"/>
      <c r="X69" s="211"/>
      <c r="Y69" s="9"/>
      <c r="Z69" s="211"/>
      <c r="AA69" s="211"/>
      <c r="AB69"/>
      <c r="AC69"/>
      <c r="AD69"/>
      <c r="AE69"/>
      <c r="AF69"/>
      <c r="AG69"/>
      <c r="AH69"/>
      <c r="AJ69"/>
      <c r="AN69"/>
      <c r="AO69"/>
      <c r="AP69"/>
    </row>
    <row r="70" spans="20:42" x14ac:dyDescent="0.25">
      <c r="T70" s="211"/>
      <c r="V70" s="211"/>
      <c r="W70" s="211"/>
      <c r="X70" s="211"/>
      <c r="Y70" s="9"/>
      <c r="Z70" s="211"/>
      <c r="AA70" s="211"/>
      <c r="AB70"/>
      <c r="AC70"/>
      <c r="AD70"/>
      <c r="AE70"/>
      <c r="AF70"/>
      <c r="AG70"/>
      <c r="AH70"/>
      <c r="AJ70"/>
      <c r="AN70"/>
      <c r="AO70"/>
      <c r="AP70"/>
    </row>
    <row r="71" spans="20:42" x14ac:dyDescent="0.25">
      <c r="T71" s="211"/>
      <c r="V71" s="211"/>
      <c r="W71" s="211"/>
      <c r="X71" s="211"/>
      <c r="Y71" s="9"/>
      <c r="Z71" s="211"/>
      <c r="AA71" s="211"/>
      <c r="AB71"/>
      <c r="AC71"/>
      <c r="AD71"/>
      <c r="AE71"/>
      <c r="AF71"/>
      <c r="AG71"/>
      <c r="AH71"/>
      <c r="AJ71"/>
      <c r="AN71"/>
      <c r="AO71"/>
      <c r="AP71"/>
    </row>
    <row r="72" spans="20:42" x14ac:dyDescent="0.25">
      <c r="T72" s="211"/>
      <c r="V72" s="211"/>
      <c r="W72" s="211"/>
      <c r="X72" s="211"/>
      <c r="Y72" s="9"/>
      <c r="Z72" s="211"/>
      <c r="AA72" s="211"/>
      <c r="AB72"/>
      <c r="AC72"/>
      <c r="AD72"/>
      <c r="AE72"/>
      <c r="AF72"/>
      <c r="AG72"/>
      <c r="AH72"/>
      <c r="AJ72"/>
      <c r="AN72"/>
      <c r="AO72"/>
      <c r="AP72"/>
    </row>
    <row r="73" spans="20:42" x14ac:dyDescent="0.25">
      <c r="T73" s="211"/>
      <c r="V73" s="211"/>
      <c r="W73" s="211"/>
      <c r="X73" s="211"/>
      <c r="Y73" s="9"/>
      <c r="Z73" s="211"/>
      <c r="AA73" s="211"/>
      <c r="AB73"/>
      <c r="AC73"/>
      <c r="AD73"/>
      <c r="AE73"/>
      <c r="AF73"/>
      <c r="AG73"/>
      <c r="AH73"/>
      <c r="AJ73"/>
      <c r="AN73"/>
      <c r="AO73"/>
      <c r="AP73"/>
    </row>
    <row r="74" spans="20:42" x14ac:dyDescent="0.25">
      <c r="T74" s="211"/>
      <c r="V74" s="211"/>
      <c r="W74" s="211"/>
      <c r="X74" s="211"/>
      <c r="Y74" s="9"/>
      <c r="Z74" s="211"/>
      <c r="AA74" s="211"/>
      <c r="AB74"/>
      <c r="AC74"/>
      <c r="AD74"/>
      <c r="AE74"/>
      <c r="AF74"/>
      <c r="AG74"/>
      <c r="AH74"/>
      <c r="AJ74"/>
      <c r="AN74"/>
      <c r="AO74"/>
      <c r="AP74"/>
    </row>
    <row r="75" spans="20:42" x14ac:dyDescent="0.25">
      <c r="T75" s="211"/>
      <c r="V75" s="211"/>
      <c r="W75" s="211"/>
      <c r="X75" s="211"/>
      <c r="Y75" s="9"/>
      <c r="Z75" s="211"/>
      <c r="AA75" s="211"/>
      <c r="AB75"/>
      <c r="AC75"/>
      <c r="AD75"/>
      <c r="AE75"/>
      <c r="AF75"/>
      <c r="AG75"/>
      <c r="AH75"/>
      <c r="AJ75"/>
      <c r="AN75"/>
      <c r="AO75"/>
      <c r="AP75"/>
    </row>
    <row r="76" spans="20:42" x14ac:dyDescent="0.25">
      <c r="T76" s="211"/>
      <c r="V76" s="211"/>
      <c r="W76" s="211"/>
      <c r="X76" s="211"/>
      <c r="Y76" s="9"/>
      <c r="Z76" s="211"/>
      <c r="AA76" s="211"/>
      <c r="AB76"/>
      <c r="AC76"/>
      <c r="AD76"/>
      <c r="AE76"/>
      <c r="AF76"/>
      <c r="AG76"/>
      <c r="AH76"/>
      <c r="AJ76"/>
      <c r="AN76"/>
      <c r="AO76"/>
      <c r="AP76"/>
    </row>
    <row r="77" spans="20:42" x14ac:dyDescent="0.25">
      <c r="T77" s="211"/>
      <c r="V77" s="211"/>
      <c r="W77" s="211"/>
      <c r="X77" s="211"/>
      <c r="Y77" s="9"/>
      <c r="Z77" s="211"/>
      <c r="AA77" s="211"/>
      <c r="AB77"/>
      <c r="AC77"/>
      <c r="AD77"/>
      <c r="AE77"/>
      <c r="AF77"/>
      <c r="AG77"/>
      <c r="AH77"/>
      <c r="AJ77"/>
      <c r="AN77"/>
      <c r="AO77"/>
      <c r="AP77"/>
    </row>
    <row r="78" spans="20:42" x14ac:dyDescent="0.25">
      <c r="T78" s="211"/>
      <c r="V78" s="211"/>
      <c r="W78" s="211"/>
      <c r="X78" s="211"/>
      <c r="Y78" s="9"/>
      <c r="Z78" s="211"/>
      <c r="AA78" s="211"/>
      <c r="AB78"/>
      <c r="AC78"/>
      <c r="AD78"/>
      <c r="AE78"/>
      <c r="AF78"/>
      <c r="AG78"/>
      <c r="AH78"/>
      <c r="AJ78"/>
      <c r="AN78"/>
      <c r="AO78"/>
      <c r="AP78"/>
    </row>
    <row r="79" spans="20:42" x14ac:dyDescent="0.25">
      <c r="T79" s="211"/>
      <c r="V79" s="211"/>
      <c r="W79" s="211"/>
      <c r="X79" s="211"/>
      <c r="Y79" s="9"/>
      <c r="Z79" s="211"/>
      <c r="AA79" s="211"/>
      <c r="AB79"/>
      <c r="AC79"/>
      <c r="AD79"/>
      <c r="AE79"/>
      <c r="AF79"/>
      <c r="AG79"/>
      <c r="AH79"/>
      <c r="AJ79"/>
      <c r="AN79"/>
      <c r="AO79"/>
      <c r="AP79"/>
    </row>
    <row r="80" spans="20:42" x14ac:dyDescent="0.25">
      <c r="T80" s="211"/>
      <c r="V80" s="211"/>
      <c r="W80" s="211"/>
      <c r="X80" s="211"/>
      <c r="Y80" s="9"/>
      <c r="Z80" s="211"/>
      <c r="AA80" s="211"/>
      <c r="AB80"/>
      <c r="AC80"/>
      <c r="AD80"/>
      <c r="AE80"/>
      <c r="AF80"/>
      <c r="AG80"/>
      <c r="AH80"/>
      <c r="AJ80"/>
      <c r="AN80"/>
      <c r="AO80"/>
      <c r="AP80"/>
    </row>
    <row r="81" spans="20:42" x14ac:dyDescent="0.25">
      <c r="T81" s="211"/>
      <c r="V81" s="211"/>
      <c r="W81" s="211"/>
      <c r="X81" s="211"/>
      <c r="Y81" s="9"/>
      <c r="Z81" s="211"/>
      <c r="AA81" s="211"/>
      <c r="AB81"/>
      <c r="AC81"/>
      <c r="AD81"/>
      <c r="AE81"/>
      <c r="AF81"/>
      <c r="AG81"/>
      <c r="AH81"/>
      <c r="AJ81"/>
      <c r="AN81"/>
      <c r="AO81"/>
      <c r="AP81"/>
    </row>
    <row r="82" spans="20:42" x14ac:dyDescent="0.25">
      <c r="T82" s="211"/>
      <c r="V82" s="211"/>
      <c r="W82" s="211"/>
      <c r="X82" s="211"/>
      <c r="Y82" s="9"/>
      <c r="Z82" s="211"/>
      <c r="AA82" s="211"/>
      <c r="AB82"/>
      <c r="AC82"/>
      <c r="AD82"/>
      <c r="AE82"/>
      <c r="AF82"/>
      <c r="AG82"/>
      <c r="AH82"/>
      <c r="AJ82"/>
      <c r="AN82"/>
      <c r="AO82"/>
      <c r="AP82"/>
    </row>
    <row r="83" spans="20:42" x14ac:dyDescent="0.25">
      <c r="T83" s="211"/>
      <c r="V83" s="211"/>
      <c r="W83" s="211"/>
      <c r="X83" s="211"/>
      <c r="Y83" s="9"/>
      <c r="Z83" s="211"/>
      <c r="AA83" s="211"/>
      <c r="AB83"/>
      <c r="AC83"/>
      <c r="AD83"/>
      <c r="AE83"/>
      <c r="AF83"/>
      <c r="AG83"/>
      <c r="AH83"/>
      <c r="AJ83"/>
      <c r="AN83"/>
      <c r="AO83"/>
      <c r="AP83"/>
    </row>
    <row r="84" spans="20:42" x14ac:dyDescent="0.25">
      <c r="T84" s="211"/>
      <c r="V84" s="211"/>
      <c r="W84" s="211"/>
      <c r="X84" s="211"/>
      <c r="Y84" s="9"/>
      <c r="Z84" s="211"/>
      <c r="AA84" s="211"/>
      <c r="AB84"/>
      <c r="AC84"/>
      <c r="AD84"/>
      <c r="AE84"/>
      <c r="AF84"/>
      <c r="AG84"/>
      <c r="AH84"/>
      <c r="AJ84"/>
      <c r="AN84"/>
      <c r="AO84"/>
      <c r="AP84"/>
    </row>
    <row r="85" spans="20:42" x14ac:dyDescent="0.25">
      <c r="T85" s="211"/>
      <c r="V85" s="211"/>
      <c r="W85" s="211"/>
      <c r="X85" s="211"/>
      <c r="Y85" s="9"/>
      <c r="Z85" s="211"/>
      <c r="AA85" s="211"/>
      <c r="AB85"/>
      <c r="AC85"/>
      <c r="AD85"/>
      <c r="AE85"/>
      <c r="AF85"/>
      <c r="AG85"/>
      <c r="AH85"/>
      <c r="AJ85"/>
      <c r="AN85"/>
      <c r="AO85"/>
      <c r="AP85"/>
    </row>
    <row r="86" spans="20:42" x14ac:dyDescent="0.25">
      <c r="T86" s="211"/>
      <c r="V86" s="211"/>
      <c r="W86" s="211"/>
      <c r="X86" s="211"/>
      <c r="Y86" s="9"/>
      <c r="Z86" s="211"/>
      <c r="AA86" s="211"/>
      <c r="AB86"/>
      <c r="AC86"/>
      <c r="AD86"/>
      <c r="AE86"/>
      <c r="AF86"/>
      <c r="AG86"/>
      <c r="AH86"/>
      <c r="AJ86"/>
      <c r="AN86"/>
      <c r="AO86"/>
      <c r="AP86"/>
    </row>
    <row r="87" spans="20:42" x14ac:dyDescent="0.25">
      <c r="T87" s="211"/>
      <c r="V87" s="211"/>
      <c r="W87" s="211"/>
      <c r="X87" s="211"/>
      <c r="Y87" s="9"/>
      <c r="Z87" s="211"/>
      <c r="AA87" s="211"/>
      <c r="AB87"/>
      <c r="AC87"/>
      <c r="AD87"/>
      <c r="AE87"/>
      <c r="AF87"/>
      <c r="AG87"/>
      <c r="AH87"/>
      <c r="AJ87"/>
      <c r="AN87"/>
      <c r="AO87"/>
      <c r="AP87"/>
    </row>
    <row r="88" spans="20:42" x14ac:dyDescent="0.25">
      <c r="T88" s="211"/>
      <c r="V88" s="211"/>
      <c r="W88" s="211"/>
      <c r="X88" s="211"/>
      <c r="Y88" s="9"/>
      <c r="Z88" s="211"/>
      <c r="AA88" s="211"/>
      <c r="AB88"/>
      <c r="AC88"/>
      <c r="AD88"/>
      <c r="AE88"/>
      <c r="AF88"/>
      <c r="AG88"/>
      <c r="AH88"/>
      <c r="AJ88"/>
      <c r="AN88"/>
      <c r="AO88"/>
      <c r="AP88"/>
    </row>
    <row r="89" spans="20:42" x14ac:dyDescent="0.25">
      <c r="T89" s="211"/>
      <c r="V89" s="211"/>
      <c r="W89" s="211"/>
      <c r="X89" s="211"/>
      <c r="Y89" s="9"/>
      <c r="Z89" s="211"/>
      <c r="AA89" s="211"/>
      <c r="AB89"/>
      <c r="AC89"/>
      <c r="AD89"/>
      <c r="AE89"/>
      <c r="AF89"/>
      <c r="AG89"/>
      <c r="AH89"/>
      <c r="AJ89"/>
      <c r="AN89"/>
      <c r="AO89"/>
      <c r="AP89"/>
    </row>
    <row r="90" spans="20:42" x14ac:dyDescent="0.25">
      <c r="T90" s="211"/>
      <c r="V90" s="211"/>
      <c r="W90" s="211"/>
      <c r="X90" s="211"/>
      <c r="Y90" s="9"/>
      <c r="Z90" s="211"/>
      <c r="AA90" s="211"/>
      <c r="AB90"/>
      <c r="AC90"/>
      <c r="AD90"/>
      <c r="AE90"/>
      <c r="AF90"/>
      <c r="AG90"/>
      <c r="AH90"/>
      <c r="AJ90"/>
      <c r="AN90"/>
      <c r="AO90"/>
      <c r="AP90"/>
    </row>
    <row r="91" spans="20:42" x14ac:dyDescent="0.25">
      <c r="T91" s="211"/>
      <c r="V91" s="211"/>
      <c r="W91" s="211"/>
      <c r="X91" s="211"/>
      <c r="Y91" s="9"/>
      <c r="Z91" s="211"/>
      <c r="AA91" s="211"/>
      <c r="AB91"/>
      <c r="AC91"/>
      <c r="AD91"/>
      <c r="AE91"/>
      <c r="AF91"/>
      <c r="AG91"/>
      <c r="AH91"/>
      <c r="AJ91"/>
      <c r="AN91"/>
      <c r="AO91"/>
      <c r="AP91"/>
    </row>
    <row r="92" spans="20:42" x14ac:dyDescent="0.25">
      <c r="T92" s="211"/>
      <c r="V92" s="211"/>
      <c r="W92" s="211"/>
      <c r="X92" s="211"/>
      <c r="Y92" s="9"/>
      <c r="Z92" s="211"/>
      <c r="AA92" s="211"/>
      <c r="AB92"/>
      <c r="AC92"/>
      <c r="AD92"/>
      <c r="AE92"/>
      <c r="AF92"/>
      <c r="AG92"/>
      <c r="AH92"/>
      <c r="AJ92"/>
      <c r="AN92"/>
      <c r="AO92"/>
      <c r="AP92"/>
    </row>
    <row r="93" spans="20:42" x14ac:dyDescent="0.25">
      <c r="T93" s="211"/>
      <c r="V93" s="211"/>
      <c r="W93" s="211"/>
      <c r="X93" s="211"/>
      <c r="Y93" s="9"/>
      <c r="Z93" s="211"/>
      <c r="AA93" s="211"/>
      <c r="AB93"/>
      <c r="AC93"/>
      <c r="AD93"/>
      <c r="AE93"/>
      <c r="AF93"/>
      <c r="AG93"/>
      <c r="AH93"/>
      <c r="AJ93"/>
      <c r="AN93"/>
      <c r="AO93"/>
      <c r="AP93"/>
    </row>
    <row r="94" spans="20:42" x14ac:dyDescent="0.25">
      <c r="T94" s="211"/>
      <c r="V94" s="211"/>
      <c r="W94" s="211"/>
      <c r="X94" s="211"/>
      <c r="Y94" s="9"/>
      <c r="Z94" s="211"/>
      <c r="AA94" s="211"/>
      <c r="AB94"/>
      <c r="AC94"/>
      <c r="AD94"/>
      <c r="AE94"/>
      <c r="AF94"/>
      <c r="AG94"/>
      <c r="AH94"/>
      <c r="AJ94"/>
      <c r="AN94"/>
      <c r="AO94"/>
      <c r="AP94"/>
    </row>
    <row r="95" spans="20:42" x14ac:dyDescent="0.25">
      <c r="T95" s="211"/>
      <c r="V95" s="211"/>
      <c r="W95" s="211"/>
      <c r="X95" s="211"/>
      <c r="Y95" s="9"/>
      <c r="Z95" s="211"/>
      <c r="AA95" s="211"/>
      <c r="AB95"/>
      <c r="AC95"/>
      <c r="AD95"/>
      <c r="AE95"/>
      <c r="AF95"/>
      <c r="AG95"/>
      <c r="AH95"/>
      <c r="AJ95"/>
      <c r="AN95"/>
      <c r="AO95"/>
      <c r="AP95"/>
    </row>
    <row r="96" spans="20:42" x14ac:dyDescent="0.25">
      <c r="T96" s="211"/>
      <c r="V96" s="211"/>
      <c r="W96" s="211"/>
      <c r="X96" s="211"/>
      <c r="Y96" s="9"/>
      <c r="Z96" s="211"/>
      <c r="AA96" s="211"/>
      <c r="AB96"/>
      <c r="AC96"/>
      <c r="AD96"/>
      <c r="AE96"/>
      <c r="AF96"/>
      <c r="AG96"/>
      <c r="AH96"/>
      <c r="AJ96"/>
      <c r="AN96"/>
      <c r="AO96"/>
      <c r="AP96"/>
    </row>
    <row r="97" spans="20:42" x14ac:dyDescent="0.25">
      <c r="T97" s="211"/>
      <c r="V97" s="211"/>
      <c r="W97" s="211"/>
      <c r="X97" s="211"/>
      <c r="Y97" s="9"/>
      <c r="Z97" s="211"/>
      <c r="AA97" s="211"/>
      <c r="AB97"/>
      <c r="AC97"/>
      <c r="AD97"/>
      <c r="AE97"/>
      <c r="AF97"/>
      <c r="AG97"/>
      <c r="AH97"/>
      <c r="AJ97"/>
      <c r="AN97"/>
      <c r="AO97"/>
      <c r="AP97"/>
    </row>
    <row r="98" spans="20:42" x14ac:dyDescent="0.25">
      <c r="T98" s="211"/>
      <c r="V98" s="211"/>
      <c r="W98" s="211"/>
      <c r="X98" s="211"/>
      <c r="Y98" s="9"/>
      <c r="Z98" s="211"/>
      <c r="AA98" s="211"/>
      <c r="AB98"/>
      <c r="AC98"/>
      <c r="AD98"/>
      <c r="AE98"/>
      <c r="AF98"/>
      <c r="AG98"/>
      <c r="AH98"/>
      <c r="AJ98"/>
      <c r="AN98"/>
      <c r="AO98"/>
      <c r="AP98"/>
    </row>
    <row r="99" spans="20:42" x14ac:dyDescent="0.25">
      <c r="T99" s="211"/>
      <c r="V99" s="211"/>
      <c r="W99" s="211"/>
      <c r="X99" s="211"/>
      <c r="Y99" s="9"/>
      <c r="Z99" s="211"/>
      <c r="AA99" s="211"/>
      <c r="AB99"/>
      <c r="AC99"/>
      <c r="AD99"/>
      <c r="AE99"/>
      <c r="AF99"/>
      <c r="AG99"/>
      <c r="AH99"/>
      <c r="AJ99"/>
      <c r="AN99"/>
      <c r="AO99"/>
      <c r="AP99"/>
    </row>
    <row r="100" spans="20:42" x14ac:dyDescent="0.25">
      <c r="T100" s="211"/>
      <c r="V100" s="211"/>
      <c r="W100" s="211"/>
      <c r="X100" s="211"/>
      <c r="Y100" s="9"/>
      <c r="Z100" s="211"/>
      <c r="AA100" s="211"/>
      <c r="AB100"/>
      <c r="AC100"/>
      <c r="AD100"/>
      <c r="AE100"/>
      <c r="AF100"/>
      <c r="AG100"/>
      <c r="AH100"/>
      <c r="AJ100"/>
      <c r="AN100"/>
      <c r="AO100"/>
      <c r="AP100"/>
    </row>
    <row r="101" spans="20:42" x14ac:dyDescent="0.25">
      <c r="T101" s="211"/>
      <c r="V101" s="211"/>
      <c r="W101" s="211"/>
      <c r="X101" s="211"/>
      <c r="Y101" s="9"/>
      <c r="Z101" s="211"/>
      <c r="AA101" s="211"/>
      <c r="AB101"/>
      <c r="AC101"/>
      <c r="AD101"/>
      <c r="AE101"/>
      <c r="AF101"/>
      <c r="AG101"/>
      <c r="AH101"/>
      <c r="AJ101"/>
      <c r="AN101"/>
      <c r="AO101"/>
      <c r="AP101"/>
    </row>
    <row r="102" spans="20:42" x14ac:dyDescent="0.25">
      <c r="T102" s="211"/>
      <c r="V102" s="211"/>
      <c r="W102" s="211"/>
      <c r="X102" s="211"/>
      <c r="Y102" s="9"/>
      <c r="Z102" s="211"/>
      <c r="AA102" s="211"/>
      <c r="AB102"/>
      <c r="AC102"/>
      <c r="AD102"/>
      <c r="AE102"/>
      <c r="AF102"/>
      <c r="AG102"/>
      <c r="AH102"/>
      <c r="AJ102"/>
      <c r="AN102"/>
      <c r="AO102"/>
      <c r="AP102"/>
    </row>
    <row r="103" spans="20:42" x14ac:dyDescent="0.25">
      <c r="T103" s="211"/>
      <c r="V103" s="211"/>
      <c r="W103" s="211"/>
      <c r="X103" s="211"/>
      <c r="Y103" s="9"/>
      <c r="Z103" s="211"/>
      <c r="AA103" s="211"/>
      <c r="AB103"/>
      <c r="AC103"/>
      <c r="AD103"/>
      <c r="AE103"/>
      <c r="AF103"/>
      <c r="AG103"/>
      <c r="AH103"/>
      <c r="AJ103"/>
      <c r="AN103"/>
      <c r="AO103"/>
      <c r="AP103"/>
    </row>
    <row r="104" spans="20:42" x14ac:dyDescent="0.25">
      <c r="T104" s="211"/>
      <c r="V104" s="211"/>
      <c r="W104" s="211"/>
      <c r="X104" s="211"/>
      <c r="Y104" s="9"/>
      <c r="Z104" s="211"/>
      <c r="AA104" s="211"/>
      <c r="AB104"/>
      <c r="AC104"/>
      <c r="AD104"/>
      <c r="AE104"/>
      <c r="AF104"/>
      <c r="AG104"/>
      <c r="AH104"/>
      <c r="AJ104"/>
      <c r="AN104"/>
      <c r="AO104"/>
      <c r="AP104"/>
    </row>
    <row r="105" spans="20:42" x14ac:dyDescent="0.25">
      <c r="T105" s="211"/>
      <c r="V105" s="211"/>
      <c r="W105" s="211"/>
      <c r="X105" s="211"/>
      <c r="Y105" s="9"/>
      <c r="Z105" s="211"/>
      <c r="AA105" s="211"/>
      <c r="AB105"/>
      <c r="AC105"/>
      <c r="AD105"/>
      <c r="AE105"/>
      <c r="AF105"/>
      <c r="AG105"/>
      <c r="AH105"/>
      <c r="AJ105"/>
      <c r="AN105"/>
      <c r="AO105"/>
      <c r="AP105"/>
    </row>
    <row r="106" spans="20:42" x14ac:dyDescent="0.25">
      <c r="T106" s="211"/>
      <c r="V106" s="211"/>
      <c r="W106" s="211"/>
      <c r="X106" s="211"/>
      <c r="Y106" s="9"/>
      <c r="Z106" s="211"/>
      <c r="AA106" s="211"/>
      <c r="AB106"/>
      <c r="AC106"/>
      <c r="AD106"/>
      <c r="AE106"/>
      <c r="AF106"/>
      <c r="AG106"/>
      <c r="AH106"/>
      <c r="AJ106"/>
      <c r="AN106"/>
      <c r="AO106"/>
      <c r="AP106"/>
    </row>
    <row r="107" spans="20:42" x14ac:dyDescent="0.25">
      <c r="T107" s="211"/>
      <c r="V107" s="211"/>
      <c r="W107" s="211"/>
      <c r="X107" s="211"/>
      <c r="Y107" s="9"/>
      <c r="Z107" s="211"/>
      <c r="AA107" s="211"/>
      <c r="AB107"/>
      <c r="AC107"/>
      <c r="AD107"/>
      <c r="AE107"/>
      <c r="AF107"/>
      <c r="AG107"/>
      <c r="AH107"/>
      <c r="AJ107"/>
      <c r="AN107"/>
      <c r="AO107"/>
      <c r="AP107"/>
    </row>
    <row r="108" spans="20:42" x14ac:dyDescent="0.25">
      <c r="T108" s="211"/>
      <c r="V108" s="211"/>
      <c r="W108" s="211"/>
      <c r="X108" s="211"/>
      <c r="Y108" s="9"/>
      <c r="Z108" s="211"/>
      <c r="AA108" s="211"/>
      <c r="AB108"/>
      <c r="AC108"/>
      <c r="AD108"/>
      <c r="AE108"/>
      <c r="AF108"/>
      <c r="AG108"/>
      <c r="AH108"/>
      <c r="AJ108"/>
      <c r="AN108"/>
      <c r="AO108"/>
      <c r="AP108"/>
    </row>
    <row r="109" spans="20:42" x14ac:dyDescent="0.25">
      <c r="T109" s="211"/>
      <c r="V109" s="211"/>
      <c r="W109" s="211"/>
      <c r="X109" s="211"/>
      <c r="Y109" s="9"/>
      <c r="Z109" s="211"/>
      <c r="AA109" s="211"/>
      <c r="AB109"/>
      <c r="AC109"/>
      <c r="AD109"/>
      <c r="AE109"/>
      <c r="AF109"/>
      <c r="AG109"/>
      <c r="AH109"/>
      <c r="AJ109"/>
      <c r="AN109"/>
      <c r="AO109"/>
      <c r="AP109"/>
    </row>
    <row r="110" spans="20:42" x14ac:dyDescent="0.25">
      <c r="T110" s="211"/>
      <c r="V110" s="211"/>
      <c r="W110" s="211"/>
      <c r="X110" s="211"/>
      <c r="Y110" s="9"/>
      <c r="Z110" s="211"/>
      <c r="AA110" s="211"/>
      <c r="AB110"/>
      <c r="AC110"/>
      <c r="AD110"/>
      <c r="AE110"/>
      <c r="AF110"/>
      <c r="AG110"/>
      <c r="AH110"/>
      <c r="AJ110"/>
      <c r="AN110"/>
      <c r="AO110"/>
      <c r="AP110"/>
    </row>
    <row r="111" spans="20:42" x14ac:dyDescent="0.25">
      <c r="T111" s="211"/>
      <c r="V111" s="211"/>
      <c r="W111" s="211"/>
      <c r="X111" s="211"/>
      <c r="Y111" s="9"/>
      <c r="Z111" s="211"/>
      <c r="AA111" s="211"/>
      <c r="AB111"/>
      <c r="AC111"/>
      <c r="AD111"/>
      <c r="AE111"/>
      <c r="AF111"/>
      <c r="AG111"/>
      <c r="AH111"/>
      <c r="AJ111"/>
      <c r="AN111"/>
      <c r="AO111"/>
      <c r="AP111"/>
    </row>
    <row r="112" spans="20:42" x14ac:dyDescent="0.25">
      <c r="T112" s="211"/>
      <c r="V112" s="211"/>
      <c r="W112" s="211"/>
      <c r="X112" s="211"/>
      <c r="Y112" s="9"/>
      <c r="Z112" s="211"/>
      <c r="AA112" s="211"/>
      <c r="AB112"/>
      <c r="AC112"/>
      <c r="AD112"/>
      <c r="AE112"/>
      <c r="AF112"/>
      <c r="AG112"/>
      <c r="AH112"/>
      <c r="AJ112"/>
      <c r="AN112"/>
      <c r="AO112"/>
      <c r="AP112"/>
    </row>
    <row r="113" spans="20:42" x14ac:dyDescent="0.25">
      <c r="T113" s="211"/>
      <c r="V113" s="211"/>
      <c r="W113" s="211"/>
      <c r="X113" s="211"/>
      <c r="Y113" s="9"/>
      <c r="Z113" s="211"/>
      <c r="AA113" s="211"/>
      <c r="AB113"/>
      <c r="AC113"/>
      <c r="AD113"/>
      <c r="AE113"/>
      <c r="AF113"/>
      <c r="AG113"/>
      <c r="AH113"/>
      <c r="AJ113"/>
      <c r="AN113"/>
      <c r="AO113"/>
      <c r="AP113"/>
    </row>
    <row r="114" spans="20:42" x14ac:dyDescent="0.25">
      <c r="T114" s="211"/>
      <c r="V114" s="211"/>
      <c r="W114" s="211"/>
      <c r="X114" s="211"/>
      <c r="Y114" s="9"/>
      <c r="Z114" s="211"/>
      <c r="AA114" s="211"/>
      <c r="AB114"/>
      <c r="AC114"/>
      <c r="AD114"/>
      <c r="AE114"/>
      <c r="AF114"/>
      <c r="AG114"/>
      <c r="AH114"/>
      <c r="AJ114"/>
      <c r="AN114"/>
      <c r="AO114"/>
      <c r="AP114"/>
    </row>
    <row r="115" spans="20:42" x14ac:dyDescent="0.25">
      <c r="T115" s="211"/>
      <c r="V115" s="211"/>
      <c r="W115" s="211"/>
      <c r="X115" s="211"/>
      <c r="Y115" s="9"/>
      <c r="Z115" s="211"/>
      <c r="AA115" s="211"/>
      <c r="AB115"/>
      <c r="AC115"/>
      <c r="AD115"/>
      <c r="AE115"/>
      <c r="AF115"/>
      <c r="AG115"/>
      <c r="AH115"/>
      <c r="AJ115"/>
      <c r="AN115"/>
      <c r="AO115"/>
      <c r="AP115"/>
    </row>
    <row r="116" spans="20:42" x14ac:dyDescent="0.25">
      <c r="T116" s="211"/>
      <c r="V116" s="211"/>
      <c r="W116" s="211"/>
      <c r="X116" s="211"/>
      <c r="Y116" s="9"/>
      <c r="Z116" s="211"/>
      <c r="AA116" s="211"/>
      <c r="AB116"/>
      <c r="AC116"/>
      <c r="AD116"/>
      <c r="AE116"/>
      <c r="AF116"/>
      <c r="AG116"/>
      <c r="AH116"/>
      <c r="AJ116"/>
      <c r="AN116"/>
      <c r="AO116"/>
      <c r="AP116"/>
    </row>
    <row r="117" spans="20:42" x14ac:dyDescent="0.25">
      <c r="U117" s="7"/>
      <c r="V117"/>
      <c r="W117"/>
      <c r="X117"/>
      <c r="Y117" s="9"/>
      <c r="Z117" s="7"/>
      <c r="AA117" s="7"/>
      <c r="AB117"/>
      <c r="AC117"/>
      <c r="AD117"/>
      <c r="AE117"/>
      <c r="AF117"/>
      <c r="AG117"/>
      <c r="AH117"/>
      <c r="AJ117"/>
      <c r="AN117"/>
      <c r="AO117"/>
      <c r="AP117"/>
    </row>
    <row r="118" spans="20:42" x14ac:dyDescent="0.25">
      <c r="U118" s="7"/>
      <c r="V118"/>
      <c r="W118"/>
      <c r="X118"/>
      <c r="Y118" s="9"/>
      <c r="Z118" s="7"/>
      <c r="AA118" s="7"/>
      <c r="AB118"/>
      <c r="AC118"/>
      <c r="AD118"/>
      <c r="AE118"/>
      <c r="AF118"/>
      <c r="AG118"/>
      <c r="AH118"/>
      <c r="AJ118"/>
      <c r="AN118"/>
      <c r="AO118"/>
      <c r="AP118"/>
    </row>
    <row r="119" spans="20:42" x14ac:dyDescent="0.25">
      <c r="U119" s="7"/>
      <c r="V119"/>
      <c r="W119"/>
      <c r="X119"/>
      <c r="Y119" s="9"/>
      <c r="Z119" s="7"/>
      <c r="AA119" s="7"/>
      <c r="AB119"/>
      <c r="AC119"/>
      <c r="AD119"/>
      <c r="AE119"/>
      <c r="AF119"/>
      <c r="AG119"/>
      <c r="AH119"/>
      <c r="AJ119"/>
      <c r="AN119"/>
      <c r="AO119"/>
      <c r="AP119"/>
    </row>
    <row r="120" spans="20:42" x14ac:dyDescent="0.25">
      <c r="U120" s="7"/>
      <c r="V120"/>
      <c r="W120"/>
      <c r="X120"/>
      <c r="Y120" s="9"/>
      <c r="Z120" s="7"/>
      <c r="AA120" s="7"/>
      <c r="AB120"/>
      <c r="AC120"/>
      <c r="AD120"/>
      <c r="AE120"/>
      <c r="AF120"/>
      <c r="AG120"/>
      <c r="AH120"/>
      <c r="AJ120"/>
      <c r="AN120"/>
      <c r="AO120"/>
      <c r="AP120"/>
    </row>
    <row r="121" spans="20:42" x14ac:dyDescent="0.25">
      <c r="U121" s="7"/>
      <c r="V121"/>
      <c r="W121"/>
      <c r="X121"/>
      <c r="Y121" s="9"/>
      <c r="Z121" s="7"/>
      <c r="AA121" s="7"/>
      <c r="AB121"/>
      <c r="AC121"/>
      <c r="AD121"/>
      <c r="AE121"/>
      <c r="AF121"/>
      <c r="AG121"/>
      <c r="AH121"/>
      <c r="AJ121"/>
      <c r="AN121"/>
      <c r="AO121"/>
      <c r="AP121"/>
    </row>
    <row r="122" spans="20:42" x14ac:dyDescent="0.25">
      <c r="U122" s="7"/>
      <c r="V122"/>
      <c r="W122"/>
      <c r="X122"/>
      <c r="Y122" s="9"/>
      <c r="Z122" s="7"/>
      <c r="AA122" s="7"/>
      <c r="AB122"/>
      <c r="AC122"/>
      <c r="AD122"/>
      <c r="AE122"/>
      <c r="AF122"/>
      <c r="AG122"/>
      <c r="AH122"/>
      <c r="AJ122"/>
      <c r="AN122"/>
      <c r="AO122"/>
      <c r="AP122"/>
    </row>
    <row r="123" spans="20:42" x14ac:dyDescent="0.25">
      <c r="U123" s="7"/>
      <c r="V123"/>
      <c r="W123"/>
      <c r="X123"/>
      <c r="Y123" s="9"/>
      <c r="Z123" s="7"/>
      <c r="AA123" s="7"/>
      <c r="AB123"/>
      <c r="AC123"/>
      <c r="AD123"/>
      <c r="AE123"/>
      <c r="AF123"/>
      <c r="AG123"/>
      <c r="AH123"/>
      <c r="AJ123"/>
      <c r="AN123"/>
      <c r="AO123"/>
      <c r="AP123"/>
    </row>
    <row r="124" spans="20:42" x14ac:dyDescent="0.25">
      <c r="U124" s="7"/>
      <c r="V124"/>
      <c r="W124"/>
      <c r="X124"/>
      <c r="Y124" s="9"/>
      <c r="Z124" s="7"/>
      <c r="AA124" s="7"/>
      <c r="AB124"/>
      <c r="AC124"/>
      <c r="AD124"/>
      <c r="AE124"/>
      <c r="AF124"/>
      <c r="AG124"/>
      <c r="AH124"/>
      <c r="AJ124"/>
      <c r="AN124"/>
      <c r="AO124"/>
      <c r="AP124"/>
    </row>
    <row r="125" spans="20:42" x14ac:dyDescent="0.25">
      <c r="U125" s="7"/>
      <c r="V125"/>
      <c r="W125"/>
      <c r="X125"/>
      <c r="Y125" s="9"/>
      <c r="Z125" s="7"/>
      <c r="AA125" s="7"/>
      <c r="AB125"/>
      <c r="AC125"/>
      <c r="AD125"/>
      <c r="AE125"/>
      <c r="AF125"/>
      <c r="AG125"/>
      <c r="AH125"/>
      <c r="AJ125"/>
      <c r="AN125"/>
      <c r="AO125"/>
      <c r="AP125"/>
    </row>
    <row r="126" spans="20:42" x14ac:dyDescent="0.25">
      <c r="U126" s="7"/>
      <c r="V126"/>
      <c r="W126"/>
      <c r="X126"/>
      <c r="Y126" s="9"/>
      <c r="Z126" s="7"/>
      <c r="AA126" s="7"/>
      <c r="AB126"/>
      <c r="AC126"/>
      <c r="AD126"/>
      <c r="AE126"/>
      <c r="AF126"/>
      <c r="AG126"/>
      <c r="AH126"/>
      <c r="AJ126"/>
      <c r="AN126"/>
      <c r="AO126"/>
      <c r="AP126"/>
    </row>
    <row r="127" spans="20:42" x14ac:dyDescent="0.25">
      <c r="U127" s="7"/>
      <c r="V127"/>
      <c r="W127"/>
      <c r="X127"/>
      <c r="Y127" s="9"/>
      <c r="Z127" s="7"/>
      <c r="AA127" s="7"/>
      <c r="AB127"/>
      <c r="AC127"/>
      <c r="AD127"/>
      <c r="AE127"/>
      <c r="AF127"/>
      <c r="AG127"/>
      <c r="AH127"/>
      <c r="AJ127"/>
      <c r="AN127"/>
      <c r="AO127"/>
      <c r="AP127"/>
    </row>
    <row r="128" spans="20:42" x14ac:dyDescent="0.25">
      <c r="U128" s="7"/>
      <c r="V128"/>
      <c r="W128"/>
      <c r="X128"/>
      <c r="Y128" s="9"/>
      <c r="Z128" s="7"/>
      <c r="AA128" s="7"/>
      <c r="AB128"/>
      <c r="AC128"/>
      <c r="AD128"/>
      <c r="AE128"/>
      <c r="AF128"/>
      <c r="AG128"/>
      <c r="AH128"/>
      <c r="AJ128"/>
      <c r="AN128"/>
      <c r="AO128"/>
      <c r="AP128"/>
    </row>
    <row r="129" spans="21:42" x14ac:dyDescent="0.25">
      <c r="U129" s="7"/>
      <c r="V129"/>
      <c r="W129"/>
      <c r="X129"/>
      <c r="Y129" s="9"/>
      <c r="Z129" s="7"/>
      <c r="AA129" s="7"/>
      <c r="AB129"/>
      <c r="AC129"/>
      <c r="AD129"/>
      <c r="AE129"/>
      <c r="AF129"/>
      <c r="AG129"/>
      <c r="AH129"/>
      <c r="AJ129"/>
      <c r="AN129"/>
      <c r="AO129"/>
      <c r="AP129"/>
    </row>
    <row r="130" spans="21:42" x14ac:dyDescent="0.25">
      <c r="U130" s="7"/>
      <c r="V130"/>
      <c r="W130"/>
      <c r="X130"/>
      <c r="Y130" s="9"/>
      <c r="Z130" s="7"/>
      <c r="AA130" s="7"/>
      <c r="AB130"/>
      <c r="AC130"/>
      <c r="AD130"/>
      <c r="AE130"/>
      <c r="AF130"/>
      <c r="AG130"/>
      <c r="AH130"/>
      <c r="AJ130"/>
      <c r="AN130"/>
      <c r="AO130"/>
      <c r="AP130"/>
    </row>
    <row r="131" spans="21:42" x14ac:dyDescent="0.25">
      <c r="U131" s="7"/>
      <c r="V131"/>
      <c r="W131"/>
      <c r="X131"/>
      <c r="Y131" s="9"/>
      <c r="Z131" s="7"/>
      <c r="AA131" s="7"/>
      <c r="AB131"/>
      <c r="AC131"/>
      <c r="AD131"/>
      <c r="AE131"/>
      <c r="AF131"/>
      <c r="AG131"/>
      <c r="AH131"/>
      <c r="AJ131"/>
      <c r="AN131"/>
      <c r="AO131"/>
      <c r="AP131"/>
    </row>
    <row r="132" spans="21:42" x14ac:dyDescent="0.25">
      <c r="U132" s="7"/>
      <c r="V132"/>
      <c r="W132"/>
      <c r="X132"/>
      <c r="Y132" s="9"/>
      <c r="Z132" s="7"/>
      <c r="AA132" s="7"/>
      <c r="AB132"/>
      <c r="AC132"/>
      <c r="AD132"/>
      <c r="AE132"/>
      <c r="AF132"/>
      <c r="AG132"/>
      <c r="AH132"/>
      <c r="AJ132"/>
      <c r="AN132"/>
      <c r="AO132"/>
      <c r="AP132"/>
    </row>
    <row r="133" spans="21:42" x14ac:dyDescent="0.25">
      <c r="U133" s="7"/>
      <c r="V133"/>
      <c r="W133"/>
      <c r="X133"/>
      <c r="Y133" s="9"/>
      <c r="Z133" s="7"/>
      <c r="AA133" s="7"/>
      <c r="AB133"/>
      <c r="AC133"/>
      <c r="AD133"/>
      <c r="AE133"/>
      <c r="AF133"/>
      <c r="AG133"/>
      <c r="AH133"/>
      <c r="AJ133"/>
      <c r="AN133"/>
      <c r="AO133"/>
      <c r="AP133"/>
    </row>
    <row r="134" spans="21:42" x14ac:dyDescent="0.25">
      <c r="U134" s="7"/>
      <c r="V134"/>
      <c r="W134"/>
      <c r="X134"/>
      <c r="Y134" s="9"/>
      <c r="Z134" s="7"/>
      <c r="AA134" s="7"/>
      <c r="AB134"/>
      <c r="AC134"/>
      <c r="AD134"/>
      <c r="AE134"/>
      <c r="AF134"/>
      <c r="AG134"/>
      <c r="AH134"/>
      <c r="AJ134"/>
      <c r="AN134"/>
      <c r="AO134"/>
      <c r="AP134"/>
    </row>
  </sheetData>
  <mergeCells count="1">
    <mergeCell ref="A32:B32"/>
  </mergeCells>
  <pageMargins left="0.7" right="0.7" top="0.75" bottom="0.75" header="0.3" footer="0.3"/>
  <pageSetup orientation="portrait" r:id="rId1"/>
  <ignoredErrors>
    <ignoredError sqref="B3:B3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P501"/>
  <sheetViews>
    <sheetView workbookViewId="0">
      <selection activeCell="B5" sqref="B5"/>
    </sheetView>
  </sheetViews>
  <sheetFormatPr defaultRowHeight="15.75" x14ac:dyDescent="0.25"/>
  <cols>
    <col min="1" max="1" width="18" style="1" bestFit="1" customWidth="1"/>
    <col min="2" max="2" width="13.85546875" style="1" bestFit="1" customWidth="1"/>
    <col min="3" max="3" width="22.7109375" style="1" bestFit="1" customWidth="1"/>
    <col min="4" max="4" width="19.7109375" style="1" bestFit="1" customWidth="1"/>
    <col min="5" max="6" width="9.140625" style="1"/>
    <col min="7" max="7" width="17" style="1" bestFit="1" customWidth="1"/>
    <col min="8" max="8" width="10.42578125" style="1" bestFit="1" customWidth="1"/>
    <col min="9" max="9" width="9" style="1" bestFit="1" customWidth="1"/>
    <col min="10" max="10" width="9.28515625" style="1" bestFit="1" customWidth="1"/>
    <col min="11" max="11" width="12.85546875" style="1" customWidth="1"/>
    <col min="12" max="12" width="13" style="1" bestFit="1" customWidth="1"/>
    <col min="13" max="13" width="13" style="1" customWidth="1"/>
    <col min="14" max="14" width="13.28515625" style="1" bestFit="1" customWidth="1"/>
    <col min="15" max="15" width="14" style="1" bestFit="1" customWidth="1"/>
    <col min="16" max="16" width="25" style="1" customWidth="1"/>
    <col min="17" max="17" width="14" style="1" customWidth="1"/>
    <col min="18" max="18" width="10.85546875" style="1" customWidth="1"/>
    <col min="19" max="19" width="12.42578125" style="1" bestFit="1" customWidth="1"/>
    <col min="20" max="20" width="10" style="16" bestFit="1" customWidth="1"/>
    <col min="21" max="21" width="11.42578125" style="1" bestFit="1" customWidth="1"/>
    <col min="22" max="22" width="66.7109375" style="1" bestFit="1" customWidth="1"/>
    <col min="23" max="24" width="9.28515625" style="1" bestFit="1" customWidth="1"/>
    <col min="25" max="25" width="22.140625" style="189" bestFit="1" customWidth="1"/>
    <col min="26" max="28" width="9.28515625" style="1" bestFit="1" customWidth="1"/>
    <col min="29" max="29" width="10.140625" style="1" bestFit="1" customWidth="1"/>
    <col min="30" max="30" width="11.85546875" style="16" bestFit="1" customWidth="1"/>
    <col min="31" max="31" width="11" style="16" bestFit="1" customWidth="1"/>
    <col min="32" max="32" width="15.140625" style="1" bestFit="1" customWidth="1"/>
    <col min="33" max="33" width="11" style="190" bestFit="1" customWidth="1"/>
    <col min="34" max="35" width="9.140625" style="1"/>
    <col min="36" max="36" width="17.85546875" style="1" bestFit="1" customWidth="1"/>
    <col min="37" max="37" width="18" style="1" bestFit="1" customWidth="1"/>
    <col min="38" max="38" width="17.42578125" style="1" bestFit="1" customWidth="1"/>
    <col min="39" max="39" width="15.140625" style="1" bestFit="1" customWidth="1"/>
    <col min="40" max="40" width="17.140625" style="1" customWidth="1"/>
    <col min="41" max="41" width="19.140625" style="1" bestFit="1" customWidth="1"/>
    <col min="42" max="42" width="18.140625" style="1" customWidth="1"/>
    <col min="43" max="16384" width="9.140625" style="1"/>
  </cols>
  <sheetData>
    <row r="1" spans="1:42" x14ac:dyDescent="0.25">
      <c r="A1" s="1" t="s">
        <v>302</v>
      </c>
      <c r="B1" s="1" t="s">
        <v>2148</v>
      </c>
      <c r="C1" s="1" t="s">
        <v>323</v>
      </c>
      <c r="D1" s="1" t="s">
        <v>319</v>
      </c>
      <c r="E1" s="15" t="s">
        <v>0</v>
      </c>
      <c r="F1" s="15" t="s">
        <v>1</v>
      </c>
      <c r="G1" s="15" t="s">
        <v>201</v>
      </c>
      <c r="H1" s="15" t="s">
        <v>202</v>
      </c>
      <c r="I1" s="15" t="s">
        <v>347</v>
      </c>
      <c r="J1" s="15" t="s">
        <v>348</v>
      </c>
      <c r="K1" s="15" t="s">
        <v>345</v>
      </c>
      <c r="L1" s="15" t="s">
        <v>203</v>
      </c>
      <c r="M1" s="15" t="s">
        <v>542</v>
      </c>
      <c r="N1" s="1" t="s">
        <v>204</v>
      </c>
      <c r="O1" s="1" t="s">
        <v>205</v>
      </c>
      <c r="P1" s="15" t="s">
        <v>206</v>
      </c>
      <c r="Q1" s="15" t="s">
        <v>239</v>
      </c>
      <c r="R1" s="1" t="s">
        <v>207</v>
      </c>
      <c r="S1" s="1" t="s">
        <v>208</v>
      </c>
      <c r="T1" s="16" t="s">
        <v>209</v>
      </c>
      <c r="U1" s="1" t="s">
        <v>210</v>
      </c>
      <c r="V1" s="1" t="s">
        <v>211</v>
      </c>
      <c r="W1" s="1" t="s">
        <v>3</v>
      </c>
      <c r="X1" s="183" t="s">
        <v>4</v>
      </c>
      <c r="Y1" s="184" t="s">
        <v>311</v>
      </c>
      <c r="Z1" s="183" t="s">
        <v>43</v>
      </c>
      <c r="AA1" s="183" t="s">
        <v>42</v>
      </c>
      <c r="AB1" s="183" t="s">
        <v>44</v>
      </c>
      <c r="AC1" s="183" t="s">
        <v>309</v>
      </c>
      <c r="AD1" s="185" t="s">
        <v>365</v>
      </c>
      <c r="AE1" s="185" t="s">
        <v>364</v>
      </c>
      <c r="AF1" s="183" t="s">
        <v>221</v>
      </c>
      <c r="AG1" s="57" t="s">
        <v>214</v>
      </c>
      <c r="AH1" s="183" t="s">
        <v>215</v>
      </c>
      <c r="AI1" s="183" t="s">
        <v>216</v>
      </c>
      <c r="AJ1" s="183" t="s">
        <v>217</v>
      </c>
      <c r="AK1" s="186" t="s">
        <v>218</v>
      </c>
      <c r="AL1" s="186" t="s">
        <v>237</v>
      </c>
      <c r="AM1" s="186" t="s">
        <v>219</v>
      </c>
      <c r="AN1" s="186" t="s">
        <v>230</v>
      </c>
      <c r="AO1" s="183" t="s">
        <v>220</v>
      </c>
      <c r="AP1" s="186" t="s">
        <v>346</v>
      </c>
    </row>
    <row r="2" spans="1:42" x14ac:dyDescent="0.25">
      <c r="A2" s="1" t="s">
        <v>351</v>
      </c>
      <c r="B2" s="1" t="s">
        <v>2147</v>
      </c>
      <c r="C2" s="1" t="s">
        <v>422</v>
      </c>
      <c r="D2" s="1" t="s">
        <v>21</v>
      </c>
      <c r="E2" s="15" t="s">
        <v>26</v>
      </c>
      <c r="F2" s="15" t="s">
        <v>28</v>
      </c>
      <c r="G2" s="15" t="s">
        <v>278</v>
      </c>
      <c r="H2" s="15">
        <v>40</v>
      </c>
      <c r="I2" s="15">
        <v>7</v>
      </c>
      <c r="J2" s="15">
        <v>2</v>
      </c>
      <c r="K2" s="15" t="s">
        <v>374</v>
      </c>
      <c r="L2" s="15">
        <v>0</v>
      </c>
      <c r="M2" s="15" t="s">
        <v>540</v>
      </c>
      <c r="N2" s="1" t="s">
        <v>190</v>
      </c>
      <c r="O2" s="1" t="s">
        <v>413</v>
      </c>
      <c r="P2" s="15" t="s">
        <v>415</v>
      </c>
      <c r="Q2" s="15" t="s">
        <v>241</v>
      </c>
      <c r="R2" s="15" t="s">
        <v>414</v>
      </c>
      <c r="S2" s="1">
        <v>151.001</v>
      </c>
      <c r="T2" s="16">
        <v>2.0833333333333332E-2</v>
      </c>
      <c r="U2" s="1" t="s">
        <v>416</v>
      </c>
      <c r="V2" s="1" t="s">
        <v>417</v>
      </c>
      <c r="W2" s="1">
        <v>41.56729</v>
      </c>
      <c r="X2" s="183">
        <v>-82.455100000000002</v>
      </c>
      <c r="Y2" s="184" t="s">
        <v>399</v>
      </c>
      <c r="Z2" s="183">
        <v>6</v>
      </c>
      <c r="AA2" s="183">
        <v>15</v>
      </c>
      <c r="AB2" s="183">
        <v>2016</v>
      </c>
      <c r="AC2" s="187">
        <v>42536</v>
      </c>
      <c r="AD2" s="185">
        <v>0.83333333333333337</v>
      </c>
      <c r="AE2" s="185">
        <v>0.16666666666666666</v>
      </c>
      <c r="AF2" s="183" t="s">
        <v>418</v>
      </c>
      <c r="AG2" s="57" t="s">
        <v>419</v>
      </c>
      <c r="AH2" s="183" t="s">
        <v>61</v>
      </c>
      <c r="AI2" s="183" t="s">
        <v>63</v>
      </c>
      <c r="AJ2" s="183" t="s">
        <v>177</v>
      </c>
      <c r="AK2" s="186">
        <v>4</v>
      </c>
      <c r="AL2" s="186" t="s">
        <v>236</v>
      </c>
      <c r="AM2" s="186" t="s">
        <v>412</v>
      </c>
      <c r="AN2" s="186" t="s">
        <v>420</v>
      </c>
      <c r="AO2" s="188" t="s">
        <v>573</v>
      </c>
      <c r="AP2" s="186" t="s">
        <v>416</v>
      </c>
    </row>
    <row r="3" spans="1:42" x14ac:dyDescent="0.25">
      <c r="A3" s="1" t="str">
        <f t="shared" ref="A3:A66" si="0">IFERROR((CONCATENATE(((-1*TRUNC(X3, 4))*10000),((TRUNC(W3,4))*10000),"-",AB3)),"")</f>
        <v/>
      </c>
      <c r="B3" s="1" t="str">
        <f>IF(CAPTURE_DATA!O4="NOBATS___","NOBATS",IF(CAPTURE_DATA!O4="___","",CAPTURE_DATA!O4))</f>
        <v/>
      </c>
      <c r="C3" s="1" t="str">
        <f t="shared" ref="C3:C66" si="1">IF(S3="","",(CONCATENATE(S3,"-",AF3)))</f>
        <v/>
      </c>
      <c r="D3" s="1" t="str">
        <f>IF(CAPTURE_DATA!Q4 = 0,"",CAPTURE_DATA!Q4)</f>
        <v/>
      </c>
      <c r="E3" s="1" t="str">
        <f>IF(CAPTURE_DATA!R4 = 0,"",CAPTURE_DATA!R4)</f>
        <v/>
      </c>
      <c r="F3" s="1" t="str">
        <f>IF(CAPTURE_DATA!S4 = 0,"",CAPTURE_DATA!S4)</f>
        <v/>
      </c>
      <c r="G3" s="1" t="str">
        <f>IF(CAPTURE_DATA!T4=0,"",CAPTURE_DATA!T4)</f>
        <v/>
      </c>
      <c r="H3" s="1" t="str">
        <f>IF(CAPTURE_DATA!U4=0,"",CAPTURE_DATA!U4)</f>
        <v/>
      </c>
      <c r="I3" s="1" t="str">
        <f>IF(CAPTURE_DATA!V4=0,"",CAPTURE_DATA!V4)</f>
        <v/>
      </c>
      <c r="J3" s="1" t="str">
        <f>IF(CAPTURE_DATA!W4=0,"",CAPTURE_DATA!W4)</f>
        <v/>
      </c>
      <c r="K3" s="1" t="str">
        <f>IF(CAPTURE_DATA!X4="","",CAPTURE_DATA!X4)</f>
        <v/>
      </c>
      <c r="L3" s="1" t="str">
        <f>IF(CAPTURE_DATA!Y4="","",CAPTURE_DATA!Y4)</f>
        <v/>
      </c>
      <c r="M3" s="1" t="str">
        <f>IF(CAPTURE_DATA!Z4="","",CAPTURE_DATA!Z4)</f>
        <v/>
      </c>
      <c r="N3" s="1" t="str">
        <f>IF(CAPTURE_DATA!AA4=0,"",CAPTURE_DATA!AA4)</f>
        <v/>
      </c>
      <c r="O3" s="1" t="str">
        <f>IF(CAPTURE_DATA!AB4=0,"",CAPTURE_DATA!AB4)</f>
        <v/>
      </c>
      <c r="P3" s="1" t="str">
        <f>IF(CAPTURE_DATA!AC4="-","",CAPTURE_DATA!AC4)</f>
        <v/>
      </c>
      <c r="Q3" s="1" t="str">
        <f>IF(CAPTURE_DATA!AD4=0,"",CAPTURE_DATA!AD4)</f>
        <v/>
      </c>
      <c r="R3" s="1" t="str">
        <f>IF(CAPTURE_DATA!AE4=0,"",CAPTURE_DATA!AE4)</f>
        <v/>
      </c>
      <c r="S3" s="1" t="str">
        <f>IF(CAPTURE_DATA!AF4=0,"",CAPTURE_DATA!AF4)</f>
        <v/>
      </c>
      <c r="T3" s="16" t="str">
        <f>IF(B3="","",IF(B3="NBAT","",CAPTURE_DATA!A4))</f>
        <v/>
      </c>
      <c r="U3" s="1" t="str">
        <f>IF(CAPTURE_DATA!AG4=0,"",CAPTURE_DATA!AG4)</f>
        <v/>
      </c>
      <c r="V3" s="1" t="str">
        <f>IF(CAPTURE_DATA!AH4=0,"",CAPTURE_DATA!AH4)</f>
        <v/>
      </c>
      <c r="W3" s="1" t="str">
        <f>IFERROR(VLOOKUP(V3,CAPTURE_SITE_INFO!$B$3:$U$501,2,FALSE),"")</f>
        <v/>
      </c>
      <c r="X3" s="1" t="str">
        <f>IFERROR(VLOOKUP($V3,CAPTURE_SITE_INFO!$B$3:$U$501,3,FALSE),"")</f>
        <v/>
      </c>
      <c r="Y3" s="189" t="str">
        <f>IFERROR(VLOOKUP($V3,CAPTURE_SITE_INFO!$B$3:$U$501,4,FALSE),"")</f>
        <v/>
      </c>
      <c r="Z3" s="1" t="str">
        <f>IFERROR(VLOOKUP($V3,CAPTURE_SITE_INFO!$B$3:$U$501,5,FALSE),"")</f>
        <v/>
      </c>
      <c r="AA3" s="1" t="str">
        <f>IFERROR(VLOOKUP($V3,CAPTURE_SITE_INFO!$B$3:$U$501,6,FALSE),"")</f>
        <v/>
      </c>
      <c r="AB3" s="1" t="str">
        <f>IFERROR(VLOOKUP($V3,CAPTURE_SITE_INFO!$B$3:$U$501,7,FALSE),"")</f>
        <v/>
      </c>
      <c r="AC3" s="1" t="str">
        <f>IFERROR(VLOOKUP($V3,CAPTURE_SITE_INFO!$B$3:$U$501,8,FALSE),"")</f>
        <v/>
      </c>
      <c r="AD3" s="16" t="str">
        <f>IFERROR(VLOOKUP($V3,CAPTURE_SITE_INFO!$B$3:$U$501,9,FALSE),"")</f>
        <v/>
      </c>
      <c r="AE3" s="16" t="str">
        <f>IFERROR(VLOOKUP($V3,CAPTURE_SITE_INFO!$B$3:$U$501,10,FALSE),"")</f>
        <v/>
      </c>
      <c r="AF3" s="190" t="str">
        <f>IFERROR(VLOOKUP($V3,CAPTURE_SITE_INFO!$B$3:$U$501,11,FALSE),"")</f>
        <v/>
      </c>
      <c r="AG3" s="190" t="str">
        <f>IFERROR(VLOOKUP($V3,CAPTURE_SITE_INFO!$B$3:$U$501,12,FALSE),"")</f>
        <v/>
      </c>
      <c r="AH3" s="1" t="str">
        <f>IFERROR(VLOOKUP($V3,CAPTURE_SITE_INFO!$B$3:$U$501,13,FALSE),"")</f>
        <v/>
      </c>
      <c r="AI3" s="1" t="str">
        <f>IFERROR(VLOOKUP($V3,CAPTURE_SITE_INFO!$B$3:$U$501,14,FALSE),"")</f>
        <v/>
      </c>
      <c r="AJ3" s="1" t="str">
        <f>IFERROR(VLOOKUP($V3,CAPTURE_SITE_INFO!$B$3:$U$501,15,FALSE),"")</f>
        <v/>
      </c>
      <c r="AK3" s="1" t="str">
        <f>IFERROR(VLOOKUP($V3,CAPTURE_SITE_INFO!$B$3:$U$501,16,FALSE),"")</f>
        <v/>
      </c>
      <c r="AL3" s="1" t="str">
        <f>IFERROR(VLOOKUP($V3,CAPTURE_SITE_INFO!$B$3:$U$501,17,FALSE),"")</f>
        <v/>
      </c>
      <c r="AM3" s="1" t="str">
        <f>IFERROR(VLOOKUP($V3,CAPTURE_SITE_INFO!$B$3:$U$501,18,FALSE),"")</f>
        <v/>
      </c>
      <c r="AN3" s="1" t="str">
        <f>IFERROR(VLOOKUP($V3,CAPTURE_SITE_INFO!$B$3:$U$501,19,FALSE),"")</f>
        <v/>
      </c>
      <c r="AO3" s="1" t="str">
        <f>IFERROR(VLOOKUP($V3,CAPTURE_SITE_INFO!$B$3:$U$501,20,FALSE),"")</f>
        <v/>
      </c>
      <c r="AP3" s="1" t="str">
        <f>IFERROR(VLOOKUP($V3,CAPTURE_SITE_INFO!$B$3:$V$501,21,FALSE),"")</f>
        <v/>
      </c>
    </row>
    <row r="4" spans="1:42" x14ac:dyDescent="0.25">
      <c r="A4" s="1" t="str">
        <f t="shared" si="0"/>
        <v/>
      </c>
      <c r="B4" s="1" t="str">
        <f>IF(CAPTURE_DATA!O5="NOBATS___","NOBATS",IF(CAPTURE_DATA!O5="___","",CAPTURE_DATA!O5))</f>
        <v/>
      </c>
      <c r="C4" s="1" t="str">
        <f t="shared" si="1"/>
        <v/>
      </c>
      <c r="D4" s="1" t="str">
        <f>IF(CAPTURE_DATA!Q5 = 0,"",CAPTURE_DATA!Q5)</f>
        <v/>
      </c>
      <c r="E4" s="1" t="str">
        <f>IF(CAPTURE_DATA!R5 = 0,"",CAPTURE_DATA!R5)</f>
        <v/>
      </c>
      <c r="F4" s="1" t="str">
        <f>IF(CAPTURE_DATA!S5 = 0,"",CAPTURE_DATA!S5)</f>
        <v/>
      </c>
      <c r="G4" s="1" t="str">
        <f>IF(CAPTURE_DATA!T5=0,"",CAPTURE_DATA!T5)</f>
        <v/>
      </c>
      <c r="H4" s="1" t="str">
        <f>IF(CAPTURE_DATA!U5=0,"",CAPTURE_DATA!U5)</f>
        <v/>
      </c>
      <c r="I4" s="1" t="str">
        <f>IF(CAPTURE_DATA!V5=0,"",CAPTURE_DATA!V5)</f>
        <v/>
      </c>
      <c r="J4" s="1" t="str">
        <f>IF(CAPTURE_DATA!W5=0,"",CAPTURE_DATA!W5)</f>
        <v/>
      </c>
      <c r="K4" s="1" t="str">
        <f>IF(CAPTURE_DATA!X5="","",CAPTURE_DATA!X5)</f>
        <v/>
      </c>
      <c r="L4" s="1" t="str">
        <f>IF(CAPTURE_DATA!Y5="","",CAPTURE_DATA!Y5)</f>
        <v/>
      </c>
      <c r="M4" s="1" t="str">
        <f>IF(CAPTURE_DATA!Z5="","",CAPTURE_DATA!Z5)</f>
        <v/>
      </c>
      <c r="N4" s="1" t="str">
        <f>IF(CAPTURE_DATA!AA5=0,"",CAPTURE_DATA!AA5)</f>
        <v/>
      </c>
      <c r="O4" s="1" t="str">
        <f>IF(CAPTURE_DATA!AB5=0,"",CAPTURE_DATA!AB5)</f>
        <v/>
      </c>
      <c r="P4" s="1" t="str">
        <f>IF(CAPTURE_DATA!AC5="-","",CAPTURE_DATA!AC5)</f>
        <v/>
      </c>
      <c r="Q4" s="1" t="str">
        <f>IF(CAPTURE_DATA!AD5=0,"",CAPTURE_DATA!AD5)</f>
        <v/>
      </c>
      <c r="R4" s="1" t="str">
        <f>IF(CAPTURE_DATA!AE5=0,"",CAPTURE_DATA!AE5)</f>
        <v/>
      </c>
      <c r="S4" s="1" t="str">
        <f>IF(CAPTURE_DATA!AF5=0,"",CAPTURE_DATA!AF5)</f>
        <v/>
      </c>
      <c r="T4" s="16" t="str">
        <f>IF(B4="","",IF(B4="NBAT","",CAPTURE_DATA!A5))</f>
        <v/>
      </c>
      <c r="U4" s="1" t="str">
        <f>IF(CAPTURE_DATA!AG5=0,"",CAPTURE_DATA!AG5)</f>
        <v/>
      </c>
      <c r="V4" s="1" t="str">
        <f>IF(CAPTURE_DATA!AH5=0,"",CAPTURE_DATA!AH5)</f>
        <v/>
      </c>
      <c r="W4" s="1" t="str">
        <f>IFERROR(VLOOKUP(V4,CAPTURE_SITE_INFO!$B$3:$U$501,2,FALSE),"")</f>
        <v/>
      </c>
      <c r="X4" s="1" t="str">
        <f>IFERROR(VLOOKUP($V4,CAPTURE_SITE_INFO!$B$3:$U$501,3,FALSE),"")</f>
        <v/>
      </c>
      <c r="Y4" s="189" t="str">
        <f>IFERROR(VLOOKUP($V4,CAPTURE_SITE_INFO!$B$3:$U$501,4,FALSE),"")</f>
        <v/>
      </c>
      <c r="Z4" s="1" t="str">
        <f>IFERROR(VLOOKUP($V4,CAPTURE_SITE_INFO!$B$3:$U$501,5,FALSE),"")</f>
        <v/>
      </c>
      <c r="AA4" s="1" t="str">
        <f>IFERROR(VLOOKUP($V4,CAPTURE_SITE_INFO!$B$3:$U$501,6,FALSE),"")</f>
        <v/>
      </c>
      <c r="AB4" s="1" t="str">
        <f>IFERROR(VLOOKUP($V4,CAPTURE_SITE_INFO!$B$3:$U$501,7,FALSE),"")</f>
        <v/>
      </c>
      <c r="AC4" s="1" t="str">
        <f>IFERROR(VLOOKUP($V4,CAPTURE_SITE_INFO!$B$3:$U$501,8,FALSE),"")</f>
        <v/>
      </c>
      <c r="AD4" s="16" t="str">
        <f>IFERROR(VLOOKUP($V4,CAPTURE_SITE_INFO!$B$3:$U$501,9,FALSE),"")</f>
        <v/>
      </c>
      <c r="AE4" s="16" t="str">
        <f>IFERROR(VLOOKUP($V4,CAPTURE_SITE_INFO!$B$3:$U$501,10,FALSE),"")</f>
        <v/>
      </c>
      <c r="AF4" s="190" t="str">
        <f>IFERROR(VLOOKUP($V4,CAPTURE_SITE_INFO!$B$3:$U$501,11,FALSE),"")</f>
        <v/>
      </c>
      <c r="AG4" s="190" t="str">
        <f>IFERROR(VLOOKUP($V4,CAPTURE_SITE_INFO!$B$3:$U$501,12,FALSE),"")</f>
        <v/>
      </c>
      <c r="AH4" s="1" t="str">
        <f>IFERROR(VLOOKUP($V4,CAPTURE_SITE_INFO!$B$3:$U$501,13,FALSE),"")</f>
        <v/>
      </c>
      <c r="AI4" s="1" t="str">
        <f>IFERROR(VLOOKUP($V4,CAPTURE_SITE_INFO!$B$3:$U$501,14,FALSE),"")</f>
        <v/>
      </c>
      <c r="AJ4" s="1" t="str">
        <f>IFERROR(VLOOKUP($V4,CAPTURE_SITE_INFO!$B$3:$U$501,15,FALSE),"")</f>
        <v/>
      </c>
      <c r="AK4" s="1" t="str">
        <f>IFERROR(VLOOKUP($V4,CAPTURE_SITE_INFO!$B$3:$U$501,16,FALSE),"")</f>
        <v/>
      </c>
      <c r="AL4" s="1" t="str">
        <f>IFERROR(VLOOKUP($V4,CAPTURE_SITE_INFO!$B$3:$U$501,17,FALSE),"")</f>
        <v/>
      </c>
      <c r="AM4" s="1" t="str">
        <f>IFERROR(VLOOKUP($V4,CAPTURE_SITE_INFO!$B$3:$U$501,18,FALSE),"")</f>
        <v/>
      </c>
      <c r="AN4" s="1" t="str">
        <f>IFERROR(VLOOKUP($V4,CAPTURE_SITE_INFO!$B$3:$U$501,19,FALSE),"")</f>
        <v/>
      </c>
      <c r="AO4" s="1" t="str">
        <f>IFERROR(VLOOKUP($V4,CAPTURE_SITE_INFO!$B$3:$U$501,20,FALSE),"")</f>
        <v/>
      </c>
      <c r="AP4" s="1" t="str">
        <f>IFERROR(VLOOKUP($V4,CAPTURE_SITE_INFO!$B$3:$V$501,21,FALSE),"")</f>
        <v/>
      </c>
    </row>
    <row r="5" spans="1:42" x14ac:dyDescent="0.25">
      <c r="A5" s="1" t="str">
        <f t="shared" si="0"/>
        <v/>
      </c>
      <c r="B5" s="1" t="str">
        <f>IF(CAPTURE_DATA!O6="NOBATS___","NOBATS",IF(CAPTURE_DATA!O6="___","",CAPTURE_DATA!O6))</f>
        <v/>
      </c>
      <c r="C5" s="1" t="str">
        <f t="shared" si="1"/>
        <v/>
      </c>
      <c r="D5" s="1" t="str">
        <f>IF(CAPTURE_DATA!Q6 = 0,"",CAPTURE_DATA!Q6)</f>
        <v/>
      </c>
      <c r="E5" s="1" t="str">
        <f>IF(CAPTURE_DATA!R6 = 0,"",CAPTURE_DATA!R6)</f>
        <v/>
      </c>
      <c r="F5" s="1" t="str">
        <f>IF(CAPTURE_DATA!S6 = 0,"",CAPTURE_DATA!S6)</f>
        <v/>
      </c>
      <c r="G5" s="1" t="str">
        <f>IF(CAPTURE_DATA!T6=0,"",CAPTURE_DATA!T6)</f>
        <v/>
      </c>
      <c r="H5" s="1" t="str">
        <f>IF(CAPTURE_DATA!U6=0,"",CAPTURE_DATA!U6)</f>
        <v/>
      </c>
      <c r="I5" s="1" t="str">
        <f>IF(CAPTURE_DATA!V6=0,"",CAPTURE_DATA!V6)</f>
        <v/>
      </c>
      <c r="J5" s="1" t="str">
        <f>IF(CAPTURE_DATA!W6=0,"",CAPTURE_DATA!W6)</f>
        <v/>
      </c>
      <c r="K5" s="1" t="str">
        <f>IF(CAPTURE_DATA!X6="","",CAPTURE_DATA!X6)</f>
        <v/>
      </c>
      <c r="L5" s="1" t="str">
        <f>IF(CAPTURE_DATA!Y6="","",CAPTURE_DATA!Y6)</f>
        <v/>
      </c>
      <c r="M5" s="1" t="str">
        <f>IF(CAPTURE_DATA!Z6="","",CAPTURE_DATA!Z6)</f>
        <v/>
      </c>
      <c r="N5" s="1" t="str">
        <f>IF(CAPTURE_DATA!AA6=0,"",CAPTURE_DATA!AA6)</f>
        <v/>
      </c>
      <c r="O5" s="1" t="str">
        <f>IF(CAPTURE_DATA!AB6=0,"",CAPTURE_DATA!AB6)</f>
        <v/>
      </c>
      <c r="P5" s="1" t="str">
        <f>IF(CAPTURE_DATA!AC6="-","",CAPTURE_DATA!AC6)</f>
        <v/>
      </c>
      <c r="Q5" s="1" t="str">
        <f>IF(CAPTURE_DATA!AD6=0,"",CAPTURE_DATA!AD6)</f>
        <v/>
      </c>
      <c r="R5" s="1" t="str">
        <f>IF(CAPTURE_DATA!AE6=0,"",CAPTURE_DATA!AE6)</f>
        <v/>
      </c>
      <c r="S5" s="1" t="str">
        <f>IF(CAPTURE_DATA!AF6=0,"",CAPTURE_DATA!AF6)</f>
        <v/>
      </c>
      <c r="T5" s="16" t="str">
        <f>IF(B5="","",IF(B5="NBAT","",CAPTURE_DATA!A6))</f>
        <v/>
      </c>
      <c r="U5" s="1" t="str">
        <f>IF(CAPTURE_DATA!AG6=0,"",CAPTURE_DATA!AG6)</f>
        <v/>
      </c>
      <c r="V5" s="1" t="str">
        <f>IF(CAPTURE_DATA!AH6=0,"",CAPTURE_DATA!AH6)</f>
        <v/>
      </c>
      <c r="W5" s="1" t="str">
        <f>IFERROR(VLOOKUP(V5,CAPTURE_SITE_INFO!$B$3:$U$501,2,FALSE),"")</f>
        <v/>
      </c>
      <c r="X5" s="1" t="str">
        <f>IFERROR(VLOOKUP($V5,CAPTURE_SITE_INFO!$B$3:$U$501,3,FALSE),"")</f>
        <v/>
      </c>
      <c r="Y5" s="189" t="str">
        <f>IFERROR(VLOOKUP($V5,CAPTURE_SITE_INFO!$B$3:$U$501,4,FALSE),"")</f>
        <v/>
      </c>
      <c r="Z5" s="1" t="str">
        <f>IFERROR(VLOOKUP($V5,CAPTURE_SITE_INFO!$B$3:$U$501,5,FALSE),"")</f>
        <v/>
      </c>
      <c r="AA5" s="1" t="str">
        <f>IFERROR(VLOOKUP($V5,CAPTURE_SITE_INFO!$B$3:$U$501,6,FALSE),"")</f>
        <v/>
      </c>
      <c r="AB5" s="1" t="str">
        <f>IFERROR(VLOOKUP($V5,CAPTURE_SITE_INFO!$B$3:$U$501,7,FALSE),"")</f>
        <v/>
      </c>
      <c r="AC5" s="1" t="str">
        <f>IFERROR(VLOOKUP($V5,CAPTURE_SITE_INFO!$B$3:$U$501,8,FALSE),"")</f>
        <v/>
      </c>
      <c r="AD5" s="16" t="str">
        <f>IFERROR(VLOOKUP($V5,CAPTURE_SITE_INFO!$B$3:$U$501,9,FALSE),"")</f>
        <v/>
      </c>
      <c r="AE5" s="16" t="str">
        <f>IFERROR(VLOOKUP($V5,CAPTURE_SITE_INFO!$B$3:$U$501,10,FALSE),"")</f>
        <v/>
      </c>
      <c r="AF5" s="190" t="str">
        <f>IFERROR(VLOOKUP($V5,CAPTURE_SITE_INFO!$B$3:$U$501,11,FALSE),"")</f>
        <v/>
      </c>
      <c r="AG5" s="190" t="str">
        <f>IFERROR(VLOOKUP($V5,CAPTURE_SITE_INFO!$B$3:$U$501,12,FALSE),"")</f>
        <v/>
      </c>
      <c r="AH5" s="1" t="str">
        <f>IFERROR(VLOOKUP($V5,CAPTURE_SITE_INFO!$B$3:$U$501,13,FALSE),"")</f>
        <v/>
      </c>
      <c r="AI5" s="1" t="str">
        <f>IFERROR(VLOOKUP($V5,CAPTURE_SITE_INFO!$B$3:$U$501,14,FALSE),"")</f>
        <v/>
      </c>
      <c r="AJ5" s="1" t="str">
        <f>IFERROR(VLOOKUP($V5,CAPTURE_SITE_INFO!$B$3:$U$501,15,FALSE),"")</f>
        <v/>
      </c>
      <c r="AK5" s="1" t="str">
        <f>IFERROR(VLOOKUP($V5,CAPTURE_SITE_INFO!$B$3:$U$501,16,FALSE),"")</f>
        <v/>
      </c>
      <c r="AL5" s="1" t="str">
        <f>IFERROR(VLOOKUP($V5,CAPTURE_SITE_INFO!$B$3:$U$501,17,FALSE),"")</f>
        <v/>
      </c>
      <c r="AM5" s="1" t="str">
        <f>IFERROR(VLOOKUP($V5,CAPTURE_SITE_INFO!$B$3:$U$501,18,FALSE),"")</f>
        <v/>
      </c>
      <c r="AN5" s="1" t="str">
        <f>IFERROR(VLOOKUP($V5,CAPTURE_SITE_INFO!$B$3:$U$501,19,FALSE),"")</f>
        <v/>
      </c>
      <c r="AO5" s="1" t="str">
        <f>IFERROR(VLOOKUP($V5,CAPTURE_SITE_INFO!$B$3:$U$501,20,FALSE),"")</f>
        <v/>
      </c>
      <c r="AP5" s="1" t="str">
        <f>IFERROR(VLOOKUP($V5,CAPTURE_SITE_INFO!$B$3:$V$501,21,FALSE),"")</f>
        <v/>
      </c>
    </row>
    <row r="6" spans="1:42" x14ac:dyDescent="0.25">
      <c r="A6" s="1" t="str">
        <f t="shared" si="0"/>
        <v/>
      </c>
      <c r="B6" s="1" t="str">
        <f>IF(CAPTURE_DATA!O7="NOBATS___","NOBATS",IF(CAPTURE_DATA!O7="___","",CAPTURE_DATA!O7))</f>
        <v/>
      </c>
      <c r="C6" s="1" t="str">
        <f t="shared" si="1"/>
        <v/>
      </c>
      <c r="D6" s="1" t="str">
        <f>IF(CAPTURE_DATA!Q7 = 0,"",CAPTURE_DATA!Q7)</f>
        <v/>
      </c>
      <c r="E6" s="1" t="str">
        <f>IF(CAPTURE_DATA!R7 = 0,"",CAPTURE_DATA!R7)</f>
        <v/>
      </c>
      <c r="F6" s="1" t="str">
        <f>IF(CAPTURE_DATA!S7 = 0,"",CAPTURE_DATA!S7)</f>
        <v/>
      </c>
      <c r="G6" s="1" t="str">
        <f>IF(CAPTURE_DATA!T7=0,"",CAPTURE_DATA!T7)</f>
        <v/>
      </c>
      <c r="H6" s="1" t="str">
        <f>IF(CAPTURE_DATA!U7=0,"",CAPTURE_DATA!U7)</f>
        <v/>
      </c>
      <c r="I6" s="1" t="str">
        <f>IF(CAPTURE_DATA!V7=0,"",CAPTURE_DATA!V7)</f>
        <v/>
      </c>
      <c r="J6" s="1" t="str">
        <f>IF(CAPTURE_DATA!W7=0,"",CAPTURE_DATA!W7)</f>
        <v/>
      </c>
      <c r="K6" s="1" t="str">
        <f>IF(CAPTURE_DATA!X7="","",CAPTURE_DATA!X7)</f>
        <v/>
      </c>
      <c r="L6" s="1" t="str">
        <f>IF(CAPTURE_DATA!Y7="","",CAPTURE_DATA!Y7)</f>
        <v/>
      </c>
      <c r="M6" s="1" t="str">
        <f>IF(CAPTURE_DATA!Z7="","",CAPTURE_DATA!Z7)</f>
        <v/>
      </c>
      <c r="N6" s="1" t="str">
        <f>IF(CAPTURE_DATA!AA7=0,"",CAPTURE_DATA!AA7)</f>
        <v/>
      </c>
      <c r="O6" s="1" t="str">
        <f>IF(CAPTURE_DATA!AB7=0,"",CAPTURE_DATA!AB7)</f>
        <v/>
      </c>
      <c r="P6" s="1" t="str">
        <f>IF(CAPTURE_DATA!AC7="-","",CAPTURE_DATA!AC7)</f>
        <v/>
      </c>
      <c r="Q6" s="1" t="str">
        <f>IF(CAPTURE_DATA!AD7=0,"",CAPTURE_DATA!AD7)</f>
        <v/>
      </c>
      <c r="R6" s="1" t="str">
        <f>IF(CAPTURE_DATA!AE7=0,"",CAPTURE_DATA!AE7)</f>
        <v/>
      </c>
      <c r="S6" s="1" t="str">
        <f>IF(CAPTURE_DATA!AF7=0,"",CAPTURE_DATA!AF7)</f>
        <v/>
      </c>
      <c r="T6" s="16" t="str">
        <f>IF(B6="","",IF(B6="NBAT","",CAPTURE_DATA!A7))</f>
        <v/>
      </c>
      <c r="U6" s="1" t="str">
        <f>IF(CAPTURE_DATA!AG7=0,"",CAPTURE_DATA!AG7)</f>
        <v/>
      </c>
      <c r="V6" s="1" t="str">
        <f>IF(CAPTURE_DATA!AH7=0,"",CAPTURE_DATA!AH7)</f>
        <v/>
      </c>
      <c r="W6" s="1" t="str">
        <f>IFERROR(VLOOKUP(V6,CAPTURE_SITE_INFO!$B$3:$U$501,2,FALSE),"")</f>
        <v/>
      </c>
      <c r="X6" s="1" t="str">
        <f>IFERROR(VLOOKUP($V6,CAPTURE_SITE_INFO!$B$3:$U$501,3,FALSE),"")</f>
        <v/>
      </c>
      <c r="Y6" s="189" t="str">
        <f>IFERROR(VLOOKUP($V6,CAPTURE_SITE_INFO!$B$3:$U$501,4,FALSE),"")</f>
        <v/>
      </c>
      <c r="Z6" s="1" t="str">
        <f>IFERROR(VLOOKUP($V6,CAPTURE_SITE_INFO!$B$3:$U$501,5,FALSE),"")</f>
        <v/>
      </c>
      <c r="AA6" s="1" t="str">
        <f>IFERROR(VLOOKUP($V6,CAPTURE_SITE_INFO!$B$3:$U$501,6,FALSE),"")</f>
        <v/>
      </c>
      <c r="AB6" s="1" t="str">
        <f>IFERROR(VLOOKUP($V6,CAPTURE_SITE_INFO!$B$3:$U$501,7,FALSE),"")</f>
        <v/>
      </c>
      <c r="AC6" s="1" t="str">
        <f>IFERROR(VLOOKUP($V6,CAPTURE_SITE_INFO!$B$3:$U$501,8,FALSE),"")</f>
        <v/>
      </c>
      <c r="AD6" s="16" t="str">
        <f>IFERROR(VLOOKUP($V6,CAPTURE_SITE_INFO!$B$3:$U$501,9,FALSE),"")</f>
        <v/>
      </c>
      <c r="AE6" s="16" t="str">
        <f>IFERROR(VLOOKUP($V6,CAPTURE_SITE_INFO!$B$3:$U$501,10,FALSE),"")</f>
        <v/>
      </c>
      <c r="AF6" s="190" t="str">
        <f>IFERROR(VLOOKUP($V6,CAPTURE_SITE_INFO!$B$3:$U$501,11,FALSE),"")</f>
        <v/>
      </c>
      <c r="AG6" s="190" t="str">
        <f>IFERROR(VLOOKUP($V6,CAPTURE_SITE_INFO!$B$3:$U$501,12,FALSE),"")</f>
        <v/>
      </c>
      <c r="AH6" s="1" t="str">
        <f>IFERROR(VLOOKUP($V6,CAPTURE_SITE_INFO!$B$3:$U$501,13,FALSE),"")</f>
        <v/>
      </c>
      <c r="AI6" s="1" t="str">
        <f>IFERROR(VLOOKUP($V6,CAPTURE_SITE_INFO!$B$3:$U$501,14,FALSE),"")</f>
        <v/>
      </c>
      <c r="AJ6" s="1" t="str">
        <f>IFERROR(VLOOKUP($V6,CAPTURE_SITE_INFO!$B$3:$U$501,15,FALSE),"")</f>
        <v/>
      </c>
      <c r="AK6" s="1" t="str">
        <f>IFERROR(VLOOKUP($V6,CAPTURE_SITE_INFO!$B$3:$U$501,16,FALSE),"")</f>
        <v/>
      </c>
      <c r="AL6" s="1" t="str">
        <f>IFERROR(VLOOKUP($V6,CAPTURE_SITE_INFO!$B$3:$U$501,17,FALSE),"")</f>
        <v/>
      </c>
      <c r="AM6" s="1" t="str">
        <f>IFERROR(VLOOKUP($V6,CAPTURE_SITE_INFO!$B$3:$U$501,18,FALSE),"")</f>
        <v/>
      </c>
      <c r="AN6" s="1" t="str">
        <f>IFERROR(VLOOKUP($V6,CAPTURE_SITE_INFO!$B$3:$U$501,19,FALSE),"")</f>
        <v/>
      </c>
      <c r="AO6" s="1" t="str">
        <f>IFERROR(VLOOKUP($V6,CAPTURE_SITE_INFO!$B$3:$U$501,20,FALSE),"")</f>
        <v/>
      </c>
      <c r="AP6" s="1" t="str">
        <f>IFERROR(VLOOKUP($V6,CAPTURE_SITE_INFO!$B$3:$V$501,21,FALSE),"")</f>
        <v/>
      </c>
    </row>
    <row r="7" spans="1:42" x14ac:dyDescent="0.25">
      <c r="A7" s="1" t="str">
        <f>IFERROR((CONCATENATE(((-1*TRUNC(X7, 4))*10000),((TRUNC(W7,4))*10000),"-",AB7)),"")</f>
        <v/>
      </c>
      <c r="B7" s="1" t="str">
        <f>IF(CAPTURE_DATA!O8="NOBATS___","NOBATS",IF(CAPTURE_DATA!O8="___","",CAPTURE_DATA!O8))</f>
        <v/>
      </c>
      <c r="C7" s="1" t="str">
        <f t="shared" si="1"/>
        <v/>
      </c>
      <c r="D7" s="1" t="str">
        <f>IF(CAPTURE_DATA!Q8 = 0,"",CAPTURE_DATA!Q8)</f>
        <v/>
      </c>
      <c r="E7" s="1" t="str">
        <f>IF(CAPTURE_DATA!R8 = 0,"",CAPTURE_DATA!R8)</f>
        <v/>
      </c>
      <c r="F7" s="1" t="str">
        <f>IF(CAPTURE_DATA!S8 = 0,"",CAPTURE_DATA!S8)</f>
        <v/>
      </c>
      <c r="G7" s="1" t="str">
        <f>IF(CAPTURE_DATA!T8=0,"",CAPTURE_DATA!T8)</f>
        <v/>
      </c>
      <c r="H7" s="1" t="str">
        <f>IF(CAPTURE_DATA!U8=0,"",CAPTURE_DATA!U8)</f>
        <v/>
      </c>
      <c r="I7" s="1" t="str">
        <f>IF(CAPTURE_DATA!V8=0,"",CAPTURE_DATA!V8)</f>
        <v/>
      </c>
      <c r="J7" s="1" t="str">
        <f>IF(CAPTURE_DATA!W8=0,"",CAPTURE_DATA!W8)</f>
        <v/>
      </c>
      <c r="K7" s="1" t="str">
        <f>IF(CAPTURE_DATA!X8="","",CAPTURE_DATA!X8)</f>
        <v/>
      </c>
      <c r="L7" s="1" t="str">
        <f>IF(CAPTURE_DATA!Y8="","",CAPTURE_DATA!Y8)</f>
        <v/>
      </c>
      <c r="M7" s="1" t="str">
        <f>IF(CAPTURE_DATA!Z8="","",CAPTURE_DATA!Z8)</f>
        <v/>
      </c>
      <c r="N7" s="1" t="str">
        <f>IF(CAPTURE_DATA!AA8=0,"",CAPTURE_DATA!AA8)</f>
        <v/>
      </c>
      <c r="O7" s="1" t="str">
        <f>IF(CAPTURE_DATA!AB8=0,"",CAPTURE_DATA!AB8)</f>
        <v/>
      </c>
      <c r="P7" s="1" t="str">
        <f>IF(CAPTURE_DATA!AC8="-","",CAPTURE_DATA!AC8)</f>
        <v/>
      </c>
      <c r="Q7" s="1" t="str">
        <f>IF(CAPTURE_DATA!AD8=0,"",CAPTURE_DATA!AD8)</f>
        <v/>
      </c>
      <c r="R7" s="1" t="str">
        <f>IF(CAPTURE_DATA!AE8=0,"",CAPTURE_DATA!AE8)</f>
        <v/>
      </c>
      <c r="S7" s="1" t="str">
        <f>IF(CAPTURE_DATA!AF8=0,"",CAPTURE_DATA!AF8)</f>
        <v/>
      </c>
      <c r="T7" s="16" t="str">
        <f>IF(B7="","",IF(B7="NBAT","",CAPTURE_DATA!A8))</f>
        <v/>
      </c>
      <c r="U7" s="1" t="str">
        <f>IF(CAPTURE_DATA!AG8=0,"",CAPTURE_DATA!AG8)</f>
        <v/>
      </c>
      <c r="V7" s="1" t="str">
        <f>IF(CAPTURE_DATA!AH8=0,"",CAPTURE_DATA!AH8)</f>
        <v/>
      </c>
      <c r="W7" s="1" t="str">
        <f>IFERROR(VLOOKUP(V7,CAPTURE_SITE_INFO!$B$3:$U$501,2,FALSE),"")</f>
        <v/>
      </c>
      <c r="X7" s="1" t="str">
        <f>IFERROR(VLOOKUP($V7,CAPTURE_SITE_INFO!$B$3:$U$501,3,FALSE),"")</f>
        <v/>
      </c>
      <c r="Y7" s="189" t="str">
        <f>IFERROR(VLOOKUP($V7,CAPTURE_SITE_INFO!$B$3:$U$501,4,FALSE),"")</f>
        <v/>
      </c>
      <c r="Z7" s="1" t="str">
        <f>IFERROR(VLOOKUP($V7,CAPTURE_SITE_INFO!$B$3:$U$501,5,FALSE),"")</f>
        <v/>
      </c>
      <c r="AA7" s="1" t="str">
        <f>IFERROR(VLOOKUP($V7,CAPTURE_SITE_INFO!$B$3:$U$501,6,FALSE),"")</f>
        <v/>
      </c>
      <c r="AB7" s="1" t="str">
        <f>IFERROR(VLOOKUP($V7,CAPTURE_SITE_INFO!$B$3:$U$501,7,FALSE),"")</f>
        <v/>
      </c>
      <c r="AC7" s="1" t="str">
        <f>IFERROR(VLOOKUP($V7,CAPTURE_SITE_INFO!$B$3:$U$501,8,FALSE),"")</f>
        <v/>
      </c>
      <c r="AD7" s="16" t="str">
        <f>IFERROR(VLOOKUP($V7,CAPTURE_SITE_INFO!$B$3:$U$501,9,FALSE),"")</f>
        <v/>
      </c>
      <c r="AE7" s="16" t="str">
        <f>IFERROR(VLOOKUP($V7,CAPTURE_SITE_INFO!$B$3:$U$501,10,FALSE),"")</f>
        <v/>
      </c>
      <c r="AF7" s="190" t="str">
        <f>IFERROR(VLOOKUP($V7,CAPTURE_SITE_INFO!$B$3:$U$501,11,FALSE),"")</f>
        <v/>
      </c>
      <c r="AG7" s="190" t="str">
        <f>IFERROR(VLOOKUP($V7,CAPTURE_SITE_INFO!$B$3:$U$501,12,FALSE),"")</f>
        <v/>
      </c>
      <c r="AH7" s="1" t="str">
        <f>IFERROR(VLOOKUP($V7,CAPTURE_SITE_INFO!$B$3:$U$501,13,FALSE),"")</f>
        <v/>
      </c>
      <c r="AI7" s="1" t="str">
        <f>IFERROR(VLOOKUP($V7,CAPTURE_SITE_INFO!$B$3:$U$501,14,FALSE),"")</f>
        <v/>
      </c>
      <c r="AJ7" s="1" t="str">
        <f>IFERROR(VLOOKUP($V7,CAPTURE_SITE_INFO!$B$3:$U$501,15,FALSE),"")</f>
        <v/>
      </c>
      <c r="AK7" s="1" t="str">
        <f>IFERROR(VLOOKUP($V7,CAPTURE_SITE_INFO!$B$3:$U$501,16,FALSE),"")</f>
        <v/>
      </c>
      <c r="AL7" s="1" t="str">
        <f>IFERROR(VLOOKUP($V7,CAPTURE_SITE_INFO!$B$3:$U$501,17,FALSE),"")</f>
        <v/>
      </c>
      <c r="AM7" s="1" t="str">
        <f>IFERROR(VLOOKUP($V7,CAPTURE_SITE_INFO!$B$3:$U$501,18,FALSE),"")</f>
        <v/>
      </c>
      <c r="AN7" s="1" t="str">
        <f>IFERROR(VLOOKUP($V7,CAPTURE_SITE_INFO!$B$3:$U$501,19,FALSE),"")</f>
        <v/>
      </c>
      <c r="AO7" s="1" t="str">
        <f>IFERROR(VLOOKUP($V7,CAPTURE_SITE_INFO!$B$3:$U$501,20,FALSE),"")</f>
        <v/>
      </c>
      <c r="AP7" s="1" t="str">
        <f>IFERROR(VLOOKUP($V7,CAPTURE_SITE_INFO!$B$3:$V$501,21,FALSE),"")</f>
        <v/>
      </c>
    </row>
    <row r="8" spans="1:42" x14ac:dyDescent="0.25">
      <c r="A8" s="1" t="str">
        <f t="shared" si="0"/>
        <v/>
      </c>
      <c r="B8" s="1" t="str">
        <f>IF(CAPTURE_DATA!O9="NOBATS___","NOBATS",IF(CAPTURE_DATA!O9="___","",CAPTURE_DATA!O9))</f>
        <v/>
      </c>
      <c r="C8" s="1" t="str">
        <f t="shared" si="1"/>
        <v/>
      </c>
      <c r="D8" s="1" t="str">
        <f>IF(CAPTURE_DATA!Q9 = 0,"",CAPTURE_DATA!Q9)</f>
        <v/>
      </c>
      <c r="E8" s="1" t="str">
        <f>IF(CAPTURE_DATA!R9 = 0,"",CAPTURE_DATA!R9)</f>
        <v/>
      </c>
      <c r="F8" s="1" t="str">
        <f>IF(CAPTURE_DATA!S9 = 0,"",CAPTURE_DATA!S9)</f>
        <v/>
      </c>
      <c r="G8" s="1" t="str">
        <f>IF(CAPTURE_DATA!T9=0,"",CAPTURE_DATA!T9)</f>
        <v/>
      </c>
      <c r="H8" s="1" t="str">
        <f>IF(CAPTURE_DATA!U9=0,"",CAPTURE_DATA!U9)</f>
        <v/>
      </c>
      <c r="I8" s="1" t="str">
        <f>IF(CAPTURE_DATA!V9=0,"",CAPTURE_DATA!V9)</f>
        <v/>
      </c>
      <c r="J8" s="1" t="str">
        <f>IF(CAPTURE_DATA!W9=0,"",CAPTURE_DATA!W9)</f>
        <v/>
      </c>
      <c r="K8" s="1" t="str">
        <f>IF(CAPTURE_DATA!X9="","",CAPTURE_DATA!X9)</f>
        <v/>
      </c>
      <c r="L8" s="1" t="str">
        <f>IF(CAPTURE_DATA!Y9="","",CAPTURE_DATA!Y9)</f>
        <v/>
      </c>
      <c r="M8" s="1" t="str">
        <f>IF(CAPTURE_DATA!Z9="","",CAPTURE_DATA!Z9)</f>
        <v/>
      </c>
      <c r="N8" s="1" t="str">
        <f>IF(CAPTURE_DATA!AA9=0,"",CAPTURE_DATA!AA9)</f>
        <v/>
      </c>
      <c r="O8" s="1" t="str">
        <f>IF(CAPTURE_DATA!AB9=0,"",CAPTURE_DATA!AB9)</f>
        <v/>
      </c>
      <c r="P8" s="1" t="str">
        <f>IF(CAPTURE_DATA!AC9="-","",CAPTURE_DATA!AC9)</f>
        <v/>
      </c>
      <c r="Q8" s="1" t="str">
        <f>IF(CAPTURE_DATA!AD9=0,"",CAPTURE_DATA!AD9)</f>
        <v/>
      </c>
      <c r="R8" s="1" t="str">
        <f>IF(CAPTURE_DATA!AE9=0,"",CAPTURE_DATA!AE9)</f>
        <v/>
      </c>
      <c r="S8" s="1" t="str">
        <f>IF(CAPTURE_DATA!AF9=0,"",CAPTURE_DATA!AF9)</f>
        <v/>
      </c>
      <c r="T8" s="16" t="str">
        <f>IF(B8="","",IF(B8="NBAT","",CAPTURE_DATA!A9))</f>
        <v/>
      </c>
      <c r="U8" s="1" t="str">
        <f>IF(CAPTURE_DATA!AG9=0,"",CAPTURE_DATA!AG9)</f>
        <v/>
      </c>
      <c r="V8" s="1" t="str">
        <f>IF(CAPTURE_DATA!AH9=0,"",CAPTURE_DATA!AH9)</f>
        <v/>
      </c>
      <c r="W8" s="1" t="str">
        <f>IFERROR(VLOOKUP(V8,CAPTURE_SITE_INFO!$B$3:$U$501,2,FALSE),"")</f>
        <v/>
      </c>
      <c r="X8" s="1" t="str">
        <f>IFERROR(VLOOKUP($V8,CAPTURE_SITE_INFO!$B$3:$U$501,3,FALSE),"")</f>
        <v/>
      </c>
      <c r="Y8" s="189" t="str">
        <f>IFERROR(VLOOKUP($V8,CAPTURE_SITE_INFO!$B$3:$U$501,4,FALSE),"")</f>
        <v/>
      </c>
      <c r="Z8" s="1" t="str">
        <f>IFERROR(VLOOKUP($V8,CAPTURE_SITE_INFO!$B$3:$U$501,5,FALSE),"")</f>
        <v/>
      </c>
      <c r="AA8" s="1" t="str">
        <f>IFERROR(VLOOKUP($V8,CAPTURE_SITE_INFO!$B$3:$U$501,6,FALSE),"")</f>
        <v/>
      </c>
      <c r="AB8" s="1" t="str">
        <f>IFERROR(VLOOKUP($V8,CAPTURE_SITE_INFO!$B$3:$U$501,7,FALSE),"")</f>
        <v/>
      </c>
      <c r="AC8" s="1" t="str">
        <f>IFERROR(VLOOKUP($V8,CAPTURE_SITE_INFO!$B$3:$U$501,8,FALSE),"")</f>
        <v/>
      </c>
      <c r="AD8" s="16" t="str">
        <f>IFERROR(VLOOKUP($V8,CAPTURE_SITE_INFO!$B$3:$U$501,9,FALSE),"")</f>
        <v/>
      </c>
      <c r="AE8" s="16" t="str">
        <f>IFERROR(VLOOKUP($V8,CAPTURE_SITE_INFO!$B$3:$U$501,10,FALSE),"")</f>
        <v/>
      </c>
      <c r="AF8" s="190" t="str">
        <f>IFERROR(VLOOKUP($V8,CAPTURE_SITE_INFO!$B$3:$U$501,11,FALSE),"")</f>
        <v/>
      </c>
      <c r="AG8" s="190" t="str">
        <f>IFERROR(VLOOKUP($V8,CAPTURE_SITE_INFO!$B$3:$U$501,12,FALSE),"")</f>
        <v/>
      </c>
      <c r="AH8" s="1" t="str">
        <f>IFERROR(VLOOKUP($V8,CAPTURE_SITE_INFO!$B$3:$U$501,13,FALSE),"")</f>
        <v/>
      </c>
      <c r="AI8" s="1" t="str">
        <f>IFERROR(VLOOKUP($V8,CAPTURE_SITE_INFO!$B$3:$U$501,14,FALSE),"")</f>
        <v/>
      </c>
      <c r="AJ8" s="1" t="str">
        <f>IFERROR(VLOOKUP($V8,CAPTURE_SITE_INFO!$B$3:$U$501,15,FALSE),"")</f>
        <v/>
      </c>
      <c r="AK8" s="1" t="str">
        <f>IFERROR(VLOOKUP($V8,CAPTURE_SITE_INFO!$B$3:$U$501,16,FALSE),"")</f>
        <v/>
      </c>
      <c r="AL8" s="1" t="str">
        <f>IFERROR(VLOOKUP($V8,CAPTURE_SITE_INFO!$B$3:$U$501,17,FALSE),"")</f>
        <v/>
      </c>
      <c r="AM8" s="1" t="str">
        <f>IFERROR(VLOOKUP($V8,CAPTURE_SITE_INFO!$B$3:$U$501,18,FALSE),"")</f>
        <v/>
      </c>
      <c r="AN8" s="1" t="str">
        <f>IFERROR(VLOOKUP($V8,CAPTURE_SITE_INFO!$B$3:$U$501,19,FALSE),"")</f>
        <v/>
      </c>
      <c r="AO8" s="1" t="str">
        <f>IFERROR(VLOOKUP($V8,CAPTURE_SITE_INFO!$B$3:$U$501,20,FALSE),"")</f>
        <v/>
      </c>
      <c r="AP8" s="1" t="str">
        <f>IFERROR(VLOOKUP($V8,CAPTURE_SITE_INFO!$B$3:$V$501,21,FALSE),"")</f>
        <v/>
      </c>
    </row>
    <row r="9" spans="1:42" x14ac:dyDescent="0.25">
      <c r="A9" s="1" t="str">
        <f t="shared" si="0"/>
        <v/>
      </c>
      <c r="B9" s="1" t="str">
        <f>IF(CAPTURE_DATA!O10="NOBATS___","NOBATS",IF(CAPTURE_DATA!O10="___","",CAPTURE_DATA!O10))</f>
        <v/>
      </c>
      <c r="C9" s="1" t="str">
        <f t="shared" si="1"/>
        <v/>
      </c>
      <c r="D9" s="1" t="str">
        <f>IF(CAPTURE_DATA!Q10 = 0,"",CAPTURE_DATA!Q10)</f>
        <v/>
      </c>
      <c r="E9" s="1" t="str">
        <f>IF(CAPTURE_DATA!R10 = 0,"",CAPTURE_DATA!R10)</f>
        <v/>
      </c>
      <c r="F9" s="1" t="str">
        <f>IF(CAPTURE_DATA!S10 = 0,"",CAPTURE_DATA!S10)</f>
        <v/>
      </c>
      <c r="G9" s="1" t="str">
        <f>IF(CAPTURE_DATA!T10=0,"",CAPTURE_DATA!T10)</f>
        <v/>
      </c>
      <c r="H9" s="1" t="str">
        <f>IF(CAPTURE_DATA!U10=0,"",CAPTURE_DATA!U10)</f>
        <v/>
      </c>
      <c r="I9" s="1" t="str">
        <f>IF(CAPTURE_DATA!V10=0,"",CAPTURE_DATA!V10)</f>
        <v/>
      </c>
      <c r="J9" s="1" t="str">
        <f>IF(CAPTURE_DATA!W10=0,"",CAPTURE_DATA!W10)</f>
        <v/>
      </c>
      <c r="K9" s="1" t="str">
        <f>IF(CAPTURE_DATA!X10="","",CAPTURE_DATA!X10)</f>
        <v/>
      </c>
      <c r="L9" s="1" t="str">
        <f>IF(CAPTURE_DATA!Y10="","",CAPTURE_DATA!Y10)</f>
        <v/>
      </c>
      <c r="M9" s="1" t="str">
        <f>IF(CAPTURE_DATA!Z10="","",CAPTURE_DATA!Z10)</f>
        <v/>
      </c>
      <c r="N9" s="1" t="str">
        <f>IF(CAPTURE_DATA!AA10=0,"",CAPTURE_DATA!AA10)</f>
        <v/>
      </c>
      <c r="O9" s="1" t="str">
        <f>IF(CAPTURE_DATA!AB10=0,"",CAPTURE_DATA!AB10)</f>
        <v/>
      </c>
      <c r="P9" s="1" t="str">
        <f>IF(CAPTURE_DATA!AC10="-","",CAPTURE_DATA!AC10)</f>
        <v/>
      </c>
      <c r="Q9" s="1" t="str">
        <f>IF(CAPTURE_DATA!AD10=0,"",CAPTURE_DATA!AD10)</f>
        <v/>
      </c>
      <c r="R9" s="1" t="str">
        <f>IF(CAPTURE_DATA!AE10=0,"",CAPTURE_DATA!AE10)</f>
        <v/>
      </c>
      <c r="S9" s="1" t="str">
        <f>IF(CAPTURE_DATA!AF10=0,"",CAPTURE_DATA!AF10)</f>
        <v/>
      </c>
      <c r="T9" s="16" t="str">
        <f>IF(B9="","",IF(B9="NBAT","",CAPTURE_DATA!A10))</f>
        <v/>
      </c>
      <c r="U9" s="1" t="str">
        <f>IF(CAPTURE_DATA!AG10=0,"",CAPTURE_DATA!AG10)</f>
        <v/>
      </c>
      <c r="V9" s="1" t="str">
        <f>IF(CAPTURE_DATA!AH10=0,"",CAPTURE_DATA!AH10)</f>
        <v/>
      </c>
      <c r="W9" s="1" t="str">
        <f>IFERROR(VLOOKUP(V9,CAPTURE_SITE_INFO!$B$3:$U$501,2,FALSE),"")</f>
        <v/>
      </c>
      <c r="X9" s="1" t="str">
        <f>IFERROR(VLOOKUP($V9,CAPTURE_SITE_INFO!$B$3:$U$501,3,FALSE),"")</f>
        <v/>
      </c>
      <c r="Y9" s="189" t="str">
        <f>IFERROR(VLOOKUP($V9,CAPTURE_SITE_INFO!$B$3:$U$501,4,FALSE),"")</f>
        <v/>
      </c>
      <c r="Z9" s="1" t="str">
        <f>IFERROR(VLOOKUP($V9,CAPTURE_SITE_INFO!$B$3:$U$501,5,FALSE),"")</f>
        <v/>
      </c>
      <c r="AA9" s="1" t="str">
        <f>IFERROR(VLOOKUP($V9,CAPTURE_SITE_INFO!$B$3:$U$501,6,FALSE),"")</f>
        <v/>
      </c>
      <c r="AB9" s="1" t="str">
        <f>IFERROR(VLOOKUP($V9,CAPTURE_SITE_INFO!$B$3:$U$501,7,FALSE),"")</f>
        <v/>
      </c>
      <c r="AC9" s="1" t="str">
        <f>IFERROR(VLOOKUP($V9,CAPTURE_SITE_INFO!$B$3:$U$501,8,FALSE),"")</f>
        <v/>
      </c>
      <c r="AD9" s="16" t="str">
        <f>IFERROR(VLOOKUP($V9,CAPTURE_SITE_INFO!$B$3:$U$501,9,FALSE),"")</f>
        <v/>
      </c>
      <c r="AE9" s="16" t="str">
        <f>IFERROR(VLOOKUP($V9,CAPTURE_SITE_INFO!$B$3:$U$501,10,FALSE),"")</f>
        <v/>
      </c>
      <c r="AF9" s="190" t="str">
        <f>IFERROR(VLOOKUP($V9,CAPTURE_SITE_INFO!$B$3:$U$501,11,FALSE),"")</f>
        <v/>
      </c>
      <c r="AG9" s="190" t="str">
        <f>IFERROR(VLOOKUP($V9,CAPTURE_SITE_INFO!$B$3:$U$501,12,FALSE),"")</f>
        <v/>
      </c>
      <c r="AH9" s="1" t="str">
        <f>IFERROR(VLOOKUP($V9,CAPTURE_SITE_INFO!$B$3:$U$501,13,FALSE),"")</f>
        <v/>
      </c>
      <c r="AI9" s="1" t="str">
        <f>IFERROR(VLOOKUP($V9,CAPTURE_SITE_INFO!$B$3:$U$501,14,FALSE),"")</f>
        <v/>
      </c>
      <c r="AJ9" s="1" t="str">
        <f>IFERROR(VLOOKUP($V9,CAPTURE_SITE_INFO!$B$3:$U$501,15,FALSE),"")</f>
        <v/>
      </c>
      <c r="AK9" s="1" t="str">
        <f>IFERROR(VLOOKUP($V9,CAPTURE_SITE_INFO!$B$3:$U$501,16,FALSE),"")</f>
        <v/>
      </c>
      <c r="AL9" s="1" t="str">
        <f>IFERROR(VLOOKUP($V9,CAPTURE_SITE_INFO!$B$3:$U$501,17,FALSE),"")</f>
        <v/>
      </c>
      <c r="AM9" s="1" t="str">
        <f>IFERROR(VLOOKUP($V9,CAPTURE_SITE_INFO!$B$3:$U$501,18,FALSE),"")</f>
        <v/>
      </c>
      <c r="AN9" s="1" t="str">
        <f>IFERROR(VLOOKUP($V9,CAPTURE_SITE_INFO!$B$3:$U$501,19,FALSE),"")</f>
        <v/>
      </c>
      <c r="AO9" s="1" t="str">
        <f>IFERROR(VLOOKUP($V9,CAPTURE_SITE_INFO!$B$3:$U$501,20,FALSE),"")</f>
        <v/>
      </c>
      <c r="AP9" s="1" t="str">
        <f>IFERROR(VLOOKUP($V9,CAPTURE_SITE_INFO!$B$3:$V$501,21,FALSE),"")</f>
        <v/>
      </c>
    </row>
    <row r="10" spans="1:42" x14ac:dyDescent="0.25">
      <c r="A10" s="1" t="str">
        <f t="shared" si="0"/>
        <v/>
      </c>
      <c r="B10" s="1" t="str">
        <f>IF(CAPTURE_DATA!O11="NOBATS___","NOBATS",IF(CAPTURE_DATA!O11="___","",CAPTURE_DATA!O11))</f>
        <v/>
      </c>
      <c r="C10" s="1" t="str">
        <f t="shared" si="1"/>
        <v/>
      </c>
      <c r="D10" s="1" t="str">
        <f>IF(CAPTURE_DATA!Q11 = 0,"",CAPTURE_DATA!Q11)</f>
        <v/>
      </c>
      <c r="E10" s="1" t="str">
        <f>IF(CAPTURE_DATA!R11 = 0,"",CAPTURE_DATA!R11)</f>
        <v/>
      </c>
      <c r="F10" s="1" t="str">
        <f>IF(CAPTURE_DATA!S11 = 0,"",CAPTURE_DATA!S11)</f>
        <v/>
      </c>
      <c r="G10" s="1" t="str">
        <f>IF(CAPTURE_DATA!T11=0,"",CAPTURE_DATA!T11)</f>
        <v/>
      </c>
      <c r="H10" s="1" t="str">
        <f>IF(CAPTURE_DATA!U11=0,"",CAPTURE_DATA!U11)</f>
        <v/>
      </c>
      <c r="I10" s="1" t="str">
        <f>IF(CAPTURE_DATA!V11=0,"",CAPTURE_DATA!V11)</f>
        <v/>
      </c>
      <c r="J10" s="1" t="str">
        <f>IF(CAPTURE_DATA!W11=0,"",CAPTURE_DATA!W11)</f>
        <v/>
      </c>
      <c r="K10" s="1" t="str">
        <f>IF(CAPTURE_DATA!X11="","",CAPTURE_DATA!X11)</f>
        <v/>
      </c>
      <c r="L10" s="1" t="str">
        <f>IF(CAPTURE_DATA!Y11="","",CAPTURE_DATA!Y11)</f>
        <v/>
      </c>
      <c r="M10" s="1" t="str">
        <f>IF(CAPTURE_DATA!Z11="","",CAPTURE_DATA!Z11)</f>
        <v/>
      </c>
      <c r="N10" s="1" t="str">
        <f>IF(CAPTURE_DATA!AA11=0,"",CAPTURE_DATA!AA11)</f>
        <v/>
      </c>
      <c r="O10" s="1" t="str">
        <f>IF(CAPTURE_DATA!AB11=0,"",CAPTURE_DATA!AB11)</f>
        <v/>
      </c>
      <c r="P10" s="1" t="str">
        <f>IF(CAPTURE_DATA!AC11="-","",CAPTURE_DATA!AC11)</f>
        <v/>
      </c>
      <c r="Q10" s="1" t="str">
        <f>IF(CAPTURE_DATA!AD11=0,"",CAPTURE_DATA!AD11)</f>
        <v/>
      </c>
      <c r="R10" s="1" t="str">
        <f>IF(CAPTURE_DATA!AE11=0,"",CAPTURE_DATA!AE11)</f>
        <v/>
      </c>
      <c r="S10" s="1" t="str">
        <f>IF(CAPTURE_DATA!AF11=0,"",CAPTURE_DATA!AF11)</f>
        <v/>
      </c>
      <c r="T10" s="16" t="str">
        <f>IF(B10="","",IF(B10="NBAT","",CAPTURE_DATA!A11))</f>
        <v/>
      </c>
      <c r="U10" s="1" t="str">
        <f>IF(CAPTURE_DATA!AG11=0,"",CAPTURE_DATA!AG11)</f>
        <v/>
      </c>
      <c r="V10" s="1" t="str">
        <f>IF(CAPTURE_DATA!AH11=0,"",CAPTURE_DATA!AH11)</f>
        <v/>
      </c>
      <c r="W10" s="1" t="str">
        <f>IFERROR(VLOOKUP(V10,CAPTURE_SITE_INFO!$B$3:$U$501,2,FALSE),"")</f>
        <v/>
      </c>
      <c r="X10" s="1" t="str">
        <f>IFERROR(VLOOKUP($V10,CAPTURE_SITE_INFO!$B$3:$U$501,3,FALSE),"")</f>
        <v/>
      </c>
      <c r="Y10" s="189" t="str">
        <f>IFERROR(VLOOKUP($V10,CAPTURE_SITE_INFO!$B$3:$U$501,4,FALSE),"")</f>
        <v/>
      </c>
      <c r="Z10" s="1" t="str">
        <f>IFERROR(VLOOKUP($V10,CAPTURE_SITE_INFO!$B$3:$U$501,5,FALSE),"")</f>
        <v/>
      </c>
      <c r="AA10" s="1" t="str">
        <f>IFERROR(VLOOKUP($V10,CAPTURE_SITE_INFO!$B$3:$U$501,6,FALSE),"")</f>
        <v/>
      </c>
      <c r="AB10" s="1" t="str">
        <f>IFERROR(VLOOKUP($V10,CAPTURE_SITE_INFO!$B$3:$U$501,7,FALSE),"")</f>
        <v/>
      </c>
      <c r="AC10" s="1" t="str">
        <f>IFERROR(VLOOKUP($V10,CAPTURE_SITE_INFO!$B$3:$U$501,8,FALSE),"")</f>
        <v/>
      </c>
      <c r="AD10" s="16" t="str">
        <f>IFERROR(VLOOKUP($V10,CAPTURE_SITE_INFO!$B$3:$U$501,9,FALSE),"")</f>
        <v/>
      </c>
      <c r="AE10" s="16" t="str">
        <f>IFERROR(VLOOKUP($V10,CAPTURE_SITE_INFO!$B$3:$U$501,10,FALSE),"")</f>
        <v/>
      </c>
      <c r="AF10" s="190" t="str">
        <f>IFERROR(VLOOKUP($V10,CAPTURE_SITE_INFO!$B$3:$U$501,11,FALSE),"")</f>
        <v/>
      </c>
      <c r="AG10" s="190" t="str">
        <f>IFERROR(VLOOKUP($V10,CAPTURE_SITE_INFO!$B$3:$U$501,12,FALSE),"")</f>
        <v/>
      </c>
      <c r="AH10" s="1" t="str">
        <f>IFERROR(VLOOKUP($V10,CAPTURE_SITE_INFO!$B$3:$U$501,13,FALSE),"")</f>
        <v/>
      </c>
      <c r="AI10" s="1" t="str">
        <f>IFERROR(VLOOKUP($V10,CAPTURE_SITE_INFO!$B$3:$U$501,14,FALSE),"")</f>
        <v/>
      </c>
      <c r="AJ10" s="1" t="str">
        <f>IFERROR(VLOOKUP($V10,CAPTURE_SITE_INFO!$B$3:$U$501,15,FALSE),"")</f>
        <v/>
      </c>
      <c r="AK10" s="1" t="str">
        <f>IFERROR(VLOOKUP($V10,CAPTURE_SITE_INFO!$B$3:$U$501,16,FALSE),"")</f>
        <v/>
      </c>
      <c r="AL10" s="1" t="str">
        <f>IFERROR(VLOOKUP($V10,CAPTURE_SITE_INFO!$B$3:$U$501,17,FALSE),"")</f>
        <v/>
      </c>
      <c r="AM10" s="1" t="str">
        <f>IFERROR(VLOOKUP($V10,CAPTURE_SITE_INFO!$B$3:$U$501,18,FALSE),"")</f>
        <v/>
      </c>
      <c r="AN10" s="1" t="str">
        <f>IFERROR(VLOOKUP($V10,CAPTURE_SITE_INFO!$B$3:$U$501,19,FALSE),"")</f>
        <v/>
      </c>
      <c r="AO10" s="1" t="str">
        <f>IFERROR(VLOOKUP($V10,CAPTURE_SITE_INFO!$B$3:$U$501,20,FALSE),"")</f>
        <v/>
      </c>
      <c r="AP10" s="1" t="str">
        <f>IFERROR(VLOOKUP($V10,CAPTURE_SITE_INFO!$B$3:$V$501,21,FALSE),"")</f>
        <v/>
      </c>
    </row>
    <row r="11" spans="1:42" x14ac:dyDescent="0.25">
      <c r="A11" s="1" t="str">
        <f t="shared" si="0"/>
        <v/>
      </c>
      <c r="B11" s="1" t="str">
        <f>IF(CAPTURE_DATA!O12="NOBATS___","NOBATS",IF(CAPTURE_DATA!O12="___","",CAPTURE_DATA!O12))</f>
        <v/>
      </c>
      <c r="C11" s="1" t="str">
        <f t="shared" si="1"/>
        <v/>
      </c>
      <c r="D11" s="1" t="str">
        <f>IF(CAPTURE_DATA!Q12 = 0,"",CAPTURE_DATA!Q12)</f>
        <v/>
      </c>
      <c r="E11" s="1" t="str">
        <f>IF(CAPTURE_DATA!R12 = 0,"",CAPTURE_DATA!R12)</f>
        <v/>
      </c>
      <c r="F11" s="1" t="str">
        <f>IF(CAPTURE_DATA!S12 = 0,"",CAPTURE_DATA!S12)</f>
        <v/>
      </c>
      <c r="G11" s="1" t="str">
        <f>IF(CAPTURE_DATA!T12=0,"",CAPTURE_DATA!T12)</f>
        <v/>
      </c>
      <c r="H11" s="1" t="str">
        <f>IF(CAPTURE_DATA!U12=0,"",CAPTURE_DATA!U12)</f>
        <v/>
      </c>
      <c r="I11" s="1" t="str">
        <f>IF(CAPTURE_DATA!V12=0,"",CAPTURE_DATA!V12)</f>
        <v/>
      </c>
      <c r="J11" s="1" t="str">
        <f>IF(CAPTURE_DATA!W12=0,"",CAPTURE_DATA!W12)</f>
        <v/>
      </c>
      <c r="K11" s="1" t="str">
        <f>IF(CAPTURE_DATA!X12="","",CAPTURE_DATA!X12)</f>
        <v/>
      </c>
      <c r="L11" s="1" t="str">
        <f>IF(CAPTURE_DATA!Y12="","",CAPTURE_DATA!Y12)</f>
        <v/>
      </c>
      <c r="M11" s="1" t="str">
        <f>IF(CAPTURE_DATA!Z12="","",CAPTURE_DATA!Z12)</f>
        <v/>
      </c>
      <c r="N11" s="1" t="str">
        <f>IF(CAPTURE_DATA!AA12=0,"",CAPTURE_DATA!AA12)</f>
        <v/>
      </c>
      <c r="O11" s="1" t="str">
        <f>IF(CAPTURE_DATA!AB12=0,"",CAPTURE_DATA!AB12)</f>
        <v/>
      </c>
      <c r="P11" s="1" t="str">
        <f>IF(CAPTURE_DATA!AC12="-","",CAPTURE_DATA!AC12)</f>
        <v/>
      </c>
      <c r="Q11" s="1" t="str">
        <f>IF(CAPTURE_DATA!AD12=0,"",CAPTURE_DATA!AD12)</f>
        <v/>
      </c>
      <c r="R11" s="1" t="str">
        <f>IF(CAPTURE_DATA!AE12=0,"",CAPTURE_DATA!AE12)</f>
        <v/>
      </c>
      <c r="S11" s="1" t="str">
        <f>IF(CAPTURE_DATA!AF12=0,"",CAPTURE_DATA!AF12)</f>
        <v/>
      </c>
      <c r="T11" s="16" t="str">
        <f>IF(B11="","",IF(B11="NBAT","",CAPTURE_DATA!A12))</f>
        <v/>
      </c>
      <c r="U11" s="1" t="str">
        <f>IF(CAPTURE_DATA!AG12=0,"",CAPTURE_DATA!AG12)</f>
        <v/>
      </c>
      <c r="V11" s="1" t="str">
        <f>IF(CAPTURE_DATA!AH12=0,"",CAPTURE_DATA!AH12)</f>
        <v/>
      </c>
      <c r="W11" s="1" t="str">
        <f>IFERROR(VLOOKUP(V11,CAPTURE_SITE_INFO!$B$3:$U$501,2,FALSE),"")</f>
        <v/>
      </c>
      <c r="X11" s="1" t="str">
        <f>IFERROR(VLOOKUP($V11,CAPTURE_SITE_INFO!$B$3:$U$501,3,FALSE),"")</f>
        <v/>
      </c>
      <c r="Y11" s="189" t="str">
        <f>IFERROR(VLOOKUP($V11,CAPTURE_SITE_INFO!$B$3:$U$501,4,FALSE),"")</f>
        <v/>
      </c>
      <c r="Z11" s="1" t="str">
        <f>IFERROR(VLOOKUP($V11,CAPTURE_SITE_INFO!$B$3:$U$501,5,FALSE),"")</f>
        <v/>
      </c>
      <c r="AA11" s="1" t="str">
        <f>IFERROR(VLOOKUP($V11,CAPTURE_SITE_INFO!$B$3:$U$501,6,FALSE),"")</f>
        <v/>
      </c>
      <c r="AB11" s="1" t="str">
        <f>IFERROR(VLOOKUP($V11,CAPTURE_SITE_INFO!$B$3:$U$501,7,FALSE),"")</f>
        <v/>
      </c>
      <c r="AC11" s="1" t="str">
        <f>IFERROR(VLOOKUP($V11,CAPTURE_SITE_INFO!$B$3:$U$501,8,FALSE),"")</f>
        <v/>
      </c>
      <c r="AD11" s="16" t="str">
        <f>IFERROR(VLOOKUP($V11,CAPTURE_SITE_INFO!$B$3:$U$501,9,FALSE),"")</f>
        <v/>
      </c>
      <c r="AE11" s="16" t="str">
        <f>IFERROR(VLOOKUP($V11,CAPTURE_SITE_INFO!$B$3:$U$501,10,FALSE),"")</f>
        <v/>
      </c>
      <c r="AF11" s="190" t="str">
        <f>IFERROR(VLOOKUP($V11,CAPTURE_SITE_INFO!$B$3:$U$501,11,FALSE),"")</f>
        <v/>
      </c>
      <c r="AG11" s="190" t="str">
        <f>IFERROR(VLOOKUP($V11,CAPTURE_SITE_INFO!$B$3:$U$501,12,FALSE),"")</f>
        <v/>
      </c>
      <c r="AH11" s="1" t="str">
        <f>IFERROR(VLOOKUP($V11,CAPTURE_SITE_INFO!$B$3:$U$501,13,FALSE),"")</f>
        <v/>
      </c>
      <c r="AI11" s="1" t="str">
        <f>IFERROR(VLOOKUP($V11,CAPTURE_SITE_INFO!$B$3:$U$501,14,FALSE),"")</f>
        <v/>
      </c>
      <c r="AJ11" s="1" t="str">
        <f>IFERROR(VLOOKUP($V11,CAPTURE_SITE_INFO!$B$3:$U$501,15,FALSE),"")</f>
        <v/>
      </c>
      <c r="AK11" s="1" t="str">
        <f>IFERROR(VLOOKUP($V11,CAPTURE_SITE_INFO!$B$3:$U$501,16,FALSE),"")</f>
        <v/>
      </c>
      <c r="AL11" s="1" t="str">
        <f>IFERROR(VLOOKUP($V11,CAPTURE_SITE_INFO!$B$3:$U$501,17,FALSE),"")</f>
        <v/>
      </c>
      <c r="AM11" s="1" t="str">
        <f>IFERROR(VLOOKUP($V11,CAPTURE_SITE_INFO!$B$3:$U$501,18,FALSE),"")</f>
        <v/>
      </c>
      <c r="AN11" s="1" t="str">
        <f>IFERROR(VLOOKUP($V11,CAPTURE_SITE_INFO!$B$3:$U$501,19,FALSE),"")</f>
        <v/>
      </c>
      <c r="AO11" s="1" t="str">
        <f>IFERROR(VLOOKUP($V11,CAPTURE_SITE_INFO!$B$3:$U$501,20,FALSE),"")</f>
        <v/>
      </c>
      <c r="AP11" s="1" t="str">
        <f>IFERROR(VLOOKUP($V11,CAPTURE_SITE_INFO!$B$3:$V$501,21,FALSE),"")</f>
        <v/>
      </c>
    </row>
    <row r="12" spans="1:42" x14ac:dyDescent="0.25">
      <c r="A12" s="1" t="str">
        <f t="shared" si="0"/>
        <v/>
      </c>
      <c r="B12" s="1" t="str">
        <f>IF(CAPTURE_DATA!O13="NOBATS___","NOBATS",IF(CAPTURE_DATA!O13="___","",CAPTURE_DATA!O13))</f>
        <v/>
      </c>
      <c r="C12" s="1" t="str">
        <f t="shared" si="1"/>
        <v/>
      </c>
      <c r="D12" s="1" t="str">
        <f>IF(CAPTURE_DATA!Q13 = 0,"",CAPTURE_DATA!Q13)</f>
        <v/>
      </c>
      <c r="E12" s="1" t="str">
        <f>IF(CAPTURE_DATA!R13 = 0,"",CAPTURE_DATA!R13)</f>
        <v/>
      </c>
      <c r="F12" s="1" t="str">
        <f>IF(CAPTURE_DATA!S13 = 0,"",CAPTURE_DATA!S13)</f>
        <v/>
      </c>
      <c r="G12" s="1" t="str">
        <f>IF(CAPTURE_DATA!T13=0,"",CAPTURE_DATA!T13)</f>
        <v/>
      </c>
      <c r="H12" s="1" t="str">
        <f>IF(CAPTURE_DATA!U13=0,"",CAPTURE_DATA!U13)</f>
        <v/>
      </c>
      <c r="I12" s="1" t="str">
        <f>IF(CAPTURE_DATA!V13=0,"",CAPTURE_DATA!V13)</f>
        <v/>
      </c>
      <c r="J12" s="1" t="str">
        <f>IF(CAPTURE_DATA!W13=0,"",CAPTURE_DATA!W13)</f>
        <v/>
      </c>
      <c r="K12" s="1" t="str">
        <f>IF(CAPTURE_DATA!X13="","",CAPTURE_DATA!X13)</f>
        <v/>
      </c>
      <c r="L12" s="1" t="str">
        <f>IF(CAPTURE_DATA!Y13="","",CAPTURE_DATA!Y13)</f>
        <v/>
      </c>
      <c r="M12" s="1" t="str">
        <f>IF(CAPTURE_DATA!Z13="","",CAPTURE_DATA!Z13)</f>
        <v/>
      </c>
      <c r="N12" s="1" t="str">
        <f>IF(CAPTURE_DATA!AA13=0,"",CAPTURE_DATA!AA13)</f>
        <v/>
      </c>
      <c r="O12" s="1" t="str">
        <f>IF(CAPTURE_DATA!AB13=0,"",CAPTURE_DATA!AB13)</f>
        <v/>
      </c>
      <c r="P12" s="1" t="str">
        <f>IF(CAPTURE_DATA!AC13="-","",CAPTURE_DATA!AC13)</f>
        <v/>
      </c>
      <c r="Q12" s="1" t="str">
        <f>IF(CAPTURE_DATA!AD13=0,"",CAPTURE_DATA!AD13)</f>
        <v/>
      </c>
      <c r="R12" s="1" t="str">
        <f>IF(CAPTURE_DATA!AE13=0,"",CAPTURE_DATA!AE13)</f>
        <v/>
      </c>
      <c r="S12" s="1" t="str">
        <f>IF(CAPTURE_DATA!AF13=0,"",CAPTURE_DATA!AF13)</f>
        <v/>
      </c>
      <c r="T12" s="16" t="str">
        <f>IF(B12="","",IF(B12="NBAT","",CAPTURE_DATA!A13))</f>
        <v/>
      </c>
      <c r="U12" s="1" t="str">
        <f>IF(CAPTURE_DATA!AG13=0,"",CAPTURE_DATA!AG13)</f>
        <v/>
      </c>
      <c r="V12" s="1" t="str">
        <f>IF(CAPTURE_DATA!AH13=0,"",CAPTURE_DATA!AH13)</f>
        <v/>
      </c>
      <c r="W12" s="1" t="str">
        <f>IFERROR(VLOOKUP(V12,CAPTURE_SITE_INFO!$B$3:$U$501,2,FALSE),"")</f>
        <v/>
      </c>
      <c r="X12" s="1" t="str">
        <f>IFERROR(VLOOKUP($V12,CAPTURE_SITE_INFO!$B$3:$U$501,3,FALSE),"")</f>
        <v/>
      </c>
      <c r="Y12" s="189" t="str">
        <f>IFERROR(VLOOKUP($V12,CAPTURE_SITE_INFO!$B$3:$U$501,4,FALSE),"")</f>
        <v/>
      </c>
      <c r="Z12" s="1" t="str">
        <f>IFERROR(VLOOKUP($V12,CAPTURE_SITE_INFO!$B$3:$U$501,5,FALSE),"")</f>
        <v/>
      </c>
      <c r="AA12" s="1" t="str">
        <f>IFERROR(VLOOKUP($V12,CAPTURE_SITE_INFO!$B$3:$U$501,6,FALSE),"")</f>
        <v/>
      </c>
      <c r="AB12" s="1" t="str">
        <f>IFERROR(VLOOKUP($V12,CAPTURE_SITE_INFO!$B$3:$U$501,7,FALSE),"")</f>
        <v/>
      </c>
      <c r="AC12" s="1" t="str">
        <f>IFERROR(VLOOKUP($V12,CAPTURE_SITE_INFO!$B$3:$U$501,8,FALSE),"")</f>
        <v/>
      </c>
      <c r="AD12" s="16" t="str">
        <f>IFERROR(VLOOKUP($V12,CAPTURE_SITE_INFO!$B$3:$U$501,9,FALSE),"")</f>
        <v/>
      </c>
      <c r="AE12" s="16" t="str">
        <f>IFERROR(VLOOKUP($V12,CAPTURE_SITE_INFO!$B$3:$U$501,10,FALSE),"")</f>
        <v/>
      </c>
      <c r="AF12" s="190" t="str">
        <f>IFERROR(VLOOKUP($V12,CAPTURE_SITE_INFO!$B$3:$U$501,11,FALSE),"")</f>
        <v/>
      </c>
      <c r="AG12" s="190" t="str">
        <f>IFERROR(VLOOKUP($V12,CAPTURE_SITE_INFO!$B$3:$U$501,12,FALSE),"")</f>
        <v/>
      </c>
      <c r="AH12" s="1" t="str">
        <f>IFERROR(VLOOKUP($V12,CAPTURE_SITE_INFO!$B$3:$U$501,13,FALSE),"")</f>
        <v/>
      </c>
      <c r="AI12" s="1" t="str">
        <f>IFERROR(VLOOKUP($V12,CAPTURE_SITE_INFO!$B$3:$U$501,14,FALSE),"")</f>
        <v/>
      </c>
      <c r="AJ12" s="1" t="str">
        <f>IFERROR(VLOOKUP($V12,CAPTURE_SITE_INFO!$B$3:$U$501,15,FALSE),"")</f>
        <v/>
      </c>
      <c r="AK12" s="1" t="str">
        <f>IFERROR(VLOOKUP($V12,CAPTURE_SITE_INFO!$B$3:$U$501,16,FALSE),"")</f>
        <v/>
      </c>
      <c r="AL12" s="1" t="str">
        <f>IFERROR(VLOOKUP($V12,CAPTURE_SITE_INFO!$B$3:$U$501,17,FALSE),"")</f>
        <v/>
      </c>
      <c r="AM12" s="1" t="str">
        <f>IFERROR(VLOOKUP($V12,CAPTURE_SITE_INFO!$B$3:$U$501,18,FALSE),"")</f>
        <v/>
      </c>
      <c r="AN12" s="1" t="str">
        <f>IFERROR(VLOOKUP($V12,CAPTURE_SITE_INFO!$B$3:$U$501,19,FALSE),"")</f>
        <v/>
      </c>
      <c r="AO12" s="1" t="str">
        <f>IFERROR(VLOOKUP($V12,CAPTURE_SITE_INFO!$B$3:$U$501,20,FALSE),"")</f>
        <v/>
      </c>
      <c r="AP12" s="1" t="str">
        <f>IFERROR(VLOOKUP($V12,CAPTURE_SITE_INFO!$B$3:$V$501,21,FALSE),"")</f>
        <v/>
      </c>
    </row>
    <row r="13" spans="1:42" x14ac:dyDescent="0.25">
      <c r="A13" s="1" t="str">
        <f t="shared" si="0"/>
        <v/>
      </c>
      <c r="B13" s="1" t="str">
        <f>IF(CAPTURE_DATA!O14="NOBATS___","NOBATS",IF(CAPTURE_DATA!O14="___","",CAPTURE_DATA!O14))</f>
        <v/>
      </c>
      <c r="C13" s="1" t="str">
        <f t="shared" si="1"/>
        <v/>
      </c>
      <c r="D13" s="1" t="str">
        <f>IF(CAPTURE_DATA!Q14 = 0,"",CAPTURE_DATA!Q14)</f>
        <v/>
      </c>
      <c r="E13" s="1" t="str">
        <f>IF(CAPTURE_DATA!R14 = 0,"",CAPTURE_DATA!R14)</f>
        <v/>
      </c>
      <c r="F13" s="1" t="str">
        <f>IF(CAPTURE_DATA!S14 = 0,"",CAPTURE_DATA!S14)</f>
        <v/>
      </c>
      <c r="G13" s="1" t="str">
        <f>IF(CAPTURE_DATA!T14=0,"",CAPTURE_DATA!T14)</f>
        <v/>
      </c>
      <c r="H13" s="1" t="str">
        <f>IF(CAPTURE_DATA!U14=0,"",CAPTURE_DATA!U14)</f>
        <v/>
      </c>
      <c r="I13" s="1" t="str">
        <f>IF(CAPTURE_DATA!V14=0,"",CAPTURE_DATA!V14)</f>
        <v/>
      </c>
      <c r="J13" s="1" t="str">
        <f>IF(CAPTURE_DATA!W14=0,"",CAPTURE_DATA!W14)</f>
        <v/>
      </c>
      <c r="K13" s="1" t="str">
        <f>IF(CAPTURE_DATA!X14="","",CAPTURE_DATA!X14)</f>
        <v/>
      </c>
      <c r="L13" s="1" t="str">
        <f>IF(CAPTURE_DATA!Y14="","",CAPTURE_DATA!Y14)</f>
        <v/>
      </c>
      <c r="M13" s="1" t="str">
        <f>IF(CAPTURE_DATA!Z14="","",CAPTURE_DATA!Z14)</f>
        <v/>
      </c>
      <c r="N13" s="1" t="str">
        <f>IF(CAPTURE_DATA!AA14=0,"",CAPTURE_DATA!AA14)</f>
        <v/>
      </c>
      <c r="O13" s="1" t="str">
        <f>IF(CAPTURE_DATA!AB14=0,"",CAPTURE_DATA!AB14)</f>
        <v/>
      </c>
      <c r="P13" s="1" t="str">
        <f>IF(CAPTURE_DATA!AC14="-","",CAPTURE_DATA!AC14)</f>
        <v/>
      </c>
      <c r="Q13" s="1" t="str">
        <f>IF(CAPTURE_DATA!AD14=0,"",CAPTURE_DATA!AD14)</f>
        <v/>
      </c>
      <c r="R13" s="1" t="str">
        <f>IF(CAPTURE_DATA!AE14=0,"",CAPTURE_DATA!AE14)</f>
        <v/>
      </c>
      <c r="S13" s="1" t="str">
        <f>IF(CAPTURE_DATA!AF14=0,"",CAPTURE_DATA!AF14)</f>
        <v/>
      </c>
      <c r="T13" s="16" t="str">
        <f>IF(B13="","",IF(B13="NBAT","",CAPTURE_DATA!A14))</f>
        <v/>
      </c>
      <c r="U13" s="1" t="str">
        <f>IF(CAPTURE_DATA!AG14=0,"",CAPTURE_DATA!AG14)</f>
        <v/>
      </c>
      <c r="V13" s="1" t="str">
        <f>IF(CAPTURE_DATA!AH14=0,"",CAPTURE_DATA!AH14)</f>
        <v/>
      </c>
      <c r="W13" s="1" t="str">
        <f>IFERROR(VLOOKUP(V13,CAPTURE_SITE_INFO!$B$3:$U$501,2,FALSE),"")</f>
        <v/>
      </c>
      <c r="X13" s="1" t="str">
        <f>IFERROR(VLOOKUP($V13,CAPTURE_SITE_INFO!$B$3:$U$501,3,FALSE),"")</f>
        <v/>
      </c>
      <c r="Y13" s="189" t="str">
        <f>IFERROR(VLOOKUP($V13,CAPTURE_SITE_INFO!$B$3:$U$501,4,FALSE),"")</f>
        <v/>
      </c>
      <c r="Z13" s="1" t="str">
        <f>IFERROR(VLOOKUP($V13,CAPTURE_SITE_INFO!$B$3:$U$501,5,FALSE),"")</f>
        <v/>
      </c>
      <c r="AA13" s="1" t="str">
        <f>IFERROR(VLOOKUP($V13,CAPTURE_SITE_INFO!$B$3:$U$501,6,FALSE),"")</f>
        <v/>
      </c>
      <c r="AB13" s="1" t="str">
        <f>IFERROR(VLOOKUP($V13,CAPTURE_SITE_INFO!$B$3:$U$501,7,FALSE),"")</f>
        <v/>
      </c>
      <c r="AC13" s="1" t="str">
        <f>IFERROR(VLOOKUP($V13,CAPTURE_SITE_INFO!$B$3:$U$501,8,FALSE),"")</f>
        <v/>
      </c>
      <c r="AD13" s="16" t="str">
        <f>IFERROR(VLOOKUP($V13,CAPTURE_SITE_INFO!$B$3:$U$501,9,FALSE),"")</f>
        <v/>
      </c>
      <c r="AE13" s="16" t="str">
        <f>IFERROR(VLOOKUP($V13,CAPTURE_SITE_INFO!$B$3:$U$501,10,FALSE),"")</f>
        <v/>
      </c>
      <c r="AF13" s="190" t="str">
        <f>IFERROR(VLOOKUP($V13,CAPTURE_SITE_INFO!$B$3:$U$501,11,FALSE),"")</f>
        <v/>
      </c>
      <c r="AG13" s="190" t="str">
        <f>IFERROR(VLOOKUP($V13,CAPTURE_SITE_INFO!$B$3:$U$501,12,FALSE),"")</f>
        <v/>
      </c>
      <c r="AH13" s="1" t="str">
        <f>IFERROR(VLOOKUP($V13,CAPTURE_SITE_INFO!$B$3:$U$501,13,FALSE),"")</f>
        <v/>
      </c>
      <c r="AI13" s="1" t="str">
        <f>IFERROR(VLOOKUP($V13,CAPTURE_SITE_INFO!$B$3:$U$501,14,FALSE),"")</f>
        <v/>
      </c>
      <c r="AJ13" s="1" t="str">
        <f>IFERROR(VLOOKUP($V13,CAPTURE_SITE_INFO!$B$3:$U$501,15,FALSE),"")</f>
        <v/>
      </c>
      <c r="AK13" s="1" t="str">
        <f>IFERROR(VLOOKUP($V13,CAPTURE_SITE_INFO!$B$3:$U$501,16,FALSE),"")</f>
        <v/>
      </c>
      <c r="AL13" s="1" t="str">
        <f>IFERROR(VLOOKUP($V13,CAPTURE_SITE_INFO!$B$3:$U$501,17,FALSE),"")</f>
        <v/>
      </c>
      <c r="AM13" s="1" t="str">
        <f>IFERROR(VLOOKUP($V13,CAPTURE_SITE_INFO!$B$3:$U$501,18,FALSE),"")</f>
        <v/>
      </c>
      <c r="AN13" s="1" t="str">
        <f>IFERROR(VLOOKUP($V13,CAPTURE_SITE_INFO!$B$3:$U$501,19,FALSE),"")</f>
        <v/>
      </c>
      <c r="AO13" s="1" t="str">
        <f>IFERROR(VLOOKUP($V13,CAPTURE_SITE_INFO!$B$3:$U$501,20,FALSE),"")</f>
        <v/>
      </c>
      <c r="AP13" s="1" t="str">
        <f>IFERROR(VLOOKUP($V13,CAPTURE_SITE_INFO!$B$3:$V$501,21,FALSE),"")</f>
        <v/>
      </c>
    </row>
    <row r="14" spans="1:42" x14ac:dyDescent="0.25">
      <c r="A14" s="1" t="str">
        <f t="shared" si="0"/>
        <v/>
      </c>
      <c r="B14" s="1" t="str">
        <f>IF(CAPTURE_DATA!O15="NOBATS___","NOBATS",IF(CAPTURE_DATA!O15="___","",CAPTURE_DATA!O15))</f>
        <v/>
      </c>
      <c r="C14" s="1" t="str">
        <f t="shared" si="1"/>
        <v/>
      </c>
      <c r="D14" s="1" t="str">
        <f>IF(CAPTURE_DATA!Q15 = 0,"",CAPTURE_DATA!Q15)</f>
        <v/>
      </c>
      <c r="E14" s="1" t="str">
        <f>IF(CAPTURE_DATA!R15 = 0,"",CAPTURE_DATA!R15)</f>
        <v/>
      </c>
      <c r="F14" s="1" t="str">
        <f>IF(CAPTURE_DATA!S15 = 0,"",CAPTURE_DATA!S15)</f>
        <v/>
      </c>
      <c r="G14" s="1" t="str">
        <f>IF(CAPTURE_DATA!T15=0,"",CAPTURE_DATA!T15)</f>
        <v/>
      </c>
      <c r="H14" s="1" t="str">
        <f>IF(CAPTURE_DATA!U15=0,"",CAPTURE_DATA!U15)</f>
        <v/>
      </c>
      <c r="I14" s="1" t="str">
        <f>IF(CAPTURE_DATA!V15=0,"",CAPTURE_DATA!V15)</f>
        <v/>
      </c>
      <c r="J14" s="1" t="str">
        <f>IF(CAPTURE_DATA!W15=0,"",CAPTURE_DATA!W15)</f>
        <v/>
      </c>
      <c r="K14" s="1" t="str">
        <f>IF(CAPTURE_DATA!X15="","",CAPTURE_DATA!X15)</f>
        <v/>
      </c>
      <c r="L14" s="1" t="str">
        <f>IF(CAPTURE_DATA!Y15="","",CAPTURE_DATA!Y15)</f>
        <v/>
      </c>
      <c r="M14" s="1" t="str">
        <f>IF(CAPTURE_DATA!Z15="","",CAPTURE_DATA!Z15)</f>
        <v/>
      </c>
      <c r="N14" s="1" t="str">
        <f>IF(CAPTURE_DATA!AA15=0,"",CAPTURE_DATA!AA15)</f>
        <v/>
      </c>
      <c r="O14" s="1" t="str">
        <f>IF(CAPTURE_DATA!AB15=0,"",CAPTURE_DATA!AB15)</f>
        <v/>
      </c>
      <c r="P14" s="1" t="str">
        <f>IF(CAPTURE_DATA!AC15="-","",CAPTURE_DATA!AC15)</f>
        <v/>
      </c>
      <c r="Q14" s="1" t="str">
        <f>IF(CAPTURE_DATA!AD15=0,"",CAPTURE_DATA!AD15)</f>
        <v/>
      </c>
      <c r="R14" s="1" t="str">
        <f>IF(CAPTURE_DATA!AE15=0,"",CAPTURE_DATA!AE15)</f>
        <v/>
      </c>
      <c r="S14" s="1" t="str">
        <f>IF(CAPTURE_DATA!AF15=0,"",CAPTURE_DATA!AF15)</f>
        <v/>
      </c>
      <c r="T14" s="16" t="str">
        <f>IF(B14="","",IF(B14="NBAT","",CAPTURE_DATA!A15))</f>
        <v/>
      </c>
      <c r="U14" s="1" t="str">
        <f>IF(CAPTURE_DATA!AG15=0,"",CAPTURE_DATA!AG15)</f>
        <v/>
      </c>
      <c r="V14" s="1" t="str">
        <f>IF(CAPTURE_DATA!AH15=0,"",CAPTURE_DATA!AH15)</f>
        <v/>
      </c>
      <c r="W14" s="1" t="str">
        <f>IFERROR(VLOOKUP(V14,CAPTURE_SITE_INFO!$B$3:$U$501,2,FALSE),"")</f>
        <v/>
      </c>
      <c r="X14" s="1" t="str">
        <f>IFERROR(VLOOKUP($V14,CAPTURE_SITE_INFO!$B$3:$U$501,3,FALSE),"")</f>
        <v/>
      </c>
      <c r="Y14" s="189" t="str">
        <f>IFERROR(VLOOKUP($V14,CAPTURE_SITE_INFO!$B$3:$U$501,4,FALSE),"")</f>
        <v/>
      </c>
      <c r="Z14" s="1" t="str">
        <f>IFERROR(VLOOKUP($V14,CAPTURE_SITE_INFO!$B$3:$U$501,5,FALSE),"")</f>
        <v/>
      </c>
      <c r="AA14" s="1" t="str">
        <f>IFERROR(VLOOKUP($V14,CAPTURE_SITE_INFO!$B$3:$U$501,6,FALSE),"")</f>
        <v/>
      </c>
      <c r="AB14" s="1" t="str">
        <f>IFERROR(VLOOKUP($V14,CAPTURE_SITE_INFO!$B$3:$U$501,7,FALSE),"")</f>
        <v/>
      </c>
      <c r="AC14" s="1" t="str">
        <f>IFERROR(VLOOKUP($V14,CAPTURE_SITE_INFO!$B$3:$U$501,8,FALSE),"")</f>
        <v/>
      </c>
      <c r="AD14" s="16" t="str">
        <f>IFERROR(VLOOKUP($V14,CAPTURE_SITE_INFO!$B$3:$U$501,9,FALSE),"")</f>
        <v/>
      </c>
      <c r="AE14" s="16" t="str">
        <f>IFERROR(VLOOKUP($V14,CAPTURE_SITE_INFO!$B$3:$U$501,10,FALSE),"")</f>
        <v/>
      </c>
      <c r="AF14" s="190" t="str">
        <f>IFERROR(VLOOKUP($V14,CAPTURE_SITE_INFO!$B$3:$U$501,11,FALSE),"")</f>
        <v/>
      </c>
      <c r="AG14" s="190" t="str">
        <f>IFERROR(VLOOKUP($V14,CAPTURE_SITE_INFO!$B$3:$U$501,12,FALSE),"")</f>
        <v/>
      </c>
      <c r="AH14" s="1" t="str">
        <f>IFERROR(VLOOKUP($V14,CAPTURE_SITE_INFO!$B$3:$U$501,13,FALSE),"")</f>
        <v/>
      </c>
      <c r="AI14" s="1" t="str">
        <f>IFERROR(VLOOKUP($V14,CAPTURE_SITE_INFO!$B$3:$U$501,14,FALSE),"")</f>
        <v/>
      </c>
      <c r="AJ14" s="1" t="str">
        <f>IFERROR(VLOOKUP($V14,CAPTURE_SITE_INFO!$B$3:$U$501,15,FALSE),"")</f>
        <v/>
      </c>
      <c r="AK14" s="1" t="str">
        <f>IFERROR(VLOOKUP($V14,CAPTURE_SITE_INFO!$B$3:$U$501,16,FALSE),"")</f>
        <v/>
      </c>
      <c r="AL14" s="1" t="str">
        <f>IFERROR(VLOOKUP($V14,CAPTURE_SITE_INFO!$B$3:$U$501,17,FALSE),"")</f>
        <v/>
      </c>
      <c r="AM14" s="1" t="str">
        <f>IFERROR(VLOOKUP($V14,CAPTURE_SITE_INFO!$B$3:$U$501,18,FALSE),"")</f>
        <v/>
      </c>
      <c r="AN14" s="1" t="str">
        <f>IFERROR(VLOOKUP($V14,CAPTURE_SITE_INFO!$B$3:$U$501,19,FALSE),"")</f>
        <v/>
      </c>
      <c r="AO14" s="1" t="str">
        <f>IFERROR(VLOOKUP($V14,CAPTURE_SITE_INFO!$B$3:$U$501,20,FALSE),"")</f>
        <v/>
      </c>
      <c r="AP14" s="1" t="str">
        <f>IFERROR(VLOOKUP($V14,CAPTURE_SITE_INFO!$B$3:$V$501,21,FALSE),"")</f>
        <v/>
      </c>
    </row>
    <row r="15" spans="1:42" x14ac:dyDescent="0.25">
      <c r="A15" s="1" t="str">
        <f t="shared" si="0"/>
        <v/>
      </c>
      <c r="B15" s="1" t="str">
        <f>IF(CAPTURE_DATA!O16="NOBATS___","NOBATS",IF(CAPTURE_DATA!O16="___","",CAPTURE_DATA!O16))</f>
        <v/>
      </c>
      <c r="C15" s="1" t="str">
        <f t="shared" si="1"/>
        <v/>
      </c>
      <c r="D15" s="1" t="str">
        <f>IF(CAPTURE_DATA!Q16 = 0,"",CAPTURE_DATA!Q16)</f>
        <v/>
      </c>
      <c r="E15" s="1" t="str">
        <f>IF(CAPTURE_DATA!R16 = 0,"",CAPTURE_DATA!R16)</f>
        <v/>
      </c>
      <c r="F15" s="1" t="str">
        <f>IF(CAPTURE_DATA!S16 = 0,"",CAPTURE_DATA!S16)</f>
        <v/>
      </c>
      <c r="G15" s="1" t="str">
        <f>IF(CAPTURE_DATA!T16=0,"",CAPTURE_DATA!T16)</f>
        <v/>
      </c>
      <c r="H15" s="1" t="str">
        <f>IF(CAPTURE_DATA!U16=0,"",CAPTURE_DATA!U16)</f>
        <v/>
      </c>
      <c r="I15" s="1" t="str">
        <f>IF(CAPTURE_DATA!V16=0,"",CAPTURE_DATA!V16)</f>
        <v/>
      </c>
      <c r="J15" s="1" t="str">
        <f>IF(CAPTURE_DATA!W16=0,"",CAPTURE_DATA!W16)</f>
        <v/>
      </c>
      <c r="K15" s="1" t="str">
        <f>IF(CAPTURE_DATA!X16="","",CAPTURE_DATA!X16)</f>
        <v/>
      </c>
      <c r="L15" s="1" t="str">
        <f>IF(CAPTURE_DATA!Y16="","",CAPTURE_DATA!Y16)</f>
        <v/>
      </c>
      <c r="M15" s="1" t="str">
        <f>IF(CAPTURE_DATA!Z16="","",CAPTURE_DATA!Z16)</f>
        <v/>
      </c>
      <c r="N15" s="1" t="str">
        <f>IF(CAPTURE_DATA!AA16=0,"",CAPTURE_DATA!AA16)</f>
        <v/>
      </c>
      <c r="O15" s="1" t="str">
        <f>IF(CAPTURE_DATA!AB16=0,"",CAPTURE_DATA!AB16)</f>
        <v/>
      </c>
      <c r="P15" s="1" t="str">
        <f>IF(CAPTURE_DATA!AC16="-","",CAPTURE_DATA!AC16)</f>
        <v/>
      </c>
      <c r="Q15" s="1" t="str">
        <f>IF(CAPTURE_DATA!AD16=0,"",CAPTURE_DATA!AD16)</f>
        <v/>
      </c>
      <c r="R15" s="1" t="str">
        <f>IF(CAPTURE_DATA!AE16=0,"",CAPTURE_DATA!AE16)</f>
        <v/>
      </c>
      <c r="S15" s="1" t="str">
        <f>IF(CAPTURE_DATA!AF16=0,"",CAPTURE_DATA!AF16)</f>
        <v/>
      </c>
      <c r="T15" s="16" t="str">
        <f>IF(B15="","",IF(B15="NBAT","",CAPTURE_DATA!A16))</f>
        <v/>
      </c>
      <c r="U15" s="1" t="str">
        <f>IF(CAPTURE_DATA!AG16=0,"",CAPTURE_DATA!AG16)</f>
        <v/>
      </c>
      <c r="V15" s="1" t="str">
        <f>IF(CAPTURE_DATA!AH16=0,"",CAPTURE_DATA!AH16)</f>
        <v/>
      </c>
      <c r="W15" s="1" t="str">
        <f>IFERROR(VLOOKUP(V15,CAPTURE_SITE_INFO!$B$3:$U$501,2,FALSE),"")</f>
        <v/>
      </c>
      <c r="X15" s="1" t="str">
        <f>IFERROR(VLOOKUP($V15,CAPTURE_SITE_INFO!$B$3:$U$501,3,FALSE),"")</f>
        <v/>
      </c>
      <c r="Y15" s="189" t="str">
        <f>IFERROR(VLOOKUP($V15,CAPTURE_SITE_INFO!$B$3:$U$501,4,FALSE),"")</f>
        <v/>
      </c>
      <c r="Z15" s="1" t="str">
        <f>IFERROR(VLOOKUP($V15,CAPTURE_SITE_INFO!$B$3:$U$501,5,FALSE),"")</f>
        <v/>
      </c>
      <c r="AA15" s="1" t="str">
        <f>IFERROR(VLOOKUP($V15,CAPTURE_SITE_INFO!$B$3:$U$501,6,FALSE),"")</f>
        <v/>
      </c>
      <c r="AB15" s="1" t="str">
        <f>IFERROR(VLOOKUP($V15,CAPTURE_SITE_INFO!$B$3:$U$501,7,FALSE),"")</f>
        <v/>
      </c>
      <c r="AC15" s="1" t="str">
        <f>IFERROR(VLOOKUP($V15,CAPTURE_SITE_INFO!$B$3:$U$501,8,FALSE),"")</f>
        <v/>
      </c>
      <c r="AD15" s="16" t="str">
        <f>IFERROR(VLOOKUP($V15,CAPTURE_SITE_INFO!$B$3:$U$501,9,FALSE),"")</f>
        <v/>
      </c>
      <c r="AE15" s="16" t="str">
        <f>IFERROR(VLOOKUP($V15,CAPTURE_SITE_INFO!$B$3:$U$501,10,FALSE),"")</f>
        <v/>
      </c>
      <c r="AF15" s="190" t="str">
        <f>IFERROR(VLOOKUP($V15,CAPTURE_SITE_INFO!$B$3:$U$501,11,FALSE),"")</f>
        <v/>
      </c>
      <c r="AG15" s="190" t="str">
        <f>IFERROR(VLOOKUP($V15,CAPTURE_SITE_INFO!$B$3:$U$501,12,FALSE),"")</f>
        <v/>
      </c>
      <c r="AH15" s="1" t="str">
        <f>IFERROR(VLOOKUP($V15,CAPTURE_SITE_INFO!$B$3:$U$501,13,FALSE),"")</f>
        <v/>
      </c>
      <c r="AI15" s="1" t="str">
        <f>IFERROR(VLOOKUP($V15,CAPTURE_SITE_INFO!$B$3:$U$501,14,FALSE),"")</f>
        <v/>
      </c>
      <c r="AJ15" s="1" t="str">
        <f>IFERROR(VLOOKUP($V15,CAPTURE_SITE_INFO!$B$3:$U$501,15,FALSE),"")</f>
        <v/>
      </c>
      <c r="AK15" s="1" t="str">
        <f>IFERROR(VLOOKUP($V15,CAPTURE_SITE_INFO!$B$3:$U$501,16,FALSE),"")</f>
        <v/>
      </c>
      <c r="AL15" s="1" t="str">
        <f>IFERROR(VLOOKUP($V15,CAPTURE_SITE_INFO!$B$3:$U$501,17,FALSE),"")</f>
        <v/>
      </c>
      <c r="AM15" s="1" t="str">
        <f>IFERROR(VLOOKUP($V15,CAPTURE_SITE_INFO!$B$3:$U$501,18,FALSE),"")</f>
        <v/>
      </c>
      <c r="AN15" s="1" t="str">
        <f>IFERROR(VLOOKUP($V15,CAPTURE_SITE_INFO!$B$3:$U$501,19,FALSE),"")</f>
        <v/>
      </c>
      <c r="AO15" s="1" t="str">
        <f>IFERROR(VLOOKUP($V15,CAPTURE_SITE_INFO!$B$3:$U$501,20,FALSE),"")</f>
        <v/>
      </c>
      <c r="AP15" s="1" t="str">
        <f>IFERROR(VLOOKUP($V15,CAPTURE_SITE_INFO!$B$3:$V$501,21,FALSE),"")</f>
        <v/>
      </c>
    </row>
    <row r="16" spans="1:42" x14ac:dyDescent="0.25">
      <c r="A16" s="1" t="str">
        <f t="shared" si="0"/>
        <v/>
      </c>
      <c r="B16" s="1" t="str">
        <f>IF(CAPTURE_DATA!O17="NOBATS___","NOBATS",IF(CAPTURE_DATA!O17="___","",CAPTURE_DATA!O17))</f>
        <v/>
      </c>
      <c r="C16" s="1" t="str">
        <f t="shared" si="1"/>
        <v/>
      </c>
      <c r="D16" s="1" t="str">
        <f>IF(CAPTURE_DATA!Q17 = 0,"",CAPTURE_DATA!Q17)</f>
        <v/>
      </c>
      <c r="E16" s="1" t="str">
        <f>IF(CAPTURE_DATA!R17 = 0,"",CAPTURE_DATA!R17)</f>
        <v/>
      </c>
      <c r="F16" s="1" t="str">
        <f>IF(CAPTURE_DATA!S17 = 0,"",CAPTURE_DATA!S17)</f>
        <v/>
      </c>
      <c r="G16" s="1" t="str">
        <f>IF(CAPTURE_DATA!T17=0,"",CAPTURE_DATA!T17)</f>
        <v/>
      </c>
      <c r="H16" s="1" t="str">
        <f>IF(CAPTURE_DATA!U17=0,"",CAPTURE_DATA!U17)</f>
        <v/>
      </c>
      <c r="I16" s="1" t="str">
        <f>IF(CAPTURE_DATA!V17=0,"",CAPTURE_DATA!V17)</f>
        <v/>
      </c>
      <c r="J16" s="1" t="str">
        <f>IF(CAPTURE_DATA!W17=0,"",CAPTURE_DATA!W17)</f>
        <v/>
      </c>
      <c r="K16" s="1" t="str">
        <f>IF(CAPTURE_DATA!X17="","",CAPTURE_DATA!X17)</f>
        <v/>
      </c>
      <c r="L16" s="1" t="str">
        <f>IF(CAPTURE_DATA!Y17="","",CAPTURE_DATA!Y17)</f>
        <v/>
      </c>
      <c r="M16" s="1" t="str">
        <f>IF(CAPTURE_DATA!Z17="","",CAPTURE_DATA!Z17)</f>
        <v/>
      </c>
      <c r="N16" s="1" t="str">
        <f>IF(CAPTURE_DATA!AA17=0,"",CAPTURE_DATA!AA17)</f>
        <v/>
      </c>
      <c r="O16" s="1" t="str">
        <f>IF(CAPTURE_DATA!AB17=0,"",CAPTURE_DATA!AB17)</f>
        <v/>
      </c>
      <c r="P16" s="1" t="str">
        <f>IF(CAPTURE_DATA!AC17="-","",CAPTURE_DATA!AC17)</f>
        <v/>
      </c>
      <c r="Q16" s="1" t="str">
        <f>IF(CAPTURE_DATA!AD17=0,"",CAPTURE_DATA!AD17)</f>
        <v/>
      </c>
      <c r="R16" s="1" t="str">
        <f>IF(CAPTURE_DATA!AE17=0,"",CAPTURE_DATA!AE17)</f>
        <v/>
      </c>
      <c r="S16" s="1" t="str">
        <f>IF(CAPTURE_DATA!AF17=0,"",CAPTURE_DATA!AF17)</f>
        <v/>
      </c>
      <c r="T16" s="16" t="str">
        <f>IF(B16="","",IF(B16="NBAT","",CAPTURE_DATA!A17))</f>
        <v/>
      </c>
      <c r="U16" s="1" t="str">
        <f>IF(CAPTURE_DATA!AG17=0,"",CAPTURE_DATA!AG17)</f>
        <v/>
      </c>
      <c r="V16" s="1" t="str">
        <f>IF(CAPTURE_DATA!AH17=0,"",CAPTURE_DATA!AH17)</f>
        <v/>
      </c>
      <c r="W16" s="1" t="str">
        <f>IFERROR(VLOOKUP(V16,CAPTURE_SITE_INFO!$B$3:$U$501,2,FALSE),"")</f>
        <v/>
      </c>
      <c r="X16" s="1" t="str">
        <f>IFERROR(VLOOKUP($V16,CAPTURE_SITE_INFO!$B$3:$U$501,3,FALSE),"")</f>
        <v/>
      </c>
      <c r="Y16" s="189" t="str">
        <f>IFERROR(VLOOKUP($V16,CAPTURE_SITE_INFO!$B$3:$U$501,4,FALSE),"")</f>
        <v/>
      </c>
      <c r="Z16" s="1" t="str">
        <f>IFERROR(VLOOKUP($V16,CAPTURE_SITE_INFO!$B$3:$U$501,5,FALSE),"")</f>
        <v/>
      </c>
      <c r="AA16" s="1" t="str">
        <f>IFERROR(VLOOKUP($V16,CAPTURE_SITE_INFO!$B$3:$U$501,6,FALSE),"")</f>
        <v/>
      </c>
      <c r="AB16" s="1" t="str">
        <f>IFERROR(VLOOKUP($V16,CAPTURE_SITE_INFO!$B$3:$U$501,7,FALSE),"")</f>
        <v/>
      </c>
      <c r="AC16" s="1" t="str">
        <f>IFERROR(VLOOKUP($V16,CAPTURE_SITE_INFO!$B$3:$U$501,8,FALSE),"")</f>
        <v/>
      </c>
      <c r="AD16" s="16" t="str">
        <f>IFERROR(VLOOKUP($V16,CAPTURE_SITE_INFO!$B$3:$U$501,9,FALSE),"")</f>
        <v/>
      </c>
      <c r="AE16" s="16" t="str">
        <f>IFERROR(VLOOKUP($V16,CAPTURE_SITE_INFO!$B$3:$U$501,10,FALSE),"")</f>
        <v/>
      </c>
      <c r="AF16" s="190" t="str">
        <f>IFERROR(VLOOKUP($V16,CAPTURE_SITE_INFO!$B$3:$U$501,11,FALSE),"")</f>
        <v/>
      </c>
      <c r="AG16" s="190" t="str">
        <f>IFERROR(VLOOKUP($V16,CAPTURE_SITE_INFO!$B$3:$U$501,12,FALSE),"")</f>
        <v/>
      </c>
      <c r="AH16" s="1" t="str">
        <f>IFERROR(VLOOKUP($V16,CAPTURE_SITE_INFO!$B$3:$U$501,13,FALSE),"")</f>
        <v/>
      </c>
      <c r="AI16" s="1" t="str">
        <f>IFERROR(VLOOKUP($V16,CAPTURE_SITE_INFO!$B$3:$U$501,14,FALSE),"")</f>
        <v/>
      </c>
      <c r="AJ16" s="1" t="str">
        <f>IFERROR(VLOOKUP($V16,CAPTURE_SITE_INFO!$B$3:$U$501,15,FALSE),"")</f>
        <v/>
      </c>
      <c r="AK16" s="1" t="str">
        <f>IFERROR(VLOOKUP($V16,CAPTURE_SITE_INFO!$B$3:$U$501,16,FALSE),"")</f>
        <v/>
      </c>
      <c r="AL16" s="1" t="str">
        <f>IFERROR(VLOOKUP($V16,CAPTURE_SITE_INFO!$B$3:$U$501,17,FALSE),"")</f>
        <v/>
      </c>
      <c r="AM16" s="1" t="str">
        <f>IFERROR(VLOOKUP($V16,CAPTURE_SITE_INFO!$B$3:$U$501,18,FALSE),"")</f>
        <v/>
      </c>
      <c r="AN16" s="1" t="str">
        <f>IFERROR(VLOOKUP($V16,CAPTURE_SITE_INFO!$B$3:$U$501,19,FALSE),"")</f>
        <v/>
      </c>
      <c r="AO16" s="1" t="str">
        <f>IFERROR(VLOOKUP($V16,CAPTURE_SITE_INFO!$B$3:$U$501,20,FALSE),"")</f>
        <v/>
      </c>
      <c r="AP16" s="1" t="str">
        <f>IFERROR(VLOOKUP($V16,CAPTURE_SITE_INFO!$B$3:$V$501,21,FALSE),"")</f>
        <v/>
      </c>
    </row>
    <row r="17" spans="1:42" x14ac:dyDescent="0.25">
      <c r="A17" s="1" t="str">
        <f t="shared" si="0"/>
        <v/>
      </c>
      <c r="B17" s="1" t="str">
        <f>IF(CAPTURE_DATA!O18="NOBATS___","NOBATS",IF(CAPTURE_DATA!O18="___","",CAPTURE_DATA!O18))</f>
        <v/>
      </c>
      <c r="C17" s="1" t="str">
        <f t="shared" si="1"/>
        <v/>
      </c>
      <c r="D17" s="1" t="str">
        <f>IF(CAPTURE_DATA!Q18 = 0,"",CAPTURE_DATA!Q18)</f>
        <v/>
      </c>
      <c r="E17" s="1" t="str">
        <f>IF(CAPTURE_DATA!R18 = 0,"",CAPTURE_DATA!R18)</f>
        <v/>
      </c>
      <c r="F17" s="1" t="str">
        <f>IF(CAPTURE_DATA!S18 = 0,"",CAPTURE_DATA!S18)</f>
        <v/>
      </c>
      <c r="G17" s="1" t="str">
        <f>IF(CAPTURE_DATA!T18=0,"",CAPTURE_DATA!T18)</f>
        <v/>
      </c>
      <c r="H17" s="1" t="str">
        <f>IF(CAPTURE_DATA!U18=0,"",CAPTURE_DATA!U18)</f>
        <v/>
      </c>
      <c r="I17" s="1" t="str">
        <f>IF(CAPTURE_DATA!V18=0,"",CAPTURE_DATA!V18)</f>
        <v/>
      </c>
      <c r="J17" s="1" t="str">
        <f>IF(CAPTURE_DATA!W18=0,"",CAPTURE_DATA!W18)</f>
        <v/>
      </c>
      <c r="K17" s="1" t="str">
        <f>IF(CAPTURE_DATA!X18="","",CAPTURE_DATA!X18)</f>
        <v/>
      </c>
      <c r="L17" s="1" t="str">
        <f>IF(CAPTURE_DATA!Y18="","",CAPTURE_DATA!Y18)</f>
        <v/>
      </c>
      <c r="M17" s="1" t="str">
        <f>IF(CAPTURE_DATA!Z18="","",CAPTURE_DATA!Z18)</f>
        <v/>
      </c>
      <c r="N17" s="1" t="str">
        <f>IF(CAPTURE_DATA!AA18=0,"",CAPTURE_DATA!AA18)</f>
        <v/>
      </c>
      <c r="O17" s="1" t="str">
        <f>IF(CAPTURE_DATA!AB18=0,"",CAPTURE_DATA!AB18)</f>
        <v/>
      </c>
      <c r="P17" s="1" t="str">
        <f>IF(CAPTURE_DATA!AC18="-","",CAPTURE_DATA!AC18)</f>
        <v/>
      </c>
      <c r="Q17" s="1" t="str">
        <f>IF(CAPTURE_DATA!AD18=0,"",CAPTURE_DATA!AD18)</f>
        <v/>
      </c>
      <c r="R17" s="1" t="str">
        <f>IF(CAPTURE_DATA!AE18=0,"",CAPTURE_DATA!AE18)</f>
        <v/>
      </c>
      <c r="S17" s="1" t="str">
        <f>IF(CAPTURE_DATA!AF18=0,"",CAPTURE_DATA!AF18)</f>
        <v/>
      </c>
      <c r="T17" s="16" t="str">
        <f>IF(B17="","",IF(B17="NBAT","",CAPTURE_DATA!A18))</f>
        <v/>
      </c>
      <c r="U17" s="1" t="str">
        <f>IF(CAPTURE_DATA!AG18=0,"",CAPTURE_DATA!AG18)</f>
        <v/>
      </c>
      <c r="V17" s="1" t="str">
        <f>IF(CAPTURE_DATA!AH18=0,"",CAPTURE_DATA!AH18)</f>
        <v/>
      </c>
      <c r="W17" s="1" t="str">
        <f>IFERROR(VLOOKUP(V17,CAPTURE_SITE_INFO!$B$3:$U$501,2,FALSE),"")</f>
        <v/>
      </c>
      <c r="X17" s="1" t="str">
        <f>IFERROR(VLOOKUP($V17,CAPTURE_SITE_INFO!$B$3:$U$501,3,FALSE),"")</f>
        <v/>
      </c>
      <c r="Y17" s="189" t="str">
        <f>IFERROR(VLOOKUP($V17,CAPTURE_SITE_INFO!$B$3:$U$501,4,FALSE),"")</f>
        <v/>
      </c>
      <c r="Z17" s="1" t="str">
        <f>IFERROR(VLOOKUP($V17,CAPTURE_SITE_INFO!$B$3:$U$501,5,FALSE),"")</f>
        <v/>
      </c>
      <c r="AA17" s="1" t="str">
        <f>IFERROR(VLOOKUP($V17,CAPTURE_SITE_INFO!$B$3:$U$501,6,FALSE),"")</f>
        <v/>
      </c>
      <c r="AB17" s="1" t="str">
        <f>IFERROR(VLOOKUP($V17,CAPTURE_SITE_INFO!$B$3:$U$501,7,FALSE),"")</f>
        <v/>
      </c>
      <c r="AC17" s="1" t="str">
        <f>IFERROR(VLOOKUP($V17,CAPTURE_SITE_INFO!$B$3:$U$501,8,FALSE),"")</f>
        <v/>
      </c>
      <c r="AD17" s="16" t="str">
        <f>IFERROR(VLOOKUP($V17,CAPTURE_SITE_INFO!$B$3:$U$501,9,FALSE),"")</f>
        <v/>
      </c>
      <c r="AE17" s="16" t="str">
        <f>IFERROR(VLOOKUP($V17,CAPTURE_SITE_INFO!$B$3:$U$501,10,FALSE),"")</f>
        <v/>
      </c>
      <c r="AF17" s="190" t="str">
        <f>IFERROR(VLOOKUP($V17,CAPTURE_SITE_INFO!$B$3:$U$501,11,FALSE),"")</f>
        <v/>
      </c>
      <c r="AG17" s="190" t="str">
        <f>IFERROR(VLOOKUP($V17,CAPTURE_SITE_INFO!$B$3:$U$501,12,FALSE),"")</f>
        <v/>
      </c>
      <c r="AH17" s="1" t="str">
        <f>IFERROR(VLOOKUP($V17,CAPTURE_SITE_INFO!$B$3:$U$501,13,FALSE),"")</f>
        <v/>
      </c>
      <c r="AI17" s="1" t="str">
        <f>IFERROR(VLOOKUP($V17,CAPTURE_SITE_INFO!$B$3:$U$501,14,FALSE),"")</f>
        <v/>
      </c>
      <c r="AJ17" s="1" t="str">
        <f>IFERROR(VLOOKUP($V17,CAPTURE_SITE_INFO!$B$3:$U$501,15,FALSE),"")</f>
        <v/>
      </c>
      <c r="AK17" s="1" t="str">
        <f>IFERROR(VLOOKUP($V17,CAPTURE_SITE_INFO!$B$3:$U$501,16,FALSE),"")</f>
        <v/>
      </c>
      <c r="AL17" s="1" t="str">
        <f>IFERROR(VLOOKUP($V17,CAPTURE_SITE_INFO!$B$3:$U$501,17,FALSE),"")</f>
        <v/>
      </c>
      <c r="AM17" s="1" t="str">
        <f>IFERROR(VLOOKUP($V17,CAPTURE_SITE_INFO!$B$3:$U$501,18,FALSE),"")</f>
        <v/>
      </c>
      <c r="AN17" s="1" t="str">
        <f>IFERROR(VLOOKUP($V17,CAPTURE_SITE_INFO!$B$3:$U$501,19,FALSE),"")</f>
        <v/>
      </c>
      <c r="AO17" s="1" t="str">
        <f>IFERROR(VLOOKUP($V17,CAPTURE_SITE_INFO!$B$3:$U$501,20,FALSE),"")</f>
        <v/>
      </c>
      <c r="AP17" s="1" t="str">
        <f>IFERROR(VLOOKUP($V17,CAPTURE_SITE_INFO!$B$3:$V$501,21,FALSE),"")</f>
        <v/>
      </c>
    </row>
    <row r="18" spans="1:42" x14ac:dyDescent="0.25">
      <c r="A18" s="1" t="str">
        <f t="shared" si="0"/>
        <v/>
      </c>
      <c r="B18" s="1" t="str">
        <f>IF(CAPTURE_DATA!O19="NOBATS___","NOBATS",IF(CAPTURE_DATA!O19="___","",CAPTURE_DATA!O19))</f>
        <v/>
      </c>
      <c r="C18" s="1" t="str">
        <f t="shared" si="1"/>
        <v/>
      </c>
      <c r="D18" s="1" t="str">
        <f>IF(CAPTURE_DATA!Q19 = 0,"",CAPTURE_DATA!Q19)</f>
        <v/>
      </c>
      <c r="E18" s="1" t="str">
        <f>IF(CAPTURE_DATA!R19 = 0,"",CAPTURE_DATA!R19)</f>
        <v/>
      </c>
      <c r="F18" s="1" t="str">
        <f>IF(CAPTURE_DATA!S19 = 0,"",CAPTURE_DATA!S19)</f>
        <v/>
      </c>
      <c r="G18" s="1" t="str">
        <f>IF(CAPTURE_DATA!T19=0,"",CAPTURE_DATA!T19)</f>
        <v/>
      </c>
      <c r="H18" s="1" t="str">
        <f>IF(CAPTURE_DATA!U19=0,"",CAPTURE_DATA!U19)</f>
        <v/>
      </c>
      <c r="I18" s="1" t="str">
        <f>IF(CAPTURE_DATA!V19=0,"",CAPTURE_DATA!V19)</f>
        <v/>
      </c>
      <c r="J18" s="1" t="str">
        <f>IF(CAPTURE_DATA!W19=0,"",CAPTURE_DATA!W19)</f>
        <v/>
      </c>
      <c r="K18" s="1" t="str">
        <f>IF(CAPTURE_DATA!X19="","",CAPTURE_DATA!X19)</f>
        <v/>
      </c>
      <c r="L18" s="1" t="str">
        <f>IF(CAPTURE_DATA!Y19="","",CAPTURE_DATA!Y19)</f>
        <v/>
      </c>
      <c r="M18" s="1" t="str">
        <f>IF(CAPTURE_DATA!Z19="","",CAPTURE_DATA!Z19)</f>
        <v/>
      </c>
      <c r="N18" s="1" t="str">
        <f>IF(CAPTURE_DATA!AA19=0,"",CAPTURE_DATA!AA19)</f>
        <v/>
      </c>
      <c r="O18" s="1" t="str">
        <f>IF(CAPTURE_DATA!AB19=0,"",CAPTURE_DATA!AB19)</f>
        <v/>
      </c>
      <c r="P18" s="1" t="str">
        <f>IF(CAPTURE_DATA!AC19="-","",CAPTURE_DATA!AC19)</f>
        <v/>
      </c>
      <c r="Q18" s="1" t="str">
        <f>IF(CAPTURE_DATA!AD19=0,"",CAPTURE_DATA!AD19)</f>
        <v/>
      </c>
      <c r="R18" s="1" t="str">
        <f>IF(CAPTURE_DATA!AE19=0,"",CAPTURE_DATA!AE19)</f>
        <v/>
      </c>
      <c r="S18" s="1" t="str">
        <f>IF(CAPTURE_DATA!AF19=0,"",CAPTURE_DATA!AF19)</f>
        <v/>
      </c>
      <c r="T18" s="16" t="str">
        <f>IF(B18="","",IF(B18="NBAT","",CAPTURE_DATA!A19))</f>
        <v/>
      </c>
      <c r="U18" s="1" t="str">
        <f>IF(CAPTURE_DATA!AG19=0,"",CAPTURE_DATA!AG19)</f>
        <v/>
      </c>
      <c r="V18" s="1" t="str">
        <f>IF(CAPTURE_DATA!AH19=0,"",CAPTURE_DATA!AH19)</f>
        <v/>
      </c>
      <c r="W18" s="1" t="str">
        <f>IFERROR(VLOOKUP(V18,CAPTURE_SITE_INFO!$B$3:$U$501,2,FALSE),"")</f>
        <v/>
      </c>
      <c r="X18" s="1" t="str">
        <f>IFERROR(VLOOKUP($V18,CAPTURE_SITE_INFO!$B$3:$U$501,3,FALSE),"")</f>
        <v/>
      </c>
      <c r="Y18" s="189" t="str">
        <f>IFERROR(VLOOKUP($V18,CAPTURE_SITE_INFO!$B$3:$U$501,4,FALSE),"")</f>
        <v/>
      </c>
      <c r="Z18" s="1" t="str">
        <f>IFERROR(VLOOKUP($V18,CAPTURE_SITE_INFO!$B$3:$U$501,5,FALSE),"")</f>
        <v/>
      </c>
      <c r="AA18" s="1" t="str">
        <f>IFERROR(VLOOKUP($V18,CAPTURE_SITE_INFO!$B$3:$U$501,6,FALSE),"")</f>
        <v/>
      </c>
      <c r="AB18" s="1" t="str">
        <f>IFERROR(VLOOKUP($V18,CAPTURE_SITE_INFO!$B$3:$U$501,7,FALSE),"")</f>
        <v/>
      </c>
      <c r="AC18" s="1" t="str">
        <f>IFERROR(VLOOKUP($V18,CAPTURE_SITE_INFO!$B$3:$U$501,8,FALSE),"")</f>
        <v/>
      </c>
      <c r="AD18" s="16" t="str">
        <f>IFERROR(VLOOKUP($V18,CAPTURE_SITE_INFO!$B$3:$U$501,9,FALSE),"")</f>
        <v/>
      </c>
      <c r="AE18" s="16" t="str">
        <f>IFERROR(VLOOKUP($V18,CAPTURE_SITE_INFO!$B$3:$U$501,10,FALSE),"")</f>
        <v/>
      </c>
      <c r="AF18" s="190" t="str">
        <f>IFERROR(VLOOKUP($V18,CAPTURE_SITE_INFO!$B$3:$U$501,11,FALSE),"")</f>
        <v/>
      </c>
      <c r="AG18" s="190" t="str">
        <f>IFERROR(VLOOKUP($V18,CAPTURE_SITE_INFO!$B$3:$U$501,12,FALSE),"")</f>
        <v/>
      </c>
      <c r="AH18" s="1" t="str">
        <f>IFERROR(VLOOKUP($V18,CAPTURE_SITE_INFO!$B$3:$U$501,13,FALSE),"")</f>
        <v/>
      </c>
      <c r="AI18" s="1" t="str">
        <f>IFERROR(VLOOKUP($V18,CAPTURE_SITE_INFO!$B$3:$U$501,14,FALSE),"")</f>
        <v/>
      </c>
      <c r="AJ18" s="1" t="str">
        <f>IFERROR(VLOOKUP($V18,CAPTURE_SITE_INFO!$B$3:$U$501,15,FALSE),"")</f>
        <v/>
      </c>
      <c r="AK18" s="1" t="str">
        <f>IFERROR(VLOOKUP($V18,CAPTURE_SITE_INFO!$B$3:$U$501,16,FALSE),"")</f>
        <v/>
      </c>
      <c r="AL18" s="1" t="str">
        <f>IFERROR(VLOOKUP($V18,CAPTURE_SITE_INFO!$B$3:$U$501,17,FALSE),"")</f>
        <v/>
      </c>
      <c r="AM18" s="1" t="str">
        <f>IFERROR(VLOOKUP($V18,CAPTURE_SITE_INFO!$B$3:$U$501,18,FALSE),"")</f>
        <v/>
      </c>
      <c r="AN18" s="1" t="str">
        <f>IFERROR(VLOOKUP($V18,CAPTURE_SITE_INFO!$B$3:$U$501,19,FALSE),"")</f>
        <v/>
      </c>
      <c r="AO18" s="1" t="str">
        <f>IFERROR(VLOOKUP($V18,CAPTURE_SITE_INFO!$B$3:$U$501,20,FALSE),"")</f>
        <v/>
      </c>
      <c r="AP18" s="1" t="str">
        <f>IFERROR(VLOOKUP($V18,CAPTURE_SITE_INFO!$B$3:$V$501,21,FALSE),"")</f>
        <v/>
      </c>
    </row>
    <row r="19" spans="1:42" x14ac:dyDescent="0.25">
      <c r="A19" s="1" t="str">
        <f t="shared" si="0"/>
        <v/>
      </c>
      <c r="B19" s="1" t="str">
        <f>IF(CAPTURE_DATA!O20="NOBATS___","NOBATS",IF(CAPTURE_DATA!O20="___","",CAPTURE_DATA!O20))</f>
        <v/>
      </c>
      <c r="C19" s="1" t="str">
        <f t="shared" si="1"/>
        <v/>
      </c>
      <c r="D19" s="1" t="str">
        <f>IF(CAPTURE_DATA!Q20 = 0,"",CAPTURE_DATA!Q20)</f>
        <v/>
      </c>
      <c r="E19" s="1" t="str">
        <f>IF(CAPTURE_DATA!R20 = 0,"",CAPTURE_DATA!R20)</f>
        <v/>
      </c>
      <c r="F19" s="1" t="str">
        <f>IF(CAPTURE_DATA!S20 = 0,"",CAPTURE_DATA!S20)</f>
        <v/>
      </c>
      <c r="G19" s="1" t="str">
        <f>IF(CAPTURE_DATA!T20=0,"",CAPTURE_DATA!T20)</f>
        <v/>
      </c>
      <c r="H19" s="1" t="str">
        <f>IF(CAPTURE_DATA!U20=0,"",CAPTURE_DATA!U20)</f>
        <v/>
      </c>
      <c r="I19" s="1" t="str">
        <f>IF(CAPTURE_DATA!V20=0,"",CAPTURE_DATA!V20)</f>
        <v/>
      </c>
      <c r="J19" s="1" t="str">
        <f>IF(CAPTURE_DATA!W20=0,"",CAPTURE_DATA!W20)</f>
        <v/>
      </c>
      <c r="K19" s="1" t="str">
        <f>IF(CAPTURE_DATA!X20="","",CAPTURE_DATA!X20)</f>
        <v/>
      </c>
      <c r="L19" s="1" t="str">
        <f>IF(CAPTURE_DATA!Y20="","",CAPTURE_DATA!Y20)</f>
        <v/>
      </c>
      <c r="M19" s="1" t="str">
        <f>IF(CAPTURE_DATA!Z20="","",CAPTURE_DATA!Z20)</f>
        <v/>
      </c>
      <c r="N19" s="1" t="str">
        <f>IF(CAPTURE_DATA!AA20=0,"",CAPTURE_DATA!AA20)</f>
        <v/>
      </c>
      <c r="O19" s="1" t="str">
        <f>IF(CAPTURE_DATA!AB20=0,"",CAPTURE_DATA!AB20)</f>
        <v/>
      </c>
      <c r="P19" s="1" t="str">
        <f>IF(CAPTURE_DATA!AC20="-","",CAPTURE_DATA!AC20)</f>
        <v/>
      </c>
      <c r="Q19" s="1" t="str">
        <f>IF(CAPTURE_DATA!AD20=0,"",CAPTURE_DATA!AD20)</f>
        <v/>
      </c>
      <c r="R19" s="1" t="str">
        <f>IF(CAPTURE_DATA!AE20=0,"",CAPTURE_DATA!AE20)</f>
        <v/>
      </c>
      <c r="S19" s="1" t="str">
        <f>IF(CAPTURE_DATA!AF20=0,"",CAPTURE_DATA!AF20)</f>
        <v/>
      </c>
      <c r="T19" s="16" t="str">
        <f>IF(B19="","",IF(B19="NBAT","",CAPTURE_DATA!A20))</f>
        <v/>
      </c>
      <c r="U19" s="1" t="str">
        <f>IF(CAPTURE_DATA!AG20=0,"",CAPTURE_DATA!AG20)</f>
        <v/>
      </c>
      <c r="V19" s="1" t="str">
        <f>IF(CAPTURE_DATA!AH20=0,"",CAPTURE_DATA!AH20)</f>
        <v/>
      </c>
      <c r="W19" s="1" t="str">
        <f>IFERROR(VLOOKUP(V19,CAPTURE_SITE_INFO!$B$3:$U$501,2,FALSE),"")</f>
        <v/>
      </c>
      <c r="X19" s="1" t="str">
        <f>IFERROR(VLOOKUP($V19,CAPTURE_SITE_INFO!$B$3:$U$501,3,FALSE),"")</f>
        <v/>
      </c>
      <c r="Y19" s="189" t="str">
        <f>IFERROR(VLOOKUP($V19,CAPTURE_SITE_INFO!$B$3:$U$501,4,FALSE),"")</f>
        <v/>
      </c>
      <c r="Z19" s="1" t="str">
        <f>IFERROR(VLOOKUP($V19,CAPTURE_SITE_INFO!$B$3:$U$501,5,FALSE),"")</f>
        <v/>
      </c>
      <c r="AA19" s="1" t="str">
        <f>IFERROR(VLOOKUP($V19,CAPTURE_SITE_INFO!$B$3:$U$501,6,FALSE),"")</f>
        <v/>
      </c>
      <c r="AB19" s="1" t="str">
        <f>IFERROR(VLOOKUP($V19,CAPTURE_SITE_INFO!$B$3:$U$501,7,FALSE),"")</f>
        <v/>
      </c>
      <c r="AC19" s="1" t="str">
        <f>IFERROR(VLOOKUP($V19,CAPTURE_SITE_INFO!$B$3:$U$501,8,FALSE),"")</f>
        <v/>
      </c>
      <c r="AD19" s="16" t="str">
        <f>IFERROR(VLOOKUP($V19,CAPTURE_SITE_INFO!$B$3:$U$501,9,FALSE),"")</f>
        <v/>
      </c>
      <c r="AE19" s="16" t="str">
        <f>IFERROR(VLOOKUP($V19,CAPTURE_SITE_INFO!$B$3:$U$501,10,FALSE),"")</f>
        <v/>
      </c>
      <c r="AF19" s="190" t="str">
        <f>IFERROR(VLOOKUP($V19,CAPTURE_SITE_INFO!$B$3:$U$501,11,FALSE),"")</f>
        <v/>
      </c>
      <c r="AG19" s="190" t="str">
        <f>IFERROR(VLOOKUP($V19,CAPTURE_SITE_INFO!$B$3:$U$501,12,FALSE),"")</f>
        <v/>
      </c>
      <c r="AH19" s="1" t="str">
        <f>IFERROR(VLOOKUP($V19,CAPTURE_SITE_INFO!$B$3:$U$501,13,FALSE),"")</f>
        <v/>
      </c>
      <c r="AI19" s="1" t="str">
        <f>IFERROR(VLOOKUP($V19,CAPTURE_SITE_INFO!$B$3:$U$501,14,FALSE),"")</f>
        <v/>
      </c>
      <c r="AJ19" s="1" t="str">
        <f>IFERROR(VLOOKUP($V19,CAPTURE_SITE_INFO!$B$3:$U$501,15,FALSE),"")</f>
        <v/>
      </c>
      <c r="AK19" s="1" t="str">
        <f>IFERROR(VLOOKUP($V19,CAPTURE_SITE_INFO!$B$3:$U$501,16,FALSE),"")</f>
        <v/>
      </c>
      <c r="AL19" s="1" t="str">
        <f>IFERROR(VLOOKUP($V19,CAPTURE_SITE_INFO!$B$3:$U$501,17,FALSE),"")</f>
        <v/>
      </c>
      <c r="AM19" s="1" t="str">
        <f>IFERROR(VLOOKUP($V19,CAPTURE_SITE_INFO!$B$3:$U$501,18,FALSE),"")</f>
        <v/>
      </c>
      <c r="AN19" s="1" t="str">
        <f>IFERROR(VLOOKUP($V19,CAPTURE_SITE_INFO!$B$3:$U$501,19,FALSE),"")</f>
        <v/>
      </c>
      <c r="AO19" s="1" t="str">
        <f>IFERROR(VLOOKUP($V19,CAPTURE_SITE_INFO!$B$3:$U$501,20,FALSE),"")</f>
        <v/>
      </c>
      <c r="AP19" s="1" t="str">
        <f>IFERROR(VLOOKUP($V19,CAPTURE_SITE_INFO!$B$3:$V$501,21,FALSE),"")</f>
        <v/>
      </c>
    </row>
    <row r="20" spans="1:42" x14ac:dyDescent="0.25">
      <c r="A20" s="1" t="str">
        <f t="shared" si="0"/>
        <v/>
      </c>
      <c r="B20" s="1" t="str">
        <f>IF(CAPTURE_DATA!O21="NOBATS___","NOBATS",IF(CAPTURE_DATA!O21="___","",CAPTURE_DATA!O21))</f>
        <v/>
      </c>
      <c r="C20" s="1" t="str">
        <f t="shared" si="1"/>
        <v/>
      </c>
      <c r="D20" s="1" t="str">
        <f>IF(CAPTURE_DATA!Q21 = 0,"",CAPTURE_DATA!Q21)</f>
        <v/>
      </c>
      <c r="E20" s="1" t="str">
        <f>IF(CAPTURE_DATA!R21 = 0,"",CAPTURE_DATA!R21)</f>
        <v/>
      </c>
      <c r="F20" s="1" t="str">
        <f>IF(CAPTURE_DATA!S21 = 0,"",CAPTURE_DATA!S21)</f>
        <v/>
      </c>
      <c r="G20" s="1" t="str">
        <f>IF(CAPTURE_DATA!T21=0,"",CAPTURE_DATA!T21)</f>
        <v/>
      </c>
      <c r="H20" s="1" t="str">
        <f>IF(CAPTURE_DATA!U21=0,"",CAPTURE_DATA!U21)</f>
        <v/>
      </c>
      <c r="I20" s="1" t="str">
        <f>IF(CAPTURE_DATA!V21=0,"",CAPTURE_DATA!V21)</f>
        <v/>
      </c>
      <c r="J20" s="1" t="str">
        <f>IF(CAPTURE_DATA!W21=0,"",CAPTURE_DATA!W21)</f>
        <v/>
      </c>
      <c r="K20" s="1" t="str">
        <f>IF(CAPTURE_DATA!X21="","",CAPTURE_DATA!X21)</f>
        <v/>
      </c>
      <c r="L20" s="1" t="str">
        <f>IF(CAPTURE_DATA!Y21="","",CAPTURE_DATA!Y21)</f>
        <v/>
      </c>
      <c r="M20" s="1" t="str">
        <f>IF(CAPTURE_DATA!Z21="","",CAPTURE_DATA!Z21)</f>
        <v/>
      </c>
      <c r="N20" s="1" t="str">
        <f>IF(CAPTURE_DATA!AA21=0,"",CAPTURE_DATA!AA21)</f>
        <v/>
      </c>
      <c r="O20" s="1" t="str">
        <f>IF(CAPTURE_DATA!AB21=0,"",CAPTURE_DATA!AB21)</f>
        <v/>
      </c>
      <c r="P20" s="1" t="str">
        <f>IF(CAPTURE_DATA!AC21="-","",CAPTURE_DATA!AC21)</f>
        <v/>
      </c>
      <c r="Q20" s="1" t="str">
        <f>IF(CAPTURE_DATA!AD21=0,"",CAPTURE_DATA!AD21)</f>
        <v/>
      </c>
      <c r="R20" s="1" t="str">
        <f>IF(CAPTURE_DATA!AE21=0,"",CAPTURE_DATA!AE21)</f>
        <v/>
      </c>
      <c r="S20" s="1" t="str">
        <f>IF(CAPTURE_DATA!AF21=0,"",CAPTURE_DATA!AF21)</f>
        <v/>
      </c>
      <c r="T20" s="16" t="str">
        <f>IF(B20="","",IF(B20="NBAT","",CAPTURE_DATA!A21))</f>
        <v/>
      </c>
      <c r="U20" s="1" t="str">
        <f>IF(CAPTURE_DATA!AG21=0,"",CAPTURE_DATA!AG21)</f>
        <v/>
      </c>
      <c r="V20" s="1" t="str">
        <f>IF(CAPTURE_DATA!AH21=0,"",CAPTURE_DATA!AH21)</f>
        <v/>
      </c>
      <c r="W20" s="1" t="str">
        <f>IFERROR(VLOOKUP(V20,CAPTURE_SITE_INFO!$B$3:$U$501,2,FALSE),"")</f>
        <v/>
      </c>
      <c r="X20" s="1" t="str">
        <f>IFERROR(VLOOKUP($V20,CAPTURE_SITE_INFO!$B$3:$U$501,3,FALSE),"")</f>
        <v/>
      </c>
      <c r="Y20" s="189" t="str">
        <f>IFERROR(VLOOKUP($V20,CAPTURE_SITE_INFO!$B$3:$U$501,4,FALSE),"")</f>
        <v/>
      </c>
      <c r="Z20" s="1" t="str">
        <f>IFERROR(VLOOKUP($V20,CAPTURE_SITE_INFO!$B$3:$U$501,5,FALSE),"")</f>
        <v/>
      </c>
      <c r="AA20" s="1" t="str">
        <f>IFERROR(VLOOKUP($V20,CAPTURE_SITE_INFO!$B$3:$U$501,6,FALSE),"")</f>
        <v/>
      </c>
      <c r="AB20" s="1" t="str">
        <f>IFERROR(VLOOKUP($V20,CAPTURE_SITE_INFO!$B$3:$U$501,7,FALSE),"")</f>
        <v/>
      </c>
      <c r="AC20" s="1" t="str">
        <f>IFERROR(VLOOKUP($V20,CAPTURE_SITE_INFO!$B$3:$U$501,8,FALSE),"")</f>
        <v/>
      </c>
      <c r="AD20" s="16" t="str">
        <f>IFERROR(VLOOKUP($V20,CAPTURE_SITE_INFO!$B$3:$U$501,9,FALSE),"")</f>
        <v/>
      </c>
      <c r="AE20" s="16" t="str">
        <f>IFERROR(VLOOKUP($V20,CAPTURE_SITE_INFO!$B$3:$U$501,10,FALSE),"")</f>
        <v/>
      </c>
      <c r="AF20" s="190" t="str">
        <f>IFERROR(VLOOKUP($V20,CAPTURE_SITE_INFO!$B$3:$U$501,11,FALSE),"")</f>
        <v/>
      </c>
      <c r="AG20" s="190" t="str">
        <f>IFERROR(VLOOKUP($V20,CAPTURE_SITE_INFO!$B$3:$U$501,12,FALSE),"")</f>
        <v/>
      </c>
      <c r="AH20" s="1" t="str">
        <f>IFERROR(VLOOKUP($V20,CAPTURE_SITE_INFO!$B$3:$U$501,13,FALSE),"")</f>
        <v/>
      </c>
      <c r="AI20" s="1" t="str">
        <f>IFERROR(VLOOKUP($V20,CAPTURE_SITE_INFO!$B$3:$U$501,14,FALSE),"")</f>
        <v/>
      </c>
      <c r="AJ20" s="1" t="str">
        <f>IFERROR(VLOOKUP($V20,CAPTURE_SITE_INFO!$B$3:$U$501,15,FALSE),"")</f>
        <v/>
      </c>
      <c r="AK20" s="1" t="str">
        <f>IFERROR(VLOOKUP($V20,CAPTURE_SITE_INFO!$B$3:$U$501,16,FALSE),"")</f>
        <v/>
      </c>
      <c r="AL20" s="1" t="str">
        <f>IFERROR(VLOOKUP($V20,CAPTURE_SITE_INFO!$B$3:$U$501,17,FALSE),"")</f>
        <v/>
      </c>
      <c r="AM20" s="1" t="str">
        <f>IFERROR(VLOOKUP($V20,CAPTURE_SITE_INFO!$B$3:$U$501,18,FALSE),"")</f>
        <v/>
      </c>
      <c r="AN20" s="1" t="str">
        <f>IFERROR(VLOOKUP($V20,CAPTURE_SITE_INFO!$B$3:$U$501,19,FALSE),"")</f>
        <v/>
      </c>
      <c r="AO20" s="1" t="str">
        <f>IFERROR(VLOOKUP($V20,CAPTURE_SITE_INFO!$B$3:$U$501,20,FALSE),"")</f>
        <v/>
      </c>
      <c r="AP20" s="1" t="str">
        <f>IFERROR(VLOOKUP($V20,CAPTURE_SITE_INFO!$B$3:$V$501,21,FALSE),"")</f>
        <v/>
      </c>
    </row>
    <row r="21" spans="1:42" x14ac:dyDescent="0.25">
      <c r="A21" s="1" t="str">
        <f t="shared" si="0"/>
        <v/>
      </c>
      <c r="B21" s="1" t="str">
        <f>IF(CAPTURE_DATA!O22="NOBATS___","NOBATS",IF(CAPTURE_DATA!O22="___","",CAPTURE_DATA!O22))</f>
        <v/>
      </c>
      <c r="C21" s="1" t="str">
        <f t="shared" si="1"/>
        <v/>
      </c>
      <c r="D21" s="1" t="str">
        <f>IF(CAPTURE_DATA!Q22 = 0,"",CAPTURE_DATA!Q22)</f>
        <v/>
      </c>
      <c r="E21" s="1" t="str">
        <f>IF(CAPTURE_DATA!R22 = 0,"",CAPTURE_DATA!R22)</f>
        <v/>
      </c>
      <c r="F21" s="1" t="str">
        <f>IF(CAPTURE_DATA!S22 = 0,"",CAPTURE_DATA!S22)</f>
        <v/>
      </c>
      <c r="G21" s="1" t="str">
        <f>IF(CAPTURE_DATA!T22=0,"",CAPTURE_DATA!T22)</f>
        <v/>
      </c>
      <c r="H21" s="1" t="str">
        <f>IF(CAPTURE_DATA!U22=0,"",CAPTURE_DATA!U22)</f>
        <v/>
      </c>
      <c r="I21" s="1" t="str">
        <f>IF(CAPTURE_DATA!V22=0,"",CAPTURE_DATA!V22)</f>
        <v/>
      </c>
      <c r="J21" s="1" t="str">
        <f>IF(CAPTURE_DATA!W22=0,"",CAPTURE_DATA!W22)</f>
        <v/>
      </c>
      <c r="K21" s="1" t="str">
        <f>IF(CAPTURE_DATA!X22="","",CAPTURE_DATA!X22)</f>
        <v/>
      </c>
      <c r="L21" s="1" t="str">
        <f>IF(CAPTURE_DATA!Y22="","",CAPTURE_DATA!Y22)</f>
        <v/>
      </c>
      <c r="M21" s="1" t="str">
        <f>IF(CAPTURE_DATA!Z22="","",CAPTURE_DATA!Z22)</f>
        <v/>
      </c>
      <c r="N21" s="1" t="str">
        <f>IF(CAPTURE_DATA!AA22=0,"",CAPTURE_DATA!AA22)</f>
        <v/>
      </c>
      <c r="O21" s="1" t="str">
        <f>IF(CAPTURE_DATA!AB22=0,"",CAPTURE_DATA!AB22)</f>
        <v/>
      </c>
      <c r="P21" s="1" t="str">
        <f>IF(CAPTURE_DATA!AC22="-","",CAPTURE_DATA!AC22)</f>
        <v/>
      </c>
      <c r="Q21" s="1" t="str">
        <f>IF(CAPTURE_DATA!AD22=0,"",CAPTURE_DATA!AD22)</f>
        <v/>
      </c>
      <c r="R21" s="1" t="str">
        <f>IF(CAPTURE_DATA!AE22=0,"",CAPTURE_DATA!AE22)</f>
        <v/>
      </c>
      <c r="S21" s="1" t="str">
        <f>IF(CAPTURE_DATA!AF22=0,"",CAPTURE_DATA!AF22)</f>
        <v/>
      </c>
      <c r="T21" s="16" t="str">
        <f>IF(B21="","",IF(B21="NBAT","",CAPTURE_DATA!A22))</f>
        <v/>
      </c>
      <c r="U21" s="1" t="str">
        <f>IF(CAPTURE_DATA!AG22=0,"",CAPTURE_DATA!AG22)</f>
        <v/>
      </c>
      <c r="V21" s="1" t="str">
        <f>IF(CAPTURE_DATA!AH22=0,"",CAPTURE_DATA!AH22)</f>
        <v/>
      </c>
      <c r="W21" s="1" t="str">
        <f>IFERROR(VLOOKUP(V21,CAPTURE_SITE_INFO!$B$3:$U$501,2,FALSE),"")</f>
        <v/>
      </c>
      <c r="X21" s="1" t="str">
        <f>IFERROR(VLOOKUP($V21,CAPTURE_SITE_INFO!$B$3:$U$501,3,FALSE),"")</f>
        <v/>
      </c>
      <c r="Y21" s="189" t="str">
        <f>IFERROR(VLOOKUP($V21,CAPTURE_SITE_INFO!$B$3:$U$501,4,FALSE),"")</f>
        <v/>
      </c>
      <c r="Z21" s="1" t="str">
        <f>IFERROR(VLOOKUP($V21,CAPTURE_SITE_INFO!$B$3:$U$501,5,FALSE),"")</f>
        <v/>
      </c>
      <c r="AA21" s="1" t="str">
        <f>IFERROR(VLOOKUP($V21,CAPTURE_SITE_INFO!$B$3:$U$501,6,FALSE),"")</f>
        <v/>
      </c>
      <c r="AB21" s="1" t="str">
        <f>IFERROR(VLOOKUP($V21,CAPTURE_SITE_INFO!$B$3:$U$501,7,FALSE),"")</f>
        <v/>
      </c>
      <c r="AC21" s="1" t="str">
        <f>IFERROR(VLOOKUP($V21,CAPTURE_SITE_INFO!$B$3:$U$501,8,FALSE),"")</f>
        <v/>
      </c>
      <c r="AD21" s="16" t="str">
        <f>IFERROR(VLOOKUP($V21,CAPTURE_SITE_INFO!$B$3:$U$501,9,FALSE),"")</f>
        <v/>
      </c>
      <c r="AE21" s="16" t="str">
        <f>IFERROR(VLOOKUP($V21,CAPTURE_SITE_INFO!$B$3:$U$501,10,FALSE),"")</f>
        <v/>
      </c>
      <c r="AF21" s="190" t="str">
        <f>IFERROR(VLOOKUP($V21,CAPTURE_SITE_INFO!$B$3:$U$501,11,FALSE),"")</f>
        <v/>
      </c>
      <c r="AG21" s="190" t="str">
        <f>IFERROR(VLOOKUP($V21,CAPTURE_SITE_INFO!$B$3:$U$501,12,FALSE),"")</f>
        <v/>
      </c>
      <c r="AH21" s="1" t="str">
        <f>IFERROR(VLOOKUP($V21,CAPTURE_SITE_INFO!$B$3:$U$501,13,FALSE),"")</f>
        <v/>
      </c>
      <c r="AI21" s="1" t="str">
        <f>IFERROR(VLOOKUP($V21,CAPTURE_SITE_INFO!$B$3:$U$501,14,FALSE),"")</f>
        <v/>
      </c>
      <c r="AJ21" s="1" t="str">
        <f>IFERROR(VLOOKUP($V21,CAPTURE_SITE_INFO!$B$3:$U$501,15,FALSE),"")</f>
        <v/>
      </c>
      <c r="AK21" s="1" t="str">
        <f>IFERROR(VLOOKUP($V21,CAPTURE_SITE_INFO!$B$3:$U$501,16,FALSE),"")</f>
        <v/>
      </c>
      <c r="AL21" s="1" t="str">
        <f>IFERROR(VLOOKUP($V21,CAPTURE_SITE_INFO!$B$3:$U$501,17,FALSE),"")</f>
        <v/>
      </c>
      <c r="AM21" s="1" t="str">
        <f>IFERROR(VLOOKUP($V21,CAPTURE_SITE_INFO!$B$3:$U$501,18,FALSE),"")</f>
        <v/>
      </c>
      <c r="AN21" s="1" t="str">
        <f>IFERROR(VLOOKUP($V21,CAPTURE_SITE_INFO!$B$3:$U$501,19,FALSE),"")</f>
        <v/>
      </c>
      <c r="AO21" s="1" t="str">
        <f>IFERROR(VLOOKUP($V21,CAPTURE_SITE_INFO!$B$3:$U$501,20,FALSE),"")</f>
        <v/>
      </c>
      <c r="AP21" s="1" t="str">
        <f>IFERROR(VLOOKUP($V21,CAPTURE_SITE_INFO!$B$3:$V$501,21,FALSE),"")</f>
        <v/>
      </c>
    </row>
    <row r="22" spans="1:42" x14ac:dyDescent="0.25">
      <c r="A22" s="1" t="str">
        <f t="shared" si="0"/>
        <v/>
      </c>
      <c r="B22" s="1" t="str">
        <f>IF(CAPTURE_DATA!O23="NOBATS___","NOBATS",IF(CAPTURE_DATA!O23="___","",CAPTURE_DATA!O23))</f>
        <v/>
      </c>
      <c r="C22" s="1" t="str">
        <f t="shared" si="1"/>
        <v/>
      </c>
      <c r="D22" s="1" t="str">
        <f>IF(CAPTURE_DATA!Q23 = 0,"",CAPTURE_DATA!Q23)</f>
        <v/>
      </c>
      <c r="E22" s="1" t="str">
        <f>IF(CAPTURE_DATA!R23 = 0,"",CAPTURE_DATA!R23)</f>
        <v/>
      </c>
      <c r="F22" s="1" t="str">
        <f>IF(CAPTURE_DATA!S23 = 0,"",CAPTURE_DATA!S23)</f>
        <v/>
      </c>
      <c r="G22" s="1" t="str">
        <f>IF(CAPTURE_DATA!T23=0,"",CAPTURE_DATA!T23)</f>
        <v/>
      </c>
      <c r="H22" s="1" t="str">
        <f>IF(CAPTURE_DATA!U23=0,"",CAPTURE_DATA!U23)</f>
        <v/>
      </c>
      <c r="I22" s="1" t="str">
        <f>IF(CAPTURE_DATA!V23=0,"",CAPTURE_DATA!V23)</f>
        <v/>
      </c>
      <c r="J22" s="1" t="str">
        <f>IF(CAPTURE_DATA!W23=0,"",CAPTURE_DATA!W23)</f>
        <v/>
      </c>
      <c r="K22" s="1" t="str">
        <f>IF(CAPTURE_DATA!X23="","",CAPTURE_DATA!X23)</f>
        <v/>
      </c>
      <c r="L22" s="1" t="str">
        <f>IF(CAPTURE_DATA!Y23="","",CAPTURE_DATA!Y23)</f>
        <v/>
      </c>
      <c r="M22" s="1" t="str">
        <f>IF(CAPTURE_DATA!Z23="","",CAPTURE_DATA!Z23)</f>
        <v/>
      </c>
      <c r="N22" s="1" t="str">
        <f>IF(CAPTURE_DATA!AA23=0,"",CAPTURE_DATA!AA23)</f>
        <v/>
      </c>
      <c r="O22" s="1" t="str">
        <f>IF(CAPTURE_DATA!AB23=0,"",CAPTURE_DATA!AB23)</f>
        <v/>
      </c>
      <c r="P22" s="1" t="str">
        <f>IF(CAPTURE_DATA!AC23="-","",CAPTURE_DATA!AC23)</f>
        <v/>
      </c>
      <c r="Q22" s="1" t="str">
        <f>IF(CAPTURE_DATA!AD23=0,"",CAPTURE_DATA!AD23)</f>
        <v/>
      </c>
      <c r="R22" s="1" t="str">
        <f>IF(CAPTURE_DATA!AE23=0,"",CAPTURE_DATA!AE23)</f>
        <v/>
      </c>
      <c r="S22" s="1" t="str">
        <f>IF(CAPTURE_DATA!AF23=0,"",CAPTURE_DATA!AF23)</f>
        <v/>
      </c>
      <c r="T22" s="16" t="str">
        <f>IF(B22="","",IF(B22="NBAT","",CAPTURE_DATA!A23))</f>
        <v/>
      </c>
      <c r="U22" s="1" t="str">
        <f>IF(CAPTURE_DATA!AG23=0,"",CAPTURE_DATA!AG23)</f>
        <v/>
      </c>
      <c r="V22" s="1" t="str">
        <f>IF(CAPTURE_DATA!AH23=0,"",CAPTURE_DATA!AH23)</f>
        <v/>
      </c>
      <c r="W22" s="1" t="str">
        <f>IFERROR(VLOOKUP(V22,CAPTURE_SITE_INFO!$B$3:$U$501,2,FALSE),"")</f>
        <v/>
      </c>
      <c r="X22" s="1" t="str">
        <f>IFERROR(VLOOKUP($V22,CAPTURE_SITE_INFO!$B$3:$U$501,3,FALSE),"")</f>
        <v/>
      </c>
      <c r="Y22" s="189" t="str">
        <f>IFERROR(VLOOKUP($V22,CAPTURE_SITE_INFO!$B$3:$U$501,4,FALSE),"")</f>
        <v/>
      </c>
      <c r="Z22" s="1" t="str">
        <f>IFERROR(VLOOKUP($V22,CAPTURE_SITE_INFO!$B$3:$U$501,5,FALSE),"")</f>
        <v/>
      </c>
      <c r="AA22" s="1" t="str">
        <f>IFERROR(VLOOKUP($V22,CAPTURE_SITE_INFO!$B$3:$U$501,6,FALSE),"")</f>
        <v/>
      </c>
      <c r="AB22" s="1" t="str">
        <f>IFERROR(VLOOKUP($V22,CAPTURE_SITE_INFO!$B$3:$U$501,7,FALSE),"")</f>
        <v/>
      </c>
      <c r="AC22" s="1" t="str">
        <f>IFERROR(VLOOKUP($V22,CAPTURE_SITE_INFO!$B$3:$U$501,8,FALSE),"")</f>
        <v/>
      </c>
      <c r="AD22" s="16" t="str">
        <f>IFERROR(VLOOKUP($V22,CAPTURE_SITE_INFO!$B$3:$U$501,9,FALSE),"")</f>
        <v/>
      </c>
      <c r="AE22" s="16" t="str">
        <f>IFERROR(VLOOKUP($V22,CAPTURE_SITE_INFO!$B$3:$U$501,10,FALSE),"")</f>
        <v/>
      </c>
      <c r="AF22" s="190" t="str">
        <f>IFERROR(VLOOKUP($V22,CAPTURE_SITE_INFO!$B$3:$U$501,11,FALSE),"")</f>
        <v/>
      </c>
      <c r="AG22" s="190" t="str">
        <f>IFERROR(VLOOKUP($V22,CAPTURE_SITE_INFO!$B$3:$U$501,12,FALSE),"")</f>
        <v/>
      </c>
      <c r="AH22" s="1" t="str">
        <f>IFERROR(VLOOKUP($V22,CAPTURE_SITE_INFO!$B$3:$U$501,13,FALSE),"")</f>
        <v/>
      </c>
      <c r="AI22" s="1" t="str">
        <f>IFERROR(VLOOKUP($V22,CAPTURE_SITE_INFO!$B$3:$U$501,14,FALSE),"")</f>
        <v/>
      </c>
      <c r="AJ22" s="1" t="str">
        <f>IFERROR(VLOOKUP($V22,CAPTURE_SITE_INFO!$B$3:$U$501,15,FALSE),"")</f>
        <v/>
      </c>
      <c r="AK22" s="1" t="str">
        <f>IFERROR(VLOOKUP($V22,CAPTURE_SITE_INFO!$B$3:$U$501,16,FALSE),"")</f>
        <v/>
      </c>
      <c r="AL22" s="1" t="str">
        <f>IFERROR(VLOOKUP($V22,CAPTURE_SITE_INFO!$B$3:$U$501,17,FALSE),"")</f>
        <v/>
      </c>
      <c r="AM22" s="1" t="str">
        <f>IFERROR(VLOOKUP($V22,CAPTURE_SITE_INFO!$B$3:$U$501,18,FALSE),"")</f>
        <v/>
      </c>
      <c r="AN22" s="1" t="str">
        <f>IFERROR(VLOOKUP($V22,CAPTURE_SITE_INFO!$B$3:$U$501,19,FALSE),"")</f>
        <v/>
      </c>
      <c r="AO22" s="1" t="str">
        <f>IFERROR(VLOOKUP($V22,CAPTURE_SITE_INFO!$B$3:$U$501,20,FALSE),"")</f>
        <v/>
      </c>
      <c r="AP22" s="1" t="str">
        <f>IFERROR(VLOOKUP($V22,CAPTURE_SITE_INFO!$B$3:$V$501,21,FALSE),"")</f>
        <v/>
      </c>
    </row>
    <row r="23" spans="1:42" x14ac:dyDescent="0.25">
      <c r="A23" s="1" t="str">
        <f t="shared" si="0"/>
        <v/>
      </c>
      <c r="B23" s="1" t="str">
        <f>IF(CAPTURE_DATA!O24="NOBATS___","NOBATS",IF(CAPTURE_DATA!O24="___","",CAPTURE_DATA!O24))</f>
        <v/>
      </c>
      <c r="C23" s="1" t="str">
        <f t="shared" si="1"/>
        <v/>
      </c>
      <c r="D23" s="1" t="str">
        <f>IF(CAPTURE_DATA!Q24 = 0,"",CAPTURE_DATA!Q24)</f>
        <v/>
      </c>
      <c r="E23" s="1" t="str">
        <f>IF(CAPTURE_DATA!R24 = 0,"",CAPTURE_DATA!R24)</f>
        <v/>
      </c>
      <c r="F23" s="1" t="str">
        <f>IF(CAPTURE_DATA!S24 = 0,"",CAPTURE_DATA!S24)</f>
        <v/>
      </c>
      <c r="G23" s="1" t="str">
        <f>IF(CAPTURE_DATA!T24=0,"",CAPTURE_DATA!T24)</f>
        <v/>
      </c>
      <c r="H23" s="1" t="str">
        <f>IF(CAPTURE_DATA!U24=0,"",CAPTURE_DATA!U24)</f>
        <v/>
      </c>
      <c r="I23" s="1" t="str">
        <f>IF(CAPTURE_DATA!V24=0,"",CAPTURE_DATA!V24)</f>
        <v/>
      </c>
      <c r="J23" s="1" t="str">
        <f>IF(CAPTURE_DATA!W24=0,"",CAPTURE_DATA!W24)</f>
        <v/>
      </c>
      <c r="K23" s="1" t="str">
        <f>IF(CAPTURE_DATA!X24="","",CAPTURE_DATA!X24)</f>
        <v/>
      </c>
      <c r="L23" s="1" t="str">
        <f>IF(CAPTURE_DATA!Y24="","",CAPTURE_DATA!Y24)</f>
        <v/>
      </c>
      <c r="M23" s="1" t="str">
        <f>IF(CAPTURE_DATA!Z24="","",CAPTURE_DATA!Z24)</f>
        <v/>
      </c>
      <c r="N23" s="1" t="str">
        <f>IF(CAPTURE_DATA!AA24=0,"",CAPTURE_DATA!AA24)</f>
        <v/>
      </c>
      <c r="O23" s="1" t="str">
        <f>IF(CAPTURE_DATA!AB24=0,"",CAPTURE_DATA!AB24)</f>
        <v/>
      </c>
      <c r="P23" s="1" t="str">
        <f>IF(CAPTURE_DATA!AC24="-","",CAPTURE_DATA!AC24)</f>
        <v/>
      </c>
      <c r="Q23" s="1" t="str">
        <f>IF(CAPTURE_DATA!AD24=0,"",CAPTURE_DATA!AD24)</f>
        <v/>
      </c>
      <c r="R23" s="1" t="str">
        <f>IF(CAPTURE_DATA!AE24=0,"",CAPTURE_DATA!AE24)</f>
        <v/>
      </c>
      <c r="S23" s="1" t="str">
        <f>IF(CAPTURE_DATA!AF24=0,"",CAPTURE_DATA!AF24)</f>
        <v/>
      </c>
      <c r="T23" s="16" t="str">
        <f>IF(B23="","",IF(B23="NBAT","",CAPTURE_DATA!A24))</f>
        <v/>
      </c>
      <c r="U23" s="1" t="str">
        <f>IF(CAPTURE_DATA!AG24=0,"",CAPTURE_DATA!AG24)</f>
        <v/>
      </c>
      <c r="V23" s="1" t="str">
        <f>IF(CAPTURE_DATA!AH24=0,"",CAPTURE_DATA!AH24)</f>
        <v/>
      </c>
      <c r="W23" s="1" t="str">
        <f>IFERROR(VLOOKUP(V23,CAPTURE_SITE_INFO!$B$3:$U$501,2,FALSE),"")</f>
        <v/>
      </c>
      <c r="X23" s="1" t="str">
        <f>IFERROR(VLOOKUP($V23,CAPTURE_SITE_INFO!$B$3:$U$501,3,FALSE),"")</f>
        <v/>
      </c>
      <c r="Y23" s="189" t="str">
        <f>IFERROR(VLOOKUP($V23,CAPTURE_SITE_INFO!$B$3:$U$501,4,FALSE),"")</f>
        <v/>
      </c>
      <c r="Z23" s="1" t="str">
        <f>IFERROR(VLOOKUP($V23,CAPTURE_SITE_INFO!$B$3:$U$501,5,FALSE),"")</f>
        <v/>
      </c>
      <c r="AA23" s="1" t="str">
        <f>IFERROR(VLOOKUP($V23,CAPTURE_SITE_INFO!$B$3:$U$501,6,FALSE),"")</f>
        <v/>
      </c>
      <c r="AB23" s="1" t="str">
        <f>IFERROR(VLOOKUP($V23,CAPTURE_SITE_INFO!$B$3:$U$501,7,FALSE),"")</f>
        <v/>
      </c>
      <c r="AC23" s="1" t="str">
        <f>IFERROR(VLOOKUP($V23,CAPTURE_SITE_INFO!$B$3:$U$501,8,FALSE),"")</f>
        <v/>
      </c>
      <c r="AD23" s="16" t="str">
        <f>IFERROR(VLOOKUP($V23,CAPTURE_SITE_INFO!$B$3:$U$501,9,FALSE),"")</f>
        <v/>
      </c>
      <c r="AE23" s="16" t="str">
        <f>IFERROR(VLOOKUP($V23,CAPTURE_SITE_INFO!$B$3:$U$501,10,FALSE),"")</f>
        <v/>
      </c>
      <c r="AF23" s="190" t="str">
        <f>IFERROR(VLOOKUP($V23,CAPTURE_SITE_INFO!$B$3:$U$501,11,FALSE),"")</f>
        <v/>
      </c>
      <c r="AG23" s="190" t="str">
        <f>IFERROR(VLOOKUP($V23,CAPTURE_SITE_INFO!$B$3:$U$501,12,FALSE),"")</f>
        <v/>
      </c>
      <c r="AH23" s="1" t="str">
        <f>IFERROR(VLOOKUP($V23,CAPTURE_SITE_INFO!$B$3:$U$501,13,FALSE),"")</f>
        <v/>
      </c>
      <c r="AI23" s="1" t="str">
        <f>IFERROR(VLOOKUP($V23,CAPTURE_SITE_INFO!$B$3:$U$501,14,FALSE),"")</f>
        <v/>
      </c>
      <c r="AJ23" s="1" t="str">
        <f>IFERROR(VLOOKUP($V23,CAPTURE_SITE_INFO!$B$3:$U$501,15,FALSE),"")</f>
        <v/>
      </c>
      <c r="AK23" s="1" t="str">
        <f>IFERROR(VLOOKUP($V23,CAPTURE_SITE_INFO!$B$3:$U$501,16,FALSE),"")</f>
        <v/>
      </c>
      <c r="AL23" s="1" t="str">
        <f>IFERROR(VLOOKUP($V23,CAPTURE_SITE_INFO!$B$3:$U$501,17,FALSE),"")</f>
        <v/>
      </c>
      <c r="AM23" s="1" t="str">
        <f>IFERROR(VLOOKUP($V23,CAPTURE_SITE_INFO!$B$3:$U$501,18,FALSE),"")</f>
        <v/>
      </c>
      <c r="AN23" s="1" t="str">
        <f>IFERROR(VLOOKUP($V23,CAPTURE_SITE_INFO!$B$3:$U$501,19,FALSE),"")</f>
        <v/>
      </c>
      <c r="AO23" s="1" t="str">
        <f>IFERROR(VLOOKUP($V23,CAPTURE_SITE_INFO!$B$3:$U$501,20,FALSE),"")</f>
        <v/>
      </c>
      <c r="AP23" s="1" t="str">
        <f>IFERROR(VLOOKUP($V23,CAPTURE_SITE_INFO!$B$3:$V$501,21,FALSE),"")</f>
        <v/>
      </c>
    </row>
    <row r="24" spans="1:42" x14ac:dyDescent="0.25">
      <c r="A24" s="1" t="str">
        <f t="shared" si="0"/>
        <v/>
      </c>
      <c r="B24" s="1" t="str">
        <f>IF(CAPTURE_DATA!O25="NOBATS___","NOBATS",IF(CAPTURE_DATA!O25="___","",CAPTURE_DATA!O25))</f>
        <v/>
      </c>
      <c r="C24" s="1" t="str">
        <f t="shared" si="1"/>
        <v/>
      </c>
      <c r="D24" s="1" t="str">
        <f>IF(CAPTURE_DATA!Q25 = 0,"",CAPTURE_DATA!Q25)</f>
        <v/>
      </c>
      <c r="E24" s="1" t="str">
        <f>IF(CAPTURE_DATA!R25 = 0,"",CAPTURE_DATA!R25)</f>
        <v/>
      </c>
      <c r="F24" s="1" t="str">
        <f>IF(CAPTURE_DATA!S25 = 0,"",CAPTURE_DATA!S25)</f>
        <v/>
      </c>
      <c r="G24" s="1" t="str">
        <f>IF(CAPTURE_DATA!T25=0,"",CAPTURE_DATA!T25)</f>
        <v/>
      </c>
      <c r="H24" s="1" t="str">
        <f>IF(CAPTURE_DATA!U25=0,"",CAPTURE_DATA!U25)</f>
        <v/>
      </c>
      <c r="I24" s="1" t="str">
        <f>IF(CAPTURE_DATA!V25=0,"",CAPTURE_DATA!V25)</f>
        <v/>
      </c>
      <c r="J24" s="1" t="str">
        <f>IF(CAPTURE_DATA!W25=0,"",CAPTURE_DATA!W25)</f>
        <v/>
      </c>
      <c r="K24" s="1" t="str">
        <f>IF(CAPTURE_DATA!X25="","",CAPTURE_DATA!X25)</f>
        <v/>
      </c>
      <c r="L24" s="1" t="str">
        <f>IF(CAPTURE_DATA!Y25="","",CAPTURE_DATA!Y25)</f>
        <v/>
      </c>
      <c r="M24" s="1" t="str">
        <f>IF(CAPTURE_DATA!Z25="","",CAPTURE_DATA!Z25)</f>
        <v/>
      </c>
      <c r="N24" s="1" t="str">
        <f>IF(CAPTURE_DATA!AA25=0,"",CAPTURE_DATA!AA25)</f>
        <v/>
      </c>
      <c r="O24" s="1" t="str">
        <f>IF(CAPTURE_DATA!AB25=0,"",CAPTURE_DATA!AB25)</f>
        <v/>
      </c>
      <c r="P24" s="1" t="str">
        <f>IF(CAPTURE_DATA!AC25="-","",CAPTURE_DATA!AC25)</f>
        <v/>
      </c>
      <c r="Q24" s="1" t="str">
        <f>IF(CAPTURE_DATA!AD25=0,"",CAPTURE_DATA!AD25)</f>
        <v/>
      </c>
      <c r="R24" s="1" t="str">
        <f>IF(CAPTURE_DATA!AE25=0,"",CAPTURE_DATA!AE25)</f>
        <v/>
      </c>
      <c r="S24" s="1" t="str">
        <f>IF(CAPTURE_DATA!AF25=0,"",CAPTURE_DATA!AF25)</f>
        <v/>
      </c>
      <c r="T24" s="16" t="str">
        <f>IF(B24="","",IF(B24="NBAT","",CAPTURE_DATA!A25))</f>
        <v/>
      </c>
      <c r="U24" s="1" t="str">
        <f>IF(CAPTURE_DATA!AG25=0,"",CAPTURE_DATA!AG25)</f>
        <v/>
      </c>
      <c r="V24" s="1" t="str">
        <f>IF(CAPTURE_DATA!AH25=0,"",CAPTURE_DATA!AH25)</f>
        <v/>
      </c>
      <c r="W24" s="1" t="str">
        <f>IFERROR(VLOOKUP(V24,CAPTURE_SITE_INFO!$B$3:$U$501,2,FALSE),"")</f>
        <v/>
      </c>
      <c r="X24" s="1" t="str">
        <f>IFERROR(VLOOKUP($V24,CAPTURE_SITE_INFO!$B$3:$U$501,3,FALSE),"")</f>
        <v/>
      </c>
      <c r="Y24" s="189" t="str">
        <f>IFERROR(VLOOKUP($V24,CAPTURE_SITE_INFO!$B$3:$U$501,4,FALSE),"")</f>
        <v/>
      </c>
      <c r="Z24" s="1" t="str">
        <f>IFERROR(VLOOKUP($V24,CAPTURE_SITE_INFO!$B$3:$U$501,5,FALSE),"")</f>
        <v/>
      </c>
      <c r="AA24" s="1" t="str">
        <f>IFERROR(VLOOKUP($V24,CAPTURE_SITE_INFO!$B$3:$U$501,6,FALSE),"")</f>
        <v/>
      </c>
      <c r="AB24" s="1" t="str">
        <f>IFERROR(VLOOKUP($V24,CAPTURE_SITE_INFO!$B$3:$U$501,7,FALSE),"")</f>
        <v/>
      </c>
      <c r="AC24" s="1" t="str">
        <f>IFERROR(VLOOKUP($V24,CAPTURE_SITE_INFO!$B$3:$U$501,8,FALSE),"")</f>
        <v/>
      </c>
      <c r="AD24" s="16" t="str">
        <f>IFERROR(VLOOKUP($V24,CAPTURE_SITE_INFO!$B$3:$U$501,9,FALSE),"")</f>
        <v/>
      </c>
      <c r="AE24" s="16" t="str">
        <f>IFERROR(VLOOKUP($V24,CAPTURE_SITE_INFO!$B$3:$U$501,10,FALSE),"")</f>
        <v/>
      </c>
      <c r="AF24" s="190" t="str">
        <f>IFERROR(VLOOKUP($V24,CAPTURE_SITE_INFO!$B$3:$U$501,11,FALSE),"")</f>
        <v/>
      </c>
      <c r="AG24" s="190" t="str">
        <f>IFERROR(VLOOKUP($V24,CAPTURE_SITE_INFO!$B$3:$U$501,12,FALSE),"")</f>
        <v/>
      </c>
      <c r="AH24" s="1" t="str">
        <f>IFERROR(VLOOKUP($V24,CAPTURE_SITE_INFO!$B$3:$U$501,13,FALSE),"")</f>
        <v/>
      </c>
      <c r="AI24" s="1" t="str">
        <f>IFERROR(VLOOKUP($V24,CAPTURE_SITE_INFO!$B$3:$U$501,14,FALSE),"")</f>
        <v/>
      </c>
      <c r="AJ24" s="1" t="str">
        <f>IFERROR(VLOOKUP($V24,CAPTURE_SITE_INFO!$B$3:$U$501,15,FALSE),"")</f>
        <v/>
      </c>
      <c r="AK24" s="1" t="str">
        <f>IFERROR(VLOOKUP($V24,CAPTURE_SITE_INFO!$B$3:$U$501,16,FALSE),"")</f>
        <v/>
      </c>
      <c r="AL24" s="1" t="str">
        <f>IFERROR(VLOOKUP($V24,CAPTURE_SITE_INFO!$B$3:$U$501,17,FALSE),"")</f>
        <v/>
      </c>
      <c r="AM24" s="1" t="str">
        <f>IFERROR(VLOOKUP($V24,CAPTURE_SITE_INFO!$B$3:$U$501,18,FALSE),"")</f>
        <v/>
      </c>
      <c r="AN24" s="1" t="str">
        <f>IFERROR(VLOOKUP($V24,CAPTURE_SITE_INFO!$B$3:$U$501,19,FALSE),"")</f>
        <v/>
      </c>
      <c r="AO24" s="1" t="str">
        <f>IFERROR(VLOOKUP($V24,CAPTURE_SITE_INFO!$B$3:$U$501,20,FALSE),"")</f>
        <v/>
      </c>
      <c r="AP24" s="1" t="str">
        <f>IFERROR(VLOOKUP($V24,CAPTURE_SITE_INFO!$B$3:$V$501,21,FALSE),"")</f>
        <v/>
      </c>
    </row>
    <row r="25" spans="1:42" x14ac:dyDescent="0.25">
      <c r="A25" s="1" t="str">
        <f t="shared" si="0"/>
        <v/>
      </c>
      <c r="B25" s="1" t="str">
        <f>IF(CAPTURE_DATA!O26="NOBATS___","NOBATS",IF(CAPTURE_DATA!O26="___","",CAPTURE_DATA!O26))</f>
        <v/>
      </c>
      <c r="C25" s="1" t="str">
        <f t="shared" si="1"/>
        <v/>
      </c>
      <c r="D25" s="1" t="str">
        <f>IF(CAPTURE_DATA!Q26 = 0,"",CAPTURE_DATA!Q26)</f>
        <v/>
      </c>
      <c r="E25" s="1" t="str">
        <f>IF(CAPTURE_DATA!R26 = 0,"",CAPTURE_DATA!R26)</f>
        <v/>
      </c>
      <c r="F25" s="1" t="str">
        <f>IF(CAPTURE_DATA!S26 = 0,"",CAPTURE_DATA!S26)</f>
        <v/>
      </c>
      <c r="G25" s="1" t="str">
        <f>IF(CAPTURE_DATA!T26=0,"",CAPTURE_DATA!T26)</f>
        <v/>
      </c>
      <c r="H25" s="1" t="str">
        <f>IF(CAPTURE_DATA!U26=0,"",CAPTURE_DATA!U26)</f>
        <v/>
      </c>
      <c r="I25" s="1" t="str">
        <f>IF(CAPTURE_DATA!V26=0,"",CAPTURE_DATA!V26)</f>
        <v/>
      </c>
      <c r="J25" s="1" t="str">
        <f>IF(CAPTURE_DATA!W26=0,"",CAPTURE_DATA!W26)</f>
        <v/>
      </c>
      <c r="K25" s="1" t="str">
        <f>IF(CAPTURE_DATA!X26="","",CAPTURE_DATA!X26)</f>
        <v/>
      </c>
      <c r="L25" s="1" t="str">
        <f>IF(CAPTURE_DATA!Y26="","",CAPTURE_DATA!Y26)</f>
        <v/>
      </c>
      <c r="M25" s="1" t="str">
        <f>IF(CAPTURE_DATA!Z26="","",CAPTURE_DATA!Z26)</f>
        <v/>
      </c>
      <c r="N25" s="1" t="str">
        <f>IF(CAPTURE_DATA!AA26=0,"",CAPTURE_DATA!AA26)</f>
        <v/>
      </c>
      <c r="O25" s="1" t="str">
        <f>IF(CAPTURE_DATA!AB26=0,"",CAPTURE_DATA!AB26)</f>
        <v/>
      </c>
      <c r="P25" s="1" t="str">
        <f>IF(CAPTURE_DATA!AC26="-","",CAPTURE_DATA!AC26)</f>
        <v/>
      </c>
      <c r="Q25" s="1" t="str">
        <f>IF(CAPTURE_DATA!AD26=0,"",CAPTURE_DATA!AD26)</f>
        <v/>
      </c>
      <c r="R25" s="1" t="str">
        <f>IF(CAPTURE_DATA!AE26=0,"",CAPTURE_DATA!AE26)</f>
        <v/>
      </c>
      <c r="S25" s="1" t="str">
        <f>IF(CAPTURE_DATA!AF26=0,"",CAPTURE_DATA!AF26)</f>
        <v/>
      </c>
      <c r="T25" s="16" t="str">
        <f>IF(B25="","",IF(B25="NBAT","",CAPTURE_DATA!A26))</f>
        <v/>
      </c>
      <c r="U25" s="1" t="str">
        <f>IF(CAPTURE_DATA!AG26=0,"",CAPTURE_DATA!AG26)</f>
        <v/>
      </c>
      <c r="V25" s="1" t="str">
        <f>IF(CAPTURE_DATA!AH26=0,"",CAPTURE_DATA!AH26)</f>
        <v/>
      </c>
      <c r="W25" s="1" t="str">
        <f>IFERROR(VLOOKUP(V25,CAPTURE_SITE_INFO!$B$3:$U$501,2,FALSE),"")</f>
        <v/>
      </c>
      <c r="X25" s="1" t="str">
        <f>IFERROR(VLOOKUP($V25,CAPTURE_SITE_INFO!$B$3:$U$501,3,FALSE),"")</f>
        <v/>
      </c>
      <c r="Y25" s="189" t="str">
        <f>IFERROR(VLOOKUP($V25,CAPTURE_SITE_INFO!$B$3:$U$501,4,FALSE),"")</f>
        <v/>
      </c>
      <c r="Z25" s="1" t="str">
        <f>IFERROR(VLOOKUP($V25,CAPTURE_SITE_INFO!$B$3:$U$501,5,FALSE),"")</f>
        <v/>
      </c>
      <c r="AA25" s="1" t="str">
        <f>IFERROR(VLOOKUP($V25,CAPTURE_SITE_INFO!$B$3:$U$501,6,FALSE),"")</f>
        <v/>
      </c>
      <c r="AB25" s="1" t="str">
        <f>IFERROR(VLOOKUP($V25,CAPTURE_SITE_INFO!$B$3:$U$501,7,FALSE),"")</f>
        <v/>
      </c>
      <c r="AC25" s="1" t="str">
        <f>IFERROR(VLOOKUP($V25,CAPTURE_SITE_INFO!$B$3:$U$501,8,FALSE),"")</f>
        <v/>
      </c>
      <c r="AD25" s="16" t="str">
        <f>IFERROR(VLOOKUP($V25,CAPTURE_SITE_INFO!$B$3:$U$501,9,FALSE),"")</f>
        <v/>
      </c>
      <c r="AE25" s="16" t="str">
        <f>IFERROR(VLOOKUP($V25,CAPTURE_SITE_INFO!$B$3:$U$501,10,FALSE),"")</f>
        <v/>
      </c>
      <c r="AF25" s="190" t="str">
        <f>IFERROR(VLOOKUP($V25,CAPTURE_SITE_INFO!$B$3:$U$501,11,FALSE),"")</f>
        <v/>
      </c>
      <c r="AG25" s="190" t="str">
        <f>IFERROR(VLOOKUP($V25,CAPTURE_SITE_INFO!$B$3:$U$501,12,FALSE),"")</f>
        <v/>
      </c>
      <c r="AH25" s="1" t="str">
        <f>IFERROR(VLOOKUP($V25,CAPTURE_SITE_INFO!$B$3:$U$501,13,FALSE),"")</f>
        <v/>
      </c>
      <c r="AI25" s="1" t="str">
        <f>IFERROR(VLOOKUP($V25,CAPTURE_SITE_INFO!$B$3:$U$501,14,FALSE),"")</f>
        <v/>
      </c>
      <c r="AJ25" s="1" t="str">
        <f>IFERROR(VLOOKUP($V25,CAPTURE_SITE_INFO!$B$3:$U$501,15,FALSE),"")</f>
        <v/>
      </c>
      <c r="AK25" s="1" t="str">
        <f>IFERROR(VLOOKUP($V25,CAPTURE_SITE_INFO!$B$3:$U$501,16,FALSE),"")</f>
        <v/>
      </c>
      <c r="AL25" s="1" t="str">
        <f>IFERROR(VLOOKUP($V25,CAPTURE_SITE_INFO!$B$3:$U$501,17,FALSE),"")</f>
        <v/>
      </c>
      <c r="AM25" s="1" t="str">
        <f>IFERROR(VLOOKUP($V25,CAPTURE_SITE_INFO!$B$3:$U$501,18,FALSE),"")</f>
        <v/>
      </c>
      <c r="AN25" s="1" t="str">
        <f>IFERROR(VLOOKUP($V25,CAPTURE_SITE_INFO!$B$3:$U$501,19,FALSE),"")</f>
        <v/>
      </c>
      <c r="AO25" s="1" t="str">
        <f>IFERROR(VLOOKUP($V25,CAPTURE_SITE_INFO!$B$3:$U$501,20,FALSE),"")</f>
        <v/>
      </c>
      <c r="AP25" s="1" t="str">
        <f>IFERROR(VLOOKUP($V25,CAPTURE_SITE_INFO!$B$3:$V$501,21,FALSE),"")</f>
        <v/>
      </c>
    </row>
    <row r="26" spans="1:42" x14ac:dyDescent="0.25">
      <c r="A26" s="1" t="str">
        <f t="shared" si="0"/>
        <v/>
      </c>
      <c r="B26" s="1" t="str">
        <f>IF(CAPTURE_DATA!O27="NOBATS___","NOBATS",IF(CAPTURE_DATA!O27="___","",CAPTURE_DATA!O27))</f>
        <v/>
      </c>
      <c r="C26" s="1" t="str">
        <f t="shared" si="1"/>
        <v/>
      </c>
      <c r="D26" s="1" t="str">
        <f>IF(CAPTURE_DATA!Q27 = 0,"",CAPTURE_DATA!Q27)</f>
        <v/>
      </c>
      <c r="E26" s="1" t="str">
        <f>IF(CAPTURE_DATA!R27 = 0,"",CAPTURE_DATA!R27)</f>
        <v/>
      </c>
      <c r="F26" s="1" t="str">
        <f>IF(CAPTURE_DATA!S27 = 0,"",CAPTURE_DATA!S27)</f>
        <v/>
      </c>
      <c r="G26" s="1" t="str">
        <f>IF(CAPTURE_DATA!T27=0,"",CAPTURE_DATA!T27)</f>
        <v/>
      </c>
      <c r="H26" s="1" t="str">
        <f>IF(CAPTURE_DATA!U27=0,"",CAPTURE_DATA!U27)</f>
        <v/>
      </c>
      <c r="I26" s="1" t="str">
        <f>IF(CAPTURE_DATA!V27=0,"",CAPTURE_DATA!V27)</f>
        <v/>
      </c>
      <c r="J26" s="1" t="str">
        <f>IF(CAPTURE_DATA!W27=0,"",CAPTURE_DATA!W27)</f>
        <v/>
      </c>
      <c r="K26" s="1" t="str">
        <f>IF(CAPTURE_DATA!X27="","",CAPTURE_DATA!X27)</f>
        <v/>
      </c>
      <c r="L26" s="1" t="str">
        <f>IF(CAPTURE_DATA!Y27="","",CAPTURE_DATA!Y27)</f>
        <v/>
      </c>
      <c r="M26" s="1" t="str">
        <f>IF(CAPTURE_DATA!Z27="","",CAPTURE_DATA!Z27)</f>
        <v/>
      </c>
      <c r="N26" s="1" t="str">
        <f>IF(CAPTURE_DATA!AA27=0,"",CAPTURE_DATA!AA27)</f>
        <v/>
      </c>
      <c r="O26" s="1" t="str">
        <f>IF(CAPTURE_DATA!AB27=0,"",CAPTURE_DATA!AB27)</f>
        <v/>
      </c>
      <c r="P26" s="1" t="str">
        <f>IF(CAPTURE_DATA!AC27="-","",CAPTURE_DATA!AC27)</f>
        <v/>
      </c>
      <c r="Q26" s="1" t="str">
        <f>IF(CAPTURE_DATA!AD27=0,"",CAPTURE_DATA!AD27)</f>
        <v/>
      </c>
      <c r="R26" s="1" t="str">
        <f>IF(CAPTURE_DATA!AE27=0,"",CAPTURE_DATA!AE27)</f>
        <v/>
      </c>
      <c r="S26" s="1" t="str">
        <f>IF(CAPTURE_DATA!AF27=0,"",CAPTURE_DATA!AF27)</f>
        <v/>
      </c>
      <c r="T26" s="16" t="str">
        <f>IF(B26="","",IF(B26="NBAT","",CAPTURE_DATA!A27))</f>
        <v/>
      </c>
      <c r="U26" s="1" t="str">
        <f>IF(CAPTURE_DATA!AG27=0,"",CAPTURE_DATA!AG27)</f>
        <v/>
      </c>
      <c r="V26" s="1" t="str">
        <f>IF(CAPTURE_DATA!AH27=0,"",CAPTURE_DATA!AH27)</f>
        <v/>
      </c>
      <c r="W26" s="1" t="str">
        <f>IFERROR(VLOOKUP(V26,CAPTURE_SITE_INFO!$B$3:$U$501,2,FALSE),"")</f>
        <v/>
      </c>
      <c r="X26" s="1" t="str">
        <f>IFERROR(VLOOKUP($V26,CAPTURE_SITE_INFO!$B$3:$U$501,3,FALSE),"")</f>
        <v/>
      </c>
      <c r="Y26" s="189" t="str">
        <f>IFERROR(VLOOKUP($V26,CAPTURE_SITE_INFO!$B$3:$U$501,4,FALSE),"")</f>
        <v/>
      </c>
      <c r="Z26" s="1" t="str">
        <f>IFERROR(VLOOKUP($V26,CAPTURE_SITE_INFO!$B$3:$U$501,5,FALSE),"")</f>
        <v/>
      </c>
      <c r="AA26" s="1" t="str">
        <f>IFERROR(VLOOKUP($V26,CAPTURE_SITE_INFO!$B$3:$U$501,6,FALSE),"")</f>
        <v/>
      </c>
      <c r="AB26" s="1" t="str">
        <f>IFERROR(VLOOKUP($V26,CAPTURE_SITE_INFO!$B$3:$U$501,7,FALSE),"")</f>
        <v/>
      </c>
      <c r="AC26" s="1" t="str">
        <f>IFERROR(VLOOKUP($V26,CAPTURE_SITE_INFO!$B$3:$U$501,8,FALSE),"")</f>
        <v/>
      </c>
      <c r="AD26" s="16" t="str">
        <f>IFERROR(VLOOKUP($V26,CAPTURE_SITE_INFO!$B$3:$U$501,9,FALSE),"")</f>
        <v/>
      </c>
      <c r="AE26" s="16" t="str">
        <f>IFERROR(VLOOKUP($V26,CAPTURE_SITE_INFO!$B$3:$U$501,10,FALSE),"")</f>
        <v/>
      </c>
      <c r="AF26" s="190" t="str">
        <f>IFERROR(VLOOKUP($V26,CAPTURE_SITE_INFO!$B$3:$U$501,11,FALSE),"")</f>
        <v/>
      </c>
      <c r="AG26" s="190" t="str">
        <f>IFERROR(VLOOKUP($V26,CAPTURE_SITE_INFO!$B$3:$U$501,12,FALSE),"")</f>
        <v/>
      </c>
      <c r="AH26" s="1" t="str">
        <f>IFERROR(VLOOKUP($V26,CAPTURE_SITE_INFO!$B$3:$U$501,13,FALSE),"")</f>
        <v/>
      </c>
      <c r="AI26" s="1" t="str">
        <f>IFERROR(VLOOKUP($V26,CAPTURE_SITE_INFO!$B$3:$U$501,14,FALSE),"")</f>
        <v/>
      </c>
      <c r="AJ26" s="1" t="str">
        <f>IFERROR(VLOOKUP($V26,CAPTURE_SITE_INFO!$B$3:$U$501,15,FALSE),"")</f>
        <v/>
      </c>
      <c r="AK26" s="1" t="str">
        <f>IFERROR(VLOOKUP($V26,CAPTURE_SITE_INFO!$B$3:$U$501,16,FALSE),"")</f>
        <v/>
      </c>
      <c r="AL26" s="1" t="str">
        <f>IFERROR(VLOOKUP($V26,CAPTURE_SITE_INFO!$B$3:$U$501,17,FALSE),"")</f>
        <v/>
      </c>
      <c r="AM26" s="1" t="str">
        <f>IFERROR(VLOOKUP($V26,CAPTURE_SITE_INFO!$B$3:$U$501,18,FALSE),"")</f>
        <v/>
      </c>
      <c r="AN26" s="1" t="str">
        <f>IFERROR(VLOOKUP($V26,CAPTURE_SITE_INFO!$B$3:$U$501,19,FALSE),"")</f>
        <v/>
      </c>
      <c r="AO26" s="1" t="str">
        <f>IFERROR(VLOOKUP($V26,CAPTURE_SITE_INFO!$B$3:$U$501,20,FALSE),"")</f>
        <v/>
      </c>
      <c r="AP26" s="1" t="str">
        <f>IFERROR(VLOOKUP($V26,CAPTURE_SITE_INFO!$B$3:$V$501,21,FALSE),"")</f>
        <v/>
      </c>
    </row>
    <row r="27" spans="1:42" x14ac:dyDescent="0.25">
      <c r="A27" s="1" t="str">
        <f t="shared" si="0"/>
        <v/>
      </c>
      <c r="B27" s="1" t="str">
        <f>IF(CAPTURE_DATA!O28="NOBATS___","NOBATS",IF(CAPTURE_DATA!O28="___","",CAPTURE_DATA!O28))</f>
        <v/>
      </c>
      <c r="C27" s="1" t="str">
        <f t="shared" si="1"/>
        <v/>
      </c>
      <c r="D27" s="1" t="str">
        <f>IF(CAPTURE_DATA!Q28 = 0,"",CAPTURE_DATA!Q28)</f>
        <v/>
      </c>
      <c r="E27" s="1" t="str">
        <f>IF(CAPTURE_DATA!R28 = 0,"",CAPTURE_DATA!R28)</f>
        <v/>
      </c>
      <c r="F27" s="1" t="str">
        <f>IF(CAPTURE_DATA!S28 = 0,"",CAPTURE_DATA!S28)</f>
        <v/>
      </c>
      <c r="G27" s="1" t="str">
        <f>IF(CAPTURE_DATA!T28=0,"",CAPTURE_DATA!T28)</f>
        <v/>
      </c>
      <c r="H27" s="1" t="str">
        <f>IF(CAPTURE_DATA!U28=0,"",CAPTURE_DATA!U28)</f>
        <v/>
      </c>
      <c r="I27" s="1" t="str">
        <f>IF(CAPTURE_DATA!V28=0,"",CAPTURE_DATA!V28)</f>
        <v/>
      </c>
      <c r="J27" s="1" t="str">
        <f>IF(CAPTURE_DATA!W28=0,"",CAPTURE_DATA!W28)</f>
        <v/>
      </c>
      <c r="K27" s="1" t="str">
        <f>IF(CAPTURE_DATA!X28="","",CAPTURE_DATA!X28)</f>
        <v/>
      </c>
      <c r="L27" s="1" t="str">
        <f>IF(CAPTURE_DATA!Y28="","",CAPTURE_DATA!Y28)</f>
        <v/>
      </c>
      <c r="M27" s="1" t="str">
        <f>IF(CAPTURE_DATA!Z28="","",CAPTURE_DATA!Z28)</f>
        <v/>
      </c>
      <c r="N27" s="1" t="str">
        <f>IF(CAPTURE_DATA!AA28=0,"",CAPTURE_DATA!AA28)</f>
        <v/>
      </c>
      <c r="O27" s="1" t="str">
        <f>IF(CAPTURE_DATA!AB28=0,"",CAPTURE_DATA!AB28)</f>
        <v/>
      </c>
      <c r="P27" s="1" t="str">
        <f>IF(CAPTURE_DATA!AC28="-","",CAPTURE_DATA!AC28)</f>
        <v/>
      </c>
      <c r="Q27" s="1" t="str">
        <f>IF(CAPTURE_DATA!AD28=0,"",CAPTURE_DATA!AD28)</f>
        <v/>
      </c>
      <c r="R27" s="1" t="str">
        <f>IF(CAPTURE_DATA!AE28=0,"",CAPTURE_DATA!AE28)</f>
        <v/>
      </c>
      <c r="S27" s="1" t="str">
        <f>IF(CAPTURE_DATA!AF28=0,"",CAPTURE_DATA!AF28)</f>
        <v/>
      </c>
      <c r="T27" s="16" t="str">
        <f>IF(B27="","",IF(B27="NBAT","",CAPTURE_DATA!A28))</f>
        <v/>
      </c>
      <c r="U27" s="1" t="str">
        <f>IF(CAPTURE_DATA!AG28=0,"",CAPTURE_DATA!AG28)</f>
        <v/>
      </c>
      <c r="V27" s="1" t="str">
        <f>IF(CAPTURE_DATA!AH28=0,"",CAPTURE_DATA!AH28)</f>
        <v/>
      </c>
      <c r="W27" s="1" t="str">
        <f>IFERROR(VLOOKUP(V27,CAPTURE_SITE_INFO!$B$3:$U$501,2,FALSE),"")</f>
        <v/>
      </c>
      <c r="X27" s="1" t="str">
        <f>IFERROR(VLOOKUP($V27,CAPTURE_SITE_INFO!$B$3:$U$501,3,FALSE),"")</f>
        <v/>
      </c>
      <c r="Y27" s="189" t="str">
        <f>IFERROR(VLOOKUP($V27,CAPTURE_SITE_INFO!$B$3:$U$501,4,FALSE),"")</f>
        <v/>
      </c>
      <c r="Z27" s="1" t="str">
        <f>IFERROR(VLOOKUP($V27,CAPTURE_SITE_INFO!$B$3:$U$501,5,FALSE),"")</f>
        <v/>
      </c>
      <c r="AA27" s="1" t="str">
        <f>IFERROR(VLOOKUP($V27,CAPTURE_SITE_INFO!$B$3:$U$501,6,FALSE),"")</f>
        <v/>
      </c>
      <c r="AB27" s="1" t="str">
        <f>IFERROR(VLOOKUP($V27,CAPTURE_SITE_INFO!$B$3:$U$501,7,FALSE),"")</f>
        <v/>
      </c>
      <c r="AC27" s="1" t="str">
        <f>IFERROR(VLOOKUP($V27,CAPTURE_SITE_INFO!$B$3:$U$501,8,FALSE),"")</f>
        <v/>
      </c>
      <c r="AD27" s="16" t="str">
        <f>IFERROR(VLOOKUP($V27,CAPTURE_SITE_INFO!$B$3:$U$501,9,FALSE),"")</f>
        <v/>
      </c>
      <c r="AE27" s="16" t="str">
        <f>IFERROR(VLOOKUP($V27,CAPTURE_SITE_INFO!$B$3:$U$501,10,FALSE),"")</f>
        <v/>
      </c>
      <c r="AF27" s="190" t="str">
        <f>IFERROR(VLOOKUP($V27,CAPTURE_SITE_INFO!$B$3:$U$501,11,FALSE),"")</f>
        <v/>
      </c>
      <c r="AG27" s="190" t="str">
        <f>IFERROR(VLOOKUP($V27,CAPTURE_SITE_INFO!$B$3:$U$501,12,FALSE),"")</f>
        <v/>
      </c>
      <c r="AH27" s="1" t="str">
        <f>IFERROR(VLOOKUP($V27,CAPTURE_SITE_INFO!$B$3:$U$501,13,FALSE),"")</f>
        <v/>
      </c>
      <c r="AI27" s="1" t="str">
        <f>IFERROR(VLOOKUP($V27,CAPTURE_SITE_INFO!$B$3:$U$501,14,FALSE),"")</f>
        <v/>
      </c>
      <c r="AJ27" s="1" t="str">
        <f>IFERROR(VLOOKUP($V27,CAPTURE_SITE_INFO!$B$3:$U$501,15,FALSE),"")</f>
        <v/>
      </c>
      <c r="AK27" s="1" t="str">
        <f>IFERROR(VLOOKUP($V27,CAPTURE_SITE_INFO!$B$3:$U$501,16,FALSE),"")</f>
        <v/>
      </c>
      <c r="AL27" s="1" t="str">
        <f>IFERROR(VLOOKUP($V27,CAPTURE_SITE_INFO!$B$3:$U$501,17,FALSE),"")</f>
        <v/>
      </c>
      <c r="AM27" s="1" t="str">
        <f>IFERROR(VLOOKUP($V27,CAPTURE_SITE_INFO!$B$3:$U$501,18,FALSE),"")</f>
        <v/>
      </c>
      <c r="AN27" s="1" t="str">
        <f>IFERROR(VLOOKUP($V27,CAPTURE_SITE_INFO!$B$3:$U$501,19,FALSE),"")</f>
        <v/>
      </c>
      <c r="AO27" s="1" t="str">
        <f>IFERROR(VLOOKUP($V27,CAPTURE_SITE_INFO!$B$3:$U$501,20,FALSE),"")</f>
        <v/>
      </c>
      <c r="AP27" s="1" t="str">
        <f>IFERROR(VLOOKUP($V27,CAPTURE_SITE_INFO!$B$3:$V$501,21,FALSE),"")</f>
        <v/>
      </c>
    </row>
    <row r="28" spans="1:42" x14ac:dyDescent="0.25">
      <c r="A28" s="1" t="str">
        <f t="shared" si="0"/>
        <v/>
      </c>
      <c r="B28" s="1" t="str">
        <f>IF(CAPTURE_DATA!O29="NOBATS___","NOBATS",IF(CAPTURE_DATA!O29="___","",CAPTURE_DATA!O29))</f>
        <v/>
      </c>
      <c r="C28" s="1" t="str">
        <f t="shared" si="1"/>
        <v/>
      </c>
      <c r="D28" s="1" t="str">
        <f>IF(CAPTURE_DATA!Q29 = 0,"",CAPTURE_DATA!Q29)</f>
        <v/>
      </c>
      <c r="E28" s="1" t="str">
        <f>IF(CAPTURE_DATA!R29 = 0,"",CAPTURE_DATA!R29)</f>
        <v/>
      </c>
      <c r="F28" s="1" t="str">
        <f>IF(CAPTURE_DATA!S29 = 0,"",CAPTURE_DATA!S29)</f>
        <v/>
      </c>
      <c r="G28" s="1" t="str">
        <f>IF(CAPTURE_DATA!T29=0,"",CAPTURE_DATA!T29)</f>
        <v/>
      </c>
      <c r="H28" s="1" t="str">
        <f>IF(CAPTURE_DATA!U29=0,"",CAPTURE_DATA!U29)</f>
        <v/>
      </c>
      <c r="I28" s="1" t="str">
        <f>IF(CAPTURE_DATA!V29=0,"",CAPTURE_DATA!V29)</f>
        <v/>
      </c>
      <c r="J28" s="1" t="str">
        <f>IF(CAPTURE_DATA!W29=0,"",CAPTURE_DATA!W29)</f>
        <v/>
      </c>
      <c r="K28" s="1" t="str">
        <f>IF(CAPTURE_DATA!X29="","",CAPTURE_DATA!X29)</f>
        <v/>
      </c>
      <c r="L28" s="1" t="str">
        <f>IF(CAPTURE_DATA!Y29="","",CAPTURE_DATA!Y29)</f>
        <v/>
      </c>
      <c r="M28" s="1" t="str">
        <f>IF(CAPTURE_DATA!Z29="","",CAPTURE_DATA!Z29)</f>
        <v/>
      </c>
      <c r="N28" s="1" t="str">
        <f>IF(CAPTURE_DATA!AA29=0,"",CAPTURE_DATA!AA29)</f>
        <v/>
      </c>
      <c r="O28" s="1" t="str">
        <f>IF(CAPTURE_DATA!AB29=0,"",CAPTURE_DATA!AB29)</f>
        <v/>
      </c>
      <c r="P28" s="1" t="str">
        <f>IF(CAPTURE_DATA!AC29="-","",CAPTURE_DATA!AC29)</f>
        <v/>
      </c>
      <c r="Q28" s="1" t="str">
        <f>IF(CAPTURE_DATA!AD29=0,"",CAPTURE_DATA!AD29)</f>
        <v/>
      </c>
      <c r="R28" s="1" t="str">
        <f>IF(CAPTURE_DATA!AE29=0,"",CAPTURE_DATA!AE29)</f>
        <v/>
      </c>
      <c r="S28" s="1" t="str">
        <f>IF(CAPTURE_DATA!AF29=0,"",CAPTURE_DATA!AF29)</f>
        <v/>
      </c>
      <c r="T28" s="16" t="str">
        <f>IF(B28="","",IF(B28="NBAT","",CAPTURE_DATA!A29))</f>
        <v/>
      </c>
      <c r="U28" s="1" t="str">
        <f>IF(CAPTURE_DATA!AG29=0,"",CAPTURE_DATA!AG29)</f>
        <v/>
      </c>
      <c r="V28" s="1" t="str">
        <f>IF(CAPTURE_DATA!AH29=0,"",CAPTURE_DATA!AH29)</f>
        <v/>
      </c>
      <c r="W28" s="1" t="str">
        <f>IFERROR(VLOOKUP(V28,CAPTURE_SITE_INFO!$B$3:$U$501,2,FALSE),"")</f>
        <v/>
      </c>
      <c r="X28" s="1" t="str">
        <f>IFERROR(VLOOKUP($V28,CAPTURE_SITE_INFO!$B$3:$U$501,3,FALSE),"")</f>
        <v/>
      </c>
      <c r="Y28" s="189" t="str">
        <f>IFERROR(VLOOKUP($V28,CAPTURE_SITE_INFO!$B$3:$U$501,4,FALSE),"")</f>
        <v/>
      </c>
      <c r="Z28" s="1" t="str">
        <f>IFERROR(VLOOKUP($V28,CAPTURE_SITE_INFO!$B$3:$U$501,5,FALSE),"")</f>
        <v/>
      </c>
      <c r="AA28" s="1" t="str">
        <f>IFERROR(VLOOKUP($V28,CAPTURE_SITE_INFO!$B$3:$U$501,6,FALSE),"")</f>
        <v/>
      </c>
      <c r="AB28" s="1" t="str">
        <f>IFERROR(VLOOKUP($V28,CAPTURE_SITE_INFO!$B$3:$U$501,7,FALSE),"")</f>
        <v/>
      </c>
      <c r="AC28" s="1" t="str">
        <f>IFERROR(VLOOKUP($V28,CAPTURE_SITE_INFO!$B$3:$U$501,8,FALSE),"")</f>
        <v/>
      </c>
      <c r="AD28" s="16" t="str">
        <f>IFERROR(VLOOKUP($V28,CAPTURE_SITE_INFO!$B$3:$U$501,9,FALSE),"")</f>
        <v/>
      </c>
      <c r="AE28" s="16" t="str">
        <f>IFERROR(VLOOKUP($V28,CAPTURE_SITE_INFO!$B$3:$U$501,10,FALSE),"")</f>
        <v/>
      </c>
      <c r="AF28" s="190" t="str">
        <f>IFERROR(VLOOKUP($V28,CAPTURE_SITE_INFO!$B$3:$U$501,11,FALSE),"")</f>
        <v/>
      </c>
      <c r="AG28" s="190" t="str">
        <f>IFERROR(VLOOKUP($V28,CAPTURE_SITE_INFO!$B$3:$U$501,12,FALSE),"")</f>
        <v/>
      </c>
      <c r="AH28" s="1" t="str">
        <f>IFERROR(VLOOKUP($V28,CAPTURE_SITE_INFO!$B$3:$U$501,13,FALSE),"")</f>
        <v/>
      </c>
      <c r="AI28" s="1" t="str">
        <f>IFERROR(VLOOKUP($V28,CAPTURE_SITE_INFO!$B$3:$U$501,14,FALSE),"")</f>
        <v/>
      </c>
      <c r="AJ28" s="1" t="str">
        <f>IFERROR(VLOOKUP($V28,CAPTURE_SITE_INFO!$B$3:$U$501,15,FALSE),"")</f>
        <v/>
      </c>
      <c r="AK28" s="1" t="str">
        <f>IFERROR(VLOOKUP($V28,CAPTURE_SITE_INFO!$B$3:$U$501,16,FALSE),"")</f>
        <v/>
      </c>
      <c r="AL28" s="1" t="str">
        <f>IFERROR(VLOOKUP($V28,CAPTURE_SITE_INFO!$B$3:$U$501,17,FALSE),"")</f>
        <v/>
      </c>
      <c r="AM28" s="1" t="str">
        <f>IFERROR(VLOOKUP($V28,CAPTURE_SITE_INFO!$B$3:$U$501,18,FALSE),"")</f>
        <v/>
      </c>
      <c r="AN28" s="1" t="str">
        <f>IFERROR(VLOOKUP($V28,CAPTURE_SITE_INFO!$B$3:$U$501,19,FALSE),"")</f>
        <v/>
      </c>
      <c r="AO28" s="1" t="str">
        <f>IFERROR(VLOOKUP($V28,CAPTURE_SITE_INFO!$B$3:$U$501,20,FALSE),"")</f>
        <v/>
      </c>
      <c r="AP28" s="1" t="str">
        <f>IFERROR(VLOOKUP($V28,CAPTURE_SITE_INFO!$B$3:$V$501,21,FALSE),"")</f>
        <v/>
      </c>
    </row>
    <row r="29" spans="1:42" x14ac:dyDescent="0.25">
      <c r="A29" s="1" t="str">
        <f t="shared" si="0"/>
        <v/>
      </c>
      <c r="B29" s="1" t="str">
        <f>IF(CAPTURE_DATA!O30="NOBATS___","NOBATS",IF(CAPTURE_DATA!O30="___","",CAPTURE_DATA!O30))</f>
        <v/>
      </c>
      <c r="C29" s="1" t="str">
        <f t="shared" si="1"/>
        <v/>
      </c>
      <c r="D29" s="1" t="str">
        <f>IF(CAPTURE_DATA!Q30 = 0,"",CAPTURE_DATA!Q30)</f>
        <v/>
      </c>
      <c r="E29" s="1" t="str">
        <f>IF(CAPTURE_DATA!R30 = 0,"",CAPTURE_DATA!R30)</f>
        <v/>
      </c>
      <c r="F29" s="1" t="str">
        <f>IF(CAPTURE_DATA!S30 = 0,"",CAPTURE_DATA!S30)</f>
        <v/>
      </c>
      <c r="G29" s="1" t="str">
        <f>IF(CAPTURE_DATA!T30=0,"",CAPTURE_DATA!T30)</f>
        <v/>
      </c>
      <c r="H29" s="1" t="str">
        <f>IF(CAPTURE_DATA!U30=0,"",CAPTURE_DATA!U30)</f>
        <v/>
      </c>
      <c r="I29" s="1" t="str">
        <f>IF(CAPTURE_DATA!V30=0,"",CAPTURE_DATA!V30)</f>
        <v/>
      </c>
      <c r="J29" s="1" t="str">
        <f>IF(CAPTURE_DATA!W30=0,"",CAPTURE_DATA!W30)</f>
        <v/>
      </c>
      <c r="K29" s="1" t="str">
        <f>IF(CAPTURE_DATA!X30="","",CAPTURE_DATA!X30)</f>
        <v/>
      </c>
      <c r="L29" s="1" t="str">
        <f>IF(CAPTURE_DATA!Y30="","",CAPTURE_DATA!Y30)</f>
        <v/>
      </c>
      <c r="M29" s="1" t="str">
        <f>IF(CAPTURE_DATA!Z30="","",CAPTURE_DATA!Z30)</f>
        <v/>
      </c>
      <c r="N29" s="1" t="str">
        <f>IF(CAPTURE_DATA!AA30=0,"",CAPTURE_DATA!AA30)</f>
        <v/>
      </c>
      <c r="O29" s="1" t="str">
        <f>IF(CAPTURE_DATA!AB30=0,"",CAPTURE_DATA!AB30)</f>
        <v/>
      </c>
      <c r="P29" s="1" t="str">
        <f>IF(CAPTURE_DATA!AC30="-","",CAPTURE_DATA!AC30)</f>
        <v/>
      </c>
      <c r="Q29" s="1" t="str">
        <f>IF(CAPTURE_DATA!AD30=0,"",CAPTURE_DATA!AD30)</f>
        <v/>
      </c>
      <c r="R29" s="1" t="str">
        <f>IF(CAPTURE_DATA!AE30=0,"",CAPTURE_DATA!AE30)</f>
        <v/>
      </c>
      <c r="S29" s="1" t="str">
        <f>IF(CAPTURE_DATA!AF30=0,"",CAPTURE_DATA!AF30)</f>
        <v/>
      </c>
      <c r="T29" s="16" t="str">
        <f>IF(B29="","",IF(B29="NBAT","",CAPTURE_DATA!A30))</f>
        <v/>
      </c>
      <c r="U29" s="1" t="str">
        <f>IF(CAPTURE_DATA!AG30=0,"",CAPTURE_DATA!AG30)</f>
        <v/>
      </c>
      <c r="V29" s="1" t="str">
        <f>IF(CAPTURE_DATA!AH30=0,"",CAPTURE_DATA!AH30)</f>
        <v/>
      </c>
      <c r="W29" s="1" t="str">
        <f>IFERROR(VLOOKUP(V29,CAPTURE_SITE_INFO!$B$3:$U$501,2,FALSE),"")</f>
        <v/>
      </c>
      <c r="X29" s="1" t="str">
        <f>IFERROR(VLOOKUP($V29,CAPTURE_SITE_INFO!$B$3:$U$501,3,FALSE),"")</f>
        <v/>
      </c>
      <c r="Y29" s="189" t="str">
        <f>IFERROR(VLOOKUP($V29,CAPTURE_SITE_INFO!$B$3:$U$501,4,FALSE),"")</f>
        <v/>
      </c>
      <c r="Z29" s="1" t="str">
        <f>IFERROR(VLOOKUP($V29,CAPTURE_SITE_INFO!$B$3:$U$501,5,FALSE),"")</f>
        <v/>
      </c>
      <c r="AA29" s="1" t="str">
        <f>IFERROR(VLOOKUP($V29,CAPTURE_SITE_INFO!$B$3:$U$501,6,FALSE),"")</f>
        <v/>
      </c>
      <c r="AB29" s="1" t="str">
        <f>IFERROR(VLOOKUP($V29,CAPTURE_SITE_INFO!$B$3:$U$501,7,FALSE),"")</f>
        <v/>
      </c>
      <c r="AC29" s="1" t="str">
        <f>IFERROR(VLOOKUP($V29,CAPTURE_SITE_INFO!$B$3:$U$501,8,FALSE),"")</f>
        <v/>
      </c>
      <c r="AD29" s="16" t="str">
        <f>IFERROR(VLOOKUP($V29,CAPTURE_SITE_INFO!$B$3:$U$501,9,FALSE),"")</f>
        <v/>
      </c>
      <c r="AE29" s="16" t="str">
        <f>IFERROR(VLOOKUP($V29,CAPTURE_SITE_INFO!$B$3:$U$501,10,FALSE),"")</f>
        <v/>
      </c>
      <c r="AF29" s="190" t="str">
        <f>IFERROR(VLOOKUP($V29,CAPTURE_SITE_INFO!$B$3:$U$501,11,FALSE),"")</f>
        <v/>
      </c>
      <c r="AG29" s="190" t="str">
        <f>IFERROR(VLOOKUP($V29,CAPTURE_SITE_INFO!$B$3:$U$501,12,FALSE),"")</f>
        <v/>
      </c>
      <c r="AH29" s="1" t="str">
        <f>IFERROR(VLOOKUP($V29,CAPTURE_SITE_INFO!$B$3:$U$501,13,FALSE),"")</f>
        <v/>
      </c>
      <c r="AI29" s="1" t="str">
        <f>IFERROR(VLOOKUP($V29,CAPTURE_SITE_INFO!$B$3:$U$501,14,FALSE),"")</f>
        <v/>
      </c>
      <c r="AJ29" s="1" t="str">
        <f>IFERROR(VLOOKUP($V29,CAPTURE_SITE_INFO!$B$3:$U$501,15,FALSE),"")</f>
        <v/>
      </c>
      <c r="AK29" s="1" t="str">
        <f>IFERROR(VLOOKUP($V29,CAPTURE_SITE_INFO!$B$3:$U$501,16,FALSE),"")</f>
        <v/>
      </c>
      <c r="AL29" s="1" t="str">
        <f>IFERROR(VLOOKUP($V29,CAPTURE_SITE_INFO!$B$3:$U$501,17,FALSE),"")</f>
        <v/>
      </c>
      <c r="AM29" s="1" t="str">
        <f>IFERROR(VLOOKUP($V29,CAPTURE_SITE_INFO!$B$3:$U$501,18,FALSE),"")</f>
        <v/>
      </c>
      <c r="AN29" s="1" t="str">
        <f>IFERROR(VLOOKUP($V29,CAPTURE_SITE_INFO!$B$3:$U$501,19,FALSE),"")</f>
        <v/>
      </c>
      <c r="AO29" s="1" t="str">
        <f>IFERROR(VLOOKUP($V29,CAPTURE_SITE_INFO!$B$3:$U$501,20,FALSE),"")</f>
        <v/>
      </c>
      <c r="AP29" s="1" t="str">
        <f>IFERROR(VLOOKUP($V29,CAPTURE_SITE_INFO!$B$3:$V$501,21,FALSE),"")</f>
        <v/>
      </c>
    </row>
    <row r="30" spans="1:42" x14ac:dyDescent="0.25">
      <c r="A30" s="1" t="str">
        <f t="shared" si="0"/>
        <v/>
      </c>
      <c r="B30" s="1" t="str">
        <f>IF(CAPTURE_DATA!O31="NOBATS___","NOBATS",IF(CAPTURE_DATA!O31="___","",CAPTURE_DATA!O31))</f>
        <v/>
      </c>
      <c r="C30" s="1" t="str">
        <f t="shared" si="1"/>
        <v/>
      </c>
      <c r="D30" s="1" t="str">
        <f>IF(CAPTURE_DATA!Q31 = 0,"",CAPTURE_DATA!Q31)</f>
        <v/>
      </c>
      <c r="E30" s="1" t="str">
        <f>IF(CAPTURE_DATA!R31 = 0,"",CAPTURE_DATA!R31)</f>
        <v/>
      </c>
      <c r="F30" s="1" t="str">
        <f>IF(CAPTURE_DATA!S31 = 0,"",CAPTURE_DATA!S31)</f>
        <v/>
      </c>
      <c r="G30" s="1" t="str">
        <f>IF(CAPTURE_DATA!T31=0,"",CAPTURE_DATA!T31)</f>
        <v/>
      </c>
      <c r="H30" s="1" t="str">
        <f>IF(CAPTURE_DATA!U31=0,"",CAPTURE_DATA!U31)</f>
        <v/>
      </c>
      <c r="I30" s="1" t="str">
        <f>IF(CAPTURE_DATA!V31=0,"",CAPTURE_DATA!V31)</f>
        <v/>
      </c>
      <c r="J30" s="1" t="str">
        <f>IF(CAPTURE_DATA!W31=0,"",CAPTURE_DATA!W31)</f>
        <v/>
      </c>
      <c r="K30" s="1" t="str">
        <f>IF(CAPTURE_DATA!X31="","",CAPTURE_DATA!X31)</f>
        <v/>
      </c>
      <c r="L30" s="1" t="str">
        <f>IF(CAPTURE_DATA!Y31="","",CAPTURE_DATA!Y31)</f>
        <v/>
      </c>
      <c r="M30" s="1" t="str">
        <f>IF(CAPTURE_DATA!Z31="","",CAPTURE_DATA!Z31)</f>
        <v/>
      </c>
      <c r="N30" s="1" t="str">
        <f>IF(CAPTURE_DATA!AA31=0,"",CAPTURE_DATA!AA31)</f>
        <v/>
      </c>
      <c r="O30" s="1" t="str">
        <f>IF(CAPTURE_DATA!AB31=0,"",CAPTURE_DATA!AB31)</f>
        <v/>
      </c>
      <c r="P30" s="1" t="str">
        <f>IF(CAPTURE_DATA!AC31="-","",CAPTURE_DATA!AC31)</f>
        <v/>
      </c>
      <c r="Q30" s="1" t="str">
        <f>IF(CAPTURE_DATA!AD31=0,"",CAPTURE_DATA!AD31)</f>
        <v/>
      </c>
      <c r="R30" s="1" t="str">
        <f>IF(CAPTURE_DATA!AE31=0,"",CAPTURE_DATA!AE31)</f>
        <v/>
      </c>
      <c r="S30" s="1" t="str">
        <f>IF(CAPTURE_DATA!AF31=0,"",CAPTURE_DATA!AF31)</f>
        <v/>
      </c>
      <c r="T30" s="16" t="str">
        <f>IF(B30="","",IF(B30="NBAT","",CAPTURE_DATA!A31))</f>
        <v/>
      </c>
      <c r="U30" s="1" t="str">
        <f>IF(CAPTURE_DATA!AG31=0,"",CAPTURE_DATA!AG31)</f>
        <v/>
      </c>
      <c r="V30" s="1" t="str">
        <f>IF(CAPTURE_DATA!AH31=0,"",CAPTURE_DATA!AH31)</f>
        <v/>
      </c>
      <c r="W30" s="1" t="str">
        <f>IFERROR(VLOOKUP(V30,CAPTURE_SITE_INFO!$B$3:$U$501,2,FALSE),"")</f>
        <v/>
      </c>
      <c r="X30" s="1" t="str">
        <f>IFERROR(VLOOKUP($V30,CAPTURE_SITE_INFO!$B$3:$U$501,3,FALSE),"")</f>
        <v/>
      </c>
      <c r="Y30" s="189" t="str">
        <f>IFERROR(VLOOKUP($V30,CAPTURE_SITE_INFO!$B$3:$U$501,4,FALSE),"")</f>
        <v/>
      </c>
      <c r="Z30" s="1" t="str">
        <f>IFERROR(VLOOKUP($V30,CAPTURE_SITE_INFO!$B$3:$U$501,5,FALSE),"")</f>
        <v/>
      </c>
      <c r="AA30" s="1" t="str">
        <f>IFERROR(VLOOKUP($V30,CAPTURE_SITE_INFO!$B$3:$U$501,6,FALSE),"")</f>
        <v/>
      </c>
      <c r="AB30" s="1" t="str">
        <f>IFERROR(VLOOKUP($V30,CAPTURE_SITE_INFO!$B$3:$U$501,7,FALSE),"")</f>
        <v/>
      </c>
      <c r="AC30" s="1" t="str">
        <f>IFERROR(VLOOKUP($V30,CAPTURE_SITE_INFO!$B$3:$U$501,8,FALSE),"")</f>
        <v/>
      </c>
      <c r="AD30" s="16" t="str">
        <f>IFERROR(VLOOKUP($V30,CAPTURE_SITE_INFO!$B$3:$U$501,9,FALSE),"")</f>
        <v/>
      </c>
      <c r="AE30" s="16" t="str">
        <f>IFERROR(VLOOKUP($V30,CAPTURE_SITE_INFO!$B$3:$U$501,10,FALSE),"")</f>
        <v/>
      </c>
      <c r="AF30" s="190" t="str">
        <f>IFERROR(VLOOKUP($V30,CAPTURE_SITE_INFO!$B$3:$U$501,11,FALSE),"")</f>
        <v/>
      </c>
      <c r="AG30" s="190" t="str">
        <f>IFERROR(VLOOKUP($V30,CAPTURE_SITE_INFO!$B$3:$U$501,12,FALSE),"")</f>
        <v/>
      </c>
      <c r="AH30" s="1" t="str">
        <f>IFERROR(VLOOKUP($V30,CAPTURE_SITE_INFO!$B$3:$U$501,13,FALSE),"")</f>
        <v/>
      </c>
      <c r="AI30" s="1" t="str">
        <f>IFERROR(VLOOKUP($V30,CAPTURE_SITE_INFO!$B$3:$U$501,14,FALSE),"")</f>
        <v/>
      </c>
      <c r="AJ30" s="1" t="str">
        <f>IFERROR(VLOOKUP($V30,CAPTURE_SITE_INFO!$B$3:$U$501,15,FALSE),"")</f>
        <v/>
      </c>
      <c r="AK30" s="1" t="str">
        <f>IFERROR(VLOOKUP($V30,CAPTURE_SITE_INFO!$B$3:$U$501,16,FALSE),"")</f>
        <v/>
      </c>
      <c r="AL30" s="1" t="str">
        <f>IFERROR(VLOOKUP($V30,CAPTURE_SITE_INFO!$B$3:$U$501,17,FALSE),"")</f>
        <v/>
      </c>
      <c r="AM30" s="1" t="str">
        <f>IFERROR(VLOOKUP($V30,CAPTURE_SITE_INFO!$B$3:$U$501,18,FALSE),"")</f>
        <v/>
      </c>
      <c r="AN30" s="1" t="str">
        <f>IFERROR(VLOOKUP($V30,CAPTURE_SITE_INFO!$B$3:$U$501,19,FALSE),"")</f>
        <v/>
      </c>
      <c r="AO30" s="1" t="str">
        <f>IFERROR(VLOOKUP($V30,CAPTURE_SITE_INFO!$B$3:$U$501,20,FALSE),"")</f>
        <v/>
      </c>
      <c r="AP30" s="1" t="str">
        <f>IFERROR(VLOOKUP($V30,CAPTURE_SITE_INFO!$B$3:$V$501,21,FALSE),"")</f>
        <v/>
      </c>
    </row>
    <row r="31" spans="1:42" x14ac:dyDescent="0.25">
      <c r="A31" s="1" t="str">
        <f t="shared" si="0"/>
        <v/>
      </c>
      <c r="B31" s="1" t="str">
        <f>IF(CAPTURE_DATA!O32="NOBATS___","NOBATS",IF(CAPTURE_DATA!O32="___","",CAPTURE_DATA!O32))</f>
        <v/>
      </c>
      <c r="C31" s="1" t="str">
        <f t="shared" si="1"/>
        <v/>
      </c>
      <c r="D31" s="1" t="str">
        <f>IF(CAPTURE_DATA!Q32 = 0,"",CAPTURE_DATA!Q32)</f>
        <v/>
      </c>
      <c r="E31" s="1" t="str">
        <f>IF(CAPTURE_DATA!R32 = 0,"",CAPTURE_DATA!R32)</f>
        <v/>
      </c>
      <c r="F31" s="1" t="str">
        <f>IF(CAPTURE_DATA!S32 = 0,"",CAPTURE_DATA!S32)</f>
        <v/>
      </c>
      <c r="G31" s="1" t="str">
        <f>IF(CAPTURE_DATA!T32=0,"",CAPTURE_DATA!T32)</f>
        <v/>
      </c>
      <c r="H31" s="1" t="str">
        <f>IF(CAPTURE_DATA!U32=0,"",CAPTURE_DATA!U32)</f>
        <v/>
      </c>
      <c r="I31" s="1" t="str">
        <f>IF(CAPTURE_DATA!V32=0,"",CAPTURE_DATA!V32)</f>
        <v/>
      </c>
      <c r="J31" s="1" t="str">
        <f>IF(CAPTURE_DATA!W32=0,"",CAPTURE_DATA!W32)</f>
        <v/>
      </c>
      <c r="K31" s="1" t="str">
        <f>IF(CAPTURE_DATA!X32="","",CAPTURE_DATA!X32)</f>
        <v/>
      </c>
      <c r="L31" s="1" t="str">
        <f>IF(CAPTURE_DATA!Y32="","",CAPTURE_DATA!Y32)</f>
        <v/>
      </c>
      <c r="M31" s="1" t="str">
        <f>IF(CAPTURE_DATA!Z32="","",CAPTURE_DATA!Z32)</f>
        <v/>
      </c>
      <c r="N31" s="1" t="str">
        <f>IF(CAPTURE_DATA!AA32=0,"",CAPTURE_DATA!AA32)</f>
        <v/>
      </c>
      <c r="O31" s="1" t="str">
        <f>IF(CAPTURE_DATA!AB32=0,"",CAPTURE_DATA!AB32)</f>
        <v/>
      </c>
      <c r="P31" s="1" t="str">
        <f>IF(CAPTURE_DATA!AC32="-","",CAPTURE_DATA!AC32)</f>
        <v/>
      </c>
      <c r="Q31" s="1" t="str">
        <f>IF(CAPTURE_DATA!AD32=0,"",CAPTURE_DATA!AD32)</f>
        <v/>
      </c>
      <c r="R31" s="1" t="str">
        <f>IF(CAPTURE_DATA!AE32=0,"",CAPTURE_DATA!AE32)</f>
        <v/>
      </c>
      <c r="S31" s="1" t="str">
        <f>IF(CAPTURE_DATA!AF32=0,"",CAPTURE_DATA!AF32)</f>
        <v/>
      </c>
      <c r="T31" s="16" t="str">
        <f>IF(B31="","",IF(B31="NBAT","",CAPTURE_DATA!A32))</f>
        <v/>
      </c>
      <c r="U31" s="1" t="str">
        <f>IF(CAPTURE_DATA!AG32=0,"",CAPTURE_DATA!AG32)</f>
        <v/>
      </c>
      <c r="V31" s="1" t="str">
        <f>IF(CAPTURE_DATA!AH32=0,"",CAPTURE_DATA!AH32)</f>
        <v/>
      </c>
      <c r="W31" s="1" t="str">
        <f>IFERROR(VLOOKUP(V31,CAPTURE_SITE_INFO!$B$3:$U$501,2,FALSE),"")</f>
        <v/>
      </c>
      <c r="X31" s="1" t="str">
        <f>IFERROR(VLOOKUP($V31,CAPTURE_SITE_INFO!$B$3:$U$501,3,FALSE),"")</f>
        <v/>
      </c>
      <c r="Y31" s="189" t="str">
        <f>IFERROR(VLOOKUP($V31,CAPTURE_SITE_INFO!$B$3:$U$501,4,FALSE),"")</f>
        <v/>
      </c>
      <c r="Z31" s="1" t="str">
        <f>IFERROR(VLOOKUP($V31,CAPTURE_SITE_INFO!$B$3:$U$501,5,FALSE),"")</f>
        <v/>
      </c>
      <c r="AA31" s="1" t="str">
        <f>IFERROR(VLOOKUP($V31,CAPTURE_SITE_INFO!$B$3:$U$501,6,FALSE),"")</f>
        <v/>
      </c>
      <c r="AB31" s="1" t="str">
        <f>IFERROR(VLOOKUP($V31,CAPTURE_SITE_INFO!$B$3:$U$501,7,FALSE),"")</f>
        <v/>
      </c>
      <c r="AC31" s="1" t="str">
        <f>IFERROR(VLOOKUP($V31,CAPTURE_SITE_INFO!$B$3:$U$501,8,FALSE),"")</f>
        <v/>
      </c>
      <c r="AD31" s="16" t="str">
        <f>IFERROR(VLOOKUP($V31,CAPTURE_SITE_INFO!$B$3:$U$501,9,FALSE),"")</f>
        <v/>
      </c>
      <c r="AE31" s="16" t="str">
        <f>IFERROR(VLOOKUP($V31,CAPTURE_SITE_INFO!$B$3:$U$501,10,FALSE),"")</f>
        <v/>
      </c>
      <c r="AF31" s="190" t="str">
        <f>IFERROR(VLOOKUP($V31,CAPTURE_SITE_INFO!$B$3:$U$501,11,FALSE),"")</f>
        <v/>
      </c>
      <c r="AG31" s="190" t="str">
        <f>IFERROR(VLOOKUP($V31,CAPTURE_SITE_INFO!$B$3:$U$501,12,FALSE),"")</f>
        <v/>
      </c>
      <c r="AH31" s="1" t="str">
        <f>IFERROR(VLOOKUP($V31,CAPTURE_SITE_INFO!$B$3:$U$501,13,FALSE),"")</f>
        <v/>
      </c>
      <c r="AI31" s="1" t="str">
        <f>IFERROR(VLOOKUP($V31,CAPTURE_SITE_INFO!$B$3:$U$501,14,FALSE),"")</f>
        <v/>
      </c>
      <c r="AJ31" s="1" t="str">
        <f>IFERROR(VLOOKUP($V31,CAPTURE_SITE_INFO!$B$3:$U$501,15,FALSE),"")</f>
        <v/>
      </c>
      <c r="AK31" s="1" t="str">
        <f>IFERROR(VLOOKUP($V31,CAPTURE_SITE_INFO!$B$3:$U$501,16,FALSE),"")</f>
        <v/>
      </c>
      <c r="AL31" s="1" t="str">
        <f>IFERROR(VLOOKUP($V31,CAPTURE_SITE_INFO!$B$3:$U$501,17,FALSE),"")</f>
        <v/>
      </c>
      <c r="AM31" s="1" t="str">
        <f>IFERROR(VLOOKUP($V31,CAPTURE_SITE_INFO!$B$3:$U$501,18,FALSE),"")</f>
        <v/>
      </c>
      <c r="AN31" s="1" t="str">
        <f>IFERROR(VLOOKUP($V31,CAPTURE_SITE_INFO!$B$3:$U$501,19,FALSE),"")</f>
        <v/>
      </c>
      <c r="AO31" s="1" t="str">
        <f>IFERROR(VLOOKUP($V31,CAPTURE_SITE_INFO!$B$3:$U$501,20,FALSE),"")</f>
        <v/>
      </c>
      <c r="AP31" s="1" t="str">
        <f>IFERROR(VLOOKUP($V31,CAPTURE_SITE_INFO!$B$3:$V$501,21,FALSE),"")</f>
        <v/>
      </c>
    </row>
    <row r="32" spans="1:42" x14ac:dyDescent="0.25">
      <c r="A32" s="1" t="str">
        <f t="shared" si="0"/>
        <v/>
      </c>
      <c r="B32" s="1" t="str">
        <f>IF(CAPTURE_DATA!O33="NOBATS___","NOBATS",IF(CAPTURE_DATA!O33="___","",CAPTURE_DATA!O33))</f>
        <v/>
      </c>
      <c r="C32" s="1" t="str">
        <f t="shared" si="1"/>
        <v/>
      </c>
      <c r="D32" s="1" t="str">
        <f>IF(CAPTURE_DATA!Q33 = 0,"",CAPTURE_DATA!Q33)</f>
        <v/>
      </c>
      <c r="E32" s="1" t="str">
        <f>IF(CAPTURE_DATA!R33 = 0,"",CAPTURE_DATA!R33)</f>
        <v/>
      </c>
      <c r="F32" s="1" t="str">
        <f>IF(CAPTURE_DATA!S33 = 0,"",CAPTURE_DATA!S33)</f>
        <v/>
      </c>
      <c r="G32" s="1" t="str">
        <f>IF(CAPTURE_DATA!T33=0,"",CAPTURE_DATA!T33)</f>
        <v/>
      </c>
      <c r="H32" s="1" t="str">
        <f>IF(CAPTURE_DATA!U33=0,"",CAPTURE_DATA!U33)</f>
        <v/>
      </c>
      <c r="I32" s="1" t="str">
        <f>IF(CAPTURE_DATA!V33=0,"",CAPTURE_DATA!V33)</f>
        <v/>
      </c>
      <c r="J32" s="1" t="str">
        <f>IF(CAPTURE_DATA!W33=0,"",CAPTURE_DATA!W33)</f>
        <v/>
      </c>
      <c r="K32" s="1" t="str">
        <f>IF(CAPTURE_DATA!X33="","",CAPTURE_DATA!X33)</f>
        <v/>
      </c>
      <c r="L32" s="1" t="str">
        <f>IF(CAPTURE_DATA!Y33="","",CAPTURE_DATA!Y33)</f>
        <v/>
      </c>
      <c r="M32" s="1" t="str">
        <f>IF(CAPTURE_DATA!Z33="","",CAPTURE_DATA!Z33)</f>
        <v/>
      </c>
      <c r="N32" s="1" t="str">
        <f>IF(CAPTURE_DATA!AA33=0,"",CAPTURE_DATA!AA33)</f>
        <v/>
      </c>
      <c r="O32" s="1" t="str">
        <f>IF(CAPTURE_DATA!AB33=0,"",CAPTURE_DATA!AB33)</f>
        <v/>
      </c>
      <c r="P32" s="1" t="str">
        <f>IF(CAPTURE_DATA!AC33="-","",CAPTURE_DATA!AC33)</f>
        <v/>
      </c>
      <c r="Q32" s="1" t="str">
        <f>IF(CAPTURE_DATA!AD33=0,"",CAPTURE_DATA!AD33)</f>
        <v/>
      </c>
      <c r="R32" s="1" t="str">
        <f>IF(CAPTURE_DATA!AE33=0,"",CAPTURE_DATA!AE33)</f>
        <v/>
      </c>
      <c r="S32" s="1" t="str">
        <f>IF(CAPTURE_DATA!AF33=0,"",CAPTURE_DATA!AF33)</f>
        <v/>
      </c>
      <c r="T32" s="16" t="str">
        <f>IF(B32="","",IF(B32="NBAT","",CAPTURE_DATA!A33))</f>
        <v/>
      </c>
      <c r="U32" s="1" t="str">
        <f>IF(CAPTURE_DATA!AG33=0,"",CAPTURE_DATA!AG33)</f>
        <v/>
      </c>
      <c r="V32" s="1" t="str">
        <f>IF(CAPTURE_DATA!AH33=0,"",CAPTURE_DATA!AH33)</f>
        <v/>
      </c>
      <c r="W32" s="1" t="str">
        <f>IFERROR(VLOOKUP(V32,CAPTURE_SITE_INFO!$B$3:$U$501,2,FALSE),"")</f>
        <v/>
      </c>
      <c r="X32" s="1" t="str">
        <f>IFERROR(VLOOKUP($V32,CAPTURE_SITE_INFO!$B$3:$U$501,3,FALSE),"")</f>
        <v/>
      </c>
      <c r="Y32" s="189" t="str">
        <f>IFERROR(VLOOKUP($V32,CAPTURE_SITE_INFO!$B$3:$U$501,4,FALSE),"")</f>
        <v/>
      </c>
      <c r="Z32" s="1" t="str">
        <f>IFERROR(VLOOKUP($V32,CAPTURE_SITE_INFO!$B$3:$U$501,5,FALSE),"")</f>
        <v/>
      </c>
      <c r="AA32" s="1" t="str">
        <f>IFERROR(VLOOKUP($V32,CAPTURE_SITE_INFO!$B$3:$U$501,6,FALSE),"")</f>
        <v/>
      </c>
      <c r="AB32" s="1" t="str">
        <f>IFERROR(VLOOKUP($V32,CAPTURE_SITE_INFO!$B$3:$U$501,7,FALSE),"")</f>
        <v/>
      </c>
      <c r="AC32" s="1" t="str">
        <f>IFERROR(VLOOKUP($V32,CAPTURE_SITE_INFO!$B$3:$U$501,8,FALSE),"")</f>
        <v/>
      </c>
      <c r="AD32" s="16" t="str">
        <f>IFERROR(VLOOKUP($V32,CAPTURE_SITE_INFO!$B$3:$U$501,9,FALSE),"")</f>
        <v/>
      </c>
      <c r="AE32" s="16" t="str">
        <f>IFERROR(VLOOKUP($V32,CAPTURE_SITE_INFO!$B$3:$U$501,10,FALSE),"")</f>
        <v/>
      </c>
      <c r="AF32" s="190" t="str">
        <f>IFERROR(VLOOKUP($V32,CAPTURE_SITE_INFO!$B$3:$U$501,11,FALSE),"")</f>
        <v/>
      </c>
      <c r="AG32" s="190" t="str">
        <f>IFERROR(VLOOKUP($V32,CAPTURE_SITE_INFO!$B$3:$U$501,12,FALSE),"")</f>
        <v/>
      </c>
      <c r="AH32" s="1" t="str">
        <f>IFERROR(VLOOKUP($V32,CAPTURE_SITE_INFO!$B$3:$U$501,13,FALSE),"")</f>
        <v/>
      </c>
      <c r="AI32" s="1" t="str">
        <f>IFERROR(VLOOKUP($V32,CAPTURE_SITE_INFO!$B$3:$U$501,14,FALSE),"")</f>
        <v/>
      </c>
      <c r="AJ32" s="1" t="str">
        <f>IFERROR(VLOOKUP($V32,CAPTURE_SITE_INFO!$B$3:$U$501,15,FALSE),"")</f>
        <v/>
      </c>
      <c r="AK32" s="1" t="str">
        <f>IFERROR(VLOOKUP($V32,CAPTURE_SITE_INFO!$B$3:$U$501,16,FALSE),"")</f>
        <v/>
      </c>
      <c r="AL32" s="1" t="str">
        <f>IFERROR(VLOOKUP($V32,CAPTURE_SITE_INFO!$B$3:$U$501,17,FALSE),"")</f>
        <v/>
      </c>
      <c r="AM32" s="1" t="str">
        <f>IFERROR(VLOOKUP($V32,CAPTURE_SITE_INFO!$B$3:$U$501,18,FALSE),"")</f>
        <v/>
      </c>
      <c r="AN32" s="1" t="str">
        <f>IFERROR(VLOOKUP($V32,CAPTURE_SITE_INFO!$B$3:$U$501,19,FALSE),"")</f>
        <v/>
      </c>
      <c r="AO32" s="1" t="str">
        <f>IFERROR(VLOOKUP($V32,CAPTURE_SITE_INFO!$B$3:$U$501,20,FALSE),"")</f>
        <v/>
      </c>
      <c r="AP32" s="1" t="str">
        <f>IFERROR(VLOOKUP($V32,CAPTURE_SITE_INFO!$B$3:$V$501,21,FALSE),"")</f>
        <v/>
      </c>
    </row>
    <row r="33" spans="1:42" x14ac:dyDescent="0.25">
      <c r="A33" s="1" t="str">
        <f t="shared" si="0"/>
        <v/>
      </c>
      <c r="B33" s="1" t="str">
        <f>IF(CAPTURE_DATA!O34="NOBATS___","NOBATS",IF(CAPTURE_DATA!O34="___","",CAPTURE_DATA!O34))</f>
        <v/>
      </c>
      <c r="C33" s="1" t="str">
        <f t="shared" si="1"/>
        <v/>
      </c>
      <c r="D33" s="1" t="str">
        <f>IF(CAPTURE_DATA!Q34 = 0,"",CAPTURE_DATA!Q34)</f>
        <v/>
      </c>
      <c r="E33" s="1" t="str">
        <f>IF(CAPTURE_DATA!R34 = 0,"",CAPTURE_DATA!R34)</f>
        <v/>
      </c>
      <c r="F33" s="1" t="str">
        <f>IF(CAPTURE_DATA!S34 = 0,"",CAPTURE_DATA!S34)</f>
        <v/>
      </c>
      <c r="G33" s="1" t="str">
        <f>IF(CAPTURE_DATA!T34=0,"",CAPTURE_DATA!T34)</f>
        <v/>
      </c>
      <c r="H33" s="1" t="str">
        <f>IF(CAPTURE_DATA!U34=0,"",CAPTURE_DATA!U34)</f>
        <v/>
      </c>
      <c r="I33" s="1" t="str">
        <f>IF(CAPTURE_DATA!V34=0,"",CAPTURE_DATA!V34)</f>
        <v/>
      </c>
      <c r="J33" s="1" t="str">
        <f>IF(CAPTURE_DATA!W34=0,"",CAPTURE_DATA!W34)</f>
        <v/>
      </c>
      <c r="K33" s="1" t="str">
        <f>IF(CAPTURE_DATA!X34="","",CAPTURE_DATA!X34)</f>
        <v/>
      </c>
      <c r="L33" s="1" t="str">
        <f>IF(CAPTURE_DATA!Y34="","",CAPTURE_DATA!Y34)</f>
        <v/>
      </c>
      <c r="M33" s="1" t="str">
        <f>IF(CAPTURE_DATA!Z34="","",CAPTURE_DATA!Z34)</f>
        <v/>
      </c>
      <c r="N33" s="1" t="str">
        <f>IF(CAPTURE_DATA!AA34=0,"",CAPTURE_DATA!AA34)</f>
        <v/>
      </c>
      <c r="O33" s="1" t="str">
        <f>IF(CAPTURE_DATA!AB34=0,"",CAPTURE_DATA!AB34)</f>
        <v/>
      </c>
      <c r="P33" s="1" t="str">
        <f>IF(CAPTURE_DATA!AC34="-","",CAPTURE_DATA!AC34)</f>
        <v/>
      </c>
      <c r="Q33" s="1" t="str">
        <f>IF(CAPTURE_DATA!AD34=0,"",CAPTURE_DATA!AD34)</f>
        <v/>
      </c>
      <c r="R33" s="1" t="str">
        <f>IF(CAPTURE_DATA!AE34=0,"",CAPTURE_DATA!AE34)</f>
        <v/>
      </c>
      <c r="S33" s="1" t="str">
        <f>IF(CAPTURE_DATA!AF34=0,"",CAPTURE_DATA!AF34)</f>
        <v/>
      </c>
      <c r="T33" s="16" t="str">
        <f>IF(B33="","",IF(B33="NBAT","",CAPTURE_DATA!A34))</f>
        <v/>
      </c>
      <c r="U33" s="1" t="str">
        <f>IF(CAPTURE_DATA!AG34=0,"",CAPTURE_DATA!AG34)</f>
        <v/>
      </c>
      <c r="V33" s="1" t="str">
        <f>IF(CAPTURE_DATA!AH34=0,"",CAPTURE_DATA!AH34)</f>
        <v/>
      </c>
      <c r="W33" s="1" t="str">
        <f>IFERROR(VLOOKUP(V33,CAPTURE_SITE_INFO!$B$3:$U$501,2,FALSE),"")</f>
        <v/>
      </c>
      <c r="X33" s="1" t="str">
        <f>IFERROR(VLOOKUP($V33,CAPTURE_SITE_INFO!$B$3:$U$501,3,FALSE),"")</f>
        <v/>
      </c>
      <c r="Y33" s="189" t="str">
        <f>IFERROR(VLOOKUP($V33,CAPTURE_SITE_INFO!$B$3:$U$501,4,FALSE),"")</f>
        <v/>
      </c>
      <c r="Z33" s="1" t="str">
        <f>IFERROR(VLOOKUP($V33,CAPTURE_SITE_INFO!$B$3:$U$501,5,FALSE),"")</f>
        <v/>
      </c>
      <c r="AA33" s="1" t="str">
        <f>IFERROR(VLOOKUP($V33,CAPTURE_SITE_INFO!$B$3:$U$501,6,FALSE),"")</f>
        <v/>
      </c>
      <c r="AB33" s="1" t="str">
        <f>IFERROR(VLOOKUP($V33,CAPTURE_SITE_INFO!$B$3:$U$501,7,FALSE),"")</f>
        <v/>
      </c>
      <c r="AC33" s="1" t="str">
        <f>IFERROR(VLOOKUP($V33,CAPTURE_SITE_INFO!$B$3:$U$501,8,FALSE),"")</f>
        <v/>
      </c>
      <c r="AD33" s="16" t="str">
        <f>IFERROR(VLOOKUP($V33,CAPTURE_SITE_INFO!$B$3:$U$501,9,FALSE),"")</f>
        <v/>
      </c>
      <c r="AE33" s="16" t="str">
        <f>IFERROR(VLOOKUP($V33,CAPTURE_SITE_INFO!$B$3:$U$501,10,FALSE),"")</f>
        <v/>
      </c>
      <c r="AF33" s="190" t="str">
        <f>IFERROR(VLOOKUP($V33,CAPTURE_SITE_INFO!$B$3:$U$501,11,FALSE),"")</f>
        <v/>
      </c>
      <c r="AG33" s="190" t="str">
        <f>IFERROR(VLOOKUP($V33,CAPTURE_SITE_INFO!$B$3:$U$501,12,FALSE),"")</f>
        <v/>
      </c>
      <c r="AH33" s="1" t="str">
        <f>IFERROR(VLOOKUP($V33,CAPTURE_SITE_INFO!$B$3:$U$501,13,FALSE),"")</f>
        <v/>
      </c>
      <c r="AI33" s="1" t="str">
        <f>IFERROR(VLOOKUP($V33,CAPTURE_SITE_INFO!$B$3:$U$501,14,FALSE),"")</f>
        <v/>
      </c>
      <c r="AJ33" s="1" t="str">
        <f>IFERROR(VLOOKUP($V33,CAPTURE_SITE_INFO!$B$3:$U$501,15,FALSE),"")</f>
        <v/>
      </c>
      <c r="AK33" s="1" t="str">
        <f>IFERROR(VLOOKUP($V33,CAPTURE_SITE_INFO!$B$3:$U$501,16,FALSE),"")</f>
        <v/>
      </c>
      <c r="AL33" s="1" t="str">
        <f>IFERROR(VLOOKUP($V33,CAPTURE_SITE_INFO!$B$3:$U$501,17,FALSE),"")</f>
        <v/>
      </c>
      <c r="AM33" s="1" t="str">
        <f>IFERROR(VLOOKUP($V33,CAPTURE_SITE_INFO!$B$3:$U$501,18,FALSE),"")</f>
        <v/>
      </c>
      <c r="AN33" s="1" t="str">
        <f>IFERROR(VLOOKUP($V33,CAPTURE_SITE_INFO!$B$3:$U$501,19,FALSE),"")</f>
        <v/>
      </c>
      <c r="AO33" s="1" t="str">
        <f>IFERROR(VLOOKUP($V33,CAPTURE_SITE_INFO!$B$3:$U$501,20,FALSE),"")</f>
        <v/>
      </c>
      <c r="AP33" s="1" t="str">
        <f>IFERROR(VLOOKUP($V33,CAPTURE_SITE_INFO!$B$3:$V$501,21,FALSE),"")</f>
        <v/>
      </c>
    </row>
    <row r="34" spans="1:42" x14ac:dyDescent="0.25">
      <c r="A34" s="1" t="str">
        <f t="shared" si="0"/>
        <v/>
      </c>
      <c r="B34" s="1" t="str">
        <f>IF(CAPTURE_DATA!O35="NOBATS___","NOBATS",IF(CAPTURE_DATA!O35="___","",CAPTURE_DATA!O35))</f>
        <v/>
      </c>
      <c r="C34" s="1" t="str">
        <f t="shared" si="1"/>
        <v/>
      </c>
      <c r="D34" s="1" t="str">
        <f>IF(CAPTURE_DATA!Q35 = 0,"",CAPTURE_DATA!Q35)</f>
        <v/>
      </c>
      <c r="E34" s="1" t="str">
        <f>IF(CAPTURE_DATA!R35 = 0,"",CAPTURE_DATA!R35)</f>
        <v/>
      </c>
      <c r="F34" s="1" t="str">
        <f>IF(CAPTURE_DATA!S35 = 0,"",CAPTURE_DATA!S35)</f>
        <v/>
      </c>
      <c r="G34" s="1" t="str">
        <f>IF(CAPTURE_DATA!T35=0,"",CAPTURE_DATA!T35)</f>
        <v/>
      </c>
      <c r="H34" s="1" t="str">
        <f>IF(CAPTURE_DATA!U35=0,"",CAPTURE_DATA!U35)</f>
        <v/>
      </c>
      <c r="I34" s="1" t="str">
        <f>IF(CAPTURE_DATA!V35=0,"",CAPTURE_DATA!V35)</f>
        <v/>
      </c>
      <c r="J34" s="1" t="str">
        <f>IF(CAPTURE_DATA!W35=0,"",CAPTURE_DATA!W35)</f>
        <v/>
      </c>
      <c r="K34" s="1" t="str">
        <f>IF(CAPTURE_DATA!X35="","",CAPTURE_DATA!X35)</f>
        <v/>
      </c>
      <c r="L34" s="1" t="str">
        <f>IF(CAPTURE_DATA!Y35="","",CAPTURE_DATA!Y35)</f>
        <v/>
      </c>
      <c r="M34" s="1" t="str">
        <f>IF(CAPTURE_DATA!Z35="","",CAPTURE_DATA!Z35)</f>
        <v/>
      </c>
      <c r="N34" s="1" t="str">
        <f>IF(CAPTURE_DATA!AA35=0,"",CAPTURE_DATA!AA35)</f>
        <v/>
      </c>
      <c r="O34" s="1" t="str">
        <f>IF(CAPTURE_DATA!AB35=0,"",CAPTURE_DATA!AB35)</f>
        <v/>
      </c>
      <c r="P34" s="1" t="str">
        <f>IF(CAPTURE_DATA!AC35="-","",CAPTURE_DATA!AC35)</f>
        <v/>
      </c>
      <c r="Q34" s="1" t="str">
        <f>IF(CAPTURE_DATA!AD35=0,"",CAPTURE_DATA!AD35)</f>
        <v/>
      </c>
      <c r="R34" s="1" t="str">
        <f>IF(CAPTURE_DATA!AE35=0,"",CAPTURE_DATA!AE35)</f>
        <v/>
      </c>
      <c r="S34" s="1" t="str">
        <f>IF(CAPTURE_DATA!AF35=0,"",CAPTURE_DATA!AF35)</f>
        <v/>
      </c>
      <c r="T34" s="16" t="str">
        <f>IF(B34="","",IF(B34="NBAT","",CAPTURE_DATA!A35))</f>
        <v/>
      </c>
      <c r="U34" s="1" t="str">
        <f>IF(CAPTURE_DATA!AG35=0,"",CAPTURE_DATA!AG35)</f>
        <v/>
      </c>
      <c r="V34" s="1" t="str">
        <f>IF(CAPTURE_DATA!AH35=0,"",CAPTURE_DATA!AH35)</f>
        <v/>
      </c>
      <c r="W34" s="1" t="str">
        <f>IFERROR(VLOOKUP(V34,CAPTURE_SITE_INFO!$B$3:$U$501,2,FALSE),"")</f>
        <v/>
      </c>
      <c r="X34" s="1" t="str">
        <f>IFERROR(VLOOKUP($V34,CAPTURE_SITE_INFO!$B$3:$U$501,3,FALSE),"")</f>
        <v/>
      </c>
      <c r="Y34" s="189" t="str">
        <f>IFERROR(VLOOKUP($V34,CAPTURE_SITE_INFO!$B$3:$U$501,4,FALSE),"")</f>
        <v/>
      </c>
      <c r="Z34" s="1" t="str">
        <f>IFERROR(VLOOKUP($V34,CAPTURE_SITE_INFO!$B$3:$U$501,5,FALSE),"")</f>
        <v/>
      </c>
      <c r="AA34" s="1" t="str">
        <f>IFERROR(VLOOKUP($V34,CAPTURE_SITE_INFO!$B$3:$U$501,6,FALSE),"")</f>
        <v/>
      </c>
      <c r="AB34" s="1" t="str">
        <f>IFERROR(VLOOKUP($V34,CAPTURE_SITE_INFO!$B$3:$U$501,7,FALSE),"")</f>
        <v/>
      </c>
      <c r="AC34" s="1" t="str">
        <f>IFERROR(VLOOKUP($V34,CAPTURE_SITE_INFO!$B$3:$U$501,8,FALSE),"")</f>
        <v/>
      </c>
      <c r="AD34" s="16" t="str">
        <f>IFERROR(VLOOKUP($V34,CAPTURE_SITE_INFO!$B$3:$U$501,9,FALSE),"")</f>
        <v/>
      </c>
      <c r="AE34" s="16" t="str">
        <f>IFERROR(VLOOKUP($V34,CAPTURE_SITE_INFO!$B$3:$U$501,10,FALSE),"")</f>
        <v/>
      </c>
      <c r="AF34" s="190" t="str">
        <f>IFERROR(VLOOKUP($V34,CAPTURE_SITE_INFO!$B$3:$U$501,11,FALSE),"")</f>
        <v/>
      </c>
      <c r="AG34" s="190" t="str">
        <f>IFERROR(VLOOKUP($V34,CAPTURE_SITE_INFO!$B$3:$U$501,12,FALSE),"")</f>
        <v/>
      </c>
      <c r="AH34" s="1" t="str">
        <f>IFERROR(VLOOKUP($V34,CAPTURE_SITE_INFO!$B$3:$U$501,13,FALSE),"")</f>
        <v/>
      </c>
      <c r="AI34" s="1" t="str">
        <f>IFERROR(VLOOKUP($V34,CAPTURE_SITE_INFO!$B$3:$U$501,14,FALSE),"")</f>
        <v/>
      </c>
      <c r="AJ34" s="1" t="str">
        <f>IFERROR(VLOOKUP($V34,CAPTURE_SITE_INFO!$B$3:$U$501,15,FALSE),"")</f>
        <v/>
      </c>
      <c r="AK34" s="1" t="str">
        <f>IFERROR(VLOOKUP($V34,CAPTURE_SITE_INFO!$B$3:$U$501,16,FALSE),"")</f>
        <v/>
      </c>
      <c r="AL34" s="1" t="str">
        <f>IFERROR(VLOOKUP($V34,CAPTURE_SITE_INFO!$B$3:$U$501,17,FALSE),"")</f>
        <v/>
      </c>
      <c r="AM34" s="1" t="str">
        <f>IFERROR(VLOOKUP($V34,CAPTURE_SITE_INFO!$B$3:$U$501,18,FALSE),"")</f>
        <v/>
      </c>
      <c r="AN34" s="1" t="str">
        <f>IFERROR(VLOOKUP($V34,CAPTURE_SITE_INFO!$B$3:$U$501,19,FALSE),"")</f>
        <v/>
      </c>
      <c r="AO34" s="1" t="str">
        <f>IFERROR(VLOOKUP($V34,CAPTURE_SITE_INFO!$B$3:$U$501,20,FALSE),"")</f>
        <v/>
      </c>
      <c r="AP34" s="1" t="str">
        <f>IFERROR(VLOOKUP($V34,CAPTURE_SITE_INFO!$B$3:$V$501,21,FALSE),"")</f>
        <v/>
      </c>
    </row>
    <row r="35" spans="1:42" x14ac:dyDescent="0.25">
      <c r="A35" s="1" t="str">
        <f t="shared" si="0"/>
        <v/>
      </c>
      <c r="B35" s="1" t="str">
        <f>IF(CAPTURE_DATA!O36="NOBATS___","NOBATS",IF(CAPTURE_DATA!O36="___","",CAPTURE_DATA!O36))</f>
        <v/>
      </c>
      <c r="C35" s="1" t="str">
        <f t="shared" si="1"/>
        <v/>
      </c>
      <c r="D35" s="1" t="str">
        <f>IF(CAPTURE_DATA!Q36 = 0,"",CAPTURE_DATA!Q36)</f>
        <v/>
      </c>
      <c r="E35" s="1" t="str">
        <f>IF(CAPTURE_DATA!R36 = 0,"",CAPTURE_DATA!R36)</f>
        <v/>
      </c>
      <c r="F35" s="1" t="str">
        <f>IF(CAPTURE_DATA!S36 = 0,"",CAPTURE_DATA!S36)</f>
        <v/>
      </c>
      <c r="G35" s="1" t="str">
        <f>IF(CAPTURE_DATA!T36=0,"",CAPTURE_DATA!T36)</f>
        <v/>
      </c>
      <c r="H35" s="1" t="str">
        <f>IF(CAPTURE_DATA!U36=0,"",CAPTURE_DATA!U36)</f>
        <v/>
      </c>
      <c r="I35" s="1" t="str">
        <f>IF(CAPTURE_DATA!V36=0,"",CAPTURE_DATA!V36)</f>
        <v/>
      </c>
      <c r="J35" s="1" t="str">
        <f>IF(CAPTURE_DATA!W36=0,"",CAPTURE_DATA!W36)</f>
        <v/>
      </c>
      <c r="K35" s="1" t="str">
        <f>IF(CAPTURE_DATA!X36="","",CAPTURE_DATA!X36)</f>
        <v/>
      </c>
      <c r="L35" s="1" t="str">
        <f>IF(CAPTURE_DATA!Y36="","",CAPTURE_DATA!Y36)</f>
        <v/>
      </c>
      <c r="M35" s="1" t="str">
        <f>IF(CAPTURE_DATA!Z36="","",CAPTURE_DATA!Z36)</f>
        <v/>
      </c>
      <c r="N35" s="1" t="str">
        <f>IF(CAPTURE_DATA!AA36=0,"",CAPTURE_DATA!AA36)</f>
        <v/>
      </c>
      <c r="O35" s="1" t="str">
        <f>IF(CAPTURE_DATA!AB36=0,"",CAPTURE_DATA!AB36)</f>
        <v/>
      </c>
      <c r="P35" s="1" t="str">
        <f>IF(CAPTURE_DATA!AC36="-","",CAPTURE_DATA!AC36)</f>
        <v/>
      </c>
      <c r="Q35" s="1" t="str">
        <f>IF(CAPTURE_DATA!AD36=0,"",CAPTURE_DATA!AD36)</f>
        <v/>
      </c>
      <c r="R35" s="1" t="str">
        <f>IF(CAPTURE_DATA!AE36=0,"",CAPTURE_DATA!AE36)</f>
        <v/>
      </c>
      <c r="S35" s="1" t="str">
        <f>IF(CAPTURE_DATA!AF36=0,"",CAPTURE_DATA!AF36)</f>
        <v/>
      </c>
      <c r="T35" s="16" t="str">
        <f>IF(B35="","",IF(B35="NBAT","",CAPTURE_DATA!A36))</f>
        <v/>
      </c>
      <c r="U35" s="1" t="str">
        <f>IF(CAPTURE_DATA!AG36=0,"",CAPTURE_DATA!AG36)</f>
        <v/>
      </c>
      <c r="V35" s="1" t="str">
        <f>IF(CAPTURE_DATA!AH36=0,"",CAPTURE_DATA!AH36)</f>
        <v/>
      </c>
      <c r="W35" s="1" t="str">
        <f>IFERROR(VLOOKUP(V35,CAPTURE_SITE_INFO!$B$3:$U$501,2,FALSE),"")</f>
        <v/>
      </c>
      <c r="X35" s="1" t="str">
        <f>IFERROR(VLOOKUP($V35,CAPTURE_SITE_INFO!$B$3:$U$501,3,FALSE),"")</f>
        <v/>
      </c>
      <c r="Y35" s="189" t="str">
        <f>IFERROR(VLOOKUP($V35,CAPTURE_SITE_INFO!$B$3:$U$501,4,FALSE),"")</f>
        <v/>
      </c>
      <c r="Z35" s="1" t="str">
        <f>IFERROR(VLOOKUP($V35,CAPTURE_SITE_INFO!$B$3:$U$501,5,FALSE),"")</f>
        <v/>
      </c>
      <c r="AA35" s="1" t="str">
        <f>IFERROR(VLOOKUP($V35,CAPTURE_SITE_INFO!$B$3:$U$501,6,FALSE),"")</f>
        <v/>
      </c>
      <c r="AB35" s="1" t="str">
        <f>IFERROR(VLOOKUP($V35,CAPTURE_SITE_INFO!$B$3:$U$501,7,FALSE),"")</f>
        <v/>
      </c>
      <c r="AC35" s="1" t="str">
        <f>IFERROR(VLOOKUP($V35,CAPTURE_SITE_INFO!$B$3:$U$501,8,FALSE),"")</f>
        <v/>
      </c>
      <c r="AD35" s="16" t="str">
        <f>IFERROR(VLOOKUP($V35,CAPTURE_SITE_INFO!$B$3:$U$501,9,FALSE),"")</f>
        <v/>
      </c>
      <c r="AE35" s="16" t="str">
        <f>IFERROR(VLOOKUP($V35,CAPTURE_SITE_INFO!$B$3:$U$501,10,FALSE),"")</f>
        <v/>
      </c>
      <c r="AF35" s="190" t="str">
        <f>IFERROR(VLOOKUP($V35,CAPTURE_SITE_INFO!$B$3:$U$501,11,FALSE),"")</f>
        <v/>
      </c>
      <c r="AG35" s="190" t="str">
        <f>IFERROR(VLOOKUP($V35,CAPTURE_SITE_INFO!$B$3:$U$501,12,FALSE),"")</f>
        <v/>
      </c>
      <c r="AH35" s="1" t="str">
        <f>IFERROR(VLOOKUP($V35,CAPTURE_SITE_INFO!$B$3:$U$501,13,FALSE),"")</f>
        <v/>
      </c>
      <c r="AI35" s="1" t="str">
        <f>IFERROR(VLOOKUP($V35,CAPTURE_SITE_INFO!$B$3:$U$501,14,FALSE),"")</f>
        <v/>
      </c>
      <c r="AJ35" s="1" t="str">
        <f>IFERROR(VLOOKUP($V35,CAPTURE_SITE_INFO!$B$3:$U$501,15,FALSE),"")</f>
        <v/>
      </c>
      <c r="AK35" s="1" t="str">
        <f>IFERROR(VLOOKUP($V35,CAPTURE_SITE_INFO!$B$3:$U$501,16,FALSE),"")</f>
        <v/>
      </c>
      <c r="AL35" s="1" t="str">
        <f>IFERROR(VLOOKUP($V35,CAPTURE_SITE_INFO!$B$3:$U$501,17,FALSE),"")</f>
        <v/>
      </c>
      <c r="AM35" s="1" t="str">
        <f>IFERROR(VLOOKUP($V35,CAPTURE_SITE_INFO!$B$3:$U$501,18,FALSE),"")</f>
        <v/>
      </c>
      <c r="AN35" s="1" t="str">
        <f>IFERROR(VLOOKUP($V35,CAPTURE_SITE_INFO!$B$3:$U$501,19,FALSE),"")</f>
        <v/>
      </c>
      <c r="AO35" s="1" t="str">
        <f>IFERROR(VLOOKUP($V35,CAPTURE_SITE_INFO!$B$3:$U$501,20,FALSE),"")</f>
        <v/>
      </c>
      <c r="AP35" s="1" t="str">
        <f>IFERROR(VLOOKUP($V35,CAPTURE_SITE_INFO!$B$3:$V$501,21,FALSE),"")</f>
        <v/>
      </c>
    </row>
    <row r="36" spans="1:42" x14ac:dyDescent="0.25">
      <c r="A36" s="1" t="str">
        <f t="shared" si="0"/>
        <v/>
      </c>
      <c r="B36" s="1" t="str">
        <f>IF(CAPTURE_DATA!O37="NOBATS___","NOBATS",IF(CAPTURE_DATA!O37="___","",CAPTURE_DATA!O37))</f>
        <v/>
      </c>
      <c r="C36" s="1" t="str">
        <f t="shared" si="1"/>
        <v/>
      </c>
      <c r="D36" s="1" t="str">
        <f>IF(CAPTURE_DATA!Q37 = 0,"",CAPTURE_DATA!Q37)</f>
        <v/>
      </c>
      <c r="E36" s="1" t="str">
        <f>IF(CAPTURE_DATA!R37 = 0,"",CAPTURE_DATA!R37)</f>
        <v/>
      </c>
      <c r="F36" s="1" t="str">
        <f>IF(CAPTURE_DATA!S37 = 0,"",CAPTURE_DATA!S37)</f>
        <v/>
      </c>
      <c r="G36" s="1" t="str">
        <f>IF(CAPTURE_DATA!T37=0,"",CAPTURE_DATA!T37)</f>
        <v/>
      </c>
      <c r="H36" s="1" t="str">
        <f>IF(CAPTURE_DATA!U37=0,"",CAPTURE_DATA!U37)</f>
        <v/>
      </c>
      <c r="I36" s="1" t="str">
        <f>IF(CAPTURE_DATA!V37=0,"",CAPTURE_DATA!V37)</f>
        <v/>
      </c>
      <c r="J36" s="1" t="str">
        <f>IF(CAPTURE_DATA!W37=0,"",CAPTURE_DATA!W37)</f>
        <v/>
      </c>
      <c r="K36" s="1" t="str">
        <f>IF(CAPTURE_DATA!X37="","",CAPTURE_DATA!X37)</f>
        <v/>
      </c>
      <c r="L36" s="1" t="str">
        <f>IF(CAPTURE_DATA!Y37="","",CAPTURE_DATA!Y37)</f>
        <v/>
      </c>
      <c r="M36" s="1" t="str">
        <f>IF(CAPTURE_DATA!Z37="","",CAPTURE_DATA!Z37)</f>
        <v/>
      </c>
      <c r="N36" s="1" t="str">
        <f>IF(CAPTURE_DATA!AA37=0,"",CAPTURE_DATA!AA37)</f>
        <v/>
      </c>
      <c r="O36" s="1" t="str">
        <f>IF(CAPTURE_DATA!AB37=0,"",CAPTURE_DATA!AB37)</f>
        <v/>
      </c>
      <c r="P36" s="1" t="str">
        <f>IF(CAPTURE_DATA!AC37="-","",CAPTURE_DATA!AC37)</f>
        <v/>
      </c>
      <c r="Q36" s="1" t="str">
        <f>IF(CAPTURE_DATA!AD37=0,"",CAPTURE_DATA!AD37)</f>
        <v/>
      </c>
      <c r="R36" s="1" t="str">
        <f>IF(CAPTURE_DATA!AE37=0,"",CAPTURE_DATA!AE37)</f>
        <v/>
      </c>
      <c r="S36" s="1" t="str">
        <f>IF(CAPTURE_DATA!AF37=0,"",CAPTURE_DATA!AF37)</f>
        <v/>
      </c>
      <c r="T36" s="16" t="str">
        <f>IF(B36="","",IF(B36="NBAT","",CAPTURE_DATA!A37))</f>
        <v/>
      </c>
      <c r="U36" s="1" t="str">
        <f>IF(CAPTURE_DATA!AG37=0,"",CAPTURE_DATA!AG37)</f>
        <v/>
      </c>
      <c r="V36" s="1" t="str">
        <f>IF(CAPTURE_DATA!AH37=0,"",CAPTURE_DATA!AH37)</f>
        <v/>
      </c>
      <c r="W36" s="1" t="str">
        <f>IFERROR(VLOOKUP(V36,CAPTURE_SITE_INFO!$B$3:$U$501,2,FALSE),"")</f>
        <v/>
      </c>
      <c r="X36" s="1" t="str">
        <f>IFERROR(VLOOKUP($V36,CAPTURE_SITE_INFO!$B$3:$U$501,3,FALSE),"")</f>
        <v/>
      </c>
      <c r="Y36" s="189" t="str">
        <f>IFERROR(VLOOKUP($V36,CAPTURE_SITE_INFO!$B$3:$U$501,4,FALSE),"")</f>
        <v/>
      </c>
      <c r="Z36" s="1" t="str">
        <f>IFERROR(VLOOKUP($V36,CAPTURE_SITE_INFO!$B$3:$U$501,5,FALSE),"")</f>
        <v/>
      </c>
      <c r="AA36" s="1" t="str">
        <f>IFERROR(VLOOKUP($V36,CAPTURE_SITE_INFO!$B$3:$U$501,6,FALSE),"")</f>
        <v/>
      </c>
      <c r="AB36" s="1" t="str">
        <f>IFERROR(VLOOKUP($V36,CAPTURE_SITE_INFO!$B$3:$U$501,7,FALSE),"")</f>
        <v/>
      </c>
      <c r="AC36" s="1" t="str">
        <f>IFERROR(VLOOKUP($V36,CAPTURE_SITE_INFO!$B$3:$U$501,8,FALSE),"")</f>
        <v/>
      </c>
      <c r="AD36" s="16" t="str">
        <f>IFERROR(VLOOKUP($V36,CAPTURE_SITE_INFO!$B$3:$U$501,9,FALSE),"")</f>
        <v/>
      </c>
      <c r="AE36" s="16" t="str">
        <f>IFERROR(VLOOKUP($V36,CAPTURE_SITE_INFO!$B$3:$U$501,10,FALSE),"")</f>
        <v/>
      </c>
      <c r="AF36" s="190" t="str">
        <f>IFERROR(VLOOKUP($V36,CAPTURE_SITE_INFO!$B$3:$U$501,11,FALSE),"")</f>
        <v/>
      </c>
      <c r="AG36" s="190" t="str">
        <f>IFERROR(VLOOKUP($V36,CAPTURE_SITE_INFO!$B$3:$U$501,12,FALSE),"")</f>
        <v/>
      </c>
      <c r="AH36" s="1" t="str">
        <f>IFERROR(VLOOKUP($V36,CAPTURE_SITE_INFO!$B$3:$U$501,13,FALSE),"")</f>
        <v/>
      </c>
      <c r="AI36" s="1" t="str">
        <f>IFERROR(VLOOKUP($V36,CAPTURE_SITE_INFO!$B$3:$U$501,14,FALSE),"")</f>
        <v/>
      </c>
      <c r="AJ36" s="1" t="str">
        <f>IFERROR(VLOOKUP($V36,CAPTURE_SITE_INFO!$B$3:$U$501,15,FALSE),"")</f>
        <v/>
      </c>
      <c r="AK36" s="1" t="str">
        <f>IFERROR(VLOOKUP($V36,CAPTURE_SITE_INFO!$B$3:$U$501,16,FALSE),"")</f>
        <v/>
      </c>
      <c r="AL36" s="1" t="str">
        <f>IFERROR(VLOOKUP($V36,CAPTURE_SITE_INFO!$B$3:$U$501,17,FALSE),"")</f>
        <v/>
      </c>
      <c r="AM36" s="1" t="str">
        <f>IFERROR(VLOOKUP($V36,CAPTURE_SITE_INFO!$B$3:$U$501,18,FALSE),"")</f>
        <v/>
      </c>
      <c r="AN36" s="1" t="str">
        <f>IFERROR(VLOOKUP($V36,CAPTURE_SITE_INFO!$B$3:$U$501,19,FALSE),"")</f>
        <v/>
      </c>
      <c r="AO36" s="1" t="str">
        <f>IFERROR(VLOOKUP($V36,CAPTURE_SITE_INFO!$B$3:$U$501,20,FALSE),"")</f>
        <v/>
      </c>
      <c r="AP36" s="1" t="str">
        <f>IFERROR(VLOOKUP($V36,CAPTURE_SITE_INFO!$B$3:$V$501,21,FALSE),"")</f>
        <v/>
      </c>
    </row>
    <row r="37" spans="1:42" x14ac:dyDescent="0.25">
      <c r="A37" s="1" t="str">
        <f t="shared" si="0"/>
        <v/>
      </c>
      <c r="B37" s="1" t="str">
        <f>IF(CAPTURE_DATA!O38="NOBATS___","NOBATS",IF(CAPTURE_DATA!O38="___","",CAPTURE_DATA!O38))</f>
        <v/>
      </c>
      <c r="C37" s="1" t="str">
        <f t="shared" si="1"/>
        <v/>
      </c>
      <c r="D37" s="1" t="str">
        <f>IF(CAPTURE_DATA!Q38 = 0,"",CAPTURE_DATA!Q38)</f>
        <v/>
      </c>
      <c r="E37" s="1" t="str">
        <f>IF(CAPTURE_DATA!R38 = 0,"",CAPTURE_DATA!R38)</f>
        <v/>
      </c>
      <c r="F37" s="1" t="str">
        <f>IF(CAPTURE_DATA!S38 = 0,"",CAPTURE_DATA!S38)</f>
        <v/>
      </c>
      <c r="G37" s="1" t="str">
        <f>IF(CAPTURE_DATA!T38=0,"",CAPTURE_DATA!T38)</f>
        <v/>
      </c>
      <c r="H37" s="1" t="str">
        <f>IF(CAPTURE_DATA!U38=0,"",CAPTURE_DATA!U38)</f>
        <v/>
      </c>
      <c r="I37" s="1" t="str">
        <f>IF(CAPTURE_DATA!V38=0,"",CAPTURE_DATA!V38)</f>
        <v/>
      </c>
      <c r="J37" s="1" t="str">
        <f>IF(CAPTURE_DATA!W38=0,"",CAPTURE_DATA!W38)</f>
        <v/>
      </c>
      <c r="K37" s="1" t="str">
        <f>IF(CAPTURE_DATA!X38="","",CAPTURE_DATA!X38)</f>
        <v/>
      </c>
      <c r="L37" s="1" t="str">
        <f>IF(CAPTURE_DATA!Y38="","",CAPTURE_DATA!Y38)</f>
        <v/>
      </c>
      <c r="M37" s="1" t="str">
        <f>IF(CAPTURE_DATA!Z38="","",CAPTURE_DATA!Z38)</f>
        <v/>
      </c>
      <c r="N37" s="1" t="str">
        <f>IF(CAPTURE_DATA!AA38=0,"",CAPTURE_DATA!AA38)</f>
        <v/>
      </c>
      <c r="O37" s="1" t="str">
        <f>IF(CAPTURE_DATA!AB38=0,"",CAPTURE_DATA!AB38)</f>
        <v/>
      </c>
      <c r="P37" s="1" t="str">
        <f>IF(CAPTURE_DATA!AC38="-","",CAPTURE_DATA!AC38)</f>
        <v/>
      </c>
      <c r="Q37" s="1" t="str">
        <f>IF(CAPTURE_DATA!AD38=0,"",CAPTURE_DATA!AD38)</f>
        <v/>
      </c>
      <c r="R37" s="1" t="str">
        <f>IF(CAPTURE_DATA!AE38=0,"",CAPTURE_DATA!AE38)</f>
        <v/>
      </c>
      <c r="S37" s="1" t="str">
        <f>IF(CAPTURE_DATA!AF38=0,"",CAPTURE_DATA!AF38)</f>
        <v/>
      </c>
      <c r="T37" s="16" t="str">
        <f>IF(B37="","",IF(B37="NBAT","",CAPTURE_DATA!A38))</f>
        <v/>
      </c>
      <c r="U37" s="1" t="str">
        <f>IF(CAPTURE_DATA!AG38=0,"",CAPTURE_DATA!AG38)</f>
        <v/>
      </c>
      <c r="V37" s="1" t="str">
        <f>IF(CAPTURE_DATA!AH38=0,"",CAPTURE_DATA!AH38)</f>
        <v/>
      </c>
      <c r="W37" s="1" t="str">
        <f>IFERROR(VLOOKUP(V37,CAPTURE_SITE_INFO!$B$3:$U$501,2,FALSE),"")</f>
        <v/>
      </c>
      <c r="X37" s="1" t="str">
        <f>IFERROR(VLOOKUP($V37,CAPTURE_SITE_INFO!$B$3:$U$501,3,FALSE),"")</f>
        <v/>
      </c>
      <c r="Y37" s="189" t="str">
        <f>IFERROR(VLOOKUP($V37,CAPTURE_SITE_INFO!$B$3:$U$501,4,FALSE),"")</f>
        <v/>
      </c>
      <c r="Z37" s="1" t="str">
        <f>IFERROR(VLOOKUP($V37,CAPTURE_SITE_INFO!$B$3:$U$501,5,FALSE),"")</f>
        <v/>
      </c>
      <c r="AA37" s="1" t="str">
        <f>IFERROR(VLOOKUP($V37,CAPTURE_SITE_INFO!$B$3:$U$501,6,FALSE),"")</f>
        <v/>
      </c>
      <c r="AB37" s="1" t="str">
        <f>IFERROR(VLOOKUP($V37,CAPTURE_SITE_INFO!$B$3:$U$501,7,FALSE),"")</f>
        <v/>
      </c>
      <c r="AC37" s="1" t="str">
        <f>IFERROR(VLOOKUP($V37,CAPTURE_SITE_INFO!$B$3:$U$501,8,FALSE),"")</f>
        <v/>
      </c>
      <c r="AD37" s="16" t="str">
        <f>IFERROR(VLOOKUP($V37,CAPTURE_SITE_INFO!$B$3:$U$501,9,FALSE),"")</f>
        <v/>
      </c>
      <c r="AE37" s="16" t="str">
        <f>IFERROR(VLOOKUP($V37,CAPTURE_SITE_INFO!$B$3:$U$501,10,FALSE),"")</f>
        <v/>
      </c>
      <c r="AF37" s="190" t="str">
        <f>IFERROR(VLOOKUP($V37,CAPTURE_SITE_INFO!$B$3:$U$501,11,FALSE),"")</f>
        <v/>
      </c>
      <c r="AG37" s="190" t="str">
        <f>IFERROR(VLOOKUP($V37,CAPTURE_SITE_INFO!$B$3:$U$501,12,FALSE),"")</f>
        <v/>
      </c>
      <c r="AH37" s="1" t="str">
        <f>IFERROR(VLOOKUP($V37,CAPTURE_SITE_INFO!$B$3:$U$501,13,FALSE),"")</f>
        <v/>
      </c>
      <c r="AI37" s="1" t="str">
        <f>IFERROR(VLOOKUP($V37,CAPTURE_SITE_INFO!$B$3:$U$501,14,FALSE),"")</f>
        <v/>
      </c>
      <c r="AJ37" s="1" t="str">
        <f>IFERROR(VLOOKUP($V37,CAPTURE_SITE_INFO!$B$3:$U$501,15,FALSE),"")</f>
        <v/>
      </c>
      <c r="AK37" s="1" t="str">
        <f>IFERROR(VLOOKUP($V37,CAPTURE_SITE_INFO!$B$3:$U$501,16,FALSE),"")</f>
        <v/>
      </c>
      <c r="AL37" s="1" t="str">
        <f>IFERROR(VLOOKUP($V37,CAPTURE_SITE_INFO!$B$3:$U$501,17,FALSE),"")</f>
        <v/>
      </c>
      <c r="AM37" s="1" t="str">
        <f>IFERROR(VLOOKUP($V37,CAPTURE_SITE_INFO!$B$3:$U$501,18,FALSE),"")</f>
        <v/>
      </c>
      <c r="AN37" s="1" t="str">
        <f>IFERROR(VLOOKUP($V37,CAPTURE_SITE_INFO!$B$3:$U$501,19,FALSE),"")</f>
        <v/>
      </c>
      <c r="AO37" s="1" t="str">
        <f>IFERROR(VLOOKUP($V37,CAPTURE_SITE_INFO!$B$3:$U$501,20,FALSE),"")</f>
        <v/>
      </c>
      <c r="AP37" s="1" t="str">
        <f>IFERROR(VLOOKUP($V37,CAPTURE_SITE_INFO!$B$3:$V$501,21,FALSE),"")</f>
        <v/>
      </c>
    </row>
    <row r="38" spans="1:42" x14ac:dyDescent="0.25">
      <c r="A38" s="1" t="str">
        <f t="shared" si="0"/>
        <v/>
      </c>
      <c r="B38" s="1" t="str">
        <f>IF(CAPTURE_DATA!O39="NOBATS___","NOBATS",IF(CAPTURE_DATA!O39="___","",CAPTURE_DATA!O39))</f>
        <v/>
      </c>
      <c r="C38" s="1" t="str">
        <f t="shared" si="1"/>
        <v/>
      </c>
      <c r="D38" s="1" t="str">
        <f>IF(CAPTURE_DATA!Q39 = 0,"",CAPTURE_DATA!Q39)</f>
        <v/>
      </c>
      <c r="E38" s="1" t="str">
        <f>IF(CAPTURE_DATA!R39 = 0,"",CAPTURE_DATA!R39)</f>
        <v/>
      </c>
      <c r="F38" s="1" t="str">
        <f>IF(CAPTURE_DATA!S39 = 0,"",CAPTURE_DATA!S39)</f>
        <v/>
      </c>
      <c r="G38" s="1" t="str">
        <f>IF(CAPTURE_DATA!T39=0,"",CAPTURE_DATA!T39)</f>
        <v/>
      </c>
      <c r="H38" s="1" t="str">
        <f>IF(CAPTURE_DATA!U39=0,"",CAPTURE_DATA!U39)</f>
        <v/>
      </c>
      <c r="I38" s="1" t="str">
        <f>IF(CAPTURE_DATA!V39=0,"",CAPTURE_DATA!V39)</f>
        <v/>
      </c>
      <c r="J38" s="1" t="str">
        <f>IF(CAPTURE_DATA!W39=0,"",CAPTURE_DATA!W39)</f>
        <v/>
      </c>
      <c r="K38" s="1" t="str">
        <f>IF(CAPTURE_DATA!X39="","",CAPTURE_DATA!X39)</f>
        <v/>
      </c>
      <c r="L38" s="1" t="str">
        <f>IF(CAPTURE_DATA!Y39="","",CAPTURE_DATA!Y39)</f>
        <v/>
      </c>
      <c r="M38" s="1" t="str">
        <f>IF(CAPTURE_DATA!Z39="","",CAPTURE_DATA!Z39)</f>
        <v/>
      </c>
      <c r="N38" s="1" t="str">
        <f>IF(CAPTURE_DATA!AA39=0,"",CAPTURE_DATA!AA39)</f>
        <v/>
      </c>
      <c r="O38" s="1" t="str">
        <f>IF(CAPTURE_DATA!AB39=0,"",CAPTURE_DATA!AB39)</f>
        <v/>
      </c>
      <c r="P38" s="1" t="str">
        <f>IF(CAPTURE_DATA!AC39="-","",CAPTURE_DATA!AC39)</f>
        <v/>
      </c>
      <c r="Q38" s="1" t="str">
        <f>IF(CAPTURE_DATA!AD39=0,"",CAPTURE_DATA!AD39)</f>
        <v/>
      </c>
      <c r="R38" s="1" t="str">
        <f>IF(CAPTURE_DATA!AE39=0,"",CAPTURE_DATA!AE39)</f>
        <v/>
      </c>
      <c r="S38" s="1" t="str">
        <f>IF(CAPTURE_DATA!AF39=0,"",CAPTURE_DATA!AF39)</f>
        <v/>
      </c>
      <c r="T38" s="16" t="str">
        <f>IF(B38="","",IF(B38="NBAT","",CAPTURE_DATA!A39))</f>
        <v/>
      </c>
      <c r="U38" s="1" t="str">
        <f>IF(CAPTURE_DATA!AG39=0,"",CAPTURE_DATA!AG39)</f>
        <v/>
      </c>
      <c r="V38" s="1" t="str">
        <f>IF(CAPTURE_DATA!AH39=0,"",CAPTURE_DATA!AH39)</f>
        <v/>
      </c>
      <c r="W38" s="1" t="str">
        <f>IFERROR(VLOOKUP(V38,CAPTURE_SITE_INFO!$B$3:$U$501,2,FALSE),"")</f>
        <v/>
      </c>
      <c r="X38" s="1" t="str">
        <f>IFERROR(VLOOKUP($V38,CAPTURE_SITE_INFO!$B$3:$U$501,3,FALSE),"")</f>
        <v/>
      </c>
      <c r="Y38" s="189" t="str">
        <f>IFERROR(VLOOKUP($V38,CAPTURE_SITE_INFO!$B$3:$U$501,4,FALSE),"")</f>
        <v/>
      </c>
      <c r="Z38" s="1" t="str">
        <f>IFERROR(VLOOKUP($V38,CAPTURE_SITE_INFO!$B$3:$U$501,5,FALSE),"")</f>
        <v/>
      </c>
      <c r="AA38" s="1" t="str">
        <f>IFERROR(VLOOKUP($V38,CAPTURE_SITE_INFO!$B$3:$U$501,6,FALSE),"")</f>
        <v/>
      </c>
      <c r="AB38" s="1" t="str">
        <f>IFERROR(VLOOKUP($V38,CAPTURE_SITE_INFO!$B$3:$U$501,7,FALSE),"")</f>
        <v/>
      </c>
      <c r="AC38" s="1" t="str">
        <f>IFERROR(VLOOKUP($V38,CAPTURE_SITE_INFO!$B$3:$U$501,8,FALSE),"")</f>
        <v/>
      </c>
      <c r="AD38" s="16" t="str">
        <f>IFERROR(VLOOKUP($V38,CAPTURE_SITE_INFO!$B$3:$U$501,9,FALSE),"")</f>
        <v/>
      </c>
      <c r="AE38" s="16" t="str">
        <f>IFERROR(VLOOKUP($V38,CAPTURE_SITE_INFO!$B$3:$U$501,10,FALSE),"")</f>
        <v/>
      </c>
      <c r="AF38" s="190" t="str">
        <f>IFERROR(VLOOKUP($V38,CAPTURE_SITE_INFO!$B$3:$U$501,11,FALSE),"")</f>
        <v/>
      </c>
      <c r="AG38" s="190" t="str">
        <f>IFERROR(VLOOKUP($V38,CAPTURE_SITE_INFO!$B$3:$U$501,12,FALSE),"")</f>
        <v/>
      </c>
      <c r="AH38" s="1" t="str">
        <f>IFERROR(VLOOKUP($V38,CAPTURE_SITE_INFO!$B$3:$U$501,13,FALSE),"")</f>
        <v/>
      </c>
      <c r="AI38" s="1" t="str">
        <f>IFERROR(VLOOKUP($V38,CAPTURE_SITE_INFO!$B$3:$U$501,14,FALSE),"")</f>
        <v/>
      </c>
      <c r="AJ38" s="1" t="str">
        <f>IFERROR(VLOOKUP($V38,CAPTURE_SITE_INFO!$B$3:$U$501,15,FALSE),"")</f>
        <v/>
      </c>
      <c r="AK38" s="1" t="str">
        <f>IFERROR(VLOOKUP($V38,CAPTURE_SITE_INFO!$B$3:$U$501,16,FALSE),"")</f>
        <v/>
      </c>
      <c r="AL38" s="1" t="str">
        <f>IFERROR(VLOOKUP($V38,CAPTURE_SITE_INFO!$B$3:$U$501,17,FALSE),"")</f>
        <v/>
      </c>
      <c r="AM38" s="1" t="str">
        <f>IFERROR(VLOOKUP($V38,CAPTURE_SITE_INFO!$B$3:$U$501,18,FALSE),"")</f>
        <v/>
      </c>
      <c r="AN38" s="1" t="str">
        <f>IFERROR(VLOOKUP($V38,CAPTURE_SITE_INFO!$B$3:$U$501,19,FALSE),"")</f>
        <v/>
      </c>
      <c r="AO38" s="1" t="str">
        <f>IFERROR(VLOOKUP($V38,CAPTURE_SITE_INFO!$B$3:$U$501,20,FALSE),"")</f>
        <v/>
      </c>
      <c r="AP38" s="1" t="str">
        <f>IFERROR(VLOOKUP($V38,CAPTURE_SITE_INFO!$B$3:$V$501,21,FALSE),"")</f>
        <v/>
      </c>
    </row>
    <row r="39" spans="1:42" x14ac:dyDescent="0.25">
      <c r="A39" s="1" t="str">
        <f t="shared" si="0"/>
        <v/>
      </c>
      <c r="B39" s="1" t="str">
        <f>IF(CAPTURE_DATA!O40="NOBATS___","NOBATS",IF(CAPTURE_DATA!O40="___","",CAPTURE_DATA!O40))</f>
        <v/>
      </c>
      <c r="C39" s="1" t="str">
        <f t="shared" si="1"/>
        <v/>
      </c>
      <c r="D39" s="1" t="str">
        <f>IF(CAPTURE_DATA!Q40 = 0,"",CAPTURE_DATA!Q40)</f>
        <v/>
      </c>
      <c r="E39" s="1" t="str">
        <f>IF(CAPTURE_DATA!R40 = 0,"",CAPTURE_DATA!R40)</f>
        <v/>
      </c>
      <c r="F39" s="1" t="str">
        <f>IF(CAPTURE_DATA!S40 = 0,"",CAPTURE_DATA!S40)</f>
        <v/>
      </c>
      <c r="G39" s="1" t="str">
        <f>IF(CAPTURE_DATA!T40=0,"",CAPTURE_DATA!T40)</f>
        <v/>
      </c>
      <c r="H39" s="1" t="str">
        <f>IF(CAPTURE_DATA!U40=0,"",CAPTURE_DATA!U40)</f>
        <v/>
      </c>
      <c r="I39" s="1" t="str">
        <f>IF(CAPTURE_DATA!V40=0,"",CAPTURE_DATA!V40)</f>
        <v/>
      </c>
      <c r="J39" s="1" t="str">
        <f>IF(CAPTURE_DATA!W40=0,"",CAPTURE_DATA!W40)</f>
        <v/>
      </c>
      <c r="K39" s="1" t="str">
        <f>IF(CAPTURE_DATA!X40="","",CAPTURE_DATA!X40)</f>
        <v/>
      </c>
      <c r="L39" s="1" t="str">
        <f>IF(CAPTURE_DATA!Y40="","",CAPTURE_DATA!Y40)</f>
        <v/>
      </c>
      <c r="M39" s="1" t="str">
        <f>IF(CAPTURE_DATA!Z40="","",CAPTURE_DATA!Z40)</f>
        <v/>
      </c>
      <c r="N39" s="1" t="str">
        <f>IF(CAPTURE_DATA!AA40=0,"",CAPTURE_DATA!AA40)</f>
        <v/>
      </c>
      <c r="O39" s="1" t="str">
        <f>IF(CAPTURE_DATA!AB40=0,"",CAPTURE_DATA!AB40)</f>
        <v/>
      </c>
      <c r="P39" s="1" t="str">
        <f>IF(CAPTURE_DATA!AC40="-","",CAPTURE_DATA!AC40)</f>
        <v/>
      </c>
      <c r="Q39" s="1" t="str">
        <f>IF(CAPTURE_DATA!AD40=0,"",CAPTURE_DATA!AD40)</f>
        <v/>
      </c>
      <c r="R39" s="1" t="str">
        <f>IF(CAPTURE_DATA!AE40=0,"",CAPTURE_DATA!AE40)</f>
        <v/>
      </c>
      <c r="S39" s="1" t="str">
        <f>IF(CAPTURE_DATA!AF40=0,"",CAPTURE_DATA!AF40)</f>
        <v/>
      </c>
      <c r="T39" s="16" t="str">
        <f>IF(B39="","",IF(B39="NBAT","",CAPTURE_DATA!A40))</f>
        <v/>
      </c>
      <c r="U39" s="1" t="str">
        <f>IF(CAPTURE_DATA!AG40=0,"",CAPTURE_DATA!AG40)</f>
        <v/>
      </c>
      <c r="V39" s="1" t="str">
        <f>IF(CAPTURE_DATA!AH40=0,"",CAPTURE_DATA!AH40)</f>
        <v/>
      </c>
      <c r="W39" s="1" t="str">
        <f>IFERROR(VLOOKUP(V39,CAPTURE_SITE_INFO!$B$3:$U$501,2,FALSE),"")</f>
        <v/>
      </c>
      <c r="X39" s="1" t="str">
        <f>IFERROR(VLOOKUP($V39,CAPTURE_SITE_INFO!$B$3:$U$501,3,FALSE),"")</f>
        <v/>
      </c>
      <c r="Y39" s="189" t="str">
        <f>IFERROR(VLOOKUP($V39,CAPTURE_SITE_INFO!$B$3:$U$501,4,FALSE),"")</f>
        <v/>
      </c>
      <c r="Z39" s="1" t="str">
        <f>IFERROR(VLOOKUP($V39,CAPTURE_SITE_INFO!$B$3:$U$501,5,FALSE),"")</f>
        <v/>
      </c>
      <c r="AA39" s="1" t="str">
        <f>IFERROR(VLOOKUP($V39,CAPTURE_SITE_INFO!$B$3:$U$501,6,FALSE),"")</f>
        <v/>
      </c>
      <c r="AB39" s="1" t="str">
        <f>IFERROR(VLOOKUP($V39,CAPTURE_SITE_INFO!$B$3:$U$501,7,FALSE),"")</f>
        <v/>
      </c>
      <c r="AC39" s="1" t="str">
        <f>IFERROR(VLOOKUP($V39,CAPTURE_SITE_INFO!$B$3:$U$501,8,FALSE),"")</f>
        <v/>
      </c>
      <c r="AD39" s="16" t="str">
        <f>IFERROR(VLOOKUP($V39,CAPTURE_SITE_INFO!$B$3:$U$501,9,FALSE),"")</f>
        <v/>
      </c>
      <c r="AE39" s="16" t="str">
        <f>IFERROR(VLOOKUP($V39,CAPTURE_SITE_INFO!$B$3:$U$501,10,FALSE),"")</f>
        <v/>
      </c>
      <c r="AF39" s="190" t="str">
        <f>IFERROR(VLOOKUP($V39,CAPTURE_SITE_INFO!$B$3:$U$501,11,FALSE),"")</f>
        <v/>
      </c>
      <c r="AG39" s="190" t="str">
        <f>IFERROR(VLOOKUP($V39,CAPTURE_SITE_INFO!$B$3:$U$501,12,FALSE),"")</f>
        <v/>
      </c>
      <c r="AH39" s="1" t="str">
        <f>IFERROR(VLOOKUP($V39,CAPTURE_SITE_INFO!$B$3:$U$501,13,FALSE),"")</f>
        <v/>
      </c>
      <c r="AI39" s="1" t="str">
        <f>IFERROR(VLOOKUP($V39,CAPTURE_SITE_INFO!$B$3:$U$501,14,FALSE),"")</f>
        <v/>
      </c>
      <c r="AJ39" s="1" t="str">
        <f>IFERROR(VLOOKUP($V39,CAPTURE_SITE_INFO!$B$3:$U$501,15,FALSE),"")</f>
        <v/>
      </c>
      <c r="AK39" s="1" t="str">
        <f>IFERROR(VLOOKUP($V39,CAPTURE_SITE_INFO!$B$3:$U$501,16,FALSE),"")</f>
        <v/>
      </c>
      <c r="AL39" s="1" t="str">
        <f>IFERROR(VLOOKUP($V39,CAPTURE_SITE_INFO!$B$3:$U$501,17,FALSE),"")</f>
        <v/>
      </c>
      <c r="AM39" s="1" t="str">
        <f>IFERROR(VLOOKUP($V39,CAPTURE_SITE_INFO!$B$3:$U$501,18,FALSE),"")</f>
        <v/>
      </c>
      <c r="AN39" s="1" t="str">
        <f>IFERROR(VLOOKUP($V39,CAPTURE_SITE_INFO!$B$3:$U$501,19,FALSE),"")</f>
        <v/>
      </c>
      <c r="AO39" s="1" t="str">
        <f>IFERROR(VLOOKUP($V39,CAPTURE_SITE_INFO!$B$3:$U$501,20,FALSE),"")</f>
        <v/>
      </c>
      <c r="AP39" s="1" t="str">
        <f>IFERROR(VLOOKUP($V39,CAPTURE_SITE_INFO!$B$3:$V$501,21,FALSE),"")</f>
        <v/>
      </c>
    </row>
    <row r="40" spans="1:42" x14ac:dyDescent="0.25">
      <c r="A40" s="1" t="str">
        <f t="shared" si="0"/>
        <v/>
      </c>
      <c r="B40" s="1" t="str">
        <f>IF(CAPTURE_DATA!O41="NOBATS___","NOBATS",IF(CAPTURE_DATA!O41="___","",CAPTURE_DATA!O41))</f>
        <v/>
      </c>
      <c r="C40" s="1" t="str">
        <f t="shared" si="1"/>
        <v/>
      </c>
      <c r="D40" s="1" t="str">
        <f>IF(CAPTURE_DATA!Q41 = 0,"",CAPTURE_DATA!Q41)</f>
        <v/>
      </c>
      <c r="E40" s="1" t="str">
        <f>IF(CAPTURE_DATA!R41 = 0,"",CAPTURE_DATA!R41)</f>
        <v/>
      </c>
      <c r="F40" s="1" t="str">
        <f>IF(CAPTURE_DATA!S41 = 0,"",CAPTURE_DATA!S41)</f>
        <v/>
      </c>
      <c r="G40" s="1" t="str">
        <f>IF(CAPTURE_DATA!T41=0,"",CAPTURE_DATA!T41)</f>
        <v/>
      </c>
      <c r="H40" s="1" t="str">
        <f>IF(CAPTURE_DATA!U41=0,"",CAPTURE_DATA!U41)</f>
        <v/>
      </c>
      <c r="I40" s="1" t="str">
        <f>IF(CAPTURE_DATA!V41=0,"",CAPTURE_DATA!V41)</f>
        <v/>
      </c>
      <c r="J40" s="1" t="str">
        <f>IF(CAPTURE_DATA!W41=0,"",CAPTURE_DATA!W41)</f>
        <v/>
      </c>
      <c r="K40" s="1" t="str">
        <f>IF(CAPTURE_DATA!X41="","",CAPTURE_DATA!X41)</f>
        <v/>
      </c>
      <c r="L40" s="1" t="str">
        <f>IF(CAPTURE_DATA!Y41="","",CAPTURE_DATA!Y41)</f>
        <v/>
      </c>
      <c r="M40" s="1" t="str">
        <f>IF(CAPTURE_DATA!Z41="","",CAPTURE_DATA!Z41)</f>
        <v/>
      </c>
      <c r="N40" s="1" t="str">
        <f>IF(CAPTURE_DATA!AA41=0,"",CAPTURE_DATA!AA41)</f>
        <v/>
      </c>
      <c r="O40" s="1" t="str">
        <f>IF(CAPTURE_DATA!AB41=0,"",CAPTURE_DATA!AB41)</f>
        <v/>
      </c>
      <c r="P40" s="1" t="str">
        <f>IF(CAPTURE_DATA!AC41="-","",CAPTURE_DATA!AC41)</f>
        <v/>
      </c>
      <c r="Q40" s="1" t="str">
        <f>IF(CAPTURE_DATA!AD41=0,"",CAPTURE_DATA!AD41)</f>
        <v/>
      </c>
      <c r="R40" s="1" t="str">
        <f>IF(CAPTURE_DATA!AE41=0,"",CAPTURE_DATA!AE41)</f>
        <v/>
      </c>
      <c r="S40" s="1" t="str">
        <f>IF(CAPTURE_DATA!AF41=0,"",CAPTURE_DATA!AF41)</f>
        <v/>
      </c>
      <c r="T40" s="16" t="str">
        <f>IF(B40="","",IF(B40="NBAT","",CAPTURE_DATA!A41))</f>
        <v/>
      </c>
      <c r="U40" s="1" t="str">
        <f>IF(CAPTURE_DATA!AG41=0,"",CAPTURE_DATA!AG41)</f>
        <v/>
      </c>
      <c r="V40" s="1" t="str">
        <f>IF(CAPTURE_DATA!AH41=0,"",CAPTURE_DATA!AH41)</f>
        <v/>
      </c>
      <c r="W40" s="1" t="str">
        <f>IFERROR(VLOOKUP(V40,CAPTURE_SITE_INFO!$B$3:$U$501,2,FALSE),"")</f>
        <v/>
      </c>
      <c r="X40" s="1" t="str">
        <f>IFERROR(VLOOKUP($V40,CAPTURE_SITE_INFO!$B$3:$U$501,3,FALSE),"")</f>
        <v/>
      </c>
      <c r="Y40" s="189" t="str">
        <f>IFERROR(VLOOKUP($V40,CAPTURE_SITE_INFO!$B$3:$U$501,4,FALSE),"")</f>
        <v/>
      </c>
      <c r="Z40" s="1" t="str">
        <f>IFERROR(VLOOKUP($V40,CAPTURE_SITE_INFO!$B$3:$U$501,5,FALSE),"")</f>
        <v/>
      </c>
      <c r="AA40" s="1" t="str">
        <f>IFERROR(VLOOKUP($V40,CAPTURE_SITE_INFO!$B$3:$U$501,6,FALSE),"")</f>
        <v/>
      </c>
      <c r="AB40" s="1" t="str">
        <f>IFERROR(VLOOKUP($V40,CAPTURE_SITE_INFO!$B$3:$U$501,7,FALSE),"")</f>
        <v/>
      </c>
      <c r="AC40" s="1" t="str">
        <f>IFERROR(VLOOKUP($V40,CAPTURE_SITE_INFO!$B$3:$U$501,8,FALSE),"")</f>
        <v/>
      </c>
      <c r="AD40" s="16" t="str">
        <f>IFERROR(VLOOKUP($V40,CAPTURE_SITE_INFO!$B$3:$U$501,9,FALSE),"")</f>
        <v/>
      </c>
      <c r="AE40" s="16" t="str">
        <f>IFERROR(VLOOKUP($V40,CAPTURE_SITE_INFO!$B$3:$U$501,10,FALSE),"")</f>
        <v/>
      </c>
      <c r="AF40" s="190" t="str">
        <f>IFERROR(VLOOKUP($V40,CAPTURE_SITE_INFO!$B$3:$U$501,11,FALSE),"")</f>
        <v/>
      </c>
      <c r="AG40" s="190" t="str">
        <f>IFERROR(VLOOKUP($V40,CAPTURE_SITE_INFO!$B$3:$U$501,12,FALSE),"")</f>
        <v/>
      </c>
      <c r="AH40" s="1" t="str">
        <f>IFERROR(VLOOKUP($V40,CAPTURE_SITE_INFO!$B$3:$U$501,13,FALSE),"")</f>
        <v/>
      </c>
      <c r="AI40" s="1" t="str">
        <f>IFERROR(VLOOKUP($V40,CAPTURE_SITE_INFO!$B$3:$U$501,14,FALSE),"")</f>
        <v/>
      </c>
      <c r="AJ40" s="1" t="str">
        <f>IFERROR(VLOOKUP($V40,CAPTURE_SITE_INFO!$B$3:$U$501,15,FALSE),"")</f>
        <v/>
      </c>
      <c r="AK40" s="1" t="str">
        <f>IFERROR(VLOOKUP($V40,CAPTURE_SITE_INFO!$B$3:$U$501,16,FALSE),"")</f>
        <v/>
      </c>
      <c r="AL40" s="1" t="str">
        <f>IFERROR(VLOOKUP($V40,CAPTURE_SITE_INFO!$B$3:$U$501,17,FALSE),"")</f>
        <v/>
      </c>
      <c r="AM40" s="1" t="str">
        <f>IFERROR(VLOOKUP($V40,CAPTURE_SITE_INFO!$B$3:$U$501,18,FALSE),"")</f>
        <v/>
      </c>
      <c r="AN40" s="1" t="str">
        <f>IFERROR(VLOOKUP($V40,CAPTURE_SITE_INFO!$B$3:$U$501,19,FALSE),"")</f>
        <v/>
      </c>
      <c r="AO40" s="1" t="str">
        <f>IFERROR(VLOOKUP($V40,CAPTURE_SITE_INFO!$B$3:$U$501,20,FALSE),"")</f>
        <v/>
      </c>
      <c r="AP40" s="1" t="str">
        <f>IFERROR(VLOOKUP($V40,CAPTURE_SITE_INFO!$B$3:$V$501,21,FALSE),"")</f>
        <v/>
      </c>
    </row>
    <row r="41" spans="1:42" x14ac:dyDescent="0.25">
      <c r="A41" s="1" t="str">
        <f t="shared" si="0"/>
        <v/>
      </c>
      <c r="B41" s="1" t="str">
        <f>IF(CAPTURE_DATA!O42="NOBATS___","NOBATS",IF(CAPTURE_DATA!O42="___","",CAPTURE_DATA!O42))</f>
        <v/>
      </c>
      <c r="C41" s="1" t="str">
        <f t="shared" si="1"/>
        <v/>
      </c>
      <c r="D41" s="1" t="str">
        <f>IF(CAPTURE_DATA!Q42 = 0,"",CAPTURE_DATA!Q42)</f>
        <v/>
      </c>
      <c r="E41" s="1" t="str">
        <f>IF(CAPTURE_DATA!R42 = 0,"",CAPTURE_DATA!R42)</f>
        <v/>
      </c>
      <c r="F41" s="1" t="str">
        <f>IF(CAPTURE_DATA!S42 = 0,"",CAPTURE_DATA!S42)</f>
        <v/>
      </c>
      <c r="G41" s="1" t="str">
        <f>IF(CAPTURE_DATA!T42=0,"",CAPTURE_DATA!T42)</f>
        <v/>
      </c>
      <c r="H41" s="1" t="str">
        <f>IF(CAPTURE_DATA!U42=0,"",CAPTURE_DATA!U42)</f>
        <v/>
      </c>
      <c r="I41" s="1" t="str">
        <f>IF(CAPTURE_DATA!V42=0,"",CAPTURE_DATA!V42)</f>
        <v/>
      </c>
      <c r="J41" s="1" t="str">
        <f>IF(CAPTURE_DATA!W42=0,"",CAPTURE_DATA!W42)</f>
        <v/>
      </c>
      <c r="K41" s="1" t="str">
        <f>IF(CAPTURE_DATA!X42="","",CAPTURE_DATA!X42)</f>
        <v/>
      </c>
      <c r="L41" s="1" t="str">
        <f>IF(CAPTURE_DATA!Y42="","",CAPTURE_DATA!Y42)</f>
        <v/>
      </c>
      <c r="M41" s="1" t="str">
        <f>IF(CAPTURE_DATA!Z42="","",CAPTURE_DATA!Z42)</f>
        <v/>
      </c>
      <c r="N41" s="1" t="str">
        <f>IF(CAPTURE_DATA!AA42=0,"",CAPTURE_DATA!AA42)</f>
        <v/>
      </c>
      <c r="O41" s="1" t="str">
        <f>IF(CAPTURE_DATA!AB42=0,"",CAPTURE_DATA!AB42)</f>
        <v/>
      </c>
      <c r="P41" s="1" t="str">
        <f>IF(CAPTURE_DATA!AC42="-","",CAPTURE_DATA!AC42)</f>
        <v/>
      </c>
      <c r="Q41" s="1" t="str">
        <f>IF(CAPTURE_DATA!AD42=0,"",CAPTURE_DATA!AD42)</f>
        <v/>
      </c>
      <c r="R41" s="1" t="str">
        <f>IF(CAPTURE_DATA!AE42=0,"",CAPTURE_DATA!AE42)</f>
        <v/>
      </c>
      <c r="S41" s="1" t="str">
        <f>IF(CAPTURE_DATA!AF42=0,"",CAPTURE_DATA!AF42)</f>
        <v/>
      </c>
      <c r="T41" s="16" t="str">
        <f>IF(B41="","",IF(B41="NBAT","",CAPTURE_DATA!A42))</f>
        <v/>
      </c>
      <c r="U41" s="1" t="str">
        <f>IF(CAPTURE_DATA!AG42=0,"",CAPTURE_DATA!AG42)</f>
        <v/>
      </c>
      <c r="V41" s="1" t="str">
        <f>IF(CAPTURE_DATA!AH42=0,"",CAPTURE_DATA!AH42)</f>
        <v/>
      </c>
      <c r="W41" s="1" t="str">
        <f>IFERROR(VLOOKUP(V41,CAPTURE_SITE_INFO!$B$3:$U$501,2,FALSE),"")</f>
        <v/>
      </c>
      <c r="X41" s="1" t="str">
        <f>IFERROR(VLOOKUP($V41,CAPTURE_SITE_INFO!$B$3:$U$501,3,FALSE),"")</f>
        <v/>
      </c>
      <c r="Y41" s="189" t="str">
        <f>IFERROR(VLOOKUP($V41,CAPTURE_SITE_INFO!$B$3:$U$501,4,FALSE),"")</f>
        <v/>
      </c>
      <c r="Z41" s="1" t="str">
        <f>IFERROR(VLOOKUP($V41,CAPTURE_SITE_INFO!$B$3:$U$501,5,FALSE),"")</f>
        <v/>
      </c>
      <c r="AA41" s="1" t="str">
        <f>IFERROR(VLOOKUP($V41,CAPTURE_SITE_INFO!$B$3:$U$501,6,FALSE),"")</f>
        <v/>
      </c>
      <c r="AB41" s="1" t="str">
        <f>IFERROR(VLOOKUP($V41,CAPTURE_SITE_INFO!$B$3:$U$501,7,FALSE),"")</f>
        <v/>
      </c>
      <c r="AC41" s="1" t="str">
        <f>IFERROR(VLOOKUP($V41,CAPTURE_SITE_INFO!$B$3:$U$501,8,FALSE),"")</f>
        <v/>
      </c>
      <c r="AD41" s="16" t="str">
        <f>IFERROR(VLOOKUP($V41,CAPTURE_SITE_INFO!$B$3:$U$501,9,FALSE),"")</f>
        <v/>
      </c>
      <c r="AE41" s="16" t="str">
        <f>IFERROR(VLOOKUP($V41,CAPTURE_SITE_INFO!$B$3:$U$501,10,FALSE),"")</f>
        <v/>
      </c>
      <c r="AF41" s="190" t="str">
        <f>IFERROR(VLOOKUP($V41,CAPTURE_SITE_INFO!$B$3:$U$501,11,FALSE),"")</f>
        <v/>
      </c>
      <c r="AG41" s="190" t="str">
        <f>IFERROR(VLOOKUP($V41,CAPTURE_SITE_INFO!$B$3:$U$501,12,FALSE),"")</f>
        <v/>
      </c>
      <c r="AH41" s="1" t="str">
        <f>IFERROR(VLOOKUP($V41,CAPTURE_SITE_INFO!$B$3:$U$501,13,FALSE),"")</f>
        <v/>
      </c>
      <c r="AI41" s="1" t="str">
        <f>IFERROR(VLOOKUP($V41,CAPTURE_SITE_INFO!$B$3:$U$501,14,FALSE),"")</f>
        <v/>
      </c>
      <c r="AJ41" s="1" t="str">
        <f>IFERROR(VLOOKUP($V41,CAPTURE_SITE_INFO!$B$3:$U$501,15,FALSE),"")</f>
        <v/>
      </c>
      <c r="AK41" s="1" t="str">
        <f>IFERROR(VLOOKUP($V41,CAPTURE_SITE_INFO!$B$3:$U$501,16,FALSE),"")</f>
        <v/>
      </c>
      <c r="AL41" s="1" t="str">
        <f>IFERROR(VLOOKUP($V41,CAPTURE_SITE_INFO!$B$3:$U$501,17,FALSE),"")</f>
        <v/>
      </c>
      <c r="AM41" s="1" t="str">
        <f>IFERROR(VLOOKUP($V41,CAPTURE_SITE_INFO!$B$3:$U$501,18,FALSE),"")</f>
        <v/>
      </c>
      <c r="AN41" s="1" t="str">
        <f>IFERROR(VLOOKUP($V41,CAPTURE_SITE_INFO!$B$3:$U$501,19,FALSE),"")</f>
        <v/>
      </c>
      <c r="AO41" s="1" t="str">
        <f>IFERROR(VLOOKUP($V41,CAPTURE_SITE_INFO!$B$3:$U$501,20,FALSE),"")</f>
        <v/>
      </c>
      <c r="AP41" s="1" t="str">
        <f>IFERROR(VLOOKUP($V41,CAPTURE_SITE_INFO!$B$3:$V$501,21,FALSE),"")</f>
        <v/>
      </c>
    </row>
    <row r="42" spans="1:42" x14ac:dyDescent="0.25">
      <c r="A42" s="1" t="str">
        <f t="shared" si="0"/>
        <v/>
      </c>
      <c r="B42" s="1" t="str">
        <f>IF(CAPTURE_DATA!O43="NOBATS___","NOBATS",IF(CAPTURE_DATA!O43="___","",CAPTURE_DATA!O43))</f>
        <v/>
      </c>
      <c r="C42" s="1" t="str">
        <f t="shared" si="1"/>
        <v/>
      </c>
      <c r="D42" s="1" t="str">
        <f>IF(CAPTURE_DATA!Q43 = 0,"",CAPTURE_DATA!Q43)</f>
        <v/>
      </c>
      <c r="E42" s="1" t="str">
        <f>IF(CAPTURE_DATA!R43 = 0,"",CAPTURE_DATA!R43)</f>
        <v/>
      </c>
      <c r="F42" s="1" t="str">
        <f>IF(CAPTURE_DATA!S43 = 0,"",CAPTURE_DATA!S43)</f>
        <v/>
      </c>
      <c r="G42" s="1" t="str">
        <f>IF(CAPTURE_DATA!T43=0,"",CAPTURE_DATA!T43)</f>
        <v/>
      </c>
      <c r="H42" s="1" t="str">
        <f>IF(CAPTURE_DATA!U43=0,"",CAPTURE_DATA!U43)</f>
        <v/>
      </c>
      <c r="I42" s="1" t="str">
        <f>IF(CAPTURE_DATA!V43=0,"",CAPTURE_DATA!V43)</f>
        <v/>
      </c>
      <c r="J42" s="1" t="str">
        <f>IF(CAPTURE_DATA!W43=0,"",CAPTURE_DATA!W43)</f>
        <v/>
      </c>
      <c r="K42" s="1" t="str">
        <f>IF(CAPTURE_DATA!X43="","",CAPTURE_DATA!X43)</f>
        <v/>
      </c>
      <c r="L42" s="1" t="str">
        <f>IF(CAPTURE_DATA!Y43="","",CAPTURE_DATA!Y43)</f>
        <v/>
      </c>
      <c r="M42" s="1" t="str">
        <f>IF(CAPTURE_DATA!Z43="","",CAPTURE_DATA!Z43)</f>
        <v/>
      </c>
      <c r="N42" s="1" t="str">
        <f>IF(CAPTURE_DATA!AA43=0,"",CAPTURE_DATA!AA43)</f>
        <v/>
      </c>
      <c r="O42" s="1" t="str">
        <f>IF(CAPTURE_DATA!AB43=0,"",CAPTURE_DATA!AB43)</f>
        <v/>
      </c>
      <c r="P42" s="1" t="str">
        <f>IF(CAPTURE_DATA!AC43="-","",CAPTURE_DATA!AC43)</f>
        <v/>
      </c>
      <c r="Q42" s="1" t="str">
        <f>IF(CAPTURE_DATA!AD43=0,"",CAPTURE_DATA!AD43)</f>
        <v/>
      </c>
      <c r="R42" s="1" t="str">
        <f>IF(CAPTURE_DATA!AE43=0,"",CAPTURE_DATA!AE43)</f>
        <v/>
      </c>
      <c r="S42" s="1" t="str">
        <f>IF(CAPTURE_DATA!AF43=0,"",CAPTURE_DATA!AF43)</f>
        <v/>
      </c>
      <c r="T42" s="16" t="str">
        <f>IF(B42="","",IF(B42="NBAT","",CAPTURE_DATA!A43))</f>
        <v/>
      </c>
      <c r="U42" s="1" t="str">
        <f>IF(CAPTURE_DATA!AG43=0,"",CAPTURE_DATA!AG43)</f>
        <v/>
      </c>
      <c r="V42" s="1" t="str">
        <f>IF(CAPTURE_DATA!AH43=0,"",CAPTURE_DATA!AH43)</f>
        <v/>
      </c>
      <c r="W42" s="1" t="str">
        <f>IFERROR(VLOOKUP(V42,CAPTURE_SITE_INFO!$B$3:$U$501,2,FALSE),"")</f>
        <v/>
      </c>
      <c r="X42" s="1" t="str">
        <f>IFERROR(VLOOKUP($V42,CAPTURE_SITE_INFO!$B$3:$U$501,3,FALSE),"")</f>
        <v/>
      </c>
      <c r="Y42" s="189" t="str">
        <f>IFERROR(VLOOKUP($V42,CAPTURE_SITE_INFO!$B$3:$U$501,4,FALSE),"")</f>
        <v/>
      </c>
      <c r="Z42" s="1" t="str">
        <f>IFERROR(VLOOKUP($V42,CAPTURE_SITE_INFO!$B$3:$U$501,5,FALSE),"")</f>
        <v/>
      </c>
      <c r="AA42" s="1" t="str">
        <f>IFERROR(VLOOKUP($V42,CAPTURE_SITE_INFO!$B$3:$U$501,6,FALSE),"")</f>
        <v/>
      </c>
      <c r="AB42" s="1" t="str">
        <f>IFERROR(VLOOKUP($V42,CAPTURE_SITE_INFO!$B$3:$U$501,7,FALSE),"")</f>
        <v/>
      </c>
      <c r="AC42" s="1" t="str">
        <f>IFERROR(VLOOKUP($V42,CAPTURE_SITE_INFO!$B$3:$U$501,8,FALSE),"")</f>
        <v/>
      </c>
      <c r="AD42" s="16" t="str">
        <f>IFERROR(VLOOKUP($V42,CAPTURE_SITE_INFO!$B$3:$U$501,9,FALSE),"")</f>
        <v/>
      </c>
      <c r="AE42" s="16" t="str">
        <f>IFERROR(VLOOKUP($V42,CAPTURE_SITE_INFO!$B$3:$U$501,10,FALSE),"")</f>
        <v/>
      </c>
      <c r="AF42" s="190" t="str">
        <f>IFERROR(VLOOKUP($V42,CAPTURE_SITE_INFO!$B$3:$U$501,11,FALSE),"")</f>
        <v/>
      </c>
      <c r="AG42" s="190" t="str">
        <f>IFERROR(VLOOKUP($V42,CAPTURE_SITE_INFO!$B$3:$U$501,12,FALSE),"")</f>
        <v/>
      </c>
      <c r="AH42" s="1" t="str">
        <f>IFERROR(VLOOKUP($V42,CAPTURE_SITE_INFO!$B$3:$U$501,13,FALSE),"")</f>
        <v/>
      </c>
      <c r="AI42" s="1" t="str">
        <f>IFERROR(VLOOKUP($V42,CAPTURE_SITE_INFO!$B$3:$U$501,14,FALSE),"")</f>
        <v/>
      </c>
      <c r="AJ42" s="1" t="str">
        <f>IFERROR(VLOOKUP($V42,CAPTURE_SITE_INFO!$B$3:$U$501,15,FALSE),"")</f>
        <v/>
      </c>
      <c r="AK42" s="1" t="str">
        <f>IFERROR(VLOOKUP($V42,CAPTURE_SITE_INFO!$B$3:$U$501,16,FALSE),"")</f>
        <v/>
      </c>
      <c r="AL42" s="1" t="str">
        <f>IFERROR(VLOOKUP($V42,CAPTURE_SITE_INFO!$B$3:$U$501,17,FALSE),"")</f>
        <v/>
      </c>
      <c r="AM42" s="1" t="str">
        <f>IFERROR(VLOOKUP($V42,CAPTURE_SITE_INFO!$B$3:$U$501,18,FALSE),"")</f>
        <v/>
      </c>
      <c r="AN42" s="1" t="str">
        <f>IFERROR(VLOOKUP($V42,CAPTURE_SITE_INFO!$B$3:$U$501,19,FALSE),"")</f>
        <v/>
      </c>
      <c r="AO42" s="1" t="str">
        <f>IFERROR(VLOOKUP($V42,CAPTURE_SITE_INFO!$B$3:$U$501,20,FALSE),"")</f>
        <v/>
      </c>
      <c r="AP42" s="1" t="str">
        <f>IFERROR(VLOOKUP($V42,CAPTURE_SITE_INFO!$B$3:$V$501,21,FALSE),"")</f>
        <v/>
      </c>
    </row>
    <row r="43" spans="1:42" x14ac:dyDescent="0.25">
      <c r="A43" s="1" t="str">
        <f t="shared" si="0"/>
        <v/>
      </c>
      <c r="B43" s="1" t="str">
        <f>IF(CAPTURE_DATA!O44="NOBATS___","NOBATS",IF(CAPTURE_DATA!O44="___","",CAPTURE_DATA!O44))</f>
        <v/>
      </c>
      <c r="C43" s="1" t="str">
        <f t="shared" si="1"/>
        <v/>
      </c>
      <c r="D43" s="1" t="str">
        <f>IF(CAPTURE_DATA!Q44 = 0,"",CAPTURE_DATA!Q44)</f>
        <v/>
      </c>
      <c r="E43" s="1" t="str">
        <f>IF(CAPTURE_DATA!R44 = 0,"",CAPTURE_DATA!R44)</f>
        <v/>
      </c>
      <c r="F43" s="1" t="str">
        <f>IF(CAPTURE_DATA!S44 = 0,"",CAPTURE_DATA!S44)</f>
        <v/>
      </c>
      <c r="G43" s="1" t="str">
        <f>IF(CAPTURE_DATA!T44=0,"",CAPTURE_DATA!T44)</f>
        <v/>
      </c>
      <c r="H43" s="1" t="str">
        <f>IF(CAPTURE_DATA!U44=0,"",CAPTURE_DATA!U44)</f>
        <v/>
      </c>
      <c r="I43" s="1" t="str">
        <f>IF(CAPTURE_DATA!V44=0,"",CAPTURE_DATA!V44)</f>
        <v/>
      </c>
      <c r="J43" s="1" t="str">
        <f>IF(CAPTURE_DATA!W44=0,"",CAPTURE_DATA!W44)</f>
        <v/>
      </c>
      <c r="K43" s="1" t="str">
        <f>IF(CAPTURE_DATA!X44="","",CAPTURE_DATA!X44)</f>
        <v/>
      </c>
      <c r="L43" s="1" t="str">
        <f>IF(CAPTURE_DATA!Y44="","",CAPTURE_DATA!Y44)</f>
        <v/>
      </c>
      <c r="M43" s="1" t="str">
        <f>IF(CAPTURE_DATA!Z44="","",CAPTURE_DATA!Z44)</f>
        <v/>
      </c>
      <c r="N43" s="1" t="str">
        <f>IF(CAPTURE_DATA!AA44=0,"",CAPTURE_DATA!AA44)</f>
        <v/>
      </c>
      <c r="O43" s="1" t="str">
        <f>IF(CAPTURE_DATA!AB44=0,"",CAPTURE_DATA!AB44)</f>
        <v/>
      </c>
      <c r="P43" s="1" t="str">
        <f>IF(CAPTURE_DATA!AC44="-","",CAPTURE_DATA!AC44)</f>
        <v/>
      </c>
      <c r="Q43" s="1" t="str">
        <f>IF(CAPTURE_DATA!AD44=0,"",CAPTURE_DATA!AD44)</f>
        <v/>
      </c>
      <c r="R43" s="1" t="str">
        <f>IF(CAPTURE_DATA!AE44=0,"",CAPTURE_DATA!AE44)</f>
        <v/>
      </c>
      <c r="S43" s="1" t="str">
        <f>IF(CAPTURE_DATA!AF44=0,"",CAPTURE_DATA!AF44)</f>
        <v/>
      </c>
      <c r="T43" s="16" t="str">
        <f>IF(B43="","",IF(B43="NBAT","",CAPTURE_DATA!A44))</f>
        <v/>
      </c>
      <c r="U43" s="1" t="str">
        <f>IF(CAPTURE_DATA!AG44=0,"",CAPTURE_DATA!AG44)</f>
        <v/>
      </c>
      <c r="V43" s="1" t="str">
        <f>IF(CAPTURE_DATA!AH44=0,"",CAPTURE_DATA!AH44)</f>
        <v/>
      </c>
      <c r="W43" s="1" t="str">
        <f>IFERROR(VLOOKUP(V43,CAPTURE_SITE_INFO!$B$3:$U$501,2,FALSE),"")</f>
        <v/>
      </c>
      <c r="X43" s="1" t="str">
        <f>IFERROR(VLOOKUP($V43,CAPTURE_SITE_INFO!$B$3:$U$501,3,FALSE),"")</f>
        <v/>
      </c>
      <c r="Y43" s="189" t="str">
        <f>IFERROR(VLOOKUP($V43,CAPTURE_SITE_INFO!$B$3:$U$501,4,FALSE),"")</f>
        <v/>
      </c>
      <c r="Z43" s="1" t="str">
        <f>IFERROR(VLOOKUP($V43,CAPTURE_SITE_INFO!$B$3:$U$501,5,FALSE),"")</f>
        <v/>
      </c>
      <c r="AA43" s="1" t="str">
        <f>IFERROR(VLOOKUP($V43,CAPTURE_SITE_INFO!$B$3:$U$501,6,FALSE),"")</f>
        <v/>
      </c>
      <c r="AB43" s="1" t="str">
        <f>IFERROR(VLOOKUP($V43,CAPTURE_SITE_INFO!$B$3:$U$501,7,FALSE),"")</f>
        <v/>
      </c>
      <c r="AC43" s="1" t="str">
        <f>IFERROR(VLOOKUP($V43,CAPTURE_SITE_INFO!$B$3:$U$501,8,FALSE),"")</f>
        <v/>
      </c>
      <c r="AD43" s="16" t="str">
        <f>IFERROR(VLOOKUP($V43,CAPTURE_SITE_INFO!$B$3:$U$501,9,FALSE),"")</f>
        <v/>
      </c>
      <c r="AE43" s="16" t="str">
        <f>IFERROR(VLOOKUP($V43,CAPTURE_SITE_INFO!$B$3:$U$501,10,FALSE),"")</f>
        <v/>
      </c>
      <c r="AF43" s="190" t="str">
        <f>IFERROR(VLOOKUP($V43,CAPTURE_SITE_INFO!$B$3:$U$501,11,FALSE),"")</f>
        <v/>
      </c>
      <c r="AG43" s="190" t="str">
        <f>IFERROR(VLOOKUP($V43,CAPTURE_SITE_INFO!$B$3:$U$501,12,FALSE),"")</f>
        <v/>
      </c>
      <c r="AH43" s="1" t="str">
        <f>IFERROR(VLOOKUP($V43,CAPTURE_SITE_INFO!$B$3:$U$501,13,FALSE),"")</f>
        <v/>
      </c>
      <c r="AI43" s="1" t="str">
        <f>IFERROR(VLOOKUP($V43,CAPTURE_SITE_INFO!$B$3:$U$501,14,FALSE),"")</f>
        <v/>
      </c>
      <c r="AJ43" s="1" t="str">
        <f>IFERROR(VLOOKUP($V43,CAPTURE_SITE_INFO!$B$3:$U$501,15,FALSE),"")</f>
        <v/>
      </c>
      <c r="AK43" s="1" t="str">
        <f>IFERROR(VLOOKUP($V43,CAPTURE_SITE_INFO!$B$3:$U$501,16,FALSE),"")</f>
        <v/>
      </c>
      <c r="AL43" s="1" t="str">
        <f>IFERROR(VLOOKUP($V43,CAPTURE_SITE_INFO!$B$3:$U$501,17,FALSE),"")</f>
        <v/>
      </c>
      <c r="AM43" s="1" t="str">
        <f>IFERROR(VLOOKUP($V43,CAPTURE_SITE_INFO!$B$3:$U$501,18,FALSE),"")</f>
        <v/>
      </c>
      <c r="AN43" s="1" t="str">
        <f>IFERROR(VLOOKUP($V43,CAPTURE_SITE_INFO!$B$3:$U$501,19,FALSE),"")</f>
        <v/>
      </c>
      <c r="AO43" s="1" t="str">
        <f>IFERROR(VLOOKUP($V43,CAPTURE_SITE_INFO!$B$3:$U$501,20,FALSE),"")</f>
        <v/>
      </c>
      <c r="AP43" s="1" t="str">
        <f>IFERROR(VLOOKUP($V43,CAPTURE_SITE_INFO!$B$3:$V$501,21,FALSE),"")</f>
        <v/>
      </c>
    </row>
    <row r="44" spans="1:42" x14ac:dyDescent="0.25">
      <c r="A44" s="1" t="str">
        <f t="shared" si="0"/>
        <v/>
      </c>
      <c r="B44" s="1" t="str">
        <f>IF(CAPTURE_DATA!O45="NOBATS___","NOBATS",IF(CAPTURE_DATA!O45="___","",CAPTURE_DATA!O45))</f>
        <v/>
      </c>
      <c r="C44" s="1" t="str">
        <f t="shared" si="1"/>
        <v/>
      </c>
      <c r="D44" s="1" t="str">
        <f>IF(CAPTURE_DATA!Q45 = 0,"",CAPTURE_DATA!Q45)</f>
        <v/>
      </c>
      <c r="E44" s="1" t="str">
        <f>IF(CAPTURE_DATA!R45 = 0,"",CAPTURE_DATA!R45)</f>
        <v/>
      </c>
      <c r="F44" s="1" t="str">
        <f>IF(CAPTURE_DATA!S45 = 0,"",CAPTURE_DATA!S45)</f>
        <v/>
      </c>
      <c r="G44" s="1" t="str">
        <f>IF(CAPTURE_DATA!T45=0,"",CAPTURE_DATA!T45)</f>
        <v/>
      </c>
      <c r="H44" s="1" t="str">
        <f>IF(CAPTURE_DATA!U45=0,"",CAPTURE_DATA!U45)</f>
        <v/>
      </c>
      <c r="I44" s="1" t="str">
        <f>IF(CAPTURE_DATA!V45=0,"",CAPTURE_DATA!V45)</f>
        <v/>
      </c>
      <c r="J44" s="1" t="str">
        <f>IF(CAPTURE_DATA!W45=0,"",CAPTURE_DATA!W45)</f>
        <v/>
      </c>
      <c r="K44" s="1" t="str">
        <f>IF(CAPTURE_DATA!X45="","",CAPTURE_DATA!X45)</f>
        <v/>
      </c>
      <c r="L44" s="1" t="str">
        <f>IF(CAPTURE_DATA!Y45="","",CAPTURE_DATA!Y45)</f>
        <v/>
      </c>
      <c r="M44" s="1" t="str">
        <f>IF(CAPTURE_DATA!Z45="","",CAPTURE_DATA!Z45)</f>
        <v/>
      </c>
      <c r="N44" s="1" t="str">
        <f>IF(CAPTURE_DATA!AA45=0,"",CAPTURE_DATA!AA45)</f>
        <v/>
      </c>
      <c r="O44" s="1" t="str">
        <f>IF(CAPTURE_DATA!AB45=0,"",CAPTURE_DATA!AB45)</f>
        <v/>
      </c>
      <c r="P44" s="1" t="str">
        <f>IF(CAPTURE_DATA!AC45="-","",CAPTURE_DATA!AC45)</f>
        <v/>
      </c>
      <c r="Q44" s="1" t="str">
        <f>IF(CAPTURE_DATA!AD45=0,"",CAPTURE_DATA!AD45)</f>
        <v/>
      </c>
      <c r="R44" s="1" t="str">
        <f>IF(CAPTURE_DATA!AE45=0,"",CAPTURE_DATA!AE45)</f>
        <v/>
      </c>
      <c r="S44" s="1" t="str">
        <f>IF(CAPTURE_DATA!AF45=0,"",CAPTURE_DATA!AF45)</f>
        <v/>
      </c>
      <c r="T44" s="16" t="str">
        <f>IF(B44="","",IF(B44="NBAT","",CAPTURE_DATA!A45))</f>
        <v/>
      </c>
      <c r="U44" s="1" t="str">
        <f>IF(CAPTURE_DATA!AG45=0,"",CAPTURE_DATA!AG45)</f>
        <v/>
      </c>
      <c r="V44" s="1" t="str">
        <f>IF(CAPTURE_DATA!AH45=0,"",CAPTURE_DATA!AH45)</f>
        <v/>
      </c>
      <c r="W44" s="1" t="str">
        <f>IFERROR(VLOOKUP(V44,CAPTURE_SITE_INFO!$B$3:$U$501,2,FALSE),"")</f>
        <v/>
      </c>
      <c r="X44" s="1" t="str">
        <f>IFERROR(VLOOKUP($V44,CAPTURE_SITE_INFO!$B$3:$U$501,3,FALSE),"")</f>
        <v/>
      </c>
      <c r="Y44" s="189" t="str">
        <f>IFERROR(VLOOKUP($V44,CAPTURE_SITE_INFO!$B$3:$U$501,4,FALSE),"")</f>
        <v/>
      </c>
      <c r="Z44" s="1" t="str">
        <f>IFERROR(VLOOKUP($V44,CAPTURE_SITE_INFO!$B$3:$U$501,5,FALSE),"")</f>
        <v/>
      </c>
      <c r="AA44" s="1" t="str">
        <f>IFERROR(VLOOKUP($V44,CAPTURE_SITE_INFO!$B$3:$U$501,6,FALSE),"")</f>
        <v/>
      </c>
      <c r="AB44" s="1" t="str">
        <f>IFERROR(VLOOKUP($V44,CAPTURE_SITE_INFO!$B$3:$U$501,7,FALSE),"")</f>
        <v/>
      </c>
      <c r="AC44" s="1" t="str">
        <f>IFERROR(VLOOKUP($V44,CAPTURE_SITE_INFO!$B$3:$U$501,8,FALSE),"")</f>
        <v/>
      </c>
      <c r="AD44" s="16" t="str">
        <f>IFERROR(VLOOKUP($V44,CAPTURE_SITE_INFO!$B$3:$U$501,9,FALSE),"")</f>
        <v/>
      </c>
      <c r="AE44" s="16" t="str">
        <f>IFERROR(VLOOKUP($V44,CAPTURE_SITE_INFO!$B$3:$U$501,10,FALSE),"")</f>
        <v/>
      </c>
      <c r="AF44" s="190" t="str">
        <f>IFERROR(VLOOKUP($V44,CAPTURE_SITE_INFO!$B$3:$U$501,11,FALSE),"")</f>
        <v/>
      </c>
      <c r="AG44" s="190" t="str">
        <f>IFERROR(VLOOKUP($V44,CAPTURE_SITE_INFO!$B$3:$U$501,12,FALSE),"")</f>
        <v/>
      </c>
      <c r="AH44" s="1" t="str">
        <f>IFERROR(VLOOKUP($V44,CAPTURE_SITE_INFO!$B$3:$U$501,13,FALSE),"")</f>
        <v/>
      </c>
      <c r="AI44" s="1" t="str">
        <f>IFERROR(VLOOKUP($V44,CAPTURE_SITE_INFO!$B$3:$U$501,14,FALSE),"")</f>
        <v/>
      </c>
      <c r="AJ44" s="1" t="str">
        <f>IFERROR(VLOOKUP($V44,CAPTURE_SITE_INFO!$B$3:$U$501,15,FALSE),"")</f>
        <v/>
      </c>
      <c r="AK44" s="1" t="str">
        <f>IFERROR(VLOOKUP($V44,CAPTURE_SITE_INFO!$B$3:$U$501,16,FALSE),"")</f>
        <v/>
      </c>
      <c r="AL44" s="1" t="str">
        <f>IFERROR(VLOOKUP($V44,CAPTURE_SITE_INFO!$B$3:$U$501,17,FALSE),"")</f>
        <v/>
      </c>
      <c r="AM44" s="1" t="str">
        <f>IFERROR(VLOOKUP($V44,CAPTURE_SITE_INFO!$B$3:$U$501,18,FALSE),"")</f>
        <v/>
      </c>
      <c r="AN44" s="1" t="str">
        <f>IFERROR(VLOOKUP($V44,CAPTURE_SITE_INFO!$B$3:$U$501,19,FALSE),"")</f>
        <v/>
      </c>
      <c r="AO44" s="1" t="str">
        <f>IFERROR(VLOOKUP($V44,CAPTURE_SITE_INFO!$B$3:$U$501,20,FALSE),"")</f>
        <v/>
      </c>
      <c r="AP44" s="1" t="str">
        <f>IFERROR(VLOOKUP($V44,CAPTURE_SITE_INFO!$B$3:$V$501,21,FALSE),"")</f>
        <v/>
      </c>
    </row>
    <row r="45" spans="1:42" x14ac:dyDescent="0.25">
      <c r="A45" s="1" t="str">
        <f t="shared" si="0"/>
        <v/>
      </c>
      <c r="B45" s="1" t="str">
        <f>IF(CAPTURE_DATA!O46="NOBATS___","NOBATS",IF(CAPTURE_DATA!O46="___","",CAPTURE_DATA!O46))</f>
        <v/>
      </c>
      <c r="C45" s="1" t="str">
        <f t="shared" si="1"/>
        <v/>
      </c>
      <c r="D45" s="1" t="str">
        <f>IF(CAPTURE_DATA!Q46 = 0,"",CAPTURE_DATA!Q46)</f>
        <v/>
      </c>
      <c r="E45" s="1" t="str">
        <f>IF(CAPTURE_DATA!R46 = 0,"",CAPTURE_DATA!R46)</f>
        <v/>
      </c>
      <c r="F45" s="1" t="str">
        <f>IF(CAPTURE_DATA!S46 = 0,"",CAPTURE_DATA!S46)</f>
        <v/>
      </c>
      <c r="G45" s="1" t="str">
        <f>IF(CAPTURE_DATA!T46=0,"",CAPTURE_DATA!T46)</f>
        <v/>
      </c>
      <c r="H45" s="1" t="str">
        <f>IF(CAPTURE_DATA!U46=0,"",CAPTURE_DATA!U46)</f>
        <v/>
      </c>
      <c r="I45" s="1" t="str">
        <f>IF(CAPTURE_DATA!V46=0,"",CAPTURE_DATA!V46)</f>
        <v/>
      </c>
      <c r="J45" s="1" t="str">
        <f>IF(CAPTURE_DATA!W46=0,"",CAPTURE_DATA!W46)</f>
        <v/>
      </c>
      <c r="K45" s="1" t="str">
        <f>IF(CAPTURE_DATA!X46="","",CAPTURE_DATA!X46)</f>
        <v/>
      </c>
      <c r="L45" s="1" t="str">
        <f>IF(CAPTURE_DATA!Y46="","",CAPTURE_DATA!Y46)</f>
        <v/>
      </c>
      <c r="M45" s="1" t="str">
        <f>IF(CAPTURE_DATA!Z46="","",CAPTURE_DATA!Z46)</f>
        <v/>
      </c>
      <c r="N45" s="1" t="str">
        <f>IF(CAPTURE_DATA!AA46=0,"",CAPTURE_DATA!AA46)</f>
        <v/>
      </c>
      <c r="O45" s="1" t="str">
        <f>IF(CAPTURE_DATA!AB46=0,"",CAPTURE_DATA!AB46)</f>
        <v/>
      </c>
      <c r="P45" s="1" t="str">
        <f>IF(CAPTURE_DATA!AC46="-","",CAPTURE_DATA!AC46)</f>
        <v/>
      </c>
      <c r="Q45" s="1" t="str">
        <f>IF(CAPTURE_DATA!AD46=0,"",CAPTURE_DATA!AD46)</f>
        <v/>
      </c>
      <c r="R45" s="1" t="str">
        <f>IF(CAPTURE_DATA!AE46=0,"",CAPTURE_DATA!AE46)</f>
        <v/>
      </c>
      <c r="S45" s="1" t="str">
        <f>IF(CAPTURE_DATA!AF46=0,"",CAPTURE_DATA!AF46)</f>
        <v/>
      </c>
      <c r="T45" s="16" t="str">
        <f>IF(B45="","",IF(B45="NBAT","",CAPTURE_DATA!A46))</f>
        <v/>
      </c>
      <c r="U45" s="1" t="str">
        <f>IF(CAPTURE_DATA!AG46=0,"",CAPTURE_DATA!AG46)</f>
        <v/>
      </c>
      <c r="V45" s="1" t="str">
        <f>IF(CAPTURE_DATA!AH46=0,"",CAPTURE_DATA!AH46)</f>
        <v/>
      </c>
      <c r="W45" s="1" t="str">
        <f>IFERROR(VLOOKUP(V45,CAPTURE_SITE_INFO!$B$3:$U$501,2,FALSE),"")</f>
        <v/>
      </c>
      <c r="X45" s="1" t="str">
        <f>IFERROR(VLOOKUP($V45,CAPTURE_SITE_INFO!$B$3:$U$501,3,FALSE),"")</f>
        <v/>
      </c>
      <c r="Y45" s="189" t="str">
        <f>IFERROR(VLOOKUP($V45,CAPTURE_SITE_INFO!$B$3:$U$501,4,FALSE),"")</f>
        <v/>
      </c>
      <c r="Z45" s="1" t="str">
        <f>IFERROR(VLOOKUP($V45,CAPTURE_SITE_INFO!$B$3:$U$501,5,FALSE),"")</f>
        <v/>
      </c>
      <c r="AA45" s="1" t="str">
        <f>IFERROR(VLOOKUP($V45,CAPTURE_SITE_INFO!$B$3:$U$501,6,FALSE),"")</f>
        <v/>
      </c>
      <c r="AB45" s="1" t="str">
        <f>IFERROR(VLOOKUP($V45,CAPTURE_SITE_INFO!$B$3:$U$501,7,FALSE),"")</f>
        <v/>
      </c>
      <c r="AC45" s="1" t="str">
        <f>IFERROR(VLOOKUP($V45,CAPTURE_SITE_INFO!$B$3:$U$501,8,FALSE),"")</f>
        <v/>
      </c>
      <c r="AD45" s="16" t="str">
        <f>IFERROR(VLOOKUP($V45,CAPTURE_SITE_INFO!$B$3:$U$501,9,FALSE),"")</f>
        <v/>
      </c>
      <c r="AE45" s="16" t="str">
        <f>IFERROR(VLOOKUP($V45,CAPTURE_SITE_INFO!$B$3:$U$501,10,FALSE),"")</f>
        <v/>
      </c>
      <c r="AF45" s="190" t="str">
        <f>IFERROR(VLOOKUP($V45,CAPTURE_SITE_INFO!$B$3:$U$501,11,FALSE),"")</f>
        <v/>
      </c>
      <c r="AG45" s="190" t="str">
        <f>IFERROR(VLOOKUP($V45,CAPTURE_SITE_INFO!$B$3:$U$501,12,FALSE),"")</f>
        <v/>
      </c>
      <c r="AH45" s="1" t="str">
        <f>IFERROR(VLOOKUP($V45,CAPTURE_SITE_INFO!$B$3:$U$501,13,FALSE),"")</f>
        <v/>
      </c>
      <c r="AI45" s="1" t="str">
        <f>IFERROR(VLOOKUP($V45,CAPTURE_SITE_INFO!$B$3:$U$501,14,FALSE),"")</f>
        <v/>
      </c>
      <c r="AJ45" s="1" t="str">
        <f>IFERROR(VLOOKUP($V45,CAPTURE_SITE_INFO!$B$3:$U$501,15,FALSE),"")</f>
        <v/>
      </c>
      <c r="AK45" s="1" t="str">
        <f>IFERROR(VLOOKUP($V45,CAPTURE_SITE_INFO!$B$3:$U$501,16,FALSE),"")</f>
        <v/>
      </c>
      <c r="AL45" s="1" t="str">
        <f>IFERROR(VLOOKUP($V45,CAPTURE_SITE_INFO!$B$3:$U$501,17,FALSE),"")</f>
        <v/>
      </c>
      <c r="AM45" s="1" t="str">
        <f>IFERROR(VLOOKUP($V45,CAPTURE_SITE_INFO!$B$3:$U$501,18,FALSE),"")</f>
        <v/>
      </c>
      <c r="AN45" s="1" t="str">
        <f>IFERROR(VLOOKUP($V45,CAPTURE_SITE_INFO!$B$3:$U$501,19,FALSE),"")</f>
        <v/>
      </c>
      <c r="AO45" s="1" t="str">
        <f>IFERROR(VLOOKUP($V45,CAPTURE_SITE_INFO!$B$3:$U$501,20,FALSE),"")</f>
        <v/>
      </c>
      <c r="AP45" s="1" t="str">
        <f>IFERROR(VLOOKUP($V45,CAPTURE_SITE_INFO!$B$3:$V$501,21,FALSE),"")</f>
        <v/>
      </c>
    </row>
    <row r="46" spans="1:42" x14ac:dyDescent="0.25">
      <c r="A46" s="1" t="str">
        <f t="shared" si="0"/>
        <v/>
      </c>
      <c r="B46" s="1" t="str">
        <f>IF(CAPTURE_DATA!O47="NOBATS___","NOBATS",IF(CAPTURE_DATA!O47="___","",CAPTURE_DATA!O47))</f>
        <v/>
      </c>
      <c r="C46" s="1" t="str">
        <f t="shared" si="1"/>
        <v/>
      </c>
      <c r="D46" s="1" t="str">
        <f>IF(CAPTURE_DATA!Q47 = 0,"",CAPTURE_DATA!Q47)</f>
        <v/>
      </c>
      <c r="E46" s="1" t="str">
        <f>IF(CAPTURE_DATA!R47 = 0,"",CAPTURE_DATA!R47)</f>
        <v/>
      </c>
      <c r="F46" s="1" t="str">
        <f>IF(CAPTURE_DATA!S47 = 0,"",CAPTURE_DATA!S47)</f>
        <v/>
      </c>
      <c r="G46" s="1" t="str">
        <f>IF(CAPTURE_DATA!T47=0,"",CAPTURE_DATA!T47)</f>
        <v/>
      </c>
      <c r="H46" s="1" t="str">
        <f>IF(CAPTURE_DATA!U47=0,"",CAPTURE_DATA!U47)</f>
        <v/>
      </c>
      <c r="I46" s="1" t="str">
        <f>IF(CAPTURE_DATA!V47=0,"",CAPTURE_DATA!V47)</f>
        <v/>
      </c>
      <c r="J46" s="1" t="str">
        <f>IF(CAPTURE_DATA!W47=0,"",CAPTURE_DATA!W47)</f>
        <v/>
      </c>
      <c r="K46" s="1" t="str">
        <f>IF(CAPTURE_DATA!X47="","",CAPTURE_DATA!X47)</f>
        <v/>
      </c>
      <c r="L46" s="1" t="str">
        <f>IF(CAPTURE_DATA!Y47="","",CAPTURE_DATA!Y47)</f>
        <v/>
      </c>
      <c r="M46" s="1" t="str">
        <f>IF(CAPTURE_DATA!Z47="","",CAPTURE_DATA!Z47)</f>
        <v/>
      </c>
      <c r="N46" s="1" t="str">
        <f>IF(CAPTURE_DATA!AA47=0,"",CAPTURE_DATA!AA47)</f>
        <v/>
      </c>
      <c r="O46" s="1" t="str">
        <f>IF(CAPTURE_DATA!AB47=0,"",CAPTURE_DATA!AB47)</f>
        <v/>
      </c>
      <c r="P46" s="1" t="str">
        <f>IF(CAPTURE_DATA!AC47="-","",CAPTURE_DATA!AC47)</f>
        <v/>
      </c>
      <c r="Q46" s="1" t="str">
        <f>IF(CAPTURE_DATA!AD47=0,"",CAPTURE_DATA!AD47)</f>
        <v/>
      </c>
      <c r="R46" s="1" t="str">
        <f>IF(CAPTURE_DATA!AE47=0,"",CAPTURE_DATA!AE47)</f>
        <v/>
      </c>
      <c r="S46" s="1" t="str">
        <f>IF(CAPTURE_DATA!AF47=0,"",CAPTURE_DATA!AF47)</f>
        <v/>
      </c>
      <c r="T46" s="16" t="str">
        <f>IF(B46="","",IF(B46="NBAT","",CAPTURE_DATA!A47))</f>
        <v/>
      </c>
      <c r="U46" s="1" t="str">
        <f>IF(CAPTURE_DATA!AG47=0,"",CAPTURE_DATA!AG47)</f>
        <v/>
      </c>
      <c r="V46" s="1" t="str">
        <f>IF(CAPTURE_DATA!AH47=0,"",CAPTURE_DATA!AH47)</f>
        <v/>
      </c>
      <c r="W46" s="1" t="str">
        <f>IFERROR(VLOOKUP(V46,CAPTURE_SITE_INFO!$B$3:$U$501,2,FALSE),"")</f>
        <v/>
      </c>
      <c r="X46" s="1" t="str">
        <f>IFERROR(VLOOKUP($V46,CAPTURE_SITE_INFO!$B$3:$U$501,3,FALSE),"")</f>
        <v/>
      </c>
      <c r="Y46" s="189" t="str">
        <f>IFERROR(VLOOKUP($V46,CAPTURE_SITE_INFO!$B$3:$U$501,4,FALSE),"")</f>
        <v/>
      </c>
      <c r="Z46" s="1" t="str">
        <f>IFERROR(VLOOKUP($V46,CAPTURE_SITE_INFO!$B$3:$U$501,5,FALSE),"")</f>
        <v/>
      </c>
      <c r="AA46" s="1" t="str">
        <f>IFERROR(VLOOKUP($V46,CAPTURE_SITE_INFO!$B$3:$U$501,6,FALSE),"")</f>
        <v/>
      </c>
      <c r="AB46" s="1" t="str">
        <f>IFERROR(VLOOKUP($V46,CAPTURE_SITE_INFO!$B$3:$U$501,7,FALSE),"")</f>
        <v/>
      </c>
      <c r="AC46" s="1" t="str">
        <f>IFERROR(VLOOKUP($V46,CAPTURE_SITE_INFO!$B$3:$U$501,8,FALSE),"")</f>
        <v/>
      </c>
      <c r="AD46" s="16" t="str">
        <f>IFERROR(VLOOKUP($V46,CAPTURE_SITE_INFO!$B$3:$U$501,9,FALSE),"")</f>
        <v/>
      </c>
      <c r="AE46" s="16" t="str">
        <f>IFERROR(VLOOKUP($V46,CAPTURE_SITE_INFO!$B$3:$U$501,10,FALSE),"")</f>
        <v/>
      </c>
      <c r="AF46" s="190" t="str">
        <f>IFERROR(VLOOKUP($V46,CAPTURE_SITE_INFO!$B$3:$U$501,11,FALSE),"")</f>
        <v/>
      </c>
      <c r="AG46" s="190" t="str">
        <f>IFERROR(VLOOKUP($V46,CAPTURE_SITE_INFO!$B$3:$U$501,12,FALSE),"")</f>
        <v/>
      </c>
      <c r="AH46" s="1" t="str">
        <f>IFERROR(VLOOKUP($V46,CAPTURE_SITE_INFO!$B$3:$U$501,13,FALSE),"")</f>
        <v/>
      </c>
      <c r="AI46" s="1" t="str">
        <f>IFERROR(VLOOKUP($V46,CAPTURE_SITE_INFO!$B$3:$U$501,14,FALSE),"")</f>
        <v/>
      </c>
      <c r="AJ46" s="1" t="str">
        <f>IFERROR(VLOOKUP($V46,CAPTURE_SITE_INFO!$B$3:$U$501,15,FALSE),"")</f>
        <v/>
      </c>
      <c r="AK46" s="1" t="str">
        <f>IFERROR(VLOOKUP($V46,CAPTURE_SITE_INFO!$B$3:$U$501,16,FALSE),"")</f>
        <v/>
      </c>
      <c r="AL46" s="1" t="str">
        <f>IFERROR(VLOOKUP($V46,CAPTURE_SITE_INFO!$B$3:$U$501,17,FALSE),"")</f>
        <v/>
      </c>
      <c r="AM46" s="1" t="str">
        <f>IFERROR(VLOOKUP($V46,CAPTURE_SITE_INFO!$B$3:$U$501,18,FALSE),"")</f>
        <v/>
      </c>
      <c r="AN46" s="1" t="str">
        <f>IFERROR(VLOOKUP($V46,CAPTURE_SITE_INFO!$B$3:$U$501,19,FALSE),"")</f>
        <v/>
      </c>
      <c r="AO46" s="1" t="str">
        <f>IFERROR(VLOOKUP($V46,CAPTURE_SITE_INFO!$B$3:$U$501,20,FALSE),"")</f>
        <v/>
      </c>
      <c r="AP46" s="1" t="str">
        <f>IFERROR(VLOOKUP($V46,CAPTURE_SITE_INFO!$B$3:$V$501,21,FALSE),"")</f>
        <v/>
      </c>
    </row>
    <row r="47" spans="1:42" x14ac:dyDescent="0.25">
      <c r="A47" s="1" t="str">
        <f t="shared" si="0"/>
        <v/>
      </c>
      <c r="B47" s="1" t="str">
        <f>IF(CAPTURE_DATA!O48="NOBATS___","NOBATS",IF(CAPTURE_DATA!O48="___","",CAPTURE_DATA!O48))</f>
        <v/>
      </c>
      <c r="C47" s="1" t="str">
        <f t="shared" si="1"/>
        <v/>
      </c>
      <c r="D47" s="1" t="str">
        <f>IF(CAPTURE_DATA!Q48 = 0,"",CAPTURE_DATA!Q48)</f>
        <v/>
      </c>
      <c r="E47" s="1" t="str">
        <f>IF(CAPTURE_DATA!R48 = 0,"",CAPTURE_DATA!R48)</f>
        <v/>
      </c>
      <c r="F47" s="1" t="str">
        <f>IF(CAPTURE_DATA!S48 = 0,"",CAPTURE_DATA!S48)</f>
        <v/>
      </c>
      <c r="G47" s="1" t="str">
        <f>IF(CAPTURE_DATA!T48=0,"",CAPTURE_DATA!T48)</f>
        <v/>
      </c>
      <c r="H47" s="1" t="str">
        <f>IF(CAPTURE_DATA!U48=0,"",CAPTURE_DATA!U48)</f>
        <v/>
      </c>
      <c r="I47" s="1" t="str">
        <f>IF(CAPTURE_DATA!V48=0,"",CAPTURE_DATA!V48)</f>
        <v/>
      </c>
      <c r="J47" s="1" t="str">
        <f>IF(CAPTURE_DATA!W48=0,"",CAPTURE_DATA!W48)</f>
        <v/>
      </c>
      <c r="K47" s="1" t="str">
        <f>IF(CAPTURE_DATA!X48="","",CAPTURE_DATA!X48)</f>
        <v/>
      </c>
      <c r="L47" s="1" t="str">
        <f>IF(CAPTURE_DATA!Y48="","",CAPTURE_DATA!Y48)</f>
        <v/>
      </c>
      <c r="M47" s="1" t="str">
        <f>IF(CAPTURE_DATA!Z48="","",CAPTURE_DATA!Z48)</f>
        <v/>
      </c>
      <c r="N47" s="1" t="str">
        <f>IF(CAPTURE_DATA!AA48=0,"",CAPTURE_DATA!AA48)</f>
        <v/>
      </c>
      <c r="O47" s="1" t="str">
        <f>IF(CAPTURE_DATA!AB48=0,"",CAPTURE_DATA!AB48)</f>
        <v/>
      </c>
      <c r="P47" s="1" t="str">
        <f>IF(CAPTURE_DATA!AC48="-","",CAPTURE_DATA!AC48)</f>
        <v/>
      </c>
      <c r="Q47" s="1" t="str">
        <f>IF(CAPTURE_DATA!AD48=0,"",CAPTURE_DATA!AD48)</f>
        <v/>
      </c>
      <c r="R47" s="1" t="str">
        <f>IF(CAPTURE_DATA!AE48=0,"",CAPTURE_DATA!AE48)</f>
        <v/>
      </c>
      <c r="S47" s="1" t="str">
        <f>IF(CAPTURE_DATA!AF48=0,"",CAPTURE_DATA!AF48)</f>
        <v/>
      </c>
      <c r="T47" s="16" t="str">
        <f>IF(B47="","",IF(B47="NBAT","",CAPTURE_DATA!A48))</f>
        <v/>
      </c>
      <c r="U47" s="1" t="str">
        <f>IF(CAPTURE_DATA!AG48=0,"",CAPTURE_DATA!AG48)</f>
        <v/>
      </c>
      <c r="V47" s="1" t="str">
        <f>IF(CAPTURE_DATA!AH48=0,"",CAPTURE_DATA!AH48)</f>
        <v/>
      </c>
      <c r="W47" s="1" t="str">
        <f>IFERROR(VLOOKUP(V47,CAPTURE_SITE_INFO!$B$3:$U$501,2,FALSE),"")</f>
        <v/>
      </c>
      <c r="X47" s="1" t="str">
        <f>IFERROR(VLOOKUP($V47,CAPTURE_SITE_INFO!$B$3:$U$501,3,FALSE),"")</f>
        <v/>
      </c>
      <c r="Y47" s="189" t="str">
        <f>IFERROR(VLOOKUP($V47,CAPTURE_SITE_INFO!$B$3:$U$501,4,FALSE),"")</f>
        <v/>
      </c>
      <c r="Z47" s="1" t="str">
        <f>IFERROR(VLOOKUP($V47,CAPTURE_SITE_INFO!$B$3:$U$501,5,FALSE),"")</f>
        <v/>
      </c>
      <c r="AA47" s="1" t="str">
        <f>IFERROR(VLOOKUP($V47,CAPTURE_SITE_INFO!$B$3:$U$501,6,FALSE),"")</f>
        <v/>
      </c>
      <c r="AB47" s="1" t="str">
        <f>IFERROR(VLOOKUP($V47,CAPTURE_SITE_INFO!$B$3:$U$501,7,FALSE),"")</f>
        <v/>
      </c>
      <c r="AC47" s="1" t="str">
        <f>IFERROR(VLOOKUP($V47,CAPTURE_SITE_INFO!$B$3:$U$501,8,FALSE),"")</f>
        <v/>
      </c>
      <c r="AD47" s="16" t="str">
        <f>IFERROR(VLOOKUP($V47,CAPTURE_SITE_INFO!$B$3:$U$501,9,FALSE),"")</f>
        <v/>
      </c>
      <c r="AE47" s="16" t="str">
        <f>IFERROR(VLOOKUP($V47,CAPTURE_SITE_INFO!$B$3:$U$501,10,FALSE),"")</f>
        <v/>
      </c>
      <c r="AF47" s="190" t="str">
        <f>IFERROR(VLOOKUP($V47,CAPTURE_SITE_INFO!$B$3:$U$501,11,FALSE),"")</f>
        <v/>
      </c>
      <c r="AG47" s="190" t="str">
        <f>IFERROR(VLOOKUP($V47,CAPTURE_SITE_INFO!$B$3:$U$501,12,FALSE),"")</f>
        <v/>
      </c>
      <c r="AH47" s="1" t="str">
        <f>IFERROR(VLOOKUP($V47,CAPTURE_SITE_INFO!$B$3:$U$501,13,FALSE),"")</f>
        <v/>
      </c>
      <c r="AI47" s="1" t="str">
        <f>IFERROR(VLOOKUP($V47,CAPTURE_SITE_INFO!$B$3:$U$501,14,FALSE),"")</f>
        <v/>
      </c>
      <c r="AJ47" s="1" t="str">
        <f>IFERROR(VLOOKUP($V47,CAPTURE_SITE_INFO!$B$3:$U$501,15,FALSE),"")</f>
        <v/>
      </c>
      <c r="AK47" s="1" t="str">
        <f>IFERROR(VLOOKUP($V47,CAPTURE_SITE_INFO!$B$3:$U$501,16,FALSE),"")</f>
        <v/>
      </c>
      <c r="AL47" s="1" t="str">
        <f>IFERROR(VLOOKUP($V47,CAPTURE_SITE_INFO!$B$3:$U$501,17,FALSE),"")</f>
        <v/>
      </c>
      <c r="AM47" s="1" t="str">
        <f>IFERROR(VLOOKUP($V47,CAPTURE_SITE_INFO!$B$3:$U$501,18,FALSE),"")</f>
        <v/>
      </c>
      <c r="AN47" s="1" t="str">
        <f>IFERROR(VLOOKUP($V47,CAPTURE_SITE_INFO!$B$3:$U$501,19,FALSE),"")</f>
        <v/>
      </c>
      <c r="AO47" s="1" t="str">
        <f>IFERROR(VLOOKUP($V47,CAPTURE_SITE_INFO!$B$3:$U$501,20,FALSE),"")</f>
        <v/>
      </c>
      <c r="AP47" s="1" t="str">
        <f>IFERROR(VLOOKUP($V47,CAPTURE_SITE_INFO!$B$3:$V$501,21,FALSE),"")</f>
        <v/>
      </c>
    </row>
    <row r="48" spans="1:42" x14ac:dyDescent="0.25">
      <c r="A48" s="1" t="str">
        <f t="shared" si="0"/>
        <v/>
      </c>
      <c r="B48" s="1" t="str">
        <f>IF(CAPTURE_DATA!O49="NOBATS___","NOBATS",IF(CAPTURE_DATA!O49="___","",CAPTURE_DATA!O49))</f>
        <v/>
      </c>
      <c r="C48" s="1" t="str">
        <f t="shared" si="1"/>
        <v/>
      </c>
      <c r="D48" s="1" t="str">
        <f>IF(CAPTURE_DATA!Q49 = 0,"",CAPTURE_DATA!Q49)</f>
        <v/>
      </c>
      <c r="E48" s="1" t="str">
        <f>IF(CAPTURE_DATA!R49 = 0,"",CAPTURE_DATA!R49)</f>
        <v/>
      </c>
      <c r="F48" s="1" t="str">
        <f>IF(CAPTURE_DATA!S49 = 0,"",CAPTURE_DATA!S49)</f>
        <v/>
      </c>
      <c r="G48" s="1" t="str">
        <f>IF(CAPTURE_DATA!T49=0,"",CAPTURE_DATA!T49)</f>
        <v/>
      </c>
      <c r="H48" s="1" t="str">
        <f>IF(CAPTURE_DATA!U49=0,"",CAPTURE_DATA!U49)</f>
        <v/>
      </c>
      <c r="I48" s="1" t="str">
        <f>IF(CAPTURE_DATA!V49=0,"",CAPTURE_DATA!V49)</f>
        <v/>
      </c>
      <c r="J48" s="1" t="str">
        <f>IF(CAPTURE_DATA!W49=0,"",CAPTURE_DATA!W49)</f>
        <v/>
      </c>
      <c r="K48" s="1" t="str">
        <f>IF(CAPTURE_DATA!X49="","",CAPTURE_DATA!X49)</f>
        <v/>
      </c>
      <c r="L48" s="1" t="str">
        <f>IF(CAPTURE_DATA!Y49="","",CAPTURE_DATA!Y49)</f>
        <v/>
      </c>
      <c r="M48" s="1" t="str">
        <f>IF(CAPTURE_DATA!Z49="","",CAPTURE_DATA!Z49)</f>
        <v/>
      </c>
      <c r="N48" s="1" t="str">
        <f>IF(CAPTURE_DATA!AA49=0,"",CAPTURE_DATA!AA49)</f>
        <v/>
      </c>
      <c r="O48" s="1" t="str">
        <f>IF(CAPTURE_DATA!AB49=0,"",CAPTURE_DATA!AB49)</f>
        <v/>
      </c>
      <c r="P48" s="1" t="str">
        <f>IF(CAPTURE_DATA!AC49="-","",CAPTURE_DATA!AC49)</f>
        <v/>
      </c>
      <c r="Q48" s="1" t="str">
        <f>IF(CAPTURE_DATA!AD49=0,"",CAPTURE_DATA!AD49)</f>
        <v/>
      </c>
      <c r="R48" s="1" t="str">
        <f>IF(CAPTURE_DATA!AE49=0,"",CAPTURE_DATA!AE49)</f>
        <v/>
      </c>
      <c r="S48" s="1" t="str">
        <f>IF(CAPTURE_DATA!AF49=0,"",CAPTURE_DATA!AF49)</f>
        <v/>
      </c>
      <c r="T48" s="16" t="str">
        <f>IF(B48="","",IF(B48="NBAT","",CAPTURE_DATA!A49))</f>
        <v/>
      </c>
      <c r="U48" s="1" t="str">
        <f>IF(CAPTURE_DATA!AG49=0,"",CAPTURE_DATA!AG49)</f>
        <v/>
      </c>
      <c r="V48" s="1" t="str">
        <f>IF(CAPTURE_DATA!AH49=0,"",CAPTURE_DATA!AH49)</f>
        <v/>
      </c>
      <c r="W48" s="1" t="str">
        <f>IFERROR(VLOOKUP(V48,CAPTURE_SITE_INFO!$B$3:$U$501,2,FALSE),"")</f>
        <v/>
      </c>
      <c r="X48" s="1" t="str">
        <f>IFERROR(VLOOKUP($V48,CAPTURE_SITE_INFO!$B$3:$U$501,3,FALSE),"")</f>
        <v/>
      </c>
      <c r="Y48" s="189" t="str">
        <f>IFERROR(VLOOKUP($V48,CAPTURE_SITE_INFO!$B$3:$U$501,4,FALSE),"")</f>
        <v/>
      </c>
      <c r="Z48" s="1" t="str">
        <f>IFERROR(VLOOKUP($V48,CAPTURE_SITE_INFO!$B$3:$U$501,5,FALSE),"")</f>
        <v/>
      </c>
      <c r="AA48" s="1" t="str">
        <f>IFERROR(VLOOKUP($V48,CAPTURE_SITE_INFO!$B$3:$U$501,6,FALSE),"")</f>
        <v/>
      </c>
      <c r="AB48" s="1" t="str">
        <f>IFERROR(VLOOKUP($V48,CAPTURE_SITE_INFO!$B$3:$U$501,7,FALSE),"")</f>
        <v/>
      </c>
      <c r="AC48" s="1" t="str">
        <f>IFERROR(VLOOKUP($V48,CAPTURE_SITE_INFO!$B$3:$U$501,8,FALSE),"")</f>
        <v/>
      </c>
      <c r="AD48" s="16" t="str">
        <f>IFERROR(VLOOKUP($V48,CAPTURE_SITE_INFO!$B$3:$U$501,9,FALSE),"")</f>
        <v/>
      </c>
      <c r="AE48" s="16" t="str">
        <f>IFERROR(VLOOKUP($V48,CAPTURE_SITE_INFO!$B$3:$U$501,10,FALSE),"")</f>
        <v/>
      </c>
      <c r="AF48" s="190" t="str">
        <f>IFERROR(VLOOKUP($V48,CAPTURE_SITE_INFO!$B$3:$U$501,11,FALSE),"")</f>
        <v/>
      </c>
      <c r="AG48" s="190" t="str">
        <f>IFERROR(VLOOKUP($V48,CAPTURE_SITE_INFO!$B$3:$U$501,12,FALSE),"")</f>
        <v/>
      </c>
      <c r="AH48" s="1" t="str">
        <f>IFERROR(VLOOKUP($V48,CAPTURE_SITE_INFO!$B$3:$U$501,13,FALSE),"")</f>
        <v/>
      </c>
      <c r="AI48" s="1" t="str">
        <f>IFERROR(VLOOKUP($V48,CAPTURE_SITE_INFO!$B$3:$U$501,14,FALSE),"")</f>
        <v/>
      </c>
      <c r="AJ48" s="1" t="str">
        <f>IFERROR(VLOOKUP($V48,CAPTURE_SITE_INFO!$B$3:$U$501,15,FALSE),"")</f>
        <v/>
      </c>
      <c r="AK48" s="1" t="str">
        <f>IFERROR(VLOOKUP($V48,CAPTURE_SITE_INFO!$B$3:$U$501,16,FALSE),"")</f>
        <v/>
      </c>
      <c r="AL48" s="1" t="str">
        <f>IFERROR(VLOOKUP($V48,CAPTURE_SITE_INFO!$B$3:$U$501,17,FALSE),"")</f>
        <v/>
      </c>
      <c r="AM48" s="1" t="str">
        <f>IFERROR(VLOOKUP($V48,CAPTURE_SITE_INFO!$B$3:$U$501,18,FALSE),"")</f>
        <v/>
      </c>
      <c r="AN48" s="1" t="str">
        <f>IFERROR(VLOOKUP($V48,CAPTURE_SITE_INFO!$B$3:$U$501,19,FALSE),"")</f>
        <v/>
      </c>
      <c r="AO48" s="1" t="str">
        <f>IFERROR(VLOOKUP($V48,CAPTURE_SITE_INFO!$B$3:$U$501,20,FALSE),"")</f>
        <v/>
      </c>
      <c r="AP48" s="1" t="str">
        <f>IFERROR(VLOOKUP($V48,CAPTURE_SITE_INFO!$B$3:$V$501,21,FALSE),"")</f>
        <v/>
      </c>
    </row>
    <row r="49" spans="1:42" x14ac:dyDescent="0.25">
      <c r="A49" s="1" t="str">
        <f t="shared" si="0"/>
        <v/>
      </c>
      <c r="B49" s="1" t="str">
        <f>IF(CAPTURE_DATA!O50="NOBATS___","NOBATS",IF(CAPTURE_DATA!O50="___","",CAPTURE_DATA!O50))</f>
        <v/>
      </c>
      <c r="C49" s="1" t="str">
        <f t="shared" si="1"/>
        <v/>
      </c>
      <c r="D49" s="1" t="str">
        <f>IF(CAPTURE_DATA!Q50 = 0,"",CAPTURE_DATA!Q50)</f>
        <v/>
      </c>
      <c r="E49" s="1" t="str">
        <f>IF(CAPTURE_DATA!R50 = 0,"",CAPTURE_DATA!R50)</f>
        <v/>
      </c>
      <c r="F49" s="1" t="str">
        <f>IF(CAPTURE_DATA!S50 = 0,"",CAPTURE_DATA!S50)</f>
        <v/>
      </c>
      <c r="G49" s="1" t="str">
        <f>IF(CAPTURE_DATA!T50=0,"",CAPTURE_DATA!T50)</f>
        <v/>
      </c>
      <c r="H49" s="1" t="str">
        <f>IF(CAPTURE_DATA!U50=0,"",CAPTURE_DATA!U50)</f>
        <v/>
      </c>
      <c r="I49" s="1" t="str">
        <f>IF(CAPTURE_DATA!V50=0,"",CAPTURE_DATA!V50)</f>
        <v/>
      </c>
      <c r="J49" s="1" t="str">
        <f>IF(CAPTURE_DATA!W50=0,"",CAPTURE_DATA!W50)</f>
        <v/>
      </c>
      <c r="K49" s="1" t="str">
        <f>IF(CAPTURE_DATA!X50="","",CAPTURE_DATA!X50)</f>
        <v/>
      </c>
      <c r="L49" s="1" t="str">
        <f>IF(CAPTURE_DATA!Y50="","",CAPTURE_DATA!Y50)</f>
        <v/>
      </c>
      <c r="M49" s="1" t="str">
        <f>IF(CAPTURE_DATA!Z50="","",CAPTURE_DATA!Z50)</f>
        <v/>
      </c>
      <c r="N49" s="1" t="str">
        <f>IF(CAPTURE_DATA!AA50=0,"",CAPTURE_DATA!AA50)</f>
        <v/>
      </c>
      <c r="O49" s="1" t="str">
        <f>IF(CAPTURE_DATA!AB50=0,"",CAPTURE_DATA!AB50)</f>
        <v/>
      </c>
      <c r="P49" s="1" t="str">
        <f>IF(CAPTURE_DATA!AC50="-","",CAPTURE_DATA!AC50)</f>
        <v/>
      </c>
      <c r="Q49" s="1" t="str">
        <f>IF(CAPTURE_DATA!AD50=0,"",CAPTURE_DATA!AD50)</f>
        <v/>
      </c>
      <c r="R49" s="1" t="str">
        <f>IF(CAPTURE_DATA!AE50=0,"",CAPTURE_DATA!AE50)</f>
        <v/>
      </c>
      <c r="S49" s="1" t="str">
        <f>IF(CAPTURE_DATA!AF50=0,"",CAPTURE_DATA!AF50)</f>
        <v/>
      </c>
      <c r="T49" s="16" t="str">
        <f>IF(B49="","",IF(B49="NBAT","",CAPTURE_DATA!A50))</f>
        <v/>
      </c>
      <c r="U49" s="1" t="str">
        <f>IF(CAPTURE_DATA!AG50=0,"",CAPTURE_DATA!AG50)</f>
        <v/>
      </c>
      <c r="V49" s="1" t="str">
        <f>IF(CAPTURE_DATA!AH50=0,"",CAPTURE_DATA!AH50)</f>
        <v/>
      </c>
      <c r="W49" s="1" t="str">
        <f>IFERROR(VLOOKUP(V49,CAPTURE_SITE_INFO!$B$3:$U$501,2,FALSE),"")</f>
        <v/>
      </c>
      <c r="X49" s="1" t="str">
        <f>IFERROR(VLOOKUP($V49,CAPTURE_SITE_INFO!$B$3:$U$501,3,FALSE),"")</f>
        <v/>
      </c>
      <c r="Y49" s="189" t="str">
        <f>IFERROR(VLOOKUP($V49,CAPTURE_SITE_INFO!$B$3:$U$501,4,FALSE),"")</f>
        <v/>
      </c>
      <c r="Z49" s="1" t="str">
        <f>IFERROR(VLOOKUP($V49,CAPTURE_SITE_INFO!$B$3:$U$501,5,FALSE),"")</f>
        <v/>
      </c>
      <c r="AA49" s="1" t="str">
        <f>IFERROR(VLOOKUP($V49,CAPTURE_SITE_INFO!$B$3:$U$501,6,FALSE),"")</f>
        <v/>
      </c>
      <c r="AB49" s="1" t="str">
        <f>IFERROR(VLOOKUP($V49,CAPTURE_SITE_INFO!$B$3:$U$501,7,FALSE),"")</f>
        <v/>
      </c>
      <c r="AC49" s="1" t="str">
        <f>IFERROR(VLOOKUP($V49,CAPTURE_SITE_INFO!$B$3:$U$501,8,FALSE),"")</f>
        <v/>
      </c>
      <c r="AD49" s="16" t="str">
        <f>IFERROR(VLOOKUP($V49,CAPTURE_SITE_INFO!$B$3:$U$501,9,FALSE),"")</f>
        <v/>
      </c>
      <c r="AE49" s="16" t="str">
        <f>IFERROR(VLOOKUP($V49,CAPTURE_SITE_INFO!$B$3:$U$501,10,FALSE),"")</f>
        <v/>
      </c>
      <c r="AF49" s="190" t="str">
        <f>IFERROR(VLOOKUP($V49,CAPTURE_SITE_INFO!$B$3:$U$501,11,FALSE),"")</f>
        <v/>
      </c>
      <c r="AG49" s="190" t="str">
        <f>IFERROR(VLOOKUP($V49,CAPTURE_SITE_INFO!$B$3:$U$501,12,FALSE),"")</f>
        <v/>
      </c>
      <c r="AH49" s="1" t="str">
        <f>IFERROR(VLOOKUP($V49,CAPTURE_SITE_INFO!$B$3:$U$501,13,FALSE),"")</f>
        <v/>
      </c>
      <c r="AI49" s="1" t="str">
        <f>IFERROR(VLOOKUP($V49,CAPTURE_SITE_INFO!$B$3:$U$501,14,FALSE),"")</f>
        <v/>
      </c>
      <c r="AJ49" s="1" t="str">
        <f>IFERROR(VLOOKUP($V49,CAPTURE_SITE_INFO!$B$3:$U$501,15,FALSE),"")</f>
        <v/>
      </c>
      <c r="AK49" s="1" t="str">
        <f>IFERROR(VLOOKUP($V49,CAPTURE_SITE_INFO!$B$3:$U$501,16,FALSE),"")</f>
        <v/>
      </c>
      <c r="AL49" s="1" t="str">
        <f>IFERROR(VLOOKUP($V49,CAPTURE_SITE_INFO!$B$3:$U$501,17,FALSE),"")</f>
        <v/>
      </c>
      <c r="AM49" s="1" t="str">
        <f>IFERROR(VLOOKUP($V49,CAPTURE_SITE_INFO!$B$3:$U$501,18,FALSE),"")</f>
        <v/>
      </c>
      <c r="AN49" s="1" t="str">
        <f>IFERROR(VLOOKUP($V49,CAPTURE_SITE_INFO!$B$3:$U$501,19,FALSE),"")</f>
        <v/>
      </c>
      <c r="AO49" s="1" t="str">
        <f>IFERROR(VLOOKUP($V49,CAPTURE_SITE_INFO!$B$3:$U$501,20,FALSE),"")</f>
        <v/>
      </c>
      <c r="AP49" s="1" t="str">
        <f>IFERROR(VLOOKUP($V49,CAPTURE_SITE_INFO!$B$3:$V$501,21,FALSE),"")</f>
        <v/>
      </c>
    </row>
    <row r="50" spans="1:42" x14ac:dyDescent="0.25">
      <c r="A50" s="1" t="str">
        <f t="shared" si="0"/>
        <v/>
      </c>
      <c r="B50" s="1" t="str">
        <f>IF(CAPTURE_DATA!O51="NOBATS___","NOBATS",IF(CAPTURE_DATA!O51="___","",CAPTURE_DATA!O51))</f>
        <v/>
      </c>
      <c r="C50" s="1" t="str">
        <f t="shared" si="1"/>
        <v/>
      </c>
      <c r="D50" s="1" t="str">
        <f>IF(CAPTURE_DATA!Q51 = 0,"",CAPTURE_DATA!Q51)</f>
        <v/>
      </c>
      <c r="E50" s="1" t="str">
        <f>IF(CAPTURE_DATA!R51 = 0,"",CAPTURE_DATA!R51)</f>
        <v/>
      </c>
      <c r="F50" s="1" t="str">
        <f>IF(CAPTURE_DATA!S51 = 0,"",CAPTURE_DATA!S51)</f>
        <v/>
      </c>
      <c r="G50" s="1" t="str">
        <f>IF(CAPTURE_DATA!T51=0,"",CAPTURE_DATA!T51)</f>
        <v/>
      </c>
      <c r="H50" s="1" t="str">
        <f>IF(CAPTURE_DATA!U51=0,"",CAPTURE_DATA!U51)</f>
        <v/>
      </c>
      <c r="I50" s="1" t="str">
        <f>IF(CAPTURE_DATA!V51=0,"",CAPTURE_DATA!V51)</f>
        <v/>
      </c>
      <c r="J50" s="1" t="str">
        <f>IF(CAPTURE_DATA!W51=0,"",CAPTURE_DATA!W51)</f>
        <v/>
      </c>
      <c r="K50" s="1" t="str">
        <f>IF(CAPTURE_DATA!X51="","",CAPTURE_DATA!X51)</f>
        <v/>
      </c>
      <c r="L50" s="1" t="str">
        <f>IF(CAPTURE_DATA!Y51="","",CAPTURE_DATA!Y51)</f>
        <v/>
      </c>
      <c r="M50" s="1" t="str">
        <f>IF(CAPTURE_DATA!Z51="","",CAPTURE_DATA!Z51)</f>
        <v/>
      </c>
      <c r="N50" s="1" t="str">
        <f>IF(CAPTURE_DATA!AA51=0,"",CAPTURE_DATA!AA51)</f>
        <v/>
      </c>
      <c r="O50" s="1" t="str">
        <f>IF(CAPTURE_DATA!AB51=0,"",CAPTURE_DATA!AB51)</f>
        <v/>
      </c>
      <c r="P50" s="1" t="str">
        <f>IF(CAPTURE_DATA!AC51="-","",CAPTURE_DATA!AC51)</f>
        <v/>
      </c>
      <c r="Q50" s="1" t="str">
        <f>IF(CAPTURE_DATA!AD51=0,"",CAPTURE_DATA!AD51)</f>
        <v/>
      </c>
      <c r="R50" s="1" t="str">
        <f>IF(CAPTURE_DATA!AE51=0,"",CAPTURE_DATA!AE51)</f>
        <v/>
      </c>
      <c r="S50" s="1" t="str">
        <f>IF(CAPTURE_DATA!AF51=0,"",CAPTURE_DATA!AF51)</f>
        <v/>
      </c>
      <c r="T50" s="16" t="str">
        <f>IF(B50="","",IF(B50="NBAT","",CAPTURE_DATA!A51))</f>
        <v/>
      </c>
      <c r="U50" s="1" t="str">
        <f>IF(CAPTURE_DATA!AG51=0,"",CAPTURE_DATA!AG51)</f>
        <v/>
      </c>
      <c r="V50" s="1" t="str">
        <f>IF(CAPTURE_DATA!AH51=0,"",CAPTURE_DATA!AH51)</f>
        <v/>
      </c>
      <c r="W50" s="1" t="str">
        <f>IFERROR(VLOOKUP(V50,CAPTURE_SITE_INFO!$B$3:$U$501,2,FALSE),"")</f>
        <v/>
      </c>
      <c r="X50" s="1" t="str">
        <f>IFERROR(VLOOKUP($V50,CAPTURE_SITE_INFO!$B$3:$U$501,3,FALSE),"")</f>
        <v/>
      </c>
      <c r="Y50" s="189" t="str">
        <f>IFERROR(VLOOKUP($V50,CAPTURE_SITE_INFO!$B$3:$U$501,4,FALSE),"")</f>
        <v/>
      </c>
      <c r="Z50" s="1" t="str">
        <f>IFERROR(VLOOKUP($V50,CAPTURE_SITE_INFO!$B$3:$U$501,5,FALSE),"")</f>
        <v/>
      </c>
      <c r="AA50" s="1" t="str">
        <f>IFERROR(VLOOKUP($V50,CAPTURE_SITE_INFO!$B$3:$U$501,6,FALSE),"")</f>
        <v/>
      </c>
      <c r="AB50" s="1" t="str">
        <f>IFERROR(VLOOKUP($V50,CAPTURE_SITE_INFO!$B$3:$U$501,7,FALSE),"")</f>
        <v/>
      </c>
      <c r="AC50" s="1" t="str">
        <f>IFERROR(VLOOKUP($V50,CAPTURE_SITE_INFO!$B$3:$U$501,8,FALSE),"")</f>
        <v/>
      </c>
      <c r="AD50" s="16" t="str">
        <f>IFERROR(VLOOKUP($V50,CAPTURE_SITE_INFO!$B$3:$U$501,9,FALSE),"")</f>
        <v/>
      </c>
      <c r="AE50" s="16" t="str">
        <f>IFERROR(VLOOKUP($V50,CAPTURE_SITE_INFO!$B$3:$U$501,10,FALSE),"")</f>
        <v/>
      </c>
      <c r="AF50" s="190" t="str">
        <f>IFERROR(VLOOKUP($V50,CAPTURE_SITE_INFO!$B$3:$U$501,11,FALSE),"")</f>
        <v/>
      </c>
      <c r="AG50" s="190" t="str">
        <f>IFERROR(VLOOKUP($V50,CAPTURE_SITE_INFO!$B$3:$U$501,12,FALSE),"")</f>
        <v/>
      </c>
      <c r="AH50" s="1" t="str">
        <f>IFERROR(VLOOKUP($V50,CAPTURE_SITE_INFO!$B$3:$U$501,13,FALSE),"")</f>
        <v/>
      </c>
      <c r="AI50" s="1" t="str">
        <f>IFERROR(VLOOKUP($V50,CAPTURE_SITE_INFO!$B$3:$U$501,14,FALSE),"")</f>
        <v/>
      </c>
      <c r="AJ50" s="1" t="str">
        <f>IFERROR(VLOOKUP($V50,CAPTURE_SITE_INFO!$B$3:$U$501,15,FALSE),"")</f>
        <v/>
      </c>
      <c r="AK50" s="1" t="str">
        <f>IFERROR(VLOOKUP($V50,CAPTURE_SITE_INFO!$B$3:$U$501,16,FALSE),"")</f>
        <v/>
      </c>
      <c r="AL50" s="1" t="str">
        <f>IFERROR(VLOOKUP($V50,CAPTURE_SITE_INFO!$B$3:$U$501,17,FALSE),"")</f>
        <v/>
      </c>
      <c r="AM50" s="1" t="str">
        <f>IFERROR(VLOOKUP($V50,CAPTURE_SITE_INFO!$B$3:$U$501,18,FALSE),"")</f>
        <v/>
      </c>
      <c r="AN50" s="1" t="str">
        <f>IFERROR(VLOOKUP($V50,CAPTURE_SITE_INFO!$B$3:$U$501,19,FALSE),"")</f>
        <v/>
      </c>
      <c r="AO50" s="1" t="str">
        <f>IFERROR(VLOOKUP($V50,CAPTURE_SITE_INFO!$B$3:$U$501,20,FALSE),"")</f>
        <v/>
      </c>
      <c r="AP50" s="1" t="str">
        <f>IFERROR(VLOOKUP($V50,CAPTURE_SITE_INFO!$B$3:$V$501,21,FALSE),"")</f>
        <v/>
      </c>
    </row>
    <row r="51" spans="1:42" x14ac:dyDescent="0.25">
      <c r="A51" s="1" t="str">
        <f t="shared" si="0"/>
        <v/>
      </c>
      <c r="B51" s="1" t="str">
        <f>IF(CAPTURE_DATA!O52="NOBATS___","NOBATS",IF(CAPTURE_DATA!O52="___","",CAPTURE_DATA!O52))</f>
        <v/>
      </c>
      <c r="C51" s="1" t="str">
        <f t="shared" si="1"/>
        <v/>
      </c>
      <c r="D51" s="1" t="str">
        <f>IF(CAPTURE_DATA!Q52 = 0,"",CAPTURE_DATA!Q52)</f>
        <v/>
      </c>
      <c r="E51" s="1" t="str">
        <f>IF(CAPTURE_DATA!R52 = 0,"",CAPTURE_DATA!R52)</f>
        <v/>
      </c>
      <c r="F51" s="1" t="str">
        <f>IF(CAPTURE_DATA!S52 = 0,"",CAPTURE_DATA!S52)</f>
        <v/>
      </c>
      <c r="G51" s="1" t="str">
        <f>IF(CAPTURE_DATA!T52=0,"",CAPTURE_DATA!T52)</f>
        <v/>
      </c>
      <c r="H51" s="1" t="str">
        <f>IF(CAPTURE_DATA!U52=0,"",CAPTURE_DATA!U52)</f>
        <v/>
      </c>
      <c r="I51" s="1" t="str">
        <f>IF(CAPTURE_DATA!V52=0,"",CAPTURE_DATA!V52)</f>
        <v/>
      </c>
      <c r="J51" s="1" t="str">
        <f>IF(CAPTURE_DATA!W52=0,"",CAPTURE_DATA!W52)</f>
        <v/>
      </c>
      <c r="K51" s="1" t="str">
        <f>IF(CAPTURE_DATA!X52="","",CAPTURE_DATA!X52)</f>
        <v/>
      </c>
      <c r="L51" s="1" t="str">
        <f>IF(CAPTURE_DATA!Y52="","",CAPTURE_DATA!Y52)</f>
        <v/>
      </c>
      <c r="M51" s="1" t="str">
        <f>IF(CAPTURE_DATA!Z52="","",CAPTURE_DATA!Z52)</f>
        <v/>
      </c>
      <c r="N51" s="1" t="str">
        <f>IF(CAPTURE_DATA!AA52=0,"",CAPTURE_DATA!AA52)</f>
        <v/>
      </c>
      <c r="O51" s="1" t="str">
        <f>IF(CAPTURE_DATA!AB52=0,"",CAPTURE_DATA!AB52)</f>
        <v/>
      </c>
      <c r="P51" s="1" t="str">
        <f>IF(CAPTURE_DATA!AC52="-","",CAPTURE_DATA!AC52)</f>
        <v/>
      </c>
      <c r="Q51" s="1" t="str">
        <f>IF(CAPTURE_DATA!AD52=0,"",CAPTURE_DATA!AD52)</f>
        <v/>
      </c>
      <c r="R51" s="1" t="str">
        <f>IF(CAPTURE_DATA!AE52=0,"",CAPTURE_DATA!AE52)</f>
        <v/>
      </c>
      <c r="S51" s="1" t="str">
        <f>IF(CAPTURE_DATA!AF52=0,"",CAPTURE_DATA!AF52)</f>
        <v/>
      </c>
      <c r="T51" s="16" t="str">
        <f>IF(B51="","",IF(B51="NBAT","",CAPTURE_DATA!A52))</f>
        <v/>
      </c>
      <c r="U51" s="1" t="str">
        <f>IF(CAPTURE_DATA!AG52=0,"",CAPTURE_DATA!AG52)</f>
        <v/>
      </c>
      <c r="V51" s="1" t="str">
        <f>IF(CAPTURE_DATA!AH52=0,"",CAPTURE_DATA!AH52)</f>
        <v/>
      </c>
      <c r="W51" s="1" t="str">
        <f>IFERROR(VLOOKUP(V51,CAPTURE_SITE_INFO!$B$3:$U$501,2,FALSE),"")</f>
        <v/>
      </c>
      <c r="X51" s="1" t="str">
        <f>IFERROR(VLOOKUP($V51,CAPTURE_SITE_INFO!$B$3:$U$501,3,FALSE),"")</f>
        <v/>
      </c>
      <c r="Y51" s="189" t="str">
        <f>IFERROR(VLOOKUP($V51,CAPTURE_SITE_INFO!$B$3:$U$501,4,FALSE),"")</f>
        <v/>
      </c>
      <c r="Z51" s="1" t="str">
        <f>IFERROR(VLOOKUP($V51,CAPTURE_SITE_INFO!$B$3:$U$501,5,FALSE),"")</f>
        <v/>
      </c>
      <c r="AA51" s="1" t="str">
        <f>IFERROR(VLOOKUP($V51,CAPTURE_SITE_INFO!$B$3:$U$501,6,FALSE),"")</f>
        <v/>
      </c>
      <c r="AB51" s="1" t="str">
        <f>IFERROR(VLOOKUP($V51,CAPTURE_SITE_INFO!$B$3:$U$501,7,FALSE),"")</f>
        <v/>
      </c>
      <c r="AC51" s="1" t="str">
        <f>IFERROR(VLOOKUP($V51,CAPTURE_SITE_INFO!$B$3:$U$501,8,FALSE),"")</f>
        <v/>
      </c>
      <c r="AD51" s="16" t="str">
        <f>IFERROR(VLOOKUP($V51,CAPTURE_SITE_INFO!$B$3:$U$501,9,FALSE),"")</f>
        <v/>
      </c>
      <c r="AE51" s="16" t="str">
        <f>IFERROR(VLOOKUP($V51,CAPTURE_SITE_INFO!$B$3:$U$501,10,FALSE),"")</f>
        <v/>
      </c>
      <c r="AF51" s="190" t="str">
        <f>IFERROR(VLOOKUP($V51,CAPTURE_SITE_INFO!$B$3:$U$501,11,FALSE),"")</f>
        <v/>
      </c>
      <c r="AG51" s="190" t="str">
        <f>IFERROR(VLOOKUP($V51,CAPTURE_SITE_INFO!$B$3:$U$501,12,FALSE),"")</f>
        <v/>
      </c>
      <c r="AH51" s="1" t="str">
        <f>IFERROR(VLOOKUP($V51,CAPTURE_SITE_INFO!$B$3:$U$501,13,FALSE),"")</f>
        <v/>
      </c>
      <c r="AI51" s="1" t="str">
        <f>IFERROR(VLOOKUP($V51,CAPTURE_SITE_INFO!$B$3:$U$501,14,FALSE),"")</f>
        <v/>
      </c>
      <c r="AJ51" s="1" t="str">
        <f>IFERROR(VLOOKUP($V51,CAPTURE_SITE_INFO!$B$3:$U$501,15,FALSE),"")</f>
        <v/>
      </c>
      <c r="AK51" s="1" t="str">
        <f>IFERROR(VLOOKUP($V51,CAPTURE_SITE_INFO!$B$3:$U$501,16,FALSE),"")</f>
        <v/>
      </c>
      <c r="AL51" s="1" t="str">
        <f>IFERROR(VLOOKUP($V51,CAPTURE_SITE_INFO!$B$3:$U$501,17,FALSE),"")</f>
        <v/>
      </c>
      <c r="AM51" s="1" t="str">
        <f>IFERROR(VLOOKUP($V51,CAPTURE_SITE_INFO!$B$3:$U$501,18,FALSE),"")</f>
        <v/>
      </c>
      <c r="AN51" s="1" t="str">
        <f>IFERROR(VLOOKUP($V51,CAPTURE_SITE_INFO!$B$3:$U$501,19,FALSE),"")</f>
        <v/>
      </c>
      <c r="AO51" s="1" t="str">
        <f>IFERROR(VLOOKUP($V51,CAPTURE_SITE_INFO!$B$3:$U$501,20,FALSE),"")</f>
        <v/>
      </c>
      <c r="AP51" s="1" t="str">
        <f>IFERROR(VLOOKUP($V51,CAPTURE_SITE_INFO!$B$3:$V$501,21,FALSE),"")</f>
        <v/>
      </c>
    </row>
    <row r="52" spans="1:42" x14ac:dyDescent="0.25">
      <c r="A52" s="1" t="str">
        <f t="shared" si="0"/>
        <v/>
      </c>
      <c r="B52" s="1" t="str">
        <f>IF(CAPTURE_DATA!O53="NOBATS___","NOBATS",IF(CAPTURE_DATA!O53="___","",CAPTURE_DATA!O53))</f>
        <v/>
      </c>
      <c r="C52" s="1" t="str">
        <f t="shared" si="1"/>
        <v/>
      </c>
      <c r="D52" s="1" t="str">
        <f>IF(CAPTURE_DATA!Q53 = 0,"",CAPTURE_DATA!Q53)</f>
        <v/>
      </c>
      <c r="E52" s="1" t="str">
        <f>IF(CAPTURE_DATA!R53 = 0,"",CAPTURE_DATA!R53)</f>
        <v/>
      </c>
      <c r="F52" s="1" t="str">
        <f>IF(CAPTURE_DATA!S53 = 0,"",CAPTURE_DATA!S53)</f>
        <v/>
      </c>
      <c r="G52" s="1" t="str">
        <f>IF(CAPTURE_DATA!T53=0,"",CAPTURE_DATA!T53)</f>
        <v/>
      </c>
      <c r="H52" s="1" t="str">
        <f>IF(CAPTURE_DATA!U53=0,"",CAPTURE_DATA!U53)</f>
        <v/>
      </c>
      <c r="I52" s="1" t="str">
        <f>IF(CAPTURE_DATA!V53=0,"",CAPTURE_DATA!V53)</f>
        <v/>
      </c>
      <c r="J52" s="1" t="str">
        <f>IF(CAPTURE_DATA!W53=0,"",CAPTURE_DATA!W53)</f>
        <v/>
      </c>
      <c r="K52" s="1" t="str">
        <f>IF(CAPTURE_DATA!X53="","",CAPTURE_DATA!X53)</f>
        <v/>
      </c>
      <c r="L52" s="1" t="str">
        <f>IF(CAPTURE_DATA!Y53="","",CAPTURE_DATA!Y53)</f>
        <v/>
      </c>
      <c r="M52" s="1" t="str">
        <f>IF(CAPTURE_DATA!Z53="","",CAPTURE_DATA!Z53)</f>
        <v/>
      </c>
      <c r="N52" s="1" t="str">
        <f>IF(CAPTURE_DATA!AA53=0,"",CAPTURE_DATA!AA53)</f>
        <v/>
      </c>
      <c r="O52" s="1" t="str">
        <f>IF(CAPTURE_DATA!AB53=0,"",CAPTURE_DATA!AB53)</f>
        <v/>
      </c>
      <c r="P52" s="1" t="str">
        <f>IF(CAPTURE_DATA!AC53="-","",CAPTURE_DATA!AC53)</f>
        <v/>
      </c>
      <c r="Q52" s="1" t="str">
        <f>IF(CAPTURE_DATA!AD53=0,"",CAPTURE_DATA!AD53)</f>
        <v/>
      </c>
      <c r="R52" s="1" t="str">
        <f>IF(CAPTURE_DATA!AE53=0,"",CAPTURE_DATA!AE53)</f>
        <v/>
      </c>
      <c r="S52" s="1" t="str">
        <f>IF(CAPTURE_DATA!AF53=0,"",CAPTURE_DATA!AF53)</f>
        <v/>
      </c>
      <c r="T52" s="16" t="str">
        <f>IF(B52="","",IF(B52="NBAT","",CAPTURE_DATA!A53))</f>
        <v/>
      </c>
      <c r="U52" s="1" t="str">
        <f>IF(CAPTURE_DATA!AG53=0,"",CAPTURE_DATA!AG53)</f>
        <v/>
      </c>
      <c r="V52" s="1" t="str">
        <f>IF(CAPTURE_DATA!AH53=0,"",CAPTURE_DATA!AH53)</f>
        <v/>
      </c>
      <c r="W52" s="1" t="str">
        <f>IFERROR(VLOOKUP(V52,CAPTURE_SITE_INFO!$B$3:$U$501,2,FALSE),"")</f>
        <v/>
      </c>
      <c r="X52" s="1" t="str">
        <f>IFERROR(VLOOKUP($V52,CAPTURE_SITE_INFO!$B$3:$U$501,3,FALSE),"")</f>
        <v/>
      </c>
      <c r="Y52" s="189" t="str">
        <f>IFERROR(VLOOKUP($V52,CAPTURE_SITE_INFO!$B$3:$U$501,4,FALSE),"")</f>
        <v/>
      </c>
      <c r="Z52" s="1" t="str">
        <f>IFERROR(VLOOKUP($V52,CAPTURE_SITE_INFO!$B$3:$U$501,5,FALSE),"")</f>
        <v/>
      </c>
      <c r="AA52" s="1" t="str">
        <f>IFERROR(VLOOKUP($V52,CAPTURE_SITE_INFO!$B$3:$U$501,6,FALSE),"")</f>
        <v/>
      </c>
      <c r="AB52" s="1" t="str">
        <f>IFERROR(VLOOKUP($V52,CAPTURE_SITE_INFO!$B$3:$U$501,7,FALSE),"")</f>
        <v/>
      </c>
      <c r="AC52" s="1" t="str">
        <f>IFERROR(VLOOKUP($V52,CAPTURE_SITE_INFO!$B$3:$U$501,8,FALSE),"")</f>
        <v/>
      </c>
      <c r="AD52" s="16" t="str">
        <f>IFERROR(VLOOKUP($V52,CAPTURE_SITE_INFO!$B$3:$U$501,9,FALSE),"")</f>
        <v/>
      </c>
      <c r="AE52" s="16" t="str">
        <f>IFERROR(VLOOKUP($V52,CAPTURE_SITE_INFO!$B$3:$U$501,10,FALSE),"")</f>
        <v/>
      </c>
      <c r="AF52" s="190" t="str">
        <f>IFERROR(VLOOKUP($V52,CAPTURE_SITE_INFO!$B$3:$U$501,11,FALSE),"")</f>
        <v/>
      </c>
      <c r="AG52" s="190" t="str">
        <f>IFERROR(VLOOKUP($V52,CAPTURE_SITE_INFO!$B$3:$U$501,12,FALSE),"")</f>
        <v/>
      </c>
      <c r="AH52" s="1" t="str">
        <f>IFERROR(VLOOKUP($V52,CAPTURE_SITE_INFO!$B$3:$U$501,13,FALSE),"")</f>
        <v/>
      </c>
      <c r="AI52" s="1" t="str">
        <f>IFERROR(VLOOKUP($V52,CAPTURE_SITE_INFO!$B$3:$U$501,14,FALSE),"")</f>
        <v/>
      </c>
      <c r="AJ52" s="1" t="str">
        <f>IFERROR(VLOOKUP($V52,CAPTURE_SITE_INFO!$B$3:$U$501,15,FALSE),"")</f>
        <v/>
      </c>
      <c r="AK52" s="1" t="str">
        <f>IFERROR(VLOOKUP($V52,CAPTURE_SITE_INFO!$B$3:$U$501,16,FALSE),"")</f>
        <v/>
      </c>
      <c r="AL52" s="1" t="str">
        <f>IFERROR(VLOOKUP($V52,CAPTURE_SITE_INFO!$B$3:$U$501,17,FALSE),"")</f>
        <v/>
      </c>
      <c r="AM52" s="1" t="str">
        <f>IFERROR(VLOOKUP($V52,CAPTURE_SITE_INFO!$B$3:$U$501,18,FALSE),"")</f>
        <v/>
      </c>
      <c r="AN52" s="1" t="str">
        <f>IFERROR(VLOOKUP($V52,CAPTURE_SITE_INFO!$B$3:$U$501,19,FALSE),"")</f>
        <v/>
      </c>
      <c r="AO52" s="1" t="str">
        <f>IFERROR(VLOOKUP($V52,CAPTURE_SITE_INFO!$B$3:$U$501,20,FALSE),"")</f>
        <v/>
      </c>
      <c r="AP52" s="1" t="str">
        <f>IFERROR(VLOOKUP($V52,CAPTURE_SITE_INFO!$B$3:$V$501,21,FALSE),"")</f>
        <v/>
      </c>
    </row>
    <row r="53" spans="1:42" x14ac:dyDescent="0.25">
      <c r="A53" s="1" t="str">
        <f t="shared" si="0"/>
        <v/>
      </c>
      <c r="B53" s="1" t="str">
        <f>IF(CAPTURE_DATA!O54="NOBATS___","NOBATS",IF(CAPTURE_DATA!O54="___","",CAPTURE_DATA!O54))</f>
        <v/>
      </c>
      <c r="C53" s="1" t="str">
        <f t="shared" si="1"/>
        <v/>
      </c>
      <c r="D53" s="1" t="str">
        <f>IF(CAPTURE_DATA!Q54 = 0,"",CAPTURE_DATA!Q54)</f>
        <v/>
      </c>
      <c r="E53" s="1" t="str">
        <f>IF(CAPTURE_DATA!R54 = 0,"",CAPTURE_DATA!R54)</f>
        <v/>
      </c>
      <c r="F53" s="1" t="str">
        <f>IF(CAPTURE_DATA!S54 = 0,"",CAPTURE_DATA!S54)</f>
        <v/>
      </c>
      <c r="G53" s="1" t="str">
        <f>IF(CAPTURE_DATA!T54=0,"",CAPTURE_DATA!T54)</f>
        <v/>
      </c>
      <c r="H53" s="1" t="str">
        <f>IF(CAPTURE_DATA!U54=0,"",CAPTURE_DATA!U54)</f>
        <v/>
      </c>
      <c r="I53" s="1" t="str">
        <f>IF(CAPTURE_DATA!V54=0,"",CAPTURE_DATA!V54)</f>
        <v/>
      </c>
      <c r="J53" s="1" t="str">
        <f>IF(CAPTURE_DATA!W54=0,"",CAPTURE_DATA!W54)</f>
        <v/>
      </c>
      <c r="K53" s="1" t="str">
        <f>IF(CAPTURE_DATA!X54="","",CAPTURE_DATA!X54)</f>
        <v/>
      </c>
      <c r="L53" s="1" t="str">
        <f>IF(CAPTURE_DATA!Y54="","",CAPTURE_DATA!Y54)</f>
        <v/>
      </c>
      <c r="M53" s="1" t="str">
        <f>IF(CAPTURE_DATA!Z54="","",CAPTURE_DATA!Z54)</f>
        <v/>
      </c>
      <c r="N53" s="1" t="str">
        <f>IF(CAPTURE_DATA!AA54=0,"",CAPTURE_DATA!AA54)</f>
        <v/>
      </c>
      <c r="O53" s="1" t="str">
        <f>IF(CAPTURE_DATA!AB54=0,"",CAPTURE_DATA!AB54)</f>
        <v/>
      </c>
      <c r="P53" s="1" t="str">
        <f>IF(CAPTURE_DATA!AC54="-","",CAPTURE_DATA!AC54)</f>
        <v/>
      </c>
      <c r="Q53" s="1" t="str">
        <f>IF(CAPTURE_DATA!AD54=0,"",CAPTURE_DATA!AD54)</f>
        <v/>
      </c>
      <c r="R53" s="1" t="str">
        <f>IF(CAPTURE_DATA!AE54=0,"",CAPTURE_DATA!AE54)</f>
        <v/>
      </c>
      <c r="S53" s="1" t="str">
        <f>IF(CAPTURE_DATA!AF54=0,"",CAPTURE_DATA!AF54)</f>
        <v/>
      </c>
      <c r="T53" s="16" t="str">
        <f>IF(B53="","",IF(B53="NBAT","",CAPTURE_DATA!A54))</f>
        <v/>
      </c>
      <c r="U53" s="1" t="str">
        <f>IF(CAPTURE_DATA!AG54=0,"",CAPTURE_DATA!AG54)</f>
        <v/>
      </c>
      <c r="V53" s="1" t="str">
        <f>IF(CAPTURE_DATA!AH54=0,"",CAPTURE_DATA!AH54)</f>
        <v/>
      </c>
      <c r="W53" s="1" t="str">
        <f>IFERROR(VLOOKUP(V53,CAPTURE_SITE_INFO!$B$3:$U$501,2,FALSE),"")</f>
        <v/>
      </c>
      <c r="X53" s="1" t="str">
        <f>IFERROR(VLOOKUP($V53,CAPTURE_SITE_INFO!$B$3:$U$501,3,FALSE),"")</f>
        <v/>
      </c>
      <c r="Y53" s="189" t="str">
        <f>IFERROR(VLOOKUP($V53,CAPTURE_SITE_INFO!$B$3:$U$501,4,FALSE),"")</f>
        <v/>
      </c>
      <c r="Z53" s="1" t="str">
        <f>IFERROR(VLOOKUP($V53,CAPTURE_SITE_INFO!$B$3:$U$501,5,FALSE),"")</f>
        <v/>
      </c>
      <c r="AA53" s="1" t="str">
        <f>IFERROR(VLOOKUP($V53,CAPTURE_SITE_INFO!$B$3:$U$501,6,FALSE),"")</f>
        <v/>
      </c>
      <c r="AB53" s="1" t="str">
        <f>IFERROR(VLOOKUP($V53,CAPTURE_SITE_INFO!$B$3:$U$501,7,FALSE),"")</f>
        <v/>
      </c>
      <c r="AC53" s="1" t="str">
        <f>IFERROR(VLOOKUP($V53,CAPTURE_SITE_INFO!$B$3:$U$501,8,FALSE),"")</f>
        <v/>
      </c>
      <c r="AD53" s="16" t="str">
        <f>IFERROR(VLOOKUP($V53,CAPTURE_SITE_INFO!$B$3:$U$501,9,FALSE),"")</f>
        <v/>
      </c>
      <c r="AE53" s="16" t="str">
        <f>IFERROR(VLOOKUP($V53,CAPTURE_SITE_INFO!$B$3:$U$501,10,FALSE),"")</f>
        <v/>
      </c>
      <c r="AF53" s="190" t="str">
        <f>IFERROR(VLOOKUP($V53,CAPTURE_SITE_INFO!$B$3:$U$501,11,FALSE),"")</f>
        <v/>
      </c>
      <c r="AG53" s="190" t="str">
        <f>IFERROR(VLOOKUP($V53,CAPTURE_SITE_INFO!$B$3:$U$501,12,FALSE),"")</f>
        <v/>
      </c>
      <c r="AH53" s="1" t="str">
        <f>IFERROR(VLOOKUP($V53,CAPTURE_SITE_INFO!$B$3:$U$501,13,FALSE),"")</f>
        <v/>
      </c>
      <c r="AI53" s="1" t="str">
        <f>IFERROR(VLOOKUP($V53,CAPTURE_SITE_INFO!$B$3:$U$501,14,FALSE),"")</f>
        <v/>
      </c>
      <c r="AJ53" s="1" t="str">
        <f>IFERROR(VLOOKUP($V53,CAPTURE_SITE_INFO!$B$3:$U$501,15,FALSE),"")</f>
        <v/>
      </c>
      <c r="AK53" s="1" t="str">
        <f>IFERROR(VLOOKUP($V53,CAPTURE_SITE_INFO!$B$3:$U$501,16,FALSE),"")</f>
        <v/>
      </c>
      <c r="AL53" s="1" t="str">
        <f>IFERROR(VLOOKUP($V53,CAPTURE_SITE_INFO!$B$3:$U$501,17,FALSE),"")</f>
        <v/>
      </c>
      <c r="AM53" s="1" t="str">
        <f>IFERROR(VLOOKUP($V53,CAPTURE_SITE_INFO!$B$3:$U$501,18,FALSE),"")</f>
        <v/>
      </c>
      <c r="AN53" s="1" t="str">
        <f>IFERROR(VLOOKUP($V53,CAPTURE_SITE_INFO!$B$3:$U$501,19,FALSE),"")</f>
        <v/>
      </c>
      <c r="AO53" s="1" t="str">
        <f>IFERROR(VLOOKUP($V53,CAPTURE_SITE_INFO!$B$3:$U$501,20,FALSE),"")</f>
        <v/>
      </c>
      <c r="AP53" s="1" t="str">
        <f>IFERROR(VLOOKUP($V53,CAPTURE_SITE_INFO!$B$3:$V$501,21,FALSE),"")</f>
        <v/>
      </c>
    </row>
    <row r="54" spans="1:42" x14ac:dyDescent="0.25">
      <c r="A54" s="1" t="str">
        <f t="shared" si="0"/>
        <v/>
      </c>
      <c r="B54" s="1" t="str">
        <f>IF(CAPTURE_DATA!O55="NOBATS___","NOBATS",IF(CAPTURE_DATA!O55="___","",CAPTURE_DATA!O55))</f>
        <v/>
      </c>
      <c r="C54" s="1" t="str">
        <f t="shared" si="1"/>
        <v/>
      </c>
      <c r="D54" s="1" t="str">
        <f>IF(CAPTURE_DATA!Q55 = 0,"",CAPTURE_DATA!Q55)</f>
        <v/>
      </c>
      <c r="E54" s="1" t="str">
        <f>IF(CAPTURE_DATA!R55 = 0,"",CAPTURE_DATA!R55)</f>
        <v/>
      </c>
      <c r="F54" s="1" t="str">
        <f>IF(CAPTURE_DATA!S55 = 0,"",CAPTURE_DATA!S55)</f>
        <v/>
      </c>
      <c r="G54" s="1" t="str">
        <f>IF(CAPTURE_DATA!T55=0,"",CAPTURE_DATA!T55)</f>
        <v/>
      </c>
      <c r="H54" s="1" t="str">
        <f>IF(CAPTURE_DATA!U55=0,"",CAPTURE_DATA!U55)</f>
        <v/>
      </c>
      <c r="I54" s="1" t="str">
        <f>IF(CAPTURE_DATA!V55=0,"",CAPTURE_DATA!V55)</f>
        <v/>
      </c>
      <c r="J54" s="1" t="str">
        <f>IF(CAPTURE_DATA!W55=0,"",CAPTURE_DATA!W55)</f>
        <v/>
      </c>
      <c r="K54" s="1" t="str">
        <f>IF(CAPTURE_DATA!X55="","",CAPTURE_DATA!X55)</f>
        <v/>
      </c>
      <c r="L54" s="1" t="str">
        <f>IF(CAPTURE_DATA!Y55="","",CAPTURE_DATA!Y55)</f>
        <v/>
      </c>
      <c r="M54" s="1" t="str">
        <f>IF(CAPTURE_DATA!Z55="","",CAPTURE_DATA!Z55)</f>
        <v/>
      </c>
      <c r="N54" s="1" t="str">
        <f>IF(CAPTURE_DATA!AA55=0,"",CAPTURE_DATA!AA55)</f>
        <v/>
      </c>
      <c r="O54" s="1" t="str">
        <f>IF(CAPTURE_DATA!AB55=0,"",CAPTURE_DATA!AB55)</f>
        <v/>
      </c>
      <c r="P54" s="1" t="str">
        <f>IF(CAPTURE_DATA!AC55="-","",CAPTURE_DATA!AC55)</f>
        <v/>
      </c>
      <c r="Q54" s="1" t="str">
        <f>IF(CAPTURE_DATA!AD55=0,"",CAPTURE_DATA!AD55)</f>
        <v/>
      </c>
      <c r="R54" s="1" t="str">
        <f>IF(CAPTURE_DATA!AE55=0,"",CAPTURE_DATA!AE55)</f>
        <v/>
      </c>
      <c r="S54" s="1" t="str">
        <f>IF(CAPTURE_DATA!AF55=0,"",CAPTURE_DATA!AF55)</f>
        <v/>
      </c>
      <c r="T54" s="16" t="str">
        <f>IF(B54="","",IF(B54="NBAT","",CAPTURE_DATA!A55))</f>
        <v/>
      </c>
      <c r="U54" s="1" t="str">
        <f>IF(CAPTURE_DATA!AG55=0,"",CAPTURE_DATA!AG55)</f>
        <v/>
      </c>
      <c r="V54" s="1" t="str">
        <f>IF(CAPTURE_DATA!AH55=0,"",CAPTURE_DATA!AH55)</f>
        <v/>
      </c>
      <c r="W54" s="1" t="str">
        <f>IFERROR(VLOOKUP(V54,CAPTURE_SITE_INFO!$B$3:$U$501,2,FALSE),"")</f>
        <v/>
      </c>
      <c r="X54" s="1" t="str">
        <f>IFERROR(VLOOKUP($V54,CAPTURE_SITE_INFO!$B$3:$U$501,3,FALSE),"")</f>
        <v/>
      </c>
      <c r="Y54" s="189" t="str">
        <f>IFERROR(VLOOKUP($V54,CAPTURE_SITE_INFO!$B$3:$U$501,4,FALSE),"")</f>
        <v/>
      </c>
      <c r="Z54" s="1" t="str">
        <f>IFERROR(VLOOKUP($V54,CAPTURE_SITE_INFO!$B$3:$U$501,5,FALSE),"")</f>
        <v/>
      </c>
      <c r="AA54" s="1" t="str">
        <f>IFERROR(VLOOKUP($V54,CAPTURE_SITE_INFO!$B$3:$U$501,6,FALSE),"")</f>
        <v/>
      </c>
      <c r="AB54" s="1" t="str">
        <f>IFERROR(VLOOKUP($V54,CAPTURE_SITE_INFO!$B$3:$U$501,7,FALSE),"")</f>
        <v/>
      </c>
      <c r="AC54" s="1" t="str">
        <f>IFERROR(VLOOKUP($V54,CAPTURE_SITE_INFO!$B$3:$U$501,8,FALSE),"")</f>
        <v/>
      </c>
      <c r="AD54" s="16" t="str">
        <f>IFERROR(VLOOKUP($V54,CAPTURE_SITE_INFO!$B$3:$U$501,9,FALSE),"")</f>
        <v/>
      </c>
      <c r="AE54" s="16" t="str">
        <f>IFERROR(VLOOKUP($V54,CAPTURE_SITE_INFO!$B$3:$U$501,10,FALSE),"")</f>
        <v/>
      </c>
      <c r="AF54" s="190" t="str">
        <f>IFERROR(VLOOKUP($V54,CAPTURE_SITE_INFO!$B$3:$U$501,11,FALSE),"")</f>
        <v/>
      </c>
      <c r="AG54" s="190" t="str">
        <f>IFERROR(VLOOKUP($V54,CAPTURE_SITE_INFO!$B$3:$U$501,12,FALSE),"")</f>
        <v/>
      </c>
      <c r="AH54" s="1" t="str">
        <f>IFERROR(VLOOKUP($V54,CAPTURE_SITE_INFO!$B$3:$U$501,13,FALSE),"")</f>
        <v/>
      </c>
      <c r="AI54" s="1" t="str">
        <f>IFERROR(VLOOKUP($V54,CAPTURE_SITE_INFO!$B$3:$U$501,14,FALSE),"")</f>
        <v/>
      </c>
      <c r="AJ54" s="1" t="str">
        <f>IFERROR(VLOOKUP($V54,CAPTURE_SITE_INFO!$B$3:$U$501,15,FALSE),"")</f>
        <v/>
      </c>
      <c r="AK54" s="1" t="str">
        <f>IFERROR(VLOOKUP($V54,CAPTURE_SITE_INFO!$B$3:$U$501,16,FALSE),"")</f>
        <v/>
      </c>
      <c r="AL54" s="1" t="str">
        <f>IFERROR(VLOOKUP($V54,CAPTURE_SITE_INFO!$B$3:$U$501,17,FALSE),"")</f>
        <v/>
      </c>
      <c r="AM54" s="1" t="str">
        <f>IFERROR(VLOOKUP($V54,CAPTURE_SITE_INFO!$B$3:$U$501,18,FALSE),"")</f>
        <v/>
      </c>
      <c r="AN54" s="1" t="str">
        <f>IFERROR(VLOOKUP($V54,CAPTURE_SITE_INFO!$B$3:$U$501,19,FALSE),"")</f>
        <v/>
      </c>
      <c r="AO54" s="1" t="str">
        <f>IFERROR(VLOOKUP($V54,CAPTURE_SITE_INFO!$B$3:$U$501,20,FALSE),"")</f>
        <v/>
      </c>
      <c r="AP54" s="1" t="str">
        <f>IFERROR(VLOOKUP($V54,CAPTURE_SITE_INFO!$B$3:$V$501,21,FALSE),"")</f>
        <v/>
      </c>
    </row>
    <row r="55" spans="1:42" x14ac:dyDescent="0.25">
      <c r="A55" s="1" t="str">
        <f t="shared" si="0"/>
        <v/>
      </c>
      <c r="B55" s="1" t="str">
        <f>IF(CAPTURE_DATA!O56="NOBATS___","NOBATS",IF(CAPTURE_DATA!O56="___","",CAPTURE_DATA!O56))</f>
        <v/>
      </c>
      <c r="C55" s="1" t="str">
        <f t="shared" si="1"/>
        <v/>
      </c>
      <c r="D55" s="1" t="str">
        <f>IF(CAPTURE_DATA!Q56 = 0,"",CAPTURE_DATA!Q56)</f>
        <v/>
      </c>
      <c r="E55" s="1" t="str">
        <f>IF(CAPTURE_DATA!R56 = 0,"",CAPTURE_DATA!R56)</f>
        <v/>
      </c>
      <c r="F55" s="1" t="str">
        <f>IF(CAPTURE_DATA!S56 = 0,"",CAPTURE_DATA!S56)</f>
        <v/>
      </c>
      <c r="G55" s="1" t="str">
        <f>IF(CAPTURE_DATA!T56=0,"",CAPTURE_DATA!T56)</f>
        <v/>
      </c>
      <c r="H55" s="1" t="str">
        <f>IF(CAPTURE_DATA!U56=0,"",CAPTURE_DATA!U56)</f>
        <v/>
      </c>
      <c r="I55" s="1" t="str">
        <f>IF(CAPTURE_DATA!V56=0,"",CAPTURE_DATA!V56)</f>
        <v/>
      </c>
      <c r="J55" s="1" t="str">
        <f>IF(CAPTURE_DATA!W56=0,"",CAPTURE_DATA!W56)</f>
        <v/>
      </c>
      <c r="K55" s="1" t="str">
        <f>IF(CAPTURE_DATA!X56="","",CAPTURE_DATA!X56)</f>
        <v/>
      </c>
      <c r="L55" s="1" t="str">
        <f>IF(CAPTURE_DATA!Y56="","",CAPTURE_DATA!Y56)</f>
        <v/>
      </c>
      <c r="M55" s="1" t="str">
        <f>IF(CAPTURE_DATA!Z56="","",CAPTURE_DATA!Z56)</f>
        <v/>
      </c>
      <c r="N55" s="1" t="str">
        <f>IF(CAPTURE_DATA!AA56=0,"",CAPTURE_DATA!AA56)</f>
        <v/>
      </c>
      <c r="O55" s="1" t="str">
        <f>IF(CAPTURE_DATA!AB56=0,"",CAPTURE_DATA!AB56)</f>
        <v/>
      </c>
      <c r="P55" s="1" t="str">
        <f>IF(CAPTURE_DATA!AC56="-","",CAPTURE_DATA!AC56)</f>
        <v/>
      </c>
      <c r="Q55" s="1" t="str">
        <f>IF(CAPTURE_DATA!AD56=0,"",CAPTURE_DATA!AD56)</f>
        <v/>
      </c>
      <c r="R55" s="1" t="str">
        <f>IF(CAPTURE_DATA!AE56=0,"",CAPTURE_DATA!AE56)</f>
        <v/>
      </c>
      <c r="S55" s="1" t="str">
        <f>IF(CAPTURE_DATA!AF56=0,"",CAPTURE_DATA!AF56)</f>
        <v/>
      </c>
      <c r="T55" s="16" t="str">
        <f>IF(B55="","",IF(B55="NBAT","",CAPTURE_DATA!A56))</f>
        <v/>
      </c>
      <c r="U55" s="1" t="str">
        <f>IF(CAPTURE_DATA!AG56=0,"",CAPTURE_DATA!AG56)</f>
        <v/>
      </c>
      <c r="V55" s="1" t="str">
        <f>IF(CAPTURE_DATA!AH56=0,"",CAPTURE_DATA!AH56)</f>
        <v/>
      </c>
      <c r="W55" s="1" t="str">
        <f>IFERROR(VLOOKUP(V55,CAPTURE_SITE_INFO!$B$3:$U$501,2,FALSE),"")</f>
        <v/>
      </c>
      <c r="X55" s="1" t="str">
        <f>IFERROR(VLOOKUP($V55,CAPTURE_SITE_INFO!$B$3:$U$501,3,FALSE),"")</f>
        <v/>
      </c>
      <c r="Y55" s="189" t="str">
        <f>IFERROR(VLOOKUP($V55,CAPTURE_SITE_INFO!$B$3:$U$501,4,FALSE),"")</f>
        <v/>
      </c>
      <c r="Z55" s="1" t="str">
        <f>IFERROR(VLOOKUP($V55,CAPTURE_SITE_INFO!$B$3:$U$501,5,FALSE),"")</f>
        <v/>
      </c>
      <c r="AA55" s="1" t="str">
        <f>IFERROR(VLOOKUP($V55,CAPTURE_SITE_INFO!$B$3:$U$501,6,FALSE),"")</f>
        <v/>
      </c>
      <c r="AB55" s="1" t="str">
        <f>IFERROR(VLOOKUP($V55,CAPTURE_SITE_INFO!$B$3:$U$501,7,FALSE),"")</f>
        <v/>
      </c>
      <c r="AC55" s="1" t="str">
        <f>IFERROR(VLOOKUP($V55,CAPTURE_SITE_INFO!$B$3:$U$501,8,FALSE),"")</f>
        <v/>
      </c>
      <c r="AD55" s="16" t="str">
        <f>IFERROR(VLOOKUP($V55,CAPTURE_SITE_INFO!$B$3:$U$501,9,FALSE),"")</f>
        <v/>
      </c>
      <c r="AE55" s="16" t="str">
        <f>IFERROR(VLOOKUP($V55,CAPTURE_SITE_INFO!$B$3:$U$501,10,FALSE),"")</f>
        <v/>
      </c>
      <c r="AF55" s="190" t="str">
        <f>IFERROR(VLOOKUP($V55,CAPTURE_SITE_INFO!$B$3:$U$501,11,FALSE),"")</f>
        <v/>
      </c>
      <c r="AG55" s="190" t="str">
        <f>IFERROR(VLOOKUP($V55,CAPTURE_SITE_INFO!$B$3:$U$501,12,FALSE),"")</f>
        <v/>
      </c>
      <c r="AH55" s="1" t="str">
        <f>IFERROR(VLOOKUP($V55,CAPTURE_SITE_INFO!$B$3:$U$501,13,FALSE),"")</f>
        <v/>
      </c>
      <c r="AI55" s="1" t="str">
        <f>IFERROR(VLOOKUP($V55,CAPTURE_SITE_INFO!$B$3:$U$501,14,FALSE),"")</f>
        <v/>
      </c>
      <c r="AJ55" s="1" t="str">
        <f>IFERROR(VLOOKUP($V55,CAPTURE_SITE_INFO!$B$3:$U$501,15,FALSE),"")</f>
        <v/>
      </c>
      <c r="AK55" s="1" t="str">
        <f>IFERROR(VLOOKUP($V55,CAPTURE_SITE_INFO!$B$3:$U$501,16,FALSE),"")</f>
        <v/>
      </c>
      <c r="AL55" s="1" t="str">
        <f>IFERROR(VLOOKUP($V55,CAPTURE_SITE_INFO!$B$3:$U$501,17,FALSE),"")</f>
        <v/>
      </c>
      <c r="AM55" s="1" t="str">
        <f>IFERROR(VLOOKUP($V55,CAPTURE_SITE_INFO!$B$3:$U$501,18,FALSE),"")</f>
        <v/>
      </c>
      <c r="AN55" s="1" t="str">
        <f>IFERROR(VLOOKUP($V55,CAPTURE_SITE_INFO!$B$3:$U$501,19,FALSE),"")</f>
        <v/>
      </c>
      <c r="AO55" s="1" t="str">
        <f>IFERROR(VLOOKUP($V55,CAPTURE_SITE_INFO!$B$3:$U$501,20,FALSE),"")</f>
        <v/>
      </c>
      <c r="AP55" s="1" t="str">
        <f>IFERROR(VLOOKUP($V55,CAPTURE_SITE_INFO!$B$3:$V$501,21,FALSE),"")</f>
        <v/>
      </c>
    </row>
    <row r="56" spans="1:42" x14ac:dyDescent="0.25">
      <c r="A56" s="1" t="str">
        <f t="shared" si="0"/>
        <v/>
      </c>
      <c r="B56" s="1" t="str">
        <f>IF(CAPTURE_DATA!O57="NOBATS___","NOBATS",IF(CAPTURE_DATA!O57="___","",CAPTURE_DATA!O57))</f>
        <v/>
      </c>
      <c r="C56" s="1" t="str">
        <f t="shared" si="1"/>
        <v/>
      </c>
      <c r="D56" s="1" t="str">
        <f>IF(CAPTURE_DATA!Q57 = 0,"",CAPTURE_DATA!Q57)</f>
        <v/>
      </c>
      <c r="E56" s="1" t="str">
        <f>IF(CAPTURE_DATA!R57 = 0,"",CAPTURE_DATA!R57)</f>
        <v/>
      </c>
      <c r="F56" s="1" t="str">
        <f>IF(CAPTURE_DATA!S57 = 0,"",CAPTURE_DATA!S57)</f>
        <v/>
      </c>
      <c r="G56" s="1" t="str">
        <f>IF(CAPTURE_DATA!T57=0,"",CAPTURE_DATA!T57)</f>
        <v/>
      </c>
      <c r="H56" s="1" t="str">
        <f>IF(CAPTURE_DATA!U57=0,"",CAPTURE_DATA!U57)</f>
        <v/>
      </c>
      <c r="I56" s="1" t="str">
        <f>IF(CAPTURE_DATA!V57=0,"",CAPTURE_DATA!V57)</f>
        <v/>
      </c>
      <c r="J56" s="1" t="str">
        <f>IF(CAPTURE_DATA!W57=0,"",CAPTURE_DATA!W57)</f>
        <v/>
      </c>
      <c r="K56" s="1" t="str">
        <f>IF(CAPTURE_DATA!X57="","",CAPTURE_DATA!X57)</f>
        <v/>
      </c>
      <c r="L56" s="1" t="str">
        <f>IF(CAPTURE_DATA!Y57="","",CAPTURE_DATA!Y57)</f>
        <v/>
      </c>
      <c r="M56" s="1" t="str">
        <f>IF(CAPTURE_DATA!Z57="","",CAPTURE_DATA!Z57)</f>
        <v/>
      </c>
      <c r="N56" s="1" t="str">
        <f>IF(CAPTURE_DATA!AA57=0,"",CAPTURE_DATA!AA57)</f>
        <v/>
      </c>
      <c r="O56" s="1" t="str">
        <f>IF(CAPTURE_DATA!AB57=0,"",CAPTURE_DATA!AB57)</f>
        <v/>
      </c>
      <c r="P56" s="1" t="str">
        <f>IF(CAPTURE_DATA!AC57="-","",CAPTURE_DATA!AC57)</f>
        <v/>
      </c>
      <c r="Q56" s="1" t="str">
        <f>IF(CAPTURE_DATA!AD57=0,"",CAPTURE_DATA!AD57)</f>
        <v/>
      </c>
      <c r="R56" s="1" t="str">
        <f>IF(CAPTURE_DATA!AE57=0,"",CAPTURE_DATA!AE57)</f>
        <v/>
      </c>
      <c r="S56" s="1" t="str">
        <f>IF(CAPTURE_DATA!AF57=0,"",CAPTURE_DATA!AF57)</f>
        <v/>
      </c>
      <c r="T56" s="16" t="str">
        <f>IF(B56="","",IF(B56="NBAT","",CAPTURE_DATA!A57))</f>
        <v/>
      </c>
      <c r="U56" s="1" t="str">
        <f>IF(CAPTURE_DATA!AG57=0,"",CAPTURE_DATA!AG57)</f>
        <v/>
      </c>
      <c r="V56" s="1" t="str">
        <f>IF(CAPTURE_DATA!AH57=0,"",CAPTURE_DATA!AH57)</f>
        <v/>
      </c>
      <c r="W56" s="1" t="str">
        <f>IFERROR(VLOOKUP(V56,CAPTURE_SITE_INFO!$B$3:$U$501,2,FALSE),"")</f>
        <v/>
      </c>
      <c r="X56" s="1" t="str">
        <f>IFERROR(VLOOKUP($V56,CAPTURE_SITE_INFO!$B$3:$U$501,3,FALSE),"")</f>
        <v/>
      </c>
      <c r="Y56" s="189" t="str">
        <f>IFERROR(VLOOKUP($V56,CAPTURE_SITE_INFO!$B$3:$U$501,4,FALSE),"")</f>
        <v/>
      </c>
      <c r="Z56" s="1" t="str">
        <f>IFERROR(VLOOKUP($V56,CAPTURE_SITE_INFO!$B$3:$U$501,5,FALSE),"")</f>
        <v/>
      </c>
      <c r="AA56" s="1" t="str">
        <f>IFERROR(VLOOKUP($V56,CAPTURE_SITE_INFO!$B$3:$U$501,6,FALSE),"")</f>
        <v/>
      </c>
      <c r="AB56" s="1" t="str">
        <f>IFERROR(VLOOKUP($V56,CAPTURE_SITE_INFO!$B$3:$U$501,7,FALSE),"")</f>
        <v/>
      </c>
      <c r="AC56" s="1" t="str">
        <f>IFERROR(VLOOKUP($V56,CAPTURE_SITE_INFO!$B$3:$U$501,8,FALSE),"")</f>
        <v/>
      </c>
      <c r="AD56" s="16" t="str">
        <f>IFERROR(VLOOKUP($V56,CAPTURE_SITE_INFO!$B$3:$U$501,9,FALSE),"")</f>
        <v/>
      </c>
      <c r="AE56" s="16" t="str">
        <f>IFERROR(VLOOKUP($V56,CAPTURE_SITE_INFO!$B$3:$U$501,10,FALSE),"")</f>
        <v/>
      </c>
      <c r="AF56" s="190" t="str">
        <f>IFERROR(VLOOKUP($V56,CAPTURE_SITE_INFO!$B$3:$U$501,11,FALSE),"")</f>
        <v/>
      </c>
      <c r="AG56" s="190" t="str">
        <f>IFERROR(VLOOKUP($V56,CAPTURE_SITE_INFO!$B$3:$U$501,12,FALSE),"")</f>
        <v/>
      </c>
      <c r="AH56" s="1" t="str">
        <f>IFERROR(VLOOKUP($V56,CAPTURE_SITE_INFO!$B$3:$U$501,13,FALSE),"")</f>
        <v/>
      </c>
      <c r="AI56" s="1" t="str">
        <f>IFERROR(VLOOKUP($V56,CAPTURE_SITE_INFO!$B$3:$U$501,14,FALSE),"")</f>
        <v/>
      </c>
      <c r="AJ56" s="1" t="str">
        <f>IFERROR(VLOOKUP($V56,CAPTURE_SITE_INFO!$B$3:$U$501,15,FALSE),"")</f>
        <v/>
      </c>
      <c r="AK56" s="1" t="str">
        <f>IFERROR(VLOOKUP($V56,CAPTURE_SITE_INFO!$B$3:$U$501,16,FALSE),"")</f>
        <v/>
      </c>
      <c r="AL56" s="1" t="str">
        <f>IFERROR(VLOOKUP($V56,CAPTURE_SITE_INFO!$B$3:$U$501,17,FALSE),"")</f>
        <v/>
      </c>
      <c r="AM56" s="1" t="str">
        <f>IFERROR(VLOOKUP($V56,CAPTURE_SITE_INFO!$B$3:$U$501,18,FALSE),"")</f>
        <v/>
      </c>
      <c r="AN56" s="1" t="str">
        <f>IFERROR(VLOOKUP($V56,CAPTURE_SITE_INFO!$B$3:$U$501,19,FALSE),"")</f>
        <v/>
      </c>
      <c r="AO56" s="1" t="str">
        <f>IFERROR(VLOOKUP($V56,CAPTURE_SITE_INFO!$B$3:$U$501,20,FALSE),"")</f>
        <v/>
      </c>
      <c r="AP56" s="1" t="str">
        <f>IFERROR(VLOOKUP($V56,CAPTURE_SITE_INFO!$B$3:$V$501,21,FALSE),"")</f>
        <v/>
      </c>
    </row>
    <row r="57" spans="1:42" x14ac:dyDescent="0.25">
      <c r="A57" s="1" t="str">
        <f t="shared" si="0"/>
        <v/>
      </c>
      <c r="B57" s="1" t="str">
        <f>IF(CAPTURE_DATA!O58="NOBATS___","NOBATS",IF(CAPTURE_DATA!O58="___","",CAPTURE_DATA!O58))</f>
        <v/>
      </c>
      <c r="C57" s="1" t="str">
        <f t="shared" si="1"/>
        <v/>
      </c>
      <c r="D57" s="1" t="str">
        <f>IF(CAPTURE_DATA!Q58 = 0,"",CAPTURE_DATA!Q58)</f>
        <v/>
      </c>
      <c r="E57" s="1" t="str">
        <f>IF(CAPTURE_DATA!R58 = 0,"",CAPTURE_DATA!R58)</f>
        <v/>
      </c>
      <c r="F57" s="1" t="str">
        <f>IF(CAPTURE_DATA!S58 = 0,"",CAPTURE_DATA!S58)</f>
        <v/>
      </c>
      <c r="G57" s="1" t="str">
        <f>IF(CAPTURE_DATA!T58=0,"",CAPTURE_DATA!T58)</f>
        <v/>
      </c>
      <c r="H57" s="1" t="str">
        <f>IF(CAPTURE_DATA!U58=0,"",CAPTURE_DATA!U58)</f>
        <v/>
      </c>
      <c r="I57" s="1" t="str">
        <f>IF(CAPTURE_DATA!V58=0,"",CAPTURE_DATA!V58)</f>
        <v/>
      </c>
      <c r="J57" s="1" t="str">
        <f>IF(CAPTURE_DATA!W58=0,"",CAPTURE_DATA!W58)</f>
        <v/>
      </c>
      <c r="K57" s="1" t="str">
        <f>IF(CAPTURE_DATA!X58="","",CAPTURE_DATA!X58)</f>
        <v/>
      </c>
      <c r="L57" s="1" t="str">
        <f>IF(CAPTURE_DATA!Y58="","",CAPTURE_DATA!Y58)</f>
        <v/>
      </c>
      <c r="M57" s="1" t="str">
        <f>IF(CAPTURE_DATA!Z58="","",CAPTURE_DATA!Z58)</f>
        <v/>
      </c>
      <c r="N57" s="1" t="str">
        <f>IF(CAPTURE_DATA!AA58=0,"",CAPTURE_DATA!AA58)</f>
        <v/>
      </c>
      <c r="O57" s="1" t="str">
        <f>IF(CAPTURE_DATA!AB58=0,"",CAPTURE_DATA!AB58)</f>
        <v/>
      </c>
      <c r="P57" s="1" t="str">
        <f>IF(CAPTURE_DATA!AC58="-","",CAPTURE_DATA!AC58)</f>
        <v/>
      </c>
      <c r="Q57" s="1" t="str">
        <f>IF(CAPTURE_DATA!AD58=0,"",CAPTURE_DATA!AD58)</f>
        <v/>
      </c>
      <c r="R57" s="1" t="str">
        <f>IF(CAPTURE_DATA!AE58=0,"",CAPTURE_DATA!AE58)</f>
        <v/>
      </c>
      <c r="S57" s="1" t="str">
        <f>IF(CAPTURE_DATA!AF58=0,"",CAPTURE_DATA!AF58)</f>
        <v/>
      </c>
      <c r="T57" s="16" t="str">
        <f>IF(B57="","",IF(B57="NBAT","",CAPTURE_DATA!A58))</f>
        <v/>
      </c>
      <c r="U57" s="1" t="str">
        <f>IF(CAPTURE_DATA!AG58=0,"",CAPTURE_DATA!AG58)</f>
        <v/>
      </c>
      <c r="V57" s="1" t="str">
        <f>IF(CAPTURE_DATA!AH58=0,"",CAPTURE_DATA!AH58)</f>
        <v/>
      </c>
      <c r="W57" s="1" t="str">
        <f>IFERROR(VLOOKUP(V57,CAPTURE_SITE_INFO!$B$3:$U$501,2,FALSE),"")</f>
        <v/>
      </c>
      <c r="X57" s="1" t="str">
        <f>IFERROR(VLOOKUP($V57,CAPTURE_SITE_INFO!$B$3:$U$501,3,FALSE),"")</f>
        <v/>
      </c>
      <c r="Y57" s="189" t="str">
        <f>IFERROR(VLOOKUP($V57,CAPTURE_SITE_INFO!$B$3:$U$501,4,FALSE),"")</f>
        <v/>
      </c>
      <c r="Z57" s="1" t="str">
        <f>IFERROR(VLOOKUP($V57,CAPTURE_SITE_INFO!$B$3:$U$501,5,FALSE),"")</f>
        <v/>
      </c>
      <c r="AA57" s="1" t="str">
        <f>IFERROR(VLOOKUP($V57,CAPTURE_SITE_INFO!$B$3:$U$501,6,FALSE),"")</f>
        <v/>
      </c>
      <c r="AB57" s="1" t="str">
        <f>IFERROR(VLOOKUP($V57,CAPTURE_SITE_INFO!$B$3:$U$501,7,FALSE),"")</f>
        <v/>
      </c>
      <c r="AC57" s="1" t="str">
        <f>IFERROR(VLOOKUP($V57,CAPTURE_SITE_INFO!$B$3:$U$501,8,FALSE),"")</f>
        <v/>
      </c>
      <c r="AD57" s="16" t="str">
        <f>IFERROR(VLOOKUP($V57,CAPTURE_SITE_INFO!$B$3:$U$501,9,FALSE),"")</f>
        <v/>
      </c>
      <c r="AE57" s="16" t="str">
        <f>IFERROR(VLOOKUP($V57,CAPTURE_SITE_INFO!$B$3:$U$501,10,FALSE),"")</f>
        <v/>
      </c>
      <c r="AF57" s="190" t="str">
        <f>IFERROR(VLOOKUP($V57,CAPTURE_SITE_INFO!$B$3:$U$501,11,FALSE),"")</f>
        <v/>
      </c>
      <c r="AG57" s="190" t="str">
        <f>IFERROR(VLOOKUP($V57,CAPTURE_SITE_INFO!$B$3:$U$501,12,FALSE),"")</f>
        <v/>
      </c>
      <c r="AH57" s="1" t="str">
        <f>IFERROR(VLOOKUP($V57,CAPTURE_SITE_INFO!$B$3:$U$501,13,FALSE),"")</f>
        <v/>
      </c>
      <c r="AI57" s="1" t="str">
        <f>IFERROR(VLOOKUP($V57,CAPTURE_SITE_INFO!$B$3:$U$501,14,FALSE),"")</f>
        <v/>
      </c>
      <c r="AJ57" s="1" t="str">
        <f>IFERROR(VLOOKUP($V57,CAPTURE_SITE_INFO!$B$3:$U$501,15,FALSE),"")</f>
        <v/>
      </c>
      <c r="AK57" s="1" t="str">
        <f>IFERROR(VLOOKUP($V57,CAPTURE_SITE_INFO!$B$3:$U$501,16,FALSE),"")</f>
        <v/>
      </c>
      <c r="AL57" s="1" t="str">
        <f>IFERROR(VLOOKUP($V57,CAPTURE_SITE_INFO!$B$3:$U$501,17,FALSE),"")</f>
        <v/>
      </c>
      <c r="AM57" s="1" t="str">
        <f>IFERROR(VLOOKUP($V57,CAPTURE_SITE_INFO!$B$3:$U$501,18,FALSE),"")</f>
        <v/>
      </c>
      <c r="AN57" s="1" t="str">
        <f>IFERROR(VLOOKUP($V57,CAPTURE_SITE_INFO!$B$3:$U$501,19,FALSE),"")</f>
        <v/>
      </c>
      <c r="AO57" s="1" t="str">
        <f>IFERROR(VLOOKUP($V57,CAPTURE_SITE_INFO!$B$3:$U$501,20,FALSE),"")</f>
        <v/>
      </c>
      <c r="AP57" s="1" t="str">
        <f>IFERROR(VLOOKUP($V57,CAPTURE_SITE_INFO!$B$3:$V$501,21,FALSE),"")</f>
        <v/>
      </c>
    </row>
    <row r="58" spans="1:42" x14ac:dyDescent="0.25">
      <c r="A58" s="1" t="str">
        <f t="shared" si="0"/>
        <v/>
      </c>
      <c r="B58" s="1" t="str">
        <f>IF(CAPTURE_DATA!O59="NOBATS___","NOBATS",IF(CAPTURE_DATA!O59="___","",CAPTURE_DATA!O59))</f>
        <v/>
      </c>
      <c r="C58" s="1" t="str">
        <f t="shared" si="1"/>
        <v/>
      </c>
      <c r="D58" s="1" t="str">
        <f>IF(CAPTURE_DATA!Q59 = 0,"",CAPTURE_DATA!Q59)</f>
        <v/>
      </c>
      <c r="E58" s="1" t="str">
        <f>IF(CAPTURE_DATA!R59 = 0,"",CAPTURE_DATA!R59)</f>
        <v/>
      </c>
      <c r="F58" s="1" t="str">
        <f>IF(CAPTURE_DATA!S59 = 0,"",CAPTURE_DATA!S59)</f>
        <v/>
      </c>
      <c r="G58" s="1" t="str">
        <f>IF(CAPTURE_DATA!T59=0,"",CAPTURE_DATA!T59)</f>
        <v/>
      </c>
      <c r="H58" s="1" t="str">
        <f>IF(CAPTURE_DATA!U59=0,"",CAPTURE_DATA!U59)</f>
        <v/>
      </c>
      <c r="I58" s="1" t="str">
        <f>IF(CAPTURE_DATA!V59=0,"",CAPTURE_DATA!V59)</f>
        <v/>
      </c>
      <c r="J58" s="1" t="str">
        <f>IF(CAPTURE_DATA!W59=0,"",CAPTURE_DATA!W59)</f>
        <v/>
      </c>
      <c r="K58" s="1" t="str">
        <f>IF(CAPTURE_DATA!X59="","",CAPTURE_DATA!X59)</f>
        <v/>
      </c>
      <c r="L58" s="1" t="str">
        <f>IF(CAPTURE_DATA!Y59="","",CAPTURE_DATA!Y59)</f>
        <v/>
      </c>
      <c r="M58" s="1" t="str">
        <f>IF(CAPTURE_DATA!Z59="","",CAPTURE_DATA!Z59)</f>
        <v/>
      </c>
      <c r="N58" s="1" t="str">
        <f>IF(CAPTURE_DATA!AA59=0,"",CAPTURE_DATA!AA59)</f>
        <v/>
      </c>
      <c r="O58" s="1" t="str">
        <f>IF(CAPTURE_DATA!AB59=0,"",CAPTURE_DATA!AB59)</f>
        <v/>
      </c>
      <c r="P58" s="1" t="str">
        <f>IF(CAPTURE_DATA!AC59="-","",CAPTURE_DATA!AC59)</f>
        <v/>
      </c>
      <c r="Q58" s="1" t="str">
        <f>IF(CAPTURE_DATA!AD59=0,"",CAPTURE_DATA!AD59)</f>
        <v/>
      </c>
      <c r="R58" s="1" t="str">
        <f>IF(CAPTURE_DATA!AE59=0,"",CAPTURE_DATA!AE59)</f>
        <v/>
      </c>
      <c r="S58" s="1" t="str">
        <f>IF(CAPTURE_DATA!AF59=0,"",CAPTURE_DATA!AF59)</f>
        <v/>
      </c>
      <c r="T58" s="16" t="str">
        <f>IF(B58="","",IF(B58="NBAT","",CAPTURE_DATA!A59))</f>
        <v/>
      </c>
      <c r="U58" s="1" t="str">
        <f>IF(CAPTURE_DATA!AG59=0,"",CAPTURE_DATA!AG59)</f>
        <v/>
      </c>
      <c r="V58" s="1" t="str">
        <f>IF(CAPTURE_DATA!AH59=0,"",CAPTURE_DATA!AH59)</f>
        <v/>
      </c>
      <c r="W58" s="1" t="str">
        <f>IFERROR(VLOOKUP(V58,CAPTURE_SITE_INFO!$B$3:$U$501,2,FALSE),"")</f>
        <v/>
      </c>
      <c r="X58" s="1" t="str">
        <f>IFERROR(VLOOKUP($V58,CAPTURE_SITE_INFO!$B$3:$U$501,3,FALSE),"")</f>
        <v/>
      </c>
      <c r="Y58" s="189" t="str">
        <f>IFERROR(VLOOKUP($V58,CAPTURE_SITE_INFO!$B$3:$U$501,4,FALSE),"")</f>
        <v/>
      </c>
      <c r="Z58" s="1" t="str">
        <f>IFERROR(VLOOKUP($V58,CAPTURE_SITE_INFO!$B$3:$U$501,5,FALSE),"")</f>
        <v/>
      </c>
      <c r="AA58" s="1" t="str">
        <f>IFERROR(VLOOKUP($V58,CAPTURE_SITE_INFO!$B$3:$U$501,6,FALSE),"")</f>
        <v/>
      </c>
      <c r="AB58" s="1" t="str">
        <f>IFERROR(VLOOKUP($V58,CAPTURE_SITE_INFO!$B$3:$U$501,7,FALSE),"")</f>
        <v/>
      </c>
      <c r="AC58" s="1" t="str">
        <f>IFERROR(VLOOKUP($V58,CAPTURE_SITE_INFO!$B$3:$U$501,8,FALSE),"")</f>
        <v/>
      </c>
      <c r="AD58" s="16" t="str">
        <f>IFERROR(VLOOKUP($V58,CAPTURE_SITE_INFO!$B$3:$U$501,9,FALSE),"")</f>
        <v/>
      </c>
      <c r="AE58" s="16" t="str">
        <f>IFERROR(VLOOKUP($V58,CAPTURE_SITE_INFO!$B$3:$U$501,10,FALSE),"")</f>
        <v/>
      </c>
      <c r="AF58" s="190" t="str">
        <f>IFERROR(VLOOKUP($V58,CAPTURE_SITE_INFO!$B$3:$U$501,11,FALSE),"")</f>
        <v/>
      </c>
      <c r="AG58" s="190" t="str">
        <f>IFERROR(VLOOKUP($V58,CAPTURE_SITE_INFO!$B$3:$U$501,12,FALSE),"")</f>
        <v/>
      </c>
      <c r="AH58" s="1" t="str">
        <f>IFERROR(VLOOKUP($V58,CAPTURE_SITE_INFO!$B$3:$U$501,13,FALSE),"")</f>
        <v/>
      </c>
      <c r="AI58" s="1" t="str">
        <f>IFERROR(VLOOKUP($V58,CAPTURE_SITE_INFO!$B$3:$U$501,14,FALSE),"")</f>
        <v/>
      </c>
      <c r="AJ58" s="1" t="str">
        <f>IFERROR(VLOOKUP($V58,CAPTURE_SITE_INFO!$B$3:$U$501,15,FALSE),"")</f>
        <v/>
      </c>
      <c r="AK58" s="1" t="str">
        <f>IFERROR(VLOOKUP($V58,CAPTURE_SITE_INFO!$B$3:$U$501,16,FALSE),"")</f>
        <v/>
      </c>
      <c r="AL58" s="1" t="str">
        <f>IFERROR(VLOOKUP($V58,CAPTURE_SITE_INFO!$B$3:$U$501,17,FALSE),"")</f>
        <v/>
      </c>
      <c r="AM58" s="1" t="str">
        <f>IFERROR(VLOOKUP($V58,CAPTURE_SITE_INFO!$B$3:$U$501,18,FALSE),"")</f>
        <v/>
      </c>
      <c r="AN58" s="1" t="str">
        <f>IFERROR(VLOOKUP($V58,CAPTURE_SITE_INFO!$B$3:$U$501,19,FALSE),"")</f>
        <v/>
      </c>
      <c r="AO58" s="1" t="str">
        <f>IFERROR(VLOOKUP($V58,CAPTURE_SITE_INFO!$B$3:$U$501,20,FALSE),"")</f>
        <v/>
      </c>
      <c r="AP58" s="1" t="str">
        <f>IFERROR(VLOOKUP($V58,CAPTURE_SITE_INFO!$B$3:$V$501,21,FALSE),"")</f>
        <v/>
      </c>
    </row>
    <row r="59" spans="1:42" x14ac:dyDescent="0.25">
      <c r="A59" s="1" t="str">
        <f t="shared" si="0"/>
        <v/>
      </c>
      <c r="B59" s="1" t="str">
        <f>IF(CAPTURE_DATA!O60="NOBATS___","NOBATS",IF(CAPTURE_DATA!O60="___","",CAPTURE_DATA!O60))</f>
        <v/>
      </c>
      <c r="C59" s="1" t="str">
        <f t="shared" si="1"/>
        <v/>
      </c>
      <c r="D59" s="1" t="str">
        <f>IF(CAPTURE_DATA!Q60 = 0,"",CAPTURE_DATA!Q60)</f>
        <v/>
      </c>
      <c r="E59" s="1" t="str">
        <f>IF(CAPTURE_DATA!R60 = 0,"",CAPTURE_DATA!R60)</f>
        <v/>
      </c>
      <c r="F59" s="1" t="str">
        <f>IF(CAPTURE_DATA!S60 = 0,"",CAPTURE_DATA!S60)</f>
        <v/>
      </c>
      <c r="G59" s="1" t="str">
        <f>IF(CAPTURE_DATA!T60=0,"",CAPTURE_DATA!T60)</f>
        <v/>
      </c>
      <c r="H59" s="1" t="str">
        <f>IF(CAPTURE_DATA!U60=0,"",CAPTURE_DATA!U60)</f>
        <v/>
      </c>
      <c r="I59" s="1" t="str">
        <f>IF(CAPTURE_DATA!V60=0,"",CAPTURE_DATA!V60)</f>
        <v/>
      </c>
      <c r="J59" s="1" t="str">
        <f>IF(CAPTURE_DATA!W60=0,"",CAPTURE_DATA!W60)</f>
        <v/>
      </c>
      <c r="K59" s="1" t="str">
        <f>IF(CAPTURE_DATA!X60="","",CAPTURE_DATA!X60)</f>
        <v/>
      </c>
      <c r="L59" s="1" t="str">
        <f>IF(CAPTURE_DATA!Y60="","",CAPTURE_DATA!Y60)</f>
        <v/>
      </c>
      <c r="M59" s="1" t="str">
        <f>IF(CAPTURE_DATA!Z60="","",CAPTURE_DATA!Z60)</f>
        <v/>
      </c>
      <c r="N59" s="1" t="str">
        <f>IF(CAPTURE_DATA!AA60=0,"",CAPTURE_DATA!AA60)</f>
        <v/>
      </c>
      <c r="O59" s="1" t="str">
        <f>IF(CAPTURE_DATA!AB60=0,"",CAPTURE_DATA!AB60)</f>
        <v/>
      </c>
      <c r="P59" s="1" t="str">
        <f>IF(CAPTURE_DATA!AC60="-","",CAPTURE_DATA!AC60)</f>
        <v/>
      </c>
      <c r="Q59" s="1" t="str">
        <f>IF(CAPTURE_DATA!AD60=0,"",CAPTURE_DATA!AD60)</f>
        <v/>
      </c>
      <c r="R59" s="1" t="str">
        <f>IF(CAPTURE_DATA!AE60=0,"",CAPTURE_DATA!AE60)</f>
        <v/>
      </c>
      <c r="S59" s="1" t="str">
        <f>IF(CAPTURE_DATA!AF60=0,"",CAPTURE_DATA!AF60)</f>
        <v/>
      </c>
      <c r="T59" s="16" t="str">
        <f>IF(B59="","",IF(B59="NBAT","",CAPTURE_DATA!A60))</f>
        <v/>
      </c>
      <c r="U59" s="1" t="str">
        <f>IF(CAPTURE_DATA!AG60=0,"",CAPTURE_DATA!AG60)</f>
        <v/>
      </c>
      <c r="V59" s="1" t="str">
        <f>IF(CAPTURE_DATA!AH60=0,"",CAPTURE_DATA!AH60)</f>
        <v/>
      </c>
      <c r="W59" s="1" t="str">
        <f>IFERROR(VLOOKUP(V59,CAPTURE_SITE_INFO!$B$3:$U$501,2,FALSE),"")</f>
        <v/>
      </c>
      <c r="X59" s="1" t="str">
        <f>IFERROR(VLOOKUP($V59,CAPTURE_SITE_INFO!$B$3:$U$501,3,FALSE),"")</f>
        <v/>
      </c>
      <c r="Y59" s="189" t="str">
        <f>IFERROR(VLOOKUP($V59,CAPTURE_SITE_INFO!$B$3:$U$501,4,FALSE),"")</f>
        <v/>
      </c>
      <c r="Z59" s="1" t="str">
        <f>IFERROR(VLOOKUP($V59,CAPTURE_SITE_INFO!$B$3:$U$501,5,FALSE),"")</f>
        <v/>
      </c>
      <c r="AA59" s="1" t="str">
        <f>IFERROR(VLOOKUP($V59,CAPTURE_SITE_INFO!$B$3:$U$501,6,FALSE),"")</f>
        <v/>
      </c>
      <c r="AB59" s="1" t="str">
        <f>IFERROR(VLOOKUP($V59,CAPTURE_SITE_INFO!$B$3:$U$501,7,FALSE),"")</f>
        <v/>
      </c>
      <c r="AC59" s="1" t="str">
        <f>IFERROR(VLOOKUP($V59,CAPTURE_SITE_INFO!$B$3:$U$501,8,FALSE),"")</f>
        <v/>
      </c>
      <c r="AD59" s="16" t="str">
        <f>IFERROR(VLOOKUP($V59,CAPTURE_SITE_INFO!$B$3:$U$501,9,FALSE),"")</f>
        <v/>
      </c>
      <c r="AE59" s="16" t="str">
        <f>IFERROR(VLOOKUP($V59,CAPTURE_SITE_INFO!$B$3:$U$501,10,FALSE),"")</f>
        <v/>
      </c>
      <c r="AF59" s="190" t="str">
        <f>IFERROR(VLOOKUP($V59,CAPTURE_SITE_INFO!$B$3:$U$501,11,FALSE),"")</f>
        <v/>
      </c>
      <c r="AG59" s="190" t="str">
        <f>IFERROR(VLOOKUP($V59,CAPTURE_SITE_INFO!$B$3:$U$501,12,FALSE),"")</f>
        <v/>
      </c>
      <c r="AH59" s="1" t="str">
        <f>IFERROR(VLOOKUP($V59,CAPTURE_SITE_INFO!$B$3:$U$501,13,FALSE),"")</f>
        <v/>
      </c>
      <c r="AI59" s="1" t="str">
        <f>IFERROR(VLOOKUP($V59,CAPTURE_SITE_INFO!$B$3:$U$501,14,FALSE),"")</f>
        <v/>
      </c>
      <c r="AJ59" s="1" t="str">
        <f>IFERROR(VLOOKUP($V59,CAPTURE_SITE_INFO!$B$3:$U$501,15,FALSE),"")</f>
        <v/>
      </c>
      <c r="AK59" s="1" t="str">
        <f>IFERROR(VLOOKUP($V59,CAPTURE_SITE_INFO!$B$3:$U$501,16,FALSE),"")</f>
        <v/>
      </c>
      <c r="AL59" s="1" t="str">
        <f>IFERROR(VLOOKUP($V59,CAPTURE_SITE_INFO!$B$3:$U$501,17,FALSE),"")</f>
        <v/>
      </c>
      <c r="AM59" s="1" t="str">
        <f>IFERROR(VLOOKUP($V59,CAPTURE_SITE_INFO!$B$3:$U$501,18,FALSE),"")</f>
        <v/>
      </c>
      <c r="AN59" s="1" t="str">
        <f>IFERROR(VLOOKUP($V59,CAPTURE_SITE_INFO!$B$3:$U$501,19,FALSE),"")</f>
        <v/>
      </c>
      <c r="AO59" s="1" t="str">
        <f>IFERROR(VLOOKUP($V59,CAPTURE_SITE_INFO!$B$3:$U$501,20,FALSE),"")</f>
        <v/>
      </c>
      <c r="AP59" s="1" t="str">
        <f>IFERROR(VLOOKUP($V59,CAPTURE_SITE_INFO!$B$3:$V$501,21,FALSE),"")</f>
        <v/>
      </c>
    </row>
    <row r="60" spans="1:42" x14ac:dyDescent="0.25">
      <c r="A60" s="1" t="str">
        <f t="shared" si="0"/>
        <v/>
      </c>
      <c r="B60" s="1" t="str">
        <f>IF(CAPTURE_DATA!O61="NOBATS___","NOBATS",IF(CAPTURE_DATA!O61="___","",CAPTURE_DATA!O61))</f>
        <v/>
      </c>
      <c r="C60" s="1" t="str">
        <f t="shared" si="1"/>
        <v/>
      </c>
      <c r="D60" s="1" t="str">
        <f>IF(CAPTURE_DATA!Q61 = 0,"",CAPTURE_DATA!Q61)</f>
        <v/>
      </c>
      <c r="E60" s="1" t="str">
        <f>IF(CAPTURE_DATA!R61 = 0,"",CAPTURE_DATA!R61)</f>
        <v/>
      </c>
      <c r="F60" s="1" t="str">
        <f>IF(CAPTURE_DATA!S61 = 0,"",CAPTURE_DATA!S61)</f>
        <v/>
      </c>
      <c r="G60" s="1" t="str">
        <f>IF(CAPTURE_DATA!T61=0,"",CAPTURE_DATA!T61)</f>
        <v/>
      </c>
      <c r="H60" s="1" t="str">
        <f>IF(CAPTURE_DATA!U61=0,"",CAPTURE_DATA!U61)</f>
        <v/>
      </c>
      <c r="I60" s="1" t="str">
        <f>IF(CAPTURE_DATA!V61=0,"",CAPTURE_DATA!V61)</f>
        <v/>
      </c>
      <c r="J60" s="1" t="str">
        <f>IF(CAPTURE_DATA!W61=0,"",CAPTURE_DATA!W61)</f>
        <v/>
      </c>
      <c r="K60" s="1" t="str">
        <f>IF(CAPTURE_DATA!X61="","",CAPTURE_DATA!X61)</f>
        <v/>
      </c>
      <c r="L60" s="1" t="str">
        <f>IF(CAPTURE_DATA!Y61="","",CAPTURE_DATA!Y61)</f>
        <v/>
      </c>
      <c r="M60" s="1" t="str">
        <f>IF(CAPTURE_DATA!Z61="","",CAPTURE_DATA!Z61)</f>
        <v/>
      </c>
      <c r="N60" s="1" t="str">
        <f>IF(CAPTURE_DATA!AA61=0,"",CAPTURE_DATA!AA61)</f>
        <v/>
      </c>
      <c r="O60" s="1" t="str">
        <f>IF(CAPTURE_DATA!AB61=0,"",CAPTURE_DATA!AB61)</f>
        <v/>
      </c>
      <c r="P60" s="1" t="str">
        <f>IF(CAPTURE_DATA!AC61="-","",CAPTURE_DATA!AC61)</f>
        <v/>
      </c>
      <c r="Q60" s="1" t="str">
        <f>IF(CAPTURE_DATA!AD61=0,"",CAPTURE_DATA!AD61)</f>
        <v/>
      </c>
      <c r="R60" s="1" t="str">
        <f>IF(CAPTURE_DATA!AE61=0,"",CAPTURE_DATA!AE61)</f>
        <v/>
      </c>
      <c r="S60" s="1" t="str">
        <f>IF(CAPTURE_DATA!AF61=0,"",CAPTURE_DATA!AF61)</f>
        <v/>
      </c>
      <c r="T60" s="16" t="str">
        <f>IF(B60="","",IF(B60="NBAT","",CAPTURE_DATA!A61))</f>
        <v/>
      </c>
      <c r="U60" s="1" t="str">
        <f>IF(CAPTURE_DATA!AG61=0,"",CAPTURE_DATA!AG61)</f>
        <v/>
      </c>
      <c r="V60" s="1" t="str">
        <f>IF(CAPTURE_DATA!AH61=0,"",CAPTURE_DATA!AH61)</f>
        <v/>
      </c>
      <c r="W60" s="1" t="str">
        <f>IFERROR(VLOOKUP(V60,CAPTURE_SITE_INFO!$B$3:$U$501,2,FALSE),"")</f>
        <v/>
      </c>
      <c r="X60" s="1" t="str">
        <f>IFERROR(VLOOKUP($V60,CAPTURE_SITE_INFO!$B$3:$U$501,3,FALSE),"")</f>
        <v/>
      </c>
      <c r="Y60" s="189" t="str">
        <f>IFERROR(VLOOKUP($V60,CAPTURE_SITE_INFO!$B$3:$U$501,4,FALSE),"")</f>
        <v/>
      </c>
      <c r="Z60" s="1" t="str">
        <f>IFERROR(VLOOKUP($V60,CAPTURE_SITE_INFO!$B$3:$U$501,5,FALSE),"")</f>
        <v/>
      </c>
      <c r="AA60" s="1" t="str">
        <f>IFERROR(VLOOKUP($V60,CAPTURE_SITE_INFO!$B$3:$U$501,6,FALSE),"")</f>
        <v/>
      </c>
      <c r="AB60" s="1" t="str">
        <f>IFERROR(VLOOKUP($V60,CAPTURE_SITE_INFO!$B$3:$U$501,7,FALSE),"")</f>
        <v/>
      </c>
      <c r="AC60" s="1" t="str">
        <f>IFERROR(VLOOKUP($V60,CAPTURE_SITE_INFO!$B$3:$U$501,8,FALSE),"")</f>
        <v/>
      </c>
      <c r="AD60" s="16" t="str">
        <f>IFERROR(VLOOKUP($V60,CAPTURE_SITE_INFO!$B$3:$U$501,9,FALSE),"")</f>
        <v/>
      </c>
      <c r="AE60" s="16" t="str">
        <f>IFERROR(VLOOKUP($V60,CAPTURE_SITE_INFO!$B$3:$U$501,10,FALSE),"")</f>
        <v/>
      </c>
      <c r="AF60" s="190" t="str">
        <f>IFERROR(VLOOKUP($V60,CAPTURE_SITE_INFO!$B$3:$U$501,11,FALSE),"")</f>
        <v/>
      </c>
      <c r="AG60" s="190" t="str">
        <f>IFERROR(VLOOKUP($V60,CAPTURE_SITE_INFO!$B$3:$U$501,12,FALSE),"")</f>
        <v/>
      </c>
      <c r="AH60" s="1" t="str">
        <f>IFERROR(VLOOKUP($V60,CAPTURE_SITE_INFO!$B$3:$U$501,13,FALSE),"")</f>
        <v/>
      </c>
      <c r="AI60" s="1" t="str">
        <f>IFERROR(VLOOKUP($V60,CAPTURE_SITE_INFO!$B$3:$U$501,14,FALSE),"")</f>
        <v/>
      </c>
      <c r="AJ60" s="1" t="str">
        <f>IFERROR(VLOOKUP($V60,CAPTURE_SITE_INFO!$B$3:$U$501,15,FALSE),"")</f>
        <v/>
      </c>
      <c r="AK60" s="1" t="str">
        <f>IFERROR(VLOOKUP($V60,CAPTURE_SITE_INFO!$B$3:$U$501,16,FALSE),"")</f>
        <v/>
      </c>
      <c r="AL60" s="1" t="str">
        <f>IFERROR(VLOOKUP($V60,CAPTURE_SITE_INFO!$B$3:$U$501,17,FALSE),"")</f>
        <v/>
      </c>
      <c r="AM60" s="1" t="str">
        <f>IFERROR(VLOOKUP($V60,CAPTURE_SITE_INFO!$B$3:$U$501,18,FALSE),"")</f>
        <v/>
      </c>
      <c r="AN60" s="1" t="str">
        <f>IFERROR(VLOOKUP($V60,CAPTURE_SITE_INFO!$B$3:$U$501,19,FALSE),"")</f>
        <v/>
      </c>
      <c r="AO60" s="1" t="str">
        <f>IFERROR(VLOOKUP($V60,CAPTURE_SITE_INFO!$B$3:$U$501,20,FALSE),"")</f>
        <v/>
      </c>
      <c r="AP60" s="1" t="str">
        <f>IFERROR(VLOOKUP($V60,CAPTURE_SITE_INFO!$B$3:$V$501,21,FALSE),"")</f>
        <v/>
      </c>
    </row>
    <row r="61" spans="1:42" x14ac:dyDescent="0.25">
      <c r="A61" s="1" t="str">
        <f t="shared" si="0"/>
        <v/>
      </c>
      <c r="B61" s="1" t="str">
        <f>IF(CAPTURE_DATA!O62="NOBATS___","NOBATS",IF(CAPTURE_DATA!O62="___","",CAPTURE_DATA!O62))</f>
        <v/>
      </c>
      <c r="C61" s="1" t="str">
        <f t="shared" si="1"/>
        <v/>
      </c>
      <c r="D61" s="1" t="str">
        <f>IF(CAPTURE_DATA!Q62 = 0,"",CAPTURE_DATA!Q62)</f>
        <v/>
      </c>
      <c r="E61" s="1" t="str">
        <f>IF(CAPTURE_DATA!R62 = 0,"",CAPTURE_DATA!R62)</f>
        <v/>
      </c>
      <c r="F61" s="1" t="str">
        <f>IF(CAPTURE_DATA!S62 = 0,"",CAPTURE_DATA!S62)</f>
        <v/>
      </c>
      <c r="G61" s="1" t="str">
        <f>IF(CAPTURE_DATA!T62=0,"",CAPTURE_DATA!T62)</f>
        <v/>
      </c>
      <c r="H61" s="1" t="str">
        <f>IF(CAPTURE_DATA!U62=0,"",CAPTURE_DATA!U62)</f>
        <v/>
      </c>
      <c r="I61" s="1" t="str">
        <f>IF(CAPTURE_DATA!V62=0,"",CAPTURE_DATA!V62)</f>
        <v/>
      </c>
      <c r="J61" s="1" t="str">
        <f>IF(CAPTURE_DATA!W62=0,"",CAPTURE_DATA!W62)</f>
        <v/>
      </c>
      <c r="K61" s="1" t="str">
        <f>IF(CAPTURE_DATA!X62="","",CAPTURE_DATA!X62)</f>
        <v/>
      </c>
      <c r="L61" s="1" t="str">
        <f>IF(CAPTURE_DATA!Y62="","",CAPTURE_DATA!Y62)</f>
        <v/>
      </c>
      <c r="M61" s="1" t="str">
        <f>IF(CAPTURE_DATA!Z62="","",CAPTURE_DATA!Z62)</f>
        <v/>
      </c>
      <c r="N61" s="1" t="str">
        <f>IF(CAPTURE_DATA!AA62=0,"",CAPTURE_DATA!AA62)</f>
        <v/>
      </c>
      <c r="O61" s="1" t="str">
        <f>IF(CAPTURE_DATA!AB62=0,"",CAPTURE_DATA!AB62)</f>
        <v/>
      </c>
      <c r="P61" s="1" t="str">
        <f>IF(CAPTURE_DATA!AC62="-","",CAPTURE_DATA!AC62)</f>
        <v/>
      </c>
      <c r="Q61" s="1" t="str">
        <f>IF(CAPTURE_DATA!AD62=0,"",CAPTURE_DATA!AD62)</f>
        <v/>
      </c>
      <c r="R61" s="1" t="str">
        <f>IF(CAPTURE_DATA!AE62=0,"",CAPTURE_DATA!AE62)</f>
        <v/>
      </c>
      <c r="S61" s="1" t="str">
        <f>IF(CAPTURE_DATA!AF62=0,"",CAPTURE_DATA!AF62)</f>
        <v/>
      </c>
      <c r="T61" s="16" t="str">
        <f>IF(B61="","",IF(B61="NBAT","",CAPTURE_DATA!A62))</f>
        <v/>
      </c>
      <c r="U61" s="1" t="str">
        <f>IF(CAPTURE_DATA!AG62=0,"",CAPTURE_DATA!AG62)</f>
        <v/>
      </c>
      <c r="V61" s="1" t="str">
        <f>IF(CAPTURE_DATA!AH62=0,"",CAPTURE_DATA!AH62)</f>
        <v/>
      </c>
      <c r="W61" s="1" t="str">
        <f>IFERROR(VLOOKUP(V61,CAPTURE_SITE_INFO!$B$3:$U$501,2,FALSE),"")</f>
        <v/>
      </c>
      <c r="X61" s="1" t="str">
        <f>IFERROR(VLOOKUP($V61,CAPTURE_SITE_INFO!$B$3:$U$501,3,FALSE),"")</f>
        <v/>
      </c>
      <c r="Y61" s="189" t="str">
        <f>IFERROR(VLOOKUP($V61,CAPTURE_SITE_INFO!$B$3:$U$501,4,FALSE),"")</f>
        <v/>
      </c>
      <c r="Z61" s="1" t="str">
        <f>IFERROR(VLOOKUP($V61,CAPTURE_SITE_INFO!$B$3:$U$501,5,FALSE),"")</f>
        <v/>
      </c>
      <c r="AA61" s="1" t="str">
        <f>IFERROR(VLOOKUP($V61,CAPTURE_SITE_INFO!$B$3:$U$501,6,FALSE),"")</f>
        <v/>
      </c>
      <c r="AB61" s="1" t="str">
        <f>IFERROR(VLOOKUP($V61,CAPTURE_SITE_INFO!$B$3:$U$501,7,FALSE),"")</f>
        <v/>
      </c>
      <c r="AC61" s="1" t="str">
        <f>IFERROR(VLOOKUP($V61,CAPTURE_SITE_INFO!$B$3:$U$501,8,FALSE),"")</f>
        <v/>
      </c>
      <c r="AD61" s="16" t="str">
        <f>IFERROR(VLOOKUP($V61,CAPTURE_SITE_INFO!$B$3:$U$501,9,FALSE),"")</f>
        <v/>
      </c>
      <c r="AE61" s="16" t="str">
        <f>IFERROR(VLOOKUP($V61,CAPTURE_SITE_INFO!$B$3:$U$501,10,FALSE),"")</f>
        <v/>
      </c>
      <c r="AF61" s="190" t="str">
        <f>IFERROR(VLOOKUP($V61,CAPTURE_SITE_INFO!$B$3:$U$501,11,FALSE),"")</f>
        <v/>
      </c>
      <c r="AG61" s="190" t="str">
        <f>IFERROR(VLOOKUP($V61,CAPTURE_SITE_INFO!$B$3:$U$501,12,FALSE),"")</f>
        <v/>
      </c>
      <c r="AH61" s="1" t="str">
        <f>IFERROR(VLOOKUP($V61,CAPTURE_SITE_INFO!$B$3:$U$501,13,FALSE),"")</f>
        <v/>
      </c>
      <c r="AI61" s="1" t="str">
        <f>IFERROR(VLOOKUP($V61,CAPTURE_SITE_INFO!$B$3:$U$501,14,FALSE),"")</f>
        <v/>
      </c>
      <c r="AJ61" s="1" t="str">
        <f>IFERROR(VLOOKUP($V61,CAPTURE_SITE_INFO!$B$3:$U$501,15,FALSE),"")</f>
        <v/>
      </c>
      <c r="AK61" s="1" t="str">
        <f>IFERROR(VLOOKUP($V61,CAPTURE_SITE_INFO!$B$3:$U$501,16,FALSE),"")</f>
        <v/>
      </c>
      <c r="AL61" s="1" t="str">
        <f>IFERROR(VLOOKUP($V61,CAPTURE_SITE_INFO!$B$3:$U$501,17,FALSE),"")</f>
        <v/>
      </c>
      <c r="AM61" s="1" t="str">
        <f>IFERROR(VLOOKUP($V61,CAPTURE_SITE_INFO!$B$3:$U$501,18,FALSE),"")</f>
        <v/>
      </c>
      <c r="AN61" s="1" t="str">
        <f>IFERROR(VLOOKUP($V61,CAPTURE_SITE_INFO!$B$3:$U$501,19,FALSE),"")</f>
        <v/>
      </c>
      <c r="AO61" s="1" t="str">
        <f>IFERROR(VLOOKUP($V61,CAPTURE_SITE_INFO!$B$3:$U$501,20,FALSE),"")</f>
        <v/>
      </c>
      <c r="AP61" s="1" t="str">
        <f>IFERROR(VLOOKUP($V61,CAPTURE_SITE_INFO!$B$3:$V$501,21,FALSE),"")</f>
        <v/>
      </c>
    </row>
    <row r="62" spans="1:42" x14ac:dyDescent="0.25">
      <c r="A62" s="1" t="str">
        <f t="shared" si="0"/>
        <v/>
      </c>
      <c r="B62" s="1" t="str">
        <f>IF(CAPTURE_DATA!O63="NOBATS___","NOBATS",IF(CAPTURE_DATA!O63="___","",CAPTURE_DATA!O63))</f>
        <v/>
      </c>
      <c r="C62" s="1" t="str">
        <f t="shared" si="1"/>
        <v/>
      </c>
      <c r="D62" s="1" t="str">
        <f>IF(CAPTURE_DATA!Q63 = 0,"",CAPTURE_DATA!Q63)</f>
        <v/>
      </c>
      <c r="E62" s="1" t="str">
        <f>IF(CAPTURE_DATA!R63 = 0,"",CAPTURE_DATA!R63)</f>
        <v/>
      </c>
      <c r="F62" s="1" t="str">
        <f>IF(CAPTURE_DATA!S63 = 0,"",CAPTURE_DATA!S63)</f>
        <v/>
      </c>
      <c r="G62" s="1" t="str">
        <f>IF(CAPTURE_DATA!T63=0,"",CAPTURE_DATA!T63)</f>
        <v/>
      </c>
      <c r="H62" s="1" t="str">
        <f>IF(CAPTURE_DATA!U63=0,"",CAPTURE_DATA!U63)</f>
        <v/>
      </c>
      <c r="I62" s="1" t="str">
        <f>IF(CAPTURE_DATA!V63=0,"",CAPTURE_DATA!V63)</f>
        <v/>
      </c>
      <c r="J62" s="1" t="str">
        <f>IF(CAPTURE_DATA!W63=0,"",CAPTURE_DATA!W63)</f>
        <v/>
      </c>
      <c r="K62" s="1" t="str">
        <f>IF(CAPTURE_DATA!X63="","",CAPTURE_DATA!X63)</f>
        <v/>
      </c>
      <c r="L62" s="1" t="str">
        <f>IF(CAPTURE_DATA!Y63="","",CAPTURE_DATA!Y63)</f>
        <v/>
      </c>
      <c r="M62" s="1" t="str">
        <f>IF(CAPTURE_DATA!Z63="","",CAPTURE_DATA!Z63)</f>
        <v/>
      </c>
      <c r="N62" s="1" t="str">
        <f>IF(CAPTURE_DATA!AA63=0,"",CAPTURE_DATA!AA63)</f>
        <v/>
      </c>
      <c r="O62" s="1" t="str">
        <f>IF(CAPTURE_DATA!AB63=0,"",CAPTURE_DATA!AB63)</f>
        <v/>
      </c>
      <c r="P62" s="1" t="str">
        <f>IF(CAPTURE_DATA!AC63="-","",CAPTURE_DATA!AC63)</f>
        <v/>
      </c>
      <c r="Q62" s="1" t="str">
        <f>IF(CAPTURE_DATA!AD63=0,"",CAPTURE_DATA!AD63)</f>
        <v/>
      </c>
      <c r="R62" s="1" t="str">
        <f>IF(CAPTURE_DATA!AE63=0,"",CAPTURE_DATA!AE63)</f>
        <v/>
      </c>
      <c r="S62" s="1" t="str">
        <f>IF(CAPTURE_DATA!AF63=0,"",CAPTURE_DATA!AF63)</f>
        <v/>
      </c>
      <c r="T62" s="16" t="str">
        <f>IF(B62="","",IF(B62="NBAT","",CAPTURE_DATA!A63))</f>
        <v/>
      </c>
      <c r="U62" s="1" t="str">
        <f>IF(CAPTURE_DATA!AG63=0,"",CAPTURE_DATA!AG63)</f>
        <v/>
      </c>
      <c r="V62" s="1" t="str">
        <f>IF(CAPTURE_DATA!AH63=0,"",CAPTURE_DATA!AH63)</f>
        <v/>
      </c>
      <c r="W62" s="1" t="str">
        <f>IFERROR(VLOOKUP(V62,CAPTURE_SITE_INFO!$B$3:$U$501,2,FALSE),"")</f>
        <v/>
      </c>
      <c r="X62" s="1" t="str">
        <f>IFERROR(VLOOKUP($V62,CAPTURE_SITE_INFO!$B$3:$U$501,3,FALSE),"")</f>
        <v/>
      </c>
      <c r="Y62" s="189" t="str">
        <f>IFERROR(VLOOKUP($V62,CAPTURE_SITE_INFO!$B$3:$U$501,4,FALSE),"")</f>
        <v/>
      </c>
      <c r="Z62" s="1" t="str">
        <f>IFERROR(VLOOKUP($V62,CAPTURE_SITE_INFO!$B$3:$U$501,5,FALSE),"")</f>
        <v/>
      </c>
      <c r="AA62" s="1" t="str">
        <f>IFERROR(VLOOKUP($V62,CAPTURE_SITE_INFO!$B$3:$U$501,6,FALSE),"")</f>
        <v/>
      </c>
      <c r="AB62" s="1" t="str">
        <f>IFERROR(VLOOKUP($V62,CAPTURE_SITE_INFO!$B$3:$U$501,7,FALSE),"")</f>
        <v/>
      </c>
      <c r="AC62" s="1" t="str">
        <f>IFERROR(VLOOKUP($V62,CAPTURE_SITE_INFO!$B$3:$U$501,8,FALSE),"")</f>
        <v/>
      </c>
      <c r="AD62" s="16" t="str">
        <f>IFERROR(VLOOKUP($V62,CAPTURE_SITE_INFO!$B$3:$U$501,9,FALSE),"")</f>
        <v/>
      </c>
      <c r="AE62" s="16" t="str">
        <f>IFERROR(VLOOKUP($V62,CAPTURE_SITE_INFO!$B$3:$U$501,10,FALSE),"")</f>
        <v/>
      </c>
      <c r="AF62" s="190" t="str">
        <f>IFERROR(VLOOKUP($V62,CAPTURE_SITE_INFO!$B$3:$U$501,11,FALSE),"")</f>
        <v/>
      </c>
      <c r="AG62" s="190" t="str">
        <f>IFERROR(VLOOKUP($V62,CAPTURE_SITE_INFO!$B$3:$U$501,12,FALSE),"")</f>
        <v/>
      </c>
      <c r="AH62" s="1" t="str">
        <f>IFERROR(VLOOKUP($V62,CAPTURE_SITE_INFO!$B$3:$U$501,13,FALSE),"")</f>
        <v/>
      </c>
      <c r="AI62" s="1" t="str">
        <f>IFERROR(VLOOKUP($V62,CAPTURE_SITE_INFO!$B$3:$U$501,14,FALSE),"")</f>
        <v/>
      </c>
      <c r="AJ62" s="1" t="str">
        <f>IFERROR(VLOOKUP($V62,CAPTURE_SITE_INFO!$B$3:$U$501,15,FALSE),"")</f>
        <v/>
      </c>
      <c r="AK62" s="1" t="str">
        <f>IFERROR(VLOOKUP($V62,CAPTURE_SITE_INFO!$B$3:$U$501,16,FALSE),"")</f>
        <v/>
      </c>
      <c r="AL62" s="1" t="str">
        <f>IFERROR(VLOOKUP($V62,CAPTURE_SITE_INFO!$B$3:$U$501,17,FALSE),"")</f>
        <v/>
      </c>
      <c r="AM62" s="1" t="str">
        <f>IFERROR(VLOOKUP($V62,CAPTURE_SITE_INFO!$B$3:$U$501,18,FALSE),"")</f>
        <v/>
      </c>
      <c r="AN62" s="1" t="str">
        <f>IFERROR(VLOOKUP($V62,CAPTURE_SITE_INFO!$B$3:$U$501,19,FALSE),"")</f>
        <v/>
      </c>
      <c r="AO62" s="1" t="str">
        <f>IFERROR(VLOOKUP($V62,CAPTURE_SITE_INFO!$B$3:$U$501,20,FALSE),"")</f>
        <v/>
      </c>
      <c r="AP62" s="1" t="str">
        <f>IFERROR(VLOOKUP($V62,CAPTURE_SITE_INFO!$B$3:$V$501,21,FALSE),"")</f>
        <v/>
      </c>
    </row>
    <row r="63" spans="1:42" x14ac:dyDescent="0.25">
      <c r="A63" s="1" t="str">
        <f t="shared" si="0"/>
        <v/>
      </c>
      <c r="B63" s="1" t="str">
        <f>IF(CAPTURE_DATA!O64="NOBATS___","NOBATS",IF(CAPTURE_DATA!O64="___","",CAPTURE_DATA!O64))</f>
        <v/>
      </c>
      <c r="C63" s="1" t="str">
        <f t="shared" si="1"/>
        <v/>
      </c>
      <c r="D63" s="1" t="str">
        <f>IF(CAPTURE_DATA!Q64 = 0,"",CAPTURE_DATA!Q64)</f>
        <v/>
      </c>
      <c r="E63" s="1" t="str">
        <f>IF(CAPTURE_DATA!R64 = 0,"",CAPTURE_DATA!R64)</f>
        <v/>
      </c>
      <c r="F63" s="1" t="str">
        <f>IF(CAPTURE_DATA!S64 = 0,"",CAPTURE_DATA!S64)</f>
        <v/>
      </c>
      <c r="G63" s="1" t="str">
        <f>IF(CAPTURE_DATA!T64=0,"",CAPTURE_DATA!T64)</f>
        <v/>
      </c>
      <c r="H63" s="1" t="str">
        <f>IF(CAPTURE_DATA!U64=0,"",CAPTURE_DATA!U64)</f>
        <v/>
      </c>
      <c r="I63" s="1" t="str">
        <f>IF(CAPTURE_DATA!V64=0,"",CAPTURE_DATA!V64)</f>
        <v/>
      </c>
      <c r="J63" s="1" t="str">
        <f>IF(CAPTURE_DATA!W64=0,"",CAPTURE_DATA!W64)</f>
        <v/>
      </c>
      <c r="K63" s="1" t="str">
        <f>IF(CAPTURE_DATA!X64="","",CAPTURE_DATA!X64)</f>
        <v/>
      </c>
      <c r="L63" s="1" t="str">
        <f>IF(CAPTURE_DATA!Y64="","",CAPTURE_DATA!Y64)</f>
        <v/>
      </c>
      <c r="M63" s="1" t="str">
        <f>IF(CAPTURE_DATA!Z64="","",CAPTURE_DATA!Z64)</f>
        <v/>
      </c>
      <c r="N63" s="1" t="str">
        <f>IF(CAPTURE_DATA!AA64=0,"",CAPTURE_DATA!AA64)</f>
        <v/>
      </c>
      <c r="O63" s="1" t="str">
        <f>IF(CAPTURE_DATA!AB64=0,"",CAPTURE_DATA!AB64)</f>
        <v/>
      </c>
      <c r="P63" s="1" t="str">
        <f>IF(CAPTURE_DATA!AC64="-","",CAPTURE_DATA!AC64)</f>
        <v/>
      </c>
      <c r="Q63" s="1" t="str">
        <f>IF(CAPTURE_DATA!AD64=0,"",CAPTURE_DATA!AD64)</f>
        <v/>
      </c>
      <c r="R63" s="1" t="str">
        <f>IF(CAPTURE_DATA!AE64=0,"",CAPTURE_DATA!AE64)</f>
        <v/>
      </c>
      <c r="S63" s="1" t="str">
        <f>IF(CAPTURE_DATA!AF64=0,"",CAPTURE_DATA!AF64)</f>
        <v/>
      </c>
      <c r="T63" s="16" t="str">
        <f>IF(B63="","",IF(B63="NBAT","",CAPTURE_DATA!A64))</f>
        <v/>
      </c>
      <c r="U63" s="1" t="str">
        <f>IF(CAPTURE_DATA!AG64=0,"",CAPTURE_DATA!AG64)</f>
        <v/>
      </c>
      <c r="V63" s="1" t="str">
        <f>IF(CAPTURE_DATA!AH64=0,"",CAPTURE_DATA!AH64)</f>
        <v/>
      </c>
      <c r="W63" s="1" t="str">
        <f>IFERROR(VLOOKUP(V63,CAPTURE_SITE_INFO!$B$3:$U$501,2,FALSE),"")</f>
        <v/>
      </c>
      <c r="X63" s="1" t="str">
        <f>IFERROR(VLOOKUP($V63,CAPTURE_SITE_INFO!$B$3:$U$501,3,FALSE),"")</f>
        <v/>
      </c>
      <c r="Y63" s="189" t="str">
        <f>IFERROR(VLOOKUP($V63,CAPTURE_SITE_INFO!$B$3:$U$501,4,FALSE),"")</f>
        <v/>
      </c>
      <c r="Z63" s="1" t="str">
        <f>IFERROR(VLOOKUP($V63,CAPTURE_SITE_INFO!$B$3:$U$501,5,FALSE),"")</f>
        <v/>
      </c>
      <c r="AA63" s="1" t="str">
        <f>IFERROR(VLOOKUP($V63,CAPTURE_SITE_INFO!$B$3:$U$501,6,FALSE),"")</f>
        <v/>
      </c>
      <c r="AB63" s="1" t="str">
        <f>IFERROR(VLOOKUP($V63,CAPTURE_SITE_INFO!$B$3:$U$501,7,FALSE),"")</f>
        <v/>
      </c>
      <c r="AC63" s="1" t="str">
        <f>IFERROR(VLOOKUP($V63,CAPTURE_SITE_INFO!$B$3:$U$501,8,FALSE),"")</f>
        <v/>
      </c>
      <c r="AD63" s="16" t="str">
        <f>IFERROR(VLOOKUP($V63,CAPTURE_SITE_INFO!$B$3:$U$501,9,FALSE),"")</f>
        <v/>
      </c>
      <c r="AE63" s="16" t="str">
        <f>IFERROR(VLOOKUP($V63,CAPTURE_SITE_INFO!$B$3:$U$501,10,FALSE),"")</f>
        <v/>
      </c>
      <c r="AF63" s="190" t="str">
        <f>IFERROR(VLOOKUP($V63,CAPTURE_SITE_INFO!$B$3:$U$501,11,FALSE),"")</f>
        <v/>
      </c>
      <c r="AG63" s="190" t="str">
        <f>IFERROR(VLOOKUP($V63,CAPTURE_SITE_INFO!$B$3:$U$501,12,FALSE),"")</f>
        <v/>
      </c>
      <c r="AH63" s="1" t="str">
        <f>IFERROR(VLOOKUP($V63,CAPTURE_SITE_INFO!$B$3:$U$501,13,FALSE),"")</f>
        <v/>
      </c>
      <c r="AI63" s="1" t="str">
        <f>IFERROR(VLOOKUP($V63,CAPTURE_SITE_INFO!$B$3:$U$501,14,FALSE),"")</f>
        <v/>
      </c>
      <c r="AJ63" s="1" t="str">
        <f>IFERROR(VLOOKUP($V63,CAPTURE_SITE_INFO!$B$3:$U$501,15,FALSE),"")</f>
        <v/>
      </c>
      <c r="AK63" s="1" t="str">
        <f>IFERROR(VLOOKUP($V63,CAPTURE_SITE_INFO!$B$3:$U$501,16,FALSE),"")</f>
        <v/>
      </c>
      <c r="AL63" s="1" t="str">
        <f>IFERROR(VLOOKUP($V63,CAPTURE_SITE_INFO!$B$3:$U$501,17,FALSE),"")</f>
        <v/>
      </c>
      <c r="AM63" s="1" t="str">
        <f>IFERROR(VLOOKUP($V63,CAPTURE_SITE_INFO!$B$3:$U$501,18,FALSE),"")</f>
        <v/>
      </c>
      <c r="AN63" s="1" t="str">
        <f>IFERROR(VLOOKUP($V63,CAPTURE_SITE_INFO!$B$3:$U$501,19,FALSE),"")</f>
        <v/>
      </c>
      <c r="AO63" s="1" t="str">
        <f>IFERROR(VLOOKUP($V63,CAPTURE_SITE_INFO!$B$3:$U$501,20,FALSE),"")</f>
        <v/>
      </c>
      <c r="AP63" s="1" t="str">
        <f>IFERROR(VLOOKUP($V63,CAPTURE_SITE_INFO!$B$3:$V$501,21,FALSE),"")</f>
        <v/>
      </c>
    </row>
    <row r="64" spans="1:42" x14ac:dyDescent="0.25">
      <c r="A64" s="1" t="str">
        <f t="shared" si="0"/>
        <v/>
      </c>
      <c r="B64" s="1" t="str">
        <f>IF(CAPTURE_DATA!O65="NOBATS___","NOBATS",IF(CAPTURE_DATA!O65="___","",CAPTURE_DATA!O65))</f>
        <v/>
      </c>
      <c r="C64" s="1" t="str">
        <f t="shared" si="1"/>
        <v/>
      </c>
      <c r="D64" s="1" t="str">
        <f>IF(CAPTURE_DATA!Q65 = 0,"",CAPTURE_DATA!Q65)</f>
        <v/>
      </c>
      <c r="E64" s="1" t="str">
        <f>IF(CAPTURE_DATA!R65 = 0,"",CAPTURE_DATA!R65)</f>
        <v/>
      </c>
      <c r="F64" s="1" t="str">
        <f>IF(CAPTURE_DATA!S65 = 0,"",CAPTURE_DATA!S65)</f>
        <v/>
      </c>
      <c r="G64" s="1" t="str">
        <f>IF(CAPTURE_DATA!T65=0,"",CAPTURE_DATA!T65)</f>
        <v/>
      </c>
      <c r="H64" s="1" t="str">
        <f>IF(CAPTURE_DATA!U65=0,"",CAPTURE_DATA!U65)</f>
        <v/>
      </c>
      <c r="I64" s="1" t="str">
        <f>IF(CAPTURE_DATA!V65=0,"",CAPTURE_DATA!V65)</f>
        <v/>
      </c>
      <c r="J64" s="1" t="str">
        <f>IF(CAPTURE_DATA!W65=0,"",CAPTURE_DATA!W65)</f>
        <v/>
      </c>
      <c r="K64" s="1" t="str">
        <f>IF(CAPTURE_DATA!X65="","",CAPTURE_DATA!X65)</f>
        <v/>
      </c>
      <c r="L64" s="1" t="str">
        <f>IF(CAPTURE_DATA!Y65="","",CAPTURE_DATA!Y65)</f>
        <v/>
      </c>
      <c r="M64" s="1" t="str">
        <f>IF(CAPTURE_DATA!Z65="","",CAPTURE_DATA!Z65)</f>
        <v/>
      </c>
      <c r="N64" s="1" t="str">
        <f>IF(CAPTURE_DATA!AA65=0,"",CAPTURE_DATA!AA65)</f>
        <v/>
      </c>
      <c r="O64" s="1" t="str">
        <f>IF(CAPTURE_DATA!AB65=0,"",CAPTURE_DATA!AB65)</f>
        <v/>
      </c>
      <c r="P64" s="1" t="str">
        <f>IF(CAPTURE_DATA!AC65="-","",CAPTURE_DATA!AC65)</f>
        <v/>
      </c>
      <c r="Q64" s="1" t="str">
        <f>IF(CAPTURE_DATA!AD65=0,"",CAPTURE_DATA!AD65)</f>
        <v/>
      </c>
      <c r="R64" s="1" t="str">
        <f>IF(CAPTURE_DATA!AE65=0,"",CAPTURE_DATA!AE65)</f>
        <v/>
      </c>
      <c r="S64" s="1" t="str">
        <f>IF(CAPTURE_DATA!AF65=0,"",CAPTURE_DATA!AF65)</f>
        <v/>
      </c>
      <c r="T64" s="16" t="str">
        <f>IF(B64="","",IF(B64="NBAT","",CAPTURE_DATA!A65))</f>
        <v/>
      </c>
      <c r="U64" s="1" t="str">
        <f>IF(CAPTURE_DATA!AG65=0,"",CAPTURE_DATA!AG65)</f>
        <v/>
      </c>
      <c r="V64" s="1" t="str">
        <f>IF(CAPTURE_DATA!AH65=0,"",CAPTURE_DATA!AH65)</f>
        <v/>
      </c>
      <c r="W64" s="1" t="str">
        <f>IFERROR(VLOOKUP(V64,CAPTURE_SITE_INFO!$B$3:$U$501,2,FALSE),"")</f>
        <v/>
      </c>
      <c r="X64" s="1" t="str">
        <f>IFERROR(VLOOKUP($V64,CAPTURE_SITE_INFO!$B$3:$U$501,3,FALSE),"")</f>
        <v/>
      </c>
      <c r="Y64" s="189" t="str">
        <f>IFERROR(VLOOKUP($V64,CAPTURE_SITE_INFO!$B$3:$U$501,4,FALSE),"")</f>
        <v/>
      </c>
      <c r="Z64" s="1" t="str">
        <f>IFERROR(VLOOKUP($V64,CAPTURE_SITE_INFO!$B$3:$U$501,5,FALSE),"")</f>
        <v/>
      </c>
      <c r="AA64" s="1" t="str">
        <f>IFERROR(VLOOKUP($V64,CAPTURE_SITE_INFO!$B$3:$U$501,6,FALSE),"")</f>
        <v/>
      </c>
      <c r="AB64" s="1" t="str">
        <f>IFERROR(VLOOKUP($V64,CAPTURE_SITE_INFO!$B$3:$U$501,7,FALSE),"")</f>
        <v/>
      </c>
      <c r="AC64" s="1" t="str">
        <f>IFERROR(VLOOKUP($V64,CAPTURE_SITE_INFO!$B$3:$U$501,8,FALSE),"")</f>
        <v/>
      </c>
      <c r="AD64" s="16" t="str">
        <f>IFERROR(VLOOKUP($V64,CAPTURE_SITE_INFO!$B$3:$U$501,9,FALSE),"")</f>
        <v/>
      </c>
      <c r="AE64" s="16" t="str">
        <f>IFERROR(VLOOKUP($V64,CAPTURE_SITE_INFO!$B$3:$U$501,10,FALSE),"")</f>
        <v/>
      </c>
      <c r="AF64" s="190" t="str">
        <f>IFERROR(VLOOKUP($V64,CAPTURE_SITE_INFO!$B$3:$U$501,11,FALSE),"")</f>
        <v/>
      </c>
      <c r="AG64" s="190" t="str">
        <f>IFERROR(VLOOKUP($V64,CAPTURE_SITE_INFO!$B$3:$U$501,12,FALSE),"")</f>
        <v/>
      </c>
      <c r="AH64" s="1" t="str">
        <f>IFERROR(VLOOKUP($V64,CAPTURE_SITE_INFO!$B$3:$U$501,13,FALSE),"")</f>
        <v/>
      </c>
      <c r="AI64" s="1" t="str">
        <f>IFERROR(VLOOKUP($V64,CAPTURE_SITE_INFO!$B$3:$U$501,14,FALSE),"")</f>
        <v/>
      </c>
      <c r="AJ64" s="1" t="str">
        <f>IFERROR(VLOOKUP($V64,CAPTURE_SITE_INFO!$B$3:$U$501,15,FALSE),"")</f>
        <v/>
      </c>
      <c r="AK64" s="1" t="str">
        <f>IFERROR(VLOOKUP($V64,CAPTURE_SITE_INFO!$B$3:$U$501,16,FALSE),"")</f>
        <v/>
      </c>
      <c r="AL64" s="1" t="str">
        <f>IFERROR(VLOOKUP($V64,CAPTURE_SITE_INFO!$B$3:$U$501,17,FALSE),"")</f>
        <v/>
      </c>
      <c r="AM64" s="1" t="str">
        <f>IFERROR(VLOOKUP($V64,CAPTURE_SITE_INFO!$B$3:$U$501,18,FALSE),"")</f>
        <v/>
      </c>
      <c r="AN64" s="1" t="str">
        <f>IFERROR(VLOOKUP($V64,CAPTURE_SITE_INFO!$B$3:$U$501,19,FALSE),"")</f>
        <v/>
      </c>
      <c r="AO64" s="1" t="str">
        <f>IFERROR(VLOOKUP($V64,CAPTURE_SITE_INFO!$B$3:$U$501,20,FALSE),"")</f>
        <v/>
      </c>
      <c r="AP64" s="1" t="str">
        <f>IFERROR(VLOOKUP($V64,CAPTURE_SITE_INFO!$B$3:$V$501,21,FALSE),"")</f>
        <v/>
      </c>
    </row>
    <row r="65" spans="1:42" x14ac:dyDescent="0.25">
      <c r="A65" s="1" t="str">
        <f t="shared" si="0"/>
        <v/>
      </c>
      <c r="B65" s="1" t="str">
        <f>IF(CAPTURE_DATA!O66="NOBATS___","NOBATS",IF(CAPTURE_DATA!O66="___","",CAPTURE_DATA!O66))</f>
        <v/>
      </c>
      <c r="C65" s="1" t="str">
        <f t="shared" si="1"/>
        <v/>
      </c>
      <c r="D65" s="1" t="str">
        <f>IF(CAPTURE_DATA!Q66 = 0,"",CAPTURE_DATA!Q66)</f>
        <v/>
      </c>
      <c r="E65" s="1" t="str">
        <f>IF(CAPTURE_DATA!R66 = 0,"",CAPTURE_DATA!R66)</f>
        <v/>
      </c>
      <c r="F65" s="1" t="str">
        <f>IF(CAPTURE_DATA!S66 = 0,"",CAPTURE_DATA!S66)</f>
        <v/>
      </c>
      <c r="G65" s="1" t="str">
        <f>IF(CAPTURE_DATA!T66=0,"",CAPTURE_DATA!T66)</f>
        <v/>
      </c>
      <c r="H65" s="1" t="str">
        <f>IF(CAPTURE_DATA!U66=0,"",CAPTURE_DATA!U66)</f>
        <v/>
      </c>
      <c r="I65" s="1" t="str">
        <f>IF(CAPTURE_DATA!V66=0,"",CAPTURE_DATA!V66)</f>
        <v/>
      </c>
      <c r="J65" s="1" t="str">
        <f>IF(CAPTURE_DATA!W66=0,"",CAPTURE_DATA!W66)</f>
        <v/>
      </c>
      <c r="K65" s="1" t="str">
        <f>IF(CAPTURE_DATA!X66="","",CAPTURE_DATA!X66)</f>
        <v/>
      </c>
      <c r="L65" s="1" t="str">
        <f>IF(CAPTURE_DATA!Y66="","",CAPTURE_DATA!Y66)</f>
        <v/>
      </c>
      <c r="M65" s="1" t="str">
        <f>IF(CAPTURE_DATA!Z66="","",CAPTURE_DATA!Z66)</f>
        <v/>
      </c>
      <c r="N65" s="1" t="str">
        <f>IF(CAPTURE_DATA!AA66=0,"",CAPTURE_DATA!AA66)</f>
        <v/>
      </c>
      <c r="O65" s="1" t="str">
        <f>IF(CAPTURE_DATA!AB66=0,"",CAPTURE_DATA!AB66)</f>
        <v/>
      </c>
      <c r="P65" s="1" t="str">
        <f>IF(CAPTURE_DATA!AC66="-","",CAPTURE_DATA!AC66)</f>
        <v/>
      </c>
      <c r="Q65" s="1" t="str">
        <f>IF(CAPTURE_DATA!AD66=0,"",CAPTURE_DATA!AD66)</f>
        <v/>
      </c>
      <c r="R65" s="1" t="str">
        <f>IF(CAPTURE_DATA!AE66=0,"",CAPTURE_DATA!AE66)</f>
        <v/>
      </c>
      <c r="S65" s="1" t="str">
        <f>IF(CAPTURE_DATA!AF66=0,"",CAPTURE_DATA!AF66)</f>
        <v/>
      </c>
      <c r="T65" s="16" t="str">
        <f>IF(B65="","",IF(B65="NBAT","",CAPTURE_DATA!A66))</f>
        <v/>
      </c>
      <c r="U65" s="1" t="str">
        <f>IF(CAPTURE_DATA!AG66=0,"",CAPTURE_DATA!AG66)</f>
        <v/>
      </c>
      <c r="V65" s="1" t="str">
        <f>IF(CAPTURE_DATA!AH66=0,"",CAPTURE_DATA!AH66)</f>
        <v/>
      </c>
      <c r="W65" s="1" t="str">
        <f>IFERROR(VLOOKUP(V65,CAPTURE_SITE_INFO!$B$3:$U$501,2,FALSE),"")</f>
        <v/>
      </c>
      <c r="X65" s="1" t="str">
        <f>IFERROR(VLOOKUP($V65,CAPTURE_SITE_INFO!$B$3:$U$501,3,FALSE),"")</f>
        <v/>
      </c>
      <c r="Y65" s="189" t="str">
        <f>IFERROR(VLOOKUP($V65,CAPTURE_SITE_INFO!$B$3:$U$501,4,FALSE),"")</f>
        <v/>
      </c>
      <c r="Z65" s="1" t="str">
        <f>IFERROR(VLOOKUP($V65,CAPTURE_SITE_INFO!$B$3:$U$501,5,FALSE),"")</f>
        <v/>
      </c>
      <c r="AA65" s="1" t="str">
        <f>IFERROR(VLOOKUP($V65,CAPTURE_SITE_INFO!$B$3:$U$501,6,FALSE),"")</f>
        <v/>
      </c>
      <c r="AB65" s="1" t="str">
        <f>IFERROR(VLOOKUP($V65,CAPTURE_SITE_INFO!$B$3:$U$501,7,FALSE),"")</f>
        <v/>
      </c>
      <c r="AC65" s="1" t="str">
        <f>IFERROR(VLOOKUP($V65,CAPTURE_SITE_INFO!$B$3:$U$501,8,FALSE),"")</f>
        <v/>
      </c>
      <c r="AD65" s="16" t="str">
        <f>IFERROR(VLOOKUP($V65,CAPTURE_SITE_INFO!$B$3:$U$501,9,FALSE),"")</f>
        <v/>
      </c>
      <c r="AE65" s="16" t="str">
        <f>IFERROR(VLOOKUP($V65,CAPTURE_SITE_INFO!$B$3:$U$501,10,FALSE),"")</f>
        <v/>
      </c>
      <c r="AF65" s="190" t="str">
        <f>IFERROR(VLOOKUP($V65,CAPTURE_SITE_INFO!$B$3:$U$501,11,FALSE),"")</f>
        <v/>
      </c>
      <c r="AG65" s="190" t="str">
        <f>IFERROR(VLOOKUP($V65,CAPTURE_SITE_INFO!$B$3:$U$501,12,FALSE),"")</f>
        <v/>
      </c>
      <c r="AH65" s="1" t="str">
        <f>IFERROR(VLOOKUP($V65,CAPTURE_SITE_INFO!$B$3:$U$501,13,FALSE),"")</f>
        <v/>
      </c>
      <c r="AI65" s="1" t="str">
        <f>IFERROR(VLOOKUP($V65,CAPTURE_SITE_INFO!$B$3:$U$501,14,FALSE),"")</f>
        <v/>
      </c>
      <c r="AJ65" s="1" t="str">
        <f>IFERROR(VLOOKUP($V65,CAPTURE_SITE_INFO!$B$3:$U$501,15,FALSE),"")</f>
        <v/>
      </c>
      <c r="AK65" s="1" t="str">
        <f>IFERROR(VLOOKUP($V65,CAPTURE_SITE_INFO!$B$3:$U$501,16,FALSE),"")</f>
        <v/>
      </c>
      <c r="AL65" s="1" t="str">
        <f>IFERROR(VLOOKUP($V65,CAPTURE_SITE_INFO!$B$3:$U$501,17,FALSE),"")</f>
        <v/>
      </c>
      <c r="AM65" s="1" t="str">
        <f>IFERROR(VLOOKUP($V65,CAPTURE_SITE_INFO!$B$3:$U$501,18,FALSE),"")</f>
        <v/>
      </c>
      <c r="AN65" s="1" t="str">
        <f>IFERROR(VLOOKUP($V65,CAPTURE_SITE_INFO!$B$3:$U$501,19,FALSE),"")</f>
        <v/>
      </c>
      <c r="AO65" s="1" t="str">
        <f>IFERROR(VLOOKUP($V65,CAPTURE_SITE_INFO!$B$3:$U$501,20,FALSE),"")</f>
        <v/>
      </c>
      <c r="AP65" s="1" t="str">
        <f>IFERROR(VLOOKUP($V65,CAPTURE_SITE_INFO!$B$3:$V$501,21,FALSE),"")</f>
        <v/>
      </c>
    </row>
    <row r="66" spans="1:42" x14ac:dyDescent="0.25">
      <c r="A66" s="1" t="str">
        <f t="shared" si="0"/>
        <v/>
      </c>
      <c r="B66" s="1" t="str">
        <f>IF(CAPTURE_DATA!O67="NOBATS___","NOBATS",IF(CAPTURE_DATA!O67="___","",CAPTURE_DATA!O67))</f>
        <v/>
      </c>
      <c r="C66" s="1" t="str">
        <f t="shared" si="1"/>
        <v/>
      </c>
      <c r="D66" s="1" t="str">
        <f>IF(CAPTURE_DATA!Q67 = 0,"",CAPTURE_DATA!Q67)</f>
        <v/>
      </c>
      <c r="E66" s="1" t="str">
        <f>IF(CAPTURE_DATA!R67 = 0,"",CAPTURE_DATA!R67)</f>
        <v/>
      </c>
      <c r="F66" s="1" t="str">
        <f>IF(CAPTURE_DATA!S67 = 0,"",CAPTURE_DATA!S67)</f>
        <v/>
      </c>
      <c r="G66" s="1" t="str">
        <f>IF(CAPTURE_DATA!T67=0,"",CAPTURE_DATA!T67)</f>
        <v/>
      </c>
      <c r="H66" s="1" t="str">
        <f>IF(CAPTURE_DATA!U67=0,"",CAPTURE_DATA!U67)</f>
        <v/>
      </c>
      <c r="I66" s="1" t="str">
        <f>IF(CAPTURE_DATA!V67=0,"",CAPTURE_DATA!V67)</f>
        <v/>
      </c>
      <c r="J66" s="1" t="str">
        <f>IF(CAPTURE_DATA!W67=0,"",CAPTURE_DATA!W67)</f>
        <v/>
      </c>
      <c r="K66" s="1" t="str">
        <f>IF(CAPTURE_DATA!X67="","",CAPTURE_DATA!X67)</f>
        <v/>
      </c>
      <c r="L66" s="1" t="str">
        <f>IF(CAPTURE_DATA!Y67="","",CAPTURE_DATA!Y67)</f>
        <v/>
      </c>
      <c r="M66" s="1" t="str">
        <f>IF(CAPTURE_DATA!Z67="","",CAPTURE_DATA!Z67)</f>
        <v/>
      </c>
      <c r="N66" s="1" t="str">
        <f>IF(CAPTURE_DATA!AA67=0,"",CAPTURE_DATA!AA67)</f>
        <v/>
      </c>
      <c r="O66" s="1" t="str">
        <f>IF(CAPTURE_DATA!AB67=0,"",CAPTURE_DATA!AB67)</f>
        <v/>
      </c>
      <c r="P66" s="1" t="str">
        <f>IF(CAPTURE_DATA!AC67="-","",CAPTURE_DATA!AC67)</f>
        <v/>
      </c>
      <c r="Q66" s="1" t="str">
        <f>IF(CAPTURE_DATA!AD67=0,"",CAPTURE_DATA!AD67)</f>
        <v/>
      </c>
      <c r="R66" s="1" t="str">
        <f>IF(CAPTURE_DATA!AE67=0,"",CAPTURE_DATA!AE67)</f>
        <v/>
      </c>
      <c r="S66" s="1" t="str">
        <f>IF(CAPTURE_DATA!AF67=0,"",CAPTURE_DATA!AF67)</f>
        <v/>
      </c>
      <c r="T66" s="16" t="str">
        <f>IF(B66="","",IF(B66="NBAT","",CAPTURE_DATA!A67))</f>
        <v/>
      </c>
      <c r="U66" s="1" t="str">
        <f>IF(CAPTURE_DATA!AG67=0,"",CAPTURE_DATA!AG67)</f>
        <v/>
      </c>
      <c r="V66" s="1" t="str">
        <f>IF(CAPTURE_DATA!AH67=0,"",CAPTURE_DATA!AH67)</f>
        <v/>
      </c>
      <c r="W66" s="1" t="str">
        <f>IFERROR(VLOOKUP(V66,CAPTURE_SITE_INFO!$B$3:$U$501,2,FALSE),"")</f>
        <v/>
      </c>
      <c r="X66" s="1" t="str">
        <f>IFERROR(VLOOKUP($V66,CAPTURE_SITE_INFO!$B$3:$U$501,3,FALSE),"")</f>
        <v/>
      </c>
      <c r="Y66" s="189" t="str">
        <f>IFERROR(VLOOKUP($V66,CAPTURE_SITE_INFO!$B$3:$U$501,4,FALSE),"")</f>
        <v/>
      </c>
      <c r="Z66" s="1" t="str">
        <f>IFERROR(VLOOKUP($V66,CAPTURE_SITE_INFO!$B$3:$U$501,5,FALSE),"")</f>
        <v/>
      </c>
      <c r="AA66" s="1" t="str">
        <f>IFERROR(VLOOKUP($V66,CAPTURE_SITE_INFO!$B$3:$U$501,6,FALSE),"")</f>
        <v/>
      </c>
      <c r="AB66" s="1" t="str">
        <f>IFERROR(VLOOKUP($V66,CAPTURE_SITE_INFO!$B$3:$U$501,7,FALSE),"")</f>
        <v/>
      </c>
      <c r="AC66" s="1" t="str">
        <f>IFERROR(VLOOKUP($V66,CAPTURE_SITE_INFO!$B$3:$U$501,8,FALSE),"")</f>
        <v/>
      </c>
      <c r="AD66" s="16" t="str">
        <f>IFERROR(VLOOKUP($V66,CAPTURE_SITE_INFO!$B$3:$U$501,9,FALSE),"")</f>
        <v/>
      </c>
      <c r="AE66" s="16" t="str">
        <f>IFERROR(VLOOKUP($V66,CAPTURE_SITE_INFO!$B$3:$U$501,10,FALSE),"")</f>
        <v/>
      </c>
      <c r="AF66" s="190" t="str">
        <f>IFERROR(VLOOKUP($V66,CAPTURE_SITE_INFO!$B$3:$U$501,11,FALSE),"")</f>
        <v/>
      </c>
      <c r="AG66" s="190" t="str">
        <f>IFERROR(VLOOKUP($V66,CAPTURE_SITE_INFO!$B$3:$U$501,12,FALSE),"")</f>
        <v/>
      </c>
      <c r="AH66" s="1" t="str">
        <f>IFERROR(VLOOKUP($V66,CAPTURE_SITE_INFO!$B$3:$U$501,13,FALSE),"")</f>
        <v/>
      </c>
      <c r="AI66" s="1" t="str">
        <f>IFERROR(VLOOKUP($V66,CAPTURE_SITE_INFO!$B$3:$U$501,14,FALSE),"")</f>
        <v/>
      </c>
      <c r="AJ66" s="1" t="str">
        <f>IFERROR(VLOOKUP($V66,CAPTURE_SITE_INFO!$B$3:$U$501,15,FALSE),"")</f>
        <v/>
      </c>
      <c r="AK66" s="1" t="str">
        <f>IFERROR(VLOOKUP($V66,CAPTURE_SITE_INFO!$B$3:$U$501,16,FALSE),"")</f>
        <v/>
      </c>
      <c r="AL66" s="1" t="str">
        <f>IFERROR(VLOOKUP($V66,CAPTURE_SITE_INFO!$B$3:$U$501,17,FALSE),"")</f>
        <v/>
      </c>
      <c r="AM66" s="1" t="str">
        <f>IFERROR(VLOOKUP($V66,CAPTURE_SITE_INFO!$B$3:$U$501,18,FALSE),"")</f>
        <v/>
      </c>
      <c r="AN66" s="1" t="str">
        <f>IFERROR(VLOOKUP($V66,CAPTURE_SITE_INFO!$B$3:$U$501,19,FALSE),"")</f>
        <v/>
      </c>
      <c r="AO66" s="1" t="str">
        <f>IFERROR(VLOOKUP($V66,CAPTURE_SITE_INFO!$B$3:$U$501,20,FALSE),"")</f>
        <v/>
      </c>
      <c r="AP66" s="1" t="str">
        <f>IFERROR(VLOOKUP($V66,CAPTURE_SITE_INFO!$B$3:$V$501,21,FALSE),"")</f>
        <v/>
      </c>
    </row>
    <row r="67" spans="1:42" x14ac:dyDescent="0.25">
      <c r="A67" s="1" t="str">
        <f t="shared" ref="A67:A130" si="2">IFERROR((CONCATENATE(((-1*TRUNC(X67, 4))*10000),((TRUNC(W67,4))*10000),"-",AB67)),"")</f>
        <v/>
      </c>
      <c r="B67" s="1" t="str">
        <f>IF(CAPTURE_DATA!O68="NOBATS___","NOBATS",IF(CAPTURE_DATA!O68="___","",CAPTURE_DATA!O68))</f>
        <v/>
      </c>
      <c r="C67" s="1" t="str">
        <f t="shared" ref="C67:C130" si="3">IF(S67="","",(CONCATENATE(S67,"-",AF67)))</f>
        <v/>
      </c>
      <c r="D67" s="1" t="str">
        <f>IF(CAPTURE_DATA!Q68 = 0,"",CAPTURE_DATA!Q68)</f>
        <v/>
      </c>
      <c r="E67" s="1" t="str">
        <f>IF(CAPTURE_DATA!R68 = 0,"",CAPTURE_DATA!R68)</f>
        <v/>
      </c>
      <c r="F67" s="1" t="str">
        <f>IF(CAPTURE_DATA!S68 = 0,"",CAPTURE_DATA!S68)</f>
        <v/>
      </c>
      <c r="G67" s="1" t="str">
        <f>IF(CAPTURE_DATA!T68=0,"",CAPTURE_DATA!T68)</f>
        <v/>
      </c>
      <c r="H67" s="1" t="str">
        <f>IF(CAPTURE_DATA!U68=0,"",CAPTURE_DATA!U68)</f>
        <v/>
      </c>
      <c r="I67" s="1" t="str">
        <f>IF(CAPTURE_DATA!V68=0,"",CAPTURE_DATA!V68)</f>
        <v/>
      </c>
      <c r="J67" s="1" t="str">
        <f>IF(CAPTURE_DATA!W68=0,"",CAPTURE_DATA!W68)</f>
        <v/>
      </c>
      <c r="K67" s="1" t="str">
        <f>IF(CAPTURE_DATA!X68="","",CAPTURE_DATA!X68)</f>
        <v/>
      </c>
      <c r="L67" s="1" t="str">
        <f>IF(CAPTURE_DATA!Y68="","",CAPTURE_DATA!Y68)</f>
        <v/>
      </c>
      <c r="M67" s="1" t="str">
        <f>IF(CAPTURE_DATA!Z68="","",CAPTURE_DATA!Z68)</f>
        <v/>
      </c>
      <c r="N67" s="1" t="str">
        <f>IF(CAPTURE_DATA!AA68=0,"",CAPTURE_DATA!AA68)</f>
        <v/>
      </c>
      <c r="O67" s="1" t="str">
        <f>IF(CAPTURE_DATA!AB68=0,"",CAPTURE_DATA!AB68)</f>
        <v/>
      </c>
      <c r="P67" s="1" t="str">
        <f>IF(CAPTURE_DATA!AC68="-","",CAPTURE_DATA!AC68)</f>
        <v/>
      </c>
      <c r="Q67" s="1" t="str">
        <f>IF(CAPTURE_DATA!AD68=0,"",CAPTURE_DATA!AD68)</f>
        <v/>
      </c>
      <c r="R67" s="1" t="str">
        <f>IF(CAPTURE_DATA!AE68=0,"",CAPTURE_DATA!AE68)</f>
        <v/>
      </c>
      <c r="S67" s="1" t="str">
        <f>IF(CAPTURE_DATA!AF68=0,"",CAPTURE_DATA!AF68)</f>
        <v/>
      </c>
      <c r="T67" s="16" t="str">
        <f>IF(B67="","",IF(B67="NBAT","",CAPTURE_DATA!A68))</f>
        <v/>
      </c>
      <c r="U67" s="1" t="str">
        <f>IF(CAPTURE_DATA!AG68=0,"",CAPTURE_DATA!AG68)</f>
        <v/>
      </c>
      <c r="V67" s="1" t="str">
        <f>IF(CAPTURE_DATA!AH68=0,"",CAPTURE_DATA!AH68)</f>
        <v/>
      </c>
      <c r="W67" s="1" t="str">
        <f>IFERROR(VLOOKUP(V67,CAPTURE_SITE_INFO!$B$3:$U$501,2,FALSE),"")</f>
        <v/>
      </c>
      <c r="X67" s="1" t="str">
        <f>IFERROR(VLOOKUP($V67,CAPTURE_SITE_INFO!$B$3:$U$501,3,FALSE),"")</f>
        <v/>
      </c>
      <c r="Y67" s="189" t="str">
        <f>IFERROR(VLOOKUP($V67,CAPTURE_SITE_INFO!$B$3:$U$501,4,FALSE),"")</f>
        <v/>
      </c>
      <c r="Z67" s="1" t="str">
        <f>IFERROR(VLOOKUP($V67,CAPTURE_SITE_INFO!$B$3:$U$501,5,FALSE),"")</f>
        <v/>
      </c>
      <c r="AA67" s="1" t="str">
        <f>IFERROR(VLOOKUP($V67,CAPTURE_SITE_INFO!$B$3:$U$501,6,FALSE),"")</f>
        <v/>
      </c>
      <c r="AB67" s="1" t="str">
        <f>IFERROR(VLOOKUP($V67,CAPTURE_SITE_INFO!$B$3:$U$501,7,FALSE),"")</f>
        <v/>
      </c>
      <c r="AC67" s="1" t="str">
        <f>IFERROR(VLOOKUP($V67,CAPTURE_SITE_INFO!$B$3:$U$501,8,FALSE),"")</f>
        <v/>
      </c>
      <c r="AD67" s="16" t="str">
        <f>IFERROR(VLOOKUP($V67,CAPTURE_SITE_INFO!$B$3:$U$501,9,FALSE),"")</f>
        <v/>
      </c>
      <c r="AE67" s="16" t="str">
        <f>IFERROR(VLOOKUP($V67,CAPTURE_SITE_INFO!$B$3:$U$501,10,FALSE),"")</f>
        <v/>
      </c>
      <c r="AF67" s="190" t="str">
        <f>IFERROR(VLOOKUP($V67,CAPTURE_SITE_INFO!$B$3:$U$501,11,FALSE),"")</f>
        <v/>
      </c>
      <c r="AG67" s="190" t="str">
        <f>IFERROR(VLOOKUP($V67,CAPTURE_SITE_INFO!$B$3:$U$501,12,FALSE),"")</f>
        <v/>
      </c>
      <c r="AH67" s="1" t="str">
        <f>IFERROR(VLOOKUP($V67,CAPTURE_SITE_INFO!$B$3:$U$501,13,FALSE),"")</f>
        <v/>
      </c>
      <c r="AI67" s="1" t="str">
        <f>IFERROR(VLOOKUP($V67,CAPTURE_SITE_INFO!$B$3:$U$501,14,FALSE),"")</f>
        <v/>
      </c>
      <c r="AJ67" s="1" t="str">
        <f>IFERROR(VLOOKUP($V67,CAPTURE_SITE_INFO!$B$3:$U$501,15,FALSE),"")</f>
        <v/>
      </c>
      <c r="AK67" s="1" t="str">
        <f>IFERROR(VLOOKUP($V67,CAPTURE_SITE_INFO!$B$3:$U$501,16,FALSE),"")</f>
        <v/>
      </c>
      <c r="AL67" s="1" t="str">
        <f>IFERROR(VLOOKUP($V67,CAPTURE_SITE_INFO!$B$3:$U$501,17,FALSE),"")</f>
        <v/>
      </c>
      <c r="AM67" s="1" t="str">
        <f>IFERROR(VLOOKUP($V67,CAPTURE_SITE_INFO!$B$3:$U$501,18,FALSE),"")</f>
        <v/>
      </c>
      <c r="AN67" s="1" t="str">
        <f>IFERROR(VLOOKUP($V67,CAPTURE_SITE_INFO!$B$3:$U$501,19,FALSE),"")</f>
        <v/>
      </c>
      <c r="AO67" s="1" t="str">
        <f>IFERROR(VLOOKUP($V67,CAPTURE_SITE_INFO!$B$3:$U$501,20,FALSE),"")</f>
        <v/>
      </c>
      <c r="AP67" s="1" t="str">
        <f>IFERROR(VLOOKUP($V67,CAPTURE_SITE_INFO!$B$3:$V$501,21,FALSE),"")</f>
        <v/>
      </c>
    </row>
    <row r="68" spans="1:42" x14ac:dyDescent="0.25">
      <c r="A68" s="1" t="str">
        <f t="shared" si="2"/>
        <v/>
      </c>
      <c r="B68" s="1" t="str">
        <f>IF(CAPTURE_DATA!O69="NOBATS___","NOBATS",IF(CAPTURE_DATA!O69="___","",CAPTURE_DATA!O69))</f>
        <v/>
      </c>
      <c r="C68" s="1" t="str">
        <f t="shared" si="3"/>
        <v/>
      </c>
      <c r="D68" s="1" t="str">
        <f>IF(CAPTURE_DATA!Q69 = 0,"",CAPTURE_DATA!Q69)</f>
        <v/>
      </c>
      <c r="E68" s="1" t="str">
        <f>IF(CAPTURE_DATA!R69 = 0,"",CAPTURE_DATA!R69)</f>
        <v/>
      </c>
      <c r="F68" s="1" t="str">
        <f>IF(CAPTURE_DATA!S69 = 0,"",CAPTURE_DATA!S69)</f>
        <v/>
      </c>
      <c r="G68" s="1" t="str">
        <f>IF(CAPTURE_DATA!T69=0,"",CAPTURE_DATA!T69)</f>
        <v/>
      </c>
      <c r="H68" s="1" t="str">
        <f>IF(CAPTURE_DATA!U69=0,"",CAPTURE_DATA!U69)</f>
        <v/>
      </c>
      <c r="I68" s="1" t="str">
        <f>IF(CAPTURE_DATA!V69=0,"",CAPTURE_DATA!V69)</f>
        <v/>
      </c>
      <c r="J68" s="1" t="str">
        <f>IF(CAPTURE_DATA!W69=0,"",CAPTURE_DATA!W69)</f>
        <v/>
      </c>
      <c r="K68" s="1" t="str">
        <f>IF(CAPTURE_DATA!X69="","",CAPTURE_DATA!X69)</f>
        <v/>
      </c>
      <c r="L68" s="1" t="str">
        <f>IF(CAPTURE_DATA!Y69="","",CAPTURE_DATA!Y69)</f>
        <v/>
      </c>
      <c r="M68" s="1" t="str">
        <f>IF(CAPTURE_DATA!Z69="","",CAPTURE_DATA!Z69)</f>
        <v/>
      </c>
      <c r="N68" s="1" t="str">
        <f>IF(CAPTURE_DATA!AA69=0,"",CAPTURE_DATA!AA69)</f>
        <v/>
      </c>
      <c r="O68" s="1" t="str">
        <f>IF(CAPTURE_DATA!AB69=0,"",CAPTURE_DATA!AB69)</f>
        <v/>
      </c>
      <c r="P68" s="1" t="str">
        <f>IF(CAPTURE_DATA!AC69="-","",CAPTURE_DATA!AC69)</f>
        <v/>
      </c>
      <c r="Q68" s="1" t="str">
        <f>IF(CAPTURE_DATA!AD69=0,"",CAPTURE_DATA!AD69)</f>
        <v/>
      </c>
      <c r="R68" s="1" t="str">
        <f>IF(CAPTURE_DATA!AE69=0,"",CAPTURE_DATA!AE69)</f>
        <v/>
      </c>
      <c r="S68" s="1" t="str">
        <f>IF(CAPTURE_DATA!AF69=0,"",CAPTURE_DATA!AF69)</f>
        <v/>
      </c>
      <c r="T68" s="16" t="str">
        <f>IF(B68="","",IF(B68="NBAT","",CAPTURE_DATA!A69))</f>
        <v/>
      </c>
      <c r="U68" s="1" t="str">
        <f>IF(CAPTURE_DATA!AG69=0,"",CAPTURE_DATA!AG69)</f>
        <v/>
      </c>
      <c r="V68" s="1" t="str">
        <f>IF(CAPTURE_DATA!AH69=0,"",CAPTURE_DATA!AH69)</f>
        <v/>
      </c>
      <c r="W68" s="1" t="str">
        <f>IFERROR(VLOOKUP(V68,CAPTURE_SITE_INFO!$B$3:$U$501,2,FALSE),"")</f>
        <v/>
      </c>
      <c r="X68" s="1" t="str">
        <f>IFERROR(VLOOKUP($V68,CAPTURE_SITE_INFO!$B$3:$U$501,3,FALSE),"")</f>
        <v/>
      </c>
      <c r="Y68" s="189" t="str">
        <f>IFERROR(VLOOKUP($V68,CAPTURE_SITE_INFO!$B$3:$U$501,4,FALSE),"")</f>
        <v/>
      </c>
      <c r="Z68" s="1" t="str">
        <f>IFERROR(VLOOKUP($V68,CAPTURE_SITE_INFO!$B$3:$U$501,5,FALSE),"")</f>
        <v/>
      </c>
      <c r="AA68" s="1" t="str">
        <f>IFERROR(VLOOKUP($V68,CAPTURE_SITE_INFO!$B$3:$U$501,6,FALSE),"")</f>
        <v/>
      </c>
      <c r="AB68" s="1" t="str">
        <f>IFERROR(VLOOKUP($V68,CAPTURE_SITE_INFO!$B$3:$U$501,7,FALSE),"")</f>
        <v/>
      </c>
      <c r="AC68" s="1" t="str">
        <f>IFERROR(VLOOKUP($V68,CAPTURE_SITE_INFO!$B$3:$U$501,8,FALSE),"")</f>
        <v/>
      </c>
      <c r="AD68" s="16" t="str">
        <f>IFERROR(VLOOKUP($V68,CAPTURE_SITE_INFO!$B$3:$U$501,9,FALSE),"")</f>
        <v/>
      </c>
      <c r="AE68" s="16" t="str">
        <f>IFERROR(VLOOKUP($V68,CAPTURE_SITE_INFO!$B$3:$U$501,10,FALSE),"")</f>
        <v/>
      </c>
      <c r="AF68" s="190" t="str">
        <f>IFERROR(VLOOKUP($V68,CAPTURE_SITE_INFO!$B$3:$U$501,11,FALSE),"")</f>
        <v/>
      </c>
      <c r="AG68" s="190" t="str">
        <f>IFERROR(VLOOKUP($V68,CAPTURE_SITE_INFO!$B$3:$U$501,12,FALSE),"")</f>
        <v/>
      </c>
      <c r="AH68" s="1" t="str">
        <f>IFERROR(VLOOKUP($V68,CAPTURE_SITE_INFO!$B$3:$U$501,13,FALSE),"")</f>
        <v/>
      </c>
      <c r="AI68" s="1" t="str">
        <f>IFERROR(VLOOKUP($V68,CAPTURE_SITE_INFO!$B$3:$U$501,14,FALSE),"")</f>
        <v/>
      </c>
      <c r="AJ68" s="1" t="str">
        <f>IFERROR(VLOOKUP($V68,CAPTURE_SITE_INFO!$B$3:$U$501,15,FALSE),"")</f>
        <v/>
      </c>
      <c r="AK68" s="1" t="str">
        <f>IFERROR(VLOOKUP($V68,CAPTURE_SITE_INFO!$B$3:$U$501,16,FALSE),"")</f>
        <v/>
      </c>
      <c r="AL68" s="1" t="str">
        <f>IFERROR(VLOOKUP($V68,CAPTURE_SITE_INFO!$B$3:$U$501,17,FALSE),"")</f>
        <v/>
      </c>
      <c r="AM68" s="1" t="str">
        <f>IFERROR(VLOOKUP($V68,CAPTURE_SITE_INFO!$B$3:$U$501,18,FALSE),"")</f>
        <v/>
      </c>
      <c r="AN68" s="1" t="str">
        <f>IFERROR(VLOOKUP($V68,CAPTURE_SITE_INFO!$B$3:$U$501,19,FALSE),"")</f>
        <v/>
      </c>
      <c r="AO68" s="1" t="str">
        <f>IFERROR(VLOOKUP($V68,CAPTURE_SITE_INFO!$B$3:$U$501,20,FALSE),"")</f>
        <v/>
      </c>
      <c r="AP68" s="1" t="str">
        <f>IFERROR(VLOOKUP($V68,CAPTURE_SITE_INFO!$B$3:$V$501,21,FALSE),"")</f>
        <v/>
      </c>
    </row>
    <row r="69" spans="1:42" x14ac:dyDescent="0.25">
      <c r="A69" s="1" t="str">
        <f t="shared" si="2"/>
        <v/>
      </c>
      <c r="B69" s="1" t="str">
        <f>IF(CAPTURE_DATA!O70="NOBATS___","NOBATS",IF(CAPTURE_DATA!O70="___","",CAPTURE_DATA!O70))</f>
        <v/>
      </c>
      <c r="C69" s="1" t="str">
        <f t="shared" si="3"/>
        <v/>
      </c>
      <c r="D69" s="1" t="str">
        <f>IF(CAPTURE_DATA!Q70 = 0,"",CAPTURE_DATA!Q70)</f>
        <v/>
      </c>
      <c r="E69" s="1" t="str">
        <f>IF(CAPTURE_DATA!R70 = 0,"",CAPTURE_DATA!R70)</f>
        <v/>
      </c>
      <c r="F69" s="1" t="str">
        <f>IF(CAPTURE_DATA!S70 = 0,"",CAPTURE_DATA!S70)</f>
        <v/>
      </c>
      <c r="G69" s="1" t="str">
        <f>IF(CAPTURE_DATA!T70=0,"",CAPTURE_DATA!T70)</f>
        <v/>
      </c>
      <c r="H69" s="1" t="str">
        <f>IF(CAPTURE_DATA!U70=0,"",CAPTURE_DATA!U70)</f>
        <v/>
      </c>
      <c r="I69" s="1" t="str">
        <f>IF(CAPTURE_DATA!V70=0,"",CAPTURE_DATA!V70)</f>
        <v/>
      </c>
      <c r="J69" s="1" t="str">
        <f>IF(CAPTURE_DATA!W70=0,"",CAPTURE_DATA!W70)</f>
        <v/>
      </c>
      <c r="K69" s="1" t="str">
        <f>IF(CAPTURE_DATA!X70="","",CAPTURE_DATA!X70)</f>
        <v/>
      </c>
      <c r="L69" s="1" t="str">
        <f>IF(CAPTURE_DATA!Y70="","",CAPTURE_DATA!Y70)</f>
        <v/>
      </c>
      <c r="M69" s="1" t="str">
        <f>IF(CAPTURE_DATA!Z70="","",CAPTURE_DATA!Z70)</f>
        <v/>
      </c>
      <c r="N69" s="1" t="str">
        <f>IF(CAPTURE_DATA!AA70=0,"",CAPTURE_DATA!AA70)</f>
        <v/>
      </c>
      <c r="O69" s="1" t="str">
        <f>IF(CAPTURE_DATA!AB70=0,"",CAPTURE_DATA!AB70)</f>
        <v/>
      </c>
      <c r="P69" s="1" t="str">
        <f>IF(CAPTURE_DATA!AC70="-","",CAPTURE_DATA!AC70)</f>
        <v/>
      </c>
      <c r="Q69" s="1" t="str">
        <f>IF(CAPTURE_DATA!AD70=0,"",CAPTURE_DATA!AD70)</f>
        <v/>
      </c>
      <c r="R69" s="1" t="str">
        <f>IF(CAPTURE_DATA!AE70=0,"",CAPTURE_DATA!AE70)</f>
        <v/>
      </c>
      <c r="S69" s="1" t="str">
        <f>IF(CAPTURE_DATA!AF70=0,"",CAPTURE_DATA!AF70)</f>
        <v/>
      </c>
      <c r="T69" s="16" t="str">
        <f>IF(B69="","",IF(B69="NBAT","",CAPTURE_DATA!A70))</f>
        <v/>
      </c>
      <c r="U69" s="1" t="str">
        <f>IF(CAPTURE_DATA!AG70=0,"",CAPTURE_DATA!AG70)</f>
        <v/>
      </c>
      <c r="V69" s="1" t="str">
        <f>IF(CAPTURE_DATA!AH70=0,"",CAPTURE_DATA!AH70)</f>
        <v/>
      </c>
      <c r="W69" s="1" t="str">
        <f>IFERROR(VLOOKUP(V69,CAPTURE_SITE_INFO!$B$3:$U$501,2,FALSE),"")</f>
        <v/>
      </c>
      <c r="X69" s="1" t="str">
        <f>IFERROR(VLOOKUP($V69,CAPTURE_SITE_INFO!$B$3:$U$501,3,FALSE),"")</f>
        <v/>
      </c>
      <c r="Y69" s="189" t="str">
        <f>IFERROR(VLOOKUP($V69,CAPTURE_SITE_INFO!$B$3:$U$501,4,FALSE),"")</f>
        <v/>
      </c>
      <c r="Z69" s="1" t="str">
        <f>IFERROR(VLOOKUP($V69,CAPTURE_SITE_INFO!$B$3:$U$501,5,FALSE),"")</f>
        <v/>
      </c>
      <c r="AA69" s="1" t="str">
        <f>IFERROR(VLOOKUP($V69,CAPTURE_SITE_INFO!$B$3:$U$501,6,FALSE),"")</f>
        <v/>
      </c>
      <c r="AB69" s="1" t="str">
        <f>IFERROR(VLOOKUP($V69,CAPTURE_SITE_INFO!$B$3:$U$501,7,FALSE),"")</f>
        <v/>
      </c>
      <c r="AC69" s="1" t="str">
        <f>IFERROR(VLOOKUP($V69,CAPTURE_SITE_INFO!$B$3:$U$501,8,FALSE),"")</f>
        <v/>
      </c>
      <c r="AD69" s="16" t="str">
        <f>IFERROR(VLOOKUP($V69,CAPTURE_SITE_INFO!$B$3:$U$501,9,FALSE),"")</f>
        <v/>
      </c>
      <c r="AE69" s="16" t="str">
        <f>IFERROR(VLOOKUP($V69,CAPTURE_SITE_INFO!$B$3:$U$501,10,FALSE),"")</f>
        <v/>
      </c>
      <c r="AF69" s="190" t="str">
        <f>IFERROR(VLOOKUP($V69,CAPTURE_SITE_INFO!$B$3:$U$501,11,FALSE),"")</f>
        <v/>
      </c>
      <c r="AG69" s="190" t="str">
        <f>IFERROR(VLOOKUP($V69,CAPTURE_SITE_INFO!$B$3:$U$501,12,FALSE),"")</f>
        <v/>
      </c>
      <c r="AH69" s="1" t="str">
        <f>IFERROR(VLOOKUP($V69,CAPTURE_SITE_INFO!$B$3:$U$501,13,FALSE),"")</f>
        <v/>
      </c>
      <c r="AI69" s="1" t="str">
        <f>IFERROR(VLOOKUP($V69,CAPTURE_SITE_INFO!$B$3:$U$501,14,FALSE),"")</f>
        <v/>
      </c>
      <c r="AJ69" s="1" t="str">
        <f>IFERROR(VLOOKUP($V69,CAPTURE_SITE_INFO!$B$3:$U$501,15,FALSE),"")</f>
        <v/>
      </c>
      <c r="AK69" s="1" t="str">
        <f>IFERROR(VLOOKUP($V69,CAPTURE_SITE_INFO!$B$3:$U$501,16,FALSE),"")</f>
        <v/>
      </c>
      <c r="AL69" s="1" t="str">
        <f>IFERROR(VLOOKUP($V69,CAPTURE_SITE_INFO!$B$3:$U$501,17,FALSE),"")</f>
        <v/>
      </c>
      <c r="AM69" s="1" t="str">
        <f>IFERROR(VLOOKUP($V69,CAPTURE_SITE_INFO!$B$3:$U$501,18,FALSE),"")</f>
        <v/>
      </c>
      <c r="AN69" s="1" t="str">
        <f>IFERROR(VLOOKUP($V69,CAPTURE_SITE_INFO!$B$3:$U$501,19,FALSE),"")</f>
        <v/>
      </c>
      <c r="AO69" s="1" t="str">
        <f>IFERROR(VLOOKUP($V69,CAPTURE_SITE_INFO!$B$3:$U$501,20,FALSE),"")</f>
        <v/>
      </c>
      <c r="AP69" s="1" t="str">
        <f>IFERROR(VLOOKUP($V69,CAPTURE_SITE_INFO!$B$3:$V$501,21,FALSE),"")</f>
        <v/>
      </c>
    </row>
    <row r="70" spans="1:42" x14ac:dyDescent="0.25">
      <c r="A70" s="1" t="str">
        <f t="shared" si="2"/>
        <v/>
      </c>
      <c r="B70" s="1" t="str">
        <f>IF(CAPTURE_DATA!O71="NOBATS___","NOBATS",IF(CAPTURE_DATA!O71="___","",CAPTURE_DATA!O71))</f>
        <v/>
      </c>
      <c r="C70" s="1" t="str">
        <f t="shared" si="3"/>
        <v/>
      </c>
      <c r="D70" s="1" t="str">
        <f>IF(CAPTURE_DATA!Q71 = 0,"",CAPTURE_DATA!Q71)</f>
        <v/>
      </c>
      <c r="E70" s="1" t="str">
        <f>IF(CAPTURE_DATA!R71 = 0,"",CAPTURE_DATA!R71)</f>
        <v/>
      </c>
      <c r="F70" s="1" t="str">
        <f>IF(CAPTURE_DATA!S71 = 0,"",CAPTURE_DATA!S71)</f>
        <v/>
      </c>
      <c r="G70" s="1" t="str">
        <f>IF(CAPTURE_DATA!T71=0,"",CAPTURE_DATA!T71)</f>
        <v/>
      </c>
      <c r="H70" s="1" t="str">
        <f>IF(CAPTURE_DATA!U71=0,"",CAPTURE_DATA!U71)</f>
        <v/>
      </c>
      <c r="I70" s="1" t="str">
        <f>IF(CAPTURE_DATA!V71=0,"",CAPTURE_DATA!V71)</f>
        <v/>
      </c>
      <c r="J70" s="1" t="str">
        <f>IF(CAPTURE_DATA!W71=0,"",CAPTURE_DATA!W71)</f>
        <v/>
      </c>
      <c r="K70" s="1" t="str">
        <f>IF(CAPTURE_DATA!X71="","",CAPTURE_DATA!X71)</f>
        <v/>
      </c>
      <c r="L70" s="1" t="str">
        <f>IF(CAPTURE_DATA!Y71="","",CAPTURE_DATA!Y71)</f>
        <v/>
      </c>
      <c r="M70" s="1" t="str">
        <f>IF(CAPTURE_DATA!Z71="","",CAPTURE_DATA!Z71)</f>
        <v/>
      </c>
      <c r="N70" s="1" t="str">
        <f>IF(CAPTURE_DATA!AA71=0,"",CAPTURE_DATA!AA71)</f>
        <v/>
      </c>
      <c r="O70" s="1" t="str">
        <f>IF(CAPTURE_DATA!AB71=0,"",CAPTURE_DATA!AB71)</f>
        <v/>
      </c>
      <c r="P70" s="1" t="str">
        <f>IF(CAPTURE_DATA!AC71="-","",CAPTURE_DATA!AC71)</f>
        <v/>
      </c>
      <c r="Q70" s="1" t="str">
        <f>IF(CAPTURE_DATA!AD71=0,"",CAPTURE_DATA!AD71)</f>
        <v/>
      </c>
      <c r="R70" s="1" t="str">
        <f>IF(CAPTURE_DATA!AE71=0,"",CAPTURE_DATA!AE71)</f>
        <v/>
      </c>
      <c r="S70" s="1" t="str">
        <f>IF(CAPTURE_DATA!AF71=0,"",CAPTURE_DATA!AF71)</f>
        <v/>
      </c>
      <c r="T70" s="16" t="str">
        <f>IF(B70="","",IF(B70="NBAT","",CAPTURE_DATA!A71))</f>
        <v/>
      </c>
      <c r="U70" s="1" t="str">
        <f>IF(CAPTURE_DATA!AG71=0,"",CAPTURE_DATA!AG71)</f>
        <v/>
      </c>
      <c r="V70" s="1" t="str">
        <f>IF(CAPTURE_DATA!AH71=0,"",CAPTURE_DATA!AH71)</f>
        <v/>
      </c>
      <c r="W70" s="1" t="str">
        <f>IFERROR(VLOOKUP(V70,CAPTURE_SITE_INFO!$B$3:$U$501,2,FALSE),"")</f>
        <v/>
      </c>
      <c r="X70" s="1" t="str">
        <f>IFERROR(VLOOKUP($V70,CAPTURE_SITE_INFO!$B$3:$U$501,3,FALSE),"")</f>
        <v/>
      </c>
      <c r="Y70" s="189" t="str">
        <f>IFERROR(VLOOKUP($V70,CAPTURE_SITE_INFO!$B$3:$U$501,4,FALSE),"")</f>
        <v/>
      </c>
      <c r="Z70" s="1" t="str">
        <f>IFERROR(VLOOKUP($V70,CAPTURE_SITE_INFO!$B$3:$U$501,5,FALSE),"")</f>
        <v/>
      </c>
      <c r="AA70" s="1" t="str">
        <f>IFERROR(VLOOKUP($V70,CAPTURE_SITE_INFO!$B$3:$U$501,6,FALSE),"")</f>
        <v/>
      </c>
      <c r="AB70" s="1" t="str">
        <f>IFERROR(VLOOKUP($V70,CAPTURE_SITE_INFO!$B$3:$U$501,7,FALSE),"")</f>
        <v/>
      </c>
      <c r="AC70" s="1" t="str">
        <f>IFERROR(VLOOKUP($V70,CAPTURE_SITE_INFO!$B$3:$U$501,8,FALSE),"")</f>
        <v/>
      </c>
      <c r="AD70" s="16" t="str">
        <f>IFERROR(VLOOKUP($V70,CAPTURE_SITE_INFO!$B$3:$U$501,9,FALSE),"")</f>
        <v/>
      </c>
      <c r="AE70" s="16" t="str">
        <f>IFERROR(VLOOKUP($V70,CAPTURE_SITE_INFO!$B$3:$U$501,10,FALSE),"")</f>
        <v/>
      </c>
      <c r="AF70" s="190" t="str">
        <f>IFERROR(VLOOKUP($V70,CAPTURE_SITE_INFO!$B$3:$U$501,11,FALSE),"")</f>
        <v/>
      </c>
      <c r="AG70" s="190" t="str">
        <f>IFERROR(VLOOKUP($V70,CAPTURE_SITE_INFO!$B$3:$U$501,12,FALSE),"")</f>
        <v/>
      </c>
      <c r="AH70" s="1" t="str">
        <f>IFERROR(VLOOKUP($V70,CAPTURE_SITE_INFO!$B$3:$U$501,13,FALSE),"")</f>
        <v/>
      </c>
      <c r="AI70" s="1" t="str">
        <f>IFERROR(VLOOKUP($V70,CAPTURE_SITE_INFO!$B$3:$U$501,14,FALSE),"")</f>
        <v/>
      </c>
      <c r="AJ70" s="1" t="str">
        <f>IFERROR(VLOOKUP($V70,CAPTURE_SITE_INFO!$B$3:$U$501,15,FALSE),"")</f>
        <v/>
      </c>
      <c r="AK70" s="1" t="str">
        <f>IFERROR(VLOOKUP($V70,CAPTURE_SITE_INFO!$B$3:$U$501,16,FALSE),"")</f>
        <v/>
      </c>
      <c r="AL70" s="1" t="str">
        <f>IFERROR(VLOOKUP($V70,CAPTURE_SITE_INFO!$B$3:$U$501,17,FALSE),"")</f>
        <v/>
      </c>
      <c r="AM70" s="1" t="str">
        <f>IFERROR(VLOOKUP($V70,CAPTURE_SITE_INFO!$B$3:$U$501,18,FALSE),"")</f>
        <v/>
      </c>
      <c r="AN70" s="1" t="str">
        <f>IFERROR(VLOOKUP($V70,CAPTURE_SITE_INFO!$B$3:$U$501,19,FALSE),"")</f>
        <v/>
      </c>
      <c r="AO70" s="1" t="str">
        <f>IFERROR(VLOOKUP($V70,CAPTURE_SITE_INFO!$B$3:$U$501,20,FALSE),"")</f>
        <v/>
      </c>
      <c r="AP70" s="1" t="str">
        <f>IFERROR(VLOOKUP($V70,CAPTURE_SITE_INFO!$B$3:$V$501,21,FALSE),"")</f>
        <v/>
      </c>
    </row>
    <row r="71" spans="1:42" x14ac:dyDescent="0.25">
      <c r="A71" s="1" t="str">
        <f t="shared" si="2"/>
        <v/>
      </c>
      <c r="B71" s="1" t="str">
        <f>IF(CAPTURE_DATA!O72="NOBATS___","NOBATS",IF(CAPTURE_DATA!O72="___","",CAPTURE_DATA!O72))</f>
        <v/>
      </c>
      <c r="C71" s="1" t="str">
        <f t="shared" si="3"/>
        <v/>
      </c>
      <c r="D71" s="1" t="str">
        <f>IF(CAPTURE_DATA!Q72 = 0,"",CAPTURE_DATA!Q72)</f>
        <v/>
      </c>
      <c r="E71" s="1" t="str">
        <f>IF(CAPTURE_DATA!R72 = 0,"",CAPTURE_DATA!R72)</f>
        <v/>
      </c>
      <c r="F71" s="1" t="str">
        <f>IF(CAPTURE_DATA!S72 = 0,"",CAPTURE_DATA!S72)</f>
        <v/>
      </c>
      <c r="G71" s="1" t="str">
        <f>IF(CAPTURE_DATA!T72=0,"",CAPTURE_DATA!T72)</f>
        <v/>
      </c>
      <c r="H71" s="1" t="str">
        <f>IF(CAPTURE_DATA!U72=0,"",CAPTURE_DATA!U72)</f>
        <v/>
      </c>
      <c r="I71" s="1" t="str">
        <f>IF(CAPTURE_DATA!V72=0,"",CAPTURE_DATA!V72)</f>
        <v/>
      </c>
      <c r="J71" s="1" t="str">
        <f>IF(CAPTURE_DATA!W72=0,"",CAPTURE_DATA!W72)</f>
        <v/>
      </c>
      <c r="K71" s="1" t="str">
        <f>IF(CAPTURE_DATA!X72="","",CAPTURE_DATA!X72)</f>
        <v/>
      </c>
      <c r="L71" s="1" t="str">
        <f>IF(CAPTURE_DATA!Y72="","",CAPTURE_DATA!Y72)</f>
        <v/>
      </c>
      <c r="M71" s="1" t="str">
        <f>IF(CAPTURE_DATA!Z72="","",CAPTURE_DATA!Z72)</f>
        <v/>
      </c>
      <c r="N71" s="1" t="str">
        <f>IF(CAPTURE_DATA!AA72=0,"",CAPTURE_DATA!AA72)</f>
        <v/>
      </c>
      <c r="O71" s="1" t="str">
        <f>IF(CAPTURE_DATA!AB72=0,"",CAPTURE_DATA!AB72)</f>
        <v/>
      </c>
      <c r="P71" s="1" t="str">
        <f>IF(CAPTURE_DATA!AC72="-","",CAPTURE_DATA!AC72)</f>
        <v/>
      </c>
      <c r="Q71" s="1" t="str">
        <f>IF(CAPTURE_DATA!AD72=0,"",CAPTURE_DATA!AD72)</f>
        <v/>
      </c>
      <c r="R71" s="1" t="str">
        <f>IF(CAPTURE_DATA!AE72=0,"",CAPTURE_DATA!AE72)</f>
        <v/>
      </c>
      <c r="S71" s="1" t="str">
        <f>IF(CAPTURE_DATA!AF72=0,"",CAPTURE_DATA!AF72)</f>
        <v/>
      </c>
      <c r="T71" s="16" t="str">
        <f>IF(B71="","",IF(B71="NBAT","",CAPTURE_DATA!A72))</f>
        <v/>
      </c>
      <c r="U71" s="1" t="str">
        <f>IF(CAPTURE_DATA!AG72=0,"",CAPTURE_DATA!AG72)</f>
        <v/>
      </c>
      <c r="V71" s="1" t="str">
        <f>IF(CAPTURE_DATA!AH72=0,"",CAPTURE_DATA!AH72)</f>
        <v/>
      </c>
      <c r="W71" s="1" t="str">
        <f>IFERROR(VLOOKUP(V71,CAPTURE_SITE_INFO!$B$3:$U$501,2,FALSE),"")</f>
        <v/>
      </c>
      <c r="X71" s="1" t="str">
        <f>IFERROR(VLOOKUP($V71,CAPTURE_SITE_INFO!$B$3:$U$501,3,FALSE),"")</f>
        <v/>
      </c>
      <c r="Y71" s="189" t="str">
        <f>IFERROR(VLOOKUP($V71,CAPTURE_SITE_INFO!$B$3:$U$501,4,FALSE),"")</f>
        <v/>
      </c>
      <c r="Z71" s="1" t="str">
        <f>IFERROR(VLOOKUP($V71,CAPTURE_SITE_INFO!$B$3:$U$501,5,FALSE),"")</f>
        <v/>
      </c>
      <c r="AA71" s="1" t="str">
        <f>IFERROR(VLOOKUP($V71,CAPTURE_SITE_INFO!$B$3:$U$501,6,FALSE),"")</f>
        <v/>
      </c>
      <c r="AB71" s="1" t="str">
        <f>IFERROR(VLOOKUP($V71,CAPTURE_SITE_INFO!$B$3:$U$501,7,FALSE),"")</f>
        <v/>
      </c>
      <c r="AC71" s="1" t="str">
        <f>IFERROR(VLOOKUP($V71,CAPTURE_SITE_INFO!$B$3:$U$501,8,FALSE),"")</f>
        <v/>
      </c>
      <c r="AD71" s="16" t="str">
        <f>IFERROR(VLOOKUP($V71,CAPTURE_SITE_INFO!$B$3:$U$501,9,FALSE),"")</f>
        <v/>
      </c>
      <c r="AE71" s="16" t="str">
        <f>IFERROR(VLOOKUP($V71,CAPTURE_SITE_INFO!$B$3:$U$501,10,FALSE),"")</f>
        <v/>
      </c>
      <c r="AF71" s="190" t="str">
        <f>IFERROR(VLOOKUP($V71,CAPTURE_SITE_INFO!$B$3:$U$501,11,FALSE),"")</f>
        <v/>
      </c>
      <c r="AG71" s="190" t="str">
        <f>IFERROR(VLOOKUP($V71,CAPTURE_SITE_INFO!$B$3:$U$501,12,FALSE),"")</f>
        <v/>
      </c>
      <c r="AH71" s="1" t="str">
        <f>IFERROR(VLOOKUP($V71,CAPTURE_SITE_INFO!$B$3:$U$501,13,FALSE),"")</f>
        <v/>
      </c>
      <c r="AI71" s="1" t="str">
        <f>IFERROR(VLOOKUP($V71,CAPTURE_SITE_INFO!$B$3:$U$501,14,FALSE),"")</f>
        <v/>
      </c>
      <c r="AJ71" s="1" t="str">
        <f>IFERROR(VLOOKUP($V71,CAPTURE_SITE_INFO!$B$3:$U$501,15,FALSE),"")</f>
        <v/>
      </c>
      <c r="AK71" s="1" t="str">
        <f>IFERROR(VLOOKUP($V71,CAPTURE_SITE_INFO!$B$3:$U$501,16,FALSE),"")</f>
        <v/>
      </c>
      <c r="AL71" s="1" t="str">
        <f>IFERROR(VLOOKUP($V71,CAPTURE_SITE_INFO!$B$3:$U$501,17,FALSE),"")</f>
        <v/>
      </c>
      <c r="AM71" s="1" t="str">
        <f>IFERROR(VLOOKUP($V71,CAPTURE_SITE_INFO!$B$3:$U$501,18,FALSE),"")</f>
        <v/>
      </c>
      <c r="AN71" s="1" t="str">
        <f>IFERROR(VLOOKUP($V71,CAPTURE_SITE_INFO!$B$3:$U$501,19,FALSE),"")</f>
        <v/>
      </c>
      <c r="AO71" s="1" t="str">
        <f>IFERROR(VLOOKUP($V71,CAPTURE_SITE_INFO!$B$3:$U$501,20,FALSE),"")</f>
        <v/>
      </c>
      <c r="AP71" s="1" t="str">
        <f>IFERROR(VLOOKUP($V71,CAPTURE_SITE_INFO!$B$3:$V$501,21,FALSE),"")</f>
        <v/>
      </c>
    </row>
    <row r="72" spans="1:42" x14ac:dyDescent="0.25">
      <c r="A72" s="1" t="str">
        <f t="shared" si="2"/>
        <v/>
      </c>
      <c r="B72" s="1" t="str">
        <f>IF(CAPTURE_DATA!O73="NOBATS___","NOBATS",IF(CAPTURE_DATA!O73="___","",CAPTURE_DATA!O73))</f>
        <v/>
      </c>
      <c r="C72" s="1" t="str">
        <f t="shared" si="3"/>
        <v/>
      </c>
      <c r="D72" s="1" t="str">
        <f>IF(CAPTURE_DATA!Q73 = 0,"",CAPTURE_DATA!Q73)</f>
        <v/>
      </c>
      <c r="E72" s="1" t="str">
        <f>IF(CAPTURE_DATA!R73 = 0,"",CAPTURE_DATA!R73)</f>
        <v/>
      </c>
      <c r="F72" s="1" t="str">
        <f>IF(CAPTURE_DATA!S73 = 0,"",CAPTURE_DATA!S73)</f>
        <v/>
      </c>
      <c r="G72" s="1" t="str">
        <f>IF(CAPTURE_DATA!T73=0,"",CAPTURE_DATA!T73)</f>
        <v/>
      </c>
      <c r="H72" s="1" t="str">
        <f>IF(CAPTURE_DATA!U73=0,"",CAPTURE_DATA!U73)</f>
        <v/>
      </c>
      <c r="I72" s="1" t="str">
        <f>IF(CAPTURE_DATA!V73=0,"",CAPTURE_DATA!V73)</f>
        <v/>
      </c>
      <c r="J72" s="1" t="str">
        <f>IF(CAPTURE_DATA!W73=0,"",CAPTURE_DATA!W73)</f>
        <v/>
      </c>
      <c r="K72" s="1" t="str">
        <f>IF(CAPTURE_DATA!X73="","",CAPTURE_DATA!X73)</f>
        <v/>
      </c>
      <c r="L72" s="1" t="str">
        <f>IF(CAPTURE_DATA!Y73="","",CAPTURE_DATA!Y73)</f>
        <v/>
      </c>
      <c r="M72" s="1" t="str">
        <f>IF(CAPTURE_DATA!Z73="","",CAPTURE_DATA!Z73)</f>
        <v/>
      </c>
      <c r="N72" s="1" t="str">
        <f>IF(CAPTURE_DATA!AA73=0,"",CAPTURE_DATA!AA73)</f>
        <v/>
      </c>
      <c r="O72" s="1" t="str">
        <f>IF(CAPTURE_DATA!AB73=0,"",CAPTURE_DATA!AB73)</f>
        <v/>
      </c>
      <c r="P72" s="1" t="str">
        <f>IF(CAPTURE_DATA!AC73="-","",CAPTURE_DATA!AC73)</f>
        <v/>
      </c>
      <c r="Q72" s="1" t="str">
        <f>IF(CAPTURE_DATA!AD73=0,"",CAPTURE_DATA!AD73)</f>
        <v/>
      </c>
      <c r="R72" s="1" t="str">
        <f>IF(CAPTURE_DATA!AE73=0,"",CAPTURE_DATA!AE73)</f>
        <v/>
      </c>
      <c r="S72" s="1" t="str">
        <f>IF(CAPTURE_DATA!AF73=0,"",CAPTURE_DATA!AF73)</f>
        <v/>
      </c>
      <c r="T72" s="16" t="str">
        <f>IF(B72="","",IF(B72="NBAT","",CAPTURE_DATA!A73))</f>
        <v/>
      </c>
      <c r="U72" s="1" t="str">
        <f>IF(CAPTURE_DATA!AG73=0,"",CAPTURE_DATA!AG73)</f>
        <v/>
      </c>
      <c r="V72" s="1" t="str">
        <f>IF(CAPTURE_DATA!AH73=0,"",CAPTURE_DATA!AH73)</f>
        <v/>
      </c>
      <c r="W72" s="1" t="str">
        <f>IFERROR(VLOOKUP(V72,CAPTURE_SITE_INFO!$B$3:$U$501,2,FALSE),"")</f>
        <v/>
      </c>
      <c r="X72" s="1" t="str">
        <f>IFERROR(VLOOKUP($V72,CAPTURE_SITE_INFO!$B$3:$U$501,3,FALSE),"")</f>
        <v/>
      </c>
      <c r="Y72" s="189" t="str">
        <f>IFERROR(VLOOKUP($V72,CAPTURE_SITE_INFO!$B$3:$U$501,4,FALSE),"")</f>
        <v/>
      </c>
      <c r="Z72" s="1" t="str">
        <f>IFERROR(VLOOKUP($V72,CAPTURE_SITE_INFO!$B$3:$U$501,5,FALSE),"")</f>
        <v/>
      </c>
      <c r="AA72" s="1" t="str">
        <f>IFERROR(VLOOKUP($V72,CAPTURE_SITE_INFO!$B$3:$U$501,6,FALSE),"")</f>
        <v/>
      </c>
      <c r="AB72" s="1" t="str">
        <f>IFERROR(VLOOKUP($V72,CAPTURE_SITE_INFO!$B$3:$U$501,7,FALSE),"")</f>
        <v/>
      </c>
      <c r="AC72" s="1" t="str">
        <f>IFERROR(VLOOKUP($V72,CAPTURE_SITE_INFO!$B$3:$U$501,8,FALSE),"")</f>
        <v/>
      </c>
      <c r="AD72" s="16" t="str">
        <f>IFERROR(VLOOKUP($V72,CAPTURE_SITE_INFO!$B$3:$U$501,9,FALSE),"")</f>
        <v/>
      </c>
      <c r="AE72" s="16" t="str">
        <f>IFERROR(VLOOKUP($V72,CAPTURE_SITE_INFO!$B$3:$U$501,10,FALSE),"")</f>
        <v/>
      </c>
      <c r="AF72" s="190" t="str">
        <f>IFERROR(VLOOKUP($V72,CAPTURE_SITE_INFO!$B$3:$U$501,11,FALSE),"")</f>
        <v/>
      </c>
      <c r="AG72" s="190" t="str">
        <f>IFERROR(VLOOKUP($V72,CAPTURE_SITE_INFO!$B$3:$U$501,12,FALSE),"")</f>
        <v/>
      </c>
      <c r="AH72" s="1" t="str">
        <f>IFERROR(VLOOKUP($V72,CAPTURE_SITE_INFO!$B$3:$U$501,13,FALSE),"")</f>
        <v/>
      </c>
      <c r="AI72" s="1" t="str">
        <f>IFERROR(VLOOKUP($V72,CAPTURE_SITE_INFO!$B$3:$U$501,14,FALSE),"")</f>
        <v/>
      </c>
      <c r="AJ72" s="1" t="str">
        <f>IFERROR(VLOOKUP($V72,CAPTURE_SITE_INFO!$B$3:$U$501,15,FALSE),"")</f>
        <v/>
      </c>
      <c r="AK72" s="1" t="str">
        <f>IFERROR(VLOOKUP($V72,CAPTURE_SITE_INFO!$B$3:$U$501,16,FALSE),"")</f>
        <v/>
      </c>
      <c r="AL72" s="1" t="str">
        <f>IFERROR(VLOOKUP($V72,CAPTURE_SITE_INFO!$B$3:$U$501,17,FALSE),"")</f>
        <v/>
      </c>
      <c r="AM72" s="1" t="str">
        <f>IFERROR(VLOOKUP($V72,CAPTURE_SITE_INFO!$B$3:$U$501,18,FALSE),"")</f>
        <v/>
      </c>
      <c r="AN72" s="1" t="str">
        <f>IFERROR(VLOOKUP($V72,CAPTURE_SITE_INFO!$B$3:$U$501,19,FALSE),"")</f>
        <v/>
      </c>
      <c r="AO72" s="1" t="str">
        <f>IFERROR(VLOOKUP($V72,CAPTURE_SITE_INFO!$B$3:$U$501,20,FALSE),"")</f>
        <v/>
      </c>
      <c r="AP72" s="1" t="str">
        <f>IFERROR(VLOOKUP($V72,CAPTURE_SITE_INFO!$B$3:$V$501,21,FALSE),"")</f>
        <v/>
      </c>
    </row>
    <row r="73" spans="1:42" x14ac:dyDescent="0.25">
      <c r="A73" s="1" t="str">
        <f t="shared" si="2"/>
        <v/>
      </c>
      <c r="B73" s="1" t="str">
        <f>IF(CAPTURE_DATA!O74="NOBATS___","NOBATS",IF(CAPTURE_DATA!O74="___","",CAPTURE_DATA!O74))</f>
        <v/>
      </c>
      <c r="C73" s="1" t="str">
        <f t="shared" si="3"/>
        <v/>
      </c>
      <c r="D73" s="1" t="str">
        <f>IF(CAPTURE_DATA!Q74 = 0,"",CAPTURE_DATA!Q74)</f>
        <v/>
      </c>
      <c r="E73" s="1" t="str">
        <f>IF(CAPTURE_DATA!R74 = 0,"",CAPTURE_DATA!R74)</f>
        <v/>
      </c>
      <c r="F73" s="1" t="str">
        <f>IF(CAPTURE_DATA!S74 = 0,"",CAPTURE_DATA!S74)</f>
        <v/>
      </c>
      <c r="G73" s="1" t="str">
        <f>IF(CAPTURE_DATA!T74=0,"",CAPTURE_DATA!T74)</f>
        <v/>
      </c>
      <c r="H73" s="1" t="str">
        <f>IF(CAPTURE_DATA!U74=0,"",CAPTURE_DATA!U74)</f>
        <v/>
      </c>
      <c r="I73" s="1" t="str">
        <f>IF(CAPTURE_DATA!V74=0,"",CAPTURE_DATA!V74)</f>
        <v/>
      </c>
      <c r="J73" s="1" t="str">
        <f>IF(CAPTURE_DATA!W74=0,"",CAPTURE_DATA!W74)</f>
        <v/>
      </c>
      <c r="K73" s="1" t="str">
        <f>IF(CAPTURE_DATA!X74="","",CAPTURE_DATA!X74)</f>
        <v/>
      </c>
      <c r="L73" s="1" t="str">
        <f>IF(CAPTURE_DATA!Y74="","",CAPTURE_DATA!Y74)</f>
        <v/>
      </c>
      <c r="M73" s="1" t="str">
        <f>IF(CAPTURE_DATA!Z74="","",CAPTURE_DATA!Z74)</f>
        <v/>
      </c>
      <c r="N73" s="1" t="str">
        <f>IF(CAPTURE_DATA!AA74=0,"",CAPTURE_DATA!AA74)</f>
        <v/>
      </c>
      <c r="O73" s="1" t="str">
        <f>IF(CAPTURE_DATA!AB74=0,"",CAPTURE_DATA!AB74)</f>
        <v/>
      </c>
      <c r="P73" s="1" t="str">
        <f>IF(CAPTURE_DATA!AC74="-","",CAPTURE_DATA!AC74)</f>
        <v/>
      </c>
      <c r="Q73" s="1" t="str">
        <f>IF(CAPTURE_DATA!AD74=0,"",CAPTURE_DATA!AD74)</f>
        <v/>
      </c>
      <c r="R73" s="1" t="str">
        <f>IF(CAPTURE_DATA!AE74=0,"",CAPTURE_DATA!AE74)</f>
        <v/>
      </c>
      <c r="S73" s="1" t="str">
        <f>IF(CAPTURE_DATA!AF74=0,"",CAPTURE_DATA!AF74)</f>
        <v/>
      </c>
      <c r="T73" s="16" t="str">
        <f>IF(B73="","",IF(B73="NBAT","",CAPTURE_DATA!A74))</f>
        <v/>
      </c>
      <c r="U73" s="1" t="str">
        <f>IF(CAPTURE_DATA!AG74=0,"",CAPTURE_DATA!AG74)</f>
        <v/>
      </c>
      <c r="V73" s="1" t="str">
        <f>IF(CAPTURE_DATA!AH74=0,"",CAPTURE_DATA!AH74)</f>
        <v/>
      </c>
      <c r="W73" s="1" t="str">
        <f>IFERROR(VLOOKUP(V73,CAPTURE_SITE_INFO!$B$3:$U$501,2,FALSE),"")</f>
        <v/>
      </c>
      <c r="X73" s="1" t="str">
        <f>IFERROR(VLOOKUP($V73,CAPTURE_SITE_INFO!$B$3:$U$501,3,FALSE),"")</f>
        <v/>
      </c>
      <c r="Y73" s="189" t="str">
        <f>IFERROR(VLOOKUP($V73,CAPTURE_SITE_INFO!$B$3:$U$501,4,FALSE),"")</f>
        <v/>
      </c>
      <c r="Z73" s="1" t="str">
        <f>IFERROR(VLOOKUP($V73,CAPTURE_SITE_INFO!$B$3:$U$501,5,FALSE),"")</f>
        <v/>
      </c>
      <c r="AA73" s="1" t="str">
        <f>IFERROR(VLOOKUP($V73,CAPTURE_SITE_INFO!$B$3:$U$501,6,FALSE),"")</f>
        <v/>
      </c>
      <c r="AB73" s="1" t="str">
        <f>IFERROR(VLOOKUP($V73,CAPTURE_SITE_INFO!$B$3:$U$501,7,FALSE),"")</f>
        <v/>
      </c>
      <c r="AC73" s="1" t="str">
        <f>IFERROR(VLOOKUP($V73,CAPTURE_SITE_INFO!$B$3:$U$501,8,FALSE),"")</f>
        <v/>
      </c>
      <c r="AD73" s="16" t="str">
        <f>IFERROR(VLOOKUP($V73,CAPTURE_SITE_INFO!$B$3:$U$501,9,FALSE),"")</f>
        <v/>
      </c>
      <c r="AE73" s="16" t="str">
        <f>IFERROR(VLOOKUP($V73,CAPTURE_SITE_INFO!$B$3:$U$501,10,FALSE),"")</f>
        <v/>
      </c>
      <c r="AF73" s="190" t="str">
        <f>IFERROR(VLOOKUP($V73,CAPTURE_SITE_INFO!$B$3:$U$501,11,FALSE),"")</f>
        <v/>
      </c>
      <c r="AG73" s="190" t="str">
        <f>IFERROR(VLOOKUP($V73,CAPTURE_SITE_INFO!$B$3:$U$501,12,FALSE),"")</f>
        <v/>
      </c>
      <c r="AH73" s="1" t="str">
        <f>IFERROR(VLOOKUP($V73,CAPTURE_SITE_INFO!$B$3:$U$501,13,FALSE),"")</f>
        <v/>
      </c>
      <c r="AI73" s="1" t="str">
        <f>IFERROR(VLOOKUP($V73,CAPTURE_SITE_INFO!$B$3:$U$501,14,FALSE),"")</f>
        <v/>
      </c>
      <c r="AJ73" s="1" t="str">
        <f>IFERROR(VLOOKUP($V73,CAPTURE_SITE_INFO!$B$3:$U$501,15,FALSE),"")</f>
        <v/>
      </c>
      <c r="AK73" s="1" t="str">
        <f>IFERROR(VLOOKUP($V73,CAPTURE_SITE_INFO!$B$3:$U$501,16,FALSE),"")</f>
        <v/>
      </c>
      <c r="AL73" s="1" t="str">
        <f>IFERROR(VLOOKUP($V73,CAPTURE_SITE_INFO!$B$3:$U$501,17,FALSE),"")</f>
        <v/>
      </c>
      <c r="AM73" s="1" t="str">
        <f>IFERROR(VLOOKUP($V73,CAPTURE_SITE_INFO!$B$3:$U$501,18,FALSE),"")</f>
        <v/>
      </c>
      <c r="AN73" s="1" t="str">
        <f>IFERROR(VLOOKUP($V73,CAPTURE_SITE_INFO!$B$3:$U$501,19,FALSE),"")</f>
        <v/>
      </c>
      <c r="AO73" s="1" t="str">
        <f>IFERROR(VLOOKUP($V73,CAPTURE_SITE_INFO!$B$3:$U$501,20,FALSE),"")</f>
        <v/>
      </c>
      <c r="AP73" s="1" t="str">
        <f>IFERROR(VLOOKUP($V73,CAPTURE_SITE_INFO!$B$3:$V$501,21,FALSE),"")</f>
        <v/>
      </c>
    </row>
    <row r="74" spans="1:42" x14ac:dyDescent="0.25">
      <c r="A74" s="1" t="str">
        <f t="shared" si="2"/>
        <v/>
      </c>
      <c r="B74" s="1" t="str">
        <f>IF(CAPTURE_DATA!O75="NOBATS___","NOBATS",IF(CAPTURE_DATA!O75="___","",CAPTURE_DATA!O75))</f>
        <v/>
      </c>
      <c r="C74" s="1" t="str">
        <f t="shared" si="3"/>
        <v/>
      </c>
      <c r="D74" s="1" t="str">
        <f>IF(CAPTURE_DATA!Q75 = 0,"",CAPTURE_DATA!Q75)</f>
        <v/>
      </c>
      <c r="E74" s="1" t="str">
        <f>IF(CAPTURE_DATA!R75 = 0,"",CAPTURE_DATA!R75)</f>
        <v/>
      </c>
      <c r="F74" s="1" t="str">
        <f>IF(CAPTURE_DATA!S75 = 0,"",CAPTURE_DATA!S75)</f>
        <v/>
      </c>
      <c r="G74" s="1" t="str">
        <f>IF(CAPTURE_DATA!T75=0,"",CAPTURE_DATA!T75)</f>
        <v/>
      </c>
      <c r="H74" s="1" t="str">
        <f>IF(CAPTURE_DATA!U75=0,"",CAPTURE_DATA!U75)</f>
        <v/>
      </c>
      <c r="I74" s="1" t="str">
        <f>IF(CAPTURE_DATA!V75=0,"",CAPTURE_DATA!V75)</f>
        <v/>
      </c>
      <c r="J74" s="1" t="str">
        <f>IF(CAPTURE_DATA!W75=0,"",CAPTURE_DATA!W75)</f>
        <v/>
      </c>
      <c r="K74" s="1" t="str">
        <f>IF(CAPTURE_DATA!X75="","",CAPTURE_DATA!X75)</f>
        <v/>
      </c>
      <c r="L74" s="1" t="str">
        <f>IF(CAPTURE_DATA!Y75="","",CAPTURE_DATA!Y75)</f>
        <v/>
      </c>
      <c r="M74" s="1" t="str">
        <f>IF(CAPTURE_DATA!Z75="","",CAPTURE_DATA!Z75)</f>
        <v/>
      </c>
      <c r="N74" s="1" t="str">
        <f>IF(CAPTURE_DATA!AA75=0,"",CAPTURE_DATA!AA75)</f>
        <v/>
      </c>
      <c r="O74" s="1" t="str">
        <f>IF(CAPTURE_DATA!AB75=0,"",CAPTURE_DATA!AB75)</f>
        <v/>
      </c>
      <c r="P74" s="1" t="str">
        <f>IF(CAPTURE_DATA!AC75="-","",CAPTURE_DATA!AC75)</f>
        <v/>
      </c>
      <c r="Q74" s="1" t="str">
        <f>IF(CAPTURE_DATA!AD75=0,"",CAPTURE_DATA!AD75)</f>
        <v/>
      </c>
      <c r="R74" s="1" t="str">
        <f>IF(CAPTURE_DATA!AE75=0,"",CAPTURE_DATA!AE75)</f>
        <v/>
      </c>
      <c r="S74" s="1" t="str">
        <f>IF(CAPTURE_DATA!AF75=0,"",CAPTURE_DATA!AF75)</f>
        <v/>
      </c>
      <c r="T74" s="16" t="str">
        <f>IF(B74="","",IF(B74="NBAT","",CAPTURE_DATA!A75))</f>
        <v/>
      </c>
      <c r="U74" s="1" t="str">
        <f>IF(CAPTURE_DATA!AG75=0,"",CAPTURE_DATA!AG75)</f>
        <v/>
      </c>
      <c r="V74" s="1" t="str">
        <f>IF(CAPTURE_DATA!AH75=0,"",CAPTURE_DATA!AH75)</f>
        <v/>
      </c>
      <c r="W74" s="1" t="str">
        <f>IFERROR(VLOOKUP(V74,CAPTURE_SITE_INFO!$B$3:$U$501,2,FALSE),"")</f>
        <v/>
      </c>
      <c r="X74" s="1" t="str">
        <f>IFERROR(VLOOKUP($V74,CAPTURE_SITE_INFO!$B$3:$U$501,3,FALSE),"")</f>
        <v/>
      </c>
      <c r="Y74" s="189" t="str">
        <f>IFERROR(VLOOKUP($V74,CAPTURE_SITE_INFO!$B$3:$U$501,4,FALSE),"")</f>
        <v/>
      </c>
      <c r="Z74" s="1" t="str">
        <f>IFERROR(VLOOKUP($V74,CAPTURE_SITE_INFO!$B$3:$U$501,5,FALSE),"")</f>
        <v/>
      </c>
      <c r="AA74" s="1" t="str">
        <f>IFERROR(VLOOKUP($V74,CAPTURE_SITE_INFO!$B$3:$U$501,6,FALSE),"")</f>
        <v/>
      </c>
      <c r="AB74" s="1" t="str">
        <f>IFERROR(VLOOKUP($V74,CAPTURE_SITE_INFO!$B$3:$U$501,7,FALSE),"")</f>
        <v/>
      </c>
      <c r="AC74" s="1" t="str">
        <f>IFERROR(VLOOKUP($V74,CAPTURE_SITE_INFO!$B$3:$U$501,8,FALSE),"")</f>
        <v/>
      </c>
      <c r="AD74" s="16" t="str">
        <f>IFERROR(VLOOKUP($V74,CAPTURE_SITE_INFO!$B$3:$U$501,9,FALSE),"")</f>
        <v/>
      </c>
      <c r="AE74" s="16" t="str">
        <f>IFERROR(VLOOKUP($V74,CAPTURE_SITE_INFO!$B$3:$U$501,10,FALSE),"")</f>
        <v/>
      </c>
      <c r="AF74" s="190" t="str">
        <f>IFERROR(VLOOKUP($V74,CAPTURE_SITE_INFO!$B$3:$U$501,11,FALSE),"")</f>
        <v/>
      </c>
      <c r="AG74" s="190" t="str">
        <f>IFERROR(VLOOKUP($V74,CAPTURE_SITE_INFO!$B$3:$U$501,12,FALSE),"")</f>
        <v/>
      </c>
      <c r="AH74" s="1" t="str">
        <f>IFERROR(VLOOKUP($V74,CAPTURE_SITE_INFO!$B$3:$U$501,13,FALSE),"")</f>
        <v/>
      </c>
      <c r="AI74" s="1" t="str">
        <f>IFERROR(VLOOKUP($V74,CAPTURE_SITE_INFO!$B$3:$U$501,14,FALSE),"")</f>
        <v/>
      </c>
      <c r="AJ74" s="1" t="str">
        <f>IFERROR(VLOOKUP($V74,CAPTURE_SITE_INFO!$B$3:$U$501,15,FALSE),"")</f>
        <v/>
      </c>
      <c r="AK74" s="1" t="str">
        <f>IFERROR(VLOOKUP($V74,CAPTURE_SITE_INFO!$B$3:$U$501,16,FALSE),"")</f>
        <v/>
      </c>
      <c r="AL74" s="1" t="str">
        <f>IFERROR(VLOOKUP($V74,CAPTURE_SITE_INFO!$B$3:$U$501,17,FALSE),"")</f>
        <v/>
      </c>
      <c r="AM74" s="1" t="str">
        <f>IFERROR(VLOOKUP($V74,CAPTURE_SITE_INFO!$B$3:$U$501,18,FALSE),"")</f>
        <v/>
      </c>
      <c r="AN74" s="1" t="str">
        <f>IFERROR(VLOOKUP($V74,CAPTURE_SITE_INFO!$B$3:$U$501,19,FALSE),"")</f>
        <v/>
      </c>
      <c r="AO74" s="1" t="str">
        <f>IFERROR(VLOOKUP($V74,CAPTURE_SITE_INFO!$B$3:$U$501,20,FALSE),"")</f>
        <v/>
      </c>
      <c r="AP74" s="1" t="str">
        <f>IFERROR(VLOOKUP($V74,CAPTURE_SITE_INFO!$B$3:$V$501,21,FALSE),"")</f>
        <v/>
      </c>
    </row>
    <row r="75" spans="1:42" x14ac:dyDescent="0.25">
      <c r="A75" s="1" t="str">
        <f t="shared" si="2"/>
        <v/>
      </c>
      <c r="B75" s="1" t="str">
        <f>IF(CAPTURE_DATA!O76="NOBATS___","NOBATS",IF(CAPTURE_DATA!O76="___","",CAPTURE_DATA!O76))</f>
        <v/>
      </c>
      <c r="C75" s="1" t="str">
        <f t="shared" si="3"/>
        <v/>
      </c>
      <c r="D75" s="1" t="str">
        <f>IF(CAPTURE_DATA!Q76 = 0,"",CAPTURE_DATA!Q76)</f>
        <v/>
      </c>
      <c r="E75" s="1" t="str">
        <f>IF(CAPTURE_DATA!R76 = 0,"",CAPTURE_DATA!R76)</f>
        <v/>
      </c>
      <c r="F75" s="1" t="str">
        <f>IF(CAPTURE_DATA!S76 = 0,"",CAPTURE_DATA!S76)</f>
        <v/>
      </c>
      <c r="G75" s="1" t="str">
        <f>IF(CAPTURE_DATA!T76=0,"",CAPTURE_DATA!T76)</f>
        <v/>
      </c>
      <c r="H75" s="1" t="str">
        <f>IF(CAPTURE_DATA!U76=0,"",CAPTURE_DATA!U76)</f>
        <v/>
      </c>
      <c r="I75" s="1" t="str">
        <f>IF(CAPTURE_DATA!V76=0,"",CAPTURE_DATA!V76)</f>
        <v/>
      </c>
      <c r="J75" s="1" t="str">
        <f>IF(CAPTURE_DATA!W76=0,"",CAPTURE_DATA!W76)</f>
        <v/>
      </c>
      <c r="K75" s="1" t="str">
        <f>IF(CAPTURE_DATA!X76="","",CAPTURE_DATA!X76)</f>
        <v/>
      </c>
      <c r="L75" s="1" t="str">
        <f>IF(CAPTURE_DATA!Y76="","",CAPTURE_DATA!Y76)</f>
        <v/>
      </c>
      <c r="M75" s="1" t="str">
        <f>IF(CAPTURE_DATA!Z76="","",CAPTURE_DATA!Z76)</f>
        <v/>
      </c>
      <c r="N75" s="1" t="str">
        <f>IF(CAPTURE_DATA!AA76=0,"",CAPTURE_DATA!AA76)</f>
        <v/>
      </c>
      <c r="O75" s="1" t="str">
        <f>IF(CAPTURE_DATA!AB76=0,"",CAPTURE_DATA!AB76)</f>
        <v/>
      </c>
      <c r="P75" s="1" t="str">
        <f>IF(CAPTURE_DATA!AC76="-","",CAPTURE_DATA!AC76)</f>
        <v/>
      </c>
      <c r="Q75" s="1" t="str">
        <f>IF(CAPTURE_DATA!AD76=0,"",CAPTURE_DATA!AD76)</f>
        <v/>
      </c>
      <c r="R75" s="1" t="str">
        <f>IF(CAPTURE_DATA!AE76=0,"",CAPTURE_DATA!AE76)</f>
        <v/>
      </c>
      <c r="S75" s="1" t="str">
        <f>IF(CAPTURE_DATA!AF76=0,"",CAPTURE_DATA!AF76)</f>
        <v/>
      </c>
      <c r="T75" s="16" t="str">
        <f>IF(B75="","",IF(B75="NBAT","",CAPTURE_DATA!A76))</f>
        <v/>
      </c>
      <c r="U75" s="1" t="str">
        <f>IF(CAPTURE_DATA!AG76=0,"",CAPTURE_DATA!AG76)</f>
        <v/>
      </c>
      <c r="V75" s="1" t="str">
        <f>IF(CAPTURE_DATA!AH76=0,"",CAPTURE_DATA!AH76)</f>
        <v/>
      </c>
      <c r="W75" s="1" t="str">
        <f>IFERROR(VLOOKUP(V75,CAPTURE_SITE_INFO!$B$3:$U$501,2,FALSE),"")</f>
        <v/>
      </c>
      <c r="X75" s="1" t="str">
        <f>IFERROR(VLOOKUP($V75,CAPTURE_SITE_INFO!$B$3:$U$501,3,FALSE),"")</f>
        <v/>
      </c>
      <c r="Y75" s="189" t="str">
        <f>IFERROR(VLOOKUP($V75,CAPTURE_SITE_INFO!$B$3:$U$501,4,FALSE),"")</f>
        <v/>
      </c>
      <c r="Z75" s="1" t="str">
        <f>IFERROR(VLOOKUP($V75,CAPTURE_SITE_INFO!$B$3:$U$501,5,FALSE),"")</f>
        <v/>
      </c>
      <c r="AA75" s="1" t="str">
        <f>IFERROR(VLOOKUP($V75,CAPTURE_SITE_INFO!$B$3:$U$501,6,FALSE),"")</f>
        <v/>
      </c>
      <c r="AB75" s="1" t="str">
        <f>IFERROR(VLOOKUP($V75,CAPTURE_SITE_INFO!$B$3:$U$501,7,FALSE),"")</f>
        <v/>
      </c>
      <c r="AC75" s="1" t="str">
        <f>IFERROR(VLOOKUP($V75,CAPTURE_SITE_INFO!$B$3:$U$501,8,FALSE),"")</f>
        <v/>
      </c>
      <c r="AD75" s="16" t="str">
        <f>IFERROR(VLOOKUP($V75,CAPTURE_SITE_INFO!$B$3:$U$501,9,FALSE),"")</f>
        <v/>
      </c>
      <c r="AE75" s="16" t="str">
        <f>IFERROR(VLOOKUP($V75,CAPTURE_SITE_INFO!$B$3:$U$501,10,FALSE),"")</f>
        <v/>
      </c>
      <c r="AF75" s="190" t="str">
        <f>IFERROR(VLOOKUP($V75,CAPTURE_SITE_INFO!$B$3:$U$501,11,FALSE),"")</f>
        <v/>
      </c>
      <c r="AG75" s="190" t="str">
        <f>IFERROR(VLOOKUP($V75,CAPTURE_SITE_INFO!$B$3:$U$501,12,FALSE),"")</f>
        <v/>
      </c>
      <c r="AH75" s="1" t="str">
        <f>IFERROR(VLOOKUP($V75,CAPTURE_SITE_INFO!$B$3:$U$501,13,FALSE),"")</f>
        <v/>
      </c>
      <c r="AI75" s="1" t="str">
        <f>IFERROR(VLOOKUP($V75,CAPTURE_SITE_INFO!$B$3:$U$501,14,FALSE),"")</f>
        <v/>
      </c>
      <c r="AJ75" s="1" t="str">
        <f>IFERROR(VLOOKUP($V75,CAPTURE_SITE_INFO!$B$3:$U$501,15,FALSE),"")</f>
        <v/>
      </c>
      <c r="AK75" s="1" t="str">
        <f>IFERROR(VLOOKUP($V75,CAPTURE_SITE_INFO!$B$3:$U$501,16,FALSE),"")</f>
        <v/>
      </c>
      <c r="AL75" s="1" t="str">
        <f>IFERROR(VLOOKUP($V75,CAPTURE_SITE_INFO!$B$3:$U$501,17,FALSE),"")</f>
        <v/>
      </c>
      <c r="AM75" s="1" t="str">
        <f>IFERROR(VLOOKUP($V75,CAPTURE_SITE_INFO!$B$3:$U$501,18,FALSE),"")</f>
        <v/>
      </c>
      <c r="AN75" s="1" t="str">
        <f>IFERROR(VLOOKUP($V75,CAPTURE_SITE_INFO!$B$3:$U$501,19,FALSE),"")</f>
        <v/>
      </c>
      <c r="AO75" s="1" t="str">
        <f>IFERROR(VLOOKUP($V75,CAPTURE_SITE_INFO!$B$3:$U$501,20,FALSE),"")</f>
        <v/>
      </c>
      <c r="AP75" s="1" t="str">
        <f>IFERROR(VLOOKUP($V75,CAPTURE_SITE_INFO!$B$3:$V$501,21,FALSE),"")</f>
        <v/>
      </c>
    </row>
    <row r="76" spans="1:42" x14ac:dyDescent="0.25">
      <c r="A76" s="1" t="str">
        <f t="shared" si="2"/>
        <v/>
      </c>
      <c r="B76" s="1" t="str">
        <f>IF(CAPTURE_DATA!O77="NOBATS___","NOBATS",IF(CAPTURE_DATA!O77="___","",CAPTURE_DATA!O77))</f>
        <v/>
      </c>
      <c r="C76" s="1" t="str">
        <f t="shared" si="3"/>
        <v/>
      </c>
      <c r="D76" s="1" t="str">
        <f>IF(CAPTURE_DATA!Q77 = 0,"",CAPTURE_DATA!Q77)</f>
        <v/>
      </c>
      <c r="E76" s="1" t="str">
        <f>IF(CAPTURE_DATA!R77 = 0,"",CAPTURE_DATA!R77)</f>
        <v/>
      </c>
      <c r="F76" s="1" t="str">
        <f>IF(CAPTURE_DATA!S77 = 0,"",CAPTURE_DATA!S77)</f>
        <v/>
      </c>
      <c r="G76" s="1" t="str">
        <f>IF(CAPTURE_DATA!T77=0,"",CAPTURE_DATA!T77)</f>
        <v/>
      </c>
      <c r="H76" s="1" t="str">
        <f>IF(CAPTURE_DATA!U77=0,"",CAPTURE_DATA!U77)</f>
        <v/>
      </c>
      <c r="I76" s="1" t="str">
        <f>IF(CAPTURE_DATA!V77=0,"",CAPTURE_DATA!V77)</f>
        <v/>
      </c>
      <c r="J76" s="1" t="str">
        <f>IF(CAPTURE_DATA!W77=0,"",CAPTURE_DATA!W77)</f>
        <v/>
      </c>
      <c r="K76" s="1" t="str">
        <f>IF(CAPTURE_DATA!X77="","",CAPTURE_DATA!X77)</f>
        <v/>
      </c>
      <c r="L76" s="1" t="str">
        <f>IF(CAPTURE_DATA!Y77="","",CAPTURE_DATA!Y77)</f>
        <v/>
      </c>
      <c r="M76" s="1" t="str">
        <f>IF(CAPTURE_DATA!Z77="","",CAPTURE_DATA!Z77)</f>
        <v/>
      </c>
      <c r="N76" s="1" t="str">
        <f>IF(CAPTURE_DATA!AA77=0,"",CAPTURE_DATA!AA77)</f>
        <v/>
      </c>
      <c r="O76" s="1" t="str">
        <f>IF(CAPTURE_DATA!AB77=0,"",CAPTURE_DATA!AB77)</f>
        <v/>
      </c>
      <c r="P76" s="1" t="str">
        <f>IF(CAPTURE_DATA!AC77="-","",CAPTURE_DATA!AC77)</f>
        <v/>
      </c>
      <c r="Q76" s="1" t="str">
        <f>IF(CAPTURE_DATA!AD77=0,"",CAPTURE_DATA!AD77)</f>
        <v/>
      </c>
      <c r="R76" s="1" t="str">
        <f>IF(CAPTURE_DATA!AE77=0,"",CAPTURE_DATA!AE77)</f>
        <v/>
      </c>
      <c r="S76" s="1" t="str">
        <f>IF(CAPTURE_DATA!AF77=0,"",CAPTURE_DATA!AF77)</f>
        <v/>
      </c>
      <c r="T76" s="16" t="str">
        <f>IF(B76="","",IF(B76="NBAT","",CAPTURE_DATA!A77))</f>
        <v/>
      </c>
      <c r="U76" s="1" t="str">
        <f>IF(CAPTURE_DATA!AG77=0,"",CAPTURE_DATA!AG77)</f>
        <v/>
      </c>
      <c r="V76" s="1" t="str">
        <f>IF(CAPTURE_DATA!AH77=0,"",CAPTURE_DATA!AH77)</f>
        <v/>
      </c>
      <c r="W76" s="1" t="str">
        <f>IFERROR(VLOOKUP(V76,CAPTURE_SITE_INFO!$B$3:$U$501,2,FALSE),"")</f>
        <v/>
      </c>
      <c r="X76" s="1" t="str">
        <f>IFERROR(VLOOKUP($V76,CAPTURE_SITE_INFO!$B$3:$U$501,3,FALSE),"")</f>
        <v/>
      </c>
      <c r="Y76" s="189" t="str">
        <f>IFERROR(VLOOKUP($V76,CAPTURE_SITE_INFO!$B$3:$U$501,4,FALSE),"")</f>
        <v/>
      </c>
      <c r="Z76" s="1" t="str">
        <f>IFERROR(VLOOKUP($V76,CAPTURE_SITE_INFO!$B$3:$U$501,5,FALSE),"")</f>
        <v/>
      </c>
      <c r="AA76" s="1" t="str">
        <f>IFERROR(VLOOKUP($V76,CAPTURE_SITE_INFO!$B$3:$U$501,6,FALSE),"")</f>
        <v/>
      </c>
      <c r="AB76" s="1" t="str">
        <f>IFERROR(VLOOKUP($V76,CAPTURE_SITE_INFO!$B$3:$U$501,7,FALSE),"")</f>
        <v/>
      </c>
      <c r="AC76" s="1" t="str">
        <f>IFERROR(VLOOKUP($V76,CAPTURE_SITE_INFO!$B$3:$U$501,8,FALSE),"")</f>
        <v/>
      </c>
      <c r="AD76" s="16" t="str">
        <f>IFERROR(VLOOKUP($V76,CAPTURE_SITE_INFO!$B$3:$U$501,9,FALSE),"")</f>
        <v/>
      </c>
      <c r="AE76" s="16" t="str">
        <f>IFERROR(VLOOKUP($V76,CAPTURE_SITE_INFO!$B$3:$U$501,10,FALSE),"")</f>
        <v/>
      </c>
      <c r="AF76" s="190" t="str">
        <f>IFERROR(VLOOKUP($V76,CAPTURE_SITE_INFO!$B$3:$U$501,11,FALSE),"")</f>
        <v/>
      </c>
      <c r="AG76" s="190" t="str">
        <f>IFERROR(VLOOKUP($V76,CAPTURE_SITE_INFO!$B$3:$U$501,12,FALSE),"")</f>
        <v/>
      </c>
      <c r="AH76" s="1" t="str">
        <f>IFERROR(VLOOKUP($V76,CAPTURE_SITE_INFO!$B$3:$U$501,13,FALSE),"")</f>
        <v/>
      </c>
      <c r="AI76" s="1" t="str">
        <f>IFERROR(VLOOKUP($V76,CAPTURE_SITE_INFO!$B$3:$U$501,14,FALSE),"")</f>
        <v/>
      </c>
      <c r="AJ76" s="1" t="str">
        <f>IFERROR(VLOOKUP($V76,CAPTURE_SITE_INFO!$B$3:$U$501,15,FALSE),"")</f>
        <v/>
      </c>
      <c r="AK76" s="1" t="str">
        <f>IFERROR(VLOOKUP($V76,CAPTURE_SITE_INFO!$B$3:$U$501,16,FALSE),"")</f>
        <v/>
      </c>
      <c r="AL76" s="1" t="str">
        <f>IFERROR(VLOOKUP($V76,CAPTURE_SITE_INFO!$B$3:$U$501,17,FALSE),"")</f>
        <v/>
      </c>
      <c r="AM76" s="1" t="str">
        <f>IFERROR(VLOOKUP($V76,CAPTURE_SITE_INFO!$B$3:$U$501,18,FALSE),"")</f>
        <v/>
      </c>
      <c r="AN76" s="1" t="str">
        <f>IFERROR(VLOOKUP($V76,CAPTURE_SITE_INFO!$B$3:$U$501,19,FALSE),"")</f>
        <v/>
      </c>
      <c r="AO76" s="1" t="str">
        <f>IFERROR(VLOOKUP($V76,CAPTURE_SITE_INFO!$B$3:$U$501,20,FALSE),"")</f>
        <v/>
      </c>
      <c r="AP76" s="1" t="str">
        <f>IFERROR(VLOOKUP($V76,CAPTURE_SITE_INFO!$B$3:$V$501,21,FALSE),"")</f>
        <v/>
      </c>
    </row>
    <row r="77" spans="1:42" x14ac:dyDescent="0.25">
      <c r="A77" s="1" t="str">
        <f t="shared" si="2"/>
        <v/>
      </c>
      <c r="B77" s="1" t="str">
        <f>IF(CAPTURE_DATA!O78="NOBATS___","NOBATS",IF(CAPTURE_DATA!O78="___","",CAPTURE_DATA!O78))</f>
        <v/>
      </c>
      <c r="C77" s="1" t="str">
        <f t="shared" si="3"/>
        <v/>
      </c>
      <c r="D77" s="1" t="str">
        <f>IF(CAPTURE_DATA!Q78 = 0,"",CAPTURE_DATA!Q78)</f>
        <v/>
      </c>
      <c r="E77" s="1" t="str">
        <f>IF(CAPTURE_DATA!R78 = 0,"",CAPTURE_DATA!R78)</f>
        <v/>
      </c>
      <c r="F77" s="1" t="str">
        <f>IF(CAPTURE_DATA!S78 = 0,"",CAPTURE_DATA!S78)</f>
        <v/>
      </c>
      <c r="G77" s="1" t="str">
        <f>IF(CAPTURE_DATA!T78=0,"",CAPTURE_DATA!T78)</f>
        <v/>
      </c>
      <c r="H77" s="1" t="str">
        <f>IF(CAPTURE_DATA!U78=0,"",CAPTURE_DATA!U78)</f>
        <v/>
      </c>
      <c r="I77" s="1" t="str">
        <f>IF(CAPTURE_DATA!V78=0,"",CAPTURE_DATA!V78)</f>
        <v/>
      </c>
      <c r="J77" s="1" t="str">
        <f>IF(CAPTURE_DATA!W78=0,"",CAPTURE_DATA!W78)</f>
        <v/>
      </c>
      <c r="K77" s="1" t="str">
        <f>IF(CAPTURE_DATA!X78="","",CAPTURE_DATA!X78)</f>
        <v/>
      </c>
      <c r="L77" s="1" t="str">
        <f>IF(CAPTURE_DATA!Y78="","",CAPTURE_DATA!Y78)</f>
        <v/>
      </c>
      <c r="M77" s="1" t="str">
        <f>IF(CAPTURE_DATA!Z78="","",CAPTURE_DATA!Z78)</f>
        <v/>
      </c>
      <c r="N77" s="1" t="str">
        <f>IF(CAPTURE_DATA!AA78=0,"",CAPTURE_DATA!AA78)</f>
        <v/>
      </c>
      <c r="O77" s="1" t="str">
        <f>IF(CAPTURE_DATA!AB78=0,"",CAPTURE_DATA!AB78)</f>
        <v/>
      </c>
      <c r="P77" s="1" t="str">
        <f>IF(CAPTURE_DATA!AC78="-","",CAPTURE_DATA!AC78)</f>
        <v/>
      </c>
      <c r="Q77" s="1" t="str">
        <f>IF(CAPTURE_DATA!AD78=0,"",CAPTURE_DATA!AD78)</f>
        <v/>
      </c>
      <c r="R77" s="1" t="str">
        <f>IF(CAPTURE_DATA!AE78=0,"",CAPTURE_DATA!AE78)</f>
        <v/>
      </c>
      <c r="S77" s="1" t="str">
        <f>IF(CAPTURE_DATA!AF78=0,"",CAPTURE_DATA!AF78)</f>
        <v/>
      </c>
      <c r="T77" s="16" t="str">
        <f>IF(B77="","",IF(B77="NBAT","",CAPTURE_DATA!A78))</f>
        <v/>
      </c>
      <c r="U77" s="1" t="str">
        <f>IF(CAPTURE_DATA!AG78=0,"",CAPTURE_DATA!AG78)</f>
        <v/>
      </c>
      <c r="V77" s="1" t="str">
        <f>IF(CAPTURE_DATA!AH78=0,"",CAPTURE_DATA!AH78)</f>
        <v/>
      </c>
      <c r="W77" s="1" t="str">
        <f>IFERROR(VLOOKUP(V77,CAPTURE_SITE_INFO!$B$3:$U$501,2,FALSE),"")</f>
        <v/>
      </c>
      <c r="X77" s="1" t="str">
        <f>IFERROR(VLOOKUP($V77,CAPTURE_SITE_INFO!$B$3:$U$501,3,FALSE),"")</f>
        <v/>
      </c>
      <c r="Y77" s="189" t="str">
        <f>IFERROR(VLOOKUP($V77,CAPTURE_SITE_INFO!$B$3:$U$501,4,FALSE),"")</f>
        <v/>
      </c>
      <c r="Z77" s="1" t="str">
        <f>IFERROR(VLOOKUP($V77,CAPTURE_SITE_INFO!$B$3:$U$501,5,FALSE),"")</f>
        <v/>
      </c>
      <c r="AA77" s="1" t="str">
        <f>IFERROR(VLOOKUP($V77,CAPTURE_SITE_INFO!$B$3:$U$501,6,FALSE),"")</f>
        <v/>
      </c>
      <c r="AB77" s="1" t="str">
        <f>IFERROR(VLOOKUP($V77,CAPTURE_SITE_INFO!$B$3:$U$501,7,FALSE),"")</f>
        <v/>
      </c>
      <c r="AC77" s="1" t="str">
        <f>IFERROR(VLOOKUP($V77,CAPTURE_SITE_INFO!$B$3:$U$501,8,FALSE),"")</f>
        <v/>
      </c>
      <c r="AD77" s="16" t="str">
        <f>IFERROR(VLOOKUP($V77,CAPTURE_SITE_INFO!$B$3:$U$501,9,FALSE),"")</f>
        <v/>
      </c>
      <c r="AE77" s="16" t="str">
        <f>IFERROR(VLOOKUP($V77,CAPTURE_SITE_INFO!$B$3:$U$501,10,FALSE),"")</f>
        <v/>
      </c>
      <c r="AF77" s="190" t="str">
        <f>IFERROR(VLOOKUP($V77,CAPTURE_SITE_INFO!$B$3:$U$501,11,FALSE),"")</f>
        <v/>
      </c>
      <c r="AG77" s="190" t="str">
        <f>IFERROR(VLOOKUP($V77,CAPTURE_SITE_INFO!$B$3:$U$501,12,FALSE),"")</f>
        <v/>
      </c>
      <c r="AH77" s="1" t="str">
        <f>IFERROR(VLOOKUP($V77,CAPTURE_SITE_INFO!$B$3:$U$501,13,FALSE),"")</f>
        <v/>
      </c>
      <c r="AI77" s="1" t="str">
        <f>IFERROR(VLOOKUP($V77,CAPTURE_SITE_INFO!$B$3:$U$501,14,FALSE),"")</f>
        <v/>
      </c>
      <c r="AJ77" s="1" t="str">
        <f>IFERROR(VLOOKUP($V77,CAPTURE_SITE_INFO!$B$3:$U$501,15,FALSE),"")</f>
        <v/>
      </c>
      <c r="AK77" s="1" t="str">
        <f>IFERROR(VLOOKUP($V77,CAPTURE_SITE_INFO!$B$3:$U$501,16,FALSE),"")</f>
        <v/>
      </c>
      <c r="AL77" s="1" t="str">
        <f>IFERROR(VLOOKUP($V77,CAPTURE_SITE_INFO!$B$3:$U$501,17,FALSE),"")</f>
        <v/>
      </c>
      <c r="AM77" s="1" t="str">
        <f>IFERROR(VLOOKUP($V77,CAPTURE_SITE_INFO!$B$3:$U$501,18,FALSE),"")</f>
        <v/>
      </c>
      <c r="AN77" s="1" t="str">
        <f>IFERROR(VLOOKUP($V77,CAPTURE_SITE_INFO!$B$3:$U$501,19,FALSE),"")</f>
        <v/>
      </c>
      <c r="AO77" s="1" t="str">
        <f>IFERROR(VLOOKUP($V77,CAPTURE_SITE_INFO!$B$3:$U$501,20,FALSE),"")</f>
        <v/>
      </c>
      <c r="AP77" s="1" t="str">
        <f>IFERROR(VLOOKUP($V77,CAPTURE_SITE_INFO!$B$3:$V$501,21,FALSE),"")</f>
        <v/>
      </c>
    </row>
    <row r="78" spans="1:42" x14ac:dyDescent="0.25">
      <c r="A78" s="1" t="str">
        <f t="shared" si="2"/>
        <v/>
      </c>
      <c r="B78" s="1" t="str">
        <f>IF(CAPTURE_DATA!O79="NOBATS___","NOBATS",IF(CAPTURE_DATA!O79="___","",CAPTURE_DATA!O79))</f>
        <v/>
      </c>
      <c r="C78" s="1" t="str">
        <f t="shared" si="3"/>
        <v/>
      </c>
      <c r="D78" s="1" t="str">
        <f>IF(CAPTURE_DATA!Q79 = 0,"",CAPTURE_DATA!Q79)</f>
        <v/>
      </c>
      <c r="E78" s="1" t="str">
        <f>IF(CAPTURE_DATA!R79 = 0,"",CAPTURE_DATA!R79)</f>
        <v/>
      </c>
      <c r="F78" s="1" t="str">
        <f>IF(CAPTURE_DATA!S79 = 0,"",CAPTURE_DATA!S79)</f>
        <v/>
      </c>
      <c r="G78" s="1" t="str">
        <f>IF(CAPTURE_DATA!T79=0,"",CAPTURE_DATA!T79)</f>
        <v/>
      </c>
      <c r="H78" s="1" t="str">
        <f>IF(CAPTURE_DATA!U79=0,"",CAPTURE_DATA!U79)</f>
        <v/>
      </c>
      <c r="I78" s="1" t="str">
        <f>IF(CAPTURE_DATA!V79=0,"",CAPTURE_DATA!V79)</f>
        <v/>
      </c>
      <c r="J78" s="1" t="str">
        <f>IF(CAPTURE_DATA!W79=0,"",CAPTURE_DATA!W79)</f>
        <v/>
      </c>
      <c r="K78" s="1" t="str">
        <f>IF(CAPTURE_DATA!X79="","",CAPTURE_DATA!X79)</f>
        <v/>
      </c>
      <c r="L78" s="1" t="str">
        <f>IF(CAPTURE_DATA!Y79="","",CAPTURE_DATA!Y79)</f>
        <v/>
      </c>
      <c r="M78" s="1" t="str">
        <f>IF(CAPTURE_DATA!Z79="","",CAPTURE_DATA!Z79)</f>
        <v/>
      </c>
      <c r="N78" s="1" t="str">
        <f>IF(CAPTURE_DATA!AA79=0,"",CAPTURE_DATA!AA79)</f>
        <v/>
      </c>
      <c r="O78" s="1" t="str">
        <f>IF(CAPTURE_DATA!AB79=0,"",CAPTURE_DATA!AB79)</f>
        <v/>
      </c>
      <c r="P78" s="1" t="str">
        <f>IF(CAPTURE_DATA!AC79="-","",CAPTURE_DATA!AC79)</f>
        <v/>
      </c>
      <c r="Q78" s="1" t="str">
        <f>IF(CAPTURE_DATA!AD79=0,"",CAPTURE_DATA!AD79)</f>
        <v/>
      </c>
      <c r="R78" s="1" t="str">
        <f>IF(CAPTURE_DATA!AE79=0,"",CAPTURE_DATA!AE79)</f>
        <v/>
      </c>
      <c r="S78" s="1" t="str">
        <f>IF(CAPTURE_DATA!AF79=0,"",CAPTURE_DATA!AF79)</f>
        <v/>
      </c>
      <c r="T78" s="16" t="str">
        <f>IF(B78="","",IF(B78="NBAT","",CAPTURE_DATA!A79))</f>
        <v/>
      </c>
      <c r="U78" s="1" t="str">
        <f>IF(CAPTURE_DATA!AG79=0,"",CAPTURE_DATA!AG79)</f>
        <v/>
      </c>
      <c r="V78" s="1" t="str">
        <f>IF(CAPTURE_DATA!AH79=0,"",CAPTURE_DATA!AH79)</f>
        <v/>
      </c>
      <c r="W78" s="1" t="str">
        <f>IFERROR(VLOOKUP(V78,CAPTURE_SITE_INFO!$B$3:$U$501,2,FALSE),"")</f>
        <v/>
      </c>
      <c r="X78" s="1" t="str">
        <f>IFERROR(VLOOKUP($V78,CAPTURE_SITE_INFO!$B$3:$U$501,3,FALSE),"")</f>
        <v/>
      </c>
      <c r="Y78" s="189" t="str">
        <f>IFERROR(VLOOKUP($V78,CAPTURE_SITE_INFO!$B$3:$U$501,4,FALSE),"")</f>
        <v/>
      </c>
      <c r="Z78" s="1" t="str">
        <f>IFERROR(VLOOKUP($V78,CAPTURE_SITE_INFO!$B$3:$U$501,5,FALSE),"")</f>
        <v/>
      </c>
      <c r="AA78" s="1" t="str">
        <f>IFERROR(VLOOKUP($V78,CAPTURE_SITE_INFO!$B$3:$U$501,6,FALSE),"")</f>
        <v/>
      </c>
      <c r="AB78" s="1" t="str">
        <f>IFERROR(VLOOKUP($V78,CAPTURE_SITE_INFO!$B$3:$U$501,7,FALSE),"")</f>
        <v/>
      </c>
      <c r="AC78" s="1" t="str">
        <f>IFERROR(VLOOKUP($V78,CAPTURE_SITE_INFO!$B$3:$U$501,8,FALSE),"")</f>
        <v/>
      </c>
      <c r="AD78" s="16" t="str">
        <f>IFERROR(VLOOKUP($V78,CAPTURE_SITE_INFO!$B$3:$U$501,9,FALSE),"")</f>
        <v/>
      </c>
      <c r="AE78" s="16" t="str">
        <f>IFERROR(VLOOKUP($V78,CAPTURE_SITE_INFO!$B$3:$U$501,10,FALSE),"")</f>
        <v/>
      </c>
      <c r="AF78" s="190" t="str">
        <f>IFERROR(VLOOKUP($V78,CAPTURE_SITE_INFO!$B$3:$U$501,11,FALSE),"")</f>
        <v/>
      </c>
      <c r="AG78" s="190" t="str">
        <f>IFERROR(VLOOKUP($V78,CAPTURE_SITE_INFO!$B$3:$U$501,12,FALSE),"")</f>
        <v/>
      </c>
      <c r="AH78" s="1" t="str">
        <f>IFERROR(VLOOKUP($V78,CAPTURE_SITE_INFO!$B$3:$U$501,13,FALSE),"")</f>
        <v/>
      </c>
      <c r="AI78" s="1" t="str">
        <f>IFERROR(VLOOKUP($V78,CAPTURE_SITE_INFO!$B$3:$U$501,14,FALSE),"")</f>
        <v/>
      </c>
      <c r="AJ78" s="1" t="str">
        <f>IFERROR(VLOOKUP($V78,CAPTURE_SITE_INFO!$B$3:$U$501,15,FALSE),"")</f>
        <v/>
      </c>
      <c r="AK78" s="1" t="str">
        <f>IFERROR(VLOOKUP($V78,CAPTURE_SITE_INFO!$B$3:$U$501,16,FALSE),"")</f>
        <v/>
      </c>
      <c r="AL78" s="1" t="str">
        <f>IFERROR(VLOOKUP($V78,CAPTURE_SITE_INFO!$B$3:$U$501,17,FALSE),"")</f>
        <v/>
      </c>
      <c r="AM78" s="1" t="str">
        <f>IFERROR(VLOOKUP($V78,CAPTURE_SITE_INFO!$B$3:$U$501,18,FALSE),"")</f>
        <v/>
      </c>
      <c r="AN78" s="1" t="str">
        <f>IFERROR(VLOOKUP($V78,CAPTURE_SITE_INFO!$B$3:$U$501,19,FALSE),"")</f>
        <v/>
      </c>
      <c r="AO78" s="1" t="str">
        <f>IFERROR(VLOOKUP($V78,CAPTURE_SITE_INFO!$B$3:$U$501,20,FALSE),"")</f>
        <v/>
      </c>
      <c r="AP78" s="1" t="str">
        <f>IFERROR(VLOOKUP($V78,CAPTURE_SITE_INFO!$B$3:$V$501,21,FALSE),"")</f>
        <v/>
      </c>
    </row>
    <row r="79" spans="1:42" x14ac:dyDescent="0.25">
      <c r="A79" s="1" t="str">
        <f t="shared" si="2"/>
        <v/>
      </c>
      <c r="B79" s="1" t="str">
        <f>IF(CAPTURE_DATA!O80="NOBATS___","NOBATS",IF(CAPTURE_DATA!O80="___","",CAPTURE_DATA!O80))</f>
        <v/>
      </c>
      <c r="C79" s="1" t="str">
        <f t="shared" si="3"/>
        <v/>
      </c>
      <c r="D79" s="1" t="str">
        <f>IF(CAPTURE_DATA!Q80 = 0,"",CAPTURE_DATA!Q80)</f>
        <v/>
      </c>
      <c r="E79" s="1" t="str">
        <f>IF(CAPTURE_DATA!R80 = 0,"",CAPTURE_DATA!R80)</f>
        <v/>
      </c>
      <c r="F79" s="1" t="str">
        <f>IF(CAPTURE_DATA!S80 = 0,"",CAPTURE_DATA!S80)</f>
        <v/>
      </c>
      <c r="G79" s="1" t="str">
        <f>IF(CAPTURE_DATA!T80=0,"",CAPTURE_DATA!T80)</f>
        <v/>
      </c>
      <c r="H79" s="1" t="str">
        <f>IF(CAPTURE_DATA!U80=0,"",CAPTURE_DATA!U80)</f>
        <v/>
      </c>
      <c r="I79" s="1" t="str">
        <f>IF(CAPTURE_DATA!V80=0,"",CAPTURE_DATA!V80)</f>
        <v/>
      </c>
      <c r="J79" s="1" t="str">
        <f>IF(CAPTURE_DATA!W80=0,"",CAPTURE_DATA!W80)</f>
        <v/>
      </c>
      <c r="K79" s="1" t="str">
        <f>IF(CAPTURE_DATA!X80="","",CAPTURE_DATA!X80)</f>
        <v/>
      </c>
      <c r="L79" s="1" t="str">
        <f>IF(CAPTURE_DATA!Y80="","",CAPTURE_DATA!Y80)</f>
        <v/>
      </c>
      <c r="M79" s="1" t="str">
        <f>IF(CAPTURE_DATA!Z80="","",CAPTURE_DATA!Z80)</f>
        <v/>
      </c>
      <c r="N79" s="1" t="str">
        <f>IF(CAPTURE_DATA!AA80=0,"",CAPTURE_DATA!AA80)</f>
        <v/>
      </c>
      <c r="O79" s="1" t="str">
        <f>IF(CAPTURE_DATA!AB80=0,"",CAPTURE_DATA!AB80)</f>
        <v/>
      </c>
      <c r="P79" s="1" t="str">
        <f>IF(CAPTURE_DATA!AC80="-","",CAPTURE_DATA!AC80)</f>
        <v/>
      </c>
      <c r="Q79" s="1" t="str">
        <f>IF(CAPTURE_DATA!AD80=0,"",CAPTURE_DATA!AD80)</f>
        <v/>
      </c>
      <c r="R79" s="1" t="str">
        <f>IF(CAPTURE_DATA!AE80=0,"",CAPTURE_DATA!AE80)</f>
        <v/>
      </c>
      <c r="S79" s="1" t="str">
        <f>IF(CAPTURE_DATA!AF80=0,"",CAPTURE_DATA!AF80)</f>
        <v/>
      </c>
      <c r="T79" s="16" t="str">
        <f>IF(B79="","",IF(B79="NBAT","",CAPTURE_DATA!A80))</f>
        <v/>
      </c>
      <c r="U79" s="1" t="str">
        <f>IF(CAPTURE_DATA!AG80=0,"",CAPTURE_DATA!AG80)</f>
        <v/>
      </c>
      <c r="V79" s="1" t="str">
        <f>IF(CAPTURE_DATA!AH80=0,"",CAPTURE_DATA!AH80)</f>
        <v/>
      </c>
      <c r="W79" s="1" t="str">
        <f>IFERROR(VLOOKUP(V79,CAPTURE_SITE_INFO!$B$3:$U$501,2,FALSE),"")</f>
        <v/>
      </c>
      <c r="X79" s="1" t="str">
        <f>IFERROR(VLOOKUP($V79,CAPTURE_SITE_INFO!$B$3:$U$501,3,FALSE),"")</f>
        <v/>
      </c>
      <c r="Y79" s="189" t="str">
        <f>IFERROR(VLOOKUP($V79,CAPTURE_SITE_INFO!$B$3:$U$501,4,FALSE),"")</f>
        <v/>
      </c>
      <c r="Z79" s="1" t="str">
        <f>IFERROR(VLOOKUP($V79,CAPTURE_SITE_INFO!$B$3:$U$501,5,FALSE),"")</f>
        <v/>
      </c>
      <c r="AA79" s="1" t="str">
        <f>IFERROR(VLOOKUP($V79,CAPTURE_SITE_INFO!$B$3:$U$501,6,FALSE),"")</f>
        <v/>
      </c>
      <c r="AB79" s="1" t="str">
        <f>IFERROR(VLOOKUP($V79,CAPTURE_SITE_INFO!$B$3:$U$501,7,FALSE),"")</f>
        <v/>
      </c>
      <c r="AC79" s="1" t="str">
        <f>IFERROR(VLOOKUP($V79,CAPTURE_SITE_INFO!$B$3:$U$501,8,FALSE),"")</f>
        <v/>
      </c>
      <c r="AD79" s="16" t="str">
        <f>IFERROR(VLOOKUP($V79,CAPTURE_SITE_INFO!$B$3:$U$501,9,FALSE),"")</f>
        <v/>
      </c>
      <c r="AE79" s="16" t="str">
        <f>IFERROR(VLOOKUP($V79,CAPTURE_SITE_INFO!$B$3:$U$501,10,FALSE),"")</f>
        <v/>
      </c>
      <c r="AF79" s="190" t="str">
        <f>IFERROR(VLOOKUP($V79,CAPTURE_SITE_INFO!$B$3:$U$501,11,FALSE),"")</f>
        <v/>
      </c>
      <c r="AG79" s="190" t="str">
        <f>IFERROR(VLOOKUP($V79,CAPTURE_SITE_INFO!$B$3:$U$501,12,FALSE),"")</f>
        <v/>
      </c>
      <c r="AH79" s="1" t="str">
        <f>IFERROR(VLOOKUP($V79,CAPTURE_SITE_INFO!$B$3:$U$501,13,FALSE),"")</f>
        <v/>
      </c>
      <c r="AI79" s="1" t="str">
        <f>IFERROR(VLOOKUP($V79,CAPTURE_SITE_INFO!$B$3:$U$501,14,FALSE),"")</f>
        <v/>
      </c>
      <c r="AJ79" s="1" t="str">
        <f>IFERROR(VLOOKUP($V79,CAPTURE_SITE_INFO!$B$3:$U$501,15,FALSE),"")</f>
        <v/>
      </c>
      <c r="AK79" s="1" t="str">
        <f>IFERROR(VLOOKUP($V79,CAPTURE_SITE_INFO!$B$3:$U$501,16,FALSE),"")</f>
        <v/>
      </c>
      <c r="AL79" s="1" t="str">
        <f>IFERROR(VLOOKUP($V79,CAPTURE_SITE_INFO!$B$3:$U$501,17,FALSE),"")</f>
        <v/>
      </c>
      <c r="AM79" s="1" t="str">
        <f>IFERROR(VLOOKUP($V79,CAPTURE_SITE_INFO!$B$3:$U$501,18,FALSE),"")</f>
        <v/>
      </c>
      <c r="AN79" s="1" t="str">
        <f>IFERROR(VLOOKUP($V79,CAPTURE_SITE_INFO!$B$3:$U$501,19,FALSE),"")</f>
        <v/>
      </c>
      <c r="AO79" s="1" t="str">
        <f>IFERROR(VLOOKUP($V79,CAPTURE_SITE_INFO!$B$3:$U$501,20,FALSE),"")</f>
        <v/>
      </c>
      <c r="AP79" s="1" t="str">
        <f>IFERROR(VLOOKUP($V79,CAPTURE_SITE_INFO!$B$3:$V$501,21,FALSE),"")</f>
        <v/>
      </c>
    </row>
    <row r="80" spans="1:42" x14ac:dyDescent="0.25">
      <c r="A80" s="1" t="str">
        <f t="shared" si="2"/>
        <v/>
      </c>
      <c r="B80" s="1" t="str">
        <f>IF(CAPTURE_DATA!O81="NOBATS___","NOBATS",IF(CAPTURE_DATA!O81="___","",CAPTURE_DATA!O81))</f>
        <v/>
      </c>
      <c r="C80" s="1" t="str">
        <f t="shared" si="3"/>
        <v/>
      </c>
      <c r="D80" s="1" t="str">
        <f>IF(CAPTURE_DATA!Q81 = 0,"",CAPTURE_DATA!Q81)</f>
        <v/>
      </c>
      <c r="E80" s="1" t="str">
        <f>IF(CAPTURE_DATA!R81 = 0,"",CAPTURE_DATA!R81)</f>
        <v/>
      </c>
      <c r="F80" s="1" t="str">
        <f>IF(CAPTURE_DATA!S81 = 0,"",CAPTURE_DATA!S81)</f>
        <v/>
      </c>
      <c r="G80" s="1" t="str">
        <f>IF(CAPTURE_DATA!T81=0,"",CAPTURE_DATA!T81)</f>
        <v/>
      </c>
      <c r="H80" s="1" t="str">
        <f>IF(CAPTURE_DATA!U81=0,"",CAPTURE_DATA!U81)</f>
        <v/>
      </c>
      <c r="I80" s="1" t="str">
        <f>IF(CAPTURE_DATA!V81=0,"",CAPTURE_DATA!V81)</f>
        <v/>
      </c>
      <c r="J80" s="1" t="str">
        <f>IF(CAPTURE_DATA!W81=0,"",CAPTURE_DATA!W81)</f>
        <v/>
      </c>
      <c r="K80" s="1" t="str">
        <f>IF(CAPTURE_DATA!X81="","",CAPTURE_DATA!X81)</f>
        <v/>
      </c>
      <c r="L80" s="1" t="str">
        <f>IF(CAPTURE_DATA!Y81="","",CAPTURE_DATA!Y81)</f>
        <v/>
      </c>
      <c r="M80" s="1" t="str">
        <f>IF(CAPTURE_DATA!Z81="","",CAPTURE_DATA!Z81)</f>
        <v/>
      </c>
      <c r="N80" s="1" t="str">
        <f>IF(CAPTURE_DATA!AA81=0,"",CAPTURE_DATA!AA81)</f>
        <v/>
      </c>
      <c r="O80" s="1" t="str">
        <f>IF(CAPTURE_DATA!AB81=0,"",CAPTURE_DATA!AB81)</f>
        <v/>
      </c>
      <c r="P80" s="1" t="str">
        <f>IF(CAPTURE_DATA!AC81="-","",CAPTURE_DATA!AC81)</f>
        <v/>
      </c>
      <c r="Q80" s="1" t="str">
        <f>IF(CAPTURE_DATA!AD81=0,"",CAPTURE_DATA!AD81)</f>
        <v/>
      </c>
      <c r="R80" s="1" t="str">
        <f>IF(CAPTURE_DATA!AE81=0,"",CAPTURE_DATA!AE81)</f>
        <v/>
      </c>
      <c r="S80" s="1" t="str">
        <f>IF(CAPTURE_DATA!AF81=0,"",CAPTURE_DATA!AF81)</f>
        <v/>
      </c>
      <c r="T80" s="16" t="str">
        <f>IF(B80="","",IF(B80="NBAT","",CAPTURE_DATA!A81))</f>
        <v/>
      </c>
      <c r="U80" s="1" t="str">
        <f>IF(CAPTURE_DATA!AG81=0,"",CAPTURE_DATA!AG81)</f>
        <v/>
      </c>
      <c r="V80" s="1" t="str">
        <f>IF(CAPTURE_DATA!AH81=0,"",CAPTURE_DATA!AH81)</f>
        <v/>
      </c>
      <c r="W80" s="1" t="str">
        <f>IFERROR(VLOOKUP(V80,CAPTURE_SITE_INFO!$B$3:$U$501,2,FALSE),"")</f>
        <v/>
      </c>
      <c r="X80" s="1" t="str">
        <f>IFERROR(VLOOKUP($V80,CAPTURE_SITE_INFO!$B$3:$U$501,3,FALSE),"")</f>
        <v/>
      </c>
      <c r="Y80" s="189" t="str">
        <f>IFERROR(VLOOKUP($V80,CAPTURE_SITE_INFO!$B$3:$U$501,4,FALSE),"")</f>
        <v/>
      </c>
      <c r="Z80" s="1" t="str">
        <f>IFERROR(VLOOKUP($V80,CAPTURE_SITE_INFO!$B$3:$U$501,5,FALSE),"")</f>
        <v/>
      </c>
      <c r="AA80" s="1" t="str">
        <f>IFERROR(VLOOKUP($V80,CAPTURE_SITE_INFO!$B$3:$U$501,6,FALSE),"")</f>
        <v/>
      </c>
      <c r="AB80" s="1" t="str">
        <f>IFERROR(VLOOKUP($V80,CAPTURE_SITE_INFO!$B$3:$U$501,7,FALSE),"")</f>
        <v/>
      </c>
      <c r="AC80" s="1" t="str">
        <f>IFERROR(VLOOKUP($V80,CAPTURE_SITE_INFO!$B$3:$U$501,8,FALSE),"")</f>
        <v/>
      </c>
      <c r="AD80" s="16" t="str">
        <f>IFERROR(VLOOKUP($V80,CAPTURE_SITE_INFO!$B$3:$U$501,9,FALSE),"")</f>
        <v/>
      </c>
      <c r="AE80" s="16" t="str">
        <f>IFERROR(VLOOKUP($V80,CAPTURE_SITE_INFO!$B$3:$U$501,10,FALSE),"")</f>
        <v/>
      </c>
      <c r="AF80" s="190" t="str">
        <f>IFERROR(VLOOKUP($V80,CAPTURE_SITE_INFO!$B$3:$U$501,11,FALSE),"")</f>
        <v/>
      </c>
      <c r="AG80" s="190" t="str">
        <f>IFERROR(VLOOKUP($V80,CAPTURE_SITE_INFO!$B$3:$U$501,12,FALSE),"")</f>
        <v/>
      </c>
      <c r="AH80" s="1" t="str">
        <f>IFERROR(VLOOKUP($V80,CAPTURE_SITE_INFO!$B$3:$U$501,13,FALSE),"")</f>
        <v/>
      </c>
      <c r="AI80" s="1" t="str">
        <f>IFERROR(VLOOKUP($V80,CAPTURE_SITE_INFO!$B$3:$U$501,14,FALSE),"")</f>
        <v/>
      </c>
      <c r="AJ80" s="1" t="str">
        <f>IFERROR(VLOOKUP($V80,CAPTURE_SITE_INFO!$B$3:$U$501,15,FALSE),"")</f>
        <v/>
      </c>
      <c r="AK80" s="1" t="str">
        <f>IFERROR(VLOOKUP($V80,CAPTURE_SITE_INFO!$B$3:$U$501,16,FALSE),"")</f>
        <v/>
      </c>
      <c r="AL80" s="1" t="str">
        <f>IFERROR(VLOOKUP($V80,CAPTURE_SITE_INFO!$B$3:$U$501,17,FALSE),"")</f>
        <v/>
      </c>
      <c r="AM80" s="1" t="str">
        <f>IFERROR(VLOOKUP($V80,CAPTURE_SITE_INFO!$B$3:$U$501,18,FALSE),"")</f>
        <v/>
      </c>
      <c r="AN80" s="1" t="str">
        <f>IFERROR(VLOOKUP($V80,CAPTURE_SITE_INFO!$B$3:$U$501,19,FALSE),"")</f>
        <v/>
      </c>
      <c r="AO80" s="1" t="str">
        <f>IFERROR(VLOOKUP($V80,CAPTURE_SITE_INFO!$B$3:$U$501,20,FALSE),"")</f>
        <v/>
      </c>
      <c r="AP80" s="1" t="str">
        <f>IFERROR(VLOOKUP($V80,CAPTURE_SITE_INFO!$B$3:$V$501,21,FALSE),"")</f>
        <v/>
      </c>
    </row>
    <row r="81" spans="1:42" x14ac:dyDescent="0.25">
      <c r="A81" s="1" t="str">
        <f t="shared" si="2"/>
        <v/>
      </c>
      <c r="B81" s="1" t="str">
        <f>IF(CAPTURE_DATA!O82="NOBATS___","NOBATS",IF(CAPTURE_DATA!O82="___","",CAPTURE_DATA!O82))</f>
        <v/>
      </c>
      <c r="C81" s="1" t="str">
        <f t="shared" si="3"/>
        <v/>
      </c>
      <c r="D81" s="1" t="str">
        <f>IF(CAPTURE_DATA!Q82 = 0,"",CAPTURE_DATA!Q82)</f>
        <v/>
      </c>
      <c r="E81" s="1" t="str">
        <f>IF(CAPTURE_DATA!R82 = 0,"",CAPTURE_DATA!R82)</f>
        <v/>
      </c>
      <c r="F81" s="1" t="str">
        <f>IF(CAPTURE_DATA!S82 = 0,"",CAPTURE_DATA!S82)</f>
        <v/>
      </c>
      <c r="G81" s="1" t="str">
        <f>IF(CAPTURE_DATA!T82=0,"",CAPTURE_DATA!T82)</f>
        <v/>
      </c>
      <c r="H81" s="1" t="str">
        <f>IF(CAPTURE_DATA!U82=0,"",CAPTURE_DATA!U82)</f>
        <v/>
      </c>
      <c r="I81" s="1" t="str">
        <f>IF(CAPTURE_DATA!V82=0,"",CAPTURE_DATA!V82)</f>
        <v/>
      </c>
      <c r="J81" s="1" t="str">
        <f>IF(CAPTURE_DATA!W82=0,"",CAPTURE_DATA!W82)</f>
        <v/>
      </c>
      <c r="K81" s="1" t="str">
        <f>IF(CAPTURE_DATA!X82="","",CAPTURE_DATA!X82)</f>
        <v/>
      </c>
      <c r="L81" s="1" t="str">
        <f>IF(CAPTURE_DATA!Y82="","",CAPTURE_DATA!Y82)</f>
        <v/>
      </c>
      <c r="M81" s="1" t="str">
        <f>IF(CAPTURE_DATA!Z82="","",CAPTURE_DATA!Z82)</f>
        <v/>
      </c>
      <c r="N81" s="1" t="str">
        <f>IF(CAPTURE_DATA!AA82=0,"",CAPTURE_DATA!AA82)</f>
        <v/>
      </c>
      <c r="O81" s="1" t="str">
        <f>IF(CAPTURE_DATA!AB82=0,"",CAPTURE_DATA!AB82)</f>
        <v/>
      </c>
      <c r="P81" s="1" t="str">
        <f>IF(CAPTURE_DATA!AC82="-","",CAPTURE_DATA!AC82)</f>
        <v/>
      </c>
      <c r="Q81" s="1" t="str">
        <f>IF(CAPTURE_DATA!AD82=0,"",CAPTURE_DATA!AD82)</f>
        <v/>
      </c>
      <c r="R81" s="1" t="str">
        <f>IF(CAPTURE_DATA!AE82=0,"",CAPTURE_DATA!AE82)</f>
        <v/>
      </c>
      <c r="S81" s="1" t="str">
        <f>IF(CAPTURE_DATA!AF82=0,"",CAPTURE_DATA!AF82)</f>
        <v/>
      </c>
      <c r="T81" s="16" t="str">
        <f>IF(B81="","",IF(B81="NBAT","",CAPTURE_DATA!A82))</f>
        <v/>
      </c>
      <c r="U81" s="1" t="str">
        <f>IF(CAPTURE_DATA!AG82=0,"",CAPTURE_DATA!AG82)</f>
        <v/>
      </c>
      <c r="V81" s="1" t="str">
        <f>IF(CAPTURE_DATA!AH82=0,"",CAPTURE_DATA!AH82)</f>
        <v/>
      </c>
      <c r="W81" s="1" t="str">
        <f>IFERROR(VLOOKUP(V81,CAPTURE_SITE_INFO!$B$3:$U$501,2,FALSE),"")</f>
        <v/>
      </c>
      <c r="X81" s="1" t="str">
        <f>IFERROR(VLOOKUP($V81,CAPTURE_SITE_INFO!$B$3:$U$501,3,FALSE),"")</f>
        <v/>
      </c>
      <c r="Y81" s="189" t="str">
        <f>IFERROR(VLOOKUP($V81,CAPTURE_SITE_INFO!$B$3:$U$501,4,FALSE),"")</f>
        <v/>
      </c>
      <c r="Z81" s="1" t="str">
        <f>IFERROR(VLOOKUP($V81,CAPTURE_SITE_INFO!$B$3:$U$501,5,FALSE),"")</f>
        <v/>
      </c>
      <c r="AA81" s="1" t="str">
        <f>IFERROR(VLOOKUP($V81,CAPTURE_SITE_INFO!$B$3:$U$501,6,FALSE),"")</f>
        <v/>
      </c>
      <c r="AB81" s="1" t="str">
        <f>IFERROR(VLOOKUP($V81,CAPTURE_SITE_INFO!$B$3:$U$501,7,FALSE),"")</f>
        <v/>
      </c>
      <c r="AC81" s="1" t="str">
        <f>IFERROR(VLOOKUP($V81,CAPTURE_SITE_INFO!$B$3:$U$501,8,FALSE),"")</f>
        <v/>
      </c>
      <c r="AD81" s="16" t="str">
        <f>IFERROR(VLOOKUP($V81,CAPTURE_SITE_INFO!$B$3:$U$501,9,FALSE),"")</f>
        <v/>
      </c>
      <c r="AE81" s="16" t="str">
        <f>IFERROR(VLOOKUP($V81,CAPTURE_SITE_INFO!$B$3:$U$501,10,FALSE),"")</f>
        <v/>
      </c>
      <c r="AF81" s="190" t="str">
        <f>IFERROR(VLOOKUP($V81,CAPTURE_SITE_INFO!$B$3:$U$501,11,FALSE),"")</f>
        <v/>
      </c>
      <c r="AG81" s="190" t="str">
        <f>IFERROR(VLOOKUP($V81,CAPTURE_SITE_INFO!$B$3:$U$501,12,FALSE),"")</f>
        <v/>
      </c>
      <c r="AH81" s="1" t="str">
        <f>IFERROR(VLOOKUP($V81,CAPTURE_SITE_INFO!$B$3:$U$501,13,FALSE),"")</f>
        <v/>
      </c>
      <c r="AI81" s="1" t="str">
        <f>IFERROR(VLOOKUP($V81,CAPTURE_SITE_INFO!$B$3:$U$501,14,FALSE),"")</f>
        <v/>
      </c>
      <c r="AJ81" s="1" t="str">
        <f>IFERROR(VLOOKUP($V81,CAPTURE_SITE_INFO!$B$3:$U$501,15,FALSE),"")</f>
        <v/>
      </c>
      <c r="AK81" s="1" t="str">
        <f>IFERROR(VLOOKUP($V81,CAPTURE_SITE_INFO!$B$3:$U$501,16,FALSE),"")</f>
        <v/>
      </c>
      <c r="AL81" s="1" t="str">
        <f>IFERROR(VLOOKUP($V81,CAPTURE_SITE_INFO!$B$3:$U$501,17,FALSE),"")</f>
        <v/>
      </c>
      <c r="AM81" s="1" t="str">
        <f>IFERROR(VLOOKUP($V81,CAPTURE_SITE_INFO!$B$3:$U$501,18,FALSE),"")</f>
        <v/>
      </c>
      <c r="AN81" s="1" t="str">
        <f>IFERROR(VLOOKUP($V81,CAPTURE_SITE_INFO!$B$3:$U$501,19,FALSE),"")</f>
        <v/>
      </c>
      <c r="AO81" s="1" t="str">
        <f>IFERROR(VLOOKUP($V81,CAPTURE_SITE_INFO!$B$3:$U$501,20,FALSE),"")</f>
        <v/>
      </c>
      <c r="AP81" s="1" t="str">
        <f>IFERROR(VLOOKUP($V81,CAPTURE_SITE_INFO!$B$3:$V$501,21,FALSE),"")</f>
        <v/>
      </c>
    </row>
    <row r="82" spans="1:42" x14ac:dyDescent="0.25">
      <c r="A82" s="1" t="str">
        <f t="shared" si="2"/>
        <v/>
      </c>
      <c r="B82" s="1" t="str">
        <f>IF(CAPTURE_DATA!O83="NOBATS___","NOBATS",IF(CAPTURE_DATA!O83="___","",CAPTURE_DATA!O83))</f>
        <v/>
      </c>
      <c r="C82" s="1" t="str">
        <f t="shared" si="3"/>
        <v/>
      </c>
      <c r="D82" s="1" t="str">
        <f>IF(CAPTURE_DATA!Q83 = 0,"",CAPTURE_DATA!Q83)</f>
        <v/>
      </c>
      <c r="E82" s="1" t="str">
        <f>IF(CAPTURE_DATA!R83 = 0,"",CAPTURE_DATA!R83)</f>
        <v/>
      </c>
      <c r="F82" s="1" t="str">
        <f>IF(CAPTURE_DATA!S83 = 0,"",CAPTURE_DATA!S83)</f>
        <v/>
      </c>
      <c r="G82" s="1" t="str">
        <f>IF(CAPTURE_DATA!T83=0,"",CAPTURE_DATA!T83)</f>
        <v/>
      </c>
      <c r="H82" s="1" t="str">
        <f>IF(CAPTURE_DATA!U83=0,"",CAPTURE_DATA!U83)</f>
        <v/>
      </c>
      <c r="I82" s="1" t="str">
        <f>IF(CAPTURE_DATA!V83=0,"",CAPTURE_DATA!V83)</f>
        <v/>
      </c>
      <c r="J82" s="1" t="str">
        <f>IF(CAPTURE_DATA!W83=0,"",CAPTURE_DATA!W83)</f>
        <v/>
      </c>
      <c r="K82" s="1" t="str">
        <f>IF(CAPTURE_DATA!X83="","",CAPTURE_DATA!X83)</f>
        <v/>
      </c>
      <c r="L82" s="1" t="str">
        <f>IF(CAPTURE_DATA!Y83="","",CAPTURE_DATA!Y83)</f>
        <v/>
      </c>
      <c r="M82" s="1" t="str">
        <f>IF(CAPTURE_DATA!Z83="","",CAPTURE_DATA!Z83)</f>
        <v/>
      </c>
      <c r="N82" s="1" t="str">
        <f>IF(CAPTURE_DATA!AA83=0,"",CAPTURE_DATA!AA83)</f>
        <v/>
      </c>
      <c r="O82" s="1" t="str">
        <f>IF(CAPTURE_DATA!AB83=0,"",CAPTURE_DATA!AB83)</f>
        <v/>
      </c>
      <c r="P82" s="1" t="str">
        <f>IF(CAPTURE_DATA!AC83="-","",CAPTURE_DATA!AC83)</f>
        <v/>
      </c>
      <c r="Q82" s="1" t="str">
        <f>IF(CAPTURE_DATA!AD83=0,"",CAPTURE_DATA!AD83)</f>
        <v/>
      </c>
      <c r="R82" s="1" t="str">
        <f>IF(CAPTURE_DATA!AE83=0,"",CAPTURE_DATA!AE83)</f>
        <v/>
      </c>
      <c r="S82" s="1" t="str">
        <f>IF(CAPTURE_DATA!AF83=0,"",CAPTURE_DATA!AF83)</f>
        <v/>
      </c>
      <c r="T82" s="16" t="str">
        <f>IF(B82="","",IF(B82="NBAT","",CAPTURE_DATA!A83))</f>
        <v/>
      </c>
      <c r="U82" s="1" t="str">
        <f>IF(CAPTURE_DATA!AG83=0,"",CAPTURE_DATA!AG83)</f>
        <v/>
      </c>
      <c r="V82" s="1" t="str">
        <f>IF(CAPTURE_DATA!AH83=0,"",CAPTURE_DATA!AH83)</f>
        <v/>
      </c>
      <c r="W82" s="1" t="str">
        <f>IFERROR(VLOOKUP(V82,CAPTURE_SITE_INFO!$B$3:$U$501,2,FALSE),"")</f>
        <v/>
      </c>
      <c r="X82" s="1" t="str">
        <f>IFERROR(VLOOKUP($V82,CAPTURE_SITE_INFO!$B$3:$U$501,3,FALSE),"")</f>
        <v/>
      </c>
      <c r="Y82" s="189" t="str">
        <f>IFERROR(VLOOKUP($V82,CAPTURE_SITE_INFO!$B$3:$U$501,4,FALSE),"")</f>
        <v/>
      </c>
      <c r="Z82" s="1" t="str">
        <f>IFERROR(VLOOKUP($V82,CAPTURE_SITE_INFO!$B$3:$U$501,5,FALSE),"")</f>
        <v/>
      </c>
      <c r="AA82" s="1" t="str">
        <f>IFERROR(VLOOKUP($V82,CAPTURE_SITE_INFO!$B$3:$U$501,6,FALSE),"")</f>
        <v/>
      </c>
      <c r="AB82" s="1" t="str">
        <f>IFERROR(VLOOKUP($V82,CAPTURE_SITE_INFO!$B$3:$U$501,7,FALSE),"")</f>
        <v/>
      </c>
      <c r="AC82" s="1" t="str">
        <f>IFERROR(VLOOKUP($V82,CAPTURE_SITE_INFO!$B$3:$U$501,8,FALSE),"")</f>
        <v/>
      </c>
      <c r="AD82" s="16" t="str">
        <f>IFERROR(VLOOKUP($V82,CAPTURE_SITE_INFO!$B$3:$U$501,9,FALSE),"")</f>
        <v/>
      </c>
      <c r="AE82" s="16" t="str">
        <f>IFERROR(VLOOKUP($V82,CAPTURE_SITE_INFO!$B$3:$U$501,10,FALSE),"")</f>
        <v/>
      </c>
      <c r="AF82" s="190" t="str">
        <f>IFERROR(VLOOKUP($V82,CAPTURE_SITE_INFO!$B$3:$U$501,11,FALSE),"")</f>
        <v/>
      </c>
      <c r="AG82" s="190" t="str">
        <f>IFERROR(VLOOKUP($V82,CAPTURE_SITE_INFO!$B$3:$U$501,12,FALSE),"")</f>
        <v/>
      </c>
      <c r="AH82" s="1" t="str">
        <f>IFERROR(VLOOKUP($V82,CAPTURE_SITE_INFO!$B$3:$U$501,13,FALSE),"")</f>
        <v/>
      </c>
      <c r="AI82" s="1" t="str">
        <f>IFERROR(VLOOKUP($V82,CAPTURE_SITE_INFO!$B$3:$U$501,14,FALSE),"")</f>
        <v/>
      </c>
      <c r="AJ82" s="1" t="str">
        <f>IFERROR(VLOOKUP($V82,CAPTURE_SITE_INFO!$B$3:$U$501,15,FALSE),"")</f>
        <v/>
      </c>
      <c r="AK82" s="1" t="str">
        <f>IFERROR(VLOOKUP($V82,CAPTURE_SITE_INFO!$B$3:$U$501,16,FALSE),"")</f>
        <v/>
      </c>
      <c r="AL82" s="1" t="str">
        <f>IFERROR(VLOOKUP($V82,CAPTURE_SITE_INFO!$B$3:$U$501,17,FALSE),"")</f>
        <v/>
      </c>
      <c r="AM82" s="1" t="str">
        <f>IFERROR(VLOOKUP($V82,CAPTURE_SITE_INFO!$B$3:$U$501,18,FALSE),"")</f>
        <v/>
      </c>
      <c r="AN82" s="1" t="str">
        <f>IFERROR(VLOOKUP($V82,CAPTURE_SITE_INFO!$B$3:$U$501,19,FALSE),"")</f>
        <v/>
      </c>
      <c r="AO82" s="1" t="str">
        <f>IFERROR(VLOOKUP($V82,CAPTURE_SITE_INFO!$B$3:$U$501,20,FALSE),"")</f>
        <v/>
      </c>
      <c r="AP82" s="1" t="str">
        <f>IFERROR(VLOOKUP($V82,CAPTURE_SITE_INFO!$B$3:$V$501,21,FALSE),"")</f>
        <v/>
      </c>
    </row>
    <row r="83" spans="1:42" x14ac:dyDescent="0.25">
      <c r="A83" s="1" t="str">
        <f t="shared" si="2"/>
        <v/>
      </c>
      <c r="B83" s="1" t="str">
        <f>IF(CAPTURE_DATA!O84="NOBATS___","NOBATS",IF(CAPTURE_DATA!O84="___","",CAPTURE_DATA!O84))</f>
        <v/>
      </c>
      <c r="C83" s="1" t="str">
        <f t="shared" si="3"/>
        <v/>
      </c>
      <c r="D83" s="1" t="str">
        <f>IF(CAPTURE_DATA!Q84 = 0,"",CAPTURE_DATA!Q84)</f>
        <v/>
      </c>
      <c r="E83" s="1" t="str">
        <f>IF(CAPTURE_DATA!R84 = 0,"",CAPTURE_DATA!R84)</f>
        <v/>
      </c>
      <c r="F83" s="1" t="str">
        <f>IF(CAPTURE_DATA!S84 = 0,"",CAPTURE_DATA!S84)</f>
        <v/>
      </c>
      <c r="G83" s="1" t="str">
        <f>IF(CAPTURE_DATA!T84=0,"",CAPTURE_DATA!T84)</f>
        <v/>
      </c>
      <c r="H83" s="1" t="str">
        <f>IF(CAPTURE_DATA!U84=0,"",CAPTURE_DATA!U84)</f>
        <v/>
      </c>
      <c r="I83" s="1" t="str">
        <f>IF(CAPTURE_DATA!V84=0,"",CAPTURE_DATA!V84)</f>
        <v/>
      </c>
      <c r="J83" s="1" t="str">
        <f>IF(CAPTURE_DATA!W84=0,"",CAPTURE_DATA!W84)</f>
        <v/>
      </c>
      <c r="K83" s="1" t="str">
        <f>IF(CAPTURE_DATA!X84="","",CAPTURE_DATA!X84)</f>
        <v/>
      </c>
      <c r="L83" s="1" t="str">
        <f>IF(CAPTURE_DATA!Y84="","",CAPTURE_DATA!Y84)</f>
        <v/>
      </c>
      <c r="M83" s="1" t="str">
        <f>IF(CAPTURE_DATA!Z84="","",CAPTURE_DATA!Z84)</f>
        <v/>
      </c>
      <c r="N83" s="1" t="str">
        <f>IF(CAPTURE_DATA!AA84=0,"",CAPTURE_DATA!AA84)</f>
        <v/>
      </c>
      <c r="O83" s="1" t="str">
        <f>IF(CAPTURE_DATA!AB84=0,"",CAPTURE_DATA!AB84)</f>
        <v/>
      </c>
      <c r="P83" s="1" t="str">
        <f>IF(CAPTURE_DATA!AC84="-","",CAPTURE_DATA!AC84)</f>
        <v/>
      </c>
      <c r="Q83" s="1" t="str">
        <f>IF(CAPTURE_DATA!AD84=0,"",CAPTURE_DATA!AD84)</f>
        <v/>
      </c>
      <c r="R83" s="1" t="str">
        <f>IF(CAPTURE_DATA!AE84=0,"",CAPTURE_DATA!AE84)</f>
        <v/>
      </c>
      <c r="S83" s="1" t="str">
        <f>IF(CAPTURE_DATA!AF84=0,"",CAPTURE_DATA!AF84)</f>
        <v/>
      </c>
      <c r="T83" s="16" t="str">
        <f>IF(B83="","",IF(B83="NBAT","",CAPTURE_DATA!A84))</f>
        <v/>
      </c>
      <c r="U83" s="1" t="str">
        <f>IF(CAPTURE_DATA!AG84=0,"",CAPTURE_DATA!AG84)</f>
        <v/>
      </c>
      <c r="V83" s="1" t="str">
        <f>IF(CAPTURE_DATA!AH84=0,"",CAPTURE_DATA!AH84)</f>
        <v/>
      </c>
      <c r="W83" s="1" t="str">
        <f>IFERROR(VLOOKUP(V83,CAPTURE_SITE_INFO!$B$3:$U$501,2,FALSE),"")</f>
        <v/>
      </c>
      <c r="X83" s="1" t="str">
        <f>IFERROR(VLOOKUP($V83,CAPTURE_SITE_INFO!$B$3:$U$501,3,FALSE),"")</f>
        <v/>
      </c>
      <c r="Y83" s="189" t="str">
        <f>IFERROR(VLOOKUP($V83,CAPTURE_SITE_INFO!$B$3:$U$501,4,FALSE),"")</f>
        <v/>
      </c>
      <c r="Z83" s="1" t="str">
        <f>IFERROR(VLOOKUP($V83,CAPTURE_SITE_INFO!$B$3:$U$501,5,FALSE),"")</f>
        <v/>
      </c>
      <c r="AA83" s="1" t="str">
        <f>IFERROR(VLOOKUP($V83,CAPTURE_SITE_INFO!$B$3:$U$501,6,FALSE),"")</f>
        <v/>
      </c>
      <c r="AB83" s="1" t="str">
        <f>IFERROR(VLOOKUP($V83,CAPTURE_SITE_INFO!$B$3:$U$501,7,FALSE),"")</f>
        <v/>
      </c>
      <c r="AC83" s="1" t="str">
        <f>IFERROR(VLOOKUP($V83,CAPTURE_SITE_INFO!$B$3:$U$501,8,FALSE),"")</f>
        <v/>
      </c>
      <c r="AD83" s="16" t="str">
        <f>IFERROR(VLOOKUP($V83,CAPTURE_SITE_INFO!$B$3:$U$501,9,FALSE),"")</f>
        <v/>
      </c>
      <c r="AE83" s="16" t="str">
        <f>IFERROR(VLOOKUP($V83,CAPTURE_SITE_INFO!$B$3:$U$501,10,FALSE),"")</f>
        <v/>
      </c>
      <c r="AF83" s="190" t="str">
        <f>IFERROR(VLOOKUP($V83,CAPTURE_SITE_INFO!$B$3:$U$501,11,FALSE),"")</f>
        <v/>
      </c>
      <c r="AG83" s="190" t="str">
        <f>IFERROR(VLOOKUP($V83,CAPTURE_SITE_INFO!$B$3:$U$501,12,FALSE),"")</f>
        <v/>
      </c>
      <c r="AH83" s="1" t="str">
        <f>IFERROR(VLOOKUP($V83,CAPTURE_SITE_INFO!$B$3:$U$501,13,FALSE),"")</f>
        <v/>
      </c>
      <c r="AI83" s="1" t="str">
        <f>IFERROR(VLOOKUP($V83,CAPTURE_SITE_INFO!$B$3:$U$501,14,FALSE),"")</f>
        <v/>
      </c>
      <c r="AJ83" s="1" t="str">
        <f>IFERROR(VLOOKUP($V83,CAPTURE_SITE_INFO!$B$3:$U$501,15,FALSE),"")</f>
        <v/>
      </c>
      <c r="AK83" s="1" t="str">
        <f>IFERROR(VLOOKUP($V83,CAPTURE_SITE_INFO!$B$3:$U$501,16,FALSE),"")</f>
        <v/>
      </c>
      <c r="AL83" s="1" t="str">
        <f>IFERROR(VLOOKUP($V83,CAPTURE_SITE_INFO!$B$3:$U$501,17,FALSE),"")</f>
        <v/>
      </c>
      <c r="AM83" s="1" t="str">
        <f>IFERROR(VLOOKUP($V83,CAPTURE_SITE_INFO!$B$3:$U$501,18,FALSE),"")</f>
        <v/>
      </c>
      <c r="AN83" s="1" t="str">
        <f>IFERROR(VLOOKUP($V83,CAPTURE_SITE_INFO!$B$3:$U$501,19,FALSE),"")</f>
        <v/>
      </c>
      <c r="AO83" s="1" t="str">
        <f>IFERROR(VLOOKUP($V83,CAPTURE_SITE_INFO!$B$3:$U$501,20,FALSE),"")</f>
        <v/>
      </c>
      <c r="AP83" s="1" t="str">
        <f>IFERROR(VLOOKUP($V83,CAPTURE_SITE_INFO!$B$3:$V$501,21,FALSE),"")</f>
        <v/>
      </c>
    </row>
    <row r="84" spans="1:42" x14ac:dyDescent="0.25">
      <c r="A84" s="1" t="str">
        <f t="shared" si="2"/>
        <v/>
      </c>
      <c r="B84" s="1" t="str">
        <f>IF(CAPTURE_DATA!O85="NOBATS___","NOBATS",IF(CAPTURE_DATA!O85="___","",CAPTURE_DATA!O85))</f>
        <v/>
      </c>
      <c r="C84" s="1" t="str">
        <f t="shared" si="3"/>
        <v/>
      </c>
      <c r="D84" s="1" t="str">
        <f>IF(CAPTURE_DATA!Q85 = 0,"",CAPTURE_DATA!Q85)</f>
        <v/>
      </c>
      <c r="E84" s="1" t="str">
        <f>IF(CAPTURE_DATA!R85 = 0,"",CAPTURE_DATA!R85)</f>
        <v/>
      </c>
      <c r="F84" s="1" t="str">
        <f>IF(CAPTURE_DATA!S85 = 0,"",CAPTURE_DATA!S85)</f>
        <v/>
      </c>
      <c r="G84" s="1" t="str">
        <f>IF(CAPTURE_DATA!T85=0,"",CAPTURE_DATA!T85)</f>
        <v/>
      </c>
      <c r="H84" s="1" t="str">
        <f>IF(CAPTURE_DATA!U85=0,"",CAPTURE_DATA!U85)</f>
        <v/>
      </c>
      <c r="I84" s="1" t="str">
        <f>IF(CAPTURE_DATA!V85=0,"",CAPTURE_DATA!V85)</f>
        <v/>
      </c>
      <c r="J84" s="1" t="str">
        <f>IF(CAPTURE_DATA!W85=0,"",CAPTURE_DATA!W85)</f>
        <v/>
      </c>
      <c r="K84" s="1" t="str">
        <f>IF(CAPTURE_DATA!X85="","",CAPTURE_DATA!X85)</f>
        <v/>
      </c>
      <c r="L84" s="1" t="str">
        <f>IF(CAPTURE_DATA!Y85="","",CAPTURE_DATA!Y85)</f>
        <v/>
      </c>
      <c r="M84" s="1" t="str">
        <f>IF(CAPTURE_DATA!Z85="","",CAPTURE_DATA!Z85)</f>
        <v/>
      </c>
      <c r="N84" s="1" t="str">
        <f>IF(CAPTURE_DATA!AA85=0,"",CAPTURE_DATA!AA85)</f>
        <v/>
      </c>
      <c r="O84" s="1" t="str">
        <f>IF(CAPTURE_DATA!AB85=0,"",CAPTURE_DATA!AB85)</f>
        <v/>
      </c>
      <c r="P84" s="1" t="str">
        <f>IF(CAPTURE_DATA!AC85="-","",CAPTURE_DATA!AC85)</f>
        <v/>
      </c>
      <c r="Q84" s="1" t="str">
        <f>IF(CAPTURE_DATA!AD85=0,"",CAPTURE_DATA!AD85)</f>
        <v/>
      </c>
      <c r="R84" s="1" t="str">
        <f>IF(CAPTURE_DATA!AE85=0,"",CAPTURE_DATA!AE85)</f>
        <v/>
      </c>
      <c r="S84" s="1" t="str">
        <f>IF(CAPTURE_DATA!AF85=0,"",CAPTURE_DATA!AF85)</f>
        <v/>
      </c>
      <c r="T84" s="16" t="str">
        <f>IF(B84="","",IF(B84="NBAT","",CAPTURE_DATA!A85))</f>
        <v/>
      </c>
      <c r="U84" s="1" t="str">
        <f>IF(CAPTURE_DATA!AG85=0,"",CAPTURE_DATA!AG85)</f>
        <v/>
      </c>
      <c r="V84" s="1" t="str">
        <f>IF(CAPTURE_DATA!AH85=0,"",CAPTURE_DATA!AH85)</f>
        <v/>
      </c>
      <c r="W84" s="1" t="str">
        <f>IFERROR(VLOOKUP(V84,CAPTURE_SITE_INFO!$B$3:$U$501,2,FALSE),"")</f>
        <v/>
      </c>
      <c r="X84" s="1" t="str">
        <f>IFERROR(VLOOKUP($V84,CAPTURE_SITE_INFO!$B$3:$U$501,3,FALSE),"")</f>
        <v/>
      </c>
      <c r="Y84" s="189" t="str">
        <f>IFERROR(VLOOKUP($V84,CAPTURE_SITE_INFO!$B$3:$U$501,4,FALSE),"")</f>
        <v/>
      </c>
      <c r="Z84" s="1" t="str">
        <f>IFERROR(VLOOKUP($V84,CAPTURE_SITE_INFO!$B$3:$U$501,5,FALSE),"")</f>
        <v/>
      </c>
      <c r="AA84" s="1" t="str">
        <f>IFERROR(VLOOKUP($V84,CAPTURE_SITE_INFO!$B$3:$U$501,6,FALSE),"")</f>
        <v/>
      </c>
      <c r="AB84" s="1" t="str">
        <f>IFERROR(VLOOKUP($V84,CAPTURE_SITE_INFO!$B$3:$U$501,7,FALSE),"")</f>
        <v/>
      </c>
      <c r="AC84" s="1" t="str">
        <f>IFERROR(VLOOKUP($V84,CAPTURE_SITE_INFO!$B$3:$U$501,8,FALSE),"")</f>
        <v/>
      </c>
      <c r="AD84" s="16" t="str">
        <f>IFERROR(VLOOKUP($V84,CAPTURE_SITE_INFO!$B$3:$U$501,9,FALSE),"")</f>
        <v/>
      </c>
      <c r="AE84" s="16" t="str">
        <f>IFERROR(VLOOKUP($V84,CAPTURE_SITE_INFO!$B$3:$U$501,10,FALSE),"")</f>
        <v/>
      </c>
      <c r="AF84" s="190" t="str">
        <f>IFERROR(VLOOKUP($V84,CAPTURE_SITE_INFO!$B$3:$U$501,11,FALSE),"")</f>
        <v/>
      </c>
      <c r="AG84" s="190" t="str">
        <f>IFERROR(VLOOKUP($V84,CAPTURE_SITE_INFO!$B$3:$U$501,12,FALSE),"")</f>
        <v/>
      </c>
      <c r="AH84" s="1" t="str">
        <f>IFERROR(VLOOKUP($V84,CAPTURE_SITE_INFO!$B$3:$U$501,13,FALSE),"")</f>
        <v/>
      </c>
      <c r="AI84" s="1" t="str">
        <f>IFERROR(VLOOKUP($V84,CAPTURE_SITE_INFO!$B$3:$U$501,14,FALSE),"")</f>
        <v/>
      </c>
      <c r="AJ84" s="1" t="str">
        <f>IFERROR(VLOOKUP($V84,CAPTURE_SITE_INFO!$B$3:$U$501,15,FALSE),"")</f>
        <v/>
      </c>
      <c r="AK84" s="1" t="str">
        <f>IFERROR(VLOOKUP($V84,CAPTURE_SITE_INFO!$B$3:$U$501,16,FALSE),"")</f>
        <v/>
      </c>
      <c r="AL84" s="1" t="str">
        <f>IFERROR(VLOOKUP($V84,CAPTURE_SITE_INFO!$B$3:$U$501,17,FALSE),"")</f>
        <v/>
      </c>
      <c r="AM84" s="1" t="str">
        <f>IFERROR(VLOOKUP($V84,CAPTURE_SITE_INFO!$B$3:$U$501,18,FALSE),"")</f>
        <v/>
      </c>
      <c r="AN84" s="1" t="str">
        <f>IFERROR(VLOOKUP($V84,CAPTURE_SITE_INFO!$B$3:$U$501,19,FALSE),"")</f>
        <v/>
      </c>
      <c r="AO84" s="1" t="str">
        <f>IFERROR(VLOOKUP($V84,CAPTURE_SITE_INFO!$B$3:$U$501,20,FALSE),"")</f>
        <v/>
      </c>
      <c r="AP84" s="1" t="str">
        <f>IFERROR(VLOOKUP($V84,CAPTURE_SITE_INFO!$B$3:$V$501,21,FALSE),"")</f>
        <v/>
      </c>
    </row>
    <row r="85" spans="1:42" x14ac:dyDescent="0.25">
      <c r="A85" s="1" t="str">
        <f t="shared" si="2"/>
        <v/>
      </c>
      <c r="B85" s="1" t="str">
        <f>IF(CAPTURE_DATA!O86="NOBATS___","NOBATS",IF(CAPTURE_DATA!O86="___","",CAPTURE_DATA!O86))</f>
        <v/>
      </c>
      <c r="C85" s="1" t="str">
        <f t="shared" si="3"/>
        <v/>
      </c>
      <c r="D85" s="1" t="str">
        <f>IF(CAPTURE_DATA!Q86 = 0,"",CAPTURE_DATA!Q86)</f>
        <v/>
      </c>
      <c r="E85" s="1" t="str">
        <f>IF(CAPTURE_DATA!R86 = 0,"",CAPTURE_DATA!R86)</f>
        <v/>
      </c>
      <c r="F85" s="1" t="str">
        <f>IF(CAPTURE_DATA!S86 = 0,"",CAPTURE_DATA!S86)</f>
        <v/>
      </c>
      <c r="G85" s="1" t="str">
        <f>IF(CAPTURE_DATA!T86=0,"",CAPTURE_DATA!T86)</f>
        <v/>
      </c>
      <c r="H85" s="1" t="str">
        <f>IF(CAPTURE_DATA!U86=0,"",CAPTURE_DATA!U86)</f>
        <v/>
      </c>
      <c r="I85" s="1" t="str">
        <f>IF(CAPTURE_DATA!V86=0,"",CAPTURE_DATA!V86)</f>
        <v/>
      </c>
      <c r="J85" s="1" t="str">
        <f>IF(CAPTURE_DATA!W86=0,"",CAPTURE_DATA!W86)</f>
        <v/>
      </c>
      <c r="K85" s="1" t="str">
        <f>IF(CAPTURE_DATA!X86="","",CAPTURE_DATA!X86)</f>
        <v/>
      </c>
      <c r="L85" s="1" t="str">
        <f>IF(CAPTURE_DATA!Y86="","",CAPTURE_DATA!Y86)</f>
        <v/>
      </c>
      <c r="M85" s="1" t="str">
        <f>IF(CAPTURE_DATA!Z86="","",CAPTURE_DATA!Z86)</f>
        <v/>
      </c>
      <c r="N85" s="1" t="str">
        <f>IF(CAPTURE_DATA!AA86=0,"",CAPTURE_DATA!AA86)</f>
        <v/>
      </c>
      <c r="O85" s="1" t="str">
        <f>IF(CAPTURE_DATA!AB86=0,"",CAPTURE_DATA!AB86)</f>
        <v/>
      </c>
      <c r="P85" s="1" t="str">
        <f>IF(CAPTURE_DATA!AC86="-","",CAPTURE_DATA!AC86)</f>
        <v/>
      </c>
      <c r="Q85" s="1" t="str">
        <f>IF(CAPTURE_DATA!AD86=0,"",CAPTURE_DATA!AD86)</f>
        <v/>
      </c>
      <c r="R85" s="1" t="str">
        <f>IF(CAPTURE_DATA!AE86=0,"",CAPTURE_DATA!AE86)</f>
        <v/>
      </c>
      <c r="S85" s="1" t="str">
        <f>IF(CAPTURE_DATA!AF86=0,"",CAPTURE_DATA!AF86)</f>
        <v/>
      </c>
      <c r="T85" s="16" t="str">
        <f>IF(B85="","",IF(B85="NBAT","",CAPTURE_DATA!A86))</f>
        <v/>
      </c>
      <c r="U85" s="1" t="str">
        <f>IF(CAPTURE_DATA!AG86=0,"",CAPTURE_DATA!AG86)</f>
        <v/>
      </c>
      <c r="V85" s="1" t="str">
        <f>IF(CAPTURE_DATA!AH86=0,"",CAPTURE_DATA!AH86)</f>
        <v/>
      </c>
      <c r="W85" s="1" t="str">
        <f>IFERROR(VLOOKUP(V85,CAPTURE_SITE_INFO!$B$3:$U$501,2,FALSE),"")</f>
        <v/>
      </c>
      <c r="X85" s="1" t="str">
        <f>IFERROR(VLOOKUP($V85,CAPTURE_SITE_INFO!$B$3:$U$501,3,FALSE),"")</f>
        <v/>
      </c>
      <c r="Y85" s="189" t="str">
        <f>IFERROR(VLOOKUP($V85,CAPTURE_SITE_INFO!$B$3:$U$501,4,FALSE),"")</f>
        <v/>
      </c>
      <c r="Z85" s="1" t="str">
        <f>IFERROR(VLOOKUP($V85,CAPTURE_SITE_INFO!$B$3:$U$501,5,FALSE),"")</f>
        <v/>
      </c>
      <c r="AA85" s="1" t="str">
        <f>IFERROR(VLOOKUP($V85,CAPTURE_SITE_INFO!$B$3:$U$501,6,FALSE),"")</f>
        <v/>
      </c>
      <c r="AB85" s="1" t="str">
        <f>IFERROR(VLOOKUP($V85,CAPTURE_SITE_INFO!$B$3:$U$501,7,FALSE),"")</f>
        <v/>
      </c>
      <c r="AC85" s="1" t="str">
        <f>IFERROR(VLOOKUP($V85,CAPTURE_SITE_INFO!$B$3:$U$501,8,FALSE),"")</f>
        <v/>
      </c>
      <c r="AD85" s="16" t="str">
        <f>IFERROR(VLOOKUP($V85,CAPTURE_SITE_INFO!$B$3:$U$501,9,FALSE),"")</f>
        <v/>
      </c>
      <c r="AE85" s="16" t="str">
        <f>IFERROR(VLOOKUP($V85,CAPTURE_SITE_INFO!$B$3:$U$501,10,FALSE),"")</f>
        <v/>
      </c>
      <c r="AF85" s="190" t="str">
        <f>IFERROR(VLOOKUP($V85,CAPTURE_SITE_INFO!$B$3:$U$501,11,FALSE),"")</f>
        <v/>
      </c>
      <c r="AG85" s="190" t="str">
        <f>IFERROR(VLOOKUP($V85,CAPTURE_SITE_INFO!$B$3:$U$501,12,FALSE),"")</f>
        <v/>
      </c>
      <c r="AH85" s="1" t="str">
        <f>IFERROR(VLOOKUP($V85,CAPTURE_SITE_INFO!$B$3:$U$501,13,FALSE),"")</f>
        <v/>
      </c>
      <c r="AI85" s="1" t="str">
        <f>IFERROR(VLOOKUP($V85,CAPTURE_SITE_INFO!$B$3:$U$501,14,FALSE),"")</f>
        <v/>
      </c>
      <c r="AJ85" s="1" t="str">
        <f>IFERROR(VLOOKUP($V85,CAPTURE_SITE_INFO!$B$3:$U$501,15,FALSE),"")</f>
        <v/>
      </c>
      <c r="AK85" s="1" t="str">
        <f>IFERROR(VLOOKUP($V85,CAPTURE_SITE_INFO!$B$3:$U$501,16,FALSE),"")</f>
        <v/>
      </c>
      <c r="AL85" s="1" t="str">
        <f>IFERROR(VLOOKUP($V85,CAPTURE_SITE_INFO!$B$3:$U$501,17,FALSE),"")</f>
        <v/>
      </c>
      <c r="AM85" s="1" t="str">
        <f>IFERROR(VLOOKUP($V85,CAPTURE_SITE_INFO!$B$3:$U$501,18,FALSE),"")</f>
        <v/>
      </c>
      <c r="AN85" s="1" t="str">
        <f>IFERROR(VLOOKUP($V85,CAPTURE_SITE_INFO!$B$3:$U$501,19,FALSE),"")</f>
        <v/>
      </c>
      <c r="AO85" s="1" t="str">
        <f>IFERROR(VLOOKUP($V85,CAPTURE_SITE_INFO!$B$3:$U$501,20,FALSE),"")</f>
        <v/>
      </c>
      <c r="AP85" s="1" t="str">
        <f>IFERROR(VLOOKUP($V85,CAPTURE_SITE_INFO!$B$3:$V$501,21,FALSE),"")</f>
        <v/>
      </c>
    </row>
    <row r="86" spans="1:42" x14ac:dyDescent="0.25">
      <c r="A86" s="1" t="str">
        <f t="shared" si="2"/>
        <v/>
      </c>
      <c r="B86" s="1" t="str">
        <f>IF(CAPTURE_DATA!O87="NOBATS___","NOBATS",IF(CAPTURE_DATA!O87="___","",CAPTURE_DATA!O87))</f>
        <v/>
      </c>
      <c r="C86" s="1" t="str">
        <f t="shared" si="3"/>
        <v/>
      </c>
      <c r="D86" s="1" t="str">
        <f>IF(CAPTURE_DATA!Q87 = 0,"",CAPTURE_DATA!Q87)</f>
        <v/>
      </c>
      <c r="E86" s="1" t="str">
        <f>IF(CAPTURE_DATA!R87 = 0,"",CAPTURE_DATA!R87)</f>
        <v/>
      </c>
      <c r="F86" s="1" t="str">
        <f>IF(CAPTURE_DATA!S87 = 0,"",CAPTURE_DATA!S87)</f>
        <v/>
      </c>
      <c r="G86" s="1" t="str">
        <f>IF(CAPTURE_DATA!T87=0,"",CAPTURE_DATA!T87)</f>
        <v/>
      </c>
      <c r="H86" s="1" t="str">
        <f>IF(CAPTURE_DATA!U87=0,"",CAPTURE_DATA!U87)</f>
        <v/>
      </c>
      <c r="I86" s="1" t="str">
        <f>IF(CAPTURE_DATA!V87=0,"",CAPTURE_DATA!V87)</f>
        <v/>
      </c>
      <c r="J86" s="1" t="str">
        <f>IF(CAPTURE_DATA!W87=0,"",CAPTURE_DATA!W87)</f>
        <v/>
      </c>
      <c r="K86" s="1" t="str">
        <f>IF(CAPTURE_DATA!X87="","",CAPTURE_DATA!X87)</f>
        <v/>
      </c>
      <c r="L86" s="1" t="str">
        <f>IF(CAPTURE_DATA!Y87="","",CAPTURE_DATA!Y87)</f>
        <v/>
      </c>
      <c r="M86" s="1" t="str">
        <f>IF(CAPTURE_DATA!Z87="","",CAPTURE_DATA!Z87)</f>
        <v/>
      </c>
      <c r="N86" s="1" t="str">
        <f>IF(CAPTURE_DATA!AA87=0,"",CAPTURE_DATA!AA87)</f>
        <v/>
      </c>
      <c r="O86" s="1" t="str">
        <f>IF(CAPTURE_DATA!AB87=0,"",CAPTURE_DATA!AB87)</f>
        <v/>
      </c>
      <c r="P86" s="1" t="str">
        <f>IF(CAPTURE_DATA!AC87="-","",CAPTURE_DATA!AC87)</f>
        <v/>
      </c>
      <c r="Q86" s="1" t="str">
        <f>IF(CAPTURE_DATA!AD87=0,"",CAPTURE_DATA!AD87)</f>
        <v/>
      </c>
      <c r="R86" s="1" t="str">
        <f>IF(CAPTURE_DATA!AE87=0,"",CAPTURE_DATA!AE87)</f>
        <v/>
      </c>
      <c r="S86" s="1" t="str">
        <f>IF(CAPTURE_DATA!AF87=0,"",CAPTURE_DATA!AF87)</f>
        <v/>
      </c>
      <c r="T86" s="16" t="str">
        <f>IF(B86="","",IF(B86="NBAT","",CAPTURE_DATA!A87))</f>
        <v/>
      </c>
      <c r="U86" s="1" t="str">
        <f>IF(CAPTURE_DATA!AG87=0,"",CAPTURE_DATA!AG87)</f>
        <v/>
      </c>
      <c r="V86" s="1" t="str">
        <f>IF(CAPTURE_DATA!AH87=0,"",CAPTURE_DATA!AH87)</f>
        <v/>
      </c>
      <c r="W86" s="1" t="str">
        <f>IFERROR(VLOOKUP(V86,CAPTURE_SITE_INFO!$B$3:$U$501,2,FALSE),"")</f>
        <v/>
      </c>
      <c r="X86" s="1" t="str">
        <f>IFERROR(VLOOKUP($V86,CAPTURE_SITE_INFO!$B$3:$U$501,3,FALSE),"")</f>
        <v/>
      </c>
      <c r="Y86" s="189" t="str">
        <f>IFERROR(VLOOKUP($V86,CAPTURE_SITE_INFO!$B$3:$U$501,4,FALSE),"")</f>
        <v/>
      </c>
      <c r="Z86" s="1" t="str">
        <f>IFERROR(VLOOKUP($V86,CAPTURE_SITE_INFO!$B$3:$U$501,5,FALSE),"")</f>
        <v/>
      </c>
      <c r="AA86" s="1" t="str">
        <f>IFERROR(VLOOKUP($V86,CAPTURE_SITE_INFO!$B$3:$U$501,6,FALSE),"")</f>
        <v/>
      </c>
      <c r="AB86" s="1" t="str">
        <f>IFERROR(VLOOKUP($V86,CAPTURE_SITE_INFO!$B$3:$U$501,7,FALSE),"")</f>
        <v/>
      </c>
      <c r="AC86" s="1" t="str">
        <f>IFERROR(VLOOKUP($V86,CAPTURE_SITE_INFO!$B$3:$U$501,8,FALSE),"")</f>
        <v/>
      </c>
      <c r="AD86" s="16" t="str">
        <f>IFERROR(VLOOKUP($V86,CAPTURE_SITE_INFO!$B$3:$U$501,9,FALSE),"")</f>
        <v/>
      </c>
      <c r="AE86" s="16" t="str">
        <f>IFERROR(VLOOKUP($V86,CAPTURE_SITE_INFO!$B$3:$U$501,10,FALSE),"")</f>
        <v/>
      </c>
      <c r="AF86" s="190" t="str">
        <f>IFERROR(VLOOKUP($V86,CAPTURE_SITE_INFO!$B$3:$U$501,11,FALSE),"")</f>
        <v/>
      </c>
      <c r="AG86" s="190" t="str">
        <f>IFERROR(VLOOKUP($V86,CAPTURE_SITE_INFO!$B$3:$U$501,12,FALSE),"")</f>
        <v/>
      </c>
      <c r="AH86" s="1" t="str">
        <f>IFERROR(VLOOKUP($V86,CAPTURE_SITE_INFO!$B$3:$U$501,13,FALSE),"")</f>
        <v/>
      </c>
      <c r="AI86" s="1" t="str">
        <f>IFERROR(VLOOKUP($V86,CAPTURE_SITE_INFO!$B$3:$U$501,14,FALSE),"")</f>
        <v/>
      </c>
      <c r="AJ86" s="1" t="str">
        <f>IFERROR(VLOOKUP($V86,CAPTURE_SITE_INFO!$B$3:$U$501,15,FALSE),"")</f>
        <v/>
      </c>
      <c r="AK86" s="1" t="str">
        <f>IFERROR(VLOOKUP($V86,CAPTURE_SITE_INFO!$B$3:$U$501,16,FALSE),"")</f>
        <v/>
      </c>
      <c r="AL86" s="1" t="str">
        <f>IFERROR(VLOOKUP($V86,CAPTURE_SITE_INFO!$B$3:$U$501,17,FALSE),"")</f>
        <v/>
      </c>
      <c r="AM86" s="1" t="str">
        <f>IFERROR(VLOOKUP($V86,CAPTURE_SITE_INFO!$B$3:$U$501,18,FALSE),"")</f>
        <v/>
      </c>
      <c r="AN86" s="1" t="str">
        <f>IFERROR(VLOOKUP($V86,CAPTURE_SITE_INFO!$B$3:$U$501,19,FALSE),"")</f>
        <v/>
      </c>
      <c r="AO86" s="1" t="str">
        <f>IFERROR(VLOOKUP($V86,CAPTURE_SITE_INFO!$B$3:$U$501,20,FALSE),"")</f>
        <v/>
      </c>
      <c r="AP86" s="1" t="str">
        <f>IFERROR(VLOOKUP($V86,CAPTURE_SITE_INFO!$B$3:$V$501,21,FALSE),"")</f>
        <v/>
      </c>
    </row>
    <row r="87" spans="1:42" x14ac:dyDescent="0.25">
      <c r="A87" s="1" t="str">
        <f t="shared" si="2"/>
        <v/>
      </c>
      <c r="B87" s="1" t="str">
        <f>IF(CAPTURE_DATA!O88="NOBATS___","NOBATS",IF(CAPTURE_DATA!O88="___","",CAPTURE_DATA!O88))</f>
        <v/>
      </c>
      <c r="C87" s="1" t="str">
        <f t="shared" si="3"/>
        <v/>
      </c>
      <c r="D87" s="1" t="str">
        <f>IF(CAPTURE_DATA!Q88 = 0,"",CAPTURE_DATA!Q88)</f>
        <v/>
      </c>
      <c r="E87" s="1" t="str">
        <f>IF(CAPTURE_DATA!R88 = 0,"",CAPTURE_DATA!R88)</f>
        <v/>
      </c>
      <c r="F87" s="1" t="str">
        <f>IF(CAPTURE_DATA!S88 = 0,"",CAPTURE_DATA!S88)</f>
        <v/>
      </c>
      <c r="G87" s="1" t="str">
        <f>IF(CAPTURE_DATA!T88=0,"",CAPTURE_DATA!T88)</f>
        <v/>
      </c>
      <c r="H87" s="1" t="str">
        <f>IF(CAPTURE_DATA!U88=0,"",CAPTURE_DATA!U88)</f>
        <v/>
      </c>
      <c r="I87" s="1" t="str">
        <f>IF(CAPTURE_DATA!V88=0,"",CAPTURE_DATA!V88)</f>
        <v/>
      </c>
      <c r="J87" s="1" t="str">
        <f>IF(CAPTURE_DATA!W88=0,"",CAPTURE_DATA!W88)</f>
        <v/>
      </c>
      <c r="K87" s="1" t="str">
        <f>IF(CAPTURE_DATA!X88="","",CAPTURE_DATA!X88)</f>
        <v/>
      </c>
      <c r="L87" s="1" t="str">
        <f>IF(CAPTURE_DATA!Y88="","",CAPTURE_DATA!Y88)</f>
        <v/>
      </c>
      <c r="M87" s="1" t="str">
        <f>IF(CAPTURE_DATA!Z88="","",CAPTURE_DATA!Z88)</f>
        <v/>
      </c>
      <c r="N87" s="1" t="str">
        <f>IF(CAPTURE_DATA!AA88=0,"",CAPTURE_DATA!AA88)</f>
        <v/>
      </c>
      <c r="O87" s="1" t="str">
        <f>IF(CAPTURE_DATA!AB88=0,"",CAPTURE_DATA!AB88)</f>
        <v/>
      </c>
      <c r="P87" s="1" t="str">
        <f>IF(CAPTURE_DATA!AC88="-","",CAPTURE_DATA!AC88)</f>
        <v/>
      </c>
      <c r="Q87" s="1" t="str">
        <f>IF(CAPTURE_DATA!AD88=0,"",CAPTURE_DATA!AD88)</f>
        <v/>
      </c>
      <c r="R87" s="1" t="str">
        <f>IF(CAPTURE_DATA!AE88=0,"",CAPTURE_DATA!AE88)</f>
        <v/>
      </c>
      <c r="S87" s="1" t="str">
        <f>IF(CAPTURE_DATA!AF88=0,"",CAPTURE_DATA!AF88)</f>
        <v/>
      </c>
      <c r="T87" s="16" t="str">
        <f>IF(B87="","",IF(B87="NBAT","",CAPTURE_DATA!A88))</f>
        <v/>
      </c>
      <c r="U87" s="1" t="str">
        <f>IF(CAPTURE_DATA!AG88=0,"",CAPTURE_DATA!AG88)</f>
        <v/>
      </c>
      <c r="V87" s="1" t="str">
        <f>IF(CAPTURE_DATA!AH88=0,"",CAPTURE_DATA!AH88)</f>
        <v/>
      </c>
      <c r="W87" s="1" t="str">
        <f>IFERROR(VLOOKUP(V87,CAPTURE_SITE_INFO!$B$3:$U$501,2,FALSE),"")</f>
        <v/>
      </c>
      <c r="X87" s="1" t="str">
        <f>IFERROR(VLOOKUP($V87,CAPTURE_SITE_INFO!$B$3:$U$501,3,FALSE),"")</f>
        <v/>
      </c>
      <c r="Y87" s="189" t="str">
        <f>IFERROR(VLOOKUP($V87,CAPTURE_SITE_INFO!$B$3:$U$501,4,FALSE),"")</f>
        <v/>
      </c>
      <c r="Z87" s="1" t="str">
        <f>IFERROR(VLOOKUP($V87,CAPTURE_SITE_INFO!$B$3:$U$501,5,FALSE),"")</f>
        <v/>
      </c>
      <c r="AA87" s="1" t="str">
        <f>IFERROR(VLOOKUP($V87,CAPTURE_SITE_INFO!$B$3:$U$501,6,FALSE),"")</f>
        <v/>
      </c>
      <c r="AB87" s="1" t="str">
        <f>IFERROR(VLOOKUP($V87,CAPTURE_SITE_INFO!$B$3:$U$501,7,FALSE),"")</f>
        <v/>
      </c>
      <c r="AC87" s="1" t="str">
        <f>IFERROR(VLOOKUP($V87,CAPTURE_SITE_INFO!$B$3:$U$501,8,FALSE),"")</f>
        <v/>
      </c>
      <c r="AD87" s="16" t="str">
        <f>IFERROR(VLOOKUP($V87,CAPTURE_SITE_INFO!$B$3:$U$501,9,FALSE),"")</f>
        <v/>
      </c>
      <c r="AE87" s="16" t="str">
        <f>IFERROR(VLOOKUP($V87,CAPTURE_SITE_INFO!$B$3:$U$501,10,FALSE),"")</f>
        <v/>
      </c>
      <c r="AF87" s="190" t="str">
        <f>IFERROR(VLOOKUP($V87,CAPTURE_SITE_INFO!$B$3:$U$501,11,FALSE),"")</f>
        <v/>
      </c>
      <c r="AG87" s="190" t="str">
        <f>IFERROR(VLOOKUP($V87,CAPTURE_SITE_INFO!$B$3:$U$501,12,FALSE),"")</f>
        <v/>
      </c>
      <c r="AH87" s="1" t="str">
        <f>IFERROR(VLOOKUP($V87,CAPTURE_SITE_INFO!$B$3:$U$501,13,FALSE),"")</f>
        <v/>
      </c>
      <c r="AI87" s="1" t="str">
        <f>IFERROR(VLOOKUP($V87,CAPTURE_SITE_INFO!$B$3:$U$501,14,FALSE),"")</f>
        <v/>
      </c>
      <c r="AJ87" s="1" t="str">
        <f>IFERROR(VLOOKUP($V87,CAPTURE_SITE_INFO!$B$3:$U$501,15,FALSE),"")</f>
        <v/>
      </c>
      <c r="AK87" s="1" t="str">
        <f>IFERROR(VLOOKUP($V87,CAPTURE_SITE_INFO!$B$3:$U$501,16,FALSE),"")</f>
        <v/>
      </c>
      <c r="AL87" s="1" t="str">
        <f>IFERROR(VLOOKUP($V87,CAPTURE_SITE_INFO!$B$3:$U$501,17,FALSE),"")</f>
        <v/>
      </c>
      <c r="AM87" s="1" t="str">
        <f>IFERROR(VLOOKUP($V87,CAPTURE_SITE_INFO!$B$3:$U$501,18,FALSE),"")</f>
        <v/>
      </c>
      <c r="AN87" s="1" t="str">
        <f>IFERROR(VLOOKUP($V87,CAPTURE_SITE_INFO!$B$3:$U$501,19,FALSE),"")</f>
        <v/>
      </c>
      <c r="AO87" s="1" t="str">
        <f>IFERROR(VLOOKUP($V87,CAPTURE_SITE_INFO!$B$3:$U$501,20,FALSE),"")</f>
        <v/>
      </c>
      <c r="AP87" s="1" t="str">
        <f>IFERROR(VLOOKUP($V87,CAPTURE_SITE_INFO!$B$3:$V$501,21,FALSE),"")</f>
        <v/>
      </c>
    </row>
    <row r="88" spans="1:42" x14ac:dyDescent="0.25">
      <c r="A88" s="1" t="str">
        <f t="shared" si="2"/>
        <v/>
      </c>
      <c r="B88" s="1" t="str">
        <f>IF(CAPTURE_DATA!O89="NOBATS___","NOBATS",IF(CAPTURE_DATA!O89="___","",CAPTURE_DATA!O89))</f>
        <v/>
      </c>
      <c r="C88" s="1" t="str">
        <f t="shared" si="3"/>
        <v/>
      </c>
      <c r="D88" s="1" t="str">
        <f>IF(CAPTURE_DATA!Q89 = 0,"",CAPTURE_DATA!Q89)</f>
        <v/>
      </c>
      <c r="E88" s="1" t="str">
        <f>IF(CAPTURE_DATA!R89 = 0,"",CAPTURE_DATA!R89)</f>
        <v/>
      </c>
      <c r="F88" s="1" t="str">
        <f>IF(CAPTURE_DATA!S89 = 0,"",CAPTURE_DATA!S89)</f>
        <v/>
      </c>
      <c r="G88" s="1" t="str">
        <f>IF(CAPTURE_DATA!T89=0,"",CAPTURE_DATA!T89)</f>
        <v/>
      </c>
      <c r="H88" s="1" t="str">
        <f>IF(CAPTURE_DATA!U89=0,"",CAPTURE_DATA!U89)</f>
        <v/>
      </c>
      <c r="I88" s="1" t="str">
        <f>IF(CAPTURE_DATA!V89=0,"",CAPTURE_DATA!V89)</f>
        <v/>
      </c>
      <c r="J88" s="1" t="str">
        <f>IF(CAPTURE_DATA!W89=0,"",CAPTURE_DATA!W89)</f>
        <v/>
      </c>
      <c r="K88" s="1" t="str">
        <f>IF(CAPTURE_DATA!X89="","",CAPTURE_DATA!X89)</f>
        <v/>
      </c>
      <c r="L88" s="1" t="str">
        <f>IF(CAPTURE_DATA!Y89="","",CAPTURE_DATA!Y89)</f>
        <v/>
      </c>
      <c r="M88" s="1" t="str">
        <f>IF(CAPTURE_DATA!Z89="","",CAPTURE_DATA!Z89)</f>
        <v/>
      </c>
      <c r="N88" s="1" t="str">
        <f>IF(CAPTURE_DATA!AA89=0,"",CAPTURE_DATA!AA89)</f>
        <v/>
      </c>
      <c r="O88" s="1" t="str">
        <f>IF(CAPTURE_DATA!AB89=0,"",CAPTURE_DATA!AB89)</f>
        <v/>
      </c>
      <c r="P88" s="1" t="str">
        <f>IF(CAPTURE_DATA!AC89="-","",CAPTURE_DATA!AC89)</f>
        <v/>
      </c>
      <c r="Q88" s="1" t="str">
        <f>IF(CAPTURE_DATA!AD89=0,"",CAPTURE_DATA!AD89)</f>
        <v/>
      </c>
      <c r="R88" s="1" t="str">
        <f>IF(CAPTURE_DATA!AE89=0,"",CAPTURE_DATA!AE89)</f>
        <v/>
      </c>
      <c r="S88" s="1" t="str">
        <f>IF(CAPTURE_DATA!AF89=0,"",CAPTURE_DATA!AF89)</f>
        <v/>
      </c>
      <c r="T88" s="16" t="str">
        <f>IF(B88="","",IF(B88="NBAT","",CAPTURE_DATA!A89))</f>
        <v/>
      </c>
      <c r="U88" s="1" t="str">
        <f>IF(CAPTURE_DATA!AG89=0,"",CAPTURE_DATA!AG89)</f>
        <v/>
      </c>
      <c r="V88" s="1" t="str">
        <f>IF(CAPTURE_DATA!AH89=0,"",CAPTURE_DATA!AH89)</f>
        <v/>
      </c>
      <c r="W88" s="1" t="str">
        <f>IFERROR(VLOOKUP(V88,CAPTURE_SITE_INFO!$B$3:$U$501,2,FALSE),"")</f>
        <v/>
      </c>
      <c r="X88" s="1" t="str">
        <f>IFERROR(VLOOKUP($V88,CAPTURE_SITE_INFO!$B$3:$U$501,3,FALSE),"")</f>
        <v/>
      </c>
      <c r="Y88" s="189" t="str">
        <f>IFERROR(VLOOKUP($V88,CAPTURE_SITE_INFO!$B$3:$U$501,4,FALSE),"")</f>
        <v/>
      </c>
      <c r="Z88" s="1" t="str">
        <f>IFERROR(VLOOKUP($V88,CAPTURE_SITE_INFO!$B$3:$U$501,5,FALSE),"")</f>
        <v/>
      </c>
      <c r="AA88" s="1" t="str">
        <f>IFERROR(VLOOKUP($V88,CAPTURE_SITE_INFO!$B$3:$U$501,6,FALSE),"")</f>
        <v/>
      </c>
      <c r="AB88" s="1" t="str">
        <f>IFERROR(VLOOKUP($V88,CAPTURE_SITE_INFO!$B$3:$U$501,7,FALSE),"")</f>
        <v/>
      </c>
      <c r="AC88" s="1" t="str">
        <f>IFERROR(VLOOKUP($V88,CAPTURE_SITE_INFO!$B$3:$U$501,8,FALSE),"")</f>
        <v/>
      </c>
      <c r="AD88" s="16" t="str">
        <f>IFERROR(VLOOKUP($V88,CAPTURE_SITE_INFO!$B$3:$U$501,9,FALSE),"")</f>
        <v/>
      </c>
      <c r="AE88" s="16" t="str">
        <f>IFERROR(VLOOKUP($V88,CAPTURE_SITE_INFO!$B$3:$U$501,10,FALSE),"")</f>
        <v/>
      </c>
      <c r="AF88" s="190" t="str">
        <f>IFERROR(VLOOKUP($V88,CAPTURE_SITE_INFO!$B$3:$U$501,11,FALSE),"")</f>
        <v/>
      </c>
      <c r="AG88" s="190" t="str">
        <f>IFERROR(VLOOKUP($V88,CAPTURE_SITE_INFO!$B$3:$U$501,12,FALSE),"")</f>
        <v/>
      </c>
      <c r="AH88" s="1" t="str">
        <f>IFERROR(VLOOKUP($V88,CAPTURE_SITE_INFO!$B$3:$U$501,13,FALSE),"")</f>
        <v/>
      </c>
      <c r="AI88" s="1" t="str">
        <f>IFERROR(VLOOKUP($V88,CAPTURE_SITE_INFO!$B$3:$U$501,14,FALSE),"")</f>
        <v/>
      </c>
      <c r="AJ88" s="1" t="str">
        <f>IFERROR(VLOOKUP($V88,CAPTURE_SITE_INFO!$B$3:$U$501,15,FALSE),"")</f>
        <v/>
      </c>
      <c r="AK88" s="1" t="str">
        <f>IFERROR(VLOOKUP($V88,CAPTURE_SITE_INFO!$B$3:$U$501,16,FALSE),"")</f>
        <v/>
      </c>
      <c r="AL88" s="1" t="str">
        <f>IFERROR(VLOOKUP($V88,CAPTURE_SITE_INFO!$B$3:$U$501,17,FALSE),"")</f>
        <v/>
      </c>
      <c r="AM88" s="1" t="str">
        <f>IFERROR(VLOOKUP($V88,CAPTURE_SITE_INFO!$B$3:$U$501,18,FALSE),"")</f>
        <v/>
      </c>
      <c r="AN88" s="1" t="str">
        <f>IFERROR(VLOOKUP($V88,CAPTURE_SITE_INFO!$B$3:$U$501,19,FALSE),"")</f>
        <v/>
      </c>
      <c r="AO88" s="1" t="str">
        <f>IFERROR(VLOOKUP($V88,CAPTURE_SITE_INFO!$B$3:$U$501,20,FALSE),"")</f>
        <v/>
      </c>
      <c r="AP88" s="1" t="str">
        <f>IFERROR(VLOOKUP($V88,CAPTURE_SITE_INFO!$B$3:$V$501,21,FALSE),"")</f>
        <v/>
      </c>
    </row>
    <row r="89" spans="1:42" x14ac:dyDescent="0.25">
      <c r="A89" s="1" t="str">
        <f t="shared" si="2"/>
        <v/>
      </c>
      <c r="B89" s="1" t="str">
        <f>IF(CAPTURE_DATA!O90="NOBATS___","NOBATS",IF(CAPTURE_DATA!O90="___","",CAPTURE_DATA!O90))</f>
        <v/>
      </c>
      <c r="C89" s="1" t="str">
        <f t="shared" si="3"/>
        <v/>
      </c>
      <c r="D89" s="1" t="str">
        <f>IF(CAPTURE_DATA!Q90 = 0,"",CAPTURE_DATA!Q90)</f>
        <v/>
      </c>
      <c r="E89" s="1" t="str">
        <f>IF(CAPTURE_DATA!R90 = 0,"",CAPTURE_DATA!R90)</f>
        <v/>
      </c>
      <c r="F89" s="1" t="str">
        <f>IF(CAPTURE_DATA!S90 = 0,"",CAPTURE_DATA!S90)</f>
        <v/>
      </c>
      <c r="G89" s="1" t="str">
        <f>IF(CAPTURE_DATA!T90=0,"",CAPTURE_DATA!T90)</f>
        <v/>
      </c>
      <c r="H89" s="1" t="str">
        <f>IF(CAPTURE_DATA!U90=0,"",CAPTURE_DATA!U90)</f>
        <v/>
      </c>
      <c r="I89" s="1" t="str">
        <f>IF(CAPTURE_DATA!V90=0,"",CAPTURE_DATA!V90)</f>
        <v/>
      </c>
      <c r="J89" s="1" t="str">
        <f>IF(CAPTURE_DATA!W90=0,"",CAPTURE_DATA!W90)</f>
        <v/>
      </c>
      <c r="K89" s="1" t="str">
        <f>IF(CAPTURE_DATA!X90="","",CAPTURE_DATA!X90)</f>
        <v/>
      </c>
      <c r="L89" s="1" t="str">
        <f>IF(CAPTURE_DATA!Y90="","",CAPTURE_DATA!Y90)</f>
        <v/>
      </c>
      <c r="M89" s="1" t="str">
        <f>IF(CAPTURE_DATA!Z90="","",CAPTURE_DATA!Z90)</f>
        <v/>
      </c>
      <c r="N89" s="1" t="str">
        <f>IF(CAPTURE_DATA!AA90=0,"",CAPTURE_DATA!AA90)</f>
        <v/>
      </c>
      <c r="O89" s="1" t="str">
        <f>IF(CAPTURE_DATA!AB90=0,"",CAPTURE_DATA!AB90)</f>
        <v/>
      </c>
      <c r="P89" s="1" t="str">
        <f>IF(CAPTURE_DATA!AC90="-","",CAPTURE_DATA!AC90)</f>
        <v/>
      </c>
      <c r="Q89" s="1" t="str">
        <f>IF(CAPTURE_DATA!AD90=0,"",CAPTURE_DATA!AD90)</f>
        <v/>
      </c>
      <c r="R89" s="1" t="str">
        <f>IF(CAPTURE_DATA!AE90=0,"",CAPTURE_DATA!AE90)</f>
        <v/>
      </c>
      <c r="S89" s="1" t="str">
        <f>IF(CAPTURE_DATA!AF90=0,"",CAPTURE_DATA!AF90)</f>
        <v/>
      </c>
      <c r="T89" s="16" t="str">
        <f>IF(B89="","",IF(B89="NBAT","",CAPTURE_DATA!A90))</f>
        <v/>
      </c>
      <c r="U89" s="1" t="str">
        <f>IF(CAPTURE_DATA!AG90=0,"",CAPTURE_DATA!AG90)</f>
        <v/>
      </c>
      <c r="V89" s="1" t="str">
        <f>IF(CAPTURE_DATA!AH90=0,"",CAPTURE_DATA!AH90)</f>
        <v/>
      </c>
      <c r="W89" s="1" t="str">
        <f>IFERROR(VLOOKUP(V89,CAPTURE_SITE_INFO!$B$3:$U$501,2,FALSE),"")</f>
        <v/>
      </c>
      <c r="X89" s="1" t="str">
        <f>IFERROR(VLOOKUP($V89,CAPTURE_SITE_INFO!$B$3:$U$501,3,FALSE),"")</f>
        <v/>
      </c>
      <c r="Y89" s="189" t="str">
        <f>IFERROR(VLOOKUP($V89,CAPTURE_SITE_INFO!$B$3:$U$501,4,FALSE),"")</f>
        <v/>
      </c>
      <c r="Z89" s="1" t="str">
        <f>IFERROR(VLOOKUP($V89,CAPTURE_SITE_INFO!$B$3:$U$501,5,FALSE),"")</f>
        <v/>
      </c>
      <c r="AA89" s="1" t="str">
        <f>IFERROR(VLOOKUP($V89,CAPTURE_SITE_INFO!$B$3:$U$501,6,FALSE),"")</f>
        <v/>
      </c>
      <c r="AB89" s="1" t="str">
        <f>IFERROR(VLOOKUP($V89,CAPTURE_SITE_INFO!$B$3:$U$501,7,FALSE),"")</f>
        <v/>
      </c>
      <c r="AC89" s="1" t="str">
        <f>IFERROR(VLOOKUP($V89,CAPTURE_SITE_INFO!$B$3:$U$501,8,FALSE),"")</f>
        <v/>
      </c>
      <c r="AD89" s="16" t="str">
        <f>IFERROR(VLOOKUP($V89,CAPTURE_SITE_INFO!$B$3:$U$501,9,FALSE),"")</f>
        <v/>
      </c>
      <c r="AE89" s="16" t="str">
        <f>IFERROR(VLOOKUP($V89,CAPTURE_SITE_INFO!$B$3:$U$501,10,FALSE),"")</f>
        <v/>
      </c>
      <c r="AF89" s="190" t="str">
        <f>IFERROR(VLOOKUP($V89,CAPTURE_SITE_INFO!$B$3:$U$501,11,FALSE),"")</f>
        <v/>
      </c>
      <c r="AG89" s="190" t="str">
        <f>IFERROR(VLOOKUP($V89,CAPTURE_SITE_INFO!$B$3:$U$501,12,FALSE),"")</f>
        <v/>
      </c>
      <c r="AH89" s="1" t="str">
        <f>IFERROR(VLOOKUP($V89,CAPTURE_SITE_INFO!$B$3:$U$501,13,FALSE),"")</f>
        <v/>
      </c>
      <c r="AI89" s="1" t="str">
        <f>IFERROR(VLOOKUP($V89,CAPTURE_SITE_INFO!$B$3:$U$501,14,FALSE),"")</f>
        <v/>
      </c>
      <c r="AJ89" s="1" t="str">
        <f>IFERROR(VLOOKUP($V89,CAPTURE_SITE_INFO!$B$3:$U$501,15,FALSE),"")</f>
        <v/>
      </c>
      <c r="AK89" s="1" t="str">
        <f>IFERROR(VLOOKUP($V89,CAPTURE_SITE_INFO!$B$3:$U$501,16,FALSE),"")</f>
        <v/>
      </c>
      <c r="AL89" s="1" t="str">
        <f>IFERROR(VLOOKUP($V89,CAPTURE_SITE_INFO!$B$3:$U$501,17,FALSE),"")</f>
        <v/>
      </c>
      <c r="AM89" s="1" t="str">
        <f>IFERROR(VLOOKUP($V89,CAPTURE_SITE_INFO!$B$3:$U$501,18,FALSE),"")</f>
        <v/>
      </c>
      <c r="AN89" s="1" t="str">
        <f>IFERROR(VLOOKUP($V89,CAPTURE_SITE_INFO!$B$3:$U$501,19,FALSE),"")</f>
        <v/>
      </c>
      <c r="AO89" s="1" t="str">
        <f>IFERROR(VLOOKUP($V89,CAPTURE_SITE_INFO!$B$3:$U$501,20,FALSE),"")</f>
        <v/>
      </c>
      <c r="AP89" s="1" t="str">
        <f>IFERROR(VLOOKUP($V89,CAPTURE_SITE_INFO!$B$3:$V$501,21,FALSE),"")</f>
        <v/>
      </c>
    </row>
    <row r="90" spans="1:42" x14ac:dyDescent="0.25">
      <c r="A90" s="1" t="str">
        <f t="shared" si="2"/>
        <v/>
      </c>
      <c r="B90" s="1" t="str">
        <f>IF(CAPTURE_DATA!O91="NOBATS___","NOBATS",IF(CAPTURE_DATA!O91="___","",CAPTURE_DATA!O91))</f>
        <v/>
      </c>
      <c r="C90" s="1" t="str">
        <f t="shared" si="3"/>
        <v/>
      </c>
      <c r="D90" s="1" t="str">
        <f>IF(CAPTURE_DATA!Q91 = 0,"",CAPTURE_DATA!Q91)</f>
        <v/>
      </c>
      <c r="E90" s="1" t="str">
        <f>IF(CAPTURE_DATA!R91 = 0,"",CAPTURE_DATA!R91)</f>
        <v/>
      </c>
      <c r="F90" s="1" t="str">
        <f>IF(CAPTURE_DATA!S91 = 0,"",CAPTURE_DATA!S91)</f>
        <v/>
      </c>
      <c r="G90" s="1" t="str">
        <f>IF(CAPTURE_DATA!T91=0,"",CAPTURE_DATA!T91)</f>
        <v/>
      </c>
      <c r="H90" s="1" t="str">
        <f>IF(CAPTURE_DATA!U91=0,"",CAPTURE_DATA!U91)</f>
        <v/>
      </c>
      <c r="I90" s="1" t="str">
        <f>IF(CAPTURE_DATA!V91=0,"",CAPTURE_DATA!V91)</f>
        <v/>
      </c>
      <c r="J90" s="1" t="str">
        <f>IF(CAPTURE_DATA!W91=0,"",CAPTURE_DATA!W91)</f>
        <v/>
      </c>
      <c r="K90" s="1" t="str">
        <f>IF(CAPTURE_DATA!X91="","",CAPTURE_DATA!X91)</f>
        <v/>
      </c>
      <c r="L90" s="1" t="str">
        <f>IF(CAPTURE_DATA!Y91="","",CAPTURE_DATA!Y91)</f>
        <v/>
      </c>
      <c r="M90" s="1" t="str">
        <f>IF(CAPTURE_DATA!Z91="","",CAPTURE_DATA!Z91)</f>
        <v/>
      </c>
      <c r="N90" s="1" t="str">
        <f>IF(CAPTURE_DATA!AA91=0,"",CAPTURE_DATA!AA91)</f>
        <v/>
      </c>
      <c r="O90" s="1" t="str">
        <f>IF(CAPTURE_DATA!AB91=0,"",CAPTURE_DATA!AB91)</f>
        <v/>
      </c>
      <c r="P90" s="1" t="str">
        <f>IF(CAPTURE_DATA!AC91="-","",CAPTURE_DATA!AC91)</f>
        <v/>
      </c>
      <c r="Q90" s="1" t="str">
        <f>IF(CAPTURE_DATA!AD91=0,"",CAPTURE_DATA!AD91)</f>
        <v/>
      </c>
      <c r="R90" s="1" t="str">
        <f>IF(CAPTURE_DATA!AE91=0,"",CAPTURE_DATA!AE91)</f>
        <v/>
      </c>
      <c r="S90" s="1" t="str">
        <f>IF(CAPTURE_DATA!AF91=0,"",CAPTURE_DATA!AF91)</f>
        <v/>
      </c>
      <c r="T90" s="16" t="str">
        <f>IF(B90="","",IF(B90="NBAT","",CAPTURE_DATA!A91))</f>
        <v/>
      </c>
      <c r="U90" s="1" t="str">
        <f>IF(CAPTURE_DATA!AG91=0,"",CAPTURE_DATA!AG91)</f>
        <v/>
      </c>
      <c r="V90" s="1" t="str">
        <f>IF(CAPTURE_DATA!AH91=0,"",CAPTURE_DATA!AH91)</f>
        <v/>
      </c>
      <c r="W90" s="1" t="str">
        <f>IFERROR(VLOOKUP(V90,CAPTURE_SITE_INFO!$B$3:$U$501,2,FALSE),"")</f>
        <v/>
      </c>
      <c r="X90" s="1" t="str">
        <f>IFERROR(VLOOKUP($V90,CAPTURE_SITE_INFO!$B$3:$U$501,3,FALSE),"")</f>
        <v/>
      </c>
      <c r="Y90" s="189" t="str">
        <f>IFERROR(VLOOKUP($V90,CAPTURE_SITE_INFO!$B$3:$U$501,4,FALSE),"")</f>
        <v/>
      </c>
      <c r="Z90" s="1" t="str">
        <f>IFERROR(VLOOKUP($V90,CAPTURE_SITE_INFO!$B$3:$U$501,5,FALSE),"")</f>
        <v/>
      </c>
      <c r="AA90" s="1" t="str">
        <f>IFERROR(VLOOKUP($V90,CAPTURE_SITE_INFO!$B$3:$U$501,6,FALSE),"")</f>
        <v/>
      </c>
      <c r="AB90" s="1" t="str">
        <f>IFERROR(VLOOKUP($V90,CAPTURE_SITE_INFO!$B$3:$U$501,7,FALSE),"")</f>
        <v/>
      </c>
      <c r="AC90" s="1" t="str">
        <f>IFERROR(VLOOKUP($V90,CAPTURE_SITE_INFO!$B$3:$U$501,8,FALSE),"")</f>
        <v/>
      </c>
      <c r="AD90" s="16" t="str">
        <f>IFERROR(VLOOKUP($V90,CAPTURE_SITE_INFO!$B$3:$U$501,9,FALSE),"")</f>
        <v/>
      </c>
      <c r="AE90" s="16" t="str">
        <f>IFERROR(VLOOKUP($V90,CAPTURE_SITE_INFO!$B$3:$U$501,10,FALSE),"")</f>
        <v/>
      </c>
      <c r="AF90" s="190" t="str">
        <f>IFERROR(VLOOKUP($V90,CAPTURE_SITE_INFO!$B$3:$U$501,11,FALSE),"")</f>
        <v/>
      </c>
      <c r="AG90" s="190" t="str">
        <f>IFERROR(VLOOKUP($V90,CAPTURE_SITE_INFO!$B$3:$U$501,12,FALSE),"")</f>
        <v/>
      </c>
      <c r="AH90" s="1" t="str">
        <f>IFERROR(VLOOKUP($V90,CAPTURE_SITE_INFO!$B$3:$U$501,13,FALSE),"")</f>
        <v/>
      </c>
      <c r="AI90" s="1" t="str">
        <f>IFERROR(VLOOKUP($V90,CAPTURE_SITE_INFO!$B$3:$U$501,14,FALSE),"")</f>
        <v/>
      </c>
      <c r="AJ90" s="1" t="str">
        <f>IFERROR(VLOOKUP($V90,CAPTURE_SITE_INFO!$B$3:$U$501,15,FALSE),"")</f>
        <v/>
      </c>
      <c r="AK90" s="1" t="str">
        <f>IFERROR(VLOOKUP($V90,CAPTURE_SITE_INFO!$B$3:$U$501,16,FALSE),"")</f>
        <v/>
      </c>
      <c r="AL90" s="1" t="str">
        <f>IFERROR(VLOOKUP($V90,CAPTURE_SITE_INFO!$B$3:$U$501,17,FALSE),"")</f>
        <v/>
      </c>
      <c r="AM90" s="1" t="str">
        <f>IFERROR(VLOOKUP($V90,CAPTURE_SITE_INFO!$B$3:$U$501,18,FALSE),"")</f>
        <v/>
      </c>
      <c r="AN90" s="1" t="str">
        <f>IFERROR(VLOOKUP($V90,CAPTURE_SITE_INFO!$B$3:$U$501,19,FALSE),"")</f>
        <v/>
      </c>
      <c r="AO90" s="1" t="str">
        <f>IFERROR(VLOOKUP($V90,CAPTURE_SITE_INFO!$B$3:$U$501,20,FALSE),"")</f>
        <v/>
      </c>
      <c r="AP90" s="1" t="str">
        <f>IFERROR(VLOOKUP($V90,CAPTURE_SITE_INFO!$B$3:$V$501,21,FALSE),"")</f>
        <v/>
      </c>
    </row>
    <row r="91" spans="1:42" x14ac:dyDescent="0.25">
      <c r="A91" s="1" t="str">
        <f t="shared" si="2"/>
        <v/>
      </c>
      <c r="B91" s="1" t="str">
        <f>IF(CAPTURE_DATA!O92="NOBATS___","NOBATS",IF(CAPTURE_DATA!O92="___","",CAPTURE_DATA!O92))</f>
        <v/>
      </c>
      <c r="C91" s="1" t="str">
        <f t="shared" si="3"/>
        <v/>
      </c>
      <c r="D91" s="1" t="str">
        <f>IF(CAPTURE_DATA!Q92 = 0,"",CAPTURE_DATA!Q92)</f>
        <v/>
      </c>
      <c r="E91" s="1" t="str">
        <f>IF(CAPTURE_DATA!R92 = 0,"",CAPTURE_DATA!R92)</f>
        <v/>
      </c>
      <c r="F91" s="1" t="str">
        <f>IF(CAPTURE_DATA!S92 = 0,"",CAPTURE_DATA!S92)</f>
        <v/>
      </c>
      <c r="G91" s="1" t="str">
        <f>IF(CAPTURE_DATA!T92=0,"",CAPTURE_DATA!T92)</f>
        <v/>
      </c>
      <c r="H91" s="1" t="str">
        <f>IF(CAPTURE_DATA!U92=0,"",CAPTURE_DATA!U92)</f>
        <v/>
      </c>
      <c r="I91" s="1" t="str">
        <f>IF(CAPTURE_DATA!V92=0,"",CAPTURE_DATA!V92)</f>
        <v/>
      </c>
      <c r="J91" s="1" t="str">
        <f>IF(CAPTURE_DATA!W92=0,"",CAPTURE_DATA!W92)</f>
        <v/>
      </c>
      <c r="K91" s="1" t="str">
        <f>IF(CAPTURE_DATA!X92="","",CAPTURE_DATA!X92)</f>
        <v/>
      </c>
      <c r="L91" s="1" t="str">
        <f>IF(CAPTURE_DATA!Y92="","",CAPTURE_DATA!Y92)</f>
        <v/>
      </c>
      <c r="M91" s="1" t="str">
        <f>IF(CAPTURE_DATA!Z92="","",CAPTURE_DATA!Z92)</f>
        <v/>
      </c>
      <c r="N91" s="1" t="str">
        <f>IF(CAPTURE_DATA!AA92=0,"",CAPTURE_DATA!AA92)</f>
        <v/>
      </c>
      <c r="O91" s="1" t="str">
        <f>IF(CAPTURE_DATA!AB92=0,"",CAPTURE_DATA!AB92)</f>
        <v/>
      </c>
      <c r="P91" s="1" t="str">
        <f>IF(CAPTURE_DATA!AC92="-","",CAPTURE_DATA!AC92)</f>
        <v/>
      </c>
      <c r="Q91" s="1" t="str">
        <f>IF(CAPTURE_DATA!AD92=0,"",CAPTURE_DATA!AD92)</f>
        <v/>
      </c>
      <c r="R91" s="1" t="str">
        <f>IF(CAPTURE_DATA!AE92=0,"",CAPTURE_DATA!AE92)</f>
        <v/>
      </c>
      <c r="S91" s="1" t="str">
        <f>IF(CAPTURE_DATA!AF92=0,"",CAPTURE_DATA!AF92)</f>
        <v/>
      </c>
      <c r="T91" s="16" t="str">
        <f>IF(B91="","",IF(B91="NBAT","",CAPTURE_DATA!A92))</f>
        <v/>
      </c>
      <c r="U91" s="1" t="str">
        <f>IF(CAPTURE_DATA!AG92=0,"",CAPTURE_DATA!AG92)</f>
        <v/>
      </c>
      <c r="V91" s="1" t="str">
        <f>IF(CAPTURE_DATA!AH92=0,"",CAPTURE_DATA!AH92)</f>
        <v/>
      </c>
      <c r="W91" s="1" t="str">
        <f>IFERROR(VLOOKUP(V91,CAPTURE_SITE_INFO!$B$3:$U$501,2,FALSE),"")</f>
        <v/>
      </c>
      <c r="X91" s="1" t="str">
        <f>IFERROR(VLOOKUP($V91,CAPTURE_SITE_INFO!$B$3:$U$501,3,FALSE),"")</f>
        <v/>
      </c>
      <c r="Y91" s="189" t="str">
        <f>IFERROR(VLOOKUP($V91,CAPTURE_SITE_INFO!$B$3:$U$501,4,FALSE),"")</f>
        <v/>
      </c>
      <c r="Z91" s="1" t="str">
        <f>IFERROR(VLOOKUP($V91,CAPTURE_SITE_INFO!$B$3:$U$501,5,FALSE),"")</f>
        <v/>
      </c>
      <c r="AA91" s="1" t="str">
        <f>IFERROR(VLOOKUP($V91,CAPTURE_SITE_INFO!$B$3:$U$501,6,FALSE),"")</f>
        <v/>
      </c>
      <c r="AB91" s="1" t="str">
        <f>IFERROR(VLOOKUP($V91,CAPTURE_SITE_INFO!$B$3:$U$501,7,FALSE),"")</f>
        <v/>
      </c>
      <c r="AC91" s="1" t="str">
        <f>IFERROR(VLOOKUP($V91,CAPTURE_SITE_INFO!$B$3:$U$501,8,FALSE),"")</f>
        <v/>
      </c>
      <c r="AD91" s="16" t="str">
        <f>IFERROR(VLOOKUP($V91,CAPTURE_SITE_INFO!$B$3:$U$501,9,FALSE),"")</f>
        <v/>
      </c>
      <c r="AE91" s="16" t="str">
        <f>IFERROR(VLOOKUP($V91,CAPTURE_SITE_INFO!$B$3:$U$501,10,FALSE),"")</f>
        <v/>
      </c>
      <c r="AF91" s="190" t="str">
        <f>IFERROR(VLOOKUP($V91,CAPTURE_SITE_INFO!$B$3:$U$501,11,FALSE),"")</f>
        <v/>
      </c>
      <c r="AG91" s="190" t="str">
        <f>IFERROR(VLOOKUP($V91,CAPTURE_SITE_INFO!$B$3:$U$501,12,FALSE),"")</f>
        <v/>
      </c>
      <c r="AH91" s="1" t="str">
        <f>IFERROR(VLOOKUP($V91,CAPTURE_SITE_INFO!$B$3:$U$501,13,FALSE),"")</f>
        <v/>
      </c>
      <c r="AI91" s="1" t="str">
        <f>IFERROR(VLOOKUP($V91,CAPTURE_SITE_INFO!$B$3:$U$501,14,FALSE),"")</f>
        <v/>
      </c>
      <c r="AJ91" s="1" t="str">
        <f>IFERROR(VLOOKUP($V91,CAPTURE_SITE_INFO!$B$3:$U$501,15,FALSE),"")</f>
        <v/>
      </c>
      <c r="AK91" s="1" t="str">
        <f>IFERROR(VLOOKUP($V91,CAPTURE_SITE_INFO!$B$3:$U$501,16,FALSE),"")</f>
        <v/>
      </c>
      <c r="AL91" s="1" t="str">
        <f>IFERROR(VLOOKUP($V91,CAPTURE_SITE_INFO!$B$3:$U$501,17,FALSE),"")</f>
        <v/>
      </c>
      <c r="AM91" s="1" t="str">
        <f>IFERROR(VLOOKUP($V91,CAPTURE_SITE_INFO!$B$3:$U$501,18,FALSE),"")</f>
        <v/>
      </c>
      <c r="AN91" s="1" t="str">
        <f>IFERROR(VLOOKUP($V91,CAPTURE_SITE_INFO!$B$3:$U$501,19,FALSE),"")</f>
        <v/>
      </c>
      <c r="AO91" s="1" t="str">
        <f>IFERROR(VLOOKUP($V91,CAPTURE_SITE_INFO!$B$3:$U$501,20,FALSE),"")</f>
        <v/>
      </c>
      <c r="AP91" s="1" t="str">
        <f>IFERROR(VLOOKUP($V91,CAPTURE_SITE_INFO!$B$3:$V$501,21,FALSE),"")</f>
        <v/>
      </c>
    </row>
    <row r="92" spans="1:42" x14ac:dyDescent="0.25">
      <c r="A92" s="1" t="str">
        <f t="shared" si="2"/>
        <v/>
      </c>
      <c r="B92" s="1" t="str">
        <f>IF(CAPTURE_DATA!O93="NOBATS___","NOBATS",IF(CAPTURE_DATA!O93="___","",CAPTURE_DATA!O93))</f>
        <v/>
      </c>
      <c r="C92" s="1" t="str">
        <f t="shared" si="3"/>
        <v/>
      </c>
      <c r="D92" s="1" t="str">
        <f>IF(CAPTURE_DATA!Q93 = 0,"",CAPTURE_DATA!Q93)</f>
        <v/>
      </c>
      <c r="E92" s="1" t="str">
        <f>IF(CAPTURE_DATA!R93 = 0,"",CAPTURE_DATA!R93)</f>
        <v/>
      </c>
      <c r="F92" s="1" t="str">
        <f>IF(CAPTURE_DATA!S93 = 0,"",CAPTURE_DATA!S93)</f>
        <v/>
      </c>
      <c r="G92" s="1" t="str">
        <f>IF(CAPTURE_DATA!T93=0,"",CAPTURE_DATA!T93)</f>
        <v/>
      </c>
      <c r="H92" s="1" t="str">
        <f>IF(CAPTURE_DATA!U93=0,"",CAPTURE_DATA!U93)</f>
        <v/>
      </c>
      <c r="I92" s="1" t="str">
        <f>IF(CAPTURE_DATA!V93=0,"",CAPTURE_DATA!V93)</f>
        <v/>
      </c>
      <c r="J92" s="1" t="str">
        <f>IF(CAPTURE_DATA!W93=0,"",CAPTURE_DATA!W93)</f>
        <v/>
      </c>
      <c r="K92" s="1" t="str">
        <f>IF(CAPTURE_DATA!X93="","",CAPTURE_DATA!X93)</f>
        <v/>
      </c>
      <c r="L92" s="1" t="str">
        <f>IF(CAPTURE_DATA!Y93="","",CAPTURE_DATA!Y93)</f>
        <v/>
      </c>
      <c r="M92" s="1" t="str">
        <f>IF(CAPTURE_DATA!Z93="","",CAPTURE_DATA!Z93)</f>
        <v/>
      </c>
      <c r="N92" s="1" t="str">
        <f>IF(CAPTURE_DATA!AA93=0,"",CAPTURE_DATA!AA93)</f>
        <v/>
      </c>
      <c r="O92" s="1" t="str">
        <f>IF(CAPTURE_DATA!AB93=0,"",CAPTURE_DATA!AB93)</f>
        <v/>
      </c>
      <c r="P92" s="1" t="str">
        <f>IF(CAPTURE_DATA!AC93="-","",CAPTURE_DATA!AC93)</f>
        <v/>
      </c>
      <c r="Q92" s="1" t="str">
        <f>IF(CAPTURE_DATA!AD93=0,"",CAPTURE_DATA!AD93)</f>
        <v/>
      </c>
      <c r="R92" s="1" t="str">
        <f>IF(CAPTURE_DATA!AE93=0,"",CAPTURE_DATA!AE93)</f>
        <v/>
      </c>
      <c r="S92" s="1" t="str">
        <f>IF(CAPTURE_DATA!AF93=0,"",CAPTURE_DATA!AF93)</f>
        <v/>
      </c>
      <c r="T92" s="16" t="str">
        <f>IF(B92="","",IF(B92="NBAT","",CAPTURE_DATA!A93))</f>
        <v/>
      </c>
      <c r="U92" s="1" t="str">
        <f>IF(CAPTURE_DATA!AG93=0,"",CAPTURE_DATA!AG93)</f>
        <v/>
      </c>
      <c r="V92" s="1" t="str">
        <f>IF(CAPTURE_DATA!AH93=0,"",CAPTURE_DATA!AH93)</f>
        <v/>
      </c>
      <c r="W92" s="1" t="str">
        <f>IFERROR(VLOOKUP(V92,CAPTURE_SITE_INFO!$B$3:$U$501,2,FALSE),"")</f>
        <v/>
      </c>
      <c r="X92" s="1" t="str">
        <f>IFERROR(VLOOKUP($V92,CAPTURE_SITE_INFO!$B$3:$U$501,3,FALSE),"")</f>
        <v/>
      </c>
      <c r="Y92" s="189" t="str">
        <f>IFERROR(VLOOKUP($V92,CAPTURE_SITE_INFO!$B$3:$U$501,4,FALSE),"")</f>
        <v/>
      </c>
      <c r="Z92" s="1" t="str">
        <f>IFERROR(VLOOKUP($V92,CAPTURE_SITE_INFO!$B$3:$U$501,5,FALSE),"")</f>
        <v/>
      </c>
      <c r="AA92" s="1" t="str">
        <f>IFERROR(VLOOKUP($V92,CAPTURE_SITE_INFO!$B$3:$U$501,6,FALSE),"")</f>
        <v/>
      </c>
      <c r="AB92" s="1" t="str">
        <f>IFERROR(VLOOKUP($V92,CAPTURE_SITE_INFO!$B$3:$U$501,7,FALSE),"")</f>
        <v/>
      </c>
      <c r="AC92" s="1" t="str">
        <f>IFERROR(VLOOKUP($V92,CAPTURE_SITE_INFO!$B$3:$U$501,8,FALSE),"")</f>
        <v/>
      </c>
      <c r="AD92" s="16" t="str">
        <f>IFERROR(VLOOKUP($V92,CAPTURE_SITE_INFO!$B$3:$U$501,9,FALSE),"")</f>
        <v/>
      </c>
      <c r="AE92" s="16" t="str">
        <f>IFERROR(VLOOKUP($V92,CAPTURE_SITE_INFO!$B$3:$U$501,10,FALSE),"")</f>
        <v/>
      </c>
      <c r="AF92" s="190" t="str">
        <f>IFERROR(VLOOKUP($V92,CAPTURE_SITE_INFO!$B$3:$U$501,11,FALSE),"")</f>
        <v/>
      </c>
      <c r="AG92" s="190" t="str">
        <f>IFERROR(VLOOKUP($V92,CAPTURE_SITE_INFO!$B$3:$U$501,12,FALSE),"")</f>
        <v/>
      </c>
      <c r="AH92" s="1" t="str">
        <f>IFERROR(VLOOKUP($V92,CAPTURE_SITE_INFO!$B$3:$U$501,13,FALSE),"")</f>
        <v/>
      </c>
      <c r="AI92" s="1" t="str">
        <f>IFERROR(VLOOKUP($V92,CAPTURE_SITE_INFO!$B$3:$U$501,14,FALSE),"")</f>
        <v/>
      </c>
      <c r="AJ92" s="1" t="str">
        <f>IFERROR(VLOOKUP($V92,CAPTURE_SITE_INFO!$B$3:$U$501,15,FALSE),"")</f>
        <v/>
      </c>
      <c r="AK92" s="1" t="str">
        <f>IFERROR(VLOOKUP($V92,CAPTURE_SITE_INFO!$B$3:$U$501,16,FALSE),"")</f>
        <v/>
      </c>
      <c r="AL92" s="1" t="str">
        <f>IFERROR(VLOOKUP($V92,CAPTURE_SITE_INFO!$B$3:$U$501,17,FALSE),"")</f>
        <v/>
      </c>
      <c r="AM92" s="1" t="str">
        <f>IFERROR(VLOOKUP($V92,CAPTURE_SITE_INFO!$B$3:$U$501,18,FALSE),"")</f>
        <v/>
      </c>
      <c r="AN92" s="1" t="str">
        <f>IFERROR(VLOOKUP($V92,CAPTURE_SITE_INFO!$B$3:$U$501,19,FALSE),"")</f>
        <v/>
      </c>
      <c r="AO92" s="1" t="str">
        <f>IFERROR(VLOOKUP($V92,CAPTURE_SITE_INFO!$B$3:$U$501,20,FALSE),"")</f>
        <v/>
      </c>
      <c r="AP92" s="1" t="str">
        <f>IFERROR(VLOOKUP($V92,CAPTURE_SITE_INFO!$B$3:$V$501,21,FALSE),"")</f>
        <v/>
      </c>
    </row>
    <row r="93" spans="1:42" x14ac:dyDescent="0.25">
      <c r="A93" s="1" t="str">
        <f t="shared" si="2"/>
        <v/>
      </c>
      <c r="B93" s="1" t="str">
        <f>IF(CAPTURE_DATA!O94="NOBATS___","NOBATS",IF(CAPTURE_DATA!O94="___","",CAPTURE_DATA!O94))</f>
        <v/>
      </c>
      <c r="C93" s="1" t="str">
        <f t="shared" si="3"/>
        <v/>
      </c>
      <c r="D93" s="1" t="str">
        <f>IF(CAPTURE_DATA!Q94 = 0,"",CAPTURE_DATA!Q94)</f>
        <v/>
      </c>
      <c r="E93" s="1" t="str">
        <f>IF(CAPTURE_DATA!R94 = 0,"",CAPTURE_DATA!R94)</f>
        <v/>
      </c>
      <c r="F93" s="1" t="str">
        <f>IF(CAPTURE_DATA!S94 = 0,"",CAPTURE_DATA!S94)</f>
        <v/>
      </c>
      <c r="G93" s="1" t="str">
        <f>IF(CAPTURE_DATA!T94=0,"",CAPTURE_DATA!T94)</f>
        <v/>
      </c>
      <c r="H93" s="1" t="str">
        <f>IF(CAPTURE_DATA!U94=0,"",CAPTURE_DATA!U94)</f>
        <v/>
      </c>
      <c r="I93" s="1" t="str">
        <f>IF(CAPTURE_DATA!V94=0,"",CAPTURE_DATA!V94)</f>
        <v/>
      </c>
      <c r="J93" s="1" t="str">
        <f>IF(CAPTURE_DATA!W94=0,"",CAPTURE_DATA!W94)</f>
        <v/>
      </c>
      <c r="K93" s="1" t="str">
        <f>IF(CAPTURE_DATA!X94="","",CAPTURE_DATA!X94)</f>
        <v/>
      </c>
      <c r="L93" s="1" t="str">
        <f>IF(CAPTURE_DATA!Y94="","",CAPTURE_DATA!Y94)</f>
        <v/>
      </c>
      <c r="M93" s="1" t="str">
        <f>IF(CAPTURE_DATA!Z94="","",CAPTURE_DATA!Z94)</f>
        <v/>
      </c>
      <c r="N93" s="1" t="str">
        <f>IF(CAPTURE_DATA!AA94=0,"",CAPTURE_DATA!AA94)</f>
        <v/>
      </c>
      <c r="O93" s="1" t="str">
        <f>IF(CAPTURE_DATA!AB94=0,"",CAPTURE_DATA!AB94)</f>
        <v/>
      </c>
      <c r="P93" s="1" t="str">
        <f>IF(CAPTURE_DATA!AC94="-","",CAPTURE_DATA!AC94)</f>
        <v/>
      </c>
      <c r="Q93" s="1" t="str">
        <f>IF(CAPTURE_DATA!AD94=0,"",CAPTURE_DATA!AD94)</f>
        <v/>
      </c>
      <c r="R93" s="1" t="str">
        <f>IF(CAPTURE_DATA!AE94=0,"",CAPTURE_DATA!AE94)</f>
        <v/>
      </c>
      <c r="S93" s="1" t="str">
        <f>IF(CAPTURE_DATA!AF94=0,"",CAPTURE_DATA!AF94)</f>
        <v/>
      </c>
      <c r="T93" s="16" t="str">
        <f>IF(B93="","",IF(B93="NBAT","",CAPTURE_DATA!A94))</f>
        <v/>
      </c>
      <c r="U93" s="1" t="str">
        <f>IF(CAPTURE_DATA!AG94=0,"",CAPTURE_DATA!AG94)</f>
        <v/>
      </c>
      <c r="V93" s="1" t="str">
        <f>IF(CAPTURE_DATA!AH94=0,"",CAPTURE_DATA!AH94)</f>
        <v/>
      </c>
      <c r="W93" s="1" t="str">
        <f>IFERROR(VLOOKUP(V93,CAPTURE_SITE_INFO!$B$3:$U$501,2,FALSE),"")</f>
        <v/>
      </c>
      <c r="X93" s="1" t="str">
        <f>IFERROR(VLOOKUP($V93,CAPTURE_SITE_INFO!$B$3:$U$501,3,FALSE),"")</f>
        <v/>
      </c>
      <c r="Y93" s="189" t="str">
        <f>IFERROR(VLOOKUP($V93,CAPTURE_SITE_INFO!$B$3:$U$501,4,FALSE),"")</f>
        <v/>
      </c>
      <c r="Z93" s="1" t="str">
        <f>IFERROR(VLOOKUP($V93,CAPTURE_SITE_INFO!$B$3:$U$501,5,FALSE),"")</f>
        <v/>
      </c>
      <c r="AA93" s="1" t="str">
        <f>IFERROR(VLOOKUP($V93,CAPTURE_SITE_INFO!$B$3:$U$501,6,FALSE),"")</f>
        <v/>
      </c>
      <c r="AB93" s="1" t="str">
        <f>IFERROR(VLOOKUP($V93,CAPTURE_SITE_INFO!$B$3:$U$501,7,FALSE),"")</f>
        <v/>
      </c>
      <c r="AC93" s="1" t="str">
        <f>IFERROR(VLOOKUP($V93,CAPTURE_SITE_INFO!$B$3:$U$501,8,FALSE),"")</f>
        <v/>
      </c>
      <c r="AD93" s="16" t="str">
        <f>IFERROR(VLOOKUP($V93,CAPTURE_SITE_INFO!$B$3:$U$501,9,FALSE),"")</f>
        <v/>
      </c>
      <c r="AE93" s="16" t="str">
        <f>IFERROR(VLOOKUP($V93,CAPTURE_SITE_INFO!$B$3:$U$501,10,FALSE),"")</f>
        <v/>
      </c>
      <c r="AF93" s="190" t="str">
        <f>IFERROR(VLOOKUP($V93,CAPTURE_SITE_INFO!$B$3:$U$501,11,FALSE),"")</f>
        <v/>
      </c>
      <c r="AG93" s="190" t="str">
        <f>IFERROR(VLOOKUP($V93,CAPTURE_SITE_INFO!$B$3:$U$501,12,FALSE),"")</f>
        <v/>
      </c>
      <c r="AH93" s="1" t="str">
        <f>IFERROR(VLOOKUP($V93,CAPTURE_SITE_INFO!$B$3:$U$501,13,FALSE),"")</f>
        <v/>
      </c>
      <c r="AI93" s="1" t="str">
        <f>IFERROR(VLOOKUP($V93,CAPTURE_SITE_INFO!$B$3:$U$501,14,FALSE),"")</f>
        <v/>
      </c>
      <c r="AJ93" s="1" t="str">
        <f>IFERROR(VLOOKUP($V93,CAPTURE_SITE_INFO!$B$3:$U$501,15,FALSE),"")</f>
        <v/>
      </c>
      <c r="AK93" s="1" t="str">
        <f>IFERROR(VLOOKUP($V93,CAPTURE_SITE_INFO!$B$3:$U$501,16,FALSE),"")</f>
        <v/>
      </c>
      <c r="AL93" s="1" t="str">
        <f>IFERROR(VLOOKUP($V93,CAPTURE_SITE_INFO!$B$3:$U$501,17,FALSE),"")</f>
        <v/>
      </c>
      <c r="AM93" s="1" t="str">
        <f>IFERROR(VLOOKUP($V93,CAPTURE_SITE_INFO!$B$3:$U$501,18,FALSE),"")</f>
        <v/>
      </c>
      <c r="AN93" s="1" t="str">
        <f>IFERROR(VLOOKUP($V93,CAPTURE_SITE_INFO!$B$3:$U$501,19,FALSE),"")</f>
        <v/>
      </c>
      <c r="AO93" s="1" t="str">
        <f>IFERROR(VLOOKUP($V93,CAPTURE_SITE_INFO!$B$3:$U$501,20,FALSE),"")</f>
        <v/>
      </c>
      <c r="AP93" s="1" t="str">
        <f>IFERROR(VLOOKUP($V93,CAPTURE_SITE_INFO!$B$3:$V$501,21,FALSE),"")</f>
        <v/>
      </c>
    </row>
    <row r="94" spans="1:42" x14ac:dyDescent="0.25">
      <c r="A94" s="1" t="str">
        <f t="shared" si="2"/>
        <v/>
      </c>
      <c r="B94" s="1" t="str">
        <f>IF(CAPTURE_DATA!O95="NOBATS___","NOBATS",IF(CAPTURE_DATA!O95="___","",CAPTURE_DATA!O95))</f>
        <v/>
      </c>
      <c r="C94" s="1" t="str">
        <f t="shared" si="3"/>
        <v/>
      </c>
      <c r="D94" s="1" t="str">
        <f>IF(CAPTURE_DATA!Q95 = 0,"",CAPTURE_DATA!Q95)</f>
        <v/>
      </c>
      <c r="E94" s="1" t="str">
        <f>IF(CAPTURE_DATA!R95 = 0,"",CAPTURE_DATA!R95)</f>
        <v/>
      </c>
      <c r="F94" s="1" t="str">
        <f>IF(CAPTURE_DATA!S95 = 0,"",CAPTURE_DATA!S95)</f>
        <v/>
      </c>
      <c r="G94" s="1" t="str">
        <f>IF(CAPTURE_DATA!T95=0,"",CAPTURE_DATA!T95)</f>
        <v/>
      </c>
      <c r="H94" s="1" t="str">
        <f>IF(CAPTURE_DATA!U95=0,"",CAPTURE_DATA!U95)</f>
        <v/>
      </c>
      <c r="I94" s="1" t="str">
        <f>IF(CAPTURE_DATA!V95=0,"",CAPTURE_DATA!V95)</f>
        <v/>
      </c>
      <c r="J94" s="1" t="str">
        <f>IF(CAPTURE_DATA!W95=0,"",CAPTURE_DATA!W95)</f>
        <v/>
      </c>
      <c r="K94" s="1" t="str">
        <f>IF(CAPTURE_DATA!X95="","",CAPTURE_DATA!X95)</f>
        <v/>
      </c>
      <c r="L94" s="1" t="str">
        <f>IF(CAPTURE_DATA!Y95="","",CAPTURE_DATA!Y95)</f>
        <v/>
      </c>
      <c r="M94" s="1" t="str">
        <f>IF(CAPTURE_DATA!Z95="","",CAPTURE_DATA!Z95)</f>
        <v/>
      </c>
      <c r="N94" s="1" t="str">
        <f>IF(CAPTURE_DATA!AA95=0,"",CAPTURE_DATA!AA95)</f>
        <v/>
      </c>
      <c r="O94" s="1" t="str">
        <f>IF(CAPTURE_DATA!AB95=0,"",CAPTURE_DATA!AB95)</f>
        <v/>
      </c>
      <c r="P94" s="1" t="str">
        <f>IF(CAPTURE_DATA!AC95="-","",CAPTURE_DATA!AC95)</f>
        <v/>
      </c>
      <c r="Q94" s="1" t="str">
        <f>IF(CAPTURE_DATA!AD95=0,"",CAPTURE_DATA!AD95)</f>
        <v/>
      </c>
      <c r="R94" s="1" t="str">
        <f>IF(CAPTURE_DATA!AE95=0,"",CAPTURE_DATA!AE95)</f>
        <v/>
      </c>
      <c r="S94" s="1" t="str">
        <f>IF(CAPTURE_DATA!AF95=0,"",CAPTURE_DATA!AF95)</f>
        <v/>
      </c>
      <c r="T94" s="16" t="str">
        <f>IF(B94="","",IF(B94="NBAT","",CAPTURE_DATA!A95))</f>
        <v/>
      </c>
      <c r="U94" s="1" t="str">
        <f>IF(CAPTURE_DATA!AG95=0,"",CAPTURE_DATA!AG95)</f>
        <v/>
      </c>
      <c r="V94" s="1" t="str">
        <f>IF(CAPTURE_DATA!AH95=0,"",CAPTURE_DATA!AH95)</f>
        <v/>
      </c>
      <c r="W94" s="1" t="str">
        <f>IFERROR(VLOOKUP(V94,CAPTURE_SITE_INFO!$B$3:$U$501,2,FALSE),"")</f>
        <v/>
      </c>
      <c r="X94" s="1" t="str">
        <f>IFERROR(VLOOKUP($V94,CAPTURE_SITE_INFO!$B$3:$U$501,3,FALSE),"")</f>
        <v/>
      </c>
      <c r="Y94" s="189" t="str">
        <f>IFERROR(VLOOKUP($V94,CAPTURE_SITE_INFO!$B$3:$U$501,4,FALSE),"")</f>
        <v/>
      </c>
      <c r="Z94" s="1" t="str">
        <f>IFERROR(VLOOKUP($V94,CAPTURE_SITE_INFO!$B$3:$U$501,5,FALSE),"")</f>
        <v/>
      </c>
      <c r="AA94" s="1" t="str">
        <f>IFERROR(VLOOKUP($V94,CAPTURE_SITE_INFO!$B$3:$U$501,6,FALSE),"")</f>
        <v/>
      </c>
      <c r="AB94" s="1" t="str">
        <f>IFERROR(VLOOKUP($V94,CAPTURE_SITE_INFO!$B$3:$U$501,7,FALSE),"")</f>
        <v/>
      </c>
      <c r="AC94" s="1" t="str">
        <f>IFERROR(VLOOKUP($V94,CAPTURE_SITE_INFO!$B$3:$U$501,8,FALSE),"")</f>
        <v/>
      </c>
      <c r="AD94" s="16" t="str">
        <f>IFERROR(VLOOKUP($V94,CAPTURE_SITE_INFO!$B$3:$U$501,9,FALSE),"")</f>
        <v/>
      </c>
      <c r="AE94" s="16" t="str">
        <f>IFERROR(VLOOKUP($V94,CAPTURE_SITE_INFO!$B$3:$U$501,10,FALSE),"")</f>
        <v/>
      </c>
      <c r="AF94" s="190" t="str">
        <f>IFERROR(VLOOKUP($V94,CAPTURE_SITE_INFO!$B$3:$U$501,11,FALSE),"")</f>
        <v/>
      </c>
      <c r="AG94" s="190" t="str">
        <f>IFERROR(VLOOKUP($V94,CAPTURE_SITE_INFO!$B$3:$U$501,12,FALSE),"")</f>
        <v/>
      </c>
      <c r="AH94" s="1" t="str">
        <f>IFERROR(VLOOKUP($V94,CAPTURE_SITE_INFO!$B$3:$U$501,13,FALSE),"")</f>
        <v/>
      </c>
      <c r="AI94" s="1" t="str">
        <f>IFERROR(VLOOKUP($V94,CAPTURE_SITE_INFO!$B$3:$U$501,14,FALSE),"")</f>
        <v/>
      </c>
      <c r="AJ94" s="1" t="str">
        <f>IFERROR(VLOOKUP($V94,CAPTURE_SITE_INFO!$B$3:$U$501,15,FALSE),"")</f>
        <v/>
      </c>
      <c r="AK94" s="1" t="str">
        <f>IFERROR(VLOOKUP($V94,CAPTURE_SITE_INFO!$B$3:$U$501,16,FALSE),"")</f>
        <v/>
      </c>
      <c r="AL94" s="1" t="str">
        <f>IFERROR(VLOOKUP($V94,CAPTURE_SITE_INFO!$B$3:$U$501,17,FALSE),"")</f>
        <v/>
      </c>
      <c r="AM94" s="1" t="str">
        <f>IFERROR(VLOOKUP($V94,CAPTURE_SITE_INFO!$B$3:$U$501,18,FALSE),"")</f>
        <v/>
      </c>
      <c r="AN94" s="1" t="str">
        <f>IFERROR(VLOOKUP($V94,CAPTURE_SITE_INFO!$B$3:$U$501,19,FALSE),"")</f>
        <v/>
      </c>
      <c r="AO94" s="1" t="str">
        <f>IFERROR(VLOOKUP($V94,CAPTURE_SITE_INFO!$B$3:$U$501,20,FALSE),"")</f>
        <v/>
      </c>
      <c r="AP94" s="1" t="str">
        <f>IFERROR(VLOOKUP($V94,CAPTURE_SITE_INFO!$B$3:$V$501,21,FALSE),"")</f>
        <v/>
      </c>
    </row>
    <row r="95" spans="1:42" x14ac:dyDescent="0.25">
      <c r="A95" s="1" t="str">
        <f t="shared" si="2"/>
        <v/>
      </c>
      <c r="B95" s="1" t="str">
        <f>IF(CAPTURE_DATA!O96="NOBATS___","NOBATS",IF(CAPTURE_DATA!O96="___","",CAPTURE_DATA!O96))</f>
        <v/>
      </c>
      <c r="C95" s="1" t="str">
        <f t="shared" si="3"/>
        <v/>
      </c>
      <c r="D95" s="1" t="str">
        <f>IF(CAPTURE_DATA!Q96 = 0,"",CAPTURE_DATA!Q96)</f>
        <v/>
      </c>
      <c r="E95" s="1" t="str">
        <f>IF(CAPTURE_DATA!R96 = 0,"",CAPTURE_DATA!R96)</f>
        <v/>
      </c>
      <c r="F95" s="1" t="str">
        <f>IF(CAPTURE_DATA!S96 = 0,"",CAPTURE_DATA!S96)</f>
        <v/>
      </c>
      <c r="G95" s="1" t="str">
        <f>IF(CAPTURE_DATA!T96=0,"",CAPTURE_DATA!T96)</f>
        <v/>
      </c>
      <c r="H95" s="1" t="str">
        <f>IF(CAPTURE_DATA!U96=0,"",CAPTURE_DATA!U96)</f>
        <v/>
      </c>
      <c r="I95" s="1" t="str">
        <f>IF(CAPTURE_DATA!V96=0,"",CAPTURE_DATA!V96)</f>
        <v/>
      </c>
      <c r="J95" s="1" t="str">
        <f>IF(CAPTURE_DATA!W96=0,"",CAPTURE_DATA!W96)</f>
        <v/>
      </c>
      <c r="K95" s="1" t="str">
        <f>IF(CAPTURE_DATA!X96="","",CAPTURE_DATA!X96)</f>
        <v/>
      </c>
      <c r="L95" s="1" t="str">
        <f>IF(CAPTURE_DATA!Y96="","",CAPTURE_DATA!Y96)</f>
        <v/>
      </c>
      <c r="M95" s="1" t="str">
        <f>IF(CAPTURE_DATA!Z96="","",CAPTURE_DATA!Z96)</f>
        <v/>
      </c>
      <c r="N95" s="1" t="str">
        <f>IF(CAPTURE_DATA!AA96=0,"",CAPTURE_DATA!AA96)</f>
        <v/>
      </c>
      <c r="O95" s="1" t="str">
        <f>IF(CAPTURE_DATA!AB96=0,"",CAPTURE_DATA!AB96)</f>
        <v/>
      </c>
      <c r="P95" s="1" t="str">
        <f>IF(CAPTURE_DATA!AC96="-","",CAPTURE_DATA!AC96)</f>
        <v/>
      </c>
      <c r="Q95" s="1" t="str">
        <f>IF(CAPTURE_DATA!AD96=0,"",CAPTURE_DATA!AD96)</f>
        <v/>
      </c>
      <c r="R95" s="1" t="str">
        <f>IF(CAPTURE_DATA!AE96=0,"",CAPTURE_DATA!AE96)</f>
        <v/>
      </c>
      <c r="S95" s="1" t="str">
        <f>IF(CAPTURE_DATA!AF96=0,"",CAPTURE_DATA!AF96)</f>
        <v/>
      </c>
      <c r="T95" s="16" t="str">
        <f>IF(B95="","",IF(B95="NBAT","",CAPTURE_DATA!A96))</f>
        <v/>
      </c>
      <c r="U95" s="1" t="str">
        <f>IF(CAPTURE_DATA!AG96=0,"",CAPTURE_DATA!AG96)</f>
        <v/>
      </c>
      <c r="V95" s="1" t="str">
        <f>IF(CAPTURE_DATA!AH96=0,"",CAPTURE_DATA!AH96)</f>
        <v/>
      </c>
      <c r="W95" s="1" t="str">
        <f>IFERROR(VLOOKUP(V95,CAPTURE_SITE_INFO!$B$3:$U$501,2,FALSE),"")</f>
        <v/>
      </c>
      <c r="X95" s="1" t="str">
        <f>IFERROR(VLOOKUP($V95,CAPTURE_SITE_INFO!$B$3:$U$501,3,FALSE),"")</f>
        <v/>
      </c>
      <c r="Y95" s="189" t="str">
        <f>IFERROR(VLOOKUP($V95,CAPTURE_SITE_INFO!$B$3:$U$501,4,FALSE),"")</f>
        <v/>
      </c>
      <c r="Z95" s="1" t="str">
        <f>IFERROR(VLOOKUP($V95,CAPTURE_SITE_INFO!$B$3:$U$501,5,FALSE),"")</f>
        <v/>
      </c>
      <c r="AA95" s="1" t="str">
        <f>IFERROR(VLOOKUP($V95,CAPTURE_SITE_INFO!$B$3:$U$501,6,FALSE),"")</f>
        <v/>
      </c>
      <c r="AB95" s="1" t="str">
        <f>IFERROR(VLOOKUP($V95,CAPTURE_SITE_INFO!$B$3:$U$501,7,FALSE),"")</f>
        <v/>
      </c>
      <c r="AC95" s="1" t="str">
        <f>IFERROR(VLOOKUP($V95,CAPTURE_SITE_INFO!$B$3:$U$501,8,FALSE),"")</f>
        <v/>
      </c>
      <c r="AD95" s="16" t="str">
        <f>IFERROR(VLOOKUP($V95,CAPTURE_SITE_INFO!$B$3:$U$501,9,FALSE),"")</f>
        <v/>
      </c>
      <c r="AE95" s="16" t="str">
        <f>IFERROR(VLOOKUP($V95,CAPTURE_SITE_INFO!$B$3:$U$501,10,FALSE),"")</f>
        <v/>
      </c>
      <c r="AF95" s="190" t="str">
        <f>IFERROR(VLOOKUP($V95,CAPTURE_SITE_INFO!$B$3:$U$501,11,FALSE),"")</f>
        <v/>
      </c>
      <c r="AG95" s="190" t="str">
        <f>IFERROR(VLOOKUP($V95,CAPTURE_SITE_INFO!$B$3:$U$501,12,FALSE),"")</f>
        <v/>
      </c>
      <c r="AH95" s="1" t="str">
        <f>IFERROR(VLOOKUP($V95,CAPTURE_SITE_INFO!$B$3:$U$501,13,FALSE),"")</f>
        <v/>
      </c>
      <c r="AI95" s="1" t="str">
        <f>IFERROR(VLOOKUP($V95,CAPTURE_SITE_INFO!$B$3:$U$501,14,FALSE),"")</f>
        <v/>
      </c>
      <c r="AJ95" s="1" t="str">
        <f>IFERROR(VLOOKUP($V95,CAPTURE_SITE_INFO!$B$3:$U$501,15,FALSE),"")</f>
        <v/>
      </c>
      <c r="AK95" s="1" t="str">
        <f>IFERROR(VLOOKUP($V95,CAPTURE_SITE_INFO!$B$3:$U$501,16,FALSE),"")</f>
        <v/>
      </c>
      <c r="AL95" s="1" t="str">
        <f>IFERROR(VLOOKUP($V95,CAPTURE_SITE_INFO!$B$3:$U$501,17,FALSE),"")</f>
        <v/>
      </c>
      <c r="AM95" s="1" t="str">
        <f>IFERROR(VLOOKUP($V95,CAPTURE_SITE_INFO!$B$3:$U$501,18,FALSE),"")</f>
        <v/>
      </c>
      <c r="AN95" s="1" t="str">
        <f>IFERROR(VLOOKUP($V95,CAPTURE_SITE_INFO!$B$3:$U$501,19,FALSE),"")</f>
        <v/>
      </c>
      <c r="AO95" s="1" t="str">
        <f>IFERROR(VLOOKUP($V95,CAPTURE_SITE_INFO!$B$3:$U$501,20,FALSE),"")</f>
        <v/>
      </c>
      <c r="AP95" s="1" t="str">
        <f>IFERROR(VLOOKUP($V95,CAPTURE_SITE_INFO!$B$3:$V$501,21,FALSE),"")</f>
        <v/>
      </c>
    </row>
    <row r="96" spans="1:42" x14ac:dyDescent="0.25">
      <c r="A96" s="1" t="str">
        <f t="shared" si="2"/>
        <v/>
      </c>
      <c r="B96" s="1" t="str">
        <f>IF(CAPTURE_DATA!O97="NOBATS___","NOBATS",IF(CAPTURE_DATA!O97="___","",CAPTURE_DATA!O97))</f>
        <v/>
      </c>
      <c r="C96" s="1" t="str">
        <f t="shared" si="3"/>
        <v/>
      </c>
      <c r="D96" s="1" t="str">
        <f>IF(CAPTURE_DATA!Q97 = 0,"",CAPTURE_DATA!Q97)</f>
        <v/>
      </c>
      <c r="E96" s="1" t="str">
        <f>IF(CAPTURE_DATA!R97 = 0,"",CAPTURE_DATA!R97)</f>
        <v/>
      </c>
      <c r="F96" s="1" t="str">
        <f>IF(CAPTURE_DATA!S97 = 0,"",CAPTURE_DATA!S97)</f>
        <v/>
      </c>
      <c r="G96" s="1" t="str">
        <f>IF(CAPTURE_DATA!T97=0,"",CAPTURE_DATA!T97)</f>
        <v/>
      </c>
      <c r="H96" s="1" t="str">
        <f>IF(CAPTURE_DATA!U97=0,"",CAPTURE_DATA!U97)</f>
        <v/>
      </c>
      <c r="I96" s="1" t="str">
        <f>IF(CAPTURE_DATA!V97=0,"",CAPTURE_DATA!V97)</f>
        <v/>
      </c>
      <c r="J96" s="1" t="str">
        <f>IF(CAPTURE_DATA!W97=0,"",CAPTURE_DATA!W97)</f>
        <v/>
      </c>
      <c r="K96" s="1" t="str">
        <f>IF(CAPTURE_DATA!X97="","",CAPTURE_DATA!X97)</f>
        <v/>
      </c>
      <c r="L96" s="1" t="str">
        <f>IF(CAPTURE_DATA!Y97="","",CAPTURE_DATA!Y97)</f>
        <v/>
      </c>
      <c r="M96" s="1" t="str">
        <f>IF(CAPTURE_DATA!Z97="","",CAPTURE_DATA!Z97)</f>
        <v/>
      </c>
      <c r="N96" s="1" t="str">
        <f>IF(CAPTURE_DATA!AA97=0,"",CAPTURE_DATA!AA97)</f>
        <v/>
      </c>
      <c r="O96" s="1" t="str">
        <f>IF(CAPTURE_DATA!AB97=0,"",CAPTURE_DATA!AB97)</f>
        <v/>
      </c>
      <c r="P96" s="1" t="str">
        <f>IF(CAPTURE_DATA!AC97="-","",CAPTURE_DATA!AC97)</f>
        <v/>
      </c>
      <c r="Q96" s="1" t="str">
        <f>IF(CAPTURE_DATA!AD97=0,"",CAPTURE_DATA!AD97)</f>
        <v/>
      </c>
      <c r="R96" s="1" t="str">
        <f>IF(CAPTURE_DATA!AE97=0,"",CAPTURE_DATA!AE97)</f>
        <v/>
      </c>
      <c r="S96" s="1" t="str">
        <f>IF(CAPTURE_DATA!AF97=0,"",CAPTURE_DATA!AF97)</f>
        <v/>
      </c>
      <c r="T96" s="16" t="str">
        <f>IF(B96="","",IF(B96="NBAT","",CAPTURE_DATA!A97))</f>
        <v/>
      </c>
      <c r="U96" s="1" t="str">
        <f>IF(CAPTURE_DATA!AG97=0,"",CAPTURE_DATA!AG97)</f>
        <v/>
      </c>
      <c r="V96" s="1" t="str">
        <f>IF(CAPTURE_DATA!AH97=0,"",CAPTURE_DATA!AH97)</f>
        <v/>
      </c>
      <c r="W96" s="1" t="str">
        <f>IFERROR(VLOOKUP(V96,CAPTURE_SITE_INFO!$B$3:$U$501,2,FALSE),"")</f>
        <v/>
      </c>
      <c r="X96" s="1" t="str">
        <f>IFERROR(VLOOKUP($V96,CAPTURE_SITE_INFO!$B$3:$U$501,3,FALSE),"")</f>
        <v/>
      </c>
      <c r="Y96" s="189" t="str">
        <f>IFERROR(VLOOKUP($V96,CAPTURE_SITE_INFO!$B$3:$U$501,4,FALSE),"")</f>
        <v/>
      </c>
      <c r="Z96" s="1" t="str">
        <f>IFERROR(VLOOKUP($V96,CAPTURE_SITE_INFO!$B$3:$U$501,5,FALSE),"")</f>
        <v/>
      </c>
      <c r="AA96" s="1" t="str">
        <f>IFERROR(VLOOKUP($V96,CAPTURE_SITE_INFO!$B$3:$U$501,6,FALSE),"")</f>
        <v/>
      </c>
      <c r="AB96" s="1" t="str">
        <f>IFERROR(VLOOKUP($V96,CAPTURE_SITE_INFO!$B$3:$U$501,7,FALSE),"")</f>
        <v/>
      </c>
      <c r="AC96" s="1" t="str">
        <f>IFERROR(VLOOKUP($V96,CAPTURE_SITE_INFO!$B$3:$U$501,8,FALSE),"")</f>
        <v/>
      </c>
      <c r="AD96" s="16" t="str">
        <f>IFERROR(VLOOKUP($V96,CAPTURE_SITE_INFO!$B$3:$U$501,9,FALSE),"")</f>
        <v/>
      </c>
      <c r="AE96" s="16" t="str">
        <f>IFERROR(VLOOKUP($V96,CAPTURE_SITE_INFO!$B$3:$U$501,10,FALSE),"")</f>
        <v/>
      </c>
      <c r="AF96" s="190" t="str">
        <f>IFERROR(VLOOKUP($V96,CAPTURE_SITE_INFO!$B$3:$U$501,11,FALSE),"")</f>
        <v/>
      </c>
      <c r="AG96" s="190" t="str">
        <f>IFERROR(VLOOKUP($V96,CAPTURE_SITE_INFO!$B$3:$U$501,12,FALSE),"")</f>
        <v/>
      </c>
      <c r="AH96" s="1" t="str">
        <f>IFERROR(VLOOKUP($V96,CAPTURE_SITE_INFO!$B$3:$U$501,13,FALSE),"")</f>
        <v/>
      </c>
      <c r="AI96" s="1" t="str">
        <f>IFERROR(VLOOKUP($V96,CAPTURE_SITE_INFO!$B$3:$U$501,14,FALSE),"")</f>
        <v/>
      </c>
      <c r="AJ96" s="1" t="str">
        <f>IFERROR(VLOOKUP($V96,CAPTURE_SITE_INFO!$B$3:$U$501,15,FALSE),"")</f>
        <v/>
      </c>
      <c r="AK96" s="1" t="str">
        <f>IFERROR(VLOOKUP($V96,CAPTURE_SITE_INFO!$B$3:$U$501,16,FALSE),"")</f>
        <v/>
      </c>
      <c r="AL96" s="1" t="str">
        <f>IFERROR(VLOOKUP($V96,CAPTURE_SITE_INFO!$B$3:$U$501,17,FALSE),"")</f>
        <v/>
      </c>
      <c r="AM96" s="1" t="str">
        <f>IFERROR(VLOOKUP($V96,CAPTURE_SITE_INFO!$B$3:$U$501,18,FALSE),"")</f>
        <v/>
      </c>
      <c r="AN96" s="1" t="str">
        <f>IFERROR(VLOOKUP($V96,CAPTURE_SITE_INFO!$B$3:$U$501,19,FALSE),"")</f>
        <v/>
      </c>
      <c r="AO96" s="1" t="str">
        <f>IFERROR(VLOOKUP($V96,CAPTURE_SITE_INFO!$B$3:$U$501,20,FALSE),"")</f>
        <v/>
      </c>
      <c r="AP96" s="1" t="str">
        <f>IFERROR(VLOOKUP($V96,CAPTURE_SITE_INFO!$B$3:$V$501,21,FALSE),"")</f>
        <v/>
      </c>
    </row>
    <row r="97" spans="1:42" x14ac:dyDescent="0.25">
      <c r="A97" s="1" t="str">
        <f t="shared" si="2"/>
        <v/>
      </c>
      <c r="B97" s="1" t="str">
        <f>IF(CAPTURE_DATA!O98="NOBATS___","NOBATS",IF(CAPTURE_DATA!O98="___","",CAPTURE_DATA!O98))</f>
        <v/>
      </c>
      <c r="C97" s="1" t="str">
        <f t="shared" si="3"/>
        <v/>
      </c>
      <c r="D97" s="1" t="str">
        <f>IF(CAPTURE_DATA!Q98 = 0,"",CAPTURE_DATA!Q98)</f>
        <v/>
      </c>
      <c r="E97" s="1" t="str">
        <f>IF(CAPTURE_DATA!R98 = 0,"",CAPTURE_DATA!R98)</f>
        <v/>
      </c>
      <c r="F97" s="1" t="str">
        <f>IF(CAPTURE_DATA!S98 = 0,"",CAPTURE_DATA!S98)</f>
        <v/>
      </c>
      <c r="G97" s="1" t="str">
        <f>IF(CAPTURE_DATA!T98=0,"",CAPTURE_DATA!T98)</f>
        <v/>
      </c>
      <c r="H97" s="1" t="str">
        <f>IF(CAPTURE_DATA!U98=0,"",CAPTURE_DATA!U98)</f>
        <v/>
      </c>
      <c r="I97" s="1" t="str">
        <f>IF(CAPTURE_DATA!V98=0,"",CAPTURE_DATA!V98)</f>
        <v/>
      </c>
      <c r="J97" s="1" t="str">
        <f>IF(CAPTURE_DATA!W98=0,"",CAPTURE_DATA!W98)</f>
        <v/>
      </c>
      <c r="K97" s="1" t="str">
        <f>IF(CAPTURE_DATA!X98="","",CAPTURE_DATA!X98)</f>
        <v/>
      </c>
      <c r="L97" s="1" t="str">
        <f>IF(CAPTURE_DATA!Y98="","",CAPTURE_DATA!Y98)</f>
        <v/>
      </c>
      <c r="M97" s="1" t="str">
        <f>IF(CAPTURE_DATA!Z98="","",CAPTURE_DATA!Z98)</f>
        <v/>
      </c>
      <c r="N97" s="1" t="str">
        <f>IF(CAPTURE_DATA!AA98=0,"",CAPTURE_DATA!AA98)</f>
        <v/>
      </c>
      <c r="O97" s="1" t="str">
        <f>IF(CAPTURE_DATA!AB98=0,"",CAPTURE_DATA!AB98)</f>
        <v/>
      </c>
      <c r="P97" s="1" t="str">
        <f>IF(CAPTURE_DATA!AC98="-","",CAPTURE_DATA!AC98)</f>
        <v/>
      </c>
      <c r="Q97" s="1" t="str">
        <f>IF(CAPTURE_DATA!AD98=0,"",CAPTURE_DATA!AD98)</f>
        <v/>
      </c>
      <c r="R97" s="1" t="str">
        <f>IF(CAPTURE_DATA!AE98=0,"",CAPTURE_DATA!AE98)</f>
        <v/>
      </c>
      <c r="S97" s="1" t="str">
        <f>IF(CAPTURE_DATA!AF98=0,"",CAPTURE_DATA!AF98)</f>
        <v/>
      </c>
      <c r="T97" s="16" t="str">
        <f>IF(B97="","",IF(B97="NBAT","",CAPTURE_DATA!A98))</f>
        <v/>
      </c>
      <c r="U97" s="1" t="str">
        <f>IF(CAPTURE_DATA!AG98=0,"",CAPTURE_DATA!AG98)</f>
        <v/>
      </c>
      <c r="V97" s="1" t="str">
        <f>IF(CAPTURE_DATA!AH98=0,"",CAPTURE_DATA!AH98)</f>
        <v/>
      </c>
      <c r="W97" s="1" t="str">
        <f>IFERROR(VLOOKUP(V97,CAPTURE_SITE_INFO!$B$3:$U$501,2,FALSE),"")</f>
        <v/>
      </c>
      <c r="X97" s="1" t="str">
        <f>IFERROR(VLOOKUP($V97,CAPTURE_SITE_INFO!$B$3:$U$501,3,FALSE),"")</f>
        <v/>
      </c>
      <c r="Y97" s="189" t="str">
        <f>IFERROR(VLOOKUP($V97,CAPTURE_SITE_INFO!$B$3:$U$501,4,FALSE),"")</f>
        <v/>
      </c>
      <c r="Z97" s="1" t="str">
        <f>IFERROR(VLOOKUP($V97,CAPTURE_SITE_INFO!$B$3:$U$501,5,FALSE),"")</f>
        <v/>
      </c>
      <c r="AA97" s="1" t="str">
        <f>IFERROR(VLOOKUP($V97,CAPTURE_SITE_INFO!$B$3:$U$501,6,FALSE),"")</f>
        <v/>
      </c>
      <c r="AB97" s="1" t="str">
        <f>IFERROR(VLOOKUP($V97,CAPTURE_SITE_INFO!$B$3:$U$501,7,FALSE),"")</f>
        <v/>
      </c>
      <c r="AC97" s="1" t="str">
        <f>IFERROR(VLOOKUP($V97,CAPTURE_SITE_INFO!$B$3:$U$501,8,FALSE),"")</f>
        <v/>
      </c>
      <c r="AD97" s="16" t="str">
        <f>IFERROR(VLOOKUP($V97,CAPTURE_SITE_INFO!$B$3:$U$501,9,FALSE),"")</f>
        <v/>
      </c>
      <c r="AE97" s="16" t="str">
        <f>IFERROR(VLOOKUP($V97,CAPTURE_SITE_INFO!$B$3:$U$501,10,FALSE),"")</f>
        <v/>
      </c>
      <c r="AF97" s="190" t="str">
        <f>IFERROR(VLOOKUP($V97,CAPTURE_SITE_INFO!$B$3:$U$501,11,FALSE),"")</f>
        <v/>
      </c>
      <c r="AG97" s="190" t="str">
        <f>IFERROR(VLOOKUP($V97,CAPTURE_SITE_INFO!$B$3:$U$501,12,FALSE),"")</f>
        <v/>
      </c>
      <c r="AH97" s="1" t="str">
        <f>IFERROR(VLOOKUP($V97,CAPTURE_SITE_INFO!$B$3:$U$501,13,FALSE),"")</f>
        <v/>
      </c>
      <c r="AI97" s="1" t="str">
        <f>IFERROR(VLOOKUP($V97,CAPTURE_SITE_INFO!$B$3:$U$501,14,FALSE),"")</f>
        <v/>
      </c>
      <c r="AJ97" s="1" t="str">
        <f>IFERROR(VLOOKUP($V97,CAPTURE_SITE_INFO!$B$3:$U$501,15,FALSE),"")</f>
        <v/>
      </c>
      <c r="AK97" s="1" t="str">
        <f>IFERROR(VLOOKUP($V97,CAPTURE_SITE_INFO!$B$3:$U$501,16,FALSE),"")</f>
        <v/>
      </c>
      <c r="AL97" s="1" t="str">
        <f>IFERROR(VLOOKUP($V97,CAPTURE_SITE_INFO!$B$3:$U$501,17,FALSE),"")</f>
        <v/>
      </c>
      <c r="AM97" s="1" t="str">
        <f>IFERROR(VLOOKUP($V97,CAPTURE_SITE_INFO!$B$3:$U$501,18,FALSE),"")</f>
        <v/>
      </c>
      <c r="AN97" s="1" t="str">
        <f>IFERROR(VLOOKUP($V97,CAPTURE_SITE_INFO!$B$3:$U$501,19,FALSE),"")</f>
        <v/>
      </c>
      <c r="AO97" s="1" t="str">
        <f>IFERROR(VLOOKUP($V97,CAPTURE_SITE_INFO!$B$3:$U$501,20,FALSE),"")</f>
        <v/>
      </c>
      <c r="AP97" s="1" t="str">
        <f>IFERROR(VLOOKUP($V97,CAPTURE_SITE_INFO!$B$3:$V$501,21,FALSE),"")</f>
        <v/>
      </c>
    </row>
    <row r="98" spans="1:42" x14ac:dyDescent="0.25">
      <c r="A98" s="1" t="str">
        <f t="shared" si="2"/>
        <v/>
      </c>
      <c r="B98" s="1" t="str">
        <f>IF(CAPTURE_DATA!O99="NOBATS___","NOBATS",IF(CAPTURE_DATA!O99="___","",CAPTURE_DATA!O99))</f>
        <v/>
      </c>
      <c r="C98" s="1" t="str">
        <f t="shared" si="3"/>
        <v/>
      </c>
      <c r="D98" s="1" t="str">
        <f>IF(CAPTURE_DATA!Q99 = 0,"",CAPTURE_DATA!Q99)</f>
        <v/>
      </c>
      <c r="E98" s="1" t="str">
        <f>IF(CAPTURE_DATA!R99 = 0,"",CAPTURE_DATA!R99)</f>
        <v/>
      </c>
      <c r="F98" s="1" t="str">
        <f>IF(CAPTURE_DATA!S99 = 0,"",CAPTURE_DATA!S99)</f>
        <v/>
      </c>
      <c r="G98" s="1" t="str">
        <f>IF(CAPTURE_DATA!T99=0,"",CAPTURE_DATA!T99)</f>
        <v/>
      </c>
      <c r="H98" s="1" t="str">
        <f>IF(CAPTURE_DATA!U99=0,"",CAPTURE_DATA!U99)</f>
        <v/>
      </c>
      <c r="I98" s="1" t="str">
        <f>IF(CAPTURE_DATA!V99=0,"",CAPTURE_DATA!V99)</f>
        <v/>
      </c>
      <c r="J98" s="1" t="str">
        <f>IF(CAPTURE_DATA!W99=0,"",CAPTURE_DATA!W99)</f>
        <v/>
      </c>
      <c r="K98" s="1" t="str">
        <f>IF(CAPTURE_DATA!X99="","",CAPTURE_DATA!X99)</f>
        <v/>
      </c>
      <c r="L98" s="1" t="str">
        <f>IF(CAPTURE_DATA!Y99="","",CAPTURE_DATA!Y99)</f>
        <v/>
      </c>
      <c r="M98" s="1" t="str">
        <f>IF(CAPTURE_DATA!Z99="","",CAPTURE_DATA!Z99)</f>
        <v/>
      </c>
      <c r="N98" s="1" t="str">
        <f>IF(CAPTURE_DATA!AA99=0,"",CAPTURE_DATA!AA99)</f>
        <v/>
      </c>
      <c r="O98" s="1" t="str">
        <f>IF(CAPTURE_DATA!AB99=0,"",CAPTURE_DATA!AB99)</f>
        <v/>
      </c>
      <c r="P98" s="1" t="str">
        <f>IF(CAPTURE_DATA!AC99="-","",CAPTURE_DATA!AC99)</f>
        <v/>
      </c>
      <c r="Q98" s="1" t="str">
        <f>IF(CAPTURE_DATA!AD99=0,"",CAPTURE_DATA!AD99)</f>
        <v/>
      </c>
      <c r="R98" s="1" t="str">
        <f>IF(CAPTURE_DATA!AE99=0,"",CAPTURE_DATA!AE99)</f>
        <v/>
      </c>
      <c r="S98" s="1" t="str">
        <f>IF(CAPTURE_DATA!AF99=0,"",CAPTURE_DATA!AF99)</f>
        <v/>
      </c>
      <c r="T98" s="16" t="str">
        <f>IF(B98="","",IF(B98="NBAT","",CAPTURE_DATA!A99))</f>
        <v/>
      </c>
      <c r="U98" s="1" t="str">
        <f>IF(CAPTURE_DATA!AG99=0,"",CAPTURE_DATA!AG99)</f>
        <v/>
      </c>
      <c r="V98" s="1" t="str">
        <f>IF(CAPTURE_DATA!AH99=0,"",CAPTURE_DATA!AH99)</f>
        <v/>
      </c>
      <c r="W98" s="1" t="str">
        <f>IFERROR(VLOOKUP(V98,CAPTURE_SITE_INFO!$B$3:$U$501,2,FALSE),"")</f>
        <v/>
      </c>
      <c r="X98" s="1" t="str">
        <f>IFERROR(VLOOKUP($V98,CAPTURE_SITE_INFO!$B$3:$U$501,3,FALSE),"")</f>
        <v/>
      </c>
      <c r="Y98" s="189" t="str">
        <f>IFERROR(VLOOKUP($V98,CAPTURE_SITE_INFO!$B$3:$U$501,4,FALSE),"")</f>
        <v/>
      </c>
      <c r="Z98" s="1" t="str">
        <f>IFERROR(VLOOKUP($V98,CAPTURE_SITE_INFO!$B$3:$U$501,5,FALSE),"")</f>
        <v/>
      </c>
      <c r="AA98" s="1" t="str">
        <f>IFERROR(VLOOKUP($V98,CAPTURE_SITE_INFO!$B$3:$U$501,6,FALSE),"")</f>
        <v/>
      </c>
      <c r="AB98" s="1" t="str">
        <f>IFERROR(VLOOKUP($V98,CAPTURE_SITE_INFO!$B$3:$U$501,7,FALSE),"")</f>
        <v/>
      </c>
      <c r="AC98" s="1" t="str">
        <f>IFERROR(VLOOKUP($V98,CAPTURE_SITE_INFO!$B$3:$U$501,8,FALSE),"")</f>
        <v/>
      </c>
      <c r="AD98" s="16" t="str">
        <f>IFERROR(VLOOKUP($V98,CAPTURE_SITE_INFO!$B$3:$U$501,9,FALSE),"")</f>
        <v/>
      </c>
      <c r="AE98" s="16" t="str">
        <f>IFERROR(VLOOKUP($V98,CAPTURE_SITE_INFO!$B$3:$U$501,10,FALSE),"")</f>
        <v/>
      </c>
      <c r="AF98" s="190" t="str">
        <f>IFERROR(VLOOKUP($V98,CAPTURE_SITE_INFO!$B$3:$U$501,11,FALSE),"")</f>
        <v/>
      </c>
      <c r="AG98" s="190" t="str">
        <f>IFERROR(VLOOKUP($V98,CAPTURE_SITE_INFO!$B$3:$U$501,12,FALSE),"")</f>
        <v/>
      </c>
      <c r="AH98" s="1" t="str">
        <f>IFERROR(VLOOKUP($V98,CAPTURE_SITE_INFO!$B$3:$U$501,13,FALSE),"")</f>
        <v/>
      </c>
      <c r="AI98" s="1" t="str">
        <f>IFERROR(VLOOKUP($V98,CAPTURE_SITE_INFO!$B$3:$U$501,14,FALSE),"")</f>
        <v/>
      </c>
      <c r="AJ98" s="1" t="str">
        <f>IFERROR(VLOOKUP($V98,CAPTURE_SITE_INFO!$B$3:$U$501,15,FALSE),"")</f>
        <v/>
      </c>
      <c r="AK98" s="1" t="str">
        <f>IFERROR(VLOOKUP($V98,CAPTURE_SITE_INFO!$B$3:$U$501,16,FALSE),"")</f>
        <v/>
      </c>
      <c r="AL98" s="1" t="str">
        <f>IFERROR(VLOOKUP($V98,CAPTURE_SITE_INFO!$B$3:$U$501,17,FALSE),"")</f>
        <v/>
      </c>
      <c r="AM98" s="1" t="str">
        <f>IFERROR(VLOOKUP($V98,CAPTURE_SITE_INFO!$B$3:$U$501,18,FALSE),"")</f>
        <v/>
      </c>
      <c r="AN98" s="1" t="str">
        <f>IFERROR(VLOOKUP($V98,CAPTURE_SITE_INFO!$B$3:$U$501,19,FALSE),"")</f>
        <v/>
      </c>
      <c r="AO98" s="1" t="str">
        <f>IFERROR(VLOOKUP($V98,CAPTURE_SITE_INFO!$B$3:$U$501,20,FALSE),"")</f>
        <v/>
      </c>
      <c r="AP98" s="1" t="str">
        <f>IFERROR(VLOOKUP($V98,CAPTURE_SITE_INFO!$B$3:$V$501,21,FALSE),"")</f>
        <v/>
      </c>
    </row>
    <row r="99" spans="1:42" x14ac:dyDescent="0.25">
      <c r="A99" s="1" t="str">
        <f t="shared" si="2"/>
        <v/>
      </c>
      <c r="B99" s="1" t="str">
        <f>IF(CAPTURE_DATA!O100="NOBATS___","NOBATS",IF(CAPTURE_DATA!O100="___","",CAPTURE_DATA!O100))</f>
        <v/>
      </c>
      <c r="C99" s="1" t="str">
        <f t="shared" si="3"/>
        <v/>
      </c>
      <c r="D99" s="1" t="str">
        <f>IF(CAPTURE_DATA!Q100 = 0,"",CAPTURE_DATA!Q100)</f>
        <v/>
      </c>
      <c r="E99" s="1" t="str">
        <f>IF(CAPTURE_DATA!R100 = 0,"",CAPTURE_DATA!R100)</f>
        <v/>
      </c>
      <c r="F99" s="1" t="str">
        <f>IF(CAPTURE_DATA!S100 = 0,"",CAPTURE_DATA!S100)</f>
        <v/>
      </c>
      <c r="G99" s="1" t="str">
        <f>IF(CAPTURE_DATA!T100=0,"",CAPTURE_DATA!T100)</f>
        <v/>
      </c>
      <c r="H99" s="1" t="str">
        <f>IF(CAPTURE_DATA!U100=0,"",CAPTURE_DATA!U100)</f>
        <v/>
      </c>
      <c r="I99" s="1" t="str">
        <f>IF(CAPTURE_DATA!V100=0,"",CAPTURE_DATA!V100)</f>
        <v/>
      </c>
      <c r="J99" s="1" t="str">
        <f>IF(CAPTURE_DATA!W100=0,"",CAPTURE_DATA!W100)</f>
        <v/>
      </c>
      <c r="K99" s="1" t="str">
        <f>IF(CAPTURE_DATA!X100="","",CAPTURE_DATA!X100)</f>
        <v/>
      </c>
      <c r="L99" s="1" t="str">
        <f>IF(CAPTURE_DATA!Y100="","",CAPTURE_DATA!Y100)</f>
        <v/>
      </c>
      <c r="M99" s="1" t="str">
        <f>IF(CAPTURE_DATA!Z100="","",CAPTURE_DATA!Z100)</f>
        <v/>
      </c>
      <c r="N99" s="1" t="str">
        <f>IF(CAPTURE_DATA!AA100=0,"",CAPTURE_DATA!AA100)</f>
        <v/>
      </c>
      <c r="O99" s="1" t="str">
        <f>IF(CAPTURE_DATA!AB100=0,"",CAPTURE_DATA!AB100)</f>
        <v/>
      </c>
      <c r="P99" s="1" t="str">
        <f>IF(CAPTURE_DATA!AC100="-","",CAPTURE_DATA!AC100)</f>
        <v/>
      </c>
      <c r="Q99" s="1" t="str">
        <f>IF(CAPTURE_DATA!AD100=0,"",CAPTURE_DATA!AD100)</f>
        <v/>
      </c>
      <c r="R99" s="1" t="str">
        <f>IF(CAPTURE_DATA!AE100=0,"",CAPTURE_DATA!AE100)</f>
        <v/>
      </c>
      <c r="S99" s="1" t="str">
        <f>IF(CAPTURE_DATA!AF100=0,"",CAPTURE_DATA!AF100)</f>
        <v/>
      </c>
      <c r="T99" s="16" t="str">
        <f>IF(B99="","",IF(B99="NBAT","",CAPTURE_DATA!A100))</f>
        <v/>
      </c>
      <c r="U99" s="1" t="str">
        <f>IF(CAPTURE_DATA!AG100=0,"",CAPTURE_DATA!AG100)</f>
        <v/>
      </c>
      <c r="V99" s="1" t="str">
        <f>IF(CAPTURE_DATA!AH100=0,"",CAPTURE_DATA!AH100)</f>
        <v/>
      </c>
      <c r="W99" s="1" t="str">
        <f>IFERROR(VLOOKUP(V99,CAPTURE_SITE_INFO!$B$3:$U$501,2,FALSE),"")</f>
        <v/>
      </c>
      <c r="X99" s="1" t="str">
        <f>IFERROR(VLOOKUP($V99,CAPTURE_SITE_INFO!$B$3:$U$501,3,FALSE),"")</f>
        <v/>
      </c>
      <c r="Y99" s="189" t="str">
        <f>IFERROR(VLOOKUP($V99,CAPTURE_SITE_INFO!$B$3:$U$501,4,FALSE),"")</f>
        <v/>
      </c>
      <c r="Z99" s="1" t="str">
        <f>IFERROR(VLOOKUP($V99,CAPTURE_SITE_INFO!$B$3:$U$501,5,FALSE),"")</f>
        <v/>
      </c>
      <c r="AA99" s="1" t="str">
        <f>IFERROR(VLOOKUP($V99,CAPTURE_SITE_INFO!$B$3:$U$501,6,FALSE),"")</f>
        <v/>
      </c>
      <c r="AB99" s="1" t="str">
        <f>IFERROR(VLOOKUP($V99,CAPTURE_SITE_INFO!$B$3:$U$501,7,FALSE),"")</f>
        <v/>
      </c>
      <c r="AC99" s="1" t="str">
        <f>IFERROR(VLOOKUP($V99,CAPTURE_SITE_INFO!$B$3:$U$501,8,FALSE),"")</f>
        <v/>
      </c>
      <c r="AD99" s="16" t="str">
        <f>IFERROR(VLOOKUP($V99,CAPTURE_SITE_INFO!$B$3:$U$501,9,FALSE),"")</f>
        <v/>
      </c>
      <c r="AE99" s="16" t="str">
        <f>IFERROR(VLOOKUP($V99,CAPTURE_SITE_INFO!$B$3:$U$501,10,FALSE),"")</f>
        <v/>
      </c>
      <c r="AF99" s="190" t="str">
        <f>IFERROR(VLOOKUP($V99,CAPTURE_SITE_INFO!$B$3:$U$501,11,FALSE),"")</f>
        <v/>
      </c>
      <c r="AG99" s="190" t="str">
        <f>IFERROR(VLOOKUP($V99,CAPTURE_SITE_INFO!$B$3:$U$501,12,FALSE),"")</f>
        <v/>
      </c>
      <c r="AH99" s="1" t="str">
        <f>IFERROR(VLOOKUP($V99,CAPTURE_SITE_INFO!$B$3:$U$501,13,FALSE),"")</f>
        <v/>
      </c>
      <c r="AI99" s="1" t="str">
        <f>IFERROR(VLOOKUP($V99,CAPTURE_SITE_INFO!$B$3:$U$501,14,FALSE),"")</f>
        <v/>
      </c>
      <c r="AJ99" s="1" t="str">
        <f>IFERROR(VLOOKUP($V99,CAPTURE_SITE_INFO!$B$3:$U$501,15,FALSE),"")</f>
        <v/>
      </c>
      <c r="AK99" s="1" t="str">
        <f>IFERROR(VLOOKUP($V99,CAPTURE_SITE_INFO!$B$3:$U$501,16,FALSE),"")</f>
        <v/>
      </c>
      <c r="AL99" s="1" t="str">
        <f>IFERROR(VLOOKUP($V99,CAPTURE_SITE_INFO!$B$3:$U$501,17,FALSE),"")</f>
        <v/>
      </c>
      <c r="AM99" s="1" t="str">
        <f>IFERROR(VLOOKUP($V99,CAPTURE_SITE_INFO!$B$3:$U$501,18,FALSE),"")</f>
        <v/>
      </c>
      <c r="AN99" s="1" t="str">
        <f>IFERROR(VLOOKUP($V99,CAPTURE_SITE_INFO!$B$3:$U$501,19,FALSE),"")</f>
        <v/>
      </c>
      <c r="AO99" s="1" t="str">
        <f>IFERROR(VLOOKUP($V99,CAPTURE_SITE_INFO!$B$3:$U$501,20,FALSE),"")</f>
        <v/>
      </c>
      <c r="AP99" s="1" t="str">
        <f>IFERROR(VLOOKUP($V99,CAPTURE_SITE_INFO!$B$3:$V$501,21,FALSE),"")</f>
        <v/>
      </c>
    </row>
    <row r="100" spans="1:42" x14ac:dyDescent="0.25">
      <c r="A100" s="1" t="str">
        <f t="shared" si="2"/>
        <v/>
      </c>
      <c r="B100" s="1" t="str">
        <f>IF(CAPTURE_DATA!O101="NOBATS___","NOBATS",IF(CAPTURE_DATA!O101="___","",CAPTURE_DATA!O101))</f>
        <v/>
      </c>
      <c r="C100" s="1" t="str">
        <f t="shared" si="3"/>
        <v/>
      </c>
      <c r="D100" s="1" t="str">
        <f>IF(CAPTURE_DATA!Q101 = 0,"",CAPTURE_DATA!Q101)</f>
        <v/>
      </c>
      <c r="E100" s="1" t="str">
        <f>IF(CAPTURE_DATA!R101 = 0,"",CAPTURE_DATA!R101)</f>
        <v/>
      </c>
      <c r="F100" s="1" t="str">
        <f>IF(CAPTURE_DATA!S101 = 0,"",CAPTURE_DATA!S101)</f>
        <v/>
      </c>
      <c r="G100" s="1" t="str">
        <f>IF(CAPTURE_DATA!T101=0,"",CAPTURE_DATA!T101)</f>
        <v/>
      </c>
      <c r="H100" s="1" t="str">
        <f>IF(CAPTURE_DATA!U101=0,"",CAPTURE_DATA!U101)</f>
        <v/>
      </c>
      <c r="I100" s="1" t="str">
        <f>IF(CAPTURE_DATA!V101=0,"",CAPTURE_DATA!V101)</f>
        <v/>
      </c>
      <c r="J100" s="1" t="str">
        <f>IF(CAPTURE_DATA!W101=0,"",CAPTURE_DATA!W101)</f>
        <v/>
      </c>
      <c r="K100" s="1" t="str">
        <f>IF(CAPTURE_DATA!X101="","",CAPTURE_DATA!X101)</f>
        <v/>
      </c>
      <c r="L100" s="1" t="str">
        <f>IF(CAPTURE_DATA!Y101="","",CAPTURE_DATA!Y101)</f>
        <v/>
      </c>
      <c r="M100" s="1" t="str">
        <f>IF(CAPTURE_DATA!Z101="","",CAPTURE_DATA!Z101)</f>
        <v/>
      </c>
      <c r="N100" s="1" t="str">
        <f>IF(CAPTURE_DATA!AA101=0,"",CAPTURE_DATA!AA101)</f>
        <v/>
      </c>
      <c r="O100" s="1" t="str">
        <f>IF(CAPTURE_DATA!AB101=0,"",CAPTURE_DATA!AB101)</f>
        <v/>
      </c>
      <c r="P100" s="1" t="str">
        <f>IF(CAPTURE_DATA!AC101="-","",CAPTURE_DATA!AC101)</f>
        <v/>
      </c>
      <c r="Q100" s="1" t="str">
        <f>IF(CAPTURE_DATA!AD101=0,"",CAPTURE_DATA!AD101)</f>
        <v/>
      </c>
      <c r="R100" s="1" t="str">
        <f>IF(CAPTURE_DATA!AE101=0,"",CAPTURE_DATA!AE101)</f>
        <v/>
      </c>
      <c r="S100" s="1" t="str">
        <f>IF(CAPTURE_DATA!AF101=0,"",CAPTURE_DATA!AF101)</f>
        <v/>
      </c>
      <c r="T100" s="16" t="str">
        <f>IF(B100="","",IF(B100="NBAT","",CAPTURE_DATA!A101))</f>
        <v/>
      </c>
      <c r="U100" s="1" t="str">
        <f>IF(CAPTURE_DATA!AG101=0,"",CAPTURE_DATA!AG101)</f>
        <v/>
      </c>
      <c r="V100" s="1" t="str">
        <f>IF(CAPTURE_DATA!AH101=0,"",CAPTURE_DATA!AH101)</f>
        <v/>
      </c>
      <c r="W100" s="1" t="str">
        <f>IFERROR(VLOOKUP(V100,CAPTURE_SITE_INFO!$B$3:$U$501,2,FALSE),"")</f>
        <v/>
      </c>
      <c r="X100" s="1" t="str">
        <f>IFERROR(VLOOKUP($V100,CAPTURE_SITE_INFO!$B$3:$U$501,3,FALSE),"")</f>
        <v/>
      </c>
      <c r="Y100" s="189" t="str">
        <f>IFERROR(VLOOKUP($V100,CAPTURE_SITE_INFO!$B$3:$U$501,4,FALSE),"")</f>
        <v/>
      </c>
      <c r="Z100" s="1" t="str">
        <f>IFERROR(VLOOKUP($V100,CAPTURE_SITE_INFO!$B$3:$U$501,5,FALSE),"")</f>
        <v/>
      </c>
      <c r="AA100" s="1" t="str">
        <f>IFERROR(VLOOKUP($V100,CAPTURE_SITE_INFO!$B$3:$U$501,6,FALSE),"")</f>
        <v/>
      </c>
      <c r="AB100" s="1" t="str">
        <f>IFERROR(VLOOKUP($V100,CAPTURE_SITE_INFO!$B$3:$U$501,7,FALSE),"")</f>
        <v/>
      </c>
      <c r="AC100" s="1" t="str">
        <f>IFERROR(VLOOKUP($V100,CAPTURE_SITE_INFO!$B$3:$U$501,8,FALSE),"")</f>
        <v/>
      </c>
      <c r="AD100" s="16" t="str">
        <f>IFERROR(VLOOKUP($V100,CAPTURE_SITE_INFO!$B$3:$U$501,9,FALSE),"")</f>
        <v/>
      </c>
      <c r="AE100" s="16" t="str">
        <f>IFERROR(VLOOKUP($V100,CAPTURE_SITE_INFO!$B$3:$U$501,10,FALSE),"")</f>
        <v/>
      </c>
      <c r="AF100" s="190" t="str">
        <f>IFERROR(VLOOKUP($V100,CAPTURE_SITE_INFO!$B$3:$U$501,11,FALSE),"")</f>
        <v/>
      </c>
      <c r="AG100" s="190" t="str">
        <f>IFERROR(VLOOKUP($V100,CAPTURE_SITE_INFO!$B$3:$U$501,12,FALSE),"")</f>
        <v/>
      </c>
      <c r="AH100" s="1" t="str">
        <f>IFERROR(VLOOKUP($V100,CAPTURE_SITE_INFO!$B$3:$U$501,13,FALSE),"")</f>
        <v/>
      </c>
      <c r="AI100" s="1" t="str">
        <f>IFERROR(VLOOKUP($V100,CAPTURE_SITE_INFO!$B$3:$U$501,14,FALSE),"")</f>
        <v/>
      </c>
      <c r="AJ100" s="1" t="str">
        <f>IFERROR(VLOOKUP($V100,CAPTURE_SITE_INFO!$B$3:$U$501,15,FALSE),"")</f>
        <v/>
      </c>
      <c r="AK100" s="1" t="str">
        <f>IFERROR(VLOOKUP($V100,CAPTURE_SITE_INFO!$B$3:$U$501,16,FALSE),"")</f>
        <v/>
      </c>
      <c r="AL100" s="1" t="str">
        <f>IFERROR(VLOOKUP($V100,CAPTURE_SITE_INFO!$B$3:$U$501,17,FALSE),"")</f>
        <v/>
      </c>
      <c r="AM100" s="1" t="str">
        <f>IFERROR(VLOOKUP($V100,CAPTURE_SITE_INFO!$B$3:$U$501,18,FALSE),"")</f>
        <v/>
      </c>
      <c r="AN100" s="1" t="str">
        <f>IFERROR(VLOOKUP($V100,CAPTURE_SITE_INFO!$B$3:$U$501,19,FALSE),"")</f>
        <v/>
      </c>
      <c r="AO100" s="1" t="str">
        <f>IFERROR(VLOOKUP($V100,CAPTURE_SITE_INFO!$B$3:$U$501,20,FALSE),"")</f>
        <v/>
      </c>
      <c r="AP100" s="1" t="str">
        <f>IFERROR(VLOOKUP($V100,CAPTURE_SITE_INFO!$B$3:$V$501,21,FALSE),"")</f>
        <v/>
      </c>
    </row>
    <row r="101" spans="1:42" x14ac:dyDescent="0.25">
      <c r="A101" s="1" t="str">
        <f t="shared" si="2"/>
        <v/>
      </c>
      <c r="B101" s="1" t="str">
        <f>IF(CAPTURE_DATA!O102="NOBATS___","NOBATS",IF(CAPTURE_DATA!O102="___","",CAPTURE_DATA!O102))</f>
        <v/>
      </c>
      <c r="C101" s="1" t="str">
        <f t="shared" si="3"/>
        <v/>
      </c>
      <c r="D101" s="1" t="str">
        <f>IF(CAPTURE_DATA!Q102 = 0,"",CAPTURE_DATA!Q102)</f>
        <v/>
      </c>
      <c r="E101" s="1" t="str">
        <f>IF(CAPTURE_DATA!R102 = 0,"",CAPTURE_DATA!R102)</f>
        <v/>
      </c>
      <c r="F101" s="1" t="str">
        <f>IF(CAPTURE_DATA!S102 = 0,"",CAPTURE_DATA!S102)</f>
        <v/>
      </c>
      <c r="G101" s="1" t="str">
        <f>IF(CAPTURE_DATA!T102=0,"",CAPTURE_DATA!T102)</f>
        <v/>
      </c>
      <c r="H101" s="1" t="str">
        <f>IF(CAPTURE_DATA!U102=0,"",CAPTURE_DATA!U102)</f>
        <v/>
      </c>
      <c r="I101" s="1" t="str">
        <f>IF(CAPTURE_DATA!V102=0,"",CAPTURE_DATA!V102)</f>
        <v/>
      </c>
      <c r="J101" s="1" t="str">
        <f>IF(CAPTURE_DATA!W102=0,"",CAPTURE_DATA!W102)</f>
        <v/>
      </c>
      <c r="K101" s="1" t="str">
        <f>IF(CAPTURE_DATA!X102="","",CAPTURE_DATA!X102)</f>
        <v/>
      </c>
      <c r="L101" s="1" t="str">
        <f>IF(CAPTURE_DATA!Y102="","",CAPTURE_DATA!Y102)</f>
        <v/>
      </c>
      <c r="M101" s="1" t="str">
        <f>IF(CAPTURE_DATA!Z102="","",CAPTURE_DATA!Z102)</f>
        <v/>
      </c>
      <c r="N101" s="1" t="str">
        <f>IF(CAPTURE_DATA!AA102=0,"",CAPTURE_DATA!AA102)</f>
        <v/>
      </c>
      <c r="O101" s="1" t="str">
        <f>IF(CAPTURE_DATA!AB102=0,"",CAPTURE_DATA!AB102)</f>
        <v/>
      </c>
      <c r="P101" s="1" t="str">
        <f>IF(CAPTURE_DATA!AC102="-","",CAPTURE_DATA!AC102)</f>
        <v/>
      </c>
      <c r="Q101" s="1" t="str">
        <f>IF(CAPTURE_DATA!AD102=0,"",CAPTURE_DATA!AD102)</f>
        <v/>
      </c>
      <c r="R101" s="1" t="str">
        <f>IF(CAPTURE_DATA!AE102=0,"",CAPTURE_DATA!AE102)</f>
        <v/>
      </c>
      <c r="S101" s="1" t="str">
        <f>IF(CAPTURE_DATA!AF102=0,"",CAPTURE_DATA!AF102)</f>
        <v/>
      </c>
      <c r="T101" s="16" t="str">
        <f>IF(B101="","",IF(B101="NBAT","",CAPTURE_DATA!A102))</f>
        <v/>
      </c>
      <c r="U101" s="1" t="str">
        <f>IF(CAPTURE_DATA!AG102=0,"",CAPTURE_DATA!AG102)</f>
        <v/>
      </c>
      <c r="V101" s="1" t="str">
        <f>IF(CAPTURE_DATA!AH102=0,"",CAPTURE_DATA!AH102)</f>
        <v/>
      </c>
      <c r="W101" s="1" t="str">
        <f>IFERROR(VLOOKUP(V101,CAPTURE_SITE_INFO!$B$3:$U$501,2,FALSE),"")</f>
        <v/>
      </c>
      <c r="X101" s="1" t="str">
        <f>IFERROR(VLOOKUP($V101,CAPTURE_SITE_INFO!$B$3:$U$501,3,FALSE),"")</f>
        <v/>
      </c>
      <c r="Y101" s="189" t="str">
        <f>IFERROR(VLOOKUP($V101,CAPTURE_SITE_INFO!$B$3:$U$501,4,FALSE),"")</f>
        <v/>
      </c>
      <c r="Z101" s="1" t="str">
        <f>IFERROR(VLOOKUP($V101,CAPTURE_SITE_INFO!$B$3:$U$501,5,FALSE),"")</f>
        <v/>
      </c>
      <c r="AA101" s="1" t="str">
        <f>IFERROR(VLOOKUP($V101,CAPTURE_SITE_INFO!$B$3:$U$501,6,FALSE),"")</f>
        <v/>
      </c>
      <c r="AB101" s="1" t="str">
        <f>IFERROR(VLOOKUP($V101,CAPTURE_SITE_INFO!$B$3:$U$501,7,FALSE),"")</f>
        <v/>
      </c>
      <c r="AC101" s="1" t="str">
        <f>IFERROR(VLOOKUP($V101,CAPTURE_SITE_INFO!$B$3:$U$501,8,FALSE),"")</f>
        <v/>
      </c>
      <c r="AD101" s="16" t="str">
        <f>IFERROR(VLOOKUP($V101,CAPTURE_SITE_INFO!$B$3:$U$501,9,FALSE),"")</f>
        <v/>
      </c>
      <c r="AE101" s="16" t="str">
        <f>IFERROR(VLOOKUP($V101,CAPTURE_SITE_INFO!$B$3:$U$501,10,FALSE),"")</f>
        <v/>
      </c>
      <c r="AF101" s="190" t="str">
        <f>IFERROR(VLOOKUP($V101,CAPTURE_SITE_INFO!$B$3:$U$501,11,FALSE),"")</f>
        <v/>
      </c>
      <c r="AG101" s="190" t="str">
        <f>IFERROR(VLOOKUP($V101,CAPTURE_SITE_INFO!$B$3:$U$501,12,FALSE),"")</f>
        <v/>
      </c>
      <c r="AH101" s="1" t="str">
        <f>IFERROR(VLOOKUP($V101,CAPTURE_SITE_INFO!$B$3:$U$501,13,FALSE),"")</f>
        <v/>
      </c>
      <c r="AI101" s="1" t="str">
        <f>IFERROR(VLOOKUP($V101,CAPTURE_SITE_INFO!$B$3:$U$501,14,FALSE),"")</f>
        <v/>
      </c>
      <c r="AJ101" s="1" t="str">
        <f>IFERROR(VLOOKUP($V101,CAPTURE_SITE_INFO!$B$3:$U$501,15,FALSE),"")</f>
        <v/>
      </c>
      <c r="AK101" s="1" t="str">
        <f>IFERROR(VLOOKUP($V101,CAPTURE_SITE_INFO!$B$3:$U$501,16,FALSE),"")</f>
        <v/>
      </c>
      <c r="AL101" s="1" t="str">
        <f>IFERROR(VLOOKUP($V101,CAPTURE_SITE_INFO!$B$3:$U$501,17,FALSE),"")</f>
        <v/>
      </c>
      <c r="AM101" s="1" t="str">
        <f>IFERROR(VLOOKUP($V101,CAPTURE_SITE_INFO!$B$3:$U$501,18,FALSE),"")</f>
        <v/>
      </c>
      <c r="AN101" s="1" t="str">
        <f>IFERROR(VLOOKUP($V101,CAPTURE_SITE_INFO!$B$3:$U$501,19,FALSE),"")</f>
        <v/>
      </c>
      <c r="AO101" s="1" t="str">
        <f>IFERROR(VLOOKUP($V101,CAPTURE_SITE_INFO!$B$3:$U$501,20,FALSE),"")</f>
        <v/>
      </c>
      <c r="AP101" s="1" t="str">
        <f>IFERROR(VLOOKUP($V101,CAPTURE_SITE_INFO!$B$3:$V$501,21,FALSE),"")</f>
        <v/>
      </c>
    </row>
    <row r="102" spans="1:42" x14ac:dyDescent="0.25">
      <c r="A102" s="1" t="str">
        <f t="shared" si="2"/>
        <v/>
      </c>
      <c r="B102" s="1" t="str">
        <f>IF(CAPTURE_DATA!O103="NOBATS___","NOBATS",IF(CAPTURE_DATA!O103="___","",CAPTURE_DATA!O103))</f>
        <v/>
      </c>
      <c r="C102" s="1" t="str">
        <f t="shared" si="3"/>
        <v/>
      </c>
      <c r="D102" s="1" t="str">
        <f>IF(CAPTURE_DATA!Q103 = 0,"",CAPTURE_DATA!Q103)</f>
        <v/>
      </c>
      <c r="E102" s="1" t="str">
        <f>IF(CAPTURE_DATA!R103 = 0,"",CAPTURE_DATA!R103)</f>
        <v/>
      </c>
      <c r="F102" s="1" t="str">
        <f>IF(CAPTURE_DATA!S103 = 0,"",CAPTURE_DATA!S103)</f>
        <v/>
      </c>
      <c r="G102" s="1" t="str">
        <f>IF(CAPTURE_DATA!T103=0,"",CAPTURE_DATA!T103)</f>
        <v/>
      </c>
      <c r="H102" s="1" t="str">
        <f>IF(CAPTURE_DATA!U103=0,"",CAPTURE_DATA!U103)</f>
        <v/>
      </c>
      <c r="I102" s="1" t="str">
        <f>IF(CAPTURE_DATA!V103=0,"",CAPTURE_DATA!V103)</f>
        <v/>
      </c>
      <c r="J102" s="1" t="str">
        <f>IF(CAPTURE_DATA!W103=0,"",CAPTURE_DATA!W103)</f>
        <v/>
      </c>
      <c r="K102" s="1" t="str">
        <f>IF(CAPTURE_DATA!X103="","",CAPTURE_DATA!X103)</f>
        <v/>
      </c>
      <c r="L102" s="1" t="str">
        <f>IF(CAPTURE_DATA!Y103="","",CAPTURE_DATA!Y103)</f>
        <v/>
      </c>
      <c r="M102" s="1" t="str">
        <f>IF(CAPTURE_DATA!Z103="","",CAPTURE_DATA!Z103)</f>
        <v/>
      </c>
      <c r="N102" s="1" t="str">
        <f>IF(CAPTURE_DATA!AA103=0,"",CAPTURE_DATA!AA103)</f>
        <v/>
      </c>
      <c r="O102" s="1" t="str">
        <f>IF(CAPTURE_DATA!AB103=0,"",CAPTURE_DATA!AB103)</f>
        <v/>
      </c>
      <c r="P102" s="1" t="str">
        <f>IF(CAPTURE_DATA!AC103="-","",CAPTURE_DATA!AC103)</f>
        <v/>
      </c>
      <c r="Q102" s="1" t="str">
        <f>IF(CAPTURE_DATA!AD103=0,"",CAPTURE_DATA!AD103)</f>
        <v/>
      </c>
      <c r="R102" s="1" t="str">
        <f>IF(CAPTURE_DATA!AE103=0,"",CAPTURE_DATA!AE103)</f>
        <v/>
      </c>
      <c r="S102" s="1" t="str">
        <f>IF(CAPTURE_DATA!AF103=0,"",CAPTURE_DATA!AF103)</f>
        <v/>
      </c>
      <c r="T102" s="16" t="str">
        <f>IF(B102="","",IF(B102="NBAT","",CAPTURE_DATA!A103))</f>
        <v/>
      </c>
      <c r="U102" s="1" t="str">
        <f>IF(CAPTURE_DATA!AG103=0,"",CAPTURE_DATA!AG103)</f>
        <v/>
      </c>
      <c r="V102" s="1" t="str">
        <f>IF(CAPTURE_DATA!AH103=0,"",CAPTURE_DATA!AH103)</f>
        <v/>
      </c>
      <c r="W102" s="1" t="str">
        <f>IFERROR(VLOOKUP(V102,CAPTURE_SITE_INFO!$B$3:$U$501,2,FALSE),"")</f>
        <v/>
      </c>
      <c r="X102" s="1" t="str">
        <f>IFERROR(VLOOKUP($V102,CAPTURE_SITE_INFO!$B$3:$U$501,3,FALSE),"")</f>
        <v/>
      </c>
      <c r="Y102" s="189" t="str">
        <f>IFERROR(VLOOKUP($V102,CAPTURE_SITE_INFO!$B$3:$U$501,4,FALSE),"")</f>
        <v/>
      </c>
      <c r="Z102" s="1" t="str">
        <f>IFERROR(VLOOKUP($V102,CAPTURE_SITE_INFO!$B$3:$U$501,5,FALSE),"")</f>
        <v/>
      </c>
      <c r="AA102" s="1" t="str">
        <f>IFERROR(VLOOKUP($V102,CAPTURE_SITE_INFO!$B$3:$U$501,6,FALSE),"")</f>
        <v/>
      </c>
      <c r="AB102" s="1" t="str">
        <f>IFERROR(VLOOKUP($V102,CAPTURE_SITE_INFO!$B$3:$U$501,7,FALSE),"")</f>
        <v/>
      </c>
      <c r="AC102" s="1" t="str">
        <f>IFERROR(VLOOKUP($V102,CAPTURE_SITE_INFO!$B$3:$U$501,8,FALSE),"")</f>
        <v/>
      </c>
      <c r="AD102" s="16" t="str">
        <f>IFERROR(VLOOKUP($V102,CAPTURE_SITE_INFO!$B$3:$U$501,9,FALSE),"")</f>
        <v/>
      </c>
      <c r="AE102" s="16" t="str">
        <f>IFERROR(VLOOKUP($V102,CAPTURE_SITE_INFO!$B$3:$U$501,10,FALSE),"")</f>
        <v/>
      </c>
      <c r="AF102" s="190" t="str">
        <f>IFERROR(VLOOKUP($V102,CAPTURE_SITE_INFO!$B$3:$U$501,11,FALSE),"")</f>
        <v/>
      </c>
      <c r="AG102" s="190" t="str">
        <f>IFERROR(VLOOKUP($V102,CAPTURE_SITE_INFO!$B$3:$U$501,12,FALSE),"")</f>
        <v/>
      </c>
      <c r="AH102" s="1" t="str">
        <f>IFERROR(VLOOKUP($V102,CAPTURE_SITE_INFO!$B$3:$U$501,13,FALSE),"")</f>
        <v/>
      </c>
      <c r="AI102" s="1" t="str">
        <f>IFERROR(VLOOKUP($V102,CAPTURE_SITE_INFO!$B$3:$U$501,14,FALSE),"")</f>
        <v/>
      </c>
      <c r="AJ102" s="1" t="str">
        <f>IFERROR(VLOOKUP($V102,CAPTURE_SITE_INFO!$B$3:$U$501,15,FALSE),"")</f>
        <v/>
      </c>
      <c r="AK102" s="1" t="str">
        <f>IFERROR(VLOOKUP($V102,CAPTURE_SITE_INFO!$B$3:$U$501,16,FALSE),"")</f>
        <v/>
      </c>
      <c r="AL102" s="1" t="str">
        <f>IFERROR(VLOOKUP($V102,CAPTURE_SITE_INFO!$B$3:$U$501,17,FALSE),"")</f>
        <v/>
      </c>
      <c r="AM102" s="1" t="str">
        <f>IFERROR(VLOOKUP($V102,CAPTURE_SITE_INFO!$B$3:$U$501,18,FALSE),"")</f>
        <v/>
      </c>
      <c r="AN102" s="1" t="str">
        <f>IFERROR(VLOOKUP($V102,CAPTURE_SITE_INFO!$B$3:$U$501,19,FALSE),"")</f>
        <v/>
      </c>
      <c r="AO102" s="1" t="str">
        <f>IFERROR(VLOOKUP($V102,CAPTURE_SITE_INFO!$B$3:$U$501,20,FALSE),"")</f>
        <v/>
      </c>
      <c r="AP102" s="1" t="str">
        <f>IFERROR(VLOOKUP($V102,CAPTURE_SITE_INFO!$B$3:$V$501,21,FALSE),"")</f>
        <v/>
      </c>
    </row>
    <row r="103" spans="1:42" x14ac:dyDescent="0.25">
      <c r="A103" s="1" t="str">
        <f t="shared" si="2"/>
        <v/>
      </c>
      <c r="B103" s="1" t="str">
        <f>IF(CAPTURE_DATA!O104="NOBATS___","NOBATS",IF(CAPTURE_DATA!O104="___","",CAPTURE_DATA!O104))</f>
        <v/>
      </c>
      <c r="C103" s="1" t="str">
        <f t="shared" si="3"/>
        <v/>
      </c>
      <c r="D103" s="1" t="str">
        <f>IF(CAPTURE_DATA!Q104 = 0,"",CAPTURE_DATA!Q104)</f>
        <v/>
      </c>
      <c r="E103" s="1" t="str">
        <f>IF(CAPTURE_DATA!R104 = 0,"",CAPTURE_DATA!R104)</f>
        <v/>
      </c>
      <c r="F103" s="1" t="str">
        <f>IF(CAPTURE_DATA!S104 = 0,"",CAPTURE_DATA!S104)</f>
        <v/>
      </c>
      <c r="G103" s="1" t="str">
        <f>IF(CAPTURE_DATA!T104=0,"",CAPTURE_DATA!T104)</f>
        <v/>
      </c>
      <c r="H103" s="1" t="str">
        <f>IF(CAPTURE_DATA!U104=0,"",CAPTURE_DATA!U104)</f>
        <v/>
      </c>
      <c r="I103" s="1" t="str">
        <f>IF(CAPTURE_DATA!V104=0,"",CAPTURE_DATA!V104)</f>
        <v/>
      </c>
      <c r="J103" s="1" t="str">
        <f>IF(CAPTURE_DATA!W104=0,"",CAPTURE_DATA!W104)</f>
        <v/>
      </c>
      <c r="K103" s="1" t="str">
        <f>IF(CAPTURE_DATA!X104="","",CAPTURE_DATA!X104)</f>
        <v/>
      </c>
      <c r="L103" s="1" t="str">
        <f>IF(CAPTURE_DATA!Y104="","",CAPTURE_DATA!Y104)</f>
        <v/>
      </c>
      <c r="M103" s="1" t="str">
        <f>IF(CAPTURE_DATA!Z104="","",CAPTURE_DATA!Z104)</f>
        <v/>
      </c>
      <c r="N103" s="1" t="str">
        <f>IF(CAPTURE_DATA!AA104=0,"",CAPTURE_DATA!AA104)</f>
        <v/>
      </c>
      <c r="O103" s="1" t="str">
        <f>IF(CAPTURE_DATA!AB104=0,"",CAPTURE_DATA!AB104)</f>
        <v/>
      </c>
      <c r="P103" s="1" t="str">
        <f>IF(CAPTURE_DATA!AC104="-","",CAPTURE_DATA!AC104)</f>
        <v/>
      </c>
      <c r="Q103" s="1" t="str">
        <f>IF(CAPTURE_DATA!AD104=0,"",CAPTURE_DATA!AD104)</f>
        <v/>
      </c>
      <c r="R103" s="1" t="str">
        <f>IF(CAPTURE_DATA!AE104=0,"",CAPTURE_DATA!AE104)</f>
        <v/>
      </c>
      <c r="S103" s="1" t="str">
        <f>IF(CAPTURE_DATA!AF104=0,"",CAPTURE_DATA!AF104)</f>
        <v/>
      </c>
      <c r="T103" s="16" t="str">
        <f>IF(B103="","",IF(B103="NBAT","",CAPTURE_DATA!A104))</f>
        <v/>
      </c>
      <c r="U103" s="1" t="str">
        <f>IF(CAPTURE_DATA!AG104=0,"",CAPTURE_DATA!AG104)</f>
        <v/>
      </c>
      <c r="V103" s="1" t="str">
        <f>IF(CAPTURE_DATA!AH104=0,"",CAPTURE_DATA!AH104)</f>
        <v/>
      </c>
      <c r="W103" s="1" t="str">
        <f>IFERROR(VLOOKUP(V103,CAPTURE_SITE_INFO!$B$3:$U$501,2,FALSE),"")</f>
        <v/>
      </c>
      <c r="X103" s="1" t="str">
        <f>IFERROR(VLOOKUP($V103,CAPTURE_SITE_INFO!$B$3:$U$501,3,FALSE),"")</f>
        <v/>
      </c>
      <c r="Y103" s="189" t="str">
        <f>IFERROR(VLOOKUP($V103,CAPTURE_SITE_INFO!$B$3:$U$501,4,FALSE),"")</f>
        <v/>
      </c>
      <c r="Z103" s="1" t="str">
        <f>IFERROR(VLOOKUP($V103,CAPTURE_SITE_INFO!$B$3:$U$501,5,FALSE),"")</f>
        <v/>
      </c>
      <c r="AA103" s="1" t="str">
        <f>IFERROR(VLOOKUP($V103,CAPTURE_SITE_INFO!$B$3:$U$501,6,FALSE),"")</f>
        <v/>
      </c>
      <c r="AB103" s="1" t="str">
        <f>IFERROR(VLOOKUP($V103,CAPTURE_SITE_INFO!$B$3:$U$501,7,FALSE),"")</f>
        <v/>
      </c>
      <c r="AC103" s="1" t="str">
        <f>IFERROR(VLOOKUP($V103,CAPTURE_SITE_INFO!$B$3:$U$501,8,FALSE),"")</f>
        <v/>
      </c>
      <c r="AD103" s="16" t="str">
        <f>IFERROR(VLOOKUP($V103,CAPTURE_SITE_INFO!$B$3:$U$501,9,FALSE),"")</f>
        <v/>
      </c>
      <c r="AE103" s="16" t="str">
        <f>IFERROR(VLOOKUP($V103,CAPTURE_SITE_INFO!$B$3:$U$501,10,FALSE),"")</f>
        <v/>
      </c>
      <c r="AF103" s="190" t="str">
        <f>IFERROR(VLOOKUP($V103,CAPTURE_SITE_INFO!$B$3:$U$501,11,FALSE),"")</f>
        <v/>
      </c>
      <c r="AG103" s="190" t="str">
        <f>IFERROR(VLOOKUP($V103,CAPTURE_SITE_INFO!$B$3:$U$501,12,FALSE),"")</f>
        <v/>
      </c>
      <c r="AH103" s="1" t="str">
        <f>IFERROR(VLOOKUP($V103,CAPTURE_SITE_INFO!$B$3:$U$501,13,FALSE),"")</f>
        <v/>
      </c>
      <c r="AI103" s="1" t="str">
        <f>IFERROR(VLOOKUP($V103,CAPTURE_SITE_INFO!$B$3:$U$501,14,FALSE),"")</f>
        <v/>
      </c>
      <c r="AJ103" s="1" t="str">
        <f>IFERROR(VLOOKUP($V103,CAPTURE_SITE_INFO!$B$3:$U$501,15,FALSE),"")</f>
        <v/>
      </c>
      <c r="AK103" s="1" t="str">
        <f>IFERROR(VLOOKUP($V103,CAPTURE_SITE_INFO!$B$3:$U$501,16,FALSE),"")</f>
        <v/>
      </c>
      <c r="AL103" s="1" t="str">
        <f>IFERROR(VLOOKUP($V103,CAPTURE_SITE_INFO!$B$3:$U$501,17,FALSE),"")</f>
        <v/>
      </c>
      <c r="AM103" s="1" t="str">
        <f>IFERROR(VLOOKUP($V103,CAPTURE_SITE_INFO!$B$3:$U$501,18,FALSE),"")</f>
        <v/>
      </c>
      <c r="AN103" s="1" t="str">
        <f>IFERROR(VLOOKUP($V103,CAPTURE_SITE_INFO!$B$3:$U$501,19,FALSE),"")</f>
        <v/>
      </c>
      <c r="AO103" s="1" t="str">
        <f>IFERROR(VLOOKUP($V103,CAPTURE_SITE_INFO!$B$3:$U$501,20,FALSE),"")</f>
        <v/>
      </c>
      <c r="AP103" s="1" t="str">
        <f>IFERROR(VLOOKUP($V103,CAPTURE_SITE_INFO!$B$3:$V$501,21,FALSE),"")</f>
        <v/>
      </c>
    </row>
    <row r="104" spans="1:42" x14ac:dyDescent="0.25">
      <c r="A104" s="1" t="str">
        <f t="shared" si="2"/>
        <v/>
      </c>
      <c r="B104" s="1" t="str">
        <f>IF(CAPTURE_DATA!O105="NOBATS___","NOBATS",IF(CAPTURE_DATA!O105="___","",CAPTURE_DATA!O105))</f>
        <v/>
      </c>
      <c r="C104" s="1" t="str">
        <f t="shared" si="3"/>
        <v/>
      </c>
      <c r="D104" s="1" t="str">
        <f>IF(CAPTURE_DATA!Q105 = 0,"",CAPTURE_DATA!Q105)</f>
        <v/>
      </c>
      <c r="E104" s="1" t="str">
        <f>IF(CAPTURE_DATA!R105 = 0,"",CAPTURE_DATA!R105)</f>
        <v/>
      </c>
      <c r="F104" s="1" t="str">
        <f>IF(CAPTURE_DATA!S105 = 0,"",CAPTURE_DATA!S105)</f>
        <v/>
      </c>
      <c r="G104" s="1" t="str">
        <f>IF(CAPTURE_DATA!T105=0,"",CAPTURE_DATA!T105)</f>
        <v/>
      </c>
      <c r="H104" s="1" t="str">
        <f>IF(CAPTURE_DATA!U105=0,"",CAPTURE_DATA!U105)</f>
        <v/>
      </c>
      <c r="I104" s="1" t="str">
        <f>IF(CAPTURE_DATA!V105=0,"",CAPTURE_DATA!V105)</f>
        <v/>
      </c>
      <c r="J104" s="1" t="str">
        <f>IF(CAPTURE_DATA!W105=0,"",CAPTURE_DATA!W105)</f>
        <v/>
      </c>
      <c r="K104" s="1" t="str">
        <f>IF(CAPTURE_DATA!X105="","",CAPTURE_DATA!X105)</f>
        <v/>
      </c>
      <c r="L104" s="1" t="str">
        <f>IF(CAPTURE_DATA!Y105="","",CAPTURE_DATA!Y105)</f>
        <v/>
      </c>
      <c r="M104" s="1" t="str">
        <f>IF(CAPTURE_DATA!Z105="","",CAPTURE_DATA!Z105)</f>
        <v/>
      </c>
      <c r="N104" s="1" t="str">
        <f>IF(CAPTURE_DATA!AA105=0,"",CAPTURE_DATA!AA105)</f>
        <v/>
      </c>
      <c r="O104" s="1" t="str">
        <f>IF(CAPTURE_DATA!AB105=0,"",CAPTURE_DATA!AB105)</f>
        <v/>
      </c>
      <c r="P104" s="1" t="str">
        <f>IF(CAPTURE_DATA!AC105="-","",CAPTURE_DATA!AC105)</f>
        <v/>
      </c>
      <c r="Q104" s="1" t="str">
        <f>IF(CAPTURE_DATA!AD105=0,"",CAPTURE_DATA!AD105)</f>
        <v/>
      </c>
      <c r="R104" s="1" t="str">
        <f>IF(CAPTURE_DATA!AE105=0,"",CAPTURE_DATA!AE105)</f>
        <v/>
      </c>
      <c r="S104" s="1" t="str">
        <f>IF(CAPTURE_DATA!AF105=0,"",CAPTURE_DATA!AF105)</f>
        <v/>
      </c>
      <c r="T104" s="16" t="str">
        <f>IF(B104="","",IF(B104="NBAT","",CAPTURE_DATA!A105))</f>
        <v/>
      </c>
      <c r="U104" s="1" t="str">
        <f>IF(CAPTURE_DATA!AG105=0,"",CAPTURE_DATA!AG105)</f>
        <v/>
      </c>
      <c r="V104" s="1" t="str">
        <f>IF(CAPTURE_DATA!AH105=0,"",CAPTURE_DATA!AH105)</f>
        <v/>
      </c>
      <c r="W104" s="1" t="str">
        <f>IFERROR(VLOOKUP(V104,CAPTURE_SITE_INFO!$B$3:$U$501,2,FALSE),"")</f>
        <v/>
      </c>
      <c r="X104" s="1" t="str">
        <f>IFERROR(VLOOKUP($V104,CAPTURE_SITE_INFO!$B$3:$U$501,3,FALSE),"")</f>
        <v/>
      </c>
      <c r="Y104" s="189" t="str">
        <f>IFERROR(VLOOKUP($V104,CAPTURE_SITE_INFO!$B$3:$U$501,4,FALSE),"")</f>
        <v/>
      </c>
      <c r="Z104" s="1" t="str">
        <f>IFERROR(VLOOKUP($V104,CAPTURE_SITE_INFO!$B$3:$U$501,5,FALSE),"")</f>
        <v/>
      </c>
      <c r="AA104" s="1" t="str">
        <f>IFERROR(VLOOKUP($V104,CAPTURE_SITE_INFO!$B$3:$U$501,6,FALSE),"")</f>
        <v/>
      </c>
      <c r="AB104" s="1" t="str">
        <f>IFERROR(VLOOKUP($V104,CAPTURE_SITE_INFO!$B$3:$U$501,7,FALSE),"")</f>
        <v/>
      </c>
      <c r="AC104" s="1" t="str">
        <f>IFERROR(VLOOKUP($V104,CAPTURE_SITE_INFO!$B$3:$U$501,8,FALSE),"")</f>
        <v/>
      </c>
      <c r="AD104" s="16" t="str">
        <f>IFERROR(VLOOKUP($V104,CAPTURE_SITE_INFO!$B$3:$U$501,9,FALSE),"")</f>
        <v/>
      </c>
      <c r="AE104" s="16" t="str">
        <f>IFERROR(VLOOKUP($V104,CAPTURE_SITE_INFO!$B$3:$U$501,10,FALSE),"")</f>
        <v/>
      </c>
      <c r="AF104" s="190" t="str">
        <f>IFERROR(VLOOKUP($V104,CAPTURE_SITE_INFO!$B$3:$U$501,11,FALSE),"")</f>
        <v/>
      </c>
      <c r="AG104" s="190" t="str">
        <f>IFERROR(VLOOKUP($V104,CAPTURE_SITE_INFO!$B$3:$U$501,12,FALSE),"")</f>
        <v/>
      </c>
      <c r="AH104" s="1" t="str">
        <f>IFERROR(VLOOKUP($V104,CAPTURE_SITE_INFO!$B$3:$U$501,13,FALSE),"")</f>
        <v/>
      </c>
      <c r="AI104" s="1" t="str">
        <f>IFERROR(VLOOKUP($V104,CAPTURE_SITE_INFO!$B$3:$U$501,14,FALSE),"")</f>
        <v/>
      </c>
      <c r="AJ104" s="1" t="str">
        <f>IFERROR(VLOOKUP($V104,CAPTURE_SITE_INFO!$B$3:$U$501,15,FALSE),"")</f>
        <v/>
      </c>
      <c r="AK104" s="1" t="str">
        <f>IFERROR(VLOOKUP($V104,CAPTURE_SITE_INFO!$B$3:$U$501,16,FALSE),"")</f>
        <v/>
      </c>
      <c r="AL104" s="1" t="str">
        <f>IFERROR(VLOOKUP($V104,CAPTURE_SITE_INFO!$B$3:$U$501,17,FALSE),"")</f>
        <v/>
      </c>
      <c r="AM104" s="1" t="str">
        <f>IFERROR(VLOOKUP($V104,CAPTURE_SITE_INFO!$B$3:$U$501,18,FALSE),"")</f>
        <v/>
      </c>
      <c r="AN104" s="1" t="str">
        <f>IFERROR(VLOOKUP($V104,CAPTURE_SITE_INFO!$B$3:$U$501,19,FALSE),"")</f>
        <v/>
      </c>
      <c r="AO104" s="1" t="str">
        <f>IFERROR(VLOOKUP($V104,CAPTURE_SITE_INFO!$B$3:$U$501,20,FALSE),"")</f>
        <v/>
      </c>
      <c r="AP104" s="1" t="str">
        <f>IFERROR(VLOOKUP($V104,CAPTURE_SITE_INFO!$B$3:$V$501,21,FALSE),"")</f>
        <v/>
      </c>
    </row>
    <row r="105" spans="1:42" x14ac:dyDescent="0.25">
      <c r="A105" s="1" t="str">
        <f t="shared" si="2"/>
        <v/>
      </c>
      <c r="B105" s="1" t="str">
        <f>IF(CAPTURE_DATA!O106="NOBATS___","NOBATS",IF(CAPTURE_DATA!O106="___","",CAPTURE_DATA!O106))</f>
        <v/>
      </c>
      <c r="C105" s="1" t="str">
        <f t="shared" si="3"/>
        <v/>
      </c>
      <c r="D105" s="1" t="str">
        <f>IF(CAPTURE_DATA!Q106 = 0,"",CAPTURE_DATA!Q106)</f>
        <v/>
      </c>
      <c r="E105" s="1" t="str">
        <f>IF(CAPTURE_DATA!R106 = 0,"",CAPTURE_DATA!R106)</f>
        <v/>
      </c>
      <c r="F105" s="1" t="str">
        <f>IF(CAPTURE_DATA!S106 = 0,"",CAPTURE_DATA!S106)</f>
        <v/>
      </c>
      <c r="G105" s="1" t="str">
        <f>IF(CAPTURE_DATA!T106=0,"",CAPTURE_DATA!T106)</f>
        <v/>
      </c>
      <c r="H105" s="1" t="str">
        <f>IF(CAPTURE_DATA!U106=0,"",CAPTURE_DATA!U106)</f>
        <v/>
      </c>
      <c r="I105" s="1" t="str">
        <f>IF(CAPTURE_DATA!V106=0,"",CAPTURE_DATA!V106)</f>
        <v/>
      </c>
      <c r="J105" s="1" t="str">
        <f>IF(CAPTURE_DATA!W106=0,"",CAPTURE_DATA!W106)</f>
        <v/>
      </c>
      <c r="K105" s="1" t="str">
        <f>IF(CAPTURE_DATA!X106="","",CAPTURE_DATA!X106)</f>
        <v/>
      </c>
      <c r="L105" s="1" t="str">
        <f>IF(CAPTURE_DATA!Y106="","",CAPTURE_DATA!Y106)</f>
        <v/>
      </c>
      <c r="M105" s="1" t="str">
        <f>IF(CAPTURE_DATA!Z106="","",CAPTURE_DATA!Z106)</f>
        <v/>
      </c>
      <c r="N105" s="1" t="str">
        <f>IF(CAPTURE_DATA!AA106=0,"",CAPTURE_DATA!AA106)</f>
        <v/>
      </c>
      <c r="O105" s="1" t="str">
        <f>IF(CAPTURE_DATA!AB106=0,"",CAPTURE_DATA!AB106)</f>
        <v/>
      </c>
      <c r="P105" s="1" t="str">
        <f>IF(CAPTURE_DATA!AC106="-","",CAPTURE_DATA!AC106)</f>
        <v/>
      </c>
      <c r="Q105" s="1" t="str">
        <f>IF(CAPTURE_DATA!AD106=0,"",CAPTURE_DATA!AD106)</f>
        <v/>
      </c>
      <c r="R105" s="1" t="str">
        <f>IF(CAPTURE_DATA!AE106=0,"",CAPTURE_DATA!AE106)</f>
        <v/>
      </c>
      <c r="S105" s="1" t="str">
        <f>IF(CAPTURE_DATA!AF106=0,"",CAPTURE_DATA!AF106)</f>
        <v/>
      </c>
      <c r="T105" s="16" t="str">
        <f>IF(B105="","",IF(B105="NBAT","",CAPTURE_DATA!A106))</f>
        <v/>
      </c>
      <c r="U105" s="1" t="str">
        <f>IF(CAPTURE_DATA!AG106=0,"",CAPTURE_DATA!AG106)</f>
        <v/>
      </c>
      <c r="V105" s="1" t="str">
        <f>IF(CAPTURE_DATA!AH106=0,"",CAPTURE_DATA!AH106)</f>
        <v/>
      </c>
      <c r="W105" s="1" t="str">
        <f>IFERROR(VLOOKUP(V105,CAPTURE_SITE_INFO!$B$3:$U$501,2,FALSE),"")</f>
        <v/>
      </c>
      <c r="X105" s="1" t="str">
        <f>IFERROR(VLOOKUP($V105,CAPTURE_SITE_INFO!$B$3:$U$501,3,FALSE),"")</f>
        <v/>
      </c>
      <c r="Y105" s="189" t="str">
        <f>IFERROR(VLOOKUP($V105,CAPTURE_SITE_INFO!$B$3:$U$501,4,FALSE),"")</f>
        <v/>
      </c>
      <c r="Z105" s="1" t="str">
        <f>IFERROR(VLOOKUP($V105,CAPTURE_SITE_INFO!$B$3:$U$501,5,FALSE),"")</f>
        <v/>
      </c>
      <c r="AA105" s="1" t="str">
        <f>IFERROR(VLOOKUP($V105,CAPTURE_SITE_INFO!$B$3:$U$501,6,FALSE),"")</f>
        <v/>
      </c>
      <c r="AB105" s="1" t="str">
        <f>IFERROR(VLOOKUP($V105,CAPTURE_SITE_INFO!$B$3:$U$501,7,FALSE),"")</f>
        <v/>
      </c>
      <c r="AC105" s="1" t="str">
        <f>IFERROR(VLOOKUP($V105,CAPTURE_SITE_INFO!$B$3:$U$501,8,FALSE),"")</f>
        <v/>
      </c>
      <c r="AD105" s="16" t="str">
        <f>IFERROR(VLOOKUP($V105,CAPTURE_SITE_INFO!$B$3:$U$501,9,FALSE),"")</f>
        <v/>
      </c>
      <c r="AE105" s="16" t="str">
        <f>IFERROR(VLOOKUP($V105,CAPTURE_SITE_INFO!$B$3:$U$501,10,FALSE),"")</f>
        <v/>
      </c>
      <c r="AF105" s="190" t="str">
        <f>IFERROR(VLOOKUP($V105,CAPTURE_SITE_INFO!$B$3:$U$501,11,FALSE),"")</f>
        <v/>
      </c>
      <c r="AG105" s="190" t="str">
        <f>IFERROR(VLOOKUP($V105,CAPTURE_SITE_INFO!$B$3:$U$501,12,FALSE),"")</f>
        <v/>
      </c>
      <c r="AH105" s="1" t="str">
        <f>IFERROR(VLOOKUP($V105,CAPTURE_SITE_INFO!$B$3:$U$501,13,FALSE),"")</f>
        <v/>
      </c>
      <c r="AI105" s="1" t="str">
        <f>IFERROR(VLOOKUP($V105,CAPTURE_SITE_INFO!$B$3:$U$501,14,FALSE),"")</f>
        <v/>
      </c>
      <c r="AJ105" s="1" t="str">
        <f>IFERROR(VLOOKUP($V105,CAPTURE_SITE_INFO!$B$3:$U$501,15,FALSE),"")</f>
        <v/>
      </c>
      <c r="AK105" s="1" t="str">
        <f>IFERROR(VLOOKUP($V105,CAPTURE_SITE_INFO!$B$3:$U$501,16,FALSE),"")</f>
        <v/>
      </c>
      <c r="AL105" s="1" t="str">
        <f>IFERROR(VLOOKUP($V105,CAPTURE_SITE_INFO!$B$3:$U$501,17,FALSE),"")</f>
        <v/>
      </c>
      <c r="AM105" s="1" t="str">
        <f>IFERROR(VLOOKUP($V105,CAPTURE_SITE_INFO!$B$3:$U$501,18,FALSE),"")</f>
        <v/>
      </c>
      <c r="AN105" s="1" t="str">
        <f>IFERROR(VLOOKUP($V105,CAPTURE_SITE_INFO!$B$3:$U$501,19,FALSE),"")</f>
        <v/>
      </c>
      <c r="AO105" s="1" t="str">
        <f>IFERROR(VLOOKUP($V105,CAPTURE_SITE_INFO!$B$3:$U$501,20,FALSE),"")</f>
        <v/>
      </c>
      <c r="AP105" s="1" t="str">
        <f>IFERROR(VLOOKUP($V105,CAPTURE_SITE_INFO!$B$3:$V$501,21,FALSE),"")</f>
        <v/>
      </c>
    </row>
    <row r="106" spans="1:42" x14ac:dyDescent="0.25">
      <c r="A106" s="1" t="str">
        <f t="shared" si="2"/>
        <v/>
      </c>
      <c r="B106" s="1" t="str">
        <f>IF(CAPTURE_DATA!O107="NOBATS___","NOBATS",IF(CAPTURE_DATA!O107="___","",CAPTURE_DATA!O107))</f>
        <v/>
      </c>
      <c r="C106" s="1" t="str">
        <f t="shared" si="3"/>
        <v/>
      </c>
      <c r="D106" s="1" t="str">
        <f>IF(CAPTURE_DATA!Q107 = 0,"",CAPTURE_DATA!Q107)</f>
        <v/>
      </c>
      <c r="E106" s="1" t="str">
        <f>IF(CAPTURE_DATA!R107 = 0,"",CAPTURE_DATA!R107)</f>
        <v/>
      </c>
      <c r="F106" s="1" t="str">
        <f>IF(CAPTURE_DATA!S107 = 0,"",CAPTURE_DATA!S107)</f>
        <v/>
      </c>
      <c r="G106" s="1" t="str">
        <f>IF(CAPTURE_DATA!T107=0,"",CAPTURE_DATA!T107)</f>
        <v/>
      </c>
      <c r="H106" s="1" t="str">
        <f>IF(CAPTURE_DATA!U107=0,"",CAPTURE_DATA!U107)</f>
        <v/>
      </c>
      <c r="I106" s="1" t="str">
        <f>IF(CAPTURE_DATA!V107=0,"",CAPTURE_DATA!V107)</f>
        <v/>
      </c>
      <c r="J106" s="1" t="str">
        <f>IF(CAPTURE_DATA!W107=0,"",CAPTURE_DATA!W107)</f>
        <v/>
      </c>
      <c r="K106" s="1" t="str">
        <f>IF(CAPTURE_DATA!X107="","",CAPTURE_DATA!X107)</f>
        <v/>
      </c>
      <c r="L106" s="1" t="str">
        <f>IF(CAPTURE_DATA!Y107="","",CAPTURE_DATA!Y107)</f>
        <v/>
      </c>
      <c r="M106" s="1" t="str">
        <f>IF(CAPTURE_DATA!Z107="","",CAPTURE_DATA!Z107)</f>
        <v/>
      </c>
      <c r="N106" s="1" t="str">
        <f>IF(CAPTURE_DATA!AA107=0,"",CAPTURE_DATA!AA107)</f>
        <v/>
      </c>
      <c r="O106" s="1" t="str">
        <f>IF(CAPTURE_DATA!AB107=0,"",CAPTURE_DATA!AB107)</f>
        <v/>
      </c>
      <c r="P106" s="1" t="str">
        <f>IF(CAPTURE_DATA!AC107="-","",CAPTURE_DATA!AC107)</f>
        <v/>
      </c>
      <c r="Q106" s="1" t="str">
        <f>IF(CAPTURE_DATA!AD107=0,"",CAPTURE_DATA!AD107)</f>
        <v/>
      </c>
      <c r="R106" s="1" t="str">
        <f>IF(CAPTURE_DATA!AE107=0,"",CAPTURE_DATA!AE107)</f>
        <v/>
      </c>
      <c r="S106" s="1" t="str">
        <f>IF(CAPTURE_DATA!AF107=0,"",CAPTURE_DATA!AF107)</f>
        <v/>
      </c>
      <c r="T106" s="16" t="str">
        <f>IF(B106="","",IF(B106="NBAT","",CAPTURE_DATA!A107))</f>
        <v/>
      </c>
      <c r="U106" s="1" t="str">
        <f>IF(CAPTURE_DATA!AG107=0,"",CAPTURE_DATA!AG107)</f>
        <v/>
      </c>
      <c r="V106" s="1" t="str">
        <f>IF(CAPTURE_DATA!AH107=0,"",CAPTURE_DATA!AH107)</f>
        <v/>
      </c>
      <c r="W106" s="1" t="str">
        <f>IFERROR(VLOOKUP(V106,CAPTURE_SITE_INFO!$B$3:$U$501,2,FALSE),"")</f>
        <v/>
      </c>
      <c r="X106" s="1" t="str">
        <f>IFERROR(VLOOKUP($V106,CAPTURE_SITE_INFO!$B$3:$U$501,3,FALSE),"")</f>
        <v/>
      </c>
      <c r="Y106" s="189" t="str">
        <f>IFERROR(VLOOKUP($V106,CAPTURE_SITE_INFO!$B$3:$U$501,4,FALSE),"")</f>
        <v/>
      </c>
      <c r="Z106" s="1" t="str">
        <f>IFERROR(VLOOKUP($V106,CAPTURE_SITE_INFO!$B$3:$U$501,5,FALSE),"")</f>
        <v/>
      </c>
      <c r="AA106" s="1" t="str">
        <f>IFERROR(VLOOKUP($V106,CAPTURE_SITE_INFO!$B$3:$U$501,6,FALSE),"")</f>
        <v/>
      </c>
      <c r="AB106" s="1" t="str">
        <f>IFERROR(VLOOKUP($V106,CAPTURE_SITE_INFO!$B$3:$U$501,7,FALSE),"")</f>
        <v/>
      </c>
      <c r="AC106" s="1" t="str">
        <f>IFERROR(VLOOKUP($V106,CAPTURE_SITE_INFO!$B$3:$U$501,8,FALSE),"")</f>
        <v/>
      </c>
      <c r="AD106" s="16" t="str">
        <f>IFERROR(VLOOKUP($V106,CAPTURE_SITE_INFO!$B$3:$U$501,9,FALSE),"")</f>
        <v/>
      </c>
      <c r="AE106" s="16" t="str">
        <f>IFERROR(VLOOKUP($V106,CAPTURE_SITE_INFO!$B$3:$U$501,10,FALSE),"")</f>
        <v/>
      </c>
      <c r="AF106" s="190" t="str">
        <f>IFERROR(VLOOKUP($V106,CAPTURE_SITE_INFO!$B$3:$U$501,11,FALSE),"")</f>
        <v/>
      </c>
      <c r="AG106" s="190" t="str">
        <f>IFERROR(VLOOKUP($V106,CAPTURE_SITE_INFO!$B$3:$U$501,12,FALSE),"")</f>
        <v/>
      </c>
      <c r="AH106" s="1" t="str">
        <f>IFERROR(VLOOKUP($V106,CAPTURE_SITE_INFO!$B$3:$U$501,13,FALSE),"")</f>
        <v/>
      </c>
      <c r="AI106" s="1" t="str">
        <f>IFERROR(VLOOKUP($V106,CAPTURE_SITE_INFO!$B$3:$U$501,14,FALSE),"")</f>
        <v/>
      </c>
      <c r="AJ106" s="1" t="str">
        <f>IFERROR(VLOOKUP($V106,CAPTURE_SITE_INFO!$B$3:$U$501,15,FALSE),"")</f>
        <v/>
      </c>
      <c r="AK106" s="1" t="str">
        <f>IFERROR(VLOOKUP($V106,CAPTURE_SITE_INFO!$B$3:$U$501,16,FALSE),"")</f>
        <v/>
      </c>
      <c r="AL106" s="1" t="str">
        <f>IFERROR(VLOOKUP($V106,CAPTURE_SITE_INFO!$B$3:$U$501,17,FALSE),"")</f>
        <v/>
      </c>
      <c r="AM106" s="1" t="str">
        <f>IFERROR(VLOOKUP($V106,CAPTURE_SITE_INFO!$B$3:$U$501,18,FALSE),"")</f>
        <v/>
      </c>
      <c r="AN106" s="1" t="str">
        <f>IFERROR(VLOOKUP($V106,CAPTURE_SITE_INFO!$B$3:$U$501,19,FALSE),"")</f>
        <v/>
      </c>
      <c r="AO106" s="1" t="str">
        <f>IFERROR(VLOOKUP($V106,CAPTURE_SITE_INFO!$B$3:$U$501,20,FALSE),"")</f>
        <v/>
      </c>
      <c r="AP106" s="1" t="str">
        <f>IFERROR(VLOOKUP($V106,CAPTURE_SITE_INFO!$B$3:$V$501,21,FALSE),"")</f>
        <v/>
      </c>
    </row>
    <row r="107" spans="1:42" x14ac:dyDescent="0.25">
      <c r="A107" s="1" t="str">
        <f t="shared" si="2"/>
        <v/>
      </c>
      <c r="B107" s="1" t="str">
        <f>IF(CAPTURE_DATA!O108="NOBATS___","NOBATS",IF(CAPTURE_DATA!O108="___","",CAPTURE_DATA!O108))</f>
        <v/>
      </c>
      <c r="C107" s="1" t="str">
        <f t="shared" si="3"/>
        <v/>
      </c>
      <c r="D107" s="1" t="str">
        <f>IF(CAPTURE_DATA!Q108 = 0,"",CAPTURE_DATA!Q108)</f>
        <v/>
      </c>
      <c r="E107" s="1" t="str">
        <f>IF(CAPTURE_DATA!R108 = 0,"",CAPTURE_DATA!R108)</f>
        <v/>
      </c>
      <c r="F107" s="1" t="str">
        <f>IF(CAPTURE_DATA!S108 = 0,"",CAPTURE_DATA!S108)</f>
        <v/>
      </c>
      <c r="G107" s="1" t="str">
        <f>IF(CAPTURE_DATA!T108=0,"",CAPTURE_DATA!T108)</f>
        <v/>
      </c>
      <c r="H107" s="1" t="str">
        <f>IF(CAPTURE_DATA!U108=0,"",CAPTURE_DATA!U108)</f>
        <v/>
      </c>
      <c r="I107" s="1" t="str">
        <f>IF(CAPTURE_DATA!V108=0,"",CAPTURE_DATA!V108)</f>
        <v/>
      </c>
      <c r="J107" s="1" t="str">
        <f>IF(CAPTURE_DATA!W108=0,"",CAPTURE_DATA!W108)</f>
        <v/>
      </c>
      <c r="K107" s="1" t="str">
        <f>IF(CAPTURE_DATA!X108="","",CAPTURE_DATA!X108)</f>
        <v/>
      </c>
      <c r="L107" s="1" t="str">
        <f>IF(CAPTURE_DATA!Y108="","",CAPTURE_DATA!Y108)</f>
        <v/>
      </c>
      <c r="M107" s="1" t="str">
        <f>IF(CAPTURE_DATA!Z108="","",CAPTURE_DATA!Z108)</f>
        <v/>
      </c>
      <c r="N107" s="1" t="str">
        <f>IF(CAPTURE_DATA!AA108=0,"",CAPTURE_DATA!AA108)</f>
        <v/>
      </c>
      <c r="O107" s="1" t="str">
        <f>IF(CAPTURE_DATA!AB108=0,"",CAPTURE_DATA!AB108)</f>
        <v/>
      </c>
      <c r="P107" s="1" t="str">
        <f>IF(CAPTURE_DATA!AC108="-","",CAPTURE_DATA!AC108)</f>
        <v/>
      </c>
      <c r="Q107" s="1" t="str">
        <f>IF(CAPTURE_DATA!AD108=0,"",CAPTURE_DATA!AD108)</f>
        <v/>
      </c>
      <c r="R107" s="1" t="str">
        <f>IF(CAPTURE_DATA!AE108=0,"",CAPTURE_DATA!AE108)</f>
        <v/>
      </c>
      <c r="S107" s="1" t="str">
        <f>IF(CAPTURE_DATA!AF108=0,"",CAPTURE_DATA!AF108)</f>
        <v/>
      </c>
      <c r="T107" s="16" t="str">
        <f>IF(B107="","",IF(B107="NBAT","",CAPTURE_DATA!A108))</f>
        <v/>
      </c>
      <c r="U107" s="1" t="str">
        <f>IF(CAPTURE_DATA!AG108=0,"",CAPTURE_DATA!AG108)</f>
        <v/>
      </c>
      <c r="V107" s="1" t="str">
        <f>IF(CAPTURE_DATA!AH108=0,"",CAPTURE_DATA!AH108)</f>
        <v/>
      </c>
      <c r="W107" s="1" t="str">
        <f>IFERROR(VLOOKUP(V107,CAPTURE_SITE_INFO!$B$3:$U$501,2,FALSE),"")</f>
        <v/>
      </c>
      <c r="X107" s="1" t="str">
        <f>IFERROR(VLOOKUP($V107,CAPTURE_SITE_INFO!$B$3:$U$501,3,FALSE),"")</f>
        <v/>
      </c>
      <c r="Y107" s="189" t="str">
        <f>IFERROR(VLOOKUP($V107,CAPTURE_SITE_INFO!$B$3:$U$501,4,FALSE),"")</f>
        <v/>
      </c>
      <c r="Z107" s="1" t="str">
        <f>IFERROR(VLOOKUP($V107,CAPTURE_SITE_INFO!$B$3:$U$501,5,FALSE),"")</f>
        <v/>
      </c>
      <c r="AA107" s="1" t="str">
        <f>IFERROR(VLOOKUP($V107,CAPTURE_SITE_INFO!$B$3:$U$501,6,FALSE),"")</f>
        <v/>
      </c>
      <c r="AB107" s="1" t="str">
        <f>IFERROR(VLOOKUP($V107,CAPTURE_SITE_INFO!$B$3:$U$501,7,FALSE),"")</f>
        <v/>
      </c>
      <c r="AC107" s="1" t="str">
        <f>IFERROR(VLOOKUP($V107,CAPTURE_SITE_INFO!$B$3:$U$501,8,FALSE),"")</f>
        <v/>
      </c>
      <c r="AD107" s="16" t="str">
        <f>IFERROR(VLOOKUP($V107,CAPTURE_SITE_INFO!$B$3:$U$501,9,FALSE),"")</f>
        <v/>
      </c>
      <c r="AE107" s="16" t="str">
        <f>IFERROR(VLOOKUP($V107,CAPTURE_SITE_INFO!$B$3:$U$501,10,FALSE),"")</f>
        <v/>
      </c>
      <c r="AF107" s="190" t="str">
        <f>IFERROR(VLOOKUP($V107,CAPTURE_SITE_INFO!$B$3:$U$501,11,FALSE),"")</f>
        <v/>
      </c>
      <c r="AG107" s="190" t="str">
        <f>IFERROR(VLOOKUP($V107,CAPTURE_SITE_INFO!$B$3:$U$501,12,FALSE),"")</f>
        <v/>
      </c>
      <c r="AH107" s="1" t="str">
        <f>IFERROR(VLOOKUP($V107,CAPTURE_SITE_INFO!$B$3:$U$501,13,FALSE),"")</f>
        <v/>
      </c>
      <c r="AI107" s="1" t="str">
        <f>IFERROR(VLOOKUP($V107,CAPTURE_SITE_INFO!$B$3:$U$501,14,FALSE),"")</f>
        <v/>
      </c>
      <c r="AJ107" s="1" t="str">
        <f>IFERROR(VLOOKUP($V107,CAPTURE_SITE_INFO!$B$3:$U$501,15,FALSE),"")</f>
        <v/>
      </c>
      <c r="AK107" s="1" t="str">
        <f>IFERROR(VLOOKUP($V107,CAPTURE_SITE_INFO!$B$3:$U$501,16,FALSE),"")</f>
        <v/>
      </c>
      <c r="AL107" s="1" t="str">
        <f>IFERROR(VLOOKUP($V107,CAPTURE_SITE_INFO!$B$3:$U$501,17,FALSE),"")</f>
        <v/>
      </c>
      <c r="AM107" s="1" t="str">
        <f>IFERROR(VLOOKUP($V107,CAPTURE_SITE_INFO!$B$3:$U$501,18,FALSE),"")</f>
        <v/>
      </c>
      <c r="AN107" s="1" t="str">
        <f>IFERROR(VLOOKUP($V107,CAPTURE_SITE_INFO!$B$3:$U$501,19,FALSE),"")</f>
        <v/>
      </c>
      <c r="AO107" s="1" t="str">
        <f>IFERROR(VLOOKUP($V107,CAPTURE_SITE_INFO!$B$3:$U$501,20,FALSE),"")</f>
        <v/>
      </c>
      <c r="AP107" s="1" t="str">
        <f>IFERROR(VLOOKUP($V107,CAPTURE_SITE_INFO!$B$3:$V$501,21,FALSE),"")</f>
        <v/>
      </c>
    </row>
    <row r="108" spans="1:42" x14ac:dyDescent="0.25">
      <c r="A108" s="1" t="str">
        <f t="shared" si="2"/>
        <v/>
      </c>
      <c r="B108" s="1" t="str">
        <f>IF(CAPTURE_DATA!O109="NOBATS___","NOBATS",IF(CAPTURE_DATA!O109="___","",CAPTURE_DATA!O109))</f>
        <v/>
      </c>
      <c r="C108" s="1" t="str">
        <f t="shared" si="3"/>
        <v/>
      </c>
      <c r="D108" s="1" t="str">
        <f>IF(CAPTURE_DATA!Q109 = 0,"",CAPTURE_DATA!Q109)</f>
        <v/>
      </c>
      <c r="E108" s="1" t="str">
        <f>IF(CAPTURE_DATA!R109 = 0,"",CAPTURE_DATA!R109)</f>
        <v/>
      </c>
      <c r="F108" s="1" t="str">
        <f>IF(CAPTURE_DATA!S109 = 0,"",CAPTURE_DATA!S109)</f>
        <v/>
      </c>
      <c r="G108" s="1" t="str">
        <f>IF(CAPTURE_DATA!T109=0,"",CAPTURE_DATA!T109)</f>
        <v/>
      </c>
      <c r="H108" s="1" t="str">
        <f>IF(CAPTURE_DATA!U109=0,"",CAPTURE_DATA!U109)</f>
        <v/>
      </c>
      <c r="I108" s="1" t="str">
        <f>IF(CAPTURE_DATA!V109=0,"",CAPTURE_DATA!V109)</f>
        <v/>
      </c>
      <c r="J108" s="1" t="str">
        <f>IF(CAPTURE_DATA!W109=0,"",CAPTURE_DATA!W109)</f>
        <v/>
      </c>
      <c r="K108" s="1" t="str">
        <f>IF(CAPTURE_DATA!X109="","",CAPTURE_DATA!X109)</f>
        <v/>
      </c>
      <c r="L108" s="1" t="str">
        <f>IF(CAPTURE_DATA!Y109="","",CAPTURE_DATA!Y109)</f>
        <v/>
      </c>
      <c r="M108" s="1" t="str">
        <f>IF(CAPTURE_DATA!Z109="","",CAPTURE_DATA!Z109)</f>
        <v/>
      </c>
      <c r="N108" s="1" t="str">
        <f>IF(CAPTURE_DATA!AA109=0,"",CAPTURE_DATA!AA109)</f>
        <v/>
      </c>
      <c r="O108" s="1" t="str">
        <f>IF(CAPTURE_DATA!AB109=0,"",CAPTURE_DATA!AB109)</f>
        <v/>
      </c>
      <c r="P108" s="1" t="str">
        <f>IF(CAPTURE_DATA!AC109="-","",CAPTURE_DATA!AC109)</f>
        <v/>
      </c>
      <c r="Q108" s="1" t="str">
        <f>IF(CAPTURE_DATA!AD109=0,"",CAPTURE_DATA!AD109)</f>
        <v/>
      </c>
      <c r="R108" s="1" t="str">
        <f>IF(CAPTURE_DATA!AE109=0,"",CAPTURE_DATA!AE109)</f>
        <v/>
      </c>
      <c r="S108" s="1" t="str">
        <f>IF(CAPTURE_DATA!AF109=0,"",CAPTURE_DATA!AF109)</f>
        <v/>
      </c>
      <c r="T108" s="16" t="str">
        <f>IF(B108="","",IF(B108="NBAT","",CAPTURE_DATA!A109))</f>
        <v/>
      </c>
      <c r="U108" s="1" t="str">
        <f>IF(CAPTURE_DATA!AG109=0,"",CAPTURE_DATA!AG109)</f>
        <v/>
      </c>
      <c r="V108" s="1" t="str">
        <f>IF(CAPTURE_DATA!AH109=0,"",CAPTURE_DATA!AH109)</f>
        <v/>
      </c>
      <c r="W108" s="1" t="str">
        <f>IFERROR(VLOOKUP(V108,CAPTURE_SITE_INFO!$B$3:$U$501,2,FALSE),"")</f>
        <v/>
      </c>
      <c r="X108" s="1" t="str">
        <f>IFERROR(VLOOKUP($V108,CAPTURE_SITE_INFO!$B$3:$U$501,3,FALSE),"")</f>
        <v/>
      </c>
      <c r="Y108" s="189" t="str">
        <f>IFERROR(VLOOKUP($V108,CAPTURE_SITE_INFO!$B$3:$U$501,4,FALSE),"")</f>
        <v/>
      </c>
      <c r="Z108" s="1" t="str">
        <f>IFERROR(VLOOKUP($V108,CAPTURE_SITE_INFO!$B$3:$U$501,5,FALSE),"")</f>
        <v/>
      </c>
      <c r="AA108" s="1" t="str">
        <f>IFERROR(VLOOKUP($V108,CAPTURE_SITE_INFO!$B$3:$U$501,6,FALSE),"")</f>
        <v/>
      </c>
      <c r="AB108" s="1" t="str">
        <f>IFERROR(VLOOKUP($V108,CAPTURE_SITE_INFO!$B$3:$U$501,7,FALSE),"")</f>
        <v/>
      </c>
      <c r="AC108" s="1" t="str">
        <f>IFERROR(VLOOKUP($V108,CAPTURE_SITE_INFO!$B$3:$U$501,8,FALSE),"")</f>
        <v/>
      </c>
      <c r="AD108" s="16" t="str">
        <f>IFERROR(VLOOKUP($V108,CAPTURE_SITE_INFO!$B$3:$U$501,9,FALSE),"")</f>
        <v/>
      </c>
      <c r="AE108" s="16" t="str">
        <f>IFERROR(VLOOKUP($V108,CAPTURE_SITE_INFO!$B$3:$U$501,10,FALSE),"")</f>
        <v/>
      </c>
      <c r="AF108" s="190" t="str">
        <f>IFERROR(VLOOKUP($V108,CAPTURE_SITE_INFO!$B$3:$U$501,11,FALSE),"")</f>
        <v/>
      </c>
      <c r="AG108" s="190" t="str">
        <f>IFERROR(VLOOKUP($V108,CAPTURE_SITE_INFO!$B$3:$U$501,12,FALSE),"")</f>
        <v/>
      </c>
      <c r="AH108" s="1" t="str">
        <f>IFERROR(VLOOKUP($V108,CAPTURE_SITE_INFO!$B$3:$U$501,13,FALSE),"")</f>
        <v/>
      </c>
      <c r="AI108" s="1" t="str">
        <f>IFERROR(VLOOKUP($V108,CAPTURE_SITE_INFO!$B$3:$U$501,14,FALSE),"")</f>
        <v/>
      </c>
      <c r="AJ108" s="1" t="str">
        <f>IFERROR(VLOOKUP($V108,CAPTURE_SITE_INFO!$B$3:$U$501,15,FALSE),"")</f>
        <v/>
      </c>
      <c r="AK108" s="1" t="str">
        <f>IFERROR(VLOOKUP($V108,CAPTURE_SITE_INFO!$B$3:$U$501,16,FALSE),"")</f>
        <v/>
      </c>
      <c r="AL108" s="1" t="str">
        <f>IFERROR(VLOOKUP($V108,CAPTURE_SITE_INFO!$B$3:$U$501,17,FALSE),"")</f>
        <v/>
      </c>
      <c r="AM108" s="1" t="str">
        <f>IFERROR(VLOOKUP($V108,CAPTURE_SITE_INFO!$B$3:$U$501,18,FALSE),"")</f>
        <v/>
      </c>
      <c r="AN108" s="1" t="str">
        <f>IFERROR(VLOOKUP($V108,CAPTURE_SITE_INFO!$B$3:$U$501,19,FALSE),"")</f>
        <v/>
      </c>
      <c r="AO108" s="1" t="str">
        <f>IFERROR(VLOOKUP($V108,CAPTURE_SITE_INFO!$B$3:$U$501,20,FALSE),"")</f>
        <v/>
      </c>
      <c r="AP108" s="1" t="str">
        <f>IFERROR(VLOOKUP($V108,CAPTURE_SITE_INFO!$B$3:$V$501,21,FALSE),"")</f>
        <v/>
      </c>
    </row>
    <row r="109" spans="1:42" x14ac:dyDescent="0.25">
      <c r="A109" s="1" t="str">
        <f t="shared" si="2"/>
        <v/>
      </c>
      <c r="B109" s="1" t="str">
        <f>IF(CAPTURE_DATA!O110="NOBATS___","NOBATS",IF(CAPTURE_DATA!O110="___","",CAPTURE_DATA!O110))</f>
        <v/>
      </c>
      <c r="C109" s="1" t="str">
        <f t="shared" si="3"/>
        <v/>
      </c>
      <c r="D109" s="1" t="str">
        <f>IF(CAPTURE_DATA!Q110 = 0,"",CAPTURE_DATA!Q110)</f>
        <v/>
      </c>
      <c r="E109" s="1" t="str">
        <f>IF(CAPTURE_DATA!R110 = 0,"",CAPTURE_DATA!R110)</f>
        <v/>
      </c>
      <c r="F109" s="1" t="str">
        <f>IF(CAPTURE_DATA!S110 = 0,"",CAPTURE_DATA!S110)</f>
        <v/>
      </c>
      <c r="G109" s="1" t="str">
        <f>IF(CAPTURE_DATA!T110=0,"",CAPTURE_DATA!T110)</f>
        <v/>
      </c>
      <c r="H109" s="1" t="str">
        <f>IF(CAPTURE_DATA!U110=0,"",CAPTURE_DATA!U110)</f>
        <v/>
      </c>
      <c r="I109" s="1" t="str">
        <f>IF(CAPTURE_DATA!V110=0,"",CAPTURE_DATA!V110)</f>
        <v/>
      </c>
      <c r="J109" s="1" t="str">
        <f>IF(CAPTURE_DATA!W110=0,"",CAPTURE_DATA!W110)</f>
        <v/>
      </c>
      <c r="K109" s="1" t="str">
        <f>IF(CAPTURE_DATA!X110="","",CAPTURE_DATA!X110)</f>
        <v/>
      </c>
      <c r="L109" s="1" t="str">
        <f>IF(CAPTURE_DATA!Y110="","",CAPTURE_DATA!Y110)</f>
        <v/>
      </c>
      <c r="M109" s="1" t="str">
        <f>IF(CAPTURE_DATA!Z110="","",CAPTURE_DATA!Z110)</f>
        <v/>
      </c>
      <c r="N109" s="1" t="str">
        <f>IF(CAPTURE_DATA!AA110=0,"",CAPTURE_DATA!AA110)</f>
        <v/>
      </c>
      <c r="O109" s="1" t="str">
        <f>IF(CAPTURE_DATA!AB110=0,"",CAPTURE_DATA!AB110)</f>
        <v/>
      </c>
      <c r="P109" s="1" t="str">
        <f>IF(CAPTURE_DATA!AC110="-","",CAPTURE_DATA!AC110)</f>
        <v/>
      </c>
      <c r="Q109" s="1" t="str">
        <f>IF(CAPTURE_DATA!AD110=0,"",CAPTURE_DATA!AD110)</f>
        <v/>
      </c>
      <c r="R109" s="1" t="str">
        <f>IF(CAPTURE_DATA!AE110=0,"",CAPTURE_DATA!AE110)</f>
        <v/>
      </c>
      <c r="S109" s="1" t="str">
        <f>IF(CAPTURE_DATA!AF110=0,"",CAPTURE_DATA!AF110)</f>
        <v/>
      </c>
      <c r="T109" s="16" t="str">
        <f>IF(B109="","",IF(B109="NBAT","",CAPTURE_DATA!A110))</f>
        <v/>
      </c>
      <c r="U109" s="1" t="str">
        <f>IF(CAPTURE_DATA!AG110=0,"",CAPTURE_DATA!AG110)</f>
        <v/>
      </c>
      <c r="V109" s="1" t="str">
        <f>IF(CAPTURE_DATA!AH110=0,"",CAPTURE_DATA!AH110)</f>
        <v/>
      </c>
      <c r="W109" s="1" t="str">
        <f>IFERROR(VLOOKUP(V109,CAPTURE_SITE_INFO!$B$3:$U$501,2,FALSE),"")</f>
        <v/>
      </c>
      <c r="X109" s="1" t="str">
        <f>IFERROR(VLOOKUP($V109,CAPTURE_SITE_INFO!$B$3:$U$501,3,FALSE),"")</f>
        <v/>
      </c>
      <c r="Y109" s="189" t="str">
        <f>IFERROR(VLOOKUP($V109,CAPTURE_SITE_INFO!$B$3:$U$501,4,FALSE),"")</f>
        <v/>
      </c>
      <c r="Z109" s="1" t="str">
        <f>IFERROR(VLOOKUP($V109,CAPTURE_SITE_INFO!$B$3:$U$501,5,FALSE),"")</f>
        <v/>
      </c>
      <c r="AA109" s="1" t="str">
        <f>IFERROR(VLOOKUP($V109,CAPTURE_SITE_INFO!$B$3:$U$501,6,FALSE),"")</f>
        <v/>
      </c>
      <c r="AB109" s="1" t="str">
        <f>IFERROR(VLOOKUP($V109,CAPTURE_SITE_INFO!$B$3:$U$501,7,FALSE),"")</f>
        <v/>
      </c>
      <c r="AC109" s="1" t="str">
        <f>IFERROR(VLOOKUP($V109,CAPTURE_SITE_INFO!$B$3:$U$501,8,FALSE),"")</f>
        <v/>
      </c>
      <c r="AD109" s="16" t="str">
        <f>IFERROR(VLOOKUP($V109,CAPTURE_SITE_INFO!$B$3:$U$501,9,FALSE),"")</f>
        <v/>
      </c>
      <c r="AE109" s="16" t="str">
        <f>IFERROR(VLOOKUP($V109,CAPTURE_SITE_INFO!$B$3:$U$501,10,FALSE),"")</f>
        <v/>
      </c>
      <c r="AF109" s="190" t="str">
        <f>IFERROR(VLOOKUP($V109,CAPTURE_SITE_INFO!$B$3:$U$501,11,FALSE),"")</f>
        <v/>
      </c>
      <c r="AG109" s="190" t="str">
        <f>IFERROR(VLOOKUP($V109,CAPTURE_SITE_INFO!$B$3:$U$501,12,FALSE),"")</f>
        <v/>
      </c>
      <c r="AH109" s="1" t="str">
        <f>IFERROR(VLOOKUP($V109,CAPTURE_SITE_INFO!$B$3:$U$501,13,FALSE),"")</f>
        <v/>
      </c>
      <c r="AI109" s="1" t="str">
        <f>IFERROR(VLOOKUP($V109,CAPTURE_SITE_INFO!$B$3:$U$501,14,FALSE),"")</f>
        <v/>
      </c>
      <c r="AJ109" s="1" t="str">
        <f>IFERROR(VLOOKUP($V109,CAPTURE_SITE_INFO!$B$3:$U$501,15,FALSE),"")</f>
        <v/>
      </c>
      <c r="AK109" s="1" t="str">
        <f>IFERROR(VLOOKUP($V109,CAPTURE_SITE_INFO!$B$3:$U$501,16,FALSE),"")</f>
        <v/>
      </c>
      <c r="AL109" s="1" t="str">
        <f>IFERROR(VLOOKUP($V109,CAPTURE_SITE_INFO!$B$3:$U$501,17,FALSE),"")</f>
        <v/>
      </c>
      <c r="AM109" s="1" t="str">
        <f>IFERROR(VLOOKUP($V109,CAPTURE_SITE_INFO!$B$3:$U$501,18,FALSE),"")</f>
        <v/>
      </c>
      <c r="AN109" s="1" t="str">
        <f>IFERROR(VLOOKUP($V109,CAPTURE_SITE_INFO!$B$3:$U$501,19,FALSE),"")</f>
        <v/>
      </c>
      <c r="AO109" s="1" t="str">
        <f>IFERROR(VLOOKUP($V109,CAPTURE_SITE_INFO!$B$3:$U$501,20,FALSE),"")</f>
        <v/>
      </c>
      <c r="AP109" s="1" t="str">
        <f>IFERROR(VLOOKUP($V109,CAPTURE_SITE_INFO!$B$3:$V$501,21,FALSE),"")</f>
        <v/>
      </c>
    </row>
    <row r="110" spans="1:42" x14ac:dyDescent="0.25">
      <c r="A110" s="1" t="str">
        <f t="shared" si="2"/>
        <v/>
      </c>
      <c r="B110" s="1" t="str">
        <f>IF(CAPTURE_DATA!O111="NOBATS___","NOBATS",IF(CAPTURE_DATA!O111="___","",CAPTURE_DATA!O111))</f>
        <v/>
      </c>
      <c r="C110" s="1" t="str">
        <f t="shared" si="3"/>
        <v/>
      </c>
      <c r="D110" s="1" t="str">
        <f>IF(CAPTURE_DATA!Q111 = 0,"",CAPTURE_DATA!Q111)</f>
        <v/>
      </c>
      <c r="E110" s="1" t="str">
        <f>IF(CAPTURE_DATA!R111 = 0,"",CAPTURE_DATA!R111)</f>
        <v/>
      </c>
      <c r="F110" s="1" t="str">
        <f>IF(CAPTURE_DATA!S111 = 0,"",CAPTURE_DATA!S111)</f>
        <v/>
      </c>
      <c r="G110" s="1" t="str">
        <f>IF(CAPTURE_DATA!T111=0,"",CAPTURE_DATA!T111)</f>
        <v/>
      </c>
      <c r="H110" s="1" t="str">
        <f>IF(CAPTURE_DATA!U111=0,"",CAPTURE_DATA!U111)</f>
        <v/>
      </c>
      <c r="I110" s="1" t="str">
        <f>IF(CAPTURE_DATA!V111=0,"",CAPTURE_DATA!V111)</f>
        <v/>
      </c>
      <c r="J110" s="1" t="str">
        <f>IF(CAPTURE_DATA!W111=0,"",CAPTURE_DATA!W111)</f>
        <v/>
      </c>
      <c r="K110" s="1" t="str">
        <f>IF(CAPTURE_DATA!X111="","",CAPTURE_DATA!X111)</f>
        <v/>
      </c>
      <c r="L110" s="1" t="str">
        <f>IF(CAPTURE_DATA!Y111="","",CAPTURE_DATA!Y111)</f>
        <v/>
      </c>
      <c r="M110" s="1" t="str">
        <f>IF(CAPTURE_DATA!Z111="","",CAPTURE_DATA!Z111)</f>
        <v/>
      </c>
      <c r="N110" s="1" t="str">
        <f>IF(CAPTURE_DATA!AA111=0,"",CAPTURE_DATA!AA111)</f>
        <v/>
      </c>
      <c r="O110" s="1" t="str">
        <f>IF(CAPTURE_DATA!AB111=0,"",CAPTURE_DATA!AB111)</f>
        <v/>
      </c>
      <c r="P110" s="1" t="str">
        <f>IF(CAPTURE_DATA!AC111="-","",CAPTURE_DATA!AC111)</f>
        <v/>
      </c>
      <c r="Q110" s="1" t="str">
        <f>IF(CAPTURE_DATA!AD111=0,"",CAPTURE_DATA!AD111)</f>
        <v/>
      </c>
      <c r="R110" s="1" t="str">
        <f>IF(CAPTURE_DATA!AE111=0,"",CAPTURE_DATA!AE111)</f>
        <v/>
      </c>
      <c r="S110" s="1" t="str">
        <f>IF(CAPTURE_DATA!AF111=0,"",CAPTURE_DATA!AF111)</f>
        <v/>
      </c>
      <c r="T110" s="16" t="str">
        <f>IF(B110="","",IF(B110="NBAT","",CAPTURE_DATA!A111))</f>
        <v/>
      </c>
      <c r="U110" s="1" t="str">
        <f>IF(CAPTURE_DATA!AG111=0,"",CAPTURE_DATA!AG111)</f>
        <v/>
      </c>
      <c r="V110" s="1" t="str">
        <f>IF(CAPTURE_DATA!AH111=0,"",CAPTURE_DATA!AH111)</f>
        <v/>
      </c>
      <c r="W110" s="1" t="str">
        <f>IFERROR(VLOOKUP(V110,CAPTURE_SITE_INFO!$B$3:$U$501,2,FALSE),"")</f>
        <v/>
      </c>
      <c r="X110" s="1" t="str">
        <f>IFERROR(VLOOKUP($V110,CAPTURE_SITE_INFO!$B$3:$U$501,3,FALSE),"")</f>
        <v/>
      </c>
      <c r="Y110" s="189" t="str">
        <f>IFERROR(VLOOKUP($V110,CAPTURE_SITE_INFO!$B$3:$U$501,4,FALSE),"")</f>
        <v/>
      </c>
      <c r="Z110" s="1" t="str">
        <f>IFERROR(VLOOKUP($V110,CAPTURE_SITE_INFO!$B$3:$U$501,5,FALSE),"")</f>
        <v/>
      </c>
      <c r="AA110" s="1" t="str">
        <f>IFERROR(VLOOKUP($V110,CAPTURE_SITE_INFO!$B$3:$U$501,6,FALSE),"")</f>
        <v/>
      </c>
      <c r="AB110" s="1" t="str">
        <f>IFERROR(VLOOKUP($V110,CAPTURE_SITE_INFO!$B$3:$U$501,7,FALSE),"")</f>
        <v/>
      </c>
      <c r="AC110" s="1" t="str">
        <f>IFERROR(VLOOKUP($V110,CAPTURE_SITE_INFO!$B$3:$U$501,8,FALSE),"")</f>
        <v/>
      </c>
      <c r="AD110" s="16" t="str">
        <f>IFERROR(VLOOKUP($V110,CAPTURE_SITE_INFO!$B$3:$U$501,9,FALSE),"")</f>
        <v/>
      </c>
      <c r="AE110" s="16" t="str">
        <f>IFERROR(VLOOKUP($V110,CAPTURE_SITE_INFO!$B$3:$U$501,10,FALSE),"")</f>
        <v/>
      </c>
      <c r="AF110" s="190" t="str">
        <f>IFERROR(VLOOKUP($V110,CAPTURE_SITE_INFO!$B$3:$U$501,11,FALSE),"")</f>
        <v/>
      </c>
      <c r="AG110" s="190" t="str">
        <f>IFERROR(VLOOKUP($V110,CAPTURE_SITE_INFO!$B$3:$U$501,12,FALSE),"")</f>
        <v/>
      </c>
      <c r="AH110" s="1" t="str">
        <f>IFERROR(VLOOKUP($V110,CAPTURE_SITE_INFO!$B$3:$U$501,13,FALSE),"")</f>
        <v/>
      </c>
      <c r="AI110" s="1" t="str">
        <f>IFERROR(VLOOKUP($V110,CAPTURE_SITE_INFO!$B$3:$U$501,14,FALSE),"")</f>
        <v/>
      </c>
      <c r="AJ110" s="1" t="str">
        <f>IFERROR(VLOOKUP($V110,CAPTURE_SITE_INFO!$B$3:$U$501,15,FALSE),"")</f>
        <v/>
      </c>
      <c r="AK110" s="1" t="str">
        <f>IFERROR(VLOOKUP($V110,CAPTURE_SITE_INFO!$B$3:$U$501,16,FALSE),"")</f>
        <v/>
      </c>
      <c r="AL110" s="1" t="str">
        <f>IFERROR(VLOOKUP($V110,CAPTURE_SITE_INFO!$B$3:$U$501,17,FALSE),"")</f>
        <v/>
      </c>
      <c r="AM110" s="1" t="str">
        <f>IFERROR(VLOOKUP($V110,CAPTURE_SITE_INFO!$B$3:$U$501,18,FALSE),"")</f>
        <v/>
      </c>
      <c r="AN110" s="1" t="str">
        <f>IFERROR(VLOOKUP($V110,CAPTURE_SITE_INFO!$B$3:$U$501,19,FALSE),"")</f>
        <v/>
      </c>
      <c r="AO110" s="1" t="str">
        <f>IFERROR(VLOOKUP($V110,CAPTURE_SITE_INFO!$B$3:$U$501,20,FALSE),"")</f>
        <v/>
      </c>
      <c r="AP110" s="1" t="str">
        <f>IFERROR(VLOOKUP($V110,CAPTURE_SITE_INFO!$B$3:$V$501,21,FALSE),"")</f>
        <v/>
      </c>
    </row>
    <row r="111" spans="1:42" x14ac:dyDescent="0.25">
      <c r="A111" s="1" t="str">
        <f t="shared" si="2"/>
        <v/>
      </c>
      <c r="B111" s="1" t="str">
        <f>IF(CAPTURE_DATA!O112="NOBATS___","NOBATS",IF(CAPTURE_DATA!O112="___","",CAPTURE_DATA!O112))</f>
        <v/>
      </c>
      <c r="C111" s="1" t="str">
        <f t="shared" si="3"/>
        <v/>
      </c>
      <c r="D111" s="1" t="str">
        <f>IF(CAPTURE_DATA!Q112 = 0,"",CAPTURE_DATA!Q112)</f>
        <v/>
      </c>
      <c r="E111" s="1" t="str">
        <f>IF(CAPTURE_DATA!R112 = 0,"",CAPTURE_DATA!R112)</f>
        <v/>
      </c>
      <c r="F111" s="1" t="str">
        <f>IF(CAPTURE_DATA!S112 = 0,"",CAPTURE_DATA!S112)</f>
        <v/>
      </c>
      <c r="G111" s="1" t="str">
        <f>IF(CAPTURE_DATA!T112=0,"",CAPTURE_DATA!T112)</f>
        <v/>
      </c>
      <c r="H111" s="1" t="str">
        <f>IF(CAPTURE_DATA!U112=0,"",CAPTURE_DATA!U112)</f>
        <v/>
      </c>
      <c r="I111" s="1" t="str">
        <f>IF(CAPTURE_DATA!V112=0,"",CAPTURE_DATA!V112)</f>
        <v/>
      </c>
      <c r="J111" s="1" t="str">
        <f>IF(CAPTURE_DATA!W112=0,"",CAPTURE_DATA!W112)</f>
        <v/>
      </c>
      <c r="K111" s="1" t="str">
        <f>IF(CAPTURE_DATA!X112="","",CAPTURE_DATA!X112)</f>
        <v/>
      </c>
      <c r="L111" s="1" t="str">
        <f>IF(CAPTURE_DATA!Y112="","",CAPTURE_DATA!Y112)</f>
        <v/>
      </c>
      <c r="M111" s="1" t="str">
        <f>IF(CAPTURE_DATA!Z112="","",CAPTURE_DATA!Z112)</f>
        <v/>
      </c>
      <c r="N111" s="1" t="str">
        <f>IF(CAPTURE_DATA!AA112=0,"",CAPTURE_DATA!AA112)</f>
        <v/>
      </c>
      <c r="O111" s="1" t="str">
        <f>IF(CAPTURE_DATA!AB112=0,"",CAPTURE_DATA!AB112)</f>
        <v/>
      </c>
      <c r="P111" s="1" t="str">
        <f>IF(CAPTURE_DATA!AC112="-","",CAPTURE_DATA!AC112)</f>
        <v/>
      </c>
      <c r="Q111" s="1" t="str">
        <f>IF(CAPTURE_DATA!AD112=0,"",CAPTURE_DATA!AD112)</f>
        <v/>
      </c>
      <c r="R111" s="1" t="str">
        <f>IF(CAPTURE_DATA!AE112=0,"",CAPTURE_DATA!AE112)</f>
        <v/>
      </c>
      <c r="S111" s="1" t="str">
        <f>IF(CAPTURE_DATA!AF112=0,"",CAPTURE_DATA!AF112)</f>
        <v/>
      </c>
      <c r="T111" s="16" t="str">
        <f>IF(B111="","",IF(B111="NBAT","",CAPTURE_DATA!A112))</f>
        <v/>
      </c>
      <c r="U111" s="1" t="str">
        <f>IF(CAPTURE_DATA!AG112=0,"",CAPTURE_DATA!AG112)</f>
        <v/>
      </c>
      <c r="V111" s="1" t="str">
        <f>IF(CAPTURE_DATA!AH112=0,"",CAPTURE_DATA!AH112)</f>
        <v/>
      </c>
      <c r="W111" s="1" t="str">
        <f>IFERROR(VLOOKUP(V111,CAPTURE_SITE_INFO!$B$3:$U$501,2,FALSE),"")</f>
        <v/>
      </c>
      <c r="X111" s="1" t="str">
        <f>IFERROR(VLOOKUP($V111,CAPTURE_SITE_INFO!$B$3:$U$501,3,FALSE),"")</f>
        <v/>
      </c>
      <c r="Y111" s="189" t="str">
        <f>IFERROR(VLOOKUP($V111,CAPTURE_SITE_INFO!$B$3:$U$501,4,FALSE),"")</f>
        <v/>
      </c>
      <c r="Z111" s="1" t="str">
        <f>IFERROR(VLOOKUP($V111,CAPTURE_SITE_INFO!$B$3:$U$501,5,FALSE),"")</f>
        <v/>
      </c>
      <c r="AA111" s="1" t="str">
        <f>IFERROR(VLOOKUP($V111,CAPTURE_SITE_INFO!$B$3:$U$501,6,FALSE),"")</f>
        <v/>
      </c>
      <c r="AB111" s="1" t="str">
        <f>IFERROR(VLOOKUP($V111,CAPTURE_SITE_INFO!$B$3:$U$501,7,FALSE),"")</f>
        <v/>
      </c>
      <c r="AC111" s="1" t="str">
        <f>IFERROR(VLOOKUP($V111,CAPTURE_SITE_INFO!$B$3:$U$501,8,FALSE),"")</f>
        <v/>
      </c>
      <c r="AD111" s="16" t="str">
        <f>IFERROR(VLOOKUP($V111,CAPTURE_SITE_INFO!$B$3:$U$501,9,FALSE),"")</f>
        <v/>
      </c>
      <c r="AE111" s="16" t="str">
        <f>IFERROR(VLOOKUP($V111,CAPTURE_SITE_INFO!$B$3:$U$501,10,FALSE),"")</f>
        <v/>
      </c>
      <c r="AF111" s="190" t="str">
        <f>IFERROR(VLOOKUP($V111,CAPTURE_SITE_INFO!$B$3:$U$501,11,FALSE),"")</f>
        <v/>
      </c>
      <c r="AG111" s="190" t="str">
        <f>IFERROR(VLOOKUP($V111,CAPTURE_SITE_INFO!$B$3:$U$501,12,FALSE),"")</f>
        <v/>
      </c>
      <c r="AH111" s="1" t="str">
        <f>IFERROR(VLOOKUP($V111,CAPTURE_SITE_INFO!$B$3:$U$501,13,FALSE),"")</f>
        <v/>
      </c>
      <c r="AI111" s="1" t="str">
        <f>IFERROR(VLOOKUP($V111,CAPTURE_SITE_INFO!$B$3:$U$501,14,FALSE),"")</f>
        <v/>
      </c>
      <c r="AJ111" s="1" t="str">
        <f>IFERROR(VLOOKUP($V111,CAPTURE_SITE_INFO!$B$3:$U$501,15,FALSE),"")</f>
        <v/>
      </c>
      <c r="AK111" s="1" t="str">
        <f>IFERROR(VLOOKUP($V111,CAPTURE_SITE_INFO!$B$3:$U$501,16,FALSE),"")</f>
        <v/>
      </c>
      <c r="AL111" s="1" t="str">
        <f>IFERROR(VLOOKUP($V111,CAPTURE_SITE_INFO!$B$3:$U$501,17,FALSE),"")</f>
        <v/>
      </c>
      <c r="AM111" s="1" t="str">
        <f>IFERROR(VLOOKUP($V111,CAPTURE_SITE_INFO!$B$3:$U$501,18,FALSE),"")</f>
        <v/>
      </c>
      <c r="AN111" s="1" t="str">
        <f>IFERROR(VLOOKUP($V111,CAPTURE_SITE_INFO!$B$3:$U$501,19,FALSE),"")</f>
        <v/>
      </c>
      <c r="AO111" s="1" t="str">
        <f>IFERROR(VLOOKUP($V111,CAPTURE_SITE_INFO!$B$3:$U$501,20,FALSE),"")</f>
        <v/>
      </c>
      <c r="AP111" s="1" t="str">
        <f>IFERROR(VLOOKUP($V111,CAPTURE_SITE_INFO!$B$3:$V$501,21,FALSE),"")</f>
        <v/>
      </c>
    </row>
    <row r="112" spans="1:42" x14ac:dyDescent="0.25">
      <c r="A112" s="1" t="str">
        <f t="shared" si="2"/>
        <v/>
      </c>
      <c r="B112" s="1" t="str">
        <f>IF(CAPTURE_DATA!O113="NOBATS___","NOBATS",IF(CAPTURE_DATA!O113="___","",CAPTURE_DATA!O113))</f>
        <v/>
      </c>
      <c r="C112" s="1" t="str">
        <f t="shared" si="3"/>
        <v/>
      </c>
      <c r="D112" s="1" t="str">
        <f>IF(CAPTURE_DATA!Q113 = 0,"",CAPTURE_DATA!Q113)</f>
        <v/>
      </c>
      <c r="E112" s="1" t="str">
        <f>IF(CAPTURE_DATA!R113 = 0,"",CAPTURE_DATA!R113)</f>
        <v/>
      </c>
      <c r="F112" s="1" t="str">
        <f>IF(CAPTURE_DATA!S113 = 0,"",CAPTURE_DATA!S113)</f>
        <v/>
      </c>
      <c r="G112" s="1" t="str">
        <f>IF(CAPTURE_DATA!T113=0,"",CAPTURE_DATA!T113)</f>
        <v/>
      </c>
      <c r="H112" s="1" t="str">
        <f>IF(CAPTURE_DATA!U113=0,"",CAPTURE_DATA!U113)</f>
        <v/>
      </c>
      <c r="I112" s="1" t="str">
        <f>IF(CAPTURE_DATA!V113=0,"",CAPTURE_DATA!V113)</f>
        <v/>
      </c>
      <c r="J112" s="1" t="str">
        <f>IF(CAPTURE_DATA!W113=0,"",CAPTURE_DATA!W113)</f>
        <v/>
      </c>
      <c r="K112" s="1" t="str">
        <f>IF(CAPTURE_DATA!X113="","",CAPTURE_DATA!X113)</f>
        <v/>
      </c>
      <c r="L112" s="1" t="str">
        <f>IF(CAPTURE_DATA!Y113="","",CAPTURE_DATA!Y113)</f>
        <v/>
      </c>
      <c r="M112" s="1" t="str">
        <f>IF(CAPTURE_DATA!Z113="","",CAPTURE_DATA!Z113)</f>
        <v/>
      </c>
      <c r="N112" s="1" t="str">
        <f>IF(CAPTURE_DATA!AA113=0,"",CAPTURE_DATA!AA113)</f>
        <v/>
      </c>
      <c r="O112" s="1" t="str">
        <f>IF(CAPTURE_DATA!AB113=0,"",CAPTURE_DATA!AB113)</f>
        <v/>
      </c>
      <c r="P112" s="1" t="str">
        <f>IF(CAPTURE_DATA!AC113="-","",CAPTURE_DATA!AC113)</f>
        <v/>
      </c>
      <c r="Q112" s="1" t="str">
        <f>IF(CAPTURE_DATA!AD113=0,"",CAPTURE_DATA!AD113)</f>
        <v/>
      </c>
      <c r="R112" s="1" t="str">
        <f>IF(CAPTURE_DATA!AE113=0,"",CAPTURE_DATA!AE113)</f>
        <v/>
      </c>
      <c r="S112" s="1" t="str">
        <f>IF(CAPTURE_DATA!AF113=0,"",CAPTURE_DATA!AF113)</f>
        <v/>
      </c>
      <c r="T112" s="16" t="str">
        <f>IF(B112="","",IF(B112="NBAT","",CAPTURE_DATA!A113))</f>
        <v/>
      </c>
      <c r="U112" s="1" t="str">
        <f>IF(CAPTURE_DATA!AG113=0,"",CAPTURE_DATA!AG113)</f>
        <v/>
      </c>
      <c r="V112" s="1" t="str">
        <f>IF(CAPTURE_DATA!AH113=0,"",CAPTURE_DATA!AH113)</f>
        <v/>
      </c>
      <c r="W112" s="1" t="str">
        <f>IFERROR(VLOOKUP(V112,CAPTURE_SITE_INFO!$B$3:$U$501,2,FALSE),"")</f>
        <v/>
      </c>
      <c r="X112" s="1" t="str">
        <f>IFERROR(VLOOKUP($V112,CAPTURE_SITE_INFO!$B$3:$U$501,3,FALSE),"")</f>
        <v/>
      </c>
      <c r="Y112" s="189" t="str">
        <f>IFERROR(VLOOKUP($V112,CAPTURE_SITE_INFO!$B$3:$U$501,4,FALSE),"")</f>
        <v/>
      </c>
      <c r="Z112" s="1" t="str">
        <f>IFERROR(VLOOKUP($V112,CAPTURE_SITE_INFO!$B$3:$U$501,5,FALSE),"")</f>
        <v/>
      </c>
      <c r="AA112" s="1" t="str">
        <f>IFERROR(VLOOKUP($V112,CAPTURE_SITE_INFO!$B$3:$U$501,6,FALSE),"")</f>
        <v/>
      </c>
      <c r="AB112" s="1" t="str">
        <f>IFERROR(VLOOKUP($V112,CAPTURE_SITE_INFO!$B$3:$U$501,7,FALSE),"")</f>
        <v/>
      </c>
      <c r="AC112" s="1" t="str">
        <f>IFERROR(VLOOKUP($V112,CAPTURE_SITE_INFO!$B$3:$U$501,8,FALSE),"")</f>
        <v/>
      </c>
      <c r="AD112" s="16" t="str">
        <f>IFERROR(VLOOKUP($V112,CAPTURE_SITE_INFO!$B$3:$U$501,9,FALSE),"")</f>
        <v/>
      </c>
      <c r="AE112" s="16" t="str">
        <f>IFERROR(VLOOKUP($V112,CAPTURE_SITE_INFO!$B$3:$U$501,10,FALSE),"")</f>
        <v/>
      </c>
      <c r="AF112" s="190" t="str">
        <f>IFERROR(VLOOKUP($V112,CAPTURE_SITE_INFO!$B$3:$U$501,11,FALSE),"")</f>
        <v/>
      </c>
      <c r="AG112" s="190" t="str">
        <f>IFERROR(VLOOKUP($V112,CAPTURE_SITE_INFO!$B$3:$U$501,12,FALSE),"")</f>
        <v/>
      </c>
      <c r="AH112" s="1" t="str">
        <f>IFERROR(VLOOKUP($V112,CAPTURE_SITE_INFO!$B$3:$U$501,13,FALSE),"")</f>
        <v/>
      </c>
      <c r="AI112" s="1" t="str">
        <f>IFERROR(VLOOKUP($V112,CAPTURE_SITE_INFO!$B$3:$U$501,14,FALSE),"")</f>
        <v/>
      </c>
      <c r="AJ112" s="1" t="str">
        <f>IFERROR(VLOOKUP($V112,CAPTURE_SITE_INFO!$B$3:$U$501,15,FALSE),"")</f>
        <v/>
      </c>
      <c r="AK112" s="1" t="str">
        <f>IFERROR(VLOOKUP($V112,CAPTURE_SITE_INFO!$B$3:$U$501,16,FALSE),"")</f>
        <v/>
      </c>
      <c r="AL112" s="1" t="str">
        <f>IFERROR(VLOOKUP($V112,CAPTURE_SITE_INFO!$B$3:$U$501,17,FALSE),"")</f>
        <v/>
      </c>
      <c r="AM112" s="1" t="str">
        <f>IFERROR(VLOOKUP($V112,CAPTURE_SITE_INFO!$B$3:$U$501,18,FALSE),"")</f>
        <v/>
      </c>
      <c r="AN112" s="1" t="str">
        <f>IFERROR(VLOOKUP($V112,CAPTURE_SITE_INFO!$B$3:$U$501,19,FALSE),"")</f>
        <v/>
      </c>
      <c r="AO112" s="1" t="str">
        <f>IFERROR(VLOOKUP($V112,CAPTURE_SITE_INFO!$B$3:$U$501,20,FALSE),"")</f>
        <v/>
      </c>
      <c r="AP112" s="1" t="str">
        <f>IFERROR(VLOOKUP($V112,CAPTURE_SITE_INFO!$B$3:$V$501,21,FALSE),"")</f>
        <v/>
      </c>
    </row>
    <row r="113" spans="1:42" x14ac:dyDescent="0.25">
      <c r="A113" s="1" t="str">
        <f t="shared" si="2"/>
        <v/>
      </c>
      <c r="B113" s="1" t="str">
        <f>IF(CAPTURE_DATA!O114="NOBATS___","NOBATS",IF(CAPTURE_DATA!O114="___","",CAPTURE_DATA!O114))</f>
        <v/>
      </c>
      <c r="C113" s="1" t="str">
        <f t="shared" si="3"/>
        <v/>
      </c>
      <c r="D113" s="1" t="str">
        <f>IF(CAPTURE_DATA!Q114 = 0,"",CAPTURE_DATA!Q114)</f>
        <v/>
      </c>
      <c r="E113" s="1" t="str">
        <f>IF(CAPTURE_DATA!R114 = 0,"",CAPTURE_DATA!R114)</f>
        <v/>
      </c>
      <c r="F113" s="1" t="str">
        <f>IF(CAPTURE_DATA!S114 = 0,"",CAPTURE_DATA!S114)</f>
        <v/>
      </c>
      <c r="G113" s="1" t="str">
        <f>IF(CAPTURE_DATA!T114=0,"",CAPTURE_DATA!T114)</f>
        <v/>
      </c>
      <c r="H113" s="1" t="str">
        <f>IF(CAPTURE_DATA!U114=0,"",CAPTURE_DATA!U114)</f>
        <v/>
      </c>
      <c r="I113" s="1" t="str">
        <f>IF(CAPTURE_DATA!V114=0,"",CAPTURE_DATA!V114)</f>
        <v/>
      </c>
      <c r="J113" s="1" t="str">
        <f>IF(CAPTURE_DATA!W114=0,"",CAPTURE_DATA!W114)</f>
        <v/>
      </c>
      <c r="K113" s="1" t="str">
        <f>IF(CAPTURE_DATA!X114="","",CAPTURE_DATA!X114)</f>
        <v/>
      </c>
      <c r="L113" s="1" t="str">
        <f>IF(CAPTURE_DATA!Y114="","",CAPTURE_DATA!Y114)</f>
        <v/>
      </c>
      <c r="M113" s="1" t="str">
        <f>IF(CAPTURE_DATA!Z114="","",CAPTURE_DATA!Z114)</f>
        <v/>
      </c>
      <c r="N113" s="1" t="str">
        <f>IF(CAPTURE_DATA!AA114=0,"",CAPTURE_DATA!AA114)</f>
        <v/>
      </c>
      <c r="O113" s="1" t="str">
        <f>IF(CAPTURE_DATA!AB114=0,"",CAPTURE_DATA!AB114)</f>
        <v/>
      </c>
      <c r="P113" s="1" t="str">
        <f>IF(CAPTURE_DATA!AC114="-","",CAPTURE_DATA!AC114)</f>
        <v/>
      </c>
      <c r="Q113" s="1" t="str">
        <f>IF(CAPTURE_DATA!AD114=0,"",CAPTURE_DATA!AD114)</f>
        <v/>
      </c>
      <c r="R113" s="1" t="str">
        <f>IF(CAPTURE_DATA!AE114=0,"",CAPTURE_DATA!AE114)</f>
        <v/>
      </c>
      <c r="S113" s="1" t="str">
        <f>IF(CAPTURE_DATA!AF114=0,"",CAPTURE_DATA!AF114)</f>
        <v/>
      </c>
      <c r="T113" s="16" t="str">
        <f>IF(B113="","",IF(B113="NBAT","",CAPTURE_DATA!A114))</f>
        <v/>
      </c>
      <c r="U113" s="1" t="str">
        <f>IF(CAPTURE_DATA!AG114=0,"",CAPTURE_DATA!AG114)</f>
        <v/>
      </c>
      <c r="V113" s="1" t="str">
        <f>IF(CAPTURE_DATA!AH114=0,"",CAPTURE_DATA!AH114)</f>
        <v/>
      </c>
      <c r="W113" s="1" t="str">
        <f>IFERROR(VLOOKUP(V113,CAPTURE_SITE_INFO!$B$3:$U$501,2,FALSE),"")</f>
        <v/>
      </c>
      <c r="X113" s="1" t="str">
        <f>IFERROR(VLOOKUP($V113,CAPTURE_SITE_INFO!$B$3:$U$501,3,FALSE),"")</f>
        <v/>
      </c>
      <c r="Y113" s="189" t="str">
        <f>IFERROR(VLOOKUP($V113,CAPTURE_SITE_INFO!$B$3:$U$501,4,FALSE),"")</f>
        <v/>
      </c>
      <c r="Z113" s="1" t="str">
        <f>IFERROR(VLOOKUP($V113,CAPTURE_SITE_INFO!$B$3:$U$501,5,FALSE),"")</f>
        <v/>
      </c>
      <c r="AA113" s="1" t="str">
        <f>IFERROR(VLOOKUP($V113,CAPTURE_SITE_INFO!$B$3:$U$501,6,FALSE),"")</f>
        <v/>
      </c>
      <c r="AB113" s="1" t="str">
        <f>IFERROR(VLOOKUP($V113,CAPTURE_SITE_INFO!$B$3:$U$501,7,FALSE),"")</f>
        <v/>
      </c>
      <c r="AC113" s="1" t="str">
        <f>IFERROR(VLOOKUP($V113,CAPTURE_SITE_INFO!$B$3:$U$501,8,FALSE),"")</f>
        <v/>
      </c>
      <c r="AD113" s="16" t="str">
        <f>IFERROR(VLOOKUP($V113,CAPTURE_SITE_INFO!$B$3:$U$501,9,FALSE),"")</f>
        <v/>
      </c>
      <c r="AE113" s="16" t="str">
        <f>IFERROR(VLOOKUP($V113,CAPTURE_SITE_INFO!$B$3:$U$501,10,FALSE),"")</f>
        <v/>
      </c>
      <c r="AF113" s="190" t="str">
        <f>IFERROR(VLOOKUP($V113,CAPTURE_SITE_INFO!$B$3:$U$501,11,FALSE),"")</f>
        <v/>
      </c>
      <c r="AG113" s="190" t="str">
        <f>IFERROR(VLOOKUP($V113,CAPTURE_SITE_INFO!$B$3:$U$501,12,FALSE),"")</f>
        <v/>
      </c>
      <c r="AH113" s="1" t="str">
        <f>IFERROR(VLOOKUP($V113,CAPTURE_SITE_INFO!$B$3:$U$501,13,FALSE),"")</f>
        <v/>
      </c>
      <c r="AI113" s="1" t="str">
        <f>IFERROR(VLOOKUP($V113,CAPTURE_SITE_INFO!$B$3:$U$501,14,FALSE),"")</f>
        <v/>
      </c>
      <c r="AJ113" s="1" t="str">
        <f>IFERROR(VLOOKUP($V113,CAPTURE_SITE_INFO!$B$3:$U$501,15,FALSE),"")</f>
        <v/>
      </c>
      <c r="AK113" s="1" t="str">
        <f>IFERROR(VLOOKUP($V113,CAPTURE_SITE_INFO!$B$3:$U$501,16,FALSE),"")</f>
        <v/>
      </c>
      <c r="AL113" s="1" t="str">
        <f>IFERROR(VLOOKUP($V113,CAPTURE_SITE_INFO!$B$3:$U$501,17,FALSE),"")</f>
        <v/>
      </c>
      <c r="AM113" s="1" t="str">
        <f>IFERROR(VLOOKUP($V113,CAPTURE_SITE_INFO!$B$3:$U$501,18,FALSE),"")</f>
        <v/>
      </c>
      <c r="AN113" s="1" t="str">
        <f>IFERROR(VLOOKUP($V113,CAPTURE_SITE_INFO!$B$3:$U$501,19,FALSE),"")</f>
        <v/>
      </c>
      <c r="AO113" s="1" t="str">
        <f>IFERROR(VLOOKUP($V113,CAPTURE_SITE_INFO!$B$3:$U$501,20,FALSE),"")</f>
        <v/>
      </c>
      <c r="AP113" s="1" t="str">
        <f>IFERROR(VLOOKUP($V113,CAPTURE_SITE_INFO!$B$3:$V$501,21,FALSE),"")</f>
        <v/>
      </c>
    </row>
    <row r="114" spans="1:42" x14ac:dyDescent="0.25">
      <c r="A114" s="1" t="str">
        <f t="shared" si="2"/>
        <v/>
      </c>
      <c r="B114" s="1" t="str">
        <f>IF(CAPTURE_DATA!O115="NOBATS___","NOBATS",IF(CAPTURE_DATA!O115="___","",CAPTURE_DATA!O115))</f>
        <v/>
      </c>
      <c r="C114" s="1" t="str">
        <f t="shared" si="3"/>
        <v/>
      </c>
      <c r="D114" s="1" t="str">
        <f>IF(CAPTURE_DATA!Q115 = 0,"",CAPTURE_DATA!Q115)</f>
        <v/>
      </c>
      <c r="E114" s="1" t="str">
        <f>IF(CAPTURE_DATA!R115 = 0,"",CAPTURE_DATA!R115)</f>
        <v/>
      </c>
      <c r="F114" s="1" t="str">
        <f>IF(CAPTURE_DATA!S115 = 0,"",CAPTURE_DATA!S115)</f>
        <v/>
      </c>
      <c r="G114" s="1" t="str">
        <f>IF(CAPTURE_DATA!T115=0,"",CAPTURE_DATA!T115)</f>
        <v/>
      </c>
      <c r="H114" s="1" t="str">
        <f>IF(CAPTURE_DATA!U115=0,"",CAPTURE_DATA!U115)</f>
        <v/>
      </c>
      <c r="I114" s="1" t="str">
        <f>IF(CAPTURE_DATA!V115=0,"",CAPTURE_DATA!V115)</f>
        <v/>
      </c>
      <c r="J114" s="1" t="str">
        <f>IF(CAPTURE_DATA!W115=0,"",CAPTURE_DATA!W115)</f>
        <v/>
      </c>
      <c r="K114" s="1" t="str">
        <f>IF(CAPTURE_DATA!X115="","",CAPTURE_DATA!X115)</f>
        <v/>
      </c>
      <c r="L114" s="1" t="str">
        <f>IF(CAPTURE_DATA!Y115="","",CAPTURE_DATA!Y115)</f>
        <v/>
      </c>
      <c r="M114" s="1" t="str">
        <f>IF(CAPTURE_DATA!Z115="","",CAPTURE_DATA!Z115)</f>
        <v/>
      </c>
      <c r="N114" s="1" t="str">
        <f>IF(CAPTURE_DATA!AA115=0,"",CAPTURE_DATA!AA115)</f>
        <v/>
      </c>
      <c r="O114" s="1" t="str">
        <f>IF(CAPTURE_DATA!AB115=0,"",CAPTURE_DATA!AB115)</f>
        <v/>
      </c>
      <c r="P114" s="1" t="str">
        <f>IF(CAPTURE_DATA!AC115="-","",CAPTURE_DATA!AC115)</f>
        <v/>
      </c>
      <c r="Q114" s="1" t="str">
        <f>IF(CAPTURE_DATA!AD115=0,"",CAPTURE_DATA!AD115)</f>
        <v/>
      </c>
      <c r="R114" s="1" t="str">
        <f>IF(CAPTURE_DATA!AE115=0,"",CAPTURE_DATA!AE115)</f>
        <v/>
      </c>
      <c r="S114" s="1" t="str">
        <f>IF(CAPTURE_DATA!AF115=0,"",CAPTURE_DATA!AF115)</f>
        <v/>
      </c>
      <c r="T114" s="16" t="str">
        <f>IF(B114="","",IF(B114="NBAT","",CAPTURE_DATA!A115))</f>
        <v/>
      </c>
      <c r="U114" s="1" t="str">
        <f>IF(CAPTURE_DATA!AG115=0,"",CAPTURE_DATA!AG115)</f>
        <v/>
      </c>
      <c r="V114" s="1" t="str">
        <f>IF(CAPTURE_DATA!AH115=0,"",CAPTURE_DATA!AH115)</f>
        <v/>
      </c>
      <c r="W114" s="1" t="str">
        <f>IFERROR(VLOOKUP(V114,CAPTURE_SITE_INFO!$B$3:$U$501,2,FALSE),"")</f>
        <v/>
      </c>
      <c r="X114" s="1" t="str">
        <f>IFERROR(VLOOKUP($V114,CAPTURE_SITE_INFO!$B$3:$U$501,3,FALSE),"")</f>
        <v/>
      </c>
      <c r="Y114" s="189" t="str">
        <f>IFERROR(VLOOKUP($V114,CAPTURE_SITE_INFO!$B$3:$U$501,4,FALSE),"")</f>
        <v/>
      </c>
      <c r="Z114" s="1" t="str">
        <f>IFERROR(VLOOKUP($V114,CAPTURE_SITE_INFO!$B$3:$U$501,5,FALSE),"")</f>
        <v/>
      </c>
      <c r="AA114" s="1" t="str">
        <f>IFERROR(VLOOKUP($V114,CAPTURE_SITE_INFO!$B$3:$U$501,6,FALSE),"")</f>
        <v/>
      </c>
      <c r="AB114" s="1" t="str">
        <f>IFERROR(VLOOKUP($V114,CAPTURE_SITE_INFO!$B$3:$U$501,7,FALSE),"")</f>
        <v/>
      </c>
      <c r="AC114" s="1" t="str">
        <f>IFERROR(VLOOKUP($V114,CAPTURE_SITE_INFO!$B$3:$U$501,8,FALSE),"")</f>
        <v/>
      </c>
      <c r="AD114" s="16" t="str">
        <f>IFERROR(VLOOKUP($V114,CAPTURE_SITE_INFO!$B$3:$U$501,9,FALSE),"")</f>
        <v/>
      </c>
      <c r="AE114" s="16" t="str">
        <f>IFERROR(VLOOKUP($V114,CAPTURE_SITE_INFO!$B$3:$U$501,10,FALSE),"")</f>
        <v/>
      </c>
      <c r="AF114" s="190" t="str">
        <f>IFERROR(VLOOKUP($V114,CAPTURE_SITE_INFO!$B$3:$U$501,11,FALSE),"")</f>
        <v/>
      </c>
      <c r="AG114" s="190" t="str">
        <f>IFERROR(VLOOKUP($V114,CAPTURE_SITE_INFO!$B$3:$U$501,12,FALSE),"")</f>
        <v/>
      </c>
      <c r="AH114" s="1" t="str">
        <f>IFERROR(VLOOKUP($V114,CAPTURE_SITE_INFO!$B$3:$U$501,13,FALSE),"")</f>
        <v/>
      </c>
      <c r="AI114" s="1" t="str">
        <f>IFERROR(VLOOKUP($V114,CAPTURE_SITE_INFO!$B$3:$U$501,14,FALSE),"")</f>
        <v/>
      </c>
      <c r="AJ114" s="1" t="str">
        <f>IFERROR(VLOOKUP($V114,CAPTURE_SITE_INFO!$B$3:$U$501,15,FALSE),"")</f>
        <v/>
      </c>
      <c r="AK114" s="1" t="str">
        <f>IFERROR(VLOOKUP($V114,CAPTURE_SITE_INFO!$B$3:$U$501,16,FALSE),"")</f>
        <v/>
      </c>
      <c r="AL114" s="1" t="str">
        <f>IFERROR(VLOOKUP($V114,CAPTURE_SITE_INFO!$B$3:$U$501,17,FALSE),"")</f>
        <v/>
      </c>
      <c r="AM114" s="1" t="str">
        <f>IFERROR(VLOOKUP($V114,CAPTURE_SITE_INFO!$B$3:$U$501,18,FALSE),"")</f>
        <v/>
      </c>
      <c r="AN114" s="1" t="str">
        <f>IFERROR(VLOOKUP($V114,CAPTURE_SITE_INFO!$B$3:$U$501,19,FALSE),"")</f>
        <v/>
      </c>
      <c r="AO114" s="1" t="str">
        <f>IFERROR(VLOOKUP($V114,CAPTURE_SITE_INFO!$B$3:$U$501,20,FALSE),"")</f>
        <v/>
      </c>
      <c r="AP114" s="1" t="str">
        <f>IFERROR(VLOOKUP($V114,CAPTURE_SITE_INFO!$B$3:$V$501,21,FALSE),"")</f>
        <v/>
      </c>
    </row>
    <row r="115" spans="1:42" x14ac:dyDescent="0.25">
      <c r="A115" s="1" t="str">
        <f t="shared" si="2"/>
        <v/>
      </c>
      <c r="B115" s="1" t="str">
        <f>IF(CAPTURE_DATA!O116="NOBATS___","NOBATS",IF(CAPTURE_DATA!O116="___","",CAPTURE_DATA!O116))</f>
        <v/>
      </c>
      <c r="C115" s="1" t="str">
        <f t="shared" si="3"/>
        <v/>
      </c>
      <c r="D115" s="1" t="str">
        <f>IF(CAPTURE_DATA!Q116 = 0,"",CAPTURE_DATA!Q116)</f>
        <v/>
      </c>
      <c r="E115" s="1" t="str">
        <f>IF(CAPTURE_DATA!R116 = 0,"",CAPTURE_DATA!R116)</f>
        <v/>
      </c>
      <c r="F115" s="1" t="str">
        <f>IF(CAPTURE_DATA!S116 = 0,"",CAPTURE_DATA!S116)</f>
        <v/>
      </c>
      <c r="G115" s="1" t="str">
        <f>IF(CAPTURE_DATA!T116=0,"",CAPTURE_DATA!T116)</f>
        <v/>
      </c>
      <c r="H115" s="1" t="str">
        <f>IF(CAPTURE_DATA!U116=0,"",CAPTURE_DATA!U116)</f>
        <v/>
      </c>
      <c r="I115" s="1" t="str">
        <f>IF(CAPTURE_DATA!V116=0,"",CAPTURE_DATA!V116)</f>
        <v/>
      </c>
      <c r="J115" s="1" t="str">
        <f>IF(CAPTURE_DATA!W116=0,"",CAPTURE_DATA!W116)</f>
        <v/>
      </c>
      <c r="K115" s="1" t="str">
        <f>IF(CAPTURE_DATA!X116="","",CAPTURE_DATA!X116)</f>
        <v/>
      </c>
      <c r="L115" s="1" t="str">
        <f>IF(CAPTURE_DATA!Y116="","",CAPTURE_DATA!Y116)</f>
        <v/>
      </c>
      <c r="M115" s="1" t="str">
        <f>IF(CAPTURE_DATA!Z116="","",CAPTURE_DATA!Z116)</f>
        <v/>
      </c>
      <c r="N115" s="1" t="str">
        <f>IF(CAPTURE_DATA!AA116=0,"",CAPTURE_DATA!AA116)</f>
        <v/>
      </c>
      <c r="O115" s="1" t="str">
        <f>IF(CAPTURE_DATA!AB116=0,"",CAPTURE_DATA!AB116)</f>
        <v/>
      </c>
      <c r="P115" s="1" t="str">
        <f>IF(CAPTURE_DATA!AC116="-","",CAPTURE_DATA!AC116)</f>
        <v/>
      </c>
      <c r="Q115" s="1" t="str">
        <f>IF(CAPTURE_DATA!AD116=0,"",CAPTURE_DATA!AD116)</f>
        <v/>
      </c>
      <c r="R115" s="1" t="str">
        <f>IF(CAPTURE_DATA!AE116=0,"",CAPTURE_DATA!AE116)</f>
        <v/>
      </c>
      <c r="S115" s="1" t="str">
        <f>IF(CAPTURE_DATA!AF116=0,"",CAPTURE_DATA!AF116)</f>
        <v/>
      </c>
      <c r="T115" s="16" t="str">
        <f>IF(B115="","",IF(B115="NBAT","",CAPTURE_DATA!A116))</f>
        <v/>
      </c>
      <c r="U115" s="1" t="str">
        <f>IF(CAPTURE_DATA!AG116=0,"",CAPTURE_DATA!AG116)</f>
        <v/>
      </c>
      <c r="V115" s="1" t="str">
        <f>IF(CAPTURE_DATA!AH116=0,"",CAPTURE_DATA!AH116)</f>
        <v/>
      </c>
      <c r="W115" s="1" t="str">
        <f>IFERROR(VLOOKUP(V115,CAPTURE_SITE_INFO!$B$3:$U$501,2,FALSE),"")</f>
        <v/>
      </c>
      <c r="X115" s="1" t="str">
        <f>IFERROR(VLOOKUP($V115,CAPTURE_SITE_INFO!$B$3:$U$501,3,FALSE),"")</f>
        <v/>
      </c>
      <c r="Y115" s="189" t="str">
        <f>IFERROR(VLOOKUP($V115,CAPTURE_SITE_INFO!$B$3:$U$501,4,FALSE),"")</f>
        <v/>
      </c>
      <c r="Z115" s="1" t="str">
        <f>IFERROR(VLOOKUP($V115,CAPTURE_SITE_INFO!$B$3:$U$501,5,FALSE),"")</f>
        <v/>
      </c>
      <c r="AA115" s="1" t="str">
        <f>IFERROR(VLOOKUP($V115,CAPTURE_SITE_INFO!$B$3:$U$501,6,FALSE),"")</f>
        <v/>
      </c>
      <c r="AB115" s="1" t="str">
        <f>IFERROR(VLOOKUP($V115,CAPTURE_SITE_INFO!$B$3:$U$501,7,FALSE),"")</f>
        <v/>
      </c>
      <c r="AC115" s="1" t="str">
        <f>IFERROR(VLOOKUP($V115,CAPTURE_SITE_INFO!$B$3:$U$501,8,FALSE),"")</f>
        <v/>
      </c>
      <c r="AD115" s="16" t="str">
        <f>IFERROR(VLOOKUP($V115,CAPTURE_SITE_INFO!$B$3:$U$501,9,FALSE),"")</f>
        <v/>
      </c>
      <c r="AE115" s="16" t="str">
        <f>IFERROR(VLOOKUP($V115,CAPTURE_SITE_INFO!$B$3:$U$501,10,FALSE),"")</f>
        <v/>
      </c>
      <c r="AF115" s="190" t="str">
        <f>IFERROR(VLOOKUP($V115,CAPTURE_SITE_INFO!$B$3:$U$501,11,FALSE),"")</f>
        <v/>
      </c>
      <c r="AG115" s="190" t="str">
        <f>IFERROR(VLOOKUP($V115,CAPTURE_SITE_INFO!$B$3:$U$501,12,FALSE),"")</f>
        <v/>
      </c>
      <c r="AH115" s="1" t="str">
        <f>IFERROR(VLOOKUP($V115,CAPTURE_SITE_INFO!$B$3:$U$501,13,FALSE),"")</f>
        <v/>
      </c>
      <c r="AI115" s="1" t="str">
        <f>IFERROR(VLOOKUP($V115,CAPTURE_SITE_INFO!$B$3:$U$501,14,FALSE),"")</f>
        <v/>
      </c>
      <c r="AJ115" s="1" t="str">
        <f>IFERROR(VLOOKUP($V115,CAPTURE_SITE_INFO!$B$3:$U$501,15,FALSE),"")</f>
        <v/>
      </c>
      <c r="AK115" s="1" t="str">
        <f>IFERROR(VLOOKUP($V115,CAPTURE_SITE_INFO!$B$3:$U$501,16,FALSE),"")</f>
        <v/>
      </c>
      <c r="AL115" s="1" t="str">
        <f>IFERROR(VLOOKUP($V115,CAPTURE_SITE_INFO!$B$3:$U$501,17,FALSE),"")</f>
        <v/>
      </c>
      <c r="AM115" s="1" t="str">
        <f>IFERROR(VLOOKUP($V115,CAPTURE_SITE_INFO!$B$3:$U$501,18,FALSE),"")</f>
        <v/>
      </c>
      <c r="AN115" s="1" t="str">
        <f>IFERROR(VLOOKUP($V115,CAPTURE_SITE_INFO!$B$3:$U$501,19,FALSE),"")</f>
        <v/>
      </c>
      <c r="AO115" s="1" t="str">
        <f>IFERROR(VLOOKUP($V115,CAPTURE_SITE_INFO!$B$3:$U$501,20,FALSE),"")</f>
        <v/>
      </c>
      <c r="AP115" s="1" t="str">
        <f>IFERROR(VLOOKUP($V115,CAPTURE_SITE_INFO!$B$3:$V$501,21,FALSE),"")</f>
        <v/>
      </c>
    </row>
    <row r="116" spans="1:42" x14ac:dyDescent="0.25">
      <c r="A116" s="1" t="str">
        <f t="shared" si="2"/>
        <v/>
      </c>
      <c r="B116" s="1" t="str">
        <f>IF(CAPTURE_DATA!O117="NOBATS___","NOBATS",IF(CAPTURE_DATA!O117="___","",CAPTURE_DATA!O117))</f>
        <v/>
      </c>
      <c r="C116" s="1" t="str">
        <f t="shared" si="3"/>
        <v/>
      </c>
      <c r="D116" s="1" t="str">
        <f>IF(CAPTURE_DATA!Q117 = 0,"",CAPTURE_DATA!Q117)</f>
        <v/>
      </c>
      <c r="E116" s="1" t="str">
        <f>IF(CAPTURE_DATA!R117 = 0,"",CAPTURE_DATA!R117)</f>
        <v/>
      </c>
      <c r="F116" s="1" t="str">
        <f>IF(CAPTURE_DATA!S117 = 0,"",CAPTURE_DATA!S117)</f>
        <v/>
      </c>
      <c r="G116" s="1" t="str">
        <f>IF(CAPTURE_DATA!T117=0,"",CAPTURE_DATA!T117)</f>
        <v/>
      </c>
      <c r="H116" s="1" t="str">
        <f>IF(CAPTURE_DATA!U117=0,"",CAPTURE_DATA!U117)</f>
        <v/>
      </c>
      <c r="I116" s="1" t="str">
        <f>IF(CAPTURE_DATA!V117=0,"",CAPTURE_DATA!V117)</f>
        <v/>
      </c>
      <c r="J116" s="1" t="str">
        <f>IF(CAPTURE_DATA!W117=0,"",CAPTURE_DATA!W117)</f>
        <v/>
      </c>
      <c r="K116" s="1" t="str">
        <f>IF(CAPTURE_DATA!X117="","",CAPTURE_DATA!X117)</f>
        <v/>
      </c>
      <c r="L116" s="1" t="str">
        <f>IF(CAPTURE_DATA!Y117="","",CAPTURE_DATA!Y117)</f>
        <v/>
      </c>
      <c r="M116" s="1" t="str">
        <f>IF(CAPTURE_DATA!Z117="","",CAPTURE_DATA!Z117)</f>
        <v/>
      </c>
      <c r="N116" s="1" t="str">
        <f>IF(CAPTURE_DATA!AA117=0,"",CAPTURE_DATA!AA117)</f>
        <v/>
      </c>
      <c r="O116" s="1" t="str">
        <f>IF(CAPTURE_DATA!AB117=0,"",CAPTURE_DATA!AB117)</f>
        <v/>
      </c>
      <c r="P116" s="1" t="str">
        <f>IF(CAPTURE_DATA!AC117="-","",CAPTURE_DATA!AC117)</f>
        <v/>
      </c>
      <c r="Q116" s="1" t="str">
        <f>IF(CAPTURE_DATA!AD117=0,"",CAPTURE_DATA!AD117)</f>
        <v/>
      </c>
      <c r="R116" s="1" t="str">
        <f>IF(CAPTURE_DATA!AE117=0,"",CAPTURE_DATA!AE117)</f>
        <v/>
      </c>
      <c r="S116" s="1" t="str">
        <f>IF(CAPTURE_DATA!AF117=0,"",CAPTURE_DATA!AF117)</f>
        <v/>
      </c>
      <c r="T116" s="16" t="str">
        <f>IF(B116="","",IF(B116="NBAT","",CAPTURE_DATA!A117))</f>
        <v/>
      </c>
      <c r="U116" s="1" t="str">
        <f>IF(CAPTURE_DATA!AG117=0,"",CAPTURE_DATA!AG117)</f>
        <v/>
      </c>
      <c r="V116" s="1" t="str">
        <f>IF(CAPTURE_DATA!AH117=0,"",CAPTURE_DATA!AH117)</f>
        <v/>
      </c>
      <c r="W116" s="1" t="str">
        <f>IFERROR(VLOOKUP(V116,CAPTURE_SITE_INFO!$B$3:$U$501,2,FALSE),"")</f>
        <v/>
      </c>
      <c r="X116" s="1" t="str">
        <f>IFERROR(VLOOKUP($V116,CAPTURE_SITE_INFO!$B$3:$U$501,3,FALSE),"")</f>
        <v/>
      </c>
      <c r="Y116" s="189" t="str">
        <f>IFERROR(VLOOKUP($V116,CAPTURE_SITE_INFO!$B$3:$U$501,4,FALSE),"")</f>
        <v/>
      </c>
      <c r="Z116" s="1" t="str">
        <f>IFERROR(VLOOKUP($V116,CAPTURE_SITE_INFO!$B$3:$U$501,5,FALSE),"")</f>
        <v/>
      </c>
      <c r="AA116" s="1" t="str">
        <f>IFERROR(VLOOKUP($V116,CAPTURE_SITE_INFO!$B$3:$U$501,6,FALSE),"")</f>
        <v/>
      </c>
      <c r="AB116" s="1" t="str">
        <f>IFERROR(VLOOKUP($V116,CAPTURE_SITE_INFO!$B$3:$U$501,7,FALSE),"")</f>
        <v/>
      </c>
      <c r="AC116" s="1" t="str">
        <f>IFERROR(VLOOKUP($V116,CAPTURE_SITE_INFO!$B$3:$U$501,8,FALSE),"")</f>
        <v/>
      </c>
      <c r="AD116" s="16" t="str">
        <f>IFERROR(VLOOKUP($V116,CAPTURE_SITE_INFO!$B$3:$U$501,9,FALSE),"")</f>
        <v/>
      </c>
      <c r="AE116" s="16" t="str">
        <f>IFERROR(VLOOKUP($V116,CAPTURE_SITE_INFO!$B$3:$U$501,10,FALSE),"")</f>
        <v/>
      </c>
      <c r="AF116" s="190" t="str">
        <f>IFERROR(VLOOKUP($V116,CAPTURE_SITE_INFO!$B$3:$U$501,11,FALSE),"")</f>
        <v/>
      </c>
      <c r="AG116" s="190" t="str">
        <f>IFERROR(VLOOKUP($V116,CAPTURE_SITE_INFO!$B$3:$U$501,12,FALSE),"")</f>
        <v/>
      </c>
      <c r="AH116" s="1" t="str">
        <f>IFERROR(VLOOKUP($V116,CAPTURE_SITE_INFO!$B$3:$U$501,13,FALSE),"")</f>
        <v/>
      </c>
      <c r="AI116" s="1" t="str">
        <f>IFERROR(VLOOKUP($V116,CAPTURE_SITE_INFO!$B$3:$U$501,14,FALSE),"")</f>
        <v/>
      </c>
      <c r="AJ116" s="1" t="str">
        <f>IFERROR(VLOOKUP($V116,CAPTURE_SITE_INFO!$B$3:$U$501,15,FALSE),"")</f>
        <v/>
      </c>
      <c r="AK116" s="1" t="str">
        <f>IFERROR(VLOOKUP($V116,CAPTURE_SITE_INFO!$B$3:$U$501,16,FALSE),"")</f>
        <v/>
      </c>
      <c r="AL116" s="1" t="str">
        <f>IFERROR(VLOOKUP($V116,CAPTURE_SITE_INFO!$B$3:$U$501,17,FALSE),"")</f>
        <v/>
      </c>
      <c r="AM116" s="1" t="str">
        <f>IFERROR(VLOOKUP($V116,CAPTURE_SITE_INFO!$B$3:$U$501,18,FALSE),"")</f>
        <v/>
      </c>
      <c r="AN116" s="1" t="str">
        <f>IFERROR(VLOOKUP($V116,CAPTURE_SITE_INFO!$B$3:$U$501,19,FALSE),"")</f>
        <v/>
      </c>
      <c r="AO116" s="1" t="str">
        <f>IFERROR(VLOOKUP($V116,CAPTURE_SITE_INFO!$B$3:$U$501,20,FALSE),"")</f>
        <v/>
      </c>
      <c r="AP116" s="1" t="str">
        <f>IFERROR(VLOOKUP($V116,CAPTURE_SITE_INFO!$B$3:$V$501,21,FALSE),"")</f>
        <v/>
      </c>
    </row>
    <row r="117" spans="1:42" x14ac:dyDescent="0.25">
      <c r="A117" s="1" t="str">
        <f t="shared" si="2"/>
        <v/>
      </c>
      <c r="B117" s="1" t="str">
        <f>IF(CAPTURE_DATA!O118="NOBATS___","NOBATS",IF(CAPTURE_DATA!O118="___","",CAPTURE_DATA!O118))</f>
        <v/>
      </c>
      <c r="C117" s="1" t="str">
        <f t="shared" si="3"/>
        <v/>
      </c>
      <c r="D117" s="1" t="str">
        <f>IF(CAPTURE_DATA!Q118 = 0,"",CAPTURE_DATA!Q118)</f>
        <v/>
      </c>
      <c r="E117" s="1" t="str">
        <f>IF(CAPTURE_DATA!R118 = 0,"",CAPTURE_DATA!R118)</f>
        <v/>
      </c>
      <c r="F117" s="1" t="str">
        <f>IF(CAPTURE_DATA!S118 = 0,"",CAPTURE_DATA!S118)</f>
        <v/>
      </c>
      <c r="G117" s="1" t="str">
        <f>IF(CAPTURE_DATA!T118=0,"",CAPTURE_DATA!T118)</f>
        <v/>
      </c>
      <c r="H117" s="1" t="str">
        <f>IF(CAPTURE_DATA!U118=0,"",CAPTURE_DATA!U118)</f>
        <v/>
      </c>
      <c r="I117" s="1" t="str">
        <f>IF(CAPTURE_DATA!V118=0,"",CAPTURE_DATA!V118)</f>
        <v/>
      </c>
      <c r="J117" s="1" t="str">
        <f>IF(CAPTURE_DATA!W118=0,"",CAPTURE_DATA!W118)</f>
        <v/>
      </c>
      <c r="K117" s="1" t="str">
        <f>IF(CAPTURE_DATA!X118="","",CAPTURE_DATA!X118)</f>
        <v/>
      </c>
      <c r="L117" s="1" t="str">
        <f>IF(CAPTURE_DATA!Y118="","",CAPTURE_DATA!Y118)</f>
        <v/>
      </c>
      <c r="M117" s="1" t="str">
        <f>IF(CAPTURE_DATA!Z118="","",CAPTURE_DATA!Z118)</f>
        <v/>
      </c>
      <c r="N117" s="1" t="str">
        <f>IF(CAPTURE_DATA!AA118=0,"",CAPTURE_DATA!AA118)</f>
        <v/>
      </c>
      <c r="O117" s="1" t="str">
        <f>IF(CAPTURE_DATA!AB118=0,"",CAPTURE_DATA!AB118)</f>
        <v/>
      </c>
      <c r="P117" s="1" t="str">
        <f>IF(CAPTURE_DATA!AC118="-","",CAPTURE_DATA!AC118)</f>
        <v/>
      </c>
      <c r="Q117" s="1" t="str">
        <f>IF(CAPTURE_DATA!AD118=0,"",CAPTURE_DATA!AD118)</f>
        <v/>
      </c>
      <c r="R117" s="1" t="str">
        <f>IF(CAPTURE_DATA!AE118=0,"",CAPTURE_DATA!AE118)</f>
        <v/>
      </c>
      <c r="S117" s="1" t="str">
        <f>IF(CAPTURE_DATA!AF118=0,"",CAPTURE_DATA!AF118)</f>
        <v/>
      </c>
      <c r="T117" s="16" t="str">
        <f>IF(B117="","",IF(B117="NBAT","",CAPTURE_DATA!A118))</f>
        <v/>
      </c>
      <c r="U117" s="1" t="str">
        <f>IF(CAPTURE_DATA!AG118=0,"",CAPTURE_DATA!AG118)</f>
        <v/>
      </c>
      <c r="V117" s="1" t="str">
        <f>IF(CAPTURE_DATA!AH118=0,"",CAPTURE_DATA!AH118)</f>
        <v/>
      </c>
      <c r="W117" s="1" t="str">
        <f>IFERROR(VLOOKUP(V117,CAPTURE_SITE_INFO!$B$3:$U$501,2,FALSE),"")</f>
        <v/>
      </c>
      <c r="X117" s="1" t="str">
        <f>IFERROR(VLOOKUP($V117,CAPTURE_SITE_INFO!$B$3:$U$501,3,FALSE),"")</f>
        <v/>
      </c>
      <c r="Y117" s="189" t="str">
        <f>IFERROR(VLOOKUP($V117,CAPTURE_SITE_INFO!$B$3:$U$501,4,FALSE),"")</f>
        <v/>
      </c>
      <c r="Z117" s="1" t="str">
        <f>IFERROR(VLOOKUP($V117,CAPTURE_SITE_INFO!$B$3:$U$501,5,FALSE),"")</f>
        <v/>
      </c>
      <c r="AA117" s="1" t="str">
        <f>IFERROR(VLOOKUP($V117,CAPTURE_SITE_INFO!$B$3:$U$501,6,FALSE),"")</f>
        <v/>
      </c>
      <c r="AB117" s="1" t="str">
        <f>IFERROR(VLOOKUP($V117,CAPTURE_SITE_INFO!$B$3:$U$501,7,FALSE),"")</f>
        <v/>
      </c>
      <c r="AC117" s="1" t="str">
        <f>IFERROR(VLOOKUP($V117,CAPTURE_SITE_INFO!$B$3:$U$501,8,FALSE),"")</f>
        <v/>
      </c>
      <c r="AD117" s="16" t="str">
        <f>IFERROR(VLOOKUP($V117,CAPTURE_SITE_INFO!$B$3:$U$501,9,FALSE),"")</f>
        <v/>
      </c>
      <c r="AE117" s="16" t="str">
        <f>IFERROR(VLOOKUP($V117,CAPTURE_SITE_INFO!$B$3:$U$501,10,FALSE),"")</f>
        <v/>
      </c>
      <c r="AF117" s="190" t="str">
        <f>IFERROR(VLOOKUP($V117,CAPTURE_SITE_INFO!$B$3:$U$501,11,FALSE),"")</f>
        <v/>
      </c>
      <c r="AG117" s="190" t="str">
        <f>IFERROR(VLOOKUP($V117,CAPTURE_SITE_INFO!$B$3:$U$501,12,FALSE),"")</f>
        <v/>
      </c>
      <c r="AH117" s="1" t="str">
        <f>IFERROR(VLOOKUP($V117,CAPTURE_SITE_INFO!$B$3:$U$501,13,FALSE),"")</f>
        <v/>
      </c>
      <c r="AI117" s="1" t="str">
        <f>IFERROR(VLOOKUP($V117,CAPTURE_SITE_INFO!$B$3:$U$501,14,FALSE),"")</f>
        <v/>
      </c>
      <c r="AJ117" s="1" t="str">
        <f>IFERROR(VLOOKUP($V117,CAPTURE_SITE_INFO!$B$3:$U$501,15,FALSE),"")</f>
        <v/>
      </c>
      <c r="AK117" s="1" t="str">
        <f>IFERROR(VLOOKUP($V117,CAPTURE_SITE_INFO!$B$3:$U$501,16,FALSE),"")</f>
        <v/>
      </c>
      <c r="AL117" s="1" t="str">
        <f>IFERROR(VLOOKUP($V117,CAPTURE_SITE_INFO!$B$3:$U$501,17,FALSE),"")</f>
        <v/>
      </c>
      <c r="AM117" s="1" t="str">
        <f>IFERROR(VLOOKUP($V117,CAPTURE_SITE_INFO!$B$3:$U$501,18,FALSE),"")</f>
        <v/>
      </c>
      <c r="AN117" s="1" t="str">
        <f>IFERROR(VLOOKUP($V117,CAPTURE_SITE_INFO!$B$3:$U$501,19,FALSE),"")</f>
        <v/>
      </c>
      <c r="AO117" s="1" t="str">
        <f>IFERROR(VLOOKUP($V117,CAPTURE_SITE_INFO!$B$3:$U$501,20,FALSE),"")</f>
        <v/>
      </c>
      <c r="AP117" s="1" t="str">
        <f>IFERROR(VLOOKUP($V117,CAPTURE_SITE_INFO!$B$3:$V$501,21,FALSE),"")</f>
        <v/>
      </c>
    </row>
    <row r="118" spans="1:42" x14ac:dyDescent="0.25">
      <c r="A118" s="1" t="str">
        <f t="shared" si="2"/>
        <v/>
      </c>
      <c r="B118" s="1" t="str">
        <f>IF(CAPTURE_DATA!O119="NOBATS___","NOBATS",IF(CAPTURE_DATA!O119="___","",CAPTURE_DATA!O119))</f>
        <v/>
      </c>
      <c r="C118" s="1" t="str">
        <f t="shared" si="3"/>
        <v/>
      </c>
      <c r="D118" s="1" t="str">
        <f>IF(CAPTURE_DATA!Q119 = 0,"",CAPTURE_DATA!Q119)</f>
        <v/>
      </c>
      <c r="E118" s="1" t="str">
        <f>IF(CAPTURE_DATA!R119 = 0,"",CAPTURE_DATA!R119)</f>
        <v/>
      </c>
      <c r="F118" s="1" t="str">
        <f>IF(CAPTURE_DATA!S119 = 0,"",CAPTURE_DATA!S119)</f>
        <v/>
      </c>
      <c r="G118" s="1" t="str">
        <f>IF(CAPTURE_DATA!T119=0,"",CAPTURE_DATA!T119)</f>
        <v/>
      </c>
      <c r="H118" s="1" t="str">
        <f>IF(CAPTURE_DATA!U119=0,"",CAPTURE_DATA!U119)</f>
        <v/>
      </c>
      <c r="I118" s="1" t="str">
        <f>IF(CAPTURE_DATA!V119=0,"",CAPTURE_DATA!V119)</f>
        <v/>
      </c>
      <c r="J118" s="1" t="str">
        <f>IF(CAPTURE_DATA!W119=0,"",CAPTURE_DATA!W119)</f>
        <v/>
      </c>
      <c r="K118" s="1" t="str">
        <f>IF(CAPTURE_DATA!X119="","",CAPTURE_DATA!X119)</f>
        <v/>
      </c>
      <c r="L118" s="1" t="str">
        <f>IF(CAPTURE_DATA!Y119="","",CAPTURE_DATA!Y119)</f>
        <v/>
      </c>
      <c r="M118" s="1" t="str">
        <f>IF(CAPTURE_DATA!Z119="","",CAPTURE_DATA!Z119)</f>
        <v/>
      </c>
      <c r="N118" s="1" t="str">
        <f>IF(CAPTURE_DATA!AA119=0,"",CAPTURE_DATA!AA119)</f>
        <v/>
      </c>
      <c r="O118" s="1" t="str">
        <f>IF(CAPTURE_DATA!AB119=0,"",CAPTURE_DATA!AB119)</f>
        <v/>
      </c>
      <c r="P118" s="1" t="str">
        <f>IF(CAPTURE_DATA!AC119="-","",CAPTURE_DATA!AC119)</f>
        <v/>
      </c>
      <c r="Q118" s="1" t="str">
        <f>IF(CAPTURE_DATA!AD119=0,"",CAPTURE_DATA!AD119)</f>
        <v/>
      </c>
      <c r="R118" s="1" t="str">
        <f>IF(CAPTURE_DATA!AE119=0,"",CAPTURE_DATA!AE119)</f>
        <v/>
      </c>
      <c r="S118" s="1" t="str">
        <f>IF(CAPTURE_DATA!AF119=0,"",CAPTURE_DATA!AF119)</f>
        <v/>
      </c>
      <c r="T118" s="16" t="str">
        <f>IF(B118="","",IF(B118="NBAT","",CAPTURE_DATA!A119))</f>
        <v/>
      </c>
      <c r="U118" s="1" t="str">
        <f>IF(CAPTURE_DATA!AG119=0,"",CAPTURE_DATA!AG119)</f>
        <v/>
      </c>
      <c r="V118" s="1" t="str">
        <f>IF(CAPTURE_DATA!AH119=0,"",CAPTURE_DATA!AH119)</f>
        <v/>
      </c>
      <c r="W118" s="1" t="str">
        <f>IFERROR(VLOOKUP(V118,CAPTURE_SITE_INFO!$B$3:$U$501,2,FALSE),"")</f>
        <v/>
      </c>
      <c r="X118" s="1" t="str">
        <f>IFERROR(VLOOKUP($V118,CAPTURE_SITE_INFO!$B$3:$U$501,3,FALSE),"")</f>
        <v/>
      </c>
      <c r="Y118" s="189" t="str">
        <f>IFERROR(VLOOKUP($V118,CAPTURE_SITE_INFO!$B$3:$U$501,4,FALSE),"")</f>
        <v/>
      </c>
      <c r="Z118" s="1" t="str">
        <f>IFERROR(VLOOKUP($V118,CAPTURE_SITE_INFO!$B$3:$U$501,5,FALSE),"")</f>
        <v/>
      </c>
      <c r="AA118" s="1" t="str">
        <f>IFERROR(VLOOKUP($V118,CAPTURE_SITE_INFO!$B$3:$U$501,6,FALSE),"")</f>
        <v/>
      </c>
      <c r="AB118" s="1" t="str">
        <f>IFERROR(VLOOKUP($V118,CAPTURE_SITE_INFO!$B$3:$U$501,7,FALSE),"")</f>
        <v/>
      </c>
      <c r="AC118" s="1" t="str">
        <f>IFERROR(VLOOKUP($V118,CAPTURE_SITE_INFO!$B$3:$U$501,8,FALSE),"")</f>
        <v/>
      </c>
      <c r="AD118" s="16" t="str">
        <f>IFERROR(VLOOKUP($V118,CAPTURE_SITE_INFO!$B$3:$U$501,9,FALSE),"")</f>
        <v/>
      </c>
      <c r="AE118" s="16" t="str">
        <f>IFERROR(VLOOKUP($V118,CAPTURE_SITE_INFO!$B$3:$U$501,10,FALSE),"")</f>
        <v/>
      </c>
      <c r="AF118" s="190" t="str">
        <f>IFERROR(VLOOKUP($V118,CAPTURE_SITE_INFO!$B$3:$U$501,11,FALSE),"")</f>
        <v/>
      </c>
      <c r="AG118" s="190" t="str">
        <f>IFERROR(VLOOKUP($V118,CAPTURE_SITE_INFO!$B$3:$U$501,12,FALSE),"")</f>
        <v/>
      </c>
      <c r="AH118" s="1" t="str">
        <f>IFERROR(VLOOKUP($V118,CAPTURE_SITE_INFO!$B$3:$U$501,13,FALSE),"")</f>
        <v/>
      </c>
      <c r="AI118" s="1" t="str">
        <f>IFERROR(VLOOKUP($V118,CAPTURE_SITE_INFO!$B$3:$U$501,14,FALSE),"")</f>
        <v/>
      </c>
      <c r="AJ118" s="1" t="str">
        <f>IFERROR(VLOOKUP($V118,CAPTURE_SITE_INFO!$B$3:$U$501,15,FALSE),"")</f>
        <v/>
      </c>
      <c r="AK118" s="1" t="str">
        <f>IFERROR(VLOOKUP($V118,CAPTURE_SITE_INFO!$B$3:$U$501,16,FALSE),"")</f>
        <v/>
      </c>
      <c r="AL118" s="1" t="str">
        <f>IFERROR(VLOOKUP($V118,CAPTURE_SITE_INFO!$B$3:$U$501,17,FALSE),"")</f>
        <v/>
      </c>
      <c r="AM118" s="1" t="str">
        <f>IFERROR(VLOOKUP($V118,CAPTURE_SITE_INFO!$B$3:$U$501,18,FALSE),"")</f>
        <v/>
      </c>
      <c r="AN118" s="1" t="str">
        <f>IFERROR(VLOOKUP($V118,CAPTURE_SITE_INFO!$B$3:$U$501,19,FALSE),"")</f>
        <v/>
      </c>
      <c r="AO118" s="1" t="str">
        <f>IFERROR(VLOOKUP($V118,CAPTURE_SITE_INFO!$B$3:$U$501,20,FALSE),"")</f>
        <v/>
      </c>
      <c r="AP118" s="1" t="str">
        <f>IFERROR(VLOOKUP($V118,CAPTURE_SITE_INFO!$B$3:$V$501,21,FALSE),"")</f>
        <v/>
      </c>
    </row>
    <row r="119" spans="1:42" x14ac:dyDescent="0.25">
      <c r="A119" s="1" t="str">
        <f t="shared" si="2"/>
        <v/>
      </c>
      <c r="B119" s="1" t="str">
        <f>IF(CAPTURE_DATA!O120="NOBATS___","NOBATS",IF(CAPTURE_DATA!O120="___","",CAPTURE_DATA!O120))</f>
        <v/>
      </c>
      <c r="C119" s="1" t="str">
        <f t="shared" si="3"/>
        <v/>
      </c>
      <c r="D119" s="1" t="str">
        <f>IF(CAPTURE_DATA!Q120 = 0,"",CAPTURE_DATA!Q120)</f>
        <v/>
      </c>
      <c r="E119" s="1" t="str">
        <f>IF(CAPTURE_DATA!R120 = 0,"",CAPTURE_DATA!R120)</f>
        <v/>
      </c>
      <c r="F119" s="1" t="str">
        <f>IF(CAPTURE_DATA!S120 = 0,"",CAPTURE_DATA!S120)</f>
        <v/>
      </c>
      <c r="G119" s="1" t="str">
        <f>IF(CAPTURE_DATA!T120=0,"",CAPTURE_DATA!T120)</f>
        <v/>
      </c>
      <c r="H119" s="1" t="str">
        <f>IF(CAPTURE_DATA!U120=0,"",CAPTURE_DATA!U120)</f>
        <v/>
      </c>
      <c r="I119" s="1" t="str">
        <f>IF(CAPTURE_DATA!V120=0,"",CAPTURE_DATA!V120)</f>
        <v/>
      </c>
      <c r="J119" s="1" t="str">
        <f>IF(CAPTURE_DATA!W120=0,"",CAPTURE_DATA!W120)</f>
        <v/>
      </c>
      <c r="K119" s="1" t="str">
        <f>IF(CAPTURE_DATA!X120="","",CAPTURE_DATA!X120)</f>
        <v/>
      </c>
      <c r="L119" s="1" t="str">
        <f>IF(CAPTURE_DATA!Y120="","",CAPTURE_DATA!Y120)</f>
        <v/>
      </c>
      <c r="M119" s="1" t="str">
        <f>IF(CAPTURE_DATA!Z120="","",CAPTURE_DATA!Z120)</f>
        <v/>
      </c>
      <c r="N119" s="1" t="str">
        <f>IF(CAPTURE_DATA!AA120=0,"",CAPTURE_DATA!AA120)</f>
        <v/>
      </c>
      <c r="O119" s="1" t="str">
        <f>IF(CAPTURE_DATA!AB120=0,"",CAPTURE_DATA!AB120)</f>
        <v/>
      </c>
      <c r="P119" s="1" t="str">
        <f>IF(CAPTURE_DATA!AC120="-","",CAPTURE_DATA!AC120)</f>
        <v/>
      </c>
      <c r="Q119" s="1" t="str">
        <f>IF(CAPTURE_DATA!AD120=0,"",CAPTURE_DATA!AD120)</f>
        <v/>
      </c>
      <c r="R119" s="1" t="str">
        <f>IF(CAPTURE_DATA!AE120=0,"",CAPTURE_DATA!AE120)</f>
        <v/>
      </c>
      <c r="S119" s="1" t="str">
        <f>IF(CAPTURE_DATA!AF120=0,"",CAPTURE_DATA!AF120)</f>
        <v/>
      </c>
      <c r="T119" s="16" t="str">
        <f>IF(B119="","",IF(B119="NBAT","",CAPTURE_DATA!A120))</f>
        <v/>
      </c>
      <c r="U119" s="1" t="str">
        <f>IF(CAPTURE_DATA!AG120=0,"",CAPTURE_DATA!AG120)</f>
        <v/>
      </c>
      <c r="V119" s="1" t="str">
        <f>IF(CAPTURE_DATA!AH120=0,"",CAPTURE_DATA!AH120)</f>
        <v/>
      </c>
      <c r="W119" s="1" t="str">
        <f>IFERROR(VLOOKUP(V119,CAPTURE_SITE_INFO!$B$3:$U$501,2,FALSE),"")</f>
        <v/>
      </c>
      <c r="X119" s="1" t="str">
        <f>IFERROR(VLOOKUP($V119,CAPTURE_SITE_INFO!$B$3:$U$501,3,FALSE),"")</f>
        <v/>
      </c>
      <c r="Y119" s="189" t="str">
        <f>IFERROR(VLOOKUP($V119,CAPTURE_SITE_INFO!$B$3:$U$501,4,FALSE),"")</f>
        <v/>
      </c>
      <c r="Z119" s="1" t="str">
        <f>IFERROR(VLOOKUP($V119,CAPTURE_SITE_INFO!$B$3:$U$501,5,FALSE),"")</f>
        <v/>
      </c>
      <c r="AA119" s="1" t="str">
        <f>IFERROR(VLOOKUP($V119,CAPTURE_SITE_INFO!$B$3:$U$501,6,FALSE),"")</f>
        <v/>
      </c>
      <c r="AB119" s="1" t="str">
        <f>IFERROR(VLOOKUP($V119,CAPTURE_SITE_INFO!$B$3:$U$501,7,FALSE),"")</f>
        <v/>
      </c>
      <c r="AC119" s="1" t="str">
        <f>IFERROR(VLOOKUP($V119,CAPTURE_SITE_INFO!$B$3:$U$501,8,FALSE),"")</f>
        <v/>
      </c>
      <c r="AD119" s="16" t="str">
        <f>IFERROR(VLOOKUP($V119,CAPTURE_SITE_INFO!$B$3:$U$501,9,FALSE),"")</f>
        <v/>
      </c>
      <c r="AE119" s="16" t="str">
        <f>IFERROR(VLOOKUP($V119,CAPTURE_SITE_INFO!$B$3:$U$501,10,FALSE),"")</f>
        <v/>
      </c>
      <c r="AF119" s="190" t="str">
        <f>IFERROR(VLOOKUP($V119,CAPTURE_SITE_INFO!$B$3:$U$501,11,FALSE),"")</f>
        <v/>
      </c>
      <c r="AG119" s="190" t="str">
        <f>IFERROR(VLOOKUP($V119,CAPTURE_SITE_INFO!$B$3:$U$501,12,FALSE),"")</f>
        <v/>
      </c>
      <c r="AH119" s="1" t="str">
        <f>IFERROR(VLOOKUP($V119,CAPTURE_SITE_INFO!$B$3:$U$501,13,FALSE),"")</f>
        <v/>
      </c>
      <c r="AI119" s="1" t="str">
        <f>IFERROR(VLOOKUP($V119,CAPTURE_SITE_INFO!$B$3:$U$501,14,FALSE),"")</f>
        <v/>
      </c>
      <c r="AJ119" s="1" t="str">
        <f>IFERROR(VLOOKUP($V119,CAPTURE_SITE_INFO!$B$3:$U$501,15,FALSE),"")</f>
        <v/>
      </c>
      <c r="AK119" s="1" t="str">
        <f>IFERROR(VLOOKUP($V119,CAPTURE_SITE_INFO!$B$3:$U$501,16,FALSE),"")</f>
        <v/>
      </c>
      <c r="AL119" s="1" t="str">
        <f>IFERROR(VLOOKUP($V119,CAPTURE_SITE_INFO!$B$3:$U$501,17,FALSE),"")</f>
        <v/>
      </c>
      <c r="AM119" s="1" t="str">
        <f>IFERROR(VLOOKUP($V119,CAPTURE_SITE_INFO!$B$3:$U$501,18,FALSE),"")</f>
        <v/>
      </c>
      <c r="AN119" s="1" t="str">
        <f>IFERROR(VLOOKUP($V119,CAPTURE_SITE_INFO!$B$3:$U$501,19,FALSE),"")</f>
        <v/>
      </c>
      <c r="AO119" s="1" t="str">
        <f>IFERROR(VLOOKUP($V119,CAPTURE_SITE_INFO!$B$3:$U$501,20,FALSE),"")</f>
        <v/>
      </c>
      <c r="AP119" s="1" t="str">
        <f>IFERROR(VLOOKUP($V119,CAPTURE_SITE_INFO!$B$3:$V$501,21,FALSE),"")</f>
        <v/>
      </c>
    </row>
    <row r="120" spans="1:42" x14ac:dyDescent="0.25">
      <c r="A120" s="1" t="str">
        <f t="shared" si="2"/>
        <v/>
      </c>
      <c r="B120" s="1" t="str">
        <f>IF(CAPTURE_DATA!O121="NOBATS___","NOBATS",IF(CAPTURE_DATA!O121="___","",CAPTURE_DATA!O121))</f>
        <v/>
      </c>
      <c r="C120" s="1" t="str">
        <f t="shared" si="3"/>
        <v/>
      </c>
      <c r="D120" s="1" t="str">
        <f>IF(CAPTURE_DATA!Q121 = 0,"",CAPTURE_DATA!Q121)</f>
        <v/>
      </c>
      <c r="E120" s="1" t="str">
        <f>IF(CAPTURE_DATA!R121 = 0,"",CAPTURE_DATA!R121)</f>
        <v/>
      </c>
      <c r="F120" s="1" t="str">
        <f>IF(CAPTURE_DATA!S121 = 0,"",CAPTURE_DATA!S121)</f>
        <v/>
      </c>
      <c r="G120" s="1" t="str">
        <f>IF(CAPTURE_DATA!T121=0,"",CAPTURE_DATA!T121)</f>
        <v/>
      </c>
      <c r="H120" s="1" t="str">
        <f>IF(CAPTURE_DATA!U121=0,"",CAPTURE_DATA!U121)</f>
        <v/>
      </c>
      <c r="I120" s="1" t="str">
        <f>IF(CAPTURE_DATA!V121=0,"",CAPTURE_DATA!V121)</f>
        <v/>
      </c>
      <c r="J120" s="1" t="str">
        <f>IF(CAPTURE_DATA!W121=0,"",CAPTURE_DATA!W121)</f>
        <v/>
      </c>
      <c r="K120" s="1" t="str">
        <f>IF(CAPTURE_DATA!X121="","",CAPTURE_DATA!X121)</f>
        <v/>
      </c>
      <c r="L120" s="1" t="str">
        <f>IF(CAPTURE_DATA!Y121="","",CAPTURE_DATA!Y121)</f>
        <v/>
      </c>
      <c r="M120" s="1" t="str">
        <f>IF(CAPTURE_DATA!Z121="","",CAPTURE_DATA!Z121)</f>
        <v/>
      </c>
      <c r="N120" s="1" t="str">
        <f>IF(CAPTURE_DATA!AA121=0,"",CAPTURE_DATA!AA121)</f>
        <v/>
      </c>
      <c r="O120" s="1" t="str">
        <f>IF(CAPTURE_DATA!AB121=0,"",CAPTURE_DATA!AB121)</f>
        <v/>
      </c>
      <c r="P120" s="1" t="str">
        <f>IF(CAPTURE_DATA!AC121="-","",CAPTURE_DATA!AC121)</f>
        <v/>
      </c>
      <c r="Q120" s="1" t="str">
        <f>IF(CAPTURE_DATA!AD121=0,"",CAPTURE_DATA!AD121)</f>
        <v/>
      </c>
      <c r="R120" s="1" t="str">
        <f>IF(CAPTURE_DATA!AE121=0,"",CAPTURE_DATA!AE121)</f>
        <v/>
      </c>
      <c r="S120" s="1" t="str">
        <f>IF(CAPTURE_DATA!AF121=0,"",CAPTURE_DATA!AF121)</f>
        <v/>
      </c>
      <c r="T120" s="16" t="str">
        <f>IF(B120="","",IF(B120="NBAT","",CAPTURE_DATA!A121))</f>
        <v/>
      </c>
      <c r="U120" s="1" t="str">
        <f>IF(CAPTURE_DATA!AG121=0,"",CAPTURE_DATA!AG121)</f>
        <v/>
      </c>
      <c r="V120" s="1" t="str">
        <f>IF(CAPTURE_DATA!AH121=0,"",CAPTURE_DATA!AH121)</f>
        <v/>
      </c>
      <c r="W120" s="1" t="str">
        <f>IFERROR(VLOOKUP(V120,CAPTURE_SITE_INFO!$B$3:$U$501,2,FALSE),"")</f>
        <v/>
      </c>
      <c r="X120" s="1" t="str">
        <f>IFERROR(VLOOKUP($V120,CAPTURE_SITE_INFO!$B$3:$U$501,3,FALSE),"")</f>
        <v/>
      </c>
      <c r="Y120" s="189" t="str">
        <f>IFERROR(VLOOKUP($V120,CAPTURE_SITE_INFO!$B$3:$U$501,4,FALSE),"")</f>
        <v/>
      </c>
      <c r="Z120" s="1" t="str">
        <f>IFERROR(VLOOKUP($V120,CAPTURE_SITE_INFO!$B$3:$U$501,5,FALSE),"")</f>
        <v/>
      </c>
      <c r="AA120" s="1" t="str">
        <f>IFERROR(VLOOKUP($V120,CAPTURE_SITE_INFO!$B$3:$U$501,6,FALSE),"")</f>
        <v/>
      </c>
      <c r="AB120" s="1" t="str">
        <f>IFERROR(VLOOKUP($V120,CAPTURE_SITE_INFO!$B$3:$U$501,7,FALSE),"")</f>
        <v/>
      </c>
      <c r="AC120" s="1" t="str">
        <f>IFERROR(VLOOKUP($V120,CAPTURE_SITE_INFO!$B$3:$U$501,8,FALSE),"")</f>
        <v/>
      </c>
      <c r="AD120" s="16" t="str">
        <f>IFERROR(VLOOKUP($V120,CAPTURE_SITE_INFO!$B$3:$U$501,9,FALSE),"")</f>
        <v/>
      </c>
      <c r="AE120" s="16" t="str">
        <f>IFERROR(VLOOKUP($V120,CAPTURE_SITE_INFO!$B$3:$U$501,10,FALSE),"")</f>
        <v/>
      </c>
      <c r="AF120" s="190" t="str">
        <f>IFERROR(VLOOKUP($V120,CAPTURE_SITE_INFO!$B$3:$U$501,11,FALSE),"")</f>
        <v/>
      </c>
      <c r="AG120" s="190" t="str">
        <f>IFERROR(VLOOKUP($V120,CAPTURE_SITE_INFO!$B$3:$U$501,12,FALSE),"")</f>
        <v/>
      </c>
      <c r="AH120" s="1" t="str">
        <f>IFERROR(VLOOKUP($V120,CAPTURE_SITE_INFO!$B$3:$U$501,13,FALSE),"")</f>
        <v/>
      </c>
      <c r="AI120" s="1" t="str">
        <f>IFERROR(VLOOKUP($V120,CAPTURE_SITE_INFO!$B$3:$U$501,14,FALSE),"")</f>
        <v/>
      </c>
      <c r="AJ120" s="1" t="str">
        <f>IFERROR(VLOOKUP($V120,CAPTURE_SITE_INFO!$B$3:$U$501,15,FALSE),"")</f>
        <v/>
      </c>
      <c r="AK120" s="1" t="str">
        <f>IFERROR(VLOOKUP($V120,CAPTURE_SITE_INFO!$B$3:$U$501,16,FALSE),"")</f>
        <v/>
      </c>
      <c r="AL120" s="1" t="str">
        <f>IFERROR(VLOOKUP($V120,CAPTURE_SITE_INFO!$B$3:$U$501,17,FALSE),"")</f>
        <v/>
      </c>
      <c r="AM120" s="1" t="str">
        <f>IFERROR(VLOOKUP($V120,CAPTURE_SITE_INFO!$B$3:$U$501,18,FALSE),"")</f>
        <v/>
      </c>
      <c r="AN120" s="1" t="str">
        <f>IFERROR(VLOOKUP($V120,CAPTURE_SITE_INFO!$B$3:$U$501,19,FALSE),"")</f>
        <v/>
      </c>
      <c r="AO120" s="1" t="str">
        <f>IFERROR(VLOOKUP($V120,CAPTURE_SITE_INFO!$B$3:$U$501,20,FALSE),"")</f>
        <v/>
      </c>
      <c r="AP120" s="1" t="str">
        <f>IFERROR(VLOOKUP($V120,CAPTURE_SITE_INFO!$B$3:$V$501,21,FALSE),"")</f>
        <v/>
      </c>
    </row>
    <row r="121" spans="1:42" x14ac:dyDescent="0.25">
      <c r="A121" s="1" t="str">
        <f t="shared" si="2"/>
        <v/>
      </c>
      <c r="B121" s="1" t="str">
        <f>IF(CAPTURE_DATA!O122="NOBATS___","NOBATS",IF(CAPTURE_DATA!O122="___","",CAPTURE_DATA!O122))</f>
        <v/>
      </c>
      <c r="C121" s="1" t="str">
        <f t="shared" si="3"/>
        <v/>
      </c>
      <c r="D121" s="1" t="str">
        <f>IF(CAPTURE_DATA!Q122 = 0,"",CAPTURE_DATA!Q122)</f>
        <v/>
      </c>
      <c r="E121" s="1" t="str">
        <f>IF(CAPTURE_DATA!R122 = 0,"",CAPTURE_DATA!R122)</f>
        <v/>
      </c>
      <c r="F121" s="1" t="str">
        <f>IF(CAPTURE_DATA!S122 = 0,"",CAPTURE_DATA!S122)</f>
        <v/>
      </c>
      <c r="G121" s="1" t="str">
        <f>IF(CAPTURE_DATA!T122=0,"",CAPTURE_DATA!T122)</f>
        <v/>
      </c>
      <c r="H121" s="1" t="str">
        <f>IF(CAPTURE_DATA!U122=0,"",CAPTURE_DATA!U122)</f>
        <v/>
      </c>
      <c r="I121" s="1" t="str">
        <f>IF(CAPTURE_DATA!V122=0,"",CAPTURE_DATA!V122)</f>
        <v/>
      </c>
      <c r="J121" s="1" t="str">
        <f>IF(CAPTURE_DATA!W122=0,"",CAPTURE_DATA!W122)</f>
        <v/>
      </c>
      <c r="K121" s="1" t="str">
        <f>IF(CAPTURE_DATA!X122="","",CAPTURE_DATA!X122)</f>
        <v/>
      </c>
      <c r="L121" s="1" t="str">
        <f>IF(CAPTURE_DATA!Y122="","",CAPTURE_DATA!Y122)</f>
        <v/>
      </c>
      <c r="M121" s="1" t="str">
        <f>IF(CAPTURE_DATA!Z122="","",CAPTURE_DATA!Z122)</f>
        <v/>
      </c>
      <c r="N121" s="1" t="str">
        <f>IF(CAPTURE_DATA!AA122=0,"",CAPTURE_DATA!AA122)</f>
        <v/>
      </c>
      <c r="O121" s="1" t="str">
        <f>IF(CAPTURE_DATA!AB122=0,"",CAPTURE_DATA!AB122)</f>
        <v/>
      </c>
      <c r="P121" s="1" t="str">
        <f>IF(CAPTURE_DATA!AC122="-","",CAPTURE_DATA!AC122)</f>
        <v/>
      </c>
      <c r="Q121" s="1" t="str">
        <f>IF(CAPTURE_DATA!AD122=0,"",CAPTURE_DATA!AD122)</f>
        <v/>
      </c>
      <c r="R121" s="1" t="str">
        <f>IF(CAPTURE_DATA!AE122=0,"",CAPTURE_DATA!AE122)</f>
        <v/>
      </c>
      <c r="S121" s="1" t="str">
        <f>IF(CAPTURE_DATA!AF122=0,"",CAPTURE_DATA!AF122)</f>
        <v/>
      </c>
      <c r="T121" s="16" t="str">
        <f>IF(B121="","",IF(B121="NBAT","",CAPTURE_DATA!A122))</f>
        <v/>
      </c>
      <c r="U121" s="1" t="str">
        <f>IF(CAPTURE_DATA!AG122=0,"",CAPTURE_DATA!AG122)</f>
        <v/>
      </c>
      <c r="V121" s="1" t="str">
        <f>IF(CAPTURE_DATA!AH122=0,"",CAPTURE_DATA!AH122)</f>
        <v/>
      </c>
      <c r="W121" s="1" t="str">
        <f>IFERROR(VLOOKUP(V121,CAPTURE_SITE_INFO!$B$3:$U$501,2,FALSE),"")</f>
        <v/>
      </c>
      <c r="X121" s="1" t="str">
        <f>IFERROR(VLOOKUP($V121,CAPTURE_SITE_INFO!$B$3:$U$501,3,FALSE),"")</f>
        <v/>
      </c>
      <c r="Y121" s="189" t="str">
        <f>IFERROR(VLOOKUP($V121,CAPTURE_SITE_INFO!$B$3:$U$501,4,FALSE),"")</f>
        <v/>
      </c>
      <c r="Z121" s="1" t="str">
        <f>IFERROR(VLOOKUP($V121,CAPTURE_SITE_INFO!$B$3:$U$501,5,FALSE),"")</f>
        <v/>
      </c>
      <c r="AA121" s="1" t="str">
        <f>IFERROR(VLOOKUP($V121,CAPTURE_SITE_INFO!$B$3:$U$501,6,FALSE),"")</f>
        <v/>
      </c>
      <c r="AB121" s="1" t="str">
        <f>IFERROR(VLOOKUP($V121,CAPTURE_SITE_INFO!$B$3:$U$501,7,FALSE),"")</f>
        <v/>
      </c>
      <c r="AC121" s="1" t="str">
        <f>IFERROR(VLOOKUP($V121,CAPTURE_SITE_INFO!$B$3:$U$501,8,FALSE),"")</f>
        <v/>
      </c>
      <c r="AD121" s="16" t="str">
        <f>IFERROR(VLOOKUP($V121,CAPTURE_SITE_INFO!$B$3:$U$501,9,FALSE),"")</f>
        <v/>
      </c>
      <c r="AE121" s="16" t="str">
        <f>IFERROR(VLOOKUP($V121,CAPTURE_SITE_INFO!$B$3:$U$501,10,FALSE),"")</f>
        <v/>
      </c>
      <c r="AF121" s="190" t="str">
        <f>IFERROR(VLOOKUP($V121,CAPTURE_SITE_INFO!$B$3:$U$501,11,FALSE),"")</f>
        <v/>
      </c>
      <c r="AG121" s="190" t="str">
        <f>IFERROR(VLOOKUP($V121,CAPTURE_SITE_INFO!$B$3:$U$501,12,FALSE),"")</f>
        <v/>
      </c>
      <c r="AH121" s="1" t="str">
        <f>IFERROR(VLOOKUP($V121,CAPTURE_SITE_INFO!$B$3:$U$501,13,FALSE),"")</f>
        <v/>
      </c>
      <c r="AI121" s="1" t="str">
        <f>IFERROR(VLOOKUP($V121,CAPTURE_SITE_INFO!$B$3:$U$501,14,FALSE),"")</f>
        <v/>
      </c>
      <c r="AJ121" s="1" t="str">
        <f>IFERROR(VLOOKUP($V121,CAPTURE_SITE_INFO!$B$3:$U$501,15,FALSE),"")</f>
        <v/>
      </c>
      <c r="AK121" s="1" t="str">
        <f>IFERROR(VLOOKUP($V121,CAPTURE_SITE_INFO!$B$3:$U$501,16,FALSE),"")</f>
        <v/>
      </c>
      <c r="AL121" s="1" t="str">
        <f>IFERROR(VLOOKUP($V121,CAPTURE_SITE_INFO!$B$3:$U$501,17,FALSE),"")</f>
        <v/>
      </c>
      <c r="AM121" s="1" t="str">
        <f>IFERROR(VLOOKUP($V121,CAPTURE_SITE_INFO!$B$3:$U$501,18,FALSE),"")</f>
        <v/>
      </c>
      <c r="AN121" s="1" t="str">
        <f>IFERROR(VLOOKUP($V121,CAPTURE_SITE_INFO!$B$3:$U$501,19,FALSE),"")</f>
        <v/>
      </c>
      <c r="AO121" s="1" t="str">
        <f>IFERROR(VLOOKUP($V121,CAPTURE_SITE_INFO!$B$3:$U$501,20,FALSE),"")</f>
        <v/>
      </c>
      <c r="AP121" s="1" t="str">
        <f>IFERROR(VLOOKUP($V121,CAPTURE_SITE_INFO!$B$3:$V$501,21,FALSE),"")</f>
        <v/>
      </c>
    </row>
    <row r="122" spans="1:42" x14ac:dyDescent="0.25">
      <c r="A122" s="1" t="str">
        <f t="shared" si="2"/>
        <v/>
      </c>
      <c r="B122" s="1" t="str">
        <f>IF(CAPTURE_DATA!O123="NOBATS___","NOBATS",IF(CAPTURE_DATA!O123="___","",CAPTURE_DATA!O123))</f>
        <v/>
      </c>
      <c r="C122" s="1" t="str">
        <f t="shared" si="3"/>
        <v/>
      </c>
      <c r="D122" s="1" t="str">
        <f>IF(CAPTURE_DATA!Q123 = 0,"",CAPTURE_DATA!Q123)</f>
        <v/>
      </c>
      <c r="E122" s="1" t="str">
        <f>IF(CAPTURE_DATA!R123 = 0,"",CAPTURE_DATA!R123)</f>
        <v/>
      </c>
      <c r="F122" s="1" t="str">
        <f>IF(CAPTURE_DATA!S123 = 0,"",CAPTURE_DATA!S123)</f>
        <v/>
      </c>
      <c r="G122" s="1" t="str">
        <f>IF(CAPTURE_DATA!T123=0,"",CAPTURE_DATA!T123)</f>
        <v/>
      </c>
      <c r="H122" s="1" t="str">
        <f>IF(CAPTURE_DATA!U123=0,"",CAPTURE_DATA!U123)</f>
        <v/>
      </c>
      <c r="I122" s="1" t="str">
        <f>IF(CAPTURE_DATA!V123=0,"",CAPTURE_DATA!V123)</f>
        <v/>
      </c>
      <c r="J122" s="1" t="str">
        <f>IF(CAPTURE_DATA!W123=0,"",CAPTURE_DATA!W123)</f>
        <v/>
      </c>
      <c r="K122" s="1" t="str">
        <f>IF(CAPTURE_DATA!X123="","",CAPTURE_DATA!X123)</f>
        <v/>
      </c>
      <c r="L122" s="1" t="str">
        <f>IF(CAPTURE_DATA!Y123="","",CAPTURE_DATA!Y123)</f>
        <v/>
      </c>
      <c r="M122" s="1" t="str">
        <f>IF(CAPTURE_DATA!Z123="","",CAPTURE_DATA!Z123)</f>
        <v/>
      </c>
      <c r="N122" s="1" t="str">
        <f>IF(CAPTURE_DATA!AA123=0,"",CAPTURE_DATA!AA123)</f>
        <v/>
      </c>
      <c r="O122" s="1" t="str">
        <f>IF(CAPTURE_DATA!AB123=0,"",CAPTURE_DATA!AB123)</f>
        <v/>
      </c>
      <c r="P122" s="1" t="str">
        <f>IF(CAPTURE_DATA!AC123="-","",CAPTURE_DATA!AC123)</f>
        <v/>
      </c>
      <c r="Q122" s="1" t="str">
        <f>IF(CAPTURE_DATA!AD123=0,"",CAPTURE_DATA!AD123)</f>
        <v/>
      </c>
      <c r="R122" s="1" t="str">
        <f>IF(CAPTURE_DATA!AE123=0,"",CAPTURE_DATA!AE123)</f>
        <v/>
      </c>
      <c r="S122" s="1" t="str">
        <f>IF(CAPTURE_DATA!AF123=0,"",CAPTURE_DATA!AF123)</f>
        <v/>
      </c>
      <c r="T122" s="16" t="str">
        <f>IF(B122="","",IF(B122="NBAT","",CAPTURE_DATA!A123))</f>
        <v/>
      </c>
      <c r="U122" s="1" t="str">
        <f>IF(CAPTURE_DATA!AG123=0,"",CAPTURE_DATA!AG123)</f>
        <v/>
      </c>
      <c r="V122" s="1" t="str">
        <f>IF(CAPTURE_DATA!AH123=0,"",CAPTURE_DATA!AH123)</f>
        <v/>
      </c>
      <c r="W122" s="1" t="str">
        <f>IFERROR(VLOOKUP(V122,CAPTURE_SITE_INFO!$B$3:$U$501,2,FALSE),"")</f>
        <v/>
      </c>
      <c r="X122" s="1" t="str">
        <f>IFERROR(VLOOKUP($V122,CAPTURE_SITE_INFO!$B$3:$U$501,3,FALSE),"")</f>
        <v/>
      </c>
      <c r="Y122" s="189" t="str">
        <f>IFERROR(VLOOKUP($V122,CAPTURE_SITE_INFO!$B$3:$U$501,4,FALSE),"")</f>
        <v/>
      </c>
      <c r="Z122" s="1" t="str">
        <f>IFERROR(VLOOKUP($V122,CAPTURE_SITE_INFO!$B$3:$U$501,5,FALSE),"")</f>
        <v/>
      </c>
      <c r="AA122" s="1" t="str">
        <f>IFERROR(VLOOKUP($V122,CAPTURE_SITE_INFO!$B$3:$U$501,6,FALSE),"")</f>
        <v/>
      </c>
      <c r="AB122" s="1" t="str">
        <f>IFERROR(VLOOKUP($V122,CAPTURE_SITE_INFO!$B$3:$U$501,7,FALSE),"")</f>
        <v/>
      </c>
      <c r="AC122" s="1" t="str">
        <f>IFERROR(VLOOKUP($V122,CAPTURE_SITE_INFO!$B$3:$U$501,8,FALSE),"")</f>
        <v/>
      </c>
      <c r="AD122" s="16" t="str">
        <f>IFERROR(VLOOKUP($V122,CAPTURE_SITE_INFO!$B$3:$U$501,9,FALSE),"")</f>
        <v/>
      </c>
      <c r="AE122" s="16" t="str">
        <f>IFERROR(VLOOKUP($V122,CAPTURE_SITE_INFO!$B$3:$U$501,10,FALSE),"")</f>
        <v/>
      </c>
      <c r="AF122" s="190" t="str">
        <f>IFERROR(VLOOKUP($V122,CAPTURE_SITE_INFO!$B$3:$U$501,11,FALSE),"")</f>
        <v/>
      </c>
      <c r="AG122" s="190" t="str">
        <f>IFERROR(VLOOKUP($V122,CAPTURE_SITE_INFO!$B$3:$U$501,12,FALSE),"")</f>
        <v/>
      </c>
      <c r="AH122" s="1" t="str">
        <f>IFERROR(VLOOKUP($V122,CAPTURE_SITE_INFO!$B$3:$U$501,13,FALSE),"")</f>
        <v/>
      </c>
      <c r="AI122" s="1" t="str">
        <f>IFERROR(VLOOKUP($V122,CAPTURE_SITE_INFO!$B$3:$U$501,14,FALSE),"")</f>
        <v/>
      </c>
      <c r="AJ122" s="1" t="str">
        <f>IFERROR(VLOOKUP($V122,CAPTURE_SITE_INFO!$B$3:$U$501,15,FALSE),"")</f>
        <v/>
      </c>
      <c r="AK122" s="1" t="str">
        <f>IFERROR(VLOOKUP($V122,CAPTURE_SITE_INFO!$B$3:$U$501,16,FALSE),"")</f>
        <v/>
      </c>
      <c r="AL122" s="1" t="str">
        <f>IFERROR(VLOOKUP($V122,CAPTURE_SITE_INFO!$B$3:$U$501,17,FALSE),"")</f>
        <v/>
      </c>
      <c r="AM122" s="1" t="str">
        <f>IFERROR(VLOOKUP($V122,CAPTURE_SITE_INFO!$B$3:$U$501,18,FALSE),"")</f>
        <v/>
      </c>
      <c r="AN122" s="1" t="str">
        <f>IFERROR(VLOOKUP($V122,CAPTURE_SITE_INFO!$B$3:$U$501,19,FALSE),"")</f>
        <v/>
      </c>
      <c r="AO122" s="1" t="str">
        <f>IFERROR(VLOOKUP($V122,CAPTURE_SITE_INFO!$B$3:$U$501,20,FALSE),"")</f>
        <v/>
      </c>
      <c r="AP122" s="1" t="str">
        <f>IFERROR(VLOOKUP($V122,CAPTURE_SITE_INFO!$B$3:$V$501,21,FALSE),"")</f>
        <v/>
      </c>
    </row>
    <row r="123" spans="1:42" x14ac:dyDescent="0.25">
      <c r="A123" s="1" t="str">
        <f t="shared" si="2"/>
        <v/>
      </c>
      <c r="B123" s="1" t="str">
        <f>IF(CAPTURE_DATA!O124="NOBATS___","NOBATS",IF(CAPTURE_DATA!O124="___","",CAPTURE_DATA!O124))</f>
        <v/>
      </c>
      <c r="C123" s="1" t="str">
        <f t="shared" si="3"/>
        <v/>
      </c>
      <c r="D123" s="1" t="str">
        <f>IF(CAPTURE_DATA!Q124 = 0,"",CAPTURE_DATA!Q124)</f>
        <v/>
      </c>
      <c r="E123" s="1" t="str">
        <f>IF(CAPTURE_DATA!R124 = 0,"",CAPTURE_DATA!R124)</f>
        <v/>
      </c>
      <c r="F123" s="1" t="str">
        <f>IF(CAPTURE_DATA!S124 = 0,"",CAPTURE_DATA!S124)</f>
        <v/>
      </c>
      <c r="G123" s="1" t="str">
        <f>IF(CAPTURE_DATA!T124=0,"",CAPTURE_DATA!T124)</f>
        <v/>
      </c>
      <c r="H123" s="1" t="str">
        <f>IF(CAPTURE_DATA!U124=0,"",CAPTURE_DATA!U124)</f>
        <v/>
      </c>
      <c r="I123" s="1" t="str">
        <f>IF(CAPTURE_DATA!V124=0,"",CAPTURE_DATA!V124)</f>
        <v/>
      </c>
      <c r="J123" s="1" t="str">
        <f>IF(CAPTURE_DATA!W124=0,"",CAPTURE_DATA!W124)</f>
        <v/>
      </c>
      <c r="K123" s="1" t="str">
        <f>IF(CAPTURE_DATA!X124="","",CAPTURE_DATA!X124)</f>
        <v/>
      </c>
      <c r="L123" s="1" t="str">
        <f>IF(CAPTURE_DATA!Y124="","",CAPTURE_DATA!Y124)</f>
        <v/>
      </c>
      <c r="M123" s="1" t="str">
        <f>IF(CAPTURE_DATA!Z124="","",CAPTURE_DATA!Z124)</f>
        <v/>
      </c>
      <c r="N123" s="1" t="str">
        <f>IF(CAPTURE_DATA!AA124=0,"",CAPTURE_DATA!AA124)</f>
        <v/>
      </c>
      <c r="O123" s="1" t="str">
        <f>IF(CAPTURE_DATA!AB124=0,"",CAPTURE_DATA!AB124)</f>
        <v/>
      </c>
      <c r="P123" s="1" t="str">
        <f>IF(CAPTURE_DATA!AC124="-","",CAPTURE_DATA!AC124)</f>
        <v/>
      </c>
      <c r="Q123" s="1" t="str">
        <f>IF(CAPTURE_DATA!AD124=0,"",CAPTURE_DATA!AD124)</f>
        <v/>
      </c>
      <c r="R123" s="1" t="str">
        <f>IF(CAPTURE_DATA!AE124=0,"",CAPTURE_DATA!AE124)</f>
        <v/>
      </c>
      <c r="S123" s="1" t="str">
        <f>IF(CAPTURE_DATA!AF124=0,"",CAPTURE_DATA!AF124)</f>
        <v/>
      </c>
      <c r="T123" s="16" t="str">
        <f>IF(B123="","",IF(B123="NBAT","",CAPTURE_DATA!A124))</f>
        <v/>
      </c>
      <c r="U123" s="1" t="str">
        <f>IF(CAPTURE_DATA!AG124=0,"",CAPTURE_DATA!AG124)</f>
        <v/>
      </c>
      <c r="V123" s="1" t="str">
        <f>IF(CAPTURE_DATA!AH124=0,"",CAPTURE_DATA!AH124)</f>
        <v/>
      </c>
      <c r="W123" s="1" t="str">
        <f>IFERROR(VLOOKUP(V123,CAPTURE_SITE_INFO!$B$3:$U$501,2,FALSE),"")</f>
        <v/>
      </c>
      <c r="X123" s="1" t="str">
        <f>IFERROR(VLOOKUP($V123,CAPTURE_SITE_INFO!$B$3:$U$501,3,FALSE),"")</f>
        <v/>
      </c>
      <c r="Y123" s="189" t="str">
        <f>IFERROR(VLOOKUP($V123,CAPTURE_SITE_INFO!$B$3:$U$501,4,FALSE),"")</f>
        <v/>
      </c>
      <c r="Z123" s="1" t="str">
        <f>IFERROR(VLOOKUP($V123,CAPTURE_SITE_INFO!$B$3:$U$501,5,FALSE),"")</f>
        <v/>
      </c>
      <c r="AA123" s="1" t="str">
        <f>IFERROR(VLOOKUP($V123,CAPTURE_SITE_INFO!$B$3:$U$501,6,FALSE),"")</f>
        <v/>
      </c>
      <c r="AB123" s="1" t="str">
        <f>IFERROR(VLOOKUP($V123,CAPTURE_SITE_INFO!$B$3:$U$501,7,FALSE),"")</f>
        <v/>
      </c>
      <c r="AC123" s="1" t="str">
        <f>IFERROR(VLOOKUP($V123,CAPTURE_SITE_INFO!$B$3:$U$501,8,FALSE),"")</f>
        <v/>
      </c>
      <c r="AD123" s="16" t="str">
        <f>IFERROR(VLOOKUP($V123,CAPTURE_SITE_INFO!$B$3:$U$501,9,FALSE),"")</f>
        <v/>
      </c>
      <c r="AE123" s="16" t="str">
        <f>IFERROR(VLOOKUP($V123,CAPTURE_SITE_INFO!$B$3:$U$501,10,FALSE),"")</f>
        <v/>
      </c>
      <c r="AF123" s="190" t="str">
        <f>IFERROR(VLOOKUP($V123,CAPTURE_SITE_INFO!$B$3:$U$501,11,FALSE),"")</f>
        <v/>
      </c>
      <c r="AG123" s="190" t="str">
        <f>IFERROR(VLOOKUP($V123,CAPTURE_SITE_INFO!$B$3:$U$501,12,FALSE),"")</f>
        <v/>
      </c>
      <c r="AH123" s="1" t="str">
        <f>IFERROR(VLOOKUP($V123,CAPTURE_SITE_INFO!$B$3:$U$501,13,FALSE),"")</f>
        <v/>
      </c>
      <c r="AI123" s="1" t="str">
        <f>IFERROR(VLOOKUP($V123,CAPTURE_SITE_INFO!$B$3:$U$501,14,FALSE),"")</f>
        <v/>
      </c>
      <c r="AJ123" s="1" t="str">
        <f>IFERROR(VLOOKUP($V123,CAPTURE_SITE_INFO!$B$3:$U$501,15,FALSE),"")</f>
        <v/>
      </c>
      <c r="AK123" s="1" t="str">
        <f>IFERROR(VLOOKUP($V123,CAPTURE_SITE_INFO!$B$3:$U$501,16,FALSE),"")</f>
        <v/>
      </c>
      <c r="AL123" s="1" t="str">
        <f>IFERROR(VLOOKUP($V123,CAPTURE_SITE_INFO!$B$3:$U$501,17,FALSE),"")</f>
        <v/>
      </c>
      <c r="AM123" s="1" t="str">
        <f>IFERROR(VLOOKUP($V123,CAPTURE_SITE_INFO!$B$3:$U$501,18,FALSE),"")</f>
        <v/>
      </c>
      <c r="AN123" s="1" t="str">
        <f>IFERROR(VLOOKUP($V123,CAPTURE_SITE_INFO!$B$3:$U$501,19,FALSE),"")</f>
        <v/>
      </c>
      <c r="AO123" s="1" t="str">
        <f>IFERROR(VLOOKUP($V123,CAPTURE_SITE_INFO!$B$3:$U$501,20,FALSE),"")</f>
        <v/>
      </c>
      <c r="AP123" s="1" t="str">
        <f>IFERROR(VLOOKUP($V123,CAPTURE_SITE_INFO!$B$3:$V$501,21,FALSE),"")</f>
        <v/>
      </c>
    </row>
    <row r="124" spans="1:42" x14ac:dyDescent="0.25">
      <c r="A124" s="1" t="str">
        <f t="shared" si="2"/>
        <v/>
      </c>
      <c r="B124" s="1" t="str">
        <f>IF(CAPTURE_DATA!O125="NOBATS___","NOBATS",IF(CAPTURE_DATA!O125="___","",CAPTURE_DATA!O125))</f>
        <v/>
      </c>
      <c r="C124" s="1" t="str">
        <f t="shared" si="3"/>
        <v/>
      </c>
      <c r="D124" s="1" t="str">
        <f>IF(CAPTURE_DATA!Q125 = 0,"",CAPTURE_DATA!Q125)</f>
        <v/>
      </c>
      <c r="E124" s="1" t="str">
        <f>IF(CAPTURE_DATA!R125 = 0,"",CAPTURE_DATA!R125)</f>
        <v/>
      </c>
      <c r="F124" s="1" t="str">
        <f>IF(CAPTURE_DATA!S125 = 0,"",CAPTURE_DATA!S125)</f>
        <v/>
      </c>
      <c r="G124" s="1" t="str">
        <f>IF(CAPTURE_DATA!T125=0,"",CAPTURE_DATA!T125)</f>
        <v/>
      </c>
      <c r="H124" s="1" t="str">
        <f>IF(CAPTURE_DATA!U125=0,"",CAPTURE_DATA!U125)</f>
        <v/>
      </c>
      <c r="I124" s="1" t="str">
        <f>IF(CAPTURE_DATA!V125=0,"",CAPTURE_DATA!V125)</f>
        <v/>
      </c>
      <c r="J124" s="1" t="str">
        <f>IF(CAPTURE_DATA!W125=0,"",CAPTURE_DATA!W125)</f>
        <v/>
      </c>
      <c r="K124" s="1" t="str">
        <f>IF(CAPTURE_DATA!X125="","",CAPTURE_DATA!X125)</f>
        <v/>
      </c>
      <c r="L124" s="1" t="str">
        <f>IF(CAPTURE_DATA!Y125="","",CAPTURE_DATA!Y125)</f>
        <v/>
      </c>
      <c r="M124" s="1" t="str">
        <f>IF(CAPTURE_DATA!Z125="","",CAPTURE_DATA!Z125)</f>
        <v/>
      </c>
      <c r="N124" s="1" t="str">
        <f>IF(CAPTURE_DATA!AA125=0,"",CAPTURE_DATA!AA125)</f>
        <v/>
      </c>
      <c r="O124" s="1" t="str">
        <f>IF(CAPTURE_DATA!AB125=0,"",CAPTURE_DATA!AB125)</f>
        <v/>
      </c>
      <c r="P124" s="1" t="str">
        <f>IF(CAPTURE_DATA!AC125="-","",CAPTURE_DATA!AC125)</f>
        <v/>
      </c>
      <c r="Q124" s="1" t="str">
        <f>IF(CAPTURE_DATA!AD125=0,"",CAPTURE_DATA!AD125)</f>
        <v/>
      </c>
      <c r="R124" s="1" t="str">
        <f>IF(CAPTURE_DATA!AE125=0,"",CAPTURE_DATA!AE125)</f>
        <v/>
      </c>
      <c r="S124" s="1" t="str">
        <f>IF(CAPTURE_DATA!AF125=0,"",CAPTURE_DATA!AF125)</f>
        <v/>
      </c>
      <c r="T124" s="16" t="str">
        <f>IF(B124="","",IF(B124="NBAT","",CAPTURE_DATA!A125))</f>
        <v/>
      </c>
      <c r="U124" s="1" t="str">
        <f>IF(CAPTURE_DATA!AG125=0,"",CAPTURE_DATA!AG125)</f>
        <v/>
      </c>
      <c r="V124" s="1" t="str">
        <f>IF(CAPTURE_DATA!AH125=0,"",CAPTURE_DATA!AH125)</f>
        <v/>
      </c>
      <c r="W124" s="1" t="str">
        <f>IFERROR(VLOOKUP(V124,CAPTURE_SITE_INFO!$B$3:$U$501,2,FALSE),"")</f>
        <v/>
      </c>
      <c r="X124" s="1" t="str">
        <f>IFERROR(VLOOKUP($V124,CAPTURE_SITE_INFO!$B$3:$U$501,3,FALSE),"")</f>
        <v/>
      </c>
      <c r="Y124" s="189" t="str">
        <f>IFERROR(VLOOKUP($V124,CAPTURE_SITE_INFO!$B$3:$U$501,4,FALSE),"")</f>
        <v/>
      </c>
      <c r="Z124" s="1" t="str">
        <f>IFERROR(VLOOKUP($V124,CAPTURE_SITE_INFO!$B$3:$U$501,5,FALSE),"")</f>
        <v/>
      </c>
      <c r="AA124" s="1" t="str">
        <f>IFERROR(VLOOKUP($V124,CAPTURE_SITE_INFO!$B$3:$U$501,6,FALSE),"")</f>
        <v/>
      </c>
      <c r="AB124" s="1" t="str">
        <f>IFERROR(VLOOKUP($V124,CAPTURE_SITE_INFO!$B$3:$U$501,7,FALSE),"")</f>
        <v/>
      </c>
      <c r="AC124" s="1" t="str">
        <f>IFERROR(VLOOKUP($V124,CAPTURE_SITE_INFO!$B$3:$U$501,8,FALSE),"")</f>
        <v/>
      </c>
      <c r="AD124" s="16" t="str">
        <f>IFERROR(VLOOKUP($V124,CAPTURE_SITE_INFO!$B$3:$U$501,9,FALSE),"")</f>
        <v/>
      </c>
      <c r="AE124" s="16" t="str">
        <f>IFERROR(VLOOKUP($V124,CAPTURE_SITE_INFO!$B$3:$U$501,10,FALSE),"")</f>
        <v/>
      </c>
      <c r="AF124" s="190" t="str">
        <f>IFERROR(VLOOKUP($V124,CAPTURE_SITE_INFO!$B$3:$U$501,11,FALSE),"")</f>
        <v/>
      </c>
      <c r="AG124" s="190" t="str">
        <f>IFERROR(VLOOKUP($V124,CAPTURE_SITE_INFO!$B$3:$U$501,12,FALSE),"")</f>
        <v/>
      </c>
      <c r="AH124" s="1" t="str">
        <f>IFERROR(VLOOKUP($V124,CAPTURE_SITE_INFO!$B$3:$U$501,13,FALSE),"")</f>
        <v/>
      </c>
      <c r="AI124" s="1" t="str">
        <f>IFERROR(VLOOKUP($V124,CAPTURE_SITE_INFO!$B$3:$U$501,14,FALSE),"")</f>
        <v/>
      </c>
      <c r="AJ124" s="1" t="str">
        <f>IFERROR(VLOOKUP($V124,CAPTURE_SITE_INFO!$B$3:$U$501,15,FALSE),"")</f>
        <v/>
      </c>
      <c r="AK124" s="1" t="str">
        <f>IFERROR(VLOOKUP($V124,CAPTURE_SITE_INFO!$B$3:$U$501,16,FALSE),"")</f>
        <v/>
      </c>
      <c r="AL124" s="1" t="str">
        <f>IFERROR(VLOOKUP($V124,CAPTURE_SITE_INFO!$B$3:$U$501,17,FALSE),"")</f>
        <v/>
      </c>
      <c r="AM124" s="1" t="str">
        <f>IFERROR(VLOOKUP($V124,CAPTURE_SITE_INFO!$B$3:$U$501,18,FALSE),"")</f>
        <v/>
      </c>
      <c r="AN124" s="1" t="str">
        <f>IFERROR(VLOOKUP($V124,CAPTURE_SITE_INFO!$B$3:$U$501,19,FALSE),"")</f>
        <v/>
      </c>
      <c r="AO124" s="1" t="str">
        <f>IFERROR(VLOOKUP($V124,CAPTURE_SITE_INFO!$B$3:$U$501,20,FALSE),"")</f>
        <v/>
      </c>
      <c r="AP124" s="1" t="str">
        <f>IFERROR(VLOOKUP($V124,CAPTURE_SITE_INFO!$B$3:$V$501,21,FALSE),"")</f>
        <v/>
      </c>
    </row>
    <row r="125" spans="1:42" x14ac:dyDescent="0.25">
      <c r="A125" s="1" t="str">
        <f t="shared" si="2"/>
        <v/>
      </c>
      <c r="B125" s="1" t="str">
        <f>IF(CAPTURE_DATA!O126="NOBATS___","NOBATS",IF(CAPTURE_DATA!O126="___","",CAPTURE_DATA!O126))</f>
        <v/>
      </c>
      <c r="C125" s="1" t="str">
        <f t="shared" si="3"/>
        <v/>
      </c>
      <c r="D125" s="1" t="str">
        <f>IF(CAPTURE_DATA!Q126 = 0,"",CAPTURE_DATA!Q126)</f>
        <v/>
      </c>
      <c r="E125" s="1" t="str">
        <f>IF(CAPTURE_DATA!R126 = 0,"",CAPTURE_DATA!R126)</f>
        <v/>
      </c>
      <c r="F125" s="1" t="str">
        <f>IF(CAPTURE_DATA!S126 = 0,"",CAPTURE_DATA!S126)</f>
        <v/>
      </c>
      <c r="G125" s="1" t="str">
        <f>IF(CAPTURE_DATA!T126=0,"",CAPTURE_DATA!T126)</f>
        <v/>
      </c>
      <c r="H125" s="1" t="str">
        <f>IF(CAPTURE_DATA!U126=0,"",CAPTURE_DATA!U126)</f>
        <v/>
      </c>
      <c r="I125" s="1" t="str">
        <f>IF(CAPTURE_DATA!V126=0,"",CAPTURE_DATA!V126)</f>
        <v/>
      </c>
      <c r="J125" s="1" t="str">
        <f>IF(CAPTURE_DATA!W126=0,"",CAPTURE_DATA!W126)</f>
        <v/>
      </c>
      <c r="K125" s="1" t="str">
        <f>IF(CAPTURE_DATA!X126="","",CAPTURE_DATA!X126)</f>
        <v/>
      </c>
      <c r="L125" s="1" t="str">
        <f>IF(CAPTURE_DATA!Y126="","",CAPTURE_DATA!Y126)</f>
        <v/>
      </c>
      <c r="M125" s="1" t="str">
        <f>IF(CAPTURE_DATA!Z126="","",CAPTURE_DATA!Z126)</f>
        <v/>
      </c>
      <c r="N125" s="1" t="str">
        <f>IF(CAPTURE_DATA!AA126=0,"",CAPTURE_DATA!AA126)</f>
        <v/>
      </c>
      <c r="O125" s="1" t="str">
        <f>IF(CAPTURE_DATA!AB126=0,"",CAPTURE_DATA!AB126)</f>
        <v/>
      </c>
      <c r="P125" s="1" t="str">
        <f>IF(CAPTURE_DATA!AC126="-","",CAPTURE_DATA!AC126)</f>
        <v/>
      </c>
      <c r="Q125" s="1" t="str">
        <f>IF(CAPTURE_DATA!AD126=0,"",CAPTURE_DATA!AD126)</f>
        <v/>
      </c>
      <c r="R125" s="1" t="str">
        <f>IF(CAPTURE_DATA!AE126=0,"",CAPTURE_DATA!AE126)</f>
        <v/>
      </c>
      <c r="S125" s="1" t="str">
        <f>IF(CAPTURE_DATA!AF126=0,"",CAPTURE_DATA!AF126)</f>
        <v/>
      </c>
      <c r="T125" s="16" t="str">
        <f>IF(B125="","",IF(B125="NBAT","",CAPTURE_DATA!A126))</f>
        <v/>
      </c>
      <c r="U125" s="1" t="str">
        <f>IF(CAPTURE_DATA!AG126=0,"",CAPTURE_DATA!AG126)</f>
        <v/>
      </c>
      <c r="V125" s="1" t="str">
        <f>IF(CAPTURE_DATA!AH126=0,"",CAPTURE_DATA!AH126)</f>
        <v/>
      </c>
      <c r="W125" s="1" t="str">
        <f>IFERROR(VLOOKUP(V125,CAPTURE_SITE_INFO!$B$3:$U$501,2,FALSE),"")</f>
        <v/>
      </c>
      <c r="X125" s="1" t="str">
        <f>IFERROR(VLOOKUP($V125,CAPTURE_SITE_INFO!$B$3:$U$501,3,FALSE),"")</f>
        <v/>
      </c>
      <c r="Y125" s="189" t="str">
        <f>IFERROR(VLOOKUP($V125,CAPTURE_SITE_INFO!$B$3:$U$501,4,FALSE),"")</f>
        <v/>
      </c>
      <c r="Z125" s="1" t="str">
        <f>IFERROR(VLOOKUP($V125,CAPTURE_SITE_INFO!$B$3:$U$501,5,FALSE),"")</f>
        <v/>
      </c>
      <c r="AA125" s="1" t="str">
        <f>IFERROR(VLOOKUP($V125,CAPTURE_SITE_INFO!$B$3:$U$501,6,FALSE),"")</f>
        <v/>
      </c>
      <c r="AB125" s="1" t="str">
        <f>IFERROR(VLOOKUP($V125,CAPTURE_SITE_INFO!$B$3:$U$501,7,FALSE),"")</f>
        <v/>
      </c>
      <c r="AC125" s="1" t="str">
        <f>IFERROR(VLOOKUP($V125,CAPTURE_SITE_INFO!$B$3:$U$501,8,FALSE),"")</f>
        <v/>
      </c>
      <c r="AD125" s="16" t="str">
        <f>IFERROR(VLOOKUP($V125,CAPTURE_SITE_INFO!$B$3:$U$501,9,FALSE),"")</f>
        <v/>
      </c>
      <c r="AE125" s="16" t="str">
        <f>IFERROR(VLOOKUP($V125,CAPTURE_SITE_INFO!$B$3:$U$501,10,FALSE),"")</f>
        <v/>
      </c>
      <c r="AF125" s="190" t="str">
        <f>IFERROR(VLOOKUP($V125,CAPTURE_SITE_INFO!$B$3:$U$501,11,FALSE),"")</f>
        <v/>
      </c>
      <c r="AG125" s="190" t="str">
        <f>IFERROR(VLOOKUP($V125,CAPTURE_SITE_INFO!$B$3:$U$501,12,FALSE),"")</f>
        <v/>
      </c>
      <c r="AH125" s="1" t="str">
        <f>IFERROR(VLOOKUP($V125,CAPTURE_SITE_INFO!$B$3:$U$501,13,FALSE),"")</f>
        <v/>
      </c>
      <c r="AI125" s="1" t="str">
        <f>IFERROR(VLOOKUP($V125,CAPTURE_SITE_INFO!$B$3:$U$501,14,FALSE),"")</f>
        <v/>
      </c>
      <c r="AJ125" s="1" t="str">
        <f>IFERROR(VLOOKUP($V125,CAPTURE_SITE_INFO!$B$3:$U$501,15,FALSE),"")</f>
        <v/>
      </c>
      <c r="AK125" s="1" t="str">
        <f>IFERROR(VLOOKUP($V125,CAPTURE_SITE_INFO!$B$3:$U$501,16,FALSE),"")</f>
        <v/>
      </c>
      <c r="AL125" s="1" t="str">
        <f>IFERROR(VLOOKUP($V125,CAPTURE_SITE_INFO!$B$3:$U$501,17,FALSE),"")</f>
        <v/>
      </c>
      <c r="AM125" s="1" t="str">
        <f>IFERROR(VLOOKUP($V125,CAPTURE_SITE_INFO!$B$3:$U$501,18,FALSE),"")</f>
        <v/>
      </c>
      <c r="AN125" s="1" t="str">
        <f>IFERROR(VLOOKUP($V125,CAPTURE_SITE_INFO!$B$3:$U$501,19,FALSE),"")</f>
        <v/>
      </c>
      <c r="AO125" s="1" t="str">
        <f>IFERROR(VLOOKUP($V125,CAPTURE_SITE_INFO!$B$3:$U$501,20,FALSE),"")</f>
        <v/>
      </c>
      <c r="AP125" s="1" t="str">
        <f>IFERROR(VLOOKUP($V125,CAPTURE_SITE_INFO!$B$3:$V$501,21,FALSE),"")</f>
        <v/>
      </c>
    </row>
    <row r="126" spans="1:42" x14ac:dyDescent="0.25">
      <c r="A126" s="1" t="str">
        <f t="shared" si="2"/>
        <v/>
      </c>
      <c r="B126" s="1" t="str">
        <f>IF(CAPTURE_DATA!O127="NOBATS___","NOBATS",IF(CAPTURE_DATA!O127="___","",CAPTURE_DATA!O127))</f>
        <v/>
      </c>
      <c r="C126" s="1" t="str">
        <f t="shared" si="3"/>
        <v/>
      </c>
      <c r="D126" s="1" t="str">
        <f>IF(CAPTURE_DATA!Q127 = 0,"",CAPTURE_DATA!Q127)</f>
        <v/>
      </c>
      <c r="E126" s="1" t="str">
        <f>IF(CAPTURE_DATA!R127 = 0,"",CAPTURE_DATA!R127)</f>
        <v/>
      </c>
      <c r="F126" s="1" t="str">
        <f>IF(CAPTURE_DATA!S127 = 0,"",CAPTURE_DATA!S127)</f>
        <v/>
      </c>
      <c r="G126" s="1" t="str">
        <f>IF(CAPTURE_DATA!T127=0,"",CAPTURE_DATA!T127)</f>
        <v/>
      </c>
      <c r="H126" s="1" t="str">
        <f>IF(CAPTURE_DATA!U127=0,"",CAPTURE_DATA!U127)</f>
        <v/>
      </c>
      <c r="I126" s="1" t="str">
        <f>IF(CAPTURE_DATA!V127=0,"",CAPTURE_DATA!V127)</f>
        <v/>
      </c>
      <c r="J126" s="1" t="str">
        <f>IF(CAPTURE_DATA!W127=0,"",CAPTURE_DATA!W127)</f>
        <v/>
      </c>
      <c r="K126" s="1" t="str">
        <f>IF(CAPTURE_DATA!X127="","",CAPTURE_DATA!X127)</f>
        <v/>
      </c>
      <c r="L126" s="1" t="str">
        <f>IF(CAPTURE_DATA!Y127="","",CAPTURE_DATA!Y127)</f>
        <v/>
      </c>
      <c r="M126" s="1" t="str">
        <f>IF(CAPTURE_DATA!Z127="","",CAPTURE_DATA!Z127)</f>
        <v/>
      </c>
      <c r="N126" s="1" t="str">
        <f>IF(CAPTURE_DATA!AA127=0,"",CAPTURE_DATA!AA127)</f>
        <v/>
      </c>
      <c r="O126" s="1" t="str">
        <f>IF(CAPTURE_DATA!AB127=0,"",CAPTURE_DATA!AB127)</f>
        <v/>
      </c>
      <c r="P126" s="1" t="str">
        <f>IF(CAPTURE_DATA!AC127="-","",CAPTURE_DATA!AC127)</f>
        <v/>
      </c>
      <c r="Q126" s="1" t="str">
        <f>IF(CAPTURE_DATA!AD127=0,"",CAPTURE_DATA!AD127)</f>
        <v/>
      </c>
      <c r="R126" s="1" t="str">
        <f>IF(CAPTURE_DATA!AE127=0,"",CAPTURE_DATA!AE127)</f>
        <v/>
      </c>
      <c r="S126" s="1" t="str">
        <f>IF(CAPTURE_DATA!AF127=0,"",CAPTURE_DATA!AF127)</f>
        <v/>
      </c>
      <c r="T126" s="16" t="str">
        <f>IF(B126="","",IF(B126="NBAT","",CAPTURE_DATA!A127))</f>
        <v/>
      </c>
      <c r="U126" s="1" t="str">
        <f>IF(CAPTURE_DATA!AG127=0,"",CAPTURE_DATA!AG127)</f>
        <v/>
      </c>
      <c r="V126" s="1" t="str">
        <f>IF(CAPTURE_DATA!AH127=0,"",CAPTURE_DATA!AH127)</f>
        <v/>
      </c>
      <c r="W126" s="1" t="str">
        <f>IFERROR(VLOOKUP(V126,CAPTURE_SITE_INFO!$B$3:$U$501,2,FALSE),"")</f>
        <v/>
      </c>
      <c r="X126" s="1" t="str">
        <f>IFERROR(VLOOKUP($V126,CAPTURE_SITE_INFO!$B$3:$U$501,3,FALSE),"")</f>
        <v/>
      </c>
      <c r="Y126" s="189" t="str">
        <f>IFERROR(VLOOKUP($V126,CAPTURE_SITE_INFO!$B$3:$U$501,4,FALSE),"")</f>
        <v/>
      </c>
      <c r="Z126" s="1" t="str">
        <f>IFERROR(VLOOKUP($V126,CAPTURE_SITE_INFO!$B$3:$U$501,5,FALSE),"")</f>
        <v/>
      </c>
      <c r="AA126" s="1" t="str">
        <f>IFERROR(VLOOKUP($V126,CAPTURE_SITE_INFO!$B$3:$U$501,6,FALSE),"")</f>
        <v/>
      </c>
      <c r="AB126" s="1" t="str">
        <f>IFERROR(VLOOKUP($V126,CAPTURE_SITE_INFO!$B$3:$U$501,7,FALSE),"")</f>
        <v/>
      </c>
      <c r="AC126" s="1" t="str">
        <f>IFERROR(VLOOKUP($V126,CAPTURE_SITE_INFO!$B$3:$U$501,8,FALSE),"")</f>
        <v/>
      </c>
      <c r="AD126" s="16" t="str">
        <f>IFERROR(VLOOKUP($V126,CAPTURE_SITE_INFO!$B$3:$U$501,9,FALSE),"")</f>
        <v/>
      </c>
      <c r="AE126" s="16" t="str">
        <f>IFERROR(VLOOKUP($V126,CAPTURE_SITE_INFO!$B$3:$U$501,10,FALSE),"")</f>
        <v/>
      </c>
      <c r="AF126" s="190" t="str">
        <f>IFERROR(VLOOKUP($V126,CAPTURE_SITE_INFO!$B$3:$U$501,11,FALSE),"")</f>
        <v/>
      </c>
      <c r="AG126" s="190" t="str">
        <f>IFERROR(VLOOKUP($V126,CAPTURE_SITE_INFO!$B$3:$U$501,12,FALSE),"")</f>
        <v/>
      </c>
      <c r="AH126" s="1" t="str">
        <f>IFERROR(VLOOKUP($V126,CAPTURE_SITE_INFO!$B$3:$U$501,13,FALSE),"")</f>
        <v/>
      </c>
      <c r="AI126" s="1" t="str">
        <f>IFERROR(VLOOKUP($V126,CAPTURE_SITE_INFO!$B$3:$U$501,14,FALSE),"")</f>
        <v/>
      </c>
      <c r="AJ126" s="1" t="str">
        <f>IFERROR(VLOOKUP($V126,CAPTURE_SITE_INFO!$B$3:$U$501,15,FALSE),"")</f>
        <v/>
      </c>
      <c r="AK126" s="1" t="str">
        <f>IFERROR(VLOOKUP($V126,CAPTURE_SITE_INFO!$B$3:$U$501,16,FALSE),"")</f>
        <v/>
      </c>
      <c r="AL126" s="1" t="str">
        <f>IFERROR(VLOOKUP($V126,CAPTURE_SITE_INFO!$B$3:$U$501,17,FALSE),"")</f>
        <v/>
      </c>
      <c r="AM126" s="1" t="str">
        <f>IFERROR(VLOOKUP($V126,CAPTURE_SITE_INFO!$B$3:$U$501,18,FALSE),"")</f>
        <v/>
      </c>
      <c r="AN126" s="1" t="str">
        <f>IFERROR(VLOOKUP($V126,CAPTURE_SITE_INFO!$B$3:$U$501,19,FALSE),"")</f>
        <v/>
      </c>
      <c r="AO126" s="1" t="str">
        <f>IFERROR(VLOOKUP($V126,CAPTURE_SITE_INFO!$B$3:$U$501,20,FALSE),"")</f>
        <v/>
      </c>
      <c r="AP126" s="1" t="str">
        <f>IFERROR(VLOOKUP($V126,CAPTURE_SITE_INFO!$B$3:$V$501,21,FALSE),"")</f>
        <v/>
      </c>
    </row>
    <row r="127" spans="1:42" x14ac:dyDescent="0.25">
      <c r="A127" s="1" t="str">
        <f t="shared" si="2"/>
        <v/>
      </c>
      <c r="B127" s="1" t="str">
        <f>IF(CAPTURE_DATA!O128="NOBATS___","NOBATS",IF(CAPTURE_DATA!O128="___","",CAPTURE_DATA!O128))</f>
        <v/>
      </c>
      <c r="C127" s="1" t="str">
        <f t="shared" si="3"/>
        <v/>
      </c>
      <c r="D127" s="1" t="str">
        <f>IF(CAPTURE_DATA!Q128 = 0,"",CAPTURE_DATA!Q128)</f>
        <v/>
      </c>
      <c r="E127" s="1" t="str">
        <f>IF(CAPTURE_DATA!R128 = 0,"",CAPTURE_DATA!R128)</f>
        <v/>
      </c>
      <c r="F127" s="1" t="str">
        <f>IF(CAPTURE_DATA!S128 = 0,"",CAPTURE_DATA!S128)</f>
        <v/>
      </c>
      <c r="G127" s="1" t="str">
        <f>IF(CAPTURE_DATA!T128=0,"",CAPTURE_DATA!T128)</f>
        <v/>
      </c>
      <c r="H127" s="1" t="str">
        <f>IF(CAPTURE_DATA!U128=0,"",CAPTURE_DATA!U128)</f>
        <v/>
      </c>
      <c r="I127" s="1" t="str">
        <f>IF(CAPTURE_DATA!V128=0,"",CAPTURE_DATA!V128)</f>
        <v/>
      </c>
      <c r="J127" s="1" t="str">
        <f>IF(CAPTURE_DATA!W128=0,"",CAPTURE_DATA!W128)</f>
        <v/>
      </c>
      <c r="K127" s="1" t="str">
        <f>IF(CAPTURE_DATA!X128="","",CAPTURE_DATA!X128)</f>
        <v/>
      </c>
      <c r="L127" s="1" t="str">
        <f>IF(CAPTURE_DATA!Y128="","",CAPTURE_DATA!Y128)</f>
        <v/>
      </c>
      <c r="M127" s="1" t="str">
        <f>IF(CAPTURE_DATA!Z128="","",CAPTURE_DATA!Z128)</f>
        <v/>
      </c>
      <c r="N127" s="1" t="str">
        <f>IF(CAPTURE_DATA!AA128=0,"",CAPTURE_DATA!AA128)</f>
        <v/>
      </c>
      <c r="O127" s="1" t="str">
        <f>IF(CAPTURE_DATA!AB128=0,"",CAPTURE_DATA!AB128)</f>
        <v/>
      </c>
      <c r="P127" s="1" t="str">
        <f>IF(CAPTURE_DATA!AC128="-","",CAPTURE_DATA!AC128)</f>
        <v/>
      </c>
      <c r="Q127" s="1" t="str">
        <f>IF(CAPTURE_DATA!AD128=0,"",CAPTURE_DATA!AD128)</f>
        <v/>
      </c>
      <c r="R127" s="1" t="str">
        <f>IF(CAPTURE_DATA!AE128=0,"",CAPTURE_DATA!AE128)</f>
        <v/>
      </c>
      <c r="S127" s="1" t="str">
        <f>IF(CAPTURE_DATA!AF128=0,"",CAPTURE_DATA!AF128)</f>
        <v/>
      </c>
      <c r="T127" s="16" t="str">
        <f>IF(B127="","",IF(B127="NBAT","",CAPTURE_DATA!A128))</f>
        <v/>
      </c>
      <c r="U127" s="1" t="str">
        <f>IF(CAPTURE_DATA!AG128=0,"",CAPTURE_DATA!AG128)</f>
        <v/>
      </c>
      <c r="V127" s="1" t="str">
        <f>IF(CAPTURE_DATA!AH128=0,"",CAPTURE_DATA!AH128)</f>
        <v/>
      </c>
      <c r="W127" s="1" t="str">
        <f>IFERROR(VLOOKUP(V127,CAPTURE_SITE_INFO!$B$3:$U$501,2,FALSE),"")</f>
        <v/>
      </c>
      <c r="X127" s="1" t="str">
        <f>IFERROR(VLOOKUP($V127,CAPTURE_SITE_INFO!$B$3:$U$501,3,FALSE),"")</f>
        <v/>
      </c>
      <c r="Y127" s="189" t="str">
        <f>IFERROR(VLOOKUP($V127,CAPTURE_SITE_INFO!$B$3:$U$501,4,FALSE),"")</f>
        <v/>
      </c>
      <c r="Z127" s="1" t="str">
        <f>IFERROR(VLOOKUP($V127,CAPTURE_SITE_INFO!$B$3:$U$501,5,FALSE),"")</f>
        <v/>
      </c>
      <c r="AA127" s="1" t="str">
        <f>IFERROR(VLOOKUP($V127,CAPTURE_SITE_INFO!$B$3:$U$501,6,FALSE),"")</f>
        <v/>
      </c>
      <c r="AB127" s="1" t="str">
        <f>IFERROR(VLOOKUP($V127,CAPTURE_SITE_INFO!$B$3:$U$501,7,FALSE),"")</f>
        <v/>
      </c>
      <c r="AC127" s="1" t="str">
        <f>IFERROR(VLOOKUP($V127,CAPTURE_SITE_INFO!$B$3:$U$501,8,FALSE),"")</f>
        <v/>
      </c>
      <c r="AD127" s="16" t="str">
        <f>IFERROR(VLOOKUP($V127,CAPTURE_SITE_INFO!$B$3:$U$501,9,FALSE),"")</f>
        <v/>
      </c>
      <c r="AE127" s="16" t="str">
        <f>IFERROR(VLOOKUP($V127,CAPTURE_SITE_INFO!$B$3:$U$501,10,FALSE),"")</f>
        <v/>
      </c>
      <c r="AF127" s="190" t="str">
        <f>IFERROR(VLOOKUP($V127,CAPTURE_SITE_INFO!$B$3:$U$501,11,FALSE),"")</f>
        <v/>
      </c>
      <c r="AG127" s="190" t="str">
        <f>IFERROR(VLOOKUP($V127,CAPTURE_SITE_INFO!$B$3:$U$501,12,FALSE),"")</f>
        <v/>
      </c>
      <c r="AH127" s="1" t="str">
        <f>IFERROR(VLOOKUP($V127,CAPTURE_SITE_INFO!$B$3:$U$501,13,FALSE),"")</f>
        <v/>
      </c>
      <c r="AI127" s="1" t="str">
        <f>IFERROR(VLOOKUP($V127,CAPTURE_SITE_INFO!$B$3:$U$501,14,FALSE),"")</f>
        <v/>
      </c>
      <c r="AJ127" s="1" t="str">
        <f>IFERROR(VLOOKUP($V127,CAPTURE_SITE_INFO!$B$3:$U$501,15,FALSE),"")</f>
        <v/>
      </c>
      <c r="AK127" s="1" t="str">
        <f>IFERROR(VLOOKUP($V127,CAPTURE_SITE_INFO!$B$3:$U$501,16,FALSE),"")</f>
        <v/>
      </c>
      <c r="AL127" s="1" t="str">
        <f>IFERROR(VLOOKUP($V127,CAPTURE_SITE_INFO!$B$3:$U$501,17,FALSE),"")</f>
        <v/>
      </c>
      <c r="AM127" s="1" t="str">
        <f>IFERROR(VLOOKUP($V127,CAPTURE_SITE_INFO!$B$3:$U$501,18,FALSE),"")</f>
        <v/>
      </c>
      <c r="AN127" s="1" t="str">
        <f>IFERROR(VLOOKUP($V127,CAPTURE_SITE_INFO!$B$3:$U$501,19,FALSE),"")</f>
        <v/>
      </c>
      <c r="AO127" s="1" t="str">
        <f>IFERROR(VLOOKUP($V127,CAPTURE_SITE_INFO!$B$3:$U$501,20,FALSE),"")</f>
        <v/>
      </c>
      <c r="AP127" s="1" t="str">
        <f>IFERROR(VLOOKUP($V127,CAPTURE_SITE_INFO!$B$3:$V$501,21,FALSE),"")</f>
        <v/>
      </c>
    </row>
    <row r="128" spans="1:42" x14ac:dyDescent="0.25">
      <c r="A128" s="1" t="str">
        <f t="shared" si="2"/>
        <v/>
      </c>
      <c r="B128" s="1" t="str">
        <f>IF(CAPTURE_DATA!O129="NOBATS___","NOBATS",IF(CAPTURE_DATA!O129="___","",CAPTURE_DATA!O129))</f>
        <v/>
      </c>
      <c r="C128" s="1" t="str">
        <f t="shared" si="3"/>
        <v/>
      </c>
      <c r="D128" s="1" t="str">
        <f>IF(CAPTURE_DATA!Q129 = 0,"",CAPTURE_DATA!Q129)</f>
        <v/>
      </c>
      <c r="E128" s="1" t="str">
        <f>IF(CAPTURE_DATA!R129 = 0,"",CAPTURE_DATA!R129)</f>
        <v/>
      </c>
      <c r="F128" s="1" t="str">
        <f>IF(CAPTURE_DATA!S129 = 0,"",CAPTURE_DATA!S129)</f>
        <v/>
      </c>
      <c r="G128" s="1" t="str">
        <f>IF(CAPTURE_DATA!T129=0,"",CAPTURE_DATA!T129)</f>
        <v/>
      </c>
      <c r="H128" s="1" t="str">
        <f>IF(CAPTURE_DATA!U129=0,"",CAPTURE_DATA!U129)</f>
        <v/>
      </c>
      <c r="I128" s="1" t="str">
        <f>IF(CAPTURE_DATA!V129=0,"",CAPTURE_DATA!V129)</f>
        <v/>
      </c>
      <c r="J128" s="1" t="str">
        <f>IF(CAPTURE_DATA!W129=0,"",CAPTURE_DATA!W129)</f>
        <v/>
      </c>
      <c r="K128" s="1" t="str">
        <f>IF(CAPTURE_DATA!X129="","",CAPTURE_DATA!X129)</f>
        <v/>
      </c>
      <c r="L128" s="1" t="str">
        <f>IF(CAPTURE_DATA!Y129="","",CAPTURE_DATA!Y129)</f>
        <v/>
      </c>
      <c r="M128" s="1" t="str">
        <f>IF(CAPTURE_DATA!Z129="","",CAPTURE_DATA!Z129)</f>
        <v/>
      </c>
      <c r="N128" s="1" t="str">
        <f>IF(CAPTURE_DATA!AA129=0,"",CAPTURE_DATA!AA129)</f>
        <v/>
      </c>
      <c r="O128" s="1" t="str">
        <f>IF(CAPTURE_DATA!AB129=0,"",CAPTURE_DATA!AB129)</f>
        <v/>
      </c>
      <c r="P128" s="1" t="str">
        <f>IF(CAPTURE_DATA!AC129="-","",CAPTURE_DATA!AC129)</f>
        <v/>
      </c>
      <c r="Q128" s="1" t="str">
        <f>IF(CAPTURE_DATA!AD129=0,"",CAPTURE_DATA!AD129)</f>
        <v/>
      </c>
      <c r="R128" s="1" t="str">
        <f>IF(CAPTURE_DATA!AE129=0,"",CAPTURE_DATA!AE129)</f>
        <v/>
      </c>
      <c r="S128" s="1" t="str">
        <f>IF(CAPTURE_DATA!AF129=0,"",CAPTURE_DATA!AF129)</f>
        <v/>
      </c>
      <c r="T128" s="16" t="str">
        <f>IF(B128="","",IF(B128="NBAT","",CAPTURE_DATA!A129))</f>
        <v/>
      </c>
      <c r="U128" s="1" t="str">
        <f>IF(CAPTURE_DATA!AG129=0,"",CAPTURE_DATA!AG129)</f>
        <v/>
      </c>
      <c r="V128" s="1" t="str">
        <f>IF(CAPTURE_DATA!AH129=0,"",CAPTURE_DATA!AH129)</f>
        <v/>
      </c>
      <c r="W128" s="1" t="str">
        <f>IFERROR(VLOOKUP(V128,CAPTURE_SITE_INFO!$B$3:$U$501,2,FALSE),"")</f>
        <v/>
      </c>
      <c r="X128" s="1" t="str">
        <f>IFERROR(VLOOKUP($V128,CAPTURE_SITE_INFO!$B$3:$U$501,3,FALSE),"")</f>
        <v/>
      </c>
      <c r="Y128" s="189" t="str">
        <f>IFERROR(VLOOKUP($V128,CAPTURE_SITE_INFO!$B$3:$U$501,4,FALSE),"")</f>
        <v/>
      </c>
      <c r="Z128" s="1" t="str">
        <f>IFERROR(VLOOKUP($V128,CAPTURE_SITE_INFO!$B$3:$U$501,5,FALSE),"")</f>
        <v/>
      </c>
      <c r="AA128" s="1" t="str">
        <f>IFERROR(VLOOKUP($V128,CAPTURE_SITE_INFO!$B$3:$U$501,6,FALSE),"")</f>
        <v/>
      </c>
      <c r="AB128" s="1" t="str">
        <f>IFERROR(VLOOKUP($V128,CAPTURE_SITE_INFO!$B$3:$U$501,7,FALSE),"")</f>
        <v/>
      </c>
      <c r="AC128" s="1" t="str">
        <f>IFERROR(VLOOKUP($V128,CAPTURE_SITE_INFO!$B$3:$U$501,8,FALSE),"")</f>
        <v/>
      </c>
      <c r="AD128" s="16" t="str">
        <f>IFERROR(VLOOKUP($V128,CAPTURE_SITE_INFO!$B$3:$U$501,9,FALSE),"")</f>
        <v/>
      </c>
      <c r="AE128" s="16" t="str">
        <f>IFERROR(VLOOKUP($V128,CAPTURE_SITE_INFO!$B$3:$U$501,10,FALSE),"")</f>
        <v/>
      </c>
      <c r="AF128" s="190" t="str">
        <f>IFERROR(VLOOKUP($V128,CAPTURE_SITE_INFO!$B$3:$U$501,11,FALSE),"")</f>
        <v/>
      </c>
      <c r="AG128" s="190" t="str">
        <f>IFERROR(VLOOKUP($V128,CAPTURE_SITE_INFO!$B$3:$U$501,12,FALSE),"")</f>
        <v/>
      </c>
      <c r="AH128" s="1" t="str">
        <f>IFERROR(VLOOKUP($V128,CAPTURE_SITE_INFO!$B$3:$U$501,13,FALSE),"")</f>
        <v/>
      </c>
      <c r="AI128" s="1" t="str">
        <f>IFERROR(VLOOKUP($V128,CAPTURE_SITE_INFO!$B$3:$U$501,14,FALSE),"")</f>
        <v/>
      </c>
      <c r="AJ128" s="1" t="str">
        <f>IFERROR(VLOOKUP($V128,CAPTURE_SITE_INFO!$B$3:$U$501,15,FALSE),"")</f>
        <v/>
      </c>
      <c r="AK128" s="1" t="str">
        <f>IFERROR(VLOOKUP($V128,CAPTURE_SITE_INFO!$B$3:$U$501,16,FALSE),"")</f>
        <v/>
      </c>
      <c r="AL128" s="1" t="str">
        <f>IFERROR(VLOOKUP($V128,CAPTURE_SITE_INFO!$B$3:$U$501,17,FALSE),"")</f>
        <v/>
      </c>
      <c r="AM128" s="1" t="str">
        <f>IFERROR(VLOOKUP($V128,CAPTURE_SITE_INFO!$B$3:$U$501,18,FALSE),"")</f>
        <v/>
      </c>
      <c r="AN128" s="1" t="str">
        <f>IFERROR(VLOOKUP($V128,CAPTURE_SITE_INFO!$B$3:$U$501,19,FALSE),"")</f>
        <v/>
      </c>
      <c r="AO128" s="1" t="str">
        <f>IFERROR(VLOOKUP($V128,CAPTURE_SITE_INFO!$B$3:$U$501,20,FALSE),"")</f>
        <v/>
      </c>
      <c r="AP128" s="1" t="str">
        <f>IFERROR(VLOOKUP($V128,CAPTURE_SITE_INFO!$B$3:$V$501,21,FALSE),"")</f>
        <v/>
      </c>
    </row>
    <row r="129" spans="1:42" x14ac:dyDescent="0.25">
      <c r="A129" s="1" t="str">
        <f t="shared" si="2"/>
        <v/>
      </c>
      <c r="B129" s="1" t="str">
        <f>IF(CAPTURE_DATA!O130="NOBATS___","NOBATS",IF(CAPTURE_DATA!O130="___","",CAPTURE_DATA!O130))</f>
        <v/>
      </c>
      <c r="C129" s="1" t="str">
        <f t="shared" si="3"/>
        <v/>
      </c>
      <c r="D129" s="1" t="str">
        <f>IF(CAPTURE_DATA!Q130 = 0,"",CAPTURE_DATA!Q130)</f>
        <v/>
      </c>
      <c r="E129" s="1" t="str">
        <f>IF(CAPTURE_DATA!R130 = 0,"",CAPTURE_DATA!R130)</f>
        <v/>
      </c>
      <c r="F129" s="1" t="str">
        <f>IF(CAPTURE_DATA!S130 = 0,"",CAPTURE_DATA!S130)</f>
        <v/>
      </c>
      <c r="G129" s="1" t="str">
        <f>IF(CAPTURE_DATA!T130=0,"",CAPTURE_DATA!T130)</f>
        <v/>
      </c>
      <c r="H129" s="1" t="str">
        <f>IF(CAPTURE_DATA!U130=0,"",CAPTURE_DATA!U130)</f>
        <v/>
      </c>
      <c r="I129" s="1" t="str">
        <f>IF(CAPTURE_DATA!V130=0,"",CAPTURE_DATA!V130)</f>
        <v/>
      </c>
      <c r="J129" s="1" t="str">
        <f>IF(CAPTURE_DATA!W130=0,"",CAPTURE_DATA!W130)</f>
        <v/>
      </c>
      <c r="K129" s="1" t="str">
        <f>IF(CAPTURE_DATA!X130="","",CAPTURE_DATA!X130)</f>
        <v/>
      </c>
      <c r="L129" s="1" t="str">
        <f>IF(CAPTURE_DATA!Y130="","",CAPTURE_DATA!Y130)</f>
        <v/>
      </c>
      <c r="M129" s="1" t="str">
        <f>IF(CAPTURE_DATA!Z130="","",CAPTURE_DATA!Z130)</f>
        <v/>
      </c>
      <c r="N129" s="1" t="str">
        <f>IF(CAPTURE_DATA!AA130=0,"",CAPTURE_DATA!AA130)</f>
        <v/>
      </c>
      <c r="O129" s="1" t="str">
        <f>IF(CAPTURE_DATA!AB130=0,"",CAPTURE_DATA!AB130)</f>
        <v/>
      </c>
      <c r="P129" s="1" t="str">
        <f>IF(CAPTURE_DATA!AC130="-","",CAPTURE_DATA!AC130)</f>
        <v/>
      </c>
      <c r="Q129" s="1" t="str">
        <f>IF(CAPTURE_DATA!AD130=0,"",CAPTURE_DATA!AD130)</f>
        <v/>
      </c>
      <c r="R129" s="1" t="str">
        <f>IF(CAPTURE_DATA!AE130=0,"",CAPTURE_DATA!AE130)</f>
        <v/>
      </c>
      <c r="S129" s="1" t="str">
        <f>IF(CAPTURE_DATA!AF130=0,"",CAPTURE_DATA!AF130)</f>
        <v/>
      </c>
      <c r="T129" s="16" t="str">
        <f>IF(B129="","",IF(B129="NBAT","",CAPTURE_DATA!A130))</f>
        <v/>
      </c>
      <c r="U129" s="1" t="str">
        <f>IF(CAPTURE_DATA!AG130=0,"",CAPTURE_DATA!AG130)</f>
        <v/>
      </c>
      <c r="V129" s="1" t="str">
        <f>IF(CAPTURE_DATA!AH130=0,"",CAPTURE_DATA!AH130)</f>
        <v/>
      </c>
      <c r="W129" s="1" t="str">
        <f>IFERROR(VLOOKUP(V129,CAPTURE_SITE_INFO!$B$3:$U$501,2,FALSE),"")</f>
        <v/>
      </c>
      <c r="X129" s="1" t="str">
        <f>IFERROR(VLOOKUP($V129,CAPTURE_SITE_INFO!$B$3:$U$501,3,FALSE),"")</f>
        <v/>
      </c>
      <c r="Y129" s="189" t="str">
        <f>IFERROR(VLOOKUP($V129,CAPTURE_SITE_INFO!$B$3:$U$501,4,FALSE),"")</f>
        <v/>
      </c>
      <c r="Z129" s="1" t="str">
        <f>IFERROR(VLOOKUP($V129,CAPTURE_SITE_INFO!$B$3:$U$501,5,FALSE),"")</f>
        <v/>
      </c>
      <c r="AA129" s="1" t="str">
        <f>IFERROR(VLOOKUP($V129,CAPTURE_SITE_INFO!$B$3:$U$501,6,FALSE),"")</f>
        <v/>
      </c>
      <c r="AB129" s="1" t="str">
        <f>IFERROR(VLOOKUP($V129,CAPTURE_SITE_INFO!$B$3:$U$501,7,FALSE),"")</f>
        <v/>
      </c>
      <c r="AC129" s="1" t="str">
        <f>IFERROR(VLOOKUP($V129,CAPTURE_SITE_INFO!$B$3:$U$501,8,FALSE),"")</f>
        <v/>
      </c>
      <c r="AD129" s="16" t="str">
        <f>IFERROR(VLOOKUP($V129,CAPTURE_SITE_INFO!$B$3:$U$501,9,FALSE),"")</f>
        <v/>
      </c>
      <c r="AE129" s="16" t="str">
        <f>IFERROR(VLOOKUP($V129,CAPTURE_SITE_INFO!$B$3:$U$501,10,FALSE),"")</f>
        <v/>
      </c>
      <c r="AF129" s="190" t="str">
        <f>IFERROR(VLOOKUP($V129,CAPTURE_SITE_INFO!$B$3:$U$501,11,FALSE),"")</f>
        <v/>
      </c>
      <c r="AG129" s="190" t="str">
        <f>IFERROR(VLOOKUP($V129,CAPTURE_SITE_INFO!$B$3:$U$501,12,FALSE),"")</f>
        <v/>
      </c>
      <c r="AH129" s="1" t="str">
        <f>IFERROR(VLOOKUP($V129,CAPTURE_SITE_INFO!$B$3:$U$501,13,FALSE),"")</f>
        <v/>
      </c>
      <c r="AI129" s="1" t="str">
        <f>IFERROR(VLOOKUP($V129,CAPTURE_SITE_INFO!$B$3:$U$501,14,FALSE),"")</f>
        <v/>
      </c>
      <c r="AJ129" s="1" t="str">
        <f>IFERROR(VLOOKUP($V129,CAPTURE_SITE_INFO!$B$3:$U$501,15,FALSE),"")</f>
        <v/>
      </c>
      <c r="AK129" s="1" t="str">
        <f>IFERROR(VLOOKUP($V129,CAPTURE_SITE_INFO!$B$3:$U$501,16,FALSE),"")</f>
        <v/>
      </c>
      <c r="AL129" s="1" t="str">
        <f>IFERROR(VLOOKUP($V129,CAPTURE_SITE_INFO!$B$3:$U$501,17,FALSE),"")</f>
        <v/>
      </c>
      <c r="AM129" s="1" t="str">
        <f>IFERROR(VLOOKUP($V129,CAPTURE_SITE_INFO!$B$3:$U$501,18,FALSE),"")</f>
        <v/>
      </c>
      <c r="AN129" s="1" t="str">
        <f>IFERROR(VLOOKUP($V129,CAPTURE_SITE_INFO!$B$3:$U$501,19,FALSE),"")</f>
        <v/>
      </c>
      <c r="AO129" s="1" t="str">
        <f>IFERROR(VLOOKUP($V129,CAPTURE_SITE_INFO!$B$3:$U$501,20,FALSE),"")</f>
        <v/>
      </c>
      <c r="AP129" s="1" t="str">
        <f>IFERROR(VLOOKUP($V129,CAPTURE_SITE_INFO!$B$3:$V$501,21,FALSE),"")</f>
        <v/>
      </c>
    </row>
    <row r="130" spans="1:42" x14ac:dyDescent="0.25">
      <c r="A130" s="1" t="str">
        <f t="shared" si="2"/>
        <v/>
      </c>
      <c r="B130" s="1" t="str">
        <f>IF(CAPTURE_DATA!O131="NOBATS___","NOBATS",IF(CAPTURE_DATA!O131="___","",CAPTURE_DATA!O131))</f>
        <v/>
      </c>
      <c r="C130" s="1" t="str">
        <f t="shared" si="3"/>
        <v/>
      </c>
      <c r="D130" s="1" t="str">
        <f>IF(CAPTURE_DATA!Q131 = 0,"",CAPTURE_DATA!Q131)</f>
        <v/>
      </c>
      <c r="E130" s="1" t="str">
        <f>IF(CAPTURE_DATA!R131 = 0,"",CAPTURE_DATA!R131)</f>
        <v/>
      </c>
      <c r="F130" s="1" t="str">
        <f>IF(CAPTURE_DATA!S131 = 0,"",CAPTURE_DATA!S131)</f>
        <v/>
      </c>
      <c r="G130" s="1" t="str">
        <f>IF(CAPTURE_DATA!T131=0,"",CAPTURE_DATA!T131)</f>
        <v/>
      </c>
      <c r="H130" s="1" t="str">
        <f>IF(CAPTURE_DATA!U131=0,"",CAPTURE_DATA!U131)</f>
        <v/>
      </c>
      <c r="I130" s="1" t="str">
        <f>IF(CAPTURE_DATA!V131=0,"",CAPTURE_DATA!V131)</f>
        <v/>
      </c>
      <c r="J130" s="1" t="str">
        <f>IF(CAPTURE_DATA!W131=0,"",CAPTURE_DATA!W131)</f>
        <v/>
      </c>
      <c r="K130" s="1" t="str">
        <f>IF(CAPTURE_DATA!X131="","",CAPTURE_DATA!X131)</f>
        <v/>
      </c>
      <c r="L130" s="1" t="str">
        <f>IF(CAPTURE_DATA!Y131="","",CAPTURE_DATA!Y131)</f>
        <v/>
      </c>
      <c r="M130" s="1" t="str">
        <f>IF(CAPTURE_DATA!Z131="","",CAPTURE_DATA!Z131)</f>
        <v/>
      </c>
      <c r="N130" s="1" t="str">
        <f>IF(CAPTURE_DATA!AA131=0,"",CAPTURE_DATA!AA131)</f>
        <v/>
      </c>
      <c r="O130" s="1" t="str">
        <f>IF(CAPTURE_DATA!AB131=0,"",CAPTURE_DATA!AB131)</f>
        <v/>
      </c>
      <c r="P130" s="1" t="str">
        <f>IF(CAPTURE_DATA!AC131="-","",CAPTURE_DATA!AC131)</f>
        <v/>
      </c>
      <c r="Q130" s="1" t="str">
        <f>IF(CAPTURE_DATA!AD131=0,"",CAPTURE_DATA!AD131)</f>
        <v/>
      </c>
      <c r="R130" s="1" t="str">
        <f>IF(CAPTURE_DATA!AE131=0,"",CAPTURE_DATA!AE131)</f>
        <v/>
      </c>
      <c r="S130" s="1" t="str">
        <f>IF(CAPTURE_DATA!AF131=0,"",CAPTURE_DATA!AF131)</f>
        <v/>
      </c>
      <c r="T130" s="16" t="str">
        <f>IF(B130="","",IF(B130="NBAT","",CAPTURE_DATA!A131))</f>
        <v/>
      </c>
      <c r="U130" s="1" t="str">
        <f>IF(CAPTURE_DATA!AG131=0,"",CAPTURE_DATA!AG131)</f>
        <v/>
      </c>
      <c r="V130" s="1" t="str">
        <f>IF(CAPTURE_DATA!AH131=0,"",CAPTURE_DATA!AH131)</f>
        <v/>
      </c>
      <c r="W130" s="1" t="str">
        <f>IFERROR(VLOOKUP(V130,CAPTURE_SITE_INFO!$B$3:$U$501,2,FALSE),"")</f>
        <v/>
      </c>
      <c r="X130" s="1" t="str">
        <f>IFERROR(VLOOKUP($V130,CAPTURE_SITE_INFO!$B$3:$U$501,3,FALSE),"")</f>
        <v/>
      </c>
      <c r="Y130" s="189" t="str">
        <f>IFERROR(VLOOKUP($V130,CAPTURE_SITE_INFO!$B$3:$U$501,4,FALSE),"")</f>
        <v/>
      </c>
      <c r="Z130" s="1" t="str">
        <f>IFERROR(VLOOKUP($V130,CAPTURE_SITE_INFO!$B$3:$U$501,5,FALSE),"")</f>
        <v/>
      </c>
      <c r="AA130" s="1" t="str">
        <f>IFERROR(VLOOKUP($V130,CAPTURE_SITE_INFO!$B$3:$U$501,6,FALSE),"")</f>
        <v/>
      </c>
      <c r="AB130" s="1" t="str">
        <f>IFERROR(VLOOKUP($V130,CAPTURE_SITE_INFO!$B$3:$U$501,7,FALSE),"")</f>
        <v/>
      </c>
      <c r="AC130" s="1" t="str">
        <f>IFERROR(VLOOKUP($V130,CAPTURE_SITE_INFO!$B$3:$U$501,8,FALSE),"")</f>
        <v/>
      </c>
      <c r="AD130" s="16" t="str">
        <f>IFERROR(VLOOKUP($V130,CAPTURE_SITE_INFO!$B$3:$U$501,9,FALSE),"")</f>
        <v/>
      </c>
      <c r="AE130" s="16" t="str">
        <f>IFERROR(VLOOKUP($V130,CAPTURE_SITE_INFO!$B$3:$U$501,10,FALSE),"")</f>
        <v/>
      </c>
      <c r="AF130" s="190" t="str">
        <f>IFERROR(VLOOKUP($V130,CAPTURE_SITE_INFO!$B$3:$U$501,11,FALSE),"")</f>
        <v/>
      </c>
      <c r="AG130" s="190" t="str">
        <f>IFERROR(VLOOKUP($V130,CAPTURE_SITE_INFO!$B$3:$U$501,12,FALSE),"")</f>
        <v/>
      </c>
      <c r="AH130" s="1" t="str">
        <f>IFERROR(VLOOKUP($V130,CAPTURE_SITE_INFO!$B$3:$U$501,13,FALSE),"")</f>
        <v/>
      </c>
      <c r="AI130" s="1" t="str">
        <f>IFERROR(VLOOKUP($V130,CAPTURE_SITE_INFO!$B$3:$U$501,14,FALSE),"")</f>
        <v/>
      </c>
      <c r="AJ130" s="1" t="str">
        <f>IFERROR(VLOOKUP($V130,CAPTURE_SITE_INFO!$B$3:$U$501,15,FALSE),"")</f>
        <v/>
      </c>
      <c r="AK130" s="1" t="str">
        <f>IFERROR(VLOOKUP($V130,CAPTURE_SITE_INFO!$B$3:$U$501,16,FALSE),"")</f>
        <v/>
      </c>
      <c r="AL130" s="1" t="str">
        <f>IFERROR(VLOOKUP($V130,CAPTURE_SITE_INFO!$B$3:$U$501,17,FALSE),"")</f>
        <v/>
      </c>
      <c r="AM130" s="1" t="str">
        <f>IFERROR(VLOOKUP($V130,CAPTURE_SITE_INFO!$B$3:$U$501,18,FALSE),"")</f>
        <v/>
      </c>
      <c r="AN130" s="1" t="str">
        <f>IFERROR(VLOOKUP($V130,CAPTURE_SITE_INFO!$B$3:$U$501,19,FALSE),"")</f>
        <v/>
      </c>
      <c r="AO130" s="1" t="str">
        <f>IFERROR(VLOOKUP($V130,CAPTURE_SITE_INFO!$B$3:$U$501,20,FALSE),"")</f>
        <v/>
      </c>
      <c r="AP130" s="1" t="str">
        <f>IFERROR(VLOOKUP($V130,CAPTURE_SITE_INFO!$B$3:$V$501,21,FALSE),"")</f>
        <v/>
      </c>
    </row>
    <row r="131" spans="1:42" x14ac:dyDescent="0.25">
      <c r="A131" s="1" t="str">
        <f t="shared" ref="A131:A194" si="4">IFERROR((CONCATENATE(((-1*TRUNC(X131, 4))*10000),((TRUNC(W131,4))*10000),"-",AB131)),"")</f>
        <v/>
      </c>
      <c r="B131" s="1" t="str">
        <f>IF(CAPTURE_DATA!O132="NOBATS___","NOBATS",IF(CAPTURE_DATA!O132="___","",CAPTURE_DATA!O132))</f>
        <v/>
      </c>
      <c r="C131" s="1" t="str">
        <f t="shared" ref="C131:C194" si="5">IF(S131="","",(CONCATENATE(S131,"-",AF131)))</f>
        <v/>
      </c>
      <c r="D131" s="1" t="str">
        <f>IF(CAPTURE_DATA!Q132 = 0,"",CAPTURE_DATA!Q132)</f>
        <v/>
      </c>
      <c r="E131" s="1" t="str">
        <f>IF(CAPTURE_DATA!R132 = 0,"",CAPTURE_DATA!R132)</f>
        <v/>
      </c>
      <c r="F131" s="1" t="str">
        <f>IF(CAPTURE_DATA!S132 = 0,"",CAPTURE_DATA!S132)</f>
        <v/>
      </c>
      <c r="G131" s="1" t="str">
        <f>IF(CAPTURE_DATA!T132=0,"",CAPTURE_DATA!T132)</f>
        <v/>
      </c>
      <c r="H131" s="1" t="str">
        <f>IF(CAPTURE_DATA!U132=0,"",CAPTURE_DATA!U132)</f>
        <v/>
      </c>
      <c r="I131" s="1" t="str">
        <f>IF(CAPTURE_DATA!V132=0,"",CAPTURE_DATA!V132)</f>
        <v/>
      </c>
      <c r="J131" s="1" t="str">
        <f>IF(CAPTURE_DATA!W132=0,"",CAPTURE_DATA!W132)</f>
        <v/>
      </c>
      <c r="K131" s="1" t="str">
        <f>IF(CAPTURE_DATA!X132="","",CAPTURE_DATA!X132)</f>
        <v/>
      </c>
      <c r="L131" s="1" t="str">
        <f>IF(CAPTURE_DATA!Y132="","",CAPTURE_DATA!Y132)</f>
        <v/>
      </c>
      <c r="M131" s="1" t="str">
        <f>IF(CAPTURE_DATA!Z132="","",CAPTURE_DATA!Z132)</f>
        <v/>
      </c>
      <c r="N131" s="1" t="str">
        <f>IF(CAPTURE_DATA!AA132=0,"",CAPTURE_DATA!AA132)</f>
        <v/>
      </c>
      <c r="O131" s="1" t="str">
        <f>IF(CAPTURE_DATA!AB132=0,"",CAPTURE_DATA!AB132)</f>
        <v/>
      </c>
      <c r="P131" s="1" t="str">
        <f>IF(CAPTURE_DATA!AC132="-","",CAPTURE_DATA!AC132)</f>
        <v/>
      </c>
      <c r="Q131" s="1" t="str">
        <f>IF(CAPTURE_DATA!AD132=0,"",CAPTURE_DATA!AD132)</f>
        <v/>
      </c>
      <c r="R131" s="1" t="str">
        <f>IF(CAPTURE_DATA!AE132=0,"",CAPTURE_DATA!AE132)</f>
        <v/>
      </c>
      <c r="S131" s="1" t="str">
        <f>IF(CAPTURE_DATA!AF132=0,"",CAPTURE_DATA!AF132)</f>
        <v/>
      </c>
      <c r="T131" s="16" t="str">
        <f>IF(B131="","",IF(B131="NBAT","",CAPTURE_DATA!A132))</f>
        <v/>
      </c>
      <c r="U131" s="1" t="str">
        <f>IF(CAPTURE_DATA!AG132=0,"",CAPTURE_DATA!AG132)</f>
        <v/>
      </c>
      <c r="V131" s="1" t="str">
        <f>IF(CAPTURE_DATA!AH132=0,"",CAPTURE_DATA!AH132)</f>
        <v/>
      </c>
      <c r="W131" s="1" t="str">
        <f>IFERROR(VLOOKUP(V131,CAPTURE_SITE_INFO!$B$3:$U$501,2,FALSE),"")</f>
        <v/>
      </c>
      <c r="X131" s="1" t="str">
        <f>IFERROR(VLOOKUP($V131,CAPTURE_SITE_INFO!$B$3:$U$501,3,FALSE),"")</f>
        <v/>
      </c>
      <c r="Y131" s="189" t="str">
        <f>IFERROR(VLOOKUP($V131,CAPTURE_SITE_INFO!$B$3:$U$501,4,FALSE),"")</f>
        <v/>
      </c>
      <c r="Z131" s="1" t="str">
        <f>IFERROR(VLOOKUP($V131,CAPTURE_SITE_INFO!$B$3:$U$501,5,FALSE),"")</f>
        <v/>
      </c>
      <c r="AA131" s="1" t="str">
        <f>IFERROR(VLOOKUP($V131,CAPTURE_SITE_INFO!$B$3:$U$501,6,FALSE),"")</f>
        <v/>
      </c>
      <c r="AB131" s="1" t="str">
        <f>IFERROR(VLOOKUP($V131,CAPTURE_SITE_INFO!$B$3:$U$501,7,FALSE),"")</f>
        <v/>
      </c>
      <c r="AC131" s="1" t="str">
        <f>IFERROR(VLOOKUP($V131,CAPTURE_SITE_INFO!$B$3:$U$501,8,FALSE),"")</f>
        <v/>
      </c>
      <c r="AD131" s="16" t="str">
        <f>IFERROR(VLOOKUP($V131,CAPTURE_SITE_INFO!$B$3:$U$501,9,FALSE),"")</f>
        <v/>
      </c>
      <c r="AE131" s="16" t="str">
        <f>IFERROR(VLOOKUP($V131,CAPTURE_SITE_INFO!$B$3:$U$501,10,FALSE),"")</f>
        <v/>
      </c>
      <c r="AF131" s="190" t="str">
        <f>IFERROR(VLOOKUP($V131,CAPTURE_SITE_INFO!$B$3:$U$501,11,FALSE),"")</f>
        <v/>
      </c>
      <c r="AG131" s="190" t="str">
        <f>IFERROR(VLOOKUP($V131,CAPTURE_SITE_INFO!$B$3:$U$501,12,FALSE),"")</f>
        <v/>
      </c>
      <c r="AH131" s="1" t="str">
        <f>IFERROR(VLOOKUP($V131,CAPTURE_SITE_INFO!$B$3:$U$501,13,FALSE),"")</f>
        <v/>
      </c>
      <c r="AI131" s="1" t="str">
        <f>IFERROR(VLOOKUP($V131,CAPTURE_SITE_INFO!$B$3:$U$501,14,FALSE),"")</f>
        <v/>
      </c>
      <c r="AJ131" s="1" t="str">
        <f>IFERROR(VLOOKUP($V131,CAPTURE_SITE_INFO!$B$3:$U$501,15,FALSE),"")</f>
        <v/>
      </c>
      <c r="AK131" s="1" t="str">
        <f>IFERROR(VLOOKUP($V131,CAPTURE_SITE_INFO!$B$3:$U$501,16,FALSE),"")</f>
        <v/>
      </c>
      <c r="AL131" s="1" t="str">
        <f>IFERROR(VLOOKUP($V131,CAPTURE_SITE_INFO!$B$3:$U$501,17,FALSE),"")</f>
        <v/>
      </c>
      <c r="AM131" s="1" t="str">
        <f>IFERROR(VLOOKUP($V131,CAPTURE_SITE_INFO!$B$3:$U$501,18,FALSE),"")</f>
        <v/>
      </c>
      <c r="AN131" s="1" t="str">
        <f>IFERROR(VLOOKUP($V131,CAPTURE_SITE_INFO!$B$3:$U$501,19,FALSE),"")</f>
        <v/>
      </c>
      <c r="AO131" s="1" t="str">
        <f>IFERROR(VLOOKUP($V131,CAPTURE_SITE_INFO!$B$3:$U$501,20,FALSE),"")</f>
        <v/>
      </c>
      <c r="AP131" s="1" t="str">
        <f>IFERROR(VLOOKUP($V131,CAPTURE_SITE_INFO!$B$3:$V$501,21,FALSE),"")</f>
        <v/>
      </c>
    </row>
    <row r="132" spans="1:42" x14ac:dyDescent="0.25">
      <c r="A132" s="1" t="str">
        <f t="shared" si="4"/>
        <v/>
      </c>
      <c r="B132" s="1" t="str">
        <f>IF(CAPTURE_DATA!O133="NOBATS___","NOBATS",IF(CAPTURE_DATA!O133="___","",CAPTURE_DATA!O133))</f>
        <v/>
      </c>
      <c r="C132" s="1" t="str">
        <f t="shared" si="5"/>
        <v/>
      </c>
      <c r="D132" s="1" t="str">
        <f>IF(CAPTURE_DATA!Q133 = 0,"",CAPTURE_DATA!Q133)</f>
        <v/>
      </c>
      <c r="E132" s="1" t="str">
        <f>IF(CAPTURE_DATA!R133 = 0,"",CAPTURE_DATA!R133)</f>
        <v/>
      </c>
      <c r="F132" s="1" t="str">
        <f>IF(CAPTURE_DATA!S133 = 0,"",CAPTURE_DATA!S133)</f>
        <v/>
      </c>
      <c r="G132" s="1" t="str">
        <f>IF(CAPTURE_DATA!T133=0,"",CAPTURE_DATA!T133)</f>
        <v/>
      </c>
      <c r="H132" s="1" t="str">
        <f>IF(CAPTURE_DATA!U133=0,"",CAPTURE_DATA!U133)</f>
        <v/>
      </c>
      <c r="I132" s="1" t="str">
        <f>IF(CAPTURE_DATA!V133=0,"",CAPTURE_DATA!V133)</f>
        <v/>
      </c>
      <c r="J132" s="1" t="str">
        <f>IF(CAPTURE_DATA!W133=0,"",CAPTURE_DATA!W133)</f>
        <v/>
      </c>
      <c r="K132" s="1" t="str">
        <f>IF(CAPTURE_DATA!X133="","",CAPTURE_DATA!X133)</f>
        <v/>
      </c>
      <c r="L132" s="1" t="str">
        <f>IF(CAPTURE_DATA!Y133="","",CAPTURE_DATA!Y133)</f>
        <v/>
      </c>
      <c r="M132" s="1" t="str">
        <f>IF(CAPTURE_DATA!Z133="","",CAPTURE_DATA!Z133)</f>
        <v/>
      </c>
      <c r="N132" s="1" t="str">
        <f>IF(CAPTURE_DATA!AA133=0,"",CAPTURE_DATA!AA133)</f>
        <v/>
      </c>
      <c r="O132" s="1" t="str">
        <f>IF(CAPTURE_DATA!AB133=0,"",CAPTURE_DATA!AB133)</f>
        <v/>
      </c>
      <c r="P132" s="1" t="str">
        <f>IF(CAPTURE_DATA!AC133="-","",CAPTURE_DATA!AC133)</f>
        <v/>
      </c>
      <c r="Q132" s="1" t="str">
        <f>IF(CAPTURE_DATA!AD133=0,"",CAPTURE_DATA!AD133)</f>
        <v/>
      </c>
      <c r="R132" s="1" t="str">
        <f>IF(CAPTURE_DATA!AE133=0,"",CAPTURE_DATA!AE133)</f>
        <v/>
      </c>
      <c r="S132" s="1" t="str">
        <f>IF(CAPTURE_DATA!AF133=0,"",CAPTURE_DATA!AF133)</f>
        <v/>
      </c>
      <c r="T132" s="16" t="str">
        <f>IF(B132="","",IF(B132="NBAT","",CAPTURE_DATA!A133))</f>
        <v/>
      </c>
      <c r="U132" s="1" t="str">
        <f>IF(CAPTURE_DATA!AG133=0,"",CAPTURE_DATA!AG133)</f>
        <v/>
      </c>
      <c r="V132" s="1" t="str">
        <f>IF(CAPTURE_DATA!AH133=0,"",CAPTURE_DATA!AH133)</f>
        <v/>
      </c>
      <c r="W132" s="1" t="str">
        <f>IFERROR(VLOOKUP(V132,CAPTURE_SITE_INFO!$B$3:$U$501,2,FALSE),"")</f>
        <v/>
      </c>
      <c r="X132" s="1" t="str">
        <f>IFERROR(VLOOKUP($V132,CAPTURE_SITE_INFO!$B$3:$U$501,3,FALSE),"")</f>
        <v/>
      </c>
      <c r="Y132" s="189" t="str">
        <f>IFERROR(VLOOKUP($V132,CAPTURE_SITE_INFO!$B$3:$U$501,4,FALSE),"")</f>
        <v/>
      </c>
      <c r="Z132" s="1" t="str">
        <f>IFERROR(VLOOKUP($V132,CAPTURE_SITE_INFO!$B$3:$U$501,5,FALSE),"")</f>
        <v/>
      </c>
      <c r="AA132" s="1" t="str">
        <f>IFERROR(VLOOKUP($V132,CAPTURE_SITE_INFO!$B$3:$U$501,6,FALSE),"")</f>
        <v/>
      </c>
      <c r="AB132" s="1" t="str">
        <f>IFERROR(VLOOKUP($V132,CAPTURE_SITE_INFO!$B$3:$U$501,7,FALSE),"")</f>
        <v/>
      </c>
      <c r="AC132" s="1" t="str">
        <f>IFERROR(VLOOKUP($V132,CAPTURE_SITE_INFO!$B$3:$U$501,8,FALSE),"")</f>
        <v/>
      </c>
      <c r="AD132" s="16" t="str">
        <f>IFERROR(VLOOKUP($V132,CAPTURE_SITE_INFO!$B$3:$U$501,9,FALSE),"")</f>
        <v/>
      </c>
      <c r="AE132" s="16" t="str">
        <f>IFERROR(VLOOKUP($V132,CAPTURE_SITE_INFO!$B$3:$U$501,10,FALSE),"")</f>
        <v/>
      </c>
      <c r="AF132" s="190" t="str">
        <f>IFERROR(VLOOKUP($V132,CAPTURE_SITE_INFO!$B$3:$U$501,11,FALSE),"")</f>
        <v/>
      </c>
      <c r="AG132" s="190" t="str">
        <f>IFERROR(VLOOKUP($V132,CAPTURE_SITE_INFO!$B$3:$U$501,12,FALSE),"")</f>
        <v/>
      </c>
      <c r="AH132" s="1" t="str">
        <f>IFERROR(VLOOKUP($V132,CAPTURE_SITE_INFO!$B$3:$U$501,13,FALSE),"")</f>
        <v/>
      </c>
      <c r="AI132" s="1" t="str">
        <f>IFERROR(VLOOKUP($V132,CAPTURE_SITE_INFO!$B$3:$U$501,14,FALSE),"")</f>
        <v/>
      </c>
      <c r="AJ132" s="1" t="str">
        <f>IFERROR(VLOOKUP($V132,CAPTURE_SITE_INFO!$B$3:$U$501,15,FALSE),"")</f>
        <v/>
      </c>
      <c r="AK132" s="1" t="str">
        <f>IFERROR(VLOOKUP($V132,CAPTURE_SITE_INFO!$B$3:$U$501,16,FALSE),"")</f>
        <v/>
      </c>
      <c r="AL132" s="1" t="str">
        <f>IFERROR(VLOOKUP($V132,CAPTURE_SITE_INFO!$B$3:$U$501,17,FALSE),"")</f>
        <v/>
      </c>
      <c r="AM132" s="1" t="str">
        <f>IFERROR(VLOOKUP($V132,CAPTURE_SITE_INFO!$B$3:$U$501,18,FALSE),"")</f>
        <v/>
      </c>
      <c r="AN132" s="1" t="str">
        <f>IFERROR(VLOOKUP($V132,CAPTURE_SITE_INFO!$B$3:$U$501,19,FALSE),"")</f>
        <v/>
      </c>
      <c r="AO132" s="1" t="str">
        <f>IFERROR(VLOOKUP($V132,CAPTURE_SITE_INFO!$B$3:$U$501,20,FALSE),"")</f>
        <v/>
      </c>
      <c r="AP132" s="1" t="str">
        <f>IFERROR(VLOOKUP($V132,CAPTURE_SITE_INFO!$B$3:$V$501,21,FALSE),"")</f>
        <v/>
      </c>
    </row>
    <row r="133" spans="1:42" x14ac:dyDescent="0.25">
      <c r="A133" s="1" t="str">
        <f t="shared" si="4"/>
        <v/>
      </c>
      <c r="B133" s="1" t="str">
        <f>IF(CAPTURE_DATA!O134="NOBATS___","NOBATS",IF(CAPTURE_DATA!O134="___","",CAPTURE_DATA!O134))</f>
        <v/>
      </c>
      <c r="C133" s="1" t="str">
        <f t="shared" si="5"/>
        <v/>
      </c>
      <c r="D133" s="1" t="str">
        <f>IF(CAPTURE_DATA!Q134 = 0,"",CAPTURE_DATA!Q134)</f>
        <v/>
      </c>
      <c r="E133" s="1" t="str">
        <f>IF(CAPTURE_DATA!R134 = 0,"",CAPTURE_DATA!R134)</f>
        <v/>
      </c>
      <c r="F133" s="1" t="str">
        <f>IF(CAPTURE_DATA!S134 = 0,"",CAPTURE_DATA!S134)</f>
        <v/>
      </c>
      <c r="G133" s="1" t="str">
        <f>IF(CAPTURE_DATA!T134=0,"",CAPTURE_DATA!T134)</f>
        <v/>
      </c>
      <c r="H133" s="1" t="str">
        <f>IF(CAPTURE_DATA!U134=0,"",CAPTURE_DATA!U134)</f>
        <v/>
      </c>
      <c r="I133" s="1" t="str">
        <f>IF(CAPTURE_DATA!V134=0,"",CAPTURE_DATA!V134)</f>
        <v/>
      </c>
      <c r="J133" s="1" t="str">
        <f>IF(CAPTURE_DATA!W134=0,"",CAPTURE_DATA!W134)</f>
        <v/>
      </c>
      <c r="K133" s="1" t="str">
        <f>IF(CAPTURE_DATA!X134="","",CAPTURE_DATA!X134)</f>
        <v/>
      </c>
      <c r="L133" s="1" t="str">
        <f>IF(CAPTURE_DATA!Y134="","",CAPTURE_DATA!Y134)</f>
        <v/>
      </c>
      <c r="M133" s="1" t="str">
        <f>IF(CAPTURE_DATA!Z134="","",CAPTURE_DATA!Z134)</f>
        <v/>
      </c>
      <c r="N133" s="1" t="str">
        <f>IF(CAPTURE_DATA!AA134=0,"",CAPTURE_DATA!AA134)</f>
        <v/>
      </c>
      <c r="O133" s="1" t="str">
        <f>IF(CAPTURE_DATA!AB134=0,"",CAPTURE_DATA!AB134)</f>
        <v/>
      </c>
      <c r="P133" s="1" t="str">
        <f>IF(CAPTURE_DATA!AC134="-","",CAPTURE_DATA!AC134)</f>
        <v/>
      </c>
      <c r="Q133" s="1" t="str">
        <f>IF(CAPTURE_DATA!AD134=0,"",CAPTURE_DATA!AD134)</f>
        <v/>
      </c>
      <c r="R133" s="1" t="str">
        <f>IF(CAPTURE_DATA!AE134=0,"",CAPTURE_DATA!AE134)</f>
        <v/>
      </c>
      <c r="S133" s="1" t="str">
        <f>IF(CAPTURE_DATA!AF134=0,"",CAPTURE_DATA!AF134)</f>
        <v/>
      </c>
      <c r="T133" s="16" t="str">
        <f>IF(B133="","",IF(B133="NBAT","",CAPTURE_DATA!A134))</f>
        <v/>
      </c>
      <c r="U133" s="1" t="str">
        <f>IF(CAPTURE_DATA!AG134=0,"",CAPTURE_DATA!AG134)</f>
        <v/>
      </c>
      <c r="V133" s="1" t="str">
        <f>IF(CAPTURE_DATA!AH134=0,"",CAPTURE_DATA!AH134)</f>
        <v/>
      </c>
      <c r="W133" s="1" t="str">
        <f>IFERROR(VLOOKUP(V133,CAPTURE_SITE_INFO!$B$3:$U$501,2,FALSE),"")</f>
        <v/>
      </c>
      <c r="X133" s="1" t="str">
        <f>IFERROR(VLOOKUP($V133,CAPTURE_SITE_INFO!$B$3:$U$501,3,FALSE),"")</f>
        <v/>
      </c>
      <c r="Y133" s="189" t="str">
        <f>IFERROR(VLOOKUP($V133,CAPTURE_SITE_INFO!$B$3:$U$501,4,FALSE),"")</f>
        <v/>
      </c>
      <c r="Z133" s="1" t="str">
        <f>IFERROR(VLOOKUP($V133,CAPTURE_SITE_INFO!$B$3:$U$501,5,FALSE),"")</f>
        <v/>
      </c>
      <c r="AA133" s="1" t="str">
        <f>IFERROR(VLOOKUP($V133,CAPTURE_SITE_INFO!$B$3:$U$501,6,FALSE),"")</f>
        <v/>
      </c>
      <c r="AB133" s="1" t="str">
        <f>IFERROR(VLOOKUP($V133,CAPTURE_SITE_INFO!$B$3:$U$501,7,FALSE),"")</f>
        <v/>
      </c>
      <c r="AC133" s="1" t="str">
        <f>IFERROR(VLOOKUP($V133,CAPTURE_SITE_INFO!$B$3:$U$501,8,FALSE),"")</f>
        <v/>
      </c>
      <c r="AD133" s="16" t="str">
        <f>IFERROR(VLOOKUP($V133,CAPTURE_SITE_INFO!$B$3:$U$501,9,FALSE),"")</f>
        <v/>
      </c>
      <c r="AE133" s="16" t="str">
        <f>IFERROR(VLOOKUP($V133,CAPTURE_SITE_INFO!$B$3:$U$501,10,FALSE),"")</f>
        <v/>
      </c>
      <c r="AF133" s="190" t="str">
        <f>IFERROR(VLOOKUP($V133,CAPTURE_SITE_INFO!$B$3:$U$501,11,FALSE),"")</f>
        <v/>
      </c>
      <c r="AG133" s="190" t="str">
        <f>IFERROR(VLOOKUP($V133,CAPTURE_SITE_INFO!$B$3:$U$501,12,FALSE),"")</f>
        <v/>
      </c>
      <c r="AH133" s="1" t="str">
        <f>IFERROR(VLOOKUP($V133,CAPTURE_SITE_INFO!$B$3:$U$501,13,FALSE),"")</f>
        <v/>
      </c>
      <c r="AI133" s="1" t="str">
        <f>IFERROR(VLOOKUP($V133,CAPTURE_SITE_INFO!$B$3:$U$501,14,FALSE),"")</f>
        <v/>
      </c>
      <c r="AJ133" s="1" t="str">
        <f>IFERROR(VLOOKUP($V133,CAPTURE_SITE_INFO!$B$3:$U$501,15,FALSE),"")</f>
        <v/>
      </c>
      <c r="AK133" s="1" t="str">
        <f>IFERROR(VLOOKUP($V133,CAPTURE_SITE_INFO!$B$3:$U$501,16,FALSE),"")</f>
        <v/>
      </c>
      <c r="AL133" s="1" t="str">
        <f>IFERROR(VLOOKUP($V133,CAPTURE_SITE_INFO!$B$3:$U$501,17,FALSE),"")</f>
        <v/>
      </c>
      <c r="AM133" s="1" t="str">
        <f>IFERROR(VLOOKUP($V133,CAPTURE_SITE_INFO!$B$3:$U$501,18,FALSE),"")</f>
        <v/>
      </c>
      <c r="AN133" s="1" t="str">
        <f>IFERROR(VLOOKUP($V133,CAPTURE_SITE_INFO!$B$3:$U$501,19,FALSE),"")</f>
        <v/>
      </c>
      <c r="AO133" s="1" t="str">
        <f>IFERROR(VLOOKUP($V133,CAPTURE_SITE_INFO!$B$3:$U$501,20,FALSE),"")</f>
        <v/>
      </c>
      <c r="AP133" s="1" t="str">
        <f>IFERROR(VLOOKUP($V133,CAPTURE_SITE_INFO!$B$3:$V$501,21,FALSE),"")</f>
        <v/>
      </c>
    </row>
    <row r="134" spans="1:42" x14ac:dyDescent="0.25">
      <c r="A134" s="1" t="str">
        <f t="shared" si="4"/>
        <v/>
      </c>
      <c r="B134" s="1" t="str">
        <f>IF(CAPTURE_DATA!O135="NOBATS___","NOBATS",IF(CAPTURE_DATA!O135="___","",CAPTURE_DATA!O135))</f>
        <v/>
      </c>
      <c r="C134" s="1" t="str">
        <f t="shared" si="5"/>
        <v/>
      </c>
      <c r="D134" s="1" t="str">
        <f>IF(CAPTURE_DATA!Q135 = 0,"",CAPTURE_DATA!Q135)</f>
        <v/>
      </c>
      <c r="E134" s="1" t="str">
        <f>IF(CAPTURE_DATA!R135 = 0,"",CAPTURE_DATA!R135)</f>
        <v/>
      </c>
      <c r="F134" s="1" t="str">
        <f>IF(CAPTURE_DATA!S135 = 0,"",CAPTURE_DATA!S135)</f>
        <v/>
      </c>
      <c r="G134" s="1" t="str">
        <f>IF(CAPTURE_DATA!T135=0,"",CAPTURE_DATA!T135)</f>
        <v/>
      </c>
      <c r="H134" s="1" t="str">
        <f>IF(CAPTURE_DATA!U135=0,"",CAPTURE_DATA!U135)</f>
        <v/>
      </c>
      <c r="I134" s="1" t="str">
        <f>IF(CAPTURE_DATA!V135=0,"",CAPTURE_DATA!V135)</f>
        <v/>
      </c>
      <c r="J134" s="1" t="str">
        <f>IF(CAPTURE_DATA!W135=0,"",CAPTURE_DATA!W135)</f>
        <v/>
      </c>
      <c r="K134" s="1" t="str">
        <f>IF(CAPTURE_DATA!X135="","",CAPTURE_DATA!X135)</f>
        <v/>
      </c>
      <c r="L134" s="1" t="str">
        <f>IF(CAPTURE_DATA!Y135="","",CAPTURE_DATA!Y135)</f>
        <v/>
      </c>
      <c r="M134" s="1" t="str">
        <f>IF(CAPTURE_DATA!Z135="","",CAPTURE_DATA!Z135)</f>
        <v/>
      </c>
      <c r="N134" s="1" t="str">
        <f>IF(CAPTURE_DATA!AA135=0,"",CAPTURE_DATA!AA135)</f>
        <v/>
      </c>
      <c r="O134" s="1" t="str">
        <f>IF(CAPTURE_DATA!AB135=0,"",CAPTURE_DATA!AB135)</f>
        <v/>
      </c>
      <c r="P134" s="1" t="str">
        <f>IF(CAPTURE_DATA!AC135="-","",CAPTURE_DATA!AC135)</f>
        <v/>
      </c>
      <c r="Q134" s="1" t="str">
        <f>IF(CAPTURE_DATA!AD135=0,"",CAPTURE_DATA!AD135)</f>
        <v/>
      </c>
      <c r="R134" s="1" t="str">
        <f>IF(CAPTURE_DATA!AE135=0,"",CAPTURE_DATA!AE135)</f>
        <v/>
      </c>
      <c r="S134" s="1" t="str">
        <f>IF(CAPTURE_DATA!AF135=0,"",CAPTURE_DATA!AF135)</f>
        <v/>
      </c>
      <c r="T134" s="16" t="str">
        <f>IF(B134="","",IF(B134="NBAT","",CAPTURE_DATA!A135))</f>
        <v/>
      </c>
      <c r="U134" s="1" t="str">
        <f>IF(CAPTURE_DATA!AG135=0,"",CAPTURE_DATA!AG135)</f>
        <v/>
      </c>
      <c r="V134" s="1" t="str">
        <f>IF(CAPTURE_DATA!AH135=0,"",CAPTURE_DATA!AH135)</f>
        <v/>
      </c>
      <c r="W134" s="1" t="str">
        <f>IFERROR(VLOOKUP(V134,CAPTURE_SITE_INFO!$B$3:$U$501,2,FALSE),"")</f>
        <v/>
      </c>
      <c r="X134" s="1" t="str">
        <f>IFERROR(VLOOKUP($V134,CAPTURE_SITE_INFO!$B$3:$U$501,3,FALSE),"")</f>
        <v/>
      </c>
      <c r="Y134" s="189" t="str">
        <f>IFERROR(VLOOKUP($V134,CAPTURE_SITE_INFO!$B$3:$U$501,4,FALSE),"")</f>
        <v/>
      </c>
      <c r="Z134" s="1" t="str">
        <f>IFERROR(VLOOKUP($V134,CAPTURE_SITE_INFO!$B$3:$U$501,5,FALSE),"")</f>
        <v/>
      </c>
      <c r="AA134" s="1" t="str">
        <f>IFERROR(VLOOKUP($V134,CAPTURE_SITE_INFO!$B$3:$U$501,6,FALSE),"")</f>
        <v/>
      </c>
      <c r="AB134" s="1" t="str">
        <f>IFERROR(VLOOKUP($V134,CAPTURE_SITE_INFO!$B$3:$U$501,7,FALSE),"")</f>
        <v/>
      </c>
      <c r="AC134" s="1" t="str">
        <f>IFERROR(VLOOKUP($V134,CAPTURE_SITE_INFO!$B$3:$U$501,8,FALSE),"")</f>
        <v/>
      </c>
      <c r="AD134" s="16" t="str">
        <f>IFERROR(VLOOKUP($V134,CAPTURE_SITE_INFO!$B$3:$U$501,9,FALSE),"")</f>
        <v/>
      </c>
      <c r="AE134" s="16" t="str">
        <f>IFERROR(VLOOKUP($V134,CAPTURE_SITE_INFO!$B$3:$U$501,10,FALSE),"")</f>
        <v/>
      </c>
      <c r="AF134" s="190" t="str">
        <f>IFERROR(VLOOKUP($V134,CAPTURE_SITE_INFO!$B$3:$U$501,11,FALSE),"")</f>
        <v/>
      </c>
      <c r="AG134" s="190" t="str">
        <f>IFERROR(VLOOKUP($V134,CAPTURE_SITE_INFO!$B$3:$U$501,12,FALSE),"")</f>
        <v/>
      </c>
      <c r="AH134" s="1" t="str">
        <f>IFERROR(VLOOKUP($V134,CAPTURE_SITE_INFO!$B$3:$U$501,13,FALSE),"")</f>
        <v/>
      </c>
      <c r="AI134" s="1" t="str">
        <f>IFERROR(VLOOKUP($V134,CAPTURE_SITE_INFO!$B$3:$U$501,14,FALSE),"")</f>
        <v/>
      </c>
      <c r="AJ134" s="1" t="str">
        <f>IFERROR(VLOOKUP($V134,CAPTURE_SITE_INFO!$B$3:$U$501,15,FALSE),"")</f>
        <v/>
      </c>
      <c r="AK134" s="1" t="str">
        <f>IFERROR(VLOOKUP($V134,CAPTURE_SITE_INFO!$B$3:$U$501,16,FALSE),"")</f>
        <v/>
      </c>
      <c r="AL134" s="1" t="str">
        <f>IFERROR(VLOOKUP($V134,CAPTURE_SITE_INFO!$B$3:$U$501,17,FALSE),"")</f>
        <v/>
      </c>
      <c r="AM134" s="1" t="str">
        <f>IFERROR(VLOOKUP($V134,CAPTURE_SITE_INFO!$B$3:$U$501,18,FALSE),"")</f>
        <v/>
      </c>
      <c r="AN134" s="1" t="str">
        <f>IFERROR(VLOOKUP($V134,CAPTURE_SITE_INFO!$B$3:$U$501,19,FALSE),"")</f>
        <v/>
      </c>
      <c r="AO134" s="1" t="str">
        <f>IFERROR(VLOOKUP($V134,CAPTURE_SITE_INFO!$B$3:$U$501,20,FALSE),"")</f>
        <v/>
      </c>
      <c r="AP134" s="1" t="str">
        <f>IFERROR(VLOOKUP($V134,CAPTURE_SITE_INFO!$B$3:$V$501,21,FALSE),"")</f>
        <v/>
      </c>
    </row>
    <row r="135" spans="1:42" x14ac:dyDescent="0.25">
      <c r="A135" s="1" t="str">
        <f t="shared" si="4"/>
        <v/>
      </c>
      <c r="B135" s="1" t="str">
        <f>IF(CAPTURE_DATA!O136="NOBATS___","NOBATS",IF(CAPTURE_DATA!O136="___","",CAPTURE_DATA!O136))</f>
        <v/>
      </c>
      <c r="C135" s="1" t="str">
        <f t="shared" si="5"/>
        <v/>
      </c>
      <c r="D135" s="1" t="str">
        <f>IF(CAPTURE_DATA!Q136 = 0,"",CAPTURE_DATA!Q136)</f>
        <v/>
      </c>
      <c r="E135" s="1" t="str">
        <f>IF(CAPTURE_DATA!R136 = 0,"",CAPTURE_DATA!R136)</f>
        <v/>
      </c>
      <c r="F135" s="1" t="str">
        <f>IF(CAPTURE_DATA!S136 = 0,"",CAPTURE_DATA!S136)</f>
        <v/>
      </c>
      <c r="G135" s="1" t="str">
        <f>IF(CAPTURE_DATA!T136=0,"",CAPTURE_DATA!T136)</f>
        <v/>
      </c>
      <c r="H135" s="1" t="str">
        <f>IF(CAPTURE_DATA!U136=0,"",CAPTURE_DATA!U136)</f>
        <v/>
      </c>
      <c r="I135" s="1" t="str">
        <f>IF(CAPTURE_DATA!V136=0,"",CAPTURE_DATA!V136)</f>
        <v/>
      </c>
      <c r="J135" s="1" t="str">
        <f>IF(CAPTURE_DATA!W136=0,"",CAPTURE_DATA!W136)</f>
        <v/>
      </c>
      <c r="K135" s="1" t="str">
        <f>IF(CAPTURE_DATA!X136="","",CAPTURE_DATA!X136)</f>
        <v/>
      </c>
      <c r="L135" s="1" t="str">
        <f>IF(CAPTURE_DATA!Y136="","",CAPTURE_DATA!Y136)</f>
        <v/>
      </c>
      <c r="M135" s="1" t="str">
        <f>IF(CAPTURE_DATA!Z136="","",CAPTURE_DATA!Z136)</f>
        <v/>
      </c>
      <c r="N135" s="1" t="str">
        <f>IF(CAPTURE_DATA!AA136=0,"",CAPTURE_DATA!AA136)</f>
        <v/>
      </c>
      <c r="O135" s="1" t="str">
        <f>IF(CAPTURE_DATA!AB136=0,"",CAPTURE_DATA!AB136)</f>
        <v/>
      </c>
      <c r="P135" s="1" t="str">
        <f>IF(CAPTURE_DATA!AC136="-","",CAPTURE_DATA!AC136)</f>
        <v/>
      </c>
      <c r="Q135" s="1" t="str">
        <f>IF(CAPTURE_DATA!AD136=0,"",CAPTURE_DATA!AD136)</f>
        <v/>
      </c>
      <c r="R135" s="1" t="str">
        <f>IF(CAPTURE_DATA!AE136=0,"",CAPTURE_DATA!AE136)</f>
        <v/>
      </c>
      <c r="S135" s="1" t="str">
        <f>IF(CAPTURE_DATA!AF136=0,"",CAPTURE_DATA!AF136)</f>
        <v/>
      </c>
      <c r="T135" s="16" t="str">
        <f>IF(B135="","",IF(B135="NBAT","",CAPTURE_DATA!A136))</f>
        <v/>
      </c>
      <c r="U135" s="1" t="str">
        <f>IF(CAPTURE_DATA!AG136=0,"",CAPTURE_DATA!AG136)</f>
        <v/>
      </c>
      <c r="V135" s="1" t="str">
        <f>IF(CAPTURE_DATA!AH136=0,"",CAPTURE_DATA!AH136)</f>
        <v/>
      </c>
      <c r="W135" s="1" t="str">
        <f>IFERROR(VLOOKUP(V135,CAPTURE_SITE_INFO!$B$3:$U$501,2,FALSE),"")</f>
        <v/>
      </c>
      <c r="X135" s="1" t="str">
        <f>IFERROR(VLOOKUP($V135,CAPTURE_SITE_INFO!$B$3:$U$501,3,FALSE),"")</f>
        <v/>
      </c>
      <c r="Y135" s="189" t="str">
        <f>IFERROR(VLOOKUP($V135,CAPTURE_SITE_INFO!$B$3:$U$501,4,FALSE),"")</f>
        <v/>
      </c>
      <c r="Z135" s="1" t="str">
        <f>IFERROR(VLOOKUP($V135,CAPTURE_SITE_INFO!$B$3:$U$501,5,FALSE),"")</f>
        <v/>
      </c>
      <c r="AA135" s="1" t="str">
        <f>IFERROR(VLOOKUP($V135,CAPTURE_SITE_INFO!$B$3:$U$501,6,FALSE),"")</f>
        <v/>
      </c>
      <c r="AB135" s="1" t="str">
        <f>IFERROR(VLOOKUP($V135,CAPTURE_SITE_INFO!$B$3:$U$501,7,FALSE),"")</f>
        <v/>
      </c>
      <c r="AC135" s="1" t="str">
        <f>IFERROR(VLOOKUP($V135,CAPTURE_SITE_INFO!$B$3:$U$501,8,FALSE),"")</f>
        <v/>
      </c>
      <c r="AD135" s="16" t="str">
        <f>IFERROR(VLOOKUP($V135,CAPTURE_SITE_INFO!$B$3:$U$501,9,FALSE),"")</f>
        <v/>
      </c>
      <c r="AE135" s="16" t="str">
        <f>IFERROR(VLOOKUP($V135,CAPTURE_SITE_INFO!$B$3:$U$501,10,FALSE),"")</f>
        <v/>
      </c>
      <c r="AF135" s="190" t="str">
        <f>IFERROR(VLOOKUP($V135,CAPTURE_SITE_INFO!$B$3:$U$501,11,FALSE),"")</f>
        <v/>
      </c>
      <c r="AG135" s="190" t="str">
        <f>IFERROR(VLOOKUP($V135,CAPTURE_SITE_INFO!$B$3:$U$501,12,FALSE),"")</f>
        <v/>
      </c>
      <c r="AH135" s="1" t="str">
        <f>IFERROR(VLOOKUP($V135,CAPTURE_SITE_INFO!$B$3:$U$501,13,FALSE),"")</f>
        <v/>
      </c>
      <c r="AI135" s="1" t="str">
        <f>IFERROR(VLOOKUP($V135,CAPTURE_SITE_INFO!$B$3:$U$501,14,FALSE),"")</f>
        <v/>
      </c>
      <c r="AJ135" s="1" t="str">
        <f>IFERROR(VLOOKUP($V135,CAPTURE_SITE_INFO!$B$3:$U$501,15,FALSE),"")</f>
        <v/>
      </c>
      <c r="AK135" s="1" t="str">
        <f>IFERROR(VLOOKUP($V135,CAPTURE_SITE_INFO!$B$3:$U$501,16,FALSE),"")</f>
        <v/>
      </c>
      <c r="AL135" s="1" t="str">
        <f>IFERROR(VLOOKUP($V135,CAPTURE_SITE_INFO!$B$3:$U$501,17,FALSE),"")</f>
        <v/>
      </c>
      <c r="AM135" s="1" t="str">
        <f>IFERROR(VLOOKUP($V135,CAPTURE_SITE_INFO!$B$3:$U$501,18,FALSE),"")</f>
        <v/>
      </c>
      <c r="AN135" s="1" t="str">
        <f>IFERROR(VLOOKUP($V135,CAPTURE_SITE_INFO!$B$3:$U$501,19,FALSE),"")</f>
        <v/>
      </c>
      <c r="AO135" s="1" t="str">
        <f>IFERROR(VLOOKUP($V135,CAPTURE_SITE_INFO!$B$3:$U$501,20,FALSE),"")</f>
        <v/>
      </c>
      <c r="AP135" s="1" t="str">
        <f>IFERROR(VLOOKUP($V135,CAPTURE_SITE_INFO!$B$3:$V$501,21,FALSE),"")</f>
        <v/>
      </c>
    </row>
    <row r="136" spans="1:42" x14ac:dyDescent="0.25">
      <c r="A136" s="1" t="str">
        <f t="shared" si="4"/>
        <v/>
      </c>
      <c r="B136" s="1" t="str">
        <f>IF(CAPTURE_DATA!O137="NOBATS___","NOBATS",IF(CAPTURE_DATA!O137="___","",CAPTURE_DATA!O137))</f>
        <v/>
      </c>
      <c r="C136" s="1" t="str">
        <f t="shared" si="5"/>
        <v/>
      </c>
      <c r="D136" s="1" t="str">
        <f>IF(CAPTURE_DATA!Q137 = 0,"",CAPTURE_DATA!Q137)</f>
        <v/>
      </c>
      <c r="E136" s="1" t="str">
        <f>IF(CAPTURE_DATA!R137 = 0,"",CAPTURE_DATA!R137)</f>
        <v/>
      </c>
      <c r="F136" s="1" t="str">
        <f>IF(CAPTURE_DATA!S137 = 0,"",CAPTURE_DATA!S137)</f>
        <v/>
      </c>
      <c r="G136" s="1" t="str">
        <f>IF(CAPTURE_DATA!T137=0,"",CAPTURE_DATA!T137)</f>
        <v/>
      </c>
      <c r="H136" s="1" t="str">
        <f>IF(CAPTURE_DATA!U137=0,"",CAPTURE_DATA!U137)</f>
        <v/>
      </c>
      <c r="I136" s="1" t="str">
        <f>IF(CAPTURE_DATA!V137=0,"",CAPTURE_DATA!V137)</f>
        <v/>
      </c>
      <c r="J136" s="1" t="str">
        <f>IF(CAPTURE_DATA!W137=0,"",CAPTURE_DATA!W137)</f>
        <v/>
      </c>
      <c r="K136" s="1" t="str">
        <f>IF(CAPTURE_DATA!X137="","",CAPTURE_DATA!X137)</f>
        <v/>
      </c>
      <c r="L136" s="1" t="str">
        <f>IF(CAPTURE_DATA!Y137="","",CAPTURE_DATA!Y137)</f>
        <v/>
      </c>
      <c r="M136" s="1" t="str">
        <f>IF(CAPTURE_DATA!Z137="","",CAPTURE_DATA!Z137)</f>
        <v/>
      </c>
      <c r="N136" s="1" t="str">
        <f>IF(CAPTURE_DATA!AA137=0,"",CAPTURE_DATA!AA137)</f>
        <v/>
      </c>
      <c r="O136" s="1" t="str">
        <f>IF(CAPTURE_DATA!AB137=0,"",CAPTURE_DATA!AB137)</f>
        <v/>
      </c>
      <c r="P136" s="1" t="str">
        <f>IF(CAPTURE_DATA!AC137="-","",CAPTURE_DATA!AC137)</f>
        <v/>
      </c>
      <c r="Q136" s="1" t="str">
        <f>IF(CAPTURE_DATA!AD137=0,"",CAPTURE_DATA!AD137)</f>
        <v/>
      </c>
      <c r="R136" s="1" t="str">
        <f>IF(CAPTURE_DATA!AE137=0,"",CAPTURE_DATA!AE137)</f>
        <v/>
      </c>
      <c r="S136" s="1" t="str">
        <f>IF(CAPTURE_DATA!AF137=0,"",CAPTURE_DATA!AF137)</f>
        <v/>
      </c>
      <c r="T136" s="16" t="str">
        <f>IF(B136="","",IF(B136="NBAT","",CAPTURE_DATA!A137))</f>
        <v/>
      </c>
      <c r="U136" s="1" t="str">
        <f>IF(CAPTURE_DATA!AG137=0,"",CAPTURE_DATA!AG137)</f>
        <v/>
      </c>
      <c r="V136" s="1" t="str">
        <f>IF(CAPTURE_DATA!AH137=0,"",CAPTURE_DATA!AH137)</f>
        <v/>
      </c>
      <c r="W136" s="1" t="str">
        <f>IFERROR(VLOOKUP(V136,CAPTURE_SITE_INFO!$B$3:$U$501,2,FALSE),"")</f>
        <v/>
      </c>
      <c r="X136" s="1" t="str">
        <f>IFERROR(VLOOKUP($V136,CAPTURE_SITE_INFO!$B$3:$U$501,3,FALSE),"")</f>
        <v/>
      </c>
      <c r="Y136" s="189" t="str">
        <f>IFERROR(VLOOKUP($V136,CAPTURE_SITE_INFO!$B$3:$U$501,4,FALSE),"")</f>
        <v/>
      </c>
      <c r="Z136" s="1" t="str">
        <f>IFERROR(VLOOKUP($V136,CAPTURE_SITE_INFO!$B$3:$U$501,5,FALSE),"")</f>
        <v/>
      </c>
      <c r="AA136" s="1" t="str">
        <f>IFERROR(VLOOKUP($V136,CAPTURE_SITE_INFO!$B$3:$U$501,6,FALSE),"")</f>
        <v/>
      </c>
      <c r="AB136" s="1" t="str">
        <f>IFERROR(VLOOKUP($V136,CAPTURE_SITE_INFO!$B$3:$U$501,7,FALSE),"")</f>
        <v/>
      </c>
      <c r="AC136" s="1" t="str">
        <f>IFERROR(VLOOKUP($V136,CAPTURE_SITE_INFO!$B$3:$U$501,8,FALSE),"")</f>
        <v/>
      </c>
      <c r="AD136" s="16" t="str">
        <f>IFERROR(VLOOKUP($V136,CAPTURE_SITE_INFO!$B$3:$U$501,9,FALSE),"")</f>
        <v/>
      </c>
      <c r="AE136" s="16" t="str">
        <f>IFERROR(VLOOKUP($V136,CAPTURE_SITE_INFO!$B$3:$U$501,10,FALSE),"")</f>
        <v/>
      </c>
      <c r="AF136" s="190" t="str">
        <f>IFERROR(VLOOKUP($V136,CAPTURE_SITE_INFO!$B$3:$U$501,11,FALSE),"")</f>
        <v/>
      </c>
      <c r="AG136" s="190" t="str">
        <f>IFERROR(VLOOKUP($V136,CAPTURE_SITE_INFO!$B$3:$U$501,12,FALSE),"")</f>
        <v/>
      </c>
      <c r="AH136" s="1" t="str">
        <f>IFERROR(VLOOKUP($V136,CAPTURE_SITE_INFO!$B$3:$U$501,13,FALSE),"")</f>
        <v/>
      </c>
      <c r="AI136" s="1" t="str">
        <f>IFERROR(VLOOKUP($V136,CAPTURE_SITE_INFO!$B$3:$U$501,14,FALSE),"")</f>
        <v/>
      </c>
      <c r="AJ136" s="1" t="str">
        <f>IFERROR(VLOOKUP($V136,CAPTURE_SITE_INFO!$B$3:$U$501,15,FALSE),"")</f>
        <v/>
      </c>
      <c r="AK136" s="1" t="str">
        <f>IFERROR(VLOOKUP($V136,CAPTURE_SITE_INFO!$B$3:$U$501,16,FALSE),"")</f>
        <v/>
      </c>
      <c r="AL136" s="1" t="str">
        <f>IFERROR(VLOOKUP($V136,CAPTURE_SITE_INFO!$B$3:$U$501,17,FALSE),"")</f>
        <v/>
      </c>
      <c r="AM136" s="1" t="str">
        <f>IFERROR(VLOOKUP($V136,CAPTURE_SITE_INFO!$B$3:$U$501,18,FALSE),"")</f>
        <v/>
      </c>
      <c r="AN136" s="1" t="str">
        <f>IFERROR(VLOOKUP($V136,CAPTURE_SITE_INFO!$B$3:$U$501,19,FALSE),"")</f>
        <v/>
      </c>
      <c r="AO136" s="1" t="str">
        <f>IFERROR(VLOOKUP($V136,CAPTURE_SITE_INFO!$B$3:$U$501,20,FALSE),"")</f>
        <v/>
      </c>
      <c r="AP136" s="1" t="str">
        <f>IFERROR(VLOOKUP($V136,CAPTURE_SITE_INFO!$B$3:$V$501,21,FALSE),"")</f>
        <v/>
      </c>
    </row>
    <row r="137" spans="1:42" x14ac:dyDescent="0.25">
      <c r="A137" s="1" t="str">
        <f t="shared" si="4"/>
        <v/>
      </c>
      <c r="B137" s="1" t="str">
        <f>IF(CAPTURE_DATA!O138="NOBATS___","NOBATS",IF(CAPTURE_DATA!O138="___","",CAPTURE_DATA!O138))</f>
        <v/>
      </c>
      <c r="C137" s="1" t="str">
        <f t="shared" si="5"/>
        <v/>
      </c>
      <c r="D137" s="1" t="str">
        <f>IF(CAPTURE_DATA!Q138 = 0,"",CAPTURE_DATA!Q138)</f>
        <v/>
      </c>
      <c r="E137" s="1" t="str">
        <f>IF(CAPTURE_DATA!R138 = 0,"",CAPTURE_DATA!R138)</f>
        <v/>
      </c>
      <c r="F137" s="1" t="str">
        <f>IF(CAPTURE_DATA!S138 = 0,"",CAPTURE_DATA!S138)</f>
        <v/>
      </c>
      <c r="G137" s="1" t="str">
        <f>IF(CAPTURE_DATA!T138=0,"",CAPTURE_DATA!T138)</f>
        <v/>
      </c>
      <c r="H137" s="1" t="str">
        <f>IF(CAPTURE_DATA!U138=0,"",CAPTURE_DATA!U138)</f>
        <v/>
      </c>
      <c r="I137" s="1" t="str">
        <f>IF(CAPTURE_DATA!V138=0,"",CAPTURE_DATA!V138)</f>
        <v/>
      </c>
      <c r="J137" s="1" t="str">
        <f>IF(CAPTURE_DATA!W138=0,"",CAPTURE_DATA!W138)</f>
        <v/>
      </c>
      <c r="K137" s="1" t="str">
        <f>IF(CAPTURE_DATA!X138="","",CAPTURE_DATA!X138)</f>
        <v/>
      </c>
      <c r="L137" s="1" t="str">
        <f>IF(CAPTURE_DATA!Y138="","",CAPTURE_DATA!Y138)</f>
        <v/>
      </c>
      <c r="M137" s="1" t="str">
        <f>IF(CAPTURE_DATA!Z138="","",CAPTURE_DATA!Z138)</f>
        <v/>
      </c>
      <c r="N137" s="1" t="str">
        <f>IF(CAPTURE_DATA!AA138=0,"",CAPTURE_DATA!AA138)</f>
        <v/>
      </c>
      <c r="O137" s="1" t="str">
        <f>IF(CAPTURE_DATA!AB138=0,"",CAPTURE_DATA!AB138)</f>
        <v/>
      </c>
      <c r="P137" s="1" t="str">
        <f>IF(CAPTURE_DATA!AC138="-","",CAPTURE_DATA!AC138)</f>
        <v/>
      </c>
      <c r="Q137" s="1" t="str">
        <f>IF(CAPTURE_DATA!AD138=0,"",CAPTURE_DATA!AD138)</f>
        <v/>
      </c>
      <c r="R137" s="1" t="str">
        <f>IF(CAPTURE_DATA!AE138=0,"",CAPTURE_DATA!AE138)</f>
        <v/>
      </c>
      <c r="S137" s="1" t="str">
        <f>IF(CAPTURE_DATA!AF138=0,"",CAPTURE_DATA!AF138)</f>
        <v/>
      </c>
      <c r="T137" s="16" t="str">
        <f>IF(B137="","",IF(B137="NBAT","",CAPTURE_DATA!A138))</f>
        <v/>
      </c>
      <c r="U137" s="1" t="str">
        <f>IF(CAPTURE_DATA!AG138=0,"",CAPTURE_DATA!AG138)</f>
        <v/>
      </c>
      <c r="V137" s="1" t="str">
        <f>IF(CAPTURE_DATA!AH138=0,"",CAPTURE_DATA!AH138)</f>
        <v/>
      </c>
      <c r="W137" s="1" t="str">
        <f>IFERROR(VLOOKUP(V137,CAPTURE_SITE_INFO!$B$3:$U$501,2,FALSE),"")</f>
        <v/>
      </c>
      <c r="X137" s="1" t="str">
        <f>IFERROR(VLOOKUP($V137,CAPTURE_SITE_INFO!$B$3:$U$501,3,FALSE),"")</f>
        <v/>
      </c>
      <c r="Y137" s="189" t="str">
        <f>IFERROR(VLOOKUP($V137,CAPTURE_SITE_INFO!$B$3:$U$501,4,FALSE),"")</f>
        <v/>
      </c>
      <c r="Z137" s="1" t="str">
        <f>IFERROR(VLOOKUP($V137,CAPTURE_SITE_INFO!$B$3:$U$501,5,FALSE),"")</f>
        <v/>
      </c>
      <c r="AA137" s="1" t="str">
        <f>IFERROR(VLOOKUP($V137,CAPTURE_SITE_INFO!$B$3:$U$501,6,FALSE),"")</f>
        <v/>
      </c>
      <c r="AB137" s="1" t="str">
        <f>IFERROR(VLOOKUP($V137,CAPTURE_SITE_INFO!$B$3:$U$501,7,FALSE),"")</f>
        <v/>
      </c>
      <c r="AC137" s="1" t="str">
        <f>IFERROR(VLOOKUP($V137,CAPTURE_SITE_INFO!$B$3:$U$501,8,FALSE),"")</f>
        <v/>
      </c>
      <c r="AD137" s="16" t="str">
        <f>IFERROR(VLOOKUP($V137,CAPTURE_SITE_INFO!$B$3:$U$501,9,FALSE),"")</f>
        <v/>
      </c>
      <c r="AE137" s="16" t="str">
        <f>IFERROR(VLOOKUP($V137,CAPTURE_SITE_INFO!$B$3:$U$501,10,FALSE),"")</f>
        <v/>
      </c>
      <c r="AF137" s="190" t="str">
        <f>IFERROR(VLOOKUP($V137,CAPTURE_SITE_INFO!$B$3:$U$501,11,FALSE),"")</f>
        <v/>
      </c>
      <c r="AG137" s="190" t="str">
        <f>IFERROR(VLOOKUP($V137,CAPTURE_SITE_INFO!$B$3:$U$501,12,FALSE),"")</f>
        <v/>
      </c>
      <c r="AH137" s="1" t="str">
        <f>IFERROR(VLOOKUP($V137,CAPTURE_SITE_INFO!$B$3:$U$501,13,FALSE),"")</f>
        <v/>
      </c>
      <c r="AI137" s="1" t="str">
        <f>IFERROR(VLOOKUP($V137,CAPTURE_SITE_INFO!$B$3:$U$501,14,FALSE),"")</f>
        <v/>
      </c>
      <c r="AJ137" s="1" t="str">
        <f>IFERROR(VLOOKUP($V137,CAPTURE_SITE_INFO!$B$3:$U$501,15,FALSE),"")</f>
        <v/>
      </c>
      <c r="AK137" s="1" t="str">
        <f>IFERROR(VLOOKUP($V137,CAPTURE_SITE_INFO!$B$3:$U$501,16,FALSE),"")</f>
        <v/>
      </c>
      <c r="AL137" s="1" t="str">
        <f>IFERROR(VLOOKUP($V137,CAPTURE_SITE_INFO!$B$3:$U$501,17,FALSE),"")</f>
        <v/>
      </c>
      <c r="AM137" s="1" t="str">
        <f>IFERROR(VLOOKUP($V137,CAPTURE_SITE_INFO!$B$3:$U$501,18,FALSE),"")</f>
        <v/>
      </c>
      <c r="AN137" s="1" t="str">
        <f>IFERROR(VLOOKUP($V137,CAPTURE_SITE_INFO!$B$3:$U$501,19,FALSE),"")</f>
        <v/>
      </c>
      <c r="AO137" s="1" t="str">
        <f>IFERROR(VLOOKUP($V137,CAPTURE_SITE_INFO!$B$3:$U$501,20,FALSE),"")</f>
        <v/>
      </c>
      <c r="AP137" s="1" t="str">
        <f>IFERROR(VLOOKUP($V137,CAPTURE_SITE_INFO!$B$3:$V$501,21,FALSE),"")</f>
        <v/>
      </c>
    </row>
    <row r="138" spans="1:42" x14ac:dyDescent="0.25">
      <c r="A138" s="1" t="str">
        <f t="shared" si="4"/>
        <v/>
      </c>
      <c r="B138" s="1" t="str">
        <f>IF(CAPTURE_DATA!O139="NOBATS___","NOBATS",IF(CAPTURE_DATA!O139="___","",CAPTURE_DATA!O139))</f>
        <v/>
      </c>
      <c r="C138" s="1" t="str">
        <f t="shared" si="5"/>
        <v/>
      </c>
      <c r="D138" s="1" t="str">
        <f>IF(CAPTURE_DATA!Q139 = 0,"",CAPTURE_DATA!Q139)</f>
        <v/>
      </c>
      <c r="E138" s="1" t="str">
        <f>IF(CAPTURE_DATA!R139 = 0,"",CAPTURE_DATA!R139)</f>
        <v/>
      </c>
      <c r="F138" s="1" t="str">
        <f>IF(CAPTURE_DATA!S139 = 0,"",CAPTURE_DATA!S139)</f>
        <v/>
      </c>
      <c r="G138" s="1" t="str">
        <f>IF(CAPTURE_DATA!T139=0,"",CAPTURE_DATA!T139)</f>
        <v/>
      </c>
      <c r="H138" s="1" t="str">
        <f>IF(CAPTURE_DATA!U139=0,"",CAPTURE_DATA!U139)</f>
        <v/>
      </c>
      <c r="I138" s="1" t="str">
        <f>IF(CAPTURE_DATA!V139=0,"",CAPTURE_DATA!V139)</f>
        <v/>
      </c>
      <c r="J138" s="1" t="str">
        <f>IF(CAPTURE_DATA!W139=0,"",CAPTURE_DATA!W139)</f>
        <v/>
      </c>
      <c r="K138" s="1" t="str">
        <f>IF(CAPTURE_DATA!X139="","",CAPTURE_DATA!X139)</f>
        <v/>
      </c>
      <c r="L138" s="1" t="str">
        <f>IF(CAPTURE_DATA!Y139="","",CAPTURE_DATA!Y139)</f>
        <v/>
      </c>
      <c r="M138" s="1" t="str">
        <f>IF(CAPTURE_DATA!Z139="","",CAPTURE_DATA!Z139)</f>
        <v/>
      </c>
      <c r="N138" s="1" t="str">
        <f>IF(CAPTURE_DATA!AA139=0,"",CAPTURE_DATA!AA139)</f>
        <v/>
      </c>
      <c r="O138" s="1" t="str">
        <f>IF(CAPTURE_DATA!AB139=0,"",CAPTURE_DATA!AB139)</f>
        <v/>
      </c>
      <c r="P138" s="1" t="str">
        <f>IF(CAPTURE_DATA!AC139="-","",CAPTURE_DATA!AC139)</f>
        <v/>
      </c>
      <c r="Q138" s="1" t="str">
        <f>IF(CAPTURE_DATA!AD139=0,"",CAPTURE_DATA!AD139)</f>
        <v/>
      </c>
      <c r="R138" s="1" t="str">
        <f>IF(CAPTURE_DATA!AE139=0,"",CAPTURE_DATA!AE139)</f>
        <v/>
      </c>
      <c r="S138" s="1" t="str">
        <f>IF(CAPTURE_DATA!AF139=0,"",CAPTURE_DATA!AF139)</f>
        <v/>
      </c>
      <c r="T138" s="16" t="str">
        <f>IF(B138="","",IF(B138="NBAT","",CAPTURE_DATA!A139))</f>
        <v/>
      </c>
      <c r="U138" s="1" t="str">
        <f>IF(CAPTURE_DATA!AG139=0,"",CAPTURE_DATA!AG139)</f>
        <v/>
      </c>
      <c r="V138" s="1" t="str">
        <f>IF(CAPTURE_DATA!AH139=0,"",CAPTURE_DATA!AH139)</f>
        <v/>
      </c>
      <c r="W138" s="1" t="str">
        <f>IFERROR(VLOOKUP(V138,CAPTURE_SITE_INFO!$B$3:$U$501,2,FALSE),"")</f>
        <v/>
      </c>
      <c r="X138" s="1" t="str">
        <f>IFERROR(VLOOKUP($V138,CAPTURE_SITE_INFO!$B$3:$U$501,3,FALSE),"")</f>
        <v/>
      </c>
      <c r="Y138" s="189" t="str">
        <f>IFERROR(VLOOKUP($V138,CAPTURE_SITE_INFO!$B$3:$U$501,4,FALSE),"")</f>
        <v/>
      </c>
      <c r="Z138" s="1" t="str">
        <f>IFERROR(VLOOKUP($V138,CAPTURE_SITE_INFO!$B$3:$U$501,5,FALSE),"")</f>
        <v/>
      </c>
      <c r="AA138" s="1" t="str">
        <f>IFERROR(VLOOKUP($V138,CAPTURE_SITE_INFO!$B$3:$U$501,6,FALSE),"")</f>
        <v/>
      </c>
      <c r="AB138" s="1" t="str">
        <f>IFERROR(VLOOKUP($V138,CAPTURE_SITE_INFO!$B$3:$U$501,7,FALSE),"")</f>
        <v/>
      </c>
      <c r="AC138" s="1" t="str">
        <f>IFERROR(VLOOKUP($V138,CAPTURE_SITE_INFO!$B$3:$U$501,8,FALSE),"")</f>
        <v/>
      </c>
      <c r="AD138" s="16" t="str">
        <f>IFERROR(VLOOKUP($V138,CAPTURE_SITE_INFO!$B$3:$U$501,9,FALSE),"")</f>
        <v/>
      </c>
      <c r="AE138" s="16" t="str">
        <f>IFERROR(VLOOKUP($V138,CAPTURE_SITE_INFO!$B$3:$U$501,10,FALSE),"")</f>
        <v/>
      </c>
      <c r="AF138" s="190" t="str">
        <f>IFERROR(VLOOKUP($V138,CAPTURE_SITE_INFO!$B$3:$U$501,11,FALSE),"")</f>
        <v/>
      </c>
      <c r="AG138" s="190" t="str">
        <f>IFERROR(VLOOKUP($V138,CAPTURE_SITE_INFO!$B$3:$U$501,12,FALSE),"")</f>
        <v/>
      </c>
      <c r="AH138" s="1" t="str">
        <f>IFERROR(VLOOKUP($V138,CAPTURE_SITE_INFO!$B$3:$U$501,13,FALSE),"")</f>
        <v/>
      </c>
      <c r="AI138" s="1" t="str">
        <f>IFERROR(VLOOKUP($V138,CAPTURE_SITE_INFO!$B$3:$U$501,14,FALSE),"")</f>
        <v/>
      </c>
      <c r="AJ138" s="1" t="str">
        <f>IFERROR(VLOOKUP($V138,CAPTURE_SITE_INFO!$B$3:$U$501,15,FALSE),"")</f>
        <v/>
      </c>
      <c r="AK138" s="1" t="str">
        <f>IFERROR(VLOOKUP($V138,CAPTURE_SITE_INFO!$B$3:$U$501,16,FALSE),"")</f>
        <v/>
      </c>
      <c r="AL138" s="1" t="str">
        <f>IFERROR(VLOOKUP($V138,CAPTURE_SITE_INFO!$B$3:$U$501,17,FALSE),"")</f>
        <v/>
      </c>
      <c r="AM138" s="1" t="str">
        <f>IFERROR(VLOOKUP($V138,CAPTURE_SITE_INFO!$B$3:$U$501,18,FALSE),"")</f>
        <v/>
      </c>
      <c r="AN138" s="1" t="str">
        <f>IFERROR(VLOOKUP($V138,CAPTURE_SITE_INFO!$B$3:$U$501,19,FALSE),"")</f>
        <v/>
      </c>
      <c r="AO138" s="1" t="str">
        <f>IFERROR(VLOOKUP($V138,CAPTURE_SITE_INFO!$B$3:$U$501,20,FALSE),"")</f>
        <v/>
      </c>
      <c r="AP138" s="1" t="str">
        <f>IFERROR(VLOOKUP($V138,CAPTURE_SITE_INFO!$B$3:$V$501,21,FALSE),"")</f>
        <v/>
      </c>
    </row>
    <row r="139" spans="1:42" x14ac:dyDescent="0.25">
      <c r="A139" s="1" t="str">
        <f t="shared" si="4"/>
        <v/>
      </c>
      <c r="B139" s="1" t="str">
        <f>IF(CAPTURE_DATA!O140="NOBATS___","NOBATS",IF(CAPTURE_DATA!O140="___","",CAPTURE_DATA!O140))</f>
        <v/>
      </c>
      <c r="C139" s="1" t="str">
        <f t="shared" si="5"/>
        <v/>
      </c>
      <c r="D139" s="1" t="str">
        <f>IF(CAPTURE_DATA!Q140 = 0,"",CAPTURE_DATA!Q140)</f>
        <v/>
      </c>
      <c r="E139" s="1" t="str">
        <f>IF(CAPTURE_DATA!R140 = 0,"",CAPTURE_DATA!R140)</f>
        <v/>
      </c>
      <c r="F139" s="1" t="str">
        <f>IF(CAPTURE_DATA!S140 = 0,"",CAPTURE_DATA!S140)</f>
        <v/>
      </c>
      <c r="G139" s="1" t="str">
        <f>IF(CAPTURE_DATA!T140=0,"",CAPTURE_DATA!T140)</f>
        <v/>
      </c>
      <c r="H139" s="1" t="str">
        <f>IF(CAPTURE_DATA!U140=0,"",CAPTURE_DATA!U140)</f>
        <v/>
      </c>
      <c r="I139" s="1" t="str">
        <f>IF(CAPTURE_DATA!V140=0,"",CAPTURE_DATA!V140)</f>
        <v/>
      </c>
      <c r="J139" s="1" t="str">
        <f>IF(CAPTURE_DATA!W140=0,"",CAPTURE_DATA!W140)</f>
        <v/>
      </c>
      <c r="K139" s="1" t="str">
        <f>IF(CAPTURE_DATA!X140="","",CAPTURE_DATA!X140)</f>
        <v/>
      </c>
      <c r="L139" s="1" t="str">
        <f>IF(CAPTURE_DATA!Y140="","",CAPTURE_DATA!Y140)</f>
        <v/>
      </c>
      <c r="M139" s="1" t="str">
        <f>IF(CAPTURE_DATA!Z140="","",CAPTURE_DATA!Z140)</f>
        <v/>
      </c>
      <c r="N139" s="1" t="str">
        <f>IF(CAPTURE_DATA!AA140=0,"",CAPTURE_DATA!AA140)</f>
        <v/>
      </c>
      <c r="O139" s="1" t="str">
        <f>IF(CAPTURE_DATA!AB140=0,"",CAPTURE_DATA!AB140)</f>
        <v/>
      </c>
      <c r="P139" s="1" t="str">
        <f>IF(CAPTURE_DATA!AC140="-","",CAPTURE_DATA!AC140)</f>
        <v/>
      </c>
      <c r="Q139" s="1" t="str">
        <f>IF(CAPTURE_DATA!AD140=0,"",CAPTURE_DATA!AD140)</f>
        <v/>
      </c>
      <c r="R139" s="1" t="str">
        <f>IF(CAPTURE_DATA!AE140=0,"",CAPTURE_DATA!AE140)</f>
        <v/>
      </c>
      <c r="S139" s="1" t="str">
        <f>IF(CAPTURE_DATA!AF140=0,"",CAPTURE_DATA!AF140)</f>
        <v/>
      </c>
      <c r="T139" s="16" t="str">
        <f>IF(B139="","",IF(B139="NBAT","",CAPTURE_DATA!A140))</f>
        <v/>
      </c>
      <c r="U139" s="1" t="str">
        <f>IF(CAPTURE_DATA!AG140=0,"",CAPTURE_DATA!AG140)</f>
        <v/>
      </c>
      <c r="V139" s="1" t="str">
        <f>IF(CAPTURE_DATA!AH140=0,"",CAPTURE_DATA!AH140)</f>
        <v/>
      </c>
      <c r="W139" s="1" t="str">
        <f>IFERROR(VLOOKUP(V139,CAPTURE_SITE_INFO!$B$3:$U$501,2,FALSE),"")</f>
        <v/>
      </c>
      <c r="X139" s="1" t="str">
        <f>IFERROR(VLOOKUP($V139,CAPTURE_SITE_INFO!$B$3:$U$501,3,FALSE),"")</f>
        <v/>
      </c>
      <c r="Y139" s="189" t="str">
        <f>IFERROR(VLOOKUP($V139,CAPTURE_SITE_INFO!$B$3:$U$501,4,FALSE),"")</f>
        <v/>
      </c>
      <c r="Z139" s="1" t="str">
        <f>IFERROR(VLOOKUP($V139,CAPTURE_SITE_INFO!$B$3:$U$501,5,FALSE),"")</f>
        <v/>
      </c>
      <c r="AA139" s="1" t="str">
        <f>IFERROR(VLOOKUP($V139,CAPTURE_SITE_INFO!$B$3:$U$501,6,FALSE),"")</f>
        <v/>
      </c>
      <c r="AB139" s="1" t="str">
        <f>IFERROR(VLOOKUP($V139,CAPTURE_SITE_INFO!$B$3:$U$501,7,FALSE),"")</f>
        <v/>
      </c>
      <c r="AC139" s="1" t="str">
        <f>IFERROR(VLOOKUP($V139,CAPTURE_SITE_INFO!$B$3:$U$501,8,FALSE),"")</f>
        <v/>
      </c>
      <c r="AD139" s="16" t="str">
        <f>IFERROR(VLOOKUP($V139,CAPTURE_SITE_INFO!$B$3:$U$501,9,FALSE),"")</f>
        <v/>
      </c>
      <c r="AE139" s="16" t="str">
        <f>IFERROR(VLOOKUP($V139,CAPTURE_SITE_INFO!$B$3:$U$501,10,FALSE),"")</f>
        <v/>
      </c>
      <c r="AF139" s="190" t="str">
        <f>IFERROR(VLOOKUP($V139,CAPTURE_SITE_INFO!$B$3:$U$501,11,FALSE),"")</f>
        <v/>
      </c>
      <c r="AG139" s="190" t="str">
        <f>IFERROR(VLOOKUP($V139,CAPTURE_SITE_INFO!$B$3:$U$501,12,FALSE),"")</f>
        <v/>
      </c>
      <c r="AH139" s="1" t="str">
        <f>IFERROR(VLOOKUP($V139,CAPTURE_SITE_INFO!$B$3:$U$501,13,FALSE),"")</f>
        <v/>
      </c>
      <c r="AI139" s="1" t="str">
        <f>IFERROR(VLOOKUP($V139,CAPTURE_SITE_INFO!$B$3:$U$501,14,FALSE),"")</f>
        <v/>
      </c>
      <c r="AJ139" s="1" t="str">
        <f>IFERROR(VLOOKUP($V139,CAPTURE_SITE_INFO!$B$3:$U$501,15,FALSE),"")</f>
        <v/>
      </c>
      <c r="AK139" s="1" t="str">
        <f>IFERROR(VLOOKUP($V139,CAPTURE_SITE_INFO!$B$3:$U$501,16,FALSE),"")</f>
        <v/>
      </c>
      <c r="AL139" s="1" t="str">
        <f>IFERROR(VLOOKUP($V139,CAPTURE_SITE_INFO!$B$3:$U$501,17,FALSE),"")</f>
        <v/>
      </c>
      <c r="AM139" s="1" t="str">
        <f>IFERROR(VLOOKUP($V139,CAPTURE_SITE_INFO!$B$3:$U$501,18,FALSE),"")</f>
        <v/>
      </c>
      <c r="AN139" s="1" t="str">
        <f>IFERROR(VLOOKUP($V139,CAPTURE_SITE_INFO!$B$3:$U$501,19,FALSE),"")</f>
        <v/>
      </c>
      <c r="AO139" s="1" t="str">
        <f>IFERROR(VLOOKUP($V139,CAPTURE_SITE_INFO!$B$3:$U$501,20,FALSE),"")</f>
        <v/>
      </c>
      <c r="AP139" s="1" t="str">
        <f>IFERROR(VLOOKUP($V139,CAPTURE_SITE_INFO!$B$3:$V$501,21,FALSE),"")</f>
        <v/>
      </c>
    </row>
    <row r="140" spans="1:42" x14ac:dyDescent="0.25">
      <c r="A140" s="1" t="str">
        <f t="shared" si="4"/>
        <v/>
      </c>
      <c r="B140" s="1" t="str">
        <f>IF(CAPTURE_DATA!O141="NOBATS___","NOBATS",IF(CAPTURE_DATA!O141="___","",CAPTURE_DATA!O141))</f>
        <v/>
      </c>
      <c r="C140" s="1" t="str">
        <f t="shared" si="5"/>
        <v/>
      </c>
      <c r="D140" s="1" t="str">
        <f>IF(CAPTURE_DATA!Q141 = 0,"",CAPTURE_DATA!Q141)</f>
        <v/>
      </c>
      <c r="E140" s="1" t="str">
        <f>IF(CAPTURE_DATA!R141 = 0,"",CAPTURE_DATA!R141)</f>
        <v/>
      </c>
      <c r="F140" s="1" t="str">
        <f>IF(CAPTURE_DATA!S141 = 0,"",CAPTURE_DATA!S141)</f>
        <v/>
      </c>
      <c r="G140" s="1" t="str">
        <f>IF(CAPTURE_DATA!T141=0,"",CAPTURE_DATA!T141)</f>
        <v/>
      </c>
      <c r="H140" s="1" t="str">
        <f>IF(CAPTURE_DATA!U141=0,"",CAPTURE_DATA!U141)</f>
        <v/>
      </c>
      <c r="I140" s="1" t="str">
        <f>IF(CAPTURE_DATA!V141=0,"",CAPTURE_DATA!V141)</f>
        <v/>
      </c>
      <c r="J140" s="1" t="str">
        <f>IF(CAPTURE_DATA!W141=0,"",CAPTURE_DATA!W141)</f>
        <v/>
      </c>
      <c r="K140" s="1" t="str">
        <f>IF(CAPTURE_DATA!X141="","",CAPTURE_DATA!X141)</f>
        <v/>
      </c>
      <c r="L140" s="1" t="str">
        <f>IF(CAPTURE_DATA!Y141="","",CAPTURE_DATA!Y141)</f>
        <v/>
      </c>
      <c r="M140" s="1" t="str">
        <f>IF(CAPTURE_DATA!Z141="","",CAPTURE_DATA!Z141)</f>
        <v/>
      </c>
      <c r="N140" s="1" t="str">
        <f>IF(CAPTURE_DATA!AA141=0,"",CAPTURE_DATA!AA141)</f>
        <v/>
      </c>
      <c r="O140" s="1" t="str">
        <f>IF(CAPTURE_DATA!AB141=0,"",CAPTURE_DATA!AB141)</f>
        <v/>
      </c>
      <c r="P140" s="1" t="str">
        <f>IF(CAPTURE_DATA!AC141="-","",CAPTURE_DATA!AC141)</f>
        <v/>
      </c>
      <c r="Q140" s="1" t="str">
        <f>IF(CAPTURE_DATA!AD141=0,"",CAPTURE_DATA!AD141)</f>
        <v/>
      </c>
      <c r="R140" s="1" t="str">
        <f>IF(CAPTURE_DATA!AE141=0,"",CAPTURE_DATA!AE141)</f>
        <v/>
      </c>
      <c r="S140" s="1" t="str">
        <f>IF(CAPTURE_DATA!AF141=0,"",CAPTURE_DATA!AF141)</f>
        <v/>
      </c>
      <c r="T140" s="16" t="str">
        <f>IF(B140="","",IF(B140="NBAT","",CAPTURE_DATA!A141))</f>
        <v/>
      </c>
      <c r="U140" s="1" t="str">
        <f>IF(CAPTURE_DATA!AG141=0,"",CAPTURE_DATA!AG141)</f>
        <v/>
      </c>
      <c r="V140" s="1" t="str">
        <f>IF(CAPTURE_DATA!AH141=0,"",CAPTURE_DATA!AH141)</f>
        <v/>
      </c>
      <c r="W140" s="1" t="str">
        <f>IFERROR(VLOOKUP(V140,CAPTURE_SITE_INFO!$B$3:$U$501,2,FALSE),"")</f>
        <v/>
      </c>
      <c r="X140" s="1" t="str">
        <f>IFERROR(VLOOKUP($V140,CAPTURE_SITE_INFO!$B$3:$U$501,3,FALSE),"")</f>
        <v/>
      </c>
      <c r="Y140" s="189" t="str">
        <f>IFERROR(VLOOKUP($V140,CAPTURE_SITE_INFO!$B$3:$U$501,4,FALSE),"")</f>
        <v/>
      </c>
      <c r="Z140" s="1" t="str">
        <f>IFERROR(VLOOKUP($V140,CAPTURE_SITE_INFO!$B$3:$U$501,5,FALSE),"")</f>
        <v/>
      </c>
      <c r="AA140" s="1" t="str">
        <f>IFERROR(VLOOKUP($V140,CAPTURE_SITE_INFO!$B$3:$U$501,6,FALSE),"")</f>
        <v/>
      </c>
      <c r="AB140" s="1" t="str">
        <f>IFERROR(VLOOKUP($V140,CAPTURE_SITE_INFO!$B$3:$U$501,7,FALSE),"")</f>
        <v/>
      </c>
      <c r="AC140" s="1" t="str">
        <f>IFERROR(VLOOKUP($V140,CAPTURE_SITE_INFO!$B$3:$U$501,8,FALSE),"")</f>
        <v/>
      </c>
      <c r="AD140" s="16" t="str">
        <f>IFERROR(VLOOKUP($V140,CAPTURE_SITE_INFO!$B$3:$U$501,9,FALSE),"")</f>
        <v/>
      </c>
      <c r="AE140" s="16" t="str">
        <f>IFERROR(VLOOKUP($V140,CAPTURE_SITE_INFO!$B$3:$U$501,10,FALSE),"")</f>
        <v/>
      </c>
      <c r="AF140" s="190" t="str">
        <f>IFERROR(VLOOKUP($V140,CAPTURE_SITE_INFO!$B$3:$U$501,11,FALSE),"")</f>
        <v/>
      </c>
      <c r="AG140" s="190" t="str">
        <f>IFERROR(VLOOKUP($V140,CAPTURE_SITE_INFO!$B$3:$U$501,12,FALSE),"")</f>
        <v/>
      </c>
      <c r="AH140" s="1" t="str">
        <f>IFERROR(VLOOKUP($V140,CAPTURE_SITE_INFO!$B$3:$U$501,13,FALSE),"")</f>
        <v/>
      </c>
      <c r="AI140" s="1" t="str">
        <f>IFERROR(VLOOKUP($V140,CAPTURE_SITE_INFO!$B$3:$U$501,14,FALSE),"")</f>
        <v/>
      </c>
      <c r="AJ140" s="1" t="str">
        <f>IFERROR(VLOOKUP($V140,CAPTURE_SITE_INFO!$B$3:$U$501,15,FALSE),"")</f>
        <v/>
      </c>
      <c r="AK140" s="1" t="str">
        <f>IFERROR(VLOOKUP($V140,CAPTURE_SITE_INFO!$B$3:$U$501,16,FALSE),"")</f>
        <v/>
      </c>
      <c r="AL140" s="1" t="str">
        <f>IFERROR(VLOOKUP($V140,CAPTURE_SITE_INFO!$B$3:$U$501,17,FALSE),"")</f>
        <v/>
      </c>
      <c r="AM140" s="1" t="str">
        <f>IFERROR(VLOOKUP($V140,CAPTURE_SITE_INFO!$B$3:$U$501,18,FALSE),"")</f>
        <v/>
      </c>
      <c r="AN140" s="1" t="str">
        <f>IFERROR(VLOOKUP($V140,CAPTURE_SITE_INFO!$B$3:$U$501,19,FALSE),"")</f>
        <v/>
      </c>
      <c r="AO140" s="1" t="str">
        <f>IFERROR(VLOOKUP($V140,CAPTURE_SITE_INFO!$B$3:$U$501,20,FALSE),"")</f>
        <v/>
      </c>
      <c r="AP140" s="1" t="str">
        <f>IFERROR(VLOOKUP($V140,CAPTURE_SITE_INFO!$B$3:$V$501,21,FALSE),"")</f>
        <v/>
      </c>
    </row>
    <row r="141" spans="1:42" x14ac:dyDescent="0.25">
      <c r="A141" s="1" t="str">
        <f t="shared" si="4"/>
        <v/>
      </c>
      <c r="B141" s="1" t="str">
        <f>IF(CAPTURE_DATA!O142="NOBATS___","NOBATS",IF(CAPTURE_DATA!O142="___","",CAPTURE_DATA!O142))</f>
        <v/>
      </c>
      <c r="C141" s="1" t="str">
        <f t="shared" si="5"/>
        <v/>
      </c>
      <c r="D141" s="1" t="str">
        <f>IF(CAPTURE_DATA!Q142 = 0,"",CAPTURE_DATA!Q142)</f>
        <v/>
      </c>
      <c r="E141" s="1" t="str">
        <f>IF(CAPTURE_DATA!R142 = 0,"",CAPTURE_DATA!R142)</f>
        <v/>
      </c>
      <c r="F141" s="1" t="str">
        <f>IF(CAPTURE_DATA!S142 = 0,"",CAPTURE_DATA!S142)</f>
        <v/>
      </c>
      <c r="G141" s="1" t="str">
        <f>IF(CAPTURE_DATA!T142=0,"",CAPTURE_DATA!T142)</f>
        <v/>
      </c>
      <c r="H141" s="1" t="str">
        <f>IF(CAPTURE_DATA!U142=0,"",CAPTURE_DATA!U142)</f>
        <v/>
      </c>
      <c r="I141" s="1" t="str">
        <f>IF(CAPTURE_DATA!V142=0,"",CAPTURE_DATA!V142)</f>
        <v/>
      </c>
      <c r="J141" s="1" t="str">
        <f>IF(CAPTURE_DATA!W142=0,"",CAPTURE_DATA!W142)</f>
        <v/>
      </c>
      <c r="K141" s="1" t="str">
        <f>IF(CAPTURE_DATA!X142="","",CAPTURE_DATA!X142)</f>
        <v/>
      </c>
      <c r="L141" s="1" t="str">
        <f>IF(CAPTURE_DATA!Y142="","",CAPTURE_DATA!Y142)</f>
        <v/>
      </c>
      <c r="M141" s="1" t="str">
        <f>IF(CAPTURE_DATA!Z142="","",CAPTURE_DATA!Z142)</f>
        <v/>
      </c>
      <c r="N141" s="1" t="str">
        <f>IF(CAPTURE_DATA!AA142=0,"",CAPTURE_DATA!AA142)</f>
        <v/>
      </c>
      <c r="O141" s="1" t="str">
        <f>IF(CAPTURE_DATA!AB142=0,"",CAPTURE_DATA!AB142)</f>
        <v/>
      </c>
      <c r="P141" s="1" t="str">
        <f>IF(CAPTURE_DATA!AC142="-","",CAPTURE_DATA!AC142)</f>
        <v/>
      </c>
      <c r="Q141" s="1" t="str">
        <f>IF(CAPTURE_DATA!AD142=0,"",CAPTURE_DATA!AD142)</f>
        <v/>
      </c>
      <c r="R141" s="1" t="str">
        <f>IF(CAPTURE_DATA!AE142=0,"",CAPTURE_DATA!AE142)</f>
        <v/>
      </c>
      <c r="S141" s="1" t="str">
        <f>IF(CAPTURE_DATA!AF142=0,"",CAPTURE_DATA!AF142)</f>
        <v/>
      </c>
      <c r="T141" s="16" t="str">
        <f>IF(B141="","",IF(B141="NBAT","",CAPTURE_DATA!A142))</f>
        <v/>
      </c>
      <c r="U141" s="1" t="str">
        <f>IF(CAPTURE_DATA!AG142=0,"",CAPTURE_DATA!AG142)</f>
        <v/>
      </c>
      <c r="V141" s="1" t="str">
        <f>IF(CAPTURE_DATA!AH142=0,"",CAPTURE_DATA!AH142)</f>
        <v/>
      </c>
      <c r="W141" s="1" t="str">
        <f>IFERROR(VLOOKUP(V141,CAPTURE_SITE_INFO!$B$3:$U$501,2,FALSE),"")</f>
        <v/>
      </c>
      <c r="X141" s="1" t="str">
        <f>IFERROR(VLOOKUP($V141,CAPTURE_SITE_INFO!$B$3:$U$501,3,FALSE),"")</f>
        <v/>
      </c>
      <c r="Y141" s="189" t="str">
        <f>IFERROR(VLOOKUP($V141,CAPTURE_SITE_INFO!$B$3:$U$501,4,FALSE),"")</f>
        <v/>
      </c>
      <c r="Z141" s="1" t="str">
        <f>IFERROR(VLOOKUP($V141,CAPTURE_SITE_INFO!$B$3:$U$501,5,FALSE),"")</f>
        <v/>
      </c>
      <c r="AA141" s="1" t="str">
        <f>IFERROR(VLOOKUP($V141,CAPTURE_SITE_INFO!$B$3:$U$501,6,FALSE),"")</f>
        <v/>
      </c>
      <c r="AB141" s="1" t="str">
        <f>IFERROR(VLOOKUP($V141,CAPTURE_SITE_INFO!$B$3:$U$501,7,FALSE),"")</f>
        <v/>
      </c>
      <c r="AC141" s="1" t="str">
        <f>IFERROR(VLOOKUP($V141,CAPTURE_SITE_INFO!$B$3:$U$501,8,FALSE),"")</f>
        <v/>
      </c>
      <c r="AD141" s="16" t="str">
        <f>IFERROR(VLOOKUP($V141,CAPTURE_SITE_INFO!$B$3:$U$501,9,FALSE),"")</f>
        <v/>
      </c>
      <c r="AE141" s="16" t="str">
        <f>IFERROR(VLOOKUP($V141,CAPTURE_SITE_INFO!$B$3:$U$501,10,FALSE),"")</f>
        <v/>
      </c>
      <c r="AF141" s="190" t="str">
        <f>IFERROR(VLOOKUP($V141,CAPTURE_SITE_INFO!$B$3:$U$501,11,FALSE),"")</f>
        <v/>
      </c>
      <c r="AG141" s="190" t="str">
        <f>IFERROR(VLOOKUP($V141,CAPTURE_SITE_INFO!$B$3:$U$501,12,FALSE),"")</f>
        <v/>
      </c>
      <c r="AH141" s="1" t="str">
        <f>IFERROR(VLOOKUP($V141,CAPTURE_SITE_INFO!$B$3:$U$501,13,FALSE),"")</f>
        <v/>
      </c>
      <c r="AI141" s="1" t="str">
        <f>IFERROR(VLOOKUP($V141,CAPTURE_SITE_INFO!$B$3:$U$501,14,FALSE),"")</f>
        <v/>
      </c>
      <c r="AJ141" s="1" t="str">
        <f>IFERROR(VLOOKUP($V141,CAPTURE_SITE_INFO!$B$3:$U$501,15,FALSE),"")</f>
        <v/>
      </c>
      <c r="AK141" s="1" t="str">
        <f>IFERROR(VLOOKUP($V141,CAPTURE_SITE_INFO!$B$3:$U$501,16,FALSE),"")</f>
        <v/>
      </c>
      <c r="AL141" s="1" t="str">
        <f>IFERROR(VLOOKUP($V141,CAPTURE_SITE_INFO!$B$3:$U$501,17,FALSE),"")</f>
        <v/>
      </c>
      <c r="AM141" s="1" t="str">
        <f>IFERROR(VLOOKUP($V141,CAPTURE_SITE_INFO!$B$3:$U$501,18,FALSE),"")</f>
        <v/>
      </c>
      <c r="AN141" s="1" t="str">
        <f>IFERROR(VLOOKUP($V141,CAPTURE_SITE_INFO!$B$3:$U$501,19,FALSE),"")</f>
        <v/>
      </c>
      <c r="AO141" s="1" t="str">
        <f>IFERROR(VLOOKUP($V141,CAPTURE_SITE_INFO!$B$3:$U$501,20,FALSE),"")</f>
        <v/>
      </c>
      <c r="AP141" s="1" t="str">
        <f>IFERROR(VLOOKUP($V141,CAPTURE_SITE_INFO!$B$3:$V$501,21,FALSE),"")</f>
        <v/>
      </c>
    </row>
    <row r="142" spans="1:42" x14ac:dyDescent="0.25">
      <c r="A142" s="1" t="str">
        <f t="shared" si="4"/>
        <v/>
      </c>
      <c r="B142" s="1" t="str">
        <f>IF(CAPTURE_DATA!O143="NOBATS___","NOBATS",IF(CAPTURE_DATA!O143="___","",CAPTURE_DATA!O143))</f>
        <v/>
      </c>
      <c r="C142" s="1" t="str">
        <f t="shared" si="5"/>
        <v/>
      </c>
      <c r="D142" s="1" t="str">
        <f>IF(CAPTURE_DATA!Q143 = 0,"",CAPTURE_DATA!Q143)</f>
        <v/>
      </c>
      <c r="E142" s="1" t="str">
        <f>IF(CAPTURE_DATA!R143 = 0,"",CAPTURE_DATA!R143)</f>
        <v/>
      </c>
      <c r="F142" s="1" t="str">
        <f>IF(CAPTURE_DATA!S143 = 0,"",CAPTURE_DATA!S143)</f>
        <v/>
      </c>
      <c r="G142" s="1" t="str">
        <f>IF(CAPTURE_DATA!T143=0,"",CAPTURE_DATA!T143)</f>
        <v/>
      </c>
      <c r="H142" s="1" t="str">
        <f>IF(CAPTURE_DATA!U143=0,"",CAPTURE_DATA!U143)</f>
        <v/>
      </c>
      <c r="I142" s="1" t="str">
        <f>IF(CAPTURE_DATA!V143=0,"",CAPTURE_DATA!V143)</f>
        <v/>
      </c>
      <c r="J142" s="1" t="str">
        <f>IF(CAPTURE_DATA!W143=0,"",CAPTURE_DATA!W143)</f>
        <v/>
      </c>
      <c r="K142" s="1" t="str">
        <f>IF(CAPTURE_DATA!X143="","",CAPTURE_DATA!X143)</f>
        <v/>
      </c>
      <c r="L142" s="1" t="str">
        <f>IF(CAPTURE_DATA!Y143="","",CAPTURE_DATA!Y143)</f>
        <v/>
      </c>
      <c r="M142" s="1" t="str">
        <f>IF(CAPTURE_DATA!Z143="","",CAPTURE_DATA!Z143)</f>
        <v/>
      </c>
      <c r="N142" s="1" t="str">
        <f>IF(CAPTURE_DATA!AA143=0,"",CAPTURE_DATA!AA143)</f>
        <v/>
      </c>
      <c r="O142" s="1" t="str">
        <f>IF(CAPTURE_DATA!AB143=0,"",CAPTURE_DATA!AB143)</f>
        <v/>
      </c>
      <c r="P142" s="1" t="str">
        <f>IF(CAPTURE_DATA!AC143="-","",CAPTURE_DATA!AC143)</f>
        <v/>
      </c>
      <c r="Q142" s="1" t="str">
        <f>IF(CAPTURE_DATA!AD143=0,"",CAPTURE_DATA!AD143)</f>
        <v/>
      </c>
      <c r="R142" s="1" t="str">
        <f>IF(CAPTURE_DATA!AE143=0,"",CAPTURE_DATA!AE143)</f>
        <v/>
      </c>
      <c r="S142" s="1" t="str">
        <f>IF(CAPTURE_DATA!AF143=0,"",CAPTURE_DATA!AF143)</f>
        <v/>
      </c>
      <c r="T142" s="16" t="str">
        <f>IF(B142="","",IF(B142="NBAT","",CAPTURE_DATA!A143))</f>
        <v/>
      </c>
      <c r="U142" s="1" t="str">
        <f>IF(CAPTURE_DATA!AG143=0,"",CAPTURE_DATA!AG143)</f>
        <v/>
      </c>
      <c r="V142" s="1" t="str">
        <f>IF(CAPTURE_DATA!AH143=0,"",CAPTURE_DATA!AH143)</f>
        <v/>
      </c>
      <c r="W142" s="1" t="str">
        <f>IFERROR(VLOOKUP(V142,CAPTURE_SITE_INFO!$B$3:$U$501,2,FALSE),"")</f>
        <v/>
      </c>
      <c r="X142" s="1" t="str">
        <f>IFERROR(VLOOKUP($V142,CAPTURE_SITE_INFO!$B$3:$U$501,3,FALSE),"")</f>
        <v/>
      </c>
      <c r="Y142" s="189" t="str">
        <f>IFERROR(VLOOKUP($V142,CAPTURE_SITE_INFO!$B$3:$U$501,4,FALSE),"")</f>
        <v/>
      </c>
      <c r="Z142" s="1" t="str">
        <f>IFERROR(VLOOKUP($V142,CAPTURE_SITE_INFO!$B$3:$U$501,5,FALSE),"")</f>
        <v/>
      </c>
      <c r="AA142" s="1" t="str">
        <f>IFERROR(VLOOKUP($V142,CAPTURE_SITE_INFO!$B$3:$U$501,6,FALSE),"")</f>
        <v/>
      </c>
      <c r="AB142" s="1" t="str">
        <f>IFERROR(VLOOKUP($V142,CAPTURE_SITE_INFO!$B$3:$U$501,7,FALSE),"")</f>
        <v/>
      </c>
      <c r="AC142" s="1" t="str">
        <f>IFERROR(VLOOKUP($V142,CAPTURE_SITE_INFO!$B$3:$U$501,8,FALSE),"")</f>
        <v/>
      </c>
      <c r="AD142" s="16" t="str">
        <f>IFERROR(VLOOKUP($V142,CAPTURE_SITE_INFO!$B$3:$U$501,9,FALSE),"")</f>
        <v/>
      </c>
      <c r="AE142" s="16" t="str">
        <f>IFERROR(VLOOKUP($V142,CAPTURE_SITE_INFO!$B$3:$U$501,10,FALSE),"")</f>
        <v/>
      </c>
      <c r="AF142" s="190" t="str">
        <f>IFERROR(VLOOKUP($V142,CAPTURE_SITE_INFO!$B$3:$U$501,11,FALSE),"")</f>
        <v/>
      </c>
      <c r="AG142" s="190" t="str">
        <f>IFERROR(VLOOKUP($V142,CAPTURE_SITE_INFO!$B$3:$U$501,12,FALSE),"")</f>
        <v/>
      </c>
      <c r="AH142" s="1" t="str">
        <f>IFERROR(VLOOKUP($V142,CAPTURE_SITE_INFO!$B$3:$U$501,13,FALSE),"")</f>
        <v/>
      </c>
      <c r="AI142" s="1" t="str">
        <f>IFERROR(VLOOKUP($V142,CAPTURE_SITE_INFO!$B$3:$U$501,14,FALSE),"")</f>
        <v/>
      </c>
      <c r="AJ142" s="1" t="str">
        <f>IFERROR(VLOOKUP($V142,CAPTURE_SITE_INFO!$B$3:$U$501,15,FALSE),"")</f>
        <v/>
      </c>
      <c r="AK142" s="1" t="str">
        <f>IFERROR(VLOOKUP($V142,CAPTURE_SITE_INFO!$B$3:$U$501,16,FALSE),"")</f>
        <v/>
      </c>
      <c r="AL142" s="1" t="str">
        <f>IFERROR(VLOOKUP($V142,CAPTURE_SITE_INFO!$B$3:$U$501,17,FALSE),"")</f>
        <v/>
      </c>
      <c r="AM142" s="1" t="str">
        <f>IFERROR(VLOOKUP($V142,CAPTURE_SITE_INFO!$B$3:$U$501,18,FALSE),"")</f>
        <v/>
      </c>
      <c r="AN142" s="1" t="str">
        <f>IFERROR(VLOOKUP($V142,CAPTURE_SITE_INFO!$B$3:$U$501,19,FALSE),"")</f>
        <v/>
      </c>
      <c r="AO142" s="1" t="str">
        <f>IFERROR(VLOOKUP($V142,CAPTURE_SITE_INFO!$B$3:$U$501,20,FALSE),"")</f>
        <v/>
      </c>
      <c r="AP142" s="1" t="str">
        <f>IFERROR(VLOOKUP($V142,CAPTURE_SITE_INFO!$B$3:$V$501,21,FALSE),"")</f>
        <v/>
      </c>
    </row>
    <row r="143" spans="1:42" x14ac:dyDescent="0.25">
      <c r="A143" s="1" t="str">
        <f t="shared" si="4"/>
        <v/>
      </c>
      <c r="B143" s="1" t="str">
        <f>IF(CAPTURE_DATA!O144="NOBATS___","NOBATS",IF(CAPTURE_DATA!O144="___","",CAPTURE_DATA!O144))</f>
        <v/>
      </c>
      <c r="C143" s="1" t="str">
        <f t="shared" si="5"/>
        <v/>
      </c>
      <c r="D143" s="1" t="str">
        <f>IF(CAPTURE_DATA!Q144 = 0,"",CAPTURE_DATA!Q144)</f>
        <v/>
      </c>
      <c r="E143" s="1" t="str">
        <f>IF(CAPTURE_DATA!R144 = 0,"",CAPTURE_DATA!R144)</f>
        <v/>
      </c>
      <c r="F143" s="1" t="str">
        <f>IF(CAPTURE_DATA!S144 = 0,"",CAPTURE_DATA!S144)</f>
        <v/>
      </c>
      <c r="G143" s="1" t="str">
        <f>IF(CAPTURE_DATA!T144=0,"",CAPTURE_DATA!T144)</f>
        <v/>
      </c>
      <c r="H143" s="1" t="str">
        <f>IF(CAPTURE_DATA!U144=0,"",CAPTURE_DATA!U144)</f>
        <v/>
      </c>
      <c r="I143" s="1" t="str">
        <f>IF(CAPTURE_DATA!V144=0,"",CAPTURE_DATA!V144)</f>
        <v/>
      </c>
      <c r="J143" s="1" t="str">
        <f>IF(CAPTURE_DATA!W144=0,"",CAPTURE_DATA!W144)</f>
        <v/>
      </c>
      <c r="K143" s="1" t="str">
        <f>IF(CAPTURE_DATA!X144="","",CAPTURE_DATA!X144)</f>
        <v/>
      </c>
      <c r="L143" s="1" t="str">
        <f>IF(CAPTURE_DATA!Y144="","",CAPTURE_DATA!Y144)</f>
        <v/>
      </c>
      <c r="M143" s="1" t="str">
        <f>IF(CAPTURE_DATA!Z144="","",CAPTURE_DATA!Z144)</f>
        <v/>
      </c>
      <c r="N143" s="1" t="str">
        <f>IF(CAPTURE_DATA!AA144=0,"",CAPTURE_DATA!AA144)</f>
        <v/>
      </c>
      <c r="O143" s="1" t="str">
        <f>IF(CAPTURE_DATA!AB144=0,"",CAPTURE_DATA!AB144)</f>
        <v/>
      </c>
      <c r="P143" s="1" t="str">
        <f>IF(CAPTURE_DATA!AC144="-","",CAPTURE_DATA!AC144)</f>
        <v/>
      </c>
      <c r="Q143" s="1" t="str">
        <f>IF(CAPTURE_DATA!AD144=0,"",CAPTURE_DATA!AD144)</f>
        <v/>
      </c>
      <c r="R143" s="1" t="str">
        <f>IF(CAPTURE_DATA!AE144=0,"",CAPTURE_DATA!AE144)</f>
        <v/>
      </c>
      <c r="S143" s="1" t="str">
        <f>IF(CAPTURE_DATA!AF144=0,"",CAPTURE_DATA!AF144)</f>
        <v/>
      </c>
      <c r="T143" s="16" t="str">
        <f>IF(B143="","",IF(B143="NBAT","",CAPTURE_DATA!A144))</f>
        <v/>
      </c>
      <c r="U143" s="1" t="str">
        <f>IF(CAPTURE_DATA!AG144=0,"",CAPTURE_DATA!AG144)</f>
        <v/>
      </c>
      <c r="V143" s="1" t="str">
        <f>IF(CAPTURE_DATA!AH144=0,"",CAPTURE_DATA!AH144)</f>
        <v/>
      </c>
      <c r="W143" s="1" t="str">
        <f>IFERROR(VLOOKUP(V143,CAPTURE_SITE_INFO!$B$3:$U$501,2,FALSE),"")</f>
        <v/>
      </c>
      <c r="X143" s="1" t="str">
        <f>IFERROR(VLOOKUP($V143,CAPTURE_SITE_INFO!$B$3:$U$501,3,FALSE),"")</f>
        <v/>
      </c>
      <c r="Y143" s="189" t="str">
        <f>IFERROR(VLOOKUP($V143,CAPTURE_SITE_INFO!$B$3:$U$501,4,FALSE),"")</f>
        <v/>
      </c>
      <c r="Z143" s="1" t="str">
        <f>IFERROR(VLOOKUP($V143,CAPTURE_SITE_INFO!$B$3:$U$501,5,FALSE),"")</f>
        <v/>
      </c>
      <c r="AA143" s="1" t="str">
        <f>IFERROR(VLOOKUP($V143,CAPTURE_SITE_INFO!$B$3:$U$501,6,FALSE),"")</f>
        <v/>
      </c>
      <c r="AB143" s="1" t="str">
        <f>IFERROR(VLOOKUP($V143,CAPTURE_SITE_INFO!$B$3:$U$501,7,FALSE),"")</f>
        <v/>
      </c>
      <c r="AC143" s="1" t="str">
        <f>IFERROR(VLOOKUP($V143,CAPTURE_SITE_INFO!$B$3:$U$501,8,FALSE),"")</f>
        <v/>
      </c>
      <c r="AD143" s="16" t="str">
        <f>IFERROR(VLOOKUP($V143,CAPTURE_SITE_INFO!$B$3:$U$501,9,FALSE),"")</f>
        <v/>
      </c>
      <c r="AE143" s="16" t="str">
        <f>IFERROR(VLOOKUP($V143,CAPTURE_SITE_INFO!$B$3:$U$501,10,FALSE),"")</f>
        <v/>
      </c>
      <c r="AF143" s="190" t="str">
        <f>IFERROR(VLOOKUP($V143,CAPTURE_SITE_INFO!$B$3:$U$501,11,FALSE),"")</f>
        <v/>
      </c>
      <c r="AG143" s="190" t="str">
        <f>IFERROR(VLOOKUP($V143,CAPTURE_SITE_INFO!$B$3:$U$501,12,FALSE),"")</f>
        <v/>
      </c>
      <c r="AH143" s="1" t="str">
        <f>IFERROR(VLOOKUP($V143,CAPTURE_SITE_INFO!$B$3:$U$501,13,FALSE),"")</f>
        <v/>
      </c>
      <c r="AI143" s="1" t="str">
        <f>IFERROR(VLOOKUP($V143,CAPTURE_SITE_INFO!$B$3:$U$501,14,FALSE),"")</f>
        <v/>
      </c>
      <c r="AJ143" s="1" t="str">
        <f>IFERROR(VLOOKUP($V143,CAPTURE_SITE_INFO!$B$3:$U$501,15,FALSE),"")</f>
        <v/>
      </c>
      <c r="AK143" s="1" t="str">
        <f>IFERROR(VLOOKUP($V143,CAPTURE_SITE_INFO!$B$3:$U$501,16,FALSE),"")</f>
        <v/>
      </c>
      <c r="AL143" s="1" t="str">
        <f>IFERROR(VLOOKUP($V143,CAPTURE_SITE_INFO!$B$3:$U$501,17,FALSE),"")</f>
        <v/>
      </c>
      <c r="AM143" s="1" t="str">
        <f>IFERROR(VLOOKUP($V143,CAPTURE_SITE_INFO!$B$3:$U$501,18,FALSE),"")</f>
        <v/>
      </c>
      <c r="AN143" s="1" t="str">
        <f>IFERROR(VLOOKUP($V143,CAPTURE_SITE_INFO!$B$3:$U$501,19,FALSE),"")</f>
        <v/>
      </c>
      <c r="AO143" s="1" t="str">
        <f>IFERROR(VLOOKUP($V143,CAPTURE_SITE_INFO!$B$3:$U$501,20,FALSE),"")</f>
        <v/>
      </c>
      <c r="AP143" s="1" t="str">
        <f>IFERROR(VLOOKUP($V143,CAPTURE_SITE_INFO!$B$3:$V$501,21,FALSE),"")</f>
        <v/>
      </c>
    </row>
    <row r="144" spans="1:42" x14ac:dyDescent="0.25">
      <c r="A144" s="1" t="str">
        <f t="shared" si="4"/>
        <v/>
      </c>
      <c r="B144" s="1" t="str">
        <f>IF(CAPTURE_DATA!O145="NOBATS___","NOBATS",IF(CAPTURE_DATA!O145="___","",CAPTURE_DATA!O145))</f>
        <v/>
      </c>
      <c r="C144" s="1" t="str">
        <f t="shared" si="5"/>
        <v/>
      </c>
      <c r="D144" s="1" t="str">
        <f>IF(CAPTURE_DATA!Q145 = 0,"",CAPTURE_DATA!Q145)</f>
        <v/>
      </c>
      <c r="E144" s="1" t="str">
        <f>IF(CAPTURE_DATA!R145 = 0,"",CAPTURE_DATA!R145)</f>
        <v/>
      </c>
      <c r="F144" s="1" t="str">
        <f>IF(CAPTURE_DATA!S145 = 0,"",CAPTURE_DATA!S145)</f>
        <v/>
      </c>
      <c r="G144" s="1" t="str">
        <f>IF(CAPTURE_DATA!T145=0,"",CAPTURE_DATA!T145)</f>
        <v/>
      </c>
      <c r="H144" s="1" t="str">
        <f>IF(CAPTURE_DATA!U145=0,"",CAPTURE_DATA!U145)</f>
        <v/>
      </c>
      <c r="I144" s="1" t="str">
        <f>IF(CAPTURE_DATA!V145=0,"",CAPTURE_DATA!V145)</f>
        <v/>
      </c>
      <c r="J144" s="1" t="str">
        <f>IF(CAPTURE_DATA!W145=0,"",CAPTURE_DATA!W145)</f>
        <v/>
      </c>
      <c r="K144" s="1" t="str">
        <f>IF(CAPTURE_DATA!X145="","",CAPTURE_DATA!X145)</f>
        <v/>
      </c>
      <c r="L144" s="1" t="str">
        <f>IF(CAPTURE_DATA!Y145="","",CAPTURE_DATA!Y145)</f>
        <v/>
      </c>
      <c r="M144" s="1" t="str">
        <f>IF(CAPTURE_DATA!Z145="","",CAPTURE_DATA!Z145)</f>
        <v/>
      </c>
      <c r="N144" s="1" t="str">
        <f>IF(CAPTURE_DATA!AA145=0,"",CAPTURE_DATA!AA145)</f>
        <v/>
      </c>
      <c r="O144" s="1" t="str">
        <f>IF(CAPTURE_DATA!AB145=0,"",CAPTURE_DATA!AB145)</f>
        <v/>
      </c>
      <c r="P144" s="1" t="str">
        <f>IF(CAPTURE_DATA!AC145="-","",CAPTURE_DATA!AC145)</f>
        <v/>
      </c>
      <c r="Q144" s="1" t="str">
        <f>IF(CAPTURE_DATA!AD145=0,"",CAPTURE_DATA!AD145)</f>
        <v/>
      </c>
      <c r="R144" s="1" t="str">
        <f>IF(CAPTURE_DATA!AE145=0,"",CAPTURE_DATA!AE145)</f>
        <v/>
      </c>
      <c r="S144" s="1" t="str">
        <f>IF(CAPTURE_DATA!AF145=0,"",CAPTURE_DATA!AF145)</f>
        <v/>
      </c>
      <c r="T144" s="16" t="str">
        <f>IF(B144="","",IF(B144="NBAT","",CAPTURE_DATA!A145))</f>
        <v/>
      </c>
      <c r="U144" s="1" t="str">
        <f>IF(CAPTURE_DATA!AG145=0,"",CAPTURE_DATA!AG145)</f>
        <v/>
      </c>
      <c r="V144" s="1" t="str">
        <f>IF(CAPTURE_DATA!AH145=0,"",CAPTURE_DATA!AH145)</f>
        <v/>
      </c>
      <c r="W144" s="1" t="str">
        <f>IFERROR(VLOOKUP(V144,CAPTURE_SITE_INFO!$B$3:$U$501,2,FALSE),"")</f>
        <v/>
      </c>
      <c r="X144" s="1" t="str">
        <f>IFERROR(VLOOKUP($V144,CAPTURE_SITE_INFO!$B$3:$U$501,3,FALSE),"")</f>
        <v/>
      </c>
      <c r="Y144" s="189" t="str">
        <f>IFERROR(VLOOKUP($V144,CAPTURE_SITE_INFO!$B$3:$U$501,4,FALSE),"")</f>
        <v/>
      </c>
      <c r="Z144" s="1" t="str">
        <f>IFERROR(VLOOKUP($V144,CAPTURE_SITE_INFO!$B$3:$U$501,5,FALSE),"")</f>
        <v/>
      </c>
      <c r="AA144" s="1" t="str">
        <f>IFERROR(VLOOKUP($V144,CAPTURE_SITE_INFO!$B$3:$U$501,6,FALSE),"")</f>
        <v/>
      </c>
      <c r="AB144" s="1" t="str">
        <f>IFERROR(VLOOKUP($V144,CAPTURE_SITE_INFO!$B$3:$U$501,7,FALSE),"")</f>
        <v/>
      </c>
      <c r="AC144" s="1" t="str">
        <f>IFERROR(VLOOKUP($V144,CAPTURE_SITE_INFO!$B$3:$U$501,8,FALSE),"")</f>
        <v/>
      </c>
      <c r="AD144" s="16" t="str">
        <f>IFERROR(VLOOKUP($V144,CAPTURE_SITE_INFO!$B$3:$U$501,9,FALSE),"")</f>
        <v/>
      </c>
      <c r="AE144" s="16" t="str">
        <f>IFERROR(VLOOKUP($V144,CAPTURE_SITE_INFO!$B$3:$U$501,10,FALSE),"")</f>
        <v/>
      </c>
      <c r="AF144" s="190" t="str">
        <f>IFERROR(VLOOKUP($V144,CAPTURE_SITE_INFO!$B$3:$U$501,11,FALSE),"")</f>
        <v/>
      </c>
      <c r="AG144" s="190" t="str">
        <f>IFERROR(VLOOKUP($V144,CAPTURE_SITE_INFO!$B$3:$U$501,12,FALSE),"")</f>
        <v/>
      </c>
      <c r="AH144" s="1" t="str">
        <f>IFERROR(VLOOKUP($V144,CAPTURE_SITE_INFO!$B$3:$U$501,13,FALSE),"")</f>
        <v/>
      </c>
      <c r="AI144" s="1" t="str">
        <f>IFERROR(VLOOKUP($V144,CAPTURE_SITE_INFO!$B$3:$U$501,14,FALSE),"")</f>
        <v/>
      </c>
      <c r="AJ144" s="1" t="str">
        <f>IFERROR(VLOOKUP($V144,CAPTURE_SITE_INFO!$B$3:$U$501,15,FALSE),"")</f>
        <v/>
      </c>
      <c r="AK144" s="1" t="str">
        <f>IFERROR(VLOOKUP($V144,CAPTURE_SITE_INFO!$B$3:$U$501,16,FALSE),"")</f>
        <v/>
      </c>
      <c r="AL144" s="1" t="str">
        <f>IFERROR(VLOOKUP($V144,CAPTURE_SITE_INFO!$B$3:$U$501,17,FALSE),"")</f>
        <v/>
      </c>
      <c r="AM144" s="1" t="str">
        <f>IFERROR(VLOOKUP($V144,CAPTURE_SITE_INFO!$B$3:$U$501,18,FALSE),"")</f>
        <v/>
      </c>
      <c r="AN144" s="1" t="str">
        <f>IFERROR(VLOOKUP($V144,CAPTURE_SITE_INFO!$B$3:$U$501,19,FALSE),"")</f>
        <v/>
      </c>
      <c r="AO144" s="1" t="str">
        <f>IFERROR(VLOOKUP($V144,CAPTURE_SITE_INFO!$B$3:$U$501,20,FALSE),"")</f>
        <v/>
      </c>
      <c r="AP144" s="1" t="str">
        <f>IFERROR(VLOOKUP($V144,CAPTURE_SITE_INFO!$B$3:$V$501,21,FALSE),"")</f>
        <v/>
      </c>
    </row>
    <row r="145" spans="1:42" x14ac:dyDescent="0.25">
      <c r="A145" s="1" t="str">
        <f t="shared" si="4"/>
        <v/>
      </c>
      <c r="B145" s="1" t="str">
        <f>IF(CAPTURE_DATA!O146="NOBATS___","NOBATS",IF(CAPTURE_DATA!O146="___","",CAPTURE_DATA!O146))</f>
        <v/>
      </c>
      <c r="C145" s="1" t="str">
        <f t="shared" si="5"/>
        <v/>
      </c>
      <c r="D145" s="1" t="str">
        <f>IF(CAPTURE_DATA!Q146 = 0,"",CAPTURE_DATA!Q146)</f>
        <v/>
      </c>
      <c r="E145" s="1" t="str">
        <f>IF(CAPTURE_DATA!R146 = 0,"",CAPTURE_DATA!R146)</f>
        <v/>
      </c>
      <c r="F145" s="1" t="str">
        <f>IF(CAPTURE_DATA!S146 = 0,"",CAPTURE_DATA!S146)</f>
        <v/>
      </c>
      <c r="G145" s="1" t="str">
        <f>IF(CAPTURE_DATA!T146=0,"",CAPTURE_DATA!T146)</f>
        <v/>
      </c>
      <c r="H145" s="1" t="str">
        <f>IF(CAPTURE_DATA!U146=0,"",CAPTURE_DATA!U146)</f>
        <v/>
      </c>
      <c r="I145" s="1" t="str">
        <f>IF(CAPTURE_DATA!V146=0,"",CAPTURE_DATA!V146)</f>
        <v/>
      </c>
      <c r="J145" s="1" t="str">
        <f>IF(CAPTURE_DATA!W146=0,"",CAPTURE_DATA!W146)</f>
        <v/>
      </c>
      <c r="K145" s="1" t="str">
        <f>IF(CAPTURE_DATA!X146="","",CAPTURE_DATA!X146)</f>
        <v/>
      </c>
      <c r="L145" s="1" t="str">
        <f>IF(CAPTURE_DATA!Y146="","",CAPTURE_DATA!Y146)</f>
        <v/>
      </c>
      <c r="M145" s="1" t="str">
        <f>IF(CAPTURE_DATA!Z146="","",CAPTURE_DATA!Z146)</f>
        <v/>
      </c>
      <c r="N145" s="1" t="str">
        <f>IF(CAPTURE_DATA!AA146=0,"",CAPTURE_DATA!AA146)</f>
        <v/>
      </c>
      <c r="O145" s="1" t="str">
        <f>IF(CAPTURE_DATA!AB146=0,"",CAPTURE_DATA!AB146)</f>
        <v/>
      </c>
      <c r="P145" s="1" t="str">
        <f>IF(CAPTURE_DATA!AC146="-","",CAPTURE_DATA!AC146)</f>
        <v/>
      </c>
      <c r="Q145" s="1" t="str">
        <f>IF(CAPTURE_DATA!AD146=0,"",CAPTURE_DATA!AD146)</f>
        <v/>
      </c>
      <c r="R145" s="1" t="str">
        <f>IF(CAPTURE_DATA!AE146=0,"",CAPTURE_DATA!AE146)</f>
        <v/>
      </c>
      <c r="S145" s="1" t="str">
        <f>IF(CAPTURE_DATA!AF146=0,"",CAPTURE_DATA!AF146)</f>
        <v/>
      </c>
      <c r="T145" s="16" t="str">
        <f>IF(B145="","",IF(B145="NBAT","",CAPTURE_DATA!A146))</f>
        <v/>
      </c>
      <c r="U145" s="1" t="str">
        <f>IF(CAPTURE_DATA!AG146=0,"",CAPTURE_DATA!AG146)</f>
        <v/>
      </c>
      <c r="V145" s="1" t="str">
        <f>IF(CAPTURE_DATA!AH146=0,"",CAPTURE_DATA!AH146)</f>
        <v/>
      </c>
      <c r="W145" s="1" t="str">
        <f>IFERROR(VLOOKUP(V145,CAPTURE_SITE_INFO!$B$3:$U$501,2,FALSE),"")</f>
        <v/>
      </c>
      <c r="X145" s="1" t="str">
        <f>IFERROR(VLOOKUP($V145,CAPTURE_SITE_INFO!$B$3:$U$501,3,FALSE),"")</f>
        <v/>
      </c>
      <c r="Y145" s="189" t="str">
        <f>IFERROR(VLOOKUP($V145,CAPTURE_SITE_INFO!$B$3:$U$501,4,FALSE),"")</f>
        <v/>
      </c>
      <c r="Z145" s="1" t="str">
        <f>IFERROR(VLOOKUP($V145,CAPTURE_SITE_INFO!$B$3:$U$501,5,FALSE),"")</f>
        <v/>
      </c>
      <c r="AA145" s="1" t="str">
        <f>IFERROR(VLOOKUP($V145,CAPTURE_SITE_INFO!$B$3:$U$501,6,FALSE),"")</f>
        <v/>
      </c>
      <c r="AB145" s="1" t="str">
        <f>IFERROR(VLOOKUP($V145,CAPTURE_SITE_INFO!$B$3:$U$501,7,FALSE),"")</f>
        <v/>
      </c>
      <c r="AC145" s="1" t="str">
        <f>IFERROR(VLOOKUP($V145,CAPTURE_SITE_INFO!$B$3:$U$501,8,FALSE),"")</f>
        <v/>
      </c>
      <c r="AD145" s="16" t="str">
        <f>IFERROR(VLOOKUP($V145,CAPTURE_SITE_INFO!$B$3:$U$501,9,FALSE),"")</f>
        <v/>
      </c>
      <c r="AE145" s="16" t="str">
        <f>IFERROR(VLOOKUP($V145,CAPTURE_SITE_INFO!$B$3:$U$501,10,FALSE),"")</f>
        <v/>
      </c>
      <c r="AF145" s="190" t="str">
        <f>IFERROR(VLOOKUP($V145,CAPTURE_SITE_INFO!$B$3:$U$501,11,FALSE),"")</f>
        <v/>
      </c>
      <c r="AG145" s="190" t="str">
        <f>IFERROR(VLOOKUP($V145,CAPTURE_SITE_INFO!$B$3:$U$501,12,FALSE),"")</f>
        <v/>
      </c>
      <c r="AH145" s="1" t="str">
        <f>IFERROR(VLOOKUP($V145,CAPTURE_SITE_INFO!$B$3:$U$501,13,FALSE),"")</f>
        <v/>
      </c>
      <c r="AI145" s="1" t="str">
        <f>IFERROR(VLOOKUP($V145,CAPTURE_SITE_INFO!$B$3:$U$501,14,FALSE),"")</f>
        <v/>
      </c>
      <c r="AJ145" s="1" t="str">
        <f>IFERROR(VLOOKUP($V145,CAPTURE_SITE_INFO!$B$3:$U$501,15,FALSE),"")</f>
        <v/>
      </c>
      <c r="AK145" s="1" t="str">
        <f>IFERROR(VLOOKUP($V145,CAPTURE_SITE_INFO!$B$3:$U$501,16,FALSE),"")</f>
        <v/>
      </c>
      <c r="AL145" s="1" t="str">
        <f>IFERROR(VLOOKUP($V145,CAPTURE_SITE_INFO!$B$3:$U$501,17,FALSE),"")</f>
        <v/>
      </c>
      <c r="AM145" s="1" t="str">
        <f>IFERROR(VLOOKUP($V145,CAPTURE_SITE_INFO!$B$3:$U$501,18,FALSE),"")</f>
        <v/>
      </c>
      <c r="AN145" s="1" t="str">
        <f>IFERROR(VLOOKUP($V145,CAPTURE_SITE_INFO!$B$3:$U$501,19,FALSE),"")</f>
        <v/>
      </c>
      <c r="AO145" s="1" t="str">
        <f>IFERROR(VLOOKUP($V145,CAPTURE_SITE_INFO!$B$3:$U$501,20,FALSE),"")</f>
        <v/>
      </c>
      <c r="AP145" s="1" t="str">
        <f>IFERROR(VLOOKUP($V145,CAPTURE_SITE_INFO!$B$3:$V$501,21,FALSE),"")</f>
        <v/>
      </c>
    </row>
    <row r="146" spans="1:42" x14ac:dyDescent="0.25">
      <c r="A146" s="1" t="str">
        <f t="shared" si="4"/>
        <v/>
      </c>
      <c r="B146" s="1" t="str">
        <f>IF(CAPTURE_DATA!O147="NOBATS___","NOBATS",IF(CAPTURE_DATA!O147="___","",CAPTURE_DATA!O147))</f>
        <v/>
      </c>
      <c r="C146" s="1" t="str">
        <f t="shared" si="5"/>
        <v/>
      </c>
      <c r="D146" s="1" t="str">
        <f>IF(CAPTURE_DATA!Q147 = 0,"",CAPTURE_DATA!Q147)</f>
        <v/>
      </c>
      <c r="E146" s="1" t="str">
        <f>IF(CAPTURE_DATA!R147 = 0,"",CAPTURE_DATA!R147)</f>
        <v/>
      </c>
      <c r="F146" s="1" t="str">
        <f>IF(CAPTURE_DATA!S147 = 0,"",CAPTURE_DATA!S147)</f>
        <v/>
      </c>
      <c r="G146" s="1" t="str">
        <f>IF(CAPTURE_DATA!T147=0,"",CAPTURE_DATA!T147)</f>
        <v/>
      </c>
      <c r="H146" s="1" t="str">
        <f>IF(CAPTURE_DATA!U147=0,"",CAPTURE_DATA!U147)</f>
        <v/>
      </c>
      <c r="I146" s="1" t="str">
        <f>IF(CAPTURE_DATA!V147=0,"",CAPTURE_DATA!V147)</f>
        <v/>
      </c>
      <c r="J146" s="1" t="str">
        <f>IF(CAPTURE_DATA!W147=0,"",CAPTURE_DATA!W147)</f>
        <v/>
      </c>
      <c r="K146" s="1" t="str">
        <f>IF(CAPTURE_DATA!X147="","",CAPTURE_DATA!X147)</f>
        <v/>
      </c>
      <c r="L146" s="1" t="str">
        <f>IF(CAPTURE_DATA!Y147="","",CAPTURE_DATA!Y147)</f>
        <v/>
      </c>
      <c r="M146" s="1" t="str">
        <f>IF(CAPTURE_DATA!Z147="","",CAPTURE_DATA!Z147)</f>
        <v/>
      </c>
      <c r="N146" s="1" t="str">
        <f>IF(CAPTURE_DATA!AA147=0,"",CAPTURE_DATA!AA147)</f>
        <v/>
      </c>
      <c r="O146" s="1" t="str">
        <f>IF(CAPTURE_DATA!AB147=0,"",CAPTURE_DATA!AB147)</f>
        <v/>
      </c>
      <c r="P146" s="1" t="str">
        <f>IF(CAPTURE_DATA!AC147="-","",CAPTURE_DATA!AC147)</f>
        <v/>
      </c>
      <c r="Q146" s="1" t="str">
        <f>IF(CAPTURE_DATA!AD147=0,"",CAPTURE_DATA!AD147)</f>
        <v/>
      </c>
      <c r="R146" s="1" t="str">
        <f>IF(CAPTURE_DATA!AE147=0,"",CAPTURE_DATA!AE147)</f>
        <v/>
      </c>
      <c r="S146" s="1" t="str">
        <f>IF(CAPTURE_DATA!AF147=0,"",CAPTURE_DATA!AF147)</f>
        <v/>
      </c>
      <c r="T146" s="16" t="str">
        <f>IF(B146="","",IF(B146="NBAT","",CAPTURE_DATA!A147))</f>
        <v/>
      </c>
      <c r="U146" s="1" t="str">
        <f>IF(CAPTURE_DATA!AG147=0,"",CAPTURE_DATA!AG147)</f>
        <v/>
      </c>
      <c r="V146" s="1" t="str">
        <f>IF(CAPTURE_DATA!AH147=0,"",CAPTURE_DATA!AH147)</f>
        <v/>
      </c>
      <c r="W146" s="1" t="str">
        <f>IFERROR(VLOOKUP(V146,CAPTURE_SITE_INFO!$B$3:$U$501,2,FALSE),"")</f>
        <v/>
      </c>
      <c r="X146" s="1" t="str">
        <f>IFERROR(VLOOKUP($V146,CAPTURE_SITE_INFO!$B$3:$U$501,3,FALSE),"")</f>
        <v/>
      </c>
      <c r="Y146" s="189" t="str">
        <f>IFERROR(VLOOKUP($V146,CAPTURE_SITE_INFO!$B$3:$U$501,4,FALSE),"")</f>
        <v/>
      </c>
      <c r="Z146" s="1" t="str">
        <f>IFERROR(VLOOKUP($V146,CAPTURE_SITE_INFO!$B$3:$U$501,5,FALSE),"")</f>
        <v/>
      </c>
      <c r="AA146" s="1" t="str">
        <f>IFERROR(VLOOKUP($V146,CAPTURE_SITE_INFO!$B$3:$U$501,6,FALSE),"")</f>
        <v/>
      </c>
      <c r="AB146" s="1" t="str">
        <f>IFERROR(VLOOKUP($V146,CAPTURE_SITE_INFO!$B$3:$U$501,7,FALSE),"")</f>
        <v/>
      </c>
      <c r="AC146" s="1" t="str">
        <f>IFERROR(VLOOKUP($V146,CAPTURE_SITE_INFO!$B$3:$U$501,8,FALSE),"")</f>
        <v/>
      </c>
      <c r="AD146" s="16" t="str">
        <f>IFERROR(VLOOKUP($V146,CAPTURE_SITE_INFO!$B$3:$U$501,9,FALSE),"")</f>
        <v/>
      </c>
      <c r="AE146" s="16" t="str">
        <f>IFERROR(VLOOKUP($V146,CAPTURE_SITE_INFO!$B$3:$U$501,10,FALSE),"")</f>
        <v/>
      </c>
      <c r="AF146" s="190" t="str">
        <f>IFERROR(VLOOKUP($V146,CAPTURE_SITE_INFO!$B$3:$U$501,11,FALSE),"")</f>
        <v/>
      </c>
      <c r="AG146" s="190" t="str">
        <f>IFERROR(VLOOKUP($V146,CAPTURE_SITE_INFO!$B$3:$U$501,12,FALSE),"")</f>
        <v/>
      </c>
      <c r="AH146" s="1" t="str">
        <f>IFERROR(VLOOKUP($V146,CAPTURE_SITE_INFO!$B$3:$U$501,13,FALSE),"")</f>
        <v/>
      </c>
      <c r="AI146" s="1" t="str">
        <f>IFERROR(VLOOKUP($V146,CAPTURE_SITE_INFO!$B$3:$U$501,14,FALSE),"")</f>
        <v/>
      </c>
      <c r="AJ146" s="1" t="str">
        <f>IFERROR(VLOOKUP($V146,CAPTURE_SITE_INFO!$B$3:$U$501,15,FALSE),"")</f>
        <v/>
      </c>
      <c r="AK146" s="1" t="str">
        <f>IFERROR(VLOOKUP($V146,CAPTURE_SITE_INFO!$B$3:$U$501,16,FALSE),"")</f>
        <v/>
      </c>
      <c r="AL146" s="1" t="str">
        <f>IFERROR(VLOOKUP($V146,CAPTURE_SITE_INFO!$B$3:$U$501,17,FALSE),"")</f>
        <v/>
      </c>
      <c r="AM146" s="1" t="str">
        <f>IFERROR(VLOOKUP($V146,CAPTURE_SITE_INFO!$B$3:$U$501,18,FALSE),"")</f>
        <v/>
      </c>
      <c r="AN146" s="1" t="str">
        <f>IFERROR(VLOOKUP($V146,CAPTURE_SITE_INFO!$B$3:$U$501,19,FALSE),"")</f>
        <v/>
      </c>
      <c r="AO146" s="1" t="str">
        <f>IFERROR(VLOOKUP($V146,CAPTURE_SITE_INFO!$B$3:$U$501,20,FALSE),"")</f>
        <v/>
      </c>
      <c r="AP146" s="1" t="str">
        <f>IFERROR(VLOOKUP($V146,CAPTURE_SITE_INFO!$B$3:$V$501,21,FALSE),"")</f>
        <v/>
      </c>
    </row>
    <row r="147" spans="1:42" x14ac:dyDescent="0.25">
      <c r="A147" s="1" t="str">
        <f t="shared" si="4"/>
        <v/>
      </c>
      <c r="B147" s="1" t="str">
        <f>IF(CAPTURE_DATA!O148="NOBATS___","NOBATS",IF(CAPTURE_DATA!O148="___","",CAPTURE_DATA!O148))</f>
        <v/>
      </c>
      <c r="C147" s="1" t="str">
        <f t="shared" si="5"/>
        <v/>
      </c>
      <c r="D147" s="1" t="str">
        <f>IF(CAPTURE_DATA!Q148 = 0,"",CAPTURE_DATA!Q148)</f>
        <v/>
      </c>
      <c r="E147" s="1" t="str">
        <f>IF(CAPTURE_DATA!R148 = 0,"",CAPTURE_DATA!R148)</f>
        <v/>
      </c>
      <c r="F147" s="1" t="str">
        <f>IF(CAPTURE_DATA!S148 = 0,"",CAPTURE_DATA!S148)</f>
        <v/>
      </c>
      <c r="G147" s="1" t="str">
        <f>IF(CAPTURE_DATA!T148=0,"",CAPTURE_DATA!T148)</f>
        <v/>
      </c>
      <c r="H147" s="1" t="str">
        <f>IF(CAPTURE_DATA!U148=0,"",CAPTURE_DATA!U148)</f>
        <v/>
      </c>
      <c r="I147" s="1" t="str">
        <f>IF(CAPTURE_DATA!V148=0,"",CAPTURE_DATA!V148)</f>
        <v/>
      </c>
      <c r="J147" s="1" t="str">
        <f>IF(CAPTURE_DATA!W148=0,"",CAPTURE_DATA!W148)</f>
        <v/>
      </c>
      <c r="K147" s="1" t="str">
        <f>IF(CAPTURE_DATA!X148="","",CAPTURE_DATA!X148)</f>
        <v/>
      </c>
      <c r="L147" s="1" t="str">
        <f>IF(CAPTURE_DATA!Y148="","",CAPTURE_DATA!Y148)</f>
        <v/>
      </c>
      <c r="M147" s="1" t="str">
        <f>IF(CAPTURE_DATA!Z148="","",CAPTURE_DATA!Z148)</f>
        <v/>
      </c>
      <c r="N147" s="1" t="str">
        <f>IF(CAPTURE_DATA!AA148=0,"",CAPTURE_DATA!AA148)</f>
        <v/>
      </c>
      <c r="O147" s="1" t="str">
        <f>IF(CAPTURE_DATA!AB148=0,"",CAPTURE_DATA!AB148)</f>
        <v/>
      </c>
      <c r="P147" s="1" t="str">
        <f>IF(CAPTURE_DATA!AC148="-","",CAPTURE_DATA!AC148)</f>
        <v/>
      </c>
      <c r="Q147" s="1" t="str">
        <f>IF(CAPTURE_DATA!AD148=0,"",CAPTURE_DATA!AD148)</f>
        <v/>
      </c>
      <c r="R147" s="1" t="str">
        <f>IF(CAPTURE_DATA!AE148=0,"",CAPTURE_DATA!AE148)</f>
        <v/>
      </c>
      <c r="S147" s="1" t="str">
        <f>IF(CAPTURE_DATA!AF148=0,"",CAPTURE_DATA!AF148)</f>
        <v/>
      </c>
      <c r="T147" s="16" t="str">
        <f>IF(B147="","",IF(B147="NBAT","",CAPTURE_DATA!A148))</f>
        <v/>
      </c>
      <c r="U147" s="1" t="str">
        <f>IF(CAPTURE_DATA!AG148=0,"",CAPTURE_DATA!AG148)</f>
        <v/>
      </c>
      <c r="V147" s="1" t="str">
        <f>IF(CAPTURE_DATA!AH148=0,"",CAPTURE_DATA!AH148)</f>
        <v/>
      </c>
      <c r="W147" s="1" t="str">
        <f>IFERROR(VLOOKUP(V147,CAPTURE_SITE_INFO!$B$3:$U$501,2,FALSE),"")</f>
        <v/>
      </c>
      <c r="X147" s="1" t="str">
        <f>IFERROR(VLOOKUP($V147,CAPTURE_SITE_INFO!$B$3:$U$501,3,FALSE),"")</f>
        <v/>
      </c>
      <c r="Y147" s="189" t="str">
        <f>IFERROR(VLOOKUP($V147,CAPTURE_SITE_INFO!$B$3:$U$501,4,FALSE),"")</f>
        <v/>
      </c>
      <c r="Z147" s="1" t="str">
        <f>IFERROR(VLOOKUP($V147,CAPTURE_SITE_INFO!$B$3:$U$501,5,FALSE),"")</f>
        <v/>
      </c>
      <c r="AA147" s="1" t="str">
        <f>IFERROR(VLOOKUP($V147,CAPTURE_SITE_INFO!$B$3:$U$501,6,FALSE),"")</f>
        <v/>
      </c>
      <c r="AB147" s="1" t="str">
        <f>IFERROR(VLOOKUP($V147,CAPTURE_SITE_INFO!$B$3:$U$501,7,FALSE),"")</f>
        <v/>
      </c>
      <c r="AC147" s="1" t="str">
        <f>IFERROR(VLOOKUP($V147,CAPTURE_SITE_INFO!$B$3:$U$501,8,FALSE),"")</f>
        <v/>
      </c>
      <c r="AD147" s="16" t="str">
        <f>IFERROR(VLOOKUP($V147,CAPTURE_SITE_INFO!$B$3:$U$501,9,FALSE),"")</f>
        <v/>
      </c>
      <c r="AE147" s="16" t="str">
        <f>IFERROR(VLOOKUP($V147,CAPTURE_SITE_INFO!$B$3:$U$501,10,FALSE),"")</f>
        <v/>
      </c>
      <c r="AF147" s="190" t="str">
        <f>IFERROR(VLOOKUP($V147,CAPTURE_SITE_INFO!$B$3:$U$501,11,FALSE),"")</f>
        <v/>
      </c>
      <c r="AG147" s="190" t="str">
        <f>IFERROR(VLOOKUP($V147,CAPTURE_SITE_INFO!$B$3:$U$501,12,FALSE),"")</f>
        <v/>
      </c>
      <c r="AH147" s="1" t="str">
        <f>IFERROR(VLOOKUP($V147,CAPTURE_SITE_INFO!$B$3:$U$501,13,FALSE),"")</f>
        <v/>
      </c>
      <c r="AI147" s="1" t="str">
        <f>IFERROR(VLOOKUP($V147,CAPTURE_SITE_INFO!$B$3:$U$501,14,FALSE),"")</f>
        <v/>
      </c>
      <c r="AJ147" s="1" t="str">
        <f>IFERROR(VLOOKUP($V147,CAPTURE_SITE_INFO!$B$3:$U$501,15,FALSE),"")</f>
        <v/>
      </c>
      <c r="AK147" s="1" t="str">
        <f>IFERROR(VLOOKUP($V147,CAPTURE_SITE_INFO!$B$3:$U$501,16,FALSE),"")</f>
        <v/>
      </c>
      <c r="AL147" s="1" t="str">
        <f>IFERROR(VLOOKUP($V147,CAPTURE_SITE_INFO!$B$3:$U$501,17,FALSE),"")</f>
        <v/>
      </c>
      <c r="AM147" s="1" t="str">
        <f>IFERROR(VLOOKUP($V147,CAPTURE_SITE_INFO!$B$3:$U$501,18,FALSE),"")</f>
        <v/>
      </c>
      <c r="AN147" s="1" t="str">
        <f>IFERROR(VLOOKUP($V147,CAPTURE_SITE_INFO!$B$3:$U$501,19,FALSE),"")</f>
        <v/>
      </c>
      <c r="AO147" s="1" t="str">
        <f>IFERROR(VLOOKUP($V147,CAPTURE_SITE_INFO!$B$3:$U$501,20,FALSE),"")</f>
        <v/>
      </c>
      <c r="AP147" s="1" t="str">
        <f>IFERROR(VLOOKUP($V147,CAPTURE_SITE_INFO!$B$3:$V$501,21,FALSE),"")</f>
        <v/>
      </c>
    </row>
    <row r="148" spans="1:42" x14ac:dyDescent="0.25">
      <c r="A148" s="1" t="str">
        <f t="shared" si="4"/>
        <v/>
      </c>
      <c r="B148" s="1" t="str">
        <f>IF(CAPTURE_DATA!O149="NOBATS___","NOBATS",IF(CAPTURE_DATA!O149="___","",CAPTURE_DATA!O149))</f>
        <v/>
      </c>
      <c r="C148" s="1" t="str">
        <f t="shared" si="5"/>
        <v/>
      </c>
      <c r="D148" s="1" t="str">
        <f>IF(CAPTURE_DATA!Q149 = 0,"",CAPTURE_DATA!Q149)</f>
        <v/>
      </c>
      <c r="E148" s="1" t="str">
        <f>IF(CAPTURE_DATA!R149 = 0,"",CAPTURE_DATA!R149)</f>
        <v/>
      </c>
      <c r="F148" s="1" t="str">
        <f>IF(CAPTURE_DATA!S149 = 0,"",CAPTURE_DATA!S149)</f>
        <v/>
      </c>
      <c r="G148" s="1" t="str">
        <f>IF(CAPTURE_DATA!T149=0,"",CAPTURE_DATA!T149)</f>
        <v/>
      </c>
      <c r="H148" s="1" t="str">
        <f>IF(CAPTURE_DATA!U149=0,"",CAPTURE_DATA!U149)</f>
        <v/>
      </c>
      <c r="I148" s="1" t="str">
        <f>IF(CAPTURE_DATA!V149=0,"",CAPTURE_DATA!V149)</f>
        <v/>
      </c>
      <c r="J148" s="1" t="str">
        <f>IF(CAPTURE_DATA!W149=0,"",CAPTURE_DATA!W149)</f>
        <v/>
      </c>
      <c r="K148" s="1" t="str">
        <f>IF(CAPTURE_DATA!X149="","",CAPTURE_DATA!X149)</f>
        <v/>
      </c>
      <c r="L148" s="1" t="str">
        <f>IF(CAPTURE_DATA!Y149="","",CAPTURE_DATA!Y149)</f>
        <v/>
      </c>
      <c r="M148" s="1" t="str">
        <f>IF(CAPTURE_DATA!Z149="","",CAPTURE_DATA!Z149)</f>
        <v/>
      </c>
      <c r="N148" s="1" t="str">
        <f>IF(CAPTURE_DATA!AA149=0,"",CAPTURE_DATA!AA149)</f>
        <v/>
      </c>
      <c r="O148" s="1" t="str">
        <f>IF(CAPTURE_DATA!AB149=0,"",CAPTURE_DATA!AB149)</f>
        <v/>
      </c>
      <c r="P148" s="1" t="str">
        <f>IF(CAPTURE_DATA!AC149="-","",CAPTURE_DATA!AC149)</f>
        <v/>
      </c>
      <c r="Q148" s="1" t="str">
        <f>IF(CAPTURE_DATA!AD149=0,"",CAPTURE_DATA!AD149)</f>
        <v/>
      </c>
      <c r="R148" s="1" t="str">
        <f>IF(CAPTURE_DATA!AE149=0,"",CAPTURE_DATA!AE149)</f>
        <v/>
      </c>
      <c r="S148" s="1" t="str">
        <f>IF(CAPTURE_DATA!AF149=0,"",CAPTURE_DATA!AF149)</f>
        <v/>
      </c>
      <c r="T148" s="16" t="str">
        <f>IF(B148="","",IF(B148="NBAT","",CAPTURE_DATA!A149))</f>
        <v/>
      </c>
      <c r="U148" s="1" t="str">
        <f>IF(CAPTURE_DATA!AG149=0,"",CAPTURE_DATA!AG149)</f>
        <v/>
      </c>
      <c r="V148" s="1" t="str">
        <f>IF(CAPTURE_DATA!AH149=0,"",CAPTURE_DATA!AH149)</f>
        <v/>
      </c>
      <c r="W148" s="1" t="str">
        <f>IFERROR(VLOOKUP(V148,CAPTURE_SITE_INFO!$B$3:$U$501,2,FALSE),"")</f>
        <v/>
      </c>
      <c r="X148" s="1" t="str">
        <f>IFERROR(VLOOKUP($V148,CAPTURE_SITE_INFO!$B$3:$U$501,3,FALSE),"")</f>
        <v/>
      </c>
      <c r="Y148" s="189" t="str">
        <f>IFERROR(VLOOKUP($V148,CAPTURE_SITE_INFO!$B$3:$U$501,4,FALSE),"")</f>
        <v/>
      </c>
      <c r="Z148" s="1" t="str">
        <f>IFERROR(VLOOKUP($V148,CAPTURE_SITE_INFO!$B$3:$U$501,5,FALSE),"")</f>
        <v/>
      </c>
      <c r="AA148" s="1" t="str">
        <f>IFERROR(VLOOKUP($V148,CAPTURE_SITE_INFO!$B$3:$U$501,6,FALSE),"")</f>
        <v/>
      </c>
      <c r="AB148" s="1" t="str">
        <f>IFERROR(VLOOKUP($V148,CAPTURE_SITE_INFO!$B$3:$U$501,7,FALSE),"")</f>
        <v/>
      </c>
      <c r="AC148" s="1" t="str">
        <f>IFERROR(VLOOKUP($V148,CAPTURE_SITE_INFO!$B$3:$U$501,8,FALSE),"")</f>
        <v/>
      </c>
      <c r="AD148" s="16" t="str">
        <f>IFERROR(VLOOKUP($V148,CAPTURE_SITE_INFO!$B$3:$U$501,9,FALSE),"")</f>
        <v/>
      </c>
      <c r="AE148" s="16" t="str">
        <f>IFERROR(VLOOKUP($V148,CAPTURE_SITE_INFO!$B$3:$U$501,10,FALSE),"")</f>
        <v/>
      </c>
      <c r="AF148" s="190" t="str">
        <f>IFERROR(VLOOKUP($V148,CAPTURE_SITE_INFO!$B$3:$U$501,11,FALSE),"")</f>
        <v/>
      </c>
      <c r="AG148" s="190" t="str">
        <f>IFERROR(VLOOKUP($V148,CAPTURE_SITE_INFO!$B$3:$U$501,12,FALSE),"")</f>
        <v/>
      </c>
      <c r="AH148" s="1" t="str">
        <f>IFERROR(VLOOKUP($V148,CAPTURE_SITE_INFO!$B$3:$U$501,13,FALSE),"")</f>
        <v/>
      </c>
      <c r="AI148" s="1" t="str">
        <f>IFERROR(VLOOKUP($V148,CAPTURE_SITE_INFO!$B$3:$U$501,14,FALSE),"")</f>
        <v/>
      </c>
      <c r="AJ148" s="1" t="str">
        <f>IFERROR(VLOOKUP($V148,CAPTURE_SITE_INFO!$B$3:$U$501,15,FALSE),"")</f>
        <v/>
      </c>
      <c r="AK148" s="1" t="str">
        <f>IFERROR(VLOOKUP($V148,CAPTURE_SITE_INFO!$B$3:$U$501,16,FALSE),"")</f>
        <v/>
      </c>
      <c r="AL148" s="1" t="str">
        <f>IFERROR(VLOOKUP($V148,CAPTURE_SITE_INFO!$B$3:$U$501,17,FALSE),"")</f>
        <v/>
      </c>
      <c r="AM148" s="1" t="str">
        <f>IFERROR(VLOOKUP($V148,CAPTURE_SITE_INFO!$B$3:$U$501,18,FALSE),"")</f>
        <v/>
      </c>
      <c r="AN148" s="1" t="str">
        <f>IFERROR(VLOOKUP($V148,CAPTURE_SITE_INFO!$B$3:$U$501,19,FALSE),"")</f>
        <v/>
      </c>
      <c r="AO148" s="1" t="str">
        <f>IFERROR(VLOOKUP($V148,CAPTURE_SITE_INFO!$B$3:$U$501,20,FALSE),"")</f>
        <v/>
      </c>
      <c r="AP148" s="1" t="str">
        <f>IFERROR(VLOOKUP($V148,CAPTURE_SITE_INFO!$B$3:$V$501,21,FALSE),"")</f>
        <v/>
      </c>
    </row>
    <row r="149" spans="1:42" x14ac:dyDescent="0.25">
      <c r="A149" s="1" t="str">
        <f t="shared" si="4"/>
        <v/>
      </c>
      <c r="B149" s="1" t="str">
        <f>IF(CAPTURE_DATA!O150="NOBATS___","NOBATS",IF(CAPTURE_DATA!O150="___","",CAPTURE_DATA!O150))</f>
        <v/>
      </c>
      <c r="C149" s="1" t="str">
        <f t="shared" si="5"/>
        <v/>
      </c>
      <c r="D149" s="1" t="str">
        <f>IF(CAPTURE_DATA!Q150 = 0,"",CAPTURE_DATA!Q150)</f>
        <v/>
      </c>
      <c r="E149" s="1" t="str">
        <f>IF(CAPTURE_DATA!R150 = 0,"",CAPTURE_DATA!R150)</f>
        <v/>
      </c>
      <c r="F149" s="1" t="str">
        <f>IF(CAPTURE_DATA!S150 = 0,"",CAPTURE_DATA!S150)</f>
        <v/>
      </c>
      <c r="G149" s="1" t="str">
        <f>IF(CAPTURE_DATA!T150=0,"",CAPTURE_DATA!T150)</f>
        <v/>
      </c>
      <c r="H149" s="1" t="str">
        <f>IF(CAPTURE_DATA!U150=0,"",CAPTURE_DATA!U150)</f>
        <v/>
      </c>
      <c r="I149" s="1" t="str">
        <f>IF(CAPTURE_DATA!V150=0,"",CAPTURE_DATA!V150)</f>
        <v/>
      </c>
      <c r="J149" s="1" t="str">
        <f>IF(CAPTURE_DATA!W150=0,"",CAPTURE_DATA!W150)</f>
        <v/>
      </c>
      <c r="K149" s="1" t="str">
        <f>IF(CAPTURE_DATA!X150="","",CAPTURE_DATA!X150)</f>
        <v/>
      </c>
      <c r="L149" s="1" t="str">
        <f>IF(CAPTURE_DATA!Y150="","",CAPTURE_DATA!Y150)</f>
        <v/>
      </c>
      <c r="M149" s="1" t="str">
        <f>IF(CAPTURE_DATA!Z150="","",CAPTURE_DATA!Z150)</f>
        <v/>
      </c>
      <c r="N149" s="1" t="str">
        <f>IF(CAPTURE_DATA!AA150=0,"",CAPTURE_DATA!AA150)</f>
        <v/>
      </c>
      <c r="O149" s="1" t="str">
        <f>IF(CAPTURE_DATA!AB150=0,"",CAPTURE_DATA!AB150)</f>
        <v/>
      </c>
      <c r="P149" s="1" t="str">
        <f>IF(CAPTURE_DATA!AC150="-","",CAPTURE_DATA!AC150)</f>
        <v/>
      </c>
      <c r="Q149" s="1" t="str">
        <f>IF(CAPTURE_DATA!AD150=0,"",CAPTURE_DATA!AD150)</f>
        <v/>
      </c>
      <c r="R149" s="1" t="str">
        <f>IF(CAPTURE_DATA!AE150=0,"",CAPTURE_DATA!AE150)</f>
        <v/>
      </c>
      <c r="S149" s="1" t="str">
        <f>IF(CAPTURE_DATA!AF150=0,"",CAPTURE_DATA!AF150)</f>
        <v/>
      </c>
      <c r="T149" s="16" t="str">
        <f>IF(B149="","",IF(B149="NBAT","",CAPTURE_DATA!A150))</f>
        <v/>
      </c>
      <c r="U149" s="1" t="str">
        <f>IF(CAPTURE_DATA!AG150=0,"",CAPTURE_DATA!AG150)</f>
        <v/>
      </c>
      <c r="V149" s="1" t="str">
        <f>IF(CAPTURE_DATA!AH150=0,"",CAPTURE_DATA!AH150)</f>
        <v/>
      </c>
      <c r="W149" s="1" t="str">
        <f>IFERROR(VLOOKUP(V149,CAPTURE_SITE_INFO!$B$3:$U$501,2,FALSE),"")</f>
        <v/>
      </c>
      <c r="X149" s="1" t="str">
        <f>IFERROR(VLOOKUP($V149,CAPTURE_SITE_INFO!$B$3:$U$501,3,FALSE),"")</f>
        <v/>
      </c>
      <c r="Y149" s="189" t="str">
        <f>IFERROR(VLOOKUP($V149,CAPTURE_SITE_INFO!$B$3:$U$501,4,FALSE),"")</f>
        <v/>
      </c>
      <c r="Z149" s="1" t="str">
        <f>IFERROR(VLOOKUP($V149,CAPTURE_SITE_INFO!$B$3:$U$501,5,FALSE),"")</f>
        <v/>
      </c>
      <c r="AA149" s="1" t="str">
        <f>IFERROR(VLOOKUP($V149,CAPTURE_SITE_INFO!$B$3:$U$501,6,FALSE),"")</f>
        <v/>
      </c>
      <c r="AB149" s="1" t="str">
        <f>IFERROR(VLOOKUP($V149,CAPTURE_SITE_INFO!$B$3:$U$501,7,FALSE),"")</f>
        <v/>
      </c>
      <c r="AC149" s="1" t="str">
        <f>IFERROR(VLOOKUP($V149,CAPTURE_SITE_INFO!$B$3:$U$501,8,FALSE),"")</f>
        <v/>
      </c>
      <c r="AD149" s="16" t="str">
        <f>IFERROR(VLOOKUP($V149,CAPTURE_SITE_INFO!$B$3:$U$501,9,FALSE),"")</f>
        <v/>
      </c>
      <c r="AE149" s="16" t="str">
        <f>IFERROR(VLOOKUP($V149,CAPTURE_SITE_INFO!$B$3:$U$501,10,FALSE),"")</f>
        <v/>
      </c>
      <c r="AF149" s="190" t="str">
        <f>IFERROR(VLOOKUP($V149,CAPTURE_SITE_INFO!$B$3:$U$501,11,FALSE),"")</f>
        <v/>
      </c>
      <c r="AG149" s="190" t="str">
        <f>IFERROR(VLOOKUP($V149,CAPTURE_SITE_INFO!$B$3:$U$501,12,FALSE),"")</f>
        <v/>
      </c>
      <c r="AH149" s="1" t="str">
        <f>IFERROR(VLOOKUP($V149,CAPTURE_SITE_INFO!$B$3:$U$501,13,FALSE),"")</f>
        <v/>
      </c>
      <c r="AI149" s="1" t="str">
        <f>IFERROR(VLOOKUP($V149,CAPTURE_SITE_INFO!$B$3:$U$501,14,FALSE),"")</f>
        <v/>
      </c>
      <c r="AJ149" s="1" t="str">
        <f>IFERROR(VLOOKUP($V149,CAPTURE_SITE_INFO!$B$3:$U$501,15,FALSE),"")</f>
        <v/>
      </c>
      <c r="AK149" s="1" t="str">
        <f>IFERROR(VLOOKUP($V149,CAPTURE_SITE_INFO!$B$3:$U$501,16,FALSE),"")</f>
        <v/>
      </c>
      <c r="AL149" s="1" t="str">
        <f>IFERROR(VLOOKUP($V149,CAPTURE_SITE_INFO!$B$3:$U$501,17,FALSE),"")</f>
        <v/>
      </c>
      <c r="AM149" s="1" t="str">
        <f>IFERROR(VLOOKUP($V149,CAPTURE_SITE_INFO!$B$3:$U$501,18,FALSE),"")</f>
        <v/>
      </c>
      <c r="AN149" s="1" t="str">
        <f>IFERROR(VLOOKUP($V149,CAPTURE_SITE_INFO!$B$3:$U$501,19,FALSE),"")</f>
        <v/>
      </c>
      <c r="AO149" s="1" t="str">
        <f>IFERROR(VLOOKUP($V149,CAPTURE_SITE_INFO!$B$3:$U$501,20,FALSE),"")</f>
        <v/>
      </c>
      <c r="AP149" s="1" t="str">
        <f>IFERROR(VLOOKUP($V149,CAPTURE_SITE_INFO!$B$3:$V$501,21,FALSE),"")</f>
        <v/>
      </c>
    </row>
    <row r="150" spans="1:42" x14ac:dyDescent="0.25">
      <c r="A150" s="1" t="str">
        <f t="shared" si="4"/>
        <v/>
      </c>
      <c r="B150" s="1" t="str">
        <f>IF(CAPTURE_DATA!O151="NOBATS___","NOBATS",IF(CAPTURE_DATA!O151="___","",CAPTURE_DATA!O151))</f>
        <v/>
      </c>
      <c r="C150" s="1" t="str">
        <f t="shared" si="5"/>
        <v/>
      </c>
      <c r="D150" s="1" t="str">
        <f>IF(CAPTURE_DATA!Q151 = 0,"",CAPTURE_DATA!Q151)</f>
        <v/>
      </c>
      <c r="E150" s="1" t="str">
        <f>IF(CAPTURE_DATA!R151 = 0,"",CAPTURE_DATA!R151)</f>
        <v/>
      </c>
      <c r="F150" s="1" t="str">
        <f>IF(CAPTURE_DATA!S151 = 0,"",CAPTURE_DATA!S151)</f>
        <v/>
      </c>
      <c r="G150" s="1" t="str">
        <f>IF(CAPTURE_DATA!T151=0,"",CAPTURE_DATA!T151)</f>
        <v/>
      </c>
      <c r="H150" s="1" t="str">
        <f>IF(CAPTURE_DATA!U151=0,"",CAPTURE_DATA!U151)</f>
        <v/>
      </c>
      <c r="I150" s="1" t="str">
        <f>IF(CAPTURE_DATA!V151=0,"",CAPTURE_DATA!V151)</f>
        <v/>
      </c>
      <c r="J150" s="1" t="str">
        <f>IF(CAPTURE_DATA!W151=0,"",CAPTURE_DATA!W151)</f>
        <v/>
      </c>
      <c r="K150" s="1" t="str">
        <f>IF(CAPTURE_DATA!X151="","",CAPTURE_DATA!X151)</f>
        <v/>
      </c>
      <c r="L150" s="1" t="str">
        <f>IF(CAPTURE_DATA!Y151="","",CAPTURE_DATA!Y151)</f>
        <v/>
      </c>
      <c r="M150" s="1" t="str">
        <f>IF(CAPTURE_DATA!Z151="","",CAPTURE_DATA!Z151)</f>
        <v/>
      </c>
      <c r="N150" s="1" t="str">
        <f>IF(CAPTURE_DATA!AA151=0,"",CAPTURE_DATA!AA151)</f>
        <v/>
      </c>
      <c r="O150" s="1" t="str">
        <f>IF(CAPTURE_DATA!AB151=0,"",CAPTURE_DATA!AB151)</f>
        <v/>
      </c>
      <c r="P150" s="1" t="str">
        <f>IF(CAPTURE_DATA!AC151="-","",CAPTURE_DATA!AC151)</f>
        <v/>
      </c>
      <c r="Q150" s="1" t="str">
        <f>IF(CAPTURE_DATA!AD151=0,"",CAPTURE_DATA!AD151)</f>
        <v/>
      </c>
      <c r="R150" s="1" t="str">
        <f>IF(CAPTURE_DATA!AE151=0,"",CAPTURE_DATA!AE151)</f>
        <v/>
      </c>
      <c r="S150" s="1" t="str">
        <f>IF(CAPTURE_DATA!AF151=0,"",CAPTURE_DATA!AF151)</f>
        <v/>
      </c>
      <c r="T150" s="16" t="str">
        <f>IF(B150="","",IF(B150="NBAT","",CAPTURE_DATA!A151))</f>
        <v/>
      </c>
      <c r="U150" s="1" t="str">
        <f>IF(CAPTURE_DATA!AG151=0,"",CAPTURE_DATA!AG151)</f>
        <v/>
      </c>
      <c r="V150" s="1" t="str">
        <f>IF(CAPTURE_DATA!AH151=0,"",CAPTURE_DATA!AH151)</f>
        <v/>
      </c>
      <c r="W150" s="1" t="str">
        <f>IFERROR(VLOOKUP(V150,CAPTURE_SITE_INFO!$B$3:$U$501,2,FALSE),"")</f>
        <v/>
      </c>
      <c r="X150" s="1" t="str">
        <f>IFERROR(VLOOKUP($V150,CAPTURE_SITE_INFO!$B$3:$U$501,3,FALSE),"")</f>
        <v/>
      </c>
      <c r="Y150" s="189" t="str">
        <f>IFERROR(VLOOKUP($V150,CAPTURE_SITE_INFO!$B$3:$U$501,4,FALSE),"")</f>
        <v/>
      </c>
      <c r="Z150" s="1" t="str">
        <f>IFERROR(VLOOKUP($V150,CAPTURE_SITE_INFO!$B$3:$U$501,5,FALSE),"")</f>
        <v/>
      </c>
      <c r="AA150" s="1" t="str">
        <f>IFERROR(VLOOKUP($V150,CAPTURE_SITE_INFO!$B$3:$U$501,6,FALSE),"")</f>
        <v/>
      </c>
      <c r="AB150" s="1" t="str">
        <f>IFERROR(VLOOKUP($V150,CAPTURE_SITE_INFO!$B$3:$U$501,7,FALSE),"")</f>
        <v/>
      </c>
      <c r="AC150" s="1" t="str">
        <f>IFERROR(VLOOKUP($V150,CAPTURE_SITE_INFO!$B$3:$U$501,8,FALSE),"")</f>
        <v/>
      </c>
      <c r="AD150" s="16" t="str">
        <f>IFERROR(VLOOKUP($V150,CAPTURE_SITE_INFO!$B$3:$U$501,9,FALSE),"")</f>
        <v/>
      </c>
      <c r="AE150" s="16" t="str">
        <f>IFERROR(VLOOKUP($V150,CAPTURE_SITE_INFO!$B$3:$U$501,10,FALSE),"")</f>
        <v/>
      </c>
      <c r="AF150" s="190" t="str">
        <f>IFERROR(VLOOKUP($V150,CAPTURE_SITE_INFO!$B$3:$U$501,11,FALSE),"")</f>
        <v/>
      </c>
      <c r="AG150" s="190" t="str">
        <f>IFERROR(VLOOKUP($V150,CAPTURE_SITE_INFO!$B$3:$U$501,12,FALSE),"")</f>
        <v/>
      </c>
      <c r="AH150" s="1" t="str">
        <f>IFERROR(VLOOKUP($V150,CAPTURE_SITE_INFO!$B$3:$U$501,13,FALSE),"")</f>
        <v/>
      </c>
      <c r="AI150" s="1" t="str">
        <f>IFERROR(VLOOKUP($V150,CAPTURE_SITE_INFO!$B$3:$U$501,14,FALSE),"")</f>
        <v/>
      </c>
      <c r="AJ150" s="1" t="str">
        <f>IFERROR(VLOOKUP($V150,CAPTURE_SITE_INFO!$B$3:$U$501,15,FALSE),"")</f>
        <v/>
      </c>
      <c r="AK150" s="1" t="str">
        <f>IFERROR(VLOOKUP($V150,CAPTURE_SITE_INFO!$B$3:$U$501,16,FALSE),"")</f>
        <v/>
      </c>
      <c r="AL150" s="1" t="str">
        <f>IFERROR(VLOOKUP($V150,CAPTURE_SITE_INFO!$B$3:$U$501,17,FALSE),"")</f>
        <v/>
      </c>
      <c r="AM150" s="1" t="str">
        <f>IFERROR(VLOOKUP($V150,CAPTURE_SITE_INFO!$B$3:$U$501,18,FALSE),"")</f>
        <v/>
      </c>
      <c r="AN150" s="1" t="str">
        <f>IFERROR(VLOOKUP($V150,CAPTURE_SITE_INFO!$B$3:$U$501,19,FALSE),"")</f>
        <v/>
      </c>
      <c r="AO150" s="1" t="str">
        <f>IFERROR(VLOOKUP($V150,CAPTURE_SITE_INFO!$B$3:$U$501,20,FALSE),"")</f>
        <v/>
      </c>
      <c r="AP150" s="1" t="str">
        <f>IFERROR(VLOOKUP($V150,CAPTURE_SITE_INFO!$B$3:$V$501,21,FALSE),"")</f>
        <v/>
      </c>
    </row>
    <row r="151" spans="1:42" x14ac:dyDescent="0.25">
      <c r="A151" s="1" t="str">
        <f t="shared" si="4"/>
        <v/>
      </c>
      <c r="B151" s="1" t="str">
        <f>IF(CAPTURE_DATA!O152="NOBATS___","NOBATS",IF(CAPTURE_DATA!O152="___","",CAPTURE_DATA!O152))</f>
        <v/>
      </c>
      <c r="C151" s="1" t="str">
        <f t="shared" si="5"/>
        <v/>
      </c>
      <c r="D151" s="1" t="str">
        <f>IF(CAPTURE_DATA!Q152 = 0,"",CAPTURE_DATA!Q152)</f>
        <v/>
      </c>
      <c r="E151" s="1" t="str">
        <f>IF(CAPTURE_DATA!R152 = 0,"",CAPTURE_DATA!R152)</f>
        <v/>
      </c>
      <c r="F151" s="1" t="str">
        <f>IF(CAPTURE_DATA!S152 = 0,"",CAPTURE_DATA!S152)</f>
        <v/>
      </c>
      <c r="G151" s="1" t="str">
        <f>IF(CAPTURE_DATA!T152=0,"",CAPTURE_DATA!T152)</f>
        <v/>
      </c>
      <c r="H151" s="1" t="str">
        <f>IF(CAPTURE_DATA!U152=0,"",CAPTURE_DATA!U152)</f>
        <v/>
      </c>
      <c r="I151" s="1" t="str">
        <f>IF(CAPTURE_DATA!V152=0,"",CAPTURE_DATA!V152)</f>
        <v/>
      </c>
      <c r="J151" s="1" t="str">
        <f>IF(CAPTURE_DATA!W152=0,"",CAPTURE_DATA!W152)</f>
        <v/>
      </c>
      <c r="K151" s="1" t="str">
        <f>IF(CAPTURE_DATA!X152="","",CAPTURE_DATA!X152)</f>
        <v/>
      </c>
      <c r="L151" s="1" t="str">
        <f>IF(CAPTURE_DATA!Y152="","",CAPTURE_DATA!Y152)</f>
        <v/>
      </c>
      <c r="M151" s="1" t="str">
        <f>IF(CAPTURE_DATA!Z152="","",CAPTURE_DATA!Z152)</f>
        <v/>
      </c>
      <c r="N151" s="1" t="str">
        <f>IF(CAPTURE_DATA!AA152=0,"",CAPTURE_DATA!AA152)</f>
        <v/>
      </c>
      <c r="O151" s="1" t="str">
        <f>IF(CAPTURE_DATA!AB152=0,"",CAPTURE_DATA!AB152)</f>
        <v/>
      </c>
      <c r="P151" s="1" t="str">
        <f>IF(CAPTURE_DATA!AC152="-","",CAPTURE_DATA!AC152)</f>
        <v/>
      </c>
      <c r="Q151" s="1" t="str">
        <f>IF(CAPTURE_DATA!AD152=0,"",CAPTURE_DATA!AD152)</f>
        <v/>
      </c>
      <c r="R151" s="1" t="str">
        <f>IF(CAPTURE_DATA!AE152=0,"",CAPTURE_DATA!AE152)</f>
        <v/>
      </c>
      <c r="S151" s="1" t="str">
        <f>IF(CAPTURE_DATA!AF152=0,"",CAPTURE_DATA!AF152)</f>
        <v/>
      </c>
      <c r="T151" s="16" t="str">
        <f>IF(B151="","",IF(B151="NBAT","",CAPTURE_DATA!A152))</f>
        <v/>
      </c>
      <c r="U151" s="1" t="str">
        <f>IF(CAPTURE_DATA!AG152=0,"",CAPTURE_DATA!AG152)</f>
        <v/>
      </c>
      <c r="V151" s="1" t="str">
        <f>IF(CAPTURE_DATA!AH152=0,"",CAPTURE_DATA!AH152)</f>
        <v/>
      </c>
      <c r="W151" s="1" t="str">
        <f>IFERROR(VLOOKUP(V151,CAPTURE_SITE_INFO!$B$3:$U$501,2,FALSE),"")</f>
        <v/>
      </c>
      <c r="X151" s="1" t="str">
        <f>IFERROR(VLOOKUP($V151,CAPTURE_SITE_INFO!$B$3:$U$501,3,FALSE),"")</f>
        <v/>
      </c>
      <c r="Y151" s="189" t="str">
        <f>IFERROR(VLOOKUP($V151,CAPTURE_SITE_INFO!$B$3:$U$501,4,FALSE),"")</f>
        <v/>
      </c>
      <c r="Z151" s="1" t="str">
        <f>IFERROR(VLOOKUP($V151,CAPTURE_SITE_INFO!$B$3:$U$501,5,FALSE),"")</f>
        <v/>
      </c>
      <c r="AA151" s="1" t="str">
        <f>IFERROR(VLOOKUP($V151,CAPTURE_SITE_INFO!$B$3:$U$501,6,FALSE),"")</f>
        <v/>
      </c>
      <c r="AB151" s="1" t="str">
        <f>IFERROR(VLOOKUP($V151,CAPTURE_SITE_INFO!$B$3:$U$501,7,FALSE),"")</f>
        <v/>
      </c>
      <c r="AC151" s="1" t="str">
        <f>IFERROR(VLOOKUP($V151,CAPTURE_SITE_INFO!$B$3:$U$501,8,FALSE),"")</f>
        <v/>
      </c>
      <c r="AD151" s="16" t="str">
        <f>IFERROR(VLOOKUP($V151,CAPTURE_SITE_INFO!$B$3:$U$501,9,FALSE),"")</f>
        <v/>
      </c>
      <c r="AE151" s="16" t="str">
        <f>IFERROR(VLOOKUP($V151,CAPTURE_SITE_INFO!$B$3:$U$501,10,FALSE),"")</f>
        <v/>
      </c>
      <c r="AF151" s="190" t="str">
        <f>IFERROR(VLOOKUP($V151,CAPTURE_SITE_INFO!$B$3:$U$501,11,FALSE),"")</f>
        <v/>
      </c>
      <c r="AG151" s="190" t="str">
        <f>IFERROR(VLOOKUP($V151,CAPTURE_SITE_INFO!$B$3:$U$501,12,FALSE),"")</f>
        <v/>
      </c>
      <c r="AH151" s="1" t="str">
        <f>IFERROR(VLOOKUP($V151,CAPTURE_SITE_INFO!$B$3:$U$501,13,FALSE),"")</f>
        <v/>
      </c>
      <c r="AI151" s="1" t="str">
        <f>IFERROR(VLOOKUP($V151,CAPTURE_SITE_INFO!$B$3:$U$501,14,FALSE),"")</f>
        <v/>
      </c>
      <c r="AJ151" s="1" t="str">
        <f>IFERROR(VLOOKUP($V151,CAPTURE_SITE_INFO!$B$3:$U$501,15,FALSE),"")</f>
        <v/>
      </c>
      <c r="AK151" s="1" t="str">
        <f>IFERROR(VLOOKUP($V151,CAPTURE_SITE_INFO!$B$3:$U$501,16,FALSE),"")</f>
        <v/>
      </c>
      <c r="AL151" s="1" t="str">
        <f>IFERROR(VLOOKUP($V151,CAPTURE_SITE_INFO!$B$3:$U$501,17,FALSE),"")</f>
        <v/>
      </c>
      <c r="AM151" s="1" t="str">
        <f>IFERROR(VLOOKUP($V151,CAPTURE_SITE_INFO!$B$3:$U$501,18,FALSE),"")</f>
        <v/>
      </c>
      <c r="AN151" s="1" t="str">
        <f>IFERROR(VLOOKUP($V151,CAPTURE_SITE_INFO!$B$3:$U$501,19,FALSE),"")</f>
        <v/>
      </c>
      <c r="AO151" s="1" t="str">
        <f>IFERROR(VLOOKUP($V151,CAPTURE_SITE_INFO!$B$3:$U$501,20,FALSE),"")</f>
        <v/>
      </c>
      <c r="AP151" s="1" t="str">
        <f>IFERROR(VLOOKUP($V151,CAPTURE_SITE_INFO!$B$3:$V$501,21,FALSE),"")</f>
        <v/>
      </c>
    </row>
    <row r="152" spans="1:42" x14ac:dyDescent="0.25">
      <c r="A152" s="1" t="str">
        <f t="shared" si="4"/>
        <v/>
      </c>
      <c r="B152" s="1" t="str">
        <f>IF(CAPTURE_DATA!O153="NOBATS___","NOBATS",IF(CAPTURE_DATA!O153="___","",CAPTURE_DATA!O153))</f>
        <v/>
      </c>
      <c r="C152" s="1" t="str">
        <f t="shared" si="5"/>
        <v/>
      </c>
      <c r="D152" s="1" t="str">
        <f>IF(CAPTURE_DATA!Q153 = 0,"",CAPTURE_DATA!Q153)</f>
        <v/>
      </c>
      <c r="E152" s="1" t="str">
        <f>IF(CAPTURE_DATA!R153 = 0,"",CAPTURE_DATA!R153)</f>
        <v/>
      </c>
      <c r="F152" s="1" t="str">
        <f>IF(CAPTURE_DATA!S153 = 0,"",CAPTURE_DATA!S153)</f>
        <v/>
      </c>
      <c r="G152" s="1" t="str">
        <f>IF(CAPTURE_DATA!T153=0,"",CAPTURE_DATA!T153)</f>
        <v/>
      </c>
      <c r="H152" s="1" t="str">
        <f>IF(CAPTURE_DATA!U153=0,"",CAPTURE_DATA!U153)</f>
        <v/>
      </c>
      <c r="I152" s="1" t="str">
        <f>IF(CAPTURE_DATA!V153=0,"",CAPTURE_DATA!V153)</f>
        <v/>
      </c>
      <c r="J152" s="1" t="str">
        <f>IF(CAPTURE_DATA!W153=0,"",CAPTURE_DATA!W153)</f>
        <v/>
      </c>
      <c r="K152" s="1" t="str">
        <f>IF(CAPTURE_DATA!X153="","",CAPTURE_DATA!X153)</f>
        <v/>
      </c>
      <c r="L152" s="1" t="str">
        <f>IF(CAPTURE_DATA!Y153="","",CAPTURE_DATA!Y153)</f>
        <v/>
      </c>
      <c r="M152" s="1" t="str">
        <f>IF(CAPTURE_DATA!Z153="","",CAPTURE_DATA!Z153)</f>
        <v/>
      </c>
      <c r="N152" s="1" t="str">
        <f>IF(CAPTURE_DATA!AA153=0,"",CAPTURE_DATA!AA153)</f>
        <v/>
      </c>
      <c r="O152" s="1" t="str">
        <f>IF(CAPTURE_DATA!AB153=0,"",CAPTURE_DATA!AB153)</f>
        <v/>
      </c>
      <c r="P152" s="1" t="str">
        <f>IF(CAPTURE_DATA!AC153="-","",CAPTURE_DATA!AC153)</f>
        <v/>
      </c>
      <c r="Q152" s="1" t="str">
        <f>IF(CAPTURE_DATA!AD153=0,"",CAPTURE_DATA!AD153)</f>
        <v/>
      </c>
      <c r="R152" s="1" t="str">
        <f>IF(CAPTURE_DATA!AE153=0,"",CAPTURE_DATA!AE153)</f>
        <v/>
      </c>
      <c r="S152" s="1" t="str">
        <f>IF(CAPTURE_DATA!AF153=0,"",CAPTURE_DATA!AF153)</f>
        <v/>
      </c>
      <c r="T152" s="16" t="str">
        <f>IF(B152="","",IF(B152="NBAT","",CAPTURE_DATA!A153))</f>
        <v/>
      </c>
      <c r="U152" s="1" t="str">
        <f>IF(CAPTURE_DATA!AG153=0,"",CAPTURE_DATA!AG153)</f>
        <v/>
      </c>
      <c r="V152" s="1" t="str">
        <f>IF(CAPTURE_DATA!AH153=0,"",CAPTURE_DATA!AH153)</f>
        <v/>
      </c>
      <c r="W152" s="1" t="str">
        <f>IFERROR(VLOOKUP(V152,CAPTURE_SITE_INFO!$B$3:$U$501,2,FALSE),"")</f>
        <v/>
      </c>
      <c r="X152" s="1" t="str">
        <f>IFERROR(VLOOKUP($V152,CAPTURE_SITE_INFO!$B$3:$U$501,3,FALSE),"")</f>
        <v/>
      </c>
      <c r="Y152" s="189" t="str">
        <f>IFERROR(VLOOKUP($V152,CAPTURE_SITE_INFO!$B$3:$U$501,4,FALSE),"")</f>
        <v/>
      </c>
      <c r="Z152" s="1" t="str">
        <f>IFERROR(VLOOKUP($V152,CAPTURE_SITE_INFO!$B$3:$U$501,5,FALSE),"")</f>
        <v/>
      </c>
      <c r="AA152" s="1" t="str">
        <f>IFERROR(VLOOKUP($V152,CAPTURE_SITE_INFO!$B$3:$U$501,6,FALSE),"")</f>
        <v/>
      </c>
      <c r="AB152" s="1" t="str">
        <f>IFERROR(VLOOKUP($V152,CAPTURE_SITE_INFO!$B$3:$U$501,7,FALSE),"")</f>
        <v/>
      </c>
      <c r="AC152" s="1" t="str">
        <f>IFERROR(VLOOKUP($V152,CAPTURE_SITE_INFO!$B$3:$U$501,8,FALSE),"")</f>
        <v/>
      </c>
      <c r="AD152" s="16" t="str">
        <f>IFERROR(VLOOKUP($V152,CAPTURE_SITE_INFO!$B$3:$U$501,9,FALSE),"")</f>
        <v/>
      </c>
      <c r="AE152" s="16" t="str">
        <f>IFERROR(VLOOKUP($V152,CAPTURE_SITE_INFO!$B$3:$U$501,10,FALSE),"")</f>
        <v/>
      </c>
      <c r="AF152" s="190" t="str">
        <f>IFERROR(VLOOKUP($V152,CAPTURE_SITE_INFO!$B$3:$U$501,11,FALSE),"")</f>
        <v/>
      </c>
      <c r="AG152" s="190" t="str">
        <f>IFERROR(VLOOKUP($V152,CAPTURE_SITE_INFO!$B$3:$U$501,12,FALSE),"")</f>
        <v/>
      </c>
      <c r="AH152" s="1" t="str">
        <f>IFERROR(VLOOKUP($V152,CAPTURE_SITE_INFO!$B$3:$U$501,13,FALSE),"")</f>
        <v/>
      </c>
      <c r="AI152" s="1" t="str">
        <f>IFERROR(VLOOKUP($V152,CAPTURE_SITE_INFO!$B$3:$U$501,14,FALSE),"")</f>
        <v/>
      </c>
      <c r="AJ152" s="1" t="str">
        <f>IFERROR(VLOOKUP($V152,CAPTURE_SITE_INFO!$B$3:$U$501,15,FALSE),"")</f>
        <v/>
      </c>
      <c r="AK152" s="1" t="str">
        <f>IFERROR(VLOOKUP($V152,CAPTURE_SITE_INFO!$B$3:$U$501,16,FALSE),"")</f>
        <v/>
      </c>
      <c r="AL152" s="1" t="str">
        <f>IFERROR(VLOOKUP($V152,CAPTURE_SITE_INFO!$B$3:$U$501,17,FALSE),"")</f>
        <v/>
      </c>
      <c r="AM152" s="1" t="str">
        <f>IFERROR(VLOOKUP($V152,CAPTURE_SITE_INFO!$B$3:$U$501,18,FALSE),"")</f>
        <v/>
      </c>
      <c r="AN152" s="1" t="str">
        <f>IFERROR(VLOOKUP($V152,CAPTURE_SITE_INFO!$B$3:$U$501,19,FALSE),"")</f>
        <v/>
      </c>
      <c r="AO152" s="1" t="str">
        <f>IFERROR(VLOOKUP($V152,CAPTURE_SITE_INFO!$B$3:$U$501,20,FALSE),"")</f>
        <v/>
      </c>
      <c r="AP152" s="1" t="str">
        <f>IFERROR(VLOOKUP($V152,CAPTURE_SITE_INFO!$B$3:$V$501,21,FALSE),"")</f>
        <v/>
      </c>
    </row>
    <row r="153" spans="1:42" x14ac:dyDescent="0.25">
      <c r="A153" s="1" t="str">
        <f t="shared" si="4"/>
        <v/>
      </c>
      <c r="B153" s="1" t="str">
        <f>IF(CAPTURE_DATA!O154="NOBATS___","NOBATS",IF(CAPTURE_DATA!O154="___","",CAPTURE_DATA!O154))</f>
        <v/>
      </c>
      <c r="C153" s="1" t="str">
        <f t="shared" si="5"/>
        <v/>
      </c>
      <c r="D153" s="1" t="str">
        <f>IF(CAPTURE_DATA!Q154 = 0,"",CAPTURE_DATA!Q154)</f>
        <v/>
      </c>
      <c r="E153" s="1" t="str">
        <f>IF(CAPTURE_DATA!R154 = 0,"",CAPTURE_DATA!R154)</f>
        <v/>
      </c>
      <c r="F153" s="1" t="str">
        <f>IF(CAPTURE_DATA!S154 = 0,"",CAPTURE_DATA!S154)</f>
        <v/>
      </c>
      <c r="G153" s="1" t="str">
        <f>IF(CAPTURE_DATA!T154=0,"",CAPTURE_DATA!T154)</f>
        <v/>
      </c>
      <c r="H153" s="1" t="str">
        <f>IF(CAPTURE_DATA!U154=0,"",CAPTURE_DATA!U154)</f>
        <v/>
      </c>
      <c r="I153" s="1" t="str">
        <f>IF(CAPTURE_DATA!V154=0,"",CAPTURE_DATA!V154)</f>
        <v/>
      </c>
      <c r="J153" s="1" t="str">
        <f>IF(CAPTURE_DATA!W154=0,"",CAPTURE_DATA!W154)</f>
        <v/>
      </c>
      <c r="K153" s="1" t="str">
        <f>IF(CAPTURE_DATA!X154="","",CAPTURE_DATA!X154)</f>
        <v/>
      </c>
      <c r="L153" s="1" t="str">
        <f>IF(CAPTURE_DATA!Y154="","",CAPTURE_DATA!Y154)</f>
        <v/>
      </c>
      <c r="M153" s="1" t="str">
        <f>IF(CAPTURE_DATA!Z154="","",CAPTURE_DATA!Z154)</f>
        <v/>
      </c>
      <c r="N153" s="1" t="str">
        <f>IF(CAPTURE_DATA!AA154=0,"",CAPTURE_DATA!AA154)</f>
        <v/>
      </c>
      <c r="O153" s="1" t="str">
        <f>IF(CAPTURE_DATA!AB154=0,"",CAPTURE_DATA!AB154)</f>
        <v/>
      </c>
      <c r="P153" s="1" t="str">
        <f>IF(CAPTURE_DATA!AC154="-","",CAPTURE_DATA!AC154)</f>
        <v/>
      </c>
      <c r="Q153" s="1" t="str">
        <f>IF(CAPTURE_DATA!AD154=0,"",CAPTURE_DATA!AD154)</f>
        <v/>
      </c>
      <c r="R153" s="1" t="str">
        <f>IF(CAPTURE_DATA!AE154=0,"",CAPTURE_DATA!AE154)</f>
        <v/>
      </c>
      <c r="S153" s="1" t="str">
        <f>IF(CAPTURE_DATA!AF154=0,"",CAPTURE_DATA!AF154)</f>
        <v/>
      </c>
      <c r="T153" s="16" t="str">
        <f>IF(B153="","",IF(B153="NBAT","",CAPTURE_DATA!A154))</f>
        <v/>
      </c>
      <c r="U153" s="1" t="str">
        <f>IF(CAPTURE_DATA!AG154=0,"",CAPTURE_DATA!AG154)</f>
        <v/>
      </c>
      <c r="V153" s="1" t="str">
        <f>IF(CAPTURE_DATA!AH154=0,"",CAPTURE_DATA!AH154)</f>
        <v/>
      </c>
      <c r="W153" s="1" t="str">
        <f>IFERROR(VLOOKUP(V153,CAPTURE_SITE_INFO!$B$3:$U$501,2,FALSE),"")</f>
        <v/>
      </c>
      <c r="X153" s="1" t="str">
        <f>IFERROR(VLOOKUP($V153,CAPTURE_SITE_INFO!$B$3:$U$501,3,FALSE),"")</f>
        <v/>
      </c>
      <c r="Y153" s="189" t="str">
        <f>IFERROR(VLOOKUP($V153,CAPTURE_SITE_INFO!$B$3:$U$501,4,FALSE),"")</f>
        <v/>
      </c>
      <c r="Z153" s="1" t="str">
        <f>IFERROR(VLOOKUP($V153,CAPTURE_SITE_INFO!$B$3:$U$501,5,FALSE),"")</f>
        <v/>
      </c>
      <c r="AA153" s="1" t="str">
        <f>IFERROR(VLOOKUP($V153,CAPTURE_SITE_INFO!$B$3:$U$501,6,FALSE),"")</f>
        <v/>
      </c>
      <c r="AB153" s="1" t="str">
        <f>IFERROR(VLOOKUP($V153,CAPTURE_SITE_INFO!$B$3:$U$501,7,FALSE),"")</f>
        <v/>
      </c>
      <c r="AC153" s="1" t="str">
        <f>IFERROR(VLOOKUP($V153,CAPTURE_SITE_INFO!$B$3:$U$501,8,FALSE),"")</f>
        <v/>
      </c>
      <c r="AD153" s="16" t="str">
        <f>IFERROR(VLOOKUP($V153,CAPTURE_SITE_INFO!$B$3:$U$501,9,FALSE),"")</f>
        <v/>
      </c>
      <c r="AE153" s="16" t="str">
        <f>IFERROR(VLOOKUP($V153,CAPTURE_SITE_INFO!$B$3:$U$501,10,FALSE),"")</f>
        <v/>
      </c>
      <c r="AF153" s="190" t="str">
        <f>IFERROR(VLOOKUP($V153,CAPTURE_SITE_INFO!$B$3:$U$501,11,FALSE),"")</f>
        <v/>
      </c>
      <c r="AG153" s="190" t="str">
        <f>IFERROR(VLOOKUP($V153,CAPTURE_SITE_INFO!$B$3:$U$501,12,FALSE),"")</f>
        <v/>
      </c>
      <c r="AH153" s="1" t="str">
        <f>IFERROR(VLOOKUP($V153,CAPTURE_SITE_INFO!$B$3:$U$501,13,FALSE),"")</f>
        <v/>
      </c>
      <c r="AI153" s="1" t="str">
        <f>IFERROR(VLOOKUP($V153,CAPTURE_SITE_INFO!$B$3:$U$501,14,FALSE),"")</f>
        <v/>
      </c>
      <c r="AJ153" s="1" t="str">
        <f>IFERROR(VLOOKUP($V153,CAPTURE_SITE_INFO!$B$3:$U$501,15,FALSE),"")</f>
        <v/>
      </c>
      <c r="AK153" s="1" t="str">
        <f>IFERROR(VLOOKUP($V153,CAPTURE_SITE_INFO!$B$3:$U$501,16,FALSE),"")</f>
        <v/>
      </c>
      <c r="AL153" s="1" t="str">
        <f>IFERROR(VLOOKUP($V153,CAPTURE_SITE_INFO!$B$3:$U$501,17,FALSE),"")</f>
        <v/>
      </c>
      <c r="AM153" s="1" t="str">
        <f>IFERROR(VLOOKUP($V153,CAPTURE_SITE_INFO!$B$3:$U$501,18,FALSE),"")</f>
        <v/>
      </c>
      <c r="AN153" s="1" t="str">
        <f>IFERROR(VLOOKUP($V153,CAPTURE_SITE_INFO!$B$3:$U$501,19,FALSE),"")</f>
        <v/>
      </c>
      <c r="AO153" s="1" t="str">
        <f>IFERROR(VLOOKUP($V153,CAPTURE_SITE_INFO!$B$3:$U$501,20,FALSE),"")</f>
        <v/>
      </c>
      <c r="AP153" s="1" t="str">
        <f>IFERROR(VLOOKUP($V153,CAPTURE_SITE_INFO!$B$3:$V$501,21,FALSE),"")</f>
        <v/>
      </c>
    </row>
    <row r="154" spans="1:42" x14ac:dyDescent="0.25">
      <c r="A154" s="1" t="str">
        <f t="shared" si="4"/>
        <v/>
      </c>
      <c r="B154" s="1" t="str">
        <f>IF(CAPTURE_DATA!O155="NOBATS___","NOBATS",IF(CAPTURE_DATA!O155="___","",CAPTURE_DATA!O155))</f>
        <v/>
      </c>
      <c r="C154" s="1" t="str">
        <f t="shared" si="5"/>
        <v/>
      </c>
      <c r="D154" s="1" t="str">
        <f>IF(CAPTURE_DATA!Q155 = 0,"",CAPTURE_DATA!Q155)</f>
        <v/>
      </c>
      <c r="E154" s="1" t="str">
        <f>IF(CAPTURE_DATA!R155 = 0,"",CAPTURE_DATA!R155)</f>
        <v/>
      </c>
      <c r="F154" s="1" t="str">
        <f>IF(CAPTURE_DATA!S155 = 0,"",CAPTURE_DATA!S155)</f>
        <v/>
      </c>
      <c r="G154" s="1" t="str">
        <f>IF(CAPTURE_DATA!T155=0,"",CAPTURE_DATA!T155)</f>
        <v/>
      </c>
      <c r="H154" s="1" t="str">
        <f>IF(CAPTURE_DATA!U155=0,"",CAPTURE_DATA!U155)</f>
        <v/>
      </c>
      <c r="I154" s="1" t="str">
        <f>IF(CAPTURE_DATA!V155=0,"",CAPTURE_DATA!V155)</f>
        <v/>
      </c>
      <c r="J154" s="1" t="str">
        <f>IF(CAPTURE_DATA!W155=0,"",CAPTURE_DATA!W155)</f>
        <v/>
      </c>
      <c r="K154" s="1" t="str">
        <f>IF(CAPTURE_DATA!X155="","",CAPTURE_DATA!X155)</f>
        <v/>
      </c>
      <c r="L154" s="1" t="str">
        <f>IF(CAPTURE_DATA!Y155="","",CAPTURE_DATA!Y155)</f>
        <v/>
      </c>
      <c r="M154" s="1" t="str">
        <f>IF(CAPTURE_DATA!Z155="","",CAPTURE_DATA!Z155)</f>
        <v/>
      </c>
      <c r="N154" s="1" t="str">
        <f>IF(CAPTURE_DATA!AA155=0,"",CAPTURE_DATA!AA155)</f>
        <v/>
      </c>
      <c r="O154" s="1" t="str">
        <f>IF(CAPTURE_DATA!AB155=0,"",CAPTURE_DATA!AB155)</f>
        <v/>
      </c>
      <c r="P154" s="1" t="str">
        <f>IF(CAPTURE_DATA!AC155="-","",CAPTURE_DATA!AC155)</f>
        <v/>
      </c>
      <c r="Q154" s="1" t="str">
        <f>IF(CAPTURE_DATA!AD155=0,"",CAPTURE_DATA!AD155)</f>
        <v/>
      </c>
      <c r="R154" s="1" t="str">
        <f>IF(CAPTURE_DATA!AE155=0,"",CAPTURE_DATA!AE155)</f>
        <v/>
      </c>
      <c r="S154" s="1" t="str">
        <f>IF(CAPTURE_DATA!AF155=0,"",CAPTURE_DATA!AF155)</f>
        <v/>
      </c>
      <c r="T154" s="16" t="str">
        <f>IF(B154="","",IF(B154="NBAT","",CAPTURE_DATA!A155))</f>
        <v/>
      </c>
      <c r="U154" s="1" t="str">
        <f>IF(CAPTURE_DATA!AG155=0,"",CAPTURE_DATA!AG155)</f>
        <v/>
      </c>
      <c r="V154" s="1" t="str">
        <f>IF(CAPTURE_DATA!AH155=0,"",CAPTURE_DATA!AH155)</f>
        <v/>
      </c>
      <c r="W154" s="1" t="str">
        <f>IFERROR(VLOOKUP(V154,CAPTURE_SITE_INFO!$B$3:$U$501,2,FALSE),"")</f>
        <v/>
      </c>
      <c r="X154" s="1" t="str">
        <f>IFERROR(VLOOKUP($V154,CAPTURE_SITE_INFO!$B$3:$U$501,3,FALSE),"")</f>
        <v/>
      </c>
      <c r="Y154" s="189" t="str">
        <f>IFERROR(VLOOKUP($V154,CAPTURE_SITE_INFO!$B$3:$U$501,4,FALSE),"")</f>
        <v/>
      </c>
      <c r="Z154" s="1" t="str">
        <f>IFERROR(VLOOKUP($V154,CAPTURE_SITE_INFO!$B$3:$U$501,5,FALSE),"")</f>
        <v/>
      </c>
      <c r="AA154" s="1" t="str">
        <f>IFERROR(VLOOKUP($V154,CAPTURE_SITE_INFO!$B$3:$U$501,6,FALSE),"")</f>
        <v/>
      </c>
      <c r="AB154" s="1" t="str">
        <f>IFERROR(VLOOKUP($V154,CAPTURE_SITE_INFO!$B$3:$U$501,7,FALSE),"")</f>
        <v/>
      </c>
      <c r="AC154" s="1" t="str">
        <f>IFERROR(VLOOKUP($V154,CAPTURE_SITE_INFO!$B$3:$U$501,8,FALSE),"")</f>
        <v/>
      </c>
      <c r="AD154" s="16" t="str">
        <f>IFERROR(VLOOKUP($V154,CAPTURE_SITE_INFO!$B$3:$U$501,9,FALSE),"")</f>
        <v/>
      </c>
      <c r="AE154" s="16" t="str">
        <f>IFERROR(VLOOKUP($V154,CAPTURE_SITE_INFO!$B$3:$U$501,10,FALSE),"")</f>
        <v/>
      </c>
      <c r="AF154" s="190" t="str">
        <f>IFERROR(VLOOKUP($V154,CAPTURE_SITE_INFO!$B$3:$U$501,11,FALSE),"")</f>
        <v/>
      </c>
      <c r="AG154" s="190" t="str">
        <f>IFERROR(VLOOKUP($V154,CAPTURE_SITE_INFO!$B$3:$U$501,12,FALSE),"")</f>
        <v/>
      </c>
      <c r="AH154" s="1" t="str">
        <f>IFERROR(VLOOKUP($V154,CAPTURE_SITE_INFO!$B$3:$U$501,13,FALSE),"")</f>
        <v/>
      </c>
      <c r="AI154" s="1" t="str">
        <f>IFERROR(VLOOKUP($V154,CAPTURE_SITE_INFO!$B$3:$U$501,14,FALSE),"")</f>
        <v/>
      </c>
      <c r="AJ154" s="1" t="str">
        <f>IFERROR(VLOOKUP($V154,CAPTURE_SITE_INFO!$B$3:$U$501,15,FALSE),"")</f>
        <v/>
      </c>
      <c r="AK154" s="1" t="str">
        <f>IFERROR(VLOOKUP($V154,CAPTURE_SITE_INFO!$B$3:$U$501,16,FALSE),"")</f>
        <v/>
      </c>
      <c r="AL154" s="1" t="str">
        <f>IFERROR(VLOOKUP($V154,CAPTURE_SITE_INFO!$B$3:$U$501,17,FALSE),"")</f>
        <v/>
      </c>
      <c r="AM154" s="1" t="str">
        <f>IFERROR(VLOOKUP($V154,CAPTURE_SITE_INFO!$B$3:$U$501,18,FALSE),"")</f>
        <v/>
      </c>
      <c r="AN154" s="1" t="str">
        <f>IFERROR(VLOOKUP($V154,CAPTURE_SITE_INFO!$B$3:$U$501,19,FALSE),"")</f>
        <v/>
      </c>
      <c r="AO154" s="1" t="str">
        <f>IFERROR(VLOOKUP($V154,CAPTURE_SITE_INFO!$B$3:$U$501,20,FALSE),"")</f>
        <v/>
      </c>
      <c r="AP154" s="1" t="str">
        <f>IFERROR(VLOOKUP($V154,CAPTURE_SITE_INFO!$B$3:$V$501,21,FALSE),"")</f>
        <v/>
      </c>
    </row>
    <row r="155" spans="1:42" x14ac:dyDescent="0.25">
      <c r="A155" s="1" t="str">
        <f t="shared" si="4"/>
        <v/>
      </c>
      <c r="B155" s="1" t="str">
        <f>IF(CAPTURE_DATA!O156="NOBATS___","NOBATS",IF(CAPTURE_DATA!O156="___","",CAPTURE_DATA!O156))</f>
        <v/>
      </c>
      <c r="C155" s="1" t="str">
        <f t="shared" si="5"/>
        <v/>
      </c>
      <c r="D155" s="1" t="str">
        <f>IF(CAPTURE_DATA!Q156 = 0,"",CAPTURE_DATA!Q156)</f>
        <v/>
      </c>
      <c r="E155" s="1" t="str">
        <f>IF(CAPTURE_DATA!R156 = 0,"",CAPTURE_DATA!R156)</f>
        <v/>
      </c>
      <c r="F155" s="1" t="str">
        <f>IF(CAPTURE_DATA!S156 = 0,"",CAPTURE_DATA!S156)</f>
        <v/>
      </c>
      <c r="G155" s="1" t="str">
        <f>IF(CAPTURE_DATA!T156=0,"",CAPTURE_DATA!T156)</f>
        <v/>
      </c>
      <c r="H155" s="1" t="str">
        <f>IF(CAPTURE_DATA!U156=0,"",CAPTURE_DATA!U156)</f>
        <v/>
      </c>
      <c r="I155" s="1" t="str">
        <f>IF(CAPTURE_DATA!V156=0,"",CAPTURE_DATA!V156)</f>
        <v/>
      </c>
      <c r="J155" s="1" t="str">
        <f>IF(CAPTURE_DATA!W156=0,"",CAPTURE_DATA!W156)</f>
        <v/>
      </c>
      <c r="K155" s="1" t="str">
        <f>IF(CAPTURE_DATA!X156="","",CAPTURE_DATA!X156)</f>
        <v/>
      </c>
      <c r="L155" s="1" t="str">
        <f>IF(CAPTURE_DATA!Y156="","",CAPTURE_DATA!Y156)</f>
        <v/>
      </c>
      <c r="M155" s="1" t="str">
        <f>IF(CAPTURE_DATA!Z156="","",CAPTURE_DATA!Z156)</f>
        <v/>
      </c>
      <c r="N155" s="1" t="str">
        <f>IF(CAPTURE_DATA!AA156=0,"",CAPTURE_DATA!AA156)</f>
        <v/>
      </c>
      <c r="O155" s="1" t="str">
        <f>IF(CAPTURE_DATA!AB156=0,"",CAPTURE_DATA!AB156)</f>
        <v/>
      </c>
      <c r="P155" s="1" t="str">
        <f>IF(CAPTURE_DATA!AC156="-","",CAPTURE_DATA!AC156)</f>
        <v/>
      </c>
      <c r="Q155" s="1" t="str">
        <f>IF(CAPTURE_DATA!AD156=0,"",CAPTURE_DATA!AD156)</f>
        <v/>
      </c>
      <c r="R155" s="1" t="str">
        <f>IF(CAPTURE_DATA!AE156=0,"",CAPTURE_DATA!AE156)</f>
        <v/>
      </c>
      <c r="S155" s="1" t="str">
        <f>IF(CAPTURE_DATA!AF156=0,"",CAPTURE_DATA!AF156)</f>
        <v/>
      </c>
      <c r="T155" s="16" t="str">
        <f>IF(B155="","",IF(B155="NBAT","",CAPTURE_DATA!A156))</f>
        <v/>
      </c>
      <c r="U155" s="1" t="str">
        <f>IF(CAPTURE_DATA!AG156=0,"",CAPTURE_DATA!AG156)</f>
        <v/>
      </c>
      <c r="V155" s="1" t="str">
        <f>IF(CAPTURE_DATA!AH156=0,"",CAPTURE_DATA!AH156)</f>
        <v/>
      </c>
      <c r="W155" s="1" t="str">
        <f>IFERROR(VLOOKUP(V155,CAPTURE_SITE_INFO!$B$3:$U$501,2,FALSE),"")</f>
        <v/>
      </c>
      <c r="X155" s="1" t="str">
        <f>IFERROR(VLOOKUP($V155,CAPTURE_SITE_INFO!$B$3:$U$501,3,FALSE),"")</f>
        <v/>
      </c>
      <c r="Y155" s="189" t="str">
        <f>IFERROR(VLOOKUP($V155,CAPTURE_SITE_INFO!$B$3:$U$501,4,FALSE),"")</f>
        <v/>
      </c>
      <c r="Z155" s="1" t="str">
        <f>IFERROR(VLOOKUP($V155,CAPTURE_SITE_INFO!$B$3:$U$501,5,FALSE),"")</f>
        <v/>
      </c>
      <c r="AA155" s="1" t="str">
        <f>IFERROR(VLOOKUP($V155,CAPTURE_SITE_INFO!$B$3:$U$501,6,FALSE),"")</f>
        <v/>
      </c>
      <c r="AB155" s="1" t="str">
        <f>IFERROR(VLOOKUP($V155,CAPTURE_SITE_INFO!$B$3:$U$501,7,FALSE),"")</f>
        <v/>
      </c>
      <c r="AC155" s="1" t="str">
        <f>IFERROR(VLOOKUP($V155,CAPTURE_SITE_INFO!$B$3:$U$501,8,FALSE),"")</f>
        <v/>
      </c>
      <c r="AD155" s="16" t="str">
        <f>IFERROR(VLOOKUP($V155,CAPTURE_SITE_INFO!$B$3:$U$501,9,FALSE),"")</f>
        <v/>
      </c>
      <c r="AE155" s="16" t="str">
        <f>IFERROR(VLOOKUP($V155,CAPTURE_SITE_INFO!$B$3:$U$501,10,FALSE),"")</f>
        <v/>
      </c>
      <c r="AF155" s="190" t="str">
        <f>IFERROR(VLOOKUP($V155,CAPTURE_SITE_INFO!$B$3:$U$501,11,FALSE),"")</f>
        <v/>
      </c>
      <c r="AG155" s="190" t="str">
        <f>IFERROR(VLOOKUP($V155,CAPTURE_SITE_INFO!$B$3:$U$501,12,FALSE),"")</f>
        <v/>
      </c>
      <c r="AH155" s="1" t="str">
        <f>IFERROR(VLOOKUP($V155,CAPTURE_SITE_INFO!$B$3:$U$501,13,FALSE),"")</f>
        <v/>
      </c>
      <c r="AI155" s="1" t="str">
        <f>IFERROR(VLOOKUP($V155,CAPTURE_SITE_INFO!$B$3:$U$501,14,FALSE),"")</f>
        <v/>
      </c>
      <c r="AJ155" s="1" t="str">
        <f>IFERROR(VLOOKUP($V155,CAPTURE_SITE_INFO!$B$3:$U$501,15,FALSE),"")</f>
        <v/>
      </c>
      <c r="AK155" s="1" t="str">
        <f>IFERROR(VLOOKUP($V155,CAPTURE_SITE_INFO!$B$3:$U$501,16,FALSE),"")</f>
        <v/>
      </c>
      <c r="AL155" s="1" t="str">
        <f>IFERROR(VLOOKUP($V155,CAPTURE_SITE_INFO!$B$3:$U$501,17,FALSE),"")</f>
        <v/>
      </c>
      <c r="AM155" s="1" t="str">
        <f>IFERROR(VLOOKUP($V155,CAPTURE_SITE_INFO!$B$3:$U$501,18,FALSE),"")</f>
        <v/>
      </c>
      <c r="AN155" s="1" t="str">
        <f>IFERROR(VLOOKUP($V155,CAPTURE_SITE_INFO!$B$3:$U$501,19,FALSE),"")</f>
        <v/>
      </c>
      <c r="AO155" s="1" t="str">
        <f>IFERROR(VLOOKUP($V155,CAPTURE_SITE_INFO!$B$3:$U$501,20,FALSE),"")</f>
        <v/>
      </c>
      <c r="AP155" s="1" t="str">
        <f>IFERROR(VLOOKUP($V155,CAPTURE_SITE_INFO!$B$3:$V$501,21,FALSE),"")</f>
        <v/>
      </c>
    </row>
    <row r="156" spans="1:42" x14ac:dyDescent="0.25">
      <c r="A156" s="1" t="str">
        <f t="shared" si="4"/>
        <v/>
      </c>
      <c r="B156" s="1" t="str">
        <f>IF(CAPTURE_DATA!O157="NOBATS___","NOBATS",IF(CAPTURE_DATA!O157="___","",CAPTURE_DATA!O157))</f>
        <v/>
      </c>
      <c r="C156" s="1" t="str">
        <f t="shared" si="5"/>
        <v/>
      </c>
      <c r="D156" s="1" t="str">
        <f>IF(CAPTURE_DATA!Q157 = 0,"",CAPTURE_DATA!Q157)</f>
        <v/>
      </c>
      <c r="E156" s="1" t="str">
        <f>IF(CAPTURE_DATA!R157 = 0,"",CAPTURE_DATA!R157)</f>
        <v/>
      </c>
      <c r="F156" s="1" t="str">
        <f>IF(CAPTURE_DATA!S157 = 0,"",CAPTURE_DATA!S157)</f>
        <v/>
      </c>
      <c r="G156" s="1" t="str">
        <f>IF(CAPTURE_DATA!T157=0,"",CAPTURE_DATA!T157)</f>
        <v/>
      </c>
      <c r="H156" s="1" t="str">
        <f>IF(CAPTURE_DATA!U157=0,"",CAPTURE_DATA!U157)</f>
        <v/>
      </c>
      <c r="I156" s="1" t="str">
        <f>IF(CAPTURE_DATA!V157=0,"",CAPTURE_DATA!V157)</f>
        <v/>
      </c>
      <c r="J156" s="1" t="str">
        <f>IF(CAPTURE_DATA!W157=0,"",CAPTURE_DATA!W157)</f>
        <v/>
      </c>
      <c r="K156" s="1" t="str">
        <f>IF(CAPTURE_DATA!X157="","",CAPTURE_DATA!X157)</f>
        <v/>
      </c>
      <c r="L156" s="1" t="str">
        <f>IF(CAPTURE_DATA!Y157="","",CAPTURE_DATA!Y157)</f>
        <v/>
      </c>
      <c r="M156" s="1" t="str">
        <f>IF(CAPTURE_DATA!Z157="","",CAPTURE_DATA!Z157)</f>
        <v/>
      </c>
      <c r="N156" s="1" t="str">
        <f>IF(CAPTURE_DATA!AA157=0,"",CAPTURE_DATA!AA157)</f>
        <v/>
      </c>
      <c r="O156" s="1" t="str">
        <f>IF(CAPTURE_DATA!AB157=0,"",CAPTURE_DATA!AB157)</f>
        <v/>
      </c>
      <c r="P156" s="1" t="str">
        <f>IF(CAPTURE_DATA!AC157="-","",CAPTURE_DATA!AC157)</f>
        <v/>
      </c>
      <c r="Q156" s="1" t="str">
        <f>IF(CAPTURE_DATA!AD157=0,"",CAPTURE_DATA!AD157)</f>
        <v/>
      </c>
      <c r="R156" s="1" t="str">
        <f>IF(CAPTURE_DATA!AE157=0,"",CAPTURE_DATA!AE157)</f>
        <v/>
      </c>
      <c r="S156" s="1" t="str">
        <f>IF(CAPTURE_DATA!AF157=0,"",CAPTURE_DATA!AF157)</f>
        <v/>
      </c>
      <c r="T156" s="16" t="str">
        <f>IF(B156="","",IF(B156="NBAT","",CAPTURE_DATA!A157))</f>
        <v/>
      </c>
      <c r="U156" s="1" t="str">
        <f>IF(CAPTURE_DATA!AG157=0,"",CAPTURE_DATA!AG157)</f>
        <v/>
      </c>
      <c r="V156" s="1" t="str">
        <f>IF(CAPTURE_DATA!AH157=0,"",CAPTURE_DATA!AH157)</f>
        <v/>
      </c>
      <c r="W156" s="1" t="str">
        <f>IFERROR(VLOOKUP(V156,CAPTURE_SITE_INFO!$B$3:$U$501,2,FALSE),"")</f>
        <v/>
      </c>
      <c r="X156" s="1" t="str">
        <f>IFERROR(VLOOKUP($V156,CAPTURE_SITE_INFO!$B$3:$U$501,3,FALSE),"")</f>
        <v/>
      </c>
      <c r="Y156" s="189" t="str">
        <f>IFERROR(VLOOKUP($V156,CAPTURE_SITE_INFO!$B$3:$U$501,4,FALSE),"")</f>
        <v/>
      </c>
      <c r="Z156" s="1" t="str">
        <f>IFERROR(VLOOKUP($V156,CAPTURE_SITE_INFO!$B$3:$U$501,5,FALSE),"")</f>
        <v/>
      </c>
      <c r="AA156" s="1" t="str">
        <f>IFERROR(VLOOKUP($V156,CAPTURE_SITE_INFO!$B$3:$U$501,6,FALSE),"")</f>
        <v/>
      </c>
      <c r="AB156" s="1" t="str">
        <f>IFERROR(VLOOKUP($V156,CAPTURE_SITE_INFO!$B$3:$U$501,7,FALSE),"")</f>
        <v/>
      </c>
      <c r="AC156" s="1" t="str">
        <f>IFERROR(VLOOKUP($V156,CAPTURE_SITE_INFO!$B$3:$U$501,8,FALSE),"")</f>
        <v/>
      </c>
      <c r="AD156" s="16" t="str">
        <f>IFERROR(VLOOKUP($V156,CAPTURE_SITE_INFO!$B$3:$U$501,9,FALSE),"")</f>
        <v/>
      </c>
      <c r="AE156" s="16" t="str">
        <f>IFERROR(VLOOKUP($V156,CAPTURE_SITE_INFO!$B$3:$U$501,10,FALSE),"")</f>
        <v/>
      </c>
      <c r="AF156" s="190" t="str">
        <f>IFERROR(VLOOKUP($V156,CAPTURE_SITE_INFO!$B$3:$U$501,11,FALSE),"")</f>
        <v/>
      </c>
      <c r="AG156" s="190" t="str">
        <f>IFERROR(VLOOKUP($V156,CAPTURE_SITE_INFO!$B$3:$U$501,12,FALSE),"")</f>
        <v/>
      </c>
      <c r="AH156" s="1" t="str">
        <f>IFERROR(VLOOKUP($V156,CAPTURE_SITE_INFO!$B$3:$U$501,13,FALSE),"")</f>
        <v/>
      </c>
      <c r="AI156" s="1" t="str">
        <f>IFERROR(VLOOKUP($V156,CAPTURE_SITE_INFO!$B$3:$U$501,14,FALSE),"")</f>
        <v/>
      </c>
      <c r="AJ156" s="1" t="str">
        <f>IFERROR(VLOOKUP($V156,CAPTURE_SITE_INFO!$B$3:$U$501,15,FALSE),"")</f>
        <v/>
      </c>
      <c r="AK156" s="1" t="str">
        <f>IFERROR(VLOOKUP($V156,CAPTURE_SITE_INFO!$B$3:$U$501,16,FALSE),"")</f>
        <v/>
      </c>
      <c r="AL156" s="1" t="str">
        <f>IFERROR(VLOOKUP($V156,CAPTURE_SITE_INFO!$B$3:$U$501,17,FALSE),"")</f>
        <v/>
      </c>
      <c r="AM156" s="1" t="str">
        <f>IFERROR(VLOOKUP($V156,CAPTURE_SITE_INFO!$B$3:$U$501,18,FALSE),"")</f>
        <v/>
      </c>
      <c r="AN156" s="1" t="str">
        <f>IFERROR(VLOOKUP($V156,CAPTURE_SITE_INFO!$B$3:$U$501,19,FALSE),"")</f>
        <v/>
      </c>
      <c r="AO156" s="1" t="str">
        <f>IFERROR(VLOOKUP($V156,CAPTURE_SITE_INFO!$B$3:$U$501,20,FALSE),"")</f>
        <v/>
      </c>
      <c r="AP156" s="1" t="str">
        <f>IFERROR(VLOOKUP($V156,CAPTURE_SITE_INFO!$B$3:$V$501,21,FALSE),"")</f>
        <v/>
      </c>
    </row>
    <row r="157" spans="1:42" x14ac:dyDescent="0.25">
      <c r="A157" s="1" t="str">
        <f t="shared" si="4"/>
        <v/>
      </c>
      <c r="B157" s="1" t="str">
        <f>IF(CAPTURE_DATA!O158="NOBATS___","NOBATS",IF(CAPTURE_DATA!O158="___","",CAPTURE_DATA!O158))</f>
        <v/>
      </c>
      <c r="C157" s="1" t="str">
        <f t="shared" si="5"/>
        <v/>
      </c>
      <c r="D157" s="1" t="str">
        <f>IF(CAPTURE_DATA!Q158 = 0,"",CAPTURE_DATA!Q158)</f>
        <v/>
      </c>
      <c r="E157" s="1" t="str">
        <f>IF(CAPTURE_DATA!R158 = 0,"",CAPTURE_DATA!R158)</f>
        <v/>
      </c>
      <c r="F157" s="1" t="str">
        <f>IF(CAPTURE_DATA!S158 = 0,"",CAPTURE_DATA!S158)</f>
        <v/>
      </c>
      <c r="G157" s="1" t="str">
        <f>IF(CAPTURE_DATA!T158=0,"",CAPTURE_DATA!T158)</f>
        <v/>
      </c>
      <c r="H157" s="1" t="str">
        <f>IF(CAPTURE_DATA!U158=0,"",CAPTURE_DATA!U158)</f>
        <v/>
      </c>
      <c r="I157" s="1" t="str">
        <f>IF(CAPTURE_DATA!V158=0,"",CAPTURE_DATA!V158)</f>
        <v/>
      </c>
      <c r="J157" s="1" t="str">
        <f>IF(CAPTURE_DATA!W158=0,"",CAPTURE_DATA!W158)</f>
        <v/>
      </c>
      <c r="K157" s="1" t="str">
        <f>IF(CAPTURE_DATA!X158="","",CAPTURE_DATA!X158)</f>
        <v/>
      </c>
      <c r="L157" s="1" t="str">
        <f>IF(CAPTURE_DATA!Y158="","",CAPTURE_DATA!Y158)</f>
        <v/>
      </c>
      <c r="M157" s="1" t="str">
        <f>IF(CAPTURE_DATA!Z158="","",CAPTURE_DATA!Z158)</f>
        <v/>
      </c>
      <c r="N157" s="1" t="str">
        <f>IF(CAPTURE_DATA!AA158=0,"",CAPTURE_DATA!AA158)</f>
        <v/>
      </c>
      <c r="O157" s="1" t="str">
        <f>IF(CAPTURE_DATA!AB158=0,"",CAPTURE_DATA!AB158)</f>
        <v/>
      </c>
      <c r="P157" s="1" t="str">
        <f>IF(CAPTURE_DATA!AC158="-","",CAPTURE_DATA!AC158)</f>
        <v/>
      </c>
      <c r="Q157" s="1" t="str">
        <f>IF(CAPTURE_DATA!AD158=0,"",CAPTURE_DATA!AD158)</f>
        <v/>
      </c>
      <c r="R157" s="1" t="str">
        <f>IF(CAPTURE_DATA!AE158=0,"",CAPTURE_DATA!AE158)</f>
        <v/>
      </c>
      <c r="S157" s="1" t="str">
        <f>IF(CAPTURE_DATA!AF158=0,"",CAPTURE_DATA!AF158)</f>
        <v/>
      </c>
      <c r="T157" s="16" t="str">
        <f>IF(B157="","",IF(B157="NBAT","",CAPTURE_DATA!A158))</f>
        <v/>
      </c>
      <c r="U157" s="1" t="str">
        <f>IF(CAPTURE_DATA!AG158=0,"",CAPTURE_DATA!AG158)</f>
        <v/>
      </c>
      <c r="V157" s="1" t="str">
        <f>IF(CAPTURE_DATA!AH158=0,"",CAPTURE_DATA!AH158)</f>
        <v/>
      </c>
      <c r="W157" s="1" t="str">
        <f>IFERROR(VLOOKUP(V157,CAPTURE_SITE_INFO!$B$3:$U$501,2,FALSE),"")</f>
        <v/>
      </c>
      <c r="X157" s="1" t="str">
        <f>IFERROR(VLOOKUP($V157,CAPTURE_SITE_INFO!$B$3:$U$501,3,FALSE),"")</f>
        <v/>
      </c>
      <c r="Y157" s="189" t="str">
        <f>IFERROR(VLOOKUP($V157,CAPTURE_SITE_INFO!$B$3:$U$501,4,FALSE),"")</f>
        <v/>
      </c>
      <c r="Z157" s="1" t="str">
        <f>IFERROR(VLOOKUP($V157,CAPTURE_SITE_INFO!$B$3:$U$501,5,FALSE),"")</f>
        <v/>
      </c>
      <c r="AA157" s="1" t="str">
        <f>IFERROR(VLOOKUP($V157,CAPTURE_SITE_INFO!$B$3:$U$501,6,FALSE),"")</f>
        <v/>
      </c>
      <c r="AB157" s="1" t="str">
        <f>IFERROR(VLOOKUP($V157,CAPTURE_SITE_INFO!$B$3:$U$501,7,FALSE),"")</f>
        <v/>
      </c>
      <c r="AC157" s="1" t="str">
        <f>IFERROR(VLOOKUP($V157,CAPTURE_SITE_INFO!$B$3:$U$501,8,FALSE),"")</f>
        <v/>
      </c>
      <c r="AD157" s="16" t="str">
        <f>IFERROR(VLOOKUP($V157,CAPTURE_SITE_INFO!$B$3:$U$501,9,FALSE),"")</f>
        <v/>
      </c>
      <c r="AE157" s="16" t="str">
        <f>IFERROR(VLOOKUP($V157,CAPTURE_SITE_INFO!$B$3:$U$501,10,FALSE),"")</f>
        <v/>
      </c>
      <c r="AF157" s="190" t="str">
        <f>IFERROR(VLOOKUP($V157,CAPTURE_SITE_INFO!$B$3:$U$501,11,FALSE),"")</f>
        <v/>
      </c>
      <c r="AG157" s="190" t="str">
        <f>IFERROR(VLOOKUP($V157,CAPTURE_SITE_INFO!$B$3:$U$501,12,FALSE),"")</f>
        <v/>
      </c>
      <c r="AH157" s="1" t="str">
        <f>IFERROR(VLOOKUP($V157,CAPTURE_SITE_INFO!$B$3:$U$501,13,FALSE),"")</f>
        <v/>
      </c>
      <c r="AI157" s="1" t="str">
        <f>IFERROR(VLOOKUP($V157,CAPTURE_SITE_INFO!$B$3:$U$501,14,FALSE),"")</f>
        <v/>
      </c>
      <c r="AJ157" s="1" t="str">
        <f>IFERROR(VLOOKUP($V157,CAPTURE_SITE_INFO!$B$3:$U$501,15,FALSE),"")</f>
        <v/>
      </c>
      <c r="AK157" s="1" t="str">
        <f>IFERROR(VLOOKUP($V157,CAPTURE_SITE_INFO!$B$3:$U$501,16,FALSE),"")</f>
        <v/>
      </c>
      <c r="AL157" s="1" t="str">
        <f>IFERROR(VLOOKUP($V157,CAPTURE_SITE_INFO!$B$3:$U$501,17,FALSE),"")</f>
        <v/>
      </c>
      <c r="AM157" s="1" t="str">
        <f>IFERROR(VLOOKUP($V157,CAPTURE_SITE_INFO!$B$3:$U$501,18,FALSE),"")</f>
        <v/>
      </c>
      <c r="AN157" s="1" t="str">
        <f>IFERROR(VLOOKUP($V157,CAPTURE_SITE_INFO!$B$3:$U$501,19,FALSE),"")</f>
        <v/>
      </c>
      <c r="AO157" s="1" t="str">
        <f>IFERROR(VLOOKUP($V157,CAPTURE_SITE_INFO!$B$3:$U$501,20,FALSE),"")</f>
        <v/>
      </c>
      <c r="AP157" s="1" t="str">
        <f>IFERROR(VLOOKUP($V157,CAPTURE_SITE_INFO!$B$3:$V$501,21,FALSE),"")</f>
        <v/>
      </c>
    </row>
    <row r="158" spans="1:42" x14ac:dyDescent="0.25">
      <c r="A158" s="1" t="str">
        <f t="shared" si="4"/>
        <v/>
      </c>
      <c r="B158" s="1" t="str">
        <f>IF(CAPTURE_DATA!O159="NOBATS___","NOBATS",IF(CAPTURE_DATA!O159="___","",CAPTURE_DATA!O159))</f>
        <v/>
      </c>
      <c r="C158" s="1" t="str">
        <f t="shared" si="5"/>
        <v/>
      </c>
      <c r="D158" s="1" t="str">
        <f>IF(CAPTURE_DATA!Q159 = 0,"",CAPTURE_DATA!Q159)</f>
        <v/>
      </c>
      <c r="E158" s="1" t="str">
        <f>IF(CAPTURE_DATA!R159 = 0,"",CAPTURE_DATA!R159)</f>
        <v/>
      </c>
      <c r="F158" s="1" t="str">
        <f>IF(CAPTURE_DATA!S159 = 0,"",CAPTURE_DATA!S159)</f>
        <v/>
      </c>
      <c r="G158" s="1" t="str">
        <f>IF(CAPTURE_DATA!T159=0,"",CAPTURE_DATA!T159)</f>
        <v/>
      </c>
      <c r="H158" s="1" t="str">
        <f>IF(CAPTURE_DATA!U159=0,"",CAPTURE_DATA!U159)</f>
        <v/>
      </c>
      <c r="I158" s="1" t="str">
        <f>IF(CAPTURE_DATA!V159=0,"",CAPTURE_DATA!V159)</f>
        <v/>
      </c>
      <c r="J158" s="1" t="str">
        <f>IF(CAPTURE_DATA!W159=0,"",CAPTURE_DATA!W159)</f>
        <v/>
      </c>
      <c r="K158" s="1" t="str">
        <f>IF(CAPTURE_DATA!X159="","",CAPTURE_DATA!X159)</f>
        <v/>
      </c>
      <c r="L158" s="1" t="str">
        <f>IF(CAPTURE_DATA!Y159="","",CAPTURE_DATA!Y159)</f>
        <v/>
      </c>
      <c r="M158" s="1" t="str">
        <f>IF(CAPTURE_DATA!Z159="","",CAPTURE_DATA!Z159)</f>
        <v/>
      </c>
      <c r="N158" s="1" t="str">
        <f>IF(CAPTURE_DATA!AA159=0,"",CAPTURE_DATA!AA159)</f>
        <v/>
      </c>
      <c r="O158" s="1" t="str">
        <f>IF(CAPTURE_DATA!AB159=0,"",CAPTURE_DATA!AB159)</f>
        <v/>
      </c>
      <c r="P158" s="1" t="str">
        <f>IF(CAPTURE_DATA!AC159="-","",CAPTURE_DATA!AC159)</f>
        <v/>
      </c>
      <c r="Q158" s="1" t="str">
        <f>IF(CAPTURE_DATA!AD159=0,"",CAPTURE_DATA!AD159)</f>
        <v/>
      </c>
      <c r="R158" s="1" t="str">
        <f>IF(CAPTURE_DATA!AE159=0,"",CAPTURE_DATA!AE159)</f>
        <v/>
      </c>
      <c r="S158" s="1" t="str">
        <f>IF(CAPTURE_DATA!AF159=0,"",CAPTURE_DATA!AF159)</f>
        <v/>
      </c>
      <c r="T158" s="16" t="str">
        <f>IF(B158="","",IF(B158="NBAT","",CAPTURE_DATA!A159))</f>
        <v/>
      </c>
      <c r="U158" s="1" t="str">
        <f>IF(CAPTURE_DATA!AG159=0,"",CAPTURE_DATA!AG159)</f>
        <v/>
      </c>
      <c r="V158" s="1" t="str">
        <f>IF(CAPTURE_DATA!AH159=0,"",CAPTURE_DATA!AH159)</f>
        <v/>
      </c>
      <c r="W158" s="1" t="str">
        <f>IFERROR(VLOOKUP(V158,CAPTURE_SITE_INFO!$B$3:$U$501,2,FALSE),"")</f>
        <v/>
      </c>
      <c r="X158" s="1" t="str">
        <f>IFERROR(VLOOKUP($V158,CAPTURE_SITE_INFO!$B$3:$U$501,3,FALSE),"")</f>
        <v/>
      </c>
      <c r="Y158" s="189" t="str">
        <f>IFERROR(VLOOKUP($V158,CAPTURE_SITE_INFO!$B$3:$U$501,4,FALSE),"")</f>
        <v/>
      </c>
      <c r="Z158" s="1" t="str">
        <f>IFERROR(VLOOKUP($V158,CAPTURE_SITE_INFO!$B$3:$U$501,5,FALSE),"")</f>
        <v/>
      </c>
      <c r="AA158" s="1" t="str">
        <f>IFERROR(VLOOKUP($V158,CAPTURE_SITE_INFO!$B$3:$U$501,6,FALSE),"")</f>
        <v/>
      </c>
      <c r="AB158" s="1" t="str">
        <f>IFERROR(VLOOKUP($V158,CAPTURE_SITE_INFO!$B$3:$U$501,7,FALSE),"")</f>
        <v/>
      </c>
      <c r="AC158" s="1" t="str">
        <f>IFERROR(VLOOKUP($V158,CAPTURE_SITE_INFO!$B$3:$U$501,8,FALSE),"")</f>
        <v/>
      </c>
      <c r="AD158" s="16" t="str">
        <f>IFERROR(VLOOKUP($V158,CAPTURE_SITE_INFO!$B$3:$U$501,9,FALSE),"")</f>
        <v/>
      </c>
      <c r="AE158" s="16" t="str">
        <f>IFERROR(VLOOKUP($V158,CAPTURE_SITE_INFO!$B$3:$U$501,10,FALSE),"")</f>
        <v/>
      </c>
      <c r="AF158" s="190" t="str">
        <f>IFERROR(VLOOKUP($V158,CAPTURE_SITE_INFO!$B$3:$U$501,11,FALSE),"")</f>
        <v/>
      </c>
      <c r="AG158" s="190" t="str">
        <f>IFERROR(VLOOKUP($V158,CAPTURE_SITE_INFO!$B$3:$U$501,12,FALSE),"")</f>
        <v/>
      </c>
      <c r="AH158" s="1" t="str">
        <f>IFERROR(VLOOKUP($V158,CAPTURE_SITE_INFO!$B$3:$U$501,13,FALSE),"")</f>
        <v/>
      </c>
      <c r="AI158" s="1" t="str">
        <f>IFERROR(VLOOKUP($V158,CAPTURE_SITE_INFO!$B$3:$U$501,14,FALSE),"")</f>
        <v/>
      </c>
      <c r="AJ158" s="1" t="str">
        <f>IFERROR(VLOOKUP($V158,CAPTURE_SITE_INFO!$B$3:$U$501,15,FALSE),"")</f>
        <v/>
      </c>
      <c r="AK158" s="1" t="str">
        <f>IFERROR(VLOOKUP($V158,CAPTURE_SITE_INFO!$B$3:$U$501,16,FALSE),"")</f>
        <v/>
      </c>
      <c r="AL158" s="1" t="str">
        <f>IFERROR(VLOOKUP($V158,CAPTURE_SITE_INFO!$B$3:$U$501,17,FALSE),"")</f>
        <v/>
      </c>
      <c r="AM158" s="1" t="str">
        <f>IFERROR(VLOOKUP($V158,CAPTURE_SITE_INFO!$B$3:$U$501,18,FALSE),"")</f>
        <v/>
      </c>
      <c r="AN158" s="1" t="str">
        <f>IFERROR(VLOOKUP($V158,CAPTURE_SITE_INFO!$B$3:$U$501,19,FALSE),"")</f>
        <v/>
      </c>
      <c r="AO158" s="1" t="str">
        <f>IFERROR(VLOOKUP($V158,CAPTURE_SITE_INFO!$B$3:$U$501,20,FALSE),"")</f>
        <v/>
      </c>
      <c r="AP158" s="1" t="str">
        <f>IFERROR(VLOOKUP($V158,CAPTURE_SITE_INFO!$B$3:$V$501,21,FALSE),"")</f>
        <v/>
      </c>
    </row>
    <row r="159" spans="1:42" x14ac:dyDescent="0.25">
      <c r="A159" s="1" t="str">
        <f t="shared" si="4"/>
        <v/>
      </c>
      <c r="B159" s="1" t="str">
        <f>IF(CAPTURE_DATA!O160="NOBATS___","NOBATS",IF(CAPTURE_DATA!O160="___","",CAPTURE_DATA!O160))</f>
        <v/>
      </c>
      <c r="C159" s="1" t="str">
        <f t="shared" si="5"/>
        <v/>
      </c>
      <c r="D159" s="1" t="str">
        <f>IF(CAPTURE_DATA!Q160 = 0,"",CAPTURE_DATA!Q160)</f>
        <v/>
      </c>
      <c r="E159" s="1" t="str">
        <f>IF(CAPTURE_DATA!R160 = 0,"",CAPTURE_DATA!R160)</f>
        <v/>
      </c>
      <c r="F159" s="1" t="str">
        <f>IF(CAPTURE_DATA!S160 = 0,"",CAPTURE_DATA!S160)</f>
        <v/>
      </c>
      <c r="G159" s="1" t="str">
        <f>IF(CAPTURE_DATA!T160=0,"",CAPTURE_DATA!T160)</f>
        <v/>
      </c>
      <c r="H159" s="1" t="str">
        <f>IF(CAPTURE_DATA!U160=0,"",CAPTURE_DATA!U160)</f>
        <v/>
      </c>
      <c r="I159" s="1" t="str">
        <f>IF(CAPTURE_DATA!V160=0,"",CAPTURE_DATA!V160)</f>
        <v/>
      </c>
      <c r="J159" s="1" t="str">
        <f>IF(CAPTURE_DATA!W160=0,"",CAPTURE_DATA!W160)</f>
        <v/>
      </c>
      <c r="K159" s="1" t="str">
        <f>IF(CAPTURE_DATA!X160="","",CAPTURE_DATA!X160)</f>
        <v/>
      </c>
      <c r="L159" s="1" t="str">
        <f>IF(CAPTURE_DATA!Y160="","",CAPTURE_DATA!Y160)</f>
        <v/>
      </c>
      <c r="M159" s="1" t="str">
        <f>IF(CAPTURE_DATA!Z160="","",CAPTURE_DATA!Z160)</f>
        <v/>
      </c>
      <c r="N159" s="1" t="str">
        <f>IF(CAPTURE_DATA!AA160=0,"",CAPTURE_DATA!AA160)</f>
        <v/>
      </c>
      <c r="O159" s="1" t="str">
        <f>IF(CAPTURE_DATA!AB160=0,"",CAPTURE_DATA!AB160)</f>
        <v/>
      </c>
      <c r="P159" s="1" t="str">
        <f>IF(CAPTURE_DATA!AC160="-","",CAPTURE_DATA!AC160)</f>
        <v/>
      </c>
      <c r="Q159" s="1" t="str">
        <f>IF(CAPTURE_DATA!AD160=0,"",CAPTURE_DATA!AD160)</f>
        <v/>
      </c>
      <c r="R159" s="1" t="str">
        <f>IF(CAPTURE_DATA!AE160=0,"",CAPTURE_DATA!AE160)</f>
        <v/>
      </c>
      <c r="S159" s="1" t="str">
        <f>IF(CAPTURE_DATA!AF160=0,"",CAPTURE_DATA!AF160)</f>
        <v/>
      </c>
      <c r="T159" s="16" t="str">
        <f>IF(B159="","",IF(B159="NBAT","",CAPTURE_DATA!A160))</f>
        <v/>
      </c>
      <c r="U159" s="1" t="str">
        <f>IF(CAPTURE_DATA!AG160=0,"",CAPTURE_DATA!AG160)</f>
        <v/>
      </c>
      <c r="V159" s="1" t="str">
        <f>IF(CAPTURE_DATA!AH160=0,"",CAPTURE_DATA!AH160)</f>
        <v/>
      </c>
      <c r="W159" s="1" t="str">
        <f>IFERROR(VLOOKUP(V159,CAPTURE_SITE_INFO!$B$3:$U$501,2,FALSE),"")</f>
        <v/>
      </c>
      <c r="X159" s="1" t="str">
        <f>IFERROR(VLOOKUP($V159,CAPTURE_SITE_INFO!$B$3:$U$501,3,FALSE),"")</f>
        <v/>
      </c>
      <c r="Y159" s="189" t="str">
        <f>IFERROR(VLOOKUP($V159,CAPTURE_SITE_INFO!$B$3:$U$501,4,FALSE),"")</f>
        <v/>
      </c>
      <c r="Z159" s="1" t="str">
        <f>IFERROR(VLOOKUP($V159,CAPTURE_SITE_INFO!$B$3:$U$501,5,FALSE),"")</f>
        <v/>
      </c>
      <c r="AA159" s="1" t="str">
        <f>IFERROR(VLOOKUP($V159,CAPTURE_SITE_INFO!$B$3:$U$501,6,FALSE),"")</f>
        <v/>
      </c>
      <c r="AB159" s="1" t="str">
        <f>IFERROR(VLOOKUP($V159,CAPTURE_SITE_INFO!$B$3:$U$501,7,FALSE),"")</f>
        <v/>
      </c>
      <c r="AC159" s="1" t="str">
        <f>IFERROR(VLOOKUP($V159,CAPTURE_SITE_INFO!$B$3:$U$501,8,FALSE),"")</f>
        <v/>
      </c>
      <c r="AD159" s="16" t="str">
        <f>IFERROR(VLOOKUP($V159,CAPTURE_SITE_INFO!$B$3:$U$501,9,FALSE),"")</f>
        <v/>
      </c>
      <c r="AE159" s="16" t="str">
        <f>IFERROR(VLOOKUP($V159,CAPTURE_SITE_INFO!$B$3:$U$501,10,FALSE),"")</f>
        <v/>
      </c>
      <c r="AF159" s="190" t="str">
        <f>IFERROR(VLOOKUP($V159,CAPTURE_SITE_INFO!$B$3:$U$501,11,FALSE),"")</f>
        <v/>
      </c>
      <c r="AG159" s="190" t="str">
        <f>IFERROR(VLOOKUP($V159,CAPTURE_SITE_INFO!$B$3:$U$501,12,FALSE),"")</f>
        <v/>
      </c>
      <c r="AH159" s="1" t="str">
        <f>IFERROR(VLOOKUP($V159,CAPTURE_SITE_INFO!$B$3:$U$501,13,FALSE),"")</f>
        <v/>
      </c>
      <c r="AI159" s="1" t="str">
        <f>IFERROR(VLOOKUP($V159,CAPTURE_SITE_INFO!$B$3:$U$501,14,FALSE),"")</f>
        <v/>
      </c>
      <c r="AJ159" s="1" t="str">
        <f>IFERROR(VLOOKUP($V159,CAPTURE_SITE_INFO!$B$3:$U$501,15,FALSE),"")</f>
        <v/>
      </c>
      <c r="AK159" s="1" t="str">
        <f>IFERROR(VLOOKUP($V159,CAPTURE_SITE_INFO!$B$3:$U$501,16,FALSE),"")</f>
        <v/>
      </c>
      <c r="AL159" s="1" t="str">
        <f>IFERROR(VLOOKUP($V159,CAPTURE_SITE_INFO!$B$3:$U$501,17,FALSE),"")</f>
        <v/>
      </c>
      <c r="AM159" s="1" t="str">
        <f>IFERROR(VLOOKUP($V159,CAPTURE_SITE_INFO!$B$3:$U$501,18,FALSE),"")</f>
        <v/>
      </c>
      <c r="AN159" s="1" t="str">
        <f>IFERROR(VLOOKUP($V159,CAPTURE_SITE_INFO!$B$3:$U$501,19,FALSE),"")</f>
        <v/>
      </c>
      <c r="AO159" s="1" t="str">
        <f>IFERROR(VLOOKUP($V159,CAPTURE_SITE_INFO!$B$3:$U$501,20,FALSE),"")</f>
        <v/>
      </c>
      <c r="AP159" s="1" t="str">
        <f>IFERROR(VLOOKUP($V159,CAPTURE_SITE_INFO!$B$3:$V$501,21,FALSE),"")</f>
        <v/>
      </c>
    </row>
    <row r="160" spans="1:42" x14ac:dyDescent="0.25">
      <c r="A160" s="1" t="str">
        <f t="shared" si="4"/>
        <v/>
      </c>
      <c r="B160" s="1" t="str">
        <f>IF(CAPTURE_DATA!O161="NOBATS___","NOBATS",IF(CAPTURE_DATA!O161="___","",CAPTURE_DATA!O161))</f>
        <v/>
      </c>
      <c r="C160" s="1" t="str">
        <f t="shared" si="5"/>
        <v/>
      </c>
      <c r="D160" s="1" t="str">
        <f>IF(CAPTURE_DATA!Q161 = 0,"",CAPTURE_DATA!Q161)</f>
        <v/>
      </c>
      <c r="E160" s="1" t="str">
        <f>IF(CAPTURE_DATA!R161 = 0,"",CAPTURE_DATA!R161)</f>
        <v/>
      </c>
      <c r="F160" s="1" t="str">
        <f>IF(CAPTURE_DATA!S161 = 0,"",CAPTURE_DATA!S161)</f>
        <v/>
      </c>
      <c r="G160" s="1" t="str">
        <f>IF(CAPTURE_DATA!T161=0,"",CAPTURE_DATA!T161)</f>
        <v/>
      </c>
      <c r="H160" s="1" t="str">
        <f>IF(CAPTURE_DATA!U161=0,"",CAPTURE_DATA!U161)</f>
        <v/>
      </c>
      <c r="I160" s="1" t="str">
        <f>IF(CAPTURE_DATA!V161=0,"",CAPTURE_DATA!V161)</f>
        <v/>
      </c>
      <c r="J160" s="1" t="str">
        <f>IF(CAPTURE_DATA!W161=0,"",CAPTURE_DATA!W161)</f>
        <v/>
      </c>
      <c r="K160" s="1" t="str">
        <f>IF(CAPTURE_DATA!X161="","",CAPTURE_DATA!X161)</f>
        <v/>
      </c>
      <c r="L160" s="1" t="str">
        <f>IF(CAPTURE_DATA!Y161="","",CAPTURE_DATA!Y161)</f>
        <v/>
      </c>
      <c r="M160" s="1" t="str">
        <f>IF(CAPTURE_DATA!Z161="","",CAPTURE_DATA!Z161)</f>
        <v/>
      </c>
      <c r="N160" s="1" t="str">
        <f>IF(CAPTURE_DATA!AA161=0,"",CAPTURE_DATA!AA161)</f>
        <v/>
      </c>
      <c r="O160" s="1" t="str">
        <f>IF(CAPTURE_DATA!AB161=0,"",CAPTURE_DATA!AB161)</f>
        <v/>
      </c>
      <c r="P160" s="1" t="str">
        <f>IF(CAPTURE_DATA!AC161="-","",CAPTURE_DATA!AC161)</f>
        <v/>
      </c>
      <c r="Q160" s="1" t="str">
        <f>IF(CAPTURE_DATA!AD161=0,"",CAPTURE_DATA!AD161)</f>
        <v/>
      </c>
      <c r="R160" s="1" t="str">
        <f>IF(CAPTURE_DATA!AE161=0,"",CAPTURE_DATA!AE161)</f>
        <v/>
      </c>
      <c r="S160" s="1" t="str">
        <f>IF(CAPTURE_DATA!AF161=0,"",CAPTURE_DATA!AF161)</f>
        <v/>
      </c>
      <c r="T160" s="16" t="str">
        <f>IF(B160="","",IF(B160="NBAT","",CAPTURE_DATA!A161))</f>
        <v/>
      </c>
      <c r="U160" s="1" t="str">
        <f>IF(CAPTURE_DATA!AG161=0,"",CAPTURE_DATA!AG161)</f>
        <v/>
      </c>
      <c r="V160" s="1" t="str">
        <f>IF(CAPTURE_DATA!AH161=0,"",CAPTURE_DATA!AH161)</f>
        <v/>
      </c>
      <c r="W160" s="1" t="str">
        <f>IFERROR(VLOOKUP(V160,CAPTURE_SITE_INFO!$B$3:$U$501,2,FALSE),"")</f>
        <v/>
      </c>
      <c r="X160" s="1" t="str">
        <f>IFERROR(VLOOKUP($V160,CAPTURE_SITE_INFO!$B$3:$U$501,3,FALSE),"")</f>
        <v/>
      </c>
      <c r="Y160" s="189" t="str">
        <f>IFERROR(VLOOKUP($V160,CAPTURE_SITE_INFO!$B$3:$U$501,4,FALSE),"")</f>
        <v/>
      </c>
      <c r="Z160" s="1" t="str">
        <f>IFERROR(VLOOKUP($V160,CAPTURE_SITE_INFO!$B$3:$U$501,5,FALSE),"")</f>
        <v/>
      </c>
      <c r="AA160" s="1" t="str">
        <f>IFERROR(VLOOKUP($V160,CAPTURE_SITE_INFO!$B$3:$U$501,6,FALSE),"")</f>
        <v/>
      </c>
      <c r="AB160" s="1" t="str">
        <f>IFERROR(VLOOKUP($V160,CAPTURE_SITE_INFO!$B$3:$U$501,7,FALSE),"")</f>
        <v/>
      </c>
      <c r="AC160" s="1" t="str">
        <f>IFERROR(VLOOKUP($V160,CAPTURE_SITE_INFO!$B$3:$U$501,8,FALSE),"")</f>
        <v/>
      </c>
      <c r="AD160" s="16" t="str">
        <f>IFERROR(VLOOKUP($V160,CAPTURE_SITE_INFO!$B$3:$U$501,9,FALSE),"")</f>
        <v/>
      </c>
      <c r="AE160" s="16" t="str">
        <f>IFERROR(VLOOKUP($V160,CAPTURE_SITE_INFO!$B$3:$U$501,10,FALSE),"")</f>
        <v/>
      </c>
      <c r="AF160" s="190" t="str">
        <f>IFERROR(VLOOKUP($V160,CAPTURE_SITE_INFO!$B$3:$U$501,11,FALSE),"")</f>
        <v/>
      </c>
      <c r="AG160" s="190" t="str">
        <f>IFERROR(VLOOKUP($V160,CAPTURE_SITE_INFO!$B$3:$U$501,12,FALSE),"")</f>
        <v/>
      </c>
      <c r="AH160" s="1" t="str">
        <f>IFERROR(VLOOKUP($V160,CAPTURE_SITE_INFO!$B$3:$U$501,13,FALSE),"")</f>
        <v/>
      </c>
      <c r="AI160" s="1" t="str">
        <f>IFERROR(VLOOKUP($V160,CAPTURE_SITE_INFO!$B$3:$U$501,14,FALSE),"")</f>
        <v/>
      </c>
      <c r="AJ160" s="1" t="str">
        <f>IFERROR(VLOOKUP($V160,CAPTURE_SITE_INFO!$B$3:$U$501,15,FALSE),"")</f>
        <v/>
      </c>
      <c r="AK160" s="1" t="str">
        <f>IFERROR(VLOOKUP($V160,CAPTURE_SITE_INFO!$B$3:$U$501,16,FALSE),"")</f>
        <v/>
      </c>
      <c r="AL160" s="1" t="str">
        <f>IFERROR(VLOOKUP($V160,CAPTURE_SITE_INFO!$B$3:$U$501,17,FALSE),"")</f>
        <v/>
      </c>
      <c r="AM160" s="1" t="str">
        <f>IFERROR(VLOOKUP($V160,CAPTURE_SITE_INFO!$B$3:$U$501,18,FALSE),"")</f>
        <v/>
      </c>
      <c r="AN160" s="1" t="str">
        <f>IFERROR(VLOOKUP($V160,CAPTURE_SITE_INFO!$B$3:$U$501,19,FALSE),"")</f>
        <v/>
      </c>
      <c r="AO160" s="1" t="str">
        <f>IFERROR(VLOOKUP($V160,CAPTURE_SITE_INFO!$B$3:$U$501,20,FALSE),"")</f>
        <v/>
      </c>
      <c r="AP160" s="1" t="str">
        <f>IFERROR(VLOOKUP($V160,CAPTURE_SITE_INFO!$B$3:$V$501,21,FALSE),"")</f>
        <v/>
      </c>
    </row>
    <row r="161" spans="1:42" x14ac:dyDescent="0.25">
      <c r="A161" s="1" t="str">
        <f t="shared" si="4"/>
        <v/>
      </c>
      <c r="B161" s="1" t="str">
        <f>IF(CAPTURE_DATA!O162="NOBATS___","NOBATS",IF(CAPTURE_DATA!O162="___","",CAPTURE_DATA!O162))</f>
        <v/>
      </c>
      <c r="C161" s="1" t="str">
        <f t="shared" si="5"/>
        <v/>
      </c>
      <c r="D161" s="1" t="str">
        <f>IF(CAPTURE_DATA!Q162 = 0,"",CAPTURE_DATA!Q162)</f>
        <v/>
      </c>
      <c r="E161" s="1" t="str">
        <f>IF(CAPTURE_DATA!R162 = 0,"",CAPTURE_DATA!R162)</f>
        <v/>
      </c>
      <c r="F161" s="1" t="str">
        <f>IF(CAPTURE_DATA!S162 = 0,"",CAPTURE_DATA!S162)</f>
        <v/>
      </c>
      <c r="G161" s="1" t="str">
        <f>IF(CAPTURE_DATA!T162=0,"",CAPTURE_DATA!T162)</f>
        <v/>
      </c>
      <c r="H161" s="1" t="str">
        <f>IF(CAPTURE_DATA!U162=0,"",CAPTURE_DATA!U162)</f>
        <v/>
      </c>
      <c r="I161" s="1" t="str">
        <f>IF(CAPTURE_DATA!V162=0,"",CAPTURE_DATA!V162)</f>
        <v/>
      </c>
      <c r="J161" s="1" t="str">
        <f>IF(CAPTURE_DATA!W162=0,"",CAPTURE_DATA!W162)</f>
        <v/>
      </c>
      <c r="K161" s="1" t="str">
        <f>IF(CAPTURE_DATA!X162="","",CAPTURE_DATA!X162)</f>
        <v/>
      </c>
      <c r="L161" s="1" t="str">
        <f>IF(CAPTURE_DATA!Y162="","",CAPTURE_DATA!Y162)</f>
        <v/>
      </c>
      <c r="M161" s="1" t="str">
        <f>IF(CAPTURE_DATA!Z162="","",CAPTURE_DATA!Z162)</f>
        <v/>
      </c>
      <c r="N161" s="1" t="str">
        <f>IF(CAPTURE_DATA!AA162=0,"",CAPTURE_DATA!AA162)</f>
        <v/>
      </c>
      <c r="O161" s="1" t="str">
        <f>IF(CAPTURE_DATA!AB162=0,"",CAPTURE_DATA!AB162)</f>
        <v/>
      </c>
      <c r="P161" s="1" t="str">
        <f>IF(CAPTURE_DATA!AC162="-","",CAPTURE_DATA!AC162)</f>
        <v/>
      </c>
      <c r="Q161" s="1" t="str">
        <f>IF(CAPTURE_DATA!AD162=0,"",CAPTURE_DATA!AD162)</f>
        <v/>
      </c>
      <c r="R161" s="1" t="str">
        <f>IF(CAPTURE_DATA!AE162=0,"",CAPTURE_DATA!AE162)</f>
        <v/>
      </c>
      <c r="S161" s="1" t="str">
        <f>IF(CAPTURE_DATA!AF162=0,"",CAPTURE_DATA!AF162)</f>
        <v/>
      </c>
      <c r="T161" s="16" t="str">
        <f>IF(B161="","",IF(B161="NBAT","",CAPTURE_DATA!A162))</f>
        <v/>
      </c>
      <c r="U161" s="1" t="str">
        <f>IF(CAPTURE_DATA!AG162=0,"",CAPTURE_DATA!AG162)</f>
        <v/>
      </c>
      <c r="V161" s="1" t="str">
        <f>IF(CAPTURE_DATA!AH162=0,"",CAPTURE_DATA!AH162)</f>
        <v/>
      </c>
      <c r="W161" s="1" t="str">
        <f>IFERROR(VLOOKUP(V161,CAPTURE_SITE_INFO!$B$3:$U$501,2,FALSE),"")</f>
        <v/>
      </c>
      <c r="X161" s="1" t="str">
        <f>IFERROR(VLOOKUP($V161,CAPTURE_SITE_INFO!$B$3:$U$501,3,FALSE),"")</f>
        <v/>
      </c>
      <c r="Y161" s="189" t="str">
        <f>IFERROR(VLOOKUP($V161,CAPTURE_SITE_INFO!$B$3:$U$501,4,FALSE),"")</f>
        <v/>
      </c>
      <c r="Z161" s="1" t="str">
        <f>IFERROR(VLOOKUP($V161,CAPTURE_SITE_INFO!$B$3:$U$501,5,FALSE),"")</f>
        <v/>
      </c>
      <c r="AA161" s="1" t="str">
        <f>IFERROR(VLOOKUP($V161,CAPTURE_SITE_INFO!$B$3:$U$501,6,FALSE),"")</f>
        <v/>
      </c>
      <c r="AB161" s="1" t="str">
        <f>IFERROR(VLOOKUP($V161,CAPTURE_SITE_INFO!$B$3:$U$501,7,FALSE),"")</f>
        <v/>
      </c>
      <c r="AC161" s="1" t="str">
        <f>IFERROR(VLOOKUP($V161,CAPTURE_SITE_INFO!$B$3:$U$501,8,FALSE),"")</f>
        <v/>
      </c>
      <c r="AD161" s="16" t="str">
        <f>IFERROR(VLOOKUP($V161,CAPTURE_SITE_INFO!$B$3:$U$501,9,FALSE),"")</f>
        <v/>
      </c>
      <c r="AE161" s="16" t="str">
        <f>IFERROR(VLOOKUP($V161,CAPTURE_SITE_INFO!$B$3:$U$501,10,FALSE),"")</f>
        <v/>
      </c>
      <c r="AF161" s="190" t="str">
        <f>IFERROR(VLOOKUP($V161,CAPTURE_SITE_INFO!$B$3:$U$501,11,FALSE),"")</f>
        <v/>
      </c>
      <c r="AG161" s="190" t="str">
        <f>IFERROR(VLOOKUP($V161,CAPTURE_SITE_INFO!$B$3:$U$501,12,FALSE),"")</f>
        <v/>
      </c>
      <c r="AH161" s="1" t="str">
        <f>IFERROR(VLOOKUP($V161,CAPTURE_SITE_INFO!$B$3:$U$501,13,FALSE),"")</f>
        <v/>
      </c>
      <c r="AI161" s="1" t="str">
        <f>IFERROR(VLOOKUP($V161,CAPTURE_SITE_INFO!$B$3:$U$501,14,FALSE),"")</f>
        <v/>
      </c>
      <c r="AJ161" s="1" t="str">
        <f>IFERROR(VLOOKUP($V161,CAPTURE_SITE_INFO!$B$3:$U$501,15,FALSE),"")</f>
        <v/>
      </c>
      <c r="AK161" s="1" t="str">
        <f>IFERROR(VLOOKUP($V161,CAPTURE_SITE_INFO!$B$3:$U$501,16,FALSE),"")</f>
        <v/>
      </c>
      <c r="AL161" s="1" t="str">
        <f>IFERROR(VLOOKUP($V161,CAPTURE_SITE_INFO!$B$3:$U$501,17,FALSE),"")</f>
        <v/>
      </c>
      <c r="AM161" s="1" t="str">
        <f>IFERROR(VLOOKUP($V161,CAPTURE_SITE_INFO!$B$3:$U$501,18,FALSE),"")</f>
        <v/>
      </c>
      <c r="AN161" s="1" t="str">
        <f>IFERROR(VLOOKUP($V161,CAPTURE_SITE_INFO!$B$3:$U$501,19,FALSE),"")</f>
        <v/>
      </c>
      <c r="AO161" s="1" t="str">
        <f>IFERROR(VLOOKUP($V161,CAPTURE_SITE_INFO!$B$3:$U$501,20,FALSE),"")</f>
        <v/>
      </c>
      <c r="AP161" s="1" t="str">
        <f>IFERROR(VLOOKUP($V161,CAPTURE_SITE_INFO!$B$3:$V$501,21,FALSE),"")</f>
        <v/>
      </c>
    </row>
    <row r="162" spans="1:42" x14ac:dyDescent="0.25">
      <c r="A162" s="1" t="str">
        <f t="shared" si="4"/>
        <v/>
      </c>
      <c r="B162" s="1" t="str">
        <f>IF(CAPTURE_DATA!O163="NOBATS___","NOBATS",IF(CAPTURE_DATA!O163="___","",CAPTURE_DATA!O163))</f>
        <v/>
      </c>
      <c r="C162" s="1" t="str">
        <f t="shared" si="5"/>
        <v/>
      </c>
      <c r="D162" s="1" t="str">
        <f>IF(CAPTURE_DATA!Q163 = 0,"",CAPTURE_DATA!Q163)</f>
        <v/>
      </c>
      <c r="E162" s="1" t="str">
        <f>IF(CAPTURE_DATA!R163 = 0,"",CAPTURE_DATA!R163)</f>
        <v/>
      </c>
      <c r="F162" s="1" t="str">
        <f>IF(CAPTURE_DATA!S163 = 0,"",CAPTURE_DATA!S163)</f>
        <v/>
      </c>
      <c r="G162" s="1" t="str">
        <f>IF(CAPTURE_DATA!T163=0,"",CAPTURE_DATA!T163)</f>
        <v/>
      </c>
      <c r="H162" s="1" t="str">
        <f>IF(CAPTURE_DATA!U163=0,"",CAPTURE_DATA!U163)</f>
        <v/>
      </c>
      <c r="I162" s="1" t="str">
        <f>IF(CAPTURE_DATA!V163=0,"",CAPTURE_DATA!V163)</f>
        <v/>
      </c>
      <c r="J162" s="1" t="str">
        <f>IF(CAPTURE_DATA!W163=0,"",CAPTURE_DATA!W163)</f>
        <v/>
      </c>
      <c r="K162" s="1" t="str">
        <f>IF(CAPTURE_DATA!X163="","",CAPTURE_DATA!X163)</f>
        <v/>
      </c>
      <c r="L162" s="1" t="str">
        <f>IF(CAPTURE_DATA!Y163="","",CAPTURE_DATA!Y163)</f>
        <v/>
      </c>
      <c r="M162" s="1" t="str">
        <f>IF(CAPTURE_DATA!Z163="","",CAPTURE_DATA!Z163)</f>
        <v/>
      </c>
      <c r="N162" s="1" t="str">
        <f>IF(CAPTURE_DATA!AA163=0,"",CAPTURE_DATA!AA163)</f>
        <v/>
      </c>
      <c r="O162" s="1" t="str">
        <f>IF(CAPTURE_DATA!AB163=0,"",CAPTURE_DATA!AB163)</f>
        <v/>
      </c>
      <c r="P162" s="1" t="str">
        <f>IF(CAPTURE_DATA!AC163="-","",CAPTURE_DATA!AC163)</f>
        <v/>
      </c>
      <c r="Q162" s="1" t="str">
        <f>IF(CAPTURE_DATA!AD163=0,"",CAPTURE_DATA!AD163)</f>
        <v/>
      </c>
      <c r="R162" s="1" t="str">
        <f>IF(CAPTURE_DATA!AE163=0,"",CAPTURE_DATA!AE163)</f>
        <v/>
      </c>
      <c r="S162" s="1" t="str">
        <f>IF(CAPTURE_DATA!AF163=0,"",CAPTURE_DATA!AF163)</f>
        <v/>
      </c>
      <c r="T162" s="16" t="str">
        <f>IF(B162="","",IF(B162="NBAT","",CAPTURE_DATA!A163))</f>
        <v/>
      </c>
      <c r="U162" s="1" t="str">
        <f>IF(CAPTURE_DATA!AG163=0,"",CAPTURE_DATA!AG163)</f>
        <v/>
      </c>
      <c r="V162" s="1" t="str">
        <f>IF(CAPTURE_DATA!AH163=0,"",CAPTURE_DATA!AH163)</f>
        <v/>
      </c>
      <c r="W162" s="1" t="str">
        <f>IFERROR(VLOOKUP(V162,CAPTURE_SITE_INFO!$B$3:$U$501,2,FALSE),"")</f>
        <v/>
      </c>
      <c r="X162" s="1" t="str">
        <f>IFERROR(VLOOKUP($V162,CAPTURE_SITE_INFO!$B$3:$U$501,3,FALSE),"")</f>
        <v/>
      </c>
      <c r="Y162" s="189" t="str">
        <f>IFERROR(VLOOKUP($V162,CAPTURE_SITE_INFO!$B$3:$U$501,4,FALSE),"")</f>
        <v/>
      </c>
      <c r="Z162" s="1" t="str">
        <f>IFERROR(VLOOKUP($V162,CAPTURE_SITE_INFO!$B$3:$U$501,5,FALSE),"")</f>
        <v/>
      </c>
      <c r="AA162" s="1" t="str">
        <f>IFERROR(VLOOKUP($V162,CAPTURE_SITE_INFO!$B$3:$U$501,6,FALSE),"")</f>
        <v/>
      </c>
      <c r="AB162" s="1" t="str">
        <f>IFERROR(VLOOKUP($V162,CAPTURE_SITE_INFO!$B$3:$U$501,7,FALSE),"")</f>
        <v/>
      </c>
      <c r="AC162" s="1" t="str">
        <f>IFERROR(VLOOKUP($V162,CAPTURE_SITE_INFO!$B$3:$U$501,8,FALSE),"")</f>
        <v/>
      </c>
      <c r="AD162" s="16" t="str">
        <f>IFERROR(VLOOKUP($V162,CAPTURE_SITE_INFO!$B$3:$U$501,9,FALSE),"")</f>
        <v/>
      </c>
      <c r="AE162" s="16" t="str">
        <f>IFERROR(VLOOKUP($V162,CAPTURE_SITE_INFO!$B$3:$U$501,10,FALSE),"")</f>
        <v/>
      </c>
      <c r="AF162" s="190" t="str">
        <f>IFERROR(VLOOKUP($V162,CAPTURE_SITE_INFO!$B$3:$U$501,11,FALSE),"")</f>
        <v/>
      </c>
      <c r="AG162" s="190" t="str">
        <f>IFERROR(VLOOKUP($V162,CAPTURE_SITE_INFO!$B$3:$U$501,12,FALSE),"")</f>
        <v/>
      </c>
      <c r="AH162" s="1" t="str">
        <f>IFERROR(VLOOKUP($V162,CAPTURE_SITE_INFO!$B$3:$U$501,13,FALSE),"")</f>
        <v/>
      </c>
      <c r="AI162" s="1" t="str">
        <f>IFERROR(VLOOKUP($V162,CAPTURE_SITE_INFO!$B$3:$U$501,14,FALSE),"")</f>
        <v/>
      </c>
      <c r="AJ162" s="1" t="str">
        <f>IFERROR(VLOOKUP($V162,CAPTURE_SITE_INFO!$B$3:$U$501,15,FALSE),"")</f>
        <v/>
      </c>
      <c r="AK162" s="1" t="str">
        <f>IFERROR(VLOOKUP($V162,CAPTURE_SITE_INFO!$B$3:$U$501,16,FALSE),"")</f>
        <v/>
      </c>
      <c r="AL162" s="1" t="str">
        <f>IFERROR(VLOOKUP($V162,CAPTURE_SITE_INFO!$B$3:$U$501,17,FALSE),"")</f>
        <v/>
      </c>
      <c r="AM162" s="1" t="str">
        <f>IFERROR(VLOOKUP($V162,CAPTURE_SITE_INFO!$B$3:$U$501,18,FALSE),"")</f>
        <v/>
      </c>
      <c r="AN162" s="1" t="str">
        <f>IFERROR(VLOOKUP($V162,CAPTURE_SITE_INFO!$B$3:$U$501,19,FALSE),"")</f>
        <v/>
      </c>
      <c r="AO162" s="1" t="str">
        <f>IFERROR(VLOOKUP($V162,CAPTURE_SITE_INFO!$B$3:$U$501,20,FALSE),"")</f>
        <v/>
      </c>
      <c r="AP162" s="1" t="str">
        <f>IFERROR(VLOOKUP($V162,CAPTURE_SITE_INFO!$B$3:$V$501,21,FALSE),"")</f>
        <v/>
      </c>
    </row>
    <row r="163" spans="1:42" x14ac:dyDescent="0.25">
      <c r="A163" s="1" t="str">
        <f t="shared" si="4"/>
        <v/>
      </c>
      <c r="B163" s="1" t="str">
        <f>IF(CAPTURE_DATA!O164="NOBATS___","NOBATS",IF(CAPTURE_DATA!O164="___","",CAPTURE_DATA!O164))</f>
        <v/>
      </c>
      <c r="C163" s="1" t="str">
        <f t="shared" si="5"/>
        <v/>
      </c>
      <c r="D163" s="1" t="str">
        <f>IF(CAPTURE_DATA!Q164 = 0,"",CAPTURE_DATA!Q164)</f>
        <v/>
      </c>
      <c r="E163" s="1" t="str">
        <f>IF(CAPTURE_DATA!R164 = 0,"",CAPTURE_DATA!R164)</f>
        <v/>
      </c>
      <c r="F163" s="1" t="str">
        <f>IF(CAPTURE_DATA!S164 = 0,"",CAPTURE_DATA!S164)</f>
        <v/>
      </c>
      <c r="G163" s="1" t="str">
        <f>IF(CAPTURE_DATA!T164=0,"",CAPTURE_DATA!T164)</f>
        <v/>
      </c>
      <c r="H163" s="1" t="str">
        <f>IF(CAPTURE_DATA!U164=0,"",CAPTURE_DATA!U164)</f>
        <v/>
      </c>
      <c r="I163" s="1" t="str">
        <f>IF(CAPTURE_DATA!V164=0,"",CAPTURE_DATA!V164)</f>
        <v/>
      </c>
      <c r="J163" s="1" t="str">
        <f>IF(CAPTURE_DATA!W164=0,"",CAPTURE_DATA!W164)</f>
        <v/>
      </c>
      <c r="K163" s="1" t="str">
        <f>IF(CAPTURE_DATA!X164="","",CAPTURE_DATA!X164)</f>
        <v/>
      </c>
      <c r="L163" s="1" t="str">
        <f>IF(CAPTURE_DATA!Y164="","",CAPTURE_DATA!Y164)</f>
        <v/>
      </c>
      <c r="M163" s="1" t="str">
        <f>IF(CAPTURE_DATA!Z164="","",CAPTURE_DATA!Z164)</f>
        <v/>
      </c>
      <c r="N163" s="1" t="str">
        <f>IF(CAPTURE_DATA!AA164=0,"",CAPTURE_DATA!AA164)</f>
        <v/>
      </c>
      <c r="O163" s="1" t="str">
        <f>IF(CAPTURE_DATA!AB164=0,"",CAPTURE_DATA!AB164)</f>
        <v/>
      </c>
      <c r="P163" s="1" t="str">
        <f>IF(CAPTURE_DATA!AC164="-","",CAPTURE_DATA!AC164)</f>
        <v/>
      </c>
      <c r="Q163" s="1" t="str">
        <f>IF(CAPTURE_DATA!AD164=0,"",CAPTURE_DATA!AD164)</f>
        <v/>
      </c>
      <c r="R163" s="1" t="str">
        <f>IF(CAPTURE_DATA!AE164=0,"",CAPTURE_DATA!AE164)</f>
        <v/>
      </c>
      <c r="S163" s="1" t="str">
        <f>IF(CAPTURE_DATA!AF164=0,"",CAPTURE_DATA!AF164)</f>
        <v/>
      </c>
      <c r="T163" s="16" t="str">
        <f>IF(B163="","",IF(B163="NBAT","",CAPTURE_DATA!A164))</f>
        <v/>
      </c>
      <c r="U163" s="1" t="str">
        <f>IF(CAPTURE_DATA!AG164=0,"",CAPTURE_DATA!AG164)</f>
        <v/>
      </c>
      <c r="V163" s="1" t="str">
        <f>IF(CAPTURE_DATA!AH164=0,"",CAPTURE_DATA!AH164)</f>
        <v/>
      </c>
      <c r="W163" s="1" t="str">
        <f>IFERROR(VLOOKUP(V163,CAPTURE_SITE_INFO!$B$3:$U$501,2,FALSE),"")</f>
        <v/>
      </c>
      <c r="X163" s="1" t="str">
        <f>IFERROR(VLOOKUP($V163,CAPTURE_SITE_INFO!$B$3:$U$501,3,FALSE),"")</f>
        <v/>
      </c>
      <c r="Y163" s="189" t="str">
        <f>IFERROR(VLOOKUP($V163,CAPTURE_SITE_INFO!$B$3:$U$501,4,FALSE),"")</f>
        <v/>
      </c>
      <c r="Z163" s="1" t="str">
        <f>IFERROR(VLOOKUP($V163,CAPTURE_SITE_INFO!$B$3:$U$501,5,FALSE),"")</f>
        <v/>
      </c>
      <c r="AA163" s="1" t="str">
        <f>IFERROR(VLOOKUP($V163,CAPTURE_SITE_INFO!$B$3:$U$501,6,FALSE),"")</f>
        <v/>
      </c>
      <c r="AB163" s="1" t="str">
        <f>IFERROR(VLOOKUP($V163,CAPTURE_SITE_INFO!$B$3:$U$501,7,FALSE),"")</f>
        <v/>
      </c>
      <c r="AC163" s="1" t="str">
        <f>IFERROR(VLOOKUP($V163,CAPTURE_SITE_INFO!$B$3:$U$501,8,FALSE),"")</f>
        <v/>
      </c>
      <c r="AD163" s="16" t="str">
        <f>IFERROR(VLOOKUP($V163,CAPTURE_SITE_INFO!$B$3:$U$501,9,FALSE),"")</f>
        <v/>
      </c>
      <c r="AE163" s="16" t="str">
        <f>IFERROR(VLOOKUP($V163,CAPTURE_SITE_INFO!$B$3:$U$501,10,FALSE),"")</f>
        <v/>
      </c>
      <c r="AF163" s="190" t="str">
        <f>IFERROR(VLOOKUP($V163,CAPTURE_SITE_INFO!$B$3:$U$501,11,FALSE),"")</f>
        <v/>
      </c>
      <c r="AG163" s="190" t="str">
        <f>IFERROR(VLOOKUP($V163,CAPTURE_SITE_INFO!$B$3:$U$501,12,FALSE),"")</f>
        <v/>
      </c>
      <c r="AH163" s="1" t="str">
        <f>IFERROR(VLOOKUP($V163,CAPTURE_SITE_INFO!$B$3:$U$501,13,FALSE),"")</f>
        <v/>
      </c>
      <c r="AI163" s="1" t="str">
        <f>IFERROR(VLOOKUP($V163,CAPTURE_SITE_INFO!$B$3:$U$501,14,FALSE),"")</f>
        <v/>
      </c>
      <c r="AJ163" s="1" t="str">
        <f>IFERROR(VLOOKUP($V163,CAPTURE_SITE_INFO!$B$3:$U$501,15,FALSE),"")</f>
        <v/>
      </c>
      <c r="AK163" s="1" t="str">
        <f>IFERROR(VLOOKUP($V163,CAPTURE_SITE_INFO!$B$3:$U$501,16,FALSE),"")</f>
        <v/>
      </c>
      <c r="AL163" s="1" t="str">
        <f>IFERROR(VLOOKUP($V163,CAPTURE_SITE_INFO!$B$3:$U$501,17,FALSE),"")</f>
        <v/>
      </c>
      <c r="AM163" s="1" t="str">
        <f>IFERROR(VLOOKUP($V163,CAPTURE_SITE_INFO!$B$3:$U$501,18,FALSE),"")</f>
        <v/>
      </c>
      <c r="AN163" s="1" t="str">
        <f>IFERROR(VLOOKUP($V163,CAPTURE_SITE_INFO!$B$3:$U$501,19,FALSE),"")</f>
        <v/>
      </c>
      <c r="AO163" s="1" t="str">
        <f>IFERROR(VLOOKUP($V163,CAPTURE_SITE_INFO!$B$3:$U$501,20,FALSE),"")</f>
        <v/>
      </c>
      <c r="AP163" s="1" t="str">
        <f>IFERROR(VLOOKUP($V163,CAPTURE_SITE_INFO!$B$3:$V$501,21,FALSE),"")</f>
        <v/>
      </c>
    </row>
    <row r="164" spans="1:42" x14ac:dyDescent="0.25">
      <c r="A164" s="1" t="str">
        <f t="shared" si="4"/>
        <v/>
      </c>
      <c r="B164" s="1" t="str">
        <f>IF(CAPTURE_DATA!O165="NOBATS___","NOBATS",IF(CAPTURE_DATA!O165="___","",CAPTURE_DATA!O165))</f>
        <v/>
      </c>
      <c r="C164" s="1" t="str">
        <f t="shared" si="5"/>
        <v/>
      </c>
      <c r="D164" s="1" t="str">
        <f>IF(CAPTURE_DATA!Q165 = 0,"",CAPTURE_DATA!Q165)</f>
        <v/>
      </c>
      <c r="E164" s="1" t="str">
        <f>IF(CAPTURE_DATA!R165 = 0,"",CAPTURE_DATA!R165)</f>
        <v/>
      </c>
      <c r="F164" s="1" t="str">
        <f>IF(CAPTURE_DATA!S165 = 0,"",CAPTURE_DATA!S165)</f>
        <v/>
      </c>
      <c r="G164" s="1" t="str">
        <f>IF(CAPTURE_DATA!T165=0,"",CAPTURE_DATA!T165)</f>
        <v/>
      </c>
      <c r="H164" s="1" t="str">
        <f>IF(CAPTURE_DATA!U165=0,"",CAPTURE_DATA!U165)</f>
        <v/>
      </c>
      <c r="I164" s="1" t="str">
        <f>IF(CAPTURE_DATA!V165=0,"",CAPTURE_DATA!V165)</f>
        <v/>
      </c>
      <c r="J164" s="1" t="str">
        <f>IF(CAPTURE_DATA!W165=0,"",CAPTURE_DATA!W165)</f>
        <v/>
      </c>
      <c r="K164" s="1" t="str">
        <f>IF(CAPTURE_DATA!X165="","",CAPTURE_DATA!X165)</f>
        <v/>
      </c>
      <c r="L164" s="1" t="str">
        <f>IF(CAPTURE_DATA!Y165="","",CAPTURE_DATA!Y165)</f>
        <v/>
      </c>
      <c r="M164" s="1" t="str">
        <f>IF(CAPTURE_DATA!Z165="","",CAPTURE_DATA!Z165)</f>
        <v/>
      </c>
      <c r="N164" s="1" t="str">
        <f>IF(CAPTURE_DATA!AA165=0,"",CAPTURE_DATA!AA165)</f>
        <v/>
      </c>
      <c r="O164" s="1" t="str">
        <f>IF(CAPTURE_DATA!AB165=0,"",CAPTURE_DATA!AB165)</f>
        <v/>
      </c>
      <c r="P164" s="1" t="str">
        <f>IF(CAPTURE_DATA!AC165="-","",CAPTURE_DATA!AC165)</f>
        <v/>
      </c>
      <c r="Q164" s="1" t="str">
        <f>IF(CAPTURE_DATA!AD165=0,"",CAPTURE_DATA!AD165)</f>
        <v/>
      </c>
      <c r="R164" s="1" t="str">
        <f>IF(CAPTURE_DATA!AE165=0,"",CAPTURE_DATA!AE165)</f>
        <v/>
      </c>
      <c r="S164" s="1" t="str">
        <f>IF(CAPTURE_DATA!AF165=0,"",CAPTURE_DATA!AF165)</f>
        <v/>
      </c>
      <c r="T164" s="16" t="str">
        <f>IF(B164="","",IF(B164="NBAT","",CAPTURE_DATA!A165))</f>
        <v/>
      </c>
      <c r="U164" s="1" t="str">
        <f>IF(CAPTURE_DATA!AG165=0,"",CAPTURE_DATA!AG165)</f>
        <v/>
      </c>
      <c r="V164" s="1" t="str">
        <f>IF(CAPTURE_DATA!AH165=0,"",CAPTURE_DATA!AH165)</f>
        <v/>
      </c>
      <c r="W164" s="1" t="str">
        <f>IFERROR(VLOOKUP(V164,CAPTURE_SITE_INFO!$B$3:$U$501,2,FALSE),"")</f>
        <v/>
      </c>
      <c r="X164" s="1" t="str">
        <f>IFERROR(VLOOKUP($V164,CAPTURE_SITE_INFO!$B$3:$U$501,3,FALSE),"")</f>
        <v/>
      </c>
      <c r="Y164" s="189" t="str">
        <f>IFERROR(VLOOKUP($V164,CAPTURE_SITE_INFO!$B$3:$U$501,4,FALSE),"")</f>
        <v/>
      </c>
      <c r="Z164" s="1" t="str">
        <f>IFERROR(VLOOKUP($V164,CAPTURE_SITE_INFO!$B$3:$U$501,5,FALSE),"")</f>
        <v/>
      </c>
      <c r="AA164" s="1" t="str">
        <f>IFERROR(VLOOKUP($V164,CAPTURE_SITE_INFO!$B$3:$U$501,6,FALSE),"")</f>
        <v/>
      </c>
      <c r="AB164" s="1" t="str">
        <f>IFERROR(VLOOKUP($V164,CAPTURE_SITE_INFO!$B$3:$U$501,7,FALSE),"")</f>
        <v/>
      </c>
      <c r="AC164" s="1" t="str">
        <f>IFERROR(VLOOKUP($V164,CAPTURE_SITE_INFO!$B$3:$U$501,8,FALSE),"")</f>
        <v/>
      </c>
      <c r="AD164" s="16" t="str">
        <f>IFERROR(VLOOKUP($V164,CAPTURE_SITE_INFO!$B$3:$U$501,9,FALSE),"")</f>
        <v/>
      </c>
      <c r="AE164" s="16" t="str">
        <f>IFERROR(VLOOKUP($V164,CAPTURE_SITE_INFO!$B$3:$U$501,10,FALSE),"")</f>
        <v/>
      </c>
      <c r="AF164" s="190" t="str">
        <f>IFERROR(VLOOKUP($V164,CAPTURE_SITE_INFO!$B$3:$U$501,11,FALSE),"")</f>
        <v/>
      </c>
      <c r="AG164" s="190" t="str">
        <f>IFERROR(VLOOKUP($V164,CAPTURE_SITE_INFO!$B$3:$U$501,12,FALSE),"")</f>
        <v/>
      </c>
      <c r="AH164" s="1" t="str">
        <f>IFERROR(VLOOKUP($V164,CAPTURE_SITE_INFO!$B$3:$U$501,13,FALSE),"")</f>
        <v/>
      </c>
      <c r="AI164" s="1" t="str">
        <f>IFERROR(VLOOKUP($V164,CAPTURE_SITE_INFO!$B$3:$U$501,14,FALSE),"")</f>
        <v/>
      </c>
      <c r="AJ164" s="1" t="str">
        <f>IFERROR(VLOOKUP($V164,CAPTURE_SITE_INFO!$B$3:$U$501,15,FALSE),"")</f>
        <v/>
      </c>
      <c r="AK164" s="1" t="str">
        <f>IFERROR(VLOOKUP($V164,CAPTURE_SITE_INFO!$B$3:$U$501,16,FALSE),"")</f>
        <v/>
      </c>
      <c r="AL164" s="1" t="str">
        <f>IFERROR(VLOOKUP($V164,CAPTURE_SITE_INFO!$B$3:$U$501,17,FALSE),"")</f>
        <v/>
      </c>
      <c r="AM164" s="1" t="str">
        <f>IFERROR(VLOOKUP($V164,CAPTURE_SITE_INFO!$B$3:$U$501,18,FALSE),"")</f>
        <v/>
      </c>
      <c r="AN164" s="1" t="str">
        <f>IFERROR(VLOOKUP($V164,CAPTURE_SITE_INFO!$B$3:$U$501,19,FALSE),"")</f>
        <v/>
      </c>
      <c r="AO164" s="1" t="str">
        <f>IFERROR(VLOOKUP($V164,CAPTURE_SITE_INFO!$B$3:$U$501,20,FALSE),"")</f>
        <v/>
      </c>
      <c r="AP164" s="1" t="str">
        <f>IFERROR(VLOOKUP($V164,CAPTURE_SITE_INFO!$B$3:$V$501,21,FALSE),"")</f>
        <v/>
      </c>
    </row>
    <row r="165" spans="1:42" x14ac:dyDescent="0.25">
      <c r="A165" s="1" t="str">
        <f t="shared" si="4"/>
        <v/>
      </c>
      <c r="B165" s="1" t="str">
        <f>IF(CAPTURE_DATA!O166="NOBATS___","NOBATS",IF(CAPTURE_DATA!O166="___","",CAPTURE_DATA!O166))</f>
        <v/>
      </c>
      <c r="C165" s="1" t="str">
        <f t="shared" si="5"/>
        <v/>
      </c>
      <c r="D165" s="1" t="str">
        <f>IF(CAPTURE_DATA!Q166 = 0,"",CAPTURE_DATA!Q166)</f>
        <v/>
      </c>
      <c r="E165" s="1" t="str">
        <f>IF(CAPTURE_DATA!R166 = 0,"",CAPTURE_DATA!R166)</f>
        <v/>
      </c>
      <c r="F165" s="1" t="str">
        <f>IF(CAPTURE_DATA!S166 = 0,"",CAPTURE_DATA!S166)</f>
        <v/>
      </c>
      <c r="G165" s="1" t="str">
        <f>IF(CAPTURE_DATA!T166=0,"",CAPTURE_DATA!T166)</f>
        <v/>
      </c>
      <c r="H165" s="1" t="str">
        <f>IF(CAPTURE_DATA!U166=0,"",CAPTURE_DATA!U166)</f>
        <v/>
      </c>
      <c r="I165" s="1" t="str">
        <f>IF(CAPTURE_DATA!V166=0,"",CAPTURE_DATA!V166)</f>
        <v/>
      </c>
      <c r="J165" s="1" t="str">
        <f>IF(CAPTURE_DATA!W166=0,"",CAPTURE_DATA!W166)</f>
        <v/>
      </c>
      <c r="K165" s="1" t="str">
        <f>IF(CAPTURE_DATA!X166="","",CAPTURE_DATA!X166)</f>
        <v/>
      </c>
      <c r="L165" s="1" t="str">
        <f>IF(CAPTURE_DATA!Y166="","",CAPTURE_DATA!Y166)</f>
        <v/>
      </c>
      <c r="M165" s="1" t="str">
        <f>IF(CAPTURE_DATA!Z166="","",CAPTURE_DATA!Z166)</f>
        <v/>
      </c>
      <c r="N165" s="1" t="str">
        <f>IF(CAPTURE_DATA!AA166=0,"",CAPTURE_DATA!AA166)</f>
        <v/>
      </c>
      <c r="O165" s="1" t="str">
        <f>IF(CAPTURE_DATA!AB166=0,"",CAPTURE_DATA!AB166)</f>
        <v/>
      </c>
      <c r="P165" s="1" t="str">
        <f>IF(CAPTURE_DATA!AC166="-","",CAPTURE_DATA!AC166)</f>
        <v/>
      </c>
      <c r="Q165" s="1" t="str">
        <f>IF(CAPTURE_DATA!AD166=0,"",CAPTURE_DATA!AD166)</f>
        <v/>
      </c>
      <c r="R165" s="1" t="str">
        <f>IF(CAPTURE_DATA!AE166=0,"",CAPTURE_DATA!AE166)</f>
        <v/>
      </c>
      <c r="S165" s="1" t="str">
        <f>IF(CAPTURE_DATA!AF166=0,"",CAPTURE_DATA!AF166)</f>
        <v/>
      </c>
      <c r="T165" s="16" t="str">
        <f>IF(B165="","",IF(B165="NBAT","",CAPTURE_DATA!A166))</f>
        <v/>
      </c>
      <c r="U165" s="1" t="str">
        <f>IF(CAPTURE_DATA!AG166=0,"",CAPTURE_DATA!AG166)</f>
        <v/>
      </c>
      <c r="V165" s="1" t="str">
        <f>IF(CAPTURE_DATA!AH166=0,"",CAPTURE_DATA!AH166)</f>
        <v/>
      </c>
      <c r="W165" s="1" t="str">
        <f>IFERROR(VLOOKUP(V165,CAPTURE_SITE_INFO!$B$3:$U$501,2,FALSE),"")</f>
        <v/>
      </c>
      <c r="X165" s="1" t="str">
        <f>IFERROR(VLOOKUP($V165,CAPTURE_SITE_INFO!$B$3:$U$501,3,FALSE),"")</f>
        <v/>
      </c>
      <c r="Y165" s="189" t="str">
        <f>IFERROR(VLOOKUP($V165,CAPTURE_SITE_INFO!$B$3:$U$501,4,FALSE),"")</f>
        <v/>
      </c>
      <c r="Z165" s="1" t="str">
        <f>IFERROR(VLOOKUP($V165,CAPTURE_SITE_INFO!$B$3:$U$501,5,FALSE),"")</f>
        <v/>
      </c>
      <c r="AA165" s="1" t="str">
        <f>IFERROR(VLOOKUP($V165,CAPTURE_SITE_INFO!$B$3:$U$501,6,FALSE),"")</f>
        <v/>
      </c>
      <c r="AB165" s="1" t="str">
        <f>IFERROR(VLOOKUP($V165,CAPTURE_SITE_INFO!$B$3:$U$501,7,FALSE),"")</f>
        <v/>
      </c>
      <c r="AC165" s="1" t="str">
        <f>IFERROR(VLOOKUP($V165,CAPTURE_SITE_INFO!$B$3:$U$501,8,FALSE),"")</f>
        <v/>
      </c>
      <c r="AD165" s="16" t="str">
        <f>IFERROR(VLOOKUP($V165,CAPTURE_SITE_INFO!$B$3:$U$501,9,FALSE),"")</f>
        <v/>
      </c>
      <c r="AE165" s="16" t="str">
        <f>IFERROR(VLOOKUP($V165,CAPTURE_SITE_INFO!$B$3:$U$501,10,FALSE),"")</f>
        <v/>
      </c>
      <c r="AF165" s="190" t="str">
        <f>IFERROR(VLOOKUP($V165,CAPTURE_SITE_INFO!$B$3:$U$501,11,FALSE),"")</f>
        <v/>
      </c>
      <c r="AG165" s="190" t="str">
        <f>IFERROR(VLOOKUP($V165,CAPTURE_SITE_INFO!$B$3:$U$501,12,FALSE),"")</f>
        <v/>
      </c>
      <c r="AH165" s="1" t="str">
        <f>IFERROR(VLOOKUP($V165,CAPTURE_SITE_INFO!$B$3:$U$501,13,FALSE),"")</f>
        <v/>
      </c>
      <c r="AI165" s="1" t="str">
        <f>IFERROR(VLOOKUP($V165,CAPTURE_SITE_INFO!$B$3:$U$501,14,FALSE),"")</f>
        <v/>
      </c>
      <c r="AJ165" s="1" t="str">
        <f>IFERROR(VLOOKUP($V165,CAPTURE_SITE_INFO!$B$3:$U$501,15,FALSE),"")</f>
        <v/>
      </c>
      <c r="AK165" s="1" t="str">
        <f>IFERROR(VLOOKUP($V165,CAPTURE_SITE_INFO!$B$3:$U$501,16,FALSE),"")</f>
        <v/>
      </c>
      <c r="AL165" s="1" t="str">
        <f>IFERROR(VLOOKUP($V165,CAPTURE_SITE_INFO!$B$3:$U$501,17,FALSE),"")</f>
        <v/>
      </c>
      <c r="AM165" s="1" t="str">
        <f>IFERROR(VLOOKUP($V165,CAPTURE_SITE_INFO!$B$3:$U$501,18,FALSE),"")</f>
        <v/>
      </c>
      <c r="AN165" s="1" t="str">
        <f>IFERROR(VLOOKUP($V165,CAPTURE_SITE_INFO!$B$3:$U$501,19,FALSE),"")</f>
        <v/>
      </c>
      <c r="AO165" s="1" t="str">
        <f>IFERROR(VLOOKUP($V165,CAPTURE_SITE_INFO!$B$3:$U$501,20,FALSE),"")</f>
        <v/>
      </c>
      <c r="AP165" s="1" t="str">
        <f>IFERROR(VLOOKUP($V165,CAPTURE_SITE_INFO!$B$3:$V$501,21,FALSE),"")</f>
        <v/>
      </c>
    </row>
    <row r="166" spans="1:42" x14ac:dyDescent="0.25">
      <c r="A166" s="1" t="str">
        <f t="shared" si="4"/>
        <v/>
      </c>
      <c r="B166" s="1" t="str">
        <f>IF(CAPTURE_DATA!O167="NOBATS___","NOBATS",IF(CAPTURE_DATA!O167="___","",CAPTURE_DATA!O167))</f>
        <v/>
      </c>
      <c r="C166" s="1" t="str">
        <f t="shared" si="5"/>
        <v/>
      </c>
      <c r="D166" s="1" t="str">
        <f>IF(CAPTURE_DATA!Q167 = 0,"",CAPTURE_DATA!Q167)</f>
        <v/>
      </c>
      <c r="E166" s="1" t="str">
        <f>IF(CAPTURE_DATA!R167 = 0,"",CAPTURE_DATA!R167)</f>
        <v/>
      </c>
      <c r="F166" s="1" t="str">
        <f>IF(CAPTURE_DATA!S167 = 0,"",CAPTURE_DATA!S167)</f>
        <v/>
      </c>
      <c r="G166" s="1" t="str">
        <f>IF(CAPTURE_DATA!T167=0,"",CAPTURE_DATA!T167)</f>
        <v/>
      </c>
      <c r="H166" s="1" t="str">
        <f>IF(CAPTURE_DATA!U167=0,"",CAPTURE_DATA!U167)</f>
        <v/>
      </c>
      <c r="I166" s="1" t="str">
        <f>IF(CAPTURE_DATA!V167=0,"",CAPTURE_DATA!V167)</f>
        <v/>
      </c>
      <c r="J166" s="1" t="str">
        <f>IF(CAPTURE_DATA!W167=0,"",CAPTURE_DATA!W167)</f>
        <v/>
      </c>
      <c r="K166" s="1" t="str">
        <f>IF(CAPTURE_DATA!X167="","",CAPTURE_DATA!X167)</f>
        <v/>
      </c>
      <c r="L166" s="1" t="str">
        <f>IF(CAPTURE_DATA!Y167="","",CAPTURE_DATA!Y167)</f>
        <v/>
      </c>
      <c r="M166" s="1" t="str">
        <f>IF(CAPTURE_DATA!Z167="","",CAPTURE_DATA!Z167)</f>
        <v/>
      </c>
      <c r="N166" s="1" t="str">
        <f>IF(CAPTURE_DATA!AA167=0,"",CAPTURE_DATA!AA167)</f>
        <v/>
      </c>
      <c r="O166" s="1" t="str">
        <f>IF(CAPTURE_DATA!AB167=0,"",CAPTURE_DATA!AB167)</f>
        <v/>
      </c>
      <c r="P166" s="1" t="str">
        <f>IF(CAPTURE_DATA!AC167="-","",CAPTURE_DATA!AC167)</f>
        <v/>
      </c>
      <c r="Q166" s="1" t="str">
        <f>IF(CAPTURE_DATA!AD167=0,"",CAPTURE_DATA!AD167)</f>
        <v/>
      </c>
      <c r="R166" s="1" t="str">
        <f>IF(CAPTURE_DATA!AE167=0,"",CAPTURE_DATA!AE167)</f>
        <v/>
      </c>
      <c r="S166" s="1" t="str">
        <f>IF(CAPTURE_DATA!AF167=0,"",CAPTURE_DATA!AF167)</f>
        <v/>
      </c>
      <c r="T166" s="16" t="str">
        <f>IF(B166="","",IF(B166="NBAT","",CAPTURE_DATA!A167))</f>
        <v/>
      </c>
      <c r="U166" s="1" t="str">
        <f>IF(CAPTURE_DATA!AG167=0,"",CAPTURE_DATA!AG167)</f>
        <v/>
      </c>
      <c r="V166" s="1" t="str">
        <f>IF(CAPTURE_DATA!AH167=0,"",CAPTURE_DATA!AH167)</f>
        <v/>
      </c>
      <c r="W166" s="1" t="str">
        <f>IFERROR(VLOOKUP(V166,CAPTURE_SITE_INFO!$B$3:$U$501,2,FALSE),"")</f>
        <v/>
      </c>
      <c r="X166" s="1" t="str">
        <f>IFERROR(VLOOKUP($V166,CAPTURE_SITE_INFO!$B$3:$U$501,3,FALSE),"")</f>
        <v/>
      </c>
      <c r="Y166" s="189" t="str">
        <f>IFERROR(VLOOKUP($V166,CAPTURE_SITE_INFO!$B$3:$U$501,4,FALSE),"")</f>
        <v/>
      </c>
      <c r="Z166" s="1" t="str">
        <f>IFERROR(VLOOKUP($V166,CAPTURE_SITE_INFO!$B$3:$U$501,5,FALSE),"")</f>
        <v/>
      </c>
      <c r="AA166" s="1" t="str">
        <f>IFERROR(VLOOKUP($V166,CAPTURE_SITE_INFO!$B$3:$U$501,6,FALSE),"")</f>
        <v/>
      </c>
      <c r="AB166" s="1" t="str">
        <f>IFERROR(VLOOKUP($V166,CAPTURE_SITE_INFO!$B$3:$U$501,7,FALSE),"")</f>
        <v/>
      </c>
      <c r="AC166" s="1" t="str">
        <f>IFERROR(VLOOKUP($V166,CAPTURE_SITE_INFO!$B$3:$U$501,8,FALSE),"")</f>
        <v/>
      </c>
      <c r="AD166" s="16" t="str">
        <f>IFERROR(VLOOKUP($V166,CAPTURE_SITE_INFO!$B$3:$U$501,9,FALSE),"")</f>
        <v/>
      </c>
      <c r="AE166" s="16" t="str">
        <f>IFERROR(VLOOKUP($V166,CAPTURE_SITE_INFO!$B$3:$U$501,10,FALSE),"")</f>
        <v/>
      </c>
      <c r="AF166" s="190" t="str">
        <f>IFERROR(VLOOKUP($V166,CAPTURE_SITE_INFO!$B$3:$U$501,11,FALSE),"")</f>
        <v/>
      </c>
      <c r="AG166" s="190" t="str">
        <f>IFERROR(VLOOKUP($V166,CAPTURE_SITE_INFO!$B$3:$U$501,12,FALSE),"")</f>
        <v/>
      </c>
      <c r="AH166" s="1" t="str">
        <f>IFERROR(VLOOKUP($V166,CAPTURE_SITE_INFO!$B$3:$U$501,13,FALSE),"")</f>
        <v/>
      </c>
      <c r="AI166" s="1" t="str">
        <f>IFERROR(VLOOKUP($V166,CAPTURE_SITE_INFO!$B$3:$U$501,14,FALSE),"")</f>
        <v/>
      </c>
      <c r="AJ166" s="1" t="str">
        <f>IFERROR(VLOOKUP($V166,CAPTURE_SITE_INFO!$B$3:$U$501,15,FALSE),"")</f>
        <v/>
      </c>
      <c r="AK166" s="1" t="str">
        <f>IFERROR(VLOOKUP($V166,CAPTURE_SITE_INFO!$B$3:$U$501,16,FALSE),"")</f>
        <v/>
      </c>
      <c r="AL166" s="1" t="str">
        <f>IFERROR(VLOOKUP($V166,CAPTURE_SITE_INFO!$B$3:$U$501,17,FALSE),"")</f>
        <v/>
      </c>
      <c r="AM166" s="1" t="str">
        <f>IFERROR(VLOOKUP($V166,CAPTURE_SITE_INFO!$B$3:$U$501,18,FALSE),"")</f>
        <v/>
      </c>
      <c r="AN166" s="1" t="str">
        <f>IFERROR(VLOOKUP($V166,CAPTURE_SITE_INFO!$B$3:$U$501,19,FALSE),"")</f>
        <v/>
      </c>
      <c r="AO166" s="1" t="str">
        <f>IFERROR(VLOOKUP($V166,CAPTURE_SITE_INFO!$B$3:$U$501,20,FALSE),"")</f>
        <v/>
      </c>
      <c r="AP166" s="1" t="str">
        <f>IFERROR(VLOOKUP($V166,CAPTURE_SITE_INFO!$B$3:$V$501,21,FALSE),"")</f>
        <v/>
      </c>
    </row>
    <row r="167" spans="1:42" x14ac:dyDescent="0.25">
      <c r="A167" s="1" t="str">
        <f t="shared" si="4"/>
        <v/>
      </c>
      <c r="B167" s="1" t="str">
        <f>IF(CAPTURE_DATA!O168="NOBATS___","NOBATS",IF(CAPTURE_DATA!O168="___","",CAPTURE_DATA!O168))</f>
        <v/>
      </c>
      <c r="C167" s="1" t="str">
        <f t="shared" si="5"/>
        <v/>
      </c>
      <c r="D167" s="1" t="str">
        <f>IF(CAPTURE_DATA!Q168 = 0,"",CAPTURE_DATA!Q168)</f>
        <v/>
      </c>
      <c r="E167" s="1" t="str">
        <f>IF(CAPTURE_DATA!R168 = 0,"",CAPTURE_DATA!R168)</f>
        <v/>
      </c>
      <c r="F167" s="1" t="str">
        <f>IF(CAPTURE_DATA!S168 = 0,"",CAPTURE_DATA!S168)</f>
        <v/>
      </c>
      <c r="G167" s="1" t="str">
        <f>IF(CAPTURE_DATA!T168=0,"",CAPTURE_DATA!T168)</f>
        <v/>
      </c>
      <c r="H167" s="1" t="str">
        <f>IF(CAPTURE_DATA!U168=0,"",CAPTURE_DATA!U168)</f>
        <v/>
      </c>
      <c r="I167" s="1" t="str">
        <f>IF(CAPTURE_DATA!V168=0,"",CAPTURE_DATA!V168)</f>
        <v/>
      </c>
      <c r="J167" s="1" t="str">
        <f>IF(CAPTURE_DATA!W168=0,"",CAPTURE_DATA!W168)</f>
        <v/>
      </c>
      <c r="K167" s="1" t="str">
        <f>IF(CAPTURE_DATA!X168="","",CAPTURE_DATA!X168)</f>
        <v/>
      </c>
      <c r="L167" s="1" t="str">
        <f>IF(CAPTURE_DATA!Y168="","",CAPTURE_DATA!Y168)</f>
        <v/>
      </c>
      <c r="M167" s="1" t="str">
        <f>IF(CAPTURE_DATA!Z168="","",CAPTURE_DATA!Z168)</f>
        <v/>
      </c>
      <c r="N167" s="1" t="str">
        <f>IF(CAPTURE_DATA!AA168=0,"",CAPTURE_DATA!AA168)</f>
        <v/>
      </c>
      <c r="O167" s="1" t="str">
        <f>IF(CAPTURE_DATA!AB168=0,"",CAPTURE_DATA!AB168)</f>
        <v/>
      </c>
      <c r="P167" s="1" t="str">
        <f>IF(CAPTURE_DATA!AC168="-","",CAPTURE_DATA!AC168)</f>
        <v/>
      </c>
      <c r="Q167" s="1" t="str">
        <f>IF(CAPTURE_DATA!AD168=0,"",CAPTURE_DATA!AD168)</f>
        <v/>
      </c>
      <c r="R167" s="1" t="str">
        <f>IF(CAPTURE_DATA!AE168=0,"",CAPTURE_DATA!AE168)</f>
        <v/>
      </c>
      <c r="S167" s="1" t="str">
        <f>IF(CAPTURE_DATA!AF168=0,"",CAPTURE_DATA!AF168)</f>
        <v/>
      </c>
      <c r="T167" s="16" t="str">
        <f>IF(B167="","",IF(B167="NBAT","",CAPTURE_DATA!A168))</f>
        <v/>
      </c>
      <c r="U167" s="1" t="str">
        <f>IF(CAPTURE_DATA!AG168=0,"",CAPTURE_DATA!AG168)</f>
        <v/>
      </c>
      <c r="V167" s="1" t="str">
        <f>IF(CAPTURE_DATA!AH168=0,"",CAPTURE_DATA!AH168)</f>
        <v/>
      </c>
      <c r="W167" s="1" t="str">
        <f>IFERROR(VLOOKUP(V167,CAPTURE_SITE_INFO!$B$3:$U$501,2,FALSE),"")</f>
        <v/>
      </c>
      <c r="X167" s="1" t="str">
        <f>IFERROR(VLOOKUP($V167,CAPTURE_SITE_INFO!$B$3:$U$501,3,FALSE),"")</f>
        <v/>
      </c>
      <c r="Y167" s="189" t="str">
        <f>IFERROR(VLOOKUP($V167,CAPTURE_SITE_INFO!$B$3:$U$501,4,FALSE),"")</f>
        <v/>
      </c>
      <c r="Z167" s="1" t="str">
        <f>IFERROR(VLOOKUP($V167,CAPTURE_SITE_INFO!$B$3:$U$501,5,FALSE),"")</f>
        <v/>
      </c>
      <c r="AA167" s="1" t="str">
        <f>IFERROR(VLOOKUP($V167,CAPTURE_SITE_INFO!$B$3:$U$501,6,FALSE),"")</f>
        <v/>
      </c>
      <c r="AB167" s="1" t="str">
        <f>IFERROR(VLOOKUP($V167,CAPTURE_SITE_INFO!$B$3:$U$501,7,FALSE),"")</f>
        <v/>
      </c>
      <c r="AC167" s="1" t="str">
        <f>IFERROR(VLOOKUP($V167,CAPTURE_SITE_INFO!$B$3:$U$501,8,FALSE),"")</f>
        <v/>
      </c>
      <c r="AD167" s="16" t="str">
        <f>IFERROR(VLOOKUP($V167,CAPTURE_SITE_INFO!$B$3:$U$501,9,FALSE),"")</f>
        <v/>
      </c>
      <c r="AE167" s="16" t="str">
        <f>IFERROR(VLOOKUP($V167,CAPTURE_SITE_INFO!$B$3:$U$501,10,FALSE),"")</f>
        <v/>
      </c>
      <c r="AF167" s="190" t="str">
        <f>IFERROR(VLOOKUP($V167,CAPTURE_SITE_INFO!$B$3:$U$501,11,FALSE),"")</f>
        <v/>
      </c>
      <c r="AG167" s="190" t="str">
        <f>IFERROR(VLOOKUP($V167,CAPTURE_SITE_INFO!$B$3:$U$501,12,FALSE),"")</f>
        <v/>
      </c>
      <c r="AH167" s="1" t="str">
        <f>IFERROR(VLOOKUP($V167,CAPTURE_SITE_INFO!$B$3:$U$501,13,FALSE),"")</f>
        <v/>
      </c>
      <c r="AI167" s="1" t="str">
        <f>IFERROR(VLOOKUP($V167,CAPTURE_SITE_INFO!$B$3:$U$501,14,FALSE),"")</f>
        <v/>
      </c>
      <c r="AJ167" s="1" t="str">
        <f>IFERROR(VLOOKUP($V167,CAPTURE_SITE_INFO!$B$3:$U$501,15,FALSE),"")</f>
        <v/>
      </c>
      <c r="AK167" s="1" t="str">
        <f>IFERROR(VLOOKUP($V167,CAPTURE_SITE_INFO!$B$3:$U$501,16,FALSE),"")</f>
        <v/>
      </c>
      <c r="AL167" s="1" t="str">
        <f>IFERROR(VLOOKUP($V167,CAPTURE_SITE_INFO!$B$3:$U$501,17,FALSE),"")</f>
        <v/>
      </c>
      <c r="AM167" s="1" t="str">
        <f>IFERROR(VLOOKUP($V167,CAPTURE_SITE_INFO!$B$3:$U$501,18,FALSE),"")</f>
        <v/>
      </c>
      <c r="AN167" s="1" t="str">
        <f>IFERROR(VLOOKUP($V167,CAPTURE_SITE_INFO!$B$3:$U$501,19,FALSE),"")</f>
        <v/>
      </c>
      <c r="AO167" s="1" t="str">
        <f>IFERROR(VLOOKUP($V167,CAPTURE_SITE_INFO!$B$3:$U$501,20,FALSE),"")</f>
        <v/>
      </c>
      <c r="AP167" s="1" t="str">
        <f>IFERROR(VLOOKUP($V167,CAPTURE_SITE_INFO!$B$3:$V$501,21,FALSE),"")</f>
        <v/>
      </c>
    </row>
    <row r="168" spans="1:42" x14ac:dyDescent="0.25">
      <c r="A168" s="1" t="str">
        <f t="shared" si="4"/>
        <v/>
      </c>
      <c r="B168" s="1" t="str">
        <f>IF(CAPTURE_DATA!O169="NOBATS___","NOBATS",IF(CAPTURE_DATA!O169="___","",CAPTURE_DATA!O169))</f>
        <v/>
      </c>
      <c r="C168" s="1" t="str">
        <f t="shared" si="5"/>
        <v/>
      </c>
      <c r="D168" s="1" t="str">
        <f>IF(CAPTURE_DATA!Q169 = 0,"",CAPTURE_DATA!Q169)</f>
        <v/>
      </c>
      <c r="E168" s="1" t="str">
        <f>IF(CAPTURE_DATA!R169 = 0,"",CAPTURE_DATA!R169)</f>
        <v/>
      </c>
      <c r="F168" s="1" t="str">
        <f>IF(CAPTURE_DATA!S169 = 0,"",CAPTURE_DATA!S169)</f>
        <v/>
      </c>
      <c r="G168" s="1" t="str">
        <f>IF(CAPTURE_DATA!T169=0,"",CAPTURE_DATA!T169)</f>
        <v/>
      </c>
      <c r="H168" s="1" t="str">
        <f>IF(CAPTURE_DATA!U169=0,"",CAPTURE_DATA!U169)</f>
        <v/>
      </c>
      <c r="I168" s="1" t="str">
        <f>IF(CAPTURE_DATA!V169=0,"",CAPTURE_DATA!V169)</f>
        <v/>
      </c>
      <c r="J168" s="1" t="str">
        <f>IF(CAPTURE_DATA!W169=0,"",CAPTURE_DATA!W169)</f>
        <v/>
      </c>
      <c r="K168" s="1" t="str">
        <f>IF(CAPTURE_DATA!X169="","",CAPTURE_DATA!X169)</f>
        <v/>
      </c>
      <c r="L168" s="1" t="str">
        <f>IF(CAPTURE_DATA!Y169="","",CAPTURE_DATA!Y169)</f>
        <v/>
      </c>
      <c r="M168" s="1" t="str">
        <f>IF(CAPTURE_DATA!Z169="","",CAPTURE_DATA!Z169)</f>
        <v/>
      </c>
      <c r="N168" s="1" t="str">
        <f>IF(CAPTURE_DATA!AA169=0,"",CAPTURE_DATA!AA169)</f>
        <v/>
      </c>
      <c r="O168" s="1" t="str">
        <f>IF(CAPTURE_DATA!AB169=0,"",CAPTURE_DATA!AB169)</f>
        <v/>
      </c>
      <c r="P168" s="1" t="str">
        <f>IF(CAPTURE_DATA!AC169="-","",CAPTURE_DATA!AC169)</f>
        <v/>
      </c>
      <c r="Q168" s="1" t="str">
        <f>IF(CAPTURE_DATA!AD169=0,"",CAPTURE_DATA!AD169)</f>
        <v/>
      </c>
      <c r="R168" s="1" t="str">
        <f>IF(CAPTURE_DATA!AE169=0,"",CAPTURE_DATA!AE169)</f>
        <v/>
      </c>
      <c r="S168" s="1" t="str">
        <f>IF(CAPTURE_DATA!AF169=0,"",CAPTURE_DATA!AF169)</f>
        <v/>
      </c>
      <c r="T168" s="16" t="str">
        <f>IF(B168="","",IF(B168="NBAT","",CAPTURE_DATA!A169))</f>
        <v/>
      </c>
      <c r="U168" s="1" t="str">
        <f>IF(CAPTURE_DATA!AG169=0,"",CAPTURE_DATA!AG169)</f>
        <v/>
      </c>
      <c r="V168" s="1" t="str">
        <f>IF(CAPTURE_DATA!AH169=0,"",CAPTURE_DATA!AH169)</f>
        <v/>
      </c>
      <c r="W168" s="1" t="str">
        <f>IFERROR(VLOOKUP(V168,CAPTURE_SITE_INFO!$B$3:$U$501,2,FALSE),"")</f>
        <v/>
      </c>
      <c r="X168" s="1" t="str">
        <f>IFERROR(VLOOKUP($V168,CAPTURE_SITE_INFO!$B$3:$U$501,3,FALSE),"")</f>
        <v/>
      </c>
      <c r="Y168" s="189" t="str">
        <f>IFERROR(VLOOKUP($V168,CAPTURE_SITE_INFO!$B$3:$U$501,4,FALSE),"")</f>
        <v/>
      </c>
      <c r="Z168" s="1" t="str">
        <f>IFERROR(VLOOKUP($V168,CAPTURE_SITE_INFO!$B$3:$U$501,5,FALSE),"")</f>
        <v/>
      </c>
      <c r="AA168" s="1" t="str">
        <f>IFERROR(VLOOKUP($V168,CAPTURE_SITE_INFO!$B$3:$U$501,6,FALSE),"")</f>
        <v/>
      </c>
      <c r="AB168" s="1" t="str">
        <f>IFERROR(VLOOKUP($V168,CAPTURE_SITE_INFO!$B$3:$U$501,7,FALSE),"")</f>
        <v/>
      </c>
      <c r="AC168" s="1" t="str">
        <f>IFERROR(VLOOKUP($V168,CAPTURE_SITE_INFO!$B$3:$U$501,8,FALSE),"")</f>
        <v/>
      </c>
      <c r="AD168" s="16" t="str">
        <f>IFERROR(VLOOKUP($V168,CAPTURE_SITE_INFO!$B$3:$U$501,9,FALSE),"")</f>
        <v/>
      </c>
      <c r="AE168" s="16" t="str">
        <f>IFERROR(VLOOKUP($V168,CAPTURE_SITE_INFO!$B$3:$U$501,10,FALSE),"")</f>
        <v/>
      </c>
      <c r="AF168" s="190" t="str">
        <f>IFERROR(VLOOKUP($V168,CAPTURE_SITE_INFO!$B$3:$U$501,11,FALSE),"")</f>
        <v/>
      </c>
      <c r="AG168" s="190" t="str">
        <f>IFERROR(VLOOKUP($V168,CAPTURE_SITE_INFO!$B$3:$U$501,12,FALSE),"")</f>
        <v/>
      </c>
      <c r="AH168" s="1" t="str">
        <f>IFERROR(VLOOKUP($V168,CAPTURE_SITE_INFO!$B$3:$U$501,13,FALSE),"")</f>
        <v/>
      </c>
      <c r="AI168" s="1" t="str">
        <f>IFERROR(VLOOKUP($V168,CAPTURE_SITE_INFO!$B$3:$U$501,14,FALSE),"")</f>
        <v/>
      </c>
      <c r="AJ168" s="1" t="str">
        <f>IFERROR(VLOOKUP($V168,CAPTURE_SITE_INFO!$B$3:$U$501,15,FALSE),"")</f>
        <v/>
      </c>
      <c r="AK168" s="1" t="str">
        <f>IFERROR(VLOOKUP($V168,CAPTURE_SITE_INFO!$B$3:$U$501,16,FALSE),"")</f>
        <v/>
      </c>
      <c r="AL168" s="1" t="str">
        <f>IFERROR(VLOOKUP($V168,CAPTURE_SITE_INFO!$B$3:$U$501,17,FALSE),"")</f>
        <v/>
      </c>
      <c r="AM168" s="1" t="str">
        <f>IFERROR(VLOOKUP($V168,CAPTURE_SITE_INFO!$B$3:$U$501,18,FALSE),"")</f>
        <v/>
      </c>
      <c r="AN168" s="1" t="str">
        <f>IFERROR(VLOOKUP($V168,CAPTURE_SITE_INFO!$B$3:$U$501,19,FALSE),"")</f>
        <v/>
      </c>
      <c r="AO168" s="1" t="str">
        <f>IFERROR(VLOOKUP($V168,CAPTURE_SITE_INFO!$B$3:$U$501,20,FALSE),"")</f>
        <v/>
      </c>
      <c r="AP168" s="1" t="str">
        <f>IFERROR(VLOOKUP($V168,CAPTURE_SITE_INFO!$B$3:$V$501,21,FALSE),"")</f>
        <v/>
      </c>
    </row>
    <row r="169" spans="1:42" x14ac:dyDescent="0.25">
      <c r="A169" s="1" t="str">
        <f t="shared" si="4"/>
        <v/>
      </c>
      <c r="B169" s="1" t="str">
        <f>IF(CAPTURE_DATA!O170="NOBATS___","NOBATS",IF(CAPTURE_DATA!O170="___","",CAPTURE_DATA!O170))</f>
        <v/>
      </c>
      <c r="C169" s="1" t="str">
        <f t="shared" si="5"/>
        <v/>
      </c>
      <c r="D169" s="1" t="str">
        <f>IF(CAPTURE_DATA!Q170 = 0,"",CAPTURE_DATA!Q170)</f>
        <v/>
      </c>
      <c r="E169" s="1" t="str">
        <f>IF(CAPTURE_DATA!R170 = 0,"",CAPTURE_DATA!R170)</f>
        <v/>
      </c>
      <c r="F169" s="1" t="str">
        <f>IF(CAPTURE_DATA!S170 = 0,"",CAPTURE_DATA!S170)</f>
        <v/>
      </c>
      <c r="G169" s="1" t="str">
        <f>IF(CAPTURE_DATA!T170=0,"",CAPTURE_DATA!T170)</f>
        <v/>
      </c>
      <c r="H169" s="1" t="str">
        <f>IF(CAPTURE_DATA!U170=0,"",CAPTURE_DATA!U170)</f>
        <v/>
      </c>
      <c r="I169" s="1" t="str">
        <f>IF(CAPTURE_DATA!V170=0,"",CAPTURE_DATA!V170)</f>
        <v/>
      </c>
      <c r="J169" s="1" t="str">
        <f>IF(CAPTURE_DATA!W170=0,"",CAPTURE_DATA!W170)</f>
        <v/>
      </c>
      <c r="K169" s="1" t="str">
        <f>IF(CAPTURE_DATA!X170="","",CAPTURE_DATA!X170)</f>
        <v/>
      </c>
      <c r="L169" s="1" t="str">
        <f>IF(CAPTURE_DATA!Y170="","",CAPTURE_DATA!Y170)</f>
        <v/>
      </c>
      <c r="M169" s="1" t="str">
        <f>IF(CAPTURE_DATA!Z170="","",CAPTURE_DATA!Z170)</f>
        <v/>
      </c>
      <c r="N169" s="1" t="str">
        <f>IF(CAPTURE_DATA!AA170=0,"",CAPTURE_DATA!AA170)</f>
        <v/>
      </c>
      <c r="O169" s="1" t="str">
        <f>IF(CAPTURE_DATA!AB170=0,"",CAPTURE_DATA!AB170)</f>
        <v/>
      </c>
      <c r="P169" s="1" t="str">
        <f>IF(CAPTURE_DATA!AC170="-","",CAPTURE_DATA!AC170)</f>
        <v/>
      </c>
      <c r="Q169" s="1" t="str">
        <f>IF(CAPTURE_DATA!AD170=0,"",CAPTURE_DATA!AD170)</f>
        <v/>
      </c>
      <c r="R169" s="1" t="str">
        <f>IF(CAPTURE_DATA!AE170=0,"",CAPTURE_DATA!AE170)</f>
        <v/>
      </c>
      <c r="S169" s="1" t="str">
        <f>IF(CAPTURE_DATA!AF170=0,"",CAPTURE_DATA!AF170)</f>
        <v/>
      </c>
      <c r="T169" s="16" t="str">
        <f>IF(B169="","",IF(B169="NBAT","",CAPTURE_DATA!A170))</f>
        <v/>
      </c>
      <c r="U169" s="1" t="str">
        <f>IF(CAPTURE_DATA!AG170=0,"",CAPTURE_DATA!AG170)</f>
        <v/>
      </c>
      <c r="V169" s="1" t="str">
        <f>IF(CAPTURE_DATA!AH170=0,"",CAPTURE_DATA!AH170)</f>
        <v/>
      </c>
      <c r="W169" s="1" t="str">
        <f>IFERROR(VLOOKUP(V169,CAPTURE_SITE_INFO!$B$3:$U$501,2,FALSE),"")</f>
        <v/>
      </c>
      <c r="X169" s="1" t="str">
        <f>IFERROR(VLOOKUP($V169,CAPTURE_SITE_INFO!$B$3:$U$501,3,FALSE),"")</f>
        <v/>
      </c>
      <c r="Y169" s="189" t="str">
        <f>IFERROR(VLOOKUP($V169,CAPTURE_SITE_INFO!$B$3:$U$501,4,FALSE),"")</f>
        <v/>
      </c>
      <c r="Z169" s="1" t="str">
        <f>IFERROR(VLOOKUP($V169,CAPTURE_SITE_INFO!$B$3:$U$501,5,FALSE),"")</f>
        <v/>
      </c>
      <c r="AA169" s="1" t="str">
        <f>IFERROR(VLOOKUP($V169,CAPTURE_SITE_INFO!$B$3:$U$501,6,FALSE),"")</f>
        <v/>
      </c>
      <c r="AB169" s="1" t="str">
        <f>IFERROR(VLOOKUP($V169,CAPTURE_SITE_INFO!$B$3:$U$501,7,FALSE),"")</f>
        <v/>
      </c>
      <c r="AC169" s="1" t="str">
        <f>IFERROR(VLOOKUP($V169,CAPTURE_SITE_INFO!$B$3:$U$501,8,FALSE),"")</f>
        <v/>
      </c>
      <c r="AD169" s="16" t="str">
        <f>IFERROR(VLOOKUP($V169,CAPTURE_SITE_INFO!$B$3:$U$501,9,FALSE),"")</f>
        <v/>
      </c>
      <c r="AE169" s="16" t="str">
        <f>IFERROR(VLOOKUP($V169,CAPTURE_SITE_INFO!$B$3:$U$501,10,FALSE),"")</f>
        <v/>
      </c>
      <c r="AF169" s="190" t="str">
        <f>IFERROR(VLOOKUP($V169,CAPTURE_SITE_INFO!$B$3:$U$501,11,FALSE),"")</f>
        <v/>
      </c>
      <c r="AG169" s="190" t="str">
        <f>IFERROR(VLOOKUP($V169,CAPTURE_SITE_INFO!$B$3:$U$501,12,FALSE),"")</f>
        <v/>
      </c>
      <c r="AH169" s="1" t="str">
        <f>IFERROR(VLOOKUP($V169,CAPTURE_SITE_INFO!$B$3:$U$501,13,FALSE),"")</f>
        <v/>
      </c>
      <c r="AI169" s="1" t="str">
        <f>IFERROR(VLOOKUP($V169,CAPTURE_SITE_INFO!$B$3:$U$501,14,FALSE),"")</f>
        <v/>
      </c>
      <c r="AJ169" s="1" t="str">
        <f>IFERROR(VLOOKUP($V169,CAPTURE_SITE_INFO!$B$3:$U$501,15,FALSE),"")</f>
        <v/>
      </c>
      <c r="AK169" s="1" t="str">
        <f>IFERROR(VLOOKUP($V169,CAPTURE_SITE_INFO!$B$3:$U$501,16,FALSE),"")</f>
        <v/>
      </c>
      <c r="AL169" s="1" t="str">
        <f>IFERROR(VLOOKUP($V169,CAPTURE_SITE_INFO!$B$3:$U$501,17,FALSE),"")</f>
        <v/>
      </c>
      <c r="AM169" s="1" t="str">
        <f>IFERROR(VLOOKUP($V169,CAPTURE_SITE_INFO!$B$3:$U$501,18,FALSE),"")</f>
        <v/>
      </c>
      <c r="AN169" s="1" t="str">
        <f>IFERROR(VLOOKUP($V169,CAPTURE_SITE_INFO!$B$3:$U$501,19,FALSE),"")</f>
        <v/>
      </c>
      <c r="AO169" s="1" t="str">
        <f>IFERROR(VLOOKUP($V169,CAPTURE_SITE_INFO!$B$3:$U$501,20,FALSE),"")</f>
        <v/>
      </c>
      <c r="AP169" s="1" t="str">
        <f>IFERROR(VLOOKUP($V169,CAPTURE_SITE_INFO!$B$3:$V$501,21,FALSE),"")</f>
        <v/>
      </c>
    </row>
    <row r="170" spans="1:42" x14ac:dyDescent="0.25">
      <c r="A170" s="1" t="str">
        <f t="shared" si="4"/>
        <v/>
      </c>
      <c r="B170" s="1" t="str">
        <f>IF(CAPTURE_DATA!O171="NOBATS___","NOBATS",IF(CAPTURE_DATA!O171="___","",CAPTURE_DATA!O171))</f>
        <v/>
      </c>
      <c r="C170" s="1" t="str">
        <f t="shared" si="5"/>
        <v/>
      </c>
      <c r="D170" s="1" t="str">
        <f>IF(CAPTURE_DATA!Q171 = 0,"",CAPTURE_DATA!Q171)</f>
        <v/>
      </c>
      <c r="E170" s="1" t="str">
        <f>IF(CAPTURE_DATA!R171 = 0,"",CAPTURE_DATA!R171)</f>
        <v/>
      </c>
      <c r="F170" s="1" t="str">
        <f>IF(CAPTURE_DATA!S171 = 0,"",CAPTURE_DATA!S171)</f>
        <v/>
      </c>
      <c r="G170" s="1" t="str">
        <f>IF(CAPTURE_DATA!T171=0,"",CAPTURE_DATA!T171)</f>
        <v/>
      </c>
      <c r="H170" s="1" t="str">
        <f>IF(CAPTURE_DATA!U171=0,"",CAPTURE_DATA!U171)</f>
        <v/>
      </c>
      <c r="I170" s="1" t="str">
        <f>IF(CAPTURE_DATA!V171=0,"",CAPTURE_DATA!V171)</f>
        <v/>
      </c>
      <c r="J170" s="1" t="str">
        <f>IF(CAPTURE_DATA!W171=0,"",CAPTURE_DATA!W171)</f>
        <v/>
      </c>
      <c r="K170" s="1" t="str">
        <f>IF(CAPTURE_DATA!X171="","",CAPTURE_DATA!X171)</f>
        <v/>
      </c>
      <c r="L170" s="1" t="str">
        <f>IF(CAPTURE_DATA!Y171="","",CAPTURE_DATA!Y171)</f>
        <v/>
      </c>
      <c r="M170" s="1" t="str">
        <f>IF(CAPTURE_DATA!Z171="","",CAPTURE_DATA!Z171)</f>
        <v/>
      </c>
      <c r="N170" s="1" t="str">
        <f>IF(CAPTURE_DATA!AA171=0,"",CAPTURE_DATA!AA171)</f>
        <v/>
      </c>
      <c r="O170" s="1" t="str">
        <f>IF(CAPTURE_DATA!AB171=0,"",CAPTURE_DATA!AB171)</f>
        <v/>
      </c>
      <c r="P170" s="1" t="str">
        <f>IF(CAPTURE_DATA!AC171="-","",CAPTURE_DATA!AC171)</f>
        <v/>
      </c>
      <c r="Q170" s="1" t="str">
        <f>IF(CAPTURE_DATA!AD171=0,"",CAPTURE_DATA!AD171)</f>
        <v/>
      </c>
      <c r="R170" s="1" t="str">
        <f>IF(CAPTURE_DATA!AE171=0,"",CAPTURE_DATA!AE171)</f>
        <v/>
      </c>
      <c r="S170" s="1" t="str">
        <f>IF(CAPTURE_DATA!AF171=0,"",CAPTURE_DATA!AF171)</f>
        <v/>
      </c>
      <c r="T170" s="16" t="str">
        <f>IF(B170="","",IF(B170="NBAT","",CAPTURE_DATA!A171))</f>
        <v/>
      </c>
      <c r="U170" s="1" t="str">
        <f>IF(CAPTURE_DATA!AG171=0,"",CAPTURE_DATA!AG171)</f>
        <v/>
      </c>
      <c r="V170" s="1" t="str">
        <f>IF(CAPTURE_DATA!AH171=0,"",CAPTURE_DATA!AH171)</f>
        <v/>
      </c>
      <c r="W170" s="1" t="str">
        <f>IFERROR(VLOOKUP(V170,CAPTURE_SITE_INFO!$B$3:$U$501,2,FALSE),"")</f>
        <v/>
      </c>
      <c r="X170" s="1" t="str">
        <f>IFERROR(VLOOKUP($V170,CAPTURE_SITE_INFO!$B$3:$U$501,3,FALSE),"")</f>
        <v/>
      </c>
      <c r="Y170" s="189" t="str">
        <f>IFERROR(VLOOKUP($V170,CAPTURE_SITE_INFO!$B$3:$U$501,4,FALSE),"")</f>
        <v/>
      </c>
      <c r="Z170" s="1" t="str">
        <f>IFERROR(VLOOKUP($V170,CAPTURE_SITE_INFO!$B$3:$U$501,5,FALSE),"")</f>
        <v/>
      </c>
      <c r="AA170" s="1" t="str">
        <f>IFERROR(VLOOKUP($V170,CAPTURE_SITE_INFO!$B$3:$U$501,6,FALSE),"")</f>
        <v/>
      </c>
      <c r="AB170" s="1" t="str">
        <f>IFERROR(VLOOKUP($V170,CAPTURE_SITE_INFO!$B$3:$U$501,7,FALSE),"")</f>
        <v/>
      </c>
      <c r="AC170" s="1" t="str">
        <f>IFERROR(VLOOKUP($V170,CAPTURE_SITE_INFO!$B$3:$U$501,8,FALSE),"")</f>
        <v/>
      </c>
      <c r="AD170" s="16" t="str">
        <f>IFERROR(VLOOKUP($V170,CAPTURE_SITE_INFO!$B$3:$U$501,9,FALSE),"")</f>
        <v/>
      </c>
      <c r="AE170" s="16" t="str">
        <f>IFERROR(VLOOKUP($V170,CAPTURE_SITE_INFO!$B$3:$U$501,10,FALSE),"")</f>
        <v/>
      </c>
      <c r="AF170" s="190" t="str">
        <f>IFERROR(VLOOKUP($V170,CAPTURE_SITE_INFO!$B$3:$U$501,11,FALSE),"")</f>
        <v/>
      </c>
      <c r="AG170" s="190" t="str">
        <f>IFERROR(VLOOKUP($V170,CAPTURE_SITE_INFO!$B$3:$U$501,12,FALSE),"")</f>
        <v/>
      </c>
      <c r="AH170" s="1" t="str">
        <f>IFERROR(VLOOKUP($V170,CAPTURE_SITE_INFO!$B$3:$U$501,13,FALSE),"")</f>
        <v/>
      </c>
      <c r="AI170" s="1" t="str">
        <f>IFERROR(VLOOKUP($V170,CAPTURE_SITE_INFO!$B$3:$U$501,14,FALSE),"")</f>
        <v/>
      </c>
      <c r="AJ170" s="1" t="str">
        <f>IFERROR(VLOOKUP($V170,CAPTURE_SITE_INFO!$B$3:$U$501,15,FALSE),"")</f>
        <v/>
      </c>
      <c r="AK170" s="1" t="str">
        <f>IFERROR(VLOOKUP($V170,CAPTURE_SITE_INFO!$B$3:$U$501,16,FALSE),"")</f>
        <v/>
      </c>
      <c r="AL170" s="1" t="str">
        <f>IFERROR(VLOOKUP($V170,CAPTURE_SITE_INFO!$B$3:$U$501,17,FALSE),"")</f>
        <v/>
      </c>
      <c r="AM170" s="1" t="str">
        <f>IFERROR(VLOOKUP($V170,CAPTURE_SITE_INFO!$B$3:$U$501,18,FALSE),"")</f>
        <v/>
      </c>
      <c r="AN170" s="1" t="str">
        <f>IFERROR(VLOOKUP($V170,CAPTURE_SITE_INFO!$B$3:$U$501,19,FALSE),"")</f>
        <v/>
      </c>
      <c r="AO170" s="1" t="str">
        <f>IFERROR(VLOOKUP($V170,CAPTURE_SITE_INFO!$B$3:$U$501,20,FALSE),"")</f>
        <v/>
      </c>
      <c r="AP170" s="1" t="str">
        <f>IFERROR(VLOOKUP($V170,CAPTURE_SITE_INFO!$B$3:$V$501,21,FALSE),"")</f>
        <v/>
      </c>
    </row>
    <row r="171" spans="1:42" x14ac:dyDescent="0.25">
      <c r="A171" s="1" t="str">
        <f t="shared" si="4"/>
        <v/>
      </c>
      <c r="B171" s="1" t="str">
        <f>IF(CAPTURE_DATA!O172="NOBATS___","NOBATS",IF(CAPTURE_DATA!O172="___","",CAPTURE_DATA!O172))</f>
        <v/>
      </c>
      <c r="C171" s="1" t="str">
        <f t="shared" si="5"/>
        <v/>
      </c>
      <c r="D171" s="1" t="str">
        <f>IF(CAPTURE_DATA!Q172 = 0,"",CAPTURE_DATA!Q172)</f>
        <v/>
      </c>
      <c r="E171" s="1" t="str">
        <f>IF(CAPTURE_DATA!R172 = 0,"",CAPTURE_DATA!R172)</f>
        <v/>
      </c>
      <c r="F171" s="1" t="str">
        <f>IF(CAPTURE_DATA!S172 = 0,"",CAPTURE_DATA!S172)</f>
        <v/>
      </c>
      <c r="G171" s="1" t="str">
        <f>IF(CAPTURE_DATA!T172=0,"",CAPTURE_DATA!T172)</f>
        <v/>
      </c>
      <c r="H171" s="1" t="str">
        <f>IF(CAPTURE_DATA!U172=0,"",CAPTURE_DATA!U172)</f>
        <v/>
      </c>
      <c r="I171" s="1" t="str">
        <f>IF(CAPTURE_DATA!V172=0,"",CAPTURE_DATA!V172)</f>
        <v/>
      </c>
      <c r="J171" s="1" t="str">
        <f>IF(CAPTURE_DATA!W172=0,"",CAPTURE_DATA!W172)</f>
        <v/>
      </c>
      <c r="K171" s="1" t="str">
        <f>IF(CAPTURE_DATA!X172="","",CAPTURE_DATA!X172)</f>
        <v/>
      </c>
      <c r="L171" s="1" t="str">
        <f>IF(CAPTURE_DATA!Y172="","",CAPTURE_DATA!Y172)</f>
        <v/>
      </c>
      <c r="M171" s="1" t="str">
        <f>IF(CAPTURE_DATA!Z172="","",CAPTURE_DATA!Z172)</f>
        <v/>
      </c>
      <c r="N171" s="1" t="str">
        <f>IF(CAPTURE_DATA!AA172=0,"",CAPTURE_DATA!AA172)</f>
        <v/>
      </c>
      <c r="O171" s="1" t="str">
        <f>IF(CAPTURE_DATA!AB172=0,"",CAPTURE_DATA!AB172)</f>
        <v/>
      </c>
      <c r="P171" s="1" t="str">
        <f>IF(CAPTURE_DATA!AC172="-","",CAPTURE_DATA!AC172)</f>
        <v/>
      </c>
      <c r="Q171" s="1" t="str">
        <f>IF(CAPTURE_DATA!AD172=0,"",CAPTURE_DATA!AD172)</f>
        <v/>
      </c>
      <c r="R171" s="1" t="str">
        <f>IF(CAPTURE_DATA!AE172=0,"",CAPTURE_DATA!AE172)</f>
        <v/>
      </c>
      <c r="S171" s="1" t="str">
        <f>IF(CAPTURE_DATA!AF172=0,"",CAPTURE_DATA!AF172)</f>
        <v/>
      </c>
      <c r="T171" s="16" t="str">
        <f>IF(B171="","",IF(B171="NBAT","",CAPTURE_DATA!A172))</f>
        <v/>
      </c>
      <c r="U171" s="1" t="str">
        <f>IF(CAPTURE_DATA!AG172=0,"",CAPTURE_DATA!AG172)</f>
        <v/>
      </c>
      <c r="V171" s="1" t="str">
        <f>IF(CAPTURE_DATA!AH172=0,"",CAPTURE_DATA!AH172)</f>
        <v/>
      </c>
      <c r="W171" s="1" t="str">
        <f>IFERROR(VLOOKUP(V171,CAPTURE_SITE_INFO!$B$3:$U$501,2,FALSE),"")</f>
        <v/>
      </c>
      <c r="X171" s="1" t="str">
        <f>IFERROR(VLOOKUP($V171,CAPTURE_SITE_INFO!$B$3:$U$501,3,FALSE),"")</f>
        <v/>
      </c>
      <c r="Y171" s="189" t="str">
        <f>IFERROR(VLOOKUP($V171,CAPTURE_SITE_INFO!$B$3:$U$501,4,FALSE),"")</f>
        <v/>
      </c>
      <c r="Z171" s="1" t="str">
        <f>IFERROR(VLOOKUP($V171,CAPTURE_SITE_INFO!$B$3:$U$501,5,FALSE),"")</f>
        <v/>
      </c>
      <c r="AA171" s="1" t="str">
        <f>IFERROR(VLOOKUP($V171,CAPTURE_SITE_INFO!$B$3:$U$501,6,FALSE),"")</f>
        <v/>
      </c>
      <c r="AB171" s="1" t="str">
        <f>IFERROR(VLOOKUP($V171,CAPTURE_SITE_INFO!$B$3:$U$501,7,FALSE),"")</f>
        <v/>
      </c>
      <c r="AC171" s="1" t="str">
        <f>IFERROR(VLOOKUP($V171,CAPTURE_SITE_INFO!$B$3:$U$501,8,FALSE),"")</f>
        <v/>
      </c>
      <c r="AD171" s="16" t="str">
        <f>IFERROR(VLOOKUP($V171,CAPTURE_SITE_INFO!$B$3:$U$501,9,FALSE),"")</f>
        <v/>
      </c>
      <c r="AE171" s="16" t="str">
        <f>IFERROR(VLOOKUP($V171,CAPTURE_SITE_INFO!$B$3:$U$501,10,FALSE),"")</f>
        <v/>
      </c>
      <c r="AF171" s="190" t="str">
        <f>IFERROR(VLOOKUP($V171,CAPTURE_SITE_INFO!$B$3:$U$501,11,FALSE),"")</f>
        <v/>
      </c>
      <c r="AG171" s="190" t="str">
        <f>IFERROR(VLOOKUP($V171,CAPTURE_SITE_INFO!$B$3:$U$501,12,FALSE),"")</f>
        <v/>
      </c>
      <c r="AH171" s="1" t="str">
        <f>IFERROR(VLOOKUP($V171,CAPTURE_SITE_INFO!$B$3:$U$501,13,FALSE),"")</f>
        <v/>
      </c>
      <c r="AI171" s="1" t="str">
        <f>IFERROR(VLOOKUP($V171,CAPTURE_SITE_INFO!$B$3:$U$501,14,FALSE),"")</f>
        <v/>
      </c>
      <c r="AJ171" s="1" t="str">
        <f>IFERROR(VLOOKUP($V171,CAPTURE_SITE_INFO!$B$3:$U$501,15,FALSE),"")</f>
        <v/>
      </c>
      <c r="AK171" s="1" t="str">
        <f>IFERROR(VLOOKUP($V171,CAPTURE_SITE_INFO!$B$3:$U$501,16,FALSE),"")</f>
        <v/>
      </c>
      <c r="AL171" s="1" t="str">
        <f>IFERROR(VLOOKUP($V171,CAPTURE_SITE_INFO!$B$3:$U$501,17,FALSE),"")</f>
        <v/>
      </c>
      <c r="AM171" s="1" t="str">
        <f>IFERROR(VLOOKUP($V171,CAPTURE_SITE_INFO!$B$3:$U$501,18,FALSE),"")</f>
        <v/>
      </c>
      <c r="AN171" s="1" t="str">
        <f>IFERROR(VLOOKUP($V171,CAPTURE_SITE_INFO!$B$3:$U$501,19,FALSE),"")</f>
        <v/>
      </c>
      <c r="AO171" s="1" t="str">
        <f>IFERROR(VLOOKUP($V171,CAPTURE_SITE_INFO!$B$3:$U$501,20,FALSE),"")</f>
        <v/>
      </c>
      <c r="AP171" s="1" t="str">
        <f>IFERROR(VLOOKUP($V171,CAPTURE_SITE_INFO!$B$3:$V$501,21,FALSE),"")</f>
        <v/>
      </c>
    </row>
    <row r="172" spans="1:42" x14ac:dyDescent="0.25">
      <c r="A172" s="1" t="str">
        <f t="shared" si="4"/>
        <v/>
      </c>
      <c r="B172" s="1" t="str">
        <f>IF(CAPTURE_DATA!O173="NOBATS___","NOBATS",IF(CAPTURE_DATA!O173="___","",CAPTURE_DATA!O173))</f>
        <v/>
      </c>
      <c r="C172" s="1" t="str">
        <f t="shared" si="5"/>
        <v/>
      </c>
      <c r="D172" s="1" t="str">
        <f>IF(CAPTURE_DATA!Q173 = 0,"",CAPTURE_DATA!Q173)</f>
        <v/>
      </c>
      <c r="E172" s="1" t="str">
        <f>IF(CAPTURE_DATA!R173 = 0,"",CAPTURE_DATA!R173)</f>
        <v/>
      </c>
      <c r="F172" s="1" t="str">
        <f>IF(CAPTURE_DATA!S173 = 0,"",CAPTURE_DATA!S173)</f>
        <v/>
      </c>
      <c r="G172" s="1" t="str">
        <f>IF(CAPTURE_DATA!T173=0,"",CAPTURE_DATA!T173)</f>
        <v/>
      </c>
      <c r="H172" s="1" t="str">
        <f>IF(CAPTURE_DATA!U173=0,"",CAPTURE_DATA!U173)</f>
        <v/>
      </c>
      <c r="I172" s="1" t="str">
        <f>IF(CAPTURE_DATA!V173=0,"",CAPTURE_DATA!V173)</f>
        <v/>
      </c>
      <c r="J172" s="1" t="str">
        <f>IF(CAPTURE_DATA!W173=0,"",CAPTURE_DATA!W173)</f>
        <v/>
      </c>
      <c r="K172" s="1" t="str">
        <f>IF(CAPTURE_DATA!X173="","",CAPTURE_DATA!X173)</f>
        <v/>
      </c>
      <c r="L172" s="1" t="str">
        <f>IF(CAPTURE_DATA!Y173="","",CAPTURE_DATA!Y173)</f>
        <v/>
      </c>
      <c r="M172" s="1" t="str">
        <f>IF(CAPTURE_DATA!Z173="","",CAPTURE_DATA!Z173)</f>
        <v/>
      </c>
      <c r="N172" s="1" t="str">
        <f>IF(CAPTURE_DATA!AA173=0,"",CAPTURE_DATA!AA173)</f>
        <v/>
      </c>
      <c r="O172" s="1" t="str">
        <f>IF(CAPTURE_DATA!AB173=0,"",CAPTURE_DATA!AB173)</f>
        <v/>
      </c>
      <c r="P172" s="1" t="str">
        <f>IF(CAPTURE_DATA!AC173="-","",CAPTURE_DATA!AC173)</f>
        <v/>
      </c>
      <c r="Q172" s="1" t="str">
        <f>IF(CAPTURE_DATA!AD173=0,"",CAPTURE_DATA!AD173)</f>
        <v/>
      </c>
      <c r="R172" s="1" t="str">
        <f>IF(CAPTURE_DATA!AE173=0,"",CAPTURE_DATA!AE173)</f>
        <v/>
      </c>
      <c r="S172" s="1" t="str">
        <f>IF(CAPTURE_DATA!AF173=0,"",CAPTURE_DATA!AF173)</f>
        <v/>
      </c>
      <c r="T172" s="16" t="str">
        <f>IF(B172="","",IF(B172="NBAT","",CAPTURE_DATA!A173))</f>
        <v/>
      </c>
      <c r="U172" s="1" t="str">
        <f>IF(CAPTURE_DATA!AG173=0,"",CAPTURE_DATA!AG173)</f>
        <v/>
      </c>
      <c r="V172" s="1" t="str">
        <f>IF(CAPTURE_DATA!AH173=0,"",CAPTURE_DATA!AH173)</f>
        <v/>
      </c>
      <c r="W172" s="1" t="str">
        <f>IFERROR(VLOOKUP(V172,CAPTURE_SITE_INFO!$B$3:$U$501,2,FALSE),"")</f>
        <v/>
      </c>
      <c r="X172" s="1" t="str">
        <f>IFERROR(VLOOKUP($V172,CAPTURE_SITE_INFO!$B$3:$U$501,3,FALSE),"")</f>
        <v/>
      </c>
      <c r="Y172" s="189" t="str">
        <f>IFERROR(VLOOKUP($V172,CAPTURE_SITE_INFO!$B$3:$U$501,4,FALSE),"")</f>
        <v/>
      </c>
      <c r="Z172" s="1" t="str">
        <f>IFERROR(VLOOKUP($V172,CAPTURE_SITE_INFO!$B$3:$U$501,5,FALSE),"")</f>
        <v/>
      </c>
      <c r="AA172" s="1" t="str">
        <f>IFERROR(VLOOKUP($V172,CAPTURE_SITE_INFO!$B$3:$U$501,6,FALSE),"")</f>
        <v/>
      </c>
      <c r="AB172" s="1" t="str">
        <f>IFERROR(VLOOKUP($V172,CAPTURE_SITE_INFO!$B$3:$U$501,7,FALSE),"")</f>
        <v/>
      </c>
      <c r="AC172" s="1" t="str">
        <f>IFERROR(VLOOKUP($V172,CAPTURE_SITE_INFO!$B$3:$U$501,8,FALSE),"")</f>
        <v/>
      </c>
      <c r="AD172" s="16" t="str">
        <f>IFERROR(VLOOKUP($V172,CAPTURE_SITE_INFO!$B$3:$U$501,9,FALSE),"")</f>
        <v/>
      </c>
      <c r="AE172" s="16" t="str">
        <f>IFERROR(VLOOKUP($V172,CAPTURE_SITE_INFO!$B$3:$U$501,10,FALSE),"")</f>
        <v/>
      </c>
      <c r="AF172" s="190" t="str">
        <f>IFERROR(VLOOKUP($V172,CAPTURE_SITE_INFO!$B$3:$U$501,11,FALSE),"")</f>
        <v/>
      </c>
      <c r="AG172" s="190" t="str">
        <f>IFERROR(VLOOKUP($V172,CAPTURE_SITE_INFO!$B$3:$U$501,12,FALSE),"")</f>
        <v/>
      </c>
      <c r="AH172" s="1" t="str">
        <f>IFERROR(VLOOKUP($V172,CAPTURE_SITE_INFO!$B$3:$U$501,13,FALSE),"")</f>
        <v/>
      </c>
      <c r="AI172" s="1" t="str">
        <f>IFERROR(VLOOKUP($V172,CAPTURE_SITE_INFO!$B$3:$U$501,14,FALSE),"")</f>
        <v/>
      </c>
      <c r="AJ172" s="1" t="str">
        <f>IFERROR(VLOOKUP($V172,CAPTURE_SITE_INFO!$B$3:$U$501,15,FALSE),"")</f>
        <v/>
      </c>
      <c r="AK172" s="1" t="str">
        <f>IFERROR(VLOOKUP($V172,CAPTURE_SITE_INFO!$B$3:$U$501,16,FALSE),"")</f>
        <v/>
      </c>
      <c r="AL172" s="1" t="str">
        <f>IFERROR(VLOOKUP($V172,CAPTURE_SITE_INFO!$B$3:$U$501,17,FALSE),"")</f>
        <v/>
      </c>
      <c r="AM172" s="1" t="str">
        <f>IFERROR(VLOOKUP($V172,CAPTURE_SITE_INFO!$B$3:$U$501,18,FALSE),"")</f>
        <v/>
      </c>
      <c r="AN172" s="1" t="str">
        <f>IFERROR(VLOOKUP($V172,CAPTURE_SITE_INFO!$B$3:$U$501,19,FALSE),"")</f>
        <v/>
      </c>
      <c r="AO172" s="1" t="str">
        <f>IFERROR(VLOOKUP($V172,CAPTURE_SITE_INFO!$B$3:$U$501,20,FALSE),"")</f>
        <v/>
      </c>
      <c r="AP172" s="1" t="str">
        <f>IFERROR(VLOOKUP($V172,CAPTURE_SITE_INFO!$B$3:$V$501,21,FALSE),"")</f>
        <v/>
      </c>
    </row>
    <row r="173" spans="1:42" x14ac:dyDescent="0.25">
      <c r="A173" s="1" t="str">
        <f t="shared" si="4"/>
        <v/>
      </c>
      <c r="B173" s="1" t="str">
        <f>IF(CAPTURE_DATA!O174="NOBATS___","NOBATS",IF(CAPTURE_DATA!O174="___","",CAPTURE_DATA!O174))</f>
        <v/>
      </c>
      <c r="C173" s="1" t="str">
        <f t="shared" si="5"/>
        <v/>
      </c>
      <c r="D173" s="1" t="str">
        <f>IF(CAPTURE_DATA!Q174 = 0,"",CAPTURE_DATA!Q174)</f>
        <v/>
      </c>
      <c r="E173" s="1" t="str">
        <f>IF(CAPTURE_DATA!R174 = 0,"",CAPTURE_DATA!R174)</f>
        <v/>
      </c>
      <c r="F173" s="1" t="str">
        <f>IF(CAPTURE_DATA!S174 = 0,"",CAPTURE_DATA!S174)</f>
        <v/>
      </c>
      <c r="G173" s="1" t="str">
        <f>IF(CAPTURE_DATA!T174=0,"",CAPTURE_DATA!T174)</f>
        <v/>
      </c>
      <c r="H173" s="1" t="str">
        <f>IF(CAPTURE_DATA!U174=0,"",CAPTURE_DATA!U174)</f>
        <v/>
      </c>
      <c r="I173" s="1" t="str">
        <f>IF(CAPTURE_DATA!V174=0,"",CAPTURE_DATA!V174)</f>
        <v/>
      </c>
      <c r="J173" s="1" t="str">
        <f>IF(CAPTURE_DATA!W174=0,"",CAPTURE_DATA!W174)</f>
        <v/>
      </c>
      <c r="K173" s="1" t="str">
        <f>IF(CAPTURE_DATA!X174="","",CAPTURE_DATA!X174)</f>
        <v/>
      </c>
      <c r="L173" s="1" t="str">
        <f>IF(CAPTURE_DATA!Y174="","",CAPTURE_DATA!Y174)</f>
        <v/>
      </c>
      <c r="M173" s="1" t="str">
        <f>IF(CAPTURE_DATA!Z174="","",CAPTURE_DATA!Z174)</f>
        <v/>
      </c>
      <c r="N173" s="1" t="str">
        <f>IF(CAPTURE_DATA!AA174=0,"",CAPTURE_DATA!AA174)</f>
        <v/>
      </c>
      <c r="O173" s="1" t="str">
        <f>IF(CAPTURE_DATA!AB174=0,"",CAPTURE_DATA!AB174)</f>
        <v/>
      </c>
      <c r="P173" s="1" t="str">
        <f>IF(CAPTURE_DATA!AC174="-","",CAPTURE_DATA!AC174)</f>
        <v/>
      </c>
      <c r="Q173" s="1" t="str">
        <f>IF(CAPTURE_DATA!AD174=0,"",CAPTURE_DATA!AD174)</f>
        <v/>
      </c>
      <c r="R173" s="1" t="str">
        <f>IF(CAPTURE_DATA!AE174=0,"",CAPTURE_DATA!AE174)</f>
        <v/>
      </c>
      <c r="S173" s="1" t="str">
        <f>IF(CAPTURE_DATA!AF174=0,"",CAPTURE_DATA!AF174)</f>
        <v/>
      </c>
      <c r="T173" s="16" t="str">
        <f>IF(B173="","",IF(B173="NBAT","",CAPTURE_DATA!A174))</f>
        <v/>
      </c>
      <c r="U173" s="1" t="str">
        <f>IF(CAPTURE_DATA!AG174=0,"",CAPTURE_DATA!AG174)</f>
        <v/>
      </c>
      <c r="V173" s="1" t="str">
        <f>IF(CAPTURE_DATA!AH174=0,"",CAPTURE_DATA!AH174)</f>
        <v/>
      </c>
      <c r="W173" s="1" t="str">
        <f>IFERROR(VLOOKUP(V173,CAPTURE_SITE_INFO!$B$3:$U$501,2,FALSE),"")</f>
        <v/>
      </c>
      <c r="X173" s="1" t="str">
        <f>IFERROR(VLOOKUP($V173,CAPTURE_SITE_INFO!$B$3:$U$501,3,FALSE),"")</f>
        <v/>
      </c>
      <c r="Y173" s="189" t="str">
        <f>IFERROR(VLOOKUP($V173,CAPTURE_SITE_INFO!$B$3:$U$501,4,FALSE),"")</f>
        <v/>
      </c>
      <c r="Z173" s="1" t="str">
        <f>IFERROR(VLOOKUP($V173,CAPTURE_SITE_INFO!$B$3:$U$501,5,FALSE),"")</f>
        <v/>
      </c>
      <c r="AA173" s="1" t="str">
        <f>IFERROR(VLOOKUP($V173,CAPTURE_SITE_INFO!$B$3:$U$501,6,FALSE),"")</f>
        <v/>
      </c>
      <c r="AB173" s="1" t="str">
        <f>IFERROR(VLOOKUP($V173,CAPTURE_SITE_INFO!$B$3:$U$501,7,FALSE),"")</f>
        <v/>
      </c>
      <c r="AC173" s="1" t="str">
        <f>IFERROR(VLOOKUP($V173,CAPTURE_SITE_INFO!$B$3:$U$501,8,FALSE),"")</f>
        <v/>
      </c>
      <c r="AD173" s="16" t="str">
        <f>IFERROR(VLOOKUP($V173,CAPTURE_SITE_INFO!$B$3:$U$501,9,FALSE),"")</f>
        <v/>
      </c>
      <c r="AE173" s="16" t="str">
        <f>IFERROR(VLOOKUP($V173,CAPTURE_SITE_INFO!$B$3:$U$501,10,FALSE),"")</f>
        <v/>
      </c>
      <c r="AF173" s="190" t="str">
        <f>IFERROR(VLOOKUP($V173,CAPTURE_SITE_INFO!$B$3:$U$501,11,FALSE),"")</f>
        <v/>
      </c>
      <c r="AG173" s="190" t="str">
        <f>IFERROR(VLOOKUP($V173,CAPTURE_SITE_INFO!$B$3:$U$501,12,FALSE),"")</f>
        <v/>
      </c>
      <c r="AH173" s="1" t="str">
        <f>IFERROR(VLOOKUP($V173,CAPTURE_SITE_INFO!$B$3:$U$501,13,FALSE),"")</f>
        <v/>
      </c>
      <c r="AI173" s="1" t="str">
        <f>IFERROR(VLOOKUP($V173,CAPTURE_SITE_INFO!$B$3:$U$501,14,FALSE),"")</f>
        <v/>
      </c>
      <c r="AJ173" s="1" t="str">
        <f>IFERROR(VLOOKUP($V173,CAPTURE_SITE_INFO!$B$3:$U$501,15,FALSE),"")</f>
        <v/>
      </c>
      <c r="AK173" s="1" t="str">
        <f>IFERROR(VLOOKUP($V173,CAPTURE_SITE_INFO!$B$3:$U$501,16,FALSE),"")</f>
        <v/>
      </c>
      <c r="AL173" s="1" t="str">
        <f>IFERROR(VLOOKUP($V173,CAPTURE_SITE_INFO!$B$3:$U$501,17,FALSE),"")</f>
        <v/>
      </c>
      <c r="AM173" s="1" t="str">
        <f>IFERROR(VLOOKUP($V173,CAPTURE_SITE_INFO!$B$3:$U$501,18,FALSE),"")</f>
        <v/>
      </c>
      <c r="AN173" s="1" t="str">
        <f>IFERROR(VLOOKUP($V173,CAPTURE_SITE_INFO!$B$3:$U$501,19,FALSE),"")</f>
        <v/>
      </c>
      <c r="AO173" s="1" t="str">
        <f>IFERROR(VLOOKUP($V173,CAPTURE_SITE_INFO!$B$3:$U$501,20,FALSE),"")</f>
        <v/>
      </c>
      <c r="AP173" s="1" t="str">
        <f>IFERROR(VLOOKUP($V173,CAPTURE_SITE_INFO!$B$3:$V$501,21,FALSE),"")</f>
        <v/>
      </c>
    </row>
    <row r="174" spans="1:42" x14ac:dyDescent="0.25">
      <c r="A174" s="1" t="str">
        <f t="shared" si="4"/>
        <v/>
      </c>
      <c r="B174" s="1" t="str">
        <f>IF(CAPTURE_DATA!O175="NOBATS___","NOBATS",IF(CAPTURE_DATA!O175="___","",CAPTURE_DATA!O175))</f>
        <v/>
      </c>
      <c r="C174" s="1" t="str">
        <f t="shared" si="5"/>
        <v/>
      </c>
      <c r="D174" s="1" t="str">
        <f>IF(CAPTURE_DATA!Q175 = 0,"",CAPTURE_DATA!Q175)</f>
        <v/>
      </c>
      <c r="E174" s="1" t="str">
        <f>IF(CAPTURE_DATA!R175 = 0,"",CAPTURE_DATA!R175)</f>
        <v/>
      </c>
      <c r="F174" s="1" t="str">
        <f>IF(CAPTURE_DATA!S175 = 0,"",CAPTURE_DATA!S175)</f>
        <v/>
      </c>
      <c r="G174" s="1" t="str">
        <f>IF(CAPTURE_DATA!T175=0,"",CAPTURE_DATA!T175)</f>
        <v/>
      </c>
      <c r="H174" s="1" t="str">
        <f>IF(CAPTURE_DATA!U175=0,"",CAPTURE_DATA!U175)</f>
        <v/>
      </c>
      <c r="I174" s="1" t="str">
        <f>IF(CAPTURE_DATA!V175=0,"",CAPTURE_DATA!V175)</f>
        <v/>
      </c>
      <c r="J174" s="1" t="str">
        <f>IF(CAPTURE_DATA!W175=0,"",CAPTURE_DATA!W175)</f>
        <v/>
      </c>
      <c r="K174" s="1" t="str">
        <f>IF(CAPTURE_DATA!X175="","",CAPTURE_DATA!X175)</f>
        <v/>
      </c>
      <c r="L174" s="1" t="str">
        <f>IF(CAPTURE_DATA!Y175="","",CAPTURE_DATA!Y175)</f>
        <v/>
      </c>
      <c r="M174" s="1" t="str">
        <f>IF(CAPTURE_DATA!Z175="","",CAPTURE_DATA!Z175)</f>
        <v/>
      </c>
      <c r="N174" s="1" t="str">
        <f>IF(CAPTURE_DATA!AA175=0,"",CAPTURE_DATA!AA175)</f>
        <v/>
      </c>
      <c r="O174" s="1" t="str">
        <f>IF(CAPTURE_DATA!AB175=0,"",CAPTURE_DATA!AB175)</f>
        <v/>
      </c>
      <c r="P174" s="1" t="str">
        <f>IF(CAPTURE_DATA!AC175="-","",CAPTURE_DATA!AC175)</f>
        <v/>
      </c>
      <c r="Q174" s="1" t="str">
        <f>IF(CAPTURE_DATA!AD175=0,"",CAPTURE_DATA!AD175)</f>
        <v/>
      </c>
      <c r="R174" s="1" t="str">
        <f>IF(CAPTURE_DATA!AE175=0,"",CAPTURE_DATA!AE175)</f>
        <v/>
      </c>
      <c r="S174" s="1" t="str">
        <f>IF(CAPTURE_DATA!AF175=0,"",CAPTURE_DATA!AF175)</f>
        <v/>
      </c>
      <c r="T174" s="16" t="str">
        <f>IF(B174="","",IF(B174="NBAT","",CAPTURE_DATA!A175))</f>
        <v/>
      </c>
      <c r="U174" s="1" t="str">
        <f>IF(CAPTURE_DATA!AG175=0,"",CAPTURE_DATA!AG175)</f>
        <v/>
      </c>
      <c r="V174" s="1" t="str">
        <f>IF(CAPTURE_DATA!AH175=0,"",CAPTURE_DATA!AH175)</f>
        <v/>
      </c>
      <c r="W174" s="1" t="str">
        <f>IFERROR(VLOOKUP(V174,CAPTURE_SITE_INFO!$B$3:$U$501,2,FALSE),"")</f>
        <v/>
      </c>
      <c r="X174" s="1" t="str">
        <f>IFERROR(VLOOKUP($V174,CAPTURE_SITE_INFO!$B$3:$U$501,3,FALSE),"")</f>
        <v/>
      </c>
      <c r="Y174" s="189" t="str">
        <f>IFERROR(VLOOKUP($V174,CAPTURE_SITE_INFO!$B$3:$U$501,4,FALSE),"")</f>
        <v/>
      </c>
      <c r="Z174" s="1" t="str">
        <f>IFERROR(VLOOKUP($V174,CAPTURE_SITE_INFO!$B$3:$U$501,5,FALSE),"")</f>
        <v/>
      </c>
      <c r="AA174" s="1" t="str">
        <f>IFERROR(VLOOKUP($V174,CAPTURE_SITE_INFO!$B$3:$U$501,6,FALSE),"")</f>
        <v/>
      </c>
      <c r="AB174" s="1" t="str">
        <f>IFERROR(VLOOKUP($V174,CAPTURE_SITE_INFO!$B$3:$U$501,7,FALSE),"")</f>
        <v/>
      </c>
      <c r="AC174" s="1" t="str">
        <f>IFERROR(VLOOKUP($V174,CAPTURE_SITE_INFO!$B$3:$U$501,8,FALSE),"")</f>
        <v/>
      </c>
      <c r="AD174" s="16" t="str">
        <f>IFERROR(VLOOKUP($V174,CAPTURE_SITE_INFO!$B$3:$U$501,9,FALSE),"")</f>
        <v/>
      </c>
      <c r="AE174" s="16" t="str">
        <f>IFERROR(VLOOKUP($V174,CAPTURE_SITE_INFO!$B$3:$U$501,10,FALSE),"")</f>
        <v/>
      </c>
      <c r="AF174" s="190" t="str">
        <f>IFERROR(VLOOKUP($V174,CAPTURE_SITE_INFO!$B$3:$U$501,11,FALSE),"")</f>
        <v/>
      </c>
      <c r="AG174" s="190" t="str">
        <f>IFERROR(VLOOKUP($V174,CAPTURE_SITE_INFO!$B$3:$U$501,12,FALSE),"")</f>
        <v/>
      </c>
      <c r="AH174" s="1" t="str">
        <f>IFERROR(VLOOKUP($V174,CAPTURE_SITE_INFO!$B$3:$U$501,13,FALSE),"")</f>
        <v/>
      </c>
      <c r="AI174" s="1" t="str">
        <f>IFERROR(VLOOKUP($V174,CAPTURE_SITE_INFO!$B$3:$U$501,14,FALSE),"")</f>
        <v/>
      </c>
      <c r="AJ174" s="1" t="str">
        <f>IFERROR(VLOOKUP($V174,CAPTURE_SITE_INFO!$B$3:$U$501,15,FALSE),"")</f>
        <v/>
      </c>
      <c r="AK174" s="1" t="str">
        <f>IFERROR(VLOOKUP($V174,CAPTURE_SITE_INFO!$B$3:$U$501,16,FALSE),"")</f>
        <v/>
      </c>
      <c r="AL174" s="1" t="str">
        <f>IFERROR(VLOOKUP($V174,CAPTURE_SITE_INFO!$B$3:$U$501,17,FALSE),"")</f>
        <v/>
      </c>
      <c r="AM174" s="1" t="str">
        <f>IFERROR(VLOOKUP($V174,CAPTURE_SITE_INFO!$B$3:$U$501,18,FALSE),"")</f>
        <v/>
      </c>
      <c r="AN174" s="1" t="str">
        <f>IFERROR(VLOOKUP($V174,CAPTURE_SITE_INFO!$B$3:$U$501,19,FALSE),"")</f>
        <v/>
      </c>
      <c r="AO174" s="1" t="str">
        <f>IFERROR(VLOOKUP($V174,CAPTURE_SITE_INFO!$B$3:$U$501,20,FALSE),"")</f>
        <v/>
      </c>
      <c r="AP174" s="1" t="str">
        <f>IFERROR(VLOOKUP($V174,CAPTURE_SITE_INFO!$B$3:$V$501,21,FALSE),"")</f>
        <v/>
      </c>
    </row>
    <row r="175" spans="1:42" x14ac:dyDescent="0.25">
      <c r="A175" s="1" t="str">
        <f t="shared" si="4"/>
        <v/>
      </c>
      <c r="B175" s="1" t="str">
        <f>IF(CAPTURE_DATA!O176="NOBATS___","NOBATS",IF(CAPTURE_DATA!O176="___","",CAPTURE_DATA!O176))</f>
        <v/>
      </c>
      <c r="C175" s="1" t="str">
        <f t="shared" si="5"/>
        <v/>
      </c>
      <c r="D175" s="1" t="str">
        <f>IF(CAPTURE_DATA!Q176 = 0,"",CAPTURE_DATA!Q176)</f>
        <v/>
      </c>
      <c r="E175" s="1" t="str">
        <f>IF(CAPTURE_DATA!R176 = 0,"",CAPTURE_DATA!R176)</f>
        <v/>
      </c>
      <c r="F175" s="1" t="str">
        <f>IF(CAPTURE_DATA!S176 = 0,"",CAPTURE_DATA!S176)</f>
        <v/>
      </c>
      <c r="G175" s="1" t="str">
        <f>IF(CAPTURE_DATA!T176=0,"",CAPTURE_DATA!T176)</f>
        <v/>
      </c>
      <c r="H175" s="1" t="str">
        <f>IF(CAPTURE_DATA!U176=0,"",CAPTURE_DATA!U176)</f>
        <v/>
      </c>
      <c r="I175" s="1" t="str">
        <f>IF(CAPTURE_DATA!V176=0,"",CAPTURE_DATA!V176)</f>
        <v/>
      </c>
      <c r="J175" s="1" t="str">
        <f>IF(CAPTURE_DATA!W176=0,"",CAPTURE_DATA!W176)</f>
        <v/>
      </c>
      <c r="K175" s="1" t="str">
        <f>IF(CAPTURE_DATA!X176="","",CAPTURE_DATA!X176)</f>
        <v/>
      </c>
      <c r="L175" s="1" t="str">
        <f>IF(CAPTURE_DATA!Y176="","",CAPTURE_DATA!Y176)</f>
        <v/>
      </c>
      <c r="M175" s="1" t="str">
        <f>IF(CAPTURE_DATA!Z176="","",CAPTURE_DATA!Z176)</f>
        <v/>
      </c>
      <c r="N175" s="1" t="str">
        <f>IF(CAPTURE_DATA!AA176=0,"",CAPTURE_DATA!AA176)</f>
        <v/>
      </c>
      <c r="O175" s="1" t="str">
        <f>IF(CAPTURE_DATA!AB176=0,"",CAPTURE_DATA!AB176)</f>
        <v/>
      </c>
      <c r="P175" s="1" t="str">
        <f>IF(CAPTURE_DATA!AC176="-","",CAPTURE_DATA!AC176)</f>
        <v/>
      </c>
      <c r="Q175" s="1" t="str">
        <f>IF(CAPTURE_DATA!AD176=0,"",CAPTURE_DATA!AD176)</f>
        <v/>
      </c>
      <c r="R175" s="1" t="str">
        <f>IF(CAPTURE_DATA!AE176=0,"",CAPTURE_DATA!AE176)</f>
        <v/>
      </c>
      <c r="S175" s="1" t="str">
        <f>IF(CAPTURE_DATA!AF176=0,"",CAPTURE_DATA!AF176)</f>
        <v/>
      </c>
      <c r="T175" s="16" t="str">
        <f>IF(B175="","",IF(B175="NBAT","",CAPTURE_DATA!A176))</f>
        <v/>
      </c>
      <c r="U175" s="1" t="str">
        <f>IF(CAPTURE_DATA!AG176=0,"",CAPTURE_DATA!AG176)</f>
        <v/>
      </c>
      <c r="V175" s="1" t="str">
        <f>IF(CAPTURE_DATA!AH176=0,"",CAPTURE_DATA!AH176)</f>
        <v/>
      </c>
      <c r="W175" s="1" t="str">
        <f>IFERROR(VLOOKUP(V175,CAPTURE_SITE_INFO!$B$3:$U$501,2,FALSE),"")</f>
        <v/>
      </c>
      <c r="X175" s="1" t="str">
        <f>IFERROR(VLOOKUP($V175,CAPTURE_SITE_INFO!$B$3:$U$501,3,FALSE),"")</f>
        <v/>
      </c>
      <c r="Y175" s="189" t="str">
        <f>IFERROR(VLOOKUP($V175,CAPTURE_SITE_INFO!$B$3:$U$501,4,FALSE),"")</f>
        <v/>
      </c>
      <c r="Z175" s="1" t="str">
        <f>IFERROR(VLOOKUP($V175,CAPTURE_SITE_INFO!$B$3:$U$501,5,FALSE),"")</f>
        <v/>
      </c>
      <c r="AA175" s="1" t="str">
        <f>IFERROR(VLOOKUP($V175,CAPTURE_SITE_INFO!$B$3:$U$501,6,FALSE),"")</f>
        <v/>
      </c>
      <c r="AB175" s="1" t="str">
        <f>IFERROR(VLOOKUP($V175,CAPTURE_SITE_INFO!$B$3:$U$501,7,FALSE),"")</f>
        <v/>
      </c>
      <c r="AC175" s="1" t="str">
        <f>IFERROR(VLOOKUP($V175,CAPTURE_SITE_INFO!$B$3:$U$501,8,FALSE),"")</f>
        <v/>
      </c>
      <c r="AD175" s="16" t="str">
        <f>IFERROR(VLOOKUP($V175,CAPTURE_SITE_INFO!$B$3:$U$501,9,FALSE),"")</f>
        <v/>
      </c>
      <c r="AE175" s="16" t="str">
        <f>IFERROR(VLOOKUP($V175,CAPTURE_SITE_INFO!$B$3:$U$501,10,FALSE),"")</f>
        <v/>
      </c>
      <c r="AF175" s="190" t="str">
        <f>IFERROR(VLOOKUP($V175,CAPTURE_SITE_INFO!$B$3:$U$501,11,FALSE),"")</f>
        <v/>
      </c>
      <c r="AG175" s="190" t="str">
        <f>IFERROR(VLOOKUP($V175,CAPTURE_SITE_INFO!$B$3:$U$501,12,FALSE),"")</f>
        <v/>
      </c>
      <c r="AH175" s="1" t="str">
        <f>IFERROR(VLOOKUP($V175,CAPTURE_SITE_INFO!$B$3:$U$501,13,FALSE),"")</f>
        <v/>
      </c>
      <c r="AI175" s="1" t="str">
        <f>IFERROR(VLOOKUP($V175,CAPTURE_SITE_INFO!$B$3:$U$501,14,FALSE),"")</f>
        <v/>
      </c>
      <c r="AJ175" s="1" t="str">
        <f>IFERROR(VLOOKUP($V175,CAPTURE_SITE_INFO!$B$3:$U$501,15,FALSE),"")</f>
        <v/>
      </c>
      <c r="AK175" s="1" t="str">
        <f>IFERROR(VLOOKUP($V175,CAPTURE_SITE_INFO!$B$3:$U$501,16,FALSE),"")</f>
        <v/>
      </c>
      <c r="AL175" s="1" t="str">
        <f>IFERROR(VLOOKUP($V175,CAPTURE_SITE_INFO!$B$3:$U$501,17,FALSE),"")</f>
        <v/>
      </c>
      <c r="AM175" s="1" t="str">
        <f>IFERROR(VLOOKUP($V175,CAPTURE_SITE_INFO!$B$3:$U$501,18,FALSE),"")</f>
        <v/>
      </c>
      <c r="AN175" s="1" t="str">
        <f>IFERROR(VLOOKUP($V175,CAPTURE_SITE_INFO!$B$3:$U$501,19,FALSE),"")</f>
        <v/>
      </c>
      <c r="AO175" s="1" t="str">
        <f>IFERROR(VLOOKUP($V175,CAPTURE_SITE_INFO!$B$3:$U$501,20,FALSE),"")</f>
        <v/>
      </c>
      <c r="AP175" s="1" t="str">
        <f>IFERROR(VLOOKUP($V175,CAPTURE_SITE_INFO!$B$3:$V$501,21,FALSE),"")</f>
        <v/>
      </c>
    </row>
    <row r="176" spans="1:42" x14ac:dyDescent="0.25">
      <c r="A176" s="1" t="str">
        <f t="shared" si="4"/>
        <v/>
      </c>
      <c r="B176" s="1" t="str">
        <f>IF(CAPTURE_DATA!O177="NOBATS___","NOBATS",IF(CAPTURE_DATA!O177="___","",CAPTURE_DATA!O177))</f>
        <v/>
      </c>
      <c r="C176" s="1" t="str">
        <f t="shared" si="5"/>
        <v/>
      </c>
      <c r="D176" s="1" t="str">
        <f>IF(CAPTURE_DATA!Q177 = 0,"",CAPTURE_DATA!Q177)</f>
        <v/>
      </c>
      <c r="E176" s="1" t="str">
        <f>IF(CAPTURE_DATA!R177 = 0,"",CAPTURE_DATA!R177)</f>
        <v/>
      </c>
      <c r="F176" s="1" t="str">
        <f>IF(CAPTURE_DATA!S177 = 0,"",CAPTURE_DATA!S177)</f>
        <v/>
      </c>
      <c r="G176" s="1" t="str">
        <f>IF(CAPTURE_DATA!T177=0,"",CAPTURE_DATA!T177)</f>
        <v/>
      </c>
      <c r="H176" s="1" t="str">
        <f>IF(CAPTURE_DATA!U177=0,"",CAPTURE_DATA!U177)</f>
        <v/>
      </c>
      <c r="I176" s="1" t="str">
        <f>IF(CAPTURE_DATA!V177=0,"",CAPTURE_DATA!V177)</f>
        <v/>
      </c>
      <c r="J176" s="1" t="str">
        <f>IF(CAPTURE_DATA!W177=0,"",CAPTURE_DATA!W177)</f>
        <v/>
      </c>
      <c r="K176" s="1" t="str">
        <f>IF(CAPTURE_DATA!X177="","",CAPTURE_DATA!X177)</f>
        <v/>
      </c>
      <c r="L176" s="1" t="str">
        <f>IF(CAPTURE_DATA!Y177="","",CAPTURE_DATA!Y177)</f>
        <v/>
      </c>
      <c r="M176" s="1" t="str">
        <f>IF(CAPTURE_DATA!Z177="","",CAPTURE_DATA!Z177)</f>
        <v/>
      </c>
      <c r="N176" s="1" t="str">
        <f>IF(CAPTURE_DATA!AA177=0,"",CAPTURE_DATA!AA177)</f>
        <v/>
      </c>
      <c r="O176" s="1" t="str">
        <f>IF(CAPTURE_DATA!AB177=0,"",CAPTURE_DATA!AB177)</f>
        <v/>
      </c>
      <c r="P176" s="1" t="str">
        <f>IF(CAPTURE_DATA!AC177="-","",CAPTURE_DATA!AC177)</f>
        <v/>
      </c>
      <c r="Q176" s="1" t="str">
        <f>IF(CAPTURE_DATA!AD177=0,"",CAPTURE_DATA!AD177)</f>
        <v/>
      </c>
      <c r="R176" s="1" t="str">
        <f>IF(CAPTURE_DATA!AE177=0,"",CAPTURE_DATA!AE177)</f>
        <v/>
      </c>
      <c r="S176" s="1" t="str">
        <f>IF(CAPTURE_DATA!AF177=0,"",CAPTURE_DATA!AF177)</f>
        <v/>
      </c>
      <c r="T176" s="16" t="str">
        <f>IF(B176="","",IF(B176="NBAT","",CAPTURE_DATA!A177))</f>
        <v/>
      </c>
      <c r="U176" s="1" t="str">
        <f>IF(CAPTURE_DATA!AG177=0,"",CAPTURE_DATA!AG177)</f>
        <v/>
      </c>
      <c r="V176" s="1" t="str">
        <f>IF(CAPTURE_DATA!AH177=0,"",CAPTURE_DATA!AH177)</f>
        <v/>
      </c>
      <c r="W176" s="1" t="str">
        <f>IFERROR(VLOOKUP(V176,CAPTURE_SITE_INFO!$B$3:$U$501,2,FALSE),"")</f>
        <v/>
      </c>
      <c r="X176" s="1" t="str">
        <f>IFERROR(VLOOKUP($V176,CAPTURE_SITE_INFO!$B$3:$U$501,3,FALSE),"")</f>
        <v/>
      </c>
      <c r="Y176" s="189" t="str">
        <f>IFERROR(VLOOKUP($V176,CAPTURE_SITE_INFO!$B$3:$U$501,4,FALSE),"")</f>
        <v/>
      </c>
      <c r="Z176" s="1" t="str">
        <f>IFERROR(VLOOKUP($V176,CAPTURE_SITE_INFO!$B$3:$U$501,5,FALSE),"")</f>
        <v/>
      </c>
      <c r="AA176" s="1" t="str">
        <f>IFERROR(VLOOKUP($V176,CAPTURE_SITE_INFO!$B$3:$U$501,6,FALSE),"")</f>
        <v/>
      </c>
      <c r="AB176" s="1" t="str">
        <f>IFERROR(VLOOKUP($V176,CAPTURE_SITE_INFO!$B$3:$U$501,7,FALSE),"")</f>
        <v/>
      </c>
      <c r="AC176" s="1" t="str">
        <f>IFERROR(VLOOKUP($V176,CAPTURE_SITE_INFO!$B$3:$U$501,8,FALSE),"")</f>
        <v/>
      </c>
      <c r="AD176" s="16" t="str">
        <f>IFERROR(VLOOKUP($V176,CAPTURE_SITE_INFO!$B$3:$U$501,9,FALSE),"")</f>
        <v/>
      </c>
      <c r="AE176" s="16" t="str">
        <f>IFERROR(VLOOKUP($V176,CAPTURE_SITE_INFO!$B$3:$U$501,10,FALSE),"")</f>
        <v/>
      </c>
      <c r="AF176" s="190" t="str">
        <f>IFERROR(VLOOKUP($V176,CAPTURE_SITE_INFO!$B$3:$U$501,11,FALSE),"")</f>
        <v/>
      </c>
      <c r="AG176" s="190" t="str">
        <f>IFERROR(VLOOKUP($V176,CAPTURE_SITE_INFO!$B$3:$U$501,12,FALSE),"")</f>
        <v/>
      </c>
      <c r="AH176" s="1" t="str">
        <f>IFERROR(VLOOKUP($V176,CAPTURE_SITE_INFO!$B$3:$U$501,13,FALSE),"")</f>
        <v/>
      </c>
      <c r="AI176" s="1" t="str">
        <f>IFERROR(VLOOKUP($V176,CAPTURE_SITE_INFO!$B$3:$U$501,14,FALSE),"")</f>
        <v/>
      </c>
      <c r="AJ176" s="1" t="str">
        <f>IFERROR(VLOOKUP($V176,CAPTURE_SITE_INFO!$B$3:$U$501,15,FALSE),"")</f>
        <v/>
      </c>
      <c r="AK176" s="1" t="str">
        <f>IFERROR(VLOOKUP($V176,CAPTURE_SITE_INFO!$B$3:$U$501,16,FALSE),"")</f>
        <v/>
      </c>
      <c r="AL176" s="1" t="str">
        <f>IFERROR(VLOOKUP($V176,CAPTURE_SITE_INFO!$B$3:$U$501,17,FALSE),"")</f>
        <v/>
      </c>
      <c r="AM176" s="1" t="str">
        <f>IFERROR(VLOOKUP($V176,CAPTURE_SITE_INFO!$B$3:$U$501,18,FALSE),"")</f>
        <v/>
      </c>
      <c r="AN176" s="1" t="str">
        <f>IFERROR(VLOOKUP($V176,CAPTURE_SITE_INFO!$B$3:$U$501,19,FALSE),"")</f>
        <v/>
      </c>
      <c r="AO176" s="1" t="str">
        <f>IFERROR(VLOOKUP($V176,CAPTURE_SITE_INFO!$B$3:$U$501,20,FALSE),"")</f>
        <v/>
      </c>
      <c r="AP176" s="1" t="str">
        <f>IFERROR(VLOOKUP($V176,CAPTURE_SITE_INFO!$B$3:$V$501,21,FALSE),"")</f>
        <v/>
      </c>
    </row>
    <row r="177" spans="1:42" x14ac:dyDescent="0.25">
      <c r="A177" s="1" t="str">
        <f t="shared" si="4"/>
        <v/>
      </c>
      <c r="B177" s="1" t="str">
        <f>IF(CAPTURE_DATA!O178="NOBATS___","NOBATS",IF(CAPTURE_DATA!O178="___","",CAPTURE_DATA!O178))</f>
        <v/>
      </c>
      <c r="C177" s="1" t="str">
        <f t="shared" si="5"/>
        <v/>
      </c>
      <c r="D177" s="1" t="str">
        <f>IF(CAPTURE_DATA!Q178 = 0,"",CAPTURE_DATA!Q178)</f>
        <v/>
      </c>
      <c r="E177" s="1" t="str">
        <f>IF(CAPTURE_DATA!R178 = 0,"",CAPTURE_DATA!R178)</f>
        <v/>
      </c>
      <c r="F177" s="1" t="str">
        <f>IF(CAPTURE_DATA!S178 = 0,"",CAPTURE_DATA!S178)</f>
        <v/>
      </c>
      <c r="G177" s="1" t="str">
        <f>IF(CAPTURE_DATA!T178=0,"",CAPTURE_DATA!T178)</f>
        <v/>
      </c>
      <c r="H177" s="1" t="str">
        <f>IF(CAPTURE_DATA!U178=0,"",CAPTURE_DATA!U178)</f>
        <v/>
      </c>
      <c r="I177" s="1" t="str">
        <f>IF(CAPTURE_DATA!V178=0,"",CAPTURE_DATA!V178)</f>
        <v/>
      </c>
      <c r="J177" s="1" t="str">
        <f>IF(CAPTURE_DATA!W178=0,"",CAPTURE_DATA!W178)</f>
        <v/>
      </c>
      <c r="K177" s="1" t="str">
        <f>IF(CAPTURE_DATA!X178="","",CAPTURE_DATA!X178)</f>
        <v/>
      </c>
      <c r="L177" s="1" t="str">
        <f>IF(CAPTURE_DATA!Y178="","",CAPTURE_DATA!Y178)</f>
        <v/>
      </c>
      <c r="M177" s="1" t="str">
        <f>IF(CAPTURE_DATA!Z178="","",CAPTURE_DATA!Z178)</f>
        <v/>
      </c>
      <c r="N177" s="1" t="str">
        <f>IF(CAPTURE_DATA!AA178=0,"",CAPTURE_DATA!AA178)</f>
        <v/>
      </c>
      <c r="O177" s="1" t="str">
        <f>IF(CAPTURE_DATA!AB178=0,"",CAPTURE_DATA!AB178)</f>
        <v/>
      </c>
      <c r="P177" s="1" t="str">
        <f>IF(CAPTURE_DATA!AC178="-","",CAPTURE_DATA!AC178)</f>
        <v/>
      </c>
      <c r="Q177" s="1" t="str">
        <f>IF(CAPTURE_DATA!AD178=0,"",CAPTURE_DATA!AD178)</f>
        <v/>
      </c>
      <c r="R177" s="1" t="str">
        <f>IF(CAPTURE_DATA!AE178=0,"",CAPTURE_DATA!AE178)</f>
        <v/>
      </c>
      <c r="S177" s="1" t="str">
        <f>IF(CAPTURE_DATA!AF178=0,"",CAPTURE_DATA!AF178)</f>
        <v/>
      </c>
      <c r="T177" s="16" t="str">
        <f>IF(B177="","",IF(B177="NBAT","",CAPTURE_DATA!A178))</f>
        <v/>
      </c>
      <c r="U177" s="1" t="str">
        <f>IF(CAPTURE_DATA!AG178=0,"",CAPTURE_DATA!AG178)</f>
        <v/>
      </c>
      <c r="V177" s="1" t="str">
        <f>IF(CAPTURE_DATA!AH178=0,"",CAPTURE_DATA!AH178)</f>
        <v/>
      </c>
      <c r="W177" s="1" t="str">
        <f>IFERROR(VLOOKUP(V177,CAPTURE_SITE_INFO!$B$3:$U$501,2,FALSE),"")</f>
        <v/>
      </c>
      <c r="X177" s="1" t="str">
        <f>IFERROR(VLOOKUP($V177,CAPTURE_SITE_INFO!$B$3:$U$501,3,FALSE),"")</f>
        <v/>
      </c>
      <c r="Y177" s="189" t="str">
        <f>IFERROR(VLOOKUP($V177,CAPTURE_SITE_INFO!$B$3:$U$501,4,FALSE),"")</f>
        <v/>
      </c>
      <c r="Z177" s="1" t="str">
        <f>IFERROR(VLOOKUP($V177,CAPTURE_SITE_INFO!$B$3:$U$501,5,FALSE),"")</f>
        <v/>
      </c>
      <c r="AA177" s="1" t="str">
        <f>IFERROR(VLOOKUP($V177,CAPTURE_SITE_INFO!$B$3:$U$501,6,FALSE),"")</f>
        <v/>
      </c>
      <c r="AB177" s="1" t="str">
        <f>IFERROR(VLOOKUP($V177,CAPTURE_SITE_INFO!$B$3:$U$501,7,FALSE),"")</f>
        <v/>
      </c>
      <c r="AC177" s="1" t="str">
        <f>IFERROR(VLOOKUP($V177,CAPTURE_SITE_INFO!$B$3:$U$501,8,FALSE),"")</f>
        <v/>
      </c>
      <c r="AD177" s="16" t="str">
        <f>IFERROR(VLOOKUP($V177,CAPTURE_SITE_INFO!$B$3:$U$501,9,FALSE),"")</f>
        <v/>
      </c>
      <c r="AE177" s="16" t="str">
        <f>IFERROR(VLOOKUP($V177,CAPTURE_SITE_INFO!$B$3:$U$501,10,FALSE),"")</f>
        <v/>
      </c>
      <c r="AF177" s="190" t="str">
        <f>IFERROR(VLOOKUP($V177,CAPTURE_SITE_INFO!$B$3:$U$501,11,FALSE),"")</f>
        <v/>
      </c>
      <c r="AG177" s="190" t="str">
        <f>IFERROR(VLOOKUP($V177,CAPTURE_SITE_INFO!$B$3:$U$501,12,FALSE),"")</f>
        <v/>
      </c>
      <c r="AH177" s="1" t="str">
        <f>IFERROR(VLOOKUP($V177,CAPTURE_SITE_INFO!$B$3:$U$501,13,FALSE),"")</f>
        <v/>
      </c>
      <c r="AI177" s="1" t="str">
        <f>IFERROR(VLOOKUP($V177,CAPTURE_SITE_INFO!$B$3:$U$501,14,FALSE),"")</f>
        <v/>
      </c>
      <c r="AJ177" s="1" t="str">
        <f>IFERROR(VLOOKUP($V177,CAPTURE_SITE_INFO!$B$3:$U$501,15,FALSE),"")</f>
        <v/>
      </c>
      <c r="AK177" s="1" t="str">
        <f>IFERROR(VLOOKUP($V177,CAPTURE_SITE_INFO!$B$3:$U$501,16,FALSE),"")</f>
        <v/>
      </c>
      <c r="AL177" s="1" t="str">
        <f>IFERROR(VLOOKUP($V177,CAPTURE_SITE_INFO!$B$3:$U$501,17,FALSE),"")</f>
        <v/>
      </c>
      <c r="AM177" s="1" t="str">
        <f>IFERROR(VLOOKUP($V177,CAPTURE_SITE_INFO!$B$3:$U$501,18,FALSE),"")</f>
        <v/>
      </c>
      <c r="AN177" s="1" t="str">
        <f>IFERROR(VLOOKUP($V177,CAPTURE_SITE_INFO!$B$3:$U$501,19,FALSE),"")</f>
        <v/>
      </c>
      <c r="AO177" s="1" t="str">
        <f>IFERROR(VLOOKUP($V177,CAPTURE_SITE_INFO!$B$3:$U$501,20,FALSE),"")</f>
        <v/>
      </c>
      <c r="AP177" s="1" t="str">
        <f>IFERROR(VLOOKUP($V177,CAPTURE_SITE_INFO!$B$3:$V$501,21,FALSE),"")</f>
        <v/>
      </c>
    </row>
    <row r="178" spans="1:42" x14ac:dyDescent="0.25">
      <c r="A178" s="1" t="str">
        <f t="shared" si="4"/>
        <v/>
      </c>
      <c r="B178" s="1" t="str">
        <f>IF(CAPTURE_DATA!O179="NOBATS___","NOBATS",IF(CAPTURE_DATA!O179="___","",CAPTURE_DATA!O179))</f>
        <v/>
      </c>
      <c r="C178" s="1" t="str">
        <f t="shared" si="5"/>
        <v/>
      </c>
      <c r="D178" s="1" t="str">
        <f>IF(CAPTURE_DATA!Q179 = 0,"",CAPTURE_DATA!Q179)</f>
        <v/>
      </c>
      <c r="E178" s="1" t="str">
        <f>IF(CAPTURE_DATA!R179 = 0,"",CAPTURE_DATA!R179)</f>
        <v/>
      </c>
      <c r="F178" s="1" t="str">
        <f>IF(CAPTURE_DATA!S179 = 0,"",CAPTURE_DATA!S179)</f>
        <v/>
      </c>
      <c r="G178" s="1" t="str">
        <f>IF(CAPTURE_DATA!T179=0,"",CAPTURE_DATA!T179)</f>
        <v/>
      </c>
      <c r="H178" s="1" t="str">
        <f>IF(CAPTURE_DATA!U179=0,"",CAPTURE_DATA!U179)</f>
        <v/>
      </c>
      <c r="I178" s="1" t="str">
        <f>IF(CAPTURE_DATA!V179=0,"",CAPTURE_DATA!V179)</f>
        <v/>
      </c>
      <c r="J178" s="1" t="str">
        <f>IF(CAPTURE_DATA!W179=0,"",CAPTURE_DATA!W179)</f>
        <v/>
      </c>
      <c r="K178" s="1" t="str">
        <f>IF(CAPTURE_DATA!X179="","",CAPTURE_DATA!X179)</f>
        <v/>
      </c>
      <c r="L178" s="1" t="str">
        <f>IF(CAPTURE_DATA!Y179="","",CAPTURE_DATA!Y179)</f>
        <v/>
      </c>
      <c r="M178" s="1" t="str">
        <f>IF(CAPTURE_DATA!Z179="","",CAPTURE_DATA!Z179)</f>
        <v/>
      </c>
      <c r="N178" s="1" t="str">
        <f>IF(CAPTURE_DATA!AA179=0,"",CAPTURE_DATA!AA179)</f>
        <v/>
      </c>
      <c r="O178" s="1" t="str">
        <f>IF(CAPTURE_DATA!AB179=0,"",CAPTURE_DATA!AB179)</f>
        <v/>
      </c>
      <c r="P178" s="1" t="str">
        <f>IF(CAPTURE_DATA!AC179="-","",CAPTURE_DATA!AC179)</f>
        <v/>
      </c>
      <c r="Q178" s="1" t="str">
        <f>IF(CAPTURE_DATA!AD179=0,"",CAPTURE_DATA!AD179)</f>
        <v/>
      </c>
      <c r="R178" s="1" t="str">
        <f>IF(CAPTURE_DATA!AE179=0,"",CAPTURE_DATA!AE179)</f>
        <v/>
      </c>
      <c r="S178" s="1" t="str">
        <f>IF(CAPTURE_DATA!AF179=0,"",CAPTURE_DATA!AF179)</f>
        <v/>
      </c>
      <c r="T178" s="16" t="str">
        <f>IF(B178="","",IF(B178="NBAT","",CAPTURE_DATA!A179))</f>
        <v/>
      </c>
      <c r="U178" s="1" t="str">
        <f>IF(CAPTURE_DATA!AG179=0,"",CAPTURE_DATA!AG179)</f>
        <v/>
      </c>
      <c r="V178" s="1" t="str">
        <f>IF(CAPTURE_DATA!AH179=0,"",CAPTURE_DATA!AH179)</f>
        <v/>
      </c>
      <c r="W178" s="1" t="str">
        <f>IFERROR(VLOOKUP(V178,CAPTURE_SITE_INFO!$B$3:$U$501,2,FALSE),"")</f>
        <v/>
      </c>
      <c r="X178" s="1" t="str">
        <f>IFERROR(VLOOKUP($V178,CAPTURE_SITE_INFO!$B$3:$U$501,3,FALSE),"")</f>
        <v/>
      </c>
      <c r="Y178" s="189" t="str">
        <f>IFERROR(VLOOKUP($V178,CAPTURE_SITE_INFO!$B$3:$U$501,4,FALSE),"")</f>
        <v/>
      </c>
      <c r="Z178" s="1" t="str">
        <f>IFERROR(VLOOKUP($V178,CAPTURE_SITE_INFO!$B$3:$U$501,5,FALSE),"")</f>
        <v/>
      </c>
      <c r="AA178" s="1" t="str">
        <f>IFERROR(VLOOKUP($V178,CAPTURE_SITE_INFO!$B$3:$U$501,6,FALSE),"")</f>
        <v/>
      </c>
      <c r="AB178" s="1" t="str">
        <f>IFERROR(VLOOKUP($V178,CAPTURE_SITE_INFO!$B$3:$U$501,7,FALSE),"")</f>
        <v/>
      </c>
      <c r="AC178" s="1" t="str">
        <f>IFERROR(VLOOKUP($V178,CAPTURE_SITE_INFO!$B$3:$U$501,8,FALSE),"")</f>
        <v/>
      </c>
      <c r="AD178" s="16" t="str">
        <f>IFERROR(VLOOKUP($V178,CAPTURE_SITE_INFO!$B$3:$U$501,9,FALSE),"")</f>
        <v/>
      </c>
      <c r="AE178" s="16" t="str">
        <f>IFERROR(VLOOKUP($V178,CAPTURE_SITE_INFO!$B$3:$U$501,10,FALSE),"")</f>
        <v/>
      </c>
      <c r="AF178" s="190" t="str">
        <f>IFERROR(VLOOKUP($V178,CAPTURE_SITE_INFO!$B$3:$U$501,11,FALSE),"")</f>
        <v/>
      </c>
      <c r="AG178" s="190" t="str">
        <f>IFERROR(VLOOKUP($V178,CAPTURE_SITE_INFO!$B$3:$U$501,12,FALSE),"")</f>
        <v/>
      </c>
      <c r="AH178" s="1" t="str">
        <f>IFERROR(VLOOKUP($V178,CAPTURE_SITE_INFO!$B$3:$U$501,13,FALSE),"")</f>
        <v/>
      </c>
      <c r="AI178" s="1" t="str">
        <f>IFERROR(VLOOKUP($V178,CAPTURE_SITE_INFO!$B$3:$U$501,14,FALSE),"")</f>
        <v/>
      </c>
      <c r="AJ178" s="1" t="str">
        <f>IFERROR(VLOOKUP($V178,CAPTURE_SITE_INFO!$B$3:$U$501,15,FALSE),"")</f>
        <v/>
      </c>
      <c r="AK178" s="1" t="str">
        <f>IFERROR(VLOOKUP($V178,CAPTURE_SITE_INFO!$B$3:$U$501,16,FALSE),"")</f>
        <v/>
      </c>
      <c r="AL178" s="1" t="str">
        <f>IFERROR(VLOOKUP($V178,CAPTURE_SITE_INFO!$B$3:$U$501,17,FALSE),"")</f>
        <v/>
      </c>
      <c r="AM178" s="1" t="str">
        <f>IFERROR(VLOOKUP($V178,CAPTURE_SITE_INFO!$B$3:$U$501,18,FALSE),"")</f>
        <v/>
      </c>
      <c r="AN178" s="1" t="str">
        <f>IFERROR(VLOOKUP($V178,CAPTURE_SITE_INFO!$B$3:$U$501,19,FALSE),"")</f>
        <v/>
      </c>
      <c r="AO178" s="1" t="str">
        <f>IFERROR(VLOOKUP($V178,CAPTURE_SITE_INFO!$B$3:$U$501,20,FALSE),"")</f>
        <v/>
      </c>
      <c r="AP178" s="1" t="str">
        <f>IFERROR(VLOOKUP($V178,CAPTURE_SITE_INFO!$B$3:$V$501,21,FALSE),"")</f>
        <v/>
      </c>
    </row>
    <row r="179" spans="1:42" x14ac:dyDescent="0.25">
      <c r="A179" s="1" t="str">
        <f t="shared" si="4"/>
        <v/>
      </c>
      <c r="B179" s="1" t="str">
        <f>IF(CAPTURE_DATA!O180="NOBATS___","NOBATS",IF(CAPTURE_DATA!O180="___","",CAPTURE_DATA!O180))</f>
        <v/>
      </c>
      <c r="C179" s="1" t="str">
        <f t="shared" si="5"/>
        <v/>
      </c>
      <c r="D179" s="1" t="str">
        <f>IF(CAPTURE_DATA!Q180 = 0,"",CAPTURE_DATA!Q180)</f>
        <v/>
      </c>
      <c r="E179" s="1" t="str">
        <f>IF(CAPTURE_DATA!R180 = 0,"",CAPTURE_DATA!R180)</f>
        <v/>
      </c>
      <c r="F179" s="1" t="str">
        <f>IF(CAPTURE_DATA!S180 = 0,"",CAPTURE_DATA!S180)</f>
        <v/>
      </c>
      <c r="G179" s="1" t="str">
        <f>IF(CAPTURE_DATA!T180=0,"",CAPTURE_DATA!T180)</f>
        <v/>
      </c>
      <c r="H179" s="1" t="str">
        <f>IF(CAPTURE_DATA!U180=0,"",CAPTURE_DATA!U180)</f>
        <v/>
      </c>
      <c r="I179" s="1" t="str">
        <f>IF(CAPTURE_DATA!V180=0,"",CAPTURE_DATA!V180)</f>
        <v/>
      </c>
      <c r="J179" s="1" t="str">
        <f>IF(CAPTURE_DATA!W180=0,"",CAPTURE_DATA!W180)</f>
        <v/>
      </c>
      <c r="K179" s="1" t="str">
        <f>IF(CAPTURE_DATA!X180="","",CAPTURE_DATA!X180)</f>
        <v/>
      </c>
      <c r="L179" s="1" t="str">
        <f>IF(CAPTURE_DATA!Y180="","",CAPTURE_DATA!Y180)</f>
        <v/>
      </c>
      <c r="M179" s="1" t="str">
        <f>IF(CAPTURE_DATA!Z180="","",CAPTURE_DATA!Z180)</f>
        <v/>
      </c>
      <c r="N179" s="1" t="str">
        <f>IF(CAPTURE_DATA!AA180=0,"",CAPTURE_DATA!AA180)</f>
        <v/>
      </c>
      <c r="O179" s="1" t="str">
        <f>IF(CAPTURE_DATA!AB180=0,"",CAPTURE_DATA!AB180)</f>
        <v/>
      </c>
      <c r="P179" s="1" t="str">
        <f>IF(CAPTURE_DATA!AC180="-","",CAPTURE_DATA!AC180)</f>
        <v/>
      </c>
      <c r="Q179" s="1" t="str">
        <f>IF(CAPTURE_DATA!AD180=0,"",CAPTURE_DATA!AD180)</f>
        <v/>
      </c>
      <c r="R179" s="1" t="str">
        <f>IF(CAPTURE_DATA!AE180=0,"",CAPTURE_DATA!AE180)</f>
        <v/>
      </c>
      <c r="S179" s="1" t="str">
        <f>IF(CAPTURE_DATA!AF180=0,"",CAPTURE_DATA!AF180)</f>
        <v/>
      </c>
      <c r="T179" s="16" t="str">
        <f>IF(B179="","",IF(B179="NBAT","",CAPTURE_DATA!A180))</f>
        <v/>
      </c>
      <c r="U179" s="1" t="str">
        <f>IF(CAPTURE_DATA!AG180=0,"",CAPTURE_DATA!AG180)</f>
        <v/>
      </c>
      <c r="V179" s="1" t="str">
        <f>IF(CAPTURE_DATA!AH180=0,"",CAPTURE_DATA!AH180)</f>
        <v/>
      </c>
      <c r="W179" s="1" t="str">
        <f>IFERROR(VLOOKUP(V179,CAPTURE_SITE_INFO!$B$3:$U$501,2,FALSE),"")</f>
        <v/>
      </c>
      <c r="X179" s="1" t="str">
        <f>IFERROR(VLOOKUP($V179,CAPTURE_SITE_INFO!$B$3:$U$501,3,FALSE),"")</f>
        <v/>
      </c>
      <c r="Y179" s="189" t="str">
        <f>IFERROR(VLOOKUP($V179,CAPTURE_SITE_INFO!$B$3:$U$501,4,FALSE),"")</f>
        <v/>
      </c>
      <c r="Z179" s="1" t="str">
        <f>IFERROR(VLOOKUP($V179,CAPTURE_SITE_INFO!$B$3:$U$501,5,FALSE),"")</f>
        <v/>
      </c>
      <c r="AA179" s="1" t="str">
        <f>IFERROR(VLOOKUP($V179,CAPTURE_SITE_INFO!$B$3:$U$501,6,FALSE),"")</f>
        <v/>
      </c>
      <c r="AB179" s="1" t="str">
        <f>IFERROR(VLOOKUP($V179,CAPTURE_SITE_INFO!$B$3:$U$501,7,FALSE),"")</f>
        <v/>
      </c>
      <c r="AC179" s="1" t="str">
        <f>IFERROR(VLOOKUP($V179,CAPTURE_SITE_INFO!$B$3:$U$501,8,FALSE),"")</f>
        <v/>
      </c>
      <c r="AD179" s="16" t="str">
        <f>IFERROR(VLOOKUP($V179,CAPTURE_SITE_INFO!$B$3:$U$501,9,FALSE),"")</f>
        <v/>
      </c>
      <c r="AE179" s="16" t="str">
        <f>IFERROR(VLOOKUP($V179,CAPTURE_SITE_INFO!$B$3:$U$501,10,FALSE),"")</f>
        <v/>
      </c>
      <c r="AF179" s="190" t="str">
        <f>IFERROR(VLOOKUP($V179,CAPTURE_SITE_INFO!$B$3:$U$501,11,FALSE),"")</f>
        <v/>
      </c>
      <c r="AG179" s="190" t="str">
        <f>IFERROR(VLOOKUP($V179,CAPTURE_SITE_INFO!$B$3:$U$501,12,FALSE),"")</f>
        <v/>
      </c>
      <c r="AH179" s="1" t="str">
        <f>IFERROR(VLOOKUP($V179,CAPTURE_SITE_INFO!$B$3:$U$501,13,FALSE),"")</f>
        <v/>
      </c>
      <c r="AI179" s="1" t="str">
        <f>IFERROR(VLOOKUP($V179,CAPTURE_SITE_INFO!$B$3:$U$501,14,FALSE),"")</f>
        <v/>
      </c>
      <c r="AJ179" s="1" t="str">
        <f>IFERROR(VLOOKUP($V179,CAPTURE_SITE_INFO!$B$3:$U$501,15,FALSE),"")</f>
        <v/>
      </c>
      <c r="AK179" s="1" t="str">
        <f>IFERROR(VLOOKUP($V179,CAPTURE_SITE_INFO!$B$3:$U$501,16,FALSE),"")</f>
        <v/>
      </c>
      <c r="AL179" s="1" t="str">
        <f>IFERROR(VLOOKUP($V179,CAPTURE_SITE_INFO!$B$3:$U$501,17,FALSE),"")</f>
        <v/>
      </c>
      <c r="AM179" s="1" t="str">
        <f>IFERROR(VLOOKUP($V179,CAPTURE_SITE_INFO!$B$3:$U$501,18,FALSE),"")</f>
        <v/>
      </c>
      <c r="AN179" s="1" t="str">
        <f>IFERROR(VLOOKUP($V179,CAPTURE_SITE_INFO!$B$3:$U$501,19,FALSE),"")</f>
        <v/>
      </c>
      <c r="AO179" s="1" t="str">
        <f>IFERROR(VLOOKUP($V179,CAPTURE_SITE_INFO!$B$3:$U$501,20,FALSE),"")</f>
        <v/>
      </c>
      <c r="AP179" s="1" t="str">
        <f>IFERROR(VLOOKUP($V179,CAPTURE_SITE_INFO!$B$3:$V$501,21,FALSE),"")</f>
        <v/>
      </c>
    </row>
    <row r="180" spans="1:42" x14ac:dyDescent="0.25">
      <c r="A180" s="1" t="str">
        <f t="shared" si="4"/>
        <v/>
      </c>
      <c r="B180" s="1" t="str">
        <f>IF(CAPTURE_DATA!O181="NOBATS___","NOBATS",IF(CAPTURE_DATA!O181="___","",CAPTURE_DATA!O181))</f>
        <v/>
      </c>
      <c r="C180" s="1" t="str">
        <f t="shared" si="5"/>
        <v/>
      </c>
      <c r="D180" s="1" t="str">
        <f>IF(CAPTURE_DATA!Q181 = 0,"",CAPTURE_DATA!Q181)</f>
        <v/>
      </c>
      <c r="E180" s="1" t="str">
        <f>IF(CAPTURE_DATA!R181 = 0,"",CAPTURE_DATA!R181)</f>
        <v/>
      </c>
      <c r="F180" s="1" t="str">
        <f>IF(CAPTURE_DATA!S181 = 0,"",CAPTURE_DATA!S181)</f>
        <v/>
      </c>
      <c r="G180" s="1" t="str">
        <f>IF(CAPTURE_DATA!T181=0,"",CAPTURE_DATA!T181)</f>
        <v/>
      </c>
      <c r="H180" s="1" t="str">
        <f>IF(CAPTURE_DATA!U181=0,"",CAPTURE_DATA!U181)</f>
        <v/>
      </c>
      <c r="I180" s="1" t="str">
        <f>IF(CAPTURE_DATA!V181=0,"",CAPTURE_DATA!V181)</f>
        <v/>
      </c>
      <c r="J180" s="1" t="str">
        <f>IF(CAPTURE_DATA!W181=0,"",CAPTURE_DATA!W181)</f>
        <v/>
      </c>
      <c r="K180" s="1" t="str">
        <f>IF(CAPTURE_DATA!X181="","",CAPTURE_DATA!X181)</f>
        <v/>
      </c>
      <c r="L180" s="1" t="str">
        <f>IF(CAPTURE_DATA!Y181="","",CAPTURE_DATA!Y181)</f>
        <v/>
      </c>
      <c r="M180" s="1" t="str">
        <f>IF(CAPTURE_DATA!Z181="","",CAPTURE_DATA!Z181)</f>
        <v/>
      </c>
      <c r="N180" s="1" t="str">
        <f>IF(CAPTURE_DATA!AA181=0,"",CAPTURE_DATA!AA181)</f>
        <v/>
      </c>
      <c r="O180" s="1" t="str">
        <f>IF(CAPTURE_DATA!AB181=0,"",CAPTURE_DATA!AB181)</f>
        <v/>
      </c>
      <c r="P180" s="1" t="str">
        <f>IF(CAPTURE_DATA!AC181="-","",CAPTURE_DATA!AC181)</f>
        <v/>
      </c>
      <c r="Q180" s="1" t="str">
        <f>IF(CAPTURE_DATA!AD181=0,"",CAPTURE_DATA!AD181)</f>
        <v/>
      </c>
      <c r="R180" s="1" t="str">
        <f>IF(CAPTURE_DATA!AE181=0,"",CAPTURE_DATA!AE181)</f>
        <v/>
      </c>
      <c r="S180" s="1" t="str">
        <f>IF(CAPTURE_DATA!AF181=0,"",CAPTURE_DATA!AF181)</f>
        <v/>
      </c>
      <c r="T180" s="16" t="str">
        <f>IF(B180="","",IF(B180="NBAT","",CAPTURE_DATA!A181))</f>
        <v/>
      </c>
      <c r="U180" s="1" t="str">
        <f>IF(CAPTURE_DATA!AG181=0,"",CAPTURE_DATA!AG181)</f>
        <v/>
      </c>
      <c r="V180" s="1" t="str">
        <f>IF(CAPTURE_DATA!AH181=0,"",CAPTURE_DATA!AH181)</f>
        <v/>
      </c>
      <c r="W180" s="1" t="str">
        <f>IFERROR(VLOOKUP(V180,CAPTURE_SITE_INFO!$B$3:$U$501,2,FALSE),"")</f>
        <v/>
      </c>
      <c r="X180" s="1" t="str">
        <f>IFERROR(VLOOKUP($V180,CAPTURE_SITE_INFO!$B$3:$U$501,3,FALSE),"")</f>
        <v/>
      </c>
      <c r="Y180" s="189" t="str">
        <f>IFERROR(VLOOKUP($V180,CAPTURE_SITE_INFO!$B$3:$U$501,4,FALSE),"")</f>
        <v/>
      </c>
      <c r="Z180" s="1" t="str">
        <f>IFERROR(VLOOKUP($V180,CAPTURE_SITE_INFO!$B$3:$U$501,5,FALSE),"")</f>
        <v/>
      </c>
      <c r="AA180" s="1" t="str">
        <f>IFERROR(VLOOKUP($V180,CAPTURE_SITE_INFO!$B$3:$U$501,6,FALSE),"")</f>
        <v/>
      </c>
      <c r="AB180" s="1" t="str">
        <f>IFERROR(VLOOKUP($V180,CAPTURE_SITE_INFO!$B$3:$U$501,7,FALSE),"")</f>
        <v/>
      </c>
      <c r="AC180" s="1" t="str">
        <f>IFERROR(VLOOKUP($V180,CAPTURE_SITE_INFO!$B$3:$U$501,8,FALSE),"")</f>
        <v/>
      </c>
      <c r="AD180" s="16" t="str">
        <f>IFERROR(VLOOKUP($V180,CAPTURE_SITE_INFO!$B$3:$U$501,9,FALSE),"")</f>
        <v/>
      </c>
      <c r="AE180" s="16" t="str">
        <f>IFERROR(VLOOKUP($V180,CAPTURE_SITE_INFO!$B$3:$U$501,10,FALSE),"")</f>
        <v/>
      </c>
      <c r="AF180" s="190" t="str">
        <f>IFERROR(VLOOKUP($V180,CAPTURE_SITE_INFO!$B$3:$U$501,11,FALSE),"")</f>
        <v/>
      </c>
      <c r="AG180" s="190" t="str">
        <f>IFERROR(VLOOKUP($V180,CAPTURE_SITE_INFO!$B$3:$U$501,12,FALSE),"")</f>
        <v/>
      </c>
      <c r="AH180" s="1" t="str">
        <f>IFERROR(VLOOKUP($V180,CAPTURE_SITE_INFO!$B$3:$U$501,13,FALSE),"")</f>
        <v/>
      </c>
      <c r="AI180" s="1" t="str">
        <f>IFERROR(VLOOKUP($V180,CAPTURE_SITE_INFO!$B$3:$U$501,14,FALSE),"")</f>
        <v/>
      </c>
      <c r="AJ180" s="1" t="str">
        <f>IFERROR(VLOOKUP($V180,CAPTURE_SITE_INFO!$B$3:$U$501,15,FALSE),"")</f>
        <v/>
      </c>
      <c r="AK180" s="1" t="str">
        <f>IFERROR(VLOOKUP($V180,CAPTURE_SITE_INFO!$B$3:$U$501,16,FALSE),"")</f>
        <v/>
      </c>
      <c r="AL180" s="1" t="str">
        <f>IFERROR(VLOOKUP($V180,CAPTURE_SITE_INFO!$B$3:$U$501,17,FALSE),"")</f>
        <v/>
      </c>
      <c r="AM180" s="1" t="str">
        <f>IFERROR(VLOOKUP($V180,CAPTURE_SITE_INFO!$B$3:$U$501,18,FALSE),"")</f>
        <v/>
      </c>
      <c r="AN180" s="1" t="str">
        <f>IFERROR(VLOOKUP($V180,CAPTURE_SITE_INFO!$B$3:$U$501,19,FALSE),"")</f>
        <v/>
      </c>
      <c r="AO180" s="1" t="str">
        <f>IFERROR(VLOOKUP($V180,CAPTURE_SITE_INFO!$B$3:$U$501,20,FALSE),"")</f>
        <v/>
      </c>
      <c r="AP180" s="1" t="str">
        <f>IFERROR(VLOOKUP($V180,CAPTURE_SITE_INFO!$B$3:$V$501,21,FALSE),"")</f>
        <v/>
      </c>
    </row>
    <row r="181" spans="1:42" x14ac:dyDescent="0.25">
      <c r="A181" s="1" t="str">
        <f t="shared" si="4"/>
        <v/>
      </c>
      <c r="B181" s="1" t="str">
        <f>IF(CAPTURE_DATA!O182="NOBATS___","NOBATS",IF(CAPTURE_DATA!O182="___","",CAPTURE_DATA!O182))</f>
        <v/>
      </c>
      <c r="C181" s="1" t="str">
        <f t="shared" si="5"/>
        <v/>
      </c>
      <c r="D181" s="1" t="str">
        <f>IF(CAPTURE_DATA!Q182 = 0,"",CAPTURE_DATA!Q182)</f>
        <v/>
      </c>
      <c r="E181" s="1" t="str">
        <f>IF(CAPTURE_DATA!R182 = 0,"",CAPTURE_DATA!R182)</f>
        <v/>
      </c>
      <c r="F181" s="1" t="str">
        <f>IF(CAPTURE_DATA!S182 = 0,"",CAPTURE_DATA!S182)</f>
        <v/>
      </c>
      <c r="G181" s="1" t="str">
        <f>IF(CAPTURE_DATA!T182=0,"",CAPTURE_DATA!T182)</f>
        <v/>
      </c>
      <c r="H181" s="1" t="str">
        <f>IF(CAPTURE_DATA!U182=0,"",CAPTURE_DATA!U182)</f>
        <v/>
      </c>
      <c r="I181" s="1" t="str">
        <f>IF(CAPTURE_DATA!V182=0,"",CAPTURE_DATA!V182)</f>
        <v/>
      </c>
      <c r="J181" s="1" t="str">
        <f>IF(CAPTURE_DATA!W182=0,"",CAPTURE_DATA!W182)</f>
        <v/>
      </c>
      <c r="K181" s="1" t="str">
        <f>IF(CAPTURE_DATA!X182="","",CAPTURE_DATA!X182)</f>
        <v/>
      </c>
      <c r="L181" s="1" t="str">
        <f>IF(CAPTURE_DATA!Y182="","",CAPTURE_DATA!Y182)</f>
        <v/>
      </c>
      <c r="M181" s="1" t="str">
        <f>IF(CAPTURE_DATA!Z182="","",CAPTURE_DATA!Z182)</f>
        <v/>
      </c>
      <c r="N181" s="1" t="str">
        <f>IF(CAPTURE_DATA!AA182=0,"",CAPTURE_DATA!AA182)</f>
        <v/>
      </c>
      <c r="O181" s="1" t="str">
        <f>IF(CAPTURE_DATA!AB182=0,"",CAPTURE_DATA!AB182)</f>
        <v/>
      </c>
      <c r="P181" s="1" t="str">
        <f>IF(CAPTURE_DATA!AC182="-","",CAPTURE_DATA!AC182)</f>
        <v/>
      </c>
      <c r="Q181" s="1" t="str">
        <f>IF(CAPTURE_DATA!AD182=0,"",CAPTURE_DATA!AD182)</f>
        <v/>
      </c>
      <c r="R181" s="1" t="str">
        <f>IF(CAPTURE_DATA!AE182=0,"",CAPTURE_DATA!AE182)</f>
        <v/>
      </c>
      <c r="S181" s="1" t="str">
        <f>IF(CAPTURE_DATA!AF182=0,"",CAPTURE_DATA!AF182)</f>
        <v/>
      </c>
      <c r="T181" s="16" t="str">
        <f>IF(B181="","",IF(B181="NBAT","",CAPTURE_DATA!A182))</f>
        <v/>
      </c>
      <c r="U181" s="1" t="str">
        <f>IF(CAPTURE_DATA!AG182=0,"",CAPTURE_DATA!AG182)</f>
        <v/>
      </c>
      <c r="V181" s="1" t="str">
        <f>IF(CAPTURE_DATA!AH182=0,"",CAPTURE_DATA!AH182)</f>
        <v/>
      </c>
      <c r="W181" s="1" t="str">
        <f>IFERROR(VLOOKUP(V181,CAPTURE_SITE_INFO!$B$3:$U$501,2,FALSE),"")</f>
        <v/>
      </c>
      <c r="X181" s="1" t="str">
        <f>IFERROR(VLOOKUP($V181,CAPTURE_SITE_INFO!$B$3:$U$501,3,FALSE),"")</f>
        <v/>
      </c>
      <c r="Y181" s="189" t="str">
        <f>IFERROR(VLOOKUP($V181,CAPTURE_SITE_INFO!$B$3:$U$501,4,FALSE),"")</f>
        <v/>
      </c>
      <c r="Z181" s="1" t="str">
        <f>IFERROR(VLOOKUP($V181,CAPTURE_SITE_INFO!$B$3:$U$501,5,FALSE),"")</f>
        <v/>
      </c>
      <c r="AA181" s="1" t="str">
        <f>IFERROR(VLOOKUP($V181,CAPTURE_SITE_INFO!$B$3:$U$501,6,FALSE),"")</f>
        <v/>
      </c>
      <c r="AB181" s="1" t="str">
        <f>IFERROR(VLOOKUP($V181,CAPTURE_SITE_INFO!$B$3:$U$501,7,FALSE),"")</f>
        <v/>
      </c>
      <c r="AC181" s="1" t="str">
        <f>IFERROR(VLOOKUP($V181,CAPTURE_SITE_INFO!$B$3:$U$501,8,FALSE),"")</f>
        <v/>
      </c>
      <c r="AD181" s="16" t="str">
        <f>IFERROR(VLOOKUP($V181,CAPTURE_SITE_INFO!$B$3:$U$501,9,FALSE),"")</f>
        <v/>
      </c>
      <c r="AE181" s="16" t="str">
        <f>IFERROR(VLOOKUP($V181,CAPTURE_SITE_INFO!$B$3:$U$501,10,FALSE),"")</f>
        <v/>
      </c>
      <c r="AF181" s="190" t="str">
        <f>IFERROR(VLOOKUP($V181,CAPTURE_SITE_INFO!$B$3:$U$501,11,FALSE),"")</f>
        <v/>
      </c>
      <c r="AG181" s="190" t="str">
        <f>IFERROR(VLOOKUP($V181,CAPTURE_SITE_INFO!$B$3:$U$501,12,FALSE),"")</f>
        <v/>
      </c>
      <c r="AH181" s="1" t="str">
        <f>IFERROR(VLOOKUP($V181,CAPTURE_SITE_INFO!$B$3:$U$501,13,FALSE),"")</f>
        <v/>
      </c>
      <c r="AI181" s="1" t="str">
        <f>IFERROR(VLOOKUP($V181,CAPTURE_SITE_INFO!$B$3:$U$501,14,FALSE),"")</f>
        <v/>
      </c>
      <c r="AJ181" s="1" t="str">
        <f>IFERROR(VLOOKUP($V181,CAPTURE_SITE_INFO!$B$3:$U$501,15,FALSE),"")</f>
        <v/>
      </c>
      <c r="AK181" s="1" t="str">
        <f>IFERROR(VLOOKUP($V181,CAPTURE_SITE_INFO!$B$3:$U$501,16,FALSE),"")</f>
        <v/>
      </c>
      <c r="AL181" s="1" t="str">
        <f>IFERROR(VLOOKUP($V181,CAPTURE_SITE_INFO!$B$3:$U$501,17,FALSE),"")</f>
        <v/>
      </c>
      <c r="AM181" s="1" t="str">
        <f>IFERROR(VLOOKUP($V181,CAPTURE_SITE_INFO!$B$3:$U$501,18,FALSE),"")</f>
        <v/>
      </c>
      <c r="AN181" s="1" t="str">
        <f>IFERROR(VLOOKUP($V181,CAPTURE_SITE_INFO!$B$3:$U$501,19,FALSE),"")</f>
        <v/>
      </c>
      <c r="AO181" s="1" t="str">
        <f>IFERROR(VLOOKUP($V181,CAPTURE_SITE_INFO!$B$3:$U$501,20,FALSE),"")</f>
        <v/>
      </c>
      <c r="AP181" s="1" t="str">
        <f>IFERROR(VLOOKUP($V181,CAPTURE_SITE_INFO!$B$3:$V$501,21,FALSE),"")</f>
        <v/>
      </c>
    </row>
    <row r="182" spans="1:42" x14ac:dyDescent="0.25">
      <c r="A182" s="1" t="str">
        <f t="shared" si="4"/>
        <v/>
      </c>
      <c r="B182" s="1" t="str">
        <f>IF(CAPTURE_DATA!O183="NOBATS___","NOBATS",IF(CAPTURE_DATA!O183="___","",CAPTURE_DATA!O183))</f>
        <v/>
      </c>
      <c r="C182" s="1" t="str">
        <f t="shared" si="5"/>
        <v/>
      </c>
      <c r="D182" s="1" t="str">
        <f>IF(CAPTURE_DATA!Q183 = 0,"",CAPTURE_DATA!Q183)</f>
        <v/>
      </c>
      <c r="E182" s="1" t="str">
        <f>IF(CAPTURE_DATA!R183 = 0,"",CAPTURE_DATA!R183)</f>
        <v/>
      </c>
      <c r="F182" s="1" t="str">
        <f>IF(CAPTURE_DATA!S183 = 0,"",CAPTURE_DATA!S183)</f>
        <v/>
      </c>
      <c r="G182" s="1" t="str">
        <f>IF(CAPTURE_DATA!T183=0,"",CAPTURE_DATA!T183)</f>
        <v/>
      </c>
      <c r="H182" s="1" t="str">
        <f>IF(CAPTURE_DATA!U183=0,"",CAPTURE_DATA!U183)</f>
        <v/>
      </c>
      <c r="I182" s="1" t="str">
        <f>IF(CAPTURE_DATA!V183=0,"",CAPTURE_DATA!V183)</f>
        <v/>
      </c>
      <c r="J182" s="1" t="str">
        <f>IF(CAPTURE_DATA!W183=0,"",CAPTURE_DATA!W183)</f>
        <v/>
      </c>
      <c r="K182" s="1" t="str">
        <f>IF(CAPTURE_DATA!X183="","",CAPTURE_DATA!X183)</f>
        <v/>
      </c>
      <c r="L182" s="1" t="str">
        <f>IF(CAPTURE_DATA!Y183="","",CAPTURE_DATA!Y183)</f>
        <v/>
      </c>
      <c r="M182" s="1" t="str">
        <f>IF(CAPTURE_DATA!Z183="","",CAPTURE_DATA!Z183)</f>
        <v/>
      </c>
      <c r="N182" s="1" t="str">
        <f>IF(CAPTURE_DATA!AA183=0,"",CAPTURE_DATA!AA183)</f>
        <v/>
      </c>
      <c r="O182" s="1" t="str">
        <f>IF(CAPTURE_DATA!AB183=0,"",CAPTURE_DATA!AB183)</f>
        <v/>
      </c>
      <c r="P182" s="1" t="str">
        <f>IF(CAPTURE_DATA!AC183="-","",CAPTURE_DATA!AC183)</f>
        <v/>
      </c>
      <c r="Q182" s="1" t="str">
        <f>IF(CAPTURE_DATA!AD183=0,"",CAPTURE_DATA!AD183)</f>
        <v/>
      </c>
      <c r="R182" s="1" t="str">
        <f>IF(CAPTURE_DATA!AE183=0,"",CAPTURE_DATA!AE183)</f>
        <v/>
      </c>
      <c r="S182" s="1" t="str">
        <f>IF(CAPTURE_DATA!AF183=0,"",CAPTURE_DATA!AF183)</f>
        <v/>
      </c>
      <c r="T182" s="16" t="str">
        <f>IF(B182="","",IF(B182="NBAT","",CAPTURE_DATA!A183))</f>
        <v/>
      </c>
      <c r="U182" s="1" t="str">
        <f>IF(CAPTURE_DATA!AG183=0,"",CAPTURE_DATA!AG183)</f>
        <v/>
      </c>
      <c r="V182" s="1" t="str">
        <f>IF(CAPTURE_DATA!AH183=0,"",CAPTURE_DATA!AH183)</f>
        <v/>
      </c>
      <c r="W182" s="1" t="str">
        <f>IFERROR(VLOOKUP(V182,CAPTURE_SITE_INFO!$B$3:$U$501,2,FALSE),"")</f>
        <v/>
      </c>
      <c r="X182" s="1" t="str">
        <f>IFERROR(VLOOKUP($V182,CAPTURE_SITE_INFO!$B$3:$U$501,3,FALSE),"")</f>
        <v/>
      </c>
      <c r="Y182" s="189" t="str">
        <f>IFERROR(VLOOKUP($V182,CAPTURE_SITE_INFO!$B$3:$U$501,4,FALSE),"")</f>
        <v/>
      </c>
      <c r="Z182" s="1" t="str">
        <f>IFERROR(VLOOKUP($V182,CAPTURE_SITE_INFO!$B$3:$U$501,5,FALSE),"")</f>
        <v/>
      </c>
      <c r="AA182" s="1" t="str">
        <f>IFERROR(VLOOKUP($V182,CAPTURE_SITE_INFO!$B$3:$U$501,6,FALSE),"")</f>
        <v/>
      </c>
      <c r="AB182" s="1" t="str">
        <f>IFERROR(VLOOKUP($V182,CAPTURE_SITE_INFO!$B$3:$U$501,7,FALSE),"")</f>
        <v/>
      </c>
      <c r="AC182" s="1" t="str">
        <f>IFERROR(VLOOKUP($V182,CAPTURE_SITE_INFO!$B$3:$U$501,8,FALSE),"")</f>
        <v/>
      </c>
      <c r="AD182" s="16" t="str">
        <f>IFERROR(VLOOKUP($V182,CAPTURE_SITE_INFO!$B$3:$U$501,9,FALSE),"")</f>
        <v/>
      </c>
      <c r="AE182" s="16" t="str">
        <f>IFERROR(VLOOKUP($V182,CAPTURE_SITE_INFO!$B$3:$U$501,10,FALSE),"")</f>
        <v/>
      </c>
      <c r="AF182" s="190" t="str">
        <f>IFERROR(VLOOKUP($V182,CAPTURE_SITE_INFO!$B$3:$U$501,11,FALSE),"")</f>
        <v/>
      </c>
      <c r="AG182" s="190" t="str">
        <f>IFERROR(VLOOKUP($V182,CAPTURE_SITE_INFO!$B$3:$U$501,12,FALSE),"")</f>
        <v/>
      </c>
      <c r="AH182" s="1" t="str">
        <f>IFERROR(VLOOKUP($V182,CAPTURE_SITE_INFO!$B$3:$U$501,13,FALSE),"")</f>
        <v/>
      </c>
      <c r="AI182" s="1" t="str">
        <f>IFERROR(VLOOKUP($V182,CAPTURE_SITE_INFO!$B$3:$U$501,14,FALSE),"")</f>
        <v/>
      </c>
      <c r="AJ182" s="1" t="str">
        <f>IFERROR(VLOOKUP($V182,CAPTURE_SITE_INFO!$B$3:$U$501,15,FALSE),"")</f>
        <v/>
      </c>
      <c r="AK182" s="1" t="str">
        <f>IFERROR(VLOOKUP($V182,CAPTURE_SITE_INFO!$B$3:$U$501,16,FALSE),"")</f>
        <v/>
      </c>
      <c r="AL182" s="1" t="str">
        <f>IFERROR(VLOOKUP($V182,CAPTURE_SITE_INFO!$B$3:$U$501,17,FALSE),"")</f>
        <v/>
      </c>
      <c r="AM182" s="1" t="str">
        <f>IFERROR(VLOOKUP($V182,CAPTURE_SITE_INFO!$B$3:$U$501,18,FALSE),"")</f>
        <v/>
      </c>
      <c r="AN182" s="1" t="str">
        <f>IFERROR(VLOOKUP($V182,CAPTURE_SITE_INFO!$B$3:$U$501,19,FALSE),"")</f>
        <v/>
      </c>
      <c r="AO182" s="1" t="str">
        <f>IFERROR(VLOOKUP($V182,CAPTURE_SITE_INFO!$B$3:$U$501,20,FALSE),"")</f>
        <v/>
      </c>
      <c r="AP182" s="1" t="str">
        <f>IFERROR(VLOOKUP($V182,CAPTURE_SITE_INFO!$B$3:$V$501,21,FALSE),"")</f>
        <v/>
      </c>
    </row>
    <row r="183" spans="1:42" x14ac:dyDescent="0.25">
      <c r="A183" s="1" t="str">
        <f t="shared" si="4"/>
        <v/>
      </c>
      <c r="B183" s="1" t="str">
        <f>IF(CAPTURE_DATA!O184="NOBATS___","NOBATS",IF(CAPTURE_DATA!O184="___","",CAPTURE_DATA!O184))</f>
        <v/>
      </c>
      <c r="C183" s="1" t="str">
        <f t="shared" si="5"/>
        <v/>
      </c>
      <c r="D183" s="1" t="str">
        <f>IF(CAPTURE_DATA!Q184 = 0,"",CAPTURE_DATA!Q184)</f>
        <v/>
      </c>
      <c r="E183" s="1" t="str">
        <f>IF(CAPTURE_DATA!R184 = 0,"",CAPTURE_DATA!R184)</f>
        <v/>
      </c>
      <c r="F183" s="1" t="str">
        <f>IF(CAPTURE_DATA!S184 = 0,"",CAPTURE_DATA!S184)</f>
        <v/>
      </c>
      <c r="G183" s="1" t="str">
        <f>IF(CAPTURE_DATA!T184=0,"",CAPTURE_DATA!T184)</f>
        <v/>
      </c>
      <c r="H183" s="1" t="str">
        <f>IF(CAPTURE_DATA!U184=0,"",CAPTURE_DATA!U184)</f>
        <v/>
      </c>
      <c r="I183" s="1" t="str">
        <f>IF(CAPTURE_DATA!V184=0,"",CAPTURE_DATA!V184)</f>
        <v/>
      </c>
      <c r="J183" s="1" t="str">
        <f>IF(CAPTURE_DATA!W184=0,"",CAPTURE_DATA!W184)</f>
        <v/>
      </c>
      <c r="K183" s="1" t="str">
        <f>IF(CAPTURE_DATA!X184="","",CAPTURE_DATA!X184)</f>
        <v/>
      </c>
      <c r="L183" s="1" t="str">
        <f>IF(CAPTURE_DATA!Y184="","",CAPTURE_DATA!Y184)</f>
        <v/>
      </c>
      <c r="M183" s="1" t="str">
        <f>IF(CAPTURE_DATA!Z184="","",CAPTURE_DATA!Z184)</f>
        <v/>
      </c>
      <c r="N183" s="1" t="str">
        <f>IF(CAPTURE_DATA!AA184=0,"",CAPTURE_DATA!AA184)</f>
        <v/>
      </c>
      <c r="O183" s="1" t="str">
        <f>IF(CAPTURE_DATA!AB184=0,"",CAPTURE_DATA!AB184)</f>
        <v/>
      </c>
      <c r="P183" s="1" t="str">
        <f>IF(CAPTURE_DATA!AC184="-","",CAPTURE_DATA!AC184)</f>
        <v/>
      </c>
      <c r="Q183" s="1" t="str">
        <f>IF(CAPTURE_DATA!AD184=0,"",CAPTURE_DATA!AD184)</f>
        <v/>
      </c>
      <c r="R183" s="1" t="str">
        <f>IF(CAPTURE_DATA!AE184=0,"",CAPTURE_DATA!AE184)</f>
        <v/>
      </c>
      <c r="S183" s="1" t="str">
        <f>IF(CAPTURE_DATA!AF184=0,"",CAPTURE_DATA!AF184)</f>
        <v/>
      </c>
      <c r="T183" s="16" t="str">
        <f>IF(B183="","",IF(B183="NBAT","",CAPTURE_DATA!A184))</f>
        <v/>
      </c>
      <c r="U183" s="1" t="str">
        <f>IF(CAPTURE_DATA!AG184=0,"",CAPTURE_DATA!AG184)</f>
        <v/>
      </c>
      <c r="V183" s="1" t="str">
        <f>IF(CAPTURE_DATA!AH184=0,"",CAPTURE_DATA!AH184)</f>
        <v/>
      </c>
      <c r="W183" s="1" t="str">
        <f>IFERROR(VLOOKUP(V183,CAPTURE_SITE_INFO!$B$3:$U$501,2,FALSE),"")</f>
        <v/>
      </c>
      <c r="X183" s="1" t="str">
        <f>IFERROR(VLOOKUP($V183,CAPTURE_SITE_INFO!$B$3:$U$501,3,FALSE),"")</f>
        <v/>
      </c>
      <c r="Y183" s="189" t="str">
        <f>IFERROR(VLOOKUP($V183,CAPTURE_SITE_INFO!$B$3:$U$501,4,FALSE),"")</f>
        <v/>
      </c>
      <c r="Z183" s="1" t="str">
        <f>IFERROR(VLOOKUP($V183,CAPTURE_SITE_INFO!$B$3:$U$501,5,FALSE),"")</f>
        <v/>
      </c>
      <c r="AA183" s="1" t="str">
        <f>IFERROR(VLOOKUP($V183,CAPTURE_SITE_INFO!$B$3:$U$501,6,FALSE),"")</f>
        <v/>
      </c>
      <c r="AB183" s="1" t="str">
        <f>IFERROR(VLOOKUP($V183,CAPTURE_SITE_INFO!$B$3:$U$501,7,FALSE),"")</f>
        <v/>
      </c>
      <c r="AC183" s="1" t="str">
        <f>IFERROR(VLOOKUP($V183,CAPTURE_SITE_INFO!$B$3:$U$501,8,FALSE),"")</f>
        <v/>
      </c>
      <c r="AD183" s="16" t="str">
        <f>IFERROR(VLOOKUP($V183,CAPTURE_SITE_INFO!$B$3:$U$501,9,FALSE),"")</f>
        <v/>
      </c>
      <c r="AE183" s="16" t="str">
        <f>IFERROR(VLOOKUP($V183,CAPTURE_SITE_INFO!$B$3:$U$501,10,FALSE),"")</f>
        <v/>
      </c>
      <c r="AF183" s="190" t="str">
        <f>IFERROR(VLOOKUP($V183,CAPTURE_SITE_INFO!$B$3:$U$501,11,FALSE),"")</f>
        <v/>
      </c>
      <c r="AG183" s="190" t="str">
        <f>IFERROR(VLOOKUP($V183,CAPTURE_SITE_INFO!$B$3:$U$501,12,FALSE),"")</f>
        <v/>
      </c>
      <c r="AH183" s="1" t="str">
        <f>IFERROR(VLOOKUP($V183,CAPTURE_SITE_INFO!$B$3:$U$501,13,FALSE),"")</f>
        <v/>
      </c>
      <c r="AI183" s="1" t="str">
        <f>IFERROR(VLOOKUP($V183,CAPTURE_SITE_INFO!$B$3:$U$501,14,FALSE),"")</f>
        <v/>
      </c>
      <c r="AJ183" s="1" t="str">
        <f>IFERROR(VLOOKUP($V183,CAPTURE_SITE_INFO!$B$3:$U$501,15,FALSE),"")</f>
        <v/>
      </c>
      <c r="AK183" s="1" t="str">
        <f>IFERROR(VLOOKUP($V183,CAPTURE_SITE_INFO!$B$3:$U$501,16,FALSE),"")</f>
        <v/>
      </c>
      <c r="AL183" s="1" t="str">
        <f>IFERROR(VLOOKUP($V183,CAPTURE_SITE_INFO!$B$3:$U$501,17,FALSE),"")</f>
        <v/>
      </c>
      <c r="AM183" s="1" t="str">
        <f>IFERROR(VLOOKUP($V183,CAPTURE_SITE_INFO!$B$3:$U$501,18,FALSE),"")</f>
        <v/>
      </c>
      <c r="AN183" s="1" t="str">
        <f>IFERROR(VLOOKUP($V183,CAPTURE_SITE_INFO!$B$3:$U$501,19,FALSE),"")</f>
        <v/>
      </c>
      <c r="AO183" s="1" t="str">
        <f>IFERROR(VLOOKUP($V183,CAPTURE_SITE_INFO!$B$3:$U$501,20,FALSE),"")</f>
        <v/>
      </c>
      <c r="AP183" s="1" t="str">
        <f>IFERROR(VLOOKUP($V183,CAPTURE_SITE_INFO!$B$3:$V$501,21,FALSE),"")</f>
        <v/>
      </c>
    </row>
    <row r="184" spans="1:42" x14ac:dyDescent="0.25">
      <c r="A184" s="1" t="str">
        <f t="shared" si="4"/>
        <v/>
      </c>
      <c r="B184" s="1" t="str">
        <f>IF(CAPTURE_DATA!O185="NOBATS___","NOBATS",IF(CAPTURE_DATA!O185="___","",CAPTURE_DATA!O185))</f>
        <v/>
      </c>
      <c r="C184" s="1" t="str">
        <f t="shared" si="5"/>
        <v/>
      </c>
      <c r="D184" s="1" t="str">
        <f>IF(CAPTURE_DATA!Q185 = 0,"",CAPTURE_DATA!Q185)</f>
        <v/>
      </c>
      <c r="E184" s="1" t="str">
        <f>IF(CAPTURE_DATA!R185 = 0,"",CAPTURE_DATA!R185)</f>
        <v/>
      </c>
      <c r="F184" s="1" t="str">
        <f>IF(CAPTURE_DATA!S185 = 0,"",CAPTURE_DATA!S185)</f>
        <v/>
      </c>
      <c r="G184" s="1" t="str">
        <f>IF(CAPTURE_DATA!T185=0,"",CAPTURE_DATA!T185)</f>
        <v/>
      </c>
      <c r="H184" s="1" t="str">
        <f>IF(CAPTURE_DATA!U185=0,"",CAPTURE_DATA!U185)</f>
        <v/>
      </c>
      <c r="I184" s="1" t="str">
        <f>IF(CAPTURE_DATA!V185=0,"",CAPTURE_DATA!V185)</f>
        <v/>
      </c>
      <c r="J184" s="1" t="str">
        <f>IF(CAPTURE_DATA!W185=0,"",CAPTURE_DATA!W185)</f>
        <v/>
      </c>
      <c r="K184" s="1" t="str">
        <f>IF(CAPTURE_DATA!X185="","",CAPTURE_DATA!X185)</f>
        <v/>
      </c>
      <c r="L184" s="1" t="str">
        <f>IF(CAPTURE_DATA!Y185="","",CAPTURE_DATA!Y185)</f>
        <v/>
      </c>
      <c r="M184" s="1" t="str">
        <f>IF(CAPTURE_DATA!Z185="","",CAPTURE_DATA!Z185)</f>
        <v/>
      </c>
      <c r="N184" s="1" t="str">
        <f>IF(CAPTURE_DATA!AA185=0,"",CAPTURE_DATA!AA185)</f>
        <v/>
      </c>
      <c r="O184" s="1" t="str">
        <f>IF(CAPTURE_DATA!AB185=0,"",CAPTURE_DATA!AB185)</f>
        <v/>
      </c>
      <c r="P184" s="1" t="str">
        <f>IF(CAPTURE_DATA!AC185="-","",CAPTURE_DATA!AC185)</f>
        <v/>
      </c>
      <c r="Q184" s="1" t="str">
        <f>IF(CAPTURE_DATA!AD185=0,"",CAPTURE_DATA!AD185)</f>
        <v/>
      </c>
      <c r="R184" s="1" t="str">
        <f>IF(CAPTURE_DATA!AE185=0,"",CAPTURE_DATA!AE185)</f>
        <v/>
      </c>
      <c r="S184" s="1" t="str">
        <f>IF(CAPTURE_DATA!AF185=0,"",CAPTURE_DATA!AF185)</f>
        <v/>
      </c>
      <c r="T184" s="16" t="str">
        <f>IF(B184="","",IF(B184="NBAT","",CAPTURE_DATA!A185))</f>
        <v/>
      </c>
      <c r="U184" s="1" t="str">
        <f>IF(CAPTURE_DATA!AG185=0,"",CAPTURE_DATA!AG185)</f>
        <v/>
      </c>
      <c r="V184" s="1" t="str">
        <f>IF(CAPTURE_DATA!AH185=0,"",CAPTURE_DATA!AH185)</f>
        <v/>
      </c>
      <c r="W184" s="1" t="str">
        <f>IFERROR(VLOOKUP(V184,CAPTURE_SITE_INFO!$B$3:$U$501,2,FALSE),"")</f>
        <v/>
      </c>
      <c r="X184" s="1" t="str">
        <f>IFERROR(VLOOKUP($V184,CAPTURE_SITE_INFO!$B$3:$U$501,3,FALSE),"")</f>
        <v/>
      </c>
      <c r="Y184" s="189" t="str">
        <f>IFERROR(VLOOKUP($V184,CAPTURE_SITE_INFO!$B$3:$U$501,4,FALSE),"")</f>
        <v/>
      </c>
      <c r="Z184" s="1" t="str">
        <f>IFERROR(VLOOKUP($V184,CAPTURE_SITE_INFO!$B$3:$U$501,5,FALSE),"")</f>
        <v/>
      </c>
      <c r="AA184" s="1" t="str">
        <f>IFERROR(VLOOKUP($V184,CAPTURE_SITE_INFO!$B$3:$U$501,6,FALSE),"")</f>
        <v/>
      </c>
      <c r="AB184" s="1" t="str">
        <f>IFERROR(VLOOKUP($V184,CAPTURE_SITE_INFO!$B$3:$U$501,7,FALSE),"")</f>
        <v/>
      </c>
      <c r="AC184" s="1" t="str">
        <f>IFERROR(VLOOKUP($V184,CAPTURE_SITE_INFO!$B$3:$U$501,8,FALSE),"")</f>
        <v/>
      </c>
      <c r="AD184" s="16" t="str">
        <f>IFERROR(VLOOKUP($V184,CAPTURE_SITE_INFO!$B$3:$U$501,9,FALSE),"")</f>
        <v/>
      </c>
      <c r="AE184" s="16" t="str">
        <f>IFERROR(VLOOKUP($V184,CAPTURE_SITE_INFO!$B$3:$U$501,10,FALSE),"")</f>
        <v/>
      </c>
      <c r="AF184" s="190" t="str">
        <f>IFERROR(VLOOKUP($V184,CAPTURE_SITE_INFO!$B$3:$U$501,11,FALSE),"")</f>
        <v/>
      </c>
      <c r="AG184" s="190" t="str">
        <f>IFERROR(VLOOKUP($V184,CAPTURE_SITE_INFO!$B$3:$U$501,12,FALSE),"")</f>
        <v/>
      </c>
      <c r="AH184" s="1" t="str">
        <f>IFERROR(VLOOKUP($V184,CAPTURE_SITE_INFO!$B$3:$U$501,13,FALSE),"")</f>
        <v/>
      </c>
      <c r="AI184" s="1" t="str">
        <f>IFERROR(VLOOKUP($V184,CAPTURE_SITE_INFO!$B$3:$U$501,14,FALSE),"")</f>
        <v/>
      </c>
      <c r="AJ184" s="1" t="str">
        <f>IFERROR(VLOOKUP($V184,CAPTURE_SITE_INFO!$B$3:$U$501,15,FALSE),"")</f>
        <v/>
      </c>
      <c r="AK184" s="1" t="str">
        <f>IFERROR(VLOOKUP($V184,CAPTURE_SITE_INFO!$B$3:$U$501,16,FALSE),"")</f>
        <v/>
      </c>
      <c r="AL184" s="1" t="str">
        <f>IFERROR(VLOOKUP($V184,CAPTURE_SITE_INFO!$B$3:$U$501,17,FALSE),"")</f>
        <v/>
      </c>
      <c r="AM184" s="1" t="str">
        <f>IFERROR(VLOOKUP($V184,CAPTURE_SITE_INFO!$B$3:$U$501,18,FALSE),"")</f>
        <v/>
      </c>
      <c r="AN184" s="1" t="str">
        <f>IFERROR(VLOOKUP($V184,CAPTURE_SITE_INFO!$B$3:$U$501,19,FALSE),"")</f>
        <v/>
      </c>
      <c r="AO184" s="1" t="str">
        <f>IFERROR(VLOOKUP($V184,CAPTURE_SITE_INFO!$B$3:$U$501,20,FALSE),"")</f>
        <v/>
      </c>
      <c r="AP184" s="1" t="str">
        <f>IFERROR(VLOOKUP($V184,CAPTURE_SITE_INFO!$B$3:$V$501,21,FALSE),"")</f>
        <v/>
      </c>
    </row>
    <row r="185" spans="1:42" x14ac:dyDescent="0.25">
      <c r="A185" s="1" t="str">
        <f t="shared" si="4"/>
        <v/>
      </c>
      <c r="B185" s="1" t="str">
        <f>IF(CAPTURE_DATA!O186="NOBATS___","NOBATS",IF(CAPTURE_DATA!O186="___","",CAPTURE_DATA!O186))</f>
        <v/>
      </c>
      <c r="C185" s="1" t="str">
        <f t="shared" si="5"/>
        <v/>
      </c>
      <c r="D185" s="1" t="str">
        <f>IF(CAPTURE_DATA!Q186 = 0,"",CAPTURE_DATA!Q186)</f>
        <v/>
      </c>
      <c r="E185" s="1" t="str">
        <f>IF(CAPTURE_DATA!R186 = 0,"",CAPTURE_DATA!R186)</f>
        <v/>
      </c>
      <c r="F185" s="1" t="str">
        <f>IF(CAPTURE_DATA!S186 = 0,"",CAPTURE_DATA!S186)</f>
        <v/>
      </c>
      <c r="G185" s="1" t="str">
        <f>IF(CAPTURE_DATA!T186=0,"",CAPTURE_DATA!T186)</f>
        <v/>
      </c>
      <c r="H185" s="1" t="str">
        <f>IF(CAPTURE_DATA!U186=0,"",CAPTURE_DATA!U186)</f>
        <v/>
      </c>
      <c r="I185" s="1" t="str">
        <f>IF(CAPTURE_DATA!V186=0,"",CAPTURE_DATA!V186)</f>
        <v/>
      </c>
      <c r="J185" s="1" t="str">
        <f>IF(CAPTURE_DATA!W186=0,"",CAPTURE_DATA!W186)</f>
        <v/>
      </c>
      <c r="K185" s="1" t="str">
        <f>IF(CAPTURE_DATA!X186="","",CAPTURE_DATA!X186)</f>
        <v/>
      </c>
      <c r="L185" s="1" t="str">
        <f>IF(CAPTURE_DATA!Y186="","",CAPTURE_DATA!Y186)</f>
        <v/>
      </c>
      <c r="M185" s="1" t="str">
        <f>IF(CAPTURE_DATA!Z186="","",CAPTURE_DATA!Z186)</f>
        <v/>
      </c>
      <c r="N185" s="1" t="str">
        <f>IF(CAPTURE_DATA!AA186=0,"",CAPTURE_DATA!AA186)</f>
        <v/>
      </c>
      <c r="O185" s="1" t="str">
        <f>IF(CAPTURE_DATA!AB186=0,"",CAPTURE_DATA!AB186)</f>
        <v/>
      </c>
      <c r="P185" s="1" t="str">
        <f>IF(CAPTURE_DATA!AC186="-","",CAPTURE_DATA!AC186)</f>
        <v/>
      </c>
      <c r="Q185" s="1" t="str">
        <f>IF(CAPTURE_DATA!AD186=0,"",CAPTURE_DATA!AD186)</f>
        <v/>
      </c>
      <c r="R185" s="1" t="str">
        <f>IF(CAPTURE_DATA!AE186=0,"",CAPTURE_DATA!AE186)</f>
        <v/>
      </c>
      <c r="S185" s="1" t="str">
        <f>IF(CAPTURE_DATA!AF186=0,"",CAPTURE_DATA!AF186)</f>
        <v/>
      </c>
      <c r="T185" s="16" t="str">
        <f>IF(B185="","",IF(B185="NBAT","",CAPTURE_DATA!A186))</f>
        <v/>
      </c>
      <c r="U185" s="1" t="str">
        <f>IF(CAPTURE_DATA!AG186=0,"",CAPTURE_DATA!AG186)</f>
        <v/>
      </c>
      <c r="V185" s="1" t="str">
        <f>IF(CAPTURE_DATA!AH186=0,"",CAPTURE_DATA!AH186)</f>
        <v/>
      </c>
      <c r="W185" s="1" t="str">
        <f>IFERROR(VLOOKUP(V185,CAPTURE_SITE_INFO!$B$3:$U$501,2,FALSE),"")</f>
        <v/>
      </c>
      <c r="X185" s="1" t="str">
        <f>IFERROR(VLOOKUP($V185,CAPTURE_SITE_INFO!$B$3:$U$501,3,FALSE),"")</f>
        <v/>
      </c>
      <c r="Y185" s="189" t="str">
        <f>IFERROR(VLOOKUP($V185,CAPTURE_SITE_INFO!$B$3:$U$501,4,FALSE),"")</f>
        <v/>
      </c>
      <c r="Z185" s="1" t="str">
        <f>IFERROR(VLOOKUP($V185,CAPTURE_SITE_INFO!$B$3:$U$501,5,FALSE),"")</f>
        <v/>
      </c>
      <c r="AA185" s="1" t="str">
        <f>IFERROR(VLOOKUP($V185,CAPTURE_SITE_INFO!$B$3:$U$501,6,FALSE),"")</f>
        <v/>
      </c>
      <c r="AB185" s="1" t="str">
        <f>IFERROR(VLOOKUP($V185,CAPTURE_SITE_INFO!$B$3:$U$501,7,FALSE),"")</f>
        <v/>
      </c>
      <c r="AC185" s="1" t="str">
        <f>IFERROR(VLOOKUP($V185,CAPTURE_SITE_INFO!$B$3:$U$501,8,FALSE),"")</f>
        <v/>
      </c>
      <c r="AD185" s="16" t="str">
        <f>IFERROR(VLOOKUP($V185,CAPTURE_SITE_INFO!$B$3:$U$501,9,FALSE),"")</f>
        <v/>
      </c>
      <c r="AE185" s="16" t="str">
        <f>IFERROR(VLOOKUP($V185,CAPTURE_SITE_INFO!$B$3:$U$501,10,FALSE),"")</f>
        <v/>
      </c>
      <c r="AF185" s="190" t="str">
        <f>IFERROR(VLOOKUP($V185,CAPTURE_SITE_INFO!$B$3:$U$501,11,FALSE),"")</f>
        <v/>
      </c>
      <c r="AG185" s="190" t="str">
        <f>IFERROR(VLOOKUP($V185,CAPTURE_SITE_INFO!$B$3:$U$501,12,FALSE),"")</f>
        <v/>
      </c>
      <c r="AH185" s="1" t="str">
        <f>IFERROR(VLOOKUP($V185,CAPTURE_SITE_INFO!$B$3:$U$501,13,FALSE),"")</f>
        <v/>
      </c>
      <c r="AI185" s="1" t="str">
        <f>IFERROR(VLOOKUP($V185,CAPTURE_SITE_INFO!$B$3:$U$501,14,FALSE),"")</f>
        <v/>
      </c>
      <c r="AJ185" s="1" t="str">
        <f>IFERROR(VLOOKUP($V185,CAPTURE_SITE_INFO!$B$3:$U$501,15,FALSE),"")</f>
        <v/>
      </c>
      <c r="AK185" s="1" t="str">
        <f>IFERROR(VLOOKUP($V185,CAPTURE_SITE_INFO!$B$3:$U$501,16,FALSE),"")</f>
        <v/>
      </c>
      <c r="AL185" s="1" t="str">
        <f>IFERROR(VLOOKUP($V185,CAPTURE_SITE_INFO!$B$3:$U$501,17,FALSE),"")</f>
        <v/>
      </c>
      <c r="AM185" s="1" t="str">
        <f>IFERROR(VLOOKUP($V185,CAPTURE_SITE_INFO!$B$3:$U$501,18,FALSE),"")</f>
        <v/>
      </c>
      <c r="AN185" s="1" t="str">
        <f>IFERROR(VLOOKUP($V185,CAPTURE_SITE_INFO!$B$3:$U$501,19,FALSE),"")</f>
        <v/>
      </c>
      <c r="AO185" s="1" t="str">
        <f>IFERROR(VLOOKUP($V185,CAPTURE_SITE_INFO!$B$3:$U$501,20,FALSE),"")</f>
        <v/>
      </c>
      <c r="AP185" s="1" t="str">
        <f>IFERROR(VLOOKUP($V185,CAPTURE_SITE_INFO!$B$3:$V$501,21,FALSE),"")</f>
        <v/>
      </c>
    </row>
    <row r="186" spans="1:42" x14ac:dyDescent="0.25">
      <c r="A186" s="1" t="str">
        <f t="shared" si="4"/>
        <v/>
      </c>
      <c r="B186" s="1" t="str">
        <f>IF(CAPTURE_DATA!O187="NOBATS___","NOBATS",IF(CAPTURE_DATA!O187="___","",CAPTURE_DATA!O187))</f>
        <v/>
      </c>
      <c r="C186" s="1" t="str">
        <f t="shared" si="5"/>
        <v/>
      </c>
      <c r="D186" s="1" t="str">
        <f>IF(CAPTURE_DATA!Q187 = 0,"",CAPTURE_DATA!Q187)</f>
        <v/>
      </c>
      <c r="E186" s="1" t="str">
        <f>IF(CAPTURE_DATA!R187 = 0,"",CAPTURE_DATA!R187)</f>
        <v/>
      </c>
      <c r="F186" s="1" t="str">
        <f>IF(CAPTURE_DATA!S187 = 0,"",CAPTURE_DATA!S187)</f>
        <v/>
      </c>
      <c r="G186" s="1" t="str">
        <f>IF(CAPTURE_DATA!T187=0,"",CAPTURE_DATA!T187)</f>
        <v/>
      </c>
      <c r="H186" s="1" t="str">
        <f>IF(CAPTURE_DATA!U187=0,"",CAPTURE_DATA!U187)</f>
        <v/>
      </c>
      <c r="I186" s="1" t="str">
        <f>IF(CAPTURE_DATA!V187=0,"",CAPTURE_DATA!V187)</f>
        <v/>
      </c>
      <c r="J186" s="1" t="str">
        <f>IF(CAPTURE_DATA!W187=0,"",CAPTURE_DATA!W187)</f>
        <v/>
      </c>
      <c r="K186" s="1" t="str">
        <f>IF(CAPTURE_DATA!X187="","",CAPTURE_DATA!X187)</f>
        <v/>
      </c>
      <c r="L186" s="1" t="str">
        <f>IF(CAPTURE_DATA!Y187="","",CAPTURE_DATA!Y187)</f>
        <v/>
      </c>
      <c r="M186" s="1" t="str">
        <f>IF(CAPTURE_DATA!Z187="","",CAPTURE_DATA!Z187)</f>
        <v/>
      </c>
      <c r="N186" s="1" t="str">
        <f>IF(CAPTURE_DATA!AA187=0,"",CAPTURE_DATA!AA187)</f>
        <v/>
      </c>
      <c r="O186" s="1" t="str">
        <f>IF(CAPTURE_DATA!AB187=0,"",CAPTURE_DATA!AB187)</f>
        <v/>
      </c>
      <c r="P186" s="1" t="str">
        <f>IF(CAPTURE_DATA!AC187="-","",CAPTURE_DATA!AC187)</f>
        <v/>
      </c>
      <c r="Q186" s="1" t="str">
        <f>IF(CAPTURE_DATA!AD187=0,"",CAPTURE_DATA!AD187)</f>
        <v/>
      </c>
      <c r="R186" s="1" t="str">
        <f>IF(CAPTURE_DATA!AE187=0,"",CAPTURE_DATA!AE187)</f>
        <v/>
      </c>
      <c r="S186" s="1" t="str">
        <f>IF(CAPTURE_DATA!AF187=0,"",CAPTURE_DATA!AF187)</f>
        <v/>
      </c>
      <c r="T186" s="16" t="str">
        <f>IF(B186="","",IF(B186="NBAT","",CAPTURE_DATA!A187))</f>
        <v/>
      </c>
      <c r="U186" s="1" t="str">
        <f>IF(CAPTURE_DATA!AG187=0,"",CAPTURE_DATA!AG187)</f>
        <v/>
      </c>
      <c r="V186" s="1" t="str">
        <f>IF(CAPTURE_DATA!AH187=0,"",CAPTURE_DATA!AH187)</f>
        <v/>
      </c>
      <c r="W186" s="1" t="str">
        <f>IFERROR(VLOOKUP(V186,CAPTURE_SITE_INFO!$B$3:$U$501,2,FALSE),"")</f>
        <v/>
      </c>
      <c r="X186" s="1" t="str">
        <f>IFERROR(VLOOKUP($V186,CAPTURE_SITE_INFO!$B$3:$U$501,3,FALSE),"")</f>
        <v/>
      </c>
      <c r="Y186" s="189" t="str">
        <f>IFERROR(VLOOKUP($V186,CAPTURE_SITE_INFO!$B$3:$U$501,4,FALSE),"")</f>
        <v/>
      </c>
      <c r="Z186" s="1" t="str">
        <f>IFERROR(VLOOKUP($V186,CAPTURE_SITE_INFO!$B$3:$U$501,5,FALSE),"")</f>
        <v/>
      </c>
      <c r="AA186" s="1" t="str">
        <f>IFERROR(VLOOKUP($V186,CAPTURE_SITE_INFO!$B$3:$U$501,6,FALSE),"")</f>
        <v/>
      </c>
      <c r="AB186" s="1" t="str">
        <f>IFERROR(VLOOKUP($V186,CAPTURE_SITE_INFO!$B$3:$U$501,7,FALSE),"")</f>
        <v/>
      </c>
      <c r="AC186" s="1" t="str">
        <f>IFERROR(VLOOKUP($V186,CAPTURE_SITE_INFO!$B$3:$U$501,8,FALSE),"")</f>
        <v/>
      </c>
      <c r="AD186" s="16" t="str">
        <f>IFERROR(VLOOKUP($V186,CAPTURE_SITE_INFO!$B$3:$U$501,9,FALSE),"")</f>
        <v/>
      </c>
      <c r="AE186" s="16" t="str">
        <f>IFERROR(VLOOKUP($V186,CAPTURE_SITE_INFO!$B$3:$U$501,10,FALSE),"")</f>
        <v/>
      </c>
      <c r="AF186" s="190" t="str">
        <f>IFERROR(VLOOKUP($V186,CAPTURE_SITE_INFO!$B$3:$U$501,11,FALSE),"")</f>
        <v/>
      </c>
      <c r="AG186" s="190" t="str">
        <f>IFERROR(VLOOKUP($V186,CAPTURE_SITE_INFO!$B$3:$U$501,12,FALSE),"")</f>
        <v/>
      </c>
      <c r="AH186" s="1" t="str">
        <f>IFERROR(VLOOKUP($V186,CAPTURE_SITE_INFO!$B$3:$U$501,13,FALSE),"")</f>
        <v/>
      </c>
      <c r="AI186" s="1" t="str">
        <f>IFERROR(VLOOKUP($V186,CAPTURE_SITE_INFO!$B$3:$U$501,14,FALSE),"")</f>
        <v/>
      </c>
      <c r="AJ186" s="1" t="str">
        <f>IFERROR(VLOOKUP($V186,CAPTURE_SITE_INFO!$B$3:$U$501,15,FALSE),"")</f>
        <v/>
      </c>
      <c r="AK186" s="1" t="str">
        <f>IFERROR(VLOOKUP($V186,CAPTURE_SITE_INFO!$B$3:$U$501,16,FALSE),"")</f>
        <v/>
      </c>
      <c r="AL186" s="1" t="str">
        <f>IFERROR(VLOOKUP($V186,CAPTURE_SITE_INFO!$B$3:$U$501,17,FALSE),"")</f>
        <v/>
      </c>
      <c r="AM186" s="1" t="str">
        <f>IFERROR(VLOOKUP($V186,CAPTURE_SITE_INFO!$B$3:$U$501,18,FALSE),"")</f>
        <v/>
      </c>
      <c r="AN186" s="1" t="str">
        <f>IFERROR(VLOOKUP($V186,CAPTURE_SITE_INFO!$B$3:$U$501,19,FALSE),"")</f>
        <v/>
      </c>
      <c r="AO186" s="1" t="str">
        <f>IFERROR(VLOOKUP($V186,CAPTURE_SITE_INFO!$B$3:$U$501,20,FALSE),"")</f>
        <v/>
      </c>
      <c r="AP186" s="1" t="str">
        <f>IFERROR(VLOOKUP($V186,CAPTURE_SITE_INFO!$B$3:$V$501,21,FALSE),"")</f>
        <v/>
      </c>
    </row>
    <row r="187" spans="1:42" x14ac:dyDescent="0.25">
      <c r="A187" s="1" t="str">
        <f t="shared" si="4"/>
        <v/>
      </c>
      <c r="B187" s="1" t="str">
        <f>IF(CAPTURE_DATA!O188="NOBATS___","NOBATS",IF(CAPTURE_DATA!O188="___","",CAPTURE_DATA!O188))</f>
        <v/>
      </c>
      <c r="C187" s="1" t="str">
        <f t="shared" si="5"/>
        <v/>
      </c>
      <c r="D187" s="1" t="str">
        <f>IF(CAPTURE_DATA!Q188 = 0,"",CAPTURE_DATA!Q188)</f>
        <v/>
      </c>
      <c r="E187" s="1" t="str">
        <f>IF(CAPTURE_DATA!R188 = 0,"",CAPTURE_DATA!R188)</f>
        <v/>
      </c>
      <c r="F187" s="1" t="str">
        <f>IF(CAPTURE_DATA!S188 = 0,"",CAPTURE_DATA!S188)</f>
        <v/>
      </c>
      <c r="G187" s="1" t="str">
        <f>IF(CAPTURE_DATA!T188=0,"",CAPTURE_DATA!T188)</f>
        <v/>
      </c>
      <c r="H187" s="1" t="str">
        <f>IF(CAPTURE_DATA!U188=0,"",CAPTURE_DATA!U188)</f>
        <v/>
      </c>
      <c r="I187" s="1" t="str">
        <f>IF(CAPTURE_DATA!V188=0,"",CAPTURE_DATA!V188)</f>
        <v/>
      </c>
      <c r="J187" s="1" t="str">
        <f>IF(CAPTURE_DATA!W188=0,"",CAPTURE_DATA!W188)</f>
        <v/>
      </c>
      <c r="K187" s="1" t="str">
        <f>IF(CAPTURE_DATA!X188="","",CAPTURE_DATA!X188)</f>
        <v/>
      </c>
      <c r="L187" s="1" t="str">
        <f>IF(CAPTURE_DATA!Y188="","",CAPTURE_DATA!Y188)</f>
        <v/>
      </c>
      <c r="M187" s="1" t="str">
        <f>IF(CAPTURE_DATA!Z188="","",CAPTURE_DATA!Z188)</f>
        <v/>
      </c>
      <c r="N187" s="1" t="str">
        <f>IF(CAPTURE_DATA!AA188=0,"",CAPTURE_DATA!AA188)</f>
        <v/>
      </c>
      <c r="O187" s="1" t="str">
        <f>IF(CAPTURE_DATA!AB188=0,"",CAPTURE_DATA!AB188)</f>
        <v/>
      </c>
      <c r="P187" s="1" t="str">
        <f>IF(CAPTURE_DATA!AC188="-","",CAPTURE_DATA!AC188)</f>
        <v/>
      </c>
      <c r="Q187" s="1" t="str">
        <f>IF(CAPTURE_DATA!AD188=0,"",CAPTURE_DATA!AD188)</f>
        <v/>
      </c>
      <c r="R187" s="1" t="str">
        <f>IF(CAPTURE_DATA!AE188=0,"",CAPTURE_DATA!AE188)</f>
        <v/>
      </c>
      <c r="S187" s="1" t="str">
        <f>IF(CAPTURE_DATA!AF188=0,"",CAPTURE_DATA!AF188)</f>
        <v/>
      </c>
      <c r="T187" s="16" t="str">
        <f>IF(B187="","",IF(B187="NBAT","",CAPTURE_DATA!A188))</f>
        <v/>
      </c>
      <c r="U187" s="1" t="str">
        <f>IF(CAPTURE_DATA!AG188=0,"",CAPTURE_DATA!AG188)</f>
        <v/>
      </c>
      <c r="V187" s="1" t="str">
        <f>IF(CAPTURE_DATA!AH188=0,"",CAPTURE_DATA!AH188)</f>
        <v/>
      </c>
      <c r="W187" s="1" t="str">
        <f>IFERROR(VLOOKUP(V187,CAPTURE_SITE_INFO!$B$3:$U$501,2,FALSE),"")</f>
        <v/>
      </c>
      <c r="X187" s="1" t="str">
        <f>IFERROR(VLOOKUP($V187,CAPTURE_SITE_INFO!$B$3:$U$501,3,FALSE),"")</f>
        <v/>
      </c>
      <c r="Y187" s="189" t="str">
        <f>IFERROR(VLOOKUP($V187,CAPTURE_SITE_INFO!$B$3:$U$501,4,FALSE),"")</f>
        <v/>
      </c>
      <c r="Z187" s="1" t="str">
        <f>IFERROR(VLOOKUP($V187,CAPTURE_SITE_INFO!$B$3:$U$501,5,FALSE),"")</f>
        <v/>
      </c>
      <c r="AA187" s="1" t="str">
        <f>IFERROR(VLOOKUP($V187,CAPTURE_SITE_INFO!$B$3:$U$501,6,FALSE),"")</f>
        <v/>
      </c>
      <c r="AB187" s="1" t="str">
        <f>IFERROR(VLOOKUP($V187,CAPTURE_SITE_INFO!$B$3:$U$501,7,FALSE),"")</f>
        <v/>
      </c>
      <c r="AC187" s="1" t="str">
        <f>IFERROR(VLOOKUP($V187,CAPTURE_SITE_INFO!$B$3:$U$501,8,FALSE),"")</f>
        <v/>
      </c>
      <c r="AD187" s="16" t="str">
        <f>IFERROR(VLOOKUP($V187,CAPTURE_SITE_INFO!$B$3:$U$501,9,FALSE),"")</f>
        <v/>
      </c>
      <c r="AE187" s="16" t="str">
        <f>IFERROR(VLOOKUP($V187,CAPTURE_SITE_INFO!$B$3:$U$501,10,FALSE),"")</f>
        <v/>
      </c>
      <c r="AF187" s="190" t="str">
        <f>IFERROR(VLOOKUP($V187,CAPTURE_SITE_INFO!$B$3:$U$501,11,FALSE),"")</f>
        <v/>
      </c>
      <c r="AG187" s="190" t="str">
        <f>IFERROR(VLOOKUP($V187,CAPTURE_SITE_INFO!$B$3:$U$501,12,FALSE),"")</f>
        <v/>
      </c>
      <c r="AH187" s="1" t="str">
        <f>IFERROR(VLOOKUP($V187,CAPTURE_SITE_INFO!$B$3:$U$501,13,FALSE),"")</f>
        <v/>
      </c>
      <c r="AI187" s="1" t="str">
        <f>IFERROR(VLOOKUP($V187,CAPTURE_SITE_INFO!$B$3:$U$501,14,FALSE),"")</f>
        <v/>
      </c>
      <c r="AJ187" s="1" t="str">
        <f>IFERROR(VLOOKUP($V187,CAPTURE_SITE_INFO!$B$3:$U$501,15,FALSE),"")</f>
        <v/>
      </c>
      <c r="AK187" s="1" t="str">
        <f>IFERROR(VLOOKUP($V187,CAPTURE_SITE_INFO!$B$3:$U$501,16,FALSE),"")</f>
        <v/>
      </c>
      <c r="AL187" s="1" t="str">
        <f>IFERROR(VLOOKUP($V187,CAPTURE_SITE_INFO!$B$3:$U$501,17,FALSE),"")</f>
        <v/>
      </c>
      <c r="AM187" s="1" t="str">
        <f>IFERROR(VLOOKUP($V187,CAPTURE_SITE_INFO!$B$3:$U$501,18,FALSE),"")</f>
        <v/>
      </c>
      <c r="AN187" s="1" t="str">
        <f>IFERROR(VLOOKUP($V187,CAPTURE_SITE_INFO!$B$3:$U$501,19,FALSE),"")</f>
        <v/>
      </c>
      <c r="AO187" s="1" t="str">
        <f>IFERROR(VLOOKUP($V187,CAPTURE_SITE_INFO!$B$3:$U$501,20,FALSE),"")</f>
        <v/>
      </c>
      <c r="AP187" s="1" t="str">
        <f>IFERROR(VLOOKUP($V187,CAPTURE_SITE_INFO!$B$3:$V$501,21,FALSE),"")</f>
        <v/>
      </c>
    </row>
    <row r="188" spans="1:42" x14ac:dyDescent="0.25">
      <c r="A188" s="1" t="str">
        <f t="shared" si="4"/>
        <v/>
      </c>
      <c r="B188" s="1" t="str">
        <f>IF(CAPTURE_DATA!O189="NOBATS___","NOBATS",IF(CAPTURE_DATA!O189="___","",CAPTURE_DATA!O189))</f>
        <v/>
      </c>
      <c r="C188" s="1" t="str">
        <f t="shared" si="5"/>
        <v/>
      </c>
      <c r="D188" s="1" t="str">
        <f>IF(CAPTURE_DATA!Q189 = 0,"",CAPTURE_DATA!Q189)</f>
        <v/>
      </c>
      <c r="E188" s="1" t="str">
        <f>IF(CAPTURE_DATA!R189 = 0,"",CAPTURE_DATA!R189)</f>
        <v/>
      </c>
      <c r="F188" s="1" t="str">
        <f>IF(CAPTURE_DATA!S189 = 0,"",CAPTURE_DATA!S189)</f>
        <v/>
      </c>
      <c r="G188" s="1" t="str">
        <f>IF(CAPTURE_DATA!T189=0,"",CAPTURE_DATA!T189)</f>
        <v/>
      </c>
      <c r="H188" s="1" t="str">
        <f>IF(CAPTURE_DATA!U189=0,"",CAPTURE_DATA!U189)</f>
        <v/>
      </c>
      <c r="I188" s="1" t="str">
        <f>IF(CAPTURE_DATA!V189=0,"",CAPTURE_DATA!V189)</f>
        <v/>
      </c>
      <c r="J188" s="1" t="str">
        <f>IF(CAPTURE_DATA!W189=0,"",CAPTURE_DATA!W189)</f>
        <v/>
      </c>
      <c r="K188" s="1" t="str">
        <f>IF(CAPTURE_DATA!X189="","",CAPTURE_DATA!X189)</f>
        <v/>
      </c>
      <c r="L188" s="1" t="str">
        <f>IF(CAPTURE_DATA!Y189="","",CAPTURE_DATA!Y189)</f>
        <v/>
      </c>
      <c r="M188" s="1" t="str">
        <f>IF(CAPTURE_DATA!Z189="","",CAPTURE_DATA!Z189)</f>
        <v/>
      </c>
      <c r="N188" s="1" t="str">
        <f>IF(CAPTURE_DATA!AA189=0,"",CAPTURE_DATA!AA189)</f>
        <v/>
      </c>
      <c r="O188" s="1" t="str">
        <f>IF(CAPTURE_DATA!AB189=0,"",CAPTURE_DATA!AB189)</f>
        <v/>
      </c>
      <c r="P188" s="1" t="str">
        <f>IF(CAPTURE_DATA!AC189="-","",CAPTURE_DATA!AC189)</f>
        <v/>
      </c>
      <c r="Q188" s="1" t="str">
        <f>IF(CAPTURE_DATA!AD189=0,"",CAPTURE_DATA!AD189)</f>
        <v/>
      </c>
      <c r="R188" s="1" t="str">
        <f>IF(CAPTURE_DATA!AE189=0,"",CAPTURE_DATA!AE189)</f>
        <v/>
      </c>
      <c r="S188" s="1" t="str">
        <f>IF(CAPTURE_DATA!AF189=0,"",CAPTURE_DATA!AF189)</f>
        <v/>
      </c>
      <c r="T188" s="16" t="str">
        <f>IF(B188="","",IF(B188="NBAT","",CAPTURE_DATA!A189))</f>
        <v/>
      </c>
      <c r="U188" s="1" t="str">
        <f>IF(CAPTURE_DATA!AG189=0,"",CAPTURE_DATA!AG189)</f>
        <v/>
      </c>
      <c r="V188" s="1" t="str">
        <f>IF(CAPTURE_DATA!AH189=0,"",CAPTURE_DATA!AH189)</f>
        <v/>
      </c>
      <c r="W188" s="1" t="str">
        <f>IFERROR(VLOOKUP(V188,CAPTURE_SITE_INFO!$B$3:$U$501,2,FALSE),"")</f>
        <v/>
      </c>
      <c r="X188" s="1" t="str">
        <f>IFERROR(VLOOKUP($V188,CAPTURE_SITE_INFO!$B$3:$U$501,3,FALSE),"")</f>
        <v/>
      </c>
      <c r="Y188" s="189" t="str">
        <f>IFERROR(VLOOKUP($V188,CAPTURE_SITE_INFO!$B$3:$U$501,4,FALSE),"")</f>
        <v/>
      </c>
      <c r="Z188" s="1" t="str">
        <f>IFERROR(VLOOKUP($V188,CAPTURE_SITE_INFO!$B$3:$U$501,5,FALSE),"")</f>
        <v/>
      </c>
      <c r="AA188" s="1" t="str">
        <f>IFERROR(VLOOKUP($V188,CAPTURE_SITE_INFO!$B$3:$U$501,6,FALSE),"")</f>
        <v/>
      </c>
      <c r="AB188" s="1" t="str">
        <f>IFERROR(VLOOKUP($V188,CAPTURE_SITE_INFO!$B$3:$U$501,7,FALSE),"")</f>
        <v/>
      </c>
      <c r="AC188" s="1" t="str">
        <f>IFERROR(VLOOKUP($V188,CAPTURE_SITE_INFO!$B$3:$U$501,8,FALSE),"")</f>
        <v/>
      </c>
      <c r="AD188" s="16" t="str">
        <f>IFERROR(VLOOKUP($V188,CAPTURE_SITE_INFO!$B$3:$U$501,9,FALSE),"")</f>
        <v/>
      </c>
      <c r="AE188" s="16" t="str">
        <f>IFERROR(VLOOKUP($V188,CAPTURE_SITE_INFO!$B$3:$U$501,10,FALSE),"")</f>
        <v/>
      </c>
      <c r="AF188" s="190" t="str">
        <f>IFERROR(VLOOKUP($V188,CAPTURE_SITE_INFO!$B$3:$U$501,11,FALSE),"")</f>
        <v/>
      </c>
      <c r="AG188" s="190" t="str">
        <f>IFERROR(VLOOKUP($V188,CAPTURE_SITE_INFO!$B$3:$U$501,12,FALSE),"")</f>
        <v/>
      </c>
      <c r="AH188" s="1" t="str">
        <f>IFERROR(VLOOKUP($V188,CAPTURE_SITE_INFO!$B$3:$U$501,13,FALSE),"")</f>
        <v/>
      </c>
      <c r="AI188" s="1" t="str">
        <f>IFERROR(VLOOKUP($V188,CAPTURE_SITE_INFO!$B$3:$U$501,14,FALSE),"")</f>
        <v/>
      </c>
      <c r="AJ188" s="1" t="str">
        <f>IFERROR(VLOOKUP($V188,CAPTURE_SITE_INFO!$B$3:$U$501,15,FALSE),"")</f>
        <v/>
      </c>
      <c r="AK188" s="1" t="str">
        <f>IFERROR(VLOOKUP($V188,CAPTURE_SITE_INFO!$B$3:$U$501,16,FALSE),"")</f>
        <v/>
      </c>
      <c r="AL188" s="1" t="str">
        <f>IFERROR(VLOOKUP($V188,CAPTURE_SITE_INFO!$B$3:$U$501,17,FALSE),"")</f>
        <v/>
      </c>
      <c r="AM188" s="1" t="str">
        <f>IFERROR(VLOOKUP($V188,CAPTURE_SITE_INFO!$B$3:$U$501,18,FALSE),"")</f>
        <v/>
      </c>
      <c r="AN188" s="1" t="str">
        <f>IFERROR(VLOOKUP($V188,CAPTURE_SITE_INFO!$B$3:$U$501,19,FALSE),"")</f>
        <v/>
      </c>
      <c r="AO188" s="1" t="str">
        <f>IFERROR(VLOOKUP($V188,CAPTURE_SITE_INFO!$B$3:$U$501,20,FALSE),"")</f>
        <v/>
      </c>
      <c r="AP188" s="1" t="str">
        <f>IFERROR(VLOOKUP($V188,CAPTURE_SITE_INFO!$B$3:$V$501,21,FALSE),"")</f>
        <v/>
      </c>
    </row>
    <row r="189" spans="1:42" x14ac:dyDescent="0.25">
      <c r="A189" s="1" t="str">
        <f t="shared" si="4"/>
        <v/>
      </c>
      <c r="B189" s="1" t="str">
        <f>IF(CAPTURE_DATA!O190="NOBATS___","NOBATS",IF(CAPTURE_DATA!O190="___","",CAPTURE_DATA!O190))</f>
        <v/>
      </c>
      <c r="C189" s="1" t="str">
        <f t="shared" si="5"/>
        <v/>
      </c>
      <c r="D189" s="1" t="str">
        <f>IF(CAPTURE_DATA!Q190 = 0,"",CAPTURE_DATA!Q190)</f>
        <v/>
      </c>
      <c r="E189" s="1" t="str">
        <f>IF(CAPTURE_DATA!R190 = 0,"",CAPTURE_DATA!R190)</f>
        <v/>
      </c>
      <c r="F189" s="1" t="str">
        <f>IF(CAPTURE_DATA!S190 = 0,"",CAPTURE_DATA!S190)</f>
        <v/>
      </c>
      <c r="G189" s="1" t="str">
        <f>IF(CAPTURE_DATA!T190=0,"",CAPTURE_DATA!T190)</f>
        <v/>
      </c>
      <c r="H189" s="1" t="str">
        <f>IF(CAPTURE_DATA!U190=0,"",CAPTURE_DATA!U190)</f>
        <v/>
      </c>
      <c r="I189" s="1" t="str">
        <f>IF(CAPTURE_DATA!V190=0,"",CAPTURE_DATA!V190)</f>
        <v/>
      </c>
      <c r="J189" s="1" t="str">
        <f>IF(CAPTURE_DATA!W190=0,"",CAPTURE_DATA!W190)</f>
        <v/>
      </c>
      <c r="K189" s="1" t="str">
        <f>IF(CAPTURE_DATA!X190="","",CAPTURE_DATA!X190)</f>
        <v/>
      </c>
      <c r="L189" s="1" t="str">
        <f>IF(CAPTURE_DATA!Y190="","",CAPTURE_DATA!Y190)</f>
        <v/>
      </c>
      <c r="M189" s="1" t="str">
        <f>IF(CAPTURE_DATA!Z190="","",CAPTURE_DATA!Z190)</f>
        <v/>
      </c>
      <c r="N189" s="1" t="str">
        <f>IF(CAPTURE_DATA!AA190=0,"",CAPTURE_DATA!AA190)</f>
        <v/>
      </c>
      <c r="O189" s="1" t="str">
        <f>IF(CAPTURE_DATA!AB190=0,"",CAPTURE_DATA!AB190)</f>
        <v/>
      </c>
      <c r="P189" s="1" t="str">
        <f>IF(CAPTURE_DATA!AC190="-","",CAPTURE_DATA!AC190)</f>
        <v/>
      </c>
      <c r="Q189" s="1" t="str">
        <f>IF(CAPTURE_DATA!AD190=0,"",CAPTURE_DATA!AD190)</f>
        <v/>
      </c>
      <c r="R189" s="1" t="str">
        <f>IF(CAPTURE_DATA!AE190=0,"",CAPTURE_DATA!AE190)</f>
        <v/>
      </c>
      <c r="S189" s="1" t="str">
        <f>IF(CAPTURE_DATA!AF190=0,"",CAPTURE_DATA!AF190)</f>
        <v/>
      </c>
      <c r="T189" s="16" t="str">
        <f>IF(B189="","",IF(B189="NBAT","",CAPTURE_DATA!A190))</f>
        <v/>
      </c>
      <c r="U189" s="1" t="str">
        <f>IF(CAPTURE_DATA!AG190=0,"",CAPTURE_DATA!AG190)</f>
        <v/>
      </c>
      <c r="V189" s="1" t="str">
        <f>IF(CAPTURE_DATA!AH190=0,"",CAPTURE_DATA!AH190)</f>
        <v/>
      </c>
      <c r="W189" s="1" t="str">
        <f>IFERROR(VLOOKUP(V189,CAPTURE_SITE_INFO!$B$3:$U$501,2,FALSE),"")</f>
        <v/>
      </c>
      <c r="X189" s="1" t="str">
        <f>IFERROR(VLOOKUP($V189,CAPTURE_SITE_INFO!$B$3:$U$501,3,FALSE),"")</f>
        <v/>
      </c>
      <c r="Y189" s="189" t="str">
        <f>IFERROR(VLOOKUP($V189,CAPTURE_SITE_INFO!$B$3:$U$501,4,FALSE),"")</f>
        <v/>
      </c>
      <c r="Z189" s="1" t="str">
        <f>IFERROR(VLOOKUP($V189,CAPTURE_SITE_INFO!$B$3:$U$501,5,FALSE),"")</f>
        <v/>
      </c>
      <c r="AA189" s="1" t="str">
        <f>IFERROR(VLOOKUP($V189,CAPTURE_SITE_INFO!$B$3:$U$501,6,FALSE),"")</f>
        <v/>
      </c>
      <c r="AB189" s="1" t="str">
        <f>IFERROR(VLOOKUP($V189,CAPTURE_SITE_INFO!$B$3:$U$501,7,FALSE),"")</f>
        <v/>
      </c>
      <c r="AC189" s="1" t="str">
        <f>IFERROR(VLOOKUP($V189,CAPTURE_SITE_INFO!$B$3:$U$501,8,FALSE),"")</f>
        <v/>
      </c>
      <c r="AD189" s="16" t="str">
        <f>IFERROR(VLOOKUP($V189,CAPTURE_SITE_INFO!$B$3:$U$501,9,FALSE),"")</f>
        <v/>
      </c>
      <c r="AE189" s="16" t="str">
        <f>IFERROR(VLOOKUP($V189,CAPTURE_SITE_INFO!$B$3:$U$501,10,FALSE),"")</f>
        <v/>
      </c>
      <c r="AF189" s="190" t="str">
        <f>IFERROR(VLOOKUP($V189,CAPTURE_SITE_INFO!$B$3:$U$501,11,FALSE),"")</f>
        <v/>
      </c>
      <c r="AG189" s="190" t="str">
        <f>IFERROR(VLOOKUP($V189,CAPTURE_SITE_INFO!$B$3:$U$501,12,FALSE),"")</f>
        <v/>
      </c>
      <c r="AH189" s="1" t="str">
        <f>IFERROR(VLOOKUP($V189,CAPTURE_SITE_INFO!$B$3:$U$501,13,FALSE),"")</f>
        <v/>
      </c>
      <c r="AI189" s="1" t="str">
        <f>IFERROR(VLOOKUP($V189,CAPTURE_SITE_INFO!$B$3:$U$501,14,FALSE),"")</f>
        <v/>
      </c>
      <c r="AJ189" s="1" t="str">
        <f>IFERROR(VLOOKUP($V189,CAPTURE_SITE_INFO!$B$3:$U$501,15,FALSE),"")</f>
        <v/>
      </c>
      <c r="AK189" s="1" t="str">
        <f>IFERROR(VLOOKUP($V189,CAPTURE_SITE_INFO!$B$3:$U$501,16,FALSE),"")</f>
        <v/>
      </c>
      <c r="AL189" s="1" t="str">
        <f>IFERROR(VLOOKUP($V189,CAPTURE_SITE_INFO!$B$3:$U$501,17,FALSE),"")</f>
        <v/>
      </c>
      <c r="AM189" s="1" t="str">
        <f>IFERROR(VLOOKUP($V189,CAPTURE_SITE_INFO!$B$3:$U$501,18,FALSE),"")</f>
        <v/>
      </c>
      <c r="AN189" s="1" t="str">
        <f>IFERROR(VLOOKUP($V189,CAPTURE_SITE_INFO!$B$3:$U$501,19,FALSE),"")</f>
        <v/>
      </c>
      <c r="AO189" s="1" t="str">
        <f>IFERROR(VLOOKUP($V189,CAPTURE_SITE_INFO!$B$3:$U$501,20,FALSE),"")</f>
        <v/>
      </c>
      <c r="AP189" s="1" t="str">
        <f>IFERROR(VLOOKUP($V189,CAPTURE_SITE_INFO!$B$3:$V$501,21,FALSE),"")</f>
        <v/>
      </c>
    </row>
    <row r="190" spans="1:42" x14ac:dyDescent="0.25">
      <c r="A190" s="1" t="str">
        <f t="shared" si="4"/>
        <v/>
      </c>
      <c r="B190" s="1" t="str">
        <f>IF(CAPTURE_DATA!O191="NOBATS___","NOBATS",IF(CAPTURE_DATA!O191="___","",CAPTURE_DATA!O191))</f>
        <v/>
      </c>
      <c r="C190" s="1" t="str">
        <f t="shared" si="5"/>
        <v/>
      </c>
      <c r="D190" s="1" t="str">
        <f>IF(CAPTURE_DATA!Q191 = 0,"",CAPTURE_DATA!Q191)</f>
        <v/>
      </c>
      <c r="E190" s="1" t="str">
        <f>IF(CAPTURE_DATA!R191 = 0,"",CAPTURE_DATA!R191)</f>
        <v/>
      </c>
      <c r="F190" s="1" t="str">
        <f>IF(CAPTURE_DATA!S191 = 0,"",CAPTURE_DATA!S191)</f>
        <v/>
      </c>
      <c r="G190" s="1" t="str">
        <f>IF(CAPTURE_DATA!T191=0,"",CAPTURE_DATA!T191)</f>
        <v/>
      </c>
      <c r="H190" s="1" t="str">
        <f>IF(CAPTURE_DATA!U191=0,"",CAPTURE_DATA!U191)</f>
        <v/>
      </c>
      <c r="I190" s="1" t="str">
        <f>IF(CAPTURE_DATA!V191=0,"",CAPTURE_DATA!V191)</f>
        <v/>
      </c>
      <c r="J190" s="1" t="str">
        <f>IF(CAPTURE_DATA!W191=0,"",CAPTURE_DATA!W191)</f>
        <v/>
      </c>
      <c r="K190" s="1" t="str">
        <f>IF(CAPTURE_DATA!X191="","",CAPTURE_DATA!X191)</f>
        <v/>
      </c>
      <c r="L190" s="1" t="str">
        <f>IF(CAPTURE_DATA!Y191="","",CAPTURE_DATA!Y191)</f>
        <v/>
      </c>
      <c r="M190" s="1" t="str">
        <f>IF(CAPTURE_DATA!Z191="","",CAPTURE_DATA!Z191)</f>
        <v/>
      </c>
      <c r="N190" s="1" t="str">
        <f>IF(CAPTURE_DATA!AA191=0,"",CAPTURE_DATA!AA191)</f>
        <v/>
      </c>
      <c r="O190" s="1" t="str">
        <f>IF(CAPTURE_DATA!AB191=0,"",CAPTURE_DATA!AB191)</f>
        <v/>
      </c>
      <c r="P190" s="1" t="str">
        <f>IF(CAPTURE_DATA!AC191="-","",CAPTURE_DATA!AC191)</f>
        <v/>
      </c>
      <c r="Q190" s="1" t="str">
        <f>IF(CAPTURE_DATA!AD191=0,"",CAPTURE_DATA!AD191)</f>
        <v/>
      </c>
      <c r="R190" s="1" t="str">
        <f>IF(CAPTURE_DATA!AE191=0,"",CAPTURE_DATA!AE191)</f>
        <v/>
      </c>
      <c r="S190" s="1" t="str">
        <f>IF(CAPTURE_DATA!AF191=0,"",CAPTURE_DATA!AF191)</f>
        <v/>
      </c>
      <c r="T190" s="16" t="str">
        <f>IF(B190="","",IF(B190="NBAT","",CAPTURE_DATA!A191))</f>
        <v/>
      </c>
      <c r="U190" s="1" t="str">
        <f>IF(CAPTURE_DATA!AG191=0,"",CAPTURE_DATA!AG191)</f>
        <v/>
      </c>
      <c r="V190" s="1" t="str">
        <f>IF(CAPTURE_DATA!AH191=0,"",CAPTURE_DATA!AH191)</f>
        <v/>
      </c>
      <c r="W190" s="1" t="str">
        <f>IFERROR(VLOOKUP(V190,CAPTURE_SITE_INFO!$B$3:$U$501,2,FALSE),"")</f>
        <v/>
      </c>
      <c r="X190" s="1" t="str">
        <f>IFERROR(VLOOKUP($V190,CAPTURE_SITE_INFO!$B$3:$U$501,3,FALSE),"")</f>
        <v/>
      </c>
      <c r="Y190" s="189" t="str">
        <f>IFERROR(VLOOKUP($V190,CAPTURE_SITE_INFO!$B$3:$U$501,4,FALSE),"")</f>
        <v/>
      </c>
      <c r="Z190" s="1" t="str">
        <f>IFERROR(VLOOKUP($V190,CAPTURE_SITE_INFO!$B$3:$U$501,5,FALSE),"")</f>
        <v/>
      </c>
      <c r="AA190" s="1" t="str">
        <f>IFERROR(VLOOKUP($V190,CAPTURE_SITE_INFO!$B$3:$U$501,6,FALSE),"")</f>
        <v/>
      </c>
      <c r="AB190" s="1" t="str">
        <f>IFERROR(VLOOKUP($V190,CAPTURE_SITE_INFO!$B$3:$U$501,7,FALSE),"")</f>
        <v/>
      </c>
      <c r="AC190" s="1" t="str">
        <f>IFERROR(VLOOKUP($V190,CAPTURE_SITE_INFO!$B$3:$U$501,8,FALSE),"")</f>
        <v/>
      </c>
      <c r="AD190" s="16" t="str">
        <f>IFERROR(VLOOKUP($V190,CAPTURE_SITE_INFO!$B$3:$U$501,9,FALSE),"")</f>
        <v/>
      </c>
      <c r="AE190" s="16" t="str">
        <f>IFERROR(VLOOKUP($V190,CAPTURE_SITE_INFO!$B$3:$U$501,10,FALSE),"")</f>
        <v/>
      </c>
      <c r="AF190" s="190" t="str">
        <f>IFERROR(VLOOKUP($V190,CAPTURE_SITE_INFO!$B$3:$U$501,11,FALSE),"")</f>
        <v/>
      </c>
      <c r="AG190" s="190" t="str">
        <f>IFERROR(VLOOKUP($V190,CAPTURE_SITE_INFO!$B$3:$U$501,12,FALSE),"")</f>
        <v/>
      </c>
      <c r="AH190" s="1" t="str">
        <f>IFERROR(VLOOKUP($V190,CAPTURE_SITE_INFO!$B$3:$U$501,13,FALSE),"")</f>
        <v/>
      </c>
      <c r="AI190" s="1" t="str">
        <f>IFERROR(VLOOKUP($V190,CAPTURE_SITE_INFO!$B$3:$U$501,14,FALSE),"")</f>
        <v/>
      </c>
      <c r="AJ190" s="1" t="str">
        <f>IFERROR(VLOOKUP($V190,CAPTURE_SITE_INFO!$B$3:$U$501,15,FALSE),"")</f>
        <v/>
      </c>
      <c r="AK190" s="1" t="str">
        <f>IFERROR(VLOOKUP($V190,CAPTURE_SITE_INFO!$B$3:$U$501,16,FALSE),"")</f>
        <v/>
      </c>
      <c r="AL190" s="1" t="str">
        <f>IFERROR(VLOOKUP($V190,CAPTURE_SITE_INFO!$B$3:$U$501,17,FALSE),"")</f>
        <v/>
      </c>
      <c r="AM190" s="1" t="str">
        <f>IFERROR(VLOOKUP($V190,CAPTURE_SITE_INFO!$B$3:$U$501,18,FALSE),"")</f>
        <v/>
      </c>
      <c r="AN190" s="1" t="str">
        <f>IFERROR(VLOOKUP($V190,CAPTURE_SITE_INFO!$B$3:$U$501,19,FALSE),"")</f>
        <v/>
      </c>
      <c r="AO190" s="1" t="str">
        <f>IFERROR(VLOOKUP($V190,CAPTURE_SITE_INFO!$B$3:$U$501,20,FALSE),"")</f>
        <v/>
      </c>
      <c r="AP190" s="1" t="str">
        <f>IFERROR(VLOOKUP($V190,CAPTURE_SITE_INFO!$B$3:$V$501,21,FALSE),"")</f>
        <v/>
      </c>
    </row>
    <row r="191" spans="1:42" x14ac:dyDescent="0.25">
      <c r="A191" s="1" t="str">
        <f t="shared" si="4"/>
        <v/>
      </c>
      <c r="B191" s="1" t="str">
        <f>IF(CAPTURE_DATA!O192="NOBATS___","NOBATS",IF(CAPTURE_DATA!O192="___","",CAPTURE_DATA!O192))</f>
        <v/>
      </c>
      <c r="C191" s="1" t="str">
        <f t="shared" si="5"/>
        <v/>
      </c>
      <c r="D191" s="1" t="str">
        <f>IF(CAPTURE_DATA!Q192 = 0,"",CAPTURE_DATA!Q192)</f>
        <v/>
      </c>
      <c r="E191" s="1" t="str">
        <f>IF(CAPTURE_DATA!R192 = 0,"",CAPTURE_DATA!R192)</f>
        <v/>
      </c>
      <c r="F191" s="1" t="str">
        <f>IF(CAPTURE_DATA!S192 = 0,"",CAPTURE_DATA!S192)</f>
        <v/>
      </c>
      <c r="G191" s="1" t="str">
        <f>IF(CAPTURE_DATA!T192=0,"",CAPTURE_DATA!T192)</f>
        <v/>
      </c>
      <c r="H191" s="1" t="str">
        <f>IF(CAPTURE_DATA!U192=0,"",CAPTURE_DATA!U192)</f>
        <v/>
      </c>
      <c r="I191" s="1" t="str">
        <f>IF(CAPTURE_DATA!V192=0,"",CAPTURE_DATA!V192)</f>
        <v/>
      </c>
      <c r="J191" s="1" t="str">
        <f>IF(CAPTURE_DATA!W192=0,"",CAPTURE_DATA!W192)</f>
        <v/>
      </c>
      <c r="K191" s="1" t="str">
        <f>IF(CAPTURE_DATA!X192="","",CAPTURE_DATA!X192)</f>
        <v/>
      </c>
      <c r="L191" s="1" t="str">
        <f>IF(CAPTURE_DATA!Y192="","",CAPTURE_DATA!Y192)</f>
        <v/>
      </c>
      <c r="M191" s="1" t="str">
        <f>IF(CAPTURE_DATA!Z192="","",CAPTURE_DATA!Z192)</f>
        <v/>
      </c>
      <c r="N191" s="1" t="str">
        <f>IF(CAPTURE_DATA!AA192=0,"",CAPTURE_DATA!AA192)</f>
        <v/>
      </c>
      <c r="O191" s="1" t="str">
        <f>IF(CAPTURE_DATA!AB192=0,"",CAPTURE_DATA!AB192)</f>
        <v/>
      </c>
      <c r="P191" s="1" t="str">
        <f>IF(CAPTURE_DATA!AC192="-","",CAPTURE_DATA!AC192)</f>
        <v/>
      </c>
      <c r="Q191" s="1" t="str">
        <f>IF(CAPTURE_DATA!AD192=0,"",CAPTURE_DATA!AD192)</f>
        <v/>
      </c>
      <c r="R191" s="1" t="str">
        <f>IF(CAPTURE_DATA!AE192=0,"",CAPTURE_DATA!AE192)</f>
        <v/>
      </c>
      <c r="S191" s="1" t="str">
        <f>IF(CAPTURE_DATA!AF192=0,"",CAPTURE_DATA!AF192)</f>
        <v/>
      </c>
      <c r="T191" s="16" t="str">
        <f>IF(B191="","",IF(B191="NBAT","",CAPTURE_DATA!A192))</f>
        <v/>
      </c>
      <c r="U191" s="1" t="str">
        <f>IF(CAPTURE_DATA!AG192=0,"",CAPTURE_DATA!AG192)</f>
        <v/>
      </c>
      <c r="V191" s="1" t="str">
        <f>IF(CAPTURE_DATA!AH192=0,"",CAPTURE_DATA!AH192)</f>
        <v/>
      </c>
      <c r="W191" s="1" t="str">
        <f>IFERROR(VLOOKUP(V191,CAPTURE_SITE_INFO!$B$3:$U$501,2,FALSE),"")</f>
        <v/>
      </c>
      <c r="X191" s="1" t="str">
        <f>IFERROR(VLOOKUP($V191,CAPTURE_SITE_INFO!$B$3:$U$501,3,FALSE),"")</f>
        <v/>
      </c>
      <c r="Y191" s="189" t="str">
        <f>IFERROR(VLOOKUP($V191,CAPTURE_SITE_INFO!$B$3:$U$501,4,FALSE),"")</f>
        <v/>
      </c>
      <c r="Z191" s="1" t="str">
        <f>IFERROR(VLOOKUP($V191,CAPTURE_SITE_INFO!$B$3:$U$501,5,FALSE),"")</f>
        <v/>
      </c>
      <c r="AA191" s="1" t="str">
        <f>IFERROR(VLOOKUP($V191,CAPTURE_SITE_INFO!$B$3:$U$501,6,FALSE),"")</f>
        <v/>
      </c>
      <c r="AB191" s="1" t="str">
        <f>IFERROR(VLOOKUP($V191,CAPTURE_SITE_INFO!$B$3:$U$501,7,FALSE),"")</f>
        <v/>
      </c>
      <c r="AC191" s="1" t="str">
        <f>IFERROR(VLOOKUP($V191,CAPTURE_SITE_INFO!$B$3:$U$501,8,FALSE),"")</f>
        <v/>
      </c>
      <c r="AD191" s="16" t="str">
        <f>IFERROR(VLOOKUP($V191,CAPTURE_SITE_INFO!$B$3:$U$501,9,FALSE),"")</f>
        <v/>
      </c>
      <c r="AE191" s="16" t="str">
        <f>IFERROR(VLOOKUP($V191,CAPTURE_SITE_INFO!$B$3:$U$501,10,FALSE),"")</f>
        <v/>
      </c>
      <c r="AF191" s="190" t="str">
        <f>IFERROR(VLOOKUP($V191,CAPTURE_SITE_INFO!$B$3:$U$501,11,FALSE),"")</f>
        <v/>
      </c>
      <c r="AG191" s="190" t="str">
        <f>IFERROR(VLOOKUP($V191,CAPTURE_SITE_INFO!$B$3:$U$501,12,FALSE),"")</f>
        <v/>
      </c>
      <c r="AH191" s="1" t="str">
        <f>IFERROR(VLOOKUP($V191,CAPTURE_SITE_INFO!$B$3:$U$501,13,FALSE),"")</f>
        <v/>
      </c>
      <c r="AI191" s="1" t="str">
        <f>IFERROR(VLOOKUP($V191,CAPTURE_SITE_INFO!$B$3:$U$501,14,FALSE),"")</f>
        <v/>
      </c>
      <c r="AJ191" s="1" t="str">
        <f>IFERROR(VLOOKUP($V191,CAPTURE_SITE_INFO!$B$3:$U$501,15,FALSE),"")</f>
        <v/>
      </c>
      <c r="AK191" s="1" t="str">
        <f>IFERROR(VLOOKUP($V191,CAPTURE_SITE_INFO!$B$3:$U$501,16,FALSE),"")</f>
        <v/>
      </c>
      <c r="AL191" s="1" t="str">
        <f>IFERROR(VLOOKUP($V191,CAPTURE_SITE_INFO!$B$3:$U$501,17,FALSE),"")</f>
        <v/>
      </c>
      <c r="AM191" s="1" t="str">
        <f>IFERROR(VLOOKUP($V191,CAPTURE_SITE_INFO!$B$3:$U$501,18,FALSE),"")</f>
        <v/>
      </c>
      <c r="AN191" s="1" t="str">
        <f>IFERROR(VLOOKUP($V191,CAPTURE_SITE_INFO!$B$3:$U$501,19,FALSE),"")</f>
        <v/>
      </c>
      <c r="AO191" s="1" t="str">
        <f>IFERROR(VLOOKUP($V191,CAPTURE_SITE_INFO!$B$3:$U$501,20,FALSE),"")</f>
        <v/>
      </c>
      <c r="AP191" s="1" t="str">
        <f>IFERROR(VLOOKUP($V191,CAPTURE_SITE_INFO!$B$3:$V$501,21,FALSE),"")</f>
        <v/>
      </c>
    </row>
    <row r="192" spans="1:42" x14ac:dyDescent="0.25">
      <c r="A192" s="1" t="str">
        <f t="shared" si="4"/>
        <v/>
      </c>
      <c r="B192" s="1" t="str">
        <f>IF(CAPTURE_DATA!O193="NOBATS___","NOBATS",IF(CAPTURE_DATA!O193="___","",CAPTURE_DATA!O193))</f>
        <v/>
      </c>
      <c r="C192" s="1" t="str">
        <f t="shared" si="5"/>
        <v/>
      </c>
      <c r="D192" s="1" t="str">
        <f>IF(CAPTURE_DATA!Q193 = 0,"",CAPTURE_DATA!Q193)</f>
        <v/>
      </c>
      <c r="E192" s="1" t="str">
        <f>IF(CAPTURE_DATA!R193 = 0,"",CAPTURE_DATA!R193)</f>
        <v/>
      </c>
      <c r="F192" s="1" t="str">
        <f>IF(CAPTURE_DATA!S193 = 0,"",CAPTURE_DATA!S193)</f>
        <v/>
      </c>
      <c r="G192" s="1" t="str">
        <f>IF(CAPTURE_DATA!T193=0,"",CAPTURE_DATA!T193)</f>
        <v/>
      </c>
      <c r="H192" s="1" t="str">
        <f>IF(CAPTURE_DATA!U193=0,"",CAPTURE_DATA!U193)</f>
        <v/>
      </c>
      <c r="I192" s="1" t="str">
        <f>IF(CAPTURE_DATA!V193=0,"",CAPTURE_DATA!V193)</f>
        <v/>
      </c>
      <c r="J192" s="1" t="str">
        <f>IF(CAPTURE_DATA!W193=0,"",CAPTURE_DATA!W193)</f>
        <v/>
      </c>
      <c r="K192" s="1" t="str">
        <f>IF(CAPTURE_DATA!X193="","",CAPTURE_DATA!X193)</f>
        <v/>
      </c>
      <c r="L192" s="1" t="str">
        <f>IF(CAPTURE_DATA!Y193="","",CAPTURE_DATA!Y193)</f>
        <v/>
      </c>
      <c r="M192" s="1" t="str">
        <f>IF(CAPTURE_DATA!Z193="","",CAPTURE_DATA!Z193)</f>
        <v/>
      </c>
      <c r="N192" s="1" t="str">
        <f>IF(CAPTURE_DATA!AA193=0,"",CAPTURE_DATA!AA193)</f>
        <v/>
      </c>
      <c r="O192" s="1" t="str">
        <f>IF(CAPTURE_DATA!AB193=0,"",CAPTURE_DATA!AB193)</f>
        <v/>
      </c>
      <c r="P192" s="1" t="str">
        <f>IF(CAPTURE_DATA!AC193="-","",CAPTURE_DATA!AC193)</f>
        <v/>
      </c>
      <c r="Q192" s="1" t="str">
        <f>IF(CAPTURE_DATA!AD193=0,"",CAPTURE_DATA!AD193)</f>
        <v/>
      </c>
      <c r="R192" s="1" t="str">
        <f>IF(CAPTURE_DATA!AE193=0,"",CAPTURE_DATA!AE193)</f>
        <v/>
      </c>
      <c r="S192" s="1" t="str">
        <f>IF(CAPTURE_DATA!AF193=0,"",CAPTURE_DATA!AF193)</f>
        <v/>
      </c>
      <c r="T192" s="16" t="str">
        <f>IF(B192="","",IF(B192="NBAT","",CAPTURE_DATA!A193))</f>
        <v/>
      </c>
      <c r="U192" s="1" t="str">
        <f>IF(CAPTURE_DATA!AG193=0,"",CAPTURE_DATA!AG193)</f>
        <v/>
      </c>
      <c r="V192" s="1" t="str">
        <f>IF(CAPTURE_DATA!AH193=0,"",CAPTURE_DATA!AH193)</f>
        <v/>
      </c>
      <c r="W192" s="1" t="str">
        <f>IFERROR(VLOOKUP(V192,CAPTURE_SITE_INFO!$B$3:$U$501,2,FALSE),"")</f>
        <v/>
      </c>
      <c r="X192" s="1" t="str">
        <f>IFERROR(VLOOKUP($V192,CAPTURE_SITE_INFO!$B$3:$U$501,3,FALSE),"")</f>
        <v/>
      </c>
      <c r="Y192" s="189" t="str">
        <f>IFERROR(VLOOKUP($V192,CAPTURE_SITE_INFO!$B$3:$U$501,4,FALSE),"")</f>
        <v/>
      </c>
      <c r="Z192" s="1" t="str">
        <f>IFERROR(VLOOKUP($V192,CAPTURE_SITE_INFO!$B$3:$U$501,5,FALSE),"")</f>
        <v/>
      </c>
      <c r="AA192" s="1" t="str">
        <f>IFERROR(VLOOKUP($V192,CAPTURE_SITE_INFO!$B$3:$U$501,6,FALSE),"")</f>
        <v/>
      </c>
      <c r="AB192" s="1" t="str">
        <f>IFERROR(VLOOKUP($V192,CAPTURE_SITE_INFO!$B$3:$U$501,7,FALSE),"")</f>
        <v/>
      </c>
      <c r="AC192" s="1" t="str">
        <f>IFERROR(VLOOKUP($V192,CAPTURE_SITE_INFO!$B$3:$U$501,8,FALSE),"")</f>
        <v/>
      </c>
      <c r="AD192" s="16" t="str">
        <f>IFERROR(VLOOKUP($V192,CAPTURE_SITE_INFO!$B$3:$U$501,9,FALSE),"")</f>
        <v/>
      </c>
      <c r="AE192" s="16" t="str">
        <f>IFERROR(VLOOKUP($V192,CAPTURE_SITE_INFO!$B$3:$U$501,10,FALSE),"")</f>
        <v/>
      </c>
      <c r="AF192" s="190" t="str">
        <f>IFERROR(VLOOKUP($V192,CAPTURE_SITE_INFO!$B$3:$U$501,11,FALSE),"")</f>
        <v/>
      </c>
      <c r="AG192" s="190" t="str">
        <f>IFERROR(VLOOKUP($V192,CAPTURE_SITE_INFO!$B$3:$U$501,12,FALSE),"")</f>
        <v/>
      </c>
      <c r="AH192" s="1" t="str">
        <f>IFERROR(VLOOKUP($V192,CAPTURE_SITE_INFO!$B$3:$U$501,13,FALSE),"")</f>
        <v/>
      </c>
      <c r="AI192" s="1" t="str">
        <f>IFERROR(VLOOKUP($V192,CAPTURE_SITE_INFO!$B$3:$U$501,14,FALSE),"")</f>
        <v/>
      </c>
      <c r="AJ192" s="1" t="str">
        <f>IFERROR(VLOOKUP($V192,CAPTURE_SITE_INFO!$B$3:$U$501,15,FALSE),"")</f>
        <v/>
      </c>
      <c r="AK192" s="1" t="str">
        <f>IFERROR(VLOOKUP($V192,CAPTURE_SITE_INFO!$B$3:$U$501,16,FALSE),"")</f>
        <v/>
      </c>
      <c r="AL192" s="1" t="str">
        <f>IFERROR(VLOOKUP($V192,CAPTURE_SITE_INFO!$B$3:$U$501,17,FALSE),"")</f>
        <v/>
      </c>
      <c r="AM192" s="1" t="str">
        <f>IFERROR(VLOOKUP($V192,CAPTURE_SITE_INFO!$B$3:$U$501,18,FALSE),"")</f>
        <v/>
      </c>
      <c r="AN192" s="1" t="str">
        <f>IFERROR(VLOOKUP($V192,CAPTURE_SITE_INFO!$B$3:$U$501,19,FALSE),"")</f>
        <v/>
      </c>
      <c r="AO192" s="1" t="str">
        <f>IFERROR(VLOOKUP($V192,CAPTURE_SITE_INFO!$B$3:$U$501,20,FALSE),"")</f>
        <v/>
      </c>
      <c r="AP192" s="1" t="str">
        <f>IFERROR(VLOOKUP($V192,CAPTURE_SITE_INFO!$B$3:$V$501,21,FALSE),"")</f>
        <v/>
      </c>
    </row>
    <row r="193" spans="1:42" x14ac:dyDescent="0.25">
      <c r="A193" s="1" t="str">
        <f t="shared" si="4"/>
        <v/>
      </c>
      <c r="B193" s="1" t="str">
        <f>IF(CAPTURE_DATA!O194="NOBATS___","NOBATS",IF(CAPTURE_DATA!O194="___","",CAPTURE_DATA!O194))</f>
        <v/>
      </c>
      <c r="C193" s="1" t="str">
        <f t="shared" si="5"/>
        <v/>
      </c>
      <c r="D193" s="1" t="str">
        <f>IF(CAPTURE_DATA!Q194 = 0,"",CAPTURE_DATA!Q194)</f>
        <v/>
      </c>
      <c r="E193" s="1" t="str">
        <f>IF(CAPTURE_DATA!R194 = 0,"",CAPTURE_DATA!R194)</f>
        <v/>
      </c>
      <c r="F193" s="1" t="str">
        <f>IF(CAPTURE_DATA!S194 = 0,"",CAPTURE_DATA!S194)</f>
        <v/>
      </c>
      <c r="G193" s="1" t="str">
        <f>IF(CAPTURE_DATA!T194=0,"",CAPTURE_DATA!T194)</f>
        <v/>
      </c>
      <c r="H193" s="1" t="str">
        <f>IF(CAPTURE_DATA!U194=0,"",CAPTURE_DATA!U194)</f>
        <v/>
      </c>
      <c r="I193" s="1" t="str">
        <f>IF(CAPTURE_DATA!V194=0,"",CAPTURE_DATA!V194)</f>
        <v/>
      </c>
      <c r="J193" s="1" t="str">
        <f>IF(CAPTURE_DATA!W194=0,"",CAPTURE_DATA!W194)</f>
        <v/>
      </c>
      <c r="K193" s="1" t="str">
        <f>IF(CAPTURE_DATA!X194="","",CAPTURE_DATA!X194)</f>
        <v/>
      </c>
      <c r="L193" s="1" t="str">
        <f>IF(CAPTURE_DATA!Y194="","",CAPTURE_DATA!Y194)</f>
        <v/>
      </c>
      <c r="M193" s="1" t="str">
        <f>IF(CAPTURE_DATA!Z194="","",CAPTURE_DATA!Z194)</f>
        <v/>
      </c>
      <c r="N193" s="1" t="str">
        <f>IF(CAPTURE_DATA!AA194=0,"",CAPTURE_DATA!AA194)</f>
        <v/>
      </c>
      <c r="O193" s="1" t="str">
        <f>IF(CAPTURE_DATA!AB194=0,"",CAPTURE_DATA!AB194)</f>
        <v/>
      </c>
      <c r="P193" s="1" t="str">
        <f>IF(CAPTURE_DATA!AC194="-","",CAPTURE_DATA!AC194)</f>
        <v/>
      </c>
      <c r="Q193" s="1" t="str">
        <f>IF(CAPTURE_DATA!AD194=0,"",CAPTURE_DATA!AD194)</f>
        <v/>
      </c>
      <c r="R193" s="1" t="str">
        <f>IF(CAPTURE_DATA!AE194=0,"",CAPTURE_DATA!AE194)</f>
        <v/>
      </c>
      <c r="S193" s="1" t="str">
        <f>IF(CAPTURE_DATA!AF194=0,"",CAPTURE_DATA!AF194)</f>
        <v/>
      </c>
      <c r="T193" s="16" t="str">
        <f>IF(B193="","",IF(B193="NBAT","",CAPTURE_DATA!A194))</f>
        <v/>
      </c>
      <c r="U193" s="1" t="str">
        <f>IF(CAPTURE_DATA!AG194=0,"",CAPTURE_DATA!AG194)</f>
        <v/>
      </c>
      <c r="V193" s="1" t="str">
        <f>IF(CAPTURE_DATA!AH194=0,"",CAPTURE_DATA!AH194)</f>
        <v/>
      </c>
      <c r="W193" s="1" t="str">
        <f>IFERROR(VLOOKUP(V193,CAPTURE_SITE_INFO!$B$3:$U$501,2,FALSE),"")</f>
        <v/>
      </c>
      <c r="X193" s="1" t="str">
        <f>IFERROR(VLOOKUP($V193,CAPTURE_SITE_INFO!$B$3:$U$501,3,FALSE),"")</f>
        <v/>
      </c>
      <c r="Y193" s="189" t="str">
        <f>IFERROR(VLOOKUP($V193,CAPTURE_SITE_INFO!$B$3:$U$501,4,FALSE),"")</f>
        <v/>
      </c>
      <c r="Z193" s="1" t="str">
        <f>IFERROR(VLOOKUP($V193,CAPTURE_SITE_INFO!$B$3:$U$501,5,FALSE),"")</f>
        <v/>
      </c>
      <c r="AA193" s="1" t="str">
        <f>IFERROR(VLOOKUP($V193,CAPTURE_SITE_INFO!$B$3:$U$501,6,FALSE),"")</f>
        <v/>
      </c>
      <c r="AB193" s="1" t="str">
        <f>IFERROR(VLOOKUP($V193,CAPTURE_SITE_INFO!$B$3:$U$501,7,FALSE),"")</f>
        <v/>
      </c>
      <c r="AC193" s="1" t="str">
        <f>IFERROR(VLOOKUP($V193,CAPTURE_SITE_INFO!$B$3:$U$501,8,FALSE),"")</f>
        <v/>
      </c>
      <c r="AD193" s="16" t="str">
        <f>IFERROR(VLOOKUP($V193,CAPTURE_SITE_INFO!$B$3:$U$501,9,FALSE),"")</f>
        <v/>
      </c>
      <c r="AE193" s="16" t="str">
        <f>IFERROR(VLOOKUP($V193,CAPTURE_SITE_INFO!$B$3:$U$501,10,FALSE),"")</f>
        <v/>
      </c>
      <c r="AF193" s="190" t="str">
        <f>IFERROR(VLOOKUP($V193,CAPTURE_SITE_INFO!$B$3:$U$501,11,FALSE),"")</f>
        <v/>
      </c>
      <c r="AG193" s="190" t="str">
        <f>IFERROR(VLOOKUP($V193,CAPTURE_SITE_INFO!$B$3:$U$501,12,FALSE),"")</f>
        <v/>
      </c>
      <c r="AH193" s="1" t="str">
        <f>IFERROR(VLOOKUP($V193,CAPTURE_SITE_INFO!$B$3:$U$501,13,FALSE),"")</f>
        <v/>
      </c>
      <c r="AI193" s="1" t="str">
        <f>IFERROR(VLOOKUP($V193,CAPTURE_SITE_INFO!$B$3:$U$501,14,FALSE),"")</f>
        <v/>
      </c>
      <c r="AJ193" s="1" t="str">
        <f>IFERROR(VLOOKUP($V193,CAPTURE_SITE_INFO!$B$3:$U$501,15,FALSE),"")</f>
        <v/>
      </c>
      <c r="AK193" s="1" t="str">
        <f>IFERROR(VLOOKUP($V193,CAPTURE_SITE_INFO!$B$3:$U$501,16,FALSE),"")</f>
        <v/>
      </c>
      <c r="AL193" s="1" t="str">
        <f>IFERROR(VLOOKUP($V193,CAPTURE_SITE_INFO!$B$3:$U$501,17,FALSE),"")</f>
        <v/>
      </c>
      <c r="AM193" s="1" t="str">
        <f>IFERROR(VLOOKUP($V193,CAPTURE_SITE_INFO!$B$3:$U$501,18,FALSE),"")</f>
        <v/>
      </c>
      <c r="AN193" s="1" t="str">
        <f>IFERROR(VLOOKUP($V193,CAPTURE_SITE_INFO!$B$3:$U$501,19,FALSE),"")</f>
        <v/>
      </c>
      <c r="AO193" s="1" t="str">
        <f>IFERROR(VLOOKUP($V193,CAPTURE_SITE_INFO!$B$3:$U$501,20,FALSE),"")</f>
        <v/>
      </c>
      <c r="AP193" s="1" t="str">
        <f>IFERROR(VLOOKUP($V193,CAPTURE_SITE_INFO!$B$3:$V$501,21,FALSE),"")</f>
        <v/>
      </c>
    </row>
    <row r="194" spans="1:42" x14ac:dyDescent="0.25">
      <c r="A194" s="1" t="str">
        <f t="shared" si="4"/>
        <v/>
      </c>
      <c r="B194" s="1" t="str">
        <f>IF(CAPTURE_DATA!O195="NOBATS___","NOBATS",IF(CAPTURE_DATA!O195="___","",CAPTURE_DATA!O195))</f>
        <v/>
      </c>
      <c r="C194" s="1" t="str">
        <f t="shared" si="5"/>
        <v/>
      </c>
      <c r="D194" s="1" t="str">
        <f>IF(CAPTURE_DATA!Q195 = 0,"",CAPTURE_DATA!Q195)</f>
        <v/>
      </c>
      <c r="E194" s="1" t="str">
        <f>IF(CAPTURE_DATA!R195 = 0,"",CAPTURE_DATA!R195)</f>
        <v/>
      </c>
      <c r="F194" s="1" t="str">
        <f>IF(CAPTURE_DATA!S195 = 0,"",CAPTURE_DATA!S195)</f>
        <v/>
      </c>
      <c r="G194" s="1" t="str">
        <f>IF(CAPTURE_DATA!T195=0,"",CAPTURE_DATA!T195)</f>
        <v/>
      </c>
      <c r="H194" s="1" t="str">
        <f>IF(CAPTURE_DATA!U195=0,"",CAPTURE_DATA!U195)</f>
        <v/>
      </c>
      <c r="I194" s="1" t="str">
        <f>IF(CAPTURE_DATA!V195=0,"",CAPTURE_DATA!V195)</f>
        <v/>
      </c>
      <c r="J194" s="1" t="str">
        <f>IF(CAPTURE_DATA!W195=0,"",CAPTURE_DATA!W195)</f>
        <v/>
      </c>
      <c r="K194" s="1" t="str">
        <f>IF(CAPTURE_DATA!X195="","",CAPTURE_DATA!X195)</f>
        <v/>
      </c>
      <c r="L194" s="1" t="str">
        <f>IF(CAPTURE_DATA!Y195="","",CAPTURE_DATA!Y195)</f>
        <v/>
      </c>
      <c r="M194" s="1" t="str">
        <f>IF(CAPTURE_DATA!Z195="","",CAPTURE_DATA!Z195)</f>
        <v/>
      </c>
      <c r="N194" s="1" t="str">
        <f>IF(CAPTURE_DATA!AA195=0,"",CAPTURE_DATA!AA195)</f>
        <v/>
      </c>
      <c r="O194" s="1" t="str">
        <f>IF(CAPTURE_DATA!AB195=0,"",CAPTURE_DATA!AB195)</f>
        <v/>
      </c>
      <c r="P194" s="1" t="str">
        <f>IF(CAPTURE_DATA!AC195="-","",CAPTURE_DATA!AC195)</f>
        <v/>
      </c>
      <c r="Q194" s="1" t="str">
        <f>IF(CAPTURE_DATA!AD195=0,"",CAPTURE_DATA!AD195)</f>
        <v/>
      </c>
      <c r="R194" s="1" t="str">
        <f>IF(CAPTURE_DATA!AE195=0,"",CAPTURE_DATA!AE195)</f>
        <v/>
      </c>
      <c r="S194" s="1" t="str">
        <f>IF(CAPTURE_DATA!AF195=0,"",CAPTURE_DATA!AF195)</f>
        <v/>
      </c>
      <c r="T194" s="16" t="str">
        <f>IF(B194="","",IF(B194="NBAT","",CAPTURE_DATA!A195))</f>
        <v/>
      </c>
      <c r="U194" s="1" t="str">
        <f>IF(CAPTURE_DATA!AG195=0,"",CAPTURE_DATA!AG195)</f>
        <v/>
      </c>
      <c r="V194" s="1" t="str">
        <f>IF(CAPTURE_DATA!AH195=0,"",CAPTURE_DATA!AH195)</f>
        <v/>
      </c>
      <c r="W194" s="1" t="str">
        <f>IFERROR(VLOOKUP(V194,CAPTURE_SITE_INFO!$B$3:$U$501,2,FALSE),"")</f>
        <v/>
      </c>
      <c r="X194" s="1" t="str">
        <f>IFERROR(VLOOKUP($V194,CAPTURE_SITE_INFO!$B$3:$U$501,3,FALSE),"")</f>
        <v/>
      </c>
      <c r="Y194" s="189" t="str">
        <f>IFERROR(VLOOKUP($V194,CAPTURE_SITE_INFO!$B$3:$U$501,4,FALSE),"")</f>
        <v/>
      </c>
      <c r="Z194" s="1" t="str">
        <f>IFERROR(VLOOKUP($V194,CAPTURE_SITE_INFO!$B$3:$U$501,5,FALSE),"")</f>
        <v/>
      </c>
      <c r="AA194" s="1" t="str">
        <f>IFERROR(VLOOKUP($V194,CAPTURE_SITE_INFO!$B$3:$U$501,6,FALSE),"")</f>
        <v/>
      </c>
      <c r="AB194" s="1" t="str">
        <f>IFERROR(VLOOKUP($V194,CAPTURE_SITE_INFO!$B$3:$U$501,7,FALSE),"")</f>
        <v/>
      </c>
      <c r="AC194" s="1" t="str">
        <f>IFERROR(VLOOKUP($V194,CAPTURE_SITE_INFO!$B$3:$U$501,8,FALSE),"")</f>
        <v/>
      </c>
      <c r="AD194" s="16" t="str">
        <f>IFERROR(VLOOKUP($V194,CAPTURE_SITE_INFO!$B$3:$U$501,9,FALSE),"")</f>
        <v/>
      </c>
      <c r="AE194" s="16" t="str">
        <f>IFERROR(VLOOKUP($V194,CAPTURE_SITE_INFO!$B$3:$U$501,10,FALSE),"")</f>
        <v/>
      </c>
      <c r="AF194" s="190" t="str">
        <f>IFERROR(VLOOKUP($V194,CAPTURE_SITE_INFO!$B$3:$U$501,11,FALSE),"")</f>
        <v/>
      </c>
      <c r="AG194" s="190" t="str">
        <f>IFERROR(VLOOKUP($V194,CAPTURE_SITE_INFO!$B$3:$U$501,12,FALSE),"")</f>
        <v/>
      </c>
      <c r="AH194" s="1" t="str">
        <f>IFERROR(VLOOKUP($V194,CAPTURE_SITE_INFO!$B$3:$U$501,13,FALSE),"")</f>
        <v/>
      </c>
      <c r="AI194" s="1" t="str">
        <f>IFERROR(VLOOKUP($V194,CAPTURE_SITE_INFO!$B$3:$U$501,14,FALSE),"")</f>
        <v/>
      </c>
      <c r="AJ194" s="1" t="str">
        <f>IFERROR(VLOOKUP($V194,CAPTURE_SITE_INFO!$B$3:$U$501,15,FALSE),"")</f>
        <v/>
      </c>
      <c r="AK194" s="1" t="str">
        <f>IFERROR(VLOOKUP($V194,CAPTURE_SITE_INFO!$B$3:$U$501,16,FALSE),"")</f>
        <v/>
      </c>
      <c r="AL194" s="1" t="str">
        <f>IFERROR(VLOOKUP($V194,CAPTURE_SITE_INFO!$B$3:$U$501,17,FALSE),"")</f>
        <v/>
      </c>
      <c r="AM194" s="1" t="str">
        <f>IFERROR(VLOOKUP($V194,CAPTURE_SITE_INFO!$B$3:$U$501,18,FALSE),"")</f>
        <v/>
      </c>
      <c r="AN194" s="1" t="str">
        <f>IFERROR(VLOOKUP($V194,CAPTURE_SITE_INFO!$B$3:$U$501,19,FALSE),"")</f>
        <v/>
      </c>
      <c r="AO194" s="1" t="str">
        <f>IFERROR(VLOOKUP($V194,CAPTURE_SITE_INFO!$B$3:$U$501,20,FALSE),"")</f>
        <v/>
      </c>
      <c r="AP194" s="1" t="str">
        <f>IFERROR(VLOOKUP($V194,CAPTURE_SITE_INFO!$B$3:$V$501,21,FALSE),"")</f>
        <v/>
      </c>
    </row>
    <row r="195" spans="1:42" x14ac:dyDescent="0.25">
      <c r="A195" s="1" t="str">
        <f t="shared" ref="A195:A258" si="6">IFERROR((CONCATENATE(((-1*TRUNC(X195, 4))*10000),((TRUNC(W195,4))*10000),"-",AB195)),"")</f>
        <v/>
      </c>
      <c r="B195" s="1" t="str">
        <f>IF(CAPTURE_DATA!O196="NOBATS___","NOBATS",IF(CAPTURE_DATA!O196="___","",CAPTURE_DATA!O196))</f>
        <v/>
      </c>
      <c r="C195" s="1" t="str">
        <f t="shared" ref="C195:C258" si="7">IF(S195="","",(CONCATENATE(S195,"-",AF195)))</f>
        <v/>
      </c>
      <c r="D195" s="1" t="str">
        <f>IF(CAPTURE_DATA!Q196 = 0,"",CAPTURE_DATA!Q196)</f>
        <v/>
      </c>
      <c r="E195" s="1" t="str">
        <f>IF(CAPTURE_DATA!R196 = 0,"",CAPTURE_DATA!R196)</f>
        <v/>
      </c>
      <c r="F195" s="1" t="str">
        <f>IF(CAPTURE_DATA!S196 = 0,"",CAPTURE_DATA!S196)</f>
        <v/>
      </c>
      <c r="G195" s="1" t="str">
        <f>IF(CAPTURE_DATA!T196=0,"",CAPTURE_DATA!T196)</f>
        <v/>
      </c>
      <c r="H195" s="1" t="str">
        <f>IF(CAPTURE_DATA!U196=0,"",CAPTURE_DATA!U196)</f>
        <v/>
      </c>
      <c r="I195" s="1" t="str">
        <f>IF(CAPTURE_DATA!V196=0,"",CAPTURE_DATA!V196)</f>
        <v/>
      </c>
      <c r="J195" s="1" t="str">
        <f>IF(CAPTURE_DATA!W196=0,"",CAPTURE_DATA!W196)</f>
        <v/>
      </c>
      <c r="K195" s="1" t="str">
        <f>IF(CAPTURE_DATA!X196="","",CAPTURE_DATA!X196)</f>
        <v/>
      </c>
      <c r="L195" s="1" t="str">
        <f>IF(CAPTURE_DATA!Y196="","",CAPTURE_DATA!Y196)</f>
        <v/>
      </c>
      <c r="M195" s="1" t="str">
        <f>IF(CAPTURE_DATA!Z196="","",CAPTURE_DATA!Z196)</f>
        <v/>
      </c>
      <c r="N195" s="1" t="str">
        <f>IF(CAPTURE_DATA!AA196=0,"",CAPTURE_DATA!AA196)</f>
        <v/>
      </c>
      <c r="O195" s="1" t="str">
        <f>IF(CAPTURE_DATA!AB196=0,"",CAPTURE_DATA!AB196)</f>
        <v/>
      </c>
      <c r="P195" s="1" t="str">
        <f>IF(CAPTURE_DATA!AC196="-","",CAPTURE_DATA!AC196)</f>
        <v/>
      </c>
      <c r="Q195" s="1" t="str">
        <f>IF(CAPTURE_DATA!AD196=0,"",CAPTURE_DATA!AD196)</f>
        <v/>
      </c>
      <c r="R195" s="1" t="str">
        <f>IF(CAPTURE_DATA!AE196=0,"",CAPTURE_DATA!AE196)</f>
        <v/>
      </c>
      <c r="S195" s="1" t="str">
        <f>IF(CAPTURE_DATA!AF196=0,"",CAPTURE_DATA!AF196)</f>
        <v/>
      </c>
      <c r="T195" s="16" t="str">
        <f>IF(B195="","",IF(B195="NBAT","",CAPTURE_DATA!A196))</f>
        <v/>
      </c>
      <c r="U195" s="1" t="str">
        <f>IF(CAPTURE_DATA!AG196=0,"",CAPTURE_DATA!AG196)</f>
        <v/>
      </c>
      <c r="V195" s="1" t="str">
        <f>IF(CAPTURE_DATA!AH196=0,"",CAPTURE_DATA!AH196)</f>
        <v/>
      </c>
      <c r="W195" s="1" t="str">
        <f>IFERROR(VLOOKUP(V195,CAPTURE_SITE_INFO!$B$3:$U$501,2,FALSE),"")</f>
        <v/>
      </c>
      <c r="X195" s="1" t="str">
        <f>IFERROR(VLOOKUP($V195,CAPTURE_SITE_INFO!$B$3:$U$501,3,FALSE),"")</f>
        <v/>
      </c>
      <c r="Y195" s="189" t="str">
        <f>IFERROR(VLOOKUP($V195,CAPTURE_SITE_INFO!$B$3:$U$501,4,FALSE),"")</f>
        <v/>
      </c>
      <c r="Z195" s="1" t="str">
        <f>IFERROR(VLOOKUP($V195,CAPTURE_SITE_INFO!$B$3:$U$501,5,FALSE),"")</f>
        <v/>
      </c>
      <c r="AA195" s="1" t="str">
        <f>IFERROR(VLOOKUP($V195,CAPTURE_SITE_INFO!$B$3:$U$501,6,FALSE),"")</f>
        <v/>
      </c>
      <c r="AB195" s="1" t="str">
        <f>IFERROR(VLOOKUP($V195,CAPTURE_SITE_INFO!$B$3:$U$501,7,FALSE),"")</f>
        <v/>
      </c>
      <c r="AC195" s="1" t="str">
        <f>IFERROR(VLOOKUP($V195,CAPTURE_SITE_INFO!$B$3:$U$501,8,FALSE),"")</f>
        <v/>
      </c>
      <c r="AD195" s="16" t="str">
        <f>IFERROR(VLOOKUP($V195,CAPTURE_SITE_INFO!$B$3:$U$501,9,FALSE),"")</f>
        <v/>
      </c>
      <c r="AE195" s="16" t="str">
        <f>IFERROR(VLOOKUP($V195,CAPTURE_SITE_INFO!$B$3:$U$501,10,FALSE),"")</f>
        <v/>
      </c>
      <c r="AF195" s="190" t="str">
        <f>IFERROR(VLOOKUP($V195,CAPTURE_SITE_INFO!$B$3:$U$501,11,FALSE),"")</f>
        <v/>
      </c>
      <c r="AG195" s="190" t="str">
        <f>IFERROR(VLOOKUP($V195,CAPTURE_SITE_INFO!$B$3:$U$501,12,FALSE),"")</f>
        <v/>
      </c>
      <c r="AH195" s="1" t="str">
        <f>IFERROR(VLOOKUP($V195,CAPTURE_SITE_INFO!$B$3:$U$501,13,FALSE),"")</f>
        <v/>
      </c>
      <c r="AI195" s="1" t="str">
        <f>IFERROR(VLOOKUP($V195,CAPTURE_SITE_INFO!$B$3:$U$501,14,FALSE),"")</f>
        <v/>
      </c>
      <c r="AJ195" s="1" t="str">
        <f>IFERROR(VLOOKUP($V195,CAPTURE_SITE_INFO!$B$3:$U$501,15,FALSE),"")</f>
        <v/>
      </c>
      <c r="AK195" s="1" t="str">
        <f>IFERROR(VLOOKUP($V195,CAPTURE_SITE_INFO!$B$3:$U$501,16,FALSE),"")</f>
        <v/>
      </c>
      <c r="AL195" s="1" t="str">
        <f>IFERROR(VLOOKUP($V195,CAPTURE_SITE_INFO!$B$3:$U$501,17,FALSE),"")</f>
        <v/>
      </c>
      <c r="AM195" s="1" t="str">
        <f>IFERROR(VLOOKUP($V195,CAPTURE_SITE_INFO!$B$3:$U$501,18,FALSE),"")</f>
        <v/>
      </c>
      <c r="AN195" s="1" t="str">
        <f>IFERROR(VLOOKUP($V195,CAPTURE_SITE_INFO!$B$3:$U$501,19,FALSE),"")</f>
        <v/>
      </c>
      <c r="AO195" s="1" t="str">
        <f>IFERROR(VLOOKUP($V195,CAPTURE_SITE_INFO!$B$3:$U$501,20,FALSE),"")</f>
        <v/>
      </c>
      <c r="AP195" s="1" t="str">
        <f>IFERROR(VLOOKUP($V195,CAPTURE_SITE_INFO!$B$3:$V$501,21,FALSE),"")</f>
        <v/>
      </c>
    </row>
    <row r="196" spans="1:42" x14ac:dyDescent="0.25">
      <c r="A196" s="1" t="str">
        <f t="shared" si="6"/>
        <v/>
      </c>
      <c r="B196" s="1" t="str">
        <f>IF(CAPTURE_DATA!O197="NOBATS___","NOBATS",IF(CAPTURE_DATA!O197="___","",CAPTURE_DATA!O197))</f>
        <v/>
      </c>
      <c r="C196" s="1" t="str">
        <f t="shared" si="7"/>
        <v/>
      </c>
      <c r="D196" s="1" t="str">
        <f>IF(CAPTURE_DATA!Q197 = 0,"",CAPTURE_DATA!Q197)</f>
        <v/>
      </c>
      <c r="E196" s="1" t="str">
        <f>IF(CAPTURE_DATA!R197 = 0,"",CAPTURE_DATA!R197)</f>
        <v/>
      </c>
      <c r="F196" s="1" t="str">
        <f>IF(CAPTURE_DATA!S197 = 0,"",CAPTURE_DATA!S197)</f>
        <v/>
      </c>
      <c r="G196" s="1" t="str">
        <f>IF(CAPTURE_DATA!T197=0,"",CAPTURE_DATA!T197)</f>
        <v/>
      </c>
      <c r="H196" s="1" t="str">
        <f>IF(CAPTURE_DATA!U197=0,"",CAPTURE_DATA!U197)</f>
        <v/>
      </c>
      <c r="I196" s="1" t="str">
        <f>IF(CAPTURE_DATA!V197=0,"",CAPTURE_DATA!V197)</f>
        <v/>
      </c>
      <c r="J196" s="1" t="str">
        <f>IF(CAPTURE_DATA!W197=0,"",CAPTURE_DATA!W197)</f>
        <v/>
      </c>
      <c r="K196" s="1" t="str">
        <f>IF(CAPTURE_DATA!X197="","",CAPTURE_DATA!X197)</f>
        <v/>
      </c>
      <c r="L196" s="1" t="str">
        <f>IF(CAPTURE_DATA!Y197="","",CAPTURE_DATA!Y197)</f>
        <v/>
      </c>
      <c r="M196" s="1" t="str">
        <f>IF(CAPTURE_DATA!Z197="","",CAPTURE_DATA!Z197)</f>
        <v/>
      </c>
      <c r="N196" s="1" t="str">
        <f>IF(CAPTURE_DATA!AA197=0,"",CAPTURE_DATA!AA197)</f>
        <v/>
      </c>
      <c r="O196" s="1" t="str">
        <f>IF(CAPTURE_DATA!AB197=0,"",CAPTURE_DATA!AB197)</f>
        <v/>
      </c>
      <c r="P196" s="1" t="str">
        <f>IF(CAPTURE_DATA!AC197="-","",CAPTURE_DATA!AC197)</f>
        <v/>
      </c>
      <c r="Q196" s="1" t="str">
        <f>IF(CAPTURE_DATA!AD197=0,"",CAPTURE_DATA!AD197)</f>
        <v/>
      </c>
      <c r="R196" s="1" t="str">
        <f>IF(CAPTURE_DATA!AE197=0,"",CAPTURE_DATA!AE197)</f>
        <v/>
      </c>
      <c r="S196" s="1" t="str">
        <f>IF(CAPTURE_DATA!AF197=0,"",CAPTURE_DATA!AF197)</f>
        <v/>
      </c>
      <c r="T196" s="16" t="str">
        <f>IF(B196="","",IF(B196="NBAT","",CAPTURE_DATA!A197))</f>
        <v/>
      </c>
      <c r="U196" s="1" t="str">
        <f>IF(CAPTURE_DATA!AG197=0,"",CAPTURE_DATA!AG197)</f>
        <v/>
      </c>
      <c r="V196" s="1" t="str">
        <f>IF(CAPTURE_DATA!AH197=0,"",CAPTURE_DATA!AH197)</f>
        <v/>
      </c>
      <c r="W196" s="1" t="str">
        <f>IFERROR(VLOOKUP(V196,CAPTURE_SITE_INFO!$B$3:$U$501,2,FALSE),"")</f>
        <v/>
      </c>
      <c r="X196" s="1" t="str">
        <f>IFERROR(VLOOKUP($V196,CAPTURE_SITE_INFO!$B$3:$U$501,3,FALSE),"")</f>
        <v/>
      </c>
      <c r="Y196" s="189" t="str">
        <f>IFERROR(VLOOKUP($V196,CAPTURE_SITE_INFO!$B$3:$U$501,4,FALSE),"")</f>
        <v/>
      </c>
      <c r="Z196" s="1" t="str">
        <f>IFERROR(VLOOKUP($V196,CAPTURE_SITE_INFO!$B$3:$U$501,5,FALSE),"")</f>
        <v/>
      </c>
      <c r="AA196" s="1" t="str">
        <f>IFERROR(VLOOKUP($V196,CAPTURE_SITE_INFO!$B$3:$U$501,6,FALSE),"")</f>
        <v/>
      </c>
      <c r="AB196" s="1" t="str">
        <f>IFERROR(VLOOKUP($V196,CAPTURE_SITE_INFO!$B$3:$U$501,7,FALSE),"")</f>
        <v/>
      </c>
      <c r="AC196" s="1" t="str">
        <f>IFERROR(VLOOKUP($V196,CAPTURE_SITE_INFO!$B$3:$U$501,8,FALSE),"")</f>
        <v/>
      </c>
      <c r="AD196" s="16" t="str">
        <f>IFERROR(VLOOKUP($V196,CAPTURE_SITE_INFO!$B$3:$U$501,9,FALSE),"")</f>
        <v/>
      </c>
      <c r="AE196" s="16" t="str">
        <f>IFERROR(VLOOKUP($V196,CAPTURE_SITE_INFO!$B$3:$U$501,10,FALSE),"")</f>
        <v/>
      </c>
      <c r="AF196" s="190" t="str">
        <f>IFERROR(VLOOKUP($V196,CAPTURE_SITE_INFO!$B$3:$U$501,11,FALSE),"")</f>
        <v/>
      </c>
      <c r="AG196" s="190" t="str">
        <f>IFERROR(VLOOKUP($V196,CAPTURE_SITE_INFO!$B$3:$U$501,12,FALSE),"")</f>
        <v/>
      </c>
      <c r="AH196" s="1" t="str">
        <f>IFERROR(VLOOKUP($V196,CAPTURE_SITE_INFO!$B$3:$U$501,13,FALSE),"")</f>
        <v/>
      </c>
      <c r="AI196" s="1" t="str">
        <f>IFERROR(VLOOKUP($V196,CAPTURE_SITE_INFO!$B$3:$U$501,14,FALSE),"")</f>
        <v/>
      </c>
      <c r="AJ196" s="1" t="str">
        <f>IFERROR(VLOOKUP($V196,CAPTURE_SITE_INFO!$B$3:$U$501,15,FALSE),"")</f>
        <v/>
      </c>
      <c r="AK196" s="1" t="str">
        <f>IFERROR(VLOOKUP($V196,CAPTURE_SITE_INFO!$B$3:$U$501,16,FALSE),"")</f>
        <v/>
      </c>
      <c r="AL196" s="1" t="str">
        <f>IFERROR(VLOOKUP($V196,CAPTURE_SITE_INFO!$B$3:$U$501,17,FALSE),"")</f>
        <v/>
      </c>
      <c r="AM196" s="1" t="str">
        <f>IFERROR(VLOOKUP($V196,CAPTURE_SITE_INFO!$B$3:$U$501,18,FALSE),"")</f>
        <v/>
      </c>
      <c r="AN196" s="1" t="str">
        <f>IFERROR(VLOOKUP($V196,CAPTURE_SITE_INFO!$B$3:$U$501,19,FALSE),"")</f>
        <v/>
      </c>
      <c r="AO196" s="1" t="str">
        <f>IFERROR(VLOOKUP($V196,CAPTURE_SITE_INFO!$B$3:$U$501,20,FALSE),"")</f>
        <v/>
      </c>
      <c r="AP196" s="1" t="str">
        <f>IFERROR(VLOOKUP($V196,CAPTURE_SITE_INFO!$B$3:$V$501,21,FALSE),"")</f>
        <v/>
      </c>
    </row>
    <row r="197" spans="1:42" x14ac:dyDescent="0.25">
      <c r="A197" s="1" t="str">
        <f t="shared" si="6"/>
        <v/>
      </c>
      <c r="B197" s="1" t="str">
        <f>IF(CAPTURE_DATA!O198="NOBATS___","NOBATS",IF(CAPTURE_DATA!O198="___","",CAPTURE_DATA!O198))</f>
        <v/>
      </c>
      <c r="C197" s="1" t="str">
        <f t="shared" si="7"/>
        <v/>
      </c>
      <c r="D197" s="1" t="str">
        <f>IF(CAPTURE_DATA!Q198 = 0,"",CAPTURE_DATA!Q198)</f>
        <v/>
      </c>
      <c r="E197" s="1" t="str">
        <f>IF(CAPTURE_DATA!R198 = 0,"",CAPTURE_DATA!R198)</f>
        <v/>
      </c>
      <c r="F197" s="1" t="str">
        <f>IF(CAPTURE_DATA!S198 = 0,"",CAPTURE_DATA!S198)</f>
        <v/>
      </c>
      <c r="G197" s="1" t="str">
        <f>IF(CAPTURE_DATA!T198=0,"",CAPTURE_DATA!T198)</f>
        <v/>
      </c>
      <c r="H197" s="1" t="str">
        <f>IF(CAPTURE_DATA!U198=0,"",CAPTURE_DATA!U198)</f>
        <v/>
      </c>
      <c r="I197" s="1" t="str">
        <f>IF(CAPTURE_DATA!V198=0,"",CAPTURE_DATA!V198)</f>
        <v/>
      </c>
      <c r="J197" s="1" t="str">
        <f>IF(CAPTURE_DATA!W198=0,"",CAPTURE_DATA!W198)</f>
        <v/>
      </c>
      <c r="K197" s="1" t="str">
        <f>IF(CAPTURE_DATA!X198="","",CAPTURE_DATA!X198)</f>
        <v/>
      </c>
      <c r="L197" s="1" t="str">
        <f>IF(CAPTURE_DATA!Y198="","",CAPTURE_DATA!Y198)</f>
        <v/>
      </c>
      <c r="M197" s="1" t="str">
        <f>IF(CAPTURE_DATA!Z198="","",CAPTURE_DATA!Z198)</f>
        <v/>
      </c>
      <c r="N197" s="1" t="str">
        <f>IF(CAPTURE_DATA!AA198=0,"",CAPTURE_DATA!AA198)</f>
        <v/>
      </c>
      <c r="O197" s="1" t="str">
        <f>IF(CAPTURE_DATA!AB198=0,"",CAPTURE_DATA!AB198)</f>
        <v/>
      </c>
      <c r="P197" s="1" t="str">
        <f>IF(CAPTURE_DATA!AC198="-","",CAPTURE_DATA!AC198)</f>
        <v/>
      </c>
      <c r="Q197" s="1" t="str">
        <f>IF(CAPTURE_DATA!AD198=0,"",CAPTURE_DATA!AD198)</f>
        <v/>
      </c>
      <c r="R197" s="1" t="str">
        <f>IF(CAPTURE_DATA!AE198=0,"",CAPTURE_DATA!AE198)</f>
        <v/>
      </c>
      <c r="S197" s="1" t="str">
        <f>IF(CAPTURE_DATA!AF198=0,"",CAPTURE_DATA!AF198)</f>
        <v/>
      </c>
      <c r="T197" s="16" t="str">
        <f>IF(B197="","",IF(B197="NBAT","",CAPTURE_DATA!A198))</f>
        <v/>
      </c>
      <c r="U197" s="1" t="str">
        <f>IF(CAPTURE_DATA!AG198=0,"",CAPTURE_DATA!AG198)</f>
        <v/>
      </c>
      <c r="V197" s="1" t="str">
        <f>IF(CAPTURE_DATA!AH198=0,"",CAPTURE_DATA!AH198)</f>
        <v/>
      </c>
      <c r="W197" s="1" t="str">
        <f>IFERROR(VLOOKUP(V197,CAPTURE_SITE_INFO!$B$3:$U$501,2,FALSE),"")</f>
        <v/>
      </c>
      <c r="X197" s="1" t="str">
        <f>IFERROR(VLOOKUP($V197,CAPTURE_SITE_INFO!$B$3:$U$501,3,FALSE),"")</f>
        <v/>
      </c>
      <c r="Y197" s="189" t="str">
        <f>IFERROR(VLOOKUP($V197,CAPTURE_SITE_INFO!$B$3:$U$501,4,FALSE),"")</f>
        <v/>
      </c>
      <c r="Z197" s="1" t="str">
        <f>IFERROR(VLOOKUP($V197,CAPTURE_SITE_INFO!$B$3:$U$501,5,FALSE),"")</f>
        <v/>
      </c>
      <c r="AA197" s="1" t="str">
        <f>IFERROR(VLOOKUP($V197,CAPTURE_SITE_INFO!$B$3:$U$501,6,FALSE),"")</f>
        <v/>
      </c>
      <c r="AB197" s="1" t="str">
        <f>IFERROR(VLOOKUP($V197,CAPTURE_SITE_INFO!$B$3:$U$501,7,FALSE),"")</f>
        <v/>
      </c>
      <c r="AC197" s="1" t="str">
        <f>IFERROR(VLOOKUP($V197,CAPTURE_SITE_INFO!$B$3:$U$501,8,FALSE),"")</f>
        <v/>
      </c>
      <c r="AD197" s="16" t="str">
        <f>IFERROR(VLOOKUP($V197,CAPTURE_SITE_INFO!$B$3:$U$501,9,FALSE),"")</f>
        <v/>
      </c>
      <c r="AE197" s="16" t="str">
        <f>IFERROR(VLOOKUP($V197,CAPTURE_SITE_INFO!$B$3:$U$501,10,FALSE),"")</f>
        <v/>
      </c>
      <c r="AF197" s="190" t="str">
        <f>IFERROR(VLOOKUP($V197,CAPTURE_SITE_INFO!$B$3:$U$501,11,FALSE),"")</f>
        <v/>
      </c>
      <c r="AG197" s="190" t="str">
        <f>IFERROR(VLOOKUP($V197,CAPTURE_SITE_INFO!$B$3:$U$501,12,FALSE),"")</f>
        <v/>
      </c>
      <c r="AH197" s="1" t="str">
        <f>IFERROR(VLOOKUP($V197,CAPTURE_SITE_INFO!$B$3:$U$501,13,FALSE),"")</f>
        <v/>
      </c>
      <c r="AI197" s="1" t="str">
        <f>IFERROR(VLOOKUP($V197,CAPTURE_SITE_INFO!$B$3:$U$501,14,FALSE),"")</f>
        <v/>
      </c>
      <c r="AJ197" s="1" t="str">
        <f>IFERROR(VLOOKUP($V197,CAPTURE_SITE_INFO!$B$3:$U$501,15,FALSE),"")</f>
        <v/>
      </c>
      <c r="AK197" s="1" t="str">
        <f>IFERROR(VLOOKUP($V197,CAPTURE_SITE_INFO!$B$3:$U$501,16,FALSE),"")</f>
        <v/>
      </c>
      <c r="AL197" s="1" t="str">
        <f>IFERROR(VLOOKUP($V197,CAPTURE_SITE_INFO!$B$3:$U$501,17,FALSE),"")</f>
        <v/>
      </c>
      <c r="AM197" s="1" t="str">
        <f>IFERROR(VLOOKUP($V197,CAPTURE_SITE_INFO!$B$3:$U$501,18,FALSE),"")</f>
        <v/>
      </c>
      <c r="AN197" s="1" t="str">
        <f>IFERROR(VLOOKUP($V197,CAPTURE_SITE_INFO!$B$3:$U$501,19,FALSE),"")</f>
        <v/>
      </c>
      <c r="AO197" s="1" t="str">
        <f>IFERROR(VLOOKUP($V197,CAPTURE_SITE_INFO!$B$3:$U$501,20,FALSE),"")</f>
        <v/>
      </c>
      <c r="AP197" s="1" t="str">
        <f>IFERROR(VLOOKUP($V197,CAPTURE_SITE_INFO!$B$3:$V$501,21,FALSE),"")</f>
        <v/>
      </c>
    </row>
    <row r="198" spans="1:42" x14ac:dyDescent="0.25">
      <c r="A198" s="1" t="str">
        <f t="shared" si="6"/>
        <v/>
      </c>
      <c r="B198" s="1" t="str">
        <f>IF(CAPTURE_DATA!O199="NOBATS___","NOBATS",IF(CAPTURE_DATA!O199="___","",CAPTURE_DATA!O199))</f>
        <v/>
      </c>
      <c r="C198" s="1" t="str">
        <f t="shared" si="7"/>
        <v/>
      </c>
      <c r="D198" s="1" t="str">
        <f>IF(CAPTURE_DATA!Q199 = 0,"",CAPTURE_DATA!Q199)</f>
        <v/>
      </c>
      <c r="E198" s="1" t="str">
        <f>IF(CAPTURE_DATA!R199 = 0,"",CAPTURE_DATA!R199)</f>
        <v/>
      </c>
      <c r="F198" s="1" t="str">
        <f>IF(CAPTURE_DATA!S199 = 0,"",CAPTURE_DATA!S199)</f>
        <v/>
      </c>
      <c r="G198" s="1" t="str">
        <f>IF(CAPTURE_DATA!T199=0,"",CAPTURE_DATA!T199)</f>
        <v/>
      </c>
      <c r="H198" s="1" t="str">
        <f>IF(CAPTURE_DATA!U199=0,"",CAPTURE_DATA!U199)</f>
        <v/>
      </c>
      <c r="I198" s="1" t="str">
        <f>IF(CAPTURE_DATA!V199=0,"",CAPTURE_DATA!V199)</f>
        <v/>
      </c>
      <c r="J198" s="1" t="str">
        <f>IF(CAPTURE_DATA!W199=0,"",CAPTURE_DATA!W199)</f>
        <v/>
      </c>
      <c r="K198" s="1" t="str">
        <f>IF(CAPTURE_DATA!X199="","",CAPTURE_DATA!X199)</f>
        <v/>
      </c>
      <c r="L198" s="1" t="str">
        <f>IF(CAPTURE_DATA!Y199="","",CAPTURE_DATA!Y199)</f>
        <v/>
      </c>
      <c r="M198" s="1" t="str">
        <f>IF(CAPTURE_DATA!Z199="","",CAPTURE_DATA!Z199)</f>
        <v/>
      </c>
      <c r="N198" s="1" t="str">
        <f>IF(CAPTURE_DATA!AA199=0,"",CAPTURE_DATA!AA199)</f>
        <v/>
      </c>
      <c r="O198" s="1" t="str">
        <f>IF(CAPTURE_DATA!AB199=0,"",CAPTURE_DATA!AB199)</f>
        <v/>
      </c>
      <c r="P198" s="1" t="str">
        <f>IF(CAPTURE_DATA!AC199="-","",CAPTURE_DATA!AC199)</f>
        <v/>
      </c>
      <c r="Q198" s="1" t="str">
        <f>IF(CAPTURE_DATA!AD199=0,"",CAPTURE_DATA!AD199)</f>
        <v/>
      </c>
      <c r="R198" s="1" t="str">
        <f>IF(CAPTURE_DATA!AE199=0,"",CAPTURE_DATA!AE199)</f>
        <v/>
      </c>
      <c r="S198" s="1" t="str">
        <f>IF(CAPTURE_DATA!AF199=0,"",CAPTURE_DATA!AF199)</f>
        <v/>
      </c>
      <c r="T198" s="16" t="str">
        <f>IF(B198="","",IF(B198="NBAT","",CAPTURE_DATA!A199))</f>
        <v/>
      </c>
      <c r="U198" s="1" t="str">
        <f>IF(CAPTURE_DATA!AG199=0,"",CAPTURE_DATA!AG199)</f>
        <v/>
      </c>
      <c r="V198" s="1" t="str">
        <f>IF(CAPTURE_DATA!AH199=0,"",CAPTURE_DATA!AH199)</f>
        <v/>
      </c>
      <c r="W198" s="1" t="str">
        <f>IFERROR(VLOOKUP(V198,CAPTURE_SITE_INFO!$B$3:$U$501,2,FALSE),"")</f>
        <v/>
      </c>
      <c r="X198" s="1" t="str">
        <f>IFERROR(VLOOKUP($V198,CAPTURE_SITE_INFO!$B$3:$U$501,3,FALSE),"")</f>
        <v/>
      </c>
      <c r="Y198" s="189" t="str">
        <f>IFERROR(VLOOKUP($V198,CAPTURE_SITE_INFO!$B$3:$U$501,4,FALSE),"")</f>
        <v/>
      </c>
      <c r="Z198" s="1" t="str">
        <f>IFERROR(VLOOKUP($V198,CAPTURE_SITE_INFO!$B$3:$U$501,5,FALSE),"")</f>
        <v/>
      </c>
      <c r="AA198" s="1" t="str">
        <f>IFERROR(VLOOKUP($V198,CAPTURE_SITE_INFO!$B$3:$U$501,6,FALSE),"")</f>
        <v/>
      </c>
      <c r="AB198" s="1" t="str">
        <f>IFERROR(VLOOKUP($V198,CAPTURE_SITE_INFO!$B$3:$U$501,7,FALSE),"")</f>
        <v/>
      </c>
      <c r="AC198" s="1" t="str">
        <f>IFERROR(VLOOKUP($V198,CAPTURE_SITE_INFO!$B$3:$U$501,8,FALSE),"")</f>
        <v/>
      </c>
      <c r="AD198" s="16" t="str">
        <f>IFERROR(VLOOKUP($V198,CAPTURE_SITE_INFO!$B$3:$U$501,9,FALSE),"")</f>
        <v/>
      </c>
      <c r="AE198" s="16" t="str">
        <f>IFERROR(VLOOKUP($V198,CAPTURE_SITE_INFO!$B$3:$U$501,10,FALSE),"")</f>
        <v/>
      </c>
      <c r="AF198" s="190" t="str">
        <f>IFERROR(VLOOKUP($V198,CAPTURE_SITE_INFO!$B$3:$U$501,11,FALSE),"")</f>
        <v/>
      </c>
      <c r="AG198" s="190" t="str">
        <f>IFERROR(VLOOKUP($V198,CAPTURE_SITE_INFO!$B$3:$U$501,12,FALSE),"")</f>
        <v/>
      </c>
      <c r="AH198" s="1" t="str">
        <f>IFERROR(VLOOKUP($V198,CAPTURE_SITE_INFO!$B$3:$U$501,13,FALSE),"")</f>
        <v/>
      </c>
      <c r="AI198" s="1" t="str">
        <f>IFERROR(VLOOKUP($V198,CAPTURE_SITE_INFO!$B$3:$U$501,14,FALSE),"")</f>
        <v/>
      </c>
      <c r="AJ198" s="1" t="str">
        <f>IFERROR(VLOOKUP($V198,CAPTURE_SITE_INFO!$B$3:$U$501,15,FALSE),"")</f>
        <v/>
      </c>
      <c r="AK198" s="1" t="str">
        <f>IFERROR(VLOOKUP($V198,CAPTURE_SITE_INFO!$B$3:$U$501,16,FALSE),"")</f>
        <v/>
      </c>
      <c r="AL198" s="1" t="str">
        <f>IFERROR(VLOOKUP($V198,CAPTURE_SITE_INFO!$B$3:$U$501,17,FALSE),"")</f>
        <v/>
      </c>
      <c r="AM198" s="1" t="str">
        <f>IFERROR(VLOOKUP($V198,CAPTURE_SITE_INFO!$B$3:$U$501,18,FALSE),"")</f>
        <v/>
      </c>
      <c r="AN198" s="1" t="str">
        <f>IFERROR(VLOOKUP($V198,CAPTURE_SITE_INFO!$B$3:$U$501,19,FALSE),"")</f>
        <v/>
      </c>
      <c r="AO198" s="1" t="str">
        <f>IFERROR(VLOOKUP($V198,CAPTURE_SITE_INFO!$B$3:$U$501,20,FALSE),"")</f>
        <v/>
      </c>
      <c r="AP198" s="1" t="str">
        <f>IFERROR(VLOOKUP($V198,CAPTURE_SITE_INFO!$B$3:$V$501,21,FALSE),"")</f>
        <v/>
      </c>
    </row>
    <row r="199" spans="1:42" x14ac:dyDescent="0.25">
      <c r="A199" s="1" t="str">
        <f t="shared" si="6"/>
        <v/>
      </c>
      <c r="B199" s="1" t="str">
        <f>IF(CAPTURE_DATA!O200="NOBATS___","NOBATS",IF(CAPTURE_DATA!O200="___","",CAPTURE_DATA!O200))</f>
        <v/>
      </c>
      <c r="C199" s="1" t="str">
        <f t="shared" si="7"/>
        <v/>
      </c>
      <c r="D199" s="1" t="str">
        <f>IF(CAPTURE_DATA!Q200 = 0,"",CAPTURE_DATA!Q200)</f>
        <v/>
      </c>
      <c r="E199" s="1" t="str">
        <f>IF(CAPTURE_DATA!R200 = 0,"",CAPTURE_DATA!R200)</f>
        <v/>
      </c>
      <c r="F199" s="1" t="str">
        <f>IF(CAPTURE_DATA!S200 = 0,"",CAPTURE_DATA!S200)</f>
        <v/>
      </c>
      <c r="G199" s="1" t="str">
        <f>IF(CAPTURE_DATA!T200=0,"",CAPTURE_DATA!T200)</f>
        <v/>
      </c>
      <c r="H199" s="1" t="str">
        <f>IF(CAPTURE_DATA!U200=0,"",CAPTURE_DATA!U200)</f>
        <v/>
      </c>
      <c r="I199" s="1" t="str">
        <f>IF(CAPTURE_DATA!V200=0,"",CAPTURE_DATA!V200)</f>
        <v/>
      </c>
      <c r="J199" s="1" t="str">
        <f>IF(CAPTURE_DATA!W200=0,"",CAPTURE_DATA!W200)</f>
        <v/>
      </c>
      <c r="K199" s="1" t="str">
        <f>IF(CAPTURE_DATA!X200="","",CAPTURE_DATA!X200)</f>
        <v/>
      </c>
      <c r="L199" s="1" t="str">
        <f>IF(CAPTURE_DATA!Y200="","",CAPTURE_DATA!Y200)</f>
        <v/>
      </c>
      <c r="M199" s="1" t="str">
        <f>IF(CAPTURE_DATA!Z200="","",CAPTURE_DATA!Z200)</f>
        <v/>
      </c>
      <c r="N199" s="1" t="str">
        <f>IF(CAPTURE_DATA!AA200=0,"",CAPTURE_DATA!AA200)</f>
        <v/>
      </c>
      <c r="O199" s="1" t="str">
        <f>IF(CAPTURE_DATA!AB200=0,"",CAPTURE_DATA!AB200)</f>
        <v/>
      </c>
      <c r="P199" s="1" t="str">
        <f>IF(CAPTURE_DATA!AC200="-","",CAPTURE_DATA!AC200)</f>
        <v/>
      </c>
      <c r="Q199" s="1" t="str">
        <f>IF(CAPTURE_DATA!AD200=0,"",CAPTURE_DATA!AD200)</f>
        <v/>
      </c>
      <c r="R199" s="1" t="str">
        <f>IF(CAPTURE_DATA!AE200=0,"",CAPTURE_DATA!AE200)</f>
        <v/>
      </c>
      <c r="S199" s="1" t="str">
        <f>IF(CAPTURE_DATA!AF200=0,"",CAPTURE_DATA!AF200)</f>
        <v/>
      </c>
      <c r="T199" s="16" t="str">
        <f>IF(B199="","",IF(B199="NBAT","",CAPTURE_DATA!A200))</f>
        <v/>
      </c>
      <c r="U199" s="1" t="str">
        <f>IF(CAPTURE_DATA!AG200=0,"",CAPTURE_DATA!AG200)</f>
        <v/>
      </c>
      <c r="V199" s="1" t="str">
        <f>IF(CAPTURE_DATA!AH200=0,"",CAPTURE_DATA!AH200)</f>
        <v/>
      </c>
      <c r="W199" s="1" t="str">
        <f>IFERROR(VLOOKUP(V199,CAPTURE_SITE_INFO!$B$3:$U$501,2,FALSE),"")</f>
        <v/>
      </c>
      <c r="X199" s="1" t="str">
        <f>IFERROR(VLOOKUP($V199,CAPTURE_SITE_INFO!$B$3:$U$501,3,FALSE),"")</f>
        <v/>
      </c>
      <c r="Y199" s="189" t="str">
        <f>IFERROR(VLOOKUP($V199,CAPTURE_SITE_INFO!$B$3:$U$501,4,FALSE),"")</f>
        <v/>
      </c>
      <c r="Z199" s="1" t="str">
        <f>IFERROR(VLOOKUP($V199,CAPTURE_SITE_INFO!$B$3:$U$501,5,FALSE),"")</f>
        <v/>
      </c>
      <c r="AA199" s="1" t="str">
        <f>IFERROR(VLOOKUP($V199,CAPTURE_SITE_INFO!$B$3:$U$501,6,FALSE),"")</f>
        <v/>
      </c>
      <c r="AB199" s="1" t="str">
        <f>IFERROR(VLOOKUP($V199,CAPTURE_SITE_INFO!$B$3:$U$501,7,FALSE),"")</f>
        <v/>
      </c>
      <c r="AC199" s="1" t="str">
        <f>IFERROR(VLOOKUP($V199,CAPTURE_SITE_INFO!$B$3:$U$501,8,FALSE),"")</f>
        <v/>
      </c>
      <c r="AD199" s="16" t="str">
        <f>IFERROR(VLOOKUP($V199,CAPTURE_SITE_INFO!$B$3:$U$501,9,FALSE),"")</f>
        <v/>
      </c>
      <c r="AE199" s="16" t="str">
        <f>IFERROR(VLOOKUP($V199,CAPTURE_SITE_INFO!$B$3:$U$501,10,FALSE),"")</f>
        <v/>
      </c>
      <c r="AF199" s="190" t="str">
        <f>IFERROR(VLOOKUP($V199,CAPTURE_SITE_INFO!$B$3:$U$501,11,FALSE),"")</f>
        <v/>
      </c>
      <c r="AG199" s="190" t="str">
        <f>IFERROR(VLOOKUP($V199,CAPTURE_SITE_INFO!$B$3:$U$501,12,FALSE),"")</f>
        <v/>
      </c>
      <c r="AH199" s="1" t="str">
        <f>IFERROR(VLOOKUP($V199,CAPTURE_SITE_INFO!$B$3:$U$501,13,FALSE),"")</f>
        <v/>
      </c>
      <c r="AI199" s="1" t="str">
        <f>IFERROR(VLOOKUP($V199,CAPTURE_SITE_INFO!$B$3:$U$501,14,FALSE),"")</f>
        <v/>
      </c>
      <c r="AJ199" s="1" t="str">
        <f>IFERROR(VLOOKUP($V199,CAPTURE_SITE_INFO!$B$3:$U$501,15,FALSE),"")</f>
        <v/>
      </c>
      <c r="AK199" s="1" t="str">
        <f>IFERROR(VLOOKUP($V199,CAPTURE_SITE_INFO!$B$3:$U$501,16,FALSE),"")</f>
        <v/>
      </c>
      <c r="AL199" s="1" t="str">
        <f>IFERROR(VLOOKUP($V199,CAPTURE_SITE_INFO!$B$3:$U$501,17,FALSE),"")</f>
        <v/>
      </c>
      <c r="AM199" s="1" t="str">
        <f>IFERROR(VLOOKUP($V199,CAPTURE_SITE_INFO!$B$3:$U$501,18,FALSE),"")</f>
        <v/>
      </c>
      <c r="AN199" s="1" t="str">
        <f>IFERROR(VLOOKUP($V199,CAPTURE_SITE_INFO!$B$3:$U$501,19,FALSE),"")</f>
        <v/>
      </c>
      <c r="AO199" s="1" t="str">
        <f>IFERROR(VLOOKUP($V199,CAPTURE_SITE_INFO!$B$3:$U$501,20,FALSE),"")</f>
        <v/>
      </c>
      <c r="AP199" s="1" t="str">
        <f>IFERROR(VLOOKUP($V199,CAPTURE_SITE_INFO!$B$3:$V$501,21,FALSE),"")</f>
        <v/>
      </c>
    </row>
    <row r="200" spans="1:42" x14ac:dyDescent="0.25">
      <c r="A200" s="1" t="str">
        <f t="shared" si="6"/>
        <v/>
      </c>
      <c r="B200" s="1" t="str">
        <f>IF(CAPTURE_DATA!O201="NOBATS___","NOBATS",IF(CAPTURE_DATA!O201="___","",CAPTURE_DATA!O201))</f>
        <v/>
      </c>
      <c r="C200" s="1" t="str">
        <f t="shared" si="7"/>
        <v/>
      </c>
      <c r="D200" s="1" t="str">
        <f>IF(CAPTURE_DATA!Q201 = 0,"",CAPTURE_DATA!Q201)</f>
        <v/>
      </c>
      <c r="E200" s="1" t="str">
        <f>IF(CAPTURE_DATA!R201 = 0,"",CAPTURE_DATA!R201)</f>
        <v/>
      </c>
      <c r="F200" s="1" t="str">
        <f>IF(CAPTURE_DATA!S201 = 0,"",CAPTURE_DATA!S201)</f>
        <v/>
      </c>
      <c r="G200" s="1" t="str">
        <f>IF(CAPTURE_DATA!T201=0,"",CAPTURE_DATA!T201)</f>
        <v/>
      </c>
      <c r="H200" s="1" t="str">
        <f>IF(CAPTURE_DATA!U201=0,"",CAPTURE_DATA!U201)</f>
        <v/>
      </c>
      <c r="I200" s="1" t="str">
        <f>IF(CAPTURE_DATA!V201=0,"",CAPTURE_DATA!V201)</f>
        <v/>
      </c>
      <c r="J200" s="1" t="str">
        <f>IF(CAPTURE_DATA!W201=0,"",CAPTURE_DATA!W201)</f>
        <v/>
      </c>
      <c r="K200" s="1" t="str">
        <f>IF(CAPTURE_DATA!X201="","",CAPTURE_DATA!X201)</f>
        <v/>
      </c>
      <c r="L200" s="1" t="str">
        <f>IF(CAPTURE_DATA!Y201="","",CAPTURE_DATA!Y201)</f>
        <v/>
      </c>
      <c r="M200" s="1" t="str">
        <f>IF(CAPTURE_DATA!Z201="","",CAPTURE_DATA!Z201)</f>
        <v/>
      </c>
      <c r="N200" s="1" t="str">
        <f>IF(CAPTURE_DATA!AA201=0,"",CAPTURE_DATA!AA201)</f>
        <v/>
      </c>
      <c r="O200" s="1" t="str">
        <f>IF(CAPTURE_DATA!AB201=0,"",CAPTURE_DATA!AB201)</f>
        <v/>
      </c>
      <c r="P200" s="1" t="str">
        <f>IF(CAPTURE_DATA!AC201="-","",CAPTURE_DATA!AC201)</f>
        <v/>
      </c>
      <c r="Q200" s="1" t="str">
        <f>IF(CAPTURE_DATA!AD201=0,"",CAPTURE_DATA!AD201)</f>
        <v/>
      </c>
      <c r="R200" s="1" t="str">
        <f>IF(CAPTURE_DATA!AE201=0,"",CAPTURE_DATA!AE201)</f>
        <v/>
      </c>
      <c r="S200" s="1" t="str">
        <f>IF(CAPTURE_DATA!AF201=0,"",CAPTURE_DATA!AF201)</f>
        <v/>
      </c>
      <c r="T200" s="16" t="str">
        <f>IF(B200="","",IF(B200="NBAT","",CAPTURE_DATA!A201))</f>
        <v/>
      </c>
      <c r="U200" s="1" t="str">
        <f>IF(CAPTURE_DATA!AG201=0,"",CAPTURE_DATA!AG201)</f>
        <v/>
      </c>
      <c r="V200" s="1" t="str">
        <f>IF(CAPTURE_DATA!AH201=0,"",CAPTURE_DATA!AH201)</f>
        <v/>
      </c>
      <c r="W200" s="1" t="str">
        <f>IFERROR(VLOOKUP(V200,CAPTURE_SITE_INFO!$B$3:$U$501,2,FALSE),"")</f>
        <v/>
      </c>
      <c r="X200" s="1" t="str">
        <f>IFERROR(VLOOKUP($V200,CAPTURE_SITE_INFO!$B$3:$U$501,3,FALSE),"")</f>
        <v/>
      </c>
      <c r="Y200" s="189" t="str">
        <f>IFERROR(VLOOKUP($V200,CAPTURE_SITE_INFO!$B$3:$U$501,4,FALSE),"")</f>
        <v/>
      </c>
      <c r="Z200" s="1" t="str">
        <f>IFERROR(VLOOKUP($V200,CAPTURE_SITE_INFO!$B$3:$U$501,5,FALSE),"")</f>
        <v/>
      </c>
      <c r="AA200" s="1" t="str">
        <f>IFERROR(VLOOKUP($V200,CAPTURE_SITE_INFO!$B$3:$U$501,6,FALSE),"")</f>
        <v/>
      </c>
      <c r="AB200" s="1" t="str">
        <f>IFERROR(VLOOKUP($V200,CAPTURE_SITE_INFO!$B$3:$U$501,7,FALSE),"")</f>
        <v/>
      </c>
      <c r="AC200" s="1" t="str">
        <f>IFERROR(VLOOKUP($V200,CAPTURE_SITE_INFO!$B$3:$U$501,8,FALSE),"")</f>
        <v/>
      </c>
      <c r="AD200" s="16" t="str">
        <f>IFERROR(VLOOKUP($V200,CAPTURE_SITE_INFO!$B$3:$U$501,9,FALSE),"")</f>
        <v/>
      </c>
      <c r="AE200" s="16" t="str">
        <f>IFERROR(VLOOKUP($V200,CAPTURE_SITE_INFO!$B$3:$U$501,10,FALSE),"")</f>
        <v/>
      </c>
      <c r="AF200" s="190" t="str">
        <f>IFERROR(VLOOKUP($V200,CAPTURE_SITE_INFO!$B$3:$U$501,11,FALSE),"")</f>
        <v/>
      </c>
      <c r="AG200" s="190" t="str">
        <f>IFERROR(VLOOKUP($V200,CAPTURE_SITE_INFO!$B$3:$U$501,12,FALSE),"")</f>
        <v/>
      </c>
      <c r="AH200" s="1" t="str">
        <f>IFERROR(VLOOKUP($V200,CAPTURE_SITE_INFO!$B$3:$U$501,13,FALSE),"")</f>
        <v/>
      </c>
      <c r="AI200" s="1" t="str">
        <f>IFERROR(VLOOKUP($V200,CAPTURE_SITE_INFO!$B$3:$U$501,14,FALSE),"")</f>
        <v/>
      </c>
      <c r="AJ200" s="1" t="str">
        <f>IFERROR(VLOOKUP($V200,CAPTURE_SITE_INFO!$B$3:$U$501,15,FALSE),"")</f>
        <v/>
      </c>
      <c r="AK200" s="1" t="str">
        <f>IFERROR(VLOOKUP($V200,CAPTURE_SITE_INFO!$B$3:$U$501,16,FALSE),"")</f>
        <v/>
      </c>
      <c r="AL200" s="1" t="str">
        <f>IFERROR(VLOOKUP($V200,CAPTURE_SITE_INFO!$B$3:$U$501,17,FALSE),"")</f>
        <v/>
      </c>
      <c r="AM200" s="1" t="str">
        <f>IFERROR(VLOOKUP($V200,CAPTURE_SITE_INFO!$B$3:$U$501,18,FALSE),"")</f>
        <v/>
      </c>
      <c r="AN200" s="1" t="str">
        <f>IFERROR(VLOOKUP($V200,CAPTURE_SITE_INFO!$B$3:$U$501,19,FALSE),"")</f>
        <v/>
      </c>
      <c r="AO200" s="1" t="str">
        <f>IFERROR(VLOOKUP($V200,CAPTURE_SITE_INFO!$B$3:$U$501,20,FALSE),"")</f>
        <v/>
      </c>
      <c r="AP200" s="1" t="str">
        <f>IFERROR(VLOOKUP($V200,CAPTURE_SITE_INFO!$B$3:$V$501,21,FALSE),"")</f>
        <v/>
      </c>
    </row>
    <row r="201" spans="1:42" x14ac:dyDescent="0.25">
      <c r="A201" s="1" t="str">
        <f t="shared" si="6"/>
        <v/>
      </c>
      <c r="B201" s="1" t="str">
        <f>IF(CAPTURE_DATA!O202="NOBATS___","NOBATS",IF(CAPTURE_DATA!O202="___","",CAPTURE_DATA!O202))</f>
        <v/>
      </c>
      <c r="C201" s="1" t="str">
        <f t="shared" si="7"/>
        <v/>
      </c>
      <c r="D201" s="1" t="str">
        <f>IF(CAPTURE_DATA!Q202 = 0,"",CAPTURE_DATA!Q202)</f>
        <v/>
      </c>
      <c r="E201" s="1" t="str">
        <f>IF(CAPTURE_DATA!R202 = 0,"",CAPTURE_DATA!R202)</f>
        <v/>
      </c>
      <c r="F201" s="1" t="str">
        <f>IF(CAPTURE_DATA!S202 = 0,"",CAPTURE_DATA!S202)</f>
        <v/>
      </c>
      <c r="G201" s="1" t="str">
        <f>IF(CAPTURE_DATA!T202=0,"",CAPTURE_DATA!T202)</f>
        <v/>
      </c>
      <c r="H201" s="1" t="str">
        <f>IF(CAPTURE_DATA!U202=0,"",CAPTURE_DATA!U202)</f>
        <v/>
      </c>
      <c r="I201" s="1" t="str">
        <f>IF(CAPTURE_DATA!V202=0,"",CAPTURE_DATA!V202)</f>
        <v/>
      </c>
      <c r="J201" s="1" t="str">
        <f>IF(CAPTURE_DATA!W202=0,"",CAPTURE_DATA!W202)</f>
        <v/>
      </c>
      <c r="K201" s="1" t="str">
        <f>IF(CAPTURE_DATA!X202="","",CAPTURE_DATA!X202)</f>
        <v/>
      </c>
      <c r="L201" s="1" t="str">
        <f>IF(CAPTURE_DATA!Y202="","",CAPTURE_DATA!Y202)</f>
        <v/>
      </c>
      <c r="M201" s="1" t="str">
        <f>IF(CAPTURE_DATA!Z202="","",CAPTURE_DATA!Z202)</f>
        <v/>
      </c>
      <c r="N201" s="1" t="str">
        <f>IF(CAPTURE_DATA!AA202=0,"",CAPTURE_DATA!AA202)</f>
        <v/>
      </c>
      <c r="O201" s="1" t="str">
        <f>IF(CAPTURE_DATA!AB202=0,"",CAPTURE_DATA!AB202)</f>
        <v/>
      </c>
      <c r="P201" s="1" t="str">
        <f>IF(CAPTURE_DATA!AC202="-","",CAPTURE_DATA!AC202)</f>
        <v/>
      </c>
      <c r="Q201" s="1" t="str">
        <f>IF(CAPTURE_DATA!AD202=0,"",CAPTURE_DATA!AD202)</f>
        <v/>
      </c>
      <c r="R201" s="1" t="str">
        <f>IF(CAPTURE_DATA!AE202=0,"",CAPTURE_DATA!AE202)</f>
        <v/>
      </c>
      <c r="S201" s="1" t="str">
        <f>IF(CAPTURE_DATA!AF202=0,"",CAPTURE_DATA!AF202)</f>
        <v/>
      </c>
      <c r="T201" s="16" t="str">
        <f>IF(B201="","",IF(B201="NBAT","",CAPTURE_DATA!A202))</f>
        <v/>
      </c>
      <c r="U201" s="1" t="str">
        <f>IF(CAPTURE_DATA!AG202=0,"",CAPTURE_DATA!AG202)</f>
        <v/>
      </c>
      <c r="V201" s="1" t="str">
        <f>IF(CAPTURE_DATA!AH202=0,"",CAPTURE_DATA!AH202)</f>
        <v/>
      </c>
      <c r="W201" s="1" t="str">
        <f>IFERROR(VLOOKUP(V201,CAPTURE_SITE_INFO!$B$3:$U$501,2,FALSE),"")</f>
        <v/>
      </c>
      <c r="X201" s="1" t="str">
        <f>IFERROR(VLOOKUP($V201,CAPTURE_SITE_INFO!$B$3:$U$501,3,FALSE),"")</f>
        <v/>
      </c>
      <c r="Y201" s="189" t="str">
        <f>IFERROR(VLOOKUP($V201,CAPTURE_SITE_INFO!$B$3:$U$501,4,FALSE),"")</f>
        <v/>
      </c>
      <c r="Z201" s="1" t="str">
        <f>IFERROR(VLOOKUP($V201,CAPTURE_SITE_INFO!$B$3:$U$501,5,FALSE),"")</f>
        <v/>
      </c>
      <c r="AA201" s="1" t="str">
        <f>IFERROR(VLOOKUP($V201,CAPTURE_SITE_INFO!$B$3:$U$501,6,FALSE),"")</f>
        <v/>
      </c>
      <c r="AB201" s="1" t="str">
        <f>IFERROR(VLOOKUP($V201,CAPTURE_SITE_INFO!$B$3:$U$501,7,FALSE),"")</f>
        <v/>
      </c>
      <c r="AC201" s="1" t="str">
        <f>IFERROR(VLOOKUP($V201,CAPTURE_SITE_INFO!$B$3:$U$501,8,FALSE),"")</f>
        <v/>
      </c>
      <c r="AD201" s="16" t="str">
        <f>IFERROR(VLOOKUP($V201,CAPTURE_SITE_INFO!$B$3:$U$501,9,FALSE),"")</f>
        <v/>
      </c>
      <c r="AE201" s="16" t="str">
        <f>IFERROR(VLOOKUP($V201,CAPTURE_SITE_INFO!$B$3:$U$501,10,FALSE),"")</f>
        <v/>
      </c>
      <c r="AF201" s="190" t="str">
        <f>IFERROR(VLOOKUP($V201,CAPTURE_SITE_INFO!$B$3:$U$501,11,FALSE),"")</f>
        <v/>
      </c>
      <c r="AG201" s="190" t="str">
        <f>IFERROR(VLOOKUP($V201,CAPTURE_SITE_INFO!$B$3:$U$501,12,FALSE),"")</f>
        <v/>
      </c>
      <c r="AH201" s="1" t="str">
        <f>IFERROR(VLOOKUP($V201,CAPTURE_SITE_INFO!$B$3:$U$501,13,FALSE),"")</f>
        <v/>
      </c>
      <c r="AI201" s="1" t="str">
        <f>IFERROR(VLOOKUP($V201,CAPTURE_SITE_INFO!$B$3:$U$501,14,FALSE),"")</f>
        <v/>
      </c>
      <c r="AJ201" s="1" t="str">
        <f>IFERROR(VLOOKUP($V201,CAPTURE_SITE_INFO!$B$3:$U$501,15,FALSE),"")</f>
        <v/>
      </c>
      <c r="AK201" s="1" t="str">
        <f>IFERROR(VLOOKUP($V201,CAPTURE_SITE_INFO!$B$3:$U$501,16,FALSE),"")</f>
        <v/>
      </c>
      <c r="AL201" s="1" t="str">
        <f>IFERROR(VLOOKUP($V201,CAPTURE_SITE_INFO!$B$3:$U$501,17,FALSE),"")</f>
        <v/>
      </c>
      <c r="AM201" s="1" t="str">
        <f>IFERROR(VLOOKUP($V201,CAPTURE_SITE_INFO!$B$3:$U$501,18,FALSE),"")</f>
        <v/>
      </c>
      <c r="AN201" s="1" t="str">
        <f>IFERROR(VLOOKUP($V201,CAPTURE_SITE_INFO!$B$3:$U$501,19,FALSE),"")</f>
        <v/>
      </c>
      <c r="AO201" s="1" t="str">
        <f>IFERROR(VLOOKUP($V201,CAPTURE_SITE_INFO!$B$3:$U$501,20,FALSE),"")</f>
        <v/>
      </c>
      <c r="AP201" s="1" t="str">
        <f>IFERROR(VLOOKUP($V201,CAPTURE_SITE_INFO!$B$3:$V$501,21,FALSE),"")</f>
        <v/>
      </c>
    </row>
    <row r="202" spans="1:42" x14ac:dyDescent="0.25">
      <c r="A202" s="1" t="str">
        <f t="shared" si="6"/>
        <v/>
      </c>
      <c r="B202" s="1" t="str">
        <f>IF(CAPTURE_DATA!O203="NOBATS___","NOBATS",IF(CAPTURE_DATA!O203="___","",CAPTURE_DATA!O203))</f>
        <v/>
      </c>
      <c r="C202" s="1" t="str">
        <f t="shared" si="7"/>
        <v/>
      </c>
      <c r="D202" s="1" t="str">
        <f>IF(CAPTURE_DATA!Q203 = 0,"",CAPTURE_DATA!Q203)</f>
        <v/>
      </c>
      <c r="E202" s="1" t="str">
        <f>IF(CAPTURE_DATA!R203 = 0,"",CAPTURE_DATA!R203)</f>
        <v/>
      </c>
      <c r="F202" s="1" t="str">
        <f>IF(CAPTURE_DATA!S203 = 0,"",CAPTURE_DATA!S203)</f>
        <v/>
      </c>
      <c r="G202" s="1" t="str">
        <f>IF(CAPTURE_DATA!T203=0,"",CAPTURE_DATA!T203)</f>
        <v/>
      </c>
      <c r="H202" s="1" t="str">
        <f>IF(CAPTURE_DATA!U203=0,"",CAPTURE_DATA!U203)</f>
        <v/>
      </c>
      <c r="I202" s="1" t="str">
        <f>IF(CAPTURE_DATA!V203=0,"",CAPTURE_DATA!V203)</f>
        <v/>
      </c>
      <c r="J202" s="1" t="str">
        <f>IF(CAPTURE_DATA!W203=0,"",CAPTURE_DATA!W203)</f>
        <v/>
      </c>
      <c r="K202" s="1" t="str">
        <f>IF(CAPTURE_DATA!X203="","",CAPTURE_DATA!X203)</f>
        <v/>
      </c>
      <c r="L202" s="1" t="str">
        <f>IF(CAPTURE_DATA!Y203="","",CAPTURE_DATA!Y203)</f>
        <v/>
      </c>
      <c r="M202" s="1" t="str">
        <f>IF(CAPTURE_DATA!Z203="","",CAPTURE_DATA!Z203)</f>
        <v/>
      </c>
      <c r="N202" s="1" t="str">
        <f>IF(CAPTURE_DATA!AA203=0,"",CAPTURE_DATA!AA203)</f>
        <v/>
      </c>
      <c r="O202" s="1" t="str">
        <f>IF(CAPTURE_DATA!AB203=0,"",CAPTURE_DATA!AB203)</f>
        <v/>
      </c>
      <c r="P202" s="1" t="str">
        <f>IF(CAPTURE_DATA!AC203="-","",CAPTURE_DATA!AC203)</f>
        <v/>
      </c>
      <c r="Q202" s="1" t="str">
        <f>IF(CAPTURE_DATA!AD203=0,"",CAPTURE_DATA!AD203)</f>
        <v/>
      </c>
      <c r="R202" s="1" t="str">
        <f>IF(CAPTURE_DATA!AE203=0,"",CAPTURE_DATA!AE203)</f>
        <v/>
      </c>
      <c r="S202" s="1" t="str">
        <f>IF(CAPTURE_DATA!AF203=0,"",CAPTURE_DATA!AF203)</f>
        <v/>
      </c>
      <c r="T202" s="16" t="str">
        <f>IF(B202="","",IF(B202="NBAT","",CAPTURE_DATA!A203))</f>
        <v/>
      </c>
      <c r="U202" s="1" t="str">
        <f>IF(CAPTURE_DATA!AG203=0,"",CAPTURE_DATA!AG203)</f>
        <v/>
      </c>
      <c r="V202" s="1" t="str">
        <f>IF(CAPTURE_DATA!AH203=0,"",CAPTURE_DATA!AH203)</f>
        <v/>
      </c>
      <c r="W202" s="1" t="str">
        <f>IFERROR(VLOOKUP(V202,CAPTURE_SITE_INFO!$B$3:$U$501,2,FALSE),"")</f>
        <v/>
      </c>
      <c r="X202" s="1" t="str">
        <f>IFERROR(VLOOKUP($V202,CAPTURE_SITE_INFO!$B$3:$U$501,3,FALSE),"")</f>
        <v/>
      </c>
      <c r="Y202" s="189" t="str">
        <f>IFERROR(VLOOKUP($V202,CAPTURE_SITE_INFO!$B$3:$U$501,4,FALSE),"")</f>
        <v/>
      </c>
      <c r="Z202" s="1" t="str">
        <f>IFERROR(VLOOKUP($V202,CAPTURE_SITE_INFO!$B$3:$U$501,5,FALSE),"")</f>
        <v/>
      </c>
      <c r="AA202" s="1" t="str">
        <f>IFERROR(VLOOKUP($V202,CAPTURE_SITE_INFO!$B$3:$U$501,6,FALSE),"")</f>
        <v/>
      </c>
      <c r="AB202" s="1" t="str">
        <f>IFERROR(VLOOKUP($V202,CAPTURE_SITE_INFO!$B$3:$U$501,7,FALSE),"")</f>
        <v/>
      </c>
      <c r="AC202" s="1" t="str">
        <f>IFERROR(VLOOKUP($V202,CAPTURE_SITE_INFO!$B$3:$U$501,8,FALSE),"")</f>
        <v/>
      </c>
      <c r="AD202" s="16" t="str">
        <f>IFERROR(VLOOKUP($V202,CAPTURE_SITE_INFO!$B$3:$U$501,9,FALSE),"")</f>
        <v/>
      </c>
      <c r="AE202" s="16" t="str">
        <f>IFERROR(VLOOKUP($V202,CAPTURE_SITE_INFO!$B$3:$U$501,10,FALSE),"")</f>
        <v/>
      </c>
      <c r="AF202" s="190" t="str">
        <f>IFERROR(VLOOKUP($V202,CAPTURE_SITE_INFO!$B$3:$U$501,11,FALSE),"")</f>
        <v/>
      </c>
      <c r="AG202" s="190" t="str">
        <f>IFERROR(VLOOKUP($V202,CAPTURE_SITE_INFO!$B$3:$U$501,12,FALSE),"")</f>
        <v/>
      </c>
      <c r="AH202" s="1" t="str">
        <f>IFERROR(VLOOKUP($V202,CAPTURE_SITE_INFO!$B$3:$U$501,13,FALSE),"")</f>
        <v/>
      </c>
      <c r="AI202" s="1" t="str">
        <f>IFERROR(VLOOKUP($V202,CAPTURE_SITE_INFO!$B$3:$U$501,14,FALSE),"")</f>
        <v/>
      </c>
      <c r="AJ202" s="1" t="str">
        <f>IFERROR(VLOOKUP($V202,CAPTURE_SITE_INFO!$B$3:$U$501,15,FALSE),"")</f>
        <v/>
      </c>
      <c r="AK202" s="1" t="str">
        <f>IFERROR(VLOOKUP($V202,CAPTURE_SITE_INFO!$B$3:$U$501,16,FALSE),"")</f>
        <v/>
      </c>
      <c r="AL202" s="1" t="str">
        <f>IFERROR(VLOOKUP($V202,CAPTURE_SITE_INFO!$B$3:$U$501,17,FALSE),"")</f>
        <v/>
      </c>
      <c r="AM202" s="1" t="str">
        <f>IFERROR(VLOOKUP($V202,CAPTURE_SITE_INFO!$B$3:$U$501,18,FALSE),"")</f>
        <v/>
      </c>
      <c r="AN202" s="1" t="str">
        <f>IFERROR(VLOOKUP($V202,CAPTURE_SITE_INFO!$B$3:$U$501,19,FALSE),"")</f>
        <v/>
      </c>
      <c r="AO202" s="1" t="str">
        <f>IFERROR(VLOOKUP($V202,CAPTURE_SITE_INFO!$B$3:$U$501,20,FALSE),"")</f>
        <v/>
      </c>
      <c r="AP202" s="1" t="str">
        <f>IFERROR(VLOOKUP($V202,CAPTURE_SITE_INFO!$B$3:$V$501,21,FALSE),"")</f>
        <v/>
      </c>
    </row>
    <row r="203" spans="1:42" x14ac:dyDescent="0.25">
      <c r="A203" s="1" t="str">
        <f t="shared" si="6"/>
        <v/>
      </c>
      <c r="B203" s="1" t="str">
        <f>IF(CAPTURE_DATA!O204="NOBATS___","NOBATS",IF(CAPTURE_DATA!O204="___","",CAPTURE_DATA!O204))</f>
        <v/>
      </c>
      <c r="C203" s="1" t="str">
        <f t="shared" si="7"/>
        <v/>
      </c>
      <c r="D203" s="1" t="str">
        <f>IF(CAPTURE_DATA!Q204 = 0,"",CAPTURE_DATA!Q204)</f>
        <v/>
      </c>
      <c r="E203" s="1" t="str">
        <f>IF(CAPTURE_DATA!R204 = 0,"",CAPTURE_DATA!R204)</f>
        <v/>
      </c>
      <c r="F203" s="1" t="str">
        <f>IF(CAPTURE_DATA!S204 = 0,"",CAPTURE_DATA!S204)</f>
        <v/>
      </c>
      <c r="G203" s="1" t="str">
        <f>IF(CAPTURE_DATA!T204=0,"",CAPTURE_DATA!T204)</f>
        <v/>
      </c>
      <c r="H203" s="1" t="str">
        <f>IF(CAPTURE_DATA!U204=0,"",CAPTURE_DATA!U204)</f>
        <v/>
      </c>
      <c r="I203" s="1" t="str">
        <f>IF(CAPTURE_DATA!V204=0,"",CAPTURE_DATA!V204)</f>
        <v/>
      </c>
      <c r="J203" s="1" t="str">
        <f>IF(CAPTURE_DATA!W204=0,"",CAPTURE_DATA!W204)</f>
        <v/>
      </c>
      <c r="K203" s="1" t="str">
        <f>IF(CAPTURE_DATA!X204="","",CAPTURE_DATA!X204)</f>
        <v/>
      </c>
      <c r="L203" s="1" t="str">
        <f>IF(CAPTURE_DATA!Y204="","",CAPTURE_DATA!Y204)</f>
        <v/>
      </c>
      <c r="M203" s="1" t="str">
        <f>IF(CAPTURE_DATA!Z204="","",CAPTURE_DATA!Z204)</f>
        <v/>
      </c>
      <c r="N203" s="1" t="str">
        <f>IF(CAPTURE_DATA!AA204=0,"",CAPTURE_DATA!AA204)</f>
        <v/>
      </c>
      <c r="O203" s="1" t="str">
        <f>IF(CAPTURE_DATA!AB204=0,"",CAPTURE_DATA!AB204)</f>
        <v/>
      </c>
      <c r="P203" s="1" t="str">
        <f>IF(CAPTURE_DATA!AC204="-","",CAPTURE_DATA!AC204)</f>
        <v/>
      </c>
      <c r="Q203" s="1" t="str">
        <f>IF(CAPTURE_DATA!AD204=0,"",CAPTURE_DATA!AD204)</f>
        <v/>
      </c>
      <c r="R203" s="1" t="str">
        <f>IF(CAPTURE_DATA!AE204=0,"",CAPTURE_DATA!AE204)</f>
        <v/>
      </c>
      <c r="S203" s="1" t="str">
        <f>IF(CAPTURE_DATA!AF204=0,"",CAPTURE_DATA!AF204)</f>
        <v/>
      </c>
      <c r="T203" s="16" t="str">
        <f>IF(B203="","",IF(B203="NBAT","",CAPTURE_DATA!A204))</f>
        <v/>
      </c>
      <c r="U203" s="1" t="str">
        <f>IF(CAPTURE_DATA!AG204=0,"",CAPTURE_DATA!AG204)</f>
        <v/>
      </c>
      <c r="V203" s="1" t="str">
        <f>IF(CAPTURE_DATA!AH204=0,"",CAPTURE_DATA!AH204)</f>
        <v/>
      </c>
      <c r="W203" s="1" t="str">
        <f>IFERROR(VLOOKUP(V203,CAPTURE_SITE_INFO!$B$3:$U$501,2,FALSE),"")</f>
        <v/>
      </c>
      <c r="X203" s="1" t="str">
        <f>IFERROR(VLOOKUP($V203,CAPTURE_SITE_INFO!$B$3:$U$501,3,FALSE),"")</f>
        <v/>
      </c>
      <c r="Y203" s="189" t="str">
        <f>IFERROR(VLOOKUP($V203,CAPTURE_SITE_INFO!$B$3:$U$501,4,FALSE),"")</f>
        <v/>
      </c>
      <c r="Z203" s="1" t="str">
        <f>IFERROR(VLOOKUP($V203,CAPTURE_SITE_INFO!$B$3:$U$501,5,FALSE),"")</f>
        <v/>
      </c>
      <c r="AA203" s="1" t="str">
        <f>IFERROR(VLOOKUP($V203,CAPTURE_SITE_INFO!$B$3:$U$501,6,FALSE),"")</f>
        <v/>
      </c>
      <c r="AB203" s="1" t="str">
        <f>IFERROR(VLOOKUP($V203,CAPTURE_SITE_INFO!$B$3:$U$501,7,FALSE),"")</f>
        <v/>
      </c>
      <c r="AC203" s="1" t="str">
        <f>IFERROR(VLOOKUP($V203,CAPTURE_SITE_INFO!$B$3:$U$501,8,FALSE),"")</f>
        <v/>
      </c>
      <c r="AD203" s="16" t="str">
        <f>IFERROR(VLOOKUP($V203,CAPTURE_SITE_INFO!$B$3:$U$501,9,FALSE),"")</f>
        <v/>
      </c>
      <c r="AE203" s="16" t="str">
        <f>IFERROR(VLOOKUP($V203,CAPTURE_SITE_INFO!$B$3:$U$501,10,FALSE),"")</f>
        <v/>
      </c>
      <c r="AF203" s="190" t="str">
        <f>IFERROR(VLOOKUP($V203,CAPTURE_SITE_INFO!$B$3:$U$501,11,FALSE),"")</f>
        <v/>
      </c>
      <c r="AG203" s="190" t="str">
        <f>IFERROR(VLOOKUP($V203,CAPTURE_SITE_INFO!$B$3:$U$501,12,FALSE),"")</f>
        <v/>
      </c>
      <c r="AH203" s="1" t="str">
        <f>IFERROR(VLOOKUP($V203,CAPTURE_SITE_INFO!$B$3:$U$501,13,FALSE),"")</f>
        <v/>
      </c>
      <c r="AI203" s="1" t="str">
        <f>IFERROR(VLOOKUP($V203,CAPTURE_SITE_INFO!$B$3:$U$501,14,FALSE),"")</f>
        <v/>
      </c>
      <c r="AJ203" s="1" t="str">
        <f>IFERROR(VLOOKUP($V203,CAPTURE_SITE_INFO!$B$3:$U$501,15,FALSE),"")</f>
        <v/>
      </c>
      <c r="AK203" s="1" t="str">
        <f>IFERROR(VLOOKUP($V203,CAPTURE_SITE_INFO!$B$3:$U$501,16,FALSE),"")</f>
        <v/>
      </c>
      <c r="AL203" s="1" t="str">
        <f>IFERROR(VLOOKUP($V203,CAPTURE_SITE_INFO!$B$3:$U$501,17,FALSE),"")</f>
        <v/>
      </c>
      <c r="AM203" s="1" t="str">
        <f>IFERROR(VLOOKUP($V203,CAPTURE_SITE_INFO!$B$3:$U$501,18,FALSE),"")</f>
        <v/>
      </c>
      <c r="AN203" s="1" t="str">
        <f>IFERROR(VLOOKUP($V203,CAPTURE_SITE_INFO!$B$3:$U$501,19,FALSE),"")</f>
        <v/>
      </c>
      <c r="AO203" s="1" t="str">
        <f>IFERROR(VLOOKUP($V203,CAPTURE_SITE_INFO!$B$3:$U$501,20,FALSE),"")</f>
        <v/>
      </c>
      <c r="AP203" s="1" t="str">
        <f>IFERROR(VLOOKUP($V203,CAPTURE_SITE_INFO!$B$3:$V$501,21,FALSE),"")</f>
        <v/>
      </c>
    </row>
    <row r="204" spans="1:42" x14ac:dyDescent="0.25">
      <c r="A204" s="1" t="str">
        <f t="shared" si="6"/>
        <v/>
      </c>
      <c r="B204" s="1" t="str">
        <f>IF(CAPTURE_DATA!O205="NOBATS___","NOBATS",IF(CAPTURE_DATA!O205="___","",CAPTURE_DATA!O205))</f>
        <v/>
      </c>
      <c r="C204" s="1" t="str">
        <f t="shared" si="7"/>
        <v/>
      </c>
      <c r="D204" s="1" t="str">
        <f>IF(CAPTURE_DATA!Q205 = 0,"",CAPTURE_DATA!Q205)</f>
        <v/>
      </c>
      <c r="E204" s="1" t="str">
        <f>IF(CAPTURE_DATA!R205 = 0,"",CAPTURE_DATA!R205)</f>
        <v/>
      </c>
      <c r="F204" s="1" t="str">
        <f>IF(CAPTURE_DATA!S205 = 0,"",CAPTURE_DATA!S205)</f>
        <v/>
      </c>
      <c r="G204" s="1" t="str">
        <f>IF(CAPTURE_DATA!T205=0,"",CAPTURE_DATA!T205)</f>
        <v/>
      </c>
      <c r="H204" s="1" t="str">
        <f>IF(CAPTURE_DATA!U205=0,"",CAPTURE_DATA!U205)</f>
        <v/>
      </c>
      <c r="I204" s="1" t="str">
        <f>IF(CAPTURE_DATA!V205=0,"",CAPTURE_DATA!V205)</f>
        <v/>
      </c>
      <c r="J204" s="1" t="str">
        <f>IF(CAPTURE_DATA!W205=0,"",CAPTURE_DATA!W205)</f>
        <v/>
      </c>
      <c r="K204" s="1" t="str">
        <f>IF(CAPTURE_DATA!X205="","",CAPTURE_DATA!X205)</f>
        <v/>
      </c>
      <c r="L204" s="1" t="str">
        <f>IF(CAPTURE_DATA!Y205="","",CAPTURE_DATA!Y205)</f>
        <v/>
      </c>
      <c r="M204" s="1" t="str">
        <f>IF(CAPTURE_DATA!Z205="","",CAPTURE_DATA!Z205)</f>
        <v/>
      </c>
      <c r="N204" s="1" t="str">
        <f>IF(CAPTURE_DATA!AA205=0,"",CAPTURE_DATA!AA205)</f>
        <v/>
      </c>
      <c r="O204" s="1" t="str">
        <f>IF(CAPTURE_DATA!AB205=0,"",CAPTURE_DATA!AB205)</f>
        <v/>
      </c>
      <c r="P204" s="1" t="str">
        <f>IF(CAPTURE_DATA!AC205="-","",CAPTURE_DATA!AC205)</f>
        <v/>
      </c>
      <c r="Q204" s="1" t="str">
        <f>IF(CAPTURE_DATA!AD205=0,"",CAPTURE_DATA!AD205)</f>
        <v/>
      </c>
      <c r="R204" s="1" t="str">
        <f>IF(CAPTURE_DATA!AE205=0,"",CAPTURE_DATA!AE205)</f>
        <v/>
      </c>
      <c r="S204" s="1" t="str">
        <f>IF(CAPTURE_DATA!AF205=0,"",CAPTURE_DATA!AF205)</f>
        <v/>
      </c>
      <c r="T204" s="16" t="str">
        <f>IF(B204="","",IF(B204="NBAT","",CAPTURE_DATA!A205))</f>
        <v/>
      </c>
      <c r="U204" s="1" t="str">
        <f>IF(CAPTURE_DATA!AG205=0,"",CAPTURE_DATA!AG205)</f>
        <v/>
      </c>
      <c r="V204" s="1" t="str">
        <f>IF(CAPTURE_DATA!AH205=0,"",CAPTURE_DATA!AH205)</f>
        <v/>
      </c>
      <c r="W204" s="1" t="str">
        <f>IFERROR(VLOOKUP(V204,CAPTURE_SITE_INFO!$B$3:$U$501,2,FALSE),"")</f>
        <v/>
      </c>
      <c r="X204" s="1" t="str">
        <f>IFERROR(VLOOKUP($V204,CAPTURE_SITE_INFO!$B$3:$U$501,3,FALSE),"")</f>
        <v/>
      </c>
      <c r="Y204" s="189" t="str">
        <f>IFERROR(VLOOKUP($V204,CAPTURE_SITE_INFO!$B$3:$U$501,4,FALSE),"")</f>
        <v/>
      </c>
      <c r="Z204" s="1" t="str">
        <f>IFERROR(VLOOKUP($V204,CAPTURE_SITE_INFO!$B$3:$U$501,5,FALSE),"")</f>
        <v/>
      </c>
      <c r="AA204" s="1" t="str">
        <f>IFERROR(VLOOKUP($V204,CAPTURE_SITE_INFO!$B$3:$U$501,6,FALSE),"")</f>
        <v/>
      </c>
      <c r="AB204" s="1" t="str">
        <f>IFERROR(VLOOKUP($V204,CAPTURE_SITE_INFO!$B$3:$U$501,7,FALSE),"")</f>
        <v/>
      </c>
      <c r="AC204" s="1" t="str">
        <f>IFERROR(VLOOKUP($V204,CAPTURE_SITE_INFO!$B$3:$U$501,8,FALSE),"")</f>
        <v/>
      </c>
      <c r="AD204" s="16" t="str">
        <f>IFERROR(VLOOKUP($V204,CAPTURE_SITE_INFO!$B$3:$U$501,9,FALSE),"")</f>
        <v/>
      </c>
      <c r="AE204" s="16" t="str">
        <f>IFERROR(VLOOKUP($V204,CAPTURE_SITE_INFO!$B$3:$U$501,10,FALSE),"")</f>
        <v/>
      </c>
      <c r="AF204" s="190" t="str">
        <f>IFERROR(VLOOKUP($V204,CAPTURE_SITE_INFO!$B$3:$U$501,11,FALSE),"")</f>
        <v/>
      </c>
      <c r="AG204" s="190" t="str">
        <f>IFERROR(VLOOKUP($V204,CAPTURE_SITE_INFO!$B$3:$U$501,12,FALSE),"")</f>
        <v/>
      </c>
      <c r="AH204" s="1" t="str">
        <f>IFERROR(VLOOKUP($V204,CAPTURE_SITE_INFO!$B$3:$U$501,13,FALSE),"")</f>
        <v/>
      </c>
      <c r="AI204" s="1" t="str">
        <f>IFERROR(VLOOKUP($V204,CAPTURE_SITE_INFO!$B$3:$U$501,14,FALSE),"")</f>
        <v/>
      </c>
      <c r="AJ204" s="1" t="str">
        <f>IFERROR(VLOOKUP($V204,CAPTURE_SITE_INFO!$B$3:$U$501,15,FALSE),"")</f>
        <v/>
      </c>
      <c r="AK204" s="1" t="str">
        <f>IFERROR(VLOOKUP($V204,CAPTURE_SITE_INFO!$B$3:$U$501,16,FALSE),"")</f>
        <v/>
      </c>
      <c r="AL204" s="1" t="str">
        <f>IFERROR(VLOOKUP($V204,CAPTURE_SITE_INFO!$B$3:$U$501,17,FALSE),"")</f>
        <v/>
      </c>
      <c r="AM204" s="1" t="str">
        <f>IFERROR(VLOOKUP($V204,CAPTURE_SITE_INFO!$B$3:$U$501,18,FALSE),"")</f>
        <v/>
      </c>
      <c r="AN204" s="1" t="str">
        <f>IFERROR(VLOOKUP($V204,CAPTURE_SITE_INFO!$B$3:$U$501,19,FALSE),"")</f>
        <v/>
      </c>
      <c r="AO204" s="1" t="str">
        <f>IFERROR(VLOOKUP($V204,CAPTURE_SITE_INFO!$B$3:$U$501,20,FALSE),"")</f>
        <v/>
      </c>
      <c r="AP204" s="1" t="str">
        <f>IFERROR(VLOOKUP($V204,CAPTURE_SITE_INFO!$B$3:$V$501,21,FALSE),"")</f>
        <v/>
      </c>
    </row>
    <row r="205" spans="1:42" x14ac:dyDescent="0.25">
      <c r="A205" s="1" t="str">
        <f t="shared" si="6"/>
        <v/>
      </c>
      <c r="B205" s="1" t="str">
        <f>IF(CAPTURE_DATA!O206="NOBATS___","NOBATS",IF(CAPTURE_DATA!O206="___","",CAPTURE_DATA!O206))</f>
        <v/>
      </c>
      <c r="C205" s="1" t="str">
        <f t="shared" si="7"/>
        <v/>
      </c>
      <c r="D205" s="1" t="str">
        <f>IF(CAPTURE_DATA!Q206 = 0,"",CAPTURE_DATA!Q206)</f>
        <v/>
      </c>
      <c r="E205" s="1" t="str">
        <f>IF(CAPTURE_DATA!R206 = 0,"",CAPTURE_DATA!R206)</f>
        <v/>
      </c>
      <c r="F205" s="1" t="str">
        <f>IF(CAPTURE_DATA!S206 = 0,"",CAPTURE_DATA!S206)</f>
        <v/>
      </c>
      <c r="G205" s="1" t="str">
        <f>IF(CAPTURE_DATA!T206=0,"",CAPTURE_DATA!T206)</f>
        <v/>
      </c>
      <c r="H205" s="1" t="str">
        <f>IF(CAPTURE_DATA!U206=0,"",CAPTURE_DATA!U206)</f>
        <v/>
      </c>
      <c r="I205" s="1" t="str">
        <f>IF(CAPTURE_DATA!V206=0,"",CAPTURE_DATA!V206)</f>
        <v/>
      </c>
      <c r="J205" s="1" t="str">
        <f>IF(CAPTURE_DATA!W206=0,"",CAPTURE_DATA!W206)</f>
        <v/>
      </c>
      <c r="K205" s="1" t="str">
        <f>IF(CAPTURE_DATA!X206="","",CAPTURE_DATA!X206)</f>
        <v/>
      </c>
      <c r="L205" s="1" t="str">
        <f>IF(CAPTURE_DATA!Y206="","",CAPTURE_DATA!Y206)</f>
        <v/>
      </c>
      <c r="M205" s="1" t="str">
        <f>IF(CAPTURE_DATA!Z206="","",CAPTURE_DATA!Z206)</f>
        <v/>
      </c>
      <c r="N205" s="1" t="str">
        <f>IF(CAPTURE_DATA!AA206=0,"",CAPTURE_DATA!AA206)</f>
        <v/>
      </c>
      <c r="O205" s="1" t="str">
        <f>IF(CAPTURE_DATA!AB206=0,"",CAPTURE_DATA!AB206)</f>
        <v/>
      </c>
      <c r="P205" s="1" t="str">
        <f>IF(CAPTURE_DATA!AC206="-","",CAPTURE_DATA!AC206)</f>
        <v/>
      </c>
      <c r="Q205" s="1" t="str">
        <f>IF(CAPTURE_DATA!AD206=0,"",CAPTURE_DATA!AD206)</f>
        <v/>
      </c>
      <c r="R205" s="1" t="str">
        <f>IF(CAPTURE_DATA!AE206=0,"",CAPTURE_DATA!AE206)</f>
        <v/>
      </c>
      <c r="S205" s="1" t="str">
        <f>IF(CAPTURE_DATA!AF206=0,"",CAPTURE_DATA!AF206)</f>
        <v/>
      </c>
      <c r="T205" s="16" t="str">
        <f>IF(B205="","",IF(B205="NBAT","",CAPTURE_DATA!A206))</f>
        <v/>
      </c>
      <c r="U205" s="1" t="str">
        <f>IF(CAPTURE_DATA!AG206=0,"",CAPTURE_DATA!AG206)</f>
        <v/>
      </c>
      <c r="V205" s="1" t="str">
        <f>IF(CAPTURE_DATA!AH206=0,"",CAPTURE_DATA!AH206)</f>
        <v/>
      </c>
      <c r="W205" s="1" t="str">
        <f>IFERROR(VLOOKUP(V205,CAPTURE_SITE_INFO!$B$3:$U$501,2,FALSE),"")</f>
        <v/>
      </c>
      <c r="X205" s="1" t="str">
        <f>IFERROR(VLOOKUP($V205,CAPTURE_SITE_INFO!$B$3:$U$501,3,FALSE),"")</f>
        <v/>
      </c>
      <c r="Y205" s="189" t="str">
        <f>IFERROR(VLOOKUP($V205,CAPTURE_SITE_INFO!$B$3:$U$501,4,FALSE),"")</f>
        <v/>
      </c>
      <c r="Z205" s="1" t="str">
        <f>IFERROR(VLOOKUP($V205,CAPTURE_SITE_INFO!$B$3:$U$501,5,FALSE),"")</f>
        <v/>
      </c>
      <c r="AA205" s="1" t="str">
        <f>IFERROR(VLOOKUP($V205,CAPTURE_SITE_INFO!$B$3:$U$501,6,FALSE),"")</f>
        <v/>
      </c>
      <c r="AB205" s="1" t="str">
        <f>IFERROR(VLOOKUP($V205,CAPTURE_SITE_INFO!$B$3:$U$501,7,FALSE),"")</f>
        <v/>
      </c>
      <c r="AC205" s="1" t="str">
        <f>IFERROR(VLOOKUP($V205,CAPTURE_SITE_INFO!$B$3:$U$501,8,FALSE),"")</f>
        <v/>
      </c>
      <c r="AD205" s="16" t="str">
        <f>IFERROR(VLOOKUP($V205,CAPTURE_SITE_INFO!$B$3:$U$501,9,FALSE),"")</f>
        <v/>
      </c>
      <c r="AE205" s="16" t="str">
        <f>IFERROR(VLOOKUP($V205,CAPTURE_SITE_INFO!$B$3:$U$501,10,FALSE),"")</f>
        <v/>
      </c>
      <c r="AF205" s="190" t="str">
        <f>IFERROR(VLOOKUP($V205,CAPTURE_SITE_INFO!$B$3:$U$501,11,FALSE),"")</f>
        <v/>
      </c>
      <c r="AG205" s="190" t="str">
        <f>IFERROR(VLOOKUP($V205,CAPTURE_SITE_INFO!$B$3:$U$501,12,FALSE),"")</f>
        <v/>
      </c>
      <c r="AH205" s="1" t="str">
        <f>IFERROR(VLOOKUP($V205,CAPTURE_SITE_INFO!$B$3:$U$501,13,FALSE),"")</f>
        <v/>
      </c>
      <c r="AI205" s="1" t="str">
        <f>IFERROR(VLOOKUP($V205,CAPTURE_SITE_INFO!$B$3:$U$501,14,FALSE),"")</f>
        <v/>
      </c>
      <c r="AJ205" s="1" t="str">
        <f>IFERROR(VLOOKUP($V205,CAPTURE_SITE_INFO!$B$3:$U$501,15,FALSE),"")</f>
        <v/>
      </c>
      <c r="AK205" s="1" t="str">
        <f>IFERROR(VLOOKUP($V205,CAPTURE_SITE_INFO!$B$3:$U$501,16,FALSE),"")</f>
        <v/>
      </c>
      <c r="AL205" s="1" t="str">
        <f>IFERROR(VLOOKUP($V205,CAPTURE_SITE_INFO!$B$3:$U$501,17,FALSE),"")</f>
        <v/>
      </c>
      <c r="AM205" s="1" t="str">
        <f>IFERROR(VLOOKUP($V205,CAPTURE_SITE_INFO!$B$3:$U$501,18,FALSE),"")</f>
        <v/>
      </c>
      <c r="AN205" s="1" t="str">
        <f>IFERROR(VLOOKUP($V205,CAPTURE_SITE_INFO!$B$3:$U$501,19,FALSE),"")</f>
        <v/>
      </c>
      <c r="AO205" s="1" t="str">
        <f>IFERROR(VLOOKUP($V205,CAPTURE_SITE_INFO!$B$3:$U$501,20,FALSE),"")</f>
        <v/>
      </c>
      <c r="AP205" s="1" t="str">
        <f>IFERROR(VLOOKUP($V205,CAPTURE_SITE_INFO!$B$3:$V$501,21,FALSE),"")</f>
        <v/>
      </c>
    </row>
    <row r="206" spans="1:42" x14ac:dyDescent="0.25">
      <c r="A206" s="1" t="str">
        <f t="shared" si="6"/>
        <v/>
      </c>
      <c r="B206" s="1" t="str">
        <f>IF(CAPTURE_DATA!O207="NOBATS___","NOBATS",IF(CAPTURE_DATA!O207="___","",CAPTURE_DATA!O207))</f>
        <v/>
      </c>
      <c r="C206" s="1" t="str">
        <f t="shared" si="7"/>
        <v/>
      </c>
      <c r="D206" s="1" t="str">
        <f>IF(CAPTURE_DATA!Q207 = 0,"",CAPTURE_DATA!Q207)</f>
        <v/>
      </c>
      <c r="E206" s="1" t="str">
        <f>IF(CAPTURE_DATA!R207 = 0,"",CAPTURE_DATA!R207)</f>
        <v/>
      </c>
      <c r="F206" s="1" t="str">
        <f>IF(CAPTURE_DATA!S207 = 0,"",CAPTURE_DATA!S207)</f>
        <v/>
      </c>
      <c r="G206" s="1" t="str">
        <f>IF(CAPTURE_DATA!T207=0,"",CAPTURE_DATA!T207)</f>
        <v/>
      </c>
      <c r="H206" s="1" t="str">
        <f>IF(CAPTURE_DATA!U207=0,"",CAPTURE_DATA!U207)</f>
        <v/>
      </c>
      <c r="I206" s="1" t="str">
        <f>IF(CAPTURE_DATA!V207=0,"",CAPTURE_DATA!V207)</f>
        <v/>
      </c>
      <c r="J206" s="1" t="str">
        <f>IF(CAPTURE_DATA!W207=0,"",CAPTURE_DATA!W207)</f>
        <v/>
      </c>
      <c r="K206" s="1" t="str">
        <f>IF(CAPTURE_DATA!X207="","",CAPTURE_DATA!X207)</f>
        <v/>
      </c>
      <c r="L206" s="1" t="str">
        <f>IF(CAPTURE_DATA!Y207="","",CAPTURE_DATA!Y207)</f>
        <v/>
      </c>
      <c r="M206" s="1" t="str">
        <f>IF(CAPTURE_DATA!Z207="","",CAPTURE_DATA!Z207)</f>
        <v/>
      </c>
      <c r="N206" s="1" t="str">
        <f>IF(CAPTURE_DATA!AA207=0,"",CAPTURE_DATA!AA207)</f>
        <v/>
      </c>
      <c r="O206" s="1" t="str">
        <f>IF(CAPTURE_DATA!AB207=0,"",CAPTURE_DATA!AB207)</f>
        <v/>
      </c>
      <c r="P206" s="1" t="str">
        <f>IF(CAPTURE_DATA!AC207="-","",CAPTURE_DATA!AC207)</f>
        <v/>
      </c>
      <c r="Q206" s="1" t="str">
        <f>IF(CAPTURE_DATA!AD207=0,"",CAPTURE_DATA!AD207)</f>
        <v/>
      </c>
      <c r="R206" s="1" t="str">
        <f>IF(CAPTURE_DATA!AE207=0,"",CAPTURE_DATA!AE207)</f>
        <v/>
      </c>
      <c r="S206" s="1" t="str">
        <f>IF(CAPTURE_DATA!AF207=0,"",CAPTURE_DATA!AF207)</f>
        <v/>
      </c>
      <c r="T206" s="16" t="str">
        <f>IF(B206="","",IF(B206="NBAT","",CAPTURE_DATA!A207))</f>
        <v/>
      </c>
      <c r="U206" s="1" t="str">
        <f>IF(CAPTURE_DATA!AG207=0,"",CAPTURE_DATA!AG207)</f>
        <v/>
      </c>
      <c r="V206" s="1" t="str">
        <f>IF(CAPTURE_DATA!AH207=0,"",CAPTURE_DATA!AH207)</f>
        <v/>
      </c>
      <c r="W206" s="1" t="str">
        <f>IFERROR(VLOOKUP(V206,CAPTURE_SITE_INFO!$B$3:$U$501,2,FALSE),"")</f>
        <v/>
      </c>
      <c r="X206" s="1" t="str">
        <f>IFERROR(VLOOKUP($V206,CAPTURE_SITE_INFO!$B$3:$U$501,3,FALSE),"")</f>
        <v/>
      </c>
      <c r="Y206" s="189" t="str">
        <f>IFERROR(VLOOKUP($V206,CAPTURE_SITE_INFO!$B$3:$U$501,4,FALSE),"")</f>
        <v/>
      </c>
      <c r="Z206" s="1" t="str">
        <f>IFERROR(VLOOKUP($V206,CAPTURE_SITE_INFO!$B$3:$U$501,5,FALSE),"")</f>
        <v/>
      </c>
      <c r="AA206" s="1" t="str">
        <f>IFERROR(VLOOKUP($V206,CAPTURE_SITE_INFO!$B$3:$U$501,6,FALSE),"")</f>
        <v/>
      </c>
      <c r="AB206" s="1" t="str">
        <f>IFERROR(VLOOKUP($V206,CAPTURE_SITE_INFO!$B$3:$U$501,7,FALSE),"")</f>
        <v/>
      </c>
      <c r="AC206" s="1" t="str">
        <f>IFERROR(VLOOKUP($V206,CAPTURE_SITE_INFO!$B$3:$U$501,8,FALSE),"")</f>
        <v/>
      </c>
      <c r="AD206" s="16" t="str">
        <f>IFERROR(VLOOKUP($V206,CAPTURE_SITE_INFO!$B$3:$U$501,9,FALSE),"")</f>
        <v/>
      </c>
      <c r="AE206" s="16" t="str">
        <f>IFERROR(VLOOKUP($V206,CAPTURE_SITE_INFO!$B$3:$U$501,10,FALSE),"")</f>
        <v/>
      </c>
      <c r="AF206" s="190" t="str">
        <f>IFERROR(VLOOKUP($V206,CAPTURE_SITE_INFO!$B$3:$U$501,11,FALSE),"")</f>
        <v/>
      </c>
      <c r="AG206" s="190" t="str">
        <f>IFERROR(VLOOKUP($V206,CAPTURE_SITE_INFO!$B$3:$U$501,12,FALSE),"")</f>
        <v/>
      </c>
      <c r="AH206" s="1" t="str">
        <f>IFERROR(VLOOKUP($V206,CAPTURE_SITE_INFO!$B$3:$U$501,13,FALSE),"")</f>
        <v/>
      </c>
      <c r="AI206" s="1" t="str">
        <f>IFERROR(VLOOKUP($V206,CAPTURE_SITE_INFO!$B$3:$U$501,14,FALSE),"")</f>
        <v/>
      </c>
      <c r="AJ206" s="1" t="str">
        <f>IFERROR(VLOOKUP($V206,CAPTURE_SITE_INFO!$B$3:$U$501,15,FALSE),"")</f>
        <v/>
      </c>
      <c r="AK206" s="1" t="str">
        <f>IFERROR(VLOOKUP($V206,CAPTURE_SITE_INFO!$B$3:$U$501,16,FALSE),"")</f>
        <v/>
      </c>
      <c r="AL206" s="1" t="str">
        <f>IFERROR(VLOOKUP($V206,CAPTURE_SITE_INFO!$B$3:$U$501,17,FALSE),"")</f>
        <v/>
      </c>
      <c r="AM206" s="1" t="str">
        <f>IFERROR(VLOOKUP($V206,CAPTURE_SITE_INFO!$B$3:$U$501,18,FALSE),"")</f>
        <v/>
      </c>
      <c r="AN206" s="1" t="str">
        <f>IFERROR(VLOOKUP($V206,CAPTURE_SITE_INFO!$B$3:$U$501,19,FALSE),"")</f>
        <v/>
      </c>
      <c r="AO206" s="1" t="str">
        <f>IFERROR(VLOOKUP($V206,CAPTURE_SITE_INFO!$B$3:$U$501,20,FALSE),"")</f>
        <v/>
      </c>
      <c r="AP206" s="1" t="str">
        <f>IFERROR(VLOOKUP($V206,CAPTURE_SITE_INFO!$B$3:$V$501,21,FALSE),"")</f>
        <v/>
      </c>
    </row>
    <row r="207" spans="1:42" x14ac:dyDescent="0.25">
      <c r="A207" s="1" t="str">
        <f t="shared" si="6"/>
        <v/>
      </c>
      <c r="B207" s="1" t="str">
        <f>IF(CAPTURE_DATA!O208="NOBATS___","NOBATS",IF(CAPTURE_DATA!O208="___","",CAPTURE_DATA!O208))</f>
        <v/>
      </c>
      <c r="C207" s="1" t="str">
        <f t="shared" si="7"/>
        <v/>
      </c>
      <c r="D207" s="1" t="str">
        <f>IF(CAPTURE_DATA!Q208 = 0,"",CAPTURE_DATA!Q208)</f>
        <v/>
      </c>
      <c r="E207" s="1" t="str">
        <f>IF(CAPTURE_DATA!R208 = 0,"",CAPTURE_DATA!R208)</f>
        <v/>
      </c>
      <c r="F207" s="1" t="str">
        <f>IF(CAPTURE_DATA!S208 = 0,"",CAPTURE_DATA!S208)</f>
        <v/>
      </c>
      <c r="G207" s="1" t="str">
        <f>IF(CAPTURE_DATA!T208=0,"",CAPTURE_DATA!T208)</f>
        <v/>
      </c>
      <c r="H207" s="1" t="str">
        <f>IF(CAPTURE_DATA!U208=0,"",CAPTURE_DATA!U208)</f>
        <v/>
      </c>
      <c r="I207" s="1" t="str">
        <f>IF(CAPTURE_DATA!V208=0,"",CAPTURE_DATA!V208)</f>
        <v/>
      </c>
      <c r="J207" s="1" t="str">
        <f>IF(CAPTURE_DATA!W208=0,"",CAPTURE_DATA!W208)</f>
        <v/>
      </c>
      <c r="K207" s="1" t="str">
        <f>IF(CAPTURE_DATA!X208="","",CAPTURE_DATA!X208)</f>
        <v/>
      </c>
      <c r="L207" s="1" t="str">
        <f>IF(CAPTURE_DATA!Y208="","",CAPTURE_DATA!Y208)</f>
        <v/>
      </c>
      <c r="M207" s="1" t="str">
        <f>IF(CAPTURE_DATA!Z208="","",CAPTURE_DATA!Z208)</f>
        <v/>
      </c>
      <c r="N207" s="1" t="str">
        <f>IF(CAPTURE_DATA!AA208=0,"",CAPTURE_DATA!AA208)</f>
        <v/>
      </c>
      <c r="O207" s="1" t="str">
        <f>IF(CAPTURE_DATA!AB208=0,"",CAPTURE_DATA!AB208)</f>
        <v/>
      </c>
      <c r="P207" s="1" t="str">
        <f>IF(CAPTURE_DATA!AC208="-","",CAPTURE_DATA!AC208)</f>
        <v/>
      </c>
      <c r="Q207" s="1" t="str">
        <f>IF(CAPTURE_DATA!AD208=0,"",CAPTURE_DATA!AD208)</f>
        <v/>
      </c>
      <c r="R207" s="1" t="str">
        <f>IF(CAPTURE_DATA!AE208=0,"",CAPTURE_DATA!AE208)</f>
        <v/>
      </c>
      <c r="S207" s="1" t="str">
        <f>IF(CAPTURE_DATA!AF208=0,"",CAPTURE_DATA!AF208)</f>
        <v/>
      </c>
      <c r="T207" s="16" t="str">
        <f>IF(B207="","",IF(B207="NBAT","",CAPTURE_DATA!A208))</f>
        <v/>
      </c>
      <c r="U207" s="1" t="str">
        <f>IF(CAPTURE_DATA!AG208=0,"",CAPTURE_DATA!AG208)</f>
        <v/>
      </c>
      <c r="V207" s="1" t="str">
        <f>IF(CAPTURE_DATA!AH208=0,"",CAPTURE_DATA!AH208)</f>
        <v/>
      </c>
      <c r="W207" s="1" t="str">
        <f>IFERROR(VLOOKUP(V207,CAPTURE_SITE_INFO!$B$3:$U$501,2,FALSE),"")</f>
        <v/>
      </c>
      <c r="X207" s="1" t="str">
        <f>IFERROR(VLOOKUP($V207,CAPTURE_SITE_INFO!$B$3:$U$501,3,FALSE),"")</f>
        <v/>
      </c>
      <c r="Y207" s="189" t="str">
        <f>IFERROR(VLOOKUP($V207,CAPTURE_SITE_INFO!$B$3:$U$501,4,FALSE),"")</f>
        <v/>
      </c>
      <c r="Z207" s="1" t="str">
        <f>IFERROR(VLOOKUP($V207,CAPTURE_SITE_INFO!$B$3:$U$501,5,FALSE),"")</f>
        <v/>
      </c>
      <c r="AA207" s="1" t="str">
        <f>IFERROR(VLOOKUP($V207,CAPTURE_SITE_INFO!$B$3:$U$501,6,FALSE),"")</f>
        <v/>
      </c>
      <c r="AB207" s="1" t="str">
        <f>IFERROR(VLOOKUP($V207,CAPTURE_SITE_INFO!$B$3:$U$501,7,FALSE),"")</f>
        <v/>
      </c>
      <c r="AC207" s="1" t="str">
        <f>IFERROR(VLOOKUP($V207,CAPTURE_SITE_INFO!$B$3:$U$501,8,FALSE),"")</f>
        <v/>
      </c>
      <c r="AD207" s="16" t="str">
        <f>IFERROR(VLOOKUP($V207,CAPTURE_SITE_INFO!$B$3:$U$501,9,FALSE),"")</f>
        <v/>
      </c>
      <c r="AE207" s="16" t="str">
        <f>IFERROR(VLOOKUP($V207,CAPTURE_SITE_INFO!$B$3:$U$501,10,FALSE),"")</f>
        <v/>
      </c>
      <c r="AF207" s="190" t="str">
        <f>IFERROR(VLOOKUP($V207,CAPTURE_SITE_INFO!$B$3:$U$501,11,FALSE),"")</f>
        <v/>
      </c>
      <c r="AG207" s="190" t="str">
        <f>IFERROR(VLOOKUP($V207,CAPTURE_SITE_INFO!$B$3:$U$501,12,FALSE),"")</f>
        <v/>
      </c>
      <c r="AH207" s="1" t="str">
        <f>IFERROR(VLOOKUP($V207,CAPTURE_SITE_INFO!$B$3:$U$501,13,FALSE),"")</f>
        <v/>
      </c>
      <c r="AI207" s="1" t="str">
        <f>IFERROR(VLOOKUP($V207,CAPTURE_SITE_INFO!$B$3:$U$501,14,FALSE),"")</f>
        <v/>
      </c>
      <c r="AJ207" s="1" t="str">
        <f>IFERROR(VLOOKUP($V207,CAPTURE_SITE_INFO!$B$3:$U$501,15,FALSE),"")</f>
        <v/>
      </c>
      <c r="AK207" s="1" t="str">
        <f>IFERROR(VLOOKUP($V207,CAPTURE_SITE_INFO!$B$3:$U$501,16,FALSE),"")</f>
        <v/>
      </c>
      <c r="AL207" s="1" t="str">
        <f>IFERROR(VLOOKUP($V207,CAPTURE_SITE_INFO!$B$3:$U$501,17,FALSE),"")</f>
        <v/>
      </c>
      <c r="AM207" s="1" t="str">
        <f>IFERROR(VLOOKUP($V207,CAPTURE_SITE_INFO!$B$3:$U$501,18,FALSE),"")</f>
        <v/>
      </c>
      <c r="AN207" s="1" t="str">
        <f>IFERROR(VLOOKUP($V207,CAPTURE_SITE_INFO!$B$3:$U$501,19,FALSE),"")</f>
        <v/>
      </c>
      <c r="AO207" s="1" t="str">
        <f>IFERROR(VLOOKUP($V207,CAPTURE_SITE_INFO!$B$3:$U$501,20,FALSE),"")</f>
        <v/>
      </c>
      <c r="AP207" s="1" t="str">
        <f>IFERROR(VLOOKUP($V207,CAPTURE_SITE_INFO!$B$3:$V$501,21,FALSE),"")</f>
        <v/>
      </c>
    </row>
    <row r="208" spans="1:42" x14ac:dyDescent="0.25">
      <c r="A208" s="1" t="str">
        <f t="shared" si="6"/>
        <v/>
      </c>
      <c r="B208" s="1" t="str">
        <f>IF(CAPTURE_DATA!O209="NOBATS___","NOBATS",IF(CAPTURE_DATA!O209="___","",CAPTURE_DATA!O209))</f>
        <v/>
      </c>
      <c r="C208" s="1" t="str">
        <f t="shared" si="7"/>
        <v/>
      </c>
      <c r="D208" s="1" t="str">
        <f>IF(CAPTURE_DATA!Q209 = 0,"",CAPTURE_DATA!Q209)</f>
        <v/>
      </c>
      <c r="E208" s="1" t="str">
        <f>IF(CAPTURE_DATA!R209 = 0,"",CAPTURE_DATA!R209)</f>
        <v/>
      </c>
      <c r="F208" s="1" t="str">
        <f>IF(CAPTURE_DATA!S209 = 0,"",CAPTURE_DATA!S209)</f>
        <v/>
      </c>
      <c r="G208" s="1" t="str">
        <f>IF(CAPTURE_DATA!T209=0,"",CAPTURE_DATA!T209)</f>
        <v/>
      </c>
      <c r="H208" s="1" t="str">
        <f>IF(CAPTURE_DATA!U209=0,"",CAPTURE_DATA!U209)</f>
        <v/>
      </c>
      <c r="I208" s="1" t="str">
        <f>IF(CAPTURE_DATA!V209=0,"",CAPTURE_DATA!V209)</f>
        <v/>
      </c>
      <c r="J208" s="1" t="str">
        <f>IF(CAPTURE_DATA!W209=0,"",CAPTURE_DATA!W209)</f>
        <v/>
      </c>
      <c r="K208" s="1" t="str">
        <f>IF(CAPTURE_DATA!X209="","",CAPTURE_DATA!X209)</f>
        <v/>
      </c>
      <c r="L208" s="1" t="str">
        <f>IF(CAPTURE_DATA!Y209="","",CAPTURE_DATA!Y209)</f>
        <v/>
      </c>
      <c r="M208" s="1" t="str">
        <f>IF(CAPTURE_DATA!Z209="","",CAPTURE_DATA!Z209)</f>
        <v/>
      </c>
      <c r="N208" s="1" t="str">
        <f>IF(CAPTURE_DATA!AA209=0,"",CAPTURE_DATA!AA209)</f>
        <v/>
      </c>
      <c r="O208" s="1" t="str">
        <f>IF(CAPTURE_DATA!AB209=0,"",CAPTURE_DATA!AB209)</f>
        <v/>
      </c>
      <c r="P208" s="1" t="str">
        <f>IF(CAPTURE_DATA!AC209="-","",CAPTURE_DATA!AC209)</f>
        <v/>
      </c>
      <c r="Q208" s="1" t="str">
        <f>IF(CAPTURE_DATA!AD209=0,"",CAPTURE_DATA!AD209)</f>
        <v/>
      </c>
      <c r="R208" s="1" t="str">
        <f>IF(CAPTURE_DATA!AE209=0,"",CAPTURE_DATA!AE209)</f>
        <v/>
      </c>
      <c r="S208" s="1" t="str">
        <f>IF(CAPTURE_DATA!AF209=0,"",CAPTURE_DATA!AF209)</f>
        <v/>
      </c>
      <c r="T208" s="16" t="str">
        <f>IF(B208="","",IF(B208="NBAT","",CAPTURE_DATA!A209))</f>
        <v/>
      </c>
      <c r="U208" s="1" t="str">
        <f>IF(CAPTURE_DATA!AG209=0,"",CAPTURE_DATA!AG209)</f>
        <v/>
      </c>
      <c r="V208" s="1" t="str">
        <f>IF(CAPTURE_DATA!AH209=0,"",CAPTURE_DATA!AH209)</f>
        <v/>
      </c>
      <c r="W208" s="1" t="str">
        <f>IFERROR(VLOOKUP(V208,CAPTURE_SITE_INFO!$B$3:$U$501,2,FALSE),"")</f>
        <v/>
      </c>
      <c r="X208" s="1" t="str">
        <f>IFERROR(VLOOKUP($V208,CAPTURE_SITE_INFO!$B$3:$U$501,3,FALSE),"")</f>
        <v/>
      </c>
      <c r="Y208" s="189" t="str">
        <f>IFERROR(VLOOKUP($V208,CAPTURE_SITE_INFO!$B$3:$U$501,4,FALSE),"")</f>
        <v/>
      </c>
      <c r="Z208" s="1" t="str">
        <f>IFERROR(VLOOKUP($V208,CAPTURE_SITE_INFO!$B$3:$U$501,5,FALSE),"")</f>
        <v/>
      </c>
      <c r="AA208" s="1" t="str">
        <f>IFERROR(VLOOKUP($V208,CAPTURE_SITE_INFO!$B$3:$U$501,6,FALSE),"")</f>
        <v/>
      </c>
      <c r="AB208" s="1" t="str">
        <f>IFERROR(VLOOKUP($V208,CAPTURE_SITE_INFO!$B$3:$U$501,7,FALSE),"")</f>
        <v/>
      </c>
      <c r="AC208" s="1" t="str">
        <f>IFERROR(VLOOKUP($V208,CAPTURE_SITE_INFO!$B$3:$U$501,8,FALSE),"")</f>
        <v/>
      </c>
      <c r="AD208" s="16" t="str">
        <f>IFERROR(VLOOKUP($V208,CAPTURE_SITE_INFO!$B$3:$U$501,9,FALSE),"")</f>
        <v/>
      </c>
      <c r="AE208" s="16" t="str">
        <f>IFERROR(VLOOKUP($V208,CAPTURE_SITE_INFO!$B$3:$U$501,10,FALSE),"")</f>
        <v/>
      </c>
      <c r="AF208" s="190" t="str">
        <f>IFERROR(VLOOKUP($V208,CAPTURE_SITE_INFO!$B$3:$U$501,11,FALSE),"")</f>
        <v/>
      </c>
      <c r="AG208" s="190" t="str">
        <f>IFERROR(VLOOKUP($V208,CAPTURE_SITE_INFO!$B$3:$U$501,12,FALSE),"")</f>
        <v/>
      </c>
      <c r="AH208" s="1" t="str">
        <f>IFERROR(VLOOKUP($V208,CAPTURE_SITE_INFO!$B$3:$U$501,13,FALSE),"")</f>
        <v/>
      </c>
      <c r="AI208" s="1" t="str">
        <f>IFERROR(VLOOKUP($V208,CAPTURE_SITE_INFO!$B$3:$U$501,14,FALSE),"")</f>
        <v/>
      </c>
      <c r="AJ208" s="1" t="str">
        <f>IFERROR(VLOOKUP($V208,CAPTURE_SITE_INFO!$B$3:$U$501,15,FALSE),"")</f>
        <v/>
      </c>
      <c r="AK208" s="1" t="str">
        <f>IFERROR(VLOOKUP($V208,CAPTURE_SITE_INFO!$B$3:$U$501,16,FALSE),"")</f>
        <v/>
      </c>
      <c r="AL208" s="1" t="str">
        <f>IFERROR(VLOOKUP($V208,CAPTURE_SITE_INFO!$B$3:$U$501,17,FALSE),"")</f>
        <v/>
      </c>
      <c r="AM208" s="1" t="str">
        <f>IFERROR(VLOOKUP($V208,CAPTURE_SITE_INFO!$B$3:$U$501,18,FALSE),"")</f>
        <v/>
      </c>
      <c r="AN208" s="1" t="str">
        <f>IFERROR(VLOOKUP($V208,CAPTURE_SITE_INFO!$B$3:$U$501,19,FALSE),"")</f>
        <v/>
      </c>
      <c r="AO208" s="1" t="str">
        <f>IFERROR(VLOOKUP($V208,CAPTURE_SITE_INFO!$B$3:$U$501,20,FALSE),"")</f>
        <v/>
      </c>
      <c r="AP208" s="1" t="str">
        <f>IFERROR(VLOOKUP($V208,CAPTURE_SITE_INFO!$B$3:$V$501,21,FALSE),"")</f>
        <v/>
      </c>
    </row>
    <row r="209" spans="1:42" x14ac:dyDescent="0.25">
      <c r="A209" s="1" t="str">
        <f t="shared" si="6"/>
        <v/>
      </c>
      <c r="B209" s="1" t="str">
        <f>IF(CAPTURE_DATA!O210="NOBATS___","NOBATS",IF(CAPTURE_DATA!O210="___","",CAPTURE_DATA!O210))</f>
        <v/>
      </c>
      <c r="C209" s="1" t="str">
        <f t="shared" si="7"/>
        <v/>
      </c>
      <c r="D209" s="1" t="str">
        <f>IF(CAPTURE_DATA!Q210 = 0,"",CAPTURE_DATA!Q210)</f>
        <v/>
      </c>
      <c r="E209" s="1" t="str">
        <f>IF(CAPTURE_DATA!R210 = 0,"",CAPTURE_DATA!R210)</f>
        <v/>
      </c>
      <c r="F209" s="1" t="str">
        <f>IF(CAPTURE_DATA!S210 = 0,"",CAPTURE_DATA!S210)</f>
        <v/>
      </c>
      <c r="G209" s="1" t="str">
        <f>IF(CAPTURE_DATA!T210=0,"",CAPTURE_DATA!T210)</f>
        <v/>
      </c>
      <c r="H209" s="1" t="str">
        <f>IF(CAPTURE_DATA!U210=0,"",CAPTURE_DATA!U210)</f>
        <v/>
      </c>
      <c r="I209" s="1" t="str">
        <f>IF(CAPTURE_DATA!V210=0,"",CAPTURE_DATA!V210)</f>
        <v/>
      </c>
      <c r="J209" s="1" t="str">
        <f>IF(CAPTURE_DATA!W210=0,"",CAPTURE_DATA!W210)</f>
        <v/>
      </c>
      <c r="K209" s="1" t="str">
        <f>IF(CAPTURE_DATA!X210="","",CAPTURE_DATA!X210)</f>
        <v/>
      </c>
      <c r="L209" s="1" t="str">
        <f>IF(CAPTURE_DATA!Y210="","",CAPTURE_DATA!Y210)</f>
        <v/>
      </c>
      <c r="M209" s="1" t="str">
        <f>IF(CAPTURE_DATA!Z210="","",CAPTURE_DATA!Z210)</f>
        <v/>
      </c>
      <c r="N209" s="1" t="str">
        <f>IF(CAPTURE_DATA!AA210=0,"",CAPTURE_DATA!AA210)</f>
        <v/>
      </c>
      <c r="O209" s="1" t="str">
        <f>IF(CAPTURE_DATA!AB210=0,"",CAPTURE_DATA!AB210)</f>
        <v/>
      </c>
      <c r="P209" s="1" t="str">
        <f>IF(CAPTURE_DATA!AC210="-","",CAPTURE_DATA!AC210)</f>
        <v/>
      </c>
      <c r="Q209" s="1" t="str">
        <f>IF(CAPTURE_DATA!AD210=0,"",CAPTURE_DATA!AD210)</f>
        <v/>
      </c>
      <c r="R209" s="1" t="str">
        <f>IF(CAPTURE_DATA!AE210=0,"",CAPTURE_DATA!AE210)</f>
        <v/>
      </c>
      <c r="S209" s="1" t="str">
        <f>IF(CAPTURE_DATA!AF210=0,"",CAPTURE_DATA!AF210)</f>
        <v/>
      </c>
      <c r="T209" s="16" t="str">
        <f>IF(B209="","",IF(B209="NBAT","",CAPTURE_DATA!A210))</f>
        <v/>
      </c>
      <c r="U209" s="1" t="str">
        <f>IF(CAPTURE_DATA!AG210=0,"",CAPTURE_DATA!AG210)</f>
        <v/>
      </c>
      <c r="V209" s="1" t="str">
        <f>IF(CAPTURE_DATA!AH210=0,"",CAPTURE_DATA!AH210)</f>
        <v/>
      </c>
      <c r="W209" s="1" t="str">
        <f>IFERROR(VLOOKUP(V209,CAPTURE_SITE_INFO!$B$3:$U$501,2,FALSE),"")</f>
        <v/>
      </c>
      <c r="X209" s="1" t="str">
        <f>IFERROR(VLOOKUP($V209,CAPTURE_SITE_INFO!$B$3:$U$501,3,FALSE),"")</f>
        <v/>
      </c>
      <c r="Y209" s="189" t="str">
        <f>IFERROR(VLOOKUP($V209,CAPTURE_SITE_INFO!$B$3:$U$501,4,FALSE),"")</f>
        <v/>
      </c>
      <c r="Z209" s="1" t="str">
        <f>IFERROR(VLOOKUP($V209,CAPTURE_SITE_INFO!$B$3:$U$501,5,FALSE),"")</f>
        <v/>
      </c>
      <c r="AA209" s="1" t="str">
        <f>IFERROR(VLOOKUP($V209,CAPTURE_SITE_INFO!$B$3:$U$501,6,FALSE),"")</f>
        <v/>
      </c>
      <c r="AB209" s="1" t="str">
        <f>IFERROR(VLOOKUP($V209,CAPTURE_SITE_INFO!$B$3:$U$501,7,FALSE),"")</f>
        <v/>
      </c>
      <c r="AC209" s="1" t="str">
        <f>IFERROR(VLOOKUP($V209,CAPTURE_SITE_INFO!$B$3:$U$501,8,FALSE),"")</f>
        <v/>
      </c>
      <c r="AD209" s="16" t="str">
        <f>IFERROR(VLOOKUP($V209,CAPTURE_SITE_INFO!$B$3:$U$501,9,FALSE),"")</f>
        <v/>
      </c>
      <c r="AE209" s="16" t="str">
        <f>IFERROR(VLOOKUP($V209,CAPTURE_SITE_INFO!$B$3:$U$501,10,FALSE),"")</f>
        <v/>
      </c>
      <c r="AF209" s="190" t="str">
        <f>IFERROR(VLOOKUP($V209,CAPTURE_SITE_INFO!$B$3:$U$501,11,FALSE),"")</f>
        <v/>
      </c>
      <c r="AG209" s="190" t="str">
        <f>IFERROR(VLOOKUP($V209,CAPTURE_SITE_INFO!$B$3:$U$501,12,FALSE),"")</f>
        <v/>
      </c>
      <c r="AH209" s="1" t="str">
        <f>IFERROR(VLOOKUP($V209,CAPTURE_SITE_INFO!$B$3:$U$501,13,FALSE),"")</f>
        <v/>
      </c>
      <c r="AI209" s="1" t="str">
        <f>IFERROR(VLOOKUP($V209,CAPTURE_SITE_INFO!$B$3:$U$501,14,FALSE),"")</f>
        <v/>
      </c>
      <c r="AJ209" s="1" t="str">
        <f>IFERROR(VLOOKUP($V209,CAPTURE_SITE_INFO!$B$3:$U$501,15,FALSE),"")</f>
        <v/>
      </c>
      <c r="AK209" s="1" t="str">
        <f>IFERROR(VLOOKUP($V209,CAPTURE_SITE_INFO!$B$3:$U$501,16,FALSE),"")</f>
        <v/>
      </c>
      <c r="AL209" s="1" t="str">
        <f>IFERROR(VLOOKUP($V209,CAPTURE_SITE_INFO!$B$3:$U$501,17,FALSE),"")</f>
        <v/>
      </c>
      <c r="AM209" s="1" t="str">
        <f>IFERROR(VLOOKUP($V209,CAPTURE_SITE_INFO!$B$3:$U$501,18,FALSE),"")</f>
        <v/>
      </c>
      <c r="AN209" s="1" t="str">
        <f>IFERROR(VLOOKUP($V209,CAPTURE_SITE_INFO!$B$3:$U$501,19,FALSE),"")</f>
        <v/>
      </c>
      <c r="AO209" s="1" t="str">
        <f>IFERROR(VLOOKUP($V209,CAPTURE_SITE_INFO!$B$3:$U$501,20,FALSE),"")</f>
        <v/>
      </c>
      <c r="AP209" s="1" t="str">
        <f>IFERROR(VLOOKUP($V209,CAPTURE_SITE_INFO!$B$3:$V$501,21,FALSE),"")</f>
        <v/>
      </c>
    </row>
    <row r="210" spans="1:42" x14ac:dyDescent="0.25">
      <c r="A210" s="1" t="str">
        <f t="shared" si="6"/>
        <v/>
      </c>
      <c r="B210" s="1" t="str">
        <f>IF(CAPTURE_DATA!O211="NOBATS___","NOBATS",IF(CAPTURE_DATA!O211="___","",CAPTURE_DATA!O211))</f>
        <v/>
      </c>
      <c r="C210" s="1" t="str">
        <f t="shared" si="7"/>
        <v/>
      </c>
      <c r="D210" s="1" t="str">
        <f>IF(CAPTURE_DATA!Q211 = 0,"",CAPTURE_DATA!Q211)</f>
        <v/>
      </c>
      <c r="E210" s="1" t="str">
        <f>IF(CAPTURE_DATA!R211 = 0,"",CAPTURE_DATA!R211)</f>
        <v/>
      </c>
      <c r="F210" s="1" t="str">
        <f>IF(CAPTURE_DATA!S211 = 0,"",CAPTURE_DATA!S211)</f>
        <v/>
      </c>
      <c r="G210" s="1" t="str">
        <f>IF(CAPTURE_DATA!T211=0,"",CAPTURE_DATA!T211)</f>
        <v/>
      </c>
      <c r="H210" s="1" t="str">
        <f>IF(CAPTURE_DATA!U211=0,"",CAPTURE_DATA!U211)</f>
        <v/>
      </c>
      <c r="I210" s="1" t="str">
        <f>IF(CAPTURE_DATA!V211=0,"",CAPTURE_DATA!V211)</f>
        <v/>
      </c>
      <c r="J210" s="1" t="str">
        <f>IF(CAPTURE_DATA!W211=0,"",CAPTURE_DATA!W211)</f>
        <v/>
      </c>
      <c r="K210" s="1" t="str">
        <f>IF(CAPTURE_DATA!X211="","",CAPTURE_DATA!X211)</f>
        <v/>
      </c>
      <c r="L210" s="1" t="str">
        <f>IF(CAPTURE_DATA!Y211="","",CAPTURE_DATA!Y211)</f>
        <v/>
      </c>
      <c r="M210" s="1" t="str">
        <f>IF(CAPTURE_DATA!Z211="","",CAPTURE_DATA!Z211)</f>
        <v/>
      </c>
      <c r="N210" s="1" t="str">
        <f>IF(CAPTURE_DATA!AA211=0,"",CAPTURE_DATA!AA211)</f>
        <v/>
      </c>
      <c r="O210" s="1" t="str">
        <f>IF(CAPTURE_DATA!AB211=0,"",CAPTURE_DATA!AB211)</f>
        <v/>
      </c>
      <c r="P210" s="1" t="str">
        <f>IF(CAPTURE_DATA!AC211="-","",CAPTURE_DATA!AC211)</f>
        <v/>
      </c>
      <c r="Q210" s="1" t="str">
        <f>IF(CAPTURE_DATA!AD211=0,"",CAPTURE_DATA!AD211)</f>
        <v/>
      </c>
      <c r="R210" s="1" t="str">
        <f>IF(CAPTURE_DATA!AE211=0,"",CAPTURE_DATA!AE211)</f>
        <v/>
      </c>
      <c r="S210" s="1" t="str">
        <f>IF(CAPTURE_DATA!AF211=0,"",CAPTURE_DATA!AF211)</f>
        <v/>
      </c>
      <c r="T210" s="16" t="str">
        <f>IF(B210="","",IF(B210="NBAT","",CAPTURE_DATA!A211))</f>
        <v/>
      </c>
      <c r="U210" s="1" t="str">
        <f>IF(CAPTURE_DATA!AG211=0,"",CAPTURE_DATA!AG211)</f>
        <v/>
      </c>
      <c r="V210" s="1" t="str">
        <f>IF(CAPTURE_DATA!AH211=0,"",CAPTURE_DATA!AH211)</f>
        <v/>
      </c>
      <c r="W210" s="1" t="str">
        <f>IFERROR(VLOOKUP(V210,CAPTURE_SITE_INFO!$B$3:$U$501,2,FALSE),"")</f>
        <v/>
      </c>
      <c r="X210" s="1" t="str">
        <f>IFERROR(VLOOKUP($V210,CAPTURE_SITE_INFO!$B$3:$U$501,3,FALSE),"")</f>
        <v/>
      </c>
      <c r="Y210" s="189" t="str">
        <f>IFERROR(VLOOKUP($V210,CAPTURE_SITE_INFO!$B$3:$U$501,4,FALSE),"")</f>
        <v/>
      </c>
      <c r="Z210" s="1" t="str">
        <f>IFERROR(VLOOKUP($V210,CAPTURE_SITE_INFO!$B$3:$U$501,5,FALSE),"")</f>
        <v/>
      </c>
      <c r="AA210" s="1" t="str">
        <f>IFERROR(VLOOKUP($V210,CAPTURE_SITE_INFO!$B$3:$U$501,6,FALSE),"")</f>
        <v/>
      </c>
      <c r="AB210" s="1" t="str">
        <f>IFERROR(VLOOKUP($V210,CAPTURE_SITE_INFO!$B$3:$U$501,7,FALSE),"")</f>
        <v/>
      </c>
      <c r="AC210" s="1" t="str">
        <f>IFERROR(VLOOKUP($V210,CAPTURE_SITE_INFO!$B$3:$U$501,8,FALSE),"")</f>
        <v/>
      </c>
      <c r="AD210" s="16" t="str">
        <f>IFERROR(VLOOKUP($V210,CAPTURE_SITE_INFO!$B$3:$U$501,9,FALSE),"")</f>
        <v/>
      </c>
      <c r="AE210" s="16" t="str">
        <f>IFERROR(VLOOKUP($V210,CAPTURE_SITE_INFO!$B$3:$U$501,10,FALSE),"")</f>
        <v/>
      </c>
      <c r="AF210" s="190" t="str">
        <f>IFERROR(VLOOKUP($V210,CAPTURE_SITE_INFO!$B$3:$U$501,11,FALSE),"")</f>
        <v/>
      </c>
      <c r="AG210" s="190" t="str">
        <f>IFERROR(VLOOKUP($V210,CAPTURE_SITE_INFO!$B$3:$U$501,12,FALSE),"")</f>
        <v/>
      </c>
      <c r="AH210" s="1" t="str">
        <f>IFERROR(VLOOKUP($V210,CAPTURE_SITE_INFO!$B$3:$U$501,13,FALSE),"")</f>
        <v/>
      </c>
      <c r="AI210" s="1" t="str">
        <f>IFERROR(VLOOKUP($V210,CAPTURE_SITE_INFO!$B$3:$U$501,14,FALSE),"")</f>
        <v/>
      </c>
      <c r="AJ210" s="1" t="str">
        <f>IFERROR(VLOOKUP($V210,CAPTURE_SITE_INFO!$B$3:$U$501,15,FALSE),"")</f>
        <v/>
      </c>
      <c r="AK210" s="1" t="str">
        <f>IFERROR(VLOOKUP($V210,CAPTURE_SITE_INFO!$B$3:$U$501,16,FALSE),"")</f>
        <v/>
      </c>
      <c r="AL210" s="1" t="str">
        <f>IFERROR(VLOOKUP($V210,CAPTURE_SITE_INFO!$B$3:$U$501,17,FALSE),"")</f>
        <v/>
      </c>
      <c r="AM210" s="1" t="str">
        <f>IFERROR(VLOOKUP($V210,CAPTURE_SITE_INFO!$B$3:$U$501,18,FALSE),"")</f>
        <v/>
      </c>
      <c r="AN210" s="1" t="str">
        <f>IFERROR(VLOOKUP($V210,CAPTURE_SITE_INFO!$B$3:$U$501,19,FALSE),"")</f>
        <v/>
      </c>
      <c r="AO210" s="1" t="str">
        <f>IFERROR(VLOOKUP($V210,CAPTURE_SITE_INFO!$B$3:$U$501,20,FALSE),"")</f>
        <v/>
      </c>
      <c r="AP210" s="1" t="str">
        <f>IFERROR(VLOOKUP($V210,CAPTURE_SITE_INFO!$B$3:$V$501,21,FALSE),"")</f>
        <v/>
      </c>
    </row>
    <row r="211" spans="1:42" x14ac:dyDescent="0.25">
      <c r="A211" s="1" t="str">
        <f t="shared" si="6"/>
        <v/>
      </c>
      <c r="B211" s="1" t="str">
        <f>IF(CAPTURE_DATA!O212="NOBATS___","NOBATS",IF(CAPTURE_DATA!O212="___","",CAPTURE_DATA!O212))</f>
        <v/>
      </c>
      <c r="C211" s="1" t="str">
        <f t="shared" si="7"/>
        <v/>
      </c>
      <c r="D211" s="1" t="str">
        <f>IF(CAPTURE_DATA!Q212 = 0,"",CAPTURE_DATA!Q212)</f>
        <v/>
      </c>
      <c r="E211" s="1" t="str">
        <f>IF(CAPTURE_DATA!R212 = 0,"",CAPTURE_DATA!R212)</f>
        <v/>
      </c>
      <c r="F211" s="1" t="str">
        <f>IF(CAPTURE_DATA!S212 = 0,"",CAPTURE_DATA!S212)</f>
        <v/>
      </c>
      <c r="G211" s="1" t="str">
        <f>IF(CAPTURE_DATA!T212=0,"",CAPTURE_DATA!T212)</f>
        <v/>
      </c>
      <c r="H211" s="1" t="str">
        <f>IF(CAPTURE_DATA!U212=0,"",CAPTURE_DATA!U212)</f>
        <v/>
      </c>
      <c r="I211" s="1" t="str">
        <f>IF(CAPTURE_DATA!V212=0,"",CAPTURE_DATA!V212)</f>
        <v/>
      </c>
      <c r="J211" s="1" t="str">
        <f>IF(CAPTURE_DATA!W212=0,"",CAPTURE_DATA!W212)</f>
        <v/>
      </c>
      <c r="K211" s="1" t="str">
        <f>IF(CAPTURE_DATA!X212="","",CAPTURE_DATA!X212)</f>
        <v/>
      </c>
      <c r="L211" s="1" t="str">
        <f>IF(CAPTURE_DATA!Y212="","",CAPTURE_DATA!Y212)</f>
        <v/>
      </c>
      <c r="M211" s="1" t="str">
        <f>IF(CAPTURE_DATA!Z212="","",CAPTURE_DATA!Z212)</f>
        <v/>
      </c>
      <c r="N211" s="1" t="str">
        <f>IF(CAPTURE_DATA!AA212=0,"",CAPTURE_DATA!AA212)</f>
        <v/>
      </c>
      <c r="O211" s="1" t="str">
        <f>IF(CAPTURE_DATA!AB212=0,"",CAPTURE_DATA!AB212)</f>
        <v/>
      </c>
      <c r="P211" s="1" t="str">
        <f>IF(CAPTURE_DATA!AC212="-","",CAPTURE_DATA!AC212)</f>
        <v/>
      </c>
      <c r="Q211" s="1" t="str">
        <f>IF(CAPTURE_DATA!AD212=0,"",CAPTURE_DATA!AD212)</f>
        <v/>
      </c>
      <c r="R211" s="1" t="str">
        <f>IF(CAPTURE_DATA!AE212=0,"",CAPTURE_DATA!AE212)</f>
        <v/>
      </c>
      <c r="S211" s="1" t="str">
        <f>IF(CAPTURE_DATA!AF212=0,"",CAPTURE_DATA!AF212)</f>
        <v/>
      </c>
      <c r="T211" s="16" t="str">
        <f>IF(B211="","",IF(B211="NBAT","",CAPTURE_DATA!A212))</f>
        <v/>
      </c>
      <c r="U211" s="1" t="str">
        <f>IF(CAPTURE_DATA!AG212=0,"",CAPTURE_DATA!AG212)</f>
        <v/>
      </c>
      <c r="V211" s="1" t="str">
        <f>IF(CAPTURE_DATA!AH212=0,"",CAPTURE_DATA!AH212)</f>
        <v/>
      </c>
      <c r="W211" s="1" t="str">
        <f>IFERROR(VLOOKUP(V211,CAPTURE_SITE_INFO!$B$3:$U$501,2,FALSE),"")</f>
        <v/>
      </c>
      <c r="X211" s="1" t="str">
        <f>IFERROR(VLOOKUP($V211,CAPTURE_SITE_INFO!$B$3:$U$501,3,FALSE),"")</f>
        <v/>
      </c>
      <c r="Y211" s="189" t="str">
        <f>IFERROR(VLOOKUP($V211,CAPTURE_SITE_INFO!$B$3:$U$501,4,FALSE),"")</f>
        <v/>
      </c>
      <c r="Z211" s="1" t="str">
        <f>IFERROR(VLOOKUP($V211,CAPTURE_SITE_INFO!$B$3:$U$501,5,FALSE),"")</f>
        <v/>
      </c>
      <c r="AA211" s="1" t="str">
        <f>IFERROR(VLOOKUP($V211,CAPTURE_SITE_INFO!$B$3:$U$501,6,FALSE),"")</f>
        <v/>
      </c>
      <c r="AB211" s="1" t="str">
        <f>IFERROR(VLOOKUP($V211,CAPTURE_SITE_INFO!$B$3:$U$501,7,FALSE),"")</f>
        <v/>
      </c>
      <c r="AC211" s="1" t="str">
        <f>IFERROR(VLOOKUP($V211,CAPTURE_SITE_INFO!$B$3:$U$501,8,FALSE),"")</f>
        <v/>
      </c>
      <c r="AD211" s="16" t="str">
        <f>IFERROR(VLOOKUP($V211,CAPTURE_SITE_INFO!$B$3:$U$501,9,FALSE),"")</f>
        <v/>
      </c>
      <c r="AE211" s="16" t="str">
        <f>IFERROR(VLOOKUP($V211,CAPTURE_SITE_INFO!$B$3:$U$501,10,FALSE),"")</f>
        <v/>
      </c>
      <c r="AF211" s="190" t="str">
        <f>IFERROR(VLOOKUP($V211,CAPTURE_SITE_INFO!$B$3:$U$501,11,FALSE),"")</f>
        <v/>
      </c>
      <c r="AG211" s="190" t="str">
        <f>IFERROR(VLOOKUP($V211,CAPTURE_SITE_INFO!$B$3:$U$501,12,FALSE),"")</f>
        <v/>
      </c>
      <c r="AH211" s="1" t="str">
        <f>IFERROR(VLOOKUP($V211,CAPTURE_SITE_INFO!$B$3:$U$501,13,FALSE),"")</f>
        <v/>
      </c>
      <c r="AI211" s="1" t="str">
        <f>IFERROR(VLOOKUP($V211,CAPTURE_SITE_INFO!$B$3:$U$501,14,FALSE),"")</f>
        <v/>
      </c>
      <c r="AJ211" s="1" t="str">
        <f>IFERROR(VLOOKUP($V211,CAPTURE_SITE_INFO!$B$3:$U$501,15,FALSE),"")</f>
        <v/>
      </c>
      <c r="AK211" s="1" t="str">
        <f>IFERROR(VLOOKUP($V211,CAPTURE_SITE_INFO!$B$3:$U$501,16,FALSE),"")</f>
        <v/>
      </c>
      <c r="AL211" s="1" t="str">
        <f>IFERROR(VLOOKUP($V211,CAPTURE_SITE_INFO!$B$3:$U$501,17,FALSE),"")</f>
        <v/>
      </c>
      <c r="AM211" s="1" t="str">
        <f>IFERROR(VLOOKUP($V211,CAPTURE_SITE_INFO!$B$3:$U$501,18,FALSE),"")</f>
        <v/>
      </c>
      <c r="AN211" s="1" t="str">
        <f>IFERROR(VLOOKUP($V211,CAPTURE_SITE_INFO!$B$3:$U$501,19,FALSE),"")</f>
        <v/>
      </c>
      <c r="AO211" s="1" t="str">
        <f>IFERROR(VLOOKUP($V211,CAPTURE_SITE_INFO!$B$3:$U$501,20,FALSE),"")</f>
        <v/>
      </c>
      <c r="AP211" s="1" t="str">
        <f>IFERROR(VLOOKUP($V211,CAPTURE_SITE_INFO!$B$3:$V$501,21,FALSE),"")</f>
        <v/>
      </c>
    </row>
    <row r="212" spans="1:42" x14ac:dyDescent="0.25">
      <c r="A212" s="1" t="str">
        <f t="shared" si="6"/>
        <v/>
      </c>
      <c r="B212" s="1" t="str">
        <f>IF(CAPTURE_DATA!O213="NOBATS___","NOBATS",IF(CAPTURE_DATA!O213="___","",CAPTURE_DATA!O213))</f>
        <v/>
      </c>
      <c r="C212" s="1" t="str">
        <f t="shared" si="7"/>
        <v/>
      </c>
      <c r="D212" s="1" t="str">
        <f>IF(CAPTURE_DATA!Q213 = 0,"",CAPTURE_DATA!Q213)</f>
        <v/>
      </c>
      <c r="E212" s="1" t="str">
        <f>IF(CAPTURE_DATA!R213 = 0,"",CAPTURE_DATA!R213)</f>
        <v/>
      </c>
      <c r="F212" s="1" t="str">
        <f>IF(CAPTURE_DATA!S213 = 0,"",CAPTURE_DATA!S213)</f>
        <v/>
      </c>
      <c r="G212" s="1" t="str">
        <f>IF(CAPTURE_DATA!T213=0,"",CAPTURE_DATA!T213)</f>
        <v/>
      </c>
      <c r="H212" s="1" t="str">
        <f>IF(CAPTURE_DATA!U213=0,"",CAPTURE_DATA!U213)</f>
        <v/>
      </c>
      <c r="I212" s="1" t="str">
        <f>IF(CAPTURE_DATA!V213=0,"",CAPTURE_DATA!V213)</f>
        <v/>
      </c>
      <c r="J212" s="1" t="str">
        <f>IF(CAPTURE_DATA!W213=0,"",CAPTURE_DATA!W213)</f>
        <v/>
      </c>
      <c r="K212" s="1" t="str">
        <f>IF(CAPTURE_DATA!X213="","",CAPTURE_DATA!X213)</f>
        <v/>
      </c>
      <c r="L212" s="1" t="str">
        <f>IF(CAPTURE_DATA!Y213="","",CAPTURE_DATA!Y213)</f>
        <v/>
      </c>
      <c r="M212" s="1" t="str">
        <f>IF(CAPTURE_DATA!Z213="","",CAPTURE_DATA!Z213)</f>
        <v/>
      </c>
      <c r="N212" s="1" t="str">
        <f>IF(CAPTURE_DATA!AA213=0,"",CAPTURE_DATA!AA213)</f>
        <v/>
      </c>
      <c r="O212" s="1" t="str">
        <f>IF(CAPTURE_DATA!AB213=0,"",CAPTURE_DATA!AB213)</f>
        <v/>
      </c>
      <c r="P212" s="1" t="str">
        <f>IF(CAPTURE_DATA!AC213="-","",CAPTURE_DATA!AC213)</f>
        <v/>
      </c>
      <c r="Q212" s="1" t="str">
        <f>IF(CAPTURE_DATA!AD213=0,"",CAPTURE_DATA!AD213)</f>
        <v/>
      </c>
      <c r="R212" s="1" t="str">
        <f>IF(CAPTURE_DATA!AE213=0,"",CAPTURE_DATA!AE213)</f>
        <v/>
      </c>
      <c r="S212" s="1" t="str">
        <f>IF(CAPTURE_DATA!AF213=0,"",CAPTURE_DATA!AF213)</f>
        <v/>
      </c>
      <c r="T212" s="16" t="str">
        <f>IF(B212="","",IF(B212="NBAT","",CAPTURE_DATA!A213))</f>
        <v/>
      </c>
      <c r="U212" s="1" t="str">
        <f>IF(CAPTURE_DATA!AG213=0,"",CAPTURE_DATA!AG213)</f>
        <v/>
      </c>
      <c r="V212" s="1" t="str">
        <f>IF(CAPTURE_DATA!AH213=0,"",CAPTURE_DATA!AH213)</f>
        <v/>
      </c>
      <c r="W212" s="1" t="str">
        <f>IFERROR(VLOOKUP(V212,CAPTURE_SITE_INFO!$B$3:$U$501,2,FALSE),"")</f>
        <v/>
      </c>
      <c r="X212" s="1" t="str">
        <f>IFERROR(VLOOKUP($V212,CAPTURE_SITE_INFO!$B$3:$U$501,3,FALSE),"")</f>
        <v/>
      </c>
      <c r="Y212" s="189" t="str">
        <f>IFERROR(VLOOKUP($V212,CAPTURE_SITE_INFO!$B$3:$U$501,4,FALSE),"")</f>
        <v/>
      </c>
      <c r="Z212" s="1" t="str">
        <f>IFERROR(VLOOKUP($V212,CAPTURE_SITE_INFO!$B$3:$U$501,5,FALSE),"")</f>
        <v/>
      </c>
      <c r="AA212" s="1" t="str">
        <f>IFERROR(VLOOKUP($V212,CAPTURE_SITE_INFO!$B$3:$U$501,6,FALSE),"")</f>
        <v/>
      </c>
      <c r="AB212" s="1" t="str">
        <f>IFERROR(VLOOKUP($V212,CAPTURE_SITE_INFO!$B$3:$U$501,7,FALSE),"")</f>
        <v/>
      </c>
      <c r="AC212" s="1" t="str">
        <f>IFERROR(VLOOKUP($V212,CAPTURE_SITE_INFO!$B$3:$U$501,8,FALSE),"")</f>
        <v/>
      </c>
      <c r="AD212" s="16" t="str">
        <f>IFERROR(VLOOKUP($V212,CAPTURE_SITE_INFO!$B$3:$U$501,9,FALSE),"")</f>
        <v/>
      </c>
      <c r="AE212" s="16" t="str">
        <f>IFERROR(VLOOKUP($V212,CAPTURE_SITE_INFO!$B$3:$U$501,10,FALSE),"")</f>
        <v/>
      </c>
      <c r="AF212" s="190" t="str">
        <f>IFERROR(VLOOKUP($V212,CAPTURE_SITE_INFO!$B$3:$U$501,11,FALSE),"")</f>
        <v/>
      </c>
      <c r="AG212" s="190" t="str">
        <f>IFERROR(VLOOKUP($V212,CAPTURE_SITE_INFO!$B$3:$U$501,12,FALSE),"")</f>
        <v/>
      </c>
      <c r="AH212" s="1" t="str">
        <f>IFERROR(VLOOKUP($V212,CAPTURE_SITE_INFO!$B$3:$U$501,13,FALSE),"")</f>
        <v/>
      </c>
      <c r="AI212" s="1" t="str">
        <f>IFERROR(VLOOKUP($V212,CAPTURE_SITE_INFO!$B$3:$U$501,14,FALSE),"")</f>
        <v/>
      </c>
      <c r="AJ212" s="1" t="str">
        <f>IFERROR(VLOOKUP($V212,CAPTURE_SITE_INFO!$B$3:$U$501,15,FALSE),"")</f>
        <v/>
      </c>
      <c r="AK212" s="1" t="str">
        <f>IFERROR(VLOOKUP($V212,CAPTURE_SITE_INFO!$B$3:$U$501,16,FALSE),"")</f>
        <v/>
      </c>
      <c r="AL212" s="1" t="str">
        <f>IFERROR(VLOOKUP($V212,CAPTURE_SITE_INFO!$B$3:$U$501,17,FALSE),"")</f>
        <v/>
      </c>
      <c r="AM212" s="1" t="str">
        <f>IFERROR(VLOOKUP($V212,CAPTURE_SITE_INFO!$B$3:$U$501,18,FALSE),"")</f>
        <v/>
      </c>
      <c r="AN212" s="1" t="str">
        <f>IFERROR(VLOOKUP($V212,CAPTURE_SITE_INFO!$B$3:$U$501,19,FALSE),"")</f>
        <v/>
      </c>
      <c r="AO212" s="1" t="str">
        <f>IFERROR(VLOOKUP($V212,CAPTURE_SITE_INFO!$B$3:$U$501,20,FALSE),"")</f>
        <v/>
      </c>
      <c r="AP212" s="1" t="str">
        <f>IFERROR(VLOOKUP($V212,CAPTURE_SITE_INFO!$B$3:$V$501,21,FALSE),"")</f>
        <v/>
      </c>
    </row>
    <row r="213" spans="1:42" x14ac:dyDescent="0.25">
      <c r="A213" s="1" t="str">
        <f t="shared" si="6"/>
        <v/>
      </c>
      <c r="B213" s="1" t="str">
        <f>IF(CAPTURE_DATA!O214="NOBATS___","NOBATS",IF(CAPTURE_DATA!O214="___","",CAPTURE_DATA!O214))</f>
        <v/>
      </c>
      <c r="C213" s="1" t="str">
        <f t="shared" si="7"/>
        <v/>
      </c>
      <c r="D213" s="1" t="str">
        <f>IF(CAPTURE_DATA!Q214 = 0,"",CAPTURE_DATA!Q214)</f>
        <v/>
      </c>
      <c r="E213" s="1" t="str">
        <f>IF(CAPTURE_DATA!R214 = 0,"",CAPTURE_DATA!R214)</f>
        <v/>
      </c>
      <c r="F213" s="1" t="str">
        <f>IF(CAPTURE_DATA!S214 = 0,"",CAPTURE_DATA!S214)</f>
        <v/>
      </c>
      <c r="G213" s="1" t="str">
        <f>IF(CAPTURE_DATA!T214=0,"",CAPTURE_DATA!T214)</f>
        <v/>
      </c>
      <c r="H213" s="1" t="str">
        <f>IF(CAPTURE_DATA!U214=0,"",CAPTURE_DATA!U214)</f>
        <v/>
      </c>
      <c r="I213" s="1" t="str">
        <f>IF(CAPTURE_DATA!V214=0,"",CAPTURE_DATA!V214)</f>
        <v/>
      </c>
      <c r="J213" s="1" t="str">
        <f>IF(CAPTURE_DATA!W214=0,"",CAPTURE_DATA!W214)</f>
        <v/>
      </c>
      <c r="K213" s="1" t="str">
        <f>IF(CAPTURE_DATA!X214="","",CAPTURE_DATA!X214)</f>
        <v/>
      </c>
      <c r="L213" s="1" t="str">
        <f>IF(CAPTURE_DATA!Y214="","",CAPTURE_DATA!Y214)</f>
        <v/>
      </c>
      <c r="M213" s="1" t="str">
        <f>IF(CAPTURE_DATA!Z214="","",CAPTURE_DATA!Z214)</f>
        <v/>
      </c>
      <c r="N213" s="1" t="str">
        <f>IF(CAPTURE_DATA!AA214=0,"",CAPTURE_DATA!AA214)</f>
        <v/>
      </c>
      <c r="O213" s="1" t="str">
        <f>IF(CAPTURE_DATA!AB214=0,"",CAPTURE_DATA!AB214)</f>
        <v/>
      </c>
      <c r="P213" s="1" t="str">
        <f>IF(CAPTURE_DATA!AC214="-","",CAPTURE_DATA!AC214)</f>
        <v/>
      </c>
      <c r="Q213" s="1" t="str">
        <f>IF(CAPTURE_DATA!AD214=0,"",CAPTURE_DATA!AD214)</f>
        <v/>
      </c>
      <c r="R213" s="1" t="str">
        <f>IF(CAPTURE_DATA!AE214=0,"",CAPTURE_DATA!AE214)</f>
        <v/>
      </c>
      <c r="S213" s="1" t="str">
        <f>IF(CAPTURE_DATA!AF214=0,"",CAPTURE_DATA!AF214)</f>
        <v/>
      </c>
      <c r="T213" s="16" t="str">
        <f>IF(B213="","",IF(B213="NBAT","",CAPTURE_DATA!A214))</f>
        <v/>
      </c>
      <c r="U213" s="1" t="str">
        <f>IF(CAPTURE_DATA!AG214=0,"",CAPTURE_DATA!AG214)</f>
        <v/>
      </c>
      <c r="V213" s="1" t="str">
        <f>IF(CAPTURE_DATA!AH214=0,"",CAPTURE_DATA!AH214)</f>
        <v/>
      </c>
      <c r="W213" s="1" t="str">
        <f>IFERROR(VLOOKUP(V213,CAPTURE_SITE_INFO!$B$3:$U$501,2,FALSE),"")</f>
        <v/>
      </c>
      <c r="X213" s="1" t="str">
        <f>IFERROR(VLOOKUP($V213,CAPTURE_SITE_INFO!$B$3:$U$501,3,FALSE),"")</f>
        <v/>
      </c>
      <c r="Y213" s="189" t="str">
        <f>IFERROR(VLOOKUP($V213,CAPTURE_SITE_INFO!$B$3:$U$501,4,FALSE),"")</f>
        <v/>
      </c>
      <c r="Z213" s="1" t="str">
        <f>IFERROR(VLOOKUP($V213,CAPTURE_SITE_INFO!$B$3:$U$501,5,FALSE),"")</f>
        <v/>
      </c>
      <c r="AA213" s="1" t="str">
        <f>IFERROR(VLOOKUP($V213,CAPTURE_SITE_INFO!$B$3:$U$501,6,FALSE),"")</f>
        <v/>
      </c>
      <c r="AB213" s="1" t="str">
        <f>IFERROR(VLOOKUP($V213,CAPTURE_SITE_INFO!$B$3:$U$501,7,FALSE),"")</f>
        <v/>
      </c>
      <c r="AC213" s="1" t="str">
        <f>IFERROR(VLOOKUP($V213,CAPTURE_SITE_INFO!$B$3:$U$501,8,FALSE),"")</f>
        <v/>
      </c>
      <c r="AD213" s="16" t="str">
        <f>IFERROR(VLOOKUP($V213,CAPTURE_SITE_INFO!$B$3:$U$501,9,FALSE),"")</f>
        <v/>
      </c>
      <c r="AE213" s="16" t="str">
        <f>IFERROR(VLOOKUP($V213,CAPTURE_SITE_INFO!$B$3:$U$501,10,FALSE),"")</f>
        <v/>
      </c>
      <c r="AF213" s="190" t="str">
        <f>IFERROR(VLOOKUP($V213,CAPTURE_SITE_INFO!$B$3:$U$501,11,FALSE),"")</f>
        <v/>
      </c>
      <c r="AG213" s="190" t="str">
        <f>IFERROR(VLOOKUP($V213,CAPTURE_SITE_INFO!$B$3:$U$501,12,FALSE),"")</f>
        <v/>
      </c>
      <c r="AH213" s="1" t="str">
        <f>IFERROR(VLOOKUP($V213,CAPTURE_SITE_INFO!$B$3:$U$501,13,FALSE),"")</f>
        <v/>
      </c>
      <c r="AI213" s="1" t="str">
        <f>IFERROR(VLOOKUP($V213,CAPTURE_SITE_INFO!$B$3:$U$501,14,FALSE),"")</f>
        <v/>
      </c>
      <c r="AJ213" s="1" t="str">
        <f>IFERROR(VLOOKUP($V213,CAPTURE_SITE_INFO!$B$3:$U$501,15,FALSE),"")</f>
        <v/>
      </c>
      <c r="AK213" s="1" t="str">
        <f>IFERROR(VLOOKUP($V213,CAPTURE_SITE_INFO!$B$3:$U$501,16,FALSE),"")</f>
        <v/>
      </c>
      <c r="AL213" s="1" t="str">
        <f>IFERROR(VLOOKUP($V213,CAPTURE_SITE_INFO!$B$3:$U$501,17,FALSE),"")</f>
        <v/>
      </c>
      <c r="AM213" s="1" t="str">
        <f>IFERROR(VLOOKUP($V213,CAPTURE_SITE_INFO!$B$3:$U$501,18,FALSE),"")</f>
        <v/>
      </c>
      <c r="AN213" s="1" t="str">
        <f>IFERROR(VLOOKUP($V213,CAPTURE_SITE_INFO!$B$3:$U$501,19,FALSE),"")</f>
        <v/>
      </c>
      <c r="AO213" s="1" t="str">
        <f>IFERROR(VLOOKUP($V213,CAPTURE_SITE_INFO!$B$3:$U$501,20,FALSE),"")</f>
        <v/>
      </c>
      <c r="AP213" s="1" t="str">
        <f>IFERROR(VLOOKUP($V213,CAPTURE_SITE_INFO!$B$3:$V$501,21,FALSE),"")</f>
        <v/>
      </c>
    </row>
    <row r="214" spans="1:42" x14ac:dyDescent="0.25">
      <c r="A214" s="1" t="str">
        <f t="shared" si="6"/>
        <v/>
      </c>
      <c r="B214" s="1" t="str">
        <f>IF(CAPTURE_DATA!O215="NOBATS___","NOBATS",IF(CAPTURE_DATA!O215="___","",CAPTURE_DATA!O215))</f>
        <v/>
      </c>
      <c r="C214" s="1" t="str">
        <f t="shared" si="7"/>
        <v/>
      </c>
      <c r="D214" s="1" t="str">
        <f>IF(CAPTURE_DATA!Q215 = 0,"",CAPTURE_DATA!Q215)</f>
        <v/>
      </c>
      <c r="E214" s="1" t="str">
        <f>IF(CAPTURE_DATA!R215 = 0,"",CAPTURE_DATA!R215)</f>
        <v/>
      </c>
      <c r="F214" s="1" t="str">
        <f>IF(CAPTURE_DATA!S215 = 0,"",CAPTURE_DATA!S215)</f>
        <v/>
      </c>
      <c r="G214" s="1" t="str">
        <f>IF(CAPTURE_DATA!T215=0,"",CAPTURE_DATA!T215)</f>
        <v/>
      </c>
      <c r="H214" s="1" t="str">
        <f>IF(CAPTURE_DATA!U215=0,"",CAPTURE_DATA!U215)</f>
        <v/>
      </c>
      <c r="I214" s="1" t="str">
        <f>IF(CAPTURE_DATA!V215=0,"",CAPTURE_DATA!V215)</f>
        <v/>
      </c>
      <c r="J214" s="1" t="str">
        <f>IF(CAPTURE_DATA!W215=0,"",CAPTURE_DATA!W215)</f>
        <v/>
      </c>
      <c r="K214" s="1" t="str">
        <f>IF(CAPTURE_DATA!X215="","",CAPTURE_DATA!X215)</f>
        <v/>
      </c>
      <c r="L214" s="1" t="str">
        <f>IF(CAPTURE_DATA!Y215="","",CAPTURE_DATA!Y215)</f>
        <v/>
      </c>
      <c r="M214" s="1" t="str">
        <f>IF(CAPTURE_DATA!Z215="","",CAPTURE_DATA!Z215)</f>
        <v/>
      </c>
      <c r="N214" s="1" t="str">
        <f>IF(CAPTURE_DATA!AA215=0,"",CAPTURE_DATA!AA215)</f>
        <v/>
      </c>
      <c r="O214" s="1" t="str">
        <f>IF(CAPTURE_DATA!AB215=0,"",CAPTURE_DATA!AB215)</f>
        <v/>
      </c>
      <c r="P214" s="1" t="str">
        <f>IF(CAPTURE_DATA!AC215="-","",CAPTURE_DATA!AC215)</f>
        <v/>
      </c>
      <c r="Q214" s="1" t="str">
        <f>IF(CAPTURE_DATA!AD215=0,"",CAPTURE_DATA!AD215)</f>
        <v/>
      </c>
      <c r="R214" s="1" t="str">
        <f>IF(CAPTURE_DATA!AE215=0,"",CAPTURE_DATA!AE215)</f>
        <v/>
      </c>
      <c r="S214" s="1" t="str">
        <f>IF(CAPTURE_DATA!AF215=0,"",CAPTURE_DATA!AF215)</f>
        <v/>
      </c>
      <c r="T214" s="16" t="str">
        <f>IF(B214="","",IF(B214="NBAT","",CAPTURE_DATA!A215))</f>
        <v/>
      </c>
      <c r="U214" s="1" t="str">
        <f>IF(CAPTURE_DATA!AG215=0,"",CAPTURE_DATA!AG215)</f>
        <v/>
      </c>
      <c r="V214" s="1" t="str">
        <f>IF(CAPTURE_DATA!AH215=0,"",CAPTURE_DATA!AH215)</f>
        <v/>
      </c>
      <c r="W214" s="1" t="str">
        <f>IFERROR(VLOOKUP(V214,CAPTURE_SITE_INFO!$B$3:$U$501,2,FALSE),"")</f>
        <v/>
      </c>
      <c r="X214" s="1" t="str">
        <f>IFERROR(VLOOKUP($V214,CAPTURE_SITE_INFO!$B$3:$U$501,3,FALSE),"")</f>
        <v/>
      </c>
      <c r="Y214" s="189" t="str">
        <f>IFERROR(VLOOKUP($V214,CAPTURE_SITE_INFO!$B$3:$U$501,4,FALSE),"")</f>
        <v/>
      </c>
      <c r="Z214" s="1" t="str">
        <f>IFERROR(VLOOKUP($V214,CAPTURE_SITE_INFO!$B$3:$U$501,5,FALSE),"")</f>
        <v/>
      </c>
      <c r="AA214" s="1" t="str">
        <f>IFERROR(VLOOKUP($V214,CAPTURE_SITE_INFO!$B$3:$U$501,6,FALSE),"")</f>
        <v/>
      </c>
      <c r="AB214" s="1" t="str">
        <f>IFERROR(VLOOKUP($V214,CAPTURE_SITE_INFO!$B$3:$U$501,7,FALSE),"")</f>
        <v/>
      </c>
      <c r="AC214" s="1" t="str">
        <f>IFERROR(VLOOKUP($V214,CAPTURE_SITE_INFO!$B$3:$U$501,8,FALSE),"")</f>
        <v/>
      </c>
      <c r="AD214" s="16" t="str">
        <f>IFERROR(VLOOKUP($V214,CAPTURE_SITE_INFO!$B$3:$U$501,9,FALSE),"")</f>
        <v/>
      </c>
      <c r="AE214" s="16" t="str">
        <f>IFERROR(VLOOKUP($V214,CAPTURE_SITE_INFO!$B$3:$U$501,10,FALSE),"")</f>
        <v/>
      </c>
      <c r="AF214" s="190" t="str">
        <f>IFERROR(VLOOKUP($V214,CAPTURE_SITE_INFO!$B$3:$U$501,11,FALSE),"")</f>
        <v/>
      </c>
      <c r="AG214" s="190" t="str">
        <f>IFERROR(VLOOKUP($V214,CAPTURE_SITE_INFO!$B$3:$U$501,12,FALSE),"")</f>
        <v/>
      </c>
      <c r="AH214" s="1" t="str">
        <f>IFERROR(VLOOKUP($V214,CAPTURE_SITE_INFO!$B$3:$U$501,13,FALSE),"")</f>
        <v/>
      </c>
      <c r="AI214" s="1" t="str">
        <f>IFERROR(VLOOKUP($V214,CAPTURE_SITE_INFO!$B$3:$U$501,14,FALSE),"")</f>
        <v/>
      </c>
      <c r="AJ214" s="1" t="str">
        <f>IFERROR(VLOOKUP($V214,CAPTURE_SITE_INFO!$B$3:$U$501,15,FALSE),"")</f>
        <v/>
      </c>
      <c r="AK214" s="1" t="str">
        <f>IFERROR(VLOOKUP($V214,CAPTURE_SITE_INFO!$B$3:$U$501,16,FALSE),"")</f>
        <v/>
      </c>
      <c r="AL214" s="1" t="str">
        <f>IFERROR(VLOOKUP($V214,CAPTURE_SITE_INFO!$B$3:$U$501,17,FALSE),"")</f>
        <v/>
      </c>
      <c r="AM214" s="1" t="str">
        <f>IFERROR(VLOOKUP($V214,CAPTURE_SITE_INFO!$B$3:$U$501,18,FALSE),"")</f>
        <v/>
      </c>
      <c r="AN214" s="1" t="str">
        <f>IFERROR(VLOOKUP($V214,CAPTURE_SITE_INFO!$B$3:$U$501,19,FALSE),"")</f>
        <v/>
      </c>
      <c r="AO214" s="1" t="str">
        <f>IFERROR(VLOOKUP($V214,CAPTURE_SITE_INFO!$B$3:$U$501,20,FALSE),"")</f>
        <v/>
      </c>
      <c r="AP214" s="1" t="str">
        <f>IFERROR(VLOOKUP($V214,CAPTURE_SITE_INFO!$B$3:$V$501,21,FALSE),"")</f>
        <v/>
      </c>
    </row>
    <row r="215" spans="1:42" x14ac:dyDescent="0.25">
      <c r="A215" s="1" t="str">
        <f t="shared" si="6"/>
        <v/>
      </c>
      <c r="B215" s="1" t="str">
        <f>IF(CAPTURE_DATA!O216="NOBATS___","NOBATS",IF(CAPTURE_DATA!O216="___","",CAPTURE_DATA!O216))</f>
        <v/>
      </c>
      <c r="C215" s="1" t="str">
        <f t="shared" si="7"/>
        <v/>
      </c>
      <c r="D215" s="1" t="str">
        <f>IF(CAPTURE_DATA!Q216 = 0,"",CAPTURE_DATA!Q216)</f>
        <v/>
      </c>
      <c r="E215" s="1" t="str">
        <f>IF(CAPTURE_DATA!R216 = 0,"",CAPTURE_DATA!R216)</f>
        <v/>
      </c>
      <c r="F215" s="1" t="str">
        <f>IF(CAPTURE_DATA!S216 = 0,"",CAPTURE_DATA!S216)</f>
        <v/>
      </c>
      <c r="G215" s="1" t="str">
        <f>IF(CAPTURE_DATA!T216=0,"",CAPTURE_DATA!T216)</f>
        <v/>
      </c>
      <c r="H215" s="1" t="str">
        <f>IF(CAPTURE_DATA!U216=0,"",CAPTURE_DATA!U216)</f>
        <v/>
      </c>
      <c r="I215" s="1" t="str">
        <f>IF(CAPTURE_DATA!V216=0,"",CAPTURE_DATA!V216)</f>
        <v/>
      </c>
      <c r="J215" s="1" t="str">
        <f>IF(CAPTURE_DATA!W216=0,"",CAPTURE_DATA!W216)</f>
        <v/>
      </c>
      <c r="K215" s="1" t="str">
        <f>IF(CAPTURE_DATA!X216="","",CAPTURE_DATA!X216)</f>
        <v/>
      </c>
      <c r="L215" s="1" t="str">
        <f>IF(CAPTURE_DATA!Y216="","",CAPTURE_DATA!Y216)</f>
        <v/>
      </c>
      <c r="M215" s="1" t="str">
        <f>IF(CAPTURE_DATA!Z216="","",CAPTURE_DATA!Z216)</f>
        <v/>
      </c>
      <c r="N215" s="1" t="str">
        <f>IF(CAPTURE_DATA!AA216=0,"",CAPTURE_DATA!AA216)</f>
        <v/>
      </c>
      <c r="O215" s="1" t="str">
        <f>IF(CAPTURE_DATA!AB216=0,"",CAPTURE_DATA!AB216)</f>
        <v/>
      </c>
      <c r="P215" s="1" t="str">
        <f>IF(CAPTURE_DATA!AC216="-","",CAPTURE_DATA!AC216)</f>
        <v/>
      </c>
      <c r="Q215" s="1" t="str">
        <f>IF(CAPTURE_DATA!AD216=0,"",CAPTURE_DATA!AD216)</f>
        <v/>
      </c>
      <c r="R215" s="1" t="str">
        <f>IF(CAPTURE_DATA!AE216=0,"",CAPTURE_DATA!AE216)</f>
        <v/>
      </c>
      <c r="S215" s="1" t="str">
        <f>IF(CAPTURE_DATA!AF216=0,"",CAPTURE_DATA!AF216)</f>
        <v/>
      </c>
      <c r="T215" s="16" t="str">
        <f>IF(B215="","",IF(B215="NBAT","",CAPTURE_DATA!A216))</f>
        <v/>
      </c>
      <c r="U215" s="1" t="str">
        <f>IF(CAPTURE_DATA!AG216=0,"",CAPTURE_DATA!AG216)</f>
        <v/>
      </c>
      <c r="V215" s="1" t="str">
        <f>IF(CAPTURE_DATA!AH216=0,"",CAPTURE_DATA!AH216)</f>
        <v/>
      </c>
      <c r="W215" s="1" t="str">
        <f>IFERROR(VLOOKUP(V215,CAPTURE_SITE_INFO!$B$3:$U$501,2,FALSE),"")</f>
        <v/>
      </c>
      <c r="X215" s="1" t="str">
        <f>IFERROR(VLOOKUP($V215,CAPTURE_SITE_INFO!$B$3:$U$501,3,FALSE),"")</f>
        <v/>
      </c>
      <c r="Y215" s="189" t="str">
        <f>IFERROR(VLOOKUP($V215,CAPTURE_SITE_INFO!$B$3:$U$501,4,FALSE),"")</f>
        <v/>
      </c>
      <c r="Z215" s="1" t="str">
        <f>IFERROR(VLOOKUP($V215,CAPTURE_SITE_INFO!$B$3:$U$501,5,FALSE),"")</f>
        <v/>
      </c>
      <c r="AA215" s="1" t="str">
        <f>IFERROR(VLOOKUP($V215,CAPTURE_SITE_INFO!$B$3:$U$501,6,FALSE),"")</f>
        <v/>
      </c>
      <c r="AB215" s="1" t="str">
        <f>IFERROR(VLOOKUP($V215,CAPTURE_SITE_INFO!$B$3:$U$501,7,FALSE),"")</f>
        <v/>
      </c>
      <c r="AC215" s="1" t="str">
        <f>IFERROR(VLOOKUP($V215,CAPTURE_SITE_INFO!$B$3:$U$501,8,FALSE),"")</f>
        <v/>
      </c>
      <c r="AD215" s="16" t="str">
        <f>IFERROR(VLOOKUP($V215,CAPTURE_SITE_INFO!$B$3:$U$501,9,FALSE),"")</f>
        <v/>
      </c>
      <c r="AE215" s="16" t="str">
        <f>IFERROR(VLOOKUP($V215,CAPTURE_SITE_INFO!$B$3:$U$501,10,FALSE),"")</f>
        <v/>
      </c>
      <c r="AF215" s="190" t="str">
        <f>IFERROR(VLOOKUP($V215,CAPTURE_SITE_INFO!$B$3:$U$501,11,FALSE),"")</f>
        <v/>
      </c>
      <c r="AG215" s="190" t="str">
        <f>IFERROR(VLOOKUP($V215,CAPTURE_SITE_INFO!$B$3:$U$501,12,FALSE),"")</f>
        <v/>
      </c>
      <c r="AH215" s="1" t="str">
        <f>IFERROR(VLOOKUP($V215,CAPTURE_SITE_INFO!$B$3:$U$501,13,FALSE),"")</f>
        <v/>
      </c>
      <c r="AI215" s="1" t="str">
        <f>IFERROR(VLOOKUP($V215,CAPTURE_SITE_INFO!$B$3:$U$501,14,FALSE),"")</f>
        <v/>
      </c>
      <c r="AJ215" s="1" t="str">
        <f>IFERROR(VLOOKUP($V215,CAPTURE_SITE_INFO!$B$3:$U$501,15,FALSE),"")</f>
        <v/>
      </c>
      <c r="AK215" s="1" t="str">
        <f>IFERROR(VLOOKUP($V215,CAPTURE_SITE_INFO!$B$3:$U$501,16,FALSE),"")</f>
        <v/>
      </c>
      <c r="AL215" s="1" t="str">
        <f>IFERROR(VLOOKUP($V215,CAPTURE_SITE_INFO!$B$3:$U$501,17,FALSE),"")</f>
        <v/>
      </c>
      <c r="AM215" s="1" t="str">
        <f>IFERROR(VLOOKUP($V215,CAPTURE_SITE_INFO!$B$3:$U$501,18,FALSE),"")</f>
        <v/>
      </c>
      <c r="AN215" s="1" t="str">
        <f>IFERROR(VLOOKUP($V215,CAPTURE_SITE_INFO!$B$3:$U$501,19,FALSE),"")</f>
        <v/>
      </c>
      <c r="AO215" s="1" t="str">
        <f>IFERROR(VLOOKUP($V215,CAPTURE_SITE_INFO!$B$3:$U$501,20,FALSE),"")</f>
        <v/>
      </c>
      <c r="AP215" s="1" t="str">
        <f>IFERROR(VLOOKUP($V215,CAPTURE_SITE_INFO!$B$3:$V$501,21,FALSE),"")</f>
        <v/>
      </c>
    </row>
    <row r="216" spans="1:42" x14ac:dyDescent="0.25">
      <c r="A216" s="1" t="str">
        <f t="shared" si="6"/>
        <v/>
      </c>
      <c r="B216" s="1" t="str">
        <f>IF(CAPTURE_DATA!O217="NOBATS___","NOBATS",IF(CAPTURE_DATA!O217="___","",CAPTURE_DATA!O217))</f>
        <v/>
      </c>
      <c r="C216" s="1" t="str">
        <f t="shared" si="7"/>
        <v/>
      </c>
      <c r="D216" s="1" t="str">
        <f>IF(CAPTURE_DATA!Q217 = 0,"",CAPTURE_DATA!Q217)</f>
        <v/>
      </c>
      <c r="E216" s="1" t="str">
        <f>IF(CAPTURE_DATA!R217 = 0,"",CAPTURE_DATA!R217)</f>
        <v/>
      </c>
      <c r="F216" s="1" t="str">
        <f>IF(CAPTURE_DATA!S217 = 0,"",CAPTURE_DATA!S217)</f>
        <v/>
      </c>
      <c r="G216" s="1" t="str">
        <f>IF(CAPTURE_DATA!T217=0,"",CAPTURE_DATA!T217)</f>
        <v/>
      </c>
      <c r="H216" s="1" t="str">
        <f>IF(CAPTURE_DATA!U217=0,"",CAPTURE_DATA!U217)</f>
        <v/>
      </c>
      <c r="I216" s="1" t="str">
        <f>IF(CAPTURE_DATA!V217=0,"",CAPTURE_DATA!V217)</f>
        <v/>
      </c>
      <c r="J216" s="1" t="str">
        <f>IF(CAPTURE_DATA!W217=0,"",CAPTURE_DATA!W217)</f>
        <v/>
      </c>
      <c r="K216" s="1" t="str">
        <f>IF(CAPTURE_DATA!X217="","",CAPTURE_DATA!X217)</f>
        <v/>
      </c>
      <c r="L216" s="1" t="str">
        <f>IF(CAPTURE_DATA!Y217="","",CAPTURE_DATA!Y217)</f>
        <v/>
      </c>
      <c r="M216" s="1" t="str">
        <f>IF(CAPTURE_DATA!Z217="","",CAPTURE_DATA!Z217)</f>
        <v/>
      </c>
      <c r="N216" s="1" t="str">
        <f>IF(CAPTURE_DATA!AA217=0,"",CAPTURE_DATA!AA217)</f>
        <v/>
      </c>
      <c r="O216" s="1" t="str">
        <f>IF(CAPTURE_DATA!AB217=0,"",CAPTURE_DATA!AB217)</f>
        <v/>
      </c>
      <c r="P216" s="1" t="str">
        <f>IF(CAPTURE_DATA!AC217="-","",CAPTURE_DATA!AC217)</f>
        <v/>
      </c>
      <c r="Q216" s="1" t="str">
        <f>IF(CAPTURE_DATA!AD217=0,"",CAPTURE_DATA!AD217)</f>
        <v/>
      </c>
      <c r="R216" s="1" t="str">
        <f>IF(CAPTURE_DATA!AE217=0,"",CAPTURE_DATA!AE217)</f>
        <v/>
      </c>
      <c r="S216" s="1" t="str">
        <f>IF(CAPTURE_DATA!AF217=0,"",CAPTURE_DATA!AF217)</f>
        <v/>
      </c>
      <c r="T216" s="16" t="str">
        <f>IF(B216="","",IF(B216="NBAT","",CAPTURE_DATA!A217))</f>
        <v/>
      </c>
      <c r="U216" s="1" t="str">
        <f>IF(CAPTURE_DATA!AG217=0,"",CAPTURE_DATA!AG217)</f>
        <v/>
      </c>
      <c r="V216" s="1" t="str">
        <f>IF(CAPTURE_DATA!AH217=0,"",CAPTURE_DATA!AH217)</f>
        <v/>
      </c>
      <c r="W216" s="1" t="str">
        <f>IFERROR(VLOOKUP(V216,CAPTURE_SITE_INFO!$B$3:$U$501,2,FALSE),"")</f>
        <v/>
      </c>
      <c r="X216" s="1" t="str">
        <f>IFERROR(VLOOKUP($V216,CAPTURE_SITE_INFO!$B$3:$U$501,3,FALSE),"")</f>
        <v/>
      </c>
      <c r="Y216" s="189" t="str">
        <f>IFERROR(VLOOKUP($V216,CAPTURE_SITE_INFO!$B$3:$U$501,4,FALSE),"")</f>
        <v/>
      </c>
      <c r="Z216" s="1" t="str">
        <f>IFERROR(VLOOKUP($V216,CAPTURE_SITE_INFO!$B$3:$U$501,5,FALSE),"")</f>
        <v/>
      </c>
      <c r="AA216" s="1" t="str">
        <f>IFERROR(VLOOKUP($V216,CAPTURE_SITE_INFO!$B$3:$U$501,6,FALSE),"")</f>
        <v/>
      </c>
      <c r="AB216" s="1" t="str">
        <f>IFERROR(VLOOKUP($V216,CAPTURE_SITE_INFO!$B$3:$U$501,7,FALSE),"")</f>
        <v/>
      </c>
      <c r="AC216" s="1" t="str">
        <f>IFERROR(VLOOKUP($V216,CAPTURE_SITE_INFO!$B$3:$U$501,8,FALSE),"")</f>
        <v/>
      </c>
      <c r="AD216" s="16" t="str">
        <f>IFERROR(VLOOKUP($V216,CAPTURE_SITE_INFO!$B$3:$U$501,9,FALSE),"")</f>
        <v/>
      </c>
      <c r="AE216" s="16" t="str">
        <f>IFERROR(VLOOKUP($V216,CAPTURE_SITE_INFO!$B$3:$U$501,10,FALSE),"")</f>
        <v/>
      </c>
      <c r="AF216" s="190" t="str">
        <f>IFERROR(VLOOKUP($V216,CAPTURE_SITE_INFO!$B$3:$U$501,11,FALSE),"")</f>
        <v/>
      </c>
      <c r="AG216" s="190" t="str">
        <f>IFERROR(VLOOKUP($V216,CAPTURE_SITE_INFO!$B$3:$U$501,12,FALSE),"")</f>
        <v/>
      </c>
      <c r="AH216" s="1" t="str">
        <f>IFERROR(VLOOKUP($V216,CAPTURE_SITE_INFO!$B$3:$U$501,13,FALSE),"")</f>
        <v/>
      </c>
      <c r="AI216" s="1" t="str">
        <f>IFERROR(VLOOKUP($V216,CAPTURE_SITE_INFO!$B$3:$U$501,14,FALSE),"")</f>
        <v/>
      </c>
      <c r="AJ216" s="1" t="str">
        <f>IFERROR(VLOOKUP($V216,CAPTURE_SITE_INFO!$B$3:$U$501,15,FALSE),"")</f>
        <v/>
      </c>
      <c r="AK216" s="1" t="str">
        <f>IFERROR(VLOOKUP($V216,CAPTURE_SITE_INFO!$B$3:$U$501,16,FALSE),"")</f>
        <v/>
      </c>
      <c r="AL216" s="1" t="str">
        <f>IFERROR(VLOOKUP($V216,CAPTURE_SITE_INFO!$B$3:$U$501,17,FALSE),"")</f>
        <v/>
      </c>
      <c r="AM216" s="1" t="str">
        <f>IFERROR(VLOOKUP($V216,CAPTURE_SITE_INFO!$B$3:$U$501,18,FALSE),"")</f>
        <v/>
      </c>
      <c r="AN216" s="1" t="str">
        <f>IFERROR(VLOOKUP($V216,CAPTURE_SITE_INFO!$B$3:$U$501,19,FALSE),"")</f>
        <v/>
      </c>
      <c r="AO216" s="1" t="str">
        <f>IFERROR(VLOOKUP($V216,CAPTURE_SITE_INFO!$B$3:$U$501,20,FALSE),"")</f>
        <v/>
      </c>
      <c r="AP216" s="1" t="str">
        <f>IFERROR(VLOOKUP($V216,CAPTURE_SITE_INFO!$B$3:$V$501,21,FALSE),"")</f>
        <v/>
      </c>
    </row>
    <row r="217" spans="1:42" x14ac:dyDescent="0.25">
      <c r="A217" s="1" t="str">
        <f t="shared" si="6"/>
        <v/>
      </c>
      <c r="B217" s="1" t="str">
        <f>IF(CAPTURE_DATA!O218="NOBATS___","NOBATS",IF(CAPTURE_DATA!O218="___","",CAPTURE_DATA!O218))</f>
        <v/>
      </c>
      <c r="C217" s="1" t="str">
        <f t="shared" si="7"/>
        <v/>
      </c>
      <c r="D217" s="1" t="str">
        <f>IF(CAPTURE_DATA!Q218 = 0,"",CAPTURE_DATA!Q218)</f>
        <v/>
      </c>
      <c r="E217" s="1" t="str">
        <f>IF(CAPTURE_DATA!R218 = 0,"",CAPTURE_DATA!R218)</f>
        <v/>
      </c>
      <c r="F217" s="1" t="str">
        <f>IF(CAPTURE_DATA!S218 = 0,"",CAPTURE_DATA!S218)</f>
        <v/>
      </c>
      <c r="G217" s="1" t="str">
        <f>IF(CAPTURE_DATA!T218=0,"",CAPTURE_DATA!T218)</f>
        <v/>
      </c>
      <c r="H217" s="1" t="str">
        <f>IF(CAPTURE_DATA!U218=0,"",CAPTURE_DATA!U218)</f>
        <v/>
      </c>
      <c r="I217" s="1" t="str">
        <f>IF(CAPTURE_DATA!V218=0,"",CAPTURE_DATA!V218)</f>
        <v/>
      </c>
      <c r="J217" s="1" t="str">
        <f>IF(CAPTURE_DATA!W218=0,"",CAPTURE_DATA!W218)</f>
        <v/>
      </c>
      <c r="K217" s="1" t="str">
        <f>IF(CAPTURE_DATA!X218="","",CAPTURE_DATA!X218)</f>
        <v/>
      </c>
      <c r="L217" s="1" t="str">
        <f>IF(CAPTURE_DATA!Y218="","",CAPTURE_DATA!Y218)</f>
        <v/>
      </c>
      <c r="M217" s="1" t="str">
        <f>IF(CAPTURE_DATA!Z218="","",CAPTURE_DATA!Z218)</f>
        <v/>
      </c>
      <c r="N217" s="1" t="str">
        <f>IF(CAPTURE_DATA!AA218=0,"",CAPTURE_DATA!AA218)</f>
        <v/>
      </c>
      <c r="O217" s="1" t="str">
        <f>IF(CAPTURE_DATA!AB218=0,"",CAPTURE_DATA!AB218)</f>
        <v/>
      </c>
      <c r="P217" s="1" t="str">
        <f>IF(CAPTURE_DATA!AC218="-","",CAPTURE_DATA!AC218)</f>
        <v/>
      </c>
      <c r="Q217" s="1" t="str">
        <f>IF(CAPTURE_DATA!AD218=0,"",CAPTURE_DATA!AD218)</f>
        <v/>
      </c>
      <c r="R217" s="1" t="str">
        <f>IF(CAPTURE_DATA!AE218=0,"",CAPTURE_DATA!AE218)</f>
        <v/>
      </c>
      <c r="S217" s="1" t="str">
        <f>IF(CAPTURE_DATA!AF218=0,"",CAPTURE_DATA!AF218)</f>
        <v/>
      </c>
      <c r="T217" s="16" t="str">
        <f>IF(B217="","",IF(B217="NBAT","",CAPTURE_DATA!A218))</f>
        <v/>
      </c>
      <c r="U217" s="1" t="str">
        <f>IF(CAPTURE_DATA!AG218=0,"",CAPTURE_DATA!AG218)</f>
        <v/>
      </c>
      <c r="V217" s="1" t="str">
        <f>IF(CAPTURE_DATA!AH218=0,"",CAPTURE_DATA!AH218)</f>
        <v/>
      </c>
      <c r="W217" s="1" t="str">
        <f>IFERROR(VLOOKUP(V217,CAPTURE_SITE_INFO!$B$3:$U$501,2,FALSE),"")</f>
        <v/>
      </c>
      <c r="X217" s="1" t="str">
        <f>IFERROR(VLOOKUP($V217,CAPTURE_SITE_INFO!$B$3:$U$501,3,FALSE),"")</f>
        <v/>
      </c>
      <c r="Y217" s="189" t="str">
        <f>IFERROR(VLOOKUP($V217,CAPTURE_SITE_INFO!$B$3:$U$501,4,FALSE),"")</f>
        <v/>
      </c>
      <c r="Z217" s="1" t="str">
        <f>IFERROR(VLOOKUP($V217,CAPTURE_SITE_INFO!$B$3:$U$501,5,FALSE),"")</f>
        <v/>
      </c>
      <c r="AA217" s="1" t="str">
        <f>IFERROR(VLOOKUP($V217,CAPTURE_SITE_INFO!$B$3:$U$501,6,FALSE),"")</f>
        <v/>
      </c>
      <c r="AB217" s="1" t="str">
        <f>IFERROR(VLOOKUP($V217,CAPTURE_SITE_INFO!$B$3:$U$501,7,FALSE),"")</f>
        <v/>
      </c>
      <c r="AC217" s="1" t="str">
        <f>IFERROR(VLOOKUP($V217,CAPTURE_SITE_INFO!$B$3:$U$501,8,FALSE),"")</f>
        <v/>
      </c>
      <c r="AD217" s="16" t="str">
        <f>IFERROR(VLOOKUP($V217,CAPTURE_SITE_INFO!$B$3:$U$501,9,FALSE),"")</f>
        <v/>
      </c>
      <c r="AE217" s="16" t="str">
        <f>IFERROR(VLOOKUP($V217,CAPTURE_SITE_INFO!$B$3:$U$501,10,FALSE),"")</f>
        <v/>
      </c>
      <c r="AF217" s="190" t="str">
        <f>IFERROR(VLOOKUP($V217,CAPTURE_SITE_INFO!$B$3:$U$501,11,FALSE),"")</f>
        <v/>
      </c>
      <c r="AG217" s="190" t="str">
        <f>IFERROR(VLOOKUP($V217,CAPTURE_SITE_INFO!$B$3:$U$501,12,FALSE),"")</f>
        <v/>
      </c>
      <c r="AH217" s="1" t="str">
        <f>IFERROR(VLOOKUP($V217,CAPTURE_SITE_INFO!$B$3:$U$501,13,FALSE),"")</f>
        <v/>
      </c>
      <c r="AI217" s="1" t="str">
        <f>IFERROR(VLOOKUP($V217,CAPTURE_SITE_INFO!$B$3:$U$501,14,FALSE),"")</f>
        <v/>
      </c>
      <c r="AJ217" s="1" t="str">
        <f>IFERROR(VLOOKUP($V217,CAPTURE_SITE_INFO!$B$3:$U$501,15,FALSE),"")</f>
        <v/>
      </c>
      <c r="AK217" s="1" t="str">
        <f>IFERROR(VLOOKUP($V217,CAPTURE_SITE_INFO!$B$3:$U$501,16,FALSE),"")</f>
        <v/>
      </c>
      <c r="AL217" s="1" t="str">
        <f>IFERROR(VLOOKUP($V217,CAPTURE_SITE_INFO!$B$3:$U$501,17,FALSE),"")</f>
        <v/>
      </c>
      <c r="AM217" s="1" t="str">
        <f>IFERROR(VLOOKUP($V217,CAPTURE_SITE_INFO!$B$3:$U$501,18,FALSE),"")</f>
        <v/>
      </c>
      <c r="AN217" s="1" t="str">
        <f>IFERROR(VLOOKUP($V217,CAPTURE_SITE_INFO!$B$3:$U$501,19,FALSE),"")</f>
        <v/>
      </c>
      <c r="AO217" s="1" t="str">
        <f>IFERROR(VLOOKUP($V217,CAPTURE_SITE_INFO!$B$3:$U$501,20,FALSE),"")</f>
        <v/>
      </c>
      <c r="AP217" s="1" t="str">
        <f>IFERROR(VLOOKUP($V217,CAPTURE_SITE_INFO!$B$3:$V$501,21,FALSE),"")</f>
        <v/>
      </c>
    </row>
    <row r="218" spans="1:42" x14ac:dyDescent="0.25">
      <c r="A218" s="1" t="str">
        <f t="shared" si="6"/>
        <v/>
      </c>
      <c r="B218" s="1" t="str">
        <f>IF(CAPTURE_DATA!O219="NOBATS___","NOBATS",IF(CAPTURE_DATA!O219="___","",CAPTURE_DATA!O219))</f>
        <v/>
      </c>
      <c r="C218" s="1" t="str">
        <f t="shared" si="7"/>
        <v/>
      </c>
      <c r="D218" s="1" t="str">
        <f>IF(CAPTURE_DATA!Q219 = 0,"",CAPTURE_DATA!Q219)</f>
        <v/>
      </c>
      <c r="E218" s="1" t="str">
        <f>IF(CAPTURE_DATA!R219 = 0,"",CAPTURE_DATA!R219)</f>
        <v/>
      </c>
      <c r="F218" s="1" t="str">
        <f>IF(CAPTURE_DATA!S219 = 0,"",CAPTURE_DATA!S219)</f>
        <v/>
      </c>
      <c r="G218" s="1" t="str">
        <f>IF(CAPTURE_DATA!T219=0,"",CAPTURE_DATA!T219)</f>
        <v/>
      </c>
      <c r="H218" s="1" t="str">
        <f>IF(CAPTURE_DATA!U219=0,"",CAPTURE_DATA!U219)</f>
        <v/>
      </c>
      <c r="I218" s="1" t="str">
        <f>IF(CAPTURE_DATA!V219=0,"",CAPTURE_DATA!V219)</f>
        <v/>
      </c>
      <c r="J218" s="1" t="str">
        <f>IF(CAPTURE_DATA!W219=0,"",CAPTURE_DATA!W219)</f>
        <v/>
      </c>
      <c r="K218" s="1" t="str">
        <f>IF(CAPTURE_DATA!X219="","",CAPTURE_DATA!X219)</f>
        <v/>
      </c>
      <c r="L218" s="1" t="str">
        <f>IF(CAPTURE_DATA!Y219="","",CAPTURE_DATA!Y219)</f>
        <v/>
      </c>
      <c r="M218" s="1" t="str">
        <f>IF(CAPTURE_DATA!Z219="","",CAPTURE_DATA!Z219)</f>
        <v/>
      </c>
      <c r="N218" s="1" t="str">
        <f>IF(CAPTURE_DATA!AA219=0,"",CAPTURE_DATA!AA219)</f>
        <v/>
      </c>
      <c r="O218" s="1" t="str">
        <f>IF(CAPTURE_DATA!AB219=0,"",CAPTURE_DATA!AB219)</f>
        <v/>
      </c>
      <c r="P218" s="1" t="str">
        <f>IF(CAPTURE_DATA!AC219="-","",CAPTURE_DATA!AC219)</f>
        <v/>
      </c>
      <c r="Q218" s="1" t="str">
        <f>IF(CAPTURE_DATA!AD219=0,"",CAPTURE_DATA!AD219)</f>
        <v/>
      </c>
      <c r="R218" s="1" t="str">
        <f>IF(CAPTURE_DATA!AE219=0,"",CAPTURE_DATA!AE219)</f>
        <v/>
      </c>
      <c r="S218" s="1" t="str">
        <f>IF(CAPTURE_DATA!AF219=0,"",CAPTURE_DATA!AF219)</f>
        <v/>
      </c>
      <c r="T218" s="16" t="str">
        <f>IF(B218="","",IF(B218="NBAT","",CAPTURE_DATA!A219))</f>
        <v/>
      </c>
      <c r="U218" s="1" t="str">
        <f>IF(CAPTURE_DATA!AG219=0,"",CAPTURE_DATA!AG219)</f>
        <v/>
      </c>
      <c r="V218" s="1" t="str">
        <f>IF(CAPTURE_DATA!AH219=0,"",CAPTURE_DATA!AH219)</f>
        <v/>
      </c>
      <c r="W218" s="1" t="str">
        <f>IFERROR(VLOOKUP(V218,CAPTURE_SITE_INFO!$B$3:$U$501,2,FALSE),"")</f>
        <v/>
      </c>
      <c r="X218" s="1" t="str">
        <f>IFERROR(VLOOKUP($V218,CAPTURE_SITE_INFO!$B$3:$U$501,3,FALSE),"")</f>
        <v/>
      </c>
      <c r="Y218" s="189" t="str">
        <f>IFERROR(VLOOKUP($V218,CAPTURE_SITE_INFO!$B$3:$U$501,4,FALSE),"")</f>
        <v/>
      </c>
      <c r="Z218" s="1" t="str">
        <f>IFERROR(VLOOKUP($V218,CAPTURE_SITE_INFO!$B$3:$U$501,5,FALSE),"")</f>
        <v/>
      </c>
      <c r="AA218" s="1" t="str">
        <f>IFERROR(VLOOKUP($V218,CAPTURE_SITE_INFO!$B$3:$U$501,6,FALSE),"")</f>
        <v/>
      </c>
      <c r="AB218" s="1" t="str">
        <f>IFERROR(VLOOKUP($V218,CAPTURE_SITE_INFO!$B$3:$U$501,7,FALSE),"")</f>
        <v/>
      </c>
      <c r="AC218" s="1" t="str">
        <f>IFERROR(VLOOKUP($V218,CAPTURE_SITE_INFO!$B$3:$U$501,8,FALSE),"")</f>
        <v/>
      </c>
      <c r="AD218" s="16" t="str">
        <f>IFERROR(VLOOKUP($V218,CAPTURE_SITE_INFO!$B$3:$U$501,9,FALSE),"")</f>
        <v/>
      </c>
      <c r="AE218" s="16" t="str">
        <f>IFERROR(VLOOKUP($V218,CAPTURE_SITE_INFO!$B$3:$U$501,10,FALSE),"")</f>
        <v/>
      </c>
      <c r="AF218" s="190" t="str">
        <f>IFERROR(VLOOKUP($V218,CAPTURE_SITE_INFO!$B$3:$U$501,11,FALSE),"")</f>
        <v/>
      </c>
      <c r="AG218" s="190" t="str">
        <f>IFERROR(VLOOKUP($V218,CAPTURE_SITE_INFO!$B$3:$U$501,12,FALSE),"")</f>
        <v/>
      </c>
      <c r="AH218" s="1" t="str">
        <f>IFERROR(VLOOKUP($V218,CAPTURE_SITE_INFO!$B$3:$U$501,13,FALSE),"")</f>
        <v/>
      </c>
      <c r="AI218" s="1" t="str">
        <f>IFERROR(VLOOKUP($V218,CAPTURE_SITE_INFO!$B$3:$U$501,14,FALSE),"")</f>
        <v/>
      </c>
      <c r="AJ218" s="1" t="str">
        <f>IFERROR(VLOOKUP($V218,CAPTURE_SITE_INFO!$B$3:$U$501,15,FALSE),"")</f>
        <v/>
      </c>
      <c r="AK218" s="1" t="str">
        <f>IFERROR(VLOOKUP($V218,CAPTURE_SITE_INFO!$B$3:$U$501,16,FALSE),"")</f>
        <v/>
      </c>
      <c r="AL218" s="1" t="str">
        <f>IFERROR(VLOOKUP($V218,CAPTURE_SITE_INFO!$B$3:$U$501,17,FALSE),"")</f>
        <v/>
      </c>
      <c r="AM218" s="1" t="str">
        <f>IFERROR(VLOOKUP($V218,CAPTURE_SITE_INFO!$B$3:$U$501,18,FALSE),"")</f>
        <v/>
      </c>
      <c r="AN218" s="1" t="str">
        <f>IFERROR(VLOOKUP($V218,CAPTURE_SITE_INFO!$B$3:$U$501,19,FALSE),"")</f>
        <v/>
      </c>
      <c r="AO218" s="1" t="str">
        <f>IFERROR(VLOOKUP($V218,CAPTURE_SITE_INFO!$B$3:$U$501,20,FALSE),"")</f>
        <v/>
      </c>
      <c r="AP218" s="1" t="str">
        <f>IFERROR(VLOOKUP($V218,CAPTURE_SITE_INFO!$B$3:$V$501,21,FALSE),"")</f>
        <v/>
      </c>
    </row>
    <row r="219" spans="1:42" x14ac:dyDescent="0.25">
      <c r="A219" s="1" t="str">
        <f t="shared" si="6"/>
        <v/>
      </c>
      <c r="B219" s="1" t="str">
        <f>IF(CAPTURE_DATA!O220="NOBATS___","NOBATS",IF(CAPTURE_DATA!O220="___","",CAPTURE_DATA!O220))</f>
        <v/>
      </c>
      <c r="C219" s="1" t="str">
        <f t="shared" si="7"/>
        <v/>
      </c>
      <c r="D219" s="1" t="str">
        <f>IF(CAPTURE_DATA!Q220 = 0,"",CAPTURE_DATA!Q220)</f>
        <v/>
      </c>
      <c r="E219" s="1" t="str">
        <f>IF(CAPTURE_DATA!R220 = 0,"",CAPTURE_DATA!R220)</f>
        <v/>
      </c>
      <c r="F219" s="1" t="str">
        <f>IF(CAPTURE_DATA!S220 = 0,"",CAPTURE_DATA!S220)</f>
        <v/>
      </c>
      <c r="G219" s="1" t="str">
        <f>IF(CAPTURE_DATA!T220=0,"",CAPTURE_DATA!T220)</f>
        <v/>
      </c>
      <c r="H219" s="1" t="str">
        <f>IF(CAPTURE_DATA!U220=0,"",CAPTURE_DATA!U220)</f>
        <v/>
      </c>
      <c r="I219" s="1" t="str">
        <f>IF(CAPTURE_DATA!V220=0,"",CAPTURE_DATA!V220)</f>
        <v/>
      </c>
      <c r="J219" s="1" t="str">
        <f>IF(CAPTURE_DATA!W220=0,"",CAPTURE_DATA!W220)</f>
        <v/>
      </c>
      <c r="K219" s="1" t="str">
        <f>IF(CAPTURE_DATA!X220="","",CAPTURE_DATA!X220)</f>
        <v/>
      </c>
      <c r="L219" s="1" t="str">
        <f>IF(CAPTURE_DATA!Y220="","",CAPTURE_DATA!Y220)</f>
        <v/>
      </c>
      <c r="M219" s="1" t="str">
        <f>IF(CAPTURE_DATA!Z220="","",CAPTURE_DATA!Z220)</f>
        <v/>
      </c>
      <c r="N219" s="1" t="str">
        <f>IF(CAPTURE_DATA!AA220=0,"",CAPTURE_DATA!AA220)</f>
        <v/>
      </c>
      <c r="O219" s="1" t="str">
        <f>IF(CAPTURE_DATA!AB220=0,"",CAPTURE_DATA!AB220)</f>
        <v/>
      </c>
      <c r="P219" s="1" t="str">
        <f>IF(CAPTURE_DATA!AC220="-","",CAPTURE_DATA!AC220)</f>
        <v/>
      </c>
      <c r="Q219" s="1" t="str">
        <f>IF(CAPTURE_DATA!AD220=0,"",CAPTURE_DATA!AD220)</f>
        <v/>
      </c>
      <c r="R219" s="1" t="str">
        <f>IF(CAPTURE_DATA!AE220=0,"",CAPTURE_DATA!AE220)</f>
        <v/>
      </c>
      <c r="S219" s="1" t="str">
        <f>IF(CAPTURE_DATA!AF220=0,"",CAPTURE_DATA!AF220)</f>
        <v/>
      </c>
      <c r="T219" s="16" t="str">
        <f>IF(B219="","",IF(B219="NBAT","",CAPTURE_DATA!A220))</f>
        <v/>
      </c>
      <c r="U219" s="1" t="str">
        <f>IF(CAPTURE_DATA!AG220=0,"",CAPTURE_DATA!AG220)</f>
        <v/>
      </c>
      <c r="V219" s="1" t="str">
        <f>IF(CAPTURE_DATA!AH220=0,"",CAPTURE_DATA!AH220)</f>
        <v/>
      </c>
      <c r="W219" s="1" t="str">
        <f>IFERROR(VLOOKUP(V219,CAPTURE_SITE_INFO!$B$3:$U$501,2,FALSE),"")</f>
        <v/>
      </c>
      <c r="X219" s="1" t="str">
        <f>IFERROR(VLOOKUP($V219,CAPTURE_SITE_INFO!$B$3:$U$501,3,FALSE),"")</f>
        <v/>
      </c>
      <c r="Y219" s="189" t="str">
        <f>IFERROR(VLOOKUP($V219,CAPTURE_SITE_INFO!$B$3:$U$501,4,FALSE),"")</f>
        <v/>
      </c>
      <c r="Z219" s="1" t="str">
        <f>IFERROR(VLOOKUP($V219,CAPTURE_SITE_INFO!$B$3:$U$501,5,FALSE),"")</f>
        <v/>
      </c>
      <c r="AA219" s="1" t="str">
        <f>IFERROR(VLOOKUP($V219,CAPTURE_SITE_INFO!$B$3:$U$501,6,FALSE),"")</f>
        <v/>
      </c>
      <c r="AB219" s="1" t="str">
        <f>IFERROR(VLOOKUP($V219,CAPTURE_SITE_INFO!$B$3:$U$501,7,FALSE),"")</f>
        <v/>
      </c>
      <c r="AC219" s="1" t="str">
        <f>IFERROR(VLOOKUP($V219,CAPTURE_SITE_INFO!$B$3:$U$501,8,FALSE),"")</f>
        <v/>
      </c>
      <c r="AD219" s="16" t="str">
        <f>IFERROR(VLOOKUP($V219,CAPTURE_SITE_INFO!$B$3:$U$501,9,FALSE),"")</f>
        <v/>
      </c>
      <c r="AE219" s="16" t="str">
        <f>IFERROR(VLOOKUP($V219,CAPTURE_SITE_INFO!$B$3:$U$501,10,FALSE),"")</f>
        <v/>
      </c>
      <c r="AF219" s="190" t="str">
        <f>IFERROR(VLOOKUP($V219,CAPTURE_SITE_INFO!$B$3:$U$501,11,FALSE),"")</f>
        <v/>
      </c>
      <c r="AG219" s="190" t="str">
        <f>IFERROR(VLOOKUP($V219,CAPTURE_SITE_INFO!$B$3:$U$501,12,FALSE),"")</f>
        <v/>
      </c>
      <c r="AH219" s="1" t="str">
        <f>IFERROR(VLOOKUP($V219,CAPTURE_SITE_INFO!$B$3:$U$501,13,FALSE),"")</f>
        <v/>
      </c>
      <c r="AI219" s="1" t="str">
        <f>IFERROR(VLOOKUP($V219,CAPTURE_SITE_INFO!$B$3:$U$501,14,FALSE),"")</f>
        <v/>
      </c>
      <c r="AJ219" s="1" t="str">
        <f>IFERROR(VLOOKUP($V219,CAPTURE_SITE_INFO!$B$3:$U$501,15,FALSE),"")</f>
        <v/>
      </c>
      <c r="AK219" s="1" t="str">
        <f>IFERROR(VLOOKUP($V219,CAPTURE_SITE_INFO!$B$3:$U$501,16,FALSE),"")</f>
        <v/>
      </c>
      <c r="AL219" s="1" t="str">
        <f>IFERROR(VLOOKUP($V219,CAPTURE_SITE_INFO!$B$3:$U$501,17,FALSE),"")</f>
        <v/>
      </c>
      <c r="AM219" s="1" t="str">
        <f>IFERROR(VLOOKUP($V219,CAPTURE_SITE_INFO!$B$3:$U$501,18,FALSE),"")</f>
        <v/>
      </c>
      <c r="AN219" s="1" t="str">
        <f>IFERROR(VLOOKUP($V219,CAPTURE_SITE_INFO!$B$3:$U$501,19,FALSE),"")</f>
        <v/>
      </c>
      <c r="AO219" s="1" t="str">
        <f>IFERROR(VLOOKUP($V219,CAPTURE_SITE_INFO!$B$3:$U$501,20,FALSE),"")</f>
        <v/>
      </c>
      <c r="AP219" s="1" t="str">
        <f>IFERROR(VLOOKUP($V219,CAPTURE_SITE_INFO!$B$3:$V$501,21,FALSE),"")</f>
        <v/>
      </c>
    </row>
    <row r="220" spans="1:42" x14ac:dyDescent="0.25">
      <c r="A220" s="1" t="str">
        <f t="shared" si="6"/>
        <v/>
      </c>
      <c r="B220" s="1" t="str">
        <f>IF(CAPTURE_DATA!O221="NOBATS___","NOBATS",IF(CAPTURE_DATA!O221="___","",CAPTURE_DATA!O221))</f>
        <v/>
      </c>
      <c r="C220" s="1" t="str">
        <f t="shared" si="7"/>
        <v/>
      </c>
      <c r="D220" s="1" t="str">
        <f>IF(CAPTURE_DATA!Q221 = 0,"",CAPTURE_DATA!Q221)</f>
        <v/>
      </c>
      <c r="E220" s="1" t="str">
        <f>IF(CAPTURE_DATA!R221 = 0,"",CAPTURE_DATA!R221)</f>
        <v/>
      </c>
      <c r="F220" s="1" t="str">
        <f>IF(CAPTURE_DATA!S221 = 0,"",CAPTURE_DATA!S221)</f>
        <v/>
      </c>
      <c r="G220" s="1" t="str">
        <f>IF(CAPTURE_DATA!T221=0,"",CAPTURE_DATA!T221)</f>
        <v/>
      </c>
      <c r="H220" s="1" t="str">
        <f>IF(CAPTURE_DATA!U221=0,"",CAPTURE_DATA!U221)</f>
        <v/>
      </c>
      <c r="I220" s="1" t="str">
        <f>IF(CAPTURE_DATA!V221=0,"",CAPTURE_DATA!V221)</f>
        <v/>
      </c>
      <c r="J220" s="1" t="str">
        <f>IF(CAPTURE_DATA!W221=0,"",CAPTURE_DATA!W221)</f>
        <v/>
      </c>
      <c r="K220" s="1" t="str">
        <f>IF(CAPTURE_DATA!X221="","",CAPTURE_DATA!X221)</f>
        <v/>
      </c>
      <c r="L220" s="1" t="str">
        <f>IF(CAPTURE_DATA!Y221="","",CAPTURE_DATA!Y221)</f>
        <v/>
      </c>
      <c r="M220" s="1" t="str">
        <f>IF(CAPTURE_DATA!Z221="","",CAPTURE_DATA!Z221)</f>
        <v/>
      </c>
      <c r="N220" s="1" t="str">
        <f>IF(CAPTURE_DATA!AA221=0,"",CAPTURE_DATA!AA221)</f>
        <v/>
      </c>
      <c r="O220" s="1" t="str">
        <f>IF(CAPTURE_DATA!AB221=0,"",CAPTURE_DATA!AB221)</f>
        <v/>
      </c>
      <c r="P220" s="1" t="str">
        <f>IF(CAPTURE_DATA!AC221="-","",CAPTURE_DATA!AC221)</f>
        <v/>
      </c>
      <c r="Q220" s="1" t="str">
        <f>IF(CAPTURE_DATA!AD221=0,"",CAPTURE_DATA!AD221)</f>
        <v/>
      </c>
      <c r="R220" s="1" t="str">
        <f>IF(CAPTURE_DATA!AE221=0,"",CAPTURE_DATA!AE221)</f>
        <v/>
      </c>
      <c r="S220" s="1" t="str">
        <f>IF(CAPTURE_DATA!AF221=0,"",CAPTURE_DATA!AF221)</f>
        <v/>
      </c>
      <c r="T220" s="16" t="str">
        <f>IF(B220="","",IF(B220="NBAT","",CAPTURE_DATA!A221))</f>
        <v/>
      </c>
      <c r="U220" s="1" t="str">
        <f>IF(CAPTURE_DATA!AG221=0,"",CAPTURE_DATA!AG221)</f>
        <v/>
      </c>
      <c r="V220" s="1" t="str">
        <f>IF(CAPTURE_DATA!AH221=0,"",CAPTURE_DATA!AH221)</f>
        <v/>
      </c>
      <c r="W220" s="1" t="str">
        <f>IFERROR(VLOOKUP(V220,CAPTURE_SITE_INFO!$B$3:$U$501,2,FALSE),"")</f>
        <v/>
      </c>
      <c r="X220" s="1" t="str">
        <f>IFERROR(VLOOKUP($V220,CAPTURE_SITE_INFO!$B$3:$U$501,3,FALSE),"")</f>
        <v/>
      </c>
      <c r="Y220" s="189" t="str">
        <f>IFERROR(VLOOKUP($V220,CAPTURE_SITE_INFO!$B$3:$U$501,4,FALSE),"")</f>
        <v/>
      </c>
      <c r="Z220" s="1" t="str">
        <f>IFERROR(VLOOKUP($V220,CAPTURE_SITE_INFO!$B$3:$U$501,5,FALSE),"")</f>
        <v/>
      </c>
      <c r="AA220" s="1" t="str">
        <f>IFERROR(VLOOKUP($V220,CAPTURE_SITE_INFO!$B$3:$U$501,6,FALSE),"")</f>
        <v/>
      </c>
      <c r="AB220" s="1" t="str">
        <f>IFERROR(VLOOKUP($V220,CAPTURE_SITE_INFO!$B$3:$U$501,7,FALSE),"")</f>
        <v/>
      </c>
      <c r="AC220" s="1" t="str">
        <f>IFERROR(VLOOKUP($V220,CAPTURE_SITE_INFO!$B$3:$U$501,8,FALSE),"")</f>
        <v/>
      </c>
      <c r="AD220" s="16" t="str">
        <f>IFERROR(VLOOKUP($V220,CAPTURE_SITE_INFO!$B$3:$U$501,9,FALSE),"")</f>
        <v/>
      </c>
      <c r="AE220" s="16" t="str">
        <f>IFERROR(VLOOKUP($V220,CAPTURE_SITE_INFO!$B$3:$U$501,10,FALSE),"")</f>
        <v/>
      </c>
      <c r="AF220" s="190" t="str">
        <f>IFERROR(VLOOKUP($V220,CAPTURE_SITE_INFO!$B$3:$U$501,11,FALSE),"")</f>
        <v/>
      </c>
      <c r="AG220" s="190" t="str">
        <f>IFERROR(VLOOKUP($V220,CAPTURE_SITE_INFO!$B$3:$U$501,12,FALSE),"")</f>
        <v/>
      </c>
      <c r="AH220" s="1" t="str">
        <f>IFERROR(VLOOKUP($V220,CAPTURE_SITE_INFO!$B$3:$U$501,13,FALSE),"")</f>
        <v/>
      </c>
      <c r="AI220" s="1" t="str">
        <f>IFERROR(VLOOKUP($V220,CAPTURE_SITE_INFO!$B$3:$U$501,14,FALSE),"")</f>
        <v/>
      </c>
      <c r="AJ220" s="1" t="str">
        <f>IFERROR(VLOOKUP($V220,CAPTURE_SITE_INFO!$B$3:$U$501,15,FALSE),"")</f>
        <v/>
      </c>
      <c r="AK220" s="1" t="str">
        <f>IFERROR(VLOOKUP($V220,CAPTURE_SITE_INFO!$B$3:$U$501,16,FALSE),"")</f>
        <v/>
      </c>
      <c r="AL220" s="1" t="str">
        <f>IFERROR(VLOOKUP($V220,CAPTURE_SITE_INFO!$B$3:$U$501,17,FALSE),"")</f>
        <v/>
      </c>
      <c r="AM220" s="1" t="str">
        <f>IFERROR(VLOOKUP($V220,CAPTURE_SITE_INFO!$B$3:$U$501,18,FALSE),"")</f>
        <v/>
      </c>
      <c r="AN220" s="1" t="str">
        <f>IFERROR(VLOOKUP($V220,CAPTURE_SITE_INFO!$B$3:$U$501,19,FALSE),"")</f>
        <v/>
      </c>
      <c r="AO220" s="1" t="str">
        <f>IFERROR(VLOOKUP($V220,CAPTURE_SITE_INFO!$B$3:$U$501,20,FALSE),"")</f>
        <v/>
      </c>
      <c r="AP220" s="1" t="str">
        <f>IFERROR(VLOOKUP($V220,CAPTURE_SITE_INFO!$B$3:$V$501,21,FALSE),"")</f>
        <v/>
      </c>
    </row>
    <row r="221" spans="1:42" x14ac:dyDescent="0.25">
      <c r="A221" s="1" t="str">
        <f t="shared" si="6"/>
        <v/>
      </c>
      <c r="B221" s="1" t="str">
        <f>IF(CAPTURE_DATA!O222="NOBATS___","NOBATS",IF(CAPTURE_DATA!O222="___","",CAPTURE_DATA!O222))</f>
        <v/>
      </c>
      <c r="C221" s="1" t="str">
        <f t="shared" si="7"/>
        <v/>
      </c>
      <c r="D221" s="1" t="str">
        <f>IF(CAPTURE_DATA!Q222 = 0,"",CAPTURE_DATA!Q222)</f>
        <v/>
      </c>
      <c r="E221" s="1" t="str">
        <f>IF(CAPTURE_DATA!R222 = 0,"",CAPTURE_DATA!R222)</f>
        <v/>
      </c>
      <c r="F221" s="1" t="str">
        <f>IF(CAPTURE_DATA!S222 = 0,"",CAPTURE_DATA!S222)</f>
        <v/>
      </c>
      <c r="G221" s="1" t="str">
        <f>IF(CAPTURE_DATA!T222=0,"",CAPTURE_DATA!T222)</f>
        <v/>
      </c>
      <c r="H221" s="1" t="str">
        <f>IF(CAPTURE_DATA!U222=0,"",CAPTURE_DATA!U222)</f>
        <v/>
      </c>
      <c r="I221" s="1" t="str">
        <f>IF(CAPTURE_DATA!V222=0,"",CAPTURE_DATA!V222)</f>
        <v/>
      </c>
      <c r="J221" s="1" t="str">
        <f>IF(CAPTURE_DATA!W222=0,"",CAPTURE_DATA!W222)</f>
        <v/>
      </c>
      <c r="K221" s="1" t="str">
        <f>IF(CAPTURE_DATA!X222="","",CAPTURE_DATA!X222)</f>
        <v/>
      </c>
      <c r="L221" s="1" t="str">
        <f>IF(CAPTURE_DATA!Y222="","",CAPTURE_DATA!Y222)</f>
        <v/>
      </c>
      <c r="M221" s="1" t="str">
        <f>IF(CAPTURE_DATA!Z222="","",CAPTURE_DATA!Z222)</f>
        <v/>
      </c>
      <c r="N221" s="1" t="str">
        <f>IF(CAPTURE_DATA!AA222=0,"",CAPTURE_DATA!AA222)</f>
        <v/>
      </c>
      <c r="O221" s="1" t="str">
        <f>IF(CAPTURE_DATA!AB222=0,"",CAPTURE_DATA!AB222)</f>
        <v/>
      </c>
      <c r="P221" s="1" t="str">
        <f>IF(CAPTURE_DATA!AC222="-","",CAPTURE_DATA!AC222)</f>
        <v/>
      </c>
      <c r="Q221" s="1" t="str">
        <f>IF(CAPTURE_DATA!AD222=0,"",CAPTURE_DATA!AD222)</f>
        <v/>
      </c>
      <c r="R221" s="1" t="str">
        <f>IF(CAPTURE_DATA!AE222=0,"",CAPTURE_DATA!AE222)</f>
        <v/>
      </c>
      <c r="S221" s="1" t="str">
        <f>IF(CAPTURE_DATA!AF222=0,"",CAPTURE_DATA!AF222)</f>
        <v/>
      </c>
      <c r="T221" s="16" t="str">
        <f>IF(B221="","",IF(B221="NBAT","",CAPTURE_DATA!A222))</f>
        <v/>
      </c>
      <c r="U221" s="1" t="str">
        <f>IF(CAPTURE_DATA!AG222=0,"",CAPTURE_DATA!AG222)</f>
        <v/>
      </c>
      <c r="V221" s="1" t="str">
        <f>IF(CAPTURE_DATA!AH222=0,"",CAPTURE_DATA!AH222)</f>
        <v/>
      </c>
      <c r="W221" s="1" t="str">
        <f>IFERROR(VLOOKUP(V221,CAPTURE_SITE_INFO!$B$3:$U$501,2,FALSE),"")</f>
        <v/>
      </c>
      <c r="X221" s="1" t="str">
        <f>IFERROR(VLOOKUP($V221,CAPTURE_SITE_INFO!$B$3:$U$501,3,FALSE),"")</f>
        <v/>
      </c>
      <c r="Y221" s="189" t="str">
        <f>IFERROR(VLOOKUP($V221,CAPTURE_SITE_INFO!$B$3:$U$501,4,FALSE),"")</f>
        <v/>
      </c>
      <c r="Z221" s="1" t="str">
        <f>IFERROR(VLOOKUP($V221,CAPTURE_SITE_INFO!$B$3:$U$501,5,FALSE),"")</f>
        <v/>
      </c>
      <c r="AA221" s="1" t="str">
        <f>IFERROR(VLOOKUP($V221,CAPTURE_SITE_INFO!$B$3:$U$501,6,FALSE),"")</f>
        <v/>
      </c>
      <c r="AB221" s="1" t="str">
        <f>IFERROR(VLOOKUP($V221,CAPTURE_SITE_INFO!$B$3:$U$501,7,FALSE),"")</f>
        <v/>
      </c>
      <c r="AC221" s="1" t="str">
        <f>IFERROR(VLOOKUP($V221,CAPTURE_SITE_INFO!$B$3:$U$501,8,FALSE),"")</f>
        <v/>
      </c>
      <c r="AD221" s="16" t="str">
        <f>IFERROR(VLOOKUP($V221,CAPTURE_SITE_INFO!$B$3:$U$501,9,FALSE),"")</f>
        <v/>
      </c>
      <c r="AE221" s="16" t="str">
        <f>IFERROR(VLOOKUP($V221,CAPTURE_SITE_INFO!$B$3:$U$501,10,FALSE),"")</f>
        <v/>
      </c>
      <c r="AF221" s="190" t="str">
        <f>IFERROR(VLOOKUP($V221,CAPTURE_SITE_INFO!$B$3:$U$501,11,FALSE),"")</f>
        <v/>
      </c>
      <c r="AG221" s="190" t="str">
        <f>IFERROR(VLOOKUP($V221,CAPTURE_SITE_INFO!$B$3:$U$501,12,FALSE),"")</f>
        <v/>
      </c>
      <c r="AH221" s="1" t="str">
        <f>IFERROR(VLOOKUP($V221,CAPTURE_SITE_INFO!$B$3:$U$501,13,FALSE),"")</f>
        <v/>
      </c>
      <c r="AI221" s="1" t="str">
        <f>IFERROR(VLOOKUP($V221,CAPTURE_SITE_INFO!$B$3:$U$501,14,FALSE),"")</f>
        <v/>
      </c>
      <c r="AJ221" s="1" t="str">
        <f>IFERROR(VLOOKUP($V221,CAPTURE_SITE_INFO!$B$3:$U$501,15,FALSE),"")</f>
        <v/>
      </c>
      <c r="AK221" s="1" t="str">
        <f>IFERROR(VLOOKUP($V221,CAPTURE_SITE_INFO!$B$3:$U$501,16,FALSE),"")</f>
        <v/>
      </c>
      <c r="AL221" s="1" t="str">
        <f>IFERROR(VLOOKUP($V221,CAPTURE_SITE_INFO!$B$3:$U$501,17,FALSE),"")</f>
        <v/>
      </c>
      <c r="AM221" s="1" t="str">
        <f>IFERROR(VLOOKUP($V221,CAPTURE_SITE_INFO!$B$3:$U$501,18,FALSE),"")</f>
        <v/>
      </c>
      <c r="AN221" s="1" t="str">
        <f>IFERROR(VLOOKUP($V221,CAPTURE_SITE_INFO!$B$3:$U$501,19,FALSE),"")</f>
        <v/>
      </c>
      <c r="AO221" s="1" t="str">
        <f>IFERROR(VLOOKUP($V221,CAPTURE_SITE_INFO!$B$3:$U$501,20,FALSE),"")</f>
        <v/>
      </c>
      <c r="AP221" s="1" t="str">
        <f>IFERROR(VLOOKUP($V221,CAPTURE_SITE_INFO!$B$3:$V$501,21,FALSE),"")</f>
        <v/>
      </c>
    </row>
    <row r="222" spans="1:42" x14ac:dyDescent="0.25">
      <c r="A222" s="1" t="str">
        <f t="shared" si="6"/>
        <v/>
      </c>
      <c r="B222" s="1" t="str">
        <f>IF(CAPTURE_DATA!O223="NOBATS___","NOBATS",IF(CAPTURE_DATA!O223="___","",CAPTURE_DATA!O223))</f>
        <v/>
      </c>
      <c r="C222" s="1" t="str">
        <f t="shared" si="7"/>
        <v/>
      </c>
      <c r="D222" s="1" t="str">
        <f>IF(CAPTURE_DATA!Q223 = 0,"",CAPTURE_DATA!Q223)</f>
        <v/>
      </c>
      <c r="E222" s="1" t="str">
        <f>IF(CAPTURE_DATA!R223 = 0,"",CAPTURE_DATA!R223)</f>
        <v/>
      </c>
      <c r="F222" s="1" t="str">
        <f>IF(CAPTURE_DATA!S223 = 0,"",CAPTURE_DATA!S223)</f>
        <v/>
      </c>
      <c r="G222" s="1" t="str">
        <f>IF(CAPTURE_DATA!T223=0,"",CAPTURE_DATA!T223)</f>
        <v/>
      </c>
      <c r="H222" s="1" t="str">
        <f>IF(CAPTURE_DATA!U223=0,"",CAPTURE_DATA!U223)</f>
        <v/>
      </c>
      <c r="I222" s="1" t="str">
        <f>IF(CAPTURE_DATA!V223=0,"",CAPTURE_DATA!V223)</f>
        <v/>
      </c>
      <c r="J222" s="1" t="str">
        <f>IF(CAPTURE_DATA!W223=0,"",CAPTURE_DATA!W223)</f>
        <v/>
      </c>
      <c r="K222" s="1" t="str">
        <f>IF(CAPTURE_DATA!X223="","",CAPTURE_DATA!X223)</f>
        <v/>
      </c>
      <c r="L222" s="1" t="str">
        <f>IF(CAPTURE_DATA!Y223="","",CAPTURE_DATA!Y223)</f>
        <v/>
      </c>
      <c r="M222" s="1" t="str">
        <f>IF(CAPTURE_DATA!Z223="","",CAPTURE_DATA!Z223)</f>
        <v/>
      </c>
      <c r="N222" s="1" t="str">
        <f>IF(CAPTURE_DATA!AA223=0,"",CAPTURE_DATA!AA223)</f>
        <v/>
      </c>
      <c r="O222" s="1" t="str">
        <f>IF(CAPTURE_DATA!AB223=0,"",CAPTURE_DATA!AB223)</f>
        <v/>
      </c>
      <c r="P222" s="1" t="str">
        <f>IF(CAPTURE_DATA!AC223="-","",CAPTURE_DATA!AC223)</f>
        <v/>
      </c>
      <c r="Q222" s="1" t="str">
        <f>IF(CAPTURE_DATA!AD223=0,"",CAPTURE_DATA!AD223)</f>
        <v/>
      </c>
      <c r="R222" s="1" t="str">
        <f>IF(CAPTURE_DATA!AE223=0,"",CAPTURE_DATA!AE223)</f>
        <v/>
      </c>
      <c r="S222" s="1" t="str">
        <f>IF(CAPTURE_DATA!AF223=0,"",CAPTURE_DATA!AF223)</f>
        <v/>
      </c>
      <c r="T222" s="16" t="str">
        <f>IF(B222="","",IF(B222="NBAT","",CAPTURE_DATA!A223))</f>
        <v/>
      </c>
      <c r="U222" s="1" t="str">
        <f>IF(CAPTURE_DATA!AG223=0,"",CAPTURE_DATA!AG223)</f>
        <v/>
      </c>
      <c r="V222" s="1" t="str">
        <f>IF(CAPTURE_DATA!AH223=0,"",CAPTURE_DATA!AH223)</f>
        <v/>
      </c>
      <c r="W222" s="1" t="str">
        <f>IFERROR(VLOOKUP(V222,CAPTURE_SITE_INFO!$B$3:$U$501,2,FALSE),"")</f>
        <v/>
      </c>
      <c r="X222" s="1" t="str">
        <f>IFERROR(VLOOKUP($V222,CAPTURE_SITE_INFO!$B$3:$U$501,3,FALSE),"")</f>
        <v/>
      </c>
      <c r="Y222" s="189" t="str">
        <f>IFERROR(VLOOKUP($V222,CAPTURE_SITE_INFO!$B$3:$U$501,4,FALSE),"")</f>
        <v/>
      </c>
      <c r="Z222" s="1" t="str">
        <f>IFERROR(VLOOKUP($V222,CAPTURE_SITE_INFO!$B$3:$U$501,5,FALSE),"")</f>
        <v/>
      </c>
      <c r="AA222" s="1" t="str">
        <f>IFERROR(VLOOKUP($V222,CAPTURE_SITE_INFO!$B$3:$U$501,6,FALSE),"")</f>
        <v/>
      </c>
      <c r="AB222" s="1" t="str">
        <f>IFERROR(VLOOKUP($V222,CAPTURE_SITE_INFO!$B$3:$U$501,7,FALSE),"")</f>
        <v/>
      </c>
      <c r="AC222" s="1" t="str">
        <f>IFERROR(VLOOKUP($V222,CAPTURE_SITE_INFO!$B$3:$U$501,8,FALSE),"")</f>
        <v/>
      </c>
      <c r="AD222" s="16" t="str">
        <f>IFERROR(VLOOKUP($V222,CAPTURE_SITE_INFO!$B$3:$U$501,9,FALSE),"")</f>
        <v/>
      </c>
      <c r="AE222" s="16" t="str">
        <f>IFERROR(VLOOKUP($V222,CAPTURE_SITE_INFO!$B$3:$U$501,10,FALSE),"")</f>
        <v/>
      </c>
      <c r="AF222" s="190" t="str">
        <f>IFERROR(VLOOKUP($V222,CAPTURE_SITE_INFO!$B$3:$U$501,11,FALSE),"")</f>
        <v/>
      </c>
      <c r="AG222" s="190" t="str">
        <f>IFERROR(VLOOKUP($V222,CAPTURE_SITE_INFO!$B$3:$U$501,12,FALSE),"")</f>
        <v/>
      </c>
      <c r="AH222" s="1" t="str">
        <f>IFERROR(VLOOKUP($V222,CAPTURE_SITE_INFO!$B$3:$U$501,13,FALSE),"")</f>
        <v/>
      </c>
      <c r="AI222" s="1" t="str">
        <f>IFERROR(VLOOKUP($V222,CAPTURE_SITE_INFO!$B$3:$U$501,14,FALSE),"")</f>
        <v/>
      </c>
      <c r="AJ222" s="1" t="str">
        <f>IFERROR(VLOOKUP($V222,CAPTURE_SITE_INFO!$B$3:$U$501,15,FALSE),"")</f>
        <v/>
      </c>
      <c r="AK222" s="1" t="str">
        <f>IFERROR(VLOOKUP($V222,CAPTURE_SITE_INFO!$B$3:$U$501,16,FALSE),"")</f>
        <v/>
      </c>
      <c r="AL222" s="1" t="str">
        <f>IFERROR(VLOOKUP($V222,CAPTURE_SITE_INFO!$B$3:$U$501,17,FALSE),"")</f>
        <v/>
      </c>
      <c r="AM222" s="1" t="str">
        <f>IFERROR(VLOOKUP($V222,CAPTURE_SITE_INFO!$B$3:$U$501,18,FALSE),"")</f>
        <v/>
      </c>
      <c r="AN222" s="1" t="str">
        <f>IFERROR(VLOOKUP($V222,CAPTURE_SITE_INFO!$B$3:$U$501,19,FALSE),"")</f>
        <v/>
      </c>
      <c r="AO222" s="1" t="str">
        <f>IFERROR(VLOOKUP($V222,CAPTURE_SITE_INFO!$B$3:$U$501,20,FALSE),"")</f>
        <v/>
      </c>
      <c r="AP222" s="1" t="str">
        <f>IFERROR(VLOOKUP($V222,CAPTURE_SITE_INFO!$B$3:$V$501,21,FALSE),"")</f>
        <v/>
      </c>
    </row>
    <row r="223" spans="1:42" x14ac:dyDescent="0.25">
      <c r="A223" s="1" t="str">
        <f t="shared" si="6"/>
        <v/>
      </c>
      <c r="B223" s="1" t="str">
        <f>IF(CAPTURE_DATA!O224="NOBATS___","NOBATS",IF(CAPTURE_DATA!O224="___","",CAPTURE_DATA!O224))</f>
        <v/>
      </c>
      <c r="C223" s="1" t="str">
        <f t="shared" si="7"/>
        <v/>
      </c>
      <c r="D223" s="1" t="str">
        <f>IF(CAPTURE_DATA!Q224 = 0,"",CAPTURE_DATA!Q224)</f>
        <v/>
      </c>
      <c r="E223" s="1" t="str">
        <f>IF(CAPTURE_DATA!R224 = 0,"",CAPTURE_DATA!R224)</f>
        <v/>
      </c>
      <c r="F223" s="1" t="str">
        <f>IF(CAPTURE_DATA!S224 = 0,"",CAPTURE_DATA!S224)</f>
        <v/>
      </c>
      <c r="G223" s="1" t="str">
        <f>IF(CAPTURE_DATA!T224=0,"",CAPTURE_DATA!T224)</f>
        <v/>
      </c>
      <c r="H223" s="1" t="str">
        <f>IF(CAPTURE_DATA!U224=0,"",CAPTURE_DATA!U224)</f>
        <v/>
      </c>
      <c r="I223" s="1" t="str">
        <f>IF(CAPTURE_DATA!V224=0,"",CAPTURE_DATA!V224)</f>
        <v/>
      </c>
      <c r="J223" s="1" t="str">
        <f>IF(CAPTURE_DATA!W224=0,"",CAPTURE_DATA!W224)</f>
        <v/>
      </c>
      <c r="K223" s="1" t="str">
        <f>IF(CAPTURE_DATA!X224="","",CAPTURE_DATA!X224)</f>
        <v/>
      </c>
      <c r="L223" s="1" t="str">
        <f>IF(CAPTURE_DATA!Y224="","",CAPTURE_DATA!Y224)</f>
        <v/>
      </c>
      <c r="M223" s="1" t="str">
        <f>IF(CAPTURE_DATA!Z224="","",CAPTURE_DATA!Z224)</f>
        <v/>
      </c>
      <c r="N223" s="1" t="str">
        <f>IF(CAPTURE_DATA!AA224=0,"",CAPTURE_DATA!AA224)</f>
        <v/>
      </c>
      <c r="O223" s="1" t="str">
        <f>IF(CAPTURE_DATA!AB224=0,"",CAPTURE_DATA!AB224)</f>
        <v/>
      </c>
      <c r="P223" s="1" t="str">
        <f>IF(CAPTURE_DATA!AC224="-","",CAPTURE_DATA!AC224)</f>
        <v/>
      </c>
      <c r="Q223" s="1" t="str">
        <f>IF(CAPTURE_DATA!AD224=0,"",CAPTURE_DATA!AD224)</f>
        <v/>
      </c>
      <c r="R223" s="1" t="str">
        <f>IF(CAPTURE_DATA!AE224=0,"",CAPTURE_DATA!AE224)</f>
        <v/>
      </c>
      <c r="S223" s="1" t="str">
        <f>IF(CAPTURE_DATA!AF224=0,"",CAPTURE_DATA!AF224)</f>
        <v/>
      </c>
      <c r="T223" s="16" t="str">
        <f>IF(B223="","",IF(B223="NBAT","",CAPTURE_DATA!A224))</f>
        <v/>
      </c>
      <c r="U223" s="1" t="str">
        <f>IF(CAPTURE_DATA!AG224=0,"",CAPTURE_DATA!AG224)</f>
        <v/>
      </c>
      <c r="V223" s="1" t="str">
        <f>IF(CAPTURE_DATA!AH224=0,"",CAPTURE_DATA!AH224)</f>
        <v/>
      </c>
      <c r="W223" s="1" t="str">
        <f>IFERROR(VLOOKUP(V223,CAPTURE_SITE_INFO!$B$3:$U$501,2,FALSE),"")</f>
        <v/>
      </c>
      <c r="X223" s="1" t="str">
        <f>IFERROR(VLOOKUP($V223,CAPTURE_SITE_INFO!$B$3:$U$501,3,FALSE),"")</f>
        <v/>
      </c>
      <c r="Y223" s="189" t="str">
        <f>IFERROR(VLOOKUP($V223,CAPTURE_SITE_INFO!$B$3:$U$501,4,FALSE),"")</f>
        <v/>
      </c>
      <c r="Z223" s="1" t="str">
        <f>IFERROR(VLOOKUP($V223,CAPTURE_SITE_INFO!$B$3:$U$501,5,FALSE),"")</f>
        <v/>
      </c>
      <c r="AA223" s="1" t="str">
        <f>IFERROR(VLOOKUP($V223,CAPTURE_SITE_INFO!$B$3:$U$501,6,FALSE),"")</f>
        <v/>
      </c>
      <c r="AB223" s="1" t="str">
        <f>IFERROR(VLOOKUP($V223,CAPTURE_SITE_INFO!$B$3:$U$501,7,FALSE),"")</f>
        <v/>
      </c>
      <c r="AC223" s="1" t="str">
        <f>IFERROR(VLOOKUP($V223,CAPTURE_SITE_INFO!$B$3:$U$501,8,FALSE),"")</f>
        <v/>
      </c>
      <c r="AD223" s="16" t="str">
        <f>IFERROR(VLOOKUP($V223,CAPTURE_SITE_INFO!$B$3:$U$501,9,FALSE),"")</f>
        <v/>
      </c>
      <c r="AE223" s="16" t="str">
        <f>IFERROR(VLOOKUP($V223,CAPTURE_SITE_INFO!$B$3:$U$501,10,FALSE),"")</f>
        <v/>
      </c>
      <c r="AF223" s="190" t="str">
        <f>IFERROR(VLOOKUP($V223,CAPTURE_SITE_INFO!$B$3:$U$501,11,FALSE),"")</f>
        <v/>
      </c>
      <c r="AG223" s="190" t="str">
        <f>IFERROR(VLOOKUP($V223,CAPTURE_SITE_INFO!$B$3:$U$501,12,FALSE),"")</f>
        <v/>
      </c>
      <c r="AH223" s="1" t="str">
        <f>IFERROR(VLOOKUP($V223,CAPTURE_SITE_INFO!$B$3:$U$501,13,FALSE),"")</f>
        <v/>
      </c>
      <c r="AI223" s="1" t="str">
        <f>IFERROR(VLOOKUP($V223,CAPTURE_SITE_INFO!$B$3:$U$501,14,FALSE),"")</f>
        <v/>
      </c>
      <c r="AJ223" s="1" t="str">
        <f>IFERROR(VLOOKUP($V223,CAPTURE_SITE_INFO!$B$3:$U$501,15,FALSE),"")</f>
        <v/>
      </c>
      <c r="AK223" s="1" t="str">
        <f>IFERROR(VLOOKUP($V223,CAPTURE_SITE_INFO!$B$3:$U$501,16,FALSE),"")</f>
        <v/>
      </c>
      <c r="AL223" s="1" t="str">
        <f>IFERROR(VLOOKUP($V223,CAPTURE_SITE_INFO!$B$3:$U$501,17,FALSE),"")</f>
        <v/>
      </c>
      <c r="AM223" s="1" t="str">
        <f>IFERROR(VLOOKUP($V223,CAPTURE_SITE_INFO!$B$3:$U$501,18,FALSE),"")</f>
        <v/>
      </c>
      <c r="AN223" s="1" t="str">
        <f>IFERROR(VLOOKUP($V223,CAPTURE_SITE_INFO!$B$3:$U$501,19,FALSE),"")</f>
        <v/>
      </c>
      <c r="AO223" s="1" t="str">
        <f>IFERROR(VLOOKUP($V223,CAPTURE_SITE_INFO!$B$3:$U$501,20,FALSE),"")</f>
        <v/>
      </c>
      <c r="AP223" s="1" t="str">
        <f>IFERROR(VLOOKUP($V223,CAPTURE_SITE_INFO!$B$3:$V$501,21,FALSE),"")</f>
        <v/>
      </c>
    </row>
    <row r="224" spans="1:42" x14ac:dyDescent="0.25">
      <c r="A224" s="1" t="str">
        <f t="shared" si="6"/>
        <v/>
      </c>
      <c r="B224" s="1" t="str">
        <f>IF(CAPTURE_DATA!O225="NOBATS___","NOBATS",IF(CAPTURE_DATA!O225="___","",CAPTURE_DATA!O225))</f>
        <v/>
      </c>
      <c r="C224" s="1" t="str">
        <f t="shared" si="7"/>
        <v/>
      </c>
      <c r="D224" s="1" t="str">
        <f>IF(CAPTURE_DATA!Q225 = 0,"",CAPTURE_DATA!Q225)</f>
        <v/>
      </c>
      <c r="E224" s="1" t="str">
        <f>IF(CAPTURE_DATA!R225 = 0,"",CAPTURE_DATA!R225)</f>
        <v/>
      </c>
      <c r="F224" s="1" t="str">
        <f>IF(CAPTURE_DATA!S225 = 0,"",CAPTURE_DATA!S225)</f>
        <v/>
      </c>
      <c r="G224" s="1" t="str">
        <f>IF(CAPTURE_DATA!T225=0,"",CAPTURE_DATA!T225)</f>
        <v/>
      </c>
      <c r="H224" s="1" t="str">
        <f>IF(CAPTURE_DATA!U225=0,"",CAPTURE_DATA!U225)</f>
        <v/>
      </c>
      <c r="I224" s="1" t="str">
        <f>IF(CAPTURE_DATA!V225=0,"",CAPTURE_DATA!V225)</f>
        <v/>
      </c>
      <c r="J224" s="1" t="str">
        <f>IF(CAPTURE_DATA!W225=0,"",CAPTURE_DATA!W225)</f>
        <v/>
      </c>
      <c r="K224" s="1" t="str">
        <f>IF(CAPTURE_DATA!X225="","",CAPTURE_DATA!X225)</f>
        <v/>
      </c>
      <c r="L224" s="1" t="str">
        <f>IF(CAPTURE_DATA!Y225="","",CAPTURE_DATA!Y225)</f>
        <v/>
      </c>
      <c r="M224" s="1" t="str">
        <f>IF(CAPTURE_DATA!Z225="","",CAPTURE_DATA!Z225)</f>
        <v/>
      </c>
      <c r="N224" s="1" t="str">
        <f>IF(CAPTURE_DATA!AA225=0,"",CAPTURE_DATA!AA225)</f>
        <v/>
      </c>
      <c r="O224" s="1" t="str">
        <f>IF(CAPTURE_DATA!AB225=0,"",CAPTURE_DATA!AB225)</f>
        <v/>
      </c>
      <c r="P224" s="1" t="str">
        <f>IF(CAPTURE_DATA!AC225="-","",CAPTURE_DATA!AC225)</f>
        <v/>
      </c>
      <c r="Q224" s="1" t="str">
        <f>IF(CAPTURE_DATA!AD225=0,"",CAPTURE_DATA!AD225)</f>
        <v/>
      </c>
      <c r="R224" s="1" t="str">
        <f>IF(CAPTURE_DATA!AE225=0,"",CAPTURE_DATA!AE225)</f>
        <v/>
      </c>
      <c r="S224" s="1" t="str">
        <f>IF(CAPTURE_DATA!AF225=0,"",CAPTURE_DATA!AF225)</f>
        <v/>
      </c>
      <c r="T224" s="16" t="str">
        <f>IF(B224="","",IF(B224="NBAT","",CAPTURE_DATA!A225))</f>
        <v/>
      </c>
      <c r="U224" s="1" t="str">
        <f>IF(CAPTURE_DATA!AG225=0,"",CAPTURE_DATA!AG225)</f>
        <v/>
      </c>
      <c r="V224" s="1" t="str">
        <f>IF(CAPTURE_DATA!AH225=0,"",CAPTURE_DATA!AH225)</f>
        <v/>
      </c>
      <c r="W224" s="1" t="str">
        <f>IFERROR(VLOOKUP(V224,CAPTURE_SITE_INFO!$B$3:$U$501,2,FALSE),"")</f>
        <v/>
      </c>
      <c r="X224" s="1" t="str">
        <f>IFERROR(VLOOKUP($V224,CAPTURE_SITE_INFO!$B$3:$U$501,3,FALSE),"")</f>
        <v/>
      </c>
      <c r="Y224" s="189" t="str">
        <f>IFERROR(VLOOKUP($V224,CAPTURE_SITE_INFO!$B$3:$U$501,4,FALSE),"")</f>
        <v/>
      </c>
      <c r="Z224" s="1" t="str">
        <f>IFERROR(VLOOKUP($V224,CAPTURE_SITE_INFO!$B$3:$U$501,5,FALSE),"")</f>
        <v/>
      </c>
      <c r="AA224" s="1" t="str">
        <f>IFERROR(VLOOKUP($V224,CAPTURE_SITE_INFO!$B$3:$U$501,6,FALSE),"")</f>
        <v/>
      </c>
      <c r="AB224" s="1" t="str">
        <f>IFERROR(VLOOKUP($V224,CAPTURE_SITE_INFO!$B$3:$U$501,7,FALSE),"")</f>
        <v/>
      </c>
      <c r="AC224" s="1" t="str">
        <f>IFERROR(VLOOKUP($V224,CAPTURE_SITE_INFO!$B$3:$U$501,8,FALSE),"")</f>
        <v/>
      </c>
      <c r="AD224" s="16" t="str">
        <f>IFERROR(VLOOKUP($V224,CAPTURE_SITE_INFO!$B$3:$U$501,9,FALSE),"")</f>
        <v/>
      </c>
      <c r="AE224" s="16" t="str">
        <f>IFERROR(VLOOKUP($V224,CAPTURE_SITE_INFO!$B$3:$U$501,10,FALSE),"")</f>
        <v/>
      </c>
      <c r="AF224" s="190" t="str">
        <f>IFERROR(VLOOKUP($V224,CAPTURE_SITE_INFO!$B$3:$U$501,11,FALSE),"")</f>
        <v/>
      </c>
      <c r="AG224" s="190" t="str">
        <f>IFERROR(VLOOKUP($V224,CAPTURE_SITE_INFO!$B$3:$U$501,12,FALSE),"")</f>
        <v/>
      </c>
      <c r="AH224" s="1" t="str">
        <f>IFERROR(VLOOKUP($V224,CAPTURE_SITE_INFO!$B$3:$U$501,13,FALSE),"")</f>
        <v/>
      </c>
      <c r="AI224" s="1" t="str">
        <f>IFERROR(VLOOKUP($V224,CAPTURE_SITE_INFO!$B$3:$U$501,14,FALSE),"")</f>
        <v/>
      </c>
      <c r="AJ224" s="1" t="str">
        <f>IFERROR(VLOOKUP($V224,CAPTURE_SITE_INFO!$B$3:$U$501,15,FALSE),"")</f>
        <v/>
      </c>
      <c r="AK224" s="1" t="str">
        <f>IFERROR(VLOOKUP($V224,CAPTURE_SITE_INFO!$B$3:$U$501,16,FALSE),"")</f>
        <v/>
      </c>
      <c r="AL224" s="1" t="str">
        <f>IFERROR(VLOOKUP($V224,CAPTURE_SITE_INFO!$B$3:$U$501,17,FALSE),"")</f>
        <v/>
      </c>
      <c r="AM224" s="1" t="str">
        <f>IFERROR(VLOOKUP($V224,CAPTURE_SITE_INFO!$B$3:$U$501,18,FALSE),"")</f>
        <v/>
      </c>
      <c r="AN224" s="1" t="str">
        <f>IFERROR(VLOOKUP($V224,CAPTURE_SITE_INFO!$B$3:$U$501,19,FALSE),"")</f>
        <v/>
      </c>
      <c r="AO224" s="1" t="str">
        <f>IFERROR(VLOOKUP($V224,CAPTURE_SITE_INFO!$B$3:$U$501,20,FALSE),"")</f>
        <v/>
      </c>
      <c r="AP224" s="1" t="str">
        <f>IFERROR(VLOOKUP($V224,CAPTURE_SITE_INFO!$B$3:$V$501,21,FALSE),"")</f>
        <v/>
      </c>
    </row>
    <row r="225" spans="1:42" x14ac:dyDescent="0.25">
      <c r="A225" s="1" t="str">
        <f t="shared" si="6"/>
        <v/>
      </c>
      <c r="B225" s="1" t="str">
        <f>IF(CAPTURE_DATA!O226="NOBATS___","NOBATS",IF(CAPTURE_DATA!O226="___","",CAPTURE_DATA!O226))</f>
        <v/>
      </c>
      <c r="C225" s="1" t="str">
        <f t="shared" si="7"/>
        <v/>
      </c>
      <c r="D225" s="1" t="str">
        <f>IF(CAPTURE_DATA!Q226 = 0,"",CAPTURE_DATA!Q226)</f>
        <v/>
      </c>
      <c r="E225" s="1" t="str">
        <f>IF(CAPTURE_DATA!R226 = 0,"",CAPTURE_DATA!R226)</f>
        <v/>
      </c>
      <c r="F225" s="1" t="str">
        <f>IF(CAPTURE_DATA!S226 = 0,"",CAPTURE_DATA!S226)</f>
        <v/>
      </c>
      <c r="G225" s="1" t="str">
        <f>IF(CAPTURE_DATA!T226=0,"",CAPTURE_DATA!T226)</f>
        <v/>
      </c>
      <c r="H225" s="1" t="str">
        <f>IF(CAPTURE_DATA!U226=0,"",CAPTURE_DATA!U226)</f>
        <v/>
      </c>
      <c r="I225" s="1" t="str">
        <f>IF(CAPTURE_DATA!V226=0,"",CAPTURE_DATA!V226)</f>
        <v/>
      </c>
      <c r="J225" s="1" t="str">
        <f>IF(CAPTURE_DATA!W226=0,"",CAPTURE_DATA!W226)</f>
        <v/>
      </c>
      <c r="K225" s="1" t="str">
        <f>IF(CAPTURE_DATA!X226="","",CAPTURE_DATA!X226)</f>
        <v/>
      </c>
      <c r="L225" s="1" t="str">
        <f>IF(CAPTURE_DATA!Y226="","",CAPTURE_DATA!Y226)</f>
        <v/>
      </c>
      <c r="M225" s="1" t="str">
        <f>IF(CAPTURE_DATA!Z226="","",CAPTURE_DATA!Z226)</f>
        <v/>
      </c>
      <c r="N225" s="1" t="str">
        <f>IF(CAPTURE_DATA!AA226=0,"",CAPTURE_DATA!AA226)</f>
        <v/>
      </c>
      <c r="O225" s="1" t="str">
        <f>IF(CAPTURE_DATA!AB226=0,"",CAPTURE_DATA!AB226)</f>
        <v/>
      </c>
      <c r="P225" s="1" t="str">
        <f>IF(CAPTURE_DATA!AC226="-","",CAPTURE_DATA!AC226)</f>
        <v/>
      </c>
      <c r="Q225" s="1" t="str">
        <f>IF(CAPTURE_DATA!AD226=0,"",CAPTURE_DATA!AD226)</f>
        <v/>
      </c>
      <c r="R225" s="1" t="str">
        <f>IF(CAPTURE_DATA!AE226=0,"",CAPTURE_DATA!AE226)</f>
        <v/>
      </c>
      <c r="S225" s="1" t="str">
        <f>IF(CAPTURE_DATA!AF226=0,"",CAPTURE_DATA!AF226)</f>
        <v/>
      </c>
      <c r="T225" s="16" t="str">
        <f>IF(B225="","",IF(B225="NBAT","",CAPTURE_DATA!A226))</f>
        <v/>
      </c>
      <c r="U225" s="1" t="str">
        <f>IF(CAPTURE_DATA!AG226=0,"",CAPTURE_DATA!AG226)</f>
        <v/>
      </c>
      <c r="V225" s="1" t="str">
        <f>IF(CAPTURE_DATA!AH226=0,"",CAPTURE_DATA!AH226)</f>
        <v/>
      </c>
      <c r="W225" s="1" t="str">
        <f>IFERROR(VLOOKUP(V225,CAPTURE_SITE_INFO!$B$3:$U$501,2,FALSE),"")</f>
        <v/>
      </c>
      <c r="X225" s="1" t="str">
        <f>IFERROR(VLOOKUP($V225,CAPTURE_SITE_INFO!$B$3:$U$501,3,FALSE),"")</f>
        <v/>
      </c>
      <c r="Y225" s="189" t="str">
        <f>IFERROR(VLOOKUP($V225,CAPTURE_SITE_INFO!$B$3:$U$501,4,FALSE),"")</f>
        <v/>
      </c>
      <c r="Z225" s="1" t="str">
        <f>IFERROR(VLOOKUP($V225,CAPTURE_SITE_INFO!$B$3:$U$501,5,FALSE),"")</f>
        <v/>
      </c>
      <c r="AA225" s="1" t="str">
        <f>IFERROR(VLOOKUP($V225,CAPTURE_SITE_INFO!$B$3:$U$501,6,FALSE),"")</f>
        <v/>
      </c>
      <c r="AB225" s="1" t="str">
        <f>IFERROR(VLOOKUP($V225,CAPTURE_SITE_INFO!$B$3:$U$501,7,FALSE),"")</f>
        <v/>
      </c>
      <c r="AC225" s="1" t="str">
        <f>IFERROR(VLOOKUP($V225,CAPTURE_SITE_INFO!$B$3:$U$501,8,FALSE),"")</f>
        <v/>
      </c>
      <c r="AD225" s="16" t="str">
        <f>IFERROR(VLOOKUP($V225,CAPTURE_SITE_INFO!$B$3:$U$501,9,FALSE),"")</f>
        <v/>
      </c>
      <c r="AE225" s="16" t="str">
        <f>IFERROR(VLOOKUP($V225,CAPTURE_SITE_INFO!$B$3:$U$501,10,FALSE),"")</f>
        <v/>
      </c>
      <c r="AF225" s="190" t="str">
        <f>IFERROR(VLOOKUP($V225,CAPTURE_SITE_INFO!$B$3:$U$501,11,FALSE),"")</f>
        <v/>
      </c>
      <c r="AG225" s="190" t="str">
        <f>IFERROR(VLOOKUP($V225,CAPTURE_SITE_INFO!$B$3:$U$501,12,FALSE),"")</f>
        <v/>
      </c>
      <c r="AH225" s="1" t="str">
        <f>IFERROR(VLOOKUP($V225,CAPTURE_SITE_INFO!$B$3:$U$501,13,FALSE),"")</f>
        <v/>
      </c>
      <c r="AI225" s="1" t="str">
        <f>IFERROR(VLOOKUP($V225,CAPTURE_SITE_INFO!$B$3:$U$501,14,FALSE),"")</f>
        <v/>
      </c>
      <c r="AJ225" s="1" t="str">
        <f>IFERROR(VLOOKUP($V225,CAPTURE_SITE_INFO!$B$3:$U$501,15,FALSE),"")</f>
        <v/>
      </c>
      <c r="AK225" s="1" t="str">
        <f>IFERROR(VLOOKUP($V225,CAPTURE_SITE_INFO!$B$3:$U$501,16,FALSE),"")</f>
        <v/>
      </c>
      <c r="AL225" s="1" t="str">
        <f>IFERROR(VLOOKUP($V225,CAPTURE_SITE_INFO!$B$3:$U$501,17,FALSE),"")</f>
        <v/>
      </c>
      <c r="AM225" s="1" t="str">
        <f>IFERROR(VLOOKUP($V225,CAPTURE_SITE_INFO!$B$3:$U$501,18,FALSE),"")</f>
        <v/>
      </c>
      <c r="AN225" s="1" t="str">
        <f>IFERROR(VLOOKUP($V225,CAPTURE_SITE_INFO!$B$3:$U$501,19,FALSE),"")</f>
        <v/>
      </c>
      <c r="AO225" s="1" t="str">
        <f>IFERROR(VLOOKUP($V225,CAPTURE_SITE_INFO!$B$3:$U$501,20,FALSE),"")</f>
        <v/>
      </c>
      <c r="AP225" s="1" t="str">
        <f>IFERROR(VLOOKUP($V225,CAPTURE_SITE_INFO!$B$3:$V$501,21,FALSE),"")</f>
        <v/>
      </c>
    </row>
    <row r="226" spans="1:42" x14ac:dyDescent="0.25">
      <c r="A226" s="1" t="str">
        <f t="shared" si="6"/>
        <v/>
      </c>
      <c r="B226" s="1" t="str">
        <f>IF(CAPTURE_DATA!O227="NOBATS___","NOBATS",IF(CAPTURE_DATA!O227="___","",CAPTURE_DATA!O227))</f>
        <v/>
      </c>
      <c r="C226" s="1" t="str">
        <f t="shared" si="7"/>
        <v/>
      </c>
      <c r="D226" s="1" t="str">
        <f>IF(CAPTURE_DATA!Q227 = 0,"",CAPTURE_DATA!Q227)</f>
        <v/>
      </c>
      <c r="E226" s="1" t="str">
        <f>IF(CAPTURE_DATA!R227 = 0,"",CAPTURE_DATA!R227)</f>
        <v/>
      </c>
      <c r="F226" s="1" t="str">
        <f>IF(CAPTURE_DATA!S227 = 0,"",CAPTURE_DATA!S227)</f>
        <v/>
      </c>
      <c r="G226" s="1" t="str">
        <f>IF(CAPTURE_DATA!T227=0,"",CAPTURE_DATA!T227)</f>
        <v/>
      </c>
      <c r="H226" s="1" t="str">
        <f>IF(CAPTURE_DATA!U227=0,"",CAPTURE_DATA!U227)</f>
        <v/>
      </c>
      <c r="I226" s="1" t="str">
        <f>IF(CAPTURE_DATA!V227=0,"",CAPTURE_DATA!V227)</f>
        <v/>
      </c>
      <c r="J226" s="1" t="str">
        <f>IF(CAPTURE_DATA!W227=0,"",CAPTURE_DATA!W227)</f>
        <v/>
      </c>
      <c r="K226" s="1" t="str">
        <f>IF(CAPTURE_DATA!X227="","",CAPTURE_DATA!X227)</f>
        <v/>
      </c>
      <c r="L226" s="1" t="str">
        <f>IF(CAPTURE_DATA!Y227="","",CAPTURE_DATA!Y227)</f>
        <v/>
      </c>
      <c r="M226" s="1" t="str">
        <f>IF(CAPTURE_DATA!Z227="","",CAPTURE_DATA!Z227)</f>
        <v/>
      </c>
      <c r="N226" s="1" t="str">
        <f>IF(CAPTURE_DATA!AA227=0,"",CAPTURE_DATA!AA227)</f>
        <v/>
      </c>
      <c r="O226" s="1" t="str">
        <f>IF(CAPTURE_DATA!AB227=0,"",CAPTURE_DATA!AB227)</f>
        <v/>
      </c>
      <c r="P226" s="1" t="str">
        <f>IF(CAPTURE_DATA!AC227="-","",CAPTURE_DATA!AC227)</f>
        <v/>
      </c>
      <c r="Q226" s="1" t="str">
        <f>IF(CAPTURE_DATA!AD227=0,"",CAPTURE_DATA!AD227)</f>
        <v/>
      </c>
      <c r="R226" s="1" t="str">
        <f>IF(CAPTURE_DATA!AE227=0,"",CAPTURE_DATA!AE227)</f>
        <v/>
      </c>
      <c r="S226" s="1" t="str">
        <f>IF(CAPTURE_DATA!AF227=0,"",CAPTURE_DATA!AF227)</f>
        <v/>
      </c>
      <c r="T226" s="16" t="str">
        <f>IF(B226="","",IF(B226="NBAT","",CAPTURE_DATA!A227))</f>
        <v/>
      </c>
      <c r="U226" s="1" t="str">
        <f>IF(CAPTURE_DATA!AG227=0,"",CAPTURE_DATA!AG227)</f>
        <v/>
      </c>
      <c r="V226" s="1" t="str">
        <f>IF(CAPTURE_DATA!AH227=0,"",CAPTURE_DATA!AH227)</f>
        <v/>
      </c>
      <c r="W226" s="1" t="str">
        <f>IFERROR(VLOOKUP(V226,CAPTURE_SITE_INFO!$B$3:$U$501,2,FALSE),"")</f>
        <v/>
      </c>
      <c r="X226" s="1" t="str">
        <f>IFERROR(VLOOKUP($V226,CAPTURE_SITE_INFO!$B$3:$U$501,3,FALSE),"")</f>
        <v/>
      </c>
      <c r="Y226" s="189" t="str">
        <f>IFERROR(VLOOKUP($V226,CAPTURE_SITE_INFO!$B$3:$U$501,4,FALSE),"")</f>
        <v/>
      </c>
      <c r="Z226" s="1" t="str">
        <f>IFERROR(VLOOKUP($V226,CAPTURE_SITE_INFO!$B$3:$U$501,5,FALSE),"")</f>
        <v/>
      </c>
      <c r="AA226" s="1" t="str">
        <f>IFERROR(VLOOKUP($V226,CAPTURE_SITE_INFO!$B$3:$U$501,6,FALSE),"")</f>
        <v/>
      </c>
      <c r="AB226" s="1" t="str">
        <f>IFERROR(VLOOKUP($V226,CAPTURE_SITE_INFO!$B$3:$U$501,7,FALSE),"")</f>
        <v/>
      </c>
      <c r="AC226" s="1" t="str">
        <f>IFERROR(VLOOKUP($V226,CAPTURE_SITE_INFO!$B$3:$U$501,8,FALSE),"")</f>
        <v/>
      </c>
      <c r="AD226" s="16" t="str">
        <f>IFERROR(VLOOKUP($V226,CAPTURE_SITE_INFO!$B$3:$U$501,9,FALSE),"")</f>
        <v/>
      </c>
      <c r="AE226" s="16" t="str">
        <f>IFERROR(VLOOKUP($V226,CAPTURE_SITE_INFO!$B$3:$U$501,10,FALSE),"")</f>
        <v/>
      </c>
      <c r="AF226" s="190" t="str">
        <f>IFERROR(VLOOKUP($V226,CAPTURE_SITE_INFO!$B$3:$U$501,11,FALSE),"")</f>
        <v/>
      </c>
      <c r="AG226" s="190" t="str">
        <f>IFERROR(VLOOKUP($V226,CAPTURE_SITE_INFO!$B$3:$U$501,12,FALSE),"")</f>
        <v/>
      </c>
      <c r="AH226" s="1" t="str">
        <f>IFERROR(VLOOKUP($V226,CAPTURE_SITE_INFO!$B$3:$U$501,13,FALSE),"")</f>
        <v/>
      </c>
      <c r="AI226" s="1" t="str">
        <f>IFERROR(VLOOKUP($V226,CAPTURE_SITE_INFO!$B$3:$U$501,14,FALSE),"")</f>
        <v/>
      </c>
      <c r="AJ226" s="1" t="str">
        <f>IFERROR(VLOOKUP($V226,CAPTURE_SITE_INFO!$B$3:$U$501,15,FALSE),"")</f>
        <v/>
      </c>
      <c r="AK226" s="1" t="str">
        <f>IFERROR(VLOOKUP($V226,CAPTURE_SITE_INFO!$B$3:$U$501,16,FALSE),"")</f>
        <v/>
      </c>
      <c r="AL226" s="1" t="str">
        <f>IFERROR(VLOOKUP($V226,CAPTURE_SITE_INFO!$B$3:$U$501,17,FALSE),"")</f>
        <v/>
      </c>
      <c r="AM226" s="1" t="str">
        <f>IFERROR(VLOOKUP($V226,CAPTURE_SITE_INFO!$B$3:$U$501,18,FALSE),"")</f>
        <v/>
      </c>
      <c r="AN226" s="1" t="str">
        <f>IFERROR(VLOOKUP($V226,CAPTURE_SITE_INFO!$B$3:$U$501,19,FALSE),"")</f>
        <v/>
      </c>
      <c r="AO226" s="1" t="str">
        <f>IFERROR(VLOOKUP($V226,CAPTURE_SITE_INFO!$B$3:$U$501,20,FALSE),"")</f>
        <v/>
      </c>
      <c r="AP226" s="1" t="str">
        <f>IFERROR(VLOOKUP($V226,CAPTURE_SITE_INFO!$B$3:$V$501,21,FALSE),"")</f>
        <v/>
      </c>
    </row>
    <row r="227" spans="1:42" x14ac:dyDescent="0.25">
      <c r="A227" s="1" t="str">
        <f t="shared" si="6"/>
        <v/>
      </c>
      <c r="B227" s="1" t="str">
        <f>IF(CAPTURE_DATA!O228="NOBATS___","NOBATS",IF(CAPTURE_DATA!O228="___","",CAPTURE_DATA!O228))</f>
        <v/>
      </c>
      <c r="C227" s="1" t="str">
        <f t="shared" si="7"/>
        <v/>
      </c>
      <c r="D227" s="1" t="str">
        <f>IF(CAPTURE_DATA!Q228 = 0,"",CAPTURE_DATA!Q228)</f>
        <v/>
      </c>
      <c r="E227" s="1" t="str">
        <f>IF(CAPTURE_DATA!R228 = 0,"",CAPTURE_DATA!R228)</f>
        <v/>
      </c>
      <c r="F227" s="1" t="str">
        <f>IF(CAPTURE_DATA!S228 = 0,"",CAPTURE_DATA!S228)</f>
        <v/>
      </c>
      <c r="G227" s="1" t="str">
        <f>IF(CAPTURE_DATA!T228=0,"",CAPTURE_DATA!T228)</f>
        <v/>
      </c>
      <c r="H227" s="1" t="str">
        <f>IF(CAPTURE_DATA!U228=0,"",CAPTURE_DATA!U228)</f>
        <v/>
      </c>
      <c r="I227" s="1" t="str">
        <f>IF(CAPTURE_DATA!V228=0,"",CAPTURE_DATA!V228)</f>
        <v/>
      </c>
      <c r="J227" s="1" t="str">
        <f>IF(CAPTURE_DATA!W228=0,"",CAPTURE_DATA!W228)</f>
        <v/>
      </c>
      <c r="K227" s="1" t="str">
        <f>IF(CAPTURE_DATA!X228="","",CAPTURE_DATA!X228)</f>
        <v/>
      </c>
      <c r="L227" s="1" t="str">
        <f>IF(CAPTURE_DATA!Y228="","",CAPTURE_DATA!Y228)</f>
        <v/>
      </c>
      <c r="M227" s="1" t="str">
        <f>IF(CAPTURE_DATA!Z228="","",CAPTURE_DATA!Z228)</f>
        <v/>
      </c>
      <c r="N227" s="1" t="str">
        <f>IF(CAPTURE_DATA!AA228=0,"",CAPTURE_DATA!AA228)</f>
        <v/>
      </c>
      <c r="O227" s="1" t="str">
        <f>IF(CAPTURE_DATA!AB228=0,"",CAPTURE_DATA!AB228)</f>
        <v/>
      </c>
      <c r="P227" s="1" t="str">
        <f>IF(CAPTURE_DATA!AC228="-","",CAPTURE_DATA!AC228)</f>
        <v/>
      </c>
      <c r="Q227" s="1" t="str">
        <f>IF(CAPTURE_DATA!AD228=0,"",CAPTURE_DATA!AD228)</f>
        <v/>
      </c>
      <c r="R227" s="1" t="str">
        <f>IF(CAPTURE_DATA!AE228=0,"",CAPTURE_DATA!AE228)</f>
        <v/>
      </c>
      <c r="S227" s="1" t="str">
        <f>IF(CAPTURE_DATA!AF228=0,"",CAPTURE_DATA!AF228)</f>
        <v/>
      </c>
      <c r="T227" s="16" t="str">
        <f>IF(B227="","",IF(B227="NBAT","",CAPTURE_DATA!A228))</f>
        <v/>
      </c>
      <c r="U227" s="1" t="str">
        <f>IF(CAPTURE_DATA!AG228=0,"",CAPTURE_DATA!AG228)</f>
        <v/>
      </c>
      <c r="V227" s="1" t="str">
        <f>IF(CAPTURE_DATA!AH228=0,"",CAPTURE_DATA!AH228)</f>
        <v/>
      </c>
      <c r="W227" s="1" t="str">
        <f>IFERROR(VLOOKUP(V227,CAPTURE_SITE_INFO!$B$3:$U$501,2,FALSE),"")</f>
        <v/>
      </c>
      <c r="X227" s="1" t="str">
        <f>IFERROR(VLOOKUP($V227,CAPTURE_SITE_INFO!$B$3:$U$501,3,FALSE),"")</f>
        <v/>
      </c>
      <c r="Y227" s="189" t="str">
        <f>IFERROR(VLOOKUP($V227,CAPTURE_SITE_INFO!$B$3:$U$501,4,FALSE),"")</f>
        <v/>
      </c>
      <c r="Z227" s="1" t="str">
        <f>IFERROR(VLOOKUP($V227,CAPTURE_SITE_INFO!$B$3:$U$501,5,FALSE),"")</f>
        <v/>
      </c>
      <c r="AA227" s="1" t="str">
        <f>IFERROR(VLOOKUP($V227,CAPTURE_SITE_INFO!$B$3:$U$501,6,FALSE),"")</f>
        <v/>
      </c>
      <c r="AB227" s="1" t="str">
        <f>IFERROR(VLOOKUP($V227,CAPTURE_SITE_INFO!$B$3:$U$501,7,FALSE),"")</f>
        <v/>
      </c>
      <c r="AC227" s="1" t="str">
        <f>IFERROR(VLOOKUP($V227,CAPTURE_SITE_INFO!$B$3:$U$501,8,FALSE),"")</f>
        <v/>
      </c>
      <c r="AD227" s="16" t="str">
        <f>IFERROR(VLOOKUP($V227,CAPTURE_SITE_INFO!$B$3:$U$501,9,FALSE),"")</f>
        <v/>
      </c>
      <c r="AE227" s="16" t="str">
        <f>IFERROR(VLOOKUP($V227,CAPTURE_SITE_INFO!$B$3:$U$501,10,FALSE),"")</f>
        <v/>
      </c>
      <c r="AF227" s="190" t="str">
        <f>IFERROR(VLOOKUP($V227,CAPTURE_SITE_INFO!$B$3:$U$501,11,FALSE),"")</f>
        <v/>
      </c>
      <c r="AG227" s="190" t="str">
        <f>IFERROR(VLOOKUP($V227,CAPTURE_SITE_INFO!$B$3:$U$501,12,FALSE),"")</f>
        <v/>
      </c>
      <c r="AH227" s="1" t="str">
        <f>IFERROR(VLOOKUP($V227,CAPTURE_SITE_INFO!$B$3:$U$501,13,FALSE),"")</f>
        <v/>
      </c>
      <c r="AI227" s="1" t="str">
        <f>IFERROR(VLOOKUP($V227,CAPTURE_SITE_INFO!$B$3:$U$501,14,FALSE),"")</f>
        <v/>
      </c>
      <c r="AJ227" s="1" t="str">
        <f>IFERROR(VLOOKUP($V227,CAPTURE_SITE_INFO!$B$3:$U$501,15,FALSE),"")</f>
        <v/>
      </c>
      <c r="AK227" s="1" t="str">
        <f>IFERROR(VLOOKUP($V227,CAPTURE_SITE_INFO!$B$3:$U$501,16,FALSE),"")</f>
        <v/>
      </c>
      <c r="AL227" s="1" t="str">
        <f>IFERROR(VLOOKUP($V227,CAPTURE_SITE_INFO!$B$3:$U$501,17,FALSE),"")</f>
        <v/>
      </c>
      <c r="AM227" s="1" t="str">
        <f>IFERROR(VLOOKUP($V227,CAPTURE_SITE_INFO!$B$3:$U$501,18,FALSE),"")</f>
        <v/>
      </c>
      <c r="AN227" s="1" t="str">
        <f>IFERROR(VLOOKUP($V227,CAPTURE_SITE_INFO!$B$3:$U$501,19,FALSE),"")</f>
        <v/>
      </c>
      <c r="AO227" s="1" t="str">
        <f>IFERROR(VLOOKUP($V227,CAPTURE_SITE_INFO!$B$3:$U$501,20,FALSE),"")</f>
        <v/>
      </c>
      <c r="AP227" s="1" t="str">
        <f>IFERROR(VLOOKUP($V227,CAPTURE_SITE_INFO!$B$3:$V$501,21,FALSE),"")</f>
        <v/>
      </c>
    </row>
    <row r="228" spans="1:42" x14ac:dyDescent="0.25">
      <c r="A228" s="1" t="str">
        <f t="shared" si="6"/>
        <v/>
      </c>
      <c r="B228" s="1" t="str">
        <f>IF(CAPTURE_DATA!O229="NOBATS___","NOBATS",IF(CAPTURE_DATA!O229="___","",CAPTURE_DATA!O229))</f>
        <v/>
      </c>
      <c r="C228" s="1" t="str">
        <f t="shared" si="7"/>
        <v/>
      </c>
      <c r="D228" s="1" t="str">
        <f>IF(CAPTURE_DATA!Q229 = 0,"",CAPTURE_DATA!Q229)</f>
        <v/>
      </c>
      <c r="E228" s="1" t="str">
        <f>IF(CAPTURE_DATA!R229 = 0,"",CAPTURE_DATA!R229)</f>
        <v/>
      </c>
      <c r="F228" s="1" t="str">
        <f>IF(CAPTURE_DATA!S229 = 0,"",CAPTURE_DATA!S229)</f>
        <v/>
      </c>
      <c r="G228" s="1" t="str">
        <f>IF(CAPTURE_DATA!T229=0,"",CAPTURE_DATA!T229)</f>
        <v/>
      </c>
      <c r="H228" s="1" t="str">
        <f>IF(CAPTURE_DATA!U229=0,"",CAPTURE_DATA!U229)</f>
        <v/>
      </c>
      <c r="I228" s="1" t="str">
        <f>IF(CAPTURE_DATA!V229=0,"",CAPTURE_DATA!V229)</f>
        <v/>
      </c>
      <c r="J228" s="1" t="str">
        <f>IF(CAPTURE_DATA!W229=0,"",CAPTURE_DATA!W229)</f>
        <v/>
      </c>
      <c r="K228" s="1" t="str">
        <f>IF(CAPTURE_DATA!X229="","",CAPTURE_DATA!X229)</f>
        <v/>
      </c>
      <c r="L228" s="1" t="str">
        <f>IF(CAPTURE_DATA!Y229="","",CAPTURE_DATA!Y229)</f>
        <v/>
      </c>
      <c r="M228" s="1" t="str">
        <f>IF(CAPTURE_DATA!Z229="","",CAPTURE_DATA!Z229)</f>
        <v/>
      </c>
      <c r="N228" s="1" t="str">
        <f>IF(CAPTURE_DATA!AA229=0,"",CAPTURE_DATA!AA229)</f>
        <v/>
      </c>
      <c r="O228" s="1" t="str">
        <f>IF(CAPTURE_DATA!AB229=0,"",CAPTURE_DATA!AB229)</f>
        <v/>
      </c>
      <c r="P228" s="1" t="str">
        <f>IF(CAPTURE_DATA!AC229="-","",CAPTURE_DATA!AC229)</f>
        <v/>
      </c>
      <c r="Q228" s="1" t="str">
        <f>IF(CAPTURE_DATA!AD229=0,"",CAPTURE_DATA!AD229)</f>
        <v/>
      </c>
      <c r="R228" s="1" t="str">
        <f>IF(CAPTURE_DATA!AE229=0,"",CAPTURE_DATA!AE229)</f>
        <v/>
      </c>
      <c r="S228" s="1" t="str">
        <f>IF(CAPTURE_DATA!AF229=0,"",CAPTURE_DATA!AF229)</f>
        <v/>
      </c>
      <c r="T228" s="16" t="str">
        <f>IF(B228="","",IF(B228="NBAT","",CAPTURE_DATA!A229))</f>
        <v/>
      </c>
      <c r="U228" s="1" t="str">
        <f>IF(CAPTURE_DATA!AG229=0,"",CAPTURE_DATA!AG229)</f>
        <v/>
      </c>
      <c r="V228" s="1" t="str">
        <f>IF(CAPTURE_DATA!AH229=0,"",CAPTURE_DATA!AH229)</f>
        <v/>
      </c>
      <c r="W228" s="1" t="str">
        <f>IFERROR(VLOOKUP(V228,CAPTURE_SITE_INFO!$B$3:$U$501,2,FALSE),"")</f>
        <v/>
      </c>
      <c r="X228" s="1" t="str">
        <f>IFERROR(VLOOKUP($V228,CAPTURE_SITE_INFO!$B$3:$U$501,3,FALSE),"")</f>
        <v/>
      </c>
      <c r="Y228" s="189" t="str">
        <f>IFERROR(VLOOKUP($V228,CAPTURE_SITE_INFO!$B$3:$U$501,4,FALSE),"")</f>
        <v/>
      </c>
      <c r="Z228" s="1" t="str">
        <f>IFERROR(VLOOKUP($V228,CAPTURE_SITE_INFO!$B$3:$U$501,5,FALSE),"")</f>
        <v/>
      </c>
      <c r="AA228" s="1" t="str">
        <f>IFERROR(VLOOKUP($V228,CAPTURE_SITE_INFO!$B$3:$U$501,6,FALSE),"")</f>
        <v/>
      </c>
      <c r="AB228" s="1" t="str">
        <f>IFERROR(VLOOKUP($V228,CAPTURE_SITE_INFO!$B$3:$U$501,7,FALSE),"")</f>
        <v/>
      </c>
      <c r="AC228" s="1" t="str">
        <f>IFERROR(VLOOKUP($V228,CAPTURE_SITE_INFO!$B$3:$U$501,8,FALSE),"")</f>
        <v/>
      </c>
      <c r="AD228" s="16" t="str">
        <f>IFERROR(VLOOKUP($V228,CAPTURE_SITE_INFO!$B$3:$U$501,9,FALSE),"")</f>
        <v/>
      </c>
      <c r="AE228" s="16" t="str">
        <f>IFERROR(VLOOKUP($V228,CAPTURE_SITE_INFO!$B$3:$U$501,10,FALSE),"")</f>
        <v/>
      </c>
      <c r="AF228" s="190" t="str">
        <f>IFERROR(VLOOKUP($V228,CAPTURE_SITE_INFO!$B$3:$U$501,11,FALSE),"")</f>
        <v/>
      </c>
      <c r="AG228" s="190" t="str">
        <f>IFERROR(VLOOKUP($V228,CAPTURE_SITE_INFO!$B$3:$U$501,12,FALSE),"")</f>
        <v/>
      </c>
      <c r="AH228" s="1" t="str">
        <f>IFERROR(VLOOKUP($V228,CAPTURE_SITE_INFO!$B$3:$U$501,13,FALSE),"")</f>
        <v/>
      </c>
      <c r="AI228" s="1" t="str">
        <f>IFERROR(VLOOKUP($V228,CAPTURE_SITE_INFO!$B$3:$U$501,14,FALSE),"")</f>
        <v/>
      </c>
      <c r="AJ228" s="1" t="str">
        <f>IFERROR(VLOOKUP($V228,CAPTURE_SITE_INFO!$B$3:$U$501,15,FALSE),"")</f>
        <v/>
      </c>
      <c r="AK228" s="1" t="str">
        <f>IFERROR(VLOOKUP($V228,CAPTURE_SITE_INFO!$B$3:$U$501,16,FALSE),"")</f>
        <v/>
      </c>
      <c r="AL228" s="1" t="str">
        <f>IFERROR(VLOOKUP($V228,CAPTURE_SITE_INFO!$B$3:$U$501,17,FALSE),"")</f>
        <v/>
      </c>
      <c r="AM228" s="1" t="str">
        <f>IFERROR(VLOOKUP($V228,CAPTURE_SITE_INFO!$B$3:$U$501,18,FALSE),"")</f>
        <v/>
      </c>
      <c r="AN228" s="1" t="str">
        <f>IFERROR(VLOOKUP($V228,CAPTURE_SITE_INFO!$B$3:$U$501,19,FALSE),"")</f>
        <v/>
      </c>
      <c r="AO228" s="1" t="str">
        <f>IFERROR(VLOOKUP($V228,CAPTURE_SITE_INFO!$B$3:$U$501,20,FALSE),"")</f>
        <v/>
      </c>
      <c r="AP228" s="1" t="str">
        <f>IFERROR(VLOOKUP($V228,CAPTURE_SITE_INFO!$B$3:$V$501,21,FALSE),"")</f>
        <v/>
      </c>
    </row>
    <row r="229" spans="1:42" x14ac:dyDescent="0.25">
      <c r="A229" s="1" t="str">
        <f t="shared" si="6"/>
        <v/>
      </c>
      <c r="B229" s="1" t="str">
        <f>IF(CAPTURE_DATA!O230="NOBATS___","NOBATS",IF(CAPTURE_DATA!O230="___","",CAPTURE_DATA!O230))</f>
        <v/>
      </c>
      <c r="C229" s="1" t="str">
        <f t="shared" si="7"/>
        <v/>
      </c>
      <c r="D229" s="1" t="str">
        <f>IF(CAPTURE_DATA!Q230 = 0,"",CAPTURE_DATA!Q230)</f>
        <v/>
      </c>
      <c r="E229" s="1" t="str">
        <f>IF(CAPTURE_DATA!R230 = 0,"",CAPTURE_DATA!R230)</f>
        <v/>
      </c>
      <c r="F229" s="1" t="str">
        <f>IF(CAPTURE_DATA!S230 = 0,"",CAPTURE_DATA!S230)</f>
        <v/>
      </c>
      <c r="G229" s="1" t="str">
        <f>IF(CAPTURE_DATA!T230=0,"",CAPTURE_DATA!T230)</f>
        <v/>
      </c>
      <c r="H229" s="1" t="str">
        <f>IF(CAPTURE_DATA!U230=0,"",CAPTURE_DATA!U230)</f>
        <v/>
      </c>
      <c r="I229" s="1" t="str">
        <f>IF(CAPTURE_DATA!V230=0,"",CAPTURE_DATA!V230)</f>
        <v/>
      </c>
      <c r="J229" s="1" t="str">
        <f>IF(CAPTURE_DATA!W230=0,"",CAPTURE_DATA!W230)</f>
        <v/>
      </c>
      <c r="K229" s="1" t="str">
        <f>IF(CAPTURE_DATA!X230="","",CAPTURE_DATA!X230)</f>
        <v/>
      </c>
      <c r="L229" s="1" t="str">
        <f>IF(CAPTURE_DATA!Y230="","",CAPTURE_DATA!Y230)</f>
        <v/>
      </c>
      <c r="M229" s="1" t="str">
        <f>IF(CAPTURE_DATA!Z230="","",CAPTURE_DATA!Z230)</f>
        <v/>
      </c>
      <c r="N229" s="1" t="str">
        <f>IF(CAPTURE_DATA!AA230=0,"",CAPTURE_DATA!AA230)</f>
        <v/>
      </c>
      <c r="O229" s="1" t="str">
        <f>IF(CAPTURE_DATA!AB230=0,"",CAPTURE_DATA!AB230)</f>
        <v/>
      </c>
      <c r="P229" s="1" t="str">
        <f>IF(CAPTURE_DATA!AC230="-","",CAPTURE_DATA!AC230)</f>
        <v/>
      </c>
      <c r="Q229" s="1" t="str">
        <f>IF(CAPTURE_DATA!AD230=0,"",CAPTURE_DATA!AD230)</f>
        <v/>
      </c>
      <c r="R229" s="1" t="str">
        <f>IF(CAPTURE_DATA!AE230=0,"",CAPTURE_DATA!AE230)</f>
        <v/>
      </c>
      <c r="S229" s="1" t="str">
        <f>IF(CAPTURE_DATA!AF230=0,"",CAPTURE_DATA!AF230)</f>
        <v/>
      </c>
      <c r="T229" s="16" t="str">
        <f>IF(B229="","",IF(B229="NBAT","",CAPTURE_DATA!A230))</f>
        <v/>
      </c>
      <c r="U229" s="1" t="str">
        <f>IF(CAPTURE_DATA!AG230=0,"",CAPTURE_DATA!AG230)</f>
        <v/>
      </c>
      <c r="V229" s="1" t="str">
        <f>IF(CAPTURE_DATA!AH230=0,"",CAPTURE_DATA!AH230)</f>
        <v/>
      </c>
      <c r="W229" s="1" t="str">
        <f>IFERROR(VLOOKUP(V229,CAPTURE_SITE_INFO!$B$3:$U$501,2,FALSE),"")</f>
        <v/>
      </c>
      <c r="X229" s="1" t="str">
        <f>IFERROR(VLOOKUP($V229,CAPTURE_SITE_INFO!$B$3:$U$501,3,FALSE),"")</f>
        <v/>
      </c>
      <c r="Y229" s="189" t="str">
        <f>IFERROR(VLOOKUP($V229,CAPTURE_SITE_INFO!$B$3:$U$501,4,FALSE),"")</f>
        <v/>
      </c>
      <c r="Z229" s="1" t="str">
        <f>IFERROR(VLOOKUP($V229,CAPTURE_SITE_INFO!$B$3:$U$501,5,FALSE),"")</f>
        <v/>
      </c>
      <c r="AA229" s="1" t="str">
        <f>IFERROR(VLOOKUP($V229,CAPTURE_SITE_INFO!$B$3:$U$501,6,FALSE),"")</f>
        <v/>
      </c>
      <c r="AB229" s="1" t="str">
        <f>IFERROR(VLOOKUP($V229,CAPTURE_SITE_INFO!$B$3:$U$501,7,FALSE),"")</f>
        <v/>
      </c>
      <c r="AC229" s="1" t="str">
        <f>IFERROR(VLOOKUP($V229,CAPTURE_SITE_INFO!$B$3:$U$501,8,FALSE),"")</f>
        <v/>
      </c>
      <c r="AD229" s="16" t="str">
        <f>IFERROR(VLOOKUP($V229,CAPTURE_SITE_INFO!$B$3:$U$501,9,FALSE),"")</f>
        <v/>
      </c>
      <c r="AE229" s="16" t="str">
        <f>IFERROR(VLOOKUP($V229,CAPTURE_SITE_INFO!$B$3:$U$501,10,FALSE),"")</f>
        <v/>
      </c>
      <c r="AF229" s="190" t="str">
        <f>IFERROR(VLOOKUP($V229,CAPTURE_SITE_INFO!$B$3:$U$501,11,FALSE),"")</f>
        <v/>
      </c>
      <c r="AG229" s="190" t="str">
        <f>IFERROR(VLOOKUP($V229,CAPTURE_SITE_INFO!$B$3:$U$501,12,FALSE),"")</f>
        <v/>
      </c>
      <c r="AH229" s="1" t="str">
        <f>IFERROR(VLOOKUP($V229,CAPTURE_SITE_INFO!$B$3:$U$501,13,FALSE),"")</f>
        <v/>
      </c>
      <c r="AI229" s="1" t="str">
        <f>IFERROR(VLOOKUP($V229,CAPTURE_SITE_INFO!$B$3:$U$501,14,FALSE),"")</f>
        <v/>
      </c>
      <c r="AJ229" s="1" t="str">
        <f>IFERROR(VLOOKUP($V229,CAPTURE_SITE_INFO!$B$3:$U$501,15,FALSE),"")</f>
        <v/>
      </c>
      <c r="AK229" s="1" t="str">
        <f>IFERROR(VLOOKUP($V229,CAPTURE_SITE_INFO!$B$3:$U$501,16,FALSE),"")</f>
        <v/>
      </c>
      <c r="AL229" s="1" t="str">
        <f>IFERROR(VLOOKUP($V229,CAPTURE_SITE_INFO!$B$3:$U$501,17,FALSE),"")</f>
        <v/>
      </c>
      <c r="AM229" s="1" t="str">
        <f>IFERROR(VLOOKUP($V229,CAPTURE_SITE_INFO!$B$3:$U$501,18,FALSE),"")</f>
        <v/>
      </c>
      <c r="AN229" s="1" t="str">
        <f>IFERROR(VLOOKUP($V229,CAPTURE_SITE_INFO!$B$3:$U$501,19,FALSE),"")</f>
        <v/>
      </c>
      <c r="AO229" s="1" t="str">
        <f>IFERROR(VLOOKUP($V229,CAPTURE_SITE_INFO!$B$3:$U$501,20,FALSE),"")</f>
        <v/>
      </c>
      <c r="AP229" s="1" t="str">
        <f>IFERROR(VLOOKUP($V229,CAPTURE_SITE_INFO!$B$3:$V$501,21,FALSE),"")</f>
        <v/>
      </c>
    </row>
    <row r="230" spans="1:42" x14ac:dyDescent="0.25">
      <c r="A230" s="1" t="str">
        <f t="shared" si="6"/>
        <v/>
      </c>
      <c r="B230" s="1" t="str">
        <f>IF(CAPTURE_DATA!O231="NOBATS___","NOBATS",IF(CAPTURE_DATA!O231="___","",CAPTURE_DATA!O231))</f>
        <v/>
      </c>
      <c r="C230" s="1" t="str">
        <f t="shared" si="7"/>
        <v/>
      </c>
      <c r="D230" s="1" t="str">
        <f>IF(CAPTURE_DATA!Q231 = 0,"",CAPTURE_DATA!Q231)</f>
        <v/>
      </c>
      <c r="E230" s="1" t="str">
        <f>IF(CAPTURE_DATA!R231 = 0,"",CAPTURE_DATA!R231)</f>
        <v/>
      </c>
      <c r="F230" s="1" t="str">
        <f>IF(CAPTURE_DATA!S231 = 0,"",CAPTURE_DATA!S231)</f>
        <v/>
      </c>
      <c r="G230" s="1" t="str">
        <f>IF(CAPTURE_DATA!T231=0,"",CAPTURE_DATA!T231)</f>
        <v/>
      </c>
      <c r="H230" s="1" t="str">
        <f>IF(CAPTURE_DATA!U231=0,"",CAPTURE_DATA!U231)</f>
        <v/>
      </c>
      <c r="I230" s="1" t="str">
        <f>IF(CAPTURE_DATA!V231=0,"",CAPTURE_DATA!V231)</f>
        <v/>
      </c>
      <c r="J230" s="1" t="str">
        <f>IF(CAPTURE_DATA!W231=0,"",CAPTURE_DATA!W231)</f>
        <v/>
      </c>
      <c r="K230" s="1" t="str">
        <f>IF(CAPTURE_DATA!X231="","",CAPTURE_DATA!X231)</f>
        <v/>
      </c>
      <c r="L230" s="1" t="str">
        <f>IF(CAPTURE_DATA!Y231="","",CAPTURE_DATA!Y231)</f>
        <v/>
      </c>
      <c r="M230" s="1" t="str">
        <f>IF(CAPTURE_DATA!Z231="","",CAPTURE_DATA!Z231)</f>
        <v/>
      </c>
      <c r="N230" s="1" t="str">
        <f>IF(CAPTURE_DATA!AA231=0,"",CAPTURE_DATA!AA231)</f>
        <v/>
      </c>
      <c r="O230" s="1" t="str">
        <f>IF(CAPTURE_DATA!AB231=0,"",CAPTURE_DATA!AB231)</f>
        <v/>
      </c>
      <c r="P230" s="1" t="str">
        <f>IF(CAPTURE_DATA!AC231="-","",CAPTURE_DATA!AC231)</f>
        <v/>
      </c>
      <c r="Q230" s="1" t="str">
        <f>IF(CAPTURE_DATA!AD231=0,"",CAPTURE_DATA!AD231)</f>
        <v/>
      </c>
      <c r="R230" s="1" t="str">
        <f>IF(CAPTURE_DATA!AE231=0,"",CAPTURE_DATA!AE231)</f>
        <v/>
      </c>
      <c r="S230" s="1" t="str">
        <f>IF(CAPTURE_DATA!AF231=0,"",CAPTURE_DATA!AF231)</f>
        <v/>
      </c>
      <c r="T230" s="16" t="str">
        <f>IF(B230="","",IF(B230="NBAT","",CAPTURE_DATA!A231))</f>
        <v/>
      </c>
      <c r="U230" s="1" t="str">
        <f>IF(CAPTURE_DATA!AG231=0,"",CAPTURE_DATA!AG231)</f>
        <v/>
      </c>
      <c r="V230" s="1" t="str">
        <f>IF(CAPTURE_DATA!AH231=0,"",CAPTURE_DATA!AH231)</f>
        <v/>
      </c>
      <c r="W230" s="1" t="str">
        <f>IFERROR(VLOOKUP(V230,CAPTURE_SITE_INFO!$B$3:$U$501,2,FALSE),"")</f>
        <v/>
      </c>
      <c r="X230" s="1" t="str">
        <f>IFERROR(VLOOKUP($V230,CAPTURE_SITE_INFO!$B$3:$U$501,3,FALSE),"")</f>
        <v/>
      </c>
      <c r="Y230" s="189" t="str">
        <f>IFERROR(VLOOKUP($V230,CAPTURE_SITE_INFO!$B$3:$U$501,4,FALSE),"")</f>
        <v/>
      </c>
      <c r="Z230" s="1" t="str">
        <f>IFERROR(VLOOKUP($V230,CAPTURE_SITE_INFO!$B$3:$U$501,5,FALSE),"")</f>
        <v/>
      </c>
      <c r="AA230" s="1" t="str">
        <f>IFERROR(VLOOKUP($V230,CAPTURE_SITE_INFO!$B$3:$U$501,6,FALSE),"")</f>
        <v/>
      </c>
      <c r="AB230" s="1" t="str">
        <f>IFERROR(VLOOKUP($V230,CAPTURE_SITE_INFO!$B$3:$U$501,7,FALSE),"")</f>
        <v/>
      </c>
      <c r="AC230" s="1" t="str">
        <f>IFERROR(VLOOKUP($V230,CAPTURE_SITE_INFO!$B$3:$U$501,8,FALSE),"")</f>
        <v/>
      </c>
      <c r="AD230" s="16" t="str">
        <f>IFERROR(VLOOKUP($V230,CAPTURE_SITE_INFO!$B$3:$U$501,9,FALSE),"")</f>
        <v/>
      </c>
      <c r="AE230" s="16" t="str">
        <f>IFERROR(VLOOKUP($V230,CAPTURE_SITE_INFO!$B$3:$U$501,10,FALSE),"")</f>
        <v/>
      </c>
      <c r="AF230" s="190" t="str">
        <f>IFERROR(VLOOKUP($V230,CAPTURE_SITE_INFO!$B$3:$U$501,11,FALSE),"")</f>
        <v/>
      </c>
      <c r="AG230" s="190" t="str">
        <f>IFERROR(VLOOKUP($V230,CAPTURE_SITE_INFO!$B$3:$U$501,12,FALSE),"")</f>
        <v/>
      </c>
      <c r="AH230" s="1" t="str">
        <f>IFERROR(VLOOKUP($V230,CAPTURE_SITE_INFO!$B$3:$U$501,13,FALSE),"")</f>
        <v/>
      </c>
      <c r="AI230" s="1" t="str">
        <f>IFERROR(VLOOKUP($V230,CAPTURE_SITE_INFO!$B$3:$U$501,14,FALSE),"")</f>
        <v/>
      </c>
      <c r="AJ230" s="1" t="str">
        <f>IFERROR(VLOOKUP($V230,CAPTURE_SITE_INFO!$B$3:$U$501,15,FALSE),"")</f>
        <v/>
      </c>
      <c r="AK230" s="1" t="str">
        <f>IFERROR(VLOOKUP($V230,CAPTURE_SITE_INFO!$B$3:$U$501,16,FALSE),"")</f>
        <v/>
      </c>
      <c r="AL230" s="1" t="str">
        <f>IFERROR(VLOOKUP($V230,CAPTURE_SITE_INFO!$B$3:$U$501,17,FALSE),"")</f>
        <v/>
      </c>
      <c r="AM230" s="1" t="str">
        <f>IFERROR(VLOOKUP($V230,CAPTURE_SITE_INFO!$B$3:$U$501,18,FALSE),"")</f>
        <v/>
      </c>
      <c r="AN230" s="1" t="str">
        <f>IFERROR(VLOOKUP($V230,CAPTURE_SITE_INFO!$B$3:$U$501,19,FALSE),"")</f>
        <v/>
      </c>
      <c r="AO230" s="1" t="str">
        <f>IFERROR(VLOOKUP($V230,CAPTURE_SITE_INFO!$B$3:$U$501,20,FALSE),"")</f>
        <v/>
      </c>
      <c r="AP230" s="1" t="str">
        <f>IFERROR(VLOOKUP($V230,CAPTURE_SITE_INFO!$B$3:$V$501,21,FALSE),"")</f>
        <v/>
      </c>
    </row>
    <row r="231" spans="1:42" x14ac:dyDescent="0.25">
      <c r="A231" s="1" t="str">
        <f t="shared" si="6"/>
        <v/>
      </c>
      <c r="B231" s="1" t="str">
        <f>IF(CAPTURE_DATA!O232="NOBATS___","NOBATS",IF(CAPTURE_DATA!O232="___","",CAPTURE_DATA!O232))</f>
        <v/>
      </c>
      <c r="C231" s="1" t="str">
        <f t="shared" si="7"/>
        <v/>
      </c>
      <c r="D231" s="1" t="str">
        <f>IF(CAPTURE_DATA!Q232 = 0,"",CAPTURE_DATA!Q232)</f>
        <v/>
      </c>
      <c r="E231" s="1" t="str">
        <f>IF(CAPTURE_DATA!R232 = 0,"",CAPTURE_DATA!R232)</f>
        <v/>
      </c>
      <c r="F231" s="1" t="str">
        <f>IF(CAPTURE_DATA!S232 = 0,"",CAPTURE_DATA!S232)</f>
        <v/>
      </c>
      <c r="G231" s="1" t="str">
        <f>IF(CAPTURE_DATA!T232=0,"",CAPTURE_DATA!T232)</f>
        <v/>
      </c>
      <c r="H231" s="1" t="str">
        <f>IF(CAPTURE_DATA!U232=0,"",CAPTURE_DATA!U232)</f>
        <v/>
      </c>
      <c r="I231" s="1" t="str">
        <f>IF(CAPTURE_DATA!V232=0,"",CAPTURE_DATA!V232)</f>
        <v/>
      </c>
      <c r="J231" s="1" t="str">
        <f>IF(CAPTURE_DATA!W232=0,"",CAPTURE_DATA!W232)</f>
        <v/>
      </c>
      <c r="K231" s="1" t="str">
        <f>IF(CAPTURE_DATA!X232="","",CAPTURE_DATA!X232)</f>
        <v/>
      </c>
      <c r="L231" s="1" t="str">
        <f>IF(CAPTURE_DATA!Y232="","",CAPTURE_DATA!Y232)</f>
        <v/>
      </c>
      <c r="M231" s="1" t="str">
        <f>IF(CAPTURE_DATA!Z232="","",CAPTURE_DATA!Z232)</f>
        <v/>
      </c>
      <c r="N231" s="1" t="str">
        <f>IF(CAPTURE_DATA!AA232=0,"",CAPTURE_DATA!AA232)</f>
        <v/>
      </c>
      <c r="O231" s="1" t="str">
        <f>IF(CAPTURE_DATA!AB232=0,"",CAPTURE_DATA!AB232)</f>
        <v/>
      </c>
      <c r="P231" s="1" t="str">
        <f>IF(CAPTURE_DATA!AC232="-","",CAPTURE_DATA!AC232)</f>
        <v/>
      </c>
      <c r="Q231" s="1" t="str">
        <f>IF(CAPTURE_DATA!AD232=0,"",CAPTURE_DATA!AD232)</f>
        <v/>
      </c>
      <c r="R231" s="1" t="str">
        <f>IF(CAPTURE_DATA!AE232=0,"",CAPTURE_DATA!AE232)</f>
        <v/>
      </c>
      <c r="S231" s="1" t="str">
        <f>IF(CAPTURE_DATA!AF232=0,"",CAPTURE_DATA!AF232)</f>
        <v/>
      </c>
      <c r="T231" s="16" t="str">
        <f>IF(B231="","",IF(B231="NBAT","",CAPTURE_DATA!A232))</f>
        <v/>
      </c>
      <c r="U231" s="1" t="str">
        <f>IF(CAPTURE_DATA!AG232=0,"",CAPTURE_DATA!AG232)</f>
        <v/>
      </c>
      <c r="V231" s="1" t="str">
        <f>IF(CAPTURE_DATA!AH232=0,"",CAPTURE_DATA!AH232)</f>
        <v/>
      </c>
      <c r="W231" s="1" t="str">
        <f>IFERROR(VLOOKUP(V231,CAPTURE_SITE_INFO!$B$3:$U$501,2,FALSE),"")</f>
        <v/>
      </c>
      <c r="X231" s="1" t="str">
        <f>IFERROR(VLOOKUP($V231,CAPTURE_SITE_INFO!$B$3:$U$501,3,FALSE),"")</f>
        <v/>
      </c>
      <c r="Y231" s="189" t="str">
        <f>IFERROR(VLOOKUP($V231,CAPTURE_SITE_INFO!$B$3:$U$501,4,FALSE),"")</f>
        <v/>
      </c>
      <c r="Z231" s="1" t="str">
        <f>IFERROR(VLOOKUP($V231,CAPTURE_SITE_INFO!$B$3:$U$501,5,FALSE),"")</f>
        <v/>
      </c>
      <c r="AA231" s="1" t="str">
        <f>IFERROR(VLOOKUP($V231,CAPTURE_SITE_INFO!$B$3:$U$501,6,FALSE),"")</f>
        <v/>
      </c>
      <c r="AB231" s="1" t="str">
        <f>IFERROR(VLOOKUP($V231,CAPTURE_SITE_INFO!$B$3:$U$501,7,FALSE),"")</f>
        <v/>
      </c>
      <c r="AC231" s="1" t="str">
        <f>IFERROR(VLOOKUP($V231,CAPTURE_SITE_INFO!$B$3:$U$501,8,FALSE),"")</f>
        <v/>
      </c>
      <c r="AD231" s="16" t="str">
        <f>IFERROR(VLOOKUP($V231,CAPTURE_SITE_INFO!$B$3:$U$501,9,FALSE),"")</f>
        <v/>
      </c>
      <c r="AE231" s="16" t="str">
        <f>IFERROR(VLOOKUP($V231,CAPTURE_SITE_INFO!$B$3:$U$501,10,FALSE),"")</f>
        <v/>
      </c>
      <c r="AF231" s="190" t="str">
        <f>IFERROR(VLOOKUP($V231,CAPTURE_SITE_INFO!$B$3:$U$501,11,FALSE),"")</f>
        <v/>
      </c>
      <c r="AG231" s="190" t="str">
        <f>IFERROR(VLOOKUP($V231,CAPTURE_SITE_INFO!$B$3:$U$501,12,FALSE),"")</f>
        <v/>
      </c>
      <c r="AH231" s="1" t="str">
        <f>IFERROR(VLOOKUP($V231,CAPTURE_SITE_INFO!$B$3:$U$501,13,FALSE),"")</f>
        <v/>
      </c>
      <c r="AI231" s="1" t="str">
        <f>IFERROR(VLOOKUP($V231,CAPTURE_SITE_INFO!$B$3:$U$501,14,FALSE),"")</f>
        <v/>
      </c>
      <c r="AJ231" s="1" t="str">
        <f>IFERROR(VLOOKUP($V231,CAPTURE_SITE_INFO!$B$3:$U$501,15,FALSE),"")</f>
        <v/>
      </c>
      <c r="AK231" s="1" t="str">
        <f>IFERROR(VLOOKUP($V231,CAPTURE_SITE_INFO!$B$3:$U$501,16,FALSE),"")</f>
        <v/>
      </c>
      <c r="AL231" s="1" t="str">
        <f>IFERROR(VLOOKUP($V231,CAPTURE_SITE_INFO!$B$3:$U$501,17,FALSE),"")</f>
        <v/>
      </c>
      <c r="AM231" s="1" t="str">
        <f>IFERROR(VLOOKUP($V231,CAPTURE_SITE_INFO!$B$3:$U$501,18,FALSE),"")</f>
        <v/>
      </c>
      <c r="AN231" s="1" t="str">
        <f>IFERROR(VLOOKUP($V231,CAPTURE_SITE_INFO!$B$3:$U$501,19,FALSE),"")</f>
        <v/>
      </c>
      <c r="AO231" s="1" t="str">
        <f>IFERROR(VLOOKUP($V231,CAPTURE_SITE_INFO!$B$3:$U$501,20,FALSE),"")</f>
        <v/>
      </c>
      <c r="AP231" s="1" t="str">
        <f>IFERROR(VLOOKUP($V231,CAPTURE_SITE_INFO!$B$3:$V$501,21,FALSE),"")</f>
        <v/>
      </c>
    </row>
    <row r="232" spans="1:42" x14ac:dyDescent="0.25">
      <c r="A232" s="1" t="str">
        <f t="shared" si="6"/>
        <v/>
      </c>
      <c r="B232" s="1" t="str">
        <f>IF(CAPTURE_DATA!O233="NOBATS___","NOBATS",IF(CAPTURE_DATA!O233="___","",CAPTURE_DATA!O233))</f>
        <v/>
      </c>
      <c r="C232" s="1" t="str">
        <f t="shared" si="7"/>
        <v/>
      </c>
      <c r="D232" s="1" t="str">
        <f>IF(CAPTURE_DATA!Q233 = 0,"",CAPTURE_DATA!Q233)</f>
        <v/>
      </c>
      <c r="E232" s="1" t="str">
        <f>IF(CAPTURE_DATA!R233 = 0,"",CAPTURE_DATA!R233)</f>
        <v/>
      </c>
      <c r="F232" s="1" t="str">
        <f>IF(CAPTURE_DATA!S233 = 0,"",CAPTURE_DATA!S233)</f>
        <v/>
      </c>
      <c r="G232" s="1" t="str">
        <f>IF(CAPTURE_DATA!T233=0,"",CAPTURE_DATA!T233)</f>
        <v/>
      </c>
      <c r="H232" s="1" t="str">
        <f>IF(CAPTURE_DATA!U233=0,"",CAPTURE_DATA!U233)</f>
        <v/>
      </c>
      <c r="I232" s="1" t="str">
        <f>IF(CAPTURE_DATA!V233=0,"",CAPTURE_DATA!V233)</f>
        <v/>
      </c>
      <c r="J232" s="1" t="str">
        <f>IF(CAPTURE_DATA!W233=0,"",CAPTURE_DATA!W233)</f>
        <v/>
      </c>
      <c r="K232" s="1" t="str">
        <f>IF(CAPTURE_DATA!X233="","",CAPTURE_DATA!X233)</f>
        <v/>
      </c>
      <c r="L232" s="1" t="str">
        <f>IF(CAPTURE_DATA!Y233="","",CAPTURE_DATA!Y233)</f>
        <v/>
      </c>
      <c r="M232" s="1" t="str">
        <f>IF(CAPTURE_DATA!Z233="","",CAPTURE_DATA!Z233)</f>
        <v/>
      </c>
      <c r="N232" s="1" t="str">
        <f>IF(CAPTURE_DATA!AA233=0,"",CAPTURE_DATA!AA233)</f>
        <v/>
      </c>
      <c r="O232" s="1" t="str">
        <f>IF(CAPTURE_DATA!AB233=0,"",CAPTURE_DATA!AB233)</f>
        <v/>
      </c>
      <c r="P232" s="1" t="str">
        <f>IF(CAPTURE_DATA!AC233="-","",CAPTURE_DATA!AC233)</f>
        <v/>
      </c>
      <c r="Q232" s="1" t="str">
        <f>IF(CAPTURE_DATA!AD233=0,"",CAPTURE_DATA!AD233)</f>
        <v/>
      </c>
      <c r="R232" s="1" t="str">
        <f>IF(CAPTURE_DATA!AE233=0,"",CAPTURE_DATA!AE233)</f>
        <v/>
      </c>
      <c r="S232" s="1" t="str">
        <f>IF(CAPTURE_DATA!AF233=0,"",CAPTURE_DATA!AF233)</f>
        <v/>
      </c>
      <c r="T232" s="16" t="str">
        <f>IF(B232="","",IF(B232="NBAT","",CAPTURE_DATA!A233))</f>
        <v/>
      </c>
      <c r="U232" s="1" t="str">
        <f>IF(CAPTURE_DATA!AG233=0,"",CAPTURE_DATA!AG233)</f>
        <v/>
      </c>
      <c r="V232" s="1" t="str">
        <f>IF(CAPTURE_DATA!AH233=0,"",CAPTURE_DATA!AH233)</f>
        <v/>
      </c>
      <c r="W232" s="1" t="str">
        <f>IFERROR(VLOOKUP(V232,CAPTURE_SITE_INFO!$B$3:$U$501,2,FALSE),"")</f>
        <v/>
      </c>
      <c r="X232" s="1" t="str">
        <f>IFERROR(VLOOKUP($V232,CAPTURE_SITE_INFO!$B$3:$U$501,3,FALSE),"")</f>
        <v/>
      </c>
      <c r="Y232" s="189" t="str">
        <f>IFERROR(VLOOKUP($V232,CAPTURE_SITE_INFO!$B$3:$U$501,4,FALSE),"")</f>
        <v/>
      </c>
      <c r="Z232" s="1" t="str">
        <f>IFERROR(VLOOKUP($V232,CAPTURE_SITE_INFO!$B$3:$U$501,5,FALSE),"")</f>
        <v/>
      </c>
      <c r="AA232" s="1" t="str">
        <f>IFERROR(VLOOKUP($V232,CAPTURE_SITE_INFO!$B$3:$U$501,6,FALSE),"")</f>
        <v/>
      </c>
      <c r="AB232" s="1" t="str">
        <f>IFERROR(VLOOKUP($V232,CAPTURE_SITE_INFO!$B$3:$U$501,7,FALSE),"")</f>
        <v/>
      </c>
      <c r="AC232" s="1" t="str">
        <f>IFERROR(VLOOKUP($V232,CAPTURE_SITE_INFO!$B$3:$U$501,8,FALSE),"")</f>
        <v/>
      </c>
      <c r="AD232" s="16" t="str">
        <f>IFERROR(VLOOKUP($V232,CAPTURE_SITE_INFO!$B$3:$U$501,9,FALSE),"")</f>
        <v/>
      </c>
      <c r="AE232" s="16" t="str">
        <f>IFERROR(VLOOKUP($V232,CAPTURE_SITE_INFO!$B$3:$U$501,10,FALSE),"")</f>
        <v/>
      </c>
      <c r="AF232" s="190" t="str">
        <f>IFERROR(VLOOKUP($V232,CAPTURE_SITE_INFO!$B$3:$U$501,11,FALSE),"")</f>
        <v/>
      </c>
      <c r="AG232" s="190" t="str">
        <f>IFERROR(VLOOKUP($V232,CAPTURE_SITE_INFO!$B$3:$U$501,12,FALSE),"")</f>
        <v/>
      </c>
      <c r="AH232" s="1" t="str">
        <f>IFERROR(VLOOKUP($V232,CAPTURE_SITE_INFO!$B$3:$U$501,13,FALSE),"")</f>
        <v/>
      </c>
      <c r="AI232" s="1" t="str">
        <f>IFERROR(VLOOKUP($V232,CAPTURE_SITE_INFO!$B$3:$U$501,14,FALSE),"")</f>
        <v/>
      </c>
      <c r="AJ232" s="1" t="str">
        <f>IFERROR(VLOOKUP($V232,CAPTURE_SITE_INFO!$B$3:$U$501,15,FALSE),"")</f>
        <v/>
      </c>
      <c r="AK232" s="1" t="str">
        <f>IFERROR(VLOOKUP($V232,CAPTURE_SITE_INFO!$B$3:$U$501,16,FALSE),"")</f>
        <v/>
      </c>
      <c r="AL232" s="1" t="str">
        <f>IFERROR(VLOOKUP($V232,CAPTURE_SITE_INFO!$B$3:$U$501,17,FALSE),"")</f>
        <v/>
      </c>
      <c r="AM232" s="1" t="str">
        <f>IFERROR(VLOOKUP($V232,CAPTURE_SITE_INFO!$B$3:$U$501,18,FALSE),"")</f>
        <v/>
      </c>
      <c r="AN232" s="1" t="str">
        <f>IFERROR(VLOOKUP($V232,CAPTURE_SITE_INFO!$B$3:$U$501,19,FALSE),"")</f>
        <v/>
      </c>
      <c r="AO232" s="1" t="str">
        <f>IFERROR(VLOOKUP($V232,CAPTURE_SITE_INFO!$B$3:$U$501,20,FALSE),"")</f>
        <v/>
      </c>
      <c r="AP232" s="1" t="str">
        <f>IFERROR(VLOOKUP($V232,CAPTURE_SITE_INFO!$B$3:$V$501,21,FALSE),"")</f>
        <v/>
      </c>
    </row>
    <row r="233" spans="1:42" x14ac:dyDescent="0.25">
      <c r="A233" s="1" t="str">
        <f t="shared" si="6"/>
        <v/>
      </c>
      <c r="B233" s="1" t="str">
        <f>IF(CAPTURE_DATA!O234="NOBATS___","NOBATS",IF(CAPTURE_DATA!O234="___","",CAPTURE_DATA!O234))</f>
        <v/>
      </c>
      <c r="C233" s="1" t="str">
        <f t="shared" si="7"/>
        <v/>
      </c>
      <c r="D233" s="1" t="str">
        <f>IF(CAPTURE_DATA!Q234 = 0,"",CAPTURE_DATA!Q234)</f>
        <v/>
      </c>
      <c r="E233" s="1" t="str">
        <f>IF(CAPTURE_DATA!R234 = 0,"",CAPTURE_DATA!R234)</f>
        <v/>
      </c>
      <c r="F233" s="1" t="str">
        <f>IF(CAPTURE_DATA!S234 = 0,"",CAPTURE_DATA!S234)</f>
        <v/>
      </c>
      <c r="G233" s="1" t="str">
        <f>IF(CAPTURE_DATA!T234=0,"",CAPTURE_DATA!T234)</f>
        <v/>
      </c>
      <c r="H233" s="1" t="str">
        <f>IF(CAPTURE_DATA!U234=0,"",CAPTURE_DATA!U234)</f>
        <v/>
      </c>
      <c r="I233" s="1" t="str">
        <f>IF(CAPTURE_DATA!V234=0,"",CAPTURE_DATA!V234)</f>
        <v/>
      </c>
      <c r="J233" s="1" t="str">
        <f>IF(CAPTURE_DATA!W234=0,"",CAPTURE_DATA!W234)</f>
        <v/>
      </c>
      <c r="K233" s="1" t="str">
        <f>IF(CAPTURE_DATA!X234="","",CAPTURE_DATA!X234)</f>
        <v/>
      </c>
      <c r="L233" s="1" t="str">
        <f>IF(CAPTURE_DATA!Y234="","",CAPTURE_DATA!Y234)</f>
        <v/>
      </c>
      <c r="M233" s="1" t="str">
        <f>IF(CAPTURE_DATA!Z234="","",CAPTURE_DATA!Z234)</f>
        <v/>
      </c>
      <c r="N233" s="1" t="str">
        <f>IF(CAPTURE_DATA!AA234=0,"",CAPTURE_DATA!AA234)</f>
        <v/>
      </c>
      <c r="O233" s="1" t="str">
        <f>IF(CAPTURE_DATA!AB234=0,"",CAPTURE_DATA!AB234)</f>
        <v/>
      </c>
      <c r="P233" s="1" t="str">
        <f>IF(CAPTURE_DATA!AC234="-","",CAPTURE_DATA!AC234)</f>
        <v/>
      </c>
      <c r="Q233" s="1" t="str">
        <f>IF(CAPTURE_DATA!AD234=0,"",CAPTURE_DATA!AD234)</f>
        <v/>
      </c>
      <c r="R233" s="1" t="str">
        <f>IF(CAPTURE_DATA!AE234=0,"",CAPTURE_DATA!AE234)</f>
        <v/>
      </c>
      <c r="S233" s="1" t="str">
        <f>IF(CAPTURE_DATA!AF234=0,"",CAPTURE_DATA!AF234)</f>
        <v/>
      </c>
      <c r="T233" s="16" t="str">
        <f>IF(B233="","",IF(B233="NBAT","",CAPTURE_DATA!A234))</f>
        <v/>
      </c>
      <c r="U233" s="1" t="str">
        <f>IF(CAPTURE_DATA!AG234=0,"",CAPTURE_DATA!AG234)</f>
        <v/>
      </c>
      <c r="V233" s="1" t="str">
        <f>IF(CAPTURE_DATA!AH234=0,"",CAPTURE_DATA!AH234)</f>
        <v/>
      </c>
      <c r="W233" s="1" t="str">
        <f>IFERROR(VLOOKUP(V233,CAPTURE_SITE_INFO!$B$3:$U$501,2,FALSE),"")</f>
        <v/>
      </c>
      <c r="X233" s="1" t="str">
        <f>IFERROR(VLOOKUP($V233,CAPTURE_SITE_INFO!$B$3:$U$501,3,FALSE),"")</f>
        <v/>
      </c>
      <c r="Y233" s="189" t="str">
        <f>IFERROR(VLOOKUP($V233,CAPTURE_SITE_INFO!$B$3:$U$501,4,FALSE),"")</f>
        <v/>
      </c>
      <c r="Z233" s="1" t="str">
        <f>IFERROR(VLOOKUP($V233,CAPTURE_SITE_INFO!$B$3:$U$501,5,FALSE),"")</f>
        <v/>
      </c>
      <c r="AA233" s="1" t="str">
        <f>IFERROR(VLOOKUP($V233,CAPTURE_SITE_INFO!$B$3:$U$501,6,FALSE),"")</f>
        <v/>
      </c>
      <c r="AB233" s="1" t="str">
        <f>IFERROR(VLOOKUP($V233,CAPTURE_SITE_INFO!$B$3:$U$501,7,FALSE),"")</f>
        <v/>
      </c>
      <c r="AC233" s="1" t="str">
        <f>IFERROR(VLOOKUP($V233,CAPTURE_SITE_INFO!$B$3:$U$501,8,FALSE),"")</f>
        <v/>
      </c>
      <c r="AD233" s="16" t="str">
        <f>IFERROR(VLOOKUP($V233,CAPTURE_SITE_INFO!$B$3:$U$501,9,FALSE),"")</f>
        <v/>
      </c>
      <c r="AE233" s="16" t="str">
        <f>IFERROR(VLOOKUP($V233,CAPTURE_SITE_INFO!$B$3:$U$501,10,FALSE),"")</f>
        <v/>
      </c>
      <c r="AF233" s="190" t="str">
        <f>IFERROR(VLOOKUP($V233,CAPTURE_SITE_INFO!$B$3:$U$501,11,FALSE),"")</f>
        <v/>
      </c>
      <c r="AG233" s="190" t="str">
        <f>IFERROR(VLOOKUP($V233,CAPTURE_SITE_INFO!$B$3:$U$501,12,FALSE),"")</f>
        <v/>
      </c>
      <c r="AH233" s="1" t="str">
        <f>IFERROR(VLOOKUP($V233,CAPTURE_SITE_INFO!$B$3:$U$501,13,FALSE),"")</f>
        <v/>
      </c>
      <c r="AI233" s="1" t="str">
        <f>IFERROR(VLOOKUP($V233,CAPTURE_SITE_INFO!$B$3:$U$501,14,FALSE),"")</f>
        <v/>
      </c>
      <c r="AJ233" s="1" t="str">
        <f>IFERROR(VLOOKUP($V233,CAPTURE_SITE_INFO!$B$3:$U$501,15,FALSE),"")</f>
        <v/>
      </c>
      <c r="AK233" s="1" t="str">
        <f>IFERROR(VLOOKUP($V233,CAPTURE_SITE_INFO!$B$3:$U$501,16,FALSE),"")</f>
        <v/>
      </c>
      <c r="AL233" s="1" t="str">
        <f>IFERROR(VLOOKUP($V233,CAPTURE_SITE_INFO!$B$3:$U$501,17,FALSE),"")</f>
        <v/>
      </c>
      <c r="AM233" s="1" t="str">
        <f>IFERROR(VLOOKUP($V233,CAPTURE_SITE_INFO!$B$3:$U$501,18,FALSE),"")</f>
        <v/>
      </c>
      <c r="AN233" s="1" t="str">
        <f>IFERROR(VLOOKUP($V233,CAPTURE_SITE_INFO!$B$3:$U$501,19,FALSE),"")</f>
        <v/>
      </c>
      <c r="AO233" s="1" t="str">
        <f>IFERROR(VLOOKUP($V233,CAPTURE_SITE_INFO!$B$3:$U$501,20,FALSE),"")</f>
        <v/>
      </c>
      <c r="AP233" s="1" t="str">
        <f>IFERROR(VLOOKUP($V233,CAPTURE_SITE_INFO!$B$3:$V$501,21,FALSE),"")</f>
        <v/>
      </c>
    </row>
    <row r="234" spans="1:42" x14ac:dyDescent="0.25">
      <c r="A234" s="1" t="str">
        <f t="shared" si="6"/>
        <v/>
      </c>
      <c r="B234" s="1" t="str">
        <f>IF(CAPTURE_DATA!O235="NOBATS___","NOBATS",IF(CAPTURE_DATA!O235="___","",CAPTURE_DATA!O235))</f>
        <v/>
      </c>
      <c r="C234" s="1" t="str">
        <f t="shared" si="7"/>
        <v/>
      </c>
      <c r="D234" s="1" t="str">
        <f>IF(CAPTURE_DATA!Q235 = 0,"",CAPTURE_DATA!Q235)</f>
        <v/>
      </c>
      <c r="E234" s="1" t="str">
        <f>IF(CAPTURE_DATA!R235 = 0,"",CAPTURE_DATA!R235)</f>
        <v/>
      </c>
      <c r="F234" s="1" t="str">
        <f>IF(CAPTURE_DATA!S235 = 0,"",CAPTURE_DATA!S235)</f>
        <v/>
      </c>
      <c r="G234" s="1" t="str">
        <f>IF(CAPTURE_DATA!T235=0,"",CAPTURE_DATA!T235)</f>
        <v/>
      </c>
      <c r="H234" s="1" t="str">
        <f>IF(CAPTURE_DATA!U235=0,"",CAPTURE_DATA!U235)</f>
        <v/>
      </c>
      <c r="I234" s="1" t="str">
        <f>IF(CAPTURE_DATA!V235=0,"",CAPTURE_DATA!V235)</f>
        <v/>
      </c>
      <c r="J234" s="1" t="str">
        <f>IF(CAPTURE_DATA!W235=0,"",CAPTURE_DATA!W235)</f>
        <v/>
      </c>
      <c r="K234" s="1" t="str">
        <f>IF(CAPTURE_DATA!X235="","",CAPTURE_DATA!X235)</f>
        <v/>
      </c>
      <c r="L234" s="1" t="str">
        <f>IF(CAPTURE_DATA!Y235="","",CAPTURE_DATA!Y235)</f>
        <v/>
      </c>
      <c r="M234" s="1" t="str">
        <f>IF(CAPTURE_DATA!Z235="","",CAPTURE_DATA!Z235)</f>
        <v/>
      </c>
      <c r="N234" s="1" t="str">
        <f>IF(CAPTURE_DATA!AA235=0,"",CAPTURE_DATA!AA235)</f>
        <v/>
      </c>
      <c r="O234" s="1" t="str">
        <f>IF(CAPTURE_DATA!AB235=0,"",CAPTURE_DATA!AB235)</f>
        <v/>
      </c>
      <c r="P234" s="1" t="str">
        <f>IF(CAPTURE_DATA!AC235="-","",CAPTURE_DATA!AC235)</f>
        <v/>
      </c>
      <c r="Q234" s="1" t="str">
        <f>IF(CAPTURE_DATA!AD235=0,"",CAPTURE_DATA!AD235)</f>
        <v/>
      </c>
      <c r="R234" s="1" t="str">
        <f>IF(CAPTURE_DATA!AE235=0,"",CAPTURE_DATA!AE235)</f>
        <v/>
      </c>
      <c r="S234" s="1" t="str">
        <f>IF(CAPTURE_DATA!AF235=0,"",CAPTURE_DATA!AF235)</f>
        <v/>
      </c>
      <c r="T234" s="16" t="str">
        <f>IF(B234="","",IF(B234="NBAT","",CAPTURE_DATA!A235))</f>
        <v/>
      </c>
      <c r="U234" s="1" t="str">
        <f>IF(CAPTURE_DATA!AG235=0,"",CAPTURE_DATA!AG235)</f>
        <v/>
      </c>
      <c r="V234" s="1" t="str">
        <f>IF(CAPTURE_DATA!AH235=0,"",CAPTURE_DATA!AH235)</f>
        <v/>
      </c>
      <c r="W234" s="1" t="str">
        <f>IFERROR(VLOOKUP(V234,CAPTURE_SITE_INFO!$B$3:$U$501,2,FALSE),"")</f>
        <v/>
      </c>
      <c r="X234" s="1" t="str">
        <f>IFERROR(VLOOKUP($V234,CAPTURE_SITE_INFO!$B$3:$U$501,3,FALSE),"")</f>
        <v/>
      </c>
      <c r="Y234" s="189" t="str">
        <f>IFERROR(VLOOKUP($V234,CAPTURE_SITE_INFO!$B$3:$U$501,4,FALSE),"")</f>
        <v/>
      </c>
      <c r="Z234" s="1" t="str">
        <f>IFERROR(VLOOKUP($V234,CAPTURE_SITE_INFO!$B$3:$U$501,5,FALSE),"")</f>
        <v/>
      </c>
      <c r="AA234" s="1" t="str">
        <f>IFERROR(VLOOKUP($V234,CAPTURE_SITE_INFO!$B$3:$U$501,6,FALSE),"")</f>
        <v/>
      </c>
      <c r="AB234" s="1" t="str">
        <f>IFERROR(VLOOKUP($V234,CAPTURE_SITE_INFO!$B$3:$U$501,7,FALSE),"")</f>
        <v/>
      </c>
      <c r="AC234" s="1" t="str">
        <f>IFERROR(VLOOKUP($V234,CAPTURE_SITE_INFO!$B$3:$U$501,8,FALSE),"")</f>
        <v/>
      </c>
      <c r="AD234" s="16" t="str">
        <f>IFERROR(VLOOKUP($V234,CAPTURE_SITE_INFO!$B$3:$U$501,9,FALSE),"")</f>
        <v/>
      </c>
      <c r="AE234" s="16" t="str">
        <f>IFERROR(VLOOKUP($V234,CAPTURE_SITE_INFO!$B$3:$U$501,10,FALSE),"")</f>
        <v/>
      </c>
      <c r="AF234" s="190" t="str">
        <f>IFERROR(VLOOKUP($V234,CAPTURE_SITE_INFO!$B$3:$U$501,11,FALSE),"")</f>
        <v/>
      </c>
      <c r="AG234" s="190" t="str">
        <f>IFERROR(VLOOKUP($V234,CAPTURE_SITE_INFO!$B$3:$U$501,12,FALSE),"")</f>
        <v/>
      </c>
      <c r="AH234" s="1" t="str">
        <f>IFERROR(VLOOKUP($V234,CAPTURE_SITE_INFO!$B$3:$U$501,13,FALSE),"")</f>
        <v/>
      </c>
      <c r="AI234" s="1" t="str">
        <f>IFERROR(VLOOKUP($V234,CAPTURE_SITE_INFO!$B$3:$U$501,14,FALSE),"")</f>
        <v/>
      </c>
      <c r="AJ234" s="1" t="str">
        <f>IFERROR(VLOOKUP($V234,CAPTURE_SITE_INFO!$B$3:$U$501,15,FALSE),"")</f>
        <v/>
      </c>
      <c r="AK234" s="1" t="str">
        <f>IFERROR(VLOOKUP($V234,CAPTURE_SITE_INFO!$B$3:$U$501,16,FALSE),"")</f>
        <v/>
      </c>
      <c r="AL234" s="1" t="str">
        <f>IFERROR(VLOOKUP($V234,CAPTURE_SITE_INFO!$B$3:$U$501,17,FALSE),"")</f>
        <v/>
      </c>
      <c r="AM234" s="1" t="str">
        <f>IFERROR(VLOOKUP($V234,CAPTURE_SITE_INFO!$B$3:$U$501,18,FALSE),"")</f>
        <v/>
      </c>
      <c r="AN234" s="1" t="str">
        <f>IFERROR(VLOOKUP($V234,CAPTURE_SITE_INFO!$B$3:$U$501,19,FALSE),"")</f>
        <v/>
      </c>
      <c r="AO234" s="1" t="str">
        <f>IFERROR(VLOOKUP($V234,CAPTURE_SITE_INFO!$B$3:$U$501,20,FALSE),"")</f>
        <v/>
      </c>
      <c r="AP234" s="1" t="str">
        <f>IFERROR(VLOOKUP($V234,CAPTURE_SITE_INFO!$B$3:$V$501,21,FALSE),"")</f>
        <v/>
      </c>
    </row>
    <row r="235" spans="1:42" x14ac:dyDescent="0.25">
      <c r="A235" s="1" t="str">
        <f t="shared" si="6"/>
        <v/>
      </c>
      <c r="B235" s="1" t="str">
        <f>IF(CAPTURE_DATA!O236="NOBATS___","NOBATS",IF(CAPTURE_DATA!O236="___","",CAPTURE_DATA!O236))</f>
        <v/>
      </c>
      <c r="C235" s="1" t="str">
        <f t="shared" si="7"/>
        <v/>
      </c>
      <c r="D235" s="1" t="str">
        <f>IF(CAPTURE_DATA!Q236 = 0,"",CAPTURE_DATA!Q236)</f>
        <v/>
      </c>
      <c r="E235" s="1" t="str">
        <f>IF(CAPTURE_DATA!R236 = 0,"",CAPTURE_DATA!R236)</f>
        <v/>
      </c>
      <c r="F235" s="1" t="str">
        <f>IF(CAPTURE_DATA!S236 = 0,"",CAPTURE_DATA!S236)</f>
        <v/>
      </c>
      <c r="G235" s="1" t="str">
        <f>IF(CAPTURE_DATA!T236=0,"",CAPTURE_DATA!T236)</f>
        <v/>
      </c>
      <c r="H235" s="1" t="str">
        <f>IF(CAPTURE_DATA!U236=0,"",CAPTURE_DATA!U236)</f>
        <v/>
      </c>
      <c r="I235" s="1" t="str">
        <f>IF(CAPTURE_DATA!V236=0,"",CAPTURE_DATA!V236)</f>
        <v/>
      </c>
      <c r="J235" s="1" t="str">
        <f>IF(CAPTURE_DATA!W236=0,"",CAPTURE_DATA!W236)</f>
        <v/>
      </c>
      <c r="K235" s="1" t="str">
        <f>IF(CAPTURE_DATA!X236="","",CAPTURE_DATA!X236)</f>
        <v/>
      </c>
      <c r="L235" s="1" t="str">
        <f>IF(CAPTURE_DATA!Y236="","",CAPTURE_DATA!Y236)</f>
        <v/>
      </c>
      <c r="M235" s="1" t="str">
        <f>IF(CAPTURE_DATA!Z236="","",CAPTURE_DATA!Z236)</f>
        <v/>
      </c>
      <c r="N235" s="1" t="str">
        <f>IF(CAPTURE_DATA!AA236=0,"",CAPTURE_DATA!AA236)</f>
        <v/>
      </c>
      <c r="O235" s="1" t="str">
        <f>IF(CAPTURE_DATA!AB236=0,"",CAPTURE_DATA!AB236)</f>
        <v/>
      </c>
      <c r="P235" s="1" t="str">
        <f>IF(CAPTURE_DATA!AC236="-","",CAPTURE_DATA!AC236)</f>
        <v/>
      </c>
      <c r="Q235" s="1" t="str">
        <f>IF(CAPTURE_DATA!AD236=0,"",CAPTURE_DATA!AD236)</f>
        <v/>
      </c>
      <c r="R235" s="1" t="str">
        <f>IF(CAPTURE_DATA!AE236=0,"",CAPTURE_DATA!AE236)</f>
        <v/>
      </c>
      <c r="S235" s="1" t="str">
        <f>IF(CAPTURE_DATA!AF236=0,"",CAPTURE_DATA!AF236)</f>
        <v/>
      </c>
      <c r="T235" s="16" t="str">
        <f>IF(B235="","",IF(B235="NBAT","",CAPTURE_DATA!A236))</f>
        <v/>
      </c>
      <c r="U235" s="1" t="str">
        <f>IF(CAPTURE_DATA!AG236=0,"",CAPTURE_DATA!AG236)</f>
        <v/>
      </c>
      <c r="V235" s="1" t="str">
        <f>IF(CAPTURE_DATA!AH236=0,"",CAPTURE_DATA!AH236)</f>
        <v/>
      </c>
      <c r="W235" s="1" t="str">
        <f>IFERROR(VLOOKUP(V235,CAPTURE_SITE_INFO!$B$3:$U$501,2,FALSE),"")</f>
        <v/>
      </c>
      <c r="X235" s="1" t="str">
        <f>IFERROR(VLOOKUP($V235,CAPTURE_SITE_INFO!$B$3:$U$501,3,FALSE),"")</f>
        <v/>
      </c>
      <c r="Y235" s="189" t="str">
        <f>IFERROR(VLOOKUP($V235,CAPTURE_SITE_INFO!$B$3:$U$501,4,FALSE),"")</f>
        <v/>
      </c>
      <c r="Z235" s="1" t="str">
        <f>IFERROR(VLOOKUP($V235,CAPTURE_SITE_INFO!$B$3:$U$501,5,FALSE),"")</f>
        <v/>
      </c>
      <c r="AA235" s="1" t="str">
        <f>IFERROR(VLOOKUP($V235,CAPTURE_SITE_INFO!$B$3:$U$501,6,FALSE),"")</f>
        <v/>
      </c>
      <c r="AB235" s="1" t="str">
        <f>IFERROR(VLOOKUP($V235,CAPTURE_SITE_INFO!$B$3:$U$501,7,FALSE),"")</f>
        <v/>
      </c>
      <c r="AC235" s="1" t="str">
        <f>IFERROR(VLOOKUP($V235,CAPTURE_SITE_INFO!$B$3:$U$501,8,FALSE),"")</f>
        <v/>
      </c>
      <c r="AD235" s="16" t="str">
        <f>IFERROR(VLOOKUP($V235,CAPTURE_SITE_INFO!$B$3:$U$501,9,FALSE),"")</f>
        <v/>
      </c>
      <c r="AE235" s="16" t="str">
        <f>IFERROR(VLOOKUP($V235,CAPTURE_SITE_INFO!$B$3:$U$501,10,FALSE),"")</f>
        <v/>
      </c>
      <c r="AF235" s="190" t="str">
        <f>IFERROR(VLOOKUP($V235,CAPTURE_SITE_INFO!$B$3:$U$501,11,FALSE),"")</f>
        <v/>
      </c>
      <c r="AG235" s="190" t="str">
        <f>IFERROR(VLOOKUP($V235,CAPTURE_SITE_INFO!$B$3:$U$501,12,FALSE),"")</f>
        <v/>
      </c>
      <c r="AH235" s="1" t="str">
        <f>IFERROR(VLOOKUP($V235,CAPTURE_SITE_INFO!$B$3:$U$501,13,FALSE),"")</f>
        <v/>
      </c>
      <c r="AI235" s="1" t="str">
        <f>IFERROR(VLOOKUP($V235,CAPTURE_SITE_INFO!$B$3:$U$501,14,FALSE),"")</f>
        <v/>
      </c>
      <c r="AJ235" s="1" t="str">
        <f>IFERROR(VLOOKUP($V235,CAPTURE_SITE_INFO!$B$3:$U$501,15,FALSE),"")</f>
        <v/>
      </c>
      <c r="AK235" s="1" t="str">
        <f>IFERROR(VLOOKUP($V235,CAPTURE_SITE_INFO!$B$3:$U$501,16,FALSE),"")</f>
        <v/>
      </c>
      <c r="AL235" s="1" t="str">
        <f>IFERROR(VLOOKUP($V235,CAPTURE_SITE_INFO!$B$3:$U$501,17,FALSE),"")</f>
        <v/>
      </c>
      <c r="AM235" s="1" t="str">
        <f>IFERROR(VLOOKUP($V235,CAPTURE_SITE_INFO!$B$3:$U$501,18,FALSE),"")</f>
        <v/>
      </c>
      <c r="AN235" s="1" t="str">
        <f>IFERROR(VLOOKUP($V235,CAPTURE_SITE_INFO!$B$3:$U$501,19,FALSE),"")</f>
        <v/>
      </c>
      <c r="AO235" s="1" t="str">
        <f>IFERROR(VLOOKUP($V235,CAPTURE_SITE_INFO!$B$3:$U$501,20,FALSE),"")</f>
        <v/>
      </c>
      <c r="AP235" s="1" t="str">
        <f>IFERROR(VLOOKUP($V235,CAPTURE_SITE_INFO!$B$3:$V$501,21,FALSE),"")</f>
        <v/>
      </c>
    </row>
    <row r="236" spans="1:42" x14ac:dyDescent="0.25">
      <c r="A236" s="1" t="str">
        <f t="shared" si="6"/>
        <v/>
      </c>
      <c r="B236" s="1" t="str">
        <f>IF(CAPTURE_DATA!O237="NOBATS___","NOBATS",IF(CAPTURE_DATA!O237="___","",CAPTURE_DATA!O237))</f>
        <v/>
      </c>
      <c r="C236" s="1" t="str">
        <f t="shared" si="7"/>
        <v/>
      </c>
      <c r="D236" s="1" t="str">
        <f>IF(CAPTURE_DATA!Q237 = 0,"",CAPTURE_DATA!Q237)</f>
        <v/>
      </c>
      <c r="E236" s="1" t="str">
        <f>IF(CAPTURE_DATA!R237 = 0,"",CAPTURE_DATA!R237)</f>
        <v/>
      </c>
      <c r="F236" s="1" t="str">
        <f>IF(CAPTURE_DATA!S237 = 0,"",CAPTURE_DATA!S237)</f>
        <v/>
      </c>
      <c r="G236" s="1" t="str">
        <f>IF(CAPTURE_DATA!T237=0,"",CAPTURE_DATA!T237)</f>
        <v/>
      </c>
      <c r="H236" s="1" t="str">
        <f>IF(CAPTURE_DATA!U237=0,"",CAPTURE_DATA!U237)</f>
        <v/>
      </c>
      <c r="I236" s="1" t="str">
        <f>IF(CAPTURE_DATA!V237=0,"",CAPTURE_DATA!V237)</f>
        <v/>
      </c>
      <c r="J236" s="1" t="str">
        <f>IF(CAPTURE_DATA!W237=0,"",CAPTURE_DATA!W237)</f>
        <v/>
      </c>
      <c r="K236" s="1" t="str">
        <f>IF(CAPTURE_DATA!X237="","",CAPTURE_DATA!X237)</f>
        <v/>
      </c>
      <c r="L236" s="1" t="str">
        <f>IF(CAPTURE_DATA!Y237="","",CAPTURE_DATA!Y237)</f>
        <v/>
      </c>
      <c r="M236" s="1" t="str">
        <f>IF(CAPTURE_DATA!Z237="","",CAPTURE_DATA!Z237)</f>
        <v/>
      </c>
      <c r="N236" s="1" t="str">
        <f>IF(CAPTURE_DATA!AA237=0,"",CAPTURE_DATA!AA237)</f>
        <v/>
      </c>
      <c r="O236" s="1" t="str">
        <f>IF(CAPTURE_DATA!AB237=0,"",CAPTURE_DATA!AB237)</f>
        <v/>
      </c>
      <c r="P236" s="1" t="str">
        <f>IF(CAPTURE_DATA!AC237="-","",CAPTURE_DATA!AC237)</f>
        <v/>
      </c>
      <c r="Q236" s="1" t="str">
        <f>IF(CAPTURE_DATA!AD237=0,"",CAPTURE_DATA!AD237)</f>
        <v/>
      </c>
      <c r="R236" s="1" t="str">
        <f>IF(CAPTURE_DATA!AE237=0,"",CAPTURE_DATA!AE237)</f>
        <v/>
      </c>
      <c r="S236" s="1" t="str">
        <f>IF(CAPTURE_DATA!AF237=0,"",CAPTURE_DATA!AF237)</f>
        <v/>
      </c>
      <c r="T236" s="16" t="str">
        <f>IF(B236="","",IF(B236="NBAT","",CAPTURE_DATA!A237))</f>
        <v/>
      </c>
      <c r="U236" s="1" t="str">
        <f>IF(CAPTURE_DATA!AG237=0,"",CAPTURE_DATA!AG237)</f>
        <v/>
      </c>
      <c r="V236" s="1" t="str">
        <f>IF(CAPTURE_DATA!AH237=0,"",CAPTURE_DATA!AH237)</f>
        <v/>
      </c>
      <c r="W236" s="1" t="str">
        <f>IFERROR(VLOOKUP(V236,CAPTURE_SITE_INFO!$B$3:$U$501,2,FALSE),"")</f>
        <v/>
      </c>
      <c r="X236" s="1" t="str">
        <f>IFERROR(VLOOKUP($V236,CAPTURE_SITE_INFO!$B$3:$U$501,3,FALSE),"")</f>
        <v/>
      </c>
      <c r="Y236" s="189" t="str">
        <f>IFERROR(VLOOKUP($V236,CAPTURE_SITE_INFO!$B$3:$U$501,4,FALSE),"")</f>
        <v/>
      </c>
      <c r="Z236" s="1" t="str">
        <f>IFERROR(VLOOKUP($V236,CAPTURE_SITE_INFO!$B$3:$U$501,5,FALSE),"")</f>
        <v/>
      </c>
      <c r="AA236" s="1" t="str">
        <f>IFERROR(VLOOKUP($V236,CAPTURE_SITE_INFO!$B$3:$U$501,6,FALSE),"")</f>
        <v/>
      </c>
      <c r="AB236" s="1" t="str">
        <f>IFERROR(VLOOKUP($V236,CAPTURE_SITE_INFO!$B$3:$U$501,7,FALSE),"")</f>
        <v/>
      </c>
      <c r="AC236" s="1" t="str">
        <f>IFERROR(VLOOKUP($V236,CAPTURE_SITE_INFO!$B$3:$U$501,8,FALSE),"")</f>
        <v/>
      </c>
      <c r="AD236" s="16" t="str">
        <f>IFERROR(VLOOKUP($V236,CAPTURE_SITE_INFO!$B$3:$U$501,9,FALSE),"")</f>
        <v/>
      </c>
      <c r="AE236" s="16" t="str">
        <f>IFERROR(VLOOKUP($V236,CAPTURE_SITE_INFO!$B$3:$U$501,10,FALSE),"")</f>
        <v/>
      </c>
      <c r="AF236" s="190" t="str">
        <f>IFERROR(VLOOKUP($V236,CAPTURE_SITE_INFO!$B$3:$U$501,11,FALSE),"")</f>
        <v/>
      </c>
      <c r="AG236" s="190" t="str">
        <f>IFERROR(VLOOKUP($V236,CAPTURE_SITE_INFO!$B$3:$U$501,12,FALSE),"")</f>
        <v/>
      </c>
      <c r="AH236" s="1" t="str">
        <f>IFERROR(VLOOKUP($V236,CAPTURE_SITE_INFO!$B$3:$U$501,13,FALSE),"")</f>
        <v/>
      </c>
      <c r="AI236" s="1" t="str">
        <f>IFERROR(VLOOKUP($V236,CAPTURE_SITE_INFO!$B$3:$U$501,14,FALSE),"")</f>
        <v/>
      </c>
      <c r="AJ236" s="1" t="str">
        <f>IFERROR(VLOOKUP($V236,CAPTURE_SITE_INFO!$B$3:$U$501,15,FALSE),"")</f>
        <v/>
      </c>
      <c r="AK236" s="1" t="str">
        <f>IFERROR(VLOOKUP($V236,CAPTURE_SITE_INFO!$B$3:$U$501,16,FALSE),"")</f>
        <v/>
      </c>
      <c r="AL236" s="1" t="str">
        <f>IFERROR(VLOOKUP($V236,CAPTURE_SITE_INFO!$B$3:$U$501,17,FALSE),"")</f>
        <v/>
      </c>
      <c r="AM236" s="1" t="str">
        <f>IFERROR(VLOOKUP($V236,CAPTURE_SITE_INFO!$B$3:$U$501,18,FALSE),"")</f>
        <v/>
      </c>
      <c r="AN236" s="1" t="str">
        <f>IFERROR(VLOOKUP($V236,CAPTURE_SITE_INFO!$B$3:$U$501,19,FALSE),"")</f>
        <v/>
      </c>
      <c r="AO236" s="1" t="str">
        <f>IFERROR(VLOOKUP($V236,CAPTURE_SITE_INFO!$B$3:$U$501,20,FALSE),"")</f>
        <v/>
      </c>
      <c r="AP236" s="1" t="str">
        <f>IFERROR(VLOOKUP($V236,CAPTURE_SITE_INFO!$B$3:$V$501,21,FALSE),"")</f>
        <v/>
      </c>
    </row>
    <row r="237" spans="1:42" x14ac:dyDescent="0.25">
      <c r="A237" s="1" t="str">
        <f t="shared" si="6"/>
        <v/>
      </c>
      <c r="B237" s="1" t="str">
        <f>IF(CAPTURE_DATA!O238="NOBATS___","NOBATS",IF(CAPTURE_DATA!O238="___","",CAPTURE_DATA!O238))</f>
        <v/>
      </c>
      <c r="C237" s="1" t="str">
        <f t="shared" si="7"/>
        <v/>
      </c>
      <c r="D237" s="1" t="str">
        <f>IF(CAPTURE_DATA!Q238 = 0,"",CAPTURE_DATA!Q238)</f>
        <v/>
      </c>
      <c r="E237" s="1" t="str">
        <f>IF(CAPTURE_DATA!R238 = 0,"",CAPTURE_DATA!R238)</f>
        <v/>
      </c>
      <c r="F237" s="1" t="str">
        <f>IF(CAPTURE_DATA!S238 = 0,"",CAPTURE_DATA!S238)</f>
        <v/>
      </c>
      <c r="G237" s="1" t="str">
        <f>IF(CAPTURE_DATA!T238=0,"",CAPTURE_DATA!T238)</f>
        <v/>
      </c>
      <c r="H237" s="1" t="str">
        <f>IF(CAPTURE_DATA!U238=0,"",CAPTURE_DATA!U238)</f>
        <v/>
      </c>
      <c r="I237" s="1" t="str">
        <f>IF(CAPTURE_DATA!V238=0,"",CAPTURE_DATA!V238)</f>
        <v/>
      </c>
      <c r="J237" s="1" t="str">
        <f>IF(CAPTURE_DATA!W238=0,"",CAPTURE_DATA!W238)</f>
        <v/>
      </c>
      <c r="K237" s="1" t="str">
        <f>IF(CAPTURE_DATA!X238="","",CAPTURE_DATA!X238)</f>
        <v/>
      </c>
      <c r="L237" s="1" t="str">
        <f>IF(CAPTURE_DATA!Y238="","",CAPTURE_DATA!Y238)</f>
        <v/>
      </c>
      <c r="M237" s="1" t="str">
        <f>IF(CAPTURE_DATA!Z238="","",CAPTURE_DATA!Z238)</f>
        <v/>
      </c>
      <c r="N237" s="1" t="str">
        <f>IF(CAPTURE_DATA!AA238=0,"",CAPTURE_DATA!AA238)</f>
        <v/>
      </c>
      <c r="O237" s="1" t="str">
        <f>IF(CAPTURE_DATA!AB238=0,"",CAPTURE_DATA!AB238)</f>
        <v/>
      </c>
      <c r="P237" s="1" t="str">
        <f>IF(CAPTURE_DATA!AC238="-","",CAPTURE_DATA!AC238)</f>
        <v/>
      </c>
      <c r="Q237" s="1" t="str">
        <f>IF(CAPTURE_DATA!AD238=0,"",CAPTURE_DATA!AD238)</f>
        <v/>
      </c>
      <c r="R237" s="1" t="str">
        <f>IF(CAPTURE_DATA!AE238=0,"",CAPTURE_DATA!AE238)</f>
        <v/>
      </c>
      <c r="S237" s="1" t="str">
        <f>IF(CAPTURE_DATA!AF238=0,"",CAPTURE_DATA!AF238)</f>
        <v/>
      </c>
      <c r="T237" s="16" t="str">
        <f>IF(B237="","",IF(B237="NBAT","",CAPTURE_DATA!A238))</f>
        <v/>
      </c>
      <c r="U237" s="1" t="str">
        <f>IF(CAPTURE_DATA!AG238=0,"",CAPTURE_DATA!AG238)</f>
        <v/>
      </c>
      <c r="V237" s="1" t="str">
        <f>IF(CAPTURE_DATA!AH238=0,"",CAPTURE_DATA!AH238)</f>
        <v/>
      </c>
      <c r="W237" s="1" t="str">
        <f>IFERROR(VLOOKUP(V237,CAPTURE_SITE_INFO!$B$3:$U$501,2,FALSE),"")</f>
        <v/>
      </c>
      <c r="X237" s="1" t="str">
        <f>IFERROR(VLOOKUP($V237,CAPTURE_SITE_INFO!$B$3:$U$501,3,FALSE),"")</f>
        <v/>
      </c>
      <c r="Y237" s="189" t="str">
        <f>IFERROR(VLOOKUP($V237,CAPTURE_SITE_INFO!$B$3:$U$501,4,FALSE),"")</f>
        <v/>
      </c>
      <c r="Z237" s="1" t="str">
        <f>IFERROR(VLOOKUP($V237,CAPTURE_SITE_INFO!$B$3:$U$501,5,FALSE),"")</f>
        <v/>
      </c>
      <c r="AA237" s="1" t="str">
        <f>IFERROR(VLOOKUP($V237,CAPTURE_SITE_INFO!$B$3:$U$501,6,FALSE),"")</f>
        <v/>
      </c>
      <c r="AB237" s="1" t="str">
        <f>IFERROR(VLOOKUP($V237,CAPTURE_SITE_INFO!$B$3:$U$501,7,FALSE),"")</f>
        <v/>
      </c>
      <c r="AC237" s="1" t="str">
        <f>IFERROR(VLOOKUP($V237,CAPTURE_SITE_INFO!$B$3:$U$501,8,FALSE),"")</f>
        <v/>
      </c>
      <c r="AD237" s="16" t="str">
        <f>IFERROR(VLOOKUP($V237,CAPTURE_SITE_INFO!$B$3:$U$501,9,FALSE),"")</f>
        <v/>
      </c>
      <c r="AE237" s="16" t="str">
        <f>IFERROR(VLOOKUP($V237,CAPTURE_SITE_INFO!$B$3:$U$501,10,FALSE),"")</f>
        <v/>
      </c>
      <c r="AF237" s="190" t="str">
        <f>IFERROR(VLOOKUP($V237,CAPTURE_SITE_INFO!$B$3:$U$501,11,FALSE),"")</f>
        <v/>
      </c>
      <c r="AG237" s="190" t="str">
        <f>IFERROR(VLOOKUP($V237,CAPTURE_SITE_INFO!$B$3:$U$501,12,FALSE),"")</f>
        <v/>
      </c>
      <c r="AH237" s="1" t="str">
        <f>IFERROR(VLOOKUP($V237,CAPTURE_SITE_INFO!$B$3:$U$501,13,FALSE),"")</f>
        <v/>
      </c>
      <c r="AI237" s="1" t="str">
        <f>IFERROR(VLOOKUP($V237,CAPTURE_SITE_INFO!$B$3:$U$501,14,FALSE),"")</f>
        <v/>
      </c>
      <c r="AJ237" s="1" t="str">
        <f>IFERROR(VLOOKUP($V237,CAPTURE_SITE_INFO!$B$3:$U$501,15,FALSE),"")</f>
        <v/>
      </c>
      <c r="AK237" s="1" t="str">
        <f>IFERROR(VLOOKUP($V237,CAPTURE_SITE_INFO!$B$3:$U$501,16,FALSE),"")</f>
        <v/>
      </c>
      <c r="AL237" s="1" t="str">
        <f>IFERROR(VLOOKUP($V237,CAPTURE_SITE_INFO!$B$3:$U$501,17,FALSE),"")</f>
        <v/>
      </c>
      <c r="AM237" s="1" t="str">
        <f>IFERROR(VLOOKUP($V237,CAPTURE_SITE_INFO!$B$3:$U$501,18,FALSE),"")</f>
        <v/>
      </c>
      <c r="AN237" s="1" t="str">
        <f>IFERROR(VLOOKUP($V237,CAPTURE_SITE_INFO!$B$3:$U$501,19,FALSE),"")</f>
        <v/>
      </c>
      <c r="AO237" s="1" t="str">
        <f>IFERROR(VLOOKUP($V237,CAPTURE_SITE_INFO!$B$3:$U$501,20,FALSE),"")</f>
        <v/>
      </c>
      <c r="AP237" s="1" t="str">
        <f>IFERROR(VLOOKUP($V237,CAPTURE_SITE_INFO!$B$3:$V$501,21,FALSE),"")</f>
        <v/>
      </c>
    </row>
    <row r="238" spans="1:42" x14ac:dyDescent="0.25">
      <c r="A238" s="1" t="str">
        <f t="shared" si="6"/>
        <v/>
      </c>
      <c r="B238" s="1" t="str">
        <f>IF(CAPTURE_DATA!O239="NOBATS___","NOBATS",IF(CAPTURE_DATA!O239="___","",CAPTURE_DATA!O239))</f>
        <v/>
      </c>
      <c r="C238" s="1" t="str">
        <f t="shared" si="7"/>
        <v/>
      </c>
      <c r="D238" s="1" t="str">
        <f>IF(CAPTURE_DATA!Q239 = 0,"",CAPTURE_DATA!Q239)</f>
        <v/>
      </c>
      <c r="E238" s="1" t="str">
        <f>IF(CAPTURE_DATA!R239 = 0,"",CAPTURE_DATA!R239)</f>
        <v/>
      </c>
      <c r="F238" s="1" t="str">
        <f>IF(CAPTURE_DATA!S239 = 0,"",CAPTURE_DATA!S239)</f>
        <v/>
      </c>
      <c r="G238" s="1" t="str">
        <f>IF(CAPTURE_DATA!T239=0,"",CAPTURE_DATA!T239)</f>
        <v/>
      </c>
      <c r="H238" s="1" t="str">
        <f>IF(CAPTURE_DATA!U239=0,"",CAPTURE_DATA!U239)</f>
        <v/>
      </c>
      <c r="I238" s="1" t="str">
        <f>IF(CAPTURE_DATA!V239=0,"",CAPTURE_DATA!V239)</f>
        <v/>
      </c>
      <c r="J238" s="1" t="str">
        <f>IF(CAPTURE_DATA!W239=0,"",CAPTURE_DATA!W239)</f>
        <v/>
      </c>
      <c r="K238" s="1" t="str">
        <f>IF(CAPTURE_DATA!X239="","",CAPTURE_DATA!X239)</f>
        <v/>
      </c>
      <c r="L238" s="1" t="str">
        <f>IF(CAPTURE_DATA!Y239="","",CAPTURE_DATA!Y239)</f>
        <v/>
      </c>
      <c r="M238" s="1" t="str">
        <f>IF(CAPTURE_DATA!Z239="","",CAPTURE_DATA!Z239)</f>
        <v/>
      </c>
      <c r="N238" s="1" t="str">
        <f>IF(CAPTURE_DATA!AA239=0,"",CAPTURE_DATA!AA239)</f>
        <v/>
      </c>
      <c r="O238" s="1" t="str">
        <f>IF(CAPTURE_DATA!AB239=0,"",CAPTURE_DATA!AB239)</f>
        <v/>
      </c>
      <c r="P238" s="1" t="str">
        <f>IF(CAPTURE_DATA!AC239="-","",CAPTURE_DATA!AC239)</f>
        <v/>
      </c>
      <c r="Q238" s="1" t="str">
        <f>IF(CAPTURE_DATA!AD239=0,"",CAPTURE_DATA!AD239)</f>
        <v/>
      </c>
      <c r="R238" s="1" t="str">
        <f>IF(CAPTURE_DATA!AE239=0,"",CAPTURE_DATA!AE239)</f>
        <v/>
      </c>
      <c r="S238" s="1" t="str">
        <f>IF(CAPTURE_DATA!AF239=0,"",CAPTURE_DATA!AF239)</f>
        <v/>
      </c>
      <c r="T238" s="16" t="str">
        <f>IF(B238="","",IF(B238="NBAT","",CAPTURE_DATA!A239))</f>
        <v/>
      </c>
      <c r="U238" s="1" t="str">
        <f>IF(CAPTURE_DATA!AG239=0,"",CAPTURE_DATA!AG239)</f>
        <v/>
      </c>
      <c r="V238" s="1" t="str">
        <f>IF(CAPTURE_DATA!AH239=0,"",CAPTURE_DATA!AH239)</f>
        <v/>
      </c>
      <c r="W238" s="1" t="str">
        <f>IFERROR(VLOOKUP(V238,CAPTURE_SITE_INFO!$B$3:$U$501,2,FALSE),"")</f>
        <v/>
      </c>
      <c r="X238" s="1" t="str">
        <f>IFERROR(VLOOKUP($V238,CAPTURE_SITE_INFO!$B$3:$U$501,3,FALSE),"")</f>
        <v/>
      </c>
      <c r="Y238" s="189" t="str">
        <f>IFERROR(VLOOKUP($V238,CAPTURE_SITE_INFO!$B$3:$U$501,4,FALSE),"")</f>
        <v/>
      </c>
      <c r="Z238" s="1" t="str">
        <f>IFERROR(VLOOKUP($V238,CAPTURE_SITE_INFO!$B$3:$U$501,5,FALSE),"")</f>
        <v/>
      </c>
      <c r="AA238" s="1" t="str">
        <f>IFERROR(VLOOKUP($V238,CAPTURE_SITE_INFO!$B$3:$U$501,6,FALSE),"")</f>
        <v/>
      </c>
      <c r="AB238" s="1" t="str">
        <f>IFERROR(VLOOKUP($V238,CAPTURE_SITE_INFO!$B$3:$U$501,7,FALSE),"")</f>
        <v/>
      </c>
      <c r="AC238" s="1" t="str">
        <f>IFERROR(VLOOKUP($V238,CAPTURE_SITE_INFO!$B$3:$U$501,8,FALSE),"")</f>
        <v/>
      </c>
      <c r="AD238" s="16" t="str">
        <f>IFERROR(VLOOKUP($V238,CAPTURE_SITE_INFO!$B$3:$U$501,9,FALSE),"")</f>
        <v/>
      </c>
      <c r="AE238" s="16" t="str">
        <f>IFERROR(VLOOKUP($V238,CAPTURE_SITE_INFO!$B$3:$U$501,10,FALSE),"")</f>
        <v/>
      </c>
      <c r="AF238" s="190" t="str">
        <f>IFERROR(VLOOKUP($V238,CAPTURE_SITE_INFO!$B$3:$U$501,11,FALSE),"")</f>
        <v/>
      </c>
      <c r="AG238" s="190" t="str">
        <f>IFERROR(VLOOKUP($V238,CAPTURE_SITE_INFO!$B$3:$U$501,12,FALSE),"")</f>
        <v/>
      </c>
      <c r="AH238" s="1" t="str">
        <f>IFERROR(VLOOKUP($V238,CAPTURE_SITE_INFO!$B$3:$U$501,13,FALSE),"")</f>
        <v/>
      </c>
      <c r="AI238" s="1" t="str">
        <f>IFERROR(VLOOKUP($V238,CAPTURE_SITE_INFO!$B$3:$U$501,14,FALSE),"")</f>
        <v/>
      </c>
      <c r="AJ238" s="1" t="str">
        <f>IFERROR(VLOOKUP($V238,CAPTURE_SITE_INFO!$B$3:$U$501,15,FALSE),"")</f>
        <v/>
      </c>
      <c r="AK238" s="1" t="str">
        <f>IFERROR(VLOOKUP($V238,CAPTURE_SITE_INFO!$B$3:$U$501,16,FALSE),"")</f>
        <v/>
      </c>
      <c r="AL238" s="1" t="str">
        <f>IFERROR(VLOOKUP($V238,CAPTURE_SITE_INFO!$B$3:$U$501,17,FALSE),"")</f>
        <v/>
      </c>
      <c r="AM238" s="1" t="str">
        <f>IFERROR(VLOOKUP($V238,CAPTURE_SITE_INFO!$B$3:$U$501,18,FALSE),"")</f>
        <v/>
      </c>
      <c r="AN238" s="1" t="str">
        <f>IFERROR(VLOOKUP($V238,CAPTURE_SITE_INFO!$B$3:$U$501,19,FALSE),"")</f>
        <v/>
      </c>
      <c r="AO238" s="1" t="str">
        <f>IFERROR(VLOOKUP($V238,CAPTURE_SITE_INFO!$B$3:$U$501,20,FALSE),"")</f>
        <v/>
      </c>
      <c r="AP238" s="1" t="str">
        <f>IFERROR(VLOOKUP($V238,CAPTURE_SITE_INFO!$B$3:$V$501,21,FALSE),"")</f>
        <v/>
      </c>
    </row>
    <row r="239" spans="1:42" x14ac:dyDescent="0.25">
      <c r="A239" s="1" t="str">
        <f t="shared" si="6"/>
        <v/>
      </c>
      <c r="B239" s="1" t="str">
        <f>IF(CAPTURE_DATA!O240="NOBATS___","NOBATS",IF(CAPTURE_DATA!O240="___","",CAPTURE_DATA!O240))</f>
        <v/>
      </c>
      <c r="C239" s="1" t="str">
        <f t="shared" si="7"/>
        <v/>
      </c>
      <c r="D239" s="1" t="str">
        <f>IF(CAPTURE_DATA!Q240 = 0,"",CAPTURE_DATA!Q240)</f>
        <v/>
      </c>
      <c r="E239" s="1" t="str">
        <f>IF(CAPTURE_DATA!R240 = 0,"",CAPTURE_DATA!R240)</f>
        <v/>
      </c>
      <c r="F239" s="1" t="str">
        <f>IF(CAPTURE_DATA!S240 = 0,"",CAPTURE_DATA!S240)</f>
        <v/>
      </c>
      <c r="G239" s="1" t="str">
        <f>IF(CAPTURE_DATA!T240=0,"",CAPTURE_DATA!T240)</f>
        <v/>
      </c>
      <c r="H239" s="1" t="str">
        <f>IF(CAPTURE_DATA!U240=0,"",CAPTURE_DATA!U240)</f>
        <v/>
      </c>
      <c r="I239" s="1" t="str">
        <f>IF(CAPTURE_DATA!V240=0,"",CAPTURE_DATA!V240)</f>
        <v/>
      </c>
      <c r="J239" s="1" t="str">
        <f>IF(CAPTURE_DATA!W240=0,"",CAPTURE_DATA!W240)</f>
        <v/>
      </c>
      <c r="K239" s="1" t="str">
        <f>IF(CAPTURE_DATA!X240="","",CAPTURE_DATA!X240)</f>
        <v/>
      </c>
      <c r="L239" s="1" t="str">
        <f>IF(CAPTURE_DATA!Y240="","",CAPTURE_DATA!Y240)</f>
        <v/>
      </c>
      <c r="M239" s="1" t="str">
        <f>IF(CAPTURE_DATA!Z240="","",CAPTURE_DATA!Z240)</f>
        <v/>
      </c>
      <c r="N239" s="1" t="str">
        <f>IF(CAPTURE_DATA!AA240=0,"",CAPTURE_DATA!AA240)</f>
        <v/>
      </c>
      <c r="O239" s="1" t="str">
        <f>IF(CAPTURE_DATA!AB240=0,"",CAPTURE_DATA!AB240)</f>
        <v/>
      </c>
      <c r="P239" s="1" t="str">
        <f>IF(CAPTURE_DATA!AC240="-","",CAPTURE_DATA!AC240)</f>
        <v/>
      </c>
      <c r="Q239" s="1" t="str">
        <f>IF(CAPTURE_DATA!AD240=0,"",CAPTURE_DATA!AD240)</f>
        <v/>
      </c>
      <c r="R239" s="1" t="str">
        <f>IF(CAPTURE_DATA!AE240=0,"",CAPTURE_DATA!AE240)</f>
        <v/>
      </c>
      <c r="S239" s="1" t="str">
        <f>IF(CAPTURE_DATA!AF240=0,"",CAPTURE_DATA!AF240)</f>
        <v/>
      </c>
      <c r="T239" s="16" t="str">
        <f>IF(B239="","",IF(B239="NBAT","",CAPTURE_DATA!A240))</f>
        <v/>
      </c>
      <c r="U239" s="1" t="str">
        <f>IF(CAPTURE_DATA!AG240=0,"",CAPTURE_DATA!AG240)</f>
        <v/>
      </c>
      <c r="V239" s="1" t="str">
        <f>IF(CAPTURE_DATA!AH240=0,"",CAPTURE_DATA!AH240)</f>
        <v/>
      </c>
      <c r="W239" s="1" t="str">
        <f>IFERROR(VLOOKUP(V239,CAPTURE_SITE_INFO!$B$3:$U$501,2,FALSE),"")</f>
        <v/>
      </c>
      <c r="X239" s="1" t="str">
        <f>IFERROR(VLOOKUP($V239,CAPTURE_SITE_INFO!$B$3:$U$501,3,FALSE),"")</f>
        <v/>
      </c>
      <c r="Y239" s="189" t="str">
        <f>IFERROR(VLOOKUP($V239,CAPTURE_SITE_INFO!$B$3:$U$501,4,FALSE),"")</f>
        <v/>
      </c>
      <c r="Z239" s="1" t="str">
        <f>IFERROR(VLOOKUP($V239,CAPTURE_SITE_INFO!$B$3:$U$501,5,FALSE),"")</f>
        <v/>
      </c>
      <c r="AA239" s="1" t="str">
        <f>IFERROR(VLOOKUP($V239,CAPTURE_SITE_INFO!$B$3:$U$501,6,FALSE),"")</f>
        <v/>
      </c>
      <c r="AB239" s="1" t="str">
        <f>IFERROR(VLOOKUP($V239,CAPTURE_SITE_INFO!$B$3:$U$501,7,FALSE),"")</f>
        <v/>
      </c>
      <c r="AC239" s="1" t="str">
        <f>IFERROR(VLOOKUP($V239,CAPTURE_SITE_INFO!$B$3:$U$501,8,FALSE),"")</f>
        <v/>
      </c>
      <c r="AD239" s="16" t="str">
        <f>IFERROR(VLOOKUP($V239,CAPTURE_SITE_INFO!$B$3:$U$501,9,FALSE),"")</f>
        <v/>
      </c>
      <c r="AE239" s="16" t="str">
        <f>IFERROR(VLOOKUP($V239,CAPTURE_SITE_INFO!$B$3:$U$501,10,FALSE),"")</f>
        <v/>
      </c>
      <c r="AF239" s="190" t="str">
        <f>IFERROR(VLOOKUP($V239,CAPTURE_SITE_INFO!$B$3:$U$501,11,FALSE),"")</f>
        <v/>
      </c>
      <c r="AG239" s="190" t="str">
        <f>IFERROR(VLOOKUP($V239,CAPTURE_SITE_INFO!$B$3:$U$501,12,FALSE),"")</f>
        <v/>
      </c>
      <c r="AH239" s="1" t="str">
        <f>IFERROR(VLOOKUP($V239,CAPTURE_SITE_INFO!$B$3:$U$501,13,FALSE),"")</f>
        <v/>
      </c>
      <c r="AI239" s="1" t="str">
        <f>IFERROR(VLOOKUP($V239,CAPTURE_SITE_INFO!$B$3:$U$501,14,FALSE),"")</f>
        <v/>
      </c>
      <c r="AJ239" s="1" t="str">
        <f>IFERROR(VLOOKUP($V239,CAPTURE_SITE_INFO!$B$3:$U$501,15,FALSE),"")</f>
        <v/>
      </c>
      <c r="AK239" s="1" t="str">
        <f>IFERROR(VLOOKUP($V239,CAPTURE_SITE_INFO!$B$3:$U$501,16,FALSE),"")</f>
        <v/>
      </c>
      <c r="AL239" s="1" t="str">
        <f>IFERROR(VLOOKUP($V239,CAPTURE_SITE_INFO!$B$3:$U$501,17,FALSE),"")</f>
        <v/>
      </c>
      <c r="AM239" s="1" t="str">
        <f>IFERROR(VLOOKUP($V239,CAPTURE_SITE_INFO!$B$3:$U$501,18,FALSE),"")</f>
        <v/>
      </c>
      <c r="AN239" s="1" t="str">
        <f>IFERROR(VLOOKUP($V239,CAPTURE_SITE_INFO!$B$3:$U$501,19,FALSE),"")</f>
        <v/>
      </c>
      <c r="AO239" s="1" t="str">
        <f>IFERROR(VLOOKUP($V239,CAPTURE_SITE_INFO!$B$3:$U$501,20,FALSE),"")</f>
        <v/>
      </c>
      <c r="AP239" s="1" t="str">
        <f>IFERROR(VLOOKUP($V239,CAPTURE_SITE_INFO!$B$3:$V$501,21,FALSE),"")</f>
        <v/>
      </c>
    </row>
    <row r="240" spans="1:42" x14ac:dyDescent="0.25">
      <c r="A240" s="1" t="str">
        <f t="shared" si="6"/>
        <v/>
      </c>
      <c r="B240" s="1" t="str">
        <f>IF(CAPTURE_DATA!O241="NOBATS___","NOBATS",IF(CAPTURE_DATA!O241="___","",CAPTURE_DATA!O241))</f>
        <v/>
      </c>
      <c r="C240" s="1" t="str">
        <f t="shared" si="7"/>
        <v/>
      </c>
      <c r="D240" s="1" t="str">
        <f>IF(CAPTURE_DATA!Q241 = 0,"",CAPTURE_DATA!Q241)</f>
        <v/>
      </c>
      <c r="E240" s="1" t="str">
        <f>IF(CAPTURE_DATA!R241 = 0,"",CAPTURE_DATA!R241)</f>
        <v/>
      </c>
      <c r="F240" s="1" t="str">
        <f>IF(CAPTURE_DATA!S241 = 0,"",CAPTURE_DATA!S241)</f>
        <v/>
      </c>
      <c r="G240" s="1" t="str">
        <f>IF(CAPTURE_DATA!T241=0,"",CAPTURE_DATA!T241)</f>
        <v/>
      </c>
      <c r="H240" s="1" t="str">
        <f>IF(CAPTURE_DATA!U241=0,"",CAPTURE_DATA!U241)</f>
        <v/>
      </c>
      <c r="I240" s="1" t="str">
        <f>IF(CAPTURE_DATA!V241=0,"",CAPTURE_DATA!V241)</f>
        <v/>
      </c>
      <c r="J240" s="1" t="str">
        <f>IF(CAPTURE_DATA!W241=0,"",CAPTURE_DATA!W241)</f>
        <v/>
      </c>
      <c r="K240" s="1" t="str">
        <f>IF(CAPTURE_DATA!X241="","",CAPTURE_DATA!X241)</f>
        <v/>
      </c>
      <c r="L240" s="1" t="str">
        <f>IF(CAPTURE_DATA!Y241="","",CAPTURE_DATA!Y241)</f>
        <v/>
      </c>
      <c r="M240" s="1" t="str">
        <f>IF(CAPTURE_DATA!Z241="","",CAPTURE_DATA!Z241)</f>
        <v/>
      </c>
      <c r="N240" s="1" t="str">
        <f>IF(CAPTURE_DATA!AA241=0,"",CAPTURE_DATA!AA241)</f>
        <v/>
      </c>
      <c r="O240" s="1" t="str">
        <f>IF(CAPTURE_DATA!AB241=0,"",CAPTURE_DATA!AB241)</f>
        <v/>
      </c>
      <c r="P240" s="1" t="str">
        <f>IF(CAPTURE_DATA!AC241="-","",CAPTURE_DATA!AC241)</f>
        <v/>
      </c>
      <c r="Q240" s="1" t="str">
        <f>IF(CAPTURE_DATA!AD241=0,"",CAPTURE_DATA!AD241)</f>
        <v/>
      </c>
      <c r="R240" s="1" t="str">
        <f>IF(CAPTURE_DATA!AE241=0,"",CAPTURE_DATA!AE241)</f>
        <v/>
      </c>
      <c r="S240" s="1" t="str">
        <f>IF(CAPTURE_DATA!AF241=0,"",CAPTURE_DATA!AF241)</f>
        <v/>
      </c>
      <c r="T240" s="16" t="str">
        <f>IF(B240="","",IF(B240="NBAT","",CAPTURE_DATA!A241))</f>
        <v/>
      </c>
      <c r="U240" s="1" t="str">
        <f>IF(CAPTURE_DATA!AG241=0,"",CAPTURE_DATA!AG241)</f>
        <v/>
      </c>
      <c r="V240" s="1" t="str">
        <f>IF(CAPTURE_DATA!AH241=0,"",CAPTURE_DATA!AH241)</f>
        <v/>
      </c>
      <c r="W240" s="1" t="str">
        <f>IFERROR(VLOOKUP(V240,CAPTURE_SITE_INFO!$B$3:$U$501,2,FALSE),"")</f>
        <v/>
      </c>
      <c r="X240" s="1" t="str">
        <f>IFERROR(VLOOKUP($V240,CAPTURE_SITE_INFO!$B$3:$U$501,3,FALSE),"")</f>
        <v/>
      </c>
      <c r="Y240" s="189" t="str">
        <f>IFERROR(VLOOKUP($V240,CAPTURE_SITE_INFO!$B$3:$U$501,4,FALSE),"")</f>
        <v/>
      </c>
      <c r="Z240" s="1" t="str">
        <f>IFERROR(VLOOKUP($V240,CAPTURE_SITE_INFO!$B$3:$U$501,5,FALSE),"")</f>
        <v/>
      </c>
      <c r="AA240" s="1" t="str">
        <f>IFERROR(VLOOKUP($V240,CAPTURE_SITE_INFO!$B$3:$U$501,6,FALSE),"")</f>
        <v/>
      </c>
      <c r="AB240" s="1" t="str">
        <f>IFERROR(VLOOKUP($V240,CAPTURE_SITE_INFO!$B$3:$U$501,7,FALSE),"")</f>
        <v/>
      </c>
      <c r="AC240" s="1" t="str">
        <f>IFERROR(VLOOKUP($V240,CAPTURE_SITE_INFO!$B$3:$U$501,8,FALSE),"")</f>
        <v/>
      </c>
      <c r="AD240" s="16" t="str">
        <f>IFERROR(VLOOKUP($V240,CAPTURE_SITE_INFO!$B$3:$U$501,9,FALSE),"")</f>
        <v/>
      </c>
      <c r="AE240" s="16" t="str">
        <f>IFERROR(VLOOKUP($V240,CAPTURE_SITE_INFO!$B$3:$U$501,10,FALSE),"")</f>
        <v/>
      </c>
      <c r="AF240" s="190" t="str">
        <f>IFERROR(VLOOKUP($V240,CAPTURE_SITE_INFO!$B$3:$U$501,11,FALSE),"")</f>
        <v/>
      </c>
      <c r="AG240" s="190" t="str">
        <f>IFERROR(VLOOKUP($V240,CAPTURE_SITE_INFO!$B$3:$U$501,12,FALSE),"")</f>
        <v/>
      </c>
      <c r="AH240" s="1" t="str">
        <f>IFERROR(VLOOKUP($V240,CAPTURE_SITE_INFO!$B$3:$U$501,13,FALSE),"")</f>
        <v/>
      </c>
      <c r="AI240" s="1" t="str">
        <f>IFERROR(VLOOKUP($V240,CAPTURE_SITE_INFO!$B$3:$U$501,14,FALSE),"")</f>
        <v/>
      </c>
      <c r="AJ240" s="1" t="str">
        <f>IFERROR(VLOOKUP($V240,CAPTURE_SITE_INFO!$B$3:$U$501,15,FALSE),"")</f>
        <v/>
      </c>
      <c r="AK240" s="1" t="str">
        <f>IFERROR(VLOOKUP($V240,CAPTURE_SITE_INFO!$B$3:$U$501,16,FALSE),"")</f>
        <v/>
      </c>
      <c r="AL240" s="1" t="str">
        <f>IFERROR(VLOOKUP($V240,CAPTURE_SITE_INFO!$B$3:$U$501,17,FALSE),"")</f>
        <v/>
      </c>
      <c r="AM240" s="1" t="str">
        <f>IFERROR(VLOOKUP($V240,CAPTURE_SITE_INFO!$B$3:$U$501,18,FALSE),"")</f>
        <v/>
      </c>
      <c r="AN240" s="1" t="str">
        <f>IFERROR(VLOOKUP($V240,CAPTURE_SITE_INFO!$B$3:$U$501,19,FALSE),"")</f>
        <v/>
      </c>
      <c r="AO240" s="1" t="str">
        <f>IFERROR(VLOOKUP($V240,CAPTURE_SITE_INFO!$B$3:$U$501,20,FALSE),"")</f>
        <v/>
      </c>
      <c r="AP240" s="1" t="str">
        <f>IFERROR(VLOOKUP($V240,CAPTURE_SITE_INFO!$B$3:$V$501,21,FALSE),"")</f>
        <v/>
      </c>
    </row>
    <row r="241" spans="1:42" x14ac:dyDescent="0.25">
      <c r="A241" s="1" t="str">
        <f t="shared" si="6"/>
        <v/>
      </c>
      <c r="B241" s="1" t="str">
        <f>IF(CAPTURE_DATA!O242="NOBATS___","NOBATS",IF(CAPTURE_DATA!O242="___","",CAPTURE_DATA!O242))</f>
        <v/>
      </c>
      <c r="C241" s="1" t="str">
        <f t="shared" si="7"/>
        <v/>
      </c>
      <c r="D241" s="1" t="str">
        <f>IF(CAPTURE_DATA!Q242 = 0,"",CAPTURE_DATA!Q242)</f>
        <v/>
      </c>
      <c r="E241" s="1" t="str">
        <f>IF(CAPTURE_DATA!R242 = 0,"",CAPTURE_DATA!R242)</f>
        <v/>
      </c>
      <c r="F241" s="1" t="str">
        <f>IF(CAPTURE_DATA!S242 = 0,"",CAPTURE_DATA!S242)</f>
        <v/>
      </c>
      <c r="G241" s="1" t="str">
        <f>IF(CAPTURE_DATA!T242=0,"",CAPTURE_DATA!T242)</f>
        <v/>
      </c>
      <c r="H241" s="1" t="str">
        <f>IF(CAPTURE_DATA!U242=0,"",CAPTURE_DATA!U242)</f>
        <v/>
      </c>
      <c r="I241" s="1" t="str">
        <f>IF(CAPTURE_DATA!V242=0,"",CAPTURE_DATA!V242)</f>
        <v/>
      </c>
      <c r="J241" s="1" t="str">
        <f>IF(CAPTURE_DATA!W242=0,"",CAPTURE_DATA!W242)</f>
        <v/>
      </c>
      <c r="K241" s="1" t="str">
        <f>IF(CAPTURE_DATA!X242="","",CAPTURE_DATA!X242)</f>
        <v/>
      </c>
      <c r="L241" s="1" t="str">
        <f>IF(CAPTURE_DATA!Y242="","",CAPTURE_DATA!Y242)</f>
        <v/>
      </c>
      <c r="M241" s="1" t="str">
        <f>IF(CAPTURE_DATA!Z242="","",CAPTURE_DATA!Z242)</f>
        <v/>
      </c>
      <c r="N241" s="1" t="str">
        <f>IF(CAPTURE_DATA!AA242=0,"",CAPTURE_DATA!AA242)</f>
        <v/>
      </c>
      <c r="O241" s="1" t="str">
        <f>IF(CAPTURE_DATA!AB242=0,"",CAPTURE_DATA!AB242)</f>
        <v/>
      </c>
      <c r="P241" s="1" t="str">
        <f>IF(CAPTURE_DATA!AC242="-","",CAPTURE_DATA!AC242)</f>
        <v/>
      </c>
      <c r="Q241" s="1" t="str">
        <f>IF(CAPTURE_DATA!AD242=0,"",CAPTURE_DATA!AD242)</f>
        <v/>
      </c>
      <c r="R241" s="1" t="str">
        <f>IF(CAPTURE_DATA!AE242=0,"",CAPTURE_DATA!AE242)</f>
        <v/>
      </c>
      <c r="S241" s="1" t="str">
        <f>IF(CAPTURE_DATA!AF242=0,"",CAPTURE_DATA!AF242)</f>
        <v/>
      </c>
      <c r="T241" s="16" t="str">
        <f>IF(B241="","",IF(B241="NBAT","",CAPTURE_DATA!A242))</f>
        <v/>
      </c>
      <c r="U241" s="1" t="str">
        <f>IF(CAPTURE_DATA!AG242=0,"",CAPTURE_DATA!AG242)</f>
        <v/>
      </c>
      <c r="V241" s="1" t="str">
        <f>IF(CAPTURE_DATA!AH242=0,"",CAPTURE_DATA!AH242)</f>
        <v/>
      </c>
      <c r="W241" s="1" t="str">
        <f>IFERROR(VLOOKUP(V241,CAPTURE_SITE_INFO!$B$3:$U$501,2,FALSE),"")</f>
        <v/>
      </c>
      <c r="X241" s="1" t="str">
        <f>IFERROR(VLOOKUP($V241,CAPTURE_SITE_INFO!$B$3:$U$501,3,FALSE),"")</f>
        <v/>
      </c>
      <c r="Y241" s="189" t="str">
        <f>IFERROR(VLOOKUP($V241,CAPTURE_SITE_INFO!$B$3:$U$501,4,FALSE),"")</f>
        <v/>
      </c>
      <c r="Z241" s="1" t="str">
        <f>IFERROR(VLOOKUP($V241,CAPTURE_SITE_INFO!$B$3:$U$501,5,FALSE),"")</f>
        <v/>
      </c>
      <c r="AA241" s="1" t="str">
        <f>IFERROR(VLOOKUP($V241,CAPTURE_SITE_INFO!$B$3:$U$501,6,FALSE),"")</f>
        <v/>
      </c>
      <c r="AB241" s="1" t="str">
        <f>IFERROR(VLOOKUP($V241,CAPTURE_SITE_INFO!$B$3:$U$501,7,FALSE),"")</f>
        <v/>
      </c>
      <c r="AC241" s="1" t="str">
        <f>IFERROR(VLOOKUP($V241,CAPTURE_SITE_INFO!$B$3:$U$501,8,FALSE),"")</f>
        <v/>
      </c>
      <c r="AD241" s="16" t="str">
        <f>IFERROR(VLOOKUP($V241,CAPTURE_SITE_INFO!$B$3:$U$501,9,FALSE),"")</f>
        <v/>
      </c>
      <c r="AE241" s="16" t="str">
        <f>IFERROR(VLOOKUP($V241,CAPTURE_SITE_INFO!$B$3:$U$501,10,FALSE),"")</f>
        <v/>
      </c>
      <c r="AF241" s="190" t="str">
        <f>IFERROR(VLOOKUP($V241,CAPTURE_SITE_INFO!$B$3:$U$501,11,FALSE),"")</f>
        <v/>
      </c>
      <c r="AG241" s="190" t="str">
        <f>IFERROR(VLOOKUP($V241,CAPTURE_SITE_INFO!$B$3:$U$501,12,FALSE),"")</f>
        <v/>
      </c>
      <c r="AH241" s="1" t="str">
        <f>IFERROR(VLOOKUP($V241,CAPTURE_SITE_INFO!$B$3:$U$501,13,FALSE),"")</f>
        <v/>
      </c>
      <c r="AI241" s="1" t="str">
        <f>IFERROR(VLOOKUP($V241,CAPTURE_SITE_INFO!$B$3:$U$501,14,FALSE),"")</f>
        <v/>
      </c>
      <c r="AJ241" s="1" t="str">
        <f>IFERROR(VLOOKUP($V241,CAPTURE_SITE_INFO!$B$3:$U$501,15,FALSE),"")</f>
        <v/>
      </c>
      <c r="AK241" s="1" t="str">
        <f>IFERROR(VLOOKUP($V241,CAPTURE_SITE_INFO!$B$3:$U$501,16,FALSE),"")</f>
        <v/>
      </c>
      <c r="AL241" s="1" t="str">
        <f>IFERROR(VLOOKUP($V241,CAPTURE_SITE_INFO!$B$3:$U$501,17,FALSE),"")</f>
        <v/>
      </c>
      <c r="AM241" s="1" t="str">
        <f>IFERROR(VLOOKUP($V241,CAPTURE_SITE_INFO!$B$3:$U$501,18,FALSE),"")</f>
        <v/>
      </c>
      <c r="AN241" s="1" t="str">
        <f>IFERROR(VLOOKUP($V241,CAPTURE_SITE_INFO!$B$3:$U$501,19,FALSE),"")</f>
        <v/>
      </c>
      <c r="AO241" s="1" t="str">
        <f>IFERROR(VLOOKUP($V241,CAPTURE_SITE_INFO!$B$3:$U$501,20,FALSE),"")</f>
        <v/>
      </c>
      <c r="AP241" s="1" t="str">
        <f>IFERROR(VLOOKUP($V241,CAPTURE_SITE_INFO!$B$3:$V$501,21,FALSE),"")</f>
        <v/>
      </c>
    </row>
    <row r="242" spans="1:42" x14ac:dyDescent="0.25">
      <c r="A242" s="1" t="str">
        <f t="shared" si="6"/>
        <v/>
      </c>
      <c r="B242" s="1" t="str">
        <f>IF(CAPTURE_DATA!O243="NOBATS___","NOBATS",IF(CAPTURE_DATA!O243="___","",CAPTURE_DATA!O243))</f>
        <v/>
      </c>
      <c r="C242" s="1" t="str">
        <f t="shared" si="7"/>
        <v/>
      </c>
      <c r="D242" s="1" t="str">
        <f>IF(CAPTURE_DATA!Q243 = 0,"",CAPTURE_DATA!Q243)</f>
        <v/>
      </c>
      <c r="E242" s="1" t="str">
        <f>IF(CAPTURE_DATA!R243 = 0,"",CAPTURE_DATA!R243)</f>
        <v/>
      </c>
      <c r="F242" s="1" t="str">
        <f>IF(CAPTURE_DATA!S243 = 0,"",CAPTURE_DATA!S243)</f>
        <v/>
      </c>
      <c r="G242" s="1" t="str">
        <f>IF(CAPTURE_DATA!T243=0,"",CAPTURE_DATA!T243)</f>
        <v/>
      </c>
      <c r="H242" s="1" t="str">
        <f>IF(CAPTURE_DATA!U243=0,"",CAPTURE_DATA!U243)</f>
        <v/>
      </c>
      <c r="I242" s="1" t="str">
        <f>IF(CAPTURE_DATA!V243=0,"",CAPTURE_DATA!V243)</f>
        <v/>
      </c>
      <c r="J242" s="1" t="str">
        <f>IF(CAPTURE_DATA!W243=0,"",CAPTURE_DATA!W243)</f>
        <v/>
      </c>
      <c r="K242" s="1" t="str">
        <f>IF(CAPTURE_DATA!X243="","",CAPTURE_DATA!X243)</f>
        <v/>
      </c>
      <c r="L242" s="1" t="str">
        <f>IF(CAPTURE_DATA!Y243="","",CAPTURE_DATA!Y243)</f>
        <v/>
      </c>
      <c r="M242" s="1" t="str">
        <f>IF(CAPTURE_DATA!Z243="","",CAPTURE_DATA!Z243)</f>
        <v/>
      </c>
      <c r="N242" s="1" t="str">
        <f>IF(CAPTURE_DATA!AA243=0,"",CAPTURE_DATA!AA243)</f>
        <v/>
      </c>
      <c r="O242" s="1" t="str">
        <f>IF(CAPTURE_DATA!AB243=0,"",CAPTURE_DATA!AB243)</f>
        <v/>
      </c>
      <c r="P242" s="1" t="str">
        <f>IF(CAPTURE_DATA!AC243="-","",CAPTURE_DATA!AC243)</f>
        <v/>
      </c>
      <c r="Q242" s="1" t="str">
        <f>IF(CAPTURE_DATA!AD243=0,"",CAPTURE_DATA!AD243)</f>
        <v/>
      </c>
      <c r="R242" s="1" t="str">
        <f>IF(CAPTURE_DATA!AE243=0,"",CAPTURE_DATA!AE243)</f>
        <v/>
      </c>
      <c r="S242" s="1" t="str">
        <f>IF(CAPTURE_DATA!AF243=0,"",CAPTURE_DATA!AF243)</f>
        <v/>
      </c>
      <c r="T242" s="16" t="str">
        <f>IF(B242="","",IF(B242="NBAT","",CAPTURE_DATA!A243))</f>
        <v/>
      </c>
      <c r="U242" s="1" t="str">
        <f>IF(CAPTURE_DATA!AG243=0,"",CAPTURE_DATA!AG243)</f>
        <v/>
      </c>
      <c r="V242" s="1" t="str">
        <f>IF(CAPTURE_DATA!AH243=0,"",CAPTURE_DATA!AH243)</f>
        <v/>
      </c>
      <c r="W242" s="1" t="str">
        <f>IFERROR(VLOOKUP(V242,CAPTURE_SITE_INFO!$B$3:$U$501,2,FALSE),"")</f>
        <v/>
      </c>
      <c r="X242" s="1" t="str">
        <f>IFERROR(VLOOKUP($V242,CAPTURE_SITE_INFO!$B$3:$U$501,3,FALSE),"")</f>
        <v/>
      </c>
      <c r="Y242" s="189" t="str">
        <f>IFERROR(VLOOKUP($V242,CAPTURE_SITE_INFO!$B$3:$U$501,4,FALSE),"")</f>
        <v/>
      </c>
      <c r="Z242" s="1" t="str">
        <f>IFERROR(VLOOKUP($V242,CAPTURE_SITE_INFO!$B$3:$U$501,5,FALSE),"")</f>
        <v/>
      </c>
      <c r="AA242" s="1" t="str">
        <f>IFERROR(VLOOKUP($V242,CAPTURE_SITE_INFO!$B$3:$U$501,6,FALSE),"")</f>
        <v/>
      </c>
      <c r="AB242" s="1" t="str">
        <f>IFERROR(VLOOKUP($V242,CAPTURE_SITE_INFO!$B$3:$U$501,7,FALSE),"")</f>
        <v/>
      </c>
      <c r="AC242" s="1" t="str">
        <f>IFERROR(VLOOKUP($V242,CAPTURE_SITE_INFO!$B$3:$U$501,8,FALSE),"")</f>
        <v/>
      </c>
      <c r="AD242" s="16" t="str">
        <f>IFERROR(VLOOKUP($V242,CAPTURE_SITE_INFO!$B$3:$U$501,9,FALSE),"")</f>
        <v/>
      </c>
      <c r="AE242" s="16" t="str">
        <f>IFERROR(VLOOKUP($V242,CAPTURE_SITE_INFO!$B$3:$U$501,10,FALSE),"")</f>
        <v/>
      </c>
      <c r="AF242" s="190" t="str">
        <f>IFERROR(VLOOKUP($V242,CAPTURE_SITE_INFO!$B$3:$U$501,11,FALSE),"")</f>
        <v/>
      </c>
      <c r="AG242" s="190" t="str">
        <f>IFERROR(VLOOKUP($V242,CAPTURE_SITE_INFO!$B$3:$U$501,12,FALSE),"")</f>
        <v/>
      </c>
      <c r="AH242" s="1" t="str">
        <f>IFERROR(VLOOKUP($V242,CAPTURE_SITE_INFO!$B$3:$U$501,13,FALSE),"")</f>
        <v/>
      </c>
      <c r="AI242" s="1" t="str">
        <f>IFERROR(VLOOKUP($V242,CAPTURE_SITE_INFO!$B$3:$U$501,14,FALSE),"")</f>
        <v/>
      </c>
      <c r="AJ242" s="1" t="str">
        <f>IFERROR(VLOOKUP($V242,CAPTURE_SITE_INFO!$B$3:$U$501,15,FALSE),"")</f>
        <v/>
      </c>
      <c r="AK242" s="1" t="str">
        <f>IFERROR(VLOOKUP($V242,CAPTURE_SITE_INFO!$B$3:$U$501,16,FALSE),"")</f>
        <v/>
      </c>
      <c r="AL242" s="1" t="str">
        <f>IFERROR(VLOOKUP($V242,CAPTURE_SITE_INFO!$B$3:$U$501,17,FALSE),"")</f>
        <v/>
      </c>
      <c r="AM242" s="1" t="str">
        <f>IFERROR(VLOOKUP($V242,CAPTURE_SITE_INFO!$B$3:$U$501,18,FALSE),"")</f>
        <v/>
      </c>
      <c r="AN242" s="1" t="str">
        <f>IFERROR(VLOOKUP($V242,CAPTURE_SITE_INFO!$B$3:$U$501,19,FALSE),"")</f>
        <v/>
      </c>
      <c r="AO242" s="1" t="str">
        <f>IFERROR(VLOOKUP($V242,CAPTURE_SITE_INFO!$B$3:$U$501,20,FALSE),"")</f>
        <v/>
      </c>
      <c r="AP242" s="1" t="str">
        <f>IFERROR(VLOOKUP($V242,CAPTURE_SITE_INFO!$B$3:$V$501,21,FALSE),"")</f>
        <v/>
      </c>
    </row>
    <row r="243" spans="1:42" x14ac:dyDescent="0.25">
      <c r="A243" s="1" t="str">
        <f t="shared" si="6"/>
        <v/>
      </c>
      <c r="B243" s="1" t="str">
        <f>IF(CAPTURE_DATA!O244="NOBATS___","NOBATS",IF(CAPTURE_DATA!O244="___","",CAPTURE_DATA!O244))</f>
        <v/>
      </c>
      <c r="C243" s="1" t="str">
        <f t="shared" si="7"/>
        <v/>
      </c>
      <c r="D243" s="1" t="str">
        <f>IF(CAPTURE_DATA!Q244 = 0,"",CAPTURE_DATA!Q244)</f>
        <v/>
      </c>
      <c r="E243" s="1" t="str">
        <f>IF(CAPTURE_DATA!R244 = 0,"",CAPTURE_DATA!R244)</f>
        <v/>
      </c>
      <c r="F243" s="1" t="str">
        <f>IF(CAPTURE_DATA!S244 = 0,"",CAPTURE_DATA!S244)</f>
        <v/>
      </c>
      <c r="G243" s="1" t="str">
        <f>IF(CAPTURE_DATA!T244=0,"",CAPTURE_DATA!T244)</f>
        <v/>
      </c>
      <c r="H243" s="1" t="str">
        <f>IF(CAPTURE_DATA!U244=0,"",CAPTURE_DATA!U244)</f>
        <v/>
      </c>
      <c r="I243" s="1" t="str">
        <f>IF(CAPTURE_DATA!V244=0,"",CAPTURE_DATA!V244)</f>
        <v/>
      </c>
      <c r="J243" s="1" t="str">
        <f>IF(CAPTURE_DATA!W244=0,"",CAPTURE_DATA!W244)</f>
        <v/>
      </c>
      <c r="K243" s="1" t="str">
        <f>IF(CAPTURE_DATA!X244="","",CAPTURE_DATA!X244)</f>
        <v/>
      </c>
      <c r="L243" s="1" t="str">
        <f>IF(CAPTURE_DATA!Y244="","",CAPTURE_DATA!Y244)</f>
        <v/>
      </c>
      <c r="M243" s="1" t="str">
        <f>IF(CAPTURE_DATA!Z244="","",CAPTURE_DATA!Z244)</f>
        <v/>
      </c>
      <c r="N243" s="1" t="str">
        <f>IF(CAPTURE_DATA!AA244=0,"",CAPTURE_DATA!AA244)</f>
        <v/>
      </c>
      <c r="O243" s="1" t="str">
        <f>IF(CAPTURE_DATA!AB244=0,"",CAPTURE_DATA!AB244)</f>
        <v/>
      </c>
      <c r="P243" s="1" t="str">
        <f>IF(CAPTURE_DATA!AC244="-","",CAPTURE_DATA!AC244)</f>
        <v/>
      </c>
      <c r="Q243" s="1" t="str">
        <f>IF(CAPTURE_DATA!AD244=0,"",CAPTURE_DATA!AD244)</f>
        <v/>
      </c>
      <c r="R243" s="1" t="str">
        <f>IF(CAPTURE_DATA!AE244=0,"",CAPTURE_DATA!AE244)</f>
        <v/>
      </c>
      <c r="S243" s="1" t="str">
        <f>IF(CAPTURE_DATA!AF244=0,"",CAPTURE_DATA!AF244)</f>
        <v/>
      </c>
      <c r="T243" s="16" t="str">
        <f>IF(B243="","",IF(B243="NBAT","",CAPTURE_DATA!A244))</f>
        <v/>
      </c>
      <c r="U243" s="1" t="str">
        <f>IF(CAPTURE_DATA!AG244=0,"",CAPTURE_DATA!AG244)</f>
        <v/>
      </c>
      <c r="V243" s="1" t="str">
        <f>IF(CAPTURE_DATA!AH244=0,"",CAPTURE_DATA!AH244)</f>
        <v/>
      </c>
      <c r="W243" s="1" t="str">
        <f>IFERROR(VLOOKUP(V243,CAPTURE_SITE_INFO!$B$3:$U$501,2,FALSE),"")</f>
        <v/>
      </c>
      <c r="X243" s="1" t="str">
        <f>IFERROR(VLOOKUP($V243,CAPTURE_SITE_INFO!$B$3:$U$501,3,FALSE),"")</f>
        <v/>
      </c>
      <c r="Y243" s="189" t="str">
        <f>IFERROR(VLOOKUP($V243,CAPTURE_SITE_INFO!$B$3:$U$501,4,FALSE),"")</f>
        <v/>
      </c>
      <c r="Z243" s="1" t="str">
        <f>IFERROR(VLOOKUP($V243,CAPTURE_SITE_INFO!$B$3:$U$501,5,FALSE),"")</f>
        <v/>
      </c>
      <c r="AA243" s="1" t="str">
        <f>IFERROR(VLOOKUP($V243,CAPTURE_SITE_INFO!$B$3:$U$501,6,FALSE),"")</f>
        <v/>
      </c>
      <c r="AB243" s="1" t="str">
        <f>IFERROR(VLOOKUP($V243,CAPTURE_SITE_INFO!$B$3:$U$501,7,FALSE),"")</f>
        <v/>
      </c>
      <c r="AC243" s="1" t="str">
        <f>IFERROR(VLOOKUP($V243,CAPTURE_SITE_INFO!$B$3:$U$501,8,FALSE),"")</f>
        <v/>
      </c>
      <c r="AD243" s="16" t="str">
        <f>IFERROR(VLOOKUP($V243,CAPTURE_SITE_INFO!$B$3:$U$501,9,FALSE),"")</f>
        <v/>
      </c>
      <c r="AE243" s="16" t="str">
        <f>IFERROR(VLOOKUP($V243,CAPTURE_SITE_INFO!$B$3:$U$501,10,FALSE),"")</f>
        <v/>
      </c>
      <c r="AF243" s="190" t="str">
        <f>IFERROR(VLOOKUP($V243,CAPTURE_SITE_INFO!$B$3:$U$501,11,FALSE),"")</f>
        <v/>
      </c>
      <c r="AG243" s="190" t="str">
        <f>IFERROR(VLOOKUP($V243,CAPTURE_SITE_INFO!$B$3:$U$501,12,FALSE),"")</f>
        <v/>
      </c>
      <c r="AH243" s="1" t="str">
        <f>IFERROR(VLOOKUP($V243,CAPTURE_SITE_INFO!$B$3:$U$501,13,FALSE),"")</f>
        <v/>
      </c>
      <c r="AI243" s="1" t="str">
        <f>IFERROR(VLOOKUP($V243,CAPTURE_SITE_INFO!$B$3:$U$501,14,FALSE),"")</f>
        <v/>
      </c>
      <c r="AJ243" s="1" t="str">
        <f>IFERROR(VLOOKUP($V243,CAPTURE_SITE_INFO!$B$3:$U$501,15,FALSE),"")</f>
        <v/>
      </c>
      <c r="AK243" s="1" t="str">
        <f>IFERROR(VLOOKUP($V243,CAPTURE_SITE_INFO!$B$3:$U$501,16,FALSE),"")</f>
        <v/>
      </c>
      <c r="AL243" s="1" t="str">
        <f>IFERROR(VLOOKUP($V243,CAPTURE_SITE_INFO!$B$3:$U$501,17,FALSE),"")</f>
        <v/>
      </c>
      <c r="AM243" s="1" t="str">
        <f>IFERROR(VLOOKUP($V243,CAPTURE_SITE_INFO!$B$3:$U$501,18,FALSE),"")</f>
        <v/>
      </c>
      <c r="AN243" s="1" t="str">
        <f>IFERROR(VLOOKUP($V243,CAPTURE_SITE_INFO!$B$3:$U$501,19,FALSE),"")</f>
        <v/>
      </c>
      <c r="AO243" s="1" t="str">
        <f>IFERROR(VLOOKUP($V243,CAPTURE_SITE_INFO!$B$3:$U$501,20,FALSE),"")</f>
        <v/>
      </c>
      <c r="AP243" s="1" t="str">
        <f>IFERROR(VLOOKUP($V243,CAPTURE_SITE_INFO!$B$3:$V$501,21,FALSE),"")</f>
        <v/>
      </c>
    </row>
    <row r="244" spans="1:42" x14ac:dyDescent="0.25">
      <c r="A244" s="1" t="str">
        <f t="shared" si="6"/>
        <v/>
      </c>
      <c r="B244" s="1" t="str">
        <f>IF(CAPTURE_DATA!O245="NOBATS___","NOBATS",IF(CAPTURE_DATA!O245="___","",CAPTURE_DATA!O245))</f>
        <v/>
      </c>
      <c r="C244" s="1" t="str">
        <f t="shared" si="7"/>
        <v/>
      </c>
      <c r="D244" s="1" t="str">
        <f>IF(CAPTURE_DATA!Q245 = 0,"",CAPTURE_DATA!Q245)</f>
        <v/>
      </c>
      <c r="E244" s="1" t="str">
        <f>IF(CAPTURE_DATA!R245 = 0,"",CAPTURE_DATA!R245)</f>
        <v/>
      </c>
      <c r="F244" s="1" t="str">
        <f>IF(CAPTURE_DATA!S245 = 0,"",CAPTURE_DATA!S245)</f>
        <v/>
      </c>
      <c r="G244" s="1" t="str">
        <f>IF(CAPTURE_DATA!T245=0,"",CAPTURE_DATA!T245)</f>
        <v/>
      </c>
      <c r="H244" s="1" t="str">
        <f>IF(CAPTURE_DATA!U245=0,"",CAPTURE_DATA!U245)</f>
        <v/>
      </c>
      <c r="I244" s="1" t="str">
        <f>IF(CAPTURE_DATA!V245=0,"",CAPTURE_DATA!V245)</f>
        <v/>
      </c>
      <c r="J244" s="1" t="str">
        <f>IF(CAPTURE_DATA!W245=0,"",CAPTURE_DATA!W245)</f>
        <v/>
      </c>
      <c r="K244" s="1" t="str">
        <f>IF(CAPTURE_DATA!X245="","",CAPTURE_DATA!X245)</f>
        <v/>
      </c>
      <c r="L244" s="1" t="str">
        <f>IF(CAPTURE_DATA!Y245="","",CAPTURE_DATA!Y245)</f>
        <v/>
      </c>
      <c r="M244" s="1" t="str">
        <f>IF(CAPTURE_DATA!Z245="","",CAPTURE_DATA!Z245)</f>
        <v/>
      </c>
      <c r="N244" s="1" t="str">
        <f>IF(CAPTURE_DATA!AA245=0,"",CAPTURE_DATA!AA245)</f>
        <v/>
      </c>
      <c r="O244" s="1" t="str">
        <f>IF(CAPTURE_DATA!AB245=0,"",CAPTURE_DATA!AB245)</f>
        <v/>
      </c>
      <c r="P244" s="1" t="str">
        <f>IF(CAPTURE_DATA!AC245="-","",CAPTURE_DATA!AC245)</f>
        <v/>
      </c>
      <c r="Q244" s="1" t="str">
        <f>IF(CAPTURE_DATA!AD245=0,"",CAPTURE_DATA!AD245)</f>
        <v/>
      </c>
      <c r="R244" s="1" t="str">
        <f>IF(CAPTURE_DATA!AE245=0,"",CAPTURE_DATA!AE245)</f>
        <v/>
      </c>
      <c r="S244" s="1" t="str">
        <f>IF(CAPTURE_DATA!AF245=0,"",CAPTURE_DATA!AF245)</f>
        <v/>
      </c>
      <c r="T244" s="16" t="str">
        <f>IF(B244="","",IF(B244="NBAT","",CAPTURE_DATA!A245))</f>
        <v/>
      </c>
      <c r="U244" s="1" t="str">
        <f>IF(CAPTURE_DATA!AG245=0,"",CAPTURE_DATA!AG245)</f>
        <v/>
      </c>
      <c r="V244" s="1" t="str">
        <f>IF(CAPTURE_DATA!AH245=0,"",CAPTURE_DATA!AH245)</f>
        <v/>
      </c>
      <c r="W244" s="1" t="str">
        <f>IFERROR(VLOOKUP(V244,CAPTURE_SITE_INFO!$B$3:$U$501,2,FALSE),"")</f>
        <v/>
      </c>
      <c r="X244" s="1" t="str">
        <f>IFERROR(VLOOKUP($V244,CAPTURE_SITE_INFO!$B$3:$U$501,3,FALSE),"")</f>
        <v/>
      </c>
      <c r="Y244" s="189" t="str">
        <f>IFERROR(VLOOKUP($V244,CAPTURE_SITE_INFO!$B$3:$U$501,4,FALSE),"")</f>
        <v/>
      </c>
      <c r="Z244" s="1" t="str">
        <f>IFERROR(VLOOKUP($V244,CAPTURE_SITE_INFO!$B$3:$U$501,5,FALSE),"")</f>
        <v/>
      </c>
      <c r="AA244" s="1" t="str">
        <f>IFERROR(VLOOKUP($V244,CAPTURE_SITE_INFO!$B$3:$U$501,6,FALSE),"")</f>
        <v/>
      </c>
      <c r="AB244" s="1" t="str">
        <f>IFERROR(VLOOKUP($V244,CAPTURE_SITE_INFO!$B$3:$U$501,7,FALSE),"")</f>
        <v/>
      </c>
      <c r="AC244" s="1" t="str">
        <f>IFERROR(VLOOKUP($V244,CAPTURE_SITE_INFO!$B$3:$U$501,8,FALSE),"")</f>
        <v/>
      </c>
      <c r="AD244" s="16" t="str">
        <f>IFERROR(VLOOKUP($V244,CAPTURE_SITE_INFO!$B$3:$U$501,9,FALSE),"")</f>
        <v/>
      </c>
      <c r="AE244" s="16" t="str">
        <f>IFERROR(VLOOKUP($V244,CAPTURE_SITE_INFO!$B$3:$U$501,10,FALSE),"")</f>
        <v/>
      </c>
      <c r="AF244" s="190" t="str">
        <f>IFERROR(VLOOKUP($V244,CAPTURE_SITE_INFO!$B$3:$U$501,11,FALSE),"")</f>
        <v/>
      </c>
      <c r="AG244" s="190" t="str">
        <f>IFERROR(VLOOKUP($V244,CAPTURE_SITE_INFO!$B$3:$U$501,12,FALSE),"")</f>
        <v/>
      </c>
      <c r="AH244" s="1" t="str">
        <f>IFERROR(VLOOKUP($V244,CAPTURE_SITE_INFO!$B$3:$U$501,13,FALSE),"")</f>
        <v/>
      </c>
      <c r="AI244" s="1" t="str">
        <f>IFERROR(VLOOKUP($V244,CAPTURE_SITE_INFO!$B$3:$U$501,14,FALSE),"")</f>
        <v/>
      </c>
      <c r="AJ244" s="1" t="str">
        <f>IFERROR(VLOOKUP($V244,CAPTURE_SITE_INFO!$B$3:$U$501,15,FALSE),"")</f>
        <v/>
      </c>
      <c r="AK244" s="1" t="str">
        <f>IFERROR(VLOOKUP($V244,CAPTURE_SITE_INFO!$B$3:$U$501,16,FALSE),"")</f>
        <v/>
      </c>
      <c r="AL244" s="1" t="str">
        <f>IFERROR(VLOOKUP($V244,CAPTURE_SITE_INFO!$B$3:$U$501,17,FALSE),"")</f>
        <v/>
      </c>
      <c r="AM244" s="1" t="str">
        <f>IFERROR(VLOOKUP($V244,CAPTURE_SITE_INFO!$B$3:$U$501,18,FALSE),"")</f>
        <v/>
      </c>
      <c r="AN244" s="1" t="str">
        <f>IFERROR(VLOOKUP($V244,CAPTURE_SITE_INFO!$B$3:$U$501,19,FALSE),"")</f>
        <v/>
      </c>
      <c r="AO244" s="1" t="str">
        <f>IFERROR(VLOOKUP($V244,CAPTURE_SITE_INFO!$B$3:$U$501,20,FALSE),"")</f>
        <v/>
      </c>
      <c r="AP244" s="1" t="str">
        <f>IFERROR(VLOOKUP($V244,CAPTURE_SITE_INFO!$B$3:$V$501,21,FALSE),"")</f>
        <v/>
      </c>
    </row>
    <row r="245" spans="1:42" x14ac:dyDescent="0.25">
      <c r="A245" s="1" t="str">
        <f t="shared" si="6"/>
        <v/>
      </c>
      <c r="B245" s="1" t="str">
        <f>IF(CAPTURE_DATA!O246="NOBATS___","NOBATS",IF(CAPTURE_DATA!O246="___","",CAPTURE_DATA!O246))</f>
        <v/>
      </c>
      <c r="C245" s="1" t="str">
        <f t="shared" si="7"/>
        <v/>
      </c>
      <c r="D245" s="1" t="str">
        <f>IF(CAPTURE_DATA!Q246 = 0,"",CAPTURE_DATA!Q246)</f>
        <v/>
      </c>
      <c r="E245" s="1" t="str">
        <f>IF(CAPTURE_DATA!R246 = 0,"",CAPTURE_DATA!R246)</f>
        <v/>
      </c>
      <c r="F245" s="1" t="str">
        <f>IF(CAPTURE_DATA!S246 = 0,"",CAPTURE_DATA!S246)</f>
        <v/>
      </c>
      <c r="G245" s="1" t="str">
        <f>IF(CAPTURE_DATA!T246=0,"",CAPTURE_DATA!T246)</f>
        <v/>
      </c>
      <c r="H245" s="1" t="str">
        <f>IF(CAPTURE_DATA!U246=0,"",CAPTURE_DATA!U246)</f>
        <v/>
      </c>
      <c r="I245" s="1" t="str">
        <f>IF(CAPTURE_DATA!V246=0,"",CAPTURE_DATA!V246)</f>
        <v/>
      </c>
      <c r="J245" s="1" t="str">
        <f>IF(CAPTURE_DATA!W246=0,"",CAPTURE_DATA!W246)</f>
        <v/>
      </c>
      <c r="K245" s="1" t="str">
        <f>IF(CAPTURE_DATA!X246="","",CAPTURE_DATA!X246)</f>
        <v/>
      </c>
      <c r="L245" s="1" t="str">
        <f>IF(CAPTURE_DATA!Y246="","",CAPTURE_DATA!Y246)</f>
        <v/>
      </c>
      <c r="M245" s="1" t="str">
        <f>IF(CAPTURE_DATA!Z246="","",CAPTURE_DATA!Z246)</f>
        <v/>
      </c>
      <c r="N245" s="1" t="str">
        <f>IF(CAPTURE_DATA!AA246=0,"",CAPTURE_DATA!AA246)</f>
        <v/>
      </c>
      <c r="O245" s="1" t="str">
        <f>IF(CAPTURE_DATA!AB246=0,"",CAPTURE_DATA!AB246)</f>
        <v/>
      </c>
      <c r="P245" s="1" t="str">
        <f>IF(CAPTURE_DATA!AC246="-","",CAPTURE_DATA!AC246)</f>
        <v/>
      </c>
      <c r="Q245" s="1" t="str">
        <f>IF(CAPTURE_DATA!AD246=0,"",CAPTURE_DATA!AD246)</f>
        <v/>
      </c>
      <c r="R245" s="1" t="str">
        <f>IF(CAPTURE_DATA!AE246=0,"",CAPTURE_DATA!AE246)</f>
        <v/>
      </c>
      <c r="S245" s="1" t="str">
        <f>IF(CAPTURE_DATA!AF246=0,"",CAPTURE_DATA!AF246)</f>
        <v/>
      </c>
      <c r="T245" s="16" t="str">
        <f>IF(B245="","",IF(B245="NBAT","",CAPTURE_DATA!A246))</f>
        <v/>
      </c>
      <c r="U245" s="1" t="str">
        <f>IF(CAPTURE_DATA!AG246=0,"",CAPTURE_DATA!AG246)</f>
        <v/>
      </c>
      <c r="V245" s="1" t="str">
        <f>IF(CAPTURE_DATA!AH246=0,"",CAPTURE_DATA!AH246)</f>
        <v/>
      </c>
      <c r="W245" s="1" t="str">
        <f>IFERROR(VLOOKUP(V245,CAPTURE_SITE_INFO!$B$3:$U$501,2,FALSE),"")</f>
        <v/>
      </c>
      <c r="X245" s="1" t="str">
        <f>IFERROR(VLOOKUP($V245,CAPTURE_SITE_INFO!$B$3:$U$501,3,FALSE),"")</f>
        <v/>
      </c>
      <c r="Y245" s="189" t="str">
        <f>IFERROR(VLOOKUP($V245,CAPTURE_SITE_INFO!$B$3:$U$501,4,FALSE),"")</f>
        <v/>
      </c>
      <c r="Z245" s="1" t="str">
        <f>IFERROR(VLOOKUP($V245,CAPTURE_SITE_INFO!$B$3:$U$501,5,FALSE),"")</f>
        <v/>
      </c>
      <c r="AA245" s="1" t="str">
        <f>IFERROR(VLOOKUP($V245,CAPTURE_SITE_INFO!$B$3:$U$501,6,FALSE),"")</f>
        <v/>
      </c>
      <c r="AB245" s="1" t="str">
        <f>IFERROR(VLOOKUP($V245,CAPTURE_SITE_INFO!$B$3:$U$501,7,FALSE),"")</f>
        <v/>
      </c>
      <c r="AC245" s="1" t="str">
        <f>IFERROR(VLOOKUP($V245,CAPTURE_SITE_INFO!$B$3:$U$501,8,FALSE),"")</f>
        <v/>
      </c>
      <c r="AD245" s="16" t="str">
        <f>IFERROR(VLOOKUP($V245,CAPTURE_SITE_INFO!$B$3:$U$501,9,FALSE),"")</f>
        <v/>
      </c>
      <c r="AE245" s="16" t="str">
        <f>IFERROR(VLOOKUP($V245,CAPTURE_SITE_INFO!$B$3:$U$501,10,FALSE),"")</f>
        <v/>
      </c>
      <c r="AF245" s="190" t="str">
        <f>IFERROR(VLOOKUP($V245,CAPTURE_SITE_INFO!$B$3:$U$501,11,FALSE),"")</f>
        <v/>
      </c>
      <c r="AG245" s="190" t="str">
        <f>IFERROR(VLOOKUP($V245,CAPTURE_SITE_INFO!$B$3:$U$501,12,FALSE),"")</f>
        <v/>
      </c>
      <c r="AH245" s="1" t="str">
        <f>IFERROR(VLOOKUP($V245,CAPTURE_SITE_INFO!$B$3:$U$501,13,FALSE),"")</f>
        <v/>
      </c>
      <c r="AI245" s="1" t="str">
        <f>IFERROR(VLOOKUP($V245,CAPTURE_SITE_INFO!$B$3:$U$501,14,FALSE),"")</f>
        <v/>
      </c>
      <c r="AJ245" s="1" t="str">
        <f>IFERROR(VLOOKUP($V245,CAPTURE_SITE_INFO!$B$3:$U$501,15,FALSE),"")</f>
        <v/>
      </c>
      <c r="AK245" s="1" t="str">
        <f>IFERROR(VLOOKUP($V245,CAPTURE_SITE_INFO!$B$3:$U$501,16,FALSE),"")</f>
        <v/>
      </c>
      <c r="AL245" s="1" t="str">
        <f>IFERROR(VLOOKUP($V245,CAPTURE_SITE_INFO!$B$3:$U$501,17,FALSE),"")</f>
        <v/>
      </c>
      <c r="AM245" s="1" t="str">
        <f>IFERROR(VLOOKUP($V245,CAPTURE_SITE_INFO!$B$3:$U$501,18,FALSE),"")</f>
        <v/>
      </c>
      <c r="AN245" s="1" t="str">
        <f>IFERROR(VLOOKUP($V245,CAPTURE_SITE_INFO!$B$3:$U$501,19,FALSE),"")</f>
        <v/>
      </c>
      <c r="AO245" s="1" t="str">
        <f>IFERROR(VLOOKUP($V245,CAPTURE_SITE_INFO!$B$3:$U$501,20,FALSE),"")</f>
        <v/>
      </c>
      <c r="AP245" s="1" t="str">
        <f>IFERROR(VLOOKUP($V245,CAPTURE_SITE_INFO!$B$3:$V$501,21,FALSE),"")</f>
        <v/>
      </c>
    </row>
    <row r="246" spans="1:42" x14ac:dyDescent="0.25">
      <c r="A246" s="1" t="str">
        <f t="shared" si="6"/>
        <v/>
      </c>
      <c r="B246" s="1" t="str">
        <f>IF(CAPTURE_DATA!O247="NOBATS___","NOBATS",IF(CAPTURE_DATA!O247="___","",CAPTURE_DATA!O247))</f>
        <v/>
      </c>
      <c r="C246" s="1" t="str">
        <f t="shared" si="7"/>
        <v/>
      </c>
      <c r="D246" s="1" t="str">
        <f>IF(CAPTURE_DATA!Q247 = 0,"",CAPTURE_DATA!Q247)</f>
        <v/>
      </c>
      <c r="E246" s="1" t="str">
        <f>IF(CAPTURE_DATA!R247 = 0,"",CAPTURE_DATA!R247)</f>
        <v/>
      </c>
      <c r="F246" s="1" t="str">
        <f>IF(CAPTURE_DATA!S247 = 0,"",CAPTURE_DATA!S247)</f>
        <v/>
      </c>
      <c r="G246" s="1" t="str">
        <f>IF(CAPTURE_DATA!T247=0,"",CAPTURE_DATA!T247)</f>
        <v/>
      </c>
      <c r="H246" s="1" t="str">
        <f>IF(CAPTURE_DATA!U247=0,"",CAPTURE_DATA!U247)</f>
        <v/>
      </c>
      <c r="I246" s="1" t="str">
        <f>IF(CAPTURE_DATA!V247=0,"",CAPTURE_DATA!V247)</f>
        <v/>
      </c>
      <c r="J246" s="1" t="str">
        <f>IF(CAPTURE_DATA!W247=0,"",CAPTURE_DATA!W247)</f>
        <v/>
      </c>
      <c r="K246" s="1" t="str">
        <f>IF(CAPTURE_DATA!X247="","",CAPTURE_DATA!X247)</f>
        <v/>
      </c>
      <c r="L246" s="1" t="str">
        <f>IF(CAPTURE_DATA!Y247="","",CAPTURE_DATA!Y247)</f>
        <v/>
      </c>
      <c r="M246" s="1" t="str">
        <f>IF(CAPTURE_DATA!Z247="","",CAPTURE_DATA!Z247)</f>
        <v/>
      </c>
      <c r="N246" s="1" t="str">
        <f>IF(CAPTURE_DATA!AA247=0,"",CAPTURE_DATA!AA247)</f>
        <v/>
      </c>
      <c r="O246" s="1" t="str">
        <f>IF(CAPTURE_DATA!AB247=0,"",CAPTURE_DATA!AB247)</f>
        <v/>
      </c>
      <c r="P246" s="1" t="str">
        <f>IF(CAPTURE_DATA!AC247="-","",CAPTURE_DATA!AC247)</f>
        <v/>
      </c>
      <c r="Q246" s="1" t="str">
        <f>IF(CAPTURE_DATA!AD247=0,"",CAPTURE_DATA!AD247)</f>
        <v/>
      </c>
      <c r="R246" s="1" t="str">
        <f>IF(CAPTURE_DATA!AE247=0,"",CAPTURE_DATA!AE247)</f>
        <v/>
      </c>
      <c r="S246" s="1" t="str">
        <f>IF(CAPTURE_DATA!AF247=0,"",CAPTURE_DATA!AF247)</f>
        <v/>
      </c>
      <c r="T246" s="16" t="str">
        <f>IF(B246="","",IF(B246="NBAT","",CAPTURE_DATA!A247))</f>
        <v/>
      </c>
      <c r="U246" s="1" t="str">
        <f>IF(CAPTURE_DATA!AG247=0,"",CAPTURE_DATA!AG247)</f>
        <v/>
      </c>
      <c r="V246" s="1" t="str">
        <f>IF(CAPTURE_DATA!AH247=0,"",CAPTURE_DATA!AH247)</f>
        <v/>
      </c>
      <c r="W246" s="1" t="str">
        <f>IFERROR(VLOOKUP(V246,CAPTURE_SITE_INFO!$B$3:$U$501,2,FALSE),"")</f>
        <v/>
      </c>
      <c r="X246" s="1" t="str">
        <f>IFERROR(VLOOKUP($V246,CAPTURE_SITE_INFO!$B$3:$U$501,3,FALSE),"")</f>
        <v/>
      </c>
      <c r="Y246" s="189" t="str">
        <f>IFERROR(VLOOKUP($V246,CAPTURE_SITE_INFO!$B$3:$U$501,4,FALSE),"")</f>
        <v/>
      </c>
      <c r="Z246" s="1" t="str">
        <f>IFERROR(VLOOKUP($V246,CAPTURE_SITE_INFO!$B$3:$U$501,5,FALSE),"")</f>
        <v/>
      </c>
      <c r="AA246" s="1" t="str">
        <f>IFERROR(VLOOKUP($V246,CAPTURE_SITE_INFO!$B$3:$U$501,6,FALSE),"")</f>
        <v/>
      </c>
      <c r="AB246" s="1" t="str">
        <f>IFERROR(VLOOKUP($V246,CAPTURE_SITE_INFO!$B$3:$U$501,7,FALSE),"")</f>
        <v/>
      </c>
      <c r="AC246" s="1" t="str">
        <f>IFERROR(VLOOKUP($V246,CAPTURE_SITE_INFO!$B$3:$U$501,8,FALSE),"")</f>
        <v/>
      </c>
      <c r="AD246" s="16" t="str">
        <f>IFERROR(VLOOKUP($V246,CAPTURE_SITE_INFO!$B$3:$U$501,9,FALSE),"")</f>
        <v/>
      </c>
      <c r="AE246" s="16" t="str">
        <f>IFERROR(VLOOKUP($V246,CAPTURE_SITE_INFO!$B$3:$U$501,10,FALSE),"")</f>
        <v/>
      </c>
      <c r="AF246" s="190" t="str">
        <f>IFERROR(VLOOKUP($V246,CAPTURE_SITE_INFO!$B$3:$U$501,11,FALSE),"")</f>
        <v/>
      </c>
      <c r="AG246" s="190" t="str">
        <f>IFERROR(VLOOKUP($V246,CAPTURE_SITE_INFO!$B$3:$U$501,12,FALSE),"")</f>
        <v/>
      </c>
      <c r="AH246" s="1" t="str">
        <f>IFERROR(VLOOKUP($V246,CAPTURE_SITE_INFO!$B$3:$U$501,13,FALSE),"")</f>
        <v/>
      </c>
      <c r="AI246" s="1" t="str">
        <f>IFERROR(VLOOKUP($V246,CAPTURE_SITE_INFO!$B$3:$U$501,14,FALSE),"")</f>
        <v/>
      </c>
      <c r="AJ246" s="1" t="str">
        <f>IFERROR(VLOOKUP($V246,CAPTURE_SITE_INFO!$B$3:$U$501,15,FALSE),"")</f>
        <v/>
      </c>
      <c r="AK246" s="1" t="str">
        <f>IFERROR(VLOOKUP($V246,CAPTURE_SITE_INFO!$B$3:$U$501,16,FALSE),"")</f>
        <v/>
      </c>
      <c r="AL246" s="1" t="str">
        <f>IFERROR(VLOOKUP($V246,CAPTURE_SITE_INFO!$B$3:$U$501,17,FALSE),"")</f>
        <v/>
      </c>
      <c r="AM246" s="1" t="str">
        <f>IFERROR(VLOOKUP($V246,CAPTURE_SITE_INFO!$B$3:$U$501,18,FALSE),"")</f>
        <v/>
      </c>
      <c r="AN246" s="1" t="str">
        <f>IFERROR(VLOOKUP($V246,CAPTURE_SITE_INFO!$B$3:$U$501,19,FALSE),"")</f>
        <v/>
      </c>
      <c r="AO246" s="1" t="str">
        <f>IFERROR(VLOOKUP($V246,CAPTURE_SITE_INFO!$B$3:$U$501,20,FALSE),"")</f>
        <v/>
      </c>
      <c r="AP246" s="1" t="str">
        <f>IFERROR(VLOOKUP($V246,CAPTURE_SITE_INFO!$B$3:$V$501,21,FALSE),"")</f>
        <v/>
      </c>
    </row>
    <row r="247" spans="1:42" x14ac:dyDescent="0.25">
      <c r="A247" s="1" t="str">
        <f t="shared" si="6"/>
        <v/>
      </c>
      <c r="B247" s="1" t="str">
        <f>IF(CAPTURE_DATA!O248="NOBATS___","NOBATS",IF(CAPTURE_DATA!O248="___","",CAPTURE_DATA!O248))</f>
        <v/>
      </c>
      <c r="C247" s="1" t="str">
        <f t="shared" si="7"/>
        <v/>
      </c>
      <c r="D247" s="1" t="str">
        <f>IF(CAPTURE_DATA!Q248 = 0,"",CAPTURE_DATA!Q248)</f>
        <v/>
      </c>
      <c r="E247" s="1" t="str">
        <f>IF(CAPTURE_DATA!R248 = 0,"",CAPTURE_DATA!R248)</f>
        <v/>
      </c>
      <c r="F247" s="1" t="str">
        <f>IF(CAPTURE_DATA!S248 = 0,"",CAPTURE_DATA!S248)</f>
        <v/>
      </c>
      <c r="G247" s="1" t="str">
        <f>IF(CAPTURE_DATA!T248=0,"",CAPTURE_DATA!T248)</f>
        <v/>
      </c>
      <c r="H247" s="1" t="str">
        <f>IF(CAPTURE_DATA!U248=0,"",CAPTURE_DATA!U248)</f>
        <v/>
      </c>
      <c r="I247" s="1" t="str">
        <f>IF(CAPTURE_DATA!V248=0,"",CAPTURE_DATA!V248)</f>
        <v/>
      </c>
      <c r="J247" s="1" t="str">
        <f>IF(CAPTURE_DATA!W248=0,"",CAPTURE_DATA!W248)</f>
        <v/>
      </c>
      <c r="K247" s="1" t="str">
        <f>IF(CAPTURE_DATA!X248="","",CAPTURE_DATA!X248)</f>
        <v/>
      </c>
      <c r="L247" s="1" t="str">
        <f>IF(CAPTURE_DATA!Y248="","",CAPTURE_DATA!Y248)</f>
        <v/>
      </c>
      <c r="M247" s="1" t="str">
        <f>IF(CAPTURE_DATA!Z248="","",CAPTURE_DATA!Z248)</f>
        <v/>
      </c>
      <c r="N247" s="1" t="str">
        <f>IF(CAPTURE_DATA!AA248=0,"",CAPTURE_DATA!AA248)</f>
        <v/>
      </c>
      <c r="O247" s="1" t="str">
        <f>IF(CAPTURE_DATA!AB248=0,"",CAPTURE_DATA!AB248)</f>
        <v/>
      </c>
      <c r="P247" s="1" t="str">
        <f>IF(CAPTURE_DATA!AC248="-","",CAPTURE_DATA!AC248)</f>
        <v/>
      </c>
      <c r="Q247" s="1" t="str">
        <f>IF(CAPTURE_DATA!AD248=0,"",CAPTURE_DATA!AD248)</f>
        <v/>
      </c>
      <c r="R247" s="1" t="str">
        <f>IF(CAPTURE_DATA!AE248=0,"",CAPTURE_DATA!AE248)</f>
        <v/>
      </c>
      <c r="S247" s="1" t="str">
        <f>IF(CAPTURE_DATA!AF248=0,"",CAPTURE_DATA!AF248)</f>
        <v/>
      </c>
      <c r="T247" s="16" t="str">
        <f>IF(B247="","",IF(B247="NBAT","",CAPTURE_DATA!A248))</f>
        <v/>
      </c>
      <c r="U247" s="1" t="str">
        <f>IF(CAPTURE_DATA!AG248=0,"",CAPTURE_DATA!AG248)</f>
        <v/>
      </c>
      <c r="V247" s="1" t="str">
        <f>IF(CAPTURE_DATA!AH248=0,"",CAPTURE_DATA!AH248)</f>
        <v/>
      </c>
      <c r="W247" s="1" t="str">
        <f>IFERROR(VLOOKUP(V247,CAPTURE_SITE_INFO!$B$3:$U$501,2,FALSE),"")</f>
        <v/>
      </c>
      <c r="X247" s="1" t="str">
        <f>IFERROR(VLOOKUP($V247,CAPTURE_SITE_INFO!$B$3:$U$501,3,FALSE),"")</f>
        <v/>
      </c>
      <c r="Y247" s="189" t="str">
        <f>IFERROR(VLOOKUP($V247,CAPTURE_SITE_INFO!$B$3:$U$501,4,FALSE),"")</f>
        <v/>
      </c>
      <c r="Z247" s="1" t="str">
        <f>IFERROR(VLOOKUP($V247,CAPTURE_SITE_INFO!$B$3:$U$501,5,FALSE),"")</f>
        <v/>
      </c>
      <c r="AA247" s="1" t="str">
        <f>IFERROR(VLOOKUP($V247,CAPTURE_SITE_INFO!$B$3:$U$501,6,FALSE),"")</f>
        <v/>
      </c>
      <c r="AB247" s="1" t="str">
        <f>IFERROR(VLOOKUP($V247,CAPTURE_SITE_INFO!$B$3:$U$501,7,FALSE),"")</f>
        <v/>
      </c>
      <c r="AC247" s="1" t="str">
        <f>IFERROR(VLOOKUP($V247,CAPTURE_SITE_INFO!$B$3:$U$501,8,FALSE),"")</f>
        <v/>
      </c>
      <c r="AD247" s="16" t="str">
        <f>IFERROR(VLOOKUP($V247,CAPTURE_SITE_INFO!$B$3:$U$501,9,FALSE),"")</f>
        <v/>
      </c>
      <c r="AE247" s="16" t="str">
        <f>IFERROR(VLOOKUP($V247,CAPTURE_SITE_INFO!$B$3:$U$501,10,FALSE),"")</f>
        <v/>
      </c>
      <c r="AF247" s="190" t="str">
        <f>IFERROR(VLOOKUP($V247,CAPTURE_SITE_INFO!$B$3:$U$501,11,FALSE),"")</f>
        <v/>
      </c>
      <c r="AG247" s="190" t="str">
        <f>IFERROR(VLOOKUP($V247,CAPTURE_SITE_INFO!$B$3:$U$501,12,FALSE),"")</f>
        <v/>
      </c>
      <c r="AH247" s="1" t="str">
        <f>IFERROR(VLOOKUP($V247,CAPTURE_SITE_INFO!$B$3:$U$501,13,FALSE),"")</f>
        <v/>
      </c>
      <c r="AI247" s="1" t="str">
        <f>IFERROR(VLOOKUP($V247,CAPTURE_SITE_INFO!$B$3:$U$501,14,FALSE),"")</f>
        <v/>
      </c>
      <c r="AJ247" s="1" t="str">
        <f>IFERROR(VLOOKUP($V247,CAPTURE_SITE_INFO!$B$3:$U$501,15,FALSE),"")</f>
        <v/>
      </c>
      <c r="AK247" s="1" t="str">
        <f>IFERROR(VLOOKUP($V247,CAPTURE_SITE_INFO!$B$3:$U$501,16,FALSE),"")</f>
        <v/>
      </c>
      <c r="AL247" s="1" t="str">
        <f>IFERROR(VLOOKUP($V247,CAPTURE_SITE_INFO!$B$3:$U$501,17,FALSE),"")</f>
        <v/>
      </c>
      <c r="AM247" s="1" t="str">
        <f>IFERROR(VLOOKUP($V247,CAPTURE_SITE_INFO!$B$3:$U$501,18,FALSE),"")</f>
        <v/>
      </c>
      <c r="AN247" s="1" t="str">
        <f>IFERROR(VLOOKUP($V247,CAPTURE_SITE_INFO!$B$3:$U$501,19,FALSE),"")</f>
        <v/>
      </c>
      <c r="AO247" s="1" t="str">
        <f>IFERROR(VLOOKUP($V247,CAPTURE_SITE_INFO!$B$3:$U$501,20,FALSE),"")</f>
        <v/>
      </c>
      <c r="AP247" s="1" t="str">
        <f>IFERROR(VLOOKUP($V247,CAPTURE_SITE_INFO!$B$3:$V$501,21,FALSE),"")</f>
        <v/>
      </c>
    </row>
    <row r="248" spans="1:42" x14ac:dyDescent="0.25">
      <c r="A248" s="1" t="str">
        <f t="shared" si="6"/>
        <v/>
      </c>
      <c r="B248" s="1" t="str">
        <f>IF(CAPTURE_DATA!O249="NOBATS___","NOBATS",IF(CAPTURE_DATA!O249="___","",CAPTURE_DATA!O249))</f>
        <v/>
      </c>
      <c r="C248" s="1" t="str">
        <f t="shared" si="7"/>
        <v/>
      </c>
      <c r="D248" s="1" t="str">
        <f>IF(CAPTURE_DATA!Q249 = 0,"",CAPTURE_DATA!Q249)</f>
        <v/>
      </c>
      <c r="E248" s="1" t="str">
        <f>IF(CAPTURE_DATA!R249 = 0,"",CAPTURE_DATA!R249)</f>
        <v/>
      </c>
      <c r="F248" s="1" t="str">
        <f>IF(CAPTURE_DATA!S249 = 0,"",CAPTURE_DATA!S249)</f>
        <v/>
      </c>
      <c r="G248" s="1" t="str">
        <f>IF(CAPTURE_DATA!T249=0,"",CAPTURE_DATA!T249)</f>
        <v/>
      </c>
      <c r="H248" s="1" t="str">
        <f>IF(CAPTURE_DATA!U249=0,"",CAPTURE_DATA!U249)</f>
        <v/>
      </c>
      <c r="I248" s="1" t="str">
        <f>IF(CAPTURE_DATA!V249=0,"",CAPTURE_DATA!V249)</f>
        <v/>
      </c>
      <c r="J248" s="1" t="str">
        <f>IF(CAPTURE_DATA!W249=0,"",CAPTURE_DATA!W249)</f>
        <v/>
      </c>
      <c r="K248" s="1" t="str">
        <f>IF(CAPTURE_DATA!X249="","",CAPTURE_DATA!X249)</f>
        <v/>
      </c>
      <c r="L248" s="1" t="str">
        <f>IF(CAPTURE_DATA!Y249="","",CAPTURE_DATA!Y249)</f>
        <v/>
      </c>
      <c r="M248" s="1" t="str">
        <f>IF(CAPTURE_DATA!Z249="","",CAPTURE_DATA!Z249)</f>
        <v/>
      </c>
      <c r="N248" s="1" t="str">
        <f>IF(CAPTURE_DATA!AA249=0,"",CAPTURE_DATA!AA249)</f>
        <v/>
      </c>
      <c r="O248" s="1" t="str">
        <f>IF(CAPTURE_DATA!AB249=0,"",CAPTURE_DATA!AB249)</f>
        <v/>
      </c>
      <c r="P248" s="1" t="str">
        <f>IF(CAPTURE_DATA!AC249="-","",CAPTURE_DATA!AC249)</f>
        <v/>
      </c>
      <c r="Q248" s="1" t="str">
        <f>IF(CAPTURE_DATA!AD249=0,"",CAPTURE_DATA!AD249)</f>
        <v/>
      </c>
      <c r="R248" s="1" t="str">
        <f>IF(CAPTURE_DATA!AE249=0,"",CAPTURE_DATA!AE249)</f>
        <v/>
      </c>
      <c r="S248" s="1" t="str">
        <f>IF(CAPTURE_DATA!AF249=0,"",CAPTURE_DATA!AF249)</f>
        <v/>
      </c>
      <c r="T248" s="16" t="str">
        <f>IF(B248="","",IF(B248="NBAT","",CAPTURE_DATA!A249))</f>
        <v/>
      </c>
      <c r="U248" s="1" t="str">
        <f>IF(CAPTURE_DATA!AG249=0,"",CAPTURE_DATA!AG249)</f>
        <v/>
      </c>
      <c r="V248" s="1" t="str">
        <f>IF(CAPTURE_DATA!AH249=0,"",CAPTURE_DATA!AH249)</f>
        <v/>
      </c>
      <c r="W248" s="1" t="str">
        <f>IFERROR(VLOOKUP(V248,CAPTURE_SITE_INFO!$B$3:$U$501,2,FALSE),"")</f>
        <v/>
      </c>
      <c r="X248" s="1" t="str">
        <f>IFERROR(VLOOKUP($V248,CAPTURE_SITE_INFO!$B$3:$U$501,3,FALSE),"")</f>
        <v/>
      </c>
      <c r="Y248" s="189" t="str">
        <f>IFERROR(VLOOKUP($V248,CAPTURE_SITE_INFO!$B$3:$U$501,4,FALSE),"")</f>
        <v/>
      </c>
      <c r="Z248" s="1" t="str">
        <f>IFERROR(VLOOKUP($V248,CAPTURE_SITE_INFO!$B$3:$U$501,5,FALSE),"")</f>
        <v/>
      </c>
      <c r="AA248" s="1" t="str">
        <f>IFERROR(VLOOKUP($V248,CAPTURE_SITE_INFO!$B$3:$U$501,6,FALSE),"")</f>
        <v/>
      </c>
      <c r="AB248" s="1" t="str">
        <f>IFERROR(VLOOKUP($V248,CAPTURE_SITE_INFO!$B$3:$U$501,7,FALSE),"")</f>
        <v/>
      </c>
      <c r="AC248" s="1" t="str">
        <f>IFERROR(VLOOKUP($V248,CAPTURE_SITE_INFO!$B$3:$U$501,8,FALSE),"")</f>
        <v/>
      </c>
      <c r="AD248" s="16" t="str">
        <f>IFERROR(VLOOKUP($V248,CAPTURE_SITE_INFO!$B$3:$U$501,9,FALSE),"")</f>
        <v/>
      </c>
      <c r="AE248" s="16" t="str">
        <f>IFERROR(VLOOKUP($V248,CAPTURE_SITE_INFO!$B$3:$U$501,10,FALSE),"")</f>
        <v/>
      </c>
      <c r="AF248" s="190" t="str">
        <f>IFERROR(VLOOKUP($V248,CAPTURE_SITE_INFO!$B$3:$U$501,11,FALSE),"")</f>
        <v/>
      </c>
      <c r="AG248" s="190" t="str">
        <f>IFERROR(VLOOKUP($V248,CAPTURE_SITE_INFO!$B$3:$U$501,12,FALSE),"")</f>
        <v/>
      </c>
      <c r="AH248" s="1" t="str">
        <f>IFERROR(VLOOKUP($V248,CAPTURE_SITE_INFO!$B$3:$U$501,13,FALSE),"")</f>
        <v/>
      </c>
      <c r="AI248" s="1" t="str">
        <f>IFERROR(VLOOKUP($V248,CAPTURE_SITE_INFO!$B$3:$U$501,14,FALSE),"")</f>
        <v/>
      </c>
      <c r="AJ248" s="1" t="str">
        <f>IFERROR(VLOOKUP($V248,CAPTURE_SITE_INFO!$B$3:$U$501,15,FALSE),"")</f>
        <v/>
      </c>
      <c r="AK248" s="1" t="str">
        <f>IFERROR(VLOOKUP($V248,CAPTURE_SITE_INFO!$B$3:$U$501,16,FALSE),"")</f>
        <v/>
      </c>
      <c r="AL248" s="1" t="str">
        <f>IFERROR(VLOOKUP($V248,CAPTURE_SITE_INFO!$B$3:$U$501,17,FALSE),"")</f>
        <v/>
      </c>
      <c r="AM248" s="1" t="str">
        <f>IFERROR(VLOOKUP($V248,CAPTURE_SITE_INFO!$B$3:$U$501,18,FALSE),"")</f>
        <v/>
      </c>
      <c r="AN248" s="1" t="str">
        <f>IFERROR(VLOOKUP($V248,CAPTURE_SITE_INFO!$B$3:$U$501,19,FALSE),"")</f>
        <v/>
      </c>
      <c r="AO248" s="1" t="str">
        <f>IFERROR(VLOOKUP($V248,CAPTURE_SITE_INFO!$B$3:$U$501,20,FALSE),"")</f>
        <v/>
      </c>
      <c r="AP248" s="1" t="str">
        <f>IFERROR(VLOOKUP($V248,CAPTURE_SITE_INFO!$B$3:$V$501,21,FALSE),"")</f>
        <v/>
      </c>
    </row>
    <row r="249" spans="1:42" x14ac:dyDescent="0.25">
      <c r="A249" s="1" t="str">
        <f t="shared" si="6"/>
        <v/>
      </c>
      <c r="B249" s="1" t="str">
        <f>IF(CAPTURE_DATA!O250="NOBATS___","NOBATS",IF(CAPTURE_DATA!O250="___","",CAPTURE_DATA!O250))</f>
        <v/>
      </c>
      <c r="C249" s="1" t="str">
        <f t="shared" si="7"/>
        <v/>
      </c>
      <c r="D249" s="1" t="str">
        <f>IF(CAPTURE_DATA!Q250 = 0,"",CAPTURE_DATA!Q250)</f>
        <v/>
      </c>
      <c r="E249" s="1" t="str">
        <f>IF(CAPTURE_DATA!R250 = 0,"",CAPTURE_DATA!R250)</f>
        <v/>
      </c>
      <c r="F249" s="1" t="str">
        <f>IF(CAPTURE_DATA!S250 = 0,"",CAPTURE_DATA!S250)</f>
        <v/>
      </c>
      <c r="G249" s="1" t="str">
        <f>IF(CAPTURE_DATA!T250=0,"",CAPTURE_DATA!T250)</f>
        <v/>
      </c>
      <c r="H249" s="1" t="str">
        <f>IF(CAPTURE_DATA!U250=0,"",CAPTURE_DATA!U250)</f>
        <v/>
      </c>
      <c r="I249" s="1" t="str">
        <f>IF(CAPTURE_DATA!V250=0,"",CAPTURE_DATA!V250)</f>
        <v/>
      </c>
      <c r="J249" s="1" t="str">
        <f>IF(CAPTURE_DATA!W250=0,"",CAPTURE_DATA!W250)</f>
        <v/>
      </c>
      <c r="K249" s="1" t="str">
        <f>IF(CAPTURE_DATA!X250="","",CAPTURE_DATA!X250)</f>
        <v/>
      </c>
      <c r="L249" s="1" t="str">
        <f>IF(CAPTURE_DATA!Y250="","",CAPTURE_DATA!Y250)</f>
        <v/>
      </c>
      <c r="M249" s="1" t="str">
        <f>IF(CAPTURE_DATA!Z250="","",CAPTURE_DATA!Z250)</f>
        <v/>
      </c>
      <c r="N249" s="1" t="str">
        <f>IF(CAPTURE_DATA!AA250=0,"",CAPTURE_DATA!AA250)</f>
        <v/>
      </c>
      <c r="O249" s="1" t="str">
        <f>IF(CAPTURE_DATA!AB250=0,"",CAPTURE_DATA!AB250)</f>
        <v/>
      </c>
      <c r="P249" s="1" t="str">
        <f>IF(CAPTURE_DATA!AC250="-","",CAPTURE_DATA!AC250)</f>
        <v/>
      </c>
      <c r="Q249" s="1" t="str">
        <f>IF(CAPTURE_DATA!AD250=0,"",CAPTURE_DATA!AD250)</f>
        <v/>
      </c>
      <c r="R249" s="1" t="str">
        <f>IF(CAPTURE_DATA!AE250=0,"",CAPTURE_DATA!AE250)</f>
        <v/>
      </c>
      <c r="S249" s="1" t="str">
        <f>IF(CAPTURE_DATA!AF250=0,"",CAPTURE_DATA!AF250)</f>
        <v/>
      </c>
      <c r="T249" s="16" t="str">
        <f>IF(B249="","",IF(B249="NBAT","",CAPTURE_DATA!A250))</f>
        <v/>
      </c>
      <c r="U249" s="1" t="str">
        <f>IF(CAPTURE_DATA!AG250=0,"",CAPTURE_DATA!AG250)</f>
        <v/>
      </c>
      <c r="V249" s="1" t="str">
        <f>IF(CAPTURE_DATA!AH250=0,"",CAPTURE_DATA!AH250)</f>
        <v/>
      </c>
      <c r="W249" s="1" t="str">
        <f>IFERROR(VLOOKUP(V249,CAPTURE_SITE_INFO!$B$3:$U$501,2,FALSE),"")</f>
        <v/>
      </c>
      <c r="X249" s="1" t="str">
        <f>IFERROR(VLOOKUP($V249,CAPTURE_SITE_INFO!$B$3:$U$501,3,FALSE),"")</f>
        <v/>
      </c>
      <c r="Y249" s="189" t="str">
        <f>IFERROR(VLOOKUP($V249,CAPTURE_SITE_INFO!$B$3:$U$501,4,FALSE),"")</f>
        <v/>
      </c>
      <c r="Z249" s="1" t="str">
        <f>IFERROR(VLOOKUP($V249,CAPTURE_SITE_INFO!$B$3:$U$501,5,FALSE),"")</f>
        <v/>
      </c>
      <c r="AA249" s="1" t="str">
        <f>IFERROR(VLOOKUP($V249,CAPTURE_SITE_INFO!$B$3:$U$501,6,FALSE),"")</f>
        <v/>
      </c>
      <c r="AB249" s="1" t="str">
        <f>IFERROR(VLOOKUP($V249,CAPTURE_SITE_INFO!$B$3:$U$501,7,FALSE),"")</f>
        <v/>
      </c>
      <c r="AC249" s="1" t="str">
        <f>IFERROR(VLOOKUP($V249,CAPTURE_SITE_INFO!$B$3:$U$501,8,FALSE),"")</f>
        <v/>
      </c>
      <c r="AD249" s="16" t="str">
        <f>IFERROR(VLOOKUP($V249,CAPTURE_SITE_INFO!$B$3:$U$501,9,FALSE),"")</f>
        <v/>
      </c>
      <c r="AE249" s="16" t="str">
        <f>IFERROR(VLOOKUP($V249,CAPTURE_SITE_INFO!$B$3:$U$501,10,FALSE),"")</f>
        <v/>
      </c>
      <c r="AF249" s="190" t="str">
        <f>IFERROR(VLOOKUP($V249,CAPTURE_SITE_INFO!$B$3:$U$501,11,FALSE),"")</f>
        <v/>
      </c>
      <c r="AG249" s="190" t="str">
        <f>IFERROR(VLOOKUP($V249,CAPTURE_SITE_INFO!$B$3:$U$501,12,FALSE),"")</f>
        <v/>
      </c>
      <c r="AH249" s="1" t="str">
        <f>IFERROR(VLOOKUP($V249,CAPTURE_SITE_INFO!$B$3:$U$501,13,FALSE),"")</f>
        <v/>
      </c>
      <c r="AI249" s="1" t="str">
        <f>IFERROR(VLOOKUP($V249,CAPTURE_SITE_INFO!$B$3:$U$501,14,FALSE),"")</f>
        <v/>
      </c>
      <c r="AJ249" s="1" t="str">
        <f>IFERROR(VLOOKUP($V249,CAPTURE_SITE_INFO!$B$3:$U$501,15,FALSE),"")</f>
        <v/>
      </c>
      <c r="AK249" s="1" t="str">
        <f>IFERROR(VLOOKUP($V249,CAPTURE_SITE_INFO!$B$3:$U$501,16,FALSE),"")</f>
        <v/>
      </c>
      <c r="AL249" s="1" t="str">
        <f>IFERROR(VLOOKUP($V249,CAPTURE_SITE_INFO!$B$3:$U$501,17,FALSE),"")</f>
        <v/>
      </c>
      <c r="AM249" s="1" t="str">
        <f>IFERROR(VLOOKUP($V249,CAPTURE_SITE_INFO!$B$3:$U$501,18,FALSE),"")</f>
        <v/>
      </c>
      <c r="AN249" s="1" t="str">
        <f>IFERROR(VLOOKUP($V249,CAPTURE_SITE_INFO!$B$3:$U$501,19,FALSE),"")</f>
        <v/>
      </c>
      <c r="AO249" s="1" t="str">
        <f>IFERROR(VLOOKUP($V249,CAPTURE_SITE_INFO!$B$3:$U$501,20,FALSE),"")</f>
        <v/>
      </c>
      <c r="AP249" s="1" t="str">
        <f>IFERROR(VLOOKUP($V249,CAPTURE_SITE_INFO!$B$3:$V$501,21,FALSE),"")</f>
        <v/>
      </c>
    </row>
    <row r="250" spans="1:42" x14ac:dyDescent="0.25">
      <c r="A250" s="1" t="str">
        <f t="shared" si="6"/>
        <v/>
      </c>
      <c r="B250" s="1" t="str">
        <f>IF(CAPTURE_DATA!O251="NOBATS___","NOBATS",IF(CAPTURE_DATA!O251="___","",CAPTURE_DATA!O251))</f>
        <v/>
      </c>
      <c r="C250" s="1" t="str">
        <f t="shared" si="7"/>
        <v/>
      </c>
      <c r="D250" s="1" t="str">
        <f>IF(CAPTURE_DATA!Q251 = 0,"",CAPTURE_DATA!Q251)</f>
        <v/>
      </c>
      <c r="E250" s="1" t="str">
        <f>IF(CAPTURE_DATA!R251 = 0,"",CAPTURE_DATA!R251)</f>
        <v/>
      </c>
      <c r="F250" s="1" t="str">
        <f>IF(CAPTURE_DATA!S251 = 0,"",CAPTURE_DATA!S251)</f>
        <v/>
      </c>
      <c r="G250" s="1" t="str">
        <f>IF(CAPTURE_DATA!T251=0,"",CAPTURE_DATA!T251)</f>
        <v/>
      </c>
      <c r="H250" s="1" t="str">
        <f>IF(CAPTURE_DATA!U251=0,"",CAPTURE_DATA!U251)</f>
        <v/>
      </c>
      <c r="I250" s="1" t="str">
        <f>IF(CAPTURE_DATA!V251=0,"",CAPTURE_DATA!V251)</f>
        <v/>
      </c>
      <c r="J250" s="1" t="str">
        <f>IF(CAPTURE_DATA!W251=0,"",CAPTURE_DATA!W251)</f>
        <v/>
      </c>
      <c r="K250" s="1" t="str">
        <f>IF(CAPTURE_DATA!X251="","",CAPTURE_DATA!X251)</f>
        <v/>
      </c>
      <c r="L250" s="1" t="str">
        <f>IF(CAPTURE_DATA!Y251="","",CAPTURE_DATA!Y251)</f>
        <v/>
      </c>
      <c r="M250" s="1" t="str">
        <f>IF(CAPTURE_DATA!Z251="","",CAPTURE_DATA!Z251)</f>
        <v/>
      </c>
      <c r="N250" s="1" t="str">
        <f>IF(CAPTURE_DATA!AA251=0,"",CAPTURE_DATA!AA251)</f>
        <v/>
      </c>
      <c r="O250" s="1" t="str">
        <f>IF(CAPTURE_DATA!AB251=0,"",CAPTURE_DATA!AB251)</f>
        <v/>
      </c>
      <c r="P250" s="1" t="str">
        <f>IF(CAPTURE_DATA!AC251="-","",CAPTURE_DATA!AC251)</f>
        <v/>
      </c>
      <c r="Q250" s="1" t="str">
        <f>IF(CAPTURE_DATA!AD251=0,"",CAPTURE_DATA!AD251)</f>
        <v/>
      </c>
      <c r="R250" s="1" t="str">
        <f>IF(CAPTURE_DATA!AE251=0,"",CAPTURE_DATA!AE251)</f>
        <v/>
      </c>
      <c r="S250" s="1" t="str">
        <f>IF(CAPTURE_DATA!AF251=0,"",CAPTURE_DATA!AF251)</f>
        <v/>
      </c>
      <c r="T250" s="16" t="str">
        <f>IF(B250="","",IF(B250="NBAT","",CAPTURE_DATA!A251))</f>
        <v/>
      </c>
      <c r="U250" s="1" t="str">
        <f>IF(CAPTURE_DATA!AG251=0,"",CAPTURE_DATA!AG251)</f>
        <v/>
      </c>
      <c r="V250" s="1" t="str">
        <f>IF(CAPTURE_DATA!AH251=0,"",CAPTURE_DATA!AH251)</f>
        <v/>
      </c>
      <c r="W250" s="1" t="str">
        <f>IFERROR(VLOOKUP(V250,CAPTURE_SITE_INFO!$B$3:$U$501,2,FALSE),"")</f>
        <v/>
      </c>
      <c r="X250" s="1" t="str">
        <f>IFERROR(VLOOKUP($V250,CAPTURE_SITE_INFO!$B$3:$U$501,3,FALSE),"")</f>
        <v/>
      </c>
      <c r="Y250" s="189" t="str">
        <f>IFERROR(VLOOKUP($V250,CAPTURE_SITE_INFO!$B$3:$U$501,4,FALSE),"")</f>
        <v/>
      </c>
      <c r="Z250" s="1" t="str">
        <f>IFERROR(VLOOKUP($V250,CAPTURE_SITE_INFO!$B$3:$U$501,5,FALSE),"")</f>
        <v/>
      </c>
      <c r="AA250" s="1" t="str">
        <f>IFERROR(VLOOKUP($V250,CAPTURE_SITE_INFO!$B$3:$U$501,6,FALSE),"")</f>
        <v/>
      </c>
      <c r="AB250" s="1" t="str">
        <f>IFERROR(VLOOKUP($V250,CAPTURE_SITE_INFO!$B$3:$U$501,7,FALSE),"")</f>
        <v/>
      </c>
      <c r="AC250" s="1" t="str">
        <f>IFERROR(VLOOKUP($V250,CAPTURE_SITE_INFO!$B$3:$U$501,8,FALSE),"")</f>
        <v/>
      </c>
      <c r="AD250" s="16" t="str">
        <f>IFERROR(VLOOKUP($V250,CAPTURE_SITE_INFO!$B$3:$U$501,9,FALSE),"")</f>
        <v/>
      </c>
      <c r="AE250" s="16" t="str">
        <f>IFERROR(VLOOKUP($V250,CAPTURE_SITE_INFO!$B$3:$U$501,10,FALSE),"")</f>
        <v/>
      </c>
      <c r="AF250" s="190" t="str">
        <f>IFERROR(VLOOKUP($V250,CAPTURE_SITE_INFO!$B$3:$U$501,11,FALSE),"")</f>
        <v/>
      </c>
      <c r="AG250" s="190" t="str">
        <f>IFERROR(VLOOKUP($V250,CAPTURE_SITE_INFO!$B$3:$U$501,12,FALSE),"")</f>
        <v/>
      </c>
      <c r="AH250" s="1" t="str">
        <f>IFERROR(VLOOKUP($V250,CAPTURE_SITE_INFO!$B$3:$U$501,13,FALSE),"")</f>
        <v/>
      </c>
      <c r="AI250" s="1" t="str">
        <f>IFERROR(VLOOKUP($V250,CAPTURE_SITE_INFO!$B$3:$U$501,14,FALSE),"")</f>
        <v/>
      </c>
      <c r="AJ250" s="1" t="str">
        <f>IFERROR(VLOOKUP($V250,CAPTURE_SITE_INFO!$B$3:$U$501,15,FALSE),"")</f>
        <v/>
      </c>
      <c r="AK250" s="1" t="str">
        <f>IFERROR(VLOOKUP($V250,CAPTURE_SITE_INFO!$B$3:$U$501,16,FALSE),"")</f>
        <v/>
      </c>
      <c r="AL250" s="1" t="str">
        <f>IFERROR(VLOOKUP($V250,CAPTURE_SITE_INFO!$B$3:$U$501,17,FALSE),"")</f>
        <v/>
      </c>
      <c r="AM250" s="1" t="str">
        <f>IFERROR(VLOOKUP($V250,CAPTURE_SITE_INFO!$B$3:$U$501,18,FALSE),"")</f>
        <v/>
      </c>
      <c r="AN250" s="1" t="str">
        <f>IFERROR(VLOOKUP($V250,CAPTURE_SITE_INFO!$B$3:$U$501,19,FALSE),"")</f>
        <v/>
      </c>
      <c r="AO250" s="1" t="str">
        <f>IFERROR(VLOOKUP($V250,CAPTURE_SITE_INFO!$B$3:$U$501,20,FALSE),"")</f>
        <v/>
      </c>
      <c r="AP250" s="1" t="str">
        <f>IFERROR(VLOOKUP($V250,CAPTURE_SITE_INFO!$B$3:$V$501,21,FALSE),"")</f>
        <v/>
      </c>
    </row>
    <row r="251" spans="1:42" x14ac:dyDescent="0.25">
      <c r="A251" s="1" t="str">
        <f t="shared" si="6"/>
        <v/>
      </c>
      <c r="B251" s="1" t="str">
        <f>IF(CAPTURE_DATA!O252="NOBATS___","NOBATS",IF(CAPTURE_DATA!O252="___","",CAPTURE_DATA!O252))</f>
        <v/>
      </c>
      <c r="C251" s="1" t="str">
        <f t="shared" si="7"/>
        <v/>
      </c>
      <c r="D251" s="1" t="str">
        <f>IF(CAPTURE_DATA!Q252 = 0,"",CAPTURE_DATA!Q252)</f>
        <v/>
      </c>
      <c r="E251" s="1" t="str">
        <f>IF(CAPTURE_DATA!R252 = 0,"",CAPTURE_DATA!R252)</f>
        <v/>
      </c>
      <c r="F251" s="1" t="str">
        <f>IF(CAPTURE_DATA!S252 = 0,"",CAPTURE_DATA!S252)</f>
        <v/>
      </c>
      <c r="G251" s="1" t="str">
        <f>IF(CAPTURE_DATA!T252=0,"",CAPTURE_DATA!T252)</f>
        <v/>
      </c>
      <c r="H251" s="1" t="str">
        <f>IF(CAPTURE_DATA!U252=0,"",CAPTURE_DATA!U252)</f>
        <v/>
      </c>
      <c r="I251" s="1" t="str">
        <f>IF(CAPTURE_DATA!V252=0,"",CAPTURE_DATA!V252)</f>
        <v/>
      </c>
      <c r="J251" s="1" t="str">
        <f>IF(CAPTURE_DATA!W252=0,"",CAPTURE_DATA!W252)</f>
        <v/>
      </c>
      <c r="K251" s="1" t="str">
        <f>IF(CAPTURE_DATA!X252="","",CAPTURE_DATA!X252)</f>
        <v/>
      </c>
      <c r="L251" s="1" t="str">
        <f>IF(CAPTURE_DATA!Y252="","",CAPTURE_DATA!Y252)</f>
        <v/>
      </c>
      <c r="M251" s="1" t="str">
        <f>IF(CAPTURE_DATA!Z252="","",CAPTURE_DATA!Z252)</f>
        <v/>
      </c>
      <c r="N251" s="1" t="str">
        <f>IF(CAPTURE_DATA!AA252=0,"",CAPTURE_DATA!AA252)</f>
        <v/>
      </c>
      <c r="O251" s="1" t="str">
        <f>IF(CAPTURE_DATA!AB252=0,"",CAPTURE_DATA!AB252)</f>
        <v/>
      </c>
      <c r="P251" s="1" t="str">
        <f>IF(CAPTURE_DATA!AC252="-","",CAPTURE_DATA!AC252)</f>
        <v/>
      </c>
      <c r="Q251" s="1" t="str">
        <f>IF(CAPTURE_DATA!AD252=0,"",CAPTURE_DATA!AD252)</f>
        <v/>
      </c>
      <c r="R251" s="1" t="str">
        <f>IF(CAPTURE_DATA!AE252=0,"",CAPTURE_DATA!AE252)</f>
        <v/>
      </c>
      <c r="S251" s="1" t="str">
        <f>IF(CAPTURE_DATA!AF252=0,"",CAPTURE_DATA!AF252)</f>
        <v/>
      </c>
      <c r="T251" s="16" t="str">
        <f>IF(B251="","",IF(B251="NBAT","",CAPTURE_DATA!A252))</f>
        <v/>
      </c>
      <c r="U251" s="1" t="str">
        <f>IF(CAPTURE_DATA!AG252=0,"",CAPTURE_DATA!AG252)</f>
        <v/>
      </c>
      <c r="V251" s="1" t="str">
        <f>IF(CAPTURE_DATA!AH252=0,"",CAPTURE_DATA!AH252)</f>
        <v/>
      </c>
      <c r="W251" s="1" t="str">
        <f>IFERROR(VLOOKUP(V251,CAPTURE_SITE_INFO!$B$3:$U$501,2,FALSE),"")</f>
        <v/>
      </c>
      <c r="X251" s="1" t="str">
        <f>IFERROR(VLOOKUP($V251,CAPTURE_SITE_INFO!$B$3:$U$501,3,FALSE),"")</f>
        <v/>
      </c>
      <c r="Y251" s="189" t="str">
        <f>IFERROR(VLOOKUP($V251,CAPTURE_SITE_INFO!$B$3:$U$501,4,FALSE),"")</f>
        <v/>
      </c>
      <c r="Z251" s="1" t="str">
        <f>IFERROR(VLOOKUP($V251,CAPTURE_SITE_INFO!$B$3:$U$501,5,FALSE),"")</f>
        <v/>
      </c>
      <c r="AA251" s="1" t="str">
        <f>IFERROR(VLOOKUP($V251,CAPTURE_SITE_INFO!$B$3:$U$501,6,FALSE),"")</f>
        <v/>
      </c>
      <c r="AB251" s="1" t="str">
        <f>IFERROR(VLOOKUP($V251,CAPTURE_SITE_INFO!$B$3:$U$501,7,FALSE),"")</f>
        <v/>
      </c>
      <c r="AC251" s="1" t="str">
        <f>IFERROR(VLOOKUP($V251,CAPTURE_SITE_INFO!$B$3:$U$501,8,FALSE),"")</f>
        <v/>
      </c>
      <c r="AD251" s="16" t="str">
        <f>IFERROR(VLOOKUP($V251,CAPTURE_SITE_INFO!$B$3:$U$501,9,FALSE),"")</f>
        <v/>
      </c>
      <c r="AE251" s="16" t="str">
        <f>IFERROR(VLOOKUP($V251,CAPTURE_SITE_INFO!$B$3:$U$501,10,FALSE),"")</f>
        <v/>
      </c>
      <c r="AF251" s="190" t="str">
        <f>IFERROR(VLOOKUP($V251,CAPTURE_SITE_INFO!$B$3:$U$501,11,FALSE),"")</f>
        <v/>
      </c>
      <c r="AG251" s="190" t="str">
        <f>IFERROR(VLOOKUP($V251,CAPTURE_SITE_INFO!$B$3:$U$501,12,FALSE),"")</f>
        <v/>
      </c>
      <c r="AH251" s="1" t="str">
        <f>IFERROR(VLOOKUP($V251,CAPTURE_SITE_INFO!$B$3:$U$501,13,FALSE),"")</f>
        <v/>
      </c>
      <c r="AI251" s="1" t="str">
        <f>IFERROR(VLOOKUP($V251,CAPTURE_SITE_INFO!$B$3:$U$501,14,FALSE),"")</f>
        <v/>
      </c>
      <c r="AJ251" s="1" t="str">
        <f>IFERROR(VLOOKUP($V251,CAPTURE_SITE_INFO!$B$3:$U$501,15,FALSE),"")</f>
        <v/>
      </c>
      <c r="AK251" s="1" t="str">
        <f>IFERROR(VLOOKUP($V251,CAPTURE_SITE_INFO!$B$3:$U$501,16,FALSE),"")</f>
        <v/>
      </c>
      <c r="AL251" s="1" t="str">
        <f>IFERROR(VLOOKUP($V251,CAPTURE_SITE_INFO!$B$3:$U$501,17,FALSE),"")</f>
        <v/>
      </c>
      <c r="AM251" s="1" t="str">
        <f>IFERROR(VLOOKUP($V251,CAPTURE_SITE_INFO!$B$3:$U$501,18,FALSE),"")</f>
        <v/>
      </c>
      <c r="AN251" s="1" t="str">
        <f>IFERROR(VLOOKUP($V251,CAPTURE_SITE_INFO!$B$3:$U$501,19,FALSE),"")</f>
        <v/>
      </c>
      <c r="AO251" s="1" t="str">
        <f>IFERROR(VLOOKUP($V251,CAPTURE_SITE_INFO!$B$3:$U$501,20,FALSE),"")</f>
        <v/>
      </c>
      <c r="AP251" s="1" t="str">
        <f>IFERROR(VLOOKUP($V251,CAPTURE_SITE_INFO!$B$3:$V$501,21,FALSE),"")</f>
        <v/>
      </c>
    </row>
    <row r="252" spans="1:42" x14ac:dyDescent="0.25">
      <c r="A252" s="1" t="str">
        <f t="shared" si="6"/>
        <v/>
      </c>
      <c r="B252" s="1" t="str">
        <f>IF(CAPTURE_DATA!O253="NOBATS___","NOBATS",IF(CAPTURE_DATA!O253="___","",CAPTURE_DATA!O253))</f>
        <v/>
      </c>
      <c r="C252" s="1" t="str">
        <f t="shared" si="7"/>
        <v/>
      </c>
      <c r="D252" s="1" t="str">
        <f>IF(CAPTURE_DATA!Q253 = 0,"",CAPTURE_DATA!Q253)</f>
        <v/>
      </c>
      <c r="E252" s="1" t="str">
        <f>IF(CAPTURE_DATA!R253 = 0,"",CAPTURE_DATA!R253)</f>
        <v/>
      </c>
      <c r="F252" s="1" t="str">
        <f>IF(CAPTURE_DATA!S253 = 0,"",CAPTURE_DATA!S253)</f>
        <v/>
      </c>
      <c r="G252" s="1" t="str">
        <f>IF(CAPTURE_DATA!T253=0,"",CAPTURE_DATA!T253)</f>
        <v/>
      </c>
      <c r="H252" s="1" t="str">
        <f>IF(CAPTURE_DATA!U253=0,"",CAPTURE_DATA!U253)</f>
        <v/>
      </c>
      <c r="I252" s="1" t="str">
        <f>IF(CAPTURE_DATA!V253=0,"",CAPTURE_DATA!V253)</f>
        <v/>
      </c>
      <c r="J252" s="1" t="str">
        <f>IF(CAPTURE_DATA!W253=0,"",CAPTURE_DATA!W253)</f>
        <v/>
      </c>
      <c r="K252" s="1" t="str">
        <f>IF(CAPTURE_DATA!X253="","",CAPTURE_DATA!X253)</f>
        <v/>
      </c>
      <c r="L252" s="1" t="str">
        <f>IF(CAPTURE_DATA!Y253="","",CAPTURE_DATA!Y253)</f>
        <v/>
      </c>
      <c r="M252" s="1" t="str">
        <f>IF(CAPTURE_DATA!Z253="","",CAPTURE_DATA!Z253)</f>
        <v/>
      </c>
      <c r="N252" s="1" t="str">
        <f>IF(CAPTURE_DATA!AA253=0,"",CAPTURE_DATA!AA253)</f>
        <v/>
      </c>
      <c r="O252" s="1" t="str">
        <f>IF(CAPTURE_DATA!AB253=0,"",CAPTURE_DATA!AB253)</f>
        <v/>
      </c>
      <c r="P252" s="1" t="str">
        <f>IF(CAPTURE_DATA!AC253="-","",CAPTURE_DATA!AC253)</f>
        <v/>
      </c>
      <c r="Q252" s="1" t="str">
        <f>IF(CAPTURE_DATA!AD253=0,"",CAPTURE_DATA!AD253)</f>
        <v/>
      </c>
      <c r="R252" s="1" t="str">
        <f>IF(CAPTURE_DATA!AE253=0,"",CAPTURE_DATA!AE253)</f>
        <v/>
      </c>
      <c r="S252" s="1" t="str">
        <f>IF(CAPTURE_DATA!AF253=0,"",CAPTURE_DATA!AF253)</f>
        <v/>
      </c>
      <c r="T252" s="16" t="str">
        <f>IF(B252="","",IF(B252="NBAT","",CAPTURE_DATA!A253))</f>
        <v/>
      </c>
      <c r="U252" s="1" t="str">
        <f>IF(CAPTURE_DATA!AG253=0,"",CAPTURE_DATA!AG253)</f>
        <v/>
      </c>
      <c r="V252" s="1" t="str">
        <f>IF(CAPTURE_DATA!AH253=0,"",CAPTURE_DATA!AH253)</f>
        <v/>
      </c>
      <c r="W252" s="1" t="str">
        <f>IFERROR(VLOOKUP(V252,CAPTURE_SITE_INFO!$B$3:$U$501,2,FALSE),"")</f>
        <v/>
      </c>
      <c r="X252" s="1" t="str">
        <f>IFERROR(VLOOKUP($V252,CAPTURE_SITE_INFO!$B$3:$U$501,3,FALSE),"")</f>
        <v/>
      </c>
      <c r="Y252" s="189" t="str">
        <f>IFERROR(VLOOKUP($V252,CAPTURE_SITE_INFO!$B$3:$U$501,4,FALSE),"")</f>
        <v/>
      </c>
      <c r="Z252" s="1" t="str">
        <f>IFERROR(VLOOKUP($V252,CAPTURE_SITE_INFO!$B$3:$U$501,5,FALSE),"")</f>
        <v/>
      </c>
      <c r="AA252" s="1" t="str">
        <f>IFERROR(VLOOKUP($V252,CAPTURE_SITE_INFO!$B$3:$U$501,6,FALSE),"")</f>
        <v/>
      </c>
      <c r="AB252" s="1" t="str">
        <f>IFERROR(VLOOKUP($V252,CAPTURE_SITE_INFO!$B$3:$U$501,7,FALSE),"")</f>
        <v/>
      </c>
      <c r="AC252" s="1" t="str">
        <f>IFERROR(VLOOKUP($V252,CAPTURE_SITE_INFO!$B$3:$U$501,8,FALSE),"")</f>
        <v/>
      </c>
      <c r="AD252" s="16" t="str">
        <f>IFERROR(VLOOKUP($V252,CAPTURE_SITE_INFO!$B$3:$U$501,9,FALSE),"")</f>
        <v/>
      </c>
      <c r="AE252" s="16" t="str">
        <f>IFERROR(VLOOKUP($V252,CAPTURE_SITE_INFO!$B$3:$U$501,10,FALSE),"")</f>
        <v/>
      </c>
      <c r="AF252" s="190" t="str">
        <f>IFERROR(VLOOKUP($V252,CAPTURE_SITE_INFO!$B$3:$U$501,11,FALSE),"")</f>
        <v/>
      </c>
      <c r="AG252" s="190" t="str">
        <f>IFERROR(VLOOKUP($V252,CAPTURE_SITE_INFO!$B$3:$U$501,12,FALSE),"")</f>
        <v/>
      </c>
      <c r="AH252" s="1" t="str">
        <f>IFERROR(VLOOKUP($V252,CAPTURE_SITE_INFO!$B$3:$U$501,13,FALSE),"")</f>
        <v/>
      </c>
      <c r="AI252" s="1" t="str">
        <f>IFERROR(VLOOKUP($V252,CAPTURE_SITE_INFO!$B$3:$U$501,14,FALSE),"")</f>
        <v/>
      </c>
      <c r="AJ252" s="1" t="str">
        <f>IFERROR(VLOOKUP($V252,CAPTURE_SITE_INFO!$B$3:$U$501,15,FALSE),"")</f>
        <v/>
      </c>
      <c r="AK252" s="1" t="str">
        <f>IFERROR(VLOOKUP($V252,CAPTURE_SITE_INFO!$B$3:$U$501,16,FALSE),"")</f>
        <v/>
      </c>
      <c r="AL252" s="1" t="str">
        <f>IFERROR(VLOOKUP($V252,CAPTURE_SITE_INFO!$B$3:$U$501,17,FALSE),"")</f>
        <v/>
      </c>
      <c r="AM252" s="1" t="str">
        <f>IFERROR(VLOOKUP($V252,CAPTURE_SITE_INFO!$B$3:$U$501,18,FALSE),"")</f>
        <v/>
      </c>
      <c r="AN252" s="1" t="str">
        <f>IFERROR(VLOOKUP($V252,CAPTURE_SITE_INFO!$B$3:$U$501,19,FALSE),"")</f>
        <v/>
      </c>
      <c r="AO252" s="1" t="str">
        <f>IFERROR(VLOOKUP($V252,CAPTURE_SITE_INFO!$B$3:$U$501,20,FALSE),"")</f>
        <v/>
      </c>
      <c r="AP252" s="1" t="str">
        <f>IFERROR(VLOOKUP($V252,CAPTURE_SITE_INFO!$B$3:$V$501,21,FALSE),"")</f>
        <v/>
      </c>
    </row>
    <row r="253" spans="1:42" x14ac:dyDescent="0.25">
      <c r="A253" s="1" t="str">
        <f t="shared" si="6"/>
        <v/>
      </c>
      <c r="B253" s="1" t="str">
        <f>IF(CAPTURE_DATA!O254="NOBATS___","NOBATS",IF(CAPTURE_DATA!O254="___","",CAPTURE_DATA!O254))</f>
        <v/>
      </c>
      <c r="C253" s="1" t="str">
        <f t="shared" si="7"/>
        <v/>
      </c>
      <c r="D253" s="1" t="str">
        <f>IF(CAPTURE_DATA!Q254 = 0,"",CAPTURE_DATA!Q254)</f>
        <v/>
      </c>
      <c r="E253" s="1" t="str">
        <f>IF(CAPTURE_DATA!R254 = 0,"",CAPTURE_DATA!R254)</f>
        <v/>
      </c>
      <c r="F253" s="1" t="str">
        <f>IF(CAPTURE_DATA!S254 = 0,"",CAPTURE_DATA!S254)</f>
        <v/>
      </c>
      <c r="G253" s="1" t="str">
        <f>IF(CAPTURE_DATA!T254=0,"",CAPTURE_DATA!T254)</f>
        <v/>
      </c>
      <c r="H253" s="1" t="str">
        <f>IF(CAPTURE_DATA!U254=0,"",CAPTURE_DATA!U254)</f>
        <v/>
      </c>
      <c r="I253" s="1" t="str">
        <f>IF(CAPTURE_DATA!V254=0,"",CAPTURE_DATA!V254)</f>
        <v/>
      </c>
      <c r="J253" s="1" t="str">
        <f>IF(CAPTURE_DATA!W254=0,"",CAPTURE_DATA!W254)</f>
        <v/>
      </c>
      <c r="K253" s="1" t="str">
        <f>IF(CAPTURE_DATA!X254="","",CAPTURE_DATA!X254)</f>
        <v/>
      </c>
      <c r="L253" s="1" t="str">
        <f>IF(CAPTURE_DATA!Y254="","",CAPTURE_DATA!Y254)</f>
        <v/>
      </c>
      <c r="M253" s="1" t="str">
        <f>IF(CAPTURE_DATA!Z254="","",CAPTURE_DATA!Z254)</f>
        <v/>
      </c>
      <c r="N253" s="1" t="str">
        <f>IF(CAPTURE_DATA!AA254=0,"",CAPTURE_DATA!AA254)</f>
        <v/>
      </c>
      <c r="O253" s="1" t="str">
        <f>IF(CAPTURE_DATA!AB254=0,"",CAPTURE_DATA!AB254)</f>
        <v/>
      </c>
      <c r="P253" s="1" t="str">
        <f>IF(CAPTURE_DATA!AC254="-","",CAPTURE_DATA!AC254)</f>
        <v/>
      </c>
      <c r="Q253" s="1" t="str">
        <f>IF(CAPTURE_DATA!AD254=0,"",CAPTURE_DATA!AD254)</f>
        <v/>
      </c>
      <c r="R253" s="1" t="str">
        <f>IF(CAPTURE_DATA!AE254=0,"",CAPTURE_DATA!AE254)</f>
        <v/>
      </c>
      <c r="S253" s="1" t="str">
        <f>IF(CAPTURE_DATA!AF254=0,"",CAPTURE_DATA!AF254)</f>
        <v/>
      </c>
      <c r="T253" s="16" t="str">
        <f>IF(B253="","",IF(B253="NBAT","",CAPTURE_DATA!A254))</f>
        <v/>
      </c>
      <c r="U253" s="1" t="str">
        <f>IF(CAPTURE_DATA!AG254=0,"",CAPTURE_DATA!AG254)</f>
        <v/>
      </c>
      <c r="V253" s="1" t="str">
        <f>IF(CAPTURE_DATA!AH254=0,"",CAPTURE_DATA!AH254)</f>
        <v/>
      </c>
      <c r="W253" s="1" t="str">
        <f>IFERROR(VLOOKUP(V253,CAPTURE_SITE_INFO!$B$3:$U$501,2,FALSE),"")</f>
        <v/>
      </c>
      <c r="X253" s="1" t="str">
        <f>IFERROR(VLOOKUP($V253,CAPTURE_SITE_INFO!$B$3:$U$501,3,FALSE),"")</f>
        <v/>
      </c>
      <c r="Y253" s="189" t="str">
        <f>IFERROR(VLOOKUP($V253,CAPTURE_SITE_INFO!$B$3:$U$501,4,FALSE),"")</f>
        <v/>
      </c>
      <c r="Z253" s="1" t="str">
        <f>IFERROR(VLOOKUP($V253,CAPTURE_SITE_INFO!$B$3:$U$501,5,FALSE),"")</f>
        <v/>
      </c>
      <c r="AA253" s="1" t="str">
        <f>IFERROR(VLOOKUP($V253,CAPTURE_SITE_INFO!$B$3:$U$501,6,FALSE),"")</f>
        <v/>
      </c>
      <c r="AB253" s="1" t="str">
        <f>IFERROR(VLOOKUP($V253,CAPTURE_SITE_INFO!$B$3:$U$501,7,FALSE),"")</f>
        <v/>
      </c>
      <c r="AC253" s="1" t="str">
        <f>IFERROR(VLOOKUP($V253,CAPTURE_SITE_INFO!$B$3:$U$501,8,FALSE),"")</f>
        <v/>
      </c>
      <c r="AD253" s="16" t="str">
        <f>IFERROR(VLOOKUP($V253,CAPTURE_SITE_INFO!$B$3:$U$501,9,FALSE),"")</f>
        <v/>
      </c>
      <c r="AE253" s="16" t="str">
        <f>IFERROR(VLOOKUP($V253,CAPTURE_SITE_INFO!$B$3:$U$501,10,FALSE),"")</f>
        <v/>
      </c>
      <c r="AF253" s="190" t="str">
        <f>IFERROR(VLOOKUP($V253,CAPTURE_SITE_INFO!$B$3:$U$501,11,FALSE),"")</f>
        <v/>
      </c>
      <c r="AG253" s="190" t="str">
        <f>IFERROR(VLOOKUP($V253,CAPTURE_SITE_INFO!$B$3:$U$501,12,FALSE),"")</f>
        <v/>
      </c>
      <c r="AH253" s="1" t="str">
        <f>IFERROR(VLOOKUP($V253,CAPTURE_SITE_INFO!$B$3:$U$501,13,FALSE),"")</f>
        <v/>
      </c>
      <c r="AI253" s="1" t="str">
        <f>IFERROR(VLOOKUP($V253,CAPTURE_SITE_INFO!$B$3:$U$501,14,FALSE),"")</f>
        <v/>
      </c>
      <c r="AJ253" s="1" t="str">
        <f>IFERROR(VLOOKUP($V253,CAPTURE_SITE_INFO!$B$3:$U$501,15,FALSE),"")</f>
        <v/>
      </c>
      <c r="AK253" s="1" t="str">
        <f>IFERROR(VLOOKUP($V253,CAPTURE_SITE_INFO!$B$3:$U$501,16,FALSE),"")</f>
        <v/>
      </c>
      <c r="AL253" s="1" t="str">
        <f>IFERROR(VLOOKUP($V253,CAPTURE_SITE_INFO!$B$3:$U$501,17,FALSE),"")</f>
        <v/>
      </c>
      <c r="AM253" s="1" t="str">
        <f>IFERROR(VLOOKUP($V253,CAPTURE_SITE_INFO!$B$3:$U$501,18,FALSE),"")</f>
        <v/>
      </c>
      <c r="AN253" s="1" t="str">
        <f>IFERROR(VLOOKUP($V253,CAPTURE_SITE_INFO!$B$3:$U$501,19,FALSE),"")</f>
        <v/>
      </c>
      <c r="AO253" s="1" t="str">
        <f>IFERROR(VLOOKUP($V253,CAPTURE_SITE_INFO!$B$3:$U$501,20,FALSE),"")</f>
        <v/>
      </c>
      <c r="AP253" s="1" t="str">
        <f>IFERROR(VLOOKUP($V253,CAPTURE_SITE_INFO!$B$3:$V$501,21,FALSE),"")</f>
        <v/>
      </c>
    </row>
    <row r="254" spans="1:42" x14ac:dyDescent="0.25">
      <c r="A254" s="1" t="str">
        <f t="shared" si="6"/>
        <v/>
      </c>
      <c r="B254" s="1" t="str">
        <f>IF(CAPTURE_DATA!O255="NOBATS___","NOBATS",IF(CAPTURE_DATA!O255="___","",CAPTURE_DATA!O255))</f>
        <v/>
      </c>
      <c r="C254" s="1" t="str">
        <f t="shared" si="7"/>
        <v/>
      </c>
      <c r="D254" s="1" t="str">
        <f>IF(CAPTURE_DATA!Q255 = 0,"",CAPTURE_DATA!Q255)</f>
        <v/>
      </c>
      <c r="E254" s="1" t="str">
        <f>IF(CAPTURE_DATA!R255 = 0,"",CAPTURE_DATA!R255)</f>
        <v/>
      </c>
      <c r="F254" s="1" t="str">
        <f>IF(CAPTURE_DATA!S255 = 0,"",CAPTURE_DATA!S255)</f>
        <v/>
      </c>
      <c r="G254" s="1" t="str">
        <f>IF(CAPTURE_DATA!T255=0,"",CAPTURE_DATA!T255)</f>
        <v/>
      </c>
      <c r="H254" s="1" t="str">
        <f>IF(CAPTURE_DATA!U255=0,"",CAPTURE_DATA!U255)</f>
        <v/>
      </c>
      <c r="I254" s="1" t="str">
        <f>IF(CAPTURE_DATA!V255=0,"",CAPTURE_DATA!V255)</f>
        <v/>
      </c>
      <c r="J254" s="1" t="str">
        <f>IF(CAPTURE_DATA!W255=0,"",CAPTURE_DATA!W255)</f>
        <v/>
      </c>
      <c r="K254" s="1" t="str">
        <f>IF(CAPTURE_DATA!X255="","",CAPTURE_DATA!X255)</f>
        <v/>
      </c>
      <c r="L254" s="1" t="str">
        <f>IF(CAPTURE_DATA!Y255="","",CAPTURE_DATA!Y255)</f>
        <v/>
      </c>
      <c r="M254" s="1" t="str">
        <f>IF(CAPTURE_DATA!Z255="","",CAPTURE_DATA!Z255)</f>
        <v/>
      </c>
      <c r="N254" s="1" t="str">
        <f>IF(CAPTURE_DATA!AA255=0,"",CAPTURE_DATA!AA255)</f>
        <v/>
      </c>
      <c r="O254" s="1" t="str">
        <f>IF(CAPTURE_DATA!AB255=0,"",CAPTURE_DATA!AB255)</f>
        <v/>
      </c>
      <c r="P254" s="1" t="str">
        <f>IF(CAPTURE_DATA!AC255="-","",CAPTURE_DATA!AC255)</f>
        <v/>
      </c>
      <c r="Q254" s="1" t="str">
        <f>IF(CAPTURE_DATA!AD255=0,"",CAPTURE_DATA!AD255)</f>
        <v/>
      </c>
      <c r="R254" s="1" t="str">
        <f>IF(CAPTURE_DATA!AE255=0,"",CAPTURE_DATA!AE255)</f>
        <v/>
      </c>
      <c r="S254" s="1" t="str">
        <f>IF(CAPTURE_DATA!AF255=0,"",CAPTURE_DATA!AF255)</f>
        <v/>
      </c>
      <c r="T254" s="16" t="str">
        <f>IF(B254="","",IF(B254="NBAT","",CAPTURE_DATA!A255))</f>
        <v/>
      </c>
      <c r="U254" s="1" t="str">
        <f>IF(CAPTURE_DATA!AG255=0,"",CAPTURE_DATA!AG255)</f>
        <v/>
      </c>
      <c r="V254" s="1" t="str">
        <f>IF(CAPTURE_DATA!AH255=0,"",CAPTURE_DATA!AH255)</f>
        <v/>
      </c>
      <c r="W254" s="1" t="str">
        <f>IFERROR(VLOOKUP(V254,CAPTURE_SITE_INFO!$B$3:$U$501,2,FALSE),"")</f>
        <v/>
      </c>
      <c r="X254" s="1" t="str">
        <f>IFERROR(VLOOKUP($V254,CAPTURE_SITE_INFO!$B$3:$U$501,3,FALSE),"")</f>
        <v/>
      </c>
      <c r="Y254" s="189" t="str">
        <f>IFERROR(VLOOKUP($V254,CAPTURE_SITE_INFO!$B$3:$U$501,4,FALSE),"")</f>
        <v/>
      </c>
      <c r="Z254" s="1" t="str">
        <f>IFERROR(VLOOKUP($V254,CAPTURE_SITE_INFO!$B$3:$U$501,5,FALSE),"")</f>
        <v/>
      </c>
      <c r="AA254" s="1" t="str">
        <f>IFERROR(VLOOKUP($V254,CAPTURE_SITE_INFO!$B$3:$U$501,6,FALSE),"")</f>
        <v/>
      </c>
      <c r="AB254" s="1" t="str">
        <f>IFERROR(VLOOKUP($V254,CAPTURE_SITE_INFO!$B$3:$U$501,7,FALSE),"")</f>
        <v/>
      </c>
      <c r="AC254" s="1" t="str">
        <f>IFERROR(VLOOKUP($V254,CAPTURE_SITE_INFO!$B$3:$U$501,8,FALSE),"")</f>
        <v/>
      </c>
      <c r="AD254" s="16" t="str">
        <f>IFERROR(VLOOKUP($V254,CAPTURE_SITE_INFO!$B$3:$U$501,9,FALSE),"")</f>
        <v/>
      </c>
      <c r="AE254" s="16" t="str">
        <f>IFERROR(VLOOKUP($V254,CAPTURE_SITE_INFO!$B$3:$U$501,10,FALSE),"")</f>
        <v/>
      </c>
      <c r="AF254" s="190" t="str">
        <f>IFERROR(VLOOKUP($V254,CAPTURE_SITE_INFO!$B$3:$U$501,11,FALSE),"")</f>
        <v/>
      </c>
      <c r="AG254" s="190" t="str">
        <f>IFERROR(VLOOKUP($V254,CAPTURE_SITE_INFO!$B$3:$U$501,12,FALSE),"")</f>
        <v/>
      </c>
      <c r="AH254" s="1" t="str">
        <f>IFERROR(VLOOKUP($V254,CAPTURE_SITE_INFO!$B$3:$U$501,13,FALSE),"")</f>
        <v/>
      </c>
      <c r="AI254" s="1" t="str">
        <f>IFERROR(VLOOKUP($V254,CAPTURE_SITE_INFO!$B$3:$U$501,14,FALSE),"")</f>
        <v/>
      </c>
      <c r="AJ254" s="1" t="str">
        <f>IFERROR(VLOOKUP($V254,CAPTURE_SITE_INFO!$B$3:$U$501,15,FALSE),"")</f>
        <v/>
      </c>
      <c r="AK254" s="1" t="str">
        <f>IFERROR(VLOOKUP($V254,CAPTURE_SITE_INFO!$B$3:$U$501,16,FALSE),"")</f>
        <v/>
      </c>
      <c r="AL254" s="1" t="str">
        <f>IFERROR(VLOOKUP($V254,CAPTURE_SITE_INFO!$B$3:$U$501,17,FALSE),"")</f>
        <v/>
      </c>
      <c r="AM254" s="1" t="str">
        <f>IFERROR(VLOOKUP($V254,CAPTURE_SITE_INFO!$B$3:$U$501,18,FALSE),"")</f>
        <v/>
      </c>
      <c r="AN254" s="1" t="str">
        <f>IFERROR(VLOOKUP($V254,CAPTURE_SITE_INFO!$B$3:$U$501,19,FALSE),"")</f>
        <v/>
      </c>
      <c r="AO254" s="1" t="str">
        <f>IFERROR(VLOOKUP($V254,CAPTURE_SITE_INFO!$B$3:$U$501,20,FALSE),"")</f>
        <v/>
      </c>
      <c r="AP254" s="1" t="str">
        <f>IFERROR(VLOOKUP($V254,CAPTURE_SITE_INFO!$B$3:$V$501,21,FALSE),"")</f>
        <v/>
      </c>
    </row>
    <row r="255" spans="1:42" x14ac:dyDescent="0.25">
      <c r="A255" s="1" t="str">
        <f t="shared" si="6"/>
        <v/>
      </c>
      <c r="B255" s="1" t="str">
        <f>IF(CAPTURE_DATA!O256="NOBATS___","NOBATS",IF(CAPTURE_DATA!O256="___","",CAPTURE_DATA!O256))</f>
        <v/>
      </c>
      <c r="C255" s="1" t="str">
        <f t="shared" si="7"/>
        <v/>
      </c>
      <c r="D255" s="1" t="str">
        <f>IF(CAPTURE_DATA!Q256 = 0,"",CAPTURE_DATA!Q256)</f>
        <v/>
      </c>
      <c r="E255" s="1" t="str">
        <f>IF(CAPTURE_DATA!R256 = 0,"",CAPTURE_DATA!R256)</f>
        <v/>
      </c>
      <c r="F255" s="1" t="str">
        <f>IF(CAPTURE_DATA!S256 = 0,"",CAPTURE_DATA!S256)</f>
        <v/>
      </c>
      <c r="G255" s="1" t="str">
        <f>IF(CAPTURE_DATA!T256=0,"",CAPTURE_DATA!T256)</f>
        <v/>
      </c>
      <c r="H255" s="1" t="str">
        <f>IF(CAPTURE_DATA!U256=0,"",CAPTURE_DATA!U256)</f>
        <v/>
      </c>
      <c r="I255" s="1" t="str">
        <f>IF(CAPTURE_DATA!V256=0,"",CAPTURE_DATA!V256)</f>
        <v/>
      </c>
      <c r="J255" s="1" t="str">
        <f>IF(CAPTURE_DATA!W256=0,"",CAPTURE_DATA!W256)</f>
        <v/>
      </c>
      <c r="K255" s="1" t="str">
        <f>IF(CAPTURE_DATA!X256="","",CAPTURE_DATA!X256)</f>
        <v/>
      </c>
      <c r="L255" s="1" t="str">
        <f>IF(CAPTURE_DATA!Y256="","",CAPTURE_DATA!Y256)</f>
        <v/>
      </c>
      <c r="M255" s="1" t="str">
        <f>IF(CAPTURE_DATA!Z256="","",CAPTURE_DATA!Z256)</f>
        <v/>
      </c>
      <c r="N255" s="1" t="str">
        <f>IF(CAPTURE_DATA!AA256=0,"",CAPTURE_DATA!AA256)</f>
        <v/>
      </c>
      <c r="O255" s="1" t="str">
        <f>IF(CAPTURE_DATA!AB256=0,"",CAPTURE_DATA!AB256)</f>
        <v/>
      </c>
      <c r="P255" s="1" t="str">
        <f>IF(CAPTURE_DATA!AC256="-","",CAPTURE_DATA!AC256)</f>
        <v/>
      </c>
      <c r="Q255" s="1" t="str">
        <f>IF(CAPTURE_DATA!AD256=0,"",CAPTURE_DATA!AD256)</f>
        <v/>
      </c>
      <c r="R255" s="1" t="str">
        <f>IF(CAPTURE_DATA!AE256=0,"",CAPTURE_DATA!AE256)</f>
        <v/>
      </c>
      <c r="S255" s="1" t="str">
        <f>IF(CAPTURE_DATA!AF256=0,"",CAPTURE_DATA!AF256)</f>
        <v/>
      </c>
      <c r="T255" s="16" t="str">
        <f>IF(B255="","",IF(B255="NBAT","",CAPTURE_DATA!A256))</f>
        <v/>
      </c>
      <c r="U255" s="1" t="str">
        <f>IF(CAPTURE_DATA!AG256=0,"",CAPTURE_DATA!AG256)</f>
        <v/>
      </c>
      <c r="V255" s="1" t="str">
        <f>IF(CAPTURE_DATA!AH256=0,"",CAPTURE_DATA!AH256)</f>
        <v/>
      </c>
      <c r="W255" s="1" t="str">
        <f>IFERROR(VLOOKUP(V255,CAPTURE_SITE_INFO!$B$3:$U$501,2,FALSE),"")</f>
        <v/>
      </c>
      <c r="X255" s="1" t="str">
        <f>IFERROR(VLOOKUP($V255,CAPTURE_SITE_INFO!$B$3:$U$501,3,FALSE),"")</f>
        <v/>
      </c>
      <c r="Y255" s="189" t="str">
        <f>IFERROR(VLOOKUP($V255,CAPTURE_SITE_INFO!$B$3:$U$501,4,FALSE),"")</f>
        <v/>
      </c>
      <c r="Z255" s="1" t="str">
        <f>IFERROR(VLOOKUP($V255,CAPTURE_SITE_INFO!$B$3:$U$501,5,FALSE),"")</f>
        <v/>
      </c>
      <c r="AA255" s="1" t="str">
        <f>IFERROR(VLOOKUP($V255,CAPTURE_SITE_INFO!$B$3:$U$501,6,FALSE),"")</f>
        <v/>
      </c>
      <c r="AB255" s="1" t="str">
        <f>IFERROR(VLOOKUP($V255,CAPTURE_SITE_INFO!$B$3:$U$501,7,FALSE),"")</f>
        <v/>
      </c>
      <c r="AC255" s="1" t="str">
        <f>IFERROR(VLOOKUP($V255,CAPTURE_SITE_INFO!$B$3:$U$501,8,FALSE),"")</f>
        <v/>
      </c>
      <c r="AD255" s="16" t="str">
        <f>IFERROR(VLOOKUP($V255,CAPTURE_SITE_INFO!$B$3:$U$501,9,FALSE),"")</f>
        <v/>
      </c>
      <c r="AE255" s="16" t="str">
        <f>IFERROR(VLOOKUP($V255,CAPTURE_SITE_INFO!$B$3:$U$501,10,FALSE),"")</f>
        <v/>
      </c>
      <c r="AF255" s="190" t="str">
        <f>IFERROR(VLOOKUP($V255,CAPTURE_SITE_INFO!$B$3:$U$501,11,FALSE),"")</f>
        <v/>
      </c>
      <c r="AG255" s="190" t="str">
        <f>IFERROR(VLOOKUP($V255,CAPTURE_SITE_INFO!$B$3:$U$501,12,FALSE),"")</f>
        <v/>
      </c>
      <c r="AH255" s="1" t="str">
        <f>IFERROR(VLOOKUP($V255,CAPTURE_SITE_INFO!$B$3:$U$501,13,FALSE),"")</f>
        <v/>
      </c>
      <c r="AI255" s="1" t="str">
        <f>IFERROR(VLOOKUP($V255,CAPTURE_SITE_INFO!$B$3:$U$501,14,FALSE),"")</f>
        <v/>
      </c>
      <c r="AJ255" s="1" t="str">
        <f>IFERROR(VLOOKUP($V255,CAPTURE_SITE_INFO!$B$3:$U$501,15,FALSE),"")</f>
        <v/>
      </c>
      <c r="AK255" s="1" t="str">
        <f>IFERROR(VLOOKUP($V255,CAPTURE_SITE_INFO!$B$3:$U$501,16,FALSE),"")</f>
        <v/>
      </c>
      <c r="AL255" s="1" t="str">
        <f>IFERROR(VLOOKUP($V255,CAPTURE_SITE_INFO!$B$3:$U$501,17,FALSE),"")</f>
        <v/>
      </c>
      <c r="AM255" s="1" t="str">
        <f>IFERROR(VLOOKUP($V255,CAPTURE_SITE_INFO!$B$3:$U$501,18,FALSE),"")</f>
        <v/>
      </c>
      <c r="AN255" s="1" t="str">
        <f>IFERROR(VLOOKUP($V255,CAPTURE_SITE_INFO!$B$3:$U$501,19,FALSE),"")</f>
        <v/>
      </c>
      <c r="AO255" s="1" t="str">
        <f>IFERROR(VLOOKUP($V255,CAPTURE_SITE_INFO!$B$3:$U$501,20,FALSE),"")</f>
        <v/>
      </c>
      <c r="AP255" s="1" t="str">
        <f>IFERROR(VLOOKUP($V255,CAPTURE_SITE_INFO!$B$3:$V$501,21,FALSE),"")</f>
        <v/>
      </c>
    </row>
    <row r="256" spans="1:42" x14ac:dyDescent="0.25">
      <c r="A256" s="1" t="str">
        <f t="shared" si="6"/>
        <v/>
      </c>
      <c r="B256" s="1" t="str">
        <f>IF(CAPTURE_DATA!O257="NOBATS___","NOBATS",IF(CAPTURE_DATA!O257="___","",CAPTURE_DATA!O257))</f>
        <v/>
      </c>
      <c r="C256" s="1" t="str">
        <f t="shared" si="7"/>
        <v/>
      </c>
      <c r="D256" s="1" t="str">
        <f>IF(CAPTURE_DATA!Q257 = 0,"",CAPTURE_DATA!Q257)</f>
        <v/>
      </c>
      <c r="E256" s="1" t="str">
        <f>IF(CAPTURE_DATA!R257 = 0,"",CAPTURE_DATA!R257)</f>
        <v/>
      </c>
      <c r="F256" s="1" t="str">
        <f>IF(CAPTURE_DATA!S257 = 0,"",CAPTURE_DATA!S257)</f>
        <v/>
      </c>
      <c r="G256" s="1" t="str">
        <f>IF(CAPTURE_DATA!T257=0,"",CAPTURE_DATA!T257)</f>
        <v/>
      </c>
      <c r="H256" s="1" t="str">
        <f>IF(CAPTURE_DATA!U257=0,"",CAPTURE_DATA!U257)</f>
        <v/>
      </c>
      <c r="I256" s="1" t="str">
        <f>IF(CAPTURE_DATA!V257=0,"",CAPTURE_DATA!V257)</f>
        <v/>
      </c>
      <c r="J256" s="1" t="str">
        <f>IF(CAPTURE_DATA!W257=0,"",CAPTURE_DATA!W257)</f>
        <v/>
      </c>
      <c r="K256" s="1" t="str">
        <f>IF(CAPTURE_DATA!X257="","",CAPTURE_DATA!X257)</f>
        <v/>
      </c>
      <c r="L256" s="1" t="str">
        <f>IF(CAPTURE_DATA!Y257="","",CAPTURE_DATA!Y257)</f>
        <v/>
      </c>
      <c r="M256" s="1" t="str">
        <f>IF(CAPTURE_DATA!Z257="","",CAPTURE_DATA!Z257)</f>
        <v/>
      </c>
      <c r="N256" s="1" t="str">
        <f>IF(CAPTURE_DATA!AA257=0,"",CAPTURE_DATA!AA257)</f>
        <v/>
      </c>
      <c r="O256" s="1" t="str">
        <f>IF(CAPTURE_DATA!AB257=0,"",CAPTURE_DATA!AB257)</f>
        <v/>
      </c>
      <c r="P256" s="1" t="str">
        <f>IF(CAPTURE_DATA!AC257="-","",CAPTURE_DATA!AC257)</f>
        <v/>
      </c>
      <c r="Q256" s="1" t="str">
        <f>IF(CAPTURE_DATA!AD257=0,"",CAPTURE_DATA!AD257)</f>
        <v/>
      </c>
      <c r="R256" s="1" t="str">
        <f>IF(CAPTURE_DATA!AE257=0,"",CAPTURE_DATA!AE257)</f>
        <v/>
      </c>
      <c r="S256" s="1" t="str">
        <f>IF(CAPTURE_DATA!AF257=0,"",CAPTURE_DATA!AF257)</f>
        <v/>
      </c>
      <c r="T256" s="16" t="str">
        <f>IF(B256="","",IF(B256="NBAT","",CAPTURE_DATA!A257))</f>
        <v/>
      </c>
      <c r="U256" s="1" t="str">
        <f>IF(CAPTURE_DATA!AG257=0,"",CAPTURE_DATA!AG257)</f>
        <v/>
      </c>
      <c r="V256" s="1" t="str">
        <f>IF(CAPTURE_DATA!AH257=0,"",CAPTURE_DATA!AH257)</f>
        <v/>
      </c>
      <c r="W256" s="1" t="str">
        <f>IFERROR(VLOOKUP(V256,CAPTURE_SITE_INFO!$B$3:$U$501,2,FALSE),"")</f>
        <v/>
      </c>
      <c r="X256" s="1" t="str">
        <f>IFERROR(VLOOKUP($V256,CAPTURE_SITE_INFO!$B$3:$U$501,3,FALSE),"")</f>
        <v/>
      </c>
      <c r="Y256" s="189" t="str">
        <f>IFERROR(VLOOKUP($V256,CAPTURE_SITE_INFO!$B$3:$U$501,4,FALSE),"")</f>
        <v/>
      </c>
      <c r="Z256" s="1" t="str">
        <f>IFERROR(VLOOKUP($V256,CAPTURE_SITE_INFO!$B$3:$U$501,5,FALSE),"")</f>
        <v/>
      </c>
      <c r="AA256" s="1" t="str">
        <f>IFERROR(VLOOKUP($V256,CAPTURE_SITE_INFO!$B$3:$U$501,6,FALSE),"")</f>
        <v/>
      </c>
      <c r="AB256" s="1" t="str">
        <f>IFERROR(VLOOKUP($V256,CAPTURE_SITE_INFO!$B$3:$U$501,7,FALSE),"")</f>
        <v/>
      </c>
      <c r="AC256" s="1" t="str">
        <f>IFERROR(VLOOKUP($V256,CAPTURE_SITE_INFO!$B$3:$U$501,8,FALSE),"")</f>
        <v/>
      </c>
      <c r="AD256" s="16" t="str">
        <f>IFERROR(VLOOKUP($V256,CAPTURE_SITE_INFO!$B$3:$U$501,9,FALSE),"")</f>
        <v/>
      </c>
      <c r="AE256" s="16" t="str">
        <f>IFERROR(VLOOKUP($V256,CAPTURE_SITE_INFO!$B$3:$U$501,10,FALSE),"")</f>
        <v/>
      </c>
      <c r="AF256" s="190" t="str">
        <f>IFERROR(VLOOKUP($V256,CAPTURE_SITE_INFO!$B$3:$U$501,11,FALSE),"")</f>
        <v/>
      </c>
      <c r="AG256" s="190" t="str">
        <f>IFERROR(VLOOKUP($V256,CAPTURE_SITE_INFO!$B$3:$U$501,12,FALSE),"")</f>
        <v/>
      </c>
      <c r="AH256" s="1" t="str">
        <f>IFERROR(VLOOKUP($V256,CAPTURE_SITE_INFO!$B$3:$U$501,13,FALSE),"")</f>
        <v/>
      </c>
      <c r="AI256" s="1" t="str">
        <f>IFERROR(VLOOKUP($V256,CAPTURE_SITE_INFO!$B$3:$U$501,14,FALSE),"")</f>
        <v/>
      </c>
      <c r="AJ256" s="1" t="str">
        <f>IFERROR(VLOOKUP($V256,CAPTURE_SITE_INFO!$B$3:$U$501,15,FALSE),"")</f>
        <v/>
      </c>
      <c r="AK256" s="1" t="str">
        <f>IFERROR(VLOOKUP($V256,CAPTURE_SITE_INFO!$B$3:$U$501,16,FALSE),"")</f>
        <v/>
      </c>
      <c r="AL256" s="1" t="str">
        <f>IFERROR(VLOOKUP($V256,CAPTURE_SITE_INFO!$B$3:$U$501,17,FALSE),"")</f>
        <v/>
      </c>
      <c r="AM256" s="1" t="str">
        <f>IFERROR(VLOOKUP($V256,CAPTURE_SITE_INFO!$B$3:$U$501,18,FALSE),"")</f>
        <v/>
      </c>
      <c r="AN256" s="1" t="str">
        <f>IFERROR(VLOOKUP($V256,CAPTURE_SITE_INFO!$B$3:$U$501,19,FALSE),"")</f>
        <v/>
      </c>
      <c r="AO256" s="1" t="str">
        <f>IFERROR(VLOOKUP($V256,CAPTURE_SITE_INFO!$B$3:$U$501,20,FALSE),"")</f>
        <v/>
      </c>
      <c r="AP256" s="1" t="str">
        <f>IFERROR(VLOOKUP($V256,CAPTURE_SITE_INFO!$B$3:$V$501,21,FALSE),"")</f>
        <v/>
      </c>
    </row>
    <row r="257" spans="1:42" x14ac:dyDescent="0.25">
      <c r="A257" s="1" t="str">
        <f t="shared" si="6"/>
        <v/>
      </c>
      <c r="B257" s="1" t="str">
        <f>IF(CAPTURE_DATA!O258="NOBATS___","NOBATS",IF(CAPTURE_DATA!O258="___","",CAPTURE_DATA!O258))</f>
        <v/>
      </c>
      <c r="C257" s="1" t="str">
        <f t="shared" si="7"/>
        <v/>
      </c>
      <c r="D257" s="1" t="str">
        <f>IF(CAPTURE_DATA!Q258 = 0,"",CAPTURE_DATA!Q258)</f>
        <v/>
      </c>
      <c r="E257" s="1" t="str">
        <f>IF(CAPTURE_DATA!R258 = 0,"",CAPTURE_DATA!R258)</f>
        <v/>
      </c>
      <c r="F257" s="1" t="str">
        <f>IF(CAPTURE_DATA!S258 = 0,"",CAPTURE_DATA!S258)</f>
        <v/>
      </c>
      <c r="G257" s="1" t="str">
        <f>IF(CAPTURE_DATA!T258=0,"",CAPTURE_DATA!T258)</f>
        <v/>
      </c>
      <c r="H257" s="1" t="str">
        <f>IF(CAPTURE_DATA!U258=0,"",CAPTURE_DATA!U258)</f>
        <v/>
      </c>
      <c r="I257" s="1" t="str">
        <f>IF(CAPTURE_DATA!V258=0,"",CAPTURE_DATA!V258)</f>
        <v/>
      </c>
      <c r="J257" s="1" t="str">
        <f>IF(CAPTURE_DATA!W258=0,"",CAPTURE_DATA!W258)</f>
        <v/>
      </c>
      <c r="K257" s="1" t="str">
        <f>IF(CAPTURE_DATA!X258="","",CAPTURE_DATA!X258)</f>
        <v/>
      </c>
      <c r="L257" s="1" t="str">
        <f>IF(CAPTURE_DATA!Y258="","",CAPTURE_DATA!Y258)</f>
        <v/>
      </c>
      <c r="M257" s="1" t="str">
        <f>IF(CAPTURE_DATA!Z258="","",CAPTURE_DATA!Z258)</f>
        <v/>
      </c>
      <c r="N257" s="1" t="str">
        <f>IF(CAPTURE_DATA!AA258=0,"",CAPTURE_DATA!AA258)</f>
        <v/>
      </c>
      <c r="O257" s="1" t="str">
        <f>IF(CAPTURE_DATA!AB258=0,"",CAPTURE_DATA!AB258)</f>
        <v/>
      </c>
      <c r="P257" s="1" t="str">
        <f>IF(CAPTURE_DATA!AC258="-","",CAPTURE_DATA!AC258)</f>
        <v/>
      </c>
      <c r="Q257" s="1" t="str">
        <f>IF(CAPTURE_DATA!AD258=0,"",CAPTURE_DATA!AD258)</f>
        <v/>
      </c>
      <c r="R257" s="1" t="str">
        <f>IF(CAPTURE_DATA!AE258=0,"",CAPTURE_DATA!AE258)</f>
        <v/>
      </c>
      <c r="S257" s="1" t="str">
        <f>IF(CAPTURE_DATA!AF258=0,"",CAPTURE_DATA!AF258)</f>
        <v/>
      </c>
      <c r="T257" s="16" t="str">
        <f>IF(B257="","",IF(B257="NBAT","",CAPTURE_DATA!A258))</f>
        <v/>
      </c>
      <c r="U257" s="1" t="str">
        <f>IF(CAPTURE_DATA!AG258=0,"",CAPTURE_DATA!AG258)</f>
        <v/>
      </c>
      <c r="V257" s="1" t="str">
        <f>IF(CAPTURE_DATA!AH258=0,"",CAPTURE_DATA!AH258)</f>
        <v/>
      </c>
      <c r="W257" s="1" t="str">
        <f>IFERROR(VLOOKUP(V257,CAPTURE_SITE_INFO!$B$3:$U$501,2,FALSE),"")</f>
        <v/>
      </c>
      <c r="X257" s="1" t="str">
        <f>IFERROR(VLOOKUP($V257,CAPTURE_SITE_INFO!$B$3:$U$501,3,FALSE),"")</f>
        <v/>
      </c>
      <c r="Y257" s="189" t="str">
        <f>IFERROR(VLOOKUP($V257,CAPTURE_SITE_INFO!$B$3:$U$501,4,FALSE),"")</f>
        <v/>
      </c>
      <c r="Z257" s="1" t="str">
        <f>IFERROR(VLOOKUP($V257,CAPTURE_SITE_INFO!$B$3:$U$501,5,FALSE),"")</f>
        <v/>
      </c>
      <c r="AA257" s="1" t="str">
        <f>IFERROR(VLOOKUP($V257,CAPTURE_SITE_INFO!$B$3:$U$501,6,FALSE),"")</f>
        <v/>
      </c>
      <c r="AB257" s="1" t="str">
        <f>IFERROR(VLOOKUP($V257,CAPTURE_SITE_INFO!$B$3:$U$501,7,FALSE),"")</f>
        <v/>
      </c>
      <c r="AC257" s="1" t="str">
        <f>IFERROR(VLOOKUP($V257,CAPTURE_SITE_INFO!$B$3:$U$501,8,FALSE),"")</f>
        <v/>
      </c>
      <c r="AD257" s="16" t="str">
        <f>IFERROR(VLOOKUP($V257,CAPTURE_SITE_INFO!$B$3:$U$501,9,FALSE),"")</f>
        <v/>
      </c>
      <c r="AE257" s="16" t="str">
        <f>IFERROR(VLOOKUP($V257,CAPTURE_SITE_INFO!$B$3:$U$501,10,FALSE),"")</f>
        <v/>
      </c>
      <c r="AF257" s="190" t="str">
        <f>IFERROR(VLOOKUP($V257,CAPTURE_SITE_INFO!$B$3:$U$501,11,FALSE),"")</f>
        <v/>
      </c>
      <c r="AG257" s="190" t="str">
        <f>IFERROR(VLOOKUP($V257,CAPTURE_SITE_INFO!$B$3:$U$501,12,FALSE),"")</f>
        <v/>
      </c>
      <c r="AH257" s="1" t="str">
        <f>IFERROR(VLOOKUP($V257,CAPTURE_SITE_INFO!$B$3:$U$501,13,FALSE),"")</f>
        <v/>
      </c>
      <c r="AI257" s="1" t="str">
        <f>IFERROR(VLOOKUP($V257,CAPTURE_SITE_INFO!$B$3:$U$501,14,FALSE),"")</f>
        <v/>
      </c>
      <c r="AJ257" s="1" t="str">
        <f>IFERROR(VLOOKUP($V257,CAPTURE_SITE_INFO!$B$3:$U$501,15,FALSE),"")</f>
        <v/>
      </c>
      <c r="AK257" s="1" t="str">
        <f>IFERROR(VLOOKUP($V257,CAPTURE_SITE_INFO!$B$3:$U$501,16,FALSE),"")</f>
        <v/>
      </c>
      <c r="AL257" s="1" t="str">
        <f>IFERROR(VLOOKUP($V257,CAPTURE_SITE_INFO!$B$3:$U$501,17,FALSE),"")</f>
        <v/>
      </c>
      <c r="AM257" s="1" t="str">
        <f>IFERROR(VLOOKUP($V257,CAPTURE_SITE_INFO!$B$3:$U$501,18,FALSE),"")</f>
        <v/>
      </c>
      <c r="AN257" s="1" t="str">
        <f>IFERROR(VLOOKUP($V257,CAPTURE_SITE_INFO!$B$3:$U$501,19,FALSE),"")</f>
        <v/>
      </c>
      <c r="AO257" s="1" t="str">
        <f>IFERROR(VLOOKUP($V257,CAPTURE_SITE_INFO!$B$3:$U$501,20,FALSE),"")</f>
        <v/>
      </c>
      <c r="AP257" s="1" t="str">
        <f>IFERROR(VLOOKUP($V257,CAPTURE_SITE_INFO!$B$3:$V$501,21,FALSE),"")</f>
        <v/>
      </c>
    </row>
    <row r="258" spans="1:42" x14ac:dyDescent="0.25">
      <c r="A258" s="1" t="str">
        <f t="shared" si="6"/>
        <v/>
      </c>
      <c r="B258" s="1" t="str">
        <f>IF(CAPTURE_DATA!O259="NOBATS___","NOBATS",IF(CAPTURE_DATA!O259="___","",CAPTURE_DATA!O259))</f>
        <v/>
      </c>
      <c r="C258" s="1" t="str">
        <f t="shared" si="7"/>
        <v/>
      </c>
      <c r="D258" s="1" t="str">
        <f>IF(CAPTURE_DATA!Q259 = 0,"",CAPTURE_DATA!Q259)</f>
        <v/>
      </c>
      <c r="E258" s="1" t="str">
        <f>IF(CAPTURE_DATA!R259 = 0,"",CAPTURE_DATA!R259)</f>
        <v/>
      </c>
      <c r="F258" s="1" t="str">
        <f>IF(CAPTURE_DATA!S259 = 0,"",CAPTURE_DATA!S259)</f>
        <v/>
      </c>
      <c r="G258" s="1" t="str">
        <f>IF(CAPTURE_DATA!T259=0,"",CAPTURE_DATA!T259)</f>
        <v/>
      </c>
      <c r="H258" s="1" t="str">
        <f>IF(CAPTURE_DATA!U259=0,"",CAPTURE_DATA!U259)</f>
        <v/>
      </c>
      <c r="I258" s="1" t="str">
        <f>IF(CAPTURE_DATA!V259=0,"",CAPTURE_DATA!V259)</f>
        <v/>
      </c>
      <c r="J258" s="1" t="str">
        <f>IF(CAPTURE_DATA!W259=0,"",CAPTURE_DATA!W259)</f>
        <v/>
      </c>
      <c r="K258" s="1" t="str">
        <f>IF(CAPTURE_DATA!X259="","",CAPTURE_DATA!X259)</f>
        <v/>
      </c>
      <c r="L258" s="1" t="str">
        <f>IF(CAPTURE_DATA!Y259="","",CAPTURE_DATA!Y259)</f>
        <v/>
      </c>
      <c r="M258" s="1" t="str">
        <f>IF(CAPTURE_DATA!Z259="","",CAPTURE_DATA!Z259)</f>
        <v/>
      </c>
      <c r="N258" s="1" t="str">
        <f>IF(CAPTURE_DATA!AA259=0,"",CAPTURE_DATA!AA259)</f>
        <v/>
      </c>
      <c r="O258" s="1" t="str">
        <f>IF(CAPTURE_DATA!AB259=0,"",CAPTURE_DATA!AB259)</f>
        <v/>
      </c>
      <c r="P258" s="1" t="str">
        <f>IF(CAPTURE_DATA!AC259="-","",CAPTURE_DATA!AC259)</f>
        <v/>
      </c>
      <c r="Q258" s="1" t="str">
        <f>IF(CAPTURE_DATA!AD259=0,"",CAPTURE_DATA!AD259)</f>
        <v/>
      </c>
      <c r="R258" s="1" t="str">
        <f>IF(CAPTURE_DATA!AE259=0,"",CAPTURE_DATA!AE259)</f>
        <v/>
      </c>
      <c r="S258" s="1" t="str">
        <f>IF(CAPTURE_DATA!AF259=0,"",CAPTURE_DATA!AF259)</f>
        <v/>
      </c>
      <c r="T258" s="16" t="str">
        <f>IF(B258="","",IF(B258="NBAT","",CAPTURE_DATA!A259))</f>
        <v/>
      </c>
      <c r="U258" s="1" t="str">
        <f>IF(CAPTURE_DATA!AG259=0,"",CAPTURE_DATA!AG259)</f>
        <v/>
      </c>
      <c r="V258" s="1" t="str">
        <f>IF(CAPTURE_DATA!AH259=0,"",CAPTURE_DATA!AH259)</f>
        <v/>
      </c>
      <c r="W258" s="1" t="str">
        <f>IFERROR(VLOOKUP(V258,CAPTURE_SITE_INFO!$B$3:$U$501,2,FALSE),"")</f>
        <v/>
      </c>
      <c r="X258" s="1" t="str">
        <f>IFERROR(VLOOKUP($V258,CAPTURE_SITE_INFO!$B$3:$U$501,3,FALSE),"")</f>
        <v/>
      </c>
      <c r="Y258" s="189" t="str">
        <f>IFERROR(VLOOKUP($V258,CAPTURE_SITE_INFO!$B$3:$U$501,4,FALSE),"")</f>
        <v/>
      </c>
      <c r="Z258" s="1" t="str">
        <f>IFERROR(VLOOKUP($V258,CAPTURE_SITE_INFO!$B$3:$U$501,5,FALSE),"")</f>
        <v/>
      </c>
      <c r="AA258" s="1" t="str">
        <f>IFERROR(VLOOKUP($V258,CAPTURE_SITE_INFO!$B$3:$U$501,6,FALSE),"")</f>
        <v/>
      </c>
      <c r="AB258" s="1" t="str">
        <f>IFERROR(VLOOKUP($V258,CAPTURE_SITE_INFO!$B$3:$U$501,7,FALSE),"")</f>
        <v/>
      </c>
      <c r="AC258" s="1" t="str">
        <f>IFERROR(VLOOKUP($V258,CAPTURE_SITE_INFO!$B$3:$U$501,8,FALSE),"")</f>
        <v/>
      </c>
      <c r="AD258" s="16" t="str">
        <f>IFERROR(VLOOKUP($V258,CAPTURE_SITE_INFO!$B$3:$U$501,9,FALSE),"")</f>
        <v/>
      </c>
      <c r="AE258" s="16" t="str">
        <f>IFERROR(VLOOKUP($V258,CAPTURE_SITE_INFO!$B$3:$U$501,10,FALSE),"")</f>
        <v/>
      </c>
      <c r="AF258" s="190" t="str">
        <f>IFERROR(VLOOKUP($V258,CAPTURE_SITE_INFO!$B$3:$U$501,11,FALSE),"")</f>
        <v/>
      </c>
      <c r="AG258" s="190" t="str">
        <f>IFERROR(VLOOKUP($V258,CAPTURE_SITE_INFO!$B$3:$U$501,12,FALSE),"")</f>
        <v/>
      </c>
      <c r="AH258" s="1" t="str">
        <f>IFERROR(VLOOKUP($V258,CAPTURE_SITE_INFO!$B$3:$U$501,13,FALSE),"")</f>
        <v/>
      </c>
      <c r="AI258" s="1" t="str">
        <f>IFERROR(VLOOKUP($V258,CAPTURE_SITE_INFO!$B$3:$U$501,14,FALSE),"")</f>
        <v/>
      </c>
      <c r="AJ258" s="1" t="str">
        <f>IFERROR(VLOOKUP($V258,CAPTURE_SITE_INFO!$B$3:$U$501,15,FALSE),"")</f>
        <v/>
      </c>
      <c r="AK258" s="1" t="str">
        <f>IFERROR(VLOOKUP($V258,CAPTURE_SITE_INFO!$B$3:$U$501,16,FALSE),"")</f>
        <v/>
      </c>
      <c r="AL258" s="1" t="str">
        <f>IFERROR(VLOOKUP($V258,CAPTURE_SITE_INFO!$B$3:$U$501,17,FALSE),"")</f>
        <v/>
      </c>
      <c r="AM258" s="1" t="str">
        <f>IFERROR(VLOOKUP($V258,CAPTURE_SITE_INFO!$B$3:$U$501,18,FALSE),"")</f>
        <v/>
      </c>
      <c r="AN258" s="1" t="str">
        <f>IFERROR(VLOOKUP($V258,CAPTURE_SITE_INFO!$B$3:$U$501,19,FALSE),"")</f>
        <v/>
      </c>
      <c r="AO258" s="1" t="str">
        <f>IFERROR(VLOOKUP($V258,CAPTURE_SITE_INFO!$B$3:$U$501,20,FALSE),"")</f>
        <v/>
      </c>
      <c r="AP258" s="1" t="str">
        <f>IFERROR(VLOOKUP($V258,CAPTURE_SITE_INFO!$B$3:$V$501,21,FALSE),"")</f>
        <v/>
      </c>
    </row>
    <row r="259" spans="1:42" x14ac:dyDescent="0.25">
      <c r="A259" s="1" t="str">
        <f t="shared" ref="A259:A322" si="8">IFERROR((CONCATENATE(((-1*TRUNC(X259, 4))*10000),((TRUNC(W259,4))*10000),"-",AB259)),"")</f>
        <v/>
      </c>
      <c r="B259" s="1" t="str">
        <f>IF(CAPTURE_DATA!O260="NOBATS___","NOBATS",IF(CAPTURE_DATA!O260="___","",CAPTURE_DATA!O260))</f>
        <v/>
      </c>
      <c r="C259" s="1" t="str">
        <f t="shared" ref="C259:C322" si="9">IF(S259="","",(CONCATENATE(S259,"-",AF259)))</f>
        <v/>
      </c>
      <c r="D259" s="1" t="str">
        <f>IF(CAPTURE_DATA!Q260 = 0,"",CAPTURE_DATA!Q260)</f>
        <v/>
      </c>
      <c r="E259" s="1" t="str">
        <f>IF(CAPTURE_DATA!R260 = 0,"",CAPTURE_DATA!R260)</f>
        <v/>
      </c>
      <c r="F259" s="1" t="str">
        <f>IF(CAPTURE_DATA!S260 = 0,"",CAPTURE_DATA!S260)</f>
        <v/>
      </c>
      <c r="G259" s="1" t="str">
        <f>IF(CAPTURE_DATA!T260=0,"",CAPTURE_DATA!T260)</f>
        <v/>
      </c>
      <c r="H259" s="1" t="str">
        <f>IF(CAPTURE_DATA!U260=0,"",CAPTURE_DATA!U260)</f>
        <v/>
      </c>
      <c r="I259" s="1" t="str">
        <f>IF(CAPTURE_DATA!V260=0,"",CAPTURE_DATA!V260)</f>
        <v/>
      </c>
      <c r="J259" s="1" t="str">
        <f>IF(CAPTURE_DATA!W260=0,"",CAPTURE_DATA!W260)</f>
        <v/>
      </c>
      <c r="K259" s="1" t="str">
        <f>IF(CAPTURE_DATA!X260="","",CAPTURE_DATA!X260)</f>
        <v/>
      </c>
      <c r="L259" s="1" t="str">
        <f>IF(CAPTURE_DATA!Y260="","",CAPTURE_DATA!Y260)</f>
        <v/>
      </c>
      <c r="M259" s="1" t="str">
        <f>IF(CAPTURE_DATA!Z260="","",CAPTURE_DATA!Z260)</f>
        <v/>
      </c>
      <c r="N259" s="1" t="str">
        <f>IF(CAPTURE_DATA!AA260=0,"",CAPTURE_DATA!AA260)</f>
        <v/>
      </c>
      <c r="O259" s="1" t="str">
        <f>IF(CAPTURE_DATA!AB260=0,"",CAPTURE_DATA!AB260)</f>
        <v/>
      </c>
      <c r="P259" s="1" t="str">
        <f>IF(CAPTURE_DATA!AC260="-","",CAPTURE_DATA!AC260)</f>
        <v/>
      </c>
      <c r="Q259" s="1" t="str">
        <f>IF(CAPTURE_DATA!AD260=0,"",CAPTURE_DATA!AD260)</f>
        <v/>
      </c>
      <c r="R259" s="1" t="str">
        <f>IF(CAPTURE_DATA!AE260=0,"",CAPTURE_DATA!AE260)</f>
        <v/>
      </c>
      <c r="S259" s="1" t="str">
        <f>IF(CAPTURE_DATA!AF260=0,"",CAPTURE_DATA!AF260)</f>
        <v/>
      </c>
      <c r="T259" s="16" t="str">
        <f>IF(B259="","",IF(B259="NBAT","",CAPTURE_DATA!A260))</f>
        <v/>
      </c>
      <c r="U259" s="1" t="str">
        <f>IF(CAPTURE_DATA!AG260=0,"",CAPTURE_DATA!AG260)</f>
        <v/>
      </c>
      <c r="V259" s="1" t="str">
        <f>IF(CAPTURE_DATA!AH260=0,"",CAPTURE_DATA!AH260)</f>
        <v/>
      </c>
      <c r="W259" s="1" t="str">
        <f>IFERROR(VLOOKUP(V259,CAPTURE_SITE_INFO!$B$3:$U$501,2,FALSE),"")</f>
        <v/>
      </c>
      <c r="X259" s="1" t="str">
        <f>IFERROR(VLOOKUP($V259,CAPTURE_SITE_INFO!$B$3:$U$501,3,FALSE),"")</f>
        <v/>
      </c>
      <c r="Y259" s="189" t="str">
        <f>IFERROR(VLOOKUP($V259,CAPTURE_SITE_INFO!$B$3:$U$501,4,FALSE),"")</f>
        <v/>
      </c>
      <c r="Z259" s="1" t="str">
        <f>IFERROR(VLOOKUP($V259,CAPTURE_SITE_INFO!$B$3:$U$501,5,FALSE),"")</f>
        <v/>
      </c>
      <c r="AA259" s="1" t="str">
        <f>IFERROR(VLOOKUP($V259,CAPTURE_SITE_INFO!$B$3:$U$501,6,FALSE),"")</f>
        <v/>
      </c>
      <c r="AB259" s="1" t="str">
        <f>IFERROR(VLOOKUP($V259,CAPTURE_SITE_INFO!$B$3:$U$501,7,FALSE),"")</f>
        <v/>
      </c>
      <c r="AC259" s="1" t="str">
        <f>IFERROR(VLOOKUP($V259,CAPTURE_SITE_INFO!$B$3:$U$501,8,FALSE),"")</f>
        <v/>
      </c>
      <c r="AD259" s="16" t="str">
        <f>IFERROR(VLOOKUP($V259,CAPTURE_SITE_INFO!$B$3:$U$501,9,FALSE),"")</f>
        <v/>
      </c>
      <c r="AE259" s="16" t="str">
        <f>IFERROR(VLOOKUP($V259,CAPTURE_SITE_INFO!$B$3:$U$501,10,FALSE),"")</f>
        <v/>
      </c>
      <c r="AF259" s="190" t="str">
        <f>IFERROR(VLOOKUP($V259,CAPTURE_SITE_INFO!$B$3:$U$501,11,FALSE),"")</f>
        <v/>
      </c>
      <c r="AG259" s="190" t="str">
        <f>IFERROR(VLOOKUP($V259,CAPTURE_SITE_INFO!$B$3:$U$501,12,FALSE),"")</f>
        <v/>
      </c>
      <c r="AH259" s="1" t="str">
        <f>IFERROR(VLOOKUP($V259,CAPTURE_SITE_INFO!$B$3:$U$501,13,FALSE),"")</f>
        <v/>
      </c>
      <c r="AI259" s="1" t="str">
        <f>IFERROR(VLOOKUP($V259,CAPTURE_SITE_INFO!$B$3:$U$501,14,FALSE),"")</f>
        <v/>
      </c>
      <c r="AJ259" s="1" t="str">
        <f>IFERROR(VLOOKUP($V259,CAPTURE_SITE_INFO!$B$3:$U$501,15,FALSE),"")</f>
        <v/>
      </c>
      <c r="AK259" s="1" t="str">
        <f>IFERROR(VLOOKUP($V259,CAPTURE_SITE_INFO!$B$3:$U$501,16,FALSE),"")</f>
        <v/>
      </c>
      <c r="AL259" s="1" t="str">
        <f>IFERROR(VLOOKUP($V259,CAPTURE_SITE_INFO!$B$3:$U$501,17,FALSE),"")</f>
        <v/>
      </c>
      <c r="AM259" s="1" t="str">
        <f>IFERROR(VLOOKUP($V259,CAPTURE_SITE_INFO!$B$3:$U$501,18,FALSE),"")</f>
        <v/>
      </c>
      <c r="AN259" s="1" t="str">
        <f>IFERROR(VLOOKUP($V259,CAPTURE_SITE_INFO!$B$3:$U$501,19,FALSE),"")</f>
        <v/>
      </c>
      <c r="AO259" s="1" t="str">
        <f>IFERROR(VLOOKUP($V259,CAPTURE_SITE_INFO!$B$3:$U$501,20,FALSE),"")</f>
        <v/>
      </c>
      <c r="AP259" s="1" t="str">
        <f>IFERROR(VLOOKUP($V259,CAPTURE_SITE_INFO!$B$3:$V$501,21,FALSE),"")</f>
        <v/>
      </c>
    </row>
    <row r="260" spans="1:42" x14ac:dyDescent="0.25">
      <c r="A260" s="1" t="str">
        <f t="shared" si="8"/>
        <v/>
      </c>
      <c r="B260" s="1" t="str">
        <f>IF(CAPTURE_DATA!O261="NOBATS___","NOBATS",IF(CAPTURE_DATA!O261="___","",CAPTURE_DATA!O261))</f>
        <v/>
      </c>
      <c r="C260" s="1" t="str">
        <f t="shared" si="9"/>
        <v/>
      </c>
      <c r="D260" s="1" t="str">
        <f>IF(CAPTURE_DATA!Q261 = 0,"",CAPTURE_DATA!Q261)</f>
        <v/>
      </c>
      <c r="E260" s="1" t="str">
        <f>IF(CAPTURE_DATA!R261 = 0,"",CAPTURE_DATA!R261)</f>
        <v/>
      </c>
      <c r="F260" s="1" t="str">
        <f>IF(CAPTURE_DATA!S261 = 0,"",CAPTURE_DATA!S261)</f>
        <v/>
      </c>
      <c r="G260" s="1" t="str">
        <f>IF(CAPTURE_DATA!T261=0,"",CAPTURE_DATA!T261)</f>
        <v/>
      </c>
      <c r="H260" s="1" t="str">
        <f>IF(CAPTURE_DATA!U261=0,"",CAPTURE_DATA!U261)</f>
        <v/>
      </c>
      <c r="I260" s="1" t="str">
        <f>IF(CAPTURE_DATA!V261=0,"",CAPTURE_DATA!V261)</f>
        <v/>
      </c>
      <c r="J260" s="1" t="str">
        <f>IF(CAPTURE_DATA!W261=0,"",CAPTURE_DATA!W261)</f>
        <v/>
      </c>
      <c r="K260" s="1" t="str">
        <f>IF(CAPTURE_DATA!X261="","",CAPTURE_DATA!X261)</f>
        <v/>
      </c>
      <c r="L260" s="1" t="str">
        <f>IF(CAPTURE_DATA!Y261="","",CAPTURE_DATA!Y261)</f>
        <v/>
      </c>
      <c r="M260" s="1" t="str">
        <f>IF(CAPTURE_DATA!Z261="","",CAPTURE_DATA!Z261)</f>
        <v/>
      </c>
      <c r="N260" s="1" t="str">
        <f>IF(CAPTURE_DATA!AA261=0,"",CAPTURE_DATA!AA261)</f>
        <v/>
      </c>
      <c r="O260" s="1" t="str">
        <f>IF(CAPTURE_DATA!AB261=0,"",CAPTURE_DATA!AB261)</f>
        <v/>
      </c>
      <c r="P260" s="1" t="str">
        <f>IF(CAPTURE_DATA!AC261="-","",CAPTURE_DATA!AC261)</f>
        <v/>
      </c>
      <c r="Q260" s="1" t="str">
        <f>IF(CAPTURE_DATA!AD261=0,"",CAPTURE_DATA!AD261)</f>
        <v/>
      </c>
      <c r="R260" s="1" t="str">
        <f>IF(CAPTURE_DATA!AE261=0,"",CAPTURE_DATA!AE261)</f>
        <v/>
      </c>
      <c r="S260" s="1" t="str">
        <f>IF(CAPTURE_DATA!AF261=0,"",CAPTURE_DATA!AF261)</f>
        <v/>
      </c>
      <c r="T260" s="16" t="str">
        <f>IF(B260="","",IF(B260="NBAT","",CAPTURE_DATA!A261))</f>
        <v/>
      </c>
      <c r="U260" s="1" t="str">
        <f>IF(CAPTURE_DATA!AG261=0,"",CAPTURE_DATA!AG261)</f>
        <v/>
      </c>
      <c r="V260" s="1" t="str">
        <f>IF(CAPTURE_DATA!AH261=0,"",CAPTURE_DATA!AH261)</f>
        <v/>
      </c>
      <c r="W260" s="1" t="str">
        <f>IFERROR(VLOOKUP(V260,CAPTURE_SITE_INFO!$B$3:$U$501,2,FALSE),"")</f>
        <v/>
      </c>
      <c r="X260" s="1" t="str">
        <f>IFERROR(VLOOKUP($V260,CAPTURE_SITE_INFO!$B$3:$U$501,3,FALSE),"")</f>
        <v/>
      </c>
      <c r="Y260" s="189" t="str">
        <f>IFERROR(VLOOKUP($V260,CAPTURE_SITE_INFO!$B$3:$U$501,4,FALSE),"")</f>
        <v/>
      </c>
      <c r="Z260" s="1" t="str">
        <f>IFERROR(VLOOKUP($V260,CAPTURE_SITE_INFO!$B$3:$U$501,5,FALSE),"")</f>
        <v/>
      </c>
      <c r="AA260" s="1" t="str">
        <f>IFERROR(VLOOKUP($V260,CAPTURE_SITE_INFO!$B$3:$U$501,6,FALSE),"")</f>
        <v/>
      </c>
      <c r="AB260" s="1" t="str">
        <f>IFERROR(VLOOKUP($V260,CAPTURE_SITE_INFO!$B$3:$U$501,7,FALSE),"")</f>
        <v/>
      </c>
      <c r="AC260" s="1" t="str">
        <f>IFERROR(VLOOKUP($V260,CAPTURE_SITE_INFO!$B$3:$U$501,8,FALSE),"")</f>
        <v/>
      </c>
      <c r="AD260" s="16" t="str">
        <f>IFERROR(VLOOKUP($V260,CAPTURE_SITE_INFO!$B$3:$U$501,9,FALSE),"")</f>
        <v/>
      </c>
      <c r="AE260" s="16" t="str">
        <f>IFERROR(VLOOKUP($V260,CAPTURE_SITE_INFO!$B$3:$U$501,10,FALSE),"")</f>
        <v/>
      </c>
      <c r="AF260" s="190" t="str">
        <f>IFERROR(VLOOKUP($V260,CAPTURE_SITE_INFO!$B$3:$U$501,11,FALSE),"")</f>
        <v/>
      </c>
      <c r="AG260" s="190" t="str">
        <f>IFERROR(VLOOKUP($V260,CAPTURE_SITE_INFO!$B$3:$U$501,12,FALSE),"")</f>
        <v/>
      </c>
      <c r="AH260" s="1" t="str">
        <f>IFERROR(VLOOKUP($V260,CAPTURE_SITE_INFO!$B$3:$U$501,13,FALSE),"")</f>
        <v/>
      </c>
      <c r="AI260" s="1" t="str">
        <f>IFERROR(VLOOKUP($V260,CAPTURE_SITE_INFO!$B$3:$U$501,14,FALSE),"")</f>
        <v/>
      </c>
      <c r="AJ260" s="1" t="str">
        <f>IFERROR(VLOOKUP($V260,CAPTURE_SITE_INFO!$B$3:$U$501,15,FALSE),"")</f>
        <v/>
      </c>
      <c r="AK260" s="1" t="str">
        <f>IFERROR(VLOOKUP($V260,CAPTURE_SITE_INFO!$B$3:$U$501,16,FALSE),"")</f>
        <v/>
      </c>
      <c r="AL260" s="1" t="str">
        <f>IFERROR(VLOOKUP($V260,CAPTURE_SITE_INFO!$B$3:$U$501,17,FALSE),"")</f>
        <v/>
      </c>
      <c r="AM260" s="1" t="str">
        <f>IFERROR(VLOOKUP($V260,CAPTURE_SITE_INFO!$B$3:$U$501,18,FALSE),"")</f>
        <v/>
      </c>
      <c r="AN260" s="1" t="str">
        <f>IFERROR(VLOOKUP($V260,CAPTURE_SITE_INFO!$B$3:$U$501,19,FALSE),"")</f>
        <v/>
      </c>
      <c r="AO260" s="1" t="str">
        <f>IFERROR(VLOOKUP($V260,CAPTURE_SITE_INFO!$B$3:$U$501,20,FALSE),"")</f>
        <v/>
      </c>
      <c r="AP260" s="1" t="str">
        <f>IFERROR(VLOOKUP($V260,CAPTURE_SITE_INFO!$B$3:$V$501,21,FALSE),"")</f>
        <v/>
      </c>
    </row>
    <row r="261" spans="1:42" x14ac:dyDescent="0.25">
      <c r="A261" s="1" t="str">
        <f t="shared" si="8"/>
        <v/>
      </c>
      <c r="B261" s="1" t="str">
        <f>IF(CAPTURE_DATA!O262="NOBATS___","NOBATS",IF(CAPTURE_DATA!O262="___","",CAPTURE_DATA!O262))</f>
        <v/>
      </c>
      <c r="C261" s="1" t="str">
        <f t="shared" si="9"/>
        <v/>
      </c>
      <c r="D261" s="1" t="str">
        <f>IF(CAPTURE_DATA!Q262 = 0,"",CAPTURE_DATA!Q262)</f>
        <v/>
      </c>
      <c r="E261" s="1" t="str">
        <f>IF(CAPTURE_DATA!R262 = 0,"",CAPTURE_DATA!R262)</f>
        <v/>
      </c>
      <c r="F261" s="1" t="str">
        <f>IF(CAPTURE_DATA!S262 = 0,"",CAPTURE_DATA!S262)</f>
        <v/>
      </c>
      <c r="G261" s="1" t="str">
        <f>IF(CAPTURE_DATA!T262=0,"",CAPTURE_DATA!T262)</f>
        <v/>
      </c>
      <c r="H261" s="1" t="str">
        <f>IF(CAPTURE_DATA!U262=0,"",CAPTURE_DATA!U262)</f>
        <v/>
      </c>
      <c r="I261" s="1" t="str">
        <f>IF(CAPTURE_DATA!V262=0,"",CAPTURE_DATA!V262)</f>
        <v/>
      </c>
      <c r="J261" s="1" t="str">
        <f>IF(CAPTURE_DATA!W262=0,"",CAPTURE_DATA!W262)</f>
        <v/>
      </c>
      <c r="K261" s="1" t="str">
        <f>IF(CAPTURE_DATA!X262="","",CAPTURE_DATA!X262)</f>
        <v/>
      </c>
      <c r="L261" s="1" t="str">
        <f>IF(CAPTURE_DATA!Y262="","",CAPTURE_DATA!Y262)</f>
        <v/>
      </c>
      <c r="M261" s="1" t="str">
        <f>IF(CAPTURE_DATA!Z262="","",CAPTURE_DATA!Z262)</f>
        <v/>
      </c>
      <c r="N261" s="1" t="str">
        <f>IF(CAPTURE_DATA!AA262=0,"",CAPTURE_DATA!AA262)</f>
        <v/>
      </c>
      <c r="O261" s="1" t="str">
        <f>IF(CAPTURE_DATA!AB262=0,"",CAPTURE_DATA!AB262)</f>
        <v/>
      </c>
      <c r="P261" s="1" t="str">
        <f>IF(CAPTURE_DATA!AC262="-","",CAPTURE_DATA!AC262)</f>
        <v/>
      </c>
      <c r="Q261" s="1" t="str">
        <f>IF(CAPTURE_DATA!AD262=0,"",CAPTURE_DATA!AD262)</f>
        <v/>
      </c>
      <c r="R261" s="1" t="str">
        <f>IF(CAPTURE_DATA!AE262=0,"",CAPTURE_DATA!AE262)</f>
        <v/>
      </c>
      <c r="S261" s="1" t="str">
        <f>IF(CAPTURE_DATA!AF262=0,"",CAPTURE_DATA!AF262)</f>
        <v/>
      </c>
      <c r="T261" s="16" t="str">
        <f>IF(B261="","",IF(B261="NBAT","",CAPTURE_DATA!A262))</f>
        <v/>
      </c>
      <c r="U261" s="1" t="str">
        <f>IF(CAPTURE_DATA!AG262=0,"",CAPTURE_DATA!AG262)</f>
        <v/>
      </c>
      <c r="V261" s="1" t="str">
        <f>IF(CAPTURE_DATA!AH262=0,"",CAPTURE_DATA!AH262)</f>
        <v/>
      </c>
      <c r="W261" s="1" t="str">
        <f>IFERROR(VLOOKUP(V261,CAPTURE_SITE_INFO!$B$3:$U$501,2,FALSE),"")</f>
        <v/>
      </c>
      <c r="X261" s="1" t="str">
        <f>IFERROR(VLOOKUP($V261,CAPTURE_SITE_INFO!$B$3:$U$501,3,FALSE),"")</f>
        <v/>
      </c>
      <c r="Y261" s="189" t="str">
        <f>IFERROR(VLOOKUP($V261,CAPTURE_SITE_INFO!$B$3:$U$501,4,FALSE),"")</f>
        <v/>
      </c>
      <c r="Z261" s="1" t="str">
        <f>IFERROR(VLOOKUP($V261,CAPTURE_SITE_INFO!$B$3:$U$501,5,FALSE),"")</f>
        <v/>
      </c>
      <c r="AA261" s="1" t="str">
        <f>IFERROR(VLOOKUP($V261,CAPTURE_SITE_INFO!$B$3:$U$501,6,FALSE),"")</f>
        <v/>
      </c>
      <c r="AB261" s="1" t="str">
        <f>IFERROR(VLOOKUP($V261,CAPTURE_SITE_INFO!$B$3:$U$501,7,FALSE),"")</f>
        <v/>
      </c>
      <c r="AC261" s="1" t="str">
        <f>IFERROR(VLOOKUP($V261,CAPTURE_SITE_INFO!$B$3:$U$501,8,FALSE),"")</f>
        <v/>
      </c>
      <c r="AD261" s="16" t="str">
        <f>IFERROR(VLOOKUP($V261,CAPTURE_SITE_INFO!$B$3:$U$501,9,FALSE),"")</f>
        <v/>
      </c>
      <c r="AE261" s="16" t="str">
        <f>IFERROR(VLOOKUP($V261,CAPTURE_SITE_INFO!$B$3:$U$501,10,FALSE),"")</f>
        <v/>
      </c>
      <c r="AF261" s="190" t="str">
        <f>IFERROR(VLOOKUP($V261,CAPTURE_SITE_INFO!$B$3:$U$501,11,FALSE),"")</f>
        <v/>
      </c>
      <c r="AG261" s="190" t="str">
        <f>IFERROR(VLOOKUP($V261,CAPTURE_SITE_INFO!$B$3:$U$501,12,FALSE),"")</f>
        <v/>
      </c>
      <c r="AH261" s="1" t="str">
        <f>IFERROR(VLOOKUP($V261,CAPTURE_SITE_INFO!$B$3:$U$501,13,FALSE),"")</f>
        <v/>
      </c>
      <c r="AI261" s="1" t="str">
        <f>IFERROR(VLOOKUP($V261,CAPTURE_SITE_INFO!$B$3:$U$501,14,FALSE),"")</f>
        <v/>
      </c>
      <c r="AJ261" s="1" t="str">
        <f>IFERROR(VLOOKUP($V261,CAPTURE_SITE_INFO!$B$3:$U$501,15,FALSE),"")</f>
        <v/>
      </c>
      <c r="AK261" s="1" t="str">
        <f>IFERROR(VLOOKUP($V261,CAPTURE_SITE_INFO!$B$3:$U$501,16,FALSE),"")</f>
        <v/>
      </c>
      <c r="AL261" s="1" t="str">
        <f>IFERROR(VLOOKUP($V261,CAPTURE_SITE_INFO!$B$3:$U$501,17,FALSE),"")</f>
        <v/>
      </c>
      <c r="AM261" s="1" t="str">
        <f>IFERROR(VLOOKUP($V261,CAPTURE_SITE_INFO!$B$3:$U$501,18,FALSE),"")</f>
        <v/>
      </c>
      <c r="AN261" s="1" t="str">
        <f>IFERROR(VLOOKUP($V261,CAPTURE_SITE_INFO!$B$3:$U$501,19,FALSE),"")</f>
        <v/>
      </c>
      <c r="AO261" s="1" t="str">
        <f>IFERROR(VLOOKUP($V261,CAPTURE_SITE_INFO!$B$3:$U$501,20,FALSE),"")</f>
        <v/>
      </c>
      <c r="AP261" s="1" t="str">
        <f>IFERROR(VLOOKUP($V261,CAPTURE_SITE_INFO!$B$3:$V$501,21,FALSE),"")</f>
        <v/>
      </c>
    </row>
    <row r="262" spans="1:42" x14ac:dyDescent="0.25">
      <c r="A262" s="1" t="str">
        <f t="shared" si="8"/>
        <v/>
      </c>
      <c r="B262" s="1" t="str">
        <f>IF(CAPTURE_DATA!O263="NOBATS___","NOBATS",IF(CAPTURE_DATA!O263="___","",CAPTURE_DATA!O263))</f>
        <v/>
      </c>
      <c r="C262" s="1" t="str">
        <f t="shared" si="9"/>
        <v/>
      </c>
      <c r="D262" s="1" t="str">
        <f>IF(CAPTURE_DATA!Q263 = 0,"",CAPTURE_DATA!Q263)</f>
        <v/>
      </c>
      <c r="E262" s="1" t="str">
        <f>IF(CAPTURE_DATA!R263 = 0,"",CAPTURE_DATA!R263)</f>
        <v/>
      </c>
      <c r="F262" s="1" t="str">
        <f>IF(CAPTURE_DATA!S263 = 0,"",CAPTURE_DATA!S263)</f>
        <v/>
      </c>
      <c r="G262" s="1" t="str">
        <f>IF(CAPTURE_DATA!T263=0,"",CAPTURE_DATA!T263)</f>
        <v/>
      </c>
      <c r="H262" s="1" t="str">
        <f>IF(CAPTURE_DATA!U263=0,"",CAPTURE_DATA!U263)</f>
        <v/>
      </c>
      <c r="I262" s="1" t="str">
        <f>IF(CAPTURE_DATA!V263=0,"",CAPTURE_DATA!V263)</f>
        <v/>
      </c>
      <c r="J262" s="1" t="str">
        <f>IF(CAPTURE_DATA!W263=0,"",CAPTURE_DATA!W263)</f>
        <v/>
      </c>
      <c r="K262" s="1" t="str">
        <f>IF(CAPTURE_DATA!X263="","",CAPTURE_DATA!X263)</f>
        <v/>
      </c>
      <c r="L262" s="1" t="str">
        <f>IF(CAPTURE_DATA!Y263="","",CAPTURE_DATA!Y263)</f>
        <v/>
      </c>
      <c r="M262" s="1" t="str">
        <f>IF(CAPTURE_DATA!Z263="","",CAPTURE_DATA!Z263)</f>
        <v/>
      </c>
      <c r="N262" s="1" t="str">
        <f>IF(CAPTURE_DATA!AA263=0,"",CAPTURE_DATA!AA263)</f>
        <v/>
      </c>
      <c r="O262" s="1" t="str">
        <f>IF(CAPTURE_DATA!AB263=0,"",CAPTURE_DATA!AB263)</f>
        <v/>
      </c>
      <c r="P262" s="1" t="str">
        <f>IF(CAPTURE_DATA!AC263="-","",CAPTURE_DATA!AC263)</f>
        <v/>
      </c>
      <c r="Q262" s="1" t="str">
        <f>IF(CAPTURE_DATA!AD263=0,"",CAPTURE_DATA!AD263)</f>
        <v/>
      </c>
      <c r="R262" s="1" t="str">
        <f>IF(CAPTURE_DATA!AE263=0,"",CAPTURE_DATA!AE263)</f>
        <v/>
      </c>
      <c r="S262" s="1" t="str">
        <f>IF(CAPTURE_DATA!AF263=0,"",CAPTURE_DATA!AF263)</f>
        <v/>
      </c>
      <c r="T262" s="16" t="str">
        <f>IF(B262="","",IF(B262="NBAT","",CAPTURE_DATA!A263))</f>
        <v/>
      </c>
      <c r="U262" s="1" t="str">
        <f>IF(CAPTURE_DATA!AG263=0,"",CAPTURE_DATA!AG263)</f>
        <v/>
      </c>
      <c r="V262" s="1" t="str">
        <f>IF(CAPTURE_DATA!AH263=0,"",CAPTURE_DATA!AH263)</f>
        <v/>
      </c>
      <c r="W262" s="1" t="str">
        <f>IFERROR(VLOOKUP(V262,CAPTURE_SITE_INFO!$B$3:$U$501,2,FALSE),"")</f>
        <v/>
      </c>
      <c r="X262" s="1" t="str">
        <f>IFERROR(VLOOKUP($V262,CAPTURE_SITE_INFO!$B$3:$U$501,3,FALSE),"")</f>
        <v/>
      </c>
      <c r="Y262" s="189" t="str">
        <f>IFERROR(VLOOKUP($V262,CAPTURE_SITE_INFO!$B$3:$U$501,4,FALSE),"")</f>
        <v/>
      </c>
      <c r="Z262" s="1" t="str">
        <f>IFERROR(VLOOKUP($V262,CAPTURE_SITE_INFO!$B$3:$U$501,5,FALSE),"")</f>
        <v/>
      </c>
      <c r="AA262" s="1" t="str">
        <f>IFERROR(VLOOKUP($V262,CAPTURE_SITE_INFO!$B$3:$U$501,6,FALSE),"")</f>
        <v/>
      </c>
      <c r="AB262" s="1" t="str">
        <f>IFERROR(VLOOKUP($V262,CAPTURE_SITE_INFO!$B$3:$U$501,7,FALSE),"")</f>
        <v/>
      </c>
      <c r="AC262" s="1" t="str">
        <f>IFERROR(VLOOKUP($V262,CAPTURE_SITE_INFO!$B$3:$U$501,8,FALSE),"")</f>
        <v/>
      </c>
      <c r="AD262" s="16" t="str">
        <f>IFERROR(VLOOKUP($V262,CAPTURE_SITE_INFO!$B$3:$U$501,9,FALSE),"")</f>
        <v/>
      </c>
      <c r="AE262" s="16" t="str">
        <f>IFERROR(VLOOKUP($V262,CAPTURE_SITE_INFO!$B$3:$U$501,10,FALSE),"")</f>
        <v/>
      </c>
      <c r="AF262" s="190" t="str">
        <f>IFERROR(VLOOKUP($V262,CAPTURE_SITE_INFO!$B$3:$U$501,11,FALSE),"")</f>
        <v/>
      </c>
      <c r="AG262" s="190" t="str">
        <f>IFERROR(VLOOKUP($V262,CAPTURE_SITE_INFO!$B$3:$U$501,12,FALSE),"")</f>
        <v/>
      </c>
      <c r="AH262" s="1" t="str">
        <f>IFERROR(VLOOKUP($V262,CAPTURE_SITE_INFO!$B$3:$U$501,13,FALSE),"")</f>
        <v/>
      </c>
      <c r="AI262" s="1" t="str">
        <f>IFERROR(VLOOKUP($V262,CAPTURE_SITE_INFO!$B$3:$U$501,14,FALSE),"")</f>
        <v/>
      </c>
      <c r="AJ262" s="1" t="str">
        <f>IFERROR(VLOOKUP($V262,CAPTURE_SITE_INFO!$B$3:$U$501,15,FALSE),"")</f>
        <v/>
      </c>
      <c r="AK262" s="1" t="str">
        <f>IFERROR(VLOOKUP($V262,CAPTURE_SITE_INFO!$B$3:$U$501,16,FALSE),"")</f>
        <v/>
      </c>
      <c r="AL262" s="1" t="str">
        <f>IFERROR(VLOOKUP($V262,CAPTURE_SITE_INFO!$B$3:$U$501,17,FALSE),"")</f>
        <v/>
      </c>
      <c r="AM262" s="1" t="str">
        <f>IFERROR(VLOOKUP($V262,CAPTURE_SITE_INFO!$B$3:$U$501,18,FALSE),"")</f>
        <v/>
      </c>
      <c r="AN262" s="1" t="str">
        <f>IFERROR(VLOOKUP($V262,CAPTURE_SITE_INFO!$B$3:$U$501,19,FALSE),"")</f>
        <v/>
      </c>
      <c r="AO262" s="1" t="str">
        <f>IFERROR(VLOOKUP($V262,CAPTURE_SITE_INFO!$B$3:$U$501,20,FALSE),"")</f>
        <v/>
      </c>
      <c r="AP262" s="1" t="str">
        <f>IFERROR(VLOOKUP($V262,CAPTURE_SITE_INFO!$B$3:$V$501,21,FALSE),"")</f>
        <v/>
      </c>
    </row>
    <row r="263" spans="1:42" x14ac:dyDescent="0.25">
      <c r="A263" s="1" t="str">
        <f t="shared" si="8"/>
        <v/>
      </c>
      <c r="B263" s="1" t="str">
        <f>IF(CAPTURE_DATA!O264="NOBATS___","NOBATS",IF(CAPTURE_DATA!O264="___","",CAPTURE_DATA!O264))</f>
        <v/>
      </c>
      <c r="C263" s="1" t="str">
        <f t="shared" si="9"/>
        <v/>
      </c>
      <c r="D263" s="1" t="str">
        <f>IF(CAPTURE_DATA!Q264 = 0,"",CAPTURE_DATA!Q264)</f>
        <v/>
      </c>
      <c r="E263" s="1" t="str">
        <f>IF(CAPTURE_DATA!R264 = 0,"",CAPTURE_DATA!R264)</f>
        <v/>
      </c>
      <c r="F263" s="1" t="str">
        <f>IF(CAPTURE_DATA!S264 = 0,"",CAPTURE_DATA!S264)</f>
        <v/>
      </c>
      <c r="G263" s="1" t="str">
        <f>IF(CAPTURE_DATA!T264=0,"",CAPTURE_DATA!T264)</f>
        <v/>
      </c>
      <c r="H263" s="1" t="str">
        <f>IF(CAPTURE_DATA!U264=0,"",CAPTURE_DATA!U264)</f>
        <v/>
      </c>
      <c r="I263" s="1" t="str">
        <f>IF(CAPTURE_DATA!V264=0,"",CAPTURE_DATA!V264)</f>
        <v/>
      </c>
      <c r="J263" s="1" t="str">
        <f>IF(CAPTURE_DATA!W264=0,"",CAPTURE_DATA!W264)</f>
        <v/>
      </c>
      <c r="K263" s="1" t="str">
        <f>IF(CAPTURE_DATA!X264="","",CAPTURE_DATA!X264)</f>
        <v/>
      </c>
      <c r="L263" s="1" t="str">
        <f>IF(CAPTURE_DATA!Y264="","",CAPTURE_DATA!Y264)</f>
        <v/>
      </c>
      <c r="M263" s="1" t="str">
        <f>IF(CAPTURE_DATA!Z264="","",CAPTURE_DATA!Z264)</f>
        <v/>
      </c>
      <c r="N263" s="1" t="str">
        <f>IF(CAPTURE_DATA!AA264=0,"",CAPTURE_DATA!AA264)</f>
        <v/>
      </c>
      <c r="O263" s="1" t="str">
        <f>IF(CAPTURE_DATA!AB264=0,"",CAPTURE_DATA!AB264)</f>
        <v/>
      </c>
      <c r="P263" s="1" t="str">
        <f>IF(CAPTURE_DATA!AC264="-","",CAPTURE_DATA!AC264)</f>
        <v/>
      </c>
      <c r="Q263" s="1" t="str">
        <f>IF(CAPTURE_DATA!AD264=0,"",CAPTURE_DATA!AD264)</f>
        <v/>
      </c>
      <c r="R263" s="1" t="str">
        <f>IF(CAPTURE_DATA!AE264=0,"",CAPTURE_DATA!AE264)</f>
        <v/>
      </c>
      <c r="S263" s="1" t="str">
        <f>IF(CAPTURE_DATA!AF264=0,"",CAPTURE_DATA!AF264)</f>
        <v/>
      </c>
      <c r="T263" s="16" t="str">
        <f>IF(B263="","",IF(B263="NBAT","",CAPTURE_DATA!A264))</f>
        <v/>
      </c>
      <c r="U263" s="1" t="str">
        <f>IF(CAPTURE_DATA!AG264=0,"",CAPTURE_DATA!AG264)</f>
        <v/>
      </c>
      <c r="V263" s="1" t="str">
        <f>IF(CAPTURE_DATA!AH264=0,"",CAPTURE_DATA!AH264)</f>
        <v/>
      </c>
      <c r="W263" s="1" t="str">
        <f>IFERROR(VLOOKUP(V263,CAPTURE_SITE_INFO!$B$3:$U$501,2,FALSE),"")</f>
        <v/>
      </c>
      <c r="X263" s="1" t="str">
        <f>IFERROR(VLOOKUP($V263,CAPTURE_SITE_INFO!$B$3:$U$501,3,FALSE),"")</f>
        <v/>
      </c>
      <c r="Y263" s="189" t="str">
        <f>IFERROR(VLOOKUP($V263,CAPTURE_SITE_INFO!$B$3:$U$501,4,FALSE),"")</f>
        <v/>
      </c>
      <c r="Z263" s="1" t="str">
        <f>IFERROR(VLOOKUP($V263,CAPTURE_SITE_INFO!$B$3:$U$501,5,FALSE),"")</f>
        <v/>
      </c>
      <c r="AA263" s="1" t="str">
        <f>IFERROR(VLOOKUP($V263,CAPTURE_SITE_INFO!$B$3:$U$501,6,FALSE),"")</f>
        <v/>
      </c>
      <c r="AB263" s="1" t="str">
        <f>IFERROR(VLOOKUP($V263,CAPTURE_SITE_INFO!$B$3:$U$501,7,FALSE),"")</f>
        <v/>
      </c>
      <c r="AC263" s="1" t="str">
        <f>IFERROR(VLOOKUP($V263,CAPTURE_SITE_INFO!$B$3:$U$501,8,FALSE),"")</f>
        <v/>
      </c>
      <c r="AD263" s="16" t="str">
        <f>IFERROR(VLOOKUP($V263,CAPTURE_SITE_INFO!$B$3:$U$501,9,FALSE),"")</f>
        <v/>
      </c>
      <c r="AE263" s="16" t="str">
        <f>IFERROR(VLOOKUP($V263,CAPTURE_SITE_INFO!$B$3:$U$501,10,FALSE),"")</f>
        <v/>
      </c>
      <c r="AF263" s="190" t="str">
        <f>IFERROR(VLOOKUP($V263,CAPTURE_SITE_INFO!$B$3:$U$501,11,FALSE),"")</f>
        <v/>
      </c>
      <c r="AG263" s="190" t="str">
        <f>IFERROR(VLOOKUP($V263,CAPTURE_SITE_INFO!$B$3:$U$501,12,FALSE),"")</f>
        <v/>
      </c>
      <c r="AH263" s="1" t="str">
        <f>IFERROR(VLOOKUP($V263,CAPTURE_SITE_INFO!$B$3:$U$501,13,FALSE),"")</f>
        <v/>
      </c>
      <c r="AI263" s="1" t="str">
        <f>IFERROR(VLOOKUP($V263,CAPTURE_SITE_INFO!$B$3:$U$501,14,FALSE),"")</f>
        <v/>
      </c>
      <c r="AJ263" s="1" t="str">
        <f>IFERROR(VLOOKUP($V263,CAPTURE_SITE_INFO!$B$3:$U$501,15,FALSE),"")</f>
        <v/>
      </c>
      <c r="AK263" s="1" t="str">
        <f>IFERROR(VLOOKUP($V263,CAPTURE_SITE_INFO!$B$3:$U$501,16,FALSE),"")</f>
        <v/>
      </c>
      <c r="AL263" s="1" t="str">
        <f>IFERROR(VLOOKUP($V263,CAPTURE_SITE_INFO!$B$3:$U$501,17,FALSE),"")</f>
        <v/>
      </c>
      <c r="AM263" s="1" t="str">
        <f>IFERROR(VLOOKUP($V263,CAPTURE_SITE_INFO!$B$3:$U$501,18,FALSE),"")</f>
        <v/>
      </c>
      <c r="AN263" s="1" t="str">
        <f>IFERROR(VLOOKUP($V263,CAPTURE_SITE_INFO!$B$3:$U$501,19,FALSE),"")</f>
        <v/>
      </c>
      <c r="AO263" s="1" t="str">
        <f>IFERROR(VLOOKUP($V263,CAPTURE_SITE_INFO!$B$3:$U$501,20,FALSE),"")</f>
        <v/>
      </c>
      <c r="AP263" s="1" t="str">
        <f>IFERROR(VLOOKUP($V263,CAPTURE_SITE_INFO!$B$3:$V$501,21,FALSE),"")</f>
        <v/>
      </c>
    </row>
    <row r="264" spans="1:42" x14ac:dyDescent="0.25">
      <c r="A264" s="1" t="str">
        <f t="shared" si="8"/>
        <v/>
      </c>
      <c r="B264" s="1" t="str">
        <f>IF(CAPTURE_DATA!O265="NOBATS___","NOBATS",IF(CAPTURE_DATA!O265="___","",CAPTURE_DATA!O265))</f>
        <v/>
      </c>
      <c r="C264" s="1" t="str">
        <f t="shared" si="9"/>
        <v/>
      </c>
      <c r="D264" s="1" t="str">
        <f>IF(CAPTURE_DATA!Q265 = 0,"",CAPTURE_DATA!Q265)</f>
        <v/>
      </c>
      <c r="E264" s="1" t="str">
        <f>IF(CAPTURE_DATA!R265 = 0,"",CAPTURE_DATA!R265)</f>
        <v/>
      </c>
      <c r="F264" s="1" t="str">
        <f>IF(CAPTURE_DATA!S265 = 0,"",CAPTURE_DATA!S265)</f>
        <v/>
      </c>
      <c r="G264" s="1" t="str">
        <f>IF(CAPTURE_DATA!T265=0,"",CAPTURE_DATA!T265)</f>
        <v/>
      </c>
      <c r="H264" s="1" t="str">
        <f>IF(CAPTURE_DATA!U265=0,"",CAPTURE_DATA!U265)</f>
        <v/>
      </c>
      <c r="I264" s="1" t="str">
        <f>IF(CAPTURE_DATA!V265=0,"",CAPTURE_DATA!V265)</f>
        <v/>
      </c>
      <c r="J264" s="1" t="str">
        <f>IF(CAPTURE_DATA!W265=0,"",CAPTURE_DATA!W265)</f>
        <v/>
      </c>
      <c r="K264" s="1" t="str">
        <f>IF(CAPTURE_DATA!X265="","",CAPTURE_DATA!X265)</f>
        <v/>
      </c>
      <c r="L264" s="1" t="str">
        <f>IF(CAPTURE_DATA!Y265="","",CAPTURE_DATA!Y265)</f>
        <v/>
      </c>
      <c r="M264" s="1" t="str">
        <f>IF(CAPTURE_DATA!Z265="","",CAPTURE_DATA!Z265)</f>
        <v/>
      </c>
      <c r="N264" s="1" t="str">
        <f>IF(CAPTURE_DATA!AA265=0,"",CAPTURE_DATA!AA265)</f>
        <v/>
      </c>
      <c r="O264" s="1" t="str">
        <f>IF(CAPTURE_DATA!AB265=0,"",CAPTURE_DATA!AB265)</f>
        <v/>
      </c>
      <c r="P264" s="1" t="str">
        <f>IF(CAPTURE_DATA!AC265="-","",CAPTURE_DATA!AC265)</f>
        <v/>
      </c>
      <c r="Q264" s="1" t="str">
        <f>IF(CAPTURE_DATA!AD265=0,"",CAPTURE_DATA!AD265)</f>
        <v/>
      </c>
      <c r="R264" s="1" t="str">
        <f>IF(CAPTURE_DATA!AE265=0,"",CAPTURE_DATA!AE265)</f>
        <v/>
      </c>
      <c r="S264" s="1" t="str">
        <f>IF(CAPTURE_DATA!AF265=0,"",CAPTURE_DATA!AF265)</f>
        <v/>
      </c>
      <c r="T264" s="16" t="str">
        <f>IF(B264="","",IF(B264="NBAT","",CAPTURE_DATA!A265))</f>
        <v/>
      </c>
      <c r="U264" s="1" t="str">
        <f>IF(CAPTURE_DATA!AG265=0,"",CAPTURE_DATA!AG265)</f>
        <v/>
      </c>
      <c r="V264" s="1" t="str">
        <f>IF(CAPTURE_DATA!AH265=0,"",CAPTURE_DATA!AH265)</f>
        <v/>
      </c>
      <c r="W264" s="1" t="str">
        <f>IFERROR(VLOOKUP(V264,CAPTURE_SITE_INFO!$B$3:$U$501,2,FALSE),"")</f>
        <v/>
      </c>
      <c r="X264" s="1" t="str">
        <f>IFERROR(VLOOKUP($V264,CAPTURE_SITE_INFO!$B$3:$U$501,3,FALSE),"")</f>
        <v/>
      </c>
      <c r="Y264" s="189" t="str">
        <f>IFERROR(VLOOKUP($V264,CAPTURE_SITE_INFO!$B$3:$U$501,4,FALSE),"")</f>
        <v/>
      </c>
      <c r="Z264" s="1" t="str">
        <f>IFERROR(VLOOKUP($V264,CAPTURE_SITE_INFO!$B$3:$U$501,5,FALSE),"")</f>
        <v/>
      </c>
      <c r="AA264" s="1" t="str">
        <f>IFERROR(VLOOKUP($V264,CAPTURE_SITE_INFO!$B$3:$U$501,6,FALSE),"")</f>
        <v/>
      </c>
      <c r="AB264" s="1" t="str">
        <f>IFERROR(VLOOKUP($V264,CAPTURE_SITE_INFO!$B$3:$U$501,7,FALSE),"")</f>
        <v/>
      </c>
      <c r="AC264" s="1" t="str">
        <f>IFERROR(VLOOKUP($V264,CAPTURE_SITE_INFO!$B$3:$U$501,8,FALSE),"")</f>
        <v/>
      </c>
      <c r="AD264" s="16" t="str">
        <f>IFERROR(VLOOKUP($V264,CAPTURE_SITE_INFO!$B$3:$U$501,9,FALSE),"")</f>
        <v/>
      </c>
      <c r="AE264" s="16" t="str">
        <f>IFERROR(VLOOKUP($V264,CAPTURE_SITE_INFO!$B$3:$U$501,10,FALSE),"")</f>
        <v/>
      </c>
      <c r="AF264" s="190" t="str">
        <f>IFERROR(VLOOKUP($V264,CAPTURE_SITE_INFO!$B$3:$U$501,11,FALSE),"")</f>
        <v/>
      </c>
      <c r="AG264" s="190" t="str">
        <f>IFERROR(VLOOKUP($V264,CAPTURE_SITE_INFO!$B$3:$U$501,12,FALSE),"")</f>
        <v/>
      </c>
      <c r="AH264" s="1" t="str">
        <f>IFERROR(VLOOKUP($V264,CAPTURE_SITE_INFO!$B$3:$U$501,13,FALSE),"")</f>
        <v/>
      </c>
      <c r="AI264" s="1" t="str">
        <f>IFERROR(VLOOKUP($V264,CAPTURE_SITE_INFO!$B$3:$U$501,14,FALSE),"")</f>
        <v/>
      </c>
      <c r="AJ264" s="1" t="str">
        <f>IFERROR(VLOOKUP($V264,CAPTURE_SITE_INFO!$B$3:$U$501,15,FALSE),"")</f>
        <v/>
      </c>
      <c r="AK264" s="1" t="str">
        <f>IFERROR(VLOOKUP($V264,CAPTURE_SITE_INFO!$B$3:$U$501,16,FALSE),"")</f>
        <v/>
      </c>
      <c r="AL264" s="1" t="str">
        <f>IFERROR(VLOOKUP($V264,CAPTURE_SITE_INFO!$B$3:$U$501,17,FALSE),"")</f>
        <v/>
      </c>
      <c r="AM264" s="1" t="str">
        <f>IFERROR(VLOOKUP($V264,CAPTURE_SITE_INFO!$B$3:$U$501,18,FALSE),"")</f>
        <v/>
      </c>
      <c r="AN264" s="1" t="str">
        <f>IFERROR(VLOOKUP($V264,CAPTURE_SITE_INFO!$B$3:$U$501,19,FALSE),"")</f>
        <v/>
      </c>
      <c r="AO264" s="1" t="str">
        <f>IFERROR(VLOOKUP($V264,CAPTURE_SITE_INFO!$B$3:$U$501,20,FALSE),"")</f>
        <v/>
      </c>
      <c r="AP264" s="1" t="str">
        <f>IFERROR(VLOOKUP($V264,CAPTURE_SITE_INFO!$B$3:$V$501,21,FALSE),"")</f>
        <v/>
      </c>
    </row>
    <row r="265" spans="1:42" x14ac:dyDescent="0.25">
      <c r="A265" s="1" t="str">
        <f t="shared" si="8"/>
        <v/>
      </c>
      <c r="B265" s="1" t="str">
        <f>IF(CAPTURE_DATA!O266="NOBATS___","NOBATS",IF(CAPTURE_DATA!O266="___","",CAPTURE_DATA!O266))</f>
        <v/>
      </c>
      <c r="C265" s="1" t="str">
        <f t="shared" si="9"/>
        <v/>
      </c>
      <c r="D265" s="1" t="str">
        <f>IF(CAPTURE_DATA!Q266 = 0,"",CAPTURE_DATA!Q266)</f>
        <v/>
      </c>
      <c r="E265" s="1" t="str">
        <f>IF(CAPTURE_DATA!R266 = 0,"",CAPTURE_DATA!R266)</f>
        <v/>
      </c>
      <c r="F265" s="1" t="str">
        <f>IF(CAPTURE_DATA!S266 = 0,"",CAPTURE_DATA!S266)</f>
        <v/>
      </c>
      <c r="G265" s="1" t="str">
        <f>IF(CAPTURE_DATA!T266=0,"",CAPTURE_DATA!T266)</f>
        <v/>
      </c>
      <c r="H265" s="1" t="str">
        <f>IF(CAPTURE_DATA!U266=0,"",CAPTURE_DATA!U266)</f>
        <v/>
      </c>
      <c r="I265" s="1" t="str">
        <f>IF(CAPTURE_DATA!V266=0,"",CAPTURE_DATA!V266)</f>
        <v/>
      </c>
      <c r="J265" s="1" t="str">
        <f>IF(CAPTURE_DATA!W266=0,"",CAPTURE_DATA!W266)</f>
        <v/>
      </c>
      <c r="K265" s="1" t="str">
        <f>IF(CAPTURE_DATA!X266="","",CAPTURE_DATA!X266)</f>
        <v/>
      </c>
      <c r="L265" s="1" t="str">
        <f>IF(CAPTURE_DATA!Y266="","",CAPTURE_DATA!Y266)</f>
        <v/>
      </c>
      <c r="M265" s="1" t="str">
        <f>IF(CAPTURE_DATA!Z266="","",CAPTURE_DATA!Z266)</f>
        <v/>
      </c>
      <c r="N265" s="1" t="str">
        <f>IF(CAPTURE_DATA!AA266=0,"",CAPTURE_DATA!AA266)</f>
        <v/>
      </c>
      <c r="O265" s="1" t="str">
        <f>IF(CAPTURE_DATA!AB266=0,"",CAPTURE_DATA!AB266)</f>
        <v/>
      </c>
      <c r="P265" s="1" t="str">
        <f>IF(CAPTURE_DATA!AC266="-","",CAPTURE_DATA!AC266)</f>
        <v/>
      </c>
      <c r="Q265" s="1" t="str">
        <f>IF(CAPTURE_DATA!AD266=0,"",CAPTURE_DATA!AD266)</f>
        <v/>
      </c>
      <c r="R265" s="1" t="str">
        <f>IF(CAPTURE_DATA!AE266=0,"",CAPTURE_DATA!AE266)</f>
        <v/>
      </c>
      <c r="S265" s="1" t="str">
        <f>IF(CAPTURE_DATA!AF266=0,"",CAPTURE_DATA!AF266)</f>
        <v/>
      </c>
      <c r="T265" s="16" t="str">
        <f>IF(B265="","",IF(B265="NBAT","",CAPTURE_DATA!A266))</f>
        <v/>
      </c>
      <c r="U265" s="1" t="str">
        <f>IF(CAPTURE_DATA!AG266=0,"",CAPTURE_DATA!AG266)</f>
        <v/>
      </c>
      <c r="V265" s="1" t="str">
        <f>IF(CAPTURE_DATA!AH266=0,"",CAPTURE_DATA!AH266)</f>
        <v/>
      </c>
      <c r="W265" s="1" t="str">
        <f>IFERROR(VLOOKUP(V265,CAPTURE_SITE_INFO!$B$3:$U$501,2,FALSE),"")</f>
        <v/>
      </c>
      <c r="X265" s="1" t="str">
        <f>IFERROR(VLOOKUP($V265,CAPTURE_SITE_INFO!$B$3:$U$501,3,FALSE),"")</f>
        <v/>
      </c>
      <c r="Y265" s="189" t="str">
        <f>IFERROR(VLOOKUP($V265,CAPTURE_SITE_INFO!$B$3:$U$501,4,FALSE),"")</f>
        <v/>
      </c>
      <c r="Z265" s="1" t="str">
        <f>IFERROR(VLOOKUP($V265,CAPTURE_SITE_INFO!$B$3:$U$501,5,FALSE),"")</f>
        <v/>
      </c>
      <c r="AA265" s="1" t="str">
        <f>IFERROR(VLOOKUP($V265,CAPTURE_SITE_INFO!$B$3:$U$501,6,FALSE),"")</f>
        <v/>
      </c>
      <c r="AB265" s="1" t="str">
        <f>IFERROR(VLOOKUP($V265,CAPTURE_SITE_INFO!$B$3:$U$501,7,FALSE),"")</f>
        <v/>
      </c>
      <c r="AC265" s="1" t="str">
        <f>IFERROR(VLOOKUP($V265,CAPTURE_SITE_INFO!$B$3:$U$501,8,FALSE),"")</f>
        <v/>
      </c>
      <c r="AD265" s="16" t="str">
        <f>IFERROR(VLOOKUP($V265,CAPTURE_SITE_INFO!$B$3:$U$501,9,FALSE),"")</f>
        <v/>
      </c>
      <c r="AE265" s="16" t="str">
        <f>IFERROR(VLOOKUP($V265,CAPTURE_SITE_INFO!$B$3:$U$501,10,FALSE),"")</f>
        <v/>
      </c>
      <c r="AF265" s="190" t="str">
        <f>IFERROR(VLOOKUP($V265,CAPTURE_SITE_INFO!$B$3:$U$501,11,FALSE),"")</f>
        <v/>
      </c>
      <c r="AG265" s="190" t="str">
        <f>IFERROR(VLOOKUP($V265,CAPTURE_SITE_INFO!$B$3:$U$501,12,FALSE),"")</f>
        <v/>
      </c>
      <c r="AH265" s="1" t="str">
        <f>IFERROR(VLOOKUP($V265,CAPTURE_SITE_INFO!$B$3:$U$501,13,FALSE),"")</f>
        <v/>
      </c>
      <c r="AI265" s="1" t="str">
        <f>IFERROR(VLOOKUP($V265,CAPTURE_SITE_INFO!$B$3:$U$501,14,FALSE),"")</f>
        <v/>
      </c>
      <c r="AJ265" s="1" t="str">
        <f>IFERROR(VLOOKUP($V265,CAPTURE_SITE_INFO!$B$3:$U$501,15,FALSE),"")</f>
        <v/>
      </c>
      <c r="AK265" s="1" t="str">
        <f>IFERROR(VLOOKUP($V265,CAPTURE_SITE_INFO!$B$3:$U$501,16,FALSE),"")</f>
        <v/>
      </c>
      <c r="AL265" s="1" t="str">
        <f>IFERROR(VLOOKUP($V265,CAPTURE_SITE_INFO!$B$3:$U$501,17,FALSE),"")</f>
        <v/>
      </c>
      <c r="AM265" s="1" t="str">
        <f>IFERROR(VLOOKUP($V265,CAPTURE_SITE_INFO!$B$3:$U$501,18,FALSE),"")</f>
        <v/>
      </c>
      <c r="AN265" s="1" t="str">
        <f>IFERROR(VLOOKUP($V265,CAPTURE_SITE_INFO!$B$3:$U$501,19,FALSE),"")</f>
        <v/>
      </c>
      <c r="AO265" s="1" t="str">
        <f>IFERROR(VLOOKUP($V265,CAPTURE_SITE_INFO!$B$3:$U$501,20,FALSE),"")</f>
        <v/>
      </c>
      <c r="AP265" s="1" t="str">
        <f>IFERROR(VLOOKUP($V265,CAPTURE_SITE_INFO!$B$3:$V$501,21,FALSE),"")</f>
        <v/>
      </c>
    </row>
    <row r="266" spans="1:42" x14ac:dyDescent="0.25">
      <c r="A266" s="1" t="str">
        <f t="shared" si="8"/>
        <v/>
      </c>
      <c r="B266" s="1" t="str">
        <f>IF(CAPTURE_DATA!O267="NOBATS___","NOBATS",IF(CAPTURE_DATA!O267="___","",CAPTURE_DATA!O267))</f>
        <v/>
      </c>
      <c r="C266" s="1" t="str">
        <f t="shared" si="9"/>
        <v/>
      </c>
      <c r="D266" s="1" t="str">
        <f>IF(CAPTURE_DATA!Q267 = 0,"",CAPTURE_DATA!Q267)</f>
        <v/>
      </c>
      <c r="E266" s="1" t="str">
        <f>IF(CAPTURE_DATA!R267 = 0,"",CAPTURE_DATA!R267)</f>
        <v/>
      </c>
      <c r="F266" s="1" t="str">
        <f>IF(CAPTURE_DATA!S267 = 0,"",CAPTURE_DATA!S267)</f>
        <v/>
      </c>
      <c r="G266" s="1" t="str">
        <f>IF(CAPTURE_DATA!T267=0,"",CAPTURE_DATA!T267)</f>
        <v/>
      </c>
      <c r="H266" s="1" t="str">
        <f>IF(CAPTURE_DATA!U267=0,"",CAPTURE_DATA!U267)</f>
        <v/>
      </c>
      <c r="I266" s="1" t="str">
        <f>IF(CAPTURE_DATA!V267=0,"",CAPTURE_DATA!V267)</f>
        <v/>
      </c>
      <c r="J266" s="1" t="str">
        <f>IF(CAPTURE_DATA!W267=0,"",CAPTURE_DATA!W267)</f>
        <v/>
      </c>
      <c r="K266" s="1" t="str">
        <f>IF(CAPTURE_DATA!X267="","",CAPTURE_DATA!X267)</f>
        <v/>
      </c>
      <c r="L266" s="1" t="str">
        <f>IF(CAPTURE_DATA!Y267="","",CAPTURE_DATA!Y267)</f>
        <v/>
      </c>
      <c r="M266" s="1" t="str">
        <f>IF(CAPTURE_DATA!Z267="","",CAPTURE_DATA!Z267)</f>
        <v/>
      </c>
      <c r="N266" s="1" t="str">
        <f>IF(CAPTURE_DATA!AA267=0,"",CAPTURE_DATA!AA267)</f>
        <v/>
      </c>
      <c r="O266" s="1" t="str">
        <f>IF(CAPTURE_DATA!AB267=0,"",CAPTURE_DATA!AB267)</f>
        <v/>
      </c>
      <c r="P266" s="1" t="str">
        <f>IF(CAPTURE_DATA!AC267="-","",CAPTURE_DATA!AC267)</f>
        <v/>
      </c>
      <c r="Q266" s="1" t="str">
        <f>IF(CAPTURE_DATA!AD267=0,"",CAPTURE_DATA!AD267)</f>
        <v/>
      </c>
      <c r="R266" s="1" t="str">
        <f>IF(CAPTURE_DATA!AE267=0,"",CAPTURE_DATA!AE267)</f>
        <v/>
      </c>
      <c r="S266" s="1" t="str">
        <f>IF(CAPTURE_DATA!AF267=0,"",CAPTURE_DATA!AF267)</f>
        <v/>
      </c>
      <c r="T266" s="16" t="str">
        <f>IF(B266="","",IF(B266="NBAT","",CAPTURE_DATA!A267))</f>
        <v/>
      </c>
      <c r="U266" s="1" t="str">
        <f>IF(CAPTURE_DATA!AG267=0,"",CAPTURE_DATA!AG267)</f>
        <v/>
      </c>
      <c r="V266" s="1" t="str">
        <f>IF(CAPTURE_DATA!AH267=0,"",CAPTURE_DATA!AH267)</f>
        <v/>
      </c>
      <c r="W266" s="1" t="str">
        <f>IFERROR(VLOOKUP(V266,CAPTURE_SITE_INFO!$B$3:$U$501,2,FALSE),"")</f>
        <v/>
      </c>
      <c r="X266" s="1" t="str">
        <f>IFERROR(VLOOKUP($V266,CAPTURE_SITE_INFO!$B$3:$U$501,3,FALSE),"")</f>
        <v/>
      </c>
      <c r="Y266" s="189" t="str">
        <f>IFERROR(VLOOKUP($V266,CAPTURE_SITE_INFO!$B$3:$U$501,4,FALSE),"")</f>
        <v/>
      </c>
      <c r="Z266" s="1" t="str">
        <f>IFERROR(VLOOKUP($V266,CAPTURE_SITE_INFO!$B$3:$U$501,5,FALSE),"")</f>
        <v/>
      </c>
      <c r="AA266" s="1" t="str">
        <f>IFERROR(VLOOKUP($V266,CAPTURE_SITE_INFO!$B$3:$U$501,6,FALSE),"")</f>
        <v/>
      </c>
      <c r="AB266" s="1" t="str">
        <f>IFERROR(VLOOKUP($V266,CAPTURE_SITE_INFO!$B$3:$U$501,7,FALSE),"")</f>
        <v/>
      </c>
      <c r="AC266" s="1" t="str">
        <f>IFERROR(VLOOKUP($V266,CAPTURE_SITE_INFO!$B$3:$U$501,8,FALSE),"")</f>
        <v/>
      </c>
      <c r="AD266" s="16" t="str">
        <f>IFERROR(VLOOKUP($V266,CAPTURE_SITE_INFO!$B$3:$U$501,9,FALSE),"")</f>
        <v/>
      </c>
      <c r="AE266" s="16" t="str">
        <f>IFERROR(VLOOKUP($V266,CAPTURE_SITE_INFO!$B$3:$U$501,10,FALSE),"")</f>
        <v/>
      </c>
      <c r="AF266" s="190" t="str">
        <f>IFERROR(VLOOKUP($V266,CAPTURE_SITE_INFO!$B$3:$U$501,11,FALSE),"")</f>
        <v/>
      </c>
      <c r="AG266" s="190" t="str">
        <f>IFERROR(VLOOKUP($V266,CAPTURE_SITE_INFO!$B$3:$U$501,12,FALSE),"")</f>
        <v/>
      </c>
      <c r="AH266" s="1" t="str">
        <f>IFERROR(VLOOKUP($V266,CAPTURE_SITE_INFO!$B$3:$U$501,13,FALSE),"")</f>
        <v/>
      </c>
      <c r="AI266" s="1" t="str">
        <f>IFERROR(VLOOKUP($V266,CAPTURE_SITE_INFO!$B$3:$U$501,14,FALSE),"")</f>
        <v/>
      </c>
      <c r="AJ266" s="1" t="str">
        <f>IFERROR(VLOOKUP($V266,CAPTURE_SITE_INFO!$B$3:$U$501,15,FALSE),"")</f>
        <v/>
      </c>
      <c r="AK266" s="1" t="str">
        <f>IFERROR(VLOOKUP($V266,CAPTURE_SITE_INFO!$B$3:$U$501,16,FALSE),"")</f>
        <v/>
      </c>
      <c r="AL266" s="1" t="str">
        <f>IFERROR(VLOOKUP($V266,CAPTURE_SITE_INFO!$B$3:$U$501,17,FALSE),"")</f>
        <v/>
      </c>
      <c r="AM266" s="1" t="str">
        <f>IFERROR(VLOOKUP($V266,CAPTURE_SITE_INFO!$B$3:$U$501,18,FALSE),"")</f>
        <v/>
      </c>
      <c r="AN266" s="1" t="str">
        <f>IFERROR(VLOOKUP($V266,CAPTURE_SITE_INFO!$B$3:$U$501,19,FALSE),"")</f>
        <v/>
      </c>
      <c r="AO266" s="1" t="str">
        <f>IFERROR(VLOOKUP($V266,CAPTURE_SITE_INFO!$B$3:$U$501,20,FALSE),"")</f>
        <v/>
      </c>
      <c r="AP266" s="1" t="str">
        <f>IFERROR(VLOOKUP($V266,CAPTURE_SITE_INFO!$B$3:$V$501,21,FALSE),"")</f>
        <v/>
      </c>
    </row>
    <row r="267" spans="1:42" x14ac:dyDescent="0.25">
      <c r="A267" s="1" t="str">
        <f t="shared" si="8"/>
        <v/>
      </c>
      <c r="B267" s="1" t="str">
        <f>IF(CAPTURE_DATA!O268="NOBATS___","NOBATS",IF(CAPTURE_DATA!O268="___","",CAPTURE_DATA!O268))</f>
        <v/>
      </c>
      <c r="C267" s="1" t="str">
        <f t="shared" si="9"/>
        <v/>
      </c>
      <c r="D267" s="1" t="str">
        <f>IF(CAPTURE_DATA!Q268 = 0,"",CAPTURE_DATA!Q268)</f>
        <v/>
      </c>
      <c r="E267" s="1" t="str">
        <f>IF(CAPTURE_DATA!R268 = 0,"",CAPTURE_DATA!R268)</f>
        <v/>
      </c>
      <c r="F267" s="1" t="str">
        <f>IF(CAPTURE_DATA!S268 = 0,"",CAPTURE_DATA!S268)</f>
        <v/>
      </c>
      <c r="G267" s="1" t="str">
        <f>IF(CAPTURE_DATA!T268=0,"",CAPTURE_DATA!T268)</f>
        <v/>
      </c>
      <c r="H267" s="1" t="str">
        <f>IF(CAPTURE_DATA!U268=0,"",CAPTURE_DATA!U268)</f>
        <v/>
      </c>
      <c r="I267" s="1" t="str">
        <f>IF(CAPTURE_DATA!V268=0,"",CAPTURE_DATA!V268)</f>
        <v/>
      </c>
      <c r="J267" s="1" t="str">
        <f>IF(CAPTURE_DATA!W268=0,"",CAPTURE_DATA!W268)</f>
        <v/>
      </c>
      <c r="K267" s="1" t="str">
        <f>IF(CAPTURE_DATA!X268="","",CAPTURE_DATA!X268)</f>
        <v/>
      </c>
      <c r="L267" s="1" t="str">
        <f>IF(CAPTURE_DATA!Y268="","",CAPTURE_DATA!Y268)</f>
        <v/>
      </c>
      <c r="M267" s="1" t="str">
        <f>IF(CAPTURE_DATA!Z268="","",CAPTURE_DATA!Z268)</f>
        <v/>
      </c>
      <c r="N267" s="1" t="str">
        <f>IF(CAPTURE_DATA!AA268=0,"",CAPTURE_DATA!AA268)</f>
        <v/>
      </c>
      <c r="O267" s="1" t="str">
        <f>IF(CAPTURE_DATA!AB268=0,"",CAPTURE_DATA!AB268)</f>
        <v/>
      </c>
      <c r="P267" s="1" t="str">
        <f>IF(CAPTURE_DATA!AC268="-","",CAPTURE_DATA!AC268)</f>
        <v/>
      </c>
      <c r="Q267" s="1" t="str">
        <f>IF(CAPTURE_DATA!AD268=0,"",CAPTURE_DATA!AD268)</f>
        <v/>
      </c>
      <c r="R267" s="1" t="str">
        <f>IF(CAPTURE_DATA!AE268=0,"",CAPTURE_DATA!AE268)</f>
        <v/>
      </c>
      <c r="S267" s="1" t="str">
        <f>IF(CAPTURE_DATA!AF268=0,"",CAPTURE_DATA!AF268)</f>
        <v/>
      </c>
      <c r="T267" s="16" t="str">
        <f>IF(B267="","",IF(B267="NBAT","",CAPTURE_DATA!A268))</f>
        <v/>
      </c>
      <c r="U267" s="1" t="str">
        <f>IF(CAPTURE_DATA!AG268=0,"",CAPTURE_DATA!AG268)</f>
        <v/>
      </c>
      <c r="V267" s="1" t="str">
        <f>IF(CAPTURE_DATA!AH268=0,"",CAPTURE_DATA!AH268)</f>
        <v/>
      </c>
      <c r="W267" s="1" t="str">
        <f>IFERROR(VLOOKUP(V267,CAPTURE_SITE_INFO!$B$3:$U$501,2,FALSE),"")</f>
        <v/>
      </c>
      <c r="X267" s="1" t="str">
        <f>IFERROR(VLOOKUP($V267,CAPTURE_SITE_INFO!$B$3:$U$501,3,FALSE),"")</f>
        <v/>
      </c>
      <c r="Y267" s="189" t="str">
        <f>IFERROR(VLOOKUP($V267,CAPTURE_SITE_INFO!$B$3:$U$501,4,FALSE),"")</f>
        <v/>
      </c>
      <c r="Z267" s="1" t="str">
        <f>IFERROR(VLOOKUP($V267,CAPTURE_SITE_INFO!$B$3:$U$501,5,FALSE),"")</f>
        <v/>
      </c>
      <c r="AA267" s="1" t="str">
        <f>IFERROR(VLOOKUP($V267,CAPTURE_SITE_INFO!$B$3:$U$501,6,FALSE),"")</f>
        <v/>
      </c>
      <c r="AB267" s="1" t="str">
        <f>IFERROR(VLOOKUP($V267,CAPTURE_SITE_INFO!$B$3:$U$501,7,FALSE),"")</f>
        <v/>
      </c>
      <c r="AC267" s="1" t="str">
        <f>IFERROR(VLOOKUP($V267,CAPTURE_SITE_INFO!$B$3:$U$501,8,FALSE),"")</f>
        <v/>
      </c>
      <c r="AD267" s="16" t="str">
        <f>IFERROR(VLOOKUP($V267,CAPTURE_SITE_INFO!$B$3:$U$501,9,FALSE),"")</f>
        <v/>
      </c>
      <c r="AE267" s="16" t="str">
        <f>IFERROR(VLOOKUP($V267,CAPTURE_SITE_INFO!$B$3:$U$501,10,FALSE),"")</f>
        <v/>
      </c>
      <c r="AF267" s="190" t="str">
        <f>IFERROR(VLOOKUP($V267,CAPTURE_SITE_INFO!$B$3:$U$501,11,FALSE),"")</f>
        <v/>
      </c>
      <c r="AG267" s="190" t="str">
        <f>IFERROR(VLOOKUP($V267,CAPTURE_SITE_INFO!$B$3:$U$501,12,FALSE),"")</f>
        <v/>
      </c>
      <c r="AH267" s="1" t="str">
        <f>IFERROR(VLOOKUP($V267,CAPTURE_SITE_INFO!$B$3:$U$501,13,FALSE),"")</f>
        <v/>
      </c>
      <c r="AI267" s="1" t="str">
        <f>IFERROR(VLOOKUP($V267,CAPTURE_SITE_INFO!$B$3:$U$501,14,FALSE),"")</f>
        <v/>
      </c>
      <c r="AJ267" s="1" t="str">
        <f>IFERROR(VLOOKUP($V267,CAPTURE_SITE_INFO!$B$3:$U$501,15,FALSE),"")</f>
        <v/>
      </c>
      <c r="AK267" s="1" t="str">
        <f>IFERROR(VLOOKUP($V267,CAPTURE_SITE_INFO!$B$3:$U$501,16,FALSE),"")</f>
        <v/>
      </c>
      <c r="AL267" s="1" t="str">
        <f>IFERROR(VLOOKUP($V267,CAPTURE_SITE_INFO!$B$3:$U$501,17,FALSE),"")</f>
        <v/>
      </c>
      <c r="AM267" s="1" t="str">
        <f>IFERROR(VLOOKUP($V267,CAPTURE_SITE_INFO!$B$3:$U$501,18,FALSE),"")</f>
        <v/>
      </c>
      <c r="AN267" s="1" t="str">
        <f>IFERROR(VLOOKUP($V267,CAPTURE_SITE_INFO!$B$3:$U$501,19,FALSE),"")</f>
        <v/>
      </c>
      <c r="AO267" s="1" t="str">
        <f>IFERROR(VLOOKUP($V267,CAPTURE_SITE_INFO!$B$3:$U$501,20,FALSE),"")</f>
        <v/>
      </c>
      <c r="AP267" s="1" t="str">
        <f>IFERROR(VLOOKUP($V267,CAPTURE_SITE_INFO!$B$3:$V$501,21,FALSE),"")</f>
        <v/>
      </c>
    </row>
    <row r="268" spans="1:42" x14ac:dyDescent="0.25">
      <c r="A268" s="1" t="str">
        <f t="shared" si="8"/>
        <v/>
      </c>
      <c r="B268" s="1" t="str">
        <f>IF(CAPTURE_DATA!O269="NOBATS___","NOBATS",IF(CAPTURE_DATA!O269="___","",CAPTURE_DATA!O269))</f>
        <v/>
      </c>
      <c r="C268" s="1" t="str">
        <f t="shared" si="9"/>
        <v/>
      </c>
      <c r="D268" s="1" t="str">
        <f>IF(CAPTURE_DATA!Q269 = 0,"",CAPTURE_DATA!Q269)</f>
        <v/>
      </c>
      <c r="E268" s="1" t="str">
        <f>IF(CAPTURE_DATA!R269 = 0,"",CAPTURE_DATA!R269)</f>
        <v/>
      </c>
      <c r="F268" s="1" t="str">
        <f>IF(CAPTURE_DATA!S269 = 0,"",CAPTURE_DATA!S269)</f>
        <v/>
      </c>
      <c r="G268" s="1" t="str">
        <f>IF(CAPTURE_DATA!T269=0,"",CAPTURE_DATA!T269)</f>
        <v/>
      </c>
      <c r="H268" s="1" t="str">
        <f>IF(CAPTURE_DATA!U269=0,"",CAPTURE_DATA!U269)</f>
        <v/>
      </c>
      <c r="I268" s="1" t="str">
        <f>IF(CAPTURE_DATA!V269=0,"",CAPTURE_DATA!V269)</f>
        <v/>
      </c>
      <c r="J268" s="1" t="str">
        <f>IF(CAPTURE_DATA!W269=0,"",CAPTURE_DATA!W269)</f>
        <v/>
      </c>
      <c r="K268" s="1" t="str">
        <f>IF(CAPTURE_DATA!X269="","",CAPTURE_DATA!X269)</f>
        <v/>
      </c>
      <c r="L268" s="1" t="str">
        <f>IF(CAPTURE_DATA!Y269="","",CAPTURE_DATA!Y269)</f>
        <v/>
      </c>
      <c r="M268" s="1" t="str">
        <f>IF(CAPTURE_DATA!Z269="","",CAPTURE_DATA!Z269)</f>
        <v/>
      </c>
      <c r="N268" s="1" t="str">
        <f>IF(CAPTURE_DATA!AA269=0,"",CAPTURE_DATA!AA269)</f>
        <v/>
      </c>
      <c r="O268" s="1" t="str">
        <f>IF(CAPTURE_DATA!AB269=0,"",CAPTURE_DATA!AB269)</f>
        <v/>
      </c>
      <c r="P268" s="1" t="str">
        <f>IF(CAPTURE_DATA!AC269="-","",CAPTURE_DATA!AC269)</f>
        <v/>
      </c>
      <c r="Q268" s="1" t="str">
        <f>IF(CAPTURE_DATA!AD269=0,"",CAPTURE_DATA!AD269)</f>
        <v/>
      </c>
      <c r="R268" s="1" t="str">
        <f>IF(CAPTURE_DATA!AE269=0,"",CAPTURE_DATA!AE269)</f>
        <v/>
      </c>
      <c r="S268" s="1" t="str">
        <f>IF(CAPTURE_DATA!AF269=0,"",CAPTURE_DATA!AF269)</f>
        <v/>
      </c>
      <c r="T268" s="16" t="str">
        <f>IF(B268="","",IF(B268="NBAT","",CAPTURE_DATA!A269))</f>
        <v/>
      </c>
      <c r="U268" s="1" t="str">
        <f>IF(CAPTURE_DATA!AG269=0,"",CAPTURE_DATA!AG269)</f>
        <v/>
      </c>
      <c r="V268" s="1" t="str">
        <f>IF(CAPTURE_DATA!AH269=0,"",CAPTURE_DATA!AH269)</f>
        <v/>
      </c>
      <c r="W268" s="1" t="str">
        <f>IFERROR(VLOOKUP(V268,CAPTURE_SITE_INFO!$B$3:$U$501,2,FALSE),"")</f>
        <v/>
      </c>
      <c r="X268" s="1" t="str">
        <f>IFERROR(VLOOKUP($V268,CAPTURE_SITE_INFO!$B$3:$U$501,3,FALSE),"")</f>
        <v/>
      </c>
      <c r="Y268" s="189" t="str">
        <f>IFERROR(VLOOKUP($V268,CAPTURE_SITE_INFO!$B$3:$U$501,4,FALSE),"")</f>
        <v/>
      </c>
      <c r="Z268" s="1" t="str">
        <f>IFERROR(VLOOKUP($V268,CAPTURE_SITE_INFO!$B$3:$U$501,5,FALSE),"")</f>
        <v/>
      </c>
      <c r="AA268" s="1" t="str">
        <f>IFERROR(VLOOKUP($V268,CAPTURE_SITE_INFO!$B$3:$U$501,6,FALSE),"")</f>
        <v/>
      </c>
      <c r="AB268" s="1" t="str">
        <f>IFERROR(VLOOKUP($V268,CAPTURE_SITE_INFO!$B$3:$U$501,7,FALSE),"")</f>
        <v/>
      </c>
      <c r="AC268" s="1" t="str">
        <f>IFERROR(VLOOKUP($V268,CAPTURE_SITE_INFO!$B$3:$U$501,8,FALSE),"")</f>
        <v/>
      </c>
      <c r="AD268" s="16" t="str">
        <f>IFERROR(VLOOKUP($V268,CAPTURE_SITE_INFO!$B$3:$U$501,9,FALSE),"")</f>
        <v/>
      </c>
      <c r="AE268" s="16" t="str">
        <f>IFERROR(VLOOKUP($V268,CAPTURE_SITE_INFO!$B$3:$U$501,10,FALSE),"")</f>
        <v/>
      </c>
      <c r="AF268" s="190" t="str">
        <f>IFERROR(VLOOKUP($V268,CAPTURE_SITE_INFO!$B$3:$U$501,11,FALSE),"")</f>
        <v/>
      </c>
      <c r="AG268" s="190" t="str">
        <f>IFERROR(VLOOKUP($V268,CAPTURE_SITE_INFO!$B$3:$U$501,12,FALSE),"")</f>
        <v/>
      </c>
      <c r="AH268" s="1" t="str">
        <f>IFERROR(VLOOKUP($V268,CAPTURE_SITE_INFO!$B$3:$U$501,13,FALSE),"")</f>
        <v/>
      </c>
      <c r="AI268" s="1" t="str">
        <f>IFERROR(VLOOKUP($V268,CAPTURE_SITE_INFO!$B$3:$U$501,14,FALSE),"")</f>
        <v/>
      </c>
      <c r="AJ268" s="1" t="str">
        <f>IFERROR(VLOOKUP($V268,CAPTURE_SITE_INFO!$B$3:$U$501,15,FALSE),"")</f>
        <v/>
      </c>
      <c r="AK268" s="1" t="str">
        <f>IFERROR(VLOOKUP($V268,CAPTURE_SITE_INFO!$B$3:$U$501,16,FALSE),"")</f>
        <v/>
      </c>
      <c r="AL268" s="1" t="str">
        <f>IFERROR(VLOOKUP($V268,CAPTURE_SITE_INFO!$B$3:$U$501,17,FALSE),"")</f>
        <v/>
      </c>
      <c r="AM268" s="1" t="str">
        <f>IFERROR(VLOOKUP($V268,CAPTURE_SITE_INFO!$B$3:$U$501,18,FALSE),"")</f>
        <v/>
      </c>
      <c r="AN268" s="1" t="str">
        <f>IFERROR(VLOOKUP($V268,CAPTURE_SITE_INFO!$B$3:$U$501,19,FALSE),"")</f>
        <v/>
      </c>
      <c r="AO268" s="1" t="str">
        <f>IFERROR(VLOOKUP($V268,CAPTURE_SITE_INFO!$B$3:$U$501,20,FALSE),"")</f>
        <v/>
      </c>
      <c r="AP268" s="1" t="str">
        <f>IFERROR(VLOOKUP($V268,CAPTURE_SITE_INFO!$B$3:$V$501,21,FALSE),"")</f>
        <v/>
      </c>
    </row>
    <row r="269" spans="1:42" x14ac:dyDescent="0.25">
      <c r="A269" s="1" t="str">
        <f t="shared" si="8"/>
        <v/>
      </c>
      <c r="B269" s="1" t="str">
        <f>IF(CAPTURE_DATA!O270="NOBATS___","NOBATS",IF(CAPTURE_DATA!O270="___","",CAPTURE_DATA!O270))</f>
        <v/>
      </c>
      <c r="C269" s="1" t="str">
        <f t="shared" si="9"/>
        <v/>
      </c>
      <c r="D269" s="1" t="str">
        <f>IF(CAPTURE_DATA!Q270 = 0,"",CAPTURE_DATA!Q270)</f>
        <v/>
      </c>
      <c r="E269" s="1" t="str">
        <f>IF(CAPTURE_DATA!R270 = 0,"",CAPTURE_DATA!R270)</f>
        <v/>
      </c>
      <c r="F269" s="1" t="str">
        <f>IF(CAPTURE_DATA!S270 = 0,"",CAPTURE_DATA!S270)</f>
        <v/>
      </c>
      <c r="G269" s="1" t="str">
        <f>IF(CAPTURE_DATA!T270=0,"",CAPTURE_DATA!T270)</f>
        <v/>
      </c>
      <c r="H269" s="1" t="str">
        <f>IF(CAPTURE_DATA!U270=0,"",CAPTURE_DATA!U270)</f>
        <v/>
      </c>
      <c r="I269" s="1" t="str">
        <f>IF(CAPTURE_DATA!V270=0,"",CAPTURE_DATA!V270)</f>
        <v/>
      </c>
      <c r="J269" s="1" t="str">
        <f>IF(CAPTURE_DATA!W270=0,"",CAPTURE_DATA!W270)</f>
        <v/>
      </c>
      <c r="K269" s="1" t="str">
        <f>IF(CAPTURE_DATA!X270="","",CAPTURE_DATA!X270)</f>
        <v/>
      </c>
      <c r="L269" s="1" t="str">
        <f>IF(CAPTURE_DATA!Y270="","",CAPTURE_DATA!Y270)</f>
        <v/>
      </c>
      <c r="M269" s="1" t="str">
        <f>IF(CAPTURE_DATA!Z270="","",CAPTURE_DATA!Z270)</f>
        <v/>
      </c>
      <c r="N269" s="1" t="str">
        <f>IF(CAPTURE_DATA!AA270=0,"",CAPTURE_DATA!AA270)</f>
        <v/>
      </c>
      <c r="O269" s="1" t="str">
        <f>IF(CAPTURE_DATA!AB270=0,"",CAPTURE_DATA!AB270)</f>
        <v/>
      </c>
      <c r="P269" s="1" t="str">
        <f>IF(CAPTURE_DATA!AC270="-","",CAPTURE_DATA!AC270)</f>
        <v/>
      </c>
      <c r="Q269" s="1" t="str">
        <f>IF(CAPTURE_DATA!AD270=0,"",CAPTURE_DATA!AD270)</f>
        <v/>
      </c>
      <c r="R269" s="1" t="str">
        <f>IF(CAPTURE_DATA!AE270=0,"",CAPTURE_DATA!AE270)</f>
        <v/>
      </c>
      <c r="S269" s="1" t="str">
        <f>IF(CAPTURE_DATA!AF270=0,"",CAPTURE_DATA!AF270)</f>
        <v/>
      </c>
      <c r="T269" s="16" t="str">
        <f>IF(B269="","",IF(B269="NBAT","",CAPTURE_DATA!A270))</f>
        <v/>
      </c>
      <c r="U269" s="1" t="str">
        <f>IF(CAPTURE_DATA!AG270=0,"",CAPTURE_DATA!AG270)</f>
        <v/>
      </c>
      <c r="V269" s="1" t="str">
        <f>IF(CAPTURE_DATA!AH270=0,"",CAPTURE_DATA!AH270)</f>
        <v/>
      </c>
      <c r="W269" s="1" t="str">
        <f>IFERROR(VLOOKUP(V269,CAPTURE_SITE_INFO!$B$3:$U$501,2,FALSE),"")</f>
        <v/>
      </c>
      <c r="X269" s="1" t="str">
        <f>IFERROR(VLOOKUP($V269,CAPTURE_SITE_INFO!$B$3:$U$501,3,FALSE),"")</f>
        <v/>
      </c>
      <c r="Y269" s="189" t="str">
        <f>IFERROR(VLOOKUP($V269,CAPTURE_SITE_INFO!$B$3:$U$501,4,FALSE),"")</f>
        <v/>
      </c>
      <c r="Z269" s="1" t="str">
        <f>IFERROR(VLOOKUP($V269,CAPTURE_SITE_INFO!$B$3:$U$501,5,FALSE),"")</f>
        <v/>
      </c>
      <c r="AA269" s="1" t="str">
        <f>IFERROR(VLOOKUP($V269,CAPTURE_SITE_INFO!$B$3:$U$501,6,FALSE),"")</f>
        <v/>
      </c>
      <c r="AB269" s="1" t="str">
        <f>IFERROR(VLOOKUP($V269,CAPTURE_SITE_INFO!$B$3:$U$501,7,FALSE),"")</f>
        <v/>
      </c>
      <c r="AC269" s="1" t="str">
        <f>IFERROR(VLOOKUP($V269,CAPTURE_SITE_INFO!$B$3:$U$501,8,FALSE),"")</f>
        <v/>
      </c>
      <c r="AD269" s="16" t="str">
        <f>IFERROR(VLOOKUP($V269,CAPTURE_SITE_INFO!$B$3:$U$501,9,FALSE),"")</f>
        <v/>
      </c>
      <c r="AE269" s="16" t="str">
        <f>IFERROR(VLOOKUP($V269,CAPTURE_SITE_INFO!$B$3:$U$501,10,FALSE),"")</f>
        <v/>
      </c>
      <c r="AF269" s="190" t="str">
        <f>IFERROR(VLOOKUP($V269,CAPTURE_SITE_INFO!$B$3:$U$501,11,FALSE),"")</f>
        <v/>
      </c>
      <c r="AG269" s="190" t="str">
        <f>IFERROR(VLOOKUP($V269,CAPTURE_SITE_INFO!$B$3:$U$501,12,FALSE),"")</f>
        <v/>
      </c>
      <c r="AH269" s="1" t="str">
        <f>IFERROR(VLOOKUP($V269,CAPTURE_SITE_INFO!$B$3:$U$501,13,FALSE),"")</f>
        <v/>
      </c>
      <c r="AI269" s="1" t="str">
        <f>IFERROR(VLOOKUP($V269,CAPTURE_SITE_INFO!$B$3:$U$501,14,FALSE),"")</f>
        <v/>
      </c>
      <c r="AJ269" s="1" t="str">
        <f>IFERROR(VLOOKUP($V269,CAPTURE_SITE_INFO!$B$3:$U$501,15,FALSE),"")</f>
        <v/>
      </c>
      <c r="AK269" s="1" t="str">
        <f>IFERROR(VLOOKUP($V269,CAPTURE_SITE_INFO!$B$3:$U$501,16,FALSE),"")</f>
        <v/>
      </c>
      <c r="AL269" s="1" t="str">
        <f>IFERROR(VLOOKUP($V269,CAPTURE_SITE_INFO!$B$3:$U$501,17,FALSE),"")</f>
        <v/>
      </c>
      <c r="AM269" s="1" t="str">
        <f>IFERROR(VLOOKUP($V269,CAPTURE_SITE_INFO!$B$3:$U$501,18,FALSE),"")</f>
        <v/>
      </c>
      <c r="AN269" s="1" t="str">
        <f>IFERROR(VLOOKUP($V269,CAPTURE_SITE_INFO!$B$3:$U$501,19,FALSE),"")</f>
        <v/>
      </c>
      <c r="AO269" s="1" t="str">
        <f>IFERROR(VLOOKUP($V269,CAPTURE_SITE_INFO!$B$3:$U$501,20,FALSE),"")</f>
        <v/>
      </c>
      <c r="AP269" s="1" t="str">
        <f>IFERROR(VLOOKUP($V269,CAPTURE_SITE_INFO!$B$3:$V$501,21,FALSE),"")</f>
        <v/>
      </c>
    </row>
    <row r="270" spans="1:42" x14ac:dyDescent="0.25">
      <c r="A270" s="1" t="str">
        <f t="shared" si="8"/>
        <v/>
      </c>
      <c r="B270" s="1" t="str">
        <f>IF(CAPTURE_DATA!O271="NOBATS___","NOBATS",IF(CAPTURE_DATA!O271="___","",CAPTURE_DATA!O271))</f>
        <v/>
      </c>
      <c r="C270" s="1" t="str">
        <f t="shared" si="9"/>
        <v/>
      </c>
      <c r="D270" s="1" t="str">
        <f>IF(CAPTURE_DATA!Q271 = 0,"",CAPTURE_DATA!Q271)</f>
        <v/>
      </c>
      <c r="E270" s="1" t="str">
        <f>IF(CAPTURE_DATA!R271 = 0,"",CAPTURE_DATA!R271)</f>
        <v/>
      </c>
      <c r="F270" s="1" t="str">
        <f>IF(CAPTURE_DATA!S271 = 0,"",CAPTURE_DATA!S271)</f>
        <v/>
      </c>
      <c r="G270" s="1" t="str">
        <f>IF(CAPTURE_DATA!T271=0,"",CAPTURE_DATA!T271)</f>
        <v/>
      </c>
      <c r="H270" s="1" t="str">
        <f>IF(CAPTURE_DATA!U271=0,"",CAPTURE_DATA!U271)</f>
        <v/>
      </c>
      <c r="I270" s="1" t="str">
        <f>IF(CAPTURE_DATA!V271=0,"",CAPTURE_DATA!V271)</f>
        <v/>
      </c>
      <c r="J270" s="1" t="str">
        <f>IF(CAPTURE_DATA!W271=0,"",CAPTURE_DATA!W271)</f>
        <v/>
      </c>
      <c r="K270" s="1" t="str">
        <f>IF(CAPTURE_DATA!X271="","",CAPTURE_DATA!X271)</f>
        <v/>
      </c>
      <c r="L270" s="1" t="str">
        <f>IF(CAPTURE_DATA!Y271="","",CAPTURE_DATA!Y271)</f>
        <v/>
      </c>
      <c r="M270" s="1" t="str">
        <f>IF(CAPTURE_DATA!Z271="","",CAPTURE_DATA!Z271)</f>
        <v/>
      </c>
      <c r="N270" s="1" t="str">
        <f>IF(CAPTURE_DATA!AA271=0,"",CAPTURE_DATA!AA271)</f>
        <v/>
      </c>
      <c r="O270" s="1" t="str">
        <f>IF(CAPTURE_DATA!AB271=0,"",CAPTURE_DATA!AB271)</f>
        <v/>
      </c>
      <c r="P270" s="1" t="str">
        <f>IF(CAPTURE_DATA!AC271="-","",CAPTURE_DATA!AC271)</f>
        <v/>
      </c>
      <c r="Q270" s="1" t="str">
        <f>IF(CAPTURE_DATA!AD271=0,"",CAPTURE_DATA!AD271)</f>
        <v/>
      </c>
      <c r="R270" s="1" t="str">
        <f>IF(CAPTURE_DATA!AE271=0,"",CAPTURE_DATA!AE271)</f>
        <v/>
      </c>
      <c r="S270" s="1" t="str">
        <f>IF(CAPTURE_DATA!AF271=0,"",CAPTURE_DATA!AF271)</f>
        <v/>
      </c>
      <c r="T270" s="16" t="str">
        <f>IF(B270="","",IF(B270="NBAT","",CAPTURE_DATA!A271))</f>
        <v/>
      </c>
      <c r="U270" s="1" t="str">
        <f>IF(CAPTURE_DATA!AG271=0,"",CAPTURE_DATA!AG271)</f>
        <v/>
      </c>
      <c r="V270" s="1" t="str">
        <f>IF(CAPTURE_DATA!AH271=0,"",CAPTURE_DATA!AH271)</f>
        <v/>
      </c>
      <c r="W270" s="1" t="str">
        <f>IFERROR(VLOOKUP(V270,CAPTURE_SITE_INFO!$B$3:$U$501,2,FALSE),"")</f>
        <v/>
      </c>
      <c r="X270" s="1" t="str">
        <f>IFERROR(VLOOKUP($V270,CAPTURE_SITE_INFO!$B$3:$U$501,3,FALSE),"")</f>
        <v/>
      </c>
      <c r="Y270" s="189" t="str">
        <f>IFERROR(VLOOKUP($V270,CAPTURE_SITE_INFO!$B$3:$U$501,4,FALSE),"")</f>
        <v/>
      </c>
      <c r="Z270" s="1" t="str">
        <f>IFERROR(VLOOKUP($V270,CAPTURE_SITE_INFO!$B$3:$U$501,5,FALSE),"")</f>
        <v/>
      </c>
      <c r="AA270" s="1" t="str">
        <f>IFERROR(VLOOKUP($V270,CAPTURE_SITE_INFO!$B$3:$U$501,6,FALSE),"")</f>
        <v/>
      </c>
      <c r="AB270" s="1" t="str">
        <f>IFERROR(VLOOKUP($V270,CAPTURE_SITE_INFO!$B$3:$U$501,7,FALSE),"")</f>
        <v/>
      </c>
      <c r="AC270" s="1" t="str">
        <f>IFERROR(VLOOKUP($V270,CAPTURE_SITE_INFO!$B$3:$U$501,8,FALSE),"")</f>
        <v/>
      </c>
      <c r="AD270" s="16" t="str">
        <f>IFERROR(VLOOKUP($V270,CAPTURE_SITE_INFO!$B$3:$U$501,9,FALSE),"")</f>
        <v/>
      </c>
      <c r="AE270" s="16" t="str">
        <f>IFERROR(VLOOKUP($V270,CAPTURE_SITE_INFO!$B$3:$U$501,10,FALSE),"")</f>
        <v/>
      </c>
      <c r="AF270" s="190" t="str">
        <f>IFERROR(VLOOKUP($V270,CAPTURE_SITE_INFO!$B$3:$U$501,11,FALSE),"")</f>
        <v/>
      </c>
      <c r="AG270" s="190" t="str">
        <f>IFERROR(VLOOKUP($V270,CAPTURE_SITE_INFO!$B$3:$U$501,12,FALSE),"")</f>
        <v/>
      </c>
      <c r="AH270" s="1" t="str">
        <f>IFERROR(VLOOKUP($V270,CAPTURE_SITE_INFO!$B$3:$U$501,13,FALSE),"")</f>
        <v/>
      </c>
      <c r="AI270" s="1" t="str">
        <f>IFERROR(VLOOKUP($V270,CAPTURE_SITE_INFO!$B$3:$U$501,14,FALSE),"")</f>
        <v/>
      </c>
      <c r="AJ270" s="1" t="str">
        <f>IFERROR(VLOOKUP($V270,CAPTURE_SITE_INFO!$B$3:$U$501,15,FALSE),"")</f>
        <v/>
      </c>
      <c r="AK270" s="1" t="str">
        <f>IFERROR(VLOOKUP($V270,CAPTURE_SITE_INFO!$B$3:$U$501,16,FALSE),"")</f>
        <v/>
      </c>
      <c r="AL270" s="1" t="str">
        <f>IFERROR(VLOOKUP($V270,CAPTURE_SITE_INFO!$B$3:$U$501,17,FALSE),"")</f>
        <v/>
      </c>
      <c r="AM270" s="1" t="str">
        <f>IFERROR(VLOOKUP($V270,CAPTURE_SITE_INFO!$B$3:$U$501,18,FALSE),"")</f>
        <v/>
      </c>
      <c r="AN270" s="1" t="str">
        <f>IFERROR(VLOOKUP($V270,CAPTURE_SITE_INFO!$B$3:$U$501,19,FALSE),"")</f>
        <v/>
      </c>
      <c r="AO270" s="1" t="str">
        <f>IFERROR(VLOOKUP($V270,CAPTURE_SITE_INFO!$B$3:$U$501,20,FALSE),"")</f>
        <v/>
      </c>
      <c r="AP270" s="1" t="str">
        <f>IFERROR(VLOOKUP($V270,CAPTURE_SITE_INFO!$B$3:$V$501,21,FALSE),"")</f>
        <v/>
      </c>
    </row>
    <row r="271" spans="1:42" x14ac:dyDescent="0.25">
      <c r="A271" s="1" t="str">
        <f t="shared" si="8"/>
        <v/>
      </c>
      <c r="B271" s="1" t="str">
        <f>IF(CAPTURE_DATA!O272="NOBATS___","NOBATS",IF(CAPTURE_DATA!O272="___","",CAPTURE_DATA!O272))</f>
        <v/>
      </c>
      <c r="C271" s="1" t="str">
        <f t="shared" si="9"/>
        <v/>
      </c>
      <c r="D271" s="1" t="str">
        <f>IF(CAPTURE_DATA!Q272 = 0,"",CAPTURE_DATA!Q272)</f>
        <v/>
      </c>
      <c r="E271" s="1" t="str">
        <f>IF(CAPTURE_DATA!R272 = 0,"",CAPTURE_DATA!R272)</f>
        <v/>
      </c>
      <c r="F271" s="1" t="str">
        <f>IF(CAPTURE_DATA!S272 = 0,"",CAPTURE_DATA!S272)</f>
        <v/>
      </c>
      <c r="G271" s="1" t="str">
        <f>IF(CAPTURE_DATA!T272=0,"",CAPTURE_DATA!T272)</f>
        <v/>
      </c>
      <c r="H271" s="1" t="str">
        <f>IF(CAPTURE_DATA!U272=0,"",CAPTURE_DATA!U272)</f>
        <v/>
      </c>
      <c r="I271" s="1" t="str">
        <f>IF(CAPTURE_DATA!V272=0,"",CAPTURE_DATA!V272)</f>
        <v/>
      </c>
      <c r="J271" s="1" t="str">
        <f>IF(CAPTURE_DATA!W272=0,"",CAPTURE_DATA!W272)</f>
        <v/>
      </c>
      <c r="K271" s="1" t="str">
        <f>IF(CAPTURE_DATA!X272="","",CAPTURE_DATA!X272)</f>
        <v/>
      </c>
      <c r="L271" s="1" t="str">
        <f>IF(CAPTURE_DATA!Y272="","",CAPTURE_DATA!Y272)</f>
        <v/>
      </c>
      <c r="M271" s="1" t="str">
        <f>IF(CAPTURE_DATA!Z272="","",CAPTURE_DATA!Z272)</f>
        <v/>
      </c>
      <c r="N271" s="1" t="str">
        <f>IF(CAPTURE_DATA!AA272=0,"",CAPTURE_DATA!AA272)</f>
        <v/>
      </c>
      <c r="O271" s="1" t="str">
        <f>IF(CAPTURE_DATA!AB272=0,"",CAPTURE_DATA!AB272)</f>
        <v/>
      </c>
      <c r="P271" s="1" t="str">
        <f>IF(CAPTURE_DATA!AC272="-","",CAPTURE_DATA!AC272)</f>
        <v/>
      </c>
      <c r="Q271" s="1" t="str">
        <f>IF(CAPTURE_DATA!AD272=0,"",CAPTURE_DATA!AD272)</f>
        <v/>
      </c>
      <c r="R271" s="1" t="str">
        <f>IF(CAPTURE_DATA!AE272=0,"",CAPTURE_DATA!AE272)</f>
        <v/>
      </c>
      <c r="S271" s="1" t="str">
        <f>IF(CAPTURE_DATA!AF272=0,"",CAPTURE_DATA!AF272)</f>
        <v/>
      </c>
      <c r="T271" s="16" t="str">
        <f>IF(B271="","",IF(B271="NBAT","",CAPTURE_DATA!A272))</f>
        <v/>
      </c>
      <c r="U271" s="1" t="str">
        <f>IF(CAPTURE_DATA!AG272=0,"",CAPTURE_DATA!AG272)</f>
        <v/>
      </c>
      <c r="V271" s="1" t="str">
        <f>IF(CAPTURE_DATA!AH272=0,"",CAPTURE_DATA!AH272)</f>
        <v/>
      </c>
      <c r="W271" s="1" t="str">
        <f>IFERROR(VLOOKUP(V271,CAPTURE_SITE_INFO!$B$3:$U$501,2,FALSE),"")</f>
        <v/>
      </c>
      <c r="X271" s="1" t="str">
        <f>IFERROR(VLOOKUP($V271,CAPTURE_SITE_INFO!$B$3:$U$501,3,FALSE),"")</f>
        <v/>
      </c>
      <c r="Y271" s="189" t="str">
        <f>IFERROR(VLOOKUP($V271,CAPTURE_SITE_INFO!$B$3:$U$501,4,FALSE),"")</f>
        <v/>
      </c>
      <c r="Z271" s="1" t="str">
        <f>IFERROR(VLOOKUP($V271,CAPTURE_SITE_INFO!$B$3:$U$501,5,FALSE),"")</f>
        <v/>
      </c>
      <c r="AA271" s="1" t="str">
        <f>IFERROR(VLOOKUP($V271,CAPTURE_SITE_INFO!$B$3:$U$501,6,FALSE),"")</f>
        <v/>
      </c>
      <c r="AB271" s="1" t="str">
        <f>IFERROR(VLOOKUP($V271,CAPTURE_SITE_INFO!$B$3:$U$501,7,FALSE),"")</f>
        <v/>
      </c>
      <c r="AC271" s="1" t="str">
        <f>IFERROR(VLOOKUP($V271,CAPTURE_SITE_INFO!$B$3:$U$501,8,FALSE),"")</f>
        <v/>
      </c>
      <c r="AD271" s="16" t="str">
        <f>IFERROR(VLOOKUP($V271,CAPTURE_SITE_INFO!$B$3:$U$501,9,FALSE),"")</f>
        <v/>
      </c>
      <c r="AE271" s="16" t="str">
        <f>IFERROR(VLOOKUP($V271,CAPTURE_SITE_INFO!$B$3:$U$501,10,FALSE),"")</f>
        <v/>
      </c>
      <c r="AF271" s="190" t="str">
        <f>IFERROR(VLOOKUP($V271,CAPTURE_SITE_INFO!$B$3:$U$501,11,FALSE),"")</f>
        <v/>
      </c>
      <c r="AG271" s="190" t="str">
        <f>IFERROR(VLOOKUP($V271,CAPTURE_SITE_INFO!$B$3:$U$501,12,FALSE),"")</f>
        <v/>
      </c>
      <c r="AH271" s="1" t="str">
        <f>IFERROR(VLOOKUP($V271,CAPTURE_SITE_INFO!$B$3:$U$501,13,FALSE),"")</f>
        <v/>
      </c>
      <c r="AI271" s="1" t="str">
        <f>IFERROR(VLOOKUP($V271,CAPTURE_SITE_INFO!$B$3:$U$501,14,FALSE),"")</f>
        <v/>
      </c>
      <c r="AJ271" s="1" t="str">
        <f>IFERROR(VLOOKUP($V271,CAPTURE_SITE_INFO!$B$3:$U$501,15,FALSE),"")</f>
        <v/>
      </c>
      <c r="AK271" s="1" t="str">
        <f>IFERROR(VLOOKUP($V271,CAPTURE_SITE_INFO!$B$3:$U$501,16,FALSE),"")</f>
        <v/>
      </c>
      <c r="AL271" s="1" t="str">
        <f>IFERROR(VLOOKUP($V271,CAPTURE_SITE_INFO!$B$3:$U$501,17,FALSE),"")</f>
        <v/>
      </c>
      <c r="AM271" s="1" t="str">
        <f>IFERROR(VLOOKUP($V271,CAPTURE_SITE_INFO!$B$3:$U$501,18,FALSE),"")</f>
        <v/>
      </c>
      <c r="AN271" s="1" t="str">
        <f>IFERROR(VLOOKUP($V271,CAPTURE_SITE_INFO!$B$3:$U$501,19,FALSE),"")</f>
        <v/>
      </c>
      <c r="AO271" s="1" t="str">
        <f>IFERROR(VLOOKUP($V271,CAPTURE_SITE_INFO!$B$3:$U$501,20,FALSE),"")</f>
        <v/>
      </c>
      <c r="AP271" s="1" t="str">
        <f>IFERROR(VLOOKUP($V271,CAPTURE_SITE_INFO!$B$3:$V$501,21,FALSE),"")</f>
        <v/>
      </c>
    </row>
    <row r="272" spans="1:42" x14ac:dyDescent="0.25">
      <c r="A272" s="1" t="str">
        <f t="shared" si="8"/>
        <v/>
      </c>
      <c r="B272" s="1" t="str">
        <f>IF(CAPTURE_DATA!O273="NOBATS___","NOBATS",IF(CAPTURE_DATA!O273="___","",CAPTURE_DATA!O273))</f>
        <v/>
      </c>
      <c r="C272" s="1" t="str">
        <f t="shared" si="9"/>
        <v/>
      </c>
      <c r="D272" s="1" t="str">
        <f>IF(CAPTURE_DATA!Q273 = 0,"",CAPTURE_DATA!Q273)</f>
        <v/>
      </c>
      <c r="E272" s="1" t="str">
        <f>IF(CAPTURE_DATA!R273 = 0,"",CAPTURE_DATA!R273)</f>
        <v/>
      </c>
      <c r="F272" s="1" t="str">
        <f>IF(CAPTURE_DATA!S273 = 0,"",CAPTURE_DATA!S273)</f>
        <v/>
      </c>
      <c r="G272" s="1" t="str">
        <f>IF(CAPTURE_DATA!T273=0,"",CAPTURE_DATA!T273)</f>
        <v/>
      </c>
      <c r="H272" s="1" t="str">
        <f>IF(CAPTURE_DATA!U273=0,"",CAPTURE_DATA!U273)</f>
        <v/>
      </c>
      <c r="I272" s="1" t="str">
        <f>IF(CAPTURE_DATA!V273=0,"",CAPTURE_DATA!V273)</f>
        <v/>
      </c>
      <c r="J272" s="1" t="str">
        <f>IF(CAPTURE_DATA!W273=0,"",CAPTURE_DATA!W273)</f>
        <v/>
      </c>
      <c r="K272" s="1" t="str">
        <f>IF(CAPTURE_DATA!X273="","",CAPTURE_DATA!X273)</f>
        <v/>
      </c>
      <c r="L272" s="1" t="str">
        <f>IF(CAPTURE_DATA!Y273="","",CAPTURE_DATA!Y273)</f>
        <v/>
      </c>
      <c r="M272" s="1" t="str">
        <f>IF(CAPTURE_DATA!Z273="","",CAPTURE_DATA!Z273)</f>
        <v/>
      </c>
      <c r="N272" s="1" t="str">
        <f>IF(CAPTURE_DATA!AA273=0,"",CAPTURE_DATA!AA273)</f>
        <v/>
      </c>
      <c r="O272" s="1" t="str">
        <f>IF(CAPTURE_DATA!AB273=0,"",CAPTURE_DATA!AB273)</f>
        <v/>
      </c>
      <c r="P272" s="1" t="str">
        <f>IF(CAPTURE_DATA!AC273="-","",CAPTURE_DATA!AC273)</f>
        <v/>
      </c>
      <c r="Q272" s="1" t="str">
        <f>IF(CAPTURE_DATA!AD273=0,"",CAPTURE_DATA!AD273)</f>
        <v/>
      </c>
      <c r="R272" s="1" t="str">
        <f>IF(CAPTURE_DATA!AE273=0,"",CAPTURE_DATA!AE273)</f>
        <v/>
      </c>
      <c r="S272" s="1" t="str">
        <f>IF(CAPTURE_DATA!AF273=0,"",CAPTURE_DATA!AF273)</f>
        <v/>
      </c>
      <c r="T272" s="16" t="str">
        <f>IF(B272="","",IF(B272="NBAT","",CAPTURE_DATA!A273))</f>
        <v/>
      </c>
      <c r="U272" s="1" t="str">
        <f>IF(CAPTURE_DATA!AG273=0,"",CAPTURE_DATA!AG273)</f>
        <v/>
      </c>
      <c r="V272" s="1" t="str">
        <f>IF(CAPTURE_DATA!AH273=0,"",CAPTURE_DATA!AH273)</f>
        <v/>
      </c>
      <c r="W272" s="1" t="str">
        <f>IFERROR(VLOOKUP(V272,CAPTURE_SITE_INFO!$B$3:$U$501,2,FALSE),"")</f>
        <v/>
      </c>
      <c r="X272" s="1" t="str">
        <f>IFERROR(VLOOKUP($V272,CAPTURE_SITE_INFO!$B$3:$U$501,3,FALSE),"")</f>
        <v/>
      </c>
      <c r="Y272" s="189" t="str">
        <f>IFERROR(VLOOKUP($V272,CAPTURE_SITE_INFO!$B$3:$U$501,4,FALSE),"")</f>
        <v/>
      </c>
      <c r="Z272" s="1" t="str">
        <f>IFERROR(VLOOKUP($V272,CAPTURE_SITE_INFO!$B$3:$U$501,5,FALSE),"")</f>
        <v/>
      </c>
      <c r="AA272" s="1" t="str">
        <f>IFERROR(VLOOKUP($V272,CAPTURE_SITE_INFO!$B$3:$U$501,6,FALSE),"")</f>
        <v/>
      </c>
      <c r="AB272" s="1" t="str">
        <f>IFERROR(VLOOKUP($V272,CAPTURE_SITE_INFO!$B$3:$U$501,7,FALSE),"")</f>
        <v/>
      </c>
      <c r="AC272" s="1" t="str">
        <f>IFERROR(VLOOKUP($V272,CAPTURE_SITE_INFO!$B$3:$U$501,8,FALSE),"")</f>
        <v/>
      </c>
      <c r="AD272" s="16" t="str">
        <f>IFERROR(VLOOKUP($V272,CAPTURE_SITE_INFO!$B$3:$U$501,9,FALSE),"")</f>
        <v/>
      </c>
      <c r="AE272" s="16" t="str">
        <f>IFERROR(VLOOKUP($V272,CAPTURE_SITE_INFO!$B$3:$U$501,10,FALSE),"")</f>
        <v/>
      </c>
      <c r="AF272" s="190" t="str">
        <f>IFERROR(VLOOKUP($V272,CAPTURE_SITE_INFO!$B$3:$U$501,11,FALSE),"")</f>
        <v/>
      </c>
      <c r="AG272" s="190" t="str">
        <f>IFERROR(VLOOKUP($V272,CAPTURE_SITE_INFO!$B$3:$U$501,12,FALSE),"")</f>
        <v/>
      </c>
      <c r="AH272" s="1" t="str">
        <f>IFERROR(VLOOKUP($V272,CAPTURE_SITE_INFO!$B$3:$U$501,13,FALSE),"")</f>
        <v/>
      </c>
      <c r="AI272" s="1" t="str">
        <f>IFERROR(VLOOKUP($V272,CAPTURE_SITE_INFO!$B$3:$U$501,14,FALSE),"")</f>
        <v/>
      </c>
      <c r="AJ272" s="1" t="str">
        <f>IFERROR(VLOOKUP($V272,CAPTURE_SITE_INFO!$B$3:$U$501,15,FALSE),"")</f>
        <v/>
      </c>
      <c r="AK272" s="1" t="str">
        <f>IFERROR(VLOOKUP($V272,CAPTURE_SITE_INFO!$B$3:$U$501,16,FALSE),"")</f>
        <v/>
      </c>
      <c r="AL272" s="1" t="str">
        <f>IFERROR(VLOOKUP($V272,CAPTURE_SITE_INFO!$B$3:$U$501,17,FALSE),"")</f>
        <v/>
      </c>
      <c r="AM272" s="1" t="str">
        <f>IFERROR(VLOOKUP($V272,CAPTURE_SITE_INFO!$B$3:$U$501,18,FALSE),"")</f>
        <v/>
      </c>
      <c r="AN272" s="1" t="str">
        <f>IFERROR(VLOOKUP($V272,CAPTURE_SITE_INFO!$B$3:$U$501,19,FALSE),"")</f>
        <v/>
      </c>
      <c r="AO272" s="1" t="str">
        <f>IFERROR(VLOOKUP($V272,CAPTURE_SITE_INFO!$B$3:$U$501,20,FALSE),"")</f>
        <v/>
      </c>
      <c r="AP272" s="1" t="str">
        <f>IFERROR(VLOOKUP($V272,CAPTURE_SITE_INFO!$B$3:$V$501,21,FALSE),"")</f>
        <v/>
      </c>
    </row>
    <row r="273" spans="1:42" x14ac:dyDescent="0.25">
      <c r="A273" s="1" t="str">
        <f t="shared" si="8"/>
        <v/>
      </c>
      <c r="B273" s="1" t="str">
        <f>IF(CAPTURE_DATA!O274="NOBATS___","NOBATS",IF(CAPTURE_DATA!O274="___","",CAPTURE_DATA!O274))</f>
        <v/>
      </c>
      <c r="C273" s="1" t="str">
        <f t="shared" si="9"/>
        <v/>
      </c>
      <c r="D273" s="1" t="str">
        <f>IF(CAPTURE_DATA!Q274 = 0,"",CAPTURE_DATA!Q274)</f>
        <v/>
      </c>
      <c r="E273" s="1" t="str">
        <f>IF(CAPTURE_DATA!R274 = 0,"",CAPTURE_DATA!R274)</f>
        <v/>
      </c>
      <c r="F273" s="1" t="str">
        <f>IF(CAPTURE_DATA!S274 = 0,"",CAPTURE_DATA!S274)</f>
        <v/>
      </c>
      <c r="G273" s="1" t="str">
        <f>IF(CAPTURE_DATA!T274=0,"",CAPTURE_DATA!T274)</f>
        <v/>
      </c>
      <c r="H273" s="1" t="str">
        <f>IF(CAPTURE_DATA!U274=0,"",CAPTURE_DATA!U274)</f>
        <v/>
      </c>
      <c r="I273" s="1" t="str">
        <f>IF(CAPTURE_DATA!V274=0,"",CAPTURE_DATA!V274)</f>
        <v/>
      </c>
      <c r="J273" s="1" t="str">
        <f>IF(CAPTURE_DATA!W274=0,"",CAPTURE_DATA!W274)</f>
        <v/>
      </c>
      <c r="K273" s="1" t="str">
        <f>IF(CAPTURE_DATA!X274="","",CAPTURE_DATA!X274)</f>
        <v/>
      </c>
      <c r="L273" s="1" t="str">
        <f>IF(CAPTURE_DATA!Y274="","",CAPTURE_DATA!Y274)</f>
        <v/>
      </c>
      <c r="M273" s="1" t="str">
        <f>IF(CAPTURE_DATA!Z274="","",CAPTURE_DATA!Z274)</f>
        <v/>
      </c>
      <c r="N273" s="1" t="str">
        <f>IF(CAPTURE_DATA!AA274=0,"",CAPTURE_DATA!AA274)</f>
        <v/>
      </c>
      <c r="O273" s="1" t="str">
        <f>IF(CAPTURE_DATA!AB274=0,"",CAPTURE_DATA!AB274)</f>
        <v/>
      </c>
      <c r="P273" s="1" t="str">
        <f>IF(CAPTURE_DATA!AC274="-","",CAPTURE_DATA!AC274)</f>
        <v/>
      </c>
      <c r="Q273" s="1" t="str">
        <f>IF(CAPTURE_DATA!AD274=0,"",CAPTURE_DATA!AD274)</f>
        <v/>
      </c>
      <c r="R273" s="1" t="str">
        <f>IF(CAPTURE_DATA!AE274=0,"",CAPTURE_DATA!AE274)</f>
        <v/>
      </c>
      <c r="S273" s="1" t="str">
        <f>IF(CAPTURE_DATA!AF274=0,"",CAPTURE_DATA!AF274)</f>
        <v/>
      </c>
      <c r="T273" s="16" t="str">
        <f>IF(B273="","",IF(B273="NBAT","",CAPTURE_DATA!A274))</f>
        <v/>
      </c>
      <c r="U273" s="1" t="str">
        <f>IF(CAPTURE_DATA!AG274=0,"",CAPTURE_DATA!AG274)</f>
        <v/>
      </c>
      <c r="V273" s="1" t="str">
        <f>IF(CAPTURE_DATA!AH274=0,"",CAPTURE_DATA!AH274)</f>
        <v/>
      </c>
      <c r="W273" s="1" t="str">
        <f>IFERROR(VLOOKUP(V273,CAPTURE_SITE_INFO!$B$3:$U$501,2,FALSE),"")</f>
        <v/>
      </c>
      <c r="X273" s="1" t="str">
        <f>IFERROR(VLOOKUP($V273,CAPTURE_SITE_INFO!$B$3:$U$501,3,FALSE),"")</f>
        <v/>
      </c>
      <c r="Y273" s="189" t="str">
        <f>IFERROR(VLOOKUP($V273,CAPTURE_SITE_INFO!$B$3:$U$501,4,FALSE),"")</f>
        <v/>
      </c>
      <c r="Z273" s="1" t="str">
        <f>IFERROR(VLOOKUP($V273,CAPTURE_SITE_INFO!$B$3:$U$501,5,FALSE),"")</f>
        <v/>
      </c>
      <c r="AA273" s="1" t="str">
        <f>IFERROR(VLOOKUP($V273,CAPTURE_SITE_INFO!$B$3:$U$501,6,FALSE),"")</f>
        <v/>
      </c>
      <c r="AB273" s="1" t="str">
        <f>IFERROR(VLOOKUP($V273,CAPTURE_SITE_INFO!$B$3:$U$501,7,FALSE),"")</f>
        <v/>
      </c>
      <c r="AC273" s="1" t="str">
        <f>IFERROR(VLOOKUP($V273,CAPTURE_SITE_INFO!$B$3:$U$501,8,FALSE),"")</f>
        <v/>
      </c>
      <c r="AD273" s="16" t="str">
        <f>IFERROR(VLOOKUP($V273,CAPTURE_SITE_INFO!$B$3:$U$501,9,FALSE),"")</f>
        <v/>
      </c>
      <c r="AE273" s="16" t="str">
        <f>IFERROR(VLOOKUP($V273,CAPTURE_SITE_INFO!$B$3:$U$501,10,FALSE),"")</f>
        <v/>
      </c>
      <c r="AF273" s="190" t="str">
        <f>IFERROR(VLOOKUP($V273,CAPTURE_SITE_INFO!$B$3:$U$501,11,FALSE),"")</f>
        <v/>
      </c>
      <c r="AG273" s="190" t="str">
        <f>IFERROR(VLOOKUP($V273,CAPTURE_SITE_INFO!$B$3:$U$501,12,FALSE),"")</f>
        <v/>
      </c>
      <c r="AH273" s="1" t="str">
        <f>IFERROR(VLOOKUP($V273,CAPTURE_SITE_INFO!$B$3:$U$501,13,FALSE),"")</f>
        <v/>
      </c>
      <c r="AI273" s="1" t="str">
        <f>IFERROR(VLOOKUP($V273,CAPTURE_SITE_INFO!$B$3:$U$501,14,FALSE),"")</f>
        <v/>
      </c>
      <c r="AJ273" s="1" t="str">
        <f>IFERROR(VLOOKUP($V273,CAPTURE_SITE_INFO!$B$3:$U$501,15,FALSE),"")</f>
        <v/>
      </c>
      <c r="AK273" s="1" t="str">
        <f>IFERROR(VLOOKUP($V273,CAPTURE_SITE_INFO!$B$3:$U$501,16,FALSE),"")</f>
        <v/>
      </c>
      <c r="AL273" s="1" t="str">
        <f>IFERROR(VLOOKUP($V273,CAPTURE_SITE_INFO!$B$3:$U$501,17,FALSE),"")</f>
        <v/>
      </c>
      <c r="AM273" s="1" t="str">
        <f>IFERROR(VLOOKUP($V273,CAPTURE_SITE_INFO!$B$3:$U$501,18,FALSE),"")</f>
        <v/>
      </c>
      <c r="AN273" s="1" t="str">
        <f>IFERROR(VLOOKUP($V273,CAPTURE_SITE_INFO!$B$3:$U$501,19,FALSE),"")</f>
        <v/>
      </c>
      <c r="AO273" s="1" t="str">
        <f>IFERROR(VLOOKUP($V273,CAPTURE_SITE_INFO!$B$3:$U$501,20,FALSE),"")</f>
        <v/>
      </c>
      <c r="AP273" s="1" t="str">
        <f>IFERROR(VLOOKUP($V273,CAPTURE_SITE_INFO!$B$3:$V$501,21,FALSE),"")</f>
        <v/>
      </c>
    </row>
    <row r="274" spans="1:42" x14ac:dyDescent="0.25">
      <c r="A274" s="1" t="str">
        <f t="shared" si="8"/>
        <v/>
      </c>
      <c r="B274" s="1" t="str">
        <f>IF(CAPTURE_DATA!O275="NOBATS___","NOBATS",IF(CAPTURE_DATA!O275="___","",CAPTURE_DATA!O275))</f>
        <v/>
      </c>
      <c r="C274" s="1" t="str">
        <f t="shared" si="9"/>
        <v/>
      </c>
      <c r="D274" s="1" t="str">
        <f>IF(CAPTURE_DATA!Q275 = 0,"",CAPTURE_DATA!Q275)</f>
        <v/>
      </c>
      <c r="E274" s="1" t="str">
        <f>IF(CAPTURE_DATA!R275 = 0,"",CAPTURE_DATA!R275)</f>
        <v/>
      </c>
      <c r="F274" s="1" t="str">
        <f>IF(CAPTURE_DATA!S275 = 0,"",CAPTURE_DATA!S275)</f>
        <v/>
      </c>
      <c r="G274" s="1" t="str">
        <f>IF(CAPTURE_DATA!T275=0,"",CAPTURE_DATA!T275)</f>
        <v/>
      </c>
      <c r="H274" s="1" t="str">
        <f>IF(CAPTURE_DATA!U275=0,"",CAPTURE_DATA!U275)</f>
        <v/>
      </c>
      <c r="I274" s="1" t="str">
        <f>IF(CAPTURE_DATA!V275=0,"",CAPTURE_DATA!V275)</f>
        <v/>
      </c>
      <c r="J274" s="1" t="str">
        <f>IF(CAPTURE_DATA!W275=0,"",CAPTURE_DATA!W275)</f>
        <v/>
      </c>
      <c r="K274" s="1" t="str">
        <f>IF(CAPTURE_DATA!X275="","",CAPTURE_DATA!X275)</f>
        <v/>
      </c>
      <c r="L274" s="1" t="str">
        <f>IF(CAPTURE_DATA!Y275="","",CAPTURE_DATA!Y275)</f>
        <v/>
      </c>
      <c r="M274" s="1" t="str">
        <f>IF(CAPTURE_DATA!Z275="","",CAPTURE_DATA!Z275)</f>
        <v/>
      </c>
      <c r="N274" s="1" t="str">
        <f>IF(CAPTURE_DATA!AA275=0,"",CAPTURE_DATA!AA275)</f>
        <v/>
      </c>
      <c r="O274" s="1" t="str">
        <f>IF(CAPTURE_DATA!AB275=0,"",CAPTURE_DATA!AB275)</f>
        <v/>
      </c>
      <c r="P274" s="1" t="str">
        <f>IF(CAPTURE_DATA!AC275="-","",CAPTURE_DATA!AC275)</f>
        <v/>
      </c>
      <c r="Q274" s="1" t="str">
        <f>IF(CAPTURE_DATA!AD275=0,"",CAPTURE_DATA!AD275)</f>
        <v/>
      </c>
      <c r="R274" s="1" t="str">
        <f>IF(CAPTURE_DATA!AE275=0,"",CAPTURE_DATA!AE275)</f>
        <v/>
      </c>
      <c r="S274" s="1" t="str">
        <f>IF(CAPTURE_DATA!AF275=0,"",CAPTURE_DATA!AF275)</f>
        <v/>
      </c>
      <c r="T274" s="16" t="str">
        <f>IF(B274="","",IF(B274="NBAT","",CAPTURE_DATA!A275))</f>
        <v/>
      </c>
      <c r="U274" s="1" t="str">
        <f>IF(CAPTURE_DATA!AG275=0,"",CAPTURE_DATA!AG275)</f>
        <v/>
      </c>
      <c r="V274" s="1" t="str">
        <f>IF(CAPTURE_DATA!AH275=0,"",CAPTURE_DATA!AH275)</f>
        <v/>
      </c>
      <c r="W274" s="1" t="str">
        <f>IFERROR(VLOOKUP(V274,CAPTURE_SITE_INFO!$B$3:$U$501,2,FALSE),"")</f>
        <v/>
      </c>
      <c r="X274" s="1" t="str">
        <f>IFERROR(VLOOKUP($V274,CAPTURE_SITE_INFO!$B$3:$U$501,3,FALSE),"")</f>
        <v/>
      </c>
      <c r="Y274" s="189" t="str">
        <f>IFERROR(VLOOKUP($V274,CAPTURE_SITE_INFO!$B$3:$U$501,4,FALSE),"")</f>
        <v/>
      </c>
      <c r="Z274" s="1" t="str">
        <f>IFERROR(VLOOKUP($V274,CAPTURE_SITE_INFO!$B$3:$U$501,5,FALSE),"")</f>
        <v/>
      </c>
      <c r="AA274" s="1" t="str">
        <f>IFERROR(VLOOKUP($V274,CAPTURE_SITE_INFO!$B$3:$U$501,6,FALSE),"")</f>
        <v/>
      </c>
      <c r="AB274" s="1" t="str">
        <f>IFERROR(VLOOKUP($V274,CAPTURE_SITE_INFO!$B$3:$U$501,7,FALSE),"")</f>
        <v/>
      </c>
      <c r="AC274" s="1" t="str">
        <f>IFERROR(VLOOKUP($V274,CAPTURE_SITE_INFO!$B$3:$U$501,8,FALSE),"")</f>
        <v/>
      </c>
      <c r="AD274" s="16" t="str">
        <f>IFERROR(VLOOKUP($V274,CAPTURE_SITE_INFO!$B$3:$U$501,9,FALSE),"")</f>
        <v/>
      </c>
      <c r="AE274" s="16" t="str">
        <f>IFERROR(VLOOKUP($V274,CAPTURE_SITE_INFO!$B$3:$U$501,10,FALSE),"")</f>
        <v/>
      </c>
      <c r="AF274" s="190" t="str">
        <f>IFERROR(VLOOKUP($V274,CAPTURE_SITE_INFO!$B$3:$U$501,11,FALSE),"")</f>
        <v/>
      </c>
      <c r="AG274" s="190" t="str">
        <f>IFERROR(VLOOKUP($V274,CAPTURE_SITE_INFO!$B$3:$U$501,12,FALSE),"")</f>
        <v/>
      </c>
      <c r="AH274" s="1" t="str">
        <f>IFERROR(VLOOKUP($V274,CAPTURE_SITE_INFO!$B$3:$U$501,13,FALSE),"")</f>
        <v/>
      </c>
      <c r="AI274" s="1" t="str">
        <f>IFERROR(VLOOKUP($V274,CAPTURE_SITE_INFO!$B$3:$U$501,14,FALSE),"")</f>
        <v/>
      </c>
      <c r="AJ274" s="1" t="str">
        <f>IFERROR(VLOOKUP($V274,CAPTURE_SITE_INFO!$B$3:$U$501,15,FALSE),"")</f>
        <v/>
      </c>
      <c r="AK274" s="1" t="str">
        <f>IFERROR(VLOOKUP($V274,CAPTURE_SITE_INFO!$B$3:$U$501,16,FALSE),"")</f>
        <v/>
      </c>
      <c r="AL274" s="1" t="str">
        <f>IFERROR(VLOOKUP($V274,CAPTURE_SITE_INFO!$B$3:$U$501,17,FALSE),"")</f>
        <v/>
      </c>
      <c r="AM274" s="1" t="str">
        <f>IFERROR(VLOOKUP($V274,CAPTURE_SITE_INFO!$B$3:$U$501,18,FALSE),"")</f>
        <v/>
      </c>
      <c r="AN274" s="1" t="str">
        <f>IFERROR(VLOOKUP($V274,CAPTURE_SITE_INFO!$B$3:$U$501,19,FALSE),"")</f>
        <v/>
      </c>
      <c r="AO274" s="1" t="str">
        <f>IFERROR(VLOOKUP($V274,CAPTURE_SITE_INFO!$B$3:$U$501,20,FALSE),"")</f>
        <v/>
      </c>
      <c r="AP274" s="1" t="str">
        <f>IFERROR(VLOOKUP($V274,CAPTURE_SITE_INFO!$B$3:$V$501,21,FALSE),"")</f>
        <v/>
      </c>
    </row>
    <row r="275" spans="1:42" x14ac:dyDescent="0.25">
      <c r="A275" s="1" t="str">
        <f t="shared" si="8"/>
        <v/>
      </c>
      <c r="B275" s="1" t="str">
        <f>IF(CAPTURE_DATA!O276="NOBATS___","NOBATS",IF(CAPTURE_DATA!O276="___","",CAPTURE_DATA!O276))</f>
        <v/>
      </c>
      <c r="C275" s="1" t="str">
        <f t="shared" si="9"/>
        <v/>
      </c>
      <c r="D275" s="1" t="str">
        <f>IF(CAPTURE_DATA!Q276 = 0,"",CAPTURE_DATA!Q276)</f>
        <v/>
      </c>
      <c r="E275" s="1" t="str">
        <f>IF(CAPTURE_DATA!R276 = 0,"",CAPTURE_DATA!R276)</f>
        <v/>
      </c>
      <c r="F275" s="1" t="str">
        <f>IF(CAPTURE_DATA!S276 = 0,"",CAPTURE_DATA!S276)</f>
        <v/>
      </c>
      <c r="G275" s="1" t="str">
        <f>IF(CAPTURE_DATA!T276=0,"",CAPTURE_DATA!T276)</f>
        <v/>
      </c>
      <c r="H275" s="1" t="str">
        <f>IF(CAPTURE_DATA!U276=0,"",CAPTURE_DATA!U276)</f>
        <v/>
      </c>
      <c r="I275" s="1" t="str">
        <f>IF(CAPTURE_DATA!V276=0,"",CAPTURE_DATA!V276)</f>
        <v/>
      </c>
      <c r="J275" s="1" t="str">
        <f>IF(CAPTURE_DATA!W276=0,"",CAPTURE_DATA!W276)</f>
        <v/>
      </c>
      <c r="K275" s="1" t="str">
        <f>IF(CAPTURE_DATA!X276="","",CAPTURE_DATA!X276)</f>
        <v/>
      </c>
      <c r="L275" s="1" t="str">
        <f>IF(CAPTURE_DATA!Y276="","",CAPTURE_DATA!Y276)</f>
        <v/>
      </c>
      <c r="M275" s="1" t="str">
        <f>IF(CAPTURE_DATA!Z276="","",CAPTURE_DATA!Z276)</f>
        <v/>
      </c>
      <c r="N275" s="1" t="str">
        <f>IF(CAPTURE_DATA!AA276=0,"",CAPTURE_DATA!AA276)</f>
        <v/>
      </c>
      <c r="O275" s="1" t="str">
        <f>IF(CAPTURE_DATA!AB276=0,"",CAPTURE_DATA!AB276)</f>
        <v/>
      </c>
      <c r="P275" s="1" t="str">
        <f>IF(CAPTURE_DATA!AC276="-","",CAPTURE_DATA!AC276)</f>
        <v/>
      </c>
      <c r="Q275" s="1" t="str">
        <f>IF(CAPTURE_DATA!AD276=0,"",CAPTURE_DATA!AD276)</f>
        <v/>
      </c>
      <c r="R275" s="1" t="str">
        <f>IF(CAPTURE_DATA!AE276=0,"",CAPTURE_DATA!AE276)</f>
        <v/>
      </c>
      <c r="S275" s="1" t="str">
        <f>IF(CAPTURE_DATA!AF276=0,"",CAPTURE_DATA!AF276)</f>
        <v/>
      </c>
      <c r="T275" s="16" t="str">
        <f>IF(B275="","",IF(B275="NBAT","",CAPTURE_DATA!A276))</f>
        <v/>
      </c>
      <c r="U275" s="1" t="str">
        <f>IF(CAPTURE_DATA!AG276=0,"",CAPTURE_DATA!AG276)</f>
        <v/>
      </c>
      <c r="V275" s="1" t="str">
        <f>IF(CAPTURE_DATA!AH276=0,"",CAPTURE_DATA!AH276)</f>
        <v/>
      </c>
      <c r="W275" s="1" t="str">
        <f>IFERROR(VLOOKUP(V275,CAPTURE_SITE_INFO!$B$3:$U$501,2,FALSE),"")</f>
        <v/>
      </c>
      <c r="X275" s="1" t="str">
        <f>IFERROR(VLOOKUP($V275,CAPTURE_SITE_INFO!$B$3:$U$501,3,FALSE),"")</f>
        <v/>
      </c>
      <c r="Y275" s="189" t="str">
        <f>IFERROR(VLOOKUP($V275,CAPTURE_SITE_INFO!$B$3:$U$501,4,FALSE),"")</f>
        <v/>
      </c>
      <c r="Z275" s="1" t="str">
        <f>IFERROR(VLOOKUP($V275,CAPTURE_SITE_INFO!$B$3:$U$501,5,FALSE),"")</f>
        <v/>
      </c>
      <c r="AA275" s="1" t="str">
        <f>IFERROR(VLOOKUP($V275,CAPTURE_SITE_INFO!$B$3:$U$501,6,FALSE),"")</f>
        <v/>
      </c>
      <c r="AB275" s="1" t="str">
        <f>IFERROR(VLOOKUP($V275,CAPTURE_SITE_INFO!$B$3:$U$501,7,FALSE),"")</f>
        <v/>
      </c>
      <c r="AC275" s="1" t="str">
        <f>IFERROR(VLOOKUP($V275,CAPTURE_SITE_INFO!$B$3:$U$501,8,FALSE),"")</f>
        <v/>
      </c>
      <c r="AD275" s="16" t="str">
        <f>IFERROR(VLOOKUP($V275,CAPTURE_SITE_INFO!$B$3:$U$501,9,FALSE),"")</f>
        <v/>
      </c>
      <c r="AE275" s="16" t="str">
        <f>IFERROR(VLOOKUP($V275,CAPTURE_SITE_INFO!$B$3:$U$501,10,FALSE),"")</f>
        <v/>
      </c>
      <c r="AF275" s="190" t="str">
        <f>IFERROR(VLOOKUP($V275,CAPTURE_SITE_INFO!$B$3:$U$501,11,FALSE),"")</f>
        <v/>
      </c>
      <c r="AG275" s="190" t="str">
        <f>IFERROR(VLOOKUP($V275,CAPTURE_SITE_INFO!$B$3:$U$501,12,FALSE),"")</f>
        <v/>
      </c>
      <c r="AH275" s="1" t="str">
        <f>IFERROR(VLOOKUP($V275,CAPTURE_SITE_INFO!$B$3:$U$501,13,FALSE),"")</f>
        <v/>
      </c>
      <c r="AI275" s="1" t="str">
        <f>IFERROR(VLOOKUP($V275,CAPTURE_SITE_INFO!$B$3:$U$501,14,FALSE),"")</f>
        <v/>
      </c>
      <c r="AJ275" s="1" t="str">
        <f>IFERROR(VLOOKUP($V275,CAPTURE_SITE_INFO!$B$3:$U$501,15,FALSE),"")</f>
        <v/>
      </c>
      <c r="AK275" s="1" t="str">
        <f>IFERROR(VLOOKUP($V275,CAPTURE_SITE_INFO!$B$3:$U$501,16,FALSE),"")</f>
        <v/>
      </c>
      <c r="AL275" s="1" t="str">
        <f>IFERROR(VLOOKUP($V275,CAPTURE_SITE_INFO!$B$3:$U$501,17,FALSE),"")</f>
        <v/>
      </c>
      <c r="AM275" s="1" t="str">
        <f>IFERROR(VLOOKUP($V275,CAPTURE_SITE_INFO!$B$3:$U$501,18,FALSE),"")</f>
        <v/>
      </c>
      <c r="AN275" s="1" t="str">
        <f>IFERROR(VLOOKUP($V275,CAPTURE_SITE_INFO!$B$3:$U$501,19,FALSE),"")</f>
        <v/>
      </c>
      <c r="AO275" s="1" t="str">
        <f>IFERROR(VLOOKUP($V275,CAPTURE_SITE_INFO!$B$3:$U$501,20,FALSE),"")</f>
        <v/>
      </c>
      <c r="AP275" s="1" t="str">
        <f>IFERROR(VLOOKUP($V275,CAPTURE_SITE_INFO!$B$3:$V$501,21,FALSE),"")</f>
        <v/>
      </c>
    </row>
    <row r="276" spans="1:42" x14ac:dyDescent="0.25">
      <c r="A276" s="1" t="str">
        <f t="shared" si="8"/>
        <v/>
      </c>
      <c r="B276" s="1" t="str">
        <f>IF(CAPTURE_DATA!O277="NOBATS___","NOBATS",IF(CAPTURE_DATA!O277="___","",CAPTURE_DATA!O277))</f>
        <v/>
      </c>
      <c r="C276" s="1" t="str">
        <f t="shared" si="9"/>
        <v/>
      </c>
      <c r="D276" s="1" t="str">
        <f>IF(CAPTURE_DATA!Q277 = 0,"",CAPTURE_DATA!Q277)</f>
        <v/>
      </c>
      <c r="E276" s="1" t="str">
        <f>IF(CAPTURE_DATA!R277 = 0,"",CAPTURE_DATA!R277)</f>
        <v/>
      </c>
      <c r="F276" s="1" t="str">
        <f>IF(CAPTURE_DATA!S277 = 0,"",CAPTURE_DATA!S277)</f>
        <v/>
      </c>
      <c r="G276" s="1" t="str">
        <f>IF(CAPTURE_DATA!T277=0,"",CAPTURE_DATA!T277)</f>
        <v/>
      </c>
      <c r="H276" s="1" t="str">
        <f>IF(CAPTURE_DATA!U277=0,"",CAPTURE_DATA!U277)</f>
        <v/>
      </c>
      <c r="I276" s="1" t="str">
        <f>IF(CAPTURE_DATA!V277=0,"",CAPTURE_DATA!V277)</f>
        <v/>
      </c>
      <c r="J276" s="1" t="str">
        <f>IF(CAPTURE_DATA!W277=0,"",CAPTURE_DATA!W277)</f>
        <v/>
      </c>
      <c r="K276" s="1" t="str">
        <f>IF(CAPTURE_DATA!X277="","",CAPTURE_DATA!X277)</f>
        <v/>
      </c>
      <c r="L276" s="1" t="str">
        <f>IF(CAPTURE_DATA!Y277="","",CAPTURE_DATA!Y277)</f>
        <v/>
      </c>
      <c r="M276" s="1" t="str">
        <f>IF(CAPTURE_DATA!Z277="","",CAPTURE_DATA!Z277)</f>
        <v/>
      </c>
      <c r="N276" s="1" t="str">
        <f>IF(CAPTURE_DATA!AA277=0,"",CAPTURE_DATA!AA277)</f>
        <v/>
      </c>
      <c r="O276" s="1" t="str">
        <f>IF(CAPTURE_DATA!AB277=0,"",CAPTURE_DATA!AB277)</f>
        <v/>
      </c>
      <c r="P276" s="1" t="str">
        <f>IF(CAPTURE_DATA!AC277="-","",CAPTURE_DATA!AC277)</f>
        <v/>
      </c>
      <c r="Q276" s="1" t="str">
        <f>IF(CAPTURE_DATA!AD277=0,"",CAPTURE_DATA!AD277)</f>
        <v/>
      </c>
      <c r="R276" s="1" t="str">
        <f>IF(CAPTURE_DATA!AE277=0,"",CAPTURE_DATA!AE277)</f>
        <v/>
      </c>
      <c r="S276" s="1" t="str">
        <f>IF(CAPTURE_DATA!AF277=0,"",CAPTURE_DATA!AF277)</f>
        <v/>
      </c>
      <c r="T276" s="16" t="str">
        <f>IF(B276="","",IF(B276="NBAT","",CAPTURE_DATA!A277))</f>
        <v/>
      </c>
      <c r="U276" s="1" t="str">
        <f>IF(CAPTURE_DATA!AG277=0,"",CAPTURE_DATA!AG277)</f>
        <v/>
      </c>
      <c r="V276" s="1" t="str">
        <f>IF(CAPTURE_DATA!AH277=0,"",CAPTURE_DATA!AH277)</f>
        <v/>
      </c>
      <c r="W276" s="1" t="str">
        <f>IFERROR(VLOOKUP(V276,CAPTURE_SITE_INFO!$B$3:$U$501,2,FALSE),"")</f>
        <v/>
      </c>
      <c r="X276" s="1" t="str">
        <f>IFERROR(VLOOKUP($V276,CAPTURE_SITE_INFO!$B$3:$U$501,3,FALSE),"")</f>
        <v/>
      </c>
      <c r="Y276" s="189" t="str">
        <f>IFERROR(VLOOKUP($V276,CAPTURE_SITE_INFO!$B$3:$U$501,4,FALSE),"")</f>
        <v/>
      </c>
      <c r="Z276" s="1" t="str">
        <f>IFERROR(VLOOKUP($V276,CAPTURE_SITE_INFO!$B$3:$U$501,5,FALSE),"")</f>
        <v/>
      </c>
      <c r="AA276" s="1" t="str">
        <f>IFERROR(VLOOKUP($V276,CAPTURE_SITE_INFO!$B$3:$U$501,6,FALSE),"")</f>
        <v/>
      </c>
      <c r="AB276" s="1" t="str">
        <f>IFERROR(VLOOKUP($V276,CAPTURE_SITE_INFO!$B$3:$U$501,7,FALSE),"")</f>
        <v/>
      </c>
      <c r="AC276" s="1" t="str">
        <f>IFERROR(VLOOKUP($V276,CAPTURE_SITE_INFO!$B$3:$U$501,8,FALSE),"")</f>
        <v/>
      </c>
      <c r="AD276" s="16" t="str">
        <f>IFERROR(VLOOKUP($V276,CAPTURE_SITE_INFO!$B$3:$U$501,9,FALSE),"")</f>
        <v/>
      </c>
      <c r="AE276" s="16" t="str">
        <f>IFERROR(VLOOKUP($V276,CAPTURE_SITE_INFO!$B$3:$U$501,10,FALSE),"")</f>
        <v/>
      </c>
      <c r="AF276" s="190" t="str">
        <f>IFERROR(VLOOKUP($V276,CAPTURE_SITE_INFO!$B$3:$U$501,11,FALSE),"")</f>
        <v/>
      </c>
      <c r="AG276" s="190" t="str">
        <f>IFERROR(VLOOKUP($V276,CAPTURE_SITE_INFO!$B$3:$U$501,12,FALSE),"")</f>
        <v/>
      </c>
      <c r="AH276" s="1" t="str">
        <f>IFERROR(VLOOKUP($V276,CAPTURE_SITE_INFO!$B$3:$U$501,13,FALSE),"")</f>
        <v/>
      </c>
      <c r="AI276" s="1" t="str">
        <f>IFERROR(VLOOKUP($V276,CAPTURE_SITE_INFO!$B$3:$U$501,14,FALSE),"")</f>
        <v/>
      </c>
      <c r="AJ276" s="1" t="str">
        <f>IFERROR(VLOOKUP($V276,CAPTURE_SITE_INFO!$B$3:$U$501,15,FALSE),"")</f>
        <v/>
      </c>
      <c r="AK276" s="1" t="str">
        <f>IFERROR(VLOOKUP($V276,CAPTURE_SITE_INFO!$B$3:$U$501,16,FALSE),"")</f>
        <v/>
      </c>
      <c r="AL276" s="1" t="str">
        <f>IFERROR(VLOOKUP($V276,CAPTURE_SITE_INFO!$B$3:$U$501,17,FALSE),"")</f>
        <v/>
      </c>
      <c r="AM276" s="1" t="str">
        <f>IFERROR(VLOOKUP($V276,CAPTURE_SITE_INFO!$B$3:$U$501,18,FALSE),"")</f>
        <v/>
      </c>
      <c r="AN276" s="1" t="str">
        <f>IFERROR(VLOOKUP($V276,CAPTURE_SITE_INFO!$B$3:$U$501,19,FALSE),"")</f>
        <v/>
      </c>
      <c r="AO276" s="1" t="str">
        <f>IFERROR(VLOOKUP($V276,CAPTURE_SITE_INFO!$B$3:$U$501,20,FALSE),"")</f>
        <v/>
      </c>
      <c r="AP276" s="1" t="str">
        <f>IFERROR(VLOOKUP($V276,CAPTURE_SITE_INFO!$B$3:$V$501,21,FALSE),"")</f>
        <v/>
      </c>
    </row>
    <row r="277" spans="1:42" x14ac:dyDescent="0.25">
      <c r="A277" s="1" t="str">
        <f t="shared" si="8"/>
        <v/>
      </c>
      <c r="B277" s="1" t="str">
        <f>IF(CAPTURE_DATA!O278="NOBATS___","NOBATS",IF(CAPTURE_DATA!O278="___","",CAPTURE_DATA!O278))</f>
        <v/>
      </c>
      <c r="C277" s="1" t="str">
        <f t="shared" si="9"/>
        <v/>
      </c>
      <c r="D277" s="1" t="str">
        <f>IF(CAPTURE_DATA!Q278 = 0,"",CAPTURE_DATA!Q278)</f>
        <v/>
      </c>
      <c r="E277" s="1" t="str">
        <f>IF(CAPTURE_DATA!R278 = 0,"",CAPTURE_DATA!R278)</f>
        <v/>
      </c>
      <c r="F277" s="1" t="str">
        <f>IF(CAPTURE_DATA!S278 = 0,"",CAPTURE_DATA!S278)</f>
        <v/>
      </c>
      <c r="G277" s="1" t="str">
        <f>IF(CAPTURE_DATA!T278=0,"",CAPTURE_DATA!T278)</f>
        <v/>
      </c>
      <c r="H277" s="1" t="str">
        <f>IF(CAPTURE_DATA!U278=0,"",CAPTURE_DATA!U278)</f>
        <v/>
      </c>
      <c r="I277" s="1" t="str">
        <f>IF(CAPTURE_DATA!V278=0,"",CAPTURE_DATA!V278)</f>
        <v/>
      </c>
      <c r="J277" s="1" t="str">
        <f>IF(CAPTURE_DATA!W278=0,"",CAPTURE_DATA!W278)</f>
        <v/>
      </c>
      <c r="K277" s="1" t="str">
        <f>IF(CAPTURE_DATA!X278="","",CAPTURE_DATA!X278)</f>
        <v/>
      </c>
      <c r="L277" s="1" t="str">
        <f>IF(CAPTURE_DATA!Y278="","",CAPTURE_DATA!Y278)</f>
        <v/>
      </c>
      <c r="M277" s="1" t="str">
        <f>IF(CAPTURE_DATA!Z278="","",CAPTURE_DATA!Z278)</f>
        <v/>
      </c>
      <c r="N277" s="1" t="str">
        <f>IF(CAPTURE_DATA!AA278=0,"",CAPTURE_DATA!AA278)</f>
        <v/>
      </c>
      <c r="O277" s="1" t="str">
        <f>IF(CAPTURE_DATA!AB278=0,"",CAPTURE_DATA!AB278)</f>
        <v/>
      </c>
      <c r="P277" s="1" t="str">
        <f>IF(CAPTURE_DATA!AC278="-","",CAPTURE_DATA!AC278)</f>
        <v/>
      </c>
      <c r="Q277" s="1" t="str">
        <f>IF(CAPTURE_DATA!AD278=0,"",CAPTURE_DATA!AD278)</f>
        <v/>
      </c>
      <c r="R277" s="1" t="str">
        <f>IF(CAPTURE_DATA!AE278=0,"",CAPTURE_DATA!AE278)</f>
        <v/>
      </c>
      <c r="S277" s="1" t="str">
        <f>IF(CAPTURE_DATA!AF278=0,"",CAPTURE_DATA!AF278)</f>
        <v/>
      </c>
      <c r="T277" s="16" t="str">
        <f>IF(B277="","",IF(B277="NBAT","",CAPTURE_DATA!A278))</f>
        <v/>
      </c>
      <c r="U277" s="1" t="str">
        <f>IF(CAPTURE_DATA!AG278=0,"",CAPTURE_DATA!AG278)</f>
        <v/>
      </c>
      <c r="V277" s="1" t="str">
        <f>IF(CAPTURE_DATA!AH278=0,"",CAPTURE_DATA!AH278)</f>
        <v/>
      </c>
      <c r="W277" s="1" t="str">
        <f>IFERROR(VLOOKUP(V277,CAPTURE_SITE_INFO!$B$3:$U$501,2,FALSE),"")</f>
        <v/>
      </c>
      <c r="X277" s="1" t="str">
        <f>IFERROR(VLOOKUP($V277,CAPTURE_SITE_INFO!$B$3:$U$501,3,FALSE),"")</f>
        <v/>
      </c>
      <c r="Y277" s="189" t="str">
        <f>IFERROR(VLOOKUP($V277,CAPTURE_SITE_INFO!$B$3:$U$501,4,FALSE),"")</f>
        <v/>
      </c>
      <c r="Z277" s="1" t="str">
        <f>IFERROR(VLOOKUP($V277,CAPTURE_SITE_INFO!$B$3:$U$501,5,FALSE),"")</f>
        <v/>
      </c>
      <c r="AA277" s="1" t="str">
        <f>IFERROR(VLOOKUP($V277,CAPTURE_SITE_INFO!$B$3:$U$501,6,FALSE),"")</f>
        <v/>
      </c>
      <c r="AB277" s="1" t="str">
        <f>IFERROR(VLOOKUP($V277,CAPTURE_SITE_INFO!$B$3:$U$501,7,FALSE),"")</f>
        <v/>
      </c>
      <c r="AC277" s="1" t="str">
        <f>IFERROR(VLOOKUP($V277,CAPTURE_SITE_INFO!$B$3:$U$501,8,FALSE),"")</f>
        <v/>
      </c>
      <c r="AD277" s="16" t="str">
        <f>IFERROR(VLOOKUP($V277,CAPTURE_SITE_INFO!$B$3:$U$501,9,FALSE),"")</f>
        <v/>
      </c>
      <c r="AE277" s="16" t="str">
        <f>IFERROR(VLOOKUP($V277,CAPTURE_SITE_INFO!$B$3:$U$501,10,FALSE),"")</f>
        <v/>
      </c>
      <c r="AF277" s="190" t="str">
        <f>IFERROR(VLOOKUP($V277,CAPTURE_SITE_INFO!$B$3:$U$501,11,FALSE),"")</f>
        <v/>
      </c>
      <c r="AG277" s="190" t="str">
        <f>IFERROR(VLOOKUP($V277,CAPTURE_SITE_INFO!$B$3:$U$501,12,FALSE),"")</f>
        <v/>
      </c>
      <c r="AH277" s="1" t="str">
        <f>IFERROR(VLOOKUP($V277,CAPTURE_SITE_INFO!$B$3:$U$501,13,FALSE),"")</f>
        <v/>
      </c>
      <c r="AI277" s="1" t="str">
        <f>IFERROR(VLOOKUP($V277,CAPTURE_SITE_INFO!$B$3:$U$501,14,FALSE),"")</f>
        <v/>
      </c>
      <c r="AJ277" s="1" t="str">
        <f>IFERROR(VLOOKUP($V277,CAPTURE_SITE_INFO!$B$3:$U$501,15,FALSE),"")</f>
        <v/>
      </c>
      <c r="AK277" s="1" t="str">
        <f>IFERROR(VLOOKUP($V277,CAPTURE_SITE_INFO!$B$3:$U$501,16,FALSE),"")</f>
        <v/>
      </c>
      <c r="AL277" s="1" t="str">
        <f>IFERROR(VLOOKUP($V277,CAPTURE_SITE_INFO!$B$3:$U$501,17,FALSE),"")</f>
        <v/>
      </c>
      <c r="AM277" s="1" t="str">
        <f>IFERROR(VLOOKUP($V277,CAPTURE_SITE_INFO!$B$3:$U$501,18,FALSE),"")</f>
        <v/>
      </c>
      <c r="AN277" s="1" t="str">
        <f>IFERROR(VLOOKUP($V277,CAPTURE_SITE_INFO!$B$3:$U$501,19,FALSE),"")</f>
        <v/>
      </c>
      <c r="AO277" s="1" t="str">
        <f>IFERROR(VLOOKUP($V277,CAPTURE_SITE_INFO!$B$3:$U$501,20,FALSE),"")</f>
        <v/>
      </c>
      <c r="AP277" s="1" t="str">
        <f>IFERROR(VLOOKUP($V277,CAPTURE_SITE_INFO!$B$3:$V$501,21,FALSE),"")</f>
        <v/>
      </c>
    </row>
    <row r="278" spans="1:42" x14ac:dyDescent="0.25">
      <c r="A278" s="1" t="str">
        <f t="shared" si="8"/>
        <v/>
      </c>
      <c r="B278" s="1" t="str">
        <f>IF(CAPTURE_DATA!O279="NOBATS___","NOBATS",IF(CAPTURE_DATA!O279="___","",CAPTURE_DATA!O279))</f>
        <v/>
      </c>
      <c r="C278" s="1" t="str">
        <f t="shared" si="9"/>
        <v/>
      </c>
      <c r="D278" s="1" t="str">
        <f>IF(CAPTURE_DATA!Q279 = 0,"",CAPTURE_DATA!Q279)</f>
        <v/>
      </c>
      <c r="E278" s="1" t="str">
        <f>IF(CAPTURE_DATA!R279 = 0,"",CAPTURE_DATA!R279)</f>
        <v/>
      </c>
      <c r="F278" s="1" t="str">
        <f>IF(CAPTURE_DATA!S279 = 0,"",CAPTURE_DATA!S279)</f>
        <v/>
      </c>
      <c r="G278" s="1" t="str">
        <f>IF(CAPTURE_DATA!T279=0,"",CAPTURE_DATA!T279)</f>
        <v/>
      </c>
      <c r="H278" s="1" t="str">
        <f>IF(CAPTURE_DATA!U279=0,"",CAPTURE_DATA!U279)</f>
        <v/>
      </c>
      <c r="I278" s="1" t="str">
        <f>IF(CAPTURE_DATA!V279=0,"",CAPTURE_DATA!V279)</f>
        <v/>
      </c>
      <c r="J278" s="1" t="str">
        <f>IF(CAPTURE_DATA!W279=0,"",CAPTURE_DATA!W279)</f>
        <v/>
      </c>
      <c r="K278" s="1" t="str">
        <f>IF(CAPTURE_DATA!X279="","",CAPTURE_DATA!X279)</f>
        <v/>
      </c>
      <c r="L278" s="1" t="str">
        <f>IF(CAPTURE_DATA!Y279="","",CAPTURE_DATA!Y279)</f>
        <v/>
      </c>
      <c r="M278" s="1" t="str">
        <f>IF(CAPTURE_DATA!Z279="","",CAPTURE_DATA!Z279)</f>
        <v/>
      </c>
      <c r="N278" s="1" t="str">
        <f>IF(CAPTURE_DATA!AA279=0,"",CAPTURE_DATA!AA279)</f>
        <v/>
      </c>
      <c r="O278" s="1" t="str">
        <f>IF(CAPTURE_DATA!AB279=0,"",CAPTURE_DATA!AB279)</f>
        <v/>
      </c>
      <c r="P278" s="1" t="str">
        <f>IF(CAPTURE_DATA!AC279="-","",CAPTURE_DATA!AC279)</f>
        <v/>
      </c>
      <c r="Q278" s="1" t="str">
        <f>IF(CAPTURE_DATA!AD279=0,"",CAPTURE_DATA!AD279)</f>
        <v/>
      </c>
      <c r="R278" s="1" t="str">
        <f>IF(CAPTURE_DATA!AE279=0,"",CAPTURE_DATA!AE279)</f>
        <v/>
      </c>
      <c r="S278" s="1" t="str">
        <f>IF(CAPTURE_DATA!AF279=0,"",CAPTURE_DATA!AF279)</f>
        <v/>
      </c>
      <c r="T278" s="16" t="str">
        <f>IF(B278="","",IF(B278="NBAT","",CAPTURE_DATA!A279))</f>
        <v/>
      </c>
      <c r="U278" s="1" t="str">
        <f>IF(CAPTURE_DATA!AG279=0,"",CAPTURE_DATA!AG279)</f>
        <v/>
      </c>
      <c r="V278" s="1" t="str">
        <f>IF(CAPTURE_DATA!AH279=0,"",CAPTURE_DATA!AH279)</f>
        <v/>
      </c>
      <c r="W278" s="1" t="str">
        <f>IFERROR(VLOOKUP(V278,CAPTURE_SITE_INFO!$B$3:$U$501,2,FALSE),"")</f>
        <v/>
      </c>
      <c r="X278" s="1" t="str">
        <f>IFERROR(VLOOKUP($V278,CAPTURE_SITE_INFO!$B$3:$U$501,3,FALSE),"")</f>
        <v/>
      </c>
      <c r="Y278" s="189" t="str">
        <f>IFERROR(VLOOKUP($V278,CAPTURE_SITE_INFO!$B$3:$U$501,4,FALSE),"")</f>
        <v/>
      </c>
      <c r="Z278" s="1" t="str">
        <f>IFERROR(VLOOKUP($V278,CAPTURE_SITE_INFO!$B$3:$U$501,5,FALSE),"")</f>
        <v/>
      </c>
      <c r="AA278" s="1" t="str">
        <f>IFERROR(VLOOKUP($V278,CAPTURE_SITE_INFO!$B$3:$U$501,6,FALSE),"")</f>
        <v/>
      </c>
      <c r="AB278" s="1" t="str">
        <f>IFERROR(VLOOKUP($V278,CAPTURE_SITE_INFO!$B$3:$U$501,7,FALSE),"")</f>
        <v/>
      </c>
      <c r="AC278" s="1" t="str">
        <f>IFERROR(VLOOKUP($V278,CAPTURE_SITE_INFO!$B$3:$U$501,8,FALSE),"")</f>
        <v/>
      </c>
      <c r="AD278" s="16" t="str">
        <f>IFERROR(VLOOKUP($V278,CAPTURE_SITE_INFO!$B$3:$U$501,9,FALSE),"")</f>
        <v/>
      </c>
      <c r="AE278" s="16" t="str">
        <f>IFERROR(VLOOKUP($V278,CAPTURE_SITE_INFO!$B$3:$U$501,10,FALSE),"")</f>
        <v/>
      </c>
      <c r="AF278" s="190" t="str">
        <f>IFERROR(VLOOKUP($V278,CAPTURE_SITE_INFO!$B$3:$U$501,11,FALSE),"")</f>
        <v/>
      </c>
      <c r="AG278" s="190" t="str">
        <f>IFERROR(VLOOKUP($V278,CAPTURE_SITE_INFO!$B$3:$U$501,12,FALSE),"")</f>
        <v/>
      </c>
      <c r="AH278" s="1" t="str">
        <f>IFERROR(VLOOKUP($V278,CAPTURE_SITE_INFO!$B$3:$U$501,13,FALSE),"")</f>
        <v/>
      </c>
      <c r="AI278" s="1" t="str">
        <f>IFERROR(VLOOKUP($V278,CAPTURE_SITE_INFO!$B$3:$U$501,14,FALSE),"")</f>
        <v/>
      </c>
      <c r="AJ278" s="1" t="str">
        <f>IFERROR(VLOOKUP($V278,CAPTURE_SITE_INFO!$B$3:$U$501,15,FALSE),"")</f>
        <v/>
      </c>
      <c r="AK278" s="1" t="str">
        <f>IFERROR(VLOOKUP($V278,CAPTURE_SITE_INFO!$B$3:$U$501,16,FALSE),"")</f>
        <v/>
      </c>
      <c r="AL278" s="1" t="str">
        <f>IFERROR(VLOOKUP($V278,CAPTURE_SITE_INFO!$B$3:$U$501,17,FALSE),"")</f>
        <v/>
      </c>
      <c r="AM278" s="1" t="str">
        <f>IFERROR(VLOOKUP($V278,CAPTURE_SITE_INFO!$B$3:$U$501,18,FALSE),"")</f>
        <v/>
      </c>
      <c r="AN278" s="1" t="str">
        <f>IFERROR(VLOOKUP($V278,CAPTURE_SITE_INFO!$B$3:$U$501,19,FALSE),"")</f>
        <v/>
      </c>
      <c r="AO278" s="1" t="str">
        <f>IFERROR(VLOOKUP($V278,CAPTURE_SITE_INFO!$B$3:$U$501,20,FALSE),"")</f>
        <v/>
      </c>
      <c r="AP278" s="1" t="str">
        <f>IFERROR(VLOOKUP($V278,CAPTURE_SITE_INFO!$B$3:$V$501,21,FALSE),"")</f>
        <v/>
      </c>
    </row>
    <row r="279" spans="1:42" x14ac:dyDescent="0.25">
      <c r="A279" s="1" t="str">
        <f t="shared" si="8"/>
        <v/>
      </c>
      <c r="B279" s="1" t="str">
        <f>IF(CAPTURE_DATA!O280="NOBATS___","NOBATS",IF(CAPTURE_DATA!O280="___","",CAPTURE_DATA!O280))</f>
        <v/>
      </c>
      <c r="C279" s="1" t="str">
        <f t="shared" si="9"/>
        <v/>
      </c>
      <c r="D279" s="1" t="str">
        <f>IF(CAPTURE_DATA!Q280 = 0,"",CAPTURE_DATA!Q280)</f>
        <v/>
      </c>
      <c r="E279" s="1" t="str">
        <f>IF(CAPTURE_DATA!R280 = 0,"",CAPTURE_DATA!R280)</f>
        <v/>
      </c>
      <c r="F279" s="1" t="str">
        <f>IF(CAPTURE_DATA!S280 = 0,"",CAPTURE_DATA!S280)</f>
        <v/>
      </c>
      <c r="G279" s="1" t="str">
        <f>IF(CAPTURE_DATA!T280=0,"",CAPTURE_DATA!T280)</f>
        <v/>
      </c>
      <c r="H279" s="1" t="str">
        <f>IF(CAPTURE_DATA!U280=0,"",CAPTURE_DATA!U280)</f>
        <v/>
      </c>
      <c r="I279" s="1" t="str">
        <f>IF(CAPTURE_DATA!V280=0,"",CAPTURE_DATA!V280)</f>
        <v/>
      </c>
      <c r="J279" s="1" t="str">
        <f>IF(CAPTURE_DATA!W280=0,"",CAPTURE_DATA!W280)</f>
        <v/>
      </c>
      <c r="K279" s="1" t="str">
        <f>IF(CAPTURE_DATA!X280="","",CAPTURE_DATA!X280)</f>
        <v/>
      </c>
      <c r="L279" s="1" t="str">
        <f>IF(CAPTURE_DATA!Y280="","",CAPTURE_DATA!Y280)</f>
        <v/>
      </c>
      <c r="M279" s="1" t="str">
        <f>IF(CAPTURE_DATA!Z280="","",CAPTURE_DATA!Z280)</f>
        <v/>
      </c>
      <c r="N279" s="1" t="str">
        <f>IF(CAPTURE_DATA!AA280=0,"",CAPTURE_DATA!AA280)</f>
        <v/>
      </c>
      <c r="O279" s="1" t="str">
        <f>IF(CAPTURE_DATA!AB280=0,"",CAPTURE_DATA!AB280)</f>
        <v/>
      </c>
      <c r="P279" s="1" t="str">
        <f>IF(CAPTURE_DATA!AC280="-","",CAPTURE_DATA!AC280)</f>
        <v/>
      </c>
      <c r="Q279" s="1" t="str">
        <f>IF(CAPTURE_DATA!AD280=0,"",CAPTURE_DATA!AD280)</f>
        <v/>
      </c>
      <c r="R279" s="1" t="str">
        <f>IF(CAPTURE_DATA!AE280=0,"",CAPTURE_DATA!AE280)</f>
        <v/>
      </c>
      <c r="S279" s="1" t="str">
        <f>IF(CAPTURE_DATA!AF280=0,"",CAPTURE_DATA!AF280)</f>
        <v/>
      </c>
      <c r="T279" s="16" t="str">
        <f>IF(B279="","",IF(B279="NBAT","",CAPTURE_DATA!A280))</f>
        <v/>
      </c>
      <c r="U279" s="1" t="str">
        <f>IF(CAPTURE_DATA!AG280=0,"",CAPTURE_DATA!AG280)</f>
        <v/>
      </c>
      <c r="V279" s="1" t="str">
        <f>IF(CAPTURE_DATA!AH280=0,"",CAPTURE_DATA!AH280)</f>
        <v/>
      </c>
      <c r="W279" s="1" t="str">
        <f>IFERROR(VLOOKUP(V279,CAPTURE_SITE_INFO!$B$3:$U$501,2,FALSE),"")</f>
        <v/>
      </c>
      <c r="X279" s="1" t="str">
        <f>IFERROR(VLOOKUP($V279,CAPTURE_SITE_INFO!$B$3:$U$501,3,FALSE),"")</f>
        <v/>
      </c>
      <c r="Y279" s="189" t="str">
        <f>IFERROR(VLOOKUP($V279,CAPTURE_SITE_INFO!$B$3:$U$501,4,FALSE),"")</f>
        <v/>
      </c>
      <c r="Z279" s="1" t="str">
        <f>IFERROR(VLOOKUP($V279,CAPTURE_SITE_INFO!$B$3:$U$501,5,FALSE),"")</f>
        <v/>
      </c>
      <c r="AA279" s="1" t="str">
        <f>IFERROR(VLOOKUP($V279,CAPTURE_SITE_INFO!$B$3:$U$501,6,FALSE),"")</f>
        <v/>
      </c>
      <c r="AB279" s="1" t="str">
        <f>IFERROR(VLOOKUP($V279,CAPTURE_SITE_INFO!$B$3:$U$501,7,FALSE),"")</f>
        <v/>
      </c>
      <c r="AC279" s="1" t="str">
        <f>IFERROR(VLOOKUP($V279,CAPTURE_SITE_INFO!$B$3:$U$501,8,FALSE),"")</f>
        <v/>
      </c>
      <c r="AD279" s="16" t="str">
        <f>IFERROR(VLOOKUP($V279,CAPTURE_SITE_INFO!$B$3:$U$501,9,FALSE),"")</f>
        <v/>
      </c>
      <c r="AE279" s="16" t="str">
        <f>IFERROR(VLOOKUP($V279,CAPTURE_SITE_INFO!$B$3:$U$501,10,FALSE),"")</f>
        <v/>
      </c>
      <c r="AF279" s="190" t="str">
        <f>IFERROR(VLOOKUP($V279,CAPTURE_SITE_INFO!$B$3:$U$501,11,FALSE),"")</f>
        <v/>
      </c>
      <c r="AG279" s="190" t="str">
        <f>IFERROR(VLOOKUP($V279,CAPTURE_SITE_INFO!$B$3:$U$501,12,FALSE),"")</f>
        <v/>
      </c>
      <c r="AH279" s="1" t="str">
        <f>IFERROR(VLOOKUP($V279,CAPTURE_SITE_INFO!$B$3:$U$501,13,FALSE),"")</f>
        <v/>
      </c>
      <c r="AI279" s="1" t="str">
        <f>IFERROR(VLOOKUP($V279,CAPTURE_SITE_INFO!$B$3:$U$501,14,FALSE),"")</f>
        <v/>
      </c>
      <c r="AJ279" s="1" t="str">
        <f>IFERROR(VLOOKUP($V279,CAPTURE_SITE_INFO!$B$3:$U$501,15,FALSE),"")</f>
        <v/>
      </c>
      <c r="AK279" s="1" t="str">
        <f>IFERROR(VLOOKUP($V279,CAPTURE_SITE_INFO!$B$3:$U$501,16,FALSE),"")</f>
        <v/>
      </c>
      <c r="AL279" s="1" t="str">
        <f>IFERROR(VLOOKUP($V279,CAPTURE_SITE_INFO!$B$3:$U$501,17,FALSE),"")</f>
        <v/>
      </c>
      <c r="AM279" s="1" t="str">
        <f>IFERROR(VLOOKUP($V279,CAPTURE_SITE_INFO!$B$3:$U$501,18,FALSE),"")</f>
        <v/>
      </c>
      <c r="AN279" s="1" t="str">
        <f>IFERROR(VLOOKUP($V279,CAPTURE_SITE_INFO!$B$3:$U$501,19,FALSE),"")</f>
        <v/>
      </c>
      <c r="AO279" s="1" t="str">
        <f>IFERROR(VLOOKUP($V279,CAPTURE_SITE_INFO!$B$3:$U$501,20,FALSE),"")</f>
        <v/>
      </c>
      <c r="AP279" s="1" t="str">
        <f>IFERROR(VLOOKUP($V279,CAPTURE_SITE_INFO!$B$3:$V$501,21,FALSE),"")</f>
        <v/>
      </c>
    </row>
    <row r="280" spans="1:42" x14ac:dyDescent="0.25">
      <c r="A280" s="1" t="str">
        <f t="shared" si="8"/>
        <v/>
      </c>
      <c r="B280" s="1" t="str">
        <f>IF(CAPTURE_DATA!O281="NOBATS___","NOBATS",IF(CAPTURE_DATA!O281="___","",CAPTURE_DATA!O281))</f>
        <v/>
      </c>
      <c r="C280" s="1" t="str">
        <f t="shared" si="9"/>
        <v/>
      </c>
      <c r="D280" s="1" t="str">
        <f>IF(CAPTURE_DATA!Q281 = 0,"",CAPTURE_DATA!Q281)</f>
        <v/>
      </c>
      <c r="E280" s="1" t="str">
        <f>IF(CAPTURE_DATA!R281 = 0,"",CAPTURE_DATA!R281)</f>
        <v/>
      </c>
      <c r="F280" s="1" t="str">
        <f>IF(CAPTURE_DATA!S281 = 0,"",CAPTURE_DATA!S281)</f>
        <v/>
      </c>
      <c r="G280" s="1" t="str">
        <f>IF(CAPTURE_DATA!T281=0,"",CAPTURE_DATA!T281)</f>
        <v/>
      </c>
      <c r="H280" s="1" t="str">
        <f>IF(CAPTURE_DATA!U281=0,"",CAPTURE_DATA!U281)</f>
        <v/>
      </c>
      <c r="I280" s="1" t="str">
        <f>IF(CAPTURE_DATA!V281=0,"",CAPTURE_DATA!V281)</f>
        <v/>
      </c>
      <c r="J280" s="1" t="str">
        <f>IF(CAPTURE_DATA!W281=0,"",CAPTURE_DATA!W281)</f>
        <v/>
      </c>
      <c r="K280" s="1" t="str">
        <f>IF(CAPTURE_DATA!X281="","",CAPTURE_DATA!X281)</f>
        <v/>
      </c>
      <c r="L280" s="1" t="str">
        <f>IF(CAPTURE_DATA!Y281="","",CAPTURE_DATA!Y281)</f>
        <v/>
      </c>
      <c r="M280" s="1" t="str">
        <f>IF(CAPTURE_DATA!Z281="","",CAPTURE_DATA!Z281)</f>
        <v/>
      </c>
      <c r="N280" s="1" t="str">
        <f>IF(CAPTURE_DATA!AA281=0,"",CAPTURE_DATA!AA281)</f>
        <v/>
      </c>
      <c r="O280" s="1" t="str">
        <f>IF(CAPTURE_DATA!AB281=0,"",CAPTURE_DATA!AB281)</f>
        <v/>
      </c>
      <c r="P280" s="1" t="str">
        <f>IF(CAPTURE_DATA!AC281="-","",CAPTURE_DATA!AC281)</f>
        <v/>
      </c>
      <c r="Q280" s="1" t="str">
        <f>IF(CAPTURE_DATA!AD281=0,"",CAPTURE_DATA!AD281)</f>
        <v/>
      </c>
      <c r="R280" s="1" t="str">
        <f>IF(CAPTURE_DATA!AE281=0,"",CAPTURE_DATA!AE281)</f>
        <v/>
      </c>
      <c r="S280" s="1" t="str">
        <f>IF(CAPTURE_DATA!AF281=0,"",CAPTURE_DATA!AF281)</f>
        <v/>
      </c>
      <c r="T280" s="16" t="str">
        <f>IF(B280="","",IF(B280="NBAT","",CAPTURE_DATA!A281))</f>
        <v/>
      </c>
      <c r="U280" s="1" t="str">
        <f>IF(CAPTURE_DATA!AG281=0,"",CAPTURE_DATA!AG281)</f>
        <v/>
      </c>
      <c r="V280" s="1" t="str">
        <f>IF(CAPTURE_DATA!AH281=0,"",CAPTURE_DATA!AH281)</f>
        <v/>
      </c>
      <c r="W280" s="1" t="str">
        <f>IFERROR(VLOOKUP(V280,CAPTURE_SITE_INFO!$B$3:$U$501,2,FALSE),"")</f>
        <v/>
      </c>
      <c r="X280" s="1" t="str">
        <f>IFERROR(VLOOKUP($V280,CAPTURE_SITE_INFO!$B$3:$U$501,3,FALSE),"")</f>
        <v/>
      </c>
      <c r="Y280" s="189" t="str">
        <f>IFERROR(VLOOKUP($V280,CAPTURE_SITE_INFO!$B$3:$U$501,4,FALSE),"")</f>
        <v/>
      </c>
      <c r="Z280" s="1" t="str">
        <f>IFERROR(VLOOKUP($V280,CAPTURE_SITE_INFO!$B$3:$U$501,5,FALSE),"")</f>
        <v/>
      </c>
      <c r="AA280" s="1" t="str">
        <f>IFERROR(VLOOKUP($V280,CAPTURE_SITE_INFO!$B$3:$U$501,6,FALSE),"")</f>
        <v/>
      </c>
      <c r="AB280" s="1" t="str">
        <f>IFERROR(VLOOKUP($V280,CAPTURE_SITE_INFO!$B$3:$U$501,7,FALSE),"")</f>
        <v/>
      </c>
      <c r="AC280" s="1" t="str">
        <f>IFERROR(VLOOKUP($V280,CAPTURE_SITE_INFO!$B$3:$U$501,8,FALSE),"")</f>
        <v/>
      </c>
      <c r="AD280" s="16" t="str">
        <f>IFERROR(VLOOKUP($V280,CAPTURE_SITE_INFO!$B$3:$U$501,9,FALSE),"")</f>
        <v/>
      </c>
      <c r="AE280" s="16" t="str">
        <f>IFERROR(VLOOKUP($V280,CAPTURE_SITE_INFO!$B$3:$U$501,10,FALSE),"")</f>
        <v/>
      </c>
      <c r="AF280" s="190" t="str">
        <f>IFERROR(VLOOKUP($V280,CAPTURE_SITE_INFO!$B$3:$U$501,11,FALSE),"")</f>
        <v/>
      </c>
      <c r="AG280" s="190" t="str">
        <f>IFERROR(VLOOKUP($V280,CAPTURE_SITE_INFO!$B$3:$U$501,12,FALSE),"")</f>
        <v/>
      </c>
      <c r="AH280" s="1" t="str">
        <f>IFERROR(VLOOKUP($V280,CAPTURE_SITE_INFO!$B$3:$U$501,13,FALSE),"")</f>
        <v/>
      </c>
      <c r="AI280" s="1" t="str">
        <f>IFERROR(VLOOKUP($V280,CAPTURE_SITE_INFO!$B$3:$U$501,14,FALSE),"")</f>
        <v/>
      </c>
      <c r="AJ280" s="1" t="str">
        <f>IFERROR(VLOOKUP($V280,CAPTURE_SITE_INFO!$B$3:$U$501,15,FALSE),"")</f>
        <v/>
      </c>
      <c r="AK280" s="1" t="str">
        <f>IFERROR(VLOOKUP($V280,CAPTURE_SITE_INFO!$B$3:$U$501,16,FALSE),"")</f>
        <v/>
      </c>
      <c r="AL280" s="1" t="str">
        <f>IFERROR(VLOOKUP($V280,CAPTURE_SITE_INFO!$B$3:$U$501,17,FALSE),"")</f>
        <v/>
      </c>
      <c r="AM280" s="1" t="str">
        <f>IFERROR(VLOOKUP($V280,CAPTURE_SITE_INFO!$B$3:$U$501,18,FALSE),"")</f>
        <v/>
      </c>
      <c r="AN280" s="1" t="str">
        <f>IFERROR(VLOOKUP($V280,CAPTURE_SITE_INFO!$B$3:$U$501,19,FALSE),"")</f>
        <v/>
      </c>
      <c r="AO280" s="1" t="str">
        <f>IFERROR(VLOOKUP($V280,CAPTURE_SITE_INFO!$B$3:$U$501,20,FALSE),"")</f>
        <v/>
      </c>
      <c r="AP280" s="1" t="str">
        <f>IFERROR(VLOOKUP($V280,CAPTURE_SITE_INFO!$B$3:$V$501,21,FALSE),"")</f>
        <v/>
      </c>
    </row>
    <row r="281" spans="1:42" x14ac:dyDescent="0.25">
      <c r="A281" s="1" t="str">
        <f t="shared" si="8"/>
        <v/>
      </c>
      <c r="B281" s="1" t="str">
        <f>IF(CAPTURE_DATA!O282="NOBATS___","NOBATS",IF(CAPTURE_DATA!O282="___","",CAPTURE_DATA!O282))</f>
        <v/>
      </c>
      <c r="C281" s="1" t="str">
        <f t="shared" si="9"/>
        <v/>
      </c>
      <c r="D281" s="1" t="str">
        <f>IF(CAPTURE_DATA!Q282 = 0,"",CAPTURE_DATA!Q282)</f>
        <v/>
      </c>
      <c r="E281" s="1" t="str">
        <f>IF(CAPTURE_DATA!R282 = 0,"",CAPTURE_DATA!R282)</f>
        <v/>
      </c>
      <c r="F281" s="1" t="str">
        <f>IF(CAPTURE_DATA!S282 = 0,"",CAPTURE_DATA!S282)</f>
        <v/>
      </c>
      <c r="G281" s="1" t="str">
        <f>IF(CAPTURE_DATA!T282=0,"",CAPTURE_DATA!T282)</f>
        <v/>
      </c>
      <c r="H281" s="1" t="str">
        <f>IF(CAPTURE_DATA!U282=0,"",CAPTURE_DATA!U282)</f>
        <v/>
      </c>
      <c r="I281" s="1" t="str">
        <f>IF(CAPTURE_DATA!V282=0,"",CAPTURE_DATA!V282)</f>
        <v/>
      </c>
      <c r="J281" s="1" t="str">
        <f>IF(CAPTURE_DATA!W282=0,"",CAPTURE_DATA!W282)</f>
        <v/>
      </c>
      <c r="K281" s="1" t="str">
        <f>IF(CAPTURE_DATA!X282="","",CAPTURE_DATA!X282)</f>
        <v/>
      </c>
      <c r="L281" s="1" t="str">
        <f>IF(CAPTURE_DATA!Y282="","",CAPTURE_DATA!Y282)</f>
        <v/>
      </c>
      <c r="M281" s="1" t="str">
        <f>IF(CAPTURE_DATA!Z282="","",CAPTURE_DATA!Z282)</f>
        <v/>
      </c>
      <c r="N281" s="1" t="str">
        <f>IF(CAPTURE_DATA!AA282=0,"",CAPTURE_DATA!AA282)</f>
        <v/>
      </c>
      <c r="O281" s="1" t="str">
        <f>IF(CAPTURE_DATA!AB282=0,"",CAPTURE_DATA!AB282)</f>
        <v/>
      </c>
      <c r="P281" s="1" t="str">
        <f>IF(CAPTURE_DATA!AC282="-","",CAPTURE_DATA!AC282)</f>
        <v/>
      </c>
      <c r="Q281" s="1" t="str">
        <f>IF(CAPTURE_DATA!AD282=0,"",CAPTURE_DATA!AD282)</f>
        <v/>
      </c>
      <c r="R281" s="1" t="str">
        <f>IF(CAPTURE_DATA!AE282=0,"",CAPTURE_DATA!AE282)</f>
        <v/>
      </c>
      <c r="S281" s="1" t="str">
        <f>IF(CAPTURE_DATA!AF282=0,"",CAPTURE_DATA!AF282)</f>
        <v/>
      </c>
      <c r="T281" s="16" t="str">
        <f>IF(B281="","",IF(B281="NBAT","",CAPTURE_DATA!A282))</f>
        <v/>
      </c>
      <c r="U281" s="1" t="str">
        <f>IF(CAPTURE_DATA!AG282=0,"",CAPTURE_DATA!AG282)</f>
        <v/>
      </c>
      <c r="V281" s="1" t="str">
        <f>IF(CAPTURE_DATA!AH282=0,"",CAPTURE_DATA!AH282)</f>
        <v/>
      </c>
      <c r="W281" s="1" t="str">
        <f>IFERROR(VLOOKUP(V281,CAPTURE_SITE_INFO!$B$3:$U$501,2,FALSE),"")</f>
        <v/>
      </c>
      <c r="X281" s="1" t="str">
        <f>IFERROR(VLOOKUP($V281,CAPTURE_SITE_INFO!$B$3:$U$501,3,FALSE),"")</f>
        <v/>
      </c>
      <c r="Y281" s="189" t="str">
        <f>IFERROR(VLOOKUP($V281,CAPTURE_SITE_INFO!$B$3:$U$501,4,FALSE),"")</f>
        <v/>
      </c>
      <c r="Z281" s="1" t="str">
        <f>IFERROR(VLOOKUP($V281,CAPTURE_SITE_INFO!$B$3:$U$501,5,FALSE),"")</f>
        <v/>
      </c>
      <c r="AA281" s="1" t="str">
        <f>IFERROR(VLOOKUP($V281,CAPTURE_SITE_INFO!$B$3:$U$501,6,FALSE),"")</f>
        <v/>
      </c>
      <c r="AB281" s="1" t="str">
        <f>IFERROR(VLOOKUP($V281,CAPTURE_SITE_INFO!$B$3:$U$501,7,FALSE),"")</f>
        <v/>
      </c>
      <c r="AC281" s="1" t="str">
        <f>IFERROR(VLOOKUP($V281,CAPTURE_SITE_INFO!$B$3:$U$501,8,FALSE),"")</f>
        <v/>
      </c>
      <c r="AD281" s="16" t="str">
        <f>IFERROR(VLOOKUP($V281,CAPTURE_SITE_INFO!$B$3:$U$501,9,FALSE),"")</f>
        <v/>
      </c>
      <c r="AE281" s="16" t="str">
        <f>IFERROR(VLOOKUP($V281,CAPTURE_SITE_INFO!$B$3:$U$501,10,FALSE),"")</f>
        <v/>
      </c>
      <c r="AF281" s="190" t="str">
        <f>IFERROR(VLOOKUP($V281,CAPTURE_SITE_INFO!$B$3:$U$501,11,FALSE),"")</f>
        <v/>
      </c>
      <c r="AG281" s="190" t="str">
        <f>IFERROR(VLOOKUP($V281,CAPTURE_SITE_INFO!$B$3:$U$501,12,FALSE),"")</f>
        <v/>
      </c>
      <c r="AH281" s="1" t="str">
        <f>IFERROR(VLOOKUP($V281,CAPTURE_SITE_INFO!$B$3:$U$501,13,FALSE),"")</f>
        <v/>
      </c>
      <c r="AI281" s="1" t="str">
        <f>IFERROR(VLOOKUP($V281,CAPTURE_SITE_INFO!$B$3:$U$501,14,FALSE),"")</f>
        <v/>
      </c>
      <c r="AJ281" s="1" t="str">
        <f>IFERROR(VLOOKUP($V281,CAPTURE_SITE_INFO!$B$3:$U$501,15,FALSE),"")</f>
        <v/>
      </c>
      <c r="AK281" s="1" t="str">
        <f>IFERROR(VLOOKUP($V281,CAPTURE_SITE_INFO!$B$3:$U$501,16,FALSE),"")</f>
        <v/>
      </c>
      <c r="AL281" s="1" t="str">
        <f>IFERROR(VLOOKUP($V281,CAPTURE_SITE_INFO!$B$3:$U$501,17,FALSE),"")</f>
        <v/>
      </c>
      <c r="AM281" s="1" t="str">
        <f>IFERROR(VLOOKUP($V281,CAPTURE_SITE_INFO!$B$3:$U$501,18,FALSE),"")</f>
        <v/>
      </c>
      <c r="AN281" s="1" t="str">
        <f>IFERROR(VLOOKUP($V281,CAPTURE_SITE_INFO!$B$3:$U$501,19,FALSE),"")</f>
        <v/>
      </c>
      <c r="AO281" s="1" t="str">
        <f>IFERROR(VLOOKUP($V281,CAPTURE_SITE_INFO!$B$3:$U$501,20,FALSE),"")</f>
        <v/>
      </c>
      <c r="AP281" s="1" t="str">
        <f>IFERROR(VLOOKUP($V281,CAPTURE_SITE_INFO!$B$3:$V$501,21,FALSE),"")</f>
        <v/>
      </c>
    </row>
    <row r="282" spans="1:42" x14ac:dyDescent="0.25">
      <c r="A282" s="1" t="str">
        <f t="shared" si="8"/>
        <v/>
      </c>
      <c r="B282" s="1" t="str">
        <f>IF(CAPTURE_DATA!O283="NOBATS___","NOBATS",IF(CAPTURE_DATA!O283="___","",CAPTURE_DATA!O283))</f>
        <v/>
      </c>
      <c r="C282" s="1" t="str">
        <f t="shared" si="9"/>
        <v/>
      </c>
      <c r="D282" s="1" t="str">
        <f>IF(CAPTURE_DATA!Q283 = 0,"",CAPTURE_DATA!Q283)</f>
        <v/>
      </c>
      <c r="E282" s="1" t="str">
        <f>IF(CAPTURE_DATA!R283 = 0,"",CAPTURE_DATA!R283)</f>
        <v/>
      </c>
      <c r="F282" s="1" t="str">
        <f>IF(CAPTURE_DATA!S283 = 0,"",CAPTURE_DATA!S283)</f>
        <v/>
      </c>
      <c r="G282" s="1" t="str">
        <f>IF(CAPTURE_DATA!T283=0,"",CAPTURE_DATA!T283)</f>
        <v/>
      </c>
      <c r="H282" s="1" t="str">
        <f>IF(CAPTURE_DATA!U283=0,"",CAPTURE_DATA!U283)</f>
        <v/>
      </c>
      <c r="I282" s="1" t="str">
        <f>IF(CAPTURE_DATA!V283=0,"",CAPTURE_DATA!V283)</f>
        <v/>
      </c>
      <c r="J282" s="1" t="str">
        <f>IF(CAPTURE_DATA!W283=0,"",CAPTURE_DATA!W283)</f>
        <v/>
      </c>
      <c r="K282" s="1" t="str">
        <f>IF(CAPTURE_DATA!X283="","",CAPTURE_DATA!X283)</f>
        <v/>
      </c>
      <c r="L282" s="1" t="str">
        <f>IF(CAPTURE_DATA!Y283="","",CAPTURE_DATA!Y283)</f>
        <v/>
      </c>
      <c r="M282" s="1" t="str">
        <f>IF(CAPTURE_DATA!Z283="","",CAPTURE_DATA!Z283)</f>
        <v/>
      </c>
      <c r="N282" s="1" t="str">
        <f>IF(CAPTURE_DATA!AA283=0,"",CAPTURE_DATA!AA283)</f>
        <v/>
      </c>
      <c r="O282" s="1" t="str">
        <f>IF(CAPTURE_DATA!AB283=0,"",CAPTURE_DATA!AB283)</f>
        <v/>
      </c>
      <c r="P282" s="1" t="str">
        <f>IF(CAPTURE_DATA!AC283="-","",CAPTURE_DATA!AC283)</f>
        <v/>
      </c>
      <c r="Q282" s="1" t="str">
        <f>IF(CAPTURE_DATA!AD283=0,"",CAPTURE_DATA!AD283)</f>
        <v/>
      </c>
      <c r="R282" s="1" t="str">
        <f>IF(CAPTURE_DATA!AE283=0,"",CAPTURE_DATA!AE283)</f>
        <v/>
      </c>
      <c r="S282" s="1" t="str">
        <f>IF(CAPTURE_DATA!AF283=0,"",CAPTURE_DATA!AF283)</f>
        <v/>
      </c>
      <c r="T282" s="16" t="str">
        <f>IF(B282="","",IF(B282="NBAT","",CAPTURE_DATA!A283))</f>
        <v/>
      </c>
      <c r="U282" s="1" t="str">
        <f>IF(CAPTURE_DATA!AG283=0,"",CAPTURE_DATA!AG283)</f>
        <v/>
      </c>
      <c r="V282" s="1" t="str">
        <f>IF(CAPTURE_DATA!AH283=0,"",CAPTURE_DATA!AH283)</f>
        <v/>
      </c>
      <c r="W282" s="1" t="str">
        <f>IFERROR(VLOOKUP(V282,CAPTURE_SITE_INFO!$B$3:$U$501,2,FALSE),"")</f>
        <v/>
      </c>
      <c r="X282" s="1" t="str">
        <f>IFERROR(VLOOKUP($V282,CAPTURE_SITE_INFO!$B$3:$U$501,3,FALSE),"")</f>
        <v/>
      </c>
      <c r="Y282" s="189" t="str">
        <f>IFERROR(VLOOKUP($V282,CAPTURE_SITE_INFO!$B$3:$U$501,4,FALSE),"")</f>
        <v/>
      </c>
      <c r="Z282" s="1" t="str">
        <f>IFERROR(VLOOKUP($V282,CAPTURE_SITE_INFO!$B$3:$U$501,5,FALSE),"")</f>
        <v/>
      </c>
      <c r="AA282" s="1" t="str">
        <f>IFERROR(VLOOKUP($V282,CAPTURE_SITE_INFO!$B$3:$U$501,6,FALSE),"")</f>
        <v/>
      </c>
      <c r="AB282" s="1" t="str">
        <f>IFERROR(VLOOKUP($V282,CAPTURE_SITE_INFO!$B$3:$U$501,7,FALSE),"")</f>
        <v/>
      </c>
      <c r="AC282" s="1" t="str">
        <f>IFERROR(VLOOKUP($V282,CAPTURE_SITE_INFO!$B$3:$U$501,8,FALSE),"")</f>
        <v/>
      </c>
      <c r="AD282" s="16" t="str">
        <f>IFERROR(VLOOKUP($V282,CAPTURE_SITE_INFO!$B$3:$U$501,9,FALSE),"")</f>
        <v/>
      </c>
      <c r="AE282" s="16" t="str">
        <f>IFERROR(VLOOKUP($V282,CAPTURE_SITE_INFO!$B$3:$U$501,10,FALSE),"")</f>
        <v/>
      </c>
      <c r="AF282" s="190" t="str">
        <f>IFERROR(VLOOKUP($V282,CAPTURE_SITE_INFO!$B$3:$U$501,11,FALSE),"")</f>
        <v/>
      </c>
      <c r="AG282" s="190" t="str">
        <f>IFERROR(VLOOKUP($V282,CAPTURE_SITE_INFO!$B$3:$U$501,12,FALSE),"")</f>
        <v/>
      </c>
      <c r="AH282" s="1" t="str">
        <f>IFERROR(VLOOKUP($V282,CAPTURE_SITE_INFO!$B$3:$U$501,13,FALSE),"")</f>
        <v/>
      </c>
      <c r="AI282" s="1" t="str">
        <f>IFERROR(VLOOKUP($V282,CAPTURE_SITE_INFO!$B$3:$U$501,14,FALSE),"")</f>
        <v/>
      </c>
      <c r="AJ282" s="1" t="str">
        <f>IFERROR(VLOOKUP($V282,CAPTURE_SITE_INFO!$B$3:$U$501,15,FALSE),"")</f>
        <v/>
      </c>
      <c r="AK282" s="1" t="str">
        <f>IFERROR(VLOOKUP($V282,CAPTURE_SITE_INFO!$B$3:$U$501,16,FALSE),"")</f>
        <v/>
      </c>
      <c r="AL282" s="1" t="str">
        <f>IFERROR(VLOOKUP($V282,CAPTURE_SITE_INFO!$B$3:$U$501,17,FALSE),"")</f>
        <v/>
      </c>
      <c r="AM282" s="1" t="str">
        <f>IFERROR(VLOOKUP($V282,CAPTURE_SITE_INFO!$B$3:$U$501,18,FALSE),"")</f>
        <v/>
      </c>
      <c r="AN282" s="1" t="str">
        <f>IFERROR(VLOOKUP($V282,CAPTURE_SITE_INFO!$B$3:$U$501,19,FALSE),"")</f>
        <v/>
      </c>
      <c r="AO282" s="1" t="str">
        <f>IFERROR(VLOOKUP($V282,CAPTURE_SITE_INFO!$B$3:$U$501,20,FALSE),"")</f>
        <v/>
      </c>
      <c r="AP282" s="1" t="str">
        <f>IFERROR(VLOOKUP($V282,CAPTURE_SITE_INFO!$B$3:$V$501,21,FALSE),"")</f>
        <v/>
      </c>
    </row>
    <row r="283" spans="1:42" x14ac:dyDescent="0.25">
      <c r="A283" s="1" t="str">
        <f t="shared" si="8"/>
        <v/>
      </c>
      <c r="B283" s="1" t="str">
        <f>IF(CAPTURE_DATA!O284="NOBATS___","NOBATS",IF(CAPTURE_DATA!O284="___","",CAPTURE_DATA!O284))</f>
        <v/>
      </c>
      <c r="C283" s="1" t="str">
        <f t="shared" si="9"/>
        <v/>
      </c>
      <c r="D283" s="1" t="str">
        <f>IF(CAPTURE_DATA!Q284 = 0,"",CAPTURE_DATA!Q284)</f>
        <v/>
      </c>
      <c r="E283" s="1" t="str">
        <f>IF(CAPTURE_DATA!R284 = 0,"",CAPTURE_DATA!R284)</f>
        <v/>
      </c>
      <c r="F283" s="1" t="str">
        <f>IF(CAPTURE_DATA!S284 = 0,"",CAPTURE_DATA!S284)</f>
        <v/>
      </c>
      <c r="G283" s="1" t="str">
        <f>IF(CAPTURE_DATA!T284=0,"",CAPTURE_DATA!T284)</f>
        <v/>
      </c>
      <c r="H283" s="1" t="str">
        <f>IF(CAPTURE_DATA!U284=0,"",CAPTURE_DATA!U284)</f>
        <v/>
      </c>
      <c r="I283" s="1" t="str">
        <f>IF(CAPTURE_DATA!V284=0,"",CAPTURE_DATA!V284)</f>
        <v/>
      </c>
      <c r="J283" s="1" t="str">
        <f>IF(CAPTURE_DATA!W284=0,"",CAPTURE_DATA!W284)</f>
        <v/>
      </c>
      <c r="K283" s="1" t="str">
        <f>IF(CAPTURE_DATA!X284="","",CAPTURE_DATA!X284)</f>
        <v/>
      </c>
      <c r="L283" s="1" t="str">
        <f>IF(CAPTURE_DATA!Y284="","",CAPTURE_DATA!Y284)</f>
        <v/>
      </c>
      <c r="M283" s="1" t="str">
        <f>IF(CAPTURE_DATA!Z284="","",CAPTURE_DATA!Z284)</f>
        <v/>
      </c>
      <c r="N283" s="1" t="str">
        <f>IF(CAPTURE_DATA!AA284=0,"",CAPTURE_DATA!AA284)</f>
        <v/>
      </c>
      <c r="O283" s="1" t="str">
        <f>IF(CAPTURE_DATA!AB284=0,"",CAPTURE_DATA!AB284)</f>
        <v/>
      </c>
      <c r="P283" s="1" t="str">
        <f>IF(CAPTURE_DATA!AC284="-","",CAPTURE_DATA!AC284)</f>
        <v/>
      </c>
      <c r="Q283" s="1" t="str">
        <f>IF(CAPTURE_DATA!AD284=0,"",CAPTURE_DATA!AD284)</f>
        <v/>
      </c>
      <c r="R283" s="1" t="str">
        <f>IF(CAPTURE_DATA!AE284=0,"",CAPTURE_DATA!AE284)</f>
        <v/>
      </c>
      <c r="S283" s="1" t="str">
        <f>IF(CAPTURE_DATA!AF284=0,"",CAPTURE_DATA!AF284)</f>
        <v/>
      </c>
      <c r="T283" s="16" t="str">
        <f>IF(B283="","",IF(B283="NBAT","",CAPTURE_DATA!A284))</f>
        <v/>
      </c>
      <c r="U283" s="1" t="str">
        <f>IF(CAPTURE_DATA!AG284=0,"",CAPTURE_DATA!AG284)</f>
        <v/>
      </c>
      <c r="V283" s="1" t="str">
        <f>IF(CAPTURE_DATA!AH284=0,"",CAPTURE_DATA!AH284)</f>
        <v/>
      </c>
      <c r="W283" s="1" t="str">
        <f>IFERROR(VLOOKUP(V283,CAPTURE_SITE_INFO!$B$3:$U$501,2,FALSE),"")</f>
        <v/>
      </c>
      <c r="X283" s="1" t="str">
        <f>IFERROR(VLOOKUP($V283,CAPTURE_SITE_INFO!$B$3:$U$501,3,FALSE),"")</f>
        <v/>
      </c>
      <c r="Y283" s="189" t="str">
        <f>IFERROR(VLOOKUP($V283,CAPTURE_SITE_INFO!$B$3:$U$501,4,FALSE),"")</f>
        <v/>
      </c>
      <c r="Z283" s="1" t="str">
        <f>IFERROR(VLOOKUP($V283,CAPTURE_SITE_INFO!$B$3:$U$501,5,FALSE),"")</f>
        <v/>
      </c>
      <c r="AA283" s="1" t="str">
        <f>IFERROR(VLOOKUP($V283,CAPTURE_SITE_INFO!$B$3:$U$501,6,FALSE),"")</f>
        <v/>
      </c>
      <c r="AB283" s="1" t="str">
        <f>IFERROR(VLOOKUP($V283,CAPTURE_SITE_INFO!$B$3:$U$501,7,FALSE),"")</f>
        <v/>
      </c>
      <c r="AC283" s="1" t="str">
        <f>IFERROR(VLOOKUP($V283,CAPTURE_SITE_INFO!$B$3:$U$501,8,FALSE),"")</f>
        <v/>
      </c>
      <c r="AD283" s="16" t="str">
        <f>IFERROR(VLOOKUP($V283,CAPTURE_SITE_INFO!$B$3:$U$501,9,FALSE),"")</f>
        <v/>
      </c>
      <c r="AE283" s="16" t="str">
        <f>IFERROR(VLOOKUP($V283,CAPTURE_SITE_INFO!$B$3:$U$501,10,FALSE),"")</f>
        <v/>
      </c>
      <c r="AF283" s="190" t="str">
        <f>IFERROR(VLOOKUP($V283,CAPTURE_SITE_INFO!$B$3:$U$501,11,FALSE),"")</f>
        <v/>
      </c>
      <c r="AG283" s="190" t="str">
        <f>IFERROR(VLOOKUP($V283,CAPTURE_SITE_INFO!$B$3:$U$501,12,FALSE),"")</f>
        <v/>
      </c>
      <c r="AH283" s="1" t="str">
        <f>IFERROR(VLOOKUP($V283,CAPTURE_SITE_INFO!$B$3:$U$501,13,FALSE),"")</f>
        <v/>
      </c>
      <c r="AI283" s="1" t="str">
        <f>IFERROR(VLOOKUP($V283,CAPTURE_SITE_INFO!$B$3:$U$501,14,FALSE),"")</f>
        <v/>
      </c>
      <c r="AJ283" s="1" t="str">
        <f>IFERROR(VLOOKUP($V283,CAPTURE_SITE_INFO!$B$3:$U$501,15,FALSE),"")</f>
        <v/>
      </c>
      <c r="AK283" s="1" t="str">
        <f>IFERROR(VLOOKUP($V283,CAPTURE_SITE_INFO!$B$3:$U$501,16,FALSE),"")</f>
        <v/>
      </c>
      <c r="AL283" s="1" t="str">
        <f>IFERROR(VLOOKUP($V283,CAPTURE_SITE_INFO!$B$3:$U$501,17,FALSE),"")</f>
        <v/>
      </c>
      <c r="AM283" s="1" t="str">
        <f>IFERROR(VLOOKUP($V283,CAPTURE_SITE_INFO!$B$3:$U$501,18,FALSE),"")</f>
        <v/>
      </c>
      <c r="AN283" s="1" t="str">
        <f>IFERROR(VLOOKUP($V283,CAPTURE_SITE_INFO!$B$3:$U$501,19,FALSE),"")</f>
        <v/>
      </c>
      <c r="AO283" s="1" t="str">
        <f>IFERROR(VLOOKUP($V283,CAPTURE_SITE_INFO!$B$3:$U$501,20,FALSE),"")</f>
        <v/>
      </c>
      <c r="AP283" s="1" t="str">
        <f>IFERROR(VLOOKUP($V283,CAPTURE_SITE_INFO!$B$3:$V$501,21,FALSE),"")</f>
        <v/>
      </c>
    </row>
    <row r="284" spans="1:42" x14ac:dyDescent="0.25">
      <c r="A284" s="1" t="str">
        <f t="shared" si="8"/>
        <v/>
      </c>
      <c r="B284" s="1" t="str">
        <f>IF(CAPTURE_DATA!O285="NOBATS___","NOBATS",IF(CAPTURE_DATA!O285="___","",CAPTURE_DATA!O285))</f>
        <v/>
      </c>
      <c r="C284" s="1" t="str">
        <f t="shared" si="9"/>
        <v/>
      </c>
      <c r="D284" s="1" t="str">
        <f>IF(CAPTURE_DATA!Q285 = 0,"",CAPTURE_DATA!Q285)</f>
        <v/>
      </c>
      <c r="E284" s="1" t="str">
        <f>IF(CAPTURE_DATA!R285 = 0,"",CAPTURE_DATA!R285)</f>
        <v/>
      </c>
      <c r="F284" s="1" t="str">
        <f>IF(CAPTURE_DATA!S285 = 0,"",CAPTURE_DATA!S285)</f>
        <v/>
      </c>
      <c r="G284" s="1" t="str">
        <f>IF(CAPTURE_DATA!T285=0,"",CAPTURE_DATA!T285)</f>
        <v/>
      </c>
      <c r="H284" s="1" t="str">
        <f>IF(CAPTURE_DATA!U285=0,"",CAPTURE_DATA!U285)</f>
        <v/>
      </c>
      <c r="I284" s="1" t="str">
        <f>IF(CAPTURE_DATA!V285=0,"",CAPTURE_DATA!V285)</f>
        <v/>
      </c>
      <c r="J284" s="1" t="str">
        <f>IF(CAPTURE_DATA!W285=0,"",CAPTURE_DATA!W285)</f>
        <v/>
      </c>
      <c r="K284" s="1" t="str">
        <f>IF(CAPTURE_DATA!X285="","",CAPTURE_DATA!X285)</f>
        <v/>
      </c>
      <c r="L284" s="1" t="str">
        <f>IF(CAPTURE_DATA!Y285="","",CAPTURE_DATA!Y285)</f>
        <v/>
      </c>
      <c r="M284" s="1" t="str">
        <f>IF(CAPTURE_DATA!Z285="","",CAPTURE_DATA!Z285)</f>
        <v/>
      </c>
      <c r="N284" s="1" t="str">
        <f>IF(CAPTURE_DATA!AA285=0,"",CAPTURE_DATA!AA285)</f>
        <v/>
      </c>
      <c r="O284" s="1" t="str">
        <f>IF(CAPTURE_DATA!AB285=0,"",CAPTURE_DATA!AB285)</f>
        <v/>
      </c>
      <c r="P284" s="1" t="str">
        <f>IF(CAPTURE_DATA!AC285="-","",CAPTURE_DATA!AC285)</f>
        <v/>
      </c>
      <c r="Q284" s="1" t="str">
        <f>IF(CAPTURE_DATA!AD285=0,"",CAPTURE_DATA!AD285)</f>
        <v/>
      </c>
      <c r="R284" s="1" t="str">
        <f>IF(CAPTURE_DATA!AE285=0,"",CAPTURE_DATA!AE285)</f>
        <v/>
      </c>
      <c r="S284" s="1" t="str">
        <f>IF(CAPTURE_DATA!AF285=0,"",CAPTURE_DATA!AF285)</f>
        <v/>
      </c>
      <c r="T284" s="16" t="str">
        <f>IF(B284="","",IF(B284="NBAT","",CAPTURE_DATA!A285))</f>
        <v/>
      </c>
      <c r="U284" s="1" t="str">
        <f>IF(CAPTURE_DATA!AG285=0,"",CAPTURE_DATA!AG285)</f>
        <v/>
      </c>
      <c r="V284" s="1" t="str">
        <f>IF(CAPTURE_DATA!AH285=0,"",CAPTURE_DATA!AH285)</f>
        <v/>
      </c>
      <c r="W284" s="1" t="str">
        <f>IFERROR(VLOOKUP(V284,CAPTURE_SITE_INFO!$B$3:$U$501,2,FALSE),"")</f>
        <v/>
      </c>
      <c r="X284" s="1" t="str">
        <f>IFERROR(VLOOKUP($V284,CAPTURE_SITE_INFO!$B$3:$U$501,3,FALSE),"")</f>
        <v/>
      </c>
      <c r="Y284" s="189" t="str">
        <f>IFERROR(VLOOKUP($V284,CAPTURE_SITE_INFO!$B$3:$U$501,4,FALSE),"")</f>
        <v/>
      </c>
      <c r="Z284" s="1" t="str">
        <f>IFERROR(VLOOKUP($V284,CAPTURE_SITE_INFO!$B$3:$U$501,5,FALSE),"")</f>
        <v/>
      </c>
      <c r="AA284" s="1" t="str">
        <f>IFERROR(VLOOKUP($V284,CAPTURE_SITE_INFO!$B$3:$U$501,6,FALSE),"")</f>
        <v/>
      </c>
      <c r="AB284" s="1" t="str">
        <f>IFERROR(VLOOKUP($V284,CAPTURE_SITE_INFO!$B$3:$U$501,7,FALSE),"")</f>
        <v/>
      </c>
      <c r="AC284" s="1" t="str">
        <f>IFERROR(VLOOKUP($V284,CAPTURE_SITE_INFO!$B$3:$U$501,8,FALSE),"")</f>
        <v/>
      </c>
      <c r="AD284" s="16" t="str">
        <f>IFERROR(VLOOKUP($V284,CAPTURE_SITE_INFO!$B$3:$U$501,9,FALSE),"")</f>
        <v/>
      </c>
      <c r="AE284" s="16" t="str">
        <f>IFERROR(VLOOKUP($V284,CAPTURE_SITE_INFO!$B$3:$U$501,10,FALSE),"")</f>
        <v/>
      </c>
      <c r="AF284" s="190" t="str">
        <f>IFERROR(VLOOKUP($V284,CAPTURE_SITE_INFO!$B$3:$U$501,11,FALSE),"")</f>
        <v/>
      </c>
      <c r="AG284" s="190" t="str">
        <f>IFERROR(VLOOKUP($V284,CAPTURE_SITE_INFO!$B$3:$U$501,12,FALSE),"")</f>
        <v/>
      </c>
      <c r="AH284" s="1" t="str">
        <f>IFERROR(VLOOKUP($V284,CAPTURE_SITE_INFO!$B$3:$U$501,13,FALSE),"")</f>
        <v/>
      </c>
      <c r="AI284" s="1" t="str">
        <f>IFERROR(VLOOKUP($V284,CAPTURE_SITE_INFO!$B$3:$U$501,14,FALSE),"")</f>
        <v/>
      </c>
      <c r="AJ284" s="1" t="str">
        <f>IFERROR(VLOOKUP($V284,CAPTURE_SITE_INFO!$B$3:$U$501,15,FALSE),"")</f>
        <v/>
      </c>
      <c r="AK284" s="1" t="str">
        <f>IFERROR(VLOOKUP($V284,CAPTURE_SITE_INFO!$B$3:$U$501,16,FALSE),"")</f>
        <v/>
      </c>
      <c r="AL284" s="1" t="str">
        <f>IFERROR(VLOOKUP($V284,CAPTURE_SITE_INFO!$B$3:$U$501,17,FALSE),"")</f>
        <v/>
      </c>
      <c r="AM284" s="1" t="str">
        <f>IFERROR(VLOOKUP($V284,CAPTURE_SITE_INFO!$B$3:$U$501,18,FALSE),"")</f>
        <v/>
      </c>
      <c r="AN284" s="1" t="str">
        <f>IFERROR(VLOOKUP($V284,CAPTURE_SITE_INFO!$B$3:$U$501,19,FALSE),"")</f>
        <v/>
      </c>
      <c r="AO284" s="1" t="str">
        <f>IFERROR(VLOOKUP($V284,CAPTURE_SITE_INFO!$B$3:$U$501,20,FALSE),"")</f>
        <v/>
      </c>
      <c r="AP284" s="1" t="str">
        <f>IFERROR(VLOOKUP($V284,CAPTURE_SITE_INFO!$B$3:$V$501,21,FALSE),"")</f>
        <v/>
      </c>
    </row>
    <row r="285" spans="1:42" x14ac:dyDescent="0.25">
      <c r="A285" s="1" t="str">
        <f t="shared" si="8"/>
        <v/>
      </c>
      <c r="B285" s="1" t="str">
        <f>IF(CAPTURE_DATA!O286="NOBATS___","NOBATS",IF(CAPTURE_DATA!O286="___","",CAPTURE_DATA!O286))</f>
        <v/>
      </c>
      <c r="C285" s="1" t="str">
        <f t="shared" si="9"/>
        <v/>
      </c>
      <c r="D285" s="1" t="str">
        <f>IF(CAPTURE_DATA!Q286 = 0,"",CAPTURE_DATA!Q286)</f>
        <v/>
      </c>
      <c r="E285" s="1" t="str">
        <f>IF(CAPTURE_DATA!R286 = 0,"",CAPTURE_DATA!R286)</f>
        <v/>
      </c>
      <c r="F285" s="1" t="str">
        <f>IF(CAPTURE_DATA!S286 = 0,"",CAPTURE_DATA!S286)</f>
        <v/>
      </c>
      <c r="G285" s="1" t="str">
        <f>IF(CAPTURE_DATA!T286=0,"",CAPTURE_DATA!T286)</f>
        <v/>
      </c>
      <c r="H285" s="1" t="str">
        <f>IF(CAPTURE_DATA!U286=0,"",CAPTURE_DATA!U286)</f>
        <v/>
      </c>
      <c r="I285" s="1" t="str">
        <f>IF(CAPTURE_DATA!V286=0,"",CAPTURE_DATA!V286)</f>
        <v/>
      </c>
      <c r="J285" s="1" t="str">
        <f>IF(CAPTURE_DATA!W286=0,"",CAPTURE_DATA!W286)</f>
        <v/>
      </c>
      <c r="K285" s="1" t="str">
        <f>IF(CAPTURE_DATA!X286="","",CAPTURE_DATA!X286)</f>
        <v/>
      </c>
      <c r="L285" s="1" t="str">
        <f>IF(CAPTURE_DATA!Y286="","",CAPTURE_DATA!Y286)</f>
        <v/>
      </c>
      <c r="M285" s="1" t="str">
        <f>IF(CAPTURE_DATA!Z286="","",CAPTURE_DATA!Z286)</f>
        <v/>
      </c>
      <c r="N285" s="1" t="str">
        <f>IF(CAPTURE_DATA!AA286=0,"",CAPTURE_DATA!AA286)</f>
        <v/>
      </c>
      <c r="O285" s="1" t="str">
        <f>IF(CAPTURE_DATA!AB286=0,"",CAPTURE_DATA!AB286)</f>
        <v/>
      </c>
      <c r="P285" s="1" t="str">
        <f>IF(CAPTURE_DATA!AC286="-","",CAPTURE_DATA!AC286)</f>
        <v/>
      </c>
      <c r="Q285" s="1" t="str">
        <f>IF(CAPTURE_DATA!AD286=0,"",CAPTURE_DATA!AD286)</f>
        <v/>
      </c>
      <c r="R285" s="1" t="str">
        <f>IF(CAPTURE_DATA!AE286=0,"",CAPTURE_DATA!AE286)</f>
        <v/>
      </c>
      <c r="S285" s="1" t="str">
        <f>IF(CAPTURE_DATA!AF286=0,"",CAPTURE_DATA!AF286)</f>
        <v/>
      </c>
      <c r="T285" s="16" t="str">
        <f>IF(B285="","",IF(B285="NBAT","",CAPTURE_DATA!A286))</f>
        <v/>
      </c>
      <c r="U285" s="1" t="str">
        <f>IF(CAPTURE_DATA!AG286=0,"",CAPTURE_DATA!AG286)</f>
        <v/>
      </c>
      <c r="V285" s="1" t="str">
        <f>IF(CAPTURE_DATA!AH286=0,"",CAPTURE_DATA!AH286)</f>
        <v/>
      </c>
      <c r="W285" s="1" t="str">
        <f>IFERROR(VLOOKUP(V285,CAPTURE_SITE_INFO!$B$3:$U$501,2,FALSE),"")</f>
        <v/>
      </c>
      <c r="X285" s="1" t="str">
        <f>IFERROR(VLOOKUP($V285,CAPTURE_SITE_INFO!$B$3:$U$501,3,FALSE),"")</f>
        <v/>
      </c>
      <c r="Y285" s="189" t="str">
        <f>IFERROR(VLOOKUP($V285,CAPTURE_SITE_INFO!$B$3:$U$501,4,FALSE),"")</f>
        <v/>
      </c>
      <c r="Z285" s="1" t="str">
        <f>IFERROR(VLOOKUP($V285,CAPTURE_SITE_INFO!$B$3:$U$501,5,FALSE),"")</f>
        <v/>
      </c>
      <c r="AA285" s="1" t="str">
        <f>IFERROR(VLOOKUP($V285,CAPTURE_SITE_INFO!$B$3:$U$501,6,FALSE),"")</f>
        <v/>
      </c>
      <c r="AB285" s="1" t="str">
        <f>IFERROR(VLOOKUP($V285,CAPTURE_SITE_INFO!$B$3:$U$501,7,FALSE),"")</f>
        <v/>
      </c>
      <c r="AC285" s="1" t="str">
        <f>IFERROR(VLOOKUP($V285,CAPTURE_SITE_INFO!$B$3:$U$501,8,FALSE),"")</f>
        <v/>
      </c>
      <c r="AD285" s="16" t="str">
        <f>IFERROR(VLOOKUP($V285,CAPTURE_SITE_INFO!$B$3:$U$501,9,FALSE),"")</f>
        <v/>
      </c>
      <c r="AE285" s="16" t="str">
        <f>IFERROR(VLOOKUP($V285,CAPTURE_SITE_INFO!$B$3:$U$501,10,FALSE),"")</f>
        <v/>
      </c>
      <c r="AF285" s="190" t="str">
        <f>IFERROR(VLOOKUP($V285,CAPTURE_SITE_INFO!$B$3:$U$501,11,FALSE),"")</f>
        <v/>
      </c>
      <c r="AG285" s="190" t="str">
        <f>IFERROR(VLOOKUP($V285,CAPTURE_SITE_INFO!$B$3:$U$501,12,FALSE),"")</f>
        <v/>
      </c>
      <c r="AH285" s="1" t="str">
        <f>IFERROR(VLOOKUP($V285,CAPTURE_SITE_INFO!$B$3:$U$501,13,FALSE),"")</f>
        <v/>
      </c>
      <c r="AI285" s="1" t="str">
        <f>IFERROR(VLOOKUP($V285,CAPTURE_SITE_INFO!$B$3:$U$501,14,FALSE),"")</f>
        <v/>
      </c>
      <c r="AJ285" s="1" t="str">
        <f>IFERROR(VLOOKUP($V285,CAPTURE_SITE_INFO!$B$3:$U$501,15,FALSE),"")</f>
        <v/>
      </c>
      <c r="AK285" s="1" t="str">
        <f>IFERROR(VLOOKUP($V285,CAPTURE_SITE_INFO!$B$3:$U$501,16,FALSE),"")</f>
        <v/>
      </c>
      <c r="AL285" s="1" t="str">
        <f>IFERROR(VLOOKUP($V285,CAPTURE_SITE_INFO!$B$3:$U$501,17,FALSE),"")</f>
        <v/>
      </c>
      <c r="AM285" s="1" t="str">
        <f>IFERROR(VLOOKUP($V285,CAPTURE_SITE_INFO!$B$3:$U$501,18,FALSE),"")</f>
        <v/>
      </c>
      <c r="AN285" s="1" t="str">
        <f>IFERROR(VLOOKUP($V285,CAPTURE_SITE_INFO!$B$3:$U$501,19,FALSE),"")</f>
        <v/>
      </c>
      <c r="AO285" s="1" t="str">
        <f>IFERROR(VLOOKUP($V285,CAPTURE_SITE_INFO!$B$3:$U$501,20,FALSE),"")</f>
        <v/>
      </c>
      <c r="AP285" s="1" t="str">
        <f>IFERROR(VLOOKUP($V285,CAPTURE_SITE_INFO!$B$3:$V$501,21,FALSE),"")</f>
        <v/>
      </c>
    </row>
    <row r="286" spans="1:42" x14ac:dyDescent="0.25">
      <c r="A286" s="1" t="str">
        <f t="shared" si="8"/>
        <v/>
      </c>
      <c r="B286" s="1" t="str">
        <f>IF(CAPTURE_DATA!O287="NOBATS___","NOBATS",IF(CAPTURE_DATA!O287="___","",CAPTURE_DATA!O287))</f>
        <v/>
      </c>
      <c r="C286" s="1" t="str">
        <f t="shared" si="9"/>
        <v/>
      </c>
      <c r="D286" s="1" t="str">
        <f>IF(CAPTURE_DATA!Q287 = 0,"",CAPTURE_DATA!Q287)</f>
        <v/>
      </c>
      <c r="E286" s="1" t="str">
        <f>IF(CAPTURE_DATA!R287 = 0,"",CAPTURE_DATA!R287)</f>
        <v/>
      </c>
      <c r="F286" s="1" t="str">
        <f>IF(CAPTURE_DATA!S287 = 0,"",CAPTURE_DATA!S287)</f>
        <v/>
      </c>
      <c r="G286" s="1" t="str">
        <f>IF(CAPTURE_DATA!T287=0,"",CAPTURE_DATA!T287)</f>
        <v/>
      </c>
      <c r="H286" s="1" t="str">
        <f>IF(CAPTURE_DATA!U287=0,"",CAPTURE_DATA!U287)</f>
        <v/>
      </c>
      <c r="I286" s="1" t="str">
        <f>IF(CAPTURE_DATA!V287=0,"",CAPTURE_DATA!V287)</f>
        <v/>
      </c>
      <c r="J286" s="1" t="str">
        <f>IF(CAPTURE_DATA!W287=0,"",CAPTURE_DATA!W287)</f>
        <v/>
      </c>
      <c r="K286" s="1" t="str">
        <f>IF(CAPTURE_DATA!X287="","",CAPTURE_DATA!X287)</f>
        <v/>
      </c>
      <c r="L286" s="1" t="str">
        <f>IF(CAPTURE_DATA!Y287="","",CAPTURE_DATA!Y287)</f>
        <v/>
      </c>
      <c r="M286" s="1" t="str">
        <f>IF(CAPTURE_DATA!Z287="","",CAPTURE_DATA!Z287)</f>
        <v/>
      </c>
      <c r="N286" s="1" t="str">
        <f>IF(CAPTURE_DATA!AA287=0,"",CAPTURE_DATA!AA287)</f>
        <v/>
      </c>
      <c r="O286" s="1" t="str">
        <f>IF(CAPTURE_DATA!AB287=0,"",CAPTURE_DATA!AB287)</f>
        <v/>
      </c>
      <c r="P286" s="1" t="str">
        <f>IF(CAPTURE_DATA!AC287="-","",CAPTURE_DATA!AC287)</f>
        <v/>
      </c>
      <c r="Q286" s="1" t="str">
        <f>IF(CAPTURE_DATA!AD287=0,"",CAPTURE_DATA!AD287)</f>
        <v/>
      </c>
      <c r="R286" s="1" t="str">
        <f>IF(CAPTURE_DATA!AE287=0,"",CAPTURE_DATA!AE287)</f>
        <v/>
      </c>
      <c r="S286" s="1" t="str">
        <f>IF(CAPTURE_DATA!AF287=0,"",CAPTURE_DATA!AF287)</f>
        <v/>
      </c>
      <c r="T286" s="16" t="str">
        <f>IF(B286="","",IF(B286="NBAT","",CAPTURE_DATA!A287))</f>
        <v/>
      </c>
      <c r="U286" s="1" t="str">
        <f>IF(CAPTURE_DATA!AG287=0,"",CAPTURE_DATA!AG287)</f>
        <v/>
      </c>
      <c r="V286" s="1" t="str">
        <f>IF(CAPTURE_DATA!AH287=0,"",CAPTURE_DATA!AH287)</f>
        <v/>
      </c>
      <c r="W286" s="1" t="str">
        <f>IFERROR(VLOOKUP(V286,CAPTURE_SITE_INFO!$B$3:$U$501,2,FALSE),"")</f>
        <v/>
      </c>
      <c r="X286" s="1" t="str">
        <f>IFERROR(VLOOKUP($V286,CAPTURE_SITE_INFO!$B$3:$U$501,3,FALSE),"")</f>
        <v/>
      </c>
      <c r="Y286" s="189" t="str">
        <f>IFERROR(VLOOKUP($V286,CAPTURE_SITE_INFO!$B$3:$U$501,4,FALSE),"")</f>
        <v/>
      </c>
      <c r="Z286" s="1" t="str">
        <f>IFERROR(VLOOKUP($V286,CAPTURE_SITE_INFO!$B$3:$U$501,5,FALSE),"")</f>
        <v/>
      </c>
      <c r="AA286" s="1" t="str">
        <f>IFERROR(VLOOKUP($V286,CAPTURE_SITE_INFO!$B$3:$U$501,6,FALSE),"")</f>
        <v/>
      </c>
      <c r="AB286" s="1" t="str">
        <f>IFERROR(VLOOKUP($V286,CAPTURE_SITE_INFO!$B$3:$U$501,7,FALSE),"")</f>
        <v/>
      </c>
      <c r="AC286" s="1" t="str">
        <f>IFERROR(VLOOKUP($V286,CAPTURE_SITE_INFO!$B$3:$U$501,8,FALSE),"")</f>
        <v/>
      </c>
      <c r="AD286" s="16" t="str">
        <f>IFERROR(VLOOKUP($V286,CAPTURE_SITE_INFO!$B$3:$U$501,9,FALSE),"")</f>
        <v/>
      </c>
      <c r="AE286" s="16" t="str">
        <f>IFERROR(VLOOKUP($V286,CAPTURE_SITE_INFO!$B$3:$U$501,10,FALSE),"")</f>
        <v/>
      </c>
      <c r="AF286" s="190" t="str">
        <f>IFERROR(VLOOKUP($V286,CAPTURE_SITE_INFO!$B$3:$U$501,11,FALSE),"")</f>
        <v/>
      </c>
      <c r="AG286" s="190" t="str">
        <f>IFERROR(VLOOKUP($V286,CAPTURE_SITE_INFO!$B$3:$U$501,12,FALSE),"")</f>
        <v/>
      </c>
      <c r="AH286" s="1" t="str">
        <f>IFERROR(VLOOKUP($V286,CAPTURE_SITE_INFO!$B$3:$U$501,13,FALSE),"")</f>
        <v/>
      </c>
      <c r="AI286" s="1" t="str">
        <f>IFERROR(VLOOKUP($V286,CAPTURE_SITE_INFO!$B$3:$U$501,14,FALSE),"")</f>
        <v/>
      </c>
      <c r="AJ286" s="1" t="str">
        <f>IFERROR(VLOOKUP($V286,CAPTURE_SITE_INFO!$B$3:$U$501,15,FALSE),"")</f>
        <v/>
      </c>
      <c r="AK286" s="1" t="str">
        <f>IFERROR(VLOOKUP($V286,CAPTURE_SITE_INFO!$B$3:$U$501,16,FALSE),"")</f>
        <v/>
      </c>
      <c r="AL286" s="1" t="str">
        <f>IFERROR(VLOOKUP($V286,CAPTURE_SITE_INFO!$B$3:$U$501,17,FALSE),"")</f>
        <v/>
      </c>
      <c r="AM286" s="1" t="str">
        <f>IFERROR(VLOOKUP($V286,CAPTURE_SITE_INFO!$B$3:$U$501,18,FALSE),"")</f>
        <v/>
      </c>
      <c r="AN286" s="1" t="str">
        <f>IFERROR(VLOOKUP($V286,CAPTURE_SITE_INFO!$B$3:$U$501,19,FALSE),"")</f>
        <v/>
      </c>
      <c r="AO286" s="1" t="str">
        <f>IFERROR(VLOOKUP($V286,CAPTURE_SITE_INFO!$B$3:$U$501,20,FALSE),"")</f>
        <v/>
      </c>
      <c r="AP286" s="1" t="str">
        <f>IFERROR(VLOOKUP($V286,CAPTURE_SITE_INFO!$B$3:$V$501,21,FALSE),"")</f>
        <v/>
      </c>
    </row>
    <row r="287" spans="1:42" x14ac:dyDescent="0.25">
      <c r="A287" s="1" t="str">
        <f t="shared" si="8"/>
        <v/>
      </c>
      <c r="B287" s="1" t="str">
        <f>IF(CAPTURE_DATA!O288="NOBATS___","NOBATS",IF(CAPTURE_DATA!O288="___","",CAPTURE_DATA!O288))</f>
        <v/>
      </c>
      <c r="C287" s="1" t="str">
        <f t="shared" si="9"/>
        <v/>
      </c>
      <c r="D287" s="1" t="str">
        <f>IF(CAPTURE_DATA!Q288 = 0,"",CAPTURE_DATA!Q288)</f>
        <v/>
      </c>
      <c r="E287" s="1" t="str">
        <f>IF(CAPTURE_DATA!R288 = 0,"",CAPTURE_DATA!R288)</f>
        <v/>
      </c>
      <c r="F287" s="1" t="str">
        <f>IF(CAPTURE_DATA!S288 = 0,"",CAPTURE_DATA!S288)</f>
        <v/>
      </c>
      <c r="G287" s="1" t="str">
        <f>IF(CAPTURE_DATA!T288=0,"",CAPTURE_DATA!T288)</f>
        <v/>
      </c>
      <c r="H287" s="1" t="str">
        <f>IF(CAPTURE_DATA!U288=0,"",CAPTURE_DATA!U288)</f>
        <v/>
      </c>
      <c r="I287" s="1" t="str">
        <f>IF(CAPTURE_DATA!V288=0,"",CAPTURE_DATA!V288)</f>
        <v/>
      </c>
      <c r="J287" s="1" t="str">
        <f>IF(CAPTURE_DATA!W288=0,"",CAPTURE_DATA!W288)</f>
        <v/>
      </c>
      <c r="K287" s="1" t="str">
        <f>IF(CAPTURE_DATA!X288="","",CAPTURE_DATA!X288)</f>
        <v/>
      </c>
      <c r="L287" s="1" t="str">
        <f>IF(CAPTURE_DATA!Y288="","",CAPTURE_DATA!Y288)</f>
        <v/>
      </c>
      <c r="M287" s="1" t="str">
        <f>IF(CAPTURE_DATA!Z288="","",CAPTURE_DATA!Z288)</f>
        <v/>
      </c>
      <c r="N287" s="1" t="str">
        <f>IF(CAPTURE_DATA!AA288=0,"",CAPTURE_DATA!AA288)</f>
        <v/>
      </c>
      <c r="O287" s="1" t="str">
        <f>IF(CAPTURE_DATA!AB288=0,"",CAPTURE_DATA!AB288)</f>
        <v/>
      </c>
      <c r="P287" s="1" t="str">
        <f>IF(CAPTURE_DATA!AC288="-","",CAPTURE_DATA!AC288)</f>
        <v/>
      </c>
      <c r="Q287" s="1" t="str">
        <f>IF(CAPTURE_DATA!AD288=0,"",CAPTURE_DATA!AD288)</f>
        <v/>
      </c>
      <c r="R287" s="1" t="str">
        <f>IF(CAPTURE_DATA!AE288=0,"",CAPTURE_DATA!AE288)</f>
        <v/>
      </c>
      <c r="S287" s="1" t="str">
        <f>IF(CAPTURE_DATA!AF288=0,"",CAPTURE_DATA!AF288)</f>
        <v/>
      </c>
      <c r="T287" s="16" t="str">
        <f>IF(B287="","",IF(B287="NBAT","",CAPTURE_DATA!A288))</f>
        <v/>
      </c>
      <c r="U287" s="1" t="str">
        <f>IF(CAPTURE_DATA!AG288=0,"",CAPTURE_DATA!AG288)</f>
        <v/>
      </c>
      <c r="V287" s="1" t="str">
        <f>IF(CAPTURE_DATA!AH288=0,"",CAPTURE_DATA!AH288)</f>
        <v/>
      </c>
      <c r="W287" s="1" t="str">
        <f>IFERROR(VLOOKUP(V287,CAPTURE_SITE_INFO!$B$3:$U$501,2,FALSE),"")</f>
        <v/>
      </c>
      <c r="X287" s="1" t="str">
        <f>IFERROR(VLOOKUP($V287,CAPTURE_SITE_INFO!$B$3:$U$501,3,FALSE),"")</f>
        <v/>
      </c>
      <c r="Y287" s="189" t="str">
        <f>IFERROR(VLOOKUP($V287,CAPTURE_SITE_INFO!$B$3:$U$501,4,FALSE),"")</f>
        <v/>
      </c>
      <c r="Z287" s="1" t="str">
        <f>IFERROR(VLOOKUP($V287,CAPTURE_SITE_INFO!$B$3:$U$501,5,FALSE),"")</f>
        <v/>
      </c>
      <c r="AA287" s="1" t="str">
        <f>IFERROR(VLOOKUP($V287,CAPTURE_SITE_INFO!$B$3:$U$501,6,FALSE),"")</f>
        <v/>
      </c>
      <c r="AB287" s="1" t="str">
        <f>IFERROR(VLOOKUP($V287,CAPTURE_SITE_INFO!$B$3:$U$501,7,FALSE),"")</f>
        <v/>
      </c>
      <c r="AC287" s="1" t="str">
        <f>IFERROR(VLOOKUP($V287,CAPTURE_SITE_INFO!$B$3:$U$501,8,FALSE),"")</f>
        <v/>
      </c>
      <c r="AD287" s="16" t="str">
        <f>IFERROR(VLOOKUP($V287,CAPTURE_SITE_INFO!$B$3:$U$501,9,FALSE),"")</f>
        <v/>
      </c>
      <c r="AE287" s="16" t="str">
        <f>IFERROR(VLOOKUP($V287,CAPTURE_SITE_INFO!$B$3:$U$501,10,FALSE),"")</f>
        <v/>
      </c>
      <c r="AF287" s="190" t="str">
        <f>IFERROR(VLOOKUP($V287,CAPTURE_SITE_INFO!$B$3:$U$501,11,FALSE),"")</f>
        <v/>
      </c>
      <c r="AG287" s="190" t="str">
        <f>IFERROR(VLOOKUP($V287,CAPTURE_SITE_INFO!$B$3:$U$501,12,FALSE),"")</f>
        <v/>
      </c>
      <c r="AH287" s="1" t="str">
        <f>IFERROR(VLOOKUP($V287,CAPTURE_SITE_INFO!$B$3:$U$501,13,FALSE),"")</f>
        <v/>
      </c>
      <c r="AI287" s="1" t="str">
        <f>IFERROR(VLOOKUP($V287,CAPTURE_SITE_INFO!$B$3:$U$501,14,FALSE),"")</f>
        <v/>
      </c>
      <c r="AJ287" s="1" t="str">
        <f>IFERROR(VLOOKUP($V287,CAPTURE_SITE_INFO!$B$3:$U$501,15,FALSE),"")</f>
        <v/>
      </c>
      <c r="AK287" s="1" t="str">
        <f>IFERROR(VLOOKUP($V287,CAPTURE_SITE_INFO!$B$3:$U$501,16,FALSE),"")</f>
        <v/>
      </c>
      <c r="AL287" s="1" t="str">
        <f>IFERROR(VLOOKUP($V287,CAPTURE_SITE_INFO!$B$3:$U$501,17,FALSE),"")</f>
        <v/>
      </c>
      <c r="AM287" s="1" t="str">
        <f>IFERROR(VLOOKUP($V287,CAPTURE_SITE_INFO!$B$3:$U$501,18,FALSE),"")</f>
        <v/>
      </c>
      <c r="AN287" s="1" t="str">
        <f>IFERROR(VLOOKUP($V287,CAPTURE_SITE_INFO!$B$3:$U$501,19,FALSE),"")</f>
        <v/>
      </c>
      <c r="AO287" s="1" t="str">
        <f>IFERROR(VLOOKUP($V287,CAPTURE_SITE_INFO!$B$3:$U$501,20,FALSE),"")</f>
        <v/>
      </c>
      <c r="AP287" s="1" t="str">
        <f>IFERROR(VLOOKUP($V287,CAPTURE_SITE_INFO!$B$3:$V$501,21,FALSE),"")</f>
        <v/>
      </c>
    </row>
    <row r="288" spans="1:42" x14ac:dyDescent="0.25">
      <c r="A288" s="1" t="str">
        <f t="shared" si="8"/>
        <v/>
      </c>
      <c r="B288" s="1" t="str">
        <f>IF(CAPTURE_DATA!O289="NOBATS___","NOBATS",IF(CAPTURE_DATA!O289="___","",CAPTURE_DATA!O289))</f>
        <v/>
      </c>
      <c r="C288" s="1" t="str">
        <f t="shared" si="9"/>
        <v/>
      </c>
      <c r="D288" s="1" t="str">
        <f>IF(CAPTURE_DATA!Q289 = 0,"",CAPTURE_DATA!Q289)</f>
        <v/>
      </c>
      <c r="E288" s="1" t="str">
        <f>IF(CAPTURE_DATA!R289 = 0,"",CAPTURE_DATA!R289)</f>
        <v/>
      </c>
      <c r="F288" s="1" t="str">
        <f>IF(CAPTURE_DATA!S289 = 0,"",CAPTURE_DATA!S289)</f>
        <v/>
      </c>
      <c r="G288" s="1" t="str">
        <f>IF(CAPTURE_DATA!T289=0,"",CAPTURE_DATA!T289)</f>
        <v/>
      </c>
      <c r="H288" s="1" t="str">
        <f>IF(CAPTURE_DATA!U289=0,"",CAPTURE_DATA!U289)</f>
        <v/>
      </c>
      <c r="I288" s="1" t="str">
        <f>IF(CAPTURE_DATA!V289=0,"",CAPTURE_DATA!V289)</f>
        <v/>
      </c>
      <c r="J288" s="1" t="str">
        <f>IF(CAPTURE_DATA!W289=0,"",CAPTURE_DATA!W289)</f>
        <v/>
      </c>
      <c r="K288" s="1" t="str">
        <f>IF(CAPTURE_DATA!X289="","",CAPTURE_DATA!X289)</f>
        <v/>
      </c>
      <c r="L288" s="1" t="str">
        <f>IF(CAPTURE_DATA!Y289="","",CAPTURE_DATA!Y289)</f>
        <v/>
      </c>
      <c r="M288" s="1" t="str">
        <f>IF(CAPTURE_DATA!Z289="","",CAPTURE_DATA!Z289)</f>
        <v/>
      </c>
      <c r="N288" s="1" t="str">
        <f>IF(CAPTURE_DATA!AA289=0,"",CAPTURE_DATA!AA289)</f>
        <v/>
      </c>
      <c r="O288" s="1" t="str">
        <f>IF(CAPTURE_DATA!AB289=0,"",CAPTURE_DATA!AB289)</f>
        <v/>
      </c>
      <c r="P288" s="1" t="str">
        <f>IF(CAPTURE_DATA!AC289="-","",CAPTURE_DATA!AC289)</f>
        <v/>
      </c>
      <c r="Q288" s="1" t="str">
        <f>IF(CAPTURE_DATA!AD289=0,"",CAPTURE_DATA!AD289)</f>
        <v/>
      </c>
      <c r="R288" s="1" t="str">
        <f>IF(CAPTURE_DATA!AE289=0,"",CAPTURE_DATA!AE289)</f>
        <v/>
      </c>
      <c r="S288" s="1" t="str">
        <f>IF(CAPTURE_DATA!AF289=0,"",CAPTURE_DATA!AF289)</f>
        <v/>
      </c>
      <c r="T288" s="16" t="str">
        <f>IF(B288="","",IF(B288="NBAT","",CAPTURE_DATA!A289))</f>
        <v/>
      </c>
      <c r="U288" s="1" t="str">
        <f>IF(CAPTURE_DATA!AG289=0,"",CAPTURE_DATA!AG289)</f>
        <v/>
      </c>
      <c r="V288" s="1" t="str">
        <f>IF(CAPTURE_DATA!AH289=0,"",CAPTURE_DATA!AH289)</f>
        <v/>
      </c>
      <c r="W288" s="1" t="str">
        <f>IFERROR(VLOOKUP(V288,CAPTURE_SITE_INFO!$B$3:$U$501,2,FALSE),"")</f>
        <v/>
      </c>
      <c r="X288" s="1" t="str">
        <f>IFERROR(VLOOKUP($V288,CAPTURE_SITE_INFO!$B$3:$U$501,3,FALSE),"")</f>
        <v/>
      </c>
      <c r="Y288" s="189" t="str">
        <f>IFERROR(VLOOKUP($V288,CAPTURE_SITE_INFO!$B$3:$U$501,4,FALSE),"")</f>
        <v/>
      </c>
      <c r="Z288" s="1" t="str">
        <f>IFERROR(VLOOKUP($V288,CAPTURE_SITE_INFO!$B$3:$U$501,5,FALSE),"")</f>
        <v/>
      </c>
      <c r="AA288" s="1" t="str">
        <f>IFERROR(VLOOKUP($V288,CAPTURE_SITE_INFO!$B$3:$U$501,6,FALSE),"")</f>
        <v/>
      </c>
      <c r="AB288" s="1" t="str">
        <f>IFERROR(VLOOKUP($V288,CAPTURE_SITE_INFO!$B$3:$U$501,7,FALSE),"")</f>
        <v/>
      </c>
      <c r="AC288" s="1" t="str">
        <f>IFERROR(VLOOKUP($V288,CAPTURE_SITE_INFO!$B$3:$U$501,8,FALSE),"")</f>
        <v/>
      </c>
      <c r="AD288" s="16" t="str">
        <f>IFERROR(VLOOKUP($V288,CAPTURE_SITE_INFO!$B$3:$U$501,9,FALSE),"")</f>
        <v/>
      </c>
      <c r="AE288" s="16" t="str">
        <f>IFERROR(VLOOKUP($V288,CAPTURE_SITE_INFO!$B$3:$U$501,10,FALSE),"")</f>
        <v/>
      </c>
      <c r="AF288" s="190" t="str">
        <f>IFERROR(VLOOKUP($V288,CAPTURE_SITE_INFO!$B$3:$U$501,11,FALSE),"")</f>
        <v/>
      </c>
      <c r="AG288" s="190" t="str">
        <f>IFERROR(VLOOKUP($V288,CAPTURE_SITE_INFO!$B$3:$U$501,12,FALSE),"")</f>
        <v/>
      </c>
      <c r="AH288" s="1" t="str">
        <f>IFERROR(VLOOKUP($V288,CAPTURE_SITE_INFO!$B$3:$U$501,13,FALSE),"")</f>
        <v/>
      </c>
      <c r="AI288" s="1" t="str">
        <f>IFERROR(VLOOKUP($V288,CAPTURE_SITE_INFO!$B$3:$U$501,14,FALSE),"")</f>
        <v/>
      </c>
      <c r="AJ288" s="1" t="str">
        <f>IFERROR(VLOOKUP($V288,CAPTURE_SITE_INFO!$B$3:$U$501,15,FALSE),"")</f>
        <v/>
      </c>
      <c r="AK288" s="1" t="str">
        <f>IFERROR(VLOOKUP($V288,CAPTURE_SITE_INFO!$B$3:$U$501,16,FALSE),"")</f>
        <v/>
      </c>
      <c r="AL288" s="1" t="str">
        <f>IFERROR(VLOOKUP($V288,CAPTURE_SITE_INFO!$B$3:$U$501,17,FALSE),"")</f>
        <v/>
      </c>
      <c r="AM288" s="1" t="str">
        <f>IFERROR(VLOOKUP($V288,CAPTURE_SITE_INFO!$B$3:$U$501,18,FALSE),"")</f>
        <v/>
      </c>
      <c r="AN288" s="1" t="str">
        <f>IFERROR(VLOOKUP($V288,CAPTURE_SITE_INFO!$B$3:$U$501,19,FALSE),"")</f>
        <v/>
      </c>
      <c r="AO288" s="1" t="str">
        <f>IFERROR(VLOOKUP($V288,CAPTURE_SITE_INFO!$B$3:$U$501,20,FALSE),"")</f>
        <v/>
      </c>
      <c r="AP288" s="1" t="str">
        <f>IFERROR(VLOOKUP($V288,CAPTURE_SITE_INFO!$B$3:$V$501,21,FALSE),"")</f>
        <v/>
      </c>
    </row>
    <row r="289" spans="1:42" x14ac:dyDescent="0.25">
      <c r="A289" s="1" t="str">
        <f t="shared" si="8"/>
        <v/>
      </c>
      <c r="B289" s="1" t="str">
        <f>IF(CAPTURE_DATA!O290="NOBATS___","NOBATS",IF(CAPTURE_DATA!O290="___","",CAPTURE_DATA!O290))</f>
        <v/>
      </c>
      <c r="C289" s="1" t="str">
        <f t="shared" si="9"/>
        <v/>
      </c>
      <c r="D289" s="1" t="str">
        <f>IF(CAPTURE_DATA!Q290 = 0,"",CAPTURE_DATA!Q290)</f>
        <v/>
      </c>
      <c r="E289" s="1" t="str">
        <f>IF(CAPTURE_DATA!R290 = 0,"",CAPTURE_DATA!R290)</f>
        <v/>
      </c>
      <c r="F289" s="1" t="str">
        <f>IF(CAPTURE_DATA!S290 = 0,"",CAPTURE_DATA!S290)</f>
        <v/>
      </c>
      <c r="G289" s="1" t="str">
        <f>IF(CAPTURE_DATA!T290=0,"",CAPTURE_DATA!T290)</f>
        <v/>
      </c>
      <c r="H289" s="1" t="str">
        <f>IF(CAPTURE_DATA!U290=0,"",CAPTURE_DATA!U290)</f>
        <v/>
      </c>
      <c r="I289" s="1" t="str">
        <f>IF(CAPTURE_DATA!V290=0,"",CAPTURE_DATA!V290)</f>
        <v/>
      </c>
      <c r="J289" s="1" t="str">
        <f>IF(CAPTURE_DATA!W290=0,"",CAPTURE_DATA!W290)</f>
        <v/>
      </c>
      <c r="K289" s="1" t="str">
        <f>IF(CAPTURE_DATA!X290="","",CAPTURE_DATA!X290)</f>
        <v/>
      </c>
      <c r="L289" s="1" t="str">
        <f>IF(CAPTURE_DATA!Y290="","",CAPTURE_DATA!Y290)</f>
        <v/>
      </c>
      <c r="M289" s="1" t="str">
        <f>IF(CAPTURE_DATA!Z290="","",CAPTURE_DATA!Z290)</f>
        <v/>
      </c>
      <c r="N289" s="1" t="str">
        <f>IF(CAPTURE_DATA!AA290=0,"",CAPTURE_DATA!AA290)</f>
        <v/>
      </c>
      <c r="O289" s="1" t="str">
        <f>IF(CAPTURE_DATA!AB290=0,"",CAPTURE_DATA!AB290)</f>
        <v/>
      </c>
      <c r="P289" s="1" t="str">
        <f>IF(CAPTURE_DATA!AC290="-","",CAPTURE_DATA!AC290)</f>
        <v/>
      </c>
      <c r="Q289" s="1" t="str">
        <f>IF(CAPTURE_DATA!AD290=0,"",CAPTURE_DATA!AD290)</f>
        <v/>
      </c>
      <c r="R289" s="1" t="str">
        <f>IF(CAPTURE_DATA!AE290=0,"",CAPTURE_DATA!AE290)</f>
        <v/>
      </c>
      <c r="S289" s="1" t="str">
        <f>IF(CAPTURE_DATA!AF290=0,"",CAPTURE_DATA!AF290)</f>
        <v/>
      </c>
      <c r="T289" s="16" t="str">
        <f>IF(B289="","",IF(B289="NBAT","",CAPTURE_DATA!A290))</f>
        <v/>
      </c>
      <c r="U289" s="1" t="str">
        <f>IF(CAPTURE_DATA!AG290=0,"",CAPTURE_DATA!AG290)</f>
        <v/>
      </c>
      <c r="V289" s="1" t="str">
        <f>IF(CAPTURE_DATA!AH290=0,"",CAPTURE_DATA!AH290)</f>
        <v/>
      </c>
      <c r="W289" s="1" t="str">
        <f>IFERROR(VLOOKUP(V289,CAPTURE_SITE_INFO!$B$3:$U$501,2,FALSE),"")</f>
        <v/>
      </c>
      <c r="X289" s="1" t="str">
        <f>IFERROR(VLOOKUP($V289,CAPTURE_SITE_INFO!$B$3:$U$501,3,FALSE),"")</f>
        <v/>
      </c>
      <c r="Y289" s="189" t="str">
        <f>IFERROR(VLOOKUP($V289,CAPTURE_SITE_INFO!$B$3:$U$501,4,FALSE),"")</f>
        <v/>
      </c>
      <c r="Z289" s="1" t="str">
        <f>IFERROR(VLOOKUP($V289,CAPTURE_SITE_INFO!$B$3:$U$501,5,FALSE),"")</f>
        <v/>
      </c>
      <c r="AA289" s="1" t="str">
        <f>IFERROR(VLOOKUP($V289,CAPTURE_SITE_INFO!$B$3:$U$501,6,FALSE),"")</f>
        <v/>
      </c>
      <c r="AB289" s="1" t="str">
        <f>IFERROR(VLOOKUP($V289,CAPTURE_SITE_INFO!$B$3:$U$501,7,FALSE),"")</f>
        <v/>
      </c>
      <c r="AC289" s="1" t="str">
        <f>IFERROR(VLOOKUP($V289,CAPTURE_SITE_INFO!$B$3:$U$501,8,FALSE),"")</f>
        <v/>
      </c>
      <c r="AD289" s="16" t="str">
        <f>IFERROR(VLOOKUP($V289,CAPTURE_SITE_INFO!$B$3:$U$501,9,FALSE),"")</f>
        <v/>
      </c>
      <c r="AE289" s="16" t="str">
        <f>IFERROR(VLOOKUP($V289,CAPTURE_SITE_INFO!$B$3:$U$501,10,FALSE),"")</f>
        <v/>
      </c>
      <c r="AF289" s="190" t="str">
        <f>IFERROR(VLOOKUP($V289,CAPTURE_SITE_INFO!$B$3:$U$501,11,FALSE),"")</f>
        <v/>
      </c>
      <c r="AG289" s="190" t="str">
        <f>IFERROR(VLOOKUP($V289,CAPTURE_SITE_INFO!$B$3:$U$501,12,FALSE),"")</f>
        <v/>
      </c>
      <c r="AH289" s="1" t="str">
        <f>IFERROR(VLOOKUP($V289,CAPTURE_SITE_INFO!$B$3:$U$501,13,FALSE),"")</f>
        <v/>
      </c>
      <c r="AI289" s="1" t="str">
        <f>IFERROR(VLOOKUP($V289,CAPTURE_SITE_INFO!$B$3:$U$501,14,FALSE),"")</f>
        <v/>
      </c>
      <c r="AJ289" s="1" t="str">
        <f>IFERROR(VLOOKUP($V289,CAPTURE_SITE_INFO!$B$3:$U$501,15,FALSE),"")</f>
        <v/>
      </c>
      <c r="AK289" s="1" t="str">
        <f>IFERROR(VLOOKUP($V289,CAPTURE_SITE_INFO!$B$3:$U$501,16,FALSE),"")</f>
        <v/>
      </c>
      <c r="AL289" s="1" t="str">
        <f>IFERROR(VLOOKUP($V289,CAPTURE_SITE_INFO!$B$3:$U$501,17,FALSE),"")</f>
        <v/>
      </c>
      <c r="AM289" s="1" t="str">
        <f>IFERROR(VLOOKUP($V289,CAPTURE_SITE_INFO!$B$3:$U$501,18,FALSE),"")</f>
        <v/>
      </c>
      <c r="AN289" s="1" t="str">
        <f>IFERROR(VLOOKUP($V289,CAPTURE_SITE_INFO!$B$3:$U$501,19,FALSE),"")</f>
        <v/>
      </c>
      <c r="AO289" s="1" t="str">
        <f>IFERROR(VLOOKUP($V289,CAPTURE_SITE_INFO!$B$3:$U$501,20,FALSE),"")</f>
        <v/>
      </c>
      <c r="AP289" s="1" t="str">
        <f>IFERROR(VLOOKUP($V289,CAPTURE_SITE_INFO!$B$3:$V$501,21,FALSE),"")</f>
        <v/>
      </c>
    </row>
    <row r="290" spans="1:42" x14ac:dyDescent="0.25">
      <c r="A290" s="1" t="str">
        <f t="shared" si="8"/>
        <v/>
      </c>
      <c r="B290" s="1" t="str">
        <f>IF(CAPTURE_DATA!O291="NOBATS___","NOBATS",IF(CAPTURE_DATA!O291="___","",CAPTURE_DATA!O291))</f>
        <v/>
      </c>
      <c r="C290" s="1" t="str">
        <f t="shared" si="9"/>
        <v/>
      </c>
      <c r="D290" s="1" t="str">
        <f>IF(CAPTURE_DATA!Q291 = 0,"",CAPTURE_DATA!Q291)</f>
        <v/>
      </c>
      <c r="E290" s="1" t="str">
        <f>IF(CAPTURE_DATA!R291 = 0,"",CAPTURE_DATA!R291)</f>
        <v/>
      </c>
      <c r="F290" s="1" t="str">
        <f>IF(CAPTURE_DATA!S291 = 0,"",CAPTURE_DATA!S291)</f>
        <v/>
      </c>
      <c r="G290" s="1" t="str">
        <f>IF(CAPTURE_DATA!T291=0,"",CAPTURE_DATA!T291)</f>
        <v/>
      </c>
      <c r="H290" s="1" t="str">
        <f>IF(CAPTURE_DATA!U291=0,"",CAPTURE_DATA!U291)</f>
        <v/>
      </c>
      <c r="I290" s="1" t="str">
        <f>IF(CAPTURE_DATA!V291=0,"",CAPTURE_DATA!V291)</f>
        <v/>
      </c>
      <c r="J290" s="1" t="str">
        <f>IF(CAPTURE_DATA!W291=0,"",CAPTURE_DATA!W291)</f>
        <v/>
      </c>
      <c r="K290" s="1" t="str">
        <f>IF(CAPTURE_DATA!X291="","",CAPTURE_DATA!X291)</f>
        <v/>
      </c>
      <c r="L290" s="1" t="str">
        <f>IF(CAPTURE_DATA!Y291="","",CAPTURE_DATA!Y291)</f>
        <v/>
      </c>
      <c r="M290" s="1" t="str">
        <f>IF(CAPTURE_DATA!Z291="","",CAPTURE_DATA!Z291)</f>
        <v/>
      </c>
      <c r="N290" s="1" t="str">
        <f>IF(CAPTURE_DATA!AA291=0,"",CAPTURE_DATA!AA291)</f>
        <v/>
      </c>
      <c r="O290" s="1" t="str">
        <f>IF(CAPTURE_DATA!AB291=0,"",CAPTURE_DATA!AB291)</f>
        <v/>
      </c>
      <c r="P290" s="1" t="str">
        <f>IF(CAPTURE_DATA!AC291="-","",CAPTURE_DATA!AC291)</f>
        <v/>
      </c>
      <c r="Q290" s="1" t="str">
        <f>IF(CAPTURE_DATA!AD291=0,"",CAPTURE_DATA!AD291)</f>
        <v/>
      </c>
      <c r="R290" s="1" t="str">
        <f>IF(CAPTURE_DATA!AE291=0,"",CAPTURE_DATA!AE291)</f>
        <v/>
      </c>
      <c r="S290" s="1" t="str">
        <f>IF(CAPTURE_DATA!AF291=0,"",CAPTURE_DATA!AF291)</f>
        <v/>
      </c>
      <c r="T290" s="16" t="str">
        <f>IF(B290="","",IF(B290="NBAT","",CAPTURE_DATA!A291))</f>
        <v/>
      </c>
      <c r="U290" s="1" t="str">
        <f>IF(CAPTURE_DATA!AG291=0,"",CAPTURE_DATA!AG291)</f>
        <v/>
      </c>
      <c r="V290" s="1" t="str">
        <f>IF(CAPTURE_DATA!AH291=0,"",CAPTURE_DATA!AH291)</f>
        <v/>
      </c>
      <c r="W290" s="1" t="str">
        <f>IFERROR(VLOOKUP(V290,CAPTURE_SITE_INFO!$B$3:$U$501,2,FALSE),"")</f>
        <v/>
      </c>
      <c r="X290" s="1" t="str">
        <f>IFERROR(VLOOKUP($V290,CAPTURE_SITE_INFO!$B$3:$U$501,3,FALSE),"")</f>
        <v/>
      </c>
      <c r="Y290" s="189" t="str">
        <f>IFERROR(VLOOKUP($V290,CAPTURE_SITE_INFO!$B$3:$U$501,4,FALSE),"")</f>
        <v/>
      </c>
      <c r="Z290" s="1" t="str">
        <f>IFERROR(VLOOKUP($V290,CAPTURE_SITE_INFO!$B$3:$U$501,5,FALSE),"")</f>
        <v/>
      </c>
      <c r="AA290" s="1" t="str">
        <f>IFERROR(VLOOKUP($V290,CAPTURE_SITE_INFO!$B$3:$U$501,6,FALSE),"")</f>
        <v/>
      </c>
      <c r="AB290" s="1" t="str">
        <f>IFERROR(VLOOKUP($V290,CAPTURE_SITE_INFO!$B$3:$U$501,7,FALSE),"")</f>
        <v/>
      </c>
      <c r="AC290" s="1" t="str">
        <f>IFERROR(VLOOKUP($V290,CAPTURE_SITE_INFO!$B$3:$U$501,8,FALSE),"")</f>
        <v/>
      </c>
      <c r="AD290" s="16" t="str">
        <f>IFERROR(VLOOKUP($V290,CAPTURE_SITE_INFO!$B$3:$U$501,9,FALSE),"")</f>
        <v/>
      </c>
      <c r="AE290" s="16" t="str">
        <f>IFERROR(VLOOKUP($V290,CAPTURE_SITE_INFO!$B$3:$U$501,10,FALSE),"")</f>
        <v/>
      </c>
      <c r="AF290" s="190" t="str">
        <f>IFERROR(VLOOKUP($V290,CAPTURE_SITE_INFO!$B$3:$U$501,11,FALSE),"")</f>
        <v/>
      </c>
      <c r="AG290" s="190" t="str">
        <f>IFERROR(VLOOKUP($V290,CAPTURE_SITE_INFO!$B$3:$U$501,12,FALSE),"")</f>
        <v/>
      </c>
      <c r="AH290" s="1" t="str">
        <f>IFERROR(VLOOKUP($V290,CAPTURE_SITE_INFO!$B$3:$U$501,13,FALSE),"")</f>
        <v/>
      </c>
      <c r="AI290" s="1" t="str">
        <f>IFERROR(VLOOKUP($V290,CAPTURE_SITE_INFO!$B$3:$U$501,14,FALSE),"")</f>
        <v/>
      </c>
      <c r="AJ290" s="1" t="str">
        <f>IFERROR(VLOOKUP($V290,CAPTURE_SITE_INFO!$B$3:$U$501,15,FALSE),"")</f>
        <v/>
      </c>
      <c r="AK290" s="1" t="str">
        <f>IFERROR(VLOOKUP($V290,CAPTURE_SITE_INFO!$B$3:$U$501,16,FALSE),"")</f>
        <v/>
      </c>
      <c r="AL290" s="1" t="str">
        <f>IFERROR(VLOOKUP($V290,CAPTURE_SITE_INFO!$B$3:$U$501,17,FALSE),"")</f>
        <v/>
      </c>
      <c r="AM290" s="1" t="str">
        <f>IFERROR(VLOOKUP($V290,CAPTURE_SITE_INFO!$B$3:$U$501,18,FALSE),"")</f>
        <v/>
      </c>
      <c r="AN290" s="1" t="str">
        <f>IFERROR(VLOOKUP($V290,CAPTURE_SITE_INFO!$B$3:$U$501,19,FALSE),"")</f>
        <v/>
      </c>
      <c r="AO290" s="1" t="str">
        <f>IFERROR(VLOOKUP($V290,CAPTURE_SITE_INFO!$B$3:$U$501,20,FALSE),"")</f>
        <v/>
      </c>
      <c r="AP290" s="1" t="str">
        <f>IFERROR(VLOOKUP($V290,CAPTURE_SITE_INFO!$B$3:$V$501,21,FALSE),"")</f>
        <v/>
      </c>
    </row>
    <row r="291" spans="1:42" x14ac:dyDescent="0.25">
      <c r="A291" s="1" t="str">
        <f t="shared" si="8"/>
        <v/>
      </c>
      <c r="B291" s="1" t="str">
        <f>IF(CAPTURE_DATA!O292="NOBATS___","NOBATS",IF(CAPTURE_DATA!O292="___","",CAPTURE_DATA!O292))</f>
        <v/>
      </c>
      <c r="C291" s="1" t="str">
        <f t="shared" si="9"/>
        <v/>
      </c>
      <c r="D291" s="1" t="str">
        <f>IF(CAPTURE_DATA!Q292 = 0,"",CAPTURE_DATA!Q292)</f>
        <v/>
      </c>
      <c r="E291" s="1" t="str">
        <f>IF(CAPTURE_DATA!R292 = 0,"",CAPTURE_DATA!R292)</f>
        <v/>
      </c>
      <c r="F291" s="1" t="str">
        <f>IF(CAPTURE_DATA!S292 = 0,"",CAPTURE_DATA!S292)</f>
        <v/>
      </c>
      <c r="G291" s="1" t="str">
        <f>IF(CAPTURE_DATA!T292=0,"",CAPTURE_DATA!T292)</f>
        <v/>
      </c>
      <c r="H291" s="1" t="str">
        <f>IF(CAPTURE_DATA!U292=0,"",CAPTURE_DATA!U292)</f>
        <v/>
      </c>
      <c r="I291" s="1" t="str">
        <f>IF(CAPTURE_DATA!V292=0,"",CAPTURE_DATA!V292)</f>
        <v/>
      </c>
      <c r="J291" s="1" t="str">
        <f>IF(CAPTURE_DATA!W292=0,"",CAPTURE_DATA!W292)</f>
        <v/>
      </c>
      <c r="K291" s="1" t="str">
        <f>IF(CAPTURE_DATA!X292="","",CAPTURE_DATA!X292)</f>
        <v/>
      </c>
      <c r="L291" s="1" t="str">
        <f>IF(CAPTURE_DATA!Y292="","",CAPTURE_DATA!Y292)</f>
        <v/>
      </c>
      <c r="M291" s="1" t="str">
        <f>IF(CAPTURE_DATA!Z292="","",CAPTURE_DATA!Z292)</f>
        <v/>
      </c>
      <c r="N291" s="1" t="str">
        <f>IF(CAPTURE_DATA!AA292=0,"",CAPTURE_DATA!AA292)</f>
        <v/>
      </c>
      <c r="O291" s="1" t="str">
        <f>IF(CAPTURE_DATA!AB292=0,"",CAPTURE_DATA!AB292)</f>
        <v/>
      </c>
      <c r="P291" s="1" t="str">
        <f>IF(CAPTURE_DATA!AC292="-","",CAPTURE_DATA!AC292)</f>
        <v/>
      </c>
      <c r="Q291" s="1" t="str">
        <f>IF(CAPTURE_DATA!AD292=0,"",CAPTURE_DATA!AD292)</f>
        <v/>
      </c>
      <c r="R291" s="1" t="str">
        <f>IF(CAPTURE_DATA!AE292=0,"",CAPTURE_DATA!AE292)</f>
        <v/>
      </c>
      <c r="S291" s="1" t="str">
        <f>IF(CAPTURE_DATA!AF292=0,"",CAPTURE_DATA!AF292)</f>
        <v/>
      </c>
      <c r="T291" s="16" t="str">
        <f>IF(B291="","",IF(B291="NBAT","",CAPTURE_DATA!A292))</f>
        <v/>
      </c>
      <c r="U291" s="1" t="str">
        <f>IF(CAPTURE_DATA!AG292=0,"",CAPTURE_DATA!AG292)</f>
        <v/>
      </c>
      <c r="V291" s="1" t="str">
        <f>IF(CAPTURE_DATA!AH292=0,"",CAPTURE_DATA!AH292)</f>
        <v/>
      </c>
      <c r="W291" s="1" t="str">
        <f>IFERROR(VLOOKUP(V291,CAPTURE_SITE_INFO!$B$3:$U$501,2,FALSE),"")</f>
        <v/>
      </c>
      <c r="X291" s="1" t="str">
        <f>IFERROR(VLOOKUP($V291,CAPTURE_SITE_INFO!$B$3:$U$501,3,FALSE),"")</f>
        <v/>
      </c>
      <c r="Y291" s="189" t="str">
        <f>IFERROR(VLOOKUP($V291,CAPTURE_SITE_INFO!$B$3:$U$501,4,FALSE),"")</f>
        <v/>
      </c>
      <c r="Z291" s="1" t="str">
        <f>IFERROR(VLOOKUP($V291,CAPTURE_SITE_INFO!$B$3:$U$501,5,FALSE),"")</f>
        <v/>
      </c>
      <c r="AA291" s="1" t="str">
        <f>IFERROR(VLOOKUP($V291,CAPTURE_SITE_INFO!$B$3:$U$501,6,FALSE),"")</f>
        <v/>
      </c>
      <c r="AB291" s="1" t="str">
        <f>IFERROR(VLOOKUP($V291,CAPTURE_SITE_INFO!$B$3:$U$501,7,FALSE),"")</f>
        <v/>
      </c>
      <c r="AC291" s="1" t="str">
        <f>IFERROR(VLOOKUP($V291,CAPTURE_SITE_INFO!$B$3:$U$501,8,FALSE),"")</f>
        <v/>
      </c>
      <c r="AD291" s="16" t="str">
        <f>IFERROR(VLOOKUP($V291,CAPTURE_SITE_INFO!$B$3:$U$501,9,FALSE),"")</f>
        <v/>
      </c>
      <c r="AE291" s="16" t="str">
        <f>IFERROR(VLOOKUP($V291,CAPTURE_SITE_INFO!$B$3:$U$501,10,FALSE),"")</f>
        <v/>
      </c>
      <c r="AF291" s="190" t="str">
        <f>IFERROR(VLOOKUP($V291,CAPTURE_SITE_INFO!$B$3:$U$501,11,FALSE),"")</f>
        <v/>
      </c>
      <c r="AG291" s="190" t="str">
        <f>IFERROR(VLOOKUP($V291,CAPTURE_SITE_INFO!$B$3:$U$501,12,FALSE),"")</f>
        <v/>
      </c>
      <c r="AH291" s="1" t="str">
        <f>IFERROR(VLOOKUP($V291,CAPTURE_SITE_INFO!$B$3:$U$501,13,FALSE),"")</f>
        <v/>
      </c>
      <c r="AI291" s="1" t="str">
        <f>IFERROR(VLOOKUP($V291,CAPTURE_SITE_INFO!$B$3:$U$501,14,FALSE),"")</f>
        <v/>
      </c>
      <c r="AJ291" s="1" t="str">
        <f>IFERROR(VLOOKUP($V291,CAPTURE_SITE_INFO!$B$3:$U$501,15,FALSE),"")</f>
        <v/>
      </c>
      <c r="AK291" s="1" t="str">
        <f>IFERROR(VLOOKUP($V291,CAPTURE_SITE_INFO!$B$3:$U$501,16,FALSE),"")</f>
        <v/>
      </c>
      <c r="AL291" s="1" t="str">
        <f>IFERROR(VLOOKUP($V291,CAPTURE_SITE_INFO!$B$3:$U$501,17,FALSE),"")</f>
        <v/>
      </c>
      <c r="AM291" s="1" t="str">
        <f>IFERROR(VLOOKUP($V291,CAPTURE_SITE_INFO!$B$3:$U$501,18,FALSE),"")</f>
        <v/>
      </c>
      <c r="AN291" s="1" t="str">
        <f>IFERROR(VLOOKUP($V291,CAPTURE_SITE_INFO!$B$3:$U$501,19,FALSE),"")</f>
        <v/>
      </c>
      <c r="AO291" s="1" t="str">
        <f>IFERROR(VLOOKUP($V291,CAPTURE_SITE_INFO!$B$3:$U$501,20,FALSE),"")</f>
        <v/>
      </c>
      <c r="AP291" s="1" t="str">
        <f>IFERROR(VLOOKUP($V291,CAPTURE_SITE_INFO!$B$3:$V$501,21,FALSE),"")</f>
        <v/>
      </c>
    </row>
    <row r="292" spans="1:42" x14ac:dyDescent="0.25">
      <c r="A292" s="1" t="str">
        <f t="shared" si="8"/>
        <v/>
      </c>
      <c r="B292" s="1" t="str">
        <f>IF(CAPTURE_DATA!O293="NOBATS___","NOBATS",IF(CAPTURE_DATA!O293="___","",CAPTURE_DATA!O293))</f>
        <v/>
      </c>
      <c r="C292" s="1" t="str">
        <f t="shared" si="9"/>
        <v/>
      </c>
      <c r="D292" s="1" t="str">
        <f>IF(CAPTURE_DATA!Q293 = 0,"",CAPTURE_DATA!Q293)</f>
        <v/>
      </c>
      <c r="E292" s="1" t="str">
        <f>IF(CAPTURE_DATA!R293 = 0,"",CAPTURE_DATA!R293)</f>
        <v/>
      </c>
      <c r="F292" s="1" t="str">
        <f>IF(CAPTURE_DATA!S293 = 0,"",CAPTURE_DATA!S293)</f>
        <v/>
      </c>
      <c r="G292" s="1" t="str">
        <f>IF(CAPTURE_DATA!T293=0,"",CAPTURE_DATA!T293)</f>
        <v/>
      </c>
      <c r="H292" s="1" t="str">
        <f>IF(CAPTURE_DATA!U293=0,"",CAPTURE_DATA!U293)</f>
        <v/>
      </c>
      <c r="I292" s="1" t="str">
        <f>IF(CAPTURE_DATA!V293=0,"",CAPTURE_DATA!V293)</f>
        <v/>
      </c>
      <c r="J292" s="1" t="str">
        <f>IF(CAPTURE_DATA!W293=0,"",CAPTURE_DATA!W293)</f>
        <v/>
      </c>
      <c r="K292" s="1" t="str">
        <f>IF(CAPTURE_DATA!X293="","",CAPTURE_DATA!X293)</f>
        <v/>
      </c>
      <c r="L292" s="1" t="str">
        <f>IF(CAPTURE_DATA!Y293="","",CAPTURE_DATA!Y293)</f>
        <v/>
      </c>
      <c r="M292" s="1" t="str">
        <f>IF(CAPTURE_DATA!Z293="","",CAPTURE_DATA!Z293)</f>
        <v/>
      </c>
      <c r="N292" s="1" t="str">
        <f>IF(CAPTURE_DATA!AA293=0,"",CAPTURE_DATA!AA293)</f>
        <v/>
      </c>
      <c r="O292" s="1" t="str">
        <f>IF(CAPTURE_DATA!AB293=0,"",CAPTURE_DATA!AB293)</f>
        <v/>
      </c>
      <c r="P292" s="1" t="str">
        <f>IF(CAPTURE_DATA!AC293="-","",CAPTURE_DATA!AC293)</f>
        <v/>
      </c>
      <c r="Q292" s="1" t="str">
        <f>IF(CAPTURE_DATA!AD293=0,"",CAPTURE_DATA!AD293)</f>
        <v/>
      </c>
      <c r="R292" s="1" t="str">
        <f>IF(CAPTURE_DATA!AE293=0,"",CAPTURE_DATA!AE293)</f>
        <v/>
      </c>
      <c r="S292" s="1" t="str">
        <f>IF(CAPTURE_DATA!AF293=0,"",CAPTURE_DATA!AF293)</f>
        <v/>
      </c>
      <c r="T292" s="16" t="str">
        <f>IF(B292="","",IF(B292="NBAT","",CAPTURE_DATA!A293))</f>
        <v/>
      </c>
      <c r="U292" s="1" t="str">
        <f>IF(CAPTURE_DATA!AG293=0,"",CAPTURE_DATA!AG293)</f>
        <v/>
      </c>
      <c r="V292" s="1" t="str">
        <f>IF(CAPTURE_DATA!AH293=0,"",CAPTURE_DATA!AH293)</f>
        <v/>
      </c>
      <c r="W292" s="1" t="str">
        <f>IFERROR(VLOOKUP(V292,CAPTURE_SITE_INFO!$B$3:$U$501,2,FALSE),"")</f>
        <v/>
      </c>
      <c r="X292" s="1" t="str">
        <f>IFERROR(VLOOKUP($V292,CAPTURE_SITE_INFO!$B$3:$U$501,3,FALSE),"")</f>
        <v/>
      </c>
      <c r="Y292" s="189" t="str">
        <f>IFERROR(VLOOKUP($V292,CAPTURE_SITE_INFO!$B$3:$U$501,4,FALSE),"")</f>
        <v/>
      </c>
      <c r="Z292" s="1" t="str">
        <f>IFERROR(VLOOKUP($V292,CAPTURE_SITE_INFO!$B$3:$U$501,5,FALSE),"")</f>
        <v/>
      </c>
      <c r="AA292" s="1" t="str">
        <f>IFERROR(VLOOKUP($V292,CAPTURE_SITE_INFO!$B$3:$U$501,6,FALSE),"")</f>
        <v/>
      </c>
      <c r="AB292" s="1" t="str">
        <f>IFERROR(VLOOKUP($V292,CAPTURE_SITE_INFO!$B$3:$U$501,7,FALSE),"")</f>
        <v/>
      </c>
      <c r="AC292" s="1" t="str">
        <f>IFERROR(VLOOKUP($V292,CAPTURE_SITE_INFO!$B$3:$U$501,8,FALSE),"")</f>
        <v/>
      </c>
      <c r="AD292" s="16" t="str">
        <f>IFERROR(VLOOKUP($V292,CAPTURE_SITE_INFO!$B$3:$U$501,9,FALSE),"")</f>
        <v/>
      </c>
      <c r="AE292" s="16" t="str">
        <f>IFERROR(VLOOKUP($V292,CAPTURE_SITE_INFO!$B$3:$U$501,10,FALSE),"")</f>
        <v/>
      </c>
      <c r="AF292" s="190" t="str">
        <f>IFERROR(VLOOKUP($V292,CAPTURE_SITE_INFO!$B$3:$U$501,11,FALSE),"")</f>
        <v/>
      </c>
      <c r="AG292" s="190" t="str">
        <f>IFERROR(VLOOKUP($V292,CAPTURE_SITE_INFO!$B$3:$U$501,12,FALSE),"")</f>
        <v/>
      </c>
      <c r="AH292" s="1" t="str">
        <f>IFERROR(VLOOKUP($V292,CAPTURE_SITE_INFO!$B$3:$U$501,13,FALSE),"")</f>
        <v/>
      </c>
      <c r="AI292" s="1" t="str">
        <f>IFERROR(VLOOKUP($V292,CAPTURE_SITE_INFO!$B$3:$U$501,14,FALSE),"")</f>
        <v/>
      </c>
      <c r="AJ292" s="1" t="str">
        <f>IFERROR(VLOOKUP($V292,CAPTURE_SITE_INFO!$B$3:$U$501,15,FALSE),"")</f>
        <v/>
      </c>
      <c r="AK292" s="1" t="str">
        <f>IFERROR(VLOOKUP($V292,CAPTURE_SITE_INFO!$B$3:$U$501,16,FALSE),"")</f>
        <v/>
      </c>
      <c r="AL292" s="1" t="str">
        <f>IFERROR(VLOOKUP($V292,CAPTURE_SITE_INFO!$B$3:$U$501,17,FALSE),"")</f>
        <v/>
      </c>
      <c r="AM292" s="1" t="str">
        <f>IFERROR(VLOOKUP($V292,CAPTURE_SITE_INFO!$B$3:$U$501,18,FALSE),"")</f>
        <v/>
      </c>
      <c r="AN292" s="1" t="str">
        <f>IFERROR(VLOOKUP($V292,CAPTURE_SITE_INFO!$B$3:$U$501,19,FALSE),"")</f>
        <v/>
      </c>
      <c r="AO292" s="1" t="str">
        <f>IFERROR(VLOOKUP($V292,CAPTURE_SITE_INFO!$B$3:$U$501,20,FALSE),"")</f>
        <v/>
      </c>
      <c r="AP292" s="1" t="str">
        <f>IFERROR(VLOOKUP($V292,CAPTURE_SITE_INFO!$B$3:$V$501,21,FALSE),"")</f>
        <v/>
      </c>
    </row>
    <row r="293" spans="1:42" x14ac:dyDescent="0.25">
      <c r="A293" s="1" t="str">
        <f t="shared" si="8"/>
        <v/>
      </c>
      <c r="B293" s="1" t="str">
        <f>IF(CAPTURE_DATA!O294="NOBATS___","NOBATS",IF(CAPTURE_DATA!O294="___","",CAPTURE_DATA!O294))</f>
        <v/>
      </c>
      <c r="C293" s="1" t="str">
        <f t="shared" si="9"/>
        <v/>
      </c>
      <c r="D293" s="1" t="str">
        <f>IF(CAPTURE_DATA!Q294 = 0,"",CAPTURE_DATA!Q294)</f>
        <v/>
      </c>
      <c r="E293" s="1" t="str">
        <f>IF(CAPTURE_DATA!R294 = 0,"",CAPTURE_DATA!R294)</f>
        <v/>
      </c>
      <c r="F293" s="1" t="str">
        <f>IF(CAPTURE_DATA!S294 = 0,"",CAPTURE_DATA!S294)</f>
        <v/>
      </c>
      <c r="G293" s="1" t="str">
        <f>IF(CAPTURE_DATA!T294=0,"",CAPTURE_DATA!T294)</f>
        <v/>
      </c>
      <c r="H293" s="1" t="str">
        <f>IF(CAPTURE_DATA!U294=0,"",CAPTURE_DATA!U294)</f>
        <v/>
      </c>
      <c r="I293" s="1" t="str">
        <f>IF(CAPTURE_DATA!V294=0,"",CAPTURE_DATA!V294)</f>
        <v/>
      </c>
      <c r="J293" s="1" t="str">
        <f>IF(CAPTURE_DATA!W294=0,"",CAPTURE_DATA!W294)</f>
        <v/>
      </c>
      <c r="K293" s="1" t="str">
        <f>IF(CAPTURE_DATA!X294="","",CAPTURE_DATA!X294)</f>
        <v/>
      </c>
      <c r="L293" s="1" t="str">
        <f>IF(CAPTURE_DATA!Y294="","",CAPTURE_DATA!Y294)</f>
        <v/>
      </c>
      <c r="M293" s="1" t="str">
        <f>IF(CAPTURE_DATA!Z294="","",CAPTURE_DATA!Z294)</f>
        <v/>
      </c>
      <c r="N293" s="1" t="str">
        <f>IF(CAPTURE_DATA!AA294=0,"",CAPTURE_DATA!AA294)</f>
        <v/>
      </c>
      <c r="O293" s="1" t="str">
        <f>IF(CAPTURE_DATA!AB294=0,"",CAPTURE_DATA!AB294)</f>
        <v/>
      </c>
      <c r="P293" s="1" t="str">
        <f>IF(CAPTURE_DATA!AC294="-","",CAPTURE_DATA!AC294)</f>
        <v/>
      </c>
      <c r="Q293" s="1" t="str">
        <f>IF(CAPTURE_DATA!AD294=0,"",CAPTURE_DATA!AD294)</f>
        <v/>
      </c>
      <c r="R293" s="1" t="str">
        <f>IF(CAPTURE_DATA!AE294=0,"",CAPTURE_DATA!AE294)</f>
        <v/>
      </c>
      <c r="S293" s="1" t="str">
        <f>IF(CAPTURE_DATA!AF294=0,"",CAPTURE_DATA!AF294)</f>
        <v/>
      </c>
      <c r="T293" s="16" t="str">
        <f>IF(B293="","",IF(B293="NBAT","",CAPTURE_DATA!A294))</f>
        <v/>
      </c>
      <c r="U293" s="1" t="str">
        <f>IF(CAPTURE_DATA!AG294=0,"",CAPTURE_DATA!AG294)</f>
        <v/>
      </c>
      <c r="V293" s="1" t="str">
        <f>IF(CAPTURE_DATA!AH294=0,"",CAPTURE_DATA!AH294)</f>
        <v/>
      </c>
      <c r="W293" s="1" t="str">
        <f>IFERROR(VLOOKUP(V293,CAPTURE_SITE_INFO!$B$3:$U$501,2,FALSE),"")</f>
        <v/>
      </c>
      <c r="X293" s="1" t="str">
        <f>IFERROR(VLOOKUP($V293,CAPTURE_SITE_INFO!$B$3:$U$501,3,FALSE),"")</f>
        <v/>
      </c>
      <c r="Y293" s="189" t="str">
        <f>IFERROR(VLOOKUP($V293,CAPTURE_SITE_INFO!$B$3:$U$501,4,FALSE),"")</f>
        <v/>
      </c>
      <c r="Z293" s="1" t="str">
        <f>IFERROR(VLOOKUP($V293,CAPTURE_SITE_INFO!$B$3:$U$501,5,FALSE),"")</f>
        <v/>
      </c>
      <c r="AA293" s="1" t="str">
        <f>IFERROR(VLOOKUP($V293,CAPTURE_SITE_INFO!$B$3:$U$501,6,FALSE),"")</f>
        <v/>
      </c>
      <c r="AB293" s="1" t="str">
        <f>IFERROR(VLOOKUP($V293,CAPTURE_SITE_INFO!$B$3:$U$501,7,FALSE),"")</f>
        <v/>
      </c>
      <c r="AC293" s="1" t="str">
        <f>IFERROR(VLOOKUP($V293,CAPTURE_SITE_INFO!$B$3:$U$501,8,FALSE),"")</f>
        <v/>
      </c>
      <c r="AD293" s="16" t="str">
        <f>IFERROR(VLOOKUP($V293,CAPTURE_SITE_INFO!$B$3:$U$501,9,FALSE),"")</f>
        <v/>
      </c>
      <c r="AE293" s="16" t="str">
        <f>IFERROR(VLOOKUP($V293,CAPTURE_SITE_INFO!$B$3:$U$501,10,FALSE),"")</f>
        <v/>
      </c>
      <c r="AF293" s="190" t="str">
        <f>IFERROR(VLOOKUP($V293,CAPTURE_SITE_INFO!$B$3:$U$501,11,FALSE),"")</f>
        <v/>
      </c>
      <c r="AG293" s="190" t="str">
        <f>IFERROR(VLOOKUP($V293,CAPTURE_SITE_INFO!$B$3:$U$501,12,FALSE),"")</f>
        <v/>
      </c>
      <c r="AH293" s="1" t="str">
        <f>IFERROR(VLOOKUP($V293,CAPTURE_SITE_INFO!$B$3:$U$501,13,FALSE),"")</f>
        <v/>
      </c>
      <c r="AI293" s="1" t="str">
        <f>IFERROR(VLOOKUP($V293,CAPTURE_SITE_INFO!$B$3:$U$501,14,FALSE),"")</f>
        <v/>
      </c>
      <c r="AJ293" s="1" t="str">
        <f>IFERROR(VLOOKUP($V293,CAPTURE_SITE_INFO!$B$3:$U$501,15,FALSE),"")</f>
        <v/>
      </c>
      <c r="AK293" s="1" t="str">
        <f>IFERROR(VLOOKUP($V293,CAPTURE_SITE_INFO!$B$3:$U$501,16,FALSE),"")</f>
        <v/>
      </c>
      <c r="AL293" s="1" t="str">
        <f>IFERROR(VLOOKUP($V293,CAPTURE_SITE_INFO!$B$3:$U$501,17,FALSE),"")</f>
        <v/>
      </c>
      <c r="AM293" s="1" t="str">
        <f>IFERROR(VLOOKUP($V293,CAPTURE_SITE_INFO!$B$3:$U$501,18,FALSE),"")</f>
        <v/>
      </c>
      <c r="AN293" s="1" t="str">
        <f>IFERROR(VLOOKUP($V293,CAPTURE_SITE_INFO!$B$3:$U$501,19,FALSE),"")</f>
        <v/>
      </c>
      <c r="AO293" s="1" t="str">
        <f>IFERROR(VLOOKUP($V293,CAPTURE_SITE_INFO!$B$3:$U$501,20,FALSE),"")</f>
        <v/>
      </c>
      <c r="AP293" s="1" t="str">
        <f>IFERROR(VLOOKUP($V293,CAPTURE_SITE_INFO!$B$3:$V$501,21,FALSE),"")</f>
        <v/>
      </c>
    </row>
    <row r="294" spans="1:42" x14ac:dyDescent="0.25">
      <c r="A294" s="1" t="str">
        <f t="shared" si="8"/>
        <v/>
      </c>
      <c r="B294" s="1" t="str">
        <f>IF(CAPTURE_DATA!O295="NOBATS___","NOBATS",IF(CAPTURE_DATA!O295="___","",CAPTURE_DATA!O295))</f>
        <v/>
      </c>
      <c r="C294" s="1" t="str">
        <f t="shared" si="9"/>
        <v/>
      </c>
      <c r="D294" s="1" t="str">
        <f>IF(CAPTURE_DATA!Q295 = 0,"",CAPTURE_DATA!Q295)</f>
        <v/>
      </c>
      <c r="E294" s="1" t="str">
        <f>IF(CAPTURE_DATA!R295 = 0,"",CAPTURE_DATA!R295)</f>
        <v/>
      </c>
      <c r="F294" s="1" t="str">
        <f>IF(CAPTURE_DATA!S295 = 0,"",CAPTURE_DATA!S295)</f>
        <v/>
      </c>
      <c r="G294" s="1" t="str">
        <f>IF(CAPTURE_DATA!T295=0,"",CAPTURE_DATA!T295)</f>
        <v/>
      </c>
      <c r="H294" s="1" t="str">
        <f>IF(CAPTURE_DATA!U295=0,"",CAPTURE_DATA!U295)</f>
        <v/>
      </c>
      <c r="I294" s="1" t="str">
        <f>IF(CAPTURE_DATA!V295=0,"",CAPTURE_DATA!V295)</f>
        <v/>
      </c>
      <c r="J294" s="1" t="str">
        <f>IF(CAPTURE_DATA!W295=0,"",CAPTURE_DATA!W295)</f>
        <v/>
      </c>
      <c r="K294" s="1" t="str">
        <f>IF(CAPTURE_DATA!X295="","",CAPTURE_DATA!X295)</f>
        <v/>
      </c>
      <c r="L294" s="1" t="str">
        <f>IF(CAPTURE_DATA!Y295="","",CAPTURE_DATA!Y295)</f>
        <v/>
      </c>
      <c r="M294" s="1" t="str">
        <f>IF(CAPTURE_DATA!Z295="","",CAPTURE_DATA!Z295)</f>
        <v/>
      </c>
      <c r="N294" s="1" t="str">
        <f>IF(CAPTURE_DATA!AA295=0,"",CAPTURE_DATA!AA295)</f>
        <v/>
      </c>
      <c r="O294" s="1" t="str">
        <f>IF(CAPTURE_DATA!AB295=0,"",CAPTURE_DATA!AB295)</f>
        <v/>
      </c>
      <c r="P294" s="1" t="str">
        <f>IF(CAPTURE_DATA!AC295="-","",CAPTURE_DATA!AC295)</f>
        <v/>
      </c>
      <c r="Q294" s="1" t="str">
        <f>IF(CAPTURE_DATA!AD295=0,"",CAPTURE_DATA!AD295)</f>
        <v/>
      </c>
      <c r="R294" s="1" t="str">
        <f>IF(CAPTURE_DATA!AE295=0,"",CAPTURE_DATA!AE295)</f>
        <v/>
      </c>
      <c r="S294" s="1" t="str">
        <f>IF(CAPTURE_DATA!AF295=0,"",CAPTURE_DATA!AF295)</f>
        <v/>
      </c>
      <c r="T294" s="16" t="str">
        <f>IF(B294="","",IF(B294="NBAT","",CAPTURE_DATA!A295))</f>
        <v/>
      </c>
      <c r="U294" s="1" t="str">
        <f>IF(CAPTURE_DATA!AG295=0,"",CAPTURE_DATA!AG295)</f>
        <v/>
      </c>
      <c r="V294" s="1" t="str">
        <f>IF(CAPTURE_DATA!AH295=0,"",CAPTURE_DATA!AH295)</f>
        <v/>
      </c>
      <c r="W294" s="1" t="str">
        <f>IFERROR(VLOOKUP(V294,CAPTURE_SITE_INFO!$B$3:$U$501,2,FALSE),"")</f>
        <v/>
      </c>
      <c r="X294" s="1" t="str">
        <f>IFERROR(VLOOKUP($V294,CAPTURE_SITE_INFO!$B$3:$U$501,3,FALSE),"")</f>
        <v/>
      </c>
      <c r="Y294" s="189" t="str">
        <f>IFERROR(VLOOKUP($V294,CAPTURE_SITE_INFO!$B$3:$U$501,4,FALSE),"")</f>
        <v/>
      </c>
      <c r="Z294" s="1" t="str">
        <f>IFERROR(VLOOKUP($V294,CAPTURE_SITE_INFO!$B$3:$U$501,5,FALSE),"")</f>
        <v/>
      </c>
      <c r="AA294" s="1" t="str">
        <f>IFERROR(VLOOKUP($V294,CAPTURE_SITE_INFO!$B$3:$U$501,6,FALSE),"")</f>
        <v/>
      </c>
      <c r="AB294" s="1" t="str">
        <f>IFERROR(VLOOKUP($V294,CAPTURE_SITE_INFO!$B$3:$U$501,7,FALSE),"")</f>
        <v/>
      </c>
      <c r="AC294" s="1" t="str">
        <f>IFERROR(VLOOKUP($V294,CAPTURE_SITE_INFO!$B$3:$U$501,8,FALSE),"")</f>
        <v/>
      </c>
      <c r="AD294" s="16" t="str">
        <f>IFERROR(VLOOKUP($V294,CAPTURE_SITE_INFO!$B$3:$U$501,9,FALSE),"")</f>
        <v/>
      </c>
      <c r="AE294" s="16" t="str">
        <f>IFERROR(VLOOKUP($V294,CAPTURE_SITE_INFO!$B$3:$U$501,10,FALSE),"")</f>
        <v/>
      </c>
      <c r="AF294" s="190" t="str">
        <f>IFERROR(VLOOKUP($V294,CAPTURE_SITE_INFO!$B$3:$U$501,11,FALSE),"")</f>
        <v/>
      </c>
      <c r="AG294" s="190" t="str">
        <f>IFERROR(VLOOKUP($V294,CAPTURE_SITE_INFO!$B$3:$U$501,12,FALSE),"")</f>
        <v/>
      </c>
      <c r="AH294" s="1" t="str">
        <f>IFERROR(VLOOKUP($V294,CAPTURE_SITE_INFO!$B$3:$U$501,13,FALSE),"")</f>
        <v/>
      </c>
      <c r="AI294" s="1" t="str">
        <f>IFERROR(VLOOKUP($V294,CAPTURE_SITE_INFO!$B$3:$U$501,14,FALSE),"")</f>
        <v/>
      </c>
      <c r="AJ294" s="1" t="str">
        <f>IFERROR(VLOOKUP($V294,CAPTURE_SITE_INFO!$B$3:$U$501,15,FALSE),"")</f>
        <v/>
      </c>
      <c r="AK294" s="1" t="str">
        <f>IFERROR(VLOOKUP($V294,CAPTURE_SITE_INFO!$B$3:$U$501,16,FALSE),"")</f>
        <v/>
      </c>
      <c r="AL294" s="1" t="str">
        <f>IFERROR(VLOOKUP($V294,CAPTURE_SITE_INFO!$B$3:$U$501,17,FALSE),"")</f>
        <v/>
      </c>
      <c r="AM294" s="1" t="str">
        <f>IFERROR(VLOOKUP($V294,CAPTURE_SITE_INFO!$B$3:$U$501,18,FALSE),"")</f>
        <v/>
      </c>
      <c r="AN294" s="1" t="str">
        <f>IFERROR(VLOOKUP($V294,CAPTURE_SITE_INFO!$B$3:$U$501,19,FALSE),"")</f>
        <v/>
      </c>
      <c r="AO294" s="1" t="str">
        <f>IFERROR(VLOOKUP($V294,CAPTURE_SITE_INFO!$B$3:$U$501,20,FALSE),"")</f>
        <v/>
      </c>
      <c r="AP294" s="1" t="str">
        <f>IFERROR(VLOOKUP($V294,CAPTURE_SITE_INFO!$B$3:$V$501,21,FALSE),"")</f>
        <v/>
      </c>
    </row>
    <row r="295" spans="1:42" x14ac:dyDescent="0.25">
      <c r="A295" s="1" t="str">
        <f t="shared" si="8"/>
        <v/>
      </c>
      <c r="B295" s="1" t="str">
        <f>IF(CAPTURE_DATA!O296="NOBATS___","NOBATS",IF(CAPTURE_DATA!O296="___","",CAPTURE_DATA!O296))</f>
        <v/>
      </c>
      <c r="C295" s="1" t="str">
        <f t="shared" si="9"/>
        <v/>
      </c>
      <c r="D295" s="1" t="str">
        <f>IF(CAPTURE_DATA!Q296 = 0,"",CAPTURE_DATA!Q296)</f>
        <v/>
      </c>
      <c r="E295" s="1" t="str">
        <f>IF(CAPTURE_DATA!R296 = 0,"",CAPTURE_DATA!R296)</f>
        <v/>
      </c>
      <c r="F295" s="1" t="str">
        <f>IF(CAPTURE_DATA!S296 = 0,"",CAPTURE_DATA!S296)</f>
        <v/>
      </c>
      <c r="G295" s="1" t="str">
        <f>IF(CAPTURE_DATA!T296=0,"",CAPTURE_DATA!T296)</f>
        <v/>
      </c>
      <c r="H295" s="1" t="str">
        <f>IF(CAPTURE_DATA!U296=0,"",CAPTURE_DATA!U296)</f>
        <v/>
      </c>
      <c r="I295" s="1" t="str">
        <f>IF(CAPTURE_DATA!V296=0,"",CAPTURE_DATA!V296)</f>
        <v/>
      </c>
      <c r="J295" s="1" t="str">
        <f>IF(CAPTURE_DATA!W296=0,"",CAPTURE_DATA!W296)</f>
        <v/>
      </c>
      <c r="K295" s="1" t="str">
        <f>IF(CAPTURE_DATA!X296="","",CAPTURE_DATA!X296)</f>
        <v/>
      </c>
      <c r="L295" s="1" t="str">
        <f>IF(CAPTURE_DATA!Y296="","",CAPTURE_DATA!Y296)</f>
        <v/>
      </c>
      <c r="M295" s="1" t="str">
        <f>IF(CAPTURE_DATA!Z296="","",CAPTURE_DATA!Z296)</f>
        <v/>
      </c>
      <c r="N295" s="1" t="str">
        <f>IF(CAPTURE_DATA!AA296=0,"",CAPTURE_DATA!AA296)</f>
        <v/>
      </c>
      <c r="O295" s="1" t="str">
        <f>IF(CAPTURE_DATA!AB296=0,"",CAPTURE_DATA!AB296)</f>
        <v/>
      </c>
      <c r="P295" s="1" t="str">
        <f>IF(CAPTURE_DATA!AC296="-","",CAPTURE_DATA!AC296)</f>
        <v/>
      </c>
      <c r="Q295" s="1" t="str">
        <f>IF(CAPTURE_DATA!AD296=0,"",CAPTURE_DATA!AD296)</f>
        <v/>
      </c>
      <c r="R295" s="1" t="str">
        <f>IF(CAPTURE_DATA!AE296=0,"",CAPTURE_DATA!AE296)</f>
        <v/>
      </c>
      <c r="S295" s="1" t="str">
        <f>IF(CAPTURE_DATA!AF296=0,"",CAPTURE_DATA!AF296)</f>
        <v/>
      </c>
      <c r="T295" s="16" t="str">
        <f>IF(B295="","",IF(B295="NBAT","",CAPTURE_DATA!A296))</f>
        <v/>
      </c>
      <c r="U295" s="1" t="str">
        <f>IF(CAPTURE_DATA!AG296=0,"",CAPTURE_DATA!AG296)</f>
        <v/>
      </c>
      <c r="V295" s="1" t="str">
        <f>IF(CAPTURE_DATA!AH296=0,"",CAPTURE_DATA!AH296)</f>
        <v/>
      </c>
      <c r="W295" s="1" t="str">
        <f>IFERROR(VLOOKUP(V295,CAPTURE_SITE_INFO!$B$3:$U$501,2,FALSE),"")</f>
        <v/>
      </c>
      <c r="X295" s="1" t="str">
        <f>IFERROR(VLOOKUP($V295,CAPTURE_SITE_INFO!$B$3:$U$501,3,FALSE),"")</f>
        <v/>
      </c>
      <c r="Y295" s="189" t="str">
        <f>IFERROR(VLOOKUP($V295,CAPTURE_SITE_INFO!$B$3:$U$501,4,FALSE),"")</f>
        <v/>
      </c>
      <c r="Z295" s="1" t="str">
        <f>IFERROR(VLOOKUP($V295,CAPTURE_SITE_INFO!$B$3:$U$501,5,FALSE),"")</f>
        <v/>
      </c>
      <c r="AA295" s="1" t="str">
        <f>IFERROR(VLOOKUP($V295,CAPTURE_SITE_INFO!$B$3:$U$501,6,FALSE),"")</f>
        <v/>
      </c>
      <c r="AB295" s="1" t="str">
        <f>IFERROR(VLOOKUP($V295,CAPTURE_SITE_INFO!$B$3:$U$501,7,FALSE),"")</f>
        <v/>
      </c>
      <c r="AC295" s="1" t="str">
        <f>IFERROR(VLOOKUP($V295,CAPTURE_SITE_INFO!$B$3:$U$501,8,FALSE),"")</f>
        <v/>
      </c>
      <c r="AD295" s="16" t="str">
        <f>IFERROR(VLOOKUP($V295,CAPTURE_SITE_INFO!$B$3:$U$501,9,FALSE),"")</f>
        <v/>
      </c>
      <c r="AE295" s="16" t="str">
        <f>IFERROR(VLOOKUP($V295,CAPTURE_SITE_INFO!$B$3:$U$501,10,FALSE),"")</f>
        <v/>
      </c>
      <c r="AF295" s="190" t="str">
        <f>IFERROR(VLOOKUP($V295,CAPTURE_SITE_INFO!$B$3:$U$501,11,FALSE),"")</f>
        <v/>
      </c>
      <c r="AG295" s="190" t="str">
        <f>IFERROR(VLOOKUP($V295,CAPTURE_SITE_INFO!$B$3:$U$501,12,FALSE),"")</f>
        <v/>
      </c>
      <c r="AH295" s="1" t="str">
        <f>IFERROR(VLOOKUP($V295,CAPTURE_SITE_INFO!$B$3:$U$501,13,FALSE),"")</f>
        <v/>
      </c>
      <c r="AI295" s="1" t="str">
        <f>IFERROR(VLOOKUP($V295,CAPTURE_SITE_INFO!$B$3:$U$501,14,FALSE),"")</f>
        <v/>
      </c>
      <c r="AJ295" s="1" t="str">
        <f>IFERROR(VLOOKUP($V295,CAPTURE_SITE_INFO!$B$3:$U$501,15,FALSE),"")</f>
        <v/>
      </c>
      <c r="AK295" s="1" t="str">
        <f>IFERROR(VLOOKUP($V295,CAPTURE_SITE_INFO!$B$3:$U$501,16,FALSE),"")</f>
        <v/>
      </c>
      <c r="AL295" s="1" t="str">
        <f>IFERROR(VLOOKUP($V295,CAPTURE_SITE_INFO!$B$3:$U$501,17,FALSE),"")</f>
        <v/>
      </c>
      <c r="AM295" s="1" t="str">
        <f>IFERROR(VLOOKUP($V295,CAPTURE_SITE_INFO!$B$3:$U$501,18,FALSE),"")</f>
        <v/>
      </c>
      <c r="AN295" s="1" t="str">
        <f>IFERROR(VLOOKUP($V295,CAPTURE_SITE_INFO!$B$3:$U$501,19,FALSE),"")</f>
        <v/>
      </c>
      <c r="AO295" s="1" t="str">
        <f>IFERROR(VLOOKUP($V295,CAPTURE_SITE_INFO!$B$3:$U$501,20,FALSE),"")</f>
        <v/>
      </c>
      <c r="AP295" s="1" t="str">
        <f>IFERROR(VLOOKUP($V295,CAPTURE_SITE_INFO!$B$3:$V$501,21,FALSE),"")</f>
        <v/>
      </c>
    </row>
    <row r="296" spans="1:42" x14ac:dyDescent="0.25">
      <c r="A296" s="1" t="str">
        <f t="shared" si="8"/>
        <v/>
      </c>
      <c r="B296" s="1" t="str">
        <f>IF(CAPTURE_DATA!O297="NOBATS___","NOBATS",IF(CAPTURE_DATA!O297="___","",CAPTURE_DATA!O297))</f>
        <v/>
      </c>
      <c r="C296" s="1" t="str">
        <f t="shared" si="9"/>
        <v/>
      </c>
      <c r="D296" s="1" t="str">
        <f>IF(CAPTURE_DATA!Q297 = 0,"",CAPTURE_DATA!Q297)</f>
        <v/>
      </c>
      <c r="E296" s="1" t="str">
        <f>IF(CAPTURE_DATA!R297 = 0,"",CAPTURE_DATA!R297)</f>
        <v/>
      </c>
      <c r="F296" s="1" t="str">
        <f>IF(CAPTURE_DATA!S297 = 0,"",CAPTURE_DATA!S297)</f>
        <v/>
      </c>
      <c r="G296" s="1" t="str">
        <f>IF(CAPTURE_DATA!T297=0,"",CAPTURE_DATA!T297)</f>
        <v/>
      </c>
      <c r="H296" s="1" t="str">
        <f>IF(CAPTURE_DATA!U297=0,"",CAPTURE_DATA!U297)</f>
        <v/>
      </c>
      <c r="I296" s="1" t="str">
        <f>IF(CAPTURE_DATA!V297=0,"",CAPTURE_DATA!V297)</f>
        <v/>
      </c>
      <c r="J296" s="1" t="str">
        <f>IF(CAPTURE_DATA!W297=0,"",CAPTURE_DATA!W297)</f>
        <v/>
      </c>
      <c r="K296" s="1" t="str">
        <f>IF(CAPTURE_DATA!X297="","",CAPTURE_DATA!X297)</f>
        <v/>
      </c>
      <c r="L296" s="1" t="str">
        <f>IF(CAPTURE_DATA!Y297="","",CAPTURE_DATA!Y297)</f>
        <v/>
      </c>
      <c r="M296" s="1" t="str">
        <f>IF(CAPTURE_DATA!Z297="","",CAPTURE_DATA!Z297)</f>
        <v/>
      </c>
      <c r="N296" s="1" t="str">
        <f>IF(CAPTURE_DATA!AA297=0,"",CAPTURE_DATA!AA297)</f>
        <v/>
      </c>
      <c r="O296" s="1" t="str">
        <f>IF(CAPTURE_DATA!AB297=0,"",CAPTURE_DATA!AB297)</f>
        <v/>
      </c>
      <c r="P296" s="1" t="str">
        <f>IF(CAPTURE_DATA!AC297="-","",CAPTURE_DATA!AC297)</f>
        <v/>
      </c>
      <c r="Q296" s="1" t="str">
        <f>IF(CAPTURE_DATA!AD297=0,"",CAPTURE_DATA!AD297)</f>
        <v/>
      </c>
      <c r="R296" s="1" t="str">
        <f>IF(CAPTURE_DATA!AE297=0,"",CAPTURE_DATA!AE297)</f>
        <v/>
      </c>
      <c r="S296" s="1" t="str">
        <f>IF(CAPTURE_DATA!AF297=0,"",CAPTURE_DATA!AF297)</f>
        <v/>
      </c>
      <c r="T296" s="16" t="str">
        <f>IF(B296="","",IF(B296="NBAT","",CAPTURE_DATA!A297))</f>
        <v/>
      </c>
      <c r="U296" s="1" t="str">
        <f>IF(CAPTURE_DATA!AG297=0,"",CAPTURE_DATA!AG297)</f>
        <v/>
      </c>
      <c r="V296" s="1" t="str">
        <f>IF(CAPTURE_DATA!AH297=0,"",CAPTURE_DATA!AH297)</f>
        <v/>
      </c>
      <c r="W296" s="1" t="str">
        <f>IFERROR(VLOOKUP(V296,CAPTURE_SITE_INFO!$B$3:$U$501,2,FALSE),"")</f>
        <v/>
      </c>
      <c r="X296" s="1" t="str">
        <f>IFERROR(VLOOKUP($V296,CAPTURE_SITE_INFO!$B$3:$U$501,3,FALSE),"")</f>
        <v/>
      </c>
      <c r="Y296" s="189" t="str">
        <f>IFERROR(VLOOKUP($V296,CAPTURE_SITE_INFO!$B$3:$U$501,4,FALSE),"")</f>
        <v/>
      </c>
      <c r="Z296" s="1" t="str">
        <f>IFERROR(VLOOKUP($V296,CAPTURE_SITE_INFO!$B$3:$U$501,5,FALSE),"")</f>
        <v/>
      </c>
      <c r="AA296" s="1" t="str">
        <f>IFERROR(VLOOKUP($V296,CAPTURE_SITE_INFO!$B$3:$U$501,6,FALSE),"")</f>
        <v/>
      </c>
      <c r="AB296" s="1" t="str">
        <f>IFERROR(VLOOKUP($V296,CAPTURE_SITE_INFO!$B$3:$U$501,7,FALSE),"")</f>
        <v/>
      </c>
      <c r="AC296" s="1" t="str">
        <f>IFERROR(VLOOKUP($V296,CAPTURE_SITE_INFO!$B$3:$U$501,8,FALSE),"")</f>
        <v/>
      </c>
      <c r="AD296" s="16" t="str">
        <f>IFERROR(VLOOKUP($V296,CAPTURE_SITE_INFO!$B$3:$U$501,9,FALSE),"")</f>
        <v/>
      </c>
      <c r="AE296" s="16" t="str">
        <f>IFERROR(VLOOKUP($V296,CAPTURE_SITE_INFO!$B$3:$U$501,10,FALSE),"")</f>
        <v/>
      </c>
      <c r="AF296" s="190" t="str">
        <f>IFERROR(VLOOKUP($V296,CAPTURE_SITE_INFO!$B$3:$U$501,11,FALSE),"")</f>
        <v/>
      </c>
      <c r="AG296" s="190" t="str">
        <f>IFERROR(VLOOKUP($V296,CAPTURE_SITE_INFO!$B$3:$U$501,12,FALSE),"")</f>
        <v/>
      </c>
      <c r="AH296" s="1" t="str">
        <f>IFERROR(VLOOKUP($V296,CAPTURE_SITE_INFO!$B$3:$U$501,13,FALSE),"")</f>
        <v/>
      </c>
      <c r="AI296" s="1" t="str">
        <f>IFERROR(VLOOKUP($V296,CAPTURE_SITE_INFO!$B$3:$U$501,14,FALSE),"")</f>
        <v/>
      </c>
      <c r="AJ296" s="1" t="str">
        <f>IFERROR(VLOOKUP($V296,CAPTURE_SITE_INFO!$B$3:$U$501,15,FALSE),"")</f>
        <v/>
      </c>
      <c r="AK296" s="1" t="str">
        <f>IFERROR(VLOOKUP($V296,CAPTURE_SITE_INFO!$B$3:$U$501,16,FALSE),"")</f>
        <v/>
      </c>
      <c r="AL296" s="1" t="str">
        <f>IFERROR(VLOOKUP($V296,CAPTURE_SITE_INFO!$B$3:$U$501,17,FALSE),"")</f>
        <v/>
      </c>
      <c r="AM296" s="1" t="str">
        <f>IFERROR(VLOOKUP($V296,CAPTURE_SITE_INFO!$B$3:$U$501,18,FALSE),"")</f>
        <v/>
      </c>
      <c r="AN296" s="1" t="str">
        <f>IFERROR(VLOOKUP($V296,CAPTURE_SITE_INFO!$B$3:$U$501,19,FALSE),"")</f>
        <v/>
      </c>
      <c r="AO296" s="1" t="str">
        <f>IFERROR(VLOOKUP($V296,CAPTURE_SITE_INFO!$B$3:$U$501,20,FALSE),"")</f>
        <v/>
      </c>
      <c r="AP296" s="1" t="str">
        <f>IFERROR(VLOOKUP($V296,CAPTURE_SITE_INFO!$B$3:$V$501,21,FALSE),"")</f>
        <v/>
      </c>
    </row>
    <row r="297" spans="1:42" x14ac:dyDescent="0.25">
      <c r="A297" s="1" t="str">
        <f t="shared" si="8"/>
        <v/>
      </c>
      <c r="B297" s="1" t="str">
        <f>IF(CAPTURE_DATA!O298="NOBATS___","NOBATS",IF(CAPTURE_DATA!O298="___","",CAPTURE_DATA!O298))</f>
        <v/>
      </c>
      <c r="C297" s="1" t="str">
        <f t="shared" si="9"/>
        <v/>
      </c>
      <c r="D297" s="1" t="str">
        <f>IF(CAPTURE_DATA!Q298 = 0,"",CAPTURE_DATA!Q298)</f>
        <v/>
      </c>
      <c r="E297" s="1" t="str">
        <f>IF(CAPTURE_DATA!R298 = 0,"",CAPTURE_DATA!R298)</f>
        <v/>
      </c>
      <c r="F297" s="1" t="str">
        <f>IF(CAPTURE_DATA!S298 = 0,"",CAPTURE_DATA!S298)</f>
        <v/>
      </c>
      <c r="G297" s="1" t="str">
        <f>IF(CAPTURE_DATA!T298=0,"",CAPTURE_DATA!T298)</f>
        <v/>
      </c>
      <c r="H297" s="1" t="str">
        <f>IF(CAPTURE_DATA!U298=0,"",CAPTURE_DATA!U298)</f>
        <v/>
      </c>
      <c r="I297" s="1" t="str">
        <f>IF(CAPTURE_DATA!V298=0,"",CAPTURE_DATA!V298)</f>
        <v/>
      </c>
      <c r="J297" s="1" t="str">
        <f>IF(CAPTURE_DATA!W298=0,"",CAPTURE_DATA!W298)</f>
        <v/>
      </c>
      <c r="K297" s="1" t="str">
        <f>IF(CAPTURE_DATA!X298="","",CAPTURE_DATA!X298)</f>
        <v/>
      </c>
      <c r="L297" s="1" t="str">
        <f>IF(CAPTURE_DATA!Y298="","",CAPTURE_DATA!Y298)</f>
        <v/>
      </c>
      <c r="M297" s="1" t="str">
        <f>IF(CAPTURE_DATA!Z298="","",CAPTURE_DATA!Z298)</f>
        <v/>
      </c>
      <c r="N297" s="1" t="str">
        <f>IF(CAPTURE_DATA!AA298=0,"",CAPTURE_DATA!AA298)</f>
        <v/>
      </c>
      <c r="O297" s="1" t="str">
        <f>IF(CAPTURE_DATA!AB298=0,"",CAPTURE_DATA!AB298)</f>
        <v/>
      </c>
      <c r="P297" s="1" t="str">
        <f>IF(CAPTURE_DATA!AC298="-","",CAPTURE_DATA!AC298)</f>
        <v/>
      </c>
      <c r="Q297" s="1" t="str">
        <f>IF(CAPTURE_DATA!AD298=0,"",CAPTURE_DATA!AD298)</f>
        <v/>
      </c>
      <c r="R297" s="1" t="str">
        <f>IF(CAPTURE_DATA!AE298=0,"",CAPTURE_DATA!AE298)</f>
        <v/>
      </c>
      <c r="S297" s="1" t="str">
        <f>IF(CAPTURE_DATA!AF298=0,"",CAPTURE_DATA!AF298)</f>
        <v/>
      </c>
      <c r="T297" s="16" t="str">
        <f>IF(B297="","",IF(B297="NBAT","",CAPTURE_DATA!A298))</f>
        <v/>
      </c>
      <c r="U297" s="1" t="str">
        <f>IF(CAPTURE_DATA!AG298=0,"",CAPTURE_DATA!AG298)</f>
        <v/>
      </c>
      <c r="V297" s="1" t="str">
        <f>IF(CAPTURE_DATA!AH298=0,"",CAPTURE_DATA!AH298)</f>
        <v/>
      </c>
      <c r="W297" s="1" t="str">
        <f>IFERROR(VLOOKUP(V297,CAPTURE_SITE_INFO!$B$3:$U$501,2,FALSE),"")</f>
        <v/>
      </c>
      <c r="X297" s="1" t="str">
        <f>IFERROR(VLOOKUP($V297,CAPTURE_SITE_INFO!$B$3:$U$501,3,FALSE),"")</f>
        <v/>
      </c>
      <c r="Y297" s="189" t="str">
        <f>IFERROR(VLOOKUP($V297,CAPTURE_SITE_INFO!$B$3:$U$501,4,FALSE),"")</f>
        <v/>
      </c>
      <c r="Z297" s="1" t="str">
        <f>IFERROR(VLOOKUP($V297,CAPTURE_SITE_INFO!$B$3:$U$501,5,FALSE),"")</f>
        <v/>
      </c>
      <c r="AA297" s="1" t="str">
        <f>IFERROR(VLOOKUP($V297,CAPTURE_SITE_INFO!$B$3:$U$501,6,FALSE),"")</f>
        <v/>
      </c>
      <c r="AB297" s="1" t="str">
        <f>IFERROR(VLOOKUP($V297,CAPTURE_SITE_INFO!$B$3:$U$501,7,FALSE),"")</f>
        <v/>
      </c>
      <c r="AC297" s="1" t="str">
        <f>IFERROR(VLOOKUP($V297,CAPTURE_SITE_INFO!$B$3:$U$501,8,FALSE),"")</f>
        <v/>
      </c>
      <c r="AD297" s="16" t="str">
        <f>IFERROR(VLOOKUP($V297,CAPTURE_SITE_INFO!$B$3:$U$501,9,FALSE),"")</f>
        <v/>
      </c>
      <c r="AE297" s="16" t="str">
        <f>IFERROR(VLOOKUP($V297,CAPTURE_SITE_INFO!$B$3:$U$501,10,FALSE),"")</f>
        <v/>
      </c>
      <c r="AF297" s="190" t="str">
        <f>IFERROR(VLOOKUP($V297,CAPTURE_SITE_INFO!$B$3:$U$501,11,FALSE),"")</f>
        <v/>
      </c>
      <c r="AG297" s="190" t="str">
        <f>IFERROR(VLOOKUP($V297,CAPTURE_SITE_INFO!$B$3:$U$501,12,FALSE),"")</f>
        <v/>
      </c>
      <c r="AH297" s="1" t="str">
        <f>IFERROR(VLOOKUP($V297,CAPTURE_SITE_INFO!$B$3:$U$501,13,FALSE),"")</f>
        <v/>
      </c>
      <c r="AI297" s="1" t="str">
        <f>IFERROR(VLOOKUP($V297,CAPTURE_SITE_INFO!$B$3:$U$501,14,FALSE),"")</f>
        <v/>
      </c>
      <c r="AJ297" s="1" t="str">
        <f>IFERROR(VLOOKUP($V297,CAPTURE_SITE_INFO!$B$3:$U$501,15,FALSE),"")</f>
        <v/>
      </c>
      <c r="AK297" s="1" t="str">
        <f>IFERROR(VLOOKUP($V297,CAPTURE_SITE_INFO!$B$3:$U$501,16,FALSE),"")</f>
        <v/>
      </c>
      <c r="AL297" s="1" t="str">
        <f>IFERROR(VLOOKUP($V297,CAPTURE_SITE_INFO!$B$3:$U$501,17,FALSE),"")</f>
        <v/>
      </c>
      <c r="AM297" s="1" t="str">
        <f>IFERROR(VLOOKUP($V297,CAPTURE_SITE_INFO!$B$3:$U$501,18,FALSE),"")</f>
        <v/>
      </c>
      <c r="AN297" s="1" t="str">
        <f>IFERROR(VLOOKUP($V297,CAPTURE_SITE_INFO!$B$3:$U$501,19,FALSE),"")</f>
        <v/>
      </c>
      <c r="AO297" s="1" t="str">
        <f>IFERROR(VLOOKUP($V297,CAPTURE_SITE_INFO!$B$3:$U$501,20,FALSE),"")</f>
        <v/>
      </c>
      <c r="AP297" s="1" t="str">
        <f>IFERROR(VLOOKUP($V297,CAPTURE_SITE_INFO!$B$3:$V$501,21,FALSE),"")</f>
        <v/>
      </c>
    </row>
    <row r="298" spans="1:42" x14ac:dyDescent="0.25">
      <c r="A298" s="1" t="str">
        <f t="shared" si="8"/>
        <v/>
      </c>
      <c r="B298" s="1" t="str">
        <f>IF(CAPTURE_DATA!O299="NOBATS___","NOBATS",IF(CAPTURE_DATA!O299="___","",CAPTURE_DATA!O299))</f>
        <v/>
      </c>
      <c r="C298" s="1" t="str">
        <f t="shared" si="9"/>
        <v/>
      </c>
      <c r="D298" s="1" t="str">
        <f>IF(CAPTURE_DATA!Q299 = 0,"",CAPTURE_DATA!Q299)</f>
        <v/>
      </c>
      <c r="E298" s="1" t="str">
        <f>IF(CAPTURE_DATA!R299 = 0,"",CAPTURE_DATA!R299)</f>
        <v/>
      </c>
      <c r="F298" s="1" t="str">
        <f>IF(CAPTURE_DATA!S299 = 0,"",CAPTURE_DATA!S299)</f>
        <v/>
      </c>
      <c r="G298" s="1" t="str">
        <f>IF(CAPTURE_DATA!T299=0,"",CAPTURE_DATA!T299)</f>
        <v/>
      </c>
      <c r="H298" s="1" t="str">
        <f>IF(CAPTURE_DATA!U299=0,"",CAPTURE_DATA!U299)</f>
        <v/>
      </c>
      <c r="I298" s="1" t="str">
        <f>IF(CAPTURE_DATA!V299=0,"",CAPTURE_DATA!V299)</f>
        <v/>
      </c>
      <c r="J298" s="1" t="str">
        <f>IF(CAPTURE_DATA!W299=0,"",CAPTURE_DATA!W299)</f>
        <v/>
      </c>
      <c r="K298" s="1" t="str">
        <f>IF(CAPTURE_DATA!X299="","",CAPTURE_DATA!X299)</f>
        <v/>
      </c>
      <c r="L298" s="1" t="str">
        <f>IF(CAPTURE_DATA!Y299="","",CAPTURE_DATA!Y299)</f>
        <v/>
      </c>
      <c r="M298" s="1" t="str">
        <f>IF(CAPTURE_DATA!Z299="","",CAPTURE_DATA!Z299)</f>
        <v/>
      </c>
      <c r="N298" s="1" t="str">
        <f>IF(CAPTURE_DATA!AA299=0,"",CAPTURE_DATA!AA299)</f>
        <v/>
      </c>
      <c r="O298" s="1" t="str">
        <f>IF(CAPTURE_DATA!AB299=0,"",CAPTURE_DATA!AB299)</f>
        <v/>
      </c>
      <c r="P298" s="1" t="str">
        <f>IF(CAPTURE_DATA!AC299="-","",CAPTURE_DATA!AC299)</f>
        <v/>
      </c>
      <c r="Q298" s="1" t="str">
        <f>IF(CAPTURE_DATA!AD299=0,"",CAPTURE_DATA!AD299)</f>
        <v/>
      </c>
      <c r="R298" s="1" t="str">
        <f>IF(CAPTURE_DATA!AE299=0,"",CAPTURE_DATA!AE299)</f>
        <v/>
      </c>
      <c r="S298" s="1" t="str">
        <f>IF(CAPTURE_DATA!AF299=0,"",CAPTURE_DATA!AF299)</f>
        <v/>
      </c>
      <c r="T298" s="16" t="str">
        <f>IF(B298="","",IF(B298="NBAT","",CAPTURE_DATA!A299))</f>
        <v/>
      </c>
      <c r="U298" s="1" t="str">
        <f>IF(CAPTURE_DATA!AG299=0,"",CAPTURE_DATA!AG299)</f>
        <v/>
      </c>
      <c r="V298" s="1" t="str">
        <f>IF(CAPTURE_DATA!AH299=0,"",CAPTURE_DATA!AH299)</f>
        <v/>
      </c>
      <c r="W298" s="1" t="str">
        <f>IFERROR(VLOOKUP(V298,CAPTURE_SITE_INFO!$B$3:$U$501,2,FALSE),"")</f>
        <v/>
      </c>
      <c r="X298" s="1" t="str">
        <f>IFERROR(VLOOKUP($V298,CAPTURE_SITE_INFO!$B$3:$U$501,3,FALSE),"")</f>
        <v/>
      </c>
      <c r="Y298" s="189" t="str">
        <f>IFERROR(VLOOKUP($V298,CAPTURE_SITE_INFO!$B$3:$U$501,4,FALSE),"")</f>
        <v/>
      </c>
      <c r="Z298" s="1" t="str">
        <f>IFERROR(VLOOKUP($V298,CAPTURE_SITE_INFO!$B$3:$U$501,5,FALSE),"")</f>
        <v/>
      </c>
      <c r="AA298" s="1" t="str">
        <f>IFERROR(VLOOKUP($V298,CAPTURE_SITE_INFO!$B$3:$U$501,6,FALSE),"")</f>
        <v/>
      </c>
      <c r="AB298" s="1" t="str">
        <f>IFERROR(VLOOKUP($V298,CAPTURE_SITE_INFO!$B$3:$U$501,7,FALSE),"")</f>
        <v/>
      </c>
      <c r="AC298" s="1" t="str">
        <f>IFERROR(VLOOKUP($V298,CAPTURE_SITE_INFO!$B$3:$U$501,8,FALSE),"")</f>
        <v/>
      </c>
      <c r="AD298" s="16" t="str">
        <f>IFERROR(VLOOKUP($V298,CAPTURE_SITE_INFO!$B$3:$U$501,9,FALSE),"")</f>
        <v/>
      </c>
      <c r="AE298" s="16" t="str">
        <f>IFERROR(VLOOKUP($V298,CAPTURE_SITE_INFO!$B$3:$U$501,10,FALSE),"")</f>
        <v/>
      </c>
      <c r="AF298" s="190" t="str">
        <f>IFERROR(VLOOKUP($V298,CAPTURE_SITE_INFO!$B$3:$U$501,11,FALSE),"")</f>
        <v/>
      </c>
      <c r="AG298" s="190" t="str">
        <f>IFERROR(VLOOKUP($V298,CAPTURE_SITE_INFO!$B$3:$U$501,12,FALSE),"")</f>
        <v/>
      </c>
      <c r="AH298" s="1" t="str">
        <f>IFERROR(VLOOKUP($V298,CAPTURE_SITE_INFO!$B$3:$U$501,13,FALSE),"")</f>
        <v/>
      </c>
      <c r="AI298" s="1" t="str">
        <f>IFERROR(VLOOKUP($V298,CAPTURE_SITE_INFO!$B$3:$U$501,14,FALSE),"")</f>
        <v/>
      </c>
      <c r="AJ298" s="1" t="str">
        <f>IFERROR(VLOOKUP($V298,CAPTURE_SITE_INFO!$B$3:$U$501,15,FALSE),"")</f>
        <v/>
      </c>
      <c r="AK298" s="1" t="str">
        <f>IFERROR(VLOOKUP($V298,CAPTURE_SITE_INFO!$B$3:$U$501,16,FALSE),"")</f>
        <v/>
      </c>
      <c r="AL298" s="1" t="str">
        <f>IFERROR(VLOOKUP($V298,CAPTURE_SITE_INFO!$B$3:$U$501,17,FALSE),"")</f>
        <v/>
      </c>
      <c r="AM298" s="1" t="str">
        <f>IFERROR(VLOOKUP($V298,CAPTURE_SITE_INFO!$B$3:$U$501,18,FALSE),"")</f>
        <v/>
      </c>
      <c r="AN298" s="1" t="str">
        <f>IFERROR(VLOOKUP($V298,CAPTURE_SITE_INFO!$B$3:$U$501,19,FALSE),"")</f>
        <v/>
      </c>
      <c r="AO298" s="1" t="str">
        <f>IFERROR(VLOOKUP($V298,CAPTURE_SITE_INFO!$B$3:$U$501,20,FALSE),"")</f>
        <v/>
      </c>
      <c r="AP298" s="1" t="str">
        <f>IFERROR(VLOOKUP($V298,CAPTURE_SITE_INFO!$B$3:$V$501,21,FALSE),"")</f>
        <v/>
      </c>
    </row>
    <row r="299" spans="1:42" x14ac:dyDescent="0.25">
      <c r="A299" s="1" t="str">
        <f t="shared" si="8"/>
        <v/>
      </c>
      <c r="B299" s="1" t="str">
        <f>IF(CAPTURE_DATA!O300="NOBATS___","NOBATS",IF(CAPTURE_DATA!O300="___","",CAPTURE_DATA!O300))</f>
        <v/>
      </c>
      <c r="C299" s="1" t="str">
        <f t="shared" si="9"/>
        <v/>
      </c>
      <c r="D299" s="1" t="str">
        <f>IF(CAPTURE_DATA!Q300 = 0,"",CAPTURE_DATA!Q300)</f>
        <v/>
      </c>
      <c r="E299" s="1" t="str">
        <f>IF(CAPTURE_DATA!R300 = 0,"",CAPTURE_DATA!R300)</f>
        <v/>
      </c>
      <c r="F299" s="1" t="str">
        <f>IF(CAPTURE_DATA!S300 = 0,"",CAPTURE_DATA!S300)</f>
        <v/>
      </c>
      <c r="G299" s="1" t="str">
        <f>IF(CAPTURE_DATA!T300=0,"",CAPTURE_DATA!T300)</f>
        <v/>
      </c>
      <c r="H299" s="1" t="str">
        <f>IF(CAPTURE_DATA!U300=0,"",CAPTURE_DATA!U300)</f>
        <v/>
      </c>
      <c r="I299" s="1" t="str">
        <f>IF(CAPTURE_DATA!V300=0,"",CAPTURE_DATA!V300)</f>
        <v/>
      </c>
      <c r="J299" s="1" t="str">
        <f>IF(CAPTURE_DATA!W300=0,"",CAPTURE_DATA!W300)</f>
        <v/>
      </c>
      <c r="K299" s="1" t="str">
        <f>IF(CAPTURE_DATA!X300="","",CAPTURE_DATA!X300)</f>
        <v/>
      </c>
      <c r="L299" s="1" t="str">
        <f>IF(CAPTURE_DATA!Y300="","",CAPTURE_DATA!Y300)</f>
        <v/>
      </c>
      <c r="M299" s="1" t="str">
        <f>IF(CAPTURE_DATA!Z300="","",CAPTURE_DATA!Z300)</f>
        <v/>
      </c>
      <c r="N299" s="1" t="str">
        <f>IF(CAPTURE_DATA!AA300=0,"",CAPTURE_DATA!AA300)</f>
        <v/>
      </c>
      <c r="O299" s="1" t="str">
        <f>IF(CAPTURE_DATA!AB300=0,"",CAPTURE_DATA!AB300)</f>
        <v/>
      </c>
      <c r="P299" s="1" t="str">
        <f>IF(CAPTURE_DATA!AC300="-","",CAPTURE_DATA!AC300)</f>
        <v/>
      </c>
      <c r="Q299" s="1" t="str">
        <f>IF(CAPTURE_DATA!AD300=0,"",CAPTURE_DATA!AD300)</f>
        <v/>
      </c>
      <c r="R299" s="1" t="str">
        <f>IF(CAPTURE_DATA!AE300=0,"",CAPTURE_DATA!AE300)</f>
        <v/>
      </c>
      <c r="S299" s="1" t="str">
        <f>IF(CAPTURE_DATA!AF300=0,"",CAPTURE_DATA!AF300)</f>
        <v/>
      </c>
      <c r="T299" s="16" t="str">
        <f>IF(B299="","",IF(B299="NBAT","",CAPTURE_DATA!A300))</f>
        <v/>
      </c>
      <c r="U299" s="1" t="str">
        <f>IF(CAPTURE_DATA!AG300=0,"",CAPTURE_DATA!AG300)</f>
        <v/>
      </c>
      <c r="V299" s="1" t="str">
        <f>IF(CAPTURE_DATA!AH300=0,"",CAPTURE_DATA!AH300)</f>
        <v/>
      </c>
      <c r="W299" s="1" t="str">
        <f>IFERROR(VLOOKUP(V299,CAPTURE_SITE_INFO!$B$3:$U$501,2,FALSE),"")</f>
        <v/>
      </c>
      <c r="X299" s="1" t="str">
        <f>IFERROR(VLOOKUP($V299,CAPTURE_SITE_INFO!$B$3:$U$501,3,FALSE),"")</f>
        <v/>
      </c>
      <c r="Y299" s="189" t="str">
        <f>IFERROR(VLOOKUP($V299,CAPTURE_SITE_INFO!$B$3:$U$501,4,FALSE),"")</f>
        <v/>
      </c>
      <c r="Z299" s="1" t="str">
        <f>IFERROR(VLOOKUP($V299,CAPTURE_SITE_INFO!$B$3:$U$501,5,FALSE),"")</f>
        <v/>
      </c>
      <c r="AA299" s="1" t="str">
        <f>IFERROR(VLOOKUP($V299,CAPTURE_SITE_INFO!$B$3:$U$501,6,FALSE),"")</f>
        <v/>
      </c>
      <c r="AB299" s="1" t="str">
        <f>IFERROR(VLOOKUP($V299,CAPTURE_SITE_INFO!$B$3:$U$501,7,FALSE),"")</f>
        <v/>
      </c>
      <c r="AC299" s="1" t="str">
        <f>IFERROR(VLOOKUP($V299,CAPTURE_SITE_INFO!$B$3:$U$501,8,FALSE),"")</f>
        <v/>
      </c>
      <c r="AD299" s="16" t="str">
        <f>IFERROR(VLOOKUP($V299,CAPTURE_SITE_INFO!$B$3:$U$501,9,FALSE),"")</f>
        <v/>
      </c>
      <c r="AE299" s="16" t="str">
        <f>IFERROR(VLOOKUP($V299,CAPTURE_SITE_INFO!$B$3:$U$501,10,FALSE),"")</f>
        <v/>
      </c>
      <c r="AF299" s="190" t="str">
        <f>IFERROR(VLOOKUP($V299,CAPTURE_SITE_INFO!$B$3:$U$501,11,FALSE),"")</f>
        <v/>
      </c>
      <c r="AG299" s="190" t="str">
        <f>IFERROR(VLOOKUP($V299,CAPTURE_SITE_INFO!$B$3:$U$501,12,FALSE),"")</f>
        <v/>
      </c>
      <c r="AH299" s="1" t="str">
        <f>IFERROR(VLOOKUP($V299,CAPTURE_SITE_INFO!$B$3:$U$501,13,FALSE),"")</f>
        <v/>
      </c>
      <c r="AI299" s="1" t="str">
        <f>IFERROR(VLOOKUP($V299,CAPTURE_SITE_INFO!$B$3:$U$501,14,FALSE),"")</f>
        <v/>
      </c>
      <c r="AJ299" s="1" t="str">
        <f>IFERROR(VLOOKUP($V299,CAPTURE_SITE_INFO!$B$3:$U$501,15,FALSE),"")</f>
        <v/>
      </c>
      <c r="AK299" s="1" t="str">
        <f>IFERROR(VLOOKUP($V299,CAPTURE_SITE_INFO!$B$3:$U$501,16,FALSE),"")</f>
        <v/>
      </c>
      <c r="AL299" s="1" t="str">
        <f>IFERROR(VLOOKUP($V299,CAPTURE_SITE_INFO!$B$3:$U$501,17,FALSE),"")</f>
        <v/>
      </c>
      <c r="AM299" s="1" t="str">
        <f>IFERROR(VLOOKUP($V299,CAPTURE_SITE_INFO!$B$3:$U$501,18,FALSE),"")</f>
        <v/>
      </c>
      <c r="AN299" s="1" t="str">
        <f>IFERROR(VLOOKUP($V299,CAPTURE_SITE_INFO!$B$3:$U$501,19,FALSE),"")</f>
        <v/>
      </c>
      <c r="AO299" s="1" t="str">
        <f>IFERROR(VLOOKUP($V299,CAPTURE_SITE_INFO!$B$3:$U$501,20,FALSE),"")</f>
        <v/>
      </c>
      <c r="AP299" s="1" t="str">
        <f>IFERROR(VLOOKUP($V299,CAPTURE_SITE_INFO!$B$3:$V$501,21,FALSE),"")</f>
        <v/>
      </c>
    </row>
    <row r="300" spans="1:42" x14ac:dyDescent="0.25">
      <c r="A300" s="1" t="str">
        <f t="shared" si="8"/>
        <v/>
      </c>
      <c r="B300" s="1" t="str">
        <f>IF(CAPTURE_DATA!O301="NOBATS___","NOBATS",IF(CAPTURE_DATA!O301="___","",CAPTURE_DATA!O301))</f>
        <v/>
      </c>
      <c r="C300" s="1" t="str">
        <f t="shared" si="9"/>
        <v/>
      </c>
      <c r="D300" s="1" t="str">
        <f>IF(CAPTURE_DATA!Q301 = 0,"",CAPTURE_DATA!Q301)</f>
        <v/>
      </c>
      <c r="E300" s="1" t="str">
        <f>IF(CAPTURE_DATA!R301 = 0,"",CAPTURE_DATA!R301)</f>
        <v/>
      </c>
      <c r="F300" s="1" t="str">
        <f>IF(CAPTURE_DATA!S301 = 0,"",CAPTURE_DATA!S301)</f>
        <v/>
      </c>
      <c r="G300" s="1" t="str">
        <f>IF(CAPTURE_DATA!T301=0,"",CAPTURE_DATA!T301)</f>
        <v/>
      </c>
      <c r="H300" s="1" t="str">
        <f>IF(CAPTURE_DATA!U301=0,"",CAPTURE_DATA!U301)</f>
        <v/>
      </c>
      <c r="I300" s="1" t="str">
        <f>IF(CAPTURE_DATA!V301=0,"",CAPTURE_DATA!V301)</f>
        <v/>
      </c>
      <c r="J300" s="1" t="str">
        <f>IF(CAPTURE_DATA!W301=0,"",CAPTURE_DATA!W301)</f>
        <v/>
      </c>
      <c r="K300" s="1" t="str">
        <f>IF(CAPTURE_DATA!X301="","",CAPTURE_DATA!X301)</f>
        <v/>
      </c>
      <c r="L300" s="1" t="str">
        <f>IF(CAPTURE_DATA!Y301="","",CAPTURE_DATA!Y301)</f>
        <v/>
      </c>
      <c r="M300" s="1" t="str">
        <f>IF(CAPTURE_DATA!Z301="","",CAPTURE_DATA!Z301)</f>
        <v/>
      </c>
      <c r="N300" s="1" t="str">
        <f>IF(CAPTURE_DATA!AA301=0,"",CAPTURE_DATA!AA301)</f>
        <v/>
      </c>
      <c r="O300" s="1" t="str">
        <f>IF(CAPTURE_DATA!AB301=0,"",CAPTURE_DATA!AB301)</f>
        <v/>
      </c>
      <c r="P300" s="1" t="str">
        <f>IF(CAPTURE_DATA!AC301="-","",CAPTURE_DATA!AC301)</f>
        <v/>
      </c>
      <c r="Q300" s="1" t="str">
        <f>IF(CAPTURE_DATA!AD301=0,"",CAPTURE_DATA!AD301)</f>
        <v/>
      </c>
      <c r="R300" s="1" t="str">
        <f>IF(CAPTURE_DATA!AE301=0,"",CAPTURE_DATA!AE301)</f>
        <v/>
      </c>
      <c r="S300" s="1" t="str">
        <f>IF(CAPTURE_DATA!AF301=0,"",CAPTURE_DATA!AF301)</f>
        <v/>
      </c>
      <c r="T300" s="16" t="str">
        <f>IF(B300="","",IF(B300="NBAT","",CAPTURE_DATA!A301))</f>
        <v/>
      </c>
      <c r="U300" s="1" t="str">
        <f>IF(CAPTURE_DATA!AG301=0,"",CAPTURE_DATA!AG301)</f>
        <v/>
      </c>
      <c r="V300" s="1" t="str">
        <f>IF(CAPTURE_DATA!AH301=0,"",CAPTURE_DATA!AH301)</f>
        <v/>
      </c>
      <c r="W300" s="1" t="str">
        <f>IFERROR(VLOOKUP(V300,CAPTURE_SITE_INFO!$B$3:$U$501,2,FALSE),"")</f>
        <v/>
      </c>
      <c r="X300" s="1" t="str">
        <f>IFERROR(VLOOKUP($V300,CAPTURE_SITE_INFO!$B$3:$U$501,3,FALSE),"")</f>
        <v/>
      </c>
      <c r="Y300" s="189" t="str">
        <f>IFERROR(VLOOKUP($V300,CAPTURE_SITE_INFO!$B$3:$U$501,4,FALSE),"")</f>
        <v/>
      </c>
      <c r="Z300" s="1" t="str">
        <f>IFERROR(VLOOKUP($V300,CAPTURE_SITE_INFO!$B$3:$U$501,5,FALSE),"")</f>
        <v/>
      </c>
      <c r="AA300" s="1" t="str">
        <f>IFERROR(VLOOKUP($V300,CAPTURE_SITE_INFO!$B$3:$U$501,6,FALSE),"")</f>
        <v/>
      </c>
      <c r="AB300" s="1" t="str">
        <f>IFERROR(VLOOKUP($V300,CAPTURE_SITE_INFO!$B$3:$U$501,7,FALSE),"")</f>
        <v/>
      </c>
      <c r="AC300" s="1" t="str">
        <f>IFERROR(VLOOKUP($V300,CAPTURE_SITE_INFO!$B$3:$U$501,8,FALSE),"")</f>
        <v/>
      </c>
      <c r="AD300" s="16" t="str">
        <f>IFERROR(VLOOKUP($V300,CAPTURE_SITE_INFO!$B$3:$U$501,9,FALSE),"")</f>
        <v/>
      </c>
      <c r="AE300" s="16" t="str">
        <f>IFERROR(VLOOKUP($V300,CAPTURE_SITE_INFO!$B$3:$U$501,10,FALSE),"")</f>
        <v/>
      </c>
      <c r="AF300" s="190" t="str">
        <f>IFERROR(VLOOKUP($V300,CAPTURE_SITE_INFO!$B$3:$U$501,11,FALSE),"")</f>
        <v/>
      </c>
      <c r="AG300" s="190" t="str">
        <f>IFERROR(VLOOKUP($V300,CAPTURE_SITE_INFO!$B$3:$U$501,12,FALSE),"")</f>
        <v/>
      </c>
      <c r="AH300" s="1" t="str">
        <f>IFERROR(VLOOKUP($V300,CAPTURE_SITE_INFO!$B$3:$U$501,13,FALSE),"")</f>
        <v/>
      </c>
      <c r="AI300" s="1" t="str">
        <f>IFERROR(VLOOKUP($V300,CAPTURE_SITE_INFO!$B$3:$U$501,14,FALSE),"")</f>
        <v/>
      </c>
      <c r="AJ300" s="1" t="str">
        <f>IFERROR(VLOOKUP($V300,CAPTURE_SITE_INFO!$B$3:$U$501,15,FALSE),"")</f>
        <v/>
      </c>
      <c r="AK300" s="1" t="str">
        <f>IFERROR(VLOOKUP($V300,CAPTURE_SITE_INFO!$B$3:$U$501,16,FALSE),"")</f>
        <v/>
      </c>
      <c r="AL300" s="1" t="str">
        <f>IFERROR(VLOOKUP($V300,CAPTURE_SITE_INFO!$B$3:$U$501,17,FALSE),"")</f>
        <v/>
      </c>
      <c r="AM300" s="1" t="str">
        <f>IFERROR(VLOOKUP($V300,CAPTURE_SITE_INFO!$B$3:$U$501,18,FALSE),"")</f>
        <v/>
      </c>
      <c r="AN300" s="1" t="str">
        <f>IFERROR(VLOOKUP($V300,CAPTURE_SITE_INFO!$B$3:$U$501,19,FALSE),"")</f>
        <v/>
      </c>
      <c r="AO300" s="1" t="str">
        <f>IFERROR(VLOOKUP($V300,CAPTURE_SITE_INFO!$B$3:$U$501,20,FALSE),"")</f>
        <v/>
      </c>
      <c r="AP300" s="1" t="str">
        <f>IFERROR(VLOOKUP($V300,CAPTURE_SITE_INFO!$B$3:$V$501,21,FALSE),"")</f>
        <v/>
      </c>
    </row>
    <row r="301" spans="1:42" x14ac:dyDescent="0.25">
      <c r="A301" s="1" t="str">
        <f t="shared" si="8"/>
        <v/>
      </c>
      <c r="B301" s="1" t="str">
        <f>IF(CAPTURE_DATA!O302="NOBATS___","NOBATS",IF(CAPTURE_DATA!O302="___","",CAPTURE_DATA!O302))</f>
        <v/>
      </c>
      <c r="C301" s="1" t="str">
        <f t="shared" si="9"/>
        <v/>
      </c>
      <c r="D301" s="1" t="str">
        <f>IF(CAPTURE_DATA!Q302 = 0,"",CAPTURE_DATA!Q302)</f>
        <v/>
      </c>
      <c r="E301" s="1" t="str">
        <f>IF(CAPTURE_DATA!R302 = 0,"",CAPTURE_DATA!R302)</f>
        <v/>
      </c>
      <c r="F301" s="1" t="str">
        <f>IF(CAPTURE_DATA!S302 = 0,"",CAPTURE_DATA!S302)</f>
        <v/>
      </c>
      <c r="G301" s="1" t="str">
        <f>IF(CAPTURE_DATA!T302=0,"",CAPTURE_DATA!T302)</f>
        <v/>
      </c>
      <c r="H301" s="1" t="str">
        <f>IF(CAPTURE_DATA!U302=0,"",CAPTURE_DATA!U302)</f>
        <v/>
      </c>
      <c r="I301" s="1" t="str">
        <f>IF(CAPTURE_DATA!V302=0,"",CAPTURE_DATA!V302)</f>
        <v/>
      </c>
      <c r="J301" s="1" t="str">
        <f>IF(CAPTURE_DATA!W302=0,"",CAPTURE_DATA!W302)</f>
        <v/>
      </c>
      <c r="K301" s="1" t="str">
        <f>IF(CAPTURE_DATA!X302="","",CAPTURE_DATA!X302)</f>
        <v/>
      </c>
      <c r="L301" s="1" t="str">
        <f>IF(CAPTURE_DATA!Y302="","",CAPTURE_DATA!Y302)</f>
        <v/>
      </c>
      <c r="M301" s="1" t="str">
        <f>IF(CAPTURE_DATA!Z302="","",CAPTURE_DATA!Z302)</f>
        <v/>
      </c>
      <c r="N301" s="1" t="str">
        <f>IF(CAPTURE_DATA!AA302=0,"",CAPTURE_DATA!AA302)</f>
        <v/>
      </c>
      <c r="O301" s="1" t="str">
        <f>IF(CAPTURE_DATA!AB302=0,"",CAPTURE_DATA!AB302)</f>
        <v/>
      </c>
      <c r="P301" s="1" t="str">
        <f>IF(CAPTURE_DATA!AC302="-","",CAPTURE_DATA!AC302)</f>
        <v/>
      </c>
      <c r="Q301" s="1" t="str">
        <f>IF(CAPTURE_DATA!AD302=0,"",CAPTURE_DATA!AD302)</f>
        <v/>
      </c>
      <c r="R301" s="1" t="str">
        <f>IF(CAPTURE_DATA!AE302=0,"",CAPTURE_DATA!AE302)</f>
        <v/>
      </c>
      <c r="S301" s="1" t="str">
        <f>IF(CAPTURE_DATA!AF302=0,"",CAPTURE_DATA!AF302)</f>
        <v/>
      </c>
      <c r="T301" s="16" t="str">
        <f>IF(B301="","",IF(B301="NBAT","",CAPTURE_DATA!A302))</f>
        <v/>
      </c>
      <c r="U301" s="1" t="str">
        <f>IF(CAPTURE_DATA!AG302=0,"",CAPTURE_DATA!AG302)</f>
        <v/>
      </c>
      <c r="V301" s="1" t="str">
        <f>IF(CAPTURE_DATA!AH302=0,"",CAPTURE_DATA!AH302)</f>
        <v/>
      </c>
      <c r="W301" s="1" t="str">
        <f>IFERROR(VLOOKUP(V301,CAPTURE_SITE_INFO!$B$3:$U$501,2,FALSE),"")</f>
        <v/>
      </c>
      <c r="X301" s="1" t="str">
        <f>IFERROR(VLOOKUP($V301,CAPTURE_SITE_INFO!$B$3:$U$501,3,FALSE),"")</f>
        <v/>
      </c>
      <c r="Y301" s="189" t="str">
        <f>IFERROR(VLOOKUP($V301,CAPTURE_SITE_INFO!$B$3:$U$501,4,FALSE),"")</f>
        <v/>
      </c>
      <c r="Z301" s="1" t="str">
        <f>IFERROR(VLOOKUP($V301,CAPTURE_SITE_INFO!$B$3:$U$501,5,FALSE),"")</f>
        <v/>
      </c>
      <c r="AA301" s="1" t="str">
        <f>IFERROR(VLOOKUP($V301,CAPTURE_SITE_INFO!$B$3:$U$501,6,FALSE),"")</f>
        <v/>
      </c>
      <c r="AB301" s="1" t="str">
        <f>IFERROR(VLOOKUP($V301,CAPTURE_SITE_INFO!$B$3:$U$501,7,FALSE),"")</f>
        <v/>
      </c>
      <c r="AC301" s="1" t="str">
        <f>IFERROR(VLOOKUP($V301,CAPTURE_SITE_INFO!$B$3:$U$501,8,FALSE),"")</f>
        <v/>
      </c>
      <c r="AD301" s="16" t="str">
        <f>IFERROR(VLOOKUP($V301,CAPTURE_SITE_INFO!$B$3:$U$501,9,FALSE),"")</f>
        <v/>
      </c>
      <c r="AE301" s="16" t="str">
        <f>IFERROR(VLOOKUP($V301,CAPTURE_SITE_INFO!$B$3:$U$501,10,FALSE),"")</f>
        <v/>
      </c>
      <c r="AF301" s="190" t="str">
        <f>IFERROR(VLOOKUP($V301,CAPTURE_SITE_INFO!$B$3:$U$501,11,FALSE),"")</f>
        <v/>
      </c>
      <c r="AG301" s="190" t="str">
        <f>IFERROR(VLOOKUP($V301,CAPTURE_SITE_INFO!$B$3:$U$501,12,FALSE),"")</f>
        <v/>
      </c>
      <c r="AH301" s="1" t="str">
        <f>IFERROR(VLOOKUP($V301,CAPTURE_SITE_INFO!$B$3:$U$501,13,FALSE),"")</f>
        <v/>
      </c>
      <c r="AI301" s="1" t="str">
        <f>IFERROR(VLOOKUP($V301,CAPTURE_SITE_INFO!$B$3:$U$501,14,FALSE),"")</f>
        <v/>
      </c>
      <c r="AJ301" s="1" t="str">
        <f>IFERROR(VLOOKUP($V301,CAPTURE_SITE_INFO!$B$3:$U$501,15,FALSE),"")</f>
        <v/>
      </c>
      <c r="AK301" s="1" t="str">
        <f>IFERROR(VLOOKUP($V301,CAPTURE_SITE_INFO!$B$3:$U$501,16,FALSE),"")</f>
        <v/>
      </c>
      <c r="AL301" s="1" t="str">
        <f>IFERROR(VLOOKUP($V301,CAPTURE_SITE_INFO!$B$3:$U$501,17,FALSE),"")</f>
        <v/>
      </c>
      <c r="AM301" s="1" t="str">
        <f>IFERROR(VLOOKUP($V301,CAPTURE_SITE_INFO!$B$3:$U$501,18,FALSE),"")</f>
        <v/>
      </c>
      <c r="AN301" s="1" t="str">
        <f>IFERROR(VLOOKUP($V301,CAPTURE_SITE_INFO!$B$3:$U$501,19,FALSE),"")</f>
        <v/>
      </c>
      <c r="AO301" s="1" t="str">
        <f>IFERROR(VLOOKUP($V301,CAPTURE_SITE_INFO!$B$3:$U$501,20,FALSE),"")</f>
        <v/>
      </c>
      <c r="AP301" s="1" t="str">
        <f>IFERROR(VLOOKUP($V301,CAPTURE_SITE_INFO!$B$3:$V$501,21,FALSE),"")</f>
        <v/>
      </c>
    </row>
    <row r="302" spans="1:42" x14ac:dyDescent="0.25">
      <c r="A302" s="1" t="str">
        <f t="shared" si="8"/>
        <v/>
      </c>
      <c r="B302" s="1" t="str">
        <f>IF(CAPTURE_DATA!O303="NOBATS___","NOBATS",IF(CAPTURE_DATA!O303="___","",CAPTURE_DATA!O303))</f>
        <v/>
      </c>
      <c r="C302" s="1" t="str">
        <f t="shared" si="9"/>
        <v/>
      </c>
      <c r="D302" s="1" t="str">
        <f>IF(CAPTURE_DATA!Q303 = 0,"",CAPTURE_DATA!Q303)</f>
        <v/>
      </c>
      <c r="E302" s="1" t="str">
        <f>IF(CAPTURE_DATA!R303 = 0,"",CAPTURE_DATA!R303)</f>
        <v/>
      </c>
      <c r="F302" s="1" t="str">
        <f>IF(CAPTURE_DATA!S303 = 0,"",CAPTURE_DATA!S303)</f>
        <v/>
      </c>
      <c r="G302" s="1" t="str">
        <f>IF(CAPTURE_DATA!T303=0,"",CAPTURE_DATA!T303)</f>
        <v/>
      </c>
      <c r="H302" s="1" t="str">
        <f>IF(CAPTURE_DATA!U303=0,"",CAPTURE_DATA!U303)</f>
        <v/>
      </c>
      <c r="I302" s="1" t="str">
        <f>IF(CAPTURE_DATA!V303=0,"",CAPTURE_DATA!V303)</f>
        <v/>
      </c>
      <c r="J302" s="1" t="str">
        <f>IF(CAPTURE_DATA!W303=0,"",CAPTURE_DATA!W303)</f>
        <v/>
      </c>
      <c r="K302" s="1" t="str">
        <f>IF(CAPTURE_DATA!X303="","",CAPTURE_DATA!X303)</f>
        <v/>
      </c>
      <c r="L302" s="1" t="str">
        <f>IF(CAPTURE_DATA!Y303="","",CAPTURE_DATA!Y303)</f>
        <v/>
      </c>
      <c r="M302" s="1" t="str">
        <f>IF(CAPTURE_DATA!Z303="","",CAPTURE_DATA!Z303)</f>
        <v/>
      </c>
      <c r="N302" s="1" t="str">
        <f>IF(CAPTURE_DATA!AA303=0,"",CAPTURE_DATA!AA303)</f>
        <v/>
      </c>
      <c r="O302" s="1" t="str">
        <f>IF(CAPTURE_DATA!AB303=0,"",CAPTURE_DATA!AB303)</f>
        <v/>
      </c>
      <c r="P302" s="1" t="str">
        <f>IF(CAPTURE_DATA!AC303="-","",CAPTURE_DATA!AC303)</f>
        <v/>
      </c>
      <c r="Q302" s="1" t="str">
        <f>IF(CAPTURE_DATA!AD303=0,"",CAPTURE_DATA!AD303)</f>
        <v/>
      </c>
      <c r="R302" s="1" t="str">
        <f>IF(CAPTURE_DATA!AE303=0,"",CAPTURE_DATA!AE303)</f>
        <v/>
      </c>
      <c r="S302" s="1" t="str">
        <f>IF(CAPTURE_DATA!AF303=0,"",CAPTURE_DATA!AF303)</f>
        <v/>
      </c>
      <c r="T302" s="16" t="str">
        <f>IF(B302="","",IF(B302="NBAT","",CAPTURE_DATA!A303))</f>
        <v/>
      </c>
      <c r="U302" s="1" t="str">
        <f>IF(CAPTURE_DATA!AG303=0,"",CAPTURE_DATA!AG303)</f>
        <v/>
      </c>
      <c r="V302" s="1" t="str">
        <f>IF(CAPTURE_DATA!AH303=0,"",CAPTURE_DATA!AH303)</f>
        <v/>
      </c>
      <c r="W302" s="1" t="str">
        <f>IFERROR(VLOOKUP(V302,CAPTURE_SITE_INFO!$B$3:$U$501,2,FALSE),"")</f>
        <v/>
      </c>
      <c r="X302" s="1" t="str">
        <f>IFERROR(VLOOKUP($V302,CAPTURE_SITE_INFO!$B$3:$U$501,3,FALSE),"")</f>
        <v/>
      </c>
      <c r="Y302" s="189" t="str">
        <f>IFERROR(VLOOKUP($V302,CAPTURE_SITE_INFO!$B$3:$U$501,4,FALSE),"")</f>
        <v/>
      </c>
      <c r="Z302" s="1" t="str">
        <f>IFERROR(VLOOKUP($V302,CAPTURE_SITE_INFO!$B$3:$U$501,5,FALSE),"")</f>
        <v/>
      </c>
      <c r="AA302" s="1" t="str">
        <f>IFERROR(VLOOKUP($V302,CAPTURE_SITE_INFO!$B$3:$U$501,6,FALSE),"")</f>
        <v/>
      </c>
      <c r="AB302" s="1" t="str">
        <f>IFERROR(VLOOKUP($V302,CAPTURE_SITE_INFO!$B$3:$U$501,7,FALSE),"")</f>
        <v/>
      </c>
      <c r="AC302" s="1" t="str">
        <f>IFERROR(VLOOKUP($V302,CAPTURE_SITE_INFO!$B$3:$U$501,8,FALSE),"")</f>
        <v/>
      </c>
      <c r="AD302" s="16" t="str">
        <f>IFERROR(VLOOKUP($V302,CAPTURE_SITE_INFO!$B$3:$U$501,9,FALSE),"")</f>
        <v/>
      </c>
      <c r="AE302" s="16" t="str">
        <f>IFERROR(VLOOKUP($V302,CAPTURE_SITE_INFO!$B$3:$U$501,10,FALSE),"")</f>
        <v/>
      </c>
      <c r="AF302" s="190" t="str">
        <f>IFERROR(VLOOKUP($V302,CAPTURE_SITE_INFO!$B$3:$U$501,11,FALSE),"")</f>
        <v/>
      </c>
      <c r="AG302" s="190" t="str">
        <f>IFERROR(VLOOKUP($V302,CAPTURE_SITE_INFO!$B$3:$U$501,12,FALSE),"")</f>
        <v/>
      </c>
      <c r="AH302" s="1" t="str">
        <f>IFERROR(VLOOKUP($V302,CAPTURE_SITE_INFO!$B$3:$U$501,13,FALSE),"")</f>
        <v/>
      </c>
      <c r="AI302" s="1" t="str">
        <f>IFERROR(VLOOKUP($V302,CAPTURE_SITE_INFO!$B$3:$U$501,14,FALSE),"")</f>
        <v/>
      </c>
      <c r="AJ302" s="1" t="str">
        <f>IFERROR(VLOOKUP($V302,CAPTURE_SITE_INFO!$B$3:$U$501,15,FALSE),"")</f>
        <v/>
      </c>
      <c r="AK302" s="1" t="str">
        <f>IFERROR(VLOOKUP($V302,CAPTURE_SITE_INFO!$B$3:$U$501,16,FALSE),"")</f>
        <v/>
      </c>
      <c r="AL302" s="1" t="str">
        <f>IFERROR(VLOOKUP($V302,CAPTURE_SITE_INFO!$B$3:$U$501,17,FALSE),"")</f>
        <v/>
      </c>
      <c r="AM302" s="1" t="str">
        <f>IFERROR(VLOOKUP($V302,CAPTURE_SITE_INFO!$B$3:$U$501,18,FALSE),"")</f>
        <v/>
      </c>
      <c r="AN302" s="1" t="str">
        <f>IFERROR(VLOOKUP($V302,CAPTURE_SITE_INFO!$B$3:$U$501,19,FALSE),"")</f>
        <v/>
      </c>
      <c r="AO302" s="1" t="str">
        <f>IFERROR(VLOOKUP($V302,CAPTURE_SITE_INFO!$B$3:$U$501,20,FALSE),"")</f>
        <v/>
      </c>
      <c r="AP302" s="1" t="str">
        <f>IFERROR(VLOOKUP($V302,CAPTURE_SITE_INFO!$B$3:$V$501,21,FALSE),"")</f>
        <v/>
      </c>
    </row>
    <row r="303" spans="1:42" x14ac:dyDescent="0.25">
      <c r="A303" s="1" t="str">
        <f t="shared" si="8"/>
        <v/>
      </c>
      <c r="B303" s="1" t="str">
        <f>IF(CAPTURE_DATA!O304="NOBATS___","NOBATS",IF(CAPTURE_DATA!O304="___","",CAPTURE_DATA!O304))</f>
        <v/>
      </c>
      <c r="C303" s="1" t="str">
        <f t="shared" si="9"/>
        <v/>
      </c>
      <c r="D303" s="1" t="str">
        <f>IF(CAPTURE_DATA!Q304 = 0,"",CAPTURE_DATA!Q304)</f>
        <v/>
      </c>
      <c r="E303" s="1" t="str">
        <f>IF(CAPTURE_DATA!R304 = 0,"",CAPTURE_DATA!R304)</f>
        <v/>
      </c>
      <c r="F303" s="1" t="str">
        <f>IF(CAPTURE_DATA!S304 = 0,"",CAPTURE_DATA!S304)</f>
        <v/>
      </c>
      <c r="G303" s="1" t="str">
        <f>IF(CAPTURE_DATA!T304=0,"",CAPTURE_DATA!T304)</f>
        <v/>
      </c>
      <c r="H303" s="1" t="str">
        <f>IF(CAPTURE_DATA!U304=0,"",CAPTURE_DATA!U304)</f>
        <v/>
      </c>
      <c r="I303" s="1" t="str">
        <f>IF(CAPTURE_DATA!V304=0,"",CAPTURE_DATA!V304)</f>
        <v/>
      </c>
      <c r="J303" s="1" t="str">
        <f>IF(CAPTURE_DATA!W304=0,"",CAPTURE_DATA!W304)</f>
        <v/>
      </c>
      <c r="K303" s="1" t="str">
        <f>IF(CAPTURE_DATA!X304="","",CAPTURE_DATA!X304)</f>
        <v/>
      </c>
      <c r="L303" s="1" t="str">
        <f>IF(CAPTURE_DATA!Y304="","",CAPTURE_DATA!Y304)</f>
        <v/>
      </c>
      <c r="M303" s="1" t="str">
        <f>IF(CAPTURE_DATA!Z304="","",CAPTURE_DATA!Z304)</f>
        <v/>
      </c>
      <c r="N303" s="1" t="str">
        <f>IF(CAPTURE_DATA!AA304=0,"",CAPTURE_DATA!AA304)</f>
        <v/>
      </c>
      <c r="O303" s="1" t="str">
        <f>IF(CAPTURE_DATA!AB304=0,"",CAPTURE_DATA!AB304)</f>
        <v/>
      </c>
      <c r="P303" s="1" t="str">
        <f>IF(CAPTURE_DATA!AC304="-","",CAPTURE_DATA!AC304)</f>
        <v/>
      </c>
      <c r="Q303" s="1" t="str">
        <f>IF(CAPTURE_DATA!AD304=0,"",CAPTURE_DATA!AD304)</f>
        <v/>
      </c>
      <c r="R303" s="1" t="str">
        <f>IF(CAPTURE_DATA!AE304=0,"",CAPTURE_DATA!AE304)</f>
        <v/>
      </c>
      <c r="S303" s="1" t="str">
        <f>IF(CAPTURE_DATA!AF304=0,"",CAPTURE_DATA!AF304)</f>
        <v/>
      </c>
      <c r="T303" s="16" t="str">
        <f>IF(B303="","",IF(B303="NBAT","",CAPTURE_DATA!A304))</f>
        <v/>
      </c>
      <c r="U303" s="1" t="str">
        <f>IF(CAPTURE_DATA!AG304=0,"",CAPTURE_DATA!AG304)</f>
        <v/>
      </c>
      <c r="V303" s="1" t="str">
        <f>IF(CAPTURE_DATA!AH304=0,"",CAPTURE_DATA!AH304)</f>
        <v/>
      </c>
      <c r="W303" s="1" t="str">
        <f>IFERROR(VLOOKUP(V303,CAPTURE_SITE_INFO!$B$3:$U$501,2,FALSE),"")</f>
        <v/>
      </c>
      <c r="X303" s="1" t="str">
        <f>IFERROR(VLOOKUP($V303,CAPTURE_SITE_INFO!$B$3:$U$501,3,FALSE),"")</f>
        <v/>
      </c>
      <c r="Y303" s="189" t="str">
        <f>IFERROR(VLOOKUP($V303,CAPTURE_SITE_INFO!$B$3:$U$501,4,FALSE),"")</f>
        <v/>
      </c>
      <c r="Z303" s="1" t="str">
        <f>IFERROR(VLOOKUP($V303,CAPTURE_SITE_INFO!$B$3:$U$501,5,FALSE),"")</f>
        <v/>
      </c>
      <c r="AA303" s="1" t="str">
        <f>IFERROR(VLOOKUP($V303,CAPTURE_SITE_INFO!$B$3:$U$501,6,FALSE),"")</f>
        <v/>
      </c>
      <c r="AB303" s="1" t="str">
        <f>IFERROR(VLOOKUP($V303,CAPTURE_SITE_INFO!$B$3:$U$501,7,FALSE),"")</f>
        <v/>
      </c>
      <c r="AC303" s="1" t="str">
        <f>IFERROR(VLOOKUP($V303,CAPTURE_SITE_INFO!$B$3:$U$501,8,FALSE),"")</f>
        <v/>
      </c>
      <c r="AD303" s="16" t="str">
        <f>IFERROR(VLOOKUP($V303,CAPTURE_SITE_INFO!$B$3:$U$501,9,FALSE),"")</f>
        <v/>
      </c>
      <c r="AE303" s="16" t="str">
        <f>IFERROR(VLOOKUP($V303,CAPTURE_SITE_INFO!$B$3:$U$501,10,FALSE),"")</f>
        <v/>
      </c>
      <c r="AF303" s="190" t="str">
        <f>IFERROR(VLOOKUP($V303,CAPTURE_SITE_INFO!$B$3:$U$501,11,FALSE),"")</f>
        <v/>
      </c>
      <c r="AG303" s="190" t="str">
        <f>IFERROR(VLOOKUP($V303,CAPTURE_SITE_INFO!$B$3:$U$501,12,FALSE),"")</f>
        <v/>
      </c>
      <c r="AH303" s="1" t="str">
        <f>IFERROR(VLOOKUP($V303,CAPTURE_SITE_INFO!$B$3:$U$501,13,FALSE),"")</f>
        <v/>
      </c>
      <c r="AI303" s="1" t="str">
        <f>IFERROR(VLOOKUP($V303,CAPTURE_SITE_INFO!$B$3:$U$501,14,FALSE),"")</f>
        <v/>
      </c>
      <c r="AJ303" s="1" t="str">
        <f>IFERROR(VLOOKUP($V303,CAPTURE_SITE_INFO!$B$3:$U$501,15,FALSE),"")</f>
        <v/>
      </c>
      <c r="AK303" s="1" t="str">
        <f>IFERROR(VLOOKUP($V303,CAPTURE_SITE_INFO!$B$3:$U$501,16,FALSE),"")</f>
        <v/>
      </c>
      <c r="AL303" s="1" t="str">
        <f>IFERROR(VLOOKUP($V303,CAPTURE_SITE_INFO!$B$3:$U$501,17,FALSE),"")</f>
        <v/>
      </c>
      <c r="AM303" s="1" t="str">
        <f>IFERROR(VLOOKUP($V303,CAPTURE_SITE_INFO!$B$3:$U$501,18,FALSE),"")</f>
        <v/>
      </c>
      <c r="AN303" s="1" t="str">
        <f>IFERROR(VLOOKUP($V303,CAPTURE_SITE_INFO!$B$3:$U$501,19,FALSE),"")</f>
        <v/>
      </c>
      <c r="AO303" s="1" t="str">
        <f>IFERROR(VLOOKUP($V303,CAPTURE_SITE_INFO!$B$3:$U$501,20,FALSE),"")</f>
        <v/>
      </c>
      <c r="AP303" s="1" t="str">
        <f>IFERROR(VLOOKUP($V303,CAPTURE_SITE_INFO!$B$3:$V$501,21,FALSE),"")</f>
        <v/>
      </c>
    </row>
    <row r="304" spans="1:42" x14ac:dyDescent="0.25">
      <c r="A304" s="1" t="str">
        <f t="shared" si="8"/>
        <v/>
      </c>
      <c r="B304" s="1" t="str">
        <f>IF(CAPTURE_DATA!O305="NOBATS___","NOBATS",IF(CAPTURE_DATA!O305="___","",CAPTURE_DATA!O305))</f>
        <v/>
      </c>
      <c r="C304" s="1" t="str">
        <f t="shared" si="9"/>
        <v/>
      </c>
      <c r="D304" s="1" t="str">
        <f>IF(CAPTURE_DATA!Q305 = 0,"",CAPTURE_DATA!Q305)</f>
        <v/>
      </c>
      <c r="E304" s="1" t="str">
        <f>IF(CAPTURE_DATA!R305 = 0,"",CAPTURE_DATA!R305)</f>
        <v/>
      </c>
      <c r="F304" s="1" t="str">
        <f>IF(CAPTURE_DATA!S305 = 0,"",CAPTURE_DATA!S305)</f>
        <v/>
      </c>
      <c r="G304" s="1" t="str">
        <f>IF(CAPTURE_DATA!T305=0,"",CAPTURE_DATA!T305)</f>
        <v/>
      </c>
      <c r="H304" s="1" t="str">
        <f>IF(CAPTURE_DATA!U305=0,"",CAPTURE_DATA!U305)</f>
        <v/>
      </c>
      <c r="I304" s="1" t="str">
        <f>IF(CAPTURE_DATA!V305=0,"",CAPTURE_DATA!V305)</f>
        <v/>
      </c>
      <c r="J304" s="1" t="str">
        <f>IF(CAPTURE_DATA!W305=0,"",CAPTURE_DATA!W305)</f>
        <v/>
      </c>
      <c r="K304" s="1" t="str">
        <f>IF(CAPTURE_DATA!X305="","",CAPTURE_DATA!X305)</f>
        <v/>
      </c>
      <c r="L304" s="1" t="str">
        <f>IF(CAPTURE_DATA!Y305="","",CAPTURE_DATA!Y305)</f>
        <v/>
      </c>
      <c r="M304" s="1" t="str">
        <f>IF(CAPTURE_DATA!Z305="","",CAPTURE_DATA!Z305)</f>
        <v/>
      </c>
      <c r="N304" s="1" t="str">
        <f>IF(CAPTURE_DATA!AA305=0,"",CAPTURE_DATA!AA305)</f>
        <v/>
      </c>
      <c r="O304" s="1" t="str">
        <f>IF(CAPTURE_DATA!AB305=0,"",CAPTURE_DATA!AB305)</f>
        <v/>
      </c>
      <c r="P304" s="1" t="str">
        <f>IF(CAPTURE_DATA!AC305="-","",CAPTURE_DATA!AC305)</f>
        <v/>
      </c>
      <c r="Q304" s="1" t="str">
        <f>IF(CAPTURE_DATA!AD305=0,"",CAPTURE_DATA!AD305)</f>
        <v/>
      </c>
      <c r="R304" s="1" t="str">
        <f>IF(CAPTURE_DATA!AE305=0,"",CAPTURE_DATA!AE305)</f>
        <v/>
      </c>
      <c r="S304" s="1" t="str">
        <f>IF(CAPTURE_DATA!AF305=0,"",CAPTURE_DATA!AF305)</f>
        <v/>
      </c>
      <c r="T304" s="16" t="str">
        <f>IF(B304="","",IF(B304="NBAT","",CAPTURE_DATA!A305))</f>
        <v/>
      </c>
      <c r="U304" s="1" t="str">
        <f>IF(CAPTURE_DATA!AG305=0,"",CAPTURE_DATA!AG305)</f>
        <v/>
      </c>
      <c r="V304" s="1" t="str">
        <f>IF(CAPTURE_DATA!AH305=0,"",CAPTURE_DATA!AH305)</f>
        <v/>
      </c>
      <c r="W304" s="1" t="str">
        <f>IFERROR(VLOOKUP(V304,CAPTURE_SITE_INFO!$B$3:$U$501,2,FALSE),"")</f>
        <v/>
      </c>
      <c r="X304" s="1" t="str">
        <f>IFERROR(VLOOKUP($V304,CAPTURE_SITE_INFO!$B$3:$U$501,3,FALSE),"")</f>
        <v/>
      </c>
      <c r="Y304" s="189" t="str">
        <f>IFERROR(VLOOKUP($V304,CAPTURE_SITE_INFO!$B$3:$U$501,4,FALSE),"")</f>
        <v/>
      </c>
      <c r="Z304" s="1" t="str">
        <f>IFERROR(VLOOKUP($V304,CAPTURE_SITE_INFO!$B$3:$U$501,5,FALSE),"")</f>
        <v/>
      </c>
      <c r="AA304" s="1" t="str">
        <f>IFERROR(VLOOKUP($V304,CAPTURE_SITE_INFO!$B$3:$U$501,6,FALSE),"")</f>
        <v/>
      </c>
      <c r="AB304" s="1" t="str">
        <f>IFERROR(VLOOKUP($V304,CAPTURE_SITE_INFO!$B$3:$U$501,7,FALSE),"")</f>
        <v/>
      </c>
      <c r="AC304" s="1" t="str">
        <f>IFERROR(VLOOKUP($V304,CAPTURE_SITE_INFO!$B$3:$U$501,8,FALSE),"")</f>
        <v/>
      </c>
      <c r="AD304" s="16" t="str">
        <f>IFERROR(VLOOKUP($V304,CAPTURE_SITE_INFO!$B$3:$U$501,9,FALSE),"")</f>
        <v/>
      </c>
      <c r="AE304" s="16" t="str">
        <f>IFERROR(VLOOKUP($V304,CAPTURE_SITE_INFO!$B$3:$U$501,10,FALSE),"")</f>
        <v/>
      </c>
      <c r="AF304" s="190" t="str">
        <f>IFERROR(VLOOKUP($V304,CAPTURE_SITE_INFO!$B$3:$U$501,11,FALSE),"")</f>
        <v/>
      </c>
      <c r="AG304" s="190" t="str">
        <f>IFERROR(VLOOKUP($V304,CAPTURE_SITE_INFO!$B$3:$U$501,12,FALSE),"")</f>
        <v/>
      </c>
      <c r="AH304" s="1" t="str">
        <f>IFERROR(VLOOKUP($V304,CAPTURE_SITE_INFO!$B$3:$U$501,13,FALSE),"")</f>
        <v/>
      </c>
      <c r="AI304" s="1" t="str">
        <f>IFERROR(VLOOKUP($V304,CAPTURE_SITE_INFO!$B$3:$U$501,14,FALSE),"")</f>
        <v/>
      </c>
      <c r="AJ304" s="1" t="str">
        <f>IFERROR(VLOOKUP($V304,CAPTURE_SITE_INFO!$B$3:$U$501,15,FALSE),"")</f>
        <v/>
      </c>
      <c r="AK304" s="1" t="str">
        <f>IFERROR(VLOOKUP($V304,CAPTURE_SITE_INFO!$B$3:$U$501,16,FALSE),"")</f>
        <v/>
      </c>
      <c r="AL304" s="1" t="str">
        <f>IFERROR(VLOOKUP($V304,CAPTURE_SITE_INFO!$B$3:$U$501,17,FALSE),"")</f>
        <v/>
      </c>
      <c r="AM304" s="1" t="str">
        <f>IFERROR(VLOOKUP($V304,CAPTURE_SITE_INFO!$B$3:$U$501,18,FALSE),"")</f>
        <v/>
      </c>
      <c r="AN304" s="1" t="str">
        <f>IFERROR(VLOOKUP($V304,CAPTURE_SITE_INFO!$B$3:$U$501,19,FALSE),"")</f>
        <v/>
      </c>
      <c r="AO304" s="1" t="str">
        <f>IFERROR(VLOOKUP($V304,CAPTURE_SITE_INFO!$B$3:$U$501,20,FALSE),"")</f>
        <v/>
      </c>
      <c r="AP304" s="1" t="str">
        <f>IFERROR(VLOOKUP($V304,CAPTURE_SITE_INFO!$B$3:$V$501,21,FALSE),"")</f>
        <v/>
      </c>
    </row>
    <row r="305" spans="1:42" x14ac:dyDescent="0.25">
      <c r="A305" s="1" t="str">
        <f t="shared" si="8"/>
        <v/>
      </c>
      <c r="B305" s="1" t="str">
        <f>IF(CAPTURE_DATA!O306="NOBATS___","NOBATS",IF(CAPTURE_DATA!O306="___","",CAPTURE_DATA!O306))</f>
        <v/>
      </c>
      <c r="C305" s="1" t="str">
        <f t="shared" si="9"/>
        <v/>
      </c>
      <c r="D305" s="1" t="str">
        <f>IF(CAPTURE_DATA!Q306 = 0,"",CAPTURE_DATA!Q306)</f>
        <v/>
      </c>
      <c r="E305" s="1" t="str">
        <f>IF(CAPTURE_DATA!R306 = 0,"",CAPTURE_DATA!R306)</f>
        <v/>
      </c>
      <c r="F305" s="1" t="str">
        <f>IF(CAPTURE_DATA!S306 = 0,"",CAPTURE_DATA!S306)</f>
        <v/>
      </c>
      <c r="G305" s="1" t="str">
        <f>IF(CAPTURE_DATA!T306=0,"",CAPTURE_DATA!T306)</f>
        <v/>
      </c>
      <c r="H305" s="1" t="str">
        <f>IF(CAPTURE_DATA!U306=0,"",CAPTURE_DATA!U306)</f>
        <v/>
      </c>
      <c r="I305" s="1" t="str">
        <f>IF(CAPTURE_DATA!V306=0,"",CAPTURE_DATA!V306)</f>
        <v/>
      </c>
      <c r="J305" s="1" t="str">
        <f>IF(CAPTURE_DATA!W306=0,"",CAPTURE_DATA!W306)</f>
        <v/>
      </c>
      <c r="K305" s="1" t="str">
        <f>IF(CAPTURE_DATA!X306="","",CAPTURE_DATA!X306)</f>
        <v/>
      </c>
      <c r="L305" s="1" t="str">
        <f>IF(CAPTURE_DATA!Y306="","",CAPTURE_DATA!Y306)</f>
        <v/>
      </c>
      <c r="M305" s="1" t="str">
        <f>IF(CAPTURE_DATA!Z306="","",CAPTURE_DATA!Z306)</f>
        <v/>
      </c>
      <c r="N305" s="1" t="str">
        <f>IF(CAPTURE_DATA!AA306=0,"",CAPTURE_DATA!AA306)</f>
        <v/>
      </c>
      <c r="O305" s="1" t="str">
        <f>IF(CAPTURE_DATA!AB306=0,"",CAPTURE_DATA!AB306)</f>
        <v/>
      </c>
      <c r="P305" s="1" t="str">
        <f>IF(CAPTURE_DATA!AC306="-","",CAPTURE_DATA!AC306)</f>
        <v/>
      </c>
      <c r="Q305" s="1" t="str">
        <f>IF(CAPTURE_DATA!AD306=0,"",CAPTURE_DATA!AD306)</f>
        <v/>
      </c>
      <c r="R305" s="1" t="str">
        <f>IF(CAPTURE_DATA!AE306=0,"",CAPTURE_DATA!AE306)</f>
        <v/>
      </c>
      <c r="S305" s="1" t="str">
        <f>IF(CAPTURE_DATA!AF306=0,"",CAPTURE_DATA!AF306)</f>
        <v/>
      </c>
      <c r="T305" s="16" t="str">
        <f>IF(B305="","",IF(B305="NBAT","",CAPTURE_DATA!A306))</f>
        <v/>
      </c>
      <c r="U305" s="1" t="str">
        <f>IF(CAPTURE_DATA!AG306=0,"",CAPTURE_DATA!AG306)</f>
        <v/>
      </c>
      <c r="V305" s="1" t="str">
        <f>IF(CAPTURE_DATA!AH306=0,"",CAPTURE_DATA!AH306)</f>
        <v/>
      </c>
      <c r="W305" s="1" t="str">
        <f>IFERROR(VLOOKUP(V305,CAPTURE_SITE_INFO!$B$3:$U$501,2,FALSE),"")</f>
        <v/>
      </c>
      <c r="X305" s="1" t="str">
        <f>IFERROR(VLOOKUP($V305,CAPTURE_SITE_INFO!$B$3:$U$501,3,FALSE),"")</f>
        <v/>
      </c>
      <c r="Y305" s="189" t="str">
        <f>IFERROR(VLOOKUP($V305,CAPTURE_SITE_INFO!$B$3:$U$501,4,FALSE),"")</f>
        <v/>
      </c>
      <c r="Z305" s="1" t="str">
        <f>IFERROR(VLOOKUP($V305,CAPTURE_SITE_INFO!$B$3:$U$501,5,FALSE),"")</f>
        <v/>
      </c>
      <c r="AA305" s="1" t="str">
        <f>IFERROR(VLOOKUP($V305,CAPTURE_SITE_INFO!$B$3:$U$501,6,FALSE),"")</f>
        <v/>
      </c>
      <c r="AB305" s="1" t="str">
        <f>IFERROR(VLOOKUP($V305,CAPTURE_SITE_INFO!$B$3:$U$501,7,FALSE),"")</f>
        <v/>
      </c>
      <c r="AC305" s="1" t="str">
        <f>IFERROR(VLOOKUP($V305,CAPTURE_SITE_INFO!$B$3:$U$501,8,FALSE),"")</f>
        <v/>
      </c>
      <c r="AD305" s="16" t="str">
        <f>IFERROR(VLOOKUP($V305,CAPTURE_SITE_INFO!$B$3:$U$501,9,FALSE),"")</f>
        <v/>
      </c>
      <c r="AE305" s="16" t="str">
        <f>IFERROR(VLOOKUP($V305,CAPTURE_SITE_INFO!$B$3:$U$501,10,FALSE),"")</f>
        <v/>
      </c>
      <c r="AF305" s="190" t="str">
        <f>IFERROR(VLOOKUP($V305,CAPTURE_SITE_INFO!$B$3:$U$501,11,FALSE),"")</f>
        <v/>
      </c>
      <c r="AG305" s="190" t="str">
        <f>IFERROR(VLOOKUP($V305,CAPTURE_SITE_INFO!$B$3:$U$501,12,FALSE),"")</f>
        <v/>
      </c>
      <c r="AH305" s="1" t="str">
        <f>IFERROR(VLOOKUP($V305,CAPTURE_SITE_INFO!$B$3:$U$501,13,FALSE),"")</f>
        <v/>
      </c>
      <c r="AI305" s="1" t="str">
        <f>IFERROR(VLOOKUP($V305,CAPTURE_SITE_INFO!$B$3:$U$501,14,FALSE),"")</f>
        <v/>
      </c>
      <c r="AJ305" s="1" t="str">
        <f>IFERROR(VLOOKUP($V305,CAPTURE_SITE_INFO!$B$3:$U$501,15,FALSE),"")</f>
        <v/>
      </c>
      <c r="AK305" s="1" t="str">
        <f>IFERROR(VLOOKUP($V305,CAPTURE_SITE_INFO!$B$3:$U$501,16,FALSE),"")</f>
        <v/>
      </c>
      <c r="AL305" s="1" t="str">
        <f>IFERROR(VLOOKUP($V305,CAPTURE_SITE_INFO!$B$3:$U$501,17,FALSE),"")</f>
        <v/>
      </c>
      <c r="AM305" s="1" t="str">
        <f>IFERROR(VLOOKUP($V305,CAPTURE_SITE_INFO!$B$3:$U$501,18,FALSE),"")</f>
        <v/>
      </c>
      <c r="AN305" s="1" t="str">
        <f>IFERROR(VLOOKUP($V305,CAPTURE_SITE_INFO!$B$3:$U$501,19,FALSE),"")</f>
        <v/>
      </c>
      <c r="AO305" s="1" t="str">
        <f>IFERROR(VLOOKUP($V305,CAPTURE_SITE_INFO!$B$3:$U$501,20,FALSE),"")</f>
        <v/>
      </c>
      <c r="AP305" s="1" t="str">
        <f>IFERROR(VLOOKUP($V305,CAPTURE_SITE_INFO!$B$3:$V$501,21,FALSE),"")</f>
        <v/>
      </c>
    </row>
    <row r="306" spans="1:42" x14ac:dyDescent="0.25">
      <c r="A306" s="1" t="str">
        <f t="shared" si="8"/>
        <v/>
      </c>
      <c r="B306" s="1" t="str">
        <f>IF(CAPTURE_DATA!O307="NOBATS___","NOBATS",IF(CAPTURE_DATA!O307="___","",CAPTURE_DATA!O307))</f>
        <v/>
      </c>
      <c r="C306" s="1" t="str">
        <f t="shared" si="9"/>
        <v/>
      </c>
      <c r="D306" s="1" t="str">
        <f>IF(CAPTURE_DATA!Q307 = 0,"",CAPTURE_DATA!Q307)</f>
        <v/>
      </c>
      <c r="E306" s="1" t="str">
        <f>IF(CAPTURE_DATA!R307 = 0,"",CAPTURE_DATA!R307)</f>
        <v/>
      </c>
      <c r="F306" s="1" t="str">
        <f>IF(CAPTURE_DATA!S307 = 0,"",CAPTURE_DATA!S307)</f>
        <v/>
      </c>
      <c r="G306" s="1" t="str">
        <f>IF(CAPTURE_DATA!T307=0,"",CAPTURE_DATA!T307)</f>
        <v/>
      </c>
      <c r="H306" s="1" t="str">
        <f>IF(CAPTURE_DATA!U307=0,"",CAPTURE_DATA!U307)</f>
        <v/>
      </c>
      <c r="I306" s="1" t="str">
        <f>IF(CAPTURE_DATA!V307=0,"",CAPTURE_DATA!V307)</f>
        <v/>
      </c>
      <c r="J306" s="1" t="str">
        <f>IF(CAPTURE_DATA!W307=0,"",CAPTURE_DATA!W307)</f>
        <v/>
      </c>
      <c r="K306" s="1" t="str">
        <f>IF(CAPTURE_DATA!X307="","",CAPTURE_DATA!X307)</f>
        <v/>
      </c>
      <c r="L306" s="1" t="str">
        <f>IF(CAPTURE_DATA!Y307="","",CAPTURE_DATA!Y307)</f>
        <v/>
      </c>
      <c r="M306" s="1" t="str">
        <f>IF(CAPTURE_DATA!Z307="","",CAPTURE_DATA!Z307)</f>
        <v/>
      </c>
      <c r="N306" s="1" t="str">
        <f>IF(CAPTURE_DATA!AA307=0,"",CAPTURE_DATA!AA307)</f>
        <v/>
      </c>
      <c r="O306" s="1" t="str">
        <f>IF(CAPTURE_DATA!AB307=0,"",CAPTURE_DATA!AB307)</f>
        <v/>
      </c>
      <c r="P306" s="1" t="str">
        <f>IF(CAPTURE_DATA!AC307="-","",CAPTURE_DATA!AC307)</f>
        <v/>
      </c>
      <c r="Q306" s="1" t="str">
        <f>IF(CAPTURE_DATA!AD307=0,"",CAPTURE_DATA!AD307)</f>
        <v/>
      </c>
      <c r="R306" s="1" t="str">
        <f>IF(CAPTURE_DATA!AE307=0,"",CAPTURE_DATA!AE307)</f>
        <v/>
      </c>
      <c r="S306" s="1" t="str">
        <f>IF(CAPTURE_DATA!AF307=0,"",CAPTURE_DATA!AF307)</f>
        <v/>
      </c>
      <c r="T306" s="16" t="str">
        <f>IF(B306="","",IF(B306="NBAT","",CAPTURE_DATA!A307))</f>
        <v/>
      </c>
      <c r="U306" s="1" t="str">
        <f>IF(CAPTURE_DATA!AG307=0,"",CAPTURE_DATA!AG307)</f>
        <v/>
      </c>
      <c r="V306" s="1" t="str">
        <f>IF(CAPTURE_DATA!AH307=0,"",CAPTURE_DATA!AH307)</f>
        <v/>
      </c>
      <c r="W306" s="1" t="str">
        <f>IFERROR(VLOOKUP(V306,CAPTURE_SITE_INFO!$B$3:$U$501,2,FALSE),"")</f>
        <v/>
      </c>
      <c r="X306" s="1" t="str">
        <f>IFERROR(VLOOKUP($V306,CAPTURE_SITE_INFO!$B$3:$U$501,3,FALSE),"")</f>
        <v/>
      </c>
      <c r="Y306" s="189" t="str">
        <f>IFERROR(VLOOKUP($V306,CAPTURE_SITE_INFO!$B$3:$U$501,4,FALSE),"")</f>
        <v/>
      </c>
      <c r="Z306" s="1" t="str">
        <f>IFERROR(VLOOKUP($V306,CAPTURE_SITE_INFO!$B$3:$U$501,5,FALSE),"")</f>
        <v/>
      </c>
      <c r="AA306" s="1" t="str">
        <f>IFERROR(VLOOKUP($V306,CAPTURE_SITE_INFO!$B$3:$U$501,6,FALSE),"")</f>
        <v/>
      </c>
      <c r="AB306" s="1" t="str">
        <f>IFERROR(VLOOKUP($V306,CAPTURE_SITE_INFO!$B$3:$U$501,7,FALSE),"")</f>
        <v/>
      </c>
      <c r="AC306" s="1" t="str">
        <f>IFERROR(VLOOKUP($V306,CAPTURE_SITE_INFO!$B$3:$U$501,8,FALSE),"")</f>
        <v/>
      </c>
      <c r="AD306" s="16" t="str">
        <f>IFERROR(VLOOKUP($V306,CAPTURE_SITE_INFO!$B$3:$U$501,9,FALSE),"")</f>
        <v/>
      </c>
      <c r="AE306" s="16" t="str">
        <f>IFERROR(VLOOKUP($V306,CAPTURE_SITE_INFO!$B$3:$U$501,10,FALSE),"")</f>
        <v/>
      </c>
      <c r="AF306" s="190" t="str">
        <f>IFERROR(VLOOKUP($V306,CAPTURE_SITE_INFO!$B$3:$U$501,11,FALSE),"")</f>
        <v/>
      </c>
      <c r="AG306" s="190" t="str">
        <f>IFERROR(VLOOKUP($V306,CAPTURE_SITE_INFO!$B$3:$U$501,12,FALSE),"")</f>
        <v/>
      </c>
      <c r="AH306" s="1" t="str">
        <f>IFERROR(VLOOKUP($V306,CAPTURE_SITE_INFO!$B$3:$U$501,13,FALSE),"")</f>
        <v/>
      </c>
      <c r="AI306" s="1" t="str">
        <f>IFERROR(VLOOKUP($V306,CAPTURE_SITE_INFO!$B$3:$U$501,14,FALSE),"")</f>
        <v/>
      </c>
      <c r="AJ306" s="1" t="str">
        <f>IFERROR(VLOOKUP($V306,CAPTURE_SITE_INFO!$B$3:$U$501,15,FALSE),"")</f>
        <v/>
      </c>
      <c r="AK306" s="1" t="str">
        <f>IFERROR(VLOOKUP($V306,CAPTURE_SITE_INFO!$B$3:$U$501,16,FALSE),"")</f>
        <v/>
      </c>
      <c r="AL306" s="1" t="str">
        <f>IFERROR(VLOOKUP($V306,CAPTURE_SITE_INFO!$B$3:$U$501,17,FALSE),"")</f>
        <v/>
      </c>
      <c r="AM306" s="1" t="str">
        <f>IFERROR(VLOOKUP($V306,CAPTURE_SITE_INFO!$B$3:$U$501,18,FALSE),"")</f>
        <v/>
      </c>
      <c r="AN306" s="1" t="str">
        <f>IFERROR(VLOOKUP($V306,CAPTURE_SITE_INFO!$B$3:$U$501,19,FALSE),"")</f>
        <v/>
      </c>
      <c r="AO306" s="1" t="str">
        <f>IFERROR(VLOOKUP($V306,CAPTURE_SITE_INFO!$B$3:$U$501,20,FALSE),"")</f>
        <v/>
      </c>
      <c r="AP306" s="1" t="str">
        <f>IFERROR(VLOOKUP($V306,CAPTURE_SITE_INFO!$B$3:$V$501,21,FALSE),"")</f>
        <v/>
      </c>
    </row>
    <row r="307" spans="1:42" x14ac:dyDescent="0.25">
      <c r="A307" s="1" t="str">
        <f t="shared" si="8"/>
        <v/>
      </c>
      <c r="B307" s="1" t="str">
        <f>IF(CAPTURE_DATA!O308="NOBATS___","NOBATS",IF(CAPTURE_DATA!O308="___","",CAPTURE_DATA!O308))</f>
        <v/>
      </c>
      <c r="C307" s="1" t="str">
        <f t="shared" si="9"/>
        <v/>
      </c>
      <c r="D307" s="1" t="str">
        <f>IF(CAPTURE_DATA!Q308 = 0,"",CAPTURE_DATA!Q308)</f>
        <v/>
      </c>
      <c r="E307" s="1" t="str">
        <f>IF(CAPTURE_DATA!R308 = 0,"",CAPTURE_DATA!R308)</f>
        <v/>
      </c>
      <c r="F307" s="1" t="str">
        <f>IF(CAPTURE_DATA!S308 = 0,"",CAPTURE_DATA!S308)</f>
        <v/>
      </c>
      <c r="G307" s="1" t="str">
        <f>IF(CAPTURE_DATA!T308=0,"",CAPTURE_DATA!T308)</f>
        <v/>
      </c>
      <c r="H307" s="1" t="str">
        <f>IF(CAPTURE_DATA!U308=0,"",CAPTURE_DATA!U308)</f>
        <v/>
      </c>
      <c r="I307" s="1" t="str">
        <f>IF(CAPTURE_DATA!V308=0,"",CAPTURE_DATA!V308)</f>
        <v/>
      </c>
      <c r="J307" s="1" t="str">
        <f>IF(CAPTURE_DATA!W308=0,"",CAPTURE_DATA!W308)</f>
        <v/>
      </c>
      <c r="K307" s="1" t="str">
        <f>IF(CAPTURE_DATA!X308="","",CAPTURE_DATA!X308)</f>
        <v/>
      </c>
      <c r="L307" s="1" t="str">
        <f>IF(CAPTURE_DATA!Y308="","",CAPTURE_DATA!Y308)</f>
        <v/>
      </c>
      <c r="M307" s="1" t="str">
        <f>IF(CAPTURE_DATA!Z308="","",CAPTURE_DATA!Z308)</f>
        <v/>
      </c>
      <c r="N307" s="1" t="str">
        <f>IF(CAPTURE_DATA!AA308=0,"",CAPTURE_DATA!AA308)</f>
        <v/>
      </c>
      <c r="O307" s="1" t="str">
        <f>IF(CAPTURE_DATA!AB308=0,"",CAPTURE_DATA!AB308)</f>
        <v/>
      </c>
      <c r="P307" s="1" t="str">
        <f>IF(CAPTURE_DATA!AC308="-","",CAPTURE_DATA!AC308)</f>
        <v/>
      </c>
      <c r="Q307" s="1" t="str">
        <f>IF(CAPTURE_DATA!AD308=0,"",CAPTURE_DATA!AD308)</f>
        <v/>
      </c>
      <c r="R307" s="1" t="str">
        <f>IF(CAPTURE_DATA!AE308=0,"",CAPTURE_DATA!AE308)</f>
        <v/>
      </c>
      <c r="S307" s="1" t="str">
        <f>IF(CAPTURE_DATA!AF308=0,"",CAPTURE_DATA!AF308)</f>
        <v/>
      </c>
      <c r="T307" s="16" t="str">
        <f>IF(B307="","",IF(B307="NBAT","",CAPTURE_DATA!A308))</f>
        <v/>
      </c>
      <c r="U307" s="1" t="str">
        <f>IF(CAPTURE_DATA!AG308=0,"",CAPTURE_DATA!AG308)</f>
        <v/>
      </c>
      <c r="V307" s="1" t="str">
        <f>IF(CAPTURE_DATA!AH308=0,"",CAPTURE_DATA!AH308)</f>
        <v/>
      </c>
      <c r="W307" s="1" t="str">
        <f>IFERROR(VLOOKUP(V307,CAPTURE_SITE_INFO!$B$3:$U$501,2,FALSE),"")</f>
        <v/>
      </c>
      <c r="X307" s="1" t="str">
        <f>IFERROR(VLOOKUP($V307,CAPTURE_SITE_INFO!$B$3:$U$501,3,FALSE),"")</f>
        <v/>
      </c>
      <c r="Y307" s="189" t="str">
        <f>IFERROR(VLOOKUP($V307,CAPTURE_SITE_INFO!$B$3:$U$501,4,FALSE),"")</f>
        <v/>
      </c>
      <c r="Z307" s="1" t="str">
        <f>IFERROR(VLOOKUP($V307,CAPTURE_SITE_INFO!$B$3:$U$501,5,FALSE),"")</f>
        <v/>
      </c>
      <c r="AA307" s="1" t="str">
        <f>IFERROR(VLOOKUP($V307,CAPTURE_SITE_INFO!$B$3:$U$501,6,FALSE),"")</f>
        <v/>
      </c>
      <c r="AB307" s="1" t="str">
        <f>IFERROR(VLOOKUP($V307,CAPTURE_SITE_INFO!$B$3:$U$501,7,FALSE),"")</f>
        <v/>
      </c>
      <c r="AC307" s="1" t="str">
        <f>IFERROR(VLOOKUP($V307,CAPTURE_SITE_INFO!$B$3:$U$501,8,FALSE),"")</f>
        <v/>
      </c>
      <c r="AD307" s="16" t="str">
        <f>IFERROR(VLOOKUP($V307,CAPTURE_SITE_INFO!$B$3:$U$501,9,FALSE),"")</f>
        <v/>
      </c>
      <c r="AE307" s="16" t="str">
        <f>IFERROR(VLOOKUP($V307,CAPTURE_SITE_INFO!$B$3:$U$501,10,FALSE),"")</f>
        <v/>
      </c>
      <c r="AF307" s="190" t="str">
        <f>IFERROR(VLOOKUP($V307,CAPTURE_SITE_INFO!$B$3:$U$501,11,FALSE),"")</f>
        <v/>
      </c>
      <c r="AG307" s="190" t="str">
        <f>IFERROR(VLOOKUP($V307,CAPTURE_SITE_INFO!$B$3:$U$501,12,FALSE),"")</f>
        <v/>
      </c>
      <c r="AH307" s="1" t="str">
        <f>IFERROR(VLOOKUP($V307,CAPTURE_SITE_INFO!$B$3:$U$501,13,FALSE),"")</f>
        <v/>
      </c>
      <c r="AI307" s="1" t="str">
        <f>IFERROR(VLOOKUP($V307,CAPTURE_SITE_INFO!$B$3:$U$501,14,FALSE),"")</f>
        <v/>
      </c>
      <c r="AJ307" s="1" t="str">
        <f>IFERROR(VLOOKUP($V307,CAPTURE_SITE_INFO!$B$3:$U$501,15,FALSE),"")</f>
        <v/>
      </c>
      <c r="AK307" s="1" t="str">
        <f>IFERROR(VLOOKUP($V307,CAPTURE_SITE_INFO!$B$3:$U$501,16,FALSE),"")</f>
        <v/>
      </c>
      <c r="AL307" s="1" t="str">
        <f>IFERROR(VLOOKUP($V307,CAPTURE_SITE_INFO!$B$3:$U$501,17,FALSE),"")</f>
        <v/>
      </c>
      <c r="AM307" s="1" t="str">
        <f>IFERROR(VLOOKUP($V307,CAPTURE_SITE_INFO!$B$3:$U$501,18,FALSE),"")</f>
        <v/>
      </c>
      <c r="AN307" s="1" t="str">
        <f>IFERROR(VLOOKUP($V307,CAPTURE_SITE_INFO!$B$3:$U$501,19,FALSE),"")</f>
        <v/>
      </c>
      <c r="AO307" s="1" t="str">
        <f>IFERROR(VLOOKUP($V307,CAPTURE_SITE_INFO!$B$3:$U$501,20,FALSE),"")</f>
        <v/>
      </c>
      <c r="AP307" s="1" t="str">
        <f>IFERROR(VLOOKUP($V307,CAPTURE_SITE_INFO!$B$3:$V$501,21,FALSE),"")</f>
        <v/>
      </c>
    </row>
    <row r="308" spans="1:42" x14ac:dyDescent="0.25">
      <c r="A308" s="1" t="str">
        <f t="shared" si="8"/>
        <v/>
      </c>
      <c r="B308" s="1" t="str">
        <f>IF(CAPTURE_DATA!O309="NOBATS___","NOBATS",IF(CAPTURE_DATA!O309="___","",CAPTURE_DATA!O309))</f>
        <v/>
      </c>
      <c r="C308" s="1" t="str">
        <f t="shared" si="9"/>
        <v/>
      </c>
      <c r="D308" s="1" t="str">
        <f>IF(CAPTURE_DATA!Q309 = 0,"",CAPTURE_DATA!Q309)</f>
        <v/>
      </c>
      <c r="E308" s="1" t="str">
        <f>IF(CAPTURE_DATA!R309 = 0,"",CAPTURE_DATA!R309)</f>
        <v/>
      </c>
      <c r="F308" s="1" t="str">
        <f>IF(CAPTURE_DATA!S309 = 0,"",CAPTURE_DATA!S309)</f>
        <v/>
      </c>
      <c r="G308" s="1" t="str">
        <f>IF(CAPTURE_DATA!T309=0,"",CAPTURE_DATA!T309)</f>
        <v/>
      </c>
      <c r="H308" s="1" t="str">
        <f>IF(CAPTURE_DATA!U309=0,"",CAPTURE_DATA!U309)</f>
        <v/>
      </c>
      <c r="I308" s="1" t="str">
        <f>IF(CAPTURE_DATA!V309=0,"",CAPTURE_DATA!V309)</f>
        <v/>
      </c>
      <c r="J308" s="1" t="str">
        <f>IF(CAPTURE_DATA!W309=0,"",CAPTURE_DATA!W309)</f>
        <v/>
      </c>
      <c r="K308" s="1" t="str">
        <f>IF(CAPTURE_DATA!X309="","",CAPTURE_DATA!X309)</f>
        <v/>
      </c>
      <c r="L308" s="1" t="str">
        <f>IF(CAPTURE_DATA!Y309="","",CAPTURE_DATA!Y309)</f>
        <v/>
      </c>
      <c r="M308" s="1" t="str">
        <f>IF(CAPTURE_DATA!Z309="","",CAPTURE_DATA!Z309)</f>
        <v/>
      </c>
      <c r="N308" s="1" t="str">
        <f>IF(CAPTURE_DATA!AA309=0,"",CAPTURE_DATA!AA309)</f>
        <v/>
      </c>
      <c r="O308" s="1" t="str">
        <f>IF(CAPTURE_DATA!AB309=0,"",CAPTURE_DATA!AB309)</f>
        <v/>
      </c>
      <c r="P308" s="1" t="str">
        <f>IF(CAPTURE_DATA!AC309="-","",CAPTURE_DATA!AC309)</f>
        <v/>
      </c>
      <c r="Q308" s="1" t="str">
        <f>IF(CAPTURE_DATA!AD309=0,"",CAPTURE_DATA!AD309)</f>
        <v/>
      </c>
      <c r="R308" s="1" t="str">
        <f>IF(CAPTURE_DATA!AE309=0,"",CAPTURE_DATA!AE309)</f>
        <v/>
      </c>
      <c r="S308" s="1" t="str">
        <f>IF(CAPTURE_DATA!AF309=0,"",CAPTURE_DATA!AF309)</f>
        <v/>
      </c>
      <c r="T308" s="16" t="str">
        <f>IF(B308="","",IF(B308="NBAT","",CAPTURE_DATA!A309))</f>
        <v/>
      </c>
      <c r="U308" s="1" t="str">
        <f>IF(CAPTURE_DATA!AG309=0,"",CAPTURE_DATA!AG309)</f>
        <v/>
      </c>
      <c r="V308" s="1" t="str">
        <f>IF(CAPTURE_DATA!AH309=0,"",CAPTURE_DATA!AH309)</f>
        <v/>
      </c>
      <c r="W308" s="1" t="str">
        <f>IFERROR(VLOOKUP(V308,CAPTURE_SITE_INFO!$B$3:$U$501,2,FALSE),"")</f>
        <v/>
      </c>
      <c r="X308" s="1" t="str">
        <f>IFERROR(VLOOKUP($V308,CAPTURE_SITE_INFO!$B$3:$U$501,3,FALSE),"")</f>
        <v/>
      </c>
      <c r="Y308" s="189" t="str">
        <f>IFERROR(VLOOKUP($V308,CAPTURE_SITE_INFO!$B$3:$U$501,4,FALSE),"")</f>
        <v/>
      </c>
      <c r="Z308" s="1" t="str">
        <f>IFERROR(VLOOKUP($V308,CAPTURE_SITE_INFO!$B$3:$U$501,5,FALSE),"")</f>
        <v/>
      </c>
      <c r="AA308" s="1" t="str">
        <f>IFERROR(VLOOKUP($V308,CAPTURE_SITE_INFO!$B$3:$U$501,6,FALSE),"")</f>
        <v/>
      </c>
      <c r="AB308" s="1" t="str">
        <f>IFERROR(VLOOKUP($V308,CAPTURE_SITE_INFO!$B$3:$U$501,7,FALSE),"")</f>
        <v/>
      </c>
      <c r="AC308" s="1" t="str">
        <f>IFERROR(VLOOKUP($V308,CAPTURE_SITE_INFO!$B$3:$U$501,8,FALSE),"")</f>
        <v/>
      </c>
      <c r="AD308" s="16" t="str">
        <f>IFERROR(VLOOKUP($V308,CAPTURE_SITE_INFO!$B$3:$U$501,9,FALSE),"")</f>
        <v/>
      </c>
      <c r="AE308" s="16" t="str">
        <f>IFERROR(VLOOKUP($V308,CAPTURE_SITE_INFO!$B$3:$U$501,10,FALSE),"")</f>
        <v/>
      </c>
      <c r="AF308" s="190" t="str">
        <f>IFERROR(VLOOKUP($V308,CAPTURE_SITE_INFO!$B$3:$U$501,11,FALSE),"")</f>
        <v/>
      </c>
      <c r="AG308" s="190" t="str">
        <f>IFERROR(VLOOKUP($V308,CAPTURE_SITE_INFO!$B$3:$U$501,12,FALSE),"")</f>
        <v/>
      </c>
      <c r="AH308" s="1" t="str">
        <f>IFERROR(VLOOKUP($V308,CAPTURE_SITE_INFO!$B$3:$U$501,13,FALSE),"")</f>
        <v/>
      </c>
      <c r="AI308" s="1" t="str">
        <f>IFERROR(VLOOKUP($V308,CAPTURE_SITE_INFO!$B$3:$U$501,14,FALSE),"")</f>
        <v/>
      </c>
      <c r="AJ308" s="1" t="str">
        <f>IFERROR(VLOOKUP($V308,CAPTURE_SITE_INFO!$B$3:$U$501,15,FALSE),"")</f>
        <v/>
      </c>
      <c r="AK308" s="1" t="str">
        <f>IFERROR(VLOOKUP($V308,CAPTURE_SITE_INFO!$B$3:$U$501,16,FALSE),"")</f>
        <v/>
      </c>
      <c r="AL308" s="1" t="str">
        <f>IFERROR(VLOOKUP($V308,CAPTURE_SITE_INFO!$B$3:$U$501,17,FALSE),"")</f>
        <v/>
      </c>
      <c r="AM308" s="1" t="str">
        <f>IFERROR(VLOOKUP($V308,CAPTURE_SITE_INFO!$B$3:$U$501,18,FALSE),"")</f>
        <v/>
      </c>
      <c r="AN308" s="1" t="str">
        <f>IFERROR(VLOOKUP($V308,CAPTURE_SITE_INFO!$B$3:$U$501,19,FALSE),"")</f>
        <v/>
      </c>
      <c r="AO308" s="1" t="str">
        <f>IFERROR(VLOOKUP($V308,CAPTURE_SITE_INFO!$B$3:$U$501,20,FALSE),"")</f>
        <v/>
      </c>
      <c r="AP308" s="1" t="str">
        <f>IFERROR(VLOOKUP($V308,CAPTURE_SITE_INFO!$B$3:$V$501,21,FALSE),"")</f>
        <v/>
      </c>
    </row>
    <row r="309" spans="1:42" x14ac:dyDescent="0.25">
      <c r="A309" s="1" t="str">
        <f t="shared" si="8"/>
        <v/>
      </c>
      <c r="B309" s="1" t="str">
        <f>IF(CAPTURE_DATA!O310="NOBATS___","NOBATS",IF(CAPTURE_DATA!O310="___","",CAPTURE_DATA!O310))</f>
        <v/>
      </c>
      <c r="C309" s="1" t="str">
        <f t="shared" si="9"/>
        <v/>
      </c>
      <c r="D309" s="1" t="str">
        <f>IF(CAPTURE_DATA!Q310 = 0,"",CAPTURE_DATA!Q310)</f>
        <v/>
      </c>
      <c r="E309" s="1" t="str">
        <f>IF(CAPTURE_DATA!R310 = 0,"",CAPTURE_DATA!R310)</f>
        <v/>
      </c>
      <c r="F309" s="1" t="str">
        <f>IF(CAPTURE_DATA!S310 = 0,"",CAPTURE_DATA!S310)</f>
        <v/>
      </c>
      <c r="G309" s="1" t="str">
        <f>IF(CAPTURE_DATA!T310=0,"",CAPTURE_DATA!T310)</f>
        <v/>
      </c>
      <c r="H309" s="1" t="str">
        <f>IF(CAPTURE_DATA!U310=0,"",CAPTURE_DATA!U310)</f>
        <v/>
      </c>
      <c r="I309" s="1" t="str">
        <f>IF(CAPTURE_DATA!V310=0,"",CAPTURE_DATA!V310)</f>
        <v/>
      </c>
      <c r="J309" s="1" t="str">
        <f>IF(CAPTURE_DATA!W310=0,"",CAPTURE_DATA!W310)</f>
        <v/>
      </c>
      <c r="K309" s="1" t="str">
        <f>IF(CAPTURE_DATA!X310="","",CAPTURE_DATA!X310)</f>
        <v/>
      </c>
      <c r="L309" s="1" t="str">
        <f>IF(CAPTURE_DATA!Y310="","",CAPTURE_DATA!Y310)</f>
        <v/>
      </c>
      <c r="M309" s="1" t="str">
        <f>IF(CAPTURE_DATA!Z310="","",CAPTURE_DATA!Z310)</f>
        <v/>
      </c>
      <c r="N309" s="1" t="str">
        <f>IF(CAPTURE_DATA!AA310=0,"",CAPTURE_DATA!AA310)</f>
        <v/>
      </c>
      <c r="O309" s="1" t="str">
        <f>IF(CAPTURE_DATA!AB310=0,"",CAPTURE_DATA!AB310)</f>
        <v/>
      </c>
      <c r="P309" s="1" t="str">
        <f>IF(CAPTURE_DATA!AC310="-","",CAPTURE_DATA!AC310)</f>
        <v/>
      </c>
      <c r="Q309" s="1" t="str">
        <f>IF(CAPTURE_DATA!AD310=0,"",CAPTURE_DATA!AD310)</f>
        <v/>
      </c>
      <c r="R309" s="1" t="str">
        <f>IF(CAPTURE_DATA!AE310=0,"",CAPTURE_DATA!AE310)</f>
        <v/>
      </c>
      <c r="S309" s="1" t="str">
        <f>IF(CAPTURE_DATA!AF310=0,"",CAPTURE_DATA!AF310)</f>
        <v/>
      </c>
      <c r="T309" s="16" t="str">
        <f>IF(B309="","",IF(B309="NBAT","",CAPTURE_DATA!A310))</f>
        <v/>
      </c>
      <c r="U309" s="1" t="str">
        <f>IF(CAPTURE_DATA!AG310=0,"",CAPTURE_DATA!AG310)</f>
        <v/>
      </c>
      <c r="V309" s="1" t="str">
        <f>IF(CAPTURE_DATA!AH310=0,"",CAPTURE_DATA!AH310)</f>
        <v/>
      </c>
      <c r="W309" s="1" t="str">
        <f>IFERROR(VLOOKUP(V309,CAPTURE_SITE_INFO!$B$3:$U$501,2,FALSE),"")</f>
        <v/>
      </c>
      <c r="X309" s="1" t="str">
        <f>IFERROR(VLOOKUP($V309,CAPTURE_SITE_INFO!$B$3:$U$501,3,FALSE),"")</f>
        <v/>
      </c>
      <c r="Y309" s="189" t="str">
        <f>IFERROR(VLOOKUP($V309,CAPTURE_SITE_INFO!$B$3:$U$501,4,FALSE),"")</f>
        <v/>
      </c>
      <c r="Z309" s="1" t="str">
        <f>IFERROR(VLOOKUP($V309,CAPTURE_SITE_INFO!$B$3:$U$501,5,FALSE),"")</f>
        <v/>
      </c>
      <c r="AA309" s="1" t="str">
        <f>IFERROR(VLOOKUP($V309,CAPTURE_SITE_INFO!$B$3:$U$501,6,FALSE),"")</f>
        <v/>
      </c>
      <c r="AB309" s="1" t="str">
        <f>IFERROR(VLOOKUP($V309,CAPTURE_SITE_INFO!$B$3:$U$501,7,FALSE),"")</f>
        <v/>
      </c>
      <c r="AC309" s="1" t="str">
        <f>IFERROR(VLOOKUP($V309,CAPTURE_SITE_INFO!$B$3:$U$501,8,FALSE),"")</f>
        <v/>
      </c>
      <c r="AD309" s="16" t="str">
        <f>IFERROR(VLOOKUP($V309,CAPTURE_SITE_INFO!$B$3:$U$501,9,FALSE),"")</f>
        <v/>
      </c>
      <c r="AE309" s="16" t="str">
        <f>IFERROR(VLOOKUP($V309,CAPTURE_SITE_INFO!$B$3:$U$501,10,FALSE),"")</f>
        <v/>
      </c>
      <c r="AF309" s="190" t="str">
        <f>IFERROR(VLOOKUP($V309,CAPTURE_SITE_INFO!$B$3:$U$501,11,FALSE),"")</f>
        <v/>
      </c>
      <c r="AG309" s="190" t="str">
        <f>IFERROR(VLOOKUP($V309,CAPTURE_SITE_INFO!$B$3:$U$501,12,FALSE),"")</f>
        <v/>
      </c>
      <c r="AH309" s="1" t="str">
        <f>IFERROR(VLOOKUP($V309,CAPTURE_SITE_INFO!$B$3:$U$501,13,FALSE),"")</f>
        <v/>
      </c>
      <c r="AI309" s="1" t="str">
        <f>IFERROR(VLOOKUP($V309,CAPTURE_SITE_INFO!$B$3:$U$501,14,FALSE),"")</f>
        <v/>
      </c>
      <c r="AJ309" s="1" t="str">
        <f>IFERROR(VLOOKUP($V309,CAPTURE_SITE_INFO!$B$3:$U$501,15,FALSE),"")</f>
        <v/>
      </c>
      <c r="AK309" s="1" t="str">
        <f>IFERROR(VLOOKUP($V309,CAPTURE_SITE_INFO!$B$3:$U$501,16,FALSE),"")</f>
        <v/>
      </c>
      <c r="AL309" s="1" t="str">
        <f>IFERROR(VLOOKUP($V309,CAPTURE_SITE_INFO!$B$3:$U$501,17,FALSE),"")</f>
        <v/>
      </c>
      <c r="AM309" s="1" t="str">
        <f>IFERROR(VLOOKUP($V309,CAPTURE_SITE_INFO!$B$3:$U$501,18,FALSE),"")</f>
        <v/>
      </c>
      <c r="AN309" s="1" t="str">
        <f>IFERROR(VLOOKUP($V309,CAPTURE_SITE_INFO!$B$3:$U$501,19,FALSE),"")</f>
        <v/>
      </c>
      <c r="AO309" s="1" t="str">
        <f>IFERROR(VLOOKUP($V309,CAPTURE_SITE_INFO!$B$3:$U$501,20,FALSE),"")</f>
        <v/>
      </c>
      <c r="AP309" s="1" t="str">
        <f>IFERROR(VLOOKUP($V309,CAPTURE_SITE_INFO!$B$3:$V$501,21,FALSE),"")</f>
        <v/>
      </c>
    </row>
    <row r="310" spans="1:42" x14ac:dyDescent="0.25">
      <c r="A310" s="1" t="str">
        <f t="shared" si="8"/>
        <v/>
      </c>
      <c r="B310" s="1" t="str">
        <f>IF(CAPTURE_DATA!O311="NOBATS___","NOBATS",IF(CAPTURE_DATA!O311="___","",CAPTURE_DATA!O311))</f>
        <v/>
      </c>
      <c r="C310" s="1" t="str">
        <f t="shared" si="9"/>
        <v/>
      </c>
      <c r="D310" s="1" t="str">
        <f>IF(CAPTURE_DATA!Q311 = 0,"",CAPTURE_DATA!Q311)</f>
        <v/>
      </c>
      <c r="E310" s="1" t="str">
        <f>IF(CAPTURE_DATA!R311 = 0,"",CAPTURE_DATA!R311)</f>
        <v/>
      </c>
      <c r="F310" s="1" t="str">
        <f>IF(CAPTURE_DATA!S311 = 0,"",CAPTURE_DATA!S311)</f>
        <v/>
      </c>
      <c r="G310" s="1" t="str">
        <f>IF(CAPTURE_DATA!T311=0,"",CAPTURE_DATA!T311)</f>
        <v/>
      </c>
      <c r="H310" s="1" t="str">
        <f>IF(CAPTURE_DATA!U311=0,"",CAPTURE_DATA!U311)</f>
        <v/>
      </c>
      <c r="I310" s="1" t="str">
        <f>IF(CAPTURE_DATA!V311=0,"",CAPTURE_DATA!V311)</f>
        <v/>
      </c>
      <c r="J310" s="1" t="str">
        <f>IF(CAPTURE_DATA!W311=0,"",CAPTURE_DATA!W311)</f>
        <v/>
      </c>
      <c r="K310" s="1" t="str">
        <f>IF(CAPTURE_DATA!X311="","",CAPTURE_DATA!X311)</f>
        <v/>
      </c>
      <c r="L310" s="1" t="str">
        <f>IF(CAPTURE_DATA!Y311="","",CAPTURE_DATA!Y311)</f>
        <v/>
      </c>
      <c r="M310" s="1" t="str">
        <f>IF(CAPTURE_DATA!Z311="","",CAPTURE_DATA!Z311)</f>
        <v/>
      </c>
      <c r="N310" s="1" t="str">
        <f>IF(CAPTURE_DATA!AA311=0,"",CAPTURE_DATA!AA311)</f>
        <v/>
      </c>
      <c r="O310" s="1" t="str">
        <f>IF(CAPTURE_DATA!AB311=0,"",CAPTURE_DATA!AB311)</f>
        <v/>
      </c>
      <c r="P310" s="1" t="str">
        <f>IF(CAPTURE_DATA!AC311="-","",CAPTURE_DATA!AC311)</f>
        <v/>
      </c>
      <c r="Q310" s="1" t="str">
        <f>IF(CAPTURE_DATA!AD311=0,"",CAPTURE_DATA!AD311)</f>
        <v/>
      </c>
      <c r="R310" s="1" t="str">
        <f>IF(CAPTURE_DATA!AE311=0,"",CAPTURE_DATA!AE311)</f>
        <v/>
      </c>
      <c r="S310" s="1" t="str">
        <f>IF(CAPTURE_DATA!AF311=0,"",CAPTURE_DATA!AF311)</f>
        <v/>
      </c>
      <c r="T310" s="16" t="str">
        <f>IF(B310="","",IF(B310="NBAT","",CAPTURE_DATA!A311))</f>
        <v/>
      </c>
      <c r="U310" s="1" t="str">
        <f>IF(CAPTURE_DATA!AG311=0,"",CAPTURE_DATA!AG311)</f>
        <v/>
      </c>
      <c r="V310" s="1" t="str">
        <f>IF(CAPTURE_DATA!AH311=0,"",CAPTURE_DATA!AH311)</f>
        <v/>
      </c>
      <c r="W310" s="1" t="str">
        <f>IFERROR(VLOOKUP(V310,CAPTURE_SITE_INFO!$B$3:$U$501,2,FALSE),"")</f>
        <v/>
      </c>
      <c r="X310" s="1" t="str">
        <f>IFERROR(VLOOKUP($V310,CAPTURE_SITE_INFO!$B$3:$U$501,3,FALSE),"")</f>
        <v/>
      </c>
      <c r="Y310" s="189" t="str">
        <f>IFERROR(VLOOKUP($V310,CAPTURE_SITE_INFO!$B$3:$U$501,4,FALSE),"")</f>
        <v/>
      </c>
      <c r="Z310" s="1" t="str">
        <f>IFERROR(VLOOKUP($V310,CAPTURE_SITE_INFO!$B$3:$U$501,5,FALSE),"")</f>
        <v/>
      </c>
      <c r="AA310" s="1" t="str">
        <f>IFERROR(VLOOKUP($V310,CAPTURE_SITE_INFO!$B$3:$U$501,6,FALSE),"")</f>
        <v/>
      </c>
      <c r="AB310" s="1" t="str">
        <f>IFERROR(VLOOKUP($V310,CAPTURE_SITE_INFO!$B$3:$U$501,7,FALSE),"")</f>
        <v/>
      </c>
      <c r="AC310" s="1" t="str">
        <f>IFERROR(VLOOKUP($V310,CAPTURE_SITE_INFO!$B$3:$U$501,8,FALSE),"")</f>
        <v/>
      </c>
      <c r="AD310" s="16" t="str">
        <f>IFERROR(VLOOKUP($V310,CAPTURE_SITE_INFO!$B$3:$U$501,9,FALSE),"")</f>
        <v/>
      </c>
      <c r="AE310" s="16" t="str">
        <f>IFERROR(VLOOKUP($V310,CAPTURE_SITE_INFO!$B$3:$U$501,10,FALSE),"")</f>
        <v/>
      </c>
      <c r="AF310" s="190" t="str">
        <f>IFERROR(VLOOKUP($V310,CAPTURE_SITE_INFO!$B$3:$U$501,11,FALSE),"")</f>
        <v/>
      </c>
      <c r="AG310" s="190" t="str">
        <f>IFERROR(VLOOKUP($V310,CAPTURE_SITE_INFO!$B$3:$U$501,12,FALSE),"")</f>
        <v/>
      </c>
      <c r="AH310" s="1" t="str">
        <f>IFERROR(VLOOKUP($V310,CAPTURE_SITE_INFO!$B$3:$U$501,13,FALSE),"")</f>
        <v/>
      </c>
      <c r="AI310" s="1" t="str">
        <f>IFERROR(VLOOKUP($V310,CAPTURE_SITE_INFO!$B$3:$U$501,14,FALSE),"")</f>
        <v/>
      </c>
      <c r="AJ310" s="1" t="str">
        <f>IFERROR(VLOOKUP($V310,CAPTURE_SITE_INFO!$B$3:$U$501,15,FALSE),"")</f>
        <v/>
      </c>
      <c r="AK310" s="1" t="str">
        <f>IFERROR(VLOOKUP($V310,CAPTURE_SITE_INFO!$B$3:$U$501,16,FALSE),"")</f>
        <v/>
      </c>
      <c r="AL310" s="1" t="str">
        <f>IFERROR(VLOOKUP($V310,CAPTURE_SITE_INFO!$B$3:$U$501,17,FALSE),"")</f>
        <v/>
      </c>
      <c r="AM310" s="1" t="str">
        <f>IFERROR(VLOOKUP($V310,CAPTURE_SITE_INFO!$B$3:$U$501,18,FALSE),"")</f>
        <v/>
      </c>
      <c r="AN310" s="1" t="str">
        <f>IFERROR(VLOOKUP($V310,CAPTURE_SITE_INFO!$B$3:$U$501,19,FALSE),"")</f>
        <v/>
      </c>
      <c r="AO310" s="1" t="str">
        <f>IFERROR(VLOOKUP($V310,CAPTURE_SITE_INFO!$B$3:$U$501,20,FALSE),"")</f>
        <v/>
      </c>
      <c r="AP310" s="1" t="str">
        <f>IFERROR(VLOOKUP($V310,CAPTURE_SITE_INFO!$B$3:$V$501,21,FALSE),"")</f>
        <v/>
      </c>
    </row>
    <row r="311" spans="1:42" x14ac:dyDescent="0.25">
      <c r="A311" s="1" t="str">
        <f t="shared" si="8"/>
        <v/>
      </c>
      <c r="B311" s="1" t="str">
        <f>IF(CAPTURE_DATA!O312="NOBATS___","NOBATS",IF(CAPTURE_DATA!O312="___","",CAPTURE_DATA!O312))</f>
        <v/>
      </c>
      <c r="C311" s="1" t="str">
        <f t="shared" si="9"/>
        <v/>
      </c>
      <c r="D311" s="1" t="str">
        <f>IF(CAPTURE_DATA!Q312 = 0,"",CAPTURE_DATA!Q312)</f>
        <v/>
      </c>
      <c r="E311" s="1" t="str">
        <f>IF(CAPTURE_DATA!R312 = 0,"",CAPTURE_DATA!R312)</f>
        <v/>
      </c>
      <c r="F311" s="1" t="str">
        <f>IF(CAPTURE_DATA!S312 = 0,"",CAPTURE_DATA!S312)</f>
        <v/>
      </c>
      <c r="G311" s="1" t="str">
        <f>IF(CAPTURE_DATA!T312=0,"",CAPTURE_DATA!T312)</f>
        <v/>
      </c>
      <c r="H311" s="1" t="str">
        <f>IF(CAPTURE_DATA!U312=0,"",CAPTURE_DATA!U312)</f>
        <v/>
      </c>
      <c r="I311" s="1" t="str">
        <f>IF(CAPTURE_DATA!V312=0,"",CAPTURE_DATA!V312)</f>
        <v/>
      </c>
      <c r="J311" s="1" t="str">
        <f>IF(CAPTURE_DATA!W312=0,"",CAPTURE_DATA!W312)</f>
        <v/>
      </c>
      <c r="K311" s="1" t="str">
        <f>IF(CAPTURE_DATA!X312="","",CAPTURE_DATA!X312)</f>
        <v/>
      </c>
      <c r="L311" s="1" t="str">
        <f>IF(CAPTURE_DATA!Y312="","",CAPTURE_DATA!Y312)</f>
        <v/>
      </c>
      <c r="M311" s="1" t="str">
        <f>IF(CAPTURE_DATA!Z312="","",CAPTURE_DATA!Z312)</f>
        <v/>
      </c>
      <c r="N311" s="1" t="str">
        <f>IF(CAPTURE_DATA!AA312=0,"",CAPTURE_DATA!AA312)</f>
        <v/>
      </c>
      <c r="O311" s="1" t="str">
        <f>IF(CAPTURE_DATA!AB312=0,"",CAPTURE_DATA!AB312)</f>
        <v/>
      </c>
      <c r="P311" s="1" t="str">
        <f>IF(CAPTURE_DATA!AC312="-","",CAPTURE_DATA!AC312)</f>
        <v/>
      </c>
      <c r="Q311" s="1" t="str">
        <f>IF(CAPTURE_DATA!AD312=0,"",CAPTURE_DATA!AD312)</f>
        <v/>
      </c>
      <c r="R311" s="1" t="str">
        <f>IF(CAPTURE_DATA!AE312=0,"",CAPTURE_DATA!AE312)</f>
        <v/>
      </c>
      <c r="S311" s="1" t="str">
        <f>IF(CAPTURE_DATA!AF312=0,"",CAPTURE_DATA!AF312)</f>
        <v/>
      </c>
      <c r="T311" s="16" t="str">
        <f>IF(B311="","",IF(B311="NBAT","",CAPTURE_DATA!A312))</f>
        <v/>
      </c>
      <c r="U311" s="1" t="str">
        <f>IF(CAPTURE_DATA!AG312=0,"",CAPTURE_DATA!AG312)</f>
        <v/>
      </c>
      <c r="V311" s="1" t="str">
        <f>IF(CAPTURE_DATA!AH312=0,"",CAPTURE_DATA!AH312)</f>
        <v/>
      </c>
      <c r="W311" s="1" t="str">
        <f>IFERROR(VLOOKUP(V311,CAPTURE_SITE_INFO!$B$3:$U$501,2,FALSE),"")</f>
        <v/>
      </c>
      <c r="X311" s="1" t="str">
        <f>IFERROR(VLOOKUP($V311,CAPTURE_SITE_INFO!$B$3:$U$501,3,FALSE),"")</f>
        <v/>
      </c>
      <c r="Y311" s="189" t="str">
        <f>IFERROR(VLOOKUP($V311,CAPTURE_SITE_INFO!$B$3:$U$501,4,FALSE),"")</f>
        <v/>
      </c>
      <c r="Z311" s="1" t="str">
        <f>IFERROR(VLOOKUP($V311,CAPTURE_SITE_INFO!$B$3:$U$501,5,FALSE),"")</f>
        <v/>
      </c>
      <c r="AA311" s="1" t="str">
        <f>IFERROR(VLOOKUP($V311,CAPTURE_SITE_INFO!$B$3:$U$501,6,FALSE),"")</f>
        <v/>
      </c>
      <c r="AB311" s="1" t="str">
        <f>IFERROR(VLOOKUP($V311,CAPTURE_SITE_INFO!$B$3:$U$501,7,FALSE),"")</f>
        <v/>
      </c>
      <c r="AC311" s="1" t="str">
        <f>IFERROR(VLOOKUP($V311,CAPTURE_SITE_INFO!$B$3:$U$501,8,FALSE),"")</f>
        <v/>
      </c>
      <c r="AD311" s="16" t="str">
        <f>IFERROR(VLOOKUP($V311,CAPTURE_SITE_INFO!$B$3:$U$501,9,FALSE),"")</f>
        <v/>
      </c>
      <c r="AE311" s="16" t="str">
        <f>IFERROR(VLOOKUP($V311,CAPTURE_SITE_INFO!$B$3:$U$501,10,FALSE),"")</f>
        <v/>
      </c>
      <c r="AF311" s="190" t="str">
        <f>IFERROR(VLOOKUP($V311,CAPTURE_SITE_INFO!$B$3:$U$501,11,FALSE),"")</f>
        <v/>
      </c>
      <c r="AG311" s="190" t="str">
        <f>IFERROR(VLOOKUP($V311,CAPTURE_SITE_INFO!$B$3:$U$501,12,FALSE),"")</f>
        <v/>
      </c>
      <c r="AH311" s="1" t="str">
        <f>IFERROR(VLOOKUP($V311,CAPTURE_SITE_INFO!$B$3:$U$501,13,FALSE),"")</f>
        <v/>
      </c>
      <c r="AI311" s="1" t="str">
        <f>IFERROR(VLOOKUP($V311,CAPTURE_SITE_INFO!$B$3:$U$501,14,FALSE),"")</f>
        <v/>
      </c>
      <c r="AJ311" s="1" t="str">
        <f>IFERROR(VLOOKUP($V311,CAPTURE_SITE_INFO!$B$3:$U$501,15,FALSE),"")</f>
        <v/>
      </c>
      <c r="AK311" s="1" t="str">
        <f>IFERROR(VLOOKUP($V311,CAPTURE_SITE_INFO!$B$3:$U$501,16,FALSE),"")</f>
        <v/>
      </c>
      <c r="AL311" s="1" t="str">
        <f>IFERROR(VLOOKUP($V311,CAPTURE_SITE_INFO!$B$3:$U$501,17,FALSE),"")</f>
        <v/>
      </c>
      <c r="AM311" s="1" t="str">
        <f>IFERROR(VLOOKUP($V311,CAPTURE_SITE_INFO!$B$3:$U$501,18,FALSE),"")</f>
        <v/>
      </c>
      <c r="AN311" s="1" t="str">
        <f>IFERROR(VLOOKUP($V311,CAPTURE_SITE_INFO!$B$3:$U$501,19,FALSE),"")</f>
        <v/>
      </c>
      <c r="AO311" s="1" t="str">
        <f>IFERROR(VLOOKUP($V311,CAPTURE_SITE_INFO!$B$3:$U$501,20,FALSE),"")</f>
        <v/>
      </c>
      <c r="AP311" s="1" t="str">
        <f>IFERROR(VLOOKUP($V311,CAPTURE_SITE_INFO!$B$3:$V$501,21,FALSE),"")</f>
        <v/>
      </c>
    </row>
    <row r="312" spans="1:42" x14ac:dyDescent="0.25">
      <c r="A312" s="1" t="str">
        <f t="shared" si="8"/>
        <v/>
      </c>
      <c r="B312" s="1" t="str">
        <f>IF(CAPTURE_DATA!O313="NOBATS___","NOBATS",IF(CAPTURE_DATA!O313="___","",CAPTURE_DATA!O313))</f>
        <v/>
      </c>
      <c r="C312" s="1" t="str">
        <f t="shared" si="9"/>
        <v/>
      </c>
      <c r="D312" s="1" t="str">
        <f>IF(CAPTURE_DATA!Q313 = 0,"",CAPTURE_DATA!Q313)</f>
        <v/>
      </c>
      <c r="E312" s="1" t="str">
        <f>IF(CAPTURE_DATA!R313 = 0,"",CAPTURE_DATA!R313)</f>
        <v/>
      </c>
      <c r="F312" s="1" t="str">
        <f>IF(CAPTURE_DATA!S313 = 0,"",CAPTURE_DATA!S313)</f>
        <v/>
      </c>
      <c r="G312" s="1" t="str">
        <f>IF(CAPTURE_DATA!T313=0,"",CAPTURE_DATA!T313)</f>
        <v/>
      </c>
      <c r="H312" s="1" t="str">
        <f>IF(CAPTURE_DATA!U313=0,"",CAPTURE_DATA!U313)</f>
        <v/>
      </c>
      <c r="I312" s="1" t="str">
        <f>IF(CAPTURE_DATA!V313=0,"",CAPTURE_DATA!V313)</f>
        <v/>
      </c>
      <c r="J312" s="1" t="str">
        <f>IF(CAPTURE_DATA!W313=0,"",CAPTURE_DATA!W313)</f>
        <v/>
      </c>
      <c r="K312" s="1" t="str">
        <f>IF(CAPTURE_DATA!X313="","",CAPTURE_DATA!X313)</f>
        <v/>
      </c>
      <c r="L312" s="1" t="str">
        <f>IF(CAPTURE_DATA!Y313="","",CAPTURE_DATA!Y313)</f>
        <v/>
      </c>
      <c r="M312" s="1" t="str">
        <f>IF(CAPTURE_DATA!Z313="","",CAPTURE_DATA!Z313)</f>
        <v/>
      </c>
      <c r="N312" s="1" t="str">
        <f>IF(CAPTURE_DATA!AA313=0,"",CAPTURE_DATA!AA313)</f>
        <v/>
      </c>
      <c r="O312" s="1" t="str">
        <f>IF(CAPTURE_DATA!AB313=0,"",CAPTURE_DATA!AB313)</f>
        <v/>
      </c>
      <c r="P312" s="1" t="str">
        <f>IF(CAPTURE_DATA!AC313="-","",CAPTURE_DATA!AC313)</f>
        <v/>
      </c>
      <c r="Q312" s="1" t="str">
        <f>IF(CAPTURE_DATA!AD313=0,"",CAPTURE_DATA!AD313)</f>
        <v/>
      </c>
      <c r="R312" s="1" t="str">
        <f>IF(CAPTURE_DATA!AE313=0,"",CAPTURE_DATA!AE313)</f>
        <v/>
      </c>
      <c r="S312" s="1" t="str">
        <f>IF(CAPTURE_DATA!AF313=0,"",CAPTURE_DATA!AF313)</f>
        <v/>
      </c>
      <c r="T312" s="16" t="str">
        <f>IF(B312="","",IF(B312="NBAT","",CAPTURE_DATA!A313))</f>
        <v/>
      </c>
      <c r="U312" s="1" t="str">
        <f>IF(CAPTURE_DATA!AG313=0,"",CAPTURE_DATA!AG313)</f>
        <v/>
      </c>
      <c r="V312" s="1" t="str">
        <f>IF(CAPTURE_DATA!AH313=0,"",CAPTURE_DATA!AH313)</f>
        <v/>
      </c>
      <c r="W312" s="1" t="str">
        <f>IFERROR(VLOOKUP(V312,CAPTURE_SITE_INFO!$B$3:$U$501,2,FALSE),"")</f>
        <v/>
      </c>
      <c r="X312" s="1" t="str">
        <f>IFERROR(VLOOKUP($V312,CAPTURE_SITE_INFO!$B$3:$U$501,3,FALSE),"")</f>
        <v/>
      </c>
      <c r="Y312" s="189" t="str">
        <f>IFERROR(VLOOKUP($V312,CAPTURE_SITE_INFO!$B$3:$U$501,4,FALSE),"")</f>
        <v/>
      </c>
      <c r="Z312" s="1" t="str">
        <f>IFERROR(VLOOKUP($V312,CAPTURE_SITE_INFO!$B$3:$U$501,5,FALSE),"")</f>
        <v/>
      </c>
      <c r="AA312" s="1" t="str">
        <f>IFERROR(VLOOKUP($V312,CAPTURE_SITE_INFO!$B$3:$U$501,6,FALSE),"")</f>
        <v/>
      </c>
      <c r="AB312" s="1" t="str">
        <f>IFERROR(VLOOKUP($V312,CAPTURE_SITE_INFO!$B$3:$U$501,7,FALSE),"")</f>
        <v/>
      </c>
      <c r="AC312" s="1" t="str">
        <f>IFERROR(VLOOKUP($V312,CAPTURE_SITE_INFO!$B$3:$U$501,8,FALSE),"")</f>
        <v/>
      </c>
      <c r="AD312" s="16" t="str">
        <f>IFERROR(VLOOKUP($V312,CAPTURE_SITE_INFO!$B$3:$U$501,9,FALSE),"")</f>
        <v/>
      </c>
      <c r="AE312" s="16" t="str">
        <f>IFERROR(VLOOKUP($V312,CAPTURE_SITE_INFO!$B$3:$U$501,10,FALSE),"")</f>
        <v/>
      </c>
      <c r="AF312" s="190" t="str">
        <f>IFERROR(VLOOKUP($V312,CAPTURE_SITE_INFO!$B$3:$U$501,11,FALSE),"")</f>
        <v/>
      </c>
      <c r="AG312" s="190" t="str">
        <f>IFERROR(VLOOKUP($V312,CAPTURE_SITE_INFO!$B$3:$U$501,12,FALSE),"")</f>
        <v/>
      </c>
      <c r="AH312" s="1" t="str">
        <f>IFERROR(VLOOKUP($V312,CAPTURE_SITE_INFO!$B$3:$U$501,13,FALSE),"")</f>
        <v/>
      </c>
      <c r="AI312" s="1" t="str">
        <f>IFERROR(VLOOKUP($V312,CAPTURE_SITE_INFO!$B$3:$U$501,14,FALSE),"")</f>
        <v/>
      </c>
      <c r="AJ312" s="1" t="str">
        <f>IFERROR(VLOOKUP($V312,CAPTURE_SITE_INFO!$B$3:$U$501,15,FALSE),"")</f>
        <v/>
      </c>
      <c r="AK312" s="1" t="str">
        <f>IFERROR(VLOOKUP($V312,CAPTURE_SITE_INFO!$B$3:$U$501,16,FALSE),"")</f>
        <v/>
      </c>
      <c r="AL312" s="1" t="str">
        <f>IFERROR(VLOOKUP($V312,CAPTURE_SITE_INFO!$B$3:$U$501,17,FALSE),"")</f>
        <v/>
      </c>
      <c r="AM312" s="1" t="str">
        <f>IFERROR(VLOOKUP($V312,CAPTURE_SITE_INFO!$B$3:$U$501,18,FALSE),"")</f>
        <v/>
      </c>
      <c r="AN312" s="1" t="str">
        <f>IFERROR(VLOOKUP($V312,CAPTURE_SITE_INFO!$B$3:$U$501,19,FALSE),"")</f>
        <v/>
      </c>
      <c r="AO312" s="1" t="str">
        <f>IFERROR(VLOOKUP($V312,CAPTURE_SITE_INFO!$B$3:$U$501,20,FALSE),"")</f>
        <v/>
      </c>
      <c r="AP312" s="1" t="str">
        <f>IFERROR(VLOOKUP($V312,CAPTURE_SITE_INFO!$B$3:$V$501,21,FALSE),"")</f>
        <v/>
      </c>
    </row>
    <row r="313" spans="1:42" x14ac:dyDescent="0.25">
      <c r="A313" s="1" t="str">
        <f t="shared" si="8"/>
        <v/>
      </c>
      <c r="B313" s="1" t="str">
        <f>IF(CAPTURE_DATA!O314="NOBATS___","NOBATS",IF(CAPTURE_DATA!O314="___","",CAPTURE_DATA!O314))</f>
        <v/>
      </c>
      <c r="C313" s="1" t="str">
        <f t="shared" si="9"/>
        <v/>
      </c>
      <c r="D313" s="1" t="str">
        <f>IF(CAPTURE_DATA!Q314 = 0,"",CAPTURE_DATA!Q314)</f>
        <v/>
      </c>
      <c r="E313" s="1" t="str">
        <f>IF(CAPTURE_DATA!R314 = 0,"",CAPTURE_DATA!R314)</f>
        <v/>
      </c>
      <c r="F313" s="1" t="str">
        <f>IF(CAPTURE_DATA!S314 = 0,"",CAPTURE_DATA!S314)</f>
        <v/>
      </c>
      <c r="G313" s="1" t="str">
        <f>IF(CAPTURE_DATA!T314=0,"",CAPTURE_DATA!T314)</f>
        <v/>
      </c>
      <c r="H313" s="1" t="str">
        <f>IF(CAPTURE_DATA!U314=0,"",CAPTURE_DATA!U314)</f>
        <v/>
      </c>
      <c r="I313" s="1" t="str">
        <f>IF(CAPTURE_DATA!V314=0,"",CAPTURE_DATA!V314)</f>
        <v/>
      </c>
      <c r="J313" s="1" t="str">
        <f>IF(CAPTURE_DATA!W314=0,"",CAPTURE_DATA!W314)</f>
        <v/>
      </c>
      <c r="K313" s="1" t="str">
        <f>IF(CAPTURE_DATA!X314="","",CAPTURE_DATA!X314)</f>
        <v/>
      </c>
      <c r="L313" s="1" t="str">
        <f>IF(CAPTURE_DATA!Y314="","",CAPTURE_DATA!Y314)</f>
        <v/>
      </c>
      <c r="M313" s="1" t="str">
        <f>IF(CAPTURE_DATA!Z314="","",CAPTURE_DATA!Z314)</f>
        <v/>
      </c>
      <c r="N313" s="1" t="str">
        <f>IF(CAPTURE_DATA!AA314=0,"",CAPTURE_DATA!AA314)</f>
        <v/>
      </c>
      <c r="O313" s="1" t="str">
        <f>IF(CAPTURE_DATA!AB314=0,"",CAPTURE_DATA!AB314)</f>
        <v/>
      </c>
      <c r="P313" s="1" t="str">
        <f>IF(CAPTURE_DATA!AC314="-","",CAPTURE_DATA!AC314)</f>
        <v/>
      </c>
      <c r="Q313" s="1" t="str">
        <f>IF(CAPTURE_DATA!AD314=0,"",CAPTURE_DATA!AD314)</f>
        <v/>
      </c>
      <c r="R313" s="1" t="str">
        <f>IF(CAPTURE_DATA!AE314=0,"",CAPTURE_DATA!AE314)</f>
        <v/>
      </c>
      <c r="S313" s="1" t="str">
        <f>IF(CAPTURE_DATA!AF314=0,"",CAPTURE_DATA!AF314)</f>
        <v/>
      </c>
      <c r="T313" s="16" t="str">
        <f>IF(B313="","",IF(B313="NBAT","",CAPTURE_DATA!A314))</f>
        <v/>
      </c>
      <c r="U313" s="1" t="str">
        <f>IF(CAPTURE_DATA!AG314=0,"",CAPTURE_DATA!AG314)</f>
        <v/>
      </c>
      <c r="V313" s="1" t="str">
        <f>IF(CAPTURE_DATA!AH314=0,"",CAPTURE_DATA!AH314)</f>
        <v/>
      </c>
      <c r="W313" s="1" t="str">
        <f>IFERROR(VLOOKUP(V313,CAPTURE_SITE_INFO!$B$3:$U$501,2,FALSE),"")</f>
        <v/>
      </c>
      <c r="X313" s="1" t="str">
        <f>IFERROR(VLOOKUP($V313,CAPTURE_SITE_INFO!$B$3:$U$501,3,FALSE),"")</f>
        <v/>
      </c>
      <c r="Y313" s="189" t="str">
        <f>IFERROR(VLOOKUP($V313,CAPTURE_SITE_INFO!$B$3:$U$501,4,FALSE),"")</f>
        <v/>
      </c>
      <c r="Z313" s="1" t="str">
        <f>IFERROR(VLOOKUP($V313,CAPTURE_SITE_INFO!$B$3:$U$501,5,FALSE),"")</f>
        <v/>
      </c>
      <c r="AA313" s="1" t="str">
        <f>IFERROR(VLOOKUP($V313,CAPTURE_SITE_INFO!$B$3:$U$501,6,FALSE),"")</f>
        <v/>
      </c>
      <c r="AB313" s="1" t="str">
        <f>IFERROR(VLOOKUP($V313,CAPTURE_SITE_INFO!$B$3:$U$501,7,FALSE),"")</f>
        <v/>
      </c>
      <c r="AC313" s="1" t="str">
        <f>IFERROR(VLOOKUP($V313,CAPTURE_SITE_INFO!$B$3:$U$501,8,FALSE),"")</f>
        <v/>
      </c>
      <c r="AD313" s="16" t="str">
        <f>IFERROR(VLOOKUP($V313,CAPTURE_SITE_INFO!$B$3:$U$501,9,FALSE),"")</f>
        <v/>
      </c>
      <c r="AE313" s="16" t="str">
        <f>IFERROR(VLOOKUP($V313,CAPTURE_SITE_INFO!$B$3:$U$501,10,FALSE),"")</f>
        <v/>
      </c>
      <c r="AF313" s="190" t="str">
        <f>IFERROR(VLOOKUP($V313,CAPTURE_SITE_INFO!$B$3:$U$501,11,FALSE),"")</f>
        <v/>
      </c>
      <c r="AG313" s="190" t="str">
        <f>IFERROR(VLOOKUP($V313,CAPTURE_SITE_INFO!$B$3:$U$501,12,FALSE),"")</f>
        <v/>
      </c>
      <c r="AH313" s="1" t="str">
        <f>IFERROR(VLOOKUP($V313,CAPTURE_SITE_INFO!$B$3:$U$501,13,FALSE),"")</f>
        <v/>
      </c>
      <c r="AI313" s="1" t="str">
        <f>IFERROR(VLOOKUP($V313,CAPTURE_SITE_INFO!$B$3:$U$501,14,FALSE),"")</f>
        <v/>
      </c>
      <c r="AJ313" s="1" t="str">
        <f>IFERROR(VLOOKUP($V313,CAPTURE_SITE_INFO!$B$3:$U$501,15,FALSE),"")</f>
        <v/>
      </c>
      <c r="AK313" s="1" t="str">
        <f>IFERROR(VLOOKUP($V313,CAPTURE_SITE_INFO!$B$3:$U$501,16,FALSE),"")</f>
        <v/>
      </c>
      <c r="AL313" s="1" t="str">
        <f>IFERROR(VLOOKUP($V313,CAPTURE_SITE_INFO!$B$3:$U$501,17,FALSE),"")</f>
        <v/>
      </c>
      <c r="AM313" s="1" t="str">
        <f>IFERROR(VLOOKUP($V313,CAPTURE_SITE_INFO!$B$3:$U$501,18,FALSE),"")</f>
        <v/>
      </c>
      <c r="AN313" s="1" t="str">
        <f>IFERROR(VLOOKUP($V313,CAPTURE_SITE_INFO!$B$3:$U$501,19,FALSE),"")</f>
        <v/>
      </c>
      <c r="AO313" s="1" t="str">
        <f>IFERROR(VLOOKUP($V313,CAPTURE_SITE_INFO!$B$3:$U$501,20,FALSE),"")</f>
        <v/>
      </c>
      <c r="AP313" s="1" t="str">
        <f>IFERROR(VLOOKUP($V313,CAPTURE_SITE_INFO!$B$3:$V$501,21,FALSE),"")</f>
        <v/>
      </c>
    </row>
    <row r="314" spans="1:42" x14ac:dyDescent="0.25">
      <c r="A314" s="1" t="str">
        <f t="shared" si="8"/>
        <v/>
      </c>
      <c r="B314" s="1" t="str">
        <f>IF(CAPTURE_DATA!O315="NOBATS___","NOBATS",IF(CAPTURE_DATA!O315="___","",CAPTURE_DATA!O315))</f>
        <v/>
      </c>
      <c r="C314" s="1" t="str">
        <f t="shared" si="9"/>
        <v/>
      </c>
      <c r="D314" s="1" t="str">
        <f>IF(CAPTURE_DATA!Q315 = 0,"",CAPTURE_DATA!Q315)</f>
        <v/>
      </c>
      <c r="E314" s="1" t="str">
        <f>IF(CAPTURE_DATA!R315 = 0,"",CAPTURE_DATA!R315)</f>
        <v/>
      </c>
      <c r="F314" s="1" t="str">
        <f>IF(CAPTURE_DATA!S315 = 0,"",CAPTURE_DATA!S315)</f>
        <v/>
      </c>
      <c r="G314" s="1" t="str">
        <f>IF(CAPTURE_DATA!T315=0,"",CAPTURE_DATA!T315)</f>
        <v/>
      </c>
      <c r="H314" s="1" t="str">
        <f>IF(CAPTURE_DATA!U315=0,"",CAPTURE_DATA!U315)</f>
        <v/>
      </c>
      <c r="I314" s="1" t="str">
        <f>IF(CAPTURE_DATA!V315=0,"",CAPTURE_DATA!V315)</f>
        <v/>
      </c>
      <c r="J314" s="1" t="str">
        <f>IF(CAPTURE_DATA!W315=0,"",CAPTURE_DATA!W315)</f>
        <v/>
      </c>
      <c r="K314" s="1" t="str">
        <f>IF(CAPTURE_DATA!X315="","",CAPTURE_DATA!X315)</f>
        <v/>
      </c>
      <c r="L314" s="1" t="str">
        <f>IF(CAPTURE_DATA!Y315="","",CAPTURE_DATA!Y315)</f>
        <v/>
      </c>
      <c r="M314" s="1" t="str">
        <f>IF(CAPTURE_DATA!Z315="","",CAPTURE_DATA!Z315)</f>
        <v/>
      </c>
      <c r="N314" s="1" t="str">
        <f>IF(CAPTURE_DATA!AA315=0,"",CAPTURE_DATA!AA315)</f>
        <v/>
      </c>
      <c r="O314" s="1" t="str">
        <f>IF(CAPTURE_DATA!AB315=0,"",CAPTURE_DATA!AB315)</f>
        <v/>
      </c>
      <c r="P314" s="1" t="str">
        <f>IF(CAPTURE_DATA!AC315="-","",CAPTURE_DATA!AC315)</f>
        <v/>
      </c>
      <c r="Q314" s="1" t="str">
        <f>IF(CAPTURE_DATA!AD315=0,"",CAPTURE_DATA!AD315)</f>
        <v/>
      </c>
      <c r="R314" s="1" t="str">
        <f>IF(CAPTURE_DATA!AE315=0,"",CAPTURE_DATA!AE315)</f>
        <v/>
      </c>
      <c r="S314" s="1" t="str">
        <f>IF(CAPTURE_DATA!AF315=0,"",CAPTURE_DATA!AF315)</f>
        <v/>
      </c>
      <c r="T314" s="16" t="str">
        <f>IF(B314="","",IF(B314="NBAT","",CAPTURE_DATA!A315))</f>
        <v/>
      </c>
      <c r="U314" s="1" t="str">
        <f>IF(CAPTURE_DATA!AG315=0,"",CAPTURE_DATA!AG315)</f>
        <v/>
      </c>
      <c r="V314" s="1" t="str">
        <f>IF(CAPTURE_DATA!AH315=0,"",CAPTURE_DATA!AH315)</f>
        <v/>
      </c>
      <c r="W314" s="1" t="str">
        <f>IFERROR(VLOOKUP(V314,CAPTURE_SITE_INFO!$B$3:$U$501,2,FALSE),"")</f>
        <v/>
      </c>
      <c r="X314" s="1" t="str">
        <f>IFERROR(VLOOKUP($V314,CAPTURE_SITE_INFO!$B$3:$U$501,3,FALSE),"")</f>
        <v/>
      </c>
      <c r="Y314" s="189" t="str">
        <f>IFERROR(VLOOKUP($V314,CAPTURE_SITE_INFO!$B$3:$U$501,4,FALSE),"")</f>
        <v/>
      </c>
      <c r="Z314" s="1" t="str">
        <f>IFERROR(VLOOKUP($V314,CAPTURE_SITE_INFO!$B$3:$U$501,5,FALSE),"")</f>
        <v/>
      </c>
      <c r="AA314" s="1" t="str">
        <f>IFERROR(VLOOKUP($V314,CAPTURE_SITE_INFO!$B$3:$U$501,6,FALSE),"")</f>
        <v/>
      </c>
      <c r="AB314" s="1" t="str">
        <f>IFERROR(VLOOKUP($V314,CAPTURE_SITE_INFO!$B$3:$U$501,7,FALSE),"")</f>
        <v/>
      </c>
      <c r="AC314" s="1" t="str">
        <f>IFERROR(VLOOKUP($V314,CAPTURE_SITE_INFO!$B$3:$U$501,8,FALSE),"")</f>
        <v/>
      </c>
      <c r="AD314" s="16" t="str">
        <f>IFERROR(VLOOKUP($V314,CAPTURE_SITE_INFO!$B$3:$U$501,9,FALSE),"")</f>
        <v/>
      </c>
      <c r="AE314" s="16" t="str">
        <f>IFERROR(VLOOKUP($V314,CAPTURE_SITE_INFO!$B$3:$U$501,10,FALSE),"")</f>
        <v/>
      </c>
      <c r="AF314" s="190" t="str">
        <f>IFERROR(VLOOKUP($V314,CAPTURE_SITE_INFO!$B$3:$U$501,11,FALSE),"")</f>
        <v/>
      </c>
      <c r="AG314" s="190" t="str">
        <f>IFERROR(VLOOKUP($V314,CAPTURE_SITE_INFO!$B$3:$U$501,12,FALSE),"")</f>
        <v/>
      </c>
      <c r="AH314" s="1" t="str">
        <f>IFERROR(VLOOKUP($V314,CAPTURE_SITE_INFO!$B$3:$U$501,13,FALSE),"")</f>
        <v/>
      </c>
      <c r="AI314" s="1" t="str">
        <f>IFERROR(VLOOKUP($V314,CAPTURE_SITE_INFO!$B$3:$U$501,14,FALSE),"")</f>
        <v/>
      </c>
      <c r="AJ314" s="1" t="str">
        <f>IFERROR(VLOOKUP($V314,CAPTURE_SITE_INFO!$B$3:$U$501,15,FALSE),"")</f>
        <v/>
      </c>
      <c r="AK314" s="1" t="str">
        <f>IFERROR(VLOOKUP($V314,CAPTURE_SITE_INFO!$B$3:$U$501,16,FALSE),"")</f>
        <v/>
      </c>
      <c r="AL314" s="1" t="str">
        <f>IFERROR(VLOOKUP($V314,CAPTURE_SITE_INFO!$B$3:$U$501,17,FALSE),"")</f>
        <v/>
      </c>
      <c r="AM314" s="1" t="str">
        <f>IFERROR(VLOOKUP($V314,CAPTURE_SITE_INFO!$B$3:$U$501,18,FALSE),"")</f>
        <v/>
      </c>
      <c r="AN314" s="1" t="str">
        <f>IFERROR(VLOOKUP($V314,CAPTURE_SITE_INFO!$B$3:$U$501,19,FALSE),"")</f>
        <v/>
      </c>
      <c r="AO314" s="1" t="str">
        <f>IFERROR(VLOOKUP($V314,CAPTURE_SITE_INFO!$B$3:$U$501,20,FALSE),"")</f>
        <v/>
      </c>
      <c r="AP314" s="1" t="str">
        <f>IFERROR(VLOOKUP($V314,CAPTURE_SITE_INFO!$B$3:$V$501,21,FALSE),"")</f>
        <v/>
      </c>
    </row>
    <row r="315" spans="1:42" x14ac:dyDescent="0.25">
      <c r="A315" s="1" t="str">
        <f t="shared" si="8"/>
        <v/>
      </c>
      <c r="B315" s="1" t="str">
        <f>IF(CAPTURE_DATA!O316="NOBATS___","NOBATS",IF(CAPTURE_DATA!O316="___","",CAPTURE_DATA!O316))</f>
        <v/>
      </c>
      <c r="C315" s="1" t="str">
        <f t="shared" si="9"/>
        <v/>
      </c>
      <c r="D315" s="1" t="str">
        <f>IF(CAPTURE_DATA!Q316 = 0,"",CAPTURE_DATA!Q316)</f>
        <v/>
      </c>
      <c r="E315" s="1" t="str">
        <f>IF(CAPTURE_DATA!R316 = 0,"",CAPTURE_DATA!R316)</f>
        <v/>
      </c>
      <c r="F315" s="1" t="str">
        <f>IF(CAPTURE_DATA!S316 = 0,"",CAPTURE_DATA!S316)</f>
        <v/>
      </c>
      <c r="G315" s="1" t="str">
        <f>IF(CAPTURE_DATA!T316=0,"",CAPTURE_DATA!T316)</f>
        <v/>
      </c>
      <c r="H315" s="1" t="str">
        <f>IF(CAPTURE_DATA!U316=0,"",CAPTURE_DATA!U316)</f>
        <v/>
      </c>
      <c r="I315" s="1" t="str">
        <f>IF(CAPTURE_DATA!V316=0,"",CAPTURE_DATA!V316)</f>
        <v/>
      </c>
      <c r="J315" s="1" t="str">
        <f>IF(CAPTURE_DATA!W316=0,"",CAPTURE_DATA!W316)</f>
        <v/>
      </c>
      <c r="K315" s="1" t="str">
        <f>IF(CAPTURE_DATA!X316="","",CAPTURE_DATA!X316)</f>
        <v/>
      </c>
      <c r="L315" s="1" t="str">
        <f>IF(CAPTURE_DATA!Y316="","",CAPTURE_DATA!Y316)</f>
        <v/>
      </c>
      <c r="M315" s="1" t="str">
        <f>IF(CAPTURE_DATA!Z316="","",CAPTURE_DATA!Z316)</f>
        <v/>
      </c>
      <c r="N315" s="1" t="str">
        <f>IF(CAPTURE_DATA!AA316=0,"",CAPTURE_DATA!AA316)</f>
        <v/>
      </c>
      <c r="O315" s="1" t="str">
        <f>IF(CAPTURE_DATA!AB316=0,"",CAPTURE_DATA!AB316)</f>
        <v/>
      </c>
      <c r="P315" s="1" t="str">
        <f>IF(CAPTURE_DATA!AC316="-","",CAPTURE_DATA!AC316)</f>
        <v/>
      </c>
      <c r="Q315" s="1" t="str">
        <f>IF(CAPTURE_DATA!AD316=0,"",CAPTURE_DATA!AD316)</f>
        <v/>
      </c>
      <c r="R315" s="1" t="str">
        <f>IF(CAPTURE_DATA!AE316=0,"",CAPTURE_DATA!AE316)</f>
        <v/>
      </c>
      <c r="S315" s="1" t="str">
        <f>IF(CAPTURE_DATA!AF316=0,"",CAPTURE_DATA!AF316)</f>
        <v/>
      </c>
      <c r="T315" s="16" t="str">
        <f>IF(B315="","",IF(B315="NBAT","",CAPTURE_DATA!A316))</f>
        <v/>
      </c>
      <c r="U315" s="1" t="str">
        <f>IF(CAPTURE_DATA!AG316=0,"",CAPTURE_DATA!AG316)</f>
        <v/>
      </c>
      <c r="V315" s="1" t="str">
        <f>IF(CAPTURE_DATA!AH316=0,"",CAPTURE_DATA!AH316)</f>
        <v/>
      </c>
      <c r="W315" s="1" t="str">
        <f>IFERROR(VLOOKUP(V315,CAPTURE_SITE_INFO!$B$3:$U$501,2,FALSE),"")</f>
        <v/>
      </c>
      <c r="X315" s="1" t="str">
        <f>IFERROR(VLOOKUP($V315,CAPTURE_SITE_INFO!$B$3:$U$501,3,FALSE),"")</f>
        <v/>
      </c>
      <c r="Y315" s="189" t="str">
        <f>IFERROR(VLOOKUP($V315,CAPTURE_SITE_INFO!$B$3:$U$501,4,FALSE),"")</f>
        <v/>
      </c>
      <c r="Z315" s="1" t="str">
        <f>IFERROR(VLOOKUP($V315,CAPTURE_SITE_INFO!$B$3:$U$501,5,FALSE),"")</f>
        <v/>
      </c>
      <c r="AA315" s="1" t="str">
        <f>IFERROR(VLOOKUP($V315,CAPTURE_SITE_INFO!$B$3:$U$501,6,FALSE),"")</f>
        <v/>
      </c>
      <c r="AB315" s="1" t="str">
        <f>IFERROR(VLOOKUP($V315,CAPTURE_SITE_INFO!$B$3:$U$501,7,FALSE),"")</f>
        <v/>
      </c>
      <c r="AC315" s="1" t="str">
        <f>IFERROR(VLOOKUP($V315,CAPTURE_SITE_INFO!$B$3:$U$501,8,FALSE),"")</f>
        <v/>
      </c>
      <c r="AD315" s="16" t="str">
        <f>IFERROR(VLOOKUP($V315,CAPTURE_SITE_INFO!$B$3:$U$501,9,FALSE),"")</f>
        <v/>
      </c>
      <c r="AE315" s="16" t="str">
        <f>IFERROR(VLOOKUP($V315,CAPTURE_SITE_INFO!$B$3:$U$501,10,FALSE),"")</f>
        <v/>
      </c>
      <c r="AF315" s="190" t="str">
        <f>IFERROR(VLOOKUP($V315,CAPTURE_SITE_INFO!$B$3:$U$501,11,FALSE),"")</f>
        <v/>
      </c>
      <c r="AG315" s="190" t="str">
        <f>IFERROR(VLOOKUP($V315,CAPTURE_SITE_INFO!$B$3:$U$501,12,FALSE),"")</f>
        <v/>
      </c>
      <c r="AH315" s="1" t="str">
        <f>IFERROR(VLOOKUP($V315,CAPTURE_SITE_INFO!$B$3:$U$501,13,FALSE),"")</f>
        <v/>
      </c>
      <c r="AI315" s="1" t="str">
        <f>IFERROR(VLOOKUP($V315,CAPTURE_SITE_INFO!$B$3:$U$501,14,FALSE),"")</f>
        <v/>
      </c>
      <c r="AJ315" s="1" t="str">
        <f>IFERROR(VLOOKUP($V315,CAPTURE_SITE_INFO!$B$3:$U$501,15,FALSE),"")</f>
        <v/>
      </c>
      <c r="AK315" s="1" t="str">
        <f>IFERROR(VLOOKUP($V315,CAPTURE_SITE_INFO!$B$3:$U$501,16,FALSE),"")</f>
        <v/>
      </c>
      <c r="AL315" s="1" t="str">
        <f>IFERROR(VLOOKUP($V315,CAPTURE_SITE_INFO!$B$3:$U$501,17,FALSE),"")</f>
        <v/>
      </c>
      <c r="AM315" s="1" t="str">
        <f>IFERROR(VLOOKUP($V315,CAPTURE_SITE_INFO!$B$3:$U$501,18,FALSE),"")</f>
        <v/>
      </c>
      <c r="AN315" s="1" t="str">
        <f>IFERROR(VLOOKUP($V315,CAPTURE_SITE_INFO!$B$3:$U$501,19,FALSE),"")</f>
        <v/>
      </c>
      <c r="AO315" s="1" t="str">
        <f>IFERROR(VLOOKUP($V315,CAPTURE_SITE_INFO!$B$3:$U$501,20,FALSE),"")</f>
        <v/>
      </c>
      <c r="AP315" s="1" t="str">
        <f>IFERROR(VLOOKUP($V315,CAPTURE_SITE_INFO!$B$3:$V$501,21,FALSE),"")</f>
        <v/>
      </c>
    </row>
    <row r="316" spans="1:42" x14ac:dyDescent="0.25">
      <c r="A316" s="1" t="str">
        <f t="shared" si="8"/>
        <v/>
      </c>
      <c r="B316" s="1" t="str">
        <f>IF(CAPTURE_DATA!O317="NOBATS___","NOBATS",IF(CAPTURE_DATA!O317="___","",CAPTURE_DATA!O317))</f>
        <v/>
      </c>
      <c r="C316" s="1" t="str">
        <f t="shared" si="9"/>
        <v/>
      </c>
      <c r="D316" s="1" t="str">
        <f>IF(CAPTURE_DATA!Q317 = 0,"",CAPTURE_DATA!Q317)</f>
        <v/>
      </c>
      <c r="E316" s="1" t="str">
        <f>IF(CAPTURE_DATA!R317 = 0,"",CAPTURE_DATA!R317)</f>
        <v/>
      </c>
      <c r="F316" s="1" t="str">
        <f>IF(CAPTURE_DATA!S317 = 0,"",CAPTURE_DATA!S317)</f>
        <v/>
      </c>
      <c r="G316" s="1" t="str">
        <f>IF(CAPTURE_DATA!T317=0,"",CAPTURE_DATA!T317)</f>
        <v/>
      </c>
      <c r="H316" s="1" t="str">
        <f>IF(CAPTURE_DATA!U317=0,"",CAPTURE_DATA!U317)</f>
        <v/>
      </c>
      <c r="I316" s="1" t="str">
        <f>IF(CAPTURE_DATA!V317=0,"",CAPTURE_DATA!V317)</f>
        <v/>
      </c>
      <c r="J316" s="1" t="str">
        <f>IF(CAPTURE_DATA!W317=0,"",CAPTURE_DATA!W317)</f>
        <v/>
      </c>
      <c r="K316" s="1" t="str">
        <f>IF(CAPTURE_DATA!X317="","",CAPTURE_DATA!X317)</f>
        <v/>
      </c>
      <c r="L316" s="1" t="str">
        <f>IF(CAPTURE_DATA!Y317="","",CAPTURE_DATA!Y317)</f>
        <v/>
      </c>
      <c r="M316" s="1" t="str">
        <f>IF(CAPTURE_DATA!Z317="","",CAPTURE_DATA!Z317)</f>
        <v/>
      </c>
      <c r="N316" s="1" t="str">
        <f>IF(CAPTURE_DATA!AA317=0,"",CAPTURE_DATA!AA317)</f>
        <v/>
      </c>
      <c r="O316" s="1" t="str">
        <f>IF(CAPTURE_DATA!AB317=0,"",CAPTURE_DATA!AB317)</f>
        <v/>
      </c>
      <c r="P316" s="1" t="str">
        <f>IF(CAPTURE_DATA!AC317="-","",CAPTURE_DATA!AC317)</f>
        <v/>
      </c>
      <c r="Q316" s="1" t="str">
        <f>IF(CAPTURE_DATA!AD317=0,"",CAPTURE_DATA!AD317)</f>
        <v/>
      </c>
      <c r="R316" s="1" t="str">
        <f>IF(CAPTURE_DATA!AE317=0,"",CAPTURE_DATA!AE317)</f>
        <v/>
      </c>
      <c r="S316" s="1" t="str">
        <f>IF(CAPTURE_DATA!AF317=0,"",CAPTURE_DATA!AF317)</f>
        <v/>
      </c>
      <c r="T316" s="16" t="str">
        <f>IF(B316="","",IF(B316="NBAT","",CAPTURE_DATA!A317))</f>
        <v/>
      </c>
      <c r="U316" s="1" t="str">
        <f>IF(CAPTURE_DATA!AG317=0,"",CAPTURE_DATA!AG317)</f>
        <v/>
      </c>
      <c r="V316" s="1" t="str">
        <f>IF(CAPTURE_DATA!AH317=0,"",CAPTURE_DATA!AH317)</f>
        <v/>
      </c>
      <c r="W316" s="1" t="str">
        <f>IFERROR(VLOOKUP(V316,CAPTURE_SITE_INFO!$B$3:$U$501,2,FALSE),"")</f>
        <v/>
      </c>
      <c r="X316" s="1" t="str">
        <f>IFERROR(VLOOKUP($V316,CAPTURE_SITE_INFO!$B$3:$U$501,3,FALSE),"")</f>
        <v/>
      </c>
      <c r="Y316" s="189" t="str">
        <f>IFERROR(VLOOKUP($V316,CAPTURE_SITE_INFO!$B$3:$U$501,4,FALSE),"")</f>
        <v/>
      </c>
      <c r="Z316" s="1" t="str">
        <f>IFERROR(VLOOKUP($V316,CAPTURE_SITE_INFO!$B$3:$U$501,5,FALSE),"")</f>
        <v/>
      </c>
      <c r="AA316" s="1" t="str">
        <f>IFERROR(VLOOKUP($V316,CAPTURE_SITE_INFO!$B$3:$U$501,6,FALSE),"")</f>
        <v/>
      </c>
      <c r="AB316" s="1" t="str">
        <f>IFERROR(VLOOKUP($V316,CAPTURE_SITE_INFO!$B$3:$U$501,7,FALSE),"")</f>
        <v/>
      </c>
      <c r="AC316" s="1" t="str">
        <f>IFERROR(VLOOKUP($V316,CAPTURE_SITE_INFO!$B$3:$U$501,8,FALSE),"")</f>
        <v/>
      </c>
      <c r="AD316" s="16" t="str">
        <f>IFERROR(VLOOKUP($V316,CAPTURE_SITE_INFO!$B$3:$U$501,9,FALSE),"")</f>
        <v/>
      </c>
      <c r="AE316" s="16" t="str">
        <f>IFERROR(VLOOKUP($V316,CAPTURE_SITE_INFO!$B$3:$U$501,10,FALSE),"")</f>
        <v/>
      </c>
      <c r="AF316" s="190" t="str">
        <f>IFERROR(VLOOKUP($V316,CAPTURE_SITE_INFO!$B$3:$U$501,11,FALSE),"")</f>
        <v/>
      </c>
      <c r="AG316" s="190" t="str">
        <f>IFERROR(VLOOKUP($V316,CAPTURE_SITE_INFO!$B$3:$U$501,12,FALSE),"")</f>
        <v/>
      </c>
      <c r="AH316" s="1" t="str">
        <f>IFERROR(VLOOKUP($V316,CAPTURE_SITE_INFO!$B$3:$U$501,13,FALSE),"")</f>
        <v/>
      </c>
      <c r="AI316" s="1" t="str">
        <f>IFERROR(VLOOKUP($V316,CAPTURE_SITE_INFO!$B$3:$U$501,14,FALSE),"")</f>
        <v/>
      </c>
      <c r="AJ316" s="1" t="str">
        <f>IFERROR(VLOOKUP($V316,CAPTURE_SITE_INFO!$B$3:$U$501,15,FALSE),"")</f>
        <v/>
      </c>
      <c r="AK316" s="1" t="str">
        <f>IFERROR(VLOOKUP($V316,CAPTURE_SITE_INFO!$B$3:$U$501,16,FALSE),"")</f>
        <v/>
      </c>
      <c r="AL316" s="1" t="str">
        <f>IFERROR(VLOOKUP($V316,CAPTURE_SITE_INFO!$B$3:$U$501,17,FALSE),"")</f>
        <v/>
      </c>
      <c r="AM316" s="1" t="str">
        <f>IFERROR(VLOOKUP($V316,CAPTURE_SITE_INFO!$B$3:$U$501,18,FALSE),"")</f>
        <v/>
      </c>
      <c r="AN316" s="1" t="str">
        <f>IFERROR(VLOOKUP($V316,CAPTURE_SITE_INFO!$B$3:$U$501,19,FALSE),"")</f>
        <v/>
      </c>
      <c r="AO316" s="1" t="str">
        <f>IFERROR(VLOOKUP($V316,CAPTURE_SITE_INFO!$B$3:$U$501,20,FALSE),"")</f>
        <v/>
      </c>
      <c r="AP316" s="1" t="str">
        <f>IFERROR(VLOOKUP($V316,CAPTURE_SITE_INFO!$B$3:$V$501,21,FALSE),"")</f>
        <v/>
      </c>
    </row>
    <row r="317" spans="1:42" x14ac:dyDescent="0.25">
      <c r="A317" s="1" t="str">
        <f t="shared" si="8"/>
        <v/>
      </c>
      <c r="B317" s="1" t="str">
        <f>IF(CAPTURE_DATA!O318="NOBATS___","NOBATS",IF(CAPTURE_DATA!O318="___","",CAPTURE_DATA!O318))</f>
        <v/>
      </c>
      <c r="C317" s="1" t="str">
        <f t="shared" si="9"/>
        <v/>
      </c>
      <c r="D317" s="1" t="str">
        <f>IF(CAPTURE_DATA!Q318 = 0,"",CAPTURE_DATA!Q318)</f>
        <v/>
      </c>
      <c r="E317" s="1" t="str">
        <f>IF(CAPTURE_DATA!R318 = 0,"",CAPTURE_DATA!R318)</f>
        <v/>
      </c>
      <c r="F317" s="1" t="str">
        <f>IF(CAPTURE_DATA!S318 = 0,"",CAPTURE_DATA!S318)</f>
        <v/>
      </c>
      <c r="G317" s="1" t="str">
        <f>IF(CAPTURE_DATA!T318=0,"",CAPTURE_DATA!T318)</f>
        <v/>
      </c>
      <c r="H317" s="1" t="str">
        <f>IF(CAPTURE_DATA!U318=0,"",CAPTURE_DATA!U318)</f>
        <v/>
      </c>
      <c r="I317" s="1" t="str">
        <f>IF(CAPTURE_DATA!V318=0,"",CAPTURE_DATA!V318)</f>
        <v/>
      </c>
      <c r="J317" s="1" t="str">
        <f>IF(CAPTURE_DATA!W318=0,"",CAPTURE_DATA!W318)</f>
        <v/>
      </c>
      <c r="K317" s="1" t="str">
        <f>IF(CAPTURE_DATA!X318="","",CAPTURE_DATA!X318)</f>
        <v/>
      </c>
      <c r="L317" s="1" t="str">
        <f>IF(CAPTURE_DATA!Y318="","",CAPTURE_DATA!Y318)</f>
        <v/>
      </c>
      <c r="M317" s="1" t="str">
        <f>IF(CAPTURE_DATA!Z318="","",CAPTURE_DATA!Z318)</f>
        <v/>
      </c>
      <c r="N317" s="1" t="str">
        <f>IF(CAPTURE_DATA!AA318=0,"",CAPTURE_DATA!AA318)</f>
        <v/>
      </c>
      <c r="O317" s="1" t="str">
        <f>IF(CAPTURE_DATA!AB318=0,"",CAPTURE_DATA!AB318)</f>
        <v/>
      </c>
      <c r="P317" s="1" t="str">
        <f>IF(CAPTURE_DATA!AC318="-","",CAPTURE_DATA!AC318)</f>
        <v/>
      </c>
      <c r="Q317" s="1" t="str">
        <f>IF(CAPTURE_DATA!AD318=0,"",CAPTURE_DATA!AD318)</f>
        <v/>
      </c>
      <c r="R317" s="1" t="str">
        <f>IF(CAPTURE_DATA!AE318=0,"",CAPTURE_DATA!AE318)</f>
        <v/>
      </c>
      <c r="S317" s="1" t="str">
        <f>IF(CAPTURE_DATA!AF318=0,"",CAPTURE_DATA!AF318)</f>
        <v/>
      </c>
      <c r="T317" s="16" t="str">
        <f>IF(B317="","",IF(B317="NBAT","",CAPTURE_DATA!A318))</f>
        <v/>
      </c>
      <c r="U317" s="1" t="str">
        <f>IF(CAPTURE_DATA!AG318=0,"",CAPTURE_DATA!AG318)</f>
        <v/>
      </c>
      <c r="V317" s="1" t="str">
        <f>IF(CAPTURE_DATA!AH318=0,"",CAPTURE_DATA!AH318)</f>
        <v/>
      </c>
      <c r="W317" s="1" t="str">
        <f>IFERROR(VLOOKUP(V317,CAPTURE_SITE_INFO!$B$3:$U$501,2,FALSE),"")</f>
        <v/>
      </c>
      <c r="X317" s="1" t="str">
        <f>IFERROR(VLOOKUP($V317,CAPTURE_SITE_INFO!$B$3:$U$501,3,FALSE),"")</f>
        <v/>
      </c>
      <c r="Y317" s="189" t="str">
        <f>IFERROR(VLOOKUP($V317,CAPTURE_SITE_INFO!$B$3:$U$501,4,FALSE),"")</f>
        <v/>
      </c>
      <c r="Z317" s="1" t="str">
        <f>IFERROR(VLOOKUP($V317,CAPTURE_SITE_INFO!$B$3:$U$501,5,FALSE),"")</f>
        <v/>
      </c>
      <c r="AA317" s="1" t="str">
        <f>IFERROR(VLOOKUP($V317,CAPTURE_SITE_INFO!$B$3:$U$501,6,FALSE),"")</f>
        <v/>
      </c>
      <c r="AB317" s="1" t="str">
        <f>IFERROR(VLOOKUP($V317,CAPTURE_SITE_INFO!$B$3:$U$501,7,FALSE),"")</f>
        <v/>
      </c>
      <c r="AC317" s="1" t="str">
        <f>IFERROR(VLOOKUP($V317,CAPTURE_SITE_INFO!$B$3:$U$501,8,FALSE),"")</f>
        <v/>
      </c>
      <c r="AD317" s="16" t="str">
        <f>IFERROR(VLOOKUP($V317,CAPTURE_SITE_INFO!$B$3:$U$501,9,FALSE),"")</f>
        <v/>
      </c>
      <c r="AE317" s="16" t="str">
        <f>IFERROR(VLOOKUP($V317,CAPTURE_SITE_INFO!$B$3:$U$501,10,FALSE),"")</f>
        <v/>
      </c>
      <c r="AF317" s="190" t="str">
        <f>IFERROR(VLOOKUP($V317,CAPTURE_SITE_INFO!$B$3:$U$501,11,FALSE),"")</f>
        <v/>
      </c>
      <c r="AG317" s="190" t="str">
        <f>IFERROR(VLOOKUP($V317,CAPTURE_SITE_INFO!$B$3:$U$501,12,FALSE),"")</f>
        <v/>
      </c>
      <c r="AH317" s="1" t="str">
        <f>IFERROR(VLOOKUP($V317,CAPTURE_SITE_INFO!$B$3:$U$501,13,FALSE),"")</f>
        <v/>
      </c>
      <c r="AI317" s="1" t="str">
        <f>IFERROR(VLOOKUP($V317,CAPTURE_SITE_INFO!$B$3:$U$501,14,FALSE),"")</f>
        <v/>
      </c>
      <c r="AJ317" s="1" t="str">
        <f>IFERROR(VLOOKUP($V317,CAPTURE_SITE_INFO!$B$3:$U$501,15,FALSE),"")</f>
        <v/>
      </c>
      <c r="AK317" s="1" t="str">
        <f>IFERROR(VLOOKUP($V317,CAPTURE_SITE_INFO!$B$3:$U$501,16,FALSE),"")</f>
        <v/>
      </c>
      <c r="AL317" s="1" t="str">
        <f>IFERROR(VLOOKUP($V317,CAPTURE_SITE_INFO!$B$3:$U$501,17,FALSE),"")</f>
        <v/>
      </c>
      <c r="AM317" s="1" t="str">
        <f>IFERROR(VLOOKUP($V317,CAPTURE_SITE_INFO!$B$3:$U$501,18,FALSE),"")</f>
        <v/>
      </c>
      <c r="AN317" s="1" t="str">
        <f>IFERROR(VLOOKUP($V317,CAPTURE_SITE_INFO!$B$3:$U$501,19,FALSE),"")</f>
        <v/>
      </c>
      <c r="AO317" s="1" t="str">
        <f>IFERROR(VLOOKUP($V317,CAPTURE_SITE_INFO!$B$3:$U$501,20,FALSE),"")</f>
        <v/>
      </c>
      <c r="AP317" s="1" t="str">
        <f>IFERROR(VLOOKUP($V317,CAPTURE_SITE_INFO!$B$3:$V$501,21,FALSE),"")</f>
        <v/>
      </c>
    </row>
    <row r="318" spans="1:42" x14ac:dyDescent="0.25">
      <c r="A318" s="1" t="str">
        <f t="shared" si="8"/>
        <v/>
      </c>
      <c r="B318" s="1" t="str">
        <f>IF(CAPTURE_DATA!O319="NOBATS___","NOBATS",IF(CAPTURE_DATA!O319="___","",CAPTURE_DATA!O319))</f>
        <v/>
      </c>
      <c r="C318" s="1" t="str">
        <f t="shared" si="9"/>
        <v/>
      </c>
      <c r="D318" s="1" t="str">
        <f>IF(CAPTURE_DATA!Q319 = 0,"",CAPTURE_DATA!Q319)</f>
        <v/>
      </c>
      <c r="E318" s="1" t="str">
        <f>IF(CAPTURE_DATA!R319 = 0,"",CAPTURE_DATA!R319)</f>
        <v/>
      </c>
      <c r="F318" s="1" t="str">
        <f>IF(CAPTURE_DATA!S319 = 0,"",CAPTURE_DATA!S319)</f>
        <v/>
      </c>
      <c r="G318" s="1" t="str">
        <f>IF(CAPTURE_DATA!T319=0,"",CAPTURE_DATA!T319)</f>
        <v/>
      </c>
      <c r="H318" s="1" t="str">
        <f>IF(CAPTURE_DATA!U319=0,"",CAPTURE_DATA!U319)</f>
        <v/>
      </c>
      <c r="I318" s="1" t="str">
        <f>IF(CAPTURE_DATA!V319=0,"",CAPTURE_DATA!V319)</f>
        <v/>
      </c>
      <c r="J318" s="1" t="str">
        <f>IF(CAPTURE_DATA!W319=0,"",CAPTURE_DATA!W319)</f>
        <v/>
      </c>
      <c r="K318" s="1" t="str">
        <f>IF(CAPTURE_DATA!X319="","",CAPTURE_DATA!X319)</f>
        <v/>
      </c>
      <c r="L318" s="1" t="str">
        <f>IF(CAPTURE_DATA!Y319="","",CAPTURE_DATA!Y319)</f>
        <v/>
      </c>
      <c r="M318" s="1" t="str">
        <f>IF(CAPTURE_DATA!Z319="","",CAPTURE_DATA!Z319)</f>
        <v/>
      </c>
      <c r="N318" s="1" t="str">
        <f>IF(CAPTURE_DATA!AA319=0,"",CAPTURE_DATA!AA319)</f>
        <v/>
      </c>
      <c r="O318" s="1" t="str">
        <f>IF(CAPTURE_DATA!AB319=0,"",CAPTURE_DATA!AB319)</f>
        <v/>
      </c>
      <c r="P318" s="1" t="str">
        <f>IF(CAPTURE_DATA!AC319="-","",CAPTURE_DATA!AC319)</f>
        <v/>
      </c>
      <c r="Q318" s="1" t="str">
        <f>IF(CAPTURE_DATA!AD319=0,"",CAPTURE_DATA!AD319)</f>
        <v/>
      </c>
      <c r="R318" s="1" t="str">
        <f>IF(CAPTURE_DATA!AE319=0,"",CAPTURE_DATA!AE319)</f>
        <v/>
      </c>
      <c r="S318" s="1" t="str">
        <f>IF(CAPTURE_DATA!AF319=0,"",CAPTURE_DATA!AF319)</f>
        <v/>
      </c>
      <c r="T318" s="16" t="str">
        <f>IF(B318="","",IF(B318="NBAT","",CAPTURE_DATA!A319))</f>
        <v/>
      </c>
      <c r="U318" s="1" t="str">
        <f>IF(CAPTURE_DATA!AG319=0,"",CAPTURE_DATA!AG319)</f>
        <v/>
      </c>
      <c r="V318" s="1" t="str">
        <f>IF(CAPTURE_DATA!AH319=0,"",CAPTURE_DATA!AH319)</f>
        <v/>
      </c>
      <c r="W318" s="1" t="str">
        <f>IFERROR(VLOOKUP(V318,CAPTURE_SITE_INFO!$B$3:$U$501,2,FALSE),"")</f>
        <v/>
      </c>
      <c r="X318" s="1" t="str">
        <f>IFERROR(VLOOKUP($V318,CAPTURE_SITE_INFO!$B$3:$U$501,3,FALSE),"")</f>
        <v/>
      </c>
      <c r="Y318" s="189" t="str">
        <f>IFERROR(VLOOKUP($V318,CAPTURE_SITE_INFO!$B$3:$U$501,4,FALSE),"")</f>
        <v/>
      </c>
      <c r="Z318" s="1" t="str">
        <f>IFERROR(VLOOKUP($V318,CAPTURE_SITE_INFO!$B$3:$U$501,5,FALSE),"")</f>
        <v/>
      </c>
      <c r="AA318" s="1" t="str">
        <f>IFERROR(VLOOKUP($V318,CAPTURE_SITE_INFO!$B$3:$U$501,6,FALSE),"")</f>
        <v/>
      </c>
      <c r="AB318" s="1" t="str">
        <f>IFERROR(VLOOKUP($V318,CAPTURE_SITE_INFO!$B$3:$U$501,7,FALSE),"")</f>
        <v/>
      </c>
      <c r="AC318" s="1" t="str">
        <f>IFERROR(VLOOKUP($V318,CAPTURE_SITE_INFO!$B$3:$U$501,8,FALSE),"")</f>
        <v/>
      </c>
      <c r="AD318" s="16" t="str">
        <f>IFERROR(VLOOKUP($V318,CAPTURE_SITE_INFO!$B$3:$U$501,9,FALSE),"")</f>
        <v/>
      </c>
      <c r="AE318" s="16" t="str">
        <f>IFERROR(VLOOKUP($V318,CAPTURE_SITE_INFO!$B$3:$U$501,10,FALSE),"")</f>
        <v/>
      </c>
      <c r="AF318" s="190" t="str">
        <f>IFERROR(VLOOKUP($V318,CAPTURE_SITE_INFO!$B$3:$U$501,11,FALSE),"")</f>
        <v/>
      </c>
      <c r="AG318" s="190" t="str">
        <f>IFERROR(VLOOKUP($V318,CAPTURE_SITE_INFO!$B$3:$U$501,12,FALSE),"")</f>
        <v/>
      </c>
      <c r="AH318" s="1" t="str">
        <f>IFERROR(VLOOKUP($V318,CAPTURE_SITE_INFO!$B$3:$U$501,13,FALSE),"")</f>
        <v/>
      </c>
      <c r="AI318" s="1" t="str">
        <f>IFERROR(VLOOKUP($V318,CAPTURE_SITE_INFO!$B$3:$U$501,14,FALSE),"")</f>
        <v/>
      </c>
      <c r="AJ318" s="1" t="str">
        <f>IFERROR(VLOOKUP($V318,CAPTURE_SITE_INFO!$B$3:$U$501,15,FALSE),"")</f>
        <v/>
      </c>
      <c r="AK318" s="1" t="str">
        <f>IFERROR(VLOOKUP($V318,CAPTURE_SITE_INFO!$B$3:$U$501,16,FALSE),"")</f>
        <v/>
      </c>
      <c r="AL318" s="1" t="str">
        <f>IFERROR(VLOOKUP($V318,CAPTURE_SITE_INFO!$B$3:$U$501,17,FALSE),"")</f>
        <v/>
      </c>
      <c r="AM318" s="1" t="str">
        <f>IFERROR(VLOOKUP($V318,CAPTURE_SITE_INFO!$B$3:$U$501,18,FALSE),"")</f>
        <v/>
      </c>
      <c r="AN318" s="1" t="str">
        <f>IFERROR(VLOOKUP($V318,CAPTURE_SITE_INFO!$B$3:$U$501,19,FALSE),"")</f>
        <v/>
      </c>
      <c r="AO318" s="1" t="str">
        <f>IFERROR(VLOOKUP($V318,CAPTURE_SITE_INFO!$B$3:$U$501,20,FALSE),"")</f>
        <v/>
      </c>
      <c r="AP318" s="1" t="str">
        <f>IFERROR(VLOOKUP($V318,CAPTURE_SITE_INFO!$B$3:$V$501,21,FALSE),"")</f>
        <v/>
      </c>
    </row>
    <row r="319" spans="1:42" x14ac:dyDescent="0.25">
      <c r="A319" s="1" t="str">
        <f t="shared" si="8"/>
        <v/>
      </c>
      <c r="B319" s="1" t="str">
        <f>IF(CAPTURE_DATA!O320="NOBATS___","NOBATS",IF(CAPTURE_DATA!O320="___","",CAPTURE_DATA!O320))</f>
        <v/>
      </c>
      <c r="C319" s="1" t="str">
        <f t="shared" si="9"/>
        <v/>
      </c>
      <c r="D319" s="1" t="str">
        <f>IF(CAPTURE_DATA!Q320 = 0,"",CAPTURE_DATA!Q320)</f>
        <v/>
      </c>
      <c r="E319" s="1" t="str">
        <f>IF(CAPTURE_DATA!R320 = 0,"",CAPTURE_DATA!R320)</f>
        <v/>
      </c>
      <c r="F319" s="1" t="str">
        <f>IF(CAPTURE_DATA!S320 = 0,"",CAPTURE_DATA!S320)</f>
        <v/>
      </c>
      <c r="G319" s="1" t="str">
        <f>IF(CAPTURE_DATA!T320=0,"",CAPTURE_DATA!T320)</f>
        <v/>
      </c>
      <c r="H319" s="1" t="str">
        <f>IF(CAPTURE_DATA!U320=0,"",CAPTURE_DATA!U320)</f>
        <v/>
      </c>
      <c r="I319" s="1" t="str">
        <f>IF(CAPTURE_DATA!V320=0,"",CAPTURE_DATA!V320)</f>
        <v/>
      </c>
      <c r="J319" s="1" t="str">
        <f>IF(CAPTURE_DATA!W320=0,"",CAPTURE_DATA!W320)</f>
        <v/>
      </c>
      <c r="K319" s="1" t="str">
        <f>IF(CAPTURE_DATA!X320="","",CAPTURE_DATA!X320)</f>
        <v/>
      </c>
      <c r="L319" s="1" t="str">
        <f>IF(CAPTURE_DATA!Y320="","",CAPTURE_DATA!Y320)</f>
        <v/>
      </c>
      <c r="M319" s="1" t="str">
        <f>IF(CAPTURE_DATA!Z320="","",CAPTURE_DATA!Z320)</f>
        <v/>
      </c>
      <c r="N319" s="1" t="str">
        <f>IF(CAPTURE_DATA!AA320=0,"",CAPTURE_DATA!AA320)</f>
        <v/>
      </c>
      <c r="O319" s="1" t="str">
        <f>IF(CAPTURE_DATA!AB320=0,"",CAPTURE_DATA!AB320)</f>
        <v/>
      </c>
      <c r="P319" s="1" t="str">
        <f>IF(CAPTURE_DATA!AC320="-","",CAPTURE_DATA!AC320)</f>
        <v/>
      </c>
      <c r="Q319" s="1" t="str">
        <f>IF(CAPTURE_DATA!AD320=0,"",CAPTURE_DATA!AD320)</f>
        <v/>
      </c>
      <c r="R319" s="1" t="str">
        <f>IF(CAPTURE_DATA!AE320=0,"",CAPTURE_DATA!AE320)</f>
        <v/>
      </c>
      <c r="S319" s="1" t="str">
        <f>IF(CAPTURE_DATA!AF320=0,"",CAPTURE_DATA!AF320)</f>
        <v/>
      </c>
      <c r="T319" s="16" t="str">
        <f>IF(B319="","",IF(B319="NBAT","",CAPTURE_DATA!A320))</f>
        <v/>
      </c>
      <c r="U319" s="1" t="str">
        <f>IF(CAPTURE_DATA!AG320=0,"",CAPTURE_DATA!AG320)</f>
        <v/>
      </c>
      <c r="V319" s="1" t="str">
        <f>IF(CAPTURE_DATA!AH320=0,"",CAPTURE_DATA!AH320)</f>
        <v/>
      </c>
      <c r="W319" s="1" t="str">
        <f>IFERROR(VLOOKUP(V319,CAPTURE_SITE_INFO!$B$3:$U$501,2,FALSE),"")</f>
        <v/>
      </c>
      <c r="X319" s="1" t="str">
        <f>IFERROR(VLOOKUP($V319,CAPTURE_SITE_INFO!$B$3:$U$501,3,FALSE),"")</f>
        <v/>
      </c>
      <c r="Y319" s="189" t="str">
        <f>IFERROR(VLOOKUP($V319,CAPTURE_SITE_INFO!$B$3:$U$501,4,FALSE),"")</f>
        <v/>
      </c>
      <c r="Z319" s="1" t="str">
        <f>IFERROR(VLOOKUP($V319,CAPTURE_SITE_INFO!$B$3:$U$501,5,FALSE),"")</f>
        <v/>
      </c>
      <c r="AA319" s="1" t="str">
        <f>IFERROR(VLOOKUP($V319,CAPTURE_SITE_INFO!$B$3:$U$501,6,FALSE),"")</f>
        <v/>
      </c>
      <c r="AB319" s="1" t="str">
        <f>IFERROR(VLOOKUP($V319,CAPTURE_SITE_INFO!$B$3:$U$501,7,FALSE),"")</f>
        <v/>
      </c>
      <c r="AC319" s="1" t="str">
        <f>IFERROR(VLOOKUP($V319,CAPTURE_SITE_INFO!$B$3:$U$501,8,FALSE),"")</f>
        <v/>
      </c>
      <c r="AD319" s="16" t="str">
        <f>IFERROR(VLOOKUP($V319,CAPTURE_SITE_INFO!$B$3:$U$501,9,FALSE),"")</f>
        <v/>
      </c>
      <c r="AE319" s="16" t="str">
        <f>IFERROR(VLOOKUP($V319,CAPTURE_SITE_INFO!$B$3:$U$501,10,FALSE),"")</f>
        <v/>
      </c>
      <c r="AF319" s="190" t="str">
        <f>IFERROR(VLOOKUP($V319,CAPTURE_SITE_INFO!$B$3:$U$501,11,FALSE),"")</f>
        <v/>
      </c>
      <c r="AG319" s="190" t="str">
        <f>IFERROR(VLOOKUP($V319,CAPTURE_SITE_INFO!$B$3:$U$501,12,FALSE),"")</f>
        <v/>
      </c>
      <c r="AH319" s="1" t="str">
        <f>IFERROR(VLOOKUP($V319,CAPTURE_SITE_INFO!$B$3:$U$501,13,FALSE),"")</f>
        <v/>
      </c>
      <c r="AI319" s="1" t="str">
        <f>IFERROR(VLOOKUP($V319,CAPTURE_SITE_INFO!$B$3:$U$501,14,FALSE),"")</f>
        <v/>
      </c>
      <c r="AJ319" s="1" t="str">
        <f>IFERROR(VLOOKUP($V319,CAPTURE_SITE_INFO!$B$3:$U$501,15,FALSE),"")</f>
        <v/>
      </c>
      <c r="AK319" s="1" t="str">
        <f>IFERROR(VLOOKUP($V319,CAPTURE_SITE_INFO!$B$3:$U$501,16,FALSE),"")</f>
        <v/>
      </c>
      <c r="AL319" s="1" t="str">
        <f>IFERROR(VLOOKUP($V319,CAPTURE_SITE_INFO!$B$3:$U$501,17,FALSE),"")</f>
        <v/>
      </c>
      <c r="AM319" s="1" t="str">
        <f>IFERROR(VLOOKUP($V319,CAPTURE_SITE_INFO!$B$3:$U$501,18,FALSE),"")</f>
        <v/>
      </c>
      <c r="AN319" s="1" t="str">
        <f>IFERROR(VLOOKUP($V319,CAPTURE_SITE_INFO!$B$3:$U$501,19,FALSE),"")</f>
        <v/>
      </c>
      <c r="AO319" s="1" t="str">
        <f>IFERROR(VLOOKUP($V319,CAPTURE_SITE_INFO!$B$3:$U$501,20,FALSE),"")</f>
        <v/>
      </c>
      <c r="AP319" s="1" t="str">
        <f>IFERROR(VLOOKUP($V319,CAPTURE_SITE_INFO!$B$3:$V$501,21,FALSE),"")</f>
        <v/>
      </c>
    </row>
    <row r="320" spans="1:42" x14ac:dyDescent="0.25">
      <c r="A320" s="1" t="str">
        <f t="shared" si="8"/>
        <v/>
      </c>
      <c r="B320" s="1" t="str">
        <f>IF(CAPTURE_DATA!O321="NOBATS___","NOBATS",IF(CAPTURE_DATA!O321="___","",CAPTURE_DATA!O321))</f>
        <v/>
      </c>
      <c r="C320" s="1" t="str">
        <f t="shared" si="9"/>
        <v/>
      </c>
      <c r="D320" s="1" t="str">
        <f>IF(CAPTURE_DATA!Q321 = 0,"",CAPTURE_DATA!Q321)</f>
        <v/>
      </c>
      <c r="E320" s="1" t="str">
        <f>IF(CAPTURE_DATA!R321 = 0,"",CAPTURE_DATA!R321)</f>
        <v/>
      </c>
      <c r="F320" s="1" t="str">
        <f>IF(CAPTURE_DATA!S321 = 0,"",CAPTURE_DATA!S321)</f>
        <v/>
      </c>
      <c r="G320" s="1" t="str">
        <f>IF(CAPTURE_DATA!T321=0,"",CAPTURE_DATA!T321)</f>
        <v/>
      </c>
      <c r="H320" s="1" t="str">
        <f>IF(CAPTURE_DATA!U321=0,"",CAPTURE_DATA!U321)</f>
        <v/>
      </c>
      <c r="I320" s="1" t="str">
        <f>IF(CAPTURE_DATA!V321=0,"",CAPTURE_DATA!V321)</f>
        <v/>
      </c>
      <c r="J320" s="1" t="str">
        <f>IF(CAPTURE_DATA!W321=0,"",CAPTURE_DATA!W321)</f>
        <v/>
      </c>
      <c r="K320" s="1" t="str">
        <f>IF(CAPTURE_DATA!X321="","",CAPTURE_DATA!X321)</f>
        <v/>
      </c>
      <c r="L320" s="1" t="str">
        <f>IF(CAPTURE_DATA!Y321="","",CAPTURE_DATA!Y321)</f>
        <v/>
      </c>
      <c r="M320" s="1" t="str">
        <f>IF(CAPTURE_DATA!Z321="","",CAPTURE_DATA!Z321)</f>
        <v/>
      </c>
      <c r="N320" s="1" t="str">
        <f>IF(CAPTURE_DATA!AA321=0,"",CAPTURE_DATA!AA321)</f>
        <v/>
      </c>
      <c r="O320" s="1" t="str">
        <f>IF(CAPTURE_DATA!AB321=0,"",CAPTURE_DATA!AB321)</f>
        <v/>
      </c>
      <c r="P320" s="1" t="str">
        <f>IF(CAPTURE_DATA!AC321="-","",CAPTURE_DATA!AC321)</f>
        <v/>
      </c>
      <c r="Q320" s="1" t="str">
        <f>IF(CAPTURE_DATA!AD321=0,"",CAPTURE_DATA!AD321)</f>
        <v/>
      </c>
      <c r="R320" s="1" t="str">
        <f>IF(CAPTURE_DATA!AE321=0,"",CAPTURE_DATA!AE321)</f>
        <v/>
      </c>
      <c r="S320" s="1" t="str">
        <f>IF(CAPTURE_DATA!AF321=0,"",CAPTURE_DATA!AF321)</f>
        <v/>
      </c>
      <c r="T320" s="16" t="str">
        <f>IF(B320="","",IF(B320="NBAT","",CAPTURE_DATA!A321))</f>
        <v/>
      </c>
      <c r="U320" s="1" t="str">
        <f>IF(CAPTURE_DATA!AG321=0,"",CAPTURE_DATA!AG321)</f>
        <v/>
      </c>
      <c r="V320" s="1" t="str">
        <f>IF(CAPTURE_DATA!AH321=0,"",CAPTURE_DATA!AH321)</f>
        <v/>
      </c>
      <c r="W320" s="1" t="str">
        <f>IFERROR(VLOOKUP(V320,CAPTURE_SITE_INFO!$B$3:$U$501,2,FALSE),"")</f>
        <v/>
      </c>
      <c r="X320" s="1" t="str">
        <f>IFERROR(VLOOKUP($V320,CAPTURE_SITE_INFO!$B$3:$U$501,3,FALSE),"")</f>
        <v/>
      </c>
      <c r="Y320" s="189" t="str">
        <f>IFERROR(VLOOKUP($V320,CAPTURE_SITE_INFO!$B$3:$U$501,4,FALSE),"")</f>
        <v/>
      </c>
      <c r="Z320" s="1" t="str">
        <f>IFERROR(VLOOKUP($V320,CAPTURE_SITE_INFO!$B$3:$U$501,5,FALSE),"")</f>
        <v/>
      </c>
      <c r="AA320" s="1" t="str">
        <f>IFERROR(VLOOKUP($V320,CAPTURE_SITE_INFO!$B$3:$U$501,6,FALSE),"")</f>
        <v/>
      </c>
      <c r="AB320" s="1" t="str">
        <f>IFERROR(VLOOKUP($V320,CAPTURE_SITE_INFO!$B$3:$U$501,7,FALSE),"")</f>
        <v/>
      </c>
      <c r="AC320" s="1" t="str">
        <f>IFERROR(VLOOKUP($V320,CAPTURE_SITE_INFO!$B$3:$U$501,8,FALSE),"")</f>
        <v/>
      </c>
      <c r="AD320" s="16" t="str">
        <f>IFERROR(VLOOKUP($V320,CAPTURE_SITE_INFO!$B$3:$U$501,9,FALSE),"")</f>
        <v/>
      </c>
      <c r="AE320" s="16" t="str">
        <f>IFERROR(VLOOKUP($V320,CAPTURE_SITE_INFO!$B$3:$U$501,10,FALSE),"")</f>
        <v/>
      </c>
      <c r="AF320" s="190" t="str">
        <f>IFERROR(VLOOKUP($V320,CAPTURE_SITE_INFO!$B$3:$U$501,11,FALSE),"")</f>
        <v/>
      </c>
      <c r="AG320" s="190" t="str">
        <f>IFERROR(VLOOKUP($V320,CAPTURE_SITE_INFO!$B$3:$U$501,12,FALSE),"")</f>
        <v/>
      </c>
      <c r="AH320" s="1" t="str">
        <f>IFERROR(VLOOKUP($V320,CAPTURE_SITE_INFO!$B$3:$U$501,13,FALSE),"")</f>
        <v/>
      </c>
      <c r="AI320" s="1" t="str">
        <f>IFERROR(VLOOKUP($V320,CAPTURE_SITE_INFO!$B$3:$U$501,14,FALSE),"")</f>
        <v/>
      </c>
      <c r="AJ320" s="1" t="str">
        <f>IFERROR(VLOOKUP($V320,CAPTURE_SITE_INFO!$B$3:$U$501,15,FALSE),"")</f>
        <v/>
      </c>
      <c r="AK320" s="1" t="str">
        <f>IFERROR(VLOOKUP($V320,CAPTURE_SITE_INFO!$B$3:$U$501,16,FALSE),"")</f>
        <v/>
      </c>
      <c r="AL320" s="1" t="str">
        <f>IFERROR(VLOOKUP($V320,CAPTURE_SITE_INFO!$B$3:$U$501,17,FALSE),"")</f>
        <v/>
      </c>
      <c r="AM320" s="1" t="str">
        <f>IFERROR(VLOOKUP($V320,CAPTURE_SITE_INFO!$B$3:$U$501,18,FALSE),"")</f>
        <v/>
      </c>
      <c r="AN320" s="1" t="str">
        <f>IFERROR(VLOOKUP($V320,CAPTURE_SITE_INFO!$B$3:$U$501,19,FALSE),"")</f>
        <v/>
      </c>
      <c r="AO320" s="1" t="str">
        <f>IFERROR(VLOOKUP($V320,CAPTURE_SITE_INFO!$B$3:$U$501,20,FALSE),"")</f>
        <v/>
      </c>
      <c r="AP320" s="1" t="str">
        <f>IFERROR(VLOOKUP($V320,CAPTURE_SITE_INFO!$B$3:$V$501,21,FALSE),"")</f>
        <v/>
      </c>
    </row>
    <row r="321" spans="1:42" x14ac:dyDescent="0.25">
      <c r="A321" s="1" t="str">
        <f t="shared" si="8"/>
        <v/>
      </c>
      <c r="B321" s="1" t="str">
        <f>IF(CAPTURE_DATA!O322="NOBATS___","NOBATS",IF(CAPTURE_DATA!O322="___","",CAPTURE_DATA!O322))</f>
        <v/>
      </c>
      <c r="C321" s="1" t="str">
        <f t="shared" si="9"/>
        <v/>
      </c>
      <c r="D321" s="1" t="str">
        <f>IF(CAPTURE_DATA!Q322 = 0,"",CAPTURE_DATA!Q322)</f>
        <v/>
      </c>
      <c r="E321" s="1" t="str">
        <f>IF(CAPTURE_DATA!R322 = 0,"",CAPTURE_DATA!R322)</f>
        <v/>
      </c>
      <c r="F321" s="1" t="str">
        <f>IF(CAPTURE_DATA!S322 = 0,"",CAPTURE_DATA!S322)</f>
        <v/>
      </c>
      <c r="G321" s="1" t="str">
        <f>IF(CAPTURE_DATA!T322=0,"",CAPTURE_DATA!T322)</f>
        <v/>
      </c>
      <c r="H321" s="1" t="str">
        <f>IF(CAPTURE_DATA!U322=0,"",CAPTURE_DATA!U322)</f>
        <v/>
      </c>
      <c r="I321" s="1" t="str">
        <f>IF(CAPTURE_DATA!V322=0,"",CAPTURE_DATA!V322)</f>
        <v/>
      </c>
      <c r="J321" s="1" t="str">
        <f>IF(CAPTURE_DATA!W322=0,"",CAPTURE_DATA!W322)</f>
        <v/>
      </c>
      <c r="K321" s="1" t="str">
        <f>IF(CAPTURE_DATA!X322="","",CAPTURE_DATA!X322)</f>
        <v/>
      </c>
      <c r="L321" s="1" t="str">
        <f>IF(CAPTURE_DATA!Y322="","",CAPTURE_DATA!Y322)</f>
        <v/>
      </c>
      <c r="M321" s="1" t="str">
        <f>IF(CAPTURE_DATA!Z322="","",CAPTURE_DATA!Z322)</f>
        <v/>
      </c>
      <c r="N321" s="1" t="str">
        <f>IF(CAPTURE_DATA!AA322=0,"",CAPTURE_DATA!AA322)</f>
        <v/>
      </c>
      <c r="O321" s="1" t="str">
        <f>IF(CAPTURE_DATA!AB322=0,"",CAPTURE_DATA!AB322)</f>
        <v/>
      </c>
      <c r="P321" s="1" t="str">
        <f>IF(CAPTURE_DATA!AC322="-","",CAPTURE_DATA!AC322)</f>
        <v/>
      </c>
      <c r="Q321" s="1" t="str">
        <f>IF(CAPTURE_DATA!AD322=0,"",CAPTURE_DATA!AD322)</f>
        <v/>
      </c>
      <c r="R321" s="1" t="str">
        <f>IF(CAPTURE_DATA!AE322=0,"",CAPTURE_DATA!AE322)</f>
        <v/>
      </c>
      <c r="S321" s="1" t="str">
        <f>IF(CAPTURE_DATA!AF322=0,"",CAPTURE_DATA!AF322)</f>
        <v/>
      </c>
      <c r="T321" s="16" t="str">
        <f>IF(B321="","",IF(B321="NBAT","",CAPTURE_DATA!A322))</f>
        <v/>
      </c>
      <c r="U321" s="1" t="str">
        <f>IF(CAPTURE_DATA!AG322=0,"",CAPTURE_DATA!AG322)</f>
        <v/>
      </c>
      <c r="V321" s="1" t="str">
        <f>IF(CAPTURE_DATA!AH322=0,"",CAPTURE_DATA!AH322)</f>
        <v/>
      </c>
      <c r="W321" s="1" t="str">
        <f>IFERROR(VLOOKUP(V321,CAPTURE_SITE_INFO!$B$3:$U$501,2,FALSE),"")</f>
        <v/>
      </c>
      <c r="X321" s="1" t="str">
        <f>IFERROR(VLOOKUP($V321,CAPTURE_SITE_INFO!$B$3:$U$501,3,FALSE),"")</f>
        <v/>
      </c>
      <c r="Y321" s="189" t="str">
        <f>IFERROR(VLOOKUP($V321,CAPTURE_SITE_INFO!$B$3:$U$501,4,FALSE),"")</f>
        <v/>
      </c>
      <c r="Z321" s="1" t="str">
        <f>IFERROR(VLOOKUP($V321,CAPTURE_SITE_INFO!$B$3:$U$501,5,FALSE),"")</f>
        <v/>
      </c>
      <c r="AA321" s="1" t="str">
        <f>IFERROR(VLOOKUP($V321,CAPTURE_SITE_INFO!$B$3:$U$501,6,FALSE),"")</f>
        <v/>
      </c>
      <c r="AB321" s="1" t="str">
        <f>IFERROR(VLOOKUP($V321,CAPTURE_SITE_INFO!$B$3:$U$501,7,FALSE),"")</f>
        <v/>
      </c>
      <c r="AC321" s="1" t="str">
        <f>IFERROR(VLOOKUP($V321,CAPTURE_SITE_INFO!$B$3:$U$501,8,FALSE),"")</f>
        <v/>
      </c>
      <c r="AD321" s="16" t="str">
        <f>IFERROR(VLOOKUP($V321,CAPTURE_SITE_INFO!$B$3:$U$501,9,FALSE),"")</f>
        <v/>
      </c>
      <c r="AE321" s="16" t="str">
        <f>IFERROR(VLOOKUP($V321,CAPTURE_SITE_INFO!$B$3:$U$501,10,FALSE),"")</f>
        <v/>
      </c>
      <c r="AF321" s="190" t="str">
        <f>IFERROR(VLOOKUP($V321,CAPTURE_SITE_INFO!$B$3:$U$501,11,FALSE),"")</f>
        <v/>
      </c>
      <c r="AG321" s="190" t="str">
        <f>IFERROR(VLOOKUP($V321,CAPTURE_SITE_INFO!$B$3:$U$501,12,FALSE),"")</f>
        <v/>
      </c>
      <c r="AH321" s="1" t="str">
        <f>IFERROR(VLOOKUP($V321,CAPTURE_SITE_INFO!$B$3:$U$501,13,FALSE),"")</f>
        <v/>
      </c>
      <c r="AI321" s="1" t="str">
        <f>IFERROR(VLOOKUP($V321,CAPTURE_SITE_INFO!$B$3:$U$501,14,FALSE),"")</f>
        <v/>
      </c>
      <c r="AJ321" s="1" t="str">
        <f>IFERROR(VLOOKUP($V321,CAPTURE_SITE_INFO!$B$3:$U$501,15,FALSE),"")</f>
        <v/>
      </c>
      <c r="AK321" s="1" t="str">
        <f>IFERROR(VLOOKUP($V321,CAPTURE_SITE_INFO!$B$3:$U$501,16,FALSE),"")</f>
        <v/>
      </c>
      <c r="AL321" s="1" t="str">
        <f>IFERROR(VLOOKUP($V321,CAPTURE_SITE_INFO!$B$3:$U$501,17,FALSE),"")</f>
        <v/>
      </c>
      <c r="AM321" s="1" t="str">
        <f>IFERROR(VLOOKUP($V321,CAPTURE_SITE_INFO!$B$3:$U$501,18,FALSE),"")</f>
        <v/>
      </c>
      <c r="AN321" s="1" t="str">
        <f>IFERROR(VLOOKUP($V321,CAPTURE_SITE_INFO!$B$3:$U$501,19,FALSE),"")</f>
        <v/>
      </c>
      <c r="AO321" s="1" t="str">
        <f>IFERROR(VLOOKUP($V321,CAPTURE_SITE_INFO!$B$3:$U$501,20,FALSE),"")</f>
        <v/>
      </c>
      <c r="AP321" s="1" t="str">
        <f>IFERROR(VLOOKUP($V321,CAPTURE_SITE_INFO!$B$3:$V$501,21,FALSE),"")</f>
        <v/>
      </c>
    </row>
    <row r="322" spans="1:42" x14ac:dyDescent="0.25">
      <c r="A322" s="1" t="str">
        <f t="shared" si="8"/>
        <v/>
      </c>
      <c r="B322" s="1" t="str">
        <f>IF(CAPTURE_DATA!O323="NOBATS___","NOBATS",IF(CAPTURE_DATA!O323="___","",CAPTURE_DATA!O323))</f>
        <v/>
      </c>
      <c r="C322" s="1" t="str">
        <f t="shared" si="9"/>
        <v/>
      </c>
      <c r="D322" s="1" t="str">
        <f>IF(CAPTURE_DATA!Q323 = 0,"",CAPTURE_DATA!Q323)</f>
        <v/>
      </c>
      <c r="E322" s="1" t="str">
        <f>IF(CAPTURE_DATA!R323 = 0,"",CAPTURE_DATA!R323)</f>
        <v/>
      </c>
      <c r="F322" s="1" t="str">
        <f>IF(CAPTURE_DATA!S323 = 0,"",CAPTURE_DATA!S323)</f>
        <v/>
      </c>
      <c r="G322" s="1" t="str">
        <f>IF(CAPTURE_DATA!T323=0,"",CAPTURE_DATA!T323)</f>
        <v/>
      </c>
      <c r="H322" s="1" t="str">
        <f>IF(CAPTURE_DATA!U323=0,"",CAPTURE_DATA!U323)</f>
        <v/>
      </c>
      <c r="I322" s="1" t="str">
        <f>IF(CAPTURE_DATA!V323=0,"",CAPTURE_DATA!V323)</f>
        <v/>
      </c>
      <c r="J322" s="1" t="str">
        <f>IF(CAPTURE_DATA!W323=0,"",CAPTURE_DATA!W323)</f>
        <v/>
      </c>
      <c r="K322" s="1" t="str">
        <f>IF(CAPTURE_DATA!X323="","",CAPTURE_DATA!X323)</f>
        <v/>
      </c>
      <c r="L322" s="1" t="str">
        <f>IF(CAPTURE_DATA!Y323="","",CAPTURE_DATA!Y323)</f>
        <v/>
      </c>
      <c r="M322" s="1" t="str">
        <f>IF(CAPTURE_DATA!Z323="","",CAPTURE_DATA!Z323)</f>
        <v/>
      </c>
      <c r="N322" s="1" t="str">
        <f>IF(CAPTURE_DATA!AA323=0,"",CAPTURE_DATA!AA323)</f>
        <v/>
      </c>
      <c r="O322" s="1" t="str">
        <f>IF(CAPTURE_DATA!AB323=0,"",CAPTURE_DATA!AB323)</f>
        <v/>
      </c>
      <c r="P322" s="1" t="str">
        <f>IF(CAPTURE_DATA!AC323="-","",CAPTURE_DATA!AC323)</f>
        <v/>
      </c>
      <c r="Q322" s="1" t="str">
        <f>IF(CAPTURE_DATA!AD323=0,"",CAPTURE_DATA!AD323)</f>
        <v/>
      </c>
      <c r="R322" s="1" t="str">
        <f>IF(CAPTURE_DATA!AE323=0,"",CAPTURE_DATA!AE323)</f>
        <v/>
      </c>
      <c r="S322" s="1" t="str">
        <f>IF(CAPTURE_DATA!AF323=0,"",CAPTURE_DATA!AF323)</f>
        <v/>
      </c>
      <c r="T322" s="16" t="str">
        <f>IF(B322="","",IF(B322="NBAT","",CAPTURE_DATA!A323))</f>
        <v/>
      </c>
      <c r="U322" s="1" t="str">
        <f>IF(CAPTURE_DATA!AG323=0,"",CAPTURE_DATA!AG323)</f>
        <v/>
      </c>
      <c r="V322" s="1" t="str">
        <f>IF(CAPTURE_DATA!AH323=0,"",CAPTURE_DATA!AH323)</f>
        <v/>
      </c>
      <c r="W322" s="1" t="str">
        <f>IFERROR(VLOOKUP(V322,CAPTURE_SITE_INFO!$B$3:$U$501,2,FALSE),"")</f>
        <v/>
      </c>
      <c r="X322" s="1" t="str">
        <f>IFERROR(VLOOKUP($V322,CAPTURE_SITE_INFO!$B$3:$U$501,3,FALSE),"")</f>
        <v/>
      </c>
      <c r="Y322" s="189" t="str">
        <f>IFERROR(VLOOKUP($V322,CAPTURE_SITE_INFO!$B$3:$U$501,4,FALSE),"")</f>
        <v/>
      </c>
      <c r="Z322" s="1" t="str">
        <f>IFERROR(VLOOKUP($V322,CAPTURE_SITE_INFO!$B$3:$U$501,5,FALSE),"")</f>
        <v/>
      </c>
      <c r="AA322" s="1" t="str">
        <f>IFERROR(VLOOKUP($V322,CAPTURE_SITE_INFO!$B$3:$U$501,6,FALSE),"")</f>
        <v/>
      </c>
      <c r="AB322" s="1" t="str">
        <f>IFERROR(VLOOKUP($V322,CAPTURE_SITE_INFO!$B$3:$U$501,7,FALSE),"")</f>
        <v/>
      </c>
      <c r="AC322" s="1" t="str">
        <f>IFERROR(VLOOKUP($V322,CAPTURE_SITE_INFO!$B$3:$U$501,8,FALSE),"")</f>
        <v/>
      </c>
      <c r="AD322" s="16" t="str">
        <f>IFERROR(VLOOKUP($V322,CAPTURE_SITE_INFO!$B$3:$U$501,9,FALSE),"")</f>
        <v/>
      </c>
      <c r="AE322" s="16" t="str">
        <f>IFERROR(VLOOKUP($V322,CAPTURE_SITE_INFO!$B$3:$U$501,10,FALSE),"")</f>
        <v/>
      </c>
      <c r="AF322" s="190" t="str">
        <f>IFERROR(VLOOKUP($V322,CAPTURE_SITE_INFO!$B$3:$U$501,11,FALSE),"")</f>
        <v/>
      </c>
      <c r="AG322" s="190" t="str">
        <f>IFERROR(VLOOKUP($V322,CAPTURE_SITE_INFO!$B$3:$U$501,12,FALSE),"")</f>
        <v/>
      </c>
      <c r="AH322" s="1" t="str">
        <f>IFERROR(VLOOKUP($V322,CAPTURE_SITE_INFO!$B$3:$U$501,13,FALSE),"")</f>
        <v/>
      </c>
      <c r="AI322" s="1" t="str">
        <f>IFERROR(VLOOKUP($V322,CAPTURE_SITE_INFO!$B$3:$U$501,14,FALSE),"")</f>
        <v/>
      </c>
      <c r="AJ322" s="1" t="str">
        <f>IFERROR(VLOOKUP($V322,CAPTURE_SITE_INFO!$B$3:$U$501,15,FALSE),"")</f>
        <v/>
      </c>
      <c r="AK322" s="1" t="str">
        <f>IFERROR(VLOOKUP($V322,CAPTURE_SITE_INFO!$B$3:$U$501,16,FALSE),"")</f>
        <v/>
      </c>
      <c r="AL322" s="1" t="str">
        <f>IFERROR(VLOOKUP($V322,CAPTURE_SITE_INFO!$B$3:$U$501,17,FALSE),"")</f>
        <v/>
      </c>
      <c r="AM322" s="1" t="str">
        <f>IFERROR(VLOOKUP($V322,CAPTURE_SITE_INFO!$B$3:$U$501,18,FALSE),"")</f>
        <v/>
      </c>
      <c r="AN322" s="1" t="str">
        <f>IFERROR(VLOOKUP($V322,CAPTURE_SITE_INFO!$B$3:$U$501,19,FALSE),"")</f>
        <v/>
      </c>
      <c r="AO322" s="1" t="str">
        <f>IFERROR(VLOOKUP($V322,CAPTURE_SITE_INFO!$B$3:$U$501,20,FALSE),"")</f>
        <v/>
      </c>
      <c r="AP322" s="1" t="str">
        <f>IFERROR(VLOOKUP($V322,CAPTURE_SITE_INFO!$B$3:$V$501,21,FALSE),"")</f>
        <v/>
      </c>
    </row>
    <row r="323" spans="1:42" x14ac:dyDescent="0.25">
      <c r="A323" s="1" t="str">
        <f t="shared" ref="A323:A386" si="10">IFERROR((CONCATENATE(((-1*TRUNC(X323, 4))*10000),((TRUNC(W323,4))*10000),"-",AB323)),"")</f>
        <v/>
      </c>
      <c r="B323" s="1" t="str">
        <f>IF(CAPTURE_DATA!O324="NOBATS___","NOBATS",IF(CAPTURE_DATA!O324="___","",CAPTURE_DATA!O324))</f>
        <v/>
      </c>
      <c r="C323" s="1" t="str">
        <f t="shared" ref="C323:C386" si="11">IF(S323="","",(CONCATENATE(S323,"-",AF323)))</f>
        <v/>
      </c>
      <c r="D323" s="1" t="str">
        <f>IF(CAPTURE_DATA!Q324 = 0,"",CAPTURE_DATA!Q324)</f>
        <v/>
      </c>
      <c r="E323" s="1" t="str">
        <f>IF(CAPTURE_DATA!R324 = 0,"",CAPTURE_DATA!R324)</f>
        <v/>
      </c>
      <c r="F323" s="1" t="str">
        <f>IF(CAPTURE_DATA!S324 = 0,"",CAPTURE_DATA!S324)</f>
        <v/>
      </c>
      <c r="G323" s="1" t="str">
        <f>IF(CAPTURE_DATA!T324=0,"",CAPTURE_DATA!T324)</f>
        <v/>
      </c>
      <c r="H323" s="1" t="str">
        <f>IF(CAPTURE_DATA!U324=0,"",CAPTURE_DATA!U324)</f>
        <v/>
      </c>
      <c r="I323" s="1" t="str">
        <f>IF(CAPTURE_DATA!V324=0,"",CAPTURE_DATA!V324)</f>
        <v/>
      </c>
      <c r="J323" s="1" t="str">
        <f>IF(CAPTURE_DATA!W324=0,"",CAPTURE_DATA!W324)</f>
        <v/>
      </c>
      <c r="K323" s="1" t="str">
        <f>IF(CAPTURE_DATA!X324="","",CAPTURE_DATA!X324)</f>
        <v/>
      </c>
      <c r="L323" s="1" t="str">
        <f>IF(CAPTURE_DATA!Y324="","",CAPTURE_DATA!Y324)</f>
        <v/>
      </c>
      <c r="M323" s="1" t="str">
        <f>IF(CAPTURE_DATA!Z324="","",CAPTURE_DATA!Z324)</f>
        <v/>
      </c>
      <c r="N323" s="1" t="str">
        <f>IF(CAPTURE_DATA!AA324=0,"",CAPTURE_DATA!AA324)</f>
        <v/>
      </c>
      <c r="O323" s="1" t="str">
        <f>IF(CAPTURE_DATA!AB324=0,"",CAPTURE_DATA!AB324)</f>
        <v/>
      </c>
      <c r="P323" s="1" t="str">
        <f>IF(CAPTURE_DATA!AC324="-","",CAPTURE_DATA!AC324)</f>
        <v/>
      </c>
      <c r="Q323" s="1" t="str">
        <f>IF(CAPTURE_DATA!AD324=0,"",CAPTURE_DATA!AD324)</f>
        <v/>
      </c>
      <c r="R323" s="1" t="str">
        <f>IF(CAPTURE_DATA!AE324=0,"",CAPTURE_DATA!AE324)</f>
        <v/>
      </c>
      <c r="S323" s="1" t="str">
        <f>IF(CAPTURE_DATA!AF324=0,"",CAPTURE_DATA!AF324)</f>
        <v/>
      </c>
      <c r="T323" s="16" t="str">
        <f>IF(B323="","",IF(B323="NBAT","",CAPTURE_DATA!A324))</f>
        <v/>
      </c>
      <c r="U323" s="1" t="str">
        <f>IF(CAPTURE_DATA!AG324=0,"",CAPTURE_DATA!AG324)</f>
        <v/>
      </c>
      <c r="V323" s="1" t="str">
        <f>IF(CAPTURE_DATA!AH324=0,"",CAPTURE_DATA!AH324)</f>
        <v/>
      </c>
      <c r="W323" s="1" t="str">
        <f>IFERROR(VLOOKUP(V323,CAPTURE_SITE_INFO!$B$3:$U$501,2,FALSE),"")</f>
        <v/>
      </c>
      <c r="X323" s="1" t="str">
        <f>IFERROR(VLOOKUP($V323,CAPTURE_SITE_INFO!$B$3:$U$501,3,FALSE),"")</f>
        <v/>
      </c>
      <c r="Y323" s="189" t="str">
        <f>IFERROR(VLOOKUP($V323,CAPTURE_SITE_INFO!$B$3:$U$501,4,FALSE),"")</f>
        <v/>
      </c>
      <c r="Z323" s="1" t="str">
        <f>IFERROR(VLOOKUP($V323,CAPTURE_SITE_INFO!$B$3:$U$501,5,FALSE),"")</f>
        <v/>
      </c>
      <c r="AA323" s="1" t="str">
        <f>IFERROR(VLOOKUP($V323,CAPTURE_SITE_INFO!$B$3:$U$501,6,FALSE),"")</f>
        <v/>
      </c>
      <c r="AB323" s="1" t="str">
        <f>IFERROR(VLOOKUP($V323,CAPTURE_SITE_INFO!$B$3:$U$501,7,FALSE),"")</f>
        <v/>
      </c>
      <c r="AC323" s="1" t="str">
        <f>IFERROR(VLOOKUP($V323,CAPTURE_SITE_INFO!$B$3:$U$501,8,FALSE),"")</f>
        <v/>
      </c>
      <c r="AD323" s="16" t="str">
        <f>IFERROR(VLOOKUP($V323,CAPTURE_SITE_INFO!$B$3:$U$501,9,FALSE),"")</f>
        <v/>
      </c>
      <c r="AE323" s="16" t="str">
        <f>IFERROR(VLOOKUP($V323,CAPTURE_SITE_INFO!$B$3:$U$501,10,FALSE),"")</f>
        <v/>
      </c>
      <c r="AF323" s="190" t="str">
        <f>IFERROR(VLOOKUP($V323,CAPTURE_SITE_INFO!$B$3:$U$501,11,FALSE),"")</f>
        <v/>
      </c>
      <c r="AG323" s="190" t="str">
        <f>IFERROR(VLOOKUP($V323,CAPTURE_SITE_INFO!$B$3:$U$501,12,FALSE),"")</f>
        <v/>
      </c>
      <c r="AH323" s="1" t="str">
        <f>IFERROR(VLOOKUP($V323,CAPTURE_SITE_INFO!$B$3:$U$501,13,FALSE),"")</f>
        <v/>
      </c>
      <c r="AI323" s="1" t="str">
        <f>IFERROR(VLOOKUP($V323,CAPTURE_SITE_INFO!$B$3:$U$501,14,FALSE),"")</f>
        <v/>
      </c>
      <c r="AJ323" s="1" t="str">
        <f>IFERROR(VLOOKUP($V323,CAPTURE_SITE_INFO!$B$3:$U$501,15,FALSE),"")</f>
        <v/>
      </c>
      <c r="AK323" s="1" t="str">
        <f>IFERROR(VLOOKUP($V323,CAPTURE_SITE_INFO!$B$3:$U$501,16,FALSE),"")</f>
        <v/>
      </c>
      <c r="AL323" s="1" t="str">
        <f>IFERROR(VLOOKUP($V323,CAPTURE_SITE_INFO!$B$3:$U$501,17,FALSE),"")</f>
        <v/>
      </c>
      <c r="AM323" s="1" t="str">
        <f>IFERROR(VLOOKUP($V323,CAPTURE_SITE_INFO!$B$3:$U$501,18,FALSE),"")</f>
        <v/>
      </c>
      <c r="AN323" s="1" t="str">
        <f>IFERROR(VLOOKUP($V323,CAPTURE_SITE_INFO!$B$3:$U$501,19,FALSE),"")</f>
        <v/>
      </c>
      <c r="AO323" s="1" t="str">
        <f>IFERROR(VLOOKUP($V323,CAPTURE_SITE_INFO!$B$3:$U$501,20,FALSE),"")</f>
        <v/>
      </c>
      <c r="AP323" s="1" t="str">
        <f>IFERROR(VLOOKUP($V323,CAPTURE_SITE_INFO!$B$3:$V$501,21,FALSE),"")</f>
        <v/>
      </c>
    </row>
    <row r="324" spans="1:42" x14ac:dyDescent="0.25">
      <c r="A324" s="1" t="str">
        <f t="shared" si="10"/>
        <v/>
      </c>
      <c r="B324" s="1" t="str">
        <f>IF(CAPTURE_DATA!O325="NOBATS___","NOBATS",IF(CAPTURE_DATA!O325="___","",CAPTURE_DATA!O325))</f>
        <v/>
      </c>
      <c r="C324" s="1" t="str">
        <f t="shared" si="11"/>
        <v/>
      </c>
      <c r="D324" s="1" t="str">
        <f>IF(CAPTURE_DATA!Q325 = 0,"",CAPTURE_DATA!Q325)</f>
        <v/>
      </c>
      <c r="E324" s="1" t="str">
        <f>IF(CAPTURE_DATA!R325 = 0,"",CAPTURE_DATA!R325)</f>
        <v/>
      </c>
      <c r="F324" s="1" t="str">
        <f>IF(CAPTURE_DATA!S325 = 0,"",CAPTURE_DATA!S325)</f>
        <v/>
      </c>
      <c r="G324" s="1" t="str">
        <f>IF(CAPTURE_DATA!T325=0,"",CAPTURE_DATA!T325)</f>
        <v/>
      </c>
      <c r="H324" s="1" t="str">
        <f>IF(CAPTURE_DATA!U325=0,"",CAPTURE_DATA!U325)</f>
        <v/>
      </c>
      <c r="I324" s="1" t="str">
        <f>IF(CAPTURE_DATA!V325=0,"",CAPTURE_DATA!V325)</f>
        <v/>
      </c>
      <c r="J324" s="1" t="str">
        <f>IF(CAPTURE_DATA!W325=0,"",CAPTURE_DATA!W325)</f>
        <v/>
      </c>
      <c r="K324" s="1" t="str">
        <f>IF(CAPTURE_DATA!X325="","",CAPTURE_DATA!X325)</f>
        <v/>
      </c>
      <c r="L324" s="1" t="str">
        <f>IF(CAPTURE_DATA!Y325="","",CAPTURE_DATA!Y325)</f>
        <v/>
      </c>
      <c r="M324" s="1" t="str">
        <f>IF(CAPTURE_DATA!Z325="","",CAPTURE_DATA!Z325)</f>
        <v/>
      </c>
      <c r="N324" s="1" t="str">
        <f>IF(CAPTURE_DATA!AA325=0,"",CAPTURE_DATA!AA325)</f>
        <v/>
      </c>
      <c r="O324" s="1" t="str">
        <f>IF(CAPTURE_DATA!AB325=0,"",CAPTURE_DATA!AB325)</f>
        <v/>
      </c>
      <c r="P324" s="1" t="str">
        <f>IF(CAPTURE_DATA!AC325="-","",CAPTURE_DATA!AC325)</f>
        <v/>
      </c>
      <c r="Q324" s="1" t="str">
        <f>IF(CAPTURE_DATA!AD325=0,"",CAPTURE_DATA!AD325)</f>
        <v/>
      </c>
      <c r="R324" s="1" t="str">
        <f>IF(CAPTURE_DATA!AE325=0,"",CAPTURE_DATA!AE325)</f>
        <v/>
      </c>
      <c r="S324" s="1" t="str">
        <f>IF(CAPTURE_DATA!AF325=0,"",CAPTURE_DATA!AF325)</f>
        <v/>
      </c>
      <c r="T324" s="16" t="str">
        <f>IF(B324="","",IF(B324="NBAT","",CAPTURE_DATA!A325))</f>
        <v/>
      </c>
      <c r="U324" s="1" t="str">
        <f>IF(CAPTURE_DATA!AG325=0,"",CAPTURE_DATA!AG325)</f>
        <v/>
      </c>
      <c r="V324" s="1" t="str">
        <f>IF(CAPTURE_DATA!AH325=0,"",CAPTURE_DATA!AH325)</f>
        <v/>
      </c>
      <c r="W324" s="1" t="str">
        <f>IFERROR(VLOOKUP(V324,CAPTURE_SITE_INFO!$B$3:$U$501,2,FALSE),"")</f>
        <v/>
      </c>
      <c r="X324" s="1" t="str">
        <f>IFERROR(VLOOKUP($V324,CAPTURE_SITE_INFO!$B$3:$U$501,3,FALSE),"")</f>
        <v/>
      </c>
      <c r="Y324" s="189" t="str">
        <f>IFERROR(VLOOKUP($V324,CAPTURE_SITE_INFO!$B$3:$U$501,4,FALSE),"")</f>
        <v/>
      </c>
      <c r="Z324" s="1" t="str">
        <f>IFERROR(VLOOKUP($V324,CAPTURE_SITE_INFO!$B$3:$U$501,5,FALSE),"")</f>
        <v/>
      </c>
      <c r="AA324" s="1" t="str">
        <f>IFERROR(VLOOKUP($V324,CAPTURE_SITE_INFO!$B$3:$U$501,6,FALSE),"")</f>
        <v/>
      </c>
      <c r="AB324" s="1" t="str">
        <f>IFERROR(VLOOKUP($V324,CAPTURE_SITE_INFO!$B$3:$U$501,7,FALSE),"")</f>
        <v/>
      </c>
      <c r="AC324" s="1" t="str">
        <f>IFERROR(VLOOKUP($V324,CAPTURE_SITE_INFO!$B$3:$U$501,8,FALSE),"")</f>
        <v/>
      </c>
      <c r="AD324" s="16" t="str">
        <f>IFERROR(VLOOKUP($V324,CAPTURE_SITE_INFO!$B$3:$U$501,9,FALSE),"")</f>
        <v/>
      </c>
      <c r="AE324" s="16" t="str">
        <f>IFERROR(VLOOKUP($V324,CAPTURE_SITE_INFO!$B$3:$U$501,10,FALSE),"")</f>
        <v/>
      </c>
      <c r="AF324" s="190" t="str">
        <f>IFERROR(VLOOKUP($V324,CAPTURE_SITE_INFO!$B$3:$U$501,11,FALSE),"")</f>
        <v/>
      </c>
      <c r="AG324" s="190" t="str">
        <f>IFERROR(VLOOKUP($V324,CAPTURE_SITE_INFO!$B$3:$U$501,12,FALSE),"")</f>
        <v/>
      </c>
      <c r="AH324" s="1" t="str">
        <f>IFERROR(VLOOKUP($V324,CAPTURE_SITE_INFO!$B$3:$U$501,13,FALSE),"")</f>
        <v/>
      </c>
      <c r="AI324" s="1" t="str">
        <f>IFERROR(VLOOKUP($V324,CAPTURE_SITE_INFO!$B$3:$U$501,14,FALSE),"")</f>
        <v/>
      </c>
      <c r="AJ324" s="1" t="str">
        <f>IFERROR(VLOOKUP($V324,CAPTURE_SITE_INFO!$B$3:$U$501,15,FALSE),"")</f>
        <v/>
      </c>
      <c r="AK324" s="1" t="str">
        <f>IFERROR(VLOOKUP($V324,CAPTURE_SITE_INFO!$B$3:$U$501,16,FALSE),"")</f>
        <v/>
      </c>
      <c r="AL324" s="1" t="str">
        <f>IFERROR(VLOOKUP($V324,CAPTURE_SITE_INFO!$B$3:$U$501,17,FALSE),"")</f>
        <v/>
      </c>
      <c r="AM324" s="1" t="str">
        <f>IFERROR(VLOOKUP($V324,CAPTURE_SITE_INFO!$B$3:$U$501,18,FALSE),"")</f>
        <v/>
      </c>
      <c r="AN324" s="1" t="str">
        <f>IFERROR(VLOOKUP($V324,CAPTURE_SITE_INFO!$B$3:$U$501,19,FALSE),"")</f>
        <v/>
      </c>
      <c r="AO324" s="1" t="str">
        <f>IFERROR(VLOOKUP($V324,CAPTURE_SITE_INFO!$B$3:$U$501,20,FALSE),"")</f>
        <v/>
      </c>
      <c r="AP324" s="1" t="str">
        <f>IFERROR(VLOOKUP($V324,CAPTURE_SITE_INFO!$B$3:$V$501,21,FALSE),"")</f>
        <v/>
      </c>
    </row>
    <row r="325" spans="1:42" x14ac:dyDescent="0.25">
      <c r="A325" s="1" t="str">
        <f t="shared" si="10"/>
        <v/>
      </c>
      <c r="B325" s="1" t="str">
        <f>IF(CAPTURE_DATA!O326="NOBATS___","NOBATS",IF(CAPTURE_DATA!O326="___","",CAPTURE_DATA!O326))</f>
        <v/>
      </c>
      <c r="C325" s="1" t="str">
        <f t="shared" si="11"/>
        <v/>
      </c>
      <c r="D325" s="1" t="str">
        <f>IF(CAPTURE_DATA!Q326 = 0,"",CAPTURE_DATA!Q326)</f>
        <v/>
      </c>
      <c r="E325" s="1" t="str">
        <f>IF(CAPTURE_DATA!R326 = 0,"",CAPTURE_DATA!R326)</f>
        <v/>
      </c>
      <c r="F325" s="1" t="str">
        <f>IF(CAPTURE_DATA!S326 = 0,"",CAPTURE_DATA!S326)</f>
        <v/>
      </c>
      <c r="G325" s="1" t="str">
        <f>IF(CAPTURE_DATA!T326=0,"",CAPTURE_DATA!T326)</f>
        <v/>
      </c>
      <c r="H325" s="1" t="str">
        <f>IF(CAPTURE_DATA!U326=0,"",CAPTURE_DATA!U326)</f>
        <v/>
      </c>
      <c r="I325" s="1" t="str">
        <f>IF(CAPTURE_DATA!V326=0,"",CAPTURE_DATA!V326)</f>
        <v/>
      </c>
      <c r="J325" s="1" t="str">
        <f>IF(CAPTURE_DATA!W326=0,"",CAPTURE_DATA!W326)</f>
        <v/>
      </c>
      <c r="K325" s="1" t="str">
        <f>IF(CAPTURE_DATA!X326="","",CAPTURE_DATA!X326)</f>
        <v/>
      </c>
      <c r="L325" s="1" t="str">
        <f>IF(CAPTURE_DATA!Y326="","",CAPTURE_DATA!Y326)</f>
        <v/>
      </c>
      <c r="M325" s="1" t="str">
        <f>IF(CAPTURE_DATA!Z326="","",CAPTURE_DATA!Z326)</f>
        <v/>
      </c>
      <c r="N325" s="1" t="str">
        <f>IF(CAPTURE_DATA!AA326=0,"",CAPTURE_DATA!AA326)</f>
        <v/>
      </c>
      <c r="O325" s="1" t="str">
        <f>IF(CAPTURE_DATA!AB326=0,"",CAPTURE_DATA!AB326)</f>
        <v/>
      </c>
      <c r="P325" s="1" t="str">
        <f>IF(CAPTURE_DATA!AC326="-","",CAPTURE_DATA!AC326)</f>
        <v/>
      </c>
      <c r="Q325" s="1" t="str">
        <f>IF(CAPTURE_DATA!AD326=0,"",CAPTURE_DATA!AD326)</f>
        <v/>
      </c>
      <c r="R325" s="1" t="str">
        <f>IF(CAPTURE_DATA!AE326=0,"",CAPTURE_DATA!AE326)</f>
        <v/>
      </c>
      <c r="S325" s="1" t="str">
        <f>IF(CAPTURE_DATA!AF326=0,"",CAPTURE_DATA!AF326)</f>
        <v/>
      </c>
      <c r="T325" s="16" t="str">
        <f>IF(B325="","",IF(B325="NBAT","",CAPTURE_DATA!A326))</f>
        <v/>
      </c>
      <c r="U325" s="1" t="str">
        <f>IF(CAPTURE_DATA!AG326=0,"",CAPTURE_DATA!AG326)</f>
        <v/>
      </c>
      <c r="V325" s="1" t="str">
        <f>IF(CAPTURE_DATA!AH326=0,"",CAPTURE_DATA!AH326)</f>
        <v/>
      </c>
      <c r="W325" s="1" t="str">
        <f>IFERROR(VLOOKUP(V325,CAPTURE_SITE_INFO!$B$3:$U$501,2,FALSE),"")</f>
        <v/>
      </c>
      <c r="X325" s="1" t="str">
        <f>IFERROR(VLOOKUP($V325,CAPTURE_SITE_INFO!$B$3:$U$501,3,FALSE),"")</f>
        <v/>
      </c>
      <c r="Y325" s="189" t="str">
        <f>IFERROR(VLOOKUP($V325,CAPTURE_SITE_INFO!$B$3:$U$501,4,FALSE),"")</f>
        <v/>
      </c>
      <c r="Z325" s="1" t="str">
        <f>IFERROR(VLOOKUP($V325,CAPTURE_SITE_INFO!$B$3:$U$501,5,FALSE),"")</f>
        <v/>
      </c>
      <c r="AA325" s="1" t="str">
        <f>IFERROR(VLOOKUP($V325,CAPTURE_SITE_INFO!$B$3:$U$501,6,FALSE),"")</f>
        <v/>
      </c>
      <c r="AB325" s="1" t="str">
        <f>IFERROR(VLOOKUP($V325,CAPTURE_SITE_INFO!$B$3:$U$501,7,FALSE),"")</f>
        <v/>
      </c>
      <c r="AC325" s="1" t="str">
        <f>IFERROR(VLOOKUP($V325,CAPTURE_SITE_INFO!$B$3:$U$501,8,FALSE),"")</f>
        <v/>
      </c>
      <c r="AD325" s="16" t="str">
        <f>IFERROR(VLOOKUP($V325,CAPTURE_SITE_INFO!$B$3:$U$501,9,FALSE),"")</f>
        <v/>
      </c>
      <c r="AE325" s="16" t="str">
        <f>IFERROR(VLOOKUP($V325,CAPTURE_SITE_INFO!$B$3:$U$501,10,FALSE),"")</f>
        <v/>
      </c>
      <c r="AF325" s="190" t="str">
        <f>IFERROR(VLOOKUP($V325,CAPTURE_SITE_INFO!$B$3:$U$501,11,FALSE),"")</f>
        <v/>
      </c>
      <c r="AG325" s="190" t="str">
        <f>IFERROR(VLOOKUP($V325,CAPTURE_SITE_INFO!$B$3:$U$501,12,FALSE),"")</f>
        <v/>
      </c>
      <c r="AH325" s="1" t="str">
        <f>IFERROR(VLOOKUP($V325,CAPTURE_SITE_INFO!$B$3:$U$501,13,FALSE),"")</f>
        <v/>
      </c>
      <c r="AI325" s="1" t="str">
        <f>IFERROR(VLOOKUP($V325,CAPTURE_SITE_INFO!$B$3:$U$501,14,FALSE),"")</f>
        <v/>
      </c>
      <c r="AJ325" s="1" t="str">
        <f>IFERROR(VLOOKUP($V325,CAPTURE_SITE_INFO!$B$3:$U$501,15,FALSE),"")</f>
        <v/>
      </c>
      <c r="AK325" s="1" t="str">
        <f>IFERROR(VLOOKUP($V325,CAPTURE_SITE_INFO!$B$3:$U$501,16,FALSE),"")</f>
        <v/>
      </c>
      <c r="AL325" s="1" t="str">
        <f>IFERROR(VLOOKUP($V325,CAPTURE_SITE_INFO!$B$3:$U$501,17,FALSE),"")</f>
        <v/>
      </c>
      <c r="AM325" s="1" t="str">
        <f>IFERROR(VLOOKUP($V325,CAPTURE_SITE_INFO!$B$3:$U$501,18,FALSE),"")</f>
        <v/>
      </c>
      <c r="AN325" s="1" t="str">
        <f>IFERROR(VLOOKUP($V325,CAPTURE_SITE_INFO!$B$3:$U$501,19,FALSE),"")</f>
        <v/>
      </c>
      <c r="AO325" s="1" t="str">
        <f>IFERROR(VLOOKUP($V325,CAPTURE_SITE_INFO!$B$3:$U$501,20,FALSE),"")</f>
        <v/>
      </c>
      <c r="AP325" s="1" t="str">
        <f>IFERROR(VLOOKUP($V325,CAPTURE_SITE_INFO!$B$3:$V$501,21,FALSE),"")</f>
        <v/>
      </c>
    </row>
    <row r="326" spans="1:42" x14ac:dyDescent="0.25">
      <c r="A326" s="1" t="str">
        <f t="shared" si="10"/>
        <v/>
      </c>
      <c r="B326" s="1" t="str">
        <f>IF(CAPTURE_DATA!O327="NOBATS___","NOBATS",IF(CAPTURE_DATA!O327="___","",CAPTURE_DATA!O327))</f>
        <v/>
      </c>
      <c r="C326" s="1" t="str">
        <f t="shared" si="11"/>
        <v/>
      </c>
      <c r="D326" s="1" t="str">
        <f>IF(CAPTURE_DATA!Q327 = 0,"",CAPTURE_DATA!Q327)</f>
        <v/>
      </c>
      <c r="E326" s="1" t="str">
        <f>IF(CAPTURE_DATA!R327 = 0,"",CAPTURE_DATA!R327)</f>
        <v/>
      </c>
      <c r="F326" s="1" t="str">
        <f>IF(CAPTURE_DATA!S327 = 0,"",CAPTURE_DATA!S327)</f>
        <v/>
      </c>
      <c r="G326" s="1" t="str">
        <f>IF(CAPTURE_DATA!T327=0,"",CAPTURE_DATA!T327)</f>
        <v/>
      </c>
      <c r="H326" s="1" t="str">
        <f>IF(CAPTURE_DATA!U327=0,"",CAPTURE_DATA!U327)</f>
        <v/>
      </c>
      <c r="I326" s="1" t="str">
        <f>IF(CAPTURE_DATA!V327=0,"",CAPTURE_DATA!V327)</f>
        <v/>
      </c>
      <c r="J326" s="1" t="str">
        <f>IF(CAPTURE_DATA!W327=0,"",CAPTURE_DATA!W327)</f>
        <v/>
      </c>
      <c r="K326" s="1" t="str">
        <f>IF(CAPTURE_DATA!X327="","",CAPTURE_DATA!X327)</f>
        <v/>
      </c>
      <c r="L326" s="1" t="str">
        <f>IF(CAPTURE_DATA!Y327="","",CAPTURE_DATA!Y327)</f>
        <v/>
      </c>
      <c r="M326" s="1" t="str">
        <f>IF(CAPTURE_DATA!Z327="","",CAPTURE_DATA!Z327)</f>
        <v/>
      </c>
      <c r="N326" s="1" t="str">
        <f>IF(CAPTURE_DATA!AA327=0,"",CAPTURE_DATA!AA327)</f>
        <v/>
      </c>
      <c r="O326" s="1" t="str">
        <f>IF(CAPTURE_DATA!AB327=0,"",CAPTURE_DATA!AB327)</f>
        <v/>
      </c>
      <c r="P326" s="1" t="str">
        <f>IF(CAPTURE_DATA!AC327="-","",CAPTURE_DATA!AC327)</f>
        <v/>
      </c>
      <c r="Q326" s="1" t="str">
        <f>IF(CAPTURE_DATA!AD327=0,"",CAPTURE_DATA!AD327)</f>
        <v/>
      </c>
      <c r="R326" s="1" t="str">
        <f>IF(CAPTURE_DATA!AE327=0,"",CAPTURE_DATA!AE327)</f>
        <v/>
      </c>
      <c r="S326" s="1" t="str">
        <f>IF(CAPTURE_DATA!AF327=0,"",CAPTURE_DATA!AF327)</f>
        <v/>
      </c>
      <c r="T326" s="16" t="str">
        <f>IF(B326="","",IF(B326="NBAT","",CAPTURE_DATA!A327))</f>
        <v/>
      </c>
      <c r="U326" s="1" t="str">
        <f>IF(CAPTURE_DATA!AG327=0,"",CAPTURE_DATA!AG327)</f>
        <v/>
      </c>
      <c r="V326" s="1" t="str">
        <f>IF(CAPTURE_DATA!AH327=0,"",CAPTURE_DATA!AH327)</f>
        <v/>
      </c>
      <c r="W326" s="1" t="str">
        <f>IFERROR(VLOOKUP(V326,CAPTURE_SITE_INFO!$B$3:$U$501,2,FALSE),"")</f>
        <v/>
      </c>
      <c r="X326" s="1" t="str">
        <f>IFERROR(VLOOKUP($V326,CAPTURE_SITE_INFO!$B$3:$U$501,3,FALSE),"")</f>
        <v/>
      </c>
      <c r="Y326" s="189" t="str">
        <f>IFERROR(VLOOKUP($V326,CAPTURE_SITE_INFO!$B$3:$U$501,4,FALSE),"")</f>
        <v/>
      </c>
      <c r="Z326" s="1" t="str">
        <f>IFERROR(VLOOKUP($V326,CAPTURE_SITE_INFO!$B$3:$U$501,5,FALSE),"")</f>
        <v/>
      </c>
      <c r="AA326" s="1" t="str">
        <f>IFERROR(VLOOKUP($V326,CAPTURE_SITE_INFO!$B$3:$U$501,6,FALSE),"")</f>
        <v/>
      </c>
      <c r="AB326" s="1" t="str">
        <f>IFERROR(VLOOKUP($V326,CAPTURE_SITE_INFO!$B$3:$U$501,7,FALSE),"")</f>
        <v/>
      </c>
      <c r="AC326" s="1" t="str">
        <f>IFERROR(VLOOKUP($V326,CAPTURE_SITE_INFO!$B$3:$U$501,8,FALSE),"")</f>
        <v/>
      </c>
      <c r="AD326" s="16" t="str">
        <f>IFERROR(VLOOKUP($V326,CAPTURE_SITE_INFO!$B$3:$U$501,9,FALSE),"")</f>
        <v/>
      </c>
      <c r="AE326" s="16" t="str">
        <f>IFERROR(VLOOKUP($V326,CAPTURE_SITE_INFO!$B$3:$U$501,10,FALSE),"")</f>
        <v/>
      </c>
      <c r="AF326" s="190" t="str">
        <f>IFERROR(VLOOKUP($V326,CAPTURE_SITE_INFO!$B$3:$U$501,11,FALSE),"")</f>
        <v/>
      </c>
      <c r="AG326" s="190" t="str">
        <f>IFERROR(VLOOKUP($V326,CAPTURE_SITE_INFO!$B$3:$U$501,12,FALSE),"")</f>
        <v/>
      </c>
      <c r="AH326" s="1" t="str">
        <f>IFERROR(VLOOKUP($V326,CAPTURE_SITE_INFO!$B$3:$U$501,13,FALSE),"")</f>
        <v/>
      </c>
      <c r="AI326" s="1" t="str">
        <f>IFERROR(VLOOKUP($V326,CAPTURE_SITE_INFO!$B$3:$U$501,14,FALSE),"")</f>
        <v/>
      </c>
      <c r="AJ326" s="1" t="str">
        <f>IFERROR(VLOOKUP($V326,CAPTURE_SITE_INFO!$B$3:$U$501,15,FALSE),"")</f>
        <v/>
      </c>
      <c r="AK326" s="1" t="str">
        <f>IFERROR(VLOOKUP($V326,CAPTURE_SITE_INFO!$B$3:$U$501,16,FALSE),"")</f>
        <v/>
      </c>
      <c r="AL326" s="1" t="str">
        <f>IFERROR(VLOOKUP($V326,CAPTURE_SITE_INFO!$B$3:$U$501,17,FALSE),"")</f>
        <v/>
      </c>
      <c r="AM326" s="1" t="str">
        <f>IFERROR(VLOOKUP($V326,CAPTURE_SITE_INFO!$B$3:$U$501,18,FALSE),"")</f>
        <v/>
      </c>
      <c r="AN326" s="1" t="str">
        <f>IFERROR(VLOOKUP($V326,CAPTURE_SITE_INFO!$B$3:$U$501,19,FALSE),"")</f>
        <v/>
      </c>
      <c r="AO326" s="1" t="str">
        <f>IFERROR(VLOOKUP($V326,CAPTURE_SITE_INFO!$B$3:$U$501,20,FALSE),"")</f>
        <v/>
      </c>
      <c r="AP326" s="1" t="str">
        <f>IFERROR(VLOOKUP($V326,CAPTURE_SITE_INFO!$B$3:$V$501,21,FALSE),"")</f>
        <v/>
      </c>
    </row>
    <row r="327" spans="1:42" x14ac:dyDescent="0.25">
      <c r="A327" s="1" t="str">
        <f t="shared" si="10"/>
        <v/>
      </c>
      <c r="B327" s="1" t="str">
        <f>IF(CAPTURE_DATA!O328="NOBATS___","NOBATS",IF(CAPTURE_DATA!O328="___","",CAPTURE_DATA!O328))</f>
        <v/>
      </c>
      <c r="C327" s="1" t="str">
        <f t="shared" si="11"/>
        <v/>
      </c>
      <c r="D327" s="1" t="str">
        <f>IF(CAPTURE_DATA!Q328 = 0,"",CAPTURE_DATA!Q328)</f>
        <v/>
      </c>
      <c r="E327" s="1" t="str">
        <f>IF(CAPTURE_DATA!R328 = 0,"",CAPTURE_DATA!R328)</f>
        <v/>
      </c>
      <c r="F327" s="1" t="str">
        <f>IF(CAPTURE_DATA!S328 = 0,"",CAPTURE_DATA!S328)</f>
        <v/>
      </c>
      <c r="G327" s="1" t="str">
        <f>IF(CAPTURE_DATA!T328=0,"",CAPTURE_DATA!T328)</f>
        <v/>
      </c>
      <c r="H327" s="1" t="str">
        <f>IF(CAPTURE_DATA!U328=0,"",CAPTURE_DATA!U328)</f>
        <v/>
      </c>
      <c r="I327" s="1" t="str">
        <f>IF(CAPTURE_DATA!V328=0,"",CAPTURE_DATA!V328)</f>
        <v/>
      </c>
      <c r="J327" s="1" t="str">
        <f>IF(CAPTURE_DATA!W328=0,"",CAPTURE_DATA!W328)</f>
        <v/>
      </c>
      <c r="K327" s="1" t="str">
        <f>IF(CAPTURE_DATA!X328="","",CAPTURE_DATA!X328)</f>
        <v/>
      </c>
      <c r="L327" s="1" t="str">
        <f>IF(CAPTURE_DATA!Y328="","",CAPTURE_DATA!Y328)</f>
        <v/>
      </c>
      <c r="M327" s="1" t="str">
        <f>IF(CAPTURE_DATA!Z328="","",CAPTURE_DATA!Z328)</f>
        <v/>
      </c>
      <c r="N327" s="1" t="str">
        <f>IF(CAPTURE_DATA!AA328=0,"",CAPTURE_DATA!AA328)</f>
        <v/>
      </c>
      <c r="O327" s="1" t="str">
        <f>IF(CAPTURE_DATA!AB328=0,"",CAPTURE_DATA!AB328)</f>
        <v/>
      </c>
      <c r="P327" s="1" t="str">
        <f>IF(CAPTURE_DATA!AC328="-","",CAPTURE_DATA!AC328)</f>
        <v/>
      </c>
      <c r="Q327" s="1" t="str">
        <f>IF(CAPTURE_DATA!AD328=0,"",CAPTURE_DATA!AD328)</f>
        <v/>
      </c>
      <c r="R327" s="1" t="str">
        <f>IF(CAPTURE_DATA!AE328=0,"",CAPTURE_DATA!AE328)</f>
        <v/>
      </c>
      <c r="S327" s="1" t="str">
        <f>IF(CAPTURE_DATA!AF328=0,"",CAPTURE_DATA!AF328)</f>
        <v/>
      </c>
      <c r="T327" s="16" t="str">
        <f>IF(B327="","",IF(B327="NBAT","",CAPTURE_DATA!A328))</f>
        <v/>
      </c>
      <c r="U327" s="1" t="str">
        <f>IF(CAPTURE_DATA!AG328=0,"",CAPTURE_DATA!AG328)</f>
        <v/>
      </c>
      <c r="V327" s="1" t="str">
        <f>IF(CAPTURE_DATA!AH328=0,"",CAPTURE_DATA!AH328)</f>
        <v/>
      </c>
      <c r="W327" s="1" t="str">
        <f>IFERROR(VLOOKUP(V327,CAPTURE_SITE_INFO!$B$3:$U$501,2,FALSE),"")</f>
        <v/>
      </c>
      <c r="X327" s="1" t="str">
        <f>IFERROR(VLOOKUP($V327,CAPTURE_SITE_INFO!$B$3:$U$501,3,FALSE),"")</f>
        <v/>
      </c>
      <c r="Y327" s="189" t="str">
        <f>IFERROR(VLOOKUP($V327,CAPTURE_SITE_INFO!$B$3:$U$501,4,FALSE),"")</f>
        <v/>
      </c>
      <c r="Z327" s="1" t="str">
        <f>IFERROR(VLOOKUP($V327,CAPTURE_SITE_INFO!$B$3:$U$501,5,FALSE),"")</f>
        <v/>
      </c>
      <c r="AA327" s="1" t="str">
        <f>IFERROR(VLOOKUP($V327,CAPTURE_SITE_INFO!$B$3:$U$501,6,FALSE),"")</f>
        <v/>
      </c>
      <c r="AB327" s="1" t="str">
        <f>IFERROR(VLOOKUP($V327,CAPTURE_SITE_INFO!$B$3:$U$501,7,FALSE),"")</f>
        <v/>
      </c>
      <c r="AC327" s="1" t="str">
        <f>IFERROR(VLOOKUP($V327,CAPTURE_SITE_INFO!$B$3:$U$501,8,FALSE),"")</f>
        <v/>
      </c>
      <c r="AD327" s="16" t="str">
        <f>IFERROR(VLOOKUP($V327,CAPTURE_SITE_INFO!$B$3:$U$501,9,FALSE),"")</f>
        <v/>
      </c>
      <c r="AE327" s="16" t="str">
        <f>IFERROR(VLOOKUP($V327,CAPTURE_SITE_INFO!$B$3:$U$501,10,FALSE),"")</f>
        <v/>
      </c>
      <c r="AF327" s="190" t="str">
        <f>IFERROR(VLOOKUP($V327,CAPTURE_SITE_INFO!$B$3:$U$501,11,FALSE),"")</f>
        <v/>
      </c>
      <c r="AG327" s="190" t="str">
        <f>IFERROR(VLOOKUP($V327,CAPTURE_SITE_INFO!$B$3:$U$501,12,FALSE),"")</f>
        <v/>
      </c>
      <c r="AH327" s="1" t="str">
        <f>IFERROR(VLOOKUP($V327,CAPTURE_SITE_INFO!$B$3:$U$501,13,FALSE),"")</f>
        <v/>
      </c>
      <c r="AI327" s="1" t="str">
        <f>IFERROR(VLOOKUP($V327,CAPTURE_SITE_INFO!$B$3:$U$501,14,FALSE),"")</f>
        <v/>
      </c>
      <c r="AJ327" s="1" t="str">
        <f>IFERROR(VLOOKUP($V327,CAPTURE_SITE_INFO!$B$3:$U$501,15,FALSE),"")</f>
        <v/>
      </c>
      <c r="AK327" s="1" t="str">
        <f>IFERROR(VLOOKUP($V327,CAPTURE_SITE_INFO!$B$3:$U$501,16,FALSE),"")</f>
        <v/>
      </c>
      <c r="AL327" s="1" t="str">
        <f>IFERROR(VLOOKUP($V327,CAPTURE_SITE_INFO!$B$3:$U$501,17,FALSE),"")</f>
        <v/>
      </c>
      <c r="AM327" s="1" t="str">
        <f>IFERROR(VLOOKUP($V327,CAPTURE_SITE_INFO!$B$3:$U$501,18,FALSE),"")</f>
        <v/>
      </c>
      <c r="AN327" s="1" t="str">
        <f>IFERROR(VLOOKUP($V327,CAPTURE_SITE_INFO!$B$3:$U$501,19,FALSE),"")</f>
        <v/>
      </c>
      <c r="AO327" s="1" t="str">
        <f>IFERROR(VLOOKUP($V327,CAPTURE_SITE_INFO!$B$3:$U$501,20,FALSE),"")</f>
        <v/>
      </c>
      <c r="AP327" s="1" t="str">
        <f>IFERROR(VLOOKUP($V327,CAPTURE_SITE_INFO!$B$3:$V$501,21,FALSE),"")</f>
        <v/>
      </c>
    </row>
    <row r="328" spans="1:42" x14ac:dyDescent="0.25">
      <c r="A328" s="1" t="str">
        <f t="shared" si="10"/>
        <v/>
      </c>
      <c r="B328" s="1" t="str">
        <f>IF(CAPTURE_DATA!O329="NOBATS___","NOBATS",IF(CAPTURE_DATA!O329="___","",CAPTURE_DATA!O329))</f>
        <v/>
      </c>
      <c r="C328" s="1" t="str">
        <f t="shared" si="11"/>
        <v/>
      </c>
      <c r="D328" s="1" t="str">
        <f>IF(CAPTURE_DATA!Q329 = 0,"",CAPTURE_DATA!Q329)</f>
        <v/>
      </c>
      <c r="E328" s="1" t="str">
        <f>IF(CAPTURE_DATA!R329 = 0,"",CAPTURE_DATA!R329)</f>
        <v/>
      </c>
      <c r="F328" s="1" t="str">
        <f>IF(CAPTURE_DATA!S329 = 0,"",CAPTURE_DATA!S329)</f>
        <v/>
      </c>
      <c r="G328" s="1" t="str">
        <f>IF(CAPTURE_DATA!T329=0,"",CAPTURE_DATA!T329)</f>
        <v/>
      </c>
      <c r="H328" s="1" t="str">
        <f>IF(CAPTURE_DATA!U329=0,"",CAPTURE_DATA!U329)</f>
        <v/>
      </c>
      <c r="I328" s="1" t="str">
        <f>IF(CAPTURE_DATA!V329=0,"",CAPTURE_DATA!V329)</f>
        <v/>
      </c>
      <c r="J328" s="1" t="str">
        <f>IF(CAPTURE_DATA!W329=0,"",CAPTURE_DATA!W329)</f>
        <v/>
      </c>
      <c r="K328" s="1" t="str">
        <f>IF(CAPTURE_DATA!X329="","",CAPTURE_DATA!X329)</f>
        <v/>
      </c>
      <c r="L328" s="1" t="str">
        <f>IF(CAPTURE_DATA!Y329="","",CAPTURE_DATA!Y329)</f>
        <v/>
      </c>
      <c r="M328" s="1" t="str">
        <f>IF(CAPTURE_DATA!Z329="","",CAPTURE_DATA!Z329)</f>
        <v/>
      </c>
      <c r="N328" s="1" t="str">
        <f>IF(CAPTURE_DATA!AA329=0,"",CAPTURE_DATA!AA329)</f>
        <v/>
      </c>
      <c r="O328" s="1" t="str">
        <f>IF(CAPTURE_DATA!AB329=0,"",CAPTURE_DATA!AB329)</f>
        <v/>
      </c>
      <c r="P328" s="1" t="str">
        <f>IF(CAPTURE_DATA!AC329="-","",CAPTURE_DATA!AC329)</f>
        <v/>
      </c>
      <c r="Q328" s="1" t="str">
        <f>IF(CAPTURE_DATA!AD329=0,"",CAPTURE_DATA!AD329)</f>
        <v/>
      </c>
      <c r="R328" s="1" t="str">
        <f>IF(CAPTURE_DATA!AE329=0,"",CAPTURE_DATA!AE329)</f>
        <v/>
      </c>
      <c r="S328" s="1" t="str">
        <f>IF(CAPTURE_DATA!AF329=0,"",CAPTURE_DATA!AF329)</f>
        <v/>
      </c>
      <c r="T328" s="16" t="str">
        <f>IF(B328="","",IF(B328="NBAT","",CAPTURE_DATA!A329))</f>
        <v/>
      </c>
      <c r="U328" s="1" t="str">
        <f>IF(CAPTURE_DATA!AG329=0,"",CAPTURE_DATA!AG329)</f>
        <v/>
      </c>
      <c r="V328" s="1" t="str">
        <f>IF(CAPTURE_DATA!AH329=0,"",CAPTURE_DATA!AH329)</f>
        <v/>
      </c>
      <c r="W328" s="1" t="str">
        <f>IFERROR(VLOOKUP(V328,CAPTURE_SITE_INFO!$B$3:$U$501,2,FALSE),"")</f>
        <v/>
      </c>
      <c r="X328" s="1" t="str">
        <f>IFERROR(VLOOKUP($V328,CAPTURE_SITE_INFO!$B$3:$U$501,3,FALSE),"")</f>
        <v/>
      </c>
      <c r="Y328" s="189" t="str">
        <f>IFERROR(VLOOKUP($V328,CAPTURE_SITE_INFO!$B$3:$U$501,4,FALSE),"")</f>
        <v/>
      </c>
      <c r="Z328" s="1" t="str">
        <f>IFERROR(VLOOKUP($V328,CAPTURE_SITE_INFO!$B$3:$U$501,5,FALSE),"")</f>
        <v/>
      </c>
      <c r="AA328" s="1" t="str">
        <f>IFERROR(VLOOKUP($V328,CAPTURE_SITE_INFO!$B$3:$U$501,6,FALSE),"")</f>
        <v/>
      </c>
      <c r="AB328" s="1" t="str">
        <f>IFERROR(VLOOKUP($V328,CAPTURE_SITE_INFO!$B$3:$U$501,7,FALSE),"")</f>
        <v/>
      </c>
      <c r="AC328" s="1" t="str">
        <f>IFERROR(VLOOKUP($V328,CAPTURE_SITE_INFO!$B$3:$U$501,8,FALSE),"")</f>
        <v/>
      </c>
      <c r="AD328" s="16" t="str">
        <f>IFERROR(VLOOKUP($V328,CAPTURE_SITE_INFO!$B$3:$U$501,9,FALSE),"")</f>
        <v/>
      </c>
      <c r="AE328" s="16" t="str">
        <f>IFERROR(VLOOKUP($V328,CAPTURE_SITE_INFO!$B$3:$U$501,10,FALSE),"")</f>
        <v/>
      </c>
      <c r="AF328" s="190" t="str">
        <f>IFERROR(VLOOKUP($V328,CAPTURE_SITE_INFO!$B$3:$U$501,11,FALSE),"")</f>
        <v/>
      </c>
      <c r="AG328" s="190" t="str">
        <f>IFERROR(VLOOKUP($V328,CAPTURE_SITE_INFO!$B$3:$U$501,12,FALSE),"")</f>
        <v/>
      </c>
      <c r="AH328" s="1" t="str">
        <f>IFERROR(VLOOKUP($V328,CAPTURE_SITE_INFO!$B$3:$U$501,13,FALSE),"")</f>
        <v/>
      </c>
      <c r="AI328" s="1" t="str">
        <f>IFERROR(VLOOKUP($V328,CAPTURE_SITE_INFO!$B$3:$U$501,14,FALSE),"")</f>
        <v/>
      </c>
      <c r="AJ328" s="1" t="str">
        <f>IFERROR(VLOOKUP($V328,CAPTURE_SITE_INFO!$B$3:$U$501,15,FALSE),"")</f>
        <v/>
      </c>
      <c r="AK328" s="1" t="str">
        <f>IFERROR(VLOOKUP($V328,CAPTURE_SITE_INFO!$B$3:$U$501,16,FALSE),"")</f>
        <v/>
      </c>
      <c r="AL328" s="1" t="str">
        <f>IFERROR(VLOOKUP($V328,CAPTURE_SITE_INFO!$B$3:$U$501,17,FALSE),"")</f>
        <v/>
      </c>
      <c r="AM328" s="1" t="str">
        <f>IFERROR(VLOOKUP($V328,CAPTURE_SITE_INFO!$B$3:$U$501,18,FALSE),"")</f>
        <v/>
      </c>
      <c r="AN328" s="1" t="str">
        <f>IFERROR(VLOOKUP($V328,CAPTURE_SITE_INFO!$B$3:$U$501,19,FALSE),"")</f>
        <v/>
      </c>
      <c r="AO328" s="1" t="str">
        <f>IFERROR(VLOOKUP($V328,CAPTURE_SITE_INFO!$B$3:$U$501,20,FALSE),"")</f>
        <v/>
      </c>
      <c r="AP328" s="1" t="str">
        <f>IFERROR(VLOOKUP($V328,CAPTURE_SITE_INFO!$B$3:$V$501,21,FALSE),"")</f>
        <v/>
      </c>
    </row>
    <row r="329" spans="1:42" x14ac:dyDescent="0.25">
      <c r="A329" s="1" t="str">
        <f t="shared" si="10"/>
        <v/>
      </c>
      <c r="B329" s="1" t="str">
        <f>IF(CAPTURE_DATA!O330="NOBATS___","NOBATS",IF(CAPTURE_DATA!O330="___","",CAPTURE_DATA!O330))</f>
        <v/>
      </c>
      <c r="C329" s="1" t="str">
        <f t="shared" si="11"/>
        <v/>
      </c>
      <c r="D329" s="1" t="str">
        <f>IF(CAPTURE_DATA!Q330 = 0,"",CAPTURE_DATA!Q330)</f>
        <v/>
      </c>
      <c r="E329" s="1" t="str">
        <f>IF(CAPTURE_DATA!R330 = 0,"",CAPTURE_DATA!R330)</f>
        <v/>
      </c>
      <c r="F329" s="1" t="str">
        <f>IF(CAPTURE_DATA!S330 = 0,"",CAPTURE_DATA!S330)</f>
        <v/>
      </c>
      <c r="G329" s="1" t="str">
        <f>IF(CAPTURE_DATA!T330=0,"",CAPTURE_DATA!T330)</f>
        <v/>
      </c>
      <c r="H329" s="1" t="str">
        <f>IF(CAPTURE_DATA!U330=0,"",CAPTURE_DATA!U330)</f>
        <v/>
      </c>
      <c r="I329" s="1" t="str">
        <f>IF(CAPTURE_DATA!V330=0,"",CAPTURE_DATA!V330)</f>
        <v/>
      </c>
      <c r="J329" s="1" t="str">
        <f>IF(CAPTURE_DATA!W330=0,"",CAPTURE_DATA!W330)</f>
        <v/>
      </c>
      <c r="K329" s="1" t="str">
        <f>IF(CAPTURE_DATA!X330="","",CAPTURE_DATA!X330)</f>
        <v/>
      </c>
      <c r="L329" s="1" t="str">
        <f>IF(CAPTURE_DATA!Y330="","",CAPTURE_DATA!Y330)</f>
        <v/>
      </c>
      <c r="M329" s="1" t="str">
        <f>IF(CAPTURE_DATA!Z330="","",CAPTURE_DATA!Z330)</f>
        <v/>
      </c>
      <c r="N329" s="1" t="str">
        <f>IF(CAPTURE_DATA!AA330=0,"",CAPTURE_DATA!AA330)</f>
        <v/>
      </c>
      <c r="O329" s="1" t="str">
        <f>IF(CAPTURE_DATA!AB330=0,"",CAPTURE_DATA!AB330)</f>
        <v/>
      </c>
      <c r="P329" s="1" t="str">
        <f>IF(CAPTURE_DATA!AC330="-","",CAPTURE_DATA!AC330)</f>
        <v/>
      </c>
      <c r="Q329" s="1" t="str">
        <f>IF(CAPTURE_DATA!AD330=0,"",CAPTURE_DATA!AD330)</f>
        <v/>
      </c>
      <c r="R329" s="1" t="str">
        <f>IF(CAPTURE_DATA!AE330=0,"",CAPTURE_DATA!AE330)</f>
        <v/>
      </c>
      <c r="S329" s="1" t="str">
        <f>IF(CAPTURE_DATA!AF330=0,"",CAPTURE_DATA!AF330)</f>
        <v/>
      </c>
      <c r="T329" s="16" t="str">
        <f>IF(B329="","",IF(B329="NBAT","",CAPTURE_DATA!A330))</f>
        <v/>
      </c>
      <c r="U329" s="1" t="str">
        <f>IF(CAPTURE_DATA!AG330=0,"",CAPTURE_DATA!AG330)</f>
        <v/>
      </c>
      <c r="V329" s="1" t="str">
        <f>IF(CAPTURE_DATA!AH330=0,"",CAPTURE_DATA!AH330)</f>
        <v/>
      </c>
      <c r="W329" s="1" t="str">
        <f>IFERROR(VLOOKUP(V329,CAPTURE_SITE_INFO!$B$3:$U$501,2,FALSE),"")</f>
        <v/>
      </c>
      <c r="X329" s="1" t="str">
        <f>IFERROR(VLOOKUP($V329,CAPTURE_SITE_INFO!$B$3:$U$501,3,FALSE),"")</f>
        <v/>
      </c>
      <c r="Y329" s="189" t="str">
        <f>IFERROR(VLOOKUP($V329,CAPTURE_SITE_INFO!$B$3:$U$501,4,FALSE),"")</f>
        <v/>
      </c>
      <c r="Z329" s="1" t="str">
        <f>IFERROR(VLOOKUP($V329,CAPTURE_SITE_INFO!$B$3:$U$501,5,FALSE),"")</f>
        <v/>
      </c>
      <c r="AA329" s="1" t="str">
        <f>IFERROR(VLOOKUP($V329,CAPTURE_SITE_INFO!$B$3:$U$501,6,FALSE),"")</f>
        <v/>
      </c>
      <c r="AB329" s="1" t="str">
        <f>IFERROR(VLOOKUP($V329,CAPTURE_SITE_INFO!$B$3:$U$501,7,FALSE),"")</f>
        <v/>
      </c>
      <c r="AC329" s="1" t="str">
        <f>IFERROR(VLOOKUP($V329,CAPTURE_SITE_INFO!$B$3:$U$501,8,FALSE),"")</f>
        <v/>
      </c>
      <c r="AD329" s="16" t="str">
        <f>IFERROR(VLOOKUP($V329,CAPTURE_SITE_INFO!$B$3:$U$501,9,FALSE),"")</f>
        <v/>
      </c>
      <c r="AE329" s="16" t="str">
        <f>IFERROR(VLOOKUP($V329,CAPTURE_SITE_INFO!$B$3:$U$501,10,FALSE),"")</f>
        <v/>
      </c>
      <c r="AF329" s="190" t="str">
        <f>IFERROR(VLOOKUP($V329,CAPTURE_SITE_INFO!$B$3:$U$501,11,FALSE),"")</f>
        <v/>
      </c>
      <c r="AG329" s="190" t="str">
        <f>IFERROR(VLOOKUP($V329,CAPTURE_SITE_INFO!$B$3:$U$501,12,FALSE),"")</f>
        <v/>
      </c>
      <c r="AH329" s="1" t="str">
        <f>IFERROR(VLOOKUP($V329,CAPTURE_SITE_INFO!$B$3:$U$501,13,FALSE),"")</f>
        <v/>
      </c>
      <c r="AI329" s="1" t="str">
        <f>IFERROR(VLOOKUP($V329,CAPTURE_SITE_INFO!$B$3:$U$501,14,FALSE),"")</f>
        <v/>
      </c>
      <c r="AJ329" s="1" t="str">
        <f>IFERROR(VLOOKUP($V329,CAPTURE_SITE_INFO!$B$3:$U$501,15,FALSE),"")</f>
        <v/>
      </c>
      <c r="AK329" s="1" t="str">
        <f>IFERROR(VLOOKUP($V329,CAPTURE_SITE_INFO!$B$3:$U$501,16,FALSE),"")</f>
        <v/>
      </c>
      <c r="AL329" s="1" t="str">
        <f>IFERROR(VLOOKUP($V329,CAPTURE_SITE_INFO!$B$3:$U$501,17,FALSE),"")</f>
        <v/>
      </c>
      <c r="AM329" s="1" t="str">
        <f>IFERROR(VLOOKUP($V329,CAPTURE_SITE_INFO!$B$3:$U$501,18,FALSE),"")</f>
        <v/>
      </c>
      <c r="AN329" s="1" t="str">
        <f>IFERROR(VLOOKUP($V329,CAPTURE_SITE_INFO!$B$3:$U$501,19,FALSE),"")</f>
        <v/>
      </c>
      <c r="AO329" s="1" t="str">
        <f>IFERROR(VLOOKUP($V329,CAPTURE_SITE_INFO!$B$3:$U$501,20,FALSE),"")</f>
        <v/>
      </c>
      <c r="AP329" s="1" t="str">
        <f>IFERROR(VLOOKUP($V329,CAPTURE_SITE_INFO!$B$3:$V$501,21,FALSE),"")</f>
        <v/>
      </c>
    </row>
    <row r="330" spans="1:42" x14ac:dyDescent="0.25">
      <c r="A330" s="1" t="str">
        <f t="shared" si="10"/>
        <v/>
      </c>
      <c r="B330" s="1" t="str">
        <f>IF(CAPTURE_DATA!O331="NOBATS___","NOBATS",IF(CAPTURE_DATA!O331="___","",CAPTURE_DATA!O331))</f>
        <v/>
      </c>
      <c r="C330" s="1" t="str">
        <f t="shared" si="11"/>
        <v/>
      </c>
      <c r="D330" s="1" t="str">
        <f>IF(CAPTURE_DATA!Q331 = 0,"",CAPTURE_DATA!Q331)</f>
        <v/>
      </c>
      <c r="E330" s="1" t="str">
        <f>IF(CAPTURE_DATA!R331 = 0,"",CAPTURE_DATA!R331)</f>
        <v/>
      </c>
      <c r="F330" s="1" t="str">
        <f>IF(CAPTURE_DATA!S331 = 0,"",CAPTURE_DATA!S331)</f>
        <v/>
      </c>
      <c r="G330" s="1" t="str">
        <f>IF(CAPTURE_DATA!T331=0,"",CAPTURE_DATA!T331)</f>
        <v/>
      </c>
      <c r="H330" s="1" t="str">
        <f>IF(CAPTURE_DATA!U331=0,"",CAPTURE_DATA!U331)</f>
        <v/>
      </c>
      <c r="I330" s="1" t="str">
        <f>IF(CAPTURE_DATA!V331=0,"",CAPTURE_DATA!V331)</f>
        <v/>
      </c>
      <c r="J330" s="1" t="str">
        <f>IF(CAPTURE_DATA!W331=0,"",CAPTURE_DATA!W331)</f>
        <v/>
      </c>
      <c r="K330" s="1" t="str">
        <f>IF(CAPTURE_DATA!X331="","",CAPTURE_DATA!X331)</f>
        <v/>
      </c>
      <c r="L330" s="1" t="str">
        <f>IF(CAPTURE_DATA!Y331="","",CAPTURE_DATA!Y331)</f>
        <v/>
      </c>
      <c r="M330" s="1" t="str">
        <f>IF(CAPTURE_DATA!Z331="","",CAPTURE_DATA!Z331)</f>
        <v/>
      </c>
      <c r="N330" s="1" t="str">
        <f>IF(CAPTURE_DATA!AA331=0,"",CAPTURE_DATA!AA331)</f>
        <v/>
      </c>
      <c r="O330" s="1" t="str">
        <f>IF(CAPTURE_DATA!AB331=0,"",CAPTURE_DATA!AB331)</f>
        <v/>
      </c>
      <c r="P330" s="1" t="str">
        <f>IF(CAPTURE_DATA!AC331="-","",CAPTURE_DATA!AC331)</f>
        <v/>
      </c>
      <c r="Q330" s="1" t="str">
        <f>IF(CAPTURE_DATA!AD331=0,"",CAPTURE_DATA!AD331)</f>
        <v/>
      </c>
      <c r="R330" s="1" t="str">
        <f>IF(CAPTURE_DATA!AE331=0,"",CAPTURE_DATA!AE331)</f>
        <v/>
      </c>
      <c r="S330" s="1" t="str">
        <f>IF(CAPTURE_DATA!AF331=0,"",CAPTURE_DATA!AF331)</f>
        <v/>
      </c>
      <c r="T330" s="16" t="str">
        <f>IF(B330="","",IF(B330="NBAT","",CAPTURE_DATA!A331))</f>
        <v/>
      </c>
      <c r="U330" s="1" t="str">
        <f>IF(CAPTURE_DATA!AG331=0,"",CAPTURE_DATA!AG331)</f>
        <v/>
      </c>
      <c r="V330" s="1" t="str">
        <f>IF(CAPTURE_DATA!AH331=0,"",CAPTURE_DATA!AH331)</f>
        <v/>
      </c>
      <c r="W330" s="1" t="str">
        <f>IFERROR(VLOOKUP(V330,CAPTURE_SITE_INFO!$B$3:$U$501,2,FALSE),"")</f>
        <v/>
      </c>
      <c r="X330" s="1" t="str">
        <f>IFERROR(VLOOKUP($V330,CAPTURE_SITE_INFO!$B$3:$U$501,3,FALSE),"")</f>
        <v/>
      </c>
      <c r="Y330" s="189" t="str">
        <f>IFERROR(VLOOKUP($V330,CAPTURE_SITE_INFO!$B$3:$U$501,4,FALSE),"")</f>
        <v/>
      </c>
      <c r="Z330" s="1" t="str">
        <f>IFERROR(VLOOKUP($V330,CAPTURE_SITE_INFO!$B$3:$U$501,5,FALSE),"")</f>
        <v/>
      </c>
      <c r="AA330" s="1" t="str">
        <f>IFERROR(VLOOKUP($V330,CAPTURE_SITE_INFO!$B$3:$U$501,6,FALSE),"")</f>
        <v/>
      </c>
      <c r="AB330" s="1" t="str">
        <f>IFERROR(VLOOKUP($V330,CAPTURE_SITE_INFO!$B$3:$U$501,7,FALSE),"")</f>
        <v/>
      </c>
      <c r="AC330" s="1" t="str">
        <f>IFERROR(VLOOKUP($V330,CAPTURE_SITE_INFO!$B$3:$U$501,8,FALSE),"")</f>
        <v/>
      </c>
      <c r="AD330" s="16" t="str">
        <f>IFERROR(VLOOKUP($V330,CAPTURE_SITE_INFO!$B$3:$U$501,9,FALSE),"")</f>
        <v/>
      </c>
      <c r="AE330" s="16" t="str">
        <f>IFERROR(VLOOKUP($V330,CAPTURE_SITE_INFO!$B$3:$U$501,10,FALSE),"")</f>
        <v/>
      </c>
      <c r="AF330" s="190" t="str">
        <f>IFERROR(VLOOKUP($V330,CAPTURE_SITE_INFO!$B$3:$U$501,11,FALSE),"")</f>
        <v/>
      </c>
      <c r="AG330" s="190" t="str">
        <f>IFERROR(VLOOKUP($V330,CAPTURE_SITE_INFO!$B$3:$U$501,12,FALSE),"")</f>
        <v/>
      </c>
      <c r="AH330" s="1" t="str">
        <f>IFERROR(VLOOKUP($V330,CAPTURE_SITE_INFO!$B$3:$U$501,13,FALSE),"")</f>
        <v/>
      </c>
      <c r="AI330" s="1" t="str">
        <f>IFERROR(VLOOKUP($V330,CAPTURE_SITE_INFO!$B$3:$U$501,14,FALSE),"")</f>
        <v/>
      </c>
      <c r="AJ330" s="1" t="str">
        <f>IFERROR(VLOOKUP($V330,CAPTURE_SITE_INFO!$B$3:$U$501,15,FALSE),"")</f>
        <v/>
      </c>
      <c r="AK330" s="1" t="str">
        <f>IFERROR(VLOOKUP($V330,CAPTURE_SITE_INFO!$B$3:$U$501,16,FALSE),"")</f>
        <v/>
      </c>
      <c r="AL330" s="1" t="str">
        <f>IFERROR(VLOOKUP($V330,CAPTURE_SITE_INFO!$B$3:$U$501,17,FALSE),"")</f>
        <v/>
      </c>
      <c r="AM330" s="1" t="str">
        <f>IFERROR(VLOOKUP($V330,CAPTURE_SITE_INFO!$B$3:$U$501,18,FALSE),"")</f>
        <v/>
      </c>
      <c r="AN330" s="1" t="str">
        <f>IFERROR(VLOOKUP($V330,CAPTURE_SITE_INFO!$B$3:$U$501,19,FALSE),"")</f>
        <v/>
      </c>
      <c r="AO330" s="1" t="str">
        <f>IFERROR(VLOOKUP($V330,CAPTURE_SITE_INFO!$B$3:$U$501,20,FALSE),"")</f>
        <v/>
      </c>
      <c r="AP330" s="1" t="str">
        <f>IFERROR(VLOOKUP($V330,CAPTURE_SITE_INFO!$B$3:$V$501,21,FALSE),"")</f>
        <v/>
      </c>
    </row>
    <row r="331" spans="1:42" x14ac:dyDescent="0.25">
      <c r="A331" s="1" t="str">
        <f t="shared" si="10"/>
        <v/>
      </c>
      <c r="B331" s="1" t="str">
        <f>IF(CAPTURE_DATA!O332="NOBATS___","NOBATS",IF(CAPTURE_DATA!O332="___","",CAPTURE_DATA!O332))</f>
        <v/>
      </c>
      <c r="C331" s="1" t="str">
        <f t="shared" si="11"/>
        <v/>
      </c>
      <c r="D331" s="1" t="str">
        <f>IF(CAPTURE_DATA!Q332 = 0,"",CAPTURE_DATA!Q332)</f>
        <v/>
      </c>
      <c r="E331" s="1" t="str">
        <f>IF(CAPTURE_DATA!R332 = 0,"",CAPTURE_DATA!R332)</f>
        <v/>
      </c>
      <c r="F331" s="1" t="str">
        <f>IF(CAPTURE_DATA!S332 = 0,"",CAPTURE_DATA!S332)</f>
        <v/>
      </c>
      <c r="G331" s="1" t="str">
        <f>IF(CAPTURE_DATA!T332=0,"",CAPTURE_DATA!T332)</f>
        <v/>
      </c>
      <c r="H331" s="1" t="str">
        <f>IF(CAPTURE_DATA!U332=0,"",CAPTURE_DATA!U332)</f>
        <v/>
      </c>
      <c r="I331" s="1" t="str">
        <f>IF(CAPTURE_DATA!V332=0,"",CAPTURE_DATA!V332)</f>
        <v/>
      </c>
      <c r="J331" s="1" t="str">
        <f>IF(CAPTURE_DATA!W332=0,"",CAPTURE_DATA!W332)</f>
        <v/>
      </c>
      <c r="K331" s="1" t="str">
        <f>IF(CAPTURE_DATA!X332="","",CAPTURE_DATA!X332)</f>
        <v/>
      </c>
      <c r="L331" s="1" t="str">
        <f>IF(CAPTURE_DATA!Y332="","",CAPTURE_DATA!Y332)</f>
        <v/>
      </c>
      <c r="M331" s="1" t="str">
        <f>IF(CAPTURE_DATA!Z332="","",CAPTURE_DATA!Z332)</f>
        <v/>
      </c>
      <c r="N331" s="1" t="str">
        <f>IF(CAPTURE_DATA!AA332=0,"",CAPTURE_DATA!AA332)</f>
        <v/>
      </c>
      <c r="O331" s="1" t="str">
        <f>IF(CAPTURE_DATA!AB332=0,"",CAPTURE_DATA!AB332)</f>
        <v/>
      </c>
      <c r="P331" s="1" t="str">
        <f>IF(CAPTURE_DATA!AC332="-","",CAPTURE_DATA!AC332)</f>
        <v/>
      </c>
      <c r="Q331" s="1" t="str">
        <f>IF(CAPTURE_DATA!AD332=0,"",CAPTURE_DATA!AD332)</f>
        <v/>
      </c>
      <c r="R331" s="1" t="str">
        <f>IF(CAPTURE_DATA!AE332=0,"",CAPTURE_DATA!AE332)</f>
        <v/>
      </c>
      <c r="S331" s="1" t="str">
        <f>IF(CAPTURE_DATA!AF332=0,"",CAPTURE_DATA!AF332)</f>
        <v/>
      </c>
      <c r="T331" s="16" t="str">
        <f>IF(B331="","",IF(B331="NBAT","",CAPTURE_DATA!A332))</f>
        <v/>
      </c>
      <c r="U331" s="1" t="str">
        <f>IF(CAPTURE_DATA!AG332=0,"",CAPTURE_DATA!AG332)</f>
        <v/>
      </c>
      <c r="V331" s="1" t="str">
        <f>IF(CAPTURE_DATA!AH332=0,"",CAPTURE_DATA!AH332)</f>
        <v/>
      </c>
      <c r="W331" s="1" t="str">
        <f>IFERROR(VLOOKUP(V331,CAPTURE_SITE_INFO!$B$3:$U$501,2,FALSE),"")</f>
        <v/>
      </c>
      <c r="X331" s="1" t="str">
        <f>IFERROR(VLOOKUP($V331,CAPTURE_SITE_INFO!$B$3:$U$501,3,FALSE),"")</f>
        <v/>
      </c>
      <c r="Y331" s="189" t="str">
        <f>IFERROR(VLOOKUP($V331,CAPTURE_SITE_INFO!$B$3:$U$501,4,FALSE),"")</f>
        <v/>
      </c>
      <c r="Z331" s="1" t="str">
        <f>IFERROR(VLOOKUP($V331,CAPTURE_SITE_INFO!$B$3:$U$501,5,FALSE),"")</f>
        <v/>
      </c>
      <c r="AA331" s="1" t="str">
        <f>IFERROR(VLOOKUP($V331,CAPTURE_SITE_INFO!$B$3:$U$501,6,FALSE),"")</f>
        <v/>
      </c>
      <c r="AB331" s="1" t="str">
        <f>IFERROR(VLOOKUP($V331,CAPTURE_SITE_INFO!$B$3:$U$501,7,FALSE),"")</f>
        <v/>
      </c>
      <c r="AC331" s="1" t="str">
        <f>IFERROR(VLOOKUP($V331,CAPTURE_SITE_INFO!$B$3:$U$501,8,FALSE),"")</f>
        <v/>
      </c>
      <c r="AD331" s="16" t="str">
        <f>IFERROR(VLOOKUP($V331,CAPTURE_SITE_INFO!$B$3:$U$501,9,FALSE),"")</f>
        <v/>
      </c>
      <c r="AE331" s="16" t="str">
        <f>IFERROR(VLOOKUP($V331,CAPTURE_SITE_INFO!$B$3:$U$501,10,FALSE),"")</f>
        <v/>
      </c>
      <c r="AF331" s="190" t="str">
        <f>IFERROR(VLOOKUP($V331,CAPTURE_SITE_INFO!$B$3:$U$501,11,FALSE),"")</f>
        <v/>
      </c>
      <c r="AG331" s="190" t="str">
        <f>IFERROR(VLOOKUP($V331,CAPTURE_SITE_INFO!$B$3:$U$501,12,FALSE),"")</f>
        <v/>
      </c>
      <c r="AH331" s="1" t="str">
        <f>IFERROR(VLOOKUP($V331,CAPTURE_SITE_INFO!$B$3:$U$501,13,FALSE),"")</f>
        <v/>
      </c>
      <c r="AI331" s="1" t="str">
        <f>IFERROR(VLOOKUP($V331,CAPTURE_SITE_INFO!$B$3:$U$501,14,FALSE),"")</f>
        <v/>
      </c>
      <c r="AJ331" s="1" t="str">
        <f>IFERROR(VLOOKUP($V331,CAPTURE_SITE_INFO!$B$3:$U$501,15,FALSE),"")</f>
        <v/>
      </c>
      <c r="AK331" s="1" t="str">
        <f>IFERROR(VLOOKUP($V331,CAPTURE_SITE_INFO!$B$3:$U$501,16,FALSE),"")</f>
        <v/>
      </c>
      <c r="AL331" s="1" t="str">
        <f>IFERROR(VLOOKUP($V331,CAPTURE_SITE_INFO!$B$3:$U$501,17,FALSE),"")</f>
        <v/>
      </c>
      <c r="AM331" s="1" t="str">
        <f>IFERROR(VLOOKUP($V331,CAPTURE_SITE_INFO!$B$3:$U$501,18,FALSE),"")</f>
        <v/>
      </c>
      <c r="AN331" s="1" t="str">
        <f>IFERROR(VLOOKUP($V331,CAPTURE_SITE_INFO!$B$3:$U$501,19,FALSE),"")</f>
        <v/>
      </c>
      <c r="AO331" s="1" t="str">
        <f>IFERROR(VLOOKUP($V331,CAPTURE_SITE_INFO!$B$3:$U$501,20,FALSE),"")</f>
        <v/>
      </c>
      <c r="AP331" s="1" t="str">
        <f>IFERROR(VLOOKUP($V331,CAPTURE_SITE_INFO!$B$3:$V$501,21,FALSE),"")</f>
        <v/>
      </c>
    </row>
    <row r="332" spans="1:42" x14ac:dyDescent="0.25">
      <c r="A332" s="1" t="str">
        <f t="shared" si="10"/>
        <v/>
      </c>
      <c r="B332" s="1" t="str">
        <f>IF(CAPTURE_DATA!O333="NOBATS___","NOBATS",IF(CAPTURE_DATA!O333="___","",CAPTURE_DATA!O333))</f>
        <v/>
      </c>
      <c r="C332" s="1" t="str">
        <f t="shared" si="11"/>
        <v/>
      </c>
      <c r="D332" s="1" t="str">
        <f>IF(CAPTURE_DATA!Q333 = 0,"",CAPTURE_DATA!Q333)</f>
        <v/>
      </c>
      <c r="E332" s="1" t="str">
        <f>IF(CAPTURE_DATA!R333 = 0,"",CAPTURE_DATA!R333)</f>
        <v/>
      </c>
      <c r="F332" s="1" t="str">
        <f>IF(CAPTURE_DATA!S333 = 0,"",CAPTURE_DATA!S333)</f>
        <v/>
      </c>
      <c r="G332" s="1" t="str">
        <f>IF(CAPTURE_DATA!T333=0,"",CAPTURE_DATA!T333)</f>
        <v/>
      </c>
      <c r="H332" s="1" t="str">
        <f>IF(CAPTURE_DATA!U333=0,"",CAPTURE_DATA!U333)</f>
        <v/>
      </c>
      <c r="I332" s="1" t="str">
        <f>IF(CAPTURE_DATA!V333=0,"",CAPTURE_DATA!V333)</f>
        <v/>
      </c>
      <c r="J332" s="1" t="str">
        <f>IF(CAPTURE_DATA!W333=0,"",CAPTURE_DATA!W333)</f>
        <v/>
      </c>
      <c r="K332" s="1" t="str">
        <f>IF(CAPTURE_DATA!X333="","",CAPTURE_DATA!X333)</f>
        <v/>
      </c>
      <c r="L332" s="1" t="str">
        <f>IF(CAPTURE_DATA!Y333="","",CAPTURE_DATA!Y333)</f>
        <v/>
      </c>
      <c r="M332" s="1" t="str">
        <f>IF(CAPTURE_DATA!Z333="","",CAPTURE_DATA!Z333)</f>
        <v/>
      </c>
      <c r="N332" s="1" t="str">
        <f>IF(CAPTURE_DATA!AA333=0,"",CAPTURE_DATA!AA333)</f>
        <v/>
      </c>
      <c r="O332" s="1" t="str">
        <f>IF(CAPTURE_DATA!AB333=0,"",CAPTURE_DATA!AB333)</f>
        <v/>
      </c>
      <c r="P332" s="1" t="str">
        <f>IF(CAPTURE_DATA!AC333="-","",CAPTURE_DATA!AC333)</f>
        <v/>
      </c>
      <c r="Q332" s="1" t="str">
        <f>IF(CAPTURE_DATA!AD333=0,"",CAPTURE_DATA!AD333)</f>
        <v/>
      </c>
      <c r="R332" s="1" t="str">
        <f>IF(CAPTURE_DATA!AE333=0,"",CAPTURE_DATA!AE333)</f>
        <v/>
      </c>
      <c r="S332" s="1" t="str">
        <f>IF(CAPTURE_DATA!AF333=0,"",CAPTURE_DATA!AF333)</f>
        <v/>
      </c>
      <c r="T332" s="16" t="str">
        <f>IF(B332="","",IF(B332="NBAT","",CAPTURE_DATA!A333))</f>
        <v/>
      </c>
      <c r="U332" s="1" t="str">
        <f>IF(CAPTURE_DATA!AG333=0,"",CAPTURE_DATA!AG333)</f>
        <v/>
      </c>
      <c r="V332" s="1" t="str">
        <f>IF(CAPTURE_DATA!AH333=0,"",CAPTURE_DATA!AH333)</f>
        <v/>
      </c>
      <c r="W332" s="1" t="str">
        <f>IFERROR(VLOOKUP(V332,CAPTURE_SITE_INFO!$B$3:$U$501,2,FALSE),"")</f>
        <v/>
      </c>
      <c r="X332" s="1" t="str">
        <f>IFERROR(VLOOKUP($V332,CAPTURE_SITE_INFO!$B$3:$U$501,3,FALSE),"")</f>
        <v/>
      </c>
      <c r="Y332" s="189" t="str">
        <f>IFERROR(VLOOKUP($V332,CAPTURE_SITE_INFO!$B$3:$U$501,4,FALSE),"")</f>
        <v/>
      </c>
      <c r="Z332" s="1" t="str">
        <f>IFERROR(VLOOKUP($V332,CAPTURE_SITE_INFO!$B$3:$U$501,5,FALSE),"")</f>
        <v/>
      </c>
      <c r="AA332" s="1" t="str">
        <f>IFERROR(VLOOKUP($V332,CAPTURE_SITE_INFO!$B$3:$U$501,6,FALSE),"")</f>
        <v/>
      </c>
      <c r="AB332" s="1" t="str">
        <f>IFERROR(VLOOKUP($V332,CAPTURE_SITE_INFO!$B$3:$U$501,7,FALSE),"")</f>
        <v/>
      </c>
      <c r="AC332" s="1" t="str">
        <f>IFERROR(VLOOKUP($V332,CAPTURE_SITE_INFO!$B$3:$U$501,8,FALSE),"")</f>
        <v/>
      </c>
      <c r="AD332" s="16" t="str">
        <f>IFERROR(VLOOKUP($V332,CAPTURE_SITE_INFO!$B$3:$U$501,9,FALSE),"")</f>
        <v/>
      </c>
      <c r="AE332" s="16" t="str">
        <f>IFERROR(VLOOKUP($V332,CAPTURE_SITE_INFO!$B$3:$U$501,10,FALSE),"")</f>
        <v/>
      </c>
      <c r="AF332" s="190" t="str">
        <f>IFERROR(VLOOKUP($V332,CAPTURE_SITE_INFO!$B$3:$U$501,11,FALSE),"")</f>
        <v/>
      </c>
      <c r="AG332" s="190" t="str">
        <f>IFERROR(VLOOKUP($V332,CAPTURE_SITE_INFO!$B$3:$U$501,12,FALSE),"")</f>
        <v/>
      </c>
      <c r="AH332" s="1" t="str">
        <f>IFERROR(VLOOKUP($V332,CAPTURE_SITE_INFO!$B$3:$U$501,13,FALSE),"")</f>
        <v/>
      </c>
      <c r="AI332" s="1" t="str">
        <f>IFERROR(VLOOKUP($V332,CAPTURE_SITE_INFO!$B$3:$U$501,14,FALSE),"")</f>
        <v/>
      </c>
      <c r="AJ332" s="1" t="str">
        <f>IFERROR(VLOOKUP($V332,CAPTURE_SITE_INFO!$B$3:$U$501,15,FALSE),"")</f>
        <v/>
      </c>
      <c r="AK332" s="1" t="str">
        <f>IFERROR(VLOOKUP($V332,CAPTURE_SITE_INFO!$B$3:$U$501,16,FALSE),"")</f>
        <v/>
      </c>
      <c r="AL332" s="1" t="str">
        <f>IFERROR(VLOOKUP($V332,CAPTURE_SITE_INFO!$B$3:$U$501,17,FALSE),"")</f>
        <v/>
      </c>
      <c r="AM332" s="1" t="str">
        <f>IFERROR(VLOOKUP($V332,CAPTURE_SITE_INFO!$B$3:$U$501,18,FALSE),"")</f>
        <v/>
      </c>
      <c r="AN332" s="1" t="str">
        <f>IFERROR(VLOOKUP($V332,CAPTURE_SITE_INFO!$B$3:$U$501,19,FALSE),"")</f>
        <v/>
      </c>
      <c r="AO332" s="1" t="str">
        <f>IFERROR(VLOOKUP($V332,CAPTURE_SITE_INFO!$B$3:$U$501,20,FALSE),"")</f>
        <v/>
      </c>
      <c r="AP332" s="1" t="str">
        <f>IFERROR(VLOOKUP($V332,CAPTURE_SITE_INFO!$B$3:$V$501,21,FALSE),"")</f>
        <v/>
      </c>
    </row>
    <row r="333" spans="1:42" x14ac:dyDescent="0.25">
      <c r="A333" s="1" t="str">
        <f t="shared" si="10"/>
        <v/>
      </c>
      <c r="B333" s="1" t="str">
        <f>IF(CAPTURE_DATA!O334="NOBATS___","NOBATS",IF(CAPTURE_DATA!O334="___","",CAPTURE_DATA!O334))</f>
        <v/>
      </c>
      <c r="C333" s="1" t="str">
        <f t="shared" si="11"/>
        <v/>
      </c>
      <c r="D333" s="1" t="str">
        <f>IF(CAPTURE_DATA!Q334 = 0,"",CAPTURE_DATA!Q334)</f>
        <v/>
      </c>
      <c r="E333" s="1" t="str">
        <f>IF(CAPTURE_DATA!R334 = 0,"",CAPTURE_DATA!R334)</f>
        <v/>
      </c>
      <c r="F333" s="1" t="str">
        <f>IF(CAPTURE_DATA!S334 = 0,"",CAPTURE_DATA!S334)</f>
        <v/>
      </c>
      <c r="G333" s="1" t="str">
        <f>IF(CAPTURE_DATA!T334=0,"",CAPTURE_DATA!T334)</f>
        <v/>
      </c>
      <c r="H333" s="1" t="str">
        <f>IF(CAPTURE_DATA!U334=0,"",CAPTURE_DATA!U334)</f>
        <v/>
      </c>
      <c r="I333" s="1" t="str">
        <f>IF(CAPTURE_DATA!V334=0,"",CAPTURE_DATA!V334)</f>
        <v/>
      </c>
      <c r="J333" s="1" t="str">
        <f>IF(CAPTURE_DATA!W334=0,"",CAPTURE_DATA!W334)</f>
        <v/>
      </c>
      <c r="K333" s="1" t="str">
        <f>IF(CAPTURE_DATA!X334="","",CAPTURE_DATA!X334)</f>
        <v/>
      </c>
      <c r="L333" s="1" t="str">
        <f>IF(CAPTURE_DATA!Y334="","",CAPTURE_DATA!Y334)</f>
        <v/>
      </c>
      <c r="M333" s="1" t="str">
        <f>IF(CAPTURE_DATA!Z334="","",CAPTURE_DATA!Z334)</f>
        <v/>
      </c>
      <c r="N333" s="1" t="str">
        <f>IF(CAPTURE_DATA!AA334=0,"",CAPTURE_DATA!AA334)</f>
        <v/>
      </c>
      <c r="O333" s="1" t="str">
        <f>IF(CAPTURE_DATA!AB334=0,"",CAPTURE_DATA!AB334)</f>
        <v/>
      </c>
      <c r="P333" s="1" t="str">
        <f>IF(CAPTURE_DATA!AC334="-","",CAPTURE_DATA!AC334)</f>
        <v/>
      </c>
      <c r="Q333" s="1" t="str">
        <f>IF(CAPTURE_DATA!AD334=0,"",CAPTURE_DATA!AD334)</f>
        <v/>
      </c>
      <c r="R333" s="1" t="str">
        <f>IF(CAPTURE_DATA!AE334=0,"",CAPTURE_DATA!AE334)</f>
        <v/>
      </c>
      <c r="S333" s="1" t="str">
        <f>IF(CAPTURE_DATA!AF334=0,"",CAPTURE_DATA!AF334)</f>
        <v/>
      </c>
      <c r="T333" s="16" t="str">
        <f>IF(B333="","",IF(B333="NBAT","",CAPTURE_DATA!A334))</f>
        <v/>
      </c>
      <c r="U333" s="1" t="str">
        <f>IF(CAPTURE_DATA!AG334=0,"",CAPTURE_DATA!AG334)</f>
        <v/>
      </c>
      <c r="V333" s="1" t="str">
        <f>IF(CAPTURE_DATA!AH334=0,"",CAPTURE_DATA!AH334)</f>
        <v/>
      </c>
      <c r="W333" s="1" t="str">
        <f>IFERROR(VLOOKUP(V333,CAPTURE_SITE_INFO!$B$3:$U$501,2,FALSE),"")</f>
        <v/>
      </c>
      <c r="X333" s="1" t="str">
        <f>IFERROR(VLOOKUP($V333,CAPTURE_SITE_INFO!$B$3:$U$501,3,FALSE),"")</f>
        <v/>
      </c>
      <c r="Y333" s="189" t="str">
        <f>IFERROR(VLOOKUP($V333,CAPTURE_SITE_INFO!$B$3:$U$501,4,FALSE),"")</f>
        <v/>
      </c>
      <c r="Z333" s="1" t="str">
        <f>IFERROR(VLOOKUP($V333,CAPTURE_SITE_INFO!$B$3:$U$501,5,FALSE),"")</f>
        <v/>
      </c>
      <c r="AA333" s="1" t="str">
        <f>IFERROR(VLOOKUP($V333,CAPTURE_SITE_INFO!$B$3:$U$501,6,FALSE),"")</f>
        <v/>
      </c>
      <c r="AB333" s="1" t="str">
        <f>IFERROR(VLOOKUP($V333,CAPTURE_SITE_INFO!$B$3:$U$501,7,FALSE),"")</f>
        <v/>
      </c>
      <c r="AC333" s="1" t="str">
        <f>IFERROR(VLOOKUP($V333,CAPTURE_SITE_INFO!$B$3:$U$501,8,FALSE),"")</f>
        <v/>
      </c>
      <c r="AD333" s="16" t="str">
        <f>IFERROR(VLOOKUP($V333,CAPTURE_SITE_INFO!$B$3:$U$501,9,FALSE),"")</f>
        <v/>
      </c>
      <c r="AE333" s="16" t="str">
        <f>IFERROR(VLOOKUP($V333,CAPTURE_SITE_INFO!$B$3:$U$501,10,FALSE),"")</f>
        <v/>
      </c>
      <c r="AF333" s="190" t="str">
        <f>IFERROR(VLOOKUP($V333,CAPTURE_SITE_INFO!$B$3:$U$501,11,FALSE),"")</f>
        <v/>
      </c>
      <c r="AG333" s="190" t="str">
        <f>IFERROR(VLOOKUP($V333,CAPTURE_SITE_INFO!$B$3:$U$501,12,FALSE),"")</f>
        <v/>
      </c>
      <c r="AH333" s="1" t="str">
        <f>IFERROR(VLOOKUP($V333,CAPTURE_SITE_INFO!$B$3:$U$501,13,FALSE),"")</f>
        <v/>
      </c>
      <c r="AI333" s="1" t="str">
        <f>IFERROR(VLOOKUP($V333,CAPTURE_SITE_INFO!$B$3:$U$501,14,FALSE),"")</f>
        <v/>
      </c>
      <c r="AJ333" s="1" t="str">
        <f>IFERROR(VLOOKUP($V333,CAPTURE_SITE_INFO!$B$3:$U$501,15,FALSE),"")</f>
        <v/>
      </c>
      <c r="AK333" s="1" t="str">
        <f>IFERROR(VLOOKUP($V333,CAPTURE_SITE_INFO!$B$3:$U$501,16,FALSE),"")</f>
        <v/>
      </c>
      <c r="AL333" s="1" t="str">
        <f>IFERROR(VLOOKUP($V333,CAPTURE_SITE_INFO!$B$3:$U$501,17,FALSE),"")</f>
        <v/>
      </c>
      <c r="AM333" s="1" t="str">
        <f>IFERROR(VLOOKUP($V333,CAPTURE_SITE_INFO!$B$3:$U$501,18,FALSE),"")</f>
        <v/>
      </c>
      <c r="AN333" s="1" t="str">
        <f>IFERROR(VLOOKUP($V333,CAPTURE_SITE_INFO!$B$3:$U$501,19,FALSE),"")</f>
        <v/>
      </c>
      <c r="AO333" s="1" t="str">
        <f>IFERROR(VLOOKUP($V333,CAPTURE_SITE_INFO!$B$3:$U$501,20,FALSE),"")</f>
        <v/>
      </c>
      <c r="AP333" s="1" t="str">
        <f>IFERROR(VLOOKUP($V333,CAPTURE_SITE_INFO!$B$3:$V$501,21,FALSE),"")</f>
        <v/>
      </c>
    </row>
    <row r="334" spans="1:42" x14ac:dyDescent="0.25">
      <c r="A334" s="1" t="str">
        <f t="shared" si="10"/>
        <v/>
      </c>
      <c r="B334" s="1" t="str">
        <f>IF(CAPTURE_DATA!O335="NOBATS___","NOBATS",IF(CAPTURE_DATA!O335="___","",CAPTURE_DATA!O335))</f>
        <v/>
      </c>
      <c r="C334" s="1" t="str">
        <f t="shared" si="11"/>
        <v/>
      </c>
      <c r="D334" s="1" t="str">
        <f>IF(CAPTURE_DATA!Q335 = 0,"",CAPTURE_DATA!Q335)</f>
        <v/>
      </c>
      <c r="E334" s="1" t="str">
        <f>IF(CAPTURE_DATA!R335 = 0,"",CAPTURE_DATA!R335)</f>
        <v/>
      </c>
      <c r="F334" s="1" t="str">
        <f>IF(CAPTURE_DATA!S335 = 0,"",CAPTURE_DATA!S335)</f>
        <v/>
      </c>
      <c r="G334" s="1" t="str">
        <f>IF(CAPTURE_DATA!T335=0,"",CAPTURE_DATA!T335)</f>
        <v/>
      </c>
      <c r="H334" s="1" t="str">
        <f>IF(CAPTURE_DATA!U335=0,"",CAPTURE_DATA!U335)</f>
        <v/>
      </c>
      <c r="I334" s="1" t="str">
        <f>IF(CAPTURE_DATA!V335=0,"",CAPTURE_DATA!V335)</f>
        <v/>
      </c>
      <c r="J334" s="1" t="str">
        <f>IF(CAPTURE_DATA!W335=0,"",CAPTURE_DATA!W335)</f>
        <v/>
      </c>
      <c r="K334" s="1" t="str">
        <f>IF(CAPTURE_DATA!X335="","",CAPTURE_DATA!X335)</f>
        <v/>
      </c>
      <c r="L334" s="1" t="str">
        <f>IF(CAPTURE_DATA!Y335="","",CAPTURE_DATA!Y335)</f>
        <v/>
      </c>
      <c r="M334" s="1" t="str">
        <f>IF(CAPTURE_DATA!Z335="","",CAPTURE_DATA!Z335)</f>
        <v/>
      </c>
      <c r="N334" s="1" t="str">
        <f>IF(CAPTURE_DATA!AA335=0,"",CAPTURE_DATA!AA335)</f>
        <v/>
      </c>
      <c r="O334" s="1" t="str">
        <f>IF(CAPTURE_DATA!AB335=0,"",CAPTURE_DATA!AB335)</f>
        <v/>
      </c>
      <c r="P334" s="1" t="str">
        <f>IF(CAPTURE_DATA!AC335="-","",CAPTURE_DATA!AC335)</f>
        <v/>
      </c>
      <c r="Q334" s="1" t="str">
        <f>IF(CAPTURE_DATA!AD335=0,"",CAPTURE_DATA!AD335)</f>
        <v/>
      </c>
      <c r="R334" s="1" t="str">
        <f>IF(CAPTURE_DATA!AE335=0,"",CAPTURE_DATA!AE335)</f>
        <v/>
      </c>
      <c r="S334" s="1" t="str">
        <f>IF(CAPTURE_DATA!AF335=0,"",CAPTURE_DATA!AF335)</f>
        <v/>
      </c>
      <c r="T334" s="16" t="str">
        <f>IF(B334="","",IF(B334="NBAT","",CAPTURE_DATA!A335))</f>
        <v/>
      </c>
      <c r="U334" s="1" t="str">
        <f>IF(CAPTURE_DATA!AG335=0,"",CAPTURE_DATA!AG335)</f>
        <v/>
      </c>
      <c r="V334" s="1" t="str">
        <f>IF(CAPTURE_DATA!AH335=0,"",CAPTURE_DATA!AH335)</f>
        <v/>
      </c>
      <c r="W334" s="1" t="str">
        <f>IFERROR(VLOOKUP(V334,CAPTURE_SITE_INFO!$B$3:$U$501,2,FALSE),"")</f>
        <v/>
      </c>
      <c r="X334" s="1" t="str">
        <f>IFERROR(VLOOKUP($V334,CAPTURE_SITE_INFO!$B$3:$U$501,3,FALSE),"")</f>
        <v/>
      </c>
      <c r="Y334" s="189" t="str">
        <f>IFERROR(VLOOKUP($V334,CAPTURE_SITE_INFO!$B$3:$U$501,4,FALSE),"")</f>
        <v/>
      </c>
      <c r="Z334" s="1" t="str">
        <f>IFERROR(VLOOKUP($V334,CAPTURE_SITE_INFO!$B$3:$U$501,5,FALSE),"")</f>
        <v/>
      </c>
      <c r="AA334" s="1" t="str">
        <f>IFERROR(VLOOKUP($V334,CAPTURE_SITE_INFO!$B$3:$U$501,6,FALSE),"")</f>
        <v/>
      </c>
      <c r="AB334" s="1" t="str">
        <f>IFERROR(VLOOKUP($V334,CAPTURE_SITE_INFO!$B$3:$U$501,7,FALSE),"")</f>
        <v/>
      </c>
      <c r="AC334" s="1" t="str">
        <f>IFERROR(VLOOKUP($V334,CAPTURE_SITE_INFO!$B$3:$U$501,8,FALSE),"")</f>
        <v/>
      </c>
      <c r="AD334" s="16" t="str">
        <f>IFERROR(VLOOKUP($V334,CAPTURE_SITE_INFO!$B$3:$U$501,9,FALSE),"")</f>
        <v/>
      </c>
      <c r="AE334" s="16" t="str">
        <f>IFERROR(VLOOKUP($V334,CAPTURE_SITE_INFO!$B$3:$U$501,10,FALSE),"")</f>
        <v/>
      </c>
      <c r="AF334" s="190" t="str">
        <f>IFERROR(VLOOKUP($V334,CAPTURE_SITE_INFO!$B$3:$U$501,11,FALSE),"")</f>
        <v/>
      </c>
      <c r="AG334" s="190" t="str">
        <f>IFERROR(VLOOKUP($V334,CAPTURE_SITE_INFO!$B$3:$U$501,12,FALSE),"")</f>
        <v/>
      </c>
      <c r="AH334" s="1" t="str">
        <f>IFERROR(VLOOKUP($V334,CAPTURE_SITE_INFO!$B$3:$U$501,13,FALSE),"")</f>
        <v/>
      </c>
      <c r="AI334" s="1" t="str">
        <f>IFERROR(VLOOKUP($V334,CAPTURE_SITE_INFO!$B$3:$U$501,14,FALSE),"")</f>
        <v/>
      </c>
      <c r="AJ334" s="1" t="str">
        <f>IFERROR(VLOOKUP($V334,CAPTURE_SITE_INFO!$B$3:$U$501,15,FALSE),"")</f>
        <v/>
      </c>
      <c r="AK334" s="1" t="str">
        <f>IFERROR(VLOOKUP($V334,CAPTURE_SITE_INFO!$B$3:$U$501,16,FALSE),"")</f>
        <v/>
      </c>
      <c r="AL334" s="1" t="str">
        <f>IFERROR(VLOOKUP($V334,CAPTURE_SITE_INFO!$B$3:$U$501,17,FALSE),"")</f>
        <v/>
      </c>
      <c r="AM334" s="1" t="str">
        <f>IFERROR(VLOOKUP($V334,CAPTURE_SITE_INFO!$B$3:$U$501,18,FALSE),"")</f>
        <v/>
      </c>
      <c r="AN334" s="1" t="str">
        <f>IFERROR(VLOOKUP($V334,CAPTURE_SITE_INFO!$B$3:$U$501,19,FALSE),"")</f>
        <v/>
      </c>
      <c r="AO334" s="1" t="str">
        <f>IFERROR(VLOOKUP($V334,CAPTURE_SITE_INFO!$B$3:$U$501,20,FALSE),"")</f>
        <v/>
      </c>
      <c r="AP334" s="1" t="str">
        <f>IFERROR(VLOOKUP($V334,CAPTURE_SITE_INFO!$B$3:$V$501,21,FALSE),"")</f>
        <v/>
      </c>
    </row>
    <row r="335" spans="1:42" x14ac:dyDescent="0.25">
      <c r="A335" s="1" t="str">
        <f t="shared" si="10"/>
        <v/>
      </c>
      <c r="B335" s="1" t="str">
        <f>IF(CAPTURE_DATA!O336="NOBATS___","NOBATS",IF(CAPTURE_DATA!O336="___","",CAPTURE_DATA!O336))</f>
        <v/>
      </c>
      <c r="C335" s="1" t="str">
        <f t="shared" si="11"/>
        <v/>
      </c>
      <c r="D335" s="1" t="str">
        <f>IF(CAPTURE_DATA!Q336 = 0,"",CAPTURE_DATA!Q336)</f>
        <v/>
      </c>
      <c r="E335" s="1" t="str">
        <f>IF(CAPTURE_DATA!R336 = 0,"",CAPTURE_DATA!R336)</f>
        <v/>
      </c>
      <c r="F335" s="1" t="str">
        <f>IF(CAPTURE_DATA!S336 = 0,"",CAPTURE_DATA!S336)</f>
        <v/>
      </c>
      <c r="G335" s="1" t="str">
        <f>IF(CAPTURE_DATA!T336=0,"",CAPTURE_DATA!T336)</f>
        <v/>
      </c>
      <c r="H335" s="1" t="str">
        <f>IF(CAPTURE_DATA!U336=0,"",CAPTURE_DATA!U336)</f>
        <v/>
      </c>
      <c r="I335" s="1" t="str">
        <f>IF(CAPTURE_DATA!V336=0,"",CAPTURE_DATA!V336)</f>
        <v/>
      </c>
      <c r="J335" s="1" t="str">
        <f>IF(CAPTURE_DATA!W336=0,"",CAPTURE_DATA!W336)</f>
        <v/>
      </c>
      <c r="K335" s="1" t="str">
        <f>IF(CAPTURE_DATA!X336="","",CAPTURE_DATA!X336)</f>
        <v/>
      </c>
      <c r="L335" s="1" t="str">
        <f>IF(CAPTURE_DATA!Y336="","",CAPTURE_DATA!Y336)</f>
        <v/>
      </c>
      <c r="M335" s="1" t="str">
        <f>IF(CAPTURE_DATA!Z336="","",CAPTURE_DATA!Z336)</f>
        <v/>
      </c>
      <c r="N335" s="1" t="str">
        <f>IF(CAPTURE_DATA!AA336=0,"",CAPTURE_DATA!AA336)</f>
        <v/>
      </c>
      <c r="O335" s="1" t="str">
        <f>IF(CAPTURE_DATA!AB336=0,"",CAPTURE_DATA!AB336)</f>
        <v/>
      </c>
      <c r="P335" s="1" t="str">
        <f>IF(CAPTURE_DATA!AC336="-","",CAPTURE_DATA!AC336)</f>
        <v/>
      </c>
      <c r="Q335" s="1" t="str">
        <f>IF(CAPTURE_DATA!AD336=0,"",CAPTURE_DATA!AD336)</f>
        <v/>
      </c>
      <c r="R335" s="1" t="str">
        <f>IF(CAPTURE_DATA!AE336=0,"",CAPTURE_DATA!AE336)</f>
        <v/>
      </c>
      <c r="S335" s="1" t="str">
        <f>IF(CAPTURE_DATA!AF336=0,"",CAPTURE_DATA!AF336)</f>
        <v/>
      </c>
      <c r="T335" s="16" t="str">
        <f>IF(B335="","",IF(B335="NBAT","",CAPTURE_DATA!A336))</f>
        <v/>
      </c>
      <c r="U335" s="1" t="str">
        <f>IF(CAPTURE_DATA!AG336=0,"",CAPTURE_DATA!AG336)</f>
        <v/>
      </c>
      <c r="V335" s="1" t="str">
        <f>IF(CAPTURE_DATA!AH336=0,"",CAPTURE_DATA!AH336)</f>
        <v/>
      </c>
      <c r="W335" s="1" t="str">
        <f>IFERROR(VLOOKUP(V335,CAPTURE_SITE_INFO!$B$3:$U$501,2,FALSE),"")</f>
        <v/>
      </c>
      <c r="X335" s="1" t="str">
        <f>IFERROR(VLOOKUP($V335,CAPTURE_SITE_INFO!$B$3:$U$501,3,FALSE),"")</f>
        <v/>
      </c>
      <c r="Y335" s="189" t="str">
        <f>IFERROR(VLOOKUP($V335,CAPTURE_SITE_INFO!$B$3:$U$501,4,FALSE),"")</f>
        <v/>
      </c>
      <c r="Z335" s="1" t="str">
        <f>IFERROR(VLOOKUP($V335,CAPTURE_SITE_INFO!$B$3:$U$501,5,FALSE),"")</f>
        <v/>
      </c>
      <c r="AA335" s="1" t="str">
        <f>IFERROR(VLOOKUP($V335,CAPTURE_SITE_INFO!$B$3:$U$501,6,FALSE),"")</f>
        <v/>
      </c>
      <c r="AB335" s="1" t="str">
        <f>IFERROR(VLOOKUP($V335,CAPTURE_SITE_INFO!$B$3:$U$501,7,FALSE),"")</f>
        <v/>
      </c>
      <c r="AC335" s="1" t="str">
        <f>IFERROR(VLOOKUP($V335,CAPTURE_SITE_INFO!$B$3:$U$501,8,FALSE),"")</f>
        <v/>
      </c>
      <c r="AD335" s="16" t="str">
        <f>IFERROR(VLOOKUP($V335,CAPTURE_SITE_INFO!$B$3:$U$501,9,FALSE),"")</f>
        <v/>
      </c>
      <c r="AE335" s="16" t="str">
        <f>IFERROR(VLOOKUP($V335,CAPTURE_SITE_INFO!$B$3:$U$501,10,FALSE),"")</f>
        <v/>
      </c>
      <c r="AF335" s="190" t="str">
        <f>IFERROR(VLOOKUP($V335,CAPTURE_SITE_INFO!$B$3:$U$501,11,FALSE),"")</f>
        <v/>
      </c>
      <c r="AG335" s="190" t="str">
        <f>IFERROR(VLOOKUP($V335,CAPTURE_SITE_INFO!$B$3:$U$501,12,FALSE),"")</f>
        <v/>
      </c>
      <c r="AH335" s="1" t="str">
        <f>IFERROR(VLOOKUP($V335,CAPTURE_SITE_INFO!$B$3:$U$501,13,FALSE),"")</f>
        <v/>
      </c>
      <c r="AI335" s="1" t="str">
        <f>IFERROR(VLOOKUP($V335,CAPTURE_SITE_INFO!$B$3:$U$501,14,FALSE),"")</f>
        <v/>
      </c>
      <c r="AJ335" s="1" t="str">
        <f>IFERROR(VLOOKUP($V335,CAPTURE_SITE_INFO!$B$3:$U$501,15,FALSE),"")</f>
        <v/>
      </c>
      <c r="AK335" s="1" t="str">
        <f>IFERROR(VLOOKUP($V335,CAPTURE_SITE_INFO!$B$3:$U$501,16,FALSE),"")</f>
        <v/>
      </c>
      <c r="AL335" s="1" t="str">
        <f>IFERROR(VLOOKUP($V335,CAPTURE_SITE_INFO!$B$3:$U$501,17,FALSE),"")</f>
        <v/>
      </c>
      <c r="AM335" s="1" t="str">
        <f>IFERROR(VLOOKUP($V335,CAPTURE_SITE_INFO!$B$3:$U$501,18,FALSE),"")</f>
        <v/>
      </c>
      <c r="AN335" s="1" t="str">
        <f>IFERROR(VLOOKUP($V335,CAPTURE_SITE_INFO!$B$3:$U$501,19,FALSE),"")</f>
        <v/>
      </c>
      <c r="AO335" s="1" t="str">
        <f>IFERROR(VLOOKUP($V335,CAPTURE_SITE_INFO!$B$3:$U$501,20,FALSE),"")</f>
        <v/>
      </c>
      <c r="AP335" s="1" t="str">
        <f>IFERROR(VLOOKUP($V335,CAPTURE_SITE_INFO!$B$3:$V$501,21,FALSE),"")</f>
        <v/>
      </c>
    </row>
    <row r="336" spans="1:42" x14ac:dyDescent="0.25">
      <c r="A336" s="1" t="str">
        <f t="shared" si="10"/>
        <v/>
      </c>
      <c r="B336" s="1" t="str">
        <f>IF(CAPTURE_DATA!O337="NOBATS___","NOBATS",IF(CAPTURE_DATA!O337="___","",CAPTURE_DATA!O337))</f>
        <v/>
      </c>
      <c r="C336" s="1" t="str">
        <f t="shared" si="11"/>
        <v/>
      </c>
      <c r="D336" s="1" t="str">
        <f>IF(CAPTURE_DATA!Q337 = 0,"",CAPTURE_DATA!Q337)</f>
        <v/>
      </c>
      <c r="E336" s="1" t="str">
        <f>IF(CAPTURE_DATA!R337 = 0,"",CAPTURE_DATA!R337)</f>
        <v/>
      </c>
      <c r="F336" s="1" t="str">
        <f>IF(CAPTURE_DATA!S337 = 0,"",CAPTURE_DATA!S337)</f>
        <v/>
      </c>
      <c r="G336" s="1" t="str">
        <f>IF(CAPTURE_DATA!T337=0,"",CAPTURE_DATA!T337)</f>
        <v/>
      </c>
      <c r="H336" s="1" t="str">
        <f>IF(CAPTURE_DATA!U337=0,"",CAPTURE_DATA!U337)</f>
        <v/>
      </c>
      <c r="I336" s="1" t="str">
        <f>IF(CAPTURE_DATA!V337=0,"",CAPTURE_DATA!V337)</f>
        <v/>
      </c>
      <c r="J336" s="1" t="str">
        <f>IF(CAPTURE_DATA!W337=0,"",CAPTURE_DATA!W337)</f>
        <v/>
      </c>
      <c r="K336" s="1" t="str">
        <f>IF(CAPTURE_DATA!X337="","",CAPTURE_DATA!X337)</f>
        <v/>
      </c>
      <c r="L336" s="1" t="str">
        <f>IF(CAPTURE_DATA!Y337="","",CAPTURE_DATA!Y337)</f>
        <v/>
      </c>
      <c r="M336" s="1" t="str">
        <f>IF(CAPTURE_DATA!Z337="","",CAPTURE_DATA!Z337)</f>
        <v/>
      </c>
      <c r="N336" s="1" t="str">
        <f>IF(CAPTURE_DATA!AA337=0,"",CAPTURE_DATA!AA337)</f>
        <v/>
      </c>
      <c r="O336" s="1" t="str">
        <f>IF(CAPTURE_DATA!AB337=0,"",CAPTURE_DATA!AB337)</f>
        <v/>
      </c>
      <c r="P336" s="1" t="str">
        <f>IF(CAPTURE_DATA!AC337="-","",CAPTURE_DATA!AC337)</f>
        <v/>
      </c>
      <c r="Q336" s="1" t="str">
        <f>IF(CAPTURE_DATA!AD337=0,"",CAPTURE_DATA!AD337)</f>
        <v/>
      </c>
      <c r="R336" s="1" t="str">
        <f>IF(CAPTURE_DATA!AE337=0,"",CAPTURE_DATA!AE337)</f>
        <v/>
      </c>
      <c r="S336" s="1" t="str">
        <f>IF(CAPTURE_DATA!AF337=0,"",CAPTURE_DATA!AF337)</f>
        <v/>
      </c>
      <c r="T336" s="16" t="str">
        <f>IF(B336="","",IF(B336="NBAT","",CAPTURE_DATA!A337))</f>
        <v/>
      </c>
      <c r="U336" s="1" t="str">
        <f>IF(CAPTURE_DATA!AG337=0,"",CAPTURE_DATA!AG337)</f>
        <v/>
      </c>
      <c r="V336" s="1" t="str">
        <f>IF(CAPTURE_DATA!AH337=0,"",CAPTURE_DATA!AH337)</f>
        <v/>
      </c>
      <c r="W336" s="1" t="str">
        <f>IFERROR(VLOOKUP(V336,CAPTURE_SITE_INFO!$B$3:$U$501,2,FALSE),"")</f>
        <v/>
      </c>
      <c r="X336" s="1" t="str">
        <f>IFERROR(VLOOKUP($V336,CAPTURE_SITE_INFO!$B$3:$U$501,3,FALSE),"")</f>
        <v/>
      </c>
      <c r="Y336" s="189" t="str">
        <f>IFERROR(VLOOKUP($V336,CAPTURE_SITE_INFO!$B$3:$U$501,4,FALSE),"")</f>
        <v/>
      </c>
      <c r="Z336" s="1" t="str">
        <f>IFERROR(VLOOKUP($V336,CAPTURE_SITE_INFO!$B$3:$U$501,5,FALSE),"")</f>
        <v/>
      </c>
      <c r="AA336" s="1" t="str">
        <f>IFERROR(VLOOKUP($V336,CAPTURE_SITE_INFO!$B$3:$U$501,6,FALSE),"")</f>
        <v/>
      </c>
      <c r="AB336" s="1" t="str">
        <f>IFERROR(VLOOKUP($V336,CAPTURE_SITE_INFO!$B$3:$U$501,7,FALSE),"")</f>
        <v/>
      </c>
      <c r="AC336" s="1" t="str">
        <f>IFERROR(VLOOKUP($V336,CAPTURE_SITE_INFO!$B$3:$U$501,8,FALSE),"")</f>
        <v/>
      </c>
      <c r="AD336" s="16" t="str">
        <f>IFERROR(VLOOKUP($V336,CAPTURE_SITE_INFO!$B$3:$U$501,9,FALSE),"")</f>
        <v/>
      </c>
      <c r="AE336" s="16" t="str">
        <f>IFERROR(VLOOKUP($V336,CAPTURE_SITE_INFO!$B$3:$U$501,10,FALSE),"")</f>
        <v/>
      </c>
      <c r="AF336" s="190" t="str">
        <f>IFERROR(VLOOKUP($V336,CAPTURE_SITE_INFO!$B$3:$U$501,11,FALSE),"")</f>
        <v/>
      </c>
      <c r="AG336" s="190" t="str">
        <f>IFERROR(VLOOKUP($V336,CAPTURE_SITE_INFO!$B$3:$U$501,12,FALSE),"")</f>
        <v/>
      </c>
      <c r="AH336" s="1" t="str">
        <f>IFERROR(VLOOKUP($V336,CAPTURE_SITE_INFO!$B$3:$U$501,13,FALSE),"")</f>
        <v/>
      </c>
      <c r="AI336" s="1" t="str">
        <f>IFERROR(VLOOKUP($V336,CAPTURE_SITE_INFO!$B$3:$U$501,14,FALSE),"")</f>
        <v/>
      </c>
      <c r="AJ336" s="1" t="str">
        <f>IFERROR(VLOOKUP($V336,CAPTURE_SITE_INFO!$B$3:$U$501,15,FALSE),"")</f>
        <v/>
      </c>
      <c r="AK336" s="1" t="str">
        <f>IFERROR(VLOOKUP($V336,CAPTURE_SITE_INFO!$B$3:$U$501,16,FALSE),"")</f>
        <v/>
      </c>
      <c r="AL336" s="1" t="str">
        <f>IFERROR(VLOOKUP($V336,CAPTURE_SITE_INFO!$B$3:$U$501,17,FALSE),"")</f>
        <v/>
      </c>
      <c r="AM336" s="1" t="str">
        <f>IFERROR(VLOOKUP($V336,CAPTURE_SITE_INFO!$B$3:$U$501,18,FALSE),"")</f>
        <v/>
      </c>
      <c r="AN336" s="1" t="str">
        <f>IFERROR(VLOOKUP($V336,CAPTURE_SITE_INFO!$B$3:$U$501,19,FALSE),"")</f>
        <v/>
      </c>
      <c r="AO336" s="1" t="str">
        <f>IFERROR(VLOOKUP($V336,CAPTURE_SITE_INFO!$B$3:$U$501,20,FALSE),"")</f>
        <v/>
      </c>
      <c r="AP336" s="1" t="str">
        <f>IFERROR(VLOOKUP($V336,CAPTURE_SITE_INFO!$B$3:$V$501,21,FALSE),"")</f>
        <v/>
      </c>
    </row>
    <row r="337" spans="1:42" x14ac:dyDescent="0.25">
      <c r="A337" s="1" t="str">
        <f t="shared" si="10"/>
        <v/>
      </c>
      <c r="B337" s="1" t="str">
        <f>IF(CAPTURE_DATA!O338="NOBATS___","NOBATS",IF(CAPTURE_DATA!O338="___","",CAPTURE_DATA!O338))</f>
        <v/>
      </c>
      <c r="C337" s="1" t="str">
        <f t="shared" si="11"/>
        <v/>
      </c>
      <c r="D337" s="1" t="str">
        <f>IF(CAPTURE_DATA!Q338 = 0,"",CAPTURE_DATA!Q338)</f>
        <v/>
      </c>
      <c r="E337" s="1" t="str">
        <f>IF(CAPTURE_DATA!R338 = 0,"",CAPTURE_DATA!R338)</f>
        <v/>
      </c>
      <c r="F337" s="1" t="str">
        <f>IF(CAPTURE_DATA!S338 = 0,"",CAPTURE_DATA!S338)</f>
        <v/>
      </c>
      <c r="G337" s="1" t="str">
        <f>IF(CAPTURE_DATA!T338=0,"",CAPTURE_DATA!T338)</f>
        <v/>
      </c>
      <c r="H337" s="1" t="str">
        <f>IF(CAPTURE_DATA!U338=0,"",CAPTURE_DATA!U338)</f>
        <v/>
      </c>
      <c r="I337" s="1" t="str">
        <f>IF(CAPTURE_DATA!V338=0,"",CAPTURE_DATA!V338)</f>
        <v/>
      </c>
      <c r="J337" s="1" t="str">
        <f>IF(CAPTURE_DATA!W338=0,"",CAPTURE_DATA!W338)</f>
        <v/>
      </c>
      <c r="K337" s="1" t="str">
        <f>IF(CAPTURE_DATA!X338="","",CAPTURE_DATA!X338)</f>
        <v/>
      </c>
      <c r="L337" s="1" t="str">
        <f>IF(CAPTURE_DATA!Y338="","",CAPTURE_DATA!Y338)</f>
        <v/>
      </c>
      <c r="M337" s="1" t="str">
        <f>IF(CAPTURE_DATA!Z338="","",CAPTURE_DATA!Z338)</f>
        <v/>
      </c>
      <c r="N337" s="1" t="str">
        <f>IF(CAPTURE_DATA!AA338=0,"",CAPTURE_DATA!AA338)</f>
        <v/>
      </c>
      <c r="O337" s="1" t="str">
        <f>IF(CAPTURE_DATA!AB338=0,"",CAPTURE_DATA!AB338)</f>
        <v/>
      </c>
      <c r="P337" s="1" t="str">
        <f>IF(CAPTURE_DATA!AC338="-","",CAPTURE_DATA!AC338)</f>
        <v/>
      </c>
      <c r="Q337" s="1" t="str">
        <f>IF(CAPTURE_DATA!AD338=0,"",CAPTURE_DATA!AD338)</f>
        <v/>
      </c>
      <c r="R337" s="1" t="str">
        <f>IF(CAPTURE_DATA!AE338=0,"",CAPTURE_DATA!AE338)</f>
        <v/>
      </c>
      <c r="S337" s="1" t="str">
        <f>IF(CAPTURE_DATA!AF338=0,"",CAPTURE_DATA!AF338)</f>
        <v/>
      </c>
      <c r="T337" s="16" t="str">
        <f>IF(B337="","",IF(B337="NBAT","",CAPTURE_DATA!A338))</f>
        <v/>
      </c>
      <c r="U337" s="1" t="str">
        <f>IF(CAPTURE_DATA!AG338=0,"",CAPTURE_DATA!AG338)</f>
        <v/>
      </c>
      <c r="V337" s="1" t="str">
        <f>IF(CAPTURE_DATA!AH338=0,"",CAPTURE_DATA!AH338)</f>
        <v/>
      </c>
      <c r="W337" s="1" t="str">
        <f>IFERROR(VLOOKUP(V337,CAPTURE_SITE_INFO!$B$3:$U$501,2,FALSE),"")</f>
        <v/>
      </c>
      <c r="X337" s="1" t="str">
        <f>IFERROR(VLOOKUP($V337,CAPTURE_SITE_INFO!$B$3:$U$501,3,FALSE),"")</f>
        <v/>
      </c>
      <c r="Y337" s="189" t="str">
        <f>IFERROR(VLOOKUP($V337,CAPTURE_SITE_INFO!$B$3:$U$501,4,FALSE),"")</f>
        <v/>
      </c>
      <c r="Z337" s="1" t="str">
        <f>IFERROR(VLOOKUP($V337,CAPTURE_SITE_INFO!$B$3:$U$501,5,FALSE),"")</f>
        <v/>
      </c>
      <c r="AA337" s="1" t="str">
        <f>IFERROR(VLOOKUP($V337,CAPTURE_SITE_INFO!$B$3:$U$501,6,FALSE),"")</f>
        <v/>
      </c>
      <c r="AB337" s="1" t="str">
        <f>IFERROR(VLOOKUP($V337,CAPTURE_SITE_INFO!$B$3:$U$501,7,FALSE),"")</f>
        <v/>
      </c>
      <c r="AC337" s="1" t="str">
        <f>IFERROR(VLOOKUP($V337,CAPTURE_SITE_INFO!$B$3:$U$501,8,FALSE),"")</f>
        <v/>
      </c>
      <c r="AD337" s="16" t="str">
        <f>IFERROR(VLOOKUP($V337,CAPTURE_SITE_INFO!$B$3:$U$501,9,FALSE),"")</f>
        <v/>
      </c>
      <c r="AE337" s="16" t="str">
        <f>IFERROR(VLOOKUP($V337,CAPTURE_SITE_INFO!$B$3:$U$501,10,FALSE),"")</f>
        <v/>
      </c>
      <c r="AF337" s="190" t="str">
        <f>IFERROR(VLOOKUP($V337,CAPTURE_SITE_INFO!$B$3:$U$501,11,FALSE),"")</f>
        <v/>
      </c>
      <c r="AG337" s="190" t="str">
        <f>IFERROR(VLOOKUP($V337,CAPTURE_SITE_INFO!$B$3:$U$501,12,FALSE),"")</f>
        <v/>
      </c>
      <c r="AH337" s="1" t="str">
        <f>IFERROR(VLOOKUP($V337,CAPTURE_SITE_INFO!$B$3:$U$501,13,FALSE),"")</f>
        <v/>
      </c>
      <c r="AI337" s="1" t="str">
        <f>IFERROR(VLOOKUP($V337,CAPTURE_SITE_INFO!$B$3:$U$501,14,FALSE),"")</f>
        <v/>
      </c>
      <c r="AJ337" s="1" t="str">
        <f>IFERROR(VLOOKUP($V337,CAPTURE_SITE_INFO!$B$3:$U$501,15,FALSE),"")</f>
        <v/>
      </c>
      <c r="AK337" s="1" t="str">
        <f>IFERROR(VLOOKUP($V337,CAPTURE_SITE_INFO!$B$3:$U$501,16,FALSE),"")</f>
        <v/>
      </c>
      <c r="AL337" s="1" t="str">
        <f>IFERROR(VLOOKUP($V337,CAPTURE_SITE_INFO!$B$3:$U$501,17,FALSE),"")</f>
        <v/>
      </c>
      <c r="AM337" s="1" t="str">
        <f>IFERROR(VLOOKUP($V337,CAPTURE_SITE_INFO!$B$3:$U$501,18,FALSE),"")</f>
        <v/>
      </c>
      <c r="AN337" s="1" t="str">
        <f>IFERROR(VLOOKUP($V337,CAPTURE_SITE_INFO!$B$3:$U$501,19,FALSE),"")</f>
        <v/>
      </c>
      <c r="AO337" s="1" t="str">
        <f>IFERROR(VLOOKUP($V337,CAPTURE_SITE_INFO!$B$3:$U$501,20,FALSE),"")</f>
        <v/>
      </c>
      <c r="AP337" s="1" t="str">
        <f>IFERROR(VLOOKUP($V337,CAPTURE_SITE_INFO!$B$3:$V$501,21,FALSE),"")</f>
        <v/>
      </c>
    </row>
    <row r="338" spans="1:42" x14ac:dyDescent="0.25">
      <c r="A338" s="1" t="str">
        <f t="shared" si="10"/>
        <v/>
      </c>
      <c r="B338" s="1" t="str">
        <f>IF(CAPTURE_DATA!O339="NOBATS___","NOBATS",IF(CAPTURE_DATA!O339="___","",CAPTURE_DATA!O339))</f>
        <v/>
      </c>
      <c r="C338" s="1" t="str">
        <f t="shared" si="11"/>
        <v/>
      </c>
      <c r="D338" s="1" t="str">
        <f>IF(CAPTURE_DATA!Q339 = 0,"",CAPTURE_DATA!Q339)</f>
        <v/>
      </c>
      <c r="E338" s="1" t="str">
        <f>IF(CAPTURE_DATA!R339 = 0,"",CAPTURE_DATA!R339)</f>
        <v/>
      </c>
      <c r="F338" s="1" t="str">
        <f>IF(CAPTURE_DATA!S339 = 0,"",CAPTURE_DATA!S339)</f>
        <v/>
      </c>
      <c r="G338" s="1" t="str">
        <f>IF(CAPTURE_DATA!T339=0,"",CAPTURE_DATA!T339)</f>
        <v/>
      </c>
      <c r="H338" s="1" t="str">
        <f>IF(CAPTURE_DATA!U339=0,"",CAPTURE_DATA!U339)</f>
        <v/>
      </c>
      <c r="I338" s="1" t="str">
        <f>IF(CAPTURE_DATA!V339=0,"",CAPTURE_DATA!V339)</f>
        <v/>
      </c>
      <c r="J338" s="1" t="str">
        <f>IF(CAPTURE_DATA!W339=0,"",CAPTURE_DATA!W339)</f>
        <v/>
      </c>
      <c r="K338" s="1" t="str">
        <f>IF(CAPTURE_DATA!X339="","",CAPTURE_DATA!X339)</f>
        <v/>
      </c>
      <c r="L338" s="1" t="str">
        <f>IF(CAPTURE_DATA!Y339="","",CAPTURE_DATA!Y339)</f>
        <v/>
      </c>
      <c r="M338" s="1" t="str">
        <f>IF(CAPTURE_DATA!Z339="","",CAPTURE_DATA!Z339)</f>
        <v/>
      </c>
      <c r="N338" s="1" t="str">
        <f>IF(CAPTURE_DATA!AA339=0,"",CAPTURE_DATA!AA339)</f>
        <v/>
      </c>
      <c r="O338" s="1" t="str">
        <f>IF(CAPTURE_DATA!AB339=0,"",CAPTURE_DATA!AB339)</f>
        <v/>
      </c>
      <c r="P338" s="1" t="str">
        <f>IF(CAPTURE_DATA!AC339="-","",CAPTURE_DATA!AC339)</f>
        <v/>
      </c>
      <c r="Q338" s="1" t="str">
        <f>IF(CAPTURE_DATA!AD339=0,"",CAPTURE_DATA!AD339)</f>
        <v/>
      </c>
      <c r="R338" s="1" t="str">
        <f>IF(CAPTURE_DATA!AE339=0,"",CAPTURE_DATA!AE339)</f>
        <v/>
      </c>
      <c r="S338" s="1" t="str">
        <f>IF(CAPTURE_DATA!AF339=0,"",CAPTURE_DATA!AF339)</f>
        <v/>
      </c>
      <c r="T338" s="16" t="str">
        <f>IF(B338="","",IF(B338="NBAT","",CAPTURE_DATA!A339))</f>
        <v/>
      </c>
      <c r="U338" s="1" t="str">
        <f>IF(CAPTURE_DATA!AG339=0,"",CAPTURE_DATA!AG339)</f>
        <v/>
      </c>
      <c r="V338" s="1" t="str">
        <f>IF(CAPTURE_DATA!AH339=0,"",CAPTURE_DATA!AH339)</f>
        <v/>
      </c>
      <c r="W338" s="1" t="str">
        <f>IFERROR(VLOOKUP(V338,CAPTURE_SITE_INFO!$B$3:$U$501,2,FALSE),"")</f>
        <v/>
      </c>
      <c r="X338" s="1" t="str">
        <f>IFERROR(VLOOKUP($V338,CAPTURE_SITE_INFO!$B$3:$U$501,3,FALSE),"")</f>
        <v/>
      </c>
      <c r="Y338" s="189" t="str">
        <f>IFERROR(VLOOKUP($V338,CAPTURE_SITE_INFO!$B$3:$U$501,4,FALSE),"")</f>
        <v/>
      </c>
      <c r="Z338" s="1" t="str">
        <f>IFERROR(VLOOKUP($V338,CAPTURE_SITE_INFO!$B$3:$U$501,5,FALSE),"")</f>
        <v/>
      </c>
      <c r="AA338" s="1" t="str">
        <f>IFERROR(VLOOKUP($V338,CAPTURE_SITE_INFO!$B$3:$U$501,6,FALSE),"")</f>
        <v/>
      </c>
      <c r="AB338" s="1" t="str">
        <f>IFERROR(VLOOKUP($V338,CAPTURE_SITE_INFO!$B$3:$U$501,7,FALSE),"")</f>
        <v/>
      </c>
      <c r="AC338" s="1" t="str">
        <f>IFERROR(VLOOKUP($V338,CAPTURE_SITE_INFO!$B$3:$U$501,8,FALSE),"")</f>
        <v/>
      </c>
      <c r="AD338" s="16" t="str">
        <f>IFERROR(VLOOKUP($V338,CAPTURE_SITE_INFO!$B$3:$U$501,9,FALSE),"")</f>
        <v/>
      </c>
      <c r="AE338" s="16" t="str">
        <f>IFERROR(VLOOKUP($V338,CAPTURE_SITE_INFO!$B$3:$U$501,10,FALSE),"")</f>
        <v/>
      </c>
      <c r="AF338" s="190" t="str">
        <f>IFERROR(VLOOKUP($V338,CAPTURE_SITE_INFO!$B$3:$U$501,11,FALSE),"")</f>
        <v/>
      </c>
      <c r="AG338" s="190" t="str">
        <f>IFERROR(VLOOKUP($V338,CAPTURE_SITE_INFO!$B$3:$U$501,12,FALSE),"")</f>
        <v/>
      </c>
      <c r="AH338" s="1" t="str">
        <f>IFERROR(VLOOKUP($V338,CAPTURE_SITE_INFO!$B$3:$U$501,13,FALSE),"")</f>
        <v/>
      </c>
      <c r="AI338" s="1" t="str">
        <f>IFERROR(VLOOKUP($V338,CAPTURE_SITE_INFO!$B$3:$U$501,14,FALSE),"")</f>
        <v/>
      </c>
      <c r="AJ338" s="1" t="str">
        <f>IFERROR(VLOOKUP($V338,CAPTURE_SITE_INFO!$B$3:$U$501,15,FALSE),"")</f>
        <v/>
      </c>
      <c r="AK338" s="1" t="str">
        <f>IFERROR(VLOOKUP($V338,CAPTURE_SITE_INFO!$B$3:$U$501,16,FALSE),"")</f>
        <v/>
      </c>
      <c r="AL338" s="1" t="str">
        <f>IFERROR(VLOOKUP($V338,CAPTURE_SITE_INFO!$B$3:$U$501,17,FALSE),"")</f>
        <v/>
      </c>
      <c r="AM338" s="1" t="str">
        <f>IFERROR(VLOOKUP($V338,CAPTURE_SITE_INFO!$B$3:$U$501,18,FALSE),"")</f>
        <v/>
      </c>
      <c r="AN338" s="1" t="str">
        <f>IFERROR(VLOOKUP($V338,CAPTURE_SITE_INFO!$B$3:$U$501,19,FALSE),"")</f>
        <v/>
      </c>
      <c r="AO338" s="1" t="str">
        <f>IFERROR(VLOOKUP($V338,CAPTURE_SITE_INFO!$B$3:$U$501,20,FALSE),"")</f>
        <v/>
      </c>
      <c r="AP338" s="1" t="str">
        <f>IFERROR(VLOOKUP($V338,CAPTURE_SITE_INFO!$B$3:$V$501,21,FALSE),"")</f>
        <v/>
      </c>
    </row>
    <row r="339" spans="1:42" x14ac:dyDescent="0.25">
      <c r="A339" s="1" t="str">
        <f t="shared" si="10"/>
        <v/>
      </c>
      <c r="B339" s="1" t="str">
        <f>IF(CAPTURE_DATA!O340="NOBATS___","NOBATS",IF(CAPTURE_DATA!O340="___","",CAPTURE_DATA!O340))</f>
        <v/>
      </c>
      <c r="C339" s="1" t="str">
        <f t="shared" si="11"/>
        <v/>
      </c>
      <c r="D339" s="1" t="str">
        <f>IF(CAPTURE_DATA!Q340 = 0,"",CAPTURE_DATA!Q340)</f>
        <v/>
      </c>
      <c r="E339" s="1" t="str">
        <f>IF(CAPTURE_DATA!R340 = 0,"",CAPTURE_DATA!R340)</f>
        <v/>
      </c>
      <c r="F339" s="1" t="str">
        <f>IF(CAPTURE_DATA!S340 = 0,"",CAPTURE_DATA!S340)</f>
        <v/>
      </c>
      <c r="G339" s="1" t="str">
        <f>IF(CAPTURE_DATA!T340=0,"",CAPTURE_DATA!T340)</f>
        <v/>
      </c>
      <c r="H339" s="1" t="str">
        <f>IF(CAPTURE_DATA!U340=0,"",CAPTURE_DATA!U340)</f>
        <v/>
      </c>
      <c r="I339" s="1" t="str">
        <f>IF(CAPTURE_DATA!V340=0,"",CAPTURE_DATA!V340)</f>
        <v/>
      </c>
      <c r="J339" s="1" t="str">
        <f>IF(CAPTURE_DATA!W340=0,"",CAPTURE_DATA!W340)</f>
        <v/>
      </c>
      <c r="K339" s="1" t="str">
        <f>IF(CAPTURE_DATA!X340="","",CAPTURE_DATA!X340)</f>
        <v/>
      </c>
      <c r="L339" s="1" t="str">
        <f>IF(CAPTURE_DATA!Y340="","",CAPTURE_DATA!Y340)</f>
        <v/>
      </c>
      <c r="M339" s="1" t="str">
        <f>IF(CAPTURE_DATA!Z340="","",CAPTURE_DATA!Z340)</f>
        <v/>
      </c>
      <c r="N339" s="1" t="str">
        <f>IF(CAPTURE_DATA!AA340=0,"",CAPTURE_DATA!AA340)</f>
        <v/>
      </c>
      <c r="O339" s="1" t="str">
        <f>IF(CAPTURE_DATA!AB340=0,"",CAPTURE_DATA!AB340)</f>
        <v/>
      </c>
      <c r="P339" s="1" t="str">
        <f>IF(CAPTURE_DATA!AC340="-","",CAPTURE_DATA!AC340)</f>
        <v/>
      </c>
      <c r="Q339" s="1" t="str">
        <f>IF(CAPTURE_DATA!AD340=0,"",CAPTURE_DATA!AD340)</f>
        <v/>
      </c>
      <c r="R339" s="1" t="str">
        <f>IF(CAPTURE_DATA!AE340=0,"",CAPTURE_DATA!AE340)</f>
        <v/>
      </c>
      <c r="S339" s="1" t="str">
        <f>IF(CAPTURE_DATA!AF340=0,"",CAPTURE_DATA!AF340)</f>
        <v/>
      </c>
      <c r="T339" s="16" t="str">
        <f>IF(B339="","",IF(B339="NBAT","",CAPTURE_DATA!A340))</f>
        <v/>
      </c>
      <c r="U339" s="1" t="str">
        <f>IF(CAPTURE_DATA!AG340=0,"",CAPTURE_DATA!AG340)</f>
        <v/>
      </c>
      <c r="V339" s="1" t="str">
        <f>IF(CAPTURE_DATA!AH340=0,"",CAPTURE_DATA!AH340)</f>
        <v/>
      </c>
      <c r="W339" s="1" t="str">
        <f>IFERROR(VLOOKUP(V339,CAPTURE_SITE_INFO!$B$3:$U$501,2,FALSE),"")</f>
        <v/>
      </c>
      <c r="X339" s="1" t="str">
        <f>IFERROR(VLOOKUP($V339,CAPTURE_SITE_INFO!$B$3:$U$501,3,FALSE),"")</f>
        <v/>
      </c>
      <c r="Y339" s="189" t="str">
        <f>IFERROR(VLOOKUP($V339,CAPTURE_SITE_INFO!$B$3:$U$501,4,FALSE),"")</f>
        <v/>
      </c>
      <c r="Z339" s="1" t="str">
        <f>IFERROR(VLOOKUP($V339,CAPTURE_SITE_INFO!$B$3:$U$501,5,FALSE),"")</f>
        <v/>
      </c>
      <c r="AA339" s="1" t="str">
        <f>IFERROR(VLOOKUP($V339,CAPTURE_SITE_INFO!$B$3:$U$501,6,FALSE),"")</f>
        <v/>
      </c>
      <c r="AB339" s="1" t="str">
        <f>IFERROR(VLOOKUP($V339,CAPTURE_SITE_INFO!$B$3:$U$501,7,FALSE),"")</f>
        <v/>
      </c>
      <c r="AC339" s="1" t="str">
        <f>IFERROR(VLOOKUP($V339,CAPTURE_SITE_INFO!$B$3:$U$501,8,FALSE),"")</f>
        <v/>
      </c>
      <c r="AD339" s="16" t="str">
        <f>IFERROR(VLOOKUP($V339,CAPTURE_SITE_INFO!$B$3:$U$501,9,FALSE),"")</f>
        <v/>
      </c>
      <c r="AE339" s="16" t="str">
        <f>IFERROR(VLOOKUP($V339,CAPTURE_SITE_INFO!$B$3:$U$501,10,FALSE),"")</f>
        <v/>
      </c>
      <c r="AF339" s="190" t="str">
        <f>IFERROR(VLOOKUP($V339,CAPTURE_SITE_INFO!$B$3:$U$501,11,FALSE),"")</f>
        <v/>
      </c>
      <c r="AG339" s="190" t="str">
        <f>IFERROR(VLOOKUP($V339,CAPTURE_SITE_INFO!$B$3:$U$501,12,FALSE),"")</f>
        <v/>
      </c>
      <c r="AH339" s="1" t="str">
        <f>IFERROR(VLOOKUP($V339,CAPTURE_SITE_INFO!$B$3:$U$501,13,FALSE),"")</f>
        <v/>
      </c>
      <c r="AI339" s="1" t="str">
        <f>IFERROR(VLOOKUP($V339,CAPTURE_SITE_INFO!$B$3:$U$501,14,FALSE),"")</f>
        <v/>
      </c>
      <c r="AJ339" s="1" t="str">
        <f>IFERROR(VLOOKUP($V339,CAPTURE_SITE_INFO!$B$3:$U$501,15,FALSE),"")</f>
        <v/>
      </c>
      <c r="AK339" s="1" t="str">
        <f>IFERROR(VLOOKUP($V339,CAPTURE_SITE_INFO!$B$3:$U$501,16,FALSE),"")</f>
        <v/>
      </c>
      <c r="AL339" s="1" t="str">
        <f>IFERROR(VLOOKUP($V339,CAPTURE_SITE_INFO!$B$3:$U$501,17,FALSE),"")</f>
        <v/>
      </c>
      <c r="AM339" s="1" t="str">
        <f>IFERROR(VLOOKUP($V339,CAPTURE_SITE_INFO!$B$3:$U$501,18,FALSE),"")</f>
        <v/>
      </c>
      <c r="AN339" s="1" t="str">
        <f>IFERROR(VLOOKUP($V339,CAPTURE_SITE_INFO!$B$3:$U$501,19,FALSE),"")</f>
        <v/>
      </c>
      <c r="AO339" s="1" t="str">
        <f>IFERROR(VLOOKUP($V339,CAPTURE_SITE_INFO!$B$3:$U$501,20,FALSE),"")</f>
        <v/>
      </c>
      <c r="AP339" s="1" t="str">
        <f>IFERROR(VLOOKUP($V339,CAPTURE_SITE_INFO!$B$3:$V$501,21,FALSE),"")</f>
        <v/>
      </c>
    </row>
    <row r="340" spans="1:42" x14ac:dyDescent="0.25">
      <c r="A340" s="1" t="str">
        <f t="shared" si="10"/>
        <v/>
      </c>
      <c r="B340" s="1" t="str">
        <f>IF(CAPTURE_DATA!O341="NOBATS___","NOBATS",IF(CAPTURE_DATA!O341="___","",CAPTURE_DATA!O341))</f>
        <v/>
      </c>
      <c r="C340" s="1" t="str">
        <f t="shared" si="11"/>
        <v/>
      </c>
      <c r="D340" s="1" t="str">
        <f>IF(CAPTURE_DATA!Q341 = 0,"",CAPTURE_DATA!Q341)</f>
        <v/>
      </c>
      <c r="E340" s="1" t="str">
        <f>IF(CAPTURE_DATA!R341 = 0,"",CAPTURE_DATA!R341)</f>
        <v/>
      </c>
      <c r="F340" s="1" t="str">
        <f>IF(CAPTURE_DATA!S341 = 0,"",CAPTURE_DATA!S341)</f>
        <v/>
      </c>
      <c r="G340" s="1" t="str">
        <f>IF(CAPTURE_DATA!T341=0,"",CAPTURE_DATA!T341)</f>
        <v/>
      </c>
      <c r="H340" s="1" t="str">
        <f>IF(CAPTURE_DATA!U341=0,"",CAPTURE_DATA!U341)</f>
        <v/>
      </c>
      <c r="I340" s="1" t="str">
        <f>IF(CAPTURE_DATA!V341=0,"",CAPTURE_DATA!V341)</f>
        <v/>
      </c>
      <c r="J340" s="1" t="str">
        <f>IF(CAPTURE_DATA!W341=0,"",CAPTURE_DATA!W341)</f>
        <v/>
      </c>
      <c r="K340" s="1" t="str">
        <f>IF(CAPTURE_DATA!X341="","",CAPTURE_DATA!X341)</f>
        <v/>
      </c>
      <c r="L340" s="1" t="str">
        <f>IF(CAPTURE_DATA!Y341="","",CAPTURE_DATA!Y341)</f>
        <v/>
      </c>
      <c r="M340" s="1" t="str">
        <f>IF(CAPTURE_DATA!Z341="","",CAPTURE_DATA!Z341)</f>
        <v/>
      </c>
      <c r="N340" s="1" t="str">
        <f>IF(CAPTURE_DATA!AA341=0,"",CAPTURE_DATA!AA341)</f>
        <v/>
      </c>
      <c r="O340" s="1" t="str">
        <f>IF(CAPTURE_DATA!AB341=0,"",CAPTURE_DATA!AB341)</f>
        <v/>
      </c>
      <c r="P340" s="1" t="str">
        <f>IF(CAPTURE_DATA!AC341="-","",CAPTURE_DATA!AC341)</f>
        <v/>
      </c>
      <c r="Q340" s="1" t="str">
        <f>IF(CAPTURE_DATA!AD341=0,"",CAPTURE_DATA!AD341)</f>
        <v/>
      </c>
      <c r="R340" s="1" t="str">
        <f>IF(CAPTURE_DATA!AE341=0,"",CAPTURE_DATA!AE341)</f>
        <v/>
      </c>
      <c r="S340" s="1" t="str">
        <f>IF(CAPTURE_DATA!AF341=0,"",CAPTURE_DATA!AF341)</f>
        <v/>
      </c>
      <c r="T340" s="16" t="str">
        <f>IF(B340="","",IF(B340="NBAT","",CAPTURE_DATA!A341))</f>
        <v/>
      </c>
      <c r="U340" s="1" t="str">
        <f>IF(CAPTURE_DATA!AG341=0,"",CAPTURE_DATA!AG341)</f>
        <v/>
      </c>
      <c r="V340" s="1" t="str">
        <f>IF(CAPTURE_DATA!AH341=0,"",CAPTURE_DATA!AH341)</f>
        <v/>
      </c>
      <c r="W340" s="1" t="str">
        <f>IFERROR(VLOOKUP(V340,CAPTURE_SITE_INFO!$B$3:$U$501,2,FALSE),"")</f>
        <v/>
      </c>
      <c r="X340" s="1" t="str">
        <f>IFERROR(VLOOKUP($V340,CAPTURE_SITE_INFO!$B$3:$U$501,3,FALSE),"")</f>
        <v/>
      </c>
      <c r="Y340" s="189" t="str">
        <f>IFERROR(VLOOKUP($V340,CAPTURE_SITE_INFO!$B$3:$U$501,4,FALSE),"")</f>
        <v/>
      </c>
      <c r="Z340" s="1" t="str">
        <f>IFERROR(VLOOKUP($V340,CAPTURE_SITE_INFO!$B$3:$U$501,5,FALSE),"")</f>
        <v/>
      </c>
      <c r="AA340" s="1" t="str">
        <f>IFERROR(VLOOKUP($V340,CAPTURE_SITE_INFO!$B$3:$U$501,6,FALSE),"")</f>
        <v/>
      </c>
      <c r="AB340" s="1" t="str">
        <f>IFERROR(VLOOKUP($V340,CAPTURE_SITE_INFO!$B$3:$U$501,7,FALSE),"")</f>
        <v/>
      </c>
      <c r="AC340" s="1" t="str">
        <f>IFERROR(VLOOKUP($V340,CAPTURE_SITE_INFO!$B$3:$U$501,8,FALSE),"")</f>
        <v/>
      </c>
      <c r="AD340" s="16" t="str">
        <f>IFERROR(VLOOKUP($V340,CAPTURE_SITE_INFO!$B$3:$U$501,9,FALSE),"")</f>
        <v/>
      </c>
      <c r="AE340" s="16" t="str">
        <f>IFERROR(VLOOKUP($V340,CAPTURE_SITE_INFO!$B$3:$U$501,10,FALSE),"")</f>
        <v/>
      </c>
      <c r="AF340" s="190" t="str">
        <f>IFERROR(VLOOKUP($V340,CAPTURE_SITE_INFO!$B$3:$U$501,11,FALSE),"")</f>
        <v/>
      </c>
      <c r="AG340" s="190" t="str">
        <f>IFERROR(VLOOKUP($V340,CAPTURE_SITE_INFO!$B$3:$U$501,12,FALSE),"")</f>
        <v/>
      </c>
      <c r="AH340" s="1" t="str">
        <f>IFERROR(VLOOKUP($V340,CAPTURE_SITE_INFO!$B$3:$U$501,13,FALSE),"")</f>
        <v/>
      </c>
      <c r="AI340" s="1" t="str">
        <f>IFERROR(VLOOKUP($V340,CAPTURE_SITE_INFO!$B$3:$U$501,14,FALSE),"")</f>
        <v/>
      </c>
      <c r="AJ340" s="1" t="str">
        <f>IFERROR(VLOOKUP($V340,CAPTURE_SITE_INFO!$B$3:$U$501,15,FALSE),"")</f>
        <v/>
      </c>
      <c r="AK340" s="1" t="str">
        <f>IFERROR(VLOOKUP($V340,CAPTURE_SITE_INFO!$B$3:$U$501,16,FALSE),"")</f>
        <v/>
      </c>
      <c r="AL340" s="1" t="str">
        <f>IFERROR(VLOOKUP($V340,CAPTURE_SITE_INFO!$B$3:$U$501,17,FALSE),"")</f>
        <v/>
      </c>
      <c r="AM340" s="1" t="str">
        <f>IFERROR(VLOOKUP($V340,CAPTURE_SITE_INFO!$B$3:$U$501,18,FALSE),"")</f>
        <v/>
      </c>
      <c r="AN340" s="1" t="str">
        <f>IFERROR(VLOOKUP($V340,CAPTURE_SITE_INFO!$B$3:$U$501,19,FALSE),"")</f>
        <v/>
      </c>
      <c r="AO340" s="1" t="str">
        <f>IFERROR(VLOOKUP($V340,CAPTURE_SITE_INFO!$B$3:$U$501,20,FALSE),"")</f>
        <v/>
      </c>
      <c r="AP340" s="1" t="str">
        <f>IFERROR(VLOOKUP($V340,CAPTURE_SITE_INFO!$B$3:$V$501,21,FALSE),"")</f>
        <v/>
      </c>
    </row>
    <row r="341" spans="1:42" x14ac:dyDescent="0.25">
      <c r="A341" s="1" t="str">
        <f t="shared" si="10"/>
        <v/>
      </c>
      <c r="B341" s="1" t="str">
        <f>IF(CAPTURE_DATA!O342="NOBATS___","NOBATS",IF(CAPTURE_DATA!O342="___","",CAPTURE_DATA!O342))</f>
        <v/>
      </c>
      <c r="C341" s="1" t="str">
        <f t="shared" si="11"/>
        <v/>
      </c>
      <c r="D341" s="1" t="str">
        <f>IF(CAPTURE_DATA!Q342 = 0,"",CAPTURE_DATA!Q342)</f>
        <v/>
      </c>
      <c r="E341" s="1" t="str">
        <f>IF(CAPTURE_DATA!R342 = 0,"",CAPTURE_DATA!R342)</f>
        <v/>
      </c>
      <c r="F341" s="1" t="str">
        <f>IF(CAPTURE_DATA!S342 = 0,"",CAPTURE_DATA!S342)</f>
        <v/>
      </c>
      <c r="G341" s="1" t="str">
        <f>IF(CAPTURE_DATA!T342=0,"",CAPTURE_DATA!T342)</f>
        <v/>
      </c>
      <c r="H341" s="1" t="str">
        <f>IF(CAPTURE_DATA!U342=0,"",CAPTURE_DATA!U342)</f>
        <v/>
      </c>
      <c r="I341" s="1" t="str">
        <f>IF(CAPTURE_DATA!V342=0,"",CAPTURE_DATA!V342)</f>
        <v/>
      </c>
      <c r="J341" s="1" t="str">
        <f>IF(CAPTURE_DATA!W342=0,"",CAPTURE_DATA!W342)</f>
        <v/>
      </c>
      <c r="K341" s="1" t="str">
        <f>IF(CAPTURE_DATA!X342="","",CAPTURE_DATA!X342)</f>
        <v/>
      </c>
      <c r="L341" s="1" t="str">
        <f>IF(CAPTURE_DATA!Y342="","",CAPTURE_DATA!Y342)</f>
        <v/>
      </c>
      <c r="M341" s="1" t="str">
        <f>IF(CAPTURE_DATA!Z342="","",CAPTURE_DATA!Z342)</f>
        <v/>
      </c>
      <c r="N341" s="1" t="str">
        <f>IF(CAPTURE_DATA!AA342=0,"",CAPTURE_DATA!AA342)</f>
        <v/>
      </c>
      <c r="O341" s="1" t="str">
        <f>IF(CAPTURE_DATA!AB342=0,"",CAPTURE_DATA!AB342)</f>
        <v/>
      </c>
      <c r="P341" s="1" t="str">
        <f>IF(CAPTURE_DATA!AC342="-","",CAPTURE_DATA!AC342)</f>
        <v/>
      </c>
      <c r="Q341" s="1" t="str">
        <f>IF(CAPTURE_DATA!AD342=0,"",CAPTURE_DATA!AD342)</f>
        <v/>
      </c>
      <c r="R341" s="1" t="str">
        <f>IF(CAPTURE_DATA!AE342=0,"",CAPTURE_DATA!AE342)</f>
        <v/>
      </c>
      <c r="S341" s="1" t="str">
        <f>IF(CAPTURE_DATA!AF342=0,"",CAPTURE_DATA!AF342)</f>
        <v/>
      </c>
      <c r="T341" s="16" t="str">
        <f>IF(B341="","",IF(B341="NBAT","",CAPTURE_DATA!A342))</f>
        <v/>
      </c>
      <c r="U341" s="1" t="str">
        <f>IF(CAPTURE_DATA!AG342=0,"",CAPTURE_DATA!AG342)</f>
        <v/>
      </c>
      <c r="V341" s="1" t="str">
        <f>IF(CAPTURE_DATA!AH342=0,"",CAPTURE_DATA!AH342)</f>
        <v/>
      </c>
      <c r="W341" s="1" t="str">
        <f>IFERROR(VLOOKUP(V341,CAPTURE_SITE_INFO!$B$3:$U$501,2,FALSE),"")</f>
        <v/>
      </c>
      <c r="X341" s="1" t="str">
        <f>IFERROR(VLOOKUP($V341,CAPTURE_SITE_INFO!$B$3:$U$501,3,FALSE),"")</f>
        <v/>
      </c>
      <c r="Y341" s="189" t="str">
        <f>IFERROR(VLOOKUP($V341,CAPTURE_SITE_INFO!$B$3:$U$501,4,FALSE),"")</f>
        <v/>
      </c>
      <c r="Z341" s="1" t="str">
        <f>IFERROR(VLOOKUP($V341,CAPTURE_SITE_INFO!$B$3:$U$501,5,FALSE),"")</f>
        <v/>
      </c>
      <c r="AA341" s="1" t="str">
        <f>IFERROR(VLOOKUP($V341,CAPTURE_SITE_INFO!$B$3:$U$501,6,FALSE),"")</f>
        <v/>
      </c>
      <c r="AB341" s="1" t="str">
        <f>IFERROR(VLOOKUP($V341,CAPTURE_SITE_INFO!$B$3:$U$501,7,FALSE),"")</f>
        <v/>
      </c>
      <c r="AC341" s="1" t="str">
        <f>IFERROR(VLOOKUP($V341,CAPTURE_SITE_INFO!$B$3:$U$501,8,FALSE),"")</f>
        <v/>
      </c>
      <c r="AD341" s="16" t="str">
        <f>IFERROR(VLOOKUP($V341,CAPTURE_SITE_INFO!$B$3:$U$501,9,FALSE),"")</f>
        <v/>
      </c>
      <c r="AE341" s="16" t="str">
        <f>IFERROR(VLOOKUP($V341,CAPTURE_SITE_INFO!$B$3:$U$501,10,FALSE),"")</f>
        <v/>
      </c>
      <c r="AF341" s="190" t="str">
        <f>IFERROR(VLOOKUP($V341,CAPTURE_SITE_INFO!$B$3:$U$501,11,FALSE),"")</f>
        <v/>
      </c>
      <c r="AG341" s="190" t="str">
        <f>IFERROR(VLOOKUP($V341,CAPTURE_SITE_INFO!$B$3:$U$501,12,FALSE),"")</f>
        <v/>
      </c>
      <c r="AH341" s="1" t="str">
        <f>IFERROR(VLOOKUP($V341,CAPTURE_SITE_INFO!$B$3:$U$501,13,FALSE),"")</f>
        <v/>
      </c>
      <c r="AI341" s="1" t="str">
        <f>IFERROR(VLOOKUP($V341,CAPTURE_SITE_INFO!$B$3:$U$501,14,FALSE),"")</f>
        <v/>
      </c>
      <c r="AJ341" s="1" t="str">
        <f>IFERROR(VLOOKUP($V341,CAPTURE_SITE_INFO!$B$3:$U$501,15,FALSE),"")</f>
        <v/>
      </c>
      <c r="AK341" s="1" t="str">
        <f>IFERROR(VLOOKUP($V341,CAPTURE_SITE_INFO!$B$3:$U$501,16,FALSE),"")</f>
        <v/>
      </c>
      <c r="AL341" s="1" t="str">
        <f>IFERROR(VLOOKUP($V341,CAPTURE_SITE_INFO!$B$3:$U$501,17,FALSE),"")</f>
        <v/>
      </c>
      <c r="AM341" s="1" t="str">
        <f>IFERROR(VLOOKUP($V341,CAPTURE_SITE_INFO!$B$3:$U$501,18,FALSE),"")</f>
        <v/>
      </c>
      <c r="AN341" s="1" t="str">
        <f>IFERROR(VLOOKUP($V341,CAPTURE_SITE_INFO!$B$3:$U$501,19,FALSE),"")</f>
        <v/>
      </c>
      <c r="AO341" s="1" t="str">
        <f>IFERROR(VLOOKUP($V341,CAPTURE_SITE_INFO!$B$3:$U$501,20,FALSE),"")</f>
        <v/>
      </c>
      <c r="AP341" s="1" t="str">
        <f>IFERROR(VLOOKUP($V341,CAPTURE_SITE_INFO!$B$3:$V$501,21,FALSE),"")</f>
        <v/>
      </c>
    </row>
    <row r="342" spans="1:42" x14ac:dyDescent="0.25">
      <c r="A342" s="1" t="str">
        <f t="shared" si="10"/>
        <v/>
      </c>
      <c r="B342" s="1" t="str">
        <f>IF(CAPTURE_DATA!O343="NOBATS___","NOBATS",IF(CAPTURE_DATA!O343="___","",CAPTURE_DATA!O343))</f>
        <v/>
      </c>
      <c r="C342" s="1" t="str">
        <f t="shared" si="11"/>
        <v/>
      </c>
      <c r="D342" s="1" t="str">
        <f>IF(CAPTURE_DATA!Q343 = 0,"",CAPTURE_DATA!Q343)</f>
        <v/>
      </c>
      <c r="E342" s="1" t="str">
        <f>IF(CAPTURE_DATA!R343 = 0,"",CAPTURE_DATA!R343)</f>
        <v/>
      </c>
      <c r="F342" s="1" t="str">
        <f>IF(CAPTURE_DATA!S343 = 0,"",CAPTURE_DATA!S343)</f>
        <v/>
      </c>
      <c r="G342" s="1" t="str">
        <f>IF(CAPTURE_DATA!T343=0,"",CAPTURE_DATA!T343)</f>
        <v/>
      </c>
      <c r="H342" s="1" t="str">
        <f>IF(CAPTURE_DATA!U343=0,"",CAPTURE_DATA!U343)</f>
        <v/>
      </c>
      <c r="I342" s="1" t="str">
        <f>IF(CAPTURE_DATA!V343=0,"",CAPTURE_DATA!V343)</f>
        <v/>
      </c>
      <c r="J342" s="1" t="str">
        <f>IF(CAPTURE_DATA!W343=0,"",CAPTURE_DATA!W343)</f>
        <v/>
      </c>
      <c r="K342" s="1" t="str">
        <f>IF(CAPTURE_DATA!X343="","",CAPTURE_DATA!X343)</f>
        <v/>
      </c>
      <c r="L342" s="1" t="str">
        <f>IF(CAPTURE_DATA!Y343="","",CAPTURE_DATA!Y343)</f>
        <v/>
      </c>
      <c r="M342" s="1" t="str">
        <f>IF(CAPTURE_DATA!Z343="","",CAPTURE_DATA!Z343)</f>
        <v/>
      </c>
      <c r="N342" s="1" t="str">
        <f>IF(CAPTURE_DATA!AA343=0,"",CAPTURE_DATA!AA343)</f>
        <v/>
      </c>
      <c r="O342" s="1" t="str">
        <f>IF(CAPTURE_DATA!AB343=0,"",CAPTURE_DATA!AB343)</f>
        <v/>
      </c>
      <c r="P342" s="1" t="str">
        <f>IF(CAPTURE_DATA!AC343="-","",CAPTURE_DATA!AC343)</f>
        <v/>
      </c>
      <c r="Q342" s="1" t="str">
        <f>IF(CAPTURE_DATA!AD343=0,"",CAPTURE_DATA!AD343)</f>
        <v/>
      </c>
      <c r="R342" s="1" t="str">
        <f>IF(CAPTURE_DATA!AE343=0,"",CAPTURE_DATA!AE343)</f>
        <v/>
      </c>
      <c r="S342" s="1" t="str">
        <f>IF(CAPTURE_DATA!AF343=0,"",CAPTURE_DATA!AF343)</f>
        <v/>
      </c>
      <c r="T342" s="16" t="str">
        <f>IF(B342="","",IF(B342="NBAT","",CAPTURE_DATA!A343))</f>
        <v/>
      </c>
      <c r="U342" s="1" t="str">
        <f>IF(CAPTURE_DATA!AG343=0,"",CAPTURE_DATA!AG343)</f>
        <v/>
      </c>
      <c r="V342" s="1" t="str">
        <f>IF(CAPTURE_DATA!AH343=0,"",CAPTURE_DATA!AH343)</f>
        <v/>
      </c>
      <c r="W342" s="1" t="str">
        <f>IFERROR(VLOOKUP(V342,CAPTURE_SITE_INFO!$B$3:$U$501,2,FALSE),"")</f>
        <v/>
      </c>
      <c r="X342" s="1" t="str">
        <f>IFERROR(VLOOKUP($V342,CAPTURE_SITE_INFO!$B$3:$U$501,3,FALSE),"")</f>
        <v/>
      </c>
      <c r="Y342" s="189" t="str">
        <f>IFERROR(VLOOKUP($V342,CAPTURE_SITE_INFO!$B$3:$U$501,4,FALSE),"")</f>
        <v/>
      </c>
      <c r="Z342" s="1" t="str">
        <f>IFERROR(VLOOKUP($V342,CAPTURE_SITE_INFO!$B$3:$U$501,5,FALSE),"")</f>
        <v/>
      </c>
      <c r="AA342" s="1" t="str">
        <f>IFERROR(VLOOKUP($V342,CAPTURE_SITE_INFO!$B$3:$U$501,6,FALSE),"")</f>
        <v/>
      </c>
      <c r="AB342" s="1" t="str">
        <f>IFERROR(VLOOKUP($V342,CAPTURE_SITE_INFO!$B$3:$U$501,7,FALSE),"")</f>
        <v/>
      </c>
      <c r="AC342" s="1" t="str">
        <f>IFERROR(VLOOKUP($V342,CAPTURE_SITE_INFO!$B$3:$U$501,8,FALSE),"")</f>
        <v/>
      </c>
      <c r="AD342" s="16" t="str">
        <f>IFERROR(VLOOKUP($V342,CAPTURE_SITE_INFO!$B$3:$U$501,9,FALSE),"")</f>
        <v/>
      </c>
      <c r="AE342" s="16" t="str">
        <f>IFERROR(VLOOKUP($V342,CAPTURE_SITE_INFO!$B$3:$U$501,10,FALSE),"")</f>
        <v/>
      </c>
      <c r="AF342" s="190" t="str">
        <f>IFERROR(VLOOKUP($V342,CAPTURE_SITE_INFO!$B$3:$U$501,11,FALSE),"")</f>
        <v/>
      </c>
      <c r="AG342" s="190" t="str">
        <f>IFERROR(VLOOKUP($V342,CAPTURE_SITE_INFO!$B$3:$U$501,12,FALSE),"")</f>
        <v/>
      </c>
      <c r="AH342" s="1" t="str">
        <f>IFERROR(VLOOKUP($V342,CAPTURE_SITE_INFO!$B$3:$U$501,13,FALSE),"")</f>
        <v/>
      </c>
      <c r="AI342" s="1" t="str">
        <f>IFERROR(VLOOKUP($V342,CAPTURE_SITE_INFO!$B$3:$U$501,14,FALSE),"")</f>
        <v/>
      </c>
      <c r="AJ342" s="1" t="str">
        <f>IFERROR(VLOOKUP($V342,CAPTURE_SITE_INFO!$B$3:$U$501,15,FALSE),"")</f>
        <v/>
      </c>
      <c r="AK342" s="1" t="str">
        <f>IFERROR(VLOOKUP($V342,CAPTURE_SITE_INFO!$B$3:$U$501,16,FALSE),"")</f>
        <v/>
      </c>
      <c r="AL342" s="1" t="str">
        <f>IFERROR(VLOOKUP($V342,CAPTURE_SITE_INFO!$B$3:$U$501,17,FALSE),"")</f>
        <v/>
      </c>
      <c r="AM342" s="1" t="str">
        <f>IFERROR(VLOOKUP($V342,CAPTURE_SITE_INFO!$B$3:$U$501,18,FALSE),"")</f>
        <v/>
      </c>
      <c r="AN342" s="1" t="str">
        <f>IFERROR(VLOOKUP($V342,CAPTURE_SITE_INFO!$B$3:$U$501,19,FALSE),"")</f>
        <v/>
      </c>
      <c r="AO342" s="1" t="str">
        <f>IFERROR(VLOOKUP($V342,CAPTURE_SITE_INFO!$B$3:$U$501,20,FALSE),"")</f>
        <v/>
      </c>
      <c r="AP342" s="1" t="str">
        <f>IFERROR(VLOOKUP($V342,CAPTURE_SITE_INFO!$B$3:$V$501,21,FALSE),"")</f>
        <v/>
      </c>
    </row>
    <row r="343" spans="1:42" x14ac:dyDescent="0.25">
      <c r="A343" s="1" t="str">
        <f t="shared" si="10"/>
        <v/>
      </c>
      <c r="B343" s="1" t="str">
        <f>IF(CAPTURE_DATA!O344="NOBATS___","NOBATS",IF(CAPTURE_DATA!O344="___","",CAPTURE_DATA!O344))</f>
        <v/>
      </c>
      <c r="C343" s="1" t="str">
        <f t="shared" si="11"/>
        <v/>
      </c>
      <c r="D343" s="1" t="str">
        <f>IF(CAPTURE_DATA!Q344 = 0,"",CAPTURE_DATA!Q344)</f>
        <v/>
      </c>
      <c r="E343" s="1" t="str">
        <f>IF(CAPTURE_DATA!R344 = 0,"",CAPTURE_DATA!R344)</f>
        <v/>
      </c>
      <c r="F343" s="1" t="str">
        <f>IF(CAPTURE_DATA!S344 = 0,"",CAPTURE_DATA!S344)</f>
        <v/>
      </c>
      <c r="G343" s="1" t="str">
        <f>IF(CAPTURE_DATA!T344=0,"",CAPTURE_DATA!T344)</f>
        <v/>
      </c>
      <c r="H343" s="1" t="str">
        <f>IF(CAPTURE_DATA!U344=0,"",CAPTURE_DATA!U344)</f>
        <v/>
      </c>
      <c r="I343" s="1" t="str">
        <f>IF(CAPTURE_DATA!V344=0,"",CAPTURE_DATA!V344)</f>
        <v/>
      </c>
      <c r="J343" s="1" t="str">
        <f>IF(CAPTURE_DATA!W344=0,"",CAPTURE_DATA!W344)</f>
        <v/>
      </c>
      <c r="K343" s="1" t="str">
        <f>IF(CAPTURE_DATA!X344="","",CAPTURE_DATA!X344)</f>
        <v/>
      </c>
      <c r="L343" s="1" t="str">
        <f>IF(CAPTURE_DATA!Y344="","",CAPTURE_DATA!Y344)</f>
        <v/>
      </c>
      <c r="M343" s="1" t="str">
        <f>IF(CAPTURE_DATA!Z344="","",CAPTURE_DATA!Z344)</f>
        <v/>
      </c>
      <c r="N343" s="1" t="str">
        <f>IF(CAPTURE_DATA!AA344=0,"",CAPTURE_DATA!AA344)</f>
        <v/>
      </c>
      <c r="O343" s="1" t="str">
        <f>IF(CAPTURE_DATA!AB344=0,"",CAPTURE_DATA!AB344)</f>
        <v/>
      </c>
      <c r="P343" s="1" t="str">
        <f>IF(CAPTURE_DATA!AC344="-","",CAPTURE_DATA!AC344)</f>
        <v/>
      </c>
      <c r="Q343" s="1" t="str">
        <f>IF(CAPTURE_DATA!AD344=0,"",CAPTURE_DATA!AD344)</f>
        <v/>
      </c>
      <c r="R343" s="1" t="str">
        <f>IF(CAPTURE_DATA!AE344=0,"",CAPTURE_DATA!AE344)</f>
        <v/>
      </c>
      <c r="S343" s="1" t="str">
        <f>IF(CAPTURE_DATA!AF344=0,"",CAPTURE_DATA!AF344)</f>
        <v/>
      </c>
      <c r="T343" s="16" t="str">
        <f>IF(B343="","",IF(B343="NBAT","",CAPTURE_DATA!A344))</f>
        <v/>
      </c>
      <c r="U343" s="1" t="str">
        <f>IF(CAPTURE_DATA!AG344=0,"",CAPTURE_DATA!AG344)</f>
        <v/>
      </c>
      <c r="V343" s="1" t="str">
        <f>IF(CAPTURE_DATA!AH344=0,"",CAPTURE_DATA!AH344)</f>
        <v/>
      </c>
      <c r="W343" s="1" t="str">
        <f>IFERROR(VLOOKUP(V343,CAPTURE_SITE_INFO!$B$3:$U$501,2,FALSE),"")</f>
        <v/>
      </c>
      <c r="X343" s="1" t="str">
        <f>IFERROR(VLOOKUP($V343,CAPTURE_SITE_INFO!$B$3:$U$501,3,FALSE),"")</f>
        <v/>
      </c>
      <c r="Y343" s="189" t="str">
        <f>IFERROR(VLOOKUP($V343,CAPTURE_SITE_INFO!$B$3:$U$501,4,FALSE),"")</f>
        <v/>
      </c>
      <c r="Z343" s="1" t="str">
        <f>IFERROR(VLOOKUP($V343,CAPTURE_SITE_INFO!$B$3:$U$501,5,FALSE),"")</f>
        <v/>
      </c>
      <c r="AA343" s="1" t="str">
        <f>IFERROR(VLOOKUP($V343,CAPTURE_SITE_INFO!$B$3:$U$501,6,FALSE),"")</f>
        <v/>
      </c>
      <c r="AB343" s="1" t="str">
        <f>IFERROR(VLOOKUP($V343,CAPTURE_SITE_INFO!$B$3:$U$501,7,FALSE),"")</f>
        <v/>
      </c>
      <c r="AC343" s="1" t="str">
        <f>IFERROR(VLOOKUP($V343,CAPTURE_SITE_INFO!$B$3:$U$501,8,FALSE),"")</f>
        <v/>
      </c>
      <c r="AD343" s="16" t="str">
        <f>IFERROR(VLOOKUP($V343,CAPTURE_SITE_INFO!$B$3:$U$501,9,FALSE),"")</f>
        <v/>
      </c>
      <c r="AE343" s="16" t="str">
        <f>IFERROR(VLOOKUP($V343,CAPTURE_SITE_INFO!$B$3:$U$501,10,FALSE),"")</f>
        <v/>
      </c>
      <c r="AF343" s="190" t="str">
        <f>IFERROR(VLOOKUP($V343,CAPTURE_SITE_INFO!$B$3:$U$501,11,FALSE),"")</f>
        <v/>
      </c>
      <c r="AG343" s="190" t="str">
        <f>IFERROR(VLOOKUP($V343,CAPTURE_SITE_INFO!$B$3:$U$501,12,FALSE),"")</f>
        <v/>
      </c>
      <c r="AH343" s="1" t="str">
        <f>IFERROR(VLOOKUP($V343,CAPTURE_SITE_INFO!$B$3:$U$501,13,FALSE),"")</f>
        <v/>
      </c>
      <c r="AI343" s="1" t="str">
        <f>IFERROR(VLOOKUP($V343,CAPTURE_SITE_INFO!$B$3:$U$501,14,FALSE),"")</f>
        <v/>
      </c>
      <c r="AJ343" s="1" t="str">
        <f>IFERROR(VLOOKUP($V343,CAPTURE_SITE_INFO!$B$3:$U$501,15,FALSE),"")</f>
        <v/>
      </c>
      <c r="AK343" s="1" t="str">
        <f>IFERROR(VLOOKUP($V343,CAPTURE_SITE_INFO!$B$3:$U$501,16,FALSE),"")</f>
        <v/>
      </c>
      <c r="AL343" s="1" t="str">
        <f>IFERROR(VLOOKUP($V343,CAPTURE_SITE_INFO!$B$3:$U$501,17,FALSE),"")</f>
        <v/>
      </c>
      <c r="AM343" s="1" t="str">
        <f>IFERROR(VLOOKUP($V343,CAPTURE_SITE_INFO!$B$3:$U$501,18,FALSE),"")</f>
        <v/>
      </c>
      <c r="AN343" s="1" t="str">
        <f>IFERROR(VLOOKUP($V343,CAPTURE_SITE_INFO!$B$3:$U$501,19,FALSE),"")</f>
        <v/>
      </c>
      <c r="AO343" s="1" t="str">
        <f>IFERROR(VLOOKUP($V343,CAPTURE_SITE_INFO!$B$3:$U$501,20,FALSE),"")</f>
        <v/>
      </c>
      <c r="AP343" s="1" t="str">
        <f>IFERROR(VLOOKUP($V343,CAPTURE_SITE_INFO!$B$3:$V$501,21,FALSE),"")</f>
        <v/>
      </c>
    </row>
    <row r="344" spans="1:42" x14ac:dyDescent="0.25">
      <c r="A344" s="1" t="str">
        <f t="shared" si="10"/>
        <v/>
      </c>
      <c r="B344" s="1" t="str">
        <f>IF(CAPTURE_DATA!O345="NOBATS___","NOBATS",IF(CAPTURE_DATA!O345="___","",CAPTURE_DATA!O345))</f>
        <v/>
      </c>
      <c r="C344" s="1" t="str">
        <f t="shared" si="11"/>
        <v/>
      </c>
      <c r="D344" s="1" t="str">
        <f>IF(CAPTURE_DATA!Q345 = 0,"",CAPTURE_DATA!Q345)</f>
        <v/>
      </c>
      <c r="E344" s="1" t="str">
        <f>IF(CAPTURE_DATA!R345 = 0,"",CAPTURE_DATA!R345)</f>
        <v/>
      </c>
      <c r="F344" s="1" t="str">
        <f>IF(CAPTURE_DATA!S345 = 0,"",CAPTURE_DATA!S345)</f>
        <v/>
      </c>
      <c r="G344" s="1" t="str">
        <f>IF(CAPTURE_DATA!T345=0,"",CAPTURE_DATA!T345)</f>
        <v/>
      </c>
      <c r="H344" s="1" t="str">
        <f>IF(CAPTURE_DATA!U345=0,"",CAPTURE_DATA!U345)</f>
        <v/>
      </c>
      <c r="I344" s="1" t="str">
        <f>IF(CAPTURE_DATA!V345=0,"",CAPTURE_DATA!V345)</f>
        <v/>
      </c>
      <c r="J344" s="1" t="str">
        <f>IF(CAPTURE_DATA!W345=0,"",CAPTURE_DATA!W345)</f>
        <v/>
      </c>
      <c r="K344" s="1" t="str">
        <f>IF(CAPTURE_DATA!X345="","",CAPTURE_DATA!X345)</f>
        <v/>
      </c>
      <c r="L344" s="1" t="str">
        <f>IF(CAPTURE_DATA!Y345="","",CAPTURE_DATA!Y345)</f>
        <v/>
      </c>
      <c r="M344" s="1" t="str">
        <f>IF(CAPTURE_DATA!Z345="","",CAPTURE_DATA!Z345)</f>
        <v/>
      </c>
      <c r="N344" s="1" t="str">
        <f>IF(CAPTURE_DATA!AA345=0,"",CAPTURE_DATA!AA345)</f>
        <v/>
      </c>
      <c r="O344" s="1" t="str">
        <f>IF(CAPTURE_DATA!AB345=0,"",CAPTURE_DATA!AB345)</f>
        <v/>
      </c>
      <c r="P344" s="1" t="str">
        <f>IF(CAPTURE_DATA!AC345="-","",CAPTURE_DATA!AC345)</f>
        <v/>
      </c>
      <c r="Q344" s="1" t="str">
        <f>IF(CAPTURE_DATA!AD345=0,"",CAPTURE_DATA!AD345)</f>
        <v/>
      </c>
      <c r="R344" s="1" t="str">
        <f>IF(CAPTURE_DATA!AE345=0,"",CAPTURE_DATA!AE345)</f>
        <v/>
      </c>
      <c r="S344" s="1" t="str">
        <f>IF(CAPTURE_DATA!AF345=0,"",CAPTURE_DATA!AF345)</f>
        <v/>
      </c>
      <c r="T344" s="16" t="str">
        <f>IF(B344="","",IF(B344="NBAT","",CAPTURE_DATA!A345))</f>
        <v/>
      </c>
      <c r="U344" s="1" t="str">
        <f>IF(CAPTURE_DATA!AG345=0,"",CAPTURE_DATA!AG345)</f>
        <v/>
      </c>
      <c r="V344" s="1" t="str">
        <f>IF(CAPTURE_DATA!AH345=0,"",CAPTURE_DATA!AH345)</f>
        <v/>
      </c>
      <c r="W344" s="1" t="str">
        <f>IFERROR(VLOOKUP(V344,CAPTURE_SITE_INFO!$B$3:$U$501,2,FALSE),"")</f>
        <v/>
      </c>
      <c r="X344" s="1" t="str">
        <f>IFERROR(VLOOKUP($V344,CAPTURE_SITE_INFO!$B$3:$U$501,3,FALSE),"")</f>
        <v/>
      </c>
      <c r="Y344" s="189" t="str">
        <f>IFERROR(VLOOKUP($V344,CAPTURE_SITE_INFO!$B$3:$U$501,4,FALSE),"")</f>
        <v/>
      </c>
      <c r="Z344" s="1" t="str">
        <f>IFERROR(VLOOKUP($V344,CAPTURE_SITE_INFO!$B$3:$U$501,5,FALSE),"")</f>
        <v/>
      </c>
      <c r="AA344" s="1" t="str">
        <f>IFERROR(VLOOKUP($V344,CAPTURE_SITE_INFO!$B$3:$U$501,6,FALSE),"")</f>
        <v/>
      </c>
      <c r="AB344" s="1" t="str">
        <f>IFERROR(VLOOKUP($V344,CAPTURE_SITE_INFO!$B$3:$U$501,7,FALSE),"")</f>
        <v/>
      </c>
      <c r="AC344" s="1" t="str">
        <f>IFERROR(VLOOKUP($V344,CAPTURE_SITE_INFO!$B$3:$U$501,8,FALSE),"")</f>
        <v/>
      </c>
      <c r="AD344" s="16" t="str">
        <f>IFERROR(VLOOKUP($V344,CAPTURE_SITE_INFO!$B$3:$U$501,9,FALSE),"")</f>
        <v/>
      </c>
      <c r="AE344" s="16" t="str">
        <f>IFERROR(VLOOKUP($V344,CAPTURE_SITE_INFO!$B$3:$U$501,10,FALSE),"")</f>
        <v/>
      </c>
      <c r="AF344" s="190" t="str">
        <f>IFERROR(VLOOKUP($V344,CAPTURE_SITE_INFO!$B$3:$U$501,11,FALSE),"")</f>
        <v/>
      </c>
      <c r="AG344" s="190" t="str">
        <f>IFERROR(VLOOKUP($V344,CAPTURE_SITE_INFO!$B$3:$U$501,12,FALSE),"")</f>
        <v/>
      </c>
      <c r="AH344" s="1" t="str">
        <f>IFERROR(VLOOKUP($V344,CAPTURE_SITE_INFO!$B$3:$U$501,13,FALSE),"")</f>
        <v/>
      </c>
      <c r="AI344" s="1" t="str">
        <f>IFERROR(VLOOKUP($V344,CAPTURE_SITE_INFO!$B$3:$U$501,14,FALSE),"")</f>
        <v/>
      </c>
      <c r="AJ344" s="1" t="str">
        <f>IFERROR(VLOOKUP($V344,CAPTURE_SITE_INFO!$B$3:$U$501,15,FALSE),"")</f>
        <v/>
      </c>
      <c r="AK344" s="1" t="str">
        <f>IFERROR(VLOOKUP($V344,CAPTURE_SITE_INFO!$B$3:$U$501,16,FALSE),"")</f>
        <v/>
      </c>
      <c r="AL344" s="1" t="str">
        <f>IFERROR(VLOOKUP($V344,CAPTURE_SITE_INFO!$B$3:$U$501,17,FALSE),"")</f>
        <v/>
      </c>
      <c r="AM344" s="1" t="str">
        <f>IFERROR(VLOOKUP($V344,CAPTURE_SITE_INFO!$B$3:$U$501,18,FALSE),"")</f>
        <v/>
      </c>
      <c r="AN344" s="1" t="str">
        <f>IFERROR(VLOOKUP($V344,CAPTURE_SITE_INFO!$B$3:$U$501,19,FALSE),"")</f>
        <v/>
      </c>
      <c r="AO344" s="1" t="str">
        <f>IFERROR(VLOOKUP($V344,CAPTURE_SITE_INFO!$B$3:$U$501,20,FALSE),"")</f>
        <v/>
      </c>
      <c r="AP344" s="1" t="str">
        <f>IFERROR(VLOOKUP($V344,CAPTURE_SITE_INFO!$B$3:$V$501,21,FALSE),"")</f>
        <v/>
      </c>
    </row>
    <row r="345" spans="1:42" x14ac:dyDescent="0.25">
      <c r="A345" s="1" t="str">
        <f t="shared" si="10"/>
        <v/>
      </c>
      <c r="B345" s="1" t="str">
        <f>IF(CAPTURE_DATA!O346="NOBATS___","NOBATS",IF(CAPTURE_DATA!O346="___","",CAPTURE_DATA!O346))</f>
        <v/>
      </c>
      <c r="C345" s="1" t="str">
        <f t="shared" si="11"/>
        <v/>
      </c>
      <c r="D345" s="1" t="str">
        <f>IF(CAPTURE_DATA!Q346 = 0,"",CAPTURE_DATA!Q346)</f>
        <v/>
      </c>
      <c r="E345" s="1" t="str">
        <f>IF(CAPTURE_DATA!R346 = 0,"",CAPTURE_DATA!R346)</f>
        <v/>
      </c>
      <c r="F345" s="1" t="str">
        <f>IF(CAPTURE_DATA!S346 = 0,"",CAPTURE_DATA!S346)</f>
        <v/>
      </c>
      <c r="G345" s="1" t="str">
        <f>IF(CAPTURE_DATA!T346=0,"",CAPTURE_DATA!T346)</f>
        <v/>
      </c>
      <c r="H345" s="1" t="str">
        <f>IF(CAPTURE_DATA!U346=0,"",CAPTURE_DATA!U346)</f>
        <v/>
      </c>
      <c r="I345" s="1" t="str">
        <f>IF(CAPTURE_DATA!V346=0,"",CAPTURE_DATA!V346)</f>
        <v/>
      </c>
      <c r="J345" s="1" t="str">
        <f>IF(CAPTURE_DATA!W346=0,"",CAPTURE_DATA!W346)</f>
        <v/>
      </c>
      <c r="K345" s="1" t="str">
        <f>IF(CAPTURE_DATA!X346="","",CAPTURE_DATA!X346)</f>
        <v/>
      </c>
      <c r="L345" s="1" t="str">
        <f>IF(CAPTURE_DATA!Y346="","",CAPTURE_DATA!Y346)</f>
        <v/>
      </c>
      <c r="M345" s="1" t="str">
        <f>IF(CAPTURE_DATA!Z346="","",CAPTURE_DATA!Z346)</f>
        <v/>
      </c>
      <c r="N345" s="1" t="str">
        <f>IF(CAPTURE_DATA!AA346=0,"",CAPTURE_DATA!AA346)</f>
        <v/>
      </c>
      <c r="O345" s="1" t="str">
        <f>IF(CAPTURE_DATA!AB346=0,"",CAPTURE_DATA!AB346)</f>
        <v/>
      </c>
      <c r="P345" s="1" t="str">
        <f>IF(CAPTURE_DATA!AC346="-","",CAPTURE_DATA!AC346)</f>
        <v/>
      </c>
      <c r="Q345" s="1" t="str">
        <f>IF(CAPTURE_DATA!AD346=0,"",CAPTURE_DATA!AD346)</f>
        <v/>
      </c>
      <c r="R345" s="1" t="str">
        <f>IF(CAPTURE_DATA!AE346=0,"",CAPTURE_DATA!AE346)</f>
        <v/>
      </c>
      <c r="S345" s="1" t="str">
        <f>IF(CAPTURE_DATA!AF346=0,"",CAPTURE_DATA!AF346)</f>
        <v/>
      </c>
      <c r="T345" s="16" t="str">
        <f>IF(B345="","",IF(B345="NBAT","",CAPTURE_DATA!A346))</f>
        <v/>
      </c>
      <c r="U345" s="1" t="str">
        <f>IF(CAPTURE_DATA!AG346=0,"",CAPTURE_DATA!AG346)</f>
        <v/>
      </c>
      <c r="V345" s="1" t="str">
        <f>IF(CAPTURE_DATA!AH346=0,"",CAPTURE_DATA!AH346)</f>
        <v/>
      </c>
      <c r="W345" s="1" t="str">
        <f>IFERROR(VLOOKUP(V345,CAPTURE_SITE_INFO!$B$3:$U$501,2,FALSE),"")</f>
        <v/>
      </c>
      <c r="X345" s="1" t="str">
        <f>IFERROR(VLOOKUP($V345,CAPTURE_SITE_INFO!$B$3:$U$501,3,FALSE),"")</f>
        <v/>
      </c>
      <c r="Y345" s="189" t="str">
        <f>IFERROR(VLOOKUP($V345,CAPTURE_SITE_INFO!$B$3:$U$501,4,FALSE),"")</f>
        <v/>
      </c>
      <c r="Z345" s="1" t="str">
        <f>IFERROR(VLOOKUP($V345,CAPTURE_SITE_INFO!$B$3:$U$501,5,FALSE),"")</f>
        <v/>
      </c>
      <c r="AA345" s="1" t="str">
        <f>IFERROR(VLOOKUP($V345,CAPTURE_SITE_INFO!$B$3:$U$501,6,FALSE),"")</f>
        <v/>
      </c>
      <c r="AB345" s="1" t="str">
        <f>IFERROR(VLOOKUP($V345,CAPTURE_SITE_INFO!$B$3:$U$501,7,FALSE),"")</f>
        <v/>
      </c>
      <c r="AC345" s="1" t="str">
        <f>IFERROR(VLOOKUP($V345,CAPTURE_SITE_INFO!$B$3:$U$501,8,FALSE),"")</f>
        <v/>
      </c>
      <c r="AD345" s="16" t="str">
        <f>IFERROR(VLOOKUP($V345,CAPTURE_SITE_INFO!$B$3:$U$501,9,FALSE),"")</f>
        <v/>
      </c>
      <c r="AE345" s="16" t="str">
        <f>IFERROR(VLOOKUP($V345,CAPTURE_SITE_INFO!$B$3:$U$501,10,FALSE),"")</f>
        <v/>
      </c>
      <c r="AF345" s="190" t="str">
        <f>IFERROR(VLOOKUP($V345,CAPTURE_SITE_INFO!$B$3:$U$501,11,FALSE),"")</f>
        <v/>
      </c>
      <c r="AG345" s="190" t="str">
        <f>IFERROR(VLOOKUP($V345,CAPTURE_SITE_INFO!$B$3:$U$501,12,FALSE),"")</f>
        <v/>
      </c>
      <c r="AH345" s="1" t="str">
        <f>IFERROR(VLOOKUP($V345,CAPTURE_SITE_INFO!$B$3:$U$501,13,FALSE),"")</f>
        <v/>
      </c>
      <c r="AI345" s="1" t="str">
        <f>IFERROR(VLOOKUP($V345,CAPTURE_SITE_INFO!$B$3:$U$501,14,FALSE),"")</f>
        <v/>
      </c>
      <c r="AJ345" s="1" t="str">
        <f>IFERROR(VLOOKUP($V345,CAPTURE_SITE_INFO!$B$3:$U$501,15,FALSE),"")</f>
        <v/>
      </c>
      <c r="AK345" s="1" t="str">
        <f>IFERROR(VLOOKUP($V345,CAPTURE_SITE_INFO!$B$3:$U$501,16,FALSE),"")</f>
        <v/>
      </c>
      <c r="AL345" s="1" t="str">
        <f>IFERROR(VLOOKUP($V345,CAPTURE_SITE_INFO!$B$3:$U$501,17,FALSE),"")</f>
        <v/>
      </c>
      <c r="AM345" s="1" t="str">
        <f>IFERROR(VLOOKUP($V345,CAPTURE_SITE_INFO!$B$3:$U$501,18,FALSE),"")</f>
        <v/>
      </c>
      <c r="AN345" s="1" t="str">
        <f>IFERROR(VLOOKUP($V345,CAPTURE_SITE_INFO!$B$3:$U$501,19,FALSE),"")</f>
        <v/>
      </c>
      <c r="AO345" s="1" t="str">
        <f>IFERROR(VLOOKUP($V345,CAPTURE_SITE_INFO!$B$3:$U$501,20,FALSE),"")</f>
        <v/>
      </c>
      <c r="AP345" s="1" t="str">
        <f>IFERROR(VLOOKUP($V345,CAPTURE_SITE_INFO!$B$3:$V$501,21,FALSE),"")</f>
        <v/>
      </c>
    </row>
    <row r="346" spans="1:42" x14ac:dyDescent="0.25">
      <c r="A346" s="1" t="str">
        <f t="shared" si="10"/>
        <v/>
      </c>
      <c r="B346" s="1" t="str">
        <f>IF(CAPTURE_DATA!O347="NOBATS___","NOBATS",IF(CAPTURE_DATA!O347="___","",CAPTURE_DATA!O347))</f>
        <v/>
      </c>
      <c r="C346" s="1" t="str">
        <f t="shared" si="11"/>
        <v/>
      </c>
      <c r="D346" s="1" t="str">
        <f>IF(CAPTURE_DATA!Q347 = 0,"",CAPTURE_DATA!Q347)</f>
        <v/>
      </c>
      <c r="E346" s="1" t="str">
        <f>IF(CAPTURE_DATA!R347 = 0,"",CAPTURE_DATA!R347)</f>
        <v/>
      </c>
      <c r="F346" s="1" t="str">
        <f>IF(CAPTURE_DATA!S347 = 0,"",CAPTURE_DATA!S347)</f>
        <v/>
      </c>
      <c r="G346" s="1" t="str">
        <f>IF(CAPTURE_DATA!T347=0,"",CAPTURE_DATA!T347)</f>
        <v/>
      </c>
      <c r="H346" s="1" t="str">
        <f>IF(CAPTURE_DATA!U347=0,"",CAPTURE_DATA!U347)</f>
        <v/>
      </c>
      <c r="I346" s="1" t="str">
        <f>IF(CAPTURE_DATA!V347=0,"",CAPTURE_DATA!V347)</f>
        <v/>
      </c>
      <c r="J346" s="1" t="str">
        <f>IF(CAPTURE_DATA!W347=0,"",CAPTURE_DATA!W347)</f>
        <v/>
      </c>
      <c r="K346" s="1" t="str">
        <f>IF(CAPTURE_DATA!X347="","",CAPTURE_DATA!X347)</f>
        <v/>
      </c>
      <c r="L346" s="1" t="str">
        <f>IF(CAPTURE_DATA!Y347="","",CAPTURE_DATA!Y347)</f>
        <v/>
      </c>
      <c r="M346" s="1" t="str">
        <f>IF(CAPTURE_DATA!Z347="","",CAPTURE_DATA!Z347)</f>
        <v/>
      </c>
      <c r="N346" s="1" t="str">
        <f>IF(CAPTURE_DATA!AA347=0,"",CAPTURE_DATA!AA347)</f>
        <v/>
      </c>
      <c r="O346" s="1" t="str">
        <f>IF(CAPTURE_DATA!AB347=0,"",CAPTURE_DATA!AB347)</f>
        <v/>
      </c>
      <c r="P346" s="1" t="str">
        <f>IF(CAPTURE_DATA!AC347="-","",CAPTURE_DATA!AC347)</f>
        <v/>
      </c>
      <c r="Q346" s="1" t="str">
        <f>IF(CAPTURE_DATA!AD347=0,"",CAPTURE_DATA!AD347)</f>
        <v/>
      </c>
      <c r="R346" s="1" t="str">
        <f>IF(CAPTURE_DATA!AE347=0,"",CAPTURE_DATA!AE347)</f>
        <v/>
      </c>
      <c r="S346" s="1" t="str">
        <f>IF(CAPTURE_DATA!AF347=0,"",CAPTURE_DATA!AF347)</f>
        <v/>
      </c>
      <c r="T346" s="16" t="str">
        <f>IF(B346="","",IF(B346="NBAT","",CAPTURE_DATA!A347))</f>
        <v/>
      </c>
      <c r="U346" s="1" t="str">
        <f>IF(CAPTURE_DATA!AG347=0,"",CAPTURE_DATA!AG347)</f>
        <v/>
      </c>
      <c r="V346" s="1" t="str">
        <f>IF(CAPTURE_DATA!AH347=0,"",CAPTURE_DATA!AH347)</f>
        <v/>
      </c>
      <c r="W346" s="1" t="str">
        <f>IFERROR(VLOOKUP(V346,CAPTURE_SITE_INFO!$B$3:$U$501,2,FALSE),"")</f>
        <v/>
      </c>
      <c r="X346" s="1" t="str">
        <f>IFERROR(VLOOKUP($V346,CAPTURE_SITE_INFO!$B$3:$U$501,3,FALSE),"")</f>
        <v/>
      </c>
      <c r="Y346" s="189" t="str">
        <f>IFERROR(VLOOKUP($V346,CAPTURE_SITE_INFO!$B$3:$U$501,4,FALSE),"")</f>
        <v/>
      </c>
      <c r="Z346" s="1" t="str">
        <f>IFERROR(VLOOKUP($V346,CAPTURE_SITE_INFO!$B$3:$U$501,5,FALSE),"")</f>
        <v/>
      </c>
      <c r="AA346" s="1" t="str">
        <f>IFERROR(VLOOKUP($V346,CAPTURE_SITE_INFO!$B$3:$U$501,6,FALSE),"")</f>
        <v/>
      </c>
      <c r="AB346" s="1" t="str">
        <f>IFERROR(VLOOKUP($V346,CAPTURE_SITE_INFO!$B$3:$U$501,7,FALSE),"")</f>
        <v/>
      </c>
      <c r="AC346" s="1" t="str">
        <f>IFERROR(VLOOKUP($V346,CAPTURE_SITE_INFO!$B$3:$U$501,8,FALSE),"")</f>
        <v/>
      </c>
      <c r="AD346" s="16" t="str">
        <f>IFERROR(VLOOKUP($V346,CAPTURE_SITE_INFO!$B$3:$U$501,9,FALSE),"")</f>
        <v/>
      </c>
      <c r="AE346" s="16" t="str">
        <f>IFERROR(VLOOKUP($V346,CAPTURE_SITE_INFO!$B$3:$U$501,10,FALSE),"")</f>
        <v/>
      </c>
      <c r="AF346" s="190" t="str">
        <f>IFERROR(VLOOKUP($V346,CAPTURE_SITE_INFO!$B$3:$U$501,11,FALSE),"")</f>
        <v/>
      </c>
      <c r="AG346" s="190" t="str">
        <f>IFERROR(VLOOKUP($V346,CAPTURE_SITE_INFO!$B$3:$U$501,12,FALSE),"")</f>
        <v/>
      </c>
      <c r="AH346" s="1" t="str">
        <f>IFERROR(VLOOKUP($V346,CAPTURE_SITE_INFO!$B$3:$U$501,13,FALSE),"")</f>
        <v/>
      </c>
      <c r="AI346" s="1" t="str">
        <f>IFERROR(VLOOKUP($V346,CAPTURE_SITE_INFO!$B$3:$U$501,14,FALSE),"")</f>
        <v/>
      </c>
      <c r="AJ346" s="1" t="str">
        <f>IFERROR(VLOOKUP($V346,CAPTURE_SITE_INFO!$B$3:$U$501,15,FALSE),"")</f>
        <v/>
      </c>
      <c r="AK346" s="1" t="str">
        <f>IFERROR(VLOOKUP($V346,CAPTURE_SITE_INFO!$B$3:$U$501,16,FALSE),"")</f>
        <v/>
      </c>
      <c r="AL346" s="1" t="str">
        <f>IFERROR(VLOOKUP($V346,CAPTURE_SITE_INFO!$B$3:$U$501,17,FALSE),"")</f>
        <v/>
      </c>
      <c r="AM346" s="1" t="str">
        <f>IFERROR(VLOOKUP($V346,CAPTURE_SITE_INFO!$B$3:$U$501,18,FALSE),"")</f>
        <v/>
      </c>
      <c r="AN346" s="1" t="str">
        <f>IFERROR(VLOOKUP($V346,CAPTURE_SITE_INFO!$B$3:$U$501,19,FALSE),"")</f>
        <v/>
      </c>
      <c r="AO346" s="1" t="str">
        <f>IFERROR(VLOOKUP($V346,CAPTURE_SITE_INFO!$B$3:$U$501,20,FALSE),"")</f>
        <v/>
      </c>
      <c r="AP346" s="1" t="str">
        <f>IFERROR(VLOOKUP($V346,CAPTURE_SITE_INFO!$B$3:$V$501,21,FALSE),"")</f>
        <v/>
      </c>
    </row>
    <row r="347" spans="1:42" x14ac:dyDescent="0.25">
      <c r="A347" s="1" t="str">
        <f t="shared" si="10"/>
        <v/>
      </c>
      <c r="B347" s="1" t="str">
        <f>IF(CAPTURE_DATA!O348="NOBATS___","NOBATS",IF(CAPTURE_DATA!O348="___","",CAPTURE_DATA!O348))</f>
        <v/>
      </c>
      <c r="C347" s="1" t="str">
        <f t="shared" si="11"/>
        <v/>
      </c>
      <c r="D347" s="1" t="str">
        <f>IF(CAPTURE_DATA!Q348 = 0,"",CAPTURE_DATA!Q348)</f>
        <v/>
      </c>
      <c r="E347" s="1" t="str">
        <f>IF(CAPTURE_DATA!R348 = 0,"",CAPTURE_DATA!R348)</f>
        <v/>
      </c>
      <c r="F347" s="1" t="str">
        <f>IF(CAPTURE_DATA!S348 = 0,"",CAPTURE_DATA!S348)</f>
        <v/>
      </c>
      <c r="G347" s="1" t="str">
        <f>IF(CAPTURE_DATA!T348=0,"",CAPTURE_DATA!T348)</f>
        <v/>
      </c>
      <c r="H347" s="1" t="str">
        <f>IF(CAPTURE_DATA!U348=0,"",CAPTURE_DATA!U348)</f>
        <v/>
      </c>
      <c r="I347" s="1" t="str">
        <f>IF(CAPTURE_DATA!V348=0,"",CAPTURE_DATA!V348)</f>
        <v/>
      </c>
      <c r="J347" s="1" t="str">
        <f>IF(CAPTURE_DATA!W348=0,"",CAPTURE_DATA!W348)</f>
        <v/>
      </c>
      <c r="K347" s="1" t="str">
        <f>IF(CAPTURE_DATA!X348="","",CAPTURE_DATA!X348)</f>
        <v/>
      </c>
      <c r="L347" s="1" t="str">
        <f>IF(CAPTURE_DATA!Y348="","",CAPTURE_DATA!Y348)</f>
        <v/>
      </c>
      <c r="M347" s="1" t="str">
        <f>IF(CAPTURE_DATA!Z348="","",CAPTURE_DATA!Z348)</f>
        <v/>
      </c>
      <c r="N347" s="1" t="str">
        <f>IF(CAPTURE_DATA!AA348=0,"",CAPTURE_DATA!AA348)</f>
        <v/>
      </c>
      <c r="O347" s="1" t="str">
        <f>IF(CAPTURE_DATA!AB348=0,"",CAPTURE_DATA!AB348)</f>
        <v/>
      </c>
      <c r="P347" s="1" t="str">
        <f>IF(CAPTURE_DATA!AC348="-","",CAPTURE_DATA!AC348)</f>
        <v/>
      </c>
      <c r="Q347" s="1" t="str">
        <f>IF(CAPTURE_DATA!AD348=0,"",CAPTURE_DATA!AD348)</f>
        <v/>
      </c>
      <c r="R347" s="1" t="str">
        <f>IF(CAPTURE_DATA!AE348=0,"",CAPTURE_DATA!AE348)</f>
        <v/>
      </c>
      <c r="S347" s="1" t="str">
        <f>IF(CAPTURE_DATA!AF348=0,"",CAPTURE_DATA!AF348)</f>
        <v/>
      </c>
      <c r="T347" s="16" t="str">
        <f>IF(B347="","",IF(B347="NBAT","",CAPTURE_DATA!A348))</f>
        <v/>
      </c>
      <c r="U347" s="1" t="str">
        <f>IF(CAPTURE_DATA!AG348=0,"",CAPTURE_DATA!AG348)</f>
        <v/>
      </c>
      <c r="V347" s="1" t="str">
        <f>IF(CAPTURE_DATA!AH348=0,"",CAPTURE_DATA!AH348)</f>
        <v/>
      </c>
      <c r="W347" s="1" t="str">
        <f>IFERROR(VLOOKUP(V347,CAPTURE_SITE_INFO!$B$3:$U$501,2,FALSE),"")</f>
        <v/>
      </c>
      <c r="X347" s="1" t="str">
        <f>IFERROR(VLOOKUP($V347,CAPTURE_SITE_INFO!$B$3:$U$501,3,FALSE),"")</f>
        <v/>
      </c>
      <c r="Y347" s="189" t="str">
        <f>IFERROR(VLOOKUP($V347,CAPTURE_SITE_INFO!$B$3:$U$501,4,FALSE),"")</f>
        <v/>
      </c>
      <c r="Z347" s="1" t="str">
        <f>IFERROR(VLOOKUP($V347,CAPTURE_SITE_INFO!$B$3:$U$501,5,FALSE),"")</f>
        <v/>
      </c>
      <c r="AA347" s="1" t="str">
        <f>IFERROR(VLOOKUP($V347,CAPTURE_SITE_INFO!$B$3:$U$501,6,FALSE),"")</f>
        <v/>
      </c>
      <c r="AB347" s="1" t="str">
        <f>IFERROR(VLOOKUP($V347,CAPTURE_SITE_INFO!$B$3:$U$501,7,FALSE),"")</f>
        <v/>
      </c>
      <c r="AC347" s="1" t="str">
        <f>IFERROR(VLOOKUP($V347,CAPTURE_SITE_INFO!$B$3:$U$501,8,FALSE),"")</f>
        <v/>
      </c>
      <c r="AD347" s="16" t="str">
        <f>IFERROR(VLOOKUP($V347,CAPTURE_SITE_INFO!$B$3:$U$501,9,FALSE),"")</f>
        <v/>
      </c>
      <c r="AE347" s="16" t="str">
        <f>IFERROR(VLOOKUP($V347,CAPTURE_SITE_INFO!$B$3:$U$501,10,FALSE),"")</f>
        <v/>
      </c>
      <c r="AF347" s="190" t="str">
        <f>IFERROR(VLOOKUP($V347,CAPTURE_SITE_INFO!$B$3:$U$501,11,FALSE),"")</f>
        <v/>
      </c>
      <c r="AG347" s="190" t="str">
        <f>IFERROR(VLOOKUP($V347,CAPTURE_SITE_INFO!$B$3:$U$501,12,FALSE),"")</f>
        <v/>
      </c>
      <c r="AH347" s="1" t="str">
        <f>IFERROR(VLOOKUP($V347,CAPTURE_SITE_INFO!$B$3:$U$501,13,FALSE),"")</f>
        <v/>
      </c>
      <c r="AI347" s="1" t="str">
        <f>IFERROR(VLOOKUP($V347,CAPTURE_SITE_INFO!$B$3:$U$501,14,FALSE),"")</f>
        <v/>
      </c>
      <c r="AJ347" s="1" t="str">
        <f>IFERROR(VLOOKUP($V347,CAPTURE_SITE_INFO!$B$3:$U$501,15,FALSE),"")</f>
        <v/>
      </c>
      <c r="AK347" s="1" t="str">
        <f>IFERROR(VLOOKUP($V347,CAPTURE_SITE_INFO!$B$3:$U$501,16,FALSE),"")</f>
        <v/>
      </c>
      <c r="AL347" s="1" t="str">
        <f>IFERROR(VLOOKUP($V347,CAPTURE_SITE_INFO!$B$3:$U$501,17,FALSE),"")</f>
        <v/>
      </c>
      <c r="AM347" s="1" t="str">
        <f>IFERROR(VLOOKUP($V347,CAPTURE_SITE_INFO!$B$3:$U$501,18,FALSE),"")</f>
        <v/>
      </c>
      <c r="AN347" s="1" t="str">
        <f>IFERROR(VLOOKUP($V347,CAPTURE_SITE_INFO!$B$3:$U$501,19,FALSE),"")</f>
        <v/>
      </c>
      <c r="AO347" s="1" t="str">
        <f>IFERROR(VLOOKUP($V347,CAPTURE_SITE_INFO!$B$3:$U$501,20,FALSE),"")</f>
        <v/>
      </c>
      <c r="AP347" s="1" t="str">
        <f>IFERROR(VLOOKUP($V347,CAPTURE_SITE_INFO!$B$3:$V$501,21,FALSE),"")</f>
        <v/>
      </c>
    </row>
    <row r="348" spans="1:42" x14ac:dyDescent="0.25">
      <c r="A348" s="1" t="str">
        <f t="shared" si="10"/>
        <v/>
      </c>
      <c r="B348" s="1" t="str">
        <f>IF(CAPTURE_DATA!O349="NOBATS___","NOBATS",IF(CAPTURE_DATA!O349="___","",CAPTURE_DATA!O349))</f>
        <v/>
      </c>
      <c r="C348" s="1" t="str">
        <f t="shared" si="11"/>
        <v/>
      </c>
      <c r="D348" s="1" t="str">
        <f>IF(CAPTURE_DATA!Q349 = 0,"",CAPTURE_DATA!Q349)</f>
        <v/>
      </c>
      <c r="E348" s="1" t="str">
        <f>IF(CAPTURE_DATA!R349 = 0,"",CAPTURE_DATA!R349)</f>
        <v/>
      </c>
      <c r="F348" s="1" t="str">
        <f>IF(CAPTURE_DATA!S349 = 0,"",CAPTURE_DATA!S349)</f>
        <v/>
      </c>
      <c r="G348" s="1" t="str">
        <f>IF(CAPTURE_DATA!T349=0,"",CAPTURE_DATA!T349)</f>
        <v/>
      </c>
      <c r="H348" s="1" t="str">
        <f>IF(CAPTURE_DATA!U349=0,"",CAPTURE_DATA!U349)</f>
        <v/>
      </c>
      <c r="I348" s="1" t="str">
        <f>IF(CAPTURE_DATA!V349=0,"",CAPTURE_DATA!V349)</f>
        <v/>
      </c>
      <c r="J348" s="1" t="str">
        <f>IF(CAPTURE_DATA!W349=0,"",CAPTURE_DATA!W349)</f>
        <v/>
      </c>
      <c r="K348" s="1" t="str">
        <f>IF(CAPTURE_DATA!X349="","",CAPTURE_DATA!X349)</f>
        <v/>
      </c>
      <c r="L348" s="1" t="str">
        <f>IF(CAPTURE_DATA!Y349="","",CAPTURE_DATA!Y349)</f>
        <v/>
      </c>
      <c r="M348" s="1" t="str">
        <f>IF(CAPTURE_DATA!Z349="","",CAPTURE_DATA!Z349)</f>
        <v/>
      </c>
      <c r="N348" s="1" t="str">
        <f>IF(CAPTURE_DATA!AA349=0,"",CAPTURE_DATA!AA349)</f>
        <v/>
      </c>
      <c r="O348" s="1" t="str">
        <f>IF(CAPTURE_DATA!AB349=0,"",CAPTURE_DATA!AB349)</f>
        <v/>
      </c>
      <c r="P348" s="1" t="str">
        <f>IF(CAPTURE_DATA!AC349="-","",CAPTURE_DATA!AC349)</f>
        <v/>
      </c>
      <c r="Q348" s="1" t="str">
        <f>IF(CAPTURE_DATA!AD349=0,"",CAPTURE_DATA!AD349)</f>
        <v/>
      </c>
      <c r="R348" s="1" t="str">
        <f>IF(CAPTURE_DATA!AE349=0,"",CAPTURE_DATA!AE349)</f>
        <v/>
      </c>
      <c r="S348" s="1" t="str">
        <f>IF(CAPTURE_DATA!AF349=0,"",CAPTURE_DATA!AF349)</f>
        <v/>
      </c>
      <c r="T348" s="16" t="str">
        <f>IF(B348="","",IF(B348="NBAT","",CAPTURE_DATA!A349))</f>
        <v/>
      </c>
      <c r="U348" s="1" t="str">
        <f>IF(CAPTURE_DATA!AG349=0,"",CAPTURE_DATA!AG349)</f>
        <v/>
      </c>
      <c r="V348" s="1" t="str">
        <f>IF(CAPTURE_DATA!AH349=0,"",CAPTURE_DATA!AH349)</f>
        <v/>
      </c>
      <c r="W348" s="1" t="str">
        <f>IFERROR(VLOOKUP(V348,CAPTURE_SITE_INFO!$B$3:$U$501,2,FALSE),"")</f>
        <v/>
      </c>
      <c r="X348" s="1" t="str">
        <f>IFERROR(VLOOKUP($V348,CAPTURE_SITE_INFO!$B$3:$U$501,3,FALSE),"")</f>
        <v/>
      </c>
      <c r="Y348" s="189" t="str">
        <f>IFERROR(VLOOKUP($V348,CAPTURE_SITE_INFO!$B$3:$U$501,4,FALSE),"")</f>
        <v/>
      </c>
      <c r="Z348" s="1" t="str">
        <f>IFERROR(VLOOKUP($V348,CAPTURE_SITE_INFO!$B$3:$U$501,5,FALSE),"")</f>
        <v/>
      </c>
      <c r="AA348" s="1" t="str">
        <f>IFERROR(VLOOKUP($V348,CAPTURE_SITE_INFO!$B$3:$U$501,6,FALSE),"")</f>
        <v/>
      </c>
      <c r="AB348" s="1" t="str">
        <f>IFERROR(VLOOKUP($V348,CAPTURE_SITE_INFO!$B$3:$U$501,7,FALSE),"")</f>
        <v/>
      </c>
      <c r="AC348" s="1" t="str">
        <f>IFERROR(VLOOKUP($V348,CAPTURE_SITE_INFO!$B$3:$U$501,8,FALSE),"")</f>
        <v/>
      </c>
      <c r="AD348" s="16" t="str">
        <f>IFERROR(VLOOKUP($V348,CAPTURE_SITE_INFO!$B$3:$U$501,9,FALSE),"")</f>
        <v/>
      </c>
      <c r="AE348" s="16" t="str">
        <f>IFERROR(VLOOKUP($V348,CAPTURE_SITE_INFO!$B$3:$U$501,10,FALSE),"")</f>
        <v/>
      </c>
      <c r="AF348" s="190" t="str">
        <f>IFERROR(VLOOKUP($V348,CAPTURE_SITE_INFO!$B$3:$U$501,11,FALSE),"")</f>
        <v/>
      </c>
      <c r="AG348" s="190" t="str">
        <f>IFERROR(VLOOKUP($V348,CAPTURE_SITE_INFO!$B$3:$U$501,12,FALSE),"")</f>
        <v/>
      </c>
      <c r="AH348" s="1" t="str">
        <f>IFERROR(VLOOKUP($V348,CAPTURE_SITE_INFO!$B$3:$U$501,13,FALSE),"")</f>
        <v/>
      </c>
      <c r="AI348" s="1" t="str">
        <f>IFERROR(VLOOKUP($V348,CAPTURE_SITE_INFO!$B$3:$U$501,14,FALSE),"")</f>
        <v/>
      </c>
      <c r="AJ348" s="1" t="str">
        <f>IFERROR(VLOOKUP($V348,CAPTURE_SITE_INFO!$B$3:$U$501,15,FALSE),"")</f>
        <v/>
      </c>
      <c r="AK348" s="1" t="str">
        <f>IFERROR(VLOOKUP($V348,CAPTURE_SITE_INFO!$B$3:$U$501,16,FALSE),"")</f>
        <v/>
      </c>
      <c r="AL348" s="1" t="str">
        <f>IFERROR(VLOOKUP($V348,CAPTURE_SITE_INFO!$B$3:$U$501,17,FALSE),"")</f>
        <v/>
      </c>
      <c r="AM348" s="1" t="str">
        <f>IFERROR(VLOOKUP($V348,CAPTURE_SITE_INFO!$B$3:$U$501,18,FALSE),"")</f>
        <v/>
      </c>
      <c r="AN348" s="1" t="str">
        <f>IFERROR(VLOOKUP($V348,CAPTURE_SITE_INFO!$B$3:$U$501,19,FALSE),"")</f>
        <v/>
      </c>
      <c r="AO348" s="1" t="str">
        <f>IFERROR(VLOOKUP($V348,CAPTURE_SITE_INFO!$B$3:$U$501,20,FALSE),"")</f>
        <v/>
      </c>
      <c r="AP348" s="1" t="str">
        <f>IFERROR(VLOOKUP($V348,CAPTURE_SITE_INFO!$B$3:$V$501,21,FALSE),"")</f>
        <v/>
      </c>
    </row>
    <row r="349" spans="1:42" x14ac:dyDescent="0.25">
      <c r="A349" s="1" t="str">
        <f t="shared" si="10"/>
        <v/>
      </c>
      <c r="B349" s="1" t="str">
        <f>IF(CAPTURE_DATA!O350="NOBATS___","NOBATS",IF(CAPTURE_DATA!O350="___","",CAPTURE_DATA!O350))</f>
        <v/>
      </c>
      <c r="C349" s="1" t="str">
        <f t="shared" si="11"/>
        <v/>
      </c>
      <c r="D349" s="1" t="str">
        <f>IF(CAPTURE_DATA!Q350 = 0,"",CAPTURE_DATA!Q350)</f>
        <v/>
      </c>
      <c r="E349" s="1" t="str">
        <f>IF(CAPTURE_DATA!R350 = 0,"",CAPTURE_DATA!R350)</f>
        <v/>
      </c>
      <c r="F349" s="1" t="str">
        <f>IF(CAPTURE_DATA!S350 = 0,"",CAPTURE_DATA!S350)</f>
        <v/>
      </c>
      <c r="G349" s="1" t="str">
        <f>IF(CAPTURE_DATA!T350=0,"",CAPTURE_DATA!T350)</f>
        <v/>
      </c>
      <c r="H349" s="1" t="str">
        <f>IF(CAPTURE_DATA!U350=0,"",CAPTURE_DATA!U350)</f>
        <v/>
      </c>
      <c r="I349" s="1" t="str">
        <f>IF(CAPTURE_DATA!V350=0,"",CAPTURE_DATA!V350)</f>
        <v/>
      </c>
      <c r="J349" s="1" t="str">
        <f>IF(CAPTURE_DATA!W350=0,"",CAPTURE_DATA!W350)</f>
        <v/>
      </c>
      <c r="K349" s="1" t="str">
        <f>IF(CAPTURE_DATA!X350="","",CAPTURE_DATA!X350)</f>
        <v/>
      </c>
      <c r="L349" s="1" t="str">
        <f>IF(CAPTURE_DATA!Y350="","",CAPTURE_DATA!Y350)</f>
        <v/>
      </c>
      <c r="M349" s="1" t="str">
        <f>IF(CAPTURE_DATA!Z350="","",CAPTURE_DATA!Z350)</f>
        <v/>
      </c>
      <c r="N349" s="1" t="str">
        <f>IF(CAPTURE_DATA!AA350=0,"",CAPTURE_DATA!AA350)</f>
        <v/>
      </c>
      <c r="O349" s="1" t="str">
        <f>IF(CAPTURE_DATA!AB350=0,"",CAPTURE_DATA!AB350)</f>
        <v/>
      </c>
      <c r="P349" s="1" t="str">
        <f>IF(CAPTURE_DATA!AC350="-","",CAPTURE_DATA!AC350)</f>
        <v/>
      </c>
      <c r="Q349" s="1" t="str">
        <f>IF(CAPTURE_DATA!AD350=0,"",CAPTURE_DATA!AD350)</f>
        <v/>
      </c>
      <c r="R349" s="1" t="str">
        <f>IF(CAPTURE_DATA!AE350=0,"",CAPTURE_DATA!AE350)</f>
        <v/>
      </c>
      <c r="S349" s="1" t="str">
        <f>IF(CAPTURE_DATA!AF350=0,"",CAPTURE_DATA!AF350)</f>
        <v/>
      </c>
      <c r="T349" s="16" t="str">
        <f>IF(B349="","",IF(B349="NBAT","",CAPTURE_DATA!A350))</f>
        <v/>
      </c>
      <c r="U349" s="1" t="str">
        <f>IF(CAPTURE_DATA!AG350=0,"",CAPTURE_DATA!AG350)</f>
        <v/>
      </c>
      <c r="V349" s="1" t="str">
        <f>IF(CAPTURE_DATA!AH350=0,"",CAPTURE_DATA!AH350)</f>
        <v/>
      </c>
      <c r="W349" s="1" t="str">
        <f>IFERROR(VLOOKUP(V349,CAPTURE_SITE_INFO!$B$3:$U$501,2,FALSE),"")</f>
        <v/>
      </c>
      <c r="X349" s="1" t="str">
        <f>IFERROR(VLOOKUP($V349,CAPTURE_SITE_INFO!$B$3:$U$501,3,FALSE),"")</f>
        <v/>
      </c>
      <c r="Y349" s="189" t="str">
        <f>IFERROR(VLOOKUP($V349,CAPTURE_SITE_INFO!$B$3:$U$501,4,FALSE),"")</f>
        <v/>
      </c>
      <c r="Z349" s="1" t="str">
        <f>IFERROR(VLOOKUP($V349,CAPTURE_SITE_INFO!$B$3:$U$501,5,FALSE),"")</f>
        <v/>
      </c>
      <c r="AA349" s="1" t="str">
        <f>IFERROR(VLOOKUP($V349,CAPTURE_SITE_INFO!$B$3:$U$501,6,FALSE),"")</f>
        <v/>
      </c>
      <c r="AB349" s="1" t="str">
        <f>IFERROR(VLOOKUP($V349,CAPTURE_SITE_INFO!$B$3:$U$501,7,FALSE),"")</f>
        <v/>
      </c>
      <c r="AC349" s="1" t="str">
        <f>IFERROR(VLOOKUP($V349,CAPTURE_SITE_INFO!$B$3:$U$501,8,FALSE),"")</f>
        <v/>
      </c>
      <c r="AD349" s="16" t="str">
        <f>IFERROR(VLOOKUP($V349,CAPTURE_SITE_INFO!$B$3:$U$501,9,FALSE),"")</f>
        <v/>
      </c>
      <c r="AE349" s="16" t="str">
        <f>IFERROR(VLOOKUP($V349,CAPTURE_SITE_INFO!$B$3:$U$501,10,FALSE),"")</f>
        <v/>
      </c>
      <c r="AF349" s="190" t="str">
        <f>IFERROR(VLOOKUP($V349,CAPTURE_SITE_INFO!$B$3:$U$501,11,FALSE),"")</f>
        <v/>
      </c>
      <c r="AG349" s="190" t="str">
        <f>IFERROR(VLOOKUP($V349,CAPTURE_SITE_INFO!$B$3:$U$501,12,FALSE),"")</f>
        <v/>
      </c>
      <c r="AH349" s="1" t="str">
        <f>IFERROR(VLOOKUP($V349,CAPTURE_SITE_INFO!$B$3:$U$501,13,FALSE),"")</f>
        <v/>
      </c>
      <c r="AI349" s="1" t="str">
        <f>IFERROR(VLOOKUP($V349,CAPTURE_SITE_INFO!$B$3:$U$501,14,FALSE),"")</f>
        <v/>
      </c>
      <c r="AJ349" s="1" t="str">
        <f>IFERROR(VLOOKUP($V349,CAPTURE_SITE_INFO!$B$3:$U$501,15,FALSE),"")</f>
        <v/>
      </c>
      <c r="AK349" s="1" t="str">
        <f>IFERROR(VLOOKUP($V349,CAPTURE_SITE_INFO!$B$3:$U$501,16,FALSE),"")</f>
        <v/>
      </c>
      <c r="AL349" s="1" t="str">
        <f>IFERROR(VLOOKUP($V349,CAPTURE_SITE_INFO!$B$3:$U$501,17,FALSE),"")</f>
        <v/>
      </c>
      <c r="AM349" s="1" t="str">
        <f>IFERROR(VLOOKUP($V349,CAPTURE_SITE_INFO!$B$3:$U$501,18,FALSE),"")</f>
        <v/>
      </c>
      <c r="AN349" s="1" t="str">
        <f>IFERROR(VLOOKUP($V349,CAPTURE_SITE_INFO!$B$3:$U$501,19,FALSE),"")</f>
        <v/>
      </c>
      <c r="AO349" s="1" t="str">
        <f>IFERROR(VLOOKUP($V349,CAPTURE_SITE_INFO!$B$3:$U$501,20,FALSE),"")</f>
        <v/>
      </c>
      <c r="AP349" s="1" t="str">
        <f>IFERROR(VLOOKUP($V349,CAPTURE_SITE_INFO!$B$3:$V$501,21,FALSE),"")</f>
        <v/>
      </c>
    </row>
    <row r="350" spans="1:42" x14ac:dyDescent="0.25">
      <c r="A350" s="1" t="str">
        <f t="shared" si="10"/>
        <v/>
      </c>
      <c r="B350" s="1" t="str">
        <f>IF(CAPTURE_DATA!O351="NOBATS___","NOBATS",IF(CAPTURE_DATA!O351="___","",CAPTURE_DATA!O351))</f>
        <v/>
      </c>
      <c r="C350" s="1" t="str">
        <f t="shared" si="11"/>
        <v/>
      </c>
      <c r="D350" s="1" t="str">
        <f>IF(CAPTURE_DATA!Q351 = 0,"",CAPTURE_DATA!Q351)</f>
        <v/>
      </c>
      <c r="E350" s="1" t="str">
        <f>IF(CAPTURE_DATA!R351 = 0,"",CAPTURE_DATA!R351)</f>
        <v/>
      </c>
      <c r="F350" s="1" t="str">
        <f>IF(CAPTURE_DATA!S351 = 0,"",CAPTURE_DATA!S351)</f>
        <v/>
      </c>
      <c r="G350" s="1" t="str">
        <f>IF(CAPTURE_DATA!T351=0,"",CAPTURE_DATA!T351)</f>
        <v/>
      </c>
      <c r="H350" s="1" t="str">
        <f>IF(CAPTURE_DATA!U351=0,"",CAPTURE_DATA!U351)</f>
        <v/>
      </c>
      <c r="I350" s="1" t="str">
        <f>IF(CAPTURE_DATA!V351=0,"",CAPTURE_DATA!V351)</f>
        <v/>
      </c>
      <c r="J350" s="1" t="str">
        <f>IF(CAPTURE_DATA!W351=0,"",CAPTURE_DATA!W351)</f>
        <v/>
      </c>
      <c r="K350" s="1" t="str">
        <f>IF(CAPTURE_DATA!X351="","",CAPTURE_DATA!X351)</f>
        <v/>
      </c>
      <c r="L350" s="1" t="str">
        <f>IF(CAPTURE_DATA!Y351="","",CAPTURE_DATA!Y351)</f>
        <v/>
      </c>
      <c r="M350" s="1" t="str">
        <f>IF(CAPTURE_DATA!Z351="","",CAPTURE_DATA!Z351)</f>
        <v/>
      </c>
      <c r="N350" s="1" t="str">
        <f>IF(CAPTURE_DATA!AA351=0,"",CAPTURE_DATA!AA351)</f>
        <v/>
      </c>
      <c r="O350" s="1" t="str">
        <f>IF(CAPTURE_DATA!AB351=0,"",CAPTURE_DATA!AB351)</f>
        <v/>
      </c>
      <c r="P350" s="1" t="str">
        <f>IF(CAPTURE_DATA!AC351="-","",CAPTURE_DATA!AC351)</f>
        <v/>
      </c>
      <c r="Q350" s="1" t="str">
        <f>IF(CAPTURE_DATA!AD351=0,"",CAPTURE_DATA!AD351)</f>
        <v/>
      </c>
      <c r="R350" s="1" t="str">
        <f>IF(CAPTURE_DATA!AE351=0,"",CAPTURE_DATA!AE351)</f>
        <v/>
      </c>
      <c r="S350" s="1" t="str">
        <f>IF(CAPTURE_DATA!AF351=0,"",CAPTURE_DATA!AF351)</f>
        <v/>
      </c>
      <c r="T350" s="16" t="str">
        <f>IF(B350="","",IF(B350="NBAT","",CAPTURE_DATA!A351))</f>
        <v/>
      </c>
      <c r="U350" s="1" t="str">
        <f>IF(CAPTURE_DATA!AG351=0,"",CAPTURE_DATA!AG351)</f>
        <v/>
      </c>
      <c r="V350" s="1" t="str">
        <f>IF(CAPTURE_DATA!AH351=0,"",CAPTURE_DATA!AH351)</f>
        <v/>
      </c>
      <c r="W350" s="1" t="str">
        <f>IFERROR(VLOOKUP(V350,CAPTURE_SITE_INFO!$B$3:$U$501,2,FALSE),"")</f>
        <v/>
      </c>
      <c r="X350" s="1" t="str">
        <f>IFERROR(VLOOKUP($V350,CAPTURE_SITE_INFO!$B$3:$U$501,3,FALSE),"")</f>
        <v/>
      </c>
      <c r="Y350" s="189" t="str">
        <f>IFERROR(VLOOKUP($V350,CAPTURE_SITE_INFO!$B$3:$U$501,4,FALSE),"")</f>
        <v/>
      </c>
      <c r="Z350" s="1" t="str">
        <f>IFERROR(VLOOKUP($V350,CAPTURE_SITE_INFO!$B$3:$U$501,5,FALSE),"")</f>
        <v/>
      </c>
      <c r="AA350" s="1" t="str">
        <f>IFERROR(VLOOKUP($V350,CAPTURE_SITE_INFO!$B$3:$U$501,6,FALSE),"")</f>
        <v/>
      </c>
      <c r="AB350" s="1" t="str">
        <f>IFERROR(VLOOKUP($V350,CAPTURE_SITE_INFO!$B$3:$U$501,7,FALSE),"")</f>
        <v/>
      </c>
      <c r="AC350" s="1" t="str">
        <f>IFERROR(VLOOKUP($V350,CAPTURE_SITE_INFO!$B$3:$U$501,8,FALSE),"")</f>
        <v/>
      </c>
      <c r="AD350" s="16" t="str">
        <f>IFERROR(VLOOKUP($V350,CAPTURE_SITE_INFO!$B$3:$U$501,9,FALSE),"")</f>
        <v/>
      </c>
      <c r="AE350" s="16" t="str">
        <f>IFERROR(VLOOKUP($V350,CAPTURE_SITE_INFO!$B$3:$U$501,10,FALSE),"")</f>
        <v/>
      </c>
      <c r="AF350" s="190" t="str">
        <f>IFERROR(VLOOKUP($V350,CAPTURE_SITE_INFO!$B$3:$U$501,11,FALSE),"")</f>
        <v/>
      </c>
      <c r="AG350" s="190" t="str">
        <f>IFERROR(VLOOKUP($V350,CAPTURE_SITE_INFO!$B$3:$U$501,12,FALSE),"")</f>
        <v/>
      </c>
      <c r="AH350" s="1" t="str">
        <f>IFERROR(VLOOKUP($V350,CAPTURE_SITE_INFO!$B$3:$U$501,13,FALSE),"")</f>
        <v/>
      </c>
      <c r="AI350" s="1" t="str">
        <f>IFERROR(VLOOKUP($V350,CAPTURE_SITE_INFO!$B$3:$U$501,14,FALSE),"")</f>
        <v/>
      </c>
      <c r="AJ350" s="1" t="str">
        <f>IFERROR(VLOOKUP($V350,CAPTURE_SITE_INFO!$B$3:$U$501,15,FALSE),"")</f>
        <v/>
      </c>
      <c r="AK350" s="1" t="str">
        <f>IFERROR(VLOOKUP($V350,CAPTURE_SITE_INFO!$B$3:$U$501,16,FALSE),"")</f>
        <v/>
      </c>
      <c r="AL350" s="1" t="str">
        <f>IFERROR(VLOOKUP($V350,CAPTURE_SITE_INFO!$B$3:$U$501,17,FALSE),"")</f>
        <v/>
      </c>
      <c r="AM350" s="1" t="str">
        <f>IFERROR(VLOOKUP($V350,CAPTURE_SITE_INFO!$B$3:$U$501,18,FALSE),"")</f>
        <v/>
      </c>
      <c r="AN350" s="1" t="str">
        <f>IFERROR(VLOOKUP($V350,CAPTURE_SITE_INFO!$B$3:$U$501,19,FALSE),"")</f>
        <v/>
      </c>
      <c r="AO350" s="1" t="str">
        <f>IFERROR(VLOOKUP($V350,CAPTURE_SITE_INFO!$B$3:$U$501,20,FALSE),"")</f>
        <v/>
      </c>
      <c r="AP350" s="1" t="str">
        <f>IFERROR(VLOOKUP($V350,CAPTURE_SITE_INFO!$B$3:$V$501,21,FALSE),"")</f>
        <v/>
      </c>
    </row>
    <row r="351" spans="1:42" x14ac:dyDescent="0.25">
      <c r="A351" s="1" t="str">
        <f t="shared" si="10"/>
        <v/>
      </c>
      <c r="B351" s="1" t="str">
        <f>IF(CAPTURE_DATA!O352="NOBATS___","NOBATS",IF(CAPTURE_DATA!O352="___","",CAPTURE_DATA!O352))</f>
        <v/>
      </c>
      <c r="C351" s="1" t="str">
        <f t="shared" si="11"/>
        <v/>
      </c>
      <c r="D351" s="1" t="str">
        <f>IF(CAPTURE_DATA!Q352 = 0,"",CAPTURE_DATA!Q352)</f>
        <v/>
      </c>
      <c r="E351" s="1" t="str">
        <f>IF(CAPTURE_DATA!R352 = 0,"",CAPTURE_DATA!R352)</f>
        <v/>
      </c>
      <c r="F351" s="1" t="str">
        <f>IF(CAPTURE_DATA!S352 = 0,"",CAPTURE_DATA!S352)</f>
        <v/>
      </c>
      <c r="G351" s="1" t="str">
        <f>IF(CAPTURE_DATA!T352=0,"",CAPTURE_DATA!T352)</f>
        <v/>
      </c>
      <c r="H351" s="1" t="str">
        <f>IF(CAPTURE_DATA!U352=0,"",CAPTURE_DATA!U352)</f>
        <v/>
      </c>
      <c r="I351" s="1" t="str">
        <f>IF(CAPTURE_DATA!V352=0,"",CAPTURE_DATA!V352)</f>
        <v/>
      </c>
      <c r="J351" s="1" t="str">
        <f>IF(CAPTURE_DATA!W352=0,"",CAPTURE_DATA!W352)</f>
        <v/>
      </c>
      <c r="K351" s="1" t="str">
        <f>IF(CAPTURE_DATA!X352="","",CAPTURE_DATA!X352)</f>
        <v/>
      </c>
      <c r="L351" s="1" t="str">
        <f>IF(CAPTURE_DATA!Y352="","",CAPTURE_DATA!Y352)</f>
        <v/>
      </c>
      <c r="M351" s="1" t="str">
        <f>IF(CAPTURE_DATA!Z352="","",CAPTURE_DATA!Z352)</f>
        <v/>
      </c>
      <c r="N351" s="1" t="str">
        <f>IF(CAPTURE_DATA!AA352=0,"",CAPTURE_DATA!AA352)</f>
        <v/>
      </c>
      <c r="O351" s="1" t="str">
        <f>IF(CAPTURE_DATA!AB352=0,"",CAPTURE_DATA!AB352)</f>
        <v/>
      </c>
      <c r="P351" s="1" t="str">
        <f>IF(CAPTURE_DATA!AC352="-","",CAPTURE_DATA!AC352)</f>
        <v/>
      </c>
      <c r="Q351" s="1" t="str">
        <f>IF(CAPTURE_DATA!AD352=0,"",CAPTURE_DATA!AD352)</f>
        <v/>
      </c>
      <c r="R351" s="1" t="str">
        <f>IF(CAPTURE_DATA!AE352=0,"",CAPTURE_DATA!AE352)</f>
        <v/>
      </c>
      <c r="S351" s="1" t="str">
        <f>IF(CAPTURE_DATA!AF352=0,"",CAPTURE_DATA!AF352)</f>
        <v/>
      </c>
      <c r="T351" s="16" t="str">
        <f>IF(B351="","",IF(B351="NBAT","",CAPTURE_DATA!A352))</f>
        <v/>
      </c>
      <c r="U351" s="1" t="str">
        <f>IF(CAPTURE_DATA!AG352=0,"",CAPTURE_DATA!AG352)</f>
        <v/>
      </c>
      <c r="V351" s="1" t="str">
        <f>IF(CAPTURE_DATA!AH352=0,"",CAPTURE_DATA!AH352)</f>
        <v/>
      </c>
      <c r="W351" s="1" t="str">
        <f>IFERROR(VLOOKUP(V351,CAPTURE_SITE_INFO!$B$3:$U$501,2,FALSE),"")</f>
        <v/>
      </c>
      <c r="X351" s="1" t="str">
        <f>IFERROR(VLOOKUP($V351,CAPTURE_SITE_INFO!$B$3:$U$501,3,FALSE),"")</f>
        <v/>
      </c>
      <c r="Y351" s="189" t="str">
        <f>IFERROR(VLOOKUP($V351,CAPTURE_SITE_INFO!$B$3:$U$501,4,FALSE),"")</f>
        <v/>
      </c>
      <c r="Z351" s="1" t="str">
        <f>IFERROR(VLOOKUP($V351,CAPTURE_SITE_INFO!$B$3:$U$501,5,FALSE),"")</f>
        <v/>
      </c>
      <c r="AA351" s="1" t="str">
        <f>IFERROR(VLOOKUP($V351,CAPTURE_SITE_INFO!$B$3:$U$501,6,FALSE),"")</f>
        <v/>
      </c>
      <c r="AB351" s="1" t="str">
        <f>IFERROR(VLOOKUP($V351,CAPTURE_SITE_INFO!$B$3:$U$501,7,FALSE),"")</f>
        <v/>
      </c>
      <c r="AC351" s="1" t="str">
        <f>IFERROR(VLOOKUP($V351,CAPTURE_SITE_INFO!$B$3:$U$501,8,FALSE),"")</f>
        <v/>
      </c>
      <c r="AD351" s="16" t="str">
        <f>IFERROR(VLOOKUP($V351,CAPTURE_SITE_INFO!$B$3:$U$501,9,FALSE),"")</f>
        <v/>
      </c>
      <c r="AE351" s="16" t="str">
        <f>IFERROR(VLOOKUP($V351,CAPTURE_SITE_INFO!$B$3:$U$501,10,FALSE),"")</f>
        <v/>
      </c>
      <c r="AF351" s="190" t="str">
        <f>IFERROR(VLOOKUP($V351,CAPTURE_SITE_INFO!$B$3:$U$501,11,FALSE),"")</f>
        <v/>
      </c>
      <c r="AG351" s="190" t="str">
        <f>IFERROR(VLOOKUP($V351,CAPTURE_SITE_INFO!$B$3:$U$501,12,FALSE),"")</f>
        <v/>
      </c>
      <c r="AH351" s="1" t="str">
        <f>IFERROR(VLOOKUP($V351,CAPTURE_SITE_INFO!$B$3:$U$501,13,FALSE),"")</f>
        <v/>
      </c>
      <c r="AI351" s="1" t="str">
        <f>IFERROR(VLOOKUP($V351,CAPTURE_SITE_INFO!$B$3:$U$501,14,FALSE),"")</f>
        <v/>
      </c>
      <c r="AJ351" s="1" t="str">
        <f>IFERROR(VLOOKUP($V351,CAPTURE_SITE_INFO!$B$3:$U$501,15,FALSE),"")</f>
        <v/>
      </c>
      <c r="AK351" s="1" t="str">
        <f>IFERROR(VLOOKUP($V351,CAPTURE_SITE_INFO!$B$3:$U$501,16,FALSE),"")</f>
        <v/>
      </c>
      <c r="AL351" s="1" t="str">
        <f>IFERROR(VLOOKUP($V351,CAPTURE_SITE_INFO!$B$3:$U$501,17,FALSE),"")</f>
        <v/>
      </c>
      <c r="AM351" s="1" t="str">
        <f>IFERROR(VLOOKUP($V351,CAPTURE_SITE_INFO!$B$3:$U$501,18,FALSE),"")</f>
        <v/>
      </c>
      <c r="AN351" s="1" t="str">
        <f>IFERROR(VLOOKUP($V351,CAPTURE_SITE_INFO!$B$3:$U$501,19,FALSE),"")</f>
        <v/>
      </c>
      <c r="AO351" s="1" t="str">
        <f>IFERROR(VLOOKUP($V351,CAPTURE_SITE_INFO!$B$3:$U$501,20,FALSE),"")</f>
        <v/>
      </c>
      <c r="AP351" s="1" t="str">
        <f>IFERROR(VLOOKUP($V351,CAPTURE_SITE_INFO!$B$3:$V$501,21,FALSE),"")</f>
        <v/>
      </c>
    </row>
    <row r="352" spans="1:42" x14ac:dyDescent="0.25">
      <c r="A352" s="1" t="str">
        <f t="shared" si="10"/>
        <v/>
      </c>
      <c r="B352" s="1" t="str">
        <f>IF(CAPTURE_DATA!O353="NOBATS___","NOBATS",IF(CAPTURE_DATA!O353="___","",CAPTURE_DATA!O353))</f>
        <v/>
      </c>
      <c r="C352" s="1" t="str">
        <f t="shared" si="11"/>
        <v/>
      </c>
      <c r="D352" s="1" t="str">
        <f>IF(CAPTURE_DATA!Q353 = 0,"",CAPTURE_DATA!Q353)</f>
        <v/>
      </c>
      <c r="E352" s="1" t="str">
        <f>IF(CAPTURE_DATA!R353 = 0,"",CAPTURE_DATA!R353)</f>
        <v/>
      </c>
      <c r="F352" s="1" t="str">
        <f>IF(CAPTURE_DATA!S353 = 0,"",CAPTURE_DATA!S353)</f>
        <v/>
      </c>
      <c r="G352" s="1" t="str">
        <f>IF(CAPTURE_DATA!T353=0,"",CAPTURE_DATA!T353)</f>
        <v/>
      </c>
      <c r="H352" s="1" t="str">
        <f>IF(CAPTURE_DATA!U353=0,"",CAPTURE_DATA!U353)</f>
        <v/>
      </c>
      <c r="I352" s="1" t="str">
        <f>IF(CAPTURE_DATA!V353=0,"",CAPTURE_DATA!V353)</f>
        <v/>
      </c>
      <c r="J352" s="1" t="str">
        <f>IF(CAPTURE_DATA!W353=0,"",CAPTURE_DATA!W353)</f>
        <v/>
      </c>
      <c r="K352" s="1" t="str">
        <f>IF(CAPTURE_DATA!X353="","",CAPTURE_DATA!X353)</f>
        <v/>
      </c>
      <c r="L352" s="1" t="str">
        <f>IF(CAPTURE_DATA!Y353="","",CAPTURE_DATA!Y353)</f>
        <v/>
      </c>
      <c r="M352" s="1" t="str">
        <f>IF(CAPTURE_DATA!Z353="","",CAPTURE_DATA!Z353)</f>
        <v/>
      </c>
      <c r="N352" s="1" t="str">
        <f>IF(CAPTURE_DATA!AA353=0,"",CAPTURE_DATA!AA353)</f>
        <v/>
      </c>
      <c r="O352" s="1" t="str">
        <f>IF(CAPTURE_DATA!AB353=0,"",CAPTURE_DATA!AB353)</f>
        <v/>
      </c>
      <c r="P352" s="1" t="str">
        <f>IF(CAPTURE_DATA!AC353="-","",CAPTURE_DATA!AC353)</f>
        <v/>
      </c>
      <c r="Q352" s="1" t="str">
        <f>IF(CAPTURE_DATA!AD353=0,"",CAPTURE_DATA!AD353)</f>
        <v/>
      </c>
      <c r="R352" s="1" t="str">
        <f>IF(CAPTURE_DATA!AE353=0,"",CAPTURE_DATA!AE353)</f>
        <v/>
      </c>
      <c r="S352" s="1" t="str">
        <f>IF(CAPTURE_DATA!AF353=0,"",CAPTURE_DATA!AF353)</f>
        <v/>
      </c>
      <c r="T352" s="16" t="str">
        <f>IF(B352="","",IF(B352="NBAT","",CAPTURE_DATA!A353))</f>
        <v/>
      </c>
      <c r="U352" s="1" t="str">
        <f>IF(CAPTURE_DATA!AG353=0,"",CAPTURE_DATA!AG353)</f>
        <v/>
      </c>
      <c r="V352" s="1" t="str">
        <f>IF(CAPTURE_DATA!AH353=0,"",CAPTURE_DATA!AH353)</f>
        <v/>
      </c>
      <c r="W352" s="1" t="str">
        <f>IFERROR(VLOOKUP(V352,CAPTURE_SITE_INFO!$B$3:$U$501,2,FALSE),"")</f>
        <v/>
      </c>
      <c r="X352" s="1" t="str">
        <f>IFERROR(VLOOKUP($V352,CAPTURE_SITE_INFO!$B$3:$U$501,3,FALSE),"")</f>
        <v/>
      </c>
      <c r="Y352" s="189" t="str">
        <f>IFERROR(VLOOKUP($V352,CAPTURE_SITE_INFO!$B$3:$U$501,4,FALSE),"")</f>
        <v/>
      </c>
      <c r="Z352" s="1" t="str">
        <f>IFERROR(VLOOKUP($V352,CAPTURE_SITE_INFO!$B$3:$U$501,5,FALSE),"")</f>
        <v/>
      </c>
      <c r="AA352" s="1" t="str">
        <f>IFERROR(VLOOKUP($V352,CAPTURE_SITE_INFO!$B$3:$U$501,6,FALSE),"")</f>
        <v/>
      </c>
      <c r="AB352" s="1" t="str">
        <f>IFERROR(VLOOKUP($V352,CAPTURE_SITE_INFO!$B$3:$U$501,7,FALSE),"")</f>
        <v/>
      </c>
      <c r="AC352" s="1" t="str">
        <f>IFERROR(VLOOKUP($V352,CAPTURE_SITE_INFO!$B$3:$U$501,8,FALSE),"")</f>
        <v/>
      </c>
      <c r="AD352" s="16" t="str">
        <f>IFERROR(VLOOKUP($V352,CAPTURE_SITE_INFO!$B$3:$U$501,9,FALSE),"")</f>
        <v/>
      </c>
      <c r="AE352" s="16" t="str">
        <f>IFERROR(VLOOKUP($V352,CAPTURE_SITE_INFO!$B$3:$U$501,10,FALSE),"")</f>
        <v/>
      </c>
      <c r="AF352" s="190" t="str">
        <f>IFERROR(VLOOKUP($V352,CAPTURE_SITE_INFO!$B$3:$U$501,11,FALSE),"")</f>
        <v/>
      </c>
      <c r="AG352" s="190" t="str">
        <f>IFERROR(VLOOKUP($V352,CAPTURE_SITE_INFO!$B$3:$U$501,12,FALSE),"")</f>
        <v/>
      </c>
      <c r="AH352" s="1" t="str">
        <f>IFERROR(VLOOKUP($V352,CAPTURE_SITE_INFO!$B$3:$U$501,13,FALSE),"")</f>
        <v/>
      </c>
      <c r="AI352" s="1" t="str">
        <f>IFERROR(VLOOKUP($V352,CAPTURE_SITE_INFO!$B$3:$U$501,14,FALSE),"")</f>
        <v/>
      </c>
      <c r="AJ352" s="1" t="str">
        <f>IFERROR(VLOOKUP($V352,CAPTURE_SITE_INFO!$B$3:$U$501,15,FALSE),"")</f>
        <v/>
      </c>
      <c r="AK352" s="1" t="str">
        <f>IFERROR(VLOOKUP($V352,CAPTURE_SITE_INFO!$B$3:$U$501,16,FALSE),"")</f>
        <v/>
      </c>
      <c r="AL352" s="1" t="str">
        <f>IFERROR(VLOOKUP($V352,CAPTURE_SITE_INFO!$B$3:$U$501,17,FALSE),"")</f>
        <v/>
      </c>
      <c r="AM352" s="1" t="str">
        <f>IFERROR(VLOOKUP($V352,CAPTURE_SITE_INFO!$B$3:$U$501,18,FALSE),"")</f>
        <v/>
      </c>
      <c r="AN352" s="1" t="str">
        <f>IFERROR(VLOOKUP($V352,CAPTURE_SITE_INFO!$B$3:$U$501,19,FALSE),"")</f>
        <v/>
      </c>
      <c r="AO352" s="1" t="str">
        <f>IFERROR(VLOOKUP($V352,CAPTURE_SITE_INFO!$B$3:$U$501,20,FALSE),"")</f>
        <v/>
      </c>
      <c r="AP352" s="1" t="str">
        <f>IFERROR(VLOOKUP($V352,CAPTURE_SITE_INFO!$B$3:$V$501,21,FALSE),"")</f>
        <v/>
      </c>
    </row>
    <row r="353" spans="1:42" x14ac:dyDescent="0.25">
      <c r="A353" s="1" t="str">
        <f t="shared" si="10"/>
        <v/>
      </c>
      <c r="B353" s="1" t="str">
        <f>IF(CAPTURE_DATA!O354="NOBATS___","NOBATS",IF(CAPTURE_DATA!O354="___","",CAPTURE_DATA!O354))</f>
        <v/>
      </c>
      <c r="C353" s="1" t="str">
        <f t="shared" si="11"/>
        <v/>
      </c>
      <c r="D353" s="1" t="str">
        <f>IF(CAPTURE_DATA!Q354 = 0,"",CAPTURE_DATA!Q354)</f>
        <v/>
      </c>
      <c r="E353" s="1" t="str">
        <f>IF(CAPTURE_DATA!R354 = 0,"",CAPTURE_DATA!R354)</f>
        <v/>
      </c>
      <c r="F353" s="1" t="str">
        <f>IF(CAPTURE_DATA!S354 = 0,"",CAPTURE_DATA!S354)</f>
        <v/>
      </c>
      <c r="G353" s="1" t="str">
        <f>IF(CAPTURE_DATA!T354=0,"",CAPTURE_DATA!T354)</f>
        <v/>
      </c>
      <c r="H353" s="1" t="str">
        <f>IF(CAPTURE_DATA!U354=0,"",CAPTURE_DATA!U354)</f>
        <v/>
      </c>
      <c r="I353" s="1" t="str">
        <f>IF(CAPTURE_DATA!V354=0,"",CAPTURE_DATA!V354)</f>
        <v/>
      </c>
      <c r="J353" s="1" t="str">
        <f>IF(CAPTURE_DATA!W354=0,"",CAPTURE_DATA!W354)</f>
        <v/>
      </c>
      <c r="K353" s="1" t="str">
        <f>IF(CAPTURE_DATA!X354="","",CAPTURE_DATA!X354)</f>
        <v/>
      </c>
      <c r="L353" s="1" t="str">
        <f>IF(CAPTURE_DATA!Y354="","",CAPTURE_DATA!Y354)</f>
        <v/>
      </c>
      <c r="M353" s="1" t="str">
        <f>IF(CAPTURE_DATA!Z354="","",CAPTURE_DATA!Z354)</f>
        <v/>
      </c>
      <c r="N353" s="1" t="str">
        <f>IF(CAPTURE_DATA!AA354=0,"",CAPTURE_DATA!AA354)</f>
        <v/>
      </c>
      <c r="O353" s="1" t="str">
        <f>IF(CAPTURE_DATA!AB354=0,"",CAPTURE_DATA!AB354)</f>
        <v/>
      </c>
      <c r="P353" s="1" t="str">
        <f>IF(CAPTURE_DATA!AC354="-","",CAPTURE_DATA!AC354)</f>
        <v/>
      </c>
      <c r="Q353" s="1" t="str">
        <f>IF(CAPTURE_DATA!AD354=0,"",CAPTURE_DATA!AD354)</f>
        <v/>
      </c>
      <c r="R353" s="1" t="str">
        <f>IF(CAPTURE_DATA!AE354=0,"",CAPTURE_DATA!AE354)</f>
        <v/>
      </c>
      <c r="S353" s="1" t="str">
        <f>IF(CAPTURE_DATA!AF354=0,"",CAPTURE_DATA!AF354)</f>
        <v/>
      </c>
      <c r="T353" s="16" t="str">
        <f>IF(B353="","",IF(B353="NBAT","",CAPTURE_DATA!A354))</f>
        <v/>
      </c>
      <c r="U353" s="1" t="str">
        <f>IF(CAPTURE_DATA!AG354=0,"",CAPTURE_DATA!AG354)</f>
        <v/>
      </c>
      <c r="V353" s="1" t="str">
        <f>IF(CAPTURE_DATA!AH354=0,"",CAPTURE_DATA!AH354)</f>
        <v/>
      </c>
      <c r="W353" s="1" t="str">
        <f>IFERROR(VLOOKUP(V353,CAPTURE_SITE_INFO!$B$3:$U$501,2,FALSE),"")</f>
        <v/>
      </c>
      <c r="X353" s="1" t="str">
        <f>IFERROR(VLOOKUP($V353,CAPTURE_SITE_INFO!$B$3:$U$501,3,FALSE),"")</f>
        <v/>
      </c>
      <c r="Y353" s="189" t="str">
        <f>IFERROR(VLOOKUP($V353,CAPTURE_SITE_INFO!$B$3:$U$501,4,FALSE),"")</f>
        <v/>
      </c>
      <c r="Z353" s="1" t="str">
        <f>IFERROR(VLOOKUP($V353,CAPTURE_SITE_INFO!$B$3:$U$501,5,FALSE),"")</f>
        <v/>
      </c>
      <c r="AA353" s="1" t="str">
        <f>IFERROR(VLOOKUP($V353,CAPTURE_SITE_INFO!$B$3:$U$501,6,FALSE),"")</f>
        <v/>
      </c>
      <c r="AB353" s="1" t="str">
        <f>IFERROR(VLOOKUP($V353,CAPTURE_SITE_INFO!$B$3:$U$501,7,FALSE),"")</f>
        <v/>
      </c>
      <c r="AC353" s="1" t="str">
        <f>IFERROR(VLOOKUP($V353,CAPTURE_SITE_INFO!$B$3:$U$501,8,FALSE),"")</f>
        <v/>
      </c>
      <c r="AD353" s="16" t="str">
        <f>IFERROR(VLOOKUP($V353,CAPTURE_SITE_INFO!$B$3:$U$501,9,FALSE),"")</f>
        <v/>
      </c>
      <c r="AE353" s="16" t="str">
        <f>IFERROR(VLOOKUP($V353,CAPTURE_SITE_INFO!$B$3:$U$501,10,FALSE),"")</f>
        <v/>
      </c>
      <c r="AF353" s="190" t="str">
        <f>IFERROR(VLOOKUP($V353,CAPTURE_SITE_INFO!$B$3:$U$501,11,FALSE),"")</f>
        <v/>
      </c>
      <c r="AG353" s="190" t="str">
        <f>IFERROR(VLOOKUP($V353,CAPTURE_SITE_INFO!$B$3:$U$501,12,FALSE),"")</f>
        <v/>
      </c>
      <c r="AH353" s="1" t="str">
        <f>IFERROR(VLOOKUP($V353,CAPTURE_SITE_INFO!$B$3:$U$501,13,FALSE),"")</f>
        <v/>
      </c>
      <c r="AI353" s="1" t="str">
        <f>IFERROR(VLOOKUP($V353,CAPTURE_SITE_INFO!$B$3:$U$501,14,FALSE),"")</f>
        <v/>
      </c>
      <c r="AJ353" s="1" t="str">
        <f>IFERROR(VLOOKUP($V353,CAPTURE_SITE_INFO!$B$3:$U$501,15,FALSE),"")</f>
        <v/>
      </c>
      <c r="AK353" s="1" t="str">
        <f>IFERROR(VLOOKUP($V353,CAPTURE_SITE_INFO!$B$3:$U$501,16,FALSE),"")</f>
        <v/>
      </c>
      <c r="AL353" s="1" t="str">
        <f>IFERROR(VLOOKUP($V353,CAPTURE_SITE_INFO!$B$3:$U$501,17,FALSE),"")</f>
        <v/>
      </c>
      <c r="AM353" s="1" t="str">
        <f>IFERROR(VLOOKUP($V353,CAPTURE_SITE_INFO!$B$3:$U$501,18,FALSE),"")</f>
        <v/>
      </c>
      <c r="AN353" s="1" t="str">
        <f>IFERROR(VLOOKUP($V353,CAPTURE_SITE_INFO!$B$3:$U$501,19,FALSE),"")</f>
        <v/>
      </c>
      <c r="AO353" s="1" t="str">
        <f>IFERROR(VLOOKUP($V353,CAPTURE_SITE_INFO!$B$3:$U$501,20,FALSE),"")</f>
        <v/>
      </c>
      <c r="AP353" s="1" t="str">
        <f>IFERROR(VLOOKUP($V353,CAPTURE_SITE_INFO!$B$3:$V$501,21,FALSE),"")</f>
        <v/>
      </c>
    </row>
    <row r="354" spans="1:42" x14ac:dyDescent="0.25">
      <c r="A354" s="1" t="str">
        <f t="shared" si="10"/>
        <v/>
      </c>
      <c r="B354" s="1" t="str">
        <f>IF(CAPTURE_DATA!O355="NOBATS___","NOBATS",IF(CAPTURE_DATA!O355="___","",CAPTURE_DATA!O355))</f>
        <v/>
      </c>
      <c r="C354" s="1" t="str">
        <f t="shared" si="11"/>
        <v/>
      </c>
      <c r="D354" s="1" t="str">
        <f>IF(CAPTURE_DATA!Q355 = 0,"",CAPTURE_DATA!Q355)</f>
        <v/>
      </c>
      <c r="E354" s="1" t="str">
        <f>IF(CAPTURE_DATA!R355 = 0,"",CAPTURE_DATA!R355)</f>
        <v/>
      </c>
      <c r="F354" s="1" t="str">
        <f>IF(CAPTURE_DATA!S355 = 0,"",CAPTURE_DATA!S355)</f>
        <v/>
      </c>
      <c r="G354" s="1" t="str">
        <f>IF(CAPTURE_DATA!T355=0,"",CAPTURE_DATA!T355)</f>
        <v/>
      </c>
      <c r="H354" s="1" t="str">
        <f>IF(CAPTURE_DATA!U355=0,"",CAPTURE_DATA!U355)</f>
        <v/>
      </c>
      <c r="I354" s="1" t="str">
        <f>IF(CAPTURE_DATA!V355=0,"",CAPTURE_DATA!V355)</f>
        <v/>
      </c>
      <c r="J354" s="1" t="str">
        <f>IF(CAPTURE_DATA!W355=0,"",CAPTURE_DATA!W355)</f>
        <v/>
      </c>
      <c r="K354" s="1" t="str">
        <f>IF(CAPTURE_DATA!X355="","",CAPTURE_DATA!X355)</f>
        <v/>
      </c>
      <c r="L354" s="1" t="str">
        <f>IF(CAPTURE_DATA!Y355="","",CAPTURE_DATA!Y355)</f>
        <v/>
      </c>
      <c r="M354" s="1" t="str">
        <f>IF(CAPTURE_DATA!Z355="","",CAPTURE_DATA!Z355)</f>
        <v/>
      </c>
      <c r="N354" s="1" t="str">
        <f>IF(CAPTURE_DATA!AA355=0,"",CAPTURE_DATA!AA355)</f>
        <v/>
      </c>
      <c r="O354" s="1" t="str">
        <f>IF(CAPTURE_DATA!AB355=0,"",CAPTURE_DATA!AB355)</f>
        <v/>
      </c>
      <c r="P354" s="1" t="str">
        <f>IF(CAPTURE_DATA!AC355="-","",CAPTURE_DATA!AC355)</f>
        <v/>
      </c>
      <c r="Q354" s="1" t="str">
        <f>IF(CAPTURE_DATA!AD355=0,"",CAPTURE_DATA!AD355)</f>
        <v/>
      </c>
      <c r="R354" s="1" t="str">
        <f>IF(CAPTURE_DATA!AE355=0,"",CAPTURE_DATA!AE355)</f>
        <v/>
      </c>
      <c r="S354" s="1" t="str">
        <f>IF(CAPTURE_DATA!AF355=0,"",CAPTURE_DATA!AF355)</f>
        <v/>
      </c>
      <c r="T354" s="16" t="str">
        <f>IF(B354="","",IF(B354="NBAT","",CAPTURE_DATA!A355))</f>
        <v/>
      </c>
      <c r="U354" s="1" t="str">
        <f>IF(CAPTURE_DATA!AG355=0,"",CAPTURE_DATA!AG355)</f>
        <v/>
      </c>
      <c r="V354" s="1" t="str">
        <f>IF(CAPTURE_DATA!AH355=0,"",CAPTURE_DATA!AH355)</f>
        <v/>
      </c>
      <c r="W354" s="1" t="str">
        <f>IFERROR(VLOOKUP(V354,CAPTURE_SITE_INFO!$B$3:$U$501,2,FALSE),"")</f>
        <v/>
      </c>
      <c r="X354" s="1" t="str">
        <f>IFERROR(VLOOKUP($V354,CAPTURE_SITE_INFO!$B$3:$U$501,3,FALSE),"")</f>
        <v/>
      </c>
      <c r="Y354" s="189" t="str">
        <f>IFERROR(VLOOKUP($V354,CAPTURE_SITE_INFO!$B$3:$U$501,4,FALSE),"")</f>
        <v/>
      </c>
      <c r="Z354" s="1" t="str">
        <f>IFERROR(VLOOKUP($V354,CAPTURE_SITE_INFO!$B$3:$U$501,5,FALSE),"")</f>
        <v/>
      </c>
      <c r="AA354" s="1" t="str">
        <f>IFERROR(VLOOKUP($V354,CAPTURE_SITE_INFO!$B$3:$U$501,6,FALSE),"")</f>
        <v/>
      </c>
      <c r="AB354" s="1" t="str">
        <f>IFERROR(VLOOKUP($V354,CAPTURE_SITE_INFO!$B$3:$U$501,7,FALSE),"")</f>
        <v/>
      </c>
      <c r="AC354" s="1" t="str">
        <f>IFERROR(VLOOKUP($V354,CAPTURE_SITE_INFO!$B$3:$U$501,8,FALSE),"")</f>
        <v/>
      </c>
      <c r="AD354" s="16" t="str">
        <f>IFERROR(VLOOKUP($V354,CAPTURE_SITE_INFO!$B$3:$U$501,9,FALSE),"")</f>
        <v/>
      </c>
      <c r="AE354" s="16" t="str">
        <f>IFERROR(VLOOKUP($V354,CAPTURE_SITE_INFO!$B$3:$U$501,10,FALSE),"")</f>
        <v/>
      </c>
      <c r="AF354" s="190" t="str">
        <f>IFERROR(VLOOKUP($V354,CAPTURE_SITE_INFO!$B$3:$U$501,11,FALSE),"")</f>
        <v/>
      </c>
      <c r="AG354" s="190" t="str">
        <f>IFERROR(VLOOKUP($V354,CAPTURE_SITE_INFO!$B$3:$U$501,12,FALSE),"")</f>
        <v/>
      </c>
      <c r="AH354" s="1" t="str">
        <f>IFERROR(VLOOKUP($V354,CAPTURE_SITE_INFO!$B$3:$U$501,13,FALSE),"")</f>
        <v/>
      </c>
      <c r="AI354" s="1" t="str">
        <f>IFERROR(VLOOKUP($V354,CAPTURE_SITE_INFO!$B$3:$U$501,14,FALSE),"")</f>
        <v/>
      </c>
      <c r="AJ354" s="1" t="str">
        <f>IFERROR(VLOOKUP($V354,CAPTURE_SITE_INFO!$B$3:$U$501,15,FALSE),"")</f>
        <v/>
      </c>
      <c r="AK354" s="1" t="str">
        <f>IFERROR(VLOOKUP($V354,CAPTURE_SITE_INFO!$B$3:$U$501,16,FALSE),"")</f>
        <v/>
      </c>
      <c r="AL354" s="1" t="str">
        <f>IFERROR(VLOOKUP($V354,CAPTURE_SITE_INFO!$B$3:$U$501,17,FALSE),"")</f>
        <v/>
      </c>
      <c r="AM354" s="1" t="str">
        <f>IFERROR(VLOOKUP($V354,CAPTURE_SITE_INFO!$B$3:$U$501,18,FALSE),"")</f>
        <v/>
      </c>
      <c r="AN354" s="1" t="str">
        <f>IFERROR(VLOOKUP($V354,CAPTURE_SITE_INFO!$B$3:$U$501,19,FALSE),"")</f>
        <v/>
      </c>
      <c r="AO354" s="1" t="str">
        <f>IFERROR(VLOOKUP($V354,CAPTURE_SITE_INFO!$B$3:$U$501,20,FALSE),"")</f>
        <v/>
      </c>
      <c r="AP354" s="1" t="str">
        <f>IFERROR(VLOOKUP($V354,CAPTURE_SITE_INFO!$B$3:$V$501,21,FALSE),"")</f>
        <v/>
      </c>
    </row>
    <row r="355" spans="1:42" x14ac:dyDescent="0.25">
      <c r="A355" s="1" t="str">
        <f t="shared" si="10"/>
        <v/>
      </c>
      <c r="B355" s="1" t="str">
        <f>IF(CAPTURE_DATA!O356="NOBATS___","NOBATS",IF(CAPTURE_DATA!O356="___","",CAPTURE_DATA!O356))</f>
        <v/>
      </c>
      <c r="C355" s="1" t="str">
        <f t="shared" si="11"/>
        <v/>
      </c>
      <c r="D355" s="1" t="str">
        <f>IF(CAPTURE_DATA!Q356 = 0,"",CAPTURE_DATA!Q356)</f>
        <v/>
      </c>
      <c r="E355" s="1" t="str">
        <f>IF(CAPTURE_DATA!R356 = 0,"",CAPTURE_DATA!R356)</f>
        <v/>
      </c>
      <c r="F355" s="1" t="str">
        <f>IF(CAPTURE_DATA!S356 = 0,"",CAPTURE_DATA!S356)</f>
        <v/>
      </c>
      <c r="G355" s="1" t="str">
        <f>IF(CAPTURE_DATA!T356=0,"",CAPTURE_DATA!T356)</f>
        <v/>
      </c>
      <c r="H355" s="1" t="str">
        <f>IF(CAPTURE_DATA!U356=0,"",CAPTURE_DATA!U356)</f>
        <v/>
      </c>
      <c r="I355" s="1" t="str">
        <f>IF(CAPTURE_DATA!V356=0,"",CAPTURE_DATA!V356)</f>
        <v/>
      </c>
      <c r="J355" s="1" t="str">
        <f>IF(CAPTURE_DATA!W356=0,"",CAPTURE_DATA!W356)</f>
        <v/>
      </c>
      <c r="K355" s="1" t="str">
        <f>IF(CAPTURE_DATA!X356="","",CAPTURE_DATA!X356)</f>
        <v/>
      </c>
      <c r="L355" s="1" t="str">
        <f>IF(CAPTURE_DATA!Y356="","",CAPTURE_DATA!Y356)</f>
        <v/>
      </c>
      <c r="M355" s="1" t="str">
        <f>IF(CAPTURE_DATA!Z356="","",CAPTURE_DATA!Z356)</f>
        <v/>
      </c>
      <c r="N355" s="1" t="str">
        <f>IF(CAPTURE_DATA!AA356=0,"",CAPTURE_DATA!AA356)</f>
        <v/>
      </c>
      <c r="O355" s="1" t="str">
        <f>IF(CAPTURE_DATA!AB356=0,"",CAPTURE_DATA!AB356)</f>
        <v/>
      </c>
      <c r="P355" s="1" t="str">
        <f>IF(CAPTURE_DATA!AC356="-","",CAPTURE_DATA!AC356)</f>
        <v/>
      </c>
      <c r="Q355" s="1" t="str">
        <f>IF(CAPTURE_DATA!AD356=0,"",CAPTURE_DATA!AD356)</f>
        <v/>
      </c>
      <c r="R355" s="1" t="str">
        <f>IF(CAPTURE_DATA!AE356=0,"",CAPTURE_DATA!AE356)</f>
        <v/>
      </c>
      <c r="S355" s="1" t="str">
        <f>IF(CAPTURE_DATA!AF356=0,"",CAPTURE_DATA!AF356)</f>
        <v/>
      </c>
      <c r="T355" s="16" t="str">
        <f>IF(B355="","",IF(B355="NBAT","",CAPTURE_DATA!A356))</f>
        <v/>
      </c>
      <c r="U355" s="1" t="str">
        <f>IF(CAPTURE_DATA!AG356=0,"",CAPTURE_DATA!AG356)</f>
        <v/>
      </c>
      <c r="V355" s="1" t="str">
        <f>IF(CAPTURE_DATA!AH356=0,"",CAPTURE_DATA!AH356)</f>
        <v/>
      </c>
      <c r="W355" s="1" t="str">
        <f>IFERROR(VLOOKUP(V355,CAPTURE_SITE_INFO!$B$3:$U$501,2,FALSE),"")</f>
        <v/>
      </c>
      <c r="X355" s="1" t="str">
        <f>IFERROR(VLOOKUP($V355,CAPTURE_SITE_INFO!$B$3:$U$501,3,FALSE),"")</f>
        <v/>
      </c>
      <c r="Y355" s="189" t="str">
        <f>IFERROR(VLOOKUP($V355,CAPTURE_SITE_INFO!$B$3:$U$501,4,FALSE),"")</f>
        <v/>
      </c>
      <c r="Z355" s="1" t="str">
        <f>IFERROR(VLOOKUP($V355,CAPTURE_SITE_INFO!$B$3:$U$501,5,FALSE),"")</f>
        <v/>
      </c>
      <c r="AA355" s="1" t="str">
        <f>IFERROR(VLOOKUP($V355,CAPTURE_SITE_INFO!$B$3:$U$501,6,FALSE),"")</f>
        <v/>
      </c>
      <c r="AB355" s="1" t="str">
        <f>IFERROR(VLOOKUP($V355,CAPTURE_SITE_INFO!$B$3:$U$501,7,FALSE),"")</f>
        <v/>
      </c>
      <c r="AC355" s="1" t="str">
        <f>IFERROR(VLOOKUP($V355,CAPTURE_SITE_INFO!$B$3:$U$501,8,FALSE),"")</f>
        <v/>
      </c>
      <c r="AD355" s="16" t="str">
        <f>IFERROR(VLOOKUP($V355,CAPTURE_SITE_INFO!$B$3:$U$501,9,FALSE),"")</f>
        <v/>
      </c>
      <c r="AE355" s="16" t="str">
        <f>IFERROR(VLOOKUP($V355,CAPTURE_SITE_INFO!$B$3:$U$501,10,FALSE),"")</f>
        <v/>
      </c>
      <c r="AF355" s="190" t="str">
        <f>IFERROR(VLOOKUP($V355,CAPTURE_SITE_INFO!$B$3:$U$501,11,FALSE),"")</f>
        <v/>
      </c>
      <c r="AG355" s="190" t="str">
        <f>IFERROR(VLOOKUP($V355,CAPTURE_SITE_INFO!$B$3:$U$501,12,FALSE),"")</f>
        <v/>
      </c>
      <c r="AH355" s="1" t="str">
        <f>IFERROR(VLOOKUP($V355,CAPTURE_SITE_INFO!$B$3:$U$501,13,FALSE),"")</f>
        <v/>
      </c>
      <c r="AI355" s="1" t="str">
        <f>IFERROR(VLOOKUP($V355,CAPTURE_SITE_INFO!$B$3:$U$501,14,FALSE),"")</f>
        <v/>
      </c>
      <c r="AJ355" s="1" t="str">
        <f>IFERROR(VLOOKUP($V355,CAPTURE_SITE_INFO!$B$3:$U$501,15,FALSE),"")</f>
        <v/>
      </c>
      <c r="AK355" s="1" t="str">
        <f>IFERROR(VLOOKUP($V355,CAPTURE_SITE_INFO!$B$3:$U$501,16,FALSE),"")</f>
        <v/>
      </c>
      <c r="AL355" s="1" t="str">
        <f>IFERROR(VLOOKUP($V355,CAPTURE_SITE_INFO!$B$3:$U$501,17,FALSE),"")</f>
        <v/>
      </c>
      <c r="AM355" s="1" t="str">
        <f>IFERROR(VLOOKUP($V355,CAPTURE_SITE_INFO!$B$3:$U$501,18,FALSE),"")</f>
        <v/>
      </c>
      <c r="AN355" s="1" t="str">
        <f>IFERROR(VLOOKUP($V355,CAPTURE_SITE_INFO!$B$3:$U$501,19,FALSE),"")</f>
        <v/>
      </c>
      <c r="AO355" s="1" t="str">
        <f>IFERROR(VLOOKUP($V355,CAPTURE_SITE_INFO!$B$3:$U$501,20,FALSE),"")</f>
        <v/>
      </c>
      <c r="AP355" s="1" t="str">
        <f>IFERROR(VLOOKUP($V355,CAPTURE_SITE_INFO!$B$3:$V$501,21,FALSE),"")</f>
        <v/>
      </c>
    </row>
    <row r="356" spans="1:42" x14ac:dyDescent="0.25">
      <c r="A356" s="1" t="str">
        <f t="shared" si="10"/>
        <v/>
      </c>
      <c r="B356" s="1" t="str">
        <f>IF(CAPTURE_DATA!O357="NOBATS___","NOBATS",IF(CAPTURE_DATA!O357="___","",CAPTURE_DATA!O357))</f>
        <v/>
      </c>
      <c r="C356" s="1" t="str">
        <f t="shared" si="11"/>
        <v/>
      </c>
      <c r="D356" s="1" t="str">
        <f>IF(CAPTURE_DATA!Q357 = 0,"",CAPTURE_DATA!Q357)</f>
        <v/>
      </c>
      <c r="E356" s="1" t="str">
        <f>IF(CAPTURE_DATA!R357 = 0,"",CAPTURE_DATA!R357)</f>
        <v/>
      </c>
      <c r="F356" s="1" t="str">
        <f>IF(CAPTURE_DATA!S357 = 0,"",CAPTURE_DATA!S357)</f>
        <v/>
      </c>
      <c r="G356" s="1" t="str">
        <f>IF(CAPTURE_DATA!T357=0,"",CAPTURE_DATA!T357)</f>
        <v/>
      </c>
      <c r="H356" s="1" t="str">
        <f>IF(CAPTURE_DATA!U357=0,"",CAPTURE_DATA!U357)</f>
        <v/>
      </c>
      <c r="I356" s="1" t="str">
        <f>IF(CAPTURE_DATA!V357=0,"",CAPTURE_DATA!V357)</f>
        <v/>
      </c>
      <c r="J356" s="1" t="str">
        <f>IF(CAPTURE_DATA!W357=0,"",CAPTURE_DATA!W357)</f>
        <v/>
      </c>
      <c r="K356" s="1" t="str">
        <f>IF(CAPTURE_DATA!X357="","",CAPTURE_DATA!X357)</f>
        <v/>
      </c>
      <c r="L356" s="1" t="str">
        <f>IF(CAPTURE_DATA!Y357="","",CAPTURE_DATA!Y357)</f>
        <v/>
      </c>
      <c r="M356" s="1" t="str">
        <f>IF(CAPTURE_DATA!Z357="","",CAPTURE_DATA!Z357)</f>
        <v/>
      </c>
      <c r="N356" s="1" t="str">
        <f>IF(CAPTURE_DATA!AA357=0,"",CAPTURE_DATA!AA357)</f>
        <v/>
      </c>
      <c r="O356" s="1" t="str">
        <f>IF(CAPTURE_DATA!AB357=0,"",CAPTURE_DATA!AB357)</f>
        <v/>
      </c>
      <c r="P356" s="1" t="str">
        <f>IF(CAPTURE_DATA!AC357="-","",CAPTURE_DATA!AC357)</f>
        <v/>
      </c>
      <c r="Q356" s="1" t="str">
        <f>IF(CAPTURE_DATA!AD357=0,"",CAPTURE_DATA!AD357)</f>
        <v/>
      </c>
      <c r="R356" s="1" t="str">
        <f>IF(CAPTURE_DATA!AE357=0,"",CAPTURE_DATA!AE357)</f>
        <v/>
      </c>
      <c r="S356" s="1" t="str">
        <f>IF(CAPTURE_DATA!AF357=0,"",CAPTURE_DATA!AF357)</f>
        <v/>
      </c>
      <c r="T356" s="16" t="str">
        <f>IF(B356="","",IF(B356="NBAT","",CAPTURE_DATA!A357))</f>
        <v/>
      </c>
      <c r="U356" s="1" t="str">
        <f>IF(CAPTURE_DATA!AG357=0,"",CAPTURE_DATA!AG357)</f>
        <v/>
      </c>
      <c r="V356" s="1" t="str">
        <f>IF(CAPTURE_DATA!AH357=0,"",CAPTURE_DATA!AH357)</f>
        <v/>
      </c>
      <c r="W356" s="1" t="str">
        <f>IFERROR(VLOOKUP(V356,CAPTURE_SITE_INFO!$B$3:$U$501,2,FALSE),"")</f>
        <v/>
      </c>
      <c r="X356" s="1" t="str">
        <f>IFERROR(VLOOKUP($V356,CAPTURE_SITE_INFO!$B$3:$U$501,3,FALSE),"")</f>
        <v/>
      </c>
      <c r="Y356" s="189" t="str">
        <f>IFERROR(VLOOKUP($V356,CAPTURE_SITE_INFO!$B$3:$U$501,4,FALSE),"")</f>
        <v/>
      </c>
      <c r="Z356" s="1" t="str">
        <f>IFERROR(VLOOKUP($V356,CAPTURE_SITE_INFO!$B$3:$U$501,5,FALSE),"")</f>
        <v/>
      </c>
      <c r="AA356" s="1" t="str">
        <f>IFERROR(VLOOKUP($V356,CAPTURE_SITE_INFO!$B$3:$U$501,6,FALSE),"")</f>
        <v/>
      </c>
      <c r="AB356" s="1" t="str">
        <f>IFERROR(VLOOKUP($V356,CAPTURE_SITE_INFO!$B$3:$U$501,7,FALSE),"")</f>
        <v/>
      </c>
      <c r="AC356" s="1" t="str">
        <f>IFERROR(VLOOKUP($V356,CAPTURE_SITE_INFO!$B$3:$U$501,8,FALSE),"")</f>
        <v/>
      </c>
      <c r="AD356" s="16" t="str">
        <f>IFERROR(VLOOKUP($V356,CAPTURE_SITE_INFO!$B$3:$U$501,9,FALSE),"")</f>
        <v/>
      </c>
      <c r="AE356" s="16" t="str">
        <f>IFERROR(VLOOKUP($V356,CAPTURE_SITE_INFO!$B$3:$U$501,10,FALSE),"")</f>
        <v/>
      </c>
      <c r="AF356" s="190" t="str">
        <f>IFERROR(VLOOKUP($V356,CAPTURE_SITE_INFO!$B$3:$U$501,11,FALSE),"")</f>
        <v/>
      </c>
      <c r="AG356" s="190" t="str">
        <f>IFERROR(VLOOKUP($V356,CAPTURE_SITE_INFO!$B$3:$U$501,12,FALSE),"")</f>
        <v/>
      </c>
      <c r="AH356" s="1" t="str">
        <f>IFERROR(VLOOKUP($V356,CAPTURE_SITE_INFO!$B$3:$U$501,13,FALSE),"")</f>
        <v/>
      </c>
      <c r="AI356" s="1" t="str">
        <f>IFERROR(VLOOKUP($V356,CAPTURE_SITE_INFO!$B$3:$U$501,14,FALSE),"")</f>
        <v/>
      </c>
      <c r="AJ356" s="1" t="str">
        <f>IFERROR(VLOOKUP($V356,CAPTURE_SITE_INFO!$B$3:$U$501,15,FALSE),"")</f>
        <v/>
      </c>
      <c r="AK356" s="1" t="str">
        <f>IFERROR(VLOOKUP($V356,CAPTURE_SITE_INFO!$B$3:$U$501,16,FALSE),"")</f>
        <v/>
      </c>
      <c r="AL356" s="1" t="str">
        <f>IFERROR(VLOOKUP($V356,CAPTURE_SITE_INFO!$B$3:$U$501,17,FALSE),"")</f>
        <v/>
      </c>
      <c r="AM356" s="1" t="str">
        <f>IFERROR(VLOOKUP($V356,CAPTURE_SITE_INFO!$B$3:$U$501,18,FALSE),"")</f>
        <v/>
      </c>
      <c r="AN356" s="1" t="str">
        <f>IFERROR(VLOOKUP($V356,CAPTURE_SITE_INFO!$B$3:$U$501,19,FALSE),"")</f>
        <v/>
      </c>
      <c r="AO356" s="1" t="str">
        <f>IFERROR(VLOOKUP($V356,CAPTURE_SITE_INFO!$B$3:$U$501,20,FALSE),"")</f>
        <v/>
      </c>
      <c r="AP356" s="1" t="str">
        <f>IFERROR(VLOOKUP($V356,CAPTURE_SITE_INFO!$B$3:$V$501,21,FALSE),"")</f>
        <v/>
      </c>
    </row>
    <row r="357" spans="1:42" x14ac:dyDescent="0.25">
      <c r="A357" s="1" t="str">
        <f t="shared" si="10"/>
        <v/>
      </c>
      <c r="B357" s="1" t="str">
        <f>IF(CAPTURE_DATA!O358="NOBATS___","NOBATS",IF(CAPTURE_DATA!O358="___","",CAPTURE_DATA!O358))</f>
        <v/>
      </c>
      <c r="C357" s="1" t="str">
        <f t="shared" si="11"/>
        <v/>
      </c>
      <c r="D357" s="1" t="str">
        <f>IF(CAPTURE_DATA!Q358 = 0,"",CAPTURE_DATA!Q358)</f>
        <v/>
      </c>
      <c r="E357" s="1" t="str">
        <f>IF(CAPTURE_DATA!R358 = 0,"",CAPTURE_DATA!R358)</f>
        <v/>
      </c>
      <c r="F357" s="1" t="str">
        <f>IF(CAPTURE_DATA!S358 = 0,"",CAPTURE_DATA!S358)</f>
        <v/>
      </c>
      <c r="G357" s="1" t="str">
        <f>IF(CAPTURE_DATA!T358=0,"",CAPTURE_DATA!T358)</f>
        <v/>
      </c>
      <c r="H357" s="1" t="str">
        <f>IF(CAPTURE_DATA!U358=0,"",CAPTURE_DATA!U358)</f>
        <v/>
      </c>
      <c r="I357" s="1" t="str">
        <f>IF(CAPTURE_DATA!V358=0,"",CAPTURE_DATA!V358)</f>
        <v/>
      </c>
      <c r="J357" s="1" t="str">
        <f>IF(CAPTURE_DATA!W358=0,"",CAPTURE_DATA!W358)</f>
        <v/>
      </c>
      <c r="K357" s="1" t="str">
        <f>IF(CAPTURE_DATA!X358="","",CAPTURE_DATA!X358)</f>
        <v/>
      </c>
      <c r="L357" s="1" t="str">
        <f>IF(CAPTURE_DATA!Y358="","",CAPTURE_DATA!Y358)</f>
        <v/>
      </c>
      <c r="M357" s="1" t="str">
        <f>IF(CAPTURE_DATA!Z358="","",CAPTURE_DATA!Z358)</f>
        <v/>
      </c>
      <c r="N357" s="1" t="str">
        <f>IF(CAPTURE_DATA!AA358=0,"",CAPTURE_DATA!AA358)</f>
        <v/>
      </c>
      <c r="O357" s="1" t="str">
        <f>IF(CAPTURE_DATA!AB358=0,"",CAPTURE_DATA!AB358)</f>
        <v/>
      </c>
      <c r="P357" s="1" t="str">
        <f>IF(CAPTURE_DATA!AC358="-","",CAPTURE_DATA!AC358)</f>
        <v/>
      </c>
      <c r="Q357" s="1" t="str">
        <f>IF(CAPTURE_DATA!AD358=0,"",CAPTURE_DATA!AD358)</f>
        <v/>
      </c>
      <c r="R357" s="1" t="str">
        <f>IF(CAPTURE_DATA!AE358=0,"",CAPTURE_DATA!AE358)</f>
        <v/>
      </c>
      <c r="S357" s="1" t="str">
        <f>IF(CAPTURE_DATA!AF358=0,"",CAPTURE_DATA!AF358)</f>
        <v/>
      </c>
      <c r="T357" s="16" t="str">
        <f>IF(B357="","",IF(B357="NBAT","",CAPTURE_DATA!A358))</f>
        <v/>
      </c>
      <c r="U357" s="1" t="str">
        <f>IF(CAPTURE_DATA!AG358=0,"",CAPTURE_DATA!AG358)</f>
        <v/>
      </c>
      <c r="V357" s="1" t="str">
        <f>IF(CAPTURE_DATA!AH358=0,"",CAPTURE_DATA!AH358)</f>
        <v/>
      </c>
      <c r="W357" s="1" t="str">
        <f>IFERROR(VLOOKUP(V357,CAPTURE_SITE_INFO!$B$3:$U$501,2,FALSE),"")</f>
        <v/>
      </c>
      <c r="X357" s="1" t="str">
        <f>IFERROR(VLOOKUP($V357,CAPTURE_SITE_INFO!$B$3:$U$501,3,FALSE),"")</f>
        <v/>
      </c>
      <c r="Y357" s="189" t="str">
        <f>IFERROR(VLOOKUP($V357,CAPTURE_SITE_INFO!$B$3:$U$501,4,FALSE),"")</f>
        <v/>
      </c>
      <c r="Z357" s="1" t="str">
        <f>IFERROR(VLOOKUP($V357,CAPTURE_SITE_INFO!$B$3:$U$501,5,FALSE),"")</f>
        <v/>
      </c>
      <c r="AA357" s="1" t="str">
        <f>IFERROR(VLOOKUP($V357,CAPTURE_SITE_INFO!$B$3:$U$501,6,FALSE),"")</f>
        <v/>
      </c>
      <c r="AB357" s="1" t="str">
        <f>IFERROR(VLOOKUP($V357,CAPTURE_SITE_INFO!$B$3:$U$501,7,FALSE),"")</f>
        <v/>
      </c>
      <c r="AC357" s="1" t="str">
        <f>IFERROR(VLOOKUP($V357,CAPTURE_SITE_INFO!$B$3:$U$501,8,FALSE),"")</f>
        <v/>
      </c>
      <c r="AD357" s="16" t="str">
        <f>IFERROR(VLOOKUP($V357,CAPTURE_SITE_INFO!$B$3:$U$501,9,FALSE),"")</f>
        <v/>
      </c>
      <c r="AE357" s="16" t="str">
        <f>IFERROR(VLOOKUP($V357,CAPTURE_SITE_INFO!$B$3:$U$501,10,FALSE),"")</f>
        <v/>
      </c>
      <c r="AF357" s="190" t="str">
        <f>IFERROR(VLOOKUP($V357,CAPTURE_SITE_INFO!$B$3:$U$501,11,FALSE),"")</f>
        <v/>
      </c>
      <c r="AG357" s="190" t="str">
        <f>IFERROR(VLOOKUP($V357,CAPTURE_SITE_INFO!$B$3:$U$501,12,FALSE),"")</f>
        <v/>
      </c>
      <c r="AH357" s="1" t="str">
        <f>IFERROR(VLOOKUP($V357,CAPTURE_SITE_INFO!$B$3:$U$501,13,FALSE),"")</f>
        <v/>
      </c>
      <c r="AI357" s="1" t="str">
        <f>IFERROR(VLOOKUP($V357,CAPTURE_SITE_INFO!$B$3:$U$501,14,FALSE),"")</f>
        <v/>
      </c>
      <c r="AJ357" s="1" t="str">
        <f>IFERROR(VLOOKUP($V357,CAPTURE_SITE_INFO!$B$3:$U$501,15,FALSE),"")</f>
        <v/>
      </c>
      <c r="AK357" s="1" t="str">
        <f>IFERROR(VLOOKUP($V357,CAPTURE_SITE_INFO!$B$3:$U$501,16,FALSE),"")</f>
        <v/>
      </c>
      <c r="AL357" s="1" t="str">
        <f>IFERROR(VLOOKUP($V357,CAPTURE_SITE_INFO!$B$3:$U$501,17,FALSE),"")</f>
        <v/>
      </c>
      <c r="AM357" s="1" t="str">
        <f>IFERROR(VLOOKUP($V357,CAPTURE_SITE_INFO!$B$3:$U$501,18,FALSE),"")</f>
        <v/>
      </c>
      <c r="AN357" s="1" t="str">
        <f>IFERROR(VLOOKUP($V357,CAPTURE_SITE_INFO!$B$3:$U$501,19,FALSE),"")</f>
        <v/>
      </c>
      <c r="AO357" s="1" t="str">
        <f>IFERROR(VLOOKUP($V357,CAPTURE_SITE_INFO!$B$3:$U$501,20,FALSE),"")</f>
        <v/>
      </c>
      <c r="AP357" s="1" t="str">
        <f>IFERROR(VLOOKUP($V357,CAPTURE_SITE_INFO!$B$3:$V$501,21,FALSE),"")</f>
        <v/>
      </c>
    </row>
    <row r="358" spans="1:42" x14ac:dyDescent="0.25">
      <c r="A358" s="1" t="str">
        <f t="shared" si="10"/>
        <v/>
      </c>
      <c r="B358" s="1" t="str">
        <f>IF(CAPTURE_DATA!O359="NOBATS___","NOBATS",IF(CAPTURE_DATA!O359="___","",CAPTURE_DATA!O359))</f>
        <v/>
      </c>
      <c r="C358" s="1" t="str">
        <f t="shared" si="11"/>
        <v/>
      </c>
      <c r="D358" s="1" t="str">
        <f>IF(CAPTURE_DATA!Q359 = 0,"",CAPTURE_DATA!Q359)</f>
        <v/>
      </c>
      <c r="E358" s="1" t="str">
        <f>IF(CAPTURE_DATA!R359 = 0,"",CAPTURE_DATA!R359)</f>
        <v/>
      </c>
      <c r="F358" s="1" t="str">
        <f>IF(CAPTURE_DATA!S359 = 0,"",CAPTURE_DATA!S359)</f>
        <v/>
      </c>
      <c r="G358" s="1" t="str">
        <f>IF(CAPTURE_DATA!T359=0,"",CAPTURE_DATA!T359)</f>
        <v/>
      </c>
      <c r="H358" s="1" t="str">
        <f>IF(CAPTURE_DATA!U359=0,"",CAPTURE_DATA!U359)</f>
        <v/>
      </c>
      <c r="I358" s="1" t="str">
        <f>IF(CAPTURE_DATA!V359=0,"",CAPTURE_DATA!V359)</f>
        <v/>
      </c>
      <c r="J358" s="1" t="str">
        <f>IF(CAPTURE_DATA!W359=0,"",CAPTURE_DATA!W359)</f>
        <v/>
      </c>
      <c r="K358" s="1" t="str">
        <f>IF(CAPTURE_DATA!X359="","",CAPTURE_DATA!X359)</f>
        <v/>
      </c>
      <c r="L358" s="1" t="str">
        <f>IF(CAPTURE_DATA!Y359="","",CAPTURE_DATA!Y359)</f>
        <v/>
      </c>
      <c r="M358" s="1" t="str">
        <f>IF(CAPTURE_DATA!Z359="","",CAPTURE_DATA!Z359)</f>
        <v/>
      </c>
      <c r="N358" s="1" t="str">
        <f>IF(CAPTURE_DATA!AA359=0,"",CAPTURE_DATA!AA359)</f>
        <v/>
      </c>
      <c r="O358" s="1" t="str">
        <f>IF(CAPTURE_DATA!AB359=0,"",CAPTURE_DATA!AB359)</f>
        <v/>
      </c>
      <c r="P358" s="1" t="str">
        <f>IF(CAPTURE_DATA!AC359="-","",CAPTURE_DATA!AC359)</f>
        <v/>
      </c>
      <c r="Q358" s="1" t="str">
        <f>IF(CAPTURE_DATA!AD359=0,"",CAPTURE_DATA!AD359)</f>
        <v/>
      </c>
      <c r="R358" s="1" t="str">
        <f>IF(CAPTURE_DATA!AE359=0,"",CAPTURE_DATA!AE359)</f>
        <v/>
      </c>
      <c r="S358" s="1" t="str">
        <f>IF(CAPTURE_DATA!AF359=0,"",CAPTURE_DATA!AF359)</f>
        <v/>
      </c>
      <c r="T358" s="16" t="str">
        <f>IF(B358="","",IF(B358="NBAT","",CAPTURE_DATA!A359))</f>
        <v/>
      </c>
      <c r="U358" s="1" t="str">
        <f>IF(CAPTURE_DATA!AG359=0,"",CAPTURE_DATA!AG359)</f>
        <v/>
      </c>
      <c r="V358" s="1" t="str">
        <f>IF(CAPTURE_DATA!AH359=0,"",CAPTURE_DATA!AH359)</f>
        <v/>
      </c>
      <c r="W358" s="1" t="str">
        <f>IFERROR(VLOOKUP(V358,CAPTURE_SITE_INFO!$B$3:$U$501,2,FALSE),"")</f>
        <v/>
      </c>
      <c r="X358" s="1" t="str">
        <f>IFERROR(VLOOKUP($V358,CAPTURE_SITE_INFO!$B$3:$U$501,3,FALSE),"")</f>
        <v/>
      </c>
      <c r="Y358" s="189" t="str">
        <f>IFERROR(VLOOKUP($V358,CAPTURE_SITE_INFO!$B$3:$U$501,4,FALSE),"")</f>
        <v/>
      </c>
      <c r="Z358" s="1" t="str">
        <f>IFERROR(VLOOKUP($V358,CAPTURE_SITE_INFO!$B$3:$U$501,5,FALSE),"")</f>
        <v/>
      </c>
      <c r="AA358" s="1" t="str">
        <f>IFERROR(VLOOKUP($V358,CAPTURE_SITE_INFO!$B$3:$U$501,6,FALSE),"")</f>
        <v/>
      </c>
      <c r="AB358" s="1" t="str">
        <f>IFERROR(VLOOKUP($V358,CAPTURE_SITE_INFO!$B$3:$U$501,7,FALSE),"")</f>
        <v/>
      </c>
      <c r="AC358" s="1" t="str">
        <f>IFERROR(VLOOKUP($V358,CAPTURE_SITE_INFO!$B$3:$U$501,8,FALSE),"")</f>
        <v/>
      </c>
      <c r="AD358" s="16" t="str">
        <f>IFERROR(VLOOKUP($V358,CAPTURE_SITE_INFO!$B$3:$U$501,9,FALSE),"")</f>
        <v/>
      </c>
      <c r="AE358" s="16" t="str">
        <f>IFERROR(VLOOKUP($V358,CAPTURE_SITE_INFO!$B$3:$U$501,10,FALSE),"")</f>
        <v/>
      </c>
      <c r="AF358" s="190" t="str">
        <f>IFERROR(VLOOKUP($V358,CAPTURE_SITE_INFO!$B$3:$U$501,11,FALSE),"")</f>
        <v/>
      </c>
      <c r="AG358" s="190" t="str">
        <f>IFERROR(VLOOKUP($V358,CAPTURE_SITE_INFO!$B$3:$U$501,12,FALSE),"")</f>
        <v/>
      </c>
      <c r="AH358" s="1" t="str">
        <f>IFERROR(VLOOKUP($V358,CAPTURE_SITE_INFO!$B$3:$U$501,13,FALSE),"")</f>
        <v/>
      </c>
      <c r="AI358" s="1" t="str">
        <f>IFERROR(VLOOKUP($V358,CAPTURE_SITE_INFO!$B$3:$U$501,14,FALSE),"")</f>
        <v/>
      </c>
      <c r="AJ358" s="1" t="str">
        <f>IFERROR(VLOOKUP($V358,CAPTURE_SITE_INFO!$B$3:$U$501,15,FALSE),"")</f>
        <v/>
      </c>
      <c r="AK358" s="1" t="str">
        <f>IFERROR(VLOOKUP($V358,CAPTURE_SITE_INFO!$B$3:$U$501,16,FALSE),"")</f>
        <v/>
      </c>
      <c r="AL358" s="1" t="str">
        <f>IFERROR(VLOOKUP($V358,CAPTURE_SITE_INFO!$B$3:$U$501,17,FALSE),"")</f>
        <v/>
      </c>
      <c r="AM358" s="1" t="str">
        <f>IFERROR(VLOOKUP($V358,CAPTURE_SITE_INFO!$B$3:$U$501,18,FALSE),"")</f>
        <v/>
      </c>
      <c r="AN358" s="1" t="str">
        <f>IFERROR(VLOOKUP($V358,CAPTURE_SITE_INFO!$B$3:$U$501,19,FALSE),"")</f>
        <v/>
      </c>
      <c r="AO358" s="1" t="str">
        <f>IFERROR(VLOOKUP($V358,CAPTURE_SITE_INFO!$B$3:$U$501,20,FALSE),"")</f>
        <v/>
      </c>
      <c r="AP358" s="1" t="str">
        <f>IFERROR(VLOOKUP($V358,CAPTURE_SITE_INFO!$B$3:$V$501,21,FALSE),"")</f>
        <v/>
      </c>
    </row>
    <row r="359" spans="1:42" x14ac:dyDescent="0.25">
      <c r="A359" s="1" t="str">
        <f t="shared" si="10"/>
        <v/>
      </c>
      <c r="B359" s="1" t="str">
        <f>IF(CAPTURE_DATA!O360="NOBATS___","NOBATS",IF(CAPTURE_DATA!O360="___","",CAPTURE_DATA!O360))</f>
        <v/>
      </c>
      <c r="C359" s="1" t="str">
        <f t="shared" si="11"/>
        <v/>
      </c>
      <c r="D359" s="1" t="str">
        <f>IF(CAPTURE_DATA!Q360 = 0,"",CAPTURE_DATA!Q360)</f>
        <v/>
      </c>
      <c r="E359" s="1" t="str">
        <f>IF(CAPTURE_DATA!R360 = 0,"",CAPTURE_DATA!R360)</f>
        <v/>
      </c>
      <c r="F359" s="1" t="str">
        <f>IF(CAPTURE_DATA!S360 = 0,"",CAPTURE_DATA!S360)</f>
        <v/>
      </c>
      <c r="G359" s="1" t="str">
        <f>IF(CAPTURE_DATA!T360=0,"",CAPTURE_DATA!T360)</f>
        <v/>
      </c>
      <c r="H359" s="1" t="str">
        <f>IF(CAPTURE_DATA!U360=0,"",CAPTURE_DATA!U360)</f>
        <v/>
      </c>
      <c r="I359" s="1" t="str">
        <f>IF(CAPTURE_DATA!V360=0,"",CAPTURE_DATA!V360)</f>
        <v/>
      </c>
      <c r="J359" s="1" t="str">
        <f>IF(CAPTURE_DATA!W360=0,"",CAPTURE_DATA!W360)</f>
        <v/>
      </c>
      <c r="K359" s="1" t="str">
        <f>IF(CAPTURE_DATA!X360="","",CAPTURE_DATA!X360)</f>
        <v/>
      </c>
      <c r="L359" s="1" t="str">
        <f>IF(CAPTURE_DATA!Y360="","",CAPTURE_DATA!Y360)</f>
        <v/>
      </c>
      <c r="M359" s="1" t="str">
        <f>IF(CAPTURE_DATA!Z360="","",CAPTURE_DATA!Z360)</f>
        <v/>
      </c>
      <c r="N359" s="1" t="str">
        <f>IF(CAPTURE_DATA!AA360=0,"",CAPTURE_DATA!AA360)</f>
        <v/>
      </c>
      <c r="O359" s="1" t="str">
        <f>IF(CAPTURE_DATA!AB360=0,"",CAPTURE_DATA!AB360)</f>
        <v/>
      </c>
      <c r="P359" s="1" t="str">
        <f>IF(CAPTURE_DATA!AC360="-","",CAPTURE_DATA!AC360)</f>
        <v/>
      </c>
      <c r="Q359" s="1" t="str">
        <f>IF(CAPTURE_DATA!AD360=0,"",CAPTURE_DATA!AD360)</f>
        <v/>
      </c>
      <c r="R359" s="1" t="str">
        <f>IF(CAPTURE_DATA!AE360=0,"",CAPTURE_DATA!AE360)</f>
        <v/>
      </c>
      <c r="S359" s="1" t="str">
        <f>IF(CAPTURE_DATA!AF360=0,"",CAPTURE_DATA!AF360)</f>
        <v/>
      </c>
      <c r="T359" s="16" t="str">
        <f>IF(B359="","",IF(B359="NBAT","",CAPTURE_DATA!A360))</f>
        <v/>
      </c>
      <c r="U359" s="1" t="str">
        <f>IF(CAPTURE_DATA!AG360=0,"",CAPTURE_DATA!AG360)</f>
        <v/>
      </c>
      <c r="V359" s="1" t="str">
        <f>IF(CAPTURE_DATA!AH360=0,"",CAPTURE_DATA!AH360)</f>
        <v/>
      </c>
      <c r="W359" s="1" t="str">
        <f>IFERROR(VLOOKUP(V359,CAPTURE_SITE_INFO!$B$3:$U$501,2,FALSE),"")</f>
        <v/>
      </c>
      <c r="X359" s="1" t="str">
        <f>IFERROR(VLOOKUP($V359,CAPTURE_SITE_INFO!$B$3:$U$501,3,FALSE),"")</f>
        <v/>
      </c>
      <c r="Y359" s="189" t="str">
        <f>IFERROR(VLOOKUP($V359,CAPTURE_SITE_INFO!$B$3:$U$501,4,FALSE),"")</f>
        <v/>
      </c>
      <c r="Z359" s="1" t="str">
        <f>IFERROR(VLOOKUP($V359,CAPTURE_SITE_INFO!$B$3:$U$501,5,FALSE),"")</f>
        <v/>
      </c>
      <c r="AA359" s="1" t="str">
        <f>IFERROR(VLOOKUP($V359,CAPTURE_SITE_INFO!$B$3:$U$501,6,FALSE),"")</f>
        <v/>
      </c>
      <c r="AB359" s="1" t="str">
        <f>IFERROR(VLOOKUP($V359,CAPTURE_SITE_INFO!$B$3:$U$501,7,FALSE),"")</f>
        <v/>
      </c>
      <c r="AC359" s="1" t="str">
        <f>IFERROR(VLOOKUP($V359,CAPTURE_SITE_INFO!$B$3:$U$501,8,FALSE),"")</f>
        <v/>
      </c>
      <c r="AD359" s="16" t="str">
        <f>IFERROR(VLOOKUP($V359,CAPTURE_SITE_INFO!$B$3:$U$501,9,FALSE),"")</f>
        <v/>
      </c>
      <c r="AE359" s="16" t="str">
        <f>IFERROR(VLOOKUP($V359,CAPTURE_SITE_INFO!$B$3:$U$501,10,FALSE),"")</f>
        <v/>
      </c>
      <c r="AF359" s="190" t="str">
        <f>IFERROR(VLOOKUP($V359,CAPTURE_SITE_INFO!$B$3:$U$501,11,FALSE),"")</f>
        <v/>
      </c>
      <c r="AG359" s="190" t="str">
        <f>IFERROR(VLOOKUP($V359,CAPTURE_SITE_INFO!$B$3:$U$501,12,FALSE),"")</f>
        <v/>
      </c>
      <c r="AH359" s="1" t="str">
        <f>IFERROR(VLOOKUP($V359,CAPTURE_SITE_INFO!$B$3:$U$501,13,FALSE),"")</f>
        <v/>
      </c>
      <c r="AI359" s="1" t="str">
        <f>IFERROR(VLOOKUP($V359,CAPTURE_SITE_INFO!$B$3:$U$501,14,FALSE),"")</f>
        <v/>
      </c>
      <c r="AJ359" s="1" t="str">
        <f>IFERROR(VLOOKUP($V359,CAPTURE_SITE_INFO!$B$3:$U$501,15,FALSE),"")</f>
        <v/>
      </c>
      <c r="AK359" s="1" t="str">
        <f>IFERROR(VLOOKUP($V359,CAPTURE_SITE_INFO!$B$3:$U$501,16,FALSE),"")</f>
        <v/>
      </c>
      <c r="AL359" s="1" t="str">
        <f>IFERROR(VLOOKUP($V359,CAPTURE_SITE_INFO!$B$3:$U$501,17,FALSE),"")</f>
        <v/>
      </c>
      <c r="AM359" s="1" t="str">
        <f>IFERROR(VLOOKUP($V359,CAPTURE_SITE_INFO!$B$3:$U$501,18,FALSE),"")</f>
        <v/>
      </c>
      <c r="AN359" s="1" t="str">
        <f>IFERROR(VLOOKUP($V359,CAPTURE_SITE_INFO!$B$3:$U$501,19,FALSE),"")</f>
        <v/>
      </c>
      <c r="AO359" s="1" t="str">
        <f>IFERROR(VLOOKUP($V359,CAPTURE_SITE_INFO!$B$3:$U$501,20,FALSE),"")</f>
        <v/>
      </c>
      <c r="AP359" s="1" t="str">
        <f>IFERROR(VLOOKUP($V359,CAPTURE_SITE_INFO!$B$3:$V$501,21,FALSE),"")</f>
        <v/>
      </c>
    </row>
    <row r="360" spans="1:42" x14ac:dyDescent="0.25">
      <c r="A360" s="1" t="str">
        <f t="shared" si="10"/>
        <v/>
      </c>
      <c r="B360" s="1" t="str">
        <f>IF(CAPTURE_DATA!O361="NOBATS___","NOBATS",IF(CAPTURE_DATA!O361="___","",CAPTURE_DATA!O361))</f>
        <v/>
      </c>
      <c r="C360" s="1" t="str">
        <f t="shared" si="11"/>
        <v/>
      </c>
      <c r="D360" s="1" t="str">
        <f>IF(CAPTURE_DATA!Q361 = 0,"",CAPTURE_DATA!Q361)</f>
        <v/>
      </c>
      <c r="E360" s="1" t="str">
        <f>IF(CAPTURE_DATA!R361 = 0,"",CAPTURE_DATA!R361)</f>
        <v/>
      </c>
      <c r="F360" s="1" t="str">
        <f>IF(CAPTURE_DATA!S361 = 0,"",CAPTURE_DATA!S361)</f>
        <v/>
      </c>
      <c r="G360" s="1" t="str">
        <f>IF(CAPTURE_DATA!T361=0,"",CAPTURE_DATA!T361)</f>
        <v/>
      </c>
      <c r="H360" s="1" t="str">
        <f>IF(CAPTURE_DATA!U361=0,"",CAPTURE_DATA!U361)</f>
        <v/>
      </c>
      <c r="I360" s="1" t="str">
        <f>IF(CAPTURE_DATA!V361=0,"",CAPTURE_DATA!V361)</f>
        <v/>
      </c>
      <c r="J360" s="1" t="str">
        <f>IF(CAPTURE_DATA!W361=0,"",CAPTURE_DATA!W361)</f>
        <v/>
      </c>
      <c r="K360" s="1" t="str">
        <f>IF(CAPTURE_DATA!X361="","",CAPTURE_DATA!X361)</f>
        <v/>
      </c>
      <c r="L360" s="1" t="str">
        <f>IF(CAPTURE_DATA!Y361="","",CAPTURE_DATA!Y361)</f>
        <v/>
      </c>
      <c r="M360" s="1" t="str">
        <f>IF(CAPTURE_DATA!Z361="","",CAPTURE_DATA!Z361)</f>
        <v/>
      </c>
      <c r="N360" s="1" t="str">
        <f>IF(CAPTURE_DATA!AA361=0,"",CAPTURE_DATA!AA361)</f>
        <v/>
      </c>
      <c r="O360" s="1" t="str">
        <f>IF(CAPTURE_DATA!AB361=0,"",CAPTURE_DATA!AB361)</f>
        <v/>
      </c>
      <c r="P360" s="1" t="str">
        <f>IF(CAPTURE_DATA!AC361="-","",CAPTURE_DATA!AC361)</f>
        <v/>
      </c>
      <c r="Q360" s="1" t="str">
        <f>IF(CAPTURE_DATA!AD361=0,"",CAPTURE_DATA!AD361)</f>
        <v/>
      </c>
      <c r="R360" s="1" t="str">
        <f>IF(CAPTURE_DATA!AE361=0,"",CAPTURE_DATA!AE361)</f>
        <v/>
      </c>
      <c r="S360" s="1" t="str">
        <f>IF(CAPTURE_DATA!AF361=0,"",CAPTURE_DATA!AF361)</f>
        <v/>
      </c>
      <c r="T360" s="16" t="str">
        <f>IF(B360="","",IF(B360="NBAT","",CAPTURE_DATA!A361))</f>
        <v/>
      </c>
      <c r="U360" s="1" t="str">
        <f>IF(CAPTURE_DATA!AG361=0,"",CAPTURE_DATA!AG361)</f>
        <v/>
      </c>
      <c r="V360" s="1" t="str">
        <f>IF(CAPTURE_DATA!AH361=0,"",CAPTURE_DATA!AH361)</f>
        <v/>
      </c>
      <c r="W360" s="1" t="str">
        <f>IFERROR(VLOOKUP(V360,CAPTURE_SITE_INFO!$B$3:$U$501,2,FALSE),"")</f>
        <v/>
      </c>
      <c r="X360" s="1" t="str">
        <f>IFERROR(VLOOKUP($V360,CAPTURE_SITE_INFO!$B$3:$U$501,3,FALSE),"")</f>
        <v/>
      </c>
      <c r="Y360" s="189" t="str">
        <f>IFERROR(VLOOKUP($V360,CAPTURE_SITE_INFO!$B$3:$U$501,4,FALSE),"")</f>
        <v/>
      </c>
      <c r="Z360" s="1" t="str">
        <f>IFERROR(VLOOKUP($V360,CAPTURE_SITE_INFO!$B$3:$U$501,5,FALSE),"")</f>
        <v/>
      </c>
      <c r="AA360" s="1" t="str">
        <f>IFERROR(VLOOKUP($V360,CAPTURE_SITE_INFO!$B$3:$U$501,6,FALSE),"")</f>
        <v/>
      </c>
      <c r="AB360" s="1" t="str">
        <f>IFERROR(VLOOKUP($V360,CAPTURE_SITE_INFO!$B$3:$U$501,7,FALSE),"")</f>
        <v/>
      </c>
      <c r="AC360" s="1" t="str">
        <f>IFERROR(VLOOKUP($V360,CAPTURE_SITE_INFO!$B$3:$U$501,8,FALSE),"")</f>
        <v/>
      </c>
      <c r="AD360" s="16" t="str">
        <f>IFERROR(VLOOKUP($V360,CAPTURE_SITE_INFO!$B$3:$U$501,9,FALSE),"")</f>
        <v/>
      </c>
      <c r="AE360" s="16" t="str">
        <f>IFERROR(VLOOKUP($V360,CAPTURE_SITE_INFO!$B$3:$U$501,10,FALSE),"")</f>
        <v/>
      </c>
      <c r="AF360" s="190" t="str">
        <f>IFERROR(VLOOKUP($V360,CAPTURE_SITE_INFO!$B$3:$U$501,11,FALSE),"")</f>
        <v/>
      </c>
      <c r="AG360" s="190" t="str">
        <f>IFERROR(VLOOKUP($V360,CAPTURE_SITE_INFO!$B$3:$U$501,12,FALSE),"")</f>
        <v/>
      </c>
      <c r="AH360" s="1" t="str">
        <f>IFERROR(VLOOKUP($V360,CAPTURE_SITE_INFO!$B$3:$U$501,13,FALSE),"")</f>
        <v/>
      </c>
      <c r="AI360" s="1" t="str">
        <f>IFERROR(VLOOKUP($V360,CAPTURE_SITE_INFO!$B$3:$U$501,14,FALSE),"")</f>
        <v/>
      </c>
      <c r="AJ360" s="1" t="str">
        <f>IFERROR(VLOOKUP($V360,CAPTURE_SITE_INFO!$B$3:$U$501,15,FALSE),"")</f>
        <v/>
      </c>
      <c r="AK360" s="1" t="str">
        <f>IFERROR(VLOOKUP($V360,CAPTURE_SITE_INFO!$B$3:$U$501,16,FALSE),"")</f>
        <v/>
      </c>
      <c r="AL360" s="1" t="str">
        <f>IFERROR(VLOOKUP($V360,CAPTURE_SITE_INFO!$B$3:$U$501,17,FALSE),"")</f>
        <v/>
      </c>
      <c r="AM360" s="1" t="str">
        <f>IFERROR(VLOOKUP($V360,CAPTURE_SITE_INFO!$B$3:$U$501,18,FALSE),"")</f>
        <v/>
      </c>
      <c r="AN360" s="1" t="str">
        <f>IFERROR(VLOOKUP($V360,CAPTURE_SITE_INFO!$B$3:$U$501,19,FALSE),"")</f>
        <v/>
      </c>
      <c r="AO360" s="1" t="str">
        <f>IFERROR(VLOOKUP($V360,CAPTURE_SITE_INFO!$B$3:$U$501,20,FALSE),"")</f>
        <v/>
      </c>
      <c r="AP360" s="1" t="str">
        <f>IFERROR(VLOOKUP($V360,CAPTURE_SITE_INFO!$B$3:$V$501,21,FALSE),"")</f>
        <v/>
      </c>
    </row>
    <row r="361" spans="1:42" x14ac:dyDescent="0.25">
      <c r="A361" s="1" t="str">
        <f t="shared" si="10"/>
        <v/>
      </c>
      <c r="B361" s="1" t="str">
        <f>IF(CAPTURE_DATA!O362="NOBATS___","NOBATS",IF(CAPTURE_DATA!O362="___","",CAPTURE_DATA!O362))</f>
        <v/>
      </c>
      <c r="C361" s="1" t="str">
        <f t="shared" si="11"/>
        <v/>
      </c>
      <c r="D361" s="1" t="str">
        <f>IF(CAPTURE_DATA!Q362 = 0,"",CAPTURE_DATA!Q362)</f>
        <v/>
      </c>
      <c r="E361" s="1" t="str">
        <f>IF(CAPTURE_DATA!R362 = 0,"",CAPTURE_DATA!R362)</f>
        <v/>
      </c>
      <c r="F361" s="1" t="str">
        <f>IF(CAPTURE_DATA!S362 = 0,"",CAPTURE_DATA!S362)</f>
        <v/>
      </c>
      <c r="G361" s="1" t="str">
        <f>IF(CAPTURE_DATA!T362=0,"",CAPTURE_DATA!T362)</f>
        <v/>
      </c>
      <c r="H361" s="1" t="str">
        <f>IF(CAPTURE_DATA!U362=0,"",CAPTURE_DATA!U362)</f>
        <v/>
      </c>
      <c r="I361" s="1" t="str">
        <f>IF(CAPTURE_DATA!V362=0,"",CAPTURE_DATA!V362)</f>
        <v/>
      </c>
      <c r="J361" s="1" t="str">
        <f>IF(CAPTURE_DATA!W362=0,"",CAPTURE_DATA!W362)</f>
        <v/>
      </c>
      <c r="K361" s="1" t="str">
        <f>IF(CAPTURE_DATA!X362="","",CAPTURE_DATA!X362)</f>
        <v/>
      </c>
      <c r="L361" s="1" t="str">
        <f>IF(CAPTURE_DATA!Y362="","",CAPTURE_DATA!Y362)</f>
        <v/>
      </c>
      <c r="M361" s="1" t="str">
        <f>IF(CAPTURE_DATA!Z362="","",CAPTURE_DATA!Z362)</f>
        <v/>
      </c>
      <c r="N361" s="1" t="str">
        <f>IF(CAPTURE_DATA!AA362=0,"",CAPTURE_DATA!AA362)</f>
        <v/>
      </c>
      <c r="O361" s="1" t="str">
        <f>IF(CAPTURE_DATA!AB362=0,"",CAPTURE_DATA!AB362)</f>
        <v/>
      </c>
      <c r="P361" s="1" t="str">
        <f>IF(CAPTURE_DATA!AC362="-","",CAPTURE_DATA!AC362)</f>
        <v/>
      </c>
      <c r="Q361" s="1" t="str">
        <f>IF(CAPTURE_DATA!AD362=0,"",CAPTURE_DATA!AD362)</f>
        <v/>
      </c>
      <c r="R361" s="1" t="str">
        <f>IF(CAPTURE_DATA!AE362=0,"",CAPTURE_DATA!AE362)</f>
        <v/>
      </c>
      <c r="S361" s="1" t="str">
        <f>IF(CAPTURE_DATA!AF362=0,"",CAPTURE_DATA!AF362)</f>
        <v/>
      </c>
      <c r="T361" s="16" t="str">
        <f>IF(B361="","",IF(B361="NBAT","",CAPTURE_DATA!A362))</f>
        <v/>
      </c>
      <c r="U361" s="1" t="str">
        <f>IF(CAPTURE_DATA!AG362=0,"",CAPTURE_DATA!AG362)</f>
        <v/>
      </c>
      <c r="V361" s="1" t="str">
        <f>IF(CAPTURE_DATA!AH362=0,"",CAPTURE_DATA!AH362)</f>
        <v/>
      </c>
      <c r="W361" s="1" t="str">
        <f>IFERROR(VLOOKUP(V361,CAPTURE_SITE_INFO!$B$3:$U$501,2,FALSE),"")</f>
        <v/>
      </c>
      <c r="X361" s="1" t="str">
        <f>IFERROR(VLOOKUP($V361,CAPTURE_SITE_INFO!$B$3:$U$501,3,FALSE),"")</f>
        <v/>
      </c>
      <c r="Y361" s="189" t="str">
        <f>IFERROR(VLOOKUP($V361,CAPTURE_SITE_INFO!$B$3:$U$501,4,FALSE),"")</f>
        <v/>
      </c>
      <c r="Z361" s="1" t="str">
        <f>IFERROR(VLOOKUP($V361,CAPTURE_SITE_INFO!$B$3:$U$501,5,FALSE),"")</f>
        <v/>
      </c>
      <c r="AA361" s="1" t="str">
        <f>IFERROR(VLOOKUP($V361,CAPTURE_SITE_INFO!$B$3:$U$501,6,FALSE),"")</f>
        <v/>
      </c>
      <c r="AB361" s="1" t="str">
        <f>IFERROR(VLOOKUP($V361,CAPTURE_SITE_INFO!$B$3:$U$501,7,FALSE),"")</f>
        <v/>
      </c>
      <c r="AC361" s="1" t="str">
        <f>IFERROR(VLOOKUP($V361,CAPTURE_SITE_INFO!$B$3:$U$501,8,FALSE),"")</f>
        <v/>
      </c>
      <c r="AD361" s="16" t="str">
        <f>IFERROR(VLOOKUP($V361,CAPTURE_SITE_INFO!$B$3:$U$501,9,FALSE),"")</f>
        <v/>
      </c>
      <c r="AE361" s="16" t="str">
        <f>IFERROR(VLOOKUP($V361,CAPTURE_SITE_INFO!$B$3:$U$501,10,FALSE),"")</f>
        <v/>
      </c>
      <c r="AF361" s="190" t="str">
        <f>IFERROR(VLOOKUP($V361,CAPTURE_SITE_INFO!$B$3:$U$501,11,FALSE),"")</f>
        <v/>
      </c>
      <c r="AG361" s="190" t="str">
        <f>IFERROR(VLOOKUP($V361,CAPTURE_SITE_INFO!$B$3:$U$501,12,FALSE),"")</f>
        <v/>
      </c>
      <c r="AH361" s="1" t="str">
        <f>IFERROR(VLOOKUP($V361,CAPTURE_SITE_INFO!$B$3:$U$501,13,FALSE),"")</f>
        <v/>
      </c>
      <c r="AI361" s="1" t="str">
        <f>IFERROR(VLOOKUP($V361,CAPTURE_SITE_INFO!$B$3:$U$501,14,FALSE),"")</f>
        <v/>
      </c>
      <c r="AJ361" s="1" t="str">
        <f>IFERROR(VLOOKUP($V361,CAPTURE_SITE_INFO!$B$3:$U$501,15,FALSE),"")</f>
        <v/>
      </c>
      <c r="AK361" s="1" t="str">
        <f>IFERROR(VLOOKUP($V361,CAPTURE_SITE_INFO!$B$3:$U$501,16,FALSE),"")</f>
        <v/>
      </c>
      <c r="AL361" s="1" t="str">
        <f>IFERROR(VLOOKUP($V361,CAPTURE_SITE_INFO!$B$3:$U$501,17,FALSE),"")</f>
        <v/>
      </c>
      <c r="AM361" s="1" t="str">
        <f>IFERROR(VLOOKUP($V361,CAPTURE_SITE_INFO!$B$3:$U$501,18,FALSE),"")</f>
        <v/>
      </c>
      <c r="AN361" s="1" t="str">
        <f>IFERROR(VLOOKUP($V361,CAPTURE_SITE_INFO!$B$3:$U$501,19,FALSE),"")</f>
        <v/>
      </c>
      <c r="AO361" s="1" t="str">
        <f>IFERROR(VLOOKUP($V361,CAPTURE_SITE_INFO!$B$3:$U$501,20,FALSE),"")</f>
        <v/>
      </c>
      <c r="AP361" s="1" t="str">
        <f>IFERROR(VLOOKUP($V361,CAPTURE_SITE_INFO!$B$3:$V$501,21,FALSE),"")</f>
        <v/>
      </c>
    </row>
    <row r="362" spans="1:42" x14ac:dyDescent="0.25">
      <c r="A362" s="1" t="str">
        <f t="shared" si="10"/>
        <v/>
      </c>
      <c r="B362" s="1" t="str">
        <f>IF(CAPTURE_DATA!O363="NOBATS___","NOBATS",IF(CAPTURE_DATA!O363="___","",CAPTURE_DATA!O363))</f>
        <v/>
      </c>
      <c r="C362" s="1" t="str">
        <f t="shared" si="11"/>
        <v/>
      </c>
      <c r="D362" s="1" t="str">
        <f>IF(CAPTURE_DATA!Q363 = 0,"",CAPTURE_DATA!Q363)</f>
        <v/>
      </c>
      <c r="E362" s="1" t="str">
        <f>IF(CAPTURE_DATA!R363 = 0,"",CAPTURE_DATA!R363)</f>
        <v/>
      </c>
      <c r="F362" s="1" t="str">
        <f>IF(CAPTURE_DATA!S363 = 0,"",CAPTURE_DATA!S363)</f>
        <v/>
      </c>
      <c r="G362" s="1" t="str">
        <f>IF(CAPTURE_DATA!T363=0,"",CAPTURE_DATA!T363)</f>
        <v/>
      </c>
      <c r="H362" s="1" t="str">
        <f>IF(CAPTURE_DATA!U363=0,"",CAPTURE_DATA!U363)</f>
        <v/>
      </c>
      <c r="I362" s="1" t="str">
        <f>IF(CAPTURE_DATA!V363=0,"",CAPTURE_DATA!V363)</f>
        <v/>
      </c>
      <c r="J362" s="1" t="str">
        <f>IF(CAPTURE_DATA!W363=0,"",CAPTURE_DATA!W363)</f>
        <v/>
      </c>
      <c r="K362" s="1" t="str">
        <f>IF(CAPTURE_DATA!X363="","",CAPTURE_DATA!X363)</f>
        <v/>
      </c>
      <c r="L362" s="1" t="str">
        <f>IF(CAPTURE_DATA!Y363="","",CAPTURE_DATA!Y363)</f>
        <v/>
      </c>
      <c r="M362" s="1" t="str">
        <f>IF(CAPTURE_DATA!Z363="","",CAPTURE_DATA!Z363)</f>
        <v/>
      </c>
      <c r="N362" s="1" t="str">
        <f>IF(CAPTURE_DATA!AA363=0,"",CAPTURE_DATA!AA363)</f>
        <v/>
      </c>
      <c r="O362" s="1" t="str">
        <f>IF(CAPTURE_DATA!AB363=0,"",CAPTURE_DATA!AB363)</f>
        <v/>
      </c>
      <c r="P362" s="1" t="str">
        <f>IF(CAPTURE_DATA!AC363="-","",CAPTURE_DATA!AC363)</f>
        <v/>
      </c>
      <c r="Q362" s="1" t="str">
        <f>IF(CAPTURE_DATA!AD363=0,"",CAPTURE_DATA!AD363)</f>
        <v/>
      </c>
      <c r="R362" s="1" t="str">
        <f>IF(CAPTURE_DATA!AE363=0,"",CAPTURE_DATA!AE363)</f>
        <v/>
      </c>
      <c r="S362" s="1" t="str">
        <f>IF(CAPTURE_DATA!AF363=0,"",CAPTURE_DATA!AF363)</f>
        <v/>
      </c>
      <c r="T362" s="16" t="str">
        <f>IF(B362="","",IF(B362="NBAT","",CAPTURE_DATA!A363))</f>
        <v/>
      </c>
      <c r="U362" s="1" t="str">
        <f>IF(CAPTURE_DATA!AG363=0,"",CAPTURE_DATA!AG363)</f>
        <v/>
      </c>
      <c r="V362" s="1" t="str">
        <f>IF(CAPTURE_DATA!AH363=0,"",CAPTURE_DATA!AH363)</f>
        <v/>
      </c>
      <c r="W362" s="1" t="str">
        <f>IFERROR(VLOOKUP(V362,CAPTURE_SITE_INFO!$B$3:$U$501,2,FALSE),"")</f>
        <v/>
      </c>
      <c r="X362" s="1" t="str">
        <f>IFERROR(VLOOKUP($V362,CAPTURE_SITE_INFO!$B$3:$U$501,3,FALSE),"")</f>
        <v/>
      </c>
      <c r="Y362" s="189" t="str">
        <f>IFERROR(VLOOKUP($V362,CAPTURE_SITE_INFO!$B$3:$U$501,4,FALSE),"")</f>
        <v/>
      </c>
      <c r="Z362" s="1" t="str">
        <f>IFERROR(VLOOKUP($V362,CAPTURE_SITE_INFO!$B$3:$U$501,5,FALSE),"")</f>
        <v/>
      </c>
      <c r="AA362" s="1" t="str">
        <f>IFERROR(VLOOKUP($V362,CAPTURE_SITE_INFO!$B$3:$U$501,6,FALSE),"")</f>
        <v/>
      </c>
      <c r="AB362" s="1" t="str">
        <f>IFERROR(VLOOKUP($V362,CAPTURE_SITE_INFO!$B$3:$U$501,7,FALSE),"")</f>
        <v/>
      </c>
      <c r="AC362" s="1" t="str">
        <f>IFERROR(VLOOKUP($V362,CAPTURE_SITE_INFO!$B$3:$U$501,8,FALSE),"")</f>
        <v/>
      </c>
      <c r="AD362" s="16" t="str">
        <f>IFERROR(VLOOKUP($V362,CAPTURE_SITE_INFO!$B$3:$U$501,9,FALSE),"")</f>
        <v/>
      </c>
      <c r="AE362" s="16" t="str">
        <f>IFERROR(VLOOKUP($V362,CAPTURE_SITE_INFO!$B$3:$U$501,10,FALSE),"")</f>
        <v/>
      </c>
      <c r="AF362" s="190" t="str">
        <f>IFERROR(VLOOKUP($V362,CAPTURE_SITE_INFO!$B$3:$U$501,11,FALSE),"")</f>
        <v/>
      </c>
      <c r="AG362" s="190" t="str">
        <f>IFERROR(VLOOKUP($V362,CAPTURE_SITE_INFO!$B$3:$U$501,12,FALSE),"")</f>
        <v/>
      </c>
      <c r="AH362" s="1" t="str">
        <f>IFERROR(VLOOKUP($V362,CAPTURE_SITE_INFO!$B$3:$U$501,13,FALSE),"")</f>
        <v/>
      </c>
      <c r="AI362" s="1" t="str">
        <f>IFERROR(VLOOKUP($V362,CAPTURE_SITE_INFO!$B$3:$U$501,14,FALSE),"")</f>
        <v/>
      </c>
      <c r="AJ362" s="1" t="str">
        <f>IFERROR(VLOOKUP($V362,CAPTURE_SITE_INFO!$B$3:$U$501,15,FALSE),"")</f>
        <v/>
      </c>
      <c r="AK362" s="1" t="str">
        <f>IFERROR(VLOOKUP($V362,CAPTURE_SITE_INFO!$B$3:$U$501,16,FALSE),"")</f>
        <v/>
      </c>
      <c r="AL362" s="1" t="str">
        <f>IFERROR(VLOOKUP($V362,CAPTURE_SITE_INFO!$B$3:$U$501,17,FALSE),"")</f>
        <v/>
      </c>
      <c r="AM362" s="1" t="str">
        <f>IFERROR(VLOOKUP($V362,CAPTURE_SITE_INFO!$B$3:$U$501,18,FALSE),"")</f>
        <v/>
      </c>
      <c r="AN362" s="1" t="str">
        <f>IFERROR(VLOOKUP($V362,CAPTURE_SITE_INFO!$B$3:$U$501,19,FALSE),"")</f>
        <v/>
      </c>
      <c r="AO362" s="1" t="str">
        <f>IFERROR(VLOOKUP($V362,CAPTURE_SITE_INFO!$B$3:$U$501,20,FALSE),"")</f>
        <v/>
      </c>
      <c r="AP362" s="1" t="str">
        <f>IFERROR(VLOOKUP($V362,CAPTURE_SITE_INFO!$B$3:$V$501,21,FALSE),"")</f>
        <v/>
      </c>
    </row>
    <row r="363" spans="1:42" x14ac:dyDescent="0.25">
      <c r="A363" s="1" t="str">
        <f t="shared" si="10"/>
        <v/>
      </c>
      <c r="B363" s="1" t="str">
        <f>IF(CAPTURE_DATA!O364="NOBATS___","NOBATS",IF(CAPTURE_DATA!O364="___","",CAPTURE_DATA!O364))</f>
        <v/>
      </c>
      <c r="C363" s="1" t="str">
        <f t="shared" si="11"/>
        <v/>
      </c>
      <c r="D363" s="1" t="str">
        <f>IF(CAPTURE_DATA!Q364 = 0,"",CAPTURE_DATA!Q364)</f>
        <v/>
      </c>
      <c r="E363" s="1" t="str">
        <f>IF(CAPTURE_DATA!R364 = 0,"",CAPTURE_DATA!R364)</f>
        <v/>
      </c>
      <c r="F363" s="1" t="str">
        <f>IF(CAPTURE_DATA!S364 = 0,"",CAPTURE_DATA!S364)</f>
        <v/>
      </c>
      <c r="G363" s="1" t="str">
        <f>IF(CAPTURE_DATA!T364=0,"",CAPTURE_DATA!T364)</f>
        <v/>
      </c>
      <c r="H363" s="1" t="str">
        <f>IF(CAPTURE_DATA!U364=0,"",CAPTURE_DATA!U364)</f>
        <v/>
      </c>
      <c r="I363" s="1" t="str">
        <f>IF(CAPTURE_DATA!V364=0,"",CAPTURE_DATA!V364)</f>
        <v/>
      </c>
      <c r="J363" s="1" t="str">
        <f>IF(CAPTURE_DATA!W364=0,"",CAPTURE_DATA!W364)</f>
        <v/>
      </c>
      <c r="K363" s="1" t="str">
        <f>IF(CAPTURE_DATA!X364="","",CAPTURE_DATA!X364)</f>
        <v/>
      </c>
      <c r="L363" s="1" t="str">
        <f>IF(CAPTURE_DATA!Y364="","",CAPTURE_DATA!Y364)</f>
        <v/>
      </c>
      <c r="M363" s="1" t="str">
        <f>IF(CAPTURE_DATA!Z364="","",CAPTURE_DATA!Z364)</f>
        <v/>
      </c>
      <c r="N363" s="1" t="str">
        <f>IF(CAPTURE_DATA!AA364=0,"",CAPTURE_DATA!AA364)</f>
        <v/>
      </c>
      <c r="O363" s="1" t="str">
        <f>IF(CAPTURE_DATA!AB364=0,"",CAPTURE_DATA!AB364)</f>
        <v/>
      </c>
      <c r="P363" s="1" t="str">
        <f>IF(CAPTURE_DATA!AC364="-","",CAPTURE_DATA!AC364)</f>
        <v/>
      </c>
      <c r="Q363" s="1" t="str">
        <f>IF(CAPTURE_DATA!AD364=0,"",CAPTURE_DATA!AD364)</f>
        <v/>
      </c>
      <c r="R363" s="1" t="str">
        <f>IF(CAPTURE_DATA!AE364=0,"",CAPTURE_DATA!AE364)</f>
        <v/>
      </c>
      <c r="S363" s="1" t="str">
        <f>IF(CAPTURE_DATA!AF364=0,"",CAPTURE_DATA!AF364)</f>
        <v/>
      </c>
      <c r="T363" s="16" t="str">
        <f>IF(B363="","",IF(B363="NBAT","",CAPTURE_DATA!A364))</f>
        <v/>
      </c>
      <c r="U363" s="1" t="str">
        <f>IF(CAPTURE_DATA!AG364=0,"",CAPTURE_DATA!AG364)</f>
        <v/>
      </c>
      <c r="V363" s="1" t="str">
        <f>IF(CAPTURE_DATA!AH364=0,"",CAPTURE_DATA!AH364)</f>
        <v/>
      </c>
      <c r="W363" s="1" t="str">
        <f>IFERROR(VLOOKUP(V363,CAPTURE_SITE_INFO!$B$3:$U$501,2,FALSE),"")</f>
        <v/>
      </c>
      <c r="X363" s="1" t="str">
        <f>IFERROR(VLOOKUP($V363,CAPTURE_SITE_INFO!$B$3:$U$501,3,FALSE),"")</f>
        <v/>
      </c>
      <c r="Y363" s="189" t="str">
        <f>IFERROR(VLOOKUP($V363,CAPTURE_SITE_INFO!$B$3:$U$501,4,FALSE),"")</f>
        <v/>
      </c>
      <c r="Z363" s="1" t="str">
        <f>IFERROR(VLOOKUP($V363,CAPTURE_SITE_INFO!$B$3:$U$501,5,FALSE),"")</f>
        <v/>
      </c>
      <c r="AA363" s="1" t="str">
        <f>IFERROR(VLOOKUP($V363,CAPTURE_SITE_INFO!$B$3:$U$501,6,FALSE),"")</f>
        <v/>
      </c>
      <c r="AB363" s="1" t="str">
        <f>IFERROR(VLOOKUP($V363,CAPTURE_SITE_INFO!$B$3:$U$501,7,FALSE),"")</f>
        <v/>
      </c>
      <c r="AC363" s="1" t="str">
        <f>IFERROR(VLOOKUP($V363,CAPTURE_SITE_INFO!$B$3:$U$501,8,FALSE),"")</f>
        <v/>
      </c>
      <c r="AD363" s="16" t="str">
        <f>IFERROR(VLOOKUP($V363,CAPTURE_SITE_INFO!$B$3:$U$501,9,FALSE),"")</f>
        <v/>
      </c>
      <c r="AE363" s="16" t="str">
        <f>IFERROR(VLOOKUP($V363,CAPTURE_SITE_INFO!$B$3:$U$501,10,FALSE),"")</f>
        <v/>
      </c>
      <c r="AF363" s="190" t="str">
        <f>IFERROR(VLOOKUP($V363,CAPTURE_SITE_INFO!$B$3:$U$501,11,FALSE),"")</f>
        <v/>
      </c>
      <c r="AG363" s="190" t="str">
        <f>IFERROR(VLOOKUP($V363,CAPTURE_SITE_INFO!$B$3:$U$501,12,FALSE),"")</f>
        <v/>
      </c>
      <c r="AH363" s="1" t="str">
        <f>IFERROR(VLOOKUP($V363,CAPTURE_SITE_INFO!$B$3:$U$501,13,FALSE),"")</f>
        <v/>
      </c>
      <c r="AI363" s="1" t="str">
        <f>IFERROR(VLOOKUP($V363,CAPTURE_SITE_INFO!$B$3:$U$501,14,FALSE),"")</f>
        <v/>
      </c>
      <c r="AJ363" s="1" t="str">
        <f>IFERROR(VLOOKUP($V363,CAPTURE_SITE_INFO!$B$3:$U$501,15,FALSE),"")</f>
        <v/>
      </c>
      <c r="AK363" s="1" t="str">
        <f>IFERROR(VLOOKUP($V363,CAPTURE_SITE_INFO!$B$3:$U$501,16,FALSE),"")</f>
        <v/>
      </c>
      <c r="AL363" s="1" t="str">
        <f>IFERROR(VLOOKUP($V363,CAPTURE_SITE_INFO!$B$3:$U$501,17,FALSE),"")</f>
        <v/>
      </c>
      <c r="AM363" s="1" t="str">
        <f>IFERROR(VLOOKUP($V363,CAPTURE_SITE_INFO!$B$3:$U$501,18,FALSE),"")</f>
        <v/>
      </c>
      <c r="AN363" s="1" t="str">
        <f>IFERROR(VLOOKUP($V363,CAPTURE_SITE_INFO!$B$3:$U$501,19,FALSE),"")</f>
        <v/>
      </c>
      <c r="AO363" s="1" t="str">
        <f>IFERROR(VLOOKUP($V363,CAPTURE_SITE_INFO!$B$3:$U$501,20,FALSE),"")</f>
        <v/>
      </c>
      <c r="AP363" s="1" t="str">
        <f>IFERROR(VLOOKUP($V363,CAPTURE_SITE_INFO!$B$3:$V$501,21,FALSE),"")</f>
        <v/>
      </c>
    </row>
    <row r="364" spans="1:42" x14ac:dyDescent="0.25">
      <c r="A364" s="1" t="str">
        <f t="shared" si="10"/>
        <v/>
      </c>
      <c r="B364" s="1" t="str">
        <f>IF(CAPTURE_DATA!O365="NOBATS___","NOBATS",IF(CAPTURE_DATA!O365="___","",CAPTURE_DATA!O365))</f>
        <v/>
      </c>
      <c r="C364" s="1" t="str">
        <f t="shared" si="11"/>
        <v/>
      </c>
      <c r="D364" s="1" t="str">
        <f>IF(CAPTURE_DATA!Q365 = 0,"",CAPTURE_DATA!Q365)</f>
        <v/>
      </c>
      <c r="E364" s="1" t="str">
        <f>IF(CAPTURE_DATA!R365 = 0,"",CAPTURE_DATA!R365)</f>
        <v/>
      </c>
      <c r="F364" s="1" t="str">
        <f>IF(CAPTURE_DATA!S365 = 0,"",CAPTURE_DATA!S365)</f>
        <v/>
      </c>
      <c r="G364" s="1" t="str">
        <f>IF(CAPTURE_DATA!T365=0,"",CAPTURE_DATA!T365)</f>
        <v/>
      </c>
      <c r="H364" s="1" t="str">
        <f>IF(CAPTURE_DATA!U365=0,"",CAPTURE_DATA!U365)</f>
        <v/>
      </c>
      <c r="I364" s="1" t="str">
        <f>IF(CAPTURE_DATA!V365=0,"",CAPTURE_DATA!V365)</f>
        <v/>
      </c>
      <c r="J364" s="1" t="str">
        <f>IF(CAPTURE_DATA!W365=0,"",CAPTURE_DATA!W365)</f>
        <v/>
      </c>
      <c r="K364" s="1" t="str">
        <f>IF(CAPTURE_DATA!X365="","",CAPTURE_DATA!X365)</f>
        <v/>
      </c>
      <c r="L364" s="1" t="str">
        <f>IF(CAPTURE_DATA!Y365="","",CAPTURE_DATA!Y365)</f>
        <v/>
      </c>
      <c r="M364" s="1" t="str">
        <f>IF(CAPTURE_DATA!Z365="","",CAPTURE_DATA!Z365)</f>
        <v/>
      </c>
      <c r="N364" s="1" t="str">
        <f>IF(CAPTURE_DATA!AA365=0,"",CAPTURE_DATA!AA365)</f>
        <v/>
      </c>
      <c r="O364" s="1" t="str">
        <f>IF(CAPTURE_DATA!AB365=0,"",CAPTURE_DATA!AB365)</f>
        <v/>
      </c>
      <c r="P364" s="1" t="str">
        <f>IF(CAPTURE_DATA!AC365="-","",CAPTURE_DATA!AC365)</f>
        <v/>
      </c>
      <c r="Q364" s="1" t="str">
        <f>IF(CAPTURE_DATA!AD365=0,"",CAPTURE_DATA!AD365)</f>
        <v/>
      </c>
      <c r="R364" s="1" t="str">
        <f>IF(CAPTURE_DATA!AE365=0,"",CAPTURE_DATA!AE365)</f>
        <v/>
      </c>
      <c r="S364" s="1" t="str">
        <f>IF(CAPTURE_DATA!AF365=0,"",CAPTURE_DATA!AF365)</f>
        <v/>
      </c>
      <c r="T364" s="16" t="str">
        <f>IF(B364="","",IF(B364="NBAT","",CAPTURE_DATA!A365))</f>
        <v/>
      </c>
      <c r="U364" s="1" t="str">
        <f>IF(CAPTURE_DATA!AG365=0,"",CAPTURE_DATA!AG365)</f>
        <v/>
      </c>
      <c r="V364" s="1" t="str">
        <f>IF(CAPTURE_DATA!AH365=0,"",CAPTURE_DATA!AH365)</f>
        <v/>
      </c>
      <c r="W364" s="1" t="str">
        <f>IFERROR(VLOOKUP(V364,CAPTURE_SITE_INFO!$B$3:$U$501,2,FALSE),"")</f>
        <v/>
      </c>
      <c r="X364" s="1" t="str">
        <f>IFERROR(VLOOKUP($V364,CAPTURE_SITE_INFO!$B$3:$U$501,3,FALSE),"")</f>
        <v/>
      </c>
      <c r="Y364" s="189" t="str">
        <f>IFERROR(VLOOKUP($V364,CAPTURE_SITE_INFO!$B$3:$U$501,4,FALSE),"")</f>
        <v/>
      </c>
      <c r="Z364" s="1" t="str">
        <f>IFERROR(VLOOKUP($V364,CAPTURE_SITE_INFO!$B$3:$U$501,5,FALSE),"")</f>
        <v/>
      </c>
      <c r="AA364" s="1" t="str">
        <f>IFERROR(VLOOKUP($V364,CAPTURE_SITE_INFO!$B$3:$U$501,6,FALSE),"")</f>
        <v/>
      </c>
      <c r="AB364" s="1" t="str">
        <f>IFERROR(VLOOKUP($V364,CAPTURE_SITE_INFO!$B$3:$U$501,7,FALSE),"")</f>
        <v/>
      </c>
      <c r="AC364" s="1" t="str">
        <f>IFERROR(VLOOKUP($V364,CAPTURE_SITE_INFO!$B$3:$U$501,8,FALSE),"")</f>
        <v/>
      </c>
      <c r="AD364" s="16" t="str">
        <f>IFERROR(VLOOKUP($V364,CAPTURE_SITE_INFO!$B$3:$U$501,9,FALSE),"")</f>
        <v/>
      </c>
      <c r="AE364" s="16" t="str">
        <f>IFERROR(VLOOKUP($V364,CAPTURE_SITE_INFO!$B$3:$U$501,10,FALSE),"")</f>
        <v/>
      </c>
      <c r="AF364" s="190" t="str">
        <f>IFERROR(VLOOKUP($V364,CAPTURE_SITE_INFO!$B$3:$U$501,11,FALSE),"")</f>
        <v/>
      </c>
      <c r="AG364" s="190" t="str">
        <f>IFERROR(VLOOKUP($V364,CAPTURE_SITE_INFO!$B$3:$U$501,12,FALSE),"")</f>
        <v/>
      </c>
      <c r="AH364" s="1" t="str">
        <f>IFERROR(VLOOKUP($V364,CAPTURE_SITE_INFO!$B$3:$U$501,13,FALSE),"")</f>
        <v/>
      </c>
      <c r="AI364" s="1" t="str">
        <f>IFERROR(VLOOKUP($V364,CAPTURE_SITE_INFO!$B$3:$U$501,14,FALSE),"")</f>
        <v/>
      </c>
      <c r="AJ364" s="1" t="str">
        <f>IFERROR(VLOOKUP($V364,CAPTURE_SITE_INFO!$B$3:$U$501,15,FALSE),"")</f>
        <v/>
      </c>
      <c r="AK364" s="1" t="str">
        <f>IFERROR(VLOOKUP($V364,CAPTURE_SITE_INFO!$B$3:$U$501,16,FALSE),"")</f>
        <v/>
      </c>
      <c r="AL364" s="1" t="str">
        <f>IFERROR(VLOOKUP($V364,CAPTURE_SITE_INFO!$B$3:$U$501,17,FALSE),"")</f>
        <v/>
      </c>
      <c r="AM364" s="1" t="str">
        <f>IFERROR(VLOOKUP($V364,CAPTURE_SITE_INFO!$B$3:$U$501,18,FALSE),"")</f>
        <v/>
      </c>
      <c r="AN364" s="1" t="str">
        <f>IFERROR(VLOOKUP($V364,CAPTURE_SITE_INFO!$B$3:$U$501,19,FALSE),"")</f>
        <v/>
      </c>
      <c r="AO364" s="1" t="str">
        <f>IFERROR(VLOOKUP($V364,CAPTURE_SITE_INFO!$B$3:$U$501,20,FALSE),"")</f>
        <v/>
      </c>
      <c r="AP364" s="1" t="str">
        <f>IFERROR(VLOOKUP($V364,CAPTURE_SITE_INFO!$B$3:$V$501,21,FALSE),"")</f>
        <v/>
      </c>
    </row>
    <row r="365" spans="1:42" x14ac:dyDescent="0.25">
      <c r="A365" s="1" t="str">
        <f t="shared" si="10"/>
        <v/>
      </c>
      <c r="B365" s="1" t="str">
        <f>IF(CAPTURE_DATA!O366="NOBATS___","NOBATS",IF(CAPTURE_DATA!O366="___","",CAPTURE_DATA!O366))</f>
        <v/>
      </c>
      <c r="C365" s="1" t="str">
        <f t="shared" si="11"/>
        <v/>
      </c>
      <c r="D365" s="1" t="str">
        <f>IF(CAPTURE_DATA!Q366 = 0,"",CAPTURE_DATA!Q366)</f>
        <v/>
      </c>
      <c r="E365" s="1" t="str">
        <f>IF(CAPTURE_DATA!R366 = 0,"",CAPTURE_DATA!R366)</f>
        <v/>
      </c>
      <c r="F365" s="1" t="str">
        <f>IF(CAPTURE_DATA!S366 = 0,"",CAPTURE_DATA!S366)</f>
        <v/>
      </c>
      <c r="G365" s="1" t="str">
        <f>IF(CAPTURE_DATA!T366=0,"",CAPTURE_DATA!T366)</f>
        <v/>
      </c>
      <c r="H365" s="1" t="str">
        <f>IF(CAPTURE_DATA!U366=0,"",CAPTURE_DATA!U366)</f>
        <v/>
      </c>
      <c r="I365" s="1" t="str">
        <f>IF(CAPTURE_DATA!V366=0,"",CAPTURE_DATA!V366)</f>
        <v/>
      </c>
      <c r="J365" s="1" t="str">
        <f>IF(CAPTURE_DATA!W366=0,"",CAPTURE_DATA!W366)</f>
        <v/>
      </c>
      <c r="K365" s="1" t="str">
        <f>IF(CAPTURE_DATA!X366="","",CAPTURE_DATA!X366)</f>
        <v/>
      </c>
      <c r="L365" s="1" t="str">
        <f>IF(CAPTURE_DATA!Y366="","",CAPTURE_DATA!Y366)</f>
        <v/>
      </c>
      <c r="M365" s="1" t="str">
        <f>IF(CAPTURE_DATA!Z366="","",CAPTURE_DATA!Z366)</f>
        <v/>
      </c>
      <c r="N365" s="1" t="str">
        <f>IF(CAPTURE_DATA!AA366=0,"",CAPTURE_DATA!AA366)</f>
        <v/>
      </c>
      <c r="O365" s="1" t="str">
        <f>IF(CAPTURE_DATA!AB366=0,"",CAPTURE_DATA!AB366)</f>
        <v/>
      </c>
      <c r="P365" s="1" t="str">
        <f>IF(CAPTURE_DATA!AC366="-","",CAPTURE_DATA!AC366)</f>
        <v/>
      </c>
      <c r="Q365" s="1" t="str">
        <f>IF(CAPTURE_DATA!AD366=0,"",CAPTURE_DATA!AD366)</f>
        <v/>
      </c>
      <c r="R365" s="1" t="str">
        <f>IF(CAPTURE_DATA!AE366=0,"",CAPTURE_DATA!AE366)</f>
        <v/>
      </c>
      <c r="S365" s="1" t="str">
        <f>IF(CAPTURE_DATA!AF366=0,"",CAPTURE_DATA!AF366)</f>
        <v/>
      </c>
      <c r="T365" s="16" t="str">
        <f>IF(B365="","",IF(B365="NBAT","",CAPTURE_DATA!A366))</f>
        <v/>
      </c>
      <c r="U365" s="1" t="str">
        <f>IF(CAPTURE_DATA!AG366=0,"",CAPTURE_DATA!AG366)</f>
        <v/>
      </c>
      <c r="V365" s="1" t="str">
        <f>IF(CAPTURE_DATA!AH366=0,"",CAPTURE_DATA!AH366)</f>
        <v/>
      </c>
      <c r="W365" s="1" t="str">
        <f>IFERROR(VLOOKUP(V365,CAPTURE_SITE_INFO!$B$3:$U$501,2,FALSE),"")</f>
        <v/>
      </c>
      <c r="X365" s="1" t="str">
        <f>IFERROR(VLOOKUP($V365,CAPTURE_SITE_INFO!$B$3:$U$501,3,FALSE),"")</f>
        <v/>
      </c>
      <c r="Y365" s="189" t="str">
        <f>IFERROR(VLOOKUP($V365,CAPTURE_SITE_INFO!$B$3:$U$501,4,FALSE),"")</f>
        <v/>
      </c>
      <c r="Z365" s="1" t="str">
        <f>IFERROR(VLOOKUP($V365,CAPTURE_SITE_INFO!$B$3:$U$501,5,FALSE),"")</f>
        <v/>
      </c>
      <c r="AA365" s="1" t="str">
        <f>IFERROR(VLOOKUP($V365,CAPTURE_SITE_INFO!$B$3:$U$501,6,FALSE),"")</f>
        <v/>
      </c>
      <c r="AB365" s="1" t="str">
        <f>IFERROR(VLOOKUP($V365,CAPTURE_SITE_INFO!$B$3:$U$501,7,FALSE),"")</f>
        <v/>
      </c>
      <c r="AC365" s="1" t="str">
        <f>IFERROR(VLOOKUP($V365,CAPTURE_SITE_INFO!$B$3:$U$501,8,FALSE),"")</f>
        <v/>
      </c>
      <c r="AD365" s="16" t="str">
        <f>IFERROR(VLOOKUP($V365,CAPTURE_SITE_INFO!$B$3:$U$501,9,FALSE),"")</f>
        <v/>
      </c>
      <c r="AE365" s="16" t="str">
        <f>IFERROR(VLOOKUP($V365,CAPTURE_SITE_INFO!$B$3:$U$501,10,FALSE),"")</f>
        <v/>
      </c>
      <c r="AF365" s="190" t="str">
        <f>IFERROR(VLOOKUP($V365,CAPTURE_SITE_INFO!$B$3:$U$501,11,FALSE),"")</f>
        <v/>
      </c>
      <c r="AG365" s="190" t="str">
        <f>IFERROR(VLOOKUP($V365,CAPTURE_SITE_INFO!$B$3:$U$501,12,FALSE),"")</f>
        <v/>
      </c>
      <c r="AH365" s="1" t="str">
        <f>IFERROR(VLOOKUP($V365,CAPTURE_SITE_INFO!$B$3:$U$501,13,FALSE),"")</f>
        <v/>
      </c>
      <c r="AI365" s="1" t="str">
        <f>IFERROR(VLOOKUP($V365,CAPTURE_SITE_INFO!$B$3:$U$501,14,FALSE),"")</f>
        <v/>
      </c>
      <c r="AJ365" s="1" t="str">
        <f>IFERROR(VLOOKUP($V365,CAPTURE_SITE_INFO!$B$3:$U$501,15,FALSE),"")</f>
        <v/>
      </c>
      <c r="AK365" s="1" t="str">
        <f>IFERROR(VLOOKUP($V365,CAPTURE_SITE_INFO!$B$3:$U$501,16,FALSE),"")</f>
        <v/>
      </c>
      <c r="AL365" s="1" t="str">
        <f>IFERROR(VLOOKUP($V365,CAPTURE_SITE_INFO!$B$3:$U$501,17,FALSE),"")</f>
        <v/>
      </c>
      <c r="AM365" s="1" t="str">
        <f>IFERROR(VLOOKUP($V365,CAPTURE_SITE_INFO!$B$3:$U$501,18,FALSE),"")</f>
        <v/>
      </c>
      <c r="AN365" s="1" t="str">
        <f>IFERROR(VLOOKUP($V365,CAPTURE_SITE_INFO!$B$3:$U$501,19,FALSE),"")</f>
        <v/>
      </c>
      <c r="AO365" s="1" t="str">
        <f>IFERROR(VLOOKUP($V365,CAPTURE_SITE_INFO!$B$3:$U$501,20,FALSE),"")</f>
        <v/>
      </c>
      <c r="AP365" s="1" t="str">
        <f>IFERROR(VLOOKUP($V365,CAPTURE_SITE_INFO!$B$3:$V$501,21,FALSE),"")</f>
        <v/>
      </c>
    </row>
    <row r="366" spans="1:42" x14ac:dyDescent="0.25">
      <c r="A366" s="1" t="str">
        <f t="shared" si="10"/>
        <v/>
      </c>
      <c r="B366" s="1" t="str">
        <f>IF(CAPTURE_DATA!O367="NOBATS___","NOBATS",IF(CAPTURE_DATA!O367="___","",CAPTURE_DATA!O367))</f>
        <v/>
      </c>
      <c r="C366" s="1" t="str">
        <f t="shared" si="11"/>
        <v/>
      </c>
      <c r="D366" s="1" t="str">
        <f>IF(CAPTURE_DATA!Q367 = 0,"",CAPTURE_DATA!Q367)</f>
        <v/>
      </c>
      <c r="E366" s="1" t="str">
        <f>IF(CAPTURE_DATA!R367 = 0,"",CAPTURE_DATA!R367)</f>
        <v/>
      </c>
      <c r="F366" s="1" t="str">
        <f>IF(CAPTURE_DATA!S367 = 0,"",CAPTURE_DATA!S367)</f>
        <v/>
      </c>
      <c r="G366" s="1" t="str">
        <f>IF(CAPTURE_DATA!T367=0,"",CAPTURE_DATA!T367)</f>
        <v/>
      </c>
      <c r="H366" s="1" t="str">
        <f>IF(CAPTURE_DATA!U367=0,"",CAPTURE_DATA!U367)</f>
        <v/>
      </c>
      <c r="I366" s="1" t="str">
        <f>IF(CAPTURE_DATA!V367=0,"",CAPTURE_DATA!V367)</f>
        <v/>
      </c>
      <c r="J366" s="1" t="str">
        <f>IF(CAPTURE_DATA!W367=0,"",CAPTURE_DATA!W367)</f>
        <v/>
      </c>
      <c r="K366" s="1" t="str">
        <f>IF(CAPTURE_DATA!X367="","",CAPTURE_DATA!X367)</f>
        <v/>
      </c>
      <c r="L366" s="1" t="str">
        <f>IF(CAPTURE_DATA!Y367="","",CAPTURE_DATA!Y367)</f>
        <v/>
      </c>
      <c r="M366" s="1" t="str">
        <f>IF(CAPTURE_DATA!Z367="","",CAPTURE_DATA!Z367)</f>
        <v/>
      </c>
      <c r="N366" s="1" t="str">
        <f>IF(CAPTURE_DATA!AA367=0,"",CAPTURE_DATA!AA367)</f>
        <v/>
      </c>
      <c r="O366" s="1" t="str">
        <f>IF(CAPTURE_DATA!AB367=0,"",CAPTURE_DATA!AB367)</f>
        <v/>
      </c>
      <c r="P366" s="1" t="str">
        <f>IF(CAPTURE_DATA!AC367="-","",CAPTURE_DATA!AC367)</f>
        <v/>
      </c>
      <c r="Q366" s="1" t="str">
        <f>IF(CAPTURE_DATA!AD367=0,"",CAPTURE_DATA!AD367)</f>
        <v/>
      </c>
      <c r="R366" s="1" t="str">
        <f>IF(CAPTURE_DATA!AE367=0,"",CAPTURE_DATA!AE367)</f>
        <v/>
      </c>
      <c r="S366" s="1" t="str">
        <f>IF(CAPTURE_DATA!AF367=0,"",CAPTURE_DATA!AF367)</f>
        <v/>
      </c>
      <c r="T366" s="16" t="str">
        <f>IF(B366="","",IF(B366="NBAT","",CAPTURE_DATA!A367))</f>
        <v/>
      </c>
      <c r="U366" s="1" t="str">
        <f>IF(CAPTURE_DATA!AG367=0,"",CAPTURE_DATA!AG367)</f>
        <v/>
      </c>
      <c r="V366" s="1" t="str">
        <f>IF(CAPTURE_DATA!AH367=0,"",CAPTURE_DATA!AH367)</f>
        <v/>
      </c>
      <c r="W366" s="1" t="str">
        <f>IFERROR(VLOOKUP(V366,CAPTURE_SITE_INFO!$B$3:$U$501,2,FALSE),"")</f>
        <v/>
      </c>
      <c r="X366" s="1" t="str">
        <f>IFERROR(VLOOKUP($V366,CAPTURE_SITE_INFO!$B$3:$U$501,3,FALSE),"")</f>
        <v/>
      </c>
      <c r="Y366" s="189" t="str">
        <f>IFERROR(VLOOKUP($V366,CAPTURE_SITE_INFO!$B$3:$U$501,4,FALSE),"")</f>
        <v/>
      </c>
      <c r="Z366" s="1" t="str">
        <f>IFERROR(VLOOKUP($V366,CAPTURE_SITE_INFO!$B$3:$U$501,5,FALSE),"")</f>
        <v/>
      </c>
      <c r="AA366" s="1" t="str">
        <f>IFERROR(VLOOKUP($V366,CAPTURE_SITE_INFO!$B$3:$U$501,6,FALSE),"")</f>
        <v/>
      </c>
      <c r="AB366" s="1" t="str">
        <f>IFERROR(VLOOKUP($V366,CAPTURE_SITE_INFO!$B$3:$U$501,7,FALSE),"")</f>
        <v/>
      </c>
      <c r="AC366" s="1" t="str">
        <f>IFERROR(VLOOKUP($V366,CAPTURE_SITE_INFO!$B$3:$U$501,8,FALSE),"")</f>
        <v/>
      </c>
      <c r="AD366" s="16" t="str">
        <f>IFERROR(VLOOKUP($V366,CAPTURE_SITE_INFO!$B$3:$U$501,9,FALSE),"")</f>
        <v/>
      </c>
      <c r="AE366" s="16" t="str">
        <f>IFERROR(VLOOKUP($V366,CAPTURE_SITE_INFO!$B$3:$U$501,10,FALSE),"")</f>
        <v/>
      </c>
      <c r="AF366" s="190" t="str">
        <f>IFERROR(VLOOKUP($V366,CAPTURE_SITE_INFO!$B$3:$U$501,11,FALSE),"")</f>
        <v/>
      </c>
      <c r="AG366" s="190" t="str">
        <f>IFERROR(VLOOKUP($V366,CAPTURE_SITE_INFO!$B$3:$U$501,12,FALSE),"")</f>
        <v/>
      </c>
      <c r="AH366" s="1" t="str">
        <f>IFERROR(VLOOKUP($V366,CAPTURE_SITE_INFO!$B$3:$U$501,13,FALSE),"")</f>
        <v/>
      </c>
      <c r="AI366" s="1" t="str">
        <f>IFERROR(VLOOKUP($V366,CAPTURE_SITE_INFO!$B$3:$U$501,14,FALSE),"")</f>
        <v/>
      </c>
      <c r="AJ366" s="1" t="str">
        <f>IFERROR(VLOOKUP($V366,CAPTURE_SITE_INFO!$B$3:$U$501,15,FALSE),"")</f>
        <v/>
      </c>
      <c r="AK366" s="1" t="str">
        <f>IFERROR(VLOOKUP($V366,CAPTURE_SITE_INFO!$B$3:$U$501,16,FALSE),"")</f>
        <v/>
      </c>
      <c r="AL366" s="1" t="str">
        <f>IFERROR(VLOOKUP($V366,CAPTURE_SITE_INFO!$B$3:$U$501,17,FALSE),"")</f>
        <v/>
      </c>
      <c r="AM366" s="1" t="str">
        <f>IFERROR(VLOOKUP($V366,CAPTURE_SITE_INFO!$B$3:$U$501,18,FALSE),"")</f>
        <v/>
      </c>
      <c r="AN366" s="1" t="str">
        <f>IFERROR(VLOOKUP($V366,CAPTURE_SITE_INFO!$B$3:$U$501,19,FALSE),"")</f>
        <v/>
      </c>
      <c r="AO366" s="1" t="str">
        <f>IFERROR(VLOOKUP($V366,CAPTURE_SITE_INFO!$B$3:$U$501,20,FALSE),"")</f>
        <v/>
      </c>
      <c r="AP366" s="1" t="str">
        <f>IFERROR(VLOOKUP($V366,CAPTURE_SITE_INFO!$B$3:$V$501,21,FALSE),"")</f>
        <v/>
      </c>
    </row>
    <row r="367" spans="1:42" x14ac:dyDescent="0.25">
      <c r="A367" s="1" t="str">
        <f t="shared" si="10"/>
        <v/>
      </c>
      <c r="B367" s="1" t="str">
        <f>IF(CAPTURE_DATA!O368="NOBATS___","NOBATS",IF(CAPTURE_DATA!O368="___","",CAPTURE_DATA!O368))</f>
        <v/>
      </c>
      <c r="C367" s="1" t="str">
        <f t="shared" si="11"/>
        <v/>
      </c>
      <c r="D367" s="1" t="str">
        <f>IF(CAPTURE_DATA!Q368 = 0,"",CAPTURE_DATA!Q368)</f>
        <v/>
      </c>
      <c r="E367" s="1" t="str">
        <f>IF(CAPTURE_DATA!R368 = 0,"",CAPTURE_DATA!R368)</f>
        <v/>
      </c>
      <c r="F367" s="1" t="str">
        <f>IF(CAPTURE_DATA!S368 = 0,"",CAPTURE_DATA!S368)</f>
        <v/>
      </c>
      <c r="G367" s="1" t="str">
        <f>IF(CAPTURE_DATA!T368=0,"",CAPTURE_DATA!T368)</f>
        <v/>
      </c>
      <c r="H367" s="1" t="str">
        <f>IF(CAPTURE_DATA!U368=0,"",CAPTURE_DATA!U368)</f>
        <v/>
      </c>
      <c r="I367" s="1" t="str">
        <f>IF(CAPTURE_DATA!V368=0,"",CAPTURE_DATA!V368)</f>
        <v/>
      </c>
      <c r="J367" s="1" t="str">
        <f>IF(CAPTURE_DATA!W368=0,"",CAPTURE_DATA!W368)</f>
        <v/>
      </c>
      <c r="K367" s="1" t="str">
        <f>IF(CAPTURE_DATA!X368="","",CAPTURE_DATA!X368)</f>
        <v/>
      </c>
      <c r="L367" s="1" t="str">
        <f>IF(CAPTURE_DATA!Y368="","",CAPTURE_DATA!Y368)</f>
        <v/>
      </c>
      <c r="M367" s="1" t="str">
        <f>IF(CAPTURE_DATA!Z368="","",CAPTURE_DATA!Z368)</f>
        <v/>
      </c>
      <c r="N367" s="1" t="str">
        <f>IF(CAPTURE_DATA!AA368=0,"",CAPTURE_DATA!AA368)</f>
        <v/>
      </c>
      <c r="O367" s="1" t="str">
        <f>IF(CAPTURE_DATA!AB368=0,"",CAPTURE_DATA!AB368)</f>
        <v/>
      </c>
      <c r="P367" s="1" t="str">
        <f>IF(CAPTURE_DATA!AC368="-","",CAPTURE_DATA!AC368)</f>
        <v/>
      </c>
      <c r="Q367" s="1" t="str">
        <f>IF(CAPTURE_DATA!AD368=0,"",CAPTURE_DATA!AD368)</f>
        <v/>
      </c>
      <c r="R367" s="1" t="str">
        <f>IF(CAPTURE_DATA!AE368=0,"",CAPTURE_DATA!AE368)</f>
        <v/>
      </c>
      <c r="S367" s="1" t="str">
        <f>IF(CAPTURE_DATA!AF368=0,"",CAPTURE_DATA!AF368)</f>
        <v/>
      </c>
      <c r="T367" s="16" t="str">
        <f>IF(B367="","",IF(B367="NBAT","",CAPTURE_DATA!A368))</f>
        <v/>
      </c>
      <c r="U367" s="1" t="str">
        <f>IF(CAPTURE_DATA!AG368=0,"",CAPTURE_DATA!AG368)</f>
        <v/>
      </c>
      <c r="V367" s="1" t="str">
        <f>IF(CAPTURE_DATA!AH368=0,"",CAPTURE_DATA!AH368)</f>
        <v/>
      </c>
      <c r="W367" s="1" t="str">
        <f>IFERROR(VLOOKUP(V367,CAPTURE_SITE_INFO!$B$3:$U$501,2,FALSE),"")</f>
        <v/>
      </c>
      <c r="X367" s="1" t="str">
        <f>IFERROR(VLOOKUP($V367,CAPTURE_SITE_INFO!$B$3:$U$501,3,FALSE),"")</f>
        <v/>
      </c>
      <c r="Y367" s="189" t="str">
        <f>IFERROR(VLOOKUP($V367,CAPTURE_SITE_INFO!$B$3:$U$501,4,FALSE),"")</f>
        <v/>
      </c>
      <c r="Z367" s="1" t="str">
        <f>IFERROR(VLOOKUP($V367,CAPTURE_SITE_INFO!$B$3:$U$501,5,FALSE),"")</f>
        <v/>
      </c>
      <c r="AA367" s="1" t="str">
        <f>IFERROR(VLOOKUP($V367,CAPTURE_SITE_INFO!$B$3:$U$501,6,FALSE),"")</f>
        <v/>
      </c>
      <c r="AB367" s="1" t="str">
        <f>IFERROR(VLOOKUP($V367,CAPTURE_SITE_INFO!$B$3:$U$501,7,FALSE),"")</f>
        <v/>
      </c>
      <c r="AC367" s="1" t="str">
        <f>IFERROR(VLOOKUP($V367,CAPTURE_SITE_INFO!$B$3:$U$501,8,FALSE),"")</f>
        <v/>
      </c>
      <c r="AD367" s="16" t="str">
        <f>IFERROR(VLOOKUP($V367,CAPTURE_SITE_INFO!$B$3:$U$501,9,FALSE),"")</f>
        <v/>
      </c>
      <c r="AE367" s="16" t="str">
        <f>IFERROR(VLOOKUP($V367,CAPTURE_SITE_INFO!$B$3:$U$501,10,FALSE),"")</f>
        <v/>
      </c>
      <c r="AF367" s="190" t="str">
        <f>IFERROR(VLOOKUP($V367,CAPTURE_SITE_INFO!$B$3:$U$501,11,FALSE),"")</f>
        <v/>
      </c>
      <c r="AG367" s="190" t="str">
        <f>IFERROR(VLOOKUP($V367,CAPTURE_SITE_INFO!$B$3:$U$501,12,FALSE),"")</f>
        <v/>
      </c>
      <c r="AH367" s="1" t="str">
        <f>IFERROR(VLOOKUP($V367,CAPTURE_SITE_INFO!$B$3:$U$501,13,FALSE),"")</f>
        <v/>
      </c>
      <c r="AI367" s="1" t="str">
        <f>IFERROR(VLOOKUP($V367,CAPTURE_SITE_INFO!$B$3:$U$501,14,FALSE),"")</f>
        <v/>
      </c>
      <c r="AJ367" s="1" t="str">
        <f>IFERROR(VLOOKUP($V367,CAPTURE_SITE_INFO!$B$3:$U$501,15,FALSE),"")</f>
        <v/>
      </c>
      <c r="AK367" s="1" t="str">
        <f>IFERROR(VLOOKUP($V367,CAPTURE_SITE_INFO!$B$3:$U$501,16,FALSE),"")</f>
        <v/>
      </c>
      <c r="AL367" s="1" t="str">
        <f>IFERROR(VLOOKUP($V367,CAPTURE_SITE_INFO!$B$3:$U$501,17,FALSE),"")</f>
        <v/>
      </c>
      <c r="AM367" s="1" t="str">
        <f>IFERROR(VLOOKUP($V367,CAPTURE_SITE_INFO!$B$3:$U$501,18,FALSE),"")</f>
        <v/>
      </c>
      <c r="AN367" s="1" t="str">
        <f>IFERROR(VLOOKUP($V367,CAPTURE_SITE_INFO!$B$3:$U$501,19,FALSE),"")</f>
        <v/>
      </c>
      <c r="AO367" s="1" t="str">
        <f>IFERROR(VLOOKUP($V367,CAPTURE_SITE_INFO!$B$3:$U$501,20,FALSE),"")</f>
        <v/>
      </c>
      <c r="AP367" s="1" t="str">
        <f>IFERROR(VLOOKUP($V367,CAPTURE_SITE_INFO!$B$3:$V$501,21,FALSE),"")</f>
        <v/>
      </c>
    </row>
    <row r="368" spans="1:42" x14ac:dyDescent="0.25">
      <c r="A368" s="1" t="str">
        <f t="shared" si="10"/>
        <v/>
      </c>
      <c r="B368" s="1" t="str">
        <f>IF(CAPTURE_DATA!O369="NOBATS___","NOBATS",IF(CAPTURE_DATA!O369="___","",CAPTURE_DATA!O369))</f>
        <v/>
      </c>
      <c r="C368" s="1" t="str">
        <f t="shared" si="11"/>
        <v/>
      </c>
      <c r="D368" s="1" t="str">
        <f>IF(CAPTURE_DATA!Q369 = 0,"",CAPTURE_DATA!Q369)</f>
        <v/>
      </c>
      <c r="E368" s="1" t="str">
        <f>IF(CAPTURE_DATA!R369 = 0,"",CAPTURE_DATA!R369)</f>
        <v/>
      </c>
      <c r="F368" s="1" t="str">
        <f>IF(CAPTURE_DATA!S369 = 0,"",CAPTURE_DATA!S369)</f>
        <v/>
      </c>
      <c r="G368" s="1" t="str">
        <f>IF(CAPTURE_DATA!T369=0,"",CAPTURE_DATA!T369)</f>
        <v/>
      </c>
      <c r="H368" s="1" t="str">
        <f>IF(CAPTURE_DATA!U369=0,"",CAPTURE_DATA!U369)</f>
        <v/>
      </c>
      <c r="I368" s="1" t="str">
        <f>IF(CAPTURE_DATA!V369=0,"",CAPTURE_DATA!V369)</f>
        <v/>
      </c>
      <c r="J368" s="1" t="str">
        <f>IF(CAPTURE_DATA!W369=0,"",CAPTURE_DATA!W369)</f>
        <v/>
      </c>
      <c r="K368" s="1" t="str">
        <f>IF(CAPTURE_DATA!X369="","",CAPTURE_DATA!X369)</f>
        <v/>
      </c>
      <c r="L368" s="1" t="str">
        <f>IF(CAPTURE_DATA!Y369="","",CAPTURE_DATA!Y369)</f>
        <v/>
      </c>
      <c r="M368" s="1" t="str">
        <f>IF(CAPTURE_DATA!Z369="","",CAPTURE_DATA!Z369)</f>
        <v/>
      </c>
      <c r="N368" s="1" t="str">
        <f>IF(CAPTURE_DATA!AA369=0,"",CAPTURE_DATA!AA369)</f>
        <v/>
      </c>
      <c r="O368" s="1" t="str">
        <f>IF(CAPTURE_DATA!AB369=0,"",CAPTURE_DATA!AB369)</f>
        <v/>
      </c>
      <c r="P368" s="1" t="str">
        <f>IF(CAPTURE_DATA!AC369="-","",CAPTURE_DATA!AC369)</f>
        <v/>
      </c>
      <c r="Q368" s="1" t="str">
        <f>IF(CAPTURE_DATA!AD369=0,"",CAPTURE_DATA!AD369)</f>
        <v/>
      </c>
      <c r="R368" s="1" t="str">
        <f>IF(CAPTURE_DATA!AE369=0,"",CAPTURE_DATA!AE369)</f>
        <v/>
      </c>
      <c r="S368" s="1" t="str">
        <f>IF(CAPTURE_DATA!AF369=0,"",CAPTURE_DATA!AF369)</f>
        <v/>
      </c>
      <c r="T368" s="16" t="str">
        <f>IF(B368="","",IF(B368="NBAT","",CAPTURE_DATA!A369))</f>
        <v/>
      </c>
      <c r="U368" s="1" t="str">
        <f>IF(CAPTURE_DATA!AG369=0,"",CAPTURE_DATA!AG369)</f>
        <v/>
      </c>
      <c r="V368" s="1" t="str">
        <f>IF(CAPTURE_DATA!AH369=0,"",CAPTURE_DATA!AH369)</f>
        <v/>
      </c>
      <c r="W368" s="1" t="str">
        <f>IFERROR(VLOOKUP(V368,CAPTURE_SITE_INFO!$B$3:$U$501,2,FALSE),"")</f>
        <v/>
      </c>
      <c r="X368" s="1" t="str">
        <f>IFERROR(VLOOKUP($V368,CAPTURE_SITE_INFO!$B$3:$U$501,3,FALSE),"")</f>
        <v/>
      </c>
      <c r="Y368" s="189" t="str">
        <f>IFERROR(VLOOKUP($V368,CAPTURE_SITE_INFO!$B$3:$U$501,4,FALSE),"")</f>
        <v/>
      </c>
      <c r="Z368" s="1" t="str">
        <f>IFERROR(VLOOKUP($V368,CAPTURE_SITE_INFO!$B$3:$U$501,5,FALSE),"")</f>
        <v/>
      </c>
      <c r="AA368" s="1" t="str">
        <f>IFERROR(VLOOKUP($V368,CAPTURE_SITE_INFO!$B$3:$U$501,6,FALSE),"")</f>
        <v/>
      </c>
      <c r="AB368" s="1" t="str">
        <f>IFERROR(VLOOKUP($V368,CAPTURE_SITE_INFO!$B$3:$U$501,7,FALSE),"")</f>
        <v/>
      </c>
      <c r="AC368" s="1" t="str">
        <f>IFERROR(VLOOKUP($V368,CAPTURE_SITE_INFO!$B$3:$U$501,8,FALSE),"")</f>
        <v/>
      </c>
      <c r="AD368" s="16" t="str">
        <f>IFERROR(VLOOKUP($V368,CAPTURE_SITE_INFO!$B$3:$U$501,9,FALSE),"")</f>
        <v/>
      </c>
      <c r="AE368" s="16" t="str">
        <f>IFERROR(VLOOKUP($V368,CAPTURE_SITE_INFO!$B$3:$U$501,10,FALSE),"")</f>
        <v/>
      </c>
      <c r="AF368" s="190" t="str">
        <f>IFERROR(VLOOKUP($V368,CAPTURE_SITE_INFO!$B$3:$U$501,11,FALSE),"")</f>
        <v/>
      </c>
      <c r="AG368" s="190" t="str">
        <f>IFERROR(VLOOKUP($V368,CAPTURE_SITE_INFO!$B$3:$U$501,12,FALSE),"")</f>
        <v/>
      </c>
      <c r="AH368" s="1" t="str">
        <f>IFERROR(VLOOKUP($V368,CAPTURE_SITE_INFO!$B$3:$U$501,13,FALSE),"")</f>
        <v/>
      </c>
      <c r="AI368" s="1" t="str">
        <f>IFERROR(VLOOKUP($V368,CAPTURE_SITE_INFO!$B$3:$U$501,14,FALSE),"")</f>
        <v/>
      </c>
      <c r="AJ368" s="1" t="str">
        <f>IFERROR(VLOOKUP($V368,CAPTURE_SITE_INFO!$B$3:$U$501,15,FALSE),"")</f>
        <v/>
      </c>
      <c r="AK368" s="1" t="str">
        <f>IFERROR(VLOOKUP($V368,CAPTURE_SITE_INFO!$B$3:$U$501,16,FALSE),"")</f>
        <v/>
      </c>
      <c r="AL368" s="1" t="str">
        <f>IFERROR(VLOOKUP($V368,CAPTURE_SITE_INFO!$B$3:$U$501,17,FALSE),"")</f>
        <v/>
      </c>
      <c r="AM368" s="1" t="str">
        <f>IFERROR(VLOOKUP($V368,CAPTURE_SITE_INFO!$B$3:$U$501,18,FALSE),"")</f>
        <v/>
      </c>
      <c r="AN368" s="1" t="str">
        <f>IFERROR(VLOOKUP($V368,CAPTURE_SITE_INFO!$B$3:$U$501,19,FALSE),"")</f>
        <v/>
      </c>
      <c r="AO368" s="1" t="str">
        <f>IFERROR(VLOOKUP($V368,CAPTURE_SITE_INFO!$B$3:$U$501,20,FALSE),"")</f>
        <v/>
      </c>
      <c r="AP368" s="1" t="str">
        <f>IFERROR(VLOOKUP($V368,CAPTURE_SITE_INFO!$B$3:$V$501,21,FALSE),"")</f>
        <v/>
      </c>
    </row>
    <row r="369" spans="1:42" x14ac:dyDescent="0.25">
      <c r="A369" s="1" t="str">
        <f t="shared" si="10"/>
        <v/>
      </c>
      <c r="B369" s="1" t="str">
        <f>IF(CAPTURE_DATA!O370="NOBATS___","NOBATS",IF(CAPTURE_DATA!O370="___","",CAPTURE_DATA!O370))</f>
        <v/>
      </c>
      <c r="C369" s="1" t="str">
        <f t="shared" si="11"/>
        <v/>
      </c>
      <c r="D369" s="1" t="str">
        <f>IF(CAPTURE_DATA!Q370 = 0,"",CAPTURE_DATA!Q370)</f>
        <v/>
      </c>
      <c r="E369" s="1" t="str">
        <f>IF(CAPTURE_DATA!R370 = 0,"",CAPTURE_DATA!R370)</f>
        <v/>
      </c>
      <c r="F369" s="1" t="str">
        <f>IF(CAPTURE_DATA!S370 = 0,"",CAPTURE_DATA!S370)</f>
        <v/>
      </c>
      <c r="G369" s="1" t="str">
        <f>IF(CAPTURE_DATA!T370=0,"",CAPTURE_DATA!T370)</f>
        <v/>
      </c>
      <c r="H369" s="1" t="str">
        <f>IF(CAPTURE_DATA!U370=0,"",CAPTURE_DATA!U370)</f>
        <v/>
      </c>
      <c r="I369" s="1" t="str">
        <f>IF(CAPTURE_DATA!V370=0,"",CAPTURE_DATA!V370)</f>
        <v/>
      </c>
      <c r="J369" s="1" t="str">
        <f>IF(CAPTURE_DATA!W370=0,"",CAPTURE_DATA!W370)</f>
        <v/>
      </c>
      <c r="K369" s="1" t="str">
        <f>IF(CAPTURE_DATA!X370="","",CAPTURE_DATA!X370)</f>
        <v/>
      </c>
      <c r="L369" s="1" t="str">
        <f>IF(CAPTURE_DATA!Y370="","",CAPTURE_DATA!Y370)</f>
        <v/>
      </c>
      <c r="M369" s="1" t="str">
        <f>IF(CAPTURE_DATA!Z370="","",CAPTURE_DATA!Z370)</f>
        <v/>
      </c>
      <c r="N369" s="1" t="str">
        <f>IF(CAPTURE_DATA!AA370=0,"",CAPTURE_DATA!AA370)</f>
        <v/>
      </c>
      <c r="O369" s="1" t="str">
        <f>IF(CAPTURE_DATA!AB370=0,"",CAPTURE_DATA!AB370)</f>
        <v/>
      </c>
      <c r="P369" s="1" t="str">
        <f>IF(CAPTURE_DATA!AC370="-","",CAPTURE_DATA!AC370)</f>
        <v/>
      </c>
      <c r="Q369" s="1" t="str">
        <f>IF(CAPTURE_DATA!AD370=0,"",CAPTURE_DATA!AD370)</f>
        <v/>
      </c>
      <c r="R369" s="1" t="str">
        <f>IF(CAPTURE_DATA!AE370=0,"",CAPTURE_DATA!AE370)</f>
        <v/>
      </c>
      <c r="S369" s="1" t="str">
        <f>IF(CAPTURE_DATA!AF370=0,"",CAPTURE_DATA!AF370)</f>
        <v/>
      </c>
      <c r="T369" s="16" t="str">
        <f>IF(B369="","",IF(B369="NBAT","",CAPTURE_DATA!A370))</f>
        <v/>
      </c>
      <c r="U369" s="1" t="str">
        <f>IF(CAPTURE_DATA!AG370=0,"",CAPTURE_DATA!AG370)</f>
        <v/>
      </c>
      <c r="V369" s="1" t="str">
        <f>IF(CAPTURE_DATA!AH370=0,"",CAPTURE_DATA!AH370)</f>
        <v/>
      </c>
      <c r="W369" s="1" t="str">
        <f>IFERROR(VLOOKUP(V369,CAPTURE_SITE_INFO!$B$3:$U$501,2,FALSE),"")</f>
        <v/>
      </c>
      <c r="X369" s="1" t="str">
        <f>IFERROR(VLOOKUP($V369,CAPTURE_SITE_INFO!$B$3:$U$501,3,FALSE),"")</f>
        <v/>
      </c>
      <c r="Y369" s="189" t="str">
        <f>IFERROR(VLOOKUP($V369,CAPTURE_SITE_INFO!$B$3:$U$501,4,FALSE),"")</f>
        <v/>
      </c>
      <c r="Z369" s="1" t="str">
        <f>IFERROR(VLOOKUP($V369,CAPTURE_SITE_INFO!$B$3:$U$501,5,FALSE),"")</f>
        <v/>
      </c>
      <c r="AA369" s="1" t="str">
        <f>IFERROR(VLOOKUP($V369,CAPTURE_SITE_INFO!$B$3:$U$501,6,FALSE),"")</f>
        <v/>
      </c>
      <c r="AB369" s="1" t="str">
        <f>IFERROR(VLOOKUP($V369,CAPTURE_SITE_INFO!$B$3:$U$501,7,FALSE),"")</f>
        <v/>
      </c>
      <c r="AC369" s="1" t="str">
        <f>IFERROR(VLOOKUP($V369,CAPTURE_SITE_INFO!$B$3:$U$501,8,FALSE),"")</f>
        <v/>
      </c>
      <c r="AD369" s="16" t="str">
        <f>IFERROR(VLOOKUP($V369,CAPTURE_SITE_INFO!$B$3:$U$501,9,FALSE),"")</f>
        <v/>
      </c>
      <c r="AE369" s="16" t="str">
        <f>IFERROR(VLOOKUP($V369,CAPTURE_SITE_INFO!$B$3:$U$501,10,FALSE),"")</f>
        <v/>
      </c>
      <c r="AF369" s="190" t="str">
        <f>IFERROR(VLOOKUP($V369,CAPTURE_SITE_INFO!$B$3:$U$501,11,FALSE),"")</f>
        <v/>
      </c>
      <c r="AG369" s="190" t="str">
        <f>IFERROR(VLOOKUP($V369,CAPTURE_SITE_INFO!$B$3:$U$501,12,FALSE),"")</f>
        <v/>
      </c>
      <c r="AH369" s="1" t="str">
        <f>IFERROR(VLOOKUP($V369,CAPTURE_SITE_INFO!$B$3:$U$501,13,FALSE),"")</f>
        <v/>
      </c>
      <c r="AI369" s="1" t="str">
        <f>IFERROR(VLOOKUP($V369,CAPTURE_SITE_INFO!$B$3:$U$501,14,FALSE),"")</f>
        <v/>
      </c>
      <c r="AJ369" s="1" t="str">
        <f>IFERROR(VLOOKUP($V369,CAPTURE_SITE_INFO!$B$3:$U$501,15,FALSE),"")</f>
        <v/>
      </c>
      <c r="AK369" s="1" t="str">
        <f>IFERROR(VLOOKUP($V369,CAPTURE_SITE_INFO!$B$3:$U$501,16,FALSE),"")</f>
        <v/>
      </c>
      <c r="AL369" s="1" t="str">
        <f>IFERROR(VLOOKUP($V369,CAPTURE_SITE_INFO!$B$3:$U$501,17,FALSE),"")</f>
        <v/>
      </c>
      <c r="AM369" s="1" t="str">
        <f>IFERROR(VLOOKUP($V369,CAPTURE_SITE_INFO!$B$3:$U$501,18,FALSE),"")</f>
        <v/>
      </c>
      <c r="AN369" s="1" t="str">
        <f>IFERROR(VLOOKUP($V369,CAPTURE_SITE_INFO!$B$3:$U$501,19,FALSE),"")</f>
        <v/>
      </c>
      <c r="AO369" s="1" t="str">
        <f>IFERROR(VLOOKUP($V369,CAPTURE_SITE_INFO!$B$3:$U$501,20,FALSE),"")</f>
        <v/>
      </c>
      <c r="AP369" s="1" t="str">
        <f>IFERROR(VLOOKUP($V369,CAPTURE_SITE_INFO!$B$3:$V$501,21,FALSE),"")</f>
        <v/>
      </c>
    </row>
    <row r="370" spans="1:42" x14ac:dyDescent="0.25">
      <c r="A370" s="1" t="str">
        <f t="shared" si="10"/>
        <v/>
      </c>
      <c r="B370" s="1" t="str">
        <f>IF(CAPTURE_DATA!O371="NOBATS___","NOBATS",IF(CAPTURE_DATA!O371="___","",CAPTURE_DATA!O371))</f>
        <v/>
      </c>
      <c r="C370" s="1" t="str">
        <f t="shared" si="11"/>
        <v/>
      </c>
      <c r="D370" s="1" t="str">
        <f>IF(CAPTURE_DATA!Q371 = 0,"",CAPTURE_DATA!Q371)</f>
        <v/>
      </c>
      <c r="E370" s="1" t="str">
        <f>IF(CAPTURE_DATA!R371 = 0,"",CAPTURE_DATA!R371)</f>
        <v/>
      </c>
      <c r="F370" s="1" t="str">
        <f>IF(CAPTURE_DATA!S371 = 0,"",CAPTURE_DATA!S371)</f>
        <v/>
      </c>
      <c r="G370" s="1" t="str">
        <f>IF(CAPTURE_DATA!T371=0,"",CAPTURE_DATA!T371)</f>
        <v/>
      </c>
      <c r="H370" s="1" t="str">
        <f>IF(CAPTURE_DATA!U371=0,"",CAPTURE_DATA!U371)</f>
        <v/>
      </c>
      <c r="I370" s="1" t="str">
        <f>IF(CAPTURE_DATA!V371=0,"",CAPTURE_DATA!V371)</f>
        <v/>
      </c>
      <c r="J370" s="1" t="str">
        <f>IF(CAPTURE_DATA!W371=0,"",CAPTURE_DATA!W371)</f>
        <v/>
      </c>
      <c r="K370" s="1" t="str">
        <f>IF(CAPTURE_DATA!X371="","",CAPTURE_DATA!X371)</f>
        <v/>
      </c>
      <c r="L370" s="1" t="str">
        <f>IF(CAPTURE_DATA!Y371="","",CAPTURE_DATA!Y371)</f>
        <v/>
      </c>
      <c r="M370" s="1" t="str">
        <f>IF(CAPTURE_DATA!Z371="","",CAPTURE_DATA!Z371)</f>
        <v/>
      </c>
      <c r="N370" s="1" t="str">
        <f>IF(CAPTURE_DATA!AA371=0,"",CAPTURE_DATA!AA371)</f>
        <v/>
      </c>
      <c r="O370" s="1" t="str">
        <f>IF(CAPTURE_DATA!AB371=0,"",CAPTURE_DATA!AB371)</f>
        <v/>
      </c>
      <c r="P370" s="1" t="str">
        <f>IF(CAPTURE_DATA!AC371="-","",CAPTURE_DATA!AC371)</f>
        <v/>
      </c>
      <c r="Q370" s="1" t="str">
        <f>IF(CAPTURE_DATA!AD371=0,"",CAPTURE_DATA!AD371)</f>
        <v/>
      </c>
      <c r="R370" s="1" t="str">
        <f>IF(CAPTURE_DATA!AE371=0,"",CAPTURE_DATA!AE371)</f>
        <v/>
      </c>
      <c r="S370" s="1" t="str">
        <f>IF(CAPTURE_DATA!AF371=0,"",CAPTURE_DATA!AF371)</f>
        <v/>
      </c>
      <c r="T370" s="16" t="str">
        <f>IF(B370="","",IF(B370="NBAT","",CAPTURE_DATA!A371))</f>
        <v/>
      </c>
      <c r="U370" s="1" t="str">
        <f>IF(CAPTURE_DATA!AG371=0,"",CAPTURE_DATA!AG371)</f>
        <v/>
      </c>
      <c r="V370" s="1" t="str">
        <f>IF(CAPTURE_DATA!AH371=0,"",CAPTURE_DATA!AH371)</f>
        <v/>
      </c>
      <c r="W370" s="1" t="str">
        <f>IFERROR(VLOOKUP(V370,CAPTURE_SITE_INFO!$B$3:$U$501,2,FALSE),"")</f>
        <v/>
      </c>
      <c r="X370" s="1" t="str">
        <f>IFERROR(VLOOKUP($V370,CAPTURE_SITE_INFO!$B$3:$U$501,3,FALSE),"")</f>
        <v/>
      </c>
      <c r="Y370" s="189" t="str">
        <f>IFERROR(VLOOKUP($V370,CAPTURE_SITE_INFO!$B$3:$U$501,4,FALSE),"")</f>
        <v/>
      </c>
      <c r="Z370" s="1" t="str">
        <f>IFERROR(VLOOKUP($V370,CAPTURE_SITE_INFO!$B$3:$U$501,5,FALSE),"")</f>
        <v/>
      </c>
      <c r="AA370" s="1" t="str">
        <f>IFERROR(VLOOKUP($V370,CAPTURE_SITE_INFO!$B$3:$U$501,6,FALSE),"")</f>
        <v/>
      </c>
      <c r="AB370" s="1" t="str">
        <f>IFERROR(VLOOKUP($V370,CAPTURE_SITE_INFO!$B$3:$U$501,7,FALSE),"")</f>
        <v/>
      </c>
      <c r="AC370" s="1" t="str">
        <f>IFERROR(VLOOKUP($V370,CAPTURE_SITE_INFO!$B$3:$U$501,8,FALSE),"")</f>
        <v/>
      </c>
      <c r="AD370" s="16" t="str">
        <f>IFERROR(VLOOKUP($V370,CAPTURE_SITE_INFO!$B$3:$U$501,9,FALSE),"")</f>
        <v/>
      </c>
      <c r="AE370" s="16" t="str">
        <f>IFERROR(VLOOKUP($V370,CAPTURE_SITE_INFO!$B$3:$U$501,10,FALSE),"")</f>
        <v/>
      </c>
      <c r="AF370" s="190" t="str">
        <f>IFERROR(VLOOKUP($V370,CAPTURE_SITE_INFO!$B$3:$U$501,11,FALSE),"")</f>
        <v/>
      </c>
      <c r="AG370" s="190" t="str">
        <f>IFERROR(VLOOKUP($V370,CAPTURE_SITE_INFO!$B$3:$U$501,12,FALSE),"")</f>
        <v/>
      </c>
      <c r="AH370" s="1" t="str">
        <f>IFERROR(VLOOKUP($V370,CAPTURE_SITE_INFO!$B$3:$U$501,13,FALSE),"")</f>
        <v/>
      </c>
      <c r="AI370" s="1" t="str">
        <f>IFERROR(VLOOKUP($V370,CAPTURE_SITE_INFO!$B$3:$U$501,14,FALSE),"")</f>
        <v/>
      </c>
      <c r="AJ370" s="1" t="str">
        <f>IFERROR(VLOOKUP($V370,CAPTURE_SITE_INFO!$B$3:$U$501,15,FALSE),"")</f>
        <v/>
      </c>
      <c r="AK370" s="1" t="str">
        <f>IFERROR(VLOOKUP($V370,CAPTURE_SITE_INFO!$B$3:$U$501,16,FALSE),"")</f>
        <v/>
      </c>
      <c r="AL370" s="1" t="str">
        <f>IFERROR(VLOOKUP($V370,CAPTURE_SITE_INFO!$B$3:$U$501,17,FALSE),"")</f>
        <v/>
      </c>
      <c r="AM370" s="1" t="str">
        <f>IFERROR(VLOOKUP($V370,CAPTURE_SITE_INFO!$B$3:$U$501,18,FALSE),"")</f>
        <v/>
      </c>
      <c r="AN370" s="1" t="str">
        <f>IFERROR(VLOOKUP($V370,CAPTURE_SITE_INFO!$B$3:$U$501,19,FALSE),"")</f>
        <v/>
      </c>
      <c r="AO370" s="1" t="str">
        <f>IFERROR(VLOOKUP($V370,CAPTURE_SITE_INFO!$B$3:$U$501,20,FALSE),"")</f>
        <v/>
      </c>
      <c r="AP370" s="1" t="str">
        <f>IFERROR(VLOOKUP($V370,CAPTURE_SITE_INFO!$B$3:$V$501,21,FALSE),"")</f>
        <v/>
      </c>
    </row>
    <row r="371" spans="1:42" x14ac:dyDescent="0.25">
      <c r="A371" s="1" t="str">
        <f t="shared" si="10"/>
        <v/>
      </c>
      <c r="B371" s="1" t="str">
        <f>IF(CAPTURE_DATA!O372="NOBATS___","NOBATS",IF(CAPTURE_DATA!O372="___","",CAPTURE_DATA!O372))</f>
        <v/>
      </c>
      <c r="C371" s="1" t="str">
        <f t="shared" si="11"/>
        <v/>
      </c>
      <c r="D371" s="1" t="str">
        <f>IF(CAPTURE_DATA!Q372 = 0,"",CAPTURE_DATA!Q372)</f>
        <v/>
      </c>
      <c r="E371" s="1" t="str">
        <f>IF(CAPTURE_DATA!R372 = 0,"",CAPTURE_DATA!R372)</f>
        <v/>
      </c>
      <c r="F371" s="1" t="str">
        <f>IF(CAPTURE_DATA!S372 = 0,"",CAPTURE_DATA!S372)</f>
        <v/>
      </c>
      <c r="G371" s="1" t="str">
        <f>IF(CAPTURE_DATA!T372=0,"",CAPTURE_DATA!T372)</f>
        <v/>
      </c>
      <c r="H371" s="1" t="str">
        <f>IF(CAPTURE_DATA!U372=0,"",CAPTURE_DATA!U372)</f>
        <v/>
      </c>
      <c r="I371" s="1" t="str">
        <f>IF(CAPTURE_DATA!V372=0,"",CAPTURE_DATA!V372)</f>
        <v/>
      </c>
      <c r="J371" s="1" t="str">
        <f>IF(CAPTURE_DATA!W372=0,"",CAPTURE_DATA!W372)</f>
        <v/>
      </c>
      <c r="K371" s="1" t="str">
        <f>IF(CAPTURE_DATA!X372="","",CAPTURE_DATA!X372)</f>
        <v/>
      </c>
      <c r="L371" s="1" t="str">
        <f>IF(CAPTURE_DATA!Y372="","",CAPTURE_DATA!Y372)</f>
        <v/>
      </c>
      <c r="M371" s="1" t="str">
        <f>IF(CAPTURE_DATA!Z372="","",CAPTURE_DATA!Z372)</f>
        <v/>
      </c>
      <c r="N371" s="1" t="str">
        <f>IF(CAPTURE_DATA!AA372=0,"",CAPTURE_DATA!AA372)</f>
        <v/>
      </c>
      <c r="O371" s="1" t="str">
        <f>IF(CAPTURE_DATA!AB372=0,"",CAPTURE_DATA!AB372)</f>
        <v/>
      </c>
      <c r="P371" s="1" t="str">
        <f>IF(CAPTURE_DATA!AC372="-","",CAPTURE_DATA!AC372)</f>
        <v/>
      </c>
      <c r="Q371" s="1" t="str">
        <f>IF(CAPTURE_DATA!AD372=0,"",CAPTURE_DATA!AD372)</f>
        <v/>
      </c>
      <c r="R371" s="1" t="str">
        <f>IF(CAPTURE_DATA!AE372=0,"",CAPTURE_DATA!AE372)</f>
        <v/>
      </c>
      <c r="S371" s="1" t="str">
        <f>IF(CAPTURE_DATA!AF372=0,"",CAPTURE_DATA!AF372)</f>
        <v/>
      </c>
      <c r="T371" s="16" t="str">
        <f>IF(B371="","",IF(B371="NBAT","",CAPTURE_DATA!A372))</f>
        <v/>
      </c>
      <c r="U371" s="1" t="str">
        <f>IF(CAPTURE_DATA!AG372=0,"",CAPTURE_DATA!AG372)</f>
        <v/>
      </c>
      <c r="V371" s="1" t="str">
        <f>IF(CAPTURE_DATA!AH372=0,"",CAPTURE_DATA!AH372)</f>
        <v/>
      </c>
      <c r="W371" s="1" t="str">
        <f>IFERROR(VLOOKUP(V371,CAPTURE_SITE_INFO!$B$3:$U$501,2,FALSE),"")</f>
        <v/>
      </c>
      <c r="X371" s="1" t="str">
        <f>IFERROR(VLOOKUP($V371,CAPTURE_SITE_INFO!$B$3:$U$501,3,FALSE),"")</f>
        <v/>
      </c>
      <c r="Y371" s="189" t="str">
        <f>IFERROR(VLOOKUP($V371,CAPTURE_SITE_INFO!$B$3:$U$501,4,FALSE),"")</f>
        <v/>
      </c>
      <c r="Z371" s="1" t="str">
        <f>IFERROR(VLOOKUP($V371,CAPTURE_SITE_INFO!$B$3:$U$501,5,FALSE),"")</f>
        <v/>
      </c>
      <c r="AA371" s="1" t="str">
        <f>IFERROR(VLOOKUP($V371,CAPTURE_SITE_INFO!$B$3:$U$501,6,FALSE),"")</f>
        <v/>
      </c>
      <c r="AB371" s="1" t="str">
        <f>IFERROR(VLOOKUP($V371,CAPTURE_SITE_INFO!$B$3:$U$501,7,FALSE),"")</f>
        <v/>
      </c>
      <c r="AC371" s="1" t="str">
        <f>IFERROR(VLOOKUP($V371,CAPTURE_SITE_INFO!$B$3:$U$501,8,FALSE),"")</f>
        <v/>
      </c>
      <c r="AD371" s="16" t="str">
        <f>IFERROR(VLOOKUP($V371,CAPTURE_SITE_INFO!$B$3:$U$501,9,FALSE),"")</f>
        <v/>
      </c>
      <c r="AE371" s="16" t="str">
        <f>IFERROR(VLOOKUP($V371,CAPTURE_SITE_INFO!$B$3:$U$501,10,FALSE),"")</f>
        <v/>
      </c>
      <c r="AF371" s="190" t="str">
        <f>IFERROR(VLOOKUP($V371,CAPTURE_SITE_INFO!$B$3:$U$501,11,FALSE),"")</f>
        <v/>
      </c>
      <c r="AG371" s="190" t="str">
        <f>IFERROR(VLOOKUP($V371,CAPTURE_SITE_INFO!$B$3:$U$501,12,FALSE),"")</f>
        <v/>
      </c>
      <c r="AH371" s="1" t="str">
        <f>IFERROR(VLOOKUP($V371,CAPTURE_SITE_INFO!$B$3:$U$501,13,FALSE),"")</f>
        <v/>
      </c>
      <c r="AI371" s="1" t="str">
        <f>IFERROR(VLOOKUP($V371,CAPTURE_SITE_INFO!$B$3:$U$501,14,FALSE),"")</f>
        <v/>
      </c>
      <c r="AJ371" s="1" t="str">
        <f>IFERROR(VLOOKUP($V371,CAPTURE_SITE_INFO!$B$3:$U$501,15,FALSE),"")</f>
        <v/>
      </c>
      <c r="AK371" s="1" t="str">
        <f>IFERROR(VLOOKUP($V371,CAPTURE_SITE_INFO!$B$3:$U$501,16,FALSE),"")</f>
        <v/>
      </c>
      <c r="AL371" s="1" t="str">
        <f>IFERROR(VLOOKUP($V371,CAPTURE_SITE_INFO!$B$3:$U$501,17,FALSE),"")</f>
        <v/>
      </c>
      <c r="AM371" s="1" t="str">
        <f>IFERROR(VLOOKUP($V371,CAPTURE_SITE_INFO!$B$3:$U$501,18,FALSE),"")</f>
        <v/>
      </c>
      <c r="AN371" s="1" t="str">
        <f>IFERROR(VLOOKUP($V371,CAPTURE_SITE_INFO!$B$3:$U$501,19,FALSE),"")</f>
        <v/>
      </c>
      <c r="AO371" s="1" t="str">
        <f>IFERROR(VLOOKUP($V371,CAPTURE_SITE_INFO!$B$3:$U$501,20,FALSE),"")</f>
        <v/>
      </c>
      <c r="AP371" s="1" t="str">
        <f>IFERROR(VLOOKUP($V371,CAPTURE_SITE_INFO!$B$3:$V$501,21,FALSE),"")</f>
        <v/>
      </c>
    </row>
    <row r="372" spans="1:42" x14ac:dyDescent="0.25">
      <c r="A372" s="1" t="str">
        <f t="shared" si="10"/>
        <v/>
      </c>
      <c r="B372" s="1" t="str">
        <f>IF(CAPTURE_DATA!O373="NOBATS___","NOBATS",IF(CAPTURE_DATA!O373="___","",CAPTURE_DATA!O373))</f>
        <v/>
      </c>
      <c r="C372" s="1" t="str">
        <f t="shared" si="11"/>
        <v/>
      </c>
      <c r="D372" s="1" t="str">
        <f>IF(CAPTURE_DATA!Q373 = 0,"",CAPTURE_DATA!Q373)</f>
        <v/>
      </c>
      <c r="E372" s="1" t="str">
        <f>IF(CAPTURE_DATA!R373 = 0,"",CAPTURE_DATA!R373)</f>
        <v/>
      </c>
      <c r="F372" s="1" t="str">
        <f>IF(CAPTURE_DATA!S373 = 0,"",CAPTURE_DATA!S373)</f>
        <v/>
      </c>
      <c r="G372" s="1" t="str">
        <f>IF(CAPTURE_DATA!T373=0,"",CAPTURE_DATA!T373)</f>
        <v/>
      </c>
      <c r="H372" s="1" t="str">
        <f>IF(CAPTURE_DATA!U373=0,"",CAPTURE_DATA!U373)</f>
        <v/>
      </c>
      <c r="I372" s="1" t="str">
        <f>IF(CAPTURE_DATA!V373=0,"",CAPTURE_DATA!V373)</f>
        <v/>
      </c>
      <c r="J372" s="1" t="str">
        <f>IF(CAPTURE_DATA!W373=0,"",CAPTURE_DATA!W373)</f>
        <v/>
      </c>
      <c r="K372" s="1" t="str">
        <f>IF(CAPTURE_DATA!X373="","",CAPTURE_DATA!X373)</f>
        <v/>
      </c>
      <c r="L372" s="1" t="str">
        <f>IF(CAPTURE_DATA!Y373="","",CAPTURE_DATA!Y373)</f>
        <v/>
      </c>
      <c r="M372" s="1" t="str">
        <f>IF(CAPTURE_DATA!Z373="","",CAPTURE_DATA!Z373)</f>
        <v/>
      </c>
      <c r="N372" s="1" t="str">
        <f>IF(CAPTURE_DATA!AA373=0,"",CAPTURE_DATA!AA373)</f>
        <v/>
      </c>
      <c r="O372" s="1" t="str">
        <f>IF(CAPTURE_DATA!AB373=0,"",CAPTURE_DATA!AB373)</f>
        <v/>
      </c>
      <c r="P372" s="1" t="str">
        <f>IF(CAPTURE_DATA!AC373="-","",CAPTURE_DATA!AC373)</f>
        <v/>
      </c>
      <c r="Q372" s="1" t="str">
        <f>IF(CAPTURE_DATA!AD373=0,"",CAPTURE_DATA!AD373)</f>
        <v/>
      </c>
      <c r="R372" s="1" t="str">
        <f>IF(CAPTURE_DATA!AE373=0,"",CAPTURE_DATA!AE373)</f>
        <v/>
      </c>
      <c r="S372" s="1" t="str">
        <f>IF(CAPTURE_DATA!AF373=0,"",CAPTURE_DATA!AF373)</f>
        <v/>
      </c>
      <c r="T372" s="16" t="str">
        <f>IF(B372="","",IF(B372="NBAT","",CAPTURE_DATA!A373))</f>
        <v/>
      </c>
      <c r="U372" s="1" t="str">
        <f>IF(CAPTURE_DATA!AG373=0,"",CAPTURE_DATA!AG373)</f>
        <v/>
      </c>
      <c r="V372" s="1" t="str">
        <f>IF(CAPTURE_DATA!AH373=0,"",CAPTURE_DATA!AH373)</f>
        <v/>
      </c>
      <c r="W372" s="1" t="str">
        <f>IFERROR(VLOOKUP(V372,CAPTURE_SITE_INFO!$B$3:$U$501,2,FALSE),"")</f>
        <v/>
      </c>
      <c r="X372" s="1" t="str">
        <f>IFERROR(VLOOKUP($V372,CAPTURE_SITE_INFO!$B$3:$U$501,3,FALSE),"")</f>
        <v/>
      </c>
      <c r="Y372" s="189" t="str">
        <f>IFERROR(VLOOKUP($V372,CAPTURE_SITE_INFO!$B$3:$U$501,4,FALSE),"")</f>
        <v/>
      </c>
      <c r="Z372" s="1" t="str">
        <f>IFERROR(VLOOKUP($V372,CAPTURE_SITE_INFO!$B$3:$U$501,5,FALSE),"")</f>
        <v/>
      </c>
      <c r="AA372" s="1" t="str">
        <f>IFERROR(VLOOKUP($V372,CAPTURE_SITE_INFO!$B$3:$U$501,6,FALSE),"")</f>
        <v/>
      </c>
      <c r="AB372" s="1" t="str">
        <f>IFERROR(VLOOKUP($V372,CAPTURE_SITE_INFO!$B$3:$U$501,7,FALSE),"")</f>
        <v/>
      </c>
      <c r="AC372" s="1" t="str">
        <f>IFERROR(VLOOKUP($V372,CAPTURE_SITE_INFO!$B$3:$U$501,8,FALSE),"")</f>
        <v/>
      </c>
      <c r="AD372" s="16" t="str">
        <f>IFERROR(VLOOKUP($V372,CAPTURE_SITE_INFO!$B$3:$U$501,9,FALSE),"")</f>
        <v/>
      </c>
      <c r="AE372" s="16" t="str">
        <f>IFERROR(VLOOKUP($V372,CAPTURE_SITE_INFO!$B$3:$U$501,10,FALSE),"")</f>
        <v/>
      </c>
      <c r="AF372" s="190" t="str">
        <f>IFERROR(VLOOKUP($V372,CAPTURE_SITE_INFO!$B$3:$U$501,11,FALSE),"")</f>
        <v/>
      </c>
      <c r="AG372" s="190" t="str">
        <f>IFERROR(VLOOKUP($V372,CAPTURE_SITE_INFO!$B$3:$U$501,12,FALSE),"")</f>
        <v/>
      </c>
      <c r="AH372" s="1" t="str">
        <f>IFERROR(VLOOKUP($V372,CAPTURE_SITE_INFO!$B$3:$U$501,13,FALSE),"")</f>
        <v/>
      </c>
      <c r="AI372" s="1" t="str">
        <f>IFERROR(VLOOKUP($V372,CAPTURE_SITE_INFO!$B$3:$U$501,14,FALSE),"")</f>
        <v/>
      </c>
      <c r="AJ372" s="1" t="str">
        <f>IFERROR(VLOOKUP($V372,CAPTURE_SITE_INFO!$B$3:$U$501,15,FALSE),"")</f>
        <v/>
      </c>
      <c r="AK372" s="1" t="str">
        <f>IFERROR(VLOOKUP($V372,CAPTURE_SITE_INFO!$B$3:$U$501,16,FALSE),"")</f>
        <v/>
      </c>
      <c r="AL372" s="1" t="str">
        <f>IFERROR(VLOOKUP($V372,CAPTURE_SITE_INFO!$B$3:$U$501,17,FALSE),"")</f>
        <v/>
      </c>
      <c r="AM372" s="1" t="str">
        <f>IFERROR(VLOOKUP($V372,CAPTURE_SITE_INFO!$B$3:$U$501,18,FALSE),"")</f>
        <v/>
      </c>
      <c r="AN372" s="1" t="str">
        <f>IFERROR(VLOOKUP($V372,CAPTURE_SITE_INFO!$B$3:$U$501,19,FALSE),"")</f>
        <v/>
      </c>
      <c r="AO372" s="1" t="str">
        <f>IFERROR(VLOOKUP($V372,CAPTURE_SITE_INFO!$B$3:$U$501,20,FALSE),"")</f>
        <v/>
      </c>
      <c r="AP372" s="1" t="str">
        <f>IFERROR(VLOOKUP($V372,CAPTURE_SITE_INFO!$B$3:$V$501,21,FALSE),"")</f>
        <v/>
      </c>
    </row>
    <row r="373" spans="1:42" x14ac:dyDescent="0.25">
      <c r="A373" s="1" t="str">
        <f t="shared" si="10"/>
        <v/>
      </c>
      <c r="B373" s="1" t="str">
        <f>IF(CAPTURE_DATA!O374="NOBATS___","NOBATS",IF(CAPTURE_DATA!O374="___","",CAPTURE_DATA!O374))</f>
        <v/>
      </c>
      <c r="C373" s="1" t="str">
        <f t="shared" si="11"/>
        <v/>
      </c>
      <c r="D373" s="1" t="str">
        <f>IF(CAPTURE_DATA!Q374 = 0,"",CAPTURE_DATA!Q374)</f>
        <v/>
      </c>
      <c r="E373" s="1" t="str">
        <f>IF(CAPTURE_DATA!R374 = 0,"",CAPTURE_DATA!R374)</f>
        <v/>
      </c>
      <c r="F373" s="1" t="str">
        <f>IF(CAPTURE_DATA!S374 = 0,"",CAPTURE_DATA!S374)</f>
        <v/>
      </c>
      <c r="G373" s="1" t="str">
        <f>IF(CAPTURE_DATA!T374=0,"",CAPTURE_DATA!T374)</f>
        <v/>
      </c>
      <c r="H373" s="1" t="str">
        <f>IF(CAPTURE_DATA!U374=0,"",CAPTURE_DATA!U374)</f>
        <v/>
      </c>
      <c r="I373" s="1" t="str">
        <f>IF(CAPTURE_DATA!V374=0,"",CAPTURE_DATA!V374)</f>
        <v/>
      </c>
      <c r="J373" s="1" t="str">
        <f>IF(CAPTURE_DATA!W374=0,"",CAPTURE_DATA!W374)</f>
        <v/>
      </c>
      <c r="K373" s="1" t="str">
        <f>IF(CAPTURE_DATA!X374="","",CAPTURE_DATA!X374)</f>
        <v/>
      </c>
      <c r="L373" s="1" t="str">
        <f>IF(CAPTURE_DATA!Y374="","",CAPTURE_DATA!Y374)</f>
        <v/>
      </c>
      <c r="M373" s="1" t="str">
        <f>IF(CAPTURE_DATA!Z374="","",CAPTURE_DATA!Z374)</f>
        <v/>
      </c>
      <c r="N373" s="1" t="str">
        <f>IF(CAPTURE_DATA!AA374=0,"",CAPTURE_DATA!AA374)</f>
        <v/>
      </c>
      <c r="O373" s="1" t="str">
        <f>IF(CAPTURE_DATA!AB374=0,"",CAPTURE_DATA!AB374)</f>
        <v/>
      </c>
      <c r="P373" s="1" t="str">
        <f>IF(CAPTURE_DATA!AC374="-","",CAPTURE_DATA!AC374)</f>
        <v/>
      </c>
      <c r="Q373" s="1" t="str">
        <f>IF(CAPTURE_DATA!AD374=0,"",CAPTURE_DATA!AD374)</f>
        <v/>
      </c>
      <c r="R373" s="1" t="str">
        <f>IF(CAPTURE_DATA!AE374=0,"",CAPTURE_DATA!AE374)</f>
        <v/>
      </c>
      <c r="S373" s="1" t="str">
        <f>IF(CAPTURE_DATA!AF374=0,"",CAPTURE_DATA!AF374)</f>
        <v/>
      </c>
      <c r="T373" s="16" t="str">
        <f>IF(B373="","",IF(B373="NBAT","",CAPTURE_DATA!A374))</f>
        <v/>
      </c>
      <c r="U373" s="1" t="str">
        <f>IF(CAPTURE_DATA!AG374=0,"",CAPTURE_DATA!AG374)</f>
        <v/>
      </c>
      <c r="V373" s="1" t="str">
        <f>IF(CAPTURE_DATA!AH374=0,"",CAPTURE_DATA!AH374)</f>
        <v/>
      </c>
      <c r="W373" s="1" t="str">
        <f>IFERROR(VLOOKUP(V373,CAPTURE_SITE_INFO!$B$3:$U$501,2,FALSE),"")</f>
        <v/>
      </c>
      <c r="X373" s="1" t="str">
        <f>IFERROR(VLOOKUP($V373,CAPTURE_SITE_INFO!$B$3:$U$501,3,FALSE),"")</f>
        <v/>
      </c>
      <c r="Y373" s="189" t="str">
        <f>IFERROR(VLOOKUP($V373,CAPTURE_SITE_INFO!$B$3:$U$501,4,FALSE),"")</f>
        <v/>
      </c>
      <c r="Z373" s="1" t="str">
        <f>IFERROR(VLOOKUP($V373,CAPTURE_SITE_INFO!$B$3:$U$501,5,FALSE),"")</f>
        <v/>
      </c>
      <c r="AA373" s="1" t="str">
        <f>IFERROR(VLOOKUP($V373,CAPTURE_SITE_INFO!$B$3:$U$501,6,FALSE),"")</f>
        <v/>
      </c>
      <c r="AB373" s="1" t="str">
        <f>IFERROR(VLOOKUP($V373,CAPTURE_SITE_INFO!$B$3:$U$501,7,FALSE),"")</f>
        <v/>
      </c>
      <c r="AC373" s="1" t="str">
        <f>IFERROR(VLOOKUP($V373,CAPTURE_SITE_INFO!$B$3:$U$501,8,FALSE),"")</f>
        <v/>
      </c>
      <c r="AD373" s="16" t="str">
        <f>IFERROR(VLOOKUP($V373,CAPTURE_SITE_INFO!$B$3:$U$501,9,FALSE),"")</f>
        <v/>
      </c>
      <c r="AE373" s="16" t="str">
        <f>IFERROR(VLOOKUP($V373,CAPTURE_SITE_INFO!$B$3:$U$501,10,FALSE),"")</f>
        <v/>
      </c>
      <c r="AF373" s="190" t="str">
        <f>IFERROR(VLOOKUP($V373,CAPTURE_SITE_INFO!$B$3:$U$501,11,FALSE),"")</f>
        <v/>
      </c>
      <c r="AG373" s="190" t="str">
        <f>IFERROR(VLOOKUP($V373,CAPTURE_SITE_INFO!$B$3:$U$501,12,FALSE),"")</f>
        <v/>
      </c>
      <c r="AH373" s="1" t="str">
        <f>IFERROR(VLOOKUP($V373,CAPTURE_SITE_INFO!$B$3:$U$501,13,FALSE),"")</f>
        <v/>
      </c>
      <c r="AI373" s="1" t="str">
        <f>IFERROR(VLOOKUP($V373,CAPTURE_SITE_INFO!$B$3:$U$501,14,FALSE),"")</f>
        <v/>
      </c>
      <c r="AJ373" s="1" t="str">
        <f>IFERROR(VLOOKUP($V373,CAPTURE_SITE_INFO!$B$3:$U$501,15,FALSE),"")</f>
        <v/>
      </c>
      <c r="AK373" s="1" t="str">
        <f>IFERROR(VLOOKUP($V373,CAPTURE_SITE_INFO!$B$3:$U$501,16,FALSE),"")</f>
        <v/>
      </c>
      <c r="AL373" s="1" t="str">
        <f>IFERROR(VLOOKUP($V373,CAPTURE_SITE_INFO!$B$3:$U$501,17,FALSE),"")</f>
        <v/>
      </c>
      <c r="AM373" s="1" t="str">
        <f>IFERROR(VLOOKUP($V373,CAPTURE_SITE_INFO!$B$3:$U$501,18,FALSE),"")</f>
        <v/>
      </c>
      <c r="AN373" s="1" t="str">
        <f>IFERROR(VLOOKUP($V373,CAPTURE_SITE_INFO!$B$3:$U$501,19,FALSE),"")</f>
        <v/>
      </c>
      <c r="AO373" s="1" t="str">
        <f>IFERROR(VLOOKUP($V373,CAPTURE_SITE_INFO!$B$3:$U$501,20,FALSE),"")</f>
        <v/>
      </c>
      <c r="AP373" s="1" t="str">
        <f>IFERROR(VLOOKUP($V373,CAPTURE_SITE_INFO!$B$3:$V$501,21,FALSE),"")</f>
        <v/>
      </c>
    </row>
    <row r="374" spans="1:42" x14ac:dyDescent="0.25">
      <c r="A374" s="1" t="str">
        <f t="shared" si="10"/>
        <v/>
      </c>
      <c r="B374" s="1" t="str">
        <f>IF(CAPTURE_DATA!O375="NOBATS___","NOBATS",IF(CAPTURE_DATA!O375="___","",CAPTURE_DATA!O375))</f>
        <v/>
      </c>
      <c r="C374" s="1" t="str">
        <f t="shared" si="11"/>
        <v/>
      </c>
      <c r="D374" s="1" t="str">
        <f>IF(CAPTURE_DATA!Q375 = 0,"",CAPTURE_DATA!Q375)</f>
        <v/>
      </c>
      <c r="E374" s="1" t="str">
        <f>IF(CAPTURE_DATA!R375 = 0,"",CAPTURE_DATA!R375)</f>
        <v/>
      </c>
      <c r="F374" s="1" t="str">
        <f>IF(CAPTURE_DATA!S375 = 0,"",CAPTURE_DATA!S375)</f>
        <v/>
      </c>
      <c r="G374" s="1" t="str">
        <f>IF(CAPTURE_DATA!T375=0,"",CAPTURE_DATA!T375)</f>
        <v/>
      </c>
      <c r="H374" s="1" t="str">
        <f>IF(CAPTURE_DATA!U375=0,"",CAPTURE_DATA!U375)</f>
        <v/>
      </c>
      <c r="I374" s="1" t="str">
        <f>IF(CAPTURE_DATA!V375=0,"",CAPTURE_DATA!V375)</f>
        <v/>
      </c>
      <c r="J374" s="1" t="str">
        <f>IF(CAPTURE_DATA!W375=0,"",CAPTURE_DATA!W375)</f>
        <v/>
      </c>
      <c r="K374" s="1" t="str">
        <f>IF(CAPTURE_DATA!X375="","",CAPTURE_DATA!X375)</f>
        <v/>
      </c>
      <c r="L374" s="1" t="str">
        <f>IF(CAPTURE_DATA!Y375="","",CAPTURE_DATA!Y375)</f>
        <v/>
      </c>
      <c r="M374" s="1" t="str">
        <f>IF(CAPTURE_DATA!Z375="","",CAPTURE_DATA!Z375)</f>
        <v/>
      </c>
      <c r="N374" s="1" t="str">
        <f>IF(CAPTURE_DATA!AA375=0,"",CAPTURE_DATA!AA375)</f>
        <v/>
      </c>
      <c r="O374" s="1" t="str">
        <f>IF(CAPTURE_DATA!AB375=0,"",CAPTURE_DATA!AB375)</f>
        <v/>
      </c>
      <c r="P374" s="1" t="str">
        <f>IF(CAPTURE_DATA!AC375="-","",CAPTURE_DATA!AC375)</f>
        <v/>
      </c>
      <c r="Q374" s="1" t="str">
        <f>IF(CAPTURE_DATA!AD375=0,"",CAPTURE_DATA!AD375)</f>
        <v/>
      </c>
      <c r="R374" s="1" t="str">
        <f>IF(CAPTURE_DATA!AE375=0,"",CAPTURE_DATA!AE375)</f>
        <v/>
      </c>
      <c r="S374" s="1" t="str">
        <f>IF(CAPTURE_DATA!AF375=0,"",CAPTURE_DATA!AF375)</f>
        <v/>
      </c>
      <c r="T374" s="16" t="str">
        <f>IF(B374="","",IF(B374="NBAT","",CAPTURE_DATA!A375))</f>
        <v/>
      </c>
      <c r="U374" s="1" t="str">
        <f>IF(CAPTURE_DATA!AG375=0,"",CAPTURE_DATA!AG375)</f>
        <v/>
      </c>
      <c r="V374" s="1" t="str">
        <f>IF(CAPTURE_DATA!AH375=0,"",CAPTURE_DATA!AH375)</f>
        <v/>
      </c>
      <c r="W374" s="1" t="str">
        <f>IFERROR(VLOOKUP(V374,CAPTURE_SITE_INFO!$B$3:$U$501,2,FALSE),"")</f>
        <v/>
      </c>
      <c r="X374" s="1" t="str">
        <f>IFERROR(VLOOKUP($V374,CAPTURE_SITE_INFO!$B$3:$U$501,3,FALSE),"")</f>
        <v/>
      </c>
      <c r="Y374" s="189" t="str">
        <f>IFERROR(VLOOKUP($V374,CAPTURE_SITE_INFO!$B$3:$U$501,4,FALSE),"")</f>
        <v/>
      </c>
      <c r="Z374" s="1" t="str">
        <f>IFERROR(VLOOKUP($V374,CAPTURE_SITE_INFO!$B$3:$U$501,5,FALSE),"")</f>
        <v/>
      </c>
      <c r="AA374" s="1" t="str">
        <f>IFERROR(VLOOKUP($V374,CAPTURE_SITE_INFO!$B$3:$U$501,6,FALSE),"")</f>
        <v/>
      </c>
      <c r="AB374" s="1" t="str">
        <f>IFERROR(VLOOKUP($V374,CAPTURE_SITE_INFO!$B$3:$U$501,7,FALSE),"")</f>
        <v/>
      </c>
      <c r="AC374" s="1" t="str">
        <f>IFERROR(VLOOKUP($V374,CAPTURE_SITE_INFO!$B$3:$U$501,8,FALSE),"")</f>
        <v/>
      </c>
      <c r="AD374" s="16" t="str">
        <f>IFERROR(VLOOKUP($V374,CAPTURE_SITE_INFO!$B$3:$U$501,9,FALSE),"")</f>
        <v/>
      </c>
      <c r="AE374" s="16" t="str">
        <f>IFERROR(VLOOKUP($V374,CAPTURE_SITE_INFO!$B$3:$U$501,10,FALSE),"")</f>
        <v/>
      </c>
      <c r="AF374" s="190" t="str">
        <f>IFERROR(VLOOKUP($V374,CAPTURE_SITE_INFO!$B$3:$U$501,11,FALSE),"")</f>
        <v/>
      </c>
      <c r="AG374" s="190" t="str">
        <f>IFERROR(VLOOKUP($V374,CAPTURE_SITE_INFO!$B$3:$U$501,12,FALSE),"")</f>
        <v/>
      </c>
      <c r="AH374" s="1" t="str">
        <f>IFERROR(VLOOKUP($V374,CAPTURE_SITE_INFO!$B$3:$U$501,13,FALSE),"")</f>
        <v/>
      </c>
      <c r="AI374" s="1" t="str">
        <f>IFERROR(VLOOKUP($V374,CAPTURE_SITE_INFO!$B$3:$U$501,14,FALSE),"")</f>
        <v/>
      </c>
      <c r="AJ374" s="1" t="str">
        <f>IFERROR(VLOOKUP($V374,CAPTURE_SITE_INFO!$B$3:$U$501,15,FALSE),"")</f>
        <v/>
      </c>
      <c r="AK374" s="1" t="str">
        <f>IFERROR(VLOOKUP($V374,CAPTURE_SITE_INFO!$B$3:$U$501,16,FALSE),"")</f>
        <v/>
      </c>
      <c r="AL374" s="1" t="str">
        <f>IFERROR(VLOOKUP($V374,CAPTURE_SITE_INFO!$B$3:$U$501,17,FALSE),"")</f>
        <v/>
      </c>
      <c r="AM374" s="1" t="str">
        <f>IFERROR(VLOOKUP($V374,CAPTURE_SITE_INFO!$B$3:$U$501,18,FALSE),"")</f>
        <v/>
      </c>
      <c r="AN374" s="1" t="str">
        <f>IFERROR(VLOOKUP($V374,CAPTURE_SITE_INFO!$B$3:$U$501,19,FALSE),"")</f>
        <v/>
      </c>
      <c r="AO374" s="1" t="str">
        <f>IFERROR(VLOOKUP($V374,CAPTURE_SITE_INFO!$B$3:$U$501,20,FALSE),"")</f>
        <v/>
      </c>
      <c r="AP374" s="1" t="str">
        <f>IFERROR(VLOOKUP($V374,CAPTURE_SITE_INFO!$B$3:$V$501,21,FALSE),"")</f>
        <v/>
      </c>
    </row>
    <row r="375" spans="1:42" x14ac:dyDescent="0.25">
      <c r="A375" s="1" t="str">
        <f t="shared" si="10"/>
        <v/>
      </c>
      <c r="B375" s="1" t="str">
        <f>IF(CAPTURE_DATA!O376="NOBATS___","NOBATS",IF(CAPTURE_DATA!O376="___","",CAPTURE_DATA!O376))</f>
        <v/>
      </c>
      <c r="C375" s="1" t="str">
        <f t="shared" si="11"/>
        <v/>
      </c>
      <c r="D375" s="1" t="str">
        <f>IF(CAPTURE_DATA!Q376 = 0,"",CAPTURE_DATA!Q376)</f>
        <v/>
      </c>
      <c r="E375" s="1" t="str">
        <f>IF(CAPTURE_DATA!R376 = 0,"",CAPTURE_DATA!R376)</f>
        <v/>
      </c>
      <c r="F375" s="1" t="str">
        <f>IF(CAPTURE_DATA!S376 = 0,"",CAPTURE_DATA!S376)</f>
        <v/>
      </c>
      <c r="G375" s="1" t="str">
        <f>IF(CAPTURE_DATA!T376=0,"",CAPTURE_DATA!T376)</f>
        <v/>
      </c>
      <c r="H375" s="1" t="str">
        <f>IF(CAPTURE_DATA!U376=0,"",CAPTURE_DATA!U376)</f>
        <v/>
      </c>
      <c r="I375" s="1" t="str">
        <f>IF(CAPTURE_DATA!V376=0,"",CAPTURE_DATA!V376)</f>
        <v/>
      </c>
      <c r="J375" s="1" t="str">
        <f>IF(CAPTURE_DATA!W376=0,"",CAPTURE_DATA!W376)</f>
        <v/>
      </c>
      <c r="K375" s="1" t="str">
        <f>IF(CAPTURE_DATA!X376="","",CAPTURE_DATA!X376)</f>
        <v/>
      </c>
      <c r="L375" s="1" t="str">
        <f>IF(CAPTURE_DATA!Y376="","",CAPTURE_DATA!Y376)</f>
        <v/>
      </c>
      <c r="M375" s="1" t="str">
        <f>IF(CAPTURE_DATA!Z376="","",CAPTURE_DATA!Z376)</f>
        <v/>
      </c>
      <c r="N375" s="1" t="str">
        <f>IF(CAPTURE_DATA!AA376=0,"",CAPTURE_DATA!AA376)</f>
        <v/>
      </c>
      <c r="O375" s="1" t="str">
        <f>IF(CAPTURE_DATA!AB376=0,"",CAPTURE_DATA!AB376)</f>
        <v/>
      </c>
      <c r="P375" s="1" t="str">
        <f>IF(CAPTURE_DATA!AC376="-","",CAPTURE_DATA!AC376)</f>
        <v/>
      </c>
      <c r="Q375" s="1" t="str">
        <f>IF(CAPTURE_DATA!AD376=0,"",CAPTURE_DATA!AD376)</f>
        <v/>
      </c>
      <c r="R375" s="1" t="str">
        <f>IF(CAPTURE_DATA!AE376=0,"",CAPTURE_DATA!AE376)</f>
        <v/>
      </c>
      <c r="S375" s="1" t="str">
        <f>IF(CAPTURE_DATA!AF376=0,"",CAPTURE_DATA!AF376)</f>
        <v/>
      </c>
      <c r="T375" s="16" t="str">
        <f>IF(B375="","",IF(B375="NBAT","",CAPTURE_DATA!A376))</f>
        <v/>
      </c>
      <c r="U375" s="1" t="str">
        <f>IF(CAPTURE_DATA!AG376=0,"",CAPTURE_DATA!AG376)</f>
        <v/>
      </c>
      <c r="V375" s="1" t="str">
        <f>IF(CAPTURE_DATA!AH376=0,"",CAPTURE_DATA!AH376)</f>
        <v/>
      </c>
      <c r="W375" s="1" t="str">
        <f>IFERROR(VLOOKUP(V375,CAPTURE_SITE_INFO!$B$3:$U$501,2,FALSE),"")</f>
        <v/>
      </c>
      <c r="X375" s="1" t="str">
        <f>IFERROR(VLOOKUP($V375,CAPTURE_SITE_INFO!$B$3:$U$501,3,FALSE),"")</f>
        <v/>
      </c>
      <c r="Y375" s="189" t="str">
        <f>IFERROR(VLOOKUP($V375,CAPTURE_SITE_INFO!$B$3:$U$501,4,FALSE),"")</f>
        <v/>
      </c>
      <c r="Z375" s="1" t="str">
        <f>IFERROR(VLOOKUP($V375,CAPTURE_SITE_INFO!$B$3:$U$501,5,FALSE),"")</f>
        <v/>
      </c>
      <c r="AA375" s="1" t="str">
        <f>IFERROR(VLOOKUP($V375,CAPTURE_SITE_INFO!$B$3:$U$501,6,FALSE),"")</f>
        <v/>
      </c>
      <c r="AB375" s="1" t="str">
        <f>IFERROR(VLOOKUP($V375,CAPTURE_SITE_INFO!$B$3:$U$501,7,FALSE),"")</f>
        <v/>
      </c>
      <c r="AC375" s="1" t="str">
        <f>IFERROR(VLOOKUP($V375,CAPTURE_SITE_INFO!$B$3:$U$501,8,FALSE),"")</f>
        <v/>
      </c>
      <c r="AD375" s="16" t="str">
        <f>IFERROR(VLOOKUP($V375,CAPTURE_SITE_INFO!$B$3:$U$501,9,FALSE),"")</f>
        <v/>
      </c>
      <c r="AE375" s="16" t="str">
        <f>IFERROR(VLOOKUP($V375,CAPTURE_SITE_INFO!$B$3:$U$501,10,FALSE),"")</f>
        <v/>
      </c>
      <c r="AF375" s="190" t="str">
        <f>IFERROR(VLOOKUP($V375,CAPTURE_SITE_INFO!$B$3:$U$501,11,FALSE),"")</f>
        <v/>
      </c>
      <c r="AG375" s="190" t="str">
        <f>IFERROR(VLOOKUP($V375,CAPTURE_SITE_INFO!$B$3:$U$501,12,FALSE),"")</f>
        <v/>
      </c>
      <c r="AH375" s="1" t="str">
        <f>IFERROR(VLOOKUP($V375,CAPTURE_SITE_INFO!$B$3:$U$501,13,FALSE),"")</f>
        <v/>
      </c>
      <c r="AI375" s="1" t="str">
        <f>IFERROR(VLOOKUP($V375,CAPTURE_SITE_INFO!$B$3:$U$501,14,FALSE),"")</f>
        <v/>
      </c>
      <c r="AJ375" s="1" t="str">
        <f>IFERROR(VLOOKUP($V375,CAPTURE_SITE_INFO!$B$3:$U$501,15,FALSE),"")</f>
        <v/>
      </c>
      <c r="AK375" s="1" t="str">
        <f>IFERROR(VLOOKUP($V375,CAPTURE_SITE_INFO!$B$3:$U$501,16,FALSE),"")</f>
        <v/>
      </c>
      <c r="AL375" s="1" t="str">
        <f>IFERROR(VLOOKUP($V375,CAPTURE_SITE_INFO!$B$3:$U$501,17,FALSE),"")</f>
        <v/>
      </c>
      <c r="AM375" s="1" t="str">
        <f>IFERROR(VLOOKUP($V375,CAPTURE_SITE_INFO!$B$3:$U$501,18,FALSE),"")</f>
        <v/>
      </c>
      <c r="AN375" s="1" t="str">
        <f>IFERROR(VLOOKUP($V375,CAPTURE_SITE_INFO!$B$3:$U$501,19,FALSE),"")</f>
        <v/>
      </c>
      <c r="AO375" s="1" t="str">
        <f>IFERROR(VLOOKUP($V375,CAPTURE_SITE_INFO!$B$3:$U$501,20,FALSE),"")</f>
        <v/>
      </c>
      <c r="AP375" s="1" t="str">
        <f>IFERROR(VLOOKUP($V375,CAPTURE_SITE_INFO!$B$3:$V$501,21,FALSE),"")</f>
        <v/>
      </c>
    </row>
    <row r="376" spans="1:42" x14ac:dyDescent="0.25">
      <c r="A376" s="1" t="str">
        <f t="shared" si="10"/>
        <v/>
      </c>
      <c r="B376" s="1" t="str">
        <f>IF(CAPTURE_DATA!O377="NOBATS___","NOBATS",IF(CAPTURE_DATA!O377="___","",CAPTURE_DATA!O377))</f>
        <v/>
      </c>
      <c r="C376" s="1" t="str">
        <f t="shared" si="11"/>
        <v/>
      </c>
      <c r="D376" s="1" t="str">
        <f>IF(CAPTURE_DATA!Q377 = 0,"",CAPTURE_DATA!Q377)</f>
        <v/>
      </c>
      <c r="E376" s="1" t="str">
        <f>IF(CAPTURE_DATA!R377 = 0,"",CAPTURE_DATA!R377)</f>
        <v/>
      </c>
      <c r="F376" s="1" t="str">
        <f>IF(CAPTURE_DATA!S377 = 0,"",CAPTURE_DATA!S377)</f>
        <v/>
      </c>
      <c r="G376" s="1" t="str">
        <f>IF(CAPTURE_DATA!T377=0,"",CAPTURE_DATA!T377)</f>
        <v/>
      </c>
      <c r="H376" s="1" t="str">
        <f>IF(CAPTURE_DATA!U377=0,"",CAPTURE_DATA!U377)</f>
        <v/>
      </c>
      <c r="I376" s="1" t="str">
        <f>IF(CAPTURE_DATA!V377=0,"",CAPTURE_DATA!V377)</f>
        <v/>
      </c>
      <c r="J376" s="1" t="str">
        <f>IF(CAPTURE_DATA!W377=0,"",CAPTURE_DATA!W377)</f>
        <v/>
      </c>
      <c r="K376" s="1" t="str">
        <f>IF(CAPTURE_DATA!X377="","",CAPTURE_DATA!X377)</f>
        <v/>
      </c>
      <c r="L376" s="1" t="str">
        <f>IF(CAPTURE_DATA!Y377="","",CAPTURE_DATA!Y377)</f>
        <v/>
      </c>
      <c r="M376" s="1" t="str">
        <f>IF(CAPTURE_DATA!Z377="","",CAPTURE_DATA!Z377)</f>
        <v/>
      </c>
      <c r="N376" s="1" t="str">
        <f>IF(CAPTURE_DATA!AA377=0,"",CAPTURE_DATA!AA377)</f>
        <v/>
      </c>
      <c r="O376" s="1" t="str">
        <f>IF(CAPTURE_DATA!AB377=0,"",CAPTURE_DATA!AB377)</f>
        <v/>
      </c>
      <c r="P376" s="1" t="str">
        <f>IF(CAPTURE_DATA!AC377="-","",CAPTURE_DATA!AC377)</f>
        <v/>
      </c>
      <c r="Q376" s="1" t="str">
        <f>IF(CAPTURE_DATA!AD377=0,"",CAPTURE_DATA!AD377)</f>
        <v/>
      </c>
      <c r="R376" s="1" t="str">
        <f>IF(CAPTURE_DATA!AE377=0,"",CAPTURE_DATA!AE377)</f>
        <v/>
      </c>
      <c r="S376" s="1" t="str">
        <f>IF(CAPTURE_DATA!AF377=0,"",CAPTURE_DATA!AF377)</f>
        <v/>
      </c>
      <c r="T376" s="16" t="str">
        <f>IF(B376="","",IF(B376="NBAT","",CAPTURE_DATA!A377))</f>
        <v/>
      </c>
      <c r="U376" s="1" t="str">
        <f>IF(CAPTURE_DATA!AG377=0,"",CAPTURE_DATA!AG377)</f>
        <v/>
      </c>
      <c r="V376" s="1" t="str">
        <f>IF(CAPTURE_DATA!AH377=0,"",CAPTURE_DATA!AH377)</f>
        <v/>
      </c>
      <c r="W376" s="1" t="str">
        <f>IFERROR(VLOOKUP(V376,CAPTURE_SITE_INFO!$B$3:$U$501,2,FALSE),"")</f>
        <v/>
      </c>
      <c r="X376" s="1" t="str">
        <f>IFERROR(VLOOKUP($V376,CAPTURE_SITE_INFO!$B$3:$U$501,3,FALSE),"")</f>
        <v/>
      </c>
      <c r="Y376" s="189" t="str">
        <f>IFERROR(VLOOKUP($V376,CAPTURE_SITE_INFO!$B$3:$U$501,4,FALSE),"")</f>
        <v/>
      </c>
      <c r="Z376" s="1" t="str">
        <f>IFERROR(VLOOKUP($V376,CAPTURE_SITE_INFO!$B$3:$U$501,5,FALSE),"")</f>
        <v/>
      </c>
      <c r="AA376" s="1" t="str">
        <f>IFERROR(VLOOKUP($V376,CAPTURE_SITE_INFO!$B$3:$U$501,6,FALSE),"")</f>
        <v/>
      </c>
      <c r="AB376" s="1" t="str">
        <f>IFERROR(VLOOKUP($V376,CAPTURE_SITE_INFO!$B$3:$U$501,7,FALSE),"")</f>
        <v/>
      </c>
      <c r="AC376" s="1" t="str">
        <f>IFERROR(VLOOKUP($V376,CAPTURE_SITE_INFO!$B$3:$U$501,8,FALSE),"")</f>
        <v/>
      </c>
      <c r="AD376" s="16" t="str">
        <f>IFERROR(VLOOKUP($V376,CAPTURE_SITE_INFO!$B$3:$U$501,9,FALSE),"")</f>
        <v/>
      </c>
      <c r="AE376" s="16" t="str">
        <f>IFERROR(VLOOKUP($V376,CAPTURE_SITE_INFO!$B$3:$U$501,10,FALSE),"")</f>
        <v/>
      </c>
      <c r="AF376" s="190" t="str">
        <f>IFERROR(VLOOKUP($V376,CAPTURE_SITE_INFO!$B$3:$U$501,11,FALSE),"")</f>
        <v/>
      </c>
      <c r="AG376" s="190" t="str">
        <f>IFERROR(VLOOKUP($V376,CAPTURE_SITE_INFO!$B$3:$U$501,12,FALSE),"")</f>
        <v/>
      </c>
      <c r="AH376" s="1" t="str">
        <f>IFERROR(VLOOKUP($V376,CAPTURE_SITE_INFO!$B$3:$U$501,13,FALSE),"")</f>
        <v/>
      </c>
      <c r="AI376" s="1" t="str">
        <f>IFERROR(VLOOKUP($V376,CAPTURE_SITE_INFO!$B$3:$U$501,14,FALSE),"")</f>
        <v/>
      </c>
      <c r="AJ376" s="1" t="str">
        <f>IFERROR(VLOOKUP($V376,CAPTURE_SITE_INFO!$B$3:$U$501,15,FALSE),"")</f>
        <v/>
      </c>
      <c r="AK376" s="1" t="str">
        <f>IFERROR(VLOOKUP($V376,CAPTURE_SITE_INFO!$B$3:$U$501,16,FALSE),"")</f>
        <v/>
      </c>
      <c r="AL376" s="1" t="str">
        <f>IFERROR(VLOOKUP($V376,CAPTURE_SITE_INFO!$B$3:$U$501,17,FALSE),"")</f>
        <v/>
      </c>
      <c r="AM376" s="1" t="str">
        <f>IFERROR(VLOOKUP($V376,CAPTURE_SITE_INFO!$B$3:$U$501,18,FALSE),"")</f>
        <v/>
      </c>
      <c r="AN376" s="1" t="str">
        <f>IFERROR(VLOOKUP($V376,CAPTURE_SITE_INFO!$B$3:$U$501,19,FALSE),"")</f>
        <v/>
      </c>
      <c r="AO376" s="1" t="str">
        <f>IFERROR(VLOOKUP($V376,CAPTURE_SITE_INFO!$B$3:$U$501,20,FALSE),"")</f>
        <v/>
      </c>
      <c r="AP376" s="1" t="str">
        <f>IFERROR(VLOOKUP($V376,CAPTURE_SITE_INFO!$B$3:$V$501,21,FALSE),"")</f>
        <v/>
      </c>
    </row>
    <row r="377" spans="1:42" x14ac:dyDescent="0.25">
      <c r="A377" s="1" t="str">
        <f t="shared" si="10"/>
        <v/>
      </c>
      <c r="B377" s="1" t="str">
        <f>IF(CAPTURE_DATA!O378="NOBATS___","NOBATS",IF(CAPTURE_DATA!O378="___","",CAPTURE_DATA!O378))</f>
        <v/>
      </c>
      <c r="C377" s="1" t="str">
        <f t="shared" si="11"/>
        <v/>
      </c>
      <c r="D377" s="1" t="str">
        <f>IF(CAPTURE_DATA!Q378 = 0,"",CAPTURE_DATA!Q378)</f>
        <v/>
      </c>
      <c r="E377" s="1" t="str">
        <f>IF(CAPTURE_DATA!R378 = 0,"",CAPTURE_DATA!R378)</f>
        <v/>
      </c>
      <c r="F377" s="1" t="str">
        <f>IF(CAPTURE_DATA!S378 = 0,"",CAPTURE_DATA!S378)</f>
        <v/>
      </c>
      <c r="G377" s="1" t="str">
        <f>IF(CAPTURE_DATA!T378=0,"",CAPTURE_DATA!T378)</f>
        <v/>
      </c>
      <c r="H377" s="1" t="str">
        <f>IF(CAPTURE_DATA!U378=0,"",CAPTURE_DATA!U378)</f>
        <v/>
      </c>
      <c r="I377" s="1" t="str">
        <f>IF(CAPTURE_DATA!V378=0,"",CAPTURE_DATA!V378)</f>
        <v/>
      </c>
      <c r="J377" s="1" t="str">
        <f>IF(CAPTURE_DATA!W378=0,"",CAPTURE_DATA!W378)</f>
        <v/>
      </c>
      <c r="K377" s="1" t="str">
        <f>IF(CAPTURE_DATA!X378="","",CAPTURE_DATA!X378)</f>
        <v/>
      </c>
      <c r="L377" s="1" t="str">
        <f>IF(CAPTURE_DATA!Y378="","",CAPTURE_DATA!Y378)</f>
        <v/>
      </c>
      <c r="M377" s="1" t="str">
        <f>IF(CAPTURE_DATA!Z378="","",CAPTURE_DATA!Z378)</f>
        <v/>
      </c>
      <c r="N377" s="1" t="str">
        <f>IF(CAPTURE_DATA!AA378=0,"",CAPTURE_DATA!AA378)</f>
        <v/>
      </c>
      <c r="O377" s="1" t="str">
        <f>IF(CAPTURE_DATA!AB378=0,"",CAPTURE_DATA!AB378)</f>
        <v/>
      </c>
      <c r="P377" s="1" t="str">
        <f>IF(CAPTURE_DATA!AC378="-","",CAPTURE_DATA!AC378)</f>
        <v/>
      </c>
      <c r="Q377" s="1" t="str">
        <f>IF(CAPTURE_DATA!AD378=0,"",CAPTURE_DATA!AD378)</f>
        <v/>
      </c>
      <c r="R377" s="1" t="str">
        <f>IF(CAPTURE_DATA!AE378=0,"",CAPTURE_DATA!AE378)</f>
        <v/>
      </c>
      <c r="S377" s="1" t="str">
        <f>IF(CAPTURE_DATA!AF378=0,"",CAPTURE_DATA!AF378)</f>
        <v/>
      </c>
      <c r="T377" s="16" t="str">
        <f>IF(B377="","",IF(B377="NBAT","",CAPTURE_DATA!A378))</f>
        <v/>
      </c>
      <c r="U377" s="1" t="str">
        <f>IF(CAPTURE_DATA!AG378=0,"",CAPTURE_DATA!AG378)</f>
        <v/>
      </c>
      <c r="V377" s="1" t="str">
        <f>IF(CAPTURE_DATA!AH378=0,"",CAPTURE_DATA!AH378)</f>
        <v/>
      </c>
      <c r="W377" s="1" t="str">
        <f>IFERROR(VLOOKUP(V377,CAPTURE_SITE_INFO!$B$3:$U$501,2,FALSE),"")</f>
        <v/>
      </c>
      <c r="X377" s="1" t="str">
        <f>IFERROR(VLOOKUP($V377,CAPTURE_SITE_INFO!$B$3:$U$501,3,FALSE),"")</f>
        <v/>
      </c>
      <c r="Y377" s="189" t="str">
        <f>IFERROR(VLOOKUP($V377,CAPTURE_SITE_INFO!$B$3:$U$501,4,FALSE),"")</f>
        <v/>
      </c>
      <c r="Z377" s="1" t="str">
        <f>IFERROR(VLOOKUP($V377,CAPTURE_SITE_INFO!$B$3:$U$501,5,FALSE),"")</f>
        <v/>
      </c>
      <c r="AA377" s="1" t="str">
        <f>IFERROR(VLOOKUP($V377,CAPTURE_SITE_INFO!$B$3:$U$501,6,FALSE),"")</f>
        <v/>
      </c>
      <c r="AB377" s="1" t="str">
        <f>IFERROR(VLOOKUP($V377,CAPTURE_SITE_INFO!$B$3:$U$501,7,FALSE),"")</f>
        <v/>
      </c>
      <c r="AC377" s="1" t="str">
        <f>IFERROR(VLOOKUP($V377,CAPTURE_SITE_INFO!$B$3:$U$501,8,FALSE),"")</f>
        <v/>
      </c>
      <c r="AD377" s="16" t="str">
        <f>IFERROR(VLOOKUP($V377,CAPTURE_SITE_INFO!$B$3:$U$501,9,FALSE),"")</f>
        <v/>
      </c>
      <c r="AE377" s="16" t="str">
        <f>IFERROR(VLOOKUP($V377,CAPTURE_SITE_INFO!$B$3:$U$501,10,FALSE),"")</f>
        <v/>
      </c>
      <c r="AF377" s="190" t="str">
        <f>IFERROR(VLOOKUP($V377,CAPTURE_SITE_INFO!$B$3:$U$501,11,FALSE),"")</f>
        <v/>
      </c>
      <c r="AG377" s="190" t="str">
        <f>IFERROR(VLOOKUP($V377,CAPTURE_SITE_INFO!$B$3:$U$501,12,FALSE),"")</f>
        <v/>
      </c>
      <c r="AH377" s="1" t="str">
        <f>IFERROR(VLOOKUP($V377,CAPTURE_SITE_INFO!$B$3:$U$501,13,FALSE),"")</f>
        <v/>
      </c>
      <c r="AI377" s="1" t="str">
        <f>IFERROR(VLOOKUP($V377,CAPTURE_SITE_INFO!$B$3:$U$501,14,FALSE),"")</f>
        <v/>
      </c>
      <c r="AJ377" s="1" t="str">
        <f>IFERROR(VLOOKUP($V377,CAPTURE_SITE_INFO!$B$3:$U$501,15,FALSE),"")</f>
        <v/>
      </c>
      <c r="AK377" s="1" t="str">
        <f>IFERROR(VLOOKUP($V377,CAPTURE_SITE_INFO!$B$3:$U$501,16,FALSE),"")</f>
        <v/>
      </c>
      <c r="AL377" s="1" t="str">
        <f>IFERROR(VLOOKUP($V377,CAPTURE_SITE_INFO!$B$3:$U$501,17,FALSE),"")</f>
        <v/>
      </c>
      <c r="AM377" s="1" t="str">
        <f>IFERROR(VLOOKUP($V377,CAPTURE_SITE_INFO!$B$3:$U$501,18,FALSE),"")</f>
        <v/>
      </c>
      <c r="AN377" s="1" t="str">
        <f>IFERROR(VLOOKUP($V377,CAPTURE_SITE_INFO!$B$3:$U$501,19,FALSE),"")</f>
        <v/>
      </c>
      <c r="AO377" s="1" t="str">
        <f>IFERROR(VLOOKUP($V377,CAPTURE_SITE_INFO!$B$3:$U$501,20,FALSE),"")</f>
        <v/>
      </c>
      <c r="AP377" s="1" t="str">
        <f>IFERROR(VLOOKUP($V377,CAPTURE_SITE_INFO!$B$3:$V$501,21,FALSE),"")</f>
        <v/>
      </c>
    </row>
    <row r="378" spans="1:42" x14ac:dyDescent="0.25">
      <c r="A378" s="1" t="str">
        <f t="shared" si="10"/>
        <v/>
      </c>
      <c r="B378" s="1" t="str">
        <f>IF(CAPTURE_DATA!O379="NOBATS___","NOBATS",IF(CAPTURE_DATA!O379="___","",CAPTURE_DATA!O379))</f>
        <v/>
      </c>
      <c r="C378" s="1" t="str">
        <f t="shared" si="11"/>
        <v/>
      </c>
      <c r="D378" s="1" t="str">
        <f>IF(CAPTURE_DATA!Q379 = 0,"",CAPTURE_DATA!Q379)</f>
        <v/>
      </c>
      <c r="E378" s="1" t="str">
        <f>IF(CAPTURE_DATA!R379 = 0,"",CAPTURE_DATA!R379)</f>
        <v/>
      </c>
      <c r="F378" s="1" t="str">
        <f>IF(CAPTURE_DATA!S379 = 0,"",CAPTURE_DATA!S379)</f>
        <v/>
      </c>
      <c r="G378" s="1" t="str">
        <f>IF(CAPTURE_DATA!T379=0,"",CAPTURE_DATA!T379)</f>
        <v/>
      </c>
      <c r="H378" s="1" t="str">
        <f>IF(CAPTURE_DATA!U379=0,"",CAPTURE_DATA!U379)</f>
        <v/>
      </c>
      <c r="I378" s="1" t="str">
        <f>IF(CAPTURE_DATA!V379=0,"",CAPTURE_DATA!V379)</f>
        <v/>
      </c>
      <c r="J378" s="1" t="str">
        <f>IF(CAPTURE_DATA!W379=0,"",CAPTURE_DATA!W379)</f>
        <v/>
      </c>
      <c r="K378" s="1" t="str">
        <f>IF(CAPTURE_DATA!X379="","",CAPTURE_DATA!X379)</f>
        <v/>
      </c>
      <c r="L378" s="1" t="str">
        <f>IF(CAPTURE_DATA!Y379="","",CAPTURE_DATA!Y379)</f>
        <v/>
      </c>
      <c r="M378" s="1" t="str">
        <f>IF(CAPTURE_DATA!Z379="","",CAPTURE_DATA!Z379)</f>
        <v/>
      </c>
      <c r="N378" s="1" t="str">
        <f>IF(CAPTURE_DATA!AA379=0,"",CAPTURE_DATA!AA379)</f>
        <v/>
      </c>
      <c r="O378" s="1" t="str">
        <f>IF(CAPTURE_DATA!AB379=0,"",CAPTURE_DATA!AB379)</f>
        <v/>
      </c>
      <c r="P378" s="1" t="str">
        <f>IF(CAPTURE_DATA!AC379="-","",CAPTURE_DATA!AC379)</f>
        <v/>
      </c>
      <c r="Q378" s="1" t="str">
        <f>IF(CAPTURE_DATA!AD379=0,"",CAPTURE_DATA!AD379)</f>
        <v/>
      </c>
      <c r="R378" s="1" t="str">
        <f>IF(CAPTURE_DATA!AE379=0,"",CAPTURE_DATA!AE379)</f>
        <v/>
      </c>
      <c r="S378" s="1" t="str">
        <f>IF(CAPTURE_DATA!AF379=0,"",CAPTURE_DATA!AF379)</f>
        <v/>
      </c>
      <c r="T378" s="16" t="str">
        <f>IF(B378="","",IF(B378="NBAT","",CAPTURE_DATA!A379))</f>
        <v/>
      </c>
      <c r="U378" s="1" t="str">
        <f>IF(CAPTURE_DATA!AG379=0,"",CAPTURE_DATA!AG379)</f>
        <v/>
      </c>
      <c r="V378" s="1" t="str">
        <f>IF(CAPTURE_DATA!AH379=0,"",CAPTURE_DATA!AH379)</f>
        <v/>
      </c>
      <c r="W378" s="1" t="str">
        <f>IFERROR(VLOOKUP(V378,CAPTURE_SITE_INFO!$B$3:$U$501,2,FALSE),"")</f>
        <v/>
      </c>
      <c r="X378" s="1" t="str">
        <f>IFERROR(VLOOKUP($V378,CAPTURE_SITE_INFO!$B$3:$U$501,3,FALSE),"")</f>
        <v/>
      </c>
      <c r="Y378" s="189" t="str">
        <f>IFERROR(VLOOKUP($V378,CAPTURE_SITE_INFO!$B$3:$U$501,4,FALSE),"")</f>
        <v/>
      </c>
      <c r="Z378" s="1" t="str">
        <f>IFERROR(VLOOKUP($V378,CAPTURE_SITE_INFO!$B$3:$U$501,5,FALSE),"")</f>
        <v/>
      </c>
      <c r="AA378" s="1" t="str">
        <f>IFERROR(VLOOKUP($V378,CAPTURE_SITE_INFO!$B$3:$U$501,6,FALSE),"")</f>
        <v/>
      </c>
      <c r="AB378" s="1" t="str">
        <f>IFERROR(VLOOKUP($V378,CAPTURE_SITE_INFO!$B$3:$U$501,7,FALSE),"")</f>
        <v/>
      </c>
      <c r="AC378" s="1" t="str">
        <f>IFERROR(VLOOKUP($V378,CAPTURE_SITE_INFO!$B$3:$U$501,8,FALSE),"")</f>
        <v/>
      </c>
      <c r="AD378" s="16" t="str">
        <f>IFERROR(VLOOKUP($V378,CAPTURE_SITE_INFO!$B$3:$U$501,9,FALSE),"")</f>
        <v/>
      </c>
      <c r="AE378" s="16" t="str">
        <f>IFERROR(VLOOKUP($V378,CAPTURE_SITE_INFO!$B$3:$U$501,10,FALSE),"")</f>
        <v/>
      </c>
      <c r="AF378" s="190" t="str">
        <f>IFERROR(VLOOKUP($V378,CAPTURE_SITE_INFO!$B$3:$U$501,11,FALSE),"")</f>
        <v/>
      </c>
      <c r="AG378" s="190" t="str">
        <f>IFERROR(VLOOKUP($V378,CAPTURE_SITE_INFO!$B$3:$U$501,12,FALSE),"")</f>
        <v/>
      </c>
      <c r="AH378" s="1" t="str">
        <f>IFERROR(VLOOKUP($V378,CAPTURE_SITE_INFO!$B$3:$U$501,13,FALSE),"")</f>
        <v/>
      </c>
      <c r="AI378" s="1" t="str">
        <f>IFERROR(VLOOKUP($V378,CAPTURE_SITE_INFO!$B$3:$U$501,14,FALSE),"")</f>
        <v/>
      </c>
      <c r="AJ378" s="1" t="str">
        <f>IFERROR(VLOOKUP($V378,CAPTURE_SITE_INFO!$B$3:$U$501,15,FALSE),"")</f>
        <v/>
      </c>
      <c r="AK378" s="1" t="str">
        <f>IFERROR(VLOOKUP($V378,CAPTURE_SITE_INFO!$B$3:$U$501,16,FALSE),"")</f>
        <v/>
      </c>
      <c r="AL378" s="1" t="str">
        <f>IFERROR(VLOOKUP($V378,CAPTURE_SITE_INFO!$B$3:$U$501,17,FALSE),"")</f>
        <v/>
      </c>
      <c r="AM378" s="1" t="str">
        <f>IFERROR(VLOOKUP($V378,CAPTURE_SITE_INFO!$B$3:$U$501,18,FALSE),"")</f>
        <v/>
      </c>
      <c r="AN378" s="1" t="str">
        <f>IFERROR(VLOOKUP($V378,CAPTURE_SITE_INFO!$B$3:$U$501,19,FALSE),"")</f>
        <v/>
      </c>
      <c r="AO378" s="1" t="str">
        <f>IFERROR(VLOOKUP($V378,CAPTURE_SITE_INFO!$B$3:$U$501,20,FALSE),"")</f>
        <v/>
      </c>
      <c r="AP378" s="1" t="str">
        <f>IFERROR(VLOOKUP($V378,CAPTURE_SITE_INFO!$B$3:$V$501,21,FALSE),"")</f>
        <v/>
      </c>
    </row>
    <row r="379" spans="1:42" x14ac:dyDescent="0.25">
      <c r="A379" s="1" t="str">
        <f t="shared" si="10"/>
        <v/>
      </c>
      <c r="B379" s="1" t="str">
        <f>IF(CAPTURE_DATA!O380="NOBATS___","NOBATS",IF(CAPTURE_DATA!O380="___","",CAPTURE_DATA!O380))</f>
        <v/>
      </c>
      <c r="C379" s="1" t="str">
        <f t="shared" si="11"/>
        <v/>
      </c>
      <c r="D379" s="1" t="str">
        <f>IF(CAPTURE_DATA!Q380 = 0,"",CAPTURE_DATA!Q380)</f>
        <v/>
      </c>
      <c r="E379" s="1" t="str">
        <f>IF(CAPTURE_DATA!R380 = 0,"",CAPTURE_DATA!R380)</f>
        <v/>
      </c>
      <c r="F379" s="1" t="str">
        <f>IF(CAPTURE_DATA!S380 = 0,"",CAPTURE_DATA!S380)</f>
        <v/>
      </c>
      <c r="G379" s="1" t="str">
        <f>IF(CAPTURE_DATA!T380=0,"",CAPTURE_DATA!T380)</f>
        <v/>
      </c>
      <c r="H379" s="1" t="str">
        <f>IF(CAPTURE_DATA!U380=0,"",CAPTURE_DATA!U380)</f>
        <v/>
      </c>
      <c r="I379" s="1" t="str">
        <f>IF(CAPTURE_DATA!V380=0,"",CAPTURE_DATA!V380)</f>
        <v/>
      </c>
      <c r="J379" s="1" t="str">
        <f>IF(CAPTURE_DATA!W380=0,"",CAPTURE_DATA!W380)</f>
        <v/>
      </c>
      <c r="K379" s="1" t="str">
        <f>IF(CAPTURE_DATA!X380="","",CAPTURE_DATA!X380)</f>
        <v/>
      </c>
      <c r="L379" s="1" t="str">
        <f>IF(CAPTURE_DATA!Y380="","",CAPTURE_DATA!Y380)</f>
        <v/>
      </c>
      <c r="M379" s="1" t="str">
        <f>IF(CAPTURE_DATA!Z380="","",CAPTURE_DATA!Z380)</f>
        <v/>
      </c>
      <c r="N379" s="1" t="str">
        <f>IF(CAPTURE_DATA!AA380=0,"",CAPTURE_DATA!AA380)</f>
        <v/>
      </c>
      <c r="O379" s="1" t="str">
        <f>IF(CAPTURE_DATA!AB380=0,"",CAPTURE_DATA!AB380)</f>
        <v/>
      </c>
      <c r="P379" s="1" t="str">
        <f>IF(CAPTURE_DATA!AC380="-","",CAPTURE_DATA!AC380)</f>
        <v/>
      </c>
      <c r="Q379" s="1" t="str">
        <f>IF(CAPTURE_DATA!AD380=0,"",CAPTURE_DATA!AD380)</f>
        <v/>
      </c>
      <c r="R379" s="1" t="str">
        <f>IF(CAPTURE_DATA!AE380=0,"",CAPTURE_DATA!AE380)</f>
        <v/>
      </c>
      <c r="S379" s="1" t="str">
        <f>IF(CAPTURE_DATA!AF380=0,"",CAPTURE_DATA!AF380)</f>
        <v/>
      </c>
      <c r="T379" s="16" t="str">
        <f>IF(B379="","",IF(B379="NBAT","",CAPTURE_DATA!A380))</f>
        <v/>
      </c>
      <c r="U379" s="1" t="str">
        <f>IF(CAPTURE_DATA!AG380=0,"",CAPTURE_DATA!AG380)</f>
        <v/>
      </c>
      <c r="V379" s="1" t="str">
        <f>IF(CAPTURE_DATA!AH380=0,"",CAPTURE_DATA!AH380)</f>
        <v/>
      </c>
      <c r="W379" s="1" t="str">
        <f>IFERROR(VLOOKUP(V379,CAPTURE_SITE_INFO!$B$3:$U$501,2,FALSE),"")</f>
        <v/>
      </c>
      <c r="X379" s="1" t="str">
        <f>IFERROR(VLOOKUP($V379,CAPTURE_SITE_INFO!$B$3:$U$501,3,FALSE),"")</f>
        <v/>
      </c>
      <c r="Y379" s="189" t="str">
        <f>IFERROR(VLOOKUP($V379,CAPTURE_SITE_INFO!$B$3:$U$501,4,FALSE),"")</f>
        <v/>
      </c>
      <c r="Z379" s="1" t="str">
        <f>IFERROR(VLOOKUP($V379,CAPTURE_SITE_INFO!$B$3:$U$501,5,FALSE),"")</f>
        <v/>
      </c>
      <c r="AA379" s="1" t="str">
        <f>IFERROR(VLOOKUP($V379,CAPTURE_SITE_INFO!$B$3:$U$501,6,FALSE),"")</f>
        <v/>
      </c>
      <c r="AB379" s="1" t="str">
        <f>IFERROR(VLOOKUP($V379,CAPTURE_SITE_INFO!$B$3:$U$501,7,FALSE),"")</f>
        <v/>
      </c>
      <c r="AC379" s="1" t="str">
        <f>IFERROR(VLOOKUP($V379,CAPTURE_SITE_INFO!$B$3:$U$501,8,FALSE),"")</f>
        <v/>
      </c>
      <c r="AD379" s="16" t="str">
        <f>IFERROR(VLOOKUP($V379,CAPTURE_SITE_INFO!$B$3:$U$501,9,FALSE),"")</f>
        <v/>
      </c>
      <c r="AE379" s="16" t="str">
        <f>IFERROR(VLOOKUP($V379,CAPTURE_SITE_INFO!$B$3:$U$501,10,FALSE),"")</f>
        <v/>
      </c>
      <c r="AF379" s="190" t="str">
        <f>IFERROR(VLOOKUP($V379,CAPTURE_SITE_INFO!$B$3:$U$501,11,FALSE),"")</f>
        <v/>
      </c>
      <c r="AG379" s="190" t="str">
        <f>IFERROR(VLOOKUP($V379,CAPTURE_SITE_INFO!$B$3:$U$501,12,FALSE),"")</f>
        <v/>
      </c>
      <c r="AH379" s="1" t="str">
        <f>IFERROR(VLOOKUP($V379,CAPTURE_SITE_INFO!$B$3:$U$501,13,FALSE),"")</f>
        <v/>
      </c>
      <c r="AI379" s="1" t="str">
        <f>IFERROR(VLOOKUP($V379,CAPTURE_SITE_INFO!$B$3:$U$501,14,FALSE),"")</f>
        <v/>
      </c>
      <c r="AJ379" s="1" t="str">
        <f>IFERROR(VLOOKUP($V379,CAPTURE_SITE_INFO!$B$3:$U$501,15,FALSE),"")</f>
        <v/>
      </c>
      <c r="AK379" s="1" t="str">
        <f>IFERROR(VLOOKUP($V379,CAPTURE_SITE_INFO!$B$3:$U$501,16,FALSE),"")</f>
        <v/>
      </c>
      <c r="AL379" s="1" t="str">
        <f>IFERROR(VLOOKUP($V379,CAPTURE_SITE_INFO!$B$3:$U$501,17,FALSE),"")</f>
        <v/>
      </c>
      <c r="AM379" s="1" t="str">
        <f>IFERROR(VLOOKUP($V379,CAPTURE_SITE_INFO!$B$3:$U$501,18,FALSE),"")</f>
        <v/>
      </c>
      <c r="AN379" s="1" t="str">
        <f>IFERROR(VLOOKUP($V379,CAPTURE_SITE_INFO!$B$3:$U$501,19,FALSE),"")</f>
        <v/>
      </c>
      <c r="AO379" s="1" t="str">
        <f>IFERROR(VLOOKUP($V379,CAPTURE_SITE_INFO!$B$3:$U$501,20,FALSE),"")</f>
        <v/>
      </c>
      <c r="AP379" s="1" t="str">
        <f>IFERROR(VLOOKUP($V379,CAPTURE_SITE_INFO!$B$3:$V$501,21,FALSE),"")</f>
        <v/>
      </c>
    </row>
    <row r="380" spans="1:42" x14ac:dyDescent="0.25">
      <c r="A380" s="1" t="str">
        <f t="shared" si="10"/>
        <v/>
      </c>
      <c r="B380" s="1" t="str">
        <f>IF(CAPTURE_DATA!O381="NOBATS___","NOBATS",IF(CAPTURE_DATA!O381="___","",CAPTURE_DATA!O381))</f>
        <v/>
      </c>
      <c r="C380" s="1" t="str">
        <f t="shared" si="11"/>
        <v/>
      </c>
      <c r="D380" s="1" t="str">
        <f>IF(CAPTURE_DATA!Q381 = 0,"",CAPTURE_DATA!Q381)</f>
        <v/>
      </c>
      <c r="E380" s="1" t="str">
        <f>IF(CAPTURE_DATA!R381 = 0,"",CAPTURE_DATA!R381)</f>
        <v/>
      </c>
      <c r="F380" s="1" t="str">
        <f>IF(CAPTURE_DATA!S381 = 0,"",CAPTURE_DATA!S381)</f>
        <v/>
      </c>
      <c r="G380" s="1" t="str">
        <f>IF(CAPTURE_DATA!T381=0,"",CAPTURE_DATA!T381)</f>
        <v/>
      </c>
      <c r="H380" s="1" t="str">
        <f>IF(CAPTURE_DATA!U381=0,"",CAPTURE_DATA!U381)</f>
        <v/>
      </c>
      <c r="I380" s="1" t="str">
        <f>IF(CAPTURE_DATA!V381=0,"",CAPTURE_DATA!V381)</f>
        <v/>
      </c>
      <c r="J380" s="1" t="str">
        <f>IF(CAPTURE_DATA!W381=0,"",CAPTURE_DATA!W381)</f>
        <v/>
      </c>
      <c r="K380" s="1" t="str">
        <f>IF(CAPTURE_DATA!X381="","",CAPTURE_DATA!X381)</f>
        <v/>
      </c>
      <c r="L380" s="1" t="str">
        <f>IF(CAPTURE_DATA!Y381="","",CAPTURE_DATA!Y381)</f>
        <v/>
      </c>
      <c r="M380" s="1" t="str">
        <f>IF(CAPTURE_DATA!Z381="","",CAPTURE_DATA!Z381)</f>
        <v/>
      </c>
      <c r="N380" s="1" t="str">
        <f>IF(CAPTURE_DATA!AA381=0,"",CAPTURE_DATA!AA381)</f>
        <v/>
      </c>
      <c r="O380" s="1" t="str">
        <f>IF(CAPTURE_DATA!AB381=0,"",CAPTURE_DATA!AB381)</f>
        <v/>
      </c>
      <c r="P380" s="1" t="str">
        <f>IF(CAPTURE_DATA!AC381="-","",CAPTURE_DATA!AC381)</f>
        <v/>
      </c>
      <c r="Q380" s="1" t="str">
        <f>IF(CAPTURE_DATA!AD381=0,"",CAPTURE_DATA!AD381)</f>
        <v/>
      </c>
      <c r="R380" s="1" t="str">
        <f>IF(CAPTURE_DATA!AE381=0,"",CAPTURE_DATA!AE381)</f>
        <v/>
      </c>
      <c r="S380" s="1" t="str">
        <f>IF(CAPTURE_DATA!AF381=0,"",CAPTURE_DATA!AF381)</f>
        <v/>
      </c>
      <c r="T380" s="16" t="str">
        <f>IF(B380="","",IF(B380="NBAT","",CAPTURE_DATA!A381))</f>
        <v/>
      </c>
      <c r="U380" s="1" t="str">
        <f>IF(CAPTURE_DATA!AG381=0,"",CAPTURE_DATA!AG381)</f>
        <v/>
      </c>
      <c r="V380" s="1" t="str">
        <f>IF(CAPTURE_DATA!AH381=0,"",CAPTURE_DATA!AH381)</f>
        <v/>
      </c>
      <c r="W380" s="1" t="str">
        <f>IFERROR(VLOOKUP(V380,CAPTURE_SITE_INFO!$B$3:$U$501,2,FALSE),"")</f>
        <v/>
      </c>
      <c r="X380" s="1" t="str">
        <f>IFERROR(VLOOKUP($V380,CAPTURE_SITE_INFO!$B$3:$U$501,3,FALSE),"")</f>
        <v/>
      </c>
      <c r="Y380" s="189" t="str">
        <f>IFERROR(VLOOKUP($V380,CAPTURE_SITE_INFO!$B$3:$U$501,4,FALSE),"")</f>
        <v/>
      </c>
      <c r="Z380" s="1" t="str">
        <f>IFERROR(VLOOKUP($V380,CAPTURE_SITE_INFO!$B$3:$U$501,5,FALSE),"")</f>
        <v/>
      </c>
      <c r="AA380" s="1" t="str">
        <f>IFERROR(VLOOKUP($V380,CAPTURE_SITE_INFO!$B$3:$U$501,6,FALSE),"")</f>
        <v/>
      </c>
      <c r="AB380" s="1" t="str">
        <f>IFERROR(VLOOKUP($V380,CAPTURE_SITE_INFO!$B$3:$U$501,7,FALSE),"")</f>
        <v/>
      </c>
      <c r="AC380" s="1" t="str">
        <f>IFERROR(VLOOKUP($V380,CAPTURE_SITE_INFO!$B$3:$U$501,8,FALSE),"")</f>
        <v/>
      </c>
      <c r="AD380" s="16" t="str">
        <f>IFERROR(VLOOKUP($V380,CAPTURE_SITE_INFO!$B$3:$U$501,9,FALSE),"")</f>
        <v/>
      </c>
      <c r="AE380" s="16" t="str">
        <f>IFERROR(VLOOKUP($V380,CAPTURE_SITE_INFO!$B$3:$U$501,10,FALSE),"")</f>
        <v/>
      </c>
      <c r="AF380" s="190" t="str">
        <f>IFERROR(VLOOKUP($V380,CAPTURE_SITE_INFO!$B$3:$U$501,11,FALSE),"")</f>
        <v/>
      </c>
      <c r="AG380" s="190" t="str">
        <f>IFERROR(VLOOKUP($V380,CAPTURE_SITE_INFO!$B$3:$U$501,12,FALSE),"")</f>
        <v/>
      </c>
      <c r="AH380" s="1" t="str">
        <f>IFERROR(VLOOKUP($V380,CAPTURE_SITE_INFO!$B$3:$U$501,13,FALSE),"")</f>
        <v/>
      </c>
      <c r="AI380" s="1" t="str">
        <f>IFERROR(VLOOKUP($V380,CAPTURE_SITE_INFO!$B$3:$U$501,14,FALSE),"")</f>
        <v/>
      </c>
      <c r="AJ380" s="1" t="str">
        <f>IFERROR(VLOOKUP($V380,CAPTURE_SITE_INFO!$B$3:$U$501,15,FALSE),"")</f>
        <v/>
      </c>
      <c r="AK380" s="1" t="str">
        <f>IFERROR(VLOOKUP($V380,CAPTURE_SITE_INFO!$B$3:$U$501,16,FALSE),"")</f>
        <v/>
      </c>
      <c r="AL380" s="1" t="str">
        <f>IFERROR(VLOOKUP($V380,CAPTURE_SITE_INFO!$B$3:$U$501,17,FALSE),"")</f>
        <v/>
      </c>
      <c r="AM380" s="1" t="str">
        <f>IFERROR(VLOOKUP($V380,CAPTURE_SITE_INFO!$B$3:$U$501,18,FALSE),"")</f>
        <v/>
      </c>
      <c r="AN380" s="1" t="str">
        <f>IFERROR(VLOOKUP($V380,CAPTURE_SITE_INFO!$B$3:$U$501,19,FALSE),"")</f>
        <v/>
      </c>
      <c r="AO380" s="1" t="str">
        <f>IFERROR(VLOOKUP($V380,CAPTURE_SITE_INFO!$B$3:$U$501,20,FALSE),"")</f>
        <v/>
      </c>
      <c r="AP380" s="1" t="str">
        <f>IFERROR(VLOOKUP($V380,CAPTURE_SITE_INFO!$B$3:$V$501,21,FALSE),"")</f>
        <v/>
      </c>
    </row>
    <row r="381" spans="1:42" x14ac:dyDescent="0.25">
      <c r="A381" s="1" t="str">
        <f t="shared" si="10"/>
        <v/>
      </c>
      <c r="B381" s="1" t="str">
        <f>IF(CAPTURE_DATA!O382="NOBATS___","NOBATS",IF(CAPTURE_DATA!O382="___","",CAPTURE_DATA!O382))</f>
        <v/>
      </c>
      <c r="C381" s="1" t="str">
        <f t="shared" si="11"/>
        <v/>
      </c>
      <c r="D381" s="1" t="str">
        <f>IF(CAPTURE_DATA!Q382 = 0,"",CAPTURE_DATA!Q382)</f>
        <v/>
      </c>
      <c r="E381" s="1" t="str">
        <f>IF(CAPTURE_DATA!R382 = 0,"",CAPTURE_DATA!R382)</f>
        <v/>
      </c>
      <c r="F381" s="1" t="str">
        <f>IF(CAPTURE_DATA!S382 = 0,"",CAPTURE_DATA!S382)</f>
        <v/>
      </c>
      <c r="G381" s="1" t="str">
        <f>IF(CAPTURE_DATA!T382=0,"",CAPTURE_DATA!T382)</f>
        <v/>
      </c>
      <c r="H381" s="1" t="str">
        <f>IF(CAPTURE_DATA!U382=0,"",CAPTURE_DATA!U382)</f>
        <v/>
      </c>
      <c r="I381" s="1" t="str">
        <f>IF(CAPTURE_DATA!V382=0,"",CAPTURE_DATA!V382)</f>
        <v/>
      </c>
      <c r="J381" s="1" t="str">
        <f>IF(CAPTURE_DATA!W382=0,"",CAPTURE_DATA!W382)</f>
        <v/>
      </c>
      <c r="K381" s="1" t="str">
        <f>IF(CAPTURE_DATA!X382="","",CAPTURE_DATA!X382)</f>
        <v/>
      </c>
      <c r="L381" s="1" t="str">
        <f>IF(CAPTURE_DATA!Y382="","",CAPTURE_DATA!Y382)</f>
        <v/>
      </c>
      <c r="M381" s="1" t="str">
        <f>IF(CAPTURE_DATA!Z382="","",CAPTURE_DATA!Z382)</f>
        <v/>
      </c>
      <c r="N381" s="1" t="str">
        <f>IF(CAPTURE_DATA!AA382=0,"",CAPTURE_DATA!AA382)</f>
        <v/>
      </c>
      <c r="O381" s="1" t="str">
        <f>IF(CAPTURE_DATA!AB382=0,"",CAPTURE_DATA!AB382)</f>
        <v/>
      </c>
      <c r="P381" s="1" t="str">
        <f>IF(CAPTURE_DATA!AC382="-","",CAPTURE_DATA!AC382)</f>
        <v/>
      </c>
      <c r="Q381" s="1" t="str">
        <f>IF(CAPTURE_DATA!AD382=0,"",CAPTURE_DATA!AD382)</f>
        <v/>
      </c>
      <c r="R381" s="1" t="str">
        <f>IF(CAPTURE_DATA!AE382=0,"",CAPTURE_DATA!AE382)</f>
        <v/>
      </c>
      <c r="S381" s="1" t="str">
        <f>IF(CAPTURE_DATA!AF382=0,"",CAPTURE_DATA!AF382)</f>
        <v/>
      </c>
      <c r="T381" s="16" t="str">
        <f>IF(B381="","",IF(B381="NBAT","",CAPTURE_DATA!A382))</f>
        <v/>
      </c>
      <c r="U381" s="1" t="str">
        <f>IF(CAPTURE_DATA!AG382=0,"",CAPTURE_DATA!AG382)</f>
        <v/>
      </c>
      <c r="V381" s="1" t="str">
        <f>IF(CAPTURE_DATA!AH382=0,"",CAPTURE_DATA!AH382)</f>
        <v/>
      </c>
      <c r="W381" s="1" t="str">
        <f>IFERROR(VLOOKUP(V381,CAPTURE_SITE_INFO!$B$3:$U$501,2,FALSE),"")</f>
        <v/>
      </c>
      <c r="X381" s="1" t="str">
        <f>IFERROR(VLOOKUP($V381,CAPTURE_SITE_INFO!$B$3:$U$501,3,FALSE),"")</f>
        <v/>
      </c>
      <c r="Y381" s="189" t="str">
        <f>IFERROR(VLOOKUP($V381,CAPTURE_SITE_INFO!$B$3:$U$501,4,FALSE),"")</f>
        <v/>
      </c>
      <c r="Z381" s="1" t="str">
        <f>IFERROR(VLOOKUP($V381,CAPTURE_SITE_INFO!$B$3:$U$501,5,FALSE),"")</f>
        <v/>
      </c>
      <c r="AA381" s="1" t="str">
        <f>IFERROR(VLOOKUP($V381,CAPTURE_SITE_INFO!$B$3:$U$501,6,FALSE),"")</f>
        <v/>
      </c>
      <c r="AB381" s="1" t="str">
        <f>IFERROR(VLOOKUP($V381,CAPTURE_SITE_INFO!$B$3:$U$501,7,FALSE),"")</f>
        <v/>
      </c>
      <c r="AC381" s="1" t="str">
        <f>IFERROR(VLOOKUP($V381,CAPTURE_SITE_INFO!$B$3:$U$501,8,FALSE),"")</f>
        <v/>
      </c>
      <c r="AD381" s="16" t="str">
        <f>IFERROR(VLOOKUP($V381,CAPTURE_SITE_INFO!$B$3:$U$501,9,FALSE),"")</f>
        <v/>
      </c>
      <c r="AE381" s="16" t="str">
        <f>IFERROR(VLOOKUP($V381,CAPTURE_SITE_INFO!$B$3:$U$501,10,FALSE),"")</f>
        <v/>
      </c>
      <c r="AF381" s="190" t="str">
        <f>IFERROR(VLOOKUP($V381,CAPTURE_SITE_INFO!$B$3:$U$501,11,FALSE),"")</f>
        <v/>
      </c>
      <c r="AG381" s="190" t="str">
        <f>IFERROR(VLOOKUP($V381,CAPTURE_SITE_INFO!$B$3:$U$501,12,FALSE),"")</f>
        <v/>
      </c>
      <c r="AH381" s="1" t="str">
        <f>IFERROR(VLOOKUP($V381,CAPTURE_SITE_INFO!$B$3:$U$501,13,FALSE),"")</f>
        <v/>
      </c>
      <c r="AI381" s="1" t="str">
        <f>IFERROR(VLOOKUP($V381,CAPTURE_SITE_INFO!$B$3:$U$501,14,FALSE),"")</f>
        <v/>
      </c>
      <c r="AJ381" s="1" t="str">
        <f>IFERROR(VLOOKUP($V381,CAPTURE_SITE_INFO!$B$3:$U$501,15,FALSE),"")</f>
        <v/>
      </c>
      <c r="AK381" s="1" t="str">
        <f>IFERROR(VLOOKUP($V381,CAPTURE_SITE_INFO!$B$3:$U$501,16,FALSE),"")</f>
        <v/>
      </c>
      <c r="AL381" s="1" t="str">
        <f>IFERROR(VLOOKUP($V381,CAPTURE_SITE_INFO!$B$3:$U$501,17,FALSE),"")</f>
        <v/>
      </c>
      <c r="AM381" s="1" t="str">
        <f>IFERROR(VLOOKUP($V381,CAPTURE_SITE_INFO!$B$3:$U$501,18,FALSE),"")</f>
        <v/>
      </c>
      <c r="AN381" s="1" t="str">
        <f>IFERROR(VLOOKUP($V381,CAPTURE_SITE_INFO!$B$3:$U$501,19,FALSE),"")</f>
        <v/>
      </c>
      <c r="AO381" s="1" t="str">
        <f>IFERROR(VLOOKUP($V381,CAPTURE_SITE_INFO!$B$3:$U$501,20,FALSE),"")</f>
        <v/>
      </c>
      <c r="AP381" s="1" t="str">
        <f>IFERROR(VLOOKUP($V381,CAPTURE_SITE_INFO!$B$3:$V$501,21,FALSE),"")</f>
        <v/>
      </c>
    </row>
    <row r="382" spans="1:42" x14ac:dyDescent="0.25">
      <c r="A382" s="1" t="str">
        <f t="shared" si="10"/>
        <v/>
      </c>
      <c r="B382" s="1" t="str">
        <f>IF(CAPTURE_DATA!O383="NOBATS___","NOBATS",IF(CAPTURE_DATA!O383="___","",CAPTURE_DATA!O383))</f>
        <v/>
      </c>
      <c r="C382" s="1" t="str">
        <f t="shared" si="11"/>
        <v/>
      </c>
      <c r="D382" s="1" t="str">
        <f>IF(CAPTURE_DATA!Q383 = 0,"",CAPTURE_DATA!Q383)</f>
        <v/>
      </c>
      <c r="E382" s="1" t="str">
        <f>IF(CAPTURE_DATA!R383 = 0,"",CAPTURE_DATA!R383)</f>
        <v/>
      </c>
      <c r="F382" s="1" t="str">
        <f>IF(CAPTURE_DATA!S383 = 0,"",CAPTURE_DATA!S383)</f>
        <v/>
      </c>
      <c r="G382" s="1" t="str">
        <f>IF(CAPTURE_DATA!T383=0,"",CAPTURE_DATA!T383)</f>
        <v/>
      </c>
      <c r="H382" s="1" t="str">
        <f>IF(CAPTURE_DATA!U383=0,"",CAPTURE_DATA!U383)</f>
        <v/>
      </c>
      <c r="I382" s="1" t="str">
        <f>IF(CAPTURE_DATA!V383=0,"",CAPTURE_DATA!V383)</f>
        <v/>
      </c>
      <c r="J382" s="1" t="str">
        <f>IF(CAPTURE_DATA!W383=0,"",CAPTURE_DATA!W383)</f>
        <v/>
      </c>
      <c r="K382" s="1" t="str">
        <f>IF(CAPTURE_DATA!X383="","",CAPTURE_DATA!X383)</f>
        <v/>
      </c>
      <c r="L382" s="1" t="str">
        <f>IF(CAPTURE_DATA!Y383="","",CAPTURE_DATA!Y383)</f>
        <v/>
      </c>
      <c r="M382" s="1" t="str">
        <f>IF(CAPTURE_DATA!Z383="","",CAPTURE_DATA!Z383)</f>
        <v/>
      </c>
      <c r="N382" s="1" t="str">
        <f>IF(CAPTURE_DATA!AA383=0,"",CAPTURE_DATA!AA383)</f>
        <v/>
      </c>
      <c r="O382" s="1" t="str">
        <f>IF(CAPTURE_DATA!AB383=0,"",CAPTURE_DATA!AB383)</f>
        <v/>
      </c>
      <c r="P382" s="1" t="str">
        <f>IF(CAPTURE_DATA!AC383="-","",CAPTURE_DATA!AC383)</f>
        <v/>
      </c>
      <c r="Q382" s="1" t="str">
        <f>IF(CAPTURE_DATA!AD383=0,"",CAPTURE_DATA!AD383)</f>
        <v/>
      </c>
      <c r="R382" s="1" t="str">
        <f>IF(CAPTURE_DATA!AE383=0,"",CAPTURE_DATA!AE383)</f>
        <v/>
      </c>
      <c r="S382" s="1" t="str">
        <f>IF(CAPTURE_DATA!AF383=0,"",CAPTURE_DATA!AF383)</f>
        <v/>
      </c>
      <c r="T382" s="16" t="str">
        <f>IF(B382="","",IF(B382="NBAT","",CAPTURE_DATA!A383))</f>
        <v/>
      </c>
      <c r="U382" s="1" t="str">
        <f>IF(CAPTURE_DATA!AG383=0,"",CAPTURE_DATA!AG383)</f>
        <v/>
      </c>
      <c r="V382" s="1" t="str">
        <f>IF(CAPTURE_DATA!AH383=0,"",CAPTURE_DATA!AH383)</f>
        <v/>
      </c>
      <c r="W382" s="1" t="str">
        <f>IFERROR(VLOOKUP(V382,CAPTURE_SITE_INFO!$B$3:$U$501,2,FALSE),"")</f>
        <v/>
      </c>
      <c r="X382" s="1" t="str">
        <f>IFERROR(VLOOKUP($V382,CAPTURE_SITE_INFO!$B$3:$U$501,3,FALSE),"")</f>
        <v/>
      </c>
      <c r="Y382" s="189" t="str">
        <f>IFERROR(VLOOKUP($V382,CAPTURE_SITE_INFO!$B$3:$U$501,4,FALSE),"")</f>
        <v/>
      </c>
      <c r="Z382" s="1" t="str">
        <f>IFERROR(VLOOKUP($V382,CAPTURE_SITE_INFO!$B$3:$U$501,5,FALSE),"")</f>
        <v/>
      </c>
      <c r="AA382" s="1" t="str">
        <f>IFERROR(VLOOKUP($V382,CAPTURE_SITE_INFO!$B$3:$U$501,6,FALSE),"")</f>
        <v/>
      </c>
      <c r="AB382" s="1" t="str">
        <f>IFERROR(VLOOKUP($V382,CAPTURE_SITE_INFO!$B$3:$U$501,7,FALSE),"")</f>
        <v/>
      </c>
      <c r="AC382" s="1" t="str">
        <f>IFERROR(VLOOKUP($V382,CAPTURE_SITE_INFO!$B$3:$U$501,8,FALSE),"")</f>
        <v/>
      </c>
      <c r="AD382" s="16" t="str">
        <f>IFERROR(VLOOKUP($V382,CAPTURE_SITE_INFO!$B$3:$U$501,9,FALSE),"")</f>
        <v/>
      </c>
      <c r="AE382" s="16" t="str">
        <f>IFERROR(VLOOKUP($V382,CAPTURE_SITE_INFO!$B$3:$U$501,10,FALSE),"")</f>
        <v/>
      </c>
      <c r="AF382" s="190" t="str">
        <f>IFERROR(VLOOKUP($V382,CAPTURE_SITE_INFO!$B$3:$U$501,11,FALSE),"")</f>
        <v/>
      </c>
      <c r="AG382" s="190" t="str">
        <f>IFERROR(VLOOKUP($V382,CAPTURE_SITE_INFO!$B$3:$U$501,12,FALSE),"")</f>
        <v/>
      </c>
      <c r="AH382" s="1" t="str">
        <f>IFERROR(VLOOKUP($V382,CAPTURE_SITE_INFO!$B$3:$U$501,13,FALSE),"")</f>
        <v/>
      </c>
      <c r="AI382" s="1" t="str">
        <f>IFERROR(VLOOKUP($V382,CAPTURE_SITE_INFO!$B$3:$U$501,14,FALSE),"")</f>
        <v/>
      </c>
      <c r="AJ382" s="1" t="str">
        <f>IFERROR(VLOOKUP($V382,CAPTURE_SITE_INFO!$B$3:$U$501,15,FALSE),"")</f>
        <v/>
      </c>
      <c r="AK382" s="1" t="str">
        <f>IFERROR(VLOOKUP($V382,CAPTURE_SITE_INFO!$B$3:$U$501,16,FALSE),"")</f>
        <v/>
      </c>
      <c r="AL382" s="1" t="str">
        <f>IFERROR(VLOOKUP($V382,CAPTURE_SITE_INFO!$B$3:$U$501,17,FALSE),"")</f>
        <v/>
      </c>
      <c r="AM382" s="1" t="str">
        <f>IFERROR(VLOOKUP($V382,CAPTURE_SITE_INFO!$B$3:$U$501,18,FALSE),"")</f>
        <v/>
      </c>
      <c r="AN382" s="1" t="str">
        <f>IFERROR(VLOOKUP($V382,CAPTURE_SITE_INFO!$B$3:$U$501,19,FALSE),"")</f>
        <v/>
      </c>
      <c r="AO382" s="1" t="str">
        <f>IFERROR(VLOOKUP($V382,CAPTURE_SITE_INFO!$B$3:$U$501,20,FALSE),"")</f>
        <v/>
      </c>
      <c r="AP382" s="1" t="str">
        <f>IFERROR(VLOOKUP($V382,CAPTURE_SITE_INFO!$B$3:$V$501,21,FALSE),"")</f>
        <v/>
      </c>
    </row>
    <row r="383" spans="1:42" x14ac:dyDescent="0.25">
      <c r="A383" s="1" t="str">
        <f t="shared" si="10"/>
        <v/>
      </c>
      <c r="B383" s="1" t="str">
        <f>IF(CAPTURE_DATA!O384="NOBATS___","NOBATS",IF(CAPTURE_DATA!O384="___","",CAPTURE_DATA!O384))</f>
        <v/>
      </c>
      <c r="C383" s="1" t="str">
        <f t="shared" si="11"/>
        <v/>
      </c>
      <c r="D383" s="1" t="str">
        <f>IF(CAPTURE_DATA!Q384 = 0,"",CAPTURE_DATA!Q384)</f>
        <v/>
      </c>
      <c r="E383" s="1" t="str">
        <f>IF(CAPTURE_DATA!R384 = 0,"",CAPTURE_DATA!R384)</f>
        <v/>
      </c>
      <c r="F383" s="1" t="str">
        <f>IF(CAPTURE_DATA!S384 = 0,"",CAPTURE_DATA!S384)</f>
        <v/>
      </c>
      <c r="G383" s="1" t="str">
        <f>IF(CAPTURE_DATA!T384=0,"",CAPTURE_DATA!T384)</f>
        <v/>
      </c>
      <c r="H383" s="1" t="str">
        <f>IF(CAPTURE_DATA!U384=0,"",CAPTURE_DATA!U384)</f>
        <v/>
      </c>
      <c r="I383" s="1" t="str">
        <f>IF(CAPTURE_DATA!V384=0,"",CAPTURE_DATA!V384)</f>
        <v/>
      </c>
      <c r="J383" s="1" t="str">
        <f>IF(CAPTURE_DATA!W384=0,"",CAPTURE_DATA!W384)</f>
        <v/>
      </c>
      <c r="K383" s="1" t="str">
        <f>IF(CAPTURE_DATA!X384="","",CAPTURE_DATA!X384)</f>
        <v/>
      </c>
      <c r="L383" s="1" t="str">
        <f>IF(CAPTURE_DATA!Y384="","",CAPTURE_DATA!Y384)</f>
        <v/>
      </c>
      <c r="M383" s="1" t="str">
        <f>IF(CAPTURE_DATA!Z384="","",CAPTURE_DATA!Z384)</f>
        <v/>
      </c>
      <c r="N383" s="1" t="str">
        <f>IF(CAPTURE_DATA!AA384=0,"",CAPTURE_DATA!AA384)</f>
        <v/>
      </c>
      <c r="O383" s="1" t="str">
        <f>IF(CAPTURE_DATA!AB384=0,"",CAPTURE_DATA!AB384)</f>
        <v/>
      </c>
      <c r="P383" s="1" t="str">
        <f>IF(CAPTURE_DATA!AC384="-","",CAPTURE_DATA!AC384)</f>
        <v/>
      </c>
      <c r="Q383" s="1" t="str">
        <f>IF(CAPTURE_DATA!AD384=0,"",CAPTURE_DATA!AD384)</f>
        <v/>
      </c>
      <c r="R383" s="1" t="str">
        <f>IF(CAPTURE_DATA!AE384=0,"",CAPTURE_DATA!AE384)</f>
        <v/>
      </c>
      <c r="S383" s="1" t="str">
        <f>IF(CAPTURE_DATA!AF384=0,"",CAPTURE_DATA!AF384)</f>
        <v/>
      </c>
      <c r="T383" s="16" t="str">
        <f>IF(B383="","",IF(B383="NBAT","",CAPTURE_DATA!A384))</f>
        <v/>
      </c>
      <c r="U383" s="1" t="str">
        <f>IF(CAPTURE_DATA!AG384=0,"",CAPTURE_DATA!AG384)</f>
        <v/>
      </c>
      <c r="V383" s="1" t="str">
        <f>IF(CAPTURE_DATA!AH384=0,"",CAPTURE_DATA!AH384)</f>
        <v/>
      </c>
      <c r="W383" s="1" t="str">
        <f>IFERROR(VLOOKUP(V383,CAPTURE_SITE_INFO!$B$3:$U$501,2,FALSE),"")</f>
        <v/>
      </c>
      <c r="X383" s="1" t="str">
        <f>IFERROR(VLOOKUP($V383,CAPTURE_SITE_INFO!$B$3:$U$501,3,FALSE),"")</f>
        <v/>
      </c>
      <c r="Y383" s="189" t="str">
        <f>IFERROR(VLOOKUP($V383,CAPTURE_SITE_INFO!$B$3:$U$501,4,FALSE),"")</f>
        <v/>
      </c>
      <c r="Z383" s="1" t="str">
        <f>IFERROR(VLOOKUP($V383,CAPTURE_SITE_INFO!$B$3:$U$501,5,FALSE),"")</f>
        <v/>
      </c>
      <c r="AA383" s="1" t="str">
        <f>IFERROR(VLOOKUP($V383,CAPTURE_SITE_INFO!$B$3:$U$501,6,FALSE),"")</f>
        <v/>
      </c>
      <c r="AB383" s="1" t="str">
        <f>IFERROR(VLOOKUP($V383,CAPTURE_SITE_INFO!$B$3:$U$501,7,FALSE),"")</f>
        <v/>
      </c>
      <c r="AC383" s="1" t="str">
        <f>IFERROR(VLOOKUP($V383,CAPTURE_SITE_INFO!$B$3:$U$501,8,FALSE),"")</f>
        <v/>
      </c>
      <c r="AD383" s="16" t="str">
        <f>IFERROR(VLOOKUP($V383,CAPTURE_SITE_INFO!$B$3:$U$501,9,FALSE),"")</f>
        <v/>
      </c>
      <c r="AE383" s="16" t="str">
        <f>IFERROR(VLOOKUP($V383,CAPTURE_SITE_INFO!$B$3:$U$501,10,FALSE),"")</f>
        <v/>
      </c>
      <c r="AF383" s="190" t="str">
        <f>IFERROR(VLOOKUP($V383,CAPTURE_SITE_INFO!$B$3:$U$501,11,FALSE),"")</f>
        <v/>
      </c>
      <c r="AG383" s="190" t="str">
        <f>IFERROR(VLOOKUP($V383,CAPTURE_SITE_INFO!$B$3:$U$501,12,FALSE),"")</f>
        <v/>
      </c>
      <c r="AH383" s="1" t="str">
        <f>IFERROR(VLOOKUP($V383,CAPTURE_SITE_INFO!$B$3:$U$501,13,FALSE),"")</f>
        <v/>
      </c>
      <c r="AI383" s="1" t="str">
        <f>IFERROR(VLOOKUP($V383,CAPTURE_SITE_INFO!$B$3:$U$501,14,FALSE),"")</f>
        <v/>
      </c>
      <c r="AJ383" s="1" t="str">
        <f>IFERROR(VLOOKUP($V383,CAPTURE_SITE_INFO!$B$3:$U$501,15,FALSE),"")</f>
        <v/>
      </c>
      <c r="AK383" s="1" t="str">
        <f>IFERROR(VLOOKUP($V383,CAPTURE_SITE_INFO!$B$3:$U$501,16,FALSE),"")</f>
        <v/>
      </c>
      <c r="AL383" s="1" t="str">
        <f>IFERROR(VLOOKUP($V383,CAPTURE_SITE_INFO!$B$3:$U$501,17,FALSE),"")</f>
        <v/>
      </c>
      <c r="AM383" s="1" t="str">
        <f>IFERROR(VLOOKUP($V383,CAPTURE_SITE_INFO!$B$3:$U$501,18,FALSE),"")</f>
        <v/>
      </c>
      <c r="AN383" s="1" t="str">
        <f>IFERROR(VLOOKUP($V383,CAPTURE_SITE_INFO!$B$3:$U$501,19,FALSE),"")</f>
        <v/>
      </c>
      <c r="AO383" s="1" t="str">
        <f>IFERROR(VLOOKUP($V383,CAPTURE_SITE_INFO!$B$3:$U$501,20,FALSE),"")</f>
        <v/>
      </c>
      <c r="AP383" s="1" t="str">
        <f>IFERROR(VLOOKUP($V383,CAPTURE_SITE_INFO!$B$3:$V$501,21,FALSE),"")</f>
        <v/>
      </c>
    </row>
    <row r="384" spans="1:42" x14ac:dyDescent="0.25">
      <c r="A384" s="1" t="str">
        <f t="shared" si="10"/>
        <v/>
      </c>
      <c r="B384" s="1" t="str">
        <f>IF(CAPTURE_DATA!O385="NOBATS___","NOBATS",IF(CAPTURE_DATA!O385="___","",CAPTURE_DATA!O385))</f>
        <v/>
      </c>
      <c r="C384" s="1" t="str">
        <f t="shared" si="11"/>
        <v/>
      </c>
      <c r="D384" s="1" t="str">
        <f>IF(CAPTURE_DATA!Q385 = 0,"",CAPTURE_DATA!Q385)</f>
        <v/>
      </c>
      <c r="E384" s="1" t="str">
        <f>IF(CAPTURE_DATA!R385 = 0,"",CAPTURE_DATA!R385)</f>
        <v/>
      </c>
      <c r="F384" s="1" t="str">
        <f>IF(CAPTURE_DATA!S385 = 0,"",CAPTURE_DATA!S385)</f>
        <v/>
      </c>
      <c r="G384" s="1" t="str">
        <f>IF(CAPTURE_DATA!T385=0,"",CAPTURE_DATA!T385)</f>
        <v/>
      </c>
      <c r="H384" s="1" t="str">
        <f>IF(CAPTURE_DATA!U385=0,"",CAPTURE_DATA!U385)</f>
        <v/>
      </c>
      <c r="I384" s="1" t="str">
        <f>IF(CAPTURE_DATA!V385=0,"",CAPTURE_DATA!V385)</f>
        <v/>
      </c>
      <c r="J384" s="1" t="str">
        <f>IF(CAPTURE_DATA!W385=0,"",CAPTURE_DATA!W385)</f>
        <v/>
      </c>
      <c r="K384" s="1" t="str">
        <f>IF(CAPTURE_DATA!X385="","",CAPTURE_DATA!X385)</f>
        <v/>
      </c>
      <c r="L384" s="1" t="str">
        <f>IF(CAPTURE_DATA!Y385="","",CAPTURE_DATA!Y385)</f>
        <v/>
      </c>
      <c r="M384" s="1" t="str">
        <f>IF(CAPTURE_DATA!Z385="","",CAPTURE_DATA!Z385)</f>
        <v/>
      </c>
      <c r="N384" s="1" t="str">
        <f>IF(CAPTURE_DATA!AA385=0,"",CAPTURE_DATA!AA385)</f>
        <v/>
      </c>
      <c r="O384" s="1" t="str">
        <f>IF(CAPTURE_DATA!AB385=0,"",CAPTURE_DATA!AB385)</f>
        <v/>
      </c>
      <c r="P384" s="1" t="str">
        <f>IF(CAPTURE_DATA!AC385="-","",CAPTURE_DATA!AC385)</f>
        <v/>
      </c>
      <c r="Q384" s="1" t="str">
        <f>IF(CAPTURE_DATA!AD385=0,"",CAPTURE_DATA!AD385)</f>
        <v/>
      </c>
      <c r="R384" s="1" t="str">
        <f>IF(CAPTURE_DATA!AE385=0,"",CAPTURE_DATA!AE385)</f>
        <v/>
      </c>
      <c r="S384" s="1" t="str">
        <f>IF(CAPTURE_DATA!AF385=0,"",CAPTURE_DATA!AF385)</f>
        <v/>
      </c>
      <c r="T384" s="16" t="str">
        <f>IF(B384="","",IF(B384="NBAT","",CAPTURE_DATA!A385))</f>
        <v/>
      </c>
      <c r="U384" s="1" t="str">
        <f>IF(CAPTURE_DATA!AG385=0,"",CAPTURE_DATA!AG385)</f>
        <v/>
      </c>
      <c r="V384" s="1" t="str">
        <f>IF(CAPTURE_DATA!AH385=0,"",CAPTURE_DATA!AH385)</f>
        <v/>
      </c>
      <c r="W384" s="1" t="str">
        <f>IFERROR(VLOOKUP(V384,CAPTURE_SITE_INFO!$B$3:$U$501,2,FALSE),"")</f>
        <v/>
      </c>
      <c r="X384" s="1" t="str">
        <f>IFERROR(VLOOKUP($V384,CAPTURE_SITE_INFO!$B$3:$U$501,3,FALSE),"")</f>
        <v/>
      </c>
      <c r="Y384" s="189" t="str">
        <f>IFERROR(VLOOKUP($V384,CAPTURE_SITE_INFO!$B$3:$U$501,4,FALSE),"")</f>
        <v/>
      </c>
      <c r="Z384" s="1" t="str">
        <f>IFERROR(VLOOKUP($V384,CAPTURE_SITE_INFO!$B$3:$U$501,5,FALSE),"")</f>
        <v/>
      </c>
      <c r="AA384" s="1" t="str">
        <f>IFERROR(VLOOKUP($V384,CAPTURE_SITE_INFO!$B$3:$U$501,6,FALSE),"")</f>
        <v/>
      </c>
      <c r="AB384" s="1" t="str">
        <f>IFERROR(VLOOKUP($V384,CAPTURE_SITE_INFO!$B$3:$U$501,7,FALSE),"")</f>
        <v/>
      </c>
      <c r="AC384" s="1" t="str">
        <f>IFERROR(VLOOKUP($V384,CAPTURE_SITE_INFO!$B$3:$U$501,8,FALSE),"")</f>
        <v/>
      </c>
      <c r="AD384" s="16" t="str">
        <f>IFERROR(VLOOKUP($V384,CAPTURE_SITE_INFO!$B$3:$U$501,9,FALSE),"")</f>
        <v/>
      </c>
      <c r="AE384" s="16" t="str">
        <f>IFERROR(VLOOKUP($V384,CAPTURE_SITE_INFO!$B$3:$U$501,10,FALSE),"")</f>
        <v/>
      </c>
      <c r="AF384" s="190" t="str">
        <f>IFERROR(VLOOKUP($V384,CAPTURE_SITE_INFO!$B$3:$U$501,11,FALSE),"")</f>
        <v/>
      </c>
      <c r="AG384" s="190" t="str">
        <f>IFERROR(VLOOKUP($V384,CAPTURE_SITE_INFO!$B$3:$U$501,12,FALSE),"")</f>
        <v/>
      </c>
      <c r="AH384" s="1" t="str">
        <f>IFERROR(VLOOKUP($V384,CAPTURE_SITE_INFO!$B$3:$U$501,13,FALSE),"")</f>
        <v/>
      </c>
      <c r="AI384" s="1" t="str">
        <f>IFERROR(VLOOKUP($V384,CAPTURE_SITE_INFO!$B$3:$U$501,14,FALSE),"")</f>
        <v/>
      </c>
      <c r="AJ384" s="1" t="str">
        <f>IFERROR(VLOOKUP($V384,CAPTURE_SITE_INFO!$B$3:$U$501,15,FALSE),"")</f>
        <v/>
      </c>
      <c r="AK384" s="1" t="str">
        <f>IFERROR(VLOOKUP($V384,CAPTURE_SITE_INFO!$B$3:$U$501,16,FALSE),"")</f>
        <v/>
      </c>
      <c r="AL384" s="1" t="str">
        <f>IFERROR(VLOOKUP($V384,CAPTURE_SITE_INFO!$B$3:$U$501,17,FALSE),"")</f>
        <v/>
      </c>
      <c r="AM384" s="1" t="str">
        <f>IFERROR(VLOOKUP($V384,CAPTURE_SITE_INFO!$B$3:$U$501,18,FALSE),"")</f>
        <v/>
      </c>
      <c r="AN384" s="1" t="str">
        <f>IFERROR(VLOOKUP($V384,CAPTURE_SITE_INFO!$B$3:$U$501,19,FALSE),"")</f>
        <v/>
      </c>
      <c r="AO384" s="1" t="str">
        <f>IFERROR(VLOOKUP($V384,CAPTURE_SITE_INFO!$B$3:$U$501,20,FALSE),"")</f>
        <v/>
      </c>
      <c r="AP384" s="1" t="str">
        <f>IFERROR(VLOOKUP($V384,CAPTURE_SITE_INFO!$B$3:$V$501,21,FALSE),"")</f>
        <v/>
      </c>
    </row>
    <row r="385" spans="1:42" x14ac:dyDescent="0.25">
      <c r="A385" s="1" t="str">
        <f t="shared" si="10"/>
        <v/>
      </c>
      <c r="B385" s="1" t="str">
        <f>IF(CAPTURE_DATA!O386="NOBATS___","NOBATS",IF(CAPTURE_DATA!O386="___","",CAPTURE_DATA!O386))</f>
        <v/>
      </c>
      <c r="C385" s="1" t="str">
        <f t="shared" si="11"/>
        <v/>
      </c>
      <c r="D385" s="1" t="str">
        <f>IF(CAPTURE_DATA!Q386 = 0,"",CAPTURE_DATA!Q386)</f>
        <v/>
      </c>
      <c r="E385" s="1" t="str">
        <f>IF(CAPTURE_DATA!R386 = 0,"",CAPTURE_DATA!R386)</f>
        <v/>
      </c>
      <c r="F385" s="1" t="str">
        <f>IF(CAPTURE_DATA!S386 = 0,"",CAPTURE_DATA!S386)</f>
        <v/>
      </c>
      <c r="G385" s="1" t="str">
        <f>IF(CAPTURE_DATA!T386=0,"",CAPTURE_DATA!T386)</f>
        <v/>
      </c>
      <c r="H385" s="1" t="str">
        <f>IF(CAPTURE_DATA!U386=0,"",CAPTURE_DATA!U386)</f>
        <v/>
      </c>
      <c r="I385" s="1" t="str">
        <f>IF(CAPTURE_DATA!V386=0,"",CAPTURE_DATA!V386)</f>
        <v/>
      </c>
      <c r="J385" s="1" t="str">
        <f>IF(CAPTURE_DATA!W386=0,"",CAPTURE_DATA!W386)</f>
        <v/>
      </c>
      <c r="K385" s="1" t="str">
        <f>IF(CAPTURE_DATA!X386="","",CAPTURE_DATA!X386)</f>
        <v/>
      </c>
      <c r="L385" s="1" t="str">
        <f>IF(CAPTURE_DATA!Y386="","",CAPTURE_DATA!Y386)</f>
        <v/>
      </c>
      <c r="M385" s="1" t="str">
        <f>IF(CAPTURE_DATA!Z386="","",CAPTURE_DATA!Z386)</f>
        <v/>
      </c>
      <c r="N385" s="1" t="str">
        <f>IF(CAPTURE_DATA!AA386=0,"",CAPTURE_DATA!AA386)</f>
        <v/>
      </c>
      <c r="O385" s="1" t="str">
        <f>IF(CAPTURE_DATA!AB386=0,"",CAPTURE_DATA!AB386)</f>
        <v/>
      </c>
      <c r="P385" s="1" t="str">
        <f>IF(CAPTURE_DATA!AC386="-","",CAPTURE_DATA!AC386)</f>
        <v/>
      </c>
      <c r="Q385" s="1" t="str">
        <f>IF(CAPTURE_DATA!AD386=0,"",CAPTURE_DATA!AD386)</f>
        <v/>
      </c>
      <c r="R385" s="1" t="str">
        <f>IF(CAPTURE_DATA!AE386=0,"",CAPTURE_DATA!AE386)</f>
        <v/>
      </c>
      <c r="S385" s="1" t="str">
        <f>IF(CAPTURE_DATA!AF386=0,"",CAPTURE_DATA!AF386)</f>
        <v/>
      </c>
      <c r="T385" s="16" t="str">
        <f>IF(B385="","",IF(B385="NBAT","",CAPTURE_DATA!A386))</f>
        <v/>
      </c>
      <c r="U385" s="1" t="str">
        <f>IF(CAPTURE_DATA!AG386=0,"",CAPTURE_DATA!AG386)</f>
        <v/>
      </c>
      <c r="V385" s="1" t="str">
        <f>IF(CAPTURE_DATA!AH386=0,"",CAPTURE_DATA!AH386)</f>
        <v/>
      </c>
      <c r="W385" s="1" t="str">
        <f>IFERROR(VLOOKUP(V385,CAPTURE_SITE_INFO!$B$3:$U$501,2,FALSE),"")</f>
        <v/>
      </c>
      <c r="X385" s="1" t="str">
        <f>IFERROR(VLOOKUP($V385,CAPTURE_SITE_INFO!$B$3:$U$501,3,FALSE),"")</f>
        <v/>
      </c>
      <c r="Y385" s="189" t="str">
        <f>IFERROR(VLOOKUP($V385,CAPTURE_SITE_INFO!$B$3:$U$501,4,FALSE),"")</f>
        <v/>
      </c>
      <c r="Z385" s="1" t="str">
        <f>IFERROR(VLOOKUP($V385,CAPTURE_SITE_INFO!$B$3:$U$501,5,FALSE),"")</f>
        <v/>
      </c>
      <c r="AA385" s="1" t="str">
        <f>IFERROR(VLOOKUP($V385,CAPTURE_SITE_INFO!$B$3:$U$501,6,FALSE),"")</f>
        <v/>
      </c>
      <c r="AB385" s="1" t="str">
        <f>IFERROR(VLOOKUP($V385,CAPTURE_SITE_INFO!$B$3:$U$501,7,FALSE),"")</f>
        <v/>
      </c>
      <c r="AC385" s="1" t="str">
        <f>IFERROR(VLOOKUP($V385,CAPTURE_SITE_INFO!$B$3:$U$501,8,FALSE),"")</f>
        <v/>
      </c>
      <c r="AD385" s="16" t="str">
        <f>IFERROR(VLOOKUP($V385,CAPTURE_SITE_INFO!$B$3:$U$501,9,FALSE),"")</f>
        <v/>
      </c>
      <c r="AE385" s="16" t="str">
        <f>IFERROR(VLOOKUP($V385,CAPTURE_SITE_INFO!$B$3:$U$501,10,FALSE),"")</f>
        <v/>
      </c>
      <c r="AF385" s="190" t="str">
        <f>IFERROR(VLOOKUP($V385,CAPTURE_SITE_INFO!$B$3:$U$501,11,FALSE),"")</f>
        <v/>
      </c>
      <c r="AG385" s="190" t="str">
        <f>IFERROR(VLOOKUP($V385,CAPTURE_SITE_INFO!$B$3:$U$501,12,FALSE),"")</f>
        <v/>
      </c>
      <c r="AH385" s="1" t="str">
        <f>IFERROR(VLOOKUP($V385,CAPTURE_SITE_INFO!$B$3:$U$501,13,FALSE),"")</f>
        <v/>
      </c>
      <c r="AI385" s="1" t="str">
        <f>IFERROR(VLOOKUP($V385,CAPTURE_SITE_INFO!$B$3:$U$501,14,FALSE),"")</f>
        <v/>
      </c>
      <c r="AJ385" s="1" t="str">
        <f>IFERROR(VLOOKUP($V385,CAPTURE_SITE_INFO!$B$3:$U$501,15,FALSE),"")</f>
        <v/>
      </c>
      <c r="AK385" s="1" t="str">
        <f>IFERROR(VLOOKUP($V385,CAPTURE_SITE_INFO!$B$3:$U$501,16,FALSE),"")</f>
        <v/>
      </c>
      <c r="AL385" s="1" t="str">
        <f>IFERROR(VLOOKUP($V385,CAPTURE_SITE_INFO!$B$3:$U$501,17,FALSE),"")</f>
        <v/>
      </c>
      <c r="AM385" s="1" t="str">
        <f>IFERROR(VLOOKUP($V385,CAPTURE_SITE_INFO!$B$3:$U$501,18,FALSE),"")</f>
        <v/>
      </c>
      <c r="AN385" s="1" t="str">
        <f>IFERROR(VLOOKUP($V385,CAPTURE_SITE_INFO!$B$3:$U$501,19,FALSE),"")</f>
        <v/>
      </c>
      <c r="AO385" s="1" t="str">
        <f>IFERROR(VLOOKUP($V385,CAPTURE_SITE_INFO!$B$3:$U$501,20,FALSE),"")</f>
        <v/>
      </c>
      <c r="AP385" s="1" t="str">
        <f>IFERROR(VLOOKUP($V385,CAPTURE_SITE_INFO!$B$3:$V$501,21,FALSE),"")</f>
        <v/>
      </c>
    </row>
    <row r="386" spans="1:42" x14ac:dyDescent="0.25">
      <c r="A386" s="1" t="str">
        <f t="shared" si="10"/>
        <v/>
      </c>
      <c r="B386" s="1" t="str">
        <f>IF(CAPTURE_DATA!O387="NOBATS___","NOBATS",IF(CAPTURE_DATA!O387="___","",CAPTURE_DATA!O387))</f>
        <v/>
      </c>
      <c r="C386" s="1" t="str">
        <f t="shared" si="11"/>
        <v/>
      </c>
      <c r="D386" s="1" t="str">
        <f>IF(CAPTURE_DATA!Q387 = 0,"",CAPTURE_DATA!Q387)</f>
        <v/>
      </c>
      <c r="E386" s="1" t="str">
        <f>IF(CAPTURE_DATA!R387 = 0,"",CAPTURE_DATA!R387)</f>
        <v/>
      </c>
      <c r="F386" s="1" t="str">
        <f>IF(CAPTURE_DATA!S387 = 0,"",CAPTURE_DATA!S387)</f>
        <v/>
      </c>
      <c r="G386" s="1" t="str">
        <f>IF(CAPTURE_DATA!T387=0,"",CAPTURE_DATA!T387)</f>
        <v/>
      </c>
      <c r="H386" s="1" t="str">
        <f>IF(CAPTURE_DATA!U387=0,"",CAPTURE_DATA!U387)</f>
        <v/>
      </c>
      <c r="I386" s="1" t="str">
        <f>IF(CAPTURE_DATA!V387=0,"",CAPTURE_DATA!V387)</f>
        <v/>
      </c>
      <c r="J386" s="1" t="str">
        <f>IF(CAPTURE_DATA!W387=0,"",CAPTURE_DATA!W387)</f>
        <v/>
      </c>
      <c r="K386" s="1" t="str">
        <f>IF(CAPTURE_DATA!X387="","",CAPTURE_DATA!X387)</f>
        <v/>
      </c>
      <c r="L386" s="1" t="str">
        <f>IF(CAPTURE_DATA!Y387="","",CAPTURE_DATA!Y387)</f>
        <v/>
      </c>
      <c r="M386" s="1" t="str">
        <f>IF(CAPTURE_DATA!Z387="","",CAPTURE_DATA!Z387)</f>
        <v/>
      </c>
      <c r="N386" s="1" t="str">
        <f>IF(CAPTURE_DATA!AA387=0,"",CAPTURE_DATA!AA387)</f>
        <v/>
      </c>
      <c r="O386" s="1" t="str">
        <f>IF(CAPTURE_DATA!AB387=0,"",CAPTURE_DATA!AB387)</f>
        <v/>
      </c>
      <c r="P386" s="1" t="str">
        <f>IF(CAPTURE_DATA!AC387="-","",CAPTURE_DATA!AC387)</f>
        <v/>
      </c>
      <c r="Q386" s="1" t="str">
        <f>IF(CAPTURE_DATA!AD387=0,"",CAPTURE_DATA!AD387)</f>
        <v/>
      </c>
      <c r="R386" s="1" t="str">
        <f>IF(CAPTURE_DATA!AE387=0,"",CAPTURE_DATA!AE387)</f>
        <v/>
      </c>
      <c r="S386" s="1" t="str">
        <f>IF(CAPTURE_DATA!AF387=0,"",CAPTURE_DATA!AF387)</f>
        <v/>
      </c>
      <c r="T386" s="16" t="str">
        <f>IF(B386="","",IF(B386="NBAT","",CAPTURE_DATA!A387))</f>
        <v/>
      </c>
      <c r="U386" s="1" t="str">
        <f>IF(CAPTURE_DATA!AG387=0,"",CAPTURE_DATA!AG387)</f>
        <v/>
      </c>
      <c r="V386" s="1" t="str">
        <f>IF(CAPTURE_DATA!AH387=0,"",CAPTURE_DATA!AH387)</f>
        <v/>
      </c>
      <c r="W386" s="1" t="str">
        <f>IFERROR(VLOOKUP(V386,CAPTURE_SITE_INFO!$B$3:$U$501,2,FALSE),"")</f>
        <v/>
      </c>
      <c r="X386" s="1" t="str">
        <f>IFERROR(VLOOKUP($V386,CAPTURE_SITE_INFO!$B$3:$U$501,3,FALSE),"")</f>
        <v/>
      </c>
      <c r="Y386" s="189" t="str">
        <f>IFERROR(VLOOKUP($V386,CAPTURE_SITE_INFO!$B$3:$U$501,4,FALSE),"")</f>
        <v/>
      </c>
      <c r="Z386" s="1" t="str">
        <f>IFERROR(VLOOKUP($V386,CAPTURE_SITE_INFO!$B$3:$U$501,5,FALSE),"")</f>
        <v/>
      </c>
      <c r="AA386" s="1" t="str">
        <f>IFERROR(VLOOKUP($V386,CAPTURE_SITE_INFO!$B$3:$U$501,6,FALSE),"")</f>
        <v/>
      </c>
      <c r="AB386" s="1" t="str">
        <f>IFERROR(VLOOKUP($V386,CAPTURE_SITE_INFO!$B$3:$U$501,7,FALSE),"")</f>
        <v/>
      </c>
      <c r="AC386" s="1" t="str">
        <f>IFERROR(VLOOKUP($V386,CAPTURE_SITE_INFO!$B$3:$U$501,8,FALSE),"")</f>
        <v/>
      </c>
      <c r="AD386" s="16" t="str">
        <f>IFERROR(VLOOKUP($V386,CAPTURE_SITE_INFO!$B$3:$U$501,9,FALSE),"")</f>
        <v/>
      </c>
      <c r="AE386" s="16" t="str">
        <f>IFERROR(VLOOKUP($V386,CAPTURE_SITE_INFO!$B$3:$U$501,10,FALSE),"")</f>
        <v/>
      </c>
      <c r="AF386" s="190" t="str">
        <f>IFERROR(VLOOKUP($V386,CAPTURE_SITE_INFO!$B$3:$U$501,11,FALSE),"")</f>
        <v/>
      </c>
      <c r="AG386" s="190" t="str">
        <f>IFERROR(VLOOKUP($V386,CAPTURE_SITE_INFO!$B$3:$U$501,12,FALSE),"")</f>
        <v/>
      </c>
      <c r="AH386" s="1" t="str">
        <f>IFERROR(VLOOKUP($V386,CAPTURE_SITE_INFO!$B$3:$U$501,13,FALSE),"")</f>
        <v/>
      </c>
      <c r="AI386" s="1" t="str">
        <f>IFERROR(VLOOKUP($V386,CAPTURE_SITE_INFO!$B$3:$U$501,14,FALSE),"")</f>
        <v/>
      </c>
      <c r="AJ386" s="1" t="str">
        <f>IFERROR(VLOOKUP($V386,CAPTURE_SITE_INFO!$B$3:$U$501,15,FALSE),"")</f>
        <v/>
      </c>
      <c r="AK386" s="1" t="str">
        <f>IFERROR(VLOOKUP($V386,CAPTURE_SITE_INFO!$B$3:$U$501,16,FALSE),"")</f>
        <v/>
      </c>
      <c r="AL386" s="1" t="str">
        <f>IFERROR(VLOOKUP($V386,CAPTURE_SITE_INFO!$B$3:$U$501,17,FALSE),"")</f>
        <v/>
      </c>
      <c r="AM386" s="1" t="str">
        <f>IFERROR(VLOOKUP($V386,CAPTURE_SITE_INFO!$B$3:$U$501,18,FALSE),"")</f>
        <v/>
      </c>
      <c r="AN386" s="1" t="str">
        <f>IFERROR(VLOOKUP($V386,CAPTURE_SITE_INFO!$B$3:$U$501,19,FALSE),"")</f>
        <v/>
      </c>
      <c r="AO386" s="1" t="str">
        <f>IFERROR(VLOOKUP($V386,CAPTURE_SITE_INFO!$B$3:$U$501,20,FALSE),"")</f>
        <v/>
      </c>
      <c r="AP386" s="1" t="str">
        <f>IFERROR(VLOOKUP($V386,CAPTURE_SITE_INFO!$B$3:$V$501,21,FALSE),"")</f>
        <v/>
      </c>
    </row>
    <row r="387" spans="1:42" x14ac:dyDescent="0.25">
      <c r="A387" s="1" t="str">
        <f t="shared" ref="A387:A450" si="12">IFERROR((CONCATENATE(((-1*TRUNC(X387, 4))*10000),((TRUNC(W387,4))*10000),"-",AB387)),"")</f>
        <v/>
      </c>
      <c r="B387" s="1" t="str">
        <f>IF(CAPTURE_DATA!O388="NOBATS___","NOBATS",IF(CAPTURE_DATA!O388="___","",CAPTURE_DATA!O388))</f>
        <v/>
      </c>
      <c r="C387" s="1" t="str">
        <f t="shared" ref="C387:C450" si="13">IF(S387="","",(CONCATENATE(S387,"-",AF387)))</f>
        <v/>
      </c>
      <c r="D387" s="1" t="str">
        <f>IF(CAPTURE_DATA!Q388 = 0,"",CAPTURE_DATA!Q388)</f>
        <v/>
      </c>
      <c r="E387" s="1" t="str">
        <f>IF(CAPTURE_DATA!R388 = 0,"",CAPTURE_DATA!R388)</f>
        <v/>
      </c>
      <c r="F387" s="1" t="str">
        <f>IF(CAPTURE_DATA!S388 = 0,"",CAPTURE_DATA!S388)</f>
        <v/>
      </c>
      <c r="G387" s="1" t="str">
        <f>IF(CAPTURE_DATA!T388=0,"",CAPTURE_DATA!T388)</f>
        <v/>
      </c>
      <c r="H387" s="1" t="str">
        <f>IF(CAPTURE_DATA!U388=0,"",CAPTURE_DATA!U388)</f>
        <v/>
      </c>
      <c r="I387" s="1" t="str">
        <f>IF(CAPTURE_DATA!V388=0,"",CAPTURE_DATA!V388)</f>
        <v/>
      </c>
      <c r="J387" s="1" t="str">
        <f>IF(CAPTURE_DATA!W388=0,"",CAPTURE_DATA!W388)</f>
        <v/>
      </c>
      <c r="K387" s="1" t="str">
        <f>IF(CAPTURE_DATA!X388="","",CAPTURE_DATA!X388)</f>
        <v/>
      </c>
      <c r="L387" s="1" t="str">
        <f>IF(CAPTURE_DATA!Y388="","",CAPTURE_DATA!Y388)</f>
        <v/>
      </c>
      <c r="M387" s="1" t="str">
        <f>IF(CAPTURE_DATA!Z388="","",CAPTURE_DATA!Z388)</f>
        <v/>
      </c>
      <c r="N387" s="1" t="str">
        <f>IF(CAPTURE_DATA!AA388=0,"",CAPTURE_DATA!AA388)</f>
        <v/>
      </c>
      <c r="O387" s="1" t="str">
        <f>IF(CAPTURE_DATA!AB388=0,"",CAPTURE_DATA!AB388)</f>
        <v/>
      </c>
      <c r="P387" s="1" t="str">
        <f>IF(CAPTURE_DATA!AC388="-","",CAPTURE_DATA!AC388)</f>
        <v/>
      </c>
      <c r="Q387" s="1" t="str">
        <f>IF(CAPTURE_DATA!AD388=0,"",CAPTURE_DATA!AD388)</f>
        <v/>
      </c>
      <c r="R387" s="1" t="str">
        <f>IF(CAPTURE_DATA!AE388=0,"",CAPTURE_DATA!AE388)</f>
        <v/>
      </c>
      <c r="S387" s="1" t="str">
        <f>IF(CAPTURE_DATA!AF388=0,"",CAPTURE_DATA!AF388)</f>
        <v/>
      </c>
      <c r="T387" s="16" t="str">
        <f>IF(B387="","",IF(B387="NBAT","",CAPTURE_DATA!A388))</f>
        <v/>
      </c>
      <c r="U387" s="1" t="str">
        <f>IF(CAPTURE_DATA!AG388=0,"",CAPTURE_DATA!AG388)</f>
        <v/>
      </c>
      <c r="V387" s="1" t="str">
        <f>IF(CAPTURE_DATA!AH388=0,"",CAPTURE_DATA!AH388)</f>
        <v/>
      </c>
      <c r="W387" s="1" t="str">
        <f>IFERROR(VLOOKUP(V387,CAPTURE_SITE_INFO!$B$3:$U$501,2,FALSE),"")</f>
        <v/>
      </c>
      <c r="X387" s="1" t="str">
        <f>IFERROR(VLOOKUP($V387,CAPTURE_SITE_INFO!$B$3:$U$501,3,FALSE),"")</f>
        <v/>
      </c>
      <c r="Y387" s="189" t="str">
        <f>IFERROR(VLOOKUP($V387,CAPTURE_SITE_INFO!$B$3:$U$501,4,FALSE),"")</f>
        <v/>
      </c>
      <c r="Z387" s="1" t="str">
        <f>IFERROR(VLOOKUP($V387,CAPTURE_SITE_INFO!$B$3:$U$501,5,FALSE),"")</f>
        <v/>
      </c>
      <c r="AA387" s="1" t="str">
        <f>IFERROR(VLOOKUP($V387,CAPTURE_SITE_INFO!$B$3:$U$501,6,FALSE),"")</f>
        <v/>
      </c>
      <c r="AB387" s="1" t="str">
        <f>IFERROR(VLOOKUP($V387,CAPTURE_SITE_INFO!$B$3:$U$501,7,FALSE),"")</f>
        <v/>
      </c>
      <c r="AC387" s="1" t="str">
        <f>IFERROR(VLOOKUP($V387,CAPTURE_SITE_INFO!$B$3:$U$501,8,FALSE),"")</f>
        <v/>
      </c>
      <c r="AD387" s="16" t="str">
        <f>IFERROR(VLOOKUP($V387,CAPTURE_SITE_INFO!$B$3:$U$501,9,FALSE),"")</f>
        <v/>
      </c>
      <c r="AE387" s="16" t="str">
        <f>IFERROR(VLOOKUP($V387,CAPTURE_SITE_INFO!$B$3:$U$501,10,FALSE),"")</f>
        <v/>
      </c>
      <c r="AF387" s="190" t="str">
        <f>IFERROR(VLOOKUP($V387,CAPTURE_SITE_INFO!$B$3:$U$501,11,FALSE),"")</f>
        <v/>
      </c>
      <c r="AG387" s="190" t="str">
        <f>IFERROR(VLOOKUP($V387,CAPTURE_SITE_INFO!$B$3:$U$501,12,FALSE),"")</f>
        <v/>
      </c>
      <c r="AH387" s="1" t="str">
        <f>IFERROR(VLOOKUP($V387,CAPTURE_SITE_INFO!$B$3:$U$501,13,FALSE),"")</f>
        <v/>
      </c>
      <c r="AI387" s="1" t="str">
        <f>IFERROR(VLOOKUP($V387,CAPTURE_SITE_INFO!$B$3:$U$501,14,FALSE),"")</f>
        <v/>
      </c>
      <c r="AJ387" s="1" t="str">
        <f>IFERROR(VLOOKUP($V387,CAPTURE_SITE_INFO!$B$3:$U$501,15,FALSE),"")</f>
        <v/>
      </c>
      <c r="AK387" s="1" t="str">
        <f>IFERROR(VLOOKUP($V387,CAPTURE_SITE_INFO!$B$3:$U$501,16,FALSE),"")</f>
        <v/>
      </c>
      <c r="AL387" s="1" t="str">
        <f>IFERROR(VLOOKUP($V387,CAPTURE_SITE_INFO!$B$3:$U$501,17,FALSE),"")</f>
        <v/>
      </c>
      <c r="AM387" s="1" t="str">
        <f>IFERROR(VLOOKUP($V387,CAPTURE_SITE_INFO!$B$3:$U$501,18,FALSE),"")</f>
        <v/>
      </c>
      <c r="AN387" s="1" t="str">
        <f>IFERROR(VLOOKUP($V387,CAPTURE_SITE_INFO!$B$3:$U$501,19,FALSE),"")</f>
        <v/>
      </c>
      <c r="AO387" s="1" t="str">
        <f>IFERROR(VLOOKUP($V387,CAPTURE_SITE_INFO!$B$3:$U$501,20,FALSE),"")</f>
        <v/>
      </c>
      <c r="AP387" s="1" t="str">
        <f>IFERROR(VLOOKUP($V387,CAPTURE_SITE_INFO!$B$3:$V$501,21,FALSE),"")</f>
        <v/>
      </c>
    </row>
    <row r="388" spans="1:42" x14ac:dyDescent="0.25">
      <c r="A388" s="1" t="str">
        <f t="shared" si="12"/>
        <v/>
      </c>
      <c r="B388" s="1" t="str">
        <f>IF(CAPTURE_DATA!O389="NOBATS___","NOBATS",IF(CAPTURE_DATA!O389="___","",CAPTURE_DATA!O389))</f>
        <v/>
      </c>
      <c r="C388" s="1" t="str">
        <f t="shared" si="13"/>
        <v/>
      </c>
      <c r="D388" s="1" t="str">
        <f>IF(CAPTURE_DATA!Q389 = 0,"",CAPTURE_DATA!Q389)</f>
        <v/>
      </c>
      <c r="E388" s="1" t="str">
        <f>IF(CAPTURE_DATA!R389 = 0,"",CAPTURE_DATA!R389)</f>
        <v/>
      </c>
      <c r="F388" s="1" t="str">
        <f>IF(CAPTURE_DATA!S389 = 0,"",CAPTURE_DATA!S389)</f>
        <v/>
      </c>
      <c r="G388" s="1" t="str">
        <f>IF(CAPTURE_DATA!T389=0,"",CAPTURE_DATA!T389)</f>
        <v/>
      </c>
      <c r="H388" s="1" t="str">
        <f>IF(CAPTURE_DATA!U389=0,"",CAPTURE_DATA!U389)</f>
        <v/>
      </c>
      <c r="I388" s="1" t="str">
        <f>IF(CAPTURE_DATA!V389=0,"",CAPTURE_DATA!V389)</f>
        <v/>
      </c>
      <c r="J388" s="1" t="str">
        <f>IF(CAPTURE_DATA!W389=0,"",CAPTURE_DATA!W389)</f>
        <v/>
      </c>
      <c r="K388" s="1" t="str">
        <f>IF(CAPTURE_DATA!X389="","",CAPTURE_DATA!X389)</f>
        <v/>
      </c>
      <c r="L388" s="1" t="str">
        <f>IF(CAPTURE_DATA!Y389="","",CAPTURE_DATA!Y389)</f>
        <v/>
      </c>
      <c r="M388" s="1" t="str">
        <f>IF(CAPTURE_DATA!Z389="","",CAPTURE_DATA!Z389)</f>
        <v/>
      </c>
      <c r="N388" s="1" t="str">
        <f>IF(CAPTURE_DATA!AA389=0,"",CAPTURE_DATA!AA389)</f>
        <v/>
      </c>
      <c r="O388" s="1" t="str">
        <f>IF(CAPTURE_DATA!AB389=0,"",CAPTURE_DATA!AB389)</f>
        <v/>
      </c>
      <c r="P388" s="1" t="str">
        <f>IF(CAPTURE_DATA!AC389="-","",CAPTURE_DATA!AC389)</f>
        <v/>
      </c>
      <c r="Q388" s="1" t="str">
        <f>IF(CAPTURE_DATA!AD389=0,"",CAPTURE_DATA!AD389)</f>
        <v/>
      </c>
      <c r="R388" s="1" t="str">
        <f>IF(CAPTURE_DATA!AE389=0,"",CAPTURE_DATA!AE389)</f>
        <v/>
      </c>
      <c r="S388" s="1" t="str">
        <f>IF(CAPTURE_DATA!AF389=0,"",CAPTURE_DATA!AF389)</f>
        <v/>
      </c>
      <c r="T388" s="16" t="str">
        <f>IF(B388="","",IF(B388="NBAT","",CAPTURE_DATA!A389))</f>
        <v/>
      </c>
      <c r="U388" s="1" t="str">
        <f>IF(CAPTURE_DATA!AG389=0,"",CAPTURE_DATA!AG389)</f>
        <v/>
      </c>
      <c r="V388" s="1" t="str">
        <f>IF(CAPTURE_DATA!AH389=0,"",CAPTURE_DATA!AH389)</f>
        <v/>
      </c>
      <c r="W388" s="1" t="str">
        <f>IFERROR(VLOOKUP(V388,CAPTURE_SITE_INFO!$B$3:$U$501,2,FALSE),"")</f>
        <v/>
      </c>
      <c r="X388" s="1" t="str">
        <f>IFERROR(VLOOKUP($V388,CAPTURE_SITE_INFO!$B$3:$U$501,3,FALSE),"")</f>
        <v/>
      </c>
      <c r="Y388" s="189" t="str">
        <f>IFERROR(VLOOKUP($V388,CAPTURE_SITE_INFO!$B$3:$U$501,4,FALSE),"")</f>
        <v/>
      </c>
      <c r="Z388" s="1" t="str">
        <f>IFERROR(VLOOKUP($V388,CAPTURE_SITE_INFO!$B$3:$U$501,5,FALSE),"")</f>
        <v/>
      </c>
      <c r="AA388" s="1" t="str">
        <f>IFERROR(VLOOKUP($V388,CAPTURE_SITE_INFO!$B$3:$U$501,6,FALSE),"")</f>
        <v/>
      </c>
      <c r="AB388" s="1" t="str">
        <f>IFERROR(VLOOKUP($V388,CAPTURE_SITE_INFO!$B$3:$U$501,7,FALSE),"")</f>
        <v/>
      </c>
      <c r="AC388" s="1" t="str">
        <f>IFERROR(VLOOKUP($V388,CAPTURE_SITE_INFO!$B$3:$U$501,8,FALSE),"")</f>
        <v/>
      </c>
      <c r="AD388" s="16" t="str">
        <f>IFERROR(VLOOKUP($V388,CAPTURE_SITE_INFO!$B$3:$U$501,9,FALSE),"")</f>
        <v/>
      </c>
      <c r="AE388" s="16" t="str">
        <f>IFERROR(VLOOKUP($V388,CAPTURE_SITE_INFO!$B$3:$U$501,10,FALSE),"")</f>
        <v/>
      </c>
      <c r="AF388" s="190" t="str">
        <f>IFERROR(VLOOKUP($V388,CAPTURE_SITE_INFO!$B$3:$U$501,11,FALSE),"")</f>
        <v/>
      </c>
      <c r="AG388" s="190" t="str">
        <f>IFERROR(VLOOKUP($V388,CAPTURE_SITE_INFO!$B$3:$U$501,12,FALSE),"")</f>
        <v/>
      </c>
      <c r="AH388" s="1" t="str">
        <f>IFERROR(VLOOKUP($V388,CAPTURE_SITE_INFO!$B$3:$U$501,13,FALSE),"")</f>
        <v/>
      </c>
      <c r="AI388" s="1" t="str">
        <f>IFERROR(VLOOKUP($V388,CAPTURE_SITE_INFO!$B$3:$U$501,14,FALSE),"")</f>
        <v/>
      </c>
      <c r="AJ388" s="1" t="str">
        <f>IFERROR(VLOOKUP($V388,CAPTURE_SITE_INFO!$B$3:$U$501,15,FALSE),"")</f>
        <v/>
      </c>
      <c r="AK388" s="1" t="str">
        <f>IFERROR(VLOOKUP($V388,CAPTURE_SITE_INFO!$B$3:$U$501,16,FALSE),"")</f>
        <v/>
      </c>
      <c r="AL388" s="1" t="str">
        <f>IFERROR(VLOOKUP($V388,CAPTURE_SITE_INFO!$B$3:$U$501,17,FALSE),"")</f>
        <v/>
      </c>
      <c r="AM388" s="1" t="str">
        <f>IFERROR(VLOOKUP($V388,CAPTURE_SITE_INFO!$B$3:$U$501,18,FALSE),"")</f>
        <v/>
      </c>
      <c r="AN388" s="1" t="str">
        <f>IFERROR(VLOOKUP($V388,CAPTURE_SITE_INFO!$B$3:$U$501,19,FALSE),"")</f>
        <v/>
      </c>
      <c r="AO388" s="1" t="str">
        <f>IFERROR(VLOOKUP($V388,CAPTURE_SITE_INFO!$B$3:$U$501,20,FALSE),"")</f>
        <v/>
      </c>
      <c r="AP388" s="1" t="str">
        <f>IFERROR(VLOOKUP($V388,CAPTURE_SITE_INFO!$B$3:$V$501,21,FALSE),"")</f>
        <v/>
      </c>
    </row>
    <row r="389" spans="1:42" x14ac:dyDescent="0.25">
      <c r="A389" s="1" t="str">
        <f t="shared" si="12"/>
        <v/>
      </c>
      <c r="B389" s="1" t="str">
        <f>IF(CAPTURE_DATA!O390="NOBATS___","NOBATS",IF(CAPTURE_DATA!O390="___","",CAPTURE_DATA!O390))</f>
        <v/>
      </c>
      <c r="C389" s="1" t="str">
        <f t="shared" si="13"/>
        <v/>
      </c>
      <c r="D389" s="1" t="str">
        <f>IF(CAPTURE_DATA!Q390 = 0,"",CAPTURE_DATA!Q390)</f>
        <v/>
      </c>
      <c r="E389" s="1" t="str">
        <f>IF(CAPTURE_DATA!R390 = 0,"",CAPTURE_DATA!R390)</f>
        <v/>
      </c>
      <c r="F389" s="1" t="str">
        <f>IF(CAPTURE_DATA!S390 = 0,"",CAPTURE_DATA!S390)</f>
        <v/>
      </c>
      <c r="G389" s="1" t="str">
        <f>IF(CAPTURE_DATA!T390=0,"",CAPTURE_DATA!T390)</f>
        <v/>
      </c>
      <c r="H389" s="1" t="str">
        <f>IF(CAPTURE_DATA!U390=0,"",CAPTURE_DATA!U390)</f>
        <v/>
      </c>
      <c r="I389" s="1" t="str">
        <f>IF(CAPTURE_DATA!V390=0,"",CAPTURE_DATA!V390)</f>
        <v/>
      </c>
      <c r="J389" s="1" t="str">
        <f>IF(CAPTURE_DATA!W390=0,"",CAPTURE_DATA!W390)</f>
        <v/>
      </c>
      <c r="K389" s="1" t="str">
        <f>IF(CAPTURE_DATA!X390="","",CAPTURE_DATA!X390)</f>
        <v/>
      </c>
      <c r="L389" s="1" t="str">
        <f>IF(CAPTURE_DATA!Y390="","",CAPTURE_DATA!Y390)</f>
        <v/>
      </c>
      <c r="M389" s="1" t="str">
        <f>IF(CAPTURE_DATA!Z390="","",CAPTURE_DATA!Z390)</f>
        <v/>
      </c>
      <c r="N389" s="1" t="str">
        <f>IF(CAPTURE_DATA!AA390=0,"",CAPTURE_DATA!AA390)</f>
        <v/>
      </c>
      <c r="O389" s="1" t="str">
        <f>IF(CAPTURE_DATA!AB390=0,"",CAPTURE_DATA!AB390)</f>
        <v/>
      </c>
      <c r="P389" s="1" t="str">
        <f>IF(CAPTURE_DATA!AC390="-","",CAPTURE_DATA!AC390)</f>
        <v/>
      </c>
      <c r="Q389" s="1" t="str">
        <f>IF(CAPTURE_DATA!AD390=0,"",CAPTURE_DATA!AD390)</f>
        <v/>
      </c>
      <c r="R389" s="1" t="str">
        <f>IF(CAPTURE_DATA!AE390=0,"",CAPTURE_DATA!AE390)</f>
        <v/>
      </c>
      <c r="S389" s="1" t="str">
        <f>IF(CAPTURE_DATA!AF390=0,"",CAPTURE_DATA!AF390)</f>
        <v/>
      </c>
      <c r="T389" s="16" t="str">
        <f>IF(B389="","",IF(B389="NBAT","",CAPTURE_DATA!A390))</f>
        <v/>
      </c>
      <c r="U389" s="1" t="str">
        <f>IF(CAPTURE_DATA!AG390=0,"",CAPTURE_DATA!AG390)</f>
        <v/>
      </c>
      <c r="V389" s="1" t="str">
        <f>IF(CAPTURE_DATA!AH390=0,"",CAPTURE_DATA!AH390)</f>
        <v/>
      </c>
      <c r="W389" s="1" t="str">
        <f>IFERROR(VLOOKUP(V389,CAPTURE_SITE_INFO!$B$3:$U$501,2,FALSE),"")</f>
        <v/>
      </c>
      <c r="X389" s="1" t="str">
        <f>IFERROR(VLOOKUP($V389,CAPTURE_SITE_INFO!$B$3:$U$501,3,FALSE),"")</f>
        <v/>
      </c>
      <c r="Y389" s="189" t="str">
        <f>IFERROR(VLOOKUP($V389,CAPTURE_SITE_INFO!$B$3:$U$501,4,FALSE),"")</f>
        <v/>
      </c>
      <c r="Z389" s="1" t="str">
        <f>IFERROR(VLOOKUP($V389,CAPTURE_SITE_INFO!$B$3:$U$501,5,FALSE),"")</f>
        <v/>
      </c>
      <c r="AA389" s="1" t="str">
        <f>IFERROR(VLOOKUP($V389,CAPTURE_SITE_INFO!$B$3:$U$501,6,FALSE),"")</f>
        <v/>
      </c>
      <c r="AB389" s="1" t="str">
        <f>IFERROR(VLOOKUP($V389,CAPTURE_SITE_INFO!$B$3:$U$501,7,FALSE),"")</f>
        <v/>
      </c>
      <c r="AC389" s="1" t="str">
        <f>IFERROR(VLOOKUP($V389,CAPTURE_SITE_INFO!$B$3:$U$501,8,FALSE),"")</f>
        <v/>
      </c>
      <c r="AD389" s="16" t="str">
        <f>IFERROR(VLOOKUP($V389,CAPTURE_SITE_INFO!$B$3:$U$501,9,FALSE),"")</f>
        <v/>
      </c>
      <c r="AE389" s="16" t="str">
        <f>IFERROR(VLOOKUP($V389,CAPTURE_SITE_INFO!$B$3:$U$501,10,FALSE),"")</f>
        <v/>
      </c>
      <c r="AF389" s="190" t="str">
        <f>IFERROR(VLOOKUP($V389,CAPTURE_SITE_INFO!$B$3:$U$501,11,FALSE),"")</f>
        <v/>
      </c>
      <c r="AG389" s="190" t="str">
        <f>IFERROR(VLOOKUP($V389,CAPTURE_SITE_INFO!$B$3:$U$501,12,FALSE),"")</f>
        <v/>
      </c>
      <c r="AH389" s="1" t="str">
        <f>IFERROR(VLOOKUP($V389,CAPTURE_SITE_INFO!$B$3:$U$501,13,FALSE),"")</f>
        <v/>
      </c>
      <c r="AI389" s="1" t="str">
        <f>IFERROR(VLOOKUP($V389,CAPTURE_SITE_INFO!$B$3:$U$501,14,FALSE),"")</f>
        <v/>
      </c>
      <c r="AJ389" s="1" t="str">
        <f>IFERROR(VLOOKUP($V389,CAPTURE_SITE_INFO!$B$3:$U$501,15,FALSE),"")</f>
        <v/>
      </c>
      <c r="AK389" s="1" t="str">
        <f>IFERROR(VLOOKUP($V389,CAPTURE_SITE_INFO!$B$3:$U$501,16,FALSE),"")</f>
        <v/>
      </c>
      <c r="AL389" s="1" t="str">
        <f>IFERROR(VLOOKUP($V389,CAPTURE_SITE_INFO!$B$3:$U$501,17,FALSE),"")</f>
        <v/>
      </c>
      <c r="AM389" s="1" t="str">
        <f>IFERROR(VLOOKUP($V389,CAPTURE_SITE_INFO!$B$3:$U$501,18,FALSE),"")</f>
        <v/>
      </c>
      <c r="AN389" s="1" t="str">
        <f>IFERROR(VLOOKUP($V389,CAPTURE_SITE_INFO!$B$3:$U$501,19,FALSE),"")</f>
        <v/>
      </c>
      <c r="AO389" s="1" t="str">
        <f>IFERROR(VLOOKUP($V389,CAPTURE_SITE_INFO!$B$3:$U$501,20,FALSE),"")</f>
        <v/>
      </c>
      <c r="AP389" s="1" t="str">
        <f>IFERROR(VLOOKUP($V389,CAPTURE_SITE_INFO!$B$3:$V$501,21,FALSE),"")</f>
        <v/>
      </c>
    </row>
    <row r="390" spans="1:42" x14ac:dyDescent="0.25">
      <c r="A390" s="1" t="str">
        <f t="shared" si="12"/>
        <v/>
      </c>
      <c r="B390" s="1" t="str">
        <f>IF(CAPTURE_DATA!O391="NOBATS___","NOBATS",IF(CAPTURE_DATA!O391="___","",CAPTURE_DATA!O391))</f>
        <v/>
      </c>
      <c r="C390" s="1" t="str">
        <f t="shared" si="13"/>
        <v/>
      </c>
      <c r="D390" s="1" t="str">
        <f>IF(CAPTURE_DATA!Q391 = 0,"",CAPTURE_DATA!Q391)</f>
        <v/>
      </c>
      <c r="E390" s="1" t="str">
        <f>IF(CAPTURE_DATA!R391 = 0,"",CAPTURE_DATA!R391)</f>
        <v/>
      </c>
      <c r="F390" s="1" t="str">
        <f>IF(CAPTURE_DATA!S391 = 0,"",CAPTURE_DATA!S391)</f>
        <v/>
      </c>
      <c r="G390" s="1" t="str">
        <f>IF(CAPTURE_DATA!T391=0,"",CAPTURE_DATA!T391)</f>
        <v/>
      </c>
      <c r="H390" s="1" t="str">
        <f>IF(CAPTURE_DATA!U391=0,"",CAPTURE_DATA!U391)</f>
        <v/>
      </c>
      <c r="I390" s="1" t="str">
        <f>IF(CAPTURE_DATA!V391=0,"",CAPTURE_DATA!V391)</f>
        <v/>
      </c>
      <c r="J390" s="1" t="str">
        <f>IF(CAPTURE_DATA!W391=0,"",CAPTURE_DATA!W391)</f>
        <v/>
      </c>
      <c r="K390" s="1" t="str">
        <f>IF(CAPTURE_DATA!X391="","",CAPTURE_DATA!X391)</f>
        <v/>
      </c>
      <c r="L390" s="1" t="str">
        <f>IF(CAPTURE_DATA!Y391="","",CAPTURE_DATA!Y391)</f>
        <v/>
      </c>
      <c r="M390" s="1" t="str">
        <f>IF(CAPTURE_DATA!Z391="","",CAPTURE_DATA!Z391)</f>
        <v/>
      </c>
      <c r="N390" s="1" t="str">
        <f>IF(CAPTURE_DATA!AA391=0,"",CAPTURE_DATA!AA391)</f>
        <v/>
      </c>
      <c r="O390" s="1" t="str">
        <f>IF(CAPTURE_DATA!AB391=0,"",CAPTURE_DATA!AB391)</f>
        <v/>
      </c>
      <c r="P390" s="1" t="str">
        <f>IF(CAPTURE_DATA!AC391="-","",CAPTURE_DATA!AC391)</f>
        <v/>
      </c>
      <c r="Q390" s="1" t="str">
        <f>IF(CAPTURE_DATA!AD391=0,"",CAPTURE_DATA!AD391)</f>
        <v/>
      </c>
      <c r="R390" s="1" t="str">
        <f>IF(CAPTURE_DATA!AE391=0,"",CAPTURE_DATA!AE391)</f>
        <v/>
      </c>
      <c r="S390" s="1" t="str">
        <f>IF(CAPTURE_DATA!AF391=0,"",CAPTURE_DATA!AF391)</f>
        <v/>
      </c>
      <c r="T390" s="16" t="str">
        <f>IF(B390="","",IF(B390="NBAT","",CAPTURE_DATA!A391))</f>
        <v/>
      </c>
      <c r="U390" s="1" t="str">
        <f>IF(CAPTURE_DATA!AG391=0,"",CAPTURE_DATA!AG391)</f>
        <v/>
      </c>
      <c r="V390" s="1" t="str">
        <f>IF(CAPTURE_DATA!AH391=0,"",CAPTURE_DATA!AH391)</f>
        <v/>
      </c>
      <c r="W390" s="1" t="str">
        <f>IFERROR(VLOOKUP(V390,CAPTURE_SITE_INFO!$B$3:$U$501,2,FALSE),"")</f>
        <v/>
      </c>
      <c r="X390" s="1" t="str">
        <f>IFERROR(VLOOKUP($V390,CAPTURE_SITE_INFO!$B$3:$U$501,3,FALSE),"")</f>
        <v/>
      </c>
      <c r="Y390" s="189" t="str">
        <f>IFERROR(VLOOKUP($V390,CAPTURE_SITE_INFO!$B$3:$U$501,4,FALSE),"")</f>
        <v/>
      </c>
      <c r="Z390" s="1" t="str">
        <f>IFERROR(VLOOKUP($V390,CAPTURE_SITE_INFO!$B$3:$U$501,5,FALSE),"")</f>
        <v/>
      </c>
      <c r="AA390" s="1" t="str">
        <f>IFERROR(VLOOKUP($V390,CAPTURE_SITE_INFO!$B$3:$U$501,6,FALSE),"")</f>
        <v/>
      </c>
      <c r="AB390" s="1" t="str">
        <f>IFERROR(VLOOKUP($V390,CAPTURE_SITE_INFO!$B$3:$U$501,7,FALSE),"")</f>
        <v/>
      </c>
      <c r="AC390" s="1" t="str">
        <f>IFERROR(VLOOKUP($V390,CAPTURE_SITE_INFO!$B$3:$U$501,8,FALSE),"")</f>
        <v/>
      </c>
      <c r="AD390" s="16" t="str">
        <f>IFERROR(VLOOKUP($V390,CAPTURE_SITE_INFO!$B$3:$U$501,9,FALSE),"")</f>
        <v/>
      </c>
      <c r="AE390" s="16" t="str">
        <f>IFERROR(VLOOKUP($V390,CAPTURE_SITE_INFO!$B$3:$U$501,10,FALSE),"")</f>
        <v/>
      </c>
      <c r="AF390" s="190" t="str">
        <f>IFERROR(VLOOKUP($V390,CAPTURE_SITE_INFO!$B$3:$U$501,11,FALSE),"")</f>
        <v/>
      </c>
      <c r="AG390" s="190" t="str">
        <f>IFERROR(VLOOKUP($V390,CAPTURE_SITE_INFO!$B$3:$U$501,12,FALSE),"")</f>
        <v/>
      </c>
      <c r="AH390" s="1" t="str">
        <f>IFERROR(VLOOKUP($V390,CAPTURE_SITE_INFO!$B$3:$U$501,13,FALSE),"")</f>
        <v/>
      </c>
      <c r="AI390" s="1" t="str">
        <f>IFERROR(VLOOKUP($V390,CAPTURE_SITE_INFO!$B$3:$U$501,14,FALSE),"")</f>
        <v/>
      </c>
      <c r="AJ390" s="1" t="str">
        <f>IFERROR(VLOOKUP($V390,CAPTURE_SITE_INFO!$B$3:$U$501,15,FALSE),"")</f>
        <v/>
      </c>
      <c r="AK390" s="1" t="str">
        <f>IFERROR(VLOOKUP($V390,CAPTURE_SITE_INFO!$B$3:$U$501,16,FALSE),"")</f>
        <v/>
      </c>
      <c r="AL390" s="1" t="str">
        <f>IFERROR(VLOOKUP($V390,CAPTURE_SITE_INFO!$B$3:$U$501,17,FALSE),"")</f>
        <v/>
      </c>
      <c r="AM390" s="1" t="str">
        <f>IFERROR(VLOOKUP($V390,CAPTURE_SITE_INFO!$B$3:$U$501,18,FALSE),"")</f>
        <v/>
      </c>
      <c r="AN390" s="1" t="str">
        <f>IFERROR(VLOOKUP($V390,CAPTURE_SITE_INFO!$B$3:$U$501,19,FALSE),"")</f>
        <v/>
      </c>
      <c r="AO390" s="1" t="str">
        <f>IFERROR(VLOOKUP($V390,CAPTURE_SITE_INFO!$B$3:$U$501,20,FALSE),"")</f>
        <v/>
      </c>
      <c r="AP390" s="1" t="str">
        <f>IFERROR(VLOOKUP($V390,CAPTURE_SITE_INFO!$B$3:$V$501,21,FALSE),"")</f>
        <v/>
      </c>
    </row>
    <row r="391" spans="1:42" x14ac:dyDescent="0.25">
      <c r="A391" s="1" t="str">
        <f t="shared" si="12"/>
        <v/>
      </c>
      <c r="B391" s="1" t="str">
        <f>IF(CAPTURE_DATA!O392="NOBATS___","NOBATS",IF(CAPTURE_DATA!O392="___","",CAPTURE_DATA!O392))</f>
        <v/>
      </c>
      <c r="C391" s="1" t="str">
        <f t="shared" si="13"/>
        <v/>
      </c>
      <c r="D391" s="1" t="str">
        <f>IF(CAPTURE_DATA!Q392 = 0,"",CAPTURE_DATA!Q392)</f>
        <v/>
      </c>
      <c r="E391" s="1" t="str">
        <f>IF(CAPTURE_DATA!R392 = 0,"",CAPTURE_DATA!R392)</f>
        <v/>
      </c>
      <c r="F391" s="1" t="str">
        <f>IF(CAPTURE_DATA!S392 = 0,"",CAPTURE_DATA!S392)</f>
        <v/>
      </c>
      <c r="G391" s="1" t="str">
        <f>IF(CAPTURE_DATA!T392=0,"",CAPTURE_DATA!T392)</f>
        <v/>
      </c>
      <c r="H391" s="1" t="str">
        <f>IF(CAPTURE_DATA!U392=0,"",CAPTURE_DATA!U392)</f>
        <v/>
      </c>
      <c r="I391" s="1" t="str">
        <f>IF(CAPTURE_DATA!V392=0,"",CAPTURE_DATA!V392)</f>
        <v/>
      </c>
      <c r="J391" s="1" t="str">
        <f>IF(CAPTURE_DATA!W392=0,"",CAPTURE_DATA!W392)</f>
        <v/>
      </c>
      <c r="K391" s="1" t="str">
        <f>IF(CAPTURE_DATA!X392="","",CAPTURE_DATA!X392)</f>
        <v/>
      </c>
      <c r="L391" s="1" t="str">
        <f>IF(CAPTURE_DATA!Y392="","",CAPTURE_DATA!Y392)</f>
        <v/>
      </c>
      <c r="M391" s="1" t="str">
        <f>IF(CAPTURE_DATA!Z392="","",CAPTURE_DATA!Z392)</f>
        <v/>
      </c>
      <c r="N391" s="1" t="str">
        <f>IF(CAPTURE_DATA!AA392=0,"",CAPTURE_DATA!AA392)</f>
        <v/>
      </c>
      <c r="O391" s="1" t="str">
        <f>IF(CAPTURE_DATA!AB392=0,"",CAPTURE_DATA!AB392)</f>
        <v/>
      </c>
      <c r="P391" s="1" t="str">
        <f>IF(CAPTURE_DATA!AC392="-","",CAPTURE_DATA!AC392)</f>
        <v/>
      </c>
      <c r="Q391" s="1" t="str">
        <f>IF(CAPTURE_DATA!AD392=0,"",CAPTURE_DATA!AD392)</f>
        <v/>
      </c>
      <c r="R391" s="1" t="str">
        <f>IF(CAPTURE_DATA!AE392=0,"",CAPTURE_DATA!AE392)</f>
        <v/>
      </c>
      <c r="S391" s="1" t="str">
        <f>IF(CAPTURE_DATA!AF392=0,"",CAPTURE_DATA!AF392)</f>
        <v/>
      </c>
      <c r="T391" s="16" t="str">
        <f>IF(B391="","",IF(B391="NBAT","",CAPTURE_DATA!A392))</f>
        <v/>
      </c>
      <c r="U391" s="1" t="str">
        <f>IF(CAPTURE_DATA!AG392=0,"",CAPTURE_DATA!AG392)</f>
        <v/>
      </c>
      <c r="V391" s="1" t="str">
        <f>IF(CAPTURE_DATA!AH392=0,"",CAPTURE_DATA!AH392)</f>
        <v/>
      </c>
      <c r="W391" s="1" t="str">
        <f>IFERROR(VLOOKUP(V391,CAPTURE_SITE_INFO!$B$3:$U$501,2,FALSE),"")</f>
        <v/>
      </c>
      <c r="X391" s="1" t="str">
        <f>IFERROR(VLOOKUP($V391,CAPTURE_SITE_INFO!$B$3:$U$501,3,FALSE),"")</f>
        <v/>
      </c>
      <c r="Y391" s="189" t="str">
        <f>IFERROR(VLOOKUP($V391,CAPTURE_SITE_INFO!$B$3:$U$501,4,FALSE),"")</f>
        <v/>
      </c>
      <c r="Z391" s="1" t="str">
        <f>IFERROR(VLOOKUP($V391,CAPTURE_SITE_INFO!$B$3:$U$501,5,FALSE),"")</f>
        <v/>
      </c>
      <c r="AA391" s="1" t="str">
        <f>IFERROR(VLOOKUP($V391,CAPTURE_SITE_INFO!$B$3:$U$501,6,FALSE),"")</f>
        <v/>
      </c>
      <c r="AB391" s="1" t="str">
        <f>IFERROR(VLOOKUP($V391,CAPTURE_SITE_INFO!$B$3:$U$501,7,FALSE),"")</f>
        <v/>
      </c>
      <c r="AC391" s="1" t="str">
        <f>IFERROR(VLOOKUP($V391,CAPTURE_SITE_INFO!$B$3:$U$501,8,FALSE),"")</f>
        <v/>
      </c>
      <c r="AD391" s="16" t="str">
        <f>IFERROR(VLOOKUP($V391,CAPTURE_SITE_INFO!$B$3:$U$501,9,FALSE),"")</f>
        <v/>
      </c>
      <c r="AE391" s="16" t="str">
        <f>IFERROR(VLOOKUP($V391,CAPTURE_SITE_INFO!$B$3:$U$501,10,FALSE),"")</f>
        <v/>
      </c>
      <c r="AF391" s="190" t="str">
        <f>IFERROR(VLOOKUP($V391,CAPTURE_SITE_INFO!$B$3:$U$501,11,FALSE),"")</f>
        <v/>
      </c>
      <c r="AG391" s="190" t="str">
        <f>IFERROR(VLOOKUP($V391,CAPTURE_SITE_INFO!$B$3:$U$501,12,FALSE),"")</f>
        <v/>
      </c>
      <c r="AH391" s="1" t="str">
        <f>IFERROR(VLOOKUP($V391,CAPTURE_SITE_INFO!$B$3:$U$501,13,FALSE),"")</f>
        <v/>
      </c>
      <c r="AI391" s="1" t="str">
        <f>IFERROR(VLOOKUP($V391,CAPTURE_SITE_INFO!$B$3:$U$501,14,FALSE),"")</f>
        <v/>
      </c>
      <c r="AJ391" s="1" t="str">
        <f>IFERROR(VLOOKUP($V391,CAPTURE_SITE_INFO!$B$3:$U$501,15,FALSE),"")</f>
        <v/>
      </c>
      <c r="AK391" s="1" t="str">
        <f>IFERROR(VLOOKUP($V391,CAPTURE_SITE_INFO!$B$3:$U$501,16,FALSE),"")</f>
        <v/>
      </c>
      <c r="AL391" s="1" t="str">
        <f>IFERROR(VLOOKUP($V391,CAPTURE_SITE_INFO!$B$3:$U$501,17,FALSE),"")</f>
        <v/>
      </c>
      <c r="AM391" s="1" t="str">
        <f>IFERROR(VLOOKUP($V391,CAPTURE_SITE_INFO!$B$3:$U$501,18,FALSE),"")</f>
        <v/>
      </c>
      <c r="AN391" s="1" t="str">
        <f>IFERROR(VLOOKUP($V391,CAPTURE_SITE_INFO!$B$3:$U$501,19,FALSE),"")</f>
        <v/>
      </c>
      <c r="AO391" s="1" t="str">
        <f>IFERROR(VLOOKUP($V391,CAPTURE_SITE_INFO!$B$3:$U$501,20,FALSE),"")</f>
        <v/>
      </c>
      <c r="AP391" s="1" t="str">
        <f>IFERROR(VLOOKUP($V391,CAPTURE_SITE_INFO!$B$3:$V$501,21,FALSE),"")</f>
        <v/>
      </c>
    </row>
    <row r="392" spans="1:42" x14ac:dyDescent="0.25">
      <c r="A392" s="1" t="str">
        <f t="shared" si="12"/>
        <v/>
      </c>
      <c r="B392" s="1" t="str">
        <f>IF(CAPTURE_DATA!O393="NOBATS___","NOBATS",IF(CAPTURE_DATA!O393="___","",CAPTURE_DATA!O393))</f>
        <v/>
      </c>
      <c r="C392" s="1" t="str">
        <f t="shared" si="13"/>
        <v/>
      </c>
      <c r="D392" s="1" t="str">
        <f>IF(CAPTURE_DATA!Q393 = 0,"",CAPTURE_DATA!Q393)</f>
        <v/>
      </c>
      <c r="E392" s="1" t="str">
        <f>IF(CAPTURE_DATA!R393 = 0,"",CAPTURE_DATA!R393)</f>
        <v/>
      </c>
      <c r="F392" s="1" t="str">
        <f>IF(CAPTURE_DATA!S393 = 0,"",CAPTURE_DATA!S393)</f>
        <v/>
      </c>
      <c r="G392" s="1" t="str">
        <f>IF(CAPTURE_DATA!T393=0,"",CAPTURE_DATA!T393)</f>
        <v/>
      </c>
      <c r="H392" s="1" t="str">
        <f>IF(CAPTURE_DATA!U393=0,"",CAPTURE_DATA!U393)</f>
        <v/>
      </c>
      <c r="I392" s="1" t="str">
        <f>IF(CAPTURE_DATA!V393=0,"",CAPTURE_DATA!V393)</f>
        <v/>
      </c>
      <c r="J392" s="1" t="str">
        <f>IF(CAPTURE_DATA!W393=0,"",CAPTURE_DATA!W393)</f>
        <v/>
      </c>
      <c r="K392" s="1" t="str">
        <f>IF(CAPTURE_DATA!X393="","",CAPTURE_DATA!X393)</f>
        <v/>
      </c>
      <c r="L392" s="1" t="str">
        <f>IF(CAPTURE_DATA!Y393="","",CAPTURE_DATA!Y393)</f>
        <v/>
      </c>
      <c r="M392" s="1" t="str">
        <f>IF(CAPTURE_DATA!Z393="","",CAPTURE_DATA!Z393)</f>
        <v/>
      </c>
      <c r="N392" s="1" t="str">
        <f>IF(CAPTURE_DATA!AA393=0,"",CAPTURE_DATA!AA393)</f>
        <v/>
      </c>
      <c r="O392" s="1" t="str">
        <f>IF(CAPTURE_DATA!AB393=0,"",CAPTURE_DATA!AB393)</f>
        <v/>
      </c>
      <c r="P392" s="1" t="str">
        <f>IF(CAPTURE_DATA!AC393="-","",CAPTURE_DATA!AC393)</f>
        <v/>
      </c>
      <c r="Q392" s="1" t="str">
        <f>IF(CAPTURE_DATA!AD393=0,"",CAPTURE_DATA!AD393)</f>
        <v/>
      </c>
      <c r="R392" s="1" t="str">
        <f>IF(CAPTURE_DATA!AE393=0,"",CAPTURE_DATA!AE393)</f>
        <v/>
      </c>
      <c r="S392" s="1" t="str">
        <f>IF(CAPTURE_DATA!AF393=0,"",CAPTURE_DATA!AF393)</f>
        <v/>
      </c>
      <c r="T392" s="16" t="str">
        <f>IF(B392="","",IF(B392="NBAT","",CAPTURE_DATA!A393))</f>
        <v/>
      </c>
      <c r="U392" s="1" t="str">
        <f>IF(CAPTURE_DATA!AG393=0,"",CAPTURE_DATA!AG393)</f>
        <v/>
      </c>
      <c r="V392" s="1" t="str">
        <f>IF(CAPTURE_DATA!AH393=0,"",CAPTURE_DATA!AH393)</f>
        <v/>
      </c>
      <c r="W392" s="1" t="str">
        <f>IFERROR(VLOOKUP(V392,CAPTURE_SITE_INFO!$B$3:$U$501,2,FALSE),"")</f>
        <v/>
      </c>
      <c r="X392" s="1" t="str">
        <f>IFERROR(VLOOKUP($V392,CAPTURE_SITE_INFO!$B$3:$U$501,3,FALSE),"")</f>
        <v/>
      </c>
      <c r="Y392" s="189" t="str">
        <f>IFERROR(VLOOKUP($V392,CAPTURE_SITE_INFO!$B$3:$U$501,4,FALSE),"")</f>
        <v/>
      </c>
      <c r="Z392" s="1" t="str">
        <f>IFERROR(VLOOKUP($V392,CAPTURE_SITE_INFO!$B$3:$U$501,5,FALSE),"")</f>
        <v/>
      </c>
      <c r="AA392" s="1" t="str">
        <f>IFERROR(VLOOKUP($V392,CAPTURE_SITE_INFO!$B$3:$U$501,6,FALSE),"")</f>
        <v/>
      </c>
      <c r="AB392" s="1" t="str">
        <f>IFERROR(VLOOKUP($V392,CAPTURE_SITE_INFO!$B$3:$U$501,7,FALSE),"")</f>
        <v/>
      </c>
      <c r="AC392" s="1" t="str">
        <f>IFERROR(VLOOKUP($V392,CAPTURE_SITE_INFO!$B$3:$U$501,8,FALSE),"")</f>
        <v/>
      </c>
      <c r="AD392" s="16" t="str">
        <f>IFERROR(VLOOKUP($V392,CAPTURE_SITE_INFO!$B$3:$U$501,9,FALSE),"")</f>
        <v/>
      </c>
      <c r="AE392" s="16" t="str">
        <f>IFERROR(VLOOKUP($V392,CAPTURE_SITE_INFO!$B$3:$U$501,10,FALSE),"")</f>
        <v/>
      </c>
      <c r="AF392" s="190" t="str">
        <f>IFERROR(VLOOKUP($V392,CAPTURE_SITE_INFO!$B$3:$U$501,11,FALSE),"")</f>
        <v/>
      </c>
      <c r="AG392" s="190" t="str">
        <f>IFERROR(VLOOKUP($V392,CAPTURE_SITE_INFO!$B$3:$U$501,12,FALSE),"")</f>
        <v/>
      </c>
      <c r="AH392" s="1" t="str">
        <f>IFERROR(VLOOKUP($V392,CAPTURE_SITE_INFO!$B$3:$U$501,13,FALSE),"")</f>
        <v/>
      </c>
      <c r="AI392" s="1" t="str">
        <f>IFERROR(VLOOKUP($V392,CAPTURE_SITE_INFO!$B$3:$U$501,14,FALSE),"")</f>
        <v/>
      </c>
      <c r="AJ392" s="1" t="str">
        <f>IFERROR(VLOOKUP($V392,CAPTURE_SITE_INFO!$B$3:$U$501,15,FALSE),"")</f>
        <v/>
      </c>
      <c r="AK392" s="1" t="str">
        <f>IFERROR(VLOOKUP($V392,CAPTURE_SITE_INFO!$B$3:$U$501,16,FALSE),"")</f>
        <v/>
      </c>
      <c r="AL392" s="1" t="str">
        <f>IFERROR(VLOOKUP($V392,CAPTURE_SITE_INFO!$B$3:$U$501,17,FALSE),"")</f>
        <v/>
      </c>
      <c r="AM392" s="1" t="str">
        <f>IFERROR(VLOOKUP($V392,CAPTURE_SITE_INFO!$B$3:$U$501,18,FALSE),"")</f>
        <v/>
      </c>
      <c r="AN392" s="1" t="str">
        <f>IFERROR(VLOOKUP($V392,CAPTURE_SITE_INFO!$B$3:$U$501,19,FALSE),"")</f>
        <v/>
      </c>
      <c r="AO392" s="1" t="str">
        <f>IFERROR(VLOOKUP($V392,CAPTURE_SITE_INFO!$B$3:$U$501,20,FALSE),"")</f>
        <v/>
      </c>
      <c r="AP392" s="1" t="str">
        <f>IFERROR(VLOOKUP($V392,CAPTURE_SITE_INFO!$B$3:$V$501,21,FALSE),"")</f>
        <v/>
      </c>
    </row>
    <row r="393" spans="1:42" x14ac:dyDescent="0.25">
      <c r="A393" s="1" t="str">
        <f t="shared" si="12"/>
        <v/>
      </c>
      <c r="B393" s="1" t="str">
        <f>IF(CAPTURE_DATA!O394="NOBATS___","NOBATS",IF(CAPTURE_DATA!O394="___","",CAPTURE_DATA!O394))</f>
        <v/>
      </c>
      <c r="C393" s="1" t="str">
        <f t="shared" si="13"/>
        <v/>
      </c>
      <c r="D393" s="1" t="str">
        <f>IF(CAPTURE_DATA!Q394 = 0,"",CAPTURE_DATA!Q394)</f>
        <v/>
      </c>
      <c r="E393" s="1" t="str">
        <f>IF(CAPTURE_DATA!R394 = 0,"",CAPTURE_DATA!R394)</f>
        <v/>
      </c>
      <c r="F393" s="1" t="str">
        <f>IF(CAPTURE_DATA!S394 = 0,"",CAPTURE_DATA!S394)</f>
        <v/>
      </c>
      <c r="G393" s="1" t="str">
        <f>IF(CAPTURE_DATA!T394=0,"",CAPTURE_DATA!T394)</f>
        <v/>
      </c>
      <c r="H393" s="1" t="str">
        <f>IF(CAPTURE_DATA!U394=0,"",CAPTURE_DATA!U394)</f>
        <v/>
      </c>
      <c r="I393" s="1" t="str">
        <f>IF(CAPTURE_DATA!V394=0,"",CAPTURE_DATA!V394)</f>
        <v/>
      </c>
      <c r="J393" s="1" t="str">
        <f>IF(CAPTURE_DATA!W394=0,"",CAPTURE_DATA!W394)</f>
        <v/>
      </c>
      <c r="K393" s="1" t="str">
        <f>IF(CAPTURE_DATA!X394="","",CAPTURE_DATA!X394)</f>
        <v/>
      </c>
      <c r="L393" s="1" t="str">
        <f>IF(CAPTURE_DATA!Y394="","",CAPTURE_DATA!Y394)</f>
        <v/>
      </c>
      <c r="M393" s="1" t="str">
        <f>IF(CAPTURE_DATA!Z394="","",CAPTURE_DATA!Z394)</f>
        <v/>
      </c>
      <c r="N393" s="1" t="str">
        <f>IF(CAPTURE_DATA!AA394=0,"",CAPTURE_DATA!AA394)</f>
        <v/>
      </c>
      <c r="O393" s="1" t="str">
        <f>IF(CAPTURE_DATA!AB394=0,"",CAPTURE_DATA!AB394)</f>
        <v/>
      </c>
      <c r="P393" s="1" t="str">
        <f>IF(CAPTURE_DATA!AC394="-","",CAPTURE_DATA!AC394)</f>
        <v/>
      </c>
      <c r="Q393" s="1" t="str">
        <f>IF(CAPTURE_DATA!AD394=0,"",CAPTURE_DATA!AD394)</f>
        <v/>
      </c>
      <c r="R393" s="1" t="str">
        <f>IF(CAPTURE_DATA!AE394=0,"",CAPTURE_DATA!AE394)</f>
        <v/>
      </c>
      <c r="S393" s="1" t="str">
        <f>IF(CAPTURE_DATA!AF394=0,"",CAPTURE_DATA!AF394)</f>
        <v/>
      </c>
      <c r="T393" s="16" t="str">
        <f>IF(B393="","",IF(B393="NBAT","",CAPTURE_DATA!A394))</f>
        <v/>
      </c>
      <c r="U393" s="1" t="str">
        <f>IF(CAPTURE_DATA!AG394=0,"",CAPTURE_DATA!AG394)</f>
        <v/>
      </c>
      <c r="V393" s="1" t="str">
        <f>IF(CAPTURE_DATA!AH394=0,"",CAPTURE_DATA!AH394)</f>
        <v/>
      </c>
      <c r="W393" s="1" t="str">
        <f>IFERROR(VLOOKUP(V393,CAPTURE_SITE_INFO!$B$3:$U$501,2,FALSE),"")</f>
        <v/>
      </c>
      <c r="X393" s="1" t="str">
        <f>IFERROR(VLOOKUP($V393,CAPTURE_SITE_INFO!$B$3:$U$501,3,FALSE),"")</f>
        <v/>
      </c>
      <c r="Y393" s="189" t="str">
        <f>IFERROR(VLOOKUP($V393,CAPTURE_SITE_INFO!$B$3:$U$501,4,FALSE),"")</f>
        <v/>
      </c>
      <c r="Z393" s="1" t="str">
        <f>IFERROR(VLOOKUP($V393,CAPTURE_SITE_INFO!$B$3:$U$501,5,FALSE),"")</f>
        <v/>
      </c>
      <c r="AA393" s="1" t="str">
        <f>IFERROR(VLOOKUP($V393,CAPTURE_SITE_INFO!$B$3:$U$501,6,FALSE),"")</f>
        <v/>
      </c>
      <c r="AB393" s="1" t="str">
        <f>IFERROR(VLOOKUP($V393,CAPTURE_SITE_INFO!$B$3:$U$501,7,FALSE),"")</f>
        <v/>
      </c>
      <c r="AC393" s="1" t="str">
        <f>IFERROR(VLOOKUP($V393,CAPTURE_SITE_INFO!$B$3:$U$501,8,FALSE),"")</f>
        <v/>
      </c>
      <c r="AD393" s="16" t="str">
        <f>IFERROR(VLOOKUP($V393,CAPTURE_SITE_INFO!$B$3:$U$501,9,FALSE),"")</f>
        <v/>
      </c>
      <c r="AE393" s="16" t="str">
        <f>IFERROR(VLOOKUP($V393,CAPTURE_SITE_INFO!$B$3:$U$501,10,FALSE),"")</f>
        <v/>
      </c>
      <c r="AF393" s="190" t="str">
        <f>IFERROR(VLOOKUP($V393,CAPTURE_SITE_INFO!$B$3:$U$501,11,FALSE),"")</f>
        <v/>
      </c>
      <c r="AG393" s="190" t="str">
        <f>IFERROR(VLOOKUP($V393,CAPTURE_SITE_INFO!$B$3:$U$501,12,FALSE),"")</f>
        <v/>
      </c>
      <c r="AH393" s="1" t="str">
        <f>IFERROR(VLOOKUP($V393,CAPTURE_SITE_INFO!$B$3:$U$501,13,FALSE),"")</f>
        <v/>
      </c>
      <c r="AI393" s="1" t="str">
        <f>IFERROR(VLOOKUP($V393,CAPTURE_SITE_INFO!$B$3:$U$501,14,FALSE),"")</f>
        <v/>
      </c>
      <c r="AJ393" s="1" t="str">
        <f>IFERROR(VLOOKUP($V393,CAPTURE_SITE_INFO!$B$3:$U$501,15,FALSE),"")</f>
        <v/>
      </c>
      <c r="AK393" s="1" t="str">
        <f>IFERROR(VLOOKUP($V393,CAPTURE_SITE_INFO!$B$3:$U$501,16,FALSE),"")</f>
        <v/>
      </c>
      <c r="AL393" s="1" t="str">
        <f>IFERROR(VLOOKUP($V393,CAPTURE_SITE_INFO!$B$3:$U$501,17,FALSE),"")</f>
        <v/>
      </c>
      <c r="AM393" s="1" t="str">
        <f>IFERROR(VLOOKUP($V393,CAPTURE_SITE_INFO!$B$3:$U$501,18,FALSE),"")</f>
        <v/>
      </c>
      <c r="AN393" s="1" t="str">
        <f>IFERROR(VLOOKUP($V393,CAPTURE_SITE_INFO!$B$3:$U$501,19,FALSE),"")</f>
        <v/>
      </c>
      <c r="AO393" s="1" t="str">
        <f>IFERROR(VLOOKUP($V393,CAPTURE_SITE_INFO!$B$3:$U$501,20,FALSE),"")</f>
        <v/>
      </c>
      <c r="AP393" s="1" t="str">
        <f>IFERROR(VLOOKUP($V393,CAPTURE_SITE_INFO!$B$3:$V$501,21,FALSE),"")</f>
        <v/>
      </c>
    </row>
    <row r="394" spans="1:42" x14ac:dyDescent="0.25">
      <c r="A394" s="1" t="str">
        <f t="shared" si="12"/>
        <v/>
      </c>
      <c r="B394" s="1" t="str">
        <f>IF(CAPTURE_DATA!O395="NOBATS___","NOBATS",IF(CAPTURE_DATA!O395="___","",CAPTURE_DATA!O395))</f>
        <v/>
      </c>
      <c r="C394" s="1" t="str">
        <f t="shared" si="13"/>
        <v/>
      </c>
      <c r="D394" s="1" t="str">
        <f>IF(CAPTURE_DATA!Q395 = 0,"",CAPTURE_DATA!Q395)</f>
        <v/>
      </c>
      <c r="E394" s="1" t="str">
        <f>IF(CAPTURE_DATA!R395 = 0,"",CAPTURE_DATA!R395)</f>
        <v/>
      </c>
      <c r="F394" s="1" t="str">
        <f>IF(CAPTURE_DATA!S395 = 0,"",CAPTURE_DATA!S395)</f>
        <v/>
      </c>
      <c r="G394" s="1" t="str">
        <f>IF(CAPTURE_DATA!T395=0,"",CAPTURE_DATA!T395)</f>
        <v/>
      </c>
      <c r="H394" s="1" t="str">
        <f>IF(CAPTURE_DATA!U395=0,"",CAPTURE_DATA!U395)</f>
        <v/>
      </c>
      <c r="I394" s="1" t="str">
        <f>IF(CAPTURE_DATA!V395=0,"",CAPTURE_DATA!V395)</f>
        <v/>
      </c>
      <c r="J394" s="1" t="str">
        <f>IF(CAPTURE_DATA!W395=0,"",CAPTURE_DATA!W395)</f>
        <v/>
      </c>
      <c r="K394" s="1" t="str">
        <f>IF(CAPTURE_DATA!X395="","",CAPTURE_DATA!X395)</f>
        <v/>
      </c>
      <c r="L394" s="1" t="str">
        <f>IF(CAPTURE_DATA!Y395="","",CAPTURE_DATA!Y395)</f>
        <v/>
      </c>
      <c r="M394" s="1" t="str">
        <f>IF(CAPTURE_DATA!Z395="","",CAPTURE_DATA!Z395)</f>
        <v/>
      </c>
      <c r="N394" s="1" t="str">
        <f>IF(CAPTURE_DATA!AA395=0,"",CAPTURE_DATA!AA395)</f>
        <v/>
      </c>
      <c r="O394" s="1" t="str">
        <f>IF(CAPTURE_DATA!AB395=0,"",CAPTURE_DATA!AB395)</f>
        <v/>
      </c>
      <c r="P394" s="1" t="str">
        <f>IF(CAPTURE_DATA!AC395="-","",CAPTURE_DATA!AC395)</f>
        <v/>
      </c>
      <c r="Q394" s="1" t="str">
        <f>IF(CAPTURE_DATA!AD395=0,"",CAPTURE_DATA!AD395)</f>
        <v/>
      </c>
      <c r="R394" s="1" t="str">
        <f>IF(CAPTURE_DATA!AE395=0,"",CAPTURE_DATA!AE395)</f>
        <v/>
      </c>
      <c r="S394" s="1" t="str">
        <f>IF(CAPTURE_DATA!AF395=0,"",CAPTURE_DATA!AF395)</f>
        <v/>
      </c>
      <c r="T394" s="16" t="str">
        <f>IF(B394="","",IF(B394="NBAT","",CAPTURE_DATA!A395))</f>
        <v/>
      </c>
      <c r="U394" s="1" t="str">
        <f>IF(CAPTURE_DATA!AG395=0,"",CAPTURE_DATA!AG395)</f>
        <v/>
      </c>
      <c r="V394" s="1" t="str">
        <f>IF(CAPTURE_DATA!AH395=0,"",CAPTURE_DATA!AH395)</f>
        <v/>
      </c>
      <c r="W394" s="1" t="str">
        <f>IFERROR(VLOOKUP(V394,CAPTURE_SITE_INFO!$B$3:$U$501,2,FALSE),"")</f>
        <v/>
      </c>
      <c r="X394" s="1" t="str">
        <f>IFERROR(VLOOKUP($V394,CAPTURE_SITE_INFO!$B$3:$U$501,3,FALSE),"")</f>
        <v/>
      </c>
      <c r="Y394" s="189" t="str">
        <f>IFERROR(VLOOKUP($V394,CAPTURE_SITE_INFO!$B$3:$U$501,4,FALSE),"")</f>
        <v/>
      </c>
      <c r="Z394" s="1" t="str">
        <f>IFERROR(VLOOKUP($V394,CAPTURE_SITE_INFO!$B$3:$U$501,5,FALSE),"")</f>
        <v/>
      </c>
      <c r="AA394" s="1" t="str">
        <f>IFERROR(VLOOKUP($V394,CAPTURE_SITE_INFO!$B$3:$U$501,6,FALSE),"")</f>
        <v/>
      </c>
      <c r="AB394" s="1" t="str">
        <f>IFERROR(VLOOKUP($V394,CAPTURE_SITE_INFO!$B$3:$U$501,7,FALSE),"")</f>
        <v/>
      </c>
      <c r="AC394" s="1" t="str">
        <f>IFERROR(VLOOKUP($V394,CAPTURE_SITE_INFO!$B$3:$U$501,8,FALSE),"")</f>
        <v/>
      </c>
      <c r="AD394" s="16" t="str">
        <f>IFERROR(VLOOKUP($V394,CAPTURE_SITE_INFO!$B$3:$U$501,9,FALSE),"")</f>
        <v/>
      </c>
      <c r="AE394" s="16" t="str">
        <f>IFERROR(VLOOKUP($V394,CAPTURE_SITE_INFO!$B$3:$U$501,10,FALSE),"")</f>
        <v/>
      </c>
      <c r="AF394" s="190" t="str">
        <f>IFERROR(VLOOKUP($V394,CAPTURE_SITE_INFO!$B$3:$U$501,11,FALSE),"")</f>
        <v/>
      </c>
      <c r="AG394" s="190" t="str">
        <f>IFERROR(VLOOKUP($V394,CAPTURE_SITE_INFO!$B$3:$U$501,12,FALSE),"")</f>
        <v/>
      </c>
      <c r="AH394" s="1" t="str">
        <f>IFERROR(VLOOKUP($V394,CAPTURE_SITE_INFO!$B$3:$U$501,13,FALSE),"")</f>
        <v/>
      </c>
      <c r="AI394" s="1" t="str">
        <f>IFERROR(VLOOKUP($V394,CAPTURE_SITE_INFO!$B$3:$U$501,14,FALSE),"")</f>
        <v/>
      </c>
      <c r="AJ394" s="1" t="str">
        <f>IFERROR(VLOOKUP($V394,CAPTURE_SITE_INFO!$B$3:$U$501,15,FALSE),"")</f>
        <v/>
      </c>
      <c r="AK394" s="1" t="str">
        <f>IFERROR(VLOOKUP($V394,CAPTURE_SITE_INFO!$B$3:$U$501,16,FALSE),"")</f>
        <v/>
      </c>
      <c r="AL394" s="1" t="str">
        <f>IFERROR(VLOOKUP($V394,CAPTURE_SITE_INFO!$B$3:$U$501,17,FALSE),"")</f>
        <v/>
      </c>
      <c r="AM394" s="1" t="str">
        <f>IFERROR(VLOOKUP($V394,CAPTURE_SITE_INFO!$B$3:$U$501,18,FALSE),"")</f>
        <v/>
      </c>
      <c r="AN394" s="1" t="str">
        <f>IFERROR(VLOOKUP($V394,CAPTURE_SITE_INFO!$B$3:$U$501,19,FALSE),"")</f>
        <v/>
      </c>
      <c r="AO394" s="1" t="str">
        <f>IFERROR(VLOOKUP($V394,CAPTURE_SITE_INFO!$B$3:$U$501,20,FALSE),"")</f>
        <v/>
      </c>
      <c r="AP394" s="1" t="str">
        <f>IFERROR(VLOOKUP($V394,CAPTURE_SITE_INFO!$B$3:$V$501,21,FALSE),"")</f>
        <v/>
      </c>
    </row>
    <row r="395" spans="1:42" x14ac:dyDescent="0.25">
      <c r="A395" s="1" t="str">
        <f t="shared" si="12"/>
        <v/>
      </c>
      <c r="B395" s="1" t="str">
        <f>IF(CAPTURE_DATA!O396="NOBATS___","NOBATS",IF(CAPTURE_DATA!O396="___","",CAPTURE_DATA!O396))</f>
        <v/>
      </c>
      <c r="C395" s="1" t="str">
        <f t="shared" si="13"/>
        <v/>
      </c>
      <c r="D395" s="1" t="str">
        <f>IF(CAPTURE_DATA!Q396 = 0,"",CAPTURE_DATA!Q396)</f>
        <v/>
      </c>
      <c r="E395" s="1" t="str">
        <f>IF(CAPTURE_DATA!R396 = 0,"",CAPTURE_DATA!R396)</f>
        <v/>
      </c>
      <c r="F395" s="1" t="str">
        <f>IF(CAPTURE_DATA!S396 = 0,"",CAPTURE_DATA!S396)</f>
        <v/>
      </c>
      <c r="G395" s="1" t="str">
        <f>IF(CAPTURE_DATA!T396=0,"",CAPTURE_DATA!T396)</f>
        <v/>
      </c>
      <c r="H395" s="1" t="str">
        <f>IF(CAPTURE_DATA!U396=0,"",CAPTURE_DATA!U396)</f>
        <v/>
      </c>
      <c r="I395" s="1" t="str">
        <f>IF(CAPTURE_DATA!V396=0,"",CAPTURE_DATA!V396)</f>
        <v/>
      </c>
      <c r="J395" s="1" t="str">
        <f>IF(CAPTURE_DATA!W396=0,"",CAPTURE_DATA!W396)</f>
        <v/>
      </c>
      <c r="K395" s="1" t="str">
        <f>IF(CAPTURE_DATA!X396="","",CAPTURE_DATA!X396)</f>
        <v/>
      </c>
      <c r="L395" s="1" t="str">
        <f>IF(CAPTURE_DATA!Y396="","",CAPTURE_DATA!Y396)</f>
        <v/>
      </c>
      <c r="M395" s="1" t="str">
        <f>IF(CAPTURE_DATA!Z396="","",CAPTURE_DATA!Z396)</f>
        <v/>
      </c>
      <c r="N395" s="1" t="str">
        <f>IF(CAPTURE_DATA!AA396=0,"",CAPTURE_DATA!AA396)</f>
        <v/>
      </c>
      <c r="O395" s="1" t="str">
        <f>IF(CAPTURE_DATA!AB396=0,"",CAPTURE_DATA!AB396)</f>
        <v/>
      </c>
      <c r="P395" s="1" t="str">
        <f>IF(CAPTURE_DATA!AC396="-","",CAPTURE_DATA!AC396)</f>
        <v/>
      </c>
      <c r="Q395" s="1" t="str">
        <f>IF(CAPTURE_DATA!AD396=0,"",CAPTURE_DATA!AD396)</f>
        <v/>
      </c>
      <c r="R395" s="1" t="str">
        <f>IF(CAPTURE_DATA!AE396=0,"",CAPTURE_DATA!AE396)</f>
        <v/>
      </c>
      <c r="S395" s="1" t="str">
        <f>IF(CAPTURE_DATA!AF396=0,"",CAPTURE_DATA!AF396)</f>
        <v/>
      </c>
      <c r="T395" s="16" t="str">
        <f>IF(B395="","",IF(B395="NBAT","",CAPTURE_DATA!A396))</f>
        <v/>
      </c>
      <c r="U395" s="1" t="str">
        <f>IF(CAPTURE_DATA!AG396=0,"",CAPTURE_DATA!AG396)</f>
        <v/>
      </c>
      <c r="V395" s="1" t="str">
        <f>IF(CAPTURE_DATA!AH396=0,"",CAPTURE_DATA!AH396)</f>
        <v/>
      </c>
      <c r="W395" s="1" t="str">
        <f>IFERROR(VLOOKUP(V395,CAPTURE_SITE_INFO!$B$3:$U$501,2,FALSE),"")</f>
        <v/>
      </c>
      <c r="X395" s="1" t="str">
        <f>IFERROR(VLOOKUP($V395,CAPTURE_SITE_INFO!$B$3:$U$501,3,FALSE),"")</f>
        <v/>
      </c>
      <c r="Y395" s="189" t="str">
        <f>IFERROR(VLOOKUP($V395,CAPTURE_SITE_INFO!$B$3:$U$501,4,FALSE),"")</f>
        <v/>
      </c>
      <c r="Z395" s="1" t="str">
        <f>IFERROR(VLOOKUP($V395,CAPTURE_SITE_INFO!$B$3:$U$501,5,FALSE),"")</f>
        <v/>
      </c>
      <c r="AA395" s="1" t="str">
        <f>IFERROR(VLOOKUP($V395,CAPTURE_SITE_INFO!$B$3:$U$501,6,FALSE),"")</f>
        <v/>
      </c>
      <c r="AB395" s="1" t="str">
        <f>IFERROR(VLOOKUP($V395,CAPTURE_SITE_INFO!$B$3:$U$501,7,FALSE),"")</f>
        <v/>
      </c>
      <c r="AC395" s="1" t="str">
        <f>IFERROR(VLOOKUP($V395,CAPTURE_SITE_INFO!$B$3:$U$501,8,FALSE),"")</f>
        <v/>
      </c>
      <c r="AD395" s="16" t="str">
        <f>IFERROR(VLOOKUP($V395,CAPTURE_SITE_INFO!$B$3:$U$501,9,FALSE),"")</f>
        <v/>
      </c>
      <c r="AE395" s="16" t="str">
        <f>IFERROR(VLOOKUP($V395,CAPTURE_SITE_INFO!$B$3:$U$501,10,FALSE),"")</f>
        <v/>
      </c>
      <c r="AF395" s="190" t="str">
        <f>IFERROR(VLOOKUP($V395,CAPTURE_SITE_INFO!$B$3:$U$501,11,FALSE),"")</f>
        <v/>
      </c>
      <c r="AG395" s="190" t="str">
        <f>IFERROR(VLOOKUP($V395,CAPTURE_SITE_INFO!$B$3:$U$501,12,FALSE),"")</f>
        <v/>
      </c>
      <c r="AH395" s="1" t="str">
        <f>IFERROR(VLOOKUP($V395,CAPTURE_SITE_INFO!$B$3:$U$501,13,FALSE),"")</f>
        <v/>
      </c>
      <c r="AI395" s="1" t="str">
        <f>IFERROR(VLOOKUP($V395,CAPTURE_SITE_INFO!$B$3:$U$501,14,FALSE),"")</f>
        <v/>
      </c>
      <c r="AJ395" s="1" t="str">
        <f>IFERROR(VLOOKUP($V395,CAPTURE_SITE_INFO!$B$3:$U$501,15,FALSE),"")</f>
        <v/>
      </c>
      <c r="AK395" s="1" t="str">
        <f>IFERROR(VLOOKUP($V395,CAPTURE_SITE_INFO!$B$3:$U$501,16,FALSE),"")</f>
        <v/>
      </c>
      <c r="AL395" s="1" t="str">
        <f>IFERROR(VLOOKUP($V395,CAPTURE_SITE_INFO!$B$3:$U$501,17,FALSE),"")</f>
        <v/>
      </c>
      <c r="AM395" s="1" t="str">
        <f>IFERROR(VLOOKUP($V395,CAPTURE_SITE_INFO!$B$3:$U$501,18,FALSE),"")</f>
        <v/>
      </c>
      <c r="AN395" s="1" t="str">
        <f>IFERROR(VLOOKUP($V395,CAPTURE_SITE_INFO!$B$3:$U$501,19,FALSE),"")</f>
        <v/>
      </c>
      <c r="AO395" s="1" t="str">
        <f>IFERROR(VLOOKUP($V395,CAPTURE_SITE_INFO!$B$3:$U$501,20,FALSE),"")</f>
        <v/>
      </c>
      <c r="AP395" s="1" t="str">
        <f>IFERROR(VLOOKUP($V395,CAPTURE_SITE_INFO!$B$3:$V$501,21,FALSE),"")</f>
        <v/>
      </c>
    </row>
    <row r="396" spans="1:42" x14ac:dyDescent="0.25">
      <c r="A396" s="1" t="str">
        <f t="shared" si="12"/>
        <v/>
      </c>
      <c r="B396" s="1" t="str">
        <f>IF(CAPTURE_DATA!O397="NOBATS___","NOBATS",IF(CAPTURE_DATA!O397="___","",CAPTURE_DATA!O397))</f>
        <v/>
      </c>
      <c r="C396" s="1" t="str">
        <f t="shared" si="13"/>
        <v/>
      </c>
      <c r="D396" s="1" t="str">
        <f>IF(CAPTURE_DATA!Q397 = 0,"",CAPTURE_DATA!Q397)</f>
        <v/>
      </c>
      <c r="E396" s="1" t="str">
        <f>IF(CAPTURE_DATA!R397 = 0,"",CAPTURE_DATA!R397)</f>
        <v/>
      </c>
      <c r="F396" s="1" t="str">
        <f>IF(CAPTURE_DATA!S397 = 0,"",CAPTURE_DATA!S397)</f>
        <v/>
      </c>
      <c r="G396" s="1" t="str">
        <f>IF(CAPTURE_DATA!T397=0,"",CAPTURE_DATA!T397)</f>
        <v/>
      </c>
      <c r="H396" s="1" t="str">
        <f>IF(CAPTURE_DATA!U397=0,"",CAPTURE_DATA!U397)</f>
        <v/>
      </c>
      <c r="I396" s="1" t="str">
        <f>IF(CAPTURE_DATA!V397=0,"",CAPTURE_DATA!V397)</f>
        <v/>
      </c>
      <c r="J396" s="1" t="str">
        <f>IF(CAPTURE_DATA!W397=0,"",CAPTURE_DATA!W397)</f>
        <v/>
      </c>
      <c r="K396" s="1" t="str">
        <f>IF(CAPTURE_DATA!X397="","",CAPTURE_DATA!X397)</f>
        <v/>
      </c>
      <c r="L396" s="1" t="str">
        <f>IF(CAPTURE_DATA!Y397="","",CAPTURE_DATA!Y397)</f>
        <v/>
      </c>
      <c r="M396" s="1" t="str">
        <f>IF(CAPTURE_DATA!Z397="","",CAPTURE_DATA!Z397)</f>
        <v/>
      </c>
      <c r="N396" s="1" t="str">
        <f>IF(CAPTURE_DATA!AA397=0,"",CAPTURE_DATA!AA397)</f>
        <v/>
      </c>
      <c r="O396" s="1" t="str">
        <f>IF(CAPTURE_DATA!AB397=0,"",CAPTURE_DATA!AB397)</f>
        <v/>
      </c>
      <c r="P396" s="1" t="str">
        <f>IF(CAPTURE_DATA!AC397="-","",CAPTURE_DATA!AC397)</f>
        <v/>
      </c>
      <c r="Q396" s="1" t="str">
        <f>IF(CAPTURE_DATA!AD397=0,"",CAPTURE_DATA!AD397)</f>
        <v/>
      </c>
      <c r="R396" s="1" t="str">
        <f>IF(CAPTURE_DATA!AE397=0,"",CAPTURE_DATA!AE397)</f>
        <v/>
      </c>
      <c r="S396" s="1" t="str">
        <f>IF(CAPTURE_DATA!AF397=0,"",CAPTURE_DATA!AF397)</f>
        <v/>
      </c>
      <c r="T396" s="16" t="str">
        <f>IF(B396="","",IF(B396="NBAT","",CAPTURE_DATA!A397))</f>
        <v/>
      </c>
      <c r="U396" s="1" t="str">
        <f>IF(CAPTURE_DATA!AG397=0,"",CAPTURE_DATA!AG397)</f>
        <v/>
      </c>
      <c r="V396" s="1" t="str">
        <f>IF(CAPTURE_DATA!AH397=0,"",CAPTURE_DATA!AH397)</f>
        <v/>
      </c>
      <c r="W396" s="1" t="str">
        <f>IFERROR(VLOOKUP(V396,CAPTURE_SITE_INFO!$B$3:$U$501,2,FALSE),"")</f>
        <v/>
      </c>
      <c r="X396" s="1" t="str">
        <f>IFERROR(VLOOKUP($V396,CAPTURE_SITE_INFO!$B$3:$U$501,3,FALSE),"")</f>
        <v/>
      </c>
      <c r="Y396" s="189" t="str">
        <f>IFERROR(VLOOKUP($V396,CAPTURE_SITE_INFO!$B$3:$U$501,4,FALSE),"")</f>
        <v/>
      </c>
      <c r="Z396" s="1" t="str">
        <f>IFERROR(VLOOKUP($V396,CAPTURE_SITE_INFO!$B$3:$U$501,5,FALSE),"")</f>
        <v/>
      </c>
      <c r="AA396" s="1" t="str">
        <f>IFERROR(VLOOKUP($V396,CAPTURE_SITE_INFO!$B$3:$U$501,6,FALSE),"")</f>
        <v/>
      </c>
      <c r="AB396" s="1" t="str">
        <f>IFERROR(VLOOKUP($V396,CAPTURE_SITE_INFO!$B$3:$U$501,7,FALSE),"")</f>
        <v/>
      </c>
      <c r="AC396" s="1" t="str">
        <f>IFERROR(VLOOKUP($V396,CAPTURE_SITE_INFO!$B$3:$U$501,8,FALSE),"")</f>
        <v/>
      </c>
      <c r="AD396" s="16" t="str">
        <f>IFERROR(VLOOKUP($V396,CAPTURE_SITE_INFO!$B$3:$U$501,9,FALSE),"")</f>
        <v/>
      </c>
      <c r="AE396" s="16" t="str">
        <f>IFERROR(VLOOKUP($V396,CAPTURE_SITE_INFO!$B$3:$U$501,10,FALSE),"")</f>
        <v/>
      </c>
      <c r="AF396" s="190" t="str">
        <f>IFERROR(VLOOKUP($V396,CAPTURE_SITE_INFO!$B$3:$U$501,11,FALSE),"")</f>
        <v/>
      </c>
      <c r="AG396" s="190" t="str">
        <f>IFERROR(VLOOKUP($V396,CAPTURE_SITE_INFO!$B$3:$U$501,12,FALSE),"")</f>
        <v/>
      </c>
      <c r="AH396" s="1" t="str">
        <f>IFERROR(VLOOKUP($V396,CAPTURE_SITE_INFO!$B$3:$U$501,13,FALSE),"")</f>
        <v/>
      </c>
      <c r="AI396" s="1" t="str">
        <f>IFERROR(VLOOKUP($V396,CAPTURE_SITE_INFO!$B$3:$U$501,14,FALSE),"")</f>
        <v/>
      </c>
      <c r="AJ396" s="1" t="str">
        <f>IFERROR(VLOOKUP($V396,CAPTURE_SITE_INFO!$B$3:$U$501,15,FALSE),"")</f>
        <v/>
      </c>
      <c r="AK396" s="1" t="str">
        <f>IFERROR(VLOOKUP($V396,CAPTURE_SITE_INFO!$B$3:$U$501,16,FALSE),"")</f>
        <v/>
      </c>
      <c r="AL396" s="1" t="str">
        <f>IFERROR(VLOOKUP($V396,CAPTURE_SITE_INFO!$B$3:$U$501,17,FALSE),"")</f>
        <v/>
      </c>
      <c r="AM396" s="1" t="str">
        <f>IFERROR(VLOOKUP($V396,CAPTURE_SITE_INFO!$B$3:$U$501,18,FALSE),"")</f>
        <v/>
      </c>
      <c r="AN396" s="1" t="str">
        <f>IFERROR(VLOOKUP($V396,CAPTURE_SITE_INFO!$B$3:$U$501,19,FALSE),"")</f>
        <v/>
      </c>
      <c r="AO396" s="1" t="str">
        <f>IFERROR(VLOOKUP($V396,CAPTURE_SITE_INFO!$B$3:$U$501,20,FALSE),"")</f>
        <v/>
      </c>
      <c r="AP396" s="1" t="str">
        <f>IFERROR(VLOOKUP($V396,CAPTURE_SITE_INFO!$B$3:$V$501,21,FALSE),"")</f>
        <v/>
      </c>
    </row>
    <row r="397" spans="1:42" x14ac:dyDescent="0.25">
      <c r="A397" s="1" t="str">
        <f t="shared" si="12"/>
        <v/>
      </c>
      <c r="B397" s="1" t="str">
        <f>IF(CAPTURE_DATA!O398="NOBATS___","NOBATS",IF(CAPTURE_DATA!O398="___","",CAPTURE_DATA!O398))</f>
        <v/>
      </c>
      <c r="C397" s="1" t="str">
        <f t="shared" si="13"/>
        <v/>
      </c>
      <c r="D397" s="1" t="str">
        <f>IF(CAPTURE_DATA!Q398 = 0,"",CAPTURE_DATA!Q398)</f>
        <v/>
      </c>
      <c r="E397" s="1" t="str">
        <f>IF(CAPTURE_DATA!R398 = 0,"",CAPTURE_DATA!R398)</f>
        <v/>
      </c>
      <c r="F397" s="1" t="str">
        <f>IF(CAPTURE_DATA!S398 = 0,"",CAPTURE_DATA!S398)</f>
        <v/>
      </c>
      <c r="G397" s="1" t="str">
        <f>IF(CAPTURE_DATA!T398=0,"",CAPTURE_DATA!T398)</f>
        <v/>
      </c>
      <c r="H397" s="1" t="str">
        <f>IF(CAPTURE_DATA!U398=0,"",CAPTURE_DATA!U398)</f>
        <v/>
      </c>
      <c r="I397" s="1" t="str">
        <f>IF(CAPTURE_DATA!V398=0,"",CAPTURE_DATA!V398)</f>
        <v/>
      </c>
      <c r="J397" s="1" t="str">
        <f>IF(CAPTURE_DATA!W398=0,"",CAPTURE_DATA!W398)</f>
        <v/>
      </c>
      <c r="K397" s="1" t="str">
        <f>IF(CAPTURE_DATA!X398="","",CAPTURE_DATA!X398)</f>
        <v/>
      </c>
      <c r="L397" s="1" t="str">
        <f>IF(CAPTURE_DATA!Y398="","",CAPTURE_DATA!Y398)</f>
        <v/>
      </c>
      <c r="M397" s="1" t="str">
        <f>IF(CAPTURE_DATA!Z398="","",CAPTURE_DATA!Z398)</f>
        <v/>
      </c>
      <c r="N397" s="1" t="str">
        <f>IF(CAPTURE_DATA!AA398=0,"",CAPTURE_DATA!AA398)</f>
        <v/>
      </c>
      <c r="O397" s="1" t="str">
        <f>IF(CAPTURE_DATA!AB398=0,"",CAPTURE_DATA!AB398)</f>
        <v/>
      </c>
      <c r="P397" s="1" t="str">
        <f>IF(CAPTURE_DATA!AC398="-","",CAPTURE_DATA!AC398)</f>
        <v/>
      </c>
      <c r="Q397" s="1" t="str">
        <f>IF(CAPTURE_DATA!AD398=0,"",CAPTURE_DATA!AD398)</f>
        <v/>
      </c>
      <c r="R397" s="1" t="str">
        <f>IF(CAPTURE_DATA!AE398=0,"",CAPTURE_DATA!AE398)</f>
        <v/>
      </c>
      <c r="S397" s="1" t="str">
        <f>IF(CAPTURE_DATA!AF398=0,"",CAPTURE_DATA!AF398)</f>
        <v/>
      </c>
      <c r="T397" s="16" t="str">
        <f>IF(B397="","",IF(B397="NBAT","",CAPTURE_DATA!A398))</f>
        <v/>
      </c>
      <c r="U397" s="1" t="str">
        <f>IF(CAPTURE_DATA!AG398=0,"",CAPTURE_DATA!AG398)</f>
        <v/>
      </c>
      <c r="V397" s="1" t="str">
        <f>IF(CAPTURE_DATA!AH398=0,"",CAPTURE_DATA!AH398)</f>
        <v/>
      </c>
      <c r="W397" s="1" t="str">
        <f>IFERROR(VLOOKUP(V397,CAPTURE_SITE_INFO!$B$3:$U$501,2,FALSE),"")</f>
        <v/>
      </c>
      <c r="X397" s="1" t="str">
        <f>IFERROR(VLOOKUP($V397,CAPTURE_SITE_INFO!$B$3:$U$501,3,FALSE),"")</f>
        <v/>
      </c>
      <c r="Y397" s="189" t="str">
        <f>IFERROR(VLOOKUP($V397,CAPTURE_SITE_INFO!$B$3:$U$501,4,FALSE),"")</f>
        <v/>
      </c>
      <c r="Z397" s="1" t="str">
        <f>IFERROR(VLOOKUP($V397,CAPTURE_SITE_INFO!$B$3:$U$501,5,FALSE),"")</f>
        <v/>
      </c>
      <c r="AA397" s="1" t="str">
        <f>IFERROR(VLOOKUP($V397,CAPTURE_SITE_INFO!$B$3:$U$501,6,FALSE),"")</f>
        <v/>
      </c>
      <c r="AB397" s="1" t="str">
        <f>IFERROR(VLOOKUP($V397,CAPTURE_SITE_INFO!$B$3:$U$501,7,FALSE),"")</f>
        <v/>
      </c>
      <c r="AC397" s="1" t="str">
        <f>IFERROR(VLOOKUP($V397,CAPTURE_SITE_INFO!$B$3:$U$501,8,FALSE),"")</f>
        <v/>
      </c>
      <c r="AD397" s="16" t="str">
        <f>IFERROR(VLOOKUP($V397,CAPTURE_SITE_INFO!$B$3:$U$501,9,FALSE),"")</f>
        <v/>
      </c>
      <c r="AE397" s="16" t="str">
        <f>IFERROR(VLOOKUP($V397,CAPTURE_SITE_INFO!$B$3:$U$501,10,FALSE),"")</f>
        <v/>
      </c>
      <c r="AF397" s="190" t="str">
        <f>IFERROR(VLOOKUP($V397,CAPTURE_SITE_INFO!$B$3:$U$501,11,FALSE),"")</f>
        <v/>
      </c>
      <c r="AG397" s="190" t="str">
        <f>IFERROR(VLOOKUP($V397,CAPTURE_SITE_INFO!$B$3:$U$501,12,FALSE),"")</f>
        <v/>
      </c>
      <c r="AH397" s="1" t="str">
        <f>IFERROR(VLOOKUP($V397,CAPTURE_SITE_INFO!$B$3:$U$501,13,FALSE),"")</f>
        <v/>
      </c>
      <c r="AI397" s="1" t="str">
        <f>IFERROR(VLOOKUP($V397,CAPTURE_SITE_INFO!$B$3:$U$501,14,FALSE),"")</f>
        <v/>
      </c>
      <c r="AJ397" s="1" t="str">
        <f>IFERROR(VLOOKUP($V397,CAPTURE_SITE_INFO!$B$3:$U$501,15,FALSE),"")</f>
        <v/>
      </c>
      <c r="AK397" s="1" t="str">
        <f>IFERROR(VLOOKUP($V397,CAPTURE_SITE_INFO!$B$3:$U$501,16,FALSE),"")</f>
        <v/>
      </c>
      <c r="AL397" s="1" t="str">
        <f>IFERROR(VLOOKUP($V397,CAPTURE_SITE_INFO!$B$3:$U$501,17,FALSE),"")</f>
        <v/>
      </c>
      <c r="AM397" s="1" t="str">
        <f>IFERROR(VLOOKUP($V397,CAPTURE_SITE_INFO!$B$3:$U$501,18,FALSE),"")</f>
        <v/>
      </c>
      <c r="AN397" s="1" t="str">
        <f>IFERROR(VLOOKUP($V397,CAPTURE_SITE_INFO!$B$3:$U$501,19,FALSE),"")</f>
        <v/>
      </c>
      <c r="AO397" s="1" t="str">
        <f>IFERROR(VLOOKUP($V397,CAPTURE_SITE_INFO!$B$3:$U$501,20,FALSE),"")</f>
        <v/>
      </c>
      <c r="AP397" s="1" t="str">
        <f>IFERROR(VLOOKUP($V397,CAPTURE_SITE_INFO!$B$3:$V$501,21,FALSE),"")</f>
        <v/>
      </c>
    </row>
    <row r="398" spans="1:42" x14ac:dyDescent="0.25">
      <c r="A398" s="1" t="str">
        <f t="shared" si="12"/>
        <v/>
      </c>
      <c r="B398" s="1" t="str">
        <f>IF(CAPTURE_DATA!O399="NOBATS___","NOBATS",IF(CAPTURE_DATA!O399="___","",CAPTURE_DATA!O399))</f>
        <v/>
      </c>
      <c r="C398" s="1" t="str">
        <f t="shared" si="13"/>
        <v/>
      </c>
      <c r="D398" s="1" t="str">
        <f>IF(CAPTURE_DATA!Q399 = 0,"",CAPTURE_DATA!Q399)</f>
        <v/>
      </c>
      <c r="E398" s="1" t="str">
        <f>IF(CAPTURE_DATA!R399 = 0,"",CAPTURE_DATA!R399)</f>
        <v/>
      </c>
      <c r="F398" s="1" t="str">
        <f>IF(CAPTURE_DATA!S399 = 0,"",CAPTURE_DATA!S399)</f>
        <v/>
      </c>
      <c r="G398" s="1" t="str">
        <f>IF(CAPTURE_DATA!T399=0,"",CAPTURE_DATA!T399)</f>
        <v/>
      </c>
      <c r="H398" s="1" t="str">
        <f>IF(CAPTURE_DATA!U399=0,"",CAPTURE_DATA!U399)</f>
        <v/>
      </c>
      <c r="I398" s="1" t="str">
        <f>IF(CAPTURE_DATA!V399=0,"",CAPTURE_DATA!V399)</f>
        <v/>
      </c>
      <c r="J398" s="1" t="str">
        <f>IF(CAPTURE_DATA!W399=0,"",CAPTURE_DATA!W399)</f>
        <v/>
      </c>
      <c r="K398" s="1" t="str">
        <f>IF(CAPTURE_DATA!X399="","",CAPTURE_DATA!X399)</f>
        <v/>
      </c>
      <c r="L398" s="1" t="str">
        <f>IF(CAPTURE_DATA!Y399="","",CAPTURE_DATA!Y399)</f>
        <v/>
      </c>
      <c r="M398" s="1" t="str">
        <f>IF(CAPTURE_DATA!Z399="","",CAPTURE_DATA!Z399)</f>
        <v/>
      </c>
      <c r="N398" s="1" t="str">
        <f>IF(CAPTURE_DATA!AA399=0,"",CAPTURE_DATA!AA399)</f>
        <v/>
      </c>
      <c r="O398" s="1" t="str">
        <f>IF(CAPTURE_DATA!AB399=0,"",CAPTURE_DATA!AB399)</f>
        <v/>
      </c>
      <c r="P398" s="1" t="str">
        <f>IF(CAPTURE_DATA!AC399="-","",CAPTURE_DATA!AC399)</f>
        <v/>
      </c>
      <c r="Q398" s="1" t="str">
        <f>IF(CAPTURE_DATA!AD399=0,"",CAPTURE_DATA!AD399)</f>
        <v/>
      </c>
      <c r="R398" s="1" t="str">
        <f>IF(CAPTURE_DATA!AE399=0,"",CAPTURE_DATA!AE399)</f>
        <v/>
      </c>
      <c r="S398" s="1" t="str">
        <f>IF(CAPTURE_DATA!AF399=0,"",CAPTURE_DATA!AF399)</f>
        <v/>
      </c>
      <c r="T398" s="16" t="str">
        <f>IF(B398="","",IF(B398="NBAT","",CAPTURE_DATA!A399))</f>
        <v/>
      </c>
      <c r="U398" s="1" t="str">
        <f>IF(CAPTURE_DATA!AG399=0,"",CAPTURE_DATA!AG399)</f>
        <v/>
      </c>
      <c r="V398" s="1" t="str">
        <f>IF(CAPTURE_DATA!AH399=0,"",CAPTURE_DATA!AH399)</f>
        <v/>
      </c>
      <c r="W398" s="1" t="str">
        <f>IFERROR(VLOOKUP(V398,CAPTURE_SITE_INFO!$B$3:$U$501,2,FALSE),"")</f>
        <v/>
      </c>
      <c r="X398" s="1" t="str">
        <f>IFERROR(VLOOKUP($V398,CAPTURE_SITE_INFO!$B$3:$U$501,3,FALSE),"")</f>
        <v/>
      </c>
      <c r="Y398" s="189" t="str">
        <f>IFERROR(VLOOKUP($V398,CAPTURE_SITE_INFO!$B$3:$U$501,4,FALSE),"")</f>
        <v/>
      </c>
      <c r="Z398" s="1" t="str">
        <f>IFERROR(VLOOKUP($V398,CAPTURE_SITE_INFO!$B$3:$U$501,5,FALSE),"")</f>
        <v/>
      </c>
      <c r="AA398" s="1" t="str">
        <f>IFERROR(VLOOKUP($V398,CAPTURE_SITE_INFO!$B$3:$U$501,6,FALSE),"")</f>
        <v/>
      </c>
      <c r="AB398" s="1" t="str">
        <f>IFERROR(VLOOKUP($V398,CAPTURE_SITE_INFO!$B$3:$U$501,7,FALSE),"")</f>
        <v/>
      </c>
      <c r="AC398" s="1" t="str">
        <f>IFERROR(VLOOKUP($V398,CAPTURE_SITE_INFO!$B$3:$U$501,8,FALSE),"")</f>
        <v/>
      </c>
      <c r="AD398" s="16" t="str">
        <f>IFERROR(VLOOKUP($V398,CAPTURE_SITE_INFO!$B$3:$U$501,9,FALSE),"")</f>
        <v/>
      </c>
      <c r="AE398" s="16" t="str">
        <f>IFERROR(VLOOKUP($V398,CAPTURE_SITE_INFO!$B$3:$U$501,10,FALSE),"")</f>
        <v/>
      </c>
      <c r="AF398" s="190" t="str">
        <f>IFERROR(VLOOKUP($V398,CAPTURE_SITE_INFO!$B$3:$U$501,11,FALSE),"")</f>
        <v/>
      </c>
      <c r="AG398" s="190" t="str">
        <f>IFERROR(VLOOKUP($V398,CAPTURE_SITE_INFO!$B$3:$U$501,12,FALSE),"")</f>
        <v/>
      </c>
      <c r="AH398" s="1" t="str">
        <f>IFERROR(VLOOKUP($V398,CAPTURE_SITE_INFO!$B$3:$U$501,13,FALSE),"")</f>
        <v/>
      </c>
      <c r="AI398" s="1" t="str">
        <f>IFERROR(VLOOKUP($V398,CAPTURE_SITE_INFO!$B$3:$U$501,14,FALSE),"")</f>
        <v/>
      </c>
      <c r="AJ398" s="1" t="str">
        <f>IFERROR(VLOOKUP($V398,CAPTURE_SITE_INFO!$B$3:$U$501,15,FALSE),"")</f>
        <v/>
      </c>
      <c r="AK398" s="1" t="str">
        <f>IFERROR(VLOOKUP($V398,CAPTURE_SITE_INFO!$B$3:$U$501,16,FALSE),"")</f>
        <v/>
      </c>
      <c r="AL398" s="1" t="str">
        <f>IFERROR(VLOOKUP($V398,CAPTURE_SITE_INFO!$B$3:$U$501,17,FALSE),"")</f>
        <v/>
      </c>
      <c r="AM398" s="1" t="str">
        <f>IFERROR(VLOOKUP($V398,CAPTURE_SITE_INFO!$B$3:$U$501,18,FALSE),"")</f>
        <v/>
      </c>
      <c r="AN398" s="1" t="str">
        <f>IFERROR(VLOOKUP($V398,CAPTURE_SITE_INFO!$B$3:$U$501,19,FALSE),"")</f>
        <v/>
      </c>
      <c r="AO398" s="1" t="str">
        <f>IFERROR(VLOOKUP($V398,CAPTURE_SITE_INFO!$B$3:$U$501,20,FALSE),"")</f>
        <v/>
      </c>
      <c r="AP398" s="1" t="str">
        <f>IFERROR(VLOOKUP($V398,CAPTURE_SITE_INFO!$B$3:$V$501,21,FALSE),"")</f>
        <v/>
      </c>
    </row>
    <row r="399" spans="1:42" x14ac:dyDescent="0.25">
      <c r="A399" s="1" t="str">
        <f t="shared" si="12"/>
        <v/>
      </c>
      <c r="B399" s="1" t="str">
        <f>IF(CAPTURE_DATA!O400="NOBATS___","NOBATS",IF(CAPTURE_DATA!O400="___","",CAPTURE_DATA!O400))</f>
        <v/>
      </c>
      <c r="C399" s="1" t="str">
        <f t="shared" si="13"/>
        <v/>
      </c>
      <c r="D399" s="1" t="str">
        <f>IF(CAPTURE_DATA!Q400 = 0,"",CAPTURE_DATA!Q400)</f>
        <v/>
      </c>
      <c r="E399" s="1" t="str">
        <f>IF(CAPTURE_DATA!R400 = 0,"",CAPTURE_DATA!R400)</f>
        <v/>
      </c>
      <c r="F399" s="1" t="str">
        <f>IF(CAPTURE_DATA!S400 = 0,"",CAPTURE_DATA!S400)</f>
        <v/>
      </c>
      <c r="G399" s="1" t="str">
        <f>IF(CAPTURE_DATA!T400=0,"",CAPTURE_DATA!T400)</f>
        <v/>
      </c>
      <c r="H399" s="1" t="str">
        <f>IF(CAPTURE_DATA!U400=0,"",CAPTURE_DATA!U400)</f>
        <v/>
      </c>
      <c r="I399" s="1" t="str">
        <f>IF(CAPTURE_DATA!V400=0,"",CAPTURE_DATA!V400)</f>
        <v/>
      </c>
      <c r="J399" s="1" t="str">
        <f>IF(CAPTURE_DATA!W400=0,"",CAPTURE_DATA!W400)</f>
        <v/>
      </c>
      <c r="K399" s="1" t="str">
        <f>IF(CAPTURE_DATA!X400="","",CAPTURE_DATA!X400)</f>
        <v/>
      </c>
      <c r="L399" s="1" t="str">
        <f>IF(CAPTURE_DATA!Y400="","",CAPTURE_DATA!Y400)</f>
        <v/>
      </c>
      <c r="M399" s="1" t="str">
        <f>IF(CAPTURE_DATA!Z400="","",CAPTURE_DATA!Z400)</f>
        <v/>
      </c>
      <c r="N399" s="1" t="str">
        <f>IF(CAPTURE_DATA!AA400=0,"",CAPTURE_DATA!AA400)</f>
        <v/>
      </c>
      <c r="O399" s="1" t="str">
        <f>IF(CAPTURE_DATA!AB400=0,"",CAPTURE_DATA!AB400)</f>
        <v/>
      </c>
      <c r="P399" s="1" t="str">
        <f>IF(CAPTURE_DATA!AC400="-","",CAPTURE_DATA!AC400)</f>
        <v/>
      </c>
      <c r="Q399" s="1" t="str">
        <f>IF(CAPTURE_DATA!AD400=0,"",CAPTURE_DATA!AD400)</f>
        <v/>
      </c>
      <c r="R399" s="1" t="str">
        <f>IF(CAPTURE_DATA!AE400=0,"",CAPTURE_DATA!AE400)</f>
        <v/>
      </c>
      <c r="S399" s="1" t="str">
        <f>IF(CAPTURE_DATA!AF400=0,"",CAPTURE_DATA!AF400)</f>
        <v/>
      </c>
      <c r="T399" s="16" t="str">
        <f>IF(B399="","",IF(B399="NBAT","",CAPTURE_DATA!A400))</f>
        <v/>
      </c>
      <c r="U399" s="1" t="str">
        <f>IF(CAPTURE_DATA!AG400=0,"",CAPTURE_DATA!AG400)</f>
        <v/>
      </c>
      <c r="V399" s="1" t="str">
        <f>IF(CAPTURE_DATA!AH400=0,"",CAPTURE_DATA!AH400)</f>
        <v/>
      </c>
      <c r="W399" s="1" t="str">
        <f>IFERROR(VLOOKUP(V399,CAPTURE_SITE_INFO!$B$3:$U$501,2,FALSE),"")</f>
        <v/>
      </c>
      <c r="X399" s="1" t="str">
        <f>IFERROR(VLOOKUP($V399,CAPTURE_SITE_INFO!$B$3:$U$501,3,FALSE),"")</f>
        <v/>
      </c>
      <c r="Y399" s="189" t="str">
        <f>IFERROR(VLOOKUP($V399,CAPTURE_SITE_INFO!$B$3:$U$501,4,FALSE),"")</f>
        <v/>
      </c>
      <c r="Z399" s="1" t="str">
        <f>IFERROR(VLOOKUP($V399,CAPTURE_SITE_INFO!$B$3:$U$501,5,FALSE),"")</f>
        <v/>
      </c>
      <c r="AA399" s="1" t="str">
        <f>IFERROR(VLOOKUP($V399,CAPTURE_SITE_INFO!$B$3:$U$501,6,FALSE),"")</f>
        <v/>
      </c>
      <c r="AB399" s="1" t="str">
        <f>IFERROR(VLOOKUP($V399,CAPTURE_SITE_INFO!$B$3:$U$501,7,FALSE),"")</f>
        <v/>
      </c>
      <c r="AC399" s="1" t="str">
        <f>IFERROR(VLOOKUP($V399,CAPTURE_SITE_INFO!$B$3:$U$501,8,FALSE),"")</f>
        <v/>
      </c>
      <c r="AD399" s="16" t="str">
        <f>IFERROR(VLOOKUP($V399,CAPTURE_SITE_INFO!$B$3:$U$501,9,FALSE),"")</f>
        <v/>
      </c>
      <c r="AE399" s="16" t="str">
        <f>IFERROR(VLOOKUP($V399,CAPTURE_SITE_INFO!$B$3:$U$501,10,FALSE),"")</f>
        <v/>
      </c>
      <c r="AF399" s="190" t="str">
        <f>IFERROR(VLOOKUP($V399,CAPTURE_SITE_INFO!$B$3:$U$501,11,FALSE),"")</f>
        <v/>
      </c>
      <c r="AG399" s="190" t="str">
        <f>IFERROR(VLOOKUP($V399,CAPTURE_SITE_INFO!$B$3:$U$501,12,FALSE),"")</f>
        <v/>
      </c>
      <c r="AH399" s="1" t="str">
        <f>IFERROR(VLOOKUP($V399,CAPTURE_SITE_INFO!$B$3:$U$501,13,FALSE),"")</f>
        <v/>
      </c>
      <c r="AI399" s="1" t="str">
        <f>IFERROR(VLOOKUP($V399,CAPTURE_SITE_INFO!$B$3:$U$501,14,FALSE),"")</f>
        <v/>
      </c>
      <c r="AJ399" s="1" t="str">
        <f>IFERROR(VLOOKUP($V399,CAPTURE_SITE_INFO!$B$3:$U$501,15,FALSE),"")</f>
        <v/>
      </c>
      <c r="AK399" s="1" t="str">
        <f>IFERROR(VLOOKUP($V399,CAPTURE_SITE_INFO!$B$3:$U$501,16,FALSE),"")</f>
        <v/>
      </c>
      <c r="AL399" s="1" t="str">
        <f>IFERROR(VLOOKUP($V399,CAPTURE_SITE_INFO!$B$3:$U$501,17,FALSE),"")</f>
        <v/>
      </c>
      <c r="AM399" s="1" t="str">
        <f>IFERROR(VLOOKUP($V399,CAPTURE_SITE_INFO!$B$3:$U$501,18,FALSE),"")</f>
        <v/>
      </c>
      <c r="AN399" s="1" t="str">
        <f>IFERROR(VLOOKUP($V399,CAPTURE_SITE_INFO!$B$3:$U$501,19,FALSE),"")</f>
        <v/>
      </c>
      <c r="AO399" s="1" t="str">
        <f>IFERROR(VLOOKUP($V399,CAPTURE_SITE_INFO!$B$3:$U$501,20,FALSE),"")</f>
        <v/>
      </c>
      <c r="AP399" s="1" t="str">
        <f>IFERROR(VLOOKUP($V399,CAPTURE_SITE_INFO!$B$3:$V$501,21,FALSE),"")</f>
        <v/>
      </c>
    </row>
    <row r="400" spans="1:42" x14ac:dyDescent="0.25">
      <c r="A400" s="1" t="str">
        <f t="shared" si="12"/>
        <v/>
      </c>
      <c r="B400" s="1" t="str">
        <f>IF(CAPTURE_DATA!O401="NOBATS___","NOBATS",IF(CAPTURE_DATA!O401="___","",CAPTURE_DATA!O401))</f>
        <v/>
      </c>
      <c r="C400" s="1" t="str">
        <f t="shared" si="13"/>
        <v/>
      </c>
      <c r="D400" s="1" t="str">
        <f>IF(CAPTURE_DATA!Q401 = 0,"",CAPTURE_DATA!Q401)</f>
        <v/>
      </c>
      <c r="E400" s="1" t="str">
        <f>IF(CAPTURE_DATA!R401 = 0,"",CAPTURE_DATA!R401)</f>
        <v/>
      </c>
      <c r="F400" s="1" t="str">
        <f>IF(CAPTURE_DATA!S401 = 0,"",CAPTURE_DATA!S401)</f>
        <v/>
      </c>
      <c r="G400" s="1" t="str">
        <f>IF(CAPTURE_DATA!T401=0,"",CAPTURE_DATA!T401)</f>
        <v/>
      </c>
      <c r="H400" s="1" t="str">
        <f>IF(CAPTURE_DATA!U401=0,"",CAPTURE_DATA!U401)</f>
        <v/>
      </c>
      <c r="I400" s="1" t="str">
        <f>IF(CAPTURE_DATA!V401=0,"",CAPTURE_DATA!V401)</f>
        <v/>
      </c>
      <c r="J400" s="1" t="str">
        <f>IF(CAPTURE_DATA!W401=0,"",CAPTURE_DATA!W401)</f>
        <v/>
      </c>
      <c r="K400" s="1" t="str">
        <f>IF(CAPTURE_DATA!X401="","",CAPTURE_DATA!X401)</f>
        <v/>
      </c>
      <c r="L400" s="1" t="str">
        <f>IF(CAPTURE_DATA!Y401="","",CAPTURE_DATA!Y401)</f>
        <v/>
      </c>
      <c r="M400" s="1" t="str">
        <f>IF(CAPTURE_DATA!Z401="","",CAPTURE_DATA!Z401)</f>
        <v/>
      </c>
      <c r="N400" s="1" t="str">
        <f>IF(CAPTURE_DATA!AA401=0,"",CAPTURE_DATA!AA401)</f>
        <v/>
      </c>
      <c r="O400" s="1" t="str">
        <f>IF(CAPTURE_DATA!AB401=0,"",CAPTURE_DATA!AB401)</f>
        <v/>
      </c>
      <c r="P400" s="1" t="str">
        <f>IF(CAPTURE_DATA!AC401="-","",CAPTURE_DATA!AC401)</f>
        <v/>
      </c>
      <c r="Q400" s="1" t="str">
        <f>IF(CAPTURE_DATA!AD401=0,"",CAPTURE_DATA!AD401)</f>
        <v/>
      </c>
      <c r="R400" s="1" t="str">
        <f>IF(CAPTURE_DATA!AE401=0,"",CAPTURE_DATA!AE401)</f>
        <v/>
      </c>
      <c r="S400" s="1" t="str">
        <f>IF(CAPTURE_DATA!AF401=0,"",CAPTURE_DATA!AF401)</f>
        <v/>
      </c>
      <c r="T400" s="16" t="str">
        <f>IF(B400="","",IF(B400="NBAT","",CAPTURE_DATA!A401))</f>
        <v/>
      </c>
      <c r="U400" s="1" t="str">
        <f>IF(CAPTURE_DATA!AG401=0,"",CAPTURE_DATA!AG401)</f>
        <v/>
      </c>
      <c r="V400" s="1" t="str">
        <f>IF(CAPTURE_DATA!AH401=0,"",CAPTURE_DATA!AH401)</f>
        <v/>
      </c>
      <c r="W400" s="1" t="str">
        <f>IFERROR(VLOOKUP(V400,CAPTURE_SITE_INFO!$B$3:$U$501,2,FALSE),"")</f>
        <v/>
      </c>
      <c r="X400" s="1" t="str">
        <f>IFERROR(VLOOKUP($V400,CAPTURE_SITE_INFO!$B$3:$U$501,3,FALSE),"")</f>
        <v/>
      </c>
      <c r="Y400" s="189" t="str">
        <f>IFERROR(VLOOKUP($V400,CAPTURE_SITE_INFO!$B$3:$U$501,4,FALSE),"")</f>
        <v/>
      </c>
      <c r="Z400" s="1" t="str">
        <f>IFERROR(VLOOKUP($V400,CAPTURE_SITE_INFO!$B$3:$U$501,5,FALSE),"")</f>
        <v/>
      </c>
      <c r="AA400" s="1" t="str">
        <f>IFERROR(VLOOKUP($V400,CAPTURE_SITE_INFO!$B$3:$U$501,6,FALSE),"")</f>
        <v/>
      </c>
      <c r="AB400" s="1" t="str">
        <f>IFERROR(VLOOKUP($V400,CAPTURE_SITE_INFO!$B$3:$U$501,7,FALSE),"")</f>
        <v/>
      </c>
      <c r="AC400" s="1" t="str">
        <f>IFERROR(VLOOKUP($V400,CAPTURE_SITE_INFO!$B$3:$U$501,8,FALSE),"")</f>
        <v/>
      </c>
      <c r="AD400" s="16" t="str">
        <f>IFERROR(VLOOKUP($V400,CAPTURE_SITE_INFO!$B$3:$U$501,9,FALSE),"")</f>
        <v/>
      </c>
      <c r="AE400" s="16" t="str">
        <f>IFERROR(VLOOKUP($V400,CAPTURE_SITE_INFO!$B$3:$U$501,10,FALSE),"")</f>
        <v/>
      </c>
      <c r="AF400" s="190" t="str">
        <f>IFERROR(VLOOKUP($V400,CAPTURE_SITE_INFO!$B$3:$U$501,11,FALSE),"")</f>
        <v/>
      </c>
      <c r="AG400" s="190" t="str">
        <f>IFERROR(VLOOKUP($V400,CAPTURE_SITE_INFO!$B$3:$U$501,12,FALSE),"")</f>
        <v/>
      </c>
      <c r="AH400" s="1" t="str">
        <f>IFERROR(VLOOKUP($V400,CAPTURE_SITE_INFO!$B$3:$U$501,13,FALSE),"")</f>
        <v/>
      </c>
      <c r="AI400" s="1" t="str">
        <f>IFERROR(VLOOKUP($V400,CAPTURE_SITE_INFO!$B$3:$U$501,14,FALSE),"")</f>
        <v/>
      </c>
      <c r="AJ400" s="1" t="str">
        <f>IFERROR(VLOOKUP($V400,CAPTURE_SITE_INFO!$B$3:$U$501,15,FALSE),"")</f>
        <v/>
      </c>
      <c r="AK400" s="1" t="str">
        <f>IFERROR(VLOOKUP($V400,CAPTURE_SITE_INFO!$B$3:$U$501,16,FALSE),"")</f>
        <v/>
      </c>
      <c r="AL400" s="1" t="str">
        <f>IFERROR(VLOOKUP($V400,CAPTURE_SITE_INFO!$B$3:$U$501,17,FALSE),"")</f>
        <v/>
      </c>
      <c r="AM400" s="1" t="str">
        <f>IFERROR(VLOOKUP($V400,CAPTURE_SITE_INFO!$B$3:$U$501,18,FALSE),"")</f>
        <v/>
      </c>
      <c r="AN400" s="1" t="str">
        <f>IFERROR(VLOOKUP($V400,CAPTURE_SITE_INFO!$B$3:$U$501,19,FALSE),"")</f>
        <v/>
      </c>
      <c r="AO400" s="1" t="str">
        <f>IFERROR(VLOOKUP($V400,CAPTURE_SITE_INFO!$B$3:$U$501,20,FALSE),"")</f>
        <v/>
      </c>
      <c r="AP400" s="1" t="str">
        <f>IFERROR(VLOOKUP($V400,CAPTURE_SITE_INFO!$B$3:$V$501,21,FALSE),"")</f>
        <v/>
      </c>
    </row>
    <row r="401" spans="1:42" x14ac:dyDescent="0.25">
      <c r="A401" s="1" t="str">
        <f t="shared" si="12"/>
        <v/>
      </c>
      <c r="B401" s="1" t="str">
        <f>IF(CAPTURE_DATA!O402="NOBATS___","NOBATS",IF(CAPTURE_DATA!O402="___","",CAPTURE_DATA!O402))</f>
        <v/>
      </c>
      <c r="C401" s="1" t="str">
        <f t="shared" si="13"/>
        <v/>
      </c>
      <c r="D401" s="1" t="str">
        <f>IF(CAPTURE_DATA!Q402 = 0,"",CAPTURE_DATA!Q402)</f>
        <v/>
      </c>
      <c r="E401" s="1" t="str">
        <f>IF(CAPTURE_DATA!R402 = 0,"",CAPTURE_DATA!R402)</f>
        <v/>
      </c>
      <c r="F401" s="1" t="str">
        <f>IF(CAPTURE_DATA!S402 = 0,"",CAPTURE_DATA!S402)</f>
        <v/>
      </c>
      <c r="G401" s="1" t="str">
        <f>IF(CAPTURE_DATA!T402=0,"",CAPTURE_DATA!T402)</f>
        <v/>
      </c>
      <c r="H401" s="1" t="str">
        <f>IF(CAPTURE_DATA!U402=0,"",CAPTURE_DATA!U402)</f>
        <v/>
      </c>
      <c r="I401" s="1" t="str">
        <f>IF(CAPTURE_DATA!V402=0,"",CAPTURE_DATA!V402)</f>
        <v/>
      </c>
      <c r="J401" s="1" t="str">
        <f>IF(CAPTURE_DATA!W402=0,"",CAPTURE_DATA!W402)</f>
        <v/>
      </c>
      <c r="K401" s="1" t="str">
        <f>IF(CAPTURE_DATA!X402="","",CAPTURE_DATA!X402)</f>
        <v/>
      </c>
      <c r="L401" s="1" t="str">
        <f>IF(CAPTURE_DATA!Y402="","",CAPTURE_DATA!Y402)</f>
        <v/>
      </c>
      <c r="M401" s="1" t="str">
        <f>IF(CAPTURE_DATA!Z402="","",CAPTURE_DATA!Z402)</f>
        <v/>
      </c>
      <c r="N401" s="1" t="str">
        <f>IF(CAPTURE_DATA!AA402=0,"",CAPTURE_DATA!AA402)</f>
        <v/>
      </c>
      <c r="O401" s="1" t="str">
        <f>IF(CAPTURE_DATA!AB402=0,"",CAPTURE_DATA!AB402)</f>
        <v/>
      </c>
      <c r="P401" s="1" t="str">
        <f>IF(CAPTURE_DATA!AC402="-","",CAPTURE_DATA!AC402)</f>
        <v/>
      </c>
      <c r="Q401" s="1" t="str">
        <f>IF(CAPTURE_DATA!AD402=0,"",CAPTURE_DATA!AD402)</f>
        <v/>
      </c>
      <c r="R401" s="1" t="str">
        <f>IF(CAPTURE_DATA!AE402=0,"",CAPTURE_DATA!AE402)</f>
        <v/>
      </c>
      <c r="S401" s="1" t="str">
        <f>IF(CAPTURE_DATA!AF402=0,"",CAPTURE_DATA!AF402)</f>
        <v/>
      </c>
      <c r="T401" s="16" t="str">
        <f>IF(B401="","",IF(B401="NBAT","",CAPTURE_DATA!A402))</f>
        <v/>
      </c>
      <c r="U401" s="1" t="str">
        <f>IF(CAPTURE_DATA!AG402=0,"",CAPTURE_DATA!AG402)</f>
        <v/>
      </c>
      <c r="V401" s="1" t="str">
        <f>IF(CAPTURE_DATA!AH402=0,"",CAPTURE_DATA!AH402)</f>
        <v/>
      </c>
      <c r="W401" s="1" t="str">
        <f>IFERROR(VLOOKUP(V401,CAPTURE_SITE_INFO!$B$3:$U$501,2,FALSE),"")</f>
        <v/>
      </c>
      <c r="X401" s="1" t="str">
        <f>IFERROR(VLOOKUP($V401,CAPTURE_SITE_INFO!$B$3:$U$501,3,FALSE),"")</f>
        <v/>
      </c>
      <c r="Y401" s="189" t="str">
        <f>IFERROR(VLOOKUP($V401,CAPTURE_SITE_INFO!$B$3:$U$501,4,FALSE),"")</f>
        <v/>
      </c>
      <c r="Z401" s="1" t="str">
        <f>IFERROR(VLOOKUP($V401,CAPTURE_SITE_INFO!$B$3:$U$501,5,FALSE),"")</f>
        <v/>
      </c>
      <c r="AA401" s="1" t="str">
        <f>IFERROR(VLOOKUP($V401,CAPTURE_SITE_INFO!$B$3:$U$501,6,FALSE),"")</f>
        <v/>
      </c>
      <c r="AB401" s="1" t="str">
        <f>IFERROR(VLOOKUP($V401,CAPTURE_SITE_INFO!$B$3:$U$501,7,FALSE),"")</f>
        <v/>
      </c>
      <c r="AC401" s="1" t="str">
        <f>IFERROR(VLOOKUP($V401,CAPTURE_SITE_INFO!$B$3:$U$501,8,FALSE),"")</f>
        <v/>
      </c>
      <c r="AD401" s="16" t="str">
        <f>IFERROR(VLOOKUP($V401,CAPTURE_SITE_INFO!$B$3:$U$501,9,FALSE),"")</f>
        <v/>
      </c>
      <c r="AE401" s="16" t="str">
        <f>IFERROR(VLOOKUP($V401,CAPTURE_SITE_INFO!$B$3:$U$501,10,FALSE),"")</f>
        <v/>
      </c>
      <c r="AF401" s="190" t="str">
        <f>IFERROR(VLOOKUP($V401,CAPTURE_SITE_INFO!$B$3:$U$501,11,FALSE),"")</f>
        <v/>
      </c>
      <c r="AG401" s="190" t="str">
        <f>IFERROR(VLOOKUP($V401,CAPTURE_SITE_INFO!$B$3:$U$501,12,FALSE),"")</f>
        <v/>
      </c>
      <c r="AH401" s="1" t="str">
        <f>IFERROR(VLOOKUP($V401,CAPTURE_SITE_INFO!$B$3:$U$501,13,FALSE),"")</f>
        <v/>
      </c>
      <c r="AI401" s="1" t="str">
        <f>IFERROR(VLOOKUP($V401,CAPTURE_SITE_INFO!$B$3:$U$501,14,FALSE),"")</f>
        <v/>
      </c>
      <c r="AJ401" s="1" t="str">
        <f>IFERROR(VLOOKUP($V401,CAPTURE_SITE_INFO!$B$3:$U$501,15,FALSE),"")</f>
        <v/>
      </c>
      <c r="AK401" s="1" t="str">
        <f>IFERROR(VLOOKUP($V401,CAPTURE_SITE_INFO!$B$3:$U$501,16,FALSE),"")</f>
        <v/>
      </c>
      <c r="AL401" s="1" t="str">
        <f>IFERROR(VLOOKUP($V401,CAPTURE_SITE_INFO!$B$3:$U$501,17,FALSE),"")</f>
        <v/>
      </c>
      <c r="AM401" s="1" t="str">
        <f>IFERROR(VLOOKUP($V401,CAPTURE_SITE_INFO!$B$3:$U$501,18,FALSE),"")</f>
        <v/>
      </c>
      <c r="AN401" s="1" t="str">
        <f>IFERROR(VLOOKUP($V401,CAPTURE_SITE_INFO!$B$3:$U$501,19,FALSE),"")</f>
        <v/>
      </c>
      <c r="AO401" s="1" t="str">
        <f>IFERROR(VLOOKUP($V401,CAPTURE_SITE_INFO!$B$3:$U$501,20,FALSE),"")</f>
        <v/>
      </c>
      <c r="AP401" s="1" t="str">
        <f>IFERROR(VLOOKUP($V401,CAPTURE_SITE_INFO!$B$3:$V$501,21,FALSE),"")</f>
        <v/>
      </c>
    </row>
    <row r="402" spans="1:42" x14ac:dyDescent="0.25">
      <c r="A402" s="1" t="str">
        <f t="shared" si="12"/>
        <v/>
      </c>
      <c r="B402" s="1" t="str">
        <f>IF(CAPTURE_DATA!O403="NOBATS___","NOBATS",IF(CAPTURE_DATA!O403="___","",CAPTURE_DATA!O403))</f>
        <v/>
      </c>
      <c r="C402" s="1" t="str">
        <f t="shared" si="13"/>
        <v/>
      </c>
      <c r="D402" s="1" t="str">
        <f>IF(CAPTURE_DATA!Q403 = 0,"",CAPTURE_DATA!Q403)</f>
        <v/>
      </c>
      <c r="E402" s="1" t="str">
        <f>IF(CAPTURE_DATA!R403 = 0,"",CAPTURE_DATA!R403)</f>
        <v/>
      </c>
      <c r="F402" s="1" t="str">
        <f>IF(CAPTURE_DATA!S403 = 0,"",CAPTURE_DATA!S403)</f>
        <v/>
      </c>
      <c r="G402" s="1" t="str">
        <f>IF(CAPTURE_DATA!T403=0,"",CAPTURE_DATA!T403)</f>
        <v/>
      </c>
      <c r="H402" s="1" t="str">
        <f>IF(CAPTURE_DATA!U403=0,"",CAPTURE_DATA!U403)</f>
        <v/>
      </c>
      <c r="I402" s="1" t="str">
        <f>IF(CAPTURE_DATA!V403=0,"",CAPTURE_DATA!V403)</f>
        <v/>
      </c>
      <c r="J402" s="1" t="str">
        <f>IF(CAPTURE_DATA!W403=0,"",CAPTURE_DATA!W403)</f>
        <v/>
      </c>
      <c r="K402" s="1" t="str">
        <f>IF(CAPTURE_DATA!X403="","",CAPTURE_DATA!X403)</f>
        <v/>
      </c>
      <c r="L402" s="1" t="str">
        <f>IF(CAPTURE_DATA!Y403="","",CAPTURE_DATA!Y403)</f>
        <v/>
      </c>
      <c r="M402" s="1" t="str">
        <f>IF(CAPTURE_DATA!Z403="","",CAPTURE_DATA!Z403)</f>
        <v/>
      </c>
      <c r="N402" s="1" t="str">
        <f>IF(CAPTURE_DATA!AA403=0,"",CAPTURE_DATA!AA403)</f>
        <v/>
      </c>
      <c r="O402" s="1" t="str">
        <f>IF(CAPTURE_DATA!AB403=0,"",CAPTURE_DATA!AB403)</f>
        <v/>
      </c>
      <c r="P402" s="1" t="str">
        <f>IF(CAPTURE_DATA!AC403="-","",CAPTURE_DATA!AC403)</f>
        <v/>
      </c>
      <c r="Q402" s="1" t="str">
        <f>IF(CAPTURE_DATA!AD403=0,"",CAPTURE_DATA!AD403)</f>
        <v/>
      </c>
      <c r="R402" s="1" t="str">
        <f>IF(CAPTURE_DATA!AE403=0,"",CAPTURE_DATA!AE403)</f>
        <v/>
      </c>
      <c r="S402" s="1" t="str">
        <f>IF(CAPTURE_DATA!AF403=0,"",CAPTURE_DATA!AF403)</f>
        <v/>
      </c>
      <c r="T402" s="16" t="str">
        <f>IF(B402="","",IF(B402="NBAT","",CAPTURE_DATA!A403))</f>
        <v/>
      </c>
      <c r="U402" s="1" t="str">
        <f>IF(CAPTURE_DATA!AG403=0,"",CAPTURE_DATA!AG403)</f>
        <v/>
      </c>
      <c r="V402" s="1" t="str">
        <f>IF(CAPTURE_DATA!AH403=0,"",CAPTURE_DATA!AH403)</f>
        <v/>
      </c>
      <c r="W402" s="1" t="str">
        <f>IFERROR(VLOOKUP(V402,CAPTURE_SITE_INFO!$B$3:$U$501,2,FALSE),"")</f>
        <v/>
      </c>
      <c r="X402" s="1" t="str">
        <f>IFERROR(VLOOKUP($V402,CAPTURE_SITE_INFO!$B$3:$U$501,3,FALSE),"")</f>
        <v/>
      </c>
      <c r="Y402" s="189" t="str">
        <f>IFERROR(VLOOKUP($V402,CAPTURE_SITE_INFO!$B$3:$U$501,4,FALSE),"")</f>
        <v/>
      </c>
      <c r="Z402" s="1" t="str">
        <f>IFERROR(VLOOKUP($V402,CAPTURE_SITE_INFO!$B$3:$U$501,5,FALSE),"")</f>
        <v/>
      </c>
      <c r="AA402" s="1" t="str">
        <f>IFERROR(VLOOKUP($V402,CAPTURE_SITE_INFO!$B$3:$U$501,6,FALSE),"")</f>
        <v/>
      </c>
      <c r="AB402" s="1" t="str">
        <f>IFERROR(VLOOKUP($V402,CAPTURE_SITE_INFO!$B$3:$U$501,7,FALSE),"")</f>
        <v/>
      </c>
      <c r="AC402" s="1" t="str">
        <f>IFERROR(VLOOKUP($V402,CAPTURE_SITE_INFO!$B$3:$U$501,8,FALSE),"")</f>
        <v/>
      </c>
      <c r="AD402" s="16" t="str">
        <f>IFERROR(VLOOKUP($V402,CAPTURE_SITE_INFO!$B$3:$U$501,9,FALSE),"")</f>
        <v/>
      </c>
      <c r="AE402" s="16" t="str">
        <f>IFERROR(VLOOKUP($V402,CAPTURE_SITE_INFO!$B$3:$U$501,10,FALSE),"")</f>
        <v/>
      </c>
      <c r="AF402" s="190" t="str">
        <f>IFERROR(VLOOKUP($V402,CAPTURE_SITE_INFO!$B$3:$U$501,11,FALSE),"")</f>
        <v/>
      </c>
      <c r="AG402" s="190" t="str">
        <f>IFERROR(VLOOKUP($V402,CAPTURE_SITE_INFO!$B$3:$U$501,12,FALSE),"")</f>
        <v/>
      </c>
      <c r="AH402" s="1" t="str">
        <f>IFERROR(VLOOKUP($V402,CAPTURE_SITE_INFO!$B$3:$U$501,13,FALSE),"")</f>
        <v/>
      </c>
      <c r="AI402" s="1" t="str">
        <f>IFERROR(VLOOKUP($V402,CAPTURE_SITE_INFO!$B$3:$U$501,14,FALSE),"")</f>
        <v/>
      </c>
      <c r="AJ402" s="1" t="str">
        <f>IFERROR(VLOOKUP($V402,CAPTURE_SITE_INFO!$B$3:$U$501,15,FALSE),"")</f>
        <v/>
      </c>
      <c r="AK402" s="1" t="str">
        <f>IFERROR(VLOOKUP($V402,CAPTURE_SITE_INFO!$B$3:$U$501,16,FALSE),"")</f>
        <v/>
      </c>
      <c r="AL402" s="1" t="str">
        <f>IFERROR(VLOOKUP($V402,CAPTURE_SITE_INFO!$B$3:$U$501,17,FALSE),"")</f>
        <v/>
      </c>
      <c r="AM402" s="1" t="str">
        <f>IFERROR(VLOOKUP($V402,CAPTURE_SITE_INFO!$B$3:$U$501,18,FALSE),"")</f>
        <v/>
      </c>
      <c r="AN402" s="1" t="str">
        <f>IFERROR(VLOOKUP($V402,CAPTURE_SITE_INFO!$B$3:$U$501,19,FALSE),"")</f>
        <v/>
      </c>
      <c r="AO402" s="1" t="str">
        <f>IFERROR(VLOOKUP($V402,CAPTURE_SITE_INFO!$B$3:$U$501,20,FALSE),"")</f>
        <v/>
      </c>
      <c r="AP402" s="1" t="str">
        <f>IFERROR(VLOOKUP($V402,CAPTURE_SITE_INFO!$B$3:$V$501,21,FALSE),"")</f>
        <v/>
      </c>
    </row>
    <row r="403" spans="1:42" x14ac:dyDescent="0.25">
      <c r="A403" s="1" t="str">
        <f t="shared" si="12"/>
        <v/>
      </c>
      <c r="B403" s="1" t="str">
        <f>IF(CAPTURE_DATA!O404="NOBATS___","NOBATS",IF(CAPTURE_DATA!O404="___","",CAPTURE_DATA!O404))</f>
        <v/>
      </c>
      <c r="C403" s="1" t="str">
        <f t="shared" si="13"/>
        <v/>
      </c>
      <c r="D403" s="1" t="str">
        <f>IF(CAPTURE_DATA!Q404 = 0,"",CAPTURE_DATA!Q404)</f>
        <v/>
      </c>
      <c r="E403" s="1" t="str">
        <f>IF(CAPTURE_DATA!R404 = 0,"",CAPTURE_DATA!R404)</f>
        <v/>
      </c>
      <c r="F403" s="1" t="str">
        <f>IF(CAPTURE_DATA!S404 = 0,"",CAPTURE_DATA!S404)</f>
        <v/>
      </c>
      <c r="G403" s="1" t="str">
        <f>IF(CAPTURE_DATA!T404=0,"",CAPTURE_DATA!T404)</f>
        <v/>
      </c>
      <c r="H403" s="1" t="str">
        <f>IF(CAPTURE_DATA!U404=0,"",CAPTURE_DATA!U404)</f>
        <v/>
      </c>
      <c r="I403" s="1" t="str">
        <f>IF(CAPTURE_DATA!V404=0,"",CAPTURE_DATA!V404)</f>
        <v/>
      </c>
      <c r="J403" s="1" t="str">
        <f>IF(CAPTURE_DATA!W404=0,"",CAPTURE_DATA!W404)</f>
        <v/>
      </c>
      <c r="K403" s="1" t="str">
        <f>IF(CAPTURE_DATA!X404="","",CAPTURE_DATA!X404)</f>
        <v/>
      </c>
      <c r="L403" s="1" t="str">
        <f>IF(CAPTURE_DATA!Y404="","",CAPTURE_DATA!Y404)</f>
        <v/>
      </c>
      <c r="M403" s="1" t="str">
        <f>IF(CAPTURE_DATA!Z404="","",CAPTURE_DATA!Z404)</f>
        <v/>
      </c>
      <c r="N403" s="1" t="str">
        <f>IF(CAPTURE_DATA!AA404=0,"",CAPTURE_DATA!AA404)</f>
        <v/>
      </c>
      <c r="O403" s="1" t="str">
        <f>IF(CAPTURE_DATA!AB404=0,"",CAPTURE_DATA!AB404)</f>
        <v/>
      </c>
      <c r="P403" s="1" t="str">
        <f>IF(CAPTURE_DATA!AC404="-","",CAPTURE_DATA!AC404)</f>
        <v/>
      </c>
      <c r="Q403" s="1" t="str">
        <f>IF(CAPTURE_DATA!AD404=0,"",CAPTURE_DATA!AD404)</f>
        <v/>
      </c>
      <c r="R403" s="1" t="str">
        <f>IF(CAPTURE_DATA!AE404=0,"",CAPTURE_DATA!AE404)</f>
        <v/>
      </c>
      <c r="S403" s="1" t="str">
        <f>IF(CAPTURE_DATA!AF404=0,"",CAPTURE_DATA!AF404)</f>
        <v/>
      </c>
      <c r="T403" s="16" t="str">
        <f>IF(B403="","",IF(B403="NBAT","",CAPTURE_DATA!A404))</f>
        <v/>
      </c>
      <c r="U403" s="1" t="str">
        <f>IF(CAPTURE_DATA!AG404=0,"",CAPTURE_DATA!AG404)</f>
        <v/>
      </c>
      <c r="V403" s="1" t="str">
        <f>IF(CAPTURE_DATA!AH404=0,"",CAPTURE_DATA!AH404)</f>
        <v/>
      </c>
      <c r="W403" s="1" t="str">
        <f>IFERROR(VLOOKUP(V403,CAPTURE_SITE_INFO!$B$3:$U$501,2,FALSE),"")</f>
        <v/>
      </c>
      <c r="X403" s="1" t="str">
        <f>IFERROR(VLOOKUP($V403,CAPTURE_SITE_INFO!$B$3:$U$501,3,FALSE),"")</f>
        <v/>
      </c>
      <c r="Y403" s="189" t="str">
        <f>IFERROR(VLOOKUP($V403,CAPTURE_SITE_INFO!$B$3:$U$501,4,FALSE),"")</f>
        <v/>
      </c>
      <c r="Z403" s="1" t="str">
        <f>IFERROR(VLOOKUP($V403,CAPTURE_SITE_INFO!$B$3:$U$501,5,FALSE),"")</f>
        <v/>
      </c>
      <c r="AA403" s="1" t="str">
        <f>IFERROR(VLOOKUP($V403,CAPTURE_SITE_INFO!$B$3:$U$501,6,FALSE),"")</f>
        <v/>
      </c>
      <c r="AB403" s="1" t="str">
        <f>IFERROR(VLOOKUP($V403,CAPTURE_SITE_INFO!$B$3:$U$501,7,FALSE),"")</f>
        <v/>
      </c>
      <c r="AC403" s="1" t="str">
        <f>IFERROR(VLOOKUP($V403,CAPTURE_SITE_INFO!$B$3:$U$501,8,FALSE),"")</f>
        <v/>
      </c>
      <c r="AD403" s="16" t="str">
        <f>IFERROR(VLOOKUP($V403,CAPTURE_SITE_INFO!$B$3:$U$501,9,FALSE),"")</f>
        <v/>
      </c>
      <c r="AE403" s="16" t="str">
        <f>IFERROR(VLOOKUP($V403,CAPTURE_SITE_INFO!$B$3:$U$501,10,FALSE),"")</f>
        <v/>
      </c>
      <c r="AF403" s="190" t="str">
        <f>IFERROR(VLOOKUP($V403,CAPTURE_SITE_INFO!$B$3:$U$501,11,FALSE),"")</f>
        <v/>
      </c>
      <c r="AG403" s="190" t="str">
        <f>IFERROR(VLOOKUP($V403,CAPTURE_SITE_INFO!$B$3:$U$501,12,FALSE),"")</f>
        <v/>
      </c>
      <c r="AH403" s="1" t="str">
        <f>IFERROR(VLOOKUP($V403,CAPTURE_SITE_INFO!$B$3:$U$501,13,FALSE),"")</f>
        <v/>
      </c>
      <c r="AI403" s="1" t="str">
        <f>IFERROR(VLOOKUP($V403,CAPTURE_SITE_INFO!$B$3:$U$501,14,FALSE),"")</f>
        <v/>
      </c>
      <c r="AJ403" s="1" t="str">
        <f>IFERROR(VLOOKUP($V403,CAPTURE_SITE_INFO!$B$3:$U$501,15,FALSE),"")</f>
        <v/>
      </c>
      <c r="AK403" s="1" t="str">
        <f>IFERROR(VLOOKUP($V403,CAPTURE_SITE_INFO!$B$3:$U$501,16,FALSE),"")</f>
        <v/>
      </c>
      <c r="AL403" s="1" t="str">
        <f>IFERROR(VLOOKUP($V403,CAPTURE_SITE_INFO!$B$3:$U$501,17,FALSE),"")</f>
        <v/>
      </c>
      <c r="AM403" s="1" t="str">
        <f>IFERROR(VLOOKUP($V403,CAPTURE_SITE_INFO!$B$3:$U$501,18,FALSE),"")</f>
        <v/>
      </c>
      <c r="AN403" s="1" t="str">
        <f>IFERROR(VLOOKUP($V403,CAPTURE_SITE_INFO!$B$3:$U$501,19,FALSE),"")</f>
        <v/>
      </c>
      <c r="AO403" s="1" t="str">
        <f>IFERROR(VLOOKUP($V403,CAPTURE_SITE_INFO!$B$3:$U$501,20,FALSE),"")</f>
        <v/>
      </c>
      <c r="AP403" s="1" t="str">
        <f>IFERROR(VLOOKUP($V403,CAPTURE_SITE_INFO!$B$3:$V$501,21,FALSE),"")</f>
        <v/>
      </c>
    </row>
    <row r="404" spans="1:42" x14ac:dyDescent="0.25">
      <c r="A404" s="1" t="str">
        <f t="shared" si="12"/>
        <v/>
      </c>
      <c r="B404" s="1" t="str">
        <f>IF(CAPTURE_DATA!O405="NOBATS___","NOBATS",IF(CAPTURE_DATA!O405="___","",CAPTURE_DATA!O405))</f>
        <v/>
      </c>
      <c r="C404" s="1" t="str">
        <f t="shared" si="13"/>
        <v/>
      </c>
      <c r="D404" s="1" t="str">
        <f>IF(CAPTURE_DATA!Q405 = 0,"",CAPTURE_DATA!Q405)</f>
        <v/>
      </c>
      <c r="E404" s="1" t="str">
        <f>IF(CAPTURE_DATA!R405 = 0,"",CAPTURE_DATA!R405)</f>
        <v/>
      </c>
      <c r="F404" s="1" t="str">
        <f>IF(CAPTURE_DATA!S405 = 0,"",CAPTURE_DATA!S405)</f>
        <v/>
      </c>
      <c r="G404" s="1" t="str">
        <f>IF(CAPTURE_DATA!T405=0,"",CAPTURE_DATA!T405)</f>
        <v/>
      </c>
      <c r="H404" s="1" t="str">
        <f>IF(CAPTURE_DATA!U405=0,"",CAPTURE_DATA!U405)</f>
        <v/>
      </c>
      <c r="I404" s="1" t="str">
        <f>IF(CAPTURE_DATA!V405=0,"",CAPTURE_DATA!V405)</f>
        <v/>
      </c>
      <c r="J404" s="1" t="str">
        <f>IF(CAPTURE_DATA!W405=0,"",CAPTURE_DATA!W405)</f>
        <v/>
      </c>
      <c r="K404" s="1" t="str">
        <f>IF(CAPTURE_DATA!X405="","",CAPTURE_DATA!X405)</f>
        <v/>
      </c>
      <c r="L404" s="1" t="str">
        <f>IF(CAPTURE_DATA!Y405="","",CAPTURE_DATA!Y405)</f>
        <v/>
      </c>
      <c r="M404" s="1" t="str">
        <f>IF(CAPTURE_DATA!Z405="","",CAPTURE_DATA!Z405)</f>
        <v/>
      </c>
      <c r="N404" s="1" t="str">
        <f>IF(CAPTURE_DATA!AA405=0,"",CAPTURE_DATA!AA405)</f>
        <v/>
      </c>
      <c r="O404" s="1" t="str">
        <f>IF(CAPTURE_DATA!AB405=0,"",CAPTURE_DATA!AB405)</f>
        <v/>
      </c>
      <c r="P404" s="1" t="str">
        <f>IF(CAPTURE_DATA!AC405="-","",CAPTURE_DATA!AC405)</f>
        <v/>
      </c>
      <c r="Q404" s="1" t="str">
        <f>IF(CAPTURE_DATA!AD405=0,"",CAPTURE_DATA!AD405)</f>
        <v/>
      </c>
      <c r="R404" s="1" t="str">
        <f>IF(CAPTURE_DATA!AE405=0,"",CAPTURE_DATA!AE405)</f>
        <v/>
      </c>
      <c r="S404" s="1" t="str">
        <f>IF(CAPTURE_DATA!AF405=0,"",CAPTURE_DATA!AF405)</f>
        <v/>
      </c>
      <c r="T404" s="16" t="str">
        <f>IF(B404="","",IF(B404="NBAT","",CAPTURE_DATA!A405))</f>
        <v/>
      </c>
      <c r="U404" s="1" t="str">
        <f>IF(CAPTURE_DATA!AG405=0,"",CAPTURE_DATA!AG405)</f>
        <v/>
      </c>
      <c r="V404" s="1" t="str">
        <f>IF(CAPTURE_DATA!AH405=0,"",CAPTURE_DATA!AH405)</f>
        <v/>
      </c>
      <c r="W404" s="1" t="str">
        <f>IFERROR(VLOOKUP(V404,CAPTURE_SITE_INFO!$B$3:$U$501,2,FALSE),"")</f>
        <v/>
      </c>
      <c r="X404" s="1" t="str">
        <f>IFERROR(VLOOKUP($V404,CAPTURE_SITE_INFO!$B$3:$U$501,3,FALSE),"")</f>
        <v/>
      </c>
      <c r="Y404" s="189" t="str">
        <f>IFERROR(VLOOKUP($V404,CAPTURE_SITE_INFO!$B$3:$U$501,4,FALSE),"")</f>
        <v/>
      </c>
      <c r="Z404" s="1" t="str">
        <f>IFERROR(VLOOKUP($V404,CAPTURE_SITE_INFO!$B$3:$U$501,5,FALSE),"")</f>
        <v/>
      </c>
      <c r="AA404" s="1" t="str">
        <f>IFERROR(VLOOKUP($V404,CAPTURE_SITE_INFO!$B$3:$U$501,6,FALSE),"")</f>
        <v/>
      </c>
      <c r="AB404" s="1" t="str">
        <f>IFERROR(VLOOKUP($V404,CAPTURE_SITE_INFO!$B$3:$U$501,7,FALSE),"")</f>
        <v/>
      </c>
      <c r="AC404" s="1" t="str">
        <f>IFERROR(VLOOKUP($V404,CAPTURE_SITE_INFO!$B$3:$U$501,8,FALSE),"")</f>
        <v/>
      </c>
      <c r="AD404" s="16" t="str">
        <f>IFERROR(VLOOKUP($V404,CAPTURE_SITE_INFO!$B$3:$U$501,9,FALSE),"")</f>
        <v/>
      </c>
      <c r="AE404" s="16" t="str">
        <f>IFERROR(VLOOKUP($V404,CAPTURE_SITE_INFO!$B$3:$U$501,10,FALSE),"")</f>
        <v/>
      </c>
      <c r="AF404" s="190" t="str">
        <f>IFERROR(VLOOKUP($V404,CAPTURE_SITE_INFO!$B$3:$U$501,11,FALSE),"")</f>
        <v/>
      </c>
      <c r="AG404" s="190" t="str">
        <f>IFERROR(VLOOKUP($V404,CAPTURE_SITE_INFO!$B$3:$U$501,12,FALSE),"")</f>
        <v/>
      </c>
      <c r="AH404" s="1" t="str">
        <f>IFERROR(VLOOKUP($V404,CAPTURE_SITE_INFO!$B$3:$U$501,13,FALSE),"")</f>
        <v/>
      </c>
      <c r="AI404" s="1" t="str">
        <f>IFERROR(VLOOKUP($V404,CAPTURE_SITE_INFO!$B$3:$U$501,14,FALSE),"")</f>
        <v/>
      </c>
      <c r="AJ404" s="1" t="str">
        <f>IFERROR(VLOOKUP($V404,CAPTURE_SITE_INFO!$B$3:$U$501,15,FALSE),"")</f>
        <v/>
      </c>
      <c r="AK404" s="1" t="str">
        <f>IFERROR(VLOOKUP($V404,CAPTURE_SITE_INFO!$B$3:$U$501,16,FALSE),"")</f>
        <v/>
      </c>
      <c r="AL404" s="1" t="str">
        <f>IFERROR(VLOOKUP($V404,CAPTURE_SITE_INFO!$B$3:$U$501,17,FALSE),"")</f>
        <v/>
      </c>
      <c r="AM404" s="1" t="str">
        <f>IFERROR(VLOOKUP($V404,CAPTURE_SITE_INFO!$B$3:$U$501,18,FALSE),"")</f>
        <v/>
      </c>
      <c r="AN404" s="1" t="str">
        <f>IFERROR(VLOOKUP($V404,CAPTURE_SITE_INFO!$B$3:$U$501,19,FALSE),"")</f>
        <v/>
      </c>
      <c r="AO404" s="1" t="str">
        <f>IFERROR(VLOOKUP($V404,CAPTURE_SITE_INFO!$B$3:$U$501,20,FALSE),"")</f>
        <v/>
      </c>
      <c r="AP404" s="1" t="str">
        <f>IFERROR(VLOOKUP($V404,CAPTURE_SITE_INFO!$B$3:$V$501,21,FALSE),"")</f>
        <v/>
      </c>
    </row>
    <row r="405" spans="1:42" x14ac:dyDescent="0.25">
      <c r="A405" s="1" t="str">
        <f t="shared" si="12"/>
        <v/>
      </c>
      <c r="B405" s="1" t="str">
        <f>IF(CAPTURE_DATA!O406="NOBATS___","NOBATS",IF(CAPTURE_DATA!O406="___","",CAPTURE_DATA!O406))</f>
        <v/>
      </c>
      <c r="C405" s="1" t="str">
        <f t="shared" si="13"/>
        <v/>
      </c>
      <c r="D405" s="1" t="str">
        <f>IF(CAPTURE_DATA!Q406 = 0,"",CAPTURE_DATA!Q406)</f>
        <v/>
      </c>
      <c r="E405" s="1" t="str">
        <f>IF(CAPTURE_DATA!R406 = 0,"",CAPTURE_DATA!R406)</f>
        <v/>
      </c>
      <c r="F405" s="1" t="str">
        <f>IF(CAPTURE_DATA!S406 = 0,"",CAPTURE_DATA!S406)</f>
        <v/>
      </c>
      <c r="G405" s="1" t="str">
        <f>IF(CAPTURE_DATA!T406=0,"",CAPTURE_DATA!T406)</f>
        <v/>
      </c>
      <c r="H405" s="1" t="str">
        <f>IF(CAPTURE_DATA!U406=0,"",CAPTURE_DATA!U406)</f>
        <v/>
      </c>
      <c r="I405" s="1" t="str">
        <f>IF(CAPTURE_DATA!V406=0,"",CAPTURE_DATA!V406)</f>
        <v/>
      </c>
      <c r="J405" s="1" t="str">
        <f>IF(CAPTURE_DATA!W406=0,"",CAPTURE_DATA!W406)</f>
        <v/>
      </c>
      <c r="K405" s="1" t="str">
        <f>IF(CAPTURE_DATA!X406="","",CAPTURE_DATA!X406)</f>
        <v/>
      </c>
      <c r="L405" s="1" t="str">
        <f>IF(CAPTURE_DATA!Y406="","",CAPTURE_DATA!Y406)</f>
        <v/>
      </c>
      <c r="M405" s="1" t="str">
        <f>IF(CAPTURE_DATA!Z406="","",CAPTURE_DATA!Z406)</f>
        <v/>
      </c>
      <c r="N405" s="1" t="str">
        <f>IF(CAPTURE_DATA!AA406=0,"",CAPTURE_DATA!AA406)</f>
        <v/>
      </c>
      <c r="O405" s="1" t="str">
        <f>IF(CAPTURE_DATA!AB406=0,"",CAPTURE_DATA!AB406)</f>
        <v/>
      </c>
      <c r="P405" s="1" t="str">
        <f>IF(CAPTURE_DATA!AC406="-","",CAPTURE_DATA!AC406)</f>
        <v/>
      </c>
      <c r="Q405" s="1" t="str">
        <f>IF(CAPTURE_DATA!AD406=0,"",CAPTURE_DATA!AD406)</f>
        <v/>
      </c>
      <c r="R405" s="1" t="str">
        <f>IF(CAPTURE_DATA!AE406=0,"",CAPTURE_DATA!AE406)</f>
        <v/>
      </c>
      <c r="S405" s="1" t="str">
        <f>IF(CAPTURE_DATA!AF406=0,"",CAPTURE_DATA!AF406)</f>
        <v/>
      </c>
      <c r="T405" s="16" t="str">
        <f>IF(B405="","",IF(B405="NBAT","",CAPTURE_DATA!A406))</f>
        <v/>
      </c>
      <c r="U405" s="1" t="str">
        <f>IF(CAPTURE_DATA!AG406=0,"",CAPTURE_DATA!AG406)</f>
        <v/>
      </c>
      <c r="V405" s="1" t="str">
        <f>IF(CAPTURE_DATA!AH406=0,"",CAPTURE_DATA!AH406)</f>
        <v/>
      </c>
      <c r="W405" s="1" t="str">
        <f>IFERROR(VLOOKUP(V405,CAPTURE_SITE_INFO!$B$3:$U$501,2,FALSE),"")</f>
        <v/>
      </c>
      <c r="X405" s="1" t="str">
        <f>IFERROR(VLOOKUP($V405,CAPTURE_SITE_INFO!$B$3:$U$501,3,FALSE),"")</f>
        <v/>
      </c>
      <c r="Y405" s="189" t="str">
        <f>IFERROR(VLOOKUP($V405,CAPTURE_SITE_INFO!$B$3:$U$501,4,FALSE),"")</f>
        <v/>
      </c>
      <c r="Z405" s="1" t="str">
        <f>IFERROR(VLOOKUP($V405,CAPTURE_SITE_INFO!$B$3:$U$501,5,FALSE),"")</f>
        <v/>
      </c>
      <c r="AA405" s="1" t="str">
        <f>IFERROR(VLOOKUP($V405,CAPTURE_SITE_INFO!$B$3:$U$501,6,FALSE),"")</f>
        <v/>
      </c>
      <c r="AB405" s="1" t="str">
        <f>IFERROR(VLOOKUP($V405,CAPTURE_SITE_INFO!$B$3:$U$501,7,FALSE),"")</f>
        <v/>
      </c>
      <c r="AC405" s="1" t="str">
        <f>IFERROR(VLOOKUP($V405,CAPTURE_SITE_INFO!$B$3:$U$501,8,FALSE),"")</f>
        <v/>
      </c>
      <c r="AD405" s="16" t="str">
        <f>IFERROR(VLOOKUP($V405,CAPTURE_SITE_INFO!$B$3:$U$501,9,FALSE),"")</f>
        <v/>
      </c>
      <c r="AE405" s="16" t="str">
        <f>IFERROR(VLOOKUP($V405,CAPTURE_SITE_INFO!$B$3:$U$501,10,FALSE),"")</f>
        <v/>
      </c>
      <c r="AF405" s="190" t="str">
        <f>IFERROR(VLOOKUP($V405,CAPTURE_SITE_INFO!$B$3:$U$501,11,FALSE),"")</f>
        <v/>
      </c>
      <c r="AG405" s="190" t="str">
        <f>IFERROR(VLOOKUP($V405,CAPTURE_SITE_INFO!$B$3:$U$501,12,FALSE),"")</f>
        <v/>
      </c>
      <c r="AH405" s="1" t="str">
        <f>IFERROR(VLOOKUP($V405,CAPTURE_SITE_INFO!$B$3:$U$501,13,FALSE),"")</f>
        <v/>
      </c>
      <c r="AI405" s="1" t="str">
        <f>IFERROR(VLOOKUP($V405,CAPTURE_SITE_INFO!$B$3:$U$501,14,FALSE),"")</f>
        <v/>
      </c>
      <c r="AJ405" s="1" t="str">
        <f>IFERROR(VLOOKUP($V405,CAPTURE_SITE_INFO!$B$3:$U$501,15,FALSE),"")</f>
        <v/>
      </c>
      <c r="AK405" s="1" t="str">
        <f>IFERROR(VLOOKUP($V405,CAPTURE_SITE_INFO!$B$3:$U$501,16,FALSE),"")</f>
        <v/>
      </c>
      <c r="AL405" s="1" t="str">
        <f>IFERROR(VLOOKUP($V405,CAPTURE_SITE_INFO!$B$3:$U$501,17,FALSE),"")</f>
        <v/>
      </c>
      <c r="AM405" s="1" t="str">
        <f>IFERROR(VLOOKUP($V405,CAPTURE_SITE_INFO!$B$3:$U$501,18,FALSE),"")</f>
        <v/>
      </c>
      <c r="AN405" s="1" t="str">
        <f>IFERROR(VLOOKUP($V405,CAPTURE_SITE_INFO!$B$3:$U$501,19,FALSE),"")</f>
        <v/>
      </c>
      <c r="AO405" s="1" t="str">
        <f>IFERROR(VLOOKUP($V405,CAPTURE_SITE_INFO!$B$3:$U$501,20,FALSE),"")</f>
        <v/>
      </c>
      <c r="AP405" s="1" t="str">
        <f>IFERROR(VLOOKUP($V405,CAPTURE_SITE_INFO!$B$3:$V$501,21,FALSE),"")</f>
        <v/>
      </c>
    </row>
    <row r="406" spans="1:42" x14ac:dyDescent="0.25">
      <c r="A406" s="1" t="str">
        <f t="shared" si="12"/>
        <v/>
      </c>
      <c r="B406" s="1" t="str">
        <f>IF(CAPTURE_DATA!O407="NOBATS___","NOBATS",IF(CAPTURE_DATA!O407="___","",CAPTURE_DATA!O407))</f>
        <v/>
      </c>
      <c r="C406" s="1" t="str">
        <f t="shared" si="13"/>
        <v/>
      </c>
      <c r="D406" s="1" t="str">
        <f>IF(CAPTURE_DATA!Q407 = 0,"",CAPTURE_DATA!Q407)</f>
        <v/>
      </c>
      <c r="E406" s="1" t="str">
        <f>IF(CAPTURE_DATA!R407 = 0,"",CAPTURE_DATA!R407)</f>
        <v/>
      </c>
      <c r="F406" s="1" t="str">
        <f>IF(CAPTURE_DATA!S407 = 0,"",CAPTURE_DATA!S407)</f>
        <v/>
      </c>
      <c r="G406" s="1" t="str">
        <f>IF(CAPTURE_DATA!T407=0,"",CAPTURE_DATA!T407)</f>
        <v/>
      </c>
      <c r="H406" s="1" t="str">
        <f>IF(CAPTURE_DATA!U407=0,"",CAPTURE_DATA!U407)</f>
        <v/>
      </c>
      <c r="I406" s="1" t="str">
        <f>IF(CAPTURE_DATA!V407=0,"",CAPTURE_DATA!V407)</f>
        <v/>
      </c>
      <c r="J406" s="1" t="str">
        <f>IF(CAPTURE_DATA!W407=0,"",CAPTURE_DATA!W407)</f>
        <v/>
      </c>
      <c r="K406" s="1" t="str">
        <f>IF(CAPTURE_DATA!X407="","",CAPTURE_DATA!X407)</f>
        <v/>
      </c>
      <c r="L406" s="1" t="str">
        <f>IF(CAPTURE_DATA!Y407="","",CAPTURE_DATA!Y407)</f>
        <v/>
      </c>
      <c r="M406" s="1" t="str">
        <f>IF(CAPTURE_DATA!Z407="","",CAPTURE_DATA!Z407)</f>
        <v/>
      </c>
      <c r="N406" s="1" t="str">
        <f>IF(CAPTURE_DATA!AA407=0,"",CAPTURE_DATA!AA407)</f>
        <v/>
      </c>
      <c r="O406" s="1" t="str">
        <f>IF(CAPTURE_DATA!AB407=0,"",CAPTURE_DATA!AB407)</f>
        <v/>
      </c>
      <c r="P406" s="1" t="str">
        <f>IF(CAPTURE_DATA!AC407="-","",CAPTURE_DATA!AC407)</f>
        <v/>
      </c>
      <c r="Q406" s="1" t="str">
        <f>IF(CAPTURE_DATA!AD407=0,"",CAPTURE_DATA!AD407)</f>
        <v/>
      </c>
      <c r="R406" s="1" t="str">
        <f>IF(CAPTURE_DATA!AE407=0,"",CAPTURE_DATA!AE407)</f>
        <v/>
      </c>
      <c r="S406" s="1" t="str">
        <f>IF(CAPTURE_DATA!AF407=0,"",CAPTURE_DATA!AF407)</f>
        <v/>
      </c>
      <c r="T406" s="16" t="str">
        <f>IF(B406="","",IF(B406="NBAT","",CAPTURE_DATA!A407))</f>
        <v/>
      </c>
      <c r="U406" s="1" t="str">
        <f>IF(CAPTURE_DATA!AG407=0,"",CAPTURE_DATA!AG407)</f>
        <v/>
      </c>
      <c r="V406" s="1" t="str">
        <f>IF(CAPTURE_DATA!AH407=0,"",CAPTURE_DATA!AH407)</f>
        <v/>
      </c>
      <c r="W406" s="1" t="str">
        <f>IFERROR(VLOOKUP(V406,CAPTURE_SITE_INFO!$B$3:$U$501,2,FALSE),"")</f>
        <v/>
      </c>
      <c r="X406" s="1" t="str">
        <f>IFERROR(VLOOKUP($V406,CAPTURE_SITE_INFO!$B$3:$U$501,3,FALSE),"")</f>
        <v/>
      </c>
      <c r="Y406" s="189" t="str">
        <f>IFERROR(VLOOKUP($V406,CAPTURE_SITE_INFO!$B$3:$U$501,4,FALSE),"")</f>
        <v/>
      </c>
      <c r="Z406" s="1" t="str">
        <f>IFERROR(VLOOKUP($V406,CAPTURE_SITE_INFO!$B$3:$U$501,5,FALSE),"")</f>
        <v/>
      </c>
      <c r="AA406" s="1" t="str">
        <f>IFERROR(VLOOKUP($V406,CAPTURE_SITE_INFO!$B$3:$U$501,6,FALSE),"")</f>
        <v/>
      </c>
      <c r="AB406" s="1" t="str">
        <f>IFERROR(VLOOKUP($V406,CAPTURE_SITE_INFO!$B$3:$U$501,7,FALSE),"")</f>
        <v/>
      </c>
      <c r="AC406" s="1" t="str">
        <f>IFERROR(VLOOKUP($V406,CAPTURE_SITE_INFO!$B$3:$U$501,8,FALSE),"")</f>
        <v/>
      </c>
      <c r="AD406" s="16" t="str">
        <f>IFERROR(VLOOKUP($V406,CAPTURE_SITE_INFO!$B$3:$U$501,9,FALSE),"")</f>
        <v/>
      </c>
      <c r="AE406" s="16" t="str">
        <f>IFERROR(VLOOKUP($V406,CAPTURE_SITE_INFO!$B$3:$U$501,10,FALSE),"")</f>
        <v/>
      </c>
      <c r="AF406" s="190" t="str">
        <f>IFERROR(VLOOKUP($V406,CAPTURE_SITE_INFO!$B$3:$U$501,11,FALSE),"")</f>
        <v/>
      </c>
      <c r="AG406" s="190" t="str">
        <f>IFERROR(VLOOKUP($V406,CAPTURE_SITE_INFO!$B$3:$U$501,12,FALSE),"")</f>
        <v/>
      </c>
      <c r="AH406" s="1" t="str">
        <f>IFERROR(VLOOKUP($V406,CAPTURE_SITE_INFO!$B$3:$U$501,13,FALSE),"")</f>
        <v/>
      </c>
      <c r="AI406" s="1" t="str">
        <f>IFERROR(VLOOKUP($V406,CAPTURE_SITE_INFO!$B$3:$U$501,14,FALSE),"")</f>
        <v/>
      </c>
      <c r="AJ406" s="1" t="str">
        <f>IFERROR(VLOOKUP($V406,CAPTURE_SITE_INFO!$B$3:$U$501,15,FALSE),"")</f>
        <v/>
      </c>
      <c r="AK406" s="1" t="str">
        <f>IFERROR(VLOOKUP($V406,CAPTURE_SITE_INFO!$B$3:$U$501,16,FALSE),"")</f>
        <v/>
      </c>
      <c r="AL406" s="1" t="str">
        <f>IFERROR(VLOOKUP($V406,CAPTURE_SITE_INFO!$B$3:$U$501,17,FALSE),"")</f>
        <v/>
      </c>
      <c r="AM406" s="1" t="str">
        <f>IFERROR(VLOOKUP($V406,CAPTURE_SITE_INFO!$B$3:$U$501,18,FALSE),"")</f>
        <v/>
      </c>
      <c r="AN406" s="1" t="str">
        <f>IFERROR(VLOOKUP($V406,CAPTURE_SITE_INFO!$B$3:$U$501,19,FALSE),"")</f>
        <v/>
      </c>
      <c r="AO406" s="1" t="str">
        <f>IFERROR(VLOOKUP($V406,CAPTURE_SITE_INFO!$B$3:$U$501,20,FALSE),"")</f>
        <v/>
      </c>
      <c r="AP406" s="1" t="str">
        <f>IFERROR(VLOOKUP($V406,CAPTURE_SITE_INFO!$B$3:$V$501,21,FALSE),"")</f>
        <v/>
      </c>
    </row>
    <row r="407" spans="1:42" x14ac:dyDescent="0.25">
      <c r="A407" s="1" t="str">
        <f t="shared" si="12"/>
        <v/>
      </c>
      <c r="B407" s="1" t="str">
        <f>IF(CAPTURE_DATA!O408="NOBATS___","NOBATS",IF(CAPTURE_DATA!O408="___","",CAPTURE_DATA!O408))</f>
        <v/>
      </c>
      <c r="C407" s="1" t="str">
        <f t="shared" si="13"/>
        <v/>
      </c>
      <c r="D407" s="1" t="str">
        <f>IF(CAPTURE_DATA!Q408 = 0,"",CAPTURE_DATA!Q408)</f>
        <v/>
      </c>
      <c r="E407" s="1" t="str">
        <f>IF(CAPTURE_DATA!R408 = 0,"",CAPTURE_DATA!R408)</f>
        <v/>
      </c>
      <c r="F407" s="1" t="str">
        <f>IF(CAPTURE_DATA!S408 = 0,"",CAPTURE_DATA!S408)</f>
        <v/>
      </c>
      <c r="G407" s="1" t="str">
        <f>IF(CAPTURE_DATA!T408=0,"",CAPTURE_DATA!T408)</f>
        <v/>
      </c>
      <c r="H407" s="1" t="str">
        <f>IF(CAPTURE_DATA!U408=0,"",CAPTURE_DATA!U408)</f>
        <v/>
      </c>
      <c r="I407" s="1" t="str">
        <f>IF(CAPTURE_DATA!V408=0,"",CAPTURE_DATA!V408)</f>
        <v/>
      </c>
      <c r="J407" s="1" t="str">
        <f>IF(CAPTURE_DATA!W408=0,"",CAPTURE_DATA!W408)</f>
        <v/>
      </c>
      <c r="K407" s="1" t="str">
        <f>IF(CAPTURE_DATA!X408="","",CAPTURE_DATA!X408)</f>
        <v/>
      </c>
      <c r="L407" s="1" t="str">
        <f>IF(CAPTURE_DATA!Y408="","",CAPTURE_DATA!Y408)</f>
        <v/>
      </c>
      <c r="M407" s="1" t="str">
        <f>IF(CAPTURE_DATA!Z408="","",CAPTURE_DATA!Z408)</f>
        <v/>
      </c>
      <c r="N407" s="1" t="str">
        <f>IF(CAPTURE_DATA!AA408=0,"",CAPTURE_DATA!AA408)</f>
        <v/>
      </c>
      <c r="O407" s="1" t="str">
        <f>IF(CAPTURE_DATA!AB408=0,"",CAPTURE_DATA!AB408)</f>
        <v/>
      </c>
      <c r="P407" s="1" t="str">
        <f>IF(CAPTURE_DATA!AC408="-","",CAPTURE_DATA!AC408)</f>
        <v/>
      </c>
      <c r="Q407" s="1" t="str">
        <f>IF(CAPTURE_DATA!AD408=0,"",CAPTURE_DATA!AD408)</f>
        <v/>
      </c>
      <c r="R407" s="1" t="str">
        <f>IF(CAPTURE_DATA!AE408=0,"",CAPTURE_DATA!AE408)</f>
        <v/>
      </c>
      <c r="S407" s="1" t="str">
        <f>IF(CAPTURE_DATA!AF408=0,"",CAPTURE_DATA!AF408)</f>
        <v/>
      </c>
      <c r="T407" s="16" t="str">
        <f>IF(B407="","",IF(B407="NBAT","",CAPTURE_DATA!A408))</f>
        <v/>
      </c>
      <c r="U407" s="1" t="str">
        <f>IF(CAPTURE_DATA!AG408=0,"",CAPTURE_DATA!AG408)</f>
        <v/>
      </c>
      <c r="V407" s="1" t="str">
        <f>IF(CAPTURE_DATA!AH408=0,"",CAPTURE_DATA!AH408)</f>
        <v/>
      </c>
      <c r="W407" s="1" t="str">
        <f>IFERROR(VLOOKUP(V407,CAPTURE_SITE_INFO!$B$3:$U$501,2,FALSE),"")</f>
        <v/>
      </c>
      <c r="X407" s="1" t="str">
        <f>IFERROR(VLOOKUP($V407,CAPTURE_SITE_INFO!$B$3:$U$501,3,FALSE),"")</f>
        <v/>
      </c>
      <c r="Y407" s="189" t="str">
        <f>IFERROR(VLOOKUP($V407,CAPTURE_SITE_INFO!$B$3:$U$501,4,FALSE),"")</f>
        <v/>
      </c>
      <c r="Z407" s="1" t="str">
        <f>IFERROR(VLOOKUP($V407,CAPTURE_SITE_INFO!$B$3:$U$501,5,FALSE),"")</f>
        <v/>
      </c>
      <c r="AA407" s="1" t="str">
        <f>IFERROR(VLOOKUP($V407,CAPTURE_SITE_INFO!$B$3:$U$501,6,FALSE),"")</f>
        <v/>
      </c>
      <c r="AB407" s="1" t="str">
        <f>IFERROR(VLOOKUP($V407,CAPTURE_SITE_INFO!$B$3:$U$501,7,FALSE),"")</f>
        <v/>
      </c>
      <c r="AC407" s="1" t="str">
        <f>IFERROR(VLOOKUP($V407,CAPTURE_SITE_INFO!$B$3:$U$501,8,FALSE),"")</f>
        <v/>
      </c>
      <c r="AD407" s="16" t="str">
        <f>IFERROR(VLOOKUP($V407,CAPTURE_SITE_INFO!$B$3:$U$501,9,FALSE),"")</f>
        <v/>
      </c>
      <c r="AE407" s="16" t="str">
        <f>IFERROR(VLOOKUP($V407,CAPTURE_SITE_INFO!$B$3:$U$501,10,FALSE),"")</f>
        <v/>
      </c>
      <c r="AF407" s="190" t="str">
        <f>IFERROR(VLOOKUP($V407,CAPTURE_SITE_INFO!$B$3:$U$501,11,FALSE),"")</f>
        <v/>
      </c>
      <c r="AG407" s="190" t="str">
        <f>IFERROR(VLOOKUP($V407,CAPTURE_SITE_INFO!$B$3:$U$501,12,FALSE),"")</f>
        <v/>
      </c>
      <c r="AH407" s="1" t="str">
        <f>IFERROR(VLOOKUP($V407,CAPTURE_SITE_INFO!$B$3:$U$501,13,FALSE),"")</f>
        <v/>
      </c>
      <c r="AI407" s="1" t="str">
        <f>IFERROR(VLOOKUP($V407,CAPTURE_SITE_INFO!$B$3:$U$501,14,FALSE),"")</f>
        <v/>
      </c>
      <c r="AJ407" s="1" t="str">
        <f>IFERROR(VLOOKUP($V407,CAPTURE_SITE_INFO!$B$3:$U$501,15,FALSE),"")</f>
        <v/>
      </c>
      <c r="AK407" s="1" t="str">
        <f>IFERROR(VLOOKUP($V407,CAPTURE_SITE_INFO!$B$3:$U$501,16,FALSE),"")</f>
        <v/>
      </c>
      <c r="AL407" s="1" t="str">
        <f>IFERROR(VLOOKUP($V407,CAPTURE_SITE_INFO!$B$3:$U$501,17,FALSE),"")</f>
        <v/>
      </c>
      <c r="AM407" s="1" t="str">
        <f>IFERROR(VLOOKUP($V407,CAPTURE_SITE_INFO!$B$3:$U$501,18,FALSE),"")</f>
        <v/>
      </c>
      <c r="AN407" s="1" t="str">
        <f>IFERROR(VLOOKUP($V407,CAPTURE_SITE_INFO!$B$3:$U$501,19,FALSE),"")</f>
        <v/>
      </c>
      <c r="AO407" s="1" t="str">
        <f>IFERROR(VLOOKUP($V407,CAPTURE_SITE_INFO!$B$3:$U$501,20,FALSE),"")</f>
        <v/>
      </c>
      <c r="AP407" s="1" t="str">
        <f>IFERROR(VLOOKUP($V407,CAPTURE_SITE_INFO!$B$3:$V$501,21,FALSE),"")</f>
        <v/>
      </c>
    </row>
    <row r="408" spans="1:42" x14ac:dyDescent="0.25">
      <c r="A408" s="1" t="str">
        <f t="shared" si="12"/>
        <v/>
      </c>
      <c r="B408" s="1" t="str">
        <f>IF(CAPTURE_DATA!O409="NOBATS___","NOBATS",IF(CAPTURE_DATA!O409="___","",CAPTURE_DATA!O409))</f>
        <v/>
      </c>
      <c r="C408" s="1" t="str">
        <f t="shared" si="13"/>
        <v/>
      </c>
      <c r="D408" s="1" t="str">
        <f>IF(CAPTURE_DATA!Q409 = 0,"",CAPTURE_DATA!Q409)</f>
        <v/>
      </c>
      <c r="E408" s="1" t="str">
        <f>IF(CAPTURE_DATA!R409 = 0,"",CAPTURE_DATA!R409)</f>
        <v/>
      </c>
      <c r="F408" s="1" t="str">
        <f>IF(CAPTURE_DATA!S409 = 0,"",CAPTURE_DATA!S409)</f>
        <v/>
      </c>
      <c r="G408" s="1" t="str">
        <f>IF(CAPTURE_DATA!T409=0,"",CAPTURE_DATA!T409)</f>
        <v/>
      </c>
      <c r="H408" s="1" t="str">
        <f>IF(CAPTURE_DATA!U409=0,"",CAPTURE_DATA!U409)</f>
        <v/>
      </c>
      <c r="I408" s="1" t="str">
        <f>IF(CAPTURE_DATA!V409=0,"",CAPTURE_DATA!V409)</f>
        <v/>
      </c>
      <c r="J408" s="1" t="str">
        <f>IF(CAPTURE_DATA!W409=0,"",CAPTURE_DATA!W409)</f>
        <v/>
      </c>
      <c r="K408" s="1" t="str">
        <f>IF(CAPTURE_DATA!X409="","",CAPTURE_DATA!X409)</f>
        <v/>
      </c>
      <c r="L408" s="1" t="str">
        <f>IF(CAPTURE_DATA!Y409="","",CAPTURE_DATA!Y409)</f>
        <v/>
      </c>
      <c r="M408" s="1" t="str">
        <f>IF(CAPTURE_DATA!Z409="","",CAPTURE_DATA!Z409)</f>
        <v/>
      </c>
      <c r="N408" s="1" t="str">
        <f>IF(CAPTURE_DATA!AA409=0,"",CAPTURE_DATA!AA409)</f>
        <v/>
      </c>
      <c r="O408" s="1" t="str">
        <f>IF(CAPTURE_DATA!AB409=0,"",CAPTURE_DATA!AB409)</f>
        <v/>
      </c>
      <c r="P408" s="1" t="str">
        <f>IF(CAPTURE_DATA!AC409="-","",CAPTURE_DATA!AC409)</f>
        <v/>
      </c>
      <c r="Q408" s="1" t="str">
        <f>IF(CAPTURE_DATA!AD409=0,"",CAPTURE_DATA!AD409)</f>
        <v/>
      </c>
      <c r="R408" s="1" t="str">
        <f>IF(CAPTURE_DATA!AE409=0,"",CAPTURE_DATA!AE409)</f>
        <v/>
      </c>
      <c r="S408" s="1" t="str">
        <f>IF(CAPTURE_DATA!AF409=0,"",CAPTURE_DATA!AF409)</f>
        <v/>
      </c>
      <c r="T408" s="16" t="str">
        <f>IF(B408="","",IF(B408="NBAT","",CAPTURE_DATA!A409))</f>
        <v/>
      </c>
      <c r="U408" s="1" t="str">
        <f>IF(CAPTURE_DATA!AG409=0,"",CAPTURE_DATA!AG409)</f>
        <v/>
      </c>
      <c r="V408" s="1" t="str">
        <f>IF(CAPTURE_DATA!AH409=0,"",CAPTURE_DATA!AH409)</f>
        <v/>
      </c>
      <c r="W408" s="1" t="str">
        <f>IFERROR(VLOOKUP(V408,CAPTURE_SITE_INFO!$B$3:$U$501,2,FALSE),"")</f>
        <v/>
      </c>
      <c r="X408" s="1" t="str">
        <f>IFERROR(VLOOKUP($V408,CAPTURE_SITE_INFO!$B$3:$U$501,3,FALSE),"")</f>
        <v/>
      </c>
      <c r="Y408" s="189" t="str">
        <f>IFERROR(VLOOKUP($V408,CAPTURE_SITE_INFO!$B$3:$U$501,4,FALSE),"")</f>
        <v/>
      </c>
      <c r="Z408" s="1" t="str">
        <f>IFERROR(VLOOKUP($V408,CAPTURE_SITE_INFO!$B$3:$U$501,5,FALSE),"")</f>
        <v/>
      </c>
      <c r="AA408" s="1" t="str">
        <f>IFERROR(VLOOKUP($V408,CAPTURE_SITE_INFO!$B$3:$U$501,6,FALSE),"")</f>
        <v/>
      </c>
      <c r="AB408" s="1" t="str">
        <f>IFERROR(VLOOKUP($V408,CAPTURE_SITE_INFO!$B$3:$U$501,7,FALSE),"")</f>
        <v/>
      </c>
      <c r="AC408" s="1" t="str">
        <f>IFERROR(VLOOKUP($V408,CAPTURE_SITE_INFO!$B$3:$U$501,8,FALSE),"")</f>
        <v/>
      </c>
      <c r="AD408" s="16" t="str">
        <f>IFERROR(VLOOKUP($V408,CAPTURE_SITE_INFO!$B$3:$U$501,9,FALSE),"")</f>
        <v/>
      </c>
      <c r="AE408" s="16" t="str">
        <f>IFERROR(VLOOKUP($V408,CAPTURE_SITE_INFO!$B$3:$U$501,10,FALSE),"")</f>
        <v/>
      </c>
      <c r="AF408" s="190" t="str">
        <f>IFERROR(VLOOKUP($V408,CAPTURE_SITE_INFO!$B$3:$U$501,11,FALSE),"")</f>
        <v/>
      </c>
      <c r="AG408" s="190" t="str">
        <f>IFERROR(VLOOKUP($V408,CAPTURE_SITE_INFO!$B$3:$U$501,12,FALSE),"")</f>
        <v/>
      </c>
      <c r="AH408" s="1" t="str">
        <f>IFERROR(VLOOKUP($V408,CAPTURE_SITE_INFO!$B$3:$U$501,13,FALSE),"")</f>
        <v/>
      </c>
      <c r="AI408" s="1" t="str">
        <f>IFERROR(VLOOKUP($V408,CAPTURE_SITE_INFO!$B$3:$U$501,14,FALSE),"")</f>
        <v/>
      </c>
      <c r="AJ408" s="1" t="str">
        <f>IFERROR(VLOOKUP($V408,CAPTURE_SITE_INFO!$B$3:$U$501,15,FALSE),"")</f>
        <v/>
      </c>
      <c r="AK408" s="1" t="str">
        <f>IFERROR(VLOOKUP($V408,CAPTURE_SITE_INFO!$B$3:$U$501,16,FALSE),"")</f>
        <v/>
      </c>
      <c r="AL408" s="1" t="str">
        <f>IFERROR(VLOOKUP($V408,CAPTURE_SITE_INFO!$B$3:$U$501,17,FALSE),"")</f>
        <v/>
      </c>
      <c r="AM408" s="1" t="str">
        <f>IFERROR(VLOOKUP($V408,CAPTURE_SITE_INFO!$B$3:$U$501,18,FALSE),"")</f>
        <v/>
      </c>
      <c r="AN408" s="1" t="str">
        <f>IFERROR(VLOOKUP($V408,CAPTURE_SITE_INFO!$B$3:$U$501,19,FALSE),"")</f>
        <v/>
      </c>
      <c r="AO408" s="1" t="str">
        <f>IFERROR(VLOOKUP($V408,CAPTURE_SITE_INFO!$B$3:$U$501,20,FALSE),"")</f>
        <v/>
      </c>
      <c r="AP408" s="1" t="str">
        <f>IFERROR(VLOOKUP($V408,CAPTURE_SITE_INFO!$B$3:$V$501,21,FALSE),"")</f>
        <v/>
      </c>
    </row>
    <row r="409" spans="1:42" x14ac:dyDescent="0.25">
      <c r="A409" s="1" t="str">
        <f t="shared" si="12"/>
        <v/>
      </c>
      <c r="B409" s="1" t="str">
        <f>IF(CAPTURE_DATA!O410="NOBATS___","NOBATS",IF(CAPTURE_DATA!O410="___","",CAPTURE_DATA!O410))</f>
        <v/>
      </c>
      <c r="C409" s="1" t="str">
        <f t="shared" si="13"/>
        <v/>
      </c>
      <c r="D409" s="1" t="str">
        <f>IF(CAPTURE_DATA!Q410 = 0,"",CAPTURE_DATA!Q410)</f>
        <v/>
      </c>
      <c r="E409" s="1" t="str">
        <f>IF(CAPTURE_DATA!R410 = 0,"",CAPTURE_DATA!R410)</f>
        <v/>
      </c>
      <c r="F409" s="1" t="str">
        <f>IF(CAPTURE_DATA!S410 = 0,"",CAPTURE_DATA!S410)</f>
        <v/>
      </c>
      <c r="G409" s="1" t="str">
        <f>IF(CAPTURE_DATA!T410=0,"",CAPTURE_DATA!T410)</f>
        <v/>
      </c>
      <c r="H409" s="1" t="str">
        <f>IF(CAPTURE_DATA!U410=0,"",CAPTURE_DATA!U410)</f>
        <v/>
      </c>
      <c r="I409" s="1" t="str">
        <f>IF(CAPTURE_DATA!V410=0,"",CAPTURE_DATA!V410)</f>
        <v/>
      </c>
      <c r="J409" s="1" t="str">
        <f>IF(CAPTURE_DATA!W410=0,"",CAPTURE_DATA!W410)</f>
        <v/>
      </c>
      <c r="K409" s="1" t="str">
        <f>IF(CAPTURE_DATA!X410="","",CAPTURE_DATA!X410)</f>
        <v/>
      </c>
      <c r="L409" s="1" t="str">
        <f>IF(CAPTURE_DATA!Y410="","",CAPTURE_DATA!Y410)</f>
        <v/>
      </c>
      <c r="M409" s="1" t="str">
        <f>IF(CAPTURE_DATA!Z410="","",CAPTURE_DATA!Z410)</f>
        <v/>
      </c>
      <c r="N409" s="1" t="str">
        <f>IF(CAPTURE_DATA!AA410=0,"",CAPTURE_DATA!AA410)</f>
        <v/>
      </c>
      <c r="O409" s="1" t="str">
        <f>IF(CAPTURE_DATA!AB410=0,"",CAPTURE_DATA!AB410)</f>
        <v/>
      </c>
      <c r="P409" s="1" t="str">
        <f>IF(CAPTURE_DATA!AC410="-","",CAPTURE_DATA!AC410)</f>
        <v/>
      </c>
      <c r="Q409" s="1" t="str">
        <f>IF(CAPTURE_DATA!AD410=0,"",CAPTURE_DATA!AD410)</f>
        <v/>
      </c>
      <c r="R409" s="1" t="str">
        <f>IF(CAPTURE_DATA!AE410=0,"",CAPTURE_DATA!AE410)</f>
        <v/>
      </c>
      <c r="S409" s="1" t="str">
        <f>IF(CAPTURE_DATA!AF410=0,"",CAPTURE_DATA!AF410)</f>
        <v/>
      </c>
      <c r="T409" s="16" t="str">
        <f>IF(B409="","",IF(B409="NBAT","",CAPTURE_DATA!A410))</f>
        <v/>
      </c>
      <c r="U409" s="1" t="str">
        <f>IF(CAPTURE_DATA!AG410=0,"",CAPTURE_DATA!AG410)</f>
        <v/>
      </c>
      <c r="V409" s="1" t="str">
        <f>IF(CAPTURE_DATA!AH410=0,"",CAPTURE_DATA!AH410)</f>
        <v/>
      </c>
      <c r="W409" s="1" t="str">
        <f>IFERROR(VLOOKUP(V409,CAPTURE_SITE_INFO!$B$3:$U$501,2,FALSE),"")</f>
        <v/>
      </c>
      <c r="X409" s="1" t="str">
        <f>IFERROR(VLOOKUP($V409,CAPTURE_SITE_INFO!$B$3:$U$501,3,FALSE),"")</f>
        <v/>
      </c>
      <c r="Y409" s="189" t="str">
        <f>IFERROR(VLOOKUP($V409,CAPTURE_SITE_INFO!$B$3:$U$501,4,FALSE),"")</f>
        <v/>
      </c>
      <c r="Z409" s="1" t="str">
        <f>IFERROR(VLOOKUP($V409,CAPTURE_SITE_INFO!$B$3:$U$501,5,FALSE),"")</f>
        <v/>
      </c>
      <c r="AA409" s="1" t="str">
        <f>IFERROR(VLOOKUP($V409,CAPTURE_SITE_INFO!$B$3:$U$501,6,FALSE),"")</f>
        <v/>
      </c>
      <c r="AB409" s="1" t="str">
        <f>IFERROR(VLOOKUP($V409,CAPTURE_SITE_INFO!$B$3:$U$501,7,FALSE),"")</f>
        <v/>
      </c>
      <c r="AC409" s="1" t="str">
        <f>IFERROR(VLOOKUP($V409,CAPTURE_SITE_INFO!$B$3:$U$501,8,FALSE),"")</f>
        <v/>
      </c>
      <c r="AD409" s="16" t="str">
        <f>IFERROR(VLOOKUP($V409,CAPTURE_SITE_INFO!$B$3:$U$501,9,FALSE),"")</f>
        <v/>
      </c>
      <c r="AE409" s="16" t="str">
        <f>IFERROR(VLOOKUP($V409,CAPTURE_SITE_INFO!$B$3:$U$501,10,FALSE),"")</f>
        <v/>
      </c>
      <c r="AF409" s="190" t="str">
        <f>IFERROR(VLOOKUP($V409,CAPTURE_SITE_INFO!$B$3:$U$501,11,FALSE),"")</f>
        <v/>
      </c>
      <c r="AG409" s="190" t="str">
        <f>IFERROR(VLOOKUP($V409,CAPTURE_SITE_INFO!$B$3:$U$501,12,FALSE),"")</f>
        <v/>
      </c>
      <c r="AH409" s="1" t="str">
        <f>IFERROR(VLOOKUP($V409,CAPTURE_SITE_INFO!$B$3:$U$501,13,FALSE),"")</f>
        <v/>
      </c>
      <c r="AI409" s="1" t="str">
        <f>IFERROR(VLOOKUP($V409,CAPTURE_SITE_INFO!$B$3:$U$501,14,FALSE),"")</f>
        <v/>
      </c>
      <c r="AJ409" s="1" t="str">
        <f>IFERROR(VLOOKUP($V409,CAPTURE_SITE_INFO!$B$3:$U$501,15,FALSE),"")</f>
        <v/>
      </c>
      <c r="AK409" s="1" t="str">
        <f>IFERROR(VLOOKUP($V409,CAPTURE_SITE_INFO!$B$3:$U$501,16,FALSE),"")</f>
        <v/>
      </c>
      <c r="AL409" s="1" t="str">
        <f>IFERROR(VLOOKUP($V409,CAPTURE_SITE_INFO!$B$3:$U$501,17,FALSE),"")</f>
        <v/>
      </c>
      <c r="AM409" s="1" t="str">
        <f>IFERROR(VLOOKUP($V409,CAPTURE_SITE_INFO!$B$3:$U$501,18,FALSE),"")</f>
        <v/>
      </c>
      <c r="AN409" s="1" t="str">
        <f>IFERROR(VLOOKUP($V409,CAPTURE_SITE_INFO!$B$3:$U$501,19,FALSE),"")</f>
        <v/>
      </c>
      <c r="AO409" s="1" t="str">
        <f>IFERROR(VLOOKUP($V409,CAPTURE_SITE_INFO!$B$3:$U$501,20,FALSE),"")</f>
        <v/>
      </c>
      <c r="AP409" s="1" t="str">
        <f>IFERROR(VLOOKUP($V409,CAPTURE_SITE_INFO!$B$3:$V$501,21,FALSE),"")</f>
        <v/>
      </c>
    </row>
    <row r="410" spans="1:42" x14ac:dyDescent="0.25">
      <c r="A410" s="1" t="str">
        <f t="shared" si="12"/>
        <v/>
      </c>
      <c r="B410" s="1" t="str">
        <f>IF(CAPTURE_DATA!O411="NOBATS___","NOBATS",IF(CAPTURE_DATA!O411="___","",CAPTURE_DATA!O411))</f>
        <v/>
      </c>
      <c r="C410" s="1" t="str">
        <f t="shared" si="13"/>
        <v/>
      </c>
      <c r="D410" s="1" t="str">
        <f>IF(CAPTURE_DATA!Q411 = 0,"",CAPTURE_DATA!Q411)</f>
        <v/>
      </c>
      <c r="E410" s="1" t="str">
        <f>IF(CAPTURE_DATA!R411 = 0,"",CAPTURE_DATA!R411)</f>
        <v/>
      </c>
      <c r="F410" s="1" t="str">
        <f>IF(CAPTURE_DATA!S411 = 0,"",CAPTURE_DATA!S411)</f>
        <v/>
      </c>
      <c r="G410" s="1" t="str">
        <f>IF(CAPTURE_DATA!T411=0,"",CAPTURE_DATA!T411)</f>
        <v/>
      </c>
      <c r="H410" s="1" t="str">
        <f>IF(CAPTURE_DATA!U411=0,"",CAPTURE_DATA!U411)</f>
        <v/>
      </c>
      <c r="I410" s="1" t="str">
        <f>IF(CAPTURE_DATA!V411=0,"",CAPTURE_DATA!V411)</f>
        <v/>
      </c>
      <c r="J410" s="1" t="str">
        <f>IF(CAPTURE_DATA!W411=0,"",CAPTURE_DATA!W411)</f>
        <v/>
      </c>
      <c r="K410" s="1" t="str">
        <f>IF(CAPTURE_DATA!X411="","",CAPTURE_DATA!X411)</f>
        <v/>
      </c>
      <c r="L410" s="1" t="str">
        <f>IF(CAPTURE_DATA!Y411="","",CAPTURE_DATA!Y411)</f>
        <v/>
      </c>
      <c r="M410" s="1" t="str">
        <f>IF(CAPTURE_DATA!Z411="","",CAPTURE_DATA!Z411)</f>
        <v/>
      </c>
      <c r="N410" s="1" t="str">
        <f>IF(CAPTURE_DATA!AA411=0,"",CAPTURE_DATA!AA411)</f>
        <v/>
      </c>
      <c r="O410" s="1" t="str">
        <f>IF(CAPTURE_DATA!AB411=0,"",CAPTURE_DATA!AB411)</f>
        <v/>
      </c>
      <c r="P410" s="1" t="str">
        <f>IF(CAPTURE_DATA!AC411="-","",CAPTURE_DATA!AC411)</f>
        <v/>
      </c>
      <c r="Q410" s="1" t="str">
        <f>IF(CAPTURE_DATA!AD411=0,"",CAPTURE_DATA!AD411)</f>
        <v/>
      </c>
      <c r="R410" s="1" t="str">
        <f>IF(CAPTURE_DATA!AE411=0,"",CAPTURE_DATA!AE411)</f>
        <v/>
      </c>
      <c r="S410" s="1" t="str">
        <f>IF(CAPTURE_DATA!AF411=0,"",CAPTURE_DATA!AF411)</f>
        <v/>
      </c>
      <c r="T410" s="16" t="str">
        <f>IF(B410="","",IF(B410="NBAT","",CAPTURE_DATA!A411))</f>
        <v/>
      </c>
      <c r="U410" s="1" t="str">
        <f>IF(CAPTURE_DATA!AG411=0,"",CAPTURE_DATA!AG411)</f>
        <v/>
      </c>
      <c r="V410" s="1" t="str">
        <f>IF(CAPTURE_DATA!AH411=0,"",CAPTURE_DATA!AH411)</f>
        <v/>
      </c>
      <c r="W410" s="1" t="str">
        <f>IFERROR(VLOOKUP(V410,CAPTURE_SITE_INFO!$B$3:$U$501,2,FALSE),"")</f>
        <v/>
      </c>
      <c r="X410" s="1" t="str">
        <f>IFERROR(VLOOKUP($V410,CAPTURE_SITE_INFO!$B$3:$U$501,3,FALSE),"")</f>
        <v/>
      </c>
      <c r="Y410" s="189" t="str">
        <f>IFERROR(VLOOKUP($V410,CAPTURE_SITE_INFO!$B$3:$U$501,4,FALSE),"")</f>
        <v/>
      </c>
      <c r="Z410" s="1" t="str">
        <f>IFERROR(VLOOKUP($V410,CAPTURE_SITE_INFO!$B$3:$U$501,5,FALSE),"")</f>
        <v/>
      </c>
      <c r="AA410" s="1" t="str">
        <f>IFERROR(VLOOKUP($V410,CAPTURE_SITE_INFO!$B$3:$U$501,6,FALSE),"")</f>
        <v/>
      </c>
      <c r="AB410" s="1" t="str">
        <f>IFERROR(VLOOKUP($V410,CAPTURE_SITE_INFO!$B$3:$U$501,7,FALSE),"")</f>
        <v/>
      </c>
      <c r="AC410" s="1" t="str">
        <f>IFERROR(VLOOKUP($V410,CAPTURE_SITE_INFO!$B$3:$U$501,8,FALSE),"")</f>
        <v/>
      </c>
      <c r="AD410" s="16" t="str">
        <f>IFERROR(VLOOKUP($V410,CAPTURE_SITE_INFO!$B$3:$U$501,9,FALSE),"")</f>
        <v/>
      </c>
      <c r="AE410" s="16" t="str">
        <f>IFERROR(VLOOKUP($V410,CAPTURE_SITE_INFO!$B$3:$U$501,10,FALSE),"")</f>
        <v/>
      </c>
      <c r="AF410" s="190" t="str">
        <f>IFERROR(VLOOKUP($V410,CAPTURE_SITE_INFO!$B$3:$U$501,11,FALSE),"")</f>
        <v/>
      </c>
      <c r="AG410" s="190" t="str">
        <f>IFERROR(VLOOKUP($V410,CAPTURE_SITE_INFO!$B$3:$U$501,12,FALSE),"")</f>
        <v/>
      </c>
      <c r="AH410" s="1" t="str">
        <f>IFERROR(VLOOKUP($V410,CAPTURE_SITE_INFO!$B$3:$U$501,13,FALSE),"")</f>
        <v/>
      </c>
      <c r="AI410" s="1" t="str">
        <f>IFERROR(VLOOKUP($V410,CAPTURE_SITE_INFO!$B$3:$U$501,14,FALSE),"")</f>
        <v/>
      </c>
      <c r="AJ410" s="1" t="str">
        <f>IFERROR(VLOOKUP($V410,CAPTURE_SITE_INFO!$B$3:$U$501,15,FALSE),"")</f>
        <v/>
      </c>
      <c r="AK410" s="1" t="str">
        <f>IFERROR(VLOOKUP($V410,CAPTURE_SITE_INFO!$B$3:$U$501,16,FALSE),"")</f>
        <v/>
      </c>
      <c r="AL410" s="1" t="str">
        <f>IFERROR(VLOOKUP($V410,CAPTURE_SITE_INFO!$B$3:$U$501,17,FALSE),"")</f>
        <v/>
      </c>
      <c r="AM410" s="1" t="str">
        <f>IFERROR(VLOOKUP($V410,CAPTURE_SITE_INFO!$B$3:$U$501,18,FALSE),"")</f>
        <v/>
      </c>
      <c r="AN410" s="1" t="str">
        <f>IFERROR(VLOOKUP($V410,CAPTURE_SITE_INFO!$B$3:$U$501,19,FALSE),"")</f>
        <v/>
      </c>
      <c r="AO410" s="1" t="str">
        <f>IFERROR(VLOOKUP($V410,CAPTURE_SITE_INFO!$B$3:$U$501,20,FALSE),"")</f>
        <v/>
      </c>
      <c r="AP410" s="1" t="str">
        <f>IFERROR(VLOOKUP($V410,CAPTURE_SITE_INFO!$B$3:$V$501,21,FALSE),"")</f>
        <v/>
      </c>
    </row>
    <row r="411" spans="1:42" x14ac:dyDescent="0.25">
      <c r="A411" s="1" t="str">
        <f t="shared" si="12"/>
        <v/>
      </c>
      <c r="B411" s="1" t="str">
        <f>IF(CAPTURE_DATA!O412="NOBATS___","NOBATS",IF(CAPTURE_DATA!O412="___","",CAPTURE_DATA!O412))</f>
        <v/>
      </c>
      <c r="C411" s="1" t="str">
        <f t="shared" si="13"/>
        <v/>
      </c>
      <c r="D411" s="1" t="str">
        <f>IF(CAPTURE_DATA!Q412 = 0,"",CAPTURE_DATA!Q412)</f>
        <v/>
      </c>
      <c r="E411" s="1" t="str">
        <f>IF(CAPTURE_DATA!R412 = 0,"",CAPTURE_DATA!R412)</f>
        <v/>
      </c>
      <c r="F411" s="1" t="str">
        <f>IF(CAPTURE_DATA!S412 = 0,"",CAPTURE_DATA!S412)</f>
        <v/>
      </c>
      <c r="G411" s="1" t="str">
        <f>IF(CAPTURE_DATA!T412=0,"",CAPTURE_DATA!T412)</f>
        <v/>
      </c>
      <c r="H411" s="1" t="str">
        <f>IF(CAPTURE_DATA!U412=0,"",CAPTURE_DATA!U412)</f>
        <v/>
      </c>
      <c r="I411" s="1" t="str">
        <f>IF(CAPTURE_DATA!V412=0,"",CAPTURE_DATA!V412)</f>
        <v/>
      </c>
      <c r="J411" s="1" t="str">
        <f>IF(CAPTURE_DATA!W412=0,"",CAPTURE_DATA!W412)</f>
        <v/>
      </c>
      <c r="K411" s="1" t="str">
        <f>IF(CAPTURE_DATA!X412="","",CAPTURE_DATA!X412)</f>
        <v/>
      </c>
      <c r="L411" s="1" t="str">
        <f>IF(CAPTURE_DATA!Y412="","",CAPTURE_DATA!Y412)</f>
        <v/>
      </c>
      <c r="M411" s="1" t="str">
        <f>IF(CAPTURE_DATA!Z412="","",CAPTURE_DATA!Z412)</f>
        <v/>
      </c>
      <c r="N411" s="1" t="str">
        <f>IF(CAPTURE_DATA!AA412=0,"",CAPTURE_DATA!AA412)</f>
        <v/>
      </c>
      <c r="O411" s="1" t="str">
        <f>IF(CAPTURE_DATA!AB412=0,"",CAPTURE_DATA!AB412)</f>
        <v/>
      </c>
      <c r="P411" s="1" t="str">
        <f>IF(CAPTURE_DATA!AC412="-","",CAPTURE_DATA!AC412)</f>
        <v/>
      </c>
      <c r="Q411" s="1" t="str">
        <f>IF(CAPTURE_DATA!AD412=0,"",CAPTURE_DATA!AD412)</f>
        <v/>
      </c>
      <c r="R411" s="1" t="str">
        <f>IF(CAPTURE_DATA!AE412=0,"",CAPTURE_DATA!AE412)</f>
        <v/>
      </c>
      <c r="S411" s="1" t="str">
        <f>IF(CAPTURE_DATA!AF412=0,"",CAPTURE_DATA!AF412)</f>
        <v/>
      </c>
      <c r="T411" s="16" t="str">
        <f>IF(B411="","",IF(B411="NBAT","",CAPTURE_DATA!A412))</f>
        <v/>
      </c>
      <c r="U411" s="1" t="str">
        <f>IF(CAPTURE_DATA!AG412=0,"",CAPTURE_DATA!AG412)</f>
        <v/>
      </c>
      <c r="V411" s="1" t="str">
        <f>IF(CAPTURE_DATA!AH412=0,"",CAPTURE_DATA!AH412)</f>
        <v/>
      </c>
      <c r="W411" s="1" t="str">
        <f>IFERROR(VLOOKUP(V411,CAPTURE_SITE_INFO!$B$3:$U$501,2,FALSE),"")</f>
        <v/>
      </c>
      <c r="X411" s="1" t="str">
        <f>IFERROR(VLOOKUP($V411,CAPTURE_SITE_INFO!$B$3:$U$501,3,FALSE),"")</f>
        <v/>
      </c>
      <c r="Y411" s="189" t="str">
        <f>IFERROR(VLOOKUP($V411,CAPTURE_SITE_INFO!$B$3:$U$501,4,FALSE),"")</f>
        <v/>
      </c>
      <c r="Z411" s="1" t="str">
        <f>IFERROR(VLOOKUP($V411,CAPTURE_SITE_INFO!$B$3:$U$501,5,FALSE),"")</f>
        <v/>
      </c>
      <c r="AA411" s="1" t="str">
        <f>IFERROR(VLOOKUP($V411,CAPTURE_SITE_INFO!$B$3:$U$501,6,FALSE),"")</f>
        <v/>
      </c>
      <c r="AB411" s="1" t="str">
        <f>IFERROR(VLOOKUP($V411,CAPTURE_SITE_INFO!$B$3:$U$501,7,FALSE),"")</f>
        <v/>
      </c>
      <c r="AC411" s="1" t="str">
        <f>IFERROR(VLOOKUP($V411,CAPTURE_SITE_INFO!$B$3:$U$501,8,FALSE),"")</f>
        <v/>
      </c>
      <c r="AD411" s="16" t="str">
        <f>IFERROR(VLOOKUP($V411,CAPTURE_SITE_INFO!$B$3:$U$501,9,FALSE),"")</f>
        <v/>
      </c>
      <c r="AE411" s="16" t="str">
        <f>IFERROR(VLOOKUP($V411,CAPTURE_SITE_INFO!$B$3:$U$501,10,FALSE),"")</f>
        <v/>
      </c>
      <c r="AF411" s="190" t="str">
        <f>IFERROR(VLOOKUP($V411,CAPTURE_SITE_INFO!$B$3:$U$501,11,FALSE),"")</f>
        <v/>
      </c>
      <c r="AG411" s="190" t="str">
        <f>IFERROR(VLOOKUP($V411,CAPTURE_SITE_INFO!$B$3:$U$501,12,FALSE),"")</f>
        <v/>
      </c>
      <c r="AH411" s="1" t="str">
        <f>IFERROR(VLOOKUP($V411,CAPTURE_SITE_INFO!$B$3:$U$501,13,FALSE),"")</f>
        <v/>
      </c>
      <c r="AI411" s="1" t="str">
        <f>IFERROR(VLOOKUP($V411,CAPTURE_SITE_INFO!$B$3:$U$501,14,FALSE),"")</f>
        <v/>
      </c>
      <c r="AJ411" s="1" t="str">
        <f>IFERROR(VLOOKUP($V411,CAPTURE_SITE_INFO!$B$3:$U$501,15,FALSE),"")</f>
        <v/>
      </c>
      <c r="AK411" s="1" t="str">
        <f>IFERROR(VLOOKUP($V411,CAPTURE_SITE_INFO!$B$3:$U$501,16,FALSE),"")</f>
        <v/>
      </c>
      <c r="AL411" s="1" t="str">
        <f>IFERROR(VLOOKUP($V411,CAPTURE_SITE_INFO!$B$3:$U$501,17,FALSE),"")</f>
        <v/>
      </c>
      <c r="AM411" s="1" t="str">
        <f>IFERROR(VLOOKUP($V411,CAPTURE_SITE_INFO!$B$3:$U$501,18,FALSE),"")</f>
        <v/>
      </c>
      <c r="AN411" s="1" t="str">
        <f>IFERROR(VLOOKUP($V411,CAPTURE_SITE_INFO!$B$3:$U$501,19,FALSE),"")</f>
        <v/>
      </c>
      <c r="AO411" s="1" t="str">
        <f>IFERROR(VLOOKUP($V411,CAPTURE_SITE_INFO!$B$3:$U$501,20,FALSE),"")</f>
        <v/>
      </c>
      <c r="AP411" s="1" t="str">
        <f>IFERROR(VLOOKUP($V411,CAPTURE_SITE_INFO!$B$3:$V$501,21,FALSE),"")</f>
        <v/>
      </c>
    </row>
    <row r="412" spans="1:42" x14ac:dyDescent="0.25">
      <c r="A412" s="1" t="str">
        <f t="shared" si="12"/>
        <v/>
      </c>
      <c r="B412" s="1" t="str">
        <f>IF(CAPTURE_DATA!O413="NOBATS___","NOBATS",IF(CAPTURE_DATA!O413="___","",CAPTURE_DATA!O413))</f>
        <v/>
      </c>
      <c r="C412" s="1" t="str">
        <f t="shared" si="13"/>
        <v/>
      </c>
      <c r="D412" s="1" t="str">
        <f>IF(CAPTURE_DATA!Q413 = 0,"",CAPTURE_DATA!Q413)</f>
        <v/>
      </c>
      <c r="E412" s="1" t="str">
        <f>IF(CAPTURE_DATA!R413 = 0,"",CAPTURE_DATA!R413)</f>
        <v/>
      </c>
      <c r="F412" s="1" t="str">
        <f>IF(CAPTURE_DATA!S413 = 0,"",CAPTURE_DATA!S413)</f>
        <v/>
      </c>
      <c r="G412" s="1" t="str">
        <f>IF(CAPTURE_DATA!T413=0,"",CAPTURE_DATA!T413)</f>
        <v/>
      </c>
      <c r="H412" s="1" t="str">
        <f>IF(CAPTURE_DATA!U413=0,"",CAPTURE_DATA!U413)</f>
        <v/>
      </c>
      <c r="I412" s="1" t="str">
        <f>IF(CAPTURE_DATA!V413=0,"",CAPTURE_DATA!V413)</f>
        <v/>
      </c>
      <c r="J412" s="1" t="str">
        <f>IF(CAPTURE_DATA!W413=0,"",CAPTURE_DATA!W413)</f>
        <v/>
      </c>
      <c r="K412" s="1" t="str">
        <f>IF(CAPTURE_DATA!X413="","",CAPTURE_DATA!X413)</f>
        <v/>
      </c>
      <c r="L412" s="1" t="str">
        <f>IF(CAPTURE_DATA!Y413="","",CAPTURE_DATA!Y413)</f>
        <v/>
      </c>
      <c r="M412" s="1" t="str">
        <f>IF(CAPTURE_DATA!Z413="","",CAPTURE_DATA!Z413)</f>
        <v/>
      </c>
      <c r="N412" s="1" t="str">
        <f>IF(CAPTURE_DATA!AA413=0,"",CAPTURE_DATA!AA413)</f>
        <v/>
      </c>
      <c r="O412" s="1" t="str">
        <f>IF(CAPTURE_DATA!AB413=0,"",CAPTURE_DATA!AB413)</f>
        <v/>
      </c>
      <c r="P412" s="1" t="str">
        <f>IF(CAPTURE_DATA!AC413="-","",CAPTURE_DATA!AC413)</f>
        <v/>
      </c>
      <c r="Q412" s="1" t="str">
        <f>IF(CAPTURE_DATA!AD413=0,"",CAPTURE_DATA!AD413)</f>
        <v/>
      </c>
      <c r="R412" s="1" t="str">
        <f>IF(CAPTURE_DATA!AE413=0,"",CAPTURE_DATA!AE413)</f>
        <v/>
      </c>
      <c r="S412" s="1" t="str">
        <f>IF(CAPTURE_DATA!AF413=0,"",CAPTURE_DATA!AF413)</f>
        <v/>
      </c>
      <c r="T412" s="16" t="str">
        <f>IF(B412="","",IF(B412="NBAT","",CAPTURE_DATA!A413))</f>
        <v/>
      </c>
      <c r="U412" s="1" t="str">
        <f>IF(CAPTURE_DATA!AG413=0,"",CAPTURE_DATA!AG413)</f>
        <v/>
      </c>
      <c r="V412" s="1" t="str">
        <f>IF(CAPTURE_DATA!AH413=0,"",CAPTURE_DATA!AH413)</f>
        <v/>
      </c>
      <c r="W412" s="1" t="str">
        <f>IFERROR(VLOOKUP(V412,CAPTURE_SITE_INFO!$B$3:$U$501,2,FALSE),"")</f>
        <v/>
      </c>
      <c r="X412" s="1" t="str">
        <f>IFERROR(VLOOKUP($V412,CAPTURE_SITE_INFO!$B$3:$U$501,3,FALSE),"")</f>
        <v/>
      </c>
      <c r="Y412" s="189" t="str">
        <f>IFERROR(VLOOKUP($V412,CAPTURE_SITE_INFO!$B$3:$U$501,4,FALSE),"")</f>
        <v/>
      </c>
      <c r="Z412" s="1" t="str">
        <f>IFERROR(VLOOKUP($V412,CAPTURE_SITE_INFO!$B$3:$U$501,5,FALSE),"")</f>
        <v/>
      </c>
      <c r="AA412" s="1" t="str">
        <f>IFERROR(VLOOKUP($V412,CAPTURE_SITE_INFO!$B$3:$U$501,6,FALSE),"")</f>
        <v/>
      </c>
      <c r="AB412" s="1" t="str">
        <f>IFERROR(VLOOKUP($V412,CAPTURE_SITE_INFO!$B$3:$U$501,7,FALSE),"")</f>
        <v/>
      </c>
      <c r="AC412" s="1" t="str">
        <f>IFERROR(VLOOKUP($V412,CAPTURE_SITE_INFO!$B$3:$U$501,8,FALSE),"")</f>
        <v/>
      </c>
      <c r="AD412" s="16" t="str">
        <f>IFERROR(VLOOKUP($V412,CAPTURE_SITE_INFO!$B$3:$U$501,9,FALSE),"")</f>
        <v/>
      </c>
      <c r="AE412" s="16" t="str">
        <f>IFERROR(VLOOKUP($V412,CAPTURE_SITE_INFO!$B$3:$U$501,10,FALSE),"")</f>
        <v/>
      </c>
      <c r="AF412" s="190" t="str">
        <f>IFERROR(VLOOKUP($V412,CAPTURE_SITE_INFO!$B$3:$U$501,11,FALSE),"")</f>
        <v/>
      </c>
      <c r="AG412" s="190" t="str">
        <f>IFERROR(VLOOKUP($V412,CAPTURE_SITE_INFO!$B$3:$U$501,12,FALSE),"")</f>
        <v/>
      </c>
      <c r="AH412" s="1" t="str">
        <f>IFERROR(VLOOKUP($V412,CAPTURE_SITE_INFO!$B$3:$U$501,13,FALSE),"")</f>
        <v/>
      </c>
      <c r="AI412" s="1" t="str">
        <f>IFERROR(VLOOKUP($V412,CAPTURE_SITE_INFO!$B$3:$U$501,14,FALSE),"")</f>
        <v/>
      </c>
      <c r="AJ412" s="1" t="str">
        <f>IFERROR(VLOOKUP($V412,CAPTURE_SITE_INFO!$B$3:$U$501,15,FALSE),"")</f>
        <v/>
      </c>
      <c r="AK412" s="1" t="str">
        <f>IFERROR(VLOOKUP($V412,CAPTURE_SITE_INFO!$B$3:$U$501,16,FALSE),"")</f>
        <v/>
      </c>
      <c r="AL412" s="1" t="str">
        <f>IFERROR(VLOOKUP($V412,CAPTURE_SITE_INFO!$B$3:$U$501,17,FALSE),"")</f>
        <v/>
      </c>
      <c r="AM412" s="1" t="str">
        <f>IFERROR(VLOOKUP($V412,CAPTURE_SITE_INFO!$B$3:$U$501,18,FALSE),"")</f>
        <v/>
      </c>
      <c r="AN412" s="1" t="str">
        <f>IFERROR(VLOOKUP($V412,CAPTURE_SITE_INFO!$B$3:$U$501,19,FALSE),"")</f>
        <v/>
      </c>
      <c r="AO412" s="1" t="str">
        <f>IFERROR(VLOOKUP($V412,CAPTURE_SITE_INFO!$B$3:$U$501,20,FALSE),"")</f>
        <v/>
      </c>
      <c r="AP412" s="1" t="str">
        <f>IFERROR(VLOOKUP($V412,CAPTURE_SITE_INFO!$B$3:$V$501,21,FALSE),"")</f>
        <v/>
      </c>
    </row>
    <row r="413" spans="1:42" x14ac:dyDescent="0.25">
      <c r="A413" s="1" t="str">
        <f t="shared" si="12"/>
        <v/>
      </c>
      <c r="B413" s="1" t="str">
        <f>IF(CAPTURE_DATA!O414="NOBATS___","NOBATS",IF(CAPTURE_DATA!O414="___","",CAPTURE_DATA!O414))</f>
        <v/>
      </c>
      <c r="C413" s="1" t="str">
        <f t="shared" si="13"/>
        <v/>
      </c>
      <c r="D413" s="1" t="str">
        <f>IF(CAPTURE_DATA!Q414 = 0,"",CAPTURE_DATA!Q414)</f>
        <v/>
      </c>
      <c r="E413" s="1" t="str">
        <f>IF(CAPTURE_DATA!R414 = 0,"",CAPTURE_DATA!R414)</f>
        <v/>
      </c>
      <c r="F413" s="1" t="str">
        <f>IF(CAPTURE_DATA!S414 = 0,"",CAPTURE_DATA!S414)</f>
        <v/>
      </c>
      <c r="G413" s="1" t="str">
        <f>IF(CAPTURE_DATA!T414=0,"",CAPTURE_DATA!T414)</f>
        <v/>
      </c>
      <c r="H413" s="1" t="str">
        <f>IF(CAPTURE_DATA!U414=0,"",CAPTURE_DATA!U414)</f>
        <v/>
      </c>
      <c r="I413" s="1" t="str">
        <f>IF(CAPTURE_DATA!V414=0,"",CAPTURE_DATA!V414)</f>
        <v/>
      </c>
      <c r="J413" s="1" t="str">
        <f>IF(CAPTURE_DATA!W414=0,"",CAPTURE_DATA!W414)</f>
        <v/>
      </c>
      <c r="K413" s="1" t="str">
        <f>IF(CAPTURE_DATA!X414="","",CAPTURE_DATA!X414)</f>
        <v/>
      </c>
      <c r="L413" s="1" t="str">
        <f>IF(CAPTURE_DATA!Y414="","",CAPTURE_DATA!Y414)</f>
        <v/>
      </c>
      <c r="M413" s="1" t="str">
        <f>IF(CAPTURE_DATA!Z414="","",CAPTURE_DATA!Z414)</f>
        <v/>
      </c>
      <c r="N413" s="1" t="str">
        <f>IF(CAPTURE_DATA!AA414=0,"",CAPTURE_DATA!AA414)</f>
        <v/>
      </c>
      <c r="O413" s="1" t="str">
        <f>IF(CAPTURE_DATA!AB414=0,"",CAPTURE_DATA!AB414)</f>
        <v/>
      </c>
      <c r="P413" s="1" t="str">
        <f>IF(CAPTURE_DATA!AC414="-","",CAPTURE_DATA!AC414)</f>
        <v/>
      </c>
      <c r="Q413" s="1" t="str">
        <f>IF(CAPTURE_DATA!AD414=0,"",CAPTURE_DATA!AD414)</f>
        <v/>
      </c>
      <c r="R413" s="1" t="str">
        <f>IF(CAPTURE_DATA!AE414=0,"",CAPTURE_DATA!AE414)</f>
        <v/>
      </c>
      <c r="S413" s="1" t="str">
        <f>IF(CAPTURE_DATA!AF414=0,"",CAPTURE_DATA!AF414)</f>
        <v/>
      </c>
      <c r="T413" s="16" t="str">
        <f>IF(B413="","",IF(B413="NBAT","",CAPTURE_DATA!A414))</f>
        <v/>
      </c>
      <c r="U413" s="1" t="str">
        <f>IF(CAPTURE_DATA!AG414=0,"",CAPTURE_DATA!AG414)</f>
        <v/>
      </c>
      <c r="V413" s="1" t="str">
        <f>IF(CAPTURE_DATA!AH414=0,"",CAPTURE_DATA!AH414)</f>
        <v/>
      </c>
      <c r="W413" s="1" t="str">
        <f>IFERROR(VLOOKUP(V413,CAPTURE_SITE_INFO!$B$3:$U$501,2,FALSE),"")</f>
        <v/>
      </c>
      <c r="X413" s="1" t="str">
        <f>IFERROR(VLOOKUP($V413,CAPTURE_SITE_INFO!$B$3:$U$501,3,FALSE),"")</f>
        <v/>
      </c>
      <c r="Y413" s="189" t="str">
        <f>IFERROR(VLOOKUP($V413,CAPTURE_SITE_INFO!$B$3:$U$501,4,FALSE),"")</f>
        <v/>
      </c>
      <c r="Z413" s="1" t="str">
        <f>IFERROR(VLOOKUP($V413,CAPTURE_SITE_INFO!$B$3:$U$501,5,FALSE),"")</f>
        <v/>
      </c>
      <c r="AA413" s="1" t="str">
        <f>IFERROR(VLOOKUP($V413,CAPTURE_SITE_INFO!$B$3:$U$501,6,FALSE),"")</f>
        <v/>
      </c>
      <c r="AB413" s="1" t="str">
        <f>IFERROR(VLOOKUP($V413,CAPTURE_SITE_INFO!$B$3:$U$501,7,FALSE),"")</f>
        <v/>
      </c>
      <c r="AC413" s="1" t="str">
        <f>IFERROR(VLOOKUP($V413,CAPTURE_SITE_INFO!$B$3:$U$501,8,FALSE),"")</f>
        <v/>
      </c>
      <c r="AD413" s="16" t="str">
        <f>IFERROR(VLOOKUP($V413,CAPTURE_SITE_INFO!$B$3:$U$501,9,FALSE),"")</f>
        <v/>
      </c>
      <c r="AE413" s="16" t="str">
        <f>IFERROR(VLOOKUP($V413,CAPTURE_SITE_INFO!$B$3:$U$501,10,FALSE),"")</f>
        <v/>
      </c>
      <c r="AF413" s="190" t="str">
        <f>IFERROR(VLOOKUP($V413,CAPTURE_SITE_INFO!$B$3:$U$501,11,FALSE),"")</f>
        <v/>
      </c>
      <c r="AG413" s="190" t="str">
        <f>IFERROR(VLOOKUP($V413,CAPTURE_SITE_INFO!$B$3:$U$501,12,FALSE),"")</f>
        <v/>
      </c>
      <c r="AH413" s="1" t="str">
        <f>IFERROR(VLOOKUP($V413,CAPTURE_SITE_INFO!$B$3:$U$501,13,FALSE),"")</f>
        <v/>
      </c>
      <c r="AI413" s="1" t="str">
        <f>IFERROR(VLOOKUP($V413,CAPTURE_SITE_INFO!$B$3:$U$501,14,FALSE),"")</f>
        <v/>
      </c>
      <c r="AJ413" s="1" t="str">
        <f>IFERROR(VLOOKUP($V413,CAPTURE_SITE_INFO!$B$3:$U$501,15,FALSE),"")</f>
        <v/>
      </c>
      <c r="AK413" s="1" t="str">
        <f>IFERROR(VLOOKUP($V413,CAPTURE_SITE_INFO!$B$3:$U$501,16,FALSE),"")</f>
        <v/>
      </c>
      <c r="AL413" s="1" t="str">
        <f>IFERROR(VLOOKUP($V413,CAPTURE_SITE_INFO!$B$3:$U$501,17,FALSE),"")</f>
        <v/>
      </c>
      <c r="AM413" s="1" t="str">
        <f>IFERROR(VLOOKUP($V413,CAPTURE_SITE_INFO!$B$3:$U$501,18,FALSE),"")</f>
        <v/>
      </c>
      <c r="AN413" s="1" t="str">
        <f>IFERROR(VLOOKUP($V413,CAPTURE_SITE_INFO!$B$3:$U$501,19,FALSE),"")</f>
        <v/>
      </c>
      <c r="AO413" s="1" t="str">
        <f>IFERROR(VLOOKUP($V413,CAPTURE_SITE_INFO!$B$3:$U$501,20,FALSE),"")</f>
        <v/>
      </c>
      <c r="AP413" s="1" t="str">
        <f>IFERROR(VLOOKUP($V413,CAPTURE_SITE_INFO!$B$3:$V$501,21,FALSE),"")</f>
        <v/>
      </c>
    </row>
    <row r="414" spans="1:42" x14ac:dyDescent="0.25">
      <c r="A414" s="1" t="str">
        <f t="shared" si="12"/>
        <v/>
      </c>
      <c r="B414" s="1" t="str">
        <f>IF(CAPTURE_DATA!O415="NOBATS___","NOBATS",IF(CAPTURE_DATA!O415="___","",CAPTURE_DATA!O415))</f>
        <v/>
      </c>
      <c r="C414" s="1" t="str">
        <f t="shared" si="13"/>
        <v/>
      </c>
      <c r="D414" s="1" t="str">
        <f>IF(CAPTURE_DATA!Q415 = 0,"",CAPTURE_DATA!Q415)</f>
        <v/>
      </c>
      <c r="E414" s="1" t="str">
        <f>IF(CAPTURE_DATA!R415 = 0,"",CAPTURE_DATA!R415)</f>
        <v/>
      </c>
      <c r="F414" s="1" t="str">
        <f>IF(CAPTURE_DATA!S415 = 0,"",CAPTURE_DATA!S415)</f>
        <v/>
      </c>
      <c r="G414" s="1" t="str">
        <f>IF(CAPTURE_DATA!T415=0,"",CAPTURE_DATA!T415)</f>
        <v/>
      </c>
      <c r="H414" s="1" t="str">
        <f>IF(CAPTURE_DATA!U415=0,"",CAPTURE_DATA!U415)</f>
        <v/>
      </c>
      <c r="I414" s="1" t="str">
        <f>IF(CAPTURE_DATA!V415=0,"",CAPTURE_DATA!V415)</f>
        <v/>
      </c>
      <c r="J414" s="1" t="str">
        <f>IF(CAPTURE_DATA!W415=0,"",CAPTURE_DATA!W415)</f>
        <v/>
      </c>
      <c r="K414" s="1" t="str">
        <f>IF(CAPTURE_DATA!X415="","",CAPTURE_DATA!X415)</f>
        <v/>
      </c>
      <c r="L414" s="1" t="str">
        <f>IF(CAPTURE_DATA!Y415="","",CAPTURE_DATA!Y415)</f>
        <v/>
      </c>
      <c r="M414" s="1" t="str">
        <f>IF(CAPTURE_DATA!Z415="","",CAPTURE_DATA!Z415)</f>
        <v/>
      </c>
      <c r="N414" s="1" t="str">
        <f>IF(CAPTURE_DATA!AA415=0,"",CAPTURE_DATA!AA415)</f>
        <v/>
      </c>
      <c r="O414" s="1" t="str">
        <f>IF(CAPTURE_DATA!AB415=0,"",CAPTURE_DATA!AB415)</f>
        <v/>
      </c>
      <c r="P414" s="1" t="str">
        <f>IF(CAPTURE_DATA!AC415="-","",CAPTURE_DATA!AC415)</f>
        <v/>
      </c>
      <c r="Q414" s="1" t="str">
        <f>IF(CAPTURE_DATA!AD415=0,"",CAPTURE_DATA!AD415)</f>
        <v/>
      </c>
      <c r="R414" s="1" t="str">
        <f>IF(CAPTURE_DATA!AE415=0,"",CAPTURE_DATA!AE415)</f>
        <v/>
      </c>
      <c r="S414" s="1" t="str">
        <f>IF(CAPTURE_DATA!AF415=0,"",CAPTURE_DATA!AF415)</f>
        <v/>
      </c>
      <c r="T414" s="16" t="str">
        <f>IF(B414="","",IF(B414="NBAT","",CAPTURE_DATA!A415))</f>
        <v/>
      </c>
      <c r="U414" s="1" t="str">
        <f>IF(CAPTURE_DATA!AG415=0,"",CAPTURE_DATA!AG415)</f>
        <v/>
      </c>
      <c r="V414" s="1" t="str">
        <f>IF(CAPTURE_DATA!AH415=0,"",CAPTURE_DATA!AH415)</f>
        <v/>
      </c>
      <c r="W414" s="1" t="str">
        <f>IFERROR(VLOOKUP(V414,CAPTURE_SITE_INFO!$B$3:$U$501,2,FALSE),"")</f>
        <v/>
      </c>
      <c r="X414" s="1" t="str">
        <f>IFERROR(VLOOKUP($V414,CAPTURE_SITE_INFO!$B$3:$U$501,3,FALSE),"")</f>
        <v/>
      </c>
      <c r="Y414" s="189" t="str">
        <f>IFERROR(VLOOKUP($V414,CAPTURE_SITE_INFO!$B$3:$U$501,4,FALSE),"")</f>
        <v/>
      </c>
      <c r="Z414" s="1" t="str">
        <f>IFERROR(VLOOKUP($V414,CAPTURE_SITE_INFO!$B$3:$U$501,5,FALSE),"")</f>
        <v/>
      </c>
      <c r="AA414" s="1" t="str">
        <f>IFERROR(VLOOKUP($V414,CAPTURE_SITE_INFO!$B$3:$U$501,6,FALSE),"")</f>
        <v/>
      </c>
      <c r="AB414" s="1" t="str">
        <f>IFERROR(VLOOKUP($V414,CAPTURE_SITE_INFO!$B$3:$U$501,7,FALSE),"")</f>
        <v/>
      </c>
      <c r="AC414" s="1" t="str">
        <f>IFERROR(VLOOKUP($V414,CAPTURE_SITE_INFO!$B$3:$U$501,8,FALSE),"")</f>
        <v/>
      </c>
      <c r="AD414" s="16" t="str">
        <f>IFERROR(VLOOKUP($V414,CAPTURE_SITE_INFO!$B$3:$U$501,9,FALSE),"")</f>
        <v/>
      </c>
      <c r="AE414" s="16" t="str">
        <f>IFERROR(VLOOKUP($V414,CAPTURE_SITE_INFO!$B$3:$U$501,10,FALSE),"")</f>
        <v/>
      </c>
      <c r="AF414" s="190" t="str">
        <f>IFERROR(VLOOKUP($V414,CAPTURE_SITE_INFO!$B$3:$U$501,11,FALSE),"")</f>
        <v/>
      </c>
      <c r="AG414" s="190" t="str">
        <f>IFERROR(VLOOKUP($V414,CAPTURE_SITE_INFO!$B$3:$U$501,12,FALSE),"")</f>
        <v/>
      </c>
      <c r="AH414" s="1" t="str">
        <f>IFERROR(VLOOKUP($V414,CAPTURE_SITE_INFO!$B$3:$U$501,13,FALSE),"")</f>
        <v/>
      </c>
      <c r="AI414" s="1" t="str">
        <f>IFERROR(VLOOKUP($V414,CAPTURE_SITE_INFO!$B$3:$U$501,14,FALSE),"")</f>
        <v/>
      </c>
      <c r="AJ414" s="1" t="str">
        <f>IFERROR(VLOOKUP($V414,CAPTURE_SITE_INFO!$B$3:$U$501,15,FALSE),"")</f>
        <v/>
      </c>
      <c r="AK414" s="1" t="str">
        <f>IFERROR(VLOOKUP($V414,CAPTURE_SITE_INFO!$B$3:$U$501,16,FALSE),"")</f>
        <v/>
      </c>
      <c r="AL414" s="1" t="str">
        <f>IFERROR(VLOOKUP($V414,CAPTURE_SITE_INFO!$B$3:$U$501,17,FALSE),"")</f>
        <v/>
      </c>
      <c r="AM414" s="1" t="str">
        <f>IFERROR(VLOOKUP($V414,CAPTURE_SITE_INFO!$B$3:$U$501,18,FALSE),"")</f>
        <v/>
      </c>
      <c r="AN414" s="1" t="str">
        <f>IFERROR(VLOOKUP($V414,CAPTURE_SITE_INFO!$B$3:$U$501,19,FALSE),"")</f>
        <v/>
      </c>
      <c r="AO414" s="1" t="str">
        <f>IFERROR(VLOOKUP($V414,CAPTURE_SITE_INFO!$B$3:$U$501,20,FALSE),"")</f>
        <v/>
      </c>
      <c r="AP414" s="1" t="str">
        <f>IFERROR(VLOOKUP($V414,CAPTURE_SITE_INFO!$B$3:$V$501,21,FALSE),"")</f>
        <v/>
      </c>
    </row>
    <row r="415" spans="1:42" x14ac:dyDescent="0.25">
      <c r="A415" s="1" t="str">
        <f t="shared" si="12"/>
        <v/>
      </c>
      <c r="B415" s="1" t="str">
        <f>IF(CAPTURE_DATA!O416="NOBATS___","NOBATS",IF(CAPTURE_DATA!O416="___","",CAPTURE_DATA!O416))</f>
        <v/>
      </c>
      <c r="C415" s="1" t="str">
        <f t="shared" si="13"/>
        <v/>
      </c>
      <c r="D415" s="1" t="str">
        <f>IF(CAPTURE_DATA!Q416 = 0,"",CAPTURE_DATA!Q416)</f>
        <v/>
      </c>
      <c r="E415" s="1" t="str">
        <f>IF(CAPTURE_DATA!R416 = 0,"",CAPTURE_DATA!R416)</f>
        <v/>
      </c>
      <c r="F415" s="1" t="str">
        <f>IF(CAPTURE_DATA!S416 = 0,"",CAPTURE_DATA!S416)</f>
        <v/>
      </c>
      <c r="G415" s="1" t="str">
        <f>IF(CAPTURE_DATA!T416=0,"",CAPTURE_DATA!T416)</f>
        <v/>
      </c>
      <c r="H415" s="1" t="str">
        <f>IF(CAPTURE_DATA!U416=0,"",CAPTURE_DATA!U416)</f>
        <v/>
      </c>
      <c r="I415" s="1" t="str">
        <f>IF(CAPTURE_DATA!V416=0,"",CAPTURE_DATA!V416)</f>
        <v/>
      </c>
      <c r="J415" s="1" t="str">
        <f>IF(CAPTURE_DATA!W416=0,"",CAPTURE_DATA!W416)</f>
        <v/>
      </c>
      <c r="K415" s="1" t="str">
        <f>IF(CAPTURE_DATA!X416="","",CAPTURE_DATA!X416)</f>
        <v/>
      </c>
      <c r="L415" s="1" t="str">
        <f>IF(CAPTURE_DATA!Y416="","",CAPTURE_DATA!Y416)</f>
        <v/>
      </c>
      <c r="M415" s="1" t="str">
        <f>IF(CAPTURE_DATA!Z416="","",CAPTURE_DATA!Z416)</f>
        <v/>
      </c>
      <c r="N415" s="1" t="str">
        <f>IF(CAPTURE_DATA!AA416=0,"",CAPTURE_DATA!AA416)</f>
        <v/>
      </c>
      <c r="O415" s="1" t="str">
        <f>IF(CAPTURE_DATA!AB416=0,"",CAPTURE_DATA!AB416)</f>
        <v/>
      </c>
      <c r="P415" s="1" t="str">
        <f>IF(CAPTURE_DATA!AC416="-","",CAPTURE_DATA!AC416)</f>
        <v/>
      </c>
      <c r="Q415" s="1" t="str">
        <f>IF(CAPTURE_DATA!AD416=0,"",CAPTURE_DATA!AD416)</f>
        <v/>
      </c>
      <c r="R415" s="1" t="str">
        <f>IF(CAPTURE_DATA!AE416=0,"",CAPTURE_DATA!AE416)</f>
        <v/>
      </c>
      <c r="S415" s="1" t="str">
        <f>IF(CAPTURE_DATA!AF416=0,"",CAPTURE_DATA!AF416)</f>
        <v/>
      </c>
      <c r="T415" s="16" t="str">
        <f>IF(B415="","",IF(B415="NBAT","",CAPTURE_DATA!A416))</f>
        <v/>
      </c>
      <c r="U415" s="1" t="str">
        <f>IF(CAPTURE_DATA!AG416=0,"",CAPTURE_DATA!AG416)</f>
        <v/>
      </c>
      <c r="V415" s="1" t="str">
        <f>IF(CAPTURE_DATA!AH416=0,"",CAPTURE_DATA!AH416)</f>
        <v/>
      </c>
      <c r="W415" s="1" t="str">
        <f>IFERROR(VLOOKUP(V415,CAPTURE_SITE_INFO!$B$3:$U$501,2,FALSE),"")</f>
        <v/>
      </c>
      <c r="X415" s="1" t="str">
        <f>IFERROR(VLOOKUP($V415,CAPTURE_SITE_INFO!$B$3:$U$501,3,FALSE),"")</f>
        <v/>
      </c>
      <c r="Y415" s="189" t="str">
        <f>IFERROR(VLOOKUP($V415,CAPTURE_SITE_INFO!$B$3:$U$501,4,FALSE),"")</f>
        <v/>
      </c>
      <c r="Z415" s="1" t="str">
        <f>IFERROR(VLOOKUP($V415,CAPTURE_SITE_INFO!$B$3:$U$501,5,FALSE),"")</f>
        <v/>
      </c>
      <c r="AA415" s="1" t="str">
        <f>IFERROR(VLOOKUP($V415,CAPTURE_SITE_INFO!$B$3:$U$501,6,FALSE),"")</f>
        <v/>
      </c>
      <c r="AB415" s="1" t="str">
        <f>IFERROR(VLOOKUP($V415,CAPTURE_SITE_INFO!$B$3:$U$501,7,FALSE),"")</f>
        <v/>
      </c>
      <c r="AC415" s="1" t="str">
        <f>IFERROR(VLOOKUP($V415,CAPTURE_SITE_INFO!$B$3:$U$501,8,FALSE),"")</f>
        <v/>
      </c>
      <c r="AD415" s="16" t="str">
        <f>IFERROR(VLOOKUP($V415,CAPTURE_SITE_INFO!$B$3:$U$501,9,FALSE),"")</f>
        <v/>
      </c>
      <c r="AE415" s="16" t="str">
        <f>IFERROR(VLOOKUP($V415,CAPTURE_SITE_INFO!$B$3:$U$501,10,FALSE),"")</f>
        <v/>
      </c>
      <c r="AF415" s="190" t="str">
        <f>IFERROR(VLOOKUP($V415,CAPTURE_SITE_INFO!$B$3:$U$501,11,FALSE),"")</f>
        <v/>
      </c>
      <c r="AG415" s="190" t="str">
        <f>IFERROR(VLOOKUP($V415,CAPTURE_SITE_INFO!$B$3:$U$501,12,FALSE),"")</f>
        <v/>
      </c>
      <c r="AH415" s="1" t="str">
        <f>IFERROR(VLOOKUP($V415,CAPTURE_SITE_INFO!$B$3:$U$501,13,FALSE),"")</f>
        <v/>
      </c>
      <c r="AI415" s="1" t="str">
        <f>IFERROR(VLOOKUP($V415,CAPTURE_SITE_INFO!$B$3:$U$501,14,FALSE),"")</f>
        <v/>
      </c>
      <c r="AJ415" s="1" t="str">
        <f>IFERROR(VLOOKUP($V415,CAPTURE_SITE_INFO!$B$3:$U$501,15,FALSE),"")</f>
        <v/>
      </c>
      <c r="AK415" s="1" t="str">
        <f>IFERROR(VLOOKUP($V415,CAPTURE_SITE_INFO!$B$3:$U$501,16,FALSE),"")</f>
        <v/>
      </c>
      <c r="AL415" s="1" t="str">
        <f>IFERROR(VLOOKUP($V415,CAPTURE_SITE_INFO!$B$3:$U$501,17,FALSE),"")</f>
        <v/>
      </c>
      <c r="AM415" s="1" t="str">
        <f>IFERROR(VLOOKUP($V415,CAPTURE_SITE_INFO!$B$3:$U$501,18,FALSE),"")</f>
        <v/>
      </c>
      <c r="AN415" s="1" t="str">
        <f>IFERROR(VLOOKUP($V415,CAPTURE_SITE_INFO!$B$3:$U$501,19,FALSE),"")</f>
        <v/>
      </c>
      <c r="AO415" s="1" t="str">
        <f>IFERROR(VLOOKUP($V415,CAPTURE_SITE_INFO!$B$3:$U$501,20,FALSE),"")</f>
        <v/>
      </c>
      <c r="AP415" s="1" t="str">
        <f>IFERROR(VLOOKUP($V415,CAPTURE_SITE_INFO!$B$3:$V$501,21,FALSE),"")</f>
        <v/>
      </c>
    </row>
    <row r="416" spans="1:42" x14ac:dyDescent="0.25">
      <c r="A416" s="1" t="str">
        <f t="shared" si="12"/>
        <v/>
      </c>
      <c r="B416" s="1" t="str">
        <f>IF(CAPTURE_DATA!O417="NOBATS___","NOBATS",IF(CAPTURE_DATA!O417="___","",CAPTURE_DATA!O417))</f>
        <v/>
      </c>
      <c r="C416" s="1" t="str">
        <f t="shared" si="13"/>
        <v/>
      </c>
      <c r="D416" s="1" t="str">
        <f>IF(CAPTURE_DATA!Q417 = 0,"",CAPTURE_DATA!Q417)</f>
        <v/>
      </c>
      <c r="E416" s="1" t="str">
        <f>IF(CAPTURE_DATA!R417 = 0,"",CAPTURE_DATA!R417)</f>
        <v/>
      </c>
      <c r="F416" s="1" t="str">
        <f>IF(CAPTURE_DATA!S417 = 0,"",CAPTURE_DATA!S417)</f>
        <v/>
      </c>
      <c r="G416" s="1" t="str">
        <f>IF(CAPTURE_DATA!T417=0,"",CAPTURE_DATA!T417)</f>
        <v/>
      </c>
      <c r="H416" s="1" t="str">
        <f>IF(CAPTURE_DATA!U417=0,"",CAPTURE_DATA!U417)</f>
        <v/>
      </c>
      <c r="I416" s="1" t="str">
        <f>IF(CAPTURE_DATA!V417=0,"",CAPTURE_DATA!V417)</f>
        <v/>
      </c>
      <c r="J416" s="1" t="str">
        <f>IF(CAPTURE_DATA!W417=0,"",CAPTURE_DATA!W417)</f>
        <v/>
      </c>
      <c r="K416" s="1" t="str">
        <f>IF(CAPTURE_DATA!X417="","",CAPTURE_DATA!X417)</f>
        <v/>
      </c>
      <c r="L416" s="1" t="str">
        <f>IF(CAPTURE_DATA!Y417="","",CAPTURE_DATA!Y417)</f>
        <v/>
      </c>
      <c r="M416" s="1" t="str">
        <f>IF(CAPTURE_DATA!Z417="","",CAPTURE_DATA!Z417)</f>
        <v/>
      </c>
      <c r="N416" s="1" t="str">
        <f>IF(CAPTURE_DATA!AA417=0,"",CAPTURE_DATA!AA417)</f>
        <v/>
      </c>
      <c r="O416" s="1" t="str">
        <f>IF(CAPTURE_DATA!AB417=0,"",CAPTURE_DATA!AB417)</f>
        <v/>
      </c>
      <c r="P416" s="1" t="str">
        <f>IF(CAPTURE_DATA!AC417="-","",CAPTURE_DATA!AC417)</f>
        <v/>
      </c>
      <c r="Q416" s="1" t="str">
        <f>IF(CAPTURE_DATA!AD417=0,"",CAPTURE_DATA!AD417)</f>
        <v/>
      </c>
      <c r="R416" s="1" t="str">
        <f>IF(CAPTURE_DATA!AE417=0,"",CAPTURE_DATA!AE417)</f>
        <v/>
      </c>
      <c r="S416" s="1" t="str">
        <f>IF(CAPTURE_DATA!AF417=0,"",CAPTURE_DATA!AF417)</f>
        <v/>
      </c>
      <c r="T416" s="16" t="str">
        <f>IF(B416="","",IF(B416="NBAT","",CAPTURE_DATA!A417))</f>
        <v/>
      </c>
      <c r="U416" s="1" t="str">
        <f>IF(CAPTURE_DATA!AG417=0,"",CAPTURE_DATA!AG417)</f>
        <v/>
      </c>
      <c r="V416" s="1" t="str">
        <f>IF(CAPTURE_DATA!AH417=0,"",CAPTURE_DATA!AH417)</f>
        <v/>
      </c>
      <c r="W416" s="1" t="str">
        <f>IFERROR(VLOOKUP(V416,CAPTURE_SITE_INFO!$B$3:$U$501,2,FALSE),"")</f>
        <v/>
      </c>
      <c r="X416" s="1" t="str">
        <f>IFERROR(VLOOKUP($V416,CAPTURE_SITE_INFO!$B$3:$U$501,3,FALSE),"")</f>
        <v/>
      </c>
      <c r="Y416" s="189" t="str">
        <f>IFERROR(VLOOKUP($V416,CAPTURE_SITE_INFO!$B$3:$U$501,4,FALSE),"")</f>
        <v/>
      </c>
      <c r="Z416" s="1" t="str">
        <f>IFERROR(VLOOKUP($V416,CAPTURE_SITE_INFO!$B$3:$U$501,5,FALSE),"")</f>
        <v/>
      </c>
      <c r="AA416" s="1" t="str">
        <f>IFERROR(VLOOKUP($V416,CAPTURE_SITE_INFO!$B$3:$U$501,6,FALSE),"")</f>
        <v/>
      </c>
      <c r="AB416" s="1" t="str">
        <f>IFERROR(VLOOKUP($V416,CAPTURE_SITE_INFO!$B$3:$U$501,7,FALSE),"")</f>
        <v/>
      </c>
      <c r="AC416" s="1" t="str">
        <f>IFERROR(VLOOKUP($V416,CAPTURE_SITE_INFO!$B$3:$U$501,8,FALSE),"")</f>
        <v/>
      </c>
      <c r="AD416" s="16" t="str">
        <f>IFERROR(VLOOKUP($V416,CAPTURE_SITE_INFO!$B$3:$U$501,9,FALSE),"")</f>
        <v/>
      </c>
      <c r="AE416" s="16" t="str">
        <f>IFERROR(VLOOKUP($V416,CAPTURE_SITE_INFO!$B$3:$U$501,10,FALSE),"")</f>
        <v/>
      </c>
      <c r="AF416" s="190" t="str">
        <f>IFERROR(VLOOKUP($V416,CAPTURE_SITE_INFO!$B$3:$U$501,11,FALSE),"")</f>
        <v/>
      </c>
      <c r="AG416" s="190" t="str">
        <f>IFERROR(VLOOKUP($V416,CAPTURE_SITE_INFO!$B$3:$U$501,12,FALSE),"")</f>
        <v/>
      </c>
      <c r="AH416" s="1" t="str">
        <f>IFERROR(VLOOKUP($V416,CAPTURE_SITE_INFO!$B$3:$U$501,13,FALSE),"")</f>
        <v/>
      </c>
      <c r="AI416" s="1" t="str">
        <f>IFERROR(VLOOKUP($V416,CAPTURE_SITE_INFO!$B$3:$U$501,14,FALSE),"")</f>
        <v/>
      </c>
      <c r="AJ416" s="1" t="str">
        <f>IFERROR(VLOOKUP($V416,CAPTURE_SITE_INFO!$B$3:$U$501,15,FALSE),"")</f>
        <v/>
      </c>
      <c r="AK416" s="1" t="str">
        <f>IFERROR(VLOOKUP($V416,CAPTURE_SITE_INFO!$B$3:$U$501,16,FALSE),"")</f>
        <v/>
      </c>
      <c r="AL416" s="1" t="str">
        <f>IFERROR(VLOOKUP($V416,CAPTURE_SITE_INFO!$B$3:$U$501,17,FALSE),"")</f>
        <v/>
      </c>
      <c r="AM416" s="1" t="str">
        <f>IFERROR(VLOOKUP($V416,CAPTURE_SITE_INFO!$B$3:$U$501,18,FALSE),"")</f>
        <v/>
      </c>
      <c r="AN416" s="1" t="str">
        <f>IFERROR(VLOOKUP($V416,CAPTURE_SITE_INFO!$B$3:$U$501,19,FALSE),"")</f>
        <v/>
      </c>
      <c r="AO416" s="1" t="str">
        <f>IFERROR(VLOOKUP($V416,CAPTURE_SITE_INFO!$B$3:$U$501,20,FALSE),"")</f>
        <v/>
      </c>
      <c r="AP416" s="1" t="str">
        <f>IFERROR(VLOOKUP($V416,CAPTURE_SITE_INFO!$B$3:$V$501,21,FALSE),"")</f>
        <v/>
      </c>
    </row>
    <row r="417" spans="1:42" x14ac:dyDescent="0.25">
      <c r="A417" s="1" t="str">
        <f t="shared" si="12"/>
        <v/>
      </c>
      <c r="B417" s="1" t="str">
        <f>IF(CAPTURE_DATA!O418="NOBATS___","NOBATS",IF(CAPTURE_DATA!O418="___","",CAPTURE_DATA!O418))</f>
        <v/>
      </c>
      <c r="C417" s="1" t="str">
        <f t="shared" si="13"/>
        <v/>
      </c>
      <c r="D417" s="1" t="str">
        <f>IF(CAPTURE_DATA!Q418 = 0,"",CAPTURE_DATA!Q418)</f>
        <v/>
      </c>
      <c r="E417" s="1" t="str">
        <f>IF(CAPTURE_DATA!R418 = 0,"",CAPTURE_DATA!R418)</f>
        <v/>
      </c>
      <c r="F417" s="1" t="str">
        <f>IF(CAPTURE_DATA!S418 = 0,"",CAPTURE_DATA!S418)</f>
        <v/>
      </c>
      <c r="G417" s="1" t="str">
        <f>IF(CAPTURE_DATA!T418=0,"",CAPTURE_DATA!T418)</f>
        <v/>
      </c>
      <c r="H417" s="1" t="str">
        <f>IF(CAPTURE_DATA!U418=0,"",CAPTURE_DATA!U418)</f>
        <v/>
      </c>
      <c r="I417" s="1" t="str">
        <f>IF(CAPTURE_DATA!V418=0,"",CAPTURE_DATA!V418)</f>
        <v/>
      </c>
      <c r="J417" s="1" t="str">
        <f>IF(CAPTURE_DATA!W418=0,"",CAPTURE_DATA!W418)</f>
        <v/>
      </c>
      <c r="K417" s="1" t="str">
        <f>IF(CAPTURE_DATA!X418="","",CAPTURE_DATA!X418)</f>
        <v/>
      </c>
      <c r="L417" s="1" t="str">
        <f>IF(CAPTURE_DATA!Y418="","",CAPTURE_DATA!Y418)</f>
        <v/>
      </c>
      <c r="M417" s="1" t="str">
        <f>IF(CAPTURE_DATA!Z418="","",CAPTURE_DATA!Z418)</f>
        <v/>
      </c>
      <c r="N417" s="1" t="str">
        <f>IF(CAPTURE_DATA!AA418=0,"",CAPTURE_DATA!AA418)</f>
        <v/>
      </c>
      <c r="O417" s="1" t="str">
        <f>IF(CAPTURE_DATA!AB418=0,"",CAPTURE_DATA!AB418)</f>
        <v/>
      </c>
      <c r="P417" s="1" t="str">
        <f>IF(CAPTURE_DATA!AC418="-","",CAPTURE_DATA!AC418)</f>
        <v/>
      </c>
      <c r="Q417" s="1" t="str">
        <f>IF(CAPTURE_DATA!AD418=0,"",CAPTURE_DATA!AD418)</f>
        <v/>
      </c>
      <c r="R417" s="1" t="str">
        <f>IF(CAPTURE_DATA!AE418=0,"",CAPTURE_DATA!AE418)</f>
        <v/>
      </c>
      <c r="S417" s="1" t="str">
        <f>IF(CAPTURE_DATA!AF418=0,"",CAPTURE_DATA!AF418)</f>
        <v/>
      </c>
      <c r="T417" s="16" t="str">
        <f>IF(B417="","",IF(B417="NBAT","",CAPTURE_DATA!A418))</f>
        <v/>
      </c>
      <c r="U417" s="1" t="str">
        <f>IF(CAPTURE_DATA!AG418=0,"",CAPTURE_DATA!AG418)</f>
        <v/>
      </c>
      <c r="V417" s="1" t="str">
        <f>IF(CAPTURE_DATA!AH418=0,"",CAPTURE_DATA!AH418)</f>
        <v/>
      </c>
      <c r="W417" s="1" t="str">
        <f>IFERROR(VLOOKUP(V417,CAPTURE_SITE_INFO!$B$3:$U$501,2,FALSE),"")</f>
        <v/>
      </c>
      <c r="X417" s="1" t="str">
        <f>IFERROR(VLOOKUP($V417,CAPTURE_SITE_INFO!$B$3:$U$501,3,FALSE),"")</f>
        <v/>
      </c>
      <c r="Y417" s="189" t="str">
        <f>IFERROR(VLOOKUP($V417,CAPTURE_SITE_INFO!$B$3:$U$501,4,FALSE),"")</f>
        <v/>
      </c>
      <c r="Z417" s="1" t="str">
        <f>IFERROR(VLOOKUP($V417,CAPTURE_SITE_INFO!$B$3:$U$501,5,FALSE),"")</f>
        <v/>
      </c>
      <c r="AA417" s="1" t="str">
        <f>IFERROR(VLOOKUP($V417,CAPTURE_SITE_INFO!$B$3:$U$501,6,FALSE),"")</f>
        <v/>
      </c>
      <c r="AB417" s="1" t="str">
        <f>IFERROR(VLOOKUP($V417,CAPTURE_SITE_INFO!$B$3:$U$501,7,FALSE),"")</f>
        <v/>
      </c>
      <c r="AC417" s="1" t="str">
        <f>IFERROR(VLOOKUP($V417,CAPTURE_SITE_INFO!$B$3:$U$501,8,FALSE),"")</f>
        <v/>
      </c>
      <c r="AD417" s="16" t="str">
        <f>IFERROR(VLOOKUP($V417,CAPTURE_SITE_INFO!$B$3:$U$501,9,FALSE),"")</f>
        <v/>
      </c>
      <c r="AE417" s="16" t="str">
        <f>IFERROR(VLOOKUP($V417,CAPTURE_SITE_INFO!$B$3:$U$501,10,FALSE),"")</f>
        <v/>
      </c>
      <c r="AF417" s="190" t="str">
        <f>IFERROR(VLOOKUP($V417,CAPTURE_SITE_INFO!$B$3:$U$501,11,FALSE),"")</f>
        <v/>
      </c>
      <c r="AG417" s="190" t="str">
        <f>IFERROR(VLOOKUP($V417,CAPTURE_SITE_INFO!$B$3:$U$501,12,FALSE),"")</f>
        <v/>
      </c>
      <c r="AH417" s="1" t="str">
        <f>IFERROR(VLOOKUP($V417,CAPTURE_SITE_INFO!$B$3:$U$501,13,FALSE),"")</f>
        <v/>
      </c>
      <c r="AI417" s="1" t="str">
        <f>IFERROR(VLOOKUP($V417,CAPTURE_SITE_INFO!$B$3:$U$501,14,FALSE),"")</f>
        <v/>
      </c>
      <c r="AJ417" s="1" t="str">
        <f>IFERROR(VLOOKUP($V417,CAPTURE_SITE_INFO!$B$3:$U$501,15,FALSE),"")</f>
        <v/>
      </c>
      <c r="AK417" s="1" t="str">
        <f>IFERROR(VLOOKUP($V417,CAPTURE_SITE_INFO!$B$3:$U$501,16,FALSE),"")</f>
        <v/>
      </c>
      <c r="AL417" s="1" t="str">
        <f>IFERROR(VLOOKUP($V417,CAPTURE_SITE_INFO!$B$3:$U$501,17,FALSE),"")</f>
        <v/>
      </c>
      <c r="AM417" s="1" t="str">
        <f>IFERROR(VLOOKUP($V417,CAPTURE_SITE_INFO!$B$3:$U$501,18,FALSE),"")</f>
        <v/>
      </c>
      <c r="AN417" s="1" t="str">
        <f>IFERROR(VLOOKUP($V417,CAPTURE_SITE_INFO!$B$3:$U$501,19,FALSE),"")</f>
        <v/>
      </c>
      <c r="AO417" s="1" t="str">
        <f>IFERROR(VLOOKUP($V417,CAPTURE_SITE_INFO!$B$3:$U$501,20,FALSE),"")</f>
        <v/>
      </c>
      <c r="AP417" s="1" t="str">
        <f>IFERROR(VLOOKUP($V417,CAPTURE_SITE_INFO!$B$3:$V$501,21,FALSE),"")</f>
        <v/>
      </c>
    </row>
    <row r="418" spans="1:42" x14ac:dyDescent="0.25">
      <c r="A418" s="1" t="str">
        <f t="shared" si="12"/>
        <v/>
      </c>
      <c r="B418" s="1" t="str">
        <f>IF(CAPTURE_DATA!O419="NOBATS___","NOBATS",IF(CAPTURE_DATA!O419="___","",CAPTURE_DATA!O419))</f>
        <v/>
      </c>
      <c r="C418" s="1" t="str">
        <f t="shared" si="13"/>
        <v/>
      </c>
      <c r="D418" s="1" t="str">
        <f>IF(CAPTURE_DATA!Q419 = 0,"",CAPTURE_DATA!Q419)</f>
        <v/>
      </c>
      <c r="E418" s="1" t="str">
        <f>IF(CAPTURE_DATA!R419 = 0,"",CAPTURE_DATA!R419)</f>
        <v/>
      </c>
      <c r="F418" s="1" t="str">
        <f>IF(CAPTURE_DATA!S419 = 0,"",CAPTURE_DATA!S419)</f>
        <v/>
      </c>
      <c r="G418" s="1" t="str">
        <f>IF(CAPTURE_DATA!T419=0,"",CAPTURE_DATA!T419)</f>
        <v/>
      </c>
      <c r="H418" s="1" t="str">
        <f>IF(CAPTURE_DATA!U419=0,"",CAPTURE_DATA!U419)</f>
        <v/>
      </c>
      <c r="I418" s="1" t="str">
        <f>IF(CAPTURE_DATA!V419=0,"",CAPTURE_DATA!V419)</f>
        <v/>
      </c>
      <c r="J418" s="1" t="str">
        <f>IF(CAPTURE_DATA!W419=0,"",CAPTURE_DATA!W419)</f>
        <v/>
      </c>
      <c r="K418" s="1" t="str">
        <f>IF(CAPTURE_DATA!X419="","",CAPTURE_DATA!X419)</f>
        <v/>
      </c>
      <c r="L418" s="1" t="str">
        <f>IF(CAPTURE_DATA!Y419="","",CAPTURE_DATA!Y419)</f>
        <v/>
      </c>
      <c r="M418" s="1" t="str">
        <f>IF(CAPTURE_DATA!Z419="","",CAPTURE_DATA!Z419)</f>
        <v/>
      </c>
      <c r="N418" s="1" t="str">
        <f>IF(CAPTURE_DATA!AA419=0,"",CAPTURE_DATA!AA419)</f>
        <v/>
      </c>
      <c r="O418" s="1" t="str">
        <f>IF(CAPTURE_DATA!AB419=0,"",CAPTURE_DATA!AB419)</f>
        <v/>
      </c>
      <c r="P418" s="1" t="str">
        <f>IF(CAPTURE_DATA!AC419="-","",CAPTURE_DATA!AC419)</f>
        <v/>
      </c>
      <c r="Q418" s="1" t="str">
        <f>IF(CAPTURE_DATA!AD419=0,"",CAPTURE_DATA!AD419)</f>
        <v/>
      </c>
      <c r="R418" s="1" t="str">
        <f>IF(CAPTURE_DATA!AE419=0,"",CAPTURE_DATA!AE419)</f>
        <v/>
      </c>
      <c r="S418" s="1" t="str">
        <f>IF(CAPTURE_DATA!AF419=0,"",CAPTURE_DATA!AF419)</f>
        <v/>
      </c>
      <c r="T418" s="16" t="str">
        <f>IF(B418="","",IF(B418="NBAT","",CAPTURE_DATA!A419))</f>
        <v/>
      </c>
      <c r="U418" s="1" t="str">
        <f>IF(CAPTURE_DATA!AG419=0,"",CAPTURE_DATA!AG419)</f>
        <v/>
      </c>
      <c r="V418" s="1" t="str">
        <f>IF(CAPTURE_DATA!AH419=0,"",CAPTURE_DATA!AH419)</f>
        <v/>
      </c>
      <c r="W418" s="1" t="str">
        <f>IFERROR(VLOOKUP(V418,CAPTURE_SITE_INFO!$B$3:$U$501,2,FALSE),"")</f>
        <v/>
      </c>
      <c r="X418" s="1" t="str">
        <f>IFERROR(VLOOKUP($V418,CAPTURE_SITE_INFO!$B$3:$U$501,3,FALSE),"")</f>
        <v/>
      </c>
      <c r="Y418" s="189" t="str">
        <f>IFERROR(VLOOKUP($V418,CAPTURE_SITE_INFO!$B$3:$U$501,4,FALSE),"")</f>
        <v/>
      </c>
      <c r="Z418" s="1" t="str">
        <f>IFERROR(VLOOKUP($V418,CAPTURE_SITE_INFO!$B$3:$U$501,5,FALSE),"")</f>
        <v/>
      </c>
      <c r="AA418" s="1" t="str">
        <f>IFERROR(VLOOKUP($V418,CAPTURE_SITE_INFO!$B$3:$U$501,6,FALSE),"")</f>
        <v/>
      </c>
      <c r="AB418" s="1" t="str">
        <f>IFERROR(VLOOKUP($V418,CAPTURE_SITE_INFO!$B$3:$U$501,7,FALSE),"")</f>
        <v/>
      </c>
      <c r="AC418" s="1" t="str">
        <f>IFERROR(VLOOKUP($V418,CAPTURE_SITE_INFO!$B$3:$U$501,8,FALSE),"")</f>
        <v/>
      </c>
      <c r="AD418" s="16" t="str">
        <f>IFERROR(VLOOKUP($V418,CAPTURE_SITE_INFO!$B$3:$U$501,9,FALSE),"")</f>
        <v/>
      </c>
      <c r="AE418" s="16" t="str">
        <f>IFERROR(VLOOKUP($V418,CAPTURE_SITE_INFO!$B$3:$U$501,10,FALSE),"")</f>
        <v/>
      </c>
      <c r="AF418" s="190" t="str">
        <f>IFERROR(VLOOKUP($V418,CAPTURE_SITE_INFO!$B$3:$U$501,11,FALSE),"")</f>
        <v/>
      </c>
      <c r="AG418" s="190" t="str">
        <f>IFERROR(VLOOKUP($V418,CAPTURE_SITE_INFO!$B$3:$U$501,12,FALSE),"")</f>
        <v/>
      </c>
      <c r="AH418" s="1" t="str">
        <f>IFERROR(VLOOKUP($V418,CAPTURE_SITE_INFO!$B$3:$U$501,13,FALSE),"")</f>
        <v/>
      </c>
      <c r="AI418" s="1" t="str">
        <f>IFERROR(VLOOKUP($V418,CAPTURE_SITE_INFO!$B$3:$U$501,14,FALSE),"")</f>
        <v/>
      </c>
      <c r="AJ418" s="1" t="str">
        <f>IFERROR(VLOOKUP($V418,CAPTURE_SITE_INFO!$B$3:$U$501,15,FALSE),"")</f>
        <v/>
      </c>
      <c r="AK418" s="1" t="str">
        <f>IFERROR(VLOOKUP($V418,CAPTURE_SITE_INFO!$B$3:$U$501,16,FALSE),"")</f>
        <v/>
      </c>
      <c r="AL418" s="1" t="str">
        <f>IFERROR(VLOOKUP($V418,CAPTURE_SITE_INFO!$B$3:$U$501,17,FALSE),"")</f>
        <v/>
      </c>
      <c r="AM418" s="1" t="str">
        <f>IFERROR(VLOOKUP($V418,CAPTURE_SITE_INFO!$B$3:$U$501,18,FALSE),"")</f>
        <v/>
      </c>
      <c r="AN418" s="1" t="str">
        <f>IFERROR(VLOOKUP($V418,CAPTURE_SITE_INFO!$B$3:$U$501,19,FALSE),"")</f>
        <v/>
      </c>
      <c r="AO418" s="1" t="str">
        <f>IFERROR(VLOOKUP($V418,CAPTURE_SITE_INFO!$B$3:$U$501,20,FALSE),"")</f>
        <v/>
      </c>
      <c r="AP418" s="1" t="str">
        <f>IFERROR(VLOOKUP($V418,CAPTURE_SITE_INFO!$B$3:$V$501,21,FALSE),"")</f>
        <v/>
      </c>
    </row>
    <row r="419" spans="1:42" x14ac:dyDescent="0.25">
      <c r="A419" s="1" t="str">
        <f t="shared" si="12"/>
        <v/>
      </c>
      <c r="B419" s="1" t="str">
        <f>IF(CAPTURE_DATA!O420="NOBATS___","NOBATS",IF(CAPTURE_DATA!O420="___","",CAPTURE_DATA!O420))</f>
        <v/>
      </c>
      <c r="C419" s="1" t="str">
        <f t="shared" si="13"/>
        <v/>
      </c>
      <c r="D419" s="1" t="str">
        <f>IF(CAPTURE_DATA!Q420 = 0,"",CAPTURE_DATA!Q420)</f>
        <v/>
      </c>
      <c r="E419" s="1" t="str">
        <f>IF(CAPTURE_DATA!R420 = 0,"",CAPTURE_DATA!R420)</f>
        <v/>
      </c>
      <c r="F419" s="1" t="str">
        <f>IF(CAPTURE_DATA!S420 = 0,"",CAPTURE_DATA!S420)</f>
        <v/>
      </c>
      <c r="G419" s="1" t="str">
        <f>IF(CAPTURE_DATA!T420=0,"",CAPTURE_DATA!T420)</f>
        <v/>
      </c>
      <c r="H419" s="1" t="str">
        <f>IF(CAPTURE_DATA!U420=0,"",CAPTURE_DATA!U420)</f>
        <v/>
      </c>
      <c r="I419" s="1" t="str">
        <f>IF(CAPTURE_DATA!V420=0,"",CAPTURE_DATA!V420)</f>
        <v/>
      </c>
      <c r="J419" s="1" t="str">
        <f>IF(CAPTURE_DATA!W420=0,"",CAPTURE_DATA!W420)</f>
        <v/>
      </c>
      <c r="K419" s="1" t="str">
        <f>IF(CAPTURE_DATA!X420="","",CAPTURE_DATA!X420)</f>
        <v/>
      </c>
      <c r="L419" s="1" t="str">
        <f>IF(CAPTURE_DATA!Y420="","",CAPTURE_DATA!Y420)</f>
        <v/>
      </c>
      <c r="M419" s="1" t="str">
        <f>IF(CAPTURE_DATA!Z420="","",CAPTURE_DATA!Z420)</f>
        <v/>
      </c>
      <c r="N419" s="1" t="str">
        <f>IF(CAPTURE_DATA!AA420=0,"",CAPTURE_DATA!AA420)</f>
        <v/>
      </c>
      <c r="O419" s="1" t="str">
        <f>IF(CAPTURE_DATA!AB420=0,"",CAPTURE_DATA!AB420)</f>
        <v/>
      </c>
      <c r="P419" s="1" t="str">
        <f>IF(CAPTURE_DATA!AC420="-","",CAPTURE_DATA!AC420)</f>
        <v/>
      </c>
      <c r="Q419" s="1" t="str">
        <f>IF(CAPTURE_DATA!AD420=0,"",CAPTURE_DATA!AD420)</f>
        <v/>
      </c>
      <c r="R419" s="1" t="str">
        <f>IF(CAPTURE_DATA!AE420=0,"",CAPTURE_DATA!AE420)</f>
        <v/>
      </c>
      <c r="S419" s="1" t="str">
        <f>IF(CAPTURE_DATA!AF420=0,"",CAPTURE_DATA!AF420)</f>
        <v/>
      </c>
      <c r="T419" s="16" t="str">
        <f>IF(B419="","",IF(B419="NBAT","",CAPTURE_DATA!A420))</f>
        <v/>
      </c>
      <c r="U419" s="1" t="str">
        <f>IF(CAPTURE_DATA!AG420=0,"",CAPTURE_DATA!AG420)</f>
        <v/>
      </c>
      <c r="V419" s="1" t="str">
        <f>IF(CAPTURE_DATA!AH420=0,"",CAPTURE_DATA!AH420)</f>
        <v/>
      </c>
      <c r="W419" s="1" t="str">
        <f>IFERROR(VLOOKUP(V419,CAPTURE_SITE_INFO!$B$3:$U$501,2,FALSE),"")</f>
        <v/>
      </c>
      <c r="X419" s="1" t="str">
        <f>IFERROR(VLOOKUP($V419,CAPTURE_SITE_INFO!$B$3:$U$501,3,FALSE),"")</f>
        <v/>
      </c>
      <c r="Y419" s="189" t="str">
        <f>IFERROR(VLOOKUP($V419,CAPTURE_SITE_INFO!$B$3:$U$501,4,FALSE),"")</f>
        <v/>
      </c>
      <c r="Z419" s="1" t="str">
        <f>IFERROR(VLOOKUP($V419,CAPTURE_SITE_INFO!$B$3:$U$501,5,FALSE),"")</f>
        <v/>
      </c>
      <c r="AA419" s="1" t="str">
        <f>IFERROR(VLOOKUP($V419,CAPTURE_SITE_INFO!$B$3:$U$501,6,FALSE),"")</f>
        <v/>
      </c>
      <c r="AB419" s="1" t="str">
        <f>IFERROR(VLOOKUP($V419,CAPTURE_SITE_INFO!$B$3:$U$501,7,FALSE),"")</f>
        <v/>
      </c>
      <c r="AC419" s="1" t="str">
        <f>IFERROR(VLOOKUP($V419,CAPTURE_SITE_INFO!$B$3:$U$501,8,FALSE),"")</f>
        <v/>
      </c>
      <c r="AD419" s="16" t="str">
        <f>IFERROR(VLOOKUP($V419,CAPTURE_SITE_INFO!$B$3:$U$501,9,FALSE),"")</f>
        <v/>
      </c>
      <c r="AE419" s="16" t="str">
        <f>IFERROR(VLOOKUP($V419,CAPTURE_SITE_INFO!$B$3:$U$501,10,FALSE),"")</f>
        <v/>
      </c>
      <c r="AF419" s="190" t="str">
        <f>IFERROR(VLOOKUP($V419,CAPTURE_SITE_INFO!$B$3:$U$501,11,FALSE),"")</f>
        <v/>
      </c>
      <c r="AG419" s="190" t="str">
        <f>IFERROR(VLOOKUP($V419,CAPTURE_SITE_INFO!$B$3:$U$501,12,FALSE),"")</f>
        <v/>
      </c>
      <c r="AH419" s="1" t="str">
        <f>IFERROR(VLOOKUP($V419,CAPTURE_SITE_INFO!$B$3:$U$501,13,FALSE),"")</f>
        <v/>
      </c>
      <c r="AI419" s="1" t="str">
        <f>IFERROR(VLOOKUP($V419,CAPTURE_SITE_INFO!$B$3:$U$501,14,FALSE),"")</f>
        <v/>
      </c>
      <c r="AJ419" s="1" t="str">
        <f>IFERROR(VLOOKUP($V419,CAPTURE_SITE_INFO!$B$3:$U$501,15,FALSE),"")</f>
        <v/>
      </c>
      <c r="AK419" s="1" t="str">
        <f>IFERROR(VLOOKUP($V419,CAPTURE_SITE_INFO!$B$3:$U$501,16,FALSE),"")</f>
        <v/>
      </c>
      <c r="AL419" s="1" t="str">
        <f>IFERROR(VLOOKUP($V419,CAPTURE_SITE_INFO!$B$3:$U$501,17,FALSE),"")</f>
        <v/>
      </c>
      <c r="AM419" s="1" t="str">
        <f>IFERROR(VLOOKUP($V419,CAPTURE_SITE_INFO!$B$3:$U$501,18,FALSE),"")</f>
        <v/>
      </c>
      <c r="AN419" s="1" t="str">
        <f>IFERROR(VLOOKUP($V419,CAPTURE_SITE_INFO!$B$3:$U$501,19,FALSE),"")</f>
        <v/>
      </c>
      <c r="AO419" s="1" t="str">
        <f>IFERROR(VLOOKUP($V419,CAPTURE_SITE_INFO!$B$3:$U$501,20,FALSE),"")</f>
        <v/>
      </c>
      <c r="AP419" s="1" t="str">
        <f>IFERROR(VLOOKUP($V419,CAPTURE_SITE_INFO!$B$3:$V$501,21,FALSE),"")</f>
        <v/>
      </c>
    </row>
    <row r="420" spans="1:42" x14ac:dyDescent="0.25">
      <c r="A420" s="1" t="str">
        <f t="shared" si="12"/>
        <v/>
      </c>
      <c r="B420" s="1" t="str">
        <f>IF(CAPTURE_DATA!O421="NOBATS___","NOBATS",IF(CAPTURE_DATA!O421="___","",CAPTURE_DATA!O421))</f>
        <v/>
      </c>
      <c r="C420" s="1" t="str">
        <f t="shared" si="13"/>
        <v/>
      </c>
      <c r="D420" s="1" t="str">
        <f>IF(CAPTURE_DATA!Q421 = 0,"",CAPTURE_DATA!Q421)</f>
        <v/>
      </c>
      <c r="E420" s="1" t="str">
        <f>IF(CAPTURE_DATA!R421 = 0,"",CAPTURE_DATA!R421)</f>
        <v/>
      </c>
      <c r="F420" s="1" t="str">
        <f>IF(CAPTURE_DATA!S421 = 0,"",CAPTURE_DATA!S421)</f>
        <v/>
      </c>
      <c r="G420" s="1" t="str">
        <f>IF(CAPTURE_DATA!T421=0,"",CAPTURE_DATA!T421)</f>
        <v/>
      </c>
      <c r="H420" s="1" t="str">
        <f>IF(CAPTURE_DATA!U421=0,"",CAPTURE_DATA!U421)</f>
        <v/>
      </c>
      <c r="I420" s="1" t="str">
        <f>IF(CAPTURE_DATA!V421=0,"",CAPTURE_DATA!V421)</f>
        <v/>
      </c>
      <c r="J420" s="1" t="str">
        <f>IF(CAPTURE_DATA!W421=0,"",CAPTURE_DATA!W421)</f>
        <v/>
      </c>
      <c r="K420" s="1" t="str">
        <f>IF(CAPTURE_DATA!X421="","",CAPTURE_DATA!X421)</f>
        <v/>
      </c>
      <c r="L420" s="1" t="str">
        <f>IF(CAPTURE_DATA!Y421="","",CAPTURE_DATA!Y421)</f>
        <v/>
      </c>
      <c r="M420" s="1" t="str">
        <f>IF(CAPTURE_DATA!Z421="","",CAPTURE_DATA!Z421)</f>
        <v/>
      </c>
      <c r="N420" s="1" t="str">
        <f>IF(CAPTURE_DATA!AA421=0,"",CAPTURE_DATA!AA421)</f>
        <v/>
      </c>
      <c r="O420" s="1" t="str">
        <f>IF(CAPTURE_DATA!AB421=0,"",CAPTURE_DATA!AB421)</f>
        <v/>
      </c>
      <c r="P420" s="1" t="str">
        <f>IF(CAPTURE_DATA!AC421="-","",CAPTURE_DATA!AC421)</f>
        <v/>
      </c>
      <c r="Q420" s="1" t="str">
        <f>IF(CAPTURE_DATA!AD421=0,"",CAPTURE_DATA!AD421)</f>
        <v/>
      </c>
      <c r="R420" s="1" t="str">
        <f>IF(CAPTURE_DATA!AE421=0,"",CAPTURE_DATA!AE421)</f>
        <v/>
      </c>
      <c r="S420" s="1" t="str">
        <f>IF(CAPTURE_DATA!AF421=0,"",CAPTURE_DATA!AF421)</f>
        <v/>
      </c>
      <c r="T420" s="16" t="str">
        <f>IF(B420="","",IF(B420="NBAT","",CAPTURE_DATA!A421))</f>
        <v/>
      </c>
      <c r="U420" s="1" t="str">
        <f>IF(CAPTURE_DATA!AG421=0,"",CAPTURE_DATA!AG421)</f>
        <v/>
      </c>
      <c r="V420" s="1" t="str">
        <f>IF(CAPTURE_DATA!AH421=0,"",CAPTURE_DATA!AH421)</f>
        <v/>
      </c>
      <c r="W420" s="1" t="str">
        <f>IFERROR(VLOOKUP(V420,CAPTURE_SITE_INFO!$B$3:$U$501,2,FALSE),"")</f>
        <v/>
      </c>
      <c r="X420" s="1" t="str">
        <f>IFERROR(VLOOKUP($V420,CAPTURE_SITE_INFO!$B$3:$U$501,3,FALSE),"")</f>
        <v/>
      </c>
      <c r="Y420" s="189" t="str">
        <f>IFERROR(VLOOKUP($V420,CAPTURE_SITE_INFO!$B$3:$U$501,4,FALSE),"")</f>
        <v/>
      </c>
      <c r="Z420" s="1" t="str">
        <f>IFERROR(VLOOKUP($V420,CAPTURE_SITE_INFO!$B$3:$U$501,5,FALSE),"")</f>
        <v/>
      </c>
      <c r="AA420" s="1" t="str">
        <f>IFERROR(VLOOKUP($V420,CAPTURE_SITE_INFO!$B$3:$U$501,6,FALSE),"")</f>
        <v/>
      </c>
      <c r="AB420" s="1" t="str">
        <f>IFERROR(VLOOKUP($V420,CAPTURE_SITE_INFO!$B$3:$U$501,7,FALSE),"")</f>
        <v/>
      </c>
      <c r="AC420" s="1" t="str">
        <f>IFERROR(VLOOKUP($V420,CAPTURE_SITE_INFO!$B$3:$U$501,8,FALSE),"")</f>
        <v/>
      </c>
      <c r="AD420" s="16" t="str">
        <f>IFERROR(VLOOKUP($V420,CAPTURE_SITE_INFO!$B$3:$U$501,9,FALSE),"")</f>
        <v/>
      </c>
      <c r="AE420" s="16" t="str">
        <f>IFERROR(VLOOKUP($V420,CAPTURE_SITE_INFO!$B$3:$U$501,10,FALSE),"")</f>
        <v/>
      </c>
      <c r="AF420" s="190" t="str">
        <f>IFERROR(VLOOKUP($V420,CAPTURE_SITE_INFO!$B$3:$U$501,11,FALSE),"")</f>
        <v/>
      </c>
      <c r="AG420" s="190" t="str">
        <f>IFERROR(VLOOKUP($V420,CAPTURE_SITE_INFO!$B$3:$U$501,12,FALSE),"")</f>
        <v/>
      </c>
      <c r="AH420" s="1" t="str">
        <f>IFERROR(VLOOKUP($V420,CAPTURE_SITE_INFO!$B$3:$U$501,13,FALSE),"")</f>
        <v/>
      </c>
      <c r="AI420" s="1" t="str">
        <f>IFERROR(VLOOKUP($V420,CAPTURE_SITE_INFO!$B$3:$U$501,14,FALSE),"")</f>
        <v/>
      </c>
      <c r="AJ420" s="1" t="str">
        <f>IFERROR(VLOOKUP($V420,CAPTURE_SITE_INFO!$B$3:$U$501,15,FALSE),"")</f>
        <v/>
      </c>
      <c r="AK420" s="1" t="str">
        <f>IFERROR(VLOOKUP($V420,CAPTURE_SITE_INFO!$B$3:$U$501,16,FALSE),"")</f>
        <v/>
      </c>
      <c r="AL420" s="1" t="str">
        <f>IFERROR(VLOOKUP($V420,CAPTURE_SITE_INFO!$B$3:$U$501,17,FALSE),"")</f>
        <v/>
      </c>
      <c r="AM420" s="1" t="str">
        <f>IFERROR(VLOOKUP($V420,CAPTURE_SITE_INFO!$B$3:$U$501,18,FALSE),"")</f>
        <v/>
      </c>
      <c r="AN420" s="1" t="str">
        <f>IFERROR(VLOOKUP($V420,CAPTURE_SITE_INFO!$B$3:$U$501,19,FALSE),"")</f>
        <v/>
      </c>
      <c r="AO420" s="1" t="str">
        <f>IFERROR(VLOOKUP($V420,CAPTURE_SITE_INFO!$B$3:$U$501,20,FALSE),"")</f>
        <v/>
      </c>
      <c r="AP420" s="1" t="str">
        <f>IFERROR(VLOOKUP($V420,CAPTURE_SITE_INFO!$B$3:$V$501,21,FALSE),"")</f>
        <v/>
      </c>
    </row>
    <row r="421" spans="1:42" x14ac:dyDescent="0.25">
      <c r="A421" s="1" t="str">
        <f t="shared" si="12"/>
        <v/>
      </c>
      <c r="B421" s="1" t="str">
        <f>IF(CAPTURE_DATA!O422="NOBATS___","NOBATS",IF(CAPTURE_DATA!O422="___","",CAPTURE_DATA!O422))</f>
        <v/>
      </c>
      <c r="C421" s="1" t="str">
        <f t="shared" si="13"/>
        <v/>
      </c>
      <c r="D421" s="1" t="str">
        <f>IF(CAPTURE_DATA!Q422 = 0,"",CAPTURE_DATA!Q422)</f>
        <v/>
      </c>
      <c r="E421" s="1" t="str">
        <f>IF(CAPTURE_DATA!R422 = 0,"",CAPTURE_DATA!R422)</f>
        <v/>
      </c>
      <c r="F421" s="1" t="str">
        <f>IF(CAPTURE_DATA!S422 = 0,"",CAPTURE_DATA!S422)</f>
        <v/>
      </c>
      <c r="G421" s="1" t="str">
        <f>IF(CAPTURE_DATA!T422=0,"",CAPTURE_DATA!T422)</f>
        <v/>
      </c>
      <c r="H421" s="1" t="str">
        <f>IF(CAPTURE_DATA!U422=0,"",CAPTURE_DATA!U422)</f>
        <v/>
      </c>
      <c r="I421" s="1" t="str">
        <f>IF(CAPTURE_DATA!V422=0,"",CAPTURE_DATA!V422)</f>
        <v/>
      </c>
      <c r="J421" s="1" t="str">
        <f>IF(CAPTURE_DATA!W422=0,"",CAPTURE_DATA!W422)</f>
        <v/>
      </c>
      <c r="K421" s="1" t="str">
        <f>IF(CAPTURE_DATA!X422="","",CAPTURE_DATA!X422)</f>
        <v/>
      </c>
      <c r="L421" s="1" t="str">
        <f>IF(CAPTURE_DATA!Y422="","",CAPTURE_DATA!Y422)</f>
        <v/>
      </c>
      <c r="M421" s="1" t="str">
        <f>IF(CAPTURE_DATA!Z422="","",CAPTURE_DATA!Z422)</f>
        <v/>
      </c>
      <c r="N421" s="1" t="str">
        <f>IF(CAPTURE_DATA!AA422=0,"",CAPTURE_DATA!AA422)</f>
        <v/>
      </c>
      <c r="O421" s="1" t="str">
        <f>IF(CAPTURE_DATA!AB422=0,"",CAPTURE_DATA!AB422)</f>
        <v/>
      </c>
      <c r="P421" s="1" t="str">
        <f>IF(CAPTURE_DATA!AC422="-","",CAPTURE_DATA!AC422)</f>
        <v/>
      </c>
      <c r="Q421" s="1" t="str">
        <f>IF(CAPTURE_DATA!AD422=0,"",CAPTURE_DATA!AD422)</f>
        <v/>
      </c>
      <c r="R421" s="1" t="str">
        <f>IF(CAPTURE_DATA!AE422=0,"",CAPTURE_DATA!AE422)</f>
        <v/>
      </c>
      <c r="S421" s="1" t="str">
        <f>IF(CAPTURE_DATA!AF422=0,"",CAPTURE_DATA!AF422)</f>
        <v/>
      </c>
      <c r="T421" s="16" t="str">
        <f>IF(B421="","",IF(B421="NBAT","",CAPTURE_DATA!A422))</f>
        <v/>
      </c>
      <c r="U421" s="1" t="str">
        <f>IF(CAPTURE_DATA!AG422=0,"",CAPTURE_DATA!AG422)</f>
        <v/>
      </c>
      <c r="V421" s="1" t="str">
        <f>IF(CAPTURE_DATA!AH422=0,"",CAPTURE_DATA!AH422)</f>
        <v/>
      </c>
      <c r="W421" s="1" t="str">
        <f>IFERROR(VLOOKUP(V421,CAPTURE_SITE_INFO!$B$3:$U$501,2,FALSE),"")</f>
        <v/>
      </c>
      <c r="X421" s="1" t="str">
        <f>IFERROR(VLOOKUP($V421,CAPTURE_SITE_INFO!$B$3:$U$501,3,FALSE),"")</f>
        <v/>
      </c>
      <c r="Y421" s="189" t="str">
        <f>IFERROR(VLOOKUP($V421,CAPTURE_SITE_INFO!$B$3:$U$501,4,FALSE),"")</f>
        <v/>
      </c>
      <c r="Z421" s="1" t="str">
        <f>IFERROR(VLOOKUP($V421,CAPTURE_SITE_INFO!$B$3:$U$501,5,FALSE),"")</f>
        <v/>
      </c>
      <c r="AA421" s="1" t="str">
        <f>IFERROR(VLOOKUP($V421,CAPTURE_SITE_INFO!$B$3:$U$501,6,FALSE),"")</f>
        <v/>
      </c>
      <c r="AB421" s="1" t="str">
        <f>IFERROR(VLOOKUP($V421,CAPTURE_SITE_INFO!$B$3:$U$501,7,FALSE),"")</f>
        <v/>
      </c>
      <c r="AC421" s="1" t="str">
        <f>IFERROR(VLOOKUP($V421,CAPTURE_SITE_INFO!$B$3:$U$501,8,FALSE),"")</f>
        <v/>
      </c>
      <c r="AD421" s="16" t="str">
        <f>IFERROR(VLOOKUP($V421,CAPTURE_SITE_INFO!$B$3:$U$501,9,FALSE),"")</f>
        <v/>
      </c>
      <c r="AE421" s="16" t="str">
        <f>IFERROR(VLOOKUP($V421,CAPTURE_SITE_INFO!$B$3:$U$501,10,FALSE),"")</f>
        <v/>
      </c>
      <c r="AF421" s="190" t="str">
        <f>IFERROR(VLOOKUP($V421,CAPTURE_SITE_INFO!$B$3:$U$501,11,FALSE),"")</f>
        <v/>
      </c>
      <c r="AG421" s="190" t="str">
        <f>IFERROR(VLOOKUP($V421,CAPTURE_SITE_INFO!$B$3:$U$501,12,FALSE),"")</f>
        <v/>
      </c>
      <c r="AH421" s="1" t="str">
        <f>IFERROR(VLOOKUP($V421,CAPTURE_SITE_INFO!$B$3:$U$501,13,FALSE),"")</f>
        <v/>
      </c>
      <c r="AI421" s="1" t="str">
        <f>IFERROR(VLOOKUP($V421,CAPTURE_SITE_INFO!$B$3:$U$501,14,FALSE),"")</f>
        <v/>
      </c>
      <c r="AJ421" s="1" t="str">
        <f>IFERROR(VLOOKUP($V421,CAPTURE_SITE_INFO!$B$3:$U$501,15,FALSE),"")</f>
        <v/>
      </c>
      <c r="AK421" s="1" t="str">
        <f>IFERROR(VLOOKUP($V421,CAPTURE_SITE_INFO!$B$3:$U$501,16,FALSE),"")</f>
        <v/>
      </c>
      <c r="AL421" s="1" t="str">
        <f>IFERROR(VLOOKUP($V421,CAPTURE_SITE_INFO!$B$3:$U$501,17,FALSE),"")</f>
        <v/>
      </c>
      <c r="AM421" s="1" t="str">
        <f>IFERROR(VLOOKUP($V421,CAPTURE_SITE_INFO!$B$3:$U$501,18,FALSE),"")</f>
        <v/>
      </c>
      <c r="AN421" s="1" t="str">
        <f>IFERROR(VLOOKUP($V421,CAPTURE_SITE_INFO!$B$3:$U$501,19,FALSE),"")</f>
        <v/>
      </c>
      <c r="AO421" s="1" t="str">
        <f>IFERROR(VLOOKUP($V421,CAPTURE_SITE_INFO!$B$3:$U$501,20,FALSE),"")</f>
        <v/>
      </c>
      <c r="AP421" s="1" t="str">
        <f>IFERROR(VLOOKUP($V421,CAPTURE_SITE_INFO!$B$3:$V$501,21,FALSE),"")</f>
        <v/>
      </c>
    </row>
    <row r="422" spans="1:42" x14ac:dyDescent="0.25">
      <c r="A422" s="1" t="str">
        <f t="shared" si="12"/>
        <v/>
      </c>
      <c r="B422" s="1" t="str">
        <f>IF(CAPTURE_DATA!O423="NOBATS___","NOBATS",IF(CAPTURE_DATA!O423="___","",CAPTURE_DATA!O423))</f>
        <v/>
      </c>
      <c r="C422" s="1" t="str">
        <f t="shared" si="13"/>
        <v/>
      </c>
      <c r="D422" s="1" t="str">
        <f>IF(CAPTURE_DATA!Q423 = 0,"",CAPTURE_DATA!Q423)</f>
        <v/>
      </c>
      <c r="E422" s="1" t="str">
        <f>IF(CAPTURE_DATA!R423 = 0,"",CAPTURE_DATA!R423)</f>
        <v/>
      </c>
      <c r="F422" s="1" t="str">
        <f>IF(CAPTURE_DATA!S423 = 0,"",CAPTURE_DATA!S423)</f>
        <v/>
      </c>
      <c r="G422" s="1" t="str">
        <f>IF(CAPTURE_DATA!T423=0,"",CAPTURE_DATA!T423)</f>
        <v/>
      </c>
      <c r="H422" s="1" t="str">
        <f>IF(CAPTURE_DATA!U423=0,"",CAPTURE_DATA!U423)</f>
        <v/>
      </c>
      <c r="I422" s="1" t="str">
        <f>IF(CAPTURE_DATA!V423=0,"",CAPTURE_DATA!V423)</f>
        <v/>
      </c>
      <c r="J422" s="1" t="str">
        <f>IF(CAPTURE_DATA!W423=0,"",CAPTURE_DATA!W423)</f>
        <v/>
      </c>
      <c r="K422" s="1" t="str">
        <f>IF(CAPTURE_DATA!X423="","",CAPTURE_DATA!X423)</f>
        <v/>
      </c>
      <c r="L422" s="1" t="str">
        <f>IF(CAPTURE_DATA!Y423="","",CAPTURE_DATA!Y423)</f>
        <v/>
      </c>
      <c r="M422" s="1" t="str">
        <f>IF(CAPTURE_DATA!Z423="","",CAPTURE_DATA!Z423)</f>
        <v/>
      </c>
      <c r="N422" s="1" t="str">
        <f>IF(CAPTURE_DATA!AA423=0,"",CAPTURE_DATA!AA423)</f>
        <v/>
      </c>
      <c r="O422" s="1" t="str">
        <f>IF(CAPTURE_DATA!AB423=0,"",CAPTURE_DATA!AB423)</f>
        <v/>
      </c>
      <c r="P422" s="1" t="str">
        <f>IF(CAPTURE_DATA!AC423="-","",CAPTURE_DATA!AC423)</f>
        <v/>
      </c>
      <c r="Q422" s="1" t="str">
        <f>IF(CAPTURE_DATA!AD423=0,"",CAPTURE_DATA!AD423)</f>
        <v/>
      </c>
      <c r="R422" s="1" t="str">
        <f>IF(CAPTURE_DATA!AE423=0,"",CAPTURE_DATA!AE423)</f>
        <v/>
      </c>
      <c r="S422" s="1" t="str">
        <f>IF(CAPTURE_DATA!AF423=0,"",CAPTURE_DATA!AF423)</f>
        <v/>
      </c>
      <c r="T422" s="16" t="str">
        <f>IF(B422="","",IF(B422="NBAT","",CAPTURE_DATA!A423))</f>
        <v/>
      </c>
      <c r="U422" s="1" t="str">
        <f>IF(CAPTURE_DATA!AG423=0,"",CAPTURE_DATA!AG423)</f>
        <v/>
      </c>
      <c r="V422" s="1" t="str">
        <f>IF(CAPTURE_DATA!AH423=0,"",CAPTURE_DATA!AH423)</f>
        <v/>
      </c>
      <c r="W422" s="1" t="str">
        <f>IFERROR(VLOOKUP(V422,CAPTURE_SITE_INFO!$B$3:$U$501,2,FALSE),"")</f>
        <v/>
      </c>
      <c r="X422" s="1" t="str">
        <f>IFERROR(VLOOKUP($V422,CAPTURE_SITE_INFO!$B$3:$U$501,3,FALSE),"")</f>
        <v/>
      </c>
      <c r="Y422" s="189" t="str">
        <f>IFERROR(VLOOKUP($V422,CAPTURE_SITE_INFO!$B$3:$U$501,4,FALSE),"")</f>
        <v/>
      </c>
      <c r="Z422" s="1" t="str">
        <f>IFERROR(VLOOKUP($V422,CAPTURE_SITE_INFO!$B$3:$U$501,5,FALSE),"")</f>
        <v/>
      </c>
      <c r="AA422" s="1" t="str">
        <f>IFERROR(VLOOKUP($V422,CAPTURE_SITE_INFO!$B$3:$U$501,6,FALSE),"")</f>
        <v/>
      </c>
      <c r="AB422" s="1" t="str">
        <f>IFERROR(VLOOKUP($V422,CAPTURE_SITE_INFO!$B$3:$U$501,7,FALSE),"")</f>
        <v/>
      </c>
      <c r="AC422" s="1" t="str">
        <f>IFERROR(VLOOKUP($V422,CAPTURE_SITE_INFO!$B$3:$U$501,8,FALSE),"")</f>
        <v/>
      </c>
      <c r="AD422" s="16" t="str">
        <f>IFERROR(VLOOKUP($V422,CAPTURE_SITE_INFO!$B$3:$U$501,9,FALSE),"")</f>
        <v/>
      </c>
      <c r="AE422" s="16" t="str">
        <f>IFERROR(VLOOKUP($V422,CAPTURE_SITE_INFO!$B$3:$U$501,10,FALSE),"")</f>
        <v/>
      </c>
      <c r="AF422" s="190" t="str">
        <f>IFERROR(VLOOKUP($V422,CAPTURE_SITE_INFO!$B$3:$U$501,11,FALSE),"")</f>
        <v/>
      </c>
      <c r="AG422" s="190" t="str">
        <f>IFERROR(VLOOKUP($V422,CAPTURE_SITE_INFO!$B$3:$U$501,12,FALSE),"")</f>
        <v/>
      </c>
      <c r="AH422" s="1" t="str">
        <f>IFERROR(VLOOKUP($V422,CAPTURE_SITE_INFO!$B$3:$U$501,13,FALSE),"")</f>
        <v/>
      </c>
      <c r="AI422" s="1" t="str">
        <f>IFERROR(VLOOKUP($V422,CAPTURE_SITE_INFO!$B$3:$U$501,14,FALSE),"")</f>
        <v/>
      </c>
      <c r="AJ422" s="1" t="str">
        <f>IFERROR(VLOOKUP($V422,CAPTURE_SITE_INFO!$B$3:$U$501,15,FALSE),"")</f>
        <v/>
      </c>
      <c r="AK422" s="1" t="str">
        <f>IFERROR(VLOOKUP($V422,CAPTURE_SITE_INFO!$B$3:$U$501,16,FALSE),"")</f>
        <v/>
      </c>
      <c r="AL422" s="1" t="str">
        <f>IFERROR(VLOOKUP($V422,CAPTURE_SITE_INFO!$B$3:$U$501,17,FALSE),"")</f>
        <v/>
      </c>
      <c r="AM422" s="1" t="str">
        <f>IFERROR(VLOOKUP($V422,CAPTURE_SITE_INFO!$B$3:$U$501,18,FALSE),"")</f>
        <v/>
      </c>
      <c r="AN422" s="1" t="str">
        <f>IFERROR(VLOOKUP($V422,CAPTURE_SITE_INFO!$B$3:$U$501,19,FALSE),"")</f>
        <v/>
      </c>
      <c r="AO422" s="1" t="str">
        <f>IFERROR(VLOOKUP($V422,CAPTURE_SITE_INFO!$B$3:$U$501,20,FALSE),"")</f>
        <v/>
      </c>
      <c r="AP422" s="1" t="str">
        <f>IFERROR(VLOOKUP($V422,CAPTURE_SITE_INFO!$B$3:$V$501,21,FALSE),"")</f>
        <v/>
      </c>
    </row>
    <row r="423" spans="1:42" x14ac:dyDescent="0.25">
      <c r="A423" s="1" t="str">
        <f t="shared" si="12"/>
        <v/>
      </c>
      <c r="B423" s="1" t="str">
        <f>IF(CAPTURE_DATA!O424="NOBATS___","NOBATS",IF(CAPTURE_DATA!O424="___","",CAPTURE_DATA!O424))</f>
        <v/>
      </c>
      <c r="C423" s="1" t="str">
        <f t="shared" si="13"/>
        <v/>
      </c>
      <c r="D423" s="1" t="str">
        <f>IF(CAPTURE_DATA!Q424 = 0,"",CAPTURE_DATA!Q424)</f>
        <v/>
      </c>
      <c r="E423" s="1" t="str">
        <f>IF(CAPTURE_DATA!R424 = 0,"",CAPTURE_DATA!R424)</f>
        <v/>
      </c>
      <c r="F423" s="1" t="str">
        <f>IF(CAPTURE_DATA!S424 = 0,"",CAPTURE_DATA!S424)</f>
        <v/>
      </c>
      <c r="G423" s="1" t="str">
        <f>IF(CAPTURE_DATA!T424=0,"",CAPTURE_DATA!T424)</f>
        <v/>
      </c>
      <c r="H423" s="1" t="str">
        <f>IF(CAPTURE_DATA!U424=0,"",CAPTURE_DATA!U424)</f>
        <v/>
      </c>
      <c r="I423" s="1" t="str">
        <f>IF(CAPTURE_DATA!V424=0,"",CAPTURE_DATA!V424)</f>
        <v/>
      </c>
      <c r="J423" s="1" t="str">
        <f>IF(CAPTURE_DATA!W424=0,"",CAPTURE_DATA!W424)</f>
        <v/>
      </c>
      <c r="K423" s="1" t="str">
        <f>IF(CAPTURE_DATA!X424="","",CAPTURE_DATA!X424)</f>
        <v/>
      </c>
      <c r="L423" s="1" t="str">
        <f>IF(CAPTURE_DATA!Y424="","",CAPTURE_DATA!Y424)</f>
        <v/>
      </c>
      <c r="M423" s="1" t="str">
        <f>IF(CAPTURE_DATA!Z424="","",CAPTURE_DATA!Z424)</f>
        <v/>
      </c>
      <c r="N423" s="1" t="str">
        <f>IF(CAPTURE_DATA!AA424=0,"",CAPTURE_DATA!AA424)</f>
        <v/>
      </c>
      <c r="O423" s="1" t="str">
        <f>IF(CAPTURE_DATA!AB424=0,"",CAPTURE_DATA!AB424)</f>
        <v/>
      </c>
      <c r="P423" s="1" t="str">
        <f>IF(CAPTURE_DATA!AC424="-","",CAPTURE_DATA!AC424)</f>
        <v/>
      </c>
      <c r="Q423" s="1" t="str">
        <f>IF(CAPTURE_DATA!AD424=0,"",CAPTURE_DATA!AD424)</f>
        <v/>
      </c>
      <c r="R423" s="1" t="str">
        <f>IF(CAPTURE_DATA!AE424=0,"",CAPTURE_DATA!AE424)</f>
        <v/>
      </c>
      <c r="S423" s="1" t="str">
        <f>IF(CAPTURE_DATA!AF424=0,"",CAPTURE_DATA!AF424)</f>
        <v/>
      </c>
      <c r="T423" s="16" t="str">
        <f>IF(B423="","",IF(B423="NBAT","",CAPTURE_DATA!A424))</f>
        <v/>
      </c>
      <c r="U423" s="1" t="str">
        <f>IF(CAPTURE_DATA!AG424=0,"",CAPTURE_DATA!AG424)</f>
        <v/>
      </c>
      <c r="V423" s="1" t="str">
        <f>IF(CAPTURE_DATA!AH424=0,"",CAPTURE_DATA!AH424)</f>
        <v/>
      </c>
      <c r="W423" s="1" t="str">
        <f>IFERROR(VLOOKUP(V423,CAPTURE_SITE_INFO!$B$3:$U$501,2,FALSE),"")</f>
        <v/>
      </c>
      <c r="X423" s="1" t="str">
        <f>IFERROR(VLOOKUP($V423,CAPTURE_SITE_INFO!$B$3:$U$501,3,FALSE),"")</f>
        <v/>
      </c>
      <c r="Y423" s="189" t="str">
        <f>IFERROR(VLOOKUP($V423,CAPTURE_SITE_INFO!$B$3:$U$501,4,FALSE),"")</f>
        <v/>
      </c>
      <c r="Z423" s="1" t="str">
        <f>IFERROR(VLOOKUP($V423,CAPTURE_SITE_INFO!$B$3:$U$501,5,FALSE),"")</f>
        <v/>
      </c>
      <c r="AA423" s="1" t="str">
        <f>IFERROR(VLOOKUP($V423,CAPTURE_SITE_INFO!$B$3:$U$501,6,FALSE),"")</f>
        <v/>
      </c>
      <c r="AB423" s="1" t="str">
        <f>IFERROR(VLOOKUP($V423,CAPTURE_SITE_INFO!$B$3:$U$501,7,FALSE),"")</f>
        <v/>
      </c>
      <c r="AC423" s="1" t="str">
        <f>IFERROR(VLOOKUP($V423,CAPTURE_SITE_INFO!$B$3:$U$501,8,FALSE),"")</f>
        <v/>
      </c>
      <c r="AD423" s="16" t="str">
        <f>IFERROR(VLOOKUP($V423,CAPTURE_SITE_INFO!$B$3:$U$501,9,FALSE),"")</f>
        <v/>
      </c>
      <c r="AE423" s="16" t="str">
        <f>IFERROR(VLOOKUP($V423,CAPTURE_SITE_INFO!$B$3:$U$501,10,FALSE),"")</f>
        <v/>
      </c>
      <c r="AF423" s="190" t="str">
        <f>IFERROR(VLOOKUP($V423,CAPTURE_SITE_INFO!$B$3:$U$501,11,FALSE),"")</f>
        <v/>
      </c>
      <c r="AG423" s="190" t="str">
        <f>IFERROR(VLOOKUP($V423,CAPTURE_SITE_INFO!$B$3:$U$501,12,FALSE),"")</f>
        <v/>
      </c>
      <c r="AH423" s="1" t="str">
        <f>IFERROR(VLOOKUP($V423,CAPTURE_SITE_INFO!$B$3:$U$501,13,FALSE),"")</f>
        <v/>
      </c>
      <c r="AI423" s="1" t="str">
        <f>IFERROR(VLOOKUP($V423,CAPTURE_SITE_INFO!$B$3:$U$501,14,FALSE),"")</f>
        <v/>
      </c>
      <c r="AJ423" s="1" t="str">
        <f>IFERROR(VLOOKUP($V423,CAPTURE_SITE_INFO!$B$3:$U$501,15,FALSE),"")</f>
        <v/>
      </c>
      <c r="AK423" s="1" t="str">
        <f>IFERROR(VLOOKUP($V423,CAPTURE_SITE_INFO!$B$3:$U$501,16,FALSE),"")</f>
        <v/>
      </c>
      <c r="AL423" s="1" t="str">
        <f>IFERROR(VLOOKUP($V423,CAPTURE_SITE_INFO!$B$3:$U$501,17,FALSE),"")</f>
        <v/>
      </c>
      <c r="AM423" s="1" t="str">
        <f>IFERROR(VLOOKUP($V423,CAPTURE_SITE_INFO!$B$3:$U$501,18,FALSE),"")</f>
        <v/>
      </c>
      <c r="AN423" s="1" t="str">
        <f>IFERROR(VLOOKUP($V423,CAPTURE_SITE_INFO!$B$3:$U$501,19,FALSE),"")</f>
        <v/>
      </c>
      <c r="AO423" s="1" t="str">
        <f>IFERROR(VLOOKUP($V423,CAPTURE_SITE_INFO!$B$3:$U$501,20,FALSE),"")</f>
        <v/>
      </c>
      <c r="AP423" s="1" t="str">
        <f>IFERROR(VLOOKUP($V423,CAPTURE_SITE_INFO!$B$3:$V$501,21,FALSE),"")</f>
        <v/>
      </c>
    </row>
    <row r="424" spans="1:42" x14ac:dyDescent="0.25">
      <c r="A424" s="1" t="str">
        <f t="shared" si="12"/>
        <v/>
      </c>
      <c r="B424" s="1" t="str">
        <f>IF(CAPTURE_DATA!O425="NOBATS___","NOBATS",IF(CAPTURE_DATA!O425="___","",CAPTURE_DATA!O425))</f>
        <v/>
      </c>
      <c r="C424" s="1" t="str">
        <f t="shared" si="13"/>
        <v/>
      </c>
      <c r="D424" s="1" t="str">
        <f>IF(CAPTURE_DATA!Q425 = 0,"",CAPTURE_DATA!Q425)</f>
        <v/>
      </c>
      <c r="E424" s="1" t="str">
        <f>IF(CAPTURE_DATA!R425 = 0,"",CAPTURE_DATA!R425)</f>
        <v/>
      </c>
      <c r="F424" s="1" t="str">
        <f>IF(CAPTURE_DATA!S425 = 0,"",CAPTURE_DATA!S425)</f>
        <v/>
      </c>
      <c r="G424" s="1" t="str">
        <f>IF(CAPTURE_DATA!T425=0,"",CAPTURE_DATA!T425)</f>
        <v/>
      </c>
      <c r="H424" s="1" t="str">
        <f>IF(CAPTURE_DATA!U425=0,"",CAPTURE_DATA!U425)</f>
        <v/>
      </c>
      <c r="I424" s="1" t="str">
        <f>IF(CAPTURE_DATA!V425=0,"",CAPTURE_DATA!V425)</f>
        <v/>
      </c>
      <c r="J424" s="1" t="str">
        <f>IF(CAPTURE_DATA!W425=0,"",CAPTURE_DATA!W425)</f>
        <v/>
      </c>
      <c r="K424" s="1" t="str">
        <f>IF(CAPTURE_DATA!X425="","",CAPTURE_DATA!X425)</f>
        <v/>
      </c>
      <c r="L424" s="1" t="str">
        <f>IF(CAPTURE_DATA!Y425="","",CAPTURE_DATA!Y425)</f>
        <v/>
      </c>
      <c r="M424" s="1" t="str">
        <f>IF(CAPTURE_DATA!Z425="","",CAPTURE_DATA!Z425)</f>
        <v/>
      </c>
      <c r="N424" s="1" t="str">
        <f>IF(CAPTURE_DATA!AA425=0,"",CAPTURE_DATA!AA425)</f>
        <v/>
      </c>
      <c r="O424" s="1" t="str">
        <f>IF(CAPTURE_DATA!AB425=0,"",CAPTURE_DATA!AB425)</f>
        <v/>
      </c>
      <c r="P424" s="1" t="str">
        <f>IF(CAPTURE_DATA!AC425="-","",CAPTURE_DATA!AC425)</f>
        <v/>
      </c>
      <c r="Q424" s="1" t="str">
        <f>IF(CAPTURE_DATA!AD425=0,"",CAPTURE_DATA!AD425)</f>
        <v/>
      </c>
      <c r="R424" s="1" t="str">
        <f>IF(CAPTURE_DATA!AE425=0,"",CAPTURE_DATA!AE425)</f>
        <v/>
      </c>
      <c r="S424" s="1" t="str">
        <f>IF(CAPTURE_DATA!AF425=0,"",CAPTURE_DATA!AF425)</f>
        <v/>
      </c>
      <c r="T424" s="16" t="str">
        <f>IF(B424="","",IF(B424="NBAT","",CAPTURE_DATA!A425))</f>
        <v/>
      </c>
      <c r="U424" s="1" t="str">
        <f>IF(CAPTURE_DATA!AG425=0,"",CAPTURE_DATA!AG425)</f>
        <v/>
      </c>
      <c r="V424" s="1" t="str">
        <f>IF(CAPTURE_DATA!AH425=0,"",CAPTURE_DATA!AH425)</f>
        <v/>
      </c>
      <c r="W424" s="1" t="str">
        <f>IFERROR(VLOOKUP(V424,CAPTURE_SITE_INFO!$B$3:$U$501,2,FALSE),"")</f>
        <v/>
      </c>
      <c r="X424" s="1" t="str">
        <f>IFERROR(VLOOKUP($V424,CAPTURE_SITE_INFO!$B$3:$U$501,3,FALSE),"")</f>
        <v/>
      </c>
      <c r="Y424" s="189" t="str">
        <f>IFERROR(VLOOKUP($V424,CAPTURE_SITE_INFO!$B$3:$U$501,4,FALSE),"")</f>
        <v/>
      </c>
      <c r="Z424" s="1" t="str">
        <f>IFERROR(VLOOKUP($V424,CAPTURE_SITE_INFO!$B$3:$U$501,5,FALSE),"")</f>
        <v/>
      </c>
      <c r="AA424" s="1" t="str">
        <f>IFERROR(VLOOKUP($V424,CAPTURE_SITE_INFO!$B$3:$U$501,6,FALSE),"")</f>
        <v/>
      </c>
      <c r="AB424" s="1" t="str">
        <f>IFERROR(VLOOKUP($V424,CAPTURE_SITE_INFO!$B$3:$U$501,7,FALSE),"")</f>
        <v/>
      </c>
      <c r="AC424" s="1" t="str">
        <f>IFERROR(VLOOKUP($V424,CAPTURE_SITE_INFO!$B$3:$U$501,8,FALSE),"")</f>
        <v/>
      </c>
      <c r="AD424" s="16" t="str">
        <f>IFERROR(VLOOKUP($V424,CAPTURE_SITE_INFO!$B$3:$U$501,9,FALSE),"")</f>
        <v/>
      </c>
      <c r="AE424" s="16" t="str">
        <f>IFERROR(VLOOKUP($V424,CAPTURE_SITE_INFO!$B$3:$U$501,10,FALSE),"")</f>
        <v/>
      </c>
      <c r="AF424" s="190" t="str">
        <f>IFERROR(VLOOKUP($V424,CAPTURE_SITE_INFO!$B$3:$U$501,11,FALSE),"")</f>
        <v/>
      </c>
      <c r="AG424" s="190" t="str">
        <f>IFERROR(VLOOKUP($V424,CAPTURE_SITE_INFO!$B$3:$U$501,12,FALSE),"")</f>
        <v/>
      </c>
      <c r="AH424" s="1" t="str">
        <f>IFERROR(VLOOKUP($V424,CAPTURE_SITE_INFO!$B$3:$U$501,13,FALSE),"")</f>
        <v/>
      </c>
      <c r="AI424" s="1" t="str">
        <f>IFERROR(VLOOKUP($V424,CAPTURE_SITE_INFO!$B$3:$U$501,14,FALSE),"")</f>
        <v/>
      </c>
      <c r="AJ424" s="1" t="str">
        <f>IFERROR(VLOOKUP($V424,CAPTURE_SITE_INFO!$B$3:$U$501,15,FALSE),"")</f>
        <v/>
      </c>
      <c r="AK424" s="1" t="str">
        <f>IFERROR(VLOOKUP($V424,CAPTURE_SITE_INFO!$B$3:$U$501,16,FALSE),"")</f>
        <v/>
      </c>
      <c r="AL424" s="1" t="str">
        <f>IFERROR(VLOOKUP($V424,CAPTURE_SITE_INFO!$B$3:$U$501,17,FALSE),"")</f>
        <v/>
      </c>
      <c r="AM424" s="1" t="str">
        <f>IFERROR(VLOOKUP($V424,CAPTURE_SITE_INFO!$B$3:$U$501,18,FALSE),"")</f>
        <v/>
      </c>
      <c r="AN424" s="1" t="str">
        <f>IFERROR(VLOOKUP($V424,CAPTURE_SITE_INFO!$B$3:$U$501,19,FALSE),"")</f>
        <v/>
      </c>
      <c r="AO424" s="1" t="str">
        <f>IFERROR(VLOOKUP($V424,CAPTURE_SITE_INFO!$B$3:$U$501,20,FALSE),"")</f>
        <v/>
      </c>
      <c r="AP424" s="1" t="str">
        <f>IFERROR(VLOOKUP($V424,CAPTURE_SITE_INFO!$B$3:$V$501,21,FALSE),"")</f>
        <v/>
      </c>
    </row>
    <row r="425" spans="1:42" x14ac:dyDescent="0.25">
      <c r="A425" s="1" t="str">
        <f t="shared" si="12"/>
        <v/>
      </c>
      <c r="B425" s="1" t="str">
        <f>IF(CAPTURE_DATA!O426="NOBATS___","NOBATS",IF(CAPTURE_DATA!O426="___","",CAPTURE_DATA!O426))</f>
        <v/>
      </c>
      <c r="C425" s="1" t="str">
        <f t="shared" si="13"/>
        <v/>
      </c>
      <c r="D425" s="1" t="str">
        <f>IF(CAPTURE_DATA!Q426 = 0,"",CAPTURE_DATA!Q426)</f>
        <v/>
      </c>
      <c r="E425" s="1" t="str">
        <f>IF(CAPTURE_DATA!R426 = 0,"",CAPTURE_DATA!R426)</f>
        <v/>
      </c>
      <c r="F425" s="1" t="str">
        <f>IF(CAPTURE_DATA!S426 = 0,"",CAPTURE_DATA!S426)</f>
        <v/>
      </c>
      <c r="G425" s="1" t="str">
        <f>IF(CAPTURE_DATA!T426=0,"",CAPTURE_DATA!T426)</f>
        <v/>
      </c>
      <c r="H425" s="1" t="str">
        <f>IF(CAPTURE_DATA!U426=0,"",CAPTURE_DATA!U426)</f>
        <v/>
      </c>
      <c r="I425" s="1" t="str">
        <f>IF(CAPTURE_DATA!V426=0,"",CAPTURE_DATA!V426)</f>
        <v/>
      </c>
      <c r="J425" s="1" t="str">
        <f>IF(CAPTURE_DATA!W426=0,"",CAPTURE_DATA!W426)</f>
        <v/>
      </c>
      <c r="K425" s="1" t="str">
        <f>IF(CAPTURE_DATA!X426="","",CAPTURE_DATA!X426)</f>
        <v/>
      </c>
      <c r="L425" s="1" t="str">
        <f>IF(CAPTURE_DATA!Y426="","",CAPTURE_DATA!Y426)</f>
        <v/>
      </c>
      <c r="M425" s="1" t="str">
        <f>IF(CAPTURE_DATA!Z426="","",CAPTURE_DATA!Z426)</f>
        <v/>
      </c>
      <c r="N425" s="1" t="str">
        <f>IF(CAPTURE_DATA!AA426=0,"",CAPTURE_DATA!AA426)</f>
        <v/>
      </c>
      <c r="O425" s="1" t="str">
        <f>IF(CAPTURE_DATA!AB426=0,"",CAPTURE_DATA!AB426)</f>
        <v/>
      </c>
      <c r="P425" s="1" t="str">
        <f>IF(CAPTURE_DATA!AC426="-","",CAPTURE_DATA!AC426)</f>
        <v/>
      </c>
      <c r="Q425" s="1" t="str">
        <f>IF(CAPTURE_DATA!AD426=0,"",CAPTURE_DATA!AD426)</f>
        <v/>
      </c>
      <c r="R425" s="1" t="str">
        <f>IF(CAPTURE_DATA!AE426=0,"",CAPTURE_DATA!AE426)</f>
        <v/>
      </c>
      <c r="S425" s="1" t="str">
        <f>IF(CAPTURE_DATA!AF426=0,"",CAPTURE_DATA!AF426)</f>
        <v/>
      </c>
      <c r="T425" s="16" t="str">
        <f>IF(B425="","",IF(B425="NBAT","",CAPTURE_DATA!A426))</f>
        <v/>
      </c>
      <c r="U425" s="1" t="str">
        <f>IF(CAPTURE_DATA!AG426=0,"",CAPTURE_DATA!AG426)</f>
        <v/>
      </c>
      <c r="V425" s="1" t="str">
        <f>IF(CAPTURE_DATA!AH426=0,"",CAPTURE_DATA!AH426)</f>
        <v/>
      </c>
      <c r="W425" s="1" t="str">
        <f>IFERROR(VLOOKUP(V425,CAPTURE_SITE_INFO!$B$3:$U$501,2,FALSE),"")</f>
        <v/>
      </c>
      <c r="X425" s="1" t="str">
        <f>IFERROR(VLOOKUP($V425,CAPTURE_SITE_INFO!$B$3:$U$501,3,FALSE),"")</f>
        <v/>
      </c>
      <c r="Y425" s="189" t="str">
        <f>IFERROR(VLOOKUP($V425,CAPTURE_SITE_INFO!$B$3:$U$501,4,FALSE),"")</f>
        <v/>
      </c>
      <c r="Z425" s="1" t="str">
        <f>IFERROR(VLOOKUP($V425,CAPTURE_SITE_INFO!$B$3:$U$501,5,FALSE),"")</f>
        <v/>
      </c>
      <c r="AA425" s="1" t="str">
        <f>IFERROR(VLOOKUP($V425,CAPTURE_SITE_INFO!$B$3:$U$501,6,FALSE),"")</f>
        <v/>
      </c>
      <c r="AB425" s="1" t="str">
        <f>IFERROR(VLOOKUP($V425,CAPTURE_SITE_INFO!$B$3:$U$501,7,FALSE),"")</f>
        <v/>
      </c>
      <c r="AC425" s="1" t="str">
        <f>IFERROR(VLOOKUP($V425,CAPTURE_SITE_INFO!$B$3:$U$501,8,FALSE),"")</f>
        <v/>
      </c>
      <c r="AD425" s="16" t="str">
        <f>IFERROR(VLOOKUP($V425,CAPTURE_SITE_INFO!$B$3:$U$501,9,FALSE),"")</f>
        <v/>
      </c>
      <c r="AE425" s="16" t="str">
        <f>IFERROR(VLOOKUP($V425,CAPTURE_SITE_INFO!$B$3:$U$501,10,FALSE),"")</f>
        <v/>
      </c>
      <c r="AF425" s="190" t="str">
        <f>IFERROR(VLOOKUP($V425,CAPTURE_SITE_INFO!$B$3:$U$501,11,FALSE),"")</f>
        <v/>
      </c>
      <c r="AG425" s="190" t="str">
        <f>IFERROR(VLOOKUP($V425,CAPTURE_SITE_INFO!$B$3:$U$501,12,FALSE),"")</f>
        <v/>
      </c>
      <c r="AH425" s="1" t="str">
        <f>IFERROR(VLOOKUP($V425,CAPTURE_SITE_INFO!$B$3:$U$501,13,FALSE),"")</f>
        <v/>
      </c>
      <c r="AI425" s="1" t="str">
        <f>IFERROR(VLOOKUP($V425,CAPTURE_SITE_INFO!$B$3:$U$501,14,FALSE),"")</f>
        <v/>
      </c>
      <c r="AJ425" s="1" t="str">
        <f>IFERROR(VLOOKUP($V425,CAPTURE_SITE_INFO!$B$3:$U$501,15,FALSE),"")</f>
        <v/>
      </c>
      <c r="AK425" s="1" t="str">
        <f>IFERROR(VLOOKUP($V425,CAPTURE_SITE_INFO!$B$3:$U$501,16,FALSE),"")</f>
        <v/>
      </c>
      <c r="AL425" s="1" t="str">
        <f>IFERROR(VLOOKUP($V425,CAPTURE_SITE_INFO!$B$3:$U$501,17,FALSE),"")</f>
        <v/>
      </c>
      <c r="AM425" s="1" t="str">
        <f>IFERROR(VLOOKUP($V425,CAPTURE_SITE_INFO!$B$3:$U$501,18,FALSE),"")</f>
        <v/>
      </c>
      <c r="AN425" s="1" t="str">
        <f>IFERROR(VLOOKUP($V425,CAPTURE_SITE_INFO!$B$3:$U$501,19,FALSE),"")</f>
        <v/>
      </c>
      <c r="AO425" s="1" t="str">
        <f>IFERROR(VLOOKUP($V425,CAPTURE_SITE_INFO!$B$3:$U$501,20,FALSE),"")</f>
        <v/>
      </c>
      <c r="AP425" s="1" t="str">
        <f>IFERROR(VLOOKUP($V425,CAPTURE_SITE_INFO!$B$3:$V$501,21,FALSE),"")</f>
        <v/>
      </c>
    </row>
    <row r="426" spans="1:42" x14ac:dyDescent="0.25">
      <c r="A426" s="1" t="str">
        <f t="shared" si="12"/>
        <v/>
      </c>
      <c r="B426" s="1" t="str">
        <f>IF(CAPTURE_DATA!O427="NOBATS___","NOBATS",IF(CAPTURE_DATA!O427="___","",CAPTURE_DATA!O427))</f>
        <v/>
      </c>
      <c r="C426" s="1" t="str">
        <f t="shared" si="13"/>
        <v/>
      </c>
      <c r="D426" s="1" t="str">
        <f>IF(CAPTURE_DATA!Q427 = 0,"",CAPTURE_DATA!Q427)</f>
        <v/>
      </c>
      <c r="E426" s="1" t="str">
        <f>IF(CAPTURE_DATA!R427 = 0,"",CAPTURE_DATA!R427)</f>
        <v/>
      </c>
      <c r="F426" s="1" t="str">
        <f>IF(CAPTURE_DATA!S427 = 0,"",CAPTURE_DATA!S427)</f>
        <v/>
      </c>
      <c r="G426" s="1" t="str">
        <f>IF(CAPTURE_DATA!T427=0,"",CAPTURE_DATA!T427)</f>
        <v/>
      </c>
      <c r="H426" s="1" t="str">
        <f>IF(CAPTURE_DATA!U427=0,"",CAPTURE_DATA!U427)</f>
        <v/>
      </c>
      <c r="I426" s="1" t="str">
        <f>IF(CAPTURE_DATA!V427=0,"",CAPTURE_DATA!V427)</f>
        <v/>
      </c>
      <c r="J426" s="1" t="str">
        <f>IF(CAPTURE_DATA!W427=0,"",CAPTURE_DATA!W427)</f>
        <v/>
      </c>
      <c r="K426" s="1" t="str">
        <f>IF(CAPTURE_DATA!X427="","",CAPTURE_DATA!X427)</f>
        <v/>
      </c>
      <c r="L426" s="1" t="str">
        <f>IF(CAPTURE_DATA!Y427="","",CAPTURE_DATA!Y427)</f>
        <v/>
      </c>
      <c r="M426" s="1" t="str">
        <f>IF(CAPTURE_DATA!Z427="","",CAPTURE_DATA!Z427)</f>
        <v/>
      </c>
      <c r="N426" s="1" t="str">
        <f>IF(CAPTURE_DATA!AA427=0,"",CAPTURE_DATA!AA427)</f>
        <v/>
      </c>
      <c r="O426" s="1" t="str">
        <f>IF(CAPTURE_DATA!AB427=0,"",CAPTURE_DATA!AB427)</f>
        <v/>
      </c>
      <c r="P426" s="1" t="str">
        <f>IF(CAPTURE_DATA!AC427="-","",CAPTURE_DATA!AC427)</f>
        <v/>
      </c>
      <c r="Q426" s="1" t="str">
        <f>IF(CAPTURE_DATA!AD427=0,"",CAPTURE_DATA!AD427)</f>
        <v/>
      </c>
      <c r="R426" s="1" t="str">
        <f>IF(CAPTURE_DATA!AE427=0,"",CAPTURE_DATA!AE427)</f>
        <v/>
      </c>
      <c r="S426" s="1" t="str">
        <f>IF(CAPTURE_DATA!AF427=0,"",CAPTURE_DATA!AF427)</f>
        <v/>
      </c>
      <c r="T426" s="16" t="str">
        <f>IF(B426="","",IF(B426="NBAT","",CAPTURE_DATA!A427))</f>
        <v/>
      </c>
      <c r="U426" s="1" t="str">
        <f>IF(CAPTURE_DATA!AG427=0,"",CAPTURE_DATA!AG427)</f>
        <v/>
      </c>
      <c r="V426" s="1" t="str">
        <f>IF(CAPTURE_DATA!AH427=0,"",CAPTURE_DATA!AH427)</f>
        <v/>
      </c>
      <c r="W426" s="1" t="str">
        <f>IFERROR(VLOOKUP(V426,CAPTURE_SITE_INFO!$B$3:$U$501,2,FALSE),"")</f>
        <v/>
      </c>
      <c r="X426" s="1" t="str">
        <f>IFERROR(VLOOKUP($V426,CAPTURE_SITE_INFO!$B$3:$U$501,3,FALSE),"")</f>
        <v/>
      </c>
      <c r="Y426" s="189" t="str">
        <f>IFERROR(VLOOKUP($V426,CAPTURE_SITE_INFO!$B$3:$U$501,4,FALSE),"")</f>
        <v/>
      </c>
      <c r="Z426" s="1" t="str">
        <f>IFERROR(VLOOKUP($V426,CAPTURE_SITE_INFO!$B$3:$U$501,5,FALSE),"")</f>
        <v/>
      </c>
      <c r="AA426" s="1" t="str">
        <f>IFERROR(VLOOKUP($V426,CAPTURE_SITE_INFO!$B$3:$U$501,6,FALSE),"")</f>
        <v/>
      </c>
      <c r="AB426" s="1" t="str">
        <f>IFERROR(VLOOKUP($V426,CAPTURE_SITE_INFO!$B$3:$U$501,7,FALSE),"")</f>
        <v/>
      </c>
      <c r="AC426" s="1" t="str">
        <f>IFERROR(VLOOKUP($V426,CAPTURE_SITE_INFO!$B$3:$U$501,8,FALSE),"")</f>
        <v/>
      </c>
      <c r="AD426" s="16" t="str">
        <f>IFERROR(VLOOKUP($V426,CAPTURE_SITE_INFO!$B$3:$U$501,9,FALSE),"")</f>
        <v/>
      </c>
      <c r="AE426" s="16" t="str">
        <f>IFERROR(VLOOKUP($V426,CAPTURE_SITE_INFO!$B$3:$U$501,10,FALSE),"")</f>
        <v/>
      </c>
      <c r="AF426" s="190" t="str">
        <f>IFERROR(VLOOKUP($V426,CAPTURE_SITE_INFO!$B$3:$U$501,11,FALSE),"")</f>
        <v/>
      </c>
      <c r="AG426" s="190" t="str">
        <f>IFERROR(VLOOKUP($V426,CAPTURE_SITE_INFO!$B$3:$U$501,12,FALSE),"")</f>
        <v/>
      </c>
      <c r="AH426" s="1" t="str">
        <f>IFERROR(VLOOKUP($V426,CAPTURE_SITE_INFO!$B$3:$U$501,13,FALSE),"")</f>
        <v/>
      </c>
      <c r="AI426" s="1" t="str">
        <f>IFERROR(VLOOKUP($V426,CAPTURE_SITE_INFO!$B$3:$U$501,14,FALSE),"")</f>
        <v/>
      </c>
      <c r="AJ426" s="1" t="str">
        <f>IFERROR(VLOOKUP($V426,CAPTURE_SITE_INFO!$B$3:$U$501,15,FALSE),"")</f>
        <v/>
      </c>
      <c r="AK426" s="1" t="str">
        <f>IFERROR(VLOOKUP($V426,CAPTURE_SITE_INFO!$B$3:$U$501,16,FALSE),"")</f>
        <v/>
      </c>
      <c r="AL426" s="1" t="str">
        <f>IFERROR(VLOOKUP($V426,CAPTURE_SITE_INFO!$B$3:$U$501,17,FALSE),"")</f>
        <v/>
      </c>
      <c r="AM426" s="1" t="str">
        <f>IFERROR(VLOOKUP($V426,CAPTURE_SITE_INFO!$B$3:$U$501,18,FALSE),"")</f>
        <v/>
      </c>
      <c r="AN426" s="1" t="str">
        <f>IFERROR(VLOOKUP($V426,CAPTURE_SITE_INFO!$B$3:$U$501,19,FALSE),"")</f>
        <v/>
      </c>
      <c r="AO426" s="1" t="str">
        <f>IFERROR(VLOOKUP($V426,CAPTURE_SITE_INFO!$B$3:$U$501,20,FALSE),"")</f>
        <v/>
      </c>
      <c r="AP426" s="1" t="str">
        <f>IFERROR(VLOOKUP($V426,CAPTURE_SITE_INFO!$B$3:$V$501,21,FALSE),"")</f>
        <v/>
      </c>
    </row>
    <row r="427" spans="1:42" x14ac:dyDescent="0.25">
      <c r="A427" s="1" t="str">
        <f t="shared" si="12"/>
        <v/>
      </c>
      <c r="B427" s="1" t="str">
        <f>IF(CAPTURE_DATA!O428="NOBATS___","NOBATS",IF(CAPTURE_DATA!O428="___","",CAPTURE_DATA!O428))</f>
        <v/>
      </c>
      <c r="C427" s="1" t="str">
        <f t="shared" si="13"/>
        <v/>
      </c>
      <c r="D427" s="1" t="str">
        <f>IF(CAPTURE_DATA!Q428 = 0,"",CAPTURE_DATA!Q428)</f>
        <v/>
      </c>
      <c r="E427" s="1" t="str">
        <f>IF(CAPTURE_DATA!R428 = 0,"",CAPTURE_DATA!R428)</f>
        <v/>
      </c>
      <c r="F427" s="1" t="str">
        <f>IF(CAPTURE_DATA!S428 = 0,"",CAPTURE_DATA!S428)</f>
        <v/>
      </c>
      <c r="G427" s="1" t="str">
        <f>IF(CAPTURE_DATA!T428=0,"",CAPTURE_DATA!T428)</f>
        <v/>
      </c>
      <c r="H427" s="1" t="str">
        <f>IF(CAPTURE_DATA!U428=0,"",CAPTURE_DATA!U428)</f>
        <v/>
      </c>
      <c r="I427" s="1" t="str">
        <f>IF(CAPTURE_DATA!V428=0,"",CAPTURE_DATA!V428)</f>
        <v/>
      </c>
      <c r="J427" s="1" t="str">
        <f>IF(CAPTURE_DATA!W428=0,"",CAPTURE_DATA!W428)</f>
        <v/>
      </c>
      <c r="K427" s="1" t="str">
        <f>IF(CAPTURE_DATA!X428="","",CAPTURE_DATA!X428)</f>
        <v/>
      </c>
      <c r="L427" s="1" t="str">
        <f>IF(CAPTURE_DATA!Y428="","",CAPTURE_DATA!Y428)</f>
        <v/>
      </c>
      <c r="M427" s="1" t="str">
        <f>IF(CAPTURE_DATA!Z428="","",CAPTURE_DATA!Z428)</f>
        <v/>
      </c>
      <c r="N427" s="1" t="str">
        <f>IF(CAPTURE_DATA!AA428=0,"",CAPTURE_DATA!AA428)</f>
        <v/>
      </c>
      <c r="O427" s="1" t="str">
        <f>IF(CAPTURE_DATA!AB428=0,"",CAPTURE_DATA!AB428)</f>
        <v/>
      </c>
      <c r="P427" s="1" t="str">
        <f>IF(CAPTURE_DATA!AC428="-","",CAPTURE_DATA!AC428)</f>
        <v/>
      </c>
      <c r="Q427" s="1" t="str">
        <f>IF(CAPTURE_DATA!AD428=0,"",CAPTURE_DATA!AD428)</f>
        <v/>
      </c>
      <c r="R427" s="1" t="str">
        <f>IF(CAPTURE_DATA!AE428=0,"",CAPTURE_DATA!AE428)</f>
        <v/>
      </c>
      <c r="S427" s="1" t="str">
        <f>IF(CAPTURE_DATA!AF428=0,"",CAPTURE_DATA!AF428)</f>
        <v/>
      </c>
      <c r="T427" s="16" t="str">
        <f>IF(B427="","",IF(B427="NBAT","",CAPTURE_DATA!A428))</f>
        <v/>
      </c>
      <c r="U427" s="1" t="str">
        <f>IF(CAPTURE_DATA!AG428=0,"",CAPTURE_DATA!AG428)</f>
        <v/>
      </c>
      <c r="V427" s="1" t="str">
        <f>IF(CAPTURE_DATA!AH428=0,"",CAPTURE_DATA!AH428)</f>
        <v/>
      </c>
      <c r="W427" s="1" t="str">
        <f>IFERROR(VLOOKUP(V427,CAPTURE_SITE_INFO!$B$3:$U$501,2,FALSE),"")</f>
        <v/>
      </c>
      <c r="X427" s="1" t="str">
        <f>IFERROR(VLOOKUP($V427,CAPTURE_SITE_INFO!$B$3:$U$501,3,FALSE),"")</f>
        <v/>
      </c>
      <c r="Y427" s="189" t="str">
        <f>IFERROR(VLOOKUP($V427,CAPTURE_SITE_INFO!$B$3:$U$501,4,FALSE),"")</f>
        <v/>
      </c>
      <c r="Z427" s="1" t="str">
        <f>IFERROR(VLOOKUP($V427,CAPTURE_SITE_INFO!$B$3:$U$501,5,FALSE),"")</f>
        <v/>
      </c>
      <c r="AA427" s="1" t="str">
        <f>IFERROR(VLOOKUP($V427,CAPTURE_SITE_INFO!$B$3:$U$501,6,FALSE),"")</f>
        <v/>
      </c>
      <c r="AB427" s="1" t="str">
        <f>IFERROR(VLOOKUP($V427,CAPTURE_SITE_INFO!$B$3:$U$501,7,FALSE),"")</f>
        <v/>
      </c>
      <c r="AC427" s="1" t="str">
        <f>IFERROR(VLOOKUP($V427,CAPTURE_SITE_INFO!$B$3:$U$501,8,FALSE),"")</f>
        <v/>
      </c>
      <c r="AD427" s="16" t="str">
        <f>IFERROR(VLOOKUP($V427,CAPTURE_SITE_INFO!$B$3:$U$501,9,FALSE),"")</f>
        <v/>
      </c>
      <c r="AE427" s="16" t="str">
        <f>IFERROR(VLOOKUP($V427,CAPTURE_SITE_INFO!$B$3:$U$501,10,FALSE),"")</f>
        <v/>
      </c>
      <c r="AF427" s="190" t="str">
        <f>IFERROR(VLOOKUP($V427,CAPTURE_SITE_INFO!$B$3:$U$501,11,FALSE),"")</f>
        <v/>
      </c>
      <c r="AG427" s="190" t="str">
        <f>IFERROR(VLOOKUP($V427,CAPTURE_SITE_INFO!$B$3:$U$501,12,FALSE),"")</f>
        <v/>
      </c>
      <c r="AH427" s="1" t="str">
        <f>IFERROR(VLOOKUP($V427,CAPTURE_SITE_INFO!$B$3:$U$501,13,FALSE),"")</f>
        <v/>
      </c>
      <c r="AI427" s="1" t="str">
        <f>IFERROR(VLOOKUP($V427,CAPTURE_SITE_INFO!$B$3:$U$501,14,FALSE),"")</f>
        <v/>
      </c>
      <c r="AJ427" s="1" t="str">
        <f>IFERROR(VLOOKUP($V427,CAPTURE_SITE_INFO!$B$3:$U$501,15,FALSE),"")</f>
        <v/>
      </c>
      <c r="AK427" s="1" t="str">
        <f>IFERROR(VLOOKUP($V427,CAPTURE_SITE_INFO!$B$3:$U$501,16,FALSE),"")</f>
        <v/>
      </c>
      <c r="AL427" s="1" t="str">
        <f>IFERROR(VLOOKUP($V427,CAPTURE_SITE_INFO!$B$3:$U$501,17,FALSE),"")</f>
        <v/>
      </c>
      <c r="AM427" s="1" t="str">
        <f>IFERROR(VLOOKUP($V427,CAPTURE_SITE_INFO!$B$3:$U$501,18,FALSE),"")</f>
        <v/>
      </c>
      <c r="AN427" s="1" t="str">
        <f>IFERROR(VLOOKUP($V427,CAPTURE_SITE_INFO!$B$3:$U$501,19,FALSE),"")</f>
        <v/>
      </c>
      <c r="AO427" s="1" t="str">
        <f>IFERROR(VLOOKUP($V427,CAPTURE_SITE_INFO!$B$3:$U$501,20,FALSE),"")</f>
        <v/>
      </c>
      <c r="AP427" s="1" t="str">
        <f>IFERROR(VLOOKUP($V427,CAPTURE_SITE_INFO!$B$3:$V$501,21,FALSE),"")</f>
        <v/>
      </c>
    </row>
    <row r="428" spans="1:42" x14ac:dyDescent="0.25">
      <c r="A428" s="1" t="str">
        <f t="shared" si="12"/>
        <v/>
      </c>
      <c r="B428" s="1" t="str">
        <f>IF(CAPTURE_DATA!O429="NOBATS___","NOBATS",IF(CAPTURE_DATA!O429="___","",CAPTURE_DATA!O429))</f>
        <v/>
      </c>
      <c r="C428" s="1" t="str">
        <f t="shared" si="13"/>
        <v/>
      </c>
      <c r="D428" s="1" t="str">
        <f>IF(CAPTURE_DATA!Q429 = 0,"",CAPTURE_DATA!Q429)</f>
        <v/>
      </c>
      <c r="E428" s="1" t="str">
        <f>IF(CAPTURE_DATA!R429 = 0,"",CAPTURE_DATA!R429)</f>
        <v/>
      </c>
      <c r="F428" s="1" t="str">
        <f>IF(CAPTURE_DATA!S429 = 0,"",CAPTURE_DATA!S429)</f>
        <v/>
      </c>
      <c r="G428" s="1" t="str">
        <f>IF(CAPTURE_DATA!T429=0,"",CAPTURE_DATA!T429)</f>
        <v/>
      </c>
      <c r="H428" s="1" t="str">
        <f>IF(CAPTURE_DATA!U429=0,"",CAPTURE_DATA!U429)</f>
        <v/>
      </c>
      <c r="I428" s="1" t="str">
        <f>IF(CAPTURE_DATA!V429=0,"",CAPTURE_DATA!V429)</f>
        <v/>
      </c>
      <c r="J428" s="1" t="str">
        <f>IF(CAPTURE_DATA!W429=0,"",CAPTURE_DATA!W429)</f>
        <v/>
      </c>
      <c r="K428" s="1" t="str">
        <f>IF(CAPTURE_DATA!X429="","",CAPTURE_DATA!X429)</f>
        <v/>
      </c>
      <c r="L428" s="1" t="str">
        <f>IF(CAPTURE_DATA!Y429="","",CAPTURE_DATA!Y429)</f>
        <v/>
      </c>
      <c r="M428" s="1" t="str">
        <f>IF(CAPTURE_DATA!Z429="","",CAPTURE_DATA!Z429)</f>
        <v/>
      </c>
      <c r="N428" s="1" t="str">
        <f>IF(CAPTURE_DATA!AA429=0,"",CAPTURE_DATA!AA429)</f>
        <v/>
      </c>
      <c r="O428" s="1" t="str">
        <f>IF(CAPTURE_DATA!AB429=0,"",CAPTURE_DATA!AB429)</f>
        <v/>
      </c>
      <c r="P428" s="1" t="str">
        <f>IF(CAPTURE_DATA!AC429="-","",CAPTURE_DATA!AC429)</f>
        <v/>
      </c>
      <c r="Q428" s="1" t="str">
        <f>IF(CAPTURE_DATA!AD429=0,"",CAPTURE_DATA!AD429)</f>
        <v/>
      </c>
      <c r="R428" s="1" t="str">
        <f>IF(CAPTURE_DATA!AE429=0,"",CAPTURE_DATA!AE429)</f>
        <v/>
      </c>
      <c r="S428" s="1" t="str">
        <f>IF(CAPTURE_DATA!AF429=0,"",CAPTURE_DATA!AF429)</f>
        <v/>
      </c>
      <c r="T428" s="16" t="str">
        <f>IF(B428="","",IF(B428="NBAT","",CAPTURE_DATA!A429))</f>
        <v/>
      </c>
      <c r="U428" s="1" t="str">
        <f>IF(CAPTURE_DATA!AG429=0,"",CAPTURE_DATA!AG429)</f>
        <v/>
      </c>
      <c r="V428" s="1" t="str">
        <f>IF(CAPTURE_DATA!AH429=0,"",CAPTURE_DATA!AH429)</f>
        <v/>
      </c>
      <c r="W428" s="1" t="str">
        <f>IFERROR(VLOOKUP(V428,CAPTURE_SITE_INFO!$B$3:$U$501,2,FALSE),"")</f>
        <v/>
      </c>
      <c r="X428" s="1" t="str">
        <f>IFERROR(VLOOKUP($V428,CAPTURE_SITE_INFO!$B$3:$U$501,3,FALSE),"")</f>
        <v/>
      </c>
      <c r="Y428" s="189" t="str">
        <f>IFERROR(VLOOKUP($V428,CAPTURE_SITE_INFO!$B$3:$U$501,4,FALSE),"")</f>
        <v/>
      </c>
      <c r="Z428" s="1" t="str">
        <f>IFERROR(VLOOKUP($V428,CAPTURE_SITE_INFO!$B$3:$U$501,5,FALSE),"")</f>
        <v/>
      </c>
      <c r="AA428" s="1" t="str">
        <f>IFERROR(VLOOKUP($V428,CAPTURE_SITE_INFO!$B$3:$U$501,6,FALSE),"")</f>
        <v/>
      </c>
      <c r="AB428" s="1" t="str">
        <f>IFERROR(VLOOKUP($V428,CAPTURE_SITE_INFO!$B$3:$U$501,7,FALSE),"")</f>
        <v/>
      </c>
      <c r="AC428" s="1" t="str">
        <f>IFERROR(VLOOKUP($V428,CAPTURE_SITE_INFO!$B$3:$U$501,8,FALSE),"")</f>
        <v/>
      </c>
      <c r="AD428" s="16" t="str">
        <f>IFERROR(VLOOKUP($V428,CAPTURE_SITE_INFO!$B$3:$U$501,9,FALSE),"")</f>
        <v/>
      </c>
      <c r="AE428" s="16" t="str">
        <f>IFERROR(VLOOKUP($V428,CAPTURE_SITE_INFO!$B$3:$U$501,10,FALSE),"")</f>
        <v/>
      </c>
      <c r="AF428" s="190" t="str">
        <f>IFERROR(VLOOKUP($V428,CAPTURE_SITE_INFO!$B$3:$U$501,11,FALSE),"")</f>
        <v/>
      </c>
      <c r="AG428" s="190" t="str">
        <f>IFERROR(VLOOKUP($V428,CAPTURE_SITE_INFO!$B$3:$U$501,12,FALSE),"")</f>
        <v/>
      </c>
      <c r="AH428" s="1" t="str">
        <f>IFERROR(VLOOKUP($V428,CAPTURE_SITE_INFO!$B$3:$U$501,13,FALSE),"")</f>
        <v/>
      </c>
      <c r="AI428" s="1" t="str">
        <f>IFERROR(VLOOKUP($V428,CAPTURE_SITE_INFO!$B$3:$U$501,14,FALSE),"")</f>
        <v/>
      </c>
      <c r="AJ428" s="1" t="str">
        <f>IFERROR(VLOOKUP($V428,CAPTURE_SITE_INFO!$B$3:$U$501,15,FALSE),"")</f>
        <v/>
      </c>
      <c r="AK428" s="1" t="str">
        <f>IFERROR(VLOOKUP($V428,CAPTURE_SITE_INFO!$B$3:$U$501,16,FALSE),"")</f>
        <v/>
      </c>
      <c r="AL428" s="1" t="str">
        <f>IFERROR(VLOOKUP($V428,CAPTURE_SITE_INFO!$B$3:$U$501,17,FALSE),"")</f>
        <v/>
      </c>
      <c r="AM428" s="1" t="str">
        <f>IFERROR(VLOOKUP($V428,CAPTURE_SITE_INFO!$B$3:$U$501,18,FALSE),"")</f>
        <v/>
      </c>
      <c r="AN428" s="1" t="str">
        <f>IFERROR(VLOOKUP($V428,CAPTURE_SITE_INFO!$B$3:$U$501,19,FALSE),"")</f>
        <v/>
      </c>
      <c r="AO428" s="1" t="str">
        <f>IFERROR(VLOOKUP($V428,CAPTURE_SITE_INFO!$B$3:$U$501,20,FALSE),"")</f>
        <v/>
      </c>
      <c r="AP428" s="1" t="str">
        <f>IFERROR(VLOOKUP($V428,CAPTURE_SITE_INFO!$B$3:$V$501,21,FALSE),"")</f>
        <v/>
      </c>
    </row>
    <row r="429" spans="1:42" x14ac:dyDescent="0.25">
      <c r="A429" s="1" t="str">
        <f t="shared" si="12"/>
        <v/>
      </c>
      <c r="B429" s="1" t="str">
        <f>IF(CAPTURE_DATA!O430="NOBATS___","NOBATS",IF(CAPTURE_DATA!O430="___","",CAPTURE_DATA!O430))</f>
        <v/>
      </c>
      <c r="C429" s="1" t="str">
        <f t="shared" si="13"/>
        <v/>
      </c>
      <c r="D429" s="1" t="str">
        <f>IF(CAPTURE_DATA!Q430 = 0,"",CAPTURE_DATA!Q430)</f>
        <v/>
      </c>
      <c r="E429" s="1" t="str">
        <f>IF(CAPTURE_DATA!R430 = 0,"",CAPTURE_DATA!R430)</f>
        <v/>
      </c>
      <c r="F429" s="1" t="str">
        <f>IF(CAPTURE_DATA!S430 = 0,"",CAPTURE_DATA!S430)</f>
        <v/>
      </c>
      <c r="G429" s="1" t="str">
        <f>IF(CAPTURE_DATA!T430=0,"",CAPTURE_DATA!T430)</f>
        <v/>
      </c>
      <c r="H429" s="1" t="str">
        <f>IF(CAPTURE_DATA!U430=0,"",CAPTURE_DATA!U430)</f>
        <v/>
      </c>
      <c r="I429" s="1" t="str">
        <f>IF(CAPTURE_DATA!V430=0,"",CAPTURE_DATA!V430)</f>
        <v/>
      </c>
      <c r="J429" s="1" t="str">
        <f>IF(CAPTURE_DATA!W430=0,"",CAPTURE_DATA!W430)</f>
        <v/>
      </c>
      <c r="K429" s="1" t="str">
        <f>IF(CAPTURE_DATA!X430="","",CAPTURE_DATA!X430)</f>
        <v/>
      </c>
      <c r="L429" s="1" t="str">
        <f>IF(CAPTURE_DATA!Y430="","",CAPTURE_DATA!Y430)</f>
        <v/>
      </c>
      <c r="M429" s="1" t="str">
        <f>IF(CAPTURE_DATA!Z430="","",CAPTURE_DATA!Z430)</f>
        <v/>
      </c>
      <c r="N429" s="1" t="str">
        <f>IF(CAPTURE_DATA!AA430=0,"",CAPTURE_DATA!AA430)</f>
        <v/>
      </c>
      <c r="O429" s="1" t="str">
        <f>IF(CAPTURE_DATA!AB430=0,"",CAPTURE_DATA!AB430)</f>
        <v/>
      </c>
      <c r="P429" s="1" t="str">
        <f>IF(CAPTURE_DATA!AC430="-","",CAPTURE_DATA!AC430)</f>
        <v/>
      </c>
      <c r="Q429" s="1" t="str">
        <f>IF(CAPTURE_DATA!AD430=0,"",CAPTURE_DATA!AD430)</f>
        <v/>
      </c>
      <c r="R429" s="1" t="str">
        <f>IF(CAPTURE_DATA!AE430=0,"",CAPTURE_DATA!AE430)</f>
        <v/>
      </c>
      <c r="S429" s="1" t="str">
        <f>IF(CAPTURE_DATA!AF430=0,"",CAPTURE_DATA!AF430)</f>
        <v/>
      </c>
      <c r="T429" s="16" t="str">
        <f>IF(B429="","",IF(B429="NBAT","",CAPTURE_DATA!A430))</f>
        <v/>
      </c>
      <c r="U429" s="1" t="str">
        <f>IF(CAPTURE_DATA!AG430=0,"",CAPTURE_DATA!AG430)</f>
        <v/>
      </c>
      <c r="V429" s="1" t="str">
        <f>IF(CAPTURE_DATA!AH430=0,"",CAPTURE_DATA!AH430)</f>
        <v/>
      </c>
      <c r="W429" s="1" t="str">
        <f>IFERROR(VLOOKUP(V429,CAPTURE_SITE_INFO!$B$3:$U$501,2,FALSE),"")</f>
        <v/>
      </c>
      <c r="X429" s="1" t="str">
        <f>IFERROR(VLOOKUP($V429,CAPTURE_SITE_INFO!$B$3:$U$501,3,FALSE),"")</f>
        <v/>
      </c>
      <c r="Y429" s="189" t="str">
        <f>IFERROR(VLOOKUP($V429,CAPTURE_SITE_INFO!$B$3:$U$501,4,FALSE),"")</f>
        <v/>
      </c>
      <c r="Z429" s="1" t="str">
        <f>IFERROR(VLOOKUP($V429,CAPTURE_SITE_INFO!$B$3:$U$501,5,FALSE),"")</f>
        <v/>
      </c>
      <c r="AA429" s="1" t="str">
        <f>IFERROR(VLOOKUP($V429,CAPTURE_SITE_INFO!$B$3:$U$501,6,FALSE),"")</f>
        <v/>
      </c>
      <c r="AB429" s="1" t="str">
        <f>IFERROR(VLOOKUP($V429,CAPTURE_SITE_INFO!$B$3:$U$501,7,FALSE),"")</f>
        <v/>
      </c>
      <c r="AC429" s="1" t="str">
        <f>IFERROR(VLOOKUP($V429,CAPTURE_SITE_INFO!$B$3:$U$501,8,FALSE),"")</f>
        <v/>
      </c>
      <c r="AD429" s="16" t="str">
        <f>IFERROR(VLOOKUP($V429,CAPTURE_SITE_INFO!$B$3:$U$501,9,FALSE),"")</f>
        <v/>
      </c>
      <c r="AE429" s="16" t="str">
        <f>IFERROR(VLOOKUP($V429,CAPTURE_SITE_INFO!$B$3:$U$501,10,FALSE),"")</f>
        <v/>
      </c>
      <c r="AF429" s="190" t="str">
        <f>IFERROR(VLOOKUP($V429,CAPTURE_SITE_INFO!$B$3:$U$501,11,FALSE),"")</f>
        <v/>
      </c>
      <c r="AG429" s="190" t="str">
        <f>IFERROR(VLOOKUP($V429,CAPTURE_SITE_INFO!$B$3:$U$501,12,FALSE),"")</f>
        <v/>
      </c>
      <c r="AH429" s="1" t="str">
        <f>IFERROR(VLOOKUP($V429,CAPTURE_SITE_INFO!$B$3:$U$501,13,FALSE),"")</f>
        <v/>
      </c>
      <c r="AI429" s="1" t="str">
        <f>IFERROR(VLOOKUP($V429,CAPTURE_SITE_INFO!$B$3:$U$501,14,FALSE),"")</f>
        <v/>
      </c>
      <c r="AJ429" s="1" t="str">
        <f>IFERROR(VLOOKUP($V429,CAPTURE_SITE_INFO!$B$3:$U$501,15,FALSE),"")</f>
        <v/>
      </c>
      <c r="AK429" s="1" t="str">
        <f>IFERROR(VLOOKUP($V429,CAPTURE_SITE_INFO!$B$3:$U$501,16,FALSE),"")</f>
        <v/>
      </c>
      <c r="AL429" s="1" t="str">
        <f>IFERROR(VLOOKUP($V429,CAPTURE_SITE_INFO!$B$3:$U$501,17,FALSE),"")</f>
        <v/>
      </c>
      <c r="AM429" s="1" t="str">
        <f>IFERROR(VLOOKUP($V429,CAPTURE_SITE_INFO!$B$3:$U$501,18,FALSE),"")</f>
        <v/>
      </c>
      <c r="AN429" s="1" t="str">
        <f>IFERROR(VLOOKUP($V429,CAPTURE_SITE_INFO!$B$3:$U$501,19,FALSE),"")</f>
        <v/>
      </c>
      <c r="AO429" s="1" t="str">
        <f>IFERROR(VLOOKUP($V429,CAPTURE_SITE_INFO!$B$3:$U$501,20,FALSE),"")</f>
        <v/>
      </c>
      <c r="AP429" s="1" t="str">
        <f>IFERROR(VLOOKUP($V429,CAPTURE_SITE_INFO!$B$3:$V$501,21,FALSE),"")</f>
        <v/>
      </c>
    </row>
    <row r="430" spans="1:42" x14ac:dyDescent="0.25">
      <c r="A430" s="1" t="str">
        <f t="shared" si="12"/>
        <v/>
      </c>
      <c r="B430" s="1" t="str">
        <f>IF(CAPTURE_DATA!O431="NOBATS___","NOBATS",IF(CAPTURE_DATA!O431="___","",CAPTURE_DATA!O431))</f>
        <v/>
      </c>
      <c r="C430" s="1" t="str">
        <f t="shared" si="13"/>
        <v/>
      </c>
      <c r="D430" s="1" t="str">
        <f>IF(CAPTURE_DATA!Q431 = 0,"",CAPTURE_DATA!Q431)</f>
        <v/>
      </c>
      <c r="E430" s="1" t="str">
        <f>IF(CAPTURE_DATA!R431 = 0,"",CAPTURE_DATA!R431)</f>
        <v/>
      </c>
      <c r="F430" s="1" t="str">
        <f>IF(CAPTURE_DATA!S431 = 0,"",CAPTURE_DATA!S431)</f>
        <v/>
      </c>
      <c r="G430" s="1" t="str">
        <f>IF(CAPTURE_DATA!T431=0,"",CAPTURE_DATA!T431)</f>
        <v/>
      </c>
      <c r="H430" s="1" t="str">
        <f>IF(CAPTURE_DATA!U431=0,"",CAPTURE_DATA!U431)</f>
        <v/>
      </c>
      <c r="I430" s="1" t="str">
        <f>IF(CAPTURE_DATA!V431=0,"",CAPTURE_DATA!V431)</f>
        <v/>
      </c>
      <c r="J430" s="1" t="str">
        <f>IF(CAPTURE_DATA!W431=0,"",CAPTURE_DATA!W431)</f>
        <v/>
      </c>
      <c r="K430" s="1" t="str">
        <f>IF(CAPTURE_DATA!X431="","",CAPTURE_DATA!X431)</f>
        <v/>
      </c>
      <c r="L430" s="1" t="str">
        <f>IF(CAPTURE_DATA!Y431="","",CAPTURE_DATA!Y431)</f>
        <v/>
      </c>
      <c r="M430" s="1" t="str">
        <f>IF(CAPTURE_DATA!Z431="","",CAPTURE_DATA!Z431)</f>
        <v/>
      </c>
      <c r="N430" s="1" t="str">
        <f>IF(CAPTURE_DATA!AA431=0,"",CAPTURE_DATA!AA431)</f>
        <v/>
      </c>
      <c r="O430" s="1" t="str">
        <f>IF(CAPTURE_DATA!AB431=0,"",CAPTURE_DATA!AB431)</f>
        <v/>
      </c>
      <c r="P430" s="1" t="str">
        <f>IF(CAPTURE_DATA!AC431="-","",CAPTURE_DATA!AC431)</f>
        <v/>
      </c>
      <c r="Q430" s="1" t="str">
        <f>IF(CAPTURE_DATA!AD431=0,"",CAPTURE_DATA!AD431)</f>
        <v/>
      </c>
      <c r="R430" s="1" t="str">
        <f>IF(CAPTURE_DATA!AE431=0,"",CAPTURE_DATA!AE431)</f>
        <v/>
      </c>
      <c r="S430" s="1" t="str">
        <f>IF(CAPTURE_DATA!AF431=0,"",CAPTURE_DATA!AF431)</f>
        <v/>
      </c>
      <c r="T430" s="16" t="str">
        <f>IF(B430="","",IF(B430="NBAT","",CAPTURE_DATA!A431))</f>
        <v/>
      </c>
      <c r="U430" s="1" t="str">
        <f>IF(CAPTURE_DATA!AG431=0,"",CAPTURE_DATA!AG431)</f>
        <v/>
      </c>
      <c r="V430" s="1" t="str">
        <f>IF(CAPTURE_DATA!AH431=0,"",CAPTURE_DATA!AH431)</f>
        <v/>
      </c>
      <c r="W430" s="1" t="str">
        <f>IFERROR(VLOOKUP(V430,CAPTURE_SITE_INFO!$B$3:$U$501,2,FALSE),"")</f>
        <v/>
      </c>
      <c r="X430" s="1" t="str">
        <f>IFERROR(VLOOKUP($V430,CAPTURE_SITE_INFO!$B$3:$U$501,3,FALSE),"")</f>
        <v/>
      </c>
      <c r="Y430" s="189" t="str">
        <f>IFERROR(VLOOKUP($V430,CAPTURE_SITE_INFO!$B$3:$U$501,4,FALSE),"")</f>
        <v/>
      </c>
      <c r="Z430" s="1" t="str">
        <f>IFERROR(VLOOKUP($V430,CAPTURE_SITE_INFO!$B$3:$U$501,5,FALSE),"")</f>
        <v/>
      </c>
      <c r="AA430" s="1" t="str">
        <f>IFERROR(VLOOKUP($V430,CAPTURE_SITE_INFO!$B$3:$U$501,6,FALSE),"")</f>
        <v/>
      </c>
      <c r="AB430" s="1" t="str">
        <f>IFERROR(VLOOKUP($V430,CAPTURE_SITE_INFO!$B$3:$U$501,7,FALSE),"")</f>
        <v/>
      </c>
      <c r="AC430" s="1" t="str">
        <f>IFERROR(VLOOKUP($V430,CAPTURE_SITE_INFO!$B$3:$U$501,8,FALSE),"")</f>
        <v/>
      </c>
      <c r="AD430" s="16" t="str">
        <f>IFERROR(VLOOKUP($V430,CAPTURE_SITE_INFO!$B$3:$U$501,9,FALSE),"")</f>
        <v/>
      </c>
      <c r="AE430" s="16" t="str">
        <f>IFERROR(VLOOKUP($V430,CAPTURE_SITE_INFO!$B$3:$U$501,10,FALSE),"")</f>
        <v/>
      </c>
      <c r="AF430" s="190" t="str">
        <f>IFERROR(VLOOKUP($V430,CAPTURE_SITE_INFO!$B$3:$U$501,11,FALSE),"")</f>
        <v/>
      </c>
      <c r="AG430" s="190" t="str">
        <f>IFERROR(VLOOKUP($V430,CAPTURE_SITE_INFO!$B$3:$U$501,12,FALSE),"")</f>
        <v/>
      </c>
      <c r="AH430" s="1" t="str">
        <f>IFERROR(VLOOKUP($V430,CAPTURE_SITE_INFO!$B$3:$U$501,13,FALSE),"")</f>
        <v/>
      </c>
      <c r="AI430" s="1" t="str">
        <f>IFERROR(VLOOKUP($V430,CAPTURE_SITE_INFO!$B$3:$U$501,14,FALSE),"")</f>
        <v/>
      </c>
      <c r="AJ430" s="1" t="str">
        <f>IFERROR(VLOOKUP($V430,CAPTURE_SITE_INFO!$B$3:$U$501,15,FALSE),"")</f>
        <v/>
      </c>
      <c r="AK430" s="1" t="str">
        <f>IFERROR(VLOOKUP($V430,CAPTURE_SITE_INFO!$B$3:$U$501,16,FALSE),"")</f>
        <v/>
      </c>
      <c r="AL430" s="1" t="str">
        <f>IFERROR(VLOOKUP($V430,CAPTURE_SITE_INFO!$B$3:$U$501,17,FALSE),"")</f>
        <v/>
      </c>
      <c r="AM430" s="1" t="str">
        <f>IFERROR(VLOOKUP($V430,CAPTURE_SITE_INFO!$B$3:$U$501,18,FALSE),"")</f>
        <v/>
      </c>
      <c r="AN430" s="1" t="str">
        <f>IFERROR(VLOOKUP($V430,CAPTURE_SITE_INFO!$B$3:$U$501,19,FALSE),"")</f>
        <v/>
      </c>
      <c r="AO430" s="1" t="str">
        <f>IFERROR(VLOOKUP($V430,CAPTURE_SITE_INFO!$B$3:$U$501,20,FALSE),"")</f>
        <v/>
      </c>
      <c r="AP430" s="1" t="str">
        <f>IFERROR(VLOOKUP($V430,CAPTURE_SITE_INFO!$B$3:$V$501,21,FALSE),"")</f>
        <v/>
      </c>
    </row>
    <row r="431" spans="1:42" x14ac:dyDescent="0.25">
      <c r="A431" s="1" t="str">
        <f t="shared" si="12"/>
        <v/>
      </c>
      <c r="B431" s="1" t="str">
        <f>IF(CAPTURE_DATA!O432="NOBATS___","NOBATS",IF(CAPTURE_DATA!O432="___","",CAPTURE_DATA!O432))</f>
        <v/>
      </c>
      <c r="C431" s="1" t="str">
        <f t="shared" si="13"/>
        <v/>
      </c>
      <c r="D431" s="1" t="str">
        <f>IF(CAPTURE_DATA!Q432 = 0,"",CAPTURE_DATA!Q432)</f>
        <v/>
      </c>
      <c r="E431" s="1" t="str">
        <f>IF(CAPTURE_DATA!R432 = 0,"",CAPTURE_DATA!R432)</f>
        <v/>
      </c>
      <c r="F431" s="1" t="str">
        <f>IF(CAPTURE_DATA!S432 = 0,"",CAPTURE_DATA!S432)</f>
        <v/>
      </c>
      <c r="G431" s="1" t="str">
        <f>IF(CAPTURE_DATA!T432=0,"",CAPTURE_DATA!T432)</f>
        <v/>
      </c>
      <c r="H431" s="1" t="str">
        <f>IF(CAPTURE_DATA!U432=0,"",CAPTURE_DATA!U432)</f>
        <v/>
      </c>
      <c r="I431" s="1" t="str">
        <f>IF(CAPTURE_DATA!V432=0,"",CAPTURE_DATA!V432)</f>
        <v/>
      </c>
      <c r="J431" s="1" t="str">
        <f>IF(CAPTURE_DATA!W432=0,"",CAPTURE_DATA!W432)</f>
        <v/>
      </c>
      <c r="K431" s="1" t="str">
        <f>IF(CAPTURE_DATA!X432="","",CAPTURE_DATA!X432)</f>
        <v/>
      </c>
      <c r="L431" s="1" t="str">
        <f>IF(CAPTURE_DATA!Y432="","",CAPTURE_DATA!Y432)</f>
        <v/>
      </c>
      <c r="M431" s="1" t="str">
        <f>IF(CAPTURE_DATA!Z432="","",CAPTURE_DATA!Z432)</f>
        <v/>
      </c>
      <c r="N431" s="1" t="str">
        <f>IF(CAPTURE_DATA!AA432=0,"",CAPTURE_DATA!AA432)</f>
        <v/>
      </c>
      <c r="O431" s="1" t="str">
        <f>IF(CAPTURE_DATA!AB432=0,"",CAPTURE_DATA!AB432)</f>
        <v/>
      </c>
      <c r="P431" s="1" t="str">
        <f>IF(CAPTURE_DATA!AC432="-","",CAPTURE_DATA!AC432)</f>
        <v/>
      </c>
      <c r="Q431" s="1" t="str">
        <f>IF(CAPTURE_DATA!AD432=0,"",CAPTURE_DATA!AD432)</f>
        <v/>
      </c>
      <c r="R431" s="1" t="str">
        <f>IF(CAPTURE_DATA!AE432=0,"",CAPTURE_DATA!AE432)</f>
        <v/>
      </c>
      <c r="S431" s="1" t="str">
        <f>IF(CAPTURE_DATA!AF432=0,"",CAPTURE_DATA!AF432)</f>
        <v/>
      </c>
      <c r="T431" s="16" t="str">
        <f>IF(B431="","",IF(B431="NBAT","",CAPTURE_DATA!A432))</f>
        <v/>
      </c>
      <c r="U431" s="1" t="str">
        <f>IF(CAPTURE_DATA!AG432=0,"",CAPTURE_DATA!AG432)</f>
        <v/>
      </c>
      <c r="V431" s="1" t="str">
        <f>IF(CAPTURE_DATA!AH432=0,"",CAPTURE_DATA!AH432)</f>
        <v/>
      </c>
      <c r="W431" s="1" t="str">
        <f>IFERROR(VLOOKUP(V431,CAPTURE_SITE_INFO!$B$3:$U$501,2,FALSE),"")</f>
        <v/>
      </c>
      <c r="X431" s="1" t="str">
        <f>IFERROR(VLOOKUP($V431,CAPTURE_SITE_INFO!$B$3:$U$501,3,FALSE),"")</f>
        <v/>
      </c>
      <c r="Y431" s="189" t="str">
        <f>IFERROR(VLOOKUP($V431,CAPTURE_SITE_INFO!$B$3:$U$501,4,FALSE),"")</f>
        <v/>
      </c>
      <c r="Z431" s="1" t="str">
        <f>IFERROR(VLOOKUP($V431,CAPTURE_SITE_INFO!$B$3:$U$501,5,FALSE),"")</f>
        <v/>
      </c>
      <c r="AA431" s="1" t="str">
        <f>IFERROR(VLOOKUP($V431,CAPTURE_SITE_INFO!$B$3:$U$501,6,FALSE),"")</f>
        <v/>
      </c>
      <c r="AB431" s="1" t="str">
        <f>IFERROR(VLOOKUP($V431,CAPTURE_SITE_INFO!$B$3:$U$501,7,FALSE),"")</f>
        <v/>
      </c>
      <c r="AC431" s="1" t="str">
        <f>IFERROR(VLOOKUP($V431,CAPTURE_SITE_INFO!$B$3:$U$501,8,FALSE),"")</f>
        <v/>
      </c>
      <c r="AD431" s="16" t="str">
        <f>IFERROR(VLOOKUP($V431,CAPTURE_SITE_INFO!$B$3:$U$501,9,FALSE),"")</f>
        <v/>
      </c>
      <c r="AE431" s="16" t="str">
        <f>IFERROR(VLOOKUP($V431,CAPTURE_SITE_INFO!$B$3:$U$501,10,FALSE),"")</f>
        <v/>
      </c>
      <c r="AF431" s="190" t="str">
        <f>IFERROR(VLOOKUP($V431,CAPTURE_SITE_INFO!$B$3:$U$501,11,FALSE),"")</f>
        <v/>
      </c>
      <c r="AG431" s="190" t="str">
        <f>IFERROR(VLOOKUP($V431,CAPTURE_SITE_INFO!$B$3:$U$501,12,FALSE),"")</f>
        <v/>
      </c>
      <c r="AH431" s="1" t="str">
        <f>IFERROR(VLOOKUP($V431,CAPTURE_SITE_INFO!$B$3:$U$501,13,FALSE),"")</f>
        <v/>
      </c>
      <c r="AI431" s="1" t="str">
        <f>IFERROR(VLOOKUP($V431,CAPTURE_SITE_INFO!$B$3:$U$501,14,FALSE),"")</f>
        <v/>
      </c>
      <c r="AJ431" s="1" t="str">
        <f>IFERROR(VLOOKUP($V431,CAPTURE_SITE_INFO!$B$3:$U$501,15,FALSE),"")</f>
        <v/>
      </c>
      <c r="AK431" s="1" t="str">
        <f>IFERROR(VLOOKUP($V431,CAPTURE_SITE_INFO!$B$3:$U$501,16,FALSE),"")</f>
        <v/>
      </c>
      <c r="AL431" s="1" t="str">
        <f>IFERROR(VLOOKUP($V431,CAPTURE_SITE_INFO!$B$3:$U$501,17,FALSE),"")</f>
        <v/>
      </c>
      <c r="AM431" s="1" t="str">
        <f>IFERROR(VLOOKUP($V431,CAPTURE_SITE_INFO!$B$3:$U$501,18,FALSE),"")</f>
        <v/>
      </c>
      <c r="AN431" s="1" t="str">
        <f>IFERROR(VLOOKUP($V431,CAPTURE_SITE_INFO!$B$3:$U$501,19,FALSE),"")</f>
        <v/>
      </c>
      <c r="AO431" s="1" t="str">
        <f>IFERROR(VLOOKUP($V431,CAPTURE_SITE_INFO!$B$3:$U$501,20,FALSE),"")</f>
        <v/>
      </c>
      <c r="AP431" s="1" t="str">
        <f>IFERROR(VLOOKUP($V431,CAPTURE_SITE_INFO!$B$3:$V$501,21,FALSE),"")</f>
        <v/>
      </c>
    </row>
    <row r="432" spans="1:42" x14ac:dyDescent="0.25">
      <c r="A432" s="1" t="str">
        <f t="shared" si="12"/>
        <v/>
      </c>
      <c r="B432" s="1" t="str">
        <f>IF(CAPTURE_DATA!O433="NOBATS___","NOBATS",IF(CAPTURE_DATA!O433="___","",CAPTURE_DATA!O433))</f>
        <v/>
      </c>
      <c r="C432" s="1" t="str">
        <f t="shared" si="13"/>
        <v/>
      </c>
      <c r="D432" s="1" t="str">
        <f>IF(CAPTURE_DATA!Q433 = 0,"",CAPTURE_DATA!Q433)</f>
        <v/>
      </c>
      <c r="E432" s="1" t="str">
        <f>IF(CAPTURE_DATA!R433 = 0,"",CAPTURE_DATA!R433)</f>
        <v/>
      </c>
      <c r="F432" s="1" t="str">
        <f>IF(CAPTURE_DATA!S433 = 0,"",CAPTURE_DATA!S433)</f>
        <v/>
      </c>
      <c r="G432" s="1" t="str">
        <f>IF(CAPTURE_DATA!T433=0,"",CAPTURE_DATA!T433)</f>
        <v/>
      </c>
      <c r="H432" s="1" t="str">
        <f>IF(CAPTURE_DATA!U433=0,"",CAPTURE_DATA!U433)</f>
        <v/>
      </c>
      <c r="I432" s="1" t="str">
        <f>IF(CAPTURE_DATA!V433=0,"",CAPTURE_DATA!V433)</f>
        <v/>
      </c>
      <c r="J432" s="1" t="str">
        <f>IF(CAPTURE_DATA!W433=0,"",CAPTURE_DATA!W433)</f>
        <v/>
      </c>
      <c r="K432" s="1" t="str">
        <f>IF(CAPTURE_DATA!X433="","",CAPTURE_DATA!X433)</f>
        <v/>
      </c>
      <c r="L432" s="1" t="str">
        <f>IF(CAPTURE_DATA!Y433="","",CAPTURE_DATA!Y433)</f>
        <v/>
      </c>
      <c r="M432" s="1" t="str">
        <f>IF(CAPTURE_DATA!Z433="","",CAPTURE_DATA!Z433)</f>
        <v/>
      </c>
      <c r="N432" s="1" t="str">
        <f>IF(CAPTURE_DATA!AA433=0,"",CAPTURE_DATA!AA433)</f>
        <v/>
      </c>
      <c r="O432" s="1" t="str">
        <f>IF(CAPTURE_DATA!AB433=0,"",CAPTURE_DATA!AB433)</f>
        <v/>
      </c>
      <c r="P432" s="1" t="str">
        <f>IF(CAPTURE_DATA!AC433="-","",CAPTURE_DATA!AC433)</f>
        <v/>
      </c>
      <c r="Q432" s="1" t="str">
        <f>IF(CAPTURE_DATA!AD433=0,"",CAPTURE_DATA!AD433)</f>
        <v/>
      </c>
      <c r="R432" s="1" t="str">
        <f>IF(CAPTURE_DATA!AE433=0,"",CAPTURE_DATA!AE433)</f>
        <v/>
      </c>
      <c r="S432" s="1" t="str">
        <f>IF(CAPTURE_DATA!AF433=0,"",CAPTURE_DATA!AF433)</f>
        <v/>
      </c>
      <c r="T432" s="16" t="str">
        <f>IF(B432="","",IF(B432="NBAT","",CAPTURE_DATA!A433))</f>
        <v/>
      </c>
      <c r="U432" s="1" t="str">
        <f>IF(CAPTURE_DATA!AG433=0,"",CAPTURE_DATA!AG433)</f>
        <v/>
      </c>
      <c r="V432" s="1" t="str">
        <f>IF(CAPTURE_DATA!AH433=0,"",CAPTURE_DATA!AH433)</f>
        <v/>
      </c>
      <c r="W432" s="1" t="str">
        <f>IFERROR(VLOOKUP(V432,CAPTURE_SITE_INFO!$B$3:$U$501,2,FALSE),"")</f>
        <v/>
      </c>
      <c r="X432" s="1" t="str">
        <f>IFERROR(VLOOKUP($V432,CAPTURE_SITE_INFO!$B$3:$U$501,3,FALSE),"")</f>
        <v/>
      </c>
      <c r="Y432" s="189" t="str">
        <f>IFERROR(VLOOKUP($V432,CAPTURE_SITE_INFO!$B$3:$U$501,4,FALSE),"")</f>
        <v/>
      </c>
      <c r="Z432" s="1" t="str">
        <f>IFERROR(VLOOKUP($V432,CAPTURE_SITE_INFO!$B$3:$U$501,5,FALSE),"")</f>
        <v/>
      </c>
      <c r="AA432" s="1" t="str">
        <f>IFERROR(VLOOKUP($V432,CAPTURE_SITE_INFO!$B$3:$U$501,6,FALSE),"")</f>
        <v/>
      </c>
      <c r="AB432" s="1" t="str">
        <f>IFERROR(VLOOKUP($V432,CAPTURE_SITE_INFO!$B$3:$U$501,7,FALSE),"")</f>
        <v/>
      </c>
      <c r="AC432" s="1" t="str">
        <f>IFERROR(VLOOKUP($V432,CAPTURE_SITE_INFO!$B$3:$U$501,8,FALSE),"")</f>
        <v/>
      </c>
      <c r="AD432" s="16" t="str">
        <f>IFERROR(VLOOKUP($V432,CAPTURE_SITE_INFO!$B$3:$U$501,9,FALSE),"")</f>
        <v/>
      </c>
      <c r="AE432" s="16" t="str">
        <f>IFERROR(VLOOKUP($V432,CAPTURE_SITE_INFO!$B$3:$U$501,10,FALSE),"")</f>
        <v/>
      </c>
      <c r="AF432" s="190" t="str">
        <f>IFERROR(VLOOKUP($V432,CAPTURE_SITE_INFO!$B$3:$U$501,11,FALSE),"")</f>
        <v/>
      </c>
      <c r="AG432" s="190" t="str">
        <f>IFERROR(VLOOKUP($V432,CAPTURE_SITE_INFO!$B$3:$U$501,12,FALSE),"")</f>
        <v/>
      </c>
      <c r="AH432" s="1" t="str">
        <f>IFERROR(VLOOKUP($V432,CAPTURE_SITE_INFO!$B$3:$U$501,13,FALSE),"")</f>
        <v/>
      </c>
      <c r="AI432" s="1" t="str">
        <f>IFERROR(VLOOKUP($V432,CAPTURE_SITE_INFO!$B$3:$U$501,14,FALSE),"")</f>
        <v/>
      </c>
      <c r="AJ432" s="1" t="str">
        <f>IFERROR(VLOOKUP($V432,CAPTURE_SITE_INFO!$B$3:$U$501,15,FALSE),"")</f>
        <v/>
      </c>
      <c r="AK432" s="1" t="str">
        <f>IFERROR(VLOOKUP($V432,CAPTURE_SITE_INFO!$B$3:$U$501,16,FALSE),"")</f>
        <v/>
      </c>
      <c r="AL432" s="1" t="str">
        <f>IFERROR(VLOOKUP($V432,CAPTURE_SITE_INFO!$B$3:$U$501,17,FALSE),"")</f>
        <v/>
      </c>
      <c r="AM432" s="1" t="str">
        <f>IFERROR(VLOOKUP($V432,CAPTURE_SITE_INFO!$B$3:$U$501,18,FALSE),"")</f>
        <v/>
      </c>
      <c r="AN432" s="1" t="str">
        <f>IFERROR(VLOOKUP($V432,CAPTURE_SITE_INFO!$B$3:$U$501,19,FALSE),"")</f>
        <v/>
      </c>
      <c r="AO432" s="1" t="str">
        <f>IFERROR(VLOOKUP($V432,CAPTURE_SITE_INFO!$B$3:$U$501,20,FALSE),"")</f>
        <v/>
      </c>
      <c r="AP432" s="1" t="str">
        <f>IFERROR(VLOOKUP($V432,CAPTURE_SITE_INFO!$B$3:$V$501,21,FALSE),"")</f>
        <v/>
      </c>
    </row>
    <row r="433" spans="1:42" x14ac:dyDescent="0.25">
      <c r="A433" s="1" t="str">
        <f t="shared" si="12"/>
        <v/>
      </c>
      <c r="B433" s="1" t="str">
        <f>IF(CAPTURE_DATA!O434="NOBATS___","NOBATS",IF(CAPTURE_DATA!O434="___","",CAPTURE_DATA!O434))</f>
        <v/>
      </c>
      <c r="C433" s="1" t="str">
        <f t="shared" si="13"/>
        <v/>
      </c>
      <c r="D433" s="1" t="str">
        <f>IF(CAPTURE_DATA!Q434 = 0,"",CAPTURE_DATA!Q434)</f>
        <v/>
      </c>
      <c r="E433" s="1" t="str">
        <f>IF(CAPTURE_DATA!R434 = 0,"",CAPTURE_DATA!R434)</f>
        <v/>
      </c>
      <c r="F433" s="1" t="str">
        <f>IF(CAPTURE_DATA!S434 = 0,"",CAPTURE_DATA!S434)</f>
        <v/>
      </c>
      <c r="G433" s="1" t="str">
        <f>IF(CAPTURE_DATA!T434=0,"",CAPTURE_DATA!T434)</f>
        <v/>
      </c>
      <c r="H433" s="1" t="str">
        <f>IF(CAPTURE_DATA!U434=0,"",CAPTURE_DATA!U434)</f>
        <v/>
      </c>
      <c r="I433" s="1" t="str">
        <f>IF(CAPTURE_DATA!V434=0,"",CAPTURE_DATA!V434)</f>
        <v/>
      </c>
      <c r="J433" s="1" t="str">
        <f>IF(CAPTURE_DATA!W434=0,"",CAPTURE_DATA!W434)</f>
        <v/>
      </c>
      <c r="K433" s="1" t="str">
        <f>IF(CAPTURE_DATA!X434="","",CAPTURE_DATA!X434)</f>
        <v/>
      </c>
      <c r="L433" s="1" t="str">
        <f>IF(CAPTURE_DATA!Y434="","",CAPTURE_DATA!Y434)</f>
        <v/>
      </c>
      <c r="M433" s="1" t="str">
        <f>IF(CAPTURE_DATA!Z434="","",CAPTURE_DATA!Z434)</f>
        <v/>
      </c>
      <c r="N433" s="1" t="str">
        <f>IF(CAPTURE_DATA!AA434=0,"",CAPTURE_DATA!AA434)</f>
        <v/>
      </c>
      <c r="O433" s="1" t="str">
        <f>IF(CAPTURE_DATA!AB434=0,"",CAPTURE_DATA!AB434)</f>
        <v/>
      </c>
      <c r="P433" s="1" t="str">
        <f>IF(CAPTURE_DATA!AC434="-","",CAPTURE_DATA!AC434)</f>
        <v/>
      </c>
      <c r="Q433" s="1" t="str">
        <f>IF(CAPTURE_DATA!AD434=0,"",CAPTURE_DATA!AD434)</f>
        <v/>
      </c>
      <c r="R433" s="1" t="str">
        <f>IF(CAPTURE_DATA!AE434=0,"",CAPTURE_DATA!AE434)</f>
        <v/>
      </c>
      <c r="S433" s="1" t="str">
        <f>IF(CAPTURE_DATA!AF434=0,"",CAPTURE_DATA!AF434)</f>
        <v/>
      </c>
      <c r="T433" s="16" t="str">
        <f>IF(B433="","",IF(B433="NBAT","",CAPTURE_DATA!A434))</f>
        <v/>
      </c>
      <c r="U433" s="1" t="str">
        <f>IF(CAPTURE_DATA!AG434=0,"",CAPTURE_DATA!AG434)</f>
        <v/>
      </c>
      <c r="V433" s="1" t="str">
        <f>IF(CAPTURE_DATA!AH434=0,"",CAPTURE_DATA!AH434)</f>
        <v/>
      </c>
      <c r="W433" s="1" t="str">
        <f>IFERROR(VLOOKUP(V433,CAPTURE_SITE_INFO!$B$3:$U$501,2,FALSE),"")</f>
        <v/>
      </c>
      <c r="X433" s="1" t="str">
        <f>IFERROR(VLOOKUP($V433,CAPTURE_SITE_INFO!$B$3:$U$501,3,FALSE),"")</f>
        <v/>
      </c>
      <c r="Y433" s="189" t="str">
        <f>IFERROR(VLOOKUP($V433,CAPTURE_SITE_INFO!$B$3:$U$501,4,FALSE),"")</f>
        <v/>
      </c>
      <c r="Z433" s="1" t="str">
        <f>IFERROR(VLOOKUP($V433,CAPTURE_SITE_INFO!$B$3:$U$501,5,FALSE),"")</f>
        <v/>
      </c>
      <c r="AA433" s="1" t="str">
        <f>IFERROR(VLOOKUP($V433,CAPTURE_SITE_INFO!$B$3:$U$501,6,FALSE),"")</f>
        <v/>
      </c>
      <c r="AB433" s="1" t="str">
        <f>IFERROR(VLOOKUP($V433,CAPTURE_SITE_INFO!$B$3:$U$501,7,FALSE),"")</f>
        <v/>
      </c>
      <c r="AC433" s="1" t="str">
        <f>IFERROR(VLOOKUP($V433,CAPTURE_SITE_INFO!$B$3:$U$501,8,FALSE),"")</f>
        <v/>
      </c>
      <c r="AD433" s="16" t="str">
        <f>IFERROR(VLOOKUP($V433,CAPTURE_SITE_INFO!$B$3:$U$501,9,FALSE),"")</f>
        <v/>
      </c>
      <c r="AE433" s="16" t="str">
        <f>IFERROR(VLOOKUP($V433,CAPTURE_SITE_INFO!$B$3:$U$501,10,FALSE),"")</f>
        <v/>
      </c>
      <c r="AF433" s="190" t="str">
        <f>IFERROR(VLOOKUP($V433,CAPTURE_SITE_INFO!$B$3:$U$501,11,FALSE),"")</f>
        <v/>
      </c>
      <c r="AG433" s="190" t="str">
        <f>IFERROR(VLOOKUP($V433,CAPTURE_SITE_INFO!$B$3:$U$501,12,FALSE),"")</f>
        <v/>
      </c>
      <c r="AH433" s="1" t="str">
        <f>IFERROR(VLOOKUP($V433,CAPTURE_SITE_INFO!$B$3:$U$501,13,FALSE),"")</f>
        <v/>
      </c>
      <c r="AI433" s="1" t="str">
        <f>IFERROR(VLOOKUP($V433,CAPTURE_SITE_INFO!$B$3:$U$501,14,FALSE),"")</f>
        <v/>
      </c>
      <c r="AJ433" s="1" t="str">
        <f>IFERROR(VLOOKUP($V433,CAPTURE_SITE_INFO!$B$3:$U$501,15,FALSE),"")</f>
        <v/>
      </c>
      <c r="AK433" s="1" t="str">
        <f>IFERROR(VLOOKUP($V433,CAPTURE_SITE_INFO!$B$3:$U$501,16,FALSE),"")</f>
        <v/>
      </c>
      <c r="AL433" s="1" t="str">
        <f>IFERROR(VLOOKUP($V433,CAPTURE_SITE_INFO!$B$3:$U$501,17,FALSE),"")</f>
        <v/>
      </c>
      <c r="AM433" s="1" t="str">
        <f>IFERROR(VLOOKUP($V433,CAPTURE_SITE_INFO!$B$3:$U$501,18,FALSE),"")</f>
        <v/>
      </c>
      <c r="AN433" s="1" t="str">
        <f>IFERROR(VLOOKUP($V433,CAPTURE_SITE_INFO!$B$3:$U$501,19,FALSE),"")</f>
        <v/>
      </c>
      <c r="AO433" s="1" t="str">
        <f>IFERROR(VLOOKUP($V433,CAPTURE_SITE_INFO!$B$3:$U$501,20,FALSE),"")</f>
        <v/>
      </c>
      <c r="AP433" s="1" t="str">
        <f>IFERROR(VLOOKUP($V433,CAPTURE_SITE_INFO!$B$3:$V$501,21,FALSE),"")</f>
        <v/>
      </c>
    </row>
    <row r="434" spans="1:42" x14ac:dyDescent="0.25">
      <c r="A434" s="1" t="str">
        <f t="shared" si="12"/>
        <v/>
      </c>
      <c r="B434" s="1" t="str">
        <f>IF(CAPTURE_DATA!O435="NOBATS___","NOBATS",IF(CAPTURE_DATA!O435="___","",CAPTURE_DATA!O435))</f>
        <v/>
      </c>
      <c r="C434" s="1" t="str">
        <f t="shared" si="13"/>
        <v/>
      </c>
      <c r="D434" s="1" t="str">
        <f>IF(CAPTURE_DATA!Q435 = 0,"",CAPTURE_DATA!Q435)</f>
        <v/>
      </c>
      <c r="E434" s="1" t="str">
        <f>IF(CAPTURE_DATA!R435 = 0,"",CAPTURE_DATA!R435)</f>
        <v/>
      </c>
      <c r="F434" s="1" t="str">
        <f>IF(CAPTURE_DATA!S435 = 0,"",CAPTURE_DATA!S435)</f>
        <v/>
      </c>
      <c r="G434" s="1" t="str">
        <f>IF(CAPTURE_DATA!T435=0,"",CAPTURE_DATA!T435)</f>
        <v/>
      </c>
      <c r="H434" s="1" t="str">
        <f>IF(CAPTURE_DATA!U435=0,"",CAPTURE_DATA!U435)</f>
        <v/>
      </c>
      <c r="I434" s="1" t="str">
        <f>IF(CAPTURE_DATA!V435=0,"",CAPTURE_DATA!V435)</f>
        <v/>
      </c>
      <c r="J434" s="1" t="str">
        <f>IF(CAPTURE_DATA!W435=0,"",CAPTURE_DATA!W435)</f>
        <v/>
      </c>
      <c r="K434" s="1" t="str">
        <f>IF(CAPTURE_DATA!X435="","",CAPTURE_DATA!X435)</f>
        <v/>
      </c>
      <c r="L434" s="1" t="str">
        <f>IF(CAPTURE_DATA!Y435="","",CAPTURE_DATA!Y435)</f>
        <v/>
      </c>
      <c r="M434" s="1" t="str">
        <f>IF(CAPTURE_DATA!Z435="","",CAPTURE_DATA!Z435)</f>
        <v/>
      </c>
      <c r="N434" s="1" t="str">
        <f>IF(CAPTURE_DATA!AA435=0,"",CAPTURE_DATA!AA435)</f>
        <v/>
      </c>
      <c r="O434" s="1" t="str">
        <f>IF(CAPTURE_DATA!AB435=0,"",CAPTURE_DATA!AB435)</f>
        <v/>
      </c>
      <c r="P434" s="1" t="str">
        <f>IF(CAPTURE_DATA!AC435="-","",CAPTURE_DATA!AC435)</f>
        <v/>
      </c>
      <c r="Q434" s="1" t="str">
        <f>IF(CAPTURE_DATA!AD435=0,"",CAPTURE_DATA!AD435)</f>
        <v/>
      </c>
      <c r="R434" s="1" t="str">
        <f>IF(CAPTURE_DATA!AE435=0,"",CAPTURE_DATA!AE435)</f>
        <v/>
      </c>
      <c r="S434" s="1" t="str">
        <f>IF(CAPTURE_DATA!AF435=0,"",CAPTURE_DATA!AF435)</f>
        <v/>
      </c>
      <c r="T434" s="16" t="str">
        <f>IF(B434="","",IF(B434="NBAT","",CAPTURE_DATA!A435))</f>
        <v/>
      </c>
      <c r="U434" s="1" t="str">
        <f>IF(CAPTURE_DATA!AG435=0,"",CAPTURE_DATA!AG435)</f>
        <v/>
      </c>
      <c r="V434" s="1" t="str">
        <f>IF(CAPTURE_DATA!AH435=0,"",CAPTURE_DATA!AH435)</f>
        <v/>
      </c>
      <c r="W434" s="1" t="str">
        <f>IFERROR(VLOOKUP(V434,CAPTURE_SITE_INFO!$B$3:$U$501,2,FALSE),"")</f>
        <v/>
      </c>
      <c r="X434" s="1" t="str">
        <f>IFERROR(VLOOKUP($V434,CAPTURE_SITE_INFO!$B$3:$U$501,3,FALSE),"")</f>
        <v/>
      </c>
      <c r="Y434" s="189" t="str">
        <f>IFERROR(VLOOKUP($V434,CAPTURE_SITE_INFO!$B$3:$U$501,4,FALSE),"")</f>
        <v/>
      </c>
      <c r="Z434" s="1" t="str">
        <f>IFERROR(VLOOKUP($V434,CAPTURE_SITE_INFO!$B$3:$U$501,5,FALSE),"")</f>
        <v/>
      </c>
      <c r="AA434" s="1" t="str">
        <f>IFERROR(VLOOKUP($V434,CAPTURE_SITE_INFO!$B$3:$U$501,6,FALSE),"")</f>
        <v/>
      </c>
      <c r="AB434" s="1" t="str">
        <f>IFERROR(VLOOKUP($V434,CAPTURE_SITE_INFO!$B$3:$U$501,7,FALSE),"")</f>
        <v/>
      </c>
      <c r="AC434" s="1" t="str">
        <f>IFERROR(VLOOKUP($V434,CAPTURE_SITE_INFO!$B$3:$U$501,8,FALSE),"")</f>
        <v/>
      </c>
      <c r="AD434" s="16" t="str">
        <f>IFERROR(VLOOKUP($V434,CAPTURE_SITE_INFO!$B$3:$U$501,9,FALSE),"")</f>
        <v/>
      </c>
      <c r="AE434" s="16" t="str">
        <f>IFERROR(VLOOKUP($V434,CAPTURE_SITE_INFO!$B$3:$U$501,10,FALSE),"")</f>
        <v/>
      </c>
      <c r="AF434" s="190" t="str">
        <f>IFERROR(VLOOKUP($V434,CAPTURE_SITE_INFO!$B$3:$U$501,11,FALSE),"")</f>
        <v/>
      </c>
      <c r="AG434" s="190" t="str">
        <f>IFERROR(VLOOKUP($V434,CAPTURE_SITE_INFO!$B$3:$U$501,12,FALSE),"")</f>
        <v/>
      </c>
      <c r="AH434" s="1" t="str">
        <f>IFERROR(VLOOKUP($V434,CAPTURE_SITE_INFO!$B$3:$U$501,13,FALSE),"")</f>
        <v/>
      </c>
      <c r="AI434" s="1" t="str">
        <f>IFERROR(VLOOKUP($V434,CAPTURE_SITE_INFO!$B$3:$U$501,14,FALSE),"")</f>
        <v/>
      </c>
      <c r="AJ434" s="1" t="str">
        <f>IFERROR(VLOOKUP($V434,CAPTURE_SITE_INFO!$B$3:$U$501,15,FALSE),"")</f>
        <v/>
      </c>
      <c r="AK434" s="1" t="str">
        <f>IFERROR(VLOOKUP($V434,CAPTURE_SITE_INFO!$B$3:$U$501,16,FALSE),"")</f>
        <v/>
      </c>
      <c r="AL434" s="1" t="str">
        <f>IFERROR(VLOOKUP($V434,CAPTURE_SITE_INFO!$B$3:$U$501,17,FALSE),"")</f>
        <v/>
      </c>
      <c r="AM434" s="1" t="str">
        <f>IFERROR(VLOOKUP($V434,CAPTURE_SITE_INFO!$B$3:$U$501,18,FALSE),"")</f>
        <v/>
      </c>
      <c r="AN434" s="1" t="str">
        <f>IFERROR(VLOOKUP($V434,CAPTURE_SITE_INFO!$B$3:$U$501,19,FALSE),"")</f>
        <v/>
      </c>
      <c r="AO434" s="1" t="str">
        <f>IFERROR(VLOOKUP($V434,CAPTURE_SITE_INFO!$B$3:$U$501,20,FALSE),"")</f>
        <v/>
      </c>
      <c r="AP434" s="1" t="str">
        <f>IFERROR(VLOOKUP($V434,CAPTURE_SITE_INFO!$B$3:$V$501,21,FALSE),"")</f>
        <v/>
      </c>
    </row>
    <row r="435" spans="1:42" x14ac:dyDescent="0.25">
      <c r="A435" s="1" t="str">
        <f t="shared" si="12"/>
        <v/>
      </c>
      <c r="B435" s="1" t="str">
        <f>IF(CAPTURE_DATA!O436="NOBATS___","NOBATS",IF(CAPTURE_DATA!O436="___","",CAPTURE_DATA!O436))</f>
        <v/>
      </c>
      <c r="C435" s="1" t="str">
        <f t="shared" si="13"/>
        <v/>
      </c>
      <c r="D435" s="1" t="str">
        <f>IF(CAPTURE_DATA!Q436 = 0,"",CAPTURE_DATA!Q436)</f>
        <v/>
      </c>
      <c r="E435" s="1" t="str">
        <f>IF(CAPTURE_DATA!R436 = 0,"",CAPTURE_DATA!R436)</f>
        <v/>
      </c>
      <c r="F435" s="1" t="str">
        <f>IF(CAPTURE_DATA!S436 = 0,"",CAPTURE_DATA!S436)</f>
        <v/>
      </c>
      <c r="G435" s="1" t="str">
        <f>IF(CAPTURE_DATA!T436=0,"",CAPTURE_DATA!T436)</f>
        <v/>
      </c>
      <c r="H435" s="1" t="str">
        <f>IF(CAPTURE_DATA!U436=0,"",CAPTURE_DATA!U436)</f>
        <v/>
      </c>
      <c r="I435" s="1" t="str">
        <f>IF(CAPTURE_DATA!V436=0,"",CAPTURE_DATA!V436)</f>
        <v/>
      </c>
      <c r="J435" s="1" t="str">
        <f>IF(CAPTURE_DATA!W436=0,"",CAPTURE_DATA!W436)</f>
        <v/>
      </c>
      <c r="K435" s="1" t="str">
        <f>IF(CAPTURE_DATA!X436="","",CAPTURE_DATA!X436)</f>
        <v/>
      </c>
      <c r="L435" s="1" t="str">
        <f>IF(CAPTURE_DATA!Y436="","",CAPTURE_DATA!Y436)</f>
        <v/>
      </c>
      <c r="M435" s="1" t="str">
        <f>IF(CAPTURE_DATA!Z436="","",CAPTURE_DATA!Z436)</f>
        <v/>
      </c>
      <c r="N435" s="1" t="str">
        <f>IF(CAPTURE_DATA!AA436=0,"",CAPTURE_DATA!AA436)</f>
        <v/>
      </c>
      <c r="O435" s="1" t="str">
        <f>IF(CAPTURE_DATA!AB436=0,"",CAPTURE_DATA!AB436)</f>
        <v/>
      </c>
      <c r="P435" s="1" t="str">
        <f>IF(CAPTURE_DATA!AC436="-","",CAPTURE_DATA!AC436)</f>
        <v/>
      </c>
      <c r="Q435" s="1" t="str">
        <f>IF(CAPTURE_DATA!AD436=0,"",CAPTURE_DATA!AD436)</f>
        <v/>
      </c>
      <c r="R435" s="1" t="str">
        <f>IF(CAPTURE_DATA!AE436=0,"",CAPTURE_DATA!AE436)</f>
        <v/>
      </c>
      <c r="S435" s="1" t="str">
        <f>IF(CAPTURE_DATA!AF436=0,"",CAPTURE_DATA!AF436)</f>
        <v/>
      </c>
      <c r="T435" s="16" t="str">
        <f>IF(B435="","",IF(B435="NBAT","",CAPTURE_DATA!A436))</f>
        <v/>
      </c>
      <c r="U435" s="1" t="str">
        <f>IF(CAPTURE_DATA!AG436=0,"",CAPTURE_DATA!AG436)</f>
        <v/>
      </c>
      <c r="V435" s="1" t="str">
        <f>IF(CAPTURE_DATA!AH436=0,"",CAPTURE_DATA!AH436)</f>
        <v/>
      </c>
      <c r="W435" s="1" t="str">
        <f>IFERROR(VLOOKUP(V435,CAPTURE_SITE_INFO!$B$3:$U$501,2,FALSE),"")</f>
        <v/>
      </c>
      <c r="X435" s="1" t="str">
        <f>IFERROR(VLOOKUP($V435,CAPTURE_SITE_INFO!$B$3:$U$501,3,FALSE),"")</f>
        <v/>
      </c>
      <c r="Y435" s="189" t="str">
        <f>IFERROR(VLOOKUP($V435,CAPTURE_SITE_INFO!$B$3:$U$501,4,FALSE),"")</f>
        <v/>
      </c>
      <c r="Z435" s="1" t="str">
        <f>IFERROR(VLOOKUP($V435,CAPTURE_SITE_INFO!$B$3:$U$501,5,FALSE),"")</f>
        <v/>
      </c>
      <c r="AA435" s="1" t="str">
        <f>IFERROR(VLOOKUP($V435,CAPTURE_SITE_INFO!$B$3:$U$501,6,FALSE),"")</f>
        <v/>
      </c>
      <c r="AB435" s="1" t="str">
        <f>IFERROR(VLOOKUP($V435,CAPTURE_SITE_INFO!$B$3:$U$501,7,FALSE),"")</f>
        <v/>
      </c>
      <c r="AC435" s="1" t="str">
        <f>IFERROR(VLOOKUP($V435,CAPTURE_SITE_INFO!$B$3:$U$501,8,FALSE),"")</f>
        <v/>
      </c>
      <c r="AD435" s="16" t="str">
        <f>IFERROR(VLOOKUP($V435,CAPTURE_SITE_INFO!$B$3:$U$501,9,FALSE),"")</f>
        <v/>
      </c>
      <c r="AE435" s="16" t="str">
        <f>IFERROR(VLOOKUP($V435,CAPTURE_SITE_INFO!$B$3:$U$501,10,FALSE),"")</f>
        <v/>
      </c>
      <c r="AF435" s="190" t="str">
        <f>IFERROR(VLOOKUP($V435,CAPTURE_SITE_INFO!$B$3:$U$501,11,FALSE),"")</f>
        <v/>
      </c>
      <c r="AG435" s="190" t="str">
        <f>IFERROR(VLOOKUP($V435,CAPTURE_SITE_INFO!$B$3:$U$501,12,FALSE),"")</f>
        <v/>
      </c>
      <c r="AH435" s="1" t="str">
        <f>IFERROR(VLOOKUP($V435,CAPTURE_SITE_INFO!$B$3:$U$501,13,FALSE),"")</f>
        <v/>
      </c>
      <c r="AI435" s="1" t="str">
        <f>IFERROR(VLOOKUP($V435,CAPTURE_SITE_INFO!$B$3:$U$501,14,FALSE),"")</f>
        <v/>
      </c>
      <c r="AJ435" s="1" t="str">
        <f>IFERROR(VLOOKUP($V435,CAPTURE_SITE_INFO!$B$3:$U$501,15,FALSE),"")</f>
        <v/>
      </c>
      <c r="AK435" s="1" t="str">
        <f>IFERROR(VLOOKUP($V435,CAPTURE_SITE_INFO!$B$3:$U$501,16,FALSE),"")</f>
        <v/>
      </c>
      <c r="AL435" s="1" t="str">
        <f>IFERROR(VLOOKUP($V435,CAPTURE_SITE_INFO!$B$3:$U$501,17,FALSE),"")</f>
        <v/>
      </c>
      <c r="AM435" s="1" t="str">
        <f>IFERROR(VLOOKUP($V435,CAPTURE_SITE_INFO!$B$3:$U$501,18,FALSE),"")</f>
        <v/>
      </c>
      <c r="AN435" s="1" t="str">
        <f>IFERROR(VLOOKUP($V435,CAPTURE_SITE_INFO!$B$3:$U$501,19,FALSE),"")</f>
        <v/>
      </c>
      <c r="AO435" s="1" t="str">
        <f>IFERROR(VLOOKUP($V435,CAPTURE_SITE_INFO!$B$3:$U$501,20,FALSE),"")</f>
        <v/>
      </c>
      <c r="AP435" s="1" t="str">
        <f>IFERROR(VLOOKUP($V435,CAPTURE_SITE_INFO!$B$3:$V$501,21,FALSE),"")</f>
        <v/>
      </c>
    </row>
    <row r="436" spans="1:42" x14ac:dyDescent="0.25">
      <c r="A436" s="1" t="str">
        <f t="shared" si="12"/>
        <v/>
      </c>
      <c r="B436" s="1" t="str">
        <f>IF(CAPTURE_DATA!O437="NOBATS___","NOBATS",IF(CAPTURE_DATA!O437="___","",CAPTURE_DATA!O437))</f>
        <v/>
      </c>
      <c r="C436" s="1" t="str">
        <f t="shared" si="13"/>
        <v/>
      </c>
      <c r="D436" s="1" t="str">
        <f>IF(CAPTURE_DATA!Q437 = 0,"",CAPTURE_DATA!Q437)</f>
        <v/>
      </c>
      <c r="E436" s="1" t="str">
        <f>IF(CAPTURE_DATA!R437 = 0,"",CAPTURE_DATA!R437)</f>
        <v/>
      </c>
      <c r="F436" s="1" t="str">
        <f>IF(CAPTURE_DATA!S437 = 0,"",CAPTURE_DATA!S437)</f>
        <v/>
      </c>
      <c r="G436" s="1" t="str">
        <f>IF(CAPTURE_DATA!T437=0,"",CAPTURE_DATA!T437)</f>
        <v/>
      </c>
      <c r="H436" s="1" t="str">
        <f>IF(CAPTURE_DATA!U437=0,"",CAPTURE_DATA!U437)</f>
        <v/>
      </c>
      <c r="I436" s="1" t="str">
        <f>IF(CAPTURE_DATA!V437=0,"",CAPTURE_DATA!V437)</f>
        <v/>
      </c>
      <c r="J436" s="1" t="str">
        <f>IF(CAPTURE_DATA!W437=0,"",CAPTURE_DATA!W437)</f>
        <v/>
      </c>
      <c r="K436" s="1" t="str">
        <f>IF(CAPTURE_DATA!X437="","",CAPTURE_DATA!X437)</f>
        <v/>
      </c>
      <c r="L436" s="1" t="str">
        <f>IF(CAPTURE_DATA!Y437="","",CAPTURE_DATA!Y437)</f>
        <v/>
      </c>
      <c r="M436" s="1" t="str">
        <f>IF(CAPTURE_DATA!Z437="","",CAPTURE_DATA!Z437)</f>
        <v/>
      </c>
      <c r="N436" s="1" t="str">
        <f>IF(CAPTURE_DATA!AA437=0,"",CAPTURE_DATA!AA437)</f>
        <v/>
      </c>
      <c r="O436" s="1" t="str">
        <f>IF(CAPTURE_DATA!AB437=0,"",CAPTURE_DATA!AB437)</f>
        <v/>
      </c>
      <c r="P436" s="1" t="str">
        <f>IF(CAPTURE_DATA!AC437="-","",CAPTURE_DATA!AC437)</f>
        <v/>
      </c>
      <c r="Q436" s="1" t="str">
        <f>IF(CAPTURE_DATA!AD437=0,"",CAPTURE_DATA!AD437)</f>
        <v/>
      </c>
      <c r="R436" s="1" t="str">
        <f>IF(CAPTURE_DATA!AE437=0,"",CAPTURE_DATA!AE437)</f>
        <v/>
      </c>
      <c r="S436" s="1" t="str">
        <f>IF(CAPTURE_DATA!AF437=0,"",CAPTURE_DATA!AF437)</f>
        <v/>
      </c>
      <c r="T436" s="16" t="str">
        <f>IF(B436="","",IF(B436="NBAT","",CAPTURE_DATA!A437))</f>
        <v/>
      </c>
      <c r="U436" s="1" t="str">
        <f>IF(CAPTURE_DATA!AG437=0,"",CAPTURE_DATA!AG437)</f>
        <v/>
      </c>
      <c r="V436" s="1" t="str">
        <f>IF(CAPTURE_DATA!AH437=0,"",CAPTURE_DATA!AH437)</f>
        <v/>
      </c>
      <c r="W436" s="1" t="str">
        <f>IFERROR(VLOOKUP(V436,CAPTURE_SITE_INFO!$B$3:$U$501,2,FALSE),"")</f>
        <v/>
      </c>
      <c r="X436" s="1" t="str">
        <f>IFERROR(VLOOKUP($V436,CAPTURE_SITE_INFO!$B$3:$U$501,3,FALSE),"")</f>
        <v/>
      </c>
      <c r="Y436" s="189" t="str">
        <f>IFERROR(VLOOKUP($V436,CAPTURE_SITE_INFO!$B$3:$U$501,4,FALSE),"")</f>
        <v/>
      </c>
      <c r="Z436" s="1" t="str">
        <f>IFERROR(VLOOKUP($V436,CAPTURE_SITE_INFO!$B$3:$U$501,5,FALSE),"")</f>
        <v/>
      </c>
      <c r="AA436" s="1" t="str">
        <f>IFERROR(VLOOKUP($V436,CAPTURE_SITE_INFO!$B$3:$U$501,6,FALSE),"")</f>
        <v/>
      </c>
      <c r="AB436" s="1" t="str">
        <f>IFERROR(VLOOKUP($V436,CAPTURE_SITE_INFO!$B$3:$U$501,7,FALSE),"")</f>
        <v/>
      </c>
      <c r="AC436" s="1" t="str">
        <f>IFERROR(VLOOKUP($V436,CAPTURE_SITE_INFO!$B$3:$U$501,8,FALSE),"")</f>
        <v/>
      </c>
      <c r="AD436" s="16" t="str">
        <f>IFERROR(VLOOKUP($V436,CAPTURE_SITE_INFO!$B$3:$U$501,9,FALSE),"")</f>
        <v/>
      </c>
      <c r="AE436" s="16" t="str">
        <f>IFERROR(VLOOKUP($V436,CAPTURE_SITE_INFO!$B$3:$U$501,10,FALSE),"")</f>
        <v/>
      </c>
      <c r="AF436" s="190" t="str">
        <f>IFERROR(VLOOKUP($V436,CAPTURE_SITE_INFO!$B$3:$U$501,11,FALSE),"")</f>
        <v/>
      </c>
      <c r="AG436" s="190" t="str">
        <f>IFERROR(VLOOKUP($V436,CAPTURE_SITE_INFO!$B$3:$U$501,12,FALSE),"")</f>
        <v/>
      </c>
      <c r="AH436" s="1" t="str">
        <f>IFERROR(VLOOKUP($V436,CAPTURE_SITE_INFO!$B$3:$U$501,13,FALSE),"")</f>
        <v/>
      </c>
      <c r="AI436" s="1" t="str">
        <f>IFERROR(VLOOKUP($V436,CAPTURE_SITE_INFO!$B$3:$U$501,14,FALSE),"")</f>
        <v/>
      </c>
      <c r="AJ436" s="1" t="str">
        <f>IFERROR(VLOOKUP($V436,CAPTURE_SITE_INFO!$B$3:$U$501,15,FALSE),"")</f>
        <v/>
      </c>
      <c r="AK436" s="1" t="str">
        <f>IFERROR(VLOOKUP($V436,CAPTURE_SITE_INFO!$B$3:$U$501,16,FALSE),"")</f>
        <v/>
      </c>
      <c r="AL436" s="1" t="str">
        <f>IFERROR(VLOOKUP($V436,CAPTURE_SITE_INFO!$B$3:$U$501,17,FALSE),"")</f>
        <v/>
      </c>
      <c r="AM436" s="1" t="str">
        <f>IFERROR(VLOOKUP($V436,CAPTURE_SITE_INFO!$B$3:$U$501,18,FALSE),"")</f>
        <v/>
      </c>
      <c r="AN436" s="1" t="str">
        <f>IFERROR(VLOOKUP($V436,CAPTURE_SITE_INFO!$B$3:$U$501,19,FALSE),"")</f>
        <v/>
      </c>
      <c r="AO436" s="1" t="str">
        <f>IFERROR(VLOOKUP($V436,CAPTURE_SITE_INFO!$B$3:$U$501,20,FALSE),"")</f>
        <v/>
      </c>
      <c r="AP436" s="1" t="str">
        <f>IFERROR(VLOOKUP($V436,CAPTURE_SITE_INFO!$B$3:$V$501,21,FALSE),"")</f>
        <v/>
      </c>
    </row>
    <row r="437" spans="1:42" x14ac:dyDescent="0.25">
      <c r="A437" s="1" t="str">
        <f t="shared" si="12"/>
        <v/>
      </c>
      <c r="B437" s="1" t="str">
        <f>IF(CAPTURE_DATA!O438="NOBATS___","NOBATS",IF(CAPTURE_DATA!O438="___","",CAPTURE_DATA!O438))</f>
        <v/>
      </c>
      <c r="C437" s="1" t="str">
        <f t="shared" si="13"/>
        <v/>
      </c>
      <c r="D437" s="1" t="str">
        <f>IF(CAPTURE_DATA!Q438 = 0,"",CAPTURE_DATA!Q438)</f>
        <v/>
      </c>
      <c r="E437" s="1" t="str">
        <f>IF(CAPTURE_DATA!R438 = 0,"",CAPTURE_DATA!R438)</f>
        <v/>
      </c>
      <c r="F437" s="1" t="str">
        <f>IF(CAPTURE_DATA!S438 = 0,"",CAPTURE_DATA!S438)</f>
        <v/>
      </c>
      <c r="G437" s="1" t="str">
        <f>IF(CAPTURE_DATA!T438=0,"",CAPTURE_DATA!T438)</f>
        <v/>
      </c>
      <c r="H437" s="1" t="str">
        <f>IF(CAPTURE_DATA!U438=0,"",CAPTURE_DATA!U438)</f>
        <v/>
      </c>
      <c r="I437" s="1" t="str">
        <f>IF(CAPTURE_DATA!V438=0,"",CAPTURE_DATA!V438)</f>
        <v/>
      </c>
      <c r="J437" s="1" t="str">
        <f>IF(CAPTURE_DATA!W438=0,"",CAPTURE_DATA!W438)</f>
        <v/>
      </c>
      <c r="K437" s="1" t="str">
        <f>IF(CAPTURE_DATA!X438="","",CAPTURE_DATA!X438)</f>
        <v/>
      </c>
      <c r="L437" s="1" t="str">
        <f>IF(CAPTURE_DATA!Y438="","",CAPTURE_DATA!Y438)</f>
        <v/>
      </c>
      <c r="M437" s="1" t="str">
        <f>IF(CAPTURE_DATA!Z438="","",CAPTURE_DATA!Z438)</f>
        <v/>
      </c>
      <c r="N437" s="1" t="str">
        <f>IF(CAPTURE_DATA!AA438=0,"",CAPTURE_DATA!AA438)</f>
        <v/>
      </c>
      <c r="O437" s="1" t="str">
        <f>IF(CAPTURE_DATA!AB438=0,"",CAPTURE_DATA!AB438)</f>
        <v/>
      </c>
      <c r="P437" s="1" t="str">
        <f>IF(CAPTURE_DATA!AC438="-","",CAPTURE_DATA!AC438)</f>
        <v/>
      </c>
      <c r="Q437" s="1" t="str">
        <f>IF(CAPTURE_DATA!AD438=0,"",CAPTURE_DATA!AD438)</f>
        <v/>
      </c>
      <c r="R437" s="1" t="str">
        <f>IF(CAPTURE_DATA!AE438=0,"",CAPTURE_DATA!AE438)</f>
        <v/>
      </c>
      <c r="S437" s="1" t="str">
        <f>IF(CAPTURE_DATA!AF438=0,"",CAPTURE_DATA!AF438)</f>
        <v/>
      </c>
      <c r="T437" s="16" t="str">
        <f>IF(B437="","",IF(B437="NBAT","",CAPTURE_DATA!A438))</f>
        <v/>
      </c>
      <c r="U437" s="1" t="str">
        <f>IF(CAPTURE_DATA!AG438=0,"",CAPTURE_DATA!AG438)</f>
        <v/>
      </c>
      <c r="V437" s="1" t="str">
        <f>IF(CAPTURE_DATA!AH438=0,"",CAPTURE_DATA!AH438)</f>
        <v/>
      </c>
      <c r="W437" s="1" t="str">
        <f>IFERROR(VLOOKUP(V437,CAPTURE_SITE_INFO!$B$3:$U$501,2,FALSE),"")</f>
        <v/>
      </c>
      <c r="X437" s="1" t="str">
        <f>IFERROR(VLOOKUP($V437,CAPTURE_SITE_INFO!$B$3:$U$501,3,FALSE),"")</f>
        <v/>
      </c>
      <c r="Y437" s="189" t="str">
        <f>IFERROR(VLOOKUP($V437,CAPTURE_SITE_INFO!$B$3:$U$501,4,FALSE),"")</f>
        <v/>
      </c>
      <c r="Z437" s="1" t="str">
        <f>IFERROR(VLOOKUP($V437,CAPTURE_SITE_INFO!$B$3:$U$501,5,FALSE),"")</f>
        <v/>
      </c>
      <c r="AA437" s="1" t="str">
        <f>IFERROR(VLOOKUP($V437,CAPTURE_SITE_INFO!$B$3:$U$501,6,FALSE),"")</f>
        <v/>
      </c>
      <c r="AB437" s="1" t="str">
        <f>IFERROR(VLOOKUP($V437,CAPTURE_SITE_INFO!$B$3:$U$501,7,FALSE),"")</f>
        <v/>
      </c>
      <c r="AC437" s="1" t="str">
        <f>IFERROR(VLOOKUP($V437,CAPTURE_SITE_INFO!$B$3:$U$501,8,FALSE),"")</f>
        <v/>
      </c>
      <c r="AD437" s="16" t="str">
        <f>IFERROR(VLOOKUP($V437,CAPTURE_SITE_INFO!$B$3:$U$501,9,FALSE),"")</f>
        <v/>
      </c>
      <c r="AE437" s="16" t="str">
        <f>IFERROR(VLOOKUP($V437,CAPTURE_SITE_INFO!$B$3:$U$501,10,FALSE),"")</f>
        <v/>
      </c>
      <c r="AF437" s="190" t="str">
        <f>IFERROR(VLOOKUP($V437,CAPTURE_SITE_INFO!$B$3:$U$501,11,FALSE),"")</f>
        <v/>
      </c>
      <c r="AG437" s="190" t="str">
        <f>IFERROR(VLOOKUP($V437,CAPTURE_SITE_INFO!$B$3:$U$501,12,FALSE),"")</f>
        <v/>
      </c>
      <c r="AH437" s="1" t="str">
        <f>IFERROR(VLOOKUP($V437,CAPTURE_SITE_INFO!$B$3:$U$501,13,FALSE),"")</f>
        <v/>
      </c>
      <c r="AI437" s="1" t="str">
        <f>IFERROR(VLOOKUP($V437,CAPTURE_SITE_INFO!$B$3:$U$501,14,FALSE),"")</f>
        <v/>
      </c>
      <c r="AJ437" s="1" t="str">
        <f>IFERROR(VLOOKUP($V437,CAPTURE_SITE_INFO!$B$3:$U$501,15,FALSE),"")</f>
        <v/>
      </c>
      <c r="AK437" s="1" t="str">
        <f>IFERROR(VLOOKUP($V437,CAPTURE_SITE_INFO!$B$3:$U$501,16,FALSE),"")</f>
        <v/>
      </c>
      <c r="AL437" s="1" t="str">
        <f>IFERROR(VLOOKUP($V437,CAPTURE_SITE_INFO!$B$3:$U$501,17,FALSE),"")</f>
        <v/>
      </c>
      <c r="AM437" s="1" t="str">
        <f>IFERROR(VLOOKUP($V437,CAPTURE_SITE_INFO!$B$3:$U$501,18,FALSE),"")</f>
        <v/>
      </c>
      <c r="AN437" s="1" t="str">
        <f>IFERROR(VLOOKUP($V437,CAPTURE_SITE_INFO!$B$3:$U$501,19,FALSE),"")</f>
        <v/>
      </c>
      <c r="AO437" s="1" t="str">
        <f>IFERROR(VLOOKUP($V437,CAPTURE_SITE_INFO!$B$3:$U$501,20,FALSE),"")</f>
        <v/>
      </c>
      <c r="AP437" s="1" t="str">
        <f>IFERROR(VLOOKUP($V437,CAPTURE_SITE_INFO!$B$3:$V$501,21,FALSE),"")</f>
        <v/>
      </c>
    </row>
    <row r="438" spans="1:42" x14ac:dyDescent="0.25">
      <c r="A438" s="1" t="str">
        <f t="shared" si="12"/>
        <v/>
      </c>
      <c r="B438" s="1" t="str">
        <f>IF(CAPTURE_DATA!O439="NOBATS___","NOBATS",IF(CAPTURE_DATA!O439="___","",CAPTURE_DATA!O439))</f>
        <v/>
      </c>
      <c r="C438" s="1" t="str">
        <f t="shared" si="13"/>
        <v/>
      </c>
      <c r="D438" s="1" t="str">
        <f>IF(CAPTURE_DATA!Q439 = 0,"",CAPTURE_DATA!Q439)</f>
        <v/>
      </c>
      <c r="E438" s="1" t="str">
        <f>IF(CAPTURE_DATA!R439 = 0,"",CAPTURE_DATA!R439)</f>
        <v/>
      </c>
      <c r="F438" s="1" t="str">
        <f>IF(CAPTURE_DATA!S439 = 0,"",CAPTURE_DATA!S439)</f>
        <v/>
      </c>
      <c r="G438" s="1" t="str">
        <f>IF(CAPTURE_DATA!T439=0,"",CAPTURE_DATA!T439)</f>
        <v/>
      </c>
      <c r="H438" s="1" t="str">
        <f>IF(CAPTURE_DATA!U439=0,"",CAPTURE_DATA!U439)</f>
        <v/>
      </c>
      <c r="I438" s="1" t="str">
        <f>IF(CAPTURE_DATA!V439=0,"",CAPTURE_DATA!V439)</f>
        <v/>
      </c>
      <c r="J438" s="1" t="str">
        <f>IF(CAPTURE_DATA!W439=0,"",CAPTURE_DATA!W439)</f>
        <v/>
      </c>
      <c r="K438" s="1" t="str">
        <f>IF(CAPTURE_DATA!X439="","",CAPTURE_DATA!X439)</f>
        <v/>
      </c>
      <c r="L438" s="1" t="str">
        <f>IF(CAPTURE_DATA!Y439="","",CAPTURE_DATA!Y439)</f>
        <v/>
      </c>
      <c r="M438" s="1" t="str">
        <f>IF(CAPTURE_DATA!Z439="","",CAPTURE_DATA!Z439)</f>
        <v/>
      </c>
      <c r="N438" s="1" t="str">
        <f>IF(CAPTURE_DATA!AA439=0,"",CAPTURE_DATA!AA439)</f>
        <v/>
      </c>
      <c r="O438" s="1" t="str">
        <f>IF(CAPTURE_DATA!AB439=0,"",CAPTURE_DATA!AB439)</f>
        <v/>
      </c>
      <c r="P438" s="1" t="str">
        <f>IF(CAPTURE_DATA!AC439="-","",CAPTURE_DATA!AC439)</f>
        <v/>
      </c>
      <c r="Q438" s="1" t="str">
        <f>IF(CAPTURE_DATA!AD439=0,"",CAPTURE_DATA!AD439)</f>
        <v/>
      </c>
      <c r="R438" s="1" t="str">
        <f>IF(CAPTURE_DATA!AE439=0,"",CAPTURE_DATA!AE439)</f>
        <v/>
      </c>
      <c r="S438" s="1" t="str">
        <f>IF(CAPTURE_DATA!AF439=0,"",CAPTURE_DATA!AF439)</f>
        <v/>
      </c>
      <c r="T438" s="16" t="str">
        <f>IF(B438="","",IF(B438="NBAT","",CAPTURE_DATA!A439))</f>
        <v/>
      </c>
      <c r="U438" s="1" t="str">
        <f>IF(CAPTURE_DATA!AG439=0,"",CAPTURE_DATA!AG439)</f>
        <v/>
      </c>
      <c r="V438" s="1" t="str">
        <f>IF(CAPTURE_DATA!AH439=0,"",CAPTURE_DATA!AH439)</f>
        <v/>
      </c>
      <c r="W438" s="1" t="str">
        <f>IFERROR(VLOOKUP(V438,CAPTURE_SITE_INFO!$B$3:$U$501,2,FALSE),"")</f>
        <v/>
      </c>
      <c r="X438" s="1" t="str">
        <f>IFERROR(VLOOKUP($V438,CAPTURE_SITE_INFO!$B$3:$U$501,3,FALSE),"")</f>
        <v/>
      </c>
      <c r="Y438" s="189" t="str">
        <f>IFERROR(VLOOKUP($V438,CAPTURE_SITE_INFO!$B$3:$U$501,4,FALSE),"")</f>
        <v/>
      </c>
      <c r="Z438" s="1" t="str">
        <f>IFERROR(VLOOKUP($V438,CAPTURE_SITE_INFO!$B$3:$U$501,5,FALSE),"")</f>
        <v/>
      </c>
      <c r="AA438" s="1" t="str">
        <f>IFERROR(VLOOKUP($V438,CAPTURE_SITE_INFO!$B$3:$U$501,6,FALSE),"")</f>
        <v/>
      </c>
      <c r="AB438" s="1" t="str">
        <f>IFERROR(VLOOKUP($V438,CAPTURE_SITE_INFO!$B$3:$U$501,7,FALSE),"")</f>
        <v/>
      </c>
      <c r="AC438" s="1" t="str">
        <f>IFERROR(VLOOKUP($V438,CAPTURE_SITE_INFO!$B$3:$U$501,8,FALSE),"")</f>
        <v/>
      </c>
      <c r="AD438" s="16" t="str">
        <f>IFERROR(VLOOKUP($V438,CAPTURE_SITE_INFO!$B$3:$U$501,9,FALSE),"")</f>
        <v/>
      </c>
      <c r="AE438" s="16" t="str">
        <f>IFERROR(VLOOKUP($V438,CAPTURE_SITE_INFO!$B$3:$U$501,10,FALSE),"")</f>
        <v/>
      </c>
      <c r="AF438" s="190" t="str">
        <f>IFERROR(VLOOKUP($V438,CAPTURE_SITE_INFO!$B$3:$U$501,11,FALSE),"")</f>
        <v/>
      </c>
      <c r="AG438" s="190" t="str">
        <f>IFERROR(VLOOKUP($V438,CAPTURE_SITE_INFO!$B$3:$U$501,12,FALSE),"")</f>
        <v/>
      </c>
      <c r="AH438" s="1" t="str">
        <f>IFERROR(VLOOKUP($V438,CAPTURE_SITE_INFO!$B$3:$U$501,13,FALSE),"")</f>
        <v/>
      </c>
      <c r="AI438" s="1" t="str">
        <f>IFERROR(VLOOKUP($V438,CAPTURE_SITE_INFO!$B$3:$U$501,14,FALSE),"")</f>
        <v/>
      </c>
      <c r="AJ438" s="1" t="str">
        <f>IFERROR(VLOOKUP($V438,CAPTURE_SITE_INFO!$B$3:$U$501,15,FALSE),"")</f>
        <v/>
      </c>
      <c r="AK438" s="1" t="str">
        <f>IFERROR(VLOOKUP($V438,CAPTURE_SITE_INFO!$B$3:$U$501,16,FALSE),"")</f>
        <v/>
      </c>
      <c r="AL438" s="1" t="str">
        <f>IFERROR(VLOOKUP($V438,CAPTURE_SITE_INFO!$B$3:$U$501,17,FALSE),"")</f>
        <v/>
      </c>
      <c r="AM438" s="1" t="str">
        <f>IFERROR(VLOOKUP($V438,CAPTURE_SITE_INFO!$B$3:$U$501,18,FALSE),"")</f>
        <v/>
      </c>
      <c r="AN438" s="1" t="str">
        <f>IFERROR(VLOOKUP($V438,CAPTURE_SITE_INFO!$B$3:$U$501,19,FALSE),"")</f>
        <v/>
      </c>
      <c r="AO438" s="1" t="str">
        <f>IFERROR(VLOOKUP($V438,CAPTURE_SITE_INFO!$B$3:$U$501,20,FALSE),"")</f>
        <v/>
      </c>
      <c r="AP438" s="1" t="str">
        <f>IFERROR(VLOOKUP($V438,CAPTURE_SITE_INFO!$B$3:$V$501,21,FALSE),"")</f>
        <v/>
      </c>
    </row>
    <row r="439" spans="1:42" x14ac:dyDescent="0.25">
      <c r="A439" s="1" t="str">
        <f t="shared" si="12"/>
        <v/>
      </c>
      <c r="B439" s="1" t="str">
        <f>IF(CAPTURE_DATA!O440="NOBATS___","NOBATS",IF(CAPTURE_DATA!O440="___","",CAPTURE_DATA!O440))</f>
        <v/>
      </c>
      <c r="C439" s="1" t="str">
        <f t="shared" si="13"/>
        <v/>
      </c>
      <c r="D439" s="1" t="str">
        <f>IF(CAPTURE_DATA!Q440 = 0,"",CAPTURE_DATA!Q440)</f>
        <v/>
      </c>
      <c r="E439" s="1" t="str">
        <f>IF(CAPTURE_DATA!R440 = 0,"",CAPTURE_DATA!R440)</f>
        <v/>
      </c>
      <c r="F439" s="1" t="str">
        <f>IF(CAPTURE_DATA!S440 = 0,"",CAPTURE_DATA!S440)</f>
        <v/>
      </c>
      <c r="G439" s="1" t="str">
        <f>IF(CAPTURE_DATA!T440=0,"",CAPTURE_DATA!T440)</f>
        <v/>
      </c>
      <c r="H439" s="1" t="str">
        <f>IF(CAPTURE_DATA!U440=0,"",CAPTURE_DATA!U440)</f>
        <v/>
      </c>
      <c r="I439" s="1" t="str">
        <f>IF(CAPTURE_DATA!V440=0,"",CAPTURE_DATA!V440)</f>
        <v/>
      </c>
      <c r="J439" s="1" t="str">
        <f>IF(CAPTURE_DATA!W440=0,"",CAPTURE_DATA!W440)</f>
        <v/>
      </c>
      <c r="K439" s="1" t="str">
        <f>IF(CAPTURE_DATA!X440="","",CAPTURE_DATA!X440)</f>
        <v/>
      </c>
      <c r="L439" s="1" t="str">
        <f>IF(CAPTURE_DATA!Y440="","",CAPTURE_DATA!Y440)</f>
        <v/>
      </c>
      <c r="M439" s="1" t="str">
        <f>IF(CAPTURE_DATA!Z440="","",CAPTURE_DATA!Z440)</f>
        <v/>
      </c>
      <c r="N439" s="1" t="str">
        <f>IF(CAPTURE_DATA!AA440=0,"",CAPTURE_DATA!AA440)</f>
        <v/>
      </c>
      <c r="O439" s="1" t="str">
        <f>IF(CAPTURE_DATA!AB440=0,"",CAPTURE_DATA!AB440)</f>
        <v/>
      </c>
      <c r="P439" s="1" t="str">
        <f>IF(CAPTURE_DATA!AC440="-","",CAPTURE_DATA!AC440)</f>
        <v/>
      </c>
      <c r="Q439" s="1" t="str">
        <f>IF(CAPTURE_DATA!AD440=0,"",CAPTURE_DATA!AD440)</f>
        <v/>
      </c>
      <c r="R439" s="1" t="str">
        <f>IF(CAPTURE_DATA!AE440=0,"",CAPTURE_DATA!AE440)</f>
        <v/>
      </c>
      <c r="S439" s="1" t="str">
        <f>IF(CAPTURE_DATA!AF440=0,"",CAPTURE_DATA!AF440)</f>
        <v/>
      </c>
      <c r="T439" s="16" t="str">
        <f>IF(B439="","",IF(B439="NBAT","",CAPTURE_DATA!A440))</f>
        <v/>
      </c>
      <c r="U439" s="1" t="str">
        <f>IF(CAPTURE_DATA!AG440=0,"",CAPTURE_DATA!AG440)</f>
        <v/>
      </c>
      <c r="V439" s="1" t="str">
        <f>IF(CAPTURE_DATA!AH440=0,"",CAPTURE_DATA!AH440)</f>
        <v/>
      </c>
      <c r="W439" s="1" t="str">
        <f>IFERROR(VLOOKUP(V439,CAPTURE_SITE_INFO!$B$3:$U$501,2,FALSE),"")</f>
        <v/>
      </c>
      <c r="X439" s="1" t="str">
        <f>IFERROR(VLOOKUP($V439,CAPTURE_SITE_INFO!$B$3:$U$501,3,FALSE),"")</f>
        <v/>
      </c>
      <c r="Y439" s="189" t="str">
        <f>IFERROR(VLOOKUP($V439,CAPTURE_SITE_INFO!$B$3:$U$501,4,FALSE),"")</f>
        <v/>
      </c>
      <c r="Z439" s="1" t="str">
        <f>IFERROR(VLOOKUP($V439,CAPTURE_SITE_INFO!$B$3:$U$501,5,FALSE),"")</f>
        <v/>
      </c>
      <c r="AA439" s="1" t="str">
        <f>IFERROR(VLOOKUP($V439,CAPTURE_SITE_INFO!$B$3:$U$501,6,FALSE),"")</f>
        <v/>
      </c>
      <c r="AB439" s="1" t="str">
        <f>IFERROR(VLOOKUP($V439,CAPTURE_SITE_INFO!$B$3:$U$501,7,FALSE),"")</f>
        <v/>
      </c>
      <c r="AC439" s="1" t="str">
        <f>IFERROR(VLOOKUP($V439,CAPTURE_SITE_INFO!$B$3:$U$501,8,FALSE),"")</f>
        <v/>
      </c>
      <c r="AD439" s="16" t="str">
        <f>IFERROR(VLOOKUP($V439,CAPTURE_SITE_INFO!$B$3:$U$501,9,FALSE),"")</f>
        <v/>
      </c>
      <c r="AE439" s="16" t="str">
        <f>IFERROR(VLOOKUP($V439,CAPTURE_SITE_INFO!$B$3:$U$501,10,FALSE),"")</f>
        <v/>
      </c>
      <c r="AF439" s="190" t="str">
        <f>IFERROR(VLOOKUP($V439,CAPTURE_SITE_INFO!$B$3:$U$501,11,FALSE),"")</f>
        <v/>
      </c>
      <c r="AG439" s="190" t="str">
        <f>IFERROR(VLOOKUP($V439,CAPTURE_SITE_INFO!$B$3:$U$501,12,FALSE),"")</f>
        <v/>
      </c>
      <c r="AH439" s="1" t="str">
        <f>IFERROR(VLOOKUP($V439,CAPTURE_SITE_INFO!$B$3:$U$501,13,FALSE),"")</f>
        <v/>
      </c>
      <c r="AI439" s="1" t="str">
        <f>IFERROR(VLOOKUP($V439,CAPTURE_SITE_INFO!$B$3:$U$501,14,FALSE),"")</f>
        <v/>
      </c>
      <c r="AJ439" s="1" t="str">
        <f>IFERROR(VLOOKUP($V439,CAPTURE_SITE_INFO!$B$3:$U$501,15,FALSE),"")</f>
        <v/>
      </c>
      <c r="AK439" s="1" t="str">
        <f>IFERROR(VLOOKUP($V439,CAPTURE_SITE_INFO!$B$3:$U$501,16,FALSE),"")</f>
        <v/>
      </c>
      <c r="AL439" s="1" t="str">
        <f>IFERROR(VLOOKUP($V439,CAPTURE_SITE_INFO!$B$3:$U$501,17,FALSE),"")</f>
        <v/>
      </c>
      <c r="AM439" s="1" t="str">
        <f>IFERROR(VLOOKUP($V439,CAPTURE_SITE_INFO!$B$3:$U$501,18,FALSE),"")</f>
        <v/>
      </c>
      <c r="AN439" s="1" t="str">
        <f>IFERROR(VLOOKUP($V439,CAPTURE_SITE_INFO!$B$3:$U$501,19,FALSE),"")</f>
        <v/>
      </c>
      <c r="AO439" s="1" t="str">
        <f>IFERROR(VLOOKUP($V439,CAPTURE_SITE_INFO!$B$3:$U$501,20,FALSE),"")</f>
        <v/>
      </c>
      <c r="AP439" s="1" t="str">
        <f>IFERROR(VLOOKUP($V439,CAPTURE_SITE_INFO!$B$3:$V$501,21,FALSE),"")</f>
        <v/>
      </c>
    </row>
    <row r="440" spans="1:42" x14ac:dyDescent="0.25">
      <c r="A440" s="1" t="str">
        <f t="shared" si="12"/>
        <v/>
      </c>
      <c r="B440" s="1" t="str">
        <f>IF(CAPTURE_DATA!O441="NOBATS___","NOBATS",IF(CAPTURE_DATA!O441="___","",CAPTURE_DATA!O441))</f>
        <v/>
      </c>
      <c r="C440" s="1" t="str">
        <f t="shared" si="13"/>
        <v/>
      </c>
      <c r="D440" s="1" t="str">
        <f>IF(CAPTURE_DATA!Q441 = 0,"",CAPTURE_DATA!Q441)</f>
        <v/>
      </c>
      <c r="E440" s="1" t="str">
        <f>IF(CAPTURE_DATA!R441 = 0,"",CAPTURE_DATA!R441)</f>
        <v/>
      </c>
      <c r="F440" s="1" t="str">
        <f>IF(CAPTURE_DATA!S441 = 0,"",CAPTURE_DATA!S441)</f>
        <v/>
      </c>
      <c r="G440" s="1" t="str">
        <f>IF(CAPTURE_DATA!T441=0,"",CAPTURE_DATA!T441)</f>
        <v/>
      </c>
      <c r="H440" s="1" t="str">
        <f>IF(CAPTURE_DATA!U441=0,"",CAPTURE_DATA!U441)</f>
        <v/>
      </c>
      <c r="I440" s="1" t="str">
        <f>IF(CAPTURE_DATA!V441=0,"",CAPTURE_DATA!V441)</f>
        <v/>
      </c>
      <c r="J440" s="1" t="str">
        <f>IF(CAPTURE_DATA!W441=0,"",CAPTURE_DATA!W441)</f>
        <v/>
      </c>
      <c r="K440" s="1" t="str">
        <f>IF(CAPTURE_DATA!X441="","",CAPTURE_DATA!X441)</f>
        <v/>
      </c>
      <c r="L440" s="1" t="str">
        <f>IF(CAPTURE_DATA!Y441="","",CAPTURE_DATA!Y441)</f>
        <v/>
      </c>
      <c r="M440" s="1" t="str">
        <f>IF(CAPTURE_DATA!Z441="","",CAPTURE_DATA!Z441)</f>
        <v/>
      </c>
      <c r="N440" s="1" t="str">
        <f>IF(CAPTURE_DATA!AA441=0,"",CAPTURE_DATA!AA441)</f>
        <v/>
      </c>
      <c r="O440" s="1" t="str">
        <f>IF(CAPTURE_DATA!AB441=0,"",CAPTURE_DATA!AB441)</f>
        <v/>
      </c>
      <c r="P440" s="1" t="str">
        <f>IF(CAPTURE_DATA!AC441="-","",CAPTURE_DATA!AC441)</f>
        <v/>
      </c>
      <c r="Q440" s="1" t="str">
        <f>IF(CAPTURE_DATA!AD441=0,"",CAPTURE_DATA!AD441)</f>
        <v/>
      </c>
      <c r="R440" s="1" t="str">
        <f>IF(CAPTURE_DATA!AE441=0,"",CAPTURE_DATA!AE441)</f>
        <v/>
      </c>
      <c r="S440" s="1" t="str">
        <f>IF(CAPTURE_DATA!AF441=0,"",CAPTURE_DATA!AF441)</f>
        <v/>
      </c>
      <c r="T440" s="16" t="str">
        <f>IF(B440="","",IF(B440="NBAT","",CAPTURE_DATA!A441))</f>
        <v/>
      </c>
      <c r="U440" s="1" t="str">
        <f>IF(CAPTURE_DATA!AG441=0,"",CAPTURE_DATA!AG441)</f>
        <v/>
      </c>
      <c r="V440" s="1" t="str">
        <f>IF(CAPTURE_DATA!AH441=0,"",CAPTURE_DATA!AH441)</f>
        <v/>
      </c>
      <c r="W440" s="1" t="str">
        <f>IFERROR(VLOOKUP(V440,CAPTURE_SITE_INFO!$B$3:$U$501,2,FALSE),"")</f>
        <v/>
      </c>
      <c r="X440" s="1" t="str">
        <f>IFERROR(VLOOKUP($V440,CAPTURE_SITE_INFO!$B$3:$U$501,3,FALSE),"")</f>
        <v/>
      </c>
      <c r="Y440" s="189" t="str">
        <f>IFERROR(VLOOKUP($V440,CAPTURE_SITE_INFO!$B$3:$U$501,4,FALSE),"")</f>
        <v/>
      </c>
      <c r="Z440" s="1" t="str">
        <f>IFERROR(VLOOKUP($V440,CAPTURE_SITE_INFO!$B$3:$U$501,5,FALSE),"")</f>
        <v/>
      </c>
      <c r="AA440" s="1" t="str">
        <f>IFERROR(VLOOKUP($V440,CAPTURE_SITE_INFO!$B$3:$U$501,6,FALSE),"")</f>
        <v/>
      </c>
      <c r="AB440" s="1" t="str">
        <f>IFERROR(VLOOKUP($V440,CAPTURE_SITE_INFO!$B$3:$U$501,7,FALSE),"")</f>
        <v/>
      </c>
      <c r="AC440" s="1" t="str">
        <f>IFERROR(VLOOKUP($V440,CAPTURE_SITE_INFO!$B$3:$U$501,8,FALSE),"")</f>
        <v/>
      </c>
      <c r="AD440" s="16" t="str">
        <f>IFERROR(VLOOKUP($V440,CAPTURE_SITE_INFO!$B$3:$U$501,9,FALSE),"")</f>
        <v/>
      </c>
      <c r="AE440" s="16" t="str">
        <f>IFERROR(VLOOKUP($V440,CAPTURE_SITE_INFO!$B$3:$U$501,10,FALSE),"")</f>
        <v/>
      </c>
      <c r="AF440" s="190" t="str">
        <f>IFERROR(VLOOKUP($V440,CAPTURE_SITE_INFO!$B$3:$U$501,11,FALSE),"")</f>
        <v/>
      </c>
      <c r="AG440" s="190" t="str">
        <f>IFERROR(VLOOKUP($V440,CAPTURE_SITE_INFO!$B$3:$U$501,12,FALSE),"")</f>
        <v/>
      </c>
      <c r="AH440" s="1" t="str">
        <f>IFERROR(VLOOKUP($V440,CAPTURE_SITE_INFO!$B$3:$U$501,13,FALSE),"")</f>
        <v/>
      </c>
      <c r="AI440" s="1" t="str">
        <f>IFERROR(VLOOKUP($V440,CAPTURE_SITE_INFO!$B$3:$U$501,14,FALSE),"")</f>
        <v/>
      </c>
      <c r="AJ440" s="1" t="str">
        <f>IFERROR(VLOOKUP($V440,CAPTURE_SITE_INFO!$B$3:$U$501,15,FALSE),"")</f>
        <v/>
      </c>
      <c r="AK440" s="1" t="str">
        <f>IFERROR(VLOOKUP($V440,CAPTURE_SITE_INFO!$B$3:$U$501,16,FALSE),"")</f>
        <v/>
      </c>
      <c r="AL440" s="1" t="str">
        <f>IFERROR(VLOOKUP($V440,CAPTURE_SITE_INFO!$B$3:$U$501,17,FALSE),"")</f>
        <v/>
      </c>
      <c r="AM440" s="1" t="str">
        <f>IFERROR(VLOOKUP($V440,CAPTURE_SITE_INFO!$B$3:$U$501,18,FALSE),"")</f>
        <v/>
      </c>
      <c r="AN440" s="1" t="str">
        <f>IFERROR(VLOOKUP($V440,CAPTURE_SITE_INFO!$B$3:$U$501,19,FALSE),"")</f>
        <v/>
      </c>
      <c r="AO440" s="1" t="str">
        <f>IFERROR(VLOOKUP($V440,CAPTURE_SITE_INFO!$B$3:$U$501,20,FALSE),"")</f>
        <v/>
      </c>
      <c r="AP440" s="1" t="str">
        <f>IFERROR(VLOOKUP($V440,CAPTURE_SITE_INFO!$B$3:$V$501,21,FALSE),"")</f>
        <v/>
      </c>
    </row>
    <row r="441" spans="1:42" x14ac:dyDescent="0.25">
      <c r="A441" s="1" t="str">
        <f t="shared" si="12"/>
        <v/>
      </c>
      <c r="B441" s="1" t="str">
        <f>IF(CAPTURE_DATA!O442="NOBATS___","NOBATS",IF(CAPTURE_DATA!O442="___","",CAPTURE_DATA!O442))</f>
        <v/>
      </c>
      <c r="C441" s="1" t="str">
        <f t="shared" si="13"/>
        <v/>
      </c>
      <c r="D441" s="1" t="str">
        <f>IF(CAPTURE_DATA!Q442 = 0,"",CAPTURE_DATA!Q442)</f>
        <v/>
      </c>
      <c r="E441" s="1" t="str">
        <f>IF(CAPTURE_DATA!R442 = 0,"",CAPTURE_DATA!R442)</f>
        <v/>
      </c>
      <c r="F441" s="1" t="str">
        <f>IF(CAPTURE_DATA!S442 = 0,"",CAPTURE_DATA!S442)</f>
        <v/>
      </c>
      <c r="G441" s="1" t="str">
        <f>IF(CAPTURE_DATA!T442=0,"",CAPTURE_DATA!T442)</f>
        <v/>
      </c>
      <c r="H441" s="1" t="str">
        <f>IF(CAPTURE_DATA!U442=0,"",CAPTURE_DATA!U442)</f>
        <v/>
      </c>
      <c r="I441" s="1" t="str">
        <f>IF(CAPTURE_DATA!V442=0,"",CAPTURE_DATA!V442)</f>
        <v/>
      </c>
      <c r="J441" s="1" t="str">
        <f>IF(CAPTURE_DATA!W442=0,"",CAPTURE_DATA!W442)</f>
        <v/>
      </c>
      <c r="K441" s="1" t="str">
        <f>IF(CAPTURE_DATA!X442="","",CAPTURE_DATA!X442)</f>
        <v/>
      </c>
      <c r="L441" s="1" t="str">
        <f>IF(CAPTURE_DATA!Y442="","",CAPTURE_DATA!Y442)</f>
        <v/>
      </c>
      <c r="M441" s="1" t="str">
        <f>IF(CAPTURE_DATA!Z442="","",CAPTURE_DATA!Z442)</f>
        <v/>
      </c>
      <c r="N441" s="1" t="str">
        <f>IF(CAPTURE_DATA!AA442=0,"",CAPTURE_DATA!AA442)</f>
        <v/>
      </c>
      <c r="O441" s="1" t="str">
        <f>IF(CAPTURE_DATA!AB442=0,"",CAPTURE_DATA!AB442)</f>
        <v/>
      </c>
      <c r="P441" s="1" t="str">
        <f>IF(CAPTURE_DATA!AC442="-","",CAPTURE_DATA!AC442)</f>
        <v/>
      </c>
      <c r="Q441" s="1" t="str">
        <f>IF(CAPTURE_DATA!AD442=0,"",CAPTURE_DATA!AD442)</f>
        <v/>
      </c>
      <c r="R441" s="1" t="str">
        <f>IF(CAPTURE_DATA!AE442=0,"",CAPTURE_DATA!AE442)</f>
        <v/>
      </c>
      <c r="S441" s="1" t="str">
        <f>IF(CAPTURE_DATA!AF442=0,"",CAPTURE_DATA!AF442)</f>
        <v/>
      </c>
      <c r="T441" s="16" t="str">
        <f>IF(B441="","",IF(B441="NBAT","",CAPTURE_DATA!A442))</f>
        <v/>
      </c>
      <c r="U441" s="1" t="str">
        <f>IF(CAPTURE_DATA!AG442=0,"",CAPTURE_DATA!AG442)</f>
        <v/>
      </c>
      <c r="V441" s="1" t="str">
        <f>IF(CAPTURE_DATA!AH442=0,"",CAPTURE_DATA!AH442)</f>
        <v/>
      </c>
      <c r="W441" s="1" t="str">
        <f>IFERROR(VLOOKUP(V441,CAPTURE_SITE_INFO!$B$3:$U$501,2,FALSE),"")</f>
        <v/>
      </c>
      <c r="X441" s="1" t="str">
        <f>IFERROR(VLOOKUP($V441,CAPTURE_SITE_INFO!$B$3:$U$501,3,FALSE),"")</f>
        <v/>
      </c>
      <c r="Y441" s="189" t="str">
        <f>IFERROR(VLOOKUP($V441,CAPTURE_SITE_INFO!$B$3:$U$501,4,FALSE),"")</f>
        <v/>
      </c>
      <c r="Z441" s="1" t="str">
        <f>IFERROR(VLOOKUP($V441,CAPTURE_SITE_INFO!$B$3:$U$501,5,FALSE),"")</f>
        <v/>
      </c>
      <c r="AA441" s="1" t="str">
        <f>IFERROR(VLOOKUP($V441,CAPTURE_SITE_INFO!$B$3:$U$501,6,FALSE),"")</f>
        <v/>
      </c>
      <c r="AB441" s="1" t="str">
        <f>IFERROR(VLOOKUP($V441,CAPTURE_SITE_INFO!$B$3:$U$501,7,FALSE),"")</f>
        <v/>
      </c>
      <c r="AC441" s="1" t="str">
        <f>IFERROR(VLOOKUP($V441,CAPTURE_SITE_INFO!$B$3:$U$501,8,FALSE),"")</f>
        <v/>
      </c>
      <c r="AD441" s="16" t="str">
        <f>IFERROR(VLOOKUP($V441,CAPTURE_SITE_INFO!$B$3:$U$501,9,FALSE),"")</f>
        <v/>
      </c>
      <c r="AE441" s="16" t="str">
        <f>IFERROR(VLOOKUP($V441,CAPTURE_SITE_INFO!$B$3:$U$501,10,FALSE),"")</f>
        <v/>
      </c>
      <c r="AF441" s="190" t="str">
        <f>IFERROR(VLOOKUP($V441,CAPTURE_SITE_INFO!$B$3:$U$501,11,FALSE),"")</f>
        <v/>
      </c>
      <c r="AG441" s="190" t="str">
        <f>IFERROR(VLOOKUP($V441,CAPTURE_SITE_INFO!$B$3:$U$501,12,FALSE),"")</f>
        <v/>
      </c>
      <c r="AH441" s="1" t="str">
        <f>IFERROR(VLOOKUP($V441,CAPTURE_SITE_INFO!$B$3:$U$501,13,FALSE),"")</f>
        <v/>
      </c>
      <c r="AI441" s="1" t="str">
        <f>IFERROR(VLOOKUP($V441,CAPTURE_SITE_INFO!$B$3:$U$501,14,FALSE),"")</f>
        <v/>
      </c>
      <c r="AJ441" s="1" t="str">
        <f>IFERROR(VLOOKUP($V441,CAPTURE_SITE_INFO!$B$3:$U$501,15,FALSE),"")</f>
        <v/>
      </c>
      <c r="AK441" s="1" t="str">
        <f>IFERROR(VLOOKUP($V441,CAPTURE_SITE_INFO!$B$3:$U$501,16,FALSE),"")</f>
        <v/>
      </c>
      <c r="AL441" s="1" t="str">
        <f>IFERROR(VLOOKUP($V441,CAPTURE_SITE_INFO!$B$3:$U$501,17,FALSE),"")</f>
        <v/>
      </c>
      <c r="AM441" s="1" t="str">
        <f>IFERROR(VLOOKUP($V441,CAPTURE_SITE_INFO!$B$3:$U$501,18,FALSE),"")</f>
        <v/>
      </c>
      <c r="AN441" s="1" t="str">
        <f>IFERROR(VLOOKUP($V441,CAPTURE_SITE_INFO!$B$3:$U$501,19,FALSE),"")</f>
        <v/>
      </c>
      <c r="AO441" s="1" t="str">
        <f>IFERROR(VLOOKUP($V441,CAPTURE_SITE_INFO!$B$3:$U$501,20,FALSE),"")</f>
        <v/>
      </c>
      <c r="AP441" s="1" t="str">
        <f>IFERROR(VLOOKUP($V441,CAPTURE_SITE_INFO!$B$3:$V$501,21,FALSE),"")</f>
        <v/>
      </c>
    </row>
    <row r="442" spans="1:42" x14ac:dyDescent="0.25">
      <c r="A442" s="1" t="str">
        <f t="shared" si="12"/>
        <v/>
      </c>
      <c r="B442" s="1" t="str">
        <f>IF(CAPTURE_DATA!O443="NOBATS___","NOBATS",IF(CAPTURE_DATA!O443="___","",CAPTURE_DATA!O443))</f>
        <v/>
      </c>
      <c r="C442" s="1" t="str">
        <f t="shared" si="13"/>
        <v/>
      </c>
      <c r="D442" s="1" t="str">
        <f>IF(CAPTURE_DATA!Q443 = 0,"",CAPTURE_DATA!Q443)</f>
        <v/>
      </c>
      <c r="E442" s="1" t="str">
        <f>IF(CAPTURE_DATA!R443 = 0,"",CAPTURE_DATA!R443)</f>
        <v/>
      </c>
      <c r="F442" s="1" t="str">
        <f>IF(CAPTURE_DATA!S443 = 0,"",CAPTURE_DATA!S443)</f>
        <v/>
      </c>
      <c r="G442" s="1" t="str">
        <f>IF(CAPTURE_DATA!T443=0,"",CAPTURE_DATA!T443)</f>
        <v/>
      </c>
      <c r="H442" s="1" t="str">
        <f>IF(CAPTURE_DATA!U443=0,"",CAPTURE_DATA!U443)</f>
        <v/>
      </c>
      <c r="I442" s="1" t="str">
        <f>IF(CAPTURE_DATA!V443=0,"",CAPTURE_DATA!V443)</f>
        <v/>
      </c>
      <c r="J442" s="1" t="str">
        <f>IF(CAPTURE_DATA!W443=0,"",CAPTURE_DATA!W443)</f>
        <v/>
      </c>
      <c r="K442" s="1" t="str">
        <f>IF(CAPTURE_DATA!X443="","",CAPTURE_DATA!X443)</f>
        <v/>
      </c>
      <c r="L442" s="1" t="str">
        <f>IF(CAPTURE_DATA!Y443="","",CAPTURE_DATA!Y443)</f>
        <v/>
      </c>
      <c r="M442" s="1" t="str">
        <f>IF(CAPTURE_DATA!Z443="","",CAPTURE_DATA!Z443)</f>
        <v/>
      </c>
      <c r="N442" s="1" t="str">
        <f>IF(CAPTURE_DATA!AA443=0,"",CAPTURE_DATA!AA443)</f>
        <v/>
      </c>
      <c r="O442" s="1" t="str">
        <f>IF(CAPTURE_DATA!AB443=0,"",CAPTURE_DATA!AB443)</f>
        <v/>
      </c>
      <c r="P442" s="1" t="str">
        <f>IF(CAPTURE_DATA!AC443="-","",CAPTURE_DATA!AC443)</f>
        <v/>
      </c>
      <c r="Q442" s="1" t="str">
        <f>IF(CAPTURE_DATA!AD443=0,"",CAPTURE_DATA!AD443)</f>
        <v/>
      </c>
      <c r="R442" s="1" t="str">
        <f>IF(CAPTURE_DATA!AE443=0,"",CAPTURE_DATA!AE443)</f>
        <v/>
      </c>
      <c r="S442" s="1" t="str">
        <f>IF(CAPTURE_DATA!AF443=0,"",CAPTURE_DATA!AF443)</f>
        <v/>
      </c>
      <c r="T442" s="16" t="str">
        <f>IF(B442="","",IF(B442="NBAT","",CAPTURE_DATA!A443))</f>
        <v/>
      </c>
      <c r="U442" s="1" t="str">
        <f>IF(CAPTURE_DATA!AG443=0,"",CAPTURE_DATA!AG443)</f>
        <v/>
      </c>
      <c r="V442" s="1" t="str">
        <f>IF(CAPTURE_DATA!AH443=0,"",CAPTURE_DATA!AH443)</f>
        <v/>
      </c>
      <c r="W442" s="1" t="str">
        <f>IFERROR(VLOOKUP(V442,CAPTURE_SITE_INFO!$B$3:$U$501,2,FALSE),"")</f>
        <v/>
      </c>
      <c r="X442" s="1" t="str">
        <f>IFERROR(VLOOKUP($V442,CAPTURE_SITE_INFO!$B$3:$U$501,3,FALSE),"")</f>
        <v/>
      </c>
      <c r="Y442" s="189" t="str">
        <f>IFERROR(VLOOKUP($V442,CAPTURE_SITE_INFO!$B$3:$U$501,4,FALSE),"")</f>
        <v/>
      </c>
      <c r="Z442" s="1" t="str">
        <f>IFERROR(VLOOKUP($V442,CAPTURE_SITE_INFO!$B$3:$U$501,5,FALSE),"")</f>
        <v/>
      </c>
      <c r="AA442" s="1" t="str">
        <f>IFERROR(VLOOKUP($V442,CAPTURE_SITE_INFO!$B$3:$U$501,6,FALSE),"")</f>
        <v/>
      </c>
      <c r="AB442" s="1" t="str">
        <f>IFERROR(VLOOKUP($V442,CAPTURE_SITE_INFO!$B$3:$U$501,7,FALSE),"")</f>
        <v/>
      </c>
      <c r="AC442" s="1" t="str">
        <f>IFERROR(VLOOKUP($V442,CAPTURE_SITE_INFO!$B$3:$U$501,8,FALSE),"")</f>
        <v/>
      </c>
      <c r="AD442" s="16" t="str">
        <f>IFERROR(VLOOKUP($V442,CAPTURE_SITE_INFO!$B$3:$U$501,9,FALSE),"")</f>
        <v/>
      </c>
      <c r="AE442" s="16" t="str">
        <f>IFERROR(VLOOKUP($V442,CAPTURE_SITE_INFO!$B$3:$U$501,10,FALSE),"")</f>
        <v/>
      </c>
      <c r="AF442" s="190" t="str">
        <f>IFERROR(VLOOKUP($V442,CAPTURE_SITE_INFO!$B$3:$U$501,11,FALSE),"")</f>
        <v/>
      </c>
      <c r="AG442" s="190" t="str">
        <f>IFERROR(VLOOKUP($V442,CAPTURE_SITE_INFO!$B$3:$U$501,12,FALSE),"")</f>
        <v/>
      </c>
      <c r="AH442" s="1" t="str">
        <f>IFERROR(VLOOKUP($V442,CAPTURE_SITE_INFO!$B$3:$U$501,13,FALSE),"")</f>
        <v/>
      </c>
      <c r="AI442" s="1" t="str">
        <f>IFERROR(VLOOKUP($V442,CAPTURE_SITE_INFO!$B$3:$U$501,14,FALSE),"")</f>
        <v/>
      </c>
      <c r="AJ442" s="1" t="str">
        <f>IFERROR(VLOOKUP($V442,CAPTURE_SITE_INFO!$B$3:$U$501,15,FALSE),"")</f>
        <v/>
      </c>
      <c r="AK442" s="1" t="str">
        <f>IFERROR(VLOOKUP($V442,CAPTURE_SITE_INFO!$B$3:$U$501,16,FALSE),"")</f>
        <v/>
      </c>
      <c r="AL442" s="1" t="str">
        <f>IFERROR(VLOOKUP($V442,CAPTURE_SITE_INFO!$B$3:$U$501,17,FALSE),"")</f>
        <v/>
      </c>
      <c r="AM442" s="1" t="str">
        <f>IFERROR(VLOOKUP($V442,CAPTURE_SITE_INFO!$B$3:$U$501,18,FALSE),"")</f>
        <v/>
      </c>
      <c r="AN442" s="1" t="str">
        <f>IFERROR(VLOOKUP($V442,CAPTURE_SITE_INFO!$B$3:$U$501,19,FALSE),"")</f>
        <v/>
      </c>
      <c r="AO442" s="1" t="str">
        <f>IFERROR(VLOOKUP($V442,CAPTURE_SITE_INFO!$B$3:$U$501,20,FALSE),"")</f>
        <v/>
      </c>
      <c r="AP442" s="1" t="str">
        <f>IFERROR(VLOOKUP($V442,CAPTURE_SITE_INFO!$B$3:$V$501,21,FALSE),"")</f>
        <v/>
      </c>
    </row>
    <row r="443" spans="1:42" x14ac:dyDescent="0.25">
      <c r="A443" s="1" t="str">
        <f t="shared" si="12"/>
        <v/>
      </c>
      <c r="B443" s="1" t="str">
        <f>IF(CAPTURE_DATA!O444="NOBATS___","NOBATS",IF(CAPTURE_DATA!O444="___","",CAPTURE_DATA!O444))</f>
        <v/>
      </c>
      <c r="C443" s="1" t="str">
        <f t="shared" si="13"/>
        <v/>
      </c>
      <c r="D443" s="1" t="str">
        <f>IF(CAPTURE_DATA!Q444 = 0,"",CAPTURE_DATA!Q444)</f>
        <v/>
      </c>
      <c r="E443" s="1" t="str">
        <f>IF(CAPTURE_DATA!R444 = 0,"",CAPTURE_DATA!R444)</f>
        <v/>
      </c>
      <c r="F443" s="1" t="str">
        <f>IF(CAPTURE_DATA!S444 = 0,"",CAPTURE_DATA!S444)</f>
        <v/>
      </c>
      <c r="G443" s="1" t="str">
        <f>IF(CAPTURE_DATA!T444=0,"",CAPTURE_DATA!T444)</f>
        <v/>
      </c>
      <c r="H443" s="1" t="str">
        <f>IF(CAPTURE_DATA!U444=0,"",CAPTURE_DATA!U444)</f>
        <v/>
      </c>
      <c r="I443" s="1" t="str">
        <f>IF(CAPTURE_DATA!V444=0,"",CAPTURE_DATA!V444)</f>
        <v/>
      </c>
      <c r="J443" s="1" t="str">
        <f>IF(CAPTURE_DATA!W444=0,"",CAPTURE_DATA!W444)</f>
        <v/>
      </c>
      <c r="K443" s="1" t="str">
        <f>IF(CAPTURE_DATA!X444="","",CAPTURE_DATA!X444)</f>
        <v/>
      </c>
      <c r="L443" s="1" t="str">
        <f>IF(CAPTURE_DATA!Y444="","",CAPTURE_DATA!Y444)</f>
        <v/>
      </c>
      <c r="M443" s="1" t="str">
        <f>IF(CAPTURE_DATA!Z444="","",CAPTURE_DATA!Z444)</f>
        <v/>
      </c>
      <c r="N443" s="1" t="str">
        <f>IF(CAPTURE_DATA!AA444=0,"",CAPTURE_DATA!AA444)</f>
        <v/>
      </c>
      <c r="O443" s="1" t="str">
        <f>IF(CAPTURE_DATA!AB444=0,"",CAPTURE_DATA!AB444)</f>
        <v/>
      </c>
      <c r="P443" s="1" t="str">
        <f>IF(CAPTURE_DATA!AC444="-","",CAPTURE_DATA!AC444)</f>
        <v/>
      </c>
      <c r="Q443" s="1" t="str">
        <f>IF(CAPTURE_DATA!AD444=0,"",CAPTURE_DATA!AD444)</f>
        <v/>
      </c>
      <c r="R443" s="1" t="str">
        <f>IF(CAPTURE_DATA!AE444=0,"",CAPTURE_DATA!AE444)</f>
        <v/>
      </c>
      <c r="S443" s="1" t="str">
        <f>IF(CAPTURE_DATA!AF444=0,"",CAPTURE_DATA!AF444)</f>
        <v/>
      </c>
      <c r="T443" s="16" t="str">
        <f>IF(B443="","",IF(B443="NBAT","",CAPTURE_DATA!A444))</f>
        <v/>
      </c>
      <c r="U443" s="1" t="str">
        <f>IF(CAPTURE_DATA!AG444=0,"",CAPTURE_DATA!AG444)</f>
        <v/>
      </c>
      <c r="V443" s="1" t="str">
        <f>IF(CAPTURE_DATA!AH444=0,"",CAPTURE_DATA!AH444)</f>
        <v/>
      </c>
      <c r="W443" s="1" t="str">
        <f>IFERROR(VLOOKUP(V443,CAPTURE_SITE_INFO!$B$3:$U$501,2,FALSE),"")</f>
        <v/>
      </c>
      <c r="X443" s="1" t="str">
        <f>IFERROR(VLOOKUP($V443,CAPTURE_SITE_INFO!$B$3:$U$501,3,FALSE),"")</f>
        <v/>
      </c>
      <c r="Y443" s="189" t="str">
        <f>IFERROR(VLOOKUP($V443,CAPTURE_SITE_INFO!$B$3:$U$501,4,FALSE),"")</f>
        <v/>
      </c>
      <c r="Z443" s="1" t="str">
        <f>IFERROR(VLOOKUP($V443,CAPTURE_SITE_INFO!$B$3:$U$501,5,FALSE),"")</f>
        <v/>
      </c>
      <c r="AA443" s="1" t="str">
        <f>IFERROR(VLOOKUP($V443,CAPTURE_SITE_INFO!$B$3:$U$501,6,FALSE),"")</f>
        <v/>
      </c>
      <c r="AB443" s="1" t="str">
        <f>IFERROR(VLOOKUP($V443,CAPTURE_SITE_INFO!$B$3:$U$501,7,FALSE),"")</f>
        <v/>
      </c>
      <c r="AC443" s="1" t="str">
        <f>IFERROR(VLOOKUP($V443,CAPTURE_SITE_INFO!$B$3:$U$501,8,FALSE),"")</f>
        <v/>
      </c>
      <c r="AD443" s="16" t="str">
        <f>IFERROR(VLOOKUP($V443,CAPTURE_SITE_INFO!$B$3:$U$501,9,FALSE),"")</f>
        <v/>
      </c>
      <c r="AE443" s="16" t="str">
        <f>IFERROR(VLOOKUP($V443,CAPTURE_SITE_INFO!$B$3:$U$501,10,FALSE),"")</f>
        <v/>
      </c>
      <c r="AF443" s="190" t="str">
        <f>IFERROR(VLOOKUP($V443,CAPTURE_SITE_INFO!$B$3:$U$501,11,FALSE),"")</f>
        <v/>
      </c>
      <c r="AG443" s="190" t="str">
        <f>IFERROR(VLOOKUP($V443,CAPTURE_SITE_INFO!$B$3:$U$501,12,FALSE),"")</f>
        <v/>
      </c>
      <c r="AH443" s="1" t="str">
        <f>IFERROR(VLOOKUP($V443,CAPTURE_SITE_INFO!$B$3:$U$501,13,FALSE),"")</f>
        <v/>
      </c>
      <c r="AI443" s="1" t="str">
        <f>IFERROR(VLOOKUP($V443,CAPTURE_SITE_INFO!$B$3:$U$501,14,FALSE),"")</f>
        <v/>
      </c>
      <c r="AJ443" s="1" t="str">
        <f>IFERROR(VLOOKUP($V443,CAPTURE_SITE_INFO!$B$3:$U$501,15,FALSE),"")</f>
        <v/>
      </c>
      <c r="AK443" s="1" t="str">
        <f>IFERROR(VLOOKUP($V443,CAPTURE_SITE_INFO!$B$3:$U$501,16,FALSE),"")</f>
        <v/>
      </c>
      <c r="AL443" s="1" t="str">
        <f>IFERROR(VLOOKUP($V443,CAPTURE_SITE_INFO!$B$3:$U$501,17,FALSE),"")</f>
        <v/>
      </c>
      <c r="AM443" s="1" t="str">
        <f>IFERROR(VLOOKUP($V443,CAPTURE_SITE_INFO!$B$3:$U$501,18,FALSE),"")</f>
        <v/>
      </c>
      <c r="AN443" s="1" t="str">
        <f>IFERROR(VLOOKUP($V443,CAPTURE_SITE_INFO!$B$3:$U$501,19,FALSE),"")</f>
        <v/>
      </c>
      <c r="AO443" s="1" t="str">
        <f>IFERROR(VLOOKUP($V443,CAPTURE_SITE_INFO!$B$3:$U$501,20,FALSE),"")</f>
        <v/>
      </c>
      <c r="AP443" s="1" t="str">
        <f>IFERROR(VLOOKUP($V443,CAPTURE_SITE_INFO!$B$3:$V$501,21,FALSE),"")</f>
        <v/>
      </c>
    </row>
    <row r="444" spans="1:42" x14ac:dyDescent="0.25">
      <c r="A444" s="1" t="str">
        <f t="shared" si="12"/>
        <v/>
      </c>
      <c r="B444" s="1" t="str">
        <f>IF(CAPTURE_DATA!O445="NOBATS___","NOBATS",IF(CAPTURE_DATA!O445="___","",CAPTURE_DATA!O445))</f>
        <v/>
      </c>
      <c r="C444" s="1" t="str">
        <f t="shared" si="13"/>
        <v/>
      </c>
      <c r="D444" s="1" t="str">
        <f>IF(CAPTURE_DATA!Q445 = 0,"",CAPTURE_DATA!Q445)</f>
        <v/>
      </c>
      <c r="E444" s="1" t="str">
        <f>IF(CAPTURE_DATA!R445 = 0,"",CAPTURE_DATA!R445)</f>
        <v/>
      </c>
      <c r="F444" s="1" t="str">
        <f>IF(CAPTURE_DATA!S445 = 0,"",CAPTURE_DATA!S445)</f>
        <v/>
      </c>
      <c r="G444" s="1" t="str">
        <f>IF(CAPTURE_DATA!T445=0,"",CAPTURE_DATA!T445)</f>
        <v/>
      </c>
      <c r="H444" s="1" t="str">
        <f>IF(CAPTURE_DATA!U445=0,"",CAPTURE_DATA!U445)</f>
        <v/>
      </c>
      <c r="I444" s="1" t="str">
        <f>IF(CAPTURE_DATA!V445=0,"",CAPTURE_DATA!V445)</f>
        <v/>
      </c>
      <c r="J444" s="1" t="str">
        <f>IF(CAPTURE_DATA!W445=0,"",CAPTURE_DATA!W445)</f>
        <v/>
      </c>
      <c r="K444" s="1" t="str">
        <f>IF(CAPTURE_DATA!X445="","",CAPTURE_DATA!X445)</f>
        <v/>
      </c>
      <c r="L444" s="1" t="str">
        <f>IF(CAPTURE_DATA!Y445="","",CAPTURE_DATA!Y445)</f>
        <v/>
      </c>
      <c r="M444" s="1" t="str">
        <f>IF(CAPTURE_DATA!Z445="","",CAPTURE_DATA!Z445)</f>
        <v/>
      </c>
      <c r="N444" s="1" t="str">
        <f>IF(CAPTURE_DATA!AA445=0,"",CAPTURE_DATA!AA445)</f>
        <v/>
      </c>
      <c r="O444" s="1" t="str">
        <f>IF(CAPTURE_DATA!AB445=0,"",CAPTURE_DATA!AB445)</f>
        <v/>
      </c>
      <c r="P444" s="1" t="str">
        <f>IF(CAPTURE_DATA!AC445="-","",CAPTURE_DATA!AC445)</f>
        <v/>
      </c>
      <c r="Q444" s="1" t="str">
        <f>IF(CAPTURE_DATA!AD445=0,"",CAPTURE_DATA!AD445)</f>
        <v/>
      </c>
      <c r="R444" s="1" t="str">
        <f>IF(CAPTURE_DATA!AE445=0,"",CAPTURE_DATA!AE445)</f>
        <v/>
      </c>
      <c r="S444" s="1" t="str">
        <f>IF(CAPTURE_DATA!AF445=0,"",CAPTURE_DATA!AF445)</f>
        <v/>
      </c>
      <c r="T444" s="16" t="str">
        <f>IF(B444="","",IF(B444="NBAT","",CAPTURE_DATA!A445))</f>
        <v/>
      </c>
      <c r="U444" s="1" t="str">
        <f>IF(CAPTURE_DATA!AG445=0,"",CAPTURE_DATA!AG445)</f>
        <v/>
      </c>
      <c r="V444" s="1" t="str">
        <f>IF(CAPTURE_DATA!AH445=0,"",CAPTURE_DATA!AH445)</f>
        <v/>
      </c>
      <c r="W444" s="1" t="str">
        <f>IFERROR(VLOOKUP(V444,CAPTURE_SITE_INFO!$B$3:$U$501,2,FALSE),"")</f>
        <v/>
      </c>
      <c r="X444" s="1" t="str">
        <f>IFERROR(VLOOKUP($V444,CAPTURE_SITE_INFO!$B$3:$U$501,3,FALSE),"")</f>
        <v/>
      </c>
      <c r="Y444" s="189" t="str">
        <f>IFERROR(VLOOKUP($V444,CAPTURE_SITE_INFO!$B$3:$U$501,4,FALSE),"")</f>
        <v/>
      </c>
      <c r="Z444" s="1" t="str">
        <f>IFERROR(VLOOKUP($V444,CAPTURE_SITE_INFO!$B$3:$U$501,5,FALSE),"")</f>
        <v/>
      </c>
      <c r="AA444" s="1" t="str">
        <f>IFERROR(VLOOKUP($V444,CAPTURE_SITE_INFO!$B$3:$U$501,6,FALSE),"")</f>
        <v/>
      </c>
      <c r="AB444" s="1" t="str">
        <f>IFERROR(VLOOKUP($V444,CAPTURE_SITE_INFO!$B$3:$U$501,7,FALSE),"")</f>
        <v/>
      </c>
      <c r="AC444" s="1" t="str">
        <f>IFERROR(VLOOKUP($V444,CAPTURE_SITE_INFO!$B$3:$U$501,8,FALSE),"")</f>
        <v/>
      </c>
      <c r="AD444" s="16" t="str">
        <f>IFERROR(VLOOKUP($V444,CAPTURE_SITE_INFO!$B$3:$U$501,9,FALSE),"")</f>
        <v/>
      </c>
      <c r="AE444" s="16" t="str">
        <f>IFERROR(VLOOKUP($V444,CAPTURE_SITE_INFO!$B$3:$U$501,10,FALSE),"")</f>
        <v/>
      </c>
      <c r="AF444" s="190" t="str">
        <f>IFERROR(VLOOKUP($V444,CAPTURE_SITE_INFO!$B$3:$U$501,11,FALSE),"")</f>
        <v/>
      </c>
      <c r="AG444" s="190" t="str">
        <f>IFERROR(VLOOKUP($V444,CAPTURE_SITE_INFO!$B$3:$U$501,12,FALSE),"")</f>
        <v/>
      </c>
      <c r="AH444" s="1" t="str">
        <f>IFERROR(VLOOKUP($V444,CAPTURE_SITE_INFO!$B$3:$U$501,13,FALSE),"")</f>
        <v/>
      </c>
      <c r="AI444" s="1" t="str">
        <f>IFERROR(VLOOKUP($V444,CAPTURE_SITE_INFO!$B$3:$U$501,14,FALSE),"")</f>
        <v/>
      </c>
      <c r="AJ444" s="1" t="str">
        <f>IFERROR(VLOOKUP($V444,CAPTURE_SITE_INFO!$B$3:$U$501,15,FALSE),"")</f>
        <v/>
      </c>
      <c r="AK444" s="1" t="str">
        <f>IFERROR(VLOOKUP($V444,CAPTURE_SITE_INFO!$B$3:$U$501,16,FALSE),"")</f>
        <v/>
      </c>
      <c r="AL444" s="1" t="str">
        <f>IFERROR(VLOOKUP($V444,CAPTURE_SITE_INFO!$B$3:$U$501,17,FALSE),"")</f>
        <v/>
      </c>
      <c r="AM444" s="1" t="str">
        <f>IFERROR(VLOOKUP($V444,CAPTURE_SITE_INFO!$B$3:$U$501,18,FALSE),"")</f>
        <v/>
      </c>
      <c r="AN444" s="1" t="str">
        <f>IFERROR(VLOOKUP($V444,CAPTURE_SITE_INFO!$B$3:$U$501,19,FALSE),"")</f>
        <v/>
      </c>
      <c r="AO444" s="1" t="str">
        <f>IFERROR(VLOOKUP($V444,CAPTURE_SITE_INFO!$B$3:$U$501,20,FALSE),"")</f>
        <v/>
      </c>
      <c r="AP444" s="1" t="str">
        <f>IFERROR(VLOOKUP($V444,CAPTURE_SITE_INFO!$B$3:$V$501,21,FALSE),"")</f>
        <v/>
      </c>
    </row>
    <row r="445" spans="1:42" x14ac:dyDescent="0.25">
      <c r="A445" s="1" t="str">
        <f t="shared" si="12"/>
        <v/>
      </c>
      <c r="B445" s="1" t="str">
        <f>IF(CAPTURE_DATA!O446="NOBATS___","NOBATS",IF(CAPTURE_DATA!O446="___","",CAPTURE_DATA!O446))</f>
        <v/>
      </c>
      <c r="C445" s="1" t="str">
        <f t="shared" si="13"/>
        <v/>
      </c>
      <c r="D445" s="1" t="str">
        <f>IF(CAPTURE_DATA!Q446 = 0,"",CAPTURE_DATA!Q446)</f>
        <v/>
      </c>
      <c r="E445" s="1" t="str">
        <f>IF(CAPTURE_DATA!R446 = 0,"",CAPTURE_DATA!R446)</f>
        <v/>
      </c>
      <c r="F445" s="1" t="str">
        <f>IF(CAPTURE_DATA!S446 = 0,"",CAPTURE_DATA!S446)</f>
        <v/>
      </c>
      <c r="G445" s="1" t="str">
        <f>IF(CAPTURE_DATA!T446=0,"",CAPTURE_DATA!T446)</f>
        <v/>
      </c>
      <c r="H445" s="1" t="str">
        <f>IF(CAPTURE_DATA!U446=0,"",CAPTURE_DATA!U446)</f>
        <v/>
      </c>
      <c r="I445" s="1" t="str">
        <f>IF(CAPTURE_DATA!V446=0,"",CAPTURE_DATA!V446)</f>
        <v/>
      </c>
      <c r="J445" s="1" t="str">
        <f>IF(CAPTURE_DATA!W446=0,"",CAPTURE_DATA!W446)</f>
        <v/>
      </c>
      <c r="K445" s="1" t="str">
        <f>IF(CAPTURE_DATA!X446="","",CAPTURE_DATA!X446)</f>
        <v/>
      </c>
      <c r="L445" s="1" t="str">
        <f>IF(CAPTURE_DATA!Y446="","",CAPTURE_DATA!Y446)</f>
        <v/>
      </c>
      <c r="M445" s="1" t="str">
        <f>IF(CAPTURE_DATA!Z446="","",CAPTURE_DATA!Z446)</f>
        <v/>
      </c>
      <c r="N445" s="1" t="str">
        <f>IF(CAPTURE_DATA!AA446=0,"",CAPTURE_DATA!AA446)</f>
        <v/>
      </c>
      <c r="O445" s="1" t="str">
        <f>IF(CAPTURE_DATA!AB446=0,"",CAPTURE_DATA!AB446)</f>
        <v/>
      </c>
      <c r="P445" s="1" t="str">
        <f>IF(CAPTURE_DATA!AC446="-","",CAPTURE_DATA!AC446)</f>
        <v/>
      </c>
      <c r="Q445" s="1" t="str">
        <f>IF(CAPTURE_DATA!AD446=0,"",CAPTURE_DATA!AD446)</f>
        <v/>
      </c>
      <c r="R445" s="1" t="str">
        <f>IF(CAPTURE_DATA!AE446=0,"",CAPTURE_DATA!AE446)</f>
        <v/>
      </c>
      <c r="S445" s="1" t="str">
        <f>IF(CAPTURE_DATA!AF446=0,"",CAPTURE_DATA!AF446)</f>
        <v/>
      </c>
      <c r="T445" s="16" t="str">
        <f>IF(B445="","",IF(B445="NBAT","",CAPTURE_DATA!A446))</f>
        <v/>
      </c>
      <c r="U445" s="1" t="str">
        <f>IF(CAPTURE_DATA!AG446=0,"",CAPTURE_DATA!AG446)</f>
        <v/>
      </c>
      <c r="V445" s="1" t="str">
        <f>IF(CAPTURE_DATA!AH446=0,"",CAPTURE_DATA!AH446)</f>
        <v/>
      </c>
      <c r="W445" s="1" t="str">
        <f>IFERROR(VLOOKUP(V445,CAPTURE_SITE_INFO!$B$3:$U$501,2,FALSE),"")</f>
        <v/>
      </c>
      <c r="X445" s="1" t="str">
        <f>IFERROR(VLOOKUP($V445,CAPTURE_SITE_INFO!$B$3:$U$501,3,FALSE),"")</f>
        <v/>
      </c>
      <c r="Y445" s="189" t="str">
        <f>IFERROR(VLOOKUP($V445,CAPTURE_SITE_INFO!$B$3:$U$501,4,FALSE),"")</f>
        <v/>
      </c>
      <c r="Z445" s="1" t="str">
        <f>IFERROR(VLOOKUP($V445,CAPTURE_SITE_INFO!$B$3:$U$501,5,FALSE),"")</f>
        <v/>
      </c>
      <c r="AA445" s="1" t="str">
        <f>IFERROR(VLOOKUP($V445,CAPTURE_SITE_INFO!$B$3:$U$501,6,FALSE),"")</f>
        <v/>
      </c>
      <c r="AB445" s="1" t="str">
        <f>IFERROR(VLOOKUP($V445,CAPTURE_SITE_INFO!$B$3:$U$501,7,FALSE),"")</f>
        <v/>
      </c>
      <c r="AC445" s="1" t="str">
        <f>IFERROR(VLOOKUP($V445,CAPTURE_SITE_INFO!$B$3:$U$501,8,FALSE),"")</f>
        <v/>
      </c>
      <c r="AD445" s="16" t="str">
        <f>IFERROR(VLOOKUP($V445,CAPTURE_SITE_INFO!$B$3:$U$501,9,FALSE),"")</f>
        <v/>
      </c>
      <c r="AE445" s="16" t="str">
        <f>IFERROR(VLOOKUP($V445,CAPTURE_SITE_INFO!$B$3:$U$501,10,FALSE),"")</f>
        <v/>
      </c>
      <c r="AF445" s="190" t="str">
        <f>IFERROR(VLOOKUP($V445,CAPTURE_SITE_INFO!$B$3:$U$501,11,FALSE),"")</f>
        <v/>
      </c>
      <c r="AG445" s="190" t="str">
        <f>IFERROR(VLOOKUP($V445,CAPTURE_SITE_INFO!$B$3:$U$501,12,FALSE),"")</f>
        <v/>
      </c>
      <c r="AH445" s="1" t="str">
        <f>IFERROR(VLOOKUP($V445,CAPTURE_SITE_INFO!$B$3:$U$501,13,FALSE),"")</f>
        <v/>
      </c>
      <c r="AI445" s="1" t="str">
        <f>IFERROR(VLOOKUP($V445,CAPTURE_SITE_INFO!$B$3:$U$501,14,FALSE),"")</f>
        <v/>
      </c>
      <c r="AJ445" s="1" t="str">
        <f>IFERROR(VLOOKUP($V445,CAPTURE_SITE_INFO!$B$3:$U$501,15,FALSE),"")</f>
        <v/>
      </c>
      <c r="AK445" s="1" t="str">
        <f>IFERROR(VLOOKUP($V445,CAPTURE_SITE_INFO!$B$3:$U$501,16,FALSE),"")</f>
        <v/>
      </c>
      <c r="AL445" s="1" t="str">
        <f>IFERROR(VLOOKUP($V445,CAPTURE_SITE_INFO!$B$3:$U$501,17,FALSE),"")</f>
        <v/>
      </c>
      <c r="AM445" s="1" t="str">
        <f>IFERROR(VLOOKUP($V445,CAPTURE_SITE_INFO!$B$3:$U$501,18,FALSE),"")</f>
        <v/>
      </c>
      <c r="AN445" s="1" t="str">
        <f>IFERROR(VLOOKUP($V445,CAPTURE_SITE_INFO!$B$3:$U$501,19,FALSE),"")</f>
        <v/>
      </c>
      <c r="AO445" s="1" t="str">
        <f>IFERROR(VLOOKUP($V445,CAPTURE_SITE_INFO!$B$3:$U$501,20,FALSE),"")</f>
        <v/>
      </c>
      <c r="AP445" s="1" t="str">
        <f>IFERROR(VLOOKUP($V445,CAPTURE_SITE_INFO!$B$3:$V$501,21,FALSE),"")</f>
        <v/>
      </c>
    </row>
    <row r="446" spans="1:42" x14ac:dyDescent="0.25">
      <c r="A446" s="1" t="str">
        <f t="shared" si="12"/>
        <v/>
      </c>
      <c r="B446" s="1" t="str">
        <f>IF(CAPTURE_DATA!O447="NOBATS___","NOBATS",IF(CAPTURE_DATA!O447="___","",CAPTURE_DATA!O447))</f>
        <v/>
      </c>
      <c r="C446" s="1" t="str">
        <f t="shared" si="13"/>
        <v/>
      </c>
      <c r="D446" s="1" t="str">
        <f>IF(CAPTURE_DATA!Q447 = 0,"",CAPTURE_DATA!Q447)</f>
        <v/>
      </c>
      <c r="E446" s="1" t="str">
        <f>IF(CAPTURE_DATA!R447 = 0,"",CAPTURE_DATA!R447)</f>
        <v/>
      </c>
      <c r="F446" s="1" t="str">
        <f>IF(CAPTURE_DATA!S447 = 0,"",CAPTURE_DATA!S447)</f>
        <v/>
      </c>
      <c r="G446" s="1" t="str">
        <f>IF(CAPTURE_DATA!T447=0,"",CAPTURE_DATA!T447)</f>
        <v/>
      </c>
      <c r="H446" s="1" t="str">
        <f>IF(CAPTURE_DATA!U447=0,"",CAPTURE_DATA!U447)</f>
        <v/>
      </c>
      <c r="I446" s="1" t="str">
        <f>IF(CAPTURE_DATA!V447=0,"",CAPTURE_DATA!V447)</f>
        <v/>
      </c>
      <c r="J446" s="1" t="str">
        <f>IF(CAPTURE_DATA!W447=0,"",CAPTURE_DATA!W447)</f>
        <v/>
      </c>
      <c r="K446" s="1" t="str">
        <f>IF(CAPTURE_DATA!X447="","",CAPTURE_DATA!X447)</f>
        <v/>
      </c>
      <c r="L446" s="1" t="str">
        <f>IF(CAPTURE_DATA!Y447="","",CAPTURE_DATA!Y447)</f>
        <v/>
      </c>
      <c r="M446" s="1" t="str">
        <f>IF(CAPTURE_DATA!Z447="","",CAPTURE_DATA!Z447)</f>
        <v/>
      </c>
      <c r="N446" s="1" t="str">
        <f>IF(CAPTURE_DATA!AA447=0,"",CAPTURE_DATA!AA447)</f>
        <v/>
      </c>
      <c r="O446" s="1" t="str">
        <f>IF(CAPTURE_DATA!AB447=0,"",CAPTURE_DATA!AB447)</f>
        <v/>
      </c>
      <c r="P446" s="1" t="str">
        <f>IF(CAPTURE_DATA!AC447="-","",CAPTURE_DATA!AC447)</f>
        <v/>
      </c>
      <c r="Q446" s="1" t="str">
        <f>IF(CAPTURE_DATA!AD447=0,"",CAPTURE_DATA!AD447)</f>
        <v/>
      </c>
      <c r="R446" s="1" t="str">
        <f>IF(CAPTURE_DATA!AE447=0,"",CAPTURE_DATA!AE447)</f>
        <v/>
      </c>
      <c r="S446" s="1" t="str">
        <f>IF(CAPTURE_DATA!AF447=0,"",CAPTURE_DATA!AF447)</f>
        <v/>
      </c>
      <c r="T446" s="16" t="str">
        <f>IF(B446="","",IF(B446="NBAT","",CAPTURE_DATA!A447))</f>
        <v/>
      </c>
      <c r="U446" s="1" t="str">
        <f>IF(CAPTURE_DATA!AG447=0,"",CAPTURE_DATA!AG447)</f>
        <v/>
      </c>
      <c r="V446" s="1" t="str">
        <f>IF(CAPTURE_DATA!AH447=0,"",CAPTURE_DATA!AH447)</f>
        <v/>
      </c>
      <c r="W446" s="1" t="str">
        <f>IFERROR(VLOOKUP(V446,CAPTURE_SITE_INFO!$B$3:$U$501,2,FALSE),"")</f>
        <v/>
      </c>
      <c r="X446" s="1" t="str">
        <f>IFERROR(VLOOKUP($V446,CAPTURE_SITE_INFO!$B$3:$U$501,3,FALSE),"")</f>
        <v/>
      </c>
      <c r="Y446" s="189" t="str">
        <f>IFERROR(VLOOKUP($V446,CAPTURE_SITE_INFO!$B$3:$U$501,4,FALSE),"")</f>
        <v/>
      </c>
      <c r="Z446" s="1" t="str">
        <f>IFERROR(VLOOKUP($V446,CAPTURE_SITE_INFO!$B$3:$U$501,5,FALSE),"")</f>
        <v/>
      </c>
      <c r="AA446" s="1" t="str">
        <f>IFERROR(VLOOKUP($V446,CAPTURE_SITE_INFO!$B$3:$U$501,6,FALSE),"")</f>
        <v/>
      </c>
      <c r="AB446" s="1" t="str">
        <f>IFERROR(VLOOKUP($V446,CAPTURE_SITE_INFO!$B$3:$U$501,7,FALSE),"")</f>
        <v/>
      </c>
      <c r="AC446" s="1" t="str">
        <f>IFERROR(VLOOKUP($V446,CAPTURE_SITE_INFO!$B$3:$U$501,8,FALSE),"")</f>
        <v/>
      </c>
      <c r="AD446" s="16" t="str">
        <f>IFERROR(VLOOKUP($V446,CAPTURE_SITE_INFO!$B$3:$U$501,9,FALSE),"")</f>
        <v/>
      </c>
      <c r="AE446" s="16" t="str">
        <f>IFERROR(VLOOKUP($V446,CAPTURE_SITE_INFO!$B$3:$U$501,10,FALSE),"")</f>
        <v/>
      </c>
      <c r="AF446" s="190" t="str">
        <f>IFERROR(VLOOKUP($V446,CAPTURE_SITE_INFO!$B$3:$U$501,11,FALSE),"")</f>
        <v/>
      </c>
      <c r="AG446" s="190" t="str">
        <f>IFERROR(VLOOKUP($V446,CAPTURE_SITE_INFO!$B$3:$U$501,12,FALSE),"")</f>
        <v/>
      </c>
      <c r="AH446" s="1" t="str">
        <f>IFERROR(VLOOKUP($V446,CAPTURE_SITE_INFO!$B$3:$U$501,13,FALSE),"")</f>
        <v/>
      </c>
      <c r="AI446" s="1" t="str">
        <f>IFERROR(VLOOKUP($V446,CAPTURE_SITE_INFO!$B$3:$U$501,14,FALSE),"")</f>
        <v/>
      </c>
      <c r="AJ446" s="1" t="str">
        <f>IFERROR(VLOOKUP($V446,CAPTURE_SITE_INFO!$B$3:$U$501,15,FALSE),"")</f>
        <v/>
      </c>
      <c r="AK446" s="1" t="str">
        <f>IFERROR(VLOOKUP($V446,CAPTURE_SITE_INFO!$B$3:$U$501,16,FALSE),"")</f>
        <v/>
      </c>
      <c r="AL446" s="1" t="str">
        <f>IFERROR(VLOOKUP($V446,CAPTURE_SITE_INFO!$B$3:$U$501,17,FALSE),"")</f>
        <v/>
      </c>
      <c r="AM446" s="1" t="str">
        <f>IFERROR(VLOOKUP($V446,CAPTURE_SITE_INFO!$B$3:$U$501,18,FALSE),"")</f>
        <v/>
      </c>
      <c r="AN446" s="1" t="str">
        <f>IFERROR(VLOOKUP($V446,CAPTURE_SITE_INFO!$B$3:$U$501,19,FALSE),"")</f>
        <v/>
      </c>
      <c r="AO446" s="1" t="str">
        <f>IFERROR(VLOOKUP($V446,CAPTURE_SITE_INFO!$B$3:$U$501,20,FALSE),"")</f>
        <v/>
      </c>
      <c r="AP446" s="1" t="str">
        <f>IFERROR(VLOOKUP($V446,CAPTURE_SITE_INFO!$B$3:$V$501,21,FALSE),"")</f>
        <v/>
      </c>
    </row>
    <row r="447" spans="1:42" x14ac:dyDescent="0.25">
      <c r="A447" s="1" t="str">
        <f t="shared" si="12"/>
        <v/>
      </c>
      <c r="B447" s="1" t="str">
        <f>IF(CAPTURE_DATA!O448="NOBATS___","NOBATS",IF(CAPTURE_DATA!O448="___","",CAPTURE_DATA!O448))</f>
        <v/>
      </c>
      <c r="C447" s="1" t="str">
        <f t="shared" si="13"/>
        <v/>
      </c>
      <c r="D447" s="1" t="str">
        <f>IF(CAPTURE_DATA!Q448 = 0,"",CAPTURE_DATA!Q448)</f>
        <v/>
      </c>
      <c r="E447" s="1" t="str">
        <f>IF(CAPTURE_DATA!R448 = 0,"",CAPTURE_DATA!R448)</f>
        <v/>
      </c>
      <c r="F447" s="1" t="str">
        <f>IF(CAPTURE_DATA!S448 = 0,"",CAPTURE_DATA!S448)</f>
        <v/>
      </c>
      <c r="G447" s="1" t="str">
        <f>IF(CAPTURE_DATA!T448=0,"",CAPTURE_DATA!T448)</f>
        <v/>
      </c>
      <c r="H447" s="1" t="str">
        <f>IF(CAPTURE_DATA!U448=0,"",CAPTURE_DATA!U448)</f>
        <v/>
      </c>
      <c r="I447" s="1" t="str">
        <f>IF(CAPTURE_DATA!V448=0,"",CAPTURE_DATA!V448)</f>
        <v/>
      </c>
      <c r="J447" s="1" t="str">
        <f>IF(CAPTURE_DATA!W448=0,"",CAPTURE_DATA!W448)</f>
        <v/>
      </c>
      <c r="K447" s="1" t="str">
        <f>IF(CAPTURE_DATA!X448="","",CAPTURE_DATA!X448)</f>
        <v/>
      </c>
      <c r="L447" s="1" t="str">
        <f>IF(CAPTURE_DATA!Y448="","",CAPTURE_DATA!Y448)</f>
        <v/>
      </c>
      <c r="M447" s="1" t="str">
        <f>IF(CAPTURE_DATA!Z448="","",CAPTURE_DATA!Z448)</f>
        <v/>
      </c>
      <c r="N447" s="1" t="str">
        <f>IF(CAPTURE_DATA!AA448=0,"",CAPTURE_DATA!AA448)</f>
        <v/>
      </c>
      <c r="O447" s="1" t="str">
        <f>IF(CAPTURE_DATA!AB448=0,"",CAPTURE_DATA!AB448)</f>
        <v/>
      </c>
      <c r="P447" s="1" t="str">
        <f>IF(CAPTURE_DATA!AC448="-","",CAPTURE_DATA!AC448)</f>
        <v/>
      </c>
      <c r="Q447" s="1" t="str">
        <f>IF(CAPTURE_DATA!AD448=0,"",CAPTURE_DATA!AD448)</f>
        <v/>
      </c>
      <c r="R447" s="1" t="str">
        <f>IF(CAPTURE_DATA!AE448=0,"",CAPTURE_DATA!AE448)</f>
        <v/>
      </c>
      <c r="S447" s="1" t="str">
        <f>IF(CAPTURE_DATA!AF448=0,"",CAPTURE_DATA!AF448)</f>
        <v/>
      </c>
      <c r="T447" s="16" t="str">
        <f>IF(B447="","",IF(B447="NBAT","",CAPTURE_DATA!A448))</f>
        <v/>
      </c>
      <c r="U447" s="1" t="str">
        <f>IF(CAPTURE_DATA!AG448=0,"",CAPTURE_DATA!AG448)</f>
        <v/>
      </c>
      <c r="V447" s="1" t="str">
        <f>IF(CAPTURE_DATA!AH448=0,"",CAPTURE_DATA!AH448)</f>
        <v/>
      </c>
      <c r="W447" s="1" t="str">
        <f>IFERROR(VLOOKUP(V447,CAPTURE_SITE_INFO!$B$3:$U$501,2,FALSE),"")</f>
        <v/>
      </c>
      <c r="X447" s="1" t="str">
        <f>IFERROR(VLOOKUP($V447,CAPTURE_SITE_INFO!$B$3:$U$501,3,FALSE),"")</f>
        <v/>
      </c>
      <c r="Y447" s="189" t="str">
        <f>IFERROR(VLOOKUP($V447,CAPTURE_SITE_INFO!$B$3:$U$501,4,FALSE),"")</f>
        <v/>
      </c>
      <c r="Z447" s="1" t="str">
        <f>IFERROR(VLOOKUP($V447,CAPTURE_SITE_INFO!$B$3:$U$501,5,FALSE),"")</f>
        <v/>
      </c>
      <c r="AA447" s="1" t="str">
        <f>IFERROR(VLOOKUP($V447,CAPTURE_SITE_INFO!$B$3:$U$501,6,FALSE),"")</f>
        <v/>
      </c>
      <c r="AB447" s="1" t="str">
        <f>IFERROR(VLOOKUP($V447,CAPTURE_SITE_INFO!$B$3:$U$501,7,FALSE),"")</f>
        <v/>
      </c>
      <c r="AC447" s="1" t="str">
        <f>IFERROR(VLOOKUP($V447,CAPTURE_SITE_INFO!$B$3:$U$501,8,FALSE),"")</f>
        <v/>
      </c>
      <c r="AD447" s="16" t="str">
        <f>IFERROR(VLOOKUP($V447,CAPTURE_SITE_INFO!$B$3:$U$501,9,FALSE),"")</f>
        <v/>
      </c>
      <c r="AE447" s="16" t="str">
        <f>IFERROR(VLOOKUP($V447,CAPTURE_SITE_INFO!$B$3:$U$501,10,FALSE),"")</f>
        <v/>
      </c>
      <c r="AF447" s="190" t="str">
        <f>IFERROR(VLOOKUP($V447,CAPTURE_SITE_INFO!$B$3:$U$501,11,FALSE),"")</f>
        <v/>
      </c>
      <c r="AG447" s="190" t="str">
        <f>IFERROR(VLOOKUP($V447,CAPTURE_SITE_INFO!$B$3:$U$501,12,FALSE),"")</f>
        <v/>
      </c>
      <c r="AH447" s="1" t="str">
        <f>IFERROR(VLOOKUP($V447,CAPTURE_SITE_INFO!$B$3:$U$501,13,FALSE),"")</f>
        <v/>
      </c>
      <c r="AI447" s="1" t="str">
        <f>IFERROR(VLOOKUP($V447,CAPTURE_SITE_INFO!$B$3:$U$501,14,FALSE),"")</f>
        <v/>
      </c>
      <c r="AJ447" s="1" t="str">
        <f>IFERROR(VLOOKUP($V447,CAPTURE_SITE_INFO!$B$3:$U$501,15,FALSE),"")</f>
        <v/>
      </c>
      <c r="AK447" s="1" t="str">
        <f>IFERROR(VLOOKUP($V447,CAPTURE_SITE_INFO!$B$3:$U$501,16,FALSE),"")</f>
        <v/>
      </c>
      <c r="AL447" s="1" t="str">
        <f>IFERROR(VLOOKUP($V447,CAPTURE_SITE_INFO!$B$3:$U$501,17,FALSE),"")</f>
        <v/>
      </c>
      <c r="AM447" s="1" t="str">
        <f>IFERROR(VLOOKUP($V447,CAPTURE_SITE_INFO!$B$3:$U$501,18,FALSE),"")</f>
        <v/>
      </c>
      <c r="AN447" s="1" t="str">
        <f>IFERROR(VLOOKUP($V447,CAPTURE_SITE_INFO!$B$3:$U$501,19,FALSE),"")</f>
        <v/>
      </c>
      <c r="AO447" s="1" t="str">
        <f>IFERROR(VLOOKUP($V447,CAPTURE_SITE_INFO!$B$3:$U$501,20,FALSE),"")</f>
        <v/>
      </c>
      <c r="AP447" s="1" t="str">
        <f>IFERROR(VLOOKUP($V447,CAPTURE_SITE_INFO!$B$3:$V$501,21,FALSE),"")</f>
        <v/>
      </c>
    </row>
    <row r="448" spans="1:42" x14ac:dyDescent="0.25">
      <c r="A448" s="1" t="str">
        <f t="shared" si="12"/>
        <v/>
      </c>
      <c r="B448" s="1" t="str">
        <f>IF(CAPTURE_DATA!O449="NOBATS___","NOBATS",IF(CAPTURE_DATA!O449="___","",CAPTURE_DATA!O449))</f>
        <v/>
      </c>
      <c r="C448" s="1" t="str">
        <f t="shared" si="13"/>
        <v/>
      </c>
      <c r="D448" s="1" t="str">
        <f>IF(CAPTURE_DATA!Q449 = 0,"",CAPTURE_DATA!Q449)</f>
        <v/>
      </c>
      <c r="E448" s="1" t="str">
        <f>IF(CAPTURE_DATA!R449 = 0,"",CAPTURE_DATA!R449)</f>
        <v/>
      </c>
      <c r="F448" s="1" t="str">
        <f>IF(CAPTURE_DATA!S449 = 0,"",CAPTURE_DATA!S449)</f>
        <v/>
      </c>
      <c r="G448" s="1" t="str">
        <f>IF(CAPTURE_DATA!T449=0,"",CAPTURE_DATA!T449)</f>
        <v/>
      </c>
      <c r="H448" s="1" t="str">
        <f>IF(CAPTURE_DATA!U449=0,"",CAPTURE_DATA!U449)</f>
        <v/>
      </c>
      <c r="I448" s="1" t="str">
        <f>IF(CAPTURE_DATA!V449=0,"",CAPTURE_DATA!V449)</f>
        <v/>
      </c>
      <c r="J448" s="1" t="str">
        <f>IF(CAPTURE_DATA!W449=0,"",CAPTURE_DATA!W449)</f>
        <v/>
      </c>
      <c r="K448" s="1" t="str">
        <f>IF(CAPTURE_DATA!X449="","",CAPTURE_DATA!X449)</f>
        <v/>
      </c>
      <c r="L448" s="1" t="str">
        <f>IF(CAPTURE_DATA!Y449="","",CAPTURE_DATA!Y449)</f>
        <v/>
      </c>
      <c r="M448" s="1" t="str">
        <f>IF(CAPTURE_DATA!Z449="","",CAPTURE_DATA!Z449)</f>
        <v/>
      </c>
      <c r="N448" s="1" t="str">
        <f>IF(CAPTURE_DATA!AA449=0,"",CAPTURE_DATA!AA449)</f>
        <v/>
      </c>
      <c r="O448" s="1" t="str">
        <f>IF(CAPTURE_DATA!AB449=0,"",CAPTURE_DATA!AB449)</f>
        <v/>
      </c>
      <c r="P448" s="1" t="str">
        <f>IF(CAPTURE_DATA!AC449="-","",CAPTURE_DATA!AC449)</f>
        <v/>
      </c>
      <c r="Q448" s="1" t="str">
        <f>IF(CAPTURE_DATA!AD449=0,"",CAPTURE_DATA!AD449)</f>
        <v/>
      </c>
      <c r="R448" s="1" t="str">
        <f>IF(CAPTURE_DATA!AE449=0,"",CAPTURE_DATA!AE449)</f>
        <v/>
      </c>
      <c r="S448" s="1" t="str">
        <f>IF(CAPTURE_DATA!AF449=0,"",CAPTURE_DATA!AF449)</f>
        <v/>
      </c>
      <c r="T448" s="16" t="str">
        <f>IF(B448="","",IF(B448="NBAT","",CAPTURE_DATA!A449))</f>
        <v/>
      </c>
      <c r="U448" s="1" t="str">
        <f>IF(CAPTURE_DATA!AG449=0,"",CAPTURE_DATA!AG449)</f>
        <v/>
      </c>
      <c r="V448" s="1" t="str">
        <f>IF(CAPTURE_DATA!AH449=0,"",CAPTURE_DATA!AH449)</f>
        <v/>
      </c>
      <c r="W448" s="1" t="str">
        <f>IFERROR(VLOOKUP(V448,CAPTURE_SITE_INFO!$B$3:$U$501,2,FALSE),"")</f>
        <v/>
      </c>
      <c r="X448" s="1" t="str">
        <f>IFERROR(VLOOKUP($V448,CAPTURE_SITE_INFO!$B$3:$U$501,3,FALSE),"")</f>
        <v/>
      </c>
      <c r="Y448" s="189" t="str">
        <f>IFERROR(VLOOKUP($V448,CAPTURE_SITE_INFO!$B$3:$U$501,4,FALSE),"")</f>
        <v/>
      </c>
      <c r="Z448" s="1" t="str">
        <f>IFERROR(VLOOKUP($V448,CAPTURE_SITE_INFO!$B$3:$U$501,5,FALSE),"")</f>
        <v/>
      </c>
      <c r="AA448" s="1" t="str">
        <f>IFERROR(VLOOKUP($V448,CAPTURE_SITE_INFO!$B$3:$U$501,6,FALSE),"")</f>
        <v/>
      </c>
      <c r="AB448" s="1" t="str">
        <f>IFERROR(VLOOKUP($V448,CAPTURE_SITE_INFO!$B$3:$U$501,7,FALSE),"")</f>
        <v/>
      </c>
      <c r="AC448" s="1" t="str">
        <f>IFERROR(VLOOKUP($V448,CAPTURE_SITE_INFO!$B$3:$U$501,8,FALSE),"")</f>
        <v/>
      </c>
      <c r="AD448" s="16" t="str">
        <f>IFERROR(VLOOKUP($V448,CAPTURE_SITE_INFO!$B$3:$U$501,9,FALSE),"")</f>
        <v/>
      </c>
      <c r="AE448" s="16" t="str">
        <f>IFERROR(VLOOKUP($V448,CAPTURE_SITE_INFO!$B$3:$U$501,10,FALSE),"")</f>
        <v/>
      </c>
      <c r="AF448" s="190" t="str">
        <f>IFERROR(VLOOKUP($V448,CAPTURE_SITE_INFO!$B$3:$U$501,11,FALSE),"")</f>
        <v/>
      </c>
      <c r="AG448" s="190" t="str">
        <f>IFERROR(VLOOKUP($V448,CAPTURE_SITE_INFO!$B$3:$U$501,12,FALSE),"")</f>
        <v/>
      </c>
      <c r="AH448" s="1" t="str">
        <f>IFERROR(VLOOKUP($V448,CAPTURE_SITE_INFO!$B$3:$U$501,13,FALSE),"")</f>
        <v/>
      </c>
      <c r="AI448" s="1" t="str">
        <f>IFERROR(VLOOKUP($V448,CAPTURE_SITE_INFO!$B$3:$U$501,14,FALSE),"")</f>
        <v/>
      </c>
      <c r="AJ448" s="1" t="str">
        <f>IFERROR(VLOOKUP($V448,CAPTURE_SITE_INFO!$B$3:$U$501,15,FALSE),"")</f>
        <v/>
      </c>
      <c r="AK448" s="1" t="str">
        <f>IFERROR(VLOOKUP($V448,CAPTURE_SITE_INFO!$B$3:$U$501,16,FALSE),"")</f>
        <v/>
      </c>
      <c r="AL448" s="1" t="str">
        <f>IFERROR(VLOOKUP($V448,CAPTURE_SITE_INFO!$B$3:$U$501,17,FALSE),"")</f>
        <v/>
      </c>
      <c r="AM448" s="1" t="str">
        <f>IFERROR(VLOOKUP($V448,CAPTURE_SITE_INFO!$B$3:$U$501,18,FALSE),"")</f>
        <v/>
      </c>
      <c r="AN448" s="1" t="str">
        <f>IFERROR(VLOOKUP($V448,CAPTURE_SITE_INFO!$B$3:$U$501,19,FALSE),"")</f>
        <v/>
      </c>
      <c r="AO448" s="1" t="str">
        <f>IFERROR(VLOOKUP($V448,CAPTURE_SITE_INFO!$B$3:$U$501,20,FALSE),"")</f>
        <v/>
      </c>
      <c r="AP448" s="1" t="str">
        <f>IFERROR(VLOOKUP($V448,CAPTURE_SITE_INFO!$B$3:$V$501,21,FALSE),"")</f>
        <v/>
      </c>
    </row>
    <row r="449" spans="1:42" x14ac:dyDescent="0.25">
      <c r="A449" s="1" t="str">
        <f t="shared" si="12"/>
        <v/>
      </c>
      <c r="B449" s="1" t="str">
        <f>IF(CAPTURE_DATA!O450="NOBATS___","NOBATS",IF(CAPTURE_DATA!O450="___","",CAPTURE_DATA!O450))</f>
        <v/>
      </c>
      <c r="C449" s="1" t="str">
        <f t="shared" si="13"/>
        <v/>
      </c>
      <c r="D449" s="1" t="str">
        <f>IF(CAPTURE_DATA!Q450 = 0,"",CAPTURE_DATA!Q450)</f>
        <v/>
      </c>
      <c r="E449" s="1" t="str">
        <f>IF(CAPTURE_DATA!R450 = 0,"",CAPTURE_DATA!R450)</f>
        <v/>
      </c>
      <c r="F449" s="1" t="str">
        <f>IF(CAPTURE_DATA!S450 = 0,"",CAPTURE_DATA!S450)</f>
        <v/>
      </c>
      <c r="G449" s="1" t="str">
        <f>IF(CAPTURE_DATA!T450=0,"",CAPTURE_DATA!T450)</f>
        <v/>
      </c>
      <c r="H449" s="1" t="str">
        <f>IF(CAPTURE_DATA!U450=0,"",CAPTURE_DATA!U450)</f>
        <v/>
      </c>
      <c r="I449" s="1" t="str">
        <f>IF(CAPTURE_DATA!V450=0,"",CAPTURE_DATA!V450)</f>
        <v/>
      </c>
      <c r="J449" s="1" t="str">
        <f>IF(CAPTURE_DATA!W450=0,"",CAPTURE_DATA!W450)</f>
        <v/>
      </c>
      <c r="K449" s="1" t="str">
        <f>IF(CAPTURE_DATA!X450="","",CAPTURE_DATA!X450)</f>
        <v/>
      </c>
      <c r="L449" s="1" t="str">
        <f>IF(CAPTURE_DATA!Y450="","",CAPTURE_DATA!Y450)</f>
        <v/>
      </c>
      <c r="M449" s="1" t="str">
        <f>IF(CAPTURE_DATA!Z450="","",CAPTURE_DATA!Z450)</f>
        <v/>
      </c>
      <c r="N449" s="1" t="str">
        <f>IF(CAPTURE_DATA!AA450=0,"",CAPTURE_DATA!AA450)</f>
        <v/>
      </c>
      <c r="O449" s="1" t="str">
        <f>IF(CAPTURE_DATA!AB450=0,"",CAPTURE_DATA!AB450)</f>
        <v/>
      </c>
      <c r="P449" s="1" t="str">
        <f>IF(CAPTURE_DATA!AC450="-","",CAPTURE_DATA!AC450)</f>
        <v/>
      </c>
      <c r="Q449" s="1" t="str">
        <f>IF(CAPTURE_DATA!AD450=0,"",CAPTURE_DATA!AD450)</f>
        <v/>
      </c>
      <c r="R449" s="1" t="str">
        <f>IF(CAPTURE_DATA!AE450=0,"",CAPTURE_DATA!AE450)</f>
        <v/>
      </c>
      <c r="S449" s="1" t="str">
        <f>IF(CAPTURE_DATA!AF450=0,"",CAPTURE_DATA!AF450)</f>
        <v/>
      </c>
      <c r="T449" s="16" t="str">
        <f>IF(B449="","",IF(B449="NBAT","",CAPTURE_DATA!A450))</f>
        <v/>
      </c>
      <c r="U449" s="1" t="str">
        <f>IF(CAPTURE_DATA!AG450=0,"",CAPTURE_DATA!AG450)</f>
        <v/>
      </c>
      <c r="V449" s="1" t="str">
        <f>IF(CAPTURE_DATA!AH450=0,"",CAPTURE_DATA!AH450)</f>
        <v/>
      </c>
      <c r="W449" s="1" t="str">
        <f>IFERROR(VLOOKUP(V449,CAPTURE_SITE_INFO!$B$3:$U$501,2,FALSE),"")</f>
        <v/>
      </c>
      <c r="X449" s="1" t="str">
        <f>IFERROR(VLOOKUP($V449,CAPTURE_SITE_INFO!$B$3:$U$501,3,FALSE),"")</f>
        <v/>
      </c>
      <c r="Y449" s="189" t="str">
        <f>IFERROR(VLOOKUP($V449,CAPTURE_SITE_INFO!$B$3:$U$501,4,FALSE),"")</f>
        <v/>
      </c>
      <c r="Z449" s="1" t="str">
        <f>IFERROR(VLOOKUP($V449,CAPTURE_SITE_INFO!$B$3:$U$501,5,FALSE),"")</f>
        <v/>
      </c>
      <c r="AA449" s="1" t="str">
        <f>IFERROR(VLOOKUP($V449,CAPTURE_SITE_INFO!$B$3:$U$501,6,FALSE),"")</f>
        <v/>
      </c>
      <c r="AB449" s="1" t="str">
        <f>IFERROR(VLOOKUP($V449,CAPTURE_SITE_INFO!$B$3:$U$501,7,FALSE),"")</f>
        <v/>
      </c>
      <c r="AC449" s="1" t="str">
        <f>IFERROR(VLOOKUP($V449,CAPTURE_SITE_INFO!$B$3:$U$501,8,FALSE),"")</f>
        <v/>
      </c>
      <c r="AD449" s="16" t="str">
        <f>IFERROR(VLOOKUP($V449,CAPTURE_SITE_INFO!$B$3:$U$501,9,FALSE),"")</f>
        <v/>
      </c>
      <c r="AE449" s="16" t="str">
        <f>IFERROR(VLOOKUP($V449,CAPTURE_SITE_INFO!$B$3:$U$501,10,FALSE),"")</f>
        <v/>
      </c>
      <c r="AF449" s="190" t="str">
        <f>IFERROR(VLOOKUP($V449,CAPTURE_SITE_INFO!$B$3:$U$501,11,FALSE),"")</f>
        <v/>
      </c>
      <c r="AG449" s="190" t="str">
        <f>IFERROR(VLOOKUP($V449,CAPTURE_SITE_INFO!$B$3:$U$501,12,FALSE),"")</f>
        <v/>
      </c>
      <c r="AH449" s="1" t="str">
        <f>IFERROR(VLOOKUP($V449,CAPTURE_SITE_INFO!$B$3:$U$501,13,FALSE),"")</f>
        <v/>
      </c>
      <c r="AI449" s="1" t="str">
        <f>IFERROR(VLOOKUP($V449,CAPTURE_SITE_INFO!$B$3:$U$501,14,FALSE),"")</f>
        <v/>
      </c>
      <c r="AJ449" s="1" t="str">
        <f>IFERROR(VLOOKUP($V449,CAPTURE_SITE_INFO!$B$3:$U$501,15,FALSE),"")</f>
        <v/>
      </c>
      <c r="AK449" s="1" t="str">
        <f>IFERROR(VLOOKUP($V449,CAPTURE_SITE_INFO!$B$3:$U$501,16,FALSE),"")</f>
        <v/>
      </c>
      <c r="AL449" s="1" t="str">
        <f>IFERROR(VLOOKUP($V449,CAPTURE_SITE_INFO!$B$3:$U$501,17,FALSE),"")</f>
        <v/>
      </c>
      <c r="AM449" s="1" t="str">
        <f>IFERROR(VLOOKUP($V449,CAPTURE_SITE_INFO!$B$3:$U$501,18,FALSE),"")</f>
        <v/>
      </c>
      <c r="AN449" s="1" t="str">
        <f>IFERROR(VLOOKUP($V449,CAPTURE_SITE_INFO!$B$3:$U$501,19,FALSE),"")</f>
        <v/>
      </c>
      <c r="AO449" s="1" t="str">
        <f>IFERROR(VLOOKUP($V449,CAPTURE_SITE_INFO!$B$3:$U$501,20,FALSE),"")</f>
        <v/>
      </c>
      <c r="AP449" s="1" t="str">
        <f>IFERROR(VLOOKUP($V449,CAPTURE_SITE_INFO!$B$3:$V$501,21,FALSE),"")</f>
        <v/>
      </c>
    </row>
    <row r="450" spans="1:42" x14ac:dyDescent="0.25">
      <c r="A450" s="1" t="str">
        <f t="shared" si="12"/>
        <v/>
      </c>
      <c r="B450" s="1" t="str">
        <f>IF(CAPTURE_DATA!O451="NOBATS___","NOBATS",IF(CAPTURE_DATA!O451="___","",CAPTURE_DATA!O451))</f>
        <v/>
      </c>
      <c r="C450" s="1" t="str">
        <f t="shared" si="13"/>
        <v/>
      </c>
      <c r="D450" s="1" t="str">
        <f>IF(CAPTURE_DATA!Q451 = 0,"",CAPTURE_DATA!Q451)</f>
        <v/>
      </c>
      <c r="E450" s="1" t="str">
        <f>IF(CAPTURE_DATA!R451 = 0,"",CAPTURE_DATA!R451)</f>
        <v/>
      </c>
      <c r="F450" s="1" t="str">
        <f>IF(CAPTURE_DATA!S451 = 0,"",CAPTURE_DATA!S451)</f>
        <v/>
      </c>
      <c r="G450" s="1" t="str">
        <f>IF(CAPTURE_DATA!T451=0,"",CAPTURE_DATA!T451)</f>
        <v/>
      </c>
      <c r="H450" s="1" t="str">
        <f>IF(CAPTURE_DATA!U451=0,"",CAPTURE_DATA!U451)</f>
        <v/>
      </c>
      <c r="I450" s="1" t="str">
        <f>IF(CAPTURE_DATA!V451=0,"",CAPTURE_DATA!V451)</f>
        <v/>
      </c>
      <c r="J450" s="1" t="str">
        <f>IF(CAPTURE_DATA!W451=0,"",CAPTURE_DATA!W451)</f>
        <v/>
      </c>
      <c r="K450" s="1" t="str">
        <f>IF(CAPTURE_DATA!X451="","",CAPTURE_DATA!X451)</f>
        <v/>
      </c>
      <c r="L450" s="1" t="str">
        <f>IF(CAPTURE_DATA!Y451="","",CAPTURE_DATA!Y451)</f>
        <v/>
      </c>
      <c r="M450" s="1" t="str">
        <f>IF(CAPTURE_DATA!Z451="","",CAPTURE_DATA!Z451)</f>
        <v/>
      </c>
      <c r="N450" s="1" t="str">
        <f>IF(CAPTURE_DATA!AA451=0,"",CAPTURE_DATA!AA451)</f>
        <v/>
      </c>
      <c r="O450" s="1" t="str">
        <f>IF(CAPTURE_DATA!AB451=0,"",CAPTURE_DATA!AB451)</f>
        <v/>
      </c>
      <c r="P450" s="1" t="str">
        <f>IF(CAPTURE_DATA!AC451="-","",CAPTURE_DATA!AC451)</f>
        <v/>
      </c>
      <c r="Q450" s="1" t="str">
        <f>IF(CAPTURE_DATA!AD451=0,"",CAPTURE_DATA!AD451)</f>
        <v/>
      </c>
      <c r="R450" s="1" t="str">
        <f>IF(CAPTURE_DATA!AE451=0,"",CAPTURE_DATA!AE451)</f>
        <v/>
      </c>
      <c r="S450" s="1" t="str">
        <f>IF(CAPTURE_DATA!AF451=0,"",CAPTURE_DATA!AF451)</f>
        <v/>
      </c>
      <c r="T450" s="16" t="str">
        <f>IF(B450="","",IF(B450="NBAT","",CAPTURE_DATA!A451))</f>
        <v/>
      </c>
      <c r="U450" s="1" t="str">
        <f>IF(CAPTURE_DATA!AG451=0,"",CAPTURE_DATA!AG451)</f>
        <v/>
      </c>
      <c r="V450" s="1" t="str">
        <f>IF(CAPTURE_DATA!AH451=0,"",CAPTURE_DATA!AH451)</f>
        <v/>
      </c>
      <c r="W450" s="1" t="str">
        <f>IFERROR(VLOOKUP(V450,CAPTURE_SITE_INFO!$B$3:$U$501,2,FALSE),"")</f>
        <v/>
      </c>
      <c r="X450" s="1" t="str">
        <f>IFERROR(VLOOKUP($V450,CAPTURE_SITE_INFO!$B$3:$U$501,3,FALSE),"")</f>
        <v/>
      </c>
      <c r="Y450" s="189" t="str">
        <f>IFERROR(VLOOKUP($V450,CAPTURE_SITE_INFO!$B$3:$U$501,4,FALSE),"")</f>
        <v/>
      </c>
      <c r="Z450" s="1" t="str">
        <f>IFERROR(VLOOKUP($V450,CAPTURE_SITE_INFO!$B$3:$U$501,5,FALSE),"")</f>
        <v/>
      </c>
      <c r="AA450" s="1" t="str">
        <f>IFERROR(VLOOKUP($V450,CAPTURE_SITE_INFO!$B$3:$U$501,6,FALSE),"")</f>
        <v/>
      </c>
      <c r="AB450" s="1" t="str">
        <f>IFERROR(VLOOKUP($V450,CAPTURE_SITE_INFO!$B$3:$U$501,7,FALSE),"")</f>
        <v/>
      </c>
      <c r="AC450" s="1" t="str">
        <f>IFERROR(VLOOKUP($V450,CAPTURE_SITE_INFO!$B$3:$U$501,8,FALSE),"")</f>
        <v/>
      </c>
      <c r="AD450" s="16" t="str">
        <f>IFERROR(VLOOKUP($V450,CAPTURE_SITE_INFO!$B$3:$U$501,9,FALSE),"")</f>
        <v/>
      </c>
      <c r="AE450" s="16" t="str">
        <f>IFERROR(VLOOKUP($V450,CAPTURE_SITE_INFO!$B$3:$U$501,10,FALSE),"")</f>
        <v/>
      </c>
      <c r="AF450" s="190" t="str">
        <f>IFERROR(VLOOKUP($V450,CAPTURE_SITE_INFO!$B$3:$U$501,11,FALSE),"")</f>
        <v/>
      </c>
      <c r="AG450" s="190" t="str">
        <f>IFERROR(VLOOKUP($V450,CAPTURE_SITE_INFO!$B$3:$U$501,12,FALSE),"")</f>
        <v/>
      </c>
      <c r="AH450" s="1" t="str">
        <f>IFERROR(VLOOKUP($V450,CAPTURE_SITE_INFO!$B$3:$U$501,13,FALSE),"")</f>
        <v/>
      </c>
      <c r="AI450" s="1" t="str">
        <f>IFERROR(VLOOKUP($V450,CAPTURE_SITE_INFO!$B$3:$U$501,14,FALSE),"")</f>
        <v/>
      </c>
      <c r="AJ450" s="1" t="str">
        <f>IFERROR(VLOOKUP($V450,CAPTURE_SITE_INFO!$B$3:$U$501,15,FALSE),"")</f>
        <v/>
      </c>
      <c r="AK450" s="1" t="str">
        <f>IFERROR(VLOOKUP($V450,CAPTURE_SITE_INFO!$B$3:$U$501,16,FALSE),"")</f>
        <v/>
      </c>
      <c r="AL450" s="1" t="str">
        <f>IFERROR(VLOOKUP($V450,CAPTURE_SITE_INFO!$B$3:$U$501,17,FALSE),"")</f>
        <v/>
      </c>
      <c r="AM450" s="1" t="str">
        <f>IFERROR(VLOOKUP($V450,CAPTURE_SITE_INFO!$B$3:$U$501,18,FALSE),"")</f>
        <v/>
      </c>
      <c r="AN450" s="1" t="str">
        <f>IFERROR(VLOOKUP($V450,CAPTURE_SITE_INFO!$B$3:$U$501,19,FALSE),"")</f>
        <v/>
      </c>
      <c r="AO450" s="1" t="str">
        <f>IFERROR(VLOOKUP($V450,CAPTURE_SITE_INFO!$B$3:$U$501,20,FALSE),"")</f>
        <v/>
      </c>
      <c r="AP450" s="1" t="str">
        <f>IFERROR(VLOOKUP($V450,CAPTURE_SITE_INFO!$B$3:$V$501,21,FALSE),"")</f>
        <v/>
      </c>
    </row>
    <row r="451" spans="1:42" x14ac:dyDescent="0.25">
      <c r="A451" s="1" t="str">
        <f t="shared" ref="A451:A499" si="14">IFERROR((CONCATENATE(((-1*TRUNC(X451, 4))*10000),((TRUNC(W451,4))*10000),"-",AB451)),"")</f>
        <v/>
      </c>
      <c r="B451" s="1" t="str">
        <f>IF(CAPTURE_DATA!O452="NOBATS___","NOBATS",IF(CAPTURE_DATA!O452="___","",CAPTURE_DATA!O452))</f>
        <v/>
      </c>
      <c r="C451" s="1" t="str">
        <f t="shared" ref="C451:C501" si="15">IF(S451="","",(CONCATENATE(S451,"-",AF451)))</f>
        <v/>
      </c>
      <c r="D451" s="1" t="str">
        <f>IF(CAPTURE_DATA!Q452 = 0,"",CAPTURE_DATA!Q452)</f>
        <v/>
      </c>
      <c r="E451" s="1" t="str">
        <f>IF(CAPTURE_DATA!R452 = 0,"",CAPTURE_DATA!R452)</f>
        <v/>
      </c>
      <c r="F451" s="1" t="str">
        <f>IF(CAPTURE_DATA!S452 = 0,"",CAPTURE_DATA!S452)</f>
        <v/>
      </c>
      <c r="G451" s="1" t="str">
        <f>IF(CAPTURE_DATA!T452=0,"",CAPTURE_DATA!T452)</f>
        <v/>
      </c>
      <c r="H451" s="1" t="str">
        <f>IF(CAPTURE_DATA!U452=0,"",CAPTURE_DATA!U452)</f>
        <v/>
      </c>
      <c r="I451" s="1" t="str">
        <f>IF(CAPTURE_DATA!V452=0,"",CAPTURE_DATA!V452)</f>
        <v/>
      </c>
      <c r="J451" s="1" t="str">
        <f>IF(CAPTURE_DATA!W452=0,"",CAPTURE_DATA!W452)</f>
        <v/>
      </c>
      <c r="K451" s="1" t="str">
        <f>IF(CAPTURE_DATA!X452="","",CAPTURE_DATA!X452)</f>
        <v/>
      </c>
      <c r="L451" s="1" t="str">
        <f>IF(CAPTURE_DATA!Y452="","",CAPTURE_DATA!Y452)</f>
        <v/>
      </c>
      <c r="M451" s="1" t="str">
        <f>IF(CAPTURE_DATA!Z452="","",CAPTURE_DATA!Z452)</f>
        <v/>
      </c>
      <c r="N451" s="1" t="str">
        <f>IF(CAPTURE_DATA!AA452=0,"",CAPTURE_DATA!AA452)</f>
        <v/>
      </c>
      <c r="O451" s="1" t="str">
        <f>IF(CAPTURE_DATA!AB452=0,"",CAPTURE_DATA!AB452)</f>
        <v/>
      </c>
      <c r="P451" s="1" t="str">
        <f>IF(CAPTURE_DATA!AC452="-","",CAPTURE_DATA!AC452)</f>
        <v/>
      </c>
      <c r="Q451" s="1" t="str">
        <f>IF(CAPTURE_DATA!AD452=0,"",CAPTURE_DATA!AD452)</f>
        <v/>
      </c>
      <c r="R451" s="1" t="str">
        <f>IF(CAPTURE_DATA!AE452=0,"",CAPTURE_DATA!AE452)</f>
        <v/>
      </c>
      <c r="S451" s="1" t="str">
        <f>IF(CAPTURE_DATA!AF452=0,"",CAPTURE_DATA!AF452)</f>
        <v/>
      </c>
      <c r="T451" s="16" t="str">
        <f>IF(B451="","",IF(B451="NBAT","",CAPTURE_DATA!A452))</f>
        <v/>
      </c>
      <c r="U451" s="1" t="str">
        <f>IF(CAPTURE_DATA!AG452=0,"",CAPTURE_DATA!AG452)</f>
        <v/>
      </c>
      <c r="V451" s="1" t="str">
        <f>IF(CAPTURE_DATA!AH452=0,"",CAPTURE_DATA!AH452)</f>
        <v/>
      </c>
      <c r="W451" s="1" t="str">
        <f>IFERROR(VLOOKUP(V451,CAPTURE_SITE_INFO!$B$3:$U$501,2,FALSE),"")</f>
        <v/>
      </c>
      <c r="X451" s="1" t="str">
        <f>IFERROR(VLOOKUP($V451,CAPTURE_SITE_INFO!$B$3:$U$501,3,FALSE),"")</f>
        <v/>
      </c>
      <c r="Y451" s="189" t="str">
        <f>IFERROR(VLOOKUP($V451,CAPTURE_SITE_INFO!$B$3:$U$501,4,FALSE),"")</f>
        <v/>
      </c>
      <c r="Z451" s="1" t="str">
        <f>IFERROR(VLOOKUP($V451,CAPTURE_SITE_INFO!$B$3:$U$501,5,FALSE),"")</f>
        <v/>
      </c>
      <c r="AA451" s="1" t="str">
        <f>IFERROR(VLOOKUP($V451,CAPTURE_SITE_INFO!$B$3:$U$501,6,FALSE),"")</f>
        <v/>
      </c>
      <c r="AB451" s="1" t="str">
        <f>IFERROR(VLOOKUP($V451,CAPTURE_SITE_INFO!$B$3:$U$501,7,FALSE),"")</f>
        <v/>
      </c>
      <c r="AC451" s="1" t="str">
        <f>IFERROR(VLOOKUP($V451,CAPTURE_SITE_INFO!$B$3:$U$501,8,FALSE),"")</f>
        <v/>
      </c>
      <c r="AD451" s="16" t="str">
        <f>IFERROR(VLOOKUP($V451,CAPTURE_SITE_INFO!$B$3:$U$501,9,FALSE),"")</f>
        <v/>
      </c>
      <c r="AE451" s="16" t="str">
        <f>IFERROR(VLOOKUP($V451,CAPTURE_SITE_INFO!$B$3:$U$501,10,FALSE),"")</f>
        <v/>
      </c>
      <c r="AF451" s="190" t="str">
        <f>IFERROR(VLOOKUP($V451,CAPTURE_SITE_INFO!$B$3:$U$501,11,FALSE),"")</f>
        <v/>
      </c>
      <c r="AG451" s="190" t="str">
        <f>IFERROR(VLOOKUP($V451,CAPTURE_SITE_INFO!$B$3:$U$501,12,FALSE),"")</f>
        <v/>
      </c>
      <c r="AH451" s="1" t="str">
        <f>IFERROR(VLOOKUP($V451,CAPTURE_SITE_INFO!$B$3:$U$501,13,FALSE),"")</f>
        <v/>
      </c>
      <c r="AI451" s="1" t="str">
        <f>IFERROR(VLOOKUP($V451,CAPTURE_SITE_INFO!$B$3:$U$501,14,FALSE),"")</f>
        <v/>
      </c>
      <c r="AJ451" s="1" t="str">
        <f>IFERROR(VLOOKUP($V451,CAPTURE_SITE_INFO!$B$3:$U$501,15,FALSE),"")</f>
        <v/>
      </c>
      <c r="AK451" s="1" t="str">
        <f>IFERROR(VLOOKUP($V451,CAPTURE_SITE_INFO!$B$3:$U$501,16,FALSE),"")</f>
        <v/>
      </c>
      <c r="AL451" s="1" t="str">
        <f>IFERROR(VLOOKUP($V451,CAPTURE_SITE_INFO!$B$3:$U$501,17,FALSE),"")</f>
        <v/>
      </c>
      <c r="AM451" s="1" t="str">
        <f>IFERROR(VLOOKUP($V451,CAPTURE_SITE_INFO!$B$3:$U$501,18,FALSE),"")</f>
        <v/>
      </c>
      <c r="AN451" s="1" t="str">
        <f>IFERROR(VLOOKUP($V451,CAPTURE_SITE_INFO!$B$3:$U$501,19,FALSE),"")</f>
        <v/>
      </c>
      <c r="AO451" s="1" t="str">
        <f>IFERROR(VLOOKUP($V451,CAPTURE_SITE_INFO!$B$3:$U$501,20,FALSE),"")</f>
        <v/>
      </c>
      <c r="AP451" s="1" t="str">
        <f>IFERROR(VLOOKUP($V451,CAPTURE_SITE_INFO!$B$3:$V$501,21,FALSE),"")</f>
        <v/>
      </c>
    </row>
    <row r="452" spans="1:42" x14ac:dyDescent="0.25">
      <c r="A452" s="1" t="str">
        <f t="shared" si="14"/>
        <v/>
      </c>
      <c r="B452" s="1" t="str">
        <f>IF(CAPTURE_DATA!O453="NOBATS___","NOBATS",IF(CAPTURE_DATA!O453="___","",CAPTURE_DATA!O453))</f>
        <v/>
      </c>
      <c r="C452" s="1" t="str">
        <f t="shared" si="15"/>
        <v/>
      </c>
      <c r="D452" s="1" t="str">
        <f>IF(CAPTURE_DATA!Q453 = 0,"",CAPTURE_DATA!Q453)</f>
        <v/>
      </c>
      <c r="E452" s="1" t="str">
        <f>IF(CAPTURE_DATA!R453 = 0,"",CAPTURE_DATA!R453)</f>
        <v/>
      </c>
      <c r="F452" s="1" t="str">
        <f>IF(CAPTURE_DATA!S453 = 0,"",CAPTURE_DATA!S453)</f>
        <v/>
      </c>
      <c r="G452" s="1" t="str">
        <f>IF(CAPTURE_DATA!T453=0,"",CAPTURE_DATA!T453)</f>
        <v/>
      </c>
      <c r="H452" s="1" t="str">
        <f>IF(CAPTURE_DATA!U453=0,"",CAPTURE_DATA!U453)</f>
        <v/>
      </c>
      <c r="I452" s="1" t="str">
        <f>IF(CAPTURE_DATA!V453=0,"",CAPTURE_DATA!V453)</f>
        <v/>
      </c>
      <c r="J452" s="1" t="str">
        <f>IF(CAPTURE_DATA!W453=0,"",CAPTURE_DATA!W453)</f>
        <v/>
      </c>
      <c r="K452" s="1" t="str">
        <f>IF(CAPTURE_DATA!X453="","",CAPTURE_DATA!X453)</f>
        <v/>
      </c>
      <c r="L452" s="1" t="str">
        <f>IF(CAPTURE_DATA!Y453="","",CAPTURE_DATA!Y453)</f>
        <v/>
      </c>
      <c r="M452" s="1" t="str">
        <f>IF(CAPTURE_DATA!Z453="","",CAPTURE_DATA!Z453)</f>
        <v/>
      </c>
      <c r="N452" s="1" t="str">
        <f>IF(CAPTURE_DATA!AA453=0,"",CAPTURE_DATA!AA453)</f>
        <v/>
      </c>
      <c r="O452" s="1" t="str">
        <f>IF(CAPTURE_DATA!AB453=0,"",CAPTURE_DATA!AB453)</f>
        <v/>
      </c>
      <c r="P452" s="1" t="str">
        <f>IF(CAPTURE_DATA!AC453="-","",CAPTURE_DATA!AC453)</f>
        <v/>
      </c>
      <c r="Q452" s="1" t="str">
        <f>IF(CAPTURE_DATA!AD453=0,"",CAPTURE_DATA!AD453)</f>
        <v/>
      </c>
      <c r="R452" s="1" t="str">
        <f>IF(CAPTURE_DATA!AE453=0,"",CAPTURE_DATA!AE453)</f>
        <v/>
      </c>
      <c r="S452" s="1" t="str">
        <f>IF(CAPTURE_DATA!AF453=0,"",CAPTURE_DATA!AF453)</f>
        <v/>
      </c>
      <c r="T452" s="16" t="str">
        <f>IF(B452="","",IF(B452="NBAT","",CAPTURE_DATA!A453))</f>
        <v/>
      </c>
      <c r="U452" s="1" t="str">
        <f>IF(CAPTURE_DATA!AG453=0,"",CAPTURE_DATA!AG453)</f>
        <v/>
      </c>
      <c r="V452" s="1" t="str">
        <f>IF(CAPTURE_DATA!AH453=0,"",CAPTURE_DATA!AH453)</f>
        <v/>
      </c>
      <c r="W452" s="1" t="str">
        <f>IFERROR(VLOOKUP(V452,CAPTURE_SITE_INFO!$B$3:$U$501,2,FALSE),"")</f>
        <v/>
      </c>
      <c r="X452" s="1" t="str">
        <f>IFERROR(VLOOKUP($V452,CAPTURE_SITE_INFO!$B$3:$U$501,3,FALSE),"")</f>
        <v/>
      </c>
      <c r="Y452" s="189" t="str">
        <f>IFERROR(VLOOKUP($V452,CAPTURE_SITE_INFO!$B$3:$U$501,4,FALSE),"")</f>
        <v/>
      </c>
      <c r="Z452" s="1" t="str">
        <f>IFERROR(VLOOKUP($V452,CAPTURE_SITE_INFO!$B$3:$U$501,5,FALSE),"")</f>
        <v/>
      </c>
      <c r="AA452" s="1" t="str">
        <f>IFERROR(VLOOKUP($V452,CAPTURE_SITE_INFO!$B$3:$U$501,6,FALSE),"")</f>
        <v/>
      </c>
      <c r="AB452" s="1" t="str">
        <f>IFERROR(VLOOKUP($V452,CAPTURE_SITE_INFO!$B$3:$U$501,7,FALSE),"")</f>
        <v/>
      </c>
      <c r="AC452" s="1" t="str">
        <f>IFERROR(VLOOKUP($V452,CAPTURE_SITE_INFO!$B$3:$U$501,8,FALSE),"")</f>
        <v/>
      </c>
      <c r="AD452" s="16" t="str">
        <f>IFERROR(VLOOKUP($V452,CAPTURE_SITE_INFO!$B$3:$U$501,9,FALSE),"")</f>
        <v/>
      </c>
      <c r="AE452" s="16" t="str">
        <f>IFERROR(VLOOKUP($V452,CAPTURE_SITE_INFO!$B$3:$U$501,10,FALSE),"")</f>
        <v/>
      </c>
      <c r="AF452" s="190" t="str">
        <f>IFERROR(VLOOKUP($V452,CAPTURE_SITE_INFO!$B$3:$U$501,11,FALSE),"")</f>
        <v/>
      </c>
      <c r="AG452" s="190" t="str">
        <f>IFERROR(VLOOKUP($V452,CAPTURE_SITE_INFO!$B$3:$U$501,12,FALSE),"")</f>
        <v/>
      </c>
      <c r="AH452" s="1" t="str">
        <f>IFERROR(VLOOKUP($V452,CAPTURE_SITE_INFO!$B$3:$U$501,13,FALSE),"")</f>
        <v/>
      </c>
      <c r="AI452" s="1" t="str">
        <f>IFERROR(VLOOKUP($V452,CAPTURE_SITE_INFO!$B$3:$U$501,14,FALSE),"")</f>
        <v/>
      </c>
      <c r="AJ452" s="1" t="str">
        <f>IFERROR(VLOOKUP($V452,CAPTURE_SITE_INFO!$B$3:$U$501,15,FALSE),"")</f>
        <v/>
      </c>
      <c r="AK452" s="1" t="str">
        <f>IFERROR(VLOOKUP($V452,CAPTURE_SITE_INFO!$B$3:$U$501,16,FALSE),"")</f>
        <v/>
      </c>
      <c r="AL452" s="1" t="str">
        <f>IFERROR(VLOOKUP($V452,CAPTURE_SITE_INFO!$B$3:$U$501,17,FALSE),"")</f>
        <v/>
      </c>
      <c r="AM452" s="1" t="str">
        <f>IFERROR(VLOOKUP($V452,CAPTURE_SITE_INFO!$B$3:$U$501,18,FALSE),"")</f>
        <v/>
      </c>
      <c r="AN452" s="1" t="str">
        <f>IFERROR(VLOOKUP($V452,CAPTURE_SITE_INFO!$B$3:$U$501,19,FALSE),"")</f>
        <v/>
      </c>
      <c r="AO452" s="1" t="str">
        <f>IFERROR(VLOOKUP($V452,CAPTURE_SITE_INFO!$B$3:$U$501,20,FALSE),"")</f>
        <v/>
      </c>
      <c r="AP452" s="1" t="str">
        <f>IFERROR(VLOOKUP($V452,CAPTURE_SITE_INFO!$B$3:$V$501,21,FALSE),"")</f>
        <v/>
      </c>
    </row>
    <row r="453" spans="1:42" x14ac:dyDescent="0.25">
      <c r="A453" s="1" t="str">
        <f t="shared" si="14"/>
        <v/>
      </c>
      <c r="B453" s="1" t="str">
        <f>IF(CAPTURE_DATA!O454="NOBATS___","NOBATS",IF(CAPTURE_DATA!O454="___","",CAPTURE_DATA!O454))</f>
        <v/>
      </c>
      <c r="C453" s="1" t="str">
        <f t="shared" si="15"/>
        <v/>
      </c>
      <c r="D453" s="1" t="str">
        <f>IF(CAPTURE_DATA!Q454 = 0,"",CAPTURE_DATA!Q454)</f>
        <v/>
      </c>
      <c r="E453" s="1" t="str">
        <f>IF(CAPTURE_DATA!R454 = 0,"",CAPTURE_DATA!R454)</f>
        <v/>
      </c>
      <c r="F453" s="1" t="str">
        <f>IF(CAPTURE_DATA!S454 = 0,"",CAPTURE_DATA!S454)</f>
        <v/>
      </c>
      <c r="G453" s="1" t="str">
        <f>IF(CAPTURE_DATA!T454=0,"",CAPTURE_DATA!T454)</f>
        <v/>
      </c>
      <c r="H453" s="1" t="str">
        <f>IF(CAPTURE_DATA!U454=0,"",CAPTURE_DATA!U454)</f>
        <v/>
      </c>
      <c r="I453" s="1" t="str">
        <f>IF(CAPTURE_DATA!V454=0,"",CAPTURE_DATA!V454)</f>
        <v/>
      </c>
      <c r="J453" s="1" t="str">
        <f>IF(CAPTURE_DATA!W454=0,"",CAPTURE_DATA!W454)</f>
        <v/>
      </c>
      <c r="K453" s="1" t="str">
        <f>IF(CAPTURE_DATA!X454="","",CAPTURE_DATA!X454)</f>
        <v/>
      </c>
      <c r="L453" s="1" t="str">
        <f>IF(CAPTURE_DATA!Y454="","",CAPTURE_DATA!Y454)</f>
        <v/>
      </c>
      <c r="M453" s="1" t="str">
        <f>IF(CAPTURE_DATA!Z454="","",CAPTURE_DATA!Z454)</f>
        <v/>
      </c>
      <c r="N453" s="1" t="str">
        <f>IF(CAPTURE_DATA!AA454=0,"",CAPTURE_DATA!AA454)</f>
        <v/>
      </c>
      <c r="O453" s="1" t="str">
        <f>IF(CAPTURE_DATA!AB454=0,"",CAPTURE_DATA!AB454)</f>
        <v/>
      </c>
      <c r="P453" s="1" t="str">
        <f>IF(CAPTURE_DATA!AC454="-","",CAPTURE_DATA!AC454)</f>
        <v/>
      </c>
      <c r="Q453" s="1" t="str">
        <f>IF(CAPTURE_DATA!AD454=0,"",CAPTURE_DATA!AD454)</f>
        <v/>
      </c>
      <c r="R453" s="1" t="str">
        <f>IF(CAPTURE_DATA!AE454=0,"",CAPTURE_DATA!AE454)</f>
        <v/>
      </c>
      <c r="S453" s="1" t="str">
        <f>IF(CAPTURE_DATA!AF454=0,"",CAPTURE_DATA!AF454)</f>
        <v/>
      </c>
      <c r="T453" s="16" t="str">
        <f>IF(B453="","",IF(B453="NBAT","",CAPTURE_DATA!A454))</f>
        <v/>
      </c>
      <c r="U453" s="1" t="str">
        <f>IF(CAPTURE_DATA!AG454=0,"",CAPTURE_DATA!AG454)</f>
        <v/>
      </c>
      <c r="V453" s="1" t="str">
        <f>IF(CAPTURE_DATA!AH454=0,"",CAPTURE_DATA!AH454)</f>
        <v/>
      </c>
      <c r="W453" s="1" t="str">
        <f>IFERROR(VLOOKUP(V453,CAPTURE_SITE_INFO!$B$3:$U$501,2,FALSE),"")</f>
        <v/>
      </c>
      <c r="X453" s="1" t="str">
        <f>IFERROR(VLOOKUP($V453,CAPTURE_SITE_INFO!$B$3:$U$501,3,FALSE),"")</f>
        <v/>
      </c>
      <c r="Y453" s="189" t="str">
        <f>IFERROR(VLOOKUP($V453,CAPTURE_SITE_INFO!$B$3:$U$501,4,FALSE),"")</f>
        <v/>
      </c>
      <c r="Z453" s="1" t="str">
        <f>IFERROR(VLOOKUP($V453,CAPTURE_SITE_INFO!$B$3:$U$501,5,FALSE),"")</f>
        <v/>
      </c>
      <c r="AA453" s="1" t="str">
        <f>IFERROR(VLOOKUP($V453,CAPTURE_SITE_INFO!$B$3:$U$501,6,FALSE),"")</f>
        <v/>
      </c>
      <c r="AB453" s="1" t="str">
        <f>IFERROR(VLOOKUP($V453,CAPTURE_SITE_INFO!$B$3:$U$501,7,FALSE),"")</f>
        <v/>
      </c>
      <c r="AC453" s="1" t="str">
        <f>IFERROR(VLOOKUP($V453,CAPTURE_SITE_INFO!$B$3:$U$501,8,FALSE),"")</f>
        <v/>
      </c>
      <c r="AD453" s="16" t="str">
        <f>IFERROR(VLOOKUP($V453,CAPTURE_SITE_INFO!$B$3:$U$501,9,FALSE),"")</f>
        <v/>
      </c>
      <c r="AE453" s="16" t="str">
        <f>IFERROR(VLOOKUP($V453,CAPTURE_SITE_INFO!$B$3:$U$501,10,FALSE),"")</f>
        <v/>
      </c>
      <c r="AF453" s="190" t="str">
        <f>IFERROR(VLOOKUP($V453,CAPTURE_SITE_INFO!$B$3:$U$501,11,FALSE),"")</f>
        <v/>
      </c>
      <c r="AG453" s="190" t="str">
        <f>IFERROR(VLOOKUP($V453,CAPTURE_SITE_INFO!$B$3:$U$501,12,FALSE),"")</f>
        <v/>
      </c>
      <c r="AH453" s="1" t="str">
        <f>IFERROR(VLOOKUP($V453,CAPTURE_SITE_INFO!$B$3:$U$501,13,FALSE),"")</f>
        <v/>
      </c>
      <c r="AI453" s="1" t="str">
        <f>IFERROR(VLOOKUP($V453,CAPTURE_SITE_INFO!$B$3:$U$501,14,FALSE),"")</f>
        <v/>
      </c>
      <c r="AJ453" s="1" t="str">
        <f>IFERROR(VLOOKUP($V453,CAPTURE_SITE_INFO!$B$3:$U$501,15,FALSE),"")</f>
        <v/>
      </c>
      <c r="AK453" s="1" t="str">
        <f>IFERROR(VLOOKUP($V453,CAPTURE_SITE_INFO!$B$3:$U$501,16,FALSE),"")</f>
        <v/>
      </c>
      <c r="AL453" s="1" t="str">
        <f>IFERROR(VLOOKUP($V453,CAPTURE_SITE_INFO!$B$3:$U$501,17,FALSE),"")</f>
        <v/>
      </c>
      <c r="AM453" s="1" t="str">
        <f>IFERROR(VLOOKUP($V453,CAPTURE_SITE_INFO!$B$3:$U$501,18,FALSE),"")</f>
        <v/>
      </c>
      <c r="AN453" s="1" t="str">
        <f>IFERROR(VLOOKUP($V453,CAPTURE_SITE_INFO!$B$3:$U$501,19,FALSE),"")</f>
        <v/>
      </c>
      <c r="AO453" s="1" t="str">
        <f>IFERROR(VLOOKUP($V453,CAPTURE_SITE_INFO!$B$3:$U$501,20,FALSE),"")</f>
        <v/>
      </c>
      <c r="AP453" s="1" t="str">
        <f>IFERROR(VLOOKUP($V453,CAPTURE_SITE_INFO!$B$3:$V$501,21,FALSE),"")</f>
        <v/>
      </c>
    </row>
    <row r="454" spans="1:42" x14ac:dyDescent="0.25">
      <c r="A454" s="1" t="str">
        <f t="shared" si="14"/>
        <v/>
      </c>
      <c r="B454" s="1" t="str">
        <f>IF(CAPTURE_DATA!O455="NOBATS___","NOBATS",IF(CAPTURE_DATA!O455="___","",CAPTURE_DATA!O455))</f>
        <v/>
      </c>
      <c r="C454" s="1" t="str">
        <f t="shared" si="15"/>
        <v/>
      </c>
      <c r="D454" s="1" t="str">
        <f>IF(CAPTURE_DATA!Q455 = 0,"",CAPTURE_DATA!Q455)</f>
        <v/>
      </c>
      <c r="E454" s="1" t="str">
        <f>IF(CAPTURE_DATA!R455 = 0,"",CAPTURE_DATA!R455)</f>
        <v/>
      </c>
      <c r="F454" s="1" t="str">
        <f>IF(CAPTURE_DATA!S455 = 0,"",CAPTURE_DATA!S455)</f>
        <v/>
      </c>
      <c r="G454" s="1" t="str">
        <f>IF(CAPTURE_DATA!T455=0,"",CAPTURE_DATA!T455)</f>
        <v/>
      </c>
      <c r="H454" s="1" t="str">
        <f>IF(CAPTURE_DATA!U455=0,"",CAPTURE_DATA!U455)</f>
        <v/>
      </c>
      <c r="I454" s="1" t="str">
        <f>IF(CAPTURE_DATA!V455=0,"",CAPTURE_DATA!V455)</f>
        <v/>
      </c>
      <c r="J454" s="1" t="str">
        <f>IF(CAPTURE_DATA!W455=0,"",CAPTURE_DATA!W455)</f>
        <v/>
      </c>
      <c r="K454" s="1" t="str">
        <f>IF(CAPTURE_DATA!X455="","",CAPTURE_DATA!X455)</f>
        <v/>
      </c>
      <c r="L454" s="1" t="str">
        <f>IF(CAPTURE_DATA!Y455="","",CAPTURE_DATA!Y455)</f>
        <v/>
      </c>
      <c r="M454" s="1" t="str">
        <f>IF(CAPTURE_DATA!Z455="","",CAPTURE_DATA!Z455)</f>
        <v/>
      </c>
      <c r="N454" s="1" t="str">
        <f>IF(CAPTURE_DATA!AA455=0,"",CAPTURE_DATA!AA455)</f>
        <v/>
      </c>
      <c r="O454" s="1" t="str">
        <f>IF(CAPTURE_DATA!AB455=0,"",CAPTURE_DATA!AB455)</f>
        <v/>
      </c>
      <c r="P454" s="1" t="str">
        <f>IF(CAPTURE_DATA!AC455="-","",CAPTURE_DATA!AC455)</f>
        <v/>
      </c>
      <c r="Q454" s="1" t="str">
        <f>IF(CAPTURE_DATA!AD455=0,"",CAPTURE_DATA!AD455)</f>
        <v/>
      </c>
      <c r="R454" s="1" t="str">
        <f>IF(CAPTURE_DATA!AE455=0,"",CAPTURE_DATA!AE455)</f>
        <v/>
      </c>
      <c r="S454" s="1" t="str">
        <f>IF(CAPTURE_DATA!AF455=0,"",CAPTURE_DATA!AF455)</f>
        <v/>
      </c>
      <c r="T454" s="16" t="str">
        <f>IF(B454="","",IF(B454="NBAT","",CAPTURE_DATA!A455))</f>
        <v/>
      </c>
      <c r="U454" s="1" t="str">
        <f>IF(CAPTURE_DATA!AG455=0,"",CAPTURE_DATA!AG455)</f>
        <v/>
      </c>
      <c r="V454" s="1" t="str">
        <f>IF(CAPTURE_DATA!AH455=0,"",CAPTURE_DATA!AH455)</f>
        <v/>
      </c>
      <c r="W454" s="1" t="str">
        <f>IFERROR(VLOOKUP(V454,CAPTURE_SITE_INFO!$B$3:$U$501,2,FALSE),"")</f>
        <v/>
      </c>
      <c r="X454" s="1" t="str">
        <f>IFERROR(VLOOKUP($V454,CAPTURE_SITE_INFO!$B$3:$U$501,3,FALSE),"")</f>
        <v/>
      </c>
      <c r="Y454" s="189" t="str">
        <f>IFERROR(VLOOKUP($V454,CAPTURE_SITE_INFO!$B$3:$U$501,4,FALSE),"")</f>
        <v/>
      </c>
      <c r="Z454" s="1" t="str">
        <f>IFERROR(VLOOKUP($V454,CAPTURE_SITE_INFO!$B$3:$U$501,5,FALSE),"")</f>
        <v/>
      </c>
      <c r="AA454" s="1" t="str">
        <f>IFERROR(VLOOKUP($V454,CAPTURE_SITE_INFO!$B$3:$U$501,6,FALSE),"")</f>
        <v/>
      </c>
      <c r="AB454" s="1" t="str">
        <f>IFERROR(VLOOKUP($V454,CAPTURE_SITE_INFO!$B$3:$U$501,7,FALSE),"")</f>
        <v/>
      </c>
      <c r="AC454" s="1" t="str">
        <f>IFERROR(VLOOKUP($V454,CAPTURE_SITE_INFO!$B$3:$U$501,8,FALSE),"")</f>
        <v/>
      </c>
      <c r="AD454" s="16" t="str">
        <f>IFERROR(VLOOKUP($V454,CAPTURE_SITE_INFO!$B$3:$U$501,9,FALSE),"")</f>
        <v/>
      </c>
      <c r="AE454" s="16" t="str">
        <f>IFERROR(VLOOKUP($V454,CAPTURE_SITE_INFO!$B$3:$U$501,10,FALSE),"")</f>
        <v/>
      </c>
      <c r="AF454" s="190" t="str">
        <f>IFERROR(VLOOKUP($V454,CAPTURE_SITE_INFO!$B$3:$U$501,11,FALSE),"")</f>
        <v/>
      </c>
      <c r="AG454" s="190" t="str">
        <f>IFERROR(VLOOKUP($V454,CAPTURE_SITE_INFO!$B$3:$U$501,12,FALSE),"")</f>
        <v/>
      </c>
      <c r="AH454" s="1" t="str">
        <f>IFERROR(VLOOKUP($V454,CAPTURE_SITE_INFO!$B$3:$U$501,13,FALSE),"")</f>
        <v/>
      </c>
      <c r="AI454" s="1" t="str">
        <f>IFERROR(VLOOKUP($V454,CAPTURE_SITE_INFO!$B$3:$U$501,14,FALSE),"")</f>
        <v/>
      </c>
      <c r="AJ454" s="1" t="str">
        <f>IFERROR(VLOOKUP($V454,CAPTURE_SITE_INFO!$B$3:$U$501,15,FALSE),"")</f>
        <v/>
      </c>
      <c r="AK454" s="1" t="str">
        <f>IFERROR(VLOOKUP($V454,CAPTURE_SITE_INFO!$B$3:$U$501,16,FALSE),"")</f>
        <v/>
      </c>
      <c r="AL454" s="1" t="str">
        <f>IFERROR(VLOOKUP($V454,CAPTURE_SITE_INFO!$B$3:$U$501,17,FALSE),"")</f>
        <v/>
      </c>
      <c r="AM454" s="1" t="str">
        <f>IFERROR(VLOOKUP($V454,CAPTURE_SITE_INFO!$B$3:$U$501,18,FALSE),"")</f>
        <v/>
      </c>
      <c r="AN454" s="1" t="str">
        <f>IFERROR(VLOOKUP($V454,CAPTURE_SITE_INFO!$B$3:$U$501,19,FALSE),"")</f>
        <v/>
      </c>
      <c r="AO454" s="1" t="str">
        <f>IFERROR(VLOOKUP($V454,CAPTURE_SITE_INFO!$B$3:$U$501,20,FALSE),"")</f>
        <v/>
      </c>
      <c r="AP454" s="1" t="str">
        <f>IFERROR(VLOOKUP($V454,CAPTURE_SITE_INFO!$B$3:$V$501,21,FALSE),"")</f>
        <v/>
      </c>
    </row>
    <row r="455" spans="1:42" x14ac:dyDescent="0.25">
      <c r="A455" s="1" t="str">
        <f t="shared" si="14"/>
        <v/>
      </c>
      <c r="B455" s="1" t="str">
        <f>IF(CAPTURE_DATA!O456="NOBATS___","NOBATS",IF(CAPTURE_DATA!O456="___","",CAPTURE_DATA!O456))</f>
        <v/>
      </c>
      <c r="C455" s="1" t="str">
        <f t="shared" si="15"/>
        <v/>
      </c>
      <c r="D455" s="1" t="str">
        <f>IF(CAPTURE_DATA!Q456 = 0,"",CAPTURE_DATA!Q456)</f>
        <v/>
      </c>
      <c r="E455" s="1" t="str">
        <f>IF(CAPTURE_DATA!R456 = 0,"",CAPTURE_DATA!R456)</f>
        <v/>
      </c>
      <c r="F455" s="1" t="str">
        <f>IF(CAPTURE_DATA!S456 = 0,"",CAPTURE_DATA!S456)</f>
        <v/>
      </c>
      <c r="G455" s="1" t="str">
        <f>IF(CAPTURE_DATA!T456=0,"",CAPTURE_DATA!T456)</f>
        <v/>
      </c>
      <c r="H455" s="1" t="str">
        <f>IF(CAPTURE_DATA!U456=0,"",CAPTURE_DATA!U456)</f>
        <v/>
      </c>
      <c r="I455" s="1" t="str">
        <f>IF(CAPTURE_DATA!V456=0,"",CAPTURE_DATA!V456)</f>
        <v/>
      </c>
      <c r="J455" s="1" t="str">
        <f>IF(CAPTURE_DATA!W456=0,"",CAPTURE_DATA!W456)</f>
        <v/>
      </c>
      <c r="K455" s="1" t="str">
        <f>IF(CAPTURE_DATA!X456="","",CAPTURE_DATA!X456)</f>
        <v/>
      </c>
      <c r="L455" s="1" t="str">
        <f>IF(CAPTURE_DATA!Y456="","",CAPTURE_DATA!Y456)</f>
        <v/>
      </c>
      <c r="M455" s="1" t="str">
        <f>IF(CAPTURE_DATA!Z456="","",CAPTURE_DATA!Z456)</f>
        <v/>
      </c>
      <c r="N455" s="1" t="str">
        <f>IF(CAPTURE_DATA!AA456=0,"",CAPTURE_DATA!AA456)</f>
        <v/>
      </c>
      <c r="O455" s="1" t="str">
        <f>IF(CAPTURE_DATA!AB456=0,"",CAPTURE_DATA!AB456)</f>
        <v/>
      </c>
      <c r="P455" s="1" t="str">
        <f>IF(CAPTURE_DATA!AC456="-","",CAPTURE_DATA!AC456)</f>
        <v/>
      </c>
      <c r="Q455" s="1" t="str">
        <f>IF(CAPTURE_DATA!AD456=0,"",CAPTURE_DATA!AD456)</f>
        <v/>
      </c>
      <c r="R455" s="1" t="str">
        <f>IF(CAPTURE_DATA!AE456=0,"",CAPTURE_DATA!AE456)</f>
        <v/>
      </c>
      <c r="S455" s="1" t="str">
        <f>IF(CAPTURE_DATA!AF456=0,"",CAPTURE_DATA!AF456)</f>
        <v/>
      </c>
      <c r="T455" s="16" t="str">
        <f>IF(B455="","",IF(B455="NBAT","",CAPTURE_DATA!A456))</f>
        <v/>
      </c>
      <c r="U455" s="1" t="str">
        <f>IF(CAPTURE_DATA!AG456=0,"",CAPTURE_DATA!AG456)</f>
        <v/>
      </c>
      <c r="V455" s="1" t="str">
        <f>IF(CAPTURE_DATA!AH456=0,"",CAPTURE_DATA!AH456)</f>
        <v/>
      </c>
      <c r="W455" s="1" t="str">
        <f>IFERROR(VLOOKUP(V455,CAPTURE_SITE_INFO!$B$3:$U$501,2,FALSE),"")</f>
        <v/>
      </c>
      <c r="X455" s="1" t="str">
        <f>IFERROR(VLOOKUP($V455,CAPTURE_SITE_INFO!$B$3:$U$501,3,FALSE),"")</f>
        <v/>
      </c>
      <c r="Y455" s="189" t="str">
        <f>IFERROR(VLOOKUP($V455,CAPTURE_SITE_INFO!$B$3:$U$501,4,FALSE),"")</f>
        <v/>
      </c>
      <c r="Z455" s="1" t="str">
        <f>IFERROR(VLOOKUP($V455,CAPTURE_SITE_INFO!$B$3:$U$501,5,FALSE),"")</f>
        <v/>
      </c>
      <c r="AA455" s="1" t="str">
        <f>IFERROR(VLOOKUP($V455,CAPTURE_SITE_INFO!$B$3:$U$501,6,FALSE),"")</f>
        <v/>
      </c>
      <c r="AB455" s="1" t="str">
        <f>IFERROR(VLOOKUP($V455,CAPTURE_SITE_INFO!$B$3:$U$501,7,FALSE),"")</f>
        <v/>
      </c>
      <c r="AC455" s="1" t="str">
        <f>IFERROR(VLOOKUP($V455,CAPTURE_SITE_INFO!$B$3:$U$501,8,FALSE),"")</f>
        <v/>
      </c>
      <c r="AD455" s="16" t="str">
        <f>IFERROR(VLOOKUP($V455,CAPTURE_SITE_INFO!$B$3:$U$501,9,FALSE),"")</f>
        <v/>
      </c>
      <c r="AE455" s="16" t="str">
        <f>IFERROR(VLOOKUP($V455,CAPTURE_SITE_INFO!$B$3:$U$501,10,FALSE),"")</f>
        <v/>
      </c>
      <c r="AF455" s="190" t="str">
        <f>IFERROR(VLOOKUP($V455,CAPTURE_SITE_INFO!$B$3:$U$501,11,FALSE),"")</f>
        <v/>
      </c>
      <c r="AG455" s="190" t="str">
        <f>IFERROR(VLOOKUP($V455,CAPTURE_SITE_INFO!$B$3:$U$501,12,FALSE),"")</f>
        <v/>
      </c>
      <c r="AH455" s="1" t="str">
        <f>IFERROR(VLOOKUP($V455,CAPTURE_SITE_INFO!$B$3:$U$501,13,FALSE),"")</f>
        <v/>
      </c>
      <c r="AI455" s="1" t="str">
        <f>IFERROR(VLOOKUP($V455,CAPTURE_SITE_INFO!$B$3:$U$501,14,FALSE),"")</f>
        <v/>
      </c>
      <c r="AJ455" s="1" t="str">
        <f>IFERROR(VLOOKUP($V455,CAPTURE_SITE_INFO!$B$3:$U$501,15,FALSE),"")</f>
        <v/>
      </c>
      <c r="AK455" s="1" t="str">
        <f>IFERROR(VLOOKUP($V455,CAPTURE_SITE_INFO!$B$3:$U$501,16,FALSE),"")</f>
        <v/>
      </c>
      <c r="AL455" s="1" t="str">
        <f>IFERROR(VLOOKUP($V455,CAPTURE_SITE_INFO!$B$3:$U$501,17,FALSE),"")</f>
        <v/>
      </c>
      <c r="AM455" s="1" t="str">
        <f>IFERROR(VLOOKUP($V455,CAPTURE_SITE_INFO!$B$3:$U$501,18,FALSE),"")</f>
        <v/>
      </c>
      <c r="AN455" s="1" t="str">
        <f>IFERROR(VLOOKUP($V455,CAPTURE_SITE_INFO!$B$3:$U$501,19,FALSE),"")</f>
        <v/>
      </c>
      <c r="AO455" s="1" t="str">
        <f>IFERROR(VLOOKUP($V455,CAPTURE_SITE_INFO!$B$3:$U$501,20,FALSE),"")</f>
        <v/>
      </c>
      <c r="AP455" s="1" t="str">
        <f>IFERROR(VLOOKUP($V455,CAPTURE_SITE_INFO!$B$3:$V$501,21,FALSE),"")</f>
        <v/>
      </c>
    </row>
    <row r="456" spans="1:42" x14ac:dyDescent="0.25">
      <c r="A456" s="1" t="str">
        <f t="shared" si="14"/>
        <v/>
      </c>
      <c r="B456" s="1" t="str">
        <f>IF(CAPTURE_DATA!O457="NOBATS___","NOBATS",IF(CAPTURE_DATA!O457="___","",CAPTURE_DATA!O457))</f>
        <v/>
      </c>
      <c r="C456" s="1" t="str">
        <f t="shared" si="15"/>
        <v/>
      </c>
      <c r="D456" s="1" t="str">
        <f>IF(CAPTURE_DATA!Q457 = 0,"",CAPTURE_DATA!Q457)</f>
        <v/>
      </c>
      <c r="E456" s="1" t="str">
        <f>IF(CAPTURE_DATA!R457 = 0,"",CAPTURE_DATA!R457)</f>
        <v/>
      </c>
      <c r="F456" s="1" t="str">
        <f>IF(CAPTURE_DATA!S457 = 0,"",CAPTURE_DATA!S457)</f>
        <v/>
      </c>
      <c r="G456" s="1" t="str">
        <f>IF(CAPTURE_DATA!T457=0,"",CAPTURE_DATA!T457)</f>
        <v/>
      </c>
      <c r="H456" s="1" t="str">
        <f>IF(CAPTURE_DATA!U457=0,"",CAPTURE_DATA!U457)</f>
        <v/>
      </c>
      <c r="I456" s="1" t="str">
        <f>IF(CAPTURE_DATA!V457=0,"",CAPTURE_DATA!V457)</f>
        <v/>
      </c>
      <c r="J456" s="1" t="str">
        <f>IF(CAPTURE_DATA!W457=0,"",CAPTURE_DATA!W457)</f>
        <v/>
      </c>
      <c r="K456" s="1" t="str">
        <f>IF(CAPTURE_DATA!X457="","",CAPTURE_DATA!X457)</f>
        <v/>
      </c>
      <c r="L456" s="1" t="str">
        <f>IF(CAPTURE_DATA!Y457="","",CAPTURE_DATA!Y457)</f>
        <v/>
      </c>
      <c r="M456" s="1" t="str">
        <f>IF(CAPTURE_DATA!Z457="","",CAPTURE_DATA!Z457)</f>
        <v/>
      </c>
      <c r="N456" s="1" t="str">
        <f>IF(CAPTURE_DATA!AA457=0,"",CAPTURE_DATA!AA457)</f>
        <v/>
      </c>
      <c r="O456" s="1" t="str">
        <f>IF(CAPTURE_DATA!AB457=0,"",CAPTURE_DATA!AB457)</f>
        <v/>
      </c>
      <c r="P456" s="1" t="str">
        <f>IF(CAPTURE_DATA!AC457="-","",CAPTURE_DATA!AC457)</f>
        <v/>
      </c>
      <c r="Q456" s="1" t="str">
        <f>IF(CAPTURE_DATA!AD457=0,"",CAPTURE_DATA!AD457)</f>
        <v/>
      </c>
      <c r="R456" s="1" t="str">
        <f>IF(CAPTURE_DATA!AE457=0,"",CAPTURE_DATA!AE457)</f>
        <v/>
      </c>
      <c r="S456" s="1" t="str">
        <f>IF(CAPTURE_DATA!AF457=0,"",CAPTURE_DATA!AF457)</f>
        <v/>
      </c>
      <c r="T456" s="16" t="str">
        <f>IF(B456="","",IF(B456="NBAT","",CAPTURE_DATA!A457))</f>
        <v/>
      </c>
      <c r="U456" s="1" t="str">
        <f>IF(CAPTURE_DATA!AG457=0,"",CAPTURE_DATA!AG457)</f>
        <v/>
      </c>
      <c r="V456" s="1" t="str">
        <f>IF(CAPTURE_DATA!AH457=0,"",CAPTURE_DATA!AH457)</f>
        <v/>
      </c>
      <c r="W456" s="1" t="str">
        <f>IFERROR(VLOOKUP(V456,CAPTURE_SITE_INFO!$B$3:$U$501,2,FALSE),"")</f>
        <v/>
      </c>
      <c r="X456" s="1" t="str">
        <f>IFERROR(VLOOKUP($V456,CAPTURE_SITE_INFO!$B$3:$U$501,3,FALSE),"")</f>
        <v/>
      </c>
      <c r="Y456" s="189" t="str">
        <f>IFERROR(VLOOKUP($V456,CAPTURE_SITE_INFO!$B$3:$U$501,4,FALSE),"")</f>
        <v/>
      </c>
      <c r="Z456" s="1" t="str">
        <f>IFERROR(VLOOKUP($V456,CAPTURE_SITE_INFO!$B$3:$U$501,5,FALSE),"")</f>
        <v/>
      </c>
      <c r="AA456" s="1" t="str">
        <f>IFERROR(VLOOKUP($V456,CAPTURE_SITE_INFO!$B$3:$U$501,6,FALSE),"")</f>
        <v/>
      </c>
      <c r="AB456" s="1" t="str">
        <f>IFERROR(VLOOKUP($V456,CAPTURE_SITE_INFO!$B$3:$U$501,7,FALSE),"")</f>
        <v/>
      </c>
      <c r="AC456" s="1" t="str">
        <f>IFERROR(VLOOKUP($V456,CAPTURE_SITE_INFO!$B$3:$U$501,8,FALSE),"")</f>
        <v/>
      </c>
      <c r="AD456" s="16" t="str">
        <f>IFERROR(VLOOKUP($V456,CAPTURE_SITE_INFO!$B$3:$U$501,9,FALSE),"")</f>
        <v/>
      </c>
      <c r="AE456" s="16" t="str">
        <f>IFERROR(VLOOKUP($V456,CAPTURE_SITE_INFO!$B$3:$U$501,10,FALSE),"")</f>
        <v/>
      </c>
      <c r="AF456" s="190" t="str">
        <f>IFERROR(VLOOKUP($V456,CAPTURE_SITE_INFO!$B$3:$U$501,11,FALSE),"")</f>
        <v/>
      </c>
      <c r="AG456" s="190" t="str">
        <f>IFERROR(VLOOKUP($V456,CAPTURE_SITE_INFO!$B$3:$U$501,12,FALSE),"")</f>
        <v/>
      </c>
      <c r="AH456" s="1" t="str">
        <f>IFERROR(VLOOKUP($V456,CAPTURE_SITE_INFO!$B$3:$U$501,13,FALSE),"")</f>
        <v/>
      </c>
      <c r="AI456" s="1" t="str">
        <f>IFERROR(VLOOKUP($V456,CAPTURE_SITE_INFO!$B$3:$U$501,14,FALSE),"")</f>
        <v/>
      </c>
      <c r="AJ456" s="1" t="str">
        <f>IFERROR(VLOOKUP($V456,CAPTURE_SITE_INFO!$B$3:$U$501,15,FALSE),"")</f>
        <v/>
      </c>
      <c r="AK456" s="1" t="str">
        <f>IFERROR(VLOOKUP($V456,CAPTURE_SITE_INFO!$B$3:$U$501,16,FALSE),"")</f>
        <v/>
      </c>
      <c r="AL456" s="1" t="str">
        <f>IFERROR(VLOOKUP($V456,CAPTURE_SITE_INFO!$B$3:$U$501,17,FALSE),"")</f>
        <v/>
      </c>
      <c r="AM456" s="1" t="str">
        <f>IFERROR(VLOOKUP($V456,CAPTURE_SITE_INFO!$B$3:$U$501,18,FALSE),"")</f>
        <v/>
      </c>
      <c r="AN456" s="1" t="str">
        <f>IFERROR(VLOOKUP($V456,CAPTURE_SITE_INFO!$B$3:$U$501,19,FALSE),"")</f>
        <v/>
      </c>
      <c r="AO456" s="1" t="str">
        <f>IFERROR(VLOOKUP($V456,CAPTURE_SITE_INFO!$B$3:$U$501,20,FALSE),"")</f>
        <v/>
      </c>
      <c r="AP456" s="1" t="str">
        <f>IFERROR(VLOOKUP($V456,CAPTURE_SITE_INFO!$B$3:$V$501,21,FALSE),"")</f>
        <v/>
      </c>
    </row>
    <row r="457" spans="1:42" x14ac:dyDescent="0.25">
      <c r="A457" s="1" t="str">
        <f t="shared" si="14"/>
        <v/>
      </c>
      <c r="B457" s="1" t="str">
        <f>IF(CAPTURE_DATA!O458="NOBATS___","NOBATS",IF(CAPTURE_DATA!O458="___","",CAPTURE_DATA!O458))</f>
        <v/>
      </c>
      <c r="C457" s="1" t="str">
        <f t="shared" si="15"/>
        <v/>
      </c>
      <c r="D457" s="1" t="str">
        <f>IF(CAPTURE_DATA!Q458 = 0,"",CAPTURE_DATA!Q458)</f>
        <v/>
      </c>
      <c r="E457" s="1" t="str">
        <f>IF(CAPTURE_DATA!R458 = 0,"",CAPTURE_DATA!R458)</f>
        <v/>
      </c>
      <c r="F457" s="1" t="str">
        <f>IF(CAPTURE_DATA!S458 = 0,"",CAPTURE_DATA!S458)</f>
        <v/>
      </c>
      <c r="G457" s="1" t="str">
        <f>IF(CAPTURE_DATA!T458=0,"",CAPTURE_DATA!T458)</f>
        <v/>
      </c>
      <c r="H457" s="1" t="str">
        <f>IF(CAPTURE_DATA!U458=0,"",CAPTURE_DATA!U458)</f>
        <v/>
      </c>
      <c r="I457" s="1" t="str">
        <f>IF(CAPTURE_DATA!V458=0,"",CAPTURE_DATA!V458)</f>
        <v/>
      </c>
      <c r="J457" s="1" t="str">
        <f>IF(CAPTURE_DATA!W458=0,"",CAPTURE_DATA!W458)</f>
        <v/>
      </c>
      <c r="K457" s="1" t="str">
        <f>IF(CAPTURE_DATA!X458="","",CAPTURE_DATA!X458)</f>
        <v/>
      </c>
      <c r="L457" s="1" t="str">
        <f>IF(CAPTURE_DATA!Y458="","",CAPTURE_DATA!Y458)</f>
        <v/>
      </c>
      <c r="M457" s="1" t="str">
        <f>IF(CAPTURE_DATA!Z458="","",CAPTURE_DATA!Z458)</f>
        <v/>
      </c>
      <c r="N457" s="1" t="str">
        <f>IF(CAPTURE_DATA!AA458=0,"",CAPTURE_DATA!AA458)</f>
        <v/>
      </c>
      <c r="O457" s="1" t="str">
        <f>IF(CAPTURE_DATA!AB458=0,"",CAPTURE_DATA!AB458)</f>
        <v/>
      </c>
      <c r="P457" s="1" t="str">
        <f>IF(CAPTURE_DATA!AC458="-","",CAPTURE_DATA!AC458)</f>
        <v/>
      </c>
      <c r="Q457" s="1" t="str">
        <f>IF(CAPTURE_DATA!AD458=0,"",CAPTURE_DATA!AD458)</f>
        <v/>
      </c>
      <c r="R457" s="1" t="str">
        <f>IF(CAPTURE_DATA!AE458=0,"",CAPTURE_DATA!AE458)</f>
        <v/>
      </c>
      <c r="S457" s="1" t="str">
        <f>IF(CAPTURE_DATA!AF458=0,"",CAPTURE_DATA!AF458)</f>
        <v/>
      </c>
      <c r="T457" s="16" t="str">
        <f>IF(B457="","",IF(B457="NBAT","",CAPTURE_DATA!A458))</f>
        <v/>
      </c>
      <c r="U457" s="1" t="str">
        <f>IF(CAPTURE_DATA!AG458=0,"",CAPTURE_DATA!AG458)</f>
        <v/>
      </c>
      <c r="V457" s="1" t="str">
        <f>IF(CAPTURE_DATA!AH458=0,"",CAPTURE_DATA!AH458)</f>
        <v/>
      </c>
      <c r="W457" s="1" t="str">
        <f>IFERROR(VLOOKUP(V457,CAPTURE_SITE_INFO!$B$3:$U$501,2,FALSE),"")</f>
        <v/>
      </c>
      <c r="X457" s="1" t="str">
        <f>IFERROR(VLOOKUP($V457,CAPTURE_SITE_INFO!$B$3:$U$501,3,FALSE),"")</f>
        <v/>
      </c>
      <c r="Y457" s="189" t="str">
        <f>IFERROR(VLOOKUP($V457,CAPTURE_SITE_INFO!$B$3:$U$501,4,FALSE),"")</f>
        <v/>
      </c>
      <c r="Z457" s="1" t="str">
        <f>IFERROR(VLOOKUP($V457,CAPTURE_SITE_INFO!$B$3:$U$501,5,FALSE),"")</f>
        <v/>
      </c>
      <c r="AA457" s="1" t="str">
        <f>IFERROR(VLOOKUP($V457,CAPTURE_SITE_INFO!$B$3:$U$501,6,FALSE),"")</f>
        <v/>
      </c>
      <c r="AB457" s="1" t="str">
        <f>IFERROR(VLOOKUP($V457,CAPTURE_SITE_INFO!$B$3:$U$501,7,FALSE),"")</f>
        <v/>
      </c>
      <c r="AC457" s="1" t="str">
        <f>IFERROR(VLOOKUP($V457,CAPTURE_SITE_INFO!$B$3:$U$501,8,FALSE),"")</f>
        <v/>
      </c>
      <c r="AD457" s="16" t="str">
        <f>IFERROR(VLOOKUP($V457,CAPTURE_SITE_INFO!$B$3:$U$501,9,FALSE),"")</f>
        <v/>
      </c>
      <c r="AE457" s="16" t="str">
        <f>IFERROR(VLOOKUP($V457,CAPTURE_SITE_INFO!$B$3:$U$501,10,FALSE),"")</f>
        <v/>
      </c>
      <c r="AF457" s="190" t="str">
        <f>IFERROR(VLOOKUP($V457,CAPTURE_SITE_INFO!$B$3:$U$501,11,FALSE),"")</f>
        <v/>
      </c>
      <c r="AG457" s="190" t="str">
        <f>IFERROR(VLOOKUP($V457,CAPTURE_SITE_INFO!$B$3:$U$501,12,FALSE),"")</f>
        <v/>
      </c>
      <c r="AH457" s="1" t="str">
        <f>IFERROR(VLOOKUP($V457,CAPTURE_SITE_INFO!$B$3:$U$501,13,FALSE),"")</f>
        <v/>
      </c>
      <c r="AI457" s="1" t="str">
        <f>IFERROR(VLOOKUP($V457,CAPTURE_SITE_INFO!$B$3:$U$501,14,FALSE),"")</f>
        <v/>
      </c>
      <c r="AJ457" s="1" t="str">
        <f>IFERROR(VLOOKUP($V457,CAPTURE_SITE_INFO!$B$3:$U$501,15,FALSE),"")</f>
        <v/>
      </c>
      <c r="AK457" s="1" t="str">
        <f>IFERROR(VLOOKUP($V457,CAPTURE_SITE_INFO!$B$3:$U$501,16,FALSE),"")</f>
        <v/>
      </c>
      <c r="AL457" s="1" t="str">
        <f>IFERROR(VLOOKUP($V457,CAPTURE_SITE_INFO!$B$3:$U$501,17,FALSE),"")</f>
        <v/>
      </c>
      <c r="AM457" s="1" t="str">
        <f>IFERROR(VLOOKUP($V457,CAPTURE_SITE_INFO!$B$3:$U$501,18,FALSE),"")</f>
        <v/>
      </c>
      <c r="AN457" s="1" t="str">
        <f>IFERROR(VLOOKUP($V457,CAPTURE_SITE_INFO!$B$3:$U$501,19,FALSE),"")</f>
        <v/>
      </c>
      <c r="AO457" s="1" t="str">
        <f>IFERROR(VLOOKUP($V457,CAPTURE_SITE_INFO!$B$3:$U$501,20,FALSE),"")</f>
        <v/>
      </c>
      <c r="AP457" s="1" t="str">
        <f>IFERROR(VLOOKUP($V457,CAPTURE_SITE_INFO!$B$3:$V$501,21,FALSE),"")</f>
        <v/>
      </c>
    </row>
    <row r="458" spans="1:42" x14ac:dyDescent="0.25">
      <c r="A458" s="1" t="str">
        <f t="shared" si="14"/>
        <v/>
      </c>
      <c r="B458" s="1" t="str">
        <f>IF(CAPTURE_DATA!O459="NOBATS___","NOBATS",IF(CAPTURE_DATA!O459="___","",CAPTURE_DATA!O459))</f>
        <v/>
      </c>
      <c r="C458" s="1" t="str">
        <f t="shared" si="15"/>
        <v/>
      </c>
      <c r="D458" s="1" t="str">
        <f>IF(CAPTURE_DATA!Q459 = 0,"",CAPTURE_DATA!Q459)</f>
        <v/>
      </c>
      <c r="E458" s="1" t="str">
        <f>IF(CAPTURE_DATA!R459 = 0,"",CAPTURE_DATA!R459)</f>
        <v/>
      </c>
      <c r="F458" s="1" t="str">
        <f>IF(CAPTURE_DATA!S459 = 0,"",CAPTURE_DATA!S459)</f>
        <v/>
      </c>
      <c r="G458" s="1" t="str">
        <f>IF(CAPTURE_DATA!T459=0,"",CAPTURE_DATA!T459)</f>
        <v/>
      </c>
      <c r="H458" s="1" t="str">
        <f>IF(CAPTURE_DATA!U459=0,"",CAPTURE_DATA!U459)</f>
        <v/>
      </c>
      <c r="I458" s="1" t="str">
        <f>IF(CAPTURE_DATA!V459=0,"",CAPTURE_DATA!V459)</f>
        <v/>
      </c>
      <c r="J458" s="1" t="str">
        <f>IF(CAPTURE_DATA!W459=0,"",CAPTURE_DATA!W459)</f>
        <v/>
      </c>
      <c r="K458" s="1" t="str">
        <f>IF(CAPTURE_DATA!X459="","",CAPTURE_DATA!X459)</f>
        <v/>
      </c>
      <c r="L458" s="1" t="str">
        <f>IF(CAPTURE_DATA!Y459="","",CAPTURE_DATA!Y459)</f>
        <v/>
      </c>
      <c r="M458" s="1" t="str">
        <f>IF(CAPTURE_DATA!Z459="","",CAPTURE_DATA!Z459)</f>
        <v/>
      </c>
      <c r="N458" s="1" t="str">
        <f>IF(CAPTURE_DATA!AA459=0,"",CAPTURE_DATA!AA459)</f>
        <v/>
      </c>
      <c r="O458" s="1" t="str">
        <f>IF(CAPTURE_DATA!AB459=0,"",CAPTURE_DATA!AB459)</f>
        <v/>
      </c>
      <c r="P458" s="1" t="str">
        <f>IF(CAPTURE_DATA!AC459="-","",CAPTURE_DATA!AC459)</f>
        <v/>
      </c>
      <c r="Q458" s="1" t="str">
        <f>IF(CAPTURE_DATA!AD459=0,"",CAPTURE_DATA!AD459)</f>
        <v/>
      </c>
      <c r="R458" s="1" t="str">
        <f>IF(CAPTURE_DATA!AE459=0,"",CAPTURE_DATA!AE459)</f>
        <v/>
      </c>
      <c r="S458" s="1" t="str">
        <f>IF(CAPTURE_DATA!AF459=0,"",CAPTURE_DATA!AF459)</f>
        <v/>
      </c>
      <c r="T458" s="16" t="str">
        <f>IF(B458="","",IF(B458="NBAT","",CAPTURE_DATA!A459))</f>
        <v/>
      </c>
      <c r="U458" s="1" t="str">
        <f>IF(CAPTURE_DATA!AG459=0,"",CAPTURE_DATA!AG459)</f>
        <v/>
      </c>
      <c r="V458" s="1" t="str">
        <f>IF(CAPTURE_DATA!AH459=0,"",CAPTURE_DATA!AH459)</f>
        <v/>
      </c>
      <c r="W458" s="1" t="str">
        <f>IFERROR(VLOOKUP(V458,CAPTURE_SITE_INFO!$B$3:$U$501,2,FALSE),"")</f>
        <v/>
      </c>
      <c r="X458" s="1" t="str">
        <f>IFERROR(VLOOKUP($V458,CAPTURE_SITE_INFO!$B$3:$U$501,3,FALSE),"")</f>
        <v/>
      </c>
      <c r="Y458" s="189" t="str">
        <f>IFERROR(VLOOKUP($V458,CAPTURE_SITE_INFO!$B$3:$U$501,4,FALSE),"")</f>
        <v/>
      </c>
      <c r="Z458" s="1" t="str">
        <f>IFERROR(VLOOKUP($V458,CAPTURE_SITE_INFO!$B$3:$U$501,5,FALSE),"")</f>
        <v/>
      </c>
      <c r="AA458" s="1" t="str">
        <f>IFERROR(VLOOKUP($V458,CAPTURE_SITE_INFO!$B$3:$U$501,6,FALSE),"")</f>
        <v/>
      </c>
      <c r="AB458" s="1" t="str">
        <f>IFERROR(VLOOKUP($V458,CAPTURE_SITE_INFO!$B$3:$U$501,7,FALSE),"")</f>
        <v/>
      </c>
      <c r="AC458" s="1" t="str">
        <f>IFERROR(VLOOKUP($V458,CAPTURE_SITE_INFO!$B$3:$U$501,8,FALSE),"")</f>
        <v/>
      </c>
      <c r="AD458" s="16" t="str">
        <f>IFERROR(VLOOKUP($V458,CAPTURE_SITE_INFO!$B$3:$U$501,9,FALSE),"")</f>
        <v/>
      </c>
      <c r="AE458" s="16" t="str">
        <f>IFERROR(VLOOKUP($V458,CAPTURE_SITE_INFO!$B$3:$U$501,10,FALSE),"")</f>
        <v/>
      </c>
      <c r="AF458" s="190" t="str">
        <f>IFERROR(VLOOKUP($V458,CAPTURE_SITE_INFO!$B$3:$U$501,11,FALSE),"")</f>
        <v/>
      </c>
      <c r="AG458" s="190" t="str">
        <f>IFERROR(VLOOKUP($V458,CAPTURE_SITE_INFO!$B$3:$U$501,12,FALSE),"")</f>
        <v/>
      </c>
      <c r="AH458" s="1" t="str">
        <f>IFERROR(VLOOKUP($V458,CAPTURE_SITE_INFO!$B$3:$U$501,13,FALSE),"")</f>
        <v/>
      </c>
      <c r="AI458" s="1" t="str">
        <f>IFERROR(VLOOKUP($V458,CAPTURE_SITE_INFO!$B$3:$U$501,14,FALSE),"")</f>
        <v/>
      </c>
      <c r="AJ458" s="1" t="str">
        <f>IFERROR(VLOOKUP($V458,CAPTURE_SITE_INFO!$B$3:$U$501,15,FALSE),"")</f>
        <v/>
      </c>
      <c r="AK458" s="1" t="str">
        <f>IFERROR(VLOOKUP($V458,CAPTURE_SITE_INFO!$B$3:$U$501,16,FALSE),"")</f>
        <v/>
      </c>
      <c r="AL458" s="1" t="str">
        <f>IFERROR(VLOOKUP($V458,CAPTURE_SITE_INFO!$B$3:$U$501,17,FALSE),"")</f>
        <v/>
      </c>
      <c r="AM458" s="1" t="str">
        <f>IFERROR(VLOOKUP($V458,CAPTURE_SITE_INFO!$B$3:$U$501,18,FALSE),"")</f>
        <v/>
      </c>
      <c r="AN458" s="1" t="str">
        <f>IFERROR(VLOOKUP($V458,CAPTURE_SITE_INFO!$B$3:$U$501,19,FALSE),"")</f>
        <v/>
      </c>
      <c r="AO458" s="1" t="str">
        <f>IFERROR(VLOOKUP($V458,CAPTURE_SITE_INFO!$B$3:$U$501,20,FALSE),"")</f>
        <v/>
      </c>
      <c r="AP458" s="1" t="str">
        <f>IFERROR(VLOOKUP($V458,CAPTURE_SITE_INFO!$B$3:$V$501,21,FALSE),"")</f>
        <v/>
      </c>
    </row>
    <row r="459" spans="1:42" x14ac:dyDescent="0.25">
      <c r="A459" s="1" t="str">
        <f t="shared" si="14"/>
        <v/>
      </c>
      <c r="B459" s="1" t="str">
        <f>IF(CAPTURE_DATA!O460="NOBATS___","NOBATS",IF(CAPTURE_DATA!O460="___","",CAPTURE_DATA!O460))</f>
        <v/>
      </c>
      <c r="C459" s="1" t="str">
        <f t="shared" si="15"/>
        <v/>
      </c>
      <c r="D459" s="1" t="str">
        <f>IF(CAPTURE_DATA!Q460 = 0,"",CAPTURE_DATA!Q460)</f>
        <v/>
      </c>
      <c r="E459" s="1" t="str">
        <f>IF(CAPTURE_DATA!R460 = 0,"",CAPTURE_DATA!R460)</f>
        <v/>
      </c>
      <c r="F459" s="1" t="str">
        <f>IF(CAPTURE_DATA!S460 = 0,"",CAPTURE_DATA!S460)</f>
        <v/>
      </c>
      <c r="G459" s="1" t="str">
        <f>IF(CAPTURE_DATA!T460=0,"",CAPTURE_DATA!T460)</f>
        <v/>
      </c>
      <c r="H459" s="1" t="str">
        <f>IF(CAPTURE_DATA!U460=0,"",CAPTURE_DATA!U460)</f>
        <v/>
      </c>
      <c r="I459" s="1" t="str">
        <f>IF(CAPTURE_DATA!V460=0,"",CAPTURE_DATA!V460)</f>
        <v/>
      </c>
      <c r="J459" s="1" t="str">
        <f>IF(CAPTURE_DATA!W460=0,"",CAPTURE_DATA!W460)</f>
        <v/>
      </c>
      <c r="K459" s="1" t="str">
        <f>IF(CAPTURE_DATA!X460="","",CAPTURE_DATA!X460)</f>
        <v/>
      </c>
      <c r="L459" s="1" t="str">
        <f>IF(CAPTURE_DATA!Y460="","",CAPTURE_DATA!Y460)</f>
        <v/>
      </c>
      <c r="M459" s="1" t="str">
        <f>IF(CAPTURE_DATA!Z460="","",CAPTURE_DATA!Z460)</f>
        <v/>
      </c>
      <c r="N459" s="1" t="str">
        <f>IF(CAPTURE_DATA!AA460=0,"",CAPTURE_DATA!AA460)</f>
        <v/>
      </c>
      <c r="O459" s="1" t="str">
        <f>IF(CAPTURE_DATA!AB460=0,"",CAPTURE_DATA!AB460)</f>
        <v/>
      </c>
      <c r="P459" s="1" t="str">
        <f>IF(CAPTURE_DATA!AC460="-","",CAPTURE_DATA!AC460)</f>
        <v/>
      </c>
      <c r="Q459" s="1" t="str">
        <f>IF(CAPTURE_DATA!AD460=0,"",CAPTURE_DATA!AD460)</f>
        <v/>
      </c>
      <c r="R459" s="1" t="str">
        <f>IF(CAPTURE_DATA!AE460=0,"",CAPTURE_DATA!AE460)</f>
        <v/>
      </c>
      <c r="S459" s="1" t="str">
        <f>IF(CAPTURE_DATA!AF460=0,"",CAPTURE_DATA!AF460)</f>
        <v/>
      </c>
      <c r="T459" s="16" t="str">
        <f>IF(B459="","",IF(B459="NBAT","",CAPTURE_DATA!A460))</f>
        <v/>
      </c>
      <c r="U459" s="1" t="str">
        <f>IF(CAPTURE_DATA!AG460=0,"",CAPTURE_DATA!AG460)</f>
        <v/>
      </c>
      <c r="V459" s="1" t="str">
        <f>IF(CAPTURE_DATA!AH460=0,"",CAPTURE_DATA!AH460)</f>
        <v/>
      </c>
      <c r="W459" s="1" t="str">
        <f>IFERROR(VLOOKUP(V459,CAPTURE_SITE_INFO!$B$3:$U$501,2,FALSE),"")</f>
        <v/>
      </c>
      <c r="X459" s="1" t="str">
        <f>IFERROR(VLOOKUP($V459,CAPTURE_SITE_INFO!$B$3:$U$501,3,FALSE),"")</f>
        <v/>
      </c>
      <c r="Y459" s="189" t="str">
        <f>IFERROR(VLOOKUP($V459,CAPTURE_SITE_INFO!$B$3:$U$501,4,FALSE),"")</f>
        <v/>
      </c>
      <c r="Z459" s="1" t="str">
        <f>IFERROR(VLOOKUP($V459,CAPTURE_SITE_INFO!$B$3:$U$501,5,FALSE),"")</f>
        <v/>
      </c>
      <c r="AA459" s="1" t="str">
        <f>IFERROR(VLOOKUP($V459,CAPTURE_SITE_INFO!$B$3:$U$501,6,FALSE),"")</f>
        <v/>
      </c>
      <c r="AB459" s="1" t="str">
        <f>IFERROR(VLOOKUP($V459,CAPTURE_SITE_INFO!$B$3:$U$501,7,FALSE),"")</f>
        <v/>
      </c>
      <c r="AC459" s="1" t="str">
        <f>IFERROR(VLOOKUP($V459,CAPTURE_SITE_INFO!$B$3:$U$501,8,FALSE),"")</f>
        <v/>
      </c>
      <c r="AD459" s="16" t="str">
        <f>IFERROR(VLOOKUP($V459,CAPTURE_SITE_INFO!$B$3:$U$501,9,FALSE),"")</f>
        <v/>
      </c>
      <c r="AE459" s="16" t="str">
        <f>IFERROR(VLOOKUP($V459,CAPTURE_SITE_INFO!$B$3:$U$501,10,FALSE),"")</f>
        <v/>
      </c>
      <c r="AF459" s="190" t="str">
        <f>IFERROR(VLOOKUP($V459,CAPTURE_SITE_INFO!$B$3:$U$501,11,FALSE),"")</f>
        <v/>
      </c>
      <c r="AG459" s="190" t="str">
        <f>IFERROR(VLOOKUP($V459,CAPTURE_SITE_INFO!$B$3:$U$501,12,FALSE),"")</f>
        <v/>
      </c>
      <c r="AH459" s="1" t="str">
        <f>IFERROR(VLOOKUP($V459,CAPTURE_SITE_INFO!$B$3:$U$501,13,FALSE),"")</f>
        <v/>
      </c>
      <c r="AI459" s="1" t="str">
        <f>IFERROR(VLOOKUP($V459,CAPTURE_SITE_INFO!$B$3:$U$501,14,FALSE),"")</f>
        <v/>
      </c>
      <c r="AJ459" s="1" t="str">
        <f>IFERROR(VLOOKUP($V459,CAPTURE_SITE_INFO!$B$3:$U$501,15,FALSE),"")</f>
        <v/>
      </c>
      <c r="AK459" s="1" t="str">
        <f>IFERROR(VLOOKUP($V459,CAPTURE_SITE_INFO!$B$3:$U$501,16,FALSE),"")</f>
        <v/>
      </c>
      <c r="AL459" s="1" t="str">
        <f>IFERROR(VLOOKUP($V459,CAPTURE_SITE_INFO!$B$3:$U$501,17,FALSE),"")</f>
        <v/>
      </c>
      <c r="AM459" s="1" t="str">
        <f>IFERROR(VLOOKUP($V459,CAPTURE_SITE_INFO!$B$3:$U$501,18,FALSE),"")</f>
        <v/>
      </c>
      <c r="AN459" s="1" t="str">
        <f>IFERROR(VLOOKUP($V459,CAPTURE_SITE_INFO!$B$3:$U$501,19,FALSE),"")</f>
        <v/>
      </c>
      <c r="AO459" s="1" t="str">
        <f>IFERROR(VLOOKUP($V459,CAPTURE_SITE_INFO!$B$3:$U$501,20,FALSE),"")</f>
        <v/>
      </c>
      <c r="AP459" s="1" t="str">
        <f>IFERROR(VLOOKUP($V459,CAPTURE_SITE_INFO!$B$3:$V$501,21,FALSE),"")</f>
        <v/>
      </c>
    </row>
    <row r="460" spans="1:42" x14ac:dyDescent="0.25">
      <c r="A460" s="1" t="str">
        <f t="shared" si="14"/>
        <v/>
      </c>
      <c r="B460" s="1" t="str">
        <f>IF(CAPTURE_DATA!O461="NOBATS___","NOBATS",IF(CAPTURE_DATA!O461="___","",CAPTURE_DATA!O461))</f>
        <v/>
      </c>
      <c r="C460" s="1" t="str">
        <f t="shared" si="15"/>
        <v/>
      </c>
      <c r="D460" s="1" t="str">
        <f>IF(CAPTURE_DATA!Q461 = 0,"",CAPTURE_DATA!Q461)</f>
        <v/>
      </c>
      <c r="E460" s="1" t="str">
        <f>IF(CAPTURE_DATA!R461 = 0,"",CAPTURE_DATA!R461)</f>
        <v/>
      </c>
      <c r="F460" s="1" t="str">
        <f>IF(CAPTURE_DATA!S461 = 0,"",CAPTURE_DATA!S461)</f>
        <v/>
      </c>
      <c r="G460" s="1" t="str">
        <f>IF(CAPTURE_DATA!T461=0,"",CAPTURE_DATA!T461)</f>
        <v/>
      </c>
      <c r="H460" s="1" t="str">
        <f>IF(CAPTURE_DATA!U461=0,"",CAPTURE_DATA!U461)</f>
        <v/>
      </c>
      <c r="I460" s="1" t="str">
        <f>IF(CAPTURE_DATA!V461=0,"",CAPTURE_DATA!V461)</f>
        <v/>
      </c>
      <c r="J460" s="1" t="str">
        <f>IF(CAPTURE_DATA!W461=0,"",CAPTURE_DATA!W461)</f>
        <v/>
      </c>
      <c r="K460" s="1" t="str">
        <f>IF(CAPTURE_DATA!X461="","",CAPTURE_DATA!X461)</f>
        <v/>
      </c>
      <c r="L460" s="1" t="str">
        <f>IF(CAPTURE_DATA!Y461="","",CAPTURE_DATA!Y461)</f>
        <v/>
      </c>
      <c r="M460" s="1" t="str">
        <f>IF(CAPTURE_DATA!Z461="","",CAPTURE_DATA!Z461)</f>
        <v/>
      </c>
      <c r="N460" s="1" t="str">
        <f>IF(CAPTURE_DATA!AA461=0,"",CAPTURE_DATA!AA461)</f>
        <v/>
      </c>
      <c r="O460" s="1" t="str">
        <f>IF(CAPTURE_DATA!AB461=0,"",CAPTURE_DATA!AB461)</f>
        <v/>
      </c>
      <c r="P460" s="1" t="str">
        <f>IF(CAPTURE_DATA!AC461="-","",CAPTURE_DATA!AC461)</f>
        <v/>
      </c>
      <c r="Q460" s="1" t="str">
        <f>IF(CAPTURE_DATA!AD461=0,"",CAPTURE_DATA!AD461)</f>
        <v/>
      </c>
      <c r="R460" s="1" t="str">
        <f>IF(CAPTURE_DATA!AE461=0,"",CAPTURE_DATA!AE461)</f>
        <v/>
      </c>
      <c r="S460" s="1" t="str">
        <f>IF(CAPTURE_DATA!AF461=0,"",CAPTURE_DATA!AF461)</f>
        <v/>
      </c>
      <c r="T460" s="16" t="str">
        <f>IF(B460="","",IF(B460="NBAT","",CAPTURE_DATA!A461))</f>
        <v/>
      </c>
      <c r="U460" s="1" t="str">
        <f>IF(CAPTURE_DATA!AG461=0,"",CAPTURE_DATA!AG461)</f>
        <v/>
      </c>
      <c r="V460" s="1" t="str">
        <f>IF(CAPTURE_DATA!AH461=0,"",CAPTURE_DATA!AH461)</f>
        <v/>
      </c>
      <c r="W460" s="1" t="str">
        <f>IFERROR(VLOOKUP(V460,CAPTURE_SITE_INFO!$B$3:$U$501,2,FALSE),"")</f>
        <v/>
      </c>
      <c r="X460" s="1" t="str">
        <f>IFERROR(VLOOKUP($V460,CAPTURE_SITE_INFO!$B$3:$U$501,3,FALSE),"")</f>
        <v/>
      </c>
      <c r="Y460" s="189" t="str">
        <f>IFERROR(VLOOKUP($V460,CAPTURE_SITE_INFO!$B$3:$U$501,4,FALSE),"")</f>
        <v/>
      </c>
      <c r="Z460" s="1" t="str">
        <f>IFERROR(VLOOKUP($V460,CAPTURE_SITE_INFO!$B$3:$U$501,5,FALSE),"")</f>
        <v/>
      </c>
      <c r="AA460" s="1" t="str">
        <f>IFERROR(VLOOKUP($V460,CAPTURE_SITE_INFO!$B$3:$U$501,6,FALSE),"")</f>
        <v/>
      </c>
      <c r="AB460" s="1" t="str">
        <f>IFERROR(VLOOKUP($V460,CAPTURE_SITE_INFO!$B$3:$U$501,7,FALSE),"")</f>
        <v/>
      </c>
      <c r="AC460" s="1" t="str">
        <f>IFERROR(VLOOKUP($V460,CAPTURE_SITE_INFO!$B$3:$U$501,8,FALSE),"")</f>
        <v/>
      </c>
      <c r="AD460" s="16" t="str">
        <f>IFERROR(VLOOKUP($V460,CAPTURE_SITE_INFO!$B$3:$U$501,9,FALSE),"")</f>
        <v/>
      </c>
      <c r="AE460" s="16" t="str">
        <f>IFERROR(VLOOKUP($V460,CAPTURE_SITE_INFO!$B$3:$U$501,10,FALSE),"")</f>
        <v/>
      </c>
      <c r="AF460" s="190" t="str">
        <f>IFERROR(VLOOKUP($V460,CAPTURE_SITE_INFO!$B$3:$U$501,11,FALSE),"")</f>
        <v/>
      </c>
      <c r="AG460" s="190" t="str">
        <f>IFERROR(VLOOKUP($V460,CAPTURE_SITE_INFO!$B$3:$U$501,12,FALSE),"")</f>
        <v/>
      </c>
      <c r="AH460" s="1" t="str">
        <f>IFERROR(VLOOKUP($V460,CAPTURE_SITE_INFO!$B$3:$U$501,13,FALSE),"")</f>
        <v/>
      </c>
      <c r="AI460" s="1" t="str">
        <f>IFERROR(VLOOKUP($V460,CAPTURE_SITE_INFO!$B$3:$U$501,14,FALSE),"")</f>
        <v/>
      </c>
      <c r="AJ460" s="1" t="str">
        <f>IFERROR(VLOOKUP($V460,CAPTURE_SITE_INFO!$B$3:$U$501,15,FALSE),"")</f>
        <v/>
      </c>
      <c r="AK460" s="1" t="str">
        <f>IFERROR(VLOOKUP($V460,CAPTURE_SITE_INFO!$B$3:$U$501,16,FALSE),"")</f>
        <v/>
      </c>
      <c r="AL460" s="1" t="str">
        <f>IFERROR(VLOOKUP($V460,CAPTURE_SITE_INFO!$B$3:$U$501,17,FALSE),"")</f>
        <v/>
      </c>
      <c r="AM460" s="1" t="str">
        <f>IFERROR(VLOOKUP($V460,CAPTURE_SITE_INFO!$B$3:$U$501,18,FALSE),"")</f>
        <v/>
      </c>
      <c r="AN460" s="1" t="str">
        <f>IFERROR(VLOOKUP($V460,CAPTURE_SITE_INFO!$B$3:$U$501,19,FALSE),"")</f>
        <v/>
      </c>
      <c r="AO460" s="1" t="str">
        <f>IFERROR(VLOOKUP($V460,CAPTURE_SITE_INFO!$B$3:$U$501,20,FALSE),"")</f>
        <v/>
      </c>
      <c r="AP460" s="1" t="str">
        <f>IFERROR(VLOOKUP($V460,CAPTURE_SITE_INFO!$B$3:$V$501,21,FALSE),"")</f>
        <v/>
      </c>
    </row>
    <row r="461" spans="1:42" x14ac:dyDescent="0.25">
      <c r="A461" s="1" t="str">
        <f t="shared" si="14"/>
        <v/>
      </c>
      <c r="B461" s="1" t="str">
        <f>IF(CAPTURE_DATA!O462="NOBATS___","NOBATS",IF(CAPTURE_DATA!O462="___","",CAPTURE_DATA!O462))</f>
        <v/>
      </c>
      <c r="C461" s="1" t="str">
        <f t="shared" si="15"/>
        <v/>
      </c>
      <c r="D461" s="1" t="str">
        <f>IF(CAPTURE_DATA!Q462 = 0,"",CAPTURE_DATA!Q462)</f>
        <v/>
      </c>
      <c r="E461" s="1" t="str">
        <f>IF(CAPTURE_DATA!R462 = 0,"",CAPTURE_DATA!R462)</f>
        <v/>
      </c>
      <c r="F461" s="1" t="str">
        <f>IF(CAPTURE_DATA!S462 = 0,"",CAPTURE_DATA!S462)</f>
        <v/>
      </c>
      <c r="G461" s="1" t="str">
        <f>IF(CAPTURE_DATA!T462=0,"",CAPTURE_DATA!T462)</f>
        <v/>
      </c>
      <c r="H461" s="1" t="str">
        <f>IF(CAPTURE_DATA!U462=0,"",CAPTURE_DATA!U462)</f>
        <v/>
      </c>
      <c r="I461" s="1" t="str">
        <f>IF(CAPTURE_DATA!V462=0,"",CAPTURE_DATA!V462)</f>
        <v/>
      </c>
      <c r="J461" s="1" t="str">
        <f>IF(CAPTURE_DATA!W462=0,"",CAPTURE_DATA!W462)</f>
        <v/>
      </c>
      <c r="K461" s="1" t="str">
        <f>IF(CAPTURE_DATA!X462="","",CAPTURE_DATA!X462)</f>
        <v/>
      </c>
      <c r="L461" s="1" t="str">
        <f>IF(CAPTURE_DATA!Y462="","",CAPTURE_DATA!Y462)</f>
        <v/>
      </c>
      <c r="M461" s="1" t="str">
        <f>IF(CAPTURE_DATA!Z462="","",CAPTURE_DATA!Z462)</f>
        <v/>
      </c>
      <c r="N461" s="1" t="str">
        <f>IF(CAPTURE_DATA!AA462=0,"",CAPTURE_DATA!AA462)</f>
        <v/>
      </c>
      <c r="O461" s="1" t="str">
        <f>IF(CAPTURE_DATA!AB462=0,"",CAPTURE_DATA!AB462)</f>
        <v/>
      </c>
      <c r="P461" s="1" t="str">
        <f>IF(CAPTURE_DATA!AC462="-","",CAPTURE_DATA!AC462)</f>
        <v/>
      </c>
      <c r="Q461" s="1" t="str">
        <f>IF(CAPTURE_DATA!AD462=0,"",CAPTURE_DATA!AD462)</f>
        <v/>
      </c>
      <c r="R461" s="1" t="str">
        <f>IF(CAPTURE_DATA!AE462=0,"",CAPTURE_DATA!AE462)</f>
        <v/>
      </c>
      <c r="S461" s="1" t="str">
        <f>IF(CAPTURE_DATA!AF462=0,"",CAPTURE_DATA!AF462)</f>
        <v/>
      </c>
      <c r="T461" s="16" t="str">
        <f>IF(B461="","",IF(B461="NBAT","",CAPTURE_DATA!A462))</f>
        <v/>
      </c>
      <c r="U461" s="1" t="str">
        <f>IF(CAPTURE_DATA!AG462=0,"",CAPTURE_DATA!AG462)</f>
        <v/>
      </c>
      <c r="V461" s="1" t="str">
        <f>IF(CAPTURE_DATA!AH462=0,"",CAPTURE_DATA!AH462)</f>
        <v/>
      </c>
      <c r="W461" s="1" t="str">
        <f>IFERROR(VLOOKUP(V461,CAPTURE_SITE_INFO!$B$3:$U$501,2,FALSE),"")</f>
        <v/>
      </c>
      <c r="X461" s="1" t="str">
        <f>IFERROR(VLOOKUP($V461,CAPTURE_SITE_INFO!$B$3:$U$501,3,FALSE),"")</f>
        <v/>
      </c>
      <c r="Y461" s="189" t="str">
        <f>IFERROR(VLOOKUP($V461,CAPTURE_SITE_INFO!$B$3:$U$501,4,FALSE),"")</f>
        <v/>
      </c>
      <c r="Z461" s="1" t="str">
        <f>IFERROR(VLOOKUP($V461,CAPTURE_SITE_INFO!$B$3:$U$501,5,FALSE),"")</f>
        <v/>
      </c>
      <c r="AA461" s="1" t="str">
        <f>IFERROR(VLOOKUP($V461,CAPTURE_SITE_INFO!$B$3:$U$501,6,FALSE),"")</f>
        <v/>
      </c>
      <c r="AB461" s="1" t="str">
        <f>IFERROR(VLOOKUP($V461,CAPTURE_SITE_INFO!$B$3:$U$501,7,FALSE),"")</f>
        <v/>
      </c>
      <c r="AC461" s="1" t="str">
        <f>IFERROR(VLOOKUP($V461,CAPTURE_SITE_INFO!$B$3:$U$501,8,FALSE),"")</f>
        <v/>
      </c>
      <c r="AD461" s="16" t="str">
        <f>IFERROR(VLOOKUP($V461,CAPTURE_SITE_INFO!$B$3:$U$501,9,FALSE),"")</f>
        <v/>
      </c>
      <c r="AE461" s="16" t="str">
        <f>IFERROR(VLOOKUP($V461,CAPTURE_SITE_INFO!$B$3:$U$501,10,FALSE),"")</f>
        <v/>
      </c>
      <c r="AF461" s="190" t="str">
        <f>IFERROR(VLOOKUP($V461,CAPTURE_SITE_INFO!$B$3:$U$501,11,FALSE),"")</f>
        <v/>
      </c>
      <c r="AG461" s="190" t="str">
        <f>IFERROR(VLOOKUP($V461,CAPTURE_SITE_INFO!$B$3:$U$501,12,FALSE),"")</f>
        <v/>
      </c>
      <c r="AH461" s="1" t="str">
        <f>IFERROR(VLOOKUP($V461,CAPTURE_SITE_INFO!$B$3:$U$501,13,FALSE),"")</f>
        <v/>
      </c>
      <c r="AI461" s="1" t="str">
        <f>IFERROR(VLOOKUP($V461,CAPTURE_SITE_INFO!$B$3:$U$501,14,FALSE),"")</f>
        <v/>
      </c>
      <c r="AJ461" s="1" t="str">
        <f>IFERROR(VLOOKUP($V461,CAPTURE_SITE_INFO!$B$3:$U$501,15,FALSE),"")</f>
        <v/>
      </c>
      <c r="AK461" s="1" t="str">
        <f>IFERROR(VLOOKUP($V461,CAPTURE_SITE_INFO!$B$3:$U$501,16,FALSE),"")</f>
        <v/>
      </c>
      <c r="AL461" s="1" t="str">
        <f>IFERROR(VLOOKUP($V461,CAPTURE_SITE_INFO!$B$3:$U$501,17,FALSE),"")</f>
        <v/>
      </c>
      <c r="AM461" s="1" t="str">
        <f>IFERROR(VLOOKUP($V461,CAPTURE_SITE_INFO!$B$3:$U$501,18,FALSE),"")</f>
        <v/>
      </c>
      <c r="AN461" s="1" t="str">
        <f>IFERROR(VLOOKUP($V461,CAPTURE_SITE_INFO!$B$3:$U$501,19,FALSE),"")</f>
        <v/>
      </c>
      <c r="AO461" s="1" t="str">
        <f>IFERROR(VLOOKUP($V461,CAPTURE_SITE_INFO!$B$3:$U$501,20,FALSE),"")</f>
        <v/>
      </c>
      <c r="AP461" s="1" t="str">
        <f>IFERROR(VLOOKUP($V461,CAPTURE_SITE_INFO!$B$3:$V$501,21,FALSE),"")</f>
        <v/>
      </c>
    </row>
    <row r="462" spans="1:42" x14ac:dyDescent="0.25">
      <c r="A462" s="1" t="str">
        <f t="shared" si="14"/>
        <v/>
      </c>
      <c r="B462" s="1" t="str">
        <f>IF(CAPTURE_DATA!O463="NOBATS___","NOBATS",IF(CAPTURE_DATA!O463="___","",CAPTURE_DATA!O463))</f>
        <v/>
      </c>
      <c r="C462" s="1" t="str">
        <f t="shared" si="15"/>
        <v/>
      </c>
      <c r="D462" s="1" t="str">
        <f>IF(CAPTURE_DATA!Q463 = 0,"",CAPTURE_DATA!Q463)</f>
        <v/>
      </c>
      <c r="E462" s="1" t="str">
        <f>IF(CAPTURE_DATA!R463 = 0,"",CAPTURE_DATA!R463)</f>
        <v/>
      </c>
      <c r="F462" s="1" t="str">
        <f>IF(CAPTURE_DATA!S463 = 0,"",CAPTURE_DATA!S463)</f>
        <v/>
      </c>
      <c r="G462" s="1" t="str">
        <f>IF(CAPTURE_DATA!T463=0,"",CAPTURE_DATA!T463)</f>
        <v/>
      </c>
      <c r="H462" s="1" t="str">
        <f>IF(CAPTURE_DATA!U463=0,"",CAPTURE_DATA!U463)</f>
        <v/>
      </c>
      <c r="I462" s="1" t="str">
        <f>IF(CAPTURE_DATA!V463=0,"",CAPTURE_DATA!V463)</f>
        <v/>
      </c>
      <c r="J462" s="1" t="str">
        <f>IF(CAPTURE_DATA!W463=0,"",CAPTURE_DATA!W463)</f>
        <v/>
      </c>
      <c r="K462" s="1" t="str">
        <f>IF(CAPTURE_DATA!X463="","",CAPTURE_DATA!X463)</f>
        <v/>
      </c>
      <c r="L462" s="1" t="str">
        <f>IF(CAPTURE_DATA!Y463="","",CAPTURE_DATA!Y463)</f>
        <v/>
      </c>
      <c r="M462" s="1" t="str">
        <f>IF(CAPTURE_DATA!Z463="","",CAPTURE_DATA!Z463)</f>
        <v/>
      </c>
      <c r="N462" s="1" t="str">
        <f>IF(CAPTURE_DATA!AA463=0,"",CAPTURE_DATA!AA463)</f>
        <v/>
      </c>
      <c r="O462" s="1" t="str">
        <f>IF(CAPTURE_DATA!AB463=0,"",CAPTURE_DATA!AB463)</f>
        <v/>
      </c>
      <c r="P462" s="1" t="str">
        <f>IF(CAPTURE_DATA!AC463="-","",CAPTURE_DATA!AC463)</f>
        <v/>
      </c>
      <c r="Q462" s="1" t="str">
        <f>IF(CAPTURE_DATA!AD463=0,"",CAPTURE_DATA!AD463)</f>
        <v/>
      </c>
      <c r="R462" s="1" t="str">
        <f>IF(CAPTURE_DATA!AE463=0,"",CAPTURE_DATA!AE463)</f>
        <v/>
      </c>
      <c r="S462" s="1" t="str">
        <f>IF(CAPTURE_DATA!AF463=0,"",CAPTURE_DATA!AF463)</f>
        <v/>
      </c>
      <c r="T462" s="16" t="str">
        <f>IF(B462="","",IF(B462="NBAT","",CAPTURE_DATA!A463))</f>
        <v/>
      </c>
      <c r="U462" s="1" t="str">
        <f>IF(CAPTURE_DATA!AG463=0,"",CAPTURE_DATA!AG463)</f>
        <v/>
      </c>
      <c r="V462" s="1" t="str">
        <f>IF(CAPTURE_DATA!AH463=0,"",CAPTURE_DATA!AH463)</f>
        <v/>
      </c>
      <c r="W462" s="1" t="str">
        <f>IFERROR(VLOOKUP(V462,CAPTURE_SITE_INFO!$B$3:$U$501,2,FALSE),"")</f>
        <v/>
      </c>
      <c r="X462" s="1" t="str">
        <f>IFERROR(VLOOKUP($V462,CAPTURE_SITE_INFO!$B$3:$U$501,3,FALSE),"")</f>
        <v/>
      </c>
      <c r="Y462" s="189" t="str">
        <f>IFERROR(VLOOKUP($V462,CAPTURE_SITE_INFO!$B$3:$U$501,4,FALSE),"")</f>
        <v/>
      </c>
      <c r="Z462" s="1" t="str">
        <f>IFERROR(VLOOKUP($V462,CAPTURE_SITE_INFO!$B$3:$U$501,5,FALSE),"")</f>
        <v/>
      </c>
      <c r="AA462" s="1" t="str">
        <f>IFERROR(VLOOKUP($V462,CAPTURE_SITE_INFO!$B$3:$U$501,6,FALSE),"")</f>
        <v/>
      </c>
      <c r="AB462" s="1" t="str">
        <f>IFERROR(VLOOKUP($V462,CAPTURE_SITE_INFO!$B$3:$U$501,7,FALSE),"")</f>
        <v/>
      </c>
      <c r="AC462" s="1" t="str">
        <f>IFERROR(VLOOKUP($V462,CAPTURE_SITE_INFO!$B$3:$U$501,8,FALSE),"")</f>
        <v/>
      </c>
      <c r="AD462" s="16" t="str">
        <f>IFERROR(VLOOKUP($V462,CAPTURE_SITE_INFO!$B$3:$U$501,9,FALSE),"")</f>
        <v/>
      </c>
      <c r="AE462" s="16" t="str">
        <f>IFERROR(VLOOKUP($V462,CAPTURE_SITE_INFO!$B$3:$U$501,10,FALSE),"")</f>
        <v/>
      </c>
      <c r="AF462" s="190" t="str">
        <f>IFERROR(VLOOKUP($V462,CAPTURE_SITE_INFO!$B$3:$U$501,11,FALSE),"")</f>
        <v/>
      </c>
      <c r="AG462" s="190" t="str">
        <f>IFERROR(VLOOKUP($V462,CAPTURE_SITE_INFO!$B$3:$U$501,12,FALSE),"")</f>
        <v/>
      </c>
      <c r="AH462" s="1" t="str">
        <f>IFERROR(VLOOKUP($V462,CAPTURE_SITE_INFO!$B$3:$U$501,13,FALSE),"")</f>
        <v/>
      </c>
      <c r="AI462" s="1" t="str">
        <f>IFERROR(VLOOKUP($V462,CAPTURE_SITE_INFO!$B$3:$U$501,14,FALSE),"")</f>
        <v/>
      </c>
      <c r="AJ462" s="1" t="str">
        <f>IFERROR(VLOOKUP($V462,CAPTURE_SITE_INFO!$B$3:$U$501,15,FALSE),"")</f>
        <v/>
      </c>
      <c r="AK462" s="1" t="str">
        <f>IFERROR(VLOOKUP($V462,CAPTURE_SITE_INFO!$B$3:$U$501,16,FALSE),"")</f>
        <v/>
      </c>
      <c r="AL462" s="1" t="str">
        <f>IFERROR(VLOOKUP($V462,CAPTURE_SITE_INFO!$B$3:$U$501,17,FALSE),"")</f>
        <v/>
      </c>
      <c r="AM462" s="1" t="str">
        <f>IFERROR(VLOOKUP($V462,CAPTURE_SITE_INFO!$B$3:$U$501,18,FALSE),"")</f>
        <v/>
      </c>
      <c r="AN462" s="1" t="str">
        <f>IFERROR(VLOOKUP($V462,CAPTURE_SITE_INFO!$B$3:$U$501,19,FALSE),"")</f>
        <v/>
      </c>
      <c r="AO462" s="1" t="str">
        <f>IFERROR(VLOOKUP($V462,CAPTURE_SITE_INFO!$B$3:$U$501,20,FALSE),"")</f>
        <v/>
      </c>
      <c r="AP462" s="1" t="str">
        <f>IFERROR(VLOOKUP($V462,CAPTURE_SITE_INFO!$B$3:$V$501,21,FALSE),"")</f>
        <v/>
      </c>
    </row>
    <row r="463" spans="1:42" x14ac:dyDescent="0.25">
      <c r="A463" s="1" t="str">
        <f t="shared" si="14"/>
        <v/>
      </c>
      <c r="B463" s="1" t="str">
        <f>IF(CAPTURE_DATA!O464="NOBATS___","NOBATS",IF(CAPTURE_DATA!O464="___","",CAPTURE_DATA!O464))</f>
        <v/>
      </c>
      <c r="C463" s="1" t="str">
        <f t="shared" si="15"/>
        <v/>
      </c>
      <c r="D463" s="1" t="str">
        <f>IF(CAPTURE_DATA!Q464 = 0,"",CAPTURE_DATA!Q464)</f>
        <v/>
      </c>
      <c r="E463" s="1" t="str">
        <f>IF(CAPTURE_DATA!R464 = 0,"",CAPTURE_DATA!R464)</f>
        <v/>
      </c>
      <c r="F463" s="1" t="str">
        <f>IF(CAPTURE_DATA!S464 = 0,"",CAPTURE_DATA!S464)</f>
        <v/>
      </c>
      <c r="G463" s="1" t="str">
        <f>IF(CAPTURE_DATA!T464=0,"",CAPTURE_DATA!T464)</f>
        <v/>
      </c>
      <c r="H463" s="1" t="str">
        <f>IF(CAPTURE_DATA!U464=0,"",CAPTURE_DATA!U464)</f>
        <v/>
      </c>
      <c r="I463" s="1" t="str">
        <f>IF(CAPTURE_DATA!V464=0,"",CAPTURE_DATA!V464)</f>
        <v/>
      </c>
      <c r="J463" s="1" t="str">
        <f>IF(CAPTURE_DATA!W464=0,"",CAPTURE_DATA!W464)</f>
        <v/>
      </c>
      <c r="K463" s="1" t="str">
        <f>IF(CAPTURE_DATA!X464="","",CAPTURE_DATA!X464)</f>
        <v/>
      </c>
      <c r="L463" s="1" t="str">
        <f>IF(CAPTURE_DATA!Y464="","",CAPTURE_DATA!Y464)</f>
        <v/>
      </c>
      <c r="M463" s="1" t="str">
        <f>IF(CAPTURE_DATA!Z464="","",CAPTURE_DATA!Z464)</f>
        <v/>
      </c>
      <c r="N463" s="1" t="str">
        <f>IF(CAPTURE_DATA!AA464=0,"",CAPTURE_DATA!AA464)</f>
        <v/>
      </c>
      <c r="O463" s="1" t="str">
        <f>IF(CAPTURE_DATA!AB464=0,"",CAPTURE_DATA!AB464)</f>
        <v/>
      </c>
      <c r="P463" s="1" t="str">
        <f>IF(CAPTURE_DATA!AC464="-","",CAPTURE_DATA!AC464)</f>
        <v/>
      </c>
      <c r="Q463" s="1" t="str">
        <f>IF(CAPTURE_DATA!AD464=0,"",CAPTURE_DATA!AD464)</f>
        <v/>
      </c>
      <c r="R463" s="1" t="str">
        <f>IF(CAPTURE_DATA!AE464=0,"",CAPTURE_DATA!AE464)</f>
        <v/>
      </c>
      <c r="S463" s="1" t="str">
        <f>IF(CAPTURE_DATA!AF464=0,"",CAPTURE_DATA!AF464)</f>
        <v/>
      </c>
      <c r="T463" s="16" t="str">
        <f>IF(B463="","",IF(B463="NBAT","",CAPTURE_DATA!A464))</f>
        <v/>
      </c>
      <c r="U463" s="1" t="str">
        <f>IF(CAPTURE_DATA!AG464=0,"",CAPTURE_DATA!AG464)</f>
        <v/>
      </c>
      <c r="V463" s="1" t="str">
        <f>IF(CAPTURE_DATA!AH464=0,"",CAPTURE_DATA!AH464)</f>
        <v/>
      </c>
      <c r="W463" s="1" t="str">
        <f>IFERROR(VLOOKUP(V463,CAPTURE_SITE_INFO!$B$3:$U$501,2,FALSE),"")</f>
        <v/>
      </c>
      <c r="X463" s="1" t="str">
        <f>IFERROR(VLOOKUP($V463,CAPTURE_SITE_INFO!$B$3:$U$501,3,FALSE),"")</f>
        <v/>
      </c>
      <c r="Y463" s="189" t="str">
        <f>IFERROR(VLOOKUP($V463,CAPTURE_SITE_INFO!$B$3:$U$501,4,FALSE),"")</f>
        <v/>
      </c>
      <c r="Z463" s="1" t="str">
        <f>IFERROR(VLOOKUP($V463,CAPTURE_SITE_INFO!$B$3:$U$501,5,FALSE),"")</f>
        <v/>
      </c>
      <c r="AA463" s="1" t="str">
        <f>IFERROR(VLOOKUP($V463,CAPTURE_SITE_INFO!$B$3:$U$501,6,FALSE),"")</f>
        <v/>
      </c>
      <c r="AB463" s="1" t="str">
        <f>IFERROR(VLOOKUP($V463,CAPTURE_SITE_INFO!$B$3:$U$501,7,FALSE),"")</f>
        <v/>
      </c>
      <c r="AC463" s="1" t="str">
        <f>IFERROR(VLOOKUP($V463,CAPTURE_SITE_INFO!$B$3:$U$501,8,FALSE),"")</f>
        <v/>
      </c>
      <c r="AD463" s="16" t="str">
        <f>IFERROR(VLOOKUP($V463,CAPTURE_SITE_INFO!$B$3:$U$501,9,FALSE),"")</f>
        <v/>
      </c>
      <c r="AE463" s="16" t="str">
        <f>IFERROR(VLOOKUP($V463,CAPTURE_SITE_INFO!$B$3:$U$501,10,FALSE),"")</f>
        <v/>
      </c>
      <c r="AF463" s="190" t="str">
        <f>IFERROR(VLOOKUP($V463,CAPTURE_SITE_INFO!$B$3:$U$501,11,FALSE),"")</f>
        <v/>
      </c>
      <c r="AG463" s="190" t="str">
        <f>IFERROR(VLOOKUP($V463,CAPTURE_SITE_INFO!$B$3:$U$501,12,FALSE),"")</f>
        <v/>
      </c>
      <c r="AH463" s="1" t="str">
        <f>IFERROR(VLOOKUP($V463,CAPTURE_SITE_INFO!$B$3:$U$501,13,FALSE),"")</f>
        <v/>
      </c>
      <c r="AI463" s="1" t="str">
        <f>IFERROR(VLOOKUP($V463,CAPTURE_SITE_INFO!$B$3:$U$501,14,FALSE),"")</f>
        <v/>
      </c>
      <c r="AJ463" s="1" t="str">
        <f>IFERROR(VLOOKUP($V463,CAPTURE_SITE_INFO!$B$3:$U$501,15,FALSE),"")</f>
        <v/>
      </c>
      <c r="AK463" s="1" t="str">
        <f>IFERROR(VLOOKUP($V463,CAPTURE_SITE_INFO!$B$3:$U$501,16,FALSE),"")</f>
        <v/>
      </c>
      <c r="AL463" s="1" t="str">
        <f>IFERROR(VLOOKUP($V463,CAPTURE_SITE_INFO!$B$3:$U$501,17,FALSE),"")</f>
        <v/>
      </c>
      <c r="AM463" s="1" t="str">
        <f>IFERROR(VLOOKUP($V463,CAPTURE_SITE_INFO!$B$3:$U$501,18,FALSE),"")</f>
        <v/>
      </c>
      <c r="AN463" s="1" t="str">
        <f>IFERROR(VLOOKUP($V463,CAPTURE_SITE_INFO!$B$3:$U$501,19,FALSE),"")</f>
        <v/>
      </c>
      <c r="AO463" s="1" t="str">
        <f>IFERROR(VLOOKUP($V463,CAPTURE_SITE_INFO!$B$3:$U$501,20,FALSE),"")</f>
        <v/>
      </c>
      <c r="AP463" s="1" t="str">
        <f>IFERROR(VLOOKUP($V463,CAPTURE_SITE_INFO!$B$3:$V$501,21,FALSE),"")</f>
        <v/>
      </c>
    </row>
    <row r="464" spans="1:42" x14ac:dyDescent="0.25">
      <c r="A464" s="1" t="str">
        <f t="shared" si="14"/>
        <v/>
      </c>
      <c r="B464" s="1" t="str">
        <f>IF(CAPTURE_DATA!O465="NOBATS___","NOBATS",IF(CAPTURE_DATA!O465="___","",CAPTURE_DATA!O465))</f>
        <v/>
      </c>
      <c r="C464" s="1" t="str">
        <f t="shared" si="15"/>
        <v/>
      </c>
      <c r="D464" s="1" t="str">
        <f>IF(CAPTURE_DATA!Q465 = 0,"",CAPTURE_DATA!Q465)</f>
        <v/>
      </c>
      <c r="E464" s="1" t="str">
        <f>IF(CAPTURE_DATA!R465 = 0,"",CAPTURE_DATA!R465)</f>
        <v/>
      </c>
      <c r="F464" s="1" t="str">
        <f>IF(CAPTURE_DATA!S465 = 0,"",CAPTURE_DATA!S465)</f>
        <v/>
      </c>
      <c r="G464" s="1" t="str">
        <f>IF(CAPTURE_DATA!T465=0,"",CAPTURE_DATA!T465)</f>
        <v/>
      </c>
      <c r="H464" s="1" t="str">
        <f>IF(CAPTURE_DATA!U465=0,"",CAPTURE_DATA!U465)</f>
        <v/>
      </c>
      <c r="I464" s="1" t="str">
        <f>IF(CAPTURE_DATA!V465=0,"",CAPTURE_DATA!V465)</f>
        <v/>
      </c>
      <c r="J464" s="1" t="str">
        <f>IF(CAPTURE_DATA!W465=0,"",CAPTURE_DATA!W465)</f>
        <v/>
      </c>
      <c r="K464" s="1" t="str">
        <f>IF(CAPTURE_DATA!X465="","",CAPTURE_DATA!X465)</f>
        <v/>
      </c>
      <c r="L464" s="1" t="str">
        <f>IF(CAPTURE_DATA!Y465="","",CAPTURE_DATA!Y465)</f>
        <v/>
      </c>
      <c r="M464" s="1" t="str">
        <f>IF(CAPTURE_DATA!Z465="","",CAPTURE_DATA!Z465)</f>
        <v/>
      </c>
      <c r="N464" s="1" t="str">
        <f>IF(CAPTURE_DATA!AA465=0,"",CAPTURE_DATA!AA465)</f>
        <v/>
      </c>
      <c r="O464" s="1" t="str">
        <f>IF(CAPTURE_DATA!AB465=0,"",CAPTURE_DATA!AB465)</f>
        <v/>
      </c>
      <c r="P464" s="1" t="str">
        <f>IF(CAPTURE_DATA!AC465="-","",CAPTURE_DATA!AC465)</f>
        <v/>
      </c>
      <c r="Q464" s="1" t="str">
        <f>IF(CAPTURE_DATA!AD465=0,"",CAPTURE_DATA!AD465)</f>
        <v/>
      </c>
      <c r="R464" s="1" t="str">
        <f>IF(CAPTURE_DATA!AE465=0,"",CAPTURE_DATA!AE465)</f>
        <v/>
      </c>
      <c r="S464" s="1" t="str">
        <f>IF(CAPTURE_DATA!AF465=0,"",CAPTURE_DATA!AF465)</f>
        <v/>
      </c>
      <c r="T464" s="16" t="str">
        <f>IF(B464="","",IF(B464="NBAT","",CAPTURE_DATA!A465))</f>
        <v/>
      </c>
      <c r="U464" s="1" t="str">
        <f>IF(CAPTURE_DATA!AG465=0,"",CAPTURE_DATA!AG465)</f>
        <v/>
      </c>
      <c r="V464" s="1" t="str">
        <f>IF(CAPTURE_DATA!AH465=0,"",CAPTURE_DATA!AH465)</f>
        <v/>
      </c>
      <c r="W464" s="1" t="str">
        <f>IFERROR(VLOOKUP(V464,CAPTURE_SITE_INFO!$B$3:$U$501,2,FALSE),"")</f>
        <v/>
      </c>
      <c r="X464" s="1" t="str">
        <f>IFERROR(VLOOKUP($V464,CAPTURE_SITE_INFO!$B$3:$U$501,3,FALSE),"")</f>
        <v/>
      </c>
      <c r="Y464" s="189" t="str">
        <f>IFERROR(VLOOKUP($V464,CAPTURE_SITE_INFO!$B$3:$U$501,4,FALSE),"")</f>
        <v/>
      </c>
      <c r="Z464" s="1" t="str">
        <f>IFERROR(VLOOKUP($V464,CAPTURE_SITE_INFO!$B$3:$U$501,5,FALSE),"")</f>
        <v/>
      </c>
      <c r="AA464" s="1" t="str">
        <f>IFERROR(VLOOKUP($V464,CAPTURE_SITE_INFO!$B$3:$U$501,6,FALSE),"")</f>
        <v/>
      </c>
      <c r="AB464" s="1" t="str">
        <f>IFERROR(VLOOKUP($V464,CAPTURE_SITE_INFO!$B$3:$U$501,7,FALSE),"")</f>
        <v/>
      </c>
      <c r="AC464" s="1" t="str">
        <f>IFERROR(VLOOKUP($V464,CAPTURE_SITE_INFO!$B$3:$U$501,8,FALSE),"")</f>
        <v/>
      </c>
      <c r="AD464" s="16" t="str">
        <f>IFERROR(VLOOKUP($V464,CAPTURE_SITE_INFO!$B$3:$U$501,9,FALSE),"")</f>
        <v/>
      </c>
      <c r="AE464" s="16" t="str">
        <f>IFERROR(VLOOKUP($V464,CAPTURE_SITE_INFO!$B$3:$U$501,10,FALSE),"")</f>
        <v/>
      </c>
      <c r="AF464" s="190" t="str">
        <f>IFERROR(VLOOKUP($V464,CAPTURE_SITE_INFO!$B$3:$U$501,11,FALSE),"")</f>
        <v/>
      </c>
      <c r="AG464" s="190" t="str">
        <f>IFERROR(VLOOKUP($V464,CAPTURE_SITE_INFO!$B$3:$U$501,12,FALSE),"")</f>
        <v/>
      </c>
      <c r="AH464" s="1" t="str">
        <f>IFERROR(VLOOKUP($V464,CAPTURE_SITE_INFO!$B$3:$U$501,13,FALSE),"")</f>
        <v/>
      </c>
      <c r="AI464" s="1" t="str">
        <f>IFERROR(VLOOKUP($V464,CAPTURE_SITE_INFO!$B$3:$U$501,14,FALSE),"")</f>
        <v/>
      </c>
      <c r="AJ464" s="1" t="str">
        <f>IFERROR(VLOOKUP($V464,CAPTURE_SITE_INFO!$B$3:$U$501,15,FALSE),"")</f>
        <v/>
      </c>
      <c r="AK464" s="1" t="str">
        <f>IFERROR(VLOOKUP($V464,CAPTURE_SITE_INFO!$B$3:$U$501,16,FALSE),"")</f>
        <v/>
      </c>
      <c r="AL464" s="1" t="str">
        <f>IFERROR(VLOOKUP($V464,CAPTURE_SITE_INFO!$B$3:$U$501,17,FALSE),"")</f>
        <v/>
      </c>
      <c r="AM464" s="1" t="str">
        <f>IFERROR(VLOOKUP($V464,CAPTURE_SITE_INFO!$B$3:$U$501,18,FALSE),"")</f>
        <v/>
      </c>
      <c r="AN464" s="1" t="str">
        <f>IFERROR(VLOOKUP($V464,CAPTURE_SITE_INFO!$B$3:$U$501,19,FALSE),"")</f>
        <v/>
      </c>
      <c r="AO464" s="1" t="str">
        <f>IFERROR(VLOOKUP($V464,CAPTURE_SITE_INFO!$B$3:$U$501,20,FALSE),"")</f>
        <v/>
      </c>
      <c r="AP464" s="1" t="str">
        <f>IFERROR(VLOOKUP($V464,CAPTURE_SITE_INFO!$B$3:$V$501,21,FALSE),"")</f>
        <v/>
      </c>
    </row>
    <row r="465" spans="1:42" x14ac:dyDescent="0.25">
      <c r="A465" s="1" t="str">
        <f t="shared" si="14"/>
        <v/>
      </c>
      <c r="B465" s="1" t="str">
        <f>IF(CAPTURE_DATA!O466="NOBATS___","NOBATS",IF(CAPTURE_DATA!O466="___","",CAPTURE_DATA!O466))</f>
        <v/>
      </c>
      <c r="C465" s="1" t="str">
        <f t="shared" si="15"/>
        <v/>
      </c>
      <c r="D465" s="1" t="str">
        <f>IF(CAPTURE_DATA!Q466 = 0,"",CAPTURE_DATA!Q466)</f>
        <v/>
      </c>
      <c r="E465" s="1" t="str">
        <f>IF(CAPTURE_DATA!R466 = 0,"",CAPTURE_DATA!R466)</f>
        <v/>
      </c>
      <c r="F465" s="1" t="str">
        <f>IF(CAPTURE_DATA!S466 = 0,"",CAPTURE_DATA!S466)</f>
        <v/>
      </c>
      <c r="G465" s="1" t="str">
        <f>IF(CAPTURE_DATA!T466=0,"",CAPTURE_DATA!T466)</f>
        <v/>
      </c>
      <c r="H465" s="1" t="str">
        <f>IF(CAPTURE_DATA!U466=0,"",CAPTURE_DATA!U466)</f>
        <v/>
      </c>
      <c r="I465" s="1" t="str">
        <f>IF(CAPTURE_DATA!V466=0,"",CAPTURE_DATA!V466)</f>
        <v/>
      </c>
      <c r="J465" s="1" t="str">
        <f>IF(CAPTURE_DATA!W466=0,"",CAPTURE_DATA!W466)</f>
        <v/>
      </c>
      <c r="K465" s="1" t="str">
        <f>IF(CAPTURE_DATA!X466="","",CAPTURE_DATA!X466)</f>
        <v/>
      </c>
      <c r="L465" s="1" t="str">
        <f>IF(CAPTURE_DATA!Y466="","",CAPTURE_DATA!Y466)</f>
        <v/>
      </c>
      <c r="M465" s="1" t="str">
        <f>IF(CAPTURE_DATA!Z466="","",CAPTURE_DATA!Z466)</f>
        <v/>
      </c>
      <c r="N465" s="1" t="str">
        <f>IF(CAPTURE_DATA!AA466=0,"",CAPTURE_DATA!AA466)</f>
        <v/>
      </c>
      <c r="O465" s="1" t="str">
        <f>IF(CAPTURE_DATA!AB466=0,"",CAPTURE_DATA!AB466)</f>
        <v/>
      </c>
      <c r="P465" s="1" t="str">
        <f>IF(CAPTURE_DATA!AC466="-","",CAPTURE_DATA!AC466)</f>
        <v/>
      </c>
      <c r="Q465" s="1" t="str">
        <f>IF(CAPTURE_DATA!AD466=0,"",CAPTURE_DATA!AD466)</f>
        <v/>
      </c>
      <c r="R465" s="1" t="str">
        <f>IF(CAPTURE_DATA!AE466=0,"",CAPTURE_DATA!AE466)</f>
        <v/>
      </c>
      <c r="S465" s="1" t="str">
        <f>IF(CAPTURE_DATA!AF466=0,"",CAPTURE_DATA!AF466)</f>
        <v/>
      </c>
      <c r="T465" s="16" t="str">
        <f>IF(B465="","",IF(B465="NBAT","",CAPTURE_DATA!A466))</f>
        <v/>
      </c>
      <c r="U465" s="1" t="str">
        <f>IF(CAPTURE_DATA!AG466=0,"",CAPTURE_DATA!AG466)</f>
        <v/>
      </c>
      <c r="V465" s="1" t="str">
        <f>IF(CAPTURE_DATA!AH466=0,"",CAPTURE_DATA!AH466)</f>
        <v/>
      </c>
      <c r="W465" s="1" t="str">
        <f>IFERROR(VLOOKUP(V465,CAPTURE_SITE_INFO!$B$3:$U$501,2,FALSE),"")</f>
        <v/>
      </c>
      <c r="X465" s="1" t="str">
        <f>IFERROR(VLOOKUP($V465,CAPTURE_SITE_INFO!$B$3:$U$501,3,FALSE),"")</f>
        <v/>
      </c>
      <c r="Y465" s="189" t="str">
        <f>IFERROR(VLOOKUP($V465,CAPTURE_SITE_INFO!$B$3:$U$501,4,FALSE),"")</f>
        <v/>
      </c>
      <c r="Z465" s="1" t="str">
        <f>IFERROR(VLOOKUP($V465,CAPTURE_SITE_INFO!$B$3:$U$501,5,FALSE),"")</f>
        <v/>
      </c>
      <c r="AA465" s="1" t="str">
        <f>IFERROR(VLOOKUP($V465,CAPTURE_SITE_INFO!$B$3:$U$501,6,FALSE),"")</f>
        <v/>
      </c>
      <c r="AB465" s="1" t="str">
        <f>IFERROR(VLOOKUP($V465,CAPTURE_SITE_INFO!$B$3:$U$501,7,FALSE),"")</f>
        <v/>
      </c>
      <c r="AC465" s="1" t="str">
        <f>IFERROR(VLOOKUP($V465,CAPTURE_SITE_INFO!$B$3:$U$501,8,FALSE),"")</f>
        <v/>
      </c>
      <c r="AD465" s="16" t="str">
        <f>IFERROR(VLOOKUP($V465,CAPTURE_SITE_INFO!$B$3:$U$501,9,FALSE),"")</f>
        <v/>
      </c>
      <c r="AE465" s="16" t="str">
        <f>IFERROR(VLOOKUP($V465,CAPTURE_SITE_INFO!$B$3:$U$501,10,FALSE),"")</f>
        <v/>
      </c>
      <c r="AF465" s="190" t="str">
        <f>IFERROR(VLOOKUP($V465,CAPTURE_SITE_INFO!$B$3:$U$501,11,FALSE),"")</f>
        <v/>
      </c>
      <c r="AG465" s="190" t="str">
        <f>IFERROR(VLOOKUP($V465,CAPTURE_SITE_INFO!$B$3:$U$501,12,FALSE),"")</f>
        <v/>
      </c>
      <c r="AH465" s="1" t="str">
        <f>IFERROR(VLOOKUP($V465,CAPTURE_SITE_INFO!$B$3:$U$501,13,FALSE),"")</f>
        <v/>
      </c>
      <c r="AI465" s="1" t="str">
        <f>IFERROR(VLOOKUP($V465,CAPTURE_SITE_INFO!$B$3:$U$501,14,FALSE),"")</f>
        <v/>
      </c>
      <c r="AJ465" s="1" t="str">
        <f>IFERROR(VLOOKUP($V465,CAPTURE_SITE_INFO!$B$3:$U$501,15,FALSE),"")</f>
        <v/>
      </c>
      <c r="AK465" s="1" t="str">
        <f>IFERROR(VLOOKUP($V465,CAPTURE_SITE_INFO!$B$3:$U$501,16,FALSE),"")</f>
        <v/>
      </c>
      <c r="AL465" s="1" t="str">
        <f>IFERROR(VLOOKUP($V465,CAPTURE_SITE_INFO!$B$3:$U$501,17,FALSE),"")</f>
        <v/>
      </c>
      <c r="AM465" s="1" t="str">
        <f>IFERROR(VLOOKUP($V465,CAPTURE_SITE_INFO!$B$3:$U$501,18,FALSE),"")</f>
        <v/>
      </c>
      <c r="AN465" s="1" t="str">
        <f>IFERROR(VLOOKUP($V465,CAPTURE_SITE_INFO!$B$3:$U$501,19,FALSE),"")</f>
        <v/>
      </c>
      <c r="AO465" s="1" t="str">
        <f>IFERROR(VLOOKUP($V465,CAPTURE_SITE_INFO!$B$3:$U$501,20,FALSE),"")</f>
        <v/>
      </c>
      <c r="AP465" s="1" t="str">
        <f>IFERROR(VLOOKUP($V465,CAPTURE_SITE_INFO!$B$3:$V$501,21,FALSE),"")</f>
        <v/>
      </c>
    </row>
    <row r="466" spans="1:42" x14ac:dyDescent="0.25">
      <c r="A466" s="1" t="str">
        <f t="shared" si="14"/>
        <v/>
      </c>
      <c r="B466" s="1" t="str">
        <f>IF(CAPTURE_DATA!O467="NOBATS___","NOBATS",IF(CAPTURE_DATA!O467="___","",CAPTURE_DATA!O467))</f>
        <v/>
      </c>
      <c r="C466" s="1" t="str">
        <f t="shared" si="15"/>
        <v/>
      </c>
      <c r="D466" s="1" t="str">
        <f>IF(CAPTURE_DATA!Q467 = 0,"",CAPTURE_DATA!Q467)</f>
        <v/>
      </c>
      <c r="E466" s="1" t="str">
        <f>IF(CAPTURE_DATA!R467 = 0,"",CAPTURE_DATA!R467)</f>
        <v/>
      </c>
      <c r="F466" s="1" t="str">
        <f>IF(CAPTURE_DATA!S467 = 0,"",CAPTURE_DATA!S467)</f>
        <v/>
      </c>
      <c r="G466" s="1" t="str">
        <f>IF(CAPTURE_DATA!T467=0,"",CAPTURE_DATA!T467)</f>
        <v/>
      </c>
      <c r="H466" s="1" t="str">
        <f>IF(CAPTURE_DATA!U467=0,"",CAPTURE_DATA!U467)</f>
        <v/>
      </c>
      <c r="I466" s="1" t="str">
        <f>IF(CAPTURE_DATA!V467=0,"",CAPTURE_DATA!V467)</f>
        <v/>
      </c>
      <c r="J466" s="1" t="str">
        <f>IF(CAPTURE_DATA!W467=0,"",CAPTURE_DATA!W467)</f>
        <v/>
      </c>
      <c r="K466" s="1" t="str">
        <f>IF(CAPTURE_DATA!X467="","",CAPTURE_DATA!X467)</f>
        <v/>
      </c>
      <c r="L466" s="1" t="str">
        <f>IF(CAPTURE_DATA!Y467="","",CAPTURE_DATA!Y467)</f>
        <v/>
      </c>
      <c r="M466" s="1" t="str">
        <f>IF(CAPTURE_DATA!Z467="","",CAPTURE_DATA!Z467)</f>
        <v/>
      </c>
      <c r="N466" s="1" t="str">
        <f>IF(CAPTURE_DATA!AA467=0,"",CAPTURE_DATA!AA467)</f>
        <v/>
      </c>
      <c r="O466" s="1" t="str">
        <f>IF(CAPTURE_DATA!AB467=0,"",CAPTURE_DATA!AB467)</f>
        <v/>
      </c>
      <c r="P466" s="1" t="str">
        <f>IF(CAPTURE_DATA!AC467="-","",CAPTURE_DATA!AC467)</f>
        <v/>
      </c>
      <c r="Q466" s="1" t="str">
        <f>IF(CAPTURE_DATA!AD467=0,"",CAPTURE_DATA!AD467)</f>
        <v/>
      </c>
      <c r="R466" s="1" t="str">
        <f>IF(CAPTURE_DATA!AE467=0,"",CAPTURE_DATA!AE467)</f>
        <v/>
      </c>
      <c r="S466" s="1" t="str">
        <f>IF(CAPTURE_DATA!AF467=0,"",CAPTURE_DATA!AF467)</f>
        <v/>
      </c>
      <c r="T466" s="16" t="str">
        <f>IF(B466="","",IF(B466="NBAT","",CAPTURE_DATA!A467))</f>
        <v/>
      </c>
      <c r="U466" s="1" t="str">
        <f>IF(CAPTURE_DATA!AG467=0,"",CAPTURE_DATA!AG467)</f>
        <v/>
      </c>
      <c r="V466" s="1" t="str">
        <f>IF(CAPTURE_DATA!AH467=0,"",CAPTURE_DATA!AH467)</f>
        <v/>
      </c>
      <c r="W466" s="1" t="str">
        <f>IFERROR(VLOOKUP(V466,CAPTURE_SITE_INFO!$B$3:$U$501,2,FALSE),"")</f>
        <v/>
      </c>
      <c r="X466" s="1" t="str">
        <f>IFERROR(VLOOKUP($V466,CAPTURE_SITE_INFO!$B$3:$U$501,3,FALSE),"")</f>
        <v/>
      </c>
      <c r="Y466" s="189" t="str">
        <f>IFERROR(VLOOKUP($V466,CAPTURE_SITE_INFO!$B$3:$U$501,4,FALSE),"")</f>
        <v/>
      </c>
      <c r="Z466" s="1" t="str">
        <f>IFERROR(VLOOKUP($V466,CAPTURE_SITE_INFO!$B$3:$U$501,5,FALSE),"")</f>
        <v/>
      </c>
      <c r="AA466" s="1" t="str">
        <f>IFERROR(VLOOKUP($V466,CAPTURE_SITE_INFO!$B$3:$U$501,6,FALSE),"")</f>
        <v/>
      </c>
      <c r="AB466" s="1" t="str">
        <f>IFERROR(VLOOKUP($V466,CAPTURE_SITE_INFO!$B$3:$U$501,7,FALSE),"")</f>
        <v/>
      </c>
      <c r="AC466" s="1" t="str">
        <f>IFERROR(VLOOKUP($V466,CAPTURE_SITE_INFO!$B$3:$U$501,8,FALSE),"")</f>
        <v/>
      </c>
      <c r="AD466" s="16" t="str">
        <f>IFERROR(VLOOKUP($V466,CAPTURE_SITE_INFO!$B$3:$U$501,9,FALSE),"")</f>
        <v/>
      </c>
      <c r="AE466" s="16" t="str">
        <f>IFERROR(VLOOKUP($V466,CAPTURE_SITE_INFO!$B$3:$U$501,10,FALSE),"")</f>
        <v/>
      </c>
      <c r="AF466" s="190" t="str">
        <f>IFERROR(VLOOKUP($V466,CAPTURE_SITE_INFO!$B$3:$U$501,11,FALSE),"")</f>
        <v/>
      </c>
      <c r="AG466" s="190" t="str">
        <f>IFERROR(VLOOKUP($V466,CAPTURE_SITE_INFO!$B$3:$U$501,12,FALSE),"")</f>
        <v/>
      </c>
      <c r="AH466" s="1" t="str">
        <f>IFERROR(VLOOKUP($V466,CAPTURE_SITE_INFO!$B$3:$U$501,13,FALSE),"")</f>
        <v/>
      </c>
      <c r="AI466" s="1" t="str">
        <f>IFERROR(VLOOKUP($V466,CAPTURE_SITE_INFO!$B$3:$U$501,14,FALSE),"")</f>
        <v/>
      </c>
      <c r="AJ466" s="1" t="str">
        <f>IFERROR(VLOOKUP($V466,CAPTURE_SITE_INFO!$B$3:$U$501,15,FALSE),"")</f>
        <v/>
      </c>
      <c r="AK466" s="1" t="str">
        <f>IFERROR(VLOOKUP($V466,CAPTURE_SITE_INFO!$B$3:$U$501,16,FALSE),"")</f>
        <v/>
      </c>
      <c r="AL466" s="1" t="str">
        <f>IFERROR(VLOOKUP($V466,CAPTURE_SITE_INFO!$B$3:$U$501,17,FALSE),"")</f>
        <v/>
      </c>
      <c r="AM466" s="1" t="str">
        <f>IFERROR(VLOOKUP($V466,CAPTURE_SITE_INFO!$B$3:$U$501,18,FALSE),"")</f>
        <v/>
      </c>
      <c r="AN466" s="1" t="str">
        <f>IFERROR(VLOOKUP($V466,CAPTURE_SITE_INFO!$B$3:$U$501,19,FALSE),"")</f>
        <v/>
      </c>
      <c r="AO466" s="1" t="str">
        <f>IFERROR(VLOOKUP($V466,CAPTURE_SITE_INFO!$B$3:$U$501,20,FALSE),"")</f>
        <v/>
      </c>
      <c r="AP466" s="1" t="str">
        <f>IFERROR(VLOOKUP($V466,CAPTURE_SITE_INFO!$B$3:$V$501,21,FALSE),"")</f>
        <v/>
      </c>
    </row>
    <row r="467" spans="1:42" x14ac:dyDescent="0.25">
      <c r="A467" s="1" t="str">
        <f t="shared" si="14"/>
        <v/>
      </c>
      <c r="B467" s="1" t="str">
        <f>IF(CAPTURE_DATA!O468="NOBATS___","NOBATS",IF(CAPTURE_DATA!O468="___","",CAPTURE_DATA!O468))</f>
        <v/>
      </c>
      <c r="C467" s="1" t="str">
        <f t="shared" si="15"/>
        <v/>
      </c>
      <c r="D467" s="1" t="str">
        <f>IF(CAPTURE_DATA!Q468 = 0,"",CAPTURE_DATA!Q468)</f>
        <v/>
      </c>
      <c r="E467" s="1" t="str">
        <f>IF(CAPTURE_DATA!R468 = 0,"",CAPTURE_DATA!R468)</f>
        <v/>
      </c>
      <c r="F467" s="1" t="str">
        <f>IF(CAPTURE_DATA!S468 = 0,"",CAPTURE_DATA!S468)</f>
        <v/>
      </c>
      <c r="G467" s="1" t="str">
        <f>IF(CAPTURE_DATA!T468=0,"",CAPTURE_DATA!T468)</f>
        <v/>
      </c>
      <c r="H467" s="1" t="str">
        <f>IF(CAPTURE_DATA!U468=0,"",CAPTURE_DATA!U468)</f>
        <v/>
      </c>
      <c r="I467" s="1" t="str">
        <f>IF(CAPTURE_DATA!V468=0,"",CAPTURE_DATA!V468)</f>
        <v/>
      </c>
      <c r="J467" s="1" t="str">
        <f>IF(CAPTURE_DATA!W468=0,"",CAPTURE_DATA!W468)</f>
        <v/>
      </c>
      <c r="K467" s="1" t="str">
        <f>IF(CAPTURE_DATA!X468="","",CAPTURE_DATA!X468)</f>
        <v/>
      </c>
      <c r="L467" s="1" t="str">
        <f>IF(CAPTURE_DATA!Y468="","",CAPTURE_DATA!Y468)</f>
        <v/>
      </c>
      <c r="M467" s="1" t="str">
        <f>IF(CAPTURE_DATA!Z468="","",CAPTURE_DATA!Z468)</f>
        <v/>
      </c>
      <c r="N467" s="1" t="str">
        <f>IF(CAPTURE_DATA!AA468=0,"",CAPTURE_DATA!AA468)</f>
        <v/>
      </c>
      <c r="O467" s="1" t="str">
        <f>IF(CAPTURE_DATA!AB468=0,"",CAPTURE_DATA!AB468)</f>
        <v/>
      </c>
      <c r="P467" s="1" t="str">
        <f>IF(CAPTURE_DATA!AC468="-","",CAPTURE_DATA!AC468)</f>
        <v/>
      </c>
      <c r="Q467" s="1" t="str">
        <f>IF(CAPTURE_DATA!AD468=0,"",CAPTURE_DATA!AD468)</f>
        <v/>
      </c>
      <c r="R467" s="1" t="str">
        <f>IF(CAPTURE_DATA!AE468=0,"",CAPTURE_DATA!AE468)</f>
        <v/>
      </c>
      <c r="S467" s="1" t="str">
        <f>IF(CAPTURE_DATA!AF468=0,"",CAPTURE_DATA!AF468)</f>
        <v/>
      </c>
      <c r="T467" s="16" t="str">
        <f>IF(B467="","",IF(B467="NBAT","",CAPTURE_DATA!A468))</f>
        <v/>
      </c>
      <c r="U467" s="1" t="str">
        <f>IF(CAPTURE_DATA!AG468=0,"",CAPTURE_DATA!AG468)</f>
        <v/>
      </c>
      <c r="V467" s="1" t="str">
        <f>IF(CAPTURE_DATA!AH468=0,"",CAPTURE_DATA!AH468)</f>
        <v/>
      </c>
      <c r="W467" s="1" t="str">
        <f>IFERROR(VLOOKUP(V467,CAPTURE_SITE_INFO!$B$3:$U$501,2,FALSE),"")</f>
        <v/>
      </c>
      <c r="X467" s="1" t="str">
        <f>IFERROR(VLOOKUP($V467,CAPTURE_SITE_INFO!$B$3:$U$501,3,FALSE),"")</f>
        <v/>
      </c>
      <c r="Y467" s="189" t="str">
        <f>IFERROR(VLOOKUP($V467,CAPTURE_SITE_INFO!$B$3:$U$501,4,FALSE),"")</f>
        <v/>
      </c>
      <c r="Z467" s="1" t="str">
        <f>IFERROR(VLOOKUP($V467,CAPTURE_SITE_INFO!$B$3:$U$501,5,FALSE),"")</f>
        <v/>
      </c>
      <c r="AA467" s="1" t="str">
        <f>IFERROR(VLOOKUP($V467,CAPTURE_SITE_INFO!$B$3:$U$501,6,FALSE),"")</f>
        <v/>
      </c>
      <c r="AB467" s="1" t="str">
        <f>IFERROR(VLOOKUP($V467,CAPTURE_SITE_INFO!$B$3:$U$501,7,FALSE),"")</f>
        <v/>
      </c>
      <c r="AC467" s="1" t="str">
        <f>IFERROR(VLOOKUP($V467,CAPTURE_SITE_INFO!$B$3:$U$501,8,FALSE),"")</f>
        <v/>
      </c>
      <c r="AD467" s="16" t="str">
        <f>IFERROR(VLOOKUP($V467,CAPTURE_SITE_INFO!$B$3:$U$501,9,FALSE),"")</f>
        <v/>
      </c>
      <c r="AE467" s="16" t="str">
        <f>IFERROR(VLOOKUP($V467,CAPTURE_SITE_INFO!$B$3:$U$501,10,FALSE),"")</f>
        <v/>
      </c>
      <c r="AF467" s="190" t="str">
        <f>IFERROR(VLOOKUP($V467,CAPTURE_SITE_INFO!$B$3:$U$501,11,FALSE),"")</f>
        <v/>
      </c>
      <c r="AG467" s="190" t="str">
        <f>IFERROR(VLOOKUP($V467,CAPTURE_SITE_INFO!$B$3:$U$501,12,FALSE),"")</f>
        <v/>
      </c>
      <c r="AH467" s="1" t="str">
        <f>IFERROR(VLOOKUP($V467,CAPTURE_SITE_INFO!$B$3:$U$501,13,FALSE),"")</f>
        <v/>
      </c>
      <c r="AI467" s="1" t="str">
        <f>IFERROR(VLOOKUP($V467,CAPTURE_SITE_INFO!$B$3:$U$501,14,FALSE),"")</f>
        <v/>
      </c>
      <c r="AJ467" s="1" t="str">
        <f>IFERROR(VLOOKUP($V467,CAPTURE_SITE_INFO!$B$3:$U$501,15,FALSE),"")</f>
        <v/>
      </c>
      <c r="AK467" s="1" t="str">
        <f>IFERROR(VLOOKUP($V467,CAPTURE_SITE_INFO!$B$3:$U$501,16,FALSE),"")</f>
        <v/>
      </c>
      <c r="AL467" s="1" t="str">
        <f>IFERROR(VLOOKUP($V467,CAPTURE_SITE_INFO!$B$3:$U$501,17,FALSE),"")</f>
        <v/>
      </c>
      <c r="AM467" s="1" t="str">
        <f>IFERROR(VLOOKUP($V467,CAPTURE_SITE_INFO!$B$3:$U$501,18,FALSE),"")</f>
        <v/>
      </c>
      <c r="AN467" s="1" t="str">
        <f>IFERROR(VLOOKUP($V467,CAPTURE_SITE_INFO!$B$3:$U$501,19,FALSE),"")</f>
        <v/>
      </c>
      <c r="AO467" s="1" t="str">
        <f>IFERROR(VLOOKUP($V467,CAPTURE_SITE_INFO!$B$3:$U$501,20,FALSE),"")</f>
        <v/>
      </c>
      <c r="AP467" s="1" t="str">
        <f>IFERROR(VLOOKUP($V467,CAPTURE_SITE_INFO!$B$3:$V$501,21,FALSE),"")</f>
        <v/>
      </c>
    </row>
    <row r="468" spans="1:42" x14ac:dyDescent="0.25">
      <c r="A468" s="1" t="str">
        <f t="shared" si="14"/>
        <v/>
      </c>
      <c r="B468" s="1" t="str">
        <f>IF(CAPTURE_DATA!O469="NOBATS___","NOBATS",IF(CAPTURE_DATA!O469="___","",CAPTURE_DATA!O469))</f>
        <v/>
      </c>
      <c r="C468" s="1" t="str">
        <f t="shared" si="15"/>
        <v/>
      </c>
      <c r="D468" s="1" t="str">
        <f>IF(CAPTURE_DATA!Q469 = 0,"",CAPTURE_DATA!Q469)</f>
        <v/>
      </c>
      <c r="E468" s="1" t="str">
        <f>IF(CAPTURE_DATA!R469 = 0,"",CAPTURE_DATA!R469)</f>
        <v/>
      </c>
      <c r="F468" s="1" t="str">
        <f>IF(CAPTURE_DATA!S469 = 0,"",CAPTURE_DATA!S469)</f>
        <v/>
      </c>
      <c r="G468" s="1" t="str">
        <f>IF(CAPTURE_DATA!T469=0,"",CAPTURE_DATA!T469)</f>
        <v/>
      </c>
      <c r="H468" s="1" t="str">
        <f>IF(CAPTURE_DATA!U469=0,"",CAPTURE_DATA!U469)</f>
        <v/>
      </c>
      <c r="I468" s="1" t="str">
        <f>IF(CAPTURE_DATA!V469=0,"",CAPTURE_DATA!V469)</f>
        <v/>
      </c>
      <c r="J468" s="1" t="str">
        <f>IF(CAPTURE_DATA!W469=0,"",CAPTURE_DATA!W469)</f>
        <v/>
      </c>
      <c r="K468" s="1" t="str">
        <f>IF(CAPTURE_DATA!X469="","",CAPTURE_DATA!X469)</f>
        <v/>
      </c>
      <c r="L468" s="1" t="str">
        <f>IF(CAPTURE_DATA!Y469="","",CAPTURE_DATA!Y469)</f>
        <v/>
      </c>
      <c r="M468" s="1" t="str">
        <f>IF(CAPTURE_DATA!Z469="","",CAPTURE_DATA!Z469)</f>
        <v/>
      </c>
      <c r="N468" s="1" t="str">
        <f>IF(CAPTURE_DATA!AA469=0,"",CAPTURE_DATA!AA469)</f>
        <v/>
      </c>
      <c r="O468" s="1" t="str">
        <f>IF(CAPTURE_DATA!AB469=0,"",CAPTURE_DATA!AB469)</f>
        <v/>
      </c>
      <c r="P468" s="1" t="str">
        <f>IF(CAPTURE_DATA!AC469="-","",CAPTURE_DATA!AC469)</f>
        <v/>
      </c>
      <c r="Q468" s="1" t="str">
        <f>IF(CAPTURE_DATA!AD469=0,"",CAPTURE_DATA!AD469)</f>
        <v/>
      </c>
      <c r="R468" s="1" t="str">
        <f>IF(CAPTURE_DATA!AE469=0,"",CAPTURE_DATA!AE469)</f>
        <v/>
      </c>
      <c r="S468" s="1" t="str">
        <f>IF(CAPTURE_DATA!AF469=0,"",CAPTURE_DATA!AF469)</f>
        <v/>
      </c>
      <c r="T468" s="16" t="str">
        <f>IF(B468="","",IF(B468="NBAT","",CAPTURE_DATA!A469))</f>
        <v/>
      </c>
      <c r="U468" s="1" t="str">
        <f>IF(CAPTURE_DATA!AG469=0,"",CAPTURE_DATA!AG469)</f>
        <v/>
      </c>
      <c r="V468" s="1" t="str">
        <f>IF(CAPTURE_DATA!AH469=0,"",CAPTURE_DATA!AH469)</f>
        <v/>
      </c>
      <c r="W468" s="1" t="str">
        <f>IFERROR(VLOOKUP(V468,CAPTURE_SITE_INFO!$B$3:$U$501,2,FALSE),"")</f>
        <v/>
      </c>
      <c r="X468" s="1" t="str">
        <f>IFERROR(VLOOKUP($V468,CAPTURE_SITE_INFO!$B$3:$U$501,3,FALSE),"")</f>
        <v/>
      </c>
      <c r="Y468" s="189" t="str">
        <f>IFERROR(VLOOKUP($V468,CAPTURE_SITE_INFO!$B$3:$U$501,4,FALSE),"")</f>
        <v/>
      </c>
      <c r="Z468" s="1" t="str">
        <f>IFERROR(VLOOKUP($V468,CAPTURE_SITE_INFO!$B$3:$U$501,5,FALSE),"")</f>
        <v/>
      </c>
      <c r="AA468" s="1" t="str">
        <f>IFERROR(VLOOKUP($V468,CAPTURE_SITE_INFO!$B$3:$U$501,6,FALSE),"")</f>
        <v/>
      </c>
      <c r="AB468" s="1" t="str">
        <f>IFERROR(VLOOKUP($V468,CAPTURE_SITE_INFO!$B$3:$U$501,7,FALSE),"")</f>
        <v/>
      </c>
      <c r="AC468" s="1" t="str">
        <f>IFERROR(VLOOKUP($V468,CAPTURE_SITE_INFO!$B$3:$U$501,8,FALSE),"")</f>
        <v/>
      </c>
      <c r="AD468" s="16" t="str">
        <f>IFERROR(VLOOKUP($V468,CAPTURE_SITE_INFO!$B$3:$U$501,9,FALSE),"")</f>
        <v/>
      </c>
      <c r="AE468" s="16" t="str">
        <f>IFERROR(VLOOKUP($V468,CAPTURE_SITE_INFO!$B$3:$U$501,10,FALSE),"")</f>
        <v/>
      </c>
      <c r="AF468" s="190" t="str">
        <f>IFERROR(VLOOKUP($V468,CAPTURE_SITE_INFO!$B$3:$U$501,11,FALSE),"")</f>
        <v/>
      </c>
      <c r="AG468" s="190" t="str">
        <f>IFERROR(VLOOKUP($V468,CAPTURE_SITE_INFO!$B$3:$U$501,12,FALSE),"")</f>
        <v/>
      </c>
      <c r="AH468" s="1" t="str">
        <f>IFERROR(VLOOKUP($V468,CAPTURE_SITE_INFO!$B$3:$U$501,13,FALSE),"")</f>
        <v/>
      </c>
      <c r="AI468" s="1" t="str">
        <f>IFERROR(VLOOKUP($V468,CAPTURE_SITE_INFO!$B$3:$U$501,14,FALSE),"")</f>
        <v/>
      </c>
      <c r="AJ468" s="1" t="str">
        <f>IFERROR(VLOOKUP($V468,CAPTURE_SITE_INFO!$B$3:$U$501,15,FALSE),"")</f>
        <v/>
      </c>
      <c r="AK468" s="1" t="str">
        <f>IFERROR(VLOOKUP($V468,CAPTURE_SITE_INFO!$B$3:$U$501,16,FALSE),"")</f>
        <v/>
      </c>
      <c r="AL468" s="1" t="str">
        <f>IFERROR(VLOOKUP($V468,CAPTURE_SITE_INFO!$B$3:$U$501,17,FALSE),"")</f>
        <v/>
      </c>
      <c r="AM468" s="1" t="str">
        <f>IFERROR(VLOOKUP($V468,CAPTURE_SITE_INFO!$B$3:$U$501,18,FALSE),"")</f>
        <v/>
      </c>
      <c r="AN468" s="1" t="str">
        <f>IFERROR(VLOOKUP($V468,CAPTURE_SITE_INFO!$B$3:$U$501,19,FALSE),"")</f>
        <v/>
      </c>
      <c r="AO468" s="1" t="str">
        <f>IFERROR(VLOOKUP($V468,CAPTURE_SITE_INFO!$B$3:$U$501,20,FALSE),"")</f>
        <v/>
      </c>
      <c r="AP468" s="1" t="str">
        <f>IFERROR(VLOOKUP($V468,CAPTURE_SITE_INFO!$B$3:$V$501,21,FALSE),"")</f>
        <v/>
      </c>
    </row>
    <row r="469" spans="1:42" x14ac:dyDescent="0.25">
      <c r="A469" s="1" t="str">
        <f t="shared" si="14"/>
        <v/>
      </c>
      <c r="B469" s="1" t="str">
        <f>IF(CAPTURE_DATA!O470="NOBATS___","NOBATS",IF(CAPTURE_DATA!O470="___","",CAPTURE_DATA!O470))</f>
        <v/>
      </c>
      <c r="C469" s="1" t="str">
        <f t="shared" si="15"/>
        <v/>
      </c>
      <c r="D469" s="1" t="str">
        <f>IF(CAPTURE_DATA!Q470 = 0,"",CAPTURE_DATA!Q470)</f>
        <v/>
      </c>
      <c r="E469" s="1" t="str">
        <f>IF(CAPTURE_DATA!R470 = 0,"",CAPTURE_DATA!R470)</f>
        <v/>
      </c>
      <c r="F469" s="1" t="str">
        <f>IF(CAPTURE_DATA!S470 = 0,"",CAPTURE_DATA!S470)</f>
        <v/>
      </c>
      <c r="G469" s="1" t="str">
        <f>IF(CAPTURE_DATA!T470=0,"",CAPTURE_DATA!T470)</f>
        <v/>
      </c>
      <c r="H469" s="1" t="str">
        <f>IF(CAPTURE_DATA!U470=0,"",CAPTURE_DATA!U470)</f>
        <v/>
      </c>
      <c r="I469" s="1" t="str">
        <f>IF(CAPTURE_DATA!V470=0,"",CAPTURE_DATA!V470)</f>
        <v/>
      </c>
      <c r="J469" s="1" t="str">
        <f>IF(CAPTURE_DATA!W470=0,"",CAPTURE_DATA!W470)</f>
        <v/>
      </c>
      <c r="K469" s="1" t="str">
        <f>IF(CAPTURE_DATA!X470="","",CAPTURE_DATA!X470)</f>
        <v/>
      </c>
      <c r="L469" s="1" t="str">
        <f>IF(CAPTURE_DATA!Y470="","",CAPTURE_DATA!Y470)</f>
        <v/>
      </c>
      <c r="M469" s="1" t="str">
        <f>IF(CAPTURE_DATA!Z470="","",CAPTURE_DATA!Z470)</f>
        <v/>
      </c>
      <c r="N469" s="1" t="str">
        <f>IF(CAPTURE_DATA!AA470=0,"",CAPTURE_DATA!AA470)</f>
        <v/>
      </c>
      <c r="O469" s="1" t="str">
        <f>IF(CAPTURE_DATA!AB470=0,"",CAPTURE_DATA!AB470)</f>
        <v/>
      </c>
      <c r="P469" s="1" t="str">
        <f>IF(CAPTURE_DATA!AC470="-","",CAPTURE_DATA!AC470)</f>
        <v/>
      </c>
      <c r="Q469" s="1" t="str">
        <f>IF(CAPTURE_DATA!AD470=0,"",CAPTURE_DATA!AD470)</f>
        <v/>
      </c>
      <c r="R469" s="1" t="str">
        <f>IF(CAPTURE_DATA!AE470=0,"",CAPTURE_DATA!AE470)</f>
        <v/>
      </c>
      <c r="S469" s="1" t="str">
        <f>IF(CAPTURE_DATA!AF470=0,"",CAPTURE_DATA!AF470)</f>
        <v/>
      </c>
      <c r="T469" s="16" t="str">
        <f>IF(B469="","",IF(B469="NBAT","",CAPTURE_DATA!A470))</f>
        <v/>
      </c>
      <c r="U469" s="1" t="str">
        <f>IF(CAPTURE_DATA!AG470=0,"",CAPTURE_DATA!AG470)</f>
        <v/>
      </c>
      <c r="V469" s="1" t="str">
        <f>IF(CAPTURE_DATA!AH470=0,"",CAPTURE_DATA!AH470)</f>
        <v/>
      </c>
      <c r="W469" s="1" t="str">
        <f>IFERROR(VLOOKUP(V469,CAPTURE_SITE_INFO!$B$3:$U$501,2,FALSE),"")</f>
        <v/>
      </c>
      <c r="X469" s="1" t="str">
        <f>IFERROR(VLOOKUP($V469,CAPTURE_SITE_INFO!$B$3:$U$501,3,FALSE),"")</f>
        <v/>
      </c>
      <c r="Y469" s="189" t="str">
        <f>IFERROR(VLOOKUP($V469,CAPTURE_SITE_INFO!$B$3:$U$501,4,FALSE),"")</f>
        <v/>
      </c>
      <c r="Z469" s="1" t="str">
        <f>IFERROR(VLOOKUP($V469,CAPTURE_SITE_INFO!$B$3:$U$501,5,FALSE),"")</f>
        <v/>
      </c>
      <c r="AA469" s="1" t="str">
        <f>IFERROR(VLOOKUP($V469,CAPTURE_SITE_INFO!$B$3:$U$501,6,FALSE),"")</f>
        <v/>
      </c>
      <c r="AB469" s="1" t="str">
        <f>IFERROR(VLOOKUP($V469,CAPTURE_SITE_INFO!$B$3:$U$501,7,FALSE),"")</f>
        <v/>
      </c>
      <c r="AC469" s="1" t="str">
        <f>IFERROR(VLOOKUP($V469,CAPTURE_SITE_INFO!$B$3:$U$501,8,FALSE),"")</f>
        <v/>
      </c>
      <c r="AD469" s="16" t="str">
        <f>IFERROR(VLOOKUP($V469,CAPTURE_SITE_INFO!$B$3:$U$501,9,FALSE),"")</f>
        <v/>
      </c>
      <c r="AE469" s="16" t="str">
        <f>IFERROR(VLOOKUP($V469,CAPTURE_SITE_INFO!$B$3:$U$501,10,FALSE),"")</f>
        <v/>
      </c>
      <c r="AF469" s="190" t="str">
        <f>IFERROR(VLOOKUP($V469,CAPTURE_SITE_INFO!$B$3:$U$501,11,FALSE),"")</f>
        <v/>
      </c>
      <c r="AG469" s="190" t="str">
        <f>IFERROR(VLOOKUP($V469,CAPTURE_SITE_INFO!$B$3:$U$501,12,FALSE),"")</f>
        <v/>
      </c>
      <c r="AH469" s="1" t="str">
        <f>IFERROR(VLOOKUP($V469,CAPTURE_SITE_INFO!$B$3:$U$501,13,FALSE),"")</f>
        <v/>
      </c>
      <c r="AI469" s="1" t="str">
        <f>IFERROR(VLOOKUP($V469,CAPTURE_SITE_INFO!$B$3:$U$501,14,FALSE),"")</f>
        <v/>
      </c>
      <c r="AJ469" s="1" t="str">
        <f>IFERROR(VLOOKUP($V469,CAPTURE_SITE_INFO!$B$3:$U$501,15,FALSE),"")</f>
        <v/>
      </c>
      <c r="AK469" s="1" t="str">
        <f>IFERROR(VLOOKUP($V469,CAPTURE_SITE_INFO!$B$3:$U$501,16,FALSE),"")</f>
        <v/>
      </c>
      <c r="AL469" s="1" t="str">
        <f>IFERROR(VLOOKUP($V469,CAPTURE_SITE_INFO!$B$3:$U$501,17,FALSE),"")</f>
        <v/>
      </c>
      <c r="AM469" s="1" t="str">
        <f>IFERROR(VLOOKUP($V469,CAPTURE_SITE_INFO!$B$3:$U$501,18,FALSE),"")</f>
        <v/>
      </c>
      <c r="AN469" s="1" t="str">
        <f>IFERROR(VLOOKUP($V469,CAPTURE_SITE_INFO!$B$3:$U$501,19,FALSE),"")</f>
        <v/>
      </c>
      <c r="AO469" s="1" t="str">
        <f>IFERROR(VLOOKUP($V469,CAPTURE_SITE_INFO!$B$3:$U$501,20,FALSE),"")</f>
        <v/>
      </c>
      <c r="AP469" s="1" t="str">
        <f>IFERROR(VLOOKUP($V469,CAPTURE_SITE_INFO!$B$3:$V$501,21,FALSE),"")</f>
        <v/>
      </c>
    </row>
    <row r="470" spans="1:42" x14ac:dyDescent="0.25">
      <c r="A470" s="1" t="str">
        <f t="shared" si="14"/>
        <v/>
      </c>
      <c r="B470" s="1" t="str">
        <f>IF(CAPTURE_DATA!O471="NOBATS___","NOBATS",IF(CAPTURE_DATA!O471="___","",CAPTURE_DATA!O471))</f>
        <v/>
      </c>
      <c r="C470" s="1" t="str">
        <f t="shared" si="15"/>
        <v/>
      </c>
      <c r="D470" s="1" t="str">
        <f>IF(CAPTURE_DATA!Q471 = 0,"",CAPTURE_DATA!Q471)</f>
        <v/>
      </c>
      <c r="E470" s="1" t="str">
        <f>IF(CAPTURE_DATA!R471 = 0,"",CAPTURE_DATA!R471)</f>
        <v/>
      </c>
      <c r="F470" s="1" t="str">
        <f>IF(CAPTURE_DATA!S471 = 0,"",CAPTURE_DATA!S471)</f>
        <v/>
      </c>
      <c r="G470" s="1" t="str">
        <f>IF(CAPTURE_DATA!T471=0,"",CAPTURE_DATA!T471)</f>
        <v/>
      </c>
      <c r="H470" s="1" t="str">
        <f>IF(CAPTURE_DATA!U471=0,"",CAPTURE_DATA!U471)</f>
        <v/>
      </c>
      <c r="I470" s="1" t="str">
        <f>IF(CAPTURE_DATA!V471=0,"",CAPTURE_DATA!V471)</f>
        <v/>
      </c>
      <c r="J470" s="1" t="str">
        <f>IF(CAPTURE_DATA!W471=0,"",CAPTURE_DATA!W471)</f>
        <v/>
      </c>
      <c r="K470" s="1" t="str">
        <f>IF(CAPTURE_DATA!X471="","",CAPTURE_DATA!X471)</f>
        <v/>
      </c>
      <c r="L470" s="1" t="str">
        <f>IF(CAPTURE_DATA!Y471="","",CAPTURE_DATA!Y471)</f>
        <v/>
      </c>
      <c r="M470" s="1" t="str">
        <f>IF(CAPTURE_DATA!Z471="","",CAPTURE_DATA!Z471)</f>
        <v/>
      </c>
      <c r="N470" s="1" t="str">
        <f>IF(CAPTURE_DATA!AA471=0,"",CAPTURE_DATA!AA471)</f>
        <v/>
      </c>
      <c r="O470" s="1" t="str">
        <f>IF(CAPTURE_DATA!AB471=0,"",CAPTURE_DATA!AB471)</f>
        <v/>
      </c>
      <c r="P470" s="1" t="str">
        <f>IF(CAPTURE_DATA!AC471="-","",CAPTURE_DATA!AC471)</f>
        <v/>
      </c>
      <c r="Q470" s="1" t="str">
        <f>IF(CAPTURE_DATA!AD471=0,"",CAPTURE_DATA!AD471)</f>
        <v/>
      </c>
      <c r="R470" s="1" t="str">
        <f>IF(CAPTURE_DATA!AE471=0,"",CAPTURE_DATA!AE471)</f>
        <v/>
      </c>
      <c r="S470" s="1" t="str">
        <f>IF(CAPTURE_DATA!AF471=0,"",CAPTURE_DATA!AF471)</f>
        <v/>
      </c>
      <c r="T470" s="16" t="str">
        <f>IF(B470="","",IF(B470="NBAT","",CAPTURE_DATA!A471))</f>
        <v/>
      </c>
      <c r="U470" s="1" t="str">
        <f>IF(CAPTURE_DATA!AG471=0,"",CAPTURE_DATA!AG471)</f>
        <v/>
      </c>
      <c r="V470" s="1" t="str">
        <f>IF(CAPTURE_DATA!AH471=0,"",CAPTURE_DATA!AH471)</f>
        <v/>
      </c>
      <c r="W470" s="1" t="str">
        <f>IFERROR(VLOOKUP(V470,CAPTURE_SITE_INFO!$B$3:$U$501,2,FALSE),"")</f>
        <v/>
      </c>
      <c r="X470" s="1" t="str">
        <f>IFERROR(VLOOKUP($V470,CAPTURE_SITE_INFO!$B$3:$U$501,3,FALSE),"")</f>
        <v/>
      </c>
      <c r="Y470" s="189" t="str">
        <f>IFERROR(VLOOKUP($V470,CAPTURE_SITE_INFO!$B$3:$U$501,4,FALSE),"")</f>
        <v/>
      </c>
      <c r="Z470" s="1" t="str">
        <f>IFERROR(VLOOKUP($V470,CAPTURE_SITE_INFO!$B$3:$U$501,5,FALSE),"")</f>
        <v/>
      </c>
      <c r="AA470" s="1" t="str">
        <f>IFERROR(VLOOKUP($V470,CAPTURE_SITE_INFO!$B$3:$U$501,6,FALSE),"")</f>
        <v/>
      </c>
      <c r="AB470" s="1" t="str">
        <f>IFERROR(VLOOKUP($V470,CAPTURE_SITE_INFO!$B$3:$U$501,7,FALSE),"")</f>
        <v/>
      </c>
      <c r="AC470" s="1" t="str">
        <f>IFERROR(VLOOKUP($V470,CAPTURE_SITE_INFO!$B$3:$U$501,8,FALSE),"")</f>
        <v/>
      </c>
      <c r="AD470" s="16" t="str">
        <f>IFERROR(VLOOKUP($V470,CAPTURE_SITE_INFO!$B$3:$U$501,9,FALSE),"")</f>
        <v/>
      </c>
      <c r="AE470" s="16" t="str">
        <f>IFERROR(VLOOKUP($V470,CAPTURE_SITE_INFO!$B$3:$U$501,10,FALSE),"")</f>
        <v/>
      </c>
      <c r="AF470" s="190" t="str">
        <f>IFERROR(VLOOKUP($V470,CAPTURE_SITE_INFO!$B$3:$U$501,11,FALSE),"")</f>
        <v/>
      </c>
      <c r="AG470" s="190" t="str">
        <f>IFERROR(VLOOKUP($V470,CAPTURE_SITE_INFO!$B$3:$U$501,12,FALSE),"")</f>
        <v/>
      </c>
      <c r="AH470" s="1" t="str">
        <f>IFERROR(VLOOKUP($V470,CAPTURE_SITE_INFO!$B$3:$U$501,13,FALSE),"")</f>
        <v/>
      </c>
      <c r="AI470" s="1" t="str">
        <f>IFERROR(VLOOKUP($V470,CAPTURE_SITE_INFO!$B$3:$U$501,14,FALSE),"")</f>
        <v/>
      </c>
      <c r="AJ470" s="1" t="str">
        <f>IFERROR(VLOOKUP($V470,CAPTURE_SITE_INFO!$B$3:$U$501,15,FALSE),"")</f>
        <v/>
      </c>
      <c r="AK470" s="1" t="str">
        <f>IFERROR(VLOOKUP($V470,CAPTURE_SITE_INFO!$B$3:$U$501,16,FALSE),"")</f>
        <v/>
      </c>
      <c r="AL470" s="1" t="str">
        <f>IFERROR(VLOOKUP($V470,CAPTURE_SITE_INFO!$B$3:$U$501,17,FALSE),"")</f>
        <v/>
      </c>
      <c r="AM470" s="1" t="str">
        <f>IFERROR(VLOOKUP($V470,CAPTURE_SITE_INFO!$B$3:$U$501,18,FALSE),"")</f>
        <v/>
      </c>
      <c r="AN470" s="1" t="str">
        <f>IFERROR(VLOOKUP($V470,CAPTURE_SITE_INFO!$B$3:$U$501,19,FALSE),"")</f>
        <v/>
      </c>
      <c r="AO470" s="1" t="str">
        <f>IFERROR(VLOOKUP($V470,CAPTURE_SITE_INFO!$B$3:$U$501,20,FALSE),"")</f>
        <v/>
      </c>
      <c r="AP470" s="1" t="str">
        <f>IFERROR(VLOOKUP($V470,CAPTURE_SITE_INFO!$B$3:$V$501,21,FALSE),"")</f>
        <v/>
      </c>
    </row>
    <row r="471" spans="1:42" x14ac:dyDescent="0.25">
      <c r="A471" s="1" t="str">
        <f t="shared" si="14"/>
        <v/>
      </c>
      <c r="B471" s="1" t="str">
        <f>IF(CAPTURE_DATA!O472="NOBATS___","NOBATS",IF(CAPTURE_DATA!O472="___","",CAPTURE_DATA!O472))</f>
        <v/>
      </c>
      <c r="C471" s="1" t="str">
        <f t="shared" si="15"/>
        <v/>
      </c>
      <c r="D471" s="1" t="str">
        <f>IF(CAPTURE_DATA!Q472 = 0,"",CAPTURE_DATA!Q472)</f>
        <v/>
      </c>
      <c r="E471" s="1" t="str">
        <f>IF(CAPTURE_DATA!R472 = 0,"",CAPTURE_DATA!R472)</f>
        <v/>
      </c>
      <c r="F471" s="1" t="str">
        <f>IF(CAPTURE_DATA!S472 = 0,"",CAPTURE_DATA!S472)</f>
        <v/>
      </c>
      <c r="G471" s="1" t="str">
        <f>IF(CAPTURE_DATA!T472=0,"",CAPTURE_DATA!T472)</f>
        <v/>
      </c>
      <c r="H471" s="1" t="str">
        <f>IF(CAPTURE_DATA!U472=0,"",CAPTURE_DATA!U472)</f>
        <v/>
      </c>
      <c r="I471" s="1" t="str">
        <f>IF(CAPTURE_DATA!V472=0,"",CAPTURE_DATA!V472)</f>
        <v/>
      </c>
      <c r="J471" s="1" t="str">
        <f>IF(CAPTURE_DATA!W472=0,"",CAPTURE_DATA!W472)</f>
        <v/>
      </c>
      <c r="K471" s="1" t="str">
        <f>IF(CAPTURE_DATA!X472="","",CAPTURE_DATA!X472)</f>
        <v/>
      </c>
      <c r="L471" s="1" t="str">
        <f>IF(CAPTURE_DATA!Y472="","",CAPTURE_DATA!Y472)</f>
        <v/>
      </c>
      <c r="M471" s="1" t="str">
        <f>IF(CAPTURE_DATA!Z472="","",CAPTURE_DATA!Z472)</f>
        <v/>
      </c>
      <c r="N471" s="1" t="str">
        <f>IF(CAPTURE_DATA!AA472=0,"",CAPTURE_DATA!AA472)</f>
        <v/>
      </c>
      <c r="O471" s="1" t="str">
        <f>IF(CAPTURE_DATA!AB472=0,"",CAPTURE_DATA!AB472)</f>
        <v/>
      </c>
      <c r="P471" s="1" t="str">
        <f>IF(CAPTURE_DATA!AC472="-","",CAPTURE_DATA!AC472)</f>
        <v/>
      </c>
      <c r="Q471" s="1" t="str">
        <f>IF(CAPTURE_DATA!AD472=0,"",CAPTURE_DATA!AD472)</f>
        <v/>
      </c>
      <c r="R471" s="1" t="str">
        <f>IF(CAPTURE_DATA!AE472=0,"",CAPTURE_DATA!AE472)</f>
        <v/>
      </c>
      <c r="S471" s="1" t="str">
        <f>IF(CAPTURE_DATA!AF472=0,"",CAPTURE_DATA!AF472)</f>
        <v/>
      </c>
      <c r="T471" s="16" t="str">
        <f>IF(B471="","",IF(B471="NBAT","",CAPTURE_DATA!A472))</f>
        <v/>
      </c>
      <c r="U471" s="1" t="str">
        <f>IF(CAPTURE_DATA!AG472=0,"",CAPTURE_DATA!AG472)</f>
        <v/>
      </c>
      <c r="V471" s="1" t="str">
        <f>IF(CAPTURE_DATA!AH472=0,"",CAPTURE_DATA!AH472)</f>
        <v/>
      </c>
      <c r="W471" s="1" t="str">
        <f>IFERROR(VLOOKUP(V471,CAPTURE_SITE_INFO!$B$3:$U$501,2,FALSE),"")</f>
        <v/>
      </c>
      <c r="X471" s="1" t="str">
        <f>IFERROR(VLOOKUP($V471,CAPTURE_SITE_INFO!$B$3:$U$501,3,FALSE),"")</f>
        <v/>
      </c>
      <c r="Y471" s="189" t="str">
        <f>IFERROR(VLOOKUP($V471,CAPTURE_SITE_INFO!$B$3:$U$501,4,FALSE),"")</f>
        <v/>
      </c>
      <c r="Z471" s="1" t="str">
        <f>IFERROR(VLOOKUP($V471,CAPTURE_SITE_INFO!$B$3:$U$501,5,FALSE),"")</f>
        <v/>
      </c>
      <c r="AA471" s="1" t="str">
        <f>IFERROR(VLOOKUP($V471,CAPTURE_SITE_INFO!$B$3:$U$501,6,FALSE),"")</f>
        <v/>
      </c>
      <c r="AB471" s="1" t="str">
        <f>IFERROR(VLOOKUP($V471,CAPTURE_SITE_INFO!$B$3:$U$501,7,FALSE),"")</f>
        <v/>
      </c>
      <c r="AC471" s="1" t="str">
        <f>IFERROR(VLOOKUP($V471,CAPTURE_SITE_INFO!$B$3:$U$501,8,FALSE),"")</f>
        <v/>
      </c>
      <c r="AD471" s="16" t="str">
        <f>IFERROR(VLOOKUP($V471,CAPTURE_SITE_INFO!$B$3:$U$501,9,FALSE),"")</f>
        <v/>
      </c>
      <c r="AE471" s="16" t="str">
        <f>IFERROR(VLOOKUP($V471,CAPTURE_SITE_INFO!$B$3:$U$501,10,FALSE),"")</f>
        <v/>
      </c>
      <c r="AF471" s="190" t="str">
        <f>IFERROR(VLOOKUP($V471,CAPTURE_SITE_INFO!$B$3:$U$501,11,FALSE),"")</f>
        <v/>
      </c>
      <c r="AG471" s="190" t="str">
        <f>IFERROR(VLOOKUP($V471,CAPTURE_SITE_INFO!$B$3:$U$501,12,FALSE),"")</f>
        <v/>
      </c>
      <c r="AH471" s="1" t="str">
        <f>IFERROR(VLOOKUP($V471,CAPTURE_SITE_INFO!$B$3:$U$501,13,FALSE),"")</f>
        <v/>
      </c>
      <c r="AI471" s="1" t="str">
        <f>IFERROR(VLOOKUP($V471,CAPTURE_SITE_INFO!$B$3:$U$501,14,FALSE),"")</f>
        <v/>
      </c>
      <c r="AJ471" s="1" t="str">
        <f>IFERROR(VLOOKUP($V471,CAPTURE_SITE_INFO!$B$3:$U$501,15,FALSE),"")</f>
        <v/>
      </c>
      <c r="AK471" s="1" t="str">
        <f>IFERROR(VLOOKUP($V471,CAPTURE_SITE_INFO!$B$3:$U$501,16,FALSE),"")</f>
        <v/>
      </c>
      <c r="AL471" s="1" t="str">
        <f>IFERROR(VLOOKUP($V471,CAPTURE_SITE_INFO!$B$3:$U$501,17,FALSE),"")</f>
        <v/>
      </c>
      <c r="AM471" s="1" t="str">
        <f>IFERROR(VLOOKUP($V471,CAPTURE_SITE_INFO!$B$3:$U$501,18,FALSE),"")</f>
        <v/>
      </c>
      <c r="AN471" s="1" t="str">
        <f>IFERROR(VLOOKUP($V471,CAPTURE_SITE_INFO!$B$3:$U$501,19,FALSE),"")</f>
        <v/>
      </c>
      <c r="AO471" s="1" t="str">
        <f>IFERROR(VLOOKUP($V471,CAPTURE_SITE_INFO!$B$3:$U$501,20,FALSE),"")</f>
        <v/>
      </c>
      <c r="AP471" s="1" t="str">
        <f>IFERROR(VLOOKUP($V471,CAPTURE_SITE_INFO!$B$3:$V$501,21,FALSE),"")</f>
        <v/>
      </c>
    </row>
    <row r="472" spans="1:42" x14ac:dyDescent="0.25">
      <c r="A472" s="1" t="str">
        <f t="shared" si="14"/>
        <v/>
      </c>
      <c r="B472" s="1" t="str">
        <f>IF(CAPTURE_DATA!O473="NOBATS___","NOBATS",IF(CAPTURE_DATA!O473="___","",CAPTURE_DATA!O473))</f>
        <v/>
      </c>
      <c r="C472" s="1" t="str">
        <f t="shared" si="15"/>
        <v/>
      </c>
      <c r="D472" s="1" t="str">
        <f>IF(CAPTURE_DATA!Q473 = 0,"",CAPTURE_DATA!Q473)</f>
        <v/>
      </c>
      <c r="E472" s="1" t="str">
        <f>IF(CAPTURE_DATA!R473 = 0,"",CAPTURE_DATA!R473)</f>
        <v/>
      </c>
      <c r="F472" s="1" t="str">
        <f>IF(CAPTURE_DATA!S473 = 0,"",CAPTURE_DATA!S473)</f>
        <v/>
      </c>
      <c r="G472" s="1" t="str">
        <f>IF(CAPTURE_DATA!T473=0,"",CAPTURE_DATA!T473)</f>
        <v/>
      </c>
      <c r="H472" s="1" t="str">
        <f>IF(CAPTURE_DATA!U473=0,"",CAPTURE_DATA!U473)</f>
        <v/>
      </c>
      <c r="I472" s="1" t="str">
        <f>IF(CAPTURE_DATA!V473=0,"",CAPTURE_DATA!V473)</f>
        <v/>
      </c>
      <c r="J472" s="1" t="str">
        <f>IF(CAPTURE_DATA!W473=0,"",CAPTURE_DATA!W473)</f>
        <v/>
      </c>
      <c r="K472" s="1" t="str">
        <f>IF(CAPTURE_DATA!X473="","",CAPTURE_DATA!X473)</f>
        <v/>
      </c>
      <c r="L472" s="1" t="str">
        <f>IF(CAPTURE_DATA!Y473="","",CAPTURE_DATA!Y473)</f>
        <v/>
      </c>
      <c r="M472" s="1" t="str">
        <f>IF(CAPTURE_DATA!Z473="","",CAPTURE_DATA!Z473)</f>
        <v/>
      </c>
      <c r="N472" s="1" t="str">
        <f>IF(CAPTURE_DATA!AA473=0,"",CAPTURE_DATA!AA473)</f>
        <v/>
      </c>
      <c r="O472" s="1" t="str">
        <f>IF(CAPTURE_DATA!AB473=0,"",CAPTURE_DATA!AB473)</f>
        <v/>
      </c>
      <c r="P472" s="1" t="str">
        <f>IF(CAPTURE_DATA!AC473="-","",CAPTURE_DATA!AC473)</f>
        <v/>
      </c>
      <c r="Q472" s="1" t="str">
        <f>IF(CAPTURE_DATA!AD473=0,"",CAPTURE_DATA!AD473)</f>
        <v/>
      </c>
      <c r="R472" s="1" t="str">
        <f>IF(CAPTURE_DATA!AE473=0,"",CAPTURE_DATA!AE473)</f>
        <v/>
      </c>
      <c r="S472" s="1" t="str">
        <f>IF(CAPTURE_DATA!AF473=0,"",CAPTURE_DATA!AF473)</f>
        <v/>
      </c>
      <c r="T472" s="16" t="str">
        <f>IF(B472="","",IF(B472="NBAT","",CAPTURE_DATA!A473))</f>
        <v/>
      </c>
      <c r="U472" s="1" t="str">
        <f>IF(CAPTURE_DATA!AG473=0,"",CAPTURE_DATA!AG473)</f>
        <v/>
      </c>
      <c r="V472" s="1" t="str">
        <f>IF(CAPTURE_DATA!AH473=0,"",CAPTURE_DATA!AH473)</f>
        <v/>
      </c>
      <c r="W472" s="1" t="str">
        <f>IFERROR(VLOOKUP(V472,CAPTURE_SITE_INFO!$B$3:$U$501,2,FALSE),"")</f>
        <v/>
      </c>
      <c r="X472" s="1" t="str">
        <f>IFERROR(VLOOKUP($V472,CAPTURE_SITE_INFO!$B$3:$U$501,3,FALSE),"")</f>
        <v/>
      </c>
      <c r="Y472" s="189" t="str">
        <f>IFERROR(VLOOKUP($V472,CAPTURE_SITE_INFO!$B$3:$U$501,4,FALSE),"")</f>
        <v/>
      </c>
      <c r="Z472" s="1" t="str">
        <f>IFERROR(VLOOKUP($V472,CAPTURE_SITE_INFO!$B$3:$U$501,5,FALSE),"")</f>
        <v/>
      </c>
      <c r="AA472" s="1" t="str">
        <f>IFERROR(VLOOKUP($V472,CAPTURE_SITE_INFO!$B$3:$U$501,6,FALSE),"")</f>
        <v/>
      </c>
      <c r="AB472" s="1" t="str">
        <f>IFERROR(VLOOKUP($V472,CAPTURE_SITE_INFO!$B$3:$U$501,7,FALSE),"")</f>
        <v/>
      </c>
      <c r="AC472" s="1" t="str">
        <f>IFERROR(VLOOKUP($V472,CAPTURE_SITE_INFO!$B$3:$U$501,8,FALSE),"")</f>
        <v/>
      </c>
      <c r="AD472" s="16" t="str">
        <f>IFERROR(VLOOKUP($V472,CAPTURE_SITE_INFO!$B$3:$U$501,9,FALSE),"")</f>
        <v/>
      </c>
      <c r="AE472" s="16" t="str">
        <f>IFERROR(VLOOKUP($V472,CAPTURE_SITE_INFO!$B$3:$U$501,10,FALSE),"")</f>
        <v/>
      </c>
      <c r="AF472" s="190" t="str">
        <f>IFERROR(VLOOKUP($V472,CAPTURE_SITE_INFO!$B$3:$U$501,11,FALSE),"")</f>
        <v/>
      </c>
      <c r="AG472" s="190" t="str">
        <f>IFERROR(VLOOKUP($V472,CAPTURE_SITE_INFO!$B$3:$U$501,12,FALSE),"")</f>
        <v/>
      </c>
      <c r="AH472" s="1" t="str">
        <f>IFERROR(VLOOKUP($V472,CAPTURE_SITE_INFO!$B$3:$U$501,13,FALSE),"")</f>
        <v/>
      </c>
      <c r="AI472" s="1" t="str">
        <f>IFERROR(VLOOKUP($V472,CAPTURE_SITE_INFO!$B$3:$U$501,14,FALSE),"")</f>
        <v/>
      </c>
      <c r="AJ472" s="1" t="str">
        <f>IFERROR(VLOOKUP($V472,CAPTURE_SITE_INFO!$B$3:$U$501,15,FALSE),"")</f>
        <v/>
      </c>
      <c r="AK472" s="1" t="str">
        <f>IFERROR(VLOOKUP($V472,CAPTURE_SITE_INFO!$B$3:$U$501,16,FALSE),"")</f>
        <v/>
      </c>
      <c r="AL472" s="1" t="str">
        <f>IFERROR(VLOOKUP($V472,CAPTURE_SITE_INFO!$B$3:$U$501,17,FALSE),"")</f>
        <v/>
      </c>
      <c r="AM472" s="1" t="str">
        <f>IFERROR(VLOOKUP($V472,CAPTURE_SITE_INFO!$B$3:$U$501,18,FALSE),"")</f>
        <v/>
      </c>
      <c r="AN472" s="1" t="str">
        <f>IFERROR(VLOOKUP($V472,CAPTURE_SITE_INFO!$B$3:$U$501,19,FALSE),"")</f>
        <v/>
      </c>
      <c r="AO472" s="1" t="str">
        <f>IFERROR(VLOOKUP($V472,CAPTURE_SITE_INFO!$B$3:$U$501,20,FALSE),"")</f>
        <v/>
      </c>
      <c r="AP472" s="1" t="str">
        <f>IFERROR(VLOOKUP($V472,CAPTURE_SITE_INFO!$B$3:$V$501,21,FALSE),"")</f>
        <v/>
      </c>
    </row>
    <row r="473" spans="1:42" x14ac:dyDescent="0.25">
      <c r="A473" s="1" t="str">
        <f t="shared" si="14"/>
        <v/>
      </c>
      <c r="B473" s="1" t="str">
        <f>IF(CAPTURE_DATA!O474="NOBATS___","NOBATS",IF(CAPTURE_DATA!O474="___","",CAPTURE_DATA!O474))</f>
        <v/>
      </c>
      <c r="C473" s="1" t="str">
        <f t="shared" si="15"/>
        <v/>
      </c>
      <c r="D473" s="1" t="str">
        <f>IF(CAPTURE_DATA!Q474 = 0,"",CAPTURE_DATA!Q474)</f>
        <v/>
      </c>
      <c r="E473" s="1" t="str">
        <f>IF(CAPTURE_DATA!R474 = 0,"",CAPTURE_DATA!R474)</f>
        <v/>
      </c>
      <c r="F473" s="1" t="str">
        <f>IF(CAPTURE_DATA!S474 = 0,"",CAPTURE_DATA!S474)</f>
        <v/>
      </c>
      <c r="G473" s="1" t="str">
        <f>IF(CAPTURE_DATA!T474=0,"",CAPTURE_DATA!T474)</f>
        <v/>
      </c>
      <c r="H473" s="1" t="str">
        <f>IF(CAPTURE_DATA!U474=0,"",CAPTURE_DATA!U474)</f>
        <v/>
      </c>
      <c r="I473" s="1" t="str">
        <f>IF(CAPTURE_DATA!V474=0,"",CAPTURE_DATA!V474)</f>
        <v/>
      </c>
      <c r="J473" s="1" t="str">
        <f>IF(CAPTURE_DATA!W474=0,"",CAPTURE_DATA!W474)</f>
        <v/>
      </c>
      <c r="K473" s="1" t="str">
        <f>IF(CAPTURE_DATA!X474="","",CAPTURE_DATA!X474)</f>
        <v/>
      </c>
      <c r="L473" s="1" t="str">
        <f>IF(CAPTURE_DATA!Y474="","",CAPTURE_DATA!Y474)</f>
        <v/>
      </c>
      <c r="M473" s="1" t="str">
        <f>IF(CAPTURE_DATA!Z474="","",CAPTURE_DATA!Z474)</f>
        <v/>
      </c>
      <c r="N473" s="1" t="str">
        <f>IF(CAPTURE_DATA!AA474=0,"",CAPTURE_DATA!AA474)</f>
        <v/>
      </c>
      <c r="O473" s="1" t="str">
        <f>IF(CAPTURE_DATA!AB474=0,"",CAPTURE_DATA!AB474)</f>
        <v/>
      </c>
      <c r="P473" s="1" t="str">
        <f>IF(CAPTURE_DATA!AC474="-","",CAPTURE_DATA!AC474)</f>
        <v/>
      </c>
      <c r="Q473" s="1" t="str">
        <f>IF(CAPTURE_DATA!AD474=0,"",CAPTURE_DATA!AD474)</f>
        <v/>
      </c>
      <c r="R473" s="1" t="str">
        <f>IF(CAPTURE_DATA!AE474=0,"",CAPTURE_DATA!AE474)</f>
        <v/>
      </c>
      <c r="S473" s="1" t="str">
        <f>IF(CAPTURE_DATA!AF474=0,"",CAPTURE_DATA!AF474)</f>
        <v/>
      </c>
      <c r="T473" s="16" t="str">
        <f>IF(B473="","",IF(B473="NBAT","",CAPTURE_DATA!A474))</f>
        <v/>
      </c>
      <c r="U473" s="1" t="str">
        <f>IF(CAPTURE_DATA!AG474=0,"",CAPTURE_DATA!AG474)</f>
        <v/>
      </c>
      <c r="V473" s="1" t="str">
        <f>IF(CAPTURE_DATA!AH474=0,"",CAPTURE_DATA!AH474)</f>
        <v/>
      </c>
      <c r="W473" s="1" t="str">
        <f>IFERROR(VLOOKUP(V473,CAPTURE_SITE_INFO!$B$3:$U$501,2,FALSE),"")</f>
        <v/>
      </c>
      <c r="X473" s="1" t="str">
        <f>IFERROR(VLOOKUP($V473,CAPTURE_SITE_INFO!$B$3:$U$501,3,FALSE),"")</f>
        <v/>
      </c>
      <c r="Y473" s="189" t="str">
        <f>IFERROR(VLOOKUP($V473,CAPTURE_SITE_INFO!$B$3:$U$501,4,FALSE),"")</f>
        <v/>
      </c>
      <c r="Z473" s="1" t="str">
        <f>IFERROR(VLOOKUP($V473,CAPTURE_SITE_INFO!$B$3:$U$501,5,FALSE),"")</f>
        <v/>
      </c>
      <c r="AA473" s="1" t="str">
        <f>IFERROR(VLOOKUP($V473,CAPTURE_SITE_INFO!$B$3:$U$501,6,FALSE),"")</f>
        <v/>
      </c>
      <c r="AB473" s="1" t="str">
        <f>IFERROR(VLOOKUP($V473,CAPTURE_SITE_INFO!$B$3:$U$501,7,FALSE),"")</f>
        <v/>
      </c>
      <c r="AC473" s="1" t="str">
        <f>IFERROR(VLOOKUP($V473,CAPTURE_SITE_INFO!$B$3:$U$501,8,FALSE),"")</f>
        <v/>
      </c>
      <c r="AD473" s="16" t="str">
        <f>IFERROR(VLOOKUP($V473,CAPTURE_SITE_INFO!$B$3:$U$501,9,FALSE),"")</f>
        <v/>
      </c>
      <c r="AE473" s="16" t="str">
        <f>IFERROR(VLOOKUP($V473,CAPTURE_SITE_INFO!$B$3:$U$501,10,FALSE),"")</f>
        <v/>
      </c>
      <c r="AF473" s="190" t="str">
        <f>IFERROR(VLOOKUP($V473,CAPTURE_SITE_INFO!$B$3:$U$501,11,FALSE),"")</f>
        <v/>
      </c>
      <c r="AG473" s="190" t="str">
        <f>IFERROR(VLOOKUP($V473,CAPTURE_SITE_INFO!$B$3:$U$501,12,FALSE),"")</f>
        <v/>
      </c>
      <c r="AH473" s="1" t="str">
        <f>IFERROR(VLOOKUP($V473,CAPTURE_SITE_INFO!$B$3:$U$501,13,FALSE),"")</f>
        <v/>
      </c>
      <c r="AI473" s="1" t="str">
        <f>IFERROR(VLOOKUP($V473,CAPTURE_SITE_INFO!$B$3:$U$501,14,FALSE),"")</f>
        <v/>
      </c>
      <c r="AJ473" s="1" t="str">
        <f>IFERROR(VLOOKUP($V473,CAPTURE_SITE_INFO!$B$3:$U$501,15,FALSE),"")</f>
        <v/>
      </c>
      <c r="AK473" s="1" t="str">
        <f>IFERROR(VLOOKUP($V473,CAPTURE_SITE_INFO!$B$3:$U$501,16,FALSE),"")</f>
        <v/>
      </c>
      <c r="AL473" s="1" t="str">
        <f>IFERROR(VLOOKUP($V473,CAPTURE_SITE_INFO!$B$3:$U$501,17,FALSE),"")</f>
        <v/>
      </c>
      <c r="AM473" s="1" t="str">
        <f>IFERROR(VLOOKUP($V473,CAPTURE_SITE_INFO!$B$3:$U$501,18,FALSE),"")</f>
        <v/>
      </c>
      <c r="AN473" s="1" t="str">
        <f>IFERROR(VLOOKUP($V473,CAPTURE_SITE_INFO!$B$3:$U$501,19,FALSE),"")</f>
        <v/>
      </c>
      <c r="AO473" s="1" t="str">
        <f>IFERROR(VLOOKUP($V473,CAPTURE_SITE_INFO!$B$3:$U$501,20,FALSE),"")</f>
        <v/>
      </c>
      <c r="AP473" s="1" t="str">
        <f>IFERROR(VLOOKUP($V473,CAPTURE_SITE_INFO!$B$3:$V$501,21,FALSE),"")</f>
        <v/>
      </c>
    </row>
    <row r="474" spans="1:42" x14ac:dyDescent="0.25">
      <c r="A474" s="1" t="str">
        <f t="shared" si="14"/>
        <v/>
      </c>
      <c r="B474" s="1" t="str">
        <f>IF(CAPTURE_DATA!O475="NOBATS___","NOBATS",IF(CAPTURE_DATA!O475="___","",CAPTURE_DATA!O475))</f>
        <v/>
      </c>
      <c r="C474" s="1" t="str">
        <f t="shared" si="15"/>
        <v/>
      </c>
      <c r="D474" s="1" t="str">
        <f>IF(CAPTURE_DATA!Q475 = 0,"",CAPTURE_DATA!Q475)</f>
        <v/>
      </c>
      <c r="E474" s="1" t="str">
        <f>IF(CAPTURE_DATA!R475 = 0,"",CAPTURE_DATA!R475)</f>
        <v/>
      </c>
      <c r="F474" s="1" t="str">
        <f>IF(CAPTURE_DATA!S475 = 0,"",CAPTURE_DATA!S475)</f>
        <v/>
      </c>
      <c r="G474" s="1" t="str">
        <f>IF(CAPTURE_DATA!T475=0,"",CAPTURE_DATA!T475)</f>
        <v/>
      </c>
      <c r="H474" s="1" t="str">
        <f>IF(CAPTURE_DATA!U475=0,"",CAPTURE_DATA!U475)</f>
        <v/>
      </c>
      <c r="I474" s="1" t="str">
        <f>IF(CAPTURE_DATA!V475=0,"",CAPTURE_DATA!V475)</f>
        <v/>
      </c>
      <c r="J474" s="1" t="str">
        <f>IF(CAPTURE_DATA!W475=0,"",CAPTURE_DATA!W475)</f>
        <v/>
      </c>
      <c r="K474" s="1" t="str">
        <f>IF(CAPTURE_DATA!X475="","",CAPTURE_DATA!X475)</f>
        <v/>
      </c>
      <c r="L474" s="1" t="str">
        <f>IF(CAPTURE_DATA!Y475="","",CAPTURE_DATA!Y475)</f>
        <v/>
      </c>
      <c r="M474" s="1" t="str">
        <f>IF(CAPTURE_DATA!Z475="","",CAPTURE_DATA!Z475)</f>
        <v/>
      </c>
      <c r="N474" s="1" t="str">
        <f>IF(CAPTURE_DATA!AA475=0,"",CAPTURE_DATA!AA475)</f>
        <v/>
      </c>
      <c r="O474" s="1" t="str">
        <f>IF(CAPTURE_DATA!AB475=0,"",CAPTURE_DATA!AB475)</f>
        <v/>
      </c>
      <c r="P474" s="1" t="str">
        <f>IF(CAPTURE_DATA!AC475="-","",CAPTURE_DATA!AC475)</f>
        <v/>
      </c>
      <c r="Q474" s="1" t="str">
        <f>IF(CAPTURE_DATA!AD475=0,"",CAPTURE_DATA!AD475)</f>
        <v/>
      </c>
      <c r="R474" s="1" t="str">
        <f>IF(CAPTURE_DATA!AE475=0,"",CAPTURE_DATA!AE475)</f>
        <v/>
      </c>
      <c r="S474" s="1" t="str">
        <f>IF(CAPTURE_DATA!AF475=0,"",CAPTURE_DATA!AF475)</f>
        <v/>
      </c>
      <c r="T474" s="16" t="str">
        <f>IF(B474="","",IF(B474="NBAT","",CAPTURE_DATA!A475))</f>
        <v/>
      </c>
      <c r="U474" s="1" t="str">
        <f>IF(CAPTURE_DATA!AG475=0,"",CAPTURE_DATA!AG475)</f>
        <v/>
      </c>
      <c r="V474" s="1" t="str">
        <f>IF(CAPTURE_DATA!AH475=0,"",CAPTURE_DATA!AH475)</f>
        <v/>
      </c>
      <c r="W474" s="1" t="str">
        <f>IFERROR(VLOOKUP(V474,CAPTURE_SITE_INFO!$B$3:$U$501,2,FALSE),"")</f>
        <v/>
      </c>
      <c r="X474" s="1" t="str">
        <f>IFERROR(VLOOKUP($V474,CAPTURE_SITE_INFO!$B$3:$U$501,3,FALSE),"")</f>
        <v/>
      </c>
      <c r="Y474" s="189" t="str">
        <f>IFERROR(VLOOKUP($V474,CAPTURE_SITE_INFO!$B$3:$U$501,4,FALSE),"")</f>
        <v/>
      </c>
      <c r="Z474" s="1" t="str">
        <f>IFERROR(VLOOKUP($V474,CAPTURE_SITE_INFO!$B$3:$U$501,5,FALSE),"")</f>
        <v/>
      </c>
      <c r="AA474" s="1" t="str">
        <f>IFERROR(VLOOKUP($V474,CAPTURE_SITE_INFO!$B$3:$U$501,6,FALSE),"")</f>
        <v/>
      </c>
      <c r="AB474" s="1" t="str">
        <f>IFERROR(VLOOKUP($V474,CAPTURE_SITE_INFO!$B$3:$U$501,7,FALSE),"")</f>
        <v/>
      </c>
      <c r="AC474" s="1" t="str">
        <f>IFERROR(VLOOKUP($V474,CAPTURE_SITE_INFO!$B$3:$U$501,8,FALSE),"")</f>
        <v/>
      </c>
      <c r="AD474" s="16" t="str">
        <f>IFERROR(VLOOKUP($V474,CAPTURE_SITE_INFO!$B$3:$U$501,9,FALSE),"")</f>
        <v/>
      </c>
      <c r="AE474" s="16" t="str">
        <f>IFERROR(VLOOKUP($V474,CAPTURE_SITE_INFO!$B$3:$U$501,10,FALSE),"")</f>
        <v/>
      </c>
      <c r="AF474" s="190" t="str">
        <f>IFERROR(VLOOKUP($V474,CAPTURE_SITE_INFO!$B$3:$U$501,11,FALSE),"")</f>
        <v/>
      </c>
      <c r="AG474" s="190" t="str">
        <f>IFERROR(VLOOKUP($V474,CAPTURE_SITE_INFO!$B$3:$U$501,12,FALSE),"")</f>
        <v/>
      </c>
      <c r="AH474" s="1" t="str">
        <f>IFERROR(VLOOKUP($V474,CAPTURE_SITE_INFO!$B$3:$U$501,13,FALSE),"")</f>
        <v/>
      </c>
      <c r="AI474" s="1" t="str">
        <f>IFERROR(VLOOKUP($V474,CAPTURE_SITE_INFO!$B$3:$U$501,14,FALSE),"")</f>
        <v/>
      </c>
      <c r="AJ474" s="1" t="str">
        <f>IFERROR(VLOOKUP($V474,CAPTURE_SITE_INFO!$B$3:$U$501,15,FALSE),"")</f>
        <v/>
      </c>
      <c r="AK474" s="1" t="str">
        <f>IFERROR(VLOOKUP($V474,CAPTURE_SITE_INFO!$B$3:$U$501,16,FALSE),"")</f>
        <v/>
      </c>
      <c r="AL474" s="1" t="str">
        <f>IFERROR(VLOOKUP($V474,CAPTURE_SITE_INFO!$B$3:$U$501,17,FALSE),"")</f>
        <v/>
      </c>
      <c r="AM474" s="1" t="str">
        <f>IFERROR(VLOOKUP($V474,CAPTURE_SITE_INFO!$B$3:$U$501,18,FALSE),"")</f>
        <v/>
      </c>
      <c r="AN474" s="1" t="str">
        <f>IFERROR(VLOOKUP($V474,CAPTURE_SITE_INFO!$B$3:$U$501,19,FALSE),"")</f>
        <v/>
      </c>
      <c r="AO474" s="1" t="str">
        <f>IFERROR(VLOOKUP($V474,CAPTURE_SITE_INFO!$B$3:$U$501,20,FALSE),"")</f>
        <v/>
      </c>
      <c r="AP474" s="1" t="str">
        <f>IFERROR(VLOOKUP($V474,CAPTURE_SITE_INFO!$B$3:$V$501,21,FALSE),"")</f>
        <v/>
      </c>
    </row>
    <row r="475" spans="1:42" x14ac:dyDescent="0.25">
      <c r="A475" s="1" t="str">
        <f t="shared" si="14"/>
        <v/>
      </c>
      <c r="B475" s="1" t="str">
        <f>IF(CAPTURE_DATA!O476="NOBATS___","NOBATS",IF(CAPTURE_DATA!O476="___","",CAPTURE_DATA!O476))</f>
        <v/>
      </c>
      <c r="C475" s="1" t="str">
        <f t="shared" si="15"/>
        <v/>
      </c>
      <c r="D475" s="1" t="str">
        <f>IF(CAPTURE_DATA!Q476 = 0,"",CAPTURE_DATA!Q476)</f>
        <v/>
      </c>
      <c r="E475" s="1" t="str">
        <f>IF(CAPTURE_DATA!R476 = 0,"",CAPTURE_DATA!R476)</f>
        <v/>
      </c>
      <c r="F475" s="1" t="str">
        <f>IF(CAPTURE_DATA!S476 = 0,"",CAPTURE_DATA!S476)</f>
        <v/>
      </c>
      <c r="G475" s="1" t="str">
        <f>IF(CAPTURE_DATA!T476=0,"",CAPTURE_DATA!T476)</f>
        <v/>
      </c>
      <c r="H475" s="1" t="str">
        <f>IF(CAPTURE_DATA!U476=0,"",CAPTURE_DATA!U476)</f>
        <v/>
      </c>
      <c r="I475" s="1" t="str">
        <f>IF(CAPTURE_DATA!V476=0,"",CAPTURE_DATA!V476)</f>
        <v/>
      </c>
      <c r="J475" s="1" t="str">
        <f>IF(CAPTURE_DATA!W476=0,"",CAPTURE_DATA!W476)</f>
        <v/>
      </c>
      <c r="K475" s="1" t="str">
        <f>IF(CAPTURE_DATA!X476="","",CAPTURE_DATA!X476)</f>
        <v/>
      </c>
      <c r="L475" s="1" t="str">
        <f>IF(CAPTURE_DATA!Y476="","",CAPTURE_DATA!Y476)</f>
        <v/>
      </c>
      <c r="M475" s="1" t="str">
        <f>IF(CAPTURE_DATA!Z476="","",CAPTURE_DATA!Z476)</f>
        <v/>
      </c>
      <c r="N475" s="1" t="str">
        <f>IF(CAPTURE_DATA!AA476=0,"",CAPTURE_DATA!AA476)</f>
        <v/>
      </c>
      <c r="O475" s="1" t="str">
        <f>IF(CAPTURE_DATA!AB476=0,"",CAPTURE_DATA!AB476)</f>
        <v/>
      </c>
      <c r="P475" s="1" t="str">
        <f>IF(CAPTURE_DATA!AC476="-","",CAPTURE_DATA!AC476)</f>
        <v/>
      </c>
      <c r="Q475" s="1" t="str">
        <f>IF(CAPTURE_DATA!AD476=0,"",CAPTURE_DATA!AD476)</f>
        <v/>
      </c>
      <c r="R475" s="1" t="str">
        <f>IF(CAPTURE_DATA!AE476=0,"",CAPTURE_DATA!AE476)</f>
        <v/>
      </c>
      <c r="S475" s="1" t="str">
        <f>IF(CAPTURE_DATA!AF476=0,"",CAPTURE_DATA!AF476)</f>
        <v/>
      </c>
      <c r="T475" s="16" t="str">
        <f>IF(B475="","",IF(B475="NBAT","",CAPTURE_DATA!A476))</f>
        <v/>
      </c>
      <c r="U475" s="1" t="str">
        <f>IF(CAPTURE_DATA!AG476=0,"",CAPTURE_DATA!AG476)</f>
        <v/>
      </c>
      <c r="V475" s="1" t="str">
        <f>IF(CAPTURE_DATA!AH476=0,"",CAPTURE_DATA!AH476)</f>
        <v/>
      </c>
      <c r="W475" s="1" t="str">
        <f>IFERROR(VLOOKUP(V475,CAPTURE_SITE_INFO!$B$3:$U$501,2,FALSE),"")</f>
        <v/>
      </c>
      <c r="X475" s="1" t="str">
        <f>IFERROR(VLOOKUP($V475,CAPTURE_SITE_INFO!$B$3:$U$501,3,FALSE),"")</f>
        <v/>
      </c>
      <c r="Y475" s="189" t="str">
        <f>IFERROR(VLOOKUP($V475,CAPTURE_SITE_INFO!$B$3:$U$501,4,FALSE),"")</f>
        <v/>
      </c>
      <c r="Z475" s="1" t="str">
        <f>IFERROR(VLOOKUP($V475,CAPTURE_SITE_INFO!$B$3:$U$501,5,FALSE),"")</f>
        <v/>
      </c>
      <c r="AA475" s="1" t="str">
        <f>IFERROR(VLOOKUP($V475,CAPTURE_SITE_INFO!$B$3:$U$501,6,FALSE),"")</f>
        <v/>
      </c>
      <c r="AB475" s="1" t="str">
        <f>IFERROR(VLOOKUP($V475,CAPTURE_SITE_INFO!$B$3:$U$501,7,FALSE),"")</f>
        <v/>
      </c>
      <c r="AC475" s="1" t="str">
        <f>IFERROR(VLOOKUP($V475,CAPTURE_SITE_INFO!$B$3:$U$501,8,FALSE),"")</f>
        <v/>
      </c>
      <c r="AD475" s="16" t="str">
        <f>IFERROR(VLOOKUP($V475,CAPTURE_SITE_INFO!$B$3:$U$501,9,FALSE),"")</f>
        <v/>
      </c>
      <c r="AE475" s="16" t="str">
        <f>IFERROR(VLOOKUP($V475,CAPTURE_SITE_INFO!$B$3:$U$501,10,FALSE),"")</f>
        <v/>
      </c>
      <c r="AF475" s="190" t="str">
        <f>IFERROR(VLOOKUP($V475,CAPTURE_SITE_INFO!$B$3:$U$501,11,FALSE),"")</f>
        <v/>
      </c>
      <c r="AG475" s="190" t="str">
        <f>IFERROR(VLOOKUP($V475,CAPTURE_SITE_INFO!$B$3:$U$501,12,FALSE),"")</f>
        <v/>
      </c>
      <c r="AH475" s="1" t="str">
        <f>IFERROR(VLOOKUP($V475,CAPTURE_SITE_INFO!$B$3:$U$501,13,FALSE),"")</f>
        <v/>
      </c>
      <c r="AI475" s="1" t="str">
        <f>IFERROR(VLOOKUP($V475,CAPTURE_SITE_INFO!$B$3:$U$501,14,FALSE),"")</f>
        <v/>
      </c>
      <c r="AJ475" s="1" t="str">
        <f>IFERROR(VLOOKUP($V475,CAPTURE_SITE_INFO!$B$3:$U$501,15,FALSE),"")</f>
        <v/>
      </c>
      <c r="AK475" s="1" t="str">
        <f>IFERROR(VLOOKUP($V475,CAPTURE_SITE_INFO!$B$3:$U$501,16,FALSE),"")</f>
        <v/>
      </c>
      <c r="AL475" s="1" t="str">
        <f>IFERROR(VLOOKUP($V475,CAPTURE_SITE_INFO!$B$3:$U$501,17,FALSE),"")</f>
        <v/>
      </c>
      <c r="AM475" s="1" t="str">
        <f>IFERROR(VLOOKUP($V475,CAPTURE_SITE_INFO!$B$3:$U$501,18,FALSE),"")</f>
        <v/>
      </c>
      <c r="AN475" s="1" t="str">
        <f>IFERROR(VLOOKUP($V475,CAPTURE_SITE_INFO!$B$3:$U$501,19,FALSE),"")</f>
        <v/>
      </c>
      <c r="AO475" s="1" t="str">
        <f>IFERROR(VLOOKUP($V475,CAPTURE_SITE_INFO!$B$3:$U$501,20,FALSE),"")</f>
        <v/>
      </c>
      <c r="AP475" s="1" t="str">
        <f>IFERROR(VLOOKUP($V475,CAPTURE_SITE_INFO!$B$3:$V$501,21,FALSE),"")</f>
        <v/>
      </c>
    </row>
    <row r="476" spans="1:42" x14ac:dyDescent="0.25">
      <c r="A476" s="1" t="str">
        <f t="shared" si="14"/>
        <v/>
      </c>
      <c r="B476" s="1" t="str">
        <f>IF(CAPTURE_DATA!O477="NOBATS___","NOBATS",IF(CAPTURE_DATA!O477="___","",CAPTURE_DATA!O477))</f>
        <v/>
      </c>
      <c r="C476" s="1" t="str">
        <f t="shared" si="15"/>
        <v/>
      </c>
      <c r="D476" s="1" t="str">
        <f>IF(CAPTURE_DATA!Q477 = 0,"",CAPTURE_DATA!Q477)</f>
        <v/>
      </c>
      <c r="E476" s="1" t="str">
        <f>IF(CAPTURE_DATA!R477 = 0,"",CAPTURE_DATA!R477)</f>
        <v/>
      </c>
      <c r="F476" s="1" t="str">
        <f>IF(CAPTURE_DATA!S477 = 0,"",CAPTURE_DATA!S477)</f>
        <v/>
      </c>
      <c r="G476" s="1" t="str">
        <f>IF(CAPTURE_DATA!T477=0,"",CAPTURE_DATA!T477)</f>
        <v/>
      </c>
      <c r="H476" s="1" t="str">
        <f>IF(CAPTURE_DATA!U477=0,"",CAPTURE_DATA!U477)</f>
        <v/>
      </c>
      <c r="I476" s="1" t="str">
        <f>IF(CAPTURE_DATA!V477=0,"",CAPTURE_DATA!V477)</f>
        <v/>
      </c>
      <c r="J476" s="1" t="str">
        <f>IF(CAPTURE_DATA!W477=0,"",CAPTURE_DATA!W477)</f>
        <v/>
      </c>
      <c r="K476" s="1" t="str">
        <f>IF(CAPTURE_DATA!X477="","",CAPTURE_DATA!X477)</f>
        <v/>
      </c>
      <c r="L476" s="1" t="str">
        <f>IF(CAPTURE_DATA!Y477="","",CAPTURE_DATA!Y477)</f>
        <v/>
      </c>
      <c r="M476" s="1" t="str">
        <f>IF(CAPTURE_DATA!Z477="","",CAPTURE_DATA!Z477)</f>
        <v/>
      </c>
      <c r="N476" s="1" t="str">
        <f>IF(CAPTURE_DATA!AA477=0,"",CAPTURE_DATA!AA477)</f>
        <v/>
      </c>
      <c r="O476" s="1" t="str">
        <f>IF(CAPTURE_DATA!AB477=0,"",CAPTURE_DATA!AB477)</f>
        <v/>
      </c>
      <c r="P476" s="1" t="str">
        <f>IF(CAPTURE_DATA!AC477="-","",CAPTURE_DATA!AC477)</f>
        <v/>
      </c>
      <c r="Q476" s="1" t="str">
        <f>IF(CAPTURE_DATA!AD477=0,"",CAPTURE_DATA!AD477)</f>
        <v/>
      </c>
      <c r="R476" s="1" t="str">
        <f>IF(CAPTURE_DATA!AE477=0,"",CAPTURE_DATA!AE477)</f>
        <v/>
      </c>
      <c r="S476" s="1" t="str">
        <f>IF(CAPTURE_DATA!AF477=0,"",CAPTURE_DATA!AF477)</f>
        <v/>
      </c>
      <c r="T476" s="16" t="str">
        <f>IF(B476="","",IF(B476="NBAT","",CAPTURE_DATA!A477))</f>
        <v/>
      </c>
      <c r="U476" s="1" t="str">
        <f>IF(CAPTURE_DATA!AG477=0,"",CAPTURE_DATA!AG477)</f>
        <v/>
      </c>
      <c r="V476" s="1" t="str">
        <f>IF(CAPTURE_DATA!AH477=0,"",CAPTURE_DATA!AH477)</f>
        <v/>
      </c>
      <c r="W476" s="1" t="str">
        <f>IFERROR(VLOOKUP(V476,CAPTURE_SITE_INFO!$B$3:$U$501,2,FALSE),"")</f>
        <v/>
      </c>
      <c r="X476" s="1" t="str">
        <f>IFERROR(VLOOKUP($V476,CAPTURE_SITE_INFO!$B$3:$U$501,3,FALSE),"")</f>
        <v/>
      </c>
      <c r="Y476" s="189" t="str">
        <f>IFERROR(VLOOKUP($V476,CAPTURE_SITE_INFO!$B$3:$U$501,4,FALSE),"")</f>
        <v/>
      </c>
      <c r="Z476" s="1" t="str">
        <f>IFERROR(VLOOKUP($V476,CAPTURE_SITE_INFO!$B$3:$U$501,5,FALSE),"")</f>
        <v/>
      </c>
      <c r="AA476" s="1" t="str">
        <f>IFERROR(VLOOKUP($V476,CAPTURE_SITE_INFO!$B$3:$U$501,6,FALSE),"")</f>
        <v/>
      </c>
      <c r="AB476" s="1" t="str">
        <f>IFERROR(VLOOKUP($V476,CAPTURE_SITE_INFO!$B$3:$U$501,7,FALSE),"")</f>
        <v/>
      </c>
      <c r="AC476" s="1" t="str">
        <f>IFERROR(VLOOKUP($V476,CAPTURE_SITE_INFO!$B$3:$U$501,8,FALSE),"")</f>
        <v/>
      </c>
      <c r="AD476" s="16" t="str">
        <f>IFERROR(VLOOKUP($V476,CAPTURE_SITE_INFO!$B$3:$U$501,9,FALSE),"")</f>
        <v/>
      </c>
      <c r="AE476" s="16" t="str">
        <f>IFERROR(VLOOKUP($V476,CAPTURE_SITE_INFO!$B$3:$U$501,10,FALSE),"")</f>
        <v/>
      </c>
      <c r="AF476" s="190" t="str">
        <f>IFERROR(VLOOKUP($V476,CAPTURE_SITE_INFO!$B$3:$U$501,11,FALSE),"")</f>
        <v/>
      </c>
      <c r="AG476" s="190" t="str">
        <f>IFERROR(VLOOKUP($V476,CAPTURE_SITE_INFO!$B$3:$U$501,12,FALSE),"")</f>
        <v/>
      </c>
      <c r="AH476" s="1" t="str">
        <f>IFERROR(VLOOKUP($V476,CAPTURE_SITE_INFO!$B$3:$U$501,13,FALSE),"")</f>
        <v/>
      </c>
      <c r="AI476" s="1" t="str">
        <f>IFERROR(VLOOKUP($V476,CAPTURE_SITE_INFO!$B$3:$U$501,14,FALSE),"")</f>
        <v/>
      </c>
      <c r="AJ476" s="1" t="str">
        <f>IFERROR(VLOOKUP($V476,CAPTURE_SITE_INFO!$B$3:$U$501,15,FALSE),"")</f>
        <v/>
      </c>
      <c r="AK476" s="1" t="str">
        <f>IFERROR(VLOOKUP($V476,CAPTURE_SITE_INFO!$B$3:$U$501,16,FALSE),"")</f>
        <v/>
      </c>
      <c r="AL476" s="1" t="str">
        <f>IFERROR(VLOOKUP($V476,CAPTURE_SITE_INFO!$B$3:$U$501,17,FALSE),"")</f>
        <v/>
      </c>
      <c r="AM476" s="1" t="str">
        <f>IFERROR(VLOOKUP($V476,CAPTURE_SITE_INFO!$B$3:$U$501,18,FALSE),"")</f>
        <v/>
      </c>
      <c r="AN476" s="1" t="str">
        <f>IFERROR(VLOOKUP($V476,CAPTURE_SITE_INFO!$B$3:$U$501,19,FALSE),"")</f>
        <v/>
      </c>
      <c r="AO476" s="1" t="str">
        <f>IFERROR(VLOOKUP($V476,CAPTURE_SITE_INFO!$B$3:$U$501,20,FALSE),"")</f>
        <v/>
      </c>
      <c r="AP476" s="1" t="str">
        <f>IFERROR(VLOOKUP($V476,CAPTURE_SITE_INFO!$B$3:$V$501,21,FALSE),"")</f>
        <v/>
      </c>
    </row>
    <row r="477" spans="1:42" x14ac:dyDescent="0.25">
      <c r="A477" s="1" t="str">
        <f t="shared" si="14"/>
        <v/>
      </c>
      <c r="B477" s="1" t="str">
        <f>IF(CAPTURE_DATA!O478="NOBATS___","NOBATS",IF(CAPTURE_DATA!O478="___","",CAPTURE_DATA!O478))</f>
        <v/>
      </c>
      <c r="C477" s="1" t="str">
        <f t="shared" si="15"/>
        <v/>
      </c>
      <c r="D477" s="1" t="str">
        <f>IF(CAPTURE_DATA!Q478 = 0,"",CAPTURE_DATA!Q478)</f>
        <v/>
      </c>
      <c r="E477" s="1" t="str">
        <f>IF(CAPTURE_DATA!R478 = 0,"",CAPTURE_DATA!R478)</f>
        <v/>
      </c>
      <c r="F477" s="1" t="str">
        <f>IF(CAPTURE_DATA!S478 = 0,"",CAPTURE_DATA!S478)</f>
        <v/>
      </c>
      <c r="G477" s="1" t="str">
        <f>IF(CAPTURE_DATA!T478=0,"",CAPTURE_DATA!T478)</f>
        <v/>
      </c>
      <c r="H477" s="1" t="str">
        <f>IF(CAPTURE_DATA!U478=0,"",CAPTURE_DATA!U478)</f>
        <v/>
      </c>
      <c r="I477" s="1" t="str">
        <f>IF(CAPTURE_DATA!V478=0,"",CAPTURE_DATA!V478)</f>
        <v/>
      </c>
      <c r="J477" s="1" t="str">
        <f>IF(CAPTURE_DATA!W478=0,"",CAPTURE_DATA!W478)</f>
        <v/>
      </c>
      <c r="K477" s="1" t="str">
        <f>IF(CAPTURE_DATA!X478="","",CAPTURE_DATA!X478)</f>
        <v/>
      </c>
      <c r="L477" s="1" t="str">
        <f>IF(CAPTURE_DATA!Y478="","",CAPTURE_DATA!Y478)</f>
        <v/>
      </c>
      <c r="M477" s="1" t="str">
        <f>IF(CAPTURE_DATA!Z478="","",CAPTURE_DATA!Z478)</f>
        <v/>
      </c>
      <c r="N477" s="1" t="str">
        <f>IF(CAPTURE_DATA!AA478=0,"",CAPTURE_DATA!AA478)</f>
        <v/>
      </c>
      <c r="O477" s="1" t="str">
        <f>IF(CAPTURE_DATA!AB478=0,"",CAPTURE_DATA!AB478)</f>
        <v/>
      </c>
      <c r="P477" s="1" t="str">
        <f>IF(CAPTURE_DATA!AC478="-","",CAPTURE_DATA!AC478)</f>
        <v/>
      </c>
      <c r="Q477" s="1" t="str">
        <f>IF(CAPTURE_DATA!AD478=0,"",CAPTURE_DATA!AD478)</f>
        <v/>
      </c>
      <c r="R477" s="1" t="str">
        <f>IF(CAPTURE_DATA!AE478=0,"",CAPTURE_DATA!AE478)</f>
        <v/>
      </c>
      <c r="S477" s="1" t="str">
        <f>IF(CAPTURE_DATA!AF478=0,"",CAPTURE_DATA!AF478)</f>
        <v/>
      </c>
      <c r="T477" s="16" t="str">
        <f>IF(B477="","",IF(B477="NBAT","",CAPTURE_DATA!A478))</f>
        <v/>
      </c>
      <c r="U477" s="1" t="str">
        <f>IF(CAPTURE_DATA!AG478=0,"",CAPTURE_DATA!AG478)</f>
        <v/>
      </c>
      <c r="V477" s="1" t="str">
        <f>IF(CAPTURE_DATA!AH478=0,"",CAPTURE_DATA!AH478)</f>
        <v/>
      </c>
      <c r="W477" s="1" t="str">
        <f>IFERROR(VLOOKUP(V477,CAPTURE_SITE_INFO!$B$3:$U$501,2,FALSE),"")</f>
        <v/>
      </c>
      <c r="X477" s="1" t="str">
        <f>IFERROR(VLOOKUP($V477,CAPTURE_SITE_INFO!$B$3:$U$501,3,FALSE),"")</f>
        <v/>
      </c>
      <c r="Y477" s="189" t="str">
        <f>IFERROR(VLOOKUP($V477,CAPTURE_SITE_INFO!$B$3:$U$501,4,FALSE),"")</f>
        <v/>
      </c>
      <c r="Z477" s="1" t="str">
        <f>IFERROR(VLOOKUP($V477,CAPTURE_SITE_INFO!$B$3:$U$501,5,FALSE),"")</f>
        <v/>
      </c>
      <c r="AA477" s="1" t="str">
        <f>IFERROR(VLOOKUP($V477,CAPTURE_SITE_INFO!$B$3:$U$501,6,FALSE),"")</f>
        <v/>
      </c>
      <c r="AB477" s="1" t="str">
        <f>IFERROR(VLOOKUP($V477,CAPTURE_SITE_INFO!$B$3:$U$501,7,FALSE),"")</f>
        <v/>
      </c>
      <c r="AC477" s="1" t="str">
        <f>IFERROR(VLOOKUP($V477,CAPTURE_SITE_INFO!$B$3:$U$501,8,FALSE),"")</f>
        <v/>
      </c>
      <c r="AD477" s="16" t="str">
        <f>IFERROR(VLOOKUP($V477,CAPTURE_SITE_INFO!$B$3:$U$501,9,FALSE),"")</f>
        <v/>
      </c>
      <c r="AE477" s="16" t="str">
        <f>IFERROR(VLOOKUP($V477,CAPTURE_SITE_INFO!$B$3:$U$501,10,FALSE),"")</f>
        <v/>
      </c>
      <c r="AF477" s="190" t="str">
        <f>IFERROR(VLOOKUP($V477,CAPTURE_SITE_INFO!$B$3:$U$501,11,FALSE),"")</f>
        <v/>
      </c>
      <c r="AG477" s="190" t="str">
        <f>IFERROR(VLOOKUP($V477,CAPTURE_SITE_INFO!$B$3:$U$501,12,FALSE),"")</f>
        <v/>
      </c>
      <c r="AH477" s="1" t="str">
        <f>IFERROR(VLOOKUP($V477,CAPTURE_SITE_INFO!$B$3:$U$501,13,FALSE),"")</f>
        <v/>
      </c>
      <c r="AI477" s="1" t="str">
        <f>IFERROR(VLOOKUP($V477,CAPTURE_SITE_INFO!$B$3:$U$501,14,FALSE),"")</f>
        <v/>
      </c>
      <c r="AJ477" s="1" t="str">
        <f>IFERROR(VLOOKUP($V477,CAPTURE_SITE_INFO!$B$3:$U$501,15,FALSE),"")</f>
        <v/>
      </c>
      <c r="AK477" s="1" t="str">
        <f>IFERROR(VLOOKUP($V477,CAPTURE_SITE_INFO!$B$3:$U$501,16,FALSE),"")</f>
        <v/>
      </c>
      <c r="AL477" s="1" t="str">
        <f>IFERROR(VLOOKUP($V477,CAPTURE_SITE_INFO!$B$3:$U$501,17,FALSE),"")</f>
        <v/>
      </c>
      <c r="AM477" s="1" t="str">
        <f>IFERROR(VLOOKUP($V477,CAPTURE_SITE_INFO!$B$3:$U$501,18,FALSE),"")</f>
        <v/>
      </c>
      <c r="AN477" s="1" t="str">
        <f>IFERROR(VLOOKUP($V477,CAPTURE_SITE_INFO!$B$3:$U$501,19,FALSE),"")</f>
        <v/>
      </c>
      <c r="AO477" s="1" t="str">
        <f>IFERROR(VLOOKUP($V477,CAPTURE_SITE_INFO!$B$3:$U$501,20,FALSE),"")</f>
        <v/>
      </c>
      <c r="AP477" s="1" t="str">
        <f>IFERROR(VLOOKUP($V477,CAPTURE_SITE_INFO!$B$3:$V$501,21,FALSE),"")</f>
        <v/>
      </c>
    </row>
    <row r="478" spans="1:42" x14ac:dyDescent="0.25">
      <c r="A478" s="1" t="str">
        <f t="shared" si="14"/>
        <v/>
      </c>
      <c r="B478" s="1" t="str">
        <f>IF(CAPTURE_DATA!O479="NOBATS___","NOBATS",IF(CAPTURE_DATA!O479="___","",CAPTURE_DATA!O479))</f>
        <v/>
      </c>
      <c r="C478" s="1" t="str">
        <f t="shared" si="15"/>
        <v/>
      </c>
      <c r="D478" s="1" t="str">
        <f>IF(CAPTURE_DATA!Q479 = 0,"",CAPTURE_DATA!Q479)</f>
        <v/>
      </c>
      <c r="E478" s="1" t="str">
        <f>IF(CAPTURE_DATA!R479 = 0,"",CAPTURE_DATA!R479)</f>
        <v/>
      </c>
      <c r="F478" s="1" t="str">
        <f>IF(CAPTURE_DATA!S479 = 0,"",CAPTURE_DATA!S479)</f>
        <v/>
      </c>
      <c r="G478" s="1" t="str">
        <f>IF(CAPTURE_DATA!T479=0,"",CAPTURE_DATA!T479)</f>
        <v/>
      </c>
      <c r="H478" s="1" t="str">
        <f>IF(CAPTURE_DATA!U479=0,"",CAPTURE_DATA!U479)</f>
        <v/>
      </c>
      <c r="I478" s="1" t="str">
        <f>IF(CAPTURE_DATA!V479=0,"",CAPTURE_DATA!V479)</f>
        <v/>
      </c>
      <c r="J478" s="1" t="str">
        <f>IF(CAPTURE_DATA!W479=0,"",CAPTURE_DATA!W479)</f>
        <v/>
      </c>
      <c r="K478" s="1" t="str">
        <f>IF(CAPTURE_DATA!X479="","",CAPTURE_DATA!X479)</f>
        <v/>
      </c>
      <c r="L478" s="1" t="str">
        <f>IF(CAPTURE_DATA!Y479="","",CAPTURE_DATA!Y479)</f>
        <v/>
      </c>
      <c r="M478" s="1" t="str">
        <f>IF(CAPTURE_DATA!Z479="","",CAPTURE_DATA!Z479)</f>
        <v/>
      </c>
      <c r="N478" s="1" t="str">
        <f>IF(CAPTURE_DATA!AA479=0,"",CAPTURE_DATA!AA479)</f>
        <v/>
      </c>
      <c r="O478" s="1" t="str">
        <f>IF(CAPTURE_DATA!AB479=0,"",CAPTURE_DATA!AB479)</f>
        <v/>
      </c>
      <c r="P478" s="1" t="str">
        <f>IF(CAPTURE_DATA!AC479="-","",CAPTURE_DATA!AC479)</f>
        <v/>
      </c>
      <c r="Q478" s="1" t="str">
        <f>IF(CAPTURE_DATA!AD479=0,"",CAPTURE_DATA!AD479)</f>
        <v/>
      </c>
      <c r="R478" s="1" t="str">
        <f>IF(CAPTURE_DATA!AE479=0,"",CAPTURE_DATA!AE479)</f>
        <v/>
      </c>
      <c r="S478" s="1" t="str">
        <f>IF(CAPTURE_DATA!AF479=0,"",CAPTURE_DATA!AF479)</f>
        <v/>
      </c>
      <c r="T478" s="16" t="str">
        <f>IF(B478="","",IF(B478="NBAT","",CAPTURE_DATA!A479))</f>
        <v/>
      </c>
      <c r="U478" s="1" t="str">
        <f>IF(CAPTURE_DATA!AG479=0,"",CAPTURE_DATA!AG479)</f>
        <v/>
      </c>
      <c r="V478" s="1" t="str">
        <f>IF(CAPTURE_DATA!AH479=0,"",CAPTURE_DATA!AH479)</f>
        <v/>
      </c>
      <c r="W478" s="1" t="str">
        <f>IFERROR(VLOOKUP(V478,CAPTURE_SITE_INFO!$B$3:$U$501,2,FALSE),"")</f>
        <v/>
      </c>
      <c r="X478" s="1" t="str">
        <f>IFERROR(VLOOKUP($V478,CAPTURE_SITE_INFO!$B$3:$U$501,3,FALSE),"")</f>
        <v/>
      </c>
      <c r="Y478" s="189" t="str">
        <f>IFERROR(VLOOKUP($V478,CAPTURE_SITE_INFO!$B$3:$U$501,4,FALSE),"")</f>
        <v/>
      </c>
      <c r="Z478" s="1" t="str">
        <f>IFERROR(VLOOKUP($V478,CAPTURE_SITE_INFO!$B$3:$U$501,5,FALSE),"")</f>
        <v/>
      </c>
      <c r="AA478" s="1" t="str">
        <f>IFERROR(VLOOKUP($V478,CAPTURE_SITE_INFO!$B$3:$U$501,6,FALSE),"")</f>
        <v/>
      </c>
      <c r="AB478" s="1" t="str">
        <f>IFERROR(VLOOKUP($V478,CAPTURE_SITE_INFO!$B$3:$U$501,7,FALSE),"")</f>
        <v/>
      </c>
      <c r="AC478" s="1" t="str">
        <f>IFERROR(VLOOKUP($V478,CAPTURE_SITE_INFO!$B$3:$U$501,8,FALSE),"")</f>
        <v/>
      </c>
      <c r="AD478" s="16" t="str">
        <f>IFERROR(VLOOKUP($V478,CAPTURE_SITE_INFO!$B$3:$U$501,9,FALSE),"")</f>
        <v/>
      </c>
      <c r="AE478" s="16" t="str">
        <f>IFERROR(VLOOKUP($V478,CAPTURE_SITE_INFO!$B$3:$U$501,10,FALSE),"")</f>
        <v/>
      </c>
      <c r="AF478" s="190" t="str">
        <f>IFERROR(VLOOKUP($V478,CAPTURE_SITE_INFO!$B$3:$U$501,11,FALSE),"")</f>
        <v/>
      </c>
      <c r="AG478" s="190" t="str">
        <f>IFERROR(VLOOKUP($V478,CAPTURE_SITE_INFO!$B$3:$U$501,12,FALSE),"")</f>
        <v/>
      </c>
      <c r="AH478" s="1" t="str">
        <f>IFERROR(VLOOKUP($V478,CAPTURE_SITE_INFO!$B$3:$U$501,13,FALSE),"")</f>
        <v/>
      </c>
      <c r="AI478" s="1" t="str">
        <f>IFERROR(VLOOKUP($V478,CAPTURE_SITE_INFO!$B$3:$U$501,14,FALSE),"")</f>
        <v/>
      </c>
      <c r="AJ478" s="1" t="str">
        <f>IFERROR(VLOOKUP($V478,CAPTURE_SITE_INFO!$B$3:$U$501,15,FALSE),"")</f>
        <v/>
      </c>
      <c r="AK478" s="1" t="str">
        <f>IFERROR(VLOOKUP($V478,CAPTURE_SITE_INFO!$B$3:$U$501,16,FALSE),"")</f>
        <v/>
      </c>
      <c r="AL478" s="1" t="str">
        <f>IFERROR(VLOOKUP($V478,CAPTURE_SITE_INFO!$B$3:$U$501,17,FALSE),"")</f>
        <v/>
      </c>
      <c r="AM478" s="1" t="str">
        <f>IFERROR(VLOOKUP($V478,CAPTURE_SITE_INFO!$B$3:$U$501,18,FALSE),"")</f>
        <v/>
      </c>
      <c r="AN478" s="1" t="str">
        <f>IFERROR(VLOOKUP($V478,CAPTURE_SITE_INFO!$B$3:$U$501,19,FALSE),"")</f>
        <v/>
      </c>
      <c r="AO478" s="1" t="str">
        <f>IFERROR(VLOOKUP($V478,CAPTURE_SITE_INFO!$B$3:$U$501,20,FALSE),"")</f>
        <v/>
      </c>
      <c r="AP478" s="1" t="str">
        <f>IFERROR(VLOOKUP($V478,CAPTURE_SITE_INFO!$B$3:$V$501,21,FALSE),"")</f>
        <v/>
      </c>
    </row>
    <row r="479" spans="1:42" x14ac:dyDescent="0.25">
      <c r="A479" s="1" t="str">
        <f t="shared" si="14"/>
        <v/>
      </c>
      <c r="B479" s="1" t="str">
        <f>IF(CAPTURE_DATA!O480="NOBATS___","NOBATS",IF(CAPTURE_DATA!O480="___","",CAPTURE_DATA!O480))</f>
        <v/>
      </c>
      <c r="C479" s="1" t="str">
        <f t="shared" si="15"/>
        <v/>
      </c>
      <c r="D479" s="1" t="str">
        <f>IF(CAPTURE_DATA!Q480 = 0,"",CAPTURE_DATA!Q480)</f>
        <v/>
      </c>
      <c r="E479" s="1" t="str">
        <f>IF(CAPTURE_DATA!R480 = 0,"",CAPTURE_DATA!R480)</f>
        <v/>
      </c>
      <c r="F479" s="1" t="str">
        <f>IF(CAPTURE_DATA!S480 = 0,"",CAPTURE_DATA!S480)</f>
        <v/>
      </c>
      <c r="G479" s="1" t="str">
        <f>IF(CAPTURE_DATA!T480=0,"",CAPTURE_DATA!T480)</f>
        <v/>
      </c>
      <c r="H479" s="1" t="str">
        <f>IF(CAPTURE_DATA!U480=0,"",CAPTURE_DATA!U480)</f>
        <v/>
      </c>
      <c r="I479" s="1" t="str">
        <f>IF(CAPTURE_DATA!V480=0,"",CAPTURE_DATA!V480)</f>
        <v/>
      </c>
      <c r="J479" s="1" t="str">
        <f>IF(CAPTURE_DATA!W480=0,"",CAPTURE_DATA!W480)</f>
        <v/>
      </c>
      <c r="K479" s="1" t="str">
        <f>IF(CAPTURE_DATA!X480="","",CAPTURE_DATA!X480)</f>
        <v/>
      </c>
      <c r="L479" s="1" t="str">
        <f>IF(CAPTURE_DATA!Y480="","",CAPTURE_DATA!Y480)</f>
        <v/>
      </c>
      <c r="M479" s="1" t="str">
        <f>IF(CAPTURE_DATA!Z480="","",CAPTURE_DATA!Z480)</f>
        <v/>
      </c>
      <c r="N479" s="1" t="str">
        <f>IF(CAPTURE_DATA!AA480=0,"",CAPTURE_DATA!AA480)</f>
        <v/>
      </c>
      <c r="O479" s="1" t="str">
        <f>IF(CAPTURE_DATA!AB480=0,"",CAPTURE_DATA!AB480)</f>
        <v/>
      </c>
      <c r="P479" s="1" t="str">
        <f>IF(CAPTURE_DATA!AC480="-","",CAPTURE_DATA!AC480)</f>
        <v/>
      </c>
      <c r="Q479" s="1" t="str">
        <f>IF(CAPTURE_DATA!AD480=0,"",CAPTURE_DATA!AD480)</f>
        <v/>
      </c>
      <c r="R479" s="1" t="str">
        <f>IF(CAPTURE_DATA!AE480=0,"",CAPTURE_DATA!AE480)</f>
        <v/>
      </c>
      <c r="S479" s="1" t="str">
        <f>IF(CAPTURE_DATA!AF480=0,"",CAPTURE_DATA!AF480)</f>
        <v/>
      </c>
      <c r="T479" s="16" t="str">
        <f>IF(B479="","",IF(B479="NBAT","",CAPTURE_DATA!A480))</f>
        <v/>
      </c>
      <c r="U479" s="1" t="str">
        <f>IF(CAPTURE_DATA!AG480=0,"",CAPTURE_DATA!AG480)</f>
        <v/>
      </c>
      <c r="V479" s="1" t="str">
        <f>IF(CAPTURE_DATA!AH480=0,"",CAPTURE_DATA!AH480)</f>
        <v/>
      </c>
      <c r="W479" s="1" t="str">
        <f>IFERROR(VLOOKUP(V479,CAPTURE_SITE_INFO!$B$3:$U$501,2,FALSE),"")</f>
        <v/>
      </c>
      <c r="X479" s="1" t="str">
        <f>IFERROR(VLOOKUP($V479,CAPTURE_SITE_INFO!$B$3:$U$501,3,FALSE),"")</f>
        <v/>
      </c>
      <c r="Y479" s="189" t="str">
        <f>IFERROR(VLOOKUP($V479,CAPTURE_SITE_INFO!$B$3:$U$501,4,FALSE),"")</f>
        <v/>
      </c>
      <c r="Z479" s="1" t="str">
        <f>IFERROR(VLOOKUP($V479,CAPTURE_SITE_INFO!$B$3:$U$501,5,FALSE),"")</f>
        <v/>
      </c>
      <c r="AA479" s="1" t="str">
        <f>IFERROR(VLOOKUP($V479,CAPTURE_SITE_INFO!$B$3:$U$501,6,FALSE),"")</f>
        <v/>
      </c>
      <c r="AB479" s="1" t="str">
        <f>IFERROR(VLOOKUP($V479,CAPTURE_SITE_INFO!$B$3:$U$501,7,FALSE),"")</f>
        <v/>
      </c>
      <c r="AC479" s="1" t="str">
        <f>IFERROR(VLOOKUP($V479,CAPTURE_SITE_INFO!$B$3:$U$501,8,FALSE),"")</f>
        <v/>
      </c>
      <c r="AD479" s="16" t="str">
        <f>IFERROR(VLOOKUP($V479,CAPTURE_SITE_INFO!$B$3:$U$501,9,FALSE),"")</f>
        <v/>
      </c>
      <c r="AE479" s="16" t="str">
        <f>IFERROR(VLOOKUP($V479,CAPTURE_SITE_INFO!$B$3:$U$501,10,FALSE),"")</f>
        <v/>
      </c>
      <c r="AF479" s="190" t="str">
        <f>IFERROR(VLOOKUP($V479,CAPTURE_SITE_INFO!$B$3:$U$501,11,FALSE),"")</f>
        <v/>
      </c>
      <c r="AG479" s="190" t="str">
        <f>IFERROR(VLOOKUP($V479,CAPTURE_SITE_INFO!$B$3:$U$501,12,FALSE),"")</f>
        <v/>
      </c>
      <c r="AH479" s="1" t="str">
        <f>IFERROR(VLOOKUP($V479,CAPTURE_SITE_INFO!$B$3:$U$501,13,FALSE),"")</f>
        <v/>
      </c>
      <c r="AI479" s="1" t="str">
        <f>IFERROR(VLOOKUP($V479,CAPTURE_SITE_INFO!$B$3:$U$501,14,FALSE),"")</f>
        <v/>
      </c>
      <c r="AJ479" s="1" t="str">
        <f>IFERROR(VLOOKUP($V479,CAPTURE_SITE_INFO!$B$3:$U$501,15,FALSE),"")</f>
        <v/>
      </c>
      <c r="AK479" s="1" t="str">
        <f>IFERROR(VLOOKUP($V479,CAPTURE_SITE_INFO!$B$3:$U$501,16,FALSE),"")</f>
        <v/>
      </c>
      <c r="AL479" s="1" t="str">
        <f>IFERROR(VLOOKUP($V479,CAPTURE_SITE_INFO!$B$3:$U$501,17,FALSE),"")</f>
        <v/>
      </c>
      <c r="AM479" s="1" t="str">
        <f>IFERROR(VLOOKUP($V479,CAPTURE_SITE_INFO!$B$3:$U$501,18,FALSE),"")</f>
        <v/>
      </c>
      <c r="AN479" s="1" t="str">
        <f>IFERROR(VLOOKUP($V479,CAPTURE_SITE_INFO!$B$3:$U$501,19,FALSE),"")</f>
        <v/>
      </c>
      <c r="AO479" s="1" t="str">
        <f>IFERROR(VLOOKUP($V479,CAPTURE_SITE_INFO!$B$3:$U$501,20,FALSE),"")</f>
        <v/>
      </c>
      <c r="AP479" s="1" t="str">
        <f>IFERROR(VLOOKUP($V479,CAPTURE_SITE_INFO!$B$3:$V$501,21,FALSE),"")</f>
        <v/>
      </c>
    </row>
    <row r="480" spans="1:42" x14ac:dyDescent="0.25">
      <c r="A480" s="1" t="str">
        <f t="shared" si="14"/>
        <v/>
      </c>
      <c r="B480" s="1" t="str">
        <f>IF(CAPTURE_DATA!O481="NOBATS___","NOBATS",IF(CAPTURE_DATA!O481="___","",CAPTURE_DATA!O481))</f>
        <v/>
      </c>
      <c r="C480" s="1" t="str">
        <f t="shared" si="15"/>
        <v/>
      </c>
      <c r="D480" s="1" t="str">
        <f>IF(CAPTURE_DATA!Q481 = 0,"",CAPTURE_DATA!Q481)</f>
        <v/>
      </c>
      <c r="E480" s="1" t="str">
        <f>IF(CAPTURE_DATA!R481 = 0,"",CAPTURE_DATA!R481)</f>
        <v/>
      </c>
      <c r="F480" s="1" t="str">
        <f>IF(CAPTURE_DATA!S481 = 0,"",CAPTURE_DATA!S481)</f>
        <v/>
      </c>
      <c r="G480" s="1" t="str">
        <f>IF(CAPTURE_DATA!T481=0,"",CAPTURE_DATA!T481)</f>
        <v/>
      </c>
      <c r="H480" s="1" t="str">
        <f>IF(CAPTURE_DATA!U481=0,"",CAPTURE_DATA!U481)</f>
        <v/>
      </c>
      <c r="I480" s="1" t="str">
        <f>IF(CAPTURE_DATA!V481=0,"",CAPTURE_DATA!V481)</f>
        <v/>
      </c>
      <c r="J480" s="1" t="str">
        <f>IF(CAPTURE_DATA!W481=0,"",CAPTURE_DATA!W481)</f>
        <v/>
      </c>
      <c r="K480" s="1" t="str">
        <f>IF(CAPTURE_DATA!X481="","",CAPTURE_DATA!X481)</f>
        <v/>
      </c>
      <c r="L480" s="1" t="str">
        <f>IF(CAPTURE_DATA!Y481="","",CAPTURE_DATA!Y481)</f>
        <v/>
      </c>
      <c r="M480" s="1" t="str">
        <f>IF(CAPTURE_DATA!Z481="","",CAPTURE_DATA!Z481)</f>
        <v/>
      </c>
      <c r="N480" s="1" t="str">
        <f>IF(CAPTURE_DATA!AA481=0,"",CAPTURE_DATA!AA481)</f>
        <v/>
      </c>
      <c r="O480" s="1" t="str">
        <f>IF(CAPTURE_DATA!AB481=0,"",CAPTURE_DATA!AB481)</f>
        <v/>
      </c>
      <c r="P480" s="1" t="str">
        <f>IF(CAPTURE_DATA!AC481="-","",CAPTURE_DATA!AC481)</f>
        <v/>
      </c>
      <c r="Q480" s="1" t="str">
        <f>IF(CAPTURE_DATA!AD481=0,"",CAPTURE_DATA!AD481)</f>
        <v/>
      </c>
      <c r="R480" s="1" t="str">
        <f>IF(CAPTURE_DATA!AE481=0,"",CAPTURE_DATA!AE481)</f>
        <v/>
      </c>
      <c r="S480" s="1" t="str">
        <f>IF(CAPTURE_DATA!AF481=0,"",CAPTURE_DATA!AF481)</f>
        <v/>
      </c>
      <c r="T480" s="16" t="str">
        <f>IF(B480="","",IF(B480="NBAT","",CAPTURE_DATA!A481))</f>
        <v/>
      </c>
      <c r="U480" s="1" t="str">
        <f>IF(CAPTURE_DATA!AG481=0,"",CAPTURE_DATA!AG481)</f>
        <v/>
      </c>
      <c r="V480" s="1" t="str">
        <f>IF(CAPTURE_DATA!AH481=0,"",CAPTURE_DATA!AH481)</f>
        <v/>
      </c>
      <c r="W480" s="1" t="str">
        <f>IFERROR(VLOOKUP(V480,CAPTURE_SITE_INFO!$B$3:$U$501,2,FALSE),"")</f>
        <v/>
      </c>
      <c r="X480" s="1" t="str">
        <f>IFERROR(VLOOKUP($V480,CAPTURE_SITE_INFO!$B$3:$U$501,3,FALSE),"")</f>
        <v/>
      </c>
      <c r="Y480" s="189" t="str">
        <f>IFERROR(VLOOKUP($V480,CAPTURE_SITE_INFO!$B$3:$U$501,4,FALSE),"")</f>
        <v/>
      </c>
      <c r="Z480" s="1" t="str">
        <f>IFERROR(VLOOKUP($V480,CAPTURE_SITE_INFO!$B$3:$U$501,5,FALSE),"")</f>
        <v/>
      </c>
      <c r="AA480" s="1" t="str">
        <f>IFERROR(VLOOKUP($V480,CAPTURE_SITE_INFO!$B$3:$U$501,6,FALSE),"")</f>
        <v/>
      </c>
      <c r="AB480" s="1" t="str">
        <f>IFERROR(VLOOKUP($V480,CAPTURE_SITE_INFO!$B$3:$U$501,7,FALSE),"")</f>
        <v/>
      </c>
      <c r="AC480" s="1" t="str">
        <f>IFERROR(VLOOKUP($V480,CAPTURE_SITE_INFO!$B$3:$U$501,8,FALSE),"")</f>
        <v/>
      </c>
      <c r="AD480" s="16" t="str">
        <f>IFERROR(VLOOKUP($V480,CAPTURE_SITE_INFO!$B$3:$U$501,9,FALSE),"")</f>
        <v/>
      </c>
      <c r="AE480" s="16" t="str">
        <f>IFERROR(VLOOKUP($V480,CAPTURE_SITE_INFO!$B$3:$U$501,10,FALSE),"")</f>
        <v/>
      </c>
      <c r="AF480" s="190" t="str">
        <f>IFERROR(VLOOKUP($V480,CAPTURE_SITE_INFO!$B$3:$U$501,11,FALSE),"")</f>
        <v/>
      </c>
      <c r="AG480" s="190" t="str">
        <f>IFERROR(VLOOKUP($V480,CAPTURE_SITE_INFO!$B$3:$U$501,12,FALSE),"")</f>
        <v/>
      </c>
      <c r="AH480" s="1" t="str">
        <f>IFERROR(VLOOKUP($V480,CAPTURE_SITE_INFO!$B$3:$U$501,13,FALSE),"")</f>
        <v/>
      </c>
      <c r="AI480" s="1" t="str">
        <f>IFERROR(VLOOKUP($V480,CAPTURE_SITE_INFO!$B$3:$U$501,14,FALSE),"")</f>
        <v/>
      </c>
      <c r="AJ480" s="1" t="str">
        <f>IFERROR(VLOOKUP($V480,CAPTURE_SITE_INFO!$B$3:$U$501,15,FALSE),"")</f>
        <v/>
      </c>
      <c r="AK480" s="1" t="str">
        <f>IFERROR(VLOOKUP($V480,CAPTURE_SITE_INFO!$B$3:$U$501,16,FALSE),"")</f>
        <v/>
      </c>
      <c r="AL480" s="1" t="str">
        <f>IFERROR(VLOOKUP($V480,CAPTURE_SITE_INFO!$B$3:$U$501,17,FALSE),"")</f>
        <v/>
      </c>
      <c r="AM480" s="1" t="str">
        <f>IFERROR(VLOOKUP($V480,CAPTURE_SITE_INFO!$B$3:$U$501,18,FALSE),"")</f>
        <v/>
      </c>
      <c r="AN480" s="1" t="str">
        <f>IFERROR(VLOOKUP($V480,CAPTURE_SITE_INFO!$B$3:$U$501,19,FALSE),"")</f>
        <v/>
      </c>
      <c r="AO480" s="1" t="str">
        <f>IFERROR(VLOOKUP($V480,CAPTURE_SITE_INFO!$B$3:$U$501,20,FALSE),"")</f>
        <v/>
      </c>
      <c r="AP480" s="1" t="str">
        <f>IFERROR(VLOOKUP($V480,CAPTURE_SITE_INFO!$B$3:$V$501,21,FALSE),"")</f>
        <v/>
      </c>
    </row>
    <row r="481" spans="1:42" x14ac:dyDescent="0.25">
      <c r="A481" s="1" t="str">
        <f t="shared" si="14"/>
        <v/>
      </c>
      <c r="B481" s="1" t="str">
        <f>IF(CAPTURE_DATA!O482="NOBATS___","NOBATS",IF(CAPTURE_DATA!O482="___","",CAPTURE_DATA!O482))</f>
        <v/>
      </c>
      <c r="C481" s="1" t="str">
        <f t="shared" si="15"/>
        <v/>
      </c>
      <c r="D481" s="1" t="str">
        <f>IF(CAPTURE_DATA!Q482 = 0,"",CAPTURE_DATA!Q482)</f>
        <v/>
      </c>
      <c r="E481" s="1" t="str">
        <f>IF(CAPTURE_DATA!R482 = 0,"",CAPTURE_DATA!R482)</f>
        <v/>
      </c>
      <c r="F481" s="1" t="str">
        <f>IF(CAPTURE_DATA!S482 = 0,"",CAPTURE_DATA!S482)</f>
        <v/>
      </c>
      <c r="G481" s="1" t="str">
        <f>IF(CAPTURE_DATA!T482=0,"",CAPTURE_DATA!T482)</f>
        <v/>
      </c>
      <c r="H481" s="1" t="str">
        <f>IF(CAPTURE_DATA!U482=0,"",CAPTURE_DATA!U482)</f>
        <v/>
      </c>
      <c r="I481" s="1" t="str">
        <f>IF(CAPTURE_DATA!V482=0,"",CAPTURE_DATA!V482)</f>
        <v/>
      </c>
      <c r="J481" s="1" t="str">
        <f>IF(CAPTURE_DATA!W482=0,"",CAPTURE_DATA!W482)</f>
        <v/>
      </c>
      <c r="K481" s="1" t="str">
        <f>IF(CAPTURE_DATA!X482="","",CAPTURE_DATA!X482)</f>
        <v/>
      </c>
      <c r="L481" s="1" t="str">
        <f>IF(CAPTURE_DATA!Y482="","",CAPTURE_DATA!Y482)</f>
        <v/>
      </c>
      <c r="M481" s="1" t="str">
        <f>IF(CAPTURE_DATA!Z482="","",CAPTURE_DATA!Z482)</f>
        <v/>
      </c>
      <c r="N481" s="1" t="str">
        <f>IF(CAPTURE_DATA!AA482=0,"",CAPTURE_DATA!AA482)</f>
        <v/>
      </c>
      <c r="O481" s="1" t="str">
        <f>IF(CAPTURE_DATA!AB482=0,"",CAPTURE_DATA!AB482)</f>
        <v/>
      </c>
      <c r="P481" s="1" t="str">
        <f>IF(CAPTURE_DATA!AC482="-","",CAPTURE_DATA!AC482)</f>
        <v/>
      </c>
      <c r="Q481" s="1" t="str">
        <f>IF(CAPTURE_DATA!AD482=0,"",CAPTURE_DATA!AD482)</f>
        <v/>
      </c>
      <c r="R481" s="1" t="str">
        <f>IF(CAPTURE_DATA!AE482=0,"",CAPTURE_DATA!AE482)</f>
        <v/>
      </c>
      <c r="S481" s="1" t="str">
        <f>IF(CAPTURE_DATA!AF482=0,"",CAPTURE_DATA!AF482)</f>
        <v/>
      </c>
      <c r="T481" s="16" t="str">
        <f>IF(B481="","",IF(B481="NBAT","",CAPTURE_DATA!A482))</f>
        <v/>
      </c>
      <c r="U481" s="1" t="str">
        <f>IF(CAPTURE_DATA!AG482=0,"",CAPTURE_DATA!AG482)</f>
        <v/>
      </c>
      <c r="V481" s="1" t="str">
        <f>IF(CAPTURE_DATA!AH482=0,"",CAPTURE_DATA!AH482)</f>
        <v/>
      </c>
      <c r="W481" s="1" t="str">
        <f>IFERROR(VLOOKUP(V481,CAPTURE_SITE_INFO!$B$3:$U$501,2,FALSE),"")</f>
        <v/>
      </c>
      <c r="X481" s="1" t="str">
        <f>IFERROR(VLOOKUP($V481,CAPTURE_SITE_INFO!$B$3:$U$501,3,FALSE),"")</f>
        <v/>
      </c>
      <c r="Y481" s="189" t="str">
        <f>IFERROR(VLOOKUP($V481,CAPTURE_SITE_INFO!$B$3:$U$501,4,FALSE),"")</f>
        <v/>
      </c>
      <c r="Z481" s="1" t="str">
        <f>IFERROR(VLOOKUP($V481,CAPTURE_SITE_INFO!$B$3:$U$501,5,FALSE),"")</f>
        <v/>
      </c>
      <c r="AA481" s="1" t="str">
        <f>IFERROR(VLOOKUP($V481,CAPTURE_SITE_INFO!$B$3:$U$501,6,FALSE),"")</f>
        <v/>
      </c>
      <c r="AB481" s="1" t="str">
        <f>IFERROR(VLOOKUP($V481,CAPTURE_SITE_INFO!$B$3:$U$501,7,FALSE),"")</f>
        <v/>
      </c>
      <c r="AC481" s="1" t="str">
        <f>IFERROR(VLOOKUP($V481,CAPTURE_SITE_INFO!$B$3:$U$501,8,FALSE),"")</f>
        <v/>
      </c>
      <c r="AD481" s="16" t="str">
        <f>IFERROR(VLOOKUP($V481,CAPTURE_SITE_INFO!$B$3:$U$501,9,FALSE),"")</f>
        <v/>
      </c>
      <c r="AE481" s="16" t="str">
        <f>IFERROR(VLOOKUP($V481,CAPTURE_SITE_INFO!$B$3:$U$501,10,FALSE),"")</f>
        <v/>
      </c>
      <c r="AF481" s="190" t="str">
        <f>IFERROR(VLOOKUP($V481,CAPTURE_SITE_INFO!$B$3:$U$501,11,FALSE),"")</f>
        <v/>
      </c>
      <c r="AG481" s="190" t="str">
        <f>IFERROR(VLOOKUP($V481,CAPTURE_SITE_INFO!$B$3:$U$501,12,FALSE),"")</f>
        <v/>
      </c>
      <c r="AH481" s="1" t="str">
        <f>IFERROR(VLOOKUP($V481,CAPTURE_SITE_INFO!$B$3:$U$501,13,FALSE),"")</f>
        <v/>
      </c>
      <c r="AI481" s="1" t="str">
        <f>IFERROR(VLOOKUP($V481,CAPTURE_SITE_INFO!$B$3:$U$501,14,FALSE),"")</f>
        <v/>
      </c>
      <c r="AJ481" s="1" t="str">
        <f>IFERROR(VLOOKUP($V481,CAPTURE_SITE_INFO!$B$3:$U$501,15,FALSE),"")</f>
        <v/>
      </c>
      <c r="AK481" s="1" t="str">
        <f>IFERROR(VLOOKUP($V481,CAPTURE_SITE_INFO!$B$3:$U$501,16,FALSE),"")</f>
        <v/>
      </c>
      <c r="AL481" s="1" t="str">
        <f>IFERROR(VLOOKUP($V481,CAPTURE_SITE_INFO!$B$3:$U$501,17,FALSE),"")</f>
        <v/>
      </c>
      <c r="AM481" s="1" t="str">
        <f>IFERROR(VLOOKUP($V481,CAPTURE_SITE_INFO!$B$3:$U$501,18,FALSE),"")</f>
        <v/>
      </c>
      <c r="AN481" s="1" t="str">
        <f>IFERROR(VLOOKUP($V481,CAPTURE_SITE_INFO!$B$3:$U$501,19,FALSE),"")</f>
        <v/>
      </c>
      <c r="AO481" s="1" t="str">
        <f>IFERROR(VLOOKUP($V481,CAPTURE_SITE_INFO!$B$3:$U$501,20,FALSE),"")</f>
        <v/>
      </c>
      <c r="AP481" s="1" t="str">
        <f>IFERROR(VLOOKUP($V481,CAPTURE_SITE_INFO!$B$3:$V$501,21,FALSE),"")</f>
        <v/>
      </c>
    </row>
    <row r="482" spans="1:42" x14ac:dyDescent="0.25">
      <c r="A482" s="1" t="str">
        <f t="shared" si="14"/>
        <v/>
      </c>
      <c r="B482" s="1" t="str">
        <f>IF(CAPTURE_DATA!O483="NOBATS___","NOBATS",IF(CAPTURE_DATA!O483="___","",CAPTURE_DATA!O483))</f>
        <v/>
      </c>
      <c r="C482" s="1" t="str">
        <f t="shared" si="15"/>
        <v/>
      </c>
      <c r="D482" s="1" t="str">
        <f>IF(CAPTURE_DATA!Q483 = 0,"",CAPTURE_DATA!Q483)</f>
        <v/>
      </c>
      <c r="E482" s="1" t="str">
        <f>IF(CAPTURE_DATA!R483 = 0,"",CAPTURE_DATA!R483)</f>
        <v/>
      </c>
      <c r="F482" s="1" t="str">
        <f>IF(CAPTURE_DATA!S483 = 0,"",CAPTURE_DATA!S483)</f>
        <v/>
      </c>
      <c r="G482" s="1" t="str">
        <f>IF(CAPTURE_DATA!T483=0,"",CAPTURE_DATA!T483)</f>
        <v/>
      </c>
      <c r="H482" s="1" t="str">
        <f>IF(CAPTURE_DATA!U483=0,"",CAPTURE_DATA!U483)</f>
        <v/>
      </c>
      <c r="I482" s="1" t="str">
        <f>IF(CAPTURE_DATA!V483=0,"",CAPTURE_DATA!V483)</f>
        <v/>
      </c>
      <c r="J482" s="1" t="str">
        <f>IF(CAPTURE_DATA!W483=0,"",CAPTURE_DATA!W483)</f>
        <v/>
      </c>
      <c r="K482" s="1" t="str">
        <f>IF(CAPTURE_DATA!X483="","",CAPTURE_DATA!X483)</f>
        <v/>
      </c>
      <c r="L482" s="1" t="str">
        <f>IF(CAPTURE_DATA!Y483="","",CAPTURE_DATA!Y483)</f>
        <v/>
      </c>
      <c r="M482" s="1" t="str">
        <f>IF(CAPTURE_DATA!Z483="","",CAPTURE_DATA!Z483)</f>
        <v/>
      </c>
      <c r="N482" s="1" t="str">
        <f>IF(CAPTURE_DATA!AA483=0,"",CAPTURE_DATA!AA483)</f>
        <v/>
      </c>
      <c r="O482" s="1" t="str">
        <f>IF(CAPTURE_DATA!AB483=0,"",CAPTURE_DATA!AB483)</f>
        <v/>
      </c>
      <c r="P482" s="1" t="str">
        <f>IF(CAPTURE_DATA!AC483="-","",CAPTURE_DATA!AC483)</f>
        <v/>
      </c>
      <c r="Q482" s="1" t="str">
        <f>IF(CAPTURE_DATA!AD483=0,"",CAPTURE_DATA!AD483)</f>
        <v/>
      </c>
      <c r="R482" s="1" t="str">
        <f>IF(CAPTURE_DATA!AE483=0,"",CAPTURE_DATA!AE483)</f>
        <v/>
      </c>
      <c r="S482" s="1" t="str">
        <f>IF(CAPTURE_DATA!AF483=0,"",CAPTURE_DATA!AF483)</f>
        <v/>
      </c>
      <c r="T482" s="16" t="str">
        <f>IF(B482="","",IF(B482="NBAT","",CAPTURE_DATA!A483))</f>
        <v/>
      </c>
      <c r="U482" s="1" t="str">
        <f>IF(CAPTURE_DATA!AG483=0,"",CAPTURE_DATA!AG483)</f>
        <v/>
      </c>
      <c r="V482" s="1" t="str">
        <f>IF(CAPTURE_DATA!AH483=0,"",CAPTURE_DATA!AH483)</f>
        <v/>
      </c>
      <c r="W482" s="1" t="str">
        <f>IFERROR(VLOOKUP(V482,CAPTURE_SITE_INFO!$B$3:$U$501,2,FALSE),"")</f>
        <v/>
      </c>
      <c r="X482" s="1" t="str">
        <f>IFERROR(VLOOKUP($V482,CAPTURE_SITE_INFO!$B$3:$U$501,3,FALSE),"")</f>
        <v/>
      </c>
      <c r="Y482" s="189" t="str">
        <f>IFERROR(VLOOKUP($V482,CAPTURE_SITE_INFO!$B$3:$U$501,4,FALSE),"")</f>
        <v/>
      </c>
      <c r="Z482" s="1" t="str">
        <f>IFERROR(VLOOKUP($V482,CAPTURE_SITE_INFO!$B$3:$U$501,5,FALSE),"")</f>
        <v/>
      </c>
      <c r="AA482" s="1" t="str">
        <f>IFERROR(VLOOKUP($V482,CAPTURE_SITE_INFO!$B$3:$U$501,6,FALSE),"")</f>
        <v/>
      </c>
      <c r="AB482" s="1" t="str">
        <f>IFERROR(VLOOKUP($V482,CAPTURE_SITE_INFO!$B$3:$U$501,7,FALSE),"")</f>
        <v/>
      </c>
      <c r="AC482" s="1" t="str">
        <f>IFERROR(VLOOKUP($V482,CAPTURE_SITE_INFO!$B$3:$U$501,8,FALSE),"")</f>
        <v/>
      </c>
      <c r="AD482" s="16" t="str">
        <f>IFERROR(VLOOKUP($V482,CAPTURE_SITE_INFO!$B$3:$U$501,9,FALSE),"")</f>
        <v/>
      </c>
      <c r="AE482" s="16" t="str">
        <f>IFERROR(VLOOKUP($V482,CAPTURE_SITE_INFO!$B$3:$U$501,10,FALSE),"")</f>
        <v/>
      </c>
      <c r="AF482" s="190" t="str">
        <f>IFERROR(VLOOKUP($V482,CAPTURE_SITE_INFO!$B$3:$U$501,11,FALSE),"")</f>
        <v/>
      </c>
      <c r="AG482" s="190" t="str">
        <f>IFERROR(VLOOKUP($V482,CAPTURE_SITE_INFO!$B$3:$U$501,12,FALSE),"")</f>
        <v/>
      </c>
      <c r="AH482" s="1" t="str">
        <f>IFERROR(VLOOKUP($V482,CAPTURE_SITE_INFO!$B$3:$U$501,13,FALSE),"")</f>
        <v/>
      </c>
      <c r="AI482" s="1" t="str">
        <f>IFERROR(VLOOKUP($V482,CAPTURE_SITE_INFO!$B$3:$U$501,14,FALSE),"")</f>
        <v/>
      </c>
      <c r="AJ482" s="1" t="str">
        <f>IFERROR(VLOOKUP($V482,CAPTURE_SITE_INFO!$B$3:$U$501,15,FALSE),"")</f>
        <v/>
      </c>
      <c r="AK482" s="1" t="str">
        <f>IFERROR(VLOOKUP($V482,CAPTURE_SITE_INFO!$B$3:$U$501,16,FALSE),"")</f>
        <v/>
      </c>
      <c r="AL482" s="1" t="str">
        <f>IFERROR(VLOOKUP($V482,CAPTURE_SITE_INFO!$B$3:$U$501,17,FALSE),"")</f>
        <v/>
      </c>
      <c r="AM482" s="1" t="str">
        <f>IFERROR(VLOOKUP($V482,CAPTURE_SITE_INFO!$B$3:$U$501,18,FALSE),"")</f>
        <v/>
      </c>
      <c r="AN482" s="1" t="str">
        <f>IFERROR(VLOOKUP($V482,CAPTURE_SITE_INFO!$B$3:$U$501,19,FALSE),"")</f>
        <v/>
      </c>
      <c r="AO482" s="1" t="str">
        <f>IFERROR(VLOOKUP($V482,CAPTURE_SITE_INFO!$B$3:$U$501,20,FALSE),"")</f>
        <v/>
      </c>
      <c r="AP482" s="1" t="str">
        <f>IFERROR(VLOOKUP($V482,CAPTURE_SITE_INFO!$B$3:$V$501,21,FALSE),"")</f>
        <v/>
      </c>
    </row>
    <row r="483" spans="1:42" x14ac:dyDescent="0.25">
      <c r="A483" s="1" t="str">
        <f t="shared" si="14"/>
        <v/>
      </c>
      <c r="B483" s="1" t="str">
        <f>IF(CAPTURE_DATA!O484="NOBATS___","NOBATS",IF(CAPTURE_DATA!O484="___","",CAPTURE_DATA!O484))</f>
        <v/>
      </c>
      <c r="C483" s="1" t="str">
        <f t="shared" si="15"/>
        <v/>
      </c>
      <c r="D483" s="1" t="str">
        <f>IF(CAPTURE_DATA!Q484 = 0,"",CAPTURE_DATA!Q484)</f>
        <v/>
      </c>
      <c r="E483" s="1" t="str">
        <f>IF(CAPTURE_DATA!R484 = 0,"",CAPTURE_DATA!R484)</f>
        <v/>
      </c>
      <c r="F483" s="1" t="str">
        <f>IF(CAPTURE_DATA!S484 = 0,"",CAPTURE_DATA!S484)</f>
        <v/>
      </c>
      <c r="G483" s="1" t="str">
        <f>IF(CAPTURE_DATA!T484=0,"",CAPTURE_DATA!T484)</f>
        <v/>
      </c>
      <c r="H483" s="1" t="str">
        <f>IF(CAPTURE_DATA!U484=0,"",CAPTURE_DATA!U484)</f>
        <v/>
      </c>
      <c r="I483" s="1" t="str">
        <f>IF(CAPTURE_DATA!V484=0,"",CAPTURE_DATA!V484)</f>
        <v/>
      </c>
      <c r="J483" s="1" t="str">
        <f>IF(CAPTURE_DATA!W484=0,"",CAPTURE_DATA!W484)</f>
        <v/>
      </c>
      <c r="K483" s="1" t="str">
        <f>IF(CAPTURE_DATA!X484="","",CAPTURE_DATA!X484)</f>
        <v/>
      </c>
      <c r="L483" s="1" t="str">
        <f>IF(CAPTURE_DATA!Y484="","",CAPTURE_DATA!Y484)</f>
        <v/>
      </c>
      <c r="M483" s="1" t="str">
        <f>IF(CAPTURE_DATA!Z484="","",CAPTURE_DATA!Z484)</f>
        <v/>
      </c>
      <c r="N483" s="1" t="str">
        <f>IF(CAPTURE_DATA!AA484=0,"",CAPTURE_DATA!AA484)</f>
        <v/>
      </c>
      <c r="O483" s="1" t="str">
        <f>IF(CAPTURE_DATA!AB484=0,"",CAPTURE_DATA!AB484)</f>
        <v/>
      </c>
      <c r="P483" s="1" t="str">
        <f>IF(CAPTURE_DATA!AC484="-","",CAPTURE_DATA!AC484)</f>
        <v/>
      </c>
      <c r="Q483" s="1" t="str">
        <f>IF(CAPTURE_DATA!AD484=0,"",CAPTURE_DATA!AD484)</f>
        <v/>
      </c>
      <c r="R483" s="1" t="str">
        <f>IF(CAPTURE_DATA!AE484=0,"",CAPTURE_DATA!AE484)</f>
        <v/>
      </c>
      <c r="S483" s="1" t="str">
        <f>IF(CAPTURE_DATA!AF484=0,"",CAPTURE_DATA!AF484)</f>
        <v/>
      </c>
      <c r="T483" s="16" t="str">
        <f>IF(B483="","",IF(B483="NBAT","",CAPTURE_DATA!A484))</f>
        <v/>
      </c>
      <c r="U483" s="1" t="str">
        <f>IF(CAPTURE_DATA!AG484=0,"",CAPTURE_DATA!AG484)</f>
        <v/>
      </c>
      <c r="V483" s="1" t="str">
        <f>IF(CAPTURE_DATA!AH484=0,"",CAPTURE_DATA!AH484)</f>
        <v/>
      </c>
      <c r="W483" s="1" t="str">
        <f>IFERROR(VLOOKUP(V483,CAPTURE_SITE_INFO!$B$3:$U$501,2,FALSE),"")</f>
        <v/>
      </c>
      <c r="X483" s="1" t="str">
        <f>IFERROR(VLOOKUP($V483,CAPTURE_SITE_INFO!$B$3:$U$501,3,FALSE),"")</f>
        <v/>
      </c>
      <c r="Y483" s="189" t="str">
        <f>IFERROR(VLOOKUP($V483,CAPTURE_SITE_INFO!$B$3:$U$501,4,FALSE),"")</f>
        <v/>
      </c>
      <c r="Z483" s="1" t="str">
        <f>IFERROR(VLOOKUP($V483,CAPTURE_SITE_INFO!$B$3:$U$501,5,FALSE),"")</f>
        <v/>
      </c>
      <c r="AA483" s="1" t="str">
        <f>IFERROR(VLOOKUP($V483,CAPTURE_SITE_INFO!$B$3:$U$501,6,FALSE),"")</f>
        <v/>
      </c>
      <c r="AB483" s="1" t="str">
        <f>IFERROR(VLOOKUP($V483,CAPTURE_SITE_INFO!$B$3:$U$501,7,FALSE),"")</f>
        <v/>
      </c>
      <c r="AC483" s="1" t="str">
        <f>IFERROR(VLOOKUP($V483,CAPTURE_SITE_INFO!$B$3:$U$501,8,FALSE),"")</f>
        <v/>
      </c>
      <c r="AD483" s="16" t="str">
        <f>IFERROR(VLOOKUP($V483,CAPTURE_SITE_INFO!$B$3:$U$501,9,FALSE),"")</f>
        <v/>
      </c>
      <c r="AE483" s="16" t="str">
        <f>IFERROR(VLOOKUP($V483,CAPTURE_SITE_INFO!$B$3:$U$501,10,FALSE),"")</f>
        <v/>
      </c>
      <c r="AF483" s="190" t="str">
        <f>IFERROR(VLOOKUP($V483,CAPTURE_SITE_INFO!$B$3:$U$501,11,FALSE),"")</f>
        <v/>
      </c>
      <c r="AG483" s="190" t="str">
        <f>IFERROR(VLOOKUP($V483,CAPTURE_SITE_INFO!$B$3:$U$501,12,FALSE),"")</f>
        <v/>
      </c>
      <c r="AH483" s="1" t="str">
        <f>IFERROR(VLOOKUP($V483,CAPTURE_SITE_INFO!$B$3:$U$501,13,FALSE),"")</f>
        <v/>
      </c>
      <c r="AI483" s="1" t="str">
        <f>IFERROR(VLOOKUP($V483,CAPTURE_SITE_INFO!$B$3:$U$501,14,FALSE),"")</f>
        <v/>
      </c>
      <c r="AJ483" s="1" t="str">
        <f>IFERROR(VLOOKUP($V483,CAPTURE_SITE_INFO!$B$3:$U$501,15,FALSE),"")</f>
        <v/>
      </c>
      <c r="AK483" s="1" t="str">
        <f>IFERROR(VLOOKUP($V483,CAPTURE_SITE_INFO!$B$3:$U$501,16,FALSE),"")</f>
        <v/>
      </c>
      <c r="AL483" s="1" t="str">
        <f>IFERROR(VLOOKUP($V483,CAPTURE_SITE_INFO!$B$3:$U$501,17,FALSE),"")</f>
        <v/>
      </c>
      <c r="AM483" s="1" t="str">
        <f>IFERROR(VLOOKUP($V483,CAPTURE_SITE_INFO!$B$3:$U$501,18,FALSE),"")</f>
        <v/>
      </c>
      <c r="AN483" s="1" t="str">
        <f>IFERROR(VLOOKUP($V483,CAPTURE_SITE_INFO!$B$3:$U$501,19,FALSE),"")</f>
        <v/>
      </c>
      <c r="AO483" s="1" t="str">
        <f>IFERROR(VLOOKUP($V483,CAPTURE_SITE_INFO!$B$3:$U$501,20,FALSE),"")</f>
        <v/>
      </c>
      <c r="AP483" s="1" t="str">
        <f>IFERROR(VLOOKUP($V483,CAPTURE_SITE_INFO!$B$3:$V$501,21,FALSE),"")</f>
        <v/>
      </c>
    </row>
    <row r="484" spans="1:42" x14ac:dyDescent="0.25">
      <c r="A484" s="1" t="str">
        <f t="shared" si="14"/>
        <v/>
      </c>
      <c r="B484" s="1" t="str">
        <f>IF(CAPTURE_DATA!O485="NOBATS___","NOBATS",IF(CAPTURE_DATA!O485="___","",CAPTURE_DATA!O485))</f>
        <v/>
      </c>
      <c r="C484" s="1" t="str">
        <f t="shared" si="15"/>
        <v/>
      </c>
      <c r="D484" s="1" t="str">
        <f>IF(CAPTURE_DATA!Q485 = 0,"",CAPTURE_DATA!Q485)</f>
        <v/>
      </c>
      <c r="E484" s="1" t="str">
        <f>IF(CAPTURE_DATA!R485 = 0,"",CAPTURE_DATA!R485)</f>
        <v/>
      </c>
      <c r="F484" s="1" t="str">
        <f>IF(CAPTURE_DATA!S485 = 0,"",CAPTURE_DATA!S485)</f>
        <v/>
      </c>
      <c r="G484" s="1" t="str">
        <f>IF(CAPTURE_DATA!T485=0,"",CAPTURE_DATA!T485)</f>
        <v/>
      </c>
      <c r="H484" s="1" t="str">
        <f>IF(CAPTURE_DATA!U485=0,"",CAPTURE_DATA!U485)</f>
        <v/>
      </c>
      <c r="I484" s="1" t="str">
        <f>IF(CAPTURE_DATA!V485=0,"",CAPTURE_DATA!V485)</f>
        <v/>
      </c>
      <c r="J484" s="1" t="str">
        <f>IF(CAPTURE_DATA!W485=0,"",CAPTURE_DATA!W485)</f>
        <v/>
      </c>
      <c r="K484" s="1" t="str">
        <f>IF(CAPTURE_DATA!X485="","",CAPTURE_DATA!X485)</f>
        <v/>
      </c>
      <c r="L484" s="1" t="str">
        <f>IF(CAPTURE_DATA!Y485="","",CAPTURE_DATA!Y485)</f>
        <v/>
      </c>
      <c r="M484" s="1" t="str">
        <f>IF(CAPTURE_DATA!Z485="","",CAPTURE_DATA!Z485)</f>
        <v/>
      </c>
      <c r="N484" s="1" t="str">
        <f>IF(CAPTURE_DATA!AA485=0,"",CAPTURE_DATA!AA485)</f>
        <v/>
      </c>
      <c r="O484" s="1" t="str">
        <f>IF(CAPTURE_DATA!AB485=0,"",CAPTURE_DATA!AB485)</f>
        <v/>
      </c>
      <c r="P484" s="1" t="str">
        <f>IF(CAPTURE_DATA!AC485="-","",CAPTURE_DATA!AC485)</f>
        <v/>
      </c>
      <c r="Q484" s="1" t="str">
        <f>IF(CAPTURE_DATA!AD485=0,"",CAPTURE_DATA!AD485)</f>
        <v/>
      </c>
      <c r="R484" s="1" t="str">
        <f>IF(CAPTURE_DATA!AE485=0,"",CAPTURE_DATA!AE485)</f>
        <v/>
      </c>
      <c r="S484" s="1" t="str">
        <f>IF(CAPTURE_DATA!AF485=0,"",CAPTURE_DATA!AF485)</f>
        <v/>
      </c>
      <c r="T484" s="16" t="str">
        <f>IF(B484="","",IF(B484="NBAT","",CAPTURE_DATA!A485))</f>
        <v/>
      </c>
      <c r="U484" s="1" t="str">
        <f>IF(CAPTURE_DATA!AG485=0,"",CAPTURE_DATA!AG485)</f>
        <v/>
      </c>
      <c r="V484" s="1" t="str">
        <f>IF(CAPTURE_DATA!AH485=0,"",CAPTURE_DATA!AH485)</f>
        <v/>
      </c>
      <c r="W484" s="1" t="str">
        <f>IFERROR(VLOOKUP(V484,CAPTURE_SITE_INFO!$B$3:$U$501,2,FALSE),"")</f>
        <v/>
      </c>
      <c r="X484" s="1" t="str">
        <f>IFERROR(VLOOKUP($V484,CAPTURE_SITE_INFO!$B$3:$U$501,3,FALSE),"")</f>
        <v/>
      </c>
      <c r="Y484" s="189" t="str">
        <f>IFERROR(VLOOKUP($V484,CAPTURE_SITE_INFO!$B$3:$U$501,4,FALSE),"")</f>
        <v/>
      </c>
      <c r="Z484" s="1" t="str">
        <f>IFERROR(VLOOKUP($V484,CAPTURE_SITE_INFO!$B$3:$U$501,5,FALSE),"")</f>
        <v/>
      </c>
      <c r="AA484" s="1" t="str">
        <f>IFERROR(VLOOKUP($V484,CAPTURE_SITE_INFO!$B$3:$U$501,6,FALSE),"")</f>
        <v/>
      </c>
      <c r="AB484" s="1" t="str">
        <f>IFERROR(VLOOKUP($V484,CAPTURE_SITE_INFO!$B$3:$U$501,7,FALSE),"")</f>
        <v/>
      </c>
      <c r="AC484" s="1" t="str">
        <f>IFERROR(VLOOKUP($V484,CAPTURE_SITE_INFO!$B$3:$U$501,8,FALSE),"")</f>
        <v/>
      </c>
      <c r="AD484" s="16" t="str">
        <f>IFERROR(VLOOKUP($V484,CAPTURE_SITE_INFO!$B$3:$U$501,9,FALSE),"")</f>
        <v/>
      </c>
      <c r="AE484" s="16" t="str">
        <f>IFERROR(VLOOKUP($V484,CAPTURE_SITE_INFO!$B$3:$U$501,10,FALSE),"")</f>
        <v/>
      </c>
      <c r="AF484" s="190" t="str">
        <f>IFERROR(VLOOKUP($V484,CAPTURE_SITE_INFO!$B$3:$U$501,11,FALSE),"")</f>
        <v/>
      </c>
      <c r="AG484" s="190" t="str">
        <f>IFERROR(VLOOKUP($V484,CAPTURE_SITE_INFO!$B$3:$U$501,12,FALSE),"")</f>
        <v/>
      </c>
      <c r="AH484" s="1" t="str">
        <f>IFERROR(VLOOKUP($V484,CAPTURE_SITE_INFO!$B$3:$U$501,13,FALSE),"")</f>
        <v/>
      </c>
      <c r="AI484" s="1" t="str">
        <f>IFERROR(VLOOKUP($V484,CAPTURE_SITE_INFO!$B$3:$U$501,14,FALSE),"")</f>
        <v/>
      </c>
      <c r="AJ484" s="1" t="str">
        <f>IFERROR(VLOOKUP($V484,CAPTURE_SITE_INFO!$B$3:$U$501,15,FALSE),"")</f>
        <v/>
      </c>
      <c r="AK484" s="1" t="str">
        <f>IFERROR(VLOOKUP($V484,CAPTURE_SITE_INFO!$B$3:$U$501,16,FALSE),"")</f>
        <v/>
      </c>
      <c r="AL484" s="1" t="str">
        <f>IFERROR(VLOOKUP($V484,CAPTURE_SITE_INFO!$B$3:$U$501,17,FALSE),"")</f>
        <v/>
      </c>
      <c r="AM484" s="1" t="str">
        <f>IFERROR(VLOOKUP($V484,CAPTURE_SITE_INFO!$B$3:$U$501,18,FALSE),"")</f>
        <v/>
      </c>
      <c r="AN484" s="1" t="str">
        <f>IFERROR(VLOOKUP($V484,CAPTURE_SITE_INFO!$B$3:$U$501,19,FALSE),"")</f>
        <v/>
      </c>
      <c r="AO484" s="1" t="str">
        <f>IFERROR(VLOOKUP($V484,CAPTURE_SITE_INFO!$B$3:$U$501,20,FALSE),"")</f>
        <v/>
      </c>
      <c r="AP484" s="1" t="str">
        <f>IFERROR(VLOOKUP($V484,CAPTURE_SITE_INFO!$B$3:$V$501,21,FALSE),"")</f>
        <v/>
      </c>
    </row>
    <row r="485" spans="1:42" x14ac:dyDescent="0.25">
      <c r="A485" s="1" t="str">
        <f t="shared" si="14"/>
        <v/>
      </c>
      <c r="B485" s="1" t="str">
        <f>IF(CAPTURE_DATA!O486="NOBATS___","NOBATS",IF(CAPTURE_DATA!O486="___","",CAPTURE_DATA!O486))</f>
        <v/>
      </c>
      <c r="C485" s="1" t="str">
        <f t="shared" si="15"/>
        <v/>
      </c>
      <c r="D485" s="1" t="str">
        <f>IF(CAPTURE_DATA!Q486 = 0,"",CAPTURE_DATA!Q486)</f>
        <v/>
      </c>
      <c r="E485" s="1" t="str">
        <f>IF(CAPTURE_DATA!R486 = 0,"",CAPTURE_DATA!R486)</f>
        <v/>
      </c>
      <c r="F485" s="1" t="str">
        <f>IF(CAPTURE_DATA!S486 = 0,"",CAPTURE_DATA!S486)</f>
        <v/>
      </c>
      <c r="G485" s="1" t="str">
        <f>IF(CAPTURE_DATA!T486=0,"",CAPTURE_DATA!T486)</f>
        <v/>
      </c>
      <c r="H485" s="1" t="str">
        <f>IF(CAPTURE_DATA!U486=0,"",CAPTURE_DATA!U486)</f>
        <v/>
      </c>
      <c r="I485" s="1" t="str">
        <f>IF(CAPTURE_DATA!V486=0,"",CAPTURE_DATA!V486)</f>
        <v/>
      </c>
      <c r="J485" s="1" t="str">
        <f>IF(CAPTURE_DATA!W486=0,"",CAPTURE_DATA!W486)</f>
        <v/>
      </c>
      <c r="K485" s="1" t="str">
        <f>IF(CAPTURE_DATA!X486="","",CAPTURE_DATA!X486)</f>
        <v/>
      </c>
      <c r="L485" s="1" t="str">
        <f>IF(CAPTURE_DATA!Y486="","",CAPTURE_DATA!Y486)</f>
        <v/>
      </c>
      <c r="M485" s="1" t="str">
        <f>IF(CAPTURE_DATA!Z486="","",CAPTURE_DATA!Z486)</f>
        <v/>
      </c>
      <c r="N485" s="1" t="str">
        <f>IF(CAPTURE_DATA!AA486=0,"",CAPTURE_DATA!AA486)</f>
        <v/>
      </c>
      <c r="O485" s="1" t="str">
        <f>IF(CAPTURE_DATA!AB486=0,"",CAPTURE_DATA!AB486)</f>
        <v/>
      </c>
      <c r="P485" s="1" t="str">
        <f>IF(CAPTURE_DATA!AC486="-","",CAPTURE_DATA!AC486)</f>
        <v/>
      </c>
      <c r="Q485" s="1" t="str">
        <f>IF(CAPTURE_DATA!AD486=0,"",CAPTURE_DATA!AD486)</f>
        <v/>
      </c>
      <c r="R485" s="1" t="str">
        <f>IF(CAPTURE_DATA!AE486=0,"",CAPTURE_DATA!AE486)</f>
        <v/>
      </c>
      <c r="S485" s="1" t="str">
        <f>IF(CAPTURE_DATA!AF486=0,"",CAPTURE_DATA!AF486)</f>
        <v/>
      </c>
      <c r="T485" s="16" t="str">
        <f>IF(B485="","",IF(B485="NBAT","",CAPTURE_DATA!A486))</f>
        <v/>
      </c>
      <c r="U485" s="1" t="str">
        <f>IF(CAPTURE_DATA!AG486=0,"",CAPTURE_DATA!AG486)</f>
        <v/>
      </c>
      <c r="V485" s="1" t="str">
        <f>IF(CAPTURE_DATA!AH486=0,"",CAPTURE_DATA!AH486)</f>
        <v/>
      </c>
      <c r="W485" s="1" t="str">
        <f>IFERROR(VLOOKUP(V485,CAPTURE_SITE_INFO!$B$3:$U$501,2,FALSE),"")</f>
        <v/>
      </c>
      <c r="X485" s="1" t="str">
        <f>IFERROR(VLOOKUP($V485,CAPTURE_SITE_INFO!$B$3:$U$501,3,FALSE),"")</f>
        <v/>
      </c>
      <c r="Y485" s="189" t="str">
        <f>IFERROR(VLOOKUP($V485,CAPTURE_SITE_INFO!$B$3:$U$501,4,FALSE),"")</f>
        <v/>
      </c>
      <c r="Z485" s="1" t="str">
        <f>IFERROR(VLOOKUP($V485,CAPTURE_SITE_INFO!$B$3:$U$501,5,FALSE),"")</f>
        <v/>
      </c>
      <c r="AA485" s="1" t="str">
        <f>IFERROR(VLOOKUP($V485,CAPTURE_SITE_INFO!$B$3:$U$501,6,FALSE),"")</f>
        <v/>
      </c>
      <c r="AB485" s="1" t="str">
        <f>IFERROR(VLOOKUP($V485,CAPTURE_SITE_INFO!$B$3:$U$501,7,FALSE),"")</f>
        <v/>
      </c>
      <c r="AC485" s="1" t="str">
        <f>IFERROR(VLOOKUP($V485,CAPTURE_SITE_INFO!$B$3:$U$501,8,FALSE),"")</f>
        <v/>
      </c>
      <c r="AD485" s="16" t="str">
        <f>IFERROR(VLOOKUP($V485,CAPTURE_SITE_INFO!$B$3:$U$501,9,FALSE),"")</f>
        <v/>
      </c>
      <c r="AE485" s="16" t="str">
        <f>IFERROR(VLOOKUP($V485,CAPTURE_SITE_INFO!$B$3:$U$501,10,FALSE),"")</f>
        <v/>
      </c>
      <c r="AF485" s="190" t="str">
        <f>IFERROR(VLOOKUP($V485,CAPTURE_SITE_INFO!$B$3:$U$501,11,FALSE),"")</f>
        <v/>
      </c>
      <c r="AG485" s="190" t="str">
        <f>IFERROR(VLOOKUP($V485,CAPTURE_SITE_INFO!$B$3:$U$501,12,FALSE),"")</f>
        <v/>
      </c>
      <c r="AH485" s="1" t="str">
        <f>IFERROR(VLOOKUP($V485,CAPTURE_SITE_INFO!$B$3:$U$501,13,FALSE),"")</f>
        <v/>
      </c>
      <c r="AI485" s="1" t="str">
        <f>IFERROR(VLOOKUP($V485,CAPTURE_SITE_INFO!$B$3:$U$501,14,FALSE),"")</f>
        <v/>
      </c>
      <c r="AJ485" s="1" t="str">
        <f>IFERROR(VLOOKUP($V485,CAPTURE_SITE_INFO!$B$3:$U$501,15,FALSE),"")</f>
        <v/>
      </c>
      <c r="AK485" s="1" t="str">
        <f>IFERROR(VLOOKUP($V485,CAPTURE_SITE_INFO!$B$3:$U$501,16,FALSE),"")</f>
        <v/>
      </c>
      <c r="AL485" s="1" t="str">
        <f>IFERROR(VLOOKUP($V485,CAPTURE_SITE_INFO!$B$3:$U$501,17,FALSE),"")</f>
        <v/>
      </c>
      <c r="AM485" s="1" t="str">
        <f>IFERROR(VLOOKUP($V485,CAPTURE_SITE_INFO!$B$3:$U$501,18,FALSE),"")</f>
        <v/>
      </c>
      <c r="AN485" s="1" t="str">
        <f>IFERROR(VLOOKUP($V485,CAPTURE_SITE_INFO!$B$3:$U$501,19,FALSE),"")</f>
        <v/>
      </c>
      <c r="AO485" s="1" t="str">
        <f>IFERROR(VLOOKUP($V485,CAPTURE_SITE_INFO!$B$3:$U$501,20,FALSE),"")</f>
        <v/>
      </c>
      <c r="AP485" s="1" t="str">
        <f>IFERROR(VLOOKUP($V485,CAPTURE_SITE_INFO!$B$3:$V$501,21,FALSE),"")</f>
        <v/>
      </c>
    </row>
    <row r="486" spans="1:42" x14ac:dyDescent="0.25">
      <c r="A486" s="1" t="str">
        <f t="shared" si="14"/>
        <v/>
      </c>
      <c r="B486" s="1" t="str">
        <f>IF(CAPTURE_DATA!O487="NOBATS___","NOBATS",IF(CAPTURE_DATA!O487="___","",CAPTURE_DATA!O487))</f>
        <v/>
      </c>
      <c r="C486" s="1" t="str">
        <f t="shared" si="15"/>
        <v/>
      </c>
      <c r="D486" s="1" t="str">
        <f>IF(CAPTURE_DATA!Q487 = 0,"",CAPTURE_DATA!Q487)</f>
        <v/>
      </c>
      <c r="E486" s="1" t="str">
        <f>IF(CAPTURE_DATA!R487 = 0,"",CAPTURE_DATA!R487)</f>
        <v/>
      </c>
      <c r="F486" s="1" t="str">
        <f>IF(CAPTURE_DATA!S487 = 0,"",CAPTURE_DATA!S487)</f>
        <v/>
      </c>
      <c r="G486" s="1" t="str">
        <f>IF(CAPTURE_DATA!T487=0,"",CAPTURE_DATA!T487)</f>
        <v/>
      </c>
      <c r="H486" s="1" t="str">
        <f>IF(CAPTURE_DATA!U487=0,"",CAPTURE_DATA!U487)</f>
        <v/>
      </c>
      <c r="I486" s="1" t="str">
        <f>IF(CAPTURE_DATA!V487=0,"",CAPTURE_DATA!V487)</f>
        <v/>
      </c>
      <c r="J486" s="1" t="str">
        <f>IF(CAPTURE_DATA!W487=0,"",CAPTURE_DATA!W487)</f>
        <v/>
      </c>
      <c r="K486" s="1" t="str">
        <f>IF(CAPTURE_DATA!X487="","",CAPTURE_DATA!X487)</f>
        <v/>
      </c>
      <c r="L486" s="1" t="str">
        <f>IF(CAPTURE_DATA!Y487="","",CAPTURE_DATA!Y487)</f>
        <v/>
      </c>
      <c r="M486" s="1" t="str">
        <f>IF(CAPTURE_DATA!Z487="","",CAPTURE_DATA!Z487)</f>
        <v/>
      </c>
      <c r="N486" s="1" t="str">
        <f>IF(CAPTURE_DATA!AA487=0,"",CAPTURE_DATA!AA487)</f>
        <v/>
      </c>
      <c r="O486" s="1" t="str">
        <f>IF(CAPTURE_DATA!AB487=0,"",CAPTURE_DATA!AB487)</f>
        <v/>
      </c>
      <c r="P486" s="1" t="str">
        <f>IF(CAPTURE_DATA!AC487="-","",CAPTURE_DATA!AC487)</f>
        <v/>
      </c>
      <c r="Q486" s="1" t="str">
        <f>IF(CAPTURE_DATA!AD487=0,"",CAPTURE_DATA!AD487)</f>
        <v/>
      </c>
      <c r="R486" s="1" t="str">
        <f>IF(CAPTURE_DATA!AE487=0,"",CAPTURE_DATA!AE487)</f>
        <v/>
      </c>
      <c r="S486" s="1" t="str">
        <f>IF(CAPTURE_DATA!AF487=0,"",CAPTURE_DATA!AF487)</f>
        <v/>
      </c>
      <c r="T486" s="16" t="str">
        <f>IF(B486="","",IF(B486="NBAT","",CAPTURE_DATA!A487))</f>
        <v/>
      </c>
      <c r="U486" s="1" t="str">
        <f>IF(CAPTURE_DATA!AG487=0,"",CAPTURE_DATA!AG487)</f>
        <v/>
      </c>
      <c r="V486" s="1" t="str">
        <f>IF(CAPTURE_DATA!AH487=0,"",CAPTURE_DATA!AH487)</f>
        <v/>
      </c>
      <c r="W486" s="1" t="str">
        <f>IFERROR(VLOOKUP(V486,CAPTURE_SITE_INFO!$B$3:$U$501,2,FALSE),"")</f>
        <v/>
      </c>
      <c r="X486" s="1" t="str">
        <f>IFERROR(VLOOKUP($V486,CAPTURE_SITE_INFO!$B$3:$U$501,3,FALSE),"")</f>
        <v/>
      </c>
      <c r="Y486" s="189" t="str">
        <f>IFERROR(VLOOKUP($V486,CAPTURE_SITE_INFO!$B$3:$U$501,4,FALSE),"")</f>
        <v/>
      </c>
      <c r="Z486" s="1" t="str">
        <f>IFERROR(VLOOKUP($V486,CAPTURE_SITE_INFO!$B$3:$U$501,5,FALSE),"")</f>
        <v/>
      </c>
      <c r="AA486" s="1" t="str">
        <f>IFERROR(VLOOKUP($V486,CAPTURE_SITE_INFO!$B$3:$U$501,6,FALSE),"")</f>
        <v/>
      </c>
      <c r="AB486" s="1" t="str">
        <f>IFERROR(VLOOKUP($V486,CAPTURE_SITE_INFO!$B$3:$U$501,7,FALSE),"")</f>
        <v/>
      </c>
      <c r="AC486" s="1" t="str">
        <f>IFERROR(VLOOKUP($V486,CAPTURE_SITE_INFO!$B$3:$U$501,8,FALSE),"")</f>
        <v/>
      </c>
      <c r="AD486" s="16" t="str">
        <f>IFERROR(VLOOKUP($V486,CAPTURE_SITE_INFO!$B$3:$U$501,9,FALSE),"")</f>
        <v/>
      </c>
      <c r="AE486" s="16" t="str">
        <f>IFERROR(VLOOKUP($V486,CAPTURE_SITE_INFO!$B$3:$U$501,10,FALSE),"")</f>
        <v/>
      </c>
      <c r="AF486" s="190" t="str">
        <f>IFERROR(VLOOKUP($V486,CAPTURE_SITE_INFO!$B$3:$U$501,11,FALSE),"")</f>
        <v/>
      </c>
      <c r="AG486" s="190" t="str">
        <f>IFERROR(VLOOKUP($V486,CAPTURE_SITE_INFO!$B$3:$U$501,12,FALSE),"")</f>
        <v/>
      </c>
      <c r="AH486" s="1" t="str">
        <f>IFERROR(VLOOKUP($V486,CAPTURE_SITE_INFO!$B$3:$U$501,13,FALSE),"")</f>
        <v/>
      </c>
      <c r="AI486" s="1" t="str">
        <f>IFERROR(VLOOKUP($V486,CAPTURE_SITE_INFO!$B$3:$U$501,14,FALSE),"")</f>
        <v/>
      </c>
      <c r="AJ486" s="1" t="str">
        <f>IFERROR(VLOOKUP($V486,CAPTURE_SITE_INFO!$B$3:$U$501,15,FALSE),"")</f>
        <v/>
      </c>
      <c r="AK486" s="1" t="str">
        <f>IFERROR(VLOOKUP($V486,CAPTURE_SITE_INFO!$B$3:$U$501,16,FALSE),"")</f>
        <v/>
      </c>
      <c r="AL486" s="1" t="str">
        <f>IFERROR(VLOOKUP($V486,CAPTURE_SITE_INFO!$B$3:$U$501,17,FALSE),"")</f>
        <v/>
      </c>
      <c r="AM486" s="1" t="str">
        <f>IFERROR(VLOOKUP($V486,CAPTURE_SITE_INFO!$B$3:$U$501,18,FALSE),"")</f>
        <v/>
      </c>
      <c r="AN486" s="1" t="str">
        <f>IFERROR(VLOOKUP($V486,CAPTURE_SITE_INFO!$B$3:$U$501,19,FALSE),"")</f>
        <v/>
      </c>
      <c r="AO486" s="1" t="str">
        <f>IFERROR(VLOOKUP($V486,CAPTURE_SITE_INFO!$B$3:$U$501,20,FALSE),"")</f>
        <v/>
      </c>
      <c r="AP486" s="1" t="str">
        <f>IFERROR(VLOOKUP($V486,CAPTURE_SITE_INFO!$B$3:$V$501,21,FALSE),"")</f>
        <v/>
      </c>
    </row>
    <row r="487" spans="1:42" x14ac:dyDescent="0.25">
      <c r="A487" s="1" t="str">
        <f t="shared" si="14"/>
        <v/>
      </c>
      <c r="B487" s="1" t="str">
        <f>IF(CAPTURE_DATA!O488="NOBATS___","NOBATS",IF(CAPTURE_DATA!O488="___","",CAPTURE_DATA!O488))</f>
        <v/>
      </c>
      <c r="C487" s="1" t="str">
        <f t="shared" si="15"/>
        <v/>
      </c>
      <c r="D487" s="1" t="str">
        <f>IF(CAPTURE_DATA!Q488 = 0,"",CAPTURE_DATA!Q488)</f>
        <v/>
      </c>
      <c r="E487" s="1" t="str">
        <f>IF(CAPTURE_DATA!R488 = 0,"",CAPTURE_DATA!R488)</f>
        <v/>
      </c>
      <c r="F487" s="1" t="str">
        <f>IF(CAPTURE_DATA!S488 = 0,"",CAPTURE_DATA!S488)</f>
        <v/>
      </c>
      <c r="G487" s="1" t="str">
        <f>IF(CAPTURE_DATA!T488=0,"",CAPTURE_DATA!T488)</f>
        <v/>
      </c>
      <c r="H487" s="1" t="str">
        <f>IF(CAPTURE_DATA!U488=0,"",CAPTURE_DATA!U488)</f>
        <v/>
      </c>
      <c r="I487" s="1" t="str">
        <f>IF(CAPTURE_DATA!V488=0,"",CAPTURE_DATA!V488)</f>
        <v/>
      </c>
      <c r="J487" s="1" t="str">
        <f>IF(CAPTURE_DATA!W488=0,"",CAPTURE_DATA!W488)</f>
        <v/>
      </c>
      <c r="K487" s="1" t="str">
        <f>IF(CAPTURE_DATA!X488="","",CAPTURE_DATA!X488)</f>
        <v/>
      </c>
      <c r="L487" s="1" t="str">
        <f>IF(CAPTURE_DATA!Y488="","",CAPTURE_DATA!Y488)</f>
        <v/>
      </c>
      <c r="M487" s="1" t="str">
        <f>IF(CAPTURE_DATA!Z488="","",CAPTURE_DATA!Z488)</f>
        <v/>
      </c>
      <c r="N487" s="1" t="str">
        <f>IF(CAPTURE_DATA!AA488=0,"",CAPTURE_DATA!AA488)</f>
        <v/>
      </c>
      <c r="O487" s="1" t="str">
        <f>IF(CAPTURE_DATA!AB488=0,"",CAPTURE_DATA!AB488)</f>
        <v/>
      </c>
      <c r="P487" s="1" t="str">
        <f>IF(CAPTURE_DATA!AC488="-","",CAPTURE_DATA!AC488)</f>
        <v/>
      </c>
      <c r="Q487" s="1" t="str">
        <f>IF(CAPTURE_DATA!AD488=0,"",CAPTURE_DATA!AD488)</f>
        <v/>
      </c>
      <c r="R487" s="1" t="str">
        <f>IF(CAPTURE_DATA!AE488=0,"",CAPTURE_DATA!AE488)</f>
        <v/>
      </c>
      <c r="S487" s="1" t="str">
        <f>IF(CAPTURE_DATA!AF488=0,"",CAPTURE_DATA!AF488)</f>
        <v/>
      </c>
      <c r="T487" s="16" t="str">
        <f>IF(B487="","",IF(B487="NBAT","",CAPTURE_DATA!A488))</f>
        <v/>
      </c>
      <c r="U487" s="1" t="str">
        <f>IF(CAPTURE_DATA!AG488=0,"",CAPTURE_DATA!AG488)</f>
        <v/>
      </c>
      <c r="V487" s="1" t="str">
        <f>IF(CAPTURE_DATA!AH488=0,"",CAPTURE_DATA!AH488)</f>
        <v/>
      </c>
      <c r="W487" s="1" t="str">
        <f>IFERROR(VLOOKUP(V487,CAPTURE_SITE_INFO!$B$3:$U$501,2,FALSE),"")</f>
        <v/>
      </c>
      <c r="X487" s="1" t="str">
        <f>IFERROR(VLOOKUP($V487,CAPTURE_SITE_INFO!$B$3:$U$501,3,FALSE),"")</f>
        <v/>
      </c>
      <c r="Y487" s="189" t="str">
        <f>IFERROR(VLOOKUP($V487,CAPTURE_SITE_INFO!$B$3:$U$501,4,FALSE),"")</f>
        <v/>
      </c>
      <c r="Z487" s="1" t="str">
        <f>IFERROR(VLOOKUP($V487,CAPTURE_SITE_INFO!$B$3:$U$501,5,FALSE),"")</f>
        <v/>
      </c>
      <c r="AA487" s="1" t="str">
        <f>IFERROR(VLOOKUP($V487,CAPTURE_SITE_INFO!$B$3:$U$501,6,FALSE),"")</f>
        <v/>
      </c>
      <c r="AB487" s="1" t="str">
        <f>IFERROR(VLOOKUP($V487,CAPTURE_SITE_INFO!$B$3:$U$501,7,FALSE),"")</f>
        <v/>
      </c>
      <c r="AC487" s="1" t="str">
        <f>IFERROR(VLOOKUP($V487,CAPTURE_SITE_INFO!$B$3:$U$501,8,FALSE),"")</f>
        <v/>
      </c>
      <c r="AD487" s="16" t="str">
        <f>IFERROR(VLOOKUP($V487,CAPTURE_SITE_INFO!$B$3:$U$501,9,FALSE),"")</f>
        <v/>
      </c>
      <c r="AE487" s="16" t="str">
        <f>IFERROR(VLOOKUP($V487,CAPTURE_SITE_INFO!$B$3:$U$501,10,FALSE),"")</f>
        <v/>
      </c>
      <c r="AF487" s="190" t="str">
        <f>IFERROR(VLOOKUP($V487,CAPTURE_SITE_INFO!$B$3:$U$501,11,FALSE),"")</f>
        <v/>
      </c>
      <c r="AG487" s="190" t="str">
        <f>IFERROR(VLOOKUP($V487,CAPTURE_SITE_INFO!$B$3:$U$501,12,FALSE),"")</f>
        <v/>
      </c>
      <c r="AH487" s="1" t="str">
        <f>IFERROR(VLOOKUP($V487,CAPTURE_SITE_INFO!$B$3:$U$501,13,FALSE),"")</f>
        <v/>
      </c>
      <c r="AI487" s="1" t="str">
        <f>IFERROR(VLOOKUP($V487,CAPTURE_SITE_INFO!$B$3:$U$501,14,FALSE),"")</f>
        <v/>
      </c>
      <c r="AJ487" s="1" t="str">
        <f>IFERROR(VLOOKUP($V487,CAPTURE_SITE_INFO!$B$3:$U$501,15,FALSE),"")</f>
        <v/>
      </c>
      <c r="AK487" s="1" t="str">
        <f>IFERROR(VLOOKUP($V487,CAPTURE_SITE_INFO!$B$3:$U$501,16,FALSE),"")</f>
        <v/>
      </c>
      <c r="AL487" s="1" t="str">
        <f>IFERROR(VLOOKUP($V487,CAPTURE_SITE_INFO!$B$3:$U$501,17,FALSE),"")</f>
        <v/>
      </c>
      <c r="AM487" s="1" t="str">
        <f>IFERROR(VLOOKUP($V487,CAPTURE_SITE_INFO!$B$3:$U$501,18,FALSE),"")</f>
        <v/>
      </c>
      <c r="AN487" s="1" t="str">
        <f>IFERROR(VLOOKUP($V487,CAPTURE_SITE_INFO!$B$3:$U$501,19,FALSE),"")</f>
        <v/>
      </c>
      <c r="AO487" s="1" t="str">
        <f>IFERROR(VLOOKUP($V487,CAPTURE_SITE_INFO!$B$3:$U$501,20,FALSE),"")</f>
        <v/>
      </c>
      <c r="AP487" s="1" t="str">
        <f>IFERROR(VLOOKUP($V487,CAPTURE_SITE_INFO!$B$3:$V$501,21,FALSE),"")</f>
        <v/>
      </c>
    </row>
    <row r="488" spans="1:42" x14ac:dyDescent="0.25">
      <c r="A488" s="1" t="str">
        <f t="shared" si="14"/>
        <v/>
      </c>
      <c r="B488" s="1" t="str">
        <f>IF(CAPTURE_DATA!O489="NOBATS___","NOBATS",IF(CAPTURE_DATA!O489="___","",CAPTURE_DATA!O489))</f>
        <v/>
      </c>
      <c r="C488" s="1" t="str">
        <f t="shared" si="15"/>
        <v/>
      </c>
      <c r="D488" s="1" t="str">
        <f>IF(CAPTURE_DATA!Q489 = 0,"",CAPTURE_DATA!Q489)</f>
        <v/>
      </c>
      <c r="E488" s="1" t="str">
        <f>IF(CAPTURE_DATA!R489 = 0,"",CAPTURE_DATA!R489)</f>
        <v/>
      </c>
      <c r="F488" s="1" t="str">
        <f>IF(CAPTURE_DATA!S489 = 0,"",CAPTURE_DATA!S489)</f>
        <v/>
      </c>
      <c r="G488" s="1" t="str">
        <f>IF(CAPTURE_DATA!T489=0,"",CAPTURE_DATA!T489)</f>
        <v/>
      </c>
      <c r="H488" s="1" t="str">
        <f>IF(CAPTURE_DATA!U489=0,"",CAPTURE_DATA!U489)</f>
        <v/>
      </c>
      <c r="I488" s="1" t="str">
        <f>IF(CAPTURE_DATA!V489=0,"",CAPTURE_DATA!V489)</f>
        <v/>
      </c>
      <c r="J488" s="1" t="str">
        <f>IF(CAPTURE_DATA!W489=0,"",CAPTURE_DATA!W489)</f>
        <v/>
      </c>
      <c r="K488" s="1" t="str">
        <f>IF(CAPTURE_DATA!X489="","",CAPTURE_DATA!X489)</f>
        <v/>
      </c>
      <c r="L488" s="1" t="str">
        <f>IF(CAPTURE_DATA!Y489="","",CAPTURE_DATA!Y489)</f>
        <v/>
      </c>
      <c r="M488" s="1" t="str">
        <f>IF(CAPTURE_DATA!Z489="","",CAPTURE_DATA!Z489)</f>
        <v/>
      </c>
      <c r="N488" s="1" t="str">
        <f>IF(CAPTURE_DATA!AA489=0,"",CAPTURE_DATA!AA489)</f>
        <v/>
      </c>
      <c r="O488" s="1" t="str">
        <f>IF(CAPTURE_DATA!AB489=0,"",CAPTURE_DATA!AB489)</f>
        <v/>
      </c>
      <c r="P488" s="1" t="str">
        <f>IF(CAPTURE_DATA!AC489="-","",CAPTURE_DATA!AC489)</f>
        <v/>
      </c>
      <c r="Q488" s="1" t="str">
        <f>IF(CAPTURE_DATA!AD489=0,"",CAPTURE_DATA!AD489)</f>
        <v/>
      </c>
      <c r="R488" s="1" t="str">
        <f>IF(CAPTURE_DATA!AE489=0,"",CAPTURE_DATA!AE489)</f>
        <v/>
      </c>
      <c r="S488" s="1" t="str">
        <f>IF(CAPTURE_DATA!AF489=0,"",CAPTURE_DATA!AF489)</f>
        <v/>
      </c>
      <c r="T488" s="16" t="str">
        <f>IF(B488="","",IF(B488="NBAT","",CAPTURE_DATA!A489))</f>
        <v/>
      </c>
      <c r="U488" s="1" t="str">
        <f>IF(CAPTURE_DATA!AG489=0,"",CAPTURE_DATA!AG489)</f>
        <v/>
      </c>
      <c r="V488" s="1" t="str">
        <f>IF(CAPTURE_DATA!AH489=0,"",CAPTURE_DATA!AH489)</f>
        <v/>
      </c>
      <c r="W488" s="1" t="str">
        <f>IFERROR(VLOOKUP(V488,CAPTURE_SITE_INFO!$B$3:$U$501,2,FALSE),"")</f>
        <v/>
      </c>
      <c r="X488" s="1" t="str">
        <f>IFERROR(VLOOKUP($V488,CAPTURE_SITE_INFO!$B$3:$U$501,3,FALSE),"")</f>
        <v/>
      </c>
      <c r="Y488" s="189" t="str">
        <f>IFERROR(VLOOKUP($V488,CAPTURE_SITE_INFO!$B$3:$U$501,4,FALSE),"")</f>
        <v/>
      </c>
      <c r="Z488" s="1" t="str">
        <f>IFERROR(VLOOKUP($V488,CAPTURE_SITE_INFO!$B$3:$U$501,5,FALSE),"")</f>
        <v/>
      </c>
      <c r="AA488" s="1" t="str">
        <f>IFERROR(VLOOKUP($V488,CAPTURE_SITE_INFO!$B$3:$U$501,6,FALSE),"")</f>
        <v/>
      </c>
      <c r="AB488" s="1" t="str">
        <f>IFERROR(VLOOKUP($V488,CAPTURE_SITE_INFO!$B$3:$U$501,7,FALSE),"")</f>
        <v/>
      </c>
      <c r="AC488" s="1" t="str">
        <f>IFERROR(VLOOKUP($V488,CAPTURE_SITE_INFO!$B$3:$U$501,8,FALSE),"")</f>
        <v/>
      </c>
      <c r="AD488" s="16" t="str">
        <f>IFERROR(VLOOKUP($V488,CAPTURE_SITE_INFO!$B$3:$U$501,9,FALSE),"")</f>
        <v/>
      </c>
      <c r="AE488" s="16" t="str">
        <f>IFERROR(VLOOKUP($V488,CAPTURE_SITE_INFO!$B$3:$U$501,10,FALSE),"")</f>
        <v/>
      </c>
      <c r="AF488" s="190" t="str">
        <f>IFERROR(VLOOKUP($V488,CAPTURE_SITE_INFO!$B$3:$U$501,11,FALSE),"")</f>
        <v/>
      </c>
      <c r="AG488" s="190" t="str">
        <f>IFERROR(VLOOKUP($V488,CAPTURE_SITE_INFO!$B$3:$U$501,12,FALSE),"")</f>
        <v/>
      </c>
      <c r="AH488" s="1" t="str">
        <f>IFERROR(VLOOKUP($V488,CAPTURE_SITE_INFO!$B$3:$U$501,13,FALSE),"")</f>
        <v/>
      </c>
      <c r="AI488" s="1" t="str">
        <f>IFERROR(VLOOKUP($V488,CAPTURE_SITE_INFO!$B$3:$U$501,14,FALSE),"")</f>
        <v/>
      </c>
      <c r="AJ488" s="1" t="str">
        <f>IFERROR(VLOOKUP($V488,CAPTURE_SITE_INFO!$B$3:$U$501,15,FALSE),"")</f>
        <v/>
      </c>
      <c r="AK488" s="1" t="str">
        <f>IFERROR(VLOOKUP($V488,CAPTURE_SITE_INFO!$B$3:$U$501,16,FALSE),"")</f>
        <v/>
      </c>
      <c r="AL488" s="1" t="str">
        <f>IFERROR(VLOOKUP($V488,CAPTURE_SITE_INFO!$B$3:$U$501,17,FALSE),"")</f>
        <v/>
      </c>
      <c r="AM488" s="1" t="str">
        <f>IFERROR(VLOOKUP($V488,CAPTURE_SITE_INFO!$B$3:$U$501,18,FALSE),"")</f>
        <v/>
      </c>
      <c r="AN488" s="1" t="str">
        <f>IFERROR(VLOOKUP($V488,CAPTURE_SITE_INFO!$B$3:$U$501,19,FALSE),"")</f>
        <v/>
      </c>
      <c r="AO488" s="1" t="str">
        <f>IFERROR(VLOOKUP($V488,CAPTURE_SITE_INFO!$B$3:$U$501,20,FALSE),"")</f>
        <v/>
      </c>
      <c r="AP488" s="1" t="str">
        <f>IFERROR(VLOOKUP($V488,CAPTURE_SITE_INFO!$B$3:$V$501,21,FALSE),"")</f>
        <v/>
      </c>
    </row>
    <row r="489" spans="1:42" x14ac:dyDescent="0.25">
      <c r="A489" s="1" t="str">
        <f t="shared" si="14"/>
        <v/>
      </c>
      <c r="B489" s="1" t="str">
        <f>IF(CAPTURE_DATA!O490="NOBATS___","NOBATS",IF(CAPTURE_DATA!O490="___","",CAPTURE_DATA!O490))</f>
        <v/>
      </c>
      <c r="C489" s="1" t="str">
        <f t="shared" si="15"/>
        <v/>
      </c>
      <c r="D489" s="1" t="str">
        <f>IF(CAPTURE_DATA!Q490 = 0,"",CAPTURE_DATA!Q490)</f>
        <v/>
      </c>
      <c r="E489" s="1" t="str">
        <f>IF(CAPTURE_DATA!R490 = 0,"",CAPTURE_DATA!R490)</f>
        <v/>
      </c>
      <c r="F489" s="1" t="str">
        <f>IF(CAPTURE_DATA!S490 = 0,"",CAPTURE_DATA!S490)</f>
        <v/>
      </c>
      <c r="G489" s="1" t="str">
        <f>IF(CAPTURE_DATA!T490=0,"",CAPTURE_DATA!T490)</f>
        <v/>
      </c>
      <c r="H489" s="1" t="str">
        <f>IF(CAPTURE_DATA!U490=0,"",CAPTURE_DATA!U490)</f>
        <v/>
      </c>
      <c r="I489" s="1" t="str">
        <f>IF(CAPTURE_DATA!V490=0,"",CAPTURE_DATA!V490)</f>
        <v/>
      </c>
      <c r="J489" s="1" t="str">
        <f>IF(CAPTURE_DATA!W490=0,"",CAPTURE_DATA!W490)</f>
        <v/>
      </c>
      <c r="K489" s="1" t="str">
        <f>IF(CAPTURE_DATA!X490="","",CAPTURE_DATA!X490)</f>
        <v/>
      </c>
      <c r="L489" s="1" t="str">
        <f>IF(CAPTURE_DATA!Y490="","",CAPTURE_DATA!Y490)</f>
        <v/>
      </c>
      <c r="M489" s="1" t="str">
        <f>IF(CAPTURE_DATA!Z490="","",CAPTURE_DATA!Z490)</f>
        <v/>
      </c>
      <c r="N489" s="1" t="str">
        <f>IF(CAPTURE_DATA!AA490=0,"",CAPTURE_DATA!AA490)</f>
        <v/>
      </c>
      <c r="O489" s="1" t="str">
        <f>IF(CAPTURE_DATA!AB490=0,"",CAPTURE_DATA!AB490)</f>
        <v/>
      </c>
      <c r="P489" s="1" t="str">
        <f>IF(CAPTURE_DATA!AC490="-","",CAPTURE_DATA!AC490)</f>
        <v/>
      </c>
      <c r="Q489" s="1" t="str">
        <f>IF(CAPTURE_DATA!AD490=0,"",CAPTURE_DATA!AD490)</f>
        <v/>
      </c>
      <c r="R489" s="1" t="str">
        <f>IF(CAPTURE_DATA!AE490=0,"",CAPTURE_DATA!AE490)</f>
        <v/>
      </c>
      <c r="S489" s="1" t="str">
        <f>IF(CAPTURE_DATA!AF490=0,"",CAPTURE_DATA!AF490)</f>
        <v/>
      </c>
      <c r="T489" s="16" t="str">
        <f>IF(B489="","",IF(B489="NBAT","",CAPTURE_DATA!A490))</f>
        <v/>
      </c>
      <c r="U489" s="1" t="str">
        <f>IF(CAPTURE_DATA!AG490=0,"",CAPTURE_DATA!AG490)</f>
        <v/>
      </c>
      <c r="V489" s="1" t="str">
        <f>IF(CAPTURE_DATA!AH490=0,"",CAPTURE_DATA!AH490)</f>
        <v/>
      </c>
      <c r="W489" s="1" t="str">
        <f>IFERROR(VLOOKUP(V489,CAPTURE_SITE_INFO!$B$3:$U$501,2,FALSE),"")</f>
        <v/>
      </c>
      <c r="X489" s="1" t="str">
        <f>IFERROR(VLOOKUP($V489,CAPTURE_SITE_INFO!$B$3:$U$501,3,FALSE),"")</f>
        <v/>
      </c>
      <c r="Y489" s="189" t="str">
        <f>IFERROR(VLOOKUP($V489,CAPTURE_SITE_INFO!$B$3:$U$501,4,FALSE),"")</f>
        <v/>
      </c>
      <c r="Z489" s="1" t="str">
        <f>IFERROR(VLOOKUP($V489,CAPTURE_SITE_INFO!$B$3:$U$501,5,FALSE),"")</f>
        <v/>
      </c>
      <c r="AA489" s="1" t="str">
        <f>IFERROR(VLOOKUP($V489,CAPTURE_SITE_INFO!$B$3:$U$501,6,FALSE),"")</f>
        <v/>
      </c>
      <c r="AB489" s="1" t="str">
        <f>IFERROR(VLOOKUP($V489,CAPTURE_SITE_INFO!$B$3:$U$501,7,FALSE),"")</f>
        <v/>
      </c>
      <c r="AC489" s="1" t="str">
        <f>IFERROR(VLOOKUP($V489,CAPTURE_SITE_INFO!$B$3:$U$501,8,FALSE),"")</f>
        <v/>
      </c>
      <c r="AD489" s="16" t="str">
        <f>IFERROR(VLOOKUP($V489,CAPTURE_SITE_INFO!$B$3:$U$501,9,FALSE),"")</f>
        <v/>
      </c>
      <c r="AE489" s="16" t="str">
        <f>IFERROR(VLOOKUP($V489,CAPTURE_SITE_INFO!$B$3:$U$501,10,FALSE),"")</f>
        <v/>
      </c>
      <c r="AF489" s="190" t="str">
        <f>IFERROR(VLOOKUP($V489,CAPTURE_SITE_INFO!$B$3:$U$501,11,FALSE),"")</f>
        <v/>
      </c>
      <c r="AG489" s="190" t="str">
        <f>IFERROR(VLOOKUP($V489,CAPTURE_SITE_INFO!$B$3:$U$501,12,FALSE),"")</f>
        <v/>
      </c>
      <c r="AH489" s="1" t="str">
        <f>IFERROR(VLOOKUP($V489,CAPTURE_SITE_INFO!$B$3:$U$501,13,FALSE),"")</f>
        <v/>
      </c>
      <c r="AI489" s="1" t="str">
        <f>IFERROR(VLOOKUP($V489,CAPTURE_SITE_INFO!$B$3:$U$501,14,FALSE),"")</f>
        <v/>
      </c>
      <c r="AJ489" s="1" t="str">
        <f>IFERROR(VLOOKUP($V489,CAPTURE_SITE_INFO!$B$3:$U$501,15,FALSE),"")</f>
        <v/>
      </c>
      <c r="AK489" s="1" t="str">
        <f>IFERROR(VLOOKUP($V489,CAPTURE_SITE_INFO!$B$3:$U$501,16,FALSE),"")</f>
        <v/>
      </c>
      <c r="AL489" s="1" t="str">
        <f>IFERROR(VLOOKUP($V489,CAPTURE_SITE_INFO!$B$3:$U$501,17,FALSE),"")</f>
        <v/>
      </c>
      <c r="AM489" s="1" t="str">
        <f>IFERROR(VLOOKUP($V489,CAPTURE_SITE_INFO!$B$3:$U$501,18,FALSE),"")</f>
        <v/>
      </c>
      <c r="AN489" s="1" t="str">
        <f>IFERROR(VLOOKUP($V489,CAPTURE_SITE_INFO!$B$3:$U$501,19,FALSE),"")</f>
        <v/>
      </c>
      <c r="AO489" s="1" t="str">
        <f>IFERROR(VLOOKUP($V489,CAPTURE_SITE_INFO!$B$3:$U$501,20,FALSE),"")</f>
        <v/>
      </c>
      <c r="AP489" s="1" t="str">
        <f>IFERROR(VLOOKUP($V489,CAPTURE_SITE_INFO!$B$3:$V$501,21,FALSE),"")</f>
        <v/>
      </c>
    </row>
    <row r="490" spans="1:42" x14ac:dyDescent="0.25">
      <c r="A490" s="1" t="str">
        <f t="shared" si="14"/>
        <v/>
      </c>
      <c r="B490" s="1" t="str">
        <f>IF(CAPTURE_DATA!O491="NOBATS___","NOBATS",IF(CAPTURE_DATA!O491="___","",CAPTURE_DATA!O491))</f>
        <v/>
      </c>
      <c r="C490" s="1" t="str">
        <f t="shared" si="15"/>
        <v/>
      </c>
      <c r="D490" s="1" t="str">
        <f>IF(CAPTURE_DATA!Q491 = 0,"",CAPTURE_DATA!Q491)</f>
        <v/>
      </c>
      <c r="E490" s="1" t="str">
        <f>IF(CAPTURE_DATA!R491 = 0,"",CAPTURE_DATA!R491)</f>
        <v/>
      </c>
      <c r="F490" s="1" t="str">
        <f>IF(CAPTURE_DATA!S491 = 0,"",CAPTURE_DATA!S491)</f>
        <v/>
      </c>
      <c r="G490" s="1" t="str">
        <f>IF(CAPTURE_DATA!T491=0,"",CAPTURE_DATA!T491)</f>
        <v/>
      </c>
      <c r="H490" s="1" t="str">
        <f>IF(CAPTURE_DATA!U491=0,"",CAPTURE_DATA!U491)</f>
        <v/>
      </c>
      <c r="I490" s="1" t="str">
        <f>IF(CAPTURE_DATA!V491=0,"",CAPTURE_DATA!V491)</f>
        <v/>
      </c>
      <c r="J490" s="1" t="str">
        <f>IF(CAPTURE_DATA!W491=0,"",CAPTURE_DATA!W491)</f>
        <v/>
      </c>
      <c r="K490" s="1" t="str">
        <f>IF(CAPTURE_DATA!X491="","",CAPTURE_DATA!X491)</f>
        <v/>
      </c>
      <c r="L490" s="1" t="str">
        <f>IF(CAPTURE_DATA!Y491="","",CAPTURE_DATA!Y491)</f>
        <v/>
      </c>
      <c r="M490" s="1" t="str">
        <f>IF(CAPTURE_DATA!Z491="","",CAPTURE_DATA!Z491)</f>
        <v/>
      </c>
      <c r="N490" s="1" t="str">
        <f>IF(CAPTURE_DATA!AA491=0,"",CAPTURE_DATA!AA491)</f>
        <v/>
      </c>
      <c r="O490" s="1" t="str">
        <f>IF(CAPTURE_DATA!AB491=0,"",CAPTURE_DATA!AB491)</f>
        <v/>
      </c>
      <c r="P490" s="1" t="str">
        <f>IF(CAPTURE_DATA!AC491="-","",CAPTURE_DATA!AC491)</f>
        <v/>
      </c>
      <c r="Q490" s="1" t="str">
        <f>IF(CAPTURE_DATA!AD491=0,"",CAPTURE_DATA!AD491)</f>
        <v/>
      </c>
      <c r="R490" s="1" t="str">
        <f>IF(CAPTURE_DATA!AE491=0,"",CAPTURE_DATA!AE491)</f>
        <v/>
      </c>
      <c r="S490" s="1" t="str">
        <f>IF(CAPTURE_DATA!AF491=0,"",CAPTURE_DATA!AF491)</f>
        <v/>
      </c>
      <c r="T490" s="16" t="str">
        <f>IF(B490="","",IF(B490="NBAT","",CAPTURE_DATA!A491))</f>
        <v/>
      </c>
      <c r="U490" s="1" t="str">
        <f>IF(CAPTURE_DATA!AG491=0,"",CAPTURE_DATA!AG491)</f>
        <v/>
      </c>
      <c r="V490" s="1" t="str">
        <f>IF(CAPTURE_DATA!AH491=0,"",CAPTURE_DATA!AH491)</f>
        <v/>
      </c>
      <c r="W490" s="1" t="str">
        <f>IFERROR(VLOOKUP(V490,CAPTURE_SITE_INFO!$B$3:$U$501,2,FALSE),"")</f>
        <v/>
      </c>
      <c r="X490" s="1" t="str">
        <f>IFERROR(VLOOKUP($V490,CAPTURE_SITE_INFO!$B$3:$U$501,3,FALSE),"")</f>
        <v/>
      </c>
      <c r="Y490" s="189" t="str">
        <f>IFERROR(VLOOKUP($V490,CAPTURE_SITE_INFO!$B$3:$U$501,4,FALSE),"")</f>
        <v/>
      </c>
      <c r="Z490" s="1" t="str">
        <f>IFERROR(VLOOKUP($V490,CAPTURE_SITE_INFO!$B$3:$U$501,5,FALSE),"")</f>
        <v/>
      </c>
      <c r="AA490" s="1" t="str">
        <f>IFERROR(VLOOKUP($V490,CAPTURE_SITE_INFO!$B$3:$U$501,6,FALSE),"")</f>
        <v/>
      </c>
      <c r="AB490" s="1" t="str">
        <f>IFERROR(VLOOKUP($V490,CAPTURE_SITE_INFO!$B$3:$U$501,7,FALSE),"")</f>
        <v/>
      </c>
      <c r="AC490" s="1" t="str">
        <f>IFERROR(VLOOKUP($V490,CAPTURE_SITE_INFO!$B$3:$U$501,8,FALSE),"")</f>
        <v/>
      </c>
      <c r="AD490" s="16" t="str">
        <f>IFERROR(VLOOKUP($V490,CAPTURE_SITE_INFO!$B$3:$U$501,9,FALSE),"")</f>
        <v/>
      </c>
      <c r="AE490" s="16" t="str">
        <f>IFERROR(VLOOKUP($V490,CAPTURE_SITE_INFO!$B$3:$U$501,10,FALSE),"")</f>
        <v/>
      </c>
      <c r="AF490" s="190" t="str">
        <f>IFERROR(VLOOKUP($V490,CAPTURE_SITE_INFO!$B$3:$U$501,11,FALSE),"")</f>
        <v/>
      </c>
      <c r="AG490" s="190" t="str">
        <f>IFERROR(VLOOKUP($V490,CAPTURE_SITE_INFO!$B$3:$U$501,12,FALSE),"")</f>
        <v/>
      </c>
      <c r="AH490" s="1" t="str">
        <f>IFERROR(VLOOKUP($V490,CAPTURE_SITE_INFO!$B$3:$U$501,13,FALSE),"")</f>
        <v/>
      </c>
      <c r="AI490" s="1" t="str">
        <f>IFERROR(VLOOKUP($V490,CAPTURE_SITE_INFO!$B$3:$U$501,14,FALSE),"")</f>
        <v/>
      </c>
      <c r="AJ490" s="1" t="str">
        <f>IFERROR(VLOOKUP($V490,CAPTURE_SITE_INFO!$B$3:$U$501,15,FALSE),"")</f>
        <v/>
      </c>
      <c r="AK490" s="1" t="str">
        <f>IFERROR(VLOOKUP($V490,CAPTURE_SITE_INFO!$B$3:$U$501,16,FALSE),"")</f>
        <v/>
      </c>
      <c r="AL490" s="1" t="str">
        <f>IFERROR(VLOOKUP($V490,CAPTURE_SITE_INFO!$B$3:$U$501,17,FALSE),"")</f>
        <v/>
      </c>
      <c r="AM490" s="1" t="str">
        <f>IFERROR(VLOOKUP($V490,CAPTURE_SITE_INFO!$B$3:$U$501,18,FALSE),"")</f>
        <v/>
      </c>
      <c r="AN490" s="1" t="str">
        <f>IFERROR(VLOOKUP($V490,CAPTURE_SITE_INFO!$B$3:$U$501,19,FALSE),"")</f>
        <v/>
      </c>
      <c r="AO490" s="1" t="str">
        <f>IFERROR(VLOOKUP($V490,CAPTURE_SITE_INFO!$B$3:$U$501,20,FALSE),"")</f>
        <v/>
      </c>
      <c r="AP490" s="1" t="str">
        <f>IFERROR(VLOOKUP($V490,CAPTURE_SITE_INFO!$B$3:$V$501,21,FALSE),"")</f>
        <v/>
      </c>
    </row>
    <row r="491" spans="1:42" x14ac:dyDescent="0.25">
      <c r="A491" s="1" t="str">
        <f t="shared" si="14"/>
        <v/>
      </c>
      <c r="B491" s="1" t="str">
        <f>IF(CAPTURE_DATA!O492="NOBATS___","NOBATS",IF(CAPTURE_DATA!O492="___","",CAPTURE_DATA!O492))</f>
        <v/>
      </c>
      <c r="C491" s="1" t="str">
        <f t="shared" si="15"/>
        <v/>
      </c>
      <c r="D491" s="1" t="str">
        <f>IF(CAPTURE_DATA!Q492 = 0,"",CAPTURE_DATA!Q492)</f>
        <v/>
      </c>
      <c r="E491" s="1" t="str">
        <f>IF(CAPTURE_DATA!R492 = 0,"",CAPTURE_DATA!R492)</f>
        <v/>
      </c>
      <c r="F491" s="1" t="str">
        <f>IF(CAPTURE_DATA!S492 = 0,"",CAPTURE_DATA!S492)</f>
        <v/>
      </c>
      <c r="G491" s="1" t="str">
        <f>IF(CAPTURE_DATA!T492=0,"",CAPTURE_DATA!T492)</f>
        <v/>
      </c>
      <c r="H491" s="1" t="str">
        <f>IF(CAPTURE_DATA!U492=0,"",CAPTURE_DATA!U492)</f>
        <v/>
      </c>
      <c r="I491" s="1" t="str">
        <f>IF(CAPTURE_DATA!V492=0,"",CAPTURE_DATA!V492)</f>
        <v/>
      </c>
      <c r="J491" s="1" t="str">
        <f>IF(CAPTURE_DATA!W492=0,"",CAPTURE_DATA!W492)</f>
        <v/>
      </c>
      <c r="K491" s="1" t="str">
        <f>IF(CAPTURE_DATA!X492="","",CAPTURE_DATA!X492)</f>
        <v/>
      </c>
      <c r="L491" s="1" t="str">
        <f>IF(CAPTURE_DATA!Y492="","",CAPTURE_DATA!Y492)</f>
        <v/>
      </c>
      <c r="M491" s="1" t="str">
        <f>IF(CAPTURE_DATA!Z492="","",CAPTURE_DATA!Z492)</f>
        <v/>
      </c>
      <c r="N491" s="1" t="str">
        <f>IF(CAPTURE_DATA!AA492=0,"",CAPTURE_DATA!AA492)</f>
        <v/>
      </c>
      <c r="O491" s="1" t="str">
        <f>IF(CAPTURE_DATA!AB492=0,"",CAPTURE_DATA!AB492)</f>
        <v/>
      </c>
      <c r="P491" s="1" t="str">
        <f>IF(CAPTURE_DATA!AC492="-","",CAPTURE_DATA!AC492)</f>
        <v/>
      </c>
      <c r="Q491" s="1" t="str">
        <f>IF(CAPTURE_DATA!AD492=0,"",CAPTURE_DATA!AD492)</f>
        <v/>
      </c>
      <c r="R491" s="1" t="str">
        <f>IF(CAPTURE_DATA!AE492=0,"",CAPTURE_DATA!AE492)</f>
        <v/>
      </c>
      <c r="S491" s="1" t="str">
        <f>IF(CAPTURE_DATA!AF492=0,"",CAPTURE_DATA!AF492)</f>
        <v/>
      </c>
      <c r="T491" s="16" t="str">
        <f>IF(B491="","",IF(B491="NBAT","",CAPTURE_DATA!A492))</f>
        <v/>
      </c>
      <c r="U491" s="1" t="str">
        <f>IF(CAPTURE_DATA!AG492=0,"",CAPTURE_DATA!AG492)</f>
        <v/>
      </c>
      <c r="V491" s="1" t="str">
        <f>IF(CAPTURE_DATA!AH492=0,"",CAPTURE_DATA!AH492)</f>
        <v/>
      </c>
      <c r="W491" s="1" t="str">
        <f>IFERROR(VLOOKUP(V491,CAPTURE_SITE_INFO!$B$3:$U$501,2,FALSE),"")</f>
        <v/>
      </c>
      <c r="X491" s="1" t="str">
        <f>IFERROR(VLOOKUP($V491,CAPTURE_SITE_INFO!$B$3:$U$501,3,FALSE),"")</f>
        <v/>
      </c>
      <c r="Y491" s="189" t="str">
        <f>IFERROR(VLOOKUP($V491,CAPTURE_SITE_INFO!$B$3:$U$501,4,FALSE),"")</f>
        <v/>
      </c>
      <c r="Z491" s="1" t="str">
        <f>IFERROR(VLOOKUP($V491,CAPTURE_SITE_INFO!$B$3:$U$501,5,FALSE),"")</f>
        <v/>
      </c>
      <c r="AA491" s="1" t="str">
        <f>IFERROR(VLOOKUP($V491,CAPTURE_SITE_INFO!$B$3:$U$501,6,FALSE),"")</f>
        <v/>
      </c>
      <c r="AB491" s="1" t="str">
        <f>IFERROR(VLOOKUP($V491,CAPTURE_SITE_INFO!$B$3:$U$501,7,FALSE),"")</f>
        <v/>
      </c>
      <c r="AC491" s="1" t="str">
        <f>IFERROR(VLOOKUP($V491,CAPTURE_SITE_INFO!$B$3:$U$501,8,FALSE),"")</f>
        <v/>
      </c>
      <c r="AD491" s="16" t="str">
        <f>IFERROR(VLOOKUP($V491,CAPTURE_SITE_INFO!$B$3:$U$501,9,FALSE),"")</f>
        <v/>
      </c>
      <c r="AE491" s="16" t="str">
        <f>IFERROR(VLOOKUP($V491,CAPTURE_SITE_INFO!$B$3:$U$501,10,FALSE),"")</f>
        <v/>
      </c>
      <c r="AF491" s="190" t="str">
        <f>IFERROR(VLOOKUP($V491,CAPTURE_SITE_INFO!$B$3:$U$501,11,FALSE),"")</f>
        <v/>
      </c>
      <c r="AG491" s="190" t="str">
        <f>IFERROR(VLOOKUP($V491,CAPTURE_SITE_INFO!$B$3:$U$501,12,FALSE),"")</f>
        <v/>
      </c>
      <c r="AH491" s="1" t="str">
        <f>IFERROR(VLOOKUP($V491,CAPTURE_SITE_INFO!$B$3:$U$501,13,FALSE),"")</f>
        <v/>
      </c>
      <c r="AI491" s="1" t="str">
        <f>IFERROR(VLOOKUP($V491,CAPTURE_SITE_INFO!$B$3:$U$501,14,FALSE),"")</f>
        <v/>
      </c>
      <c r="AJ491" s="1" t="str">
        <f>IFERROR(VLOOKUP($V491,CAPTURE_SITE_INFO!$B$3:$U$501,15,FALSE),"")</f>
        <v/>
      </c>
      <c r="AK491" s="1" t="str">
        <f>IFERROR(VLOOKUP($V491,CAPTURE_SITE_INFO!$B$3:$U$501,16,FALSE),"")</f>
        <v/>
      </c>
      <c r="AL491" s="1" t="str">
        <f>IFERROR(VLOOKUP($V491,CAPTURE_SITE_INFO!$B$3:$U$501,17,FALSE),"")</f>
        <v/>
      </c>
      <c r="AM491" s="1" t="str">
        <f>IFERROR(VLOOKUP($V491,CAPTURE_SITE_INFO!$B$3:$U$501,18,FALSE),"")</f>
        <v/>
      </c>
      <c r="AN491" s="1" t="str">
        <f>IFERROR(VLOOKUP($V491,CAPTURE_SITE_INFO!$B$3:$U$501,19,FALSE),"")</f>
        <v/>
      </c>
      <c r="AO491" s="1" t="str">
        <f>IFERROR(VLOOKUP($V491,CAPTURE_SITE_INFO!$B$3:$U$501,20,FALSE),"")</f>
        <v/>
      </c>
      <c r="AP491" s="1" t="str">
        <f>IFERROR(VLOOKUP($V491,CAPTURE_SITE_INFO!$B$3:$V$501,21,FALSE),"")</f>
        <v/>
      </c>
    </row>
    <row r="492" spans="1:42" x14ac:dyDescent="0.25">
      <c r="A492" s="1" t="str">
        <f t="shared" si="14"/>
        <v/>
      </c>
      <c r="B492" s="1" t="str">
        <f>IF(CAPTURE_DATA!O493="NOBATS___","NOBATS",IF(CAPTURE_DATA!O493="___","",CAPTURE_DATA!O493))</f>
        <v/>
      </c>
      <c r="C492" s="1" t="str">
        <f t="shared" si="15"/>
        <v/>
      </c>
      <c r="D492" s="1" t="str">
        <f>IF(CAPTURE_DATA!Q493 = 0,"",CAPTURE_DATA!Q493)</f>
        <v/>
      </c>
      <c r="E492" s="1" t="str">
        <f>IF(CAPTURE_DATA!R493 = 0,"",CAPTURE_DATA!R493)</f>
        <v/>
      </c>
      <c r="F492" s="1" t="str">
        <f>IF(CAPTURE_DATA!S493 = 0,"",CAPTURE_DATA!S493)</f>
        <v/>
      </c>
      <c r="G492" s="1" t="str">
        <f>IF(CAPTURE_DATA!T493=0,"",CAPTURE_DATA!T493)</f>
        <v/>
      </c>
      <c r="H492" s="1" t="str">
        <f>IF(CAPTURE_DATA!U493=0,"",CAPTURE_DATA!U493)</f>
        <v/>
      </c>
      <c r="I492" s="1" t="str">
        <f>IF(CAPTURE_DATA!V493=0,"",CAPTURE_DATA!V493)</f>
        <v/>
      </c>
      <c r="J492" s="1" t="str">
        <f>IF(CAPTURE_DATA!W493=0,"",CAPTURE_DATA!W493)</f>
        <v/>
      </c>
      <c r="K492" s="1" t="str">
        <f>IF(CAPTURE_DATA!X493="","",CAPTURE_DATA!X493)</f>
        <v/>
      </c>
      <c r="L492" s="1" t="str">
        <f>IF(CAPTURE_DATA!Y493="","",CAPTURE_DATA!Y493)</f>
        <v/>
      </c>
      <c r="M492" s="1" t="str">
        <f>IF(CAPTURE_DATA!Z493="","",CAPTURE_DATA!Z493)</f>
        <v/>
      </c>
      <c r="N492" s="1" t="str">
        <f>IF(CAPTURE_DATA!AA493=0,"",CAPTURE_DATA!AA493)</f>
        <v/>
      </c>
      <c r="O492" s="1" t="str">
        <f>IF(CAPTURE_DATA!AB493=0,"",CAPTURE_DATA!AB493)</f>
        <v/>
      </c>
      <c r="P492" s="1" t="str">
        <f>IF(CAPTURE_DATA!AC493="-","",CAPTURE_DATA!AC493)</f>
        <v/>
      </c>
      <c r="Q492" s="1" t="str">
        <f>IF(CAPTURE_DATA!AD493=0,"",CAPTURE_DATA!AD493)</f>
        <v/>
      </c>
      <c r="R492" s="1" t="str">
        <f>IF(CAPTURE_DATA!AE493=0,"",CAPTURE_DATA!AE493)</f>
        <v/>
      </c>
      <c r="S492" s="1" t="str">
        <f>IF(CAPTURE_DATA!AF493=0,"",CAPTURE_DATA!AF493)</f>
        <v/>
      </c>
      <c r="T492" s="16" t="str">
        <f>IF(B492="","",IF(B492="NBAT","",CAPTURE_DATA!A493))</f>
        <v/>
      </c>
      <c r="U492" s="1" t="str">
        <f>IF(CAPTURE_DATA!AG493=0,"",CAPTURE_DATA!AG493)</f>
        <v/>
      </c>
      <c r="V492" s="1" t="str">
        <f>IF(CAPTURE_DATA!AH493=0,"",CAPTURE_DATA!AH493)</f>
        <v/>
      </c>
      <c r="W492" s="1" t="str">
        <f>IFERROR(VLOOKUP(V492,CAPTURE_SITE_INFO!$B$3:$U$501,2,FALSE),"")</f>
        <v/>
      </c>
      <c r="X492" s="1" t="str">
        <f>IFERROR(VLOOKUP($V492,CAPTURE_SITE_INFO!$B$3:$U$501,3,FALSE),"")</f>
        <v/>
      </c>
      <c r="Y492" s="189" t="str">
        <f>IFERROR(VLOOKUP($V492,CAPTURE_SITE_INFO!$B$3:$U$501,4,FALSE),"")</f>
        <v/>
      </c>
      <c r="Z492" s="1" t="str">
        <f>IFERROR(VLOOKUP($V492,CAPTURE_SITE_INFO!$B$3:$U$501,5,FALSE),"")</f>
        <v/>
      </c>
      <c r="AA492" s="1" t="str">
        <f>IFERROR(VLOOKUP($V492,CAPTURE_SITE_INFO!$B$3:$U$501,6,FALSE),"")</f>
        <v/>
      </c>
      <c r="AB492" s="1" t="str">
        <f>IFERROR(VLOOKUP($V492,CAPTURE_SITE_INFO!$B$3:$U$501,7,FALSE),"")</f>
        <v/>
      </c>
      <c r="AC492" s="1" t="str">
        <f>IFERROR(VLOOKUP($V492,CAPTURE_SITE_INFO!$B$3:$U$501,8,FALSE),"")</f>
        <v/>
      </c>
      <c r="AD492" s="16" t="str">
        <f>IFERROR(VLOOKUP($V492,CAPTURE_SITE_INFO!$B$3:$U$501,9,FALSE),"")</f>
        <v/>
      </c>
      <c r="AE492" s="16" t="str">
        <f>IFERROR(VLOOKUP($V492,CAPTURE_SITE_INFO!$B$3:$U$501,10,FALSE),"")</f>
        <v/>
      </c>
      <c r="AF492" s="190" t="str">
        <f>IFERROR(VLOOKUP($V492,CAPTURE_SITE_INFO!$B$3:$U$501,11,FALSE),"")</f>
        <v/>
      </c>
      <c r="AG492" s="190" t="str">
        <f>IFERROR(VLOOKUP($V492,CAPTURE_SITE_INFO!$B$3:$U$501,12,FALSE),"")</f>
        <v/>
      </c>
      <c r="AH492" s="1" t="str">
        <f>IFERROR(VLOOKUP($V492,CAPTURE_SITE_INFO!$B$3:$U$501,13,FALSE),"")</f>
        <v/>
      </c>
      <c r="AI492" s="1" t="str">
        <f>IFERROR(VLOOKUP($V492,CAPTURE_SITE_INFO!$B$3:$U$501,14,FALSE),"")</f>
        <v/>
      </c>
      <c r="AJ492" s="1" t="str">
        <f>IFERROR(VLOOKUP($V492,CAPTURE_SITE_INFO!$B$3:$U$501,15,FALSE),"")</f>
        <v/>
      </c>
      <c r="AK492" s="1" t="str">
        <f>IFERROR(VLOOKUP($V492,CAPTURE_SITE_INFO!$B$3:$U$501,16,FALSE),"")</f>
        <v/>
      </c>
      <c r="AL492" s="1" t="str">
        <f>IFERROR(VLOOKUP($V492,CAPTURE_SITE_INFO!$B$3:$U$501,17,FALSE),"")</f>
        <v/>
      </c>
      <c r="AM492" s="1" t="str">
        <f>IFERROR(VLOOKUP($V492,CAPTURE_SITE_INFO!$B$3:$U$501,18,FALSE),"")</f>
        <v/>
      </c>
      <c r="AN492" s="1" t="str">
        <f>IFERROR(VLOOKUP($V492,CAPTURE_SITE_INFO!$B$3:$U$501,19,FALSE),"")</f>
        <v/>
      </c>
      <c r="AO492" s="1" t="str">
        <f>IFERROR(VLOOKUP($V492,CAPTURE_SITE_INFO!$B$3:$U$501,20,FALSE),"")</f>
        <v/>
      </c>
      <c r="AP492" s="1" t="str">
        <f>IFERROR(VLOOKUP($V492,CAPTURE_SITE_INFO!$B$3:$V$501,21,FALSE),"")</f>
        <v/>
      </c>
    </row>
    <row r="493" spans="1:42" x14ac:dyDescent="0.25">
      <c r="A493" s="1" t="str">
        <f t="shared" si="14"/>
        <v/>
      </c>
      <c r="B493" s="1" t="str">
        <f>IF(CAPTURE_DATA!O494="NOBATS___","NOBATS",IF(CAPTURE_DATA!O494="___","",CAPTURE_DATA!O494))</f>
        <v/>
      </c>
      <c r="C493" s="1" t="str">
        <f t="shared" si="15"/>
        <v/>
      </c>
      <c r="D493" s="1" t="str">
        <f>IF(CAPTURE_DATA!Q494 = 0,"",CAPTURE_DATA!Q494)</f>
        <v/>
      </c>
      <c r="E493" s="1" t="str">
        <f>IF(CAPTURE_DATA!R494 = 0,"",CAPTURE_DATA!R494)</f>
        <v/>
      </c>
      <c r="F493" s="1" t="str">
        <f>IF(CAPTURE_DATA!S494 = 0,"",CAPTURE_DATA!S494)</f>
        <v/>
      </c>
      <c r="G493" s="1" t="str">
        <f>IF(CAPTURE_DATA!T494=0,"",CAPTURE_DATA!T494)</f>
        <v/>
      </c>
      <c r="H493" s="1" t="str">
        <f>IF(CAPTURE_DATA!U494=0,"",CAPTURE_DATA!U494)</f>
        <v/>
      </c>
      <c r="I493" s="1" t="str">
        <f>IF(CAPTURE_DATA!V494=0,"",CAPTURE_DATA!V494)</f>
        <v/>
      </c>
      <c r="J493" s="1" t="str">
        <f>IF(CAPTURE_DATA!W494=0,"",CAPTURE_DATA!W494)</f>
        <v/>
      </c>
      <c r="K493" s="1" t="str">
        <f>IF(CAPTURE_DATA!X494="","",CAPTURE_DATA!X494)</f>
        <v/>
      </c>
      <c r="L493" s="1" t="str">
        <f>IF(CAPTURE_DATA!Y494="","",CAPTURE_DATA!Y494)</f>
        <v/>
      </c>
      <c r="M493" s="1" t="str">
        <f>IF(CAPTURE_DATA!Z494="","",CAPTURE_DATA!Z494)</f>
        <v/>
      </c>
      <c r="N493" s="1" t="str">
        <f>IF(CAPTURE_DATA!AA494=0,"",CAPTURE_DATA!AA494)</f>
        <v/>
      </c>
      <c r="O493" s="1" t="str">
        <f>IF(CAPTURE_DATA!AB494=0,"",CAPTURE_DATA!AB494)</f>
        <v/>
      </c>
      <c r="P493" s="1" t="str">
        <f>IF(CAPTURE_DATA!AC494="-","",CAPTURE_DATA!AC494)</f>
        <v/>
      </c>
      <c r="Q493" s="1" t="str">
        <f>IF(CAPTURE_DATA!AD494=0,"",CAPTURE_DATA!AD494)</f>
        <v/>
      </c>
      <c r="R493" s="1" t="str">
        <f>IF(CAPTURE_DATA!AE494=0,"",CAPTURE_DATA!AE494)</f>
        <v/>
      </c>
      <c r="S493" s="1" t="str">
        <f>IF(CAPTURE_DATA!AF494=0,"",CAPTURE_DATA!AF494)</f>
        <v/>
      </c>
      <c r="T493" s="16" t="str">
        <f>IF(B493="","",IF(B493="NBAT","",CAPTURE_DATA!A494))</f>
        <v/>
      </c>
      <c r="U493" s="1" t="str">
        <f>IF(CAPTURE_DATA!AG494=0,"",CAPTURE_DATA!AG494)</f>
        <v/>
      </c>
      <c r="V493" s="1" t="str">
        <f>IF(CAPTURE_DATA!AH494=0,"",CAPTURE_DATA!AH494)</f>
        <v/>
      </c>
      <c r="W493" s="1" t="str">
        <f>IFERROR(VLOOKUP(V493,CAPTURE_SITE_INFO!$B$3:$U$501,2,FALSE),"")</f>
        <v/>
      </c>
      <c r="X493" s="1" t="str">
        <f>IFERROR(VLOOKUP($V493,CAPTURE_SITE_INFO!$B$3:$U$501,3,FALSE),"")</f>
        <v/>
      </c>
      <c r="Y493" s="189" t="str">
        <f>IFERROR(VLOOKUP($V493,CAPTURE_SITE_INFO!$B$3:$U$501,4,FALSE),"")</f>
        <v/>
      </c>
      <c r="Z493" s="1" t="str">
        <f>IFERROR(VLOOKUP($V493,CAPTURE_SITE_INFO!$B$3:$U$501,5,FALSE),"")</f>
        <v/>
      </c>
      <c r="AA493" s="1" t="str">
        <f>IFERROR(VLOOKUP($V493,CAPTURE_SITE_INFO!$B$3:$U$501,6,FALSE),"")</f>
        <v/>
      </c>
      <c r="AB493" s="1" t="str">
        <f>IFERROR(VLOOKUP($V493,CAPTURE_SITE_INFO!$B$3:$U$501,7,FALSE),"")</f>
        <v/>
      </c>
      <c r="AC493" s="1" t="str">
        <f>IFERROR(VLOOKUP($V493,CAPTURE_SITE_INFO!$B$3:$U$501,8,FALSE),"")</f>
        <v/>
      </c>
      <c r="AD493" s="16" t="str">
        <f>IFERROR(VLOOKUP($V493,CAPTURE_SITE_INFO!$B$3:$U$501,9,FALSE),"")</f>
        <v/>
      </c>
      <c r="AE493" s="16" t="str">
        <f>IFERROR(VLOOKUP($V493,CAPTURE_SITE_INFO!$B$3:$U$501,10,FALSE),"")</f>
        <v/>
      </c>
      <c r="AF493" s="190" t="str">
        <f>IFERROR(VLOOKUP($V493,CAPTURE_SITE_INFO!$B$3:$U$501,11,FALSE),"")</f>
        <v/>
      </c>
      <c r="AG493" s="190" t="str">
        <f>IFERROR(VLOOKUP($V493,CAPTURE_SITE_INFO!$B$3:$U$501,12,FALSE),"")</f>
        <v/>
      </c>
      <c r="AH493" s="1" t="str">
        <f>IFERROR(VLOOKUP($V493,CAPTURE_SITE_INFO!$B$3:$U$501,13,FALSE),"")</f>
        <v/>
      </c>
      <c r="AI493" s="1" t="str">
        <f>IFERROR(VLOOKUP($V493,CAPTURE_SITE_INFO!$B$3:$U$501,14,FALSE),"")</f>
        <v/>
      </c>
      <c r="AJ493" s="1" t="str">
        <f>IFERROR(VLOOKUP($V493,CAPTURE_SITE_INFO!$B$3:$U$501,15,FALSE),"")</f>
        <v/>
      </c>
      <c r="AK493" s="1" t="str">
        <f>IFERROR(VLOOKUP($V493,CAPTURE_SITE_INFO!$B$3:$U$501,16,FALSE),"")</f>
        <v/>
      </c>
      <c r="AL493" s="1" t="str">
        <f>IFERROR(VLOOKUP($V493,CAPTURE_SITE_INFO!$B$3:$U$501,17,FALSE),"")</f>
        <v/>
      </c>
      <c r="AM493" s="1" t="str">
        <f>IFERROR(VLOOKUP($V493,CAPTURE_SITE_INFO!$B$3:$U$501,18,FALSE),"")</f>
        <v/>
      </c>
      <c r="AN493" s="1" t="str">
        <f>IFERROR(VLOOKUP($V493,CAPTURE_SITE_INFO!$B$3:$U$501,19,FALSE),"")</f>
        <v/>
      </c>
      <c r="AO493" s="1" t="str">
        <f>IFERROR(VLOOKUP($V493,CAPTURE_SITE_INFO!$B$3:$U$501,20,FALSE),"")</f>
        <v/>
      </c>
      <c r="AP493" s="1" t="str">
        <f>IFERROR(VLOOKUP($V493,CAPTURE_SITE_INFO!$B$3:$V$501,21,FALSE),"")</f>
        <v/>
      </c>
    </row>
    <row r="494" spans="1:42" x14ac:dyDescent="0.25">
      <c r="A494" s="1" t="str">
        <f t="shared" si="14"/>
        <v/>
      </c>
      <c r="B494" s="1" t="str">
        <f>IF(CAPTURE_DATA!O495="NOBATS___","NOBATS",IF(CAPTURE_DATA!O495="___","",CAPTURE_DATA!O495))</f>
        <v/>
      </c>
      <c r="C494" s="1" t="str">
        <f t="shared" si="15"/>
        <v/>
      </c>
      <c r="D494" s="1" t="str">
        <f>IF(CAPTURE_DATA!Q495 = 0,"",CAPTURE_DATA!Q495)</f>
        <v/>
      </c>
      <c r="E494" s="1" t="str">
        <f>IF(CAPTURE_DATA!R495 = 0,"",CAPTURE_DATA!R495)</f>
        <v/>
      </c>
      <c r="F494" s="1" t="str">
        <f>IF(CAPTURE_DATA!S495 = 0,"",CAPTURE_DATA!S495)</f>
        <v/>
      </c>
      <c r="G494" s="1" t="str">
        <f>IF(CAPTURE_DATA!T495=0,"",CAPTURE_DATA!T495)</f>
        <v/>
      </c>
      <c r="H494" s="1" t="str">
        <f>IF(CAPTURE_DATA!U495=0,"",CAPTURE_DATA!U495)</f>
        <v/>
      </c>
      <c r="I494" s="1" t="str">
        <f>IF(CAPTURE_DATA!V495=0,"",CAPTURE_DATA!V495)</f>
        <v/>
      </c>
      <c r="J494" s="1" t="str">
        <f>IF(CAPTURE_DATA!W495=0,"",CAPTURE_DATA!W495)</f>
        <v/>
      </c>
      <c r="K494" s="1" t="str">
        <f>IF(CAPTURE_DATA!X495="","",CAPTURE_DATA!X495)</f>
        <v/>
      </c>
      <c r="L494" s="1" t="str">
        <f>IF(CAPTURE_DATA!Y495="","",CAPTURE_DATA!Y495)</f>
        <v/>
      </c>
      <c r="M494" s="1" t="str">
        <f>IF(CAPTURE_DATA!Z495="","",CAPTURE_DATA!Z495)</f>
        <v/>
      </c>
      <c r="N494" s="1" t="str">
        <f>IF(CAPTURE_DATA!AA495=0,"",CAPTURE_DATA!AA495)</f>
        <v/>
      </c>
      <c r="O494" s="1" t="str">
        <f>IF(CAPTURE_DATA!AB495=0,"",CAPTURE_DATA!AB495)</f>
        <v/>
      </c>
      <c r="P494" s="1" t="str">
        <f>IF(CAPTURE_DATA!AC495="-","",CAPTURE_DATA!AC495)</f>
        <v/>
      </c>
      <c r="Q494" s="1" t="str">
        <f>IF(CAPTURE_DATA!AD495=0,"",CAPTURE_DATA!AD495)</f>
        <v/>
      </c>
      <c r="R494" s="1" t="str">
        <f>IF(CAPTURE_DATA!AE495=0,"",CAPTURE_DATA!AE495)</f>
        <v/>
      </c>
      <c r="S494" s="1" t="str">
        <f>IF(CAPTURE_DATA!AF495=0,"",CAPTURE_DATA!AF495)</f>
        <v/>
      </c>
      <c r="T494" s="16" t="str">
        <f>IF(B494="","",IF(B494="NBAT","",CAPTURE_DATA!A495))</f>
        <v/>
      </c>
      <c r="U494" s="1" t="str">
        <f>IF(CAPTURE_DATA!AG495=0,"",CAPTURE_DATA!AG495)</f>
        <v/>
      </c>
      <c r="V494" s="1" t="str">
        <f>IF(CAPTURE_DATA!AH495=0,"",CAPTURE_DATA!AH495)</f>
        <v/>
      </c>
      <c r="W494" s="1" t="str">
        <f>IFERROR(VLOOKUP(V494,CAPTURE_SITE_INFO!$B$3:$U$501,2,FALSE),"")</f>
        <v/>
      </c>
      <c r="X494" s="1" t="str">
        <f>IFERROR(VLOOKUP($V494,CAPTURE_SITE_INFO!$B$3:$U$501,3,FALSE),"")</f>
        <v/>
      </c>
      <c r="Y494" s="189" t="str">
        <f>IFERROR(VLOOKUP($V494,CAPTURE_SITE_INFO!$B$3:$U$501,4,FALSE),"")</f>
        <v/>
      </c>
      <c r="Z494" s="1" t="str">
        <f>IFERROR(VLOOKUP($V494,CAPTURE_SITE_INFO!$B$3:$U$501,5,FALSE),"")</f>
        <v/>
      </c>
      <c r="AA494" s="1" t="str">
        <f>IFERROR(VLOOKUP($V494,CAPTURE_SITE_INFO!$B$3:$U$501,6,FALSE),"")</f>
        <v/>
      </c>
      <c r="AB494" s="1" t="str">
        <f>IFERROR(VLOOKUP($V494,CAPTURE_SITE_INFO!$B$3:$U$501,7,FALSE),"")</f>
        <v/>
      </c>
      <c r="AC494" s="1" t="str">
        <f>IFERROR(VLOOKUP($V494,CAPTURE_SITE_INFO!$B$3:$U$501,8,FALSE),"")</f>
        <v/>
      </c>
      <c r="AD494" s="16" t="str">
        <f>IFERROR(VLOOKUP($V494,CAPTURE_SITE_INFO!$B$3:$U$501,9,FALSE),"")</f>
        <v/>
      </c>
      <c r="AE494" s="16" t="str">
        <f>IFERROR(VLOOKUP($V494,CAPTURE_SITE_INFO!$B$3:$U$501,10,FALSE),"")</f>
        <v/>
      </c>
      <c r="AF494" s="190" t="str">
        <f>IFERROR(VLOOKUP($V494,CAPTURE_SITE_INFO!$B$3:$U$501,11,FALSE),"")</f>
        <v/>
      </c>
      <c r="AG494" s="190" t="str">
        <f>IFERROR(VLOOKUP($V494,CAPTURE_SITE_INFO!$B$3:$U$501,12,FALSE),"")</f>
        <v/>
      </c>
      <c r="AH494" s="1" t="str">
        <f>IFERROR(VLOOKUP($V494,CAPTURE_SITE_INFO!$B$3:$U$501,13,FALSE),"")</f>
        <v/>
      </c>
      <c r="AI494" s="1" t="str">
        <f>IFERROR(VLOOKUP($V494,CAPTURE_SITE_INFO!$B$3:$U$501,14,FALSE),"")</f>
        <v/>
      </c>
      <c r="AJ494" s="1" t="str">
        <f>IFERROR(VLOOKUP($V494,CAPTURE_SITE_INFO!$B$3:$U$501,15,FALSE),"")</f>
        <v/>
      </c>
      <c r="AK494" s="1" t="str">
        <f>IFERROR(VLOOKUP($V494,CAPTURE_SITE_INFO!$B$3:$U$501,16,FALSE),"")</f>
        <v/>
      </c>
      <c r="AL494" s="1" t="str">
        <f>IFERROR(VLOOKUP($V494,CAPTURE_SITE_INFO!$B$3:$U$501,17,FALSE),"")</f>
        <v/>
      </c>
      <c r="AM494" s="1" t="str">
        <f>IFERROR(VLOOKUP($V494,CAPTURE_SITE_INFO!$B$3:$U$501,18,FALSE),"")</f>
        <v/>
      </c>
      <c r="AN494" s="1" t="str">
        <f>IFERROR(VLOOKUP($V494,CAPTURE_SITE_INFO!$B$3:$U$501,19,FALSE),"")</f>
        <v/>
      </c>
      <c r="AO494" s="1" t="str">
        <f>IFERROR(VLOOKUP($V494,CAPTURE_SITE_INFO!$B$3:$U$501,20,FALSE),"")</f>
        <v/>
      </c>
      <c r="AP494" s="1" t="str">
        <f>IFERROR(VLOOKUP($V494,CAPTURE_SITE_INFO!$B$3:$V$501,21,FALSE),"")</f>
        <v/>
      </c>
    </row>
    <row r="495" spans="1:42" x14ac:dyDescent="0.25">
      <c r="A495" s="1" t="str">
        <f t="shared" si="14"/>
        <v/>
      </c>
      <c r="B495" s="1" t="str">
        <f>IF(CAPTURE_DATA!O496="NOBATS___","NOBATS",IF(CAPTURE_DATA!O496="___","",CAPTURE_DATA!O496))</f>
        <v/>
      </c>
      <c r="C495" s="1" t="str">
        <f t="shared" si="15"/>
        <v/>
      </c>
      <c r="D495" s="1" t="str">
        <f>IF(CAPTURE_DATA!Q496 = 0,"",CAPTURE_DATA!Q496)</f>
        <v/>
      </c>
      <c r="E495" s="1" t="str">
        <f>IF(CAPTURE_DATA!R496 = 0,"",CAPTURE_DATA!R496)</f>
        <v/>
      </c>
      <c r="F495" s="1" t="str">
        <f>IF(CAPTURE_DATA!S496 = 0,"",CAPTURE_DATA!S496)</f>
        <v/>
      </c>
      <c r="G495" s="1" t="str">
        <f>IF(CAPTURE_DATA!T496=0,"",CAPTURE_DATA!T496)</f>
        <v/>
      </c>
      <c r="H495" s="1" t="str">
        <f>IF(CAPTURE_DATA!U496=0,"",CAPTURE_DATA!U496)</f>
        <v/>
      </c>
      <c r="I495" s="1" t="str">
        <f>IF(CAPTURE_DATA!V496=0,"",CAPTURE_DATA!V496)</f>
        <v/>
      </c>
      <c r="J495" s="1" t="str">
        <f>IF(CAPTURE_DATA!W496=0,"",CAPTURE_DATA!W496)</f>
        <v/>
      </c>
      <c r="K495" s="1" t="str">
        <f>IF(CAPTURE_DATA!X496="","",CAPTURE_DATA!X496)</f>
        <v/>
      </c>
      <c r="L495" s="1" t="str">
        <f>IF(CAPTURE_DATA!Y496="","",CAPTURE_DATA!Y496)</f>
        <v/>
      </c>
      <c r="M495" s="1" t="str">
        <f>IF(CAPTURE_DATA!Z496="","",CAPTURE_DATA!Z496)</f>
        <v/>
      </c>
      <c r="N495" s="1" t="str">
        <f>IF(CAPTURE_DATA!AA496=0,"",CAPTURE_DATA!AA496)</f>
        <v/>
      </c>
      <c r="O495" s="1" t="str">
        <f>IF(CAPTURE_DATA!AB496=0,"",CAPTURE_DATA!AB496)</f>
        <v/>
      </c>
      <c r="P495" s="1" t="str">
        <f>IF(CAPTURE_DATA!AC496="-","",CAPTURE_DATA!AC496)</f>
        <v/>
      </c>
      <c r="Q495" s="1" t="str">
        <f>IF(CAPTURE_DATA!AD496=0,"",CAPTURE_DATA!AD496)</f>
        <v/>
      </c>
      <c r="R495" s="1" t="str">
        <f>IF(CAPTURE_DATA!AE496=0,"",CAPTURE_DATA!AE496)</f>
        <v/>
      </c>
      <c r="S495" s="1" t="str">
        <f>IF(CAPTURE_DATA!AF496=0,"",CAPTURE_DATA!AF496)</f>
        <v/>
      </c>
      <c r="T495" s="16" t="str">
        <f>IF(B495="","",IF(B495="NBAT","",CAPTURE_DATA!A496))</f>
        <v/>
      </c>
      <c r="U495" s="1" t="str">
        <f>IF(CAPTURE_DATA!AG496=0,"",CAPTURE_DATA!AG496)</f>
        <v/>
      </c>
      <c r="V495" s="1" t="str">
        <f>IF(CAPTURE_DATA!AH496=0,"",CAPTURE_DATA!AH496)</f>
        <v/>
      </c>
      <c r="W495" s="1" t="str">
        <f>IFERROR(VLOOKUP(V495,CAPTURE_SITE_INFO!$B$3:$U$501,2,FALSE),"")</f>
        <v/>
      </c>
      <c r="X495" s="1" t="str">
        <f>IFERROR(VLOOKUP($V495,CAPTURE_SITE_INFO!$B$3:$U$501,3,FALSE),"")</f>
        <v/>
      </c>
      <c r="Y495" s="189" t="str">
        <f>IFERROR(VLOOKUP($V495,CAPTURE_SITE_INFO!$B$3:$U$501,4,FALSE),"")</f>
        <v/>
      </c>
      <c r="Z495" s="1" t="str">
        <f>IFERROR(VLOOKUP($V495,CAPTURE_SITE_INFO!$B$3:$U$501,5,FALSE),"")</f>
        <v/>
      </c>
      <c r="AA495" s="1" t="str">
        <f>IFERROR(VLOOKUP($V495,CAPTURE_SITE_INFO!$B$3:$U$501,6,FALSE),"")</f>
        <v/>
      </c>
      <c r="AB495" s="1" t="str">
        <f>IFERROR(VLOOKUP($V495,CAPTURE_SITE_INFO!$B$3:$U$501,7,FALSE),"")</f>
        <v/>
      </c>
      <c r="AC495" s="1" t="str">
        <f>IFERROR(VLOOKUP($V495,CAPTURE_SITE_INFO!$B$3:$U$501,8,FALSE),"")</f>
        <v/>
      </c>
      <c r="AD495" s="16" t="str">
        <f>IFERROR(VLOOKUP($V495,CAPTURE_SITE_INFO!$B$3:$U$501,9,FALSE),"")</f>
        <v/>
      </c>
      <c r="AE495" s="16" t="str">
        <f>IFERROR(VLOOKUP($V495,CAPTURE_SITE_INFO!$B$3:$U$501,10,FALSE),"")</f>
        <v/>
      </c>
      <c r="AF495" s="190" t="str">
        <f>IFERROR(VLOOKUP($V495,CAPTURE_SITE_INFO!$B$3:$U$501,11,FALSE),"")</f>
        <v/>
      </c>
      <c r="AG495" s="190" t="str">
        <f>IFERROR(VLOOKUP($V495,CAPTURE_SITE_INFO!$B$3:$U$501,12,FALSE),"")</f>
        <v/>
      </c>
      <c r="AH495" s="1" t="str">
        <f>IFERROR(VLOOKUP($V495,CAPTURE_SITE_INFO!$B$3:$U$501,13,FALSE),"")</f>
        <v/>
      </c>
      <c r="AI495" s="1" t="str">
        <f>IFERROR(VLOOKUP($V495,CAPTURE_SITE_INFO!$B$3:$U$501,14,FALSE),"")</f>
        <v/>
      </c>
      <c r="AJ495" s="1" t="str">
        <f>IFERROR(VLOOKUP($V495,CAPTURE_SITE_INFO!$B$3:$U$501,15,FALSE),"")</f>
        <v/>
      </c>
      <c r="AK495" s="1" t="str">
        <f>IFERROR(VLOOKUP($V495,CAPTURE_SITE_INFO!$B$3:$U$501,16,FALSE),"")</f>
        <v/>
      </c>
      <c r="AL495" s="1" t="str">
        <f>IFERROR(VLOOKUP($V495,CAPTURE_SITE_INFO!$B$3:$U$501,17,FALSE),"")</f>
        <v/>
      </c>
      <c r="AM495" s="1" t="str">
        <f>IFERROR(VLOOKUP($V495,CAPTURE_SITE_INFO!$B$3:$U$501,18,FALSE),"")</f>
        <v/>
      </c>
      <c r="AN495" s="1" t="str">
        <f>IFERROR(VLOOKUP($V495,CAPTURE_SITE_INFO!$B$3:$U$501,19,FALSE),"")</f>
        <v/>
      </c>
      <c r="AO495" s="1" t="str">
        <f>IFERROR(VLOOKUP($V495,CAPTURE_SITE_INFO!$B$3:$U$501,20,FALSE),"")</f>
        <v/>
      </c>
      <c r="AP495" s="1" t="str">
        <f>IFERROR(VLOOKUP($V495,CAPTURE_SITE_INFO!$B$3:$V$501,21,FALSE),"")</f>
        <v/>
      </c>
    </row>
    <row r="496" spans="1:42" x14ac:dyDescent="0.25">
      <c r="A496" s="1" t="str">
        <f t="shared" si="14"/>
        <v/>
      </c>
      <c r="B496" s="1" t="str">
        <f>IF(CAPTURE_DATA!O497="NOBATS___","NOBATS",IF(CAPTURE_DATA!O497="___","",CAPTURE_DATA!O497))</f>
        <v/>
      </c>
      <c r="C496" s="1" t="str">
        <f t="shared" si="15"/>
        <v/>
      </c>
      <c r="D496" s="1" t="str">
        <f>IF(CAPTURE_DATA!Q497 = 0,"",CAPTURE_DATA!Q497)</f>
        <v/>
      </c>
      <c r="E496" s="1" t="str">
        <f>IF(CAPTURE_DATA!R497 = 0,"",CAPTURE_DATA!R497)</f>
        <v/>
      </c>
      <c r="F496" s="1" t="str">
        <f>IF(CAPTURE_DATA!S497 = 0,"",CAPTURE_DATA!S497)</f>
        <v/>
      </c>
      <c r="G496" s="1" t="str">
        <f>IF(CAPTURE_DATA!T497=0,"",CAPTURE_DATA!T497)</f>
        <v/>
      </c>
      <c r="H496" s="1" t="str">
        <f>IF(CAPTURE_DATA!U497=0,"",CAPTURE_DATA!U497)</f>
        <v/>
      </c>
      <c r="I496" s="1" t="str">
        <f>IF(CAPTURE_DATA!V497=0,"",CAPTURE_DATA!V497)</f>
        <v/>
      </c>
      <c r="J496" s="1" t="str">
        <f>IF(CAPTURE_DATA!W497=0,"",CAPTURE_DATA!W497)</f>
        <v/>
      </c>
      <c r="K496" s="1" t="str">
        <f>IF(CAPTURE_DATA!X497="","",CAPTURE_DATA!X497)</f>
        <v/>
      </c>
      <c r="L496" s="1" t="str">
        <f>IF(CAPTURE_DATA!Y497="","",CAPTURE_DATA!Y497)</f>
        <v/>
      </c>
      <c r="M496" s="1" t="str">
        <f>IF(CAPTURE_DATA!Z497="","",CAPTURE_DATA!Z497)</f>
        <v/>
      </c>
      <c r="N496" s="1" t="str">
        <f>IF(CAPTURE_DATA!AA497=0,"",CAPTURE_DATA!AA497)</f>
        <v/>
      </c>
      <c r="O496" s="1" t="str">
        <f>IF(CAPTURE_DATA!AB497=0,"",CAPTURE_DATA!AB497)</f>
        <v/>
      </c>
      <c r="P496" s="1" t="str">
        <f>IF(CAPTURE_DATA!AC497="-","",CAPTURE_DATA!AC497)</f>
        <v/>
      </c>
      <c r="Q496" s="1" t="str">
        <f>IF(CAPTURE_DATA!AD497=0,"",CAPTURE_DATA!AD497)</f>
        <v/>
      </c>
      <c r="R496" s="1" t="str">
        <f>IF(CAPTURE_DATA!AE497=0,"",CAPTURE_DATA!AE497)</f>
        <v/>
      </c>
      <c r="S496" s="1" t="str">
        <f>IF(CAPTURE_DATA!AF497=0,"",CAPTURE_DATA!AF497)</f>
        <v/>
      </c>
      <c r="T496" s="16" t="str">
        <f>IF(B496="","",IF(B496="NBAT","",CAPTURE_DATA!A497))</f>
        <v/>
      </c>
      <c r="U496" s="1" t="str">
        <f>IF(CAPTURE_DATA!AG497=0,"",CAPTURE_DATA!AG497)</f>
        <v/>
      </c>
      <c r="V496" s="1" t="str">
        <f>IF(CAPTURE_DATA!AH497=0,"",CAPTURE_DATA!AH497)</f>
        <v/>
      </c>
      <c r="W496" s="1" t="str">
        <f>IFERROR(VLOOKUP(V496,CAPTURE_SITE_INFO!$B$3:$U$501,2,FALSE),"")</f>
        <v/>
      </c>
      <c r="X496" s="1" t="str">
        <f>IFERROR(VLOOKUP($V496,CAPTURE_SITE_INFO!$B$3:$U$501,3,FALSE),"")</f>
        <v/>
      </c>
      <c r="Y496" s="189" t="str">
        <f>IFERROR(VLOOKUP($V496,CAPTURE_SITE_INFO!$B$3:$U$501,4,FALSE),"")</f>
        <v/>
      </c>
      <c r="Z496" s="1" t="str">
        <f>IFERROR(VLOOKUP($V496,CAPTURE_SITE_INFO!$B$3:$U$501,5,FALSE),"")</f>
        <v/>
      </c>
      <c r="AA496" s="1" t="str">
        <f>IFERROR(VLOOKUP($V496,CAPTURE_SITE_INFO!$B$3:$U$501,6,FALSE),"")</f>
        <v/>
      </c>
      <c r="AB496" s="1" t="str">
        <f>IFERROR(VLOOKUP($V496,CAPTURE_SITE_INFO!$B$3:$U$501,7,FALSE),"")</f>
        <v/>
      </c>
      <c r="AC496" s="1" t="str">
        <f>IFERROR(VLOOKUP($V496,CAPTURE_SITE_INFO!$B$3:$U$501,8,FALSE),"")</f>
        <v/>
      </c>
      <c r="AD496" s="16" t="str">
        <f>IFERROR(VLOOKUP($V496,CAPTURE_SITE_INFO!$B$3:$U$501,9,FALSE),"")</f>
        <v/>
      </c>
      <c r="AE496" s="16" t="str">
        <f>IFERROR(VLOOKUP($V496,CAPTURE_SITE_INFO!$B$3:$U$501,10,FALSE),"")</f>
        <v/>
      </c>
      <c r="AF496" s="190" t="str">
        <f>IFERROR(VLOOKUP($V496,CAPTURE_SITE_INFO!$B$3:$U$501,11,FALSE),"")</f>
        <v/>
      </c>
      <c r="AG496" s="190" t="str">
        <f>IFERROR(VLOOKUP($V496,CAPTURE_SITE_INFO!$B$3:$U$501,12,FALSE),"")</f>
        <v/>
      </c>
      <c r="AH496" s="1" t="str">
        <f>IFERROR(VLOOKUP($V496,CAPTURE_SITE_INFO!$B$3:$U$501,13,FALSE),"")</f>
        <v/>
      </c>
      <c r="AI496" s="1" t="str">
        <f>IFERROR(VLOOKUP($V496,CAPTURE_SITE_INFO!$B$3:$U$501,14,FALSE),"")</f>
        <v/>
      </c>
      <c r="AJ496" s="1" t="str">
        <f>IFERROR(VLOOKUP($V496,CAPTURE_SITE_INFO!$B$3:$U$501,15,FALSE),"")</f>
        <v/>
      </c>
      <c r="AK496" s="1" t="str">
        <f>IFERROR(VLOOKUP($V496,CAPTURE_SITE_INFO!$B$3:$U$501,16,FALSE),"")</f>
        <v/>
      </c>
      <c r="AL496" s="1" t="str">
        <f>IFERROR(VLOOKUP($V496,CAPTURE_SITE_INFO!$B$3:$U$501,17,FALSE),"")</f>
        <v/>
      </c>
      <c r="AM496" s="1" t="str">
        <f>IFERROR(VLOOKUP($V496,CAPTURE_SITE_INFO!$B$3:$U$501,18,FALSE),"")</f>
        <v/>
      </c>
      <c r="AN496" s="1" t="str">
        <f>IFERROR(VLOOKUP($V496,CAPTURE_SITE_INFO!$B$3:$U$501,19,FALSE),"")</f>
        <v/>
      </c>
      <c r="AO496" s="1" t="str">
        <f>IFERROR(VLOOKUP($V496,CAPTURE_SITE_INFO!$B$3:$U$501,20,FALSE),"")</f>
        <v/>
      </c>
      <c r="AP496" s="1" t="str">
        <f>IFERROR(VLOOKUP($V496,CAPTURE_SITE_INFO!$B$3:$V$501,21,FALSE),"")</f>
        <v/>
      </c>
    </row>
    <row r="497" spans="1:42" x14ac:dyDescent="0.25">
      <c r="A497" s="1" t="str">
        <f t="shared" si="14"/>
        <v/>
      </c>
      <c r="B497" s="1" t="str">
        <f>IF(CAPTURE_DATA!O498="NOBATS___","NOBATS",IF(CAPTURE_DATA!O498="___","",CAPTURE_DATA!O498))</f>
        <v/>
      </c>
      <c r="C497" s="1" t="str">
        <f t="shared" si="15"/>
        <v/>
      </c>
      <c r="D497" s="1" t="str">
        <f>IF(CAPTURE_DATA!Q498 = 0,"",CAPTURE_DATA!Q498)</f>
        <v/>
      </c>
      <c r="E497" s="1" t="str">
        <f>IF(CAPTURE_DATA!R498 = 0,"",CAPTURE_DATA!R498)</f>
        <v/>
      </c>
      <c r="F497" s="1" t="str">
        <f>IF(CAPTURE_DATA!S498 = 0,"",CAPTURE_DATA!S498)</f>
        <v/>
      </c>
      <c r="G497" s="1" t="str">
        <f>IF(CAPTURE_DATA!T498=0,"",CAPTURE_DATA!T498)</f>
        <v/>
      </c>
      <c r="H497" s="1" t="str">
        <f>IF(CAPTURE_DATA!U498=0,"",CAPTURE_DATA!U498)</f>
        <v/>
      </c>
      <c r="I497" s="1" t="str">
        <f>IF(CAPTURE_DATA!V498=0,"",CAPTURE_DATA!V498)</f>
        <v/>
      </c>
      <c r="J497" s="1" t="str">
        <f>IF(CAPTURE_DATA!W498=0,"",CAPTURE_DATA!W498)</f>
        <v/>
      </c>
      <c r="K497" s="1" t="str">
        <f>IF(CAPTURE_DATA!X498="","",CAPTURE_DATA!X498)</f>
        <v/>
      </c>
      <c r="L497" s="1" t="str">
        <f>IF(CAPTURE_DATA!Y498="","",CAPTURE_DATA!Y498)</f>
        <v/>
      </c>
      <c r="M497" s="1" t="str">
        <f>IF(CAPTURE_DATA!Z498="","",CAPTURE_DATA!Z498)</f>
        <v/>
      </c>
      <c r="N497" s="1" t="str">
        <f>IF(CAPTURE_DATA!AA498=0,"",CAPTURE_DATA!AA498)</f>
        <v/>
      </c>
      <c r="O497" s="1" t="str">
        <f>IF(CAPTURE_DATA!AB498=0,"",CAPTURE_DATA!AB498)</f>
        <v/>
      </c>
      <c r="P497" s="1" t="str">
        <f>IF(CAPTURE_DATA!AC498="-","",CAPTURE_DATA!AC498)</f>
        <v/>
      </c>
      <c r="Q497" s="1" t="str">
        <f>IF(CAPTURE_DATA!AD498=0,"",CAPTURE_DATA!AD498)</f>
        <v/>
      </c>
      <c r="R497" s="1" t="str">
        <f>IF(CAPTURE_DATA!AE498=0,"",CAPTURE_DATA!AE498)</f>
        <v/>
      </c>
      <c r="S497" s="1" t="str">
        <f>IF(CAPTURE_DATA!AF498=0,"",CAPTURE_DATA!AF498)</f>
        <v/>
      </c>
      <c r="T497" s="16" t="str">
        <f>IF(B497="","",IF(B497="NBAT","",CAPTURE_DATA!A498))</f>
        <v/>
      </c>
      <c r="U497" s="1" t="str">
        <f>IF(CAPTURE_DATA!AG498=0,"",CAPTURE_DATA!AG498)</f>
        <v/>
      </c>
      <c r="V497" s="1" t="str">
        <f>IF(CAPTURE_DATA!AH498=0,"",CAPTURE_DATA!AH498)</f>
        <v/>
      </c>
      <c r="W497" s="1" t="str">
        <f>IFERROR(VLOOKUP(V497,CAPTURE_SITE_INFO!$B$3:$U$501,2,FALSE),"")</f>
        <v/>
      </c>
      <c r="X497" s="1" t="str">
        <f>IFERROR(VLOOKUP($V497,CAPTURE_SITE_INFO!$B$3:$U$501,3,FALSE),"")</f>
        <v/>
      </c>
      <c r="Y497" s="189" t="str">
        <f>IFERROR(VLOOKUP($V497,CAPTURE_SITE_INFO!$B$3:$U$501,4,FALSE),"")</f>
        <v/>
      </c>
      <c r="Z497" s="1" t="str">
        <f>IFERROR(VLOOKUP($V497,CAPTURE_SITE_INFO!$B$3:$U$501,5,FALSE),"")</f>
        <v/>
      </c>
      <c r="AA497" s="1" t="str">
        <f>IFERROR(VLOOKUP($V497,CAPTURE_SITE_INFO!$B$3:$U$501,6,FALSE),"")</f>
        <v/>
      </c>
      <c r="AB497" s="1" t="str">
        <f>IFERROR(VLOOKUP($V497,CAPTURE_SITE_INFO!$B$3:$U$501,7,FALSE),"")</f>
        <v/>
      </c>
      <c r="AC497" s="1" t="str">
        <f>IFERROR(VLOOKUP($V497,CAPTURE_SITE_INFO!$B$3:$U$501,8,FALSE),"")</f>
        <v/>
      </c>
      <c r="AD497" s="16" t="str">
        <f>IFERROR(VLOOKUP($V497,CAPTURE_SITE_INFO!$B$3:$U$501,9,FALSE),"")</f>
        <v/>
      </c>
      <c r="AE497" s="16" t="str">
        <f>IFERROR(VLOOKUP($V497,CAPTURE_SITE_INFO!$B$3:$U$501,10,FALSE),"")</f>
        <v/>
      </c>
      <c r="AF497" s="190" t="str">
        <f>IFERROR(VLOOKUP($V497,CAPTURE_SITE_INFO!$B$3:$U$501,11,FALSE),"")</f>
        <v/>
      </c>
      <c r="AG497" s="190" t="str">
        <f>IFERROR(VLOOKUP($V497,CAPTURE_SITE_INFO!$B$3:$U$501,12,FALSE),"")</f>
        <v/>
      </c>
      <c r="AH497" s="1" t="str">
        <f>IFERROR(VLOOKUP($V497,CAPTURE_SITE_INFO!$B$3:$U$501,13,FALSE),"")</f>
        <v/>
      </c>
      <c r="AI497" s="1" t="str">
        <f>IFERROR(VLOOKUP($V497,CAPTURE_SITE_INFO!$B$3:$U$501,14,FALSE),"")</f>
        <v/>
      </c>
      <c r="AJ497" s="1" t="str">
        <f>IFERROR(VLOOKUP($V497,CAPTURE_SITE_INFO!$B$3:$U$501,15,FALSE),"")</f>
        <v/>
      </c>
      <c r="AK497" s="1" t="str">
        <f>IFERROR(VLOOKUP($V497,CAPTURE_SITE_INFO!$B$3:$U$501,16,FALSE),"")</f>
        <v/>
      </c>
      <c r="AL497" s="1" t="str">
        <f>IFERROR(VLOOKUP($V497,CAPTURE_SITE_INFO!$B$3:$U$501,17,FALSE),"")</f>
        <v/>
      </c>
      <c r="AM497" s="1" t="str">
        <f>IFERROR(VLOOKUP($V497,CAPTURE_SITE_INFO!$B$3:$U$501,18,FALSE),"")</f>
        <v/>
      </c>
      <c r="AN497" s="1" t="str">
        <f>IFERROR(VLOOKUP($V497,CAPTURE_SITE_INFO!$B$3:$U$501,19,FALSE),"")</f>
        <v/>
      </c>
      <c r="AO497" s="1" t="str">
        <f>IFERROR(VLOOKUP($V497,CAPTURE_SITE_INFO!$B$3:$U$501,20,FALSE),"")</f>
        <v/>
      </c>
      <c r="AP497" s="1" t="str">
        <f>IFERROR(VLOOKUP($V497,CAPTURE_SITE_INFO!$B$3:$V$501,21,FALSE),"")</f>
        <v/>
      </c>
    </row>
    <row r="498" spans="1:42" x14ac:dyDescent="0.25">
      <c r="A498" s="1" t="str">
        <f t="shared" si="14"/>
        <v/>
      </c>
      <c r="B498" s="1" t="str">
        <f>IF(CAPTURE_DATA!O499="NOBATS___","NOBATS",IF(CAPTURE_DATA!O499="___","",CAPTURE_DATA!O499))</f>
        <v/>
      </c>
      <c r="C498" s="1" t="str">
        <f t="shared" si="15"/>
        <v/>
      </c>
      <c r="D498" s="1" t="str">
        <f>IF(CAPTURE_DATA!Q499 = 0,"",CAPTURE_DATA!Q499)</f>
        <v/>
      </c>
      <c r="E498" s="1" t="str">
        <f>IF(CAPTURE_DATA!R499 = 0,"",CAPTURE_DATA!R499)</f>
        <v/>
      </c>
      <c r="F498" s="1" t="str">
        <f>IF(CAPTURE_DATA!S499 = 0,"",CAPTURE_DATA!S499)</f>
        <v/>
      </c>
      <c r="G498" s="1" t="str">
        <f>IF(CAPTURE_DATA!T499=0,"",CAPTURE_DATA!T499)</f>
        <v/>
      </c>
      <c r="H498" s="1" t="str">
        <f>IF(CAPTURE_DATA!U499=0,"",CAPTURE_DATA!U499)</f>
        <v/>
      </c>
      <c r="I498" s="1" t="str">
        <f>IF(CAPTURE_DATA!V499=0,"",CAPTURE_DATA!V499)</f>
        <v/>
      </c>
      <c r="J498" s="1" t="str">
        <f>IF(CAPTURE_DATA!W499=0,"",CAPTURE_DATA!W499)</f>
        <v/>
      </c>
      <c r="K498" s="1" t="str">
        <f>IF(CAPTURE_DATA!X499="","",CAPTURE_DATA!X499)</f>
        <v/>
      </c>
      <c r="L498" s="1" t="str">
        <f>IF(CAPTURE_DATA!Y499="","",CAPTURE_DATA!Y499)</f>
        <v/>
      </c>
      <c r="M498" s="1" t="str">
        <f>IF(CAPTURE_DATA!Z499="","",CAPTURE_DATA!Z499)</f>
        <v/>
      </c>
      <c r="N498" s="1" t="str">
        <f>IF(CAPTURE_DATA!AA499=0,"",CAPTURE_DATA!AA499)</f>
        <v/>
      </c>
      <c r="O498" s="1" t="str">
        <f>IF(CAPTURE_DATA!AB499=0,"",CAPTURE_DATA!AB499)</f>
        <v/>
      </c>
      <c r="P498" s="1" t="str">
        <f>IF(CAPTURE_DATA!AC499="-","",CAPTURE_DATA!AC499)</f>
        <v/>
      </c>
      <c r="Q498" s="1" t="str">
        <f>IF(CAPTURE_DATA!AD499=0,"",CAPTURE_DATA!AD499)</f>
        <v/>
      </c>
      <c r="R498" s="1" t="str">
        <f>IF(CAPTURE_DATA!AE499=0,"",CAPTURE_DATA!AE499)</f>
        <v/>
      </c>
      <c r="S498" s="1" t="str">
        <f>IF(CAPTURE_DATA!AF499=0,"",CAPTURE_DATA!AF499)</f>
        <v/>
      </c>
      <c r="T498" s="16" t="str">
        <f>IF(B498="","",IF(B498="NBAT","",CAPTURE_DATA!A499))</f>
        <v/>
      </c>
      <c r="U498" s="1" t="str">
        <f>IF(CAPTURE_DATA!AG499=0,"",CAPTURE_DATA!AG499)</f>
        <v/>
      </c>
      <c r="V498" s="1" t="str">
        <f>IF(CAPTURE_DATA!AH499=0,"",CAPTURE_DATA!AH499)</f>
        <v/>
      </c>
      <c r="W498" s="1" t="str">
        <f>IFERROR(VLOOKUP(V498,CAPTURE_SITE_INFO!$B$3:$U$501,2,FALSE),"")</f>
        <v/>
      </c>
      <c r="X498" s="1" t="str">
        <f>IFERROR(VLOOKUP($V498,CAPTURE_SITE_INFO!$B$3:$U$501,3,FALSE),"")</f>
        <v/>
      </c>
      <c r="Y498" s="189" t="str">
        <f>IFERROR(VLOOKUP($V498,CAPTURE_SITE_INFO!$B$3:$U$501,4,FALSE),"")</f>
        <v/>
      </c>
      <c r="Z498" s="1" t="str">
        <f>IFERROR(VLOOKUP($V498,CAPTURE_SITE_INFO!$B$3:$U$501,5,FALSE),"")</f>
        <v/>
      </c>
      <c r="AA498" s="1" t="str">
        <f>IFERROR(VLOOKUP($V498,CAPTURE_SITE_INFO!$B$3:$U$501,6,FALSE),"")</f>
        <v/>
      </c>
      <c r="AB498" s="1" t="str">
        <f>IFERROR(VLOOKUP($V498,CAPTURE_SITE_INFO!$B$3:$U$501,7,FALSE),"")</f>
        <v/>
      </c>
      <c r="AC498" s="1" t="str">
        <f>IFERROR(VLOOKUP($V498,CAPTURE_SITE_INFO!$B$3:$U$501,8,FALSE),"")</f>
        <v/>
      </c>
      <c r="AD498" s="16" t="str">
        <f>IFERROR(VLOOKUP($V498,CAPTURE_SITE_INFO!$B$3:$U$501,9,FALSE),"")</f>
        <v/>
      </c>
      <c r="AE498" s="16" t="str">
        <f>IFERROR(VLOOKUP($V498,CAPTURE_SITE_INFO!$B$3:$U$501,10,FALSE),"")</f>
        <v/>
      </c>
      <c r="AF498" s="190" t="str">
        <f>IFERROR(VLOOKUP($V498,CAPTURE_SITE_INFO!$B$3:$U$501,11,FALSE),"")</f>
        <v/>
      </c>
      <c r="AG498" s="190" t="str">
        <f>IFERROR(VLOOKUP($V498,CAPTURE_SITE_INFO!$B$3:$U$501,12,FALSE),"")</f>
        <v/>
      </c>
      <c r="AH498" s="1" t="str">
        <f>IFERROR(VLOOKUP($V498,CAPTURE_SITE_INFO!$B$3:$U$501,13,FALSE),"")</f>
        <v/>
      </c>
      <c r="AI498" s="1" t="str">
        <f>IFERROR(VLOOKUP($V498,CAPTURE_SITE_INFO!$B$3:$U$501,14,FALSE),"")</f>
        <v/>
      </c>
      <c r="AJ498" s="1" t="str">
        <f>IFERROR(VLOOKUP($V498,CAPTURE_SITE_INFO!$B$3:$U$501,15,FALSE),"")</f>
        <v/>
      </c>
      <c r="AK498" s="1" t="str">
        <f>IFERROR(VLOOKUP($V498,CAPTURE_SITE_INFO!$B$3:$U$501,16,FALSE),"")</f>
        <v/>
      </c>
      <c r="AL498" s="1" t="str">
        <f>IFERROR(VLOOKUP($V498,CAPTURE_SITE_INFO!$B$3:$U$501,17,FALSE),"")</f>
        <v/>
      </c>
      <c r="AM498" s="1" t="str">
        <f>IFERROR(VLOOKUP($V498,CAPTURE_SITE_INFO!$B$3:$U$501,18,FALSE),"")</f>
        <v/>
      </c>
      <c r="AN498" s="1" t="str">
        <f>IFERROR(VLOOKUP($V498,CAPTURE_SITE_INFO!$B$3:$U$501,19,FALSE),"")</f>
        <v/>
      </c>
      <c r="AO498" s="1" t="str">
        <f>IFERROR(VLOOKUP($V498,CAPTURE_SITE_INFO!$B$3:$U$501,20,FALSE),"")</f>
        <v/>
      </c>
      <c r="AP498" s="1" t="str">
        <f>IFERROR(VLOOKUP($V498,CAPTURE_SITE_INFO!$B$3:$V$501,21,FALSE),"")</f>
        <v/>
      </c>
    </row>
    <row r="499" spans="1:42" x14ac:dyDescent="0.25">
      <c r="A499" s="1" t="str">
        <f t="shared" si="14"/>
        <v/>
      </c>
      <c r="B499" s="1" t="str">
        <f>IF(CAPTURE_DATA!O500="NOBATS___","NOBATS",IF(CAPTURE_DATA!O500="___","",CAPTURE_DATA!O500))</f>
        <v/>
      </c>
      <c r="C499" s="1" t="str">
        <f t="shared" si="15"/>
        <v/>
      </c>
      <c r="D499" s="1" t="str">
        <f>IF(CAPTURE_DATA!Q500 = 0,"",CAPTURE_DATA!Q500)</f>
        <v/>
      </c>
      <c r="E499" s="1" t="str">
        <f>IF(CAPTURE_DATA!R500 = 0,"",CAPTURE_DATA!R500)</f>
        <v/>
      </c>
      <c r="F499" s="1" t="str">
        <f>IF(CAPTURE_DATA!S500 = 0,"",CAPTURE_DATA!S500)</f>
        <v/>
      </c>
      <c r="G499" s="1" t="str">
        <f>IF(CAPTURE_DATA!T500=0,"",CAPTURE_DATA!T500)</f>
        <v/>
      </c>
      <c r="H499" s="1" t="str">
        <f>IF(CAPTURE_DATA!U500=0,"",CAPTURE_DATA!U500)</f>
        <v/>
      </c>
      <c r="I499" s="1" t="str">
        <f>IF(CAPTURE_DATA!V500=0,"",CAPTURE_DATA!V500)</f>
        <v/>
      </c>
      <c r="J499" s="1" t="str">
        <f>IF(CAPTURE_DATA!W500=0,"",CAPTURE_DATA!W500)</f>
        <v/>
      </c>
      <c r="K499" s="1" t="str">
        <f>IF(CAPTURE_DATA!X500="","",CAPTURE_DATA!X500)</f>
        <v/>
      </c>
      <c r="L499" s="1" t="str">
        <f>IF(CAPTURE_DATA!Y500="","",CAPTURE_DATA!Y500)</f>
        <v/>
      </c>
      <c r="M499" s="1" t="str">
        <f>IF(CAPTURE_DATA!Z500="","",CAPTURE_DATA!Z500)</f>
        <v/>
      </c>
      <c r="N499" s="1" t="str">
        <f>IF(CAPTURE_DATA!AA500=0,"",CAPTURE_DATA!AA500)</f>
        <v/>
      </c>
      <c r="O499" s="1" t="str">
        <f>IF(CAPTURE_DATA!AB500=0,"",CAPTURE_DATA!AB500)</f>
        <v/>
      </c>
      <c r="P499" s="1" t="str">
        <f>IF(CAPTURE_DATA!AC500="-","",CAPTURE_DATA!AC500)</f>
        <v/>
      </c>
      <c r="Q499" s="1" t="str">
        <f>IF(CAPTURE_DATA!AD500=0,"",CAPTURE_DATA!AD500)</f>
        <v/>
      </c>
      <c r="R499" s="1" t="str">
        <f>IF(CAPTURE_DATA!AE500=0,"",CAPTURE_DATA!AE500)</f>
        <v/>
      </c>
      <c r="S499" s="1" t="str">
        <f>IF(CAPTURE_DATA!AF500=0,"",CAPTURE_DATA!AF500)</f>
        <v/>
      </c>
      <c r="T499" s="16" t="str">
        <f>IF(B499="","",IF(B499="NBAT","",CAPTURE_DATA!A500))</f>
        <v/>
      </c>
      <c r="U499" s="1" t="str">
        <f>IF(CAPTURE_DATA!AG500=0,"",CAPTURE_DATA!AG500)</f>
        <v/>
      </c>
      <c r="V499" s="1" t="str">
        <f>IF(CAPTURE_DATA!AH500=0,"",CAPTURE_DATA!AH500)</f>
        <v/>
      </c>
      <c r="W499" s="1" t="str">
        <f>IFERROR(VLOOKUP(V499,CAPTURE_SITE_INFO!$B$3:$U$501,2,FALSE),"")</f>
        <v/>
      </c>
      <c r="X499" s="1" t="str">
        <f>IFERROR(VLOOKUP($V499,CAPTURE_SITE_INFO!$B$3:$U$501,3,FALSE),"")</f>
        <v/>
      </c>
      <c r="Y499" s="189" t="str">
        <f>IFERROR(VLOOKUP($V499,CAPTURE_SITE_INFO!$B$3:$U$501,4,FALSE),"")</f>
        <v/>
      </c>
      <c r="Z499" s="1" t="str">
        <f>IFERROR(VLOOKUP($V499,CAPTURE_SITE_INFO!$B$3:$U$501,5,FALSE),"")</f>
        <v/>
      </c>
      <c r="AA499" s="1" t="str">
        <f>IFERROR(VLOOKUP($V499,CAPTURE_SITE_INFO!$B$3:$U$501,6,FALSE),"")</f>
        <v/>
      </c>
      <c r="AB499" s="1" t="str">
        <f>IFERROR(VLOOKUP($V499,CAPTURE_SITE_INFO!$B$3:$U$501,7,FALSE),"")</f>
        <v/>
      </c>
      <c r="AC499" s="1" t="str">
        <f>IFERROR(VLOOKUP($V499,CAPTURE_SITE_INFO!$B$3:$U$501,8,FALSE),"")</f>
        <v/>
      </c>
      <c r="AD499" s="16" t="str">
        <f>IFERROR(VLOOKUP($V499,CAPTURE_SITE_INFO!$B$3:$U$501,9,FALSE),"")</f>
        <v/>
      </c>
      <c r="AE499" s="16" t="str">
        <f>IFERROR(VLOOKUP($V499,CAPTURE_SITE_INFO!$B$3:$U$501,10,FALSE),"")</f>
        <v/>
      </c>
      <c r="AF499" s="190" t="str">
        <f>IFERROR(VLOOKUP($V499,CAPTURE_SITE_INFO!$B$3:$U$501,11,FALSE),"")</f>
        <v/>
      </c>
      <c r="AG499" s="190" t="str">
        <f>IFERROR(VLOOKUP($V499,CAPTURE_SITE_INFO!$B$3:$U$501,12,FALSE),"")</f>
        <v/>
      </c>
      <c r="AH499" s="1" t="str">
        <f>IFERROR(VLOOKUP($V499,CAPTURE_SITE_INFO!$B$3:$U$501,13,FALSE),"")</f>
        <v/>
      </c>
      <c r="AI499" s="1" t="str">
        <f>IFERROR(VLOOKUP($V499,CAPTURE_SITE_INFO!$B$3:$U$501,14,FALSE),"")</f>
        <v/>
      </c>
      <c r="AJ499" s="1" t="str">
        <f>IFERROR(VLOOKUP($V499,CAPTURE_SITE_INFO!$B$3:$U$501,15,FALSE),"")</f>
        <v/>
      </c>
      <c r="AK499" s="1" t="str">
        <f>IFERROR(VLOOKUP($V499,CAPTURE_SITE_INFO!$B$3:$U$501,16,FALSE),"")</f>
        <v/>
      </c>
      <c r="AL499" s="1" t="str">
        <f>IFERROR(VLOOKUP($V499,CAPTURE_SITE_INFO!$B$3:$U$501,17,FALSE),"")</f>
        <v/>
      </c>
      <c r="AM499" s="1" t="str">
        <f>IFERROR(VLOOKUP($V499,CAPTURE_SITE_INFO!$B$3:$U$501,18,FALSE),"")</f>
        <v/>
      </c>
      <c r="AN499" s="1" t="str">
        <f>IFERROR(VLOOKUP($V499,CAPTURE_SITE_INFO!$B$3:$U$501,19,FALSE),"")</f>
        <v/>
      </c>
      <c r="AO499" s="1" t="str">
        <f>IFERROR(VLOOKUP($V499,CAPTURE_SITE_INFO!$B$3:$U$501,20,FALSE),"")</f>
        <v/>
      </c>
      <c r="AP499" s="1" t="str">
        <f>IFERROR(VLOOKUP($V499,CAPTURE_SITE_INFO!$B$3:$V$501,21,FALSE),"")</f>
        <v/>
      </c>
    </row>
    <row r="500" spans="1:42" x14ac:dyDescent="0.25">
      <c r="C500" s="1" t="str">
        <f t="shared" si="15"/>
        <v/>
      </c>
      <c r="J500" s="1" t="str">
        <f>IF(CAPTURE_DATA!W501=0,"",CAPTURE_DATA!W501)</f>
        <v/>
      </c>
      <c r="K500" s="1" t="str">
        <f>IF(CAPTURE_DATA!X501="","",CAPTURE_DATA!X501)</f>
        <v/>
      </c>
      <c r="L500" s="1" t="str">
        <f>IF(CAPTURE_DATA!Y501="","",CAPTURE_DATA!Y501)</f>
        <v/>
      </c>
      <c r="M500" s="1" t="str">
        <f>IF(CAPTURE_DATA!Z501="","",CAPTURE_DATA!Z501)</f>
        <v/>
      </c>
      <c r="T500" s="16" t="str">
        <f>IF(B500="","",IF(B500="NBAT","",CAPTURE_DATA!A501))</f>
        <v/>
      </c>
      <c r="W500" s="1" t="str">
        <f>IFERROR(VLOOKUP(V500,CAPTURE_SITE_INFO!$B$3:$U$501,2,FALSE),"")</f>
        <v/>
      </c>
      <c r="X500" s="1" t="str">
        <f>IFERROR(VLOOKUP($V500,CAPTURE_SITE_INFO!$B$3:$U$501,3,FALSE),"")</f>
        <v/>
      </c>
      <c r="Y500" s="189" t="str">
        <f>IFERROR(VLOOKUP($V500,CAPTURE_SITE_INFO!$B$3:$U$501,4,FALSE),"")</f>
        <v/>
      </c>
      <c r="Z500" s="1" t="str">
        <f>IFERROR(VLOOKUP($V500,CAPTURE_SITE_INFO!$B$3:$U$501,5,FALSE),"")</f>
        <v/>
      </c>
      <c r="AA500" s="1" t="str">
        <f>IFERROR(VLOOKUP($V500,CAPTURE_SITE_INFO!$B$3:$U$501,6,FALSE),"")</f>
        <v/>
      </c>
      <c r="AB500" s="1" t="str">
        <f>IFERROR(VLOOKUP($V500,CAPTURE_SITE_INFO!$B$3:$U$501,7,FALSE),"")</f>
        <v/>
      </c>
      <c r="AC500" s="1" t="str">
        <f>IFERROR(VLOOKUP($V500,CAPTURE_SITE_INFO!$B$3:$U$501,8,FALSE),"")</f>
        <v/>
      </c>
      <c r="AD500" s="16" t="str">
        <f>IFERROR(VLOOKUP($V500,CAPTURE_SITE_INFO!$B$3:$U$501,9,FALSE),"")</f>
        <v/>
      </c>
      <c r="AE500" s="16" t="str">
        <f>IFERROR(VLOOKUP($V500,CAPTURE_SITE_INFO!$B$3:$U$501,10,FALSE),"")</f>
        <v/>
      </c>
      <c r="AF500" s="190" t="str">
        <f>IFERROR(VLOOKUP($V500,CAPTURE_SITE_INFO!$B$3:$U$501,11,FALSE),"")</f>
        <v/>
      </c>
      <c r="AG500" s="190" t="str">
        <f>IFERROR(VLOOKUP($V500,CAPTURE_SITE_INFO!$B$3:$U$501,12,FALSE),"")</f>
        <v/>
      </c>
      <c r="AH500" s="1" t="str">
        <f>IFERROR(VLOOKUP($V500,CAPTURE_SITE_INFO!$B$3:$U$501,13,FALSE),"")</f>
        <v/>
      </c>
      <c r="AI500" s="1" t="str">
        <f>IFERROR(VLOOKUP($V500,CAPTURE_SITE_INFO!$B$3:$U$501,14,FALSE),"")</f>
        <v/>
      </c>
      <c r="AJ500" s="1" t="str">
        <f>IFERROR(VLOOKUP($V500,CAPTURE_SITE_INFO!$B$3:$U$501,15,FALSE),"")</f>
        <v/>
      </c>
      <c r="AK500" s="1" t="str">
        <f>IFERROR(VLOOKUP($V500,CAPTURE_SITE_INFO!$B$3:$U$501,16,FALSE),"")</f>
        <v/>
      </c>
      <c r="AL500" s="1" t="str">
        <f>IFERROR(VLOOKUP($V500,CAPTURE_SITE_INFO!$B$3:$U$501,17,FALSE),"")</f>
        <v/>
      </c>
      <c r="AM500" s="1" t="str">
        <f>IFERROR(VLOOKUP($V500,CAPTURE_SITE_INFO!$B$3:$U$501,18,FALSE),"")</f>
        <v/>
      </c>
      <c r="AN500" s="1" t="str">
        <f>IFERROR(VLOOKUP($V500,CAPTURE_SITE_INFO!$B$3:$U$501,19,FALSE),"")</f>
        <v/>
      </c>
      <c r="AO500" s="1" t="str">
        <f>IFERROR(VLOOKUP($V500,CAPTURE_SITE_INFO!$B$3:$U$501,20,FALSE),"")</f>
        <v/>
      </c>
      <c r="AP500" s="1" t="str">
        <f>IFERROR(VLOOKUP($V500,CAPTURE_SITE_INFO!$B$3:$V$501,21,FALSE),"")</f>
        <v/>
      </c>
    </row>
    <row r="501" spans="1:42" x14ac:dyDescent="0.25">
      <c r="C501" s="1" t="str">
        <f t="shared" si="15"/>
        <v/>
      </c>
      <c r="J501" s="1" t="str">
        <f>IF(CAPTURE_DATA!W502=0,"",CAPTURE_DATA!W502)</f>
        <v/>
      </c>
      <c r="K501" s="1" t="str">
        <f>IF(CAPTURE_DATA!X502="","",CAPTURE_DATA!X502)</f>
        <v/>
      </c>
      <c r="L501" s="1" t="str">
        <f>IF(CAPTURE_DATA!Y502="","",CAPTURE_DATA!Y502)</f>
        <v/>
      </c>
      <c r="T501" s="16" t="str">
        <f>IF(B501="","",IF(B501="NBAT","",CAPTURE_DATA!A502))</f>
        <v/>
      </c>
      <c r="W501" s="1" t="str">
        <f>IFERROR(VLOOKUP(V501,CAPTURE_SITE_INFO!$B$3:$U$501,2,FALSE),"")</f>
        <v/>
      </c>
      <c r="X501" s="1" t="str">
        <f>IFERROR(VLOOKUP($V501,CAPTURE_SITE_INFO!$B$3:$U$501,3,FALSE),"")</f>
        <v/>
      </c>
      <c r="Y501" s="189" t="str">
        <f>IFERROR(VLOOKUP($V501,CAPTURE_SITE_INFO!$B$3:$U$501,4,FALSE),"")</f>
        <v/>
      </c>
      <c r="Z501" s="1" t="str">
        <f>IFERROR(VLOOKUP($V501,CAPTURE_SITE_INFO!$B$3:$U$501,5,FALSE),"")</f>
        <v/>
      </c>
      <c r="AA501" s="1" t="str">
        <f>IFERROR(VLOOKUP($V501,CAPTURE_SITE_INFO!$B$3:$U$501,6,FALSE),"")</f>
        <v/>
      </c>
      <c r="AB501" s="1" t="str">
        <f>IFERROR(VLOOKUP($V501,CAPTURE_SITE_INFO!$B$3:$U$501,7,FALSE),"")</f>
        <v/>
      </c>
      <c r="AC501" s="1" t="str">
        <f>IFERROR(VLOOKUP($V501,CAPTURE_SITE_INFO!$B$3:$U$501,8,FALSE),"")</f>
        <v/>
      </c>
      <c r="AD501" s="16" t="str">
        <f>IFERROR(VLOOKUP($V501,CAPTURE_SITE_INFO!$B$3:$U$501,9,FALSE),"")</f>
        <v/>
      </c>
      <c r="AE501" s="16" t="str">
        <f>IFERROR(VLOOKUP($V501,CAPTURE_SITE_INFO!$B$3:$U$501,10,FALSE),"")</f>
        <v/>
      </c>
      <c r="AF501" s="190" t="str">
        <f>IFERROR(VLOOKUP($V501,CAPTURE_SITE_INFO!$B$3:$U$501,11,FALSE),"")</f>
        <v/>
      </c>
      <c r="AG501" s="190" t="str">
        <f>IFERROR(VLOOKUP($V501,CAPTURE_SITE_INFO!$B$3:$U$501,12,FALSE),"")</f>
        <v/>
      </c>
      <c r="AH501" s="1" t="str">
        <f>IFERROR(VLOOKUP($V501,CAPTURE_SITE_INFO!$B$3:$U$501,13,FALSE),"")</f>
        <v/>
      </c>
      <c r="AI501" s="1" t="str">
        <f>IFERROR(VLOOKUP($V501,CAPTURE_SITE_INFO!$B$3:$U$501,14,FALSE),"")</f>
        <v/>
      </c>
      <c r="AJ501" s="1" t="str">
        <f>IFERROR(VLOOKUP($V501,CAPTURE_SITE_INFO!$B$3:$U$501,15,FALSE),"")</f>
        <v/>
      </c>
      <c r="AK501" s="1" t="str">
        <f>IFERROR(VLOOKUP($V501,CAPTURE_SITE_INFO!$B$3:$U$501,16,FALSE),"")</f>
        <v/>
      </c>
      <c r="AL501" s="1" t="str">
        <f>IFERROR(VLOOKUP($V501,CAPTURE_SITE_INFO!$B$3:$U$501,17,FALSE),"")</f>
        <v/>
      </c>
      <c r="AM501" s="1" t="str">
        <f>IFERROR(VLOOKUP($V501,CAPTURE_SITE_INFO!$B$3:$U$501,18,FALSE),"")</f>
        <v/>
      </c>
      <c r="AN501" s="1" t="str">
        <f>IFERROR(VLOOKUP($V501,CAPTURE_SITE_INFO!$B$3:$U$501,19,FALSE),"")</f>
        <v/>
      </c>
      <c r="AO501" s="1" t="str">
        <f>IFERROR(VLOOKUP($V501,CAPTURE_SITE_INFO!$B$3:$U$501,20,FALSE),"")</f>
        <v/>
      </c>
      <c r="AP501" s="1" t="str">
        <f>IFERROR(VLOOKUP($V501,CAPTURE_SITE_INFO!$B$3:$U$501,21,FALSE),"")</f>
        <v/>
      </c>
    </row>
  </sheetData>
  <dataConsolidate/>
  <hyperlinks>
    <hyperlink ref="AO2" r:id="rId1" display="Keith_Lott@fws.gov"/>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99</vt:i4>
      </vt:variant>
    </vt:vector>
  </HeadingPairs>
  <TitlesOfParts>
    <vt:vector size="117" baseType="lpstr">
      <vt:lpstr>ACCEPTED_CODES</vt:lpstr>
      <vt:lpstr>CAPTURE_SITE_INFO</vt:lpstr>
      <vt:lpstr>CAPTURE_DATA</vt:lpstr>
      <vt:lpstr>ROOST_SITE_INFO</vt:lpstr>
      <vt:lpstr>ROOST_COUNT</vt:lpstr>
      <vt:lpstr>ACOUSTIC_SITE_INFO</vt:lpstr>
      <vt:lpstr>ACOUSTIC_SURVEY_RESULTS</vt:lpstr>
      <vt:lpstr>Drop_down_options</vt:lpstr>
      <vt:lpstr>CAPTURE_FINAL</vt:lpstr>
      <vt:lpstr>ROOST_FINAL</vt:lpstr>
      <vt:lpstr>RANKS</vt:lpstr>
      <vt:lpstr>ACOUSTICS_COMBINED</vt:lpstr>
      <vt:lpstr>ACOUSTIC_FORMATTING</vt:lpstr>
      <vt:lpstr>ACOUSTIC_PIVOT_TABLE</vt:lpstr>
      <vt:lpstr>ACOUSTIC_FINAL</vt:lpstr>
      <vt:lpstr>Species_by_Region</vt:lpstr>
      <vt:lpstr>States</vt:lpstr>
      <vt:lpstr>Paperwork Reduction Act info</vt:lpstr>
      <vt:lpstr>A_F</vt:lpstr>
      <vt:lpstr>A_M</vt:lpstr>
      <vt:lpstr>A_U</vt:lpstr>
      <vt:lpstr>Abbr_age</vt:lpstr>
      <vt:lpstr>Abbr_sex</vt:lpstr>
      <vt:lpstr>Accepted_codes</vt:lpstr>
      <vt:lpstr>Accuracy</vt:lpstr>
      <vt:lpstr>Acoustic_ID</vt:lpstr>
      <vt:lpstr>Acoustic_method</vt:lpstr>
      <vt:lpstr>Acoustic_site</vt:lpstr>
      <vt:lpstr>Adult_Female</vt:lpstr>
      <vt:lpstr>Adult_Male</vt:lpstr>
      <vt:lpstr>Adult_Unknown</vt:lpstr>
      <vt:lpstr>Age</vt:lpstr>
      <vt:lpstr>Age_Sex</vt:lpstr>
      <vt:lpstr>Age_Sex_abbr</vt:lpstr>
      <vt:lpstr>Alabama</vt:lpstr>
      <vt:lpstr>Arkansas</vt:lpstr>
      <vt:lpstr>Band</vt:lpstr>
      <vt:lpstr>Band_arm</vt:lpstr>
      <vt:lpstr>Band_Info</vt:lpstr>
      <vt:lpstr>BAT_ID</vt:lpstr>
      <vt:lpstr>Capture_method</vt:lpstr>
      <vt:lpstr>Colorado</vt:lpstr>
      <vt:lpstr>Connecticut</vt:lpstr>
      <vt:lpstr>Converter</vt:lpstr>
      <vt:lpstr>Day_vs_Night</vt:lpstr>
      <vt:lpstr>Decay_state</vt:lpstr>
      <vt:lpstr>Delaware</vt:lpstr>
      <vt:lpstr>District_of_Columbia</vt:lpstr>
      <vt:lpstr>Division_ratio</vt:lpstr>
      <vt:lpstr>Florida</vt:lpstr>
      <vt:lpstr>Full_or_Zero</vt:lpstr>
      <vt:lpstr>Georgia</vt:lpstr>
      <vt:lpstr>Habitat</vt:lpstr>
      <vt:lpstr>Illinois</vt:lpstr>
      <vt:lpstr>Indiana</vt:lpstr>
      <vt:lpstr>Iowa</vt:lpstr>
      <vt:lpstr>J_F</vt:lpstr>
      <vt:lpstr>J_M</vt:lpstr>
      <vt:lpstr>J_U</vt:lpstr>
      <vt:lpstr>Juvenile_Female</vt:lpstr>
      <vt:lpstr>Juvenile_Male</vt:lpstr>
      <vt:lpstr>Juvenile_Unknown</vt:lpstr>
      <vt:lpstr>Kansas</vt:lpstr>
      <vt:lpstr>Kentucky</vt:lpstr>
      <vt:lpstr>Land_ownership</vt:lpstr>
      <vt:lpstr>Louisiana</vt:lpstr>
      <vt:lpstr>Maine</vt:lpstr>
      <vt:lpstr>Maryland</vt:lpstr>
      <vt:lpstr>Massachusetts</vt:lpstr>
      <vt:lpstr>Michigan</vt:lpstr>
      <vt:lpstr>Micro_Orientation</vt:lpstr>
      <vt:lpstr>MicroHabitat</vt:lpstr>
      <vt:lpstr>Microphone</vt:lpstr>
      <vt:lpstr>Minnesota</vt:lpstr>
      <vt:lpstr>Mississippi</vt:lpstr>
      <vt:lpstr>Missouri</vt:lpstr>
      <vt:lpstr>Montana</vt:lpstr>
      <vt:lpstr>Nebraska</vt:lpstr>
      <vt:lpstr>New_Hampshire</vt:lpstr>
      <vt:lpstr>New_Jersey</vt:lpstr>
      <vt:lpstr>New_York</vt:lpstr>
      <vt:lpstr>North_Carolina</vt:lpstr>
      <vt:lpstr>North_Dakota</vt:lpstr>
      <vt:lpstr>Ohio</vt:lpstr>
      <vt:lpstr>Pennsylvania</vt:lpstr>
      <vt:lpstr>Pivot_input</vt:lpstr>
      <vt:lpstr>Project_Name</vt:lpstr>
      <vt:lpstr>Region</vt:lpstr>
      <vt:lpstr>Rhode_Island</vt:lpstr>
      <vt:lpstr>ROOST_ACCURACY</vt:lpstr>
      <vt:lpstr>Roost_ID</vt:lpstr>
      <vt:lpstr>Roost_location</vt:lpstr>
      <vt:lpstr>Roost_type</vt:lpstr>
      <vt:lpstr>Roost_use</vt:lpstr>
      <vt:lpstr>S_code</vt:lpstr>
      <vt:lpstr>Sample</vt:lpstr>
      <vt:lpstr>Sex</vt:lpstr>
      <vt:lpstr>Site_ID</vt:lpstr>
      <vt:lpstr>South_Carolina</vt:lpstr>
      <vt:lpstr>South_Dakota</vt:lpstr>
      <vt:lpstr>Species</vt:lpstr>
      <vt:lpstr>State</vt:lpstr>
      <vt:lpstr>Tennessee</vt:lpstr>
      <vt:lpstr>U_F</vt:lpstr>
      <vt:lpstr>U_M</vt:lpstr>
      <vt:lpstr>U_U</vt:lpstr>
      <vt:lpstr>Unknown_Female</vt:lpstr>
      <vt:lpstr>Unknown_Male</vt:lpstr>
      <vt:lpstr>Unknown_Unknown</vt:lpstr>
      <vt:lpstr>Utah</vt:lpstr>
      <vt:lpstr>Vermont</vt:lpstr>
      <vt:lpstr>Virginia</vt:lpstr>
      <vt:lpstr>Weatherproofing</vt:lpstr>
      <vt:lpstr>West_Virginia</vt:lpstr>
      <vt:lpstr>Wing_score</vt:lpstr>
      <vt:lpstr>Wisconsin</vt:lpstr>
      <vt:lpstr>Wyoming</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Lott</dc:creator>
  <cp:lastModifiedBy>Keith Lott</cp:lastModifiedBy>
  <cp:lastPrinted>2016-01-22T15:56:13Z</cp:lastPrinted>
  <dcterms:created xsi:type="dcterms:W3CDTF">2015-11-19T13:15:02Z</dcterms:created>
  <dcterms:modified xsi:type="dcterms:W3CDTF">2017-01-27T15:16:02Z</dcterms:modified>
</cp:coreProperties>
</file>